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28740" windowHeight="12000" tabRatio="600" firstSheet="0" activeTab="0" autoFilterDateGrouping="1"/>
  </bookViews>
  <sheets>
    <sheet xmlns:r="http://schemas.openxmlformats.org/officeDocument/2006/relationships" name="Table 1" sheetId="1" state="visible" r:id="rId1"/>
    <sheet xmlns:r="http://schemas.openxmlformats.org/officeDocument/2006/relationships" name="1-Смета по ТЕР 421+557пр (12" sheetId="2" state="visible" r:id="rId2"/>
    <sheet xmlns:r="http://schemas.openxmlformats.org/officeDocument/2006/relationships" name="1-Акт КС-2 по ТЕР 421+557пр " sheetId="3" state="visible" r:id="rId3"/>
    <sheet xmlns:r="http://schemas.openxmlformats.org/officeDocument/2006/relationships" name="1-Source" sheetId="4" state="visible" r:id="rId4"/>
    <sheet xmlns:r="http://schemas.openxmlformats.org/officeDocument/2006/relationships" name="1-SourceObSm" sheetId="5" state="visible" r:id="rId5"/>
    <sheet xmlns:r="http://schemas.openxmlformats.org/officeDocument/2006/relationships" name="1-SmtRes" sheetId="6" state="visible" r:id="rId6"/>
    <sheet xmlns:r="http://schemas.openxmlformats.org/officeDocument/2006/relationships" name="1-EtalonRes" sheetId="7" state="visible" r:id="rId7"/>
    <sheet xmlns:r="http://schemas.openxmlformats.org/officeDocument/2006/relationships" name="1-SrcPoprs" sheetId="8" state="visible" r:id="rId8"/>
    <sheet xmlns:r="http://schemas.openxmlformats.org/officeDocument/2006/relationships" name="1-SrcKA" sheetId="9" state="visible" r:id="rId9"/>
    <sheet xmlns:r="http://schemas.openxmlformats.org/officeDocument/2006/relationships" name="2-Смета по ТЕР 421+557пр (12" sheetId="10" state="visible" r:id="rId10"/>
    <sheet xmlns:r="http://schemas.openxmlformats.org/officeDocument/2006/relationships" name="2-Акт КС-2 по ТЕР 421+557пр " sheetId="11" state="visible" r:id="rId11"/>
    <sheet xmlns:r="http://schemas.openxmlformats.org/officeDocument/2006/relationships" name="2-Source" sheetId="12" state="visible" r:id="rId12"/>
    <sheet xmlns:r="http://schemas.openxmlformats.org/officeDocument/2006/relationships" name="2-SourceObSm" sheetId="13" state="visible" r:id="rId13"/>
    <sheet xmlns:r="http://schemas.openxmlformats.org/officeDocument/2006/relationships" name="2-SmtRes" sheetId="14" state="visible" r:id="rId14"/>
    <sheet xmlns:r="http://schemas.openxmlformats.org/officeDocument/2006/relationships" name="2-EtalonRes" sheetId="15" state="visible" r:id="rId15"/>
    <sheet xmlns:r="http://schemas.openxmlformats.org/officeDocument/2006/relationships" name="2-SrcPoprs" sheetId="16" state="visible" r:id="rId16"/>
    <sheet xmlns:r="http://schemas.openxmlformats.org/officeDocument/2006/relationships" name="2-SrcKA" sheetId="17" state="visible" r:id="rId17"/>
  </sheets>
  <definedNames>
    <definedName name="_xlnm.Print_Area" localSheetId="0">'Table 1'!$A$1:$S$88</definedName>
  </definedNames>
  <calcPr calcId="162913" fullCalcOnLoad="1"/>
</workbook>
</file>

<file path=xl/styles.xml><?xml version="1.0" encoding="utf-8"?>
<styleSheet xmlns="http://schemas.openxmlformats.org/spreadsheetml/2006/main">
  <numFmts count="6">
    <numFmt numFmtId="164" formatCode="0.0"/>
    <numFmt numFmtId="165" formatCode="#,##0.00;[Red]\-\ #,##0.00"/>
    <numFmt numFmtId="166" formatCode="0.000"/>
    <numFmt numFmtId="167" formatCode="#,##0.00#####;[Red]\-\ #,##0.00#####"/>
    <numFmt numFmtId="168" formatCode="#,##0;[Red]\-\ #,##0"/>
    <numFmt numFmtId="169" formatCode="yyyy-mm-dd h:mm:ss"/>
  </numFmts>
  <fonts count="60">
    <font>
      <name val="Times New Roman"/>
      <charset val="204"/>
      <color rgb="FF000000"/>
      <sz val="10"/>
    </font>
    <font>
      <name val="Times New Roman"/>
      <charset val="204"/>
      <family val="1"/>
      <sz val="13.5"/>
    </font>
    <font>
      <name val="Times New Roman"/>
      <charset val="204"/>
      <family val="1"/>
      <b val="1"/>
      <sz val="13.5"/>
    </font>
    <font>
      <name val="Times New Roman"/>
      <charset val="204"/>
      <family val="1"/>
      <sz val="12"/>
    </font>
    <font>
      <name val="Times New Roman"/>
      <charset val="204"/>
      <family val="1"/>
      <sz val="9"/>
    </font>
    <font>
      <name val="Times New Roman"/>
      <family val="2"/>
      <color rgb="FF000000"/>
      <sz val="12"/>
    </font>
    <font>
      <name val="Times New Roman"/>
      <family val="2"/>
      <color rgb="FF000000"/>
      <sz val="13.5"/>
    </font>
    <font>
      <name val="Times New Roman"/>
      <family val="1"/>
      <sz val="13.5"/>
    </font>
    <font>
      <name val="Times New Roman"/>
      <family val="1"/>
      <b val="1"/>
      <sz val="13.5"/>
    </font>
    <font>
      <name val="Times New Roman"/>
      <family val="1"/>
      <sz val="12"/>
      <vertAlign val="superscript"/>
    </font>
    <font>
      <name val="Times New Roman"/>
      <family val="1"/>
      <sz val="12"/>
    </font>
    <font>
      <name val="Times New Roman"/>
      <family val="1"/>
      <sz val="9"/>
    </font>
    <font>
      <name val="Times New Roman"/>
      <charset val="204"/>
      <family val="1"/>
      <color rgb="FF000000"/>
      <sz val="10"/>
    </font>
    <font>
      <name val="Times New Roman"/>
      <charset val="204"/>
      <family val="1"/>
      <sz val="8"/>
    </font>
    <font>
      <name val="Times New Roman"/>
      <charset val="204"/>
      <family val="1"/>
      <sz val="12"/>
      <u val="single"/>
    </font>
    <font>
      <name val="Times New Roman"/>
      <charset val="204"/>
      <family val="1"/>
      <sz val="10"/>
    </font>
    <font>
      <name val="Times New Roman"/>
      <charset val="204"/>
      <family val="1"/>
      <color rgb="FF000000"/>
      <sz val="12"/>
    </font>
    <font>
      <name val="Times New Roman"/>
      <family val="1"/>
      <sz val="12"/>
      <u val="single"/>
    </font>
    <font>
      <name val="Times New Roman"/>
      <family val="1"/>
      <color rgb="FF000000"/>
      <sz val="12"/>
    </font>
    <font>
      <name val="Times New Roman"/>
      <charset val="204"/>
      <family val="1"/>
      <b val="1"/>
      <sz val="13.5"/>
      <u val="single"/>
    </font>
    <font>
      <name val="Times New Roman"/>
      <charset val="204"/>
      <family val="1"/>
      <b val="1"/>
      <color rgb="FF000000"/>
      <sz val="10"/>
      <u val="single"/>
    </font>
    <font>
      <name val="Times New Roman"/>
      <charset val="204"/>
      <family val="1"/>
      <sz val="6"/>
    </font>
    <font>
      <name val="Times New Roman"/>
      <charset val="204"/>
      <family val="1"/>
      <b val="1"/>
      <sz val="12"/>
    </font>
    <font>
      <name val="Times New Roman"/>
      <charset val="204"/>
      <family val="1"/>
      <b val="1"/>
      <sz val="12"/>
      <u val="single"/>
    </font>
    <font>
      <name val="Times New Roman"/>
      <charset val="204"/>
      <family val="1"/>
      <b val="1"/>
      <color rgb="FF000000"/>
      <sz val="12"/>
    </font>
    <font>
      <name val="Times New Roman"/>
      <family val="2"/>
      <color rgb="FF000000"/>
      <sz val="8"/>
    </font>
    <font>
      <name val="Times New Roman"/>
      <charset val="204"/>
      <family val="1"/>
      <b val="1"/>
      <color rgb="FF000000"/>
      <sz val="9"/>
    </font>
    <font>
      <name val="Times New Roman"/>
      <charset val="204"/>
      <family val="1"/>
      <b val="1"/>
      <color rgb="FF000000"/>
      <sz val="8"/>
    </font>
    <font>
      <name val="Times New Roman"/>
      <charset val="204"/>
      <family val="1"/>
      <b val="1"/>
      <color rgb="FF000000"/>
      <sz val="10"/>
    </font>
    <font>
      <name val="Times New Roman"/>
      <charset val="204"/>
      <family val="1"/>
      <color rgb="FF000000"/>
      <sz val="8"/>
    </font>
    <font>
      <name val="Times New Roman"/>
      <charset val="204"/>
      <family val="1"/>
      <sz val="11"/>
    </font>
    <font>
      <name val="Times New Roman"/>
      <charset val="204"/>
      <family val="1"/>
      <color rgb="FF000000"/>
      <sz val="11"/>
    </font>
    <font>
      <name val="Arial"/>
      <charset val="204"/>
      <family val="2"/>
      <sz val="9"/>
    </font>
    <font>
      <name val="Arial Cyr"/>
      <charset val="204"/>
      <color rgb="FF000000"/>
      <sz val="10"/>
    </font>
    <font>
      <name val="Arial"/>
      <charset val="204"/>
      <family val="2"/>
      <b val="1"/>
      <color rgb="FF000000"/>
      <sz val="13"/>
    </font>
    <font>
      <name val="Arial"/>
      <charset val="204"/>
      <family val="2"/>
      <b val="1"/>
      <color rgb="FF000000"/>
      <sz val="12"/>
    </font>
    <font>
      <name val="Arial"/>
      <charset val="204"/>
      <family val="2"/>
      <color rgb="FF000000"/>
      <sz val="11"/>
    </font>
    <font>
      <name val="Arial"/>
      <charset val="204"/>
      <family val="2"/>
      <color rgb="FF000000"/>
      <sz val="10"/>
    </font>
    <font>
      <name val="Arial"/>
      <charset val="204"/>
      <family val="2"/>
      <i val="1"/>
      <color rgb="FF000000"/>
      <sz val="9"/>
    </font>
    <font>
      <name val="Arial"/>
      <charset val="204"/>
      <family val="2"/>
      <color rgb="FF000000"/>
      <sz val="12"/>
    </font>
    <font>
      <name val="Arial"/>
      <charset val="204"/>
      <family val="2"/>
      <b val="1"/>
      <color rgb="FF000000"/>
      <sz val="11"/>
    </font>
    <font>
      <name val="Arial"/>
      <charset val="204"/>
      <family val="2"/>
      <b val="1"/>
      <i val="1"/>
      <color rgb="FF000000"/>
      <sz val="9"/>
    </font>
    <font>
      <name val="Arial"/>
      <charset val="204"/>
      <family val="2"/>
      <b val="1"/>
      <color rgb="FF000000"/>
      <sz val="10"/>
    </font>
    <font>
      <name val="Arial"/>
      <charset val="204"/>
      <family val="2"/>
      <i val="1"/>
      <color rgb="FF000000"/>
      <sz val="10"/>
    </font>
    <font>
      <name val="Arial"/>
      <charset val="204"/>
      <family val="2"/>
      <sz val="10"/>
    </font>
    <font>
      <name val="Arial"/>
      <charset val="204"/>
      <family val="2"/>
      <sz val="11"/>
    </font>
    <font>
      <name val="Arial"/>
      <charset val="204"/>
      <family val="2"/>
      <i val="1"/>
      <sz val="11"/>
    </font>
    <font>
      <name val="Arial"/>
      <charset val="204"/>
      <family val="2"/>
      <b val="1"/>
      <sz val="11"/>
    </font>
    <font>
      <name val="Arial"/>
      <charset val="204"/>
      <sz val="10"/>
    </font>
    <font>
      <name val="Arial"/>
      <charset val="204"/>
      <family val="2"/>
      <b val="1"/>
      <sz val="10"/>
    </font>
    <font>
      <name val="Arial"/>
      <charset val="204"/>
      <family val="2"/>
      <color rgb="FF000000"/>
      <sz val="9"/>
    </font>
    <font>
      <name val="Arial"/>
      <charset val="204"/>
      <family val="2"/>
      <b val="1"/>
      <color rgb="FF000000"/>
      <sz val="14"/>
    </font>
    <font>
      <name val="Arial"/>
      <charset val="204"/>
      <b val="1"/>
      <color indexed="12"/>
      <sz val="10"/>
    </font>
    <font>
      <name val="Arial"/>
      <charset val="204"/>
      <family val="2"/>
      <b val="1"/>
      <color indexed="12"/>
      <sz val="10"/>
    </font>
    <font>
      <name val="Arial"/>
      <charset val="204"/>
      <b val="1"/>
      <color indexed="16"/>
      <sz val="10"/>
    </font>
    <font>
      <name val="Arial"/>
      <charset val="204"/>
      <b val="1"/>
      <color indexed="20"/>
      <sz val="10"/>
    </font>
    <font>
      <name val="Arial"/>
      <charset val="204"/>
      <b val="1"/>
      <color indexed="17"/>
      <sz val="10"/>
    </font>
    <font>
      <name val="Arial"/>
      <charset val="204"/>
      <color indexed="17"/>
      <sz val="10"/>
    </font>
    <font>
      <name val="Arial"/>
      <charset val="204"/>
      <color indexed="12"/>
      <sz val="10"/>
    </font>
    <font>
      <name val="Arial"/>
      <charset val="204"/>
      <color indexed="14"/>
      <sz val="10"/>
    </font>
  </fonts>
  <fills count="2">
    <fill>
      <patternFill/>
    </fill>
    <fill>
      <patternFill patternType="gray125"/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368">
    <xf numFmtId="0" fontId="0" fillId="0" borderId="0" applyAlignment="1" pivotButton="0" quotePrefix="0" xfId="0">
      <alignment horizontal="left" vertical="top"/>
    </xf>
    <xf numFmtId="0" fontId="1" fillId="0" borderId="0" applyAlignment="1" pivotButton="0" quotePrefix="0" xfId="0">
      <alignment horizontal="left" vertical="top"/>
    </xf>
    <xf numFmtId="0" fontId="3" fillId="0" borderId="1" applyAlignment="1" pivotButton="0" quotePrefix="0" xfId="0">
      <alignment horizontal="center" vertical="top" wrapText="1"/>
    </xf>
    <xf numFmtId="0" fontId="0" fillId="0" borderId="9" applyAlignment="1" pivotButton="0" quotePrefix="0" xfId="0">
      <alignment horizontal="left" wrapText="1"/>
    </xf>
    <xf numFmtId="0" fontId="0" fillId="0" borderId="12" applyAlignment="1" pivotButton="0" quotePrefix="0" xfId="0">
      <alignment horizontal="left" vertical="center" wrapText="1"/>
    </xf>
    <xf numFmtId="0" fontId="0" fillId="0" borderId="0" applyAlignment="1" pivotButton="0" quotePrefix="0" xfId="0">
      <alignment horizontal="right" vertical="top"/>
    </xf>
    <xf numFmtId="0" fontId="2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vertical="top" wrapText="1"/>
    </xf>
    <xf numFmtId="0" fontId="15" fillId="0" borderId="1" applyAlignment="1" pivotButton="0" quotePrefix="0" xfId="0">
      <alignment horizontal="center" vertical="top" wrapText="1"/>
    </xf>
    <xf numFmtId="0" fontId="15" fillId="0" borderId="9" applyAlignment="1" pivotButton="0" quotePrefix="0" xfId="0">
      <alignment horizontal="center" vertical="top" wrapText="1"/>
    </xf>
    <xf numFmtId="0" fontId="12" fillId="0" borderId="9" applyAlignment="1" pivotButton="0" quotePrefix="0" xfId="0">
      <alignment horizontal="left" wrapText="1"/>
    </xf>
    <xf numFmtId="0" fontId="12" fillId="0" borderId="12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left" vertical="top"/>
    </xf>
    <xf numFmtId="0" fontId="7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 wrapText="1" indent="9"/>
    </xf>
    <xf numFmtId="0" fontId="16" fillId="0" borderId="0" applyAlignment="1" pivotButton="0" quotePrefix="0" xfId="0">
      <alignment horizontal="left" vertical="top"/>
    </xf>
    <xf numFmtId="0" fontId="18" fillId="0" borderId="0" applyAlignment="1" pivotButton="0" quotePrefix="0" xfId="0">
      <alignment horizontal="left" vertical="top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left" wrapText="1"/>
    </xf>
    <xf numFmtId="0" fontId="15" fillId="0" borderId="18" applyAlignment="1" pivotButton="0" quotePrefix="0" xfId="0">
      <alignment vertical="top" wrapText="1"/>
    </xf>
    <xf numFmtId="1" fontId="6" fillId="0" borderId="1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left" vertical="center" wrapText="1"/>
    </xf>
    <xf numFmtId="1" fontId="5" fillId="0" borderId="18" applyAlignment="1" pivotButton="0" quotePrefix="0" xfId="0">
      <alignment horizontal="center" vertical="top" shrinkToFit="1"/>
    </xf>
    <xf numFmtId="0" fontId="15" fillId="0" borderId="19" applyAlignment="1" pivotButton="0" quotePrefix="0" xfId="0">
      <alignment vertical="top" wrapText="1"/>
    </xf>
    <xf numFmtId="0" fontId="3" fillId="0" borderId="18" applyAlignment="1" pivotButton="0" quotePrefix="0" xfId="0">
      <alignment vertical="top" wrapText="1"/>
    </xf>
    <xf numFmtId="1" fontId="5" fillId="0" borderId="18" applyAlignment="1" pivotButton="0" quotePrefix="0" xfId="0">
      <alignment horizontal="left" vertical="top" shrinkToFit="1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18" fillId="0" borderId="0" applyAlignment="1" pivotButton="0" quotePrefix="0" xfId="0">
      <alignment horizontal="right" vertical="top"/>
    </xf>
    <xf numFmtId="0" fontId="13" fillId="0" borderId="18" applyAlignment="1" pivotButton="0" quotePrefix="0" xfId="0">
      <alignment horizontal="left" vertical="top" wrapText="1"/>
    </xf>
    <xf numFmtId="1" fontId="25" fillId="0" borderId="1" applyAlignment="1" pivotButton="0" quotePrefix="0" xfId="0">
      <alignment horizontal="center" vertical="top" shrinkToFit="1"/>
    </xf>
    <xf numFmtId="1" fontId="25" fillId="0" borderId="0" applyAlignment="1" pivotButton="0" quotePrefix="0" xfId="0">
      <alignment horizontal="center" vertical="top" shrinkToFit="1"/>
    </xf>
    <xf numFmtId="1" fontId="25" fillId="0" borderId="20" applyAlignment="1" pivotButton="0" quotePrefix="0" xfId="0">
      <alignment vertical="top" shrinkToFit="1"/>
    </xf>
    <xf numFmtId="0" fontId="25" fillId="0" borderId="20" applyAlignment="1" pivotButton="0" quotePrefix="0" xfId="0">
      <alignment wrapText="1"/>
    </xf>
    <xf numFmtId="0" fontId="25" fillId="0" borderId="2" applyAlignment="1" pivotButton="0" quotePrefix="0" xfId="0">
      <alignment horizontal="left" wrapText="1"/>
    </xf>
    <xf numFmtId="1" fontId="25" fillId="0" borderId="18" applyAlignment="1" pivotButton="0" quotePrefix="0" xfId="0">
      <alignment horizontal="center" vertical="top" shrinkToFit="1"/>
    </xf>
    <xf numFmtId="1" fontId="26" fillId="0" borderId="5" applyAlignment="1" pivotButton="0" quotePrefix="0" xfId="0">
      <alignment horizontal="center" vertical="top" shrinkToFit="1"/>
    </xf>
    <xf numFmtId="1" fontId="26" fillId="0" borderId="18" applyAlignment="1" pivotButton="0" quotePrefix="0" xfId="0">
      <alignment vertical="top" shrinkToFit="1"/>
    </xf>
    <xf numFmtId="1" fontId="26" fillId="0" borderId="18" applyAlignment="1" pivotButton="0" quotePrefix="0" xfId="0">
      <alignment horizontal="center" vertical="top" shrinkToFit="1"/>
    </xf>
    <xf numFmtId="1" fontId="25" fillId="0" borderId="2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7" fillId="0" borderId="1" applyAlignment="1" pivotButton="0" quotePrefix="0" xfId="0">
      <alignment horizontal="center" vertical="top" shrinkToFit="1"/>
    </xf>
    <xf numFmtId="1" fontId="27" fillId="0" borderId="20" applyAlignment="1" pivotButton="0" quotePrefix="0" xfId="0">
      <alignment horizontal="center" vertical="top" shrinkToFit="1"/>
    </xf>
    <xf numFmtId="1" fontId="26" fillId="0" borderId="1" applyAlignment="1" pivotButton="0" quotePrefix="0" xfId="0">
      <alignment horizontal="center" vertical="top" wrapText="1" shrinkToFit="1"/>
    </xf>
    <xf numFmtId="1" fontId="25" fillId="0" borderId="1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horizontal="left" wrapText="1"/>
    </xf>
    <xf numFmtId="0" fontId="25" fillId="0" borderId="21" applyAlignment="1" pivotButton="0" quotePrefix="0" xfId="0">
      <alignment wrapText="1"/>
    </xf>
    <xf numFmtId="1" fontId="25" fillId="0" borderId="18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wrapText="1"/>
    </xf>
    <xf numFmtId="0" fontId="25" fillId="0" borderId="19" applyAlignment="1" pivotButton="0" quotePrefix="0" xfId="0">
      <alignment horizontal="left" vertical="center" wrapText="1"/>
    </xf>
    <xf numFmtId="0" fontId="25" fillId="0" borderId="18" applyAlignment="1" pivotButton="0" quotePrefix="0" xfId="0">
      <alignment horizontal="left" vertical="center" wrapText="1"/>
    </xf>
    <xf numFmtId="0" fontId="30" fillId="0" borderId="18" applyAlignment="1" pivotButton="0" quotePrefix="0" xfId="0">
      <alignment vertical="top" wrapText="1"/>
    </xf>
    <xf numFmtId="1" fontId="0" fillId="0" borderId="0" applyAlignment="1" pivotButton="0" quotePrefix="0" xfId="0">
      <alignment horizontal="left" vertical="top"/>
    </xf>
    <xf numFmtId="0" fontId="12" fillId="0" borderId="0" applyAlignment="1" pivotButton="0" quotePrefix="0" xfId="0">
      <alignment horizontal="left" vertical="top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vertical="center" wrapText="1"/>
    </xf>
    <xf numFmtId="0" fontId="0" fillId="0" borderId="18" applyAlignment="1" pivotButton="0" quotePrefix="0" xfId="0">
      <alignment horizontal="center" vertical="center" wrapText="1"/>
    </xf>
    <xf numFmtId="0" fontId="12" fillId="0" borderId="26" applyAlignment="1" pivotButton="0" quotePrefix="0" xfId="0">
      <alignment horizontal="left" vertical="center" wrapText="1"/>
    </xf>
    <xf numFmtId="0" fontId="0" fillId="0" borderId="27" applyAlignment="1" pivotButton="0" quotePrefix="0" xfId="0">
      <alignment horizontal="left" vertical="center" wrapText="1"/>
    </xf>
    <xf numFmtId="0" fontId="0" fillId="0" borderId="28" applyAlignment="1" pivotButton="0" quotePrefix="0" xfId="0">
      <alignment horizontal="left" vertical="center" wrapText="1"/>
    </xf>
    <xf numFmtId="0" fontId="12" fillId="0" borderId="18" applyAlignment="1" pivotButton="0" quotePrefix="0" xfId="0">
      <alignment horizontal="left" vertical="center" wrapText="1"/>
    </xf>
    <xf numFmtId="0" fontId="0" fillId="0" borderId="18" applyAlignment="1" pivotButton="0" quotePrefix="0" xfId="0">
      <alignment horizontal="left" vertical="center" wrapText="1"/>
    </xf>
    <xf numFmtId="2" fontId="0" fillId="0" borderId="18" applyAlignment="1" pivotButton="0" quotePrefix="0" xfId="0">
      <alignment horizontal="center" vertical="center" wrapText="1"/>
    </xf>
    <xf numFmtId="0" fontId="12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1" fontId="27" fillId="0" borderId="30" applyAlignment="1" pivotButton="0" quotePrefix="0" xfId="0">
      <alignment horizontal="center" vertical="top" shrinkToFit="1"/>
    </xf>
    <xf numFmtId="1" fontId="27" fillId="0" borderId="14" applyAlignment="1" pivotButton="0" quotePrefix="0" xfId="0">
      <alignment horizontal="center" vertical="top" shrinkToFit="1"/>
    </xf>
    <xf numFmtId="1" fontId="27" fillId="0" borderId="15" applyAlignment="1" pivotButton="0" quotePrefix="0" xfId="0">
      <alignment horizontal="center" vertical="top" shrinkToFit="1"/>
    </xf>
    <xf numFmtId="1" fontId="25" fillId="0" borderId="30" applyAlignment="1" pivotButton="0" quotePrefix="0" xfId="0">
      <alignment horizontal="center" vertical="top" shrinkToFit="1"/>
    </xf>
    <xf numFmtId="1" fontId="25" fillId="0" borderId="14" applyAlignment="1" pivotButton="0" quotePrefix="0" xfId="0">
      <alignment horizontal="center" vertical="top" shrinkToFit="1"/>
    </xf>
    <xf numFmtId="1" fontId="25" fillId="0" borderId="15" applyAlignment="1" pivotButton="0" quotePrefix="0" xfId="0">
      <alignment horizontal="center" vertical="top" shrinkToFit="1"/>
    </xf>
    <xf numFmtId="1" fontId="25" fillId="0" borderId="26" applyAlignment="1" pivotButton="0" quotePrefix="0" xfId="0">
      <alignment horizontal="center" vertical="top" shrinkToFit="1"/>
    </xf>
    <xf numFmtId="1" fontId="25" fillId="0" borderId="28" applyAlignment="1" pivotButton="0" quotePrefix="0" xfId="0">
      <alignment horizontal="center" vertical="top" shrinkToFit="1"/>
    </xf>
    <xf numFmtId="0" fontId="15" fillId="0" borderId="2" applyAlignment="1" pivotButton="0" quotePrefix="0" xfId="0">
      <alignment horizontal="center" vertical="top" wrapText="1"/>
    </xf>
    <xf numFmtId="0" fontId="15" fillId="0" borderId="3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/>
    </xf>
    <xf numFmtId="1" fontId="25" fillId="0" borderId="13" applyAlignment="1" pivotButton="0" quotePrefix="0" xfId="0">
      <alignment horizontal="center" vertical="top" shrinkToFit="1"/>
    </xf>
    <xf numFmtId="1" fontId="25" fillId="0" borderId="29" applyAlignment="1" pivotButton="0" quotePrefix="0" xfId="0">
      <alignment horizontal="center" vertical="top" shrinkToFit="1"/>
    </xf>
    <xf numFmtId="164" fontId="27" fillId="0" borderId="18" applyAlignment="1" pivotButton="0" quotePrefix="0" xfId="0">
      <alignment horizontal="center" vertical="top" shrinkToFit="1"/>
    </xf>
    <xf numFmtId="164" fontId="25" fillId="0" borderId="18" applyAlignment="1" pivotButton="0" quotePrefix="0" xfId="0">
      <alignment horizontal="center" vertical="top" shrinkToFit="1"/>
    </xf>
    <xf numFmtId="164" fontId="25" fillId="0" borderId="20" applyAlignment="1" pivotButton="0" quotePrefix="0" xfId="0">
      <alignment horizontal="center" vertical="top" shrinkToFit="1"/>
    </xf>
    <xf numFmtId="1" fontId="27" fillId="0" borderId="26" applyAlignment="1" pivotButton="0" quotePrefix="0" xfId="0">
      <alignment horizontal="center" vertical="top" shrinkToFit="1"/>
    </xf>
    <xf numFmtId="1" fontId="27" fillId="0" borderId="28" applyAlignment="1" pivotButton="0" quotePrefix="0" xfId="0">
      <alignment horizontal="center" vertical="top" shrinkToFit="1"/>
    </xf>
    <xf numFmtId="164" fontId="25" fillId="0" borderId="26" applyAlignment="1" pivotButton="0" quotePrefix="0" xfId="0">
      <alignment horizontal="center" vertical="top" shrinkToFit="1"/>
    </xf>
    <xf numFmtId="164" fontId="25" fillId="0" borderId="28" applyAlignment="1" pivotButton="0" quotePrefix="0" xfId="0">
      <alignment horizontal="center" vertical="top" shrinkToFit="1"/>
    </xf>
    <xf numFmtId="0" fontId="3" fillId="0" borderId="9" applyAlignment="1" pivotButton="0" quotePrefix="0" xfId="0">
      <alignment horizontal="left" vertical="top" wrapText="1"/>
    </xf>
    <xf numFmtId="0" fontId="15" fillId="0" borderId="9" applyAlignment="1" pivotButton="0" quotePrefix="0" xfId="0">
      <alignment horizontal="left" vertical="top" wrapText="1" indent="3"/>
    </xf>
    <xf numFmtId="0" fontId="15" fillId="0" borderId="1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1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6" applyAlignment="1" pivotButton="0" quotePrefix="0" xfId="0">
      <alignment horizontal="center" vertical="top" wrapText="1"/>
    </xf>
    <xf numFmtId="0" fontId="15" fillId="0" borderId="7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 wrapText="1"/>
    </xf>
    <xf numFmtId="0" fontId="15" fillId="0" borderId="11" applyAlignment="1" pivotButton="0" quotePrefix="0" xfId="0">
      <alignment horizontal="center" vertical="top" wrapText="1"/>
    </xf>
    <xf numFmtId="0" fontId="15" fillId="0" borderId="8" applyAlignment="1" pivotButton="0" quotePrefix="0" xfId="0">
      <alignment horizontal="center" vertical="top" wrapText="1"/>
    </xf>
    <xf numFmtId="1" fontId="29" fillId="0" borderId="13" applyAlignment="1" pivotButton="0" quotePrefix="0" xfId="0">
      <alignment horizontal="center" vertical="top" shrinkToFit="1"/>
    </xf>
    <xf numFmtId="1" fontId="29" fillId="0" borderId="15" applyAlignment="1" pivotButton="0" quotePrefix="0" xfId="0">
      <alignment horizontal="center" vertical="top" shrinkToFit="1"/>
    </xf>
    <xf numFmtId="1" fontId="27" fillId="0" borderId="13" applyAlignment="1" pivotButton="0" quotePrefix="0" xfId="0">
      <alignment horizontal="center" vertical="top" shrinkToFit="1"/>
    </xf>
    <xf numFmtId="0" fontId="21" fillId="0" borderId="18" applyAlignment="1" pivotButton="0" quotePrefix="0" xfId="0">
      <alignment horizontal="center" vertical="top" wrapText="1"/>
    </xf>
    <xf numFmtId="0" fontId="22" fillId="0" borderId="0" applyAlignment="1" pivotButton="0" quotePrefix="0" xfId="0">
      <alignment horizontal="left" vertical="top" wrapText="1"/>
    </xf>
    <xf numFmtId="0" fontId="22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 wrapText="1"/>
    </xf>
    <xf numFmtId="0" fontId="3" fillId="0" borderId="18" applyAlignment="1" pivotButton="0" quotePrefix="0" xfId="0">
      <alignment horizontal="left" vertical="top" wrapText="1"/>
    </xf>
    <xf numFmtId="0" fontId="28" fillId="0" borderId="18" applyAlignment="1" pivotButton="0" quotePrefix="0" xfId="0">
      <alignment horizontal="center" vertical="top" wrapText="1"/>
    </xf>
    <xf numFmtId="0" fontId="10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center" vertical="top" wrapText="1"/>
    </xf>
    <xf numFmtId="0" fontId="4" fillId="0" borderId="17" applyAlignment="1" pivotButton="0" quotePrefix="0" xfId="0">
      <alignment horizontal="center" vertical="top"/>
    </xf>
    <xf numFmtId="0" fontId="11" fillId="0" borderId="0" applyAlignment="1" pivotButton="0" quotePrefix="0" xfId="0">
      <alignment horizontal="center" vertical="top"/>
    </xf>
    <xf numFmtId="0" fontId="7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1" fillId="0" borderId="16" applyAlignment="1" pivotButton="0" quotePrefix="0" xfId="0">
      <alignment horizontal="center" vertical="top"/>
    </xf>
    <xf numFmtId="0" fontId="3" fillId="0" borderId="16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 wrapText="1"/>
    </xf>
    <xf numFmtId="0" fontId="18" fillId="0" borderId="0" applyAlignment="1" pivotButton="0" quotePrefix="0" xfId="0">
      <alignment horizontal="left" vertical="top" wrapText="1"/>
    </xf>
    <xf numFmtId="0" fontId="13" fillId="0" borderId="0" applyAlignment="1" pivotButton="0" quotePrefix="0" xfId="0">
      <alignment horizontal="right" vertical="top"/>
    </xf>
    <xf numFmtId="0" fontId="13" fillId="0" borderId="0" applyAlignment="1" pivotButton="0" quotePrefix="0" xfId="0">
      <alignment horizontal="right" vertical="top" indent="2"/>
    </xf>
    <xf numFmtId="0" fontId="2" fillId="0" borderId="0" applyAlignment="1" pivotButton="0" quotePrefix="0" xfId="0">
      <alignment horizontal="center" vertical="top"/>
    </xf>
    <xf numFmtId="0" fontId="3" fillId="0" borderId="0" applyAlignment="1" pivotButton="0" quotePrefix="0" xfId="0">
      <alignment horizontal="left" vertical="top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2" fillId="0" borderId="16" applyAlignment="1" pivotButton="0" quotePrefix="0" xfId="0">
      <alignment horizontal="center" vertical="top"/>
    </xf>
    <xf numFmtId="0" fontId="14" fillId="0" borderId="0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/>
    </xf>
    <xf numFmtId="0" fontId="10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16" fillId="0" borderId="0" applyAlignment="1" pivotButton="0" quotePrefix="0" xfId="0">
      <alignment horizontal="left" vertical="top" wrapText="1"/>
    </xf>
    <xf numFmtId="0" fontId="15" fillId="0" borderId="20" applyAlignment="1" pivotButton="0" quotePrefix="0" xfId="0">
      <alignment horizontal="center" vertical="top" wrapText="1"/>
    </xf>
    <xf numFmtId="0" fontId="15" fillId="0" borderId="21" applyAlignment="1" pivotButton="0" quotePrefix="0" xfId="0">
      <alignment horizontal="center" vertical="top" wrapText="1"/>
    </xf>
    <xf numFmtId="0" fontId="15" fillId="0" borderId="19" applyAlignment="1" pivotButton="0" quotePrefix="0" xfId="0">
      <alignment horizontal="center" vertical="top" wrapText="1"/>
    </xf>
    <xf numFmtId="0" fontId="15" fillId="0" borderId="22" applyAlignment="1" pivotButton="0" quotePrefix="0" xfId="0">
      <alignment horizontal="center" vertical="top" wrapText="1"/>
    </xf>
    <xf numFmtId="0" fontId="15" fillId="0" borderId="17" applyAlignment="1" pivotButton="0" quotePrefix="0" xfId="0">
      <alignment horizontal="center" vertical="top" wrapText="1"/>
    </xf>
    <xf numFmtId="0" fontId="15" fillId="0" borderId="23" applyAlignment="1" pivotButton="0" quotePrefix="0" xfId="0">
      <alignment horizontal="center" vertical="top" wrapText="1"/>
    </xf>
    <xf numFmtId="0" fontId="15" fillId="0" borderId="24" applyAlignment="1" pivotButton="0" quotePrefix="0" xfId="0">
      <alignment horizontal="center" vertical="top" wrapText="1"/>
    </xf>
    <xf numFmtId="0" fontId="15" fillId="0" borderId="16" applyAlignment="1" pivotButton="0" quotePrefix="0" xfId="0">
      <alignment horizontal="center" vertical="top" wrapText="1"/>
    </xf>
    <xf numFmtId="0" fontId="15" fillId="0" borderId="25" applyAlignment="1" pivotButton="0" quotePrefix="0" xfId="0">
      <alignment horizontal="center" vertical="top" wrapText="1"/>
    </xf>
    <xf numFmtId="0" fontId="10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right" vertical="top"/>
    </xf>
    <xf numFmtId="1" fontId="26" fillId="0" borderId="13" applyAlignment="1" pivotButton="0" quotePrefix="0" xfId="0">
      <alignment horizontal="center" vertical="top" shrinkToFit="1"/>
    </xf>
    <xf numFmtId="1" fontId="26" fillId="0" borderId="14" applyAlignment="1" pivotButton="0" quotePrefix="0" xfId="0">
      <alignment horizontal="center" vertical="top" shrinkToFit="1"/>
    </xf>
    <xf numFmtId="1" fontId="26" fillId="0" borderId="15" applyAlignment="1" pivotButton="0" quotePrefix="0" xfId="0">
      <alignment horizontal="center" vertical="top" shrinkToFit="1"/>
    </xf>
    <xf numFmtId="1" fontId="26" fillId="0" borderId="10" applyAlignment="1" pivotButton="0" quotePrefix="0" xfId="0">
      <alignment horizontal="center" vertical="top" shrinkToFit="1"/>
    </xf>
    <xf numFmtId="1" fontId="26" fillId="0" borderId="0" applyAlignment="1" pivotButton="0" quotePrefix="0" xfId="0">
      <alignment horizontal="center" vertical="top" shrinkToFit="1"/>
    </xf>
    <xf numFmtId="1" fontId="26" fillId="0" borderId="7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left" wrapText="1"/>
    </xf>
    <xf numFmtId="164" fontId="25" fillId="0" borderId="18" applyAlignment="1" pivotButton="0" quotePrefix="0" xfId="0">
      <alignment horizontal="center" vertical="center" wrapText="1"/>
    </xf>
    <xf numFmtId="0" fontId="12" fillId="0" borderId="10" applyAlignment="1" pivotButton="0" quotePrefix="0" xfId="0">
      <alignment horizontal="left" wrapText="1"/>
    </xf>
    <xf numFmtId="0" fontId="12" fillId="0" borderId="0" applyAlignment="1" pivotButton="0" quotePrefix="0" xfId="0">
      <alignment horizontal="left" wrapText="1"/>
    </xf>
    <xf numFmtId="0" fontId="12" fillId="0" borderId="11" applyAlignment="1" pivotButton="0" quotePrefix="0" xfId="0">
      <alignment horizontal="left" wrapText="1"/>
    </xf>
    <xf numFmtId="0" fontId="12" fillId="0" borderId="6" applyAlignment="1" pivotButton="0" quotePrefix="0" xfId="0">
      <alignment horizontal="left" vertical="center" wrapText="1"/>
    </xf>
    <xf numFmtId="0" fontId="12" fillId="0" borderId="7" applyAlignment="1" pivotButton="0" quotePrefix="0" xfId="0">
      <alignment horizontal="left" vertical="center" wrapText="1"/>
    </xf>
    <xf numFmtId="0" fontId="12" fillId="0" borderId="8" applyAlignment="1" pivotButton="0" quotePrefix="0" xfId="0">
      <alignment horizontal="left" vertical="center" wrapText="1"/>
    </xf>
    <xf numFmtId="0" fontId="15" fillId="0" borderId="4" applyAlignment="1" pivotButton="0" quotePrefix="0" xfId="0">
      <alignment horizontal="center" vertical="top" wrapText="1"/>
    </xf>
    <xf numFmtId="0" fontId="13" fillId="0" borderId="18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/>
    </xf>
    <xf numFmtId="0" fontId="30" fillId="0" borderId="18" applyAlignment="1" pivotButton="0" quotePrefix="0" xfId="0">
      <alignment horizontal="center" vertical="top" wrapText="1"/>
    </xf>
    <xf numFmtId="0" fontId="30" fillId="0" borderId="18" applyAlignment="1" pivotButton="0" quotePrefix="0" xfId="0">
      <alignment horizontal="left" vertical="top" wrapText="1"/>
    </xf>
    <xf numFmtId="0" fontId="31" fillId="0" borderId="18" applyAlignment="1" pivotButton="0" quotePrefix="0" xfId="0">
      <alignment horizontal="left" vertical="center" wrapText="1"/>
    </xf>
    <xf numFmtId="2" fontId="28" fillId="0" borderId="18" applyAlignment="1" pivotButton="0" quotePrefix="0" xfId="0">
      <alignment horizontal="center" vertical="center" wrapText="1"/>
    </xf>
    <xf numFmtId="1" fontId="5" fillId="0" borderId="18" applyAlignment="1" pivotButton="0" quotePrefix="0" xfId="0">
      <alignment horizontal="center" vertical="top" shrinkToFit="1"/>
    </xf>
    <xf numFmtId="0" fontId="13" fillId="0" borderId="18" applyAlignment="1" pivotButton="0" quotePrefix="0" xfId="0">
      <alignment horizontal="left" vertical="top" wrapText="1" indent="1"/>
    </xf>
    <xf numFmtId="1" fontId="6" fillId="0" borderId="18" applyAlignment="1" pivotButton="0" quotePrefix="0" xfId="0">
      <alignment horizontal="center" vertical="top" shrinkToFit="1"/>
    </xf>
    <xf numFmtId="0" fontId="1" fillId="0" borderId="0" applyAlignment="1" pivotButton="0" quotePrefix="0" xfId="0">
      <alignment horizontal="center" vertical="top"/>
    </xf>
    <xf numFmtId="1" fontId="25" fillId="0" borderId="2" applyAlignment="1" pivotButton="0" quotePrefix="0" xfId="0">
      <alignment horizontal="center" vertical="top" shrinkToFit="1"/>
    </xf>
    <xf numFmtId="1" fontId="25" fillId="0" borderId="3" applyAlignment="1" pivotButton="0" quotePrefix="0" xfId="0">
      <alignment horizontal="center" vertical="top" shrinkToFit="1"/>
    </xf>
    <xf numFmtId="1" fontId="25" fillId="0" borderId="31" applyAlignment="1" pivotButton="0" quotePrefix="0" xfId="0">
      <alignment horizontal="center" vertical="top" shrinkToFit="1"/>
    </xf>
    <xf numFmtId="1" fontId="25" fillId="0" borderId="22" applyAlignment="1" pivotButton="0" quotePrefix="0" xfId="0">
      <alignment horizontal="center" vertical="top" shrinkToFit="1"/>
    </xf>
    <xf numFmtId="1" fontId="25" fillId="0" borderId="23" applyAlignment="1" pivotButton="0" quotePrefix="0" xfId="0">
      <alignment horizontal="center" vertical="top" shrinkToFit="1"/>
    </xf>
    <xf numFmtId="1" fontId="27" fillId="0" borderId="10" applyAlignment="1" pivotButton="0" quotePrefix="0" xfId="0">
      <alignment horizontal="left" vertical="top" wrapText="1" shrinkToFit="1"/>
    </xf>
    <xf numFmtId="1" fontId="27" fillId="0" borderId="0" applyAlignment="1" pivotButton="0" quotePrefix="0" xfId="0">
      <alignment horizontal="left" vertical="top" wrapText="1" shrinkToFit="1"/>
    </xf>
    <xf numFmtId="1" fontId="27" fillId="0" borderId="11" applyAlignment="1" pivotButton="0" quotePrefix="0" xfId="0">
      <alignment horizontal="left" vertical="top" wrapText="1" shrinkToFit="1"/>
    </xf>
    <xf numFmtId="0" fontId="0" fillId="0" borderId="26" applyAlignment="1" pivotButton="0" quotePrefix="0" xfId="0">
      <alignment horizontal="center" vertical="center" wrapText="1"/>
    </xf>
    <xf numFmtId="0" fontId="0" fillId="0" borderId="27" applyAlignment="1" pivotButton="0" quotePrefix="0" xfId="0">
      <alignment horizontal="center" vertical="center" wrapText="1"/>
    </xf>
    <xf numFmtId="0" fontId="0" fillId="0" borderId="28" applyAlignment="1" pivotButton="0" quotePrefix="0" xfId="0">
      <alignment horizontal="center" vertical="center" wrapText="1"/>
    </xf>
    <xf numFmtId="2" fontId="0" fillId="0" borderId="26" applyAlignment="1" pivotButton="0" quotePrefix="0" xfId="0">
      <alignment horizontal="center" vertical="center" wrapText="1"/>
    </xf>
    <xf numFmtId="2" fontId="0" fillId="0" borderId="27" applyAlignment="1" pivotButton="0" quotePrefix="0" xfId="0">
      <alignment horizontal="center" vertical="center" wrapText="1"/>
    </xf>
    <xf numFmtId="2" fontId="0" fillId="0" borderId="28" applyAlignment="1" pivotButton="0" quotePrefix="0" xfId="0">
      <alignment horizontal="center" vertical="center" wrapText="1"/>
    </xf>
    <xf numFmtId="0" fontId="12" fillId="0" borderId="26" applyAlignment="1" pivotButton="0" quotePrefix="0" xfId="0">
      <alignment horizontal="center" vertical="center" wrapText="1"/>
    </xf>
    <xf numFmtId="0" fontId="12" fillId="0" borderId="28" applyAlignment="1" pivotButton="0" quotePrefix="0" xfId="0">
      <alignment horizontal="center" vertical="center" wrapText="1"/>
    </xf>
    <xf numFmtId="0" fontId="29" fillId="0" borderId="26" applyAlignment="1" pivotButton="0" quotePrefix="0" xfId="0">
      <alignment horizontal="center" vertical="center" wrapText="1"/>
    </xf>
    <xf numFmtId="0" fontId="29" fillId="0" borderId="27" applyAlignment="1" pivotButton="0" quotePrefix="0" xfId="0">
      <alignment horizontal="center" vertical="center" wrapText="1"/>
    </xf>
    <xf numFmtId="0" fontId="29" fillId="0" borderId="28" applyAlignment="1" pivotButton="0" quotePrefix="0" xfId="0">
      <alignment horizontal="center" vertical="center" wrapText="1"/>
    </xf>
    <xf numFmtId="0" fontId="25" fillId="0" borderId="18" applyAlignment="1" pivotButton="0" quotePrefix="0" xfId="0">
      <alignment horizontal="center" wrapText="1"/>
    </xf>
    <xf numFmtId="0" fontId="25" fillId="0" borderId="26" applyAlignment="1" pivotButton="0" quotePrefix="0" xfId="0">
      <alignment horizontal="center" vertical="center" wrapText="1"/>
    </xf>
    <xf numFmtId="0" fontId="25" fillId="0" borderId="28" applyAlignment="1" pivotButton="0" quotePrefix="0" xfId="0">
      <alignment horizontal="center" vertical="center" wrapText="1"/>
    </xf>
    <xf numFmtId="0" fontId="3" fillId="0" borderId="18" applyAlignment="1" pivotButton="0" quotePrefix="0" xfId="0">
      <alignment horizontal="center" vertical="top" wrapText="1"/>
    </xf>
    <xf numFmtId="0" fontId="0" fillId="0" borderId="18" applyAlignment="1" pivotButton="0" quotePrefix="0" xfId="0">
      <alignment horizontal="left" wrapText="1"/>
    </xf>
    <xf numFmtId="1" fontId="28" fillId="0" borderId="18" applyAlignment="1" pivotButton="0" quotePrefix="0" xfId="0">
      <alignment horizontal="center" vertical="center" wrapText="1"/>
    </xf>
    <xf numFmtId="0" fontId="28" fillId="0" borderId="18" applyAlignment="1" pivotButton="0" quotePrefix="0" xfId="0">
      <alignment horizontal="center" vertical="center" wrapText="1"/>
    </xf>
    <xf numFmtId="0" fontId="0" fillId="0" borderId="26" applyAlignment="1" pivotButton="0" quotePrefix="0" xfId="0">
      <alignment horizontal="left" vertical="center" wrapText="1"/>
    </xf>
    <xf numFmtId="0" fontId="0" fillId="0" borderId="0" pivotButton="0" quotePrefix="0" xfId="0"/>
    <xf numFmtId="0" fontId="0" fillId="0" borderId="16" pivotButton="0" quotePrefix="0" xfId="0"/>
    <xf numFmtId="0" fontId="0" fillId="0" borderId="17" pivotButton="0" quotePrefix="0" xfId="0"/>
    <xf numFmtId="0" fontId="0" fillId="0" borderId="3" pivotButton="0" quotePrefix="0" xfId="0"/>
    <xf numFmtId="0" fontId="0" fillId="0" borderId="4" pivotButton="0" quotePrefix="0" xfId="0"/>
    <xf numFmtId="0" fontId="0" fillId="0" borderId="23" pivotButton="0" quotePrefix="0" xfId="0"/>
    <xf numFmtId="0" fontId="15" fillId="0" borderId="9" applyAlignment="1" pivotButton="0" quotePrefix="0" xfId="0">
      <alignment horizontal="left" vertical="top" wrapText="1"/>
    </xf>
    <xf numFmtId="0" fontId="0" fillId="0" borderId="11" pivotButton="0" quotePrefix="0" xfId="0"/>
    <xf numFmtId="0" fontId="0" fillId="0" borderId="24" pivotButton="0" quotePrefix="0" xfId="0"/>
    <xf numFmtId="0" fontId="0" fillId="0" borderId="25" pivotButton="0" quotePrefix="0" xfId="0"/>
    <xf numFmtId="0" fontId="0" fillId="0" borderId="9" pivotButton="0" quotePrefix="0" xfId="0"/>
    <xf numFmtId="0" fontId="0" fillId="0" borderId="10" pivotButton="0" quotePrefix="0" xfId="0"/>
    <xf numFmtId="0" fontId="0" fillId="0" borderId="35" pivotButton="0" quotePrefix="0" xfId="0"/>
    <xf numFmtId="0" fontId="0" fillId="0" borderId="36" pivotButton="0" quotePrefix="0" xfId="0"/>
    <xf numFmtId="0" fontId="0" fillId="0" borderId="21" pivotButton="0" quotePrefix="0" xfId="0"/>
    <xf numFmtId="0" fontId="0" fillId="0" borderId="7" pivotButton="0" quotePrefix="0" xfId="0"/>
    <xf numFmtId="0" fontId="0" fillId="0" borderId="8" pivotButton="0" quotePrefix="0" xfId="0"/>
    <xf numFmtId="0" fontId="15" fillId="0" borderId="12" applyAlignment="1" pivotButton="0" quotePrefix="0" xfId="0">
      <alignment horizontal="center" vertical="top" wrapText="1"/>
    </xf>
    <xf numFmtId="0" fontId="0" fillId="0" borderId="6" pivotButton="0" quotePrefix="0" xfId="0"/>
    <xf numFmtId="0" fontId="0" fillId="0" borderId="19" pivotButton="0" quotePrefix="0" xfId="0"/>
    <xf numFmtId="0" fontId="0" fillId="0" borderId="14" pivotButton="0" quotePrefix="0" xfId="0"/>
    <xf numFmtId="0" fontId="0" fillId="0" borderId="15" pivotButton="0" quotePrefix="0" xfId="0"/>
    <xf numFmtId="1" fontId="26" fillId="0" borderId="6" applyAlignment="1" pivotButton="0" quotePrefix="0" xfId="0">
      <alignment horizontal="center" vertical="top" shrinkToFit="1"/>
    </xf>
    <xf numFmtId="1" fontId="25" fillId="0" borderId="5" applyAlignment="1" pivotButton="0" quotePrefix="0" xfId="0">
      <alignment horizontal="center" vertical="top" shrinkToFit="1"/>
    </xf>
    <xf numFmtId="1" fontId="27" fillId="0" borderId="5" applyAlignment="1" pivotButton="0" quotePrefix="0" xfId="0">
      <alignment horizontal="center" vertical="top" shrinkToFit="1"/>
    </xf>
    <xf numFmtId="1" fontId="25" fillId="0" borderId="34" applyAlignment="1" pivotButton="0" quotePrefix="0" xfId="0">
      <alignment horizontal="center" vertical="top" shrinkToFit="1"/>
    </xf>
    <xf numFmtId="0" fontId="0" fillId="0" borderId="29" pivotButton="0" quotePrefix="0" xfId="0"/>
    <xf numFmtId="0" fontId="0" fillId="0" borderId="28" pivotButton="0" quotePrefix="0" xfId="0"/>
    <xf numFmtId="1" fontId="27" fillId="0" borderId="32" applyAlignment="1" pivotButton="0" quotePrefix="0" xfId="0">
      <alignment horizontal="center" vertical="top" shrinkToFit="1"/>
    </xf>
    <xf numFmtId="1" fontId="29" fillId="0" borderId="5" applyAlignment="1" pivotButton="0" quotePrefix="0" xfId="0">
      <alignment horizontal="center" vertical="top" shrinkToFit="1"/>
    </xf>
    <xf numFmtId="1" fontId="25" fillId="0" borderId="32" applyAlignment="1" pivotButton="0" quotePrefix="0" xfId="0">
      <alignment horizontal="center" vertical="top" shrinkToFit="1"/>
    </xf>
    <xf numFmtId="1" fontId="27" fillId="0" borderId="18" applyAlignment="1" pivotButton="0" quotePrefix="0" xfId="0">
      <alignment horizontal="center" vertical="top" shrinkToFit="1"/>
    </xf>
    <xf numFmtId="1" fontId="27" fillId="0" borderId="9" applyAlignment="1" pivotButton="0" quotePrefix="0" xfId="0">
      <alignment horizontal="left" vertical="top" wrapText="1" shrinkToFit="1"/>
    </xf>
    <xf numFmtId="1" fontId="25" fillId="0" borderId="33" applyAlignment="1" pivotButton="0" quotePrefix="0" xfId="0">
      <alignment horizontal="center" vertical="top" shrinkToFit="1"/>
    </xf>
    <xf numFmtId="0" fontId="0" fillId="0" borderId="31" pivotButton="0" quotePrefix="0" xfId="0"/>
    <xf numFmtId="0" fontId="0" fillId="0" borderId="27" pivotButton="0" quotePrefix="0" xfId="0"/>
    <xf numFmtId="0" fontId="25" fillId="0" borderId="18" applyAlignment="1" pivotButton="0" quotePrefix="0" xfId="0">
      <alignment horizontal="center" vertical="center" wrapText="1"/>
    </xf>
    <xf numFmtId="0" fontId="29" fillId="0" borderId="18" applyAlignment="1" pivotButton="0" quotePrefix="0" xfId="0">
      <alignment horizontal="center" vertical="center" wrapText="1"/>
    </xf>
    <xf numFmtId="0" fontId="32" fillId="0" borderId="0" pivotButton="0" quotePrefix="0" xfId="0"/>
    <xf numFmtId="0" fontId="33" fillId="0" borderId="0" pivotButton="0" quotePrefix="0" xfId="0"/>
    <xf numFmtId="0" fontId="34" fillId="0" borderId="0" pivotButton="0" quotePrefix="0" xfId="0"/>
    <xf numFmtId="0" fontId="35" fillId="0" borderId="0" applyAlignment="1" pivotButton="0" quotePrefix="0" xfId="0">
      <alignment horizontal="left"/>
    </xf>
    <xf numFmtId="0" fontId="36" fillId="0" borderId="0" pivotButton="0" quotePrefix="0" xfId="0"/>
    <xf numFmtId="0" fontId="36" fillId="0" borderId="0" applyAlignment="1" pivotButton="0" quotePrefix="0" xfId="0">
      <alignment horizontal="left"/>
    </xf>
    <xf numFmtId="0" fontId="36" fillId="0" borderId="0" applyAlignment="1" pivotButton="0" quotePrefix="0" xfId="0">
      <alignment wrapText="1"/>
    </xf>
    <xf numFmtId="0" fontId="36" fillId="0" borderId="0" applyAlignment="1" pivotButton="0" quotePrefix="0" xfId="0">
      <alignment horizontal="left" wrapText="1"/>
    </xf>
    <xf numFmtId="0" fontId="37" fillId="0" borderId="0" applyAlignment="1" pivotButton="0" quotePrefix="0" xfId="0">
      <alignment vertical="top" wrapText="1"/>
    </xf>
    <xf numFmtId="0" fontId="37" fillId="0" borderId="16" applyAlignment="1" pivotButton="0" quotePrefix="0" xfId="0">
      <alignment horizontal="left" vertical="top" wrapText="1"/>
    </xf>
    <xf numFmtId="0" fontId="37" fillId="0" borderId="17" applyAlignment="1" pivotButton="0" quotePrefix="0" xfId="0">
      <alignment vertical="top"/>
    </xf>
    <xf numFmtId="0" fontId="37" fillId="0" borderId="0" applyAlignment="1" pivotButton="0" quotePrefix="0" xfId="0">
      <alignment horizontal="left" vertical="top" wrapText="1"/>
    </xf>
    <xf numFmtId="0" fontId="37" fillId="0" borderId="17" applyAlignment="1" pivotButton="0" quotePrefix="0" xfId="0">
      <alignment horizontal="left" vertical="top" wrapText="1"/>
    </xf>
    <xf numFmtId="0" fontId="33" fillId="0" borderId="17" pivotButton="0" quotePrefix="0" xfId="0"/>
    <xf numFmtId="0" fontId="35" fillId="0" borderId="16" applyAlignment="1" pivotButton="0" quotePrefix="0" xfId="0">
      <alignment horizontal="center" wrapText="1"/>
    </xf>
    <xf numFmtId="0" fontId="38" fillId="0" borderId="17" applyAlignment="1" pivotButton="0" quotePrefix="0" xfId="0">
      <alignment horizontal="center" vertical="top" wrapText="1"/>
    </xf>
    <xf numFmtId="0" fontId="39" fillId="0" borderId="16" applyAlignment="1" pivotButton="0" quotePrefix="0" xfId="0">
      <alignment horizontal="center" wrapText="1"/>
    </xf>
    <xf numFmtId="0" fontId="35" fillId="0" borderId="0" applyAlignment="1" pivotButton="0" quotePrefix="0" xfId="0">
      <alignment horizontal="center" wrapText="1"/>
    </xf>
    <xf numFmtId="0" fontId="40" fillId="0" borderId="0" applyAlignment="1" pivotButton="0" quotePrefix="0" xfId="0">
      <alignment vertical="center" wrapText="1"/>
    </xf>
    <xf numFmtId="0" fontId="40" fillId="0" borderId="0" applyAlignment="1" pivotButton="0" quotePrefix="0" xfId="0">
      <alignment horizontal="center" wrapText="1"/>
    </xf>
    <xf numFmtId="0" fontId="41" fillId="0" borderId="17" applyAlignment="1" pivotButton="0" quotePrefix="0" xfId="0">
      <alignment horizontal="center" vertical="top" wrapText="1"/>
    </xf>
    <xf numFmtId="0" fontId="37" fillId="0" borderId="0" pivotButton="0" quotePrefix="0" xfId="0"/>
    <xf numFmtId="0" fontId="37" fillId="0" borderId="16" applyAlignment="1" pivotButton="0" quotePrefix="0" xfId="0">
      <alignment horizontal="center"/>
    </xf>
    <xf numFmtId="0" fontId="37" fillId="0" borderId="17" pivotButton="0" quotePrefix="0" xfId="0"/>
    <xf numFmtId="0" fontId="37" fillId="0" borderId="16" applyAlignment="1" pivotButton="0" quotePrefix="0" xfId="0">
      <alignment horizontal="left" wrapText="1"/>
    </xf>
    <xf numFmtId="0" fontId="37" fillId="0" borderId="0" applyAlignment="1" pivotButton="0" quotePrefix="0" xfId="0">
      <alignment horizontal="left" wrapText="1"/>
    </xf>
    <xf numFmtId="0" fontId="37" fillId="0" borderId="0" applyAlignment="1" pivotButton="0" quotePrefix="0" xfId="0">
      <alignment wrapText="1"/>
    </xf>
    <xf numFmtId="14" fontId="36" fillId="0" borderId="0" pivotButton="0" quotePrefix="0" xfId="0"/>
    <xf numFmtId="0" fontId="42" fillId="0" borderId="0" pivotButton="0" quotePrefix="0" xfId="0"/>
    <xf numFmtId="165" fontId="37" fillId="0" borderId="0" applyAlignment="1" pivotButton="0" quotePrefix="0" xfId="0">
      <alignment horizontal="right"/>
    </xf>
    <xf numFmtId="0" fontId="37" fillId="0" borderId="0" applyAlignment="1" pivotButton="0" quotePrefix="0" xfId="0">
      <alignment horizontal="right"/>
    </xf>
    <xf numFmtId="0" fontId="43" fillId="0" borderId="0" pivotButton="0" quotePrefix="0" xfId="0"/>
    <xf numFmtId="165" fontId="37" fillId="0" borderId="0" pivotButton="0" quotePrefix="0" xfId="0"/>
    <xf numFmtId="165" fontId="36" fillId="0" borderId="0" pivotButton="0" quotePrefix="0" xfId="0"/>
    <xf numFmtId="166" fontId="36" fillId="0" borderId="0" pivotButton="0" quotePrefix="0" xfId="0"/>
    <xf numFmtId="167" fontId="37" fillId="0" borderId="0" applyAlignment="1" pivotButton="0" quotePrefix="0" xfId="0">
      <alignment horizontal="right"/>
    </xf>
    <xf numFmtId="0" fontId="36" fillId="0" borderId="16" pivotButton="0" quotePrefix="0" xfId="0"/>
    <xf numFmtId="0" fontId="37" fillId="0" borderId="18" applyAlignment="1" pivotButton="0" quotePrefix="0" xfId="0">
      <alignment horizontal="center" vertical="center" wrapText="1"/>
    </xf>
    <xf numFmtId="0" fontId="37" fillId="0" borderId="37" applyAlignment="1" pivotButton="0" quotePrefix="0" xfId="0">
      <alignment horizontal="center" vertical="center" wrapText="1"/>
    </xf>
    <xf numFmtId="0" fontId="0" fillId="0" borderId="39" pivotButton="0" quotePrefix="0" xfId="0"/>
    <xf numFmtId="0" fontId="37" fillId="0" borderId="38" applyAlignment="1" pivotButton="0" quotePrefix="0" xfId="0">
      <alignment horizontal="center" vertical="center" wrapText="1"/>
    </xf>
    <xf numFmtId="0" fontId="0" fillId="0" borderId="40" pivotButton="0" quotePrefix="0" xfId="0"/>
    <xf numFmtId="0" fontId="0" fillId="0" borderId="43" pivotButton="0" quotePrefix="0" xfId="0"/>
    <xf numFmtId="0" fontId="0" fillId="0" borderId="41" pivotButton="0" quotePrefix="0" xfId="0"/>
    <xf numFmtId="0" fontId="44" fillId="0" borderId="18" applyAlignment="1" pivotButton="0" quotePrefix="0" xfId="0">
      <alignment horizontal="center" vertical="center" wrapText="1"/>
    </xf>
    <xf numFmtId="0" fontId="0" fillId="0" borderId="44" pivotButton="0" quotePrefix="0" xfId="0"/>
    <xf numFmtId="0" fontId="37" fillId="0" borderId="18" applyAlignment="1" pivotButton="0" quotePrefix="0" xfId="0">
      <alignment horizontal="center"/>
    </xf>
    <xf numFmtId="0" fontId="36" fillId="0" borderId="18" applyAlignment="1" pivotButton="0" quotePrefix="0" xfId="0">
      <alignment horizontal="center"/>
    </xf>
    <xf numFmtId="0" fontId="45" fillId="0" borderId="0" applyAlignment="1" pivotButton="0" quotePrefix="0" xfId="0">
      <alignment horizontal="left" vertical="top" wrapText="1"/>
    </xf>
    <xf numFmtId="0" fontId="46" fillId="0" borderId="0" applyAlignment="1" pivotButton="0" quotePrefix="0" xfId="0">
      <alignment horizontal="right" vertical="top" wrapText="1"/>
    </xf>
    <xf numFmtId="0" fontId="45" fillId="0" borderId="0" applyAlignment="1" pivotButton="0" quotePrefix="0" xfId="0">
      <alignment horizontal="right" vertical="top"/>
    </xf>
    <xf numFmtId="165" fontId="45" fillId="0" borderId="0" applyAlignment="1" pivotButton="0" quotePrefix="0" xfId="0">
      <alignment horizontal="right" vertical="top"/>
    </xf>
    <xf numFmtId="0" fontId="45" fillId="0" borderId="0" applyAlignment="1" pivotButton="0" quotePrefix="0" xfId="0">
      <alignment horizontal="right" vertical="top" wrapText="1"/>
    </xf>
    <xf numFmtId="168" fontId="45" fillId="0" borderId="0" applyAlignment="1" pivotButton="0" quotePrefix="0" xfId="0">
      <alignment horizontal="right" vertical="top"/>
    </xf>
    <xf numFmtId="0" fontId="44" fillId="0" borderId="0" applyAlignment="1" pivotButton="0" quotePrefix="0" xfId="0">
      <alignment vertical="top" wrapText="1"/>
    </xf>
    <xf numFmtId="0" fontId="45" fillId="0" borderId="16" applyAlignment="1" pivotButton="0" quotePrefix="0" xfId="0">
      <alignment horizontal="left" vertical="top" wrapText="1"/>
    </xf>
    <xf numFmtId="0" fontId="46" fillId="0" borderId="16" applyAlignment="1" pivotButton="0" quotePrefix="0" xfId="0">
      <alignment horizontal="right" vertical="top" wrapText="1"/>
    </xf>
    <xf numFmtId="0" fontId="45" fillId="0" borderId="16" applyAlignment="1" pivotButton="0" quotePrefix="0" xfId="0">
      <alignment horizontal="right" vertical="top"/>
    </xf>
    <xf numFmtId="165" fontId="45" fillId="0" borderId="16" applyAlignment="1" pivotButton="0" quotePrefix="0" xfId="0">
      <alignment horizontal="right" vertical="top"/>
    </xf>
    <xf numFmtId="0" fontId="45" fillId="0" borderId="16" applyAlignment="1" pivotButton="0" quotePrefix="0" xfId="0">
      <alignment horizontal="right" vertical="top" wrapText="1"/>
    </xf>
    <xf numFmtId="168" fontId="45" fillId="0" borderId="16" applyAlignment="1" pivotButton="0" quotePrefix="0" xfId="0">
      <alignment horizontal="right" vertical="top"/>
    </xf>
    <xf numFmtId="165" fontId="47" fillId="0" borderId="0" applyAlignment="1" pivotButton="0" quotePrefix="0" xfId="0">
      <alignment horizontal="left" vertical="top"/>
    </xf>
    <xf numFmtId="165" fontId="47" fillId="0" borderId="17" applyAlignment="1" pivotButton="0" quotePrefix="0" xfId="0">
      <alignment horizontal="right" vertical="top"/>
    </xf>
    <xf numFmtId="168" fontId="47" fillId="0" borderId="17" applyAlignment="1" pivotButton="0" quotePrefix="0" xfId="0">
      <alignment horizontal="right" vertical="top"/>
    </xf>
    <xf numFmtId="165" fontId="48" fillId="0" borderId="0" pivotButton="0" quotePrefix="0" xfId="0"/>
    <xf numFmtId="168" fontId="48" fillId="0" borderId="0" pivotButton="0" quotePrefix="0" xfId="0"/>
    <xf numFmtId="0" fontId="47" fillId="0" borderId="17" applyAlignment="1" pivotButton="0" quotePrefix="0" xfId="0">
      <alignment vertical="top"/>
    </xf>
    <xf numFmtId="0" fontId="49" fillId="0" borderId="17" applyAlignment="1" pivotButton="0" quotePrefix="0" xfId="0">
      <alignment horizontal="left" vertical="top" wrapText="1"/>
    </xf>
    <xf numFmtId="0" fontId="47" fillId="0" borderId="17" applyAlignment="1" pivotButton="0" quotePrefix="0" xfId="0">
      <alignment horizontal="left" vertical="top" wrapText="1"/>
    </xf>
    <xf numFmtId="0" fontId="47" fillId="0" borderId="17" applyAlignment="1" pivotButton="0" quotePrefix="0" xfId="0">
      <alignment horizontal="right" vertical="top"/>
    </xf>
    <xf numFmtId="0" fontId="47" fillId="0" borderId="0" applyAlignment="1" pivotButton="0" quotePrefix="0" xfId="0">
      <alignment vertical="top"/>
    </xf>
    <xf numFmtId="0" fontId="49" fillId="0" borderId="0" applyAlignment="1" pivotButton="0" quotePrefix="0" xfId="0">
      <alignment horizontal="left" vertical="top" wrapText="1"/>
    </xf>
    <xf numFmtId="0" fontId="47" fillId="0" borderId="0" applyAlignment="1" pivotButton="0" quotePrefix="0" xfId="0">
      <alignment horizontal="left" vertical="top" wrapText="1"/>
    </xf>
    <xf numFmtId="0" fontId="47" fillId="0" borderId="0" applyAlignment="1" pivotButton="0" quotePrefix="0" xfId="0">
      <alignment horizontal="right" vertical="top"/>
    </xf>
    <xf numFmtId="165" fontId="47" fillId="0" borderId="0" applyAlignment="1" pivotButton="0" quotePrefix="0" xfId="0">
      <alignment horizontal="right" vertical="top"/>
    </xf>
    <xf numFmtId="168" fontId="47" fillId="0" borderId="0" applyAlignment="1" pivotButton="0" quotePrefix="0" xfId="0">
      <alignment horizontal="right" vertical="top"/>
    </xf>
    <xf numFmtId="0" fontId="45" fillId="0" borderId="0" applyAlignment="1" pivotButton="0" quotePrefix="0" xfId="0">
      <alignment vertical="top"/>
    </xf>
    <xf numFmtId="0" fontId="44" fillId="0" borderId="0" applyAlignment="1" pivotButton="0" quotePrefix="0" xfId="0">
      <alignment horizontal="left" vertical="top" wrapText="1"/>
    </xf>
    <xf numFmtId="0" fontId="46" fillId="0" borderId="0" applyAlignment="1" pivotButton="0" quotePrefix="0" xfId="0">
      <alignment horizontal="left" vertical="top" wrapText="1"/>
    </xf>
    <xf numFmtId="167" fontId="45" fillId="0" borderId="0" applyAlignment="1" pivotButton="0" quotePrefix="0" xfId="0">
      <alignment horizontal="right" vertical="top"/>
    </xf>
    <xf numFmtId="0" fontId="45" fillId="0" borderId="0" applyAlignment="1" pivotButton="0" quotePrefix="0" xfId="0">
      <alignment horizontal="left" wrapText="1"/>
    </xf>
    <xf numFmtId="168" fontId="45" fillId="0" borderId="0" applyAlignment="1" pivotButton="0" quotePrefix="0" xfId="0">
      <alignment horizontal="right"/>
    </xf>
    <xf numFmtId="0" fontId="33" fillId="0" borderId="0" applyAlignment="1" pivotButton="0" quotePrefix="0" xfId="0">
      <alignment horizontal="right"/>
    </xf>
    <xf numFmtId="0" fontId="37" fillId="0" borderId="0" applyAlignment="1" pivotButton="0" quotePrefix="0" xfId="0">
      <alignment horizontal="right" vertical="center"/>
    </xf>
    <xf numFmtId="0" fontId="36" fillId="0" borderId="16" applyAlignment="1" pivotButton="0" quotePrefix="0" xfId="0">
      <alignment horizontal="left"/>
    </xf>
    <xf numFmtId="0" fontId="36" fillId="0" borderId="0" applyAlignment="1" pivotButton="0" quotePrefix="0" xfId="0">
      <alignment horizontal="right"/>
    </xf>
    <xf numFmtId="0" fontId="50" fillId="0" borderId="17" applyAlignment="1" pivotButton="0" quotePrefix="0" xfId="0">
      <alignment horizontal="center"/>
    </xf>
    <xf numFmtId="0" fontId="50" fillId="0" borderId="0" applyAlignment="1" pivotButton="0" quotePrefix="0" xfId="0">
      <alignment wrapText="1"/>
    </xf>
    <xf numFmtId="0" fontId="50" fillId="0" borderId="0" applyAlignment="1" pivotButton="0" quotePrefix="0" xfId="0">
      <alignment horizontal="right" vertical="center" wrapText="1"/>
    </xf>
    <xf numFmtId="0" fontId="50" fillId="0" borderId="16" applyAlignment="1" pivotButton="0" quotePrefix="0" xfId="0">
      <alignment horizontal="center" wrapText="1"/>
    </xf>
    <xf numFmtId="0" fontId="50" fillId="0" borderId="36" applyAlignment="1" pivotButton="0" quotePrefix="0" xfId="0">
      <alignment horizontal="right" wrapText="1"/>
    </xf>
    <xf numFmtId="0" fontId="50" fillId="0" borderId="18" applyAlignment="1" pivotButton="0" quotePrefix="0" xfId="0">
      <alignment horizontal="center" wrapText="1"/>
    </xf>
    <xf numFmtId="0" fontId="50" fillId="0" borderId="16" applyAlignment="1" pivotButton="0" quotePrefix="0" xfId="0">
      <alignment horizontal="left" wrapText="1"/>
    </xf>
    <xf numFmtId="0" fontId="50" fillId="0" borderId="17" applyAlignment="1" pivotButton="0" quotePrefix="0" xfId="0">
      <alignment horizontal="center" vertical="top" wrapText="1"/>
    </xf>
    <xf numFmtId="0" fontId="50" fillId="0" borderId="36" applyAlignment="1" pivotButton="0" quotePrefix="0" xfId="0">
      <alignment wrapText="1"/>
    </xf>
    <xf numFmtId="0" fontId="50" fillId="0" borderId="27" applyAlignment="1" pivotButton="0" quotePrefix="0" xfId="0">
      <alignment wrapText="1"/>
    </xf>
    <xf numFmtId="0" fontId="50" fillId="0" borderId="25" applyAlignment="1" pivotButton="0" quotePrefix="0" xfId="0">
      <alignment horizontal="right" wrapText="1"/>
    </xf>
    <xf numFmtId="0" fontId="50" fillId="0" borderId="23" applyAlignment="1" pivotButton="0" quotePrefix="0" xfId="0">
      <alignment horizontal="right" wrapText="1"/>
    </xf>
    <xf numFmtId="14" fontId="50" fillId="0" borderId="18" applyAlignment="1" pivotButton="0" quotePrefix="0" xfId="0">
      <alignment horizontal="center" wrapText="1"/>
    </xf>
    <xf numFmtId="0" fontId="50" fillId="0" borderId="16" applyAlignment="1" pivotButton="0" quotePrefix="0" xfId="0">
      <alignment wrapText="1"/>
    </xf>
    <xf numFmtId="0" fontId="50" fillId="0" borderId="17" applyAlignment="1" pivotButton="0" quotePrefix="0" xfId="0">
      <alignment wrapText="1"/>
    </xf>
    <xf numFmtId="0" fontId="50" fillId="0" borderId="18" applyAlignment="1" pivotButton="0" quotePrefix="0" xfId="0">
      <alignment horizontal="center" vertical="center" wrapText="1"/>
    </xf>
    <xf numFmtId="0" fontId="50" fillId="0" borderId="35" applyAlignment="1" pivotButton="0" quotePrefix="0" xfId="0">
      <alignment wrapText="1"/>
    </xf>
    <xf numFmtId="0" fontId="50" fillId="0" borderId="18" applyAlignment="1" pivotButton="0" quotePrefix="0" xfId="0">
      <alignment horizontal="center" vertical="center"/>
    </xf>
    <xf numFmtId="0" fontId="37" fillId="0" borderId="17" applyAlignment="1" pivotButton="0" quotePrefix="0" xfId="0">
      <alignment wrapText="1"/>
    </xf>
    <xf numFmtId="0" fontId="51" fillId="0" borderId="0" applyAlignment="1" pivotButton="0" quotePrefix="0" xfId="0">
      <alignment horizontal="center" wrapText="1"/>
    </xf>
    <xf numFmtId="0" fontId="36" fillId="0" borderId="16" applyAlignment="1" pivotButton="0" quotePrefix="0" xfId="0">
      <alignment wrapText="1"/>
    </xf>
    <xf numFmtId="0" fontId="37" fillId="0" borderId="26" applyAlignment="1" pivotButton="0" quotePrefix="0" xfId="0">
      <alignment horizontal="center" vertical="center" wrapText="1"/>
    </xf>
    <xf numFmtId="0" fontId="0" fillId="0" borderId="45" pivotButton="0" quotePrefix="0" xfId="0"/>
    <xf numFmtId="0" fontId="0" fillId="0" borderId="46" pivotButton="0" quotePrefix="0" xfId="0"/>
    <xf numFmtId="0" fontId="37" fillId="0" borderId="18" applyAlignment="1" pivotButton="0" quotePrefix="0" xfId="0">
      <alignment horizontal="center" wrapText="1"/>
    </xf>
    <xf numFmtId="0" fontId="36" fillId="0" borderId="0" applyAlignment="1" pivotButton="0" quotePrefix="0" xfId="0">
      <alignment vertical="center" wrapText="1"/>
    </xf>
    <xf numFmtId="0" fontId="36" fillId="0" borderId="0" applyAlignment="1" pivotButton="0" quotePrefix="0" xfId="0">
      <alignment horizontal="right" vertical="center"/>
    </xf>
    <xf numFmtId="0" fontId="36" fillId="0" borderId="16" applyAlignment="1" pivotButton="0" quotePrefix="0" xfId="0">
      <alignment horizontal="left" wrapText="1"/>
    </xf>
    <xf numFmtId="0" fontId="36" fillId="0" borderId="0" applyAlignment="1" pivotButton="0" quotePrefix="0" xfId="0">
      <alignment horizontal="right" wrapText="1"/>
    </xf>
    <xf numFmtId="0" fontId="37" fillId="0" borderId="0" applyAlignment="1" pivotButton="0" quotePrefix="0" xfId="0">
      <alignment horizontal="right" wrapText="1"/>
    </xf>
    <xf numFmtId="0" fontId="36" fillId="0" borderId="0" applyAlignment="1" pivotButton="0" quotePrefix="0" xfId="0">
      <alignment horizontal="left" vertical="center"/>
    </xf>
    <xf numFmtId="0" fontId="52" fillId="0" borderId="0" pivotButton="0" quotePrefix="0" xfId="0"/>
    <xf numFmtId="0" fontId="53" fillId="0" borderId="0" pivotButton="0" quotePrefix="0" xfId="0"/>
    <xf numFmtId="0" fontId="54" fillId="0" borderId="0" pivotButton="0" quotePrefix="0" xfId="0"/>
    <xf numFmtId="0" fontId="55" fillId="0" borderId="0" pivotButton="0" quotePrefix="0" xfId="0"/>
    <xf numFmtId="0" fontId="56" fillId="0" borderId="0" pivotButton="0" quotePrefix="0" xfId="0"/>
    <xf numFmtId="0" fontId="57" fillId="0" borderId="0" pivotButton="0" quotePrefix="0" xfId="0"/>
    <xf numFmtId="0" fontId="58" fillId="0" borderId="0" pivotButton="0" quotePrefix="0" xfId="0"/>
    <xf numFmtId="0" fontId="59" fillId="0" borderId="0" pivotButton="0" quotePrefix="0" xfId="0"/>
    <xf numFmtId="0" fontId="51" fillId="0" borderId="16" applyAlignment="1" pivotButton="0" quotePrefix="0" xfId="0">
      <alignment horizontal="center" wrapText="1"/>
    </xf>
    <xf numFmtId="165" fontId="46" fillId="0" borderId="0" applyAlignment="1" pivotButton="0" quotePrefix="0" xfId="0">
      <alignment horizontal="right" vertical="top"/>
    </xf>
    <xf numFmtId="168" fontId="46" fillId="0" borderId="0" applyAlignment="1" pivotButton="0" quotePrefix="0" xfId="0">
      <alignment horizontal="right" vertical="top"/>
    </xf>
    <xf numFmtId="0" fontId="44" fillId="0" borderId="0" pivotButton="0" quotePrefix="0" xfId="0"/>
  </cellXfs>
  <cellStyles count="1">
    <cellStyle name="Обычный" xfId="0" builtinId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styles" Target="styles.xml" Id="rId18"/><Relationship Type="http://schemas.openxmlformats.org/officeDocument/2006/relationships/theme" Target="theme/theme1.xml" Id="rId19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V88"/>
  <sheetViews>
    <sheetView tabSelected="1" view="pageBreakPreview" topLeftCell="A69" zoomScale="110" zoomScaleNormal="100" zoomScaleSheetLayoutView="110" workbookViewId="0">
      <selection activeCell="A75" sqref="A75:S75"/>
    </sheetView>
  </sheetViews>
  <sheetFormatPr baseColWidth="8" defaultColWidth="9.33203125" defaultRowHeight="12.75"/>
  <cols>
    <col width="5.83203125" customWidth="1" style="201" min="1" max="1"/>
    <col width="18.6640625" customWidth="1" style="201" min="2" max="2"/>
    <col width="2.1640625" customWidth="1" style="201" min="3" max="3"/>
    <col width="5.83203125" customWidth="1" style="201" min="4" max="5"/>
    <col width="4.6640625" customWidth="1" style="201" min="6" max="6"/>
    <col width="10.5" customWidth="1" style="201" min="7" max="7"/>
    <col width="1.1640625" customWidth="1" style="201" min="8" max="8"/>
    <col width="5.83203125" customWidth="1" style="201" min="9" max="9"/>
    <col width="8" customWidth="1" style="201" min="10" max="10"/>
    <col width="5.83203125" customWidth="1" style="201" min="11" max="11"/>
    <col width="3.6640625" customWidth="1" style="201" min="12" max="12"/>
    <col hidden="1" width="6.83203125" customWidth="1" style="201" min="13" max="14"/>
    <col width="11.5" customWidth="1" style="201" min="15" max="15"/>
    <col width="10.1640625" customWidth="1" style="201" min="16" max="16"/>
    <col width="2.6640625" customWidth="1" style="201" min="17" max="17"/>
    <col width="4.6640625" customWidth="1" style="201" min="18" max="18"/>
    <col width="2.1640625" customWidth="1" style="201" min="19" max="19"/>
  </cols>
  <sheetData>
    <row r="1">
      <c r="A1" s="125" t="inlineStr">
        <is>
          <t>Приложение № 2</t>
        </is>
      </c>
    </row>
    <row r="2">
      <c r="A2" s="125" t="inlineStr">
        <is>
          <t>к приказу Министерства строительства</t>
        </is>
      </c>
    </row>
    <row r="3" ht="12" customHeight="1" s="201">
      <c r="A3" s="125" t="inlineStr">
        <is>
          <t>и жилищно-коммунального хозяйства Российской Федерации</t>
        </is>
      </c>
    </row>
    <row r="4">
      <c r="A4" s="126" t="inlineStr">
        <is>
          <t>от 20 ноября 2025 г. № 728/пр</t>
        </is>
      </c>
    </row>
    <row r="5" ht="17.25" customHeight="1" s="201">
      <c r="A5" s="165" t="n"/>
      <c r="V5" s="5" t="n"/>
    </row>
    <row r="6" ht="17.25" customHeight="1" s="201">
      <c r="A6" s="127" t="inlineStr">
        <is>
          <t>ОТЧЕТ О ДЕЯТЕЛЬНОСТИ ПО УПРАВЛЕНИЮ</t>
        </is>
      </c>
    </row>
    <row r="7" ht="17.25" customHeight="1" s="201">
      <c r="A7" s="127" t="inlineStr">
        <is>
          <t>МНОГОКВАРТИРНЫМ ДОМОМ</t>
        </is>
      </c>
    </row>
    <row r="8" ht="17.25" customHeight="1" s="201">
      <c r="A8" s="127" t="n"/>
      <c r="B8" s="127" t="n"/>
      <c r="C8" s="127" t="n"/>
      <c r="D8" s="127" t="n"/>
      <c r="E8" s="127" t="n"/>
      <c r="F8" s="127" t="n"/>
      <c r="G8" s="127" t="n"/>
      <c r="H8" s="127" t="n"/>
      <c r="I8" s="127" t="n"/>
      <c r="J8" s="127" t="n"/>
      <c r="K8" s="127" t="n"/>
      <c r="L8" s="127" t="n"/>
      <c r="M8" s="127" t="n"/>
      <c r="N8" s="127" t="n"/>
      <c r="O8" s="127" t="n"/>
      <c r="P8" s="127" t="n"/>
      <c r="Q8" s="127" t="n"/>
      <c r="R8" s="127" t="n"/>
      <c r="S8" s="127" t="n"/>
    </row>
    <row r="9" ht="15.75" customHeight="1" s="201">
      <c r="A9" s="128" t="inlineStr">
        <is>
          <t>Отчет    о    деятельности     по    управлению    многоквартирным     домом    по    адресу:</t>
        </is>
      </c>
    </row>
    <row r="10" ht="17.25" customHeight="1" s="201">
      <c r="A10" s="129" t="inlineStr">
        <is>
          <t>за 2025год (01.10.2025г. - 31.12.2025г.)</t>
        </is>
      </c>
    </row>
    <row r="11" ht="17.25" customHeight="1" s="201">
      <c r="A11" s="129" t="n"/>
      <c r="B11" s="130" t="n"/>
      <c r="C11" s="130" t="n"/>
      <c r="D11" s="130" t="n"/>
      <c r="E11" s="130" t="n"/>
      <c r="F11" s="130" t="n"/>
      <c r="G11" s="130" t="n"/>
      <c r="H11" s="130" t="n"/>
      <c r="I11" s="130" t="n"/>
      <c r="J11" s="130" t="n"/>
      <c r="K11" s="130" t="n"/>
      <c r="L11" s="130" t="n"/>
      <c r="M11" s="130" t="n"/>
      <c r="N11" s="130" t="n"/>
      <c r="O11" s="130" t="n"/>
      <c r="P11" s="130" t="n"/>
      <c r="Q11" s="130" t="n"/>
      <c r="R11" s="130" t="n"/>
      <c r="S11" s="130" t="n"/>
    </row>
    <row r="12" ht="17.25" customHeight="1" s="201">
      <c r="A12" s="131" t="inlineStr">
        <is>
          <t>Московская обл, г Щёлково, Первомайская ул., д. 54</t>
        </is>
      </c>
      <c r="B12" s="202" t="n"/>
      <c r="C12" s="202" t="n"/>
      <c r="D12" s="202" t="n"/>
      <c r="E12" s="202" t="n"/>
      <c r="F12" s="202" t="n"/>
      <c r="G12" s="202" t="n"/>
      <c r="H12" s="202" t="n"/>
      <c r="I12" s="202" t="n"/>
      <c r="J12" s="202" t="n"/>
      <c r="K12" s="202" t="n"/>
      <c r="L12" s="202" t="n"/>
      <c r="M12" s="202" t="n"/>
      <c r="N12" s="202" t="n"/>
      <c r="O12" s="202" t="n"/>
      <c r="P12" s="202" t="n"/>
      <c r="Q12" s="202" t="n"/>
      <c r="R12" s="202" t="n"/>
      <c r="S12" s="202" t="n"/>
    </row>
    <row r="13">
      <c r="A13" s="117" t="inlineStr">
        <is>
          <t>(полное наименование лица, осуществляющего управление многоквартирным домом)</t>
        </is>
      </c>
      <c r="B13" s="203" t="n"/>
      <c r="C13" s="203" t="n"/>
      <c r="D13" s="203" t="n"/>
      <c r="E13" s="203" t="n"/>
      <c r="F13" s="203" t="n"/>
      <c r="G13" s="203" t="n"/>
      <c r="H13" s="203" t="n"/>
      <c r="I13" s="203" t="n"/>
      <c r="J13" s="203" t="n"/>
      <c r="K13" s="203" t="n"/>
      <c r="L13" s="203" t="n"/>
      <c r="M13" s="203" t="n"/>
      <c r="N13" s="203" t="n"/>
      <c r="O13" s="203" t="n"/>
      <c r="P13" s="203" t="n"/>
      <c r="Q13" s="203" t="n"/>
      <c r="R13" s="203" t="n"/>
      <c r="S13" s="203" t="n"/>
    </row>
    <row r="14" ht="15.75" customHeight="1" s="201">
      <c r="A14" s="132" t="inlineStr">
        <is>
          <t>Московская обл, г Щёлково, ул. Пустовская, д.20</t>
        </is>
      </c>
    </row>
    <row r="15">
      <c r="A15" s="118" t="inlineStr">
        <is>
          <t>(адрес места приема населения лицом, осуществляющим управление многоквартирного домом, по вопросам отчета)</t>
        </is>
      </c>
    </row>
    <row r="16" ht="15.75" customHeight="1" s="201">
      <c r="A16" s="122" t="inlineStr">
        <is>
          <t>1255000012981/5027335469</t>
        </is>
      </c>
      <c r="B16" s="202" t="n"/>
      <c r="C16" s="202" t="n"/>
      <c r="D16" s="202" t="n"/>
      <c r="E16" s="202" t="n"/>
      <c r="F16" s="202" t="n"/>
      <c r="G16" s="202" t="n"/>
      <c r="H16" s="202" t="n"/>
      <c r="I16" s="202" t="n"/>
      <c r="J16" s="202" t="n"/>
      <c r="K16" s="202" t="n"/>
      <c r="L16" s="202" t="n"/>
      <c r="M16" s="202" t="n"/>
      <c r="N16" s="202" t="n"/>
      <c r="O16" s="202" t="n"/>
      <c r="P16" s="202" t="n"/>
      <c r="Q16" s="202" t="n"/>
      <c r="R16" s="202" t="n"/>
      <c r="S16" s="202" t="n"/>
    </row>
    <row r="17">
      <c r="A17" s="117" t="inlineStr">
        <is>
          <t>(основной государственный регистрационный номер/идентификационный номер налогоплательщика)</t>
        </is>
      </c>
      <c r="B17" s="203" t="n"/>
      <c r="C17" s="203" t="n"/>
      <c r="D17" s="203" t="n"/>
      <c r="E17" s="203" t="n"/>
      <c r="F17" s="203" t="n"/>
      <c r="G17" s="203" t="n"/>
      <c r="H17" s="203" t="n"/>
      <c r="I17" s="203" t="n"/>
      <c r="J17" s="203" t="n"/>
      <c r="K17" s="203" t="n"/>
      <c r="L17" s="203" t="n"/>
      <c r="M17" s="203" t="n"/>
      <c r="N17" s="203" t="n"/>
      <c r="O17" s="203" t="n"/>
      <c r="P17" s="203" t="n"/>
      <c r="Q17" s="203" t="n"/>
      <c r="R17" s="203" t="n"/>
      <c r="S17" s="203" t="n"/>
    </row>
    <row r="18" ht="17.25" customHeight="1" s="201">
      <c r="A18" s="119" t="inlineStr">
        <is>
          <t>Лицо, уполномоченное давать разъяснения по отчету:</t>
        </is>
      </c>
    </row>
    <row r="19" ht="17.25" customHeight="1" s="201">
      <c r="A19" s="121" t="inlineStr">
        <is>
          <t>генеральный директор - Логунов Сергей Викторович</t>
        </is>
      </c>
      <c r="B19" s="202" t="n"/>
      <c r="C19" s="202" t="n"/>
      <c r="D19" s="202" t="n"/>
      <c r="E19" s="202" t="n"/>
      <c r="F19" s="202" t="n"/>
      <c r="G19" s="202" t="n"/>
      <c r="H19" s="202" t="n"/>
      <c r="I19" s="202" t="n"/>
      <c r="J19" s="202" t="n"/>
      <c r="K19" s="202" t="n"/>
      <c r="L19" s="202" t="n"/>
      <c r="M19" s="202" t="n"/>
      <c r="N19" s="202" t="n"/>
      <c r="O19" s="202" t="n"/>
      <c r="P19" s="202" t="n"/>
      <c r="Q19" s="202" t="n"/>
      <c r="R19" s="202" t="n"/>
      <c r="S19" s="202" t="n"/>
    </row>
    <row r="20">
      <c r="A20" s="117" t="inlineStr">
        <is>
          <t>(фамилия, имя, отчество (при наличии), должность)</t>
        </is>
      </c>
      <c r="B20" s="203" t="n"/>
      <c r="C20" s="203" t="n"/>
      <c r="D20" s="203" t="n"/>
      <c r="E20" s="203" t="n"/>
      <c r="F20" s="203" t="n"/>
      <c r="G20" s="203" t="n"/>
      <c r="H20" s="203" t="n"/>
      <c r="I20" s="203" t="n"/>
      <c r="J20" s="203" t="n"/>
      <c r="K20" s="203" t="n"/>
      <c r="L20" s="203" t="n"/>
      <c r="M20" s="203" t="n"/>
      <c r="N20" s="203" t="n"/>
      <c r="O20" s="203" t="n"/>
      <c r="P20" s="203" t="n"/>
      <c r="Q20" s="203" t="n"/>
      <c r="R20" s="203" t="n"/>
      <c r="S20" s="203" t="n"/>
    </row>
    <row r="21" ht="15.75" customHeight="1" s="201">
      <c r="A21" s="122" t="inlineStr">
        <is>
          <t>8(496)563-60-04, эл. почта: uk-gilreshiy@mail.ru</t>
        </is>
      </c>
      <c r="B21" s="202" t="n"/>
      <c r="C21" s="202" t="n"/>
      <c r="D21" s="202" t="n"/>
      <c r="E21" s="202" t="n"/>
      <c r="F21" s="202" t="n"/>
      <c r="G21" s="202" t="n"/>
      <c r="H21" s="202" t="n"/>
      <c r="I21" s="202" t="n"/>
      <c r="J21" s="202" t="n"/>
      <c r="K21" s="202" t="n"/>
      <c r="L21" s="202" t="n"/>
      <c r="M21" s="202" t="n"/>
      <c r="N21" s="202" t="n"/>
      <c r="O21" s="202" t="n"/>
      <c r="P21" s="202" t="n"/>
      <c r="Q21" s="202" t="n"/>
      <c r="R21" s="202" t="n"/>
      <c r="S21" s="202" t="n"/>
    </row>
    <row r="22">
      <c r="A22" s="117" t="inlineStr">
        <is>
          <t>(номер телефона, адрес электронной почты (при наличии) лица, уполномоченного давать разъяснения по отчету)</t>
        </is>
      </c>
      <c r="B22" s="203" t="n"/>
      <c r="C22" s="203" t="n"/>
      <c r="D22" s="203" t="n"/>
      <c r="E22" s="203" t="n"/>
      <c r="F22" s="203" t="n"/>
      <c r="G22" s="203" t="n"/>
      <c r="H22" s="203" t="n"/>
      <c r="I22" s="203" t="n"/>
      <c r="J22" s="203" t="n"/>
      <c r="K22" s="203" t="n"/>
      <c r="L22" s="203" t="n"/>
      <c r="M22" s="203" t="n"/>
      <c r="N22" s="203" t="n"/>
      <c r="O22" s="203" t="n"/>
      <c r="P22" s="203" t="n"/>
      <c r="Q22" s="203" t="n"/>
      <c r="R22" s="203" t="n"/>
      <c r="S22" s="203" t="n"/>
    </row>
    <row r="23" ht="60.75" customFormat="1" customHeight="1" s="20">
      <c r="A23" s="134" t="inlineStr">
        <is>
          <t xml:space="preserve">   Общая площадь жилых и нежилых помещений в многоквартирном доме, принадлежащих собственникам жилых и нежилых помещений (без учета помещений, входящих в состав общего имущества многоквартирного дома)        1270,00  м2</t>
        </is>
      </c>
    </row>
    <row r="24" ht="15.75" customFormat="1" customHeight="1" s="20">
      <c r="A24" s="147" t="inlineStr">
        <is>
          <t>Дата размещения отчета: " 31   "    марта 2026  г.</t>
        </is>
      </c>
    </row>
    <row r="25" ht="15.75" customFormat="1" customHeight="1" s="20">
      <c r="A25" s="148" t="n"/>
      <c r="B25" s="148" t="n"/>
      <c r="C25" s="148" t="n"/>
      <c r="D25" s="148" t="n"/>
      <c r="E25" s="148" t="n"/>
      <c r="F25" s="148" t="n"/>
      <c r="G25" s="148" t="n"/>
      <c r="H25" s="148" t="n"/>
      <c r="I25" s="148" t="n"/>
      <c r="J25" s="148" t="n"/>
      <c r="K25" s="148" t="n"/>
      <c r="L25" s="148" t="n"/>
      <c r="M25" s="148" t="n"/>
      <c r="N25" s="148" t="n"/>
      <c r="O25" s="148" t="n"/>
      <c r="P25" s="148" t="n"/>
      <c r="Q25" s="148" t="n"/>
      <c r="R25" s="148" t="n"/>
      <c r="S25" s="148" t="n"/>
    </row>
    <row r="26" ht="15.75" customFormat="1" customHeight="1" s="20">
      <c r="A26" s="133" t="inlineStr">
        <is>
          <t>1. За отчетный период выполнены следующие работы (оказаны следующие услуги)</t>
        </is>
      </c>
    </row>
    <row r="27" ht="15.75" customFormat="1" customHeight="1" s="20">
      <c r="A27" s="134" t="inlineStr">
        <is>
          <t>по содержанию общего имущества собственников помещений в многоквартирном доме:</t>
        </is>
      </c>
    </row>
    <row r="28" ht="15.75" customHeight="1" s="201">
      <c r="A28" s="165" t="n"/>
      <c r="B28" s="165" t="n"/>
      <c r="C28" s="165" t="n"/>
      <c r="D28" s="165" t="n"/>
      <c r="E28" s="165" t="n"/>
      <c r="F28" s="165" t="n"/>
      <c r="G28" s="165" t="n"/>
      <c r="H28" s="165" t="n"/>
      <c r="I28" s="165" t="n"/>
      <c r="J28" s="165" t="n"/>
      <c r="K28" s="165" t="n"/>
      <c r="L28" s="165" t="n"/>
      <c r="M28" s="165" t="n"/>
      <c r="N28" s="165" t="n"/>
      <c r="O28" s="165" t="n"/>
      <c r="P28" s="165" t="n"/>
      <c r="Q28" s="165" t="n"/>
      <c r="R28" s="165" t="n"/>
      <c r="S28" s="165" t="n"/>
    </row>
    <row r="29" ht="15.75" customHeight="1" s="201">
      <c r="A29" s="2" t="inlineStr">
        <is>
          <t>№</t>
        </is>
      </c>
      <c r="B29" s="8" t="inlineStr">
        <is>
          <t>Наименование</t>
        </is>
      </c>
      <c r="C29" s="8" t="inlineStr">
        <is>
          <t>Единица</t>
        </is>
      </c>
      <c r="D29" s="204" t="n"/>
      <c r="E29" s="205" t="n"/>
      <c r="F29" s="78" t="inlineStr">
        <is>
          <t>Цена</t>
        </is>
      </c>
      <c r="G29" s="204" t="n"/>
      <c r="H29" s="101" t="inlineStr">
        <is>
          <t>По перечню работ (услуг)</t>
        </is>
      </c>
      <c r="I29" s="203" t="n"/>
      <c r="J29" s="203" t="n"/>
      <c r="K29" s="203" t="n"/>
      <c r="L29" s="206" t="n"/>
      <c r="M29" s="24" t="n"/>
      <c r="N29" s="80" t="inlineStr">
        <is>
          <t>Выполнено</t>
        </is>
      </c>
      <c r="O29" s="203" t="n"/>
      <c r="P29" s="203" t="n"/>
      <c r="Q29" s="203" t="n"/>
      <c r="R29" s="203" t="n"/>
      <c r="S29" s="206" t="n"/>
    </row>
    <row r="30">
      <c r="A30" s="90" t="inlineStr">
        <is>
          <t>п/п</t>
        </is>
      </c>
      <c r="B30" s="91" t="inlineStr">
        <is>
          <t>работы</t>
        </is>
      </c>
      <c r="C30" s="207" t="inlineStr">
        <is>
          <t>измерения</t>
        </is>
      </c>
      <c r="E30" s="208" t="n"/>
      <c r="F30" s="207" t="inlineStr">
        <is>
          <t>(стоимость)</t>
        </is>
      </c>
      <c r="G30" s="208" t="n"/>
      <c r="H30" s="209" t="n"/>
      <c r="I30" s="202" t="n"/>
      <c r="J30" s="202" t="n"/>
      <c r="K30" s="202" t="n"/>
      <c r="L30" s="210" t="n"/>
      <c r="M30" s="24" t="n"/>
      <c r="N30" s="209" t="n"/>
      <c r="O30" s="202" t="n"/>
      <c r="P30" s="202" t="n"/>
      <c r="Q30" s="202" t="n"/>
      <c r="R30" s="202" t="n"/>
      <c r="S30" s="210" t="n"/>
    </row>
    <row r="31" ht="12.75" customHeight="1" s="201">
      <c r="A31" s="211" t="n"/>
      <c r="B31" s="211" t="n"/>
      <c r="C31" s="212" t="n"/>
      <c r="E31" s="208" t="n"/>
      <c r="F31" s="212" t="n"/>
      <c r="G31" s="208" t="n"/>
      <c r="H31" s="99" t="inlineStr">
        <is>
          <t>Количество единиц работы (оказанной услуги)</t>
        </is>
      </c>
      <c r="K31" s="101" t="inlineStr">
        <is>
          <t>Стоимость работы (оказанной услуги), руб. (произведение граф 4 и 5)</t>
        </is>
      </c>
      <c r="L31" s="203" t="n"/>
      <c r="M31" s="206" t="n"/>
      <c r="N31" s="28" t="inlineStr">
        <is>
          <t>Количество единиц работы (оказанной услуги)</t>
        </is>
      </c>
      <c r="O31" s="101" t="inlineStr">
        <is>
          <t>Количество единиц работы (оказанной услуги)</t>
        </is>
      </c>
      <c r="P31" s="103" t="inlineStr">
        <is>
          <t>Стоимость работы (оказанной услуги), руб. (произведение граф 4 и 7)</t>
        </is>
      </c>
      <c r="S31" s="208" t="n"/>
    </row>
    <row r="32">
      <c r="A32" s="3" t="n"/>
      <c r="B32" s="9" t="inlineStr">
        <is>
          <t>(услуги)</t>
        </is>
      </c>
      <c r="C32" s="9" t="inlineStr">
        <is>
          <t>работы</t>
        </is>
      </c>
      <c r="E32" s="208" t="n"/>
      <c r="F32" s="9" t="inlineStr">
        <is>
          <t>единицы</t>
        </is>
      </c>
      <c r="G32" s="208" t="n"/>
      <c r="H32" s="212" t="n"/>
      <c r="K32" s="213" t="n"/>
      <c r="M32" s="214" t="n"/>
      <c r="N32" s="24" t="n"/>
      <c r="O32" s="215" t="n"/>
      <c r="S32" s="208" t="n"/>
    </row>
    <row r="33">
      <c r="A33" s="3" t="n"/>
      <c r="B33" s="10" t="n"/>
      <c r="C33" s="9" t="inlineStr">
        <is>
          <t>(услуги)</t>
        </is>
      </c>
      <c r="E33" s="208" t="n"/>
      <c r="F33" s="9" t="inlineStr">
        <is>
          <t>работы</t>
        </is>
      </c>
      <c r="G33" s="208" t="n"/>
      <c r="H33" s="212" t="n"/>
      <c r="K33" s="213" t="n"/>
      <c r="M33" s="214" t="n"/>
      <c r="N33" s="24" t="n"/>
      <c r="O33" s="215" t="n"/>
      <c r="S33" s="208" t="n"/>
    </row>
    <row r="34">
      <c r="A34" s="3" t="n"/>
      <c r="B34" s="10" t="n"/>
      <c r="C34" s="10" t="n"/>
      <c r="E34" s="208" t="n"/>
      <c r="F34" s="9" t="inlineStr">
        <is>
          <t>(услуги),</t>
        </is>
      </c>
      <c r="G34" s="208" t="n"/>
      <c r="H34" s="212" t="n"/>
      <c r="K34" s="213" t="n"/>
      <c r="M34" s="214" t="n"/>
      <c r="N34" s="24" t="n"/>
      <c r="O34" s="215" t="n"/>
      <c r="S34" s="208" t="n"/>
    </row>
    <row r="35">
      <c r="A35" s="4" t="n"/>
      <c r="B35" s="11" t="n"/>
      <c r="C35" s="11" t="n"/>
      <c r="D35" s="216" t="n"/>
      <c r="E35" s="217" t="n"/>
      <c r="F35" s="218" t="inlineStr">
        <is>
          <t>руб.</t>
        </is>
      </c>
      <c r="G35" s="217" t="n"/>
      <c r="H35" s="219" t="n"/>
      <c r="I35" s="216" t="n"/>
      <c r="J35" s="216" t="n"/>
      <c r="K35" s="209" t="n"/>
      <c r="L35" s="202" t="n"/>
      <c r="M35" s="210" t="n"/>
      <c r="N35" s="24" t="n"/>
      <c r="O35" s="220" t="n"/>
      <c r="P35" s="216" t="n"/>
      <c r="Q35" s="216" t="n"/>
      <c r="R35" s="216" t="n"/>
      <c r="S35" s="217" t="n"/>
    </row>
    <row r="36">
      <c r="A36" s="41" t="n">
        <v>1</v>
      </c>
      <c r="B36" s="41" t="n">
        <v>2</v>
      </c>
      <c r="C36" s="41" t="n">
        <v>3</v>
      </c>
      <c r="D36" s="221" t="n"/>
      <c r="E36" s="222" t="n"/>
      <c r="F36" s="41" t="n">
        <v>4</v>
      </c>
      <c r="G36" s="222" t="n"/>
      <c r="H36" s="41" t="n">
        <v>5</v>
      </c>
      <c r="I36" s="221" t="n"/>
      <c r="J36" s="222" t="n"/>
      <c r="K36" s="223" t="n">
        <v>6</v>
      </c>
      <c r="L36" s="216" t="n"/>
      <c r="M36" s="216" t="n"/>
      <c r="N36" s="42" t="n">
        <v>7</v>
      </c>
      <c r="O36" s="43" t="n">
        <v>7</v>
      </c>
      <c r="P36" s="151" t="n">
        <v>8</v>
      </c>
      <c r="Q36" s="221" t="n"/>
      <c r="R36" s="221" t="n"/>
      <c r="S36" s="222" t="n"/>
    </row>
    <row r="37">
      <c r="A37" s="35" t="n">
        <v>1</v>
      </c>
      <c r="B37" s="46" t="inlineStr">
        <is>
          <t>Управление домом</t>
        </is>
      </c>
      <c r="C37" s="224" t="inlineStr">
        <is>
          <t>руб.</t>
        </is>
      </c>
      <c r="D37" s="221" t="n"/>
      <c r="E37" s="222" t="n"/>
      <c r="F37" s="225">
        <f>1270*K37</f>
        <v/>
      </c>
      <c r="G37" s="222" t="n"/>
      <c r="H37" s="226" t="n"/>
      <c r="I37" s="221" t="n"/>
      <c r="J37" s="227" t="n"/>
      <c r="K37" s="83" t="n">
        <v>7.13</v>
      </c>
      <c r="L37" s="228" t="n"/>
      <c r="M37" s="36" t="n"/>
      <c r="N37" s="37" t="n"/>
      <c r="O37" s="47" t="n">
        <v>3</v>
      </c>
      <c r="P37" s="229">
        <f>O37*F37</f>
        <v/>
      </c>
      <c r="Q37" s="221" t="n"/>
      <c r="R37" s="221" t="n"/>
      <c r="S37" s="222" t="n"/>
    </row>
    <row r="38">
      <c r="A38" s="35" t="n"/>
      <c r="B38" s="35" t="inlineStr">
        <is>
          <t>в т.ч. услуги РКЦ</t>
        </is>
      </c>
      <c r="C38" s="224" t="inlineStr">
        <is>
          <t>руб.</t>
        </is>
      </c>
      <c r="D38" s="221" t="n"/>
      <c r="E38" s="222" t="n"/>
      <c r="F38" s="230">
        <f>1270*K38</f>
        <v/>
      </c>
      <c r="G38" s="222" t="n"/>
      <c r="H38" s="226" t="n"/>
      <c r="I38" s="221" t="n"/>
      <c r="J38" s="227" t="n"/>
      <c r="K38" s="84" t="n">
        <v>1.51</v>
      </c>
      <c r="L38" s="228" t="n"/>
      <c r="M38" s="36" t="n"/>
      <c r="N38" s="37" t="n"/>
      <c r="O38" s="44" t="n">
        <v>3</v>
      </c>
      <c r="P38" s="231">
        <f>O38*F38</f>
        <v/>
      </c>
      <c r="Q38" s="221" t="n"/>
      <c r="R38" s="221" t="n"/>
      <c r="S38" s="222" t="n"/>
    </row>
    <row r="39">
      <c r="A39" s="35" t="n"/>
      <c r="B39" s="35" t="inlineStr">
        <is>
          <t>в т.ч. услуги МФЦ</t>
        </is>
      </c>
      <c r="C39" s="224" t="inlineStr">
        <is>
          <t>руб.</t>
        </is>
      </c>
      <c r="D39" s="221" t="n"/>
      <c r="E39" s="222" t="n"/>
      <c r="F39" s="230">
        <f>1270*K39</f>
        <v/>
      </c>
      <c r="G39" s="222" t="n"/>
      <c r="H39" s="226" t="n"/>
      <c r="I39" s="221" t="n"/>
      <c r="J39" s="227" t="n"/>
      <c r="K39" s="84" t="n">
        <v>0.43</v>
      </c>
      <c r="L39" s="228" t="n"/>
      <c r="M39" s="36" t="n"/>
      <c r="N39" s="37" t="n"/>
      <c r="O39" s="44" t="n">
        <v>3</v>
      </c>
      <c r="P39" s="231">
        <f>O39*F39</f>
        <v/>
      </c>
      <c r="Q39" s="221" t="n"/>
      <c r="R39" s="221" t="n"/>
      <c r="S39" s="222" t="n"/>
    </row>
    <row r="40" ht="24" customHeight="1" s="201">
      <c r="A40" s="35" t="n">
        <v>2</v>
      </c>
      <c r="B40" s="48" t="inlineStr">
        <is>
          <t>Содержание общего имущества</t>
        </is>
      </c>
      <c r="C40" s="224" t="inlineStr">
        <is>
          <t>руб.</t>
        </is>
      </c>
      <c r="D40" s="221" t="n"/>
      <c r="E40" s="222" t="n"/>
      <c r="F40" s="225">
        <f>1270*K40</f>
        <v/>
      </c>
      <c r="G40" s="222" t="n"/>
      <c r="H40" s="226" t="n"/>
      <c r="I40" s="221" t="n"/>
      <c r="J40" s="227" t="n"/>
      <c r="K40" s="232" t="n">
        <v>25.98</v>
      </c>
      <c r="L40" s="228" t="n"/>
      <c r="M40" s="36" t="n"/>
      <c r="N40" s="37" t="n"/>
      <c r="O40" s="44" t="n">
        <v>3</v>
      </c>
      <c r="P40" s="229">
        <f>O40*F40</f>
        <v/>
      </c>
      <c r="Q40" s="221" t="n"/>
      <c r="R40" s="221" t="n"/>
      <c r="S40" s="222" t="n"/>
    </row>
    <row r="41" ht="12.75" customHeight="1" s="201">
      <c r="A41" s="35" t="n"/>
      <c r="B41" s="49" t="inlineStr">
        <is>
          <t>в т.ч. Текущий ремонт</t>
        </is>
      </c>
      <c r="C41" s="224" t="inlineStr">
        <is>
          <t>руб.</t>
        </is>
      </c>
      <c r="D41" s="221" t="n"/>
      <c r="E41" s="222" t="n"/>
      <c r="F41" s="230">
        <f>1270*K41</f>
        <v/>
      </c>
      <c r="G41" s="222" t="n"/>
      <c r="H41" s="226" t="n"/>
      <c r="I41" s="221" t="n"/>
      <c r="J41" s="227" t="n"/>
      <c r="K41" s="84" t="n">
        <v>6.36</v>
      </c>
      <c r="L41" s="228" t="n"/>
      <c r="M41" s="36" t="n"/>
      <c r="N41" s="37" t="n"/>
      <c r="O41" s="44" t="n">
        <v>3</v>
      </c>
      <c r="P41" s="231">
        <f>O41*F41</f>
        <v/>
      </c>
      <c r="Q41" s="221" t="n"/>
      <c r="R41" s="221" t="n"/>
      <c r="S41" s="222" t="n"/>
    </row>
    <row r="42">
      <c r="A42" s="35" t="n"/>
      <c r="B42" s="49" t="inlineStr">
        <is>
          <t>в т.ч. Подъездов</t>
        </is>
      </c>
      <c r="C42" s="224" t="inlineStr">
        <is>
          <t>руб.</t>
        </is>
      </c>
      <c r="D42" s="221" t="n"/>
      <c r="E42" s="222" t="n"/>
      <c r="F42" s="230">
        <f>1270*K42</f>
        <v/>
      </c>
      <c r="G42" s="222" t="n"/>
      <c r="H42" s="226" t="n"/>
      <c r="I42" s="221" t="n"/>
      <c r="J42" s="227" t="n"/>
      <c r="K42" s="40" t="n">
        <v>3.17</v>
      </c>
      <c r="L42" s="228" t="n"/>
      <c r="M42" s="36" t="n"/>
      <c r="N42" s="37" t="n"/>
      <c r="O42" s="44" t="n">
        <v>3</v>
      </c>
      <c r="P42" s="231">
        <f>O42*F42</f>
        <v/>
      </c>
      <c r="Q42" s="221" t="n"/>
      <c r="R42" s="221" t="n"/>
      <c r="S42" s="222" t="n"/>
    </row>
    <row r="43" ht="22.5" customHeight="1" s="201">
      <c r="A43" s="35" t="n"/>
      <c r="B43" s="49" t="inlineStr">
        <is>
          <t>в т.ч. Содержание лифтов</t>
        </is>
      </c>
      <c r="C43" s="224" t="inlineStr">
        <is>
          <t>руб.</t>
        </is>
      </c>
      <c r="D43" s="221" t="n"/>
      <c r="E43" s="222" t="n"/>
      <c r="F43" s="230">
        <f>1270*K43</f>
        <v/>
      </c>
      <c r="G43" s="222" t="n"/>
      <c r="H43" s="226" t="n"/>
      <c r="I43" s="221" t="n"/>
      <c r="J43" s="227" t="n"/>
      <c r="K43" s="40" t="n">
        <v>0</v>
      </c>
      <c r="L43" s="228" t="n"/>
      <c r="M43" s="36" t="n"/>
      <c r="N43" s="37" t="n"/>
      <c r="O43" s="44" t="n">
        <v>3</v>
      </c>
      <c r="P43" s="231">
        <f>O43*F43</f>
        <v/>
      </c>
      <c r="Q43" s="221" t="n"/>
      <c r="R43" s="221" t="n"/>
      <c r="S43" s="222" t="n"/>
      <c r="V43" s="57" t="n"/>
    </row>
    <row r="44" ht="22.5" customHeight="1" s="201">
      <c r="A44" s="35" t="n"/>
      <c r="B44" s="49" t="inlineStr">
        <is>
          <t>в т.ч. Содержание мусоропроводов</t>
        </is>
      </c>
      <c r="C44" s="224" t="inlineStr">
        <is>
          <t>руб.</t>
        </is>
      </c>
      <c r="D44" s="221" t="n"/>
      <c r="E44" s="222" t="n"/>
      <c r="F44" s="230">
        <f>1270*K44</f>
        <v/>
      </c>
      <c r="G44" s="222" t="n"/>
      <c r="H44" s="226" t="n"/>
      <c r="I44" s="221" t="n"/>
      <c r="J44" s="227" t="n"/>
      <c r="K44" s="40" t="n">
        <v>0</v>
      </c>
      <c r="L44" s="228" t="n"/>
      <c r="M44" s="36" t="n"/>
      <c r="N44" s="37" t="n"/>
      <c r="O44" s="44" t="n">
        <v>3</v>
      </c>
      <c r="P44" s="231">
        <f>O44*F44</f>
        <v/>
      </c>
      <c r="Q44" s="221" t="n"/>
      <c r="R44" s="221" t="n"/>
      <c r="S44" s="222" t="n"/>
    </row>
    <row r="45" ht="33.75" customHeight="1" s="201">
      <c r="A45" s="35" t="n"/>
      <c r="B45" s="49" t="inlineStr">
        <is>
          <t>в т.ч. Уборка придомовой территории</t>
        </is>
      </c>
      <c r="C45" s="224" t="inlineStr">
        <is>
          <t>руб.</t>
        </is>
      </c>
      <c r="D45" s="221" t="n"/>
      <c r="E45" s="222" t="n"/>
      <c r="F45" s="230">
        <f>1270*K45</f>
        <v/>
      </c>
      <c r="G45" s="222" t="n"/>
      <c r="H45" s="226" t="n"/>
      <c r="I45" s="221" t="n"/>
      <c r="J45" s="227" t="n"/>
      <c r="K45" s="84" t="n">
        <v>4.55</v>
      </c>
      <c r="L45" s="228" t="n"/>
      <c r="M45" s="36" t="n"/>
      <c r="N45" s="37" t="n"/>
      <c r="O45" s="44" t="n">
        <v>3</v>
      </c>
      <c r="P45" s="231">
        <f>O45*F45</f>
        <v/>
      </c>
      <c r="Q45" s="221" t="n"/>
      <c r="R45" s="221" t="n"/>
      <c r="S45" s="222" t="n"/>
    </row>
    <row r="46" ht="22.5" customHeight="1" s="201">
      <c r="A46" s="35" t="n"/>
      <c r="B46" s="49" t="inlineStr">
        <is>
          <t>в т.ч. Содержание мест общего пользования</t>
        </is>
      </c>
      <c r="C46" s="224" t="inlineStr">
        <is>
          <t>руб.</t>
        </is>
      </c>
      <c r="D46" s="221" t="n"/>
      <c r="E46" s="222" t="n"/>
      <c r="F46" s="230">
        <f>1270*K46</f>
        <v/>
      </c>
      <c r="G46" s="222" t="n"/>
      <c r="H46" s="226" t="n"/>
      <c r="I46" s="221" t="n"/>
      <c r="J46" s="227" t="n"/>
      <c r="K46" s="84" t="n">
        <v>3.53</v>
      </c>
      <c r="L46" s="228" t="n"/>
      <c r="M46" s="36" t="n"/>
      <c r="N46" s="37" t="n"/>
      <c r="O46" s="44" t="n">
        <v>3</v>
      </c>
      <c r="P46" s="231">
        <f>O46*F46</f>
        <v/>
      </c>
      <c r="Q46" s="221" t="n"/>
      <c r="R46" s="221" t="n"/>
      <c r="S46" s="222" t="n"/>
    </row>
    <row r="47" ht="75.75" customHeight="1" s="201">
      <c r="A47" s="35" t="n"/>
      <c r="B47" s="49" t="inlineStr">
        <is>
          <t xml:space="preserve">в т.ч. Техническое обслуживание инженерного оборудования и конструктивных элементов зданий </t>
        </is>
      </c>
      <c r="C47" s="224" t="inlineStr">
        <is>
          <t>руб.</t>
        </is>
      </c>
      <c r="D47" s="221" t="n"/>
      <c r="E47" s="222" t="n"/>
      <c r="F47" s="230">
        <f>1270*K47</f>
        <v/>
      </c>
      <c r="G47" s="222" t="n"/>
      <c r="H47" s="226" t="n"/>
      <c r="I47" s="221" t="n"/>
      <c r="J47" s="227" t="n"/>
      <c r="K47" s="85" t="n">
        <v>7.64</v>
      </c>
      <c r="L47" s="206" t="n"/>
      <c r="M47" s="36" t="n"/>
      <c r="N47" s="37" t="n"/>
      <c r="O47" s="44" t="n">
        <v>3</v>
      </c>
      <c r="P47" s="231">
        <f>O47*F47</f>
        <v/>
      </c>
      <c r="Q47" s="221" t="n"/>
      <c r="R47" s="221" t="n"/>
      <c r="S47" s="222" t="n"/>
    </row>
    <row r="48">
      <c r="A48" s="35" t="n"/>
      <c r="B48" s="49" t="inlineStr">
        <is>
          <t>в т.ч. Дератизация</t>
        </is>
      </c>
      <c r="C48" s="224" t="inlineStr">
        <is>
          <t>руб.</t>
        </is>
      </c>
      <c r="D48" s="221" t="n"/>
      <c r="E48" s="222" t="n"/>
      <c r="F48" s="230">
        <f>1270*K48</f>
        <v/>
      </c>
      <c r="G48" s="222" t="n"/>
      <c r="H48" s="81" t="n"/>
      <c r="I48" s="221" t="n"/>
      <c r="J48" s="221" t="n"/>
      <c r="K48" s="84" t="n">
        <v>0.23</v>
      </c>
      <c r="L48" s="228" t="n"/>
      <c r="M48" s="40" t="n"/>
      <c r="N48" s="37" t="n"/>
      <c r="O48" s="44" t="n">
        <v>3</v>
      </c>
      <c r="P48" s="231">
        <f>O48*F48</f>
        <v/>
      </c>
      <c r="Q48" s="221" t="n"/>
      <c r="R48" s="221" t="n"/>
      <c r="S48" s="222" t="n"/>
    </row>
    <row r="49" ht="33.75" customHeight="1" s="201">
      <c r="A49" s="35" t="n"/>
      <c r="B49" s="49" t="inlineStr">
        <is>
          <t>в т.ч. Очистка вентканалов и дымоходов</t>
        </is>
      </c>
      <c r="C49" s="224" t="inlineStr">
        <is>
          <t>руб.</t>
        </is>
      </c>
      <c r="D49" s="221" t="n"/>
      <c r="E49" s="222" t="n"/>
      <c r="F49" s="230">
        <f>1270*K49</f>
        <v/>
      </c>
      <c r="G49" s="222" t="n"/>
      <c r="H49" s="226" t="n"/>
      <c r="I49" s="221" t="n"/>
      <c r="J49" s="227" t="n"/>
      <c r="K49" s="84" t="n">
        <v>0.32</v>
      </c>
      <c r="L49" s="228" t="n"/>
      <c r="M49" s="40" t="n"/>
      <c r="N49" s="37" t="n"/>
      <c r="O49" s="44" t="n">
        <v>3</v>
      </c>
      <c r="P49" s="231">
        <f>O49*F49</f>
        <v/>
      </c>
      <c r="Q49" s="221" t="n"/>
      <c r="R49" s="221" t="n"/>
      <c r="S49" s="222" t="n"/>
    </row>
    <row r="50" ht="33.75" customHeight="1" s="201">
      <c r="A50" s="174" t="n"/>
      <c r="B50" s="52" t="inlineStr">
        <is>
          <t>в т.ч. Противопожарные мероприятия</t>
        </is>
      </c>
      <c r="C50" s="224" t="inlineStr">
        <is>
          <t>руб.</t>
        </is>
      </c>
      <c r="D50" s="221" t="n"/>
      <c r="E50" s="222" t="n"/>
      <c r="F50" s="230">
        <f>1270*K50</f>
        <v/>
      </c>
      <c r="G50" s="222" t="n"/>
      <c r="H50" s="226" t="n"/>
      <c r="I50" s="221" t="n"/>
      <c r="J50" s="227" t="n"/>
      <c r="K50" s="84" t="n">
        <v>0.18</v>
      </c>
      <c r="L50" s="228" t="n"/>
      <c r="M50" s="40" t="n"/>
      <c r="N50" s="37" t="n"/>
      <c r="O50" s="40" t="n">
        <v>3</v>
      </c>
      <c r="P50" s="231">
        <f>O50*F50</f>
        <v/>
      </c>
      <c r="Q50" s="221" t="n"/>
      <c r="R50" s="221" t="n"/>
      <c r="S50" s="222" t="n"/>
    </row>
    <row r="51" ht="16.5" customHeight="1" s="201">
      <c r="A51" s="35" t="n"/>
      <c r="B51" s="233" t="inlineStr">
        <is>
          <t xml:space="preserve">Дополнительные услуги: </t>
        </is>
      </c>
      <c r="S51" s="208" t="n"/>
    </row>
    <row r="52" ht="22.5" customHeight="1" s="201">
      <c r="A52" s="35" t="n"/>
      <c r="B52" s="49" t="inlineStr">
        <is>
          <t>в т.ч. Ремонт межпанельных швов</t>
        </is>
      </c>
      <c r="C52" s="224" t="inlineStr">
        <is>
          <t>руб.</t>
        </is>
      </c>
      <c r="D52" s="221" t="n"/>
      <c r="E52" s="222" t="n"/>
      <c r="F52" s="224">
        <f>K52*1270</f>
        <v/>
      </c>
      <c r="G52" s="222" t="n"/>
      <c r="H52" s="234" t="n"/>
      <c r="I52" s="204" t="n"/>
      <c r="J52" s="235" t="n"/>
      <c r="K52" s="44" t="n">
        <v>0</v>
      </c>
      <c r="L52" s="206" t="n"/>
      <c r="M52" s="44" t="n"/>
      <c r="N52" s="37" t="n"/>
      <c r="O52" s="44" t="n">
        <v>3</v>
      </c>
      <c r="P52" s="231">
        <f>O52*F52</f>
        <v/>
      </c>
      <c r="Q52" s="221" t="n"/>
      <c r="R52" s="221" t="n"/>
      <c r="S52" s="222" t="n"/>
    </row>
    <row r="53" ht="22.5" customHeight="1" s="201">
      <c r="A53" s="39" t="n"/>
      <c r="B53" s="52" t="inlineStr">
        <is>
          <t>в т.ч. Техническое обслуживание ВДГО</t>
        </is>
      </c>
      <c r="C53" s="224" t="inlineStr">
        <is>
          <t>руб.</t>
        </is>
      </c>
      <c r="D53" s="221" t="n"/>
      <c r="E53" s="222" t="n"/>
      <c r="F53" s="224">
        <f>K53*1270</f>
        <v/>
      </c>
      <c r="G53" s="222" t="n"/>
      <c r="H53" s="155" t="n"/>
      <c r="I53" s="236" t="n"/>
      <c r="J53" s="228" t="n"/>
      <c r="K53" s="156" t="n">
        <v>0.9399999999999999</v>
      </c>
      <c r="L53" s="236" t="n"/>
      <c r="M53" s="228" t="n"/>
      <c r="N53" s="53" t="n"/>
      <c r="O53" s="40" t="n">
        <v>3</v>
      </c>
      <c r="P53" s="231">
        <f>O53*F53</f>
        <v/>
      </c>
      <c r="Q53" s="221" t="n"/>
      <c r="R53" s="221" t="n"/>
      <c r="S53" s="222" t="n"/>
    </row>
    <row r="54" ht="22.5" customHeight="1" s="201">
      <c r="A54" s="155" t="n"/>
      <c r="B54" s="52" t="inlineStr">
        <is>
          <t>в т.ч. диагностика ВДГО</t>
        </is>
      </c>
      <c r="C54" s="224" t="inlineStr">
        <is>
          <t>руб.</t>
        </is>
      </c>
      <c r="D54" s="221" t="n"/>
      <c r="E54" s="222" t="n"/>
      <c r="F54" s="224">
        <f>K54*1270</f>
        <v/>
      </c>
      <c r="G54" s="222" t="n"/>
      <c r="H54" s="193" t="n"/>
      <c r="I54" s="236" t="n"/>
      <c r="J54" s="228" t="n"/>
      <c r="K54" s="237" t="n">
        <v>0.12</v>
      </c>
      <c r="L54" s="228" t="n"/>
      <c r="M54" s="54" t="n"/>
      <c r="N54" s="51" t="n"/>
      <c r="O54" s="40" t="n">
        <v>3</v>
      </c>
      <c r="P54" s="231">
        <f>O54*F54</f>
        <v/>
      </c>
      <c r="Q54" s="221" t="n"/>
      <c r="R54" s="221" t="n"/>
      <c r="S54" s="222" t="n"/>
    </row>
    <row r="55" ht="22.5" customHeight="1" s="201">
      <c r="A55" s="155" t="n"/>
      <c r="B55" s="52" t="inlineStr">
        <is>
          <t>в т.ч. обслуживание ИТП</t>
        </is>
      </c>
      <c r="C55" s="224" t="inlineStr">
        <is>
          <t>руб.</t>
        </is>
      </c>
      <c r="D55" s="221" t="n"/>
      <c r="E55" s="222" t="n"/>
      <c r="F55" s="224">
        <f>K55*1270</f>
        <v/>
      </c>
      <c r="G55" s="222" t="n"/>
      <c r="H55" s="193" t="n"/>
      <c r="I55" s="236" t="n"/>
      <c r="J55" s="228" t="n"/>
      <c r="K55" s="237" t="n">
        <v>0</v>
      </c>
      <c r="L55" s="228" t="n"/>
      <c r="M55" s="55" t="n"/>
      <c r="N55" s="38" t="n"/>
      <c r="O55" s="40" t="n">
        <v>3</v>
      </c>
      <c r="P55" s="231">
        <f>O55*F55</f>
        <v/>
      </c>
      <c r="Q55" s="221" t="n"/>
      <c r="R55" s="221" t="n"/>
      <c r="S55" s="222" t="n"/>
    </row>
    <row r="56" ht="22.5" customHeight="1" s="201">
      <c r="A56" s="155" t="n"/>
      <c r="B56" s="52" t="inlineStr">
        <is>
          <t>в т.ч. Обслуживание домофона</t>
        </is>
      </c>
      <c r="C56" s="224" t="inlineStr">
        <is>
          <t>руб.</t>
        </is>
      </c>
      <c r="D56" s="221" t="n"/>
      <c r="E56" s="222" t="n"/>
      <c r="F56" s="224">
        <f>K56*1270</f>
        <v/>
      </c>
      <c r="G56" s="222" t="n"/>
      <c r="H56" s="193" t="n"/>
      <c r="I56" s="236" t="n"/>
      <c r="J56" s="228" t="n"/>
      <c r="K56" s="237" t="n">
        <v>0</v>
      </c>
      <c r="L56" s="228" t="n"/>
      <c r="M56" s="55" t="n"/>
      <c r="N56" s="38" t="n"/>
      <c r="O56" s="40" t="n">
        <v>3</v>
      </c>
      <c r="P56" s="231">
        <f>O56*F56</f>
        <v/>
      </c>
      <c r="Q56" s="221" t="n"/>
      <c r="R56" s="221" t="n"/>
      <c r="S56" s="222" t="n"/>
    </row>
    <row r="57" ht="15.75" customHeight="1" s="201">
      <c r="A57" s="112" t="inlineStr">
        <is>
          <t>ИТОГО</t>
        </is>
      </c>
      <c r="B57" s="236" t="n"/>
      <c r="C57" s="236" t="n"/>
      <c r="D57" s="236" t="n"/>
      <c r="E57" s="236" t="n"/>
      <c r="F57" s="236" t="n"/>
      <c r="G57" s="228" t="n"/>
      <c r="H57" s="196" t="inlineStr">
        <is>
          <t>-</t>
        </is>
      </c>
      <c r="I57" s="236" t="n"/>
      <c r="J57" s="228" t="n"/>
      <c r="K57" s="197" t="n"/>
      <c r="L57" s="236" t="n"/>
      <c r="M57" s="228" t="n"/>
      <c r="N57" s="29" t="inlineStr">
        <is>
          <t>-</t>
        </is>
      </c>
      <c r="O57" s="29" t="n"/>
      <c r="P57" s="198">
        <f>SUM(P52:S56)+P40+P37</f>
        <v/>
      </c>
      <c r="Q57" s="236" t="n"/>
      <c r="R57" s="236" t="n"/>
      <c r="S57" s="228" t="n"/>
    </row>
    <row r="58" ht="15.75" customHeight="1" s="201">
      <c r="A58" s="136" t="n"/>
      <c r="B58" s="136" t="n"/>
      <c r="C58" s="136" t="n"/>
      <c r="D58" s="136" t="n"/>
      <c r="E58" s="136" t="n"/>
      <c r="F58" s="136" t="n"/>
      <c r="G58" s="136" t="n"/>
      <c r="H58" s="22" t="n"/>
      <c r="I58" s="22" t="n"/>
      <c r="J58" s="22" t="n"/>
      <c r="K58" s="23" t="n"/>
      <c r="L58" s="23" t="n"/>
      <c r="M58" s="23" t="n"/>
      <c r="N58" s="22" t="n"/>
      <c r="O58" s="22" t="n"/>
      <c r="P58" s="23" t="n"/>
      <c r="Q58" s="23" t="n"/>
      <c r="R58" s="23" t="n"/>
      <c r="S58" s="23" t="n"/>
    </row>
    <row r="59" ht="37.5" customFormat="1" customHeight="1" s="19">
      <c r="A59" s="136" t="inlineStr">
        <is>
          <t>2. За отчетный период выполнены следующие работы по текущему ремонту общего имущества собственников помещений в многоквартирном доме:</t>
        </is>
      </c>
    </row>
    <row r="60" ht="37.5" customFormat="1" customHeight="1" s="19">
      <c r="A60" s="108" t="inlineStr">
        <is>
          <t xml:space="preserve">   Остаток  (перерасход  (сальдо)  денежных  средств  на  финансирование  текущего ремонта на 1 января отчетного периода: 0,00 руб.</t>
        </is>
      </c>
    </row>
    <row r="61" ht="67.5" customFormat="1" customHeight="1" s="19">
      <c r="A61" s="136" t="inlineStr">
        <is>
          <t xml:space="preserve">   Общий    объем    денежных    средств,    подлежащий    внесению    собственниками помещений  в  многоквартирном  доме  в  качестве  платы  за  текущий  ремонт  общего имущества многоквартирного дома в составе платы за содержание жилого помещения, за отчетный период:     65417,00 руб.</t>
        </is>
      </c>
    </row>
    <row r="62" ht="15.75" customFormat="1" customHeight="1" s="19">
      <c r="A62" s="108" t="inlineStr">
        <is>
          <t xml:space="preserve">   Стоимость   работ   по   текущему   ремонту,   выполненных   за   отчетный </t>
        </is>
      </c>
    </row>
    <row r="63" ht="15.75" customFormat="1" customHeight="1" s="19">
      <c r="A63" s="109" t="inlineStr">
        <is>
          <t>период: 65417,00 руб.</t>
        </is>
      </c>
    </row>
    <row r="64" ht="37.5" customFormat="1" customHeight="1" s="19">
      <c r="A64" s="108" t="inlineStr">
        <is>
          <t xml:space="preserve">   Остаток  (перерасход  (сальдо)  денежных  средств  на  финансирование  текущего ремонта на 31 декабря отчетного периода:            0      руб.</t>
        </is>
      </c>
    </row>
    <row r="65" ht="17.25" customHeight="1" s="201">
      <c r="A65" s="119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</row>
    <row r="66" ht="34.5" customHeight="1" s="201">
      <c r="A66" s="101" t="inlineStr">
        <is>
          <t>№ п/п</t>
        </is>
      </c>
      <c r="B66" s="101" t="inlineStr">
        <is>
          <t>Наименование работы</t>
        </is>
      </c>
      <c r="C66" s="203" t="n"/>
      <c r="D66" s="203" t="n"/>
      <c r="E66" s="203" t="n"/>
      <c r="F66" s="206" t="n"/>
      <c r="G66" s="101" t="inlineStr">
        <is>
          <t>Основание проведения работы</t>
        </is>
      </c>
      <c r="H66" s="203" t="n"/>
      <c r="I66" s="206" t="n"/>
      <c r="J66" s="101" t="inlineStr">
        <is>
          <t>Стоимость работы по текущему ремонту общего имущества, руб.</t>
        </is>
      </c>
      <c r="K66" s="203" t="n"/>
      <c r="L66" s="206" t="n"/>
      <c r="M66" s="101" t="inlineStr">
        <is>
          <t>Объем выполненных работ с единицами измерения</t>
        </is>
      </c>
      <c r="N66" s="203" t="n"/>
      <c r="O66" s="203" t="n"/>
      <c r="P66" s="206" t="n"/>
      <c r="Q66" s="107" t="inlineStr">
        <is>
          <t>Реквизиты акта выполненных работ или адрес сайт в информационно-коммуникационной сети "Интернет", где размещен такой акт, при наличии подписанного акта</t>
        </is>
      </c>
      <c r="R66" s="203" t="n"/>
      <c r="S66" s="206" t="n"/>
    </row>
    <row r="67" ht="72" customHeight="1" s="201">
      <c r="A67" s="220" t="n"/>
      <c r="B67" s="209" t="n"/>
      <c r="C67" s="202" t="n"/>
      <c r="D67" s="202" t="n"/>
      <c r="E67" s="202" t="n"/>
      <c r="F67" s="210" t="n"/>
      <c r="G67" s="209" t="n"/>
      <c r="H67" s="202" t="n"/>
      <c r="I67" s="210" t="n"/>
      <c r="J67" s="209" t="n"/>
      <c r="K67" s="202" t="n"/>
      <c r="L67" s="210" t="n"/>
      <c r="M67" s="209" t="n"/>
      <c r="N67" s="202" t="n"/>
      <c r="O67" s="202" t="n"/>
      <c r="P67" s="210" t="n"/>
      <c r="Q67" s="209" t="n"/>
      <c r="R67" s="202" t="n"/>
      <c r="S67" s="210" t="n"/>
    </row>
    <row r="68">
      <c r="A68" s="69" t="n">
        <v>1</v>
      </c>
      <c r="B68" s="65" t="inlineStr">
        <is>
          <t>Смена светильников</t>
        </is>
      </c>
      <c r="C68" s="236" t="n"/>
      <c r="D68" s="236" t="n"/>
      <c r="E68" s="236" t="n"/>
      <c r="F68" s="228" t="n"/>
      <c r="G68" s="65" t="inlineStr">
        <is>
          <t>плановые работы</t>
        </is>
      </c>
      <c r="H68" s="236" t="n"/>
      <c r="I68" s="228" t="n"/>
      <c r="J68" s="67" t="n">
        <v>10522.5</v>
      </c>
      <c r="K68" s="236" t="n"/>
      <c r="L68" s="228" t="n"/>
      <c r="M68" s="60" t="n"/>
      <c r="N68" s="60" t="n"/>
      <c r="O68" s="68" t="inlineStr">
        <is>
          <t>2 шт.</t>
        </is>
      </c>
      <c r="P68" s="228" t="n"/>
      <c r="Q68" s="68" t="inlineStr">
        <is>
          <t>КС-2</t>
        </is>
      </c>
      <c r="R68" s="236" t="n"/>
      <c r="S68" s="228" t="n"/>
    </row>
    <row r="69">
      <c r="A69" s="69" t="n">
        <v>2</v>
      </c>
      <c r="B69" s="65" t="inlineStr">
        <is>
          <t>Смена задвижек диаметром 50мм</t>
        </is>
      </c>
      <c r="C69" s="236" t="n"/>
      <c r="D69" s="236" t="n"/>
      <c r="E69" s="236" t="n"/>
      <c r="F69" s="228" t="n"/>
      <c r="G69" s="65" t="inlineStr">
        <is>
          <t>плановые работы</t>
        </is>
      </c>
      <c r="H69" s="236" t="n"/>
      <c r="I69" s="228" t="n"/>
      <c r="J69" s="67" t="n">
        <v>17781.5</v>
      </c>
      <c r="K69" s="236" t="n"/>
      <c r="L69" s="228" t="n"/>
      <c r="M69" s="60" t="n"/>
      <c r="N69" s="60" t="n"/>
      <c r="O69" s="68" t="inlineStr">
        <is>
          <t>2 шт.</t>
        </is>
      </c>
      <c r="P69" s="228" t="n"/>
      <c r="Q69" s="68" t="inlineStr">
        <is>
          <t>КС-3</t>
        </is>
      </c>
      <c r="R69" s="236" t="n"/>
      <c r="S69" s="228" t="n"/>
    </row>
    <row r="70" ht="25.5" customHeight="1" s="201">
      <c r="A70" s="69" t="n">
        <v>3</v>
      </c>
      <c r="B70" s="65" t="inlineStr">
        <is>
          <t>Ремонт задвижек без снятия с места диаметром до 100 мм</t>
        </is>
      </c>
      <c r="C70" s="236" t="n"/>
      <c r="D70" s="236" t="n"/>
      <c r="E70" s="236" t="n"/>
      <c r="F70" s="228" t="n"/>
      <c r="G70" s="65" t="inlineStr">
        <is>
          <t>аварийные работы</t>
        </is>
      </c>
      <c r="H70" s="236" t="n"/>
      <c r="I70" s="228" t="n"/>
      <c r="J70" s="67" t="n">
        <v>8642.48</v>
      </c>
      <c r="K70" s="236" t="n"/>
      <c r="L70" s="228" t="n"/>
      <c r="M70" s="60" t="n"/>
      <c r="N70" s="60" t="n"/>
      <c r="O70" s="68" t="inlineStr">
        <is>
          <t>2 шт.</t>
        </is>
      </c>
      <c r="P70" s="228" t="n"/>
      <c r="Q70" s="68" t="inlineStr">
        <is>
          <t>КС-2</t>
        </is>
      </c>
      <c r="R70" s="236" t="n"/>
      <c r="S70" s="228" t="n"/>
    </row>
    <row r="71" ht="25.5" customHeight="1" s="201">
      <c r="A71" s="69" t="n">
        <v>4</v>
      </c>
      <c r="B71" s="65" t="inlineStr">
        <is>
          <t>Гидравлические испытания трубопроводов</t>
        </is>
      </c>
      <c r="C71" s="236" t="n"/>
      <c r="D71" s="236" t="n"/>
      <c r="E71" s="236" t="n"/>
      <c r="F71" s="228" t="n"/>
      <c r="G71" s="65" t="inlineStr">
        <is>
          <t>аварийные работы</t>
        </is>
      </c>
      <c r="H71" s="236" t="n"/>
      <c r="I71" s="228" t="n"/>
      <c r="J71" s="67" t="n">
        <v>1126.06</v>
      </c>
      <c r="K71" s="236" t="n"/>
      <c r="L71" s="228" t="n"/>
      <c r="M71" s="60" t="n"/>
      <c r="N71" s="60" t="n"/>
      <c r="O71" s="68" t="inlineStr">
        <is>
          <t>10 пог м</t>
        </is>
      </c>
      <c r="P71" s="228" t="n"/>
      <c r="Q71" s="68" t="inlineStr">
        <is>
          <t>КС-2</t>
        </is>
      </c>
      <c r="R71" s="236" t="n"/>
      <c r="S71" s="228" t="n"/>
    </row>
    <row r="72" ht="27.75" customHeight="1" s="201">
      <c r="A72" s="69" t="n">
        <v>5</v>
      </c>
      <c r="B72" s="66" t="inlineStr">
        <is>
          <t>Пуско-наладочные работы  ОЗП 2025-2026</t>
        </is>
      </c>
      <c r="C72" s="236" t="n"/>
      <c r="D72" s="236" t="n"/>
      <c r="E72" s="236" t="n"/>
      <c r="F72" s="228" t="n"/>
      <c r="G72" s="69" t="inlineStr">
        <is>
          <t>сезон</t>
        </is>
      </c>
      <c r="H72" s="236" t="n"/>
      <c r="I72" s="228" t="n"/>
      <c r="J72" s="67" t="n">
        <v>27344.46</v>
      </c>
      <c r="K72" s="236" t="n"/>
      <c r="L72" s="228" t="n"/>
      <c r="M72" s="60" t="n"/>
      <c r="N72" s="60" t="n"/>
      <c r="O72" s="68" t="n"/>
      <c r="P72" s="228" t="n"/>
      <c r="Q72" s="238" t="inlineStr">
        <is>
          <t>Акт б/н АИС ГЖИ</t>
        </is>
      </c>
      <c r="R72" s="236" t="n"/>
      <c r="S72" s="228" t="n"/>
    </row>
    <row r="73" ht="15" customHeight="1" s="201">
      <c r="A73" s="167" t="inlineStr">
        <is>
          <t>ИТОГО</t>
        </is>
      </c>
      <c r="B73" s="236" t="n"/>
      <c r="C73" s="236" t="n"/>
      <c r="D73" s="236" t="n"/>
      <c r="E73" s="236" t="n"/>
      <c r="F73" s="228" t="n"/>
      <c r="G73" s="168" t="n"/>
      <c r="H73" s="236" t="n"/>
      <c r="I73" s="228" t="n"/>
      <c r="J73" s="169">
        <f>J72+J71+J70+J69+J68</f>
        <v/>
      </c>
      <c r="K73" s="236" t="n"/>
      <c r="L73" s="228" t="n"/>
      <c r="M73" s="56" t="inlineStr">
        <is>
          <t>-</t>
        </is>
      </c>
      <c r="N73" s="56" t="n"/>
      <c r="O73" s="166" t="n"/>
      <c r="P73" s="228" t="n"/>
      <c r="Q73" s="166" t="n"/>
      <c r="R73" s="236" t="n"/>
      <c r="S73" s="228" t="n"/>
    </row>
    <row r="74" ht="13.5" customHeight="1" s="201">
      <c r="A74" s="120" t="n"/>
      <c r="B74" s="120" t="n"/>
      <c r="C74" s="120" t="n"/>
      <c r="D74" s="120" t="n"/>
      <c r="E74" s="120" t="n"/>
      <c r="F74" s="120" t="n"/>
      <c r="G74" s="16" t="n"/>
      <c r="H74" s="16" t="n"/>
      <c r="I74" s="16" t="n"/>
      <c r="J74" s="17" t="n"/>
      <c r="K74" s="17" t="n"/>
      <c r="L74" s="17" t="n"/>
      <c r="M74" s="18" t="n"/>
      <c r="N74" s="18" t="n"/>
      <c r="O74" s="18" t="n"/>
      <c r="P74" s="18" t="n"/>
      <c r="Q74" s="18" t="n"/>
    </row>
    <row r="75" ht="33.75" customHeight="1" s="201">
      <c r="A75" s="108" t="inlineStr">
        <is>
          <t>3. Стоимость   услуг   по   управлению   многоквартирным   домом,   оказанных   за отчетный период:     27165,30 руб.</t>
        </is>
      </c>
    </row>
    <row r="76" ht="48.75" customHeight="1" s="201">
      <c r="A76" s="136" t="inlineStr">
        <is>
          <t>4. Сведения   о   претензионно-исковой   работе   в   отношении   собственников   и нанимателей помещений в многоквартирном доме, имеющих задолженность по оплате за жилое помещение и (или) коммунальные услуги:</t>
        </is>
      </c>
    </row>
    <row r="77" ht="10.5" customHeight="1" s="201">
      <c r="A77" s="165" t="n"/>
    </row>
    <row r="78" ht="52.5" customHeight="1" s="201">
      <c r="A78" s="34" t="inlineStr">
        <is>
          <t>№ п/п</t>
        </is>
      </c>
      <c r="B78" s="164" t="inlineStr">
        <is>
          <t>Количество направленных претензий потребителям- должникам</t>
        </is>
      </c>
      <c r="C78" s="236" t="n"/>
      <c r="D78" s="228" t="n"/>
      <c r="E78" s="164" t="inlineStr">
        <is>
          <t>Количество направленных исковых заявлений, заявлений на выдачу судебного приказа</t>
        </is>
      </c>
      <c r="F78" s="236" t="n"/>
      <c r="G78" s="236" t="n"/>
      <c r="H78" s="236" t="n"/>
      <c r="I78" s="228" t="n"/>
      <c r="J78" s="164" t="inlineStr">
        <is>
          <t>Общая сумма поступивших денежных средств по исковым заявлениям и судебным приказам, поданным в отчетном периоде и исполненных в принудительном порядке, в том числе исполненных после отчетного периода</t>
        </is>
      </c>
      <c r="K78" s="236" t="n"/>
      <c r="L78" s="236" t="n"/>
      <c r="M78" s="236" t="n"/>
      <c r="N78" s="236" t="n"/>
      <c r="O78" s="236" t="n"/>
      <c r="P78" s="236" t="n"/>
      <c r="Q78" s="236" t="n"/>
      <c r="R78" s="236" t="n"/>
      <c r="S78" s="228" t="n"/>
      <c r="T78" s="7" t="n"/>
    </row>
    <row r="79" ht="17.25" customHeight="1" s="201">
      <c r="A79" s="172" t="n">
        <v>1</v>
      </c>
      <c r="B79" s="172" t="n">
        <v>2</v>
      </c>
      <c r="C79" s="236" t="n"/>
      <c r="D79" s="228" t="n"/>
      <c r="E79" s="172" t="n">
        <v>3</v>
      </c>
      <c r="F79" s="236" t="n"/>
      <c r="G79" s="236" t="n"/>
      <c r="H79" s="236" t="n"/>
      <c r="I79" s="228" t="n"/>
      <c r="J79" s="172" t="n">
        <v>4</v>
      </c>
      <c r="K79" s="236" t="n"/>
      <c r="L79" s="236" t="n"/>
      <c r="M79" s="236" t="n"/>
      <c r="N79" s="236" t="n"/>
      <c r="O79" s="236" t="n"/>
      <c r="P79" s="236" t="n"/>
      <c r="Q79" s="236" t="n"/>
      <c r="R79" s="236" t="n"/>
      <c r="S79" s="228" t="n"/>
    </row>
    <row r="80" ht="18" customHeight="1" s="201">
      <c r="A80" s="66" t="n"/>
      <c r="B80" s="69" t="n">
        <v>0</v>
      </c>
      <c r="C80" s="236" t="n"/>
      <c r="D80" s="228" t="n"/>
      <c r="E80" s="69" t="n">
        <v>0</v>
      </c>
      <c r="F80" s="236" t="n"/>
      <c r="G80" s="236" t="n"/>
      <c r="H80" s="236" t="n"/>
      <c r="I80" s="228" t="n"/>
      <c r="J80" s="69" t="n">
        <v>0</v>
      </c>
      <c r="K80" s="236" t="n"/>
      <c r="L80" s="236" t="n"/>
      <c r="M80" s="236" t="n"/>
      <c r="N80" s="236" t="n"/>
      <c r="O80" s="236" t="n"/>
      <c r="P80" s="236" t="n"/>
      <c r="Q80" s="236" t="n"/>
      <c r="R80" s="236" t="n"/>
      <c r="S80" s="228" t="n"/>
    </row>
    <row r="81">
      <c r="A81" s="16" t="n"/>
      <c r="B81" s="16" t="n"/>
      <c r="C81" s="16" t="n"/>
      <c r="D81" s="16" t="n"/>
      <c r="E81" s="16" t="n"/>
      <c r="F81" s="16" t="n"/>
      <c r="G81" s="16" t="n"/>
      <c r="H81" s="16" t="n"/>
      <c r="I81" s="16" t="n"/>
      <c r="J81" s="16" t="n"/>
      <c r="K81" s="16" t="n"/>
      <c r="L81" s="16" t="n"/>
      <c r="M81" s="16" t="n"/>
      <c r="N81" s="16" t="n"/>
      <c r="O81" s="16" t="n"/>
      <c r="P81" s="16" t="n"/>
    </row>
    <row r="82" ht="132.75" customHeight="1" s="201">
      <c r="A82" s="134" t="inlineStr">
        <is>
          <t>5. Сведения о начислениях лица, осуществляющего управление многоквартирным домом,   собственникам   и   нанимателям   помещений   в   многоквартирном   доме   за выполненные  работы  (оказанные  услуги)  по  содержанию,  управлению  и  текущему ремонту   общего   имущества   многоквартирного   дома,   в   том   числе   за   оказанные дополнительные   услуги   (оказываемые   на   основании   решений   общего   собрания собственников   помещений   в   многоквартирном   доме),   о   поступлении   средств   от собственников и нанимателей помещений в многоквартирном доме за указанные работы (услуги) за отчетный период:</t>
        </is>
      </c>
    </row>
    <row r="83" hidden="1" ht="18" customHeight="1" s="201">
      <c r="A83" s="173" t="n"/>
    </row>
    <row r="84" ht="22.5" customHeight="1" s="201">
      <c r="A84" s="34" t="inlineStr">
        <is>
          <t>№ п/п</t>
        </is>
      </c>
      <c r="B84" s="164" t="inlineStr">
        <is>
          <t>Вид платежа</t>
        </is>
      </c>
      <c r="C84" s="236" t="n"/>
      <c r="D84" s="228" t="n"/>
      <c r="E84" s="164" t="inlineStr">
        <is>
          <t>Задолженность на начало отчетного периода, руб.</t>
        </is>
      </c>
      <c r="F84" s="236" t="n"/>
      <c r="G84" s="236" t="n"/>
      <c r="H84" s="228" t="n"/>
      <c r="I84" s="171" t="inlineStr">
        <is>
          <t>Размер начисленных средств, руб.</t>
        </is>
      </c>
      <c r="J84" s="236" t="n"/>
      <c r="K84" s="228" t="n"/>
      <c r="L84" s="164" t="inlineStr">
        <is>
          <t>Размер поступивших средств, руб.</t>
        </is>
      </c>
      <c r="M84" s="236" t="n"/>
      <c r="N84" s="236" t="n"/>
      <c r="O84" s="228" t="n"/>
      <c r="P84" s="164" t="inlineStr">
        <is>
          <t>Задолженность на 1 января периода, следующего за отчетным, руб.</t>
        </is>
      </c>
      <c r="Q84" s="236" t="n"/>
      <c r="R84" s="236" t="n"/>
      <c r="S84" s="228" t="n"/>
    </row>
    <row r="85" ht="15.75" customHeight="1" s="201">
      <c r="A85" s="170" t="n">
        <v>1</v>
      </c>
      <c r="B85" s="170" t="n">
        <v>2</v>
      </c>
      <c r="C85" s="236" t="n"/>
      <c r="D85" s="228" t="n"/>
      <c r="E85" s="170" t="n">
        <v>3</v>
      </c>
      <c r="F85" s="236" t="n"/>
      <c r="G85" s="236" t="n"/>
      <c r="H85" s="228" t="n"/>
      <c r="I85" s="170" t="n">
        <v>4</v>
      </c>
      <c r="J85" s="236" t="n"/>
      <c r="K85" s="228" t="n"/>
      <c r="L85" s="170" t="n">
        <v>5</v>
      </c>
      <c r="M85" s="236" t="n"/>
      <c r="N85" s="236" t="n"/>
      <c r="O85" s="228" t="n"/>
      <c r="P85" s="170" t="n">
        <v>6</v>
      </c>
      <c r="Q85" s="236" t="n"/>
      <c r="R85" s="236" t="n"/>
      <c r="S85" s="228" t="n"/>
    </row>
    <row r="86" ht="15.75" customHeight="1" s="201">
      <c r="A86" s="30" t="n">
        <v>1</v>
      </c>
      <c r="B86" s="114" t="inlineStr">
        <is>
          <t>Платежи собственников помещений               в многоквартирном доме</t>
        </is>
      </c>
      <c r="C86" s="236" t="n"/>
      <c r="D86" s="228" t="n"/>
      <c r="E86" s="116" t="n">
        <v>0</v>
      </c>
      <c r="F86" s="236" t="n"/>
      <c r="G86" s="236" t="n"/>
      <c r="H86" s="228" t="n"/>
      <c r="I86" s="116" t="n">
        <v>130218.48</v>
      </c>
      <c r="J86" s="236" t="n"/>
      <c r="K86" s="228" t="n"/>
      <c r="L86" s="116" t="n">
        <v>86388.61</v>
      </c>
      <c r="M86" s="236" t="n"/>
      <c r="N86" s="236" t="n"/>
      <c r="O86" s="228" t="n"/>
      <c r="P86" s="116">
        <f>I86-L86</f>
        <v/>
      </c>
      <c r="Q86" s="236" t="n"/>
      <c r="R86" s="236" t="n"/>
      <c r="S86" s="228" t="n"/>
    </row>
    <row r="87" hidden="1" ht="15.75" customHeight="1" s="201">
      <c r="A87" s="30" t="n">
        <v>2</v>
      </c>
      <c r="B87" s="114" t="inlineStr">
        <is>
          <t>Платежи нанимателей помещений               в многоквартирном доме</t>
        </is>
      </c>
      <c r="C87" s="236" t="n"/>
      <c r="D87" s="228" t="n"/>
      <c r="E87" s="115" t="n"/>
      <c r="F87" s="236" t="n"/>
      <c r="G87" s="236" t="n"/>
      <c r="H87" s="228" t="n"/>
      <c r="I87" s="115" t="n"/>
      <c r="J87" s="236" t="n"/>
      <c r="K87" s="228" t="n"/>
      <c r="L87" s="116" t="n"/>
      <c r="M87" s="236" t="n"/>
      <c r="N87" s="236" t="n"/>
      <c r="O87" s="228" t="n"/>
      <c r="P87" s="116" t="n"/>
      <c r="Q87" s="236" t="n"/>
      <c r="R87" s="236" t="n"/>
      <c r="S87" s="228" t="n"/>
    </row>
    <row r="88" ht="15.75" customHeight="1" s="201">
      <c r="A88" s="112" t="inlineStr">
        <is>
          <t>ИТОГО</t>
        </is>
      </c>
      <c r="B88" s="236" t="n"/>
      <c r="C88" s="236" t="n"/>
      <c r="D88" s="228" t="n"/>
      <c r="E88" s="66" t="n"/>
      <c r="F88" s="236" t="n"/>
      <c r="G88" s="236" t="n"/>
      <c r="H88" s="228" t="n"/>
      <c r="I88" s="113">
        <f>I86</f>
        <v/>
      </c>
      <c r="J88" s="236" t="n"/>
      <c r="K88" s="228" t="n"/>
      <c r="L88" s="113">
        <f>L86</f>
        <v/>
      </c>
      <c r="M88" s="236" t="n"/>
      <c r="N88" s="236" t="n"/>
      <c r="O88" s="228" t="n"/>
      <c r="P88" s="113">
        <f>I88-L88</f>
        <v/>
      </c>
      <c r="Q88" s="236" t="n"/>
      <c r="R88" s="236" t="n"/>
      <c r="S88" s="228" t="n"/>
      <c r="T88" s="58" t="inlineStr">
        <is>
          <t xml:space="preserve"> </t>
        </is>
      </c>
    </row>
  </sheetData>
  <mergeCells count="229">
    <mergeCell ref="Q72:S72"/>
    <mergeCell ref="P57:S57"/>
    <mergeCell ref="K49:L49"/>
    <mergeCell ref="C44:E44"/>
    <mergeCell ref="A23:S23"/>
    <mergeCell ref="F29:G29"/>
    <mergeCell ref="H31:J35"/>
    <mergeCell ref="C40:E40"/>
    <mergeCell ref="I87:K87"/>
    <mergeCell ref="B71:F71"/>
    <mergeCell ref="P42:S42"/>
    <mergeCell ref="A63:S63"/>
    <mergeCell ref="K31:M35"/>
    <mergeCell ref="C30:E31"/>
    <mergeCell ref="B84:D84"/>
    <mergeCell ref="K50:L50"/>
    <mergeCell ref="G73:I73"/>
    <mergeCell ref="A77:S77"/>
    <mergeCell ref="I88:K88"/>
    <mergeCell ref="Q70:S70"/>
    <mergeCell ref="P85:S85"/>
    <mergeCell ref="B66:F67"/>
    <mergeCell ref="K52:L52"/>
    <mergeCell ref="K57:M57"/>
    <mergeCell ref="B80:D80"/>
    <mergeCell ref="P84:S84"/>
    <mergeCell ref="P44:S44"/>
    <mergeCell ref="B51:S51"/>
    <mergeCell ref="A6:S6"/>
    <mergeCell ref="A1:S1"/>
    <mergeCell ref="K42:L42"/>
    <mergeCell ref="C49:E49"/>
    <mergeCell ref="E88:H88"/>
    <mergeCell ref="P46:S46"/>
    <mergeCell ref="F56:G56"/>
    <mergeCell ref="C34:E34"/>
    <mergeCell ref="J72:L72"/>
    <mergeCell ref="C42:E42"/>
    <mergeCell ref="F43:G43"/>
    <mergeCell ref="A73:F73"/>
    <mergeCell ref="H38:J38"/>
    <mergeCell ref="A75:S75"/>
    <mergeCell ref="P39:S39"/>
    <mergeCell ref="H44:J44"/>
    <mergeCell ref="J79:S79"/>
    <mergeCell ref="K36:M36"/>
    <mergeCell ref="P48:S48"/>
    <mergeCell ref="N29:S30"/>
    <mergeCell ref="A3:S3"/>
    <mergeCell ref="K37:L37"/>
    <mergeCell ref="H40:J40"/>
    <mergeCell ref="A12:S12"/>
    <mergeCell ref="P47:S47"/>
    <mergeCell ref="O68:P68"/>
    <mergeCell ref="F54:G54"/>
    <mergeCell ref="A14:S14"/>
    <mergeCell ref="B72:F72"/>
    <mergeCell ref="F34:G34"/>
    <mergeCell ref="E85:H85"/>
    <mergeCell ref="P43:S43"/>
    <mergeCell ref="G69:I69"/>
    <mergeCell ref="J70:L70"/>
    <mergeCell ref="Q69:S69"/>
    <mergeCell ref="A4:S4"/>
    <mergeCell ref="K55:L55"/>
    <mergeCell ref="C46:E46"/>
    <mergeCell ref="B70:F70"/>
    <mergeCell ref="C52:E52"/>
    <mergeCell ref="H57:J57"/>
    <mergeCell ref="P88:S88"/>
    <mergeCell ref="C39:E39"/>
    <mergeCell ref="F33:G33"/>
    <mergeCell ref="F45:G45"/>
    <mergeCell ref="C48:E48"/>
    <mergeCell ref="K41:L41"/>
    <mergeCell ref="F42:G42"/>
    <mergeCell ref="A24:S24"/>
    <mergeCell ref="E78:I78"/>
    <mergeCell ref="P50:S50"/>
    <mergeCell ref="K56:L56"/>
    <mergeCell ref="A82:S82"/>
    <mergeCell ref="A60:S60"/>
    <mergeCell ref="C38:E38"/>
    <mergeCell ref="C32:E32"/>
    <mergeCell ref="K43:L43"/>
    <mergeCell ref="H42:J42"/>
    <mergeCell ref="F47:G47"/>
    <mergeCell ref="A88:D88"/>
    <mergeCell ref="B85:D85"/>
    <mergeCell ref="E80:I80"/>
    <mergeCell ref="P52:S52"/>
    <mergeCell ref="F46:G46"/>
    <mergeCell ref="J78:S78"/>
    <mergeCell ref="E87:H87"/>
    <mergeCell ref="O71:P71"/>
    <mergeCell ref="A16:S16"/>
    <mergeCell ref="A83:R83"/>
    <mergeCell ref="B30:B31"/>
    <mergeCell ref="B68:F68"/>
    <mergeCell ref="F39:G39"/>
    <mergeCell ref="C33:E33"/>
    <mergeCell ref="G71:I71"/>
    <mergeCell ref="J80:S80"/>
    <mergeCell ref="F48:G48"/>
    <mergeCell ref="Q71:S71"/>
    <mergeCell ref="O73:P73"/>
    <mergeCell ref="P86:S86"/>
    <mergeCell ref="A18:S18"/>
    <mergeCell ref="J69:L69"/>
    <mergeCell ref="F44:G44"/>
    <mergeCell ref="C35:E35"/>
    <mergeCell ref="L85:O85"/>
    <mergeCell ref="A57:G57"/>
    <mergeCell ref="Q73:S73"/>
    <mergeCell ref="A2:S2"/>
    <mergeCell ref="I85:K85"/>
    <mergeCell ref="C50:E50"/>
    <mergeCell ref="H46:J46"/>
    <mergeCell ref="L84:O84"/>
    <mergeCell ref="P37:S37"/>
    <mergeCell ref="C55:E55"/>
    <mergeCell ref="H52:J52"/>
    <mergeCell ref="A22:S22"/>
    <mergeCell ref="P87:S87"/>
    <mergeCell ref="Q66:S67"/>
    <mergeCell ref="K45:L45"/>
    <mergeCell ref="B78:D78"/>
    <mergeCell ref="K54:L54"/>
    <mergeCell ref="A20:S20"/>
    <mergeCell ref="B87:D87"/>
    <mergeCell ref="H45:J45"/>
    <mergeCell ref="G68:I68"/>
    <mergeCell ref="C36:E36"/>
    <mergeCell ref="P55:S55"/>
    <mergeCell ref="A13:S13"/>
    <mergeCell ref="K47:L47"/>
    <mergeCell ref="K44:L44"/>
    <mergeCell ref="H47:J47"/>
    <mergeCell ref="F36:G36"/>
    <mergeCell ref="F50:G50"/>
    <mergeCell ref="K46:L46"/>
    <mergeCell ref="A59:S59"/>
    <mergeCell ref="K40:L40"/>
    <mergeCell ref="A15:S15"/>
    <mergeCell ref="A64:S64"/>
    <mergeCell ref="P41:S41"/>
    <mergeCell ref="J71:L71"/>
    <mergeCell ref="C37:E37"/>
    <mergeCell ref="I84:K84"/>
    <mergeCell ref="A61:S61"/>
    <mergeCell ref="P56:S56"/>
    <mergeCell ref="G72:I72"/>
    <mergeCell ref="J73:L73"/>
    <mergeCell ref="H53:J53"/>
    <mergeCell ref="H29:L30"/>
    <mergeCell ref="I86:K86"/>
    <mergeCell ref="P49:S49"/>
    <mergeCell ref="A7:S7"/>
    <mergeCell ref="E84:H84"/>
    <mergeCell ref="P31:S35"/>
    <mergeCell ref="O70:P70"/>
    <mergeCell ref="P36:S36"/>
    <mergeCell ref="H50:J50"/>
    <mergeCell ref="L88:O88"/>
    <mergeCell ref="G70:I70"/>
    <mergeCell ref="H55:J55"/>
    <mergeCell ref="J66:L67"/>
    <mergeCell ref="F49:G49"/>
    <mergeCell ref="A27:S27"/>
    <mergeCell ref="E86:H86"/>
    <mergeCell ref="F30:G31"/>
    <mergeCell ref="H39:J39"/>
    <mergeCell ref="J68:L68"/>
    <mergeCell ref="B86:D86"/>
    <mergeCell ref="C54:E54"/>
    <mergeCell ref="H49:J49"/>
    <mergeCell ref="A76:S76"/>
    <mergeCell ref="O31:O35"/>
    <mergeCell ref="C41:E41"/>
    <mergeCell ref="P53:S53"/>
    <mergeCell ref="H36:J36"/>
    <mergeCell ref="A17:S17"/>
    <mergeCell ref="C56:E56"/>
    <mergeCell ref="A30:A31"/>
    <mergeCell ref="A62:S62"/>
    <mergeCell ref="C43:E43"/>
    <mergeCell ref="F40:G40"/>
    <mergeCell ref="A66:A67"/>
    <mergeCell ref="A10:S10"/>
    <mergeCell ref="E79:I79"/>
    <mergeCell ref="F55:G55"/>
    <mergeCell ref="A19:S19"/>
    <mergeCell ref="P45:S45"/>
    <mergeCell ref="P54:S54"/>
    <mergeCell ref="L86:O86"/>
    <mergeCell ref="H37:J37"/>
    <mergeCell ref="A9:S9"/>
    <mergeCell ref="F32:G32"/>
    <mergeCell ref="G66:I67"/>
    <mergeCell ref="P38:S38"/>
    <mergeCell ref="F41:G41"/>
    <mergeCell ref="H48:J48"/>
    <mergeCell ref="K53:M53"/>
    <mergeCell ref="F35:G35"/>
    <mergeCell ref="O69:P69"/>
    <mergeCell ref="B69:F69"/>
    <mergeCell ref="F38:G38"/>
    <mergeCell ref="B79:D79"/>
    <mergeCell ref="C53:E53"/>
    <mergeCell ref="P40:S40"/>
    <mergeCell ref="M66:P67"/>
    <mergeCell ref="L87:O87"/>
    <mergeCell ref="K39:L39"/>
    <mergeCell ref="F52:G52"/>
    <mergeCell ref="K48:L48"/>
    <mergeCell ref="H43:J43"/>
    <mergeCell ref="F37:G37"/>
    <mergeCell ref="Q68:S68"/>
    <mergeCell ref="H54:J54"/>
    <mergeCell ref="K38:L38"/>
    <mergeCell ref="H41:J41"/>
    <mergeCell ref="C45:E45"/>
    <mergeCell ref="O72:P72"/>
    <mergeCell ref="A21:S21"/>
    <mergeCell ref="C29:E29"/>
    <mergeCell ref="H56:J56"/>
    <mergeCell ref="A26:S26"/>
    <mergeCell ref="F53:G53"/>
    <mergeCell ref="C47:E47"/>
  </mergeCells>
  <pageMargins left="0.3937007874015748" right="0" top="0.3543307086614174" bottom="0.3543307086614174" header="0.1181102362204725" footer="0.1181102362204725"/>
  <pageSetup orientation="portrait" paperSize="9"/>
  <rowBreaks count="1" manualBreakCount="1">
    <brk id="61" min="0" max="16383" man="1"/>
  </rowBreaks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CO182"/>
  <sheetViews>
    <sheetView workbookViewId="0">
      <selection activeCell="A1" sqref="A1"/>
    </sheetView>
  </sheetViews>
  <sheetFormatPr baseColWidth="8" defaultRowHeight="15"/>
  <cols>
    <col width="5.7109375" customWidth="1" style="201" min="1" max="1"/>
    <col width="20.7109375" customWidth="1" style="201" min="2" max="2"/>
    <col width="40.7109375" customWidth="1" style="201" min="3" max="3"/>
    <col width="10.7109375" customWidth="1" style="201" min="4" max="4"/>
    <col width="15.7109375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08.7109375" customWidth="1" style="201" min="93" max="93"/>
  </cols>
  <sheetData>
    <row r="1">
      <c r="A1" s="239" t="inlineStr">
        <is>
          <t>Smeta.RU Flash  (495) 974-1589</t>
        </is>
      </c>
    </row>
    <row r="2" ht="12.75" customHeight="1" s="201">
      <c r="A2" s="240" t="n"/>
      <c r="B2" s="240" t="n"/>
      <c r="C2" s="240" t="n"/>
      <c r="D2" s="240" t="n"/>
      <c r="E2" s="240" t="n"/>
      <c r="F2" s="240" t="n"/>
      <c r="G2" s="240" t="n"/>
      <c r="H2" s="240" t="n"/>
      <c r="I2" s="240" t="n"/>
      <c r="J2" s="240" t="n"/>
      <c r="K2" s="240" t="n"/>
      <c r="L2" s="240" t="n"/>
    </row>
    <row r="3" ht="16.5" customHeight="1" s="201">
      <c r="A3" s="241" t="n"/>
      <c r="B3" s="242" t="inlineStr">
        <is>
          <t>"СОГЛАСОВАНО"</t>
        </is>
      </c>
      <c r="F3" s="243" t="n"/>
      <c r="G3" s="243" t="n"/>
      <c r="H3" s="242" t="inlineStr">
        <is>
          <t>"УТВЕРЖДАЮ"</t>
        </is>
      </c>
    </row>
    <row r="4" ht="14.25" customHeight="1" s="201">
      <c r="A4" s="243" t="n"/>
      <c r="B4" s="244" t="inlineStr">
        <is>
          <t>ООО "ГОРИЗОНТ+"</t>
        </is>
      </c>
      <c r="F4" s="243" t="n"/>
      <c r="G4" s="243" t="n"/>
      <c r="H4" s="244" t="inlineStr">
        <is>
          <t>МУП "МЩВ" Филиал Жилищник"</t>
        </is>
      </c>
    </row>
    <row r="5" ht="14.25" customHeight="1" s="201">
      <c r="A5" s="243" t="n"/>
      <c r="B5" s="243" t="n"/>
      <c r="C5" s="244" t="inlineStr">
        <is>
          <t>/Стародубцев.И.И  /</t>
        </is>
      </c>
      <c r="D5" s="244" t="n"/>
      <c r="E5" s="244" t="n"/>
      <c r="F5" s="243" t="n"/>
      <c r="G5" s="243" t="n"/>
      <c r="H5" s="244" t="n"/>
      <c r="I5" s="244" t="inlineStr">
        <is>
          <t>Петросян А.В.</t>
        </is>
      </c>
      <c r="J5" s="244" t="n"/>
      <c r="K5" s="244" t="n"/>
      <c r="L5" s="244" t="n"/>
    </row>
    <row r="6" ht="14.25" customHeight="1" s="201">
      <c r="A6" s="244" t="n"/>
      <c r="B6" s="244" t="inlineStr">
        <is>
          <t xml:space="preserve">______________________ </t>
        </is>
      </c>
      <c r="F6" s="243" t="n"/>
      <c r="G6" s="243" t="n"/>
      <c r="H6" s="244" t="inlineStr">
        <is>
          <t xml:space="preserve">______________________ </t>
        </is>
      </c>
    </row>
    <row r="7" ht="14.25" customHeight="1" s="201">
      <c r="A7" s="245" t="n"/>
      <c r="B7" s="246" t="inlineStr">
        <is>
          <t>"_____"________________ 2025 г.</t>
        </is>
      </c>
      <c r="F7" s="243" t="n"/>
      <c r="G7" s="243" t="n"/>
      <c r="H7" s="246" t="inlineStr">
        <is>
          <t>"_____"________________ 2025 г.</t>
        </is>
      </c>
    </row>
    <row r="8"/>
    <row r="9"/>
    <row r="10" ht="12.75" customHeight="1" s="201">
      <c r="A10" s="247" t="inlineStr">
        <is>
          <t>Наименование программного продукта</t>
        </is>
      </c>
      <c r="F10" s="248" t="inlineStr">
        <is>
          <t>Программа для ЭВМ «Программа: «Smeta.RU Flash» версия 11»</t>
        </is>
      </c>
      <c r="G10" s="202" t="n"/>
      <c r="H10" s="202" t="n"/>
      <c r="I10" s="202" t="n"/>
      <c r="J10" s="202" t="n"/>
      <c r="K10" s="202" t="n"/>
      <c r="L10" s="202" t="n"/>
    </row>
    <row r="11" ht="12.75" customHeight="1" s="201">
      <c r="A11" s="247" t="n"/>
      <c r="B11" s="247" t="n"/>
      <c r="C11" s="247" t="n"/>
      <c r="D11" s="247" t="n"/>
      <c r="E11" s="247" t="n"/>
      <c r="F11" s="249" t="n"/>
      <c r="G11" s="249" t="n"/>
      <c r="H11" s="249" t="n"/>
      <c r="I11" s="249" t="n"/>
      <c r="J11" s="249" t="n"/>
      <c r="K11" s="249" t="n"/>
      <c r="L11" s="249" t="n"/>
    </row>
    <row r="12" ht="38.25" customHeight="1" s="201">
      <c r="A12" s="247" t="inlineStr">
        <is>
          <t>Наименование редакции сметных нормативов</t>
        </is>
      </c>
      <c r="F12" s="248">
        <f>IF(Source!CQ12 &lt;&gt; "", Source!CQ12, "")</f>
        <v/>
      </c>
      <c r="G12" s="202" t="n"/>
      <c r="H12" s="202" t="n"/>
      <c r="I12" s="202" t="n"/>
      <c r="J12" s="202" t="n"/>
      <c r="K12" s="202" t="n"/>
      <c r="L12" s="202" t="n"/>
      <c r="CO12" s="248">
        <f>IF(Source!CQ12 &lt;&gt; "", Source!CQ12, "")</f>
        <v/>
      </c>
    </row>
    <row r="13" ht="12.75" customHeight="1" s="201">
      <c r="A13" s="247" t="n"/>
      <c r="B13" s="247" t="n"/>
      <c r="C13" s="247" t="n"/>
      <c r="D13" s="247" t="n"/>
      <c r="E13" s="247" t="n"/>
      <c r="F13" s="249" t="n"/>
      <c r="G13" s="249" t="n"/>
      <c r="H13" s="249" t="n"/>
      <c r="I13" s="249" t="n"/>
      <c r="J13" s="249" t="n"/>
      <c r="K13" s="249" t="n"/>
      <c r="L13" s="249" t="n"/>
    </row>
    <row r="14" ht="12.75" customHeight="1" s="201">
      <c r="A14" s="250" t="inlineStr">
        <is>
          <t>Реквизиты приказов об утверждении дополнений и изменений к сметным нормативам</t>
        </is>
      </c>
      <c r="F14" s="248">
        <f>IF(Source!CV12 &lt;&gt; "", Source!CV12, "")</f>
        <v/>
      </c>
      <c r="G14" s="202" t="n"/>
      <c r="H14" s="202" t="n"/>
      <c r="I14" s="202" t="n"/>
      <c r="J14" s="202" t="n"/>
      <c r="K14" s="202" t="n"/>
      <c r="L14" s="202" t="n"/>
    </row>
    <row r="15" ht="12.75" customHeight="1" s="201">
      <c r="A15" s="247" t="n"/>
      <c r="B15" s="247" t="n"/>
      <c r="C15" s="247" t="n"/>
      <c r="D15" s="247" t="n"/>
      <c r="E15" s="247" t="n"/>
      <c r="F15" s="249" t="n"/>
      <c r="G15" s="249" t="n"/>
      <c r="H15" s="249" t="n"/>
      <c r="I15" s="249" t="n"/>
      <c r="J15" s="249" t="n"/>
      <c r="K15" s="249" t="n"/>
      <c r="L15" s="249" t="n"/>
    </row>
    <row r="16" ht="76.5" customHeight="1" s="201">
      <c r="A16" s="247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48" t="n"/>
      <c r="G16" s="202" t="n"/>
      <c r="H16" s="202" t="n"/>
      <c r="I16" s="202" t="n"/>
      <c r="J16" s="202" t="n"/>
      <c r="K16" s="202" t="n"/>
      <c r="L16" s="202" t="n"/>
    </row>
    <row r="17" ht="12.75" customHeight="1" s="201">
      <c r="A17" s="247" t="n"/>
      <c r="B17" s="247" t="n"/>
      <c r="C17" s="247" t="n"/>
      <c r="D17" s="247" t="n"/>
      <c r="E17" s="247" t="n"/>
      <c r="F17" s="249" t="n"/>
      <c r="G17" s="249" t="n"/>
      <c r="H17" s="249" t="n"/>
      <c r="I17" s="249" t="n"/>
      <c r="J17" s="249" t="n"/>
      <c r="K17" s="249" t="n"/>
      <c r="L17" s="249" t="n"/>
    </row>
    <row r="18" ht="38.25" customHeight="1" s="201">
      <c r="A18" s="247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48" t="n"/>
      <c r="G18" s="202" t="n"/>
      <c r="H18" s="202" t="n"/>
      <c r="I18" s="202" t="n"/>
      <c r="J18" s="202" t="n"/>
      <c r="K18" s="202" t="n"/>
      <c r="L18" s="202" t="n"/>
    </row>
    <row r="19" ht="12.75" customHeight="1" s="201">
      <c r="A19" s="250" t="n"/>
      <c r="B19" s="250" t="n"/>
      <c r="C19" s="250" t="n"/>
      <c r="D19" s="250" t="n"/>
      <c r="E19" s="250" t="n"/>
      <c r="F19" s="251" t="n"/>
      <c r="G19" s="251" t="n"/>
      <c r="H19" s="251" t="n"/>
      <c r="I19" s="251" t="n"/>
      <c r="J19" s="251" t="n"/>
      <c r="K19" s="251" t="n"/>
      <c r="L19" s="251" t="n"/>
    </row>
    <row r="20" ht="12.75" customHeight="1" s="201">
      <c r="A20" s="247" t="inlineStr">
        <is>
          <t>Наименование субъекта Российской Федерации</t>
        </is>
      </c>
      <c r="F20" s="248">
        <f>IF(Source!CZ12 &lt;&gt; "", Source!CZ12, "")</f>
        <v/>
      </c>
      <c r="G20" s="202" t="n"/>
      <c r="H20" s="202" t="n"/>
      <c r="I20" s="202" t="n"/>
      <c r="J20" s="202" t="n"/>
      <c r="K20" s="202" t="n"/>
      <c r="L20" s="202" t="n"/>
    </row>
    <row r="21" ht="12.75" customHeight="1" s="201">
      <c r="A21" s="250" t="n"/>
      <c r="B21" s="250" t="n"/>
      <c r="C21" s="250" t="n"/>
      <c r="D21" s="250" t="n"/>
      <c r="E21" s="250" t="n"/>
      <c r="F21" s="251" t="n"/>
      <c r="G21" s="251" t="n"/>
      <c r="H21" s="251" t="n"/>
      <c r="I21" s="251" t="n"/>
      <c r="J21" s="251" t="n"/>
      <c r="K21" s="251" t="n"/>
      <c r="L21" s="249" t="n"/>
    </row>
    <row r="22" ht="12.75" customHeight="1" s="201">
      <c r="A22" s="247" t="inlineStr">
        <is>
          <t>Наименование зоны субъекта Российской Федерации</t>
        </is>
      </c>
      <c r="F22" s="248">
        <f>IF(Source!DA12 &lt;&gt; "", Source!DA12, "")</f>
        <v/>
      </c>
      <c r="G22" s="202" t="n"/>
      <c r="H22" s="202" t="n"/>
      <c r="I22" s="202" t="n"/>
      <c r="J22" s="202" t="n"/>
      <c r="K22" s="202" t="n"/>
      <c r="L22" s="202" t="n"/>
    </row>
    <row r="23" ht="12.75" customHeight="1" s="201">
      <c r="A23" s="240" t="n"/>
      <c r="B23" s="240" t="n"/>
      <c r="C23" s="240" t="n"/>
      <c r="D23" s="240" t="n"/>
      <c r="E23" s="240" t="n"/>
      <c r="F23" s="252" t="n"/>
      <c r="G23" s="252" t="n"/>
      <c r="H23" s="252" t="n"/>
      <c r="I23" s="252" t="n"/>
      <c r="J23" s="252" t="n"/>
      <c r="K23" s="252" t="n"/>
      <c r="L23" s="252" t="n"/>
    </row>
    <row r="24" ht="12.75" customHeight="1" s="201">
      <c r="A24" s="240" t="n"/>
      <c r="B24" s="240" t="n"/>
      <c r="C24" s="240" t="n"/>
      <c r="D24" s="240" t="n"/>
      <c r="E24" s="240" t="n"/>
      <c r="F24" s="240" t="n"/>
      <c r="G24" s="240" t="n"/>
      <c r="H24" s="240" t="n"/>
      <c r="I24" s="240" t="n"/>
      <c r="J24" s="240" t="n"/>
      <c r="K24" s="240" t="n"/>
      <c r="L24" s="240" t="n"/>
    </row>
    <row r="25" ht="15.75" customHeight="1" s="201">
      <c r="A25" s="253" t="n"/>
      <c r="B25" s="202" t="n"/>
      <c r="C25" s="202" t="n"/>
      <c r="D25" s="202" t="n"/>
      <c r="E25" s="202" t="n"/>
      <c r="F25" s="202" t="n"/>
      <c r="G25" s="202" t="n"/>
      <c r="H25" s="202" t="n"/>
      <c r="I25" s="202" t="n"/>
      <c r="J25" s="202" t="n"/>
      <c r="K25" s="202" t="n"/>
      <c r="L25" s="202" t="n"/>
    </row>
    <row r="26" ht="14.25" customHeight="1" s="201">
      <c r="A26" s="254" t="inlineStr">
        <is>
          <t>(наименование стройки)</t>
        </is>
      </c>
      <c r="B26" s="203" t="n"/>
      <c r="C26" s="203" t="n"/>
      <c r="D26" s="203" t="n"/>
      <c r="E26" s="203" t="n"/>
      <c r="F26" s="203" t="n"/>
      <c r="G26" s="203" t="n"/>
      <c r="H26" s="203" t="n"/>
      <c r="I26" s="203" t="n"/>
      <c r="J26" s="203" t="n"/>
      <c r="K26" s="203" t="n"/>
      <c r="L26" s="203" t="n"/>
    </row>
    <row r="27" ht="14.25" customHeight="1" s="201">
      <c r="A27" s="243" t="n"/>
      <c r="B27" s="243" t="n"/>
      <c r="C27" s="243" t="n"/>
      <c r="D27" s="243" t="n"/>
      <c r="E27" s="243" t="n"/>
      <c r="F27" s="243" t="n"/>
      <c r="G27" s="243" t="n"/>
      <c r="H27" s="243" t="n"/>
      <c r="I27" s="243" t="n"/>
      <c r="J27" s="243" t="n"/>
      <c r="K27" s="243" t="n"/>
      <c r="L27" s="243" t="n"/>
    </row>
    <row r="28" ht="15.75" customHeight="1" s="201">
      <c r="A28" s="253">
        <f>IF(Source!G12&lt;&gt;"Новый объект", Source!G12, "")</f>
        <v/>
      </c>
      <c r="B28" s="202" t="n"/>
      <c r="C28" s="202" t="n"/>
      <c r="D28" s="202" t="n"/>
      <c r="E28" s="202" t="n"/>
      <c r="F28" s="202" t="n"/>
      <c r="G28" s="202" t="n"/>
      <c r="H28" s="202" t="n"/>
      <c r="I28" s="202" t="n"/>
      <c r="J28" s="202" t="n"/>
      <c r="K28" s="202" t="n"/>
      <c r="L28" s="202" t="n"/>
    </row>
    <row r="29" ht="14.25" customHeight="1" s="201">
      <c r="A29" s="254" t="inlineStr">
        <is>
          <t>(наименование объекта капитального строительства)</t>
        </is>
      </c>
      <c r="B29" s="203" t="n"/>
      <c r="C29" s="203" t="n"/>
      <c r="D29" s="203" t="n"/>
      <c r="E29" s="203" t="n"/>
      <c r="F29" s="203" t="n"/>
      <c r="G29" s="203" t="n"/>
      <c r="H29" s="203" t="n"/>
      <c r="I29" s="203" t="n"/>
      <c r="J29" s="203" t="n"/>
      <c r="K29" s="203" t="n"/>
      <c r="L29" s="203" t="n"/>
    </row>
    <row r="30" ht="14.25" customHeight="1" s="201">
      <c r="A30" s="243" t="n"/>
      <c r="B30" s="243" t="n"/>
      <c r="C30" s="243" t="n"/>
      <c r="D30" s="243" t="n"/>
      <c r="E30" s="243" t="n"/>
      <c r="F30" s="245" t="n"/>
      <c r="G30" s="245" t="n"/>
      <c r="H30" s="245" t="n"/>
      <c r="I30" s="245" t="n"/>
      <c r="J30" s="245" t="n"/>
      <c r="K30" s="245" t="n"/>
      <c r="L30" s="245" t="n"/>
    </row>
    <row r="31" ht="15.75" customHeight="1" s="201">
      <c r="A31" s="256">
        <f>CONCATENATE( "ЛОКАЛЬНАЯ СМЕТА № ", Source!L1751, " ",Source!CM1751)</f>
        <v/>
      </c>
    </row>
    <row r="32" ht="15" customHeight="1" s="201">
      <c r="A32" s="257" t="n"/>
      <c r="B32" s="258" t="n"/>
      <c r="C32" s="258" t="n"/>
      <c r="D32" s="258" t="n"/>
      <c r="E32" s="258" t="n"/>
      <c r="F32" s="258" t="n"/>
      <c r="G32" s="258" t="n"/>
      <c r="H32" s="258" t="n"/>
      <c r="I32" s="258" t="n"/>
      <c r="J32" s="258" t="n"/>
      <c r="K32" s="258" t="n"/>
      <c r="L32" s="257" t="n"/>
    </row>
    <row r="33" ht="18" customHeight="1" s="201">
      <c r="A33" s="364">
        <f>IF(Source!G1751&lt;&gt;"Новая локальная смета", Source!G1751, "")</f>
        <v/>
      </c>
      <c r="B33" s="202" t="n"/>
      <c r="C33" s="202" t="n"/>
      <c r="D33" s="202" t="n"/>
      <c r="E33" s="202" t="n"/>
      <c r="F33" s="202" t="n"/>
      <c r="G33" s="202" t="n"/>
      <c r="H33" s="202" t="n"/>
      <c r="I33" s="202" t="n"/>
      <c r="J33" s="202" t="n"/>
      <c r="K33" s="202" t="n"/>
      <c r="L33" s="202" t="n"/>
    </row>
    <row r="34" ht="14.25" customHeight="1" s="201">
      <c r="A34" s="254" t="inlineStr">
        <is>
          <t>(наименование работ и затрат)</t>
        </is>
      </c>
      <c r="B34" s="203" t="n"/>
      <c r="C34" s="203" t="n"/>
      <c r="D34" s="203" t="n"/>
      <c r="E34" s="203" t="n"/>
      <c r="F34" s="203" t="n"/>
      <c r="G34" s="203" t="n"/>
      <c r="H34" s="203" t="n"/>
      <c r="I34" s="203" t="n"/>
      <c r="J34" s="203" t="n"/>
      <c r="K34" s="203" t="n"/>
      <c r="L34" s="203" t="n"/>
    </row>
    <row r="35" ht="14.25" customHeight="1" s="201">
      <c r="A35" s="243" t="n"/>
      <c r="B35" s="243" t="n"/>
      <c r="C35" s="243" t="n"/>
      <c r="D35" s="243" t="n"/>
      <c r="E35" s="243" t="n"/>
      <c r="F35" s="243" t="n"/>
      <c r="G35" s="243" t="n"/>
      <c r="H35" s="243" t="n"/>
      <c r="I35" s="243" t="n"/>
      <c r="J35" s="243" t="n"/>
      <c r="K35" s="243" t="n"/>
      <c r="L35" s="243" t="n"/>
    </row>
    <row r="36" ht="14.25" customHeight="1" s="201">
      <c r="A36" s="243" t="n"/>
      <c r="B36" s="243" t="n"/>
      <c r="C36" s="243" t="n"/>
      <c r="D36" s="243" t="n"/>
      <c r="E36" s="243" t="n"/>
      <c r="F36" s="243" t="n"/>
      <c r="G36" s="243" t="n"/>
      <c r="H36" s="243" t="n"/>
      <c r="I36" s="243" t="n"/>
      <c r="J36" s="243" t="n"/>
      <c r="K36" s="243" t="n"/>
      <c r="L36" s="243" t="n"/>
    </row>
    <row r="37" ht="12.75" customHeight="1" s="201">
      <c r="A37" s="260" t="inlineStr">
        <is>
          <t>Составлен</t>
        </is>
      </c>
      <c r="B37" s="260" t="n"/>
      <c r="C37" s="261" t="inlineStr">
        <is>
          <t>Базисно-индексным</t>
        </is>
      </c>
      <c r="D37" s="260" t="inlineStr">
        <is>
          <t>методом</t>
        </is>
      </c>
      <c r="E37" s="260" t="n"/>
      <c r="F37" s="260" t="n"/>
      <c r="G37" s="260" t="n"/>
      <c r="H37" s="260" t="n"/>
      <c r="I37" s="260" t="n"/>
      <c r="J37" s="260" t="n"/>
      <c r="K37" s="260" t="n"/>
      <c r="L37" s="260" t="n"/>
    </row>
    <row r="38" ht="12.75" customHeight="1" s="201">
      <c r="A38" s="260" t="n"/>
      <c r="B38" s="260" t="n"/>
      <c r="C38" s="262" t="n"/>
      <c r="D38" s="260" t="n"/>
      <c r="E38" s="260" t="n"/>
      <c r="F38" s="260" t="n"/>
      <c r="G38" s="260" t="n"/>
      <c r="H38" s="260" t="n"/>
      <c r="I38" s="260" t="n"/>
      <c r="J38" s="260" t="n"/>
      <c r="K38" s="260" t="n"/>
      <c r="L38" s="260" t="n"/>
    </row>
    <row r="39" ht="12.75" customHeight="1" s="201">
      <c r="A39" s="260" t="inlineStr">
        <is>
          <t>Основание</t>
        </is>
      </c>
      <c r="B39" s="260" t="n"/>
      <c r="C39" s="263" t="inlineStr">
        <is>
          <t>Дефектный акт</t>
        </is>
      </c>
      <c r="D39" s="202" t="n"/>
      <c r="E39" s="202" t="n"/>
      <c r="F39" s="202" t="n"/>
      <c r="G39" s="202" t="n"/>
      <c r="H39" s="202" t="n"/>
      <c r="I39" s="202" t="n"/>
      <c r="J39" s="202" t="n"/>
      <c r="K39" s="202" t="n"/>
      <c r="L39" s="202" t="n"/>
    </row>
    <row r="40" ht="14.25" customHeight="1" s="201">
      <c r="A40" s="264" t="n"/>
      <c r="B40" s="265" t="n"/>
      <c r="C40" s="254" t="inlineStr">
        <is>
          <t>(проектная и (или) иная техническая документация)</t>
        </is>
      </c>
      <c r="D40" s="203" t="n"/>
      <c r="E40" s="203" t="n"/>
      <c r="F40" s="203" t="n"/>
      <c r="G40" s="203" t="n"/>
      <c r="H40" s="203" t="n"/>
      <c r="I40" s="203" t="n"/>
      <c r="J40" s="203" t="n"/>
      <c r="K40" s="203" t="n"/>
      <c r="L40" s="203" t="n"/>
    </row>
    <row r="41" ht="14.25" customHeight="1" s="201">
      <c r="A41" s="243" t="n"/>
      <c r="B41" s="243" t="n"/>
      <c r="C41" s="243" t="n"/>
      <c r="D41" s="243" t="n"/>
      <c r="E41" s="243" t="n"/>
      <c r="F41" s="243" t="n"/>
      <c r="G41" s="243" t="n"/>
      <c r="H41" s="243" t="n"/>
      <c r="I41" s="243" t="n"/>
      <c r="J41" s="243" t="n"/>
      <c r="K41" s="243" t="n"/>
      <c r="L41" s="243" t="n"/>
    </row>
    <row r="42" ht="14.25" customHeight="1" s="201">
      <c r="A42" s="260" t="inlineStr">
        <is>
          <t>Составлена в ценах июнь 2025 года (1.01.2000)</t>
        </is>
      </c>
      <c r="B42" s="243" t="n"/>
      <c r="C42" s="243" t="n"/>
      <c r="D42" s="266" t="n"/>
      <c r="E42" s="243" t="n"/>
      <c r="F42" s="243" t="n"/>
      <c r="G42" s="243" t="n"/>
      <c r="H42" s="243" t="n"/>
      <c r="I42" s="243" t="n"/>
      <c r="J42" s="243" t="n"/>
      <c r="K42" s="243" t="n"/>
      <c r="L42" s="243" t="n"/>
    </row>
    <row r="43" ht="14.25" customHeight="1" s="201">
      <c r="A43" s="243" t="n"/>
      <c r="B43" s="243" t="n"/>
      <c r="C43" s="243" t="n"/>
      <c r="D43" s="243" t="n"/>
      <c r="E43" s="243" t="n"/>
      <c r="F43" s="243" t="n"/>
      <c r="G43" s="243" t="n"/>
      <c r="H43" s="243" t="n"/>
      <c r="I43" s="243" t="n"/>
      <c r="J43" s="243" t="n"/>
      <c r="K43" s="243" t="n"/>
      <c r="L43" s="243" t="n"/>
    </row>
    <row r="44" ht="14.25" customHeight="1" s="201">
      <c r="A44" s="267" t="inlineStr">
        <is>
          <t>Сметная стоимость</t>
        </is>
      </c>
      <c r="B44" s="243" t="n"/>
      <c r="C44" s="268">
        <f>C47+C48+C49+C50</f>
        <v/>
      </c>
      <c r="D44" s="268">
        <f>D47+D48+D49+D50</f>
        <v/>
      </c>
      <c r="F44" s="260" t="inlineStr">
        <is>
          <t>тыс. руб.</t>
        </is>
      </c>
      <c r="G44" s="240" t="n"/>
      <c r="H44" s="240" t="n"/>
      <c r="I44" s="240" t="n"/>
      <c r="J44" s="240" t="n"/>
      <c r="K44" s="240" t="n"/>
      <c r="L44" s="243" t="n"/>
    </row>
    <row r="45" ht="14.25" customHeight="1" s="201">
      <c r="A45" s="267" t="n"/>
      <c r="B45" s="243" t="n"/>
      <c r="C45" s="268" t="n"/>
      <c r="D45" s="268" t="n"/>
      <c r="E45" s="269" t="n"/>
      <c r="F45" s="260" t="n"/>
      <c r="G45" s="240" t="n"/>
      <c r="H45" s="240" t="n"/>
      <c r="I45" s="240" t="n"/>
      <c r="J45" s="240" t="n"/>
      <c r="K45" s="240" t="n"/>
      <c r="L45" s="243" t="n"/>
    </row>
    <row r="46" ht="14.25" customHeight="1" s="201">
      <c r="A46" s="243" t="n"/>
      <c r="B46" s="270" t="inlineStr">
        <is>
          <t>в том числе:</t>
        </is>
      </c>
      <c r="C46" s="271" t="n"/>
      <c r="D46" s="272" t="n"/>
      <c r="E46" s="273" t="n"/>
      <c r="F46" s="260" t="n"/>
      <c r="G46" s="260" t="inlineStr">
        <is>
          <t>Средства на оплату труда рабочих</t>
        </is>
      </c>
      <c r="H46" s="243" t="n"/>
      <c r="I46" s="271">
        <f>ROUND(SUM(AR58:AR175)/1000, 2)</f>
        <v/>
      </c>
      <c r="J46" s="271">
        <f>ROUND((SUM(S58:S175))/1000, 2)</f>
        <v/>
      </c>
      <c r="K46" s="260" t="inlineStr">
        <is>
          <t>тыс. руб.</t>
        </is>
      </c>
      <c r="L46" s="243" t="n"/>
    </row>
    <row r="47" ht="14.25" customHeight="1" s="201">
      <c r="A47" s="243" t="n"/>
      <c r="B47" s="267" t="inlineStr">
        <is>
          <t>строительных работ</t>
        </is>
      </c>
      <c r="C47" s="268">
        <f>ROUND((Source!F1774)/1000, 2)</f>
        <v/>
      </c>
      <c r="D47" s="268">
        <f>ROUND((SUM(BH58:BH175)+SUMIF(CD58:CD175, 1, AG58:AG175)+SUMIF(CD58:CD175, 1, AF58:AF175))/1000, 2)</f>
        <v/>
      </c>
      <c r="F47" s="260" t="inlineStr">
        <is>
          <t>тыс. руб.</t>
        </is>
      </c>
      <c r="G47" s="260" t="inlineStr">
        <is>
          <t xml:space="preserve">Нормативные затраты труда рабочих </t>
        </is>
      </c>
      <c r="H47" s="243" t="n"/>
      <c r="I47" s="260" t="n"/>
      <c r="J47" s="274">
        <f>Source!F1779</f>
        <v/>
      </c>
      <c r="K47" s="260" t="inlineStr">
        <is>
          <t>чел.-ч.</t>
        </is>
      </c>
      <c r="L47" s="243" t="n"/>
    </row>
    <row r="48" ht="14.25" customHeight="1" s="201">
      <c r="A48" s="243" t="n"/>
      <c r="B48" s="267" t="inlineStr">
        <is>
          <t xml:space="preserve">монтажных работ    </t>
        </is>
      </c>
      <c r="C48" s="268">
        <f>ROUND((Source!F1775)/1000, 2)</f>
        <v/>
      </c>
      <c r="D48" s="268">
        <f>ROUND((SUM(BI58:BI175)+SUMIF(CD58:CD175, 2, AG58:AG175)+SUMIF(CD58:CD175, 2, AF58:AF175))/1000, 2)</f>
        <v/>
      </c>
      <c r="F48" s="260" t="inlineStr">
        <is>
          <t>тыс. руб.</t>
        </is>
      </c>
      <c r="G48" s="260" t="inlineStr">
        <is>
          <t xml:space="preserve">Нормативные затраты труда машинистов </t>
        </is>
      </c>
      <c r="H48" s="243" t="n"/>
      <c r="I48" s="260" t="n"/>
      <c r="J48" s="274">
        <f>Source!F1780</f>
        <v/>
      </c>
      <c r="K48" s="260" t="inlineStr">
        <is>
          <t>чел.-ч.</t>
        </is>
      </c>
      <c r="L48" s="243" t="n"/>
    </row>
    <row r="49" ht="14.25" customHeight="1" s="201">
      <c r="A49" s="243" t="n"/>
      <c r="B49" s="267" t="inlineStr">
        <is>
          <t xml:space="preserve">оборудования         </t>
        </is>
      </c>
      <c r="C49" s="268">
        <f>ROUND((Source!F1766)/1000, 2)</f>
        <v/>
      </c>
      <c r="D49" s="268">
        <f>ROUND((SUM(BJ58:BJ175)+SUM(AH58:AH175))/1000, 2)</f>
        <v/>
      </c>
      <c r="F49" s="260" t="inlineStr">
        <is>
          <t>тыс. руб.</t>
        </is>
      </c>
      <c r="G49" s="260" t="n"/>
      <c r="H49" s="260" t="n"/>
      <c r="I49" s="260" t="n"/>
      <c r="J49" s="260" t="n"/>
      <c r="K49" s="260" t="n"/>
      <c r="L49" s="243" t="n"/>
    </row>
    <row r="50" ht="14.25" customHeight="1" s="201">
      <c r="A50" s="243" t="n"/>
      <c r="B50" s="267" t="inlineStr">
        <is>
          <t xml:space="preserve">прочих затрат       </t>
        </is>
      </c>
      <c r="C50" s="268">
        <f>ROUND((Source!F1776)/1000, 2)</f>
        <v/>
      </c>
      <c r="D50" s="268">
        <f>ROUND((SUM(BL58:BL175)+SUMIF(CD58:CD175, 4, AG58:AG175)+SUM(BM58:BM175)+SUM(BN58:BN175)+SUMIF(CD58:CD175, 4, AF58:AF175))/1000, 2)</f>
        <v/>
      </c>
      <c r="F50" s="260" t="inlineStr">
        <is>
          <t>тыс. руб.</t>
        </is>
      </c>
      <c r="G50" s="260" t="n"/>
      <c r="H50" s="260" t="n"/>
      <c r="I50" s="260" t="n"/>
      <c r="J50" s="260" t="n"/>
      <c r="K50" s="260" t="n"/>
      <c r="L50" s="243" t="n"/>
    </row>
    <row r="51" ht="14.25" customHeight="1" s="201">
      <c r="A51" s="275" t="n"/>
      <c r="B51" s="275" t="n"/>
      <c r="C51" s="275" t="n"/>
      <c r="D51" s="275" t="n"/>
      <c r="E51" s="275" t="n"/>
      <c r="F51" s="275" t="n"/>
      <c r="G51" s="275" t="n"/>
      <c r="H51" s="275" t="n"/>
      <c r="I51" s="275" t="n"/>
      <c r="J51" s="275" t="n"/>
      <c r="K51" s="275" t="n"/>
      <c r="L51" s="275" t="n"/>
    </row>
    <row r="52" ht="12.75" customHeight="1" s="201">
      <c r="A52" s="276" t="inlineStr">
        <is>
          <t>№ п/п</t>
        </is>
      </c>
      <c r="B52" s="276" t="inlineStr">
        <is>
          <t>Обоснование</t>
        </is>
      </c>
      <c r="C52" s="276" t="inlineStr">
        <is>
          <t>Наименование работ и затрат</t>
        </is>
      </c>
      <c r="D52" s="276" t="inlineStr">
        <is>
          <t>Единица измерения</t>
        </is>
      </c>
      <c r="E52" s="276" t="inlineStr">
        <is>
          <t>Количество</t>
        </is>
      </c>
      <c r="F52" s="203" t="n"/>
      <c r="G52" s="206" t="n"/>
      <c r="H52" s="277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203" t="n"/>
      <c r="J52" s="278" t="n"/>
      <c r="K52" s="279" t="inlineStr">
        <is>
          <t>Индексы</t>
        </is>
      </c>
      <c r="L52" s="276" t="inlineStr">
        <is>
          <t>Сметная стоимость в текущем уровне цен, руб.</t>
        </is>
      </c>
    </row>
    <row r="53" ht="12.75" customHeight="1" s="201">
      <c r="A53" s="215" t="n"/>
      <c r="B53" s="215" t="n"/>
      <c r="C53" s="215" t="n"/>
      <c r="D53" s="215" t="n"/>
      <c r="E53" s="213" t="n"/>
      <c r="G53" s="214" t="n"/>
      <c r="H53" s="213" t="n"/>
      <c r="J53" s="280" t="n"/>
      <c r="K53" s="281" t="n"/>
      <c r="L53" s="215" t="n"/>
    </row>
    <row r="54" ht="12.75" customHeight="1" s="201">
      <c r="A54" s="215" t="n"/>
      <c r="B54" s="215" t="n"/>
      <c r="C54" s="215" t="n"/>
      <c r="D54" s="215" t="n"/>
      <c r="E54" s="213" t="n"/>
      <c r="G54" s="214" t="n"/>
      <c r="H54" s="213" t="n"/>
      <c r="J54" s="280" t="n"/>
      <c r="K54" s="281" t="n"/>
      <c r="L54" s="215" t="n"/>
    </row>
    <row r="55" ht="12.75" customHeight="1" s="201">
      <c r="A55" s="215" t="n"/>
      <c r="B55" s="215" t="n"/>
      <c r="C55" s="215" t="n"/>
      <c r="D55" s="215" t="n"/>
      <c r="E55" s="209" t="n"/>
      <c r="F55" s="202" t="n"/>
      <c r="G55" s="210" t="n"/>
      <c r="H55" s="209" t="n"/>
      <c r="I55" s="202" t="n"/>
      <c r="J55" s="282" t="n"/>
      <c r="K55" s="281" t="n"/>
      <c r="L55" s="215" t="n"/>
    </row>
    <row r="56" ht="25.5" customHeight="1" s="201">
      <c r="A56" s="220" t="n"/>
      <c r="B56" s="220" t="n"/>
      <c r="C56" s="220" t="n"/>
      <c r="D56" s="220" t="n"/>
      <c r="E56" s="276" t="inlineStr">
        <is>
          <t>на единицу измерения</t>
        </is>
      </c>
      <c r="F56" s="276" t="inlineStr">
        <is>
          <t>коэффициенты</t>
        </is>
      </c>
      <c r="G56" s="283" t="inlineStr">
        <is>
          <t>всего с учетом коэффициентов</t>
        </is>
      </c>
      <c r="H56" s="276" t="inlineStr">
        <is>
          <t>на единицу измерения</t>
        </is>
      </c>
      <c r="I56" s="276" t="inlineStr">
        <is>
          <t>коэффициенты</t>
        </is>
      </c>
      <c r="J56" s="277" t="inlineStr">
        <is>
          <t>всего</t>
        </is>
      </c>
      <c r="K56" s="284" t="n"/>
      <c r="L56" s="220" t="n"/>
    </row>
    <row r="57" ht="14.25" customHeight="1" s="201">
      <c r="A57" s="285" t="n">
        <v>1</v>
      </c>
      <c r="B57" s="285" t="n">
        <v>2</v>
      </c>
      <c r="C57" s="285" t="n">
        <v>3</v>
      </c>
      <c r="D57" s="285" t="n">
        <v>4</v>
      </c>
      <c r="E57" s="285" t="n">
        <v>5</v>
      </c>
      <c r="F57" s="285" t="n">
        <v>6</v>
      </c>
      <c r="G57" s="285" t="n">
        <v>7</v>
      </c>
      <c r="H57" s="285" t="n">
        <v>8</v>
      </c>
      <c r="I57" s="285" t="n">
        <v>9</v>
      </c>
      <c r="J57" s="285" t="n">
        <v>10</v>
      </c>
      <c r="K57" s="286" t="n">
        <v>11</v>
      </c>
      <c r="L57" s="286" t="n">
        <v>12</v>
      </c>
    </row>
    <row r="58" ht="28.5" customHeight="1" s="201">
      <c r="A58" s="287" t="inlineStr">
        <is>
          <t>1</t>
        </is>
      </c>
      <c r="B58" s="287">
        <f>Source!F1755</f>
        <v/>
      </c>
      <c r="C58" s="287">
        <f>Source!G1755</f>
        <v/>
      </c>
      <c r="D58" s="288">
        <f>Source!H1755</f>
        <v/>
      </c>
      <c r="E58" s="289">
        <f>Source!K1755</f>
        <v/>
      </c>
      <c r="F58" s="289" t="n"/>
      <c r="G58" s="289">
        <f>Source!I1755</f>
        <v/>
      </c>
      <c r="H58" s="290" t="n"/>
      <c r="I58" s="291" t="n"/>
      <c r="J58" s="290" t="n"/>
      <c r="K58" s="291" t="n"/>
      <c r="L58" s="292" t="n"/>
    </row>
    <row r="59">
      <c r="C59" s="293">
        <f>"Объем: "&amp;Source!I1755&amp;"=3/"&amp;"100"</f>
        <v/>
      </c>
    </row>
    <row r="60" ht="14.25" customHeight="1" s="201">
      <c r="A60" s="287" t="n"/>
      <c r="B60" s="291" t="n">
        <v>1</v>
      </c>
      <c r="C60" s="287" t="inlineStr">
        <is>
          <t>ОТ</t>
        </is>
      </c>
      <c r="D60" s="288" t="n"/>
      <c r="E60" s="289" t="n"/>
      <c r="F60" s="289" t="n"/>
      <c r="G60" s="289" t="n"/>
      <c r="H60" s="290">
        <f>Source!AO1755</f>
        <v/>
      </c>
      <c r="I60" s="291" t="n"/>
      <c r="J60" s="290">
        <f>ROUND(Source!AF1755*Source!I1755, 2)</f>
        <v/>
      </c>
      <c r="K60" s="291">
        <f>IF(Source!BA1755&lt;&gt; 0, Source!BA1755, 1)</f>
        <v/>
      </c>
      <c r="L60" s="292">
        <f>Source!S1755</f>
        <v/>
      </c>
    </row>
    <row r="61" ht="14.25" customHeight="1" s="201">
      <c r="A61" s="287" t="n"/>
      <c r="B61" s="291" t="n">
        <v>2</v>
      </c>
      <c r="C61" s="287" t="inlineStr">
        <is>
          <t>ЭМ</t>
        </is>
      </c>
      <c r="D61" s="288" t="n"/>
      <c r="E61" s="289" t="n"/>
      <c r="F61" s="289" t="n"/>
      <c r="G61" s="289" t="n"/>
      <c r="H61" s="290">
        <f>Source!AM1755</f>
        <v/>
      </c>
      <c r="I61" s="291" t="n"/>
      <c r="J61" s="290">
        <f>(ROUND((ROUND(((Source!ET1755)*Source!I1755),0)),0)+ROUND((ROUND(((Source!AE1755-(Source!EU1755))*Source!I1755),0)),0))</f>
        <v/>
      </c>
      <c r="K61" s="291">
        <f>IF(Source!BB1755&lt;&gt; 0, Source!BB1755, 1)</f>
        <v/>
      </c>
      <c r="L61" s="292">
        <f>Source!Q1755</f>
        <v/>
      </c>
    </row>
    <row r="62" ht="14.25" customHeight="1" s="201">
      <c r="A62" s="287" t="n"/>
      <c r="B62" s="291" t="n">
        <v>3</v>
      </c>
      <c r="C62" s="287" t="inlineStr">
        <is>
          <t>в т.ч. ОТм</t>
        </is>
      </c>
      <c r="D62" s="288" t="n"/>
      <c r="E62" s="289" t="n"/>
      <c r="F62" s="289" t="n"/>
      <c r="G62" s="289" t="n"/>
      <c r="H62" s="290">
        <f>Source!AN1755</f>
        <v/>
      </c>
      <c r="I62" s="291" t="n"/>
      <c r="J62" s="365">
        <f>(ROUND((ROUND(((Source!EU1755)*Source!I1755),0)),0)+ROUND((ROUND(((Source!AE1755-(Source!EU1755))*Source!I1755),0)),0))</f>
        <v/>
      </c>
      <c r="K62" s="291">
        <f>IF(Source!BS1755&lt;&gt; 0, Source!BS1755, 1)</f>
        <v/>
      </c>
      <c r="L62" s="366">
        <f>Source!R1755</f>
        <v/>
      </c>
    </row>
    <row r="63" ht="14.25" customHeight="1" s="201">
      <c r="A63" s="287" t="n"/>
      <c r="B63" s="291" t="n">
        <v>4</v>
      </c>
      <c r="C63" s="287" t="inlineStr">
        <is>
          <t>М</t>
        </is>
      </c>
      <c r="D63" s="288" t="n"/>
      <c r="E63" s="289" t="n"/>
      <c r="F63" s="289" t="n"/>
      <c r="G63" s="289" t="n"/>
      <c r="H63" s="290">
        <f>Source!AL1755</f>
        <v/>
      </c>
      <c r="I63" s="291" t="n"/>
      <c r="J63" s="290">
        <f>ROUND(Source!AC1755*Source!I1755, 2)</f>
        <v/>
      </c>
      <c r="K63" s="291">
        <f>IF(Source!BC1755&lt;&gt; 0, Source!BC1755, 1)</f>
        <v/>
      </c>
      <c r="L63" s="292">
        <f>Source!P1755</f>
        <v/>
      </c>
    </row>
    <row r="64" ht="14.25" customHeight="1" s="201">
      <c r="A64" s="287" t="n"/>
      <c r="B64" s="287" t="n"/>
      <c r="C64" s="287" t="inlineStr">
        <is>
          <t>ЗТ</t>
        </is>
      </c>
      <c r="D64" s="288" t="inlineStr">
        <is>
          <t>чел.-ч.</t>
        </is>
      </c>
      <c r="E64" s="289">
        <f>Source!AQ1755</f>
        <v/>
      </c>
      <c r="F64" s="289" t="n"/>
      <c r="G64" s="289">
        <f>ROUND(Source!U1755, 7)</f>
        <v/>
      </c>
      <c r="H64" s="290" t="n"/>
      <c r="I64" s="291" t="n"/>
      <c r="J64" s="290" t="n"/>
      <c r="K64" s="291" t="n"/>
      <c r="L64" s="292" t="n"/>
    </row>
    <row r="65" ht="14.25" customHeight="1" s="201">
      <c r="A65" s="287" t="n"/>
      <c r="B65" s="287" t="n"/>
      <c r="C65" s="294" t="inlineStr">
        <is>
          <t>ЗТм</t>
        </is>
      </c>
      <c r="D65" s="295" t="inlineStr">
        <is>
          <t>чел.-ч.</t>
        </is>
      </c>
      <c r="E65" s="296">
        <f>Source!AR1755</f>
        <v/>
      </c>
      <c r="F65" s="296" t="n"/>
      <c r="G65" s="296">
        <f>ROUND(Source!V1755, 7)</f>
        <v/>
      </c>
      <c r="H65" s="297" t="n"/>
      <c r="I65" s="298" t="n"/>
      <c r="J65" s="297" t="n"/>
      <c r="K65" s="298" t="n"/>
      <c r="L65" s="299" t="n"/>
    </row>
    <row r="66" ht="14.25" customHeight="1" s="201">
      <c r="A66" s="287" t="n"/>
      <c r="B66" s="287" t="n"/>
      <c r="C66" s="287" t="inlineStr">
        <is>
          <t>Итого по расценке</t>
        </is>
      </c>
      <c r="D66" s="288" t="n"/>
      <c r="E66" s="289" t="n"/>
      <c r="F66" s="289" t="n"/>
      <c r="G66" s="289" t="n"/>
      <c r="H66" s="290">
        <f>H60+H61+H63</f>
        <v/>
      </c>
      <c r="I66" s="291" t="n"/>
      <c r="J66" s="290">
        <f>J60+J61+J63</f>
        <v/>
      </c>
      <c r="K66" s="291" t="n"/>
      <c r="L66" s="292">
        <f>L60+L61+L63</f>
        <v/>
      </c>
    </row>
    <row r="67" ht="14.25" customHeight="1" s="201">
      <c r="A67" s="287" t="n"/>
      <c r="B67" s="287" t="n"/>
      <c r="C67" s="287" t="inlineStr">
        <is>
          <t>ФОТ</t>
        </is>
      </c>
      <c r="D67" s="288" t="n"/>
      <c r="E67" s="289" t="n"/>
      <c r="F67" s="289" t="n"/>
      <c r="G67" s="289" t="n"/>
      <c r="H67" s="290" t="n"/>
      <c r="I67" s="291" t="n"/>
      <c r="J67" s="290">
        <f>SUM(S58:S70)+SUM(T58:T70)+SUM(X58:X70)+SUM(Y58:Y70)+SUM(Z58:Z70)</f>
        <v/>
      </c>
      <c r="K67" s="291" t="n"/>
      <c r="L67" s="292">
        <f>SUM(AR58:AR70)+SUM(AS58:AS70)+SUM(AT58:AT70)+SUM(AU58:AU70)+SUM(AV58:AV70)</f>
        <v/>
      </c>
    </row>
    <row r="68" ht="14.25" customHeight="1" s="201">
      <c r="A68" s="287" t="n"/>
      <c r="B68" s="287" t="inlineStr">
        <is>
          <t>Пр/812-101.0-1</t>
        </is>
      </c>
      <c r="C68" s="287" t="inlineStr">
        <is>
          <t>НР Электромонтажные работы</t>
        </is>
      </c>
      <c r="D68" s="288" t="inlineStr">
        <is>
          <t>%</t>
        </is>
      </c>
      <c r="E68" s="289">
        <f>Source!BZ1755</f>
        <v/>
      </c>
      <c r="F68" s="289" t="n"/>
      <c r="G68" s="289">
        <f>Source!AT1755</f>
        <v/>
      </c>
      <c r="H68" s="290" t="n"/>
      <c r="I68" s="291" t="n"/>
      <c r="J68" s="290">
        <f>SUM(AD58:AD70)</f>
        <v/>
      </c>
      <c r="K68" s="291" t="n"/>
      <c r="L68" s="292">
        <f>SUM(AZ58:AZ70)</f>
        <v/>
      </c>
    </row>
    <row r="69" ht="14.25" customHeight="1" s="201">
      <c r="A69" s="294" t="n"/>
      <c r="B69" s="294" t="inlineStr">
        <is>
          <t>Пр/774-101.0</t>
        </is>
      </c>
      <c r="C69" s="294" t="inlineStr">
        <is>
          <t>СП Электромонтажные работы</t>
        </is>
      </c>
      <c r="D69" s="295" t="inlineStr">
        <is>
          <t>%</t>
        </is>
      </c>
      <c r="E69" s="296">
        <f>Source!CA1755</f>
        <v/>
      </c>
      <c r="F69" s="296" t="n"/>
      <c r="G69" s="296">
        <f>Source!AU1755</f>
        <v/>
      </c>
      <c r="H69" s="297" t="n"/>
      <c r="I69" s="298" t="n"/>
      <c r="J69" s="297">
        <f>SUM(AE58:AE70)</f>
        <v/>
      </c>
      <c r="K69" s="298" t="n"/>
      <c r="L69" s="299">
        <f>SUM(BA58:BA70)</f>
        <v/>
      </c>
    </row>
    <row r="70" ht="15" customHeight="1" s="201">
      <c r="C70" s="300" t="inlineStr">
        <is>
          <t>Всего по позиции</t>
        </is>
      </c>
      <c r="I70" s="301">
        <f>J60+J61+J63+J68+J69</f>
        <v/>
      </c>
      <c r="J70" s="203" t="n"/>
      <c r="K70" s="302">
        <f>L60+L61+L63+L68+L69</f>
        <v/>
      </c>
      <c r="L70" s="203" t="n"/>
      <c r="O70" s="303">
        <f>J60+J61+J63+J68+J69</f>
        <v/>
      </c>
      <c r="P70" s="303">
        <f>J61</f>
        <v/>
      </c>
      <c r="R70" t="inlineStr">
        <is>
          <t>=</t>
        </is>
      </c>
      <c r="S70" s="303">
        <f>J60</f>
        <v/>
      </c>
      <c r="U70" s="303">
        <f>J60</f>
        <v/>
      </c>
      <c r="X70" s="303">
        <f>J62</f>
        <v/>
      </c>
      <c r="Z70" t="inlineStr">
        <is>
          <t>=</t>
        </is>
      </c>
      <c r="AA70" s="303">
        <f>J63</f>
        <v/>
      </c>
      <c r="AD70">
        <f>ROUND((Source!AT1755/100)*((ROUND(Source!AF1755*Source!I1755, 2)+(ROUND((ROUND(((Source!EU1755)*Source!I1755),0)),0)+ROUND((ROUND(((Source!AE1755-(Source!EU1755))*Source!I1755),0)),0)))), 2)</f>
        <v/>
      </c>
      <c r="AE70">
        <f>ROUND((Source!AU1755/100)*((ROUND(Source!AF1755*Source!I1755, 2)+(ROUND((ROUND(((Source!EU1755)*Source!I1755),0)),0)+ROUND((ROUND(((Source!AE1755-(Source!EU1755))*Source!I1755),0)),0)))), 2)</f>
        <v/>
      </c>
      <c r="AN70" s="304">
        <f>L60+L61+L63+L68+L69</f>
        <v/>
      </c>
      <c r="AO70" s="304">
        <f>L61</f>
        <v/>
      </c>
      <c r="AQ70" t="inlineStr">
        <is>
          <t>=</t>
        </is>
      </c>
      <c r="AR70" s="304">
        <f>L60</f>
        <v/>
      </c>
      <c r="AT70" s="304">
        <f>L62</f>
        <v/>
      </c>
      <c r="AV70" t="inlineStr">
        <is>
          <t>=</t>
        </is>
      </c>
      <c r="AW70" s="304">
        <f>L63</f>
        <v/>
      </c>
      <c r="AZ70">
        <f>Source!X1755</f>
        <v/>
      </c>
      <c r="BA70">
        <f>Source!Y1755</f>
        <v/>
      </c>
      <c r="BH70" s="303">
        <f>J60+J61+J63+J68+J69</f>
        <v/>
      </c>
      <c r="CD70" t="n">
        <v>1</v>
      </c>
    </row>
    <row r="71"/>
    <row r="72" ht="15" customHeight="1" s="201">
      <c r="A72" s="305" t="n"/>
      <c r="B72" s="306" t="n"/>
      <c r="C72" s="307" t="inlineStr">
        <is>
          <t>ИТОГИ ПО СМЕТЕ</t>
        </is>
      </c>
      <c r="D72" s="203" t="n"/>
      <c r="E72" s="203" t="n"/>
      <c r="F72" s="203" t="n"/>
      <c r="G72" s="203" t="n"/>
      <c r="H72" s="203" t="n"/>
      <c r="I72" s="308" t="n"/>
      <c r="J72" s="301" t="n"/>
      <c r="K72" s="301" t="n"/>
      <c r="L72" s="302" t="n"/>
    </row>
    <row r="73"/>
    <row r="74" ht="15" customHeight="1" s="201">
      <c r="A74" s="309" t="n"/>
      <c r="B74" s="310" t="n"/>
      <c r="C74" s="311" t="inlineStr">
        <is>
          <t>ВСЕГО строительные работы</t>
        </is>
      </c>
      <c r="I74" s="312" t="n"/>
      <c r="J74" s="313">
        <f>J76+J91+J92</f>
        <v/>
      </c>
      <c r="K74" s="313" t="n"/>
      <c r="L74" s="314">
        <f>L76+L91+L92</f>
        <v/>
      </c>
    </row>
    <row r="75" ht="14.25" customHeight="1" s="201">
      <c r="A75" s="315" t="n"/>
      <c r="B75" s="316" t="n"/>
      <c r="C75" s="317" t="inlineStr">
        <is>
          <t>в том числе</t>
        </is>
      </c>
      <c r="I75" s="289" t="n"/>
      <c r="J75" s="290" t="n"/>
      <c r="K75" s="290" t="n"/>
      <c r="L75" s="292" t="n"/>
    </row>
    <row r="76" ht="14.25" customHeight="1" s="201">
      <c r="A76" s="315" t="n"/>
      <c r="B76" s="316" t="n"/>
      <c r="C76" s="287" t="inlineStr">
        <is>
          <t>Всего прямые затраты</t>
        </is>
      </c>
      <c r="I76" s="289" t="n"/>
      <c r="J76" s="290">
        <f>J78+J79+J85+J89</f>
        <v/>
      </c>
      <c r="K76" s="290" t="n"/>
      <c r="L76" s="292">
        <f>L78+L79+L85+L89</f>
        <v/>
      </c>
    </row>
    <row r="77" ht="14.25" customHeight="1" s="201">
      <c r="A77" s="315" t="n"/>
      <c r="B77" s="316" t="n"/>
      <c r="C77" s="317" t="inlineStr">
        <is>
          <t>в том числе</t>
        </is>
      </c>
      <c r="I77" s="289" t="n"/>
      <c r="J77" s="290" t="n"/>
      <c r="K77" s="290" t="n"/>
      <c r="L77" s="292" t="n"/>
    </row>
    <row r="78" ht="14.25" customHeight="1" s="201">
      <c r="A78" s="315" t="n"/>
      <c r="B78" s="316" t="n"/>
      <c r="C78" s="287" t="inlineStr">
        <is>
          <t xml:space="preserve">  оплата труда (ОТ)</t>
        </is>
      </c>
      <c r="I78" s="289" t="n"/>
      <c r="J78" s="290">
        <f>SUMIF(CD58:CD70, 1, S58:S70)</f>
        <v/>
      </c>
      <c r="K78" s="290" t="n"/>
      <c r="L78" s="292">
        <f>SUMIF(CD58:CD70, 1, AR58:AR70)</f>
        <v/>
      </c>
    </row>
    <row r="79" ht="14.25" customHeight="1" s="201">
      <c r="A79" s="315" t="n"/>
      <c r="B79" s="316" t="n"/>
      <c r="C79" s="287" t="inlineStr">
        <is>
          <t xml:space="preserve">  эксплуатация машин и механизмов</t>
        </is>
      </c>
      <c r="I79" s="289" t="n"/>
      <c r="J79" s="290">
        <f>J81+J84</f>
        <v/>
      </c>
      <c r="K79" s="290" t="n"/>
      <c r="L79" s="292">
        <f>L81+L84</f>
        <v/>
      </c>
    </row>
    <row r="80" ht="14.25" customHeight="1" s="201">
      <c r="A80" s="315" t="n"/>
      <c r="B80" s="316" t="n"/>
      <c r="C80" s="317" t="inlineStr">
        <is>
          <t xml:space="preserve">  в том числе</t>
        </is>
      </c>
      <c r="I80" s="289" t="n"/>
      <c r="J80" s="290" t="n"/>
      <c r="K80" s="290" t="n"/>
      <c r="L80" s="292" t="n"/>
    </row>
    <row r="81" ht="14.25" customHeight="1" s="201">
      <c r="A81" s="315" t="n"/>
      <c r="B81" s="316" t="n"/>
      <c r="C81" s="287" t="inlineStr">
        <is>
          <t xml:space="preserve">    эксплуатация машин и механизмов без учета доплат к оплате труда машинистов</t>
        </is>
      </c>
      <c r="I81" s="289" t="n"/>
      <c r="J81" s="290">
        <f>SUMIF(CD58:CD70, 1, P58:P70)</f>
        <v/>
      </c>
      <c r="K81" s="290" t="n"/>
      <c r="L81" s="292">
        <f>SUMIF(CD58:CD70, 1, AO58:AO70)</f>
        <v/>
      </c>
    </row>
    <row r="82" ht="14.25" customHeight="1" s="201">
      <c r="A82" s="315" t="n"/>
      <c r="B82" s="316" t="n"/>
      <c r="C82" s="317" t="inlineStr">
        <is>
          <t xml:space="preserve">    в том числе</t>
        </is>
      </c>
      <c r="I82" s="289" t="n"/>
      <c r="J82" s="290" t="n"/>
      <c r="K82" s="290" t="n"/>
      <c r="L82" s="292" t="n"/>
    </row>
    <row r="83" ht="14.25" customHeight="1" s="201">
      <c r="A83" s="315" t="n"/>
      <c r="B83" s="316" t="n"/>
      <c r="C83" s="287" t="inlineStr">
        <is>
          <t xml:space="preserve">      оплата труда машинистов (ОТм)</t>
        </is>
      </c>
      <c r="I83" s="289" t="n"/>
      <c r="J83" s="290">
        <f>SUMIF(CD58:CD70, 1, X58:X70)</f>
        <v/>
      </c>
      <c r="K83" s="290" t="n"/>
      <c r="L83" s="292">
        <f>SUMIF(CD58:CD70, 1, AT58:AT70)</f>
        <v/>
      </c>
    </row>
    <row r="84" ht="14.25" customHeight="1" s="201">
      <c r="A84" s="315" t="n"/>
      <c r="B84" s="316" t="n"/>
      <c r="C84" s="287" t="inlineStr">
        <is>
          <t xml:space="preserve">    доплаты к оплате труда машинистов</t>
        </is>
      </c>
      <c r="I84" s="289" t="n"/>
      <c r="J84" s="290">
        <f>SUMIF(CD58:CD70, 1, Z58:Z70)</f>
        <v/>
      </c>
      <c r="K84" s="290" t="n"/>
      <c r="L84" s="292">
        <f>SUMIF(CD58:CD70, 1, AV58:AV70)</f>
        <v/>
      </c>
    </row>
    <row r="85" ht="14.25" customHeight="1" s="201">
      <c r="A85" s="315" t="n"/>
      <c r="B85" s="316" t="n"/>
      <c r="C85" s="287" t="inlineStr">
        <is>
          <t xml:space="preserve">  материальные ресурсы</t>
        </is>
      </c>
      <c r="I85" s="289" t="n"/>
      <c r="J85" s="290">
        <f>J87+J88</f>
        <v/>
      </c>
      <c r="K85" s="290" t="n"/>
      <c r="L85" s="292">
        <f>L87+L88</f>
        <v/>
      </c>
    </row>
    <row r="86" ht="14.25" customHeight="1" s="201">
      <c r="A86" s="315" t="n"/>
      <c r="B86" s="316" t="n"/>
      <c r="C86" s="317" t="inlineStr">
        <is>
          <t xml:space="preserve">  в том числе</t>
        </is>
      </c>
      <c r="I86" s="289" t="n"/>
      <c r="J86" s="290" t="n"/>
      <c r="K86" s="290" t="n"/>
      <c r="L86" s="292" t="n"/>
    </row>
    <row r="87" ht="14.25" customHeight="1" s="201">
      <c r="A87" s="315" t="n"/>
      <c r="B87" s="316" t="n"/>
      <c r="C87" s="287" t="inlineStr">
        <is>
          <t xml:space="preserve">    материальные ресурсы без учета дополнительной перевозки</t>
        </is>
      </c>
      <c r="I87" s="289" t="n"/>
      <c r="J87" s="290">
        <f>SUMIF(CD58:CD70, 1, AA58:AA70)-SUMIF(CD58:CD70, 1, BJ58:BJ70)</f>
        <v/>
      </c>
      <c r="K87" s="290" t="n"/>
      <c r="L87" s="292">
        <f>SUMIF(CD58:CD70, 1, AW58:AW70)-SUMIF(CD58:CD70, 1, BK58:BK70)</f>
        <v/>
      </c>
    </row>
    <row r="88" ht="14.25" customHeight="1" s="201">
      <c r="A88" s="315" t="n"/>
      <c r="B88" s="316" t="n"/>
      <c r="C88" s="287" t="inlineStr">
        <is>
          <t xml:space="preserve">    дополнительная перевозка материальных ресурсов</t>
        </is>
      </c>
      <c r="I88" s="289" t="n"/>
      <c r="J88" s="290">
        <f>SUMIF(CD58:CD70, 1, AG58:AG70)</f>
        <v/>
      </c>
      <c r="K88" s="290" t="n"/>
      <c r="L88" s="292">
        <f>SUMIF(CD58:CD70, 1, BC58:BC70)</f>
        <v/>
      </c>
    </row>
    <row r="89" ht="14.25" customHeight="1" s="201">
      <c r="A89" s="315" t="n"/>
      <c r="B89" s="316" t="n"/>
      <c r="C89" s="287" t="inlineStr">
        <is>
          <t xml:space="preserve">  перевозка</t>
        </is>
      </c>
      <c r="I89" s="289" t="n"/>
      <c r="J89" s="290">
        <f>SUMIF(CD58:CD70, 1, AF58:AF70)</f>
        <v/>
      </c>
      <c r="K89" s="290" t="n"/>
      <c r="L89" s="292">
        <f>SUMIF(CD58:CD70, 1, BB58:BB70)</f>
        <v/>
      </c>
    </row>
    <row r="90" ht="14.25" customHeight="1" s="201">
      <c r="A90" s="315" t="n"/>
      <c r="B90" s="316" t="n"/>
      <c r="C90" s="287" t="inlineStr">
        <is>
          <t>ФОТ (справочно)</t>
        </is>
      </c>
      <c r="I90" s="289" t="n"/>
      <c r="J90" s="290">
        <f>SUMIF(CD58:CD70, 1, S58:S70)+SUMIF(CD58:CD70, 1, X58:X70)+SUMIF(CD58:CD70, 1, Z58:Z70)</f>
        <v/>
      </c>
      <c r="K90" s="290" t="n"/>
      <c r="L90" s="292">
        <f>SUMIF(CD58:CD70, 1, AR58:AR70)+SUMIF(CD58:CD70, 1, AT58:AT70)+SUMIF(CD58:CD70, 1, AV58:AV70)</f>
        <v/>
      </c>
    </row>
    <row r="91" ht="14.25" customHeight="1" s="201">
      <c r="A91" s="315" t="n"/>
      <c r="B91" s="316" t="n"/>
      <c r="C91" s="287" t="inlineStr">
        <is>
          <t>накладные расходы</t>
        </is>
      </c>
      <c r="I91" s="289" t="n"/>
      <c r="J91" s="290">
        <f>SUMIF(CD58:CD70, 1, AD58:AD70)</f>
        <v/>
      </c>
      <c r="K91" s="290" t="n"/>
      <c r="L91" s="292">
        <f>SUMIF(CD58:CD70, 1, AZ58:AZ70)</f>
        <v/>
      </c>
    </row>
    <row r="92" ht="14.25" customHeight="1" s="201">
      <c r="A92" s="315" t="n"/>
      <c r="B92" s="316" t="n"/>
      <c r="C92" s="287" t="inlineStr">
        <is>
          <t>сметная прибыль</t>
        </is>
      </c>
      <c r="I92" s="289" t="n"/>
      <c r="J92" s="290">
        <f>SUMIF(CD58:CD70, 1, AE58:AE70)</f>
        <v/>
      </c>
      <c r="K92" s="290" t="n"/>
      <c r="L92" s="292">
        <f>SUMIF(CD58:CD70, 1, BA58:BA70)</f>
        <v/>
      </c>
    </row>
    <row r="93"/>
    <row r="94" ht="15" customHeight="1" s="201">
      <c r="A94" s="309" t="n"/>
      <c r="B94" s="310" t="n"/>
      <c r="C94" s="311" t="inlineStr">
        <is>
          <t>ВСЕГО монтажные работы</t>
        </is>
      </c>
      <c r="I94" s="312" t="n"/>
      <c r="J94" s="313">
        <f>J96+J111+J112</f>
        <v/>
      </c>
      <c r="K94" s="313" t="n"/>
      <c r="L94" s="314">
        <f>L96+L111+L112</f>
        <v/>
      </c>
    </row>
    <row r="95" ht="14.25" customHeight="1" s="201">
      <c r="A95" s="315" t="n"/>
      <c r="B95" s="316" t="n"/>
      <c r="C95" s="317" t="inlineStr">
        <is>
          <t>в том числе</t>
        </is>
      </c>
      <c r="I95" s="289" t="n"/>
      <c r="J95" s="290" t="n"/>
      <c r="K95" s="290" t="n"/>
      <c r="L95" s="292" t="n"/>
    </row>
    <row r="96" ht="14.25" customHeight="1" s="201">
      <c r="A96" s="315" t="n"/>
      <c r="B96" s="316" t="n"/>
      <c r="C96" s="287" t="inlineStr">
        <is>
          <t>Всего прямые затраты</t>
        </is>
      </c>
      <c r="I96" s="289" t="n"/>
      <c r="J96" s="290">
        <f>J98+J99+J105+J109</f>
        <v/>
      </c>
      <c r="K96" s="290" t="n"/>
      <c r="L96" s="292">
        <f>L98+L99+L105+L109</f>
        <v/>
      </c>
    </row>
    <row r="97" ht="14.25" customHeight="1" s="201">
      <c r="A97" s="315" t="n"/>
      <c r="B97" s="316" t="n"/>
      <c r="C97" s="317" t="inlineStr">
        <is>
          <t>в том числе</t>
        </is>
      </c>
      <c r="I97" s="289" t="n"/>
      <c r="J97" s="290" t="n"/>
      <c r="K97" s="290" t="n"/>
      <c r="L97" s="292" t="n"/>
    </row>
    <row r="98" ht="14.25" customHeight="1" s="201">
      <c r="A98" s="315" t="n"/>
      <c r="B98" s="316" t="n"/>
      <c r="C98" s="287" t="inlineStr">
        <is>
          <t xml:space="preserve">  оплата труда (ОТ)</t>
        </is>
      </c>
      <c r="I98" s="289" t="n"/>
      <c r="J98" s="290">
        <f>SUMIF(CD58:CD92, 2, S58:S92)</f>
        <v/>
      </c>
      <c r="K98" s="290" t="n"/>
      <c r="L98" s="292">
        <f>SUMIF(CD58:CD92, 2, AR58:AR92)</f>
        <v/>
      </c>
    </row>
    <row r="99" ht="14.25" customHeight="1" s="201">
      <c r="A99" s="315" t="n"/>
      <c r="B99" s="316" t="n"/>
      <c r="C99" s="287" t="inlineStr">
        <is>
          <t xml:space="preserve">  эксплуатация машин и механизмов</t>
        </is>
      </c>
      <c r="I99" s="289" t="n"/>
      <c r="J99" s="290">
        <f>J101+J104</f>
        <v/>
      </c>
      <c r="K99" s="290" t="n"/>
      <c r="L99" s="292">
        <f>L101+L104</f>
        <v/>
      </c>
    </row>
    <row r="100" ht="14.25" customHeight="1" s="201">
      <c r="A100" s="315" t="n"/>
      <c r="B100" s="316" t="n"/>
      <c r="C100" s="317" t="inlineStr">
        <is>
          <t xml:space="preserve">  в том числе</t>
        </is>
      </c>
      <c r="I100" s="289" t="n"/>
      <c r="J100" s="290" t="n"/>
      <c r="K100" s="290" t="n"/>
      <c r="L100" s="292" t="n"/>
    </row>
    <row r="101" ht="14.25" customHeight="1" s="201">
      <c r="A101" s="315" t="n"/>
      <c r="B101" s="316" t="n"/>
      <c r="C101" s="287" t="inlineStr">
        <is>
          <t xml:space="preserve">    эксплуатация машин и механизмов без учета доплат к оплате труда машинистов</t>
        </is>
      </c>
      <c r="I101" s="289" t="n"/>
      <c r="J101" s="290">
        <f>SUMIF(CD58:CD92, 2, P58:P92)</f>
        <v/>
      </c>
      <c r="K101" s="290" t="n"/>
      <c r="L101" s="292">
        <f>SUMIF(CD58:CD92, 2, AO58:AO92)</f>
        <v/>
      </c>
    </row>
    <row r="102" ht="14.25" customHeight="1" s="201">
      <c r="A102" s="315" t="n"/>
      <c r="B102" s="316" t="n"/>
      <c r="C102" s="317" t="inlineStr">
        <is>
          <t xml:space="preserve">    в том числе</t>
        </is>
      </c>
      <c r="I102" s="289" t="n"/>
      <c r="J102" s="290" t="n"/>
      <c r="K102" s="290" t="n"/>
      <c r="L102" s="292" t="n"/>
    </row>
    <row r="103" ht="14.25" customHeight="1" s="201">
      <c r="A103" s="315" t="n"/>
      <c r="B103" s="316" t="n"/>
      <c r="C103" s="287" t="inlineStr">
        <is>
          <t xml:space="preserve">      оплата труда машинистов (ОТм)</t>
        </is>
      </c>
      <c r="I103" s="289" t="n"/>
      <c r="J103" s="290">
        <f>SUMIF(CD58:CD92, 2, X58:X92)</f>
        <v/>
      </c>
      <c r="K103" s="290" t="n"/>
      <c r="L103" s="292">
        <f>SUMIF(CD58:CD92, 2, AT58:AT92)</f>
        <v/>
      </c>
    </row>
    <row r="104" ht="14.25" customHeight="1" s="201">
      <c r="A104" s="315" t="n"/>
      <c r="B104" s="316" t="n"/>
      <c r="C104" s="287" t="inlineStr">
        <is>
          <t xml:space="preserve">    доплаты к оплате труда машинистов</t>
        </is>
      </c>
      <c r="I104" s="289" t="n"/>
      <c r="J104" s="290">
        <f>SUMIF(CD58:CD92, 2, Z58:Z92)</f>
        <v/>
      </c>
      <c r="K104" s="290" t="n"/>
      <c r="L104" s="292">
        <f>SUMIF(CD58:CD92, 2, AV58:AV92)</f>
        <v/>
      </c>
    </row>
    <row r="105" ht="14.25" customHeight="1" s="201">
      <c r="A105" s="315" t="n"/>
      <c r="B105" s="316" t="n"/>
      <c r="C105" s="287" t="inlineStr">
        <is>
          <t xml:space="preserve">  материальные ресурсы</t>
        </is>
      </c>
      <c r="I105" s="289" t="n"/>
      <c r="J105" s="290">
        <f>J107+J108</f>
        <v/>
      </c>
      <c r="K105" s="290" t="n"/>
      <c r="L105" s="292">
        <f>L107+L108</f>
        <v/>
      </c>
    </row>
    <row r="106" ht="14.25" customHeight="1" s="201">
      <c r="A106" s="315" t="n"/>
      <c r="B106" s="316" t="n"/>
      <c r="C106" s="317" t="inlineStr">
        <is>
          <t xml:space="preserve">  в том числе</t>
        </is>
      </c>
      <c r="I106" s="289" t="n"/>
      <c r="J106" s="290" t="n"/>
      <c r="K106" s="290" t="n"/>
      <c r="L106" s="292" t="n"/>
    </row>
    <row r="107" ht="14.25" customHeight="1" s="201">
      <c r="A107" s="315" t="n"/>
      <c r="B107" s="316" t="n"/>
      <c r="C107" s="287" t="inlineStr">
        <is>
          <t xml:space="preserve">    материальные ресурсы без учета дополнительной перевозки</t>
        </is>
      </c>
      <c r="I107" s="289" t="n"/>
      <c r="J107" s="290">
        <f>SUMIF(CD58:CD92, 2, AA58:AA92)-SUMIF(CD58:CD92, 2, BJ58:BJ92)</f>
        <v/>
      </c>
      <c r="K107" s="290" t="n"/>
      <c r="L107" s="292">
        <f>SUMIF(CD58:CD92, 2, AW58:AW92)-SUMIF(CD58:CD92, 2, BK58:BK92)</f>
        <v/>
      </c>
    </row>
    <row r="108" ht="14.25" customHeight="1" s="201">
      <c r="A108" s="315" t="n"/>
      <c r="B108" s="316" t="n"/>
      <c r="C108" s="287" t="inlineStr">
        <is>
          <t xml:space="preserve">    дополнительная перевозка материальных ресурсов</t>
        </is>
      </c>
      <c r="I108" s="289" t="n"/>
      <c r="J108" s="290">
        <f>SUMIF(CD58:CD92, 2, AG58:AG92)</f>
        <v/>
      </c>
      <c r="K108" s="290" t="n"/>
      <c r="L108" s="292">
        <f>SUMIF(CD58:CD92, 2, BC58:BC92)</f>
        <v/>
      </c>
    </row>
    <row r="109" ht="14.25" customHeight="1" s="201">
      <c r="A109" s="315" t="n"/>
      <c r="B109" s="316" t="n"/>
      <c r="C109" s="287" t="inlineStr">
        <is>
          <t xml:space="preserve">  перевозка</t>
        </is>
      </c>
      <c r="I109" s="289" t="n"/>
      <c r="J109" s="290">
        <f>SUMIF(CD58:CD92, 2, AF58:AF92)</f>
        <v/>
      </c>
      <c r="K109" s="290" t="n"/>
      <c r="L109" s="292">
        <f>SUMIF(CD58:CD92, 2, BB58:BB92)</f>
        <v/>
      </c>
    </row>
    <row r="110" ht="14.25" customHeight="1" s="201">
      <c r="A110" s="315" t="n"/>
      <c r="B110" s="316" t="n"/>
      <c r="C110" s="287" t="inlineStr">
        <is>
          <t>ФОТ (справочно)</t>
        </is>
      </c>
      <c r="I110" s="289" t="n"/>
      <c r="J110" s="290">
        <f>SUMIF(CD58:CD92, 2, S58:S92)+SUMIF(CD58:CD92, 2, X58:X92)+SUMIF(CD58:CD92, 2, Z58:Z92)</f>
        <v/>
      </c>
      <c r="K110" s="290" t="n"/>
      <c r="L110" s="292">
        <f>SUMIF(CD58:CD92, 2, AR58:AR92)+SUMIF(CD58:CD92, 2, AT58:AT92)+SUMIF(CD58:CD92, 2, AV58:AV92)</f>
        <v/>
      </c>
    </row>
    <row r="111" ht="14.25" customHeight="1" s="201">
      <c r="A111" s="315" t="n"/>
      <c r="B111" s="316" t="n"/>
      <c r="C111" s="287" t="inlineStr">
        <is>
          <t>накладные расходы</t>
        </is>
      </c>
      <c r="I111" s="289" t="n"/>
      <c r="J111" s="290">
        <f>SUMIF(CD58:CD92, 2, AD58:AD92)</f>
        <v/>
      </c>
      <c r="K111" s="290" t="n"/>
      <c r="L111" s="292">
        <f>SUMIF(CD58:CD92, 2, AZ58:AZ92)</f>
        <v/>
      </c>
    </row>
    <row r="112" ht="14.25" customHeight="1" s="201">
      <c r="A112" s="315" t="n"/>
      <c r="B112" s="316" t="n"/>
      <c r="C112" s="287" t="inlineStr">
        <is>
          <t>сметная прибыль</t>
        </is>
      </c>
      <c r="I112" s="289" t="n"/>
      <c r="J112" s="290">
        <f>SUMIF(CD58:CD92, 2, AE58:AE92)</f>
        <v/>
      </c>
      <c r="K112" s="290" t="n"/>
      <c r="L112" s="292">
        <f>SUMIF(CD58:CD92, 2, BA58:BA92)</f>
        <v/>
      </c>
    </row>
    <row r="113"/>
    <row r="114" ht="15" customHeight="1" s="201">
      <c r="A114" s="309" t="n"/>
      <c r="B114" s="310" t="n"/>
      <c r="C114" s="311" t="inlineStr">
        <is>
          <t>ВСЕГО оборудование</t>
        </is>
      </c>
      <c r="I114" s="312" t="n"/>
      <c r="J114" s="313">
        <f>J116+J117</f>
        <v/>
      </c>
      <c r="K114" s="313" t="n"/>
      <c r="L114" s="314">
        <f>L116+L117</f>
        <v/>
      </c>
    </row>
    <row r="115" ht="14.25" customHeight="1" s="201">
      <c r="A115" s="315" t="n"/>
      <c r="B115" s="316" t="n"/>
      <c r="C115" s="317" t="inlineStr">
        <is>
          <t>в том числе</t>
        </is>
      </c>
      <c r="I115" s="289" t="n"/>
      <c r="J115" s="290" t="n"/>
      <c r="K115" s="290" t="n"/>
      <c r="L115" s="292" t="n"/>
    </row>
    <row r="116" ht="14.25" customHeight="1" s="201">
      <c r="A116" s="315" t="n"/>
      <c r="B116" s="316" t="n"/>
      <c r="C116" s="287" t="inlineStr">
        <is>
          <t xml:space="preserve">  оборудование без учета дополнительной перевозки</t>
        </is>
      </c>
      <c r="I116" s="289" t="n"/>
      <c r="J116" s="290">
        <f>SUMIF(CD58:CD112, 3, BJ58:BJ112)</f>
        <v/>
      </c>
      <c r="K116" s="290" t="n"/>
      <c r="L116" s="292">
        <f>SUMIF(CD58:CD112, 3, BK58:BK112)</f>
        <v/>
      </c>
    </row>
    <row r="117" ht="14.25" customHeight="1" s="201">
      <c r="A117" s="315" t="n"/>
      <c r="B117" s="316" t="n"/>
      <c r="C117" s="287" t="inlineStr">
        <is>
          <t xml:space="preserve">  дополнительная перевозка оборудования</t>
        </is>
      </c>
      <c r="I117" s="289" t="n"/>
      <c r="J117" s="290">
        <f>SUMIF(CD58:CD112, 3, AH58:AH112)</f>
        <v/>
      </c>
      <c r="K117" s="290" t="n"/>
      <c r="L117" s="292">
        <f>SUMIF(CD58:CD112, 3, BD58:BD112)</f>
        <v/>
      </c>
    </row>
    <row r="118"/>
    <row r="119" ht="15" customHeight="1" s="201">
      <c r="A119" s="309" t="n"/>
      <c r="B119" s="310" t="n"/>
      <c r="C119" s="311" t="inlineStr">
        <is>
          <t>ВСЕГО прочие затраты</t>
        </is>
      </c>
      <c r="I119" s="312" t="n"/>
      <c r="J119" s="313">
        <f>J125+J140+J141+J121+J122</f>
        <v/>
      </c>
      <c r="K119" s="313" t="n"/>
      <c r="L119" s="314">
        <f>L125+L140+L141+L121+L122</f>
        <v/>
      </c>
    </row>
    <row r="120" ht="14.25" customHeight="1" s="201">
      <c r="A120" s="315" t="n"/>
      <c r="B120" s="316" t="n"/>
      <c r="C120" s="317" t="inlineStr">
        <is>
          <t>в том числе</t>
        </is>
      </c>
      <c r="I120" s="289" t="n"/>
      <c r="J120" s="290" t="n"/>
      <c r="K120" s="290" t="n"/>
      <c r="L120" s="292" t="n"/>
    </row>
    <row r="121" ht="14.25" customHeight="1" s="201">
      <c r="A121" s="315" t="n"/>
      <c r="B121" s="316" t="n"/>
      <c r="C121" s="287" t="inlineStr">
        <is>
          <t xml:space="preserve">   прочие затраты</t>
        </is>
      </c>
      <c r="I121" s="289" t="n"/>
      <c r="J121" s="290">
        <f>SUM(BL58:BL117)</f>
        <v/>
      </c>
      <c r="K121" s="290" t="n"/>
      <c r="L121" s="292" t="n"/>
    </row>
    <row r="122" ht="14.25" customHeight="1" s="201">
      <c r="A122" s="315" t="n"/>
      <c r="B122" s="316" t="n"/>
      <c r="C122" s="287" t="inlineStr">
        <is>
          <t xml:space="preserve">   Хозяйственный инвентарь</t>
        </is>
      </c>
      <c r="I122" s="289" t="n"/>
      <c r="J122" s="290">
        <f>SUM(BN58:BN117)</f>
        <v/>
      </c>
      <c r="K122" s="290" t="n"/>
      <c r="L122" s="292">
        <f>SUM(BO58:BO117)</f>
        <v/>
      </c>
    </row>
    <row r="123" ht="14.25" customHeight="1" s="201">
      <c r="A123" s="315" t="n"/>
      <c r="B123" s="316" t="n"/>
      <c r="C123" s="287" t="inlineStr">
        <is>
          <t>Пусконаладочные работы</t>
        </is>
      </c>
      <c r="I123" s="289" t="n"/>
      <c r="J123" s="290">
        <f>J125+J140+J141</f>
        <v/>
      </c>
      <c r="K123" s="290" t="n"/>
      <c r="L123" s="292">
        <f>L125+L140+L141</f>
        <v/>
      </c>
    </row>
    <row r="124" ht="14.25" customHeight="1" s="201">
      <c r="A124" s="315" t="n"/>
      <c r="B124" s="316" t="n"/>
      <c r="C124" s="317" t="inlineStr">
        <is>
          <t>в том числе</t>
        </is>
      </c>
      <c r="I124" s="289" t="n"/>
      <c r="J124" s="290" t="n"/>
      <c r="K124" s="290" t="n"/>
      <c r="L124" s="292" t="n"/>
    </row>
    <row r="125" ht="14.25" customHeight="1" s="201">
      <c r="A125" s="315" t="n"/>
      <c r="B125" s="316" t="n"/>
      <c r="C125" s="287" t="inlineStr">
        <is>
          <t>Всего прямые затраты</t>
        </is>
      </c>
      <c r="I125" s="289" t="n"/>
      <c r="J125" s="290">
        <f>J127+J128+J134+J138</f>
        <v/>
      </c>
      <c r="K125" s="290" t="n"/>
      <c r="L125" s="292">
        <f>L127+L128+L134+L138</f>
        <v/>
      </c>
    </row>
    <row r="126" ht="14.25" customHeight="1" s="201">
      <c r="A126" s="315" t="n"/>
      <c r="B126" s="316" t="n"/>
      <c r="C126" s="317" t="inlineStr">
        <is>
          <t>в том числе</t>
        </is>
      </c>
      <c r="I126" s="289" t="n"/>
      <c r="J126" s="290" t="n"/>
      <c r="K126" s="290" t="n"/>
      <c r="L126" s="292" t="n"/>
    </row>
    <row r="127" ht="14.25" customHeight="1" s="201">
      <c r="A127" s="315" t="n"/>
      <c r="B127" s="316" t="n"/>
      <c r="C127" s="287" t="inlineStr">
        <is>
          <t xml:space="preserve">  оплата труда (ОТ)</t>
        </is>
      </c>
      <c r="I127" s="289" t="n"/>
      <c r="J127" s="290">
        <f>SUMIF(CD58:CD117, 4, S58:S117)</f>
        <v/>
      </c>
      <c r="K127" s="290" t="n"/>
      <c r="L127" s="292">
        <f>SUMIF(CD58:CD117, 4, AR58:AR117)</f>
        <v/>
      </c>
    </row>
    <row r="128" ht="14.25" customHeight="1" s="201">
      <c r="A128" s="315" t="n"/>
      <c r="B128" s="316" t="n"/>
      <c r="C128" s="287" t="inlineStr">
        <is>
          <t xml:space="preserve">  эксплуатация машин и механизмов</t>
        </is>
      </c>
      <c r="I128" s="289" t="n"/>
      <c r="J128" s="290">
        <f>J130+J133</f>
        <v/>
      </c>
      <c r="K128" s="290" t="n"/>
      <c r="L128" s="292">
        <f>L130+L133</f>
        <v/>
      </c>
    </row>
    <row r="129" ht="14.25" customHeight="1" s="201">
      <c r="A129" s="315" t="n"/>
      <c r="B129" s="316" t="n"/>
      <c r="C129" s="317" t="inlineStr">
        <is>
          <t xml:space="preserve">  в том числе</t>
        </is>
      </c>
      <c r="I129" s="289" t="n"/>
      <c r="J129" s="290" t="n"/>
      <c r="K129" s="290" t="n"/>
      <c r="L129" s="292" t="n"/>
    </row>
    <row r="130" ht="14.25" customHeight="1" s="201">
      <c r="A130" s="315" t="n"/>
      <c r="B130" s="316" t="n"/>
      <c r="C130" s="287" t="inlineStr">
        <is>
          <t xml:space="preserve">    эксплуатация машин и механизмов без учета доплат к оплате труда машинистов</t>
        </is>
      </c>
      <c r="I130" s="289" t="n"/>
      <c r="J130" s="290">
        <f>SUMIF(CD58:CD117, 4, P58:P117)</f>
        <v/>
      </c>
      <c r="K130" s="290" t="n"/>
      <c r="L130" s="292">
        <f>SUMIF(CD58:CD117, 4, AO58:AO117)</f>
        <v/>
      </c>
    </row>
    <row r="131" ht="14.25" customHeight="1" s="201">
      <c r="A131" s="315" t="n"/>
      <c r="B131" s="316" t="n"/>
      <c r="C131" s="317" t="inlineStr">
        <is>
          <t xml:space="preserve">    в том числе</t>
        </is>
      </c>
      <c r="I131" s="289" t="n"/>
      <c r="J131" s="290" t="n"/>
      <c r="K131" s="290" t="n"/>
      <c r="L131" s="292" t="n"/>
    </row>
    <row r="132" ht="14.25" customHeight="1" s="201">
      <c r="A132" s="315" t="n"/>
      <c r="B132" s="316" t="n"/>
      <c r="C132" s="287" t="inlineStr">
        <is>
          <t xml:space="preserve">      оплата труда машинистов (ОТм)</t>
        </is>
      </c>
      <c r="I132" s="289" t="n"/>
      <c r="J132" s="290">
        <f>SUMIF(CD58:CD117, 4, X58:X117)</f>
        <v/>
      </c>
      <c r="K132" s="290" t="n"/>
      <c r="L132" s="292">
        <f>SUMIF(CD58:CD117, 4, AT58:AT117)</f>
        <v/>
      </c>
    </row>
    <row r="133" ht="14.25" customHeight="1" s="201">
      <c r="A133" s="315" t="n"/>
      <c r="B133" s="316" t="n"/>
      <c r="C133" s="287" t="inlineStr">
        <is>
          <t xml:space="preserve">    доплаты к оплате труда машинистов</t>
        </is>
      </c>
      <c r="I133" s="289" t="n"/>
      <c r="J133" s="290">
        <f>SUMIF(CD58:CD117, 4, Z58:Z117)</f>
        <v/>
      </c>
      <c r="K133" s="290" t="n"/>
      <c r="L133" s="292">
        <f>SUMIF(CD58:CD117, 4, AV58:AV117)</f>
        <v/>
      </c>
    </row>
    <row r="134" ht="14.25" customHeight="1" s="201">
      <c r="A134" s="315" t="n"/>
      <c r="B134" s="316" t="n"/>
      <c r="C134" s="287" t="inlineStr">
        <is>
          <t xml:space="preserve">  материальные ресурсы</t>
        </is>
      </c>
      <c r="I134" s="289" t="n"/>
      <c r="J134" s="290">
        <f>J136+J137</f>
        <v/>
      </c>
      <c r="K134" s="290" t="n"/>
      <c r="L134" s="292">
        <f>L136+L137</f>
        <v/>
      </c>
    </row>
    <row r="135" ht="14.25" customHeight="1" s="201">
      <c r="A135" s="315" t="n"/>
      <c r="B135" s="316" t="n"/>
      <c r="C135" s="317" t="inlineStr">
        <is>
          <t xml:space="preserve">  в том числе</t>
        </is>
      </c>
      <c r="I135" s="289" t="n"/>
      <c r="J135" s="290" t="n"/>
      <c r="K135" s="290" t="n"/>
      <c r="L135" s="292" t="n"/>
    </row>
    <row r="136" ht="14.25" customHeight="1" s="201">
      <c r="A136" s="315" t="n"/>
      <c r="B136" s="316" t="n"/>
      <c r="C136" s="287" t="inlineStr">
        <is>
          <t xml:space="preserve">    материальные ресурсы без учета дополнительной перевозки</t>
        </is>
      </c>
      <c r="I136" s="289" t="n"/>
      <c r="J136" s="290">
        <f>SUMIF(CD58:CD117, 4, AA58:AA117)-SUMIF(CD58:CD117, 4, BJ58:BJ117)</f>
        <v/>
      </c>
      <c r="K136" s="290" t="n"/>
      <c r="L136" s="292">
        <f>SUMIF(CD58:CD117, 4, AW58:AW117)-SUMIF(CD58:CD117, 4, BK58:BK117)</f>
        <v/>
      </c>
    </row>
    <row r="137" ht="14.25" customHeight="1" s="201">
      <c r="A137" s="315" t="n"/>
      <c r="B137" s="316" t="n"/>
      <c r="C137" s="287" t="inlineStr">
        <is>
          <t xml:space="preserve">    дополнительная перевозка материальных ресурсов</t>
        </is>
      </c>
      <c r="I137" s="289" t="n"/>
      <c r="J137" s="290">
        <f>SUMIF(CD58:CD117, 4, AG58:AG117)</f>
        <v/>
      </c>
      <c r="K137" s="290" t="n"/>
      <c r="L137" s="292">
        <f>SUMIF(CD58:CD117, 4, BC58:BC117)</f>
        <v/>
      </c>
    </row>
    <row r="138" ht="14.25" customHeight="1" s="201">
      <c r="A138" s="315" t="n"/>
      <c r="B138" s="316" t="n"/>
      <c r="C138" s="287" t="inlineStr">
        <is>
          <t xml:space="preserve">  перевозка</t>
        </is>
      </c>
      <c r="I138" s="289" t="n"/>
      <c r="J138" s="290">
        <f>SUMIF(CD58:CD117, 4, AF58:AF117)</f>
        <v/>
      </c>
      <c r="K138" s="290" t="n"/>
      <c r="L138" s="292">
        <f>SUMIF(CD58:CD117, 4, BB58:BB117)</f>
        <v/>
      </c>
    </row>
    <row r="139" ht="14.25" customHeight="1" s="201">
      <c r="A139" s="315" t="n"/>
      <c r="B139" s="316" t="n"/>
      <c r="C139" s="287" t="inlineStr">
        <is>
          <t>ФОТ (справочно)</t>
        </is>
      </c>
      <c r="I139" s="289" t="n"/>
      <c r="J139" s="290">
        <f>SUMIF(CD58:CD117, 4, S58:S117)+SUMIF(CD58:CD117, 4, X58:X117)+SUMIF(CD58:CD117, 4, Z58:Z117)</f>
        <v/>
      </c>
      <c r="K139" s="290" t="n"/>
      <c r="L139" s="292">
        <f>SUMIF(CD58:CD117, 4, AR58:AR117)+SUMIF(CD58:CD117, 4, AT58:AT117)+SUMIF(CD58:CD117, 4, AV58:AV117)</f>
        <v/>
      </c>
    </row>
    <row r="140" ht="14.25" customHeight="1" s="201">
      <c r="A140" s="315" t="n"/>
      <c r="B140" s="316" t="n"/>
      <c r="C140" s="287" t="inlineStr">
        <is>
          <t>накладные расходы</t>
        </is>
      </c>
      <c r="I140" s="289" t="n"/>
      <c r="J140" s="290">
        <f>SUMIF(CD58:CD117, 4, AD58:AD117)</f>
        <v/>
      </c>
      <c r="K140" s="290" t="n"/>
      <c r="L140" s="292">
        <f>SUMIF(CD58:CD117, 4, AZ58:AZ117)</f>
        <v/>
      </c>
    </row>
    <row r="141" ht="14.25" customHeight="1" s="201">
      <c r="A141" s="315" t="n"/>
      <c r="B141" s="316" t="n"/>
      <c r="C141" s="287" t="inlineStr">
        <is>
          <t>сметная прибыль</t>
        </is>
      </c>
      <c r="I141" s="289" t="n"/>
      <c r="J141" s="290">
        <f>SUMIF(CD58:CD117, 4, AE58:AE117)</f>
        <v/>
      </c>
      <c r="K141" s="290" t="n"/>
      <c r="L141" s="292">
        <f>SUMIF(CD58:CD117, 4, BA58:BA117)</f>
        <v/>
      </c>
    </row>
    <row r="142"/>
    <row r="143" ht="15" customHeight="1" s="201">
      <c r="A143" s="309" t="n"/>
      <c r="B143" s="310" t="n"/>
      <c r="C143" s="311" t="inlineStr">
        <is>
          <t>ВСЕГО по смете</t>
        </is>
      </c>
      <c r="I143" s="312" t="n"/>
      <c r="J143" s="313">
        <f>J74+J94+J114+J119</f>
        <v/>
      </c>
      <c r="K143" s="313" t="n"/>
      <c r="L143" s="314">
        <f>L74+L94+L114+L119</f>
        <v/>
      </c>
    </row>
    <row r="144" ht="14.25" customHeight="1" s="201">
      <c r="A144" s="315" t="n"/>
      <c r="B144" s="316" t="n"/>
      <c r="C144" s="317" t="inlineStr">
        <is>
          <t>в том числе</t>
        </is>
      </c>
      <c r="I144" s="289" t="n"/>
      <c r="J144" s="290" t="n"/>
      <c r="K144" s="290" t="n"/>
      <c r="L144" s="292" t="n"/>
    </row>
    <row r="145" ht="14.25" customHeight="1" s="201">
      <c r="A145" s="315" t="n"/>
      <c r="B145" s="316" t="n"/>
      <c r="C145" s="287" t="inlineStr">
        <is>
          <t>Всего прямые затраты</t>
        </is>
      </c>
      <c r="I145" s="289" t="n"/>
      <c r="J145" s="290">
        <f>J147+J148+J154+J158</f>
        <v/>
      </c>
      <c r="K145" s="290" t="n"/>
      <c r="L145" s="292">
        <f>L147+L148+L154+L158</f>
        <v/>
      </c>
    </row>
    <row r="146" ht="14.25" customHeight="1" s="201">
      <c r="A146" s="315" t="n"/>
      <c r="B146" s="316" t="n"/>
      <c r="C146" s="317" t="inlineStr">
        <is>
          <t>в том числе</t>
        </is>
      </c>
      <c r="I146" s="289" t="n"/>
      <c r="J146" s="290" t="n"/>
      <c r="K146" s="290" t="n"/>
      <c r="L146" s="292" t="n"/>
    </row>
    <row r="147" ht="14.25" customHeight="1" s="201">
      <c r="A147" s="315" t="n"/>
      <c r="B147" s="316" t="n"/>
      <c r="C147" s="287" t="inlineStr">
        <is>
          <t xml:space="preserve">  оплата труда (ОТ)</t>
        </is>
      </c>
      <c r="I147" s="289" t="n"/>
      <c r="J147" s="290">
        <f>SUM(S58:S141)</f>
        <v/>
      </c>
      <c r="K147" s="290" t="n"/>
      <c r="L147" s="292">
        <f>SUM(AR58:AR141)</f>
        <v/>
      </c>
    </row>
    <row r="148" ht="14.25" customHeight="1" s="201">
      <c r="A148" s="315" t="n"/>
      <c r="B148" s="316" t="n"/>
      <c r="C148" s="287" t="inlineStr">
        <is>
          <t xml:space="preserve">  эксплуатация машин и механизмов</t>
        </is>
      </c>
      <c r="I148" s="289" t="n"/>
      <c r="J148" s="290">
        <f>J150+J153</f>
        <v/>
      </c>
      <c r="K148" s="290" t="n"/>
      <c r="L148" s="292">
        <f>L150+L153</f>
        <v/>
      </c>
    </row>
    <row r="149" ht="14.25" customHeight="1" s="201">
      <c r="A149" s="315" t="n"/>
      <c r="B149" s="316" t="n"/>
      <c r="C149" s="317" t="inlineStr">
        <is>
          <t xml:space="preserve">  в том числе</t>
        </is>
      </c>
      <c r="I149" s="289" t="n"/>
      <c r="J149" s="290" t="n"/>
      <c r="K149" s="290" t="n"/>
      <c r="L149" s="292" t="n"/>
    </row>
    <row r="150" ht="14.25" customHeight="1" s="201">
      <c r="A150" s="315" t="n"/>
      <c r="B150" s="316" t="n"/>
      <c r="C150" s="287" t="inlineStr">
        <is>
          <t xml:space="preserve">    эксплуатация машин и механизмов без учета доплат к оплате труда машинистов</t>
        </is>
      </c>
      <c r="I150" s="289" t="n"/>
      <c r="J150" s="290">
        <f>SUM(P58:P141)</f>
        <v/>
      </c>
      <c r="K150" s="290" t="n"/>
      <c r="L150" s="292">
        <f>SUM(AO58:AO141)</f>
        <v/>
      </c>
    </row>
    <row r="151" ht="14.25" customHeight="1" s="201">
      <c r="A151" s="315" t="n"/>
      <c r="B151" s="316" t="n"/>
      <c r="C151" s="317" t="inlineStr">
        <is>
          <t xml:space="preserve">    в том числе</t>
        </is>
      </c>
      <c r="I151" s="289" t="n"/>
      <c r="J151" s="290" t="n"/>
      <c r="K151" s="290" t="n"/>
      <c r="L151" s="292" t="n"/>
    </row>
    <row r="152" ht="14.25" customHeight="1" s="201">
      <c r="A152" s="315" t="n"/>
      <c r="B152" s="316" t="n"/>
      <c r="C152" s="287" t="inlineStr">
        <is>
          <t xml:space="preserve">      оплата труда машинистов (ОТм)</t>
        </is>
      </c>
      <c r="I152" s="289" t="n"/>
      <c r="J152" s="290">
        <f>SUM(X58:X141)</f>
        <v/>
      </c>
      <c r="K152" s="290" t="n"/>
      <c r="L152" s="292">
        <f>SUM(AT58:AT141)</f>
        <v/>
      </c>
    </row>
    <row r="153" ht="14.25" customHeight="1" s="201">
      <c r="A153" s="315" t="n"/>
      <c r="B153" s="316" t="n"/>
      <c r="C153" s="287" t="inlineStr">
        <is>
          <t xml:space="preserve">    доплаты к оплате труда машинистов</t>
        </is>
      </c>
      <c r="I153" s="289" t="n"/>
      <c r="J153" s="290">
        <f>SUM(Z58:Z141)</f>
        <v/>
      </c>
      <c r="K153" s="290" t="n"/>
      <c r="L153" s="292">
        <f>SUM(AV58:AV141)</f>
        <v/>
      </c>
    </row>
    <row r="154" ht="14.25" customHeight="1" s="201">
      <c r="A154" s="315" t="n"/>
      <c r="B154" s="316" t="n"/>
      <c r="C154" s="287" t="inlineStr">
        <is>
          <t xml:space="preserve">  материальные ресурсы</t>
        </is>
      </c>
      <c r="I154" s="289" t="n"/>
      <c r="J154" s="290">
        <f>J156+J157</f>
        <v/>
      </c>
      <c r="K154" s="290" t="n"/>
      <c r="L154" s="292">
        <f>L156+L157</f>
        <v/>
      </c>
    </row>
    <row r="155" ht="14.25" customHeight="1" s="201">
      <c r="A155" s="315" t="n"/>
      <c r="B155" s="316" t="n"/>
      <c r="C155" s="317" t="inlineStr">
        <is>
          <t xml:space="preserve">  в том числе</t>
        </is>
      </c>
      <c r="I155" s="289" t="n"/>
      <c r="J155" s="290" t="n"/>
      <c r="K155" s="290" t="n"/>
      <c r="L155" s="292" t="n"/>
    </row>
    <row r="156" ht="14.25" customHeight="1" s="201">
      <c r="A156" s="315" t="n"/>
      <c r="B156" s="316" t="n"/>
      <c r="C156" s="287" t="inlineStr">
        <is>
          <t xml:space="preserve">    материальные ресурсы без учета дополнительной перевозки</t>
        </is>
      </c>
      <c r="I156" s="289" t="n"/>
      <c r="J156" s="290">
        <f>SUM(AA58:AA141)-SUM(BJ58:BJ141)</f>
        <v/>
      </c>
      <c r="K156" s="290" t="n"/>
      <c r="L156" s="292">
        <f>SUM(AW58:AW141)-SUM(BK58:BK141)</f>
        <v/>
      </c>
    </row>
    <row r="157" ht="14.25" customHeight="1" s="201">
      <c r="A157" s="315" t="n"/>
      <c r="B157" s="316" t="n"/>
      <c r="C157" s="287" t="inlineStr">
        <is>
          <t xml:space="preserve">    дополнительная перевозка материальных ресурсов</t>
        </is>
      </c>
      <c r="I157" s="289" t="n"/>
      <c r="J157" s="290">
        <f>SUM(AG58:AG141)</f>
        <v/>
      </c>
      <c r="K157" s="290" t="n"/>
      <c r="L157" s="292">
        <f>SUM(BC58:BC141)</f>
        <v/>
      </c>
    </row>
    <row r="158" ht="14.25" customHeight="1" s="201">
      <c r="A158" s="315" t="n"/>
      <c r="B158" s="316" t="n"/>
      <c r="C158" s="287" t="inlineStr">
        <is>
          <t xml:space="preserve">  перевозка</t>
        </is>
      </c>
      <c r="I158" s="289" t="n"/>
      <c r="J158" s="290">
        <f>SUM(AF58:AF141)</f>
        <v/>
      </c>
      <c r="K158" s="290" t="n"/>
      <c r="L158" s="292">
        <f>SUM(BB58:BB141)</f>
        <v/>
      </c>
    </row>
    <row r="159" ht="14.25" customHeight="1" s="201">
      <c r="A159" s="315" t="n"/>
      <c r="B159" s="316" t="n"/>
      <c r="C159" s="287" t="inlineStr">
        <is>
          <t>Всего ФОТ (справочно)</t>
        </is>
      </c>
      <c r="I159" s="289" t="n"/>
      <c r="J159" s="290">
        <f>SUM(S58:S141)+SUM(X58:X141)+SUM(Z58:Z141)</f>
        <v/>
      </c>
      <c r="K159" s="290" t="n"/>
      <c r="L159" s="292">
        <f>SUM(AR58:AR141)+SUM(AT58:AT141)+SUM(AV58:AV141)</f>
        <v/>
      </c>
    </row>
    <row r="160" ht="14.25" customHeight="1" s="201">
      <c r="A160" s="315" t="n"/>
      <c r="B160" s="316" t="n"/>
      <c r="C160" s="287" t="inlineStr">
        <is>
          <t>Всего накладные расходы</t>
        </is>
      </c>
      <c r="I160" s="289" t="n"/>
      <c r="J160" s="290">
        <f>SUM(AD58:AD141)</f>
        <v/>
      </c>
      <c r="K160" s="290" t="n"/>
      <c r="L160" s="292">
        <f>SUM(AZ58:AZ141)</f>
        <v/>
      </c>
    </row>
    <row r="161" ht="14.25" customHeight="1" s="201">
      <c r="A161" s="315" t="n"/>
      <c r="B161" s="316" t="n"/>
      <c r="C161" s="287" t="inlineStr">
        <is>
          <t>Всего сметная прибыль</t>
        </is>
      </c>
      <c r="I161" s="289" t="n"/>
      <c r="J161" s="290">
        <f>SUM(AE58:AE141)</f>
        <v/>
      </c>
      <c r="K161" s="290" t="n"/>
      <c r="L161" s="292">
        <f>SUM(BA58:BA141)</f>
        <v/>
      </c>
    </row>
    <row r="162" ht="14.25" customHeight="1" s="201">
      <c r="A162" s="315" t="n"/>
      <c r="B162" s="316" t="n"/>
      <c r="C162" s="287" t="inlineStr">
        <is>
          <t>Всего оборудование</t>
        </is>
      </c>
      <c r="I162" s="289" t="n"/>
      <c r="J162" s="290">
        <f>J164+J165</f>
        <v/>
      </c>
      <c r="K162" s="290" t="n"/>
      <c r="L162" s="292">
        <f>L164+L165</f>
        <v/>
      </c>
    </row>
    <row r="163" ht="14.25" customHeight="1" s="201">
      <c r="A163" s="315" t="n"/>
      <c r="B163" s="316" t="n"/>
      <c r="C163" s="317" t="inlineStr">
        <is>
          <t>в том числе</t>
        </is>
      </c>
      <c r="I163" s="289" t="n"/>
      <c r="J163" s="290" t="n"/>
      <c r="K163" s="290" t="n"/>
      <c r="L163" s="292" t="n"/>
    </row>
    <row r="164" ht="14.25" customHeight="1" s="201">
      <c r="A164" s="315" t="n"/>
      <c r="B164" s="316" t="n"/>
      <c r="C164" s="287" t="inlineStr">
        <is>
          <t xml:space="preserve">  оборудование без учета дополнительной перевозки</t>
        </is>
      </c>
      <c r="I164" s="289" t="n"/>
      <c r="J164" s="290">
        <f>SUM(BJ58:BJ141)</f>
        <v/>
      </c>
      <c r="K164" s="290" t="n"/>
      <c r="L164" s="292">
        <f>SUM(BK58:BK141)</f>
        <v/>
      </c>
    </row>
    <row r="165" ht="14.25" customHeight="1" s="201">
      <c r="A165" s="315" t="n"/>
      <c r="B165" s="316" t="n"/>
      <c r="C165" s="287" t="inlineStr">
        <is>
          <t xml:space="preserve">  дополнительная перевозка оборудования</t>
        </is>
      </c>
      <c r="I165" s="289" t="n"/>
      <c r="J165" s="290">
        <f>SUM(AH58:AH141)</f>
        <v/>
      </c>
      <c r="K165" s="290" t="n"/>
      <c r="L165" s="292">
        <f>SUM(BD58:BD141)</f>
        <v/>
      </c>
    </row>
    <row r="166" ht="14.25" customHeight="1" s="201">
      <c r="A166" s="315" t="n"/>
      <c r="B166" s="316" t="n"/>
      <c r="C166" s="287" t="inlineStr">
        <is>
          <t>Всего прочие затраты</t>
        </is>
      </c>
      <c r="I166" s="289" t="n"/>
      <c r="J166" s="290">
        <f>J119</f>
        <v/>
      </c>
      <c r="K166" s="290" t="n"/>
      <c r="L166" s="292">
        <f>L119</f>
        <v/>
      </c>
    </row>
    <row r="167" ht="14.25" customHeight="1" s="201">
      <c r="A167" s="315" t="n"/>
      <c r="B167" s="316" t="n"/>
      <c r="C167" s="311" t="inlineStr">
        <is>
          <t>Справочно</t>
        </is>
      </c>
      <c r="I167" s="289" t="n"/>
      <c r="J167" s="290" t="n"/>
      <c r="K167" s="290" t="n"/>
      <c r="L167" s="292" t="n"/>
    </row>
    <row r="168" ht="14.25" customHeight="1" s="201">
      <c r="A168" s="315" t="n"/>
      <c r="B168" s="316" t="n"/>
      <c r="C168" s="287" t="inlineStr">
        <is>
          <t xml:space="preserve">  материальные ресурсы, отсутствующие в ФРСН</t>
        </is>
      </c>
      <c r="I168" s="289" t="n"/>
      <c r="J168" s="290">
        <f>SUM(AB58:AB141)</f>
        <v/>
      </c>
      <c r="K168" s="290" t="n"/>
      <c r="L168" s="292">
        <f>SUM(AX58:AX141)</f>
        <v/>
      </c>
    </row>
    <row r="169" ht="14.25" customHeight="1" s="201">
      <c r="A169" s="315" t="n"/>
      <c r="B169" s="316" t="n"/>
      <c r="C169" s="287" t="inlineStr">
        <is>
          <t xml:space="preserve">  оборудование, отсутствующие в ФРСН</t>
        </is>
      </c>
      <c r="I169" s="289" t="n"/>
      <c r="J169" s="290">
        <f>SUM(AC58:AC141)</f>
        <v/>
      </c>
      <c r="K169" s="290" t="n"/>
      <c r="L169" s="292">
        <f>SUM(AY58:AY141)</f>
        <v/>
      </c>
    </row>
    <row r="170" ht="14.25" customHeight="1" s="201">
      <c r="A170" s="315" t="n"/>
      <c r="B170" s="316" t="n"/>
      <c r="C170" s="287" t="inlineStr">
        <is>
          <t xml:space="preserve">  затраты труда рабочих</t>
        </is>
      </c>
      <c r="G170" s="318">
        <f>Source!F1779</f>
        <v/>
      </c>
      <c r="H170" s="315" t="n"/>
      <c r="I170" s="315" t="n"/>
      <c r="J170" s="315" t="n"/>
      <c r="K170" s="315" t="n"/>
      <c r="L170" s="315" t="n"/>
    </row>
    <row r="171" ht="14.25" customHeight="1" s="201">
      <c r="A171" s="315" t="n"/>
      <c r="B171" s="316" t="n"/>
      <c r="C171" s="287" t="inlineStr">
        <is>
          <t xml:space="preserve">  затраты труда машинистов</t>
        </is>
      </c>
      <c r="G171" s="318">
        <f>Source!F1780</f>
        <v/>
      </c>
      <c r="H171" s="315" t="n"/>
      <c r="I171" s="315" t="n"/>
      <c r="J171" s="315" t="n"/>
      <c r="K171" s="315" t="n"/>
      <c r="L171" s="315" t="n"/>
    </row>
    <row r="172"/>
    <row r="173" ht="14.25" customHeight="1" s="201">
      <c r="C173" s="319">
        <f>Source!H1786</f>
        <v/>
      </c>
      <c r="L173" s="320">
        <f>IF(Source!Y1786=0, "", Source!Y1786)</f>
        <v/>
      </c>
    </row>
    <row r="174" ht="14.25" customHeight="1" s="201">
      <c r="C174" s="319">
        <f>Source!H1787</f>
        <v/>
      </c>
      <c r="L174" s="320">
        <f>IF(Source!Y1787=0, "", Source!Y1787)</f>
        <v/>
      </c>
    </row>
    <row r="175" ht="14.25" customHeight="1" s="201">
      <c r="C175" s="319">
        <f>Source!H1788</f>
        <v/>
      </c>
      <c r="L175" s="320">
        <f>IF(Source!Y1788=0, "", Source!Y1788)</f>
        <v/>
      </c>
    </row>
    <row r="176"/>
    <row r="177"/>
    <row r="178" ht="14.25" customHeight="1" s="201">
      <c r="A178" s="321" t="n"/>
      <c r="B178" s="322" t="inlineStr">
        <is>
          <t xml:space="preserve">Составил   </t>
        </is>
      </c>
      <c r="C178" s="323">
        <f>IF(Source!AC12&lt;&gt;"", Source!AC12," ")</f>
        <v/>
      </c>
      <c r="D178" s="275" t="n"/>
      <c r="E178" s="275" t="n"/>
      <c r="F178" s="275" t="n"/>
      <c r="G178" s="275" t="n"/>
      <c r="H178" s="244">
        <f>IF(Source!AB12&lt;&gt;"", Source!AB12," ")</f>
        <v/>
      </c>
      <c r="I178" s="243" t="n"/>
      <c r="J178" s="243" t="n"/>
      <c r="K178" s="243" t="n"/>
      <c r="L178" s="240" t="n"/>
    </row>
    <row r="179" ht="14.25" customHeight="1" s="201">
      <c r="A179" s="321" t="n"/>
      <c r="B179" s="324" t="n"/>
      <c r="C179" s="325" t="inlineStr">
        <is>
          <t>[должность,подпись(инициалы,фамилия)]</t>
        </is>
      </c>
      <c r="D179" s="203" t="n"/>
      <c r="E179" s="203" t="n"/>
      <c r="F179" s="203" t="n"/>
      <c r="G179" s="203" t="n"/>
      <c r="H179" s="243" t="n"/>
      <c r="I179" s="243" t="n"/>
      <c r="J179" s="243" t="n"/>
      <c r="K179" s="243" t="n"/>
      <c r="L179" s="240" t="n"/>
    </row>
    <row r="180" ht="14.25" customHeight="1" s="201">
      <c r="A180" s="321" t="n"/>
      <c r="B180" s="324" t="n"/>
      <c r="C180" s="243" t="n"/>
      <c r="D180" s="243" t="n"/>
      <c r="E180" s="243" t="n"/>
      <c r="F180" s="243" t="n"/>
      <c r="G180" s="243" t="n"/>
      <c r="H180" s="243" t="n"/>
      <c r="I180" s="243" t="n"/>
      <c r="J180" s="243" t="n"/>
      <c r="K180" s="243" t="n"/>
      <c r="L180" s="240" t="n"/>
    </row>
    <row r="181" ht="14.25" customHeight="1" s="201">
      <c r="A181" s="321" t="n"/>
      <c r="B181" s="322" t="inlineStr">
        <is>
          <t xml:space="preserve">Проверил   </t>
        </is>
      </c>
      <c r="C181" s="323">
        <f>IF(Source!AE12&lt;&gt;"", Source!AE12," ")</f>
        <v/>
      </c>
      <c r="D181" s="275" t="n"/>
      <c r="E181" s="275" t="n"/>
      <c r="F181" s="275" t="n"/>
      <c r="G181" s="275" t="n"/>
      <c r="H181" s="244">
        <f>IF(Source!AD12&lt;&gt;"", Source!AD12," ")</f>
        <v/>
      </c>
      <c r="I181" s="243" t="n"/>
      <c r="J181" s="243" t="n"/>
      <c r="K181" s="243" t="n"/>
      <c r="L181" s="240" t="n"/>
    </row>
    <row r="182" ht="14.25" customHeight="1" s="201">
      <c r="A182" s="243" t="n"/>
      <c r="B182" s="243" t="n"/>
      <c r="C182" s="325" t="inlineStr">
        <is>
          <t>[должность,подпись(инициалы,фамилия)]</t>
        </is>
      </c>
      <c r="D182" s="203" t="n"/>
      <c r="E182" s="203" t="n"/>
      <c r="F182" s="203" t="n"/>
      <c r="G182" s="203" t="n"/>
      <c r="H182" s="243" t="n"/>
      <c r="I182" s="243" t="n"/>
      <c r="J182" s="243" t="n"/>
      <c r="K182" s="243" t="n"/>
      <c r="L182" s="240" t="n"/>
    </row>
  </sheetData>
  <mergeCells count="147">
    <mergeCell ref="C103:H103"/>
    <mergeCell ref="C143:H143"/>
    <mergeCell ref="C85:H85"/>
    <mergeCell ref="C117:H117"/>
    <mergeCell ref="C168:H168"/>
    <mergeCell ref="C99:H99"/>
    <mergeCell ref="C173:K173"/>
    <mergeCell ref="C133:H133"/>
    <mergeCell ref="C75:H75"/>
    <mergeCell ref="C167:H167"/>
    <mergeCell ref="C127:H127"/>
    <mergeCell ref="C130:H130"/>
    <mergeCell ref="A26:L26"/>
    <mergeCell ref="C169:H169"/>
    <mergeCell ref="L52:L56"/>
    <mergeCell ref="C150:H150"/>
    <mergeCell ref="C144:H144"/>
    <mergeCell ref="C159:H159"/>
    <mergeCell ref="C153:H153"/>
    <mergeCell ref="F10:L10"/>
    <mergeCell ref="D48:E48"/>
    <mergeCell ref="C72:H72"/>
    <mergeCell ref="C125:H125"/>
    <mergeCell ref="C81:H81"/>
    <mergeCell ref="C161:H161"/>
    <mergeCell ref="C171:F171"/>
    <mergeCell ref="C136:H136"/>
    <mergeCell ref="C78:H78"/>
    <mergeCell ref="C145:H145"/>
    <mergeCell ref="C87:H87"/>
    <mergeCell ref="C154:H154"/>
    <mergeCell ref="A34:L34"/>
    <mergeCell ref="F18:L18"/>
    <mergeCell ref="C175:K175"/>
    <mergeCell ref="H3:L3"/>
    <mergeCell ref="C107:H107"/>
    <mergeCell ref="H52:J55"/>
    <mergeCell ref="C89:H89"/>
    <mergeCell ref="C104:H104"/>
    <mergeCell ref="C116:H116"/>
    <mergeCell ref="C79:H79"/>
    <mergeCell ref="C88:H88"/>
    <mergeCell ref="C121:H121"/>
    <mergeCell ref="C134:H134"/>
    <mergeCell ref="C179:G179"/>
    <mergeCell ref="C52:C56"/>
    <mergeCell ref="C39:L39"/>
    <mergeCell ref="C105:H105"/>
    <mergeCell ref="C163:H163"/>
    <mergeCell ref="I70:J70"/>
    <mergeCell ref="C115:H115"/>
    <mergeCell ref="E52:G55"/>
    <mergeCell ref="B3:E3"/>
    <mergeCell ref="C135:H135"/>
    <mergeCell ref="C149:H149"/>
    <mergeCell ref="C122:H122"/>
    <mergeCell ref="C158:H158"/>
    <mergeCell ref="D47:E47"/>
    <mergeCell ref="C174:K174"/>
    <mergeCell ref="A12:E12"/>
    <mergeCell ref="H7:L7"/>
    <mergeCell ref="C182:G182"/>
    <mergeCell ref="A31:L31"/>
    <mergeCell ref="C96:H96"/>
    <mergeCell ref="C83:H83"/>
    <mergeCell ref="A14:E14"/>
    <mergeCell ref="C92:H92"/>
    <mergeCell ref="C98:H98"/>
    <mergeCell ref="C147:H147"/>
    <mergeCell ref="C162:H162"/>
    <mergeCell ref="F22:L22"/>
    <mergeCell ref="A25:L25"/>
    <mergeCell ref="C137:H137"/>
    <mergeCell ref="C146:H146"/>
    <mergeCell ref="K52:K56"/>
    <mergeCell ref="B6:E6"/>
    <mergeCell ref="C124:H124"/>
    <mergeCell ref="C164:H164"/>
    <mergeCell ref="H4:L4"/>
    <mergeCell ref="C148:H148"/>
    <mergeCell ref="C139:H139"/>
    <mergeCell ref="C90:H90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C76:H76"/>
    <mergeCell ref="D49:E49"/>
    <mergeCell ref="C119:H119"/>
    <mergeCell ref="B7:E7"/>
    <mergeCell ref="C82:H82"/>
    <mergeCell ref="A18:E18"/>
    <mergeCell ref="C165:H165"/>
    <mergeCell ref="A29:L29"/>
    <mergeCell ref="C155:H155"/>
    <mergeCell ref="C102:H102"/>
    <mergeCell ref="C111:H111"/>
    <mergeCell ref="F12:L12"/>
    <mergeCell ref="C86:H86"/>
    <mergeCell ref="A22:E22"/>
    <mergeCell ref="C157:H157"/>
    <mergeCell ref="C166:H166"/>
    <mergeCell ref="C108:H108"/>
    <mergeCell ref="C160:H160"/>
    <mergeCell ref="B52:B56"/>
    <mergeCell ref="A20:E20"/>
    <mergeCell ref="D52:D56"/>
    <mergeCell ref="C128:H128"/>
    <mergeCell ref="C97:H97"/>
    <mergeCell ref="C100:H100"/>
    <mergeCell ref="C112:H112"/>
    <mergeCell ref="C152:H152"/>
    <mergeCell ref="C109:H109"/>
    <mergeCell ref="C94:H94"/>
    <mergeCell ref="C84:H84"/>
    <mergeCell ref="C80:H80"/>
    <mergeCell ref="C114:H114"/>
    <mergeCell ref="C129:H129"/>
    <mergeCell ref="C170:F170"/>
    <mergeCell ref="C95:H95"/>
    <mergeCell ref="B4:E4"/>
    <mergeCell ref="A33:L33"/>
    <mergeCell ref="C70:H70"/>
    <mergeCell ref="A52:A56"/>
    <mergeCell ref="C106:H106"/>
    <mergeCell ref="F16:L16"/>
    <mergeCell ref="C91:H91"/>
    <mergeCell ref="C131:H131"/>
    <mergeCell ref="A28:L28"/>
    <mergeCell ref="C140:H140"/>
    <mergeCell ref="F20:L20"/>
    <mergeCell ref="C101:H101"/>
    <mergeCell ref="K70:L70"/>
    <mergeCell ref="C77:H77"/>
    <mergeCell ref="C156:H156"/>
    <mergeCell ref="C151:H151"/>
    <mergeCell ref="C40:L40"/>
    <mergeCell ref="C74:H74"/>
    <mergeCell ref="A10:E10"/>
    <mergeCell ref="C126:H126"/>
    <mergeCell ref="C141:H141"/>
    <mergeCell ref="D50:E50"/>
    <mergeCell ref="D44:E44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D162"/>
  <sheetViews>
    <sheetView workbookViewId="0">
      <selection activeCell="A1" sqref="A1"/>
    </sheetView>
  </sheetViews>
  <sheetFormatPr baseColWidth="8" defaultRowHeight="15"/>
  <cols>
    <col width="5.7109375" customWidth="1" style="201" min="1" max="1"/>
    <col width="13" customWidth="1" style="201" min="2" max="2"/>
    <col width="20.7109375" customWidth="1" style="201" min="3" max="3"/>
    <col width="40.7109375" customWidth="1" style="201" min="4" max="4"/>
    <col width="10.7109375" customWidth="1" style="201" min="5" max="5"/>
    <col width="15.7109375" customWidth="1" style="201" min="6" max="6"/>
    <col width="18.140625" customWidth="1" style="201" min="7" max="7"/>
    <col width="15.7109375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</cols>
  <sheetData>
    <row r="1">
      <c r="A1" s="239" t="inlineStr">
        <is>
          <t>Smeta.RU Flash  (495) 974-1589</t>
        </is>
      </c>
      <c r="B1" s="239" t="n"/>
      <c r="C1" s="239" t="n"/>
      <c r="D1" s="239" t="n"/>
      <c r="E1" s="239" t="n"/>
      <c r="F1" s="239" t="n"/>
      <c r="G1" s="239" t="n"/>
      <c r="H1" s="239" t="n"/>
      <c r="I1" s="239" t="n"/>
      <c r="J1" s="239" t="n"/>
      <c r="K1" s="239" t="n"/>
      <c r="L1" s="239" t="n"/>
      <c r="M1" s="239" t="n"/>
    </row>
    <row r="2" ht="12.75" customHeight="1" s="201">
      <c r="A2" s="326" t="n"/>
      <c r="B2" s="326" t="n"/>
      <c r="C2" s="326" t="n"/>
      <c r="D2" s="326" t="n"/>
      <c r="E2" s="326" t="n"/>
      <c r="F2" s="326" t="n"/>
      <c r="G2" s="326" t="n"/>
      <c r="H2" s="326" t="n"/>
      <c r="I2" s="326" t="n"/>
      <c r="J2" s="327" t="inlineStr">
        <is>
          <t>Унифицированная форма № КС-2</t>
        </is>
      </c>
    </row>
    <row r="3" ht="12.75" customHeight="1" s="201">
      <c r="A3" s="326" t="n"/>
      <c r="B3" s="326" t="n"/>
      <c r="C3" s="326" t="n"/>
      <c r="D3" s="326" t="n"/>
      <c r="E3" s="326" t="n"/>
      <c r="F3" s="326" t="n"/>
      <c r="G3" s="326" t="n"/>
      <c r="H3" s="326" t="n"/>
      <c r="I3" s="327" t="inlineStr">
        <is>
          <t>Утверждена постановлением Госкомстата России</t>
        </is>
      </c>
    </row>
    <row r="4" ht="12.75" customHeight="1" s="201">
      <c r="A4" s="326" t="n"/>
      <c r="B4" s="326" t="n"/>
      <c r="C4" s="326" t="n"/>
      <c r="D4" s="326" t="n"/>
      <c r="E4" s="326" t="n"/>
      <c r="F4" s="326" t="n"/>
      <c r="G4" s="326" t="n"/>
      <c r="H4" s="326" t="n"/>
      <c r="I4" s="326" t="n"/>
      <c r="J4" s="327" t="inlineStr">
        <is>
          <t>от 11.11.99. № 100</t>
        </is>
      </c>
    </row>
    <row r="5" ht="12.75" customHeight="1" s="201">
      <c r="A5" s="326" t="n"/>
      <c r="B5" s="326" t="n"/>
      <c r="C5" s="326" t="n"/>
      <c r="D5" s="326" t="n"/>
      <c r="E5" s="326" t="n"/>
      <c r="F5" s="326" t="n"/>
      <c r="G5" s="326" t="n"/>
      <c r="H5" s="326" t="n"/>
      <c r="I5" s="326" t="n"/>
      <c r="J5" s="326" t="n"/>
      <c r="K5" s="326" t="n"/>
      <c r="L5" s="326" t="n"/>
      <c r="M5" s="326" t="n"/>
    </row>
    <row r="6" ht="14.25" customHeight="1" s="201">
      <c r="A6" s="326" t="n"/>
      <c r="B6" s="326" t="n"/>
      <c r="C6" s="326" t="n"/>
      <c r="D6" s="326" t="n"/>
      <c r="E6" s="326" t="n"/>
      <c r="F6" s="326" t="n"/>
      <c r="G6" s="326" t="n"/>
      <c r="H6" s="326" t="n"/>
      <c r="I6" s="326" t="n"/>
      <c r="J6" s="326" t="n"/>
      <c r="K6" s="328" t="inlineStr">
        <is>
          <t>Код</t>
        </is>
      </c>
      <c r="L6" s="202" t="n"/>
      <c r="M6" s="202" t="n"/>
    </row>
    <row r="7" ht="28.5" customHeight="1" s="201">
      <c r="A7" s="326" t="n"/>
      <c r="B7" s="326" t="n"/>
      <c r="C7" s="326" t="n"/>
      <c r="D7" s="326" t="n"/>
      <c r="E7" s="326" t="n"/>
      <c r="F7" s="326" t="n"/>
      <c r="G7" s="326" t="n"/>
      <c r="H7" s="326" t="n"/>
      <c r="I7" s="326" t="n"/>
      <c r="J7" s="329" t="inlineStr">
        <is>
          <t>Форма по ОКУД</t>
        </is>
      </c>
      <c r="K7" s="330" t="n">
        <v>322005</v>
      </c>
      <c r="L7" s="236" t="n"/>
      <c r="M7" s="228" t="n"/>
    </row>
    <row r="8" ht="12.75" customHeight="1" s="201">
      <c r="A8" s="326" t="n"/>
      <c r="B8" s="326" t="n"/>
      <c r="C8" s="326" t="n"/>
      <c r="D8" s="326" t="n"/>
      <c r="E8" s="326" t="n"/>
      <c r="F8" s="326" t="n"/>
      <c r="G8" s="326" t="n"/>
      <c r="H8" s="326" t="n"/>
      <c r="I8" s="326" t="n"/>
      <c r="J8" s="326" t="n"/>
      <c r="K8" s="330" t="inlineStr"/>
      <c r="L8" s="203" t="n"/>
      <c r="M8" s="206" t="n"/>
    </row>
    <row r="9" ht="14.25" customHeight="1" s="201">
      <c r="A9" s="326" t="inlineStr">
        <is>
          <t>Инвестор</t>
        </is>
      </c>
      <c r="C9" s="331" t="inlineStr"/>
      <c r="D9" s="202" t="n"/>
      <c r="E9" s="202" t="n"/>
      <c r="F9" s="202" t="n"/>
      <c r="G9" s="202" t="n"/>
      <c r="H9" s="202" t="n"/>
      <c r="I9" s="202" t="n"/>
      <c r="J9" s="329" t="inlineStr">
        <is>
          <t>по ОКПО</t>
        </is>
      </c>
      <c r="K9" s="209" t="n"/>
      <c r="L9" s="202" t="n"/>
      <c r="M9" s="210" t="n"/>
    </row>
    <row r="10" ht="12.75" customHeight="1" s="201">
      <c r="A10" s="326" t="n"/>
      <c r="B10" s="326" t="n"/>
      <c r="C10" s="332" t="inlineStr">
        <is>
          <t>организация, адрес, телефон, факс</t>
        </is>
      </c>
      <c r="D10" s="203" t="n"/>
      <c r="E10" s="203" t="n"/>
      <c r="F10" s="203" t="n"/>
      <c r="G10" s="203" t="n"/>
      <c r="H10" s="203" t="n"/>
      <c r="I10" s="203" t="n"/>
      <c r="J10" s="326" t="n"/>
      <c r="K10" s="330" t="inlineStr"/>
      <c r="L10" s="203" t="n"/>
      <c r="M10" s="206" t="n"/>
    </row>
    <row r="11" ht="14.25" customHeight="1" s="201">
      <c r="A11" s="326" t="inlineStr">
        <is>
          <t>Заказчик</t>
        </is>
      </c>
      <c r="C11" s="331" t="inlineStr">
        <is>
          <t>МУП "МЩВ" Филиал Жилищник"</t>
        </is>
      </c>
      <c r="D11" s="202" t="n"/>
      <c r="E11" s="202" t="n"/>
      <c r="F11" s="202" t="n"/>
      <c r="G11" s="202" t="n"/>
      <c r="H11" s="202" t="n"/>
      <c r="I11" s="202" t="n"/>
      <c r="J11" s="329" t="inlineStr">
        <is>
          <t>по ОКПО</t>
        </is>
      </c>
      <c r="K11" s="209" t="n"/>
      <c r="L11" s="202" t="n"/>
      <c r="M11" s="210" t="n"/>
    </row>
    <row r="12" ht="12.75" customHeight="1" s="201">
      <c r="A12" s="326" t="n"/>
      <c r="B12" s="326" t="n"/>
      <c r="C12" s="332" t="inlineStr">
        <is>
          <t>организация, адрес, телефон, факс</t>
        </is>
      </c>
      <c r="D12" s="203" t="n"/>
      <c r="E12" s="203" t="n"/>
      <c r="F12" s="203" t="n"/>
      <c r="G12" s="203" t="n"/>
      <c r="H12" s="203" t="n"/>
      <c r="I12" s="203" t="n"/>
      <c r="J12" s="326" t="n"/>
      <c r="K12" s="330" t="inlineStr"/>
      <c r="L12" s="203" t="n"/>
      <c r="M12" s="206" t="n"/>
    </row>
    <row r="13" ht="14.25" customHeight="1" s="201">
      <c r="A13" s="326" t="inlineStr">
        <is>
          <t>Подрядчик</t>
        </is>
      </c>
      <c r="C13" s="331" t="inlineStr">
        <is>
          <t>ООО "ГОРИЗОНТ+"</t>
        </is>
      </c>
      <c r="D13" s="202" t="n"/>
      <c r="E13" s="202" t="n"/>
      <c r="F13" s="202" t="n"/>
      <c r="G13" s="202" t="n"/>
      <c r="H13" s="202" t="n"/>
      <c r="I13" s="202" t="n"/>
      <c r="J13" s="329" t="inlineStr">
        <is>
          <t>по ОКПО</t>
        </is>
      </c>
      <c r="K13" s="209" t="n"/>
      <c r="L13" s="202" t="n"/>
      <c r="M13" s="210" t="n"/>
    </row>
    <row r="14" ht="12.75" customHeight="1" s="201">
      <c r="A14" s="326" t="n"/>
      <c r="B14" s="326" t="n"/>
      <c r="C14" s="332" t="inlineStr">
        <is>
          <t>организация, адрес, телефон, факс</t>
        </is>
      </c>
      <c r="D14" s="203" t="n"/>
      <c r="E14" s="203" t="n"/>
      <c r="F14" s="203" t="n"/>
      <c r="G14" s="203" t="n"/>
      <c r="H14" s="203" t="n"/>
      <c r="I14" s="203" t="n"/>
      <c r="J14" s="326" t="n"/>
      <c r="K14" s="330" t="inlineStr"/>
      <c r="L14" s="203" t="n"/>
      <c r="M14" s="206" t="n"/>
    </row>
    <row r="15" ht="14.25" customHeight="1" s="201">
      <c r="A15" s="326" t="inlineStr">
        <is>
          <t>Стройка</t>
        </is>
      </c>
      <c r="C15" s="331" t="inlineStr">
        <is>
          <t>Текущий ремонт МКД по адресу: М.О., Щелково, Первомайская, д.54</t>
        </is>
      </c>
      <c r="D15" s="202" t="n"/>
      <c r="E15" s="202" t="n"/>
      <c r="F15" s="202" t="n"/>
      <c r="G15" s="202" t="n"/>
      <c r="H15" s="202" t="n"/>
      <c r="I15" s="202" t="n"/>
      <c r="J15" s="333" t="n"/>
      <c r="K15" s="209" t="n"/>
      <c r="L15" s="202" t="n"/>
      <c r="M15" s="210" t="n"/>
    </row>
    <row r="16" ht="12.75" customHeight="1" s="201">
      <c r="A16" s="326" t="n"/>
      <c r="B16" s="326" t="n"/>
      <c r="C16" s="332" t="inlineStr">
        <is>
          <t>наименование, адрес</t>
        </is>
      </c>
      <c r="D16" s="203" t="n"/>
      <c r="E16" s="203" t="n"/>
      <c r="F16" s="203" t="n"/>
      <c r="G16" s="203" t="n"/>
      <c r="H16" s="203" t="n"/>
      <c r="I16" s="203" t="n"/>
      <c r="J16" s="326" t="n"/>
      <c r="K16" s="330" t="inlineStr"/>
      <c r="L16" s="203" t="n"/>
      <c r="M16" s="206" t="n"/>
    </row>
    <row r="17" ht="14.25" customHeight="1" s="201">
      <c r="A17" s="326" t="inlineStr">
        <is>
          <t>Объект</t>
        </is>
      </c>
      <c r="C17" s="331" t="inlineStr">
        <is>
          <t>Текущий ремонт МКД по адресу: М.О., Щелково,Первомайская, д.54</t>
        </is>
      </c>
      <c r="D17" s="202" t="n"/>
      <c r="E17" s="202" t="n"/>
      <c r="F17" s="202" t="n"/>
      <c r="G17" s="202" t="n"/>
      <c r="H17" s="202" t="n"/>
      <c r="I17" s="202" t="n"/>
      <c r="J17" s="333" t="n"/>
      <c r="K17" s="209" t="n"/>
      <c r="L17" s="202" t="n"/>
      <c r="M17" s="210" t="n"/>
    </row>
    <row r="18" ht="12.75" customHeight="1" s="201">
      <c r="A18" s="326" t="n"/>
      <c r="B18" s="326" t="n"/>
      <c r="C18" s="332" t="inlineStr">
        <is>
          <t>наименование</t>
        </is>
      </c>
      <c r="D18" s="203" t="n"/>
      <c r="E18" s="203" t="n"/>
      <c r="F18" s="203" t="n"/>
      <c r="G18" s="203" t="n"/>
      <c r="H18" s="203" t="n"/>
      <c r="I18" s="203" t="n"/>
      <c r="J18" s="326" t="n"/>
      <c r="K18" s="334" t="n"/>
      <c r="L18" s="334" t="n"/>
      <c r="M18" s="334" t="n"/>
    </row>
    <row r="19" ht="14.25" customHeight="1" s="201">
      <c r="A19" s="326" t="n"/>
      <c r="B19" s="326" t="n"/>
      <c r="C19" s="326" t="n"/>
      <c r="D19" s="326" t="n"/>
      <c r="E19" s="326" t="n"/>
      <c r="F19" s="326" t="n"/>
      <c r="G19" s="326" t="n"/>
      <c r="H19" s="335" t="inlineStr">
        <is>
          <t>Вид деятельности по ОКДП</t>
        </is>
      </c>
      <c r="I19" s="202" t="n"/>
      <c r="J19" s="210" t="n"/>
      <c r="K19" s="330" t="inlineStr"/>
      <c r="L19" s="236" t="n"/>
      <c r="M19" s="228" t="n"/>
    </row>
    <row r="20" ht="14.25" customHeight="1" s="201">
      <c r="A20" s="326" t="n"/>
      <c r="B20" s="326" t="n"/>
      <c r="C20" s="326" t="n"/>
      <c r="D20" s="326" t="n"/>
      <c r="E20" s="326" t="n"/>
      <c r="F20" s="326" t="n"/>
      <c r="G20" s="326" t="n"/>
      <c r="H20" s="336" t="inlineStr">
        <is>
          <t>Договор подряда</t>
        </is>
      </c>
      <c r="I20" s="206" t="n"/>
      <c r="J20" s="330" t="inlineStr">
        <is>
          <t>номер</t>
        </is>
      </c>
      <c r="K20" s="330" t="inlineStr"/>
      <c r="L20" s="236" t="n"/>
      <c r="M20" s="228" t="n"/>
    </row>
    <row r="21" ht="14.25" customHeight="1" s="201">
      <c r="A21" s="326" t="n"/>
      <c r="B21" s="326" t="n"/>
      <c r="C21" s="326" t="n"/>
      <c r="D21" s="326" t="n"/>
      <c r="E21" s="326" t="n"/>
      <c r="F21" s="326" t="n"/>
      <c r="G21" s="326" t="n"/>
      <c r="H21" s="326" t="n"/>
      <c r="I21" s="333" t="n"/>
      <c r="J21" s="330" t="inlineStr">
        <is>
          <t>дата</t>
        </is>
      </c>
      <c r="K21" s="337" t="inlineStr"/>
      <c r="L21" s="236" t="n"/>
      <c r="M21" s="228" t="n"/>
    </row>
    <row r="22" ht="14.25" customHeight="1" s="201">
      <c r="A22" s="326" t="n"/>
      <c r="B22" s="326" t="n"/>
      <c r="C22" s="326" t="n"/>
      <c r="D22" s="326" t="n"/>
      <c r="E22" s="326" t="n"/>
      <c r="F22" s="326" t="n"/>
      <c r="G22" s="326" t="n"/>
      <c r="H22" s="326" t="n"/>
      <c r="I22" s="326" t="n"/>
      <c r="J22" s="336" t="inlineStr">
        <is>
          <t>Вид операции</t>
        </is>
      </c>
      <c r="K22" s="330" t="inlineStr"/>
      <c r="L22" s="236" t="n"/>
      <c r="M22" s="228" t="n"/>
    </row>
    <row r="23" ht="12.75" customHeight="1" s="201">
      <c r="A23" s="326" t="n"/>
      <c r="B23" s="326" t="n"/>
      <c r="C23" s="326" t="n"/>
      <c r="D23" s="326" t="n"/>
      <c r="E23" s="326" t="n"/>
      <c r="F23" s="326" t="n"/>
      <c r="G23" s="338" t="n"/>
      <c r="H23" s="338" t="n"/>
      <c r="I23" s="338" t="n"/>
      <c r="J23" s="338" t="n"/>
      <c r="K23" s="339" t="n"/>
      <c r="L23" s="339" t="n"/>
      <c r="M23" s="339" t="n"/>
    </row>
    <row r="24" ht="12.75" customHeight="1" s="201">
      <c r="A24" s="326" t="n"/>
      <c r="B24" s="326" t="n"/>
      <c r="C24" s="326" t="n"/>
      <c r="D24" s="326" t="n"/>
      <c r="E24" s="326" t="n"/>
      <c r="F24" s="326" t="n"/>
      <c r="G24" s="340" t="inlineStr">
        <is>
          <t>Номер документа</t>
        </is>
      </c>
      <c r="H24" s="340" t="inlineStr">
        <is>
          <t>Дата составления</t>
        </is>
      </c>
      <c r="I24" s="340" t="inlineStr">
        <is>
          <t>Отчетный период</t>
        </is>
      </c>
      <c r="J24" s="228" t="n"/>
      <c r="K24" s="341" t="n"/>
      <c r="L24" s="326" t="n"/>
      <c r="M24" s="326" t="n"/>
    </row>
    <row r="25" ht="12.75" customHeight="1" s="201">
      <c r="A25" s="326" t="n"/>
      <c r="B25" s="326" t="n"/>
      <c r="C25" s="326" t="n"/>
      <c r="D25" s="326" t="n"/>
      <c r="E25" s="326" t="n"/>
      <c r="F25" s="333" t="n"/>
      <c r="G25" s="220" t="n"/>
      <c r="H25" s="220" t="n"/>
      <c r="I25" s="340" t="inlineStr">
        <is>
          <t>с</t>
        </is>
      </c>
      <c r="J25" s="340" t="inlineStr">
        <is>
          <t>по</t>
        </is>
      </c>
      <c r="K25" s="341" t="n"/>
      <c r="L25" s="326" t="n"/>
      <c r="M25" s="326" t="n"/>
    </row>
    <row r="26" ht="12.75" customHeight="1" s="201">
      <c r="A26" s="326" t="n"/>
      <c r="B26" s="326" t="n"/>
      <c r="C26" s="326" t="n"/>
      <c r="D26" s="326" t="n"/>
      <c r="E26" s="326" t="n"/>
      <c r="F26" s="333" t="n"/>
      <c r="G26" s="342" t="n">
        <v>42</v>
      </c>
      <c r="H26" s="337" t="n">
        <v>45989</v>
      </c>
      <c r="I26" s="337" t="n">
        <v>45962</v>
      </c>
      <c r="J26" s="337" t="n">
        <v>45989</v>
      </c>
      <c r="K26" s="341" t="n"/>
      <c r="L26" s="326" t="n"/>
      <c r="M26" s="326" t="n"/>
    </row>
    <row r="27" ht="12.75" customHeight="1" s="201">
      <c r="A27" s="265" t="n"/>
      <c r="B27" s="265" t="n"/>
      <c r="C27" s="265" t="n"/>
      <c r="D27" s="265" t="n"/>
      <c r="E27" s="265" t="n"/>
      <c r="F27" s="265" t="n"/>
      <c r="G27" s="343" t="n"/>
      <c r="H27" s="343" t="n"/>
      <c r="I27" s="343" t="n"/>
      <c r="J27" s="343" t="n"/>
      <c r="K27" s="265" t="n"/>
      <c r="L27" s="265" t="n"/>
      <c r="M27" s="265" t="n"/>
    </row>
    <row r="28" ht="18" customHeight="1" s="201">
      <c r="A28" s="344" t="inlineStr">
        <is>
          <t>AKT</t>
        </is>
      </c>
    </row>
    <row r="29" ht="18" customHeight="1" s="201">
      <c r="A29" s="344" t="inlineStr">
        <is>
          <t>О ПРИЕМКЕ ВЫПОЛНЕННЫХ РАБОТ</t>
        </is>
      </c>
    </row>
    <row r="30" ht="12.75" customHeight="1" s="201">
      <c r="A30" s="265" t="n"/>
      <c r="B30" s="265" t="n"/>
      <c r="C30" s="265" t="n"/>
      <c r="D30" s="265" t="n"/>
      <c r="E30" s="265" t="n"/>
      <c r="F30" s="265" t="n"/>
      <c r="G30" s="265" t="n"/>
      <c r="H30" s="265" t="n"/>
      <c r="I30" s="265" t="n"/>
      <c r="J30" s="265" t="n"/>
      <c r="K30" s="265" t="n"/>
      <c r="L30" s="265" t="n"/>
      <c r="M30" s="265" t="n"/>
    </row>
    <row r="31" ht="14.25" customHeight="1" s="201">
      <c r="A31" s="345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202" t="n"/>
      <c r="C31" s="202" t="n"/>
      <c r="D31" s="202" t="n"/>
      <c r="E31" s="202" t="n"/>
      <c r="F31" s="202" t="n"/>
      <c r="G31" s="202" t="n"/>
      <c r="H31" s="202" t="n"/>
      <c r="I31" s="202" t="n"/>
      <c r="J31" s="202" t="n"/>
      <c r="K31" s="202" t="n"/>
      <c r="L31" s="202" t="n"/>
      <c r="M31" s="202" t="n"/>
    </row>
    <row r="32" ht="12.75" customHeight="1" s="201">
      <c r="A32" s="346" t="inlineStr">
        <is>
          <t>№ п/п</t>
        </is>
      </c>
      <c r="B32" s="236" t="n"/>
      <c r="C32" s="279" t="inlineStr">
        <is>
          <t>Обоснование</t>
        </is>
      </c>
      <c r="D32" s="276" t="inlineStr">
        <is>
          <t>Наименование работ и затрат</t>
        </is>
      </c>
      <c r="E32" s="276" t="inlineStr">
        <is>
          <t>Единица измерения</t>
        </is>
      </c>
      <c r="F32" s="276" t="inlineStr">
        <is>
          <t>Количество</t>
        </is>
      </c>
      <c r="G32" s="203" t="n"/>
      <c r="H32" s="206" t="n"/>
      <c r="I32" s="277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203" t="n"/>
      <c r="K32" s="278" t="n"/>
      <c r="L32" s="279" t="inlineStr">
        <is>
          <t>Индексы</t>
        </is>
      </c>
      <c r="M32" s="276" t="inlineStr">
        <is>
          <t>Сметная стоимость в текущем уровне цен, руб.</t>
        </is>
      </c>
    </row>
    <row r="33" ht="12.75" customHeight="1" s="201">
      <c r="A33" s="276" t="inlineStr">
        <is>
          <t>№ п/п</t>
        </is>
      </c>
      <c r="B33" s="277" t="inlineStr">
        <is>
          <t>поз. по сме-те</t>
        </is>
      </c>
      <c r="C33" s="281" t="n"/>
      <c r="D33" s="215" t="n"/>
      <c r="E33" s="215" t="n"/>
      <c r="F33" s="213" t="n"/>
      <c r="H33" s="214" t="n"/>
      <c r="I33" s="213" t="n"/>
      <c r="K33" s="280" t="n"/>
      <c r="L33" s="281" t="n"/>
      <c r="M33" s="215" t="n"/>
    </row>
    <row r="34" ht="12.75" customHeight="1" s="201">
      <c r="A34" s="215" t="n"/>
      <c r="B34" s="347" t="n"/>
      <c r="C34" s="281" t="n"/>
      <c r="D34" s="215" t="n"/>
      <c r="E34" s="215" t="n"/>
      <c r="F34" s="209" t="n"/>
      <c r="G34" s="202" t="n"/>
      <c r="H34" s="210" t="n"/>
      <c r="I34" s="209" t="n"/>
      <c r="J34" s="202" t="n"/>
      <c r="K34" s="282" t="n"/>
      <c r="L34" s="281" t="n"/>
      <c r="M34" s="215" t="n"/>
    </row>
    <row r="35" ht="25.5" customHeight="1" s="201">
      <c r="A35" s="220" t="n"/>
      <c r="B35" s="348" t="n"/>
      <c r="C35" s="284" t="n"/>
      <c r="D35" s="220" t="n"/>
      <c r="E35" s="220" t="n"/>
      <c r="F35" s="276" t="inlineStr">
        <is>
          <t>на единицу</t>
        </is>
      </c>
      <c r="G35" s="276" t="inlineStr">
        <is>
          <t>коэффициенты</t>
        </is>
      </c>
      <c r="H35" s="283" t="inlineStr">
        <is>
          <t>всего с учетом коэффициентов</t>
        </is>
      </c>
      <c r="I35" s="276" t="inlineStr">
        <is>
          <t>на единицу</t>
        </is>
      </c>
      <c r="J35" s="276" t="inlineStr">
        <is>
          <t>коэффициенты</t>
        </is>
      </c>
      <c r="K35" s="277" t="inlineStr">
        <is>
          <t>всего</t>
        </is>
      </c>
      <c r="L35" s="284" t="n"/>
      <c r="M35" s="220" t="n"/>
    </row>
    <row r="36" ht="12.75" customHeight="1" s="201">
      <c r="A36" s="349" t="n">
        <v>1</v>
      </c>
      <c r="B36" s="349" t="n">
        <v>2</v>
      </c>
      <c r="C36" s="349" t="n">
        <v>3</v>
      </c>
      <c r="D36" s="349" t="n">
        <v>4</v>
      </c>
      <c r="E36" s="349" t="n">
        <v>5</v>
      </c>
      <c r="F36" s="349" t="n">
        <v>6</v>
      </c>
      <c r="G36" s="349" t="n">
        <v>7</v>
      </c>
      <c r="H36" s="349" t="n">
        <v>8</v>
      </c>
      <c r="I36" s="349" t="n">
        <v>9</v>
      </c>
      <c r="J36" s="349" t="n">
        <v>10</v>
      </c>
      <c r="K36" s="349" t="n">
        <v>11</v>
      </c>
      <c r="L36" s="349" t="n">
        <v>12</v>
      </c>
      <c r="M36" s="349" t="n">
        <v>13</v>
      </c>
    </row>
    <row r="37"/>
    <row r="38" ht="28.5" customHeight="1" s="201">
      <c r="A38" s="287" t="inlineStr">
        <is>
          <t>1</t>
        </is>
      </c>
      <c r="B38" s="287" t="inlineStr">
        <is>
          <t>1</t>
        </is>
      </c>
      <c r="C38" s="287">
        <f>Source!F1755</f>
        <v/>
      </c>
      <c r="D38" s="287">
        <f>Source!G1755</f>
        <v/>
      </c>
      <c r="E38" s="288">
        <f>Source!H1755</f>
        <v/>
      </c>
      <c r="F38" s="289">
        <f>Source!K1755</f>
        <v/>
      </c>
      <c r="G38" s="289" t="n"/>
      <c r="H38" s="289">
        <f>Source!I1755</f>
        <v/>
      </c>
      <c r="I38" s="290" t="n"/>
      <c r="J38" s="291" t="n"/>
      <c r="K38" s="290" t="n"/>
      <c r="L38" s="291" t="n"/>
      <c r="M38" s="292" t="n"/>
    </row>
    <row r="39">
      <c r="D39" s="293">
        <f>"Объем: "&amp;Source!I1755&amp;"=3/"&amp;"100"</f>
        <v/>
      </c>
    </row>
    <row r="40" ht="14.25" customHeight="1" s="201">
      <c r="A40" s="287" t="n"/>
      <c r="B40" s="287" t="n"/>
      <c r="C40" s="291" t="n">
        <v>1</v>
      </c>
      <c r="D40" s="287" t="inlineStr">
        <is>
          <t>ОТ</t>
        </is>
      </c>
      <c r="E40" s="288" t="n"/>
      <c r="F40" s="289" t="n"/>
      <c r="G40" s="289" t="n"/>
      <c r="H40" s="289" t="n"/>
      <c r="I40" s="290">
        <f>Source!AO1755</f>
        <v/>
      </c>
      <c r="J40" s="291" t="n"/>
      <c r="K40" s="290">
        <f>ROUND(Source!AF1755*Source!I1755, 2)</f>
        <v/>
      </c>
      <c r="L40" s="291">
        <f>IF(Source!BA1755&lt;&gt; 0, Source!BA1755, 1)</f>
        <v/>
      </c>
      <c r="M40" s="292">
        <f>Source!S1755</f>
        <v/>
      </c>
    </row>
    <row r="41" ht="14.25" customHeight="1" s="201">
      <c r="A41" s="287" t="n"/>
      <c r="B41" s="287" t="n"/>
      <c r="C41" s="291" t="n">
        <v>2</v>
      </c>
      <c r="D41" s="287" t="inlineStr">
        <is>
          <t>ЭМ</t>
        </is>
      </c>
      <c r="E41" s="288" t="n"/>
      <c r="F41" s="289" t="n"/>
      <c r="G41" s="289" t="n"/>
      <c r="H41" s="289" t="n"/>
      <c r="I41" s="290">
        <f>Source!AM1755</f>
        <v/>
      </c>
      <c r="J41" s="291" t="n"/>
      <c r="K41" s="290">
        <f>(ROUND((ROUND(((Source!ET1755)*Source!I1755),0)),0)+ROUND((ROUND(((Source!AE1755-(Source!EU1755))*Source!I1755),0)),0))</f>
        <v/>
      </c>
      <c r="L41" s="291">
        <f>IF(Source!BB1755&lt;&gt; 0, Source!BB1755, 1)</f>
        <v/>
      </c>
      <c r="M41" s="292">
        <f>Source!Q1755</f>
        <v/>
      </c>
    </row>
    <row r="42" ht="14.25" customHeight="1" s="201">
      <c r="A42" s="287" t="n"/>
      <c r="B42" s="287" t="n"/>
      <c r="C42" s="291" t="n">
        <v>3</v>
      </c>
      <c r="D42" s="287" t="inlineStr">
        <is>
          <t>в т.ч. ОТм</t>
        </is>
      </c>
      <c r="E42" s="288" t="n"/>
      <c r="F42" s="289" t="n"/>
      <c r="G42" s="289" t="n"/>
      <c r="H42" s="289" t="n"/>
      <c r="I42" s="290">
        <f>Source!AN1755</f>
        <v/>
      </c>
      <c r="J42" s="291" t="n"/>
      <c r="K42" s="365">
        <f>(ROUND((ROUND(((Source!EU1755)*Source!I1755),0)),0)+ROUND((ROUND(((Source!AE1755-(Source!EU1755))*Source!I1755),0)),0))</f>
        <v/>
      </c>
      <c r="L42" s="291">
        <f>IF(Source!BS1755&lt;&gt; 0, Source!BS1755, 1)</f>
        <v/>
      </c>
      <c r="M42" s="366">
        <f>Source!R1755</f>
        <v/>
      </c>
    </row>
    <row r="43" ht="14.25" customHeight="1" s="201">
      <c r="A43" s="287" t="n"/>
      <c r="B43" s="287" t="n"/>
      <c r="C43" s="291" t="n">
        <v>4</v>
      </c>
      <c r="D43" s="287" t="inlineStr">
        <is>
          <t>М</t>
        </is>
      </c>
      <c r="E43" s="288" t="n"/>
      <c r="F43" s="289" t="n"/>
      <c r="G43" s="289" t="n"/>
      <c r="H43" s="289" t="n"/>
      <c r="I43" s="290">
        <f>Source!AL1755</f>
        <v/>
      </c>
      <c r="J43" s="291" t="n"/>
      <c r="K43" s="290">
        <f>ROUND(Source!AC1755*Source!I1755, 2)</f>
        <v/>
      </c>
      <c r="L43" s="291">
        <f>IF(Source!BC1755&lt;&gt; 0, Source!BC1755, 1)</f>
        <v/>
      </c>
      <c r="M43" s="292">
        <f>Source!P1755</f>
        <v/>
      </c>
    </row>
    <row r="44" ht="14.25" customHeight="1" s="201">
      <c r="A44" s="287" t="n"/>
      <c r="B44" s="287" t="n"/>
      <c r="C44" s="287" t="n"/>
      <c r="D44" s="287" t="inlineStr">
        <is>
          <t>ЗТ</t>
        </is>
      </c>
      <c r="E44" s="288" t="inlineStr">
        <is>
          <t>чел.-ч.</t>
        </is>
      </c>
      <c r="F44" s="289">
        <f>Source!AQ1755</f>
        <v/>
      </c>
      <c r="G44" s="289" t="n"/>
      <c r="H44" s="289">
        <f>ROUND(Source!U1755, 7)</f>
        <v/>
      </c>
      <c r="I44" s="290" t="n"/>
      <c r="J44" s="291" t="n"/>
      <c r="K44" s="290" t="n"/>
      <c r="L44" s="291" t="n"/>
      <c r="M44" s="292" t="n"/>
    </row>
    <row r="45" ht="14.25" customHeight="1" s="201">
      <c r="A45" s="287" t="n"/>
      <c r="B45" s="287" t="n"/>
      <c r="C45" s="287" t="n"/>
      <c r="D45" s="294" t="inlineStr">
        <is>
          <t>ЗТм</t>
        </is>
      </c>
      <c r="E45" s="295" t="inlineStr">
        <is>
          <t>чел.-ч.</t>
        </is>
      </c>
      <c r="F45" s="296">
        <f>Source!AR1755</f>
        <v/>
      </c>
      <c r="G45" s="296" t="n"/>
      <c r="H45" s="296">
        <f>ROUND(Source!V1755, 7)</f>
        <v/>
      </c>
      <c r="I45" s="297" t="n"/>
      <c r="J45" s="298" t="n"/>
      <c r="K45" s="297" t="n"/>
      <c r="L45" s="298" t="n"/>
      <c r="M45" s="299" t="n"/>
    </row>
    <row r="46" ht="14.25" customHeight="1" s="201">
      <c r="A46" s="287" t="n"/>
      <c r="B46" s="287" t="n"/>
      <c r="C46" s="287" t="n"/>
      <c r="D46" s="287" t="inlineStr">
        <is>
          <t>Итого по расценке</t>
        </is>
      </c>
      <c r="E46" s="288" t="n"/>
      <c r="F46" s="289" t="n"/>
      <c r="G46" s="289" t="n"/>
      <c r="H46" s="289" t="n"/>
      <c r="I46" s="290">
        <f>I40+I41+I43</f>
        <v/>
      </c>
      <c r="J46" s="291" t="n"/>
      <c r="K46" s="290">
        <f>K40+K41+K43</f>
        <v/>
      </c>
      <c r="L46" s="291" t="n"/>
      <c r="M46" s="292">
        <f>M40+M41+M43</f>
        <v/>
      </c>
    </row>
    <row r="47" ht="14.25" customHeight="1" s="201">
      <c r="A47" s="287" t="n"/>
      <c r="B47" s="287" t="n"/>
      <c r="C47" s="287" t="n"/>
      <c r="D47" s="287" t="inlineStr">
        <is>
          <t>ФОТ</t>
        </is>
      </c>
      <c r="E47" s="288" t="n"/>
      <c r="F47" s="289" t="n"/>
      <c r="G47" s="289" t="n"/>
      <c r="H47" s="289" t="n"/>
      <c r="I47" s="290" t="n"/>
      <c r="J47" s="291" t="n"/>
      <c r="K47" s="290">
        <f>SUM(S38:S50)+SUM(T38:T50)+SUM(X38:X50)+SUM(Y38:Y50)+SUM(Z38:Z50)</f>
        <v/>
      </c>
      <c r="L47" s="291" t="n"/>
      <c r="M47" s="292">
        <f>SUM(AR38:AR50)+SUM(AS38:AS50)+SUM(AT38:AT50)+SUM(AU38:AU50)+SUM(AV38:AV50)</f>
        <v/>
      </c>
    </row>
    <row r="48" ht="14.25" customHeight="1" s="201">
      <c r="A48" s="287" t="n"/>
      <c r="B48" s="287" t="n"/>
      <c r="C48" s="287" t="inlineStr">
        <is>
          <t>Пр/812-101.0-1</t>
        </is>
      </c>
      <c r="D48" s="287" t="inlineStr">
        <is>
          <t>НР Электромонтажные работы</t>
        </is>
      </c>
      <c r="E48" s="288" t="inlineStr">
        <is>
          <t>%</t>
        </is>
      </c>
      <c r="F48" s="289">
        <f>Source!BZ1755</f>
        <v/>
      </c>
      <c r="G48" s="289" t="n"/>
      <c r="H48" s="289">
        <f>Source!AT1755</f>
        <v/>
      </c>
      <c r="I48" s="290" t="n"/>
      <c r="J48" s="291" t="n"/>
      <c r="K48" s="290">
        <f>SUM(AD38:AD50)</f>
        <v/>
      </c>
      <c r="L48" s="291" t="n"/>
      <c r="M48" s="292">
        <f>SUM(AZ38:AZ50)</f>
        <v/>
      </c>
    </row>
    <row r="49" ht="14.25" customHeight="1" s="201">
      <c r="A49" s="294" t="n"/>
      <c r="B49" s="294" t="n"/>
      <c r="C49" s="294" t="inlineStr">
        <is>
          <t>Пр/774-101.0</t>
        </is>
      </c>
      <c r="D49" s="294" t="inlineStr">
        <is>
          <t>СП Электромонтажные работы</t>
        </is>
      </c>
      <c r="E49" s="295" t="inlineStr">
        <is>
          <t>%</t>
        </is>
      </c>
      <c r="F49" s="296">
        <f>Source!CA1755</f>
        <v/>
      </c>
      <c r="G49" s="296" t="n"/>
      <c r="H49" s="296">
        <f>Source!AU1755</f>
        <v/>
      </c>
      <c r="I49" s="297" t="n"/>
      <c r="J49" s="298" t="n"/>
      <c r="K49" s="297">
        <f>SUM(AE38:AE50)</f>
        <v/>
      </c>
      <c r="L49" s="298" t="n"/>
      <c r="M49" s="299">
        <f>SUM(BA38:BA50)</f>
        <v/>
      </c>
    </row>
    <row r="50" ht="15" customHeight="1" s="201">
      <c r="D50" s="300" t="inlineStr">
        <is>
          <t>Всего по позиции</t>
        </is>
      </c>
      <c r="J50" s="301">
        <f>K40+K41+K43+K48+K49</f>
        <v/>
      </c>
      <c r="K50" s="203" t="n"/>
      <c r="L50" s="302">
        <f>M40+M41+M43+M48+M49</f>
        <v/>
      </c>
      <c r="M50" s="203" t="n"/>
      <c r="O50" s="303">
        <f>K40+K41+K43+K48+K49</f>
        <v/>
      </c>
      <c r="P50" s="303">
        <f>K41</f>
        <v/>
      </c>
      <c r="R50" t="inlineStr">
        <is>
          <t>=</t>
        </is>
      </c>
      <c r="S50" s="303">
        <f>K40</f>
        <v/>
      </c>
      <c r="U50" s="303">
        <f>K40</f>
        <v/>
      </c>
      <c r="X50" s="303">
        <f>K42</f>
        <v/>
      </c>
      <c r="Z50" t="inlineStr">
        <is>
          <t>=</t>
        </is>
      </c>
      <c r="AA50" s="303">
        <f>K43</f>
        <v/>
      </c>
      <c r="AD50">
        <f>ROUND((Source!AT1755/100)*((ROUND(Source!AF1755*Source!I1755, 2)+(ROUND((ROUND(((Source!EU1755)*Source!I1755),0)),0)+ROUND((ROUND(((Source!AE1755-(Source!EU1755))*Source!I1755),0)),0)))), 2)</f>
        <v/>
      </c>
      <c r="AE50">
        <f>ROUND((Source!AU1755/100)*((ROUND(Source!AF1755*Source!I1755, 2)+(ROUND((ROUND(((Source!EU1755)*Source!I1755),0)),0)+ROUND((ROUND(((Source!AE1755-(Source!EU1755))*Source!I1755),0)),0)))), 2)</f>
        <v/>
      </c>
      <c r="AN50" s="304">
        <f>M40+M41+M43+M48+M49</f>
        <v/>
      </c>
      <c r="AO50" s="304">
        <f>M41</f>
        <v/>
      </c>
      <c r="AQ50" t="inlineStr">
        <is>
          <t>=</t>
        </is>
      </c>
      <c r="AR50" s="304">
        <f>M40</f>
        <v/>
      </c>
      <c r="AT50" s="304">
        <f>M42</f>
        <v/>
      </c>
      <c r="AV50" t="inlineStr">
        <is>
          <t>=</t>
        </is>
      </c>
      <c r="AW50" s="304">
        <f>M43</f>
        <v/>
      </c>
      <c r="AZ50">
        <f>Source!X1755</f>
        <v/>
      </c>
      <c r="BA50">
        <f>Source!Y1755</f>
        <v/>
      </c>
      <c r="BH50" s="303">
        <f>K40+K41+K43+K48+K49</f>
        <v/>
      </c>
      <c r="CD50" t="n">
        <v>1</v>
      </c>
    </row>
    <row r="51"/>
    <row r="52" ht="15" customHeight="1" s="201">
      <c r="A52" s="305" t="n"/>
      <c r="B52" s="305" t="n"/>
      <c r="C52" s="306" t="n"/>
      <c r="D52" s="307" t="inlineStr">
        <is>
          <t>ИТОГИ ПО АКТУ</t>
        </is>
      </c>
      <c r="E52" s="203" t="n"/>
      <c r="F52" s="203" t="n"/>
      <c r="G52" s="203" t="n"/>
      <c r="H52" s="203" t="n"/>
      <c r="I52" s="203" t="n"/>
      <c r="J52" s="308" t="n"/>
      <c r="K52" s="301" t="n"/>
      <c r="L52" s="301" t="n"/>
      <c r="M52" s="302" t="n"/>
    </row>
    <row r="53"/>
    <row r="54" ht="15" customHeight="1" s="201">
      <c r="A54" s="309" t="n"/>
      <c r="B54" s="309" t="n"/>
      <c r="C54" s="310" t="n"/>
      <c r="D54" s="311" t="inlineStr">
        <is>
          <t>ВСЕГО строительные работы</t>
        </is>
      </c>
      <c r="J54" s="312" t="n"/>
      <c r="K54" s="313">
        <f>K56+K71+K72</f>
        <v/>
      </c>
      <c r="L54" s="313" t="n"/>
      <c r="M54" s="314">
        <f>M56+M71+M72</f>
        <v/>
      </c>
    </row>
    <row r="55" ht="14.25" customHeight="1" s="201">
      <c r="A55" s="315" t="n"/>
      <c r="B55" s="315" t="n"/>
      <c r="C55" s="316" t="n"/>
      <c r="D55" s="317" t="inlineStr">
        <is>
          <t>в том числе</t>
        </is>
      </c>
      <c r="J55" s="289" t="n"/>
      <c r="K55" s="290" t="n"/>
      <c r="L55" s="290" t="n"/>
      <c r="M55" s="292" t="n"/>
    </row>
    <row r="56" ht="14.25" customHeight="1" s="201">
      <c r="A56" s="315" t="n"/>
      <c r="B56" s="315" t="n"/>
      <c r="C56" s="316" t="n"/>
      <c r="D56" s="287" t="inlineStr">
        <is>
          <t>Всего прямые затраты</t>
        </is>
      </c>
      <c r="J56" s="289" t="n"/>
      <c r="K56" s="290">
        <f>K58+K59+K65+K69</f>
        <v/>
      </c>
      <c r="L56" s="290" t="n"/>
      <c r="M56" s="292">
        <f>M58+M59+M65+M69</f>
        <v/>
      </c>
    </row>
    <row r="57" ht="14.25" customHeight="1" s="201">
      <c r="A57" s="315" t="n"/>
      <c r="B57" s="315" t="n"/>
      <c r="C57" s="316" t="n"/>
      <c r="D57" s="317" t="inlineStr">
        <is>
          <t>в том числе</t>
        </is>
      </c>
      <c r="J57" s="289" t="n"/>
      <c r="K57" s="290" t="n"/>
      <c r="L57" s="290" t="n"/>
      <c r="M57" s="292" t="n"/>
    </row>
    <row r="58" ht="14.25" customHeight="1" s="201">
      <c r="A58" s="315" t="n"/>
      <c r="B58" s="315" t="n"/>
      <c r="C58" s="316" t="n"/>
      <c r="D58" s="287" t="inlineStr">
        <is>
          <t xml:space="preserve">  оплата труда (ОТ)</t>
        </is>
      </c>
      <c r="J58" s="289" t="n"/>
      <c r="K58" s="290">
        <f>SUMIF(CD38:CD50, 1, S38:S50)</f>
        <v/>
      </c>
      <c r="L58" s="290" t="n"/>
      <c r="M58" s="292">
        <f>SUMIF(CD38:CD50, 1, AR38:AR50)</f>
        <v/>
      </c>
    </row>
    <row r="59" ht="14.25" customHeight="1" s="201">
      <c r="A59" s="315" t="n"/>
      <c r="B59" s="315" t="n"/>
      <c r="C59" s="316" t="n"/>
      <c r="D59" s="287" t="inlineStr">
        <is>
          <t xml:space="preserve">  эксплуатация машин и механизмов</t>
        </is>
      </c>
      <c r="J59" s="289" t="n"/>
      <c r="K59" s="290">
        <f>K61+K64</f>
        <v/>
      </c>
      <c r="L59" s="290" t="n"/>
      <c r="M59" s="292">
        <f>M61+M64</f>
        <v/>
      </c>
    </row>
    <row r="60" ht="14.25" customHeight="1" s="201">
      <c r="A60" s="315" t="n"/>
      <c r="B60" s="315" t="n"/>
      <c r="C60" s="316" t="n"/>
      <c r="D60" s="317" t="inlineStr">
        <is>
          <t xml:space="preserve">  в том числе</t>
        </is>
      </c>
      <c r="J60" s="289" t="n"/>
      <c r="K60" s="290" t="n"/>
      <c r="L60" s="290" t="n"/>
      <c r="M60" s="292" t="n"/>
    </row>
    <row r="61" ht="14.25" customHeight="1" s="201">
      <c r="A61" s="315" t="n"/>
      <c r="B61" s="315" t="n"/>
      <c r="C61" s="316" t="n"/>
      <c r="D61" s="287" t="inlineStr">
        <is>
          <t xml:space="preserve">    эксплуатация машин и механизмов без учета доплат к оплате труда машинистов</t>
        </is>
      </c>
      <c r="J61" s="289" t="n"/>
      <c r="K61" s="290">
        <f>SUMIF(CD38:CD50, 1, P38:P50)</f>
        <v/>
      </c>
      <c r="L61" s="290" t="n"/>
      <c r="M61" s="292">
        <f>SUMIF(CD38:CD50, 1, AO38:AO50)</f>
        <v/>
      </c>
    </row>
    <row r="62" ht="14.25" customHeight="1" s="201">
      <c r="A62" s="315" t="n"/>
      <c r="B62" s="315" t="n"/>
      <c r="C62" s="316" t="n"/>
      <c r="D62" s="317" t="inlineStr">
        <is>
          <t xml:space="preserve">    в том числе</t>
        </is>
      </c>
      <c r="J62" s="289" t="n"/>
      <c r="K62" s="290" t="n"/>
      <c r="L62" s="290" t="n"/>
      <c r="M62" s="292" t="n"/>
    </row>
    <row r="63" ht="14.25" customHeight="1" s="201">
      <c r="A63" s="315" t="n"/>
      <c r="B63" s="315" t="n"/>
      <c r="C63" s="316" t="n"/>
      <c r="D63" s="287" t="inlineStr">
        <is>
          <t xml:space="preserve">      оплата труда машинистов (ОТм)</t>
        </is>
      </c>
      <c r="J63" s="289" t="n"/>
      <c r="K63" s="290">
        <f>SUMIF(CD38:CD50, 1, X38:X50)</f>
        <v/>
      </c>
      <c r="L63" s="290" t="n"/>
      <c r="M63" s="292">
        <f>SUMIF(CD38:CD50, 1, AT38:AT50)</f>
        <v/>
      </c>
    </row>
    <row r="64" ht="14.25" customHeight="1" s="201">
      <c r="A64" s="315" t="n"/>
      <c r="B64" s="315" t="n"/>
      <c r="C64" s="316" t="n"/>
      <c r="D64" s="287" t="inlineStr">
        <is>
          <t xml:space="preserve">    доплаты к оплате труда машинистов</t>
        </is>
      </c>
      <c r="J64" s="289" t="n"/>
      <c r="K64" s="290">
        <f>SUMIF(CD38:CD50, 1, Z38:Z50)</f>
        <v/>
      </c>
      <c r="L64" s="290" t="n"/>
      <c r="M64" s="292">
        <f>SUMIF(CD38:CD50, 1, AV38:AV50)</f>
        <v/>
      </c>
    </row>
    <row r="65" ht="14.25" customHeight="1" s="201">
      <c r="A65" s="315" t="n"/>
      <c r="B65" s="315" t="n"/>
      <c r="C65" s="316" t="n"/>
      <c r="D65" s="287" t="inlineStr">
        <is>
          <t xml:space="preserve">  материальные ресурсы</t>
        </is>
      </c>
      <c r="J65" s="289" t="n"/>
      <c r="K65" s="290">
        <f>K67+K68</f>
        <v/>
      </c>
      <c r="L65" s="290" t="n"/>
      <c r="M65" s="292">
        <f>M67+M68</f>
        <v/>
      </c>
    </row>
    <row r="66" ht="14.25" customHeight="1" s="201">
      <c r="A66" s="315" t="n"/>
      <c r="B66" s="315" t="n"/>
      <c r="C66" s="316" t="n"/>
      <c r="D66" s="317" t="inlineStr">
        <is>
          <t xml:space="preserve">  в том числе</t>
        </is>
      </c>
      <c r="J66" s="289" t="n"/>
      <c r="K66" s="290" t="n"/>
      <c r="L66" s="290" t="n"/>
      <c r="M66" s="292" t="n"/>
    </row>
    <row r="67" ht="14.25" customHeight="1" s="201">
      <c r="A67" s="315" t="n"/>
      <c r="B67" s="315" t="n"/>
      <c r="C67" s="316" t="n"/>
      <c r="D67" s="287" t="inlineStr">
        <is>
          <t xml:space="preserve">    материальные ресурсы без учета дополнительной перевозки</t>
        </is>
      </c>
      <c r="J67" s="289" t="n"/>
      <c r="K67" s="290">
        <f>SUMIF(CD38:CD50, 1, AA38:AA50)-SUMIF(CD38:CD50, 1, BJ38:BJ50)</f>
        <v/>
      </c>
      <c r="L67" s="290" t="n"/>
      <c r="M67" s="292">
        <f>SUMIF(CD38:CD50, 1, AW38:AW50)-SUMIF(CD38:CD50, 1, BK38:BK50)</f>
        <v/>
      </c>
    </row>
    <row r="68" ht="14.25" customHeight="1" s="201">
      <c r="A68" s="315" t="n"/>
      <c r="B68" s="315" t="n"/>
      <c r="C68" s="316" t="n"/>
      <c r="D68" s="287" t="inlineStr">
        <is>
          <t xml:space="preserve">    дополнительная перевозка материальных ресурсов</t>
        </is>
      </c>
      <c r="J68" s="289" t="n"/>
      <c r="K68" s="290">
        <f>SUMIF(CD38:CD50, 1, AG38:AG50)</f>
        <v/>
      </c>
      <c r="L68" s="290" t="n"/>
      <c r="M68" s="292">
        <f>SUMIF(CD38:CD50, 1, BC38:BC50)</f>
        <v/>
      </c>
    </row>
    <row r="69" ht="14.25" customHeight="1" s="201">
      <c r="A69" s="315" t="n"/>
      <c r="B69" s="315" t="n"/>
      <c r="C69" s="316" t="n"/>
      <c r="D69" s="287" t="inlineStr">
        <is>
          <t xml:space="preserve">  перевозка</t>
        </is>
      </c>
      <c r="J69" s="289" t="n"/>
      <c r="K69" s="290">
        <f>SUMIF(CD38:CD50, 1, AF38:AF50)</f>
        <v/>
      </c>
      <c r="L69" s="290" t="n"/>
      <c r="M69" s="292">
        <f>SUMIF(CD38:CD50, 1, BB38:BB50)</f>
        <v/>
      </c>
    </row>
    <row r="70" ht="14.25" customHeight="1" s="201">
      <c r="A70" s="315" t="n"/>
      <c r="B70" s="315" t="n"/>
      <c r="C70" s="316" t="n"/>
      <c r="D70" s="287" t="inlineStr">
        <is>
          <t>ФОТ (справочно)</t>
        </is>
      </c>
      <c r="J70" s="289" t="n"/>
      <c r="K70" s="290">
        <f>SUMIF(CD38:CD50, 1, S38:S50)+SUMIF(CD38:CD50, 1, X38:X50)+SUMIF(CD38:CD50, 1, Z38:Z50)</f>
        <v/>
      </c>
      <c r="L70" s="290" t="n"/>
      <c r="M70" s="292">
        <f>SUMIF(CD38:CD50, 1, AR38:AR50)+SUMIF(CD38:CD50, 1, AT38:AT50)+SUMIF(CD38:CD50, 1, AV38:AV50)</f>
        <v/>
      </c>
    </row>
    <row r="71" ht="14.25" customHeight="1" s="201">
      <c r="A71" s="315" t="n"/>
      <c r="B71" s="315" t="n"/>
      <c r="C71" s="316" t="n"/>
      <c r="D71" s="287" t="inlineStr">
        <is>
          <t>накладные расходы</t>
        </is>
      </c>
      <c r="J71" s="289" t="n"/>
      <c r="K71" s="290">
        <f>SUMIF(CD38:CD50, 1, AD38:AD50)</f>
        <v/>
      </c>
      <c r="L71" s="290" t="n"/>
      <c r="M71" s="292">
        <f>SUMIF(CD38:CD50, 1, AZ38:AZ50)</f>
        <v/>
      </c>
    </row>
    <row r="72" ht="14.25" customHeight="1" s="201">
      <c r="A72" s="315" t="n"/>
      <c r="B72" s="315" t="n"/>
      <c r="C72" s="316" t="n"/>
      <c r="D72" s="287" t="inlineStr">
        <is>
          <t>сметная прибыль</t>
        </is>
      </c>
      <c r="J72" s="289" t="n"/>
      <c r="K72" s="290">
        <f>SUMIF(CD38:CD50, 1, AE38:AE50)</f>
        <v/>
      </c>
      <c r="L72" s="290" t="n"/>
      <c r="M72" s="292">
        <f>SUMIF(CD38:CD50, 1, BA38:BA50)</f>
        <v/>
      </c>
    </row>
    <row r="73"/>
    <row r="74" ht="15" customHeight="1" s="201">
      <c r="A74" s="309" t="n"/>
      <c r="B74" s="309" t="n"/>
      <c r="C74" s="310" t="n"/>
      <c r="D74" s="311" t="inlineStr">
        <is>
          <t>ВСЕГО монтажные работы</t>
        </is>
      </c>
      <c r="J74" s="312" t="n"/>
      <c r="K74" s="313">
        <f>K76+K91+K92</f>
        <v/>
      </c>
      <c r="L74" s="313" t="n"/>
      <c r="M74" s="314">
        <f>M76+M91+M92</f>
        <v/>
      </c>
    </row>
    <row r="75" ht="14.25" customHeight="1" s="201">
      <c r="A75" s="315" t="n"/>
      <c r="B75" s="315" t="n"/>
      <c r="C75" s="316" t="n"/>
      <c r="D75" s="317" t="inlineStr">
        <is>
          <t>в том числе</t>
        </is>
      </c>
      <c r="J75" s="289" t="n"/>
      <c r="K75" s="290" t="n"/>
      <c r="L75" s="290" t="n"/>
      <c r="M75" s="292" t="n"/>
    </row>
    <row r="76" ht="14.25" customHeight="1" s="201">
      <c r="A76" s="315" t="n"/>
      <c r="B76" s="315" t="n"/>
      <c r="C76" s="316" t="n"/>
      <c r="D76" s="287" t="inlineStr">
        <is>
          <t>Всего прямые затраты</t>
        </is>
      </c>
      <c r="J76" s="289" t="n"/>
      <c r="K76" s="290">
        <f>K78+K79+K85+K89</f>
        <v/>
      </c>
      <c r="L76" s="290" t="n"/>
      <c r="M76" s="292">
        <f>M78+M79+M85+M89</f>
        <v/>
      </c>
    </row>
    <row r="77" ht="14.25" customHeight="1" s="201">
      <c r="A77" s="315" t="n"/>
      <c r="B77" s="315" t="n"/>
      <c r="C77" s="316" t="n"/>
      <c r="D77" s="317" t="inlineStr">
        <is>
          <t>в том числе</t>
        </is>
      </c>
      <c r="J77" s="289" t="n"/>
      <c r="K77" s="290" t="n"/>
      <c r="L77" s="290" t="n"/>
      <c r="M77" s="292" t="n"/>
    </row>
    <row r="78" ht="14.25" customHeight="1" s="201">
      <c r="A78" s="315" t="n"/>
      <c r="B78" s="315" t="n"/>
      <c r="C78" s="316" t="n"/>
      <c r="D78" s="287" t="inlineStr">
        <is>
          <t xml:space="preserve">  оплата труда (ОТ)</t>
        </is>
      </c>
      <c r="J78" s="289" t="n"/>
      <c r="K78" s="290">
        <f>SUMIF(CD38:CD72, 2, S38:S72)</f>
        <v/>
      </c>
      <c r="L78" s="290" t="n"/>
      <c r="M78" s="292">
        <f>SUMIF(CD38:CD72, 2, AR38:AR72)</f>
        <v/>
      </c>
    </row>
    <row r="79" ht="14.25" customHeight="1" s="201">
      <c r="A79" s="315" t="n"/>
      <c r="B79" s="315" t="n"/>
      <c r="C79" s="316" t="n"/>
      <c r="D79" s="287" t="inlineStr">
        <is>
          <t xml:space="preserve">  эксплуатация машин и механизмов</t>
        </is>
      </c>
      <c r="J79" s="289" t="n"/>
      <c r="K79" s="290">
        <f>K81+K84</f>
        <v/>
      </c>
      <c r="L79" s="290" t="n"/>
      <c r="M79" s="292">
        <f>M81+M84</f>
        <v/>
      </c>
    </row>
    <row r="80" ht="14.25" customHeight="1" s="201">
      <c r="A80" s="315" t="n"/>
      <c r="B80" s="315" t="n"/>
      <c r="C80" s="316" t="n"/>
      <c r="D80" s="317" t="inlineStr">
        <is>
          <t xml:space="preserve">  в том числе</t>
        </is>
      </c>
      <c r="J80" s="289" t="n"/>
      <c r="K80" s="290" t="n"/>
      <c r="L80" s="290" t="n"/>
      <c r="M80" s="292" t="n"/>
    </row>
    <row r="81" ht="14.25" customHeight="1" s="201">
      <c r="A81" s="315" t="n"/>
      <c r="B81" s="315" t="n"/>
      <c r="C81" s="316" t="n"/>
      <c r="D81" s="287" t="inlineStr">
        <is>
          <t xml:space="preserve">    эксплуатация машин и механизмов без учета доплат к оплате труда машинистов</t>
        </is>
      </c>
      <c r="J81" s="289" t="n"/>
      <c r="K81" s="290">
        <f>SUMIF(CD38:CD72, 2, P38:P72)</f>
        <v/>
      </c>
      <c r="L81" s="290" t="n"/>
      <c r="M81" s="292">
        <f>SUMIF(CD38:CD72, 2, AO38:AO72)</f>
        <v/>
      </c>
    </row>
    <row r="82" ht="14.25" customHeight="1" s="201">
      <c r="A82" s="315" t="n"/>
      <c r="B82" s="315" t="n"/>
      <c r="C82" s="316" t="n"/>
      <c r="D82" s="317" t="inlineStr">
        <is>
          <t xml:space="preserve">    в том числе</t>
        </is>
      </c>
      <c r="J82" s="289" t="n"/>
      <c r="K82" s="290" t="n"/>
      <c r="L82" s="290" t="n"/>
      <c r="M82" s="292" t="n"/>
    </row>
    <row r="83" ht="14.25" customHeight="1" s="201">
      <c r="A83" s="315" t="n"/>
      <c r="B83" s="315" t="n"/>
      <c r="C83" s="316" t="n"/>
      <c r="D83" s="287" t="inlineStr">
        <is>
          <t xml:space="preserve">      оплата труда машинистов (ОТм)</t>
        </is>
      </c>
      <c r="J83" s="289" t="n"/>
      <c r="K83" s="290">
        <f>SUMIF(CD38:CD72, 2, X38:X72)</f>
        <v/>
      </c>
      <c r="L83" s="290" t="n"/>
      <c r="M83" s="292">
        <f>SUMIF(CD38:CD72, 2, AT38:AT72)</f>
        <v/>
      </c>
    </row>
    <row r="84" ht="14.25" customHeight="1" s="201">
      <c r="A84" s="315" t="n"/>
      <c r="B84" s="315" t="n"/>
      <c r="C84" s="316" t="n"/>
      <c r="D84" s="287" t="inlineStr">
        <is>
          <t xml:space="preserve">    доплаты к оплате труда машинистов</t>
        </is>
      </c>
      <c r="J84" s="289" t="n"/>
      <c r="K84" s="290">
        <f>SUMIF(CD38:CD72, 2, Z38:Z72)</f>
        <v/>
      </c>
      <c r="L84" s="290" t="n"/>
      <c r="M84" s="292">
        <f>SUMIF(CD38:CD72, 2, AV38:AV72)</f>
        <v/>
      </c>
    </row>
    <row r="85" ht="14.25" customHeight="1" s="201">
      <c r="A85" s="315" t="n"/>
      <c r="B85" s="315" t="n"/>
      <c r="C85" s="316" t="n"/>
      <c r="D85" s="287" t="inlineStr">
        <is>
          <t xml:space="preserve">  материальные ресурсы</t>
        </is>
      </c>
      <c r="J85" s="289" t="n"/>
      <c r="K85" s="290">
        <f>K87+K88</f>
        <v/>
      </c>
      <c r="L85" s="290" t="n"/>
      <c r="M85" s="292">
        <f>M87+M88</f>
        <v/>
      </c>
    </row>
    <row r="86" ht="14.25" customHeight="1" s="201">
      <c r="A86" s="315" t="n"/>
      <c r="B86" s="315" t="n"/>
      <c r="C86" s="316" t="n"/>
      <c r="D86" s="317" t="inlineStr">
        <is>
          <t xml:space="preserve">  в том числе</t>
        </is>
      </c>
      <c r="J86" s="289" t="n"/>
      <c r="K86" s="290" t="n"/>
      <c r="L86" s="290" t="n"/>
      <c r="M86" s="292" t="n"/>
    </row>
    <row r="87" ht="14.25" customHeight="1" s="201">
      <c r="A87" s="315" t="n"/>
      <c r="B87" s="315" t="n"/>
      <c r="C87" s="316" t="n"/>
      <c r="D87" s="287" t="inlineStr">
        <is>
          <t xml:space="preserve">    материальные ресурсы без учета дополнительной перевозки</t>
        </is>
      </c>
      <c r="J87" s="289" t="n"/>
      <c r="K87" s="290">
        <f>SUMIF(CD38:CD72, 2, AA38:AA72)-SUMIF(CD38:CD72, 2, BJ38:BJ72)</f>
        <v/>
      </c>
      <c r="L87" s="290" t="n"/>
      <c r="M87" s="292">
        <f>SUMIF(CD38:CD72, 2, AW38:AW72)-SUMIF(CD38:CD72, 2, BK38:BK72)</f>
        <v/>
      </c>
    </row>
    <row r="88" ht="14.25" customHeight="1" s="201">
      <c r="A88" s="315" t="n"/>
      <c r="B88" s="315" t="n"/>
      <c r="C88" s="316" t="n"/>
      <c r="D88" s="287" t="inlineStr">
        <is>
          <t xml:space="preserve">    дополнительная перевозка материальных ресурсов</t>
        </is>
      </c>
      <c r="J88" s="289" t="n"/>
      <c r="K88" s="290">
        <f>SUMIF(CD38:CD72, 2, AG38:AG72)</f>
        <v/>
      </c>
      <c r="L88" s="290" t="n"/>
      <c r="M88" s="292">
        <f>SUMIF(CD38:CD72, 2, BC38:BC72)</f>
        <v/>
      </c>
    </row>
    <row r="89" ht="14.25" customHeight="1" s="201">
      <c r="A89" s="315" t="n"/>
      <c r="B89" s="315" t="n"/>
      <c r="C89" s="316" t="n"/>
      <c r="D89" s="287" t="inlineStr">
        <is>
          <t xml:space="preserve">  перевозка</t>
        </is>
      </c>
      <c r="J89" s="289" t="n"/>
      <c r="K89" s="290">
        <f>SUMIF(CD38:CD72, 2, AF38:AF72)</f>
        <v/>
      </c>
      <c r="L89" s="290" t="n"/>
      <c r="M89" s="292">
        <f>SUMIF(CD38:CD72, 2, BB38:BB72)</f>
        <v/>
      </c>
    </row>
    <row r="90" ht="14.25" customHeight="1" s="201">
      <c r="A90" s="315" t="n"/>
      <c r="B90" s="315" t="n"/>
      <c r="C90" s="316" t="n"/>
      <c r="D90" s="287" t="inlineStr">
        <is>
          <t>ФОТ (справочно)</t>
        </is>
      </c>
      <c r="J90" s="289" t="n"/>
      <c r="K90" s="290">
        <f>SUMIF(CD38:CD72, 2, S38:S72)+SUMIF(CD38:CD72, 2, X38:X72)+SUMIF(CD38:CD72, 2, Z38:Z72)</f>
        <v/>
      </c>
      <c r="L90" s="290" t="n"/>
      <c r="M90" s="292">
        <f>SUMIF(CD38:CD72, 2, AR38:AR72)+SUMIF(CD38:CD72, 2, AT38:AT72)+SUMIF(CD38:CD72, 2, AV38:AV72)</f>
        <v/>
      </c>
    </row>
    <row r="91" ht="14.25" customHeight="1" s="201">
      <c r="A91" s="315" t="n"/>
      <c r="B91" s="315" t="n"/>
      <c r="C91" s="316" t="n"/>
      <c r="D91" s="287" t="inlineStr">
        <is>
          <t>накладные расходы</t>
        </is>
      </c>
      <c r="J91" s="289" t="n"/>
      <c r="K91" s="290">
        <f>SUMIF(CD38:CD72, 2, AD38:AD72)</f>
        <v/>
      </c>
      <c r="L91" s="290" t="n"/>
      <c r="M91" s="292">
        <f>SUMIF(CD38:CD72, 2, AZ38:AZ72)</f>
        <v/>
      </c>
    </row>
    <row r="92" ht="14.25" customHeight="1" s="201">
      <c r="A92" s="315" t="n"/>
      <c r="B92" s="315" t="n"/>
      <c r="C92" s="316" t="n"/>
      <c r="D92" s="287" t="inlineStr">
        <is>
          <t>сметная прибыль</t>
        </is>
      </c>
      <c r="J92" s="289" t="n"/>
      <c r="K92" s="290">
        <f>SUMIF(CD38:CD72, 2, AE38:AE72)</f>
        <v/>
      </c>
      <c r="L92" s="290" t="n"/>
      <c r="M92" s="292">
        <f>SUMIF(CD38:CD72, 2, BA38:BA72)</f>
        <v/>
      </c>
    </row>
    <row r="93"/>
    <row r="94" ht="15" customHeight="1" s="201">
      <c r="A94" s="309" t="n"/>
      <c r="B94" s="309" t="n"/>
      <c r="C94" s="310" t="n"/>
      <c r="D94" s="311" t="inlineStr">
        <is>
          <t>ВСЕГО оборудование</t>
        </is>
      </c>
      <c r="J94" s="312" t="n"/>
      <c r="K94" s="313">
        <f>K96+K97</f>
        <v/>
      </c>
      <c r="L94" s="313" t="n"/>
      <c r="M94" s="314">
        <f>M96+M97</f>
        <v/>
      </c>
    </row>
    <row r="95" ht="14.25" customHeight="1" s="201">
      <c r="A95" s="315" t="n"/>
      <c r="B95" s="315" t="n"/>
      <c r="C95" s="316" t="n"/>
      <c r="D95" s="317" t="inlineStr">
        <is>
          <t>в том числе</t>
        </is>
      </c>
      <c r="J95" s="289" t="n"/>
      <c r="K95" s="290" t="n"/>
      <c r="L95" s="290" t="n"/>
      <c r="M95" s="292" t="n"/>
    </row>
    <row r="96" ht="14.25" customHeight="1" s="201">
      <c r="A96" s="315" t="n"/>
      <c r="B96" s="315" t="n"/>
      <c r="C96" s="316" t="n"/>
      <c r="D96" s="287" t="inlineStr">
        <is>
          <t xml:space="preserve">  оборудование без учета дополнительной перевозки</t>
        </is>
      </c>
      <c r="J96" s="289" t="n"/>
      <c r="K96" s="290">
        <f>SUMIF(CD38:CD92, 3, BJ38:BJ92)</f>
        <v/>
      </c>
      <c r="L96" s="290" t="n"/>
      <c r="M96" s="292">
        <f>SUMIF(CD38:CD92, 3, BK38:BK92)</f>
        <v/>
      </c>
    </row>
    <row r="97" ht="14.25" customHeight="1" s="201">
      <c r="A97" s="315" t="n"/>
      <c r="B97" s="315" t="n"/>
      <c r="C97" s="316" t="n"/>
      <c r="D97" s="287" t="inlineStr">
        <is>
          <t xml:space="preserve">  дополнительная перевозка оборудования</t>
        </is>
      </c>
      <c r="J97" s="289" t="n"/>
      <c r="K97" s="290">
        <f>SUMIF(CD38:CD92, 3, AH38:AH92)</f>
        <v/>
      </c>
      <c r="L97" s="290" t="n"/>
      <c r="M97" s="292">
        <f>SUMIF(CD38:CD92, 3, BD38:BD92)</f>
        <v/>
      </c>
    </row>
    <row r="98"/>
    <row r="99" ht="15" customHeight="1" s="201">
      <c r="A99" s="309" t="n"/>
      <c r="B99" s="309" t="n"/>
      <c r="C99" s="310" t="n"/>
      <c r="D99" s="311" t="inlineStr">
        <is>
          <t>ВСЕГО прочие затраты</t>
        </is>
      </c>
      <c r="J99" s="312" t="n"/>
      <c r="K99" s="313">
        <f>K105+K120+K121+K101+K102</f>
        <v/>
      </c>
      <c r="L99" s="313" t="n"/>
      <c r="M99" s="314">
        <f>M105+M120+M121+M101+M102</f>
        <v/>
      </c>
    </row>
    <row r="100" ht="14.25" customHeight="1" s="201">
      <c r="A100" s="315" t="n"/>
      <c r="B100" s="315" t="n"/>
      <c r="C100" s="316" t="n"/>
      <c r="D100" s="317" t="inlineStr">
        <is>
          <t>в том числе</t>
        </is>
      </c>
      <c r="J100" s="289" t="n"/>
      <c r="K100" s="290" t="n"/>
      <c r="L100" s="290" t="n"/>
      <c r="M100" s="292" t="n"/>
    </row>
    <row r="101" ht="14.25" customHeight="1" s="201">
      <c r="A101" s="315" t="n"/>
      <c r="B101" s="315" t="n"/>
      <c r="C101" s="316" t="n"/>
      <c r="D101" s="287" t="inlineStr">
        <is>
          <t xml:space="preserve">   прочие затраты</t>
        </is>
      </c>
      <c r="J101" s="289" t="n"/>
      <c r="K101" s="290">
        <f>SUM(BL38:BL97)</f>
        <v/>
      </c>
      <c r="L101" s="290" t="n"/>
      <c r="M101" s="292" t="n"/>
    </row>
    <row r="102" ht="14.25" customHeight="1" s="201">
      <c r="A102" s="315" t="n"/>
      <c r="B102" s="315" t="n"/>
      <c r="C102" s="316" t="n"/>
      <c r="D102" s="287" t="inlineStr">
        <is>
          <t xml:space="preserve">   Хозяйственный инвентарь</t>
        </is>
      </c>
      <c r="J102" s="289" t="n"/>
      <c r="K102" s="290">
        <f>SUM(BN38:BN97)</f>
        <v/>
      </c>
      <c r="L102" s="290" t="n"/>
      <c r="M102" s="292">
        <f>SUM(BO38:BO97)</f>
        <v/>
      </c>
    </row>
    <row r="103" ht="14.25" customHeight="1" s="201">
      <c r="A103" s="315" t="n"/>
      <c r="B103" s="315" t="n"/>
      <c r="C103" s="316" t="n"/>
      <c r="D103" s="287" t="inlineStr">
        <is>
          <t>Пусконаладочные работы</t>
        </is>
      </c>
      <c r="J103" s="289" t="n"/>
      <c r="K103" s="290">
        <f>K105+K120+K121</f>
        <v/>
      </c>
      <c r="L103" s="290" t="n"/>
      <c r="M103" s="292">
        <f>M105+M120+M121</f>
        <v/>
      </c>
    </row>
    <row r="104" ht="14.25" customHeight="1" s="201">
      <c r="A104" s="315" t="n"/>
      <c r="B104" s="315" t="n"/>
      <c r="C104" s="316" t="n"/>
      <c r="D104" s="317" t="inlineStr">
        <is>
          <t>в том числе</t>
        </is>
      </c>
      <c r="J104" s="289" t="n"/>
      <c r="K104" s="290" t="n"/>
      <c r="L104" s="290" t="n"/>
      <c r="M104" s="292" t="n"/>
    </row>
    <row r="105" ht="14.25" customHeight="1" s="201">
      <c r="A105" s="315" t="n"/>
      <c r="B105" s="315" t="n"/>
      <c r="C105" s="316" t="n"/>
      <c r="D105" s="287" t="inlineStr">
        <is>
          <t>Всего прямые затраты</t>
        </is>
      </c>
      <c r="J105" s="289" t="n"/>
      <c r="K105" s="290">
        <f>K107+K108+K114+K118</f>
        <v/>
      </c>
      <c r="L105" s="290" t="n"/>
      <c r="M105" s="292">
        <f>M107+M108+M114+M118</f>
        <v/>
      </c>
    </row>
    <row r="106" ht="14.25" customHeight="1" s="201">
      <c r="A106" s="315" t="n"/>
      <c r="B106" s="315" t="n"/>
      <c r="C106" s="316" t="n"/>
      <c r="D106" s="317" t="inlineStr">
        <is>
          <t>в том числе</t>
        </is>
      </c>
      <c r="J106" s="289" t="n"/>
      <c r="K106" s="290" t="n"/>
      <c r="L106" s="290" t="n"/>
      <c r="M106" s="292" t="n"/>
    </row>
    <row r="107" ht="14.25" customHeight="1" s="201">
      <c r="A107" s="315" t="n"/>
      <c r="B107" s="315" t="n"/>
      <c r="C107" s="316" t="n"/>
      <c r="D107" s="287" t="inlineStr">
        <is>
          <t xml:space="preserve">  оплата труда (ОТ)</t>
        </is>
      </c>
      <c r="J107" s="289" t="n"/>
      <c r="K107" s="290">
        <f>SUMIF(CD38:CD97, 4, S38:S97)</f>
        <v/>
      </c>
      <c r="L107" s="290" t="n"/>
      <c r="M107" s="292">
        <f>SUMIF(CD38:CD97, 4, AR38:AR97)</f>
        <v/>
      </c>
    </row>
    <row r="108" ht="14.25" customHeight="1" s="201">
      <c r="A108" s="315" t="n"/>
      <c r="B108" s="315" t="n"/>
      <c r="C108" s="316" t="n"/>
      <c r="D108" s="287" t="inlineStr">
        <is>
          <t xml:space="preserve">  эксплуатация машин и механизмов</t>
        </is>
      </c>
      <c r="J108" s="289" t="n"/>
      <c r="K108" s="290">
        <f>K110+K113</f>
        <v/>
      </c>
      <c r="L108" s="290" t="n"/>
      <c r="M108" s="292">
        <f>M110+M113</f>
        <v/>
      </c>
    </row>
    <row r="109" ht="14.25" customHeight="1" s="201">
      <c r="A109" s="315" t="n"/>
      <c r="B109" s="315" t="n"/>
      <c r="C109" s="316" t="n"/>
      <c r="D109" s="317" t="inlineStr">
        <is>
          <t xml:space="preserve">  в том числе</t>
        </is>
      </c>
      <c r="J109" s="289" t="n"/>
      <c r="K109" s="290" t="n"/>
      <c r="L109" s="290" t="n"/>
      <c r="M109" s="292" t="n"/>
    </row>
    <row r="110" ht="14.25" customHeight="1" s="201">
      <c r="A110" s="315" t="n"/>
      <c r="B110" s="315" t="n"/>
      <c r="C110" s="316" t="n"/>
      <c r="D110" s="287" t="inlineStr">
        <is>
          <t xml:space="preserve">    эксплуатация машин и механизмов без учета доплат к оплате труда машинистов</t>
        </is>
      </c>
      <c r="J110" s="289" t="n"/>
      <c r="K110" s="290">
        <f>SUMIF(CD38:CD97, 4, P38:P97)</f>
        <v/>
      </c>
      <c r="L110" s="290" t="n"/>
      <c r="M110" s="292">
        <f>SUMIF(CD38:CD97, 4, AO38:AO97)</f>
        <v/>
      </c>
    </row>
    <row r="111" ht="14.25" customHeight="1" s="201">
      <c r="A111" s="315" t="n"/>
      <c r="B111" s="315" t="n"/>
      <c r="C111" s="316" t="n"/>
      <c r="D111" s="317" t="inlineStr">
        <is>
          <t xml:space="preserve">    в том числе</t>
        </is>
      </c>
      <c r="J111" s="289" t="n"/>
      <c r="K111" s="290" t="n"/>
      <c r="L111" s="290" t="n"/>
      <c r="M111" s="292" t="n"/>
    </row>
    <row r="112" ht="14.25" customHeight="1" s="201">
      <c r="A112" s="315" t="n"/>
      <c r="B112" s="315" t="n"/>
      <c r="C112" s="316" t="n"/>
      <c r="D112" s="287" t="inlineStr">
        <is>
          <t xml:space="preserve">      оплата труда машинистов (ОТм)</t>
        </is>
      </c>
      <c r="J112" s="289" t="n"/>
      <c r="K112" s="290">
        <f>SUMIF(CD38:CD97, 4, X38:X97)</f>
        <v/>
      </c>
      <c r="L112" s="290" t="n"/>
      <c r="M112" s="292">
        <f>SUMIF(CD38:CD97, 4, AT38:AT97)</f>
        <v/>
      </c>
    </row>
    <row r="113" ht="14.25" customHeight="1" s="201">
      <c r="A113" s="315" t="n"/>
      <c r="B113" s="315" t="n"/>
      <c r="C113" s="316" t="n"/>
      <c r="D113" s="287" t="inlineStr">
        <is>
          <t xml:space="preserve">    доплаты к оплате труда машинистов</t>
        </is>
      </c>
      <c r="J113" s="289" t="n"/>
      <c r="K113" s="290">
        <f>SUMIF(CD38:CD97, 4, Z38:Z97)</f>
        <v/>
      </c>
      <c r="L113" s="290" t="n"/>
      <c r="M113" s="292">
        <f>SUMIF(CD38:CD97, 4, AV38:AV97)</f>
        <v/>
      </c>
    </row>
    <row r="114" ht="14.25" customHeight="1" s="201">
      <c r="A114" s="315" t="n"/>
      <c r="B114" s="315" t="n"/>
      <c r="C114" s="316" t="n"/>
      <c r="D114" s="287" t="inlineStr">
        <is>
          <t xml:space="preserve">  материальные ресурсы</t>
        </is>
      </c>
      <c r="J114" s="289" t="n"/>
      <c r="K114" s="290">
        <f>K116+K117</f>
        <v/>
      </c>
      <c r="L114" s="290" t="n"/>
      <c r="M114" s="292">
        <f>M116+M117</f>
        <v/>
      </c>
    </row>
    <row r="115" ht="14.25" customHeight="1" s="201">
      <c r="A115" s="315" t="n"/>
      <c r="B115" s="315" t="n"/>
      <c r="C115" s="316" t="n"/>
      <c r="D115" s="317" t="inlineStr">
        <is>
          <t xml:space="preserve">  в том числе</t>
        </is>
      </c>
      <c r="J115" s="289" t="n"/>
      <c r="K115" s="290" t="n"/>
      <c r="L115" s="290" t="n"/>
      <c r="M115" s="292" t="n"/>
    </row>
    <row r="116" ht="14.25" customHeight="1" s="201">
      <c r="A116" s="315" t="n"/>
      <c r="B116" s="315" t="n"/>
      <c r="C116" s="316" t="n"/>
      <c r="D116" s="287" t="inlineStr">
        <is>
          <t xml:space="preserve">    материальные ресурсы без учета дополнительной перевозки</t>
        </is>
      </c>
      <c r="J116" s="289" t="n"/>
      <c r="K116" s="290">
        <f>SUMIF(CD38:CD97, 4, AA38:AA97)-SUMIF(CD38:CD97, 4, BJ38:BJ97)</f>
        <v/>
      </c>
      <c r="L116" s="290" t="n"/>
      <c r="M116" s="292">
        <f>SUMIF(CD38:CD97, 4, AW38:AW97)-SUMIF(CD38:CD97, 4, BK38:BK97)</f>
        <v/>
      </c>
    </row>
    <row r="117" ht="14.25" customHeight="1" s="201">
      <c r="A117" s="315" t="n"/>
      <c r="B117" s="315" t="n"/>
      <c r="C117" s="316" t="n"/>
      <c r="D117" s="287" t="inlineStr">
        <is>
          <t xml:space="preserve">    дополнительная перевозка материальных ресурсов</t>
        </is>
      </c>
      <c r="J117" s="289" t="n"/>
      <c r="K117" s="290">
        <f>SUMIF(CD38:CD97, 4, AG38:AG97)</f>
        <v/>
      </c>
      <c r="L117" s="290" t="n"/>
      <c r="M117" s="292">
        <f>SUMIF(CD38:CD97, 4, BC38:BC97)</f>
        <v/>
      </c>
    </row>
    <row r="118" ht="14.25" customHeight="1" s="201">
      <c r="A118" s="315" t="n"/>
      <c r="B118" s="315" t="n"/>
      <c r="C118" s="316" t="n"/>
      <c r="D118" s="287" t="inlineStr">
        <is>
          <t xml:space="preserve">  перевозка</t>
        </is>
      </c>
      <c r="J118" s="289" t="n"/>
      <c r="K118" s="290">
        <f>SUMIF(CD38:CD97, 4, AF38:AF97)</f>
        <v/>
      </c>
      <c r="L118" s="290" t="n"/>
      <c r="M118" s="292">
        <f>SUMIF(CD38:CD97, 4, BB38:BB97)</f>
        <v/>
      </c>
    </row>
    <row r="119" ht="14.25" customHeight="1" s="201">
      <c r="A119" s="315" t="n"/>
      <c r="B119" s="315" t="n"/>
      <c r="C119" s="316" t="n"/>
      <c r="D119" s="287" t="inlineStr">
        <is>
          <t>ФОТ (справочно)</t>
        </is>
      </c>
      <c r="J119" s="289" t="n"/>
      <c r="K119" s="290">
        <f>SUMIF(CD38:CD97, 4, S38:S97)+SUMIF(CD38:CD97, 4, X38:X97)+SUMIF(CD38:CD97, 4, Z38:Z97)</f>
        <v/>
      </c>
      <c r="L119" s="290" t="n"/>
      <c r="M119" s="292">
        <f>SUMIF(CD38:CD97, 4, AR38:AR97)+SUMIF(CD38:CD97, 4, AT38:AT97)+SUMIF(CD38:CD97, 4, AV38:AV97)</f>
        <v/>
      </c>
    </row>
    <row r="120" ht="14.25" customHeight="1" s="201">
      <c r="A120" s="315" t="n"/>
      <c r="B120" s="315" t="n"/>
      <c r="C120" s="316" t="n"/>
      <c r="D120" s="287" t="inlineStr">
        <is>
          <t>накладные расходы</t>
        </is>
      </c>
      <c r="J120" s="289" t="n"/>
      <c r="K120" s="290">
        <f>SUMIF(CD38:CD97, 4, AD38:AD97)</f>
        <v/>
      </c>
      <c r="L120" s="290" t="n"/>
      <c r="M120" s="292">
        <f>SUMIF(CD38:CD97, 4, AZ38:AZ97)</f>
        <v/>
      </c>
    </row>
    <row r="121" ht="14.25" customHeight="1" s="201">
      <c r="A121" s="315" t="n"/>
      <c r="B121" s="315" t="n"/>
      <c r="C121" s="316" t="n"/>
      <c r="D121" s="287" t="inlineStr">
        <is>
          <t>сметная прибыль</t>
        </is>
      </c>
      <c r="J121" s="289" t="n"/>
      <c r="K121" s="290">
        <f>SUMIF(CD38:CD97, 4, AE38:AE97)</f>
        <v/>
      </c>
      <c r="L121" s="290" t="n"/>
      <c r="M121" s="292">
        <f>SUMIF(CD38:CD97, 4, BA38:BA97)</f>
        <v/>
      </c>
    </row>
    <row r="122"/>
    <row r="123" ht="15" customHeight="1" s="201">
      <c r="A123" s="309" t="n"/>
      <c r="B123" s="309" t="n"/>
      <c r="C123" s="310" t="n"/>
      <c r="D123" s="311" t="inlineStr">
        <is>
          <t>ВСЕГО по акту</t>
        </is>
      </c>
      <c r="J123" s="312" t="n"/>
      <c r="K123" s="313">
        <f>K54+K74+K94+K99</f>
        <v/>
      </c>
      <c r="L123" s="313" t="n"/>
      <c r="M123" s="314">
        <f>M54+M74+M94+M99</f>
        <v/>
      </c>
    </row>
    <row r="124" ht="14.25" customHeight="1" s="201">
      <c r="A124" s="315" t="n"/>
      <c r="B124" s="315" t="n"/>
      <c r="C124" s="316" t="n"/>
      <c r="D124" s="317" t="inlineStr">
        <is>
          <t>в том числе</t>
        </is>
      </c>
      <c r="J124" s="289" t="n"/>
      <c r="K124" s="290" t="n"/>
      <c r="L124" s="290" t="n"/>
      <c r="M124" s="292" t="n"/>
    </row>
    <row r="125" ht="14.25" customHeight="1" s="201">
      <c r="A125" s="315" t="n"/>
      <c r="B125" s="315" t="n"/>
      <c r="C125" s="316" t="n"/>
      <c r="D125" s="287" t="inlineStr">
        <is>
          <t>Всего прямые затраты</t>
        </is>
      </c>
      <c r="J125" s="289" t="n"/>
      <c r="K125" s="290">
        <f>K127+K128+K134+K138</f>
        <v/>
      </c>
      <c r="L125" s="290" t="n"/>
      <c r="M125" s="292">
        <f>M127+M128+M134+M138</f>
        <v/>
      </c>
    </row>
    <row r="126" ht="14.25" customHeight="1" s="201">
      <c r="A126" s="315" t="n"/>
      <c r="B126" s="315" t="n"/>
      <c r="C126" s="316" t="n"/>
      <c r="D126" s="317" t="inlineStr">
        <is>
          <t>в том числе</t>
        </is>
      </c>
      <c r="J126" s="289" t="n"/>
      <c r="K126" s="290" t="n"/>
      <c r="L126" s="290" t="n"/>
      <c r="M126" s="292" t="n"/>
    </row>
    <row r="127" ht="14.25" customHeight="1" s="201">
      <c r="A127" s="315" t="n"/>
      <c r="B127" s="315" t="n"/>
      <c r="C127" s="316" t="n"/>
      <c r="D127" s="287" t="inlineStr">
        <is>
          <t xml:space="preserve">  оплата труда (ОТ)</t>
        </is>
      </c>
      <c r="J127" s="289" t="n"/>
      <c r="K127" s="290">
        <f>SUM(S38:S121)</f>
        <v/>
      </c>
      <c r="L127" s="290" t="n"/>
      <c r="M127" s="292">
        <f>SUM(AR38:AR121)</f>
        <v/>
      </c>
    </row>
    <row r="128" ht="14.25" customHeight="1" s="201">
      <c r="A128" s="315" t="n"/>
      <c r="B128" s="315" t="n"/>
      <c r="C128" s="316" t="n"/>
      <c r="D128" s="287" t="inlineStr">
        <is>
          <t xml:space="preserve">  эксплуатация машин и механизмов</t>
        </is>
      </c>
      <c r="J128" s="289" t="n"/>
      <c r="K128" s="290">
        <f>K130+K133</f>
        <v/>
      </c>
      <c r="L128" s="290" t="n"/>
      <c r="M128" s="292">
        <f>M130+M133</f>
        <v/>
      </c>
    </row>
    <row r="129" ht="14.25" customHeight="1" s="201">
      <c r="A129" s="315" t="n"/>
      <c r="B129" s="315" t="n"/>
      <c r="C129" s="316" t="n"/>
      <c r="D129" s="317" t="inlineStr">
        <is>
          <t xml:space="preserve">  в том числе</t>
        </is>
      </c>
      <c r="J129" s="289" t="n"/>
      <c r="K129" s="290" t="n"/>
      <c r="L129" s="290" t="n"/>
      <c r="M129" s="292" t="n"/>
    </row>
    <row r="130" ht="14.25" customHeight="1" s="201">
      <c r="A130" s="315" t="n"/>
      <c r="B130" s="315" t="n"/>
      <c r="C130" s="316" t="n"/>
      <c r="D130" s="287" t="inlineStr">
        <is>
          <t xml:space="preserve">    эксплуатация машин и механизмов без учета доплат к оплате труда машинистов</t>
        </is>
      </c>
      <c r="J130" s="289" t="n"/>
      <c r="K130" s="290">
        <f>SUM(P38:P121)</f>
        <v/>
      </c>
      <c r="L130" s="290" t="n"/>
      <c r="M130" s="292">
        <f>SUM(AO38:AO121)</f>
        <v/>
      </c>
    </row>
    <row r="131" ht="14.25" customHeight="1" s="201">
      <c r="A131" s="315" t="n"/>
      <c r="B131" s="315" t="n"/>
      <c r="C131" s="316" t="n"/>
      <c r="D131" s="317" t="inlineStr">
        <is>
          <t xml:space="preserve">    в том числе</t>
        </is>
      </c>
      <c r="J131" s="289" t="n"/>
      <c r="K131" s="290" t="n"/>
      <c r="L131" s="290" t="n"/>
      <c r="M131" s="292" t="n"/>
    </row>
    <row r="132" ht="14.25" customHeight="1" s="201">
      <c r="A132" s="315" t="n"/>
      <c r="B132" s="315" t="n"/>
      <c r="C132" s="316" t="n"/>
      <c r="D132" s="287" t="inlineStr">
        <is>
          <t xml:space="preserve">      оплата труда машинистов (ОТм)</t>
        </is>
      </c>
      <c r="J132" s="289" t="n"/>
      <c r="K132" s="290">
        <f>SUM(X38:X121)</f>
        <v/>
      </c>
      <c r="L132" s="290" t="n"/>
      <c r="M132" s="292">
        <f>SUM(AT38:AT121)</f>
        <v/>
      </c>
    </row>
    <row r="133" ht="14.25" customHeight="1" s="201">
      <c r="A133" s="315" t="n"/>
      <c r="B133" s="315" t="n"/>
      <c r="C133" s="316" t="n"/>
      <c r="D133" s="287" t="inlineStr">
        <is>
          <t xml:space="preserve">    доплаты к оплате труда машинистов</t>
        </is>
      </c>
      <c r="J133" s="289" t="n"/>
      <c r="K133" s="290">
        <f>SUM(Z38:Z121)</f>
        <v/>
      </c>
      <c r="L133" s="290" t="n"/>
      <c r="M133" s="292">
        <f>SUM(AV38:AV121)</f>
        <v/>
      </c>
    </row>
    <row r="134" ht="14.25" customHeight="1" s="201">
      <c r="A134" s="315" t="n"/>
      <c r="B134" s="315" t="n"/>
      <c r="C134" s="316" t="n"/>
      <c r="D134" s="287" t="inlineStr">
        <is>
          <t xml:space="preserve">  материальные ресурсы</t>
        </is>
      </c>
      <c r="J134" s="289" t="n"/>
      <c r="K134" s="290">
        <f>K136+K137</f>
        <v/>
      </c>
      <c r="L134" s="290" t="n"/>
      <c r="M134" s="292">
        <f>M136+M137</f>
        <v/>
      </c>
    </row>
    <row r="135" ht="14.25" customHeight="1" s="201">
      <c r="A135" s="315" t="n"/>
      <c r="B135" s="315" t="n"/>
      <c r="C135" s="316" t="n"/>
      <c r="D135" s="317" t="inlineStr">
        <is>
          <t xml:space="preserve">  в том числе</t>
        </is>
      </c>
      <c r="J135" s="289" t="n"/>
      <c r="K135" s="290" t="n"/>
      <c r="L135" s="290" t="n"/>
      <c r="M135" s="292" t="n"/>
    </row>
    <row r="136" ht="14.25" customHeight="1" s="201">
      <c r="A136" s="315" t="n"/>
      <c r="B136" s="315" t="n"/>
      <c r="C136" s="316" t="n"/>
      <c r="D136" s="287" t="inlineStr">
        <is>
          <t xml:space="preserve">    материальные ресурсы без учета дополнительной перевозки</t>
        </is>
      </c>
      <c r="J136" s="289" t="n"/>
      <c r="K136" s="290">
        <f>SUM(AA38:AA121)-SUM(BJ38:BJ121)</f>
        <v/>
      </c>
      <c r="L136" s="290" t="n"/>
      <c r="M136" s="292">
        <f>SUM(AW38:AW121)-SUM(BK38:BK121)</f>
        <v/>
      </c>
    </row>
    <row r="137" ht="14.25" customHeight="1" s="201">
      <c r="A137" s="315" t="n"/>
      <c r="B137" s="315" t="n"/>
      <c r="C137" s="316" t="n"/>
      <c r="D137" s="287" t="inlineStr">
        <is>
          <t xml:space="preserve">    дополнительная перевозка материальных ресурсов</t>
        </is>
      </c>
      <c r="J137" s="289" t="n"/>
      <c r="K137" s="290">
        <f>SUM(AG38:AG121)</f>
        <v/>
      </c>
      <c r="L137" s="290" t="n"/>
      <c r="M137" s="292">
        <f>SUM(BC38:BC121)</f>
        <v/>
      </c>
    </row>
    <row r="138" ht="14.25" customHeight="1" s="201">
      <c r="A138" s="315" t="n"/>
      <c r="B138" s="315" t="n"/>
      <c r="C138" s="316" t="n"/>
      <c r="D138" s="287" t="inlineStr">
        <is>
          <t xml:space="preserve">  перевозка</t>
        </is>
      </c>
      <c r="J138" s="289" t="n"/>
      <c r="K138" s="290">
        <f>SUM(AF38:AF121)</f>
        <v/>
      </c>
      <c r="L138" s="290" t="n"/>
      <c r="M138" s="292">
        <f>SUM(BB38:BB121)</f>
        <v/>
      </c>
    </row>
    <row r="139" ht="14.25" customHeight="1" s="201">
      <c r="A139" s="315" t="n"/>
      <c r="B139" s="315" t="n"/>
      <c r="C139" s="316" t="n"/>
      <c r="D139" s="287" t="inlineStr">
        <is>
          <t>Всего ФОТ (справочно)</t>
        </is>
      </c>
      <c r="J139" s="289" t="n"/>
      <c r="K139" s="290">
        <f>SUM(S38:S121)+SUM(X38:X121)+SUM(Z38:Z121)</f>
        <v/>
      </c>
      <c r="L139" s="290" t="n"/>
      <c r="M139" s="292">
        <f>SUM(AR38:AR121)+SUM(AT38:AT121)+SUM(AV38:AV121)</f>
        <v/>
      </c>
    </row>
    <row r="140" ht="14.25" customHeight="1" s="201">
      <c r="A140" s="315" t="n"/>
      <c r="B140" s="315" t="n"/>
      <c r="C140" s="316" t="n"/>
      <c r="D140" s="287" t="inlineStr">
        <is>
          <t>Всего накладные расходы</t>
        </is>
      </c>
      <c r="J140" s="289" t="n"/>
      <c r="K140" s="290">
        <f>SUM(AD38:AD121)</f>
        <v/>
      </c>
      <c r="L140" s="290" t="n"/>
      <c r="M140" s="292">
        <f>SUM(AZ38:AZ121)</f>
        <v/>
      </c>
    </row>
    <row r="141" ht="14.25" customHeight="1" s="201">
      <c r="A141" s="315" t="n"/>
      <c r="B141" s="315" t="n"/>
      <c r="C141" s="316" t="n"/>
      <c r="D141" s="287" t="inlineStr">
        <is>
          <t>Всего сметная прибыль</t>
        </is>
      </c>
      <c r="J141" s="289" t="n"/>
      <c r="K141" s="290">
        <f>SUM(AE38:AE121)</f>
        <v/>
      </c>
      <c r="L141" s="290" t="n"/>
      <c r="M141" s="292">
        <f>SUM(BA38:BA121)</f>
        <v/>
      </c>
    </row>
    <row r="142" ht="14.25" customHeight="1" s="201">
      <c r="A142" s="315" t="n"/>
      <c r="B142" s="315" t="n"/>
      <c r="C142" s="316" t="n"/>
      <c r="D142" s="287" t="inlineStr">
        <is>
          <t>Всего оборудование</t>
        </is>
      </c>
      <c r="J142" s="289" t="n"/>
      <c r="K142" s="290">
        <f>K144+K145</f>
        <v/>
      </c>
      <c r="L142" s="290" t="n"/>
      <c r="M142" s="292">
        <f>M144+M145</f>
        <v/>
      </c>
    </row>
    <row r="143" ht="14.25" customHeight="1" s="201">
      <c r="A143" s="315" t="n"/>
      <c r="B143" s="315" t="n"/>
      <c r="C143" s="316" t="n"/>
      <c r="D143" s="317" t="inlineStr">
        <is>
          <t>в том числе</t>
        </is>
      </c>
      <c r="J143" s="289" t="n"/>
      <c r="K143" s="290" t="n"/>
      <c r="L143" s="290" t="n"/>
      <c r="M143" s="292" t="n"/>
    </row>
    <row r="144" ht="14.25" customHeight="1" s="201">
      <c r="A144" s="315" t="n"/>
      <c r="B144" s="315" t="n"/>
      <c r="C144" s="316" t="n"/>
      <c r="D144" s="287" t="inlineStr">
        <is>
          <t xml:space="preserve">  оборудование без учета дополнительной перевозки</t>
        </is>
      </c>
      <c r="J144" s="289" t="n"/>
      <c r="K144" s="290">
        <f>SUM(BJ38:BJ121)</f>
        <v/>
      </c>
      <c r="L144" s="290" t="n"/>
      <c r="M144" s="292">
        <f>SUM(BK38:BK121)</f>
        <v/>
      </c>
    </row>
    <row r="145" ht="14.25" customHeight="1" s="201">
      <c r="A145" s="315" t="n"/>
      <c r="B145" s="315" t="n"/>
      <c r="C145" s="316" t="n"/>
      <c r="D145" s="287" t="inlineStr">
        <is>
          <t xml:space="preserve">  дополнительная перевозка оборудования</t>
        </is>
      </c>
      <c r="J145" s="289" t="n"/>
      <c r="K145" s="290">
        <f>SUM(AH38:AH121)</f>
        <v/>
      </c>
      <c r="L145" s="290" t="n"/>
      <c r="M145" s="292">
        <f>SUM(BD38:BD121)</f>
        <v/>
      </c>
    </row>
    <row r="146" ht="14.25" customHeight="1" s="201">
      <c r="A146" s="315" t="n"/>
      <c r="B146" s="315" t="n"/>
      <c r="C146" s="316" t="n"/>
      <c r="D146" s="287" t="inlineStr">
        <is>
          <t>Всего прочие затраты</t>
        </is>
      </c>
      <c r="J146" s="289" t="n"/>
      <c r="K146" s="290">
        <f>K99</f>
        <v/>
      </c>
      <c r="L146" s="290" t="n"/>
      <c r="M146" s="292">
        <f>M99</f>
        <v/>
      </c>
    </row>
    <row r="147" ht="14.25" customHeight="1" s="201">
      <c r="A147" s="315" t="n"/>
      <c r="B147" s="315" t="n"/>
      <c r="C147" s="316" t="n"/>
      <c r="D147" s="311" t="inlineStr">
        <is>
          <t>Справочно</t>
        </is>
      </c>
      <c r="J147" s="289" t="n"/>
      <c r="K147" s="290" t="n"/>
      <c r="L147" s="290" t="n"/>
      <c r="M147" s="292" t="n"/>
    </row>
    <row r="148" ht="14.25" customHeight="1" s="201">
      <c r="A148" s="315" t="n"/>
      <c r="B148" s="315" t="n"/>
      <c r="C148" s="316" t="n"/>
      <c r="D148" s="287" t="inlineStr">
        <is>
          <t xml:space="preserve">  материальные ресурсы, отсутствующие в ФРСН</t>
        </is>
      </c>
      <c r="J148" s="289" t="n"/>
      <c r="K148" s="290">
        <f>SUM(AB38:AB121)</f>
        <v/>
      </c>
      <c r="L148" s="290" t="n"/>
      <c r="M148" s="292">
        <f>SUM(AX38:AX121)</f>
        <v/>
      </c>
    </row>
    <row r="149" ht="14.25" customHeight="1" s="201">
      <c r="A149" s="315" t="n"/>
      <c r="B149" s="315" t="n"/>
      <c r="C149" s="316" t="n"/>
      <c r="D149" s="287" t="inlineStr">
        <is>
          <t xml:space="preserve">  оборудование, отсутствующие в ФРСН</t>
        </is>
      </c>
      <c r="J149" s="289" t="n"/>
      <c r="K149" s="290">
        <f>SUM(AC38:AC121)</f>
        <v/>
      </c>
      <c r="L149" s="290" t="n"/>
      <c r="M149" s="292">
        <f>SUM(AY38:AY121)</f>
        <v/>
      </c>
    </row>
    <row r="150" ht="14.25" customHeight="1" s="201">
      <c r="A150" s="315" t="n"/>
      <c r="B150" s="315" t="n"/>
      <c r="C150" s="316" t="n"/>
      <c r="D150" s="287" t="inlineStr">
        <is>
          <t xml:space="preserve">  затраты труда рабочих</t>
        </is>
      </c>
      <c r="H150" s="318">
        <f>Source!F1779</f>
        <v/>
      </c>
      <c r="I150" s="315" t="n"/>
      <c r="J150" s="315" t="n"/>
      <c r="K150" s="315" t="n"/>
      <c r="L150" s="315" t="n"/>
      <c r="M150" s="315" t="n"/>
    </row>
    <row r="151" ht="14.25" customHeight="1" s="201">
      <c r="A151" s="315" t="n"/>
      <c r="B151" s="315" t="n"/>
      <c r="C151" s="316" t="n"/>
      <c r="D151" s="287" t="inlineStr">
        <is>
          <t xml:space="preserve">  затраты труда машинистов</t>
        </is>
      </c>
      <c r="H151" s="318">
        <f>Source!F1780</f>
        <v/>
      </c>
      <c r="I151" s="315" t="n"/>
      <c r="J151" s="315" t="n"/>
      <c r="K151" s="315" t="n"/>
      <c r="L151" s="315" t="n"/>
      <c r="M151" s="315" t="n"/>
    </row>
    <row r="152"/>
    <row r="153" ht="14.25" customHeight="1" s="201">
      <c r="D153" s="319">
        <f>Source!H1786</f>
        <v/>
      </c>
      <c r="M153" s="320">
        <f>IF(Source!Y1786=0, "", Source!Y1786)</f>
        <v/>
      </c>
    </row>
    <row r="154" ht="14.25" customHeight="1" s="201">
      <c r="D154" s="319">
        <f>Source!H1787</f>
        <v/>
      </c>
      <c r="M154" s="320">
        <f>IF(Source!Y1787=0, "", Source!Y1787)</f>
        <v/>
      </c>
    </row>
    <row r="155" ht="14.25" customHeight="1" s="201">
      <c r="D155" s="319">
        <f>Source!H1788</f>
        <v/>
      </c>
      <c r="M155" s="320">
        <f>IF(Source!Y1788=0, "", Source!Y1788)</f>
        <v/>
      </c>
    </row>
    <row r="156"/>
    <row r="157"/>
    <row r="158" ht="14.25" customHeight="1" s="201">
      <c r="A158" s="350" t="n"/>
      <c r="B158" s="240" t="n"/>
      <c r="C158" s="351" t="inlineStr">
        <is>
          <t xml:space="preserve">Сдал   </t>
        </is>
      </c>
      <c r="D158" s="352" t="inlineStr">
        <is>
          <t>Инженер-сметчик</t>
        </is>
      </c>
      <c r="E158" s="345" t="n"/>
      <c r="F158" s="345" t="n"/>
      <c r="G158" s="345" t="inlineStr">
        <is>
          <t>Кондалеева О.Г.</t>
        </is>
      </c>
      <c r="H158" s="345" t="n"/>
      <c r="I158" s="246" t="inlineStr">
        <is>
          <t xml:space="preserve"> </t>
        </is>
      </c>
      <c r="J158" s="260" t="n"/>
      <c r="K158" s="260" t="n"/>
      <c r="L158" s="260" t="n"/>
      <c r="M158" s="260" t="n"/>
      <c r="N158" s="367" t="n"/>
      <c r="O158" s="367" t="n"/>
      <c r="P158" s="367" t="n"/>
      <c r="Q158" s="367" t="n"/>
      <c r="R158" s="367" t="n"/>
      <c r="S158" s="367" t="n"/>
      <c r="T158" s="367" t="n"/>
      <c r="U158" s="367" t="n"/>
      <c r="V158" s="367" t="n"/>
      <c r="W158" s="367" t="n"/>
      <c r="X158" s="367" t="n"/>
      <c r="Y158" s="367" t="n"/>
      <c r="Z158" s="367" t="n"/>
      <c r="AA158" s="367" t="n"/>
      <c r="AB158" s="367" t="n"/>
      <c r="AC158" s="367" t="n"/>
      <c r="AD158" s="367" t="n"/>
      <c r="AE158" s="367" t="n"/>
      <c r="AF158" s="367" t="n"/>
      <c r="AG158" s="367" t="n"/>
      <c r="AH158" s="367" t="n"/>
      <c r="AI158" s="367" t="n"/>
      <c r="AJ158" s="367" t="n"/>
      <c r="AK158" s="367" t="n"/>
      <c r="AL158" s="367" t="n"/>
      <c r="AM158" s="367" t="n"/>
      <c r="AN158" s="367" t="n"/>
      <c r="AO158" s="367" t="n"/>
      <c r="AP158" s="367" t="n"/>
      <c r="AQ158" s="367" t="n"/>
      <c r="AR158" s="367" t="n"/>
      <c r="AS158" s="367" t="n"/>
      <c r="AT158" s="367" t="n"/>
      <c r="AU158" s="367" t="n"/>
      <c r="AV158" s="367" t="n"/>
      <c r="AW158" s="367" t="n"/>
      <c r="AX158" s="367" t="n"/>
      <c r="AY158" s="367" t="n"/>
      <c r="AZ158" s="367" t="n"/>
      <c r="BA158" s="367" t="n"/>
      <c r="BB158" s="367" t="n"/>
      <c r="BC158" s="367" t="n"/>
      <c r="BD158" s="367" t="n"/>
      <c r="BE158" s="367" t="n"/>
      <c r="BF158" s="367" t="n"/>
      <c r="BG158" s="367" t="n"/>
      <c r="BH158" s="367" t="n"/>
      <c r="BI158" s="367" t="n"/>
      <c r="BJ158" s="367" t="n"/>
      <c r="BK158" s="367" t="n"/>
      <c r="BL158" s="367" t="n"/>
      <c r="BM158" s="367" t="n"/>
      <c r="BN158" s="367" t="n"/>
      <c r="BO158" s="367" t="n"/>
      <c r="BP158" s="367" t="n"/>
      <c r="BQ158" s="367" t="n"/>
      <c r="BR158" s="367" t="n"/>
      <c r="BS158" s="367" t="n"/>
      <c r="BT158" s="367" t="n"/>
      <c r="BU158" s="367" t="n"/>
      <c r="BV158" s="367" t="n"/>
      <c r="BW158" s="367" t="n"/>
      <c r="BX158" s="367" t="n"/>
      <c r="BY158" s="367" t="n"/>
      <c r="BZ158" s="367" t="n"/>
      <c r="CA158" s="367" t="n"/>
      <c r="CB158" s="367" t="n"/>
      <c r="CC158" s="367" t="n"/>
      <c r="CD158" s="367" t="n"/>
    </row>
    <row r="159" ht="14.25" customHeight="1" s="201">
      <c r="A159" s="265" t="n"/>
      <c r="B159" s="240" t="n"/>
      <c r="C159" s="353" t="n"/>
      <c r="D159" s="332" t="inlineStr">
        <is>
          <t>[должность,подпись(инициалы,фамилия)]</t>
        </is>
      </c>
      <c r="E159" s="203" t="n"/>
      <c r="F159" s="203" t="n"/>
      <c r="G159" s="203" t="n"/>
      <c r="H159" s="203" t="n"/>
      <c r="I159" s="245" t="n"/>
      <c r="J159" s="260" t="n"/>
      <c r="K159" s="260" t="n"/>
      <c r="L159" s="260" t="n"/>
      <c r="M159" s="260" t="n"/>
    </row>
    <row r="160" ht="12.75" customHeight="1" s="201">
      <c r="A160" s="265" t="n"/>
      <c r="B160" s="240" t="n"/>
      <c r="C160" s="354" t="n"/>
      <c r="D160" s="265" t="n"/>
      <c r="E160" s="265" t="n"/>
      <c r="F160" s="265" t="n"/>
      <c r="G160" s="265" t="n"/>
      <c r="H160" s="265" t="n"/>
      <c r="I160" s="265" t="n"/>
      <c r="J160" s="260" t="n"/>
      <c r="K160" s="260" t="n"/>
      <c r="L160" s="260" t="n"/>
      <c r="M160" s="260" t="n"/>
    </row>
    <row r="161" ht="14.25" customHeight="1" s="201">
      <c r="A161" s="265" t="n"/>
      <c r="B161" s="240" t="n"/>
      <c r="C161" s="351" t="inlineStr">
        <is>
          <t xml:space="preserve">Принял   </t>
        </is>
      </c>
      <c r="D161" s="352">
        <f>IF(Source!AI12&lt;&gt;"", Source!AI12," ")</f>
        <v/>
      </c>
      <c r="E161" s="345" t="n"/>
      <c r="F161" s="345" t="n"/>
      <c r="G161" s="345" t="n"/>
      <c r="H161" s="345" t="n"/>
      <c r="I161" s="355">
        <f>IF(Source!AH12&lt;&gt;"", Source!AH12," ")</f>
        <v/>
      </c>
      <c r="J161" s="260" t="n"/>
      <c r="K161" s="260" t="n"/>
      <c r="L161" s="260" t="n"/>
      <c r="M161" s="260" t="n"/>
    </row>
    <row r="162" ht="14.25" customHeight="1" s="201">
      <c r="A162" s="265" t="n"/>
      <c r="B162" s="245" t="n"/>
      <c r="C162" s="245" t="n"/>
      <c r="D162" s="332" t="inlineStr">
        <is>
          <t>[должность,подпись(инициалы,фамилия)]</t>
        </is>
      </c>
      <c r="E162" s="203" t="n"/>
      <c r="F162" s="203" t="n"/>
      <c r="G162" s="203" t="n"/>
      <c r="H162" s="203" t="n"/>
      <c r="I162" s="245" t="n"/>
      <c r="J162" s="260" t="n"/>
      <c r="K162" s="260" t="n"/>
      <c r="L162" s="260" t="n"/>
      <c r="M162" s="260" t="n"/>
    </row>
  </sheetData>
  <mergeCells count="150">
    <mergeCell ref="D57:I57"/>
    <mergeCell ref="A15:B15"/>
    <mergeCell ref="C17:I17"/>
    <mergeCell ref="D145:I145"/>
    <mergeCell ref="A29:M29"/>
    <mergeCell ref="D147:I147"/>
    <mergeCell ref="D137:I137"/>
    <mergeCell ref="D106:I106"/>
    <mergeCell ref="H19:J19"/>
    <mergeCell ref="A31:M31"/>
    <mergeCell ref="D146:I146"/>
    <mergeCell ref="D121:I121"/>
    <mergeCell ref="D74:I74"/>
    <mergeCell ref="D130:I130"/>
    <mergeCell ref="D32:D35"/>
    <mergeCell ref="D68:I68"/>
    <mergeCell ref="D82:I82"/>
    <mergeCell ref="D117:I117"/>
    <mergeCell ref="C14:I14"/>
    <mergeCell ref="D55:I55"/>
    <mergeCell ref="D67:I67"/>
    <mergeCell ref="D123:I123"/>
    <mergeCell ref="D132:I132"/>
    <mergeCell ref="D110:I110"/>
    <mergeCell ref="D59:I59"/>
    <mergeCell ref="A17:B17"/>
    <mergeCell ref="D151:G151"/>
    <mergeCell ref="D60:I60"/>
    <mergeCell ref="H24:H25"/>
    <mergeCell ref="D100:I100"/>
    <mergeCell ref="D69:I69"/>
    <mergeCell ref="D109:I109"/>
    <mergeCell ref="D150:G150"/>
    <mergeCell ref="D84:I84"/>
    <mergeCell ref="J4:M4"/>
    <mergeCell ref="D111:I111"/>
    <mergeCell ref="K20:M20"/>
    <mergeCell ref="A9:B9"/>
    <mergeCell ref="D108:I108"/>
    <mergeCell ref="L32:L35"/>
    <mergeCell ref="D86:I86"/>
    <mergeCell ref="D95:I95"/>
    <mergeCell ref="K22:M22"/>
    <mergeCell ref="A11:B11"/>
    <mergeCell ref="D136:I136"/>
    <mergeCell ref="D70:I70"/>
    <mergeCell ref="B33:B35"/>
    <mergeCell ref="D97:I97"/>
    <mergeCell ref="D72:I72"/>
    <mergeCell ref="D78:I78"/>
    <mergeCell ref="D134:I134"/>
    <mergeCell ref="A28:M28"/>
    <mergeCell ref="D87:I87"/>
    <mergeCell ref="C18:I18"/>
    <mergeCell ref="D62:I62"/>
    <mergeCell ref="D56:I56"/>
    <mergeCell ref="D71:I71"/>
    <mergeCell ref="D58:I58"/>
    <mergeCell ref="D114:I114"/>
    <mergeCell ref="K7:M7"/>
    <mergeCell ref="D64:I64"/>
    <mergeCell ref="D162:H162"/>
    <mergeCell ref="D113:I113"/>
    <mergeCell ref="I24:J24"/>
    <mergeCell ref="D148:I148"/>
    <mergeCell ref="D50:I50"/>
    <mergeCell ref="D115:I115"/>
    <mergeCell ref="D138:I138"/>
    <mergeCell ref="D153:L153"/>
    <mergeCell ref="D99:I99"/>
    <mergeCell ref="D131:I131"/>
    <mergeCell ref="C12:I12"/>
    <mergeCell ref="D140:I140"/>
    <mergeCell ref="D149:I149"/>
    <mergeCell ref="D101:I101"/>
    <mergeCell ref="D124:I124"/>
    <mergeCell ref="D77:I77"/>
    <mergeCell ref="D61:I61"/>
    <mergeCell ref="D126:I126"/>
    <mergeCell ref="D141:I141"/>
    <mergeCell ref="D75:I75"/>
    <mergeCell ref="D135:I135"/>
    <mergeCell ref="D159:H159"/>
    <mergeCell ref="D125:I125"/>
    <mergeCell ref="D103:I103"/>
    <mergeCell ref="F32:H34"/>
    <mergeCell ref="D112:I112"/>
    <mergeCell ref="D118:I118"/>
    <mergeCell ref="D127:I127"/>
    <mergeCell ref="G24:G25"/>
    <mergeCell ref="D142:I142"/>
    <mergeCell ref="I3:M3"/>
    <mergeCell ref="D129:I129"/>
    <mergeCell ref="D89:I89"/>
    <mergeCell ref="D79:I79"/>
    <mergeCell ref="L50:M50"/>
    <mergeCell ref="A32:B32"/>
    <mergeCell ref="C10:I10"/>
    <mergeCell ref="C16:I16"/>
    <mergeCell ref="D144:I144"/>
    <mergeCell ref="D88:I88"/>
    <mergeCell ref="M32:M35"/>
    <mergeCell ref="C32:C35"/>
    <mergeCell ref="E32:E35"/>
    <mergeCell ref="D63:I63"/>
    <mergeCell ref="D81:I81"/>
    <mergeCell ref="C9:I9"/>
    <mergeCell ref="J50:K50"/>
    <mergeCell ref="D90:I90"/>
    <mergeCell ref="K21:M21"/>
    <mergeCell ref="D65:I65"/>
    <mergeCell ref="D105:I105"/>
    <mergeCell ref="K8:M9"/>
    <mergeCell ref="D139:I139"/>
    <mergeCell ref="C11:I11"/>
    <mergeCell ref="D52:I52"/>
    <mergeCell ref="D120:I120"/>
    <mergeCell ref="H20:I20"/>
    <mergeCell ref="I32:K34"/>
    <mergeCell ref="D107:I107"/>
    <mergeCell ref="K10:M11"/>
    <mergeCell ref="D76:I76"/>
    <mergeCell ref="D116:I116"/>
    <mergeCell ref="A33:A35"/>
    <mergeCell ref="D154:L154"/>
    <mergeCell ref="D91:I91"/>
    <mergeCell ref="J2:M2"/>
    <mergeCell ref="D66:I66"/>
    <mergeCell ref="K16:M17"/>
    <mergeCell ref="C13:I13"/>
    <mergeCell ref="D102:I102"/>
    <mergeCell ref="D83:I83"/>
    <mergeCell ref="C15:I15"/>
    <mergeCell ref="D143:I143"/>
    <mergeCell ref="D92:I92"/>
    <mergeCell ref="K19:M19"/>
    <mergeCell ref="D133:I133"/>
    <mergeCell ref="K6:M6"/>
    <mergeCell ref="D85:I85"/>
    <mergeCell ref="D54:I54"/>
    <mergeCell ref="D94:I94"/>
    <mergeCell ref="K12:M13"/>
    <mergeCell ref="D119:I119"/>
    <mergeCell ref="D128:I128"/>
    <mergeCell ref="D80:I80"/>
    <mergeCell ref="D155:L155"/>
    <mergeCell ref="K14:M15"/>
    <mergeCell ref="A13:B13"/>
    <mergeCell ref="D96:I96"/>
    <mergeCell ref="D104:I104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IK1895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  <col width="13" customWidth="1" style="201" min="120" max="120"/>
    <col width="13" customWidth="1" style="201" min="121" max="121"/>
    <col width="13" customWidth="1" style="201" min="122" max="122"/>
    <col width="13" customWidth="1" style="201" min="123" max="123"/>
    <col width="13" customWidth="1" style="201" min="124" max="124"/>
    <col width="13" customWidth="1" style="201" min="125" max="125"/>
    <col width="13" customWidth="1" style="201" min="126" max="126"/>
    <col width="13" customWidth="1" style="201" min="127" max="127"/>
    <col width="13" customWidth="1" style="201" min="128" max="128"/>
    <col width="13" customWidth="1" style="201" min="129" max="129"/>
    <col width="13" customWidth="1" style="201" min="130" max="130"/>
    <col width="13" customWidth="1" style="201" min="131" max="131"/>
    <col width="13" customWidth="1" style="201" min="132" max="132"/>
    <col width="13" customWidth="1" style="201" min="133" max="133"/>
    <col width="13" customWidth="1" style="201" min="134" max="134"/>
    <col width="13" customWidth="1" style="201" min="135" max="135"/>
    <col width="13" customWidth="1" style="201" min="136" max="136"/>
    <col width="13" customWidth="1" style="201" min="137" max="137"/>
    <col width="13" customWidth="1" style="201" min="138" max="138"/>
    <col width="13" customWidth="1" style="201" min="139" max="139"/>
    <col width="13" customWidth="1" style="201" min="140" max="140"/>
    <col width="13" customWidth="1" style="201" min="141" max="141"/>
    <col width="13" customWidth="1" style="201" min="142" max="142"/>
    <col width="13" customWidth="1" style="201" min="143" max="143"/>
    <col width="13" customWidth="1" style="201" min="144" max="144"/>
    <col width="13" customWidth="1" style="201" min="145" max="145"/>
    <col width="13" customWidth="1" style="201" min="146" max="146"/>
    <col width="13" customWidth="1" style="201" min="147" max="147"/>
    <col width="13" customWidth="1" style="201" min="148" max="148"/>
    <col width="13" customWidth="1" style="201" min="149" max="149"/>
    <col width="13" customWidth="1" style="201" min="150" max="150"/>
    <col width="13" customWidth="1" style="201" min="151" max="151"/>
    <col width="13" customWidth="1" style="201" min="152" max="152"/>
    <col width="13" customWidth="1" style="201" min="153" max="153"/>
    <col width="13" customWidth="1" style="201" min="154" max="154"/>
    <col width="13" customWidth="1" style="201" min="155" max="155"/>
    <col width="13" customWidth="1" style="201" min="156" max="156"/>
    <col width="13" customWidth="1" style="201" min="157" max="157"/>
    <col width="13" customWidth="1" style="201" min="158" max="158"/>
    <col width="13" customWidth="1" style="201" min="159" max="159"/>
    <col width="13" customWidth="1" style="201" min="160" max="160"/>
    <col width="13" customWidth="1" style="201" min="161" max="161"/>
    <col width="13" customWidth="1" style="201" min="162" max="162"/>
    <col width="13" customWidth="1" style="201" min="163" max="163"/>
    <col width="13" customWidth="1" style="201" min="164" max="164"/>
    <col width="13" customWidth="1" style="201" min="165" max="165"/>
    <col width="13" customWidth="1" style="201" min="166" max="166"/>
    <col width="13" customWidth="1" style="201" min="167" max="167"/>
    <col width="13" customWidth="1" style="201" min="168" max="168"/>
    <col width="13" customWidth="1" style="201" min="169" max="169"/>
    <col width="13" customWidth="1" style="201" min="170" max="170"/>
    <col width="13" customWidth="1" style="201" min="171" max="171"/>
    <col width="13" customWidth="1" style="201" min="172" max="172"/>
    <col width="13" customWidth="1" style="201" min="173" max="173"/>
    <col width="13" customWidth="1" style="201" min="174" max="174"/>
    <col width="13" customWidth="1" style="201" min="175" max="175"/>
    <col width="13" customWidth="1" style="201" min="176" max="176"/>
    <col width="13" customWidth="1" style="201" min="177" max="177"/>
    <col width="13" customWidth="1" style="201" min="178" max="178"/>
    <col width="13" customWidth="1" style="201" min="179" max="179"/>
    <col width="13" customWidth="1" style="201" min="180" max="180"/>
    <col width="13" customWidth="1" style="201" min="181" max="181"/>
    <col width="13" customWidth="1" style="201" min="182" max="182"/>
    <col width="13" customWidth="1" style="201" min="183" max="183"/>
    <col width="13" customWidth="1" style="201" min="184" max="184"/>
    <col width="13" customWidth="1" style="201" min="185" max="185"/>
    <col width="13" customWidth="1" style="201" min="186" max="186"/>
    <col width="13" customWidth="1" style="201" min="187" max="187"/>
    <col width="13" customWidth="1" style="201" min="188" max="188"/>
    <col width="13" customWidth="1" style="201" min="189" max="189"/>
    <col width="13" customWidth="1" style="201" min="190" max="190"/>
    <col width="13" customWidth="1" style="201" min="191" max="191"/>
    <col width="13" customWidth="1" style="201" min="192" max="192"/>
    <col width="13" customWidth="1" style="201" min="193" max="193"/>
    <col width="13" customWidth="1" style="201" min="194" max="194"/>
    <col width="13" customWidth="1" style="201" min="195" max="195"/>
    <col width="13" customWidth="1" style="201" min="196" max="196"/>
    <col width="13" customWidth="1" style="201" min="197" max="197"/>
    <col width="13" customWidth="1" style="201" min="198" max="198"/>
    <col width="13" customWidth="1" style="201" min="199" max="199"/>
    <col width="13" customWidth="1" style="201" min="200" max="200"/>
    <col width="13" customWidth="1" style="201" min="201" max="201"/>
    <col width="13" customWidth="1" style="201" min="202" max="202"/>
    <col width="13" customWidth="1" style="201" min="203" max="203"/>
    <col width="13" customWidth="1" style="201" min="204" max="204"/>
    <col width="13" customWidth="1" style="201" min="205" max="205"/>
    <col width="13" customWidth="1" style="201" min="206" max="206"/>
    <col width="13" customWidth="1" style="201" min="207" max="207"/>
    <col width="13" customWidth="1" style="201" min="208" max="208"/>
    <col width="13" customWidth="1" style="201" min="209" max="209"/>
    <col width="13" customWidth="1" style="201" min="210" max="210"/>
    <col width="13" customWidth="1" style="201" min="211" max="211"/>
    <col width="13" customWidth="1" style="201" min="212" max="212"/>
    <col width="13" customWidth="1" style="201" min="213" max="213"/>
    <col width="13" customWidth="1" style="201" min="214" max="214"/>
    <col width="13" customWidth="1" style="201" min="215" max="215"/>
    <col width="13" customWidth="1" style="201" min="216" max="216"/>
    <col width="13" customWidth="1" style="201" min="217" max="217"/>
    <col width="13" customWidth="1" style="201" min="218" max="218"/>
    <col width="13" customWidth="1" style="201" min="219" max="219"/>
    <col width="13" customWidth="1" style="201" min="220" max="220"/>
    <col width="13" customWidth="1" style="201" min="221" max="221"/>
    <col width="13" customWidth="1" style="201" min="222" max="222"/>
    <col width="13" customWidth="1" style="201" min="223" max="223"/>
    <col width="13" customWidth="1" style="201" min="224" max="224"/>
    <col width="13" customWidth="1" style="201" min="225" max="225"/>
    <col width="13" customWidth="1" style="201" min="226" max="226"/>
    <col width="13" customWidth="1" style="201" min="227" max="227"/>
    <col width="13" customWidth="1" style="201" min="228" max="228"/>
    <col width="13" customWidth="1" style="201" min="229" max="229"/>
    <col width="13" customWidth="1" style="201" min="230" max="230"/>
    <col width="13" customWidth="1" style="201" min="231" max="231"/>
    <col width="13" customWidth="1" style="201" min="232" max="232"/>
    <col width="13" customWidth="1" style="201" min="233" max="233"/>
    <col width="13" customWidth="1" style="201" min="234" max="234"/>
    <col width="13" customWidth="1" style="201" min="235" max="235"/>
    <col width="13" customWidth="1" style="201" min="236" max="236"/>
    <col width="13" customWidth="1" style="201" min="237" max="237"/>
    <col width="13" customWidth="1" style="201" min="238" max="238"/>
    <col width="13" customWidth="1" style="201" min="239" max="239"/>
    <col width="13" customWidth="1" style="201" min="240" max="240"/>
    <col width="13" customWidth="1" style="201" min="241" max="241"/>
    <col width="13" customWidth="1" style="201" min="242" max="242"/>
    <col width="13" customWidth="1" style="201" min="243" max="243"/>
    <col width="13" customWidth="1" style="201" min="244" max="244"/>
    <col width="13" customWidth="1" style="201" min="245" max="245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56" t="n">
        <v>1</v>
      </c>
      <c r="B12" s="356" t="n">
        <v>1888</v>
      </c>
      <c r="C12" s="356" t="n">
        <v>0</v>
      </c>
      <c r="D12" s="356">
        <f>ROW(A1829)</f>
        <v/>
      </c>
      <c r="E12" s="356" t="n">
        <v>0</v>
      </c>
      <c r="F12" s="356" t="inlineStr">
        <is>
          <t>Новый объект</t>
        </is>
      </c>
      <c r="G12" s="356" t="inlineStr">
        <is>
          <t>Текущий ремонт МКД по адресу: М.О., Щелково за ноябрь.</t>
        </is>
      </c>
      <c r="H12" s="356" t="inlineStr"/>
      <c r="I12" s="356" t="n">
        <v>0</v>
      </c>
      <c r="J12" s="356" t="inlineStr"/>
      <c r="K12" s="356" t="n">
        <v>0</v>
      </c>
      <c r="L12" s="356" t="n">
        <v>0</v>
      </c>
      <c r="M12" s="356" t="n">
        <v>11</v>
      </c>
      <c r="N12" s="356" t="n"/>
      <c r="O12" s="356" t="n">
        <v>0</v>
      </c>
      <c r="P12" s="356" t="n">
        <v>0</v>
      </c>
      <c r="Q12" s="356" t="n">
        <v>0</v>
      </c>
      <c r="R12" s="356" t="n">
        <v>0</v>
      </c>
      <c r="S12" s="356" t="n"/>
      <c r="T12" s="356" t="n">
        <v>4</v>
      </c>
      <c r="U12" s="356" t="inlineStr"/>
      <c r="V12" s="356" t="n">
        <v>0</v>
      </c>
      <c r="W12" s="356" t="inlineStr"/>
      <c r="X12" s="356" t="inlineStr"/>
      <c r="Y12" s="356" t="inlineStr"/>
      <c r="Z12" s="356" t="inlineStr"/>
      <c r="AA12" s="356" t="inlineStr"/>
      <c r="AB12" s="356" t="inlineStr"/>
      <c r="AC12" s="356" t="inlineStr"/>
      <c r="AD12" s="356" t="inlineStr"/>
      <c r="AE12" s="356" t="inlineStr"/>
      <c r="AF12" s="356" t="inlineStr"/>
      <c r="AG12" s="356" t="inlineStr"/>
      <c r="AH12" s="356" t="inlineStr"/>
      <c r="AI12" s="356" t="inlineStr"/>
      <c r="AJ12" s="356" t="inlineStr"/>
      <c r="AK12" s="356" t="n"/>
      <c r="AL12" s="356" t="inlineStr"/>
      <c r="AM12" s="356" t="inlineStr"/>
      <c r="AN12" s="356" t="inlineStr"/>
      <c r="AO12" s="356" t="n"/>
      <c r="AP12" s="356" t="inlineStr"/>
      <c r="AQ12" s="356" t="inlineStr"/>
      <c r="AR12" s="356" t="inlineStr"/>
      <c r="AS12" s="356" t="n"/>
      <c r="AT12" s="356" t="n"/>
      <c r="AU12" s="356" t="n"/>
      <c r="AV12" s="356" t="n"/>
      <c r="AW12" s="356" t="n"/>
      <c r="AX12" s="356" t="inlineStr"/>
      <c r="AY12" s="356" t="inlineStr"/>
      <c r="AZ12" s="356" t="inlineStr"/>
      <c r="BA12" s="356" t="n"/>
      <c r="BB12" s="356" t="n">
        <v>0</v>
      </c>
      <c r="BC12" s="356" t="n"/>
      <c r="BD12" s="356" t="n"/>
      <c r="BE12" s="356" t="n"/>
      <c r="BF12" s="356" t="n"/>
      <c r="BG12" s="356" t="n"/>
      <c r="BH12" s="356" t="inlineStr">
        <is>
          <t>Сметные нормы списания</t>
        </is>
      </c>
      <c r="BI12" s="356" t="inlineStr">
        <is>
          <t>Коды ценников</t>
        </is>
      </c>
      <c r="BJ12" s="356" t="n">
        <v>1</v>
      </c>
      <c r="BK12" s="356" t="n">
        <v>1</v>
      </c>
      <c r="BL12" s="356" t="n">
        <v>0</v>
      </c>
      <c r="BM12" s="356" t="n">
        <v>0</v>
      </c>
      <c r="BN12" s="356" t="n">
        <v>1</v>
      </c>
      <c r="BO12" s="356" t="n">
        <v>0</v>
      </c>
      <c r="BP12" s="356" t="n">
        <v>2</v>
      </c>
      <c r="BQ12" s="356" t="n">
        <v>2</v>
      </c>
      <c r="BR12" s="356" t="n">
        <v>1</v>
      </c>
      <c r="BS12" s="356" t="n">
        <v>1</v>
      </c>
      <c r="BT12" s="356" t="n">
        <v>0</v>
      </c>
      <c r="BU12" s="356" t="n">
        <v>0</v>
      </c>
      <c r="BV12" s="356" t="n">
        <v>1</v>
      </c>
      <c r="BW12" s="356" t="n">
        <v>0</v>
      </c>
      <c r="BX12" s="356" t="n">
        <v>0</v>
      </c>
      <c r="BY12" s="356" t="inlineStr">
        <is>
          <t>ТСНБ-2001 МО 421пр построчно</t>
        </is>
      </c>
      <c r="BZ12" s="356" t="inlineStr">
        <is>
          <t>Версия 1.7.6 ГСН (ГЭСН, ФЕР) и ТЕР (Методики НР (812/пр, 636/пр, 611/пр) и СП (774/пр и 317/пр) для версии 11.14.0.0</t>
        </is>
      </c>
      <c r="CA12" s="356" t="inlineStr">
        <is>
          <t>ТСНБ-2001 Московской области (редакция 2014 г версия 15.0)</t>
        </is>
      </c>
      <c r="CB12" s="356" t="inlineStr">
        <is>
          <t>ТСНБ-2001 Московской области (редакция 2014 г версия 15.0)</t>
        </is>
      </c>
      <c r="CC12" s="356" t="inlineStr">
        <is>
          <t>ТСНБ-2001 Московской области (редакция 2014 г версия 15.0)</t>
        </is>
      </c>
      <c r="CD12" s="356" t="inlineStr">
        <is>
          <t>ТСНБ-2001 Московской области (редакция 2014 г версия 15.0)</t>
        </is>
      </c>
      <c r="CE12" s="356" t="inlineStr">
        <is>
          <t>Поправки для НБ 2014 года от 15.06.2021 г. Строительство</t>
        </is>
      </c>
      <c r="CF12" s="356" t="n">
        <v>0</v>
      </c>
      <c r="CG12" s="356" t="n">
        <v>0</v>
      </c>
      <c r="CH12" s="356" t="n">
        <v>402989064</v>
      </c>
      <c r="CI12" s="356" t="inlineStr"/>
      <c r="CJ12" s="356" t="inlineStr"/>
      <c r="CK12" s="356" t="n">
        <v>1</v>
      </c>
      <c r="CL12" s="356" t="n"/>
      <c r="CM12" s="356" t="n"/>
      <c r="CN12" s="356" t="n"/>
      <c r="CO12" s="356" t="n"/>
      <c r="CP12" s="356" t="n"/>
      <c r="CQ12" s="356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56" t="inlineStr">
        <is>
          <t>ТЕР</t>
        </is>
      </c>
      <c r="CS12" s="356" t="n">
        <v>42794</v>
      </c>
      <c r="CT12" s="356" t="n">
        <v>421</v>
      </c>
      <c r="CU12" s="356" t="n"/>
      <c r="CV12" s="356" t="n"/>
      <c r="CW12" s="356" t="n"/>
      <c r="CX12" s="356" t="n"/>
      <c r="CY12" s="356" t="n">
        <v>0</v>
      </c>
      <c r="CZ12" s="356" t="inlineStr"/>
      <c r="DA12" s="356" t="inlineStr"/>
      <c r="DB12" s="356" t="n"/>
      <c r="DC12" s="356" t="n"/>
      <c r="DD12" s="356" t="n"/>
      <c r="DE12" s="356" t="n"/>
      <c r="DF12" s="356" t="n"/>
      <c r="DG12" s="356" t="n"/>
      <c r="DH12" s="356" t="n"/>
      <c r="DI12" s="356" t="n"/>
      <c r="DJ12" s="356" t="n"/>
      <c r="DK12" s="356" t="n"/>
      <c r="DL12" s="356" t="n"/>
      <c r="DM12" s="356" t="n"/>
      <c r="DN12" s="356" t="n"/>
      <c r="DO12" s="356" t="n"/>
      <c r="DP12" s="356" t="n"/>
      <c r="DQ12" s="356" t="n"/>
      <c r="DR12" s="356" t="n"/>
      <c r="DS12" s="356" t="n"/>
      <c r="DT12" s="356" t="n"/>
      <c r="DU12" s="356" t="n"/>
      <c r="DV12" s="356" t="n"/>
      <c r="DW12" s="356" t="n"/>
      <c r="DX12" s="356" t="n"/>
      <c r="DY12" s="356" t="n"/>
      <c r="DZ12" s="356" t="n"/>
      <c r="EA12" s="356" t="n"/>
      <c r="EB12" s="356" t="n"/>
      <c r="EC12" s="356" t="n">
        <v>0</v>
      </c>
    </row>
    <row r="13"/>
    <row r="14"/>
    <row r="15">
      <c r="A15" s="356" t="n">
        <v>15</v>
      </c>
      <c r="B15" s="356" t="n">
        <v>1</v>
      </c>
      <c r="C15" s="356" t="n"/>
      <c r="D15" s="356" t="n"/>
      <c r="E15" s="356" t="n"/>
      <c r="F15" s="356" t="n"/>
      <c r="G15" s="356" t="n"/>
      <c r="H15" s="356" t="n"/>
      <c r="I15" s="356" t="n"/>
      <c r="J15" s="356" t="n"/>
      <c r="K15" s="356" t="n"/>
      <c r="L15" s="356" t="n"/>
      <c r="M15" s="356" t="n"/>
      <c r="N15" s="356" t="n"/>
      <c r="O15" s="356" t="n"/>
      <c r="P15" s="356" t="n"/>
      <c r="Q15" s="356" t="n"/>
      <c r="R15" s="356" t="n"/>
      <c r="S15" s="356" t="n"/>
      <c r="T15" s="356" t="n"/>
      <c r="U15" s="356" t="n"/>
      <c r="V15" s="356" t="n"/>
      <c r="W15" s="356" t="n"/>
      <c r="X15" s="356" t="n"/>
      <c r="Y15" s="356" t="n"/>
      <c r="Z15" s="356" t="n"/>
      <c r="AA15" s="356" t="n"/>
      <c r="AB15" s="356" t="n"/>
      <c r="AC15" s="356" t="n"/>
      <c r="AD15" s="356" t="n"/>
      <c r="AE15" s="356" t="n"/>
      <c r="AF15" s="356" t="n"/>
      <c r="AG15" s="356" t="n"/>
      <c r="AH15" s="356" t="n"/>
      <c r="AI15" s="356" t="n"/>
      <c r="AJ15" s="356" t="n"/>
      <c r="AK15" s="356" t="n"/>
      <c r="AL15" s="356" t="n"/>
      <c r="AM15" s="356" t="n"/>
      <c r="AN15" s="356" t="n"/>
      <c r="AO15" s="356" t="n"/>
      <c r="AP15" s="356" t="n"/>
      <c r="AQ15" s="356" t="n"/>
      <c r="AR15" s="356" t="n"/>
      <c r="AS15" s="356" t="n"/>
      <c r="AT15" s="356" t="n"/>
      <c r="AU15" s="356" t="n"/>
      <c r="AV15" s="356" t="n"/>
      <c r="AW15" s="356" t="n"/>
      <c r="AX15" s="356" t="n"/>
      <c r="AY15" s="356" t="n"/>
      <c r="AZ15" s="356" t="n"/>
      <c r="BA15" s="356" t="n"/>
      <c r="BB15" s="356" t="n"/>
      <c r="BC15" s="356" t="n"/>
      <c r="BD15" s="356" t="n"/>
      <c r="BE15" s="356" t="n"/>
      <c r="BF15" s="356" t="n"/>
      <c r="BG15" s="356" t="n"/>
      <c r="BH15" s="356" t="n"/>
      <c r="BI15" s="356" t="n"/>
      <c r="BJ15" s="356" t="n"/>
      <c r="BK15" s="356" t="n"/>
      <c r="BL15" s="356" t="n"/>
      <c r="BM15" s="356" t="n"/>
      <c r="BN15" s="356" t="n"/>
      <c r="BO15" s="356" t="n"/>
      <c r="BP15" s="356" t="n"/>
      <c r="BQ15" s="356" t="n"/>
      <c r="BR15" s="356" t="n"/>
      <c r="BS15" s="356" t="n"/>
      <c r="BT15" s="356" t="n"/>
      <c r="BU15" s="356" t="n"/>
      <c r="BV15" s="356" t="n"/>
      <c r="BW15" s="356" t="n"/>
      <c r="BX15" s="356" t="n"/>
      <c r="BY15" s="356" t="n"/>
      <c r="BZ15" s="356" t="n"/>
      <c r="CA15" s="356" t="n"/>
      <c r="CB15" s="356" t="n"/>
      <c r="CC15" s="356" t="n"/>
      <c r="CD15" s="356" t="n"/>
      <c r="CE15" s="356" t="n"/>
      <c r="CF15" s="356" t="n"/>
      <c r="CG15" s="356" t="n"/>
      <c r="CH15" s="356" t="n"/>
      <c r="CI15" s="356" t="n"/>
      <c r="CJ15" s="356" t="n"/>
      <c r="CK15" s="356" t="n"/>
      <c r="CL15" s="356" t="n"/>
      <c r="CM15" s="356" t="n"/>
      <c r="CN15" s="356" t="n"/>
      <c r="CO15" s="356" t="n"/>
      <c r="CP15" s="356" t="n"/>
      <c r="CQ15" s="356" t="n"/>
      <c r="CR15" s="356" t="n"/>
      <c r="CS15" s="356" t="n"/>
      <c r="CT15" s="356" t="n"/>
      <c r="CU15" s="356" t="n"/>
      <c r="CV15" s="356" t="n"/>
      <c r="CW15" s="356" t="n"/>
      <c r="CX15" s="356" t="n"/>
      <c r="CY15" s="356" t="n"/>
      <c r="CZ15" s="356" t="n"/>
      <c r="DA15" s="356" t="n"/>
      <c r="DB15" s="356" t="n"/>
      <c r="DC15" s="356" t="n"/>
      <c r="DD15" s="356" t="n"/>
      <c r="DE15" s="356" t="n"/>
      <c r="DF15" s="356" t="n"/>
      <c r="DG15" s="356" t="n"/>
      <c r="DH15" s="356" t="n"/>
      <c r="DI15" s="356" t="n"/>
      <c r="DJ15" s="356" t="n"/>
      <c r="DK15" s="356" t="n"/>
      <c r="DL15" s="356" t="n"/>
      <c r="DM15" s="356" t="n"/>
      <c r="DN15" s="356" t="n"/>
      <c r="DO15" s="356" t="n"/>
      <c r="DP15" s="356" t="n"/>
      <c r="DQ15" s="356" t="n"/>
      <c r="DR15" s="356" t="n"/>
      <c r="DS15" s="356" t="n"/>
      <c r="DT15" s="356" t="n"/>
      <c r="DU15" s="356" t="n"/>
      <c r="DV15" s="356" t="n"/>
      <c r="DW15" s="356" t="n"/>
      <c r="DX15" s="356" t="n"/>
      <c r="DY15" s="356" t="n"/>
      <c r="DZ15" s="356" t="n"/>
      <c r="EA15" s="356" t="n"/>
      <c r="EB15" s="356" t="n"/>
      <c r="EC15" s="356" t="n"/>
    </row>
    <row r="16"/>
    <row r="17"/>
    <row r="18">
      <c r="A18" s="358" t="n">
        <v>52</v>
      </c>
      <c r="B18" s="358">
        <f>B1829</f>
        <v/>
      </c>
      <c r="C18" s="358">
        <f>C1829</f>
        <v/>
      </c>
      <c r="D18" s="358">
        <f>D1829</f>
        <v/>
      </c>
      <c r="E18" s="358">
        <f>E1829</f>
        <v/>
      </c>
      <c r="F18" s="358">
        <f>F1829</f>
        <v/>
      </c>
      <c r="G18" s="358">
        <f>G1829</f>
        <v/>
      </c>
      <c r="H18" s="358" t="n"/>
      <c r="I18" s="358" t="n"/>
      <c r="J18" s="358" t="n"/>
      <c r="K18" s="358" t="n"/>
      <c r="L18" s="358" t="n"/>
      <c r="M18" s="358" t="n"/>
      <c r="N18" s="358" t="n"/>
      <c r="O18" s="358">
        <f>O1829</f>
        <v/>
      </c>
      <c r="P18" s="358">
        <f>P1829</f>
        <v/>
      </c>
      <c r="Q18" s="358">
        <f>Q1829</f>
        <v/>
      </c>
      <c r="R18" s="358">
        <f>R1829</f>
        <v/>
      </c>
      <c r="S18" s="358">
        <f>S1829</f>
        <v/>
      </c>
      <c r="T18" s="358">
        <f>T1829</f>
        <v/>
      </c>
      <c r="U18" s="358">
        <f>U1829</f>
        <v/>
      </c>
      <c r="V18" s="358">
        <f>V1829</f>
        <v/>
      </c>
      <c r="W18" s="358">
        <f>W1829</f>
        <v/>
      </c>
      <c r="X18" s="358">
        <f>X1829</f>
        <v/>
      </c>
      <c r="Y18" s="358">
        <f>Y1829</f>
        <v/>
      </c>
      <c r="Z18" s="358">
        <f>Z1829</f>
        <v/>
      </c>
      <c r="AA18" s="358">
        <f>AA1829</f>
        <v/>
      </c>
      <c r="AB18" s="358">
        <f>AB1829</f>
        <v/>
      </c>
      <c r="AC18" s="358">
        <f>AC1829</f>
        <v/>
      </c>
      <c r="AD18" s="358">
        <f>AD1829</f>
        <v/>
      </c>
      <c r="AE18" s="358">
        <f>AE1829</f>
        <v/>
      </c>
      <c r="AF18" s="358">
        <f>AF1829</f>
        <v/>
      </c>
      <c r="AG18" s="358">
        <f>AG1829</f>
        <v/>
      </c>
      <c r="AH18" s="358">
        <f>AH1829</f>
        <v/>
      </c>
      <c r="AI18" s="358">
        <f>AI1829</f>
        <v/>
      </c>
      <c r="AJ18" s="358">
        <f>AJ1829</f>
        <v/>
      </c>
      <c r="AK18" s="358">
        <f>AK1829</f>
        <v/>
      </c>
      <c r="AL18" s="358">
        <f>AL1829</f>
        <v/>
      </c>
      <c r="AM18" s="358">
        <f>AM1829</f>
        <v/>
      </c>
      <c r="AN18" s="358">
        <f>AN1829</f>
        <v/>
      </c>
      <c r="AO18" s="358">
        <f>AO1829</f>
        <v/>
      </c>
      <c r="AP18" s="358">
        <f>AP1829</f>
        <v/>
      </c>
      <c r="AQ18" s="358">
        <f>AQ1829</f>
        <v/>
      </c>
      <c r="AR18" s="358">
        <f>AR1829</f>
        <v/>
      </c>
      <c r="AS18" s="358">
        <f>AS1829</f>
        <v/>
      </c>
      <c r="AT18" s="358">
        <f>AT1829</f>
        <v/>
      </c>
      <c r="AU18" s="358">
        <f>AU1829</f>
        <v/>
      </c>
      <c r="AV18" s="358">
        <f>AV1829</f>
        <v/>
      </c>
      <c r="AW18" s="358">
        <f>AW1829</f>
        <v/>
      </c>
      <c r="AX18" s="358">
        <f>AX1829</f>
        <v/>
      </c>
      <c r="AY18" s="358">
        <f>AY1829</f>
        <v/>
      </c>
      <c r="AZ18" s="358">
        <f>AZ1829</f>
        <v/>
      </c>
      <c r="BA18" s="358">
        <f>BA1829</f>
        <v/>
      </c>
      <c r="BB18" s="358">
        <f>BB1829</f>
        <v/>
      </c>
      <c r="BC18" s="358">
        <f>BC1829</f>
        <v/>
      </c>
      <c r="BD18" s="358">
        <f>BD1829</f>
        <v/>
      </c>
      <c r="BE18" s="358">
        <f>BE1829</f>
        <v/>
      </c>
      <c r="BF18" s="358">
        <f>BF1829</f>
        <v/>
      </c>
      <c r="BG18" s="358">
        <f>BG1829</f>
        <v/>
      </c>
      <c r="BH18" s="358">
        <f>BH1829</f>
        <v/>
      </c>
      <c r="BI18" s="358">
        <f>BI1829</f>
        <v/>
      </c>
      <c r="BJ18" s="358">
        <f>BJ1829</f>
        <v/>
      </c>
      <c r="BK18" s="358">
        <f>BK1829</f>
        <v/>
      </c>
      <c r="BL18" s="358">
        <f>BL1829</f>
        <v/>
      </c>
      <c r="BM18" s="358">
        <f>BM1829</f>
        <v/>
      </c>
      <c r="BN18" s="358">
        <f>BN1829</f>
        <v/>
      </c>
      <c r="BO18" s="358">
        <f>BO1829</f>
        <v/>
      </c>
      <c r="BP18" s="358">
        <f>BP1829</f>
        <v/>
      </c>
      <c r="BQ18" s="358">
        <f>BQ1829</f>
        <v/>
      </c>
      <c r="BR18" s="358">
        <f>BR1829</f>
        <v/>
      </c>
      <c r="BS18" s="358">
        <f>BS1829</f>
        <v/>
      </c>
      <c r="BT18" s="358">
        <f>BT1829</f>
        <v/>
      </c>
      <c r="BU18" s="358">
        <f>BU1829</f>
        <v/>
      </c>
      <c r="BV18" s="358">
        <f>BV1829</f>
        <v/>
      </c>
      <c r="BW18" s="358">
        <f>BW1829</f>
        <v/>
      </c>
      <c r="BX18" s="358">
        <f>BX1829</f>
        <v/>
      </c>
      <c r="BY18" s="358">
        <f>BY1829</f>
        <v/>
      </c>
      <c r="BZ18" s="358">
        <f>BZ1829</f>
        <v/>
      </c>
      <c r="CA18" s="358">
        <f>CA1829</f>
        <v/>
      </c>
      <c r="CB18" s="358">
        <f>CB1829</f>
        <v/>
      </c>
      <c r="CC18" s="358">
        <f>CC1829</f>
        <v/>
      </c>
      <c r="CD18" s="358">
        <f>CD1829</f>
        <v/>
      </c>
      <c r="CE18" s="358">
        <f>CE1829</f>
        <v/>
      </c>
      <c r="CF18" s="358">
        <f>CF1829</f>
        <v/>
      </c>
      <c r="CG18" s="358">
        <f>CG1829</f>
        <v/>
      </c>
      <c r="CH18" s="358">
        <f>CH1829</f>
        <v/>
      </c>
      <c r="CI18" s="358">
        <f>CI1829</f>
        <v/>
      </c>
      <c r="CJ18" s="358">
        <f>CJ1829</f>
        <v/>
      </c>
      <c r="CK18" s="358">
        <f>CK1829</f>
        <v/>
      </c>
      <c r="CL18" s="358">
        <f>CL1829</f>
        <v/>
      </c>
      <c r="CM18" s="358">
        <f>CM1829</f>
        <v/>
      </c>
      <c r="CN18" s="358">
        <f>CN1829</f>
        <v/>
      </c>
      <c r="CO18" s="358">
        <f>CO1829</f>
        <v/>
      </c>
      <c r="CP18" s="358">
        <f>CP1829</f>
        <v/>
      </c>
      <c r="CQ18" s="358">
        <f>CQ1829</f>
        <v/>
      </c>
      <c r="CR18" s="358">
        <f>CR1829</f>
        <v/>
      </c>
      <c r="CS18" s="358">
        <f>CS1829</f>
        <v/>
      </c>
      <c r="CT18" s="358">
        <f>CT1829</f>
        <v/>
      </c>
      <c r="CU18" s="358">
        <f>CU1829</f>
        <v/>
      </c>
      <c r="CV18" s="358">
        <f>CV1829</f>
        <v/>
      </c>
      <c r="CW18" s="358">
        <f>CW1829</f>
        <v/>
      </c>
      <c r="CX18" s="358">
        <f>CX1829</f>
        <v/>
      </c>
      <c r="CY18" s="358">
        <f>CY1829</f>
        <v/>
      </c>
      <c r="CZ18" s="358">
        <f>CZ1829</f>
        <v/>
      </c>
      <c r="DA18" s="358">
        <f>DA1829</f>
        <v/>
      </c>
      <c r="DB18" s="358">
        <f>DB1829</f>
        <v/>
      </c>
      <c r="DC18" s="358">
        <f>DC1829</f>
        <v/>
      </c>
      <c r="DD18" s="358">
        <f>DD1829</f>
        <v/>
      </c>
      <c r="DE18" s="358">
        <f>DE1829</f>
        <v/>
      </c>
      <c r="DF18" s="358">
        <f>DF1829</f>
        <v/>
      </c>
      <c r="DG18" s="359">
        <f>DG1829</f>
        <v/>
      </c>
      <c r="DH18" s="359">
        <f>DH1829</f>
        <v/>
      </c>
      <c r="DI18" s="359">
        <f>DI1829</f>
        <v/>
      </c>
      <c r="DJ18" s="359">
        <f>DJ1829</f>
        <v/>
      </c>
      <c r="DK18" s="359">
        <f>DK1829</f>
        <v/>
      </c>
      <c r="DL18" s="359">
        <f>DL1829</f>
        <v/>
      </c>
      <c r="DM18" s="359">
        <f>DM1829</f>
        <v/>
      </c>
      <c r="DN18" s="359">
        <f>DN1829</f>
        <v/>
      </c>
      <c r="DO18" s="359">
        <f>DO1829</f>
        <v/>
      </c>
      <c r="DP18" s="359">
        <f>DP1829</f>
        <v/>
      </c>
      <c r="DQ18" s="359">
        <f>DQ1829</f>
        <v/>
      </c>
      <c r="DR18" s="359">
        <f>DR1829</f>
        <v/>
      </c>
      <c r="DS18" s="359">
        <f>DS1829</f>
        <v/>
      </c>
      <c r="DT18" s="359">
        <f>DT1829</f>
        <v/>
      </c>
      <c r="DU18" s="359">
        <f>DU1829</f>
        <v/>
      </c>
      <c r="DV18" s="359">
        <f>DV1829</f>
        <v/>
      </c>
      <c r="DW18" s="359">
        <f>DW1829</f>
        <v/>
      </c>
      <c r="DX18" s="359">
        <f>DX1829</f>
        <v/>
      </c>
      <c r="DY18" s="359">
        <f>DY1829</f>
        <v/>
      </c>
      <c r="DZ18" s="359">
        <f>DZ1829</f>
        <v/>
      </c>
      <c r="EA18" s="359">
        <f>EA1829</f>
        <v/>
      </c>
      <c r="EB18" s="359">
        <f>EB1829</f>
        <v/>
      </c>
      <c r="EC18" s="359">
        <f>EC1829</f>
        <v/>
      </c>
      <c r="ED18" s="359">
        <f>ED1829</f>
        <v/>
      </c>
      <c r="EE18" s="359">
        <f>EE1829</f>
        <v/>
      </c>
      <c r="EF18" s="359">
        <f>EF1829</f>
        <v/>
      </c>
      <c r="EG18" s="359">
        <f>EG1829</f>
        <v/>
      </c>
      <c r="EH18" s="359">
        <f>EH1829</f>
        <v/>
      </c>
      <c r="EI18" s="359">
        <f>EI1829</f>
        <v/>
      </c>
      <c r="EJ18" s="359">
        <f>EJ1829</f>
        <v/>
      </c>
      <c r="EK18" s="359">
        <f>EK1829</f>
        <v/>
      </c>
      <c r="EL18" s="359">
        <f>EL1829</f>
        <v/>
      </c>
      <c r="EM18" s="359">
        <f>EM1829</f>
        <v/>
      </c>
      <c r="EN18" s="359">
        <f>EN1829</f>
        <v/>
      </c>
      <c r="EO18" s="359">
        <f>EO1829</f>
        <v/>
      </c>
      <c r="EP18" s="359">
        <f>EP1829</f>
        <v/>
      </c>
      <c r="EQ18" s="359">
        <f>EQ1829</f>
        <v/>
      </c>
      <c r="ER18" s="359">
        <f>ER1829</f>
        <v/>
      </c>
      <c r="ES18" s="359">
        <f>ES1829</f>
        <v/>
      </c>
      <c r="ET18" s="359">
        <f>ET1829</f>
        <v/>
      </c>
      <c r="EU18" s="359">
        <f>EU1829</f>
        <v/>
      </c>
      <c r="EV18" s="359">
        <f>EV1829</f>
        <v/>
      </c>
      <c r="EW18" s="359">
        <f>EW1829</f>
        <v/>
      </c>
      <c r="EX18" s="359">
        <f>EX1829</f>
        <v/>
      </c>
      <c r="EY18" s="359">
        <f>EY1829</f>
        <v/>
      </c>
      <c r="EZ18" s="359">
        <f>EZ1829</f>
        <v/>
      </c>
      <c r="FA18" s="359">
        <f>FA1829</f>
        <v/>
      </c>
      <c r="FB18" s="359">
        <f>FB1829</f>
        <v/>
      </c>
      <c r="FC18" s="359">
        <f>FC1829</f>
        <v/>
      </c>
      <c r="FD18" s="359">
        <f>FD1829</f>
        <v/>
      </c>
      <c r="FE18" s="359">
        <f>FE1829</f>
        <v/>
      </c>
      <c r="FF18" s="359">
        <f>FF1829</f>
        <v/>
      </c>
      <c r="FG18" s="359">
        <f>FG1829</f>
        <v/>
      </c>
      <c r="FH18" s="359">
        <f>FH1829</f>
        <v/>
      </c>
      <c r="FI18" s="359">
        <f>FI1829</f>
        <v/>
      </c>
      <c r="FJ18" s="359">
        <f>FJ1829</f>
        <v/>
      </c>
      <c r="FK18" s="359">
        <f>FK1829</f>
        <v/>
      </c>
      <c r="FL18" s="359">
        <f>FL1829</f>
        <v/>
      </c>
      <c r="FM18" s="359">
        <f>FM1829</f>
        <v/>
      </c>
      <c r="FN18" s="359">
        <f>FN1829</f>
        <v/>
      </c>
      <c r="FO18" s="359">
        <f>FO1829</f>
        <v/>
      </c>
      <c r="FP18" s="359">
        <f>FP1829</f>
        <v/>
      </c>
      <c r="FQ18" s="359">
        <f>FQ1829</f>
        <v/>
      </c>
      <c r="FR18" s="359">
        <f>FR1829</f>
        <v/>
      </c>
      <c r="FS18" s="359">
        <f>FS1829</f>
        <v/>
      </c>
      <c r="FT18" s="359">
        <f>FT1829</f>
        <v/>
      </c>
      <c r="FU18" s="359">
        <f>FU1829</f>
        <v/>
      </c>
      <c r="FV18" s="359">
        <f>FV1829</f>
        <v/>
      </c>
      <c r="FW18" s="359">
        <f>FW1829</f>
        <v/>
      </c>
      <c r="FX18" s="359">
        <f>FX1829</f>
        <v/>
      </c>
      <c r="FY18" s="359">
        <f>FY1829</f>
        <v/>
      </c>
      <c r="FZ18" s="359">
        <f>FZ1829</f>
        <v/>
      </c>
      <c r="GA18" s="359">
        <f>GA1829</f>
        <v/>
      </c>
      <c r="GB18" s="359">
        <f>GB1829</f>
        <v/>
      </c>
      <c r="GC18" s="359">
        <f>GC1829</f>
        <v/>
      </c>
      <c r="GD18" s="359">
        <f>GD1829</f>
        <v/>
      </c>
      <c r="GE18" s="359">
        <f>GE1829</f>
        <v/>
      </c>
      <c r="GF18" s="359">
        <f>GF1829</f>
        <v/>
      </c>
      <c r="GG18" s="359">
        <f>GG1829</f>
        <v/>
      </c>
      <c r="GH18" s="359">
        <f>GH1829</f>
        <v/>
      </c>
      <c r="GI18" s="359">
        <f>GI1829</f>
        <v/>
      </c>
      <c r="GJ18" s="359">
        <f>GJ1829</f>
        <v/>
      </c>
      <c r="GK18" s="359">
        <f>GK1829</f>
        <v/>
      </c>
      <c r="GL18" s="359">
        <f>GL1829</f>
        <v/>
      </c>
      <c r="GM18" s="359">
        <f>GM1829</f>
        <v/>
      </c>
      <c r="GN18" s="359">
        <f>GN1829</f>
        <v/>
      </c>
      <c r="GO18" s="359">
        <f>GO1829</f>
        <v/>
      </c>
      <c r="GP18" s="359">
        <f>GP1829</f>
        <v/>
      </c>
      <c r="GQ18" s="359">
        <f>GQ1829</f>
        <v/>
      </c>
      <c r="GR18" s="359">
        <f>GR1829</f>
        <v/>
      </c>
      <c r="GS18" s="359">
        <f>GS1829</f>
        <v/>
      </c>
      <c r="GT18" s="359">
        <f>GT1829</f>
        <v/>
      </c>
      <c r="GU18" s="359">
        <f>GU1829</f>
        <v/>
      </c>
      <c r="GV18" s="359">
        <f>GV1829</f>
        <v/>
      </c>
      <c r="GW18" s="359">
        <f>GW1829</f>
        <v/>
      </c>
      <c r="GX18" s="359">
        <f>GX1829</f>
        <v/>
      </c>
    </row>
    <row r="19"/>
    <row r="20">
      <c r="A20" s="356" t="n">
        <v>3</v>
      </c>
      <c r="B20" s="356" t="n">
        <v>0</v>
      </c>
      <c r="C20" s="356" t="n"/>
      <c r="D20" s="356">
        <f>ROW(A36)</f>
        <v/>
      </c>
      <c r="E20" s="356" t="n"/>
      <c r="F20" s="356" t="inlineStr">
        <is>
          <t>Новая локальная смета</t>
        </is>
      </c>
      <c r="G20" s="356" t="inlineStr">
        <is>
          <t>Иванова, д.11, кв 30-31</t>
        </is>
      </c>
      <c r="H20" s="356" t="inlineStr"/>
      <c r="I20" s="356" t="n">
        <v>0</v>
      </c>
      <c r="J20" s="356" t="inlineStr"/>
      <c r="K20" s="356" t="n">
        <v>-1</v>
      </c>
      <c r="L20" s="356" t="inlineStr">
        <is>
          <t>Новая локальная смета</t>
        </is>
      </c>
      <c r="M20" s="356" t="inlineStr"/>
      <c r="N20" s="356" t="n"/>
      <c r="O20" s="356" t="n"/>
      <c r="P20" s="356" t="n"/>
      <c r="Q20" s="356" t="n"/>
      <c r="R20" s="356" t="n"/>
      <c r="S20" s="356" t="n">
        <v>0</v>
      </c>
      <c r="T20" s="356" t="n"/>
      <c r="U20" s="356" t="inlineStr"/>
      <c r="V20" s="356" t="n">
        <v>0</v>
      </c>
      <c r="W20" s="356" t="n"/>
      <c r="X20" s="356" t="n"/>
      <c r="Y20" s="356" t="n"/>
      <c r="Z20" s="356" t="n"/>
      <c r="AA20" s="356" t="n"/>
      <c r="AB20" s="356" t="inlineStr"/>
      <c r="AC20" s="356" t="inlineStr"/>
      <c r="AD20" s="356" t="inlineStr"/>
      <c r="AE20" s="356" t="inlineStr"/>
      <c r="AF20" s="356" t="inlineStr"/>
      <c r="AG20" s="356" t="inlineStr"/>
      <c r="AH20" s="356" t="n"/>
      <c r="AI20" s="356" t="n"/>
      <c r="AJ20" s="356" t="n"/>
      <c r="AK20" s="356" t="n"/>
      <c r="AL20" s="356" t="n"/>
      <c r="AM20" s="356" t="n"/>
      <c r="AN20" s="356" t="n"/>
      <c r="AO20" s="356" t="n"/>
      <c r="AP20" s="356" t="inlineStr"/>
      <c r="AQ20" s="356" t="inlineStr"/>
      <c r="AR20" s="356" t="inlineStr"/>
      <c r="AS20" s="356" t="n"/>
      <c r="AT20" s="356" t="n"/>
      <c r="AU20" s="356" t="n"/>
      <c r="AV20" s="356" t="n"/>
      <c r="AW20" s="356" t="n"/>
      <c r="AX20" s="356" t="n"/>
      <c r="AY20" s="356" t="n"/>
      <c r="AZ20" s="356" t="inlineStr"/>
      <c r="BA20" s="356" t="n"/>
      <c r="BB20" s="356" t="inlineStr"/>
      <c r="BC20" s="356" t="inlineStr"/>
      <c r="BD20" s="356" t="inlineStr"/>
      <c r="BE20" s="356" t="inlineStr"/>
      <c r="BF20" s="356" t="inlineStr"/>
      <c r="BG20" s="356" t="inlineStr"/>
      <c r="BH20" s="356" t="inlineStr"/>
      <c r="BI20" s="356" t="inlineStr"/>
      <c r="BJ20" s="356" t="inlineStr"/>
      <c r="BK20" s="356" t="inlineStr"/>
      <c r="BL20" s="356" t="inlineStr"/>
      <c r="BM20" s="356" t="inlineStr"/>
      <c r="BN20" s="356" t="inlineStr"/>
      <c r="BO20" s="356" t="inlineStr"/>
      <c r="BP20" s="356" t="inlineStr"/>
      <c r="BQ20" s="356" t="n"/>
      <c r="BR20" s="356" t="n"/>
      <c r="BS20" s="356" t="n"/>
      <c r="BT20" s="356" t="n"/>
      <c r="BU20" s="356" t="n"/>
      <c r="BV20" s="356" t="n"/>
      <c r="BW20" s="356" t="n"/>
      <c r="BX20" s="356" t="n">
        <v>0</v>
      </c>
      <c r="BY20" s="356" t="n"/>
      <c r="BZ20" s="356" t="n"/>
      <c r="CA20" s="356" t="n"/>
      <c r="CB20" s="356" t="n"/>
      <c r="CC20" s="356" t="n"/>
      <c r="CD20" s="356" t="n"/>
      <c r="CE20" s="356" t="n"/>
      <c r="CF20" s="356" t="n">
        <v>0</v>
      </c>
      <c r="CG20" s="356" t="n">
        <v>0</v>
      </c>
      <c r="CH20" s="356" t="n"/>
      <c r="CI20" s="356" t="inlineStr"/>
      <c r="CJ20" s="356" t="inlineStr"/>
      <c r="CK20" t="inlineStr"/>
      <c r="CL20" t="inlineStr"/>
      <c r="CM20" t="inlineStr"/>
      <c r="CN20" t="inlineStr"/>
      <c r="CO20" t="inlineStr"/>
      <c r="CP20" t="inlineStr"/>
      <c r="CQ20" t="inlineStr"/>
    </row>
    <row r="21"/>
    <row r="22">
      <c r="A22" s="358" t="n">
        <v>52</v>
      </c>
      <c r="B22" s="358">
        <f>B36</f>
        <v/>
      </c>
      <c r="C22" s="358">
        <f>C36</f>
        <v/>
      </c>
      <c r="D22" s="358">
        <f>D36</f>
        <v/>
      </c>
      <c r="E22" s="358">
        <f>E36</f>
        <v/>
      </c>
      <c r="F22" s="358">
        <f>F36</f>
        <v/>
      </c>
      <c r="G22" s="358">
        <f>G36</f>
        <v/>
      </c>
      <c r="H22" s="358" t="n"/>
      <c r="I22" s="358" t="n"/>
      <c r="J22" s="358" t="n"/>
      <c r="K22" s="358" t="n"/>
      <c r="L22" s="358" t="n"/>
      <c r="M22" s="358" t="n"/>
      <c r="N22" s="358" t="n"/>
      <c r="O22" s="358">
        <f>O36</f>
        <v/>
      </c>
      <c r="P22" s="358">
        <f>P36</f>
        <v/>
      </c>
      <c r="Q22" s="358">
        <f>Q36</f>
        <v/>
      </c>
      <c r="R22" s="358">
        <f>R36</f>
        <v/>
      </c>
      <c r="S22" s="358">
        <f>S36</f>
        <v/>
      </c>
      <c r="T22" s="358">
        <f>T36</f>
        <v/>
      </c>
      <c r="U22" s="358">
        <f>U36</f>
        <v/>
      </c>
      <c r="V22" s="358">
        <f>V36</f>
        <v/>
      </c>
      <c r="W22" s="358">
        <f>W36</f>
        <v/>
      </c>
      <c r="X22" s="358">
        <f>X36</f>
        <v/>
      </c>
      <c r="Y22" s="358">
        <f>Y36</f>
        <v/>
      </c>
      <c r="Z22" s="358">
        <f>Z36</f>
        <v/>
      </c>
      <c r="AA22" s="358">
        <f>AA36</f>
        <v/>
      </c>
      <c r="AB22" s="358">
        <f>AB36</f>
        <v/>
      </c>
      <c r="AC22" s="358">
        <f>AC36</f>
        <v/>
      </c>
      <c r="AD22" s="358">
        <f>AD36</f>
        <v/>
      </c>
      <c r="AE22" s="358">
        <f>AE36</f>
        <v/>
      </c>
      <c r="AF22" s="358">
        <f>AF36</f>
        <v/>
      </c>
      <c r="AG22" s="358">
        <f>AG36</f>
        <v/>
      </c>
      <c r="AH22" s="358">
        <f>AH36</f>
        <v/>
      </c>
      <c r="AI22" s="358">
        <f>AI36</f>
        <v/>
      </c>
      <c r="AJ22" s="358">
        <f>AJ36</f>
        <v/>
      </c>
      <c r="AK22" s="358">
        <f>AK36</f>
        <v/>
      </c>
      <c r="AL22" s="358">
        <f>AL36</f>
        <v/>
      </c>
      <c r="AM22" s="358">
        <f>AM36</f>
        <v/>
      </c>
      <c r="AN22" s="358">
        <f>AN36</f>
        <v/>
      </c>
      <c r="AO22" s="358">
        <f>AO36</f>
        <v/>
      </c>
      <c r="AP22" s="358">
        <f>AP36</f>
        <v/>
      </c>
      <c r="AQ22" s="358">
        <f>AQ36</f>
        <v/>
      </c>
      <c r="AR22" s="358">
        <f>AR36</f>
        <v/>
      </c>
      <c r="AS22" s="358">
        <f>AS36</f>
        <v/>
      </c>
      <c r="AT22" s="358">
        <f>AT36</f>
        <v/>
      </c>
      <c r="AU22" s="358">
        <f>AU36</f>
        <v/>
      </c>
      <c r="AV22" s="358">
        <f>AV36</f>
        <v/>
      </c>
      <c r="AW22" s="358">
        <f>AW36</f>
        <v/>
      </c>
      <c r="AX22" s="358">
        <f>AX36</f>
        <v/>
      </c>
      <c r="AY22" s="358">
        <f>AY36</f>
        <v/>
      </c>
      <c r="AZ22" s="358">
        <f>AZ36</f>
        <v/>
      </c>
      <c r="BA22" s="358">
        <f>BA36</f>
        <v/>
      </c>
      <c r="BB22" s="358">
        <f>BB36</f>
        <v/>
      </c>
      <c r="BC22" s="358">
        <f>BC36</f>
        <v/>
      </c>
      <c r="BD22" s="358">
        <f>BD36</f>
        <v/>
      </c>
      <c r="BE22" s="358">
        <f>BE36</f>
        <v/>
      </c>
      <c r="BF22" s="358">
        <f>BF36</f>
        <v/>
      </c>
      <c r="BG22" s="358">
        <f>BG36</f>
        <v/>
      </c>
      <c r="BH22" s="358">
        <f>BH36</f>
        <v/>
      </c>
      <c r="BI22" s="358">
        <f>BI36</f>
        <v/>
      </c>
      <c r="BJ22" s="358">
        <f>BJ36</f>
        <v/>
      </c>
      <c r="BK22" s="358">
        <f>BK36</f>
        <v/>
      </c>
      <c r="BL22" s="358">
        <f>BL36</f>
        <v/>
      </c>
      <c r="BM22" s="358">
        <f>BM36</f>
        <v/>
      </c>
      <c r="BN22" s="358">
        <f>BN36</f>
        <v/>
      </c>
      <c r="BO22" s="358">
        <f>BO36</f>
        <v/>
      </c>
      <c r="BP22" s="358">
        <f>BP36</f>
        <v/>
      </c>
      <c r="BQ22" s="358">
        <f>BQ36</f>
        <v/>
      </c>
      <c r="BR22" s="358">
        <f>BR36</f>
        <v/>
      </c>
      <c r="BS22" s="358">
        <f>BS36</f>
        <v/>
      </c>
      <c r="BT22" s="358">
        <f>BT36</f>
        <v/>
      </c>
      <c r="BU22" s="358">
        <f>BU36</f>
        <v/>
      </c>
      <c r="BV22" s="358">
        <f>BV36</f>
        <v/>
      </c>
      <c r="BW22" s="358">
        <f>BW36</f>
        <v/>
      </c>
      <c r="BX22" s="358">
        <f>BX36</f>
        <v/>
      </c>
      <c r="BY22" s="358">
        <f>BY36</f>
        <v/>
      </c>
      <c r="BZ22" s="358">
        <f>BZ36</f>
        <v/>
      </c>
      <c r="CA22" s="358">
        <f>CA36</f>
        <v/>
      </c>
      <c r="CB22" s="358">
        <f>CB36</f>
        <v/>
      </c>
      <c r="CC22" s="358">
        <f>CC36</f>
        <v/>
      </c>
      <c r="CD22" s="358">
        <f>CD36</f>
        <v/>
      </c>
      <c r="CE22" s="358">
        <f>CE36</f>
        <v/>
      </c>
      <c r="CF22" s="358">
        <f>CF36</f>
        <v/>
      </c>
      <c r="CG22" s="358">
        <f>CG36</f>
        <v/>
      </c>
      <c r="CH22" s="358">
        <f>CH36</f>
        <v/>
      </c>
      <c r="CI22" s="358">
        <f>CI36</f>
        <v/>
      </c>
      <c r="CJ22" s="358">
        <f>CJ36</f>
        <v/>
      </c>
      <c r="CK22" s="358">
        <f>CK36</f>
        <v/>
      </c>
      <c r="CL22" s="358">
        <f>CL36</f>
        <v/>
      </c>
      <c r="CM22" s="358">
        <f>CM36</f>
        <v/>
      </c>
      <c r="CN22" s="358">
        <f>CN36</f>
        <v/>
      </c>
      <c r="CO22" s="358">
        <f>CO36</f>
        <v/>
      </c>
      <c r="CP22" s="358">
        <f>CP36</f>
        <v/>
      </c>
      <c r="CQ22" s="358">
        <f>CQ36</f>
        <v/>
      </c>
      <c r="CR22" s="358">
        <f>CR36</f>
        <v/>
      </c>
      <c r="CS22" s="358">
        <f>CS36</f>
        <v/>
      </c>
      <c r="CT22" s="358">
        <f>CT36</f>
        <v/>
      </c>
      <c r="CU22" s="358">
        <f>CU36</f>
        <v/>
      </c>
      <c r="CV22" s="358">
        <f>CV36</f>
        <v/>
      </c>
      <c r="CW22" s="358">
        <f>CW36</f>
        <v/>
      </c>
      <c r="CX22" s="358">
        <f>CX36</f>
        <v/>
      </c>
      <c r="CY22" s="358">
        <f>CY36</f>
        <v/>
      </c>
      <c r="CZ22" s="358">
        <f>CZ36</f>
        <v/>
      </c>
      <c r="DA22" s="358">
        <f>DA36</f>
        <v/>
      </c>
      <c r="DB22" s="358">
        <f>DB36</f>
        <v/>
      </c>
      <c r="DC22" s="358">
        <f>DC36</f>
        <v/>
      </c>
      <c r="DD22" s="358">
        <f>DD36</f>
        <v/>
      </c>
      <c r="DE22" s="358">
        <f>DE36</f>
        <v/>
      </c>
      <c r="DF22" s="358">
        <f>DF36</f>
        <v/>
      </c>
      <c r="DG22" s="359">
        <f>DG36</f>
        <v/>
      </c>
      <c r="DH22" s="359">
        <f>DH36</f>
        <v/>
      </c>
      <c r="DI22" s="359">
        <f>DI36</f>
        <v/>
      </c>
      <c r="DJ22" s="359">
        <f>DJ36</f>
        <v/>
      </c>
      <c r="DK22" s="359">
        <f>DK36</f>
        <v/>
      </c>
      <c r="DL22" s="359">
        <f>DL36</f>
        <v/>
      </c>
      <c r="DM22" s="359">
        <f>DM36</f>
        <v/>
      </c>
      <c r="DN22" s="359">
        <f>DN36</f>
        <v/>
      </c>
      <c r="DO22" s="359">
        <f>DO36</f>
        <v/>
      </c>
      <c r="DP22" s="359">
        <f>DP36</f>
        <v/>
      </c>
      <c r="DQ22" s="359">
        <f>DQ36</f>
        <v/>
      </c>
      <c r="DR22" s="359">
        <f>DR36</f>
        <v/>
      </c>
      <c r="DS22" s="359">
        <f>DS36</f>
        <v/>
      </c>
      <c r="DT22" s="359">
        <f>DT36</f>
        <v/>
      </c>
      <c r="DU22" s="359">
        <f>DU36</f>
        <v/>
      </c>
      <c r="DV22" s="359">
        <f>DV36</f>
        <v/>
      </c>
      <c r="DW22" s="359">
        <f>DW36</f>
        <v/>
      </c>
      <c r="DX22" s="359">
        <f>DX36</f>
        <v/>
      </c>
      <c r="DY22" s="359">
        <f>DY36</f>
        <v/>
      </c>
      <c r="DZ22" s="359">
        <f>DZ36</f>
        <v/>
      </c>
      <c r="EA22" s="359">
        <f>EA36</f>
        <v/>
      </c>
      <c r="EB22" s="359">
        <f>EB36</f>
        <v/>
      </c>
      <c r="EC22" s="359">
        <f>EC36</f>
        <v/>
      </c>
      <c r="ED22" s="359">
        <f>ED36</f>
        <v/>
      </c>
      <c r="EE22" s="359">
        <f>EE36</f>
        <v/>
      </c>
      <c r="EF22" s="359">
        <f>EF36</f>
        <v/>
      </c>
      <c r="EG22" s="359">
        <f>EG36</f>
        <v/>
      </c>
      <c r="EH22" s="359">
        <f>EH36</f>
        <v/>
      </c>
      <c r="EI22" s="359">
        <f>EI36</f>
        <v/>
      </c>
      <c r="EJ22" s="359">
        <f>EJ36</f>
        <v/>
      </c>
      <c r="EK22" s="359">
        <f>EK36</f>
        <v/>
      </c>
      <c r="EL22" s="359">
        <f>EL36</f>
        <v/>
      </c>
      <c r="EM22" s="359">
        <f>EM36</f>
        <v/>
      </c>
      <c r="EN22" s="359">
        <f>EN36</f>
        <v/>
      </c>
      <c r="EO22" s="359">
        <f>EO36</f>
        <v/>
      </c>
      <c r="EP22" s="359">
        <f>EP36</f>
        <v/>
      </c>
      <c r="EQ22" s="359">
        <f>EQ36</f>
        <v/>
      </c>
      <c r="ER22" s="359">
        <f>ER36</f>
        <v/>
      </c>
      <c r="ES22" s="359">
        <f>ES36</f>
        <v/>
      </c>
      <c r="ET22" s="359">
        <f>ET36</f>
        <v/>
      </c>
      <c r="EU22" s="359">
        <f>EU36</f>
        <v/>
      </c>
      <c r="EV22" s="359">
        <f>EV36</f>
        <v/>
      </c>
      <c r="EW22" s="359">
        <f>EW36</f>
        <v/>
      </c>
      <c r="EX22" s="359">
        <f>EX36</f>
        <v/>
      </c>
      <c r="EY22" s="359">
        <f>EY36</f>
        <v/>
      </c>
      <c r="EZ22" s="359">
        <f>EZ36</f>
        <v/>
      </c>
      <c r="FA22" s="359">
        <f>FA36</f>
        <v/>
      </c>
      <c r="FB22" s="359">
        <f>FB36</f>
        <v/>
      </c>
      <c r="FC22" s="359">
        <f>FC36</f>
        <v/>
      </c>
      <c r="FD22" s="359">
        <f>FD36</f>
        <v/>
      </c>
      <c r="FE22" s="359">
        <f>FE36</f>
        <v/>
      </c>
      <c r="FF22" s="359">
        <f>FF36</f>
        <v/>
      </c>
      <c r="FG22" s="359">
        <f>FG36</f>
        <v/>
      </c>
      <c r="FH22" s="359">
        <f>FH36</f>
        <v/>
      </c>
      <c r="FI22" s="359">
        <f>FI36</f>
        <v/>
      </c>
      <c r="FJ22" s="359">
        <f>FJ36</f>
        <v/>
      </c>
      <c r="FK22" s="359">
        <f>FK36</f>
        <v/>
      </c>
      <c r="FL22" s="359">
        <f>FL36</f>
        <v/>
      </c>
      <c r="FM22" s="359">
        <f>FM36</f>
        <v/>
      </c>
      <c r="FN22" s="359">
        <f>FN36</f>
        <v/>
      </c>
      <c r="FO22" s="359">
        <f>FO36</f>
        <v/>
      </c>
      <c r="FP22" s="359">
        <f>FP36</f>
        <v/>
      </c>
      <c r="FQ22" s="359">
        <f>FQ36</f>
        <v/>
      </c>
      <c r="FR22" s="359">
        <f>FR36</f>
        <v/>
      </c>
      <c r="FS22" s="359">
        <f>FS36</f>
        <v/>
      </c>
      <c r="FT22" s="359">
        <f>FT36</f>
        <v/>
      </c>
      <c r="FU22" s="359">
        <f>FU36</f>
        <v/>
      </c>
      <c r="FV22" s="359">
        <f>FV36</f>
        <v/>
      </c>
      <c r="FW22" s="359">
        <f>FW36</f>
        <v/>
      </c>
      <c r="FX22" s="359">
        <f>FX36</f>
        <v/>
      </c>
      <c r="FY22" s="359">
        <f>FY36</f>
        <v/>
      </c>
      <c r="FZ22" s="359">
        <f>FZ36</f>
        <v/>
      </c>
      <c r="GA22" s="359">
        <f>GA36</f>
        <v/>
      </c>
      <c r="GB22" s="359">
        <f>GB36</f>
        <v/>
      </c>
      <c r="GC22" s="359">
        <f>GC36</f>
        <v/>
      </c>
      <c r="GD22" s="359">
        <f>GD36</f>
        <v/>
      </c>
      <c r="GE22" s="359">
        <f>GE36</f>
        <v/>
      </c>
      <c r="GF22" s="359">
        <f>GF36</f>
        <v/>
      </c>
      <c r="GG22" s="359">
        <f>GG36</f>
        <v/>
      </c>
      <c r="GH22" s="359">
        <f>GH36</f>
        <v/>
      </c>
      <c r="GI22" s="359">
        <f>GI36</f>
        <v/>
      </c>
      <c r="GJ22" s="359">
        <f>GJ36</f>
        <v/>
      </c>
      <c r="GK22" s="359">
        <f>GK36</f>
        <v/>
      </c>
      <c r="GL22" s="359">
        <f>GL36</f>
        <v/>
      </c>
      <c r="GM22" s="359">
        <f>GM36</f>
        <v/>
      </c>
      <c r="GN22" s="359">
        <f>GN36</f>
        <v/>
      </c>
      <c r="GO22" s="359">
        <f>GO36</f>
        <v/>
      </c>
      <c r="GP22" s="359">
        <f>GP36</f>
        <v/>
      </c>
      <c r="GQ22" s="359">
        <f>GQ36</f>
        <v/>
      </c>
      <c r="GR22" s="359">
        <f>GR36</f>
        <v/>
      </c>
      <c r="GS22" s="359">
        <f>GS36</f>
        <v/>
      </c>
      <c r="GT22" s="359">
        <f>GT36</f>
        <v/>
      </c>
      <c r="GU22" s="359">
        <f>GU36</f>
        <v/>
      </c>
      <c r="GV22" s="359">
        <f>GV36</f>
        <v/>
      </c>
      <c r="GW22" s="359">
        <f>GW36</f>
        <v/>
      </c>
      <c r="GX22" s="359">
        <f>GX36</f>
        <v/>
      </c>
    </row>
    <row r="23"/>
    <row r="24">
      <c r="A24" t="n">
        <v>17</v>
      </c>
      <c r="B24" t="n">
        <v>0</v>
      </c>
      <c r="C24">
        <f>ROW(SmtRes!A4)</f>
        <v/>
      </c>
      <c r="D24">
        <f>ROW(EtalonRes!A4)</f>
        <v/>
      </c>
      <c r="E24" t="inlineStr">
        <is>
          <t>1</t>
        </is>
      </c>
      <c r="F24" t="inlineStr">
        <is>
          <t>65-2-2</t>
        </is>
      </c>
      <c r="G24" t="inlineStr">
        <is>
          <t>Разборка трубопроводов из чугунных канализационных труб диаметром 100 мм</t>
        </is>
      </c>
      <c r="H24" t="inlineStr">
        <is>
          <t>100 м трубопровода с фасонными частями</t>
        </is>
      </c>
      <c r="I24">
        <f>ROUND(ROUND(1/100,4),7)</f>
        <v/>
      </c>
      <c r="J24" t="n">
        <v>0</v>
      </c>
      <c r="K24">
        <f>ROUND(ROUND(1/100,4),7)</f>
        <v/>
      </c>
      <c r="O24">
        <f>ROUND(CP24,0)</f>
        <v/>
      </c>
      <c r="P24">
        <f>ROUND(CQ24*I24,0)</f>
        <v/>
      </c>
      <c r="Q24">
        <f>(ROUND((ROUND(((ET24)*I24),0)*BB24),0)+ROUND((ROUND(((AE24-(EU24))*I24),0)*BS24),0))</f>
        <v/>
      </c>
      <c r="R24">
        <f>(ROUND((ROUND(((EU24)*I24),0)*BS24),0)+ROUND((ROUND(((AE24-(EU24))*I24),0)*BS24),0))</f>
        <v/>
      </c>
      <c r="S24">
        <f>ROUND(CT24*I24,0)</f>
        <v/>
      </c>
      <c r="T24">
        <f>ROUND(CU24*I24,0)</f>
        <v/>
      </c>
      <c r="U24">
        <f>ROUND(CV24*I24,7)</f>
        <v/>
      </c>
      <c r="V24">
        <f>ROUND(CW24*I24,7)</f>
        <v/>
      </c>
      <c r="W24">
        <f>ROUND(CX24*I24,0)</f>
        <v/>
      </c>
      <c r="X24">
        <f>ROUND(CY24,0)</f>
        <v/>
      </c>
      <c r="Y24">
        <f>ROUND(CZ24,0)</f>
        <v/>
      </c>
      <c r="AA24" t="n">
        <v>78855224</v>
      </c>
      <c r="AB24">
        <f>ROUND((AC24+AD24+AF24),2)</f>
        <v/>
      </c>
      <c r="AC24">
        <f>ROUND((ES24),2)</f>
        <v/>
      </c>
      <c r="AD24">
        <f>ROUND((((ET24)-(EU24))+AE24),2)</f>
        <v/>
      </c>
      <c r="AE24">
        <f>ROUND((EU24),2)</f>
        <v/>
      </c>
      <c r="AF24">
        <f>ROUND((EV24),2)</f>
        <v/>
      </c>
      <c r="AG24">
        <f>ROUND((AP24),2)</f>
        <v/>
      </c>
      <c r="AH24">
        <f>(EW24)</f>
        <v/>
      </c>
      <c r="AI24">
        <f>(EX24)</f>
        <v/>
      </c>
      <c r="AJ24">
        <f>(AS24)</f>
        <v/>
      </c>
      <c r="AK24" t="n">
        <v>731.64</v>
      </c>
      <c r="AL24" t="n">
        <v>0</v>
      </c>
      <c r="AM24" t="n">
        <v>10</v>
      </c>
      <c r="AN24" t="n">
        <v>4.32</v>
      </c>
      <c r="AO24" t="n">
        <v>721.64</v>
      </c>
      <c r="AP24" t="n">
        <v>0</v>
      </c>
      <c r="AQ24" t="n">
        <v>85.3</v>
      </c>
      <c r="AR24" t="n">
        <v>0.32</v>
      </c>
      <c r="AS24" t="n">
        <v>0</v>
      </c>
      <c r="AT24" t="n">
        <v>87</v>
      </c>
      <c r="AU24" t="n">
        <v>44</v>
      </c>
      <c r="AV24" t="n">
        <v>1</v>
      </c>
      <c r="AW24" t="n">
        <v>1</v>
      </c>
      <c r="AZ24" t="n">
        <v>1</v>
      </c>
      <c r="BA24" t="n">
        <v>52.25</v>
      </c>
      <c r="BB24" t="n">
        <v>23.32</v>
      </c>
      <c r="BC24" t="n">
        <v>1</v>
      </c>
      <c r="BD24" t="inlineStr"/>
      <c r="BE24" t="inlineStr"/>
      <c r="BF24" t="inlineStr"/>
      <c r="BG24" t="inlineStr"/>
      <c r="BH24" t="n">
        <v>0</v>
      </c>
      <c r="BI24" t="n">
        <v>1</v>
      </c>
      <c r="BJ24" t="inlineStr">
        <is>
          <t>ТЕРр Московской обл., 65-2-2, приказ Минстроя России №675/пр от 28.02.2017 № 263/пр</t>
        </is>
      </c>
      <c r="BM24" t="n">
        <v>65001</v>
      </c>
      <c r="BN24" t="n">
        <v>0</v>
      </c>
      <c r="BO24" t="inlineStr">
        <is>
          <t>65-2-2</t>
        </is>
      </c>
      <c r="BP24" t="n">
        <v>1</v>
      </c>
      <c r="BQ24" t="n">
        <v>6</v>
      </c>
      <c r="BR24" t="n">
        <v>0</v>
      </c>
      <c r="BS24" t="n">
        <v>52.25</v>
      </c>
      <c r="BT24" t="n">
        <v>1</v>
      </c>
      <c r="BU24" t="n">
        <v>1</v>
      </c>
      <c r="BV24" t="n">
        <v>1</v>
      </c>
      <c r="BW24" t="n">
        <v>1</v>
      </c>
      <c r="BX24" t="n">
        <v>1</v>
      </c>
      <c r="BY24" t="inlineStr"/>
      <c r="BZ24" t="n">
        <v>87</v>
      </c>
      <c r="CA24" t="n">
        <v>44</v>
      </c>
      <c r="CB24" t="inlineStr"/>
      <c r="CE24" t="n">
        <v>12</v>
      </c>
      <c r="CF24" t="n">
        <v>0</v>
      </c>
      <c r="CG24" t="n">
        <v>0</v>
      </c>
      <c r="CM24" t="n">
        <v>0</v>
      </c>
      <c r="CN24" t="inlineStr"/>
      <c r="CO24" t="n">
        <v>0</v>
      </c>
      <c r="CP24">
        <f>(P24+Q24+S24)</f>
        <v/>
      </c>
      <c r="CQ24">
        <f>AC24*BC24</f>
        <v/>
      </c>
      <c r="CR24">
        <f>(ROUND((ROUND(((ET24)*1),0)*BB24),0)+ROUND((ROUND(((AE24-(EU24))*1),0)*BS24),0))</f>
        <v/>
      </c>
      <c r="CS24">
        <f>(ROUND((ROUND(((EU24)*1),0)*BS24),0)+ROUND((ROUND(((AE24-(EU24))*1),0)*BS24),0))</f>
        <v/>
      </c>
      <c r="CT24">
        <f>AF24*BA24</f>
        <v/>
      </c>
      <c r="CU24">
        <f>AG24</f>
        <v/>
      </c>
      <c r="CV24">
        <f>AH24</f>
        <v/>
      </c>
      <c r="CW24">
        <f>AI24</f>
        <v/>
      </c>
      <c r="CX24">
        <f>AJ24</f>
        <v/>
      </c>
      <c r="CY24">
        <f>(((S24+R24)*AT24)/100)</f>
        <v/>
      </c>
      <c r="CZ24">
        <f>(((S24+R24)*AU24)/100)</f>
        <v/>
      </c>
      <c r="DC24" t="inlineStr"/>
      <c r="DD24" t="inlineStr"/>
      <c r="DE24" t="inlineStr"/>
      <c r="DF24" t="inlineStr"/>
      <c r="DG24" t="inlineStr"/>
      <c r="DH24" t="inlineStr"/>
      <c r="DI24" t="inlineStr"/>
      <c r="DJ24" t="inlineStr"/>
      <c r="DK24" t="inlineStr"/>
      <c r="DL24" t="inlineStr"/>
      <c r="DM24" t="inlineStr"/>
      <c r="DN24" t="n">
        <v>0</v>
      </c>
      <c r="DO24" t="n">
        <v>0</v>
      </c>
      <c r="DP24" t="n">
        <v>1</v>
      </c>
      <c r="DQ24" t="n">
        <v>1</v>
      </c>
      <c r="DU24" t="n">
        <v>1013</v>
      </c>
      <c r="DV24" t="inlineStr">
        <is>
          <t>100 м трубопровода с фасонными частями</t>
        </is>
      </c>
      <c r="DW24" t="inlineStr">
        <is>
          <t>100 м трубопровода с фасонными частями</t>
        </is>
      </c>
      <c r="DX24" t="n">
        <v>1</v>
      </c>
      <c r="DZ24" t="inlineStr"/>
      <c r="EA24" t="inlineStr"/>
      <c r="EB24" t="inlineStr"/>
      <c r="EC24" t="inlineStr"/>
      <c r="EE24" t="n">
        <v>78725987</v>
      </c>
      <c r="EF24" t="n">
        <v>6</v>
      </c>
      <c r="EG24" t="inlineStr">
        <is>
          <t>Ремонтно-строительные работы</t>
        </is>
      </c>
      <c r="EH24" t="n">
        <v>99</v>
      </c>
      <c r="EI24" t="inlineStr">
        <is>
          <t>Внутренние санитарно-технические работы</t>
        </is>
      </c>
      <c r="EJ24" t="n">
        <v>1</v>
      </c>
      <c r="EK24" t="n">
        <v>65001</v>
      </c>
      <c r="EL24" t="inlineStr">
        <is>
          <t>Внутренние санитарнотехнические работы: демонтаж и разборка</t>
        </is>
      </c>
      <c r="EM24" t="inlineStr">
        <is>
          <t>рФЕР-65</t>
        </is>
      </c>
      <c r="EO24" t="inlineStr"/>
      <c r="EQ24" t="n">
        <v>0</v>
      </c>
      <c r="ER24" t="n">
        <v>731.64</v>
      </c>
      <c r="ES24" t="n">
        <v>0</v>
      </c>
      <c r="ET24" t="n">
        <v>10</v>
      </c>
      <c r="EU24" t="n">
        <v>4.32</v>
      </c>
      <c r="EV24" t="n">
        <v>721.64</v>
      </c>
      <c r="EW24" t="n">
        <v>85.3</v>
      </c>
      <c r="EX24" t="n">
        <v>0.32</v>
      </c>
      <c r="EY24" t="n">
        <v>0</v>
      </c>
      <c r="FQ24" t="n">
        <v>0</v>
      </c>
      <c r="FR24" t="n">
        <v>0</v>
      </c>
      <c r="FS24" t="n">
        <v>0</v>
      </c>
      <c r="FX24" t="n">
        <v>87</v>
      </c>
      <c r="FY24" t="n">
        <v>44</v>
      </c>
      <c r="GA24" t="inlineStr"/>
      <c r="GD24" t="n">
        <v>1</v>
      </c>
      <c r="GF24" t="n">
        <v>-1715474929</v>
      </c>
      <c r="GG24" t="n">
        <v>2</v>
      </c>
      <c r="GH24" t="n">
        <v>1</v>
      </c>
      <c r="GI24" t="n">
        <v>2</v>
      </c>
      <c r="GJ24" t="n">
        <v>0</v>
      </c>
      <c r="GK24" t="n">
        <v>0</v>
      </c>
      <c r="GL24">
        <f>ROUND(IF(AND(BH24=3,BI24=3,FS24&lt;&gt;0),P24,0),0)</f>
        <v/>
      </c>
      <c r="GM24">
        <f>ROUND(O24+X24+Y24,0)+GX24</f>
        <v/>
      </c>
      <c r="GN24">
        <f>IF(OR(BI24=0,BI24=1),GM24-GX24,0)</f>
        <v/>
      </c>
      <c r="GO24">
        <f>IF(BI24=2,GM24-GX24,0)</f>
        <v/>
      </c>
      <c r="GP24">
        <f>IF(BI24=4,GM24-GX24,0)</f>
        <v/>
      </c>
      <c r="GR24" t="n">
        <v>0</v>
      </c>
      <c r="GS24" t="n">
        <v>3</v>
      </c>
      <c r="GT24" t="n">
        <v>0</v>
      </c>
      <c r="GU24" t="inlineStr"/>
      <c r="GV24">
        <f>ROUND((GT24),2)</f>
        <v/>
      </c>
      <c r="GW24" t="n">
        <v>1</v>
      </c>
      <c r="GX24">
        <f>ROUND(HC24*I24,0)</f>
        <v/>
      </c>
      <c r="HA24" t="n">
        <v>0</v>
      </c>
      <c r="HB24" t="n">
        <v>0</v>
      </c>
      <c r="HC24">
        <f>GV24*GW24</f>
        <v/>
      </c>
      <c r="HE24" t="inlineStr"/>
      <c r="HF24" t="inlineStr"/>
      <c r="HM24" t="inlineStr"/>
      <c r="HN24" t="inlineStr">
        <is>
          <t>Пр/812-099.1-1</t>
        </is>
      </c>
      <c r="HO24" t="inlineStr">
        <is>
          <t>Пр/774-099.1</t>
        </is>
      </c>
      <c r="HP24" t="inlineStr">
        <is>
          <t>Внутренние санитарнотехнические работы: демонтаж и разборка</t>
        </is>
      </c>
      <c r="HQ24" t="inlineStr">
        <is>
          <t>Внутренние санитарнотехнические работы: демонтаж и разборка</t>
        </is>
      </c>
      <c r="HS24" t="n">
        <v>0</v>
      </c>
      <c r="IK24" t="n">
        <v>0</v>
      </c>
    </row>
    <row r="25">
      <c r="A25" t="n">
        <v>18</v>
      </c>
      <c r="B25" t="n">
        <v>0</v>
      </c>
      <c r="C25" t="n">
        <v>4</v>
      </c>
      <c r="E25" t="inlineStr">
        <is>
          <t>1,1</t>
        </is>
      </c>
      <c r="F25" t="inlineStr">
        <is>
          <t>509-9899</t>
        </is>
      </c>
      <c r="G25" t="inlineStr">
        <is>
          <t>Строительный мусор и масса возвратных материалов</t>
        </is>
      </c>
      <c r="H25" t="inlineStr">
        <is>
          <t>т</t>
        </is>
      </c>
      <c r="I25">
        <f>I24*J25</f>
        <v/>
      </c>
      <c r="J25" t="n">
        <v>1.34</v>
      </c>
      <c r="K25" t="n">
        <v>1.34</v>
      </c>
      <c r="O25">
        <f>ROUND(CP25,0)</f>
        <v/>
      </c>
      <c r="P25">
        <f>ROUND(CQ25*I25,0)</f>
        <v/>
      </c>
      <c r="Q25">
        <f>(ROUND((ROUND(((ET25)*I25),0)*BB25),0)+ROUND((ROUND(((AE25-(EU25))*I25),0)*BS25),0))</f>
        <v/>
      </c>
      <c r="R25">
        <f>(ROUND((ROUND(((EU25)*I25),0)*BS25),0)+ROUND((ROUND(((AE25-(EU25))*I25),0)*BS25),0))</f>
        <v/>
      </c>
      <c r="S25">
        <f>ROUND(CT25*I25,0)</f>
        <v/>
      </c>
      <c r="T25">
        <f>ROUND(CU25*I25,0)</f>
        <v/>
      </c>
      <c r="U25">
        <f>ROUND(CV25*I25,7)</f>
        <v/>
      </c>
      <c r="V25">
        <f>ROUND(CW25*I25,7)</f>
        <v/>
      </c>
      <c r="W25">
        <f>ROUND(CX25*I25,0)</f>
        <v/>
      </c>
      <c r="X25">
        <f>ROUND(CY25,0)</f>
        <v/>
      </c>
      <c r="Y25">
        <f>ROUND(CZ25,0)</f>
        <v/>
      </c>
      <c r="AA25" t="n">
        <v>78855224</v>
      </c>
      <c r="AB25">
        <f>ROUND((AC25+AD25+AF25),2)</f>
        <v/>
      </c>
      <c r="AC25">
        <f>ROUND((ES25),2)</f>
        <v/>
      </c>
      <c r="AD25">
        <f>ROUND((((ET25)-(EU25))+AE25),2)</f>
        <v/>
      </c>
      <c r="AE25">
        <f>ROUND((EU25),2)</f>
        <v/>
      </c>
      <c r="AF25">
        <f>ROUND((EV25),2)</f>
        <v/>
      </c>
      <c r="AG25">
        <f>ROUND((AP25),2)</f>
        <v/>
      </c>
      <c r="AH25">
        <f>(EW25)</f>
        <v/>
      </c>
      <c r="AI25">
        <f>(EX25)</f>
        <v/>
      </c>
      <c r="AJ25">
        <f>(AS25)</f>
        <v/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  <c r="AS25" t="n">
        <v>0</v>
      </c>
      <c r="AT25" t="n">
        <v>87</v>
      </c>
      <c r="AU25" t="n">
        <v>44</v>
      </c>
      <c r="AV25" t="n">
        <v>1</v>
      </c>
      <c r="AW25" t="n">
        <v>1</v>
      </c>
      <c r="AZ25" t="n">
        <v>1</v>
      </c>
      <c r="BA25" t="n">
        <v>1</v>
      </c>
      <c r="BB25" t="n">
        <v>1</v>
      </c>
      <c r="BC25" t="n">
        <v>1</v>
      </c>
      <c r="BD25" t="inlineStr"/>
      <c r="BE25" t="inlineStr"/>
      <c r="BF25" t="inlineStr"/>
      <c r="BG25" t="inlineStr"/>
      <c r="BH25" t="n">
        <v>3</v>
      </c>
      <c r="BI25" t="n">
        <v>1</v>
      </c>
      <c r="BJ25" t="inlineStr">
        <is>
          <t>ТССЦ Московской обл., 509-9899, приказ Минстроя России №675/пр от 28.02.2017 № 258/пр</t>
        </is>
      </c>
      <c r="BM25" t="n">
        <v>65001</v>
      </c>
      <c r="BN25" t="n">
        <v>0</v>
      </c>
      <c r="BO25" t="inlineStr"/>
      <c r="BP25" t="n">
        <v>0</v>
      </c>
      <c r="BQ25" t="n">
        <v>6</v>
      </c>
      <c r="BR25" t="n">
        <v>0</v>
      </c>
      <c r="BS25" t="n">
        <v>1</v>
      </c>
      <c r="BT25" t="n">
        <v>1</v>
      </c>
      <c r="BU25" t="n">
        <v>1</v>
      </c>
      <c r="BV25" t="n">
        <v>1</v>
      </c>
      <c r="BW25" t="n">
        <v>1</v>
      </c>
      <c r="BX25" t="n">
        <v>1</v>
      </c>
      <c r="BY25" t="inlineStr"/>
      <c r="BZ25" t="n">
        <v>87</v>
      </c>
      <c r="CA25" t="n">
        <v>44</v>
      </c>
      <c r="CB25" t="inlineStr"/>
      <c r="CE25" t="n">
        <v>12</v>
      </c>
      <c r="CF25" t="n">
        <v>0</v>
      </c>
      <c r="CG25" t="n">
        <v>0</v>
      </c>
      <c r="CM25" t="n">
        <v>0</v>
      </c>
      <c r="CN25" t="inlineStr"/>
      <c r="CO25" t="n">
        <v>0</v>
      </c>
      <c r="CP25">
        <f>(P25+Q25+S25)</f>
        <v/>
      </c>
      <c r="CQ25">
        <f>AC25*BC25</f>
        <v/>
      </c>
      <c r="CR25">
        <f>(ROUND((ROUND(((ET25)*1),0)*BB25),0)+ROUND((ROUND(((AE25-(EU25))*1),0)*BS25),0))</f>
        <v/>
      </c>
      <c r="CS25">
        <f>(ROUND((ROUND(((EU25)*1),0)*BS25),0)+ROUND((ROUND(((AE25-(EU25))*1),0)*BS25),0))</f>
        <v/>
      </c>
      <c r="CT25">
        <f>AF25*BA25</f>
        <v/>
      </c>
      <c r="CU25">
        <f>AG25</f>
        <v/>
      </c>
      <c r="CV25">
        <f>AH25</f>
        <v/>
      </c>
      <c r="CW25">
        <f>AI25</f>
        <v/>
      </c>
      <c r="CX25">
        <f>AJ25</f>
        <v/>
      </c>
      <c r="CY25">
        <f>(((S25+R25)*AT25)/100)</f>
        <v/>
      </c>
      <c r="CZ25">
        <f>(((S25+R25)*AU25)/100)</f>
        <v/>
      </c>
      <c r="DC25" t="inlineStr"/>
      <c r="DD25" t="inlineStr"/>
      <c r="DE25" t="inlineStr"/>
      <c r="DF25" t="inlineStr"/>
      <c r="DG25" t="inlineStr"/>
      <c r="DH25" t="inlineStr"/>
      <c r="DI25" t="inlineStr"/>
      <c r="DJ25" t="inlineStr"/>
      <c r="DK25" t="inlineStr"/>
      <c r="DL25" t="inlineStr"/>
      <c r="DM25" t="inlineStr"/>
      <c r="DN25" t="n">
        <v>0</v>
      </c>
      <c r="DO25" t="n">
        <v>0</v>
      </c>
      <c r="DP25" t="n">
        <v>1</v>
      </c>
      <c r="DQ25" t="n">
        <v>1</v>
      </c>
      <c r="DU25" t="n">
        <v>1009</v>
      </c>
      <c r="DV25" t="inlineStr">
        <is>
          <t>т</t>
        </is>
      </c>
      <c r="DW25" t="inlineStr">
        <is>
          <t>т</t>
        </is>
      </c>
      <c r="DX25" t="n">
        <v>1000</v>
      </c>
      <c r="DZ25" t="inlineStr"/>
      <c r="EA25" t="inlineStr"/>
      <c r="EB25" t="inlineStr"/>
      <c r="EC25" t="inlineStr"/>
      <c r="EE25" t="n">
        <v>78725987</v>
      </c>
      <c r="EF25" t="n">
        <v>6</v>
      </c>
      <c r="EG25" t="inlineStr">
        <is>
          <t>Ремонтно-строительные работы</t>
        </is>
      </c>
      <c r="EH25" t="n">
        <v>99</v>
      </c>
      <c r="EI25" t="inlineStr">
        <is>
          <t>Внутренние санитарно-технические работы</t>
        </is>
      </c>
      <c r="EJ25" t="n">
        <v>1</v>
      </c>
      <c r="EK25" t="n">
        <v>65001</v>
      </c>
      <c r="EL25" t="inlineStr">
        <is>
          <t>Внутренние санитарнотехнические работы: демонтаж и разборка</t>
        </is>
      </c>
      <c r="EM25" t="inlineStr">
        <is>
          <t>рФЕР-65</t>
        </is>
      </c>
      <c r="EO25" t="inlineStr"/>
      <c r="EQ25" t="n">
        <v>0</v>
      </c>
      <c r="ER25" t="n">
        <v>0</v>
      </c>
      <c r="ES25" t="n">
        <v>0</v>
      </c>
      <c r="ET25" t="n">
        <v>0</v>
      </c>
      <c r="EU25" t="n">
        <v>0</v>
      </c>
      <c r="EV25" t="n">
        <v>0</v>
      </c>
      <c r="EW25" t="n">
        <v>0</v>
      </c>
      <c r="EX25" t="n">
        <v>0</v>
      </c>
      <c r="FQ25" t="n">
        <v>0</v>
      </c>
      <c r="FR25" t="n">
        <v>0</v>
      </c>
      <c r="FS25" t="n">
        <v>0</v>
      </c>
      <c r="FX25" t="n">
        <v>87</v>
      </c>
      <c r="FY25" t="n">
        <v>44</v>
      </c>
      <c r="GA25" t="inlineStr"/>
      <c r="GD25" t="n">
        <v>1</v>
      </c>
      <c r="GF25" t="n">
        <v>1839160745</v>
      </c>
      <c r="GG25" t="n">
        <v>2</v>
      </c>
      <c r="GH25" t="n">
        <v>1</v>
      </c>
      <c r="GI25" t="n">
        <v>-2</v>
      </c>
      <c r="GJ25" t="n">
        <v>0</v>
      </c>
      <c r="GK25" t="n">
        <v>0</v>
      </c>
      <c r="GL25">
        <f>ROUND(IF(AND(BH25=3,BI25=3,FS25&lt;&gt;0),P25,0),0)</f>
        <v/>
      </c>
      <c r="GM25">
        <f>ROUND(O25+X25+Y25,0)+GX25</f>
        <v/>
      </c>
      <c r="GN25">
        <f>IF(OR(BI25=0,BI25=1),GM25-GX25,0)</f>
        <v/>
      </c>
      <c r="GO25">
        <f>IF(BI25=2,GM25-GX25,0)</f>
        <v/>
      </c>
      <c r="GP25">
        <f>IF(BI25=4,GM25-GX25,0)</f>
        <v/>
      </c>
      <c r="GR25" t="n">
        <v>0</v>
      </c>
      <c r="GS25" t="n">
        <v>3</v>
      </c>
      <c r="GT25" t="n">
        <v>0</v>
      </c>
      <c r="GU25" t="inlineStr"/>
      <c r="GV25">
        <f>ROUND((GT25),2)</f>
        <v/>
      </c>
      <c r="GW25" t="n">
        <v>1</v>
      </c>
      <c r="GX25">
        <f>ROUND(HC25*I25,0)</f>
        <v/>
      </c>
      <c r="HA25" t="n">
        <v>0</v>
      </c>
      <c r="HB25" t="n">
        <v>0</v>
      </c>
      <c r="HC25">
        <f>GV25*GW25</f>
        <v/>
      </c>
      <c r="HE25" t="inlineStr"/>
      <c r="HF25" t="inlineStr"/>
      <c r="HM25" t="inlineStr"/>
      <c r="HN25" t="inlineStr">
        <is>
          <t>Пр/812-099.1-1</t>
        </is>
      </c>
      <c r="HO25" t="inlineStr">
        <is>
          <t>Пр/774-099.1</t>
        </is>
      </c>
      <c r="HP25" t="inlineStr">
        <is>
          <t>Внутренние санитарнотехнические работы: демонтаж и разборка</t>
        </is>
      </c>
      <c r="HQ25" t="inlineStr">
        <is>
          <t>Внутренние санитарнотехнические работы: демонтаж и разборка</t>
        </is>
      </c>
      <c r="HS25" t="n">
        <v>0</v>
      </c>
      <c r="IK25" t="n">
        <v>0</v>
      </c>
    </row>
    <row r="26">
      <c r="A26" t="n">
        <v>17</v>
      </c>
      <c r="B26" t="n">
        <v>0</v>
      </c>
      <c r="C26">
        <f>ROW(SmtRes!A17)</f>
        <v/>
      </c>
      <c r="D26">
        <f>ROW(EtalonRes!A18)</f>
        <v/>
      </c>
      <c r="E26" t="inlineStr">
        <is>
          <t>2</t>
        </is>
      </c>
      <c r="F26" t="inlineStr">
        <is>
          <t>16-04-003-3</t>
        </is>
      </c>
      <c r="G26" t="inlineStr">
        <is>
          <t>Прокладка трубопроводов водоснабжения и отопления из  поливинилхлоридных труб (ПВХ) диаметром до 110 мм</t>
        </is>
      </c>
      <c r="H26" t="inlineStr">
        <is>
          <t>100 м трубопровода</t>
        </is>
      </c>
      <c r="I26">
        <f>ROUND(ROUND(1/100,4),7)</f>
        <v/>
      </c>
      <c r="J26" t="n">
        <v>0</v>
      </c>
      <c r="K26">
        <f>ROUND(ROUND(1/100,4),7)</f>
        <v/>
      </c>
      <c r="O26">
        <f>ROUND(CP26,0)</f>
        <v/>
      </c>
      <c r="P26">
        <f>ROUND(CQ26*I26,0)</f>
        <v/>
      </c>
      <c r="Q26">
        <f>(ROUND((ROUND(((ET26)*I26),0)*BB26),0)+ROUND((ROUND(((AE26-(EU26))*I26),0)*BS26),0))</f>
        <v/>
      </c>
      <c r="R26">
        <f>(ROUND((ROUND(((EU26)*I26),0)*BS26),0)+ROUND((ROUND(((AE26-(EU26))*I26),0)*BS26),0))</f>
        <v/>
      </c>
      <c r="S26">
        <f>ROUND(CT26*I26,0)</f>
        <v/>
      </c>
      <c r="T26">
        <f>ROUND(CU26*I26,0)</f>
        <v/>
      </c>
      <c r="U26">
        <f>ROUND(CV26*I26,7)</f>
        <v/>
      </c>
      <c r="V26">
        <f>ROUND(CW26*I26,7)</f>
        <v/>
      </c>
      <c r="W26">
        <f>ROUND(CX26*I26,0)</f>
        <v/>
      </c>
      <c r="X26">
        <f>ROUND(CY26,0)</f>
        <v/>
      </c>
      <c r="Y26">
        <f>ROUND(CZ26,0)</f>
        <v/>
      </c>
      <c r="AA26" t="n">
        <v>78855224</v>
      </c>
      <c r="AB26">
        <f>ROUND((AC26+AD26+AF26),2)</f>
        <v/>
      </c>
      <c r="AC26">
        <f>ROUND((ES26),2)</f>
        <v/>
      </c>
      <c r="AD26">
        <f>ROUND((((ET26)-(EU26))+AE26),2)</f>
        <v/>
      </c>
      <c r="AE26">
        <f>ROUND((EU26),2)</f>
        <v/>
      </c>
      <c r="AF26">
        <f>ROUND((EV26),2)</f>
        <v/>
      </c>
      <c r="AG26">
        <f>ROUND((AP26),2)</f>
        <v/>
      </c>
      <c r="AH26">
        <f>(EW26)</f>
        <v/>
      </c>
      <c r="AI26">
        <f>(EX26)</f>
        <v/>
      </c>
      <c r="AJ26">
        <f>(AS26)</f>
        <v/>
      </c>
      <c r="AK26" t="n">
        <v>70494.13</v>
      </c>
      <c r="AL26" t="n">
        <v>70188.96000000001</v>
      </c>
      <c r="AM26" t="n">
        <v>52.36</v>
      </c>
      <c r="AN26" t="n">
        <v>1.49</v>
      </c>
      <c r="AO26" t="n">
        <v>252.81</v>
      </c>
      <c r="AP26" t="n">
        <v>0</v>
      </c>
      <c r="AQ26" t="n">
        <v>26.28</v>
      </c>
      <c r="AR26" t="n">
        <v>0.11</v>
      </c>
      <c r="AS26" t="n">
        <v>0</v>
      </c>
      <c r="AT26" t="n">
        <v>121</v>
      </c>
      <c r="AU26" t="n">
        <v>72</v>
      </c>
      <c r="AV26" t="n">
        <v>1</v>
      </c>
      <c r="AW26" t="n">
        <v>1</v>
      </c>
      <c r="AZ26" t="n">
        <v>1</v>
      </c>
      <c r="BA26" t="n">
        <v>52.25</v>
      </c>
      <c r="BB26" t="n">
        <v>22.03</v>
      </c>
      <c r="BC26" t="n">
        <v>1.35</v>
      </c>
      <c r="BD26" t="inlineStr"/>
      <c r="BE26" t="inlineStr"/>
      <c r="BF26" t="inlineStr"/>
      <c r="BG26" t="inlineStr"/>
      <c r="BH26" t="n">
        <v>0</v>
      </c>
      <c r="BI26" t="n">
        <v>1</v>
      </c>
      <c r="BJ26" t="inlineStr">
        <is>
          <t>ТЕР Московской обл., 16-04-003-3, приказ Минстроя России №675/пр от 28.02.2017 № 260/пр</t>
        </is>
      </c>
      <c r="BM26" t="n">
        <v>16001</v>
      </c>
      <c r="BN26" t="n">
        <v>0</v>
      </c>
      <c r="BO26" t="inlineStr">
        <is>
          <t>16-04-003-3</t>
        </is>
      </c>
      <c r="BP26" t="n">
        <v>1</v>
      </c>
      <c r="BQ26" t="n">
        <v>2</v>
      </c>
      <c r="BR26" t="n">
        <v>0</v>
      </c>
      <c r="BS26" t="n">
        <v>52.25</v>
      </c>
      <c r="BT26" t="n">
        <v>1</v>
      </c>
      <c r="BU26" t="n">
        <v>1</v>
      </c>
      <c r="BV26" t="n">
        <v>1</v>
      </c>
      <c r="BW26" t="n">
        <v>1</v>
      </c>
      <c r="BX26" t="n">
        <v>1</v>
      </c>
      <c r="BY26" t="inlineStr"/>
      <c r="BZ26" t="n">
        <v>121</v>
      </c>
      <c r="CA26" t="n">
        <v>72</v>
      </c>
      <c r="CB26" t="inlineStr"/>
      <c r="CE26" t="n">
        <v>12</v>
      </c>
      <c r="CF26" t="n">
        <v>0</v>
      </c>
      <c r="CG26" t="n">
        <v>0</v>
      </c>
      <c r="CM26" t="n">
        <v>0</v>
      </c>
      <c r="CN26" t="inlineStr"/>
      <c r="CO26" t="n">
        <v>0</v>
      </c>
      <c r="CP26">
        <f>(P26+Q26+S26)</f>
        <v/>
      </c>
      <c r="CQ26">
        <f>AC26*BC26</f>
        <v/>
      </c>
      <c r="CR26">
        <f>(ROUND((ROUND(((ET26)*1),0)*BB26),0)+ROUND((ROUND(((AE26-(EU26))*1),0)*BS26),0))</f>
        <v/>
      </c>
      <c r="CS26">
        <f>(ROUND((ROUND(((EU26)*1),0)*BS26),0)+ROUND((ROUND(((AE26-(EU26))*1),0)*BS26),0))</f>
        <v/>
      </c>
      <c r="CT26">
        <f>AF26*BA26</f>
        <v/>
      </c>
      <c r="CU26">
        <f>AG26</f>
        <v/>
      </c>
      <c r="CV26">
        <f>AH26</f>
        <v/>
      </c>
      <c r="CW26">
        <f>AI26</f>
        <v/>
      </c>
      <c r="CX26">
        <f>AJ26</f>
        <v/>
      </c>
      <c r="CY26">
        <f>(((S26+R26)*AT26)/100)</f>
        <v/>
      </c>
      <c r="CZ26">
        <f>(((S26+R26)*AU26)/100)</f>
        <v/>
      </c>
      <c r="DC26" t="inlineStr"/>
      <c r="DD26" t="inlineStr"/>
      <c r="DE26" t="inlineStr"/>
      <c r="DF26" t="inlineStr"/>
      <c r="DG26" t="inlineStr"/>
      <c r="DH26" t="inlineStr"/>
      <c r="DI26" t="inlineStr"/>
      <c r="DJ26" t="inlineStr"/>
      <c r="DK26" t="inlineStr"/>
      <c r="DL26" t="inlineStr"/>
      <c r="DM26" t="inlineStr"/>
      <c r="DN26" t="n">
        <v>0</v>
      </c>
      <c r="DO26" t="n">
        <v>0</v>
      </c>
      <c r="DP26" t="n">
        <v>1</v>
      </c>
      <c r="DQ26" t="n">
        <v>1</v>
      </c>
      <c r="DU26" t="n">
        <v>1013</v>
      </c>
      <c r="DV26" t="inlineStr">
        <is>
          <t>100 м трубопровода</t>
        </is>
      </c>
      <c r="DW26" t="inlineStr">
        <is>
          <t>100 м трубопровода</t>
        </is>
      </c>
      <c r="DX26" t="n">
        <v>1</v>
      </c>
      <c r="DZ26" t="inlineStr"/>
      <c r="EA26" t="inlineStr"/>
      <c r="EB26" t="inlineStr"/>
      <c r="EC26" t="inlineStr"/>
      <c r="EE26" t="n">
        <v>78725882</v>
      </c>
      <c r="EF26" t="n">
        <v>2</v>
      </c>
      <c r="EG26" t="inlineStr">
        <is>
          <t>Общестроительные работы</t>
        </is>
      </c>
      <c r="EH26" t="n">
        <v>16</v>
      </c>
      <c r="EI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6" t="n">
        <v>1</v>
      </c>
      <c r="EK26" t="n">
        <v>16001</v>
      </c>
      <c r="EL26" t="inlineStr">
        <is>
          <t>Трубопроводы внутренние</t>
        </is>
      </c>
      <c r="EM26" t="inlineStr">
        <is>
          <t>ФЕР-16</t>
        </is>
      </c>
      <c r="EO26" t="inlineStr"/>
      <c r="EQ26" t="n">
        <v>0</v>
      </c>
      <c r="ER26" t="n">
        <v>70494.13</v>
      </c>
      <c r="ES26" t="n">
        <v>70188.96000000001</v>
      </c>
      <c r="ET26" t="n">
        <v>52.36</v>
      </c>
      <c r="EU26" t="n">
        <v>1.49</v>
      </c>
      <c r="EV26" t="n">
        <v>252.81</v>
      </c>
      <c r="EW26" t="n">
        <v>26.28</v>
      </c>
      <c r="EX26" t="n">
        <v>0.11</v>
      </c>
      <c r="EY26" t="n">
        <v>0</v>
      </c>
      <c r="FQ26" t="n">
        <v>0</v>
      </c>
      <c r="FR26" t="n">
        <v>0</v>
      </c>
      <c r="FS26" t="n">
        <v>0</v>
      </c>
      <c r="FX26" t="n">
        <v>121</v>
      </c>
      <c r="FY26" t="n">
        <v>72</v>
      </c>
      <c r="GA26" t="inlineStr"/>
      <c r="GD26" t="n">
        <v>1</v>
      </c>
      <c r="GF26" t="n">
        <v>-334850674</v>
      </c>
      <c r="GG26" t="n">
        <v>2</v>
      </c>
      <c r="GH26" t="n">
        <v>1</v>
      </c>
      <c r="GI26" t="n">
        <v>2</v>
      </c>
      <c r="GJ26" t="n">
        <v>0</v>
      </c>
      <c r="GK26" t="n">
        <v>0</v>
      </c>
      <c r="GL26">
        <f>ROUND(IF(AND(BH26=3,BI26=3,FS26&lt;&gt;0),P26,0),0)</f>
        <v/>
      </c>
      <c r="GM26">
        <f>ROUND(O26+X26+Y26,0)+GX26</f>
        <v/>
      </c>
      <c r="GN26">
        <f>IF(OR(BI26=0,BI26=1),GM26-GX26,0)</f>
        <v/>
      </c>
      <c r="GO26">
        <f>IF(BI26=2,GM26-GX26,0)</f>
        <v/>
      </c>
      <c r="GP26">
        <f>IF(BI26=4,GM26-GX26,0)</f>
        <v/>
      </c>
      <c r="GR26" t="n">
        <v>0</v>
      </c>
      <c r="GS26" t="n">
        <v>3</v>
      </c>
      <c r="GT26" t="n">
        <v>0</v>
      </c>
      <c r="GU26" t="inlineStr"/>
      <c r="GV26">
        <f>ROUND((GT26),2)</f>
        <v/>
      </c>
      <c r="GW26" t="n">
        <v>1</v>
      </c>
      <c r="GX26">
        <f>ROUND(HC26*I26,0)</f>
        <v/>
      </c>
      <c r="HA26" t="n">
        <v>0</v>
      </c>
      <c r="HB26" t="n">
        <v>0</v>
      </c>
      <c r="HC26">
        <f>GV26*GW26</f>
        <v/>
      </c>
      <c r="HE26" t="inlineStr"/>
      <c r="HF26" t="inlineStr"/>
      <c r="HM26" t="inlineStr"/>
      <c r="HN26" t="inlineStr">
        <is>
          <t>Пр/812-016.0-1</t>
        </is>
      </c>
      <c r="HO26" t="inlineStr">
        <is>
          <t>Пр/774-016.0</t>
        </is>
      </c>
      <c r="HP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6" t="n">
        <v>0</v>
      </c>
      <c r="IK26" t="n">
        <v>0</v>
      </c>
    </row>
    <row r="27">
      <c r="A27" t="n">
        <v>18</v>
      </c>
      <c r="B27" t="n">
        <v>0</v>
      </c>
      <c r="C27" t="n">
        <v>14</v>
      </c>
      <c r="E27" t="inlineStr">
        <is>
          <t>2,1</t>
        </is>
      </c>
      <c r="F27" t="inlineStr">
        <is>
          <t>507-0739</t>
        </is>
      </c>
      <c r="G27" t="inlineStr">
        <is>
          <t>Крестовины диаметром условного прохода 100 мм и наружным диаметром 122 мм</t>
        </is>
      </c>
      <c r="H27" t="inlineStr">
        <is>
          <t>шт.</t>
        </is>
      </c>
      <c r="I27">
        <f>I26*J27</f>
        <v/>
      </c>
      <c r="J27" t="n">
        <v>100</v>
      </c>
      <c r="K27" t="n">
        <v>100</v>
      </c>
      <c r="O27">
        <f>ROUND(CP27,0)</f>
        <v/>
      </c>
      <c r="P27">
        <f>ROUND(CQ27*I27,0)</f>
        <v/>
      </c>
      <c r="Q27">
        <f>(ROUND((ROUND(((ET27)*I27),0)*BB27),0)+ROUND((ROUND(((AE27-(EU27))*I27),0)*BS27),0))</f>
        <v/>
      </c>
      <c r="R27">
        <f>(ROUND((ROUND(((EU27)*I27),0)*BS27),0)+ROUND((ROUND(((AE27-(EU27))*I27),0)*BS27),0))</f>
        <v/>
      </c>
      <c r="S27">
        <f>ROUND(CT27*I27,0)</f>
        <v/>
      </c>
      <c r="T27">
        <f>ROUND(CU27*I27,0)</f>
        <v/>
      </c>
      <c r="U27">
        <f>ROUND(CV27*I27,7)</f>
        <v/>
      </c>
      <c r="V27">
        <f>ROUND(CW27*I27,7)</f>
        <v/>
      </c>
      <c r="W27">
        <f>ROUND(CX27*I27,0)</f>
        <v/>
      </c>
      <c r="X27">
        <f>ROUND(CY27,0)</f>
        <v/>
      </c>
      <c r="Y27">
        <f>ROUND(CZ27,0)</f>
        <v/>
      </c>
      <c r="AA27" t="n">
        <v>78855224</v>
      </c>
      <c r="AB27">
        <f>ROUND((AC27+AD27+AF27),2)</f>
        <v/>
      </c>
      <c r="AC27">
        <f>ROUND((ES27),2)</f>
        <v/>
      </c>
      <c r="AD27">
        <f>ROUND((((ET27)-(EU27))+AE27),2)</f>
        <v/>
      </c>
      <c r="AE27">
        <f>ROUND((EU27),2)</f>
        <v/>
      </c>
      <c r="AF27">
        <f>ROUND((EV27),2)</f>
        <v/>
      </c>
      <c r="AG27">
        <f>ROUND((AP27),2)</f>
        <v/>
      </c>
      <c r="AH27">
        <f>(EW27)</f>
        <v/>
      </c>
      <c r="AI27">
        <f>(EX27)</f>
        <v/>
      </c>
      <c r="AJ27">
        <f>(AS27)</f>
        <v/>
      </c>
      <c r="AK27" t="n">
        <v>183.64</v>
      </c>
      <c r="AL27" t="n">
        <v>183.64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  <c r="AS27" t="n">
        <v>0.15</v>
      </c>
      <c r="AT27" t="n">
        <v>121</v>
      </c>
      <c r="AU27" t="n">
        <v>72</v>
      </c>
      <c r="AV27" t="n">
        <v>1</v>
      </c>
      <c r="AW27" t="n">
        <v>1</v>
      </c>
      <c r="AZ27" t="n">
        <v>1</v>
      </c>
      <c r="BA27" t="n">
        <v>1</v>
      </c>
      <c r="BB27" t="n">
        <v>1</v>
      </c>
      <c r="BC27" t="n">
        <v>1</v>
      </c>
      <c r="BD27" t="inlineStr"/>
      <c r="BE27" t="inlineStr"/>
      <c r="BF27" t="inlineStr"/>
      <c r="BG27" t="inlineStr"/>
      <c r="BH27" t="n">
        <v>3</v>
      </c>
      <c r="BI27" t="n">
        <v>1</v>
      </c>
      <c r="BJ27" t="inlineStr">
        <is>
          <t>ТССЦ Московской обл., 507-0739, приказ Минстроя России №675/пр от 28.02.2017 № 258/пр</t>
        </is>
      </c>
      <c r="BM27" t="n">
        <v>16001</v>
      </c>
      <c r="BN27" t="n">
        <v>0</v>
      </c>
      <c r="BO27" t="inlineStr"/>
      <c r="BP27" t="n">
        <v>0</v>
      </c>
      <c r="BQ27" t="n">
        <v>2</v>
      </c>
      <c r="BR27" t="n">
        <v>0</v>
      </c>
      <c r="BS27" t="n">
        <v>1</v>
      </c>
      <c r="BT27" t="n">
        <v>1</v>
      </c>
      <c r="BU27" t="n">
        <v>1</v>
      </c>
      <c r="BV27" t="n">
        <v>1</v>
      </c>
      <c r="BW27" t="n">
        <v>1</v>
      </c>
      <c r="BX27" t="n">
        <v>1</v>
      </c>
      <c r="BY27" t="inlineStr"/>
      <c r="BZ27" t="n">
        <v>121</v>
      </c>
      <c r="CA27" t="n">
        <v>72</v>
      </c>
      <c r="CB27" t="inlineStr"/>
      <c r="CE27" t="n">
        <v>12</v>
      </c>
      <c r="CF27" t="n">
        <v>0</v>
      </c>
      <c r="CG27" t="n">
        <v>0</v>
      </c>
      <c r="CM27" t="n">
        <v>0</v>
      </c>
      <c r="CN27" t="inlineStr"/>
      <c r="CO27" t="n">
        <v>0</v>
      </c>
      <c r="CP27">
        <f>(P27+Q27+S27)</f>
        <v/>
      </c>
      <c r="CQ27">
        <f>AC27*BC27</f>
        <v/>
      </c>
      <c r="CR27">
        <f>(ROUND((ROUND(((ET27)*1),0)*BB27),0)+ROUND((ROUND(((AE27-(EU27))*1),0)*BS27),0))</f>
        <v/>
      </c>
      <c r="CS27">
        <f>(ROUND((ROUND(((EU27)*1),0)*BS27),0)+ROUND((ROUND(((AE27-(EU27))*1),0)*BS27),0))</f>
        <v/>
      </c>
      <c r="CT27">
        <f>AF27*BA27</f>
        <v/>
      </c>
      <c r="CU27">
        <f>AG27</f>
        <v/>
      </c>
      <c r="CV27">
        <f>AH27</f>
        <v/>
      </c>
      <c r="CW27">
        <f>AI27</f>
        <v/>
      </c>
      <c r="CX27">
        <f>AJ27</f>
        <v/>
      </c>
      <c r="CY27">
        <f>(((S27+R27)*AT27)/100)</f>
        <v/>
      </c>
      <c r="CZ27">
        <f>(((S27+R27)*AU27)/100)</f>
        <v/>
      </c>
      <c r="DC27" t="inlineStr"/>
      <c r="DD27" t="inlineStr"/>
      <c r="DE27" t="inlineStr"/>
      <c r="DF27" t="inlineStr"/>
      <c r="DG27" t="inlineStr"/>
      <c r="DH27" t="inlineStr"/>
      <c r="DI27" t="inlineStr"/>
      <c r="DJ27" t="inlineStr"/>
      <c r="DK27" t="inlineStr"/>
      <c r="DL27" t="inlineStr"/>
      <c r="DM27" t="inlineStr"/>
      <c r="DN27" t="n">
        <v>0</v>
      </c>
      <c r="DO27" t="n">
        <v>0</v>
      </c>
      <c r="DP27" t="n">
        <v>1</v>
      </c>
      <c r="DQ27" t="n">
        <v>1</v>
      </c>
      <c r="DU27" t="n">
        <v>1010</v>
      </c>
      <c r="DV27" t="inlineStr">
        <is>
          <t>шт.</t>
        </is>
      </c>
      <c r="DW27" t="inlineStr">
        <is>
          <t>шт.</t>
        </is>
      </c>
      <c r="DX27" t="n">
        <v>1</v>
      </c>
      <c r="DZ27" t="inlineStr"/>
      <c r="EA27" t="inlineStr"/>
      <c r="EB27" t="inlineStr"/>
      <c r="EC27" t="inlineStr"/>
      <c r="EE27" t="n">
        <v>78725882</v>
      </c>
      <c r="EF27" t="n">
        <v>2</v>
      </c>
      <c r="EG27" t="inlineStr">
        <is>
          <t>Общестроительные работы</t>
        </is>
      </c>
      <c r="EH27" t="n">
        <v>16</v>
      </c>
      <c r="EI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" t="n">
        <v>1</v>
      </c>
      <c r="EK27" t="n">
        <v>16001</v>
      </c>
      <c r="EL27" t="inlineStr">
        <is>
          <t>Трубопроводы внутренние</t>
        </is>
      </c>
      <c r="EM27" t="inlineStr">
        <is>
          <t>ФЕР-16</t>
        </is>
      </c>
      <c r="EO27" t="inlineStr"/>
      <c r="EQ27" t="n">
        <v>0</v>
      </c>
      <c r="ER27" t="n">
        <v>183.64</v>
      </c>
      <c r="ES27" t="n">
        <v>183.64</v>
      </c>
      <c r="ET27" t="n">
        <v>0</v>
      </c>
      <c r="EU27" t="n">
        <v>0</v>
      </c>
      <c r="EV27" t="n">
        <v>0</v>
      </c>
      <c r="EW27" t="n">
        <v>0</v>
      </c>
      <c r="EX27" t="n">
        <v>0</v>
      </c>
      <c r="FQ27" t="n">
        <v>0</v>
      </c>
      <c r="FR27" t="n">
        <v>0</v>
      </c>
      <c r="FS27" t="n">
        <v>0</v>
      </c>
      <c r="FX27" t="n">
        <v>121</v>
      </c>
      <c r="FY27" t="n">
        <v>72</v>
      </c>
      <c r="GA27" t="inlineStr"/>
      <c r="GD27" t="n">
        <v>1</v>
      </c>
      <c r="GF27" t="n">
        <v>-1684466989</v>
      </c>
      <c r="GG27" t="n">
        <v>2</v>
      </c>
      <c r="GH27" t="n">
        <v>1</v>
      </c>
      <c r="GI27" t="n">
        <v>-2</v>
      </c>
      <c r="GJ27" t="n">
        <v>0</v>
      </c>
      <c r="GK27" t="n">
        <v>0</v>
      </c>
      <c r="GL27">
        <f>ROUND(IF(AND(BH27=3,BI27=3,FS27&lt;&gt;0),P27,0),0)</f>
        <v/>
      </c>
      <c r="GM27">
        <f>ROUND(O27+X27+Y27,0)+GX27</f>
        <v/>
      </c>
      <c r="GN27">
        <f>IF(OR(BI27=0,BI27=1),GM27-GX27,0)</f>
        <v/>
      </c>
      <c r="GO27">
        <f>IF(BI27=2,GM27-GX27,0)</f>
        <v/>
      </c>
      <c r="GP27">
        <f>IF(BI27=4,GM27-GX27,0)</f>
        <v/>
      </c>
      <c r="GR27" t="n">
        <v>0</v>
      </c>
      <c r="GS27" t="n">
        <v>3</v>
      </c>
      <c r="GT27" t="n">
        <v>0</v>
      </c>
      <c r="GU27" t="inlineStr"/>
      <c r="GV27">
        <f>ROUND((GT27),2)</f>
        <v/>
      </c>
      <c r="GW27" t="n">
        <v>1</v>
      </c>
      <c r="GX27">
        <f>ROUND(HC27*I27,0)</f>
        <v/>
      </c>
      <c r="HA27" t="n">
        <v>0</v>
      </c>
      <c r="HB27" t="n">
        <v>0</v>
      </c>
      <c r="HC27">
        <f>GV27*GW27</f>
        <v/>
      </c>
      <c r="HE27" t="inlineStr"/>
      <c r="HF27" t="inlineStr"/>
      <c r="HM27" t="inlineStr"/>
      <c r="HN27" t="inlineStr">
        <is>
          <t>Пр/812-016.0-1</t>
        </is>
      </c>
      <c r="HO27" t="inlineStr">
        <is>
          <t>Пр/774-016.0</t>
        </is>
      </c>
      <c r="HP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" t="n">
        <v>0</v>
      </c>
      <c r="IK27" t="n">
        <v>0</v>
      </c>
    </row>
    <row r="28">
      <c r="A28" t="n">
        <v>18</v>
      </c>
      <c r="B28" t="n">
        <v>0</v>
      </c>
      <c r="C28" t="n">
        <v>15</v>
      </c>
      <c r="E28" t="inlineStr">
        <is>
          <t>2,2</t>
        </is>
      </c>
      <c r="F28" t="inlineStr">
        <is>
          <t>507-0776</t>
        </is>
      </c>
      <c r="G28" t="inlineStr">
        <is>
          <t>Соединительная арматура трубопроводов, переход диаметром 110х90 мм</t>
        </is>
      </c>
      <c r="H28" t="inlineStr">
        <is>
          <t>10 шт.</t>
        </is>
      </c>
      <c r="I28">
        <f>I26*J28</f>
        <v/>
      </c>
      <c r="J28" t="n">
        <v>10</v>
      </c>
      <c r="K28" t="n">
        <v>10</v>
      </c>
      <c r="O28">
        <f>ROUND(CP28,0)</f>
        <v/>
      </c>
      <c r="P28">
        <f>ROUND(CQ28*I28,0)</f>
        <v/>
      </c>
      <c r="Q28">
        <f>(ROUND((ROUND(((ET28)*I28),0)*BB28),0)+ROUND((ROUND(((AE28-(EU28))*I28),0)*BS28),0))</f>
        <v/>
      </c>
      <c r="R28">
        <f>(ROUND((ROUND(((EU28)*I28),0)*BS28),0)+ROUND((ROUND(((AE28-(EU28))*I28),0)*BS28),0))</f>
        <v/>
      </c>
      <c r="S28">
        <f>ROUND(CT28*I28,0)</f>
        <v/>
      </c>
      <c r="T28">
        <f>ROUND(CU28*I28,0)</f>
        <v/>
      </c>
      <c r="U28">
        <f>ROUND(CV28*I28,7)</f>
        <v/>
      </c>
      <c r="V28">
        <f>ROUND(CW28*I28,7)</f>
        <v/>
      </c>
      <c r="W28">
        <f>ROUND(CX28*I28,0)</f>
        <v/>
      </c>
      <c r="X28">
        <f>ROUND(CY28,0)</f>
        <v/>
      </c>
      <c r="Y28">
        <f>ROUND(CZ28,0)</f>
        <v/>
      </c>
      <c r="AA28" t="n">
        <v>78855224</v>
      </c>
      <c r="AB28">
        <f>ROUND((AC28+AD28+AF28),2)</f>
        <v/>
      </c>
      <c r="AC28">
        <f>ROUND((ES28),2)</f>
        <v/>
      </c>
      <c r="AD28">
        <f>ROUND((((ET28)-(EU28))+AE28),2)</f>
        <v/>
      </c>
      <c r="AE28">
        <f>ROUND((EU28),2)</f>
        <v/>
      </c>
      <c r="AF28">
        <f>ROUND((EV28),2)</f>
        <v/>
      </c>
      <c r="AG28">
        <f>ROUND((AP28),2)</f>
        <v/>
      </c>
      <c r="AH28">
        <f>(EW28)</f>
        <v/>
      </c>
      <c r="AI28">
        <f>(EX28)</f>
        <v/>
      </c>
      <c r="AJ28">
        <f>(AS28)</f>
        <v/>
      </c>
      <c r="AK28" t="n">
        <v>130.88</v>
      </c>
      <c r="AL28" t="n">
        <v>130.88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  <c r="AS28" t="n">
        <v>0.2</v>
      </c>
      <c r="AT28" t="n">
        <v>121</v>
      </c>
      <c r="AU28" t="n">
        <v>72</v>
      </c>
      <c r="AV28" t="n">
        <v>1</v>
      </c>
      <c r="AW28" t="n">
        <v>1</v>
      </c>
      <c r="AZ28" t="n">
        <v>1</v>
      </c>
      <c r="BA28" t="n">
        <v>1</v>
      </c>
      <c r="BB28" t="n">
        <v>1</v>
      </c>
      <c r="BC28" t="n">
        <v>17.12</v>
      </c>
      <c r="BD28" t="inlineStr"/>
      <c r="BE28" t="inlineStr"/>
      <c r="BF28" t="inlineStr"/>
      <c r="BG28" t="inlineStr"/>
      <c r="BH28" t="n">
        <v>3</v>
      </c>
      <c r="BI28" t="n">
        <v>1</v>
      </c>
      <c r="BJ28" t="inlineStr">
        <is>
          <t>ТССЦ Московской обл., 507-0776, приказ Минстроя России №675/пр от 28.02.2017 № 258/пр</t>
        </is>
      </c>
      <c r="BM28" t="n">
        <v>16001</v>
      </c>
      <c r="BN28" t="n">
        <v>0</v>
      </c>
      <c r="BO28" t="inlineStr">
        <is>
          <t>507-0776</t>
        </is>
      </c>
      <c r="BP28" t="n">
        <v>1</v>
      </c>
      <c r="BQ28" t="n">
        <v>2</v>
      </c>
      <c r="BR28" t="n">
        <v>0</v>
      </c>
      <c r="BS28" t="n">
        <v>1</v>
      </c>
      <c r="BT28" t="n">
        <v>1</v>
      </c>
      <c r="BU28" t="n">
        <v>1</v>
      </c>
      <c r="BV28" t="n">
        <v>1</v>
      </c>
      <c r="BW28" t="n">
        <v>1</v>
      </c>
      <c r="BX28" t="n">
        <v>1</v>
      </c>
      <c r="BY28" t="inlineStr"/>
      <c r="BZ28" t="n">
        <v>121</v>
      </c>
      <c r="CA28" t="n">
        <v>72</v>
      </c>
      <c r="CB28" t="inlineStr"/>
      <c r="CE28" t="n">
        <v>12</v>
      </c>
      <c r="CF28" t="n">
        <v>0</v>
      </c>
      <c r="CG28" t="n">
        <v>0</v>
      </c>
      <c r="CM28" t="n">
        <v>0</v>
      </c>
      <c r="CN28" t="inlineStr"/>
      <c r="CO28" t="n">
        <v>0</v>
      </c>
      <c r="CP28">
        <f>(P28+Q28+S28)</f>
        <v/>
      </c>
      <c r="CQ28">
        <f>AC28*BC28</f>
        <v/>
      </c>
      <c r="CR28">
        <f>(ROUND((ROUND(((ET28)*1),0)*BB28),0)+ROUND((ROUND(((AE28-(EU28))*1),0)*BS28),0))</f>
        <v/>
      </c>
      <c r="CS28">
        <f>(ROUND((ROUND(((EU28)*1),0)*BS28),0)+ROUND((ROUND(((AE28-(EU28))*1),0)*BS28),0))</f>
        <v/>
      </c>
      <c r="CT28">
        <f>AF28*BA28</f>
        <v/>
      </c>
      <c r="CU28">
        <f>AG28</f>
        <v/>
      </c>
      <c r="CV28">
        <f>AH28</f>
        <v/>
      </c>
      <c r="CW28">
        <f>AI28</f>
        <v/>
      </c>
      <c r="CX28">
        <f>AJ28</f>
        <v/>
      </c>
      <c r="CY28">
        <f>(((S28+R28)*AT28)/100)</f>
        <v/>
      </c>
      <c r="CZ28">
        <f>(((S28+R28)*AU28)/100)</f>
        <v/>
      </c>
      <c r="DC28" t="inlineStr"/>
      <c r="DD28" t="inlineStr"/>
      <c r="DE28" t="inlineStr"/>
      <c r="DF28" t="inlineStr"/>
      <c r="DG28" t="inlineStr"/>
      <c r="DH28" t="inlineStr"/>
      <c r="DI28" t="inlineStr"/>
      <c r="DJ28" t="inlineStr"/>
      <c r="DK28" t="inlineStr"/>
      <c r="DL28" t="inlineStr"/>
      <c r="DM28" t="inlineStr"/>
      <c r="DN28" t="n">
        <v>0</v>
      </c>
      <c r="DO28" t="n">
        <v>0</v>
      </c>
      <c r="DP28" t="n">
        <v>1</v>
      </c>
      <c r="DQ28" t="n">
        <v>1</v>
      </c>
      <c r="DU28" t="n">
        <v>1010</v>
      </c>
      <c r="DV28" t="inlineStr">
        <is>
          <t>10 шт.</t>
        </is>
      </c>
      <c r="DW28" t="inlineStr">
        <is>
          <t>10 шт.</t>
        </is>
      </c>
      <c r="DX28" t="n">
        <v>10</v>
      </c>
      <c r="DZ28" t="inlineStr"/>
      <c r="EA28" t="inlineStr"/>
      <c r="EB28" t="inlineStr"/>
      <c r="EC28" t="inlineStr"/>
      <c r="EE28" t="n">
        <v>78725882</v>
      </c>
      <c r="EF28" t="n">
        <v>2</v>
      </c>
      <c r="EG28" t="inlineStr">
        <is>
          <t>Общестроительные работы</t>
        </is>
      </c>
      <c r="EH28" t="n">
        <v>16</v>
      </c>
      <c r="EI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8" t="n">
        <v>1</v>
      </c>
      <c r="EK28" t="n">
        <v>16001</v>
      </c>
      <c r="EL28" t="inlineStr">
        <is>
          <t>Трубопроводы внутренние</t>
        </is>
      </c>
      <c r="EM28" t="inlineStr">
        <is>
          <t>ФЕР-16</t>
        </is>
      </c>
      <c r="EO28" t="inlineStr"/>
      <c r="EQ28" t="n">
        <v>0</v>
      </c>
      <c r="ER28" t="n">
        <v>130.88</v>
      </c>
      <c r="ES28" t="n">
        <v>130.88</v>
      </c>
      <c r="ET28" t="n">
        <v>0</v>
      </c>
      <c r="EU28" t="n">
        <v>0</v>
      </c>
      <c r="EV28" t="n">
        <v>0</v>
      </c>
      <c r="EW28" t="n">
        <v>0</v>
      </c>
      <c r="EX28" t="n">
        <v>0</v>
      </c>
      <c r="FQ28" t="n">
        <v>0</v>
      </c>
      <c r="FR28" t="n">
        <v>0</v>
      </c>
      <c r="FS28" t="n">
        <v>0</v>
      </c>
      <c r="FX28" t="n">
        <v>121</v>
      </c>
      <c r="FY28" t="n">
        <v>72</v>
      </c>
      <c r="GA28" t="inlineStr"/>
      <c r="GD28" t="n">
        <v>1</v>
      </c>
      <c r="GF28" t="n">
        <v>868017341</v>
      </c>
      <c r="GG28" t="n">
        <v>2</v>
      </c>
      <c r="GH28" t="n">
        <v>1</v>
      </c>
      <c r="GI28" t="n">
        <v>2</v>
      </c>
      <c r="GJ28" t="n">
        <v>0</v>
      </c>
      <c r="GK28" t="n">
        <v>0</v>
      </c>
      <c r="GL28">
        <f>ROUND(IF(AND(BH28=3,BI28=3,FS28&lt;&gt;0),P28,0),0)</f>
        <v/>
      </c>
      <c r="GM28">
        <f>ROUND(O28+X28+Y28,0)+GX28</f>
        <v/>
      </c>
      <c r="GN28">
        <f>IF(OR(BI28=0,BI28=1),GM28-GX28,0)</f>
        <v/>
      </c>
      <c r="GO28">
        <f>IF(BI28=2,GM28-GX28,0)</f>
        <v/>
      </c>
      <c r="GP28">
        <f>IF(BI28=4,GM28-GX28,0)</f>
        <v/>
      </c>
      <c r="GR28" t="n">
        <v>0</v>
      </c>
      <c r="GS28" t="n">
        <v>3</v>
      </c>
      <c r="GT28" t="n">
        <v>0</v>
      </c>
      <c r="GU28" t="inlineStr"/>
      <c r="GV28">
        <f>ROUND((GT28),2)</f>
        <v/>
      </c>
      <c r="GW28" t="n">
        <v>1</v>
      </c>
      <c r="GX28">
        <f>ROUND(HC28*I28,0)</f>
        <v/>
      </c>
      <c r="HA28" t="n">
        <v>0</v>
      </c>
      <c r="HB28" t="n">
        <v>0</v>
      </c>
      <c r="HC28">
        <f>GV28*GW28</f>
        <v/>
      </c>
      <c r="HE28" t="inlineStr"/>
      <c r="HF28" t="inlineStr"/>
      <c r="HM28" t="inlineStr"/>
      <c r="HN28" t="inlineStr">
        <is>
          <t>Пр/812-016.0-1</t>
        </is>
      </c>
      <c r="HO28" t="inlineStr">
        <is>
          <t>Пр/774-016.0</t>
        </is>
      </c>
      <c r="HP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8" t="n">
        <v>0</v>
      </c>
      <c r="IK28" t="n">
        <v>0</v>
      </c>
    </row>
    <row r="29">
      <c r="A29" t="n">
        <v>18</v>
      </c>
      <c r="B29" t="n">
        <v>0</v>
      </c>
      <c r="C29" t="n">
        <v>16</v>
      </c>
      <c r="E29" t="inlineStr">
        <is>
          <t>2,3</t>
        </is>
      </c>
      <c r="F29" t="inlineStr">
        <is>
          <t>507-5015</t>
        </is>
      </c>
      <c r="G29" t="inlineStr">
        <is>
          <t>Муфта полипропиленовая соединительная диаметром 110 мм</t>
        </is>
      </c>
      <c r="H29" t="inlineStr">
        <is>
          <t>10 шт.</t>
        </is>
      </c>
      <c r="I29">
        <f>I26*J29</f>
        <v/>
      </c>
      <c r="J29" t="n">
        <v>10</v>
      </c>
      <c r="K29" t="n">
        <v>10</v>
      </c>
      <c r="O29">
        <f>ROUND(CP29,0)</f>
        <v/>
      </c>
      <c r="P29">
        <f>ROUND(CQ29*I29,0)</f>
        <v/>
      </c>
      <c r="Q29">
        <f>(ROUND((ROUND(((ET29)*I29),0)*BB29),0)+ROUND((ROUND(((AE29-(EU29))*I29),0)*BS29),0))</f>
        <v/>
      </c>
      <c r="R29">
        <f>(ROUND((ROUND(((EU29)*I29),0)*BS29),0)+ROUND((ROUND(((AE29-(EU29))*I29),0)*BS29),0))</f>
        <v/>
      </c>
      <c r="S29">
        <f>ROUND(CT29*I29,0)</f>
        <v/>
      </c>
      <c r="T29">
        <f>ROUND(CU29*I29,0)</f>
        <v/>
      </c>
      <c r="U29">
        <f>ROUND(CV29*I29,7)</f>
        <v/>
      </c>
      <c r="V29">
        <f>ROUND(CW29*I29,7)</f>
        <v/>
      </c>
      <c r="W29">
        <f>ROUND(CX29*I29,0)</f>
        <v/>
      </c>
      <c r="X29">
        <f>ROUND(CY29,0)</f>
        <v/>
      </c>
      <c r="Y29">
        <f>ROUND(CZ29,0)</f>
        <v/>
      </c>
      <c r="AA29" t="n">
        <v>78855224</v>
      </c>
      <c r="AB29">
        <f>ROUND((AC29+AD29+AF29),2)</f>
        <v/>
      </c>
      <c r="AC29">
        <f>ROUND((ES29),2)</f>
        <v/>
      </c>
      <c r="AD29">
        <f>ROUND((((ET29)-(EU29))+AE29),2)</f>
        <v/>
      </c>
      <c r="AE29">
        <f>ROUND((EU29),2)</f>
        <v/>
      </c>
      <c r="AF29">
        <f>ROUND((EV29),2)</f>
        <v/>
      </c>
      <c r="AG29">
        <f>ROUND((AP29),2)</f>
        <v/>
      </c>
      <c r="AH29">
        <f>(EW29)</f>
        <v/>
      </c>
      <c r="AI29">
        <f>(EX29)</f>
        <v/>
      </c>
      <c r="AJ29">
        <f>(AS29)</f>
        <v/>
      </c>
      <c r="AK29" t="n">
        <v>501.9</v>
      </c>
      <c r="AL29" t="n">
        <v>501.9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  <c r="AS29" t="n">
        <v>0.3</v>
      </c>
      <c r="AT29" t="n">
        <v>121</v>
      </c>
      <c r="AU29" t="n">
        <v>72</v>
      </c>
      <c r="AV29" t="n">
        <v>1</v>
      </c>
      <c r="AW29" t="n">
        <v>1</v>
      </c>
      <c r="AZ29" t="n">
        <v>1</v>
      </c>
      <c r="BA29" t="n">
        <v>1</v>
      </c>
      <c r="BB29" t="n">
        <v>1</v>
      </c>
      <c r="BC29" t="n">
        <v>6.54</v>
      </c>
      <c r="BD29" t="inlineStr"/>
      <c r="BE29" t="inlineStr"/>
      <c r="BF29" t="inlineStr"/>
      <c r="BG29" t="inlineStr"/>
      <c r="BH29" t="n">
        <v>3</v>
      </c>
      <c r="BI29" t="n">
        <v>1</v>
      </c>
      <c r="BJ29" t="inlineStr">
        <is>
          <t>ТССЦ Московской обл., 507-5015, приказ Минстроя России №675/пр от 28.02.2017 № 258/пр</t>
        </is>
      </c>
      <c r="BM29" t="n">
        <v>16001</v>
      </c>
      <c r="BN29" t="n">
        <v>0</v>
      </c>
      <c r="BO29" t="inlineStr">
        <is>
          <t>507-5015</t>
        </is>
      </c>
      <c r="BP29" t="n">
        <v>1</v>
      </c>
      <c r="BQ29" t="n">
        <v>2</v>
      </c>
      <c r="BR29" t="n">
        <v>0</v>
      </c>
      <c r="BS29" t="n">
        <v>1</v>
      </c>
      <c r="BT29" t="n">
        <v>1</v>
      </c>
      <c r="BU29" t="n">
        <v>1</v>
      </c>
      <c r="BV29" t="n">
        <v>1</v>
      </c>
      <c r="BW29" t="n">
        <v>1</v>
      </c>
      <c r="BX29" t="n">
        <v>1</v>
      </c>
      <c r="BY29" t="inlineStr"/>
      <c r="BZ29" t="n">
        <v>121</v>
      </c>
      <c r="CA29" t="n">
        <v>72</v>
      </c>
      <c r="CB29" t="inlineStr"/>
      <c r="CE29" t="n">
        <v>12</v>
      </c>
      <c r="CF29" t="n">
        <v>0</v>
      </c>
      <c r="CG29" t="n">
        <v>0</v>
      </c>
      <c r="CM29" t="n">
        <v>0</v>
      </c>
      <c r="CN29" t="inlineStr"/>
      <c r="CO29" t="n">
        <v>0</v>
      </c>
      <c r="CP29">
        <f>(P29+Q29+S29)</f>
        <v/>
      </c>
      <c r="CQ29">
        <f>AC29*BC29</f>
        <v/>
      </c>
      <c r="CR29">
        <f>(ROUND((ROUND(((ET29)*1),0)*BB29),0)+ROUND((ROUND(((AE29-(EU29))*1),0)*BS29),0))</f>
        <v/>
      </c>
      <c r="CS29">
        <f>(ROUND((ROUND(((EU29)*1),0)*BS29),0)+ROUND((ROUND(((AE29-(EU29))*1),0)*BS29),0))</f>
        <v/>
      </c>
      <c r="CT29">
        <f>AF29*BA29</f>
        <v/>
      </c>
      <c r="CU29">
        <f>AG29</f>
        <v/>
      </c>
      <c r="CV29">
        <f>AH29</f>
        <v/>
      </c>
      <c r="CW29">
        <f>AI29</f>
        <v/>
      </c>
      <c r="CX29">
        <f>AJ29</f>
        <v/>
      </c>
      <c r="CY29">
        <f>(((S29+R29)*AT29)/100)</f>
        <v/>
      </c>
      <c r="CZ29">
        <f>(((S29+R29)*AU29)/100)</f>
        <v/>
      </c>
      <c r="DC29" t="inlineStr"/>
      <c r="DD29" t="inlineStr"/>
      <c r="DE29" t="inlineStr"/>
      <c r="DF29" t="inlineStr"/>
      <c r="DG29" t="inlineStr"/>
      <c r="DH29" t="inlineStr"/>
      <c r="DI29" t="inlineStr"/>
      <c r="DJ29" t="inlineStr"/>
      <c r="DK29" t="inlineStr"/>
      <c r="DL29" t="inlineStr"/>
      <c r="DM29" t="inlineStr"/>
      <c r="DN29" t="n">
        <v>0</v>
      </c>
      <c r="DO29" t="n">
        <v>0</v>
      </c>
      <c r="DP29" t="n">
        <v>1</v>
      </c>
      <c r="DQ29" t="n">
        <v>1</v>
      </c>
      <c r="DU29" t="n">
        <v>1010</v>
      </c>
      <c r="DV29" t="inlineStr">
        <is>
          <t>10 шт.</t>
        </is>
      </c>
      <c r="DW29" t="inlineStr">
        <is>
          <t>10 шт.</t>
        </is>
      </c>
      <c r="DX29" t="n">
        <v>10</v>
      </c>
      <c r="DZ29" t="inlineStr"/>
      <c r="EA29" t="inlineStr"/>
      <c r="EB29" t="inlineStr"/>
      <c r="EC29" t="inlineStr"/>
      <c r="EE29" t="n">
        <v>78725882</v>
      </c>
      <c r="EF29" t="n">
        <v>2</v>
      </c>
      <c r="EG29" t="inlineStr">
        <is>
          <t>Общестроительные работы</t>
        </is>
      </c>
      <c r="EH29" t="n">
        <v>16</v>
      </c>
      <c r="EI2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9" t="n">
        <v>1</v>
      </c>
      <c r="EK29" t="n">
        <v>16001</v>
      </c>
      <c r="EL29" t="inlineStr">
        <is>
          <t>Трубопроводы внутренние</t>
        </is>
      </c>
      <c r="EM29" t="inlineStr">
        <is>
          <t>ФЕР-16</t>
        </is>
      </c>
      <c r="EO29" t="inlineStr"/>
      <c r="EQ29" t="n">
        <v>0</v>
      </c>
      <c r="ER29" t="n">
        <v>501.9</v>
      </c>
      <c r="ES29" t="n">
        <v>501.9</v>
      </c>
      <c r="ET29" t="n">
        <v>0</v>
      </c>
      <c r="EU29" t="n">
        <v>0</v>
      </c>
      <c r="EV29" t="n">
        <v>0</v>
      </c>
      <c r="EW29" t="n">
        <v>0</v>
      </c>
      <c r="EX29" t="n">
        <v>0</v>
      </c>
      <c r="FQ29" t="n">
        <v>0</v>
      </c>
      <c r="FR29" t="n">
        <v>0</v>
      </c>
      <c r="FS29" t="n">
        <v>0</v>
      </c>
      <c r="FX29" t="n">
        <v>121</v>
      </c>
      <c r="FY29" t="n">
        <v>72</v>
      </c>
      <c r="GA29" t="inlineStr"/>
      <c r="GD29" t="n">
        <v>1</v>
      </c>
      <c r="GF29" t="n">
        <v>1386142232</v>
      </c>
      <c r="GG29" t="n">
        <v>2</v>
      </c>
      <c r="GH29" t="n">
        <v>1</v>
      </c>
      <c r="GI29" t="n">
        <v>2</v>
      </c>
      <c r="GJ29" t="n">
        <v>0</v>
      </c>
      <c r="GK29" t="n">
        <v>0</v>
      </c>
      <c r="GL29">
        <f>ROUND(IF(AND(BH29=3,BI29=3,FS29&lt;&gt;0),P29,0),0)</f>
        <v/>
      </c>
      <c r="GM29">
        <f>ROUND(O29+X29+Y29,0)+GX29</f>
        <v/>
      </c>
      <c r="GN29">
        <f>IF(OR(BI29=0,BI29=1),GM29-GX29,0)</f>
        <v/>
      </c>
      <c r="GO29">
        <f>IF(BI29=2,GM29-GX29,0)</f>
        <v/>
      </c>
      <c r="GP29">
        <f>IF(BI29=4,GM29-GX29,0)</f>
        <v/>
      </c>
      <c r="GR29" t="n">
        <v>0</v>
      </c>
      <c r="GS29" t="n">
        <v>3</v>
      </c>
      <c r="GT29" t="n">
        <v>0</v>
      </c>
      <c r="GU29" t="inlineStr"/>
      <c r="GV29">
        <f>ROUND((GT29),2)</f>
        <v/>
      </c>
      <c r="GW29" t="n">
        <v>1</v>
      </c>
      <c r="GX29">
        <f>ROUND(HC29*I29,0)</f>
        <v/>
      </c>
      <c r="HA29" t="n">
        <v>0</v>
      </c>
      <c r="HB29" t="n">
        <v>0</v>
      </c>
      <c r="HC29">
        <f>GV29*GW29</f>
        <v/>
      </c>
      <c r="HE29" t="inlineStr"/>
      <c r="HF29" t="inlineStr"/>
      <c r="HM29" t="inlineStr"/>
      <c r="HN29" t="inlineStr">
        <is>
          <t>Пр/812-016.0-1</t>
        </is>
      </c>
      <c r="HO29" t="inlineStr">
        <is>
          <t>Пр/774-016.0</t>
        </is>
      </c>
      <c r="HP2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9" t="n">
        <v>0</v>
      </c>
      <c r="IK29" t="n">
        <v>0</v>
      </c>
    </row>
    <row r="30">
      <c r="A30" t="n">
        <v>18</v>
      </c>
      <c r="B30" t="n">
        <v>0</v>
      </c>
      <c r="C30" t="n">
        <v>17</v>
      </c>
      <c r="E30" t="inlineStr">
        <is>
          <t>2,4</t>
        </is>
      </c>
      <c r="F30" t="inlineStr">
        <is>
          <t>507-5015</t>
        </is>
      </c>
      <c r="G30" t="inlineStr">
        <is>
          <t>Муфта компенсирующая диаметром 110 мм</t>
        </is>
      </c>
      <c r="H30" t="inlineStr">
        <is>
          <t>10 шт.</t>
        </is>
      </c>
      <c r="I30">
        <f>I26*J30</f>
        <v/>
      </c>
      <c r="J30" t="n">
        <v>10</v>
      </c>
      <c r="K30" t="n">
        <v>10</v>
      </c>
      <c r="O30">
        <f>ROUND(CP30,0)</f>
        <v/>
      </c>
      <c r="P30">
        <f>ROUND(CQ30*I30,0)</f>
        <v/>
      </c>
      <c r="Q30">
        <f>(ROUND((ROUND(((ET30)*I30),0)*BB30),0)+ROUND((ROUND(((AE30-(EU30))*I30),0)*BS30),0))</f>
        <v/>
      </c>
      <c r="R30">
        <f>(ROUND((ROUND(((EU30)*I30),0)*BS30),0)+ROUND((ROUND(((AE30-(EU30))*I30),0)*BS30),0))</f>
        <v/>
      </c>
      <c r="S30">
        <f>ROUND(CT30*I30,0)</f>
        <v/>
      </c>
      <c r="T30">
        <f>ROUND(CU30*I30,0)</f>
        <v/>
      </c>
      <c r="U30">
        <f>ROUND(CV30*I30,7)</f>
        <v/>
      </c>
      <c r="V30">
        <f>ROUND(CW30*I30,7)</f>
        <v/>
      </c>
      <c r="W30">
        <f>ROUND(CX30*I30,0)</f>
        <v/>
      </c>
      <c r="X30">
        <f>ROUND(CY30,0)</f>
        <v/>
      </c>
      <c r="Y30">
        <f>ROUND(CZ30,0)</f>
        <v/>
      </c>
      <c r="AA30" t="n">
        <v>78855224</v>
      </c>
      <c r="AB30">
        <f>ROUND((AC30+AD30+AF30),2)</f>
        <v/>
      </c>
      <c r="AC30">
        <f>ROUND((ES30),2)</f>
        <v/>
      </c>
      <c r="AD30">
        <f>ROUND((((ET30)-(EU30))+AE30),2)</f>
        <v/>
      </c>
      <c r="AE30">
        <f>ROUND((EU30),2)</f>
        <v/>
      </c>
      <c r="AF30">
        <f>ROUND((EV30),2)</f>
        <v/>
      </c>
      <c r="AG30">
        <f>ROUND((AP30),2)</f>
        <v/>
      </c>
      <c r="AH30">
        <f>(EW30)</f>
        <v/>
      </c>
      <c r="AI30">
        <f>(EX30)</f>
        <v/>
      </c>
      <c r="AJ30">
        <f>(AS30)</f>
        <v/>
      </c>
      <c r="AK30" t="n">
        <v>501.9</v>
      </c>
      <c r="AL30" t="n">
        <v>501.9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  <c r="AS30" t="n">
        <v>0.3</v>
      </c>
      <c r="AT30" t="n">
        <v>121</v>
      </c>
      <c r="AU30" t="n">
        <v>72</v>
      </c>
      <c r="AV30" t="n">
        <v>1</v>
      </c>
      <c r="AW30" t="n">
        <v>1</v>
      </c>
      <c r="AZ30" t="n">
        <v>1</v>
      </c>
      <c r="BA30" t="n">
        <v>1</v>
      </c>
      <c r="BB30" t="n">
        <v>1</v>
      </c>
      <c r="BC30" t="n">
        <v>6.54</v>
      </c>
      <c r="BD30" t="inlineStr"/>
      <c r="BE30" t="inlineStr"/>
      <c r="BF30" t="inlineStr"/>
      <c r="BG30" t="inlineStr"/>
      <c r="BH30" t="n">
        <v>3</v>
      </c>
      <c r="BI30" t="n">
        <v>1</v>
      </c>
      <c r="BJ30" t="inlineStr">
        <is>
          <t>ТССЦ Московской обл., 507-5015, приказ Минстроя России №675/пр от 28.02.2017 № 258/пр</t>
        </is>
      </c>
      <c r="BM30" t="n">
        <v>16001</v>
      </c>
      <c r="BN30" t="n">
        <v>0</v>
      </c>
      <c r="BO30" t="inlineStr">
        <is>
          <t>507-5015</t>
        </is>
      </c>
      <c r="BP30" t="n">
        <v>1</v>
      </c>
      <c r="BQ30" t="n">
        <v>2</v>
      </c>
      <c r="BR30" t="n">
        <v>0</v>
      </c>
      <c r="BS30" t="n">
        <v>1</v>
      </c>
      <c r="BT30" t="n">
        <v>1</v>
      </c>
      <c r="BU30" t="n">
        <v>1</v>
      </c>
      <c r="BV30" t="n">
        <v>1</v>
      </c>
      <c r="BW30" t="n">
        <v>1</v>
      </c>
      <c r="BX30" t="n">
        <v>1</v>
      </c>
      <c r="BY30" t="inlineStr"/>
      <c r="BZ30" t="n">
        <v>121</v>
      </c>
      <c r="CA30" t="n">
        <v>72</v>
      </c>
      <c r="CB30" t="inlineStr"/>
      <c r="CE30" t="n">
        <v>12</v>
      </c>
      <c r="CF30" t="n">
        <v>0</v>
      </c>
      <c r="CG30" t="n">
        <v>0</v>
      </c>
      <c r="CM30" t="n">
        <v>0</v>
      </c>
      <c r="CN30" t="inlineStr"/>
      <c r="CO30" t="n">
        <v>0</v>
      </c>
      <c r="CP30">
        <f>(P30+Q30+S30)</f>
        <v/>
      </c>
      <c r="CQ30">
        <f>AC30*BC30</f>
        <v/>
      </c>
      <c r="CR30">
        <f>(ROUND((ROUND(((ET30)*1),0)*BB30),0)+ROUND((ROUND(((AE30-(EU30))*1),0)*BS30),0))</f>
        <v/>
      </c>
      <c r="CS30">
        <f>(ROUND((ROUND(((EU30)*1),0)*BS30),0)+ROUND((ROUND(((AE30-(EU30))*1),0)*BS30),0))</f>
        <v/>
      </c>
      <c r="CT30">
        <f>AF30*BA30</f>
        <v/>
      </c>
      <c r="CU30">
        <f>AG30</f>
        <v/>
      </c>
      <c r="CV30">
        <f>AH30</f>
        <v/>
      </c>
      <c r="CW30">
        <f>AI30</f>
        <v/>
      </c>
      <c r="CX30">
        <f>AJ30</f>
        <v/>
      </c>
      <c r="CY30">
        <f>(((S30+R30)*AT30)/100)</f>
        <v/>
      </c>
      <c r="CZ30">
        <f>(((S30+R30)*AU30)/100)</f>
        <v/>
      </c>
      <c r="DC30" t="inlineStr"/>
      <c r="DD30" t="inlineStr"/>
      <c r="DE30" t="inlineStr"/>
      <c r="DF30" t="inlineStr"/>
      <c r="DG30" t="inlineStr"/>
      <c r="DH30" t="inlineStr"/>
      <c r="DI30" t="inlineStr"/>
      <c r="DJ30" t="inlineStr"/>
      <c r="DK30" t="inlineStr"/>
      <c r="DL30" t="inlineStr"/>
      <c r="DM30" t="inlineStr"/>
      <c r="DN30" t="n">
        <v>0</v>
      </c>
      <c r="DO30" t="n">
        <v>0</v>
      </c>
      <c r="DP30" t="n">
        <v>1</v>
      </c>
      <c r="DQ30" t="n">
        <v>1</v>
      </c>
      <c r="DU30" t="n">
        <v>1010</v>
      </c>
      <c r="DV30" t="inlineStr">
        <is>
          <t>10 шт.</t>
        </is>
      </c>
      <c r="DW30" t="inlineStr">
        <is>
          <t>10 шт.</t>
        </is>
      </c>
      <c r="DX30" t="n">
        <v>10</v>
      </c>
      <c r="DZ30" t="inlineStr"/>
      <c r="EA30" t="inlineStr"/>
      <c r="EB30" t="inlineStr"/>
      <c r="EC30" t="inlineStr"/>
      <c r="EE30" t="n">
        <v>78725882</v>
      </c>
      <c r="EF30" t="n">
        <v>2</v>
      </c>
      <c r="EG30" t="inlineStr">
        <is>
          <t>Общестроительные работы</t>
        </is>
      </c>
      <c r="EH30" t="n">
        <v>16</v>
      </c>
      <c r="EI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0" t="n">
        <v>1</v>
      </c>
      <c r="EK30" t="n">
        <v>16001</v>
      </c>
      <c r="EL30" t="inlineStr">
        <is>
          <t>Трубопроводы внутренние</t>
        </is>
      </c>
      <c r="EM30" t="inlineStr">
        <is>
          <t>ФЕР-16</t>
        </is>
      </c>
      <c r="EO30" t="inlineStr"/>
      <c r="EQ30" t="n">
        <v>0</v>
      </c>
      <c r="ER30" t="n">
        <v>501.9</v>
      </c>
      <c r="ES30" t="n">
        <v>501.9</v>
      </c>
      <c r="ET30" t="n">
        <v>0</v>
      </c>
      <c r="EU30" t="n">
        <v>0</v>
      </c>
      <c r="EV30" t="n">
        <v>0</v>
      </c>
      <c r="EW30" t="n">
        <v>0</v>
      </c>
      <c r="EX30" t="n">
        <v>0</v>
      </c>
      <c r="FQ30" t="n">
        <v>0</v>
      </c>
      <c r="FR30" t="n">
        <v>0</v>
      </c>
      <c r="FS30" t="n">
        <v>0</v>
      </c>
      <c r="FX30" t="n">
        <v>121</v>
      </c>
      <c r="FY30" t="n">
        <v>72</v>
      </c>
      <c r="GA30" t="inlineStr"/>
      <c r="GD30" t="n">
        <v>1</v>
      </c>
      <c r="GF30" t="n">
        <v>-600713384</v>
      </c>
      <c r="GG30" t="n">
        <v>2</v>
      </c>
      <c r="GH30" t="n">
        <v>1</v>
      </c>
      <c r="GI30" t="n">
        <v>2</v>
      </c>
      <c r="GJ30" t="n">
        <v>0</v>
      </c>
      <c r="GK30" t="n">
        <v>0</v>
      </c>
      <c r="GL30">
        <f>ROUND(IF(AND(BH30=3,BI30=3,FS30&lt;&gt;0),P30,0),0)</f>
        <v/>
      </c>
      <c r="GM30">
        <f>ROUND(O30+X30+Y30,0)+GX30</f>
        <v/>
      </c>
      <c r="GN30">
        <f>IF(OR(BI30=0,BI30=1),GM30-GX30,0)</f>
        <v/>
      </c>
      <c r="GO30">
        <f>IF(BI30=2,GM30-GX30,0)</f>
        <v/>
      </c>
      <c r="GP30">
        <f>IF(BI30=4,GM30-GX30,0)</f>
        <v/>
      </c>
      <c r="GR30" t="n">
        <v>0</v>
      </c>
      <c r="GS30" t="n">
        <v>3</v>
      </c>
      <c r="GT30" t="n">
        <v>0</v>
      </c>
      <c r="GU30" t="inlineStr"/>
      <c r="GV30">
        <f>ROUND((GT30),2)</f>
        <v/>
      </c>
      <c r="GW30" t="n">
        <v>1</v>
      </c>
      <c r="GX30">
        <f>ROUND(HC30*I30,0)</f>
        <v/>
      </c>
      <c r="HA30" t="n">
        <v>0</v>
      </c>
      <c r="HB30" t="n">
        <v>0</v>
      </c>
      <c r="HC30">
        <f>GV30*GW30</f>
        <v/>
      </c>
      <c r="HE30" t="inlineStr"/>
      <c r="HF30" t="inlineStr"/>
      <c r="HM30" t="inlineStr"/>
      <c r="HN30" t="inlineStr">
        <is>
          <t>Пр/812-016.0-1</t>
        </is>
      </c>
      <c r="HO30" t="inlineStr">
        <is>
          <t>Пр/774-016.0</t>
        </is>
      </c>
      <c r="HP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0" t="n">
        <v>0</v>
      </c>
      <c r="IK30" t="n">
        <v>0</v>
      </c>
    </row>
    <row r="31">
      <c r="A31" t="n">
        <v>17</v>
      </c>
      <c r="B31" t="n">
        <v>0</v>
      </c>
      <c r="C31">
        <f>ROW(SmtRes!A25)</f>
        <v/>
      </c>
      <c r="D31">
        <f>ROW(EtalonRes!A26)</f>
        <v/>
      </c>
      <c r="E31" t="inlineStr">
        <is>
          <t>3</t>
        </is>
      </c>
      <c r="F31" t="inlineStr">
        <is>
          <t>16-05-001-1</t>
        </is>
      </c>
      <c r="G31" t="inlineStr">
        <is>
          <t>Установка вентилей, задвижек, затворов, клапанов обратных, кранов проходных на трубопроводах из стальных труб диаметром до 25 мм</t>
        </is>
      </c>
      <c r="H31" t="inlineStr">
        <is>
          <t>1  ШТ.</t>
        </is>
      </c>
      <c r="I31">
        <f>ROUND(ROUND(1,4),7)</f>
        <v/>
      </c>
      <c r="J31" t="n">
        <v>0</v>
      </c>
      <c r="K31">
        <f>ROUND(ROUND(1,4),7)</f>
        <v/>
      </c>
      <c r="O31">
        <f>ROUND(CP31,0)</f>
        <v/>
      </c>
      <c r="P31">
        <f>ROUND(CQ31*I31,0)</f>
        <v/>
      </c>
      <c r="Q31">
        <f>(ROUND((ROUND(((ET31)*I31),0)*BB31),0)+ROUND((ROUND(((AE31-(EU31))*I31),0)*BS31),0))</f>
        <v/>
      </c>
      <c r="R31">
        <f>(ROUND((ROUND(((EU31)*I31),0)*BS31),0)+ROUND((ROUND(((AE31-(EU31))*I31),0)*BS31),0))</f>
        <v/>
      </c>
      <c r="S31">
        <f>ROUND(CT31*I31,0)</f>
        <v/>
      </c>
      <c r="T31">
        <f>ROUND(CU31*I31,0)</f>
        <v/>
      </c>
      <c r="U31">
        <f>ROUND(CV31*I31,7)</f>
        <v/>
      </c>
      <c r="V31">
        <f>ROUND(CW31*I31,7)</f>
        <v/>
      </c>
      <c r="W31">
        <f>ROUND(CX31*I31,0)</f>
        <v/>
      </c>
      <c r="X31">
        <f>ROUND(CY31,0)</f>
        <v/>
      </c>
      <c r="Y31">
        <f>ROUND(CZ31,0)</f>
        <v/>
      </c>
      <c r="AA31" t="n">
        <v>78855224</v>
      </c>
      <c r="AB31">
        <f>ROUND((AC31+AD31+AF31),2)</f>
        <v/>
      </c>
      <c r="AC31">
        <f>ROUND((ES31),2)</f>
        <v/>
      </c>
      <c r="AD31">
        <f>ROUND((((ET31)-(EU31))+AE31),2)</f>
        <v/>
      </c>
      <c r="AE31">
        <f>ROUND((EU31),2)</f>
        <v/>
      </c>
      <c r="AF31">
        <f>ROUND((EV31),2)</f>
        <v/>
      </c>
      <c r="AG31">
        <f>ROUND((AP31),2)</f>
        <v/>
      </c>
      <c r="AH31">
        <f>(EW31)</f>
        <v/>
      </c>
      <c r="AI31">
        <f>(EX31)</f>
        <v/>
      </c>
      <c r="AJ31">
        <f>(AS31)</f>
        <v/>
      </c>
      <c r="AK31" t="n">
        <v>75.84999999999999</v>
      </c>
      <c r="AL31" t="n">
        <v>58.81</v>
      </c>
      <c r="AM31" t="n">
        <v>3.71</v>
      </c>
      <c r="AN31" t="n">
        <v>0</v>
      </c>
      <c r="AO31" t="n">
        <v>13.33</v>
      </c>
      <c r="AP31" t="n">
        <v>0</v>
      </c>
      <c r="AQ31" t="n">
        <v>1.47</v>
      </c>
      <c r="AR31" t="n">
        <v>0</v>
      </c>
      <c r="AS31" t="n">
        <v>0</v>
      </c>
      <c r="AT31" t="n">
        <v>121</v>
      </c>
      <c r="AU31" t="n">
        <v>72</v>
      </c>
      <c r="AV31" t="n">
        <v>1</v>
      </c>
      <c r="AW31" t="n">
        <v>1</v>
      </c>
      <c r="AZ31" t="n">
        <v>1</v>
      </c>
      <c r="BA31" t="n">
        <v>52.25</v>
      </c>
      <c r="BB31" t="n">
        <v>12.4</v>
      </c>
      <c r="BC31" t="n">
        <v>11.09</v>
      </c>
      <c r="BD31" t="inlineStr"/>
      <c r="BE31" t="inlineStr"/>
      <c r="BF31" t="inlineStr"/>
      <c r="BG31" t="inlineStr"/>
      <c r="BH31" t="n">
        <v>0</v>
      </c>
      <c r="BI31" t="n">
        <v>1</v>
      </c>
      <c r="BJ31" t="inlineStr">
        <is>
          <t>ТЕР Московской обл., 16-05-001-1, приказ Минстроя России №675/пр от 28.02.2017 № 260/пр</t>
        </is>
      </c>
      <c r="BM31" t="n">
        <v>16001</v>
      </c>
      <c r="BN31" t="n">
        <v>0</v>
      </c>
      <c r="BO31" t="inlineStr">
        <is>
          <t>16-05-001-1</t>
        </is>
      </c>
      <c r="BP31" t="n">
        <v>1</v>
      </c>
      <c r="BQ31" t="n">
        <v>2</v>
      </c>
      <c r="BR31" t="n">
        <v>0</v>
      </c>
      <c r="BS31" t="n">
        <v>52.25</v>
      </c>
      <c r="BT31" t="n">
        <v>1</v>
      </c>
      <c r="BU31" t="n">
        <v>1</v>
      </c>
      <c r="BV31" t="n">
        <v>1</v>
      </c>
      <c r="BW31" t="n">
        <v>1</v>
      </c>
      <c r="BX31" t="n">
        <v>1</v>
      </c>
      <c r="BY31" t="inlineStr"/>
      <c r="BZ31" t="n">
        <v>121</v>
      </c>
      <c r="CA31" t="n">
        <v>72</v>
      </c>
      <c r="CB31" t="inlineStr"/>
      <c r="CE31" t="n">
        <v>12</v>
      </c>
      <c r="CF31" t="n">
        <v>0</v>
      </c>
      <c r="CG31" t="n">
        <v>0</v>
      </c>
      <c r="CM31" t="n">
        <v>0</v>
      </c>
      <c r="CN31" t="inlineStr"/>
      <c r="CO31" t="n">
        <v>0</v>
      </c>
      <c r="CP31">
        <f>(P31+Q31+S31)</f>
        <v/>
      </c>
      <c r="CQ31">
        <f>AC31*BC31</f>
        <v/>
      </c>
      <c r="CR31">
        <f>(ROUND((ROUND(((ET31)*1),0)*BB31),0)+ROUND((ROUND(((AE31-(EU31))*1),0)*BS31),0))</f>
        <v/>
      </c>
      <c r="CS31">
        <f>(ROUND((ROUND(((EU31)*1),0)*BS31),0)+ROUND((ROUND(((AE31-(EU31))*1),0)*BS31),0))</f>
        <v/>
      </c>
      <c r="CT31">
        <f>AF31*BA31</f>
        <v/>
      </c>
      <c r="CU31">
        <f>AG31</f>
        <v/>
      </c>
      <c r="CV31">
        <f>AH31</f>
        <v/>
      </c>
      <c r="CW31">
        <f>AI31</f>
        <v/>
      </c>
      <c r="CX31">
        <f>AJ31</f>
        <v/>
      </c>
      <c r="CY31">
        <f>(((S31+R31)*AT31)/100)</f>
        <v/>
      </c>
      <c r="CZ31">
        <f>(((S31+R31)*AU31)/100)</f>
        <v/>
      </c>
      <c r="DC31" t="inlineStr"/>
      <c r="DD31" t="inlineStr"/>
      <c r="DE31" t="inlineStr"/>
      <c r="DF31" t="inlineStr"/>
      <c r="DG31" t="inlineStr"/>
      <c r="DH31" t="inlineStr"/>
      <c r="DI31" t="inlineStr"/>
      <c r="DJ31" t="inlineStr"/>
      <c r="DK31" t="inlineStr"/>
      <c r="DL31" t="inlineStr"/>
      <c r="DM31" t="inlineStr"/>
      <c r="DN31" t="n">
        <v>0</v>
      </c>
      <c r="DO31" t="n">
        <v>0</v>
      </c>
      <c r="DP31" t="n">
        <v>1</v>
      </c>
      <c r="DQ31" t="n">
        <v>1</v>
      </c>
      <c r="DU31" t="n">
        <v>1013</v>
      </c>
      <c r="DV31" t="inlineStr">
        <is>
          <t>1  ШТ.</t>
        </is>
      </c>
      <c r="DW31" t="inlineStr">
        <is>
          <t>1  ШТ.</t>
        </is>
      </c>
      <c r="DX31" t="n">
        <v>1</v>
      </c>
      <c r="DZ31" t="inlineStr"/>
      <c r="EA31" t="inlineStr"/>
      <c r="EB31" t="inlineStr"/>
      <c r="EC31" t="inlineStr"/>
      <c r="EE31" t="n">
        <v>78725882</v>
      </c>
      <c r="EF31" t="n">
        <v>2</v>
      </c>
      <c r="EG31" t="inlineStr">
        <is>
          <t>Общестроительные работы</t>
        </is>
      </c>
      <c r="EH31" t="n">
        <v>16</v>
      </c>
      <c r="EI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1" t="n">
        <v>1</v>
      </c>
      <c r="EK31" t="n">
        <v>16001</v>
      </c>
      <c r="EL31" t="inlineStr">
        <is>
          <t>Трубопроводы внутренние</t>
        </is>
      </c>
      <c r="EM31" t="inlineStr">
        <is>
          <t>ФЕР-16</t>
        </is>
      </c>
      <c r="EO31" t="inlineStr"/>
      <c r="EQ31" t="n">
        <v>0</v>
      </c>
      <c r="ER31" t="n">
        <v>75.84999999999999</v>
      </c>
      <c r="ES31" t="n">
        <v>58.81</v>
      </c>
      <c r="ET31" t="n">
        <v>3.71</v>
      </c>
      <c r="EU31" t="n">
        <v>0</v>
      </c>
      <c r="EV31" t="n">
        <v>13.33</v>
      </c>
      <c r="EW31" t="n">
        <v>1.47</v>
      </c>
      <c r="EX31" t="n">
        <v>0</v>
      </c>
      <c r="EY31" t="n">
        <v>0</v>
      </c>
      <c r="FQ31" t="n">
        <v>0</v>
      </c>
      <c r="FR31" t="n">
        <v>0</v>
      </c>
      <c r="FS31" t="n">
        <v>0</v>
      </c>
      <c r="FX31" t="n">
        <v>121</v>
      </c>
      <c r="FY31" t="n">
        <v>72</v>
      </c>
      <c r="GA31" t="inlineStr"/>
      <c r="GD31" t="n">
        <v>1</v>
      </c>
      <c r="GF31" t="n">
        <v>749147216</v>
      </c>
      <c r="GG31" t="n">
        <v>2</v>
      </c>
      <c r="GH31" t="n">
        <v>1</v>
      </c>
      <c r="GI31" t="n">
        <v>2</v>
      </c>
      <c r="GJ31" t="n">
        <v>0</v>
      </c>
      <c r="GK31" t="n">
        <v>0</v>
      </c>
      <c r="GL31">
        <f>ROUND(IF(AND(BH31=3,BI31=3,FS31&lt;&gt;0),P31,0),0)</f>
        <v/>
      </c>
      <c r="GM31">
        <f>ROUND(O31+X31+Y31,0)+GX31</f>
        <v/>
      </c>
      <c r="GN31">
        <f>IF(OR(BI31=0,BI31=1),GM31-GX31,0)</f>
        <v/>
      </c>
      <c r="GO31">
        <f>IF(BI31=2,GM31-GX31,0)</f>
        <v/>
      </c>
      <c r="GP31">
        <f>IF(BI31=4,GM31-GX31,0)</f>
        <v/>
      </c>
      <c r="GR31" t="n">
        <v>0</v>
      </c>
      <c r="GS31" t="n">
        <v>3</v>
      </c>
      <c r="GT31" t="n">
        <v>0</v>
      </c>
      <c r="GU31" t="inlineStr"/>
      <c r="GV31">
        <f>ROUND((GT31),2)</f>
        <v/>
      </c>
      <c r="GW31" t="n">
        <v>1</v>
      </c>
      <c r="GX31">
        <f>ROUND(HC31*I31,0)</f>
        <v/>
      </c>
      <c r="HA31" t="n">
        <v>0</v>
      </c>
      <c r="HB31" t="n">
        <v>0</v>
      </c>
      <c r="HC31">
        <f>GV31*GW31</f>
        <v/>
      </c>
      <c r="HE31" t="inlineStr"/>
      <c r="HF31" t="inlineStr"/>
      <c r="HM31" t="inlineStr"/>
      <c r="HN31" t="inlineStr">
        <is>
          <t>Пр/812-016.0-1</t>
        </is>
      </c>
      <c r="HO31" t="inlineStr">
        <is>
          <t>Пр/774-016.0</t>
        </is>
      </c>
      <c r="HP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1" t="n">
        <v>0</v>
      </c>
      <c r="IK31" t="n">
        <v>0</v>
      </c>
    </row>
    <row r="32">
      <c r="A32" t="n">
        <v>18</v>
      </c>
      <c r="B32" t="n">
        <v>0</v>
      </c>
      <c r="C32" t="n">
        <v>23</v>
      </c>
      <c r="E32" t="inlineStr">
        <is>
          <t>3,1</t>
        </is>
      </c>
      <c r="F32" t="inlineStr">
        <is>
          <t>302-0062</t>
        </is>
      </c>
      <c r="G32" t="inlineStr">
        <is>
          <t>Кран шаровый муфтовый Valtec для воды диаметром 15 мм, тип в/в</t>
        </is>
      </c>
      <c r="H32" t="inlineStr">
        <is>
          <t>шт.</t>
        </is>
      </c>
      <c r="I32">
        <f>I31*J32</f>
        <v/>
      </c>
      <c r="J32" t="n">
        <v>1</v>
      </c>
      <c r="K32" t="n">
        <v>1</v>
      </c>
      <c r="O32">
        <f>ROUND(CP32,0)</f>
        <v/>
      </c>
      <c r="P32">
        <f>ROUND(CQ32*I32,0)</f>
        <v/>
      </c>
      <c r="Q32">
        <f>(ROUND((ROUND(((ET32)*I32),0)*BB32),0)+ROUND((ROUND(((AE32-(EU32))*I32),0)*BS32),0))</f>
        <v/>
      </c>
      <c r="R32">
        <f>(ROUND((ROUND(((EU32)*I32),0)*BS32),0)+ROUND((ROUND(((AE32-(EU32))*I32),0)*BS32),0))</f>
        <v/>
      </c>
      <c r="S32">
        <f>ROUND(CT32*I32,0)</f>
        <v/>
      </c>
      <c r="T32">
        <f>ROUND(CU32*I32,0)</f>
        <v/>
      </c>
      <c r="U32">
        <f>ROUND(CV32*I32,7)</f>
        <v/>
      </c>
      <c r="V32">
        <f>ROUND(CW32*I32,7)</f>
        <v/>
      </c>
      <c r="W32">
        <f>ROUND(CX32*I32,0)</f>
        <v/>
      </c>
      <c r="X32">
        <f>ROUND(CY32,0)</f>
        <v/>
      </c>
      <c r="Y32">
        <f>ROUND(CZ32,0)</f>
        <v/>
      </c>
      <c r="AA32" t="n">
        <v>78855224</v>
      </c>
      <c r="AB32">
        <f>ROUND((AC32+AD32+AF32),2)</f>
        <v/>
      </c>
      <c r="AC32">
        <f>ROUND((ES32),2)</f>
        <v/>
      </c>
      <c r="AD32">
        <f>ROUND((((ET32)-(EU32))+AE32),2)</f>
        <v/>
      </c>
      <c r="AE32">
        <f>ROUND((EU32),2)</f>
        <v/>
      </c>
      <c r="AF32">
        <f>ROUND((EV32),2)</f>
        <v/>
      </c>
      <c r="AG32">
        <f>ROUND((AP32),2)</f>
        <v/>
      </c>
      <c r="AH32">
        <f>(EW32)</f>
        <v/>
      </c>
      <c r="AI32">
        <f>(EX32)</f>
        <v/>
      </c>
      <c r="AJ32">
        <f>(AS32)</f>
        <v/>
      </c>
      <c r="AK32" t="n">
        <v>28.53</v>
      </c>
      <c r="AL32" t="n">
        <v>28.53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  <c r="AS32" t="n">
        <v>0.01</v>
      </c>
      <c r="AT32" t="n">
        <v>121</v>
      </c>
      <c r="AU32" t="n">
        <v>72</v>
      </c>
      <c r="AV32" t="n">
        <v>1</v>
      </c>
      <c r="AW32" t="n">
        <v>1</v>
      </c>
      <c r="AZ32" t="n">
        <v>1</v>
      </c>
      <c r="BA32" t="n">
        <v>1</v>
      </c>
      <c r="BB32" t="n">
        <v>1</v>
      </c>
      <c r="BC32" t="n">
        <v>13.47</v>
      </c>
      <c r="BD32" t="inlineStr"/>
      <c r="BE32" t="inlineStr"/>
      <c r="BF32" t="inlineStr"/>
      <c r="BG32" t="inlineStr"/>
      <c r="BH32" t="n">
        <v>3</v>
      </c>
      <c r="BI32" t="n">
        <v>1</v>
      </c>
      <c r="BJ32" t="inlineStr">
        <is>
          <t>ТССЦ Московской обл., 302-0062, приказ Минстроя России №675/пр от 28.02.2017 № 256/пр</t>
        </is>
      </c>
      <c r="BM32" t="n">
        <v>16001</v>
      </c>
      <c r="BN32" t="n">
        <v>0</v>
      </c>
      <c r="BO32" t="inlineStr">
        <is>
          <t>302-0062</t>
        </is>
      </c>
      <c r="BP32" t="n">
        <v>1</v>
      </c>
      <c r="BQ32" t="n">
        <v>2</v>
      </c>
      <c r="BR32" t="n">
        <v>0</v>
      </c>
      <c r="BS32" t="n">
        <v>1</v>
      </c>
      <c r="BT32" t="n">
        <v>1</v>
      </c>
      <c r="BU32" t="n">
        <v>1</v>
      </c>
      <c r="BV32" t="n">
        <v>1</v>
      </c>
      <c r="BW32" t="n">
        <v>1</v>
      </c>
      <c r="BX32" t="n">
        <v>1</v>
      </c>
      <c r="BY32" t="inlineStr"/>
      <c r="BZ32" t="n">
        <v>121</v>
      </c>
      <c r="CA32" t="n">
        <v>72</v>
      </c>
      <c r="CB32" t="inlineStr"/>
      <c r="CE32" t="n">
        <v>12</v>
      </c>
      <c r="CF32" t="n">
        <v>0</v>
      </c>
      <c r="CG32" t="n">
        <v>0</v>
      </c>
      <c r="CM32" t="n">
        <v>0</v>
      </c>
      <c r="CN32" t="inlineStr"/>
      <c r="CO32" t="n">
        <v>0</v>
      </c>
      <c r="CP32">
        <f>(P32+Q32+S32)</f>
        <v/>
      </c>
      <c r="CQ32">
        <f>AC32*BC32</f>
        <v/>
      </c>
      <c r="CR32">
        <f>(ROUND((ROUND(((ET32)*1),0)*BB32),0)+ROUND((ROUND(((AE32-(EU32))*1),0)*BS32),0))</f>
        <v/>
      </c>
      <c r="CS32">
        <f>(ROUND((ROUND(((EU32)*1),0)*BS32),0)+ROUND((ROUND(((AE32-(EU32))*1),0)*BS32),0))</f>
        <v/>
      </c>
      <c r="CT32">
        <f>AF32*BA32</f>
        <v/>
      </c>
      <c r="CU32">
        <f>AG32</f>
        <v/>
      </c>
      <c r="CV32">
        <f>AH32</f>
        <v/>
      </c>
      <c r="CW32">
        <f>AI32</f>
        <v/>
      </c>
      <c r="CX32">
        <f>AJ32</f>
        <v/>
      </c>
      <c r="CY32">
        <f>(((S32+R32)*AT32)/100)</f>
        <v/>
      </c>
      <c r="CZ32">
        <f>(((S32+R32)*AU32)/100)</f>
        <v/>
      </c>
      <c r="DC32" t="inlineStr"/>
      <c r="DD32" t="inlineStr"/>
      <c r="DE32" t="inlineStr"/>
      <c r="DF32" t="inlineStr"/>
      <c r="DG32" t="inlineStr"/>
      <c r="DH32" t="inlineStr"/>
      <c r="DI32" t="inlineStr"/>
      <c r="DJ32" t="inlineStr"/>
      <c r="DK32" t="inlineStr"/>
      <c r="DL32" t="inlineStr"/>
      <c r="DM32" t="inlineStr"/>
      <c r="DN32" t="n">
        <v>0</v>
      </c>
      <c r="DO32" t="n">
        <v>0</v>
      </c>
      <c r="DP32" t="n">
        <v>1</v>
      </c>
      <c r="DQ32" t="n">
        <v>1</v>
      </c>
      <c r="DU32" t="n">
        <v>1010</v>
      </c>
      <c r="DV32" t="inlineStr">
        <is>
          <t>шт.</t>
        </is>
      </c>
      <c r="DW32" t="inlineStr">
        <is>
          <t>шт.</t>
        </is>
      </c>
      <c r="DX32" t="n">
        <v>1</v>
      </c>
      <c r="DZ32" t="inlineStr"/>
      <c r="EA32" t="inlineStr"/>
      <c r="EB32" t="inlineStr"/>
      <c r="EC32" t="inlineStr"/>
      <c r="EE32" t="n">
        <v>78725882</v>
      </c>
      <c r="EF32" t="n">
        <v>2</v>
      </c>
      <c r="EG32" t="inlineStr">
        <is>
          <t>Общестроительные работы</t>
        </is>
      </c>
      <c r="EH32" t="n">
        <v>16</v>
      </c>
      <c r="EI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2" t="n">
        <v>1</v>
      </c>
      <c r="EK32" t="n">
        <v>16001</v>
      </c>
      <c r="EL32" t="inlineStr">
        <is>
          <t>Трубопроводы внутренние</t>
        </is>
      </c>
      <c r="EM32" t="inlineStr">
        <is>
          <t>ФЕР-16</t>
        </is>
      </c>
      <c r="EO32" t="inlineStr"/>
      <c r="EQ32" t="n">
        <v>0</v>
      </c>
      <c r="ER32" t="n">
        <v>28.53</v>
      </c>
      <c r="ES32" t="n">
        <v>28.53</v>
      </c>
      <c r="ET32" t="n">
        <v>0</v>
      </c>
      <c r="EU32" t="n">
        <v>0</v>
      </c>
      <c r="EV32" t="n">
        <v>0</v>
      </c>
      <c r="EW32" t="n">
        <v>0</v>
      </c>
      <c r="EX32" t="n">
        <v>0</v>
      </c>
      <c r="FQ32" t="n">
        <v>0</v>
      </c>
      <c r="FR32" t="n">
        <v>0</v>
      </c>
      <c r="FS32" t="n">
        <v>0</v>
      </c>
      <c r="FX32" t="n">
        <v>121</v>
      </c>
      <c r="FY32" t="n">
        <v>72</v>
      </c>
      <c r="GA32" t="inlineStr"/>
      <c r="GD32" t="n">
        <v>1</v>
      </c>
      <c r="GF32" t="n">
        <v>-1687406522</v>
      </c>
      <c r="GG32" t="n">
        <v>2</v>
      </c>
      <c r="GH32" t="n">
        <v>1</v>
      </c>
      <c r="GI32" t="n">
        <v>2</v>
      </c>
      <c r="GJ32" t="n">
        <v>0</v>
      </c>
      <c r="GK32" t="n">
        <v>0</v>
      </c>
      <c r="GL32">
        <f>ROUND(IF(AND(BH32=3,BI32=3,FS32&lt;&gt;0),P32,0),0)</f>
        <v/>
      </c>
      <c r="GM32">
        <f>ROUND(O32+X32+Y32,0)+GX32</f>
        <v/>
      </c>
      <c r="GN32">
        <f>IF(OR(BI32=0,BI32=1),GM32-GX32,0)</f>
        <v/>
      </c>
      <c r="GO32">
        <f>IF(BI32=2,GM32-GX32,0)</f>
        <v/>
      </c>
      <c r="GP32">
        <f>IF(BI32=4,GM32-GX32,0)</f>
        <v/>
      </c>
      <c r="GR32" t="n">
        <v>0</v>
      </c>
      <c r="GS32" t="n">
        <v>3</v>
      </c>
      <c r="GT32" t="n">
        <v>0</v>
      </c>
      <c r="GU32" t="inlineStr"/>
      <c r="GV32">
        <f>ROUND((GT32),2)</f>
        <v/>
      </c>
      <c r="GW32" t="n">
        <v>1</v>
      </c>
      <c r="GX32">
        <f>ROUND(HC32*I32,0)</f>
        <v/>
      </c>
      <c r="HA32" t="n">
        <v>0</v>
      </c>
      <c r="HB32" t="n">
        <v>0</v>
      </c>
      <c r="HC32">
        <f>GV32*GW32</f>
        <v/>
      </c>
      <c r="HE32" t="inlineStr"/>
      <c r="HF32" t="inlineStr"/>
      <c r="HM32" t="inlineStr"/>
      <c r="HN32" t="inlineStr">
        <is>
          <t>Пр/812-016.0-1</t>
        </is>
      </c>
      <c r="HO32" t="inlineStr">
        <is>
          <t>Пр/774-016.0</t>
        </is>
      </c>
      <c r="HP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2" t="n">
        <v>0</v>
      </c>
      <c r="IK32" t="n">
        <v>0</v>
      </c>
    </row>
    <row r="33">
      <c r="A33" t="n">
        <v>17</v>
      </c>
      <c r="B33" t="n">
        <v>0</v>
      </c>
      <c r="C33">
        <f>ROW(SmtRes!A33)</f>
        <v/>
      </c>
      <c r="D33">
        <f>ROW(EtalonRes!A34)</f>
        <v/>
      </c>
      <c r="E33" t="inlineStr">
        <is>
          <t>4</t>
        </is>
      </c>
      <c r="F33" t="inlineStr">
        <is>
          <t>16-05-001-2</t>
        </is>
      </c>
      <c r="G33" t="inlineStr">
        <is>
          <t>Установка вентилей, задвижек, затворов, клапанов обратных, кранов проходных на трубопроводах из стальных труб диаметром до 50 мм</t>
        </is>
      </c>
      <c r="H33" t="inlineStr">
        <is>
          <t>1  ШТ.</t>
        </is>
      </c>
      <c r="I33">
        <f>ROUND(ROUND(1,4),7)</f>
        <v/>
      </c>
      <c r="J33" t="n">
        <v>0</v>
      </c>
      <c r="K33">
        <f>ROUND(ROUND(1,4),7)</f>
        <v/>
      </c>
      <c r="O33">
        <f>ROUND(CP33,0)</f>
        <v/>
      </c>
      <c r="P33">
        <f>ROUND(CQ33*I33,0)</f>
        <v/>
      </c>
      <c r="Q33">
        <f>(ROUND((ROUND(((ET33)*I33),0)*BB33),0)+ROUND((ROUND(((AE33-(EU33))*I33),0)*BS33),0))</f>
        <v/>
      </c>
      <c r="R33">
        <f>(ROUND((ROUND(((EU33)*I33),0)*BS33),0)+ROUND((ROUND(((AE33-(EU33))*I33),0)*BS33),0))</f>
        <v/>
      </c>
      <c r="S33">
        <f>ROUND(CT33*I33,0)</f>
        <v/>
      </c>
      <c r="T33">
        <f>ROUND(CU33*I33,0)</f>
        <v/>
      </c>
      <c r="U33">
        <f>ROUND(CV33*I33,7)</f>
        <v/>
      </c>
      <c r="V33">
        <f>ROUND(CW33*I33,7)</f>
        <v/>
      </c>
      <c r="W33">
        <f>ROUND(CX33*I33,0)</f>
        <v/>
      </c>
      <c r="X33">
        <f>ROUND(CY33,0)</f>
        <v/>
      </c>
      <c r="Y33">
        <f>ROUND(CZ33,0)</f>
        <v/>
      </c>
      <c r="AA33" t="n">
        <v>78855224</v>
      </c>
      <c r="AB33">
        <f>ROUND((AC33+AD33+AF33),2)</f>
        <v/>
      </c>
      <c r="AC33">
        <f>ROUND((ES33),2)</f>
        <v/>
      </c>
      <c r="AD33">
        <f>ROUND((((ET33)-(EU33))+AE33),2)</f>
        <v/>
      </c>
      <c r="AE33">
        <f>ROUND((EU33),2)</f>
        <v/>
      </c>
      <c r="AF33">
        <f>ROUND((EV33),2)</f>
        <v/>
      </c>
      <c r="AG33">
        <f>ROUND((AP33),2)</f>
        <v/>
      </c>
      <c r="AH33">
        <f>(EW33)</f>
        <v/>
      </c>
      <c r="AI33">
        <f>(EX33)</f>
        <v/>
      </c>
      <c r="AJ33">
        <f>(AS33)</f>
        <v/>
      </c>
      <c r="AK33" t="n">
        <v>98.55</v>
      </c>
      <c r="AL33" t="n">
        <v>80.64</v>
      </c>
      <c r="AM33" t="n">
        <v>4.58</v>
      </c>
      <c r="AN33" t="n">
        <v>0</v>
      </c>
      <c r="AO33" t="n">
        <v>13.33</v>
      </c>
      <c r="AP33" t="n">
        <v>0</v>
      </c>
      <c r="AQ33" t="n">
        <v>1.47</v>
      </c>
      <c r="AR33" t="n">
        <v>0</v>
      </c>
      <c r="AS33" t="n">
        <v>0</v>
      </c>
      <c r="AT33" t="n">
        <v>121</v>
      </c>
      <c r="AU33" t="n">
        <v>72</v>
      </c>
      <c r="AV33" t="n">
        <v>1</v>
      </c>
      <c r="AW33" t="n">
        <v>1</v>
      </c>
      <c r="AZ33" t="n">
        <v>1</v>
      </c>
      <c r="BA33" t="n">
        <v>52.25</v>
      </c>
      <c r="BB33" t="n">
        <v>14.8</v>
      </c>
      <c r="BC33" t="n">
        <v>12.96</v>
      </c>
      <c r="BD33" t="inlineStr"/>
      <c r="BE33" t="inlineStr"/>
      <c r="BF33" t="inlineStr"/>
      <c r="BG33" t="inlineStr"/>
      <c r="BH33" t="n">
        <v>0</v>
      </c>
      <c r="BI33" t="n">
        <v>1</v>
      </c>
      <c r="BJ33" t="inlineStr">
        <is>
          <t>ТЕР Московской обл., 16-05-001-2, приказ Минстроя России №675/пр от 28.02.2017 № 260/пр</t>
        </is>
      </c>
      <c r="BM33" t="n">
        <v>16001</v>
      </c>
      <c r="BN33" t="n">
        <v>0</v>
      </c>
      <c r="BO33" t="inlineStr">
        <is>
          <t>16-05-001-2</t>
        </is>
      </c>
      <c r="BP33" t="n">
        <v>1</v>
      </c>
      <c r="BQ33" t="n">
        <v>2</v>
      </c>
      <c r="BR33" t="n">
        <v>0</v>
      </c>
      <c r="BS33" t="n">
        <v>52.25</v>
      </c>
      <c r="BT33" t="n">
        <v>1</v>
      </c>
      <c r="BU33" t="n">
        <v>1</v>
      </c>
      <c r="BV33" t="n">
        <v>1</v>
      </c>
      <c r="BW33" t="n">
        <v>1</v>
      </c>
      <c r="BX33" t="n">
        <v>1</v>
      </c>
      <c r="BY33" t="inlineStr"/>
      <c r="BZ33" t="n">
        <v>121</v>
      </c>
      <c r="CA33" t="n">
        <v>72</v>
      </c>
      <c r="CB33" t="inlineStr"/>
      <c r="CE33" t="n">
        <v>12</v>
      </c>
      <c r="CF33" t="n">
        <v>0</v>
      </c>
      <c r="CG33" t="n">
        <v>0</v>
      </c>
      <c r="CM33" t="n">
        <v>0</v>
      </c>
      <c r="CN33" t="inlineStr"/>
      <c r="CO33" t="n">
        <v>0</v>
      </c>
      <c r="CP33">
        <f>(P33+Q33+S33)</f>
        <v/>
      </c>
      <c r="CQ33">
        <f>AC33*BC33</f>
        <v/>
      </c>
      <c r="CR33">
        <f>(ROUND((ROUND(((ET33)*1),0)*BB33),0)+ROUND((ROUND(((AE33-(EU33))*1),0)*BS33),0))</f>
        <v/>
      </c>
      <c r="CS33">
        <f>(ROUND((ROUND(((EU33)*1),0)*BS33),0)+ROUND((ROUND(((AE33-(EU33))*1),0)*BS33),0))</f>
        <v/>
      </c>
      <c r="CT33">
        <f>AF33*BA33</f>
        <v/>
      </c>
      <c r="CU33">
        <f>AG33</f>
        <v/>
      </c>
      <c r="CV33">
        <f>AH33</f>
        <v/>
      </c>
      <c r="CW33">
        <f>AI33</f>
        <v/>
      </c>
      <c r="CX33">
        <f>AJ33</f>
        <v/>
      </c>
      <c r="CY33">
        <f>(((S33+R33)*AT33)/100)</f>
        <v/>
      </c>
      <c r="CZ33">
        <f>(((S33+R33)*AU33)/100)</f>
        <v/>
      </c>
      <c r="DC33" t="inlineStr"/>
      <c r="DD33" t="inlineStr"/>
      <c r="DE33" t="inlineStr"/>
      <c r="DF33" t="inlineStr"/>
      <c r="DG33" t="inlineStr"/>
      <c r="DH33" t="inlineStr"/>
      <c r="DI33" t="inlineStr"/>
      <c r="DJ33" t="inlineStr"/>
      <c r="DK33" t="inlineStr"/>
      <c r="DL33" t="inlineStr"/>
      <c r="DM33" t="inlineStr"/>
      <c r="DN33" t="n">
        <v>0</v>
      </c>
      <c r="DO33" t="n">
        <v>0</v>
      </c>
      <c r="DP33" t="n">
        <v>1</v>
      </c>
      <c r="DQ33" t="n">
        <v>1</v>
      </c>
      <c r="DU33" t="n">
        <v>1013</v>
      </c>
      <c r="DV33" t="inlineStr">
        <is>
          <t>1  ШТ.</t>
        </is>
      </c>
      <c r="DW33" t="inlineStr">
        <is>
          <t>1  ШТ.</t>
        </is>
      </c>
      <c r="DX33" t="n">
        <v>1</v>
      </c>
      <c r="DZ33" t="inlineStr"/>
      <c r="EA33" t="inlineStr"/>
      <c r="EB33" t="inlineStr"/>
      <c r="EC33" t="inlineStr"/>
      <c r="EE33" t="n">
        <v>78725882</v>
      </c>
      <c r="EF33" t="n">
        <v>2</v>
      </c>
      <c r="EG33" t="inlineStr">
        <is>
          <t>Общестроительные работы</t>
        </is>
      </c>
      <c r="EH33" t="n">
        <v>16</v>
      </c>
      <c r="EI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3" t="n">
        <v>1</v>
      </c>
      <c r="EK33" t="n">
        <v>16001</v>
      </c>
      <c r="EL33" t="inlineStr">
        <is>
          <t>Трубопроводы внутренние</t>
        </is>
      </c>
      <c r="EM33" t="inlineStr">
        <is>
          <t>ФЕР-16</t>
        </is>
      </c>
      <c r="EO33" t="inlineStr"/>
      <c r="EQ33" t="n">
        <v>0</v>
      </c>
      <c r="ER33" t="n">
        <v>98.55</v>
      </c>
      <c r="ES33" t="n">
        <v>80.64</v>
      </c>
      <c r="ET33" t="n">
        <v>4.58</v>
      </c>
      <c r="EU33" t="n">
        <v>0</v>
      </c>
      <c r="EV33" t="n">
        <v>13.33</v>
      </c>
      <c r="EW33" t="n">
        <v>1.47</v>
      </c>
      <c r="EX33" t="n">
        <v>0</v>
      </c>
      <c r="EY33" t="n">
        <v>0</v>
      </c>
      <c r="FQ33" t="n">
        <v>0</v>
      </c>
      <c r="FR33" t="n">
        <v>0</v>
      </c>
      <c r="FS33" t="n">
        <v>0</v>
      </c>
      <c r="FX33" t="n">
        <v>121</v>
      </c>
      <c r="FY33" t="n">
        <v>72</v>
      </c>
      <c r="GA33" t="inlineStr"/>
      <c r="GD33" t="n">
        <v>1</v>
      </c>
      <c r="GF33" t="n">
        <v>-1825517099</v>
      </c>
      <c r="GG33" t="n">
        <v>2</v>
      </c>
      <c r="GH33" t="n">
        <v>1</v>
      </c>
      <c r="GI33" t="n">
        <v>2</v>
      </c>
      <c r="GJ33" t="n">
        <v>0</v>
      </c>
      <c r="GK33" t="n">
        <v>0</v>
      </c>
      <c r="GL33">
        <f>ROUND(IF(AND(BH33=3,BI33=3,FS33&lt;&gt;0),P33,0),0)</f>
        <v/>
      </c>
      <c r="GM33">
        <f>ROUND(O33+X33+Y33,0)+GX33</f>
        <v/>
      </c>
      <c r="GN33">
        <f>IF(OR(BI33=0,BI33=1),GM33-GX33,0)</f>
        <v/>
      </c>
      <c r="GO33">
        <f>IF(BI33=2,GM33-GX33,0)</f>
        <v/>
      </c>
      <c r="GP33">
        <f>IF(BI33=4,GM33-GX33,0)</f>
        <v/>
      </c>
      <c r="GR33" t="n">
        <v>0</v>
      </c>
      <c r="GS33" t="n">
        <v>3</v>
      </c>
      <c r="GT33" t="n">
        <v>0</v>
      </c>
      <c r="GU33" t="inlineStr"/>
      <c r="GV33">
        <f>ROUND((GT33),2)</f>
        <v/>
      </c>
      <c r="GW33" t="n">
        <v>1</v>
      </c>
      <c r="GX33">
        <f>ROUND(HC33*I33,0)</f>
        <v/>
      </c>
      <c r="HA33" t="n">
        <v>0</v>
      </c>
      <c r="HB33" t="n">
        <v>0</v>
      </c>
      <c r="HC33">
        <f>GV33*GW33</f>
        <v/>
      </c>
      <c r="HE33" t="inlineStr"/>
      <c r="HF33" t="inlineStr"/>
      <c r="HM33" t="inlineStr"/>
      <c r="HN33" t="inlineStr">
        <is>
          <t>Пр/812-016.0-1</t>
        </is>
      </c>
      <c r="HO33" t="inlineStr">
        <is>
          <t>Пр/774-016.0</t>
        </is>
      </c>
      <c r="HP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3" t="n">
        <v>0</v>
      </c>
      <c r="IK33" t="n">
        <v>0</v>
      </c>
    </row>
    <row r="34">
      <c r="A34" t="n">
        <v>18</v>
      </c>
      <c r="B34" t="n">
        <v>0</v>
      </c>
      <c r="C34" t="n">
        <v>31</v>
      </c>
      <c r="E34" t="inlineStr">
        <is>
          <t>4,1</t>
        </is>
      </c>
      <c r="F34" t="inlineStr">
        <is>
          <t>302-0065</t>
        </is>
      </c>
      <c r="G34" t="inlineStr">
        <is>
          <t>Кран шаровый муфтовый Valtec для воды диаметром 32 мм, тип в/в</t>
        </is>
      </c>
      <c r="H34" t="inlineStr">
        <is>
          <t>шт.</t>
        </is>
      </c>
      <c r="I34">
        <f>I33*J34</f>
        <v/>
      </c>
      <c r="J34" t="n">
        <v>1</v>
      </c>
      <c r="K34" t="n">
        <v>1</v>
      </c>
      <c r="O34">
        <f>ROUND(CP34,0)</f>
        <v/>
      </c>
      <c r="P34">
        <f>ROUND(CQ34*I34,0)</f>
        <v/>
      </c>
      <c r="Q34">
        <f>(ROUND((ROUND(((ET34)*I34),0)*BB34),0)+ROUND((ROUND(((AE34-(EU34))*I34),0)*BS34),0))</f>
        <v/>
      </c>
      <c r="R34">
        <f>(ROUND((ROUND(((EU34)*I34),0)*BS34),0)+ROUND((ROUND(((AE34-(EU34))*I34),0)*BS34),0))</f>
        <v/>
      </c>
      <c r="S34">
        <f>ROUND(CT34*I34,0)</f>
        <v/>
      </c>
      <c r="T34">
        <f>ROUND(CU34*I34,0)</f>
        <v/>
      </c>
      <c r="U34">
        <f>ROUND(CV34*I34,7)</f>
        <v/>
      </c>
      <c r="V34">
        <f>ROUND(CW34*I34,7)</f>
        <v/>
      </c>
      <c r="W34">
        <f>ROUND(CX34*I34,0)</f>
        <v/>
      </c>
      <c r="X34">
        <f>ROUND(CY34,0)</f>
        <v/>
      </c>
      <c r="Y34">
        <f>ROUND(CZ34,0)</f>
        <v/>
      </c>
      <c r="AA34" t="n">
        <v>78855224</v>
      </c>
      <c r="AB34">
        <f>ROUND((AC34+AD34+AF34),2)</f>
        <v/>
      </c>
      <c r="AC34">
        <f>ROUND((ES34),2)</f>
        <v/>
      </c>
      <c r="AD34">
        <f>ROUND((((ET34)-(EU34))+AE34),2)</f>
        <v/>
      </c>
      <c r="AE34">
        <f>ROUND((EU34),2)</f>
        <v/>
      </c>
      <c r="AF34">
        <f>ROUND((EV34),2)</f>
        <v/>
      </c>
      <c r="AG34">
        <f>ROUND((AP34),2)</f>
        <v/>
      </c>
      <c r="AH34">
        <f>(EW34)</f>
        <v/>
      </c>
      <c r="AI34">
        <f>(EX34)</f>
        <v/>
      </c>
      <c r="AJ34">
        <f>(AS34)</f>
        <v/>
      </c>
      <c r="AK34" t="n">
        <v>106.72</v>
      </c>
      <c r="AL34" t="n">
        <v>106.72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  <c r="AS34" t="n">
        <v>0.03</v>
      </c>
      <c r="AT34" t="n">
        <v>121</v>
      </c>
      <c r="AU34" t="n">
        <v>72</v>
      </c>
      <c r="AV34" t="n">
        <v>1</v>
      </c>
      <c r="AW34" t="n">
        <v>1</v>
      </c>
      <c r="AZ34" t="n">
        <v>1</v>
      </c>
      <c r="BA34" t="n">
        <v>1</v>
      </c>
      <c r="BB34" t="n">
        <v>1</v>
      </c>
      <c r="BC34" t="n">
        <v>14.25</v>
      </c>
      <c r="BD34" t="inlineStr"/>
      <c r="BE34" t="inlineStr"/>
      <c r="BF34" t="inlineStr"/>
      <c r="BG34" t="inlineStr"/>
      <c r="BH34" t="n">
        <v>3</v>
      </c>
      <c r="BI34" t="n">
        <v>1</v>
      </c>
      <c r="BJ34" t="inlineStr">
        <is>
          <t>ТССЦ Московской обл., 302-0065, приказ Минстроя России №675/пр от 28.02.2017 № 256/пр</t>
        </is>
      </c>
      <c r="BM34" t="n">
        <v>16001</v>
      </c>
      <c r="BN34" t="n">
        <v>0</v>
      </c>
      <c r="BO34" t="inlineStr">
        <is>
          <t>302-0065</t>
        </is>
      </c>
      <c r="BP34" t="n">
        <v>1</v>
      </c>
      <c r="BQ34" t="n">
        <v>2</v>
      </c>
      <c r="BR34" t="n">
        <v>0</v>
      </c>
      <c r="BS34" t="n">
        <v>1</v>
      </c>
      <c r="BT34" t="n">
        <v>1</v>
      </c>
      <c r="BU34" t="n">
        <v>1</v>
      </c>
      <c r="BV34" t="n">
        <v>1</v>
      </c>
      <c r="BW34" t="n">
        <v>1</v>
      </c>
      <c r="BX34" t="n">
        <v>1</v>
      </c>
      <c r="BY34" t="inlineStr"/>
      <c r="BZ34" t="n">
        <v>121</v>
      </c>
      <c r="CA34" t="n">
        <v>72</v>
      </c>
      <c r="CB34" t="inlineStr"/>
      <c r="CE34" t="n">
        <v>12</v>
      </c>
      <c r="CF34" t="n">
        <v>0</v>
      </c>
      <c r="CG34" t="n">
        <v>0</v>
      </c>
      <c r="CM34" t="n">
        <v>0</v>
      </c>
      <c r="CN34" t="inlineStr"/>
      <c r="CO34" t="n">
        <v>0</v>
      </c>
      <c r="CP34">
        <f>(P34+Q34+S34)</f>
        <v/>
      </c>
      <c r="CQ34">
        <f>AC34*BC34</f>
        <v/>
      </c>
      <c r="CR34">
        <f>(ROUND((ROUND(((ET34)*1),0)*BB34),0)+ROUND((ROUND(((AE34-(EU34))*1),0)*BS34),0))</f>
        <v/>
      </c>
      <c r="CS34">
        <f>(ROUND((ROUND(((EU34)*1),0)*BS34),0)+ROUND((ROUND(((AE34-(EU34))*1),0)*BS34),0))</f>
        <v/>
      </c>
      <c r="CT34">
        <f>AF34*BA34</f>
        <v/>
      </c>
      <c r="CU34">
        <f>AG34</f>
        <v/>
      </c>
      <c r="CV34">
        <f>AH34</f>
        <v/>
      </c>
      <c r="CW34">
        <f>AI34</f>
        <v/>
      </c>
      <c r="CX34">
        <f>AJ34</f>
        <v/>
      </c>
      <c r="CY34">
        <f>(((S34+R34)*AT34)/100)</f>
        <v/>
      </c>
      <c r="CZ34">
        <f>(((S34+R34)*AU34)/100)</f>
        <v/>
      </c>
      <c r="DC34" t="inlineStr"/>
      <c r="DD34" t="inlineStr"/>
      <c r="DE34" t="inlineStr"/>
      <c r="DF34" t="inlineStr"/>
      <c r="DG34" t="inlineStr"/>
      <c r="DH34" t="inlineStr"/>
      <c r="DI34" t="inlineStr"/>
      <c r="DJ34" t="inlineStr"/>
      <c r="DK34" t="inlineStr"/>
      <c r="DL34" t="inlineStr"/>
      <c r="DM34" t="inlineStr"/>
      <c r="DN34" t="n">
        <v>0</v>
      </c>
      <c r="DO34" t="n">
        <v>0</v>
      </c>
      <c r="DP34" t="n">
        <v>1</v>
      </c>
      <c r="DQ34" t="n">
        <v>1</v>
      </c>
      <c r="DU34" t="n">
        <v>1010</v>
      </c>
      <c r="DV34" t="inlineStr">
        <is>
          <t>шт.</t>
        </is>
      </c>
      <c r="DW34" t="inlineStr">
        <is>
          <t>шт.</t>
        </is>
      </c>
      <c r="DX34" t="n">
        <v>1</v>
      </c>
      <c r="DZ34" t="inlineStr"/>
      <c r="EA34" t="inlineStr"/>
      <c r="EB34" t="inlineStr"/>
      <c r="EC34" t="inlineStr"/>
      <c r="EE34" t="n">
        <v>78725882</v>
      </c>
      <c r="EF34" t="n">
        <v>2</v>
      </c>
      <c r="EG34" t="inlineStr">
        <is>
          <t>Общестроительные работы</t>
        </is>
      </c>
      <c r="EH34" t="n">
        <v>16</v>
      </c>
      <c r="EI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4" t="n">
        <v>1</v>
      </c>
      <c r="EK34" t="n">
        <v>16001</v>
      </c>
      <c r="EL34" t="inlineStr">
        <is>
          <t>Трубопроводы внутренние</t>
        </is>
      </c>
      <c r="EM34" t="inlineStr">
        <is>
          <t>ФЕР-16</t>
        </is>
      </c>
      <c r="EO34" t="inlineStr"/>
      <c r="EQ34" t="n">
        <v>0</v>
      </c>
      <c r="ER34" t="n">
        <v>106.72</v>
      </c>
      <c r="ES34" t="n">
        <v>106.72</v>
      </c>
      <c r="ET34" t="n">
        <v>0</v>
      </c>
      <c r="EU34" t="n">
        <v>0</v>
      </c>
      <c r="EV34" t="n">
        <v>0</v>
      </c>
      <c r="EW34" t="n">
        <v>0</v>
      </c>
      <c r="EX34" t="n">
        <v>0</v>
      </c>
      <c r="FQ34" t="n">
        <v>0</v>
      </c>
      <c r="FR34" t="n">
        <v>0</v>
      </c>
      <c r="FS34" t="n">
        <v>0</v>
      </c>
      <c r="FX34" t="n">
        <v>121</v>
      </c>
      <c r="FY34" t="n">
        <v>72</v>
      </c>
      <c r="GA34" t="inlineStr"/>
      <c r="GD34" t="n">
        <v>1</v>
      </c>
      <c r="GF34" t="n">
        <v>535473645</v>
      </c>
      <c r="GG34" t="n">
        <v>2</v>
      </c>
      <c r="GH34" t="n">
        <v>1</v>
      </c>
      <c r="GI34" t="n">
        <v>2</v>
      </c>
      <c r="GJ34" t="n">
        <v>0</v>
      </c>
      <c r="GK34" t="n">
        <v>0</v>
      </c>
      <c r="GL34">
        <f>ROUND(IF(AND(BH34=3,BI34=3,FS34&lt;&gt;0),P34,0),0)</f>
        <v/>
      </c>
      <c r="GM34">
        <f>ROUND(O34+X34+Y34,0)+GX34</f>
        <v/>
      </c>
      <c r="GN34">
        <f>IF(OR(BI34=0,BI34=1),GM34-GX34,0)</f>
        <v/>
      </c>
      <c r="GO34">
        <f>IF(BI34=2,GM34-GX34,0)</f>
        <v/>
      </c>
      <c r="GP34">
        <f>IF(BI34=4,GM34-GX34,0)</f>
        <v/>
      </c>
      <c r="GR34" t="n">
        <v>0</v>
      </c>
      <c r="GS34" t="n">
        <v>3</v>
      </c>
      <c r="GT34" t="n">
        <v>0</v>
      </c>
      <c r="GU34" t="inlineStr"/>
      <c r="GV34">
        <f>ROUND((GT34),2)</f>
        <v/>
      </c>
      <c r="GW34" t="n">
        <v>1</v>
      </c>
      <c r="GX34">
        <f>ROUND(HC34*I34,0)</f>
        <v/>
      </c>
      <c r="HA34" t="n">
        <v>0</v>
      </c>
      <c r="HB34" t="n">
        <v>0</v>
      </c>
      <c r="HC34">
        <f>GV34*GW34</f>
        <v/>
      </c>
      <c r="HE34" t="inlineStr"/>
      <c r="HF34" t="inlineStr"/>
      <c r="HM34" t="inlineStr"/>
      <c r="HN34" t="inlineStr">
        <is>
          <t>Пр/812-016.0-1</t>
        </is>
      </c>
      <c r="HO34" t="inlineStr">
        <is>
          <t>Пр/774-016.0</t>
        </is>
      </c>
      <c r="HP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4" t="n">
        <v>0</v>
      </c>
      <c r="IK34" t="n">
        <v>0</v>
      </c>
    </row>
    <row r="35"/>
    <row r="36">
      <c r="A36" s="358" t="n">
        <v>51</v>
      </c>
      <c r="B36" s="358">
        <f>B20</f>
        <v/>
      </c>
      <c r="C36" s="358">
        <f>A20</f>
        <v/>
      </c>
      <c r="D36" s="358">
        <f>ROW(A20)</f>
        <v/>
      </c>
      <c r="E36" s="358" t="n"/>
      <c r="F36" s="358">
        <f>IF(F20&lt;&gt;"",F20,"")</f>
        <v/>
      </c>
      <c r="G36" s="358">
        <f>IF(G20&lt;&gt;"",G20,"")</f>
        <v/>
      </c>
      <c r="H36" s="358" t="n">
        <v>0</v>
      </c>
      <c r="I36" s="358" t="n"/>
      <c r="J36" s="358" t="n"/>
      <c r="K36" s="358" t="n"/>
      <c r="L36" s="358" t="n"/>
      <c r="M36" s="358" t="n"/>
      <c r="N36" s="358" t="n"/>
      <c r="O36" s="358" t="n">
        <v>0</v>
      </c>
      <c r="P36" s="358" t="n">
        <v>0</v>
      </c>
      <c r="Q36" s="358" t="n">
        <v>0</v>
      </c>
      <c r="R36" s="358" t="n">
        <v>0</v>
      </c>
      <c r="S36" s="358" t="n">
        <v>0</v>
      </c>
      <c r="T36" s="358" t="n">
        <v>0</v>
      </c>
      <c r="U36" s="358" t="n">
        <v>0</v>
      </c>
      <c r="V36" s="358" t="n">
        <v>0</v>
      </c>
      <c r="W36" s="358" t="n">
        <v>0</v>
      </c>
      <c r="X36" s="358" t="n">
        <v>0</v>
      </c>
      <c r="Y36" s="358" t="n">
        <v>0</v>
      </c>
      <c r="Z36" s="358" t="n"/>
      <c r="AA36" s="358" t="n"/>
      <c r="AB36" s="358" t="n"/>
      <c r="AC36" s="358" t="n"/>
      <c r="AD36" s="358" t="n"/>
      <c r="AE36" s="358" t="n"/>
      <c r="AF36" s="358" t="n"/>
      <c r="AG36" s="358" t="n"/>
      <c r="AH36" s="358" t="n"/>
      <c r="AI36" s="358" t="n"/>
      <c r="AJ36" s="358" t="n"/>
      <c r="AK36" s="358" t="n"/>
      <c r="AL36" s="358" t="n"/>
      <c r="AM36" s="358" t="n"/>
      <c r="AN36" s="358" t="n"/>
      <c r="AO36" s="358">
        <f>ROUND(BX36,0)</f>
        <v/>
      </c>
      <c r="AP36" s="358">
        <f>ROUND(BY36,0)</f>
        <v/>
      </c>
      <c r="AQ36" s="358">
        <f>ROUND(BZ36,0)</f>
        <v/>
      </c>
      <c r="AR36" s="358">
        <f>ROUND(CA36,0)</f>
        <v/>
      </c>
      <c r="AS36" s="358">
        <f>ROUND(CB36,0)</f>
        <v/>
      </c>
      <c r="AT36" s="358">
        <f>ROUND(CC36,0)</f>
        <v/>
      </c>
      <c r="AU36" s="358">
        <f>ROUND(CD36,0)</f>
        <v/>
      </c>
      <c r="AV36" s="358">
        <f>ROUND(CE36,0)</f>
        <v/>
      </c>
      <c r="AW36" s="358">
        <f>ROUND(CF36,0)</f>
        <v/>
      </c>
      <c r="AX36" s="358">
        <f>ROUND(CG36,0)</f>
        <v/>
      </c>
      <c r="AY36" s="358">
        <f>ROUND(CH36,0)</f>
        <v/>
      </c>
      <c r="AZ36" s="358">
        <f>ROUND(CI36,0)</f>
        <v/>
      </c>
      <c r="BA36" s="358">
        <f>ROUND(CJ36,0)</f>
        <v/>
      </c>
      <c r="BB36" s="358">
        <f>ROUND(CK36,0)</f>
        <v/>
      </c>
      <c r="BC36" s="358">
        <f>ROUND(CL36,0)</f>
        <v/>
      </c>
      <c r="BD36" s="358">
        <f>ROUND(CM36,0)</f>
        <v/>
      </c>
      <c r="BE36" s="358" t="n"/>
      <c r="BF36" s="358" t="n"/>
      <c r="BG36" s="358" t="n"/>
      <c r="BH36" s="358" t="n"/>
      <c r="BI36" s="358" t="n"/>
      <c r="BJ36" s="358" t="n"/>
      <c r="BK36" s="358" t="n"/>
      <c r="BL36" s="358" t="n"/>
      <c r="BM36" s="358" t="n"/>
      <c r="BN36" s="358" t="n"/>
      <c r="BO36" s="358" t="n"/>
      <c r="BP36" s="358" t="n"/>
      <c r="BQ36" s="358" t="n"/>
      <c r="BR36" s="358" t="n"/>
      <c r="BS36" s="358" t="n"/>
      <c r="BT36" s="358" t="n"/>
      <c r="BU36" s="358" t="n"/>
      <c r="BV36" s="358" t="n"/>
      <c r="BW36" s="358" t="n"/>
      <c r="BX36" s="358" t="n"/>
      <c r="BY36" s="358" t="n"/>
      <c r="BZ36" s="358" t="n"/>
      <c r="CA36" s="358" t="n"/>
      <c r="CB36" s="358" t="n"/>
      <c r="CC36" s="358" t="n"/>
      <c r="CD36" s="358" t="n"/>
      <c r="CE36" s="358" t="n"/>
      <c r="CF36" s="358" t="n"/>
      <c r="CG36" s="358" t="n"/>
      <c r="CH36" s="358" t="n"/>
      <c r="CI36" s="358" t="n"/>
      <c r="CJ36" s="358" t="n"/>
      <c r="CK36" s="358" t="n"/>
      <c r="CL36" s="358" t="n"/>
      <c r="CM36" s="358" t="n"/>
      <c r="CN36" s="358" t="n"/>
      <c r="CO36" s="358" t="n"/>
      <c r="CP36" s="358" t="n"/>
      <c r="CQ36" s="358" t="n"/>
      <c r="CR36" s="358" t="n"/>
      <c r="CS36" s="358" t="n"/>
      <c r="CT36" s="358" t="n"/>
      <c r="CU36" s="358" t="n"/>
      <c r="CV36" s="358" t="n"/>
      <c r="CW36" s="358" t="n"/>
      <c r="CX36" s="358" t="n"/>
      <c r="CY36" s="358" t="n"/>
      <c r="CZ36" s="358" t="n"/>
      <c r="DA36" s="358" t="n"/>
      <c r="DB36" s="358" t="n"/>
      <c r="DC36" s="358" t="n"/>
      <c r="DD36" s="358" t="n"/>
      <c r="DE36" s="358" t="n"/>
      <c r="DF36" s="358" t="n"/>
      <c r="DG36" s="359" t="n"/>
      <c r="DH36" s="359" t="n"/>
      <c r="DI36" s="359" t="n"/>
      <c r="DJ36" s="359" t="n"/>
      <c r="DK36" s="359" t="n"/>
      <c r="DL36" s="359" t="n"/>
      <c r="DM36" s="359" t="n"/>
      <c r="DN36" s="359" t="n"/>
      <c r="DO36" s="359" t="n"/>
      <c r="DP36" s="359" t="n"/>
      <c r="DQ36" s="359" t="n"/>
      <c r="DR36" s="359" t="n"/>
      <c r="DS36" s="359" t="n"/>
      <c r="DT36" s="359" t="n"/>
      <c r="DU36" s="359" t="n"/>
      <c r="DV36" s="359" t="n"/>
      <c r="DW36" s="359" t="n"/>
      <c r="DX36" s="359" t="n"/>
      <c r="DY36" s="359" t="n"/>
      <c r="DZ36" s="359" t="n"/>
      <c r="EA36" s="359" t="n"/>
      <c r="EB36" s="359" t="n"/>
      <c r="EC36" s="359" t="n"/>
      <c r="ED36" s="359" t="n"/>
      <c r="EE36" s="359" t="n"/>
      <c r="EF36" s="359" t="n"/>
      <c r="EG36" s="359" t="n"/>
      <c r="EH36" s="359" t="n"/>
      <c r="EI36" s="359" t="n"/>
      <c r="EJ36" s="359" t="n"/>
      <c r="EK36" s="359" t="n"/>
      <c r="EL36" s="359" t="n"/>
      <c r="EM36" s="359" t="n"/>
      <c r="EN36" s="359" t="n"/>
      <c r="EO36" s="359" t="n"/>
      <c r="EP36" s="359" t="n"/>
      <c r="EQ36" s="359" t="n"/>
      <c r="ER36" s="359" t="n"/>
      <c r="ES36" s="359" t="n"/>
      <c r="ET36" s="359" t="n"/>
      <c r="EU36" s="359" t="n"/>
      <c r="EV36" s="359" t="n"/>
      <c r="EW36" s="359" t="n"/>
      <c r="EX36" s="359" t="n"/>
      <c r="EY36" s="359" t="n"/>
      <c r="EZ36" s="359" t="n"/>
      <c r="FA36" s="359" t="n"/>
      <c r="FB36" s="359" t="n"/>
      <c r="FC36" s="359" t="n"/>
      <c r="FD36" s="359" t="n"/>
      <c r="FE36" s="359" t="n"/>
      <c r="FF36" s="359" t="n"/>
      <c r="FG36" s="359" t="n"/>
      <c r="FH36" s="359" t="n"/>
      <c r="FI36" s="359" t="n"/>
      <c r="FJ36" s="359" t="n"/>
      <c r="FK36" s="359" t="n"/>
      <c r="FL36" s="359" t="n"/>
      <c r="FM36" s="359" t="n"/>
      <c r="FN36" s="359" t="n"/>
      <c r="FO36" s="359" t="n"/>
      <c r="FP36" s="359" t="n"/>
      <c r="FQ36" s="359" t="n"/>
      <c r="FR36" s="359" t="n"/>
      <c r="FS36" s="359" t="n"/>
      <c r="FT36" s="359" t="n"/>
      <c r="FU36" s="359" t="n"/>
      <c r="FV36" s="359" t="n"/>
      <c r="FW36" s="359" t="n"/>
      <c r="FX36" s="359" t="n"/>
      <c r="FY36" s="359" t="n"/>
      <c r="FZ36" s="359" t="n"/>
      <c r="GA36" s="359" t="n"/>
      <c r="GB36" s="359" t="n"/>
      <c r="GC36" s="359" t="n"/>
      <c r="GD36" s="359" t="n"/>
      <c r="GE36" s="359" t="n"/>
      <c r="GF36" s="359" t="n"/>
      <c r="GG36" s="359" t="n"/>
      <c r="GH36" s="359" t="n"/>
      <c r="GI36" s="359" t="n"/>
      <c r="GJ36" s="359" t="n"/>
      <c r="GK36" s="359" t="n"/>
      <c r="GL36" s="359" t="n"/>
      <c r="GM36" s="359" t="n"/>
      <c r="GN36" s="359" t="n"/>
      <c r="GO36" s="359" t="n"/>
      <c r="GP36" s="359" t="n"/>
      <c r="GQ36" s="359" t="n"/>
      <c r="GR36" s="359" t="n"/>
      <c r="GS36" s="359" t="n"/>
      <c r="GT36" s="359" t="n"/>
      <c r="GU36" s="359" t="n"/>
      <c r="GV36" s="359" t="n"/>
      <c r="GW36" s="359" t="n"/>
      <c r="GX36" s="359" t="n">
        <v>0</v>
      </c>
    </row>
    <row r="37"/>
    <row r="38">
      <c r="A38" s="360" t="n">
        <v>50</v>
      </c>
      <c r="B38" s="360" t="n">
        <v>0</v>
      </c>
      <c r="C38" s="360" t="n">
        <v>0</v>
      </c>
      <c r="D38" s="360" t="n">
        <v>1</v>
      </c>
      <c r="E38" s="360" t="n">
        <v>201</v>
      </c>
      <c r="F38" s="360">
        <f>ROUND(Source!O36,O38)</f>
        <v/>
      </c>
      <c r="G38" s="360" t="inlineStr">
        <is>
          <t>ПЗ</t>
        </is>
      </c>
      <c r="H38" s="360" t="inlineStr">
        <is>
          <t>Прямые затраты</t>
        </is>
      </c>
      <c r="I38" s="360" t="n"/>
      <c r="J38" s="360" t="n"/>
      <c r="K38" s="360" t="n">
        <v>201</v>
      </c>
      <c r="L38" s="360" t="n">
        <v>1</v>
      </c>
      <c r="M38" s="360" t="n">
        <v>3</v>
      </c>
      <c r="N38" s="360" t="inlineStr"/>
      <c r="O38" s="360" t="n">
        <v>0</v>
      </c>
      <c r="P38" s="360" t="n"/>
      <c r="Q38" s="360" t="n"/>
      <c r="R38" s="360" t="n"/>
      <c r="S38" s="360" t="n"/>
      <c r="T38" s="360" t="n"/>
      <c r="U38" s="360" t="n"/>
      <c r="V38" s="360" t="n"/>
      <c r="W38" s="360" t="n">
        <v>0</v>
      </c>
      <c r="X38" s="360" t="n">
        <v>1</v>
      </c>
      <c r="Y38" s="360" t="n">
        <v>0</v>
      </c>
      <c r="Z38" s="360" t="n"/>
      <c r="AA38" s="360" t="n"/>
      <c r="AB38" s="360" t="n"/>
    </row>
    <row r="39">
      <c r="A39" s="360" t="n">
        <v>50</v>
      </c>
      <c r="B39" s="360" t="n">
        <v>0</v>
      </c>
      <c r="C39" s="360" t="n">
        <v>0</v>
      </c>
      <c r="D39" s="360" t="n">
        <v>1</v>
      </c>
      <c r="E39" s="360" t="n">
        <v>202</v>
      </c>
      <c r="F39" s="360">
        <f>ROUND(Source!P36,O39)</f>
        <v/>
      </c>
      <c r="G39" s="360" t="inlineStr">
        <is>
          <t>СтМатОб</t>
        </is>
      </c>
      <c r="H39" s="360" t="inlineStr">
        <is>
          <t>Стоимость материальных ресурсов (всего)</t>
        </is>
      </c>
      <c r="I39" s="360" t="n"/>
      <c r="J39" s="360" t="n"/>
      <c r="K39" s="360" t="n">
        <v>202</v>
      </c>
      <c r="L39" s="360" t="n">
        <v>2</v>
      </c>
      <c r="M39" s="360" t="n">
        <v>3</v>
      </c>
      <c r="N39" s="360" t="inlineStr"/>
      <c r="O39" s="360" t="n">
        <v>0</v>
      </c>
      <c r="P39" s="360" t="n"/>
      <c r="Q39" s="360" t="n"/>
      <c r="R39" s="360" t="n"/>
      <c r="S39" s="360" t="n"/>
      <c r="T39" s="360" t="n"/>
      <c r="U39" s="360" t="n"/>
      <c r="V39" s="360" t="n"/>
      <c r="W39" s="360" t="n">
        <v>0</v>
      </c>
      <c r="X39" s="360" t="n">
        <v>1</v>
      </c>
      <c r="Y39" s="360" t="n">
        <v>0</v>
      </c>
      <c r="Z39" s="360" t="n"/>
      <c r="AA39" s="360" t="n"/>
      <c r="AB39" s="360" t="n"/>
    </row>
    <row r="40">
      <c r="A40" s="360" t="n">
        <v>50</v>
      </c>
      <c r="B40" s="360" t="n">
        <v>0</v>
      </c>
      <c r="C40" s="360" t="n">
        <v>0</v>
      </c>
      <c r="D40" s="360" t="n">
        <v>1</v>
      </c>
      <c r="E40" s="360" t="n">
        <v>222</v>
      </c>
      <c r="F40" s="360">
        <f>ROUND(Source!AO36,O40)</f>
        <v/>
      </c>
      <c r="G40" s="360" t="inlineStr">
        <is>
          <t>СтМатОбЗак</t>
        </is>
      </c>
      <c r="H40" s="360" t="inlineStr">
        <is>
          <t>Стоимость материалов и оборудования заказчика</t>
        </is>
      </c>
      <c r="I40" s="360" t="n"/>
      <c r="J40" s="360" t="n"/>
      <c r="K40" s="360" t="n">
        <v>222</v>
      </c>
      <c r="L40" s="360" t="n">
        <v>3</v>
      </c>
      <c r="M40" s="360" t="n">
        <v>3</v>
      </c>
      <c r="N40" s="360" t="inlineStr"/>
      <c r="O40" s="360" t="n">
        <v>0</v>
      </c>
      <c r="P40" s="360" t="n"/>
      <c r="Q40" s="360" t="n"/>
      <c r="R40" s="360" t="n"/>
      <c r="S40" s="360" t="n"/>
      <c r="T40" s="360" t="n"/>
      <c r="U40" s="360" t="n"/>
      <c r="V40" s="360" t="n"/>
      <c r="W40" s="360" t="n">
        <v>0</v>
      </c>
      <c r="X40" s="360" t="n">
        <v>1</v>
      </c>
      <c r="Y40" s="360" t="n">
        <v>0</v>
      </c>
      <c r="Z40" s="360" t="n"/>
      <c r="AA40" s="360" t="n"/>
      <c r="AB40" s="360" t="n"/>
    </row>
    <row r="41">
      <c r="A41" s="360" t="n">
        <v>50</v>
      </c>
      <c r="B41" s="360" t="n">
        <v>0</v>
      </c>
      <c r="C41" s="360" t="n">
        <v>0</v>
      </c>
      <c r="D41" s="360" t="n">
        <v>1</v>
      </c>
      <c r="E41" s="360" t="n">
        <v>225</v>
      </c>
      <c r="F41" s="360">
        <f>ROUND(Source!AV36,O41)</f>
        <v/>
      </c>
      <c r="G41" s="360" t="inlineStr">
        <is>
          <t>СтМатОбПод</t>
        </is>
      </c>
      <c r="H41" s="360" t="inlineStr">
        <is>
          <t>Стоимость материалов и оборудования подрядчика</t>
        </is>
      </c>
      <c r="I41" s="360" t="n"/>
      <c r="J41" s="360" t="n"/>
      <c r="K41" s="360" t="n">
        <v>225</v>
      </c>
      <c r="L41" s="360" t="n">
        <v>4</v>
      </c>
      <c r="M41" s="360" t="n">
        <v>3</v>
      </c>
      <c r="N41" s="360" t="inlineStr"/>
      <c r="O41" s="360" t="n">
        <v>0</v>
      </c>
      <c r="P41" s="360" t="n"/>
      <c r="Q41" s="360" t="n"/>
      <c r="R41" s="360" t="n"/>
      <c r="S41" s="360" t="n"/>
      <c r="T41" s="360" t="n"/>
      <c r="U41" s="360" t="n"/>
      <c r="V41" s="360" t="n"/>
      <c r="W41" s="360" t="n">
        <v>0</v>
      </c>
      <c r="X41" s="360" t="n">
        <v>1</v>
      </c>
      <c r="Y41" s="360" t="n">
        <v>0</v>
      </c>
      <c r="Z41" s="360" t="n"/>
      <c r="AA41" s="360" t="n"/>
      <c r="AB41" s="360" t="n"/>
    </row>
    <row r="42">
      <c r="A42" s="360" t="n">
        <v>50</v>
      </c>
      <c r="B42" s="360" t="n">
        <v>0</v>
      </c>
      <c r="C42" s="360" t="n">
        <v>0</v>
      </c>
      <c r="D42" s="360" t="n">
        <v>1</v>
      </c>
      <c r="E42" s="360" t="n">
        <v>226</v>
      </c>
      <c r="F42" s="360">
        <f>ROUND(Source!AW36,O42)</f>
        <v/>
      </c>
      <c r="G42" s="360" t="inlineStr">
        <is>
          <t>СтМат</t>
        </is>
      </c>
      <c r="H42" s="360" t="inlineStr">
        <is>
          <t>Стоимость материалов (всего)</t>
        </is>
      </c>
      <c r="I42" s="360" t="n"/>
      <c r="J42" s="360" t="n"/>
      <c r="K42" s="360" t="n">
        <v>226</v>
      </c>
      <c r="L42" s="360" t="n">
        <v>5</v>
      </c>
      <c r="M42" s="360" t="n">
        <v>3</v>
      </c>
      <c r="N42" s="360" t="inlineStr"/>
      <c r="O42" s="360" t="n">
        <v>0</v>
      </c>
      <c r="P42" s="360" t="n"/>
      <c r="Q42" s="360" t="n"/>
      <c r="R42" s="360" t="n"/>
      <c r="S42" s="360" t="n"/>
      <c r="T42" s="360" t="n"/>
      <c r="U42" s="360" t="n"/>
      <c r="V42" s="360" t="n"/>
      <c r="W42" s="360" t="n">
        <v>0</v>
      </c>
      <c r="X42" s="360" t="n">
        <v>1</v>
      </c>
      <c r="Y42" s="360" t="n">
        <v>0</v>
      </c>
      <c r="Z42" s="360" t="n"/>
      <c r="AA42" s="360" t="n"/>
      <c r="AB42" s="360" t="n"/>
    </row>
    <row r="43">
      <c r="A43" s="360" t="n">
        <v>50</v>
      </c>
      <c r="B43" s="360" t="n">
        <v>0</v>
      </c>
      <c r="C43" s="360" t="n">
        <v>0</v>
      </c>
      <c r="D43" s="360" t="n">
        <v>1</v>
      </c>
      <c r="E43" s="360" t="n">
        <v>227</v>
      </c>
      <c r="F43" s="360">
        <f>ROUND(Source!AX36,O43)</f>
        <v/>
      </c>
      <c r="G43" s="360" t="inlineStr">
        <is>
          <t>СтМатЗак</t>
        </is>
      </c>
      <c r="H43" s="360" t="inlineStr">
        <is>
          <t>Стоимость материалов заказчика</t>
        </is>
      </c>
      <c r="I43" s="360" t="n"/>
      <c r="J43" s="360" t="n"/>
      <c r="K43" s="360" t="n">
        <v>227</v>
      </c>
      <c r="L43" s="360" t="n">
        <v>6</v>
      </c>
      <c r="M43" s="360" t="n">
        <v>3</v>
      </c>
      <c r="N43" s="360" t="inlineStr"/>
      <c r="O43" s="360" t="n">
        <v>0</v>
      </c>
      <c r="P43" s="360" t="n"/>
      <c r="Q43" s="360" t="n"/>
      <c r="R43" s="360" t="n"/>
      <c r="S43" s="360" t="n"/>
      <c r="T43" s="360" t="n"/>
      <c r="U43" s="360" t="n"/>
      <c r="V43" s="360" t="n"/>
      <c r="W43" s="360" t="n">
        <v>0</v>
      </c>
      <c r="X43" s="360" t="n">
        <v>1</v>
      </c>
      <c r="Y43" s="360" t="n">
        <v>0</v>
      </c>
      <c r="Z43" s="360" t="n"/>
      <c r="AA43" s="360" t="n"/>
      <c r="AB43" s="360" t="n"/>
    </row>
    <row r="44">
      <c r="A44" s="360" t="n">
        <v>50</v>
      </c>
      <c r="B44" s="360" t="n">
        <v>0</v>
      </c>
      <c r="C44" s="360" t="n">
        <v>0</v>
      </c>
      <c r="D44" s="360" t="n">
        <v>1</v>
      </c>
      <c r="E44" s="360" t="n">
        <v>228</v>
      </c>
      <c r="F44" s="360">
        <f>ROUND(Source!AY36,O44)</f>
        <v/>
      </c>
      <c r="G44" s="360" t="inlineStr">
        <is>
          <t>СтМатПод</t>
        </is>
      </c>
      <c r="H44" s="360" t="inlineStr">
        <is>
          <t>Стоимость материалов подрядчика</t>
        </is>
      </c>
      <c r="I44" s="360" t="n"/>
      <c r="J44" s="360" t="n"/>
      <c r="K44" s="360" t="n">
        <v>228</v>
      </c>
      <c r="L44" s="360" t="n">
        <v>7</v>
      </c>
      <c r="M44" s="360" t="n">
        <v>3</v>
      </c>
      <c r="N44" s="360" t="inlineStr"/>
      <c r="O44" s="360" t="n">
        <v>0</v>
      </c>
      <c r="P44" s="360" t="n"/>
      <c r="Q44" s="360" t="n"/>
      <c r="R44" s="360" t="n"/>
      <c r="S44" s="360" t="n"/>
      <c r="T44" s="360" t="n"/>
      <c r="U44" s="360" t="n"/>
      <c r="V44" s="360" t="n"/>
      <c r="W44" s="360" t="n">
        <v>0</v>
      </c>
      <c r="X44" s="360" t="n">
        <v>1</v>
      </c>
      <c r="Y44" s="360" t="n">
        <v>0</v>
      </c>
      <c r="Z44" s="360" t="n"/>
      <c r="AA44" s="360" t="n"/>
      <c r="AB44" s="360" t="n"/>
    </row>
    <row r="45">
      <c r="A45" s="360" t="n">
        <v>50</v>
      </c>
      <c r="B45" s="360" t="n">
        <v>0</v>
      </c>
      <c r="C45" s="360" t="n">
        <v>0</v>
      </c>
      <c r="D45" s="360" t="n">
        <v>1</v>
      </c>
      <c r="E45" s="360" t="n">
        <v>216</v>
      </c>
      <c r="F45" s="360">
        <f>ROUND(Source!AP36,O45)</f>
        <v/>
      </c>
      <c r="G45" s="360" t="inlineStr">
        <is>
          <t>Оборуд</t>
        </is>
      </c>
      <c r="H45" s="360" t="inlineStr">
        <is>
          <t>Стоимость оборудования (всего)</t>
        </is>
      </c>
      <c r="I45" s="360" t="n"/>
      <c r="J45" s="360" t="n"/>
      <c r="K45" s="360" t="n">
        <v>216</v>
      </c>
      <c r="L45" s="360" t="n">
        <v>8</v>
      </c>
      <c r="M45" s="360" t="n">
        <v>3</v>
      </c>
      <c r="N45" s="360" t="inlineStr"/>
      <c r="O45" s="360" t="n">
        <v>0</v>
      </c>
      <c r="P45" s="360" t="n"/>
      <c r="Q45" s="360" t="n"/>
      <c r="R45" s="360" t="n"/>
      <c r="S45" s="360" t="n"/>
      <c r="T45" s="360" t="n"/>
      <c r="U45" s="360" t="n"/>
      <c r="V45" s="360" t="n"/>
      <c r="W45" s="360" t="n">
        <v>0</v>
      </c>
      <c r="X45" s="360" t="n">
        <v>1</v>
      </c>
      <c r="Y45" s="360" t="n">
        <v>0</v>
      </c>
      <c r="Z45" s="360" t="n"/>
      <c r="AA45" s="360" t="n"/>
      <c r="AB45" s="360" t="n"/>
    </row>
    <row r="46">
      <c r="A46" s="360" t="n">
        <v>50</v>
      </c>
      <c r="B46" s="360" t="n">
        <v>0</v>
      </c>
      <c r="C46" s="360" t="n">
        <v>0</v>
      </c>
      <c r="D46" s="360" t="n">
        <v>1</v>
      </c>
      <c r="E46" s="360" t="n">
        <v>223</v>
      </c>
      <c r="F46" s="360">
        <f>ROUND(Source!AQ36,O46)</f>
        <v/>
      </c>
      <c r="G46" s="360" t="inlineStr">
        <is>
          <t>ОборудЗак</t>
        </is>
      </c>
      <c r="H46" s="360" t="inlineStr">
        <is>
          <t>Стоимость оборудования заказчика</t>
        </is>
      </c>
      <c r="I46" s="360" t="n"/>
      <c r="J46" s="360" t="n"/>
      <c r="K46" s="360" t="n">
        <v>223</v>
      </c>
      <c r="L46" s="360" t="n">
        <v>9</v>
      </c>
      <c r="M46" s="360" t="n">
        <v>3</v>
      </c>
      <c r="N46" s="360" t="inlineStr"/>
      <c r="O46" s="360" t="n">
        <v>0</v>
      </c>
      <c r="P46" s="360" t="n"/>
      <c r="Q46" s="360" t="n"/>
      <c r="R46" s="360" t="n"/>
      <c r="S46" s="360" t="n"/>
      <c r="T46" s="360" t="n"/>
      <c r="U46" s="360" t="n"/>
      <c r="V46" s="360" t="n"/>
      <c r="W46" s="360" t="n">
        <v>0</v>
      </c>
      <c r="X46" s="360" t="n">
        <v>1</v>
      </c>
      <c r="Y46" s="360" t="n">
        <v>0</v>
      </c>
      <c r="Z46" s="360" t="n"/>
      <c r="AA46" s="360" t="n"/>
      <c r="AB46" s="360" t="n"/>
    </row>
    <row r="47">
      <c r="A47" s="360" t="n">
        <v>50</v>
      </c>
      <c r="B47" s="360" t="n">
        <v>0</v>
      </c>
      <c r="C47" s="360" t="n">
        <v>0</v>
      </c>
      <c r="D47" s="360" t="n">
        <v>1</v>
      </c>
      <c r="E47" s="360" t="n">
        <v>229</v>
      </c>
      <c r="F47" s="360">
        <f>ROUND(Source!AZ36,O47)</f>
        <v/>
      </c>
      <c r="G47" s="360" t="inlineStr">
        <is>
          <t>ОборудПод</t>
        </is>
      </c>
      <c r="H47" s="360" t="inlineStr">
        <is>
          <t>Стоимость оборудования подрядчика</t>
        </is>
      </c>
      <c r="I47" s="360" t="n"/>
      <c r="J47" s="360" t="n"/>
      <c r="K47" s="360" t="n">
        <v>229</v>
      </c>
      <c r="L47" s="360" t="n">
        <v>10</v>
      </c>
      <c r="M47" s="360" t="n">
        <v>3</v>
      </c>
      <c r="N47" s="360" t="inlineStr"/>
      <c r="O47" s="360" t="n">
        <v>0</v>
      </c>
      <c r="P47" s="360" t="n"/>
      <c r="Q47" s="360" t="n"/>
      <c r="R47" s="360" t="n"/>
      <c r="S47" s="360" t="n"/>
      <c r="T47" s="360" t="n"/>
      <c r="U47" s="360" t="n"/>
      <c r="V47" s="360" t="n"/>
      <c r="W47" s="360" t="n">
        <v>0</v>
      </c>
      <c r="X47" s="360" t="n">
        <v>1</v>
      </c>
      <c r="Y47" s="360" t="n">
        <v>0</v>
      </c>
      <c r="Z47" s="360" t="n"/>
      <c r="AA47" s="360" t="n"/>
      <c r="AB47" s="360" t="n"/>
    </row>
    <row r="48">
      <c r="A48" s="360" t="n">
        <v>50</v>
      </c>
      <c r="B48" s="360" t="n">
        <v>0</v>
      </c>
      <c r="C48" s="360" t="n">
        <v>0</v>
      </c>
      <c r="D48" s="360" t="n">
        <v>1</v>
      </c>
      <c r="E48" s="360" t="n">
        <v>203</v>
      </c>
      <c r="F48" s="360">
        <f>ROUND(Source!Q36,O48)</f>
        <v/>
      </c>
      <c r="G48" s="360" t="inlineStr">
        <is>
          <t>ЭММ</t>
        </is>
      </c>
      <c r="H48" s="360" t="inlineStr">
        <is>
          <t>Эксплуатация машин</t>
        </is>
      </c>
      <c r="I48" s="360" t="n"/>
      <c r="J48" s="360" t="n"/>
      <c r="K48" s="360" t="n">
        <v>203</v>
      </c>
      <c r="L48" s="360" t="n">
        <v>11</v>
      </c>
      <c r="M48" s="360" t="n">
        <v>3</v>
      </c>
      <c r="N48" s="360" t="inlineStr"/>
      <c r="O48" s="360" t="n">
        <v>0</v>
      </c>
      <c r="P48" s="360" t="n"/>
      <c r="Q48" s="360" t="n"/>
      <c r="R48" s="360" t="n"/>
      <c r="S48" s="360" t="n"/>
      <c r="T48" s="360" t="n"/>
      <c r="U48" s="360" t="n"/>
      <c r="V48" s="360" t="n"/>
      <c r="W48" s="360" t="n">
        <v>0</v>
      </c>
      <c r="X48" s="360" t="n">
        <v>1</v>
      </c>
      <c r="Y48" s="360" t="n">
        <v>0</v>
      </c>
      <c r="Z48" s="360" t="n"/>
      <c r="AA48" s="360" t="n"/>
      <c r="AB48" s="360" t="n"/>
    </row>
    <row r="49">
      <c r="A49" s="360" t="n">
        <v>50</v>
      </c>
      <c r="B49" s="360" t="n">
        <v>0</v>
      </c>
      <c r="C49" s="360" t="n">
        <v>0</v>
      </c>
      <c r="D49" s="360" t="n">
        <v>1</v>
      </c>
      <c r="E49" s="360" t="n">
        <v>231</v>
      </c>
      <c r="F49" s="360">
        <f>ROUND(Source!BB36,O49)</f>
        <v/>
      </c>
      <c r="G49" s="360" t="inlineStr">
        <is>
          <t>ЭММсНРиСП</t>
        </is>
      </c>
      <c r="H49" s="360" t="inlineStr">
        <is>
          <t>Эксплуатация машин по ТСН-2001.16</t>
        </is>
      </c>
      <c r="I49" s="360" t="n"/>
      <c r="J49" s="360" t="n"/>
      <c r="K49" s="360" t="n">
        <v>231</v>
      </c>
      <c r="L49" s="360" t="n">
        <v>12</v>
      </c>
      <c r="M49" s="360" t="n">
        <v>3</v>
      </c>
      <c r="N49" s="360" t="inlineStr"/>
      <c r="O49" s="360" t="n">
        <v>0</v>
      </c>
      <c r="P49" s="360" t="n"/>
      <c r="Q49" s="360" t="n"/>
      <c r="R49" s="360" t="n"/>
      <c r="S49" s="360" t="n"/>
      <c r="T49" s="360" t="n"/>
      <c r="U49" s="360" t="n"/>
      <c r="V49" s="360" t="n"/>
      <c r="W49" s="360" t="n">
        <v>0</v>
      </c>
      <c r="X49" s="360" t="n">
        <v>1</v>
      </c>
      <c r="Y49" s="360" t="n">
        <v>0</v>
      </c>
      <c r="Z49" s="360" t="n"/>
      <c r="AA49" s="360" t="n"/>
      <c r="AB49" s="360" t="n"/>
    </row>
    <row r="50">
      <c r="A50" s="360" t="n">
        <v>50</v>
      </c>
      <c r="B50" s="360" t="n">
        <v>0</v>
      </c>
      <c r="C50" s="360" t="n">
        <v>0</v>
      </c>
      <c r="D50" s="360" t="n">
        <v>1</v>
      </c>
      <c r="E50" s="360" t="n">
        <v>204</v>
      </c>
      <c r="F50" s="360">
        <f>ROUND(Source!R36,O50)</f>
        <v/>
      </c>
      <c r="G50" s="360" t="inlineStr">
        <is>
          <t>ЗПМ</t>
        </is>
      </c>
      <c r="H50" s="360" t="inlineStr">
        <is>
          <t>ЗП машинистов</t>
        </is>
      </c>
      <c r="I50" s="360" t="n"/>
      <c r="J50" s="360" t="n"/>
      <c r="K50" s="360" t="n">
        <v>204</v>
      </c>
      <c r="L50" s="360" t="n">
        <v>13</v>
      </c>
      <c r="M50" s="360" t="n">
        <v>3</v>
      </c>
      <c r="N50" s="360" t="inlineStr"/>
      <c r="O50" s="360" t="n">
        <v>0</v>
      </c>
      <c r="P50" s="360" t="n"/>
      <c r="Q50" s="360" t="n"/>
      <c r="R50" s="360" t="n"/>
      <c r="S50" s="360" t="n"/>
      <c r="T50" s="360" t="n"/>
      <c r="U50" s="360" t="n"/>
      <c r="V50" s="360" t="n"/>
      <c r="W50" s="360" t="n">
        <v>0</v>
      </c>
      <c r="X50" s="360" t="n">
        <v>1</v>
      </c>
      <c r="Y50" s="360" t="n">
        <v>0</v>
      </c>
      <c r="Z50" s="360" t="n"/>
      <c r="AA50" s="360" t="n"/>
      <c r="AB50" s="360" t="n"/>
    </row>
    <row r="51">
      <c r="A51" s="360" t="n">
        <v>50</v>
      </c>
      <c r="B51" s="360" t="n">
        <v>0</v>
      </c>
      <c r="C51" s="360" t="n">
        <v>0</v>
      </c>
      <c r="D51" s="360" t="n">
        <v>1</v>
      </c>
      <c r="E51" s="360" t="n">
        <v>205</v>
      </c>
      <c r="F51" s="360">
        <f>ROUND(Source!S36,O51)</f>
        <v/>
      </c>
      <c r="G51" s="360" t="inlineStr">
        <is>
          <t>ОЗП</t>
        </is>
      </c>
      <c r="H51" s="360" t="inlineStr">
        <is>
          <t>Основная ЗП рабочих</t>
        </is>
      </c>
      <c r="I51" s="360" t="n"/>
      <c r="J51" s="360" t="n"/>
      <c r="K51" s="360" t="n">
        <v>205</v>
      </c>
      <c r="L51" s="360" t="n">
        <v>14</v>
      </c>
      <c r="M51" s="360" t="n">
        <v>3</v>
      </c>
      <c r="N51" s="360" t="inlineStr"/>
      <c r="O51" s="360" t="n">
        <v>0</v>
      </c>
      <c r="P51" s="360" t="n"/>
      <c r="Q51" s="360" t="n"/>
      <c r="R51" s="360" t="n"/>
      <c r="S51" s="360" t="n"/>
      <c r="T51" s="360" t="n"/>
      <c r="U51" s="360" t="n"/>
      <c r="V51" s="360" t="n"/>
      <c r="W51" s="360" t="n">
        <v>0</v>
      </c>
      <c r="X51" s="360" t="n">
        <v>1</v>
      </c>
      <c r="Y51" s="360" t="n">
        <v>0</v>
      </c>
      <c r="Z51" s="360" t="n"/>
      <c r="AA51" s="360" t="n"/>
      <c r="AB51" s="360" t="n"/>
    </row>
    <row r="52">
      <c r="A52" s="360" t="n">
        <v>50</v>
      </c>
      <c r="B52" s="360" t="n">
        <v>0</v>
      </c>
      <c r="C52" s="360" t="n">
        <v>0</v>
      </c>
      <c r="D52" s="360" t="n">
        <v>1</v>
      </c>
      <c r="E52" s="360" t="n">
        <v>232</v>
      </c>
      <c r="F52" s="360">
        <f>ROUND(Source!BC36,O52)</f>
        <v/>
      </c>
      <c r="G52" s="360" t="inlineStr">
        <is>
          <t>ОЗПсНРиСП</t>
        </is>
      </c>
      <c r="H52" s="360" t="inlineStr">
        <is>
          <t>Основная ЗП рабочих по ТСН-2001.16</t>
        </is>
      </c>
      <c r="I52" s="360" t="n"/>
      <c r="J52" s="360" t="n"/>
      <c r="K52" s="360" t="n">
        <v>232</v>
      </c>
      <c r="L52" s="360" t="n">
        <v>15</v>
      </c>
      <c r="M52" s="360" t="n">
        <v>3</v>
      </c>
      <c r="N52" s="360" t="inlineStr"/>
      <c r="O52" s="360" t="n">
        <v>0</v>
      </c>
      <c r="P52" s="360" t="n"/>
      <c r="Q52" s="360" t="n"/>
      <c r="R52" s="360" t="n"/>
      <c r="S52" s="360" t="n"/>
      <c r="T52" s="360" t="n"/>
      <c r="U52" s="360" t="n"/>
      <c r="V52" s="360" t="n"/>
      <c r="W52" s="360" t="n">
        <v>0</v>
      </c>
      <c r="X52" s="360" t="n">
        <v>1</v>
      </c>
      <c r="Y52" s="360" t="n">
        <v>0</v>
      </c>
      <c r="Z52" s="360" t="n"/>
      <c r="AA52" s="360" t="n"/>
      <c r="AB52" s="360" t="n"/>
    </row>
    <row r="53">
      <c r="A53" s="360" t="n">
        <v>50</v>
      </c>
      <c r="B53" s="360" t="n">
        <v>0</v>
      </c>
      <c r="C53" s="360" t="n">
        <v>0</v>
      </c>
      <c r="D53" s="360" t="n">
        <v>1</v>
      </c>
      <c r="E53" s="360" t="n">
        <v>214</v>
      </c>
      <c r="F53" s="360">
        <f>ROUND(Source!AS36,O53)</f>
        <v/>
      </c>
      <c r="G53" s="360" t="inlineStr">
        <is>
          <t>Строит</t>
        </is>
      </c>
      <c r="H53" s="360" t="inlineStr">
        <is>
          <t>Строительные работы с НР и СП</t>
        </is>
      </c>
      <c r="I53" s="360" t="n"/>
      <c r="J53" s="360" t="n"/>
      <c r="K53" s="360" t="n">
        <v>214</v>
      </c>
      <c r="L53" s="360" t="n">
        <v>16</v>
      </c>
      <c r="M53" s="360" t="n">
        <v>3</v>
      </c>
      <c r="N53" s="360" t="inlineStr"/>
      <c r="O53" s="360" t="n">
        <v>0</v>
      </c>
      <c r="P53" s="360" t="n"/>
      <c r="Q53" s="360" t="n"/>
      <c r="R53" s="360" t="n"/>
      <c r="S53" s="360" t="n"/>
      <c r="T53" s="360" t="n"/>
      <c r="U53" s="360" t="n"/>
      <c r="V53" s="360" t="n"/>
      <c r="W53" s="360" t="n">
        <v>0</v>
      </c>
      <c r="X53" s="360" t="n">
        <v>1</v>
      </c>
      <c r="Y53" s="360" t="n">
        <v>0</v>
      </c>
      <c r="Z53" s="360" t="n"/>
      <c r="AA53" s="360" t="n"/>
      <c r="AB53" s="360" t="n"/>
    </row>
    <row r="54">
      <c r="A54" s="360" t="n">
        <v>50</v>
      </c>
      <c r="B54" s="360" t="n">
        <v>0</v>
      </c>
      <c r="C54" s="360" t="n">
        <v>0</v>
      </c>
      <c r="D54" s="360" t="n">
        <v>1</v>
      </c>
      <c r="E54" s="360" t="n">
        <v>215</v>
      </c>
      <c r="F54" s="360">
        <f>ROUND(Source!AT36,O54)</f>
        <v/>
      </c>
      <c r="G54" s="360" t="inlineStr">
        <is>
          <t>Монтаж</t>
        </is>
      </c>
      <c r="H54" s="360" t="inlineStr">
        <is>
          <t>Монтажные работы с НР и СП</t>
        </is>
      </c>
      <c r="I54" s="360" t="n"/>
      <c r="J54" s="360" t="n"/>
      <c r="K54" s="360" t="n">
        <v>215</v>
      </c>
      <c r="L54" s="360" t="n">
        <v>17</v>
      </c>
      <c r="M54" s="360" t="n">
        <v>3</v>
      </c>
      <c r="N54" s="360" t="inlineStr"/>
      <c r="O54" s="360" t="n">
        <v>0</v>
      </c>
      <c r="P54" s="360" t="n"/>
      <c r="Q54" s="360" t="n"/>
      <c r="R54" s="360" t="n"/>
      <c r="S54" s="360" t="n"/>
      <c r="T54" s="360" t="n"/>
      <c r="U54" s="360" t="n"/>
      <c r="V54" s="360" t="n"/>
      <c r="W54" s="360" t="n">
        <v>0</v>
      </c>
      <c r="X54" s="360" t="n">
        <v>1</v>
      </c>
      <c r="Y54" s="360" t="n">
        <v>0</v>
      </c>
      <c r="Z54" s="360" t="n"/>
      <c r="AA54" s="360" t="n"/>
      <c r="AB54" s="360" t="n"/>
    </row>
    <row r="55">
      <c r="A55" s="360" t="n">
        <v>50</v>
      </c>
      <c r="B55" s="360" t="n">
        <v>0</v>
      </c>
      <c r="C55" s="360" t="n">
        <v>0</v>
      </c>
      <c r="D55" s="360" t="n">
        <v>1</v>
      </c>
      <c r="E55" s="360" t="n">
        <v>217</v>
      </c>
      <c r="F55" s="360">
        <f>ROUND(Source!AU36,O55)</f>
        <v/>
      </c>
      <c r="G55" s="360" t="inlineStr">
        <is>
          <t>Прочие</t>
        </is>
      </c>
      <c r="H55" s="360" t="inlineStr">
        <is>
          <t>Прочие работы с НР и СП</t>
        </is>
      </c>
      <c r="I55" s="360" t="n"/>
      <c r="J55" s="360" t="n"/>
      <c r="K55" s="360" t="n">
        <v>217</v>
      </c>
      <c r="L55" s="360" t="n">
        <v>18</v>
      </c>
      <c r="M55" s="360" t="n">
        <v>3</v>
      </c>
      <c r="N55" s="360" t="inlineStr"/>
      <c r="O55" s="360" t="n">
        <v>0</v>
      </c>
      <c r="P55" s="360" t="n"/>
      <c r="Q55" s="360" t="n"/>
      <c r="R55" s="360" t="n"/>
      <c r="S55" s="360" t="n"/>
      <c r="T55" s="360" t="n"/>
      <c r="U55" s="360" t="n"/>
      <c r="V55" s="360" t="n"/>
      <c r="W55" s="360" t="n">
        <v>0</v>
      </c>
      <c r="X55" s="360" t="n">
        <v>1</v>
      </c>
      <c r="Y55" s="360" t="n">
        <v>0</v>
      </c>
      <c r="Z55" s="360" t="n"/>
      <c r="AA55" s="360" t="n"/>
      <c r="AB55" s="360" t="n"/>
    </row>
    <row r="56">
      <c r="A56" s="360" t="n">
        <v>50</v>
      </c>
      <c r="B56" s="360" t="n">
        <v>0</v>
      </c>
      <c r="C56" s="360" t="n">
        <v>0</v>
      </c>
      <c r="D56" s="360" t="n">
        <v>1</v>
      </c>
      <c r="E56" s="360" t="n">
        <v>230</v>
      </c>
      <c r="F56" s="360">
        <f>ROUND(Source!BA36,O56)</f>
        <v/>
      </c>
      <c r="G56" s="360" t="inlineStr">
        <is>
          <t>ПрочиеЗатр</t>
        </is>
      </c>
      <c r="H56" s="360" t="inlineStr">
        <is>
          <t>Прочие затраты по ТСН-2001.16</t>
        </is>
      </c>
      <c r="I56" s="360" t="n"/>
      <c r="J56" s="360" t="n"/>
      <c r="K56" s="360" t="n">
        <v>230</v>
      </c>
      <c r="L56" s="360" t="n">
        <v>19</v>
      </c>
      <c r="M56" s="360" t="n">
        <v>3</v>
      </c>
      <c r="N56" s="360" t="inlineStr"/>
      <c r="O56" s="360" t="n">
        <v>0</v>
      </c>
      <c r="P56" s="360" t="n"/>
      <c r="Q56" s="360" t="n"/>
      <c r="R56" s="360" t="n"/>
      <c r="S56" s="360" t="n"/>
      <c r="T56" s="360" t="n"/>
      <c r="U56" s="360" t="n"/>
      <c r="V56" s="360" t="n"/>
      <c r="W56" s="360" t="n">
        <v>0</v>
      </c>
      <c r="X56" s="360" t="n">
        <v>1</v>
      </c>
      <c r="Y56" s="360" t="n">
        <v>0</v>
      </c>
      <c r="Z56" s="360" t="n"/>
      <c r="AA56" s="360" t="n"/>
      <c r="AB56" s="360" t="n"/>
    </row>
    <row r="57">
      <c r="A57" s="360" t="n">
        <v>50</v>
      </c>
      <c r="B57" s="360" t="n">
        <v>0</v>
      </c>
      <c r="C57" s="360" t="n">
        <v>0</v>
      </c>
      <c r="D57" s="360" t="n">
        <v>1</v>
      </c>
      <c r="E57" s="360" t="n">
        <v>206</v>
      </c>
      <c r="F57" s="360">
        <f>ROUND(Source!T36,O57)</f>
        <v/>
      </c>
      <c r="G57" s="360" t="inlineStr">
        <is>
          <t>ВозврМат</t>
        </is>
      </c>
      <c r="H57" s="360" t="inlineStr">
        <is>
          <t>Возврат материалов</t>
        </is>
      </c>
      <c r="I57" s="360" t="n"/>
      <c r="J57" s="360" t="n"/>
      <c r="K57" s="360" t="n">
        <v>206</v>
      </c>
      <c r="L57" s="360" t="n">
        <v>20</v>
      </c>
      <c r="M57" s="360" t="n">
        <v>3</v>
      </c>
      <c r="N57" s="360" t="inlineStr"/>
      <c r="O57" s="360" t="n">
        <v>0</v>
      </c>
      <c r="P57" s="360" t="n"/>
      <c r="Q57" s="360" t="n"/>
      <c r="R57" s="360" t="n"/>
      <c r="S57" s="360" t="n"/>
      <c r="T57" s="360" t="n"/>
      <c r="U57" s="360" t="n"/>
      <c r="V57" s="360" t="n"/>
      <c r="W57" s="360" t="n">
        <v>0</v>
      </c>
      <c r="X57" s="360" t="n">
        <v>1</v>
      </c>
      <c r="Y57" s="360" t="n">
        <v>0</v>
      </c>
      <c r="Z57" s="360" t="n"/>
      <c r="AA57" s="360" t="n"/>
      <c r="AB57" s="360" t="n"/>
    </row>
    <row r="58">
      <c r="A58" s="360" t="n">
        <v>50</v>
      </c>
      <c r="B58" s="360" t="n">
        <v>0</v>
      </c>
      <c r="C58" s="360" t="n">
        <v>0</v>
      </c>
      <c r="D58" s="360" t="n">
        <v>1</v>
      </c>
      <c r="E58" s="360" t="n">
        <v>207</v>
      </c>
      <c r="F58" s="360">
        <f>ROUND(Source!U36,O58)</f>
        <v/>
      </c>
      <c r="G58" s="360" t="inlineStr">
        <is>
          <t>ТрудСтр</t>
        </is>
      </c>
      <c r="H58" s="360" t="inlineStr">
        <is>
          <t>Трудозатраты строителей</t>
        </is>
      </c>
      <c r="I58" s="360" t="n"/>
      <c r="J58" s="360" t="n"/>
      <c r="K58" s="360" t="n">
        <v>207</v>
      </c>
      <c r="L58" s="360" t="n">
        <v>21</v>
      </c>
      <c r="M58" s="360" t="n">
        <v>3</v>
      </c>
      <c r="N58" s="360" t="inlineStr"/>
      <c r="O58" s="360" t="n">
        <v>7</v>
      </c>
      <c r="P58" s="360" t="n"/>
      <c r="Q58" s="360" t="n"/>
      <c r="R58" s="360" t="n"/>
      <c r="S58" s="360" t="n"/>
      <c r="T58" s="360" t="n"/>
      <c r="U58" s="360" t="n"/>
      <c r="V58" s="360" t="n"/>
      <c r="W58" s="360" t="n">
        <v>0</v>
      </c>
      <c r="X58" s="360" t="n">
        <v>1</v>
      </c>
      <c r="Y58" s="360" t="n">
        <v>0</v>
      </c>
      <c r="Z58" s="360" t="n"/>
      <c r="AA58" s="360" t="n"/>
      <c r="AB58" s="360" t="n"/>
    </row>
    <row r="59">
      <c r="A59" s="360" t="n">
        <v>50</v>
      </c>
      <c r="B59" s="360" t="n">
        <v>0</v>
      </c>
      <c r="C59" s="360" t="n">
        <v>0</v>
      </c>
      <c r="D59" s="360" t="n">
        <v>1</v>
      </c>
      <c r="E59" s="360" t="n">
        <v>208</v>
      </c>
      <c r="F59" s="360">
        <f>ROUND(Source!V36,O59)</f>
        <v/>
      </c>
      <c r="G59" s="360" t="inlineStr">
        <is>
          <t>ТрудМаш</t>
        </is>
      </c>
      <c r="H59" s="360" t="inlineStr">
        <is>
          <t>Трудозатраты машинистов</t>
        </is>
      </c>
      <c r="I59" s="360" t="n"/>
      <c r="J59" s="360" t="n"/>
      <c r="K59" s="360" t="n">
        <v>208</v>
      </c>
      <c r="L59" s="360" t="n">
        <v>22</v>
      </c>
      <c r="M59" s="360" t="n">
        <v>3</v>
      </c>
      <c r="N59" s="360" t="inlineStr"/>
      <c r="O59" s="360" t="n">
        <v>7</v>
      </c>
      <c r="P59" s="360" t="n"/>
      <c r="Q59" s="360" t="n"/>
      <c r="R59" s="360" t="n"/>
      <c r="S59" s="360" t="n"/>
      <c r="T59" s="360" t="n"/>
      <c r="U59" s="360" t="n"/>
      <c r="V59" s="360" t="n"/>
      <c r="W59" s="360" t="n">
        <v>0</v>
      </c>
      <c r="X59" s="360" t="n">
        <v>1</v>
      </c>
      <c r="Y59" s="360" t="n">
        <v>0</v>
      </c>
      <c r="Z59" s="360" t="n"/>
      <c r="AA59" s="360" t="n"/>
      <c r="AB59" s="360" t="n"/>
    </row>
    <row r="60">
      <c r="A60" s="360" t="n">
        <v>50</v>
      </c>
      <c r="B60" s="360" t="n">
        <v>0</v>
      </c>
      <c r="C60" s="360" t="n">
        <v>0</v>
      </c>
      <c r="D60" s="360" t="n">
        <v>1</v>
      </c>
      <c r="E60" s="360" t="n">
        <v>209</v>
      </c>
      <c r="F60" s="360">
        <f>ROUND(Source!W36,O60)</f>
        <v/>
      </c>
      <c r="G60" s="360" t="inlineStr">
        <is>
          <t>ТранспМат</t>
        </is>
      </c>
      <c r="H60" s="360" t="inlineStr">
        <is>
          <t>Транспорт материалов</t>
        </is>
      </c>
      <c r="I60" s="360" t="n"/>
      <c r="J60" s="360" t="n"/>
      <c r="K60" s="360" t="n">
        <v>209</v>
      </c>
      <c r="L60" s="360" t="n">
        <v>23</v>
      </c>
      <c r="M60" s="360" t="n">
        <v>3</v>
      </c>
      <c r="N60" s="360" t="inlineStr"/>
      <c r="O60" s="360" t="n">
        <v>0</v>
      </c>
      <c r="P60" s="360" t="n"/>
      <c r="Q60" s="360" t="n"/>
      <c r="R60" s="360" t="n"/>
      <c r="S60" s="360" t="n"/>
      <c r="T60" s="360" t="n"/>
      <c r="U60" s="360" t="n"/>
      <c r="V60" s="360" t="n"/>
      <c r="W60" s="360" t="n">
        <v>0</v>
      </c>
      <c r="X60" s="360" t="n">
        <v>1</v>
      </c>
      <c r="Y60" s="360" t="n">
        <v>0</v>
      </c>
      <c r="Z60" s="360" t="n"/>
      <c r="AA60" s="360" t="n"/>
      <c r="AB60" s="360" t="n"/>
    </row>
    <row r="61">
      <c r="A61" s="360" t="n">
        <v>50</v>
      </c>
      <c r="B61" s="360" t="n">
        <v>0</v>
      </c>
      <c r="C61" s="360" t="n">
        <v>0</v>
      </c>
      <c r="D61" s="360" t="n">
        <v>1</v>
      </c>
      <c r="E61" s="360" t="n">
        <v>233</v>
      </c>
      <c r="F61" s="360">
        <f>ROUND(Source!BD36,O61)</f>
        <v/>
      </c>
      <c r="G61" s="360" t="inlineStr">
        <is>
          <t>Перевозка</t>
        </is>
      </c>
      <c r="H61" s="360" t="inlineStr">
        <is>
          <t>Перевозка грузов</t>
        </is>
      </c>
      <c r="I61" s="360" t="n"/>
      <c r="J61" s="360" t="n"/>
      <c r="K61" s="360" t="n">
        <v>233</v>
      </c>
      <c r="L61" s="360" t="n">
        <v>24</v>
      </c>
      <c r="M61" s="360" t="n">
        <v>3</v>
      </c>
      <c r="N61" s="360" t="inlineStr"/>
      <c r="O61" s="360" t="n">
        <v>0</v>
      </c>
      <c r="P61" s="360" t="n"/>
      <c r="Q61" s="360" t="n"/>
      <c r="R61" s="360" t="n"/>
      <c r="S61" s="360" t="n"/>
      <c r="T61" s="360" t="n"/>
      <c r="U61" s="360" t="n"/>
      <c r="V61" s="360" t="n"/>
      <c r="W61" s="360" t="n">
        <v>0</v>
      </c>
      <c r="X61" s="360" t="n">
        <v>1</v>
      </c>
      <c r="Y61" s="360" t="n">
        <v>0</v>
      </c>
      <c r="Z61" s="360" t="n"/>
      <c r="AA61" s="360" t="n"/>
      <c r="AB61" s="360" t="n"/>
    </row>
    <row r="62">
      <c r="A62" s="360" t="n">
        <v>50</v>
      </c>
      <c r="B62" s="360" t="n">
        <v>0</v>
      </c>
      <c r="C62" s="360" t="n">
        <v>0</v>
      </c>
      <c r="D62" s="360" t="n">
        <v>1</v>
      </c>
      <c r="E62" s="360" t="n">
        <v>210</v>
      </c>
      <c r="F62" s="360">
        <f>ROUND(Source!X36,O62)</f>
        <v/>
      </c>
      <c r="G62" s="360" t="inlineStr">
        <is>
          <t>НР</t>
        </is>
      </c>
      <c r="H62" s="360" t="inlineStr">
        <is>
          <t>Накладные расходы</t>
        </is>
      </c>
      <c r="I62" s="360" t="n"/>
      <c r="J62" s="360" t="n"/>
      <c r="K62" s="360" t="n">
        <v>210</v>
      </c>
      <c r="L62" s="360" t="n">
        <v>25</v>
      </c>
      <c r="M62" s="360" t="n">
        <v>3</v>
      </c>
      <c r="N62" s="360" t="inlineStr"/>
      <c r="O62" s="360" t="n">
        <v>0</v>
      </c>
      <c r="P62" s="360" t="n"/>
      <c r="Q62" s="360" t="n"/>
      <c r="R62" s="360" t="n"/>
      <c r="S62" s="360" t="n"/>
      <c r="T62" s="360" t="n"/>
      <c r="U62" s="360" t="n"/>
      <c r="V62" s="360" t="n"/>
      <c r="W62" s="360" t="n">
        <v>0</v>
      </c>
      <c r="X62" s="360" t="n">
        <v>1</v>
      </c>
      <c r="Y62" s="360" t="n">
        <v>0</v>
      </c>
      <c r="Z62" s="360" t="n"/>
      <c r="AA62" s="360" t="n"/>
      <c r="AB62" s="360" t="n"/>
    </row>
    <row r="63">
      <c r="A63" s="360" t="n">
        <v>50</v>
      </c>
      <c r="B63" s="360" t="n">
        <v>0</v>
      </c>
      <c r="C63" s="360" t="n">
        <v>0</v>
      </c>
      <c r="D63" s="360" t="n">
        <v>1</v>
      </c>
      <c r="E63" s="360" t="n">
        <v>211</v>
      </c>
      <c r="F63" s="360">
        <f>ROUND(Source!Y36,O63)</f>
        <v/>
      </c>
      <c r="G63" s="360" t="inlineStr">
        <is>
          <t>СмПриб</t>
        </is>
      </c>
      <c r="H63" s="360" t="inlineStr">
        <is>
          <t>Сметная прибыль</t>
        </is>
      </c>
      <c r="I63" s="360" t="n"/>
      <c r="J63" s="360" t="n"/>
      <c r="K63" s="360" t="n">
        <v>211</v>
      </c>
      <c r="L63" s="360" t="n">
        <v>26</v>
      </c>
      <c r="M63" s="360" t="n">
        <v>3</v>
      </c>
      <c r="N63" s="360" t="inlineStr"/>
      <c r="O63" s="360" t="n">
        <v>0</v>
      </c>
      <c r="P63" s="360" t="n"/>
      <c r="Q63" s="360" t="n"/>
      <c r="R63" s="360" t="n"/>
      <c r="S63" s="360" t="n"/>
      <c r="T63" s="360" t="n"/>
      <c r="U63" s="360" t="n"/>
      <c r="V63" s="360" t="n"/>
      <c r="W63" s="360" t="n">
        <v>0</v>
      </c>
      <c r="X63" s="360" t="n">
        <v>1</v>
      </c>
      <c r="Y63" s="360" t="n">
        <v>0</v>
      </c>
      <c r="Z63" s="360" t="n"/>
      <c r="AA63" s="360" t="n"/>
      <c r="AB63" s="360" t="n"/>
    </row>
    <row r="64">
      <c r="A64" s="360" t="n">
        <v>50</v>
      </c>
      <c r="B64" s="360" t="n">
        <v>0</v>
      </c>
      <c r="C64" s="360" t="n">
        <v>0</v>
      </c>
      <c r="D64" s="360" t="n">
        <v>1</v>
      </c>
      <c r="E64" s="360" t="n">
        <v>224</v>
      </c>
      <c r="F64" s="360">
        <f>ROUND(Source!AR36,O64)</f>
        <v/>
      </c>
      <c r="G64" s="360" t="inlineStr">
        <is>
          <t>Всего</t>
        </is>
      </c>
      <c r="H64" s="360" t="inlineStr">
        <is>
          <t>Всего с НР и СП</t>
        </is>
      </c>
      <c r="I64" s="360" t="n"/>
      <c r="J64" s="360" t="n"/>
      <c r="K64" s="360" t="n">
        <v>224</v>
      </c>
      <c r="L64" s="360" t="n">
        <v>27</v>
      </c>
      <c r="M64" s="360" t="n">
        <v>3</v>
      </c>
      <c r="N64" s="360" t="inlineStr"/>
      <c r="O64" s="360" t="n">
        <v>0</v>
      </c>
      <c r="P64" s="360" t="n"/>
      <c r="Q64" s="360" t="n"/>
      <c r="R64" s="360" t="n"/>
      <c r="S64" s="360" t="n"/>
      <c r="T64" s="360" t="n"/>
      <c r="U64" s="360" t="n"/>
      <c r="V64" s="360" t="n"/>
      <c r="W64" s="360" t="n">
        <v>0</v>
      </c>
      <c r="X64" s="360" t="n">
        <v>1</v>
      </c>
      <c r="Y64" s="360" t="n">
        <v>0</v>
      </c>
      <c r="Z64" s="360" t="n"/>
      <c r="AA64" s="360" t="n"/>
      <c r="AB64" s="360" t="n"/>
    </row>
    <row r="65">
      <c r="A65" s="360" t="n">
        <v>50</v>
      </c>
      <c r="B65" s="360" t="n">
        <v>0</v>
      </c>
      <c r="C65" s="360" t="n">
        <v>0</v>
      </c>
      <c r="D65" s="360" t="n">
        <v>2</v>
      </c>
      <c r="E65" s="360" t="n">
        <v>0</v>
      </c>
      <c r="F65" s="360">
        <f>ROUND(F64,O65)</f>
        <v/>
      </c>
      <c r="G65" s="360" t="inlineStr">
        <is>
          <t>и1</t>
        </is>
      </c>
      <c r="H65" s="360" t="inlineStr">
        <is>
          <t>Итого</t>
        </is>
      </c>
      <c r="I65" s="360" t="n"/>
      <c r="J65" s="360" t="n"/>
      <c r="K65" s="360" t="n">
        <v>212</v>
      </c>
      <c r="L65" s="360" t="n">
        <v>28</v>
      </c>
      <c r="M65" s="360" t="n">
        <v>0</v>
      </c>
      <c r="N65" s="360" t="inlineStr"/>
      <c r="O65" s="360" t="n">
        <v>0</v>
      </c>
      <c r="P65" s="360" t="n"/>
      <c r="Q65" s="360" t="n"/>
      <c r="R65" s="360" t="n"/>
      <c r="S65" s="360" t="n"/>
      <c r="T65" s="360" t="n"/>
      <c r="U65" s="360" t="n"/>
      <c r="V65" s="360" t="n"/>
      <c r="W65" s="360" t="n">
        <v>0</v>
      </c>
      <c r="X65" s="360" t="n">
        <v>1</v>
      </c>
      <c r="Y65" s="360" t="n">
        <v>0</v>
      </c>
      <c r="Z65" s="360" t="n"/>
      <c r="AA65" s="360" t="n"/>
      <c r="AB65" s="360" t="n"/>
    </row>
    <row r="66">
      <c r="A66" s="360" t="n">
        <v>50</v>
      </c>
      <c r="B66" s="360" t="n">
        <v>0</v>
      </c>
      <c r="C66" s="360" t="n">
        <v>0</v>
      </c>
      <c r="D66" s="360" t="n">
        <v>2</v>
      </c>
      <c r="E66" s="360" t="n">
        <v>0</v>
      </c>
      <c r="F66" s="360">
        <f>ROUND(F65*0.22,O66)</f>
        <v/>
      </c>
      <c r="G66" s="360" t="inlineStr">
        <is>
          <t>и2</t>
        </is>
      </c>
      <c r="H66" s="360" t="inlineStr">
        <is>
          <t>НДС 22%</t>
        </is>
      </c>
      <c r="I66" s="360" t="n"/>
      <c r="J66" s="360" t="n"/>
      <c r="K66" s="360" t="n">
        <v>212</v>
      </c>
      <c r="L66" s="360" t="n">
        <v>29</v>
      </c>
      <c r="M66" s="360" t="n">
        <v>0</v>
      </c>
      <c r="N66" s="360" t="inlineStr"/>
      <c r="O66" s="360" t="n">
        <v>0</v>
      </c>
      <c r="P66" s="360" t="n"/>
      <c r="Q66" s="360" t="n"/>
      <c r="R66" s="360" t="n"/>
      <c r="S66" s="360" t="n"/>
      <c r="T66" s="360" t="n"/>
      <c r="U66" s="360" t="n"/>
      <c r="V66" s="360" t="n"/>
      <c r="W66" s="360" t="n">
        <v>0</v>
      </c>
      <c r="X66" s="360" t="n">
        <v>1</v>
      </c>
      <c r="Y66" s="360" t="n">
        <v>0</v>
      </c>
      <c r="Z66" s="360" t="n"/>
      <c r="AA66" s="360" t="n"/>
      <c r="AB66" s="360" t="n"/>
    </row>
    <row r="67">
      <c r="A67" s="360" t="n">
        <v>50</v>
      </c>
      <c r="B67" s="360" t="n">
        <v>0</v>
      </c>
      <c r="C67" s="360" t="n">
        <v>0</v>
      </c>
      <c r="D67" s="360" t="n">
        <v>2</v>
      </c>
      <c r="E67" s="360" t="n">
        <v>213</v>
      </c>
      <c r="F67" s="360">
        <f>ROUND(F65+F66,O67)</f>
        <v/>
      </c>
      <c r="G67" s="360" t="inlineStr">
        <is>
          <t>и3</t>
        </is>
      </c>
      <c r="H67" s="360" t="inlineStr">
        <is>
          <t>Всего</t>
        </is>
      </c>
      <c r="I67" s="360" t="n"/>
      <c r="J67" s="360" t="n"/>
      <c r="K67" s="360" t="n">
        <v>212</v>
      </c>
      <c r="L67" s="360" t="n">
        <v>30</v>
      </c>
      <c r="M67" s="360" t="n">
        <v>0</v>
      </c>
      <c r="N67" s="360" t="inlineStr"/>
      <c r="O67" s="360" t="n">
        <v>0</v>
      </c>
      <c r="P67" s="360" t="n"/>
      <c r="Q67" s="360" t="n"/>
      <c r="R67" s="360" t="n"/>
      <c r="S67" s="360" t="n"/>
      <c r="T67" s="360" t="n"/>
      <c r="U67" s="360" t="n"/>
      <c r="V67" s="360" t="n"/>
      <c r="W67" s="360" t="n">
        <v>0</v>
      </c>
      <c r="X67" s="360" t="n">
        <v>1</v>
      </c>
      <c r="Y67" s="360" t="n">
        <v>0</v>
      </c>
      <c r="Z67" s="360" t="n"/>
      <c r="AA67" s="360" t="n"/>
      <c r="AB67" s="360" t="n"/>
    </row>
    <row r="68"/>
    <row r="69">
      <c r="A69" s="356" t="n">
        <v>3</v>
      </c>
      <c r="B69" s="356" t="n">
        <v>0</v>
      </c>
      <c r="C69" s="356" t="n"/>
      <c r="D69" s="356">
        <f>ROW(A78)</f>
        <v/>
      </c>
      <c r="E69" s="356" t="n"/>
      <c r="F69" s="356" t="inlineStr">
        <is>
          <t>Новая локальная смета</t>
        </is>
      </c>
      <c r="G69" s="356" t="inlineStr">
        <is>
          <t>Центральная, д.52 ( подвал)</t>
        </is>
      </c>
      <c r="H69" s="356" t="inlineStr"/>
      <c r="I69" s="356" t="n">
        <v>0</v>
      </c>
      <c r="J69" s="356" t="inlineStr"/>
      <c r="K69" s="356" t="n">
        <v>-1</v>
      </c>
      <c r="L69" s="356" t="inlineStr">
        <is>
          <t>Новая локальная смета</t>
        </is>
      </c>
      <c r="M69" s="356" t="inlineStr"/>
      <c r="N69" s="356" t="n"/>
      <c r="O69" s="356" t="n"/>
      <c r="P69" s="356" t="n"/>
      <c r="Q69" s="356" t="n"/>
      <c r="R69" s="356" t="n"/>
      <c r="S69" s="356" t="n">
        <v>0</v>
      </c>
      <c r="T69" s="356" t="n"/>
      <c r="U69" s="356" t="inlineStr"/>
      <c r="V69" s="356" t="n">
        <v>0</v>
      </c>
      <c r="W69" s="356" t="n"/>
      <c r="X69" s="356" t="n"/>
      <c r="Y69" s="356" t="n"/>
      <c r="Z69" s="356" t="n"/>
      <c r="AA69" s="356" t="n"/>
      <c r="AB69" s="356" t="inlineStr"/>
      <c r="AC69" s="356" t="inlineStr"/>
      <c r="AD69" s="356" t="inlineStr"/>
      <c r="AE69" s="356" t="inlineStr"/>
      <c r="AF69" s="356" t="inlineStr"/>
      <c r="AG69" s="356" t="inlineStr"/>
      <c r="AH69" s="356" t="n"/>
      <c r="AI69" s="356" t="n"/>
      <c r="AJ69" s="356" t="n"/>
      <c r="AK69" s="356" t="n"/>
      <c r="AL69" s="356" t="n"/>
      <c r="AM69" s="356" t="n"/>
      <c r="AN69" s="356" t="n"/>
      <c r="AO69" s="356" t="n"/>
      <c r="AP69" s="356" t="inlineStr"/>
      <c r="AQ69" s="356" t="inlineStr"/>
      <c r="AR69" s="356" t="inlineStr"/>
      <c r="AS69" s="356" t="n"/>
      <c r="AT69" s="356" t="n"/>
      <c r="AU69" s="356" t="n"/>
      <c r="AV69" s="356" t="n"/>
      <c r="AW69" s="356" t="n"/>
      <c r="AX69" s="356" t="n"/>
      <c r="AY69" s="356" t="n"/>
      <c r="AZ69" s="356" t="inlineStr"/>
      <c r="BA69" s="356" t="n"/>
      <c r="BB69" s="356" t="inlineStr"/>
      <c r="BC69" s="356" t="inlineStr"/>
      <c r="BD69" s="356" t="inlineStr"/>
      <c r="BE69" s="356" t="inlineStr"/>
      <c r="BF69" s="356" t="inlineStr"/>
      <c r="BG69" s="356" t="inlineStr"/>
      <c r="BH69" s="356" t="inlineStr"/>
      <c r="BI69" s="356" t="inlineStr"/>
      <c r="BJ69" s="356" t="inlineStr"/>
      <c r="BK69" s="356" t="inlineStr"/>
      <c r="BL69" s="356" t="inlineStr"/>
      <c r="BM69" s="356" t="inlineStr"/>
      <c r="BN69" s="356" t="inlineStr"/>
      <c r="BO69" s="356" t="inlineStr"/>
      <c r="BP69" s="356" t="inlineStr"/>
      <c r="BQ69" s="356" t="n"/>
      <c r="BR69" s="356" t="n"/>
      <c r="BS69" s="356" t="n"/>
      <c r="BT69" s="356" t="n"/>
      <c r="BU69" s="356" t="n"/>
      <c r="BV69" s="356" t="n"/>
      <c r="BW69" s="356" t="n"/>
      <c r="BX69" s="356" t="n">
        <v>0</v>
      </c>
      <c r="BY69" s="356" t="n"/>
      <c r="BZ69" s="356" t="n"/>
      <c r="CA69" s="356" t="n"/>
      <c r="CB69" s="356" t="n"/>
      <c r="CC69" s="356" t="n"/>
      <c r="CD69" s="356" t="n"/>
      <c r="CE69" s="356" t="n"/>
      <c r="CF69" s="356" t="n">
        <v>0</v>
      </c>
      <c r="CG69" s="356" t="n">
        <v>0</v>
      </c>
      <c r="CH69" s="356" t="n"/>
      <c r="CI69" s="356" t="inlineStr"/>
      <c r="CJ69" s="356" t="inlineStr"/>
      <c r="CK69" t="inlineStr"/>
      <c r="CL69" t="inlineStr"/>
      <c r="CM69" t="inlineStr"/>
      <c r="CN69" t="inlineStr"/>
      <c r="CO69" t="inlineStr"/>
      <c r="CP69" t="inlineStr"/>
      <c r="CQ69" t="inlineStr"/>
    </row>
    <row r="70"/>
    <row r="71">
      <c r="A71" s="358" t="n">
        <v>52</v>
      </c>
      <c r="B71" s="358">
        <f>B78</f>
        <v/>
      </c>
      <c r="C71" s="358">
        <f>C78</f>
        <v/>
      </c>
      <c r="D71" s="358">
        <f>D78</f>
        <v/>
      </c>
      <c r="E71" s="358">
        <f>E78</f>
        <v/>
      </c>
      <c r="F71" s="358">
        <f>F78</f>
        <v/>
      </c>
      <c r="G71" s="358">
        <f>G78</f>
        <v/>
      </c>
      <c r="H71" s="358" t="n"/>
      <c r="I71" s="358" t="n"/>
      <c r="J71" s="358" t="n"/>
      <c r="K71" s="358" t="n"/>
      <c r="L71" s="358" t="n"/>
      <c r="M71" s="358" t="n"/>
      <c r="N71" s="358" t="n"/>
      <c r="O71" s="358">
        <f>O78</f>
        <v/>
      </c>
      <c r="P71" s="358">
        <f>P78</f>
        <v/>
      </c>
      <c r="Q71" s="358">
        <f>Q78</f>
        <v/>
      </c>
      <c r="R71" s="358">
        <f>R78</f>
        <v/>
      </c>
      <c r="S71" s="358">
        <f>S78</f>
        <v/>
      </c>
      <c r="T71" s="358">
        <f>T78</f>
        <v/>
      </c>
      <c r="U71" s="358">
        <f>U78</f>
        <v/>
      </c>
      <c r="V71" s="358">
        <f>V78</f>
        <v/>
      </c>
      <c r="W71" s="358">
        <f>W78</f>
        <v/>
      </c>
      <c r="X71" s="358">
        <f>X78</f>
        <v/>
      </c>
      <c r="Y71" s="358">
        <f>Y78</f>
        <v/>
      </c>
      <c r="Z71" s="358">
        <f>Z78</f>
        <v/>
      </c>
      <c r="AA71" s="358">
        <f>AA78</f>
        <v/>
      </c>
      <c r="AB71" s="358">
        <f>AB78</f>
        <v/>
      </c>
      <c r="AC71" s="358">
        <f>AC78</f>
        <v/>
      </c>
      <c r="AD71" s="358">
        <f>AD78</f>
        <v/>
      </c>
      <c r="AE71" s="358">
        <f>AE78</f>
        <v/>
      </c>
      <c r="AF71" s="358">
        <f>AF78</f>
        <v/>
      </c>
      <c r="AG71" s="358">
        <f>AG78</f>
        <v/>
      </c>
      <c r="AH71" s="358">
        <f>AH78</f>
        <v/>
      </c>
      <c r="AI71" s="358">
        <f>AI78</f>
        <v/>
      </c>
      <c r="AJ71" s="358">
        <f>AJ78</f>
        <v/>
      </c>
      <c r="AK71" s="358">
        <f>AK78</f>
        <v/>
      </c>
      <c r="AL71" s="358">
        <f>AL78</f>
        <v/>
      </c>
      <c r="AM71" s="358">
        <f>AM78</f>
        <v/>
      </c>
      <c r="AN71" s="358">
        <f>AN78</f>
        <v/>
      </c>
      <c r="AO71" s="358">
        <f>AO78</f>
        <v/>
      </c>
      <c r="AP71" s="358">
        <f>AP78</f>
        <v/>
      </c>
      <c r="AQ71" s="358">
        <f>AQ78</f>
        <v/>
      </c>
      <c r="AR71" s="358">
        <f>AR78</f>
        <v/>
      </c>
      <c r="AS71" s="358">
        <f>AS78</f>
        <v/>
      </c>
      <c r="AT71" s="358">
        <f>AT78</f>
        <v/>
      </c>
      <c r="AU71" s="358">
        <f>AU78</f>
        <v/>
      </c>
      <c r="AV71" s="358">
        <f>AV78</f>
        <v/>
      </c>
      <c r="AW71" s="358">
        <f>AW78</f>
        <v/>
      </c>
      <c r="AX71" s="358">
        <f>AX78</f>
        <v/>
      </c>
      <c r="AY71" s="358">
        <f>AY78</f>
        <v/>
      </c>
      <c r="AZ71" s="358">
        <f>AZ78</f>
        <v/>
      </c>
      <c r="BA71" s="358">
        <f>BA78</f>
        <v/>
      </c>
      <c r="BB71" s="358">
        <f>BB78</f>
        <v/>
      </c>
      <c r="BC71" s="358">
        <f>BC78</f>
        <v/>
      </c>
      <c r="BD71" s="358">
        <f>BD78</f>
        <v/>
      </c>
      <c r="BE71" s="358">
        <f>BE78</f>
        <v/>
      </c>
      <c r="BF71" s="358">
        <f>BF78</f>
        <v/>
      </c>
      <c r="BG71" s="358">
        <f>BG78</f>
        <v/>
      </c>
      <c r="BH71" s="358">
        <f>BH78</f>
        <v/>
      </c>
      <c r="BI71" s="358">
        <f>BI78</f>
        <v/>
      </c>
      <c r="BJ71" s="358">
        <f>BJ78</f>
        <v/>
      </c>
      <c r="BK71" s="358">
        <f>BK78</f>
        <v/>
      </c>
      <c r="BL71" s="358">
        <f>BL78</f>
        <v/>
      </c>
      <c r="BM71" s="358">
        <f>BM78</f>
        <v/>
      </c>
      <c r="BN71" s="358">
        <f>BN78</f>
        <v/>
      </c>
      <c r="BO71" s="358">
        <f>BO78</f>
        <v/>
      </c>
      <c r="BP71" s="358">
        <f>BP78</f>
        <v/>
      </c>
      <c r="BQ71" s="358">
        <f>BQ78</f>
        <v/>
      </c>
      <c r="BR71" s="358">
        <f>BR78</f>
        <v/>
      </c>
      <c r="BS71" s="358">
        <f>BS78</f>
        <v/>
      </c>
      <c r="BT71" s="358">
        <f>BT78</f>
        <v/>
      </c>
      <c r="BU71" s="358">
        <f>BU78</f>
        <v/>
      </c>
      <c r="BV71" s="358">
        <f>BV78</f>
        <v/>
      </c>
      <c r="BW71" s="358">
        <f>BW78</f>
        <v/>
      </c>
      <c r="BX71" s="358">
        <f>BX78</f>
        <v/>
      </c>
      <c r="BY71" s="358">
        <f>BY78</f>
        <v/>
      </c>
      <c r="BZ71" s="358">
        <f>BZ78</f>
        <v/>
      </c>
      <c r="CA71" s="358">
        <f>CA78</f>
        <v/>
      </c>
      <c r="CB71" s="358">
        <f>CB78</f>
        <v/>
      </c>
      <c r="CC71" s="358">
        <f>CC78</f>
        <v/>
      </c>
      <c r="CD71" s="358">
        <f>CD78</f>
        <v/>
      </c>
      <c r="CE71" s="358">
        <f>CE78</f>
        <v/>
      </c>
      <c r="CF71" s="358">
        <f>CF78</f>
        <v/>
      </c>
      <c r="CG71" s="358">
        <f>CG78</f>
        <v/>
      </c>
      <c r="CH71" s="358">
        <f>CH78</f>
        <v/>
      </c>
      <c r="CI71" s="358">
        <f>CI78</f>
        <v/>
      </c>
      <c r="CJ71" s="358">
        <f>CJ78</f>
        <v/>
      </c>
      <c r="CK71" s="358">
        <f>CK78</f>
        <v/>
      </c>
      <c r="CL71" s="358">
        <f>CL78</f>
        <v/>
      </c>
      <c r="CM71" s="358">
        <f>CM78</f>
        <v/>
      </c>
      <c r="CN71" s="358">
        <f>CN78</f>
        <v/>
      </c>
      <c r="CO71" s="358">
        <f>CO78</f>
        <v/>
      </c>
      <c r="CP71" s="358">
        <f>CP78</f>
        <v/>
      </c>
      <c r="CQ71" s="358">
        <f>CQ78</f>
        <v/>
      </c>
      <c r="CR71" s="358">
        <f>CR78</f>
        <v/>
      </c>
      <c r="CS71" s="358">
        <f>CS78</f>
        <v/>
      </c>
      <c r="CT71" s="358">
        <f>CT78</f>
        <v/>
      </c>
      <c r="CU71" s="358">
        <f>CU78</f>
        <v/>
      </c>
      <c r="CV71" s="358">
        <f>CV78</f>
        <v/>
      </c>
      <c r="CW71" s="358">
        <f>CW78</f>
        <v/>
      </c>
      <c r="CX71" s="358">
        <f>CX78</f>
        <v/>
      </c>
      <c r="CY71" s="358">
        <f>CY78</f>
        <v/>
      </c>
      <c r="CZ71" s="358">
        <f>CZ78</f>
        <v/>
      </c>
      <c r="DA71" s="358">
        <f>DA78</f>
        <v/>
      </c>
      <c r="DB71" s="358">
        <f>DB78</f>
        <v/>
      </c>
      <c r="DC71" s="358">
        <f>DC78</f>
        <v/>
      </c>
      <c r="DD71" s="358">
        <f>DD78</f>
        <v/>
      </c>
      <c r="DE71" s="358">
        <f>DE78</f>
        <v/>
      </c>
      <c r="DF71" s="358">
        <f>DF78</f>
        <v/>
      </c>
      <c r="DG71" s="359">
        <f>DG78</f>
        <v/>
      </c>
      <c r="DH71" s="359">
        <f>DH78</f>
        <v/>
      </c>
      <c r="DI71" s="359">
        <f>DI78</f>
        <v/>
      </c>
      <c r="DJ71" s="359">
        <f>DJ78</f>
        <v/>
      </c>
      <c r="DK71" s="359">
        <f>DK78</f>
        <v/>
      </c>
      <c r="DL71" s="359">
        <f>DL78</f>
        <v/>
      </c>
      <c r="DM71" s="359">
        <f>DM78</f>
        <v/>
      </c>
      <c r="DN71" s="359">
        <f>DN78</f>
        <v/>
      </c>
      <c r="DO71" s="359">
        <f>DO78</f>
        <v/>
      </c>
      <c r="DP71" s="359">
        <f>DP78</f>
        <v/>
      </c>
      <c r="DQ71" s="359">
        <f>DQ78</f>
        <v/>
      </c>
      <c r="DR71" s="359">
        <f>DR78</f>
        <v/>
      </c>
      <c r="DS71" s="359">
        <f>DS78</f>
        <v/>
      </c>
      <c r="DT71" s="359">
        <f>DT78</f>
        <v/>
      </c>
      <c r="DU71" s="359">
        <f>DU78</f>
        <v/>
      </c>
      <c r="DV71" s="359">
        <f>DV78</f>
        <v/>
      </c>
      <c r="DW71" s="359">
        <f>DW78</f>
        <v/>
      </c>
      <c r="DX71" s="359">
        <f>DX78</f>
        <v/>
      </c>
      <c r="DY71" s="359">
        <f>DY78</f>
        <v/>
      </c>
      <c r="DZ71" s="359">
        <f>DZ78</f>
        <v/>
      </c>
      <c r="EA71" s="359">
        <f>EA78</f>
        <v/>
      </c>
      <c r="EB71" s="359">
        <f>EB78</f>
        <v/>
      </c>
      <c r="EC71" s="359">
        <f>EC78</f>
        <v/>
      </c>
      <c r="ED71" s="359">
        <f>ED78</f>
        <v/>
      </c>
      <c r="EE71" s="359">
        <f>EE78</f>
        <v/>
      </c>
      <c r="EF71" s="359">
        <f>EF78</f>
        <v/>
      </c>
      <c r="EG71" s="359">
        <f>EG78</f>
        <v/>
      </c>
      <c r="EH71" s="359">
        <f>EH78</f>
        <v/>
      </c>
      <c r="EI71" s="359">
        <f>EI78</f>
        <v/>
      </c>
      <c r="EJ71" s="359">
        <f>EJ78</f>
        <v/>
      </c>
      <c r="EK71" s="359">
        <f>EK78</f>
        <v/>
      </c>
      <c r="EL71" s="359">
        <f>EL78</f>
        <v/>
      </c>
      <c r="EM71" s="359">
        <f>EM78</f>
        <v/>
      </c>
      <c r="EN71" s="359">
        <f>EN78</f>
        <v/>
      </c>
      <c r="EO71" s="359">
        <f>EO78</f>
        <v/>
      </c>
      <c r="EP71" s="359">
        <f>EP78</f>
        <v/>
      </c>
      <c r="EQ71" s="359">
        <f>EQ78</f>
        <v/>
      </c>
      <c r="ER71" s="359">
        <f>ER78</f>
        <v/>
      </c>
      <c r="ES71" s="359">
        <f>ES78</f>
        <v/>
      </c>
      <c r="ET71" s="359">
        <f>ET78</f>
        <v/>
      </c>
      <c r="EU71" s="359">
        <f>EU78</f>
        <v/>
      </c>
      <c r="EV71" s="359">
        <f>EV78</f>
        <v/>
      </c>
      <c r="EW71" s="359">
        <f>EW78</f>
        <v/>
      </c>
      <c r="EX71" s="359">
        <f>EX78</f>
        <v/>
      </c>
      <c r="EY71" s="359">
        <f>EY78</f>
        <v/>
      </c>
      <c r="EZ71" s="359">
        <f>EZ78</f>
        <v/>
      </c>
      <c r="FA71" s="359">
        <f>FA78</f>
        <v/>
      </c>
      <c r="FB71" s="359">
        <f>FB78</f>
        <v/>
      </c>
      <c r="FC71" s="359">
        <f>FC78</f>
        <v/>
      </c>
      <c r="FD71" s="359">
        <f>FD78</f>
        <v/>
      </c>
      <c r="FE71" s="359">
        <f>FE78</f>
        <v/>
      </c>
      <c r="FF71" s="359">
        <f>FF78</f>
        <v/>
      </c>
      <c r="FG71" s="359">
        <f>FG78</f>
        <v/>
      </c>
      <c r="FH71" s="359">
        <f>FH78</f>
        <v/>
      </c>
      <c r="FI71" s="359">
        <f>FI78</f>
        <v/>
      </c>
      <c r="FJ71" s="359">
        <f>FJ78</f>
        <v/>
      </c>
      <c r="FK71" s="359">
        <f>FK78</f>
        <v/>
      </c>
      <c r="FL71" s="359">
        <f>FL78</f>
        <v/>
      </c>
      <c r="FM71" s="359">
        <f>FM78</f>
        <v/>
      </c>
      <c r="FN71" s="359">
        <f>FN78</f>
        <v/>
      </c>
      <c r="FO71" s="359">
        <f>FO78</f>
        <v/>
      </c>
      <c r="FP71" s="359">
        <f>FP78</f>
        <v/>
      </c>
      <c r="FQ71" s="359">
        <f>FQ78</f>
        <v/>
      </c>
      <c r="FR71" s="359">
        <f>FR78</f>
        <v/>
      </c>
      <c r="FS71" s="359">
        <f>FS78</f>
        <v/>
      </c>
      <c r="FT71" s="359">
        <f>FT78</f>
        <v/>
      </c>
      <c r="FU71" s="359">
        <f>FU78</f>
        <v/>
      </c>
      <c r="FV71" s="359">
        <f>FV78</f>
        <v/>
      </c>
      <c r="FW71" s="359">
        <f>FW78</f>
        <v/>
      </c>
      <c r="FX71" s="359">
        <f>FX78</f>
        <v/>
      </c>
      <c r="FY71" s="359">
        <f>FY78</f>
        <v/>
      </c>
      <c r="FZ71" s="359">
        <f>FZ78</f>
        <v/>
      </c>
      <c r="GA71" s="359">
        <f>GA78</f>
        <v/>
      </c>
      <c r="GB71" s="359">
        <f>GB78</f>
        <v/>
      </c>
      <c r="GC71" s="359">
        <f>GC78</f>
        <v/>
      </c>
      <c r="GD71" s="359">
        <f>GD78</f>
        <v/>
      </c>
      <c r="GE71" s="359">
        <f>GE78</f>
        <v/>
      </c>
      <c r="GF71" s="359">
        <f>GF78</f>
        <v/>
      </c>
      <c r="GG71" s="359">
        <f>GG78</f>
        <v/>
      </c>
      <c r="GH71" s="359">
        <f>GH78</f>
        <v/>
      </c>
      <c r="GI71" s="359">
        <f>GI78</f>
        <v/>
      </c>
      <c r="GJ71" s="359">
        <f>GJ78</f>
        <v/>
      </c>
      <c r="GK71" s="359">
        <f>GK78</f>
        <v/>
      </c>
      <c r="GL71" s="359">
        <f>GL78</f>
        <v/>
      </c>
      <c r="GM71" s="359">
        <f>GM78</f>
        <v/>
      </c>
      <c r="GN71" s="359">
        <f>GN78</f>
        <v/>
      </c>
      <c r="GO71" s="359">
        <f>GO78</f>
        <v/>
      </c>
      <c r="GP71" s="359">
        <f>GP78</f>
        <v/>
      </c>
      <c r="GQ71" s="359">
        <f>GQ78</f>
        <v/>
      </c>
      <c r="GR71" s="359">
        <f>GR78</f>
        <v/>
      </c>
      <c r="GS71" s="359">
        <f>GS78</f>
        <v/>
      </c>
      <c r="GT71" s="359">
        <f>GT78</f>
        <v/>
      </c>
      <c r="GU71" s="359">
        <f>GU78</f>
        <v/>
      </c>
      <c r="GV71" s="359">
        <f>GV78</f>
        <v/>
      </c>
      <c r="GW71" s="359">
        <f>GW78</f>
        <v/>
      </c>
      <c r="GX71" s="359">
        <f>GX78</f>
        <v/>
      </c>
    </row>
    <row r="72"/>
    <row r="73">
      <c r="A73" t="n">
        <v>17</v>
      </c>
      <c r="B73" t="n">
        <v>0</v>
      </c>
      <c r="C73">
        <f>ROW(SmtRes!A47)</f>
        <v/>
      </c>
      <c r="D73">
        <f>ROW(EtalonRes!A50)</f>
        <v/>
      </c>
      <c r="E73" t="inlineStr">
        <is>
          <t>1</t>
        </is>
      </c>
      <c r="F73" t="inlineStr">
        <is>
          <t>65-15-3</t>
        </is>
      </c>
      <c r="G73" t="inlineStr">
        <is>
          <t>Смена отдельных участков трубопроводов с заготовкой труб в построечных условиях диаметром до 50 мм</t>
        </is>
      </c>
      <c r="H73" t="inlineStr">
        <is>
          <t>100 м трубопровода</t>
        </is>
      </c>
      <c r="I73">
        <f>ROUND(ROUND(4/100,4),7)</f>
        <v/>
      </c>
      <c r="J73" t="n">
        <v>0</v>
      </c>
      <c r="K73">
        <f>ROUND(ROUND(4/100,4),7)</f>
        <v/>
      </c>
      <c r="O73">
        <f>ROUND(CP73,0)</f>
        <v/>
      </c>
      <c r="P73">
        <f>ROUND(CQ73*I73,0)</f>
        <v/>
      </c>
      <c r="Q73">
        <f>(ROUND((ROUND(((ET73)*I73),0)*BB73),0)+ROUND((ROUND(((AE73-(EU73))*I73),0)*BS73),0))</f>
        <v/>
      </c>
      <c r="R73">
        <f>(ROUND((ROUND(((EU73)*I73),0)*BS73),0)+ROUND((ROUND(((AE73-(EU73))*I73),0)*BS73),0))</f>
        <v/>
      </c>
      <c r="S73">
        <f>ROUND(CT73*I73,0)</f>
        <v/>
      </c>
      <c r="T73">
        <f>ROUND(CU73*I73,0)</f>
        <v/>
      </c>
      <c r="U73">
        <f>ROUND(CV73*I73,7)</f>
        <v/>
      </c>
      <c r="V73">
        <f>ROUND(CW73*I73,7)</f>
        <v/>
      </c>
      <c r="W73">
        <f>ROUND(CX73*I73,0)</f>
        <v/>
      </c>
      <c r="X73">
        <f>ROUND(CY73,0)</f>
        <v/>
      </c>
      <c r="Y73">
        <f>ROUND(CZ73,0)</f>
        <v/>
      </c>
      <c r="AA73" t="n">
        <v>78855224</v>
      </c>
      <c r="AB73">
        <f>ROUND((AC73+AD73+AF73),2)</f>
        <v/>
      </c>
      <c r="AC73">
        <f>ROUND((ES73),2)</f>
        <v/>
      </c>
      <c r="AD73">
        <f>ROUND((((ET73)-(EU73))+AE73),2)</f>
        <v/>
      </c>
      <c r="AE73">
        <f>ROUND((EU73),2)</f>
        <v/>
      </c>
      <c r="AF73">
        <f>ROUND((EV73),2)</f>
        <v/>
      </c>
      <c r="AG73">
        <f>ROUND((AP73),2)</f>
        <v/>
      </c>
      <c r="AH73">
        <f>(EW73)</f>
        <v/>
      </c>
      <c r="AI73">
        <f>(EX73)</f>
        <v/>
      </c>
      <c r="AJ73">
        <f>(AS73)</f>
        <v/>
      </c>
      <c r="AK73" t="n">
        <v>5492.86</v>
      </c>
      <c r="AL73" t="n">
        <v>4336.74</v>
      </c>
      <c r="AM73" t="n">
        <v>172.66</v>
      </c>
      <c r="AN73" t="n">
        <v>4.05</v>
      </c>
      <c r="AO73" t="n">
        <v>983.46</v>
      </c>
      <c r="AP73" t="n">
        <v>0</v>
      </c>
      <c r="AQ73" t="n">
        <v>111</v>
      </c>
      <c r="AR73" t="n">
        <v>0.3</v>
      </c>
      <c r="AS73" t="n">
        <v>0</v>
      </c>
      <c r="AT73" t="n">
        <v>103</v>
      </c>
      <c r="AU73" t="n">
        <v>52</v>
      </c>
      <c r="AV73" t="n">
        <v>1</v>
      </c>
      <c r="AW73" t="n">
        <v>1</v>
      </c>
      <c r="AZ73" t="n">
        <v>1</v>
      </c>
      <c r="BA73" t="n">
        <v>52.25</v>
      </c>
      <c r="BB73" t="n">
        <v>11.82</v>
      </c>
      <c r="BC73" t="n">
        <v>6.24</v>
      </c>
      <c r="BD73" t="inlineStr"/>
      <c r="BE73" t="inlineStr"/>
      <c r="BF73" t="inlineStr"/>
      <c r="BG73" t="inlineStr"/>
      <c r="BH73" t="n">
        <v>0</v>
      </c>
      <c r="BI73" t="n">
        <v>1</v>
      </c>
      <c r="BJ73" t="inlineStr">
        <is>
          <t>ТЕРр Московской обл., 65-15-3, приказ Минстроя России №675/пр от 28.02.2017 № 263/пр</t>
        </is>
      </c>
      <c r="BM73" t="n">
        <v>65008</v>
      </c>
      <c r="BN73" t="n">
        <v>0</v>
      </c>
      <c r="BO73" t="inlineStr">
        <is>
          <t>65-15-3</t>
        </is>
      </c>
      <c r="BP73" t="n">
        <v>1</v>
      </c>
      <c r="BQ73" t="n">
        <v>6</v>
      </c>
      <c r="BR73" t="n">
        <v>0</v>
      </c>
      <c r="BS73" t="n">
        <v>52.25</v>
      </c>
      <c r="BT73" t="n">
        <v>1</v>
      </c>
      <c r="BU73" t="n">
        <v>1</v>
      </c>
      <c r="BV73" t="n">
        <v>1</v>
      </c>
      <c r="BW73" t="n">
        <v>1</v>
      </c>
      <c r="BX73" t="n">
        <v>1</v>
      </c>
      <c r="BY73" t="inlineStr"/>
      <c r="BZ73" t="n">
        <v>103</v>
      </c>
      <c r="CA73" t="n">
        <v>52</v>
      </c>
      <c r="CB73" t="inlineStr"/>
      <c r="CE73" t="n">
        <v>12</v>
      </c>
      <c r="CF73" t="n">
        <v>0</v>
      </c>
      <c r="CG73" t="n">
        <v>0</v>
      </c>
      <c r="CM73" t="n">
        <v>0</v>
      </c>
      <c r="CN73" t="inlineStr"/>
      <c r="CO73" t="n">
        <v>0</v>
      </c>
      <c r="CP73">
        <f>(P73+Q73+S73)</f>
        <v/>
      </c>
      <c r="CQ73">
        <f>AC73*BC73</f>
        <v/>
      </c>
      <c r="CR73">
        <f>(ROUND((ROUND(((ET73)*1),0)*BB73),0)+ROUND((ROUND(((AE73-(EU73))*1),0)*BS73),0))</f>
        <v/>
      </c>
      <c r="CS73">
        <f>(ROUND((ROUND(((EU73)*1),0)*BS73),0)+ROUND((ROUND(((AE73-(EU73))*1),0)*BS73),0))</f>
        <v/>
      </c>
      <c r="CT73">
        <f>AF73*BA73</f>
        <v/>
      </c>
      <c r="CU73">
        <f>AG73</f>
        <v/>
      </c>
      <c r="CV73">
        <f>AH73</f>
        <v/>
      </c>
      <c r="CW73">
        <f>AI73</f>
        <v/>
      </c>
      <c r="CX73">
        <f>AJ73</f>
        <v/>
      </c>
      <c r="CY73">
        <f>(((S73+R73)*AT73)/100)</f>
        <v/>
      </c>
      <c r="CZ73">
        <f>(((S73+R73)*AU73)/100)</f>
        <v/>
      </c>
      <c r="DC73" t="inlineStr"/>
      <c r="DD73" t="inlineStr"/>
      <c r="DE73" t="inlineStr"/>
      <c r="DF73" t="inlineStr"/>
      <c r="DG73" t="inlineStr"/>
      <c r="DH73" t="inlineStr"/>
      <c r="DI73" t="inlineStr"/>
      <c r="DJ73" t="inlineStr"/>
      <c r="DK73" t="inlineStr"/>
      <c r="DL73" t="inlineStr"/>
      <c r="DM73" t="inlineStr"/>
      <c r="DN73" t="n">
        <v>0</v>
      </c>
      <c r="DO73" t="n">
        <v>0</v>
      </c>
      <c r="DP73" t="n">
        <v>1</v>
      </c>
      <c r="DQ73" t="n">
        <v>1</v>
      </c>
      <c r="DU73" t="n">
        <v>1013</v>
      </c>
      <c r="DV73" t="inlineStr">
        <is>
          <t>100 м трубопровода</t>
        </is>
      </c>
      <c r="DW73" t="inlineStr">
        <is>
          <t>100 м трубопровода</t>
        </is>
      </c>
      <c r="DX73" t="n">
        <v>1</v>
      </c>
      <c r="DZ73" t="inlineStr"/>
      <c r="EA73" t="inlineStr"/>
      <c r="EB73" t="inlineStr"/>
      <c r="EC73" t="inlineStr"/>
      <c r="EE73" t="n">
        <v>78726002</v>
      </c>
      <c r="EF73" t="n">
        <v>6</v>
      </c>
      <c r="EG73" t="inlineStr">
        <is>
          <t>Ремонтно-строительные работы</t>
        </is>
      </c>
      <c r="EH73" t="n">
        <v>99</v>
      </c>
      <c r="EI73" t="inlineStr">
        <is>
          <t>Внутренние санитарно-технические работы</t>
        </is>
      </c>
      <c r="EJ73" t="n">
        <v>1</v>
      </c>
      <c r="EK73" t="n">
        <v>65008</v>
      </c>
      <c r="EL73" t="inlineStr">
        <is>
          <t>Внутренние санитарнотехнические работы: смена труб, санприборов, запорной арматуры и другое</t>
        </is>
      </c>
      <c r="EM73" t="inlineStr">
        <is>
          <t>рФЕР-65</t>
        </is>
      </c>
      <c r="EO73" t="inlineStr"/>
      <c r="EQ73" t="n">
        <v>0</v>
      </c>
      <c r="ER73" t="n">
        <v>5492.86</v>
      </c>
      <c r="ES73" t="n">
        <v>4336.74</v>
      </c>
      <c r="ET73" t="n">
        <v>172.66</v>
      </c>
      <c r="EU73" t="n">
        <v>4.05</v>
      </c>
      <c r="EV73" t="n">
        <v>983.46</v>
      </c>
      <c r="EW73" t="n">
        <v>111</v>
      </c>
      <c r="EX73" t="n">
        <v>0.3</v>
      </c>
      <c r="EY73" t="n">
        <v>0</v>
      </c>
      <c r="FQ73" t="n">
        <v>0</v>
      </c>
      <c r="FR73" t="n">
        <v>0</v>
      </c>
      <c r="FS73" t="n">
        <v>0</v>
      </c>
      <c r="FX73" t="n">
        <v>103</v>
      </c>
      <c r="FY73" t="n">
        <v>52</v>
      </c>
      <c r="GA73" t="inlineStr"/>
      <c r="GD73" t="n">
        <v>1</v>
      </c>
      <c r="GF73" t="n">
        <v>1444587068</v>
      </c>
      <c r="GG73" t="n">
        <v>2</v>
      </c>
      <c r="GH73" t="n">
        <v>1</v>
      </c>
      <c r="GI73" t="n">
        <v>2</v>
      </c>
      <c r="GJ73" t="n">
        <v>0</v>
      </c>
      <c r="GK73" t="n">
        <v>0</v>
      </c>
      <c r="GL73">
        <f>ROUND(IF(AND(BH73=3,BI73=3,FS73&lt;&gt;0),P73,0),0)</f>
        <v/>
      </c>
      <c r="GM73">
        <f>ROUND(O73+X73+Y73,0)+GX73</f>
        <v/>
      </c>
      <c r="GN73">
        <f>IF(OR(BI73=0,BI73=1),GM73-GX73,0)</f>
        <v/>
      </c>
      <c r="GO73">
        <f>IF(BI73=2,GM73-GX73,0)</f>
        <v/>
      </c>
      <c r="GP73">
        <f>IF(BI73=4,GM73-GX73,0)</f>
        <v/>
      </c>
      <c r="GR73" t="n">
        <v>0</v>
      </c>
      <c r="GS73" t="n">
        <v>3</v>
      </c>
      <c r="GT73" t="n">
        <v>0</v>
      </c>
      <c r="GU73" t="inlineStr"/>
      <c r="GV73">
        <f>ROUND((GT73),2)</f>
        <v/>
      </c>
      <c r="GW73" t="n">
        <v>1</v>
      </c>
      <c r="GX73">
        <f>ROUND(HC73*I73,0)</f>
        <v/>
      </c>
      <c r="HA73" t="n">
        <v>0</v>
      </c>
      <c r="HB73" t="n">
        <v>0</v>
      </c>
      <c r="HC73">
        <f>GV73*GW73</f>
        <v/>
      </c>
      <c r="HE73" t="inlineStr"/>
      <c r="HF73" t="inlineStr"/>
      <c r="HM73" t="inlineStr"/>
      <c r="HN73" t="inlineStr">
        <is>
          <t>Пр/812-099.2-1</t>
        </is>
      </c>
      <c r="HO73" t="inlineStr">
        <is>
          <t>Пр/774-099.2</t>
        </is>
      </c>
      <c r="HP73" t="inlineStr">
        <is>
          <t>Внутренние санитарнотехнические работы: смена труб, санприборов, запорной арматуры и другое</t>
        </is>
      </c>
      <c r="HQ73" t="inlineStr">
        <is>
          <t>Внутренние санитарнотехнические работы: смена труб, санприборов, запорной арматуры и другое</t>
        </is>
      </c>
      <c r="HS73" t="n">
        <v>0</v>
      </c>
      <c r="IK73" t="n">
        <v>0</v>
      </c>
    </row>
    <row r="74">
      <c r="A74" t="n">
        <v>17</v>
      </c>
      <c r="B74" t="n">
        <v>0</v>
      </c>
      <c r="C74">
        <f>ROW(SmtRes!A56)</f>
        <v/>
      </c>
      <c r="D74">
        <f>ROW(EtalonRes!A57)</f>
        <v/>
      </c>
      <c r="E74" t="inlineStr">
        <is>
          <t>2</t>
        </is>
      </c>
      <c r="F74" t="inlineStr">
        <is>
          <t>18-06-007-4</t>
        </is>
      </c>
      <c r="G74" t="inlineStr">
        <is>
          <t>Установка фильтров диаметром 50 мм</t>
        </is>
      </c>
      <c r="H74" t="inlineStr">
        <is>
          <t>10 фильтров</t>
        </is>
      </c>
      <c r="I74">
        <f>ROUND(ROUND(1/10,4),7)</f>
        <v/>
      </c>
      <c r="J74" t="n">
        <v>0</v>
      </c>
      <c r="K74">
        <f>ROUND(ROUND(1/10,4),7)</f>
        <v/>
      </c>
      <c r="O74">
        <f>ROUND(CP74,0)</f>
        <v/>
      </c>
      <c r="P74">
        <f>ROUND(CQ74*I74,0)</f>
        <v/>
      </c>
      <c r="Q74">
        <f>(ROUND((ROUND(((ET74)*I74),0)*BB74),0)+ROUND((ROUND(((AE74-(EU74))*I74),0)*BS74),0))</f>
        <v/>
      </c>
      <c r="R74">
        <f>(ROUND((ROUND(((EU74)*I74),0)*BS74),0)+ROUND((ROUND(((AE74-(EU74))*I74),0)*BS74),0))</f>
        <v/>
      </c>
      <c r="S74">
        <f>ROUND(CT74*I74,0)</f>
        <v/>
      </c>
      <c r="T74">
        <f>ROUND(CU74*I74,0)</f>
        <v/>
      </c>
      <c r="U74">
        <f>ROUND(CV74*I74,7)</f>
        <v/>
      </c>
      <c r="V74">
        <f>ROUND(CW74*I74,7)</f>
        <v/>
      </c>
      <c r="W74">
        <f>ROUND(CX74*I74,0)</f>
        <v/>
      </c>
      <c r="X74">
        <f>ROUND(CY74,0)</f>
        <v/>
      </c>
      <c r="Y74">
        <f>ROUND(CZ74,0)</f>
        <v/>
      </c>
      <c r="AA74" t="n">
        <v>78855224</v>
      </c>
      <c r="AB74">
        <f>ROUND((AC74+AD74+AF74),2)</f>
        <v/>
      </c>
      <c r="AC74">
        <f>ROUND((ES74),2)</f>
        <v/>
      </c>
      <c r="AD74">
        <f>ROUND((((ET74)-(EU74))+AE74),2)</f>
        <v/>
      </c>
      <c r="AE74">
        <f>ROUND((EU74),2)</f>
        <v/>
      </c>
      <c r="AF74">
        <f>ROUND((EV74),2)</f>
        <v/>
      </c>
      <c r="AG74">
        <f>ROUND((AP74),2)</f>
        <v/>
      </c>
      <c r="AH74">
        <f>(EW74)</f>
        <v/>
      </c>
      <c r="AI74">
        <f>(EX74)</f>
        <v/>
      </c>
      <c r="AJ74">
        <f>(AS74)</f>
        <v/>
      </c>
      <c r="AK74" t="n">
        <v>8415.26</v>
      </c>
      <c r="AL74" t="n">
        <v>8246.360000000001</v>
      </c>
      <c r="AM74" t="n">
        <v>76.73999999999999</v>
      </c>
      <c r="AN74" t="n">
        <v>0.68</v>
      </c>
      <c r="AO74" t="n">
        <v>92.16</v>
      </c>
      <c r="AP74" t="n">
        <v>0</v>
      </c>
      <c r="AQ74" t="n">
        <v>9.92</v>
      </c>
      <c r="AR74" t="n">
        <v>0.05</v>
      </c>
      <c r="AS74" t="n">
        <v>0</v>
      </c>
      <c r="AT74" t="n">
        <v>121</v>
      </c>
      <c r="AU74" t="n">
        <v>72</v>
      </c>
      <c r="AV74" t="n">
        <v>1</v>
      </c>
      <c r="AW74" t="n">
        <v>1</v>
      </c>
      <c r="AZ74" t="n">
        <v>1</v>
      </c>
      <c r="BA74" t="n">
        <v>52.25</v>
      </c>
      <c r="BB74" t="n">
        <v>17.3</v>
      </c>
      <c r="BC74" t="n">
        <v>2.27</v>
      </c>
      <c r="BD74" t="inlineStr"/>
      <c r="BE74" t="inlineStr"/>
      <c r="BF74" t="inlineStr"/>
      <c r="BG74" t="inlineStr"/>
      <c r="BH74" t="n">
        <v>0</v>
      </c>
      <c r="BI74" t="n">
        <v>1</v>
      </c>
      <c r="BJ74" t="inlineStr">
        <is>
          <t>ТЕР Московской обл., 18-06-007-4, приказ Минстроя России №675/пр от 28.02.2017 № 260/пр</t>
        </is>
      </c>
      <c r="BM74" t="n">
        <v>18001</v>
      </c>
      <c r="BN74" t="n">
        <v>0</v>
      </c>
      <c r="BO74" t="inlineStr">
        <is>
          <t>18-06-007-4</t>
        </is>
      </c>
      <c r="BP74" t="n">
        <v>1</v>
      </c>
      <c r="BQ74" t="n">
        <v>2</v>
      </c>
      <c r="BR74" t="n">
        <v>0</v>
      </c>
      <c r="BS74" t="n">
        <v>52.25</v>
      </c>
      <c r="BT74" t="n">
        <v>1</v>
      </c>
      <c r="BU74" t="n">
        <v>1</v>
      </c>
      <c r="BV74" t="n">
        <v>1</v>
      </c>
      <c r="BW74" t="n">
        <v>1</v>
      </c>
      <c r="BX74" t="n">
        <v>1</v>
      </c>
      <c r="BY74" t="inlineStr"/>
      <c r="BZ74" t="n">
        <v>121</v>
      </c>
      <c r="CA74" t="n">
        <v>72</v>
      </c>
      <c r="CB74" t="inlineStr"/>
      <c r="CE74" t="n">
        <v>12</v>
      </c>
      <c r="CF74" t="n">
        <v>0</v>
      </c>
      <c r="CG74" t="n">
        <v>0</v>
      </c>
      <c r="CM74" t="n">
        <v>0</v>
      </c>
      <c r="CN74" t="inlineStr"/>
      <c r="CO74" t="n">
        <v>0</v>
      </c>
      <c r="CP74">
        <f>(P74+Q74+S74)</f>
        <v/>
      </c>
      <c r="CQ74">
        <f>AC74*BC74</f>
        <v/>
      </c>
      <c r="CR74">
        <f>(ROUND((ROUND(((ET74)*1),0)*BB74),0)+ROUND((ROUND(((AE74-(EU74))*1),0)*BS74),0))</f>
        <v/>
      </c>
      <c r="CS74">
        <f>(ROUND((ROUND(((EU74)*1),0)*BS74),0)+ROUND((ROUND(((AE74-(EU74))*1),0)*BS74),0))</f>
        <v/>
      </c>
      <c r="CT74">
        <f>AF74*BA74</f>
        <v/>
      </c>
      <c r="CU74">
        <f>AG74</f>
        <v/>
      </c>
      <c r="CV74">
        <f>AH74</f>
        <v/>
      </c>
      <c r="CW74">
        <f>AI74</f>
        <v/>
      </c>
      <c r="CX74">
        <f>AJ74</f>
        <v/>
      </c>
      <c r="CY74">
        <f>(((S74+R74)*AT74)/100)</f>
        <v/>
      </c>
      <c r="CZ74">
        <f>(((S74+R74)*AU74)/100)</f>
        <v/>
      </c>
      <c r="DC74" t="inlineStr"/>
      <c r="DD74" t="inlineStr"/>
      <c r="DE74" t="inlineStr"/>
      <c r="DF74" t="inlineStr"/>
      <c r="DG74" t="inlineStr"/>
      <c r="DH74" t="inlineStr"/>
      <c r="DI74" t="inlineStr"/>
      <c r="DJ74" t="inlineStr"/>
      <c r="DK74" t="inlineStr"/>
      <c r="DL74" t="inlineStr"/>
      <c r="DM74" t="inlineStr"/>
      <c r="DN74" t="n">
        <v>0</v>
      </c>
      <c r="DO74" t="n">
        <v>0</v>
      </c>
      <c r="DP74" t="n">
        <v>1</v>
      </c>
      <c r="DQ74" t="n">
        <v>1</v>
      </c>
      <c r="DU74" t="n">
        <v>1013</v>
      </c>
      <c r="DV74" t="inlineStr">
        <is>
          <t>10 фильтров</t>
        </is>
      </c>
      <c r="DW74" t="inlineStr">
        <is>
          <t>10 фильтров</t>
        </is>
      </c>
      <c r="DX74" t="n">
        <v>1</v>
      </c>
      <c r="DZ74" t="inlineStr"/>
      <c r="EA74" t="inlineStr"/>
      <c r="EB74" t="inlineStr"/>
      <c r="EC74" t="inlineStr"/>
      <c r="EE74" t="n">
        <v>78725885</v>
      </c>
      <c r="EF74" t="n">
        <v>2</v>
      </c>
      <c r="EG74" t="inlineStr">
        <is>
          <t>Общестроительные работы</t>
        </is>
      </c>
      <c r="EH74" t="n">
        <v>16</v>
      </c>
      <c r="EI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4" t="n">
        <v>1</v>
      </c>
      <c r="EK74" t="n">
        <v>18001</v>
      </c>
      <c r="EL74" t="inlineStr">
        <is>
          <t>Отопление - внутренние устройства</t>
        </is>
      </c>
      <c r="EM74" t="inlineStr">
        <is>
          <t>ФЕР-18</t>
        </is>
      </c>
      <c r="EO74" t="inlineStr"/>
      <c r="EQ74" t="n">
        <v>0</v>
      </c>
      <c r="ER74" t="n">
        <v>8415.26</v>
      </c>
      <c r="ES74" t="n">
        <v>8246.360000000001</v>
      </c>
      <c r="ET74" t="n">
        <v>76.73999999999999</v>
      </c>
      <c r="EU74" t="n">
        <v>0.68</v>
      </c>
      <c r="EV74" t="n">
        <v>92.16</v>
      </c>
      <c r="EW74" t="n">
        <v>9.92</v>
      </c>
      <c r="EX74" t="n">
        <v>0.05</v>
      </c>
      <c r="EY74" t="n">
        <v>0</v>
      </c>
      <c r="FQ74" t="n">
        <v>0</v>
      </c>
      <c r="FR74" t="n">
        <v>0</v>
      </c>
      <c r="FS74" t="n">
        <v>0</v>
      </c>
      <c r="FX74" t="n">
        <v>121</v>
      </c>
      <c r="FY74" t="n">
        <v>72</v>
      </c>
      <c r="GA74" t="inlineStr"/>
      <c r="GD74" t="n">
        <v>1</v>
      </c>
      <c r="GF74" t="n">
        <v>1814710768</v>
      </c>
      <c r="GG74" t="n">
        <v>2</v>
      </c>
      <c r="GH74" t="n">
        <v>1</v>
      </c>
      <c r="GI74" t="n">
        <v>2</v>
      </c>
      <c r="GJ74" t="n">
        <v>0</v>
      </c>
      <c r="GK74" t="n">
        <v>0</v>
      </c>
      <c r="GL74">
        <f>ROUND(IF(AND(BH74=3,BI74=3,FS74&lt;&gt;0),P74,0),0)</f>
        <v/>
      </c>
      <c r="GM74">
        <f>ROUND(O74+X74+Y74,0)+GX74</f>
        <v/>
      </c>
      <c r="GN74">
        <f>IF(OR(BI74=0,BI74=1),GM74-GX74,0)</f>
        <v/>
      </c>
      <c r="GO74">
        <f>IF(BI74=2,GM74-GX74,0)</f>
        <v/>
      </c>
      <c r="GP74">
        <f>IF(BI74=4,GM74-GX74,0)</f>
        <v/>
      </c>
      <c r="GR74" t="n">
        <v>0</v>
      </c>
      <c r="GS74" t="n">
        <v>3</v>
      </c>
      <c r="GT74" t="n">
        <v>0</v>
      </c>
      <c r="GU74" t="inlineStr"/>
      <c r="GV74">
        <f>ROUND((GT74),2)</f>
        <v/>
      </c>
      <c r="GW74" t="n">
        <v>1</v>
      </c>
      <c r="GX74">
        <f>ROUND(HC74*I74,0)</f>
        <v/>
      </c>
      <c r="HA74" t="n">
        <v>0</v>
      </c>
      <c r="HB74" t="n">
        <v>0</v>
      </c>
      <c r="HC74">
        <f>GV74*GW74</f>
        <v/>
      </c>
      <c r="HE74" t="inlineStr"/>
      <c r="HF74" t="inlineStr"/>
      <c r="HM74" t="inlineStr"/>
      <c r="HN74" t="inlineStr">
        <is>
          <t>Пр/812-016.0-1</t>
        </is>
      </c>
      <c r="HO74" t="inlineStr">
        <is>
          <t>Пр/774-016.0</t>
        </is>
      </c>
      <c r="HP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4" t="n">
        <v>0</v>
      </c>
      <c r="IK74" t="n">
        <v>0</v>
      </c>
    </row>
    <row r="75">
      <c r="A75" t="n">
        <v>18</v>
      </c>
      <c r="B75" t="n">
        <v>0</v>
      </c>
      <c r="C75" t="n">
        <v>55</v>
      </c>
      <c r="E75" t="inlineStr">
        <is>
          <t>2,1</t>
        </is>
      </c>
      <c r="F75" t="inlineStr">
        <is>
          <t>301-1216</t>
        </is>
      </c>
      <c r="G75" t="inlineStr">
        <is>
          <t>Фильтры для очистки воды в трубопроводах систем отопления диаметром 50 мм</t>
        </is>
      </c>
      <c r="H75" t="inlineStr">
        <is>
          <t>шт.</t>
        </is>
      </c>
      <c r="I75">
        <f>I74*J75</f>
        <v/>
      </c>
      <c r="J75" t="n">
        <v>10</v>
      </c>
      <c r="K75" t="n">
        <v>10</v>
      </c>
      <c r="O75">
        <f>ROUND(CP75,0)</f>
        <v/>
      </c>
      <c r="P75">
        <f>ROUND(CQ75*I75,0)</f>
        <v/>
      </c>
      <c r="Q75">
        <f>(ROUND((ROUND(((ET75)*I75),0)*BB75),0)+ROUND((ROUND(((AE75-(EU75))*I75),0)*BS75),0))</f>
        <v/>
      </c>
      <c r="R75">
        <f>(ROUND((ROUND(((EU75)*I75),0)*BS75),0)+ROUND((ROUND(((AE75-(EU75))*I75),0)*BS75),0))</f>
        <v/>
      </c>
      <c r="S75">
        <f>ROUND(CT75*I75,0)</f>
        <v/>
      </c>
      <c r="T75">
        <f>ROUND(CU75*I75,0)</f>
        <v/>
      </c>
      <c r="U75">
        <f>ROUND(CV75*I75,7)</f>
        <v/>
      </c>
      <c r="V75">
        <f>ROUND(CW75*I75,7)</f>
        <v/>
      </c>
      <c r="W75">
        <f>ROUND(CX75*I75,0)</f>
        <v/>
      </c>
      <c r="X75">
        <f>ROUND(CY75,0)</f>
        <v/>
      </c>
      <c r="Y75">
        <f>ROUND(CZ75,0)</f>
        <v/>
      </c>
      <c r="AA75" t="n">
        <v>78855224</v>
      </c>
      <c r="AB75">
        <f>ROUND((AC75+AD75+AF75),2)</f>
        <v/>
      </c>
      <c r="AC75">
        <f>ROUND((ES75),2)</f>
        <v/>
      </c>
      <c r="AD75">
        <f>ROUND((((ET75)-(EU75))+AE75),2)</f>
        <v/>
      </c>
      <c r="AE75">
        <f>ROUND((EU75),2)</f>
        <v/>
      </c>
      <c r="AF75">
        <f>ROUND((EV75),2)</f>
        <v/>
      </c>
      <c r="AG75">
        <f>ROUND((AP75),2)</f>
        <v/>
      </c>
      <c r="AH75">
        <f>(EW75)</f>
        <v/>
      </c>
      <c r="AI75">
        <f>(EX75)</f>
        <v/>
      </c>
      <c r="AJ75">
        <f>(AS75)</f>
        <v/>
      </c>
      <c r="AK75" t="n">
        <v>823.6</v>
      </c>
      <c r="AL75" t="n">
        <v>823.6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  <c r="AS75" t="n">
        <v>1.66</v>
      </c>
      <c r="AT75" t="n">
        <v>121</v>
      </c>
      <c r="AU75" t="n">
        <v>72</v>
      </c>
      <c r="AV75" t="n">
        <v>1</v>
      </c>
      <c r="AW75" t="n">
        <v>1</v>
      </c>
      <c r="AZ75" t="n">
        <v>1</v>
      </c>
      <c r="BA75" t="n">
        <v>1</v>
      </c>
      <c r="BB75" t="n">
        <v>1</v>
      </c>
      <c r="BC75" t="n">
        <v>2.25</v>
      </c>
      <c r="BD75" t="inlineStr"/>
      <c r="BE75" t="inlineStr"/>
      <c r="BF75" t="inlineStr"/>
      <c r="BG75" t="inlineStr"/>
      <c r="BH75" t="n">
        <v>3</v>
      </c>
      <c r="BI75" t="n">
        <v>1</v>
      </c>
      <c r="BJ75" t="inlineStr">
        <is>
          <t>ТССЦ Московской обл., 301-1216, приказ Минстроя России №675/пр от 28.02.2017 № 256/пр</t>
        </is>
      </c>
      <c r="BM75" t="n">
        <v>18001</v>
      </c>
      <c r="BN75" t="n">
        <v>0</v>
      </c>
      <c r="BO75" t="inlineStr">
        <is>
          <t>301-1216</t>
        </is>
      </c>
      <c r="BP75" t="n">
        <v>1</v>
      </c>
      <c r="BQ75" t="n">
        <v>2</v>
      </c>
      <c r="BR75" t="n">
        <v>0</v>
      </c>
      <c r="BS75" t="n">
        <v>1</v>
      </c>
      <c r="BT75" t="n">
        <v>1</v>
      </c>
      <c r="BU75" t="n">
        <v>1</v>
      </c>
      <c r="BV75" t="n">
        <v>1</v>
      </c>
      <c r="BW75" t="n">
        <v>1</v>
      </c>
      <c r="BX75" t="n">
        <v>1</v>
      </c>
      <c r="BY75" t="inlineStr"/>
      <c r="BZ75" t="n">
        <v>121</v>
      </c>
      <c r="CA75" t="n">
        <v>72</v>
      </c>
      <c r="CB75" t="inlineStr"/>
      <c r="CE75" t="n">
        <v>12</v>
      </c>
      <c r="CF75" t="n">
        <v>0</v>
      </c>
      <c r="CG75" t="n">
        <v>0</v>
      </c>
      <c r="CM75" t="n">
        <v>0</v>
      </c>
      <c r="CN75" t="inlineStr"/>
      <c r="CO75" t="n">
        <v>0</v>
      </c>
      <c r="CP75">
        <f>(P75+Q75+S75)</f>
        <v/>
      </c>
      <c r="CQ75">
        <f>AC75*BC75</f>
        <v/>
      </c>
      <c r="CR75">
        <f>(ROUND((ROUND(((ET75)*1),0)*BB75),0)+ROUND((ROUND(((AE75-(EU75))*1),0)*BS75),0))</f>
        <v/>
      </c>
      <c r="CS75">
        <f>(ROUND((ROUND(((EU75)*1),0)*BS75),0)+ROUND((ROUND(((AE75-(EU75))*1),0)*BS75),0))</f>
        <v/>
      </c>
      <c r="CT75">
        <f>AF75*BA75</f>
        <v/>
      </c>
      <c r="CU75">
        <f>AG75</f>
        <v/>
      </c>
      <c r="CV75">
        <f>AH75</f>
        <v/>
      </c>
      <c r="CW75">
        <f>AI75</f>
        <v/>
      </c>
      <c r="CX75">
        <f>AJ75</f>
        <v/>
      </c>
      <c r="CY75">
        <f>(((S75+R75)*AT75)/100)</f>
        <v/>
      </c>
      <c r="CZ75">
        <f>(((S75+R75)*AU75)/100)</f>
        <v/>
      </c>
      <c r="DC75" t="inlineStr"/>
      <c r="DD75" t="inlineStr"/>
      <c r="DE75" t="inlineStr"/>
      <c r="DF75" t="inlineStr"/>
      <c r="DG75" t="inlineStr"/>
      <c r="DH75" t="inlineStr"/>
      <c r="DI75" t="inlineStr"/>
      <c r="DJ75" t="inlineStr"/>
      <c r="DK75" t="inlineStr"/>
      <c r="DL75" t="inlineStr"/>
      <c r="DM75" t="inlineStr"/>
      <c r="DN75" t="n">
        <v>0</v>
      </c>
      <c r="DO75" t="n">
        <v>0</v>
      </c>
      <c r="DP75" t="n">
        <v>1</v>
      </c>
      <c r="DQ75" t="n">
        <v>1</v>
      </c>
      <c r="DU75" t="n">
        <v>1010</v>
      </c>
      <c r="DV75" t="inlineStr">
        <is>
          <t>шт.</t>
        </is>
      </c>
      <c r="DW75" t="inlineStr">
        <is>
          <t>шт.</t>
        </is>
      </c>
      <c r="DX75" t="n">
        <v>1</v>
      </c>
      <c r="DZ75" t="inlineStr"/>
      <c r="EA75" t="inlineStr"/>
      <c r="EB75" t="inlineStr"/>
      <c r="EC75" t="inlineStr"/>
      <c r="EE75" t="n">
        <v>78725885</v>
      </c>
      <c r="EF75" t="n">
        <v>2</v>
      </c>
      <c r="EG75" t="inlineStr">
        <is>
          <t>Общестроительные работы</t>
        </is>
      </c>
      <c r="EH75" t="n">
        <v>16</v>
      </c>
      <c r="EI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5" t="n">
        <v>1</v>
      </c>
      <c r="EK75" t="n">
        <v>18001</v>
      </c>
      <c r="EL75" t="inlineStr">
        <is>
          <t>Отопление - внутренние устройства</t>
        </is>
      </c>
      <c r="EM75" t="inlineStr">
        <is>
          <t>ФЕР-18</t>
        </is>
      </c>
      <c r="EO75" t="inlineStr"/>
      <c r="EQ75" t="n">
        <v>0</v>
      </c>
      <c r="ER75" t="n">
        <v>823.6</v>
      </c>
      <c r="ES75" t="n">
        <v>823.6</v>
      </c>
      <c r="ET75" t="n">
        <v>0</v>
      </c>
      <c r="EU75" t="n">
        <v>0</v>
      </c>
      <c r="EV75" t="n">
        <v>0</v>
      </c>
      <c r="EW75" t="n">
        <v>0</v>
      </c>
      <c r="EX75" t="n">
        <v>0</v>
      </c>
      <c r="FQ75" t="n">
        <v>0</v>
      </c>
      <c r="FR75" t="n">
        <v>0</v>
      </c>
      <c r="FS75" t="n">
        <v>0</v>
      </c>
      <c r="FX75" t="n">
        <v>121</v>
      </c>
      <c r="FY75" t="n">
        <v>72</v>
      </c>
      <c r="GA75" t="inlineStr"/>
      <c r="GD75" t="n">
        <v>1</v>
      </c>
      <c r="GF75" t="n">
        <v>-1352665723</v>
      </c>
      <c r="GG75" t="n">
        <v>2</v>
      </c>
      <c r="GH75" t="n">
        <v>1</v>
      </c>
      <c r="GI75" t="n">
        <v>2</v>
      </c>
      <c r="GJ75" t="n">
        <v>0</v>
      </c>
      <c r="GK75" t="n">
        <v>0</v>
      </c>
      <c r="GL75">
        <f>ROUND(IF(AND(BH75=3,BI75=3,FS75&lt;&gt;0),P75,0),0)</f>
        <v/>
      </c>
      <c r="GM75">
        <f>ROUND(O75+X75+Y75,0)+GX75</f>
        <v/>
      </c>
      <c r="GN75">
        <f>IF(OR(BI75=0,BI75=1),GM75-GX75,0)</f>
        <v/>
      </c>
      <c r="GO75">
        <f>IF(BI75=2,GM75-GX75,0)</f>
        <v/>
      </c>
      <c r="GP75">
        <f>IF(BI75=4,GM75-GX75,0)</f>
        <v/>
      </c>
      <c r="GR75" t="n">
        <v>0</v>
      </c>
      <c r="GS75" t="n">
        <v>3</v>
      </c>
      <c r="GT75" t="n">
        <v>0</v>
      </c>
      <c r="GU75" t="inlineStr"/>
      <c r="GV75">
        <f>ROUND((GT75),2)</f>
        <v/>
      </c>
      <c r="GW75" t="n">
        <v>1</v>
      </c>
      <c r="GX75">
        <f>ROUND(HC75*I75,0)</f>
        <v/>
      </c>
      <c r="HA75" t="n">
        <v>0</v>
      </c>
      <c r="HB75" t="n">
        <v>0</v>
      </c>
      <c r="HC75">
        <f>GV75*GW75</f>
        <v/>
      </c>
      <c r="HE75" t="inlineStr"/>
      <c r="HF75" t="inlineStr"/>
      <c r="HM75" t="inlineStr"/>
      <c r="HN75" t="inlineStr">
        <is>
          <t>Пр/812-016.0-1</t>
        </is>
      </c>
      <c r="HO75" t="inlineStr">
        <is>
          <t>Пр/774-016.0</t>
        </is>
      </c>
      <c r="HP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5" t="n">
        <v>0</v>
      </c>
      <c r="IK75" t="n">
        <v>0</v>
      </c>
    </row>
    <row r="76">
      <c r="A76" t="n">
        <v>18</v>
      </c>
      <c r="B76" t="n">
        <v>0</v>
      </c>
      <c r="C76" t="n">
        <v>56</v>
      </c>
      <c r="E76" t="inlineStr">
        <is>
          <t>2,2</t>
        </is>
      </c>
      <c r="F76" t="inlineStr">
        <is>
          <t>302-0065</t>
        </is>
      </c>
      <c r="G76" t="inlineStr">
        <is>
          <t>Кран шаровый муфтовый Valtec для воды диаметром 32 мм, тип в/в</t>
        </is>
      </c>
      <c r="H76" t="inlineStr">
        <is>
          <t>шт.</t>
        </is>
      </c>
      <c r="I76">
        <f>I74*J76</f>
        <v/>
      </c>
      <c r="J76" t="n">
        <v>10</v>
      </c>
      <c r="K76" t="n">
        <v>10</v>
      </c>
      <c r="O76">
        <f>ROUND(CP76,0)</f>
        <v/>
      </c>
      <c r="P76">
        <f>ROUND(CQ76*I76,0)</f>
        <v/>
      </c>
      <c r="Q76">
        <f>(ROUND((ROUND(((ET76)*I76),0)*BB76),0)+ROUND((ROUND(((AE76-(EU76))*I76),0)*BS76),0))</f>
        <v/>
      </c>
      <c r="R76">
        <f>(ROUND((ROUND(((EU76)*I76),0)*BS76),0)+ROUND((ROUND(((AE76-(EU76))*I76),0)*BS76),0))</f>
        <v/>
      </c>
      <c r="S76">
        <f>ROUND(CT76*I76,0)</f>
        <v/>
      </c>
      <c r="T76">
        <f>ROUND(CU76*I76,0)</f>
        <v/>
      </c>
      <c r="U76">
        <f>ROUND(CV76*I76,7)</f>
        <v/>
      </c>
      <c r="V76">
        <f>ROUND(CW76*I76,7)</f>
        <v/>
      </c>
      <c r="W76">
        <f>ROUND(CX76*I76,0)</f>
        <v/>
      </c>
      <c r="X76">
        <f>ROUND(CY76,0)</f>
        <v/>
      </c>
      <c r="Y76">
        <f>ROUND(CZ76,0)</f>
        <v/>
      </c>
      <c r="AA76" t="n">
        <v>78855224</v>
      </c>
      <c r="AB76">
        <f>ROUND((AC76+AD76+AF76),2)</f>
        <v/>
      </c>
      <c r="AC76">
        <f>ROUND((ES76),2)</f>
        <v/>
      </c>
      <c r="AD76">
        <f>ROUND((((ET76)-(EU76))+AE76),2)</f>
        <v/>
      </c>
      <c r="AE76">
        <f>ROUND((EU76),2)</f>
        <v/>
      </c>
      <c r="AF76">
        <f>ROUND((EV76),2)</f>
        <v/>
      </c>
      <c r="AG76">
        <f>ROUND((AP76),2)</f>
        <v/>
      </c>
      <c r="AH76">
        <f>(EW76)</f>
        <v/>
      </c>
      <c r="AI76">
        <f>(EX76)</f>
        <v/>
      </c>
      <c r="AJ76">
        <f>(AS76)</f>
        <v/>
      </c>
      <c r="AK76" t="n">
        <v>106.72</v>
      </c>
      <c r="AL76" t="n">
        <v>106.72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  <c r="AS76" t="n">
        <v>0.03</v>
      </c>
      <c r="AT76" t="n">
        <v>121</v>
      </c>
      <c r="AU76" t="n">
        <v>72</v>
      </c>
      <c r="AV76" t="n">
        <v>1</v>
      </c>
      <c r="AW76" t="n">
        <v>1</v>
      </c>
      <c r="AZ76" t="n">
        <v>1</v>
      </c>
      <c r="BA76" t="n">
        <v>1</v>
      </c>
      <c r="BB76" t="n">
        <v>1</v>
      </c>
      <c r="BC76" t="n">
        <v>14.25</v>
      </c>
      <c r="BD76" t="inlineStr"/>
      <c r="BE76" t="inlineStr"/>
      <c r="BF76" t="inlineStr"/>
      <c r="BG76" t="inlineStr"/>
      <c r="BH76" t="n">
        <v>3</v>
      </c>
      <c r="BI76" t="n">
        <v>1</v>
      </c>
      <c r="BJ76" t="inlineStr">
        <is>
          <t>ТССЦ Московской обл., 302-0065, приказ Минстроя России №675/пр от 28.02.2017 № 256/пр</t>
        </is>
      </c>
      <c r="BM76" t="n">
        <v>18001</v>
      </c>
      <c r="BN76" t="n">
        <v>0</v>
      </c>
      <c r="BO76" t="inlineStr">
        <is>
          <t>302-0065</t>
        </is>
      </c>
      <c r="BP76" t="n">
        <v>1</v>
      </c>
      <c r="BQ76" t="n">
        <v>2</v>
      </c>
      <c r="BR76" t="n">
        <v>0</v>
      </c>
      <c r="BS76" t="n">
        <v>1</v>
      </c>
      <c r="BT76" t="n">
        <v>1</v>
      </c>
      <c r="BU76" t="n">
        <v>1</v>
      </c>
      <c r="BV76" t="n">
        <v>1</v>
      </c>
      <c r="BW76" t="n">
        <v>1</v>
      </c>
      <c r="BX76" t="n">
        <v>1</v>
      </c>
      <c r="BY76" t="inlineStr"/>
      <c r="BZ76" t="n">
        <v>121</v>
      </c>
      <c r="CA76" t="n">
        <v>72</v>
      </c>
      <c r="CB76" t="inlineStr"/>
      <c r="CE76" t="n">
        <v>12</v>
      </c>
      <c r="CF76" t="n">
        <v>0</v>
      </c>
      <c r="CG76" t="n">
        <v>0</v>
      </c>
      <c r="CM76" t="n">
        <v>0</v>
      </c>
      <c r="CN76" t="inlineStr"/>
      <c r="CO76" t="n">
        <v>0</v>
      </c>
      <c r="CP76">
        <f>(P76+Q76+S76)</f>
        <v/>
      </c>
      <c r="CQ76">
        <f>AC76*BC76</f>
        <v/>
      </c>
      <c r="CR76">
        <f>(ROUND((ROUND(((ET76)*1),0)*BB76),0)+ROUND((ROUND(((AE76-(EU76))*1),0)*BS76),0))</f>
        <v/>
      </c>
      <c r="CS76">
        <f>(ROUND((ROUND(((EU76)*1),0)*BS76),0)+ROUND((ROUND(((AE76-(EU76))*1),0)*BS76),0))</f>
        <v/>
      </c>
      <c r="CT76">
        <f>AF76*BA76</f>
        <v/>
      </c>
      <c r="CU76">
        <f>AG76</f>
        <v/>
      </c>
      <c r="CV76">
        <f>AH76</f>
        <v/>
      </c>
      <c r="CW76">
        <f>AI76</f>
        <v/>
      </c>
      <c r="CX76">
        <f>AJ76</f>
        <v/>
      </c>
      <c r="CY76">
        <f>(((S76+R76)*AT76)/100)</f>
        <v/>
      </c>
      <c r="CZ76">
        <f>(((S76+R76)*AU76)/100)</f>
        <v/>
      </c>
      <c r="DC76" t="inlineStr"/>
      <c r="DD76" t="inlineStr"/>
      <c r="DE76" t="inlineStr"/>
      <c r="DF76" t="inlineStr"/>
      <c r="DG76" t="inlineStr"/>
      <c r="DH76" t="inlineStr"/>
      <c r="DI76" t="inlineStr"/>
      <c r="DJ76" t="inlineStr"/>
      <c r="DK76" t="inlineStr"/>
      <c r="DL76" t="inlineStr"/>
      <c r="DM76" t="inlineStr"/>
      <c r="DN76" t="n">
        <v>0</v>
      </c>
      <c r="DO76" t="n">
        <v>0</v>
      </c>
      <c r="DP76" t="n">
        <v>1</v>
      </c>
      <c r="DQ76" t="n">
        <v>1</v>
      </c>
      <c r="DU76" t="n">
        <v>1010</v>
      </c>
      <c r="DV76" t="inlineStr">
        <is>
          <t>шт.</t>
        </is>
      </c>
      <c r="DW76" t="inlineStr">
        <is>
          <t>шт.</t>
        </is>
      </c>
      <c r="DX76" t="n">
        <v>1</v>
      </c>
      <c r="DZ76" t="inlineStr"/>
      <c r="EA76" t="inlineStr"/>
      <c r="EB76" t="inlineStr"/>
      <c r="EC76" t="inlineStr"/>
      <c r="EE76" t="n">
        <v>78725885</v>
      </c>
      <c r="EF76" t="n">
        <v>2</v>
      </c>
      <c r="EG76" t="inlineStr">
        <is>
          <t>Общестроительные работы</t>
        </is>
      </c>
      <c r="EH76" t="n">
        <v>16</v>
      </c>
      <c r="EI7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6" t="n">
        <v>1</v>
      </c>
      <c r="EK76" t="n">
        <v>18001</v>
      </c>
      <c r="EL76" t="inlineStr">
        <is>
          <t>Отопление - внутренние устройства</t>
        </is>
      </c>
      <c r="EM76" t="inlineStr">
        <is>
          <t>ФЕР-18</t>
        </is>
      </c>
      <c r="EO76" t="inlineStr"/>
      <c r="EQ76" t="n">
        <v>0</v>
      </c>
      <c r="ER76" t="n">
        <v>106.72</v>
      </c>
      <c r="ES76" t="n">
        <v>106.72</v>
      </c>
      <c r="ET76" t="n">
        <v>0</v>
      </c>
      <c r="EU76" t="n">
        <v>0</v>
      </c>
      <c r="EV76" t="n">
        <v>0</v>
      </c>
      <c r="EW76" t="n">
        <v>0</v>
      </c>
      <c r="EX76" t="n">
        <v>0</v>
      </c>
      <c r="FQ76" t="n">
        <v>0</v>
      </c>
      <c r="FR76" t="n">
        <v>0</v>
      </c>
      <c r="FS76" t="n">
        <v>0</v>
      </c>
      <c r="FX76" t="n">
        <v>121</v>
      </c>
      <c r="FY76" t="n">
        <v>72</v>
      </c>
      <c r="GA76" t="inlineStr"/>
      <c r="GD76" t="n">
        <v>1</v>
      </c>
      <c r="GF76" t="n">
        <v>535473645</v>
      </c>
      <c r="GG76" t="n">
        <v>2</v>
      </c>
      <c r="GH76" t="n">
        <v>1</v>
      </c>
      <c r="GI76" t="n">
        <v>2</v>
      </c>
      <c r="GJ76" t="n">
        <v>0</v>
      </c>
      <c r="GK76" t="n">
        <v>0</v>
      </c>
      <c r="GL76">
        <f>ROUND(IF(AND(BH76=3,BI76=3,FS76&lt;&gt;0),P76,0),0)</f>
        <v/>
      </c>
      <c r="GM76">
        <f>ROUND(O76+X76+Y76,0)+GX76</f>
        <v/>
      </c>
      <c r="GN76">
        <f>IF(OR(BI76=0,BI76=1),GM76-GX76,0)</f>
        <v/>
      </c>
      <c r="GO76">
        <f>IF(BI76=2,GM76-GX76,0)</f>
        <v/>
      </c>
      <c r="GP76">
        <f>IF(BI76=4,GM76-GX76,0)</f>
        <v/>
      </c>
      <c r="GR76" t="n">
        <v>0</v>
      </c>
      <c r="GS76" t="n">
        <v>3</v>
      </c>
      <c r="GT76" t="n">
        <v>0</v>
      </c>
      <c r="GU76" t="inlineStr"/>
      <c r="GV76">
        <f>ROUND((GT76),2)</f>
        <v/>
      </c>
      <c r="GW76" t="n">
        <v>1</v>
      </c>
      <c r="GX76">
        <f>ROUND(HC76*I76,0)</f>
        <v/>
      </c>
      <c r="HA76" t="n">
        <v>0</v>
      </c>
      <c r="HB76" t="n">
        <v>0</v>
      </c>
      <c r="HC76">
        <f>GV76*GW76</f>
        <v/>
      </c>
      <c r="HE76" t="inlineStr"/>
      <c r="HF76" t="inlineStr"/>
      <c r="HM76" t="inlineStr"/>
      <c r="HN76" t="inlineStr">
        <is>
          <t>Пр/812-016.0-1</t>
        </is>
      </c>
      <c r="HO76" t="inlineStr">
        <is>
          <t>Пр/774-016.0</t>
        </is>
      </c>
      <c r="HP7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6" t="n">
        <v>0</v>
      </c>
      <c r="IK76" t="n">
        <v>0</v>
      </c>
    </row>
    <row r="77"/>
    <row r="78">
      <c r="A78" s="358" t="n">
        <v>51</v>
      </c>
      <c r="B78" s="358">
        <f>B69</f>
        <v/>
      </c>
      <c r="C78" s="358">
        <f>A69</f>
        <v/>
      </c>
      <c r="D78" s="358">
        <f>ROW(A69)</f>
        <v/>
      </c>
      <c r="E78" s="358" t="n"/>
      <c r="F78" s="358">
        <f>IF(F69&lt;&gt;"",F69,"")</f>
        <v/>
      </c>
      <c r="G78" s="358">
        <f>IF(G69&lt;&gt;"",G69,"")</f>
        <v/>
      </c>
      <c r="H78" s="358" t="n">
        <v>0</v>
      </c>
      <c r="I78" s="358" t="n"/>
      <c r="J78" s="358" t="n"/>
      <c r="K78" s="358" t="n"/>
      <c r="L78" s="358" t="n"/>
      <c r="M78" s="358" t="n"/>
      <c r="N78" s="358" t="n"/>
      <c r="O78" s="358" t="n">
        <v>0</v>
      </c>
      <c r="P78" s="358" t="n">
        <v>0</v>
      </c>
      <c r="Q78" s="358" t="n">
        <v>0</v>
      </c>
      <c r="R78" s="358" t="n">
        <v>0</v>
      </c>
      <c r="S78" s="358" t="n">
        <v>0</v>
      </c>
      <c r="T78" s="358" t="n">
        <v>0</v>
      </c>
      <c r="U78" s="358" t="n">
        <v>0</v>
      </c>
      <c r="V78" s="358" t="n">
        <v>0</v>
      </c>
      <c r="W78" s="358" t="n">
        <v>0</v>
      </c>
      <c r="X78" s="358" t="n">
        <v>0</v>
      </c>
      <c r="Y78" s="358" t="n">
        <v>0</v>
      </c>
      <c r="Z78" s="358" t="n"/>
      <c r="AA78" s="358" t="n"/>
      <c r="AB78" s="358" t="n"/>
      <c r="AC78" s="358" t="n"/>
      <c r="AD78" s="358" t="n"/>
      <c r="AE78" s="358" t="n"/>
      <c r="AF78" s="358" t="n"/>
      <c r="AG78" s="358" t="n"/>
      <c r="AH78" s="358" t="n"/>
      <c r="AI78" s="358" t="n"/>
      <c r="AJ78" s="358" t="n"/>
      <c r="AK78" s="358" t="n"/>
      <c r="AL78" s="358" t="n"/>
      <c r="AM78" s="358" t="n"/>
      <c r="AN78" s="358" t="n"/>
      <c r="AO78" s="358">
        <f>ROUND(BX78,0)</f>
        <v/>
      </c>
      <c r="AP78" s="358">
        <f>ROUND(BY78,0)</f>
        <v/>
      </c>
      <c r="AQ78" s="358">
        <f>ROUND(BZ78,0)</f>
        <v/>
      </c>
      <c r="AR78" s="358">
        <f>ROUND(CA78,0)</f>
        <v/>
      </c>
      <c r="AS78" s="358">
        <f>ROUND(CB78,0)</f>
        <v/>
      </c>
      <c r="AT78" s="358">
        <f>ROUND(CC78,0)</f>
        <v/>
      </c>
      <c r="AU78" s="358">
        <f>ROUND(CD78,0)</f>
        <v/>
      </c>
      <c r="AV78" s="358">
        <f>ROUND(CE78,0)</f>
        <v/>
      </c>
      <c r="AW78" s="358">
        <f>ROUND(CF78,0)</f>
        <v/>
      </c>
      <c r="AX78" s="358">
        <f>ROUND(CG78,0)</f>
        <v/>
      </c>
      <c r="AY78" s="358">
        <f>ROUND(CH78,0)</f>
        <v/>
      </c>
      <c r="AZ78" s="358">
        <f>ROUND(CI78,0)</f>
        <v/>
      </c>
      <c r="BA78" s="358">
        <f>ROUND(CJ78,0)</f>
        <v/>
      </c>
      <c r="BB78" s="358">
        <f>ROUND(CK78,0)</f>
        <v/>
      </c>
      <c r="BC78" s="358">
        <f>ROUND(CL78,0)</f>
        <v/>
      </c>
      <c r="BD78" s="358">
        <f>ROUND(CM78,0)</f>
        <v/>
      </c>
      <c r="BE78" s="358" t="n"/>
      <c r="BF78" s="358" t="n"/>
      <c r="BG78" s="358" t="n"/>
      <c r="BH78" s="358" t="n"/>
      <c r="BI78" s="358" t="n"/>
      <c r="BJ78" s="358" t="n"/>
      <c r="BK78" s="358" t="n"/>
      <c r="BL78" s="358" t="n"/>
      <c r="BM78" s="358" t="n"/>
      <c r="BN78" s="358" t="n"/>
      <c r="BO78" s="358" t="n"/>
      <c r="BP78" s="358" t="n"/>
      <c r="BQ78" s="358" t="n"/>
      <c r="BR78" s="358" t="n"/>
      <c r="BS78" s="358" t="n"/>
      <c r="BT78" s="358" t="n"/>
      <c r="BU78" s="358" t="n"/>
      <c r="BV78" s="358" t="n"/>
      <c r="BW78" s="358" t="n"/>
      <c r="BX78" s="358" t="n"/>
      <c r="BY78" s="358" t="n"/>
      <c r="BZ78" s="358" t="n"/>
      <c r="CA78" s="358" t="n"/>
      <c r="CB78" s="358" t="n"/>
      <c r="CC78" s="358" t="n"/>
      <c r="CD78" s="358" t="n"/>
      <c r="CE78" s="358" t="n"/>
      <c r="CF78" s="358" t="n"/>
      <c r="CG78" s="358" t="n"/>
      <c r="CH78" s="358" t="n"/>
      <c r="CI78" s="358" t="n"/>
      <c r="CJ78" s="358" t="n"/>
      <c r="CK78" s="358" t="n"/>
      <c r="CL78" s="358" t="n"/>
      <c r="CM78" s="358" t="n"/>
      <c r="CN78" s="358" t="n"/>
      <c r="CO78" s="358" t="n"/>
      <c r="CP78" s="358" t="n"/>
      <c r="CQ78" s="358" t="n"/>
      <c r="CR78" s="358" t="n"/>
      <c r="CS78" s="358" t="n"/>
      <c r="CT78" s="358" t="n"/>
      <c r="CU78" s="358" t="n"/>
      <c r="CV78" s="358" t="n"/>
      <c r="CW78" s="358" t="n"/>
      <c r="CX78" s="358" t="n"/>
      <c r="CY78" s="358" t="n"/>
      <c r="CZ78" s="358" t="n"/>
      <c r="DA78" s="358" t="n"/>
      <c r="DB78" s="358" t="n"/>
      <c r="DC78" s="358" t="n"/>
      <c r="DD78" s="358" t="n"/>
      <c r="DE78" s="358" t="n"/>
      <c r="DF78" s="358" t="n"/>
      <c r="DG78" s="359" t="n"/>
      <c r="DH78" s="359" t="n"/>
      <c r="DI78" s="359" t="n"/>
      <c r="DJ78" s="359" t="n"/>
      <c r="DK78" s="359" t="n"/>
      <c r="DL78" s="359" t="n"/>
      <c r="DM78" s="359" t="n"/>
      <c r="DN78" s="359" t="n"/>
      <c r="DO78" s="359" t="n"/>
      <c r="DP78" s="359" t="n"/>
      <c r="DQ78" s="359" t="n"/>
      <c r="DR78" s="359" t="n"/>
      <c r="DS78" s="359" t="n"/>
      <c r="DT78" s="359" t="n"/>
      <c r="DU78" s="359" t="n"/>
      <c r="DV78" s="359" t="n"/>
      <c r="DW78" s="359" t="n"/>
      <c r="DX78" s="359" t="n"/>
      <c r="DY78" s="359" t="n"/>
      <c r="DZ78" s="359" t="n"/>
      <c r="EA78" s="359" t="n"/>
      <c r="EB78" s="359" t="n"/>
      <c r="EC78" s="359" t="n"/>
      <c r="ED78" s="359" t="n"/>
      <c r="EE78" s="359" t="n"/>
      <c r="EF78" s="359" t="n"/>
      <c r="EG78" s="359" t="n"/>
      <c r="EH78" s="359" t="n"/>
      <c r="EI78" s="359" t="n"/>
      <c r="EJ78" s="359" t="n"/>
      <c r="EK78" s="359" t="n"/>
      <c r="EL78" s="359" t="n"/>
      <c r="EM78" s="359" t="n"/>
      <c r="EN78" s="359" t="n"/>
      <c r="EO78" s="359" t="n"/>
      <c r="EP78" s="359" t="n"/>
      <c r="EQ78" s="359" t="n"/>
      <c r="ER78" s="359" t="n"/>
      <c r="ES78" s="359" t="n"/>
      <c r="ET78" s="359" t="n"/>
      <c r="EU78" s="359" t="n"/>
      <c r="EV78" s="359" t="n"/>
      <c r="EW78" s="359" t="n"/>
      <c r="EX78" s="359" t="n"/>
      <c r="EY78" s="359" t="n"/>
      <c r="EZ78" s="359" t="n"/>
      <c r="FA78" s="359" t="n"/>
      <c r="FB78" s="359" t="n"/>
      <c r="FC78" s="359" t="n"/>
      <c r="FD78" s="359" t="n"/>
      <c r="FE78" s="359" t="n"/>
      <c r="FF78" s="359" t="n"/>
      <c r="FG78" s="359" t="n"/>
      <c r="FH78" s="359" t="n"/>
      <c r="FI78" s="359" t="n"/>
      <c r="FJ78" s="359" t="n"/>
      <c r="FK78" s="359" t="n"/>
      <c r="FL78" s="359" t="n"/>
      <c r="FM78" s="359" t="n"/>
      <c r="FN78" s="359" t="n"/>
      <c r="FO78" s="359" t="n"/>
      <c r="FP78" s="359" t="n"/>
      <c r="FQ78" s="359" t="n"/>
      <c r="FR78" s="359" t="n"/>
      <c r="FS78" s="359" t="n"/>
      <c r="FT78" s="359" t="n"/>
      <c r="FU78" s="359" t="n"/>
      <c r="FV78" s="359" t="n"/>
      <c r="FW78" s="359" t="n"/>
      <c r="FX78" s="359" t="n"/>
      <c r="FY78" s="359" t="n"/>
      <c r="FZ78" s="359" t="n"/>
      <c r="GA78" s="359" t="n"/>
      <c r="GB78" s="359" t="n"/>
      <c r="GC78" s="359" t="n"/>
      <c r="GD78" s="359" t="n"/>
      <c r="GE78" s="359" t="n"/>
      <c r="GF78" s="359" t="n"/>
      <c r="GG78" s="359" t="n"/>
      <c r="GH78" s="359" t="n"/>
      <c r="GI78" s="359" t="n"/>
      <c r="GJ78" s="359" t="n"/>
      <c r="GK78" s="359" t="n"/>
      <c r="GL78" s="359" t="n"/>
      <c r="GM78" s="359" t="n"/>
      <c r="GN78" s="359" t="n"/>
      <c r="GO78" s="359" t="n"/>
      <c r="GP78" s="359" t="n"/>
      <c r="GQ78" s="359" t="n"/>
      <c r="GR78" s="359" t="n"/>
      <c r="GS78" s="359" t="n"/>
      <c r="GT78" s="359" t="n"/>
      <c r="GU78" s="359" t="n"/>
      <c r="GV78" s="359" t="n"/>
      <c r="GW78" s="359" t="n"/>
      <c r="GX78" s="359" t="n">
        <v>0</v>
      </c>
    </row>
    <row r="79"/>
    <row r="80">
      <c r="A80" s="360" t="n">
        <v>50</v>
      </c>
      <c r="B80" s="360" t="n">
        <v>0</v>
      </c>
      <c r="C80" s="360" t="n">
        <v>0</v>
      </c>
      <c r="D80" s="360" t="n">
        <v>1</v>
      </c>
      <c r="E80" s="360" t="n">
        <v>201</v>
      </c>
      <c r="F80" s="360">
        <f>ROUND(Source!O78,O80)</f>
        <v/>
      </c>
      <c r="G80" s="360" t="inlineStr">
        <is>
          <t>ПЗ</t>
        </is>
      </c>
      <c r="H80" s="360" t="inlineStr">
        <is>
          <t>Прямые затраты</t>
        </is>
      </c>
      <c r="I80" s="360" t="n"/>
      <c r="J80" s="360" t="n"/>
      <c r="K80" s="360" t="n">
        <v>201</v>
      </c>
      <c r="L80" s="360" t="n">
        <v>1</v>
      </c>
      <c r="M80" s="360" t="n">
        <v>3</v>
      </c>
      <c r="N80" s="360" t="inlineStr"/>
      <c r="O80" s="360" t="n">
        <v>0</v>
      </c>
      <c r="P80" s="360" t="n"/>
      <c r="Q80" s="360" t="n"/>
      <c r="R80" s="360" t="n"/>
      <c r="S80" s="360" t="n"/>
      <c r="T80" s="360" t="n"/>
      <c r="U80" s="360" t="n"/>
      <c r="V80" s="360" t="n"/>
      <c r="W80" s="360" t="n">
        <v>0</v>
      </c>
      <c r="X80" s="360" t="n">
        <v>1</v>
      </c>
      <c r="Y80" s="360" t="n">
        <v>0</v>
      </c>
      <c r="Z80" s="360" t="n"/>
      <c r="AA80" s="360" t="n"/>
      <c r="AB80" s="360" t="n"/>
    </row>
    <row r="81">
      <c r="A81" s="360" t="n">
        <v>50</v>
      </c>
      <c r="B81" s="360" t="n">
        <v>0</v>
      </c>
      <c r="C81" s="360" t="n">
        <v>0</v>
      </c>
      <c r="D81" s="360" t="n">
        <v>1</v>
      </c>
      <c r="E81" s="360" t="n">
        <v>202</v>
      </c>
      <c r="F81" s="360">
        <f>ROUND(Source!P78,O81)</f>
        <v/>
      </c>
      <c r="G81" s="360" t="inlineStr">
        <is>
          <t>СтМатОб</t>
        </is>
      </c>
      <c r="H81" s="360" t="inlineStr">
        <is>
          <t>Стоимость материальных ресурсов (всего)</t>
        </is>
      </c>
      <c r="I81" s="360" t="n"/>
      <c r="J81" s="360" t="n"/>
      <c r="K81" s="360" t="n">
        <v>202</v>
      </c>
      <c r="L81" s="360" t="n">
        <v>2</v>
      </c>
      <c r="M81" s="360" t="n">
        <v>3</v>
      </c>
      <c r="N81" s="360" t="inlineStr"/>
      <c r="O81" s="360" t="n">
        <v>0</v>
      </c>
      <c r="P81" s="360" t="n"/>
      <c r="Q81" s="360" t="n"/>
      <c r="R81" s="360" t="n"/>
      <c r="S81" s="360" t="n"/>
      <c r="T81" s="360" t="n"/>
      <c r="U81" s="360" t="n"/>
      <c r="V81" s="360" t="n"/>
      <c r="W81" s="360" t="n">
        <v>0</v>
      </c>
      <c r="X81" s="360" t="n">
        <v>1</v>
      </c>
      <c r="Y81" s="360" t="n">
        <v>0</v>
      </c>
      <c r="Z81" s="360" t="n"/>
      <c r="AA81" s="360" t="n"/>
      <c r="AB81" s="360" t="n"/>
    </row>
    <row r="82">
      <c r="A82" s="360" t="n">
        <v>50</v>
      </c>
      <c r="B82" s="360" t="n">
        <v>0</v>
      </c>
      <c r="C82" s="360" t="n">
        <v>0</v>
      </c>
      <c r="D82" s="360" t="n">
        <v>1</v>
      </c>
      <c r="E82" s="360" t="n">
        <v>222</v>
      </c>
      <c r="F82" s="360">
        <f>ROUND(Source!AO78,O82)</f>
        <v/>
      </c>
      <c r="G82" s="360" t="inlineStr">
        <is>
          <t>СтМатОбЗак</t>
        </is>
      </c>
      <c r="H82" s="360" t="inlineStr">
        <is>
          <t>Стоимость материалов и оборудования заказчика</t>
        </is>
      </c>
      <c r="I82" s="360" t="n"/>
      <c r="J82" s="360" t="n"/>
      <c r="K82" s="360" t="n">
        <v>222</v>
      </c>
      <c r="L82" s="360" t="n">
        <v>3</v>
      </c>
      <c r="M82" s="360" t="n">
        <v>3</v>
      </c>
      <c r="N82" s="360" t="inlineStr"/>
      <c r="O82" s="360" t="n">
        <v>0</v>
      </c>
      <c r="P82" s="360" t="n"/>
      <c r="Q82" s="360" t="n"/>
      <c r="R82" s="360" t="n"/>
      <c r="S82" s="360" t="n"/>
      <c r="T82" s="360" t="n"/>
      <c r="U82" s="360" t="n"/>
      <c r="V82" s="360" t="n"/>
      <c r="W82" s="360" t="n">
        <v>0</v>
      </c>
      <c r="X82" s="360" t="n">
        <v>1</v>
      </c>
      <c r="Y82" s="360" t="n">
        <v>0</v>
      </c>
      <c r="Z82" s="360" t="n"/>
      <c r="AA82" s="360" t="n"/>
      <c r="AB82" s="360" t="n"/>
    </row>
    <row r="83">
      <c r="A83" s="360" t="n">
        <v>50</v>
      </c>
      <c r="B83" s="360" t="n">
        <v>0</v>
      </c>
      <c r="C83" s="360" t="n">
        <v>0</v>
      </c>
      <c r="D83" s="360" t="n">
        <v>1</v>
      </c>
      <c r="E83" s="360" t="n">
        <v>225</v>
      </c>
      <c r="F83" s="360">
        <f>ROUND(Source!AV78,O83)</f>
        <v/>
      </c>
      <c r="G83" s="360" t="inlineStr">
        <is>
          <t>СтМатОбПод</t>
        </is>
      </c>
      <c r="H83" s="360" t="inlineStr">
        <is>
          <t>Стоимость материалов и оборудования подрядчика</t>
        </is>
      </c>
      <c r="I83" s="360" t="n"/>
      <c r="J83" s="360" t="n"/>
      <c r="K83" s="360" t="n">
        <v>225</v>
      </c>
      <c r="L83" s="360" t="n">
        <v>4</v>
      </c>
      <c r="M83" s="360" t="n">
        <v>3</v>
      </c>
      <c r="N83" s="360" t="inlineStr"/>
      <c r="O83" s="360" t="n">
        <v>0</v>
      </c>
      <c r="P83" s="360" t="n"/>
      <c r="Q83" s="360" t="n"/>
      <c r="R83" s="360" t="n"/>
      <c r="S83" s="360" t="n"/>
      <c r="T83" s="360" t="n"/>
      <c r="U83" s="360" t="n"/>
      <c r="V83" s="360" t="n"/>
      <c r="W83" s="360" t="n">
        <v>0</v>
      </c>
      <c r="X83" s="360" t="n">
        <v>1</v>
      </c>
      <c r="Y83" s="360" t="n">
        <v>0</v>
      </c>
      <c r="Z83" s="360" t="n"/>
      <c r="AA83" s="360" t="n"/>
      <c r="AB83" s="360" t="n"/>
    </row>
    <row r="84">
      <c r="A84" s="360" t="n">
        <v>50</v>
      </c>
      <c r="B84" s="360" t="n">
        <v>0</v>
      </c>
      <c r="C84" s="360" t="n">
        <v>0</v>
      </c>
      <c r="D84" s="360" t="n">
        <v>1</v>
      </c>
      <c r="E84" s="360" t="n">
        <v>226</v>
      </c>
      <c r="F84" s="360">
        <f>ROUND(Source!AW78,O84)</f>
        <v/>
      </c>
      <c r="G84" s="360" t="inlineStr">
        <is>
          <t>СтМат</t>
        </is>
      </c>
      <c r="H84" s="360" t="inlineStr">
        <is>
          <t>Стоимость материалов (всего)</t>
        </is>
      </c>
      <c r="I84" s="360" t="n"/>
      <c r="J84" s="360" t="n"/>
      <c r="K84" s="360" t="n">
        <v>226</v>
      </c>
      <c r="L84" s="360" t="n">
        <v>5</v>
      </c>
      <c r="M84" s="360" t="n">
        <v>3</v>
      </c>
      <c r="N84" s="360" t="inlineStr"/>
      <c r="O84" s="360" t="n">
        <v>0</v>
      </c>
      <c r="P84" s="360" t="n"/>
      <c r="Q84" s="360" t="n"/>
      <c r="R84" s="360" t="n"/>
      <c r="S84" s="360" t="n"/>
      <c r="T84" s="360" t="n"/>
      <c r="U84" s="360" t="n"/>
      <c r="V84" s="360" t="n"/>
      <c r="W84" s="360" t="n">
        <v>0</v>
      </c>
      <c r="X84" s="360" t="n">
        <v>1</v>
      </c>
      <c r="Y84" s="360" t="n">
        <v>0</v>
      </c>
      <c r="Z84" s="360" t="n"/>
      <c r="AA84" s="360" t="n"/>
      <c r="AB84" s="360" t="n"/>
    </row>
    <row r="85">
      <c r="A85" s="360" t="n">
        <v>50</v>
      </c>
      <c r="B85" s="360" t="n">
        <v>0</v>
      </c>
      <c r="C85" s="360" t="n">
        <v>0</v>
      </c>
      <c r="D85" s="360" t="n">
        <v>1</v>
      </c>
      <c r="E85" s="360" t="n">
        <v>227</v>
      </c>
      <c r="F85" s="360">
        <f>ROUND(Source!AX78,O85)</f>
        <v/>
      </c>
      <c r="G85" s="360" t="inlineStr">
        <is>
          <t>СтМатЗак</t>
        </is>
      </c>
      <c r="H85" s="360" t="inlineStr">
        <is>
          <t>Стоимость материалов заказчика</t>
        </is>
      </c>
      <c r="I85" s="360" t="n"/>
      <c r="J85" s="360" t="n"/>
      <c r="K85" s="360" t="n">
        <v>227</v>
      </c>
      <c r="L85" s="360" t="n">
        <v>6</v>
      </c>
      <c r="M85" s="360" t="n">
        <v>3</v>
      </c>
      <c r="N85" s="360" t="inlineStr"/>
      <c r="O85" s="360" t="n">
        <v>0</v>
      </c>
      <c r="P85" s="360" t="n"/>
      <c r="Q85" s="360" t="n"/>
      <c r="R85" s="360" t="n"/>
      <c r="S85" s="360" t="n"/>
      <c r="T85" s="360" t="n"/>
      <c r="U85" s="360" t="n"/>
      <c r="V85" s="360" t="n"/>
      <c r="W85" s="360" t="n">
        <v>0</v>
      </c>
      <c r="X85" s="360" t="n">
        <v>1</v>
      </c>
      <c r="Y85" s="360" t="n">
        <v>0</v>
      </c>
      <c r="Z85" s="360" t="n"/>
      <c r="AA85" s="360" t="n"/>
      <c r="AB85" s="360" t="n"/>
    </row>
    <row r="86">
      <c r="A86" s="360" t="n">
        <v>50</v>
      </c>
      <c r="B86" s="360" t="n">
        <v>0</v>
      </c>
      <c r="C86" s="360" t="n">
        <v>0</v>
      </c>
      <c r="D86" s="360" t="n">
        <v>1</v>
      </c>
      <c r="E86" s="360" t="n">
        <v>228</v>
      </c>
      <c r="F86" s="360">
        <f>ROUND(Source!AY78,O86)</f>
        <v/>
      </c>
      <c r="G86" s="360" t="inlineStr">
        <is>
          <t>СтМатПод</t>
        </is>
      </c>
      <c r="H86" s="360" t="inlineStr">
        <is>
          <t>Стоимость материалов подрядчика</t>
        </is>
      </c>
      <c r="I86" s="360" t="n"/>
      <c r="J86" s="360" t="n"/>
      <c r="K86" s="360" t="n">
        <v>228</v>
      </c>
      <c r="L86" s="360" t="n">
        <v>7</v>
      </c>
      <c r="M86" s="360" t="n">
        <v>3</v>
      </c>
      <c r="N86" s="360" t="inlineStr"/>
      <c r="O86" s="360" t="n">
        <v>0</v>
      </c>
      <c r="P86" s="360" t="n"/>
      <c r="Q86" s="360" t="n"/>
      <c r="R86" s="360" t="n"/>
      <c r="S86" s="360" t="n"/>
      <c r="T86" s="360" t="n"/>
      <c r="U86" s="360" t="n"/>
      <c r="V86" s="360" t="n"/>
      <c r="W86" s="360" t="n">
        <v>0</v>
      </c>
      <c r="X86" s="360" t="n">
        <v>1</v>
      </c>
      <c r="Y86" s="360" t="n">
        <v>0</v>
      </c>
      <c r="Z86" s="360" t="n"/>
      <c r="AA86" s="360" t="n"/>
      <c r="AB86" s="360" t="n"/>
    </row>
    <row r="87">
      <c r="A87" s="360" t="n">
        <v>50</v>
      </c>
      <c r="B87" s="360" t="n">
        <v>0</v>
      </c>
      <c r="C87" s="360" t="n">
        <v>0</v>
      </c>
      <c r="D87" s="360" t="n">
        <v>1</v>
      </c>
      <c r="E87" s="360" t="n">
        <v>216</v>
      </c>
      <c r="F87" s="360">
        <f>ROUND(Source!AP78,O87)</f>
        <v/>
      </c>
      <c r="G87" s="360" t="inlineStr">
        <is>
          <t>Оборуд</t>
        </is>
      </c>
      <c r="H87" s="360" t="inlineStr">
        <is>
          <t>Стоимость оборудования (всего)</t>
        </is>
      </c>
      <c r="I87" s="360" t="n"/>
      <c r="J87" s="360" t="n"/>
      <c r="K87" s="360" t="n">
        <v>216</v>
      </c>
      <c r="L87" s="360" t="n">
        <v>8</v>
      </c>
      <c r="M87" s="360" t="n">
        <v>3</v>
      </c>
      <c r="N87" s="360" t="inlineStr"/>
      <c r="O87" s="360" t="n">
        <v>0</v>
      </c>
      <c r="P87" s="360" t="n"/>
      <c r="Q87" s="360" t="n"/>
      <c r="R87" s="360" t="n"/>
      <c r="S87" s="360" t="n"/>
      <c r="T87" s="360" t="n"/>
      <c r="U87" s="360" t="n"/>
      <c r="V87" s="360" t="n"/>
      <c r="W87" s="360" t="n">
        <v>0</v>
      </c>
      <c r="X87" s="360" t="n">
        <v>1</v>
      </c>
      <c r="Y87" s="360" t="n">
        <v>0</v>
      </c>
      <c r="Z87" s="360" t="n"/>
      <c r="AA87" s="360" t="n"/>
      <c r="AB87" s="360" t="n"/>
    </row>
    <row r="88">
      <c r="A88" s="360" t="n">
        <v>50</v>
      </c>
      <c r="B88" s="360" t="n">
        <v>0</v>
      </c>
      <c r="C88" s="360" t="n">
        <v>0</v>
      </c>
      <c r="D88" s="360" t="n">
        <v>1</v>
      </c>
      <c r="E88" s="360" t="n">
        <v>223</v>
      </c>
      <c r="F88" s="360">
        <f>ROUND(Source!AQ78,O88)</f>
        <v/>
      </c>
      <c r="G88" s="360" t="inlineStr">
        <is>
          <t>ОборудЗак</t>
        </is>
      </c>
      <c r="H88" s="360" t="inlineStr">
        <is>
          <t>Стоимость оборудования заказчика</t>
        </is>
      </c>
      <c r="I88" s="360" t="n"/>
      <c r="J88" s="360" t="n"/>
      <c r="K88" s="360" t="n">
        <v>223</v>
      </c>
      <c r="L88" s="360" t="n">
        <v>9</v>
      </c>
      <c r="M88" s="360" t="n">
        <v>3</v>
      </c>
      <c r="N88" s="360" t="inlineStr"/>
      <c r="O88" s="360" t="n">
        <v>0</v>
      </c>
      <c r="P88" s="360" t="n"/>
      <c r="Q88" s="360" t="n"/>
      <c r="R88" s="360" t="n"/>
      <c r="S88" s="360" t="n"/>
      <c r="T88" s="360" t="n"/>
      <c r="U88" s="360" t="n"/>
      <c r="V88" s="360" t="n"/>
      <c r="W88" s="360" t="n">
        <v>0</v>
      </c>
      <c r="X88" s="360" t="n">
        <v>1</v>
      </c>
      <c r="Y88" s="360" t="n">
        <v>0</v>
      </c>
      <c r="Z88" s="360" t="n"/>
      <c r="AA88" s="360" t="n"/>
      <c r="AB88" s="360" t="n"/>
    </row>
    <row r="89">
      <c r="A89" s="360" t="n">
        <v>50</v>
      </c>
      <c r="B89" s="360" t="n">
        <v>0</v>
      </c>
      <c r="C89" s="360" t="n">
        <v>0</v>
      </c>
      <c r="D89" s="360" t="n">
        <v>1</v>
      </c>
      <c r="E89" s="360" t="n">
        <v>229</v>
      </c>
      <c r="F89" s="360">
        <f>ROUND(Source!AZ78,O89)</f>
        <v/>
      </c>
      <c r="G89" s="360" t="inlineStr">
        <is>
          <t>ОборудПод</t>
        </is>
      </c>
      <c r="H89" s="360" t="inlineStr">
        <is>
          <t>Стоимость оборудования подрядчика</t>
        </is>
      </c>
      <c r="I89" s="360" t="n"/>
      <c r="J89" s="360" t="n"/>
      <c r="K89" s="360" t="n">
        <v>229</v>
      </c>
      <c r="L89" s="360" t="n">
        <v>10</v>
      </c>
      <c r="M89" s="360" t="n">
        <v>3</v>
      </c>
      <c r="N89" s="360" t="inlineStr"/>
      <c r="O89" s="360" t="n">
        <v>0</v>
      </c>
      <c r="P89" s="360" t="n"/>
      <c r="Q89" s="360" t="n"/>
      <c r="R89" s="360" t="n"/>
      <c r="S89" s="360" t="n"/>
      <c r="T89" s="360" t="n"/>
      <c r="U89" s="360" t="n"/>
      <c r="V89" s="360" t="n"/>
      <c r="W89" s="360" t="n">
        <v>0</v>
      </c>
      <c r="X89" s="360" t="n">
        <v>1</v>
      </c>
      <c r="Y89" s="360" t="n">
        <v>0</v>
      </c>
      <c r="Z89" s="360" t="n"/>
      <c r="AA89" s="360" t="n"/>
      <c r="AB89" s="360" t="n"/>
    </row>
    <row r="90">
      <c r="A90" s="360" t="n">
        <v>50</v>
      </c>
      <c r="B90" s="360" t="n">
        <v>0</v>
      </c>
      <c r="C90" s="360" t="n">
        <v>0</v>
      </c>
      <c r="D90" s="360" t="n">
        <v>1</v>
      </c>
      <c r="E90" s="360" t="n">
        <v>203</v>
      </c>
      <c r="F90" s="360">
        <f>ROUND(Source!Q78,O90)</f>
        <v/>
      </c>
      <c r="G90" s="360" t="inlineStr">
        <is>
          <t>ЭММ</t>
        </is>
      </c>
      <c r="H90" s="360" t="inlineStr">
        <is>
          <t>Эксплуатация машин</t>
        </is>
      </c>
      <c r="I90" s="360" t="n"/>
      <c r="J90" s="360" t="n"/>
      <c r="K90" s="360" t="n">
        <v>203</v>
      </c>
      <c r="L90" s="360" t="n">
        <v>11</v>
      </c>
      <c r="M90" s="360" t="n">
        <v>3</v>
      </c>
      <c r="N90" s="360" t="inlineStr"/>
      <c r="O90" s="360" t="n">
        <v>0</v>
      </c>
      <c r="P90" s="360" t="n"/>
      <c r="Q90" s="360" t="n"/>
      <c r="R90" s="360" t="n"/>
      <c r="S90" s="360" t="n"/>
      <c r="T90" s="360" t="n"/>
      <c r="U90" s="360" t="n"/>
      <c r="V90" s="360" t="n"/>
      <c r="W90" s="360" t="n">
        <v>0</v>
      </c>
      <c r="X90" s="360" t="n">
        <v>1</v>
      </c>
      <c r="Y90" s="360" t="n">
        <v>0</v>
      </c>
      <c r="Z90" s="360" t="n"/>
      <c r="AA90" s="360" t="n"/>
      <c r="AB90" s="360" t="n"/>
    </row>
    <row r="91">
      <c r="A91" s="360" t="n">
        <v>50</v>
      </c>
      <c r="B91" s="360" t="n">
        <v>0</v>
      </c>
      <c r="C91" s="360" t="n">
        <v>0</v>
      </c>
      <c r="D91" s="360" t="n">
        <v>1</v>
      </c>
      <c r="E91" s="360" t="n">
        <v>231</v>
      </c>
      <c r="F91" s="360">
        <f>ROUND(Source!BB78,O91)</f>
        <v/>
      </c>
      <c r="G91" s="360" t="inlineStr">
        <is>
          <t>ЭММсНРиСП</t>
        </is>
      </c>
      <c r="H91" s="360" t="inlineStr">
        <is>
          <t>Эксплуатация машин по ТСН-2001.16</t>
        </is>
      </c>
      <c r="I91" s="360" t="n"/>
      <c r="J91" s="360" t="n"/>
      <c r="K91" s="360" t="n">
        <v>231</v>
      </c>
      <c r="L91" s="360" t="n">
        <v>12</v>
      </c>
      <c r="M91" s="360" t="n">
        <v>3</v>
      </c>
      <c r="N91" s="360" t="inlineStr"/>
      <c r="O91" s="360" t="n">
        <v>0</v>
      </c>
      <c r="P91" s="360" t="n"/>
      <c r="Q91" s="360" t="n"/>
      <c r="R91" s="360" t="n"/>
      <c r="S91" s="360" t="n"/>
      <c r="T91" s="360" t="n"/>
      <c r="U91" s="360" t="n"/>
      <c r="V91" s="360" t="n"/>
      <c r="W91" s="360" t="n">
        <v>0</v>
      </c>
      <c r="X91" s="360" t="n">
        <v>1</v>
      </c>
      <c r="Y91" s="360" t="n">
        <v>0</v>
      </c>
      <c r="Z91" s="360" t="n"/>
      <c r="AA91" s="360" t="n"/>
      <c r="AB91" s="360" t="n"/>
    </row>
    <row r="92">
      <c r="A92" s="360" t="n">
        <v>50</v>
      </c>
      <c r="B92" s="360" t="n">
        <v>0</v>
      </c>
      <c r="C92" s="360" t="n">
        <v>0</v>
      </c>
      <c r="D92" s="360" t="n">
        <v>1</v>
      </c>
      <c r="E92" s="360" t="n">
        <v>204</v>
      </c>
      <c r="F92" s="360">
        <f>ROUND(Source!R78,O92)</f>
        <v/>
      </c>
      <c r="G92" s="360" t="inlineStr">
        <is>
          <t>ЗПМ</t>
        </is>
      </c>
      <c r="H92" s="360" t="inlineStr">
        <is>
          <t>ЗП машинистов</t>
        </is>
      </c>
      <c r="I92" s="360" t="n"/>
      <c r="J92" s="360" t="n"/>
      <c r="K92" s="360" t="n">
        <v>204</v>
      </c>
      <c r="L92" s="360" t="n">
        <v>13</v>
      </c>
      <c r="M92" s="360" t="n">
        <v>3</v>
      </c>
      <c r="N92" s="360" t="inlineStr"/>
      <c r="O92" s="360" t="n">
        <v>0</v>
      </c>
      <c r="P92" s="360" t="n"/>
      <c r="Q92" s="360" t="n"/>
      <c r="R92" s="360" t="n"/>
      <c r="S92" s="360" t="n"/>
      <c r="T92" s="360" t="n"/>
      <c r="U92" s="360" t="n"/>
      <c r="V92" s="360" t="n"/>
      <c r="W92" s="360" t="n">
        <v>0</v>
      </c>
      <c r="X92" s="360" t="n">
        <v>1</v>
      </c>
      <c r="Y92" s="360" t="n">
        <v>0</v>
      </c>
      <c r="Z92" s="360" t="n"/>
      <c r="AA92" s="360" t="n"/>
      <c r="AB92" s="360" t="n"/>
    </row>
    <row r="93">
      <c r="A93" s="360" t="n">
        <v>50</v>
      </c>
      <c r="B93" s="360" t="n">
        <v>0</v>
      </c>
      <c r="C93" s="360" t="n">
        <v>0</v>
      </c>
      <c r="D93" s="360" t="n">
        <v>1</v>
      </c>
      <c r="E93" s="360" t="n">
        <v>205</v>
      </c>
      <c r="F93" s="360">
        <f>ROUND(Source!S78,O93)</f>
        <v/>
      </c>
      <c r="G93" s="360" t="inlineStr">
        <is>
          <t>ОЗП</t>
        </is>
      </c>
      <c r="H93" s="360" t="inlineStr">
        <is>
          <t>Основная ЗП рабочих</t>
        </is>
      </c>
      <c r="I93" s="360" t="n"/>
      <c r="J93" s="360" t="n"/>
      <c r="K93" s="360" t="n">
        <v>205</v>
      </c>
      <c r="L93" s="360" t="n">
        <v>14</v>
      </c>
      <c r="M93" s="360" t="n">
        <v>3</v>
      </c>
      <c r="N93" s="360" t="inlineStr"/>
      <c r="O93" s="360" t="n">
        <v>0</v>
      </c>
      <c r="P93" s="360" t="n"/>
      <c r="Q93" s="360" t="n"/>
      <c r="R93" s="360" t="n"/>
      <c r="S93" s="360" t="n"/>
      <c r="T93" s="360" t="n"/>
      <c r="U93" s="360" t="n"/>
      <c r="V93" s="360" t="n"/>
      <c r="W93" s="360" t="n">
        <v>0</v>
      </c>
      <c r="X93" s="360" t="n">
        <v>1</v>
      </c>
      <c r="Y93" s="360" t="n">
        <v>0</v>
      </c>
      <c r="Z93" s="360" t="n"/>
      <c r="AA93" s="360" t="n"/>
      <c r="AB93" s="360" t="n"/>
    </row>
    <row r="94">
      <c r="A94" s="360" t="n">
        <v>50</v>
      </c>
      <c r="B94" s="360" t="n">
        <v>0</v>
      </c>
      <c r="C94" s="360" t="n">
        <v>0</v>
      </c>
      <c r="D94" s="360" t="n">
        <v>1</v>
      </c>
      <c r="E94" s="360" t="n">
        <v>232</v>
      </c>
      <c r="F94" s="360">
        <f>ROUND(Source!BC78,O94)</f>
        <v/>
      </c>
      <c r="G94" s="360" t="inlineStr">
        <is>
          <t>ОЗПсНРиСП</t>
        </is>
      </c>
      <c r="H94" s="360" t="inlineStr">
        <is>
          <t>Основная ЗП рабочих по ТСН-2001.16</t>
        </is>
      </c>
      <c r="I94" s="360" t="n"/>
      <c r="J94" s="360" t="n"/>
      <c r="K94" s="360" t="n">
        <v>232</v>
      </c>
      <c r="L94" s="360" t="n">
        <v>15</v>
      </c>
      <c r="M94" s="360" t="n">
        <v>3</v>
      </c>
      <c r="N94" s="360" t="inlineStr"/>
      <c r="O94" s="360" t="n">
        <v>0</v>
      </c>
      <c r="P94" s="360" t="n"/>
      <c r="Q94" s="360" t="n"/>
      <c r="R94" s="360" t="n"/>
      <c r="S94" s="360" t="n"/>
      <c r="T94" s="360" t="n"/>
      <c r="U94" s="360" t="n"/>
      <c r="V94" s="360" t="n"/>
      <c r="W94" s="360" t="n">
        <v>0</v>
      </c>
      <c r="X94" s="360" t="n">
        <v>1</v>
      </c>
      <c r="Y94" s="360" t="n">
        <v>0</v>
      </c>
      <c r="Z94" s="360" t="n"/>
      <c r="AA94" s="360" t="n"/>
      <c r="AB94" s="360" t="n"/>
    </row>
    <row r="95">
      <c r="A95" s="360" t="n">
        <v>50</v>
      </c>
      <c r="B95" s="360" t="n">
        <v>0</v>
      </c>
      <c r="C95" s="360" t="n">
        <v>0</v>
      </c>
      <c r="D95" s="360" t="n">
        <v>1</v>
      </c>
      <c r="E95" s="360" t="n">
        <v>214</v>
      </c>
      <c r="F95" s="360">
        <f>ROUND(Source!AS78,O95)</f>
        <v/>
      </c>
      <c r="G95" s="360" t="inlineStr">
        <is>
          <t>Строит</t>
        </is>
      </c>
      <c r="H95" s="360" t="inlineStr">
        <is>
          <t>Строительные работы с НР и СП</t>
        </is>
      </c>
      <c r="I95" s="360" t="n"/>
      <c r="J95" s="360" t="n"/>
      <c r="K95" s="360" t="n">
        <v>214</v>
      </c>
      <c r="L95" s="360" t="n">
        <v>16</v>
      </c>
      <c r="M95" s="360" t="n">
        <v>3</v>
      </c>
      <c r="N95" s="360" t="inlineStr"/>
      <c r="O95" s="360" t="n">
        <v>0</v>
      </c>
      <c r="P95" s="360" t="n"/>
      <c r="Q95" s="360" t="n"/>
      <c r="R95" s="360" t="n"/>
      <c r="S95" s="360" t="n"/>
      <c r="T95" s="360" t="n"/>
      <c r="U95" s="360" t="n"/>
      <c r="V95" s="360" t="n"/>
      <c r="W95" s="360" t="n">
        <v>0</v>
      </c>
      <c r="X95" s="360" t="n">
        <v>1</v>
      </c>
      <c r="Y95" s="360" t="n">
        <v>0</v>
      </c>
      <c r="Z95" s="360" t="n"/>
      <c r="AA95" s="360" t="n"/>
      <c r="AB95" s="360" t="n"/>
    </row>
    <row r="96">
      <c r="A96" s="360" t="n">
        <v>50</v>
      </c>
      <c r="B96" s="360" t="n">
        <v>0</v>
      </c>
      <c r="C96" s="360" t="n">
        <v>0</v>
      </c>
      <c r="D96" s="360" t="n">
        <v>1</v>
      </c>
      <c r="E96" s="360" t="n">
        <v>215</v>
      </c>
      <c r="F96" s="360">
        <f>ROUND(Source!AT78,O96)</f>
        <v/>
      </c>
      <c r="G96" s="360" t="inlineStr">
        <is>
          <t>Монтаж</t>
        </is>
      </c>
      <c r="H96" s="360" t="inlineStr">
        <is>
          <t>Монтажные работы с НР и СП</t>
        </is>
      </c>
      <c r="I96" s="360" t="n"/>
      <c r="J96" s="360" t="n"/>
      <c r="K96" s="360" t="n">
        <v>215</v>
      </c>
      <c r="L96" s="360" t="n">
        <v>17</v>
      </c>
      <c r="M96" s="360" t="n">
        <v>3</v>
      </c>
      <c r="N96" s="360" t="inlineStr"/>
      <c r="O96" s="360" t="n">
        <v>0</v>
      </c>
      <c r="P96" s="360" t="n"/>
      <c r="Q96" s="360" t="n"/>
      <c r="R96" s="360" t="n"/>
      <c r="S96" s="360" t="n"/>
      <c r="T96" s="360" t="n"/>
      <c r="U96" s="360" t="n"/>
      <c r="V96" s="360" t="n"/>
      <c r="W96" s="360" t="n">
        <v>0</v>
      </c>
      <c r="X96" s="360" t="n">
        <v>1</v>
      </c>
      <c r="Y96" s="360" t="n">
        <v>0</v>
      </c>
      <c r="Z96" s="360" t="n"/>
      <c r="AA96" s="360" t="n"/>
      <c r="AB96" s="360" t="n"/>
    </row>
    <row r="97">
      <c r="A97" s="360" t="n">
        <v>50</v>
      </c>
      <c r="B97" s="360" t="n">
        <v>0</v>
      </c>
      <c r="C97" s="360" t="n">
        <v>0</v>
      </c>
      <c r="D97" s="360" t="n">
        <v>1</v>
      </c>
      <c r="E97" s="360" t="n">
        <v>217</v>
      </c>
      <c r="F97" s="360">
        <f>ROUND(Source!AU78,O97)</f>
        <v/>
      </c>
      <c r="G97" s="360" t="inlineStr">
        <is>
          <t>Прочие</t>
        </is>
      </c>
      <c r="H97" s="360" t="inlineStr">
        <is>
          <t>Прочие работы с НР и СП</t>
        </is>
      </c>
      <c r="I97" s="360" t="n"/>
      <c r="J97" s="360" t="n"/>
      <c r="K97" s="360" t="n">
        <v>217</v>
      </c>
      <c r="L97" s="360" t="n">
        <v>18</v>
      </c>
      <c r="M97" s="360" t="n">
        <v>3</v>
      </c>
      <c r="N97" s="360" t="inlineStr"/>
      <c r="O97" s="360" t="n">
        <v>0</v>
      </c>
      <c r="P97" s="360" t="n"/>
      <c r="Q97" s="360" t="n"/>
      <c r="R97" s="360" t="n"/>
      <c r="S97" s="360" t="n"/>
      <c r="T97" s="360" t="n"/>
      <c r="U97" s="360" t="n"/>
      <c r="V97" s="360" t="n"/>
      <c r="W97" s="360" t="n">
        <v>0</v>
      </c>
      <c r="X97" s="360" t="n">
        <v>1</v>
      </c>
      <c r="Y97" s="360" t="n">
        <v>0</v>
      </c>
      <c r="Z97" s="360" t="n"/>
      <c r="AA97" s="360" t="n"/>
      <c r="AB97" s="360" t="n"/>
    </row>
    <row r="98">
      <c r="A98" s="360" t="n">
        <v>50</v>
      </c>
      <c r="B98" s="360" t="n">
        <v>0</v>
      </c>
      <c r="C98" s="360" t="n">
        <v>0</v>
      </c>
      <c r="D98" s="360" t="n">
        <v>1</v>
      </c>
      <c r="E98" s="360" t="n">
        <v>230</v>
      </c>
      <c r="F98" s="360">
        <f>ROUND(Source!BA78,O98)</f>
        <v/>
      </c>
      <c r="G98" s="360" t="inlineStr">
        <is>
          <t>ПрочиеЗатр</t>
        </is>
      </c>
      <c r="H98" s="360" t="inlineStr">
        <is>
          <t>Прочие затраты по ТСН-2001.16</t>
        </is>
      </c>
      <c r="I98" s="360" t="n"/>
      <c r="J98" s="360" t="n"/>
      <c r="K98" s="360" t="n">
        <v>230</v>
      </c>
      <c r="L98" s="360" t="n">
        <v>19</v>
      </c>
      <c r="M98" s="360" t="n">
        <v>3</v>
      </c>
      <c r="N98" s="360" t="inlineStr"/>
      <c r="O98" s="360" t="n">
        <v>0</v>
      </c>
      <c r="P98" s="360" t="n"/>
      <c r="Q98" s="360" t="n"/>
      <c r="R98" s="360" t="n"/>
      <c r="S98" s="360" t="n"/>
      <c r="T98" s="360" t="n"/>
      <c r="U98" s="360" t="n"/>
      <c r="V98" s="360" t="n"/>
      <c r="W98" s="360" t="n">
        <v>0</v>
      </c>
      <c r="X98" s="360" t="n">
        <v>1</v>
      </c>
      <c r="Y98" s="360" t="n">
        <v>0</v>
      </c>
      <c r="Z98" s="360" t="n"/>
      <c r="AA98" s="360" t="n"/>
      <c r="AB98" s="360" t="n"/>
    </row>
    <row r="99">
      <c r="A99" s="360" t="n">
        <v>50</v>
      </c>
      <c r="B99" s="360" t="n">
        <v>0</v>
      </c>
      <c r="C99" s="360" t="n">
        <v>0</v>
      </c>
      <c r="D99" s="360" t="n">
        <v>1</v>
      </c>
      <c r="E99" s="360" t="n">
        <v>206</v>
      </c>
      <c r="F99" s="360">
        <f>ROUND(Source!T78,O99)</f>
        <v/>
      </c>
      <c r="G99" s="360" t="inlineStr">
        <is>
          <t>ВозврМат</t>
        </is>
      </c>
      <c r="H99" s="360" t="inlineStr">
        <is>
          <t>Возврат материалов</t>
        </is>
      </c>
      <c r="I99" s="360" t="n"/>
      <c r="J99" s="360" t="n"/>
      <c r="K99" s="360" t="n">
        <v>206</v>
      </c>
      <c r="L99" s="360" t="n">
        <v>20</v>
      </c>
      <c r="M99" s="360" t="n">
        <v>3</v>
      </c>
      <c r="N99" s="360" t="inlineStr"/>
      <c r="O99" s="360" t="n">
        <v>0</v>
      </c>
      <c r="P99" s="360" t="n"/>
      <c r="Q99" s="360" t="n"/>
      <c r="R99" s="360" t="n"/>
      <c r="S99" s="360" t="n"/>
      <c r="T99" s="360" t="n"/>
      <c r="U99" s="360" t="n"/>
      <c r="V99" s="360" t="n"/>
      <c r="W99" s="360" t="n">
        <v>0</v>
      </c>
      <c r="X99" s="360" t="n">
        <v>1</v>
      </c>
      <c r="Y99" s="360" t="n">
        <v>0</v>
      </c>
      <c r="Z99" s="360" t="n"/>
      <c r="AA99" s="360" t="n"/>
      <c r="AB99" s="360" t="n"/>
    </row>
    <row r="100">
      <c r="A100" s="360" t="n">
        <v>50</v>
      </c>
      <c r="B100" s="360" t="n">
        <v>0</v>
      </c>
      <c r="C100" s="360" t="n">
        <v>0</v>
      </c>
      <c r="D100" s="360" t="n">
        <v>1</v>
      </c>
      <c r="E100" s="360" t="n">
        <v>207</v>
      </c>
      <c r="F100" s="360">
        <f>ROUND(Source!U78,O100)</f>
        <v/>
      </c>
      <c r="G100" s="360" t="inlineStr">
        <is>
          <t>ТрудСтр</t>
        </is>
      </c>
      <c r="H100" s="360" t="inlineStr">
        <is>
          <t>Трудозатраты строителей</t>
        </is>
      </c>
      <c r="I100" s="360" t="n"/>
      <c r="J100" s="360" t="n"/>
      <c r="K100" s="360" t="n">
        <v>207</v>
      </c>
      <c r="L100" s="360" t="n">
        <v>21</v>
      </c>
      <c r="M100" s="360" t="n">
        <v>3</v>
      </c>
      <c r="N100" s="360" t="inlineStr"/>
      <c r="O100" s="360" t="n">
        <v>7</v>
      </c>
      <c r="P100" s="360" t="n"/>
      <c r="Q100" s="360" t="n"/>
      <c r="R100" s="360" t="n"/>
      <c r="S100" s="360" t="n"/>
      <c r="T100" s="360" t="n"/>
      <c r="U100" s="360" t="n"/>
      <c r="V100" s="360" t="n"/>
      <c r="W100" s="360" t="n">
        <v>0</v>
      </c>
      <c r="X100" s="360" t="n">
        <v>1</v>
      </c>
      <c r="Y100" s="360" t="n">
        <v>0</v>
      </c>
      <c r="Z100" s="360" t="n"/>
      <c r="AA100" s="360" t="n"/>
      <c r="AB100" s="360" t="n"/>
    </row>
    <row r="101">
      <c r="A101" s="360" t="n">
        <v>50</v>
      </c>
      <c r="B101" s="360" t="n">
        <v>0</v>
      </c>
      <c r="C101" s="360" t="n">
        <v>0</v>
      </c>
      <c r="D101" s="360" t="n">
        <v>1</v>
      </c>
      <c r="E101" s="360" t="n">
        <v>208</v>
      </c>
      <c r="F101" s="360">
        <f>ROUND(Source!V78,O101)</f>
        <v/>
      </c>
      <c r="G101" s="360" t="inlineStr">
        <is>
          <t>ТрудМаш</t>
        </is>
      </c>
      <c r="H101" s="360" t="inlineStr">
        <is>
          <t>Трудозатраты машинистов</t>
        </is>
      </c>
      <c r="I101" s="360" t="n"/>
      <c r="J101" s="360" t="n"/>
      <c r="K101" s="360" t="n">
        <v>208</v>
      </c>
      <c r="L101" s="360" t="n">
        <v>22</v>
      </c>
      <c r="M101" s="360" t="n">
        <v>3</v>
      </c>
      <c r="N101" s="360" t="inlineStr"/>
      <c r="O101" s="360" t="n">
        <v>7</v>
      </c>
      <c r="P101" s="360" t="n"/>
      <c r="Q101" s="360" t="n"/>
      <c r="R101" s="360" t="n"/>
      <c r="S101" s="360" t="n"/>
      <c r="T101" s="360" t="n"/>
      <c r="U101" s="360" t="n"/>
      <c r="V101" s="360" t="n"/>
      <c r="W101" s="360" t="n">
        <v>0</v>
      </c>
      <c r="X101" s="360" t="n">
        <v>1</v>
      </c>
      <c r="Y101" s="360" t="n">
        <v>0</v>
      </c>
      <c r="Z101" s="360" t="n"/>
      <c r="AA101" s="360" t="n"/>
      <c r="AB101" s="360" t="n"/>
    </row>
    <row r="102">
      <c r="A102" s="360" t="n">
        <v>50</v>
      </c>
      <c r="B102" s="360" t="n">
        <v>0</v>
      </c>
      <c r="C102" s="360" t="n">
        <v>0</v>
      </c>
      <c r="D102" s="360" t="n">
        <v>1</v>
      </c>
      <c r="E102" s="360" t="n">
        <v>209</v>
      </c>
      <c r="F102" s="360">
        <f>ROUND(Source!W78,O102)</f>
        <v/>
      </c>
      <c r="G102" s="360" t="inlineStr">
        <is>
          <t>ТранспМат</t>
        </is>
      </c>
      <c r="H102" s="360" t="inlineStr">
        <is>
          <t>Транспорт материалов</t>
        </is>
      </c>
      <c r="I102" s="360" t="n"/>
      <c r="J102" s="360" t="n"/>
      <c r="K102" s="360" t="n">
        <v>209</v>
      </c>
      <c r="L102" s="360" t="n">
        <v>23</v>
      </c>
      <c r="M102" s="360" t="n">
        <v>3</v>
      </c>
      <c r="N102" s="360" t="inlineStr"/>
      <c r="O102" s="360" t="n">
        <v>0</v>
      </c>
      <c r="P102" s="360" t="n"/>
      <c r="Q102" s="360" t="n"/>
      <c r="R102" s="360" t="n"/>
      <c r="S102" s="360" t="n"/>
      <c r="T102" s="360" t="n"/>
      <c r="U102" s="360" t="n"/>
      <c r="V102" s="360" t="n"/>
      <c r="W102" s="360" t="n">
        <v>0</v>
      </c>
      <c r="X102" s="360" t="n">
        <v>1</v>
      </c>
      <c r="Y102" s="360" t="n">
        <v>0</v>
      </c>
      <c r="Z102" s="360" t="n"/>
      <c r="AA102" s="360" t="n"/>
      <c r="AB102" s="360" t="n"/>
    </row>
    <row r="103">
      <c r="A103" s="360" t="n">
        <v>50</v>
      </c>
      <c r="B103" s="360" t="n">
        <v>0</v>
      </c>
      <c r="C103" s="360" t="n">
        <v>0</v>
      </c>
      <c r="D103" s="360" t="n">
        <v>1</v>
      </c>
      <c r="E103" s="360" t="n">
        <v>233</v>
      </c>
      <c r="F103" s="360">
        <f>ROUND(Source!BD78,O103)</f>
        <v/>
      </c>
      <c r="G103" s="360" t="inlineStr">
        <is>
          <t>Перевозка</t>
        </is>
      </c>
      <c r="H103" s="360" t="inlineStr">
        <is>
          <t>Перевозка грузов</t>
        </is>
      </c>
      <c r="I103" s="360" t="n"/>
      <c r="J103" s="360" t="n"/>
      <c r="K103" s="360" t="n">
        <v>233</v>
      </c>
      <c r="L103" s="360" t="n">
        <v>24</v>
      </c>
      <c r="M103" s="360" t="n">
        <v>3</v>
      </c>
      <c r="N103" s="360" t="inlineStr"/>
      <c r="O103" s="360" t="n">
        <v>0</v>
      </c>
      <c r="P103" s="360" t="n"/>
      <c r="Q103" s="360" t="n"/>
      <c r="R103" s="360" t="n"/>
      <c r="S103" s="360" t="n"/>
      <c r="T103" s="360" t="n"/>
      <c r="U103" s="360" t="n"/>
      <c r="V103" s="360" t="n"/>
      <c r="W103" s="360" t="n">
        <v>0</v>
      </c>
      <c r="X103" s="360" t="n">
        <v>1</v>
      </c>
      <c r="Y103" s="360" t="n">
        <v>0</v>
      </c>
      <c r="Z103" s="360" t="n"/>
      <c r="AA103" s="360" t="n"/>
      <c r="AB103" s="360" t="n"/>
    </row>
    <row r="104">
      <c r="A104" s="360" t="n">
        <v>50</v>
      </c>
      <c r="B104" s="360" t="n">
        <v>0</v>
      </c>
      <c r="C104" s="360" t="n">
        <v>0</v>
      </c>
      <c r="D104" s="360" t="n">
        <v>1</v>
      </c>
      <c r="E104" s="360" t="n">
        <v>210</v>
      </c>
      <c r="F104" s="360">
        <f>ROUND(Source!X78,O104)</f>
        <v/>
      </c>
      <c r="G104" s="360" t="inlineStr">
        <is>
          <t>НР</t>
        </is>
      </c>
      <c r="H104" s="360" t="inlineStr">
        <is>
          <t>Накладные расходы</t>
        </is>
      </c>
      <c r="I104" s="360" t="n"/>
      <c r="J104" s="360" t="n"/>
      <c r="K104" s="360" t="n">
        <v>210</v>
      </c>
      <c r="L104" s="360" t="n">
        <v>25</v>
      </c>
      <c r="M104" s="360" t="n">
        <v>3</v>
      </c>
      <c r="N104" s="360" t="inlineStr"/>
      <c r="O104" s="360" t="n">
        <v>0</v>
      </c>
      <c r="P104" s="360" t="n"/>
      <c r="Q104" s="360" t="n"/>
      <c r="R104" s="360" t="n"/>
      <c r="S104" s="360" t="n"/>
      <c r="T104" s="360" t="n"/>
      <c r="U104" s="360" t="n"/>
      <c r="V104" s="360" t="n"/>
      <c r="W104" s="360" t="n">
        <v>0</v>
      </c>
      <c r="X104" s="360" t="n">
        <v>1</v>
      </c>
      <c r="Y104" s="360" t="n">
        <v>0</v>
      </c>
      <c r="Z104" s="360" t="n"/>
      <c r="AA104" s="360" t="n"/>
      <c r="AB104" s="360" t="n"/>
    </row>
    <row r="105">
      <c r="A105" s="360" t="n">
        <v>50</v>
      </c>
      <c r="B105" s="360" t="n">
        <v>0</v>
      </c>
      <c r="C105" s="360" t="n">
        <v>0</v>
      </c>
      <c r="D105" s="360" t="n">
        <v>1</v>
      </c>
      <c r="E105" s="360" t="n">
        <v>211</v>
      </c>
      <c r="F105" s="360">
        <f>ROUND(Source!Y78,O105)</f>
        <v/>
      </c>
      <c r="G105" s="360" t="inlineStr">
        <is>
          <t>СмПриб</t>
        </is>
      </c>
      <c r="H105" s="360" t="inlineStr">
        <is>
          <t>Сметная прибыль</t>
        </is>
      </c>
      <c r="I105" s="360" t="n"/>
      <c r="J105" s="360" t="n"/>
      <c r="K105" s="360" t="n">
        <v>211</v>
      </c>
      <c r="L105" s="360" t="n">
        <v>26</v>
      </c>
      <c r="M105" s="360" t="n">
        <v>3</v>
      </c>
      <c r="N105" s="360" t="inlineStr"/>
      <c r="O105" s="360" t="n">
        <v>0</v>
      </c>
      <c r="P105" s="360" t="n"/>
      <c r="Q105" s="360" t="n"/>
      <c r="R105" s="360" t="n"/>
      <c r="S105" s="360" t="n"/>
      <c r="T105" s="360" t="n"/>
      <c r="U105" s="360" t="n"/>
      <c r="V105" s="360" t="n"/>
      <c r="W105" s="360" t="n">
        <v>0</v>
      </c>
      <c r="X105" s="360" t="n">
        <v>1</v>
      </c>
      <c r="Y105" s="360" t="n">
        <v>0</v>
      </c>
      <c r="Z105" s="360" t="n"/>
      <c r="AA105" s="360" t="n"/>
      <c r="AB105" s="360" t="n"/>
    </row>
    <row r="106">
      <c r="A106" s="360" t="n">
        <v>50</v>
      </c>
      <c r="B106" s="360" t="n">
        <v>0</v>
      </c>
      <c r="C106" s="360" t="n">
        <v>0</v>
      </c>
      <c r="D106" s="360" t="n">
        <v>1</v>
      </c>
      <c r="E106" s="360" t="n">
        <v>224</v>
      </c>
      <c r="F106" s="360">
        <f>ROUND(Source!AR78,O106)</f>
        <v/>
      </c>
      <c r="G106" s="360" t="inlineStr">
        <is>
          <t>Всего</t>
        </is>
      </c>
      <c r="H106" s="360" t="inlineStr">
        <is>
          <t>Всего с НР и СП</t>
        </is>
      </c>
      <c r="I106" s="360" t="n"/>
      <c r="J106" s="360" t="n"/>
      <c r="K106" s="360" t="n">
        <v>224</v>
      </c>
      <c r="L106" s="360" t="n">
        <v>27</v>
      </c>
      <c r="M106" s="360" t="n">
        <v>3</v>
      </c>
      <c r="N106" s="360" t="inlineStr"/>
      <c r="O106" s="360" t="n">
        <v>0</v>
      </c>
      <c r="P106" s="360" t="n"/>
      <c r="Q106" s="360" t="n"/>
      <c r="R106" s="360" t="n"/>
      <c r="S106" s="360" t="n"/>
      <c r="T106" s="360" t="n"/>
      <c r="U106" s="360" t="n"/>
      <c r="V106" s="360" t="n"/>
      <c r="W106" s="360" t="n">
        <v>0</v>
      </c>
      <c r="X106" s="360" t="n">
        <v>1</v>
      </c>
      <c r="Y106" s="360" t="n">
        <v>0</v>
      </c>
      <c r="Z106" s="360" t="n"/>
      <c r="AA106" s="360" t="n"/>
      <c r="AB106" s="360" t="n"/>
    </row>
    <row r="107">
      <c r="A107" s="360" t="n">
        <v>50</v>
      </c>
      <c r="B107" s="360" t="n">
        <v>0</v>
      </c>
      <c r="C107" s="360" t="n">
        <v>0</v>
      </c>
      <c r="D107" s="360" t="n">
        <v>2</v>
      </c>
      <c r="E107" s="360" t="n">
        <v>0</v>
      </c>
      <c r="F107" s="360">
        <f>ROUND(F106,O107)</f>
        <v/>
      </c>
      <c r="G107" s="360" t="inlineStr">
        <is>
          <t>и1</t>
        </is>
      </c>
      <c r="H107" s="360" t="inlineStr">
        <is>
          <t>Итого</t>
        </is>
      </c>
      <c r="I107" s="360" t="n"/>
      <c r="J107" s="360" t="n"/>
      <c r="K107" s="360" t="n">
        <v>212</v>
      </c>
      <c r="L107" s="360" t="n">
        <v>28</v>
      </c>
      <c r="M107" s="360" t="n">
        <v>0</v>
      </c>
      <c r="N107" s="360" t="inlineStr"/>
      <c r="O107" s="360" t="n">
        <v>0</v>
      </c>
      <c r="P107" s="360" t="n"/>
      <c r="Q107" s="360" t="n"/>
      <c r="R107" s="360" t="n"/>
      <c r="S107" s="360" t="n"/>
      <c r="T107" s="360" t="n"/>
      <c r="U107" s="360" t="n"/>
      <c r="V107" s="360" t="n"/>
      <c r="W107" s="360" t="n">
        <v>0</v>
      </c>
      <c r="X107" s="360" t="n">
        <v>1</v>
      </c>
      <c r="Y107" s="360" t="n">
        <v>0</v>
      </c>
      <c r="Z107" s="360" t="n"/>
      <c r="AA107" s="360" t="n"/>
      <c r="AB107" s="360" t="n"/>
    </row>
    <row r="108">
      <c r="A108" s="360" t="n">
        <v>50</v>
      </c>
      <c r="B108" s="360" t="n">
        <v>0</v>
      </c>
      <c r="C108" s="360" t="n">
        <v>0</v>
      </c>
      <c r="D108" s="360" t="n">
        <v>2</v>
      </c>
      <c r="E108" s="360" t="n">
        <v>0</v>
      </c>
      <c r="F108" s="360">
        <f>ROUND(F107*0.22,O108)</f>
        <v/>
      </c>
      <c r="G108" s="360" t="inlineStr">
        <is>
          <t>и2</t>
        </is>
      </c>
      <c r="H108" s="360" t="inlineStr">
        <is>
          <t>НДС 22%</t>
        </is>
      </c>
      <c r="I108" s="360" t="n"/>
      <c r="J108" s="360" t="n"/>
      <c r="K108" s="360" t="n">
        <v>212</v>
      </c>
      <c r="L108" s="360" t="n">
        <v>29</v>
      </c>
      <c r="M108" s="360" t="n">
        <v>0</v>
      </c>
      <c r="N108" s="360" t="inlineStr"/>
      <c r="O108" s="360" t="n">
        <v>0</v>
      </c>
      <c r="P108" s="360" t="n"/>
      <c r="Q108" s="360" t="n"/>
      <c r="R108" s="360" t="n"/>
      <c r="S108" s="360" t="n"/>
      <c r="T108" s="360" t="n"/>
      <c r="U108" s="360" t="n"/>
      <c r="V108" s="360" t="n"/>
      <c r="W108" s="360" t="n">
        <v>0</v>
      </c>
      <c r="X108" s="360" t="n">
        <v>1</v>
      </c>
      <c r="Y108" s="360" t="n">
        <v>0</v>
      </c>
      <c r="Z108" s="360" t="n"/>
      <c r="AA108" s="360" t="n"/>
      <c r="AB108" s="360" t="n"/>
    </row>
    <row r="109">
      <c r="A109" s="360" t="n">
        <v>50</v>
      </c>
      <c r="B109" s="360" t="n">
        <v>0</v>
      </c>
      <c r="C109" s="360" t="n">
        <v>0</v>
      </c>
      <c r="D109" s="360" t="n">
        <v>2</v>
      </c>
      <c r="E109" s="360" t="n">
        <v>213</v>
      </c>
      <c r="F109" s="360">
        <f>ROUND(F107+F108,O109)</f>
        <v/>
      </c>
      <c r="G109" s="360" t="inlineStr">
        <is>
          <t>и3</t>
        </is>
      </c>
      <c r="H109" s="360" t="inlineStr">
        <is>
          <t>Всего</t>
        </is>
      </c>
      <c r="I109" s="360" t="n"/>
      <c r="J109" s="360" t="n"/>
      <c r="K109" s="360" t="n">
        <v>212</v>
      </c>
      <c r="L109" s="360" t="n">
        <v>30</v>
      </c>
      <c r="M109" s="360" t="n">
        <v>0</v>
      </c>
      <c r="N109" s="360" t="inlineStr"/>
      <c r="O109" s="360" t="n">
        <v>0</v>
      </c>
      <c r="P109" s="360" t="n"/>
      <c r="Q109" s="360" t="n"/>
      <c r="R109" s="360" t="n"/>
      <c r="S109" s="360" t="n"/>
      <c r="T109" s="360" t="n"/>
      <c r="U109" s="360" t="n"/>
      <c r="V109" s="360" t="n"/>
      <c r="W109" s="360" t="n">
        <v>0</v>
      </c>
      <c r="X109" s="360" t="n">
        <v>1</v>
      </c>
      <c r="Y109" s="360" t="n">
        <v>0</v>
      </c>
      <c r="Z109" s="360" t="n"/>
      <c r="AA109" s="360" t="n"/>
      <c r="AB109" s="360" t="n"/>
    </row>
    <row r="110"/>
    <row r="111">
      <c r="A111" s="356" t="n">
        <v>3</v>
      </c>
      <c r="B111" s="356" t="n">
        <v>0</v>
      </c>
      <c r="C111" s="356" t="n"/>
      <c r="D111" s="356">
        <f>ROW(A118)</f>
        <v/>
      </c>
      <c r="E111" s="356" t="n"/>
      <c r="F111" s="356" t="inlineStr">
        <is>
          <t>Новая локальная смета</t>
        </is>
      </c>
      <c r="G111" s="356" t="inlineStr">
        <is>
          <t>Первомайская, д.43</t>
        </is>
      </c>
      <c r="H111" s="356" t="inlineStr"/>
      <c r="I111" s="356" t="n">
        <v>0</v>
      </c>
      <c r="J111" s="356" t="inlineStr"/>
      <c r="K111" s="356" t="n">
        <v>0</v>
      </c>
      <c r="L111" s="356" t="inlineStr">
        <is>
          <t>Новая локальная смета</t>
        </is>
      </c>
      <c r="M111" s="356" t="inlineStr"/>
      <c r="N111" s="356" t="n"/>
      <c r="O111" s="356" t="n"/>
      <c r="P111" s="356" t="n"/>
      <c r="Q111" s="356" t="n"/>
      <c r="R111" s="356" t="n"/>
      <c r="S111" s="356" t="n">
        <v>0</v>
      </c>
      <c r="T111" s="356" t="n"/>
      <c r="U111" s="356" t="inlineStr"/>
      <c r="V111" s="356" t="n">
        <v>0</v>
      </c>
      <c r="W111" s="356" t="n"/>
      <c r="X111" s="356" t="n"/>
      <c r="Y111" s="356" t="n"/>
      <c r="Z111" s="356" t="n"/>
      <c r="AA111" s="356" t="n"/>
      <c r="AB111" s="356" t="inlineStr"/>
      <c r="AC111" s="356" t="inlineStr"/>
      <c r="AD111" s="356" t="inlineStr"/>
      <c r="AE111" s="356" t="inlineStr"/>
      <c r="AF111" s="356" t="inlineStr"/>
      <c r="AG111" s="356" t="inlineStr"/>
      <c r="AH111" s="356" t="n"/>
      <c r="AI111" s="356" t="n"/>
      <c r="AJ111" s="356" t="n"/>
      <c r="AK111" s="356" t="n"/>
      <c r="AL111" s="356" t="n"/>
      <c r="AM111" s="356" t="n"/>
      <c r="AN111" s="356" t="n"/>
      <c r="AO111" s="356" t="n"/>
      <c r="AP111" s="356" t="inlineStr"/>
      <c r="AQ111" s="356" t="inlineStr"/>
      <c r="AR111" s="356" t="inlineStr"/>
      <c r="AS111" s="356" t="n"/>
      <c r="AT111" s="356" t="n"/>
      <c r="AU111" s="356" t="n"/>
      <c r="AV111" s="356" t="n"/>
      <c r="AW111" s="356" t="n"/>
      <c r="AX111" s="356" t="n"/>
      <c r="AY111" s="356" t="n"/>
      <c r="AZ111" s="356" t="inlineStr"/>
      <c r="BA111" s="356" t="n"/>
      <c r="BB111" s="356" t="inlineStr"/>
      <c r="BC111" s="356" t="inlineStr"/>
      <c r="BD111" s="356" t="inlineStr"/>
      <c r="BE111" s="356" t="inlineStr"/>
      <c r="BF111" s="356" t="inlineStr"/>
      <c r="BG111" s="356" t="inlineStr"/>
      <c r="BH111" s="356" t="inlineStr"/>
      <c r="BI111" s="356" t="inlineStr"/>
      <c r="BJ111" s="356" t="inlineStr"/>
      <c r="BK111" s="356" t="inlineStr"/>
      <c r="BL111" s="356" t="inlineStr"/>
      <c r="BM111" s="356" t="inlineStr"/>
      <c r="BN111" s="356" t="inlineStr"/>
      <c r="BO111" s="356" t="inlineStr"/>
      <c r="BP111" s="356" t="inlineStr"/>
      <c r="BQ111" s="356" t="n"/>
      <c r="BR111" s="356" t="n"/>
      <c r="BS111" s="356" t="n"/>
      <c r="BT111" s="356" t="n"/>
      <c r="BU111" s="356" t="n"/>
      <c r="BV111" s="356" t="n"/>
      <c r="BW111" s="356" t="n"/>
      <c r="BX111" s="356" t="n">
        <v>0</v>
      </c>
      <c r="BY111" s="356" t="n"/>
      <c r="BZ111" s="356" t="n"/>
      <c r="CA111" s="356" t="n"/>
      <c r="CB111" s="356" t="n"/>
      <c r="CC111" s="356" t="n"/>
      <c r="CD111" s="356" t="n"/>
      <c r="CE111" s="356" t="n"/>
      <c r="CF111" s="356" t="n">
        <v>0</v>
      </c>
      <c r="CG111" s="356" t="n">
        <v>0</v>
      </c>
      <c r="CH111" s="356" t="n"/>
      <c r="CI111" s="356" t="inlineStr"/>
      <c r="CJ111" s="356" t="inlineStr"/>
      <c r="CK111" t="inlineStr"/>
      <c r="CL111" t="inlineStr"/>
      <c r="CM111" t="inlineStr"/>
      <c r="CN111" t="inlineStr"/>
      <c r="CO111" t="inlineStr"/>
      <c r="CP111" t="inlineStr"/>
      <c r="CQ111" t="inlineStr"/>
    </row>
    <row r="112"/>
    <row r="113">
      <c r="A113" s="358" t="n">
        <v>52</v>
      </c>
      <c r="B113" s="358">
        <f>B118</f>
        <v/>
      </c>
      <c r="C113" s="358">
        <f>C118</f>
        <v/>
      </c>
      <c r="D113" s="358">
        <f>D118</f>
        <v/>
      </c>
      <c r="E113" s="358">
        <f>E118</f>
        <v/>
      </c>
      <c r="F113" s="358">
        <f>F118</f>
        <v/>
      </c>
      <c r="G113" s="358">
        <f>G118</f>
        <v/>
      </c>
      <c r="H113" s="358" t="n"/>
      <c r="I113" s="358" t="n"/>
      <c r="J113" s="358" t="n"/>
      <c r="K113" s="358" t="n"/>
      <c r="L113" s="358" t="n"/>
      <c r="M113" s="358" t="n"/>
      <c r="N113" s="358" t="n"/>
      <c r="O113" s="358">
        <f>O118</f>
        <v/>
      </c>
      <c r="P113" s="358">
        <f>P118</f>
        <v/>
      </c>
      <c r="Q113" s="358">
        <f>Q118</f>
        <v/>
      </c>
      <c r="R113" s="358">
        <f>R118</f>
        <v/>
      </c>
      <c r="S113" s="358">
        <f>S118</f>
        <v/>
      </c>
      <c r="T113" s="358">
        <f>T118</f>
        <v/>
      </c>
      <c r="U113" s="358">
        <f>U118</f>
        <v/>
      </c>
      <c r="V113" s="358">
        <f>V118</f>
        <v/>
      </c>
      <c r="W113" s="358">
        <f>W118</f>
        <v/>
      </c>
      <c r="X113" s="358">
        <f>X118</f>
        <v/>
      </c>
      <c r="Y113" s="358">
        <f>Y118</f>
        <v/>
      </c>
      <c r="Z113" s="358">
        <f>Z118</f>
        <v/>
      </c>
      <c r="AA113" s="358">
        <f>AA118</f>
        <v/>
      </c>
      <c r="AB113" s="358">
        <f>AB118</f>
        <v/>
      </c>
      <c r="AC113" s="358">
        <f>AC118</f>
        <v/>
      </c>
      <c r="AD113" s="358">
        <f>AD118</f>
        <v/>
      </c>
      <c r="AE113" s="358">
        <f>AE118</f>
        <v/>
      </c>
      <c r="AF113" s="358">
        <f>AF118</f>
        <v/>
      </c>
      <c r="AG113" s="358">
        <f>AG118</f>
        <v/>
      </c>
      <c r="AH113" s="358">
        <f>AH118</f>
        <v/>
      </c>
      <c r="AI113" s="358">
        <f>AI118</f>
        <v/>
      </c>
      <c r="AJ113" s="358">
        <f>AJ118</f>
        <v/>
      </c>
      <c r="AK113" s="358">
        <f>AK118</f>
        <v/>
      </c>
      <c r="AL113" s="358">
        <f>AL118</f>
        <v/>
      </c>
      <c r="AM113" s="358">
        <f>AM118</f>
        <v/>
      </c>
      <c r="AN113" s="358">
        <f>AN118</f>
        <v/>
      </c>
      <c r="AO113" s="358">
        <f>AO118</f>
        <v/>
      </c>
      <c r="AP113" s="358">
        <f>AP118</f>
        <v/>
      </c>
      <c r="AQ113" s="358">
        <f>AQ118</f>
        <v/>
      </c>
      <c r="AR113" s="358">
        <f>AR118</f>
        <v/>
      </c>
      <c r="AS113" s="358">
        <f>AS118</f>
        <v/>
      </c>
      <c r="AT113" s="358">
        <f>AT118</f>
        <v/>
      </c>
      <c r="AU113" s="358">
        <f>AU118</f>
        <v/>
      </c>
      <c r="AV113" s="358">
        <f>AV118</f>
        <v/>
      </c>
      <c r="AW113" s="358">
        <f>AW118</f>
        <v/>
      </c>
      <c r="AX113" s="358">
        <f>AX118</f>
        <v/>
      </c>
      <c r="AY113" s="358">
        <f>AY118</f>
        <v/>
      </c>
      <c r="AZ113" s="358">
        <f>AZ118</f>
        <v/>
      </c>
      <c r="BA113" s="358">
        <f>BA118</f>
        <v/>
      </c>
      <c r="BB113" s="358">
        <f>BB118</f>
        <v/>
      </c>
      <c r="BC113" s="358">
        <f>BC118</f>
        <v/>
      </c>
      <c r="BD113" s="358">
        <f>BD118</f>
        <v/>
      </c>
      <c r="BE113" s="358">
        <f>BE118</f>
        <v/>
      </c>
      <c r="BF113" s="358">
        <f>BF118</f>
        <v/>
      </c>
      <c r="BG113" s="358">
        <f>BG118</f>
        <v/>
      </c>
      <c r="BH113" s="358">
        <f>BH118</f>
        <v/>
      </c>
      <c r="BI113" s="358">
        <f>BI118</f>
        <v/>
      </c>
      <c r="BJ113" s="358">
        <f>BJ118</f>
        <v/>
      </c>
      <c r="BK113" s="358">
        <f>BK118</f>
        <v/>
      </c>
      <c r="BL113" s="358">
        <f>BL118</f>
        <v/>
      </c>
      <c r="BM113" s="358">
        <f>BM118</f>
        <v/>
      </c>
      <c r="BN113" s="358">
        <f>BN118</f>
        <v/>
      </c>
      <c r="BO113" s="358">
        <f>BO118</f>
        <v/>
      </c>
      <c r="BP113" s="358">
        <f>BP118</f>
        <v/>
      </c>
      <c r="BQ113" s="358">
        <f>BQ118</f>
        <v/>
      </c>
      <c r="BR113" s="358">
        <f>BR118</f>
        <v/>
      </c>
      <c r="BS113" s="358">
        <f>BS118</f>
        <v/>
      </c>
      <c r="BT113" s="358">
        <f>BT118</f>
        <v/>
      </c>
      <c r="BU113" s="358">
        <f>BU118</f>
        <v/>
      </c>
      <c r="BV113" s="358">
        <f>BV118</f>
        <v/>
      </c>
      <c r="BW113" s="358">
        <f>BW118</f>
        <v/>
      </c>
      <c r="BX113" s="358">
        <f>BX118</f>
        <v/>
      </c>
      <c r="BY113" s="358">
        <f>BY118</f>
        <v/>
      </c>
      <c r="BZ113" s="358">
        <f>BZ118</f>
        <v/>
      </c>
      <c r="CA113" s="358">
        <f>CA118</f>
        <v/>
      </c>
      <c r="CB113" s="358">
        <f>CB118</f>
        <v/>
      </c>
      <c r="CC113" s="358">
        <f>CC118</f>
        <v/>
      </c>
      <c r="CD113" s="358">
        <f>CD118</f>
        <v/>
      </c>
      <c r="CE113" s="358">
        <f>CE118</f>
        <v/>
      </c>
      <c r="CF113" s="358">
        <f>CF118</f>
        <v/>
      </c>
      <c r="CG113" s="358">
        <f>CG118</f>
        <v/>
      </c>
      <c r="CH113" s="358">
        <f>CH118</f>
        <v/>
      </c>
      <c r="CI113" s="358">
        <f>CI118</f>
        <v/>
      </c>
      <c r="CJ113" s="358">
        <f>CJ118</f>
        <v/>
      </c>
      <c r="CK113" s="358">
        <f>CK118</f>
        <v/>
      </c>
      <c r="CL113" s="358">
        <f>CL118</f>
        <v/>
      </c>
      <c r="CM113" s="358">
        <f>CM118</f>
        <v/>
      </c>
      <c r="CN113" s="358">
        <f>CN118</f>
        <v/>
      </c>
      <c r="CO113" s="358">
        <f>CO118</f>
        <v/>
      </c>
      <c r="CP113" s="358">
        <f>CP118</f>
        <v/>
      </c>
      <c r="CQ113" s="358">
        <f>CQ118</f>
        <v/>
      </c>
      <c r="CR113" s="358">
        <f>CR118</f>
        <v/>
      </c>
      <c r="CS113" s="358">
        <f>CS118</f>
        <v/>
      </c>
      <c r="CT113" s="358">
        <f>CT118</f>
        <v/>
      </c>
      <c r="CU113" s="358">
        <f>CU118</f>
        <v/>
      </c>
      <c r="CV113" s="358">
        <f>CV118</f>
        <v/>
      </c>
      <c r="CW113" s="358">
        <f>CW118</f>
        <v/>
      </c>
      <c r="CX113" s="358">
        <f>CX118</f>
        <v/>
      </c>
      <c r="CY113" s="358">
        <f>CY118</f>
        <v/>
      </c>
      <c r="CZ113" s="358">
        <f>CZ118</f>
        <v/>
      </c>
      <c r="DA113" s="358">
        <f>DA118</f>
        <v/>
      </c>
      <c r="DB113" s="358">
        <f>DB118</f>
        <v/>
      </c>
      <c r="DC113" s="358">
        <f>DC118</f>
        <v/>
      </c>
      <c r="DD113" s="358">
        <f>DD118</f>
        <v/>
      </c>
      <c r="DE113" s="358">
        <f>DE118</f>
        <v/>
      </c>
      <c r="DF113" s="358">
        <f>DF118</f>
        <v/>
      </c>
      <c r="DG113" s="359">
        <f>DG118</f>
        <v/>
      </c>
      <c r="DH113" s="359">
        <f>DH118</f>
        <v/>
      </c>
      <c r="DI113" s="359">
        <f>DI118</f>
        <v/>
      </c>
      <c r="DJ113" s="359">
        <f>DJ118</f>
        <v/>
      </c>
      <c r="DK113" s="359">
        <f>DK118</f>
        <v/>
      </c>
      <c r="DL113" s="359">
        <f>DL118</f>
        <v/>
      </c>
      <c r="DM113" s="359">
        <f>DM118</f>
        <v/>
      </c>
      <c r="DN113" s="359">
        <f>DN118</f>
        <v/>
      </c>
      <c r="DO113" s="359">
        <f>DO118</f>
        <v/>
      </c>
      <c r="DP113" s="359">
        <f>DP118</f>
        <v/>
      </c>
      <c r="DQ113" s="359">
        <f>DQ118</f>
        <v/>
      </c>
      <c r="DR113" s="359">
        <f>DR118</f>
        <v/>
      </c>
      <c r="DS113" s="359">
        <f>DS118</f>
        <v/>
      </c>
      <c r="DT113" s="359">
        <f>DT118</f>
        <v/>
      </c>
      <c r="DU113" s="359">
        <f>DU118</f>
        <v/>
      </c>
      <c r="DV113" s="359">
        <f>DV118</f>
        <v/>
      </c>
      <c r="DW113" s="359">
        <f>DW118</f>
        <v/>
      </c>
      <c r="DX113" s="359">
        <f>DX118</f>
        <v/>
      </c>
      <c r="DY113" s="359">
        <f>DY118</f>
        <v/>
      </c>
      <c r="DZ113" s="359">
        <f>DZ118</f>
        <v/>
      </c>
      <c r="EA113" s="359">
        <f>EA118</f>
        <v/>
      </c>
      <c r="EB113" s="359">
        <f>EB118</f>
        <v/>
      </c>
      <c r="EC113" s="359">
        <f>EC118</f>
        <v/>
      </c>
      <c r="ED113" s="359">
        <f>ED118</f>
        <v/>
      </c>
      <c r="EE113" s="359">
        <f>EE118</f>
        <v/>
      </c>
      <c r="EF113" s="359">
        <f>EF118</f>
        <v/>
      </c>
      <c r="EG113" s="359">
        <f>EG118</f>
        <v/>
      </c>
      <c r="EH113" s="359">
        <f>EH118</f>
        <v/>
      </c>
      <c r="EI113" s="359">
        <f>EI118</f>
        <v/>
      </c>
      <c r="EJ113" s="359">
        <f>EJ118</f>
        <v/>
      </c>
      <c r="EK113" s="359">
        <f>EK118</f>
        <v/>
      </c>
      <c r="EL113" s="359">
        <f>EL118</f>
        <v/>
      </c>
      <c r="EM113" s="359">
        <f>EM118</f>
        <v/>
      </c>
      <c r="EN113" s="359">
        <f>EN118</f>
        <v/>
      </c>
      <c r="EO113" s="359">
        <f>EO118</f>
        <v/>
      </c>
      <c r="EP113" s="359">
        <f>EP118</f>
        <v/>
      </c>
      <c r="EQ113" s="359">
        <f>EQ118</f>
        <v/>
      </c>
      <c r="ER113" s="359">
        <f>ER118</f>
        <v/>
      </c>
      <c r="ES113" s="359">
        <f>ES118</f>
        <v/>
      </c>
      <c r="ET113" s="359">
        <f>ET118</f>
        <v/>
      </c>
      <c r="EU113" s="359">
        <f>EU118</f>
        <v/>
      </c>
      <c r="EV113" s="359">
        <f>EV118</f>
        <v/>
      </c>
      <c r="EW113" s="359">
        <f>EW118</f>
        <v/>
      </c>
      <c r="EX113" s="359">
        <f>EX118</f>
        <v/>
      </c>
      <c r="EY113" s="359">
        <f>EY118</f>
        <v/>
      </c>
      <c r="EZ113" s="359">
        <f>EZ118</f>
        <v/>
      </c>
      <c r="FA113" s="359">
        <f>FA118</f>
        <v/>
      </c>
      <c r="FB113" s="359">
        <f>FB118</f>
        <v/>
      </c>
      <c r="FC113" s="359">
        <f>FC118</f>
        <v/>
      </c>
      <c r="FD113" s="359">
        <f>FD118</f>
        <v/>
      </c>
      <c r="FE113" s="359">
        <f>FE118</f>
        <v/>
      </c>
      <c r="FF113" s="359">
        <f>FF118</f>
        <v/>
      </c>
      <c r="FG113" s="359">
        <f>FG118</f>
        <v/>
      </c>
      <c r="FH113" s="359">
        <f>FH118</f>
        <v/>
      </c>
      <c r="FI113" s="359">
        <f>FI118</f>
        <v/>
      </c>
      <c r="FJ113" s="359">
        <f>FJ118</f>
        <v/>
      </c>
      <c r="FK113" s="359">
        <f>FK118</f>
        <v/>
      </c>
      <c r="FL113" s="359">
        <f>FL118</f>
        <v/>
      </c>
      <c r="FM113" s="359">
        <f>FM118</f>
        <v/>
      </c>
      <c r="FN113" s="359">
        <f>FN118</f>
        <v/>
      </c>
      <c r="FO113" s="359">
        <f>FO118</f>
        <v/>
      </c>
      <c r="FP113" s="359">
        <f>FP118</f>
        <v/>
      </c>
      <c r="FQ113" s="359">
        <f>FQ118</f>
        <v/>
      </c>
      <c r="FR113" s="359">
        <f>FR118</f>
        <v/>
      </c>
      <c r="FS113" s="359">
        <f>FS118</f>
        <v/>
      </c>
      <c r="FT113" s="359">
        <f>FT118</f>
        <v/>
      </c>
      <c r="FU113" s="359">
        <f>FU118</f>
        <v/>
      </c>
      <c r="FV113" s="359">
        <f>FV118</f>
        <v/>
      </c>
      <c r="FW113" s="359">
        <f>FW118</f>
        <v/>
      </c>
      <c r="FX113" s="359">
        <f>FX118</f>
        <v/>
      </c>
      <c r="FY113" s="359">
        <f>FY118</f>
        <v/>
      </c>
      <c r="FZ113" s="359">
        <f>FZ118</f>
        <v/>
      </c>
      <c r="GA113" s="359">
        <f>GA118</f>
        <v/>
      </c>
      <c r="GB113" s="359">
        <f>GB118</f>
        <v/>
      </c>
      <c r="GC113" s="359">
        <f>GC118</f>
        <v/>
      </c>
      <c r="GD113" s="359">
        <f>GD118</f>
        <v/>
      </c>
      <c r="GE113" s="359">
        <f>GE118</f>
        <v/>
      </c>
      <c r="GF113" s="359">
        <f>GF118</f>
        <v/>
      </c>
      <c r="GG113" s="359">
        <f>GG118</f>
        <v/>
      </c>
      <c r="GH113" s="359">
        <f>GH118</f>
        <v/>
      </c>
      <c r="GI113" s="359">
        <f>GI118</f>
        <v/>
      </c>
      <c r="GJ113" s="359">
        <f>GJ118</f>
        <v/>
      </c>
      <c r="GK113" s="359">
        <f>GK118</f>
        <v/>
      </c>
      <c r="GL113" s="359">
        <f>GL118</f>
        <v/>
      </c>
      <c r="GM113" s="359">
        <f>GM118</f>
        <v/>
      </c>
      <c r="GN113" s="359">
        <f>GN118</f>
        <v/>
      </c>
      <c r="GO113" s="359">
        <f>GO118</f>
        <v/>
      </c>
      <c r="GP113" s="359">
        <f>GP118</f>
        <v/>
      </c>
      <c r="GQ113" s="359">
        <f>GQ118</f>
        <v/>
      </c>
      <c r="GR113" s="359">
        <f>GR118</f>
        <v/>
      </c>
      <c r="GS113" s="359">
        <f>GS118</f>
        <v/>
      </c>
      <c r="GT113" s="359">
        <f>GT118</f>
        <v/>
      </c>
      <c r="GU113" s="359">
        <f>GU118</f>
        <v/>
      </c>
      <c r="GV113" s="359">
        <f>GV118</f>
        <v/>
      </c>
      <c r="GW113" s="359">
        <f>GW118</f>
        <v/>
      </c>
      <c r="GX113" s="359">
        <f>GX118</f>
        <v/>
      </c>
    </row>
    <row r="114"/>
    <row r="115">
      <c r="A115" t="n">
        <v>17</v>
      </c>
      <c r="B115" t="n">
        <v>0</v>
      </c>
      <c r="C115">
        <f>ROW(SmtRes!A64)</f>
        <v/>
      </c>
      <c r="D115">
        <f>ROW(EtalonRes!A65)</f>
        <v/>
      </c>
      <c r="E115" t="inlineStr">
        <is>
          <t>1</t>
        </is>
      </c>
      <c r="F115" t="inlineStr">
        <is>
          <t>16-05-001-1</t>
        </is>
      </c>
      <c r="G115" t="inlineStr">
        <is>
          <t>Установка вентилей, задвижек, затворов, клапанов обратных, кранов проходных на трубопроводах из стальных труб диаметром до 25 мм</t>
        </is>
      </c>
      <c r="H115" t="inlineStr">
        <is>
          <t>1  ШТ.</t>
        </is>
      </c>
      <c r="I115">
        <f>ROUND(ROUND(1,4),7)</f>
        <v/>
      </c>
      <c r="J115" t="n">
        <v>0</v>
      </c>
      <c r="K115">
        <f>ROUND(ROUND(1,4),7)</f>
        <v/>
      </c>
      <c r="O115">
        <f>ROUND(CP115,0)</f>
        <v/>
      </c>
      <c r="P115">
        <f>ROUND(CQ115*I115,0)</f>
        <v/>
      </c>
      <c r="Q115">
        <f>(ROUND((ROUND(((ET115)*I115),0)*BB115),0)+ROUND((ROUND(((AE115-(EU115))*I115),0)*BS115),0))</f>
        <v/>
      </c>
      <c r="R115">
        <f>(ROUND((ROUND(((EU115)*I115),0)*BS115),0)+ROUND((ROUND(((AE115-(EU115))*I115),0)*BS115),0))</f>
        <v/>
      </c>
      <c r="S115">
        <f>ROUND(CT115*I115,0)</f>
        <v/>
      </c>
      <c r="T115">
        <f>ROUND(CU115*I115,0)</f>
        <v/>
      </c>
      <c r="U115">
        <f>ROUND(CV115*I115,7)</f>
        <v/>
      </c>
      <c r="V115">
        <f>ROUND(CW115*I115,7)</f>
        <v/>
      </c>
      <c r="W115">
        <f>ROUND(CX115*I115,0)</f>
        <v/>
      </c>
      <c r="X115">
        <f>ROUND(CY115,0)</f>
        <v/>
      </c>
      <c r="Y115">
        <f>ROUND(CZ115,0)</f>
        <v/>
      </c>
      <c r="AA115" t="n">
        <v>78855224</v>
      </c>
      <c r="AB115">
        <f>ROUND((AC115+AD115+AF115),2)</f>
        <v/>
      </c>
      <c r="AC115">
        <f>ROUND((ES115),2)</f>
        <v/>
      </c>
      <c r="AD115">
        <f>ROUND((((ET115)-(EU115))+AE115),2)</f>
        <v/>
      </c>
      <c r="AE115">
        <f>ROUND((EU115),2)</f>
        <v/>
      </c>
      <c r="AF115">
        <f>ROUND((EV115),2)</f>
        <v/>
      </c>
      <c r="AG115">
        <f>ROUND((AP115),2)</f>
        <v/>
      </c>
      <c r="AH115">
        <f>(EW115)</f>
        <v/>
      </c>
      <c r="AI115">
        <f>(EX115)</f>
        <v/>
      </c>
      <c r="AJ115">
        <f>(AS115)</f>
        <v/>
      </c>
      <c r="AK115" t="n">
        <v>75.84999999999999</v>
      </c>
      <c r="AL115" t="n">
        <v>58.81</v>
      </c>
      <c r="AM115" t="n">
        <v>3.71</v>
      </c>
      <c r="AN115" t="n">
        <v>0</v>
      </c>
      <c r="AO115" t="n">
        <v>13.33</v>
      </c>
      <c r="AP115" t="n">
        <v>0</v>
      </c>
      <c r="AQ115" t="n">
        <v>1.47</v>
      </c>
      <c r="AR115" t="n">
        <v>0</v>
      </c>
      <c r="AS115" t="n">
        <v>0</v>
      </c>
      <c r="AT115" t="n">
        <v>121</v>
      </c>
      <c r="AU115" t="n">
        <v>72</v>
      </c>
      <c r="AV115" t="n">
        <v>1</v>
      </c>
      <c r="AW115" t="n">
        <v>1</v>
      </c>
      <c r="AZ115" t="n">
        <v>1</v>
      </c>
      <c r="BA115" t="n">
        <v>52.25</v>
      </c>
      <c r="BB115" t="n">
        <v>12.4</v>
      </c>
      <c r="BC115" t="n">
        <v>11.09</v>
      </c>
      <c r="BD115" t="inlineStr"/>
      <c r="BE115" t="inlineStr"/>
      <c r="BF115" t="inlineStr"/>
      <c r="BG115" t="inlineStr"/>
      <c r="BH115" t="n">
        <v>0</v>
      </c>
      <c r="BI115" t="n">
        <v>1</v>
      </c>
      <c r="BJ115" t="inlineStr">
        <is>
          <t>ТЕР Московской обл., 16-05-001-1, приказ Минстроя России №675/пр от 28.02.2017 № 260/пр</t>
        </is>
      </c>
      <c r="BM115" t="n">
        <v>16001</v>
      </c>
      <c r="BN115" t="n">
        <v>0</v>
      </c>
      <c r="BO115" t="inlineStr">
        <is>
          <t>16-05-001-1</t>
        </is>
      </c>
      <c r="BP115" t="n">
        <v>1</v>
      </c>
      <c r="BQ115" t="n">
        <v>2</v>
      </c>
      <c r="BR115" t="n">
        <v>0</v>
      </c>
      <c r="BS115" t="n">
        <v>52.25</v>
      </c>
      <c r="BT115" t="n">
        <v>1</v>
      </c>
      <c r="BU115" t="n">
        <v>1</v>
      </c>
      <c r="BV115" t="n">
        <v>1</v>
      </c>
      <c r="BW115" t="n">
        <v>1</v>
      </c>
      <c r="BX115" t="n">
        <v>1</v>
      </c>
      <c r="BY115" t="inlineStr"/>
      <c r="BZ115" t="n">
        <v>121</v>
      </c>
      <c r="CA115" t="n">
        <v>72</v>
      </c>
      <c r="CB115" t="inlineStr"/>
      <c r="CE115" t="n">
        <v>12</v>
      </c>
      <c r="CF115" t="n">
        <v>0</v>
      </c>
      <c r="CG115" t="n">
        <v>0</v>
      </c>
      <c r="CM115" t="n">
        <v>0</v>
      </c>
      <c r="CN115" t="inlineStr"/>
      <c r="CO115" t="n">
        <v>0</v>
      </c>
      <c r="CP115">
        <f>(P115+Q115+S115)</f>
        <v/>
      </c>
      <c r="CQ115">
        <f>AC115*BC115</f>
        <v/>
      </c>
      <c r="CR115">
        <f>(ROUND((ROUND(((ET115)*1),0)*BB115),0)+ROUND((ROUND(((AE115-(EU115))*1),0)*BS115),0))</f>
        <v/>
      </c>
      <c r="CS115">
        <f>(ROUND((ROUND(((EU115)*1),0)*BS115),0)+ROUND((ROUND(((AE115-(EU115))*1),0)*BS115),0))</f>
        <v/>
      </c>
      <c r="CT115">
        <f>AF115*BA115</f>
        <v/>
      </c>
      <c r="CU115">
        <f>AG115</f>
        <v/>
      </c>
      <c r="CV115">
        <f>AH115</f>
        <v/>
      </c>
      <c r="CW115">
        <f>AI115</f>
        <v/>
      </c>
      <c r="CX115">
        <f>AJ115</f>
        <v/>
      </c>
      <c r="CY115">
        <f>(((S115+R115)*AT115)/100)</f>
        <v/>
      </c>
      <c r="CZ115">
        <f>(((S115+R115)*AU115)/100)</f>
        <v/>
      </c>
      <c r="DC115" t="inlineStr"/>
      <c r="DD115" t="inlineStr"/>
      <c r="DE115" t="inlineStr"/>
      <c r="DF115" t="inlineStr"/>
      <c r="DG115" t="inlineStr"/>
      <c r="DH115" t="inlineStr"/>
      <c r="DI115" t="inlineStr"/>
      <c r="DJ115" t="inlineStr"/>
      <c r="DK115" t="inlineStr"/>
      <c r="DL115" t="inlineStr"/>
      <c r="DM115" t="inlineStr"/>
      <c r="DN115" t="n">
        <v>0</v>
      </c>
      <c r="DO115" t="n">
        <v>0</v>
      </c>
      <c r="DP115" t="n">
        <v>1</v>
      </c>
      <c r="DQ115" t="n">
        <v>1</v>
      </c>
      <c r="DU115" t="n">
        <v>1013</v>
      </c>
      <c r="DV115" t="inlineStr">
        <is>
          <t>1  ШТ.</t>
        </is>
      </c>
      <c r="DW115" t="inlineStr">
        <is>
          <t>1  ШТ.</t>
        </is>
      </c>
      <c r="DX115" t="n">
        <v>1</v>
      </c>
      <c r="DZ115" t="inlineStr"/>
      <c r="EA115" t="inlineStr"/>
      <c r="EB115" t="inlineStr"/>
      <c r="EC115" t="inlineStr"/>
      <c r="EE115" t="n">
        <v>78725882</v>
      </c>
      <c r="EF115" t="n">
        <v>2</v>
      </c>
      <c r="EG115" t="inlineStr">
        <is>
          <t>Общестроительные работы</t>
        </is>
      </c>
      <c r="EH115" t="n">
        <v>16</v>
      </c>
      <c r="EI1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5" t="n">
        <v>1</v>
      </c>
      <c r="EK115" t="n">
        <v>16001</v>
      </c>
      <c r="EL115" t="inlineStr">
        <is>
          <t>Трубопроводы внутренние</t>
        </is>
      </c>
      <c r="EM115" t="inlineStr">
        <is>
          <t>ФЕР-16</t>
        </is>
      </c>
      <c r="EO115" t="inlineStr"/>
      <c r="EQ115" t="n">
        <v>0</v>
      </c>
      <c r="ER115" t="n">
        <v>75.84999999999999</v>
      </c>
      <c r="ES115" t="n">
        <v>58.81</v>
      </c>
      <c r="ET115" t="n">
        <v>3.71</v>
      </c>
      <c r="EU115" t="n">
        <v>0</v>
      </c>
      <c r="EV115" t="n">
        <v>13.33</v>
      </c>
      <c r="EW115" t="n">
        <v>1.47</v>
      </c>
      <c r="EX115" t="n">
        <v>0</v>
      </c>
      <c r="EY115" t="n">
        <v>0</v>
      </c>
      <c r="FQ115" t="n">
        <v>0</v>
      </c>
      <c r="FR115" t="n">
        <v>0</v>
      </c>
      <c r="FS115" t="n">
        <v>0</v>
      </c>
      <c r="FX115" t="n">
        <v>121</v>
      </c>
      <c r="FY115" t="n">
        <v>72</v>
      </c>
      <c r="GA115" t="inlineStr"/>
      <c r="GD115" t="n">
        <v>1</v>
      </c>
      <c r="GF115" t="n">
        <v>749147216</v>
      </c>
      <c r="GG115" t="n">
        <v>2</v>
      </c>
      <c r="GH115" t="n">
        <v>1</v>
      </c>
      <c r="GI115" t="n">
        <v>2</v>
      </c>
      <c r="GJ115" t="n">
        <v>0</v>
      </c>
      <c r="GK115" t="n">
        <v>0</v>
      </c>
      <c r="GL115">
        <f>ROUND(IF(AND(BH115=3,BI115=3,FS115&lt;&gt;0),P115,0),0)</f>
        <v/>
      </c>
      <c r="GM115">
        <f>ROUND(O115+X115+Y115,0)+GX115</f>
        <v/>
      </c>
      <c r="GN115">
        <f>IF(OR(BI115=0,BI115=1),GM115-GX115,0)</f>
        <v/>
      </c>
      <c r="GO115">
        <f>IF(BI115=2,GM115-GX115,0)</f>
        <v/>
      </c>
      <c r="GP115">
        <f>IF(BI115=4,GM115-GX115,0)</f>
        <v/>
      </c>
      <c r="GR115" t="n">
        <v>0</v>
      </c>
      <c r="GS115" t="n">
        <v>3</v>
      </c>
      <c r="GT115" t="n">
        <v>0</v>
      </c>
      <c r="GU115" t="inlineStr"/>
      <c r="GV115">
        <f>ROUND((GT115),2)</f>
        <v/>
      </c>
      <c r="GW115" t="n">
        <v>1</v>
      </c>
      <c r="GX115">
        <f>ROUND(HC115*I115,0)</f>
        <v/>
      </c>
      <c r="HA115" t="n">
        <v>0</v>
      </c>
      <c r="HB115" t="n">
        <v>0</v>
      </c>
      <c r="HC115">
        <f>GV115*GW115</f>
        <v/>
      </c>
      <c r="HE115" t="inlineStr"/>
      <c r="HF115" t="inlineStr"/>
      <c r="HM115" t="inlineStr"/>
      <c r="HN115" t="inlineStr">
        <is>
          <t>Пр/812-016.0-1</t>
        </is>
      </c>
      <c r="HO115" t="inlineStr">
        <is>
          <t>Пр/774-016.0</t>
        </is>
      </c>
      <c r="HP1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5" t="n">
        <v>0</v>
      </c>
      <c r="IK115" t="n">
        <v>0</v>
      </c>
    </row>
    <row r="116">
      <c r="A116" t="n">
        <v>18</v>
      </c>
      <c r="B116" t="n">
        <v>0</v>
      </c>
      <c r="C116" t="n">
        <v>62</v>
      </c>
      <c r="E116" t="inlineStr">
        <is>
          <t>1,1</t>
        </is>
      </c>
      <c r="F116" t="inlineStr">
        <is>
          <t>302-0063</t>
        </is>
      </c>
      <c r="G116" t="inlineStr">
        <is>
          <t>Кран шаровый муфтовый Valtec для воды диаметром 20 мм, тип в/в</t>
        </is>
      </c>
      <c r="H116" t="inlineStr">
        <is>
          <t>шт.</t>
        </is>
      </c>
      <c r="I116">
        <f>I115*J116</f>
        <v/>
      </c>
      <c r="J116" t="n">
        <v>1</v>
      </c>
      <c r="K116" t="n">
        <v>1</v>
      </c>
      <c r="O116">
        <f>ROUND(CP116,0)</f>
        <v/>
      </c>
      <c r="P116">
        <f>ROUND(CQ116*I116,0)</f>
        <v/>
      </c>
      <c r="Q116">
        <f>(ROUND((ROUND(((ET116)*I116),0)*BB116),0)+ROUND((ROUND(((AE116-(EU116))*I116),0)*BS116),0))</f>
        <v/>
      </c>
      <c r="R116">
        <f>(ROUND((ROUND(((EU116)*I116),0)*BS116),0)+ROUND((ROUND(((AE116-(EU116))*I116),0)*BS116),0))</f>
        <v/>
      </c>
      <c r="S116">
        <f>ROUND(CT116*I116,0)</f>
        <v/>
      </c>
      <c r="T116">
        <f>ROUND(CU116*I116,0)</f>
        <v/>
      </c>
      <c r="U116">
        <f>ROUND(CV116*I116,7)</f>
        <v/>
      </c>
      <c r="V116">
        <f>ROUND(CW116*I116,7)</f>
        <v/>
      </c>
      <c r="W116">
        <f>ROUND(CX116*I116,0)</f>
        <v/>
      </c>
      <c r="X116">
        <f>ROUND(CY116,0)</f>
        <v/>
      </c>
      <c r="Y116">
        <f>ROUND(CZ116,0)</f>
        <v/>
      </c>
      <c r="AA116" t="n">
        <v>78855224</v>
      </c>
      <c r="AB116">
        <f>ROUND((AC116+AD116+AF116),2)</f>
        <v/>
      </c>
      <c r="AC116">
        <f>ROUND((ES116),2)</f>
        <v/>
      </c>
      <c r="AD116">
        <f>ROUND((((ET116)-(EU116))+AE116),2)</f>
        <v/>
      </c>
      <c r="AE116">
        <f>ROUND((EU116),2)</f>
        <v/>
      </c>
      <c r="AF116">
        <f>ROUND((EV116),2)</f>
        <v/>
      </c>
      <c r="AG116">
        <f>ROUND((AP116),2)</f>
        <v/>
      </c>
      <c r="AH116">
        <f>(EW116)</f>
        <v/>
      </c>
      <c r="AI116">
        <f>(EX116)</f>
        <v/>
      </c>
      <c r="AJ116">
        <f>(AS116)</f>
        <v/>
      </c>
      <c r="AK116" t="n">
        <v>42.46</v>
      </c>
      <c r="AL116" t="n">
        <v>42.46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  <c r="AS116" t="n">
        <v>0.01</v>
      </c>
      <c r="AT116" t="n">
        <v>121</v>
      </c>
      <c r="AU116" t="n">
        <v>72</v>
      </c>
      <c r="AV116" t="n">
        <v>1</v>
      </c>
      <c r="AW116" t="n">
        <v>1</v>
      </c>
      <c r="AZ116" t="n">
        <v>1</v>
      </c>
      <c r="BA116" t="n">
        <v>1</v>
      </c>
      <c r="BB116" t="n">
        <v>1</v>
      </c>
      <c r="BC116" t="n">
        <v>13.78</v>
      </c>
      <c r="BD116" t="inlineStr"/>
      <c r="BE116" t="inlineStr"/>
      <c r="BF116" t="inlineStr"/>
      <c r="BG116" t="inlineStr"/>
      <c r="BH116" t="n">
        <v>3</v>
      </c>
      <c r="BI116" t="n">
        <v>1</v>
      </c>
      <c r="BJ116" t="inlineStr">
        <is>
          <t>ТССЦ Московской обл., 302-0063, приказ Минстроя России №675/пр от 28.02.2017 № 256/пр</t>
        </is>
      </c>
      <c r="BM116" t="n">
        <v>16001</v>
      </c>
      <c r="BN116" t="n">
        <v>0</v>
      </c>
      <c r="BO116" t="inlineStr">
        <is>
          <t>302-0063</t>
        </is>
      </c>
      <c r="BP116" t="n">
        <v>1</v>
      </c>
      <c r="BQ116" t="n">
        <v>2</v>
      </c>
      <c r="BR116" t="n">
        <v>0</v>
      </c>
      <c r="BS116" t="n">
        <v>1</v>
      </c>
      <c r="BT116" t="n">
        <v>1</v>
      </c>
      <c r="BU116" t="n">
        <v>1</v>
      </c>
      <c r="BV116" t="n">
        <v>1</v>
      </c>
      <c r="BW116" t="n">
        <v>1</v>
      </c>
      <c r="BX116" t="n">
        <v>1</v>
      </c>
      <c r="BY116" t="inlineStr"/>
      <c r="BZ116" t="n">
        <v>121</v>
      </c>
      <c r="CA116" t="n">
        <v>72</v>
      </c>
      <c r="CB116" t="inlineStr"/>
      <c r="CE116" t="n">
        <v>12</v>
      </c>
      <c r="CF116" t="n">
        <v>0</v>
      </c>
      <c r="CG116" t="n">
        <v>0</v>
      </c>
      <c r="CM116" t="n">
        <v>0</v>
      </c>
      <c r="CN116" t="inlineStr"/>
      <c r="CO116" t="n">
        <v>0</v>
      </c>
      <c r="CP116">
        <f>(P116+Q116+S116)</f>
        <v/>
      </c>
      <c r="CQ116">
        <f>AC116*BC116</f>
        <v/>
      </c>
      <c r="CR116">
        <f>(ROUND((ROUND(((ET116)*1),0)*BB116),0)+ROUND((ROUND(((AE116-(EU116))*1),0)*BS116),0))</f>
        <v/>
      </c>
      <c r="CS116">
        <f>(ROUND((ROUND(((EU116)*1),0)*BS116),0)+ROUND((ROUND(((AE116-(EU116))*1),0)*BS116),0))</f>
        <v/>
      </c>
      <c r="CT116">
        <f>AF116*BA116</f>
        <v/>
      </c>
      <c r="CU116">
        <f>AG116</f>
        <v/>
      </c>
      <c r="CV116">
        <f>AH116</f>
        <v/>
      </c>
      <c r="CW116">
        <f>AI116</f>
        <v/>
      </c>
      <c r="CX116">
        <f>AJ116</f>
        <v/>
      </c>
      <c r="CY116">
        <f>(((S116+R116)*AT116)/100)</f>
        <v/>
      </c>
      <c r="CZ116">
        <f>(((S116+R116)*AU116)/100)</f>
        <v/>
      </c>
      <c r="DC116" t="inlineStr"/>
      <c r="DD116" t="inlineStr"/>
      <c r="DE116" t="inlineStr"/>
      <c r="DF116" t="inlineStr"/>
      <c r="DG116" t="inlineStr"/>
      <c r="DH116" t="inlineStr"/>
      <c r="DI116" t="inlineStr"/>
      <c r="DJ116" t="inlineStr"/>
      <c r="DK116" t="inlineStr"/>
      <c r="DL116" t="inlineStr"/>
      <c r="DM116" t="inlineStr"/>
      <c r="DN116" t="n">
        <v>0</v>
      </c>
      <c r="DO116" t="n">
        <v>0</v>
      </c>
      <c r="DP116" t="n">
        <v>1</v>
      </c>
      <c r="DQ116" t="n">
        <v>1</v>
      </c>
      <c r="DU116" t="n">
        <v>1010</v>
      </c>
      <c r="DV116" t="inlineStr">
        <is>
          <t>шт.</t>
        </is>
      </c>
      <c r="DW116" t="inlineStr">
        <is>
          <t>шт.</t>
        </is>
      </c>
      <c r="DX116" t="n">
        <v>1</v>
      </c>
      <c r="DZ116" t="inlineStr"/>
      <c r="EA116" t="inlineStr"/>
      <c r="EB116" t="inlineStr"/>
      <c r="EC116" t="inlineStr"/>
      <c r="EE116" t="n">
        <v>78725882</v>
      </c>
      <c r="EF116" t="n">
        <v>2</v>
      </c>
      <c r="EG116" t="inlineStr">
        <is>
          <t>Общестроительные работы</t>
        </is>
      </c>
      <c r="EH116" t="n">
        <v>16</v>
      </c>
      <c r="EI1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" t="n">
        <v>1</v>
      </c>
      <c r="EK116" t="n">
        <v>16001</v>
      </c>
      <c r="EL116" t="inlineStr">
        <is>
          <t>Трубопроводы внутренние</t>
        </is>
      </c>
      <c r="EM116" t="inlineStr">
        <is>
          <t>ФЕР-16</t>
        </is>
      </c>
      <c r="EO116" t="inlineStr"/>
      <c r="EQ116" t="n">
        <v>0</v>
      </c>
      <c r="ER116" t="n">
        <v>42.46</v>
      </c>
      <c r="ES116" t="n">
        <v>42.46</v>
      </c>
      <c r="ET116" t="n">
        <v>0</v>
      </c>
      <c r="EU116" t="n">
        <v>0</v>
      </c>
      <c r="EV116" t="n">
        <v>0</v>
      </c>
      <c r="EW116" t="n">
        <v>0</v>
      </c>
      <c r="EX116" t="n">
        <v>0</v>
      </c>
      <c r="FQ116" t="n">
        <v>0</v>
      </c>
      <c r="FR116" t="n">
        <v>0</v>
      </c>
      <c r="FS116" t="n">
        <v>0</v>
      </c>
      <c r="FX116" t="n">
        <v>121</v>
      </c>
      <c r="FY116" t="n">
        <v>72</v>
      </c>
      <c r="GA116" t="inlineStr"/>
      <c r="GD116" t="n">
        <v>1</v>
      </c>
      <c r="GF116" t="n">
        <v>1037232740</v>
      </c>
      <c r="GG116" t="n">
        <v>2</v>
      </c>
      <c r="GH116" t="n">
        <v>1</v>
      </c>
      <c r="GI116" t="n">
        <v>2</v>
      </c>
      <c r="GJ116" t="n">
        <v>0</v>
      </c>
      <c r="GK116" t="n">
        <v>0</v>
      </c>
      <c r="GL116">
        <f>ROUND(IF(AND(BH116=3,BI116=3,FS116&lt;&gt;0),P116,0),0)</f>
        <v/>
      </c>
      <c r="GM116">
        <f>ROUND(O116+X116+Y116,0)+GX116</f>
        <v/>
      </c>
      <c r="GN116">
        <f>IF(OR(BI116=0,BI116=1),GM116-GX116,0)</f>
        <v/>
      </c>
      <c r="GO116">
        <f>IF(BI116=2,GM116-GX116,0)</f>
        <v/>
      </c>
      <c r="GP116">
        <f>IF(BI116=4,GM116-GX116,0)</f>
        <v/>
      </c>
      <c r="GR116" t="n">
        <v>0</v>
      </c>
      <c r="GS116" t="n">
        <v>3</v>
      </c>
      <c r="GT116" t="n">
        <v>0</v>
      </c>
      <c r="GU116" t="inlineStr"/>
      <c r="GV116">
        <f>ROUND((GT116),2)</f>
        <v/>
      </c>
      <c r="GW116" t="n">
        <v>1</v>
      </c>
      <c r="GX116">
        <f>ROUND(HC116*I116,0)</f>
        <v/>
      </c>
      <c r="HA116" t="n">
        <v>0</v>
      </c>
      <c r="HB116" t="n">
        <v>0</v>
      </c>
      <c r="HC116">
        <f>GV116*GW116</f>
        <v/>
      </c>
      <c r="HE116" t="inlineStr"/>
      <c r="HF116" t="inlineStr"/>
      <c r="HM116" t="inlineStr"/>
      <c r="HN116" t="inlineStr">
        <is>
          <t>Пр/812-016.0-1</t>
        </is>
      </c>
      <c r="HO116" t="inlineStr">
        <is>
          <t>Пр/774-016.0</t>
        </is>
      </c>
      <c r="HP1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" t="n">
        <v>0</v>
      </c>
      <c r="IK116" t="n">
        <v>0</v>
      </c>
    </row>
    <row r="117"/>
    <row r="118">
      <c r="A118" s="358" t="n">
        <v>51</v>
      </c>
      <c r="B118" s="358">
        <f>B111</f>
        <v/>
      </c>
      <c r="C118" s="358">
        <f>A111</f>
        <v/>
      </c>
      <c r="D118" s="358">
        <f>ROW(A111)</f>
        <v/>
      </c>
      <c r="E118" s="358" t="n"/>
      <c r="F118" s="358">
        <f>IF(F111&lt;&gt;"",F111,"")</f>
        <v/>
      </c>
      <c r="G118" s="358">
        <f>IF(G111&lt;&gt;"",G111,"")</f>
        <v/>
      </c>
      <c r="H118" s="358" t="n">
        <v>0</v>
      </c>
      <c r="I118" s="358" t="n"/>
      <c r="J118" s="358" t="n"/>
      <c r="K118" s="358" t="n"/>
      <c r="L118" s="358" t="n"/>
      <c r="M118" s="358" t="n"/>
      <c r="N118" s="358" t="n"/>
      <c r="O118" s="358" t="n">
        <v>0</v>
      </c>
      <c r="P118" s="358" t="n">
        <v>0</v>
      </c>
      <c r="Q118" s="358" t="n">
        <v>0</v>
      </c>
      <c r="R118" s="358" t="n">
        <v>0</v>
      </c>
      <c r="S118" s="358" t="n">
        <v>0</v>
      </c>
      <c r="T118" s="358" t="n">
        <v>0</v>
      </c>
      <c r="U118" s="358" t="n">
        <v>0</v>
      </c>
      <c r="V118" s="358" t="n">
        <v>0</v>
      </c>
      <c r="W118" s="358" t="n">
        <v>0</v>
      </c>
      <c r="X118" s="358" t="n">
        <v>0</v>
      </c>
      <c r="Y118" s="358" t="n">
        <v>0</v>
      </c>
      <c r="Z118" s="358" t="n"/>
      <c r="AA118" s="358" t="n"/>
      <c r="AB118" s="358" t="n"/>
      <c r="AC118" s="358" t="n"/>
      <c r="AD118" s="358" t="n"/>
      <c r="AE118" s="358" t="n"/>
      <c r="AF118" s="358" t="n"/>
      <c r="AG118" s="358" t="n"/>
      <c r="AH118" s="358" t="n"/>
      <c r="AI118" s="358" t="n"/>
      <c r="AJ118" s="358" t="n"/>
      <c r="AK118" s="358" t="n"/>
      <c r="AL118" s="358" t="n"/>
      <c r="AM118" s="358" t="n"/>
      <c r="AN118" s="358" t="n"/>
      <c r="AO118" s="358">
        <f>ROUND(BX118,0)</f>
        <v/>
      </c>
      <c r="AP118" s="358">
        <f>ROUND(BY118,0)</f>
        <v/>
      </c>
      <c r="AQ118" s="358">
        <f>ROUND(BZ118,0)</f>
        <v/>
      </c>
      <c r="AR118" s="358">
        <f>ROUND(CA118,0)</f>
        <v/>
      </c>
      <c r="AS118" s="358">
        <f>ROUND(CB118,0)</f>
        <v/>
      </c>
      <c r="AT118" s="358">
        <f>ROUND(CC118,0)</f>
        <v/>
      </c>
      <c r="AU118" s="358">
        <f>ROUND(CD118,0)</f>
        <v/>
      </c>
      <c r="AV118" s="358">
        <f>ROUND(CE118,0)</f>
        <v/>
      </c>
      <c r="AW118" s="358">
        <f>ROUND(CF118,0)</f>
        <v/>
      </c>
      <c r="AX118" s="358">
        <f>ROUND(CG118,0)</f>
        <v/>
      </c>
      <c r="AY118" s="358">
        <f>ROUND(CH118,0)</f>
        <v/>
      </c>
      <c r="AZ118" s="358">
        <f>ROUND(CI118,0)</f>
        <v/>
      </c>
      <c r="BA118" s="358">
        <f>ROUND(CJ118,0)</f>
        <v/>
      </c>
      <c r="BB118" s="358">
        <f>ROUND(CK118,0)</f>
        <v/>
      </c>
      <c r="BC118" s="358">
        <f>ROUND(CL118,0)</f>
        <v/>
      </c>
      <c r="BD118" s="358">
        <f>ROUND(CM118,0)</f>
        <v/>
      </c>
      <c r="BE118" s="358" t="n"/>
      <c r="BF118" s="358" t="n"/>
      <c r="BG118" s="358" t="n"/>
      <c r="BH118" s="358" t="n"/>
      <c r="BI118" s="358" t="n"/>
      <c r="BJ118" s="358" t="n"/>
      <c r="BK118" s="358" t="n"/>
      <c r="BL118" s="358" t="n"/>
      <c r="BM118" s="358" t="n"/>
      <c r="BN118" s="358" t="n"/>
      <c r="BO118" s="358" t="n"/>
      <c r="BP118" s="358" t="n"/>
      <c r="BQ118" s="358" t="n"/>
      <c r="BR118" s="358" t="n"/>
      <c r="BS118" s="358" t="n"/>
      <c r="BT118" s="358" t="n"/>
      <c r="BU118" s="358" t="n"/>
      <c r="BV118" s="358" t="n"/>
      <c r="BW118" s="358" t="n"/>
      <c r="BX118" s="358" t="n"/>
      <c r="BY118" s="358" t="n"/>
      <c r="BZ118" s="358" t="n"/>
      <c r="CA118" s="358" t="n"/>
      <c r="CB118" s="358" t="n"/>
      <c r="CC118" s="358" t="n"/>
      <c r="CD118" s="358" t="n"/>
      <c r="CE118" s="358" t="n"/>
      <c r="CF118" s="358" t="n"/>
      <c r="CG118" s="358" t="n"/>
      <c r="CH118" s="358" t="n"/>
      <c r="CI118" s="358" t="n"/>
      <c r="CJ118" s="358" t="n"/>
      <c r="CK118" s="358" t="n"/>
      <c r="CL118" s="358" t="n"/>
      <c r="CM118" s="358" t="n"/>
      <c r="CN118" s="358" t="n"/>
      <c r="CO118" s="358" t="n"/>
      <c r="CP118" s="358" t="n"/>
      <c r="CQ118" s="358" t="n"/>
      <c r="CR118" s="358" t="n"/>
      <c r="CS118" s="358" t="n"/>
      <c r="CT118" s="358" t="n"/>
      <c r="CU118" s="358" t="n"/>
      <c r="CV118" s="358" t="n"/>
      <c r="CW118" s="358" t="n"/>
      <c r="CX118" s="358" t="n"/>
      <c r="CY118" s="358" t="n"/>
      <c r="CZ118" s="358" t="n"/>
      <c r="DA118" s="358" t="n"/>
      <c r="DB118" s="358" t="n"/>
      <c r="DC118" s="358" t="n"/>
      <c r="DD118" s="358" t="n"/>
      <c r="DE118" s="358" t="n"/>
      <c r="DF118" s="358" t="n"/>
      <c r="DG118" s="359" t="n"/>
      <c r="DH118" s="359" t="n"/>
      <c r="DI118" s="359" t="n"/>
      <c r="DJ118" s="359" t="n"/>
      <c r="DK118" s="359" t="n"/>
      <c r="DL118" s="359" t="n"/>
      <c r="DM118" s="359" t="n"/>
      <c r="DN118" s="359" t="n"/>
      <c r="DO118" s="359" t="n"/>
      <c r="DP118" s="359" t="n"/>
      <c r="DQ118" s="359" t="n"/>
      <c r="DR118" s="359" t="n"/>
      <c r="DS118" s="359" t="n"/>
      <c r="DT118" s="359" t="n"/>
      <c r="DU118" s="359" t="n"/>
      <c r="DV118" s="359" t="n"/>
      <c r="DW118" s="359" t="n"/>
      <c r="DX118" s="359" t="n"/>
      <c r="DY118" s="359" t="n"/>
      <c r="DZ118" s="359" t="n"/>
      <c r="EA118" s="359" t="n"/>
      <c r="EB118" s="359" t="n"/>
      <c r="EC118" s="359" t="n"/>
      <c r="ED118" s="359" t="n"/>
      <c r="EE118" s="359" t="n"/>
      <c r="EF118" s="359" t="n"/>
      <c r="EG118" s="359" t="n"/>
      <c r="EH118" s="359" t="n"/>
      <c r="EI118" s="359" t="n"/>
      <c r="EJ118" s="359" t="n"/>
      <c r="EK118" s="359" t="n"/>
      <c r="EL118" s="359" t="n"/>
      <c r="EM118" s="359" t="n"/>
      <c r="EN118" s="359" t="n"/>
      <c r="EO118" s="359" t="n"/>
      <c r="EP118" s="359" t="n"/>
      <c r="EQ118" s="359" t="n"/>
      <c r="ER118" s="359" t="n"/>
      <c r="ES118" s="359" t="n"/>
      <c r="ET118" s="359" t="n"/>
      <c r="EU118" s="359" t="n"/>
      <c r="EV118" s="359" t="n"/>
      <c r="EW118" s="359" t="n"/>
      <c r="EX118" s="359" t="n"/>
      <c r="EY118" s="359" t="n"/>
      <c r="EZ118" s="359" t="n"/>
      <c r="FA118" s="359" t="n"/>
      <c r="FB118" s="359" t="n"/>
      <c r="FC118" s="359" t="n"/>
      <c r="FD118" s="359" t="n"/>
      <c r="FE118" s="359" t="n"/>
      <c r="FF118" s="359" t="n"/>
      <c r="FG118" s="359" t="n"/>
      <c r="FH118" s="359" t="n"/>
      <c r="FI118" s="359" t="n"/>
      <c r="FJ118" s="359" t="n"/>
      <c r="FK118" s="359" t="n"/>
      <c r="FL118" s="359" t="n"/>
      <c r="FM118" s="359" t="n"/>
      <c r="FN118" s="359" t="n"/>
      <c r="FO118" s="359" t="n"/>
      <c r="FP118" s="359" t="n"/>
      <c r="FQ118" s="359" t="n"/>
      <c r="FR118" s="359" t="n"/>
      <c r="FS118" s="359" t="n"/>
      <c r="FT118" s="359" t="n"/>
      <c r="FU118" s="359" t="n"/>
      <c r="FV118" s="359" t="n"/>
      <c r="FW118" s="359" t="n"/>
      <c r="FX118" s="359" t="n"/>
      <c r="FY118" s="359" t="n"/>
      <c r="FZ118" s="359" t="n"/>
      <c r="GA118" s="359" t="n"/>
      <c r="GB118" s="359" t="n"/>
      <c r="GC118" s="359" t="n"/>
      <c r="GD118" s="359" t="n"/>
      <c r="GE118" s="359" t="n"/>
      <c r="GF118" s="359" t="n"/>
      <c r="GG118" s="359" t="n"/>
      <c r="GH118" s="359" t="n"/>
      <c r="GI118" s="359" t="n"/>
      <c r="GJ118" s="359" t="n"/>
      <c r="GK118" s="359" t="n"/>
      <c r="GL118" s="359" t="n"/>
      <c r="GM118" s="359" t="n"/>
      <c r="GN118" s="359" t="n"/>
      <c r="GO118" s="359" t="n"/>
      <c r="GP118" s="359" t="n"/>
      <c r="GQ118" s="359" t="n"/>
      <c r="GR118" s="359" t="n"/>
      <c r="GS118" s="359" t="n"/>
      <c r="GT118" s="359" t="n"/>
      <c r="GU118" s="359" t="n"/>
      <c r="GV118" s="359" t="n"/>
      <c r="GW118" s="359" t="n"/>
      <c r="GX118" s="359" t="n">
        <v>0</v>
      </c>
    </row>
    <row r="119"/>
    <row r="120">
      <c r="A120" s="360" t="n">
        <v>50</v>
      </c>
      <c r="B120" s="360" t="n">
        <v>0</v>
      </c>
      <c r="C120" s="360" t="n">
        <v>0</v>
      </c>
      <c r="D120" s="360" t="n">
        <v>1</v>
      </c>
      <c r="E120" s="360" t="n">
        <v>201</v>
      </c>
      <c r="F120" s="360">
        <f>ROUND(Source!O118,O120)</f>
        <v/>
      </c>
      <c r="G120" s="360" t="inlineStr">
        <is>
          <t>ПЗ</t>
        </is>
      </c>
      <c r="H120" s="360" t="inlineStr">
        <is>
          <t>Прямые затраты</t>
        </is>
      </c>
      <c r="I120" s="360" t="n"/>
      <c r="J120" s="360" t="n"/>
      <c r="K120" s="360" t="n">
        <v>201</v>
      </c>
      <c r="L120" s="360" t="n">
        <v>1</v>
      </c>
      <c r="M120" s="360" t="n">
        <v>3</v>
      </c>
      <c r="N120" s="360" t="inlineStr"/>
      <c r="O120" s="360" t="n">
        <v>0</v>
      </c>
      <c r="P120" s="360" t="n"/>
      <c r="Q120" s="360" t="n"/>
      <c r="R120" s="360" t="n"/>
      <c r="S120" s="360" t="n"/>
      <c r="T120" s="360" t="n"/>
      <c r="U120" s="360" t="n"/>
      <c r="V120" s="360" t="n"/>
      <c r="W120" s="360" t="n">
        <v>0</v>
      </c>
      <c r="X120" s="360" t="n">
        <v>1</v>
      </c>
      <c r="Y120" s="360" t="n">
        <v>0</v>
      </c>
      <c r="Z120" s="360" t="n"/>
      <c r="AA120" s="360" t="n"/>
      <c r="AB120" s="360" t="n"/>
    </row>
    <row r="121">
      <c r="A121" s="360" t="n">
        <v>50</v>
      </c>
      <c r="B121" s="360" t="n">
        <v>0</v>
      </c>
      <c r="C121" s="360" t="n">
        <v>0</v>
      </c>
      <c r="D121" s="360" t="n">
        <v>1</v>
      </c>
      <c r="E121" s="360" t="n">
        <v>202</v>
      </c>
      <c r="F121" s="360">
        <f>ROUND(Source!P118,O121)</f>
        <v/>
      </c>
      <c r="G121" s="360" t="inlineStr">
        <is>
          <t>СтМатОб</t>
        </is>
      </c>
      <c r="H121" s="360" t="inlineStr">
        <is>
          <t>Стоимость материальных ресурсов (всего)</t>
        </is>
      </c>
      <c r="I121" s="360" t="n"/>
      <c r="J121" s="360" t="n"/>
      <c r="K121" s="360" t="n">
        <v>202</v>
      </c>
      <c r="L121" s="360" t="n">
        <v>2</v>
      </c>
      <c r="M121" s="360" t="n">
        <v>3</v>
      </c>
      <c r="N121" s="360" t="inlineStr"/>
      <c r="O121" s="360" t="n">
        <v>0</v>
      </c>
      <c r="P121" s="360" t="n"/>
      <c r="Q121" s="360" t="n"/>
      <c r="R121" s="360" t="n"/>
      <c r="S121" s="360" t="n"/>
      <c r="T121" s="360" t="n"/>
      <c r="U121" s="360" t="n"/>
      <c r="V121" s="360" t="n"/>
      <c r="W121" s="360" t="n">
        <v>0</v>
      </c>
      <c r="X121" s="360" t="n">
        <v>1</v>
      </c>
      <c r="Y121" s="360" t="n">
        <v>0</v>
      </c>
      <c r="Z121" s="360" t="n"/>
      <c r="AA121" s="360" t="n"/>
      <c r="AB121" s="360" t="n"/>
    </row>
    <row r="122">
      <c r="A122" s="360" t="n">
        <v>50</v>
      </c>
      <c r="B122" s="360" t="n">
        <v>0</v>
      </c>
      <c r="C122" s="360" t="n">
        <v>0</v>
      </c>
      <c r="D122" s="360" t="n">
        <v>1</v>
      </c>
      <c r="E122" s="360" t="n">
        <v>222</v>
      </c>
      <c r="F122" s="360">
        <f>ROUND(Source!AO118,O122)</f>
        <v/>
      </c>
      <c r="G122" s="360" t="inlineStr">
        <is>
          <t>СтМатОбЗак</t>
        </is>
      </c>
      <c r="H122" s="360" t="inlineStr">
        <is>
          <t>Стоимость материалов и оборудования заказчика</t>
        </is>
      </c>
      <c r="I122" s="360" t="n"/>
      <c r="J122" s="360" t="n"/>
      <c r="K122" s="360" t="n">
        <v>222</v>
      </c>
      <c r="L122" s="360" t="n">
        <v>3</v>
      </c>
      <c r="M122" s="360" t="n">
        <v>3</v>
      </c>
      <c r="N122" s="360" t="inlineStr"/>
      <c r="O122" s="360" t="n">
        <v>0</v>
      </c>
      <c r="P122" s="360" t="n"/>
      <c r="Q122" s="360" t="n"/>
      <c r="R122" s="360" t="n"/>
      <c r="S122" s="360" t="n"/>
      <c r="T122" s="360" t="n"/>
      <c r="U122" s="360" t="n"/>
      <c r="V122" s="360" t="n"/>
      <c r="W122" s="360" t="n">
        <v>0</v>
      </c>
      <c r="X122" s="360" t="n">
        <v>1</v>
      </c>
      <c r="Y122" s="360" t="n">
        <v>0</v>
      </c>
      <c r="Z122" s="360" t="n"/>
      <c r="AA122" s="360" t="n"/>
      <c r="AB122" s="360" t="n"/>
    </row>
    <row r="123">
      <c r="A123" s="360" t="n">
        <v>50</v>
      </c>
      <c r="B123" s="360" t="n">
        <v>0</v>
      </c>
      <c r="C123" s="360" t="n">
        <v>0</v>
      </c>
      <c r="D123" s="360" t="n">
        <v>1</v>
      </c>
      <c r="E123" s="360" t="n">
        <v>225</v>
      </c>
      <c r="F123" s="360">
        <f>ROUND(Source!AV118,O123)</f>
        <v/>
      </c>
      <c r="G123" s="360" t="inlineStr">
        <is>
          <t>СтМатОбПод</t>
        </is>
      </c>
      <c r="H123" s="360" t="inlineStr">
        <is>
          <t>Стоимость материалов и оборудования подрядчика</t>
        </is>
      </c>
      <c r="I123" s="360" t="n"/>
      <c r="J123" s="360" t="n"/>
      <c r="K123" s="360" t="n">
        <v>225</v>
      </c>
      <c r="L123" s="360" t="n">
        <v>4</v>
      </c>
      <c r="M123" s="360" t="n">
        <v>3</v>
      </c>
      <c r="N123" s="360" t="inlineStr"/>
      <c r="O123" s="360" t="n">
        <v>0</v>
      </c>
      <c r="P123" s="360" t="n"/>
      <c r="Q123" s="360" t="n"/>
      <c r="R123" s="360" t="n"/>
      <c r="S123" s="360" t="n"/>
      <c r="T123" s="360" t="n"/>
      <c r="U123" s="360" t="n"/>
      <c r="V123" s="360" t="n"/>
      <c r="W123" s="360" t="n">
        <v>0</v>
      </c>
      <c r="X123" s="360" t="n">
        <v>1</v>
      </c>
      <c r="Y123" s="360" t="n">
        <v>0</v>
      </c>
      <c r="Z123" s="360" t="n"/>
      <c r="AA123" s="360" t="n"/>
      <c r="AB123" s="360" t="n"/>
    </row>
    <row r="124">
      <c r="A124" s="360" t="n">
        <v>50</v>
      </c>
      <c r="B124" s="360" t="n">
        <v>0</v>
      </c>
      <c r="C124" s="360" t="n">
        <v>0</v>
      </c>
      <c r="D124" s="360" t="n">
        <v>1</v>
      </c>
      <c r="E124" s="360" t="n">
        <v>226</v>
      </c>
      <c r="F124" s="360">
        <f>ROUND(Source!AW118,O124)</f>
        <v/>
      </c>
      <c r="G124" s="360" t="inlineStr">
        <is>
          <t>СтМат</t>
        </is>
      </c>
      <c r="H124" s="360" t="inlineStr">
        <is>
          <t>Стоимость материалов (всего)</t>
        </is>
      </c>
      <c r="I124" s="360" t="n"/>
      <c r="J124" s="360" t="n"/>
      <c r="K124" s="360" t="n">
        <v>226</v>
      </c>
      <c r="L124" s="360" t="n">
        <v>5</v>
      </c>
      <c r="M124" s="360" t="n">
        <v>3</v>
      </c>
      <c r="N124" s="360" t="inlineStr"/>
      <c r="O124" s="360" t="n">
        <v>0</v>
      </c>
      <c r="P124" s="360" t="n"/>
      <c r="Q124" s="360" t="n"/>
      <c r="R124" s="360" t="n"/>
      <c r="S124" s="360" t="n"/>
      <c r="T124" s="360" t="n"/>
      <c r="U124" s="360" t="n"/>
      <c r="V124" s="360" t="n"/>
      <c r="W124" s="360" t="n">
        <v>0</v>
      </c>
      <c r="X124" s="360" t="n">
        <v>1</v>
      </c>
      <c r="Y124" s="360" t="n">
        <v>0</v>
      </c>
      <c r="Z124" s="360" t="n"/>
      <c r="AA124" s="360" t="n"/>
      <c r="AB124" s="360" t="n"/>
    </row>
    <row r="125">
      <c r="A125" s="360" t="n">
        <v>50</v>
      </c>
      <c r="B125" s="360" t="n">
        <v>0</v>
      </c>
      <c r="C125" s="360" t="n">
        <v>0</v>
      </c>
      <c r="D125" s="360" t="n">
        <v>1</v>
      </c>
      <c r="E125" s="360" t="n">
        <v>227</v>
      </c>
      <c r="F125" s="360">
        <f>ROUND(Source!AX118,O125)</f>
        <v/>
      </c>
      <c r="G125" s="360" t="inlineStr">
        <is>
          <t>СтМатЗак</t>
        </is>
      </c>
      <c r="H125" s="360" t="inlineStr">
        <is>
          <t>Стоимость материалов заказчика</t>
        </is>
      </c>
      <c r="I125" s="360" t="n"/>
      <c r="J125" s="360" t="n"/>
      <c r="K125" s="360" t="n">
        <v>227</v>
      </c>
      <c r="L125" s="360" t="n">
        <v>6</v>
      </c>
      <c r="M125" s="360" t="n">
        <v>3</v>
      </c>
      <c r="N125" s="360" t="inlineStr"/>
      <c r="O125" s="360" t="n">
        <v>0</v>
      </c>
      <c r="P125" s="360" t="n"/>
      <c r="Q125" s="360" t="n"/>
      <c r="R125" s="360" t="n"/>
      <c r="S125" s="360" t="n"/>
      <c r="T125" s="360" t="n"/>
      <c r="U125" s="360" t="n"/>
      <c r="V125" s="360" t="n"/>
      <c r="W125" s="360" t="n">
        <v>0</v>
      </c>
      <c r="X125" s="360" t="n">
        <v>1</v>
      </c>
      <c r="Y125" s="360" t="n">
        <v>0</v>
      </c>
      <c r="Z125" s="360" t="n"/>
      <c r="AA125" s="360" t="n"/>
      <c r="AB125" s="360" t="n"/>
    </row>
    <row r="126">
      <c r="A126" s="360" t="n">
        <v>50</v>
      </c>
      <c r="B126" s="360" t="n">
        <v>0</v>
      </c>
      <c r="C126" s="360" t="n">
        <v>0</v>
      </c>
      <c r="D126" s="360" t="n">
        <v>1</v>
      </c>
      <c r="E126" s="360" t="n">
        <v>228</v>
      </c>
      <c r="F126" s="360">
        <f>ROUND(Source!AY118,O126)</f>
        <v/>
      </c>
      <c r="G126" s="360" t="inlineStr">
        <is>
          <t>СтМатПод</t>
        </is>
      </c>
      <c r="H126" s="360" t="inlineStr">
        <is>
          <t>Стоимость материалов подрядчика</t>
        </is>
      </c>
      <c r="I126" s="360" t="n"/>
      <c r="J126" s="360" t="n"/>
      <c r="K126" s="360" t="n">
        <v>228</v>
      </c>
      <c r="L126" s="360" t="n">
        <v>7</v>
      </c>
      <c r="M126" s="360" t="n">
        <v>3</v>
      </c>
      <c r="N126" s="360" t="inlineStr"/>
      <c r="O126" s="360" t="n">
        <v>0</v>
      </c>
      <c r="P126" s="360" t="n"/>
      <c r="Q126" s="360" t="n"/>
      <c r="R126" s="360" t="n"/>
      <c r="S126" s="360" t="n"/>
      <c r="T126" s="360" t="n"/>
      <c r="U126" s="360" t="n"/>
      <c r="V126" s="360" t="n"/>
      <c r="W126" s="360" t="n">
        <v>0</v>
      </c>
      <c r="X126" s="360" t="n">
        <v>1</v>
      </c>
      <c r="Y126" s="360" t="n">
        <v>0</v>
      </c>
      <c r="Z126" s="360" t="n"/>
      <c r="AA126" s="360" t="n"/>
      <c r="AB126" s="360" t="n"/>
    </row>
    <row r="127">
      <c r="A127" s="360" t="n">
        <v>50</v>
      </c>
      <c r="B127" s="360" t="n">
        <v>0</v>
      </c>
      <c r="C127" s="360" t="n">
        <v>0</v>
      </c>
      <c r="D127" s="360" t="n">
        <v>1</v>
      </c>
      <c r="E127" s="360" t="n">
        <v>216</v>
      </c>
      <c r="F127" s="360">
        <f>ROUND(Source!AP118,O127)</f>
        <v/>
      </c>
      <c r="G127" s="360" t="inlineStr">
        <is>
          <t>Оборуд</t>
        </is>
      </c>
      <c r="H127" s="360" t="inlineStr">
        <is>
          <t>Стоимость оборудования (всего)</t>
        </is>
      </c>
      <c r="I127" s="360" t="n"/>
      <c r="J127" s="360" t="n"/>
      <c r="K127" s="360" t="n">
        <v>216</v>
      </c>
      <c r="L127" s="360" t="n">
        <v>8</v>
      </c>
      <c r="M127" s="360" t="n">
        <v>3</v>
      </c>
      <c r="N127" s="360" t="inlineStr"/>
      <c r="O127" s="360" t="n">
        <v>0</v>
      </c>
      <c r="P127" s="360" t="n"/>
      <c r="Q127" s="360" t="n"/>
      <c r="R127" s="360" t="n"/>
      <c r="S127" s="360" t="n"/>
      <c r="T127" s="360" t="n"/>
      <c r="U127" s="360" t="n"/>
      <c r="V127" s="360" t="n"/>
      <c r="W127" s="360" t="n">
        <v>0</v>
      </c>
      <c r="X127" s="360" t="n">
        <v>1</v>
      </c>
      <c r="Y127" s="360" t="n">
        <v>0</v>
      </c>
      <c r="Z127" s="360" t="n"/>
      <c r="AA127" s="360" t="n"/>
      <c r="AB127" s="360" t="n"/>
    </row>
    <row r="128">
      <c r="A128" s="360" t="n">
        <v>50</v>
      </c>
      <c r="B128" s="360" t="n">
        <v>0</v>
      </c>
      <c r="C128" s="360" t="n">
        <v>0</v>
      </c>
      <c r="D128" s="360" t="n">
        <v>1</v>
      </c>
      <c r="E128" s="360" t="n">
        <v>223</v>
      </c>
      <c r="F128" s="360">
        <f>ROUND(Source!AQ118,O128)</f>
        <v/>
      </c>
      <c r="G128" s="360" t="inlineStr">
        <is>
          <t>ОборудЗак</t>
        </is>
      </c>
      <c r="H128" s="360" t="inlineStr">
        <is>
          <t>Стоимость оборудования заказчика</t>
        </is>
      </c>
      <c r="I128" s="360" t="n"/>
      <c r="J128" s="360" t="n"/>
      <c r="K128" s="360" t="n">
        <v>223</v>
      </c>
      <c r="L128" s="360" t="n">
        <v>9</v>
      </c>
      <c r="M128" s="360" t="n">
        <v>3</v>
      </c>
      <c r="N128" s="360" t="inlineStr"/>
      <c r="O128" s="360" t="n">
        <v>0</v>
      </c>
      <c r="P128" s="360" t="n"/>
      <c r="Q128" s="360" t="n"/>
      <c r="R128" s="360" t="n"/>
      <c r="S128" s="360" t="n"/>
      <c r="T128" s="360" t="n"/>
      <c r="U128" s="360" t="n"/>
      <c r="V128" s="360" t="n"/>
      <c r="W128" s="360" t="n">
        <v>0</v>
      </c>
      <c r="X128" s="360" t="n">
        <v>1</v>
      </c>
      <c r="Y128" s="360" t="n">
        <v>0</v>
      </c>
      <c r="Z128" s="360" t="n"/>
      <c r="AA128" s="360" t="n"/>
      <c r="AB128" s="360" t="n"/>
    </row>
    <row r="129">
      <c r="A129" s="360" t="n">
        <v>50</v>
      </c>
      <c r="B129" s="360" t="n">
        <v>0</v>
      </c>
      <c r="C129" s="360" t="n">
        <v>0</v>
      </c>
      <c r="D129" s="360" t="n">
        <v>1</v>
      </c>
      <c r="E129" s="360" t="n">
        <v>229</v>
      </c>
      <c r="F129" s="360">
        <f>ROUND(Source!AZ118,O129)</f>
        <v/>
      </c>
      <c r="G129" s="360" t="inlineStr">
        <is>
          <t>ОборудПод</t>
        </is>
      </c>
      <c r="H129" s="360" t="inlineStr">
        <is>
          <t>Стоимость оборудования подрядчика</t>
        </is>
      </c>
      <c r="I129" s="360" t="n"/>
      <c r="J129" s="360" t="n"/>
      <c r="K129" s="360" t="n">
        <v>229</v>
      </c>
      <c r="L129" s="360" t="n">
        <v>10</v>
      </c>
      <c r="M129" s="360" t="n">
        <v>3</v>
      </c>
      <c r="N129" s="360" t="inlineStr"/>
      <c r="O129" s="360" t="n">
        <v>0</v>
      </c>
      <c r="P129" s="360" t="n"/>
      <c r="Q129" s="360" t="n"/>
      <c r="R129" s="360" t="n"/>
      <c r="S129" s="360" t="n"/>
      <c r="T129" s="360" t="n"/>
      <c r="U129" s="360" t="n"/>
      <c r="V129" s="360" t="n"/>
      <c r="W129" s="360" t="n">
        <v>0</v>
      </c>
      <c r="X129" s="360" t="n">
        <v>1</v>
      </c>
      <c r="Y129" s="360" t="n">
        <v>0</v>
      </c>
      <c r="Z129" s="360" t="n"/>
      <c r="AA129" s="360" t="n"/>
      <c r="AB129" s="360" t="n"/>
    </row>
    <row r="130">
      <c r="A130" s="360" t="n">
        <v>50</v>
      </c>
      <c r="B130" s="360" t="n">
        <v>0</v>
      </c>
      <c r="C130" s="360" t="n">
        <v>0</v>
      </c>
      <c r="D130" s="360" t="n">
        <v>1</v>
      </c>
      <c r="E130" s="360" t="n">
        <v>203</v>
      </c>
      <c r="F130" s="360">
        <f>ROUND(Source!Q118,O130)</f>
        <v/>
      </c>
      <c r="G130" s="360" t="inlineStr">
        <is>
          <t>ЭММ</t>
        </is>
      </c>
      <c r="H130" s="360" t="inlineStr">
        <is>
          <t>Эксплуатация машин</t>
        </is>
      </c>
      <c r="I130" s="360" t="n"/>
      <c r="J130" s="360" t="n"/>
      <c r="K130" s="360" t="n">
        <v>203</v>
      </c>
      <c r="L130" s="360" t="n">
        <v>11</v>
      </c>
      <c r="M130" s="360" t="n">
        <v>3</v>
      </c>
      <c r="N130" s="360" t="inlineStr"/>
      <c r="O130" s="360" t="n">
        <v>0</v>
      </c>
      <c r="P130" s="360" t="n"/>
      <c r="Q130" s="360" t="n"/>
      <c r="R130" s="360" t="n"/>
      <c r="S130" s="360" t="n"/>
      <c r="T130" s="360" t="n"/>
      <c r="U130" s="360" t="n"/>
      <c r="V130" s="360" t="n"/>
      <c r="W130" s="360" t="n">
        <v>0</v>
      </c>
      <c r="X130" s="360" t="n">
        <v>1</v>
      </c>
      <c r="Y130" s="360" t="n">
        <v>0</v>
      </c>
      <c r="Z130" s="360" t="n"/>
      <c r="AA130" s="360" t="n"/>
      <c r="AB130" s="360" t="n"/>
    </row>
    <row r="131">
      <c r="A131" s="360" t="n">
        <v>50</v>
      </c>
      <c r="B131" s="360" t="n">
        <v>0</v>
      </c>
      <c r="C131" s="360" t="n">
        <v>0</v>
      </c>
      <c r="D131" s="360" t="n">
        <v>1</v>
      </c>
      <c r="E131" s="360" t="n">
        <v>231</v>
      </c>
      <c r="F131" s="360">
        <f>ROUND(Source!BB118,O131)</f>
        <v/>
      </c>
      <c r="G131" s="360" t="inlineStr">
        <is>
          <t>ЭММсНРиСП</t>
        </is>
      </c>
      <c r="H131" s="360" t="inlineStr">
        <is>
          <t>Эксплуатация машин по ТСН-2001.16</t>
        </is>
      </c>
      <c r="I131" s="360" t="n"/>
      <c r="J131" s="360" t="n"/>
      <c r="K131" s="360" t="n">
        <v>231</v>
      </c>
      <c r="L131" s="360" t="n">
        <v>12</v>
      </c>
      <c r="M131" s="360" t="n">
        <v>3</v>
      </c>
      <c r="N131" s="360" t="inlineStr"/>
      <c r="O131" s="360" t="n">
        <v>0</v>
      </c>
      <c r="P131" s="360" t="n"/>
      <c r="Q131" s="360" t="n"/>
      <c r="R131" s="360" t="n"/>
      <c r="S131" s="360" t="n"/>
      <c r="T131" s="360" t="n"/>
      <c r="U131" s="360" t="n"/>
      <c r="V131" s="360" t="n"/>
      <c r="W131" s="360" t="n">
        <v>0</v>
      </c>
      <c r="X131" s="360" t="n">
        <v>1</v>
      </c>
      <c r="Y131" s="360" t="n">
        <v>0</v>
      </c>
      <c r="Z131" s="360" t="n"/>
      <c r="AA131" s="360" t="n"/>
      <c r="AB131" s="360" t="n"/>
    </row>
    <row r="132">
      <c r="A132" s="360" t="n">
        <v>50</v>
      </c>
      <c r="B132" s="360" t="n">
        <v>0</v>
      </c>
      <c r="C132" s="360" t="n">
        <v>0</v>
      </c>
      <c r="D132" s="360" t="n">
        <v>1</v>
      </c>
      <c r="E132" s="360" t="n">
        <v>204</v>
      </c>
      <c r="F132" s="360">
        <f>ROUND(Source!R118,O132)</f>
        <v/>
      </c>
      <c r="G132" s="360" t="inlineStr">
        <is>
          <t>ЗПМ</t>
        </is>
      </c>
      <c r="H132" s="360" t="inlineStr">
        <is>
          <t>ЗП машинистов</t>
        </is>
      </c>
      <c r="I132" s="360" t="n"/>
      <c r="J132" s="360" t="n"/>
      <c r="K132" s="360" t="n">
        <v>204</v>
      </c>
      <c r="L132" s="360" t="n">
        <v>13</v>
      </c>
      <c r="M132" s="360" t="n">
        <v>3</v>
      </c>
      <c r="N132" s="360" t="inlineStr"/>
      <c r="O132" s="360" t="n">
        <v>0</v>
      </c>
      <c r="P132" s="360" t="n"/>
      <c r="Q132" s="360" t="n"/>
      <c r="R132" s="360" t="n"/>
      <c r="S132" s="360" t="n"/>
      <c r="T132" s="360" t="n"/>
      <c r="U132" s="360" t="n"/>
      <c r="V132" s="360" t="n"/>
      <c r="W132" s="360" t="n">
        <v>0</v>
      </c>
      <c r="X132" s="360" t="n">
        <v>1</v>
      </c>
      <c r="Y132" s="360" t="n">
        <v>0</v>
      </c>
      <c r="Z132" s="360" t="n"/>
      <c r="AA132" s="360" t="n"/>
      <c r="AB132" s="360" t="n"/>
    </row>
    <row r="133">
      <c r="A133" s="360" t="n">
        <v>50</v>
      </c>
      <c r="B133" s="360" t="n">
        <v>0</v>
      </c>
      <c r="C133" s="360" t="n">
        <v>0</v>
      </c>
      <c r="D133" s="360" t="n">
        <v>1</v>
      </c>
      <c r="E133" s="360" t="n">
        <v>205</v>
      </c>
      <c r="F133" s="360">
        <f>ROUND(Source!S118,O133)</f>
        <v/>
      </c>
      <c r="G133" s="360" t="inlineStr">
        <is>
          <t>ОЗП</t>
        </is>
      </c>
      <c r="H133" s="360" t="inlineStr">
        <is>
          <t>Основная ЗП рабочих</t>
        </is>
      </c>
      <c r="I133" s="360" t="n"/>
      <c r="J133" s="360" t="n"/>
      <c r="K133" s="360" t="n">
        <v>205</v>
      </c>
      <c r="L133" s="360" t="n">
        <v>14</v>
      </c>
      <c r="M133" s="360" t="n">
        <v>3</v>
      </c>
      <c r="N133" s="360" t="inlineStr"/>
      <c r="O133" s="360" t="n">
        <v>0</v>
      </c>
      <c r="P133" s="360" t="n"/>
      <c r="Q133" s="360" t="n"/>
      <c r="R133" s="360" t="n"/>
      <c r="S133" s="360" t="n"/>
      <c r="T133" s="360" t="n"/>
      <c r="U133" s="360" t="n"/>
      <c r="V133" s="360" t="n"/>
      <c r="W133" s="360" t="n">
        <v>0</v>
      </c>
      <c r="X133" s="360" t="n">
        <v>1</v>
      </c>
      <c r="Y133" s="360" t="n">
        <v>0</v>
      </c>
      <c r="Z133" s="360" t="n"/>
      <c r="AA133" s="360" t="n"/>
      <c r="AB133" s="360" t="n"/>
    </row>
    <row r="134">
      <c r="A134" s="360" t="n">
        <v>50</v>
      </c>
      <c r="B134" s="360" t="n">
        <v>0</v>
      </c>
      <c r="C134" s="360" t="n">
        <v>0</v>
      </c>
      <c r="D134" s="360" t="n">
        <v>1</v>
      </c>
      <c r="E134" s="360" t="n">
        <v>232</v>
      </c>
      <c r="F134" s="360">
        <f>ROUND(Source!BC118,O134)</f>
        <v/>
      </c>
      <c r="G134" s="360" t="inlineStr">
        <is>
          <t>ОЗПсНРиСП</t>
        </is>
      </c>
      <c r="H134" s="360" t="inlineStr">
        <is>
          <t>Основная ЗП рабочих по ТСН-2001.16</t>
        </is>
      </c>
      <c r="I134" s="360" t="n"/>
      <c r="J134" s="360" t="n"/>
      <c r="K134" s="360" t="n">
        <v>232</v>
      </c>
      <c r="L134" s="360" t="n">
        <v>15</v>
      </c>
      <c r="M134" s="360" t="n">
        <v>3</v>
      </c>
      <c r="N134" s="360" t="inlineStr"/>
      <c r="O134" s="360" t="n">
        <v>0</v>
      </c>
      <c r="P134" s="360" t="n"/>
      <c r="Q134" s="360" t="n"/>
      <c r="R134" s="360" t="n"/>
      <c r="S134" s="360" t="n"/>
      <c r="T134" s="360" t="n"/>
      <c r="U134" s="360" t="n"/>
      <c r="V134" s="360" t="n"/>
      <c r="W134" s="360" t="n">
        <v>0</v>
      </c>
      <c r="X134" s="360" t="n">
        <v>1</v>
      </c>
      <c r="Y134" s="360" t="n">
        <v>0</v>
      </c>
      <c r="Z134" s="360" t="n"/>
      <c r="AA134" s="360" t="n"/>
      <c r="AB134" s="360" t="n"/>
    </row>
    <row r="135">
      <c r="A135" s="360" t="n">
        <v>50</v>
      </c>
      <c r="B135" s="360" t="n">
        <v>0</v>
      </c>
      <c r="C135" s="360" t="n">
        <v>0</v>
      </c>
      <c r="D135" s="360" t="n">
        <v>1</v>
      </c>
      <c r="E135" s="360" t="n">
        <v>214</v>
      </c>
      <c r="F135" s="360">
        <f>ROUND(Source!AS118,O135)</f>
        <v/>
      </c>
      <c r="G135" s="360" t="inlineStr">
        <is>
          <t>Строит</t>
        </is>
      </c>
      <c r="H135" s="360" t="inlineStr">
        <is>
          <t>Строительные работы с НР и СП</t>
        </is>
      </c>
      <c r="I135" s="360" t="n"/>
      <c r="J135" s="360" t="n"/>
      <c r="K135" s="360" t="n">
        <v>214</v>
      </c>
      <c r="L135" s="360" t="n">
        <v>16</v>
      </c>
      <c r="M135" s="360" t="n">
        <v>3</v>
      </c>
      <c r="N135" s="360" t="inlineStr"/>
      <c r="O135" s="360" t="n">
        <v>0</v>
      </c>
      <c r="P135" s="360" t="n"/>
      <c r="Q135" s="360" t="n"/>
      <c r="R135" s="360" t="n"/>
      <c r="S135" s="360" t="n"/>
      <c r="T135" s="360" t="n"/>
      <c r="U135" s="360" t="n"/>
      <c r="V135" s="360" t="n"/>
      <c r="W135" s="360" t="n">
        <v>0</v>
      </c>
      <c r="X135" s="360" t="n">
        <v>1</v>
      </c>
      <c r="Y135" s="360" t="n">
        <v>0</v>
      </c>
      <c r="Z135" s="360" t="n"/>
      <c r="AA135" s="360" t="n"/>
      <c r="AB135" s="360" t="n"/>
    </row>
    <row r="136">
      <c r="A136" s="360" t="n">
        <v>50</v>
      </c>
      <c r="B136" s="360" t="n">
        <v>0</v>
      </c>
      <c r="C136" s="360" t="n">
        <v>0</v>
      </c>
      <c r="D136" s="360" t="n">
        <v>1</v>
      </c>
      <c r="E136" s="360" t="n">
        <v>215</v>
      </c>
      <c r="F136" s="360">
        <f>ROUND(Source!AT118,O136)</f>
        <v/>
      </c>
      <c r="G136" s="360" t="inlineStr">
        <is>
          <t>Монтаж</t>
        </is>
      </c>
      <c r="H136" s="360" t="inlineStr">
        <is>
          <t>Монтажные работы с НР и СП</t>
        </is>
      </c>
      <c r="I136" s="360" t="n"/>
      <c r="J136" s="360" t="n"/>
      <c r="K136" s="360" t="n">
        <v>215</v>
      </c>
      <c r="L136" s="360" t="n">
        <v>17</v>
      </c>
      <c r="M136" s="360" t="n">
        <v>3</v>
      </c>
      <c r="N136" s="360" t="inlineStr"/>
      <c r="O136" s="360" t="n">
        <v>0</v>
      </c>
      <c r="P136" s="360" t="n"/>
      <c r="Q136" s="360" t="n"/>
      <c r="R136" s="360" t="n"/>
      <c r="S136" s="360" t="n"/>
      <c r="T136" s="360" t="n"/>
      <c r="U136" s="360" t="n"/>
      <c r="V136" s="360" t="n"/>
      <c r="W136" s="360" t="n">
        <v>0</v>
      </c>
      <c r="X136" s="360" t="n">
        <v>1</v>
      </c>
      <c r="Y136" s="360" t="n">
        <v>0</v>
      </c>
      <c r="Z136" s="360" t="n"/>
      <c r="AA136" s="360" t="n"/>
      <c r="AB136" s="360" t="n"/>
    </row>
    <row r="137">
      <c r="A137" s="360" t="n">
        <v>50</v>
      </c>
      <c r="B137" s="360" t="n">
        <v>0</v>
      </c>
      <c r="C137" s="360" t="n">
        <v>0</v>
      </c>
      <c r="D137" s="360" t="n">
        <v>1</v>
      </c>
      <c r="E137" s="360" t="n">
        <v>217</v>
      </c>
      <c r="F137" s="360">
        <f>ROUND(Source!AU118,O137)</f>
        <v/>
      </c>
      <c r="G137" s="360" t="inlineStr">
        <is>
          <t>Прочие</t>
        </is>
      </c>
      <c r="H137" s="360" t="inlineStr">
        <is>
          <t>Прочие работы с НР и СП</t>
        </is>
      </c>
      <c r="I137" s="360" t="n"/>
      <c r="J137" s="360" t="n"/>
      <c r="K137" s="360" t="n">
        <v>217</v>
      </c>
      <c r="L137" s="360" t="n">
        <v>18</v>
      </c>
      <c r="M137" s="360" t="n">
        <v>3</v>
      </c>
      <c r="N137" s="360" t="inlineStr"/>
      <c r="O137" s="360" t="n">
        <v>0</v>
      </c>
      <c r="P137" s="360" t="n"/>
      <c r="Q137" s="360" t="n"/>
      <c r="R137" s="360" t="n"/>
      <c r="S137" s="360" t="n"/>
      <c r="T137" s="360" t="n"/>
      <c r="U137" s="360" t="n"/>
      <c r="V137" s="360" t="n"/>
      <c r="W137" s="360" t="n">
        <v>0</v>
      </c>
      <c r="X137" s="360" t="n">
        <v>1</v>
      </c>
      <c r="Y137" s="360" t="n">
        <v>0</v>
      </c>
      <c r="Z137" s="360" t="n"/>
      <c r="AA137" s="360" t="n"/>
      <c r="AB137" s="360" t="n"/>
    </row>
    <row r="138">
      <c r="A138" s="360" t="n">
        <v>50</v>
      </c>
      <c r="B138" s="360" t="n">
        <v>0</v>
      </c>
      <c r="C138" s="360" t="n">
        <v>0</v>
      </c>
      <c r="D138" s="360" t="n">
        <v>1</v>
      </c>
      <c r="E138" s="360" t="n">
        <v>230</v>
      </c>
      <c r="F138" s="360">
        <f>ROUND(Source!BA118,O138)</f>
        <v/>
      </c>
      <c r="G138" s="360" t="inlineStr">
        <is>
          <t>ПрочиеЗатр</t>
        </is>
      </c>
      <c r="H138" s="360" t="inlineStr">
        <is>
          <t>Прочие затраты по ТСН-2001.16</t>
        </is>
      </c>
      <c r="I138" s="360" t="n"/>
      <c r="J138" s="360" t="n"/>
      <c r="K138" s="360" t="n">
        <v>230</v>
      </c>
      <c r="L138" s="360" t="n">
        <v>19</v>
      </c>
      <c r="M138" s="360" t="n">
        <v>3</v>
      </c>
      <c r="N138" s="360" t="inlineStr"/>
      <c r="O138" s="360" t="n">
        <v>0</v>
      </c>
      <c r="P138" s="360" t="n"/>
      <c r="Q138" s="360" t="n"/>
      <c r="R138" s="360" t="n"/>
      <c r="S138" s="360" t="n"/>
      <c r="T138" s="360" t="n"/>
      <c r="U138" s="360" t="n"/>
      <c r="V138" s="360" t="n"/>
      <c r="W138" s="360" t="n">
        <v>0</v>
      </c>
      <c r="X138" s="360" t="n">
        <v>1</v>
      </c>
      <c r="Y138" s="360" t="n">
        <v>0</v>
      </c>
      <c r="Z138" s="360" t="n"/>
      <c r="AA138" s="360" t="n"/>
      <c r="AB138" s="360" t="n"/>
    </row>
    <row r="139">
      <c r="A139" s="360" t="n">
        <v>50</v>
      </c>
      <c r="B139" s="360" t="n">
        <v>0</v>
      </c>
      <c r="C139" s="360" t="n">
        <v>0</v>
      </c>
      <c r="D139" s="360" t="n">
        <v>1</v>
      </c>
      <c r="E139" s="360" t="n">
        <v>206</v>
      </c>
      <c r="F139" s="360">
        <f>ROUND(Source!T118,O139)</f>
        <v/>
      </c>
      <c r="G139" s="360" t="inlineStr">
        <is>
          <t>ВозврМат</t>
        </is>
      </c>
      <c r="H139" s="360" t="inlineStr">
        <is>
          <t>Возврат материалов</t>
        </is>
      </c>
      <c r="I139" s="360" t="n"/>
      <c r="J139" s="360" t="n"/>
      <c r="K139" s="360" t="n">
        <v>206</v>
      </c>
      <c r="L139" s="360" t="n">
        <v>20</v>
      </c>
      <c r="M139" s="360" t="n">
        <v>3</v>
      </c>
      <c r="N139" s="360" t="inlineStr"/>
      <c r="O139" s="360" t="n">
        <v>0</v>
      </c>
      <c r="P139" s="360" t="n"/>
      <c r="Q139" s="360" t="n"/>
      <c r="R139" s="360" t="n"/>
      <c r="S139" s="360" t="n"/>
      <c r="T139" s="360" t="n"/>
      <c r="U139" s="360" t="n"/>
      <c r="V139" s="360" t="n"/>
      <c r="W139" s="360" t="n">
        <v>0</v>
      </c>
      <c r="X139" s="360" t="n">
        <v>1</v>
      </c>
      <c r="Y139" s="360" t="n">
        <v>0</v>
      </c>
      <c r="Z139" s="360" t="n"/>
      <c r="AA139" s="360" t="n"/>
      <c r="AB139" s="360" t="n"/>
    </row>
    <row r="140">
      <c r="A140" s="360" t="n">
        <v>50</v>
      </c>
      <c r="B140" s="360" t="n">
        <v>0</v>
      </c>
      <c r="C140" s="360" t="n">
        <v>0</v>
      </c>
      <c r="D140" s="360" t="n">
        <v>1</v>
      </c>
      <c r="E140" s="360" t="n">
        <v>207</v>
      </c>
      <c r="F140" s="360">
        <f>ROUND(Source!U118,O140)</f>
        <v/>
      </c>
      <c r="G140" s="360" t="inlineStr">
        <is>
          <t>ТрудСтр</t>
        </is>
      </c>
      <c r="H140" s="360" t="inlineStr">
        <is>
          <t>Трудозатраты строителей</t>
        </is>
      </c>
      <c r="I140" s="360" t="n"/>
      <c r="J140" s="360" t="n"/>
      <c r="K140" s="360" t="n">
        <v>207</v>
      </c>
      <c r="L140" s="360" t="n">
        <v>21</v>
      </c>
      <c r="M140" s="360" t="n">
        <v>3</v>
      </c>
      <c r="N140" s="360" t="inlineStr"/>
      <c r="O140" s="360" t="n">
        <v>7</v>
      </c>
      <c r="P140" s="360" t="n"/>
      <c r="Q140" s="360" t="n"/>
      <c r="R140" s="360" t="n"/>
      <c r="S140" s="360" t="n"/>
      <c r="T140" s="360" t="n"/>
      <c r="U140" s="360" t="n"/>
      <c r="V140" s="360" t="n"/>
      <c r="W140" s="360" t="n">
        <v>0</v>
      </c>
      <c r="X140" s="360" t="n">
        <v>1</v>
      </c>
      <c r="Y140" s="360" t="n">
        <v>0</v>
      </c>
      <c r="Z140" s="360" t="n"/>
      <c r="AA140" s="360" t="n"/>
      <c r="AB140" s="360" t="n"/>
    </row>
    <row r="141">
      <c r="A141" s="360" t="n">
        <v>50</v>
      </c>
      <c r="B141" s="360" t="n">
        <v>0</v>
      </c>
      <c r="C141" s="360" t="n">
        <v>0</v>
      </c>
      <c r="D141" s="360" t="n">
        <v>1</v>
      </c>
      <c r="E141" s="360" t="n">
        <v>208</v>
      </c>
      <c r="F141" s="360">
        <f>ROUND(Source!V118,O141)</f>
        <v/>
      </c>
      <c r="G141" s="360" t="inlineStr">
        <is>
          <t>ТрудМаш</t>
        </is>
      </c>
      <c r="H141" s="360" t="inlineStr">
        <is>
          <t>Трудозатраты машинистов</t>
        </is>
      </c>
      <c r="I141" s="360" t="n"/>
      <c r="J141" s="360" t="n"/>
      <c r="K141" s="360" t="n">
        <v>208</v>
      </c>
      <c r="L141" s="360" t="n">
        <v>22</v>
      </c>
      <c r="M141" s="360" t="n">
        <v>3</v>
      </c>
      <c r="N141" s="360" t="inlineStr"/>
      <c r="O141" s="360" t="n">
        <v>7</v>
      </c>
      <c r="P141" s="360" t="n"/>
      <c r="Q141" s="360" t="n"/>
      <c r="R141" s="360" t="n"/>
      <c r="S141" s="360" t="n"/>
      <c r="T141" s="360" t="n"/>
      <c r="U141" s="360" t="n"/>
      <c r="V141" s="360" t="n"/>
      <c r="W141" s="360" t="n">
        <v>0</v>
      </c>
      <c r="X141" s="360" t="n">
        <v>1</v>
      </c>
      <c r="Y141" s="360" t="n">
        <v>0</v>
      </c>
      <c r="Z141" s="360" t="n"/>
      <c r="AA141" s="360" t="n"/>
      <c r="AB141" s="360" t="n"/>
    </row>
    <row r="142">
      <c r="A142" s="360" t="n">
        <v>50</v>
      </c>
      <c r="B142" s="360" t="n">
        <v>0</v>
      </c>
      <c r="C142" s="360" t="n">
        <v>0</v>
      </c>
      <c r="D142" s="360" t="n">
        <v>1</v>
      </c>
      <c r="E142" s="360" t="n">
        <v>209</v>
      </c>
      <c r="F142" s="360">
        <f>ROUND(Source!W118,O142)</f>
        <v/>
      </c>
      <c r="G142" s="360" t="inlineStr">
        <is>
          <t>ТранспМат</t>
        </is>
      </c>
      <c r="H142" s="360" t="inlineStr">
        <is>
          <t>Транспорт материалов</t>
        </is>
      </c>
      <c r="I142" s="360" t="n"/>
      <c r="J142" s="360" t="n"/>
      <c r="K142" s="360" t="n">
        <v>209</v>
      </c>
      <c r="L142" s="360" t="n">
        <v>23</v>
      </c>
      <c r="M142" s="360" t="n">
        <v>3</v>
      </c>
      <c r="N142" s="360" t="inlineStr"/>
      <c r="O142" s="360" t="n">
        <v>0</v>
      </c>
      <c r="P142" s="360" t="n"/>
      <c r="Q142" s="360" t="n"/>
      <c r="R142" s="360" t="n"/>
      <c r="S142" s="360" t="n"/>
      <c r="T142" s="360" t="n"/>
      <c r="U142" s="360" t="n"/>
      <c r="V142" s="360" t="n"/>
      <c r="W142" s="360" t="n">
        <v>0</v>
      </c>
      <c r="X142" s="360" t="n">
        <v>1</v>
      </c>
      <c r="Y142" s="360" t="n">
        <v>0</v>
      </c>
      <c r="Z142" s="360" t="n"/>
      <c r="AA142" s="360" t="n"/>
      <c r="AB142" s="360" t="n"/>
    </row>
    <row r="143">
      <c r="A143" s="360" t="n">
        <v>50</v>
      </c>
      <c r="B143" s="360" t="n">
        <v>0</v>
      </c>
      <c r="C143" s="360" t="n">
        <v>0</v>
      </c>
      <c r="D143" s="360" t="n">
        <v>1</v>
      </c>
      <c r="E143" s="360" t="n">
        <v>233</v>
      </c>
      <c r="F143" s="360">
        <f>ROUND(Source!BD118,O143)</f>
        <v/>
      </c>
      <c r="G143" s="360" t="inlineStr">
        <is>
          <t>Перевозка</t>
        </is>
      </c>
      <c r="H143" s="360" t="inlineStr">
        <is>
          <t>Перевозка грузов</t>
        </is>
      </c>
      <c r="I143" s="360" t="n"/>
      <c r="J143" s="360" t="n"/>
      <c r="K143" s="360" t="n">
        <v>233</v>
      </c>
      <c r="L143" s="360" t="n">
        <v>24</v>
      </c>
      <c r="M143" s="360" t="n">
        <v>3</v>
      </c>
      <c r="N143" s="360" t="inlineStr"/>
      <c r="O143" s="360" t="n">
        <v>0</v>
      </c>
      <c r="P143" s="360" t="n"/>
      <c r="Q143" s="360" t="n"/>
      <c r="R143" s="360" t="n"/>
      <c r="S143" s="360" t="n"/>
      <c r="T143" s="360" t="n"/>
      <c r="U143" s="360" t="n"/>
      <c r="V143" s="360" t="n"/>
      <c r="W143" s="360" t="n">
        <v>0</v>
      </c>
      <c r="X143" s="360" t="n">
        <v>1</v>
      </c>
      <c r="Y143" s="360" t="n">
        <v>0</v>
      </c>
      <c r="Z143" s="360" t="n"/>
      <c r="AA143" s="360" t="n"/>
      <c r="AB143" s="360" t="n"/>
    </row>
    <row r="144">
      <c r="A144" s="360" t="n">
        <v>50</v>
      </c>
      <c r="B144" s="360" t="n">
        <v>0</v>
      </c>
      <c r="C144" s="360" t="n">
        <v>0</v>
      </c>
      <c r="D144" s="360" t="n">
        <v>1</v>
      </c>
      <c r="E144" s="360" t="n">
        <v>210</v>
      </c>
      <c r="F144" s="360">
        <f>ROUND(Source!X118,O144)</f>
        <v/>
      </c>
      <c r="G144" s="360" t="inlineStr">
        <is>
          <t>НР</t>
        </is>
      </c>
      <c r="H144" s="360" t="inlineStr">
        <is>
          <t>Накладные расходы</t>
        </is>
      </c>
      <c r="I144" s="360" t="n"/>
      <c r="J144" s="360" t="n"/>
      <c r="K144" s="360" t="n">
        <v>210</v>
      </c>
      <c r="L144" s="360" t="n">
        <v>25</v>
      </c>
      <c r="M144" s="360" t="n">
        <v>3</v>
      </c>
      <c r="N144" s="360" t="inlineStr"/>
      <c r="O144" s="360" t="n">
        <v>0</v>
      </c>
      <c r="P144" s="360" t="n"/>
      <c r="Q144" s="360" t="n"/>
      <c r="R144" s="360" t="n"/>
      <c r="S144" s="360" t="n"/>
      <c r="T144" s="360" t="n"/>
      <c r="U144" s="360" t="n"/>
      <c r="V144" s="360" t="n"/>
      <c r="W144" s="360" t="n">
        <v>0</v>
      </c>
      <c r="X144" s="360" t="n">
        <v>1</v>
      </c>
      <c r="Y144" s="360" t="n">
        <v>0</v>
      </c>
      <c r="Z144" s="360" t="n"/>
      <c r="AA144" s="360" t="n"/>
      <c r="AB144" s="360" t="n"/>
    </row>
    <row r="145">
      <c r="A145" s="360" t="n">
        <v>50</v>
      </c>
      <c r="B145" s="360" t="n">
        <v>0</v>
      </c>
      <c r="C145" s="360" t="n">
        <v>0</v>
      </c>
      <c r="D145" s="360" t="n">
        <v>1</v>
      </c>
      <c r="E145" s="360" t="n">
        <v>211</v>
      </c>
      <c r="F145" s="360">
        <f>ROUND(Source!Y118,O145)</f>
        <v/>
      </c>
      <c r="G145" s="360" t="inlineStr">
        <is>
          <t>СмПриб</t>
        </is>
      </c>
      <c r="H145" s="360" t="inlineStr">
        <is>
          <t>Сметная прибыль</t>
        </is>
      </c>
      <c r="I145" s="360" t="n"/>
      <c r="J145" s="360" t="n"/>
      <c r="K145" s="360" t="n">
        <v>211</v>
      </c>
      <c r="L145" s="360" t="n">
        <v>26</v>
      </c>
      <c r="M145" s="360" t="n">
        <v>3</v>
      </c>
      <c r="N145" s="360" t="inlineStr"/>
      <c r="O145" s="360" t="n">
        <v>0</v>
      </c>
      <c r="P145" s="360" t="n"/>
      <c r="Q145" s="360" t="n"/>
      <c r="R145" s="360" t="n"/>
      <c r="S145" s="360" t="n"/>
      <c r="T145" s="360" t="n"/>
      <c r="U145" s="360" t="n"/>
      <c r="V145" s="360" t="n"/>
      <c r="W145" s="360" t="n">
        <v>0</v>
      </c>
      <c r="X145" s="360" t="n">
        <v>1</v>
      </c>
      <c r="Y145" s="360" t="n">
        <v>0</v>
      </c>
      <c r="Z145" s="360" t="n"/>
      <c r="AA145" s="360" t="n"/>
      <c r="AB145" s="360" t="n"/>
    </row>
    <row r="146">
      <c r="A146" s="360" t="n">
        <v>50</v>
      </c>
      <c r="B146" s="360" t="n">
        <v>0</v>
      </c>
      <c r="C146" s="360" t="n">
        <v>0</v>
      </c>
      <c r="D146" s="360" t="n">
        <v>1</v>
      </c>
      <c r="E146" s="360" t="n">
        <v>224</v>
      </c>
      <c r="F146" s="360">
        <f>ROUND(Source!AR118,O146)</f>
        <v/>
      </c>
      <c r="G146" s="360" t="inlineStr">
        <is>
          <t>Всего</t>
        </is>
      </c>
      <c r="H146" s="360" t="inlineStr">
        <is>
          <t>Всего с НР и СП</t>
        </is>
      </c>
      <c r="I146" s="360" t="n"/>
      <c r="J146" s="360" t="n"/>
      <c r="K146" s="360" t="n">
        <v>224</v>
      </c>
      <c r="L146" s="360" t="n">
        <v>27</v>
      </c>
      <c r="M146" s="360" t="n">
        <v>3</v>
      </c>
      <c r="N146" s="360" t="inlineStr"/>
      <c r="O146" s="360" t="n">
        <v>0</v>
      </c>
      <c r="P146" s="360" t="n"/>
      <c r="Q146" s="360" t="n"/>
      <c r="R146" s="360" t="n"/>
      <c r="S146" s="360" t="n"/>
      <c r="T146" s="360" t="n"/>
      <c r="U146" s="360" t="n"/>
      <c r="V146" s="360" t="n"/>
      <c r="W146" s="360" t="n">
        <v>0</v>
      </c>
      <c r="X146" s="360" t="n">
        <v>1</v>
      </c>
      <c r="Y146" s="360" t="n">
        <v>0</v>
      </c>
      <c r="Z146" s="360" t="n"/>
      <c r="AA146" s="360" t="n"/>
      <c r="AB146" s="360" t="n"/>
    </row>
    <row r="147">
      <c r="A147" s="360" t="n">
        <v>50</v>
      </c>
      <c r="B147" s="360" t="n">
        <v>0</v>
      </c>
      <c r="C147" s="360" t="n">
        <v>0</v>
      </c>
      <c r="D147" s="360" t="n">
        <v>2</v>
      </c>
      <c r="E147" s="360" t="n">
        <v>0</v>
      </c>
      <c r="F147" s="360">
        <f>ROUND(F146,O147)</f>
        <v/>
      </c>
      <c r="G147" s="360" t="inlineStr">
        <is>
          <t>и1</t>
        </is>
      </c>
      <c r="H147" s="360" t="inlineStr">
        <is>
          <t>Итого</t>
        </is>
      </c>
      <c r="I147" s="360" t="n"/>
      <c r="J147" s="360" t="n"/>
      <c r="K147" s="360" t="n">
        <v>212</v>
      </c>
      <c r="L147" s="360" t="n">
        <v>28</v>
      </c>
      <c r="M147" s="360" t="n">
        <v>0</v>
      </c>
      <c r="N147" s="360" t="inlineStr"/>
      <c r="O147" s="360" t="n">
        <v>0</v>
      </c>
      <c r="P147" s="360" t="n"/>
      <c r="Q147" s="360" t="n"/>
      <c r="R147" s="360" t="n"/>
      <c r="S147" s="360" t="n"/>
      <c r="T147" s="360" t="n"/>
      <c r="U147" s="360" t="n"/>
      <c r="V147" s="360" t="n"/>
      <c r="W147" s="360" t="n">
        <v>0</v>
      </c>
      <c r="X147" s="360" t="n">
        <v>1</v>
      </c>
      <c r="Y147" s="360" t="n">
        <v>0</v>
      </c>
      <c r="Z147" s="360" t="n"/>
      <c r="AA147" s="360" t="n"/>
      <c r="AB147" s="360" t="n"/>
    </row>
    <row r="148">
      <c r="A148" s="360" t="n">
        <v>50</v>
      </c>
      <c r="B148" s="360" t="n">
        <v>0</v>
      </c>
      <c r="C148" s="360" t="n">
        <v>0</v>
      </c>
      <c r="D148" s="360" t="n">
        <v>2</v>
      </c>
      <c r="E148" s="360" t="n">
        <v>0</v>
      </c>
      <c r="F148" s="360">
        <f>ROUND(F147*0.22,O148)</f>
        <v/>
      </c>
      <c r="G148" s="360" t="inlineStr">
        <is>
          <t>и2</t>
        </is>
      </c>
      <c r="H148" s="360" t="inlineStr">
        <is>
          <t>НДС 22%</t>
        </is>
      </c>
      <c r="I148" s="360" t="n"/>
      <c r="J148" s="360" t="n"/>
      <c r="K148" s="360" t="n">
        <v>212</v>
      </c>
      <c r="L148" s="360" t="n">
        <v>29</v>
      </c>
      <c r="M148" s="360" t="n">
        <v>0</v>
      </c>
      <c r="N148" s="360" t="inlineStr"/>
      <c r="O148" s="360" t="n">
        <v>0</v>
      </c>
      <c r="P148" s="360" t="n"/>
      <c r="Q148" s="360" t="n"/>
      <c r="R148" s="360" t="n"/>
      <c r="S148" s="360" t="n"/>
      <c r="T148" s="360" t="n"/>
      <c r="U148" s="360" t="n"/>
      <c r="V148" s="360" t="n"/>
      <c r="W148" s="360" t="n">
        <v>0</v>
      </c>
      <c r="X148" s="360" t="n">
        <v>1</v>
      </c>
      <c r="Y148" s="360" t="n">
        <v>0</v>
      </c>
      <c r="Z148" s="360" t="n"/>
      <c r="AA148" s="360" t="n"/>
      <c r="AB148" s="360" t="n"/>
    </row>
    <row r="149">
      <c r="A149" s="360" t="n">
        <v>50</v>
      </c>
      <c r="B149" s="360" t="n">
        <v>0</v>
      </c>
      <c r="C149" s="360" t="n">
        <v>0</v>
      </c>
      <c r="D149" s="360" t="n">
        <v>2</v>
      </c>
      <c r="E149" s="360" t="n">
        <v>213</v>
      </c>
      <c r="F149" s="360">
        <f>ROUND(F147+F148,O149)</f>
        <v/>
      </c>
      <c r="G149" s="360" t="inlineStr">
        <is>
          <t>и3</t>
        </is>
      </c>
      <c r="H149" s="360" t="inlineStr">
        <is>
          <t>Всего</t>
        </is>
      </c>
      <c r="I149" s="360" t="n"/>
      <c r="J149" s="360" t="n"/>
      <c r="K149" s="360" t="n">
        <v>212</v>
      </c>
      <c r="L149" s="360" t="n">
        <v>30</v>
      </c>
      <c r="M149" s="360" t="n">
        <v>0</v>
      </c>
      <c r="N149" s="360" t="inlineStr"/>
      <c r="O149" s="360" t="n">
        <v>0</v>
      </c>
      <c r="P149" s="360" t="n"/>
      <c r="Q149" s="360" t="n"/>
      <c r="R149" s="360" t="n"/>
      <c r="S149" s="360" t="n"/>
      <c r="T149" s="360" t="n"/>
      <c r="U149" s="360" t="n"/>
      <c r="V149" s="360" t="n"/>
      <c r="W149" s="360" t="n">
        <v>0</v>
      </c>
      <c r="X149" s="360" t="n">
        <v>1</v>
      </c>
      <c r="Y149" s="360" t="n">
        <v>0</v>
      </c>
      <c r="Z149" s="360" t="n"/>
      <c r="AA149" s="360" t="n"/>
      <c r="AB149" s="360" t="n"/>
    </row>
    <row r="150"/>
    <row r="151">
      <c r="A151" s="356" t="n">
        <v>3</v>
      </c>
      <c r="B151" s="356" t="n">
        <v>0</v>
      </c>
      <c r="C151" s="356" t="n"/>
      <c r="D151" s="356">
        <f>ROW(A164)</f>
        <v/>
      </c>
      <c r="E151" s="356" t="n"/>
      <c r="F151" s="356" t="inlineStr">
        <is>
          <t>Новая локальная смета</t>
        </is>
      </c>
      <c r="G151" s="356" t="inlineStr">
        <is>
          <t>Центральная, д.41/8</t>
        </is>
      </c>
      <c r="H151" s="356" t="inlineStr"/>
      <c r="I151" s="356" t="n">
        <v>0</v>
      </c>
      <c r="J151" s="356" t="inlineStr"/>
      <c r="K151" s="356" t="n">
        <v>0</v>
      </c>
      <c r="L151" s="356" t="inlineStr">
        <is>
          <t>Новая локальная смета</t>
        </is>
      </c>
      <c r="M151" s="356" t="inlineStr"/>
      <c r="N151" s="356" t="n"/>
      <c r="O151" s="356" t="n"/>
      <c r="P151" s="356" t="n"/>
      <c r="Q151" s="356" t="n"/>
      <c r="R151" s="356" t="n"/>
      <c r="S151" s="356" t="n">
        <v>0</v>
      </c>
      <c r="T151" s="356" t="n"/>
      <c r="U151" s="356" t="inlineStr"/>
      <c r="V151" s="356" t="n">
        <v>0</v>
      </c>
      <c r="W151" s="356" t="n"/>
      <c r="X151" s="356" t="n"/>
      <c r="Y151" s="356" t="n"/>
      <c r="Z151" s="356" t="n"/>
      <c r="AA151" s="356" t="n"/>
      <c r="AB151" s="356" t="inlineStr"/>
      <c r="AC151" s="356" t="inlineStr"/>
      <c r="AD151" s="356" t="inlineStr"/>
      <c r="AE151" s="356" t="inlineStr"/>
      <c r="AF151" s="356" t="inlineStr"/>
      <c r="AG151" s="356" t="inlineStr"/>
      <c r="AH151" s="356" t="n"/>
      <c r="AI151" s="356" t="n"/>
      <c r="AJ151" s="356" t="n"/>
      <c r="AK151" s="356" t="n"/>
      <c r="AL151" s="356" t="n"/>
      <c r="AM151" s="356" t="n"/>
      <c r="AN151" s="356" t="n"/>
      <c r="AO151" s="356" t="n"/>
      <c r="AP151" s="356" t="inlineStr"/>
      <c r="AQ151" s="356" t="inlineStr"/>
      <c r="AR151" s="356" t="inlineStr"/>
      <c r="AS151" s="356" t="n"/>
      <c r="AT151" s="356" t="n"/>
      <c r="AU151" s="356" t="n"/>
      <c r="AV151" s="356" t="n"/>
      <c r="AW151" s="356" t="n"/>
      <c r="AX151" s="356" t="n"/>
      <c r="AY151" s="356" t="n"/>
      <c r="AZ151" s="356" t="inlineStr"/>
      <c r="BA151" s="356" t="n"/>
      <c r="BB151" s="356" t="inlineStr"/>
      <c r="BC151" s="356" t="inlineStr"/>
      <c r="BD151" s="356" t="inlineStr"/>
      <c r="BE151" s="356" t="inlineStr"/>
      <c r="BF151" s="356" t="inlineStr"/>
      <c r="BG151" s="356" t="inlineStr"/>
      <c r="BH151" s="356" t="inlineStr"/>
      <c r="BI151" s="356" t="inlineStr"/>
      <c r="BJ151" s="356" t="inlineStr"/>
      <c r="BK151" s="356" t="inlineStr"/>
      <c r="BL151" s="356" t="inlineStr"/>
      <c r="BM151" s="356" t="inlineStr"/>
      <c r="BN151" s="356" t="inlineStr"/>
      <c r="BO151" s="356" t="inlineStr"/>
      <c r="BP151" s="356" t="inlineStr"/>
      <c r="BQ151" s="356" t="n"/>
      <c r="BR151" s="356" t="n"/>
      <c r="BS151" s="356" t="n"/>
      <c r="BT151" s="356" t="n"/>
      <c r="BU151" s="356" t="n"/>
      <c r="BV151" s="356" t="n"/>
      <c r="BW151" s="356" t="n"/>
      <c r="BX151" s="356" t="n">
        <v>0</v>
      </c>
      <c r="BY151" s="356" t="n"/>
      <c r="BZ151" s="356" t="n"/>
      <c r="CA151" s="356" t="n"/>
      <c r="CB151" s="356" t="n"/>
      <c r="CC151" s="356" t="n"/>
      <c r="CD151" s="356" t="n"/>
      <c r="CE151" s="356" t="n"/>
      <c r="CF151" s="356" t="n">
        <v>0</v>
      </c>
      <c r="CG151" s="356" t="n">
        <v>0</v>
      </c>
      <c r="CH151" s="356" t="n"/>
      <c r="CI151" s="356" t="inlineStr"/>
      <c r="CJ151" s="356" t="inlineStr"/>
      <c r="CK151" t="inlineStr"/>
      <c r="CL151" t="inlineStr"/>
      <c r="CM151" t="inlineStr"/>
      <c r="CN151" t="inlineStr"/>
      <c r="CO151" t="inlineStr"/>
      <c r="CP151" t="inlineStr"/>
      <c r="CQ151" t="inlineStr"/>
    </row>
    <row r="152"/>
    <row r="153">
      <c r="A153" s="358" t="n">
        <v>52</v>
      </c>
      <c r="B153" s="358">
        <f>B164</f>
        <v/>
      </c>
      <c r="C153" s="358">
        <f>C164</f>
        <v/>
      </c>
      <c r="D153" s="358">
        <f>D164</f>
        <v/>
      </c>
      <c r="E153" s="358">
        <f>E164</f>
        <v/>
      </c>
      <c r="F153" s="358">
        <f>F164</f>
        <v/>
      </c>
      <c r="G153" s="358">
        <f>G164</f>
        <v/>
      </c>
      <c r="H153" s="358" t="n"/>
      <c r="I153" s="358" t="n"/>
      <c r="J153" s="358" t="n"/>
      <c r="K153" s="358" t="n"/>
      <c r="L153" s="358" t="n"/>
      <c r="M153" s="358" t="n"/>
      <c r="N153" s="358" t="n"/>
      <c r="O153" s="358">
        <f>O164</f>
        <v/>
      </c>
      <c r="P153" s="358">
        <f>P164</f>
        <v/>
      </c>
      <c r="Q153" s="358">
        <f>Q164</f>
        <v/>
      </c>
      <c r="R153" s="358">
        <f>R164</f>
        <v/>
      </c>
      <c r="S153" s="358">
        <f>S164</f>
        <v/>
      </c>
      <c r="T153" s="358">
        <f>T164</f>
        <v/>
      </c>
      <c r="U153" s="358">
        <f>U164</f>
        <v/>
      </c>
      <c r="V153" s="358">
        <f>V164</f>
        <v/>
      </c>
      <c r="W153" s="358">
        <f>W164</f>
        <v/>
      </c>
      <c r="X153" s="358">
        <f>X164</f>
        <v/>
      </c>
      <c r="Y153" s="358">
        <f>Y164</f>
        <v/>
      </c>
      <c r="Z153" s="358">
        <f>Z164</f>
        <v/>
      </c>
      <c r="AA153" s="358">
        <f>AA164</f>
        <v/>
      </c>
      <c r="AB153" s="358">
        <f>AB164</f>
        <v/>
      </c>
      <c r="AC153" s="358">
        <f>AC164</f>
        <v/>
      </c>
      <c r="AD153" s="358">
        <f>AD164</f>
        <v/>
      </c>
      <c r="AE153" s="358">
        <f>AE164</f>
        <v/>
      </c>
      <c r="AF153" s="358">
        <f>AF164</f>
        <v/>
      </c>
      <c r="AG153" s="358">
        <f>AG164</f>
        <v/>
      </c>
      <c r="AH153" s="358">
        <f>AH164</f>
        <v/>
      </c>
      <c r="AI153" s="358">
        <f>AI164</f>
        <v/>
      </c>
      <c r="AJ153" s="358">
        <f>AJ164</f>
        <v/>
      </c>
      <c r="AK153" s="358">
        <f>AK164</f>
        <v/>
      </c>
      <c r="AL153" s="358">
        <f>AL164</f>
        <v/>
      </c>
      <c r="AM153" s="358">
        <f>AM164</f>
        <v/>
      </c>
      <c r="AN153" s="358">
        <f>AN164</f>
        <v/>
      </c>
      <c r="AO153" s="358">
        <f>AO164</f>
        <v/>
      </c>
      <c r="AP153" s="358">
        <f>AP164</f>
        <v/>
      </c>
      <c r="AQ153" s="358">
        <f>AQ164</f>
        <v/>
      </c>
      <c r="AR153" s="358">
        <f>AR164</f>
        <v/>
      </c>
      <c r="AS153" s="358">
        <f>AS164</f>
        <v/>
      </c>
      <c r="AT153" s="358">
        <f>AT164</f>
        <v/>
      </c>
      <c r="AU153" s="358">
        <f>AU164</f>
        <v/>
      </c>
      <c r="AV153" s="358">
        <f>AV164</f>
        <v/>
      </c>
      <c r="AW153" s="358">
        <f>AW164</f>
        <v/>
      </c>
      <c r="AX153" s="358">
        <f>AX164</f>
        <v/>
      </c>
      <c r="AY153" s="358">
        <f>AY164</f>
        <v/>
      </c>
      <c r="AZ153" s="358">
        <f>AZ164</f>
        <v/>
      </c>
      <c r="BA153" s="358">
        <f>BA164</f>
        <v/>
      </c>
      <c r="BB153" s="358">
        <f>BB164</f>
        <v/>
      </c>
      <c r="BC153" s="358">
        <f>BC164</f>
        <v/>
      </c>
      <c r="BD153" s="358">
        <f>BD164</f>
        <v/>
      </c>
      <c r="BE153" s="358">
        <f>BE164</f>
        <v/>
      </c>
      <c r="BF153" s="358">
        <f>BF164</f>
        <v/>
      </c>
      <c r="BG153" s="358">
        <f>BG164</f>
        <v/>
      </c>
      <c r="BH153" s="358">
        <f>BH164</f>
        <v/>
      </c>
      <c r="BI153" s="358">
        <f>BI164</f>
        <v/>
      </c>
      <c r="BJ153" s="358">
        <f>BJ164</f>
        <v/>
      </c>
      <c r="BK153" s="358">
        <f>BK164</f>
        <v/>
      </c>
      <c r="BL153" s="358">
        <f>BL164</f>
        <v/>
      </c>
      <c r="BM153" s="358">
        <f>BM164</f>
        <v/>
      </c>
      <c r="BN153" s="358">
        <f>BN164</f>
        <v/>
      </c>
      <c r="BO153" s="358">
        <f>BO164</f>
        <v/>
      </c>
      <c r="BP153" s="358">
        <f>BP164</f>
        <v/>
      </c>
      <c r="BQ153" s="358">
        <f>BQ164</f>
        <v/>
      </c>
      <c r="BR153" s="358">
        <f>BR164</f>
        <v/>
      </c>
      <c r="BS153" s="358">
        <f>BS164</f>
        <v/>
      </c>
      <c r="BT153" s="358">
        <f>BT164</f>
        <v/>
      </c>
      <c r="BU153" s="358">
        <f>BU164</f>
        <v/>
      </c>
      <c r="BV153" s="358">
        <f>BV164</f>
        <v/>
      </c>
      <c r="BW153" s="358">
        <f>BW164</f>
        <v/>
      </c>
      <c r="BX153" s="358">
        <f>BX164</f>
        <v/>
      </c>
      <c r="BY153" s="358">
        <f>BY164</f>
        <v/>
      </c>
      <c r="BZ153" s="358">
        <f>BZ164</f>
        <v/>
      </c>
      <c r="CA153" s="358">
        <f>CA164</f>
        <v/>
      </c>
      <c r="CB153" s="358">
        <f>CB164</f>
        <v/>
      </c>
      <c r="CC153" s="358">
        <f>CC164</f>
        <v/>
      </c>
      <c r="CD153" s="358">
        <f>CD164</f>
        <v/>
      </c>
      <c r="CE153" s="358">
        <f>CE164</f>
        <v/>
      </c>
      <c r="CF153" s="358">
        <f>CF164</f>
        <v/>
      </c>
      <c r="CG153" s="358">
        <f>CG164</f>
        <v/>
      </c>
      <c r="CH153" s="358">
        <f>CH164</f>
        <v/>
      </c>
      <c r="CI153" s="358">
        <f>CI164</f>
        <v/>
      </c>
      <c r="CJ153" s="358">
        <f>CJ164</f>
        <v/>
      </c>
      <c r="CK153" s="358">
        <f>CK164</f>
        <v/>
      </c>
      <c r="CL153" s="358">
        <f>CL164</f>
        <v/>
      </c>
      <c r="CM153" s="358">
        <f>CM164</f>
        <v/>
      </c>
      <c r="CN153" s="358">
        <f>CN164</f>
        <v/>
      </c>
      <c r="CO153" s="358">
        <f>CO164</f>
        <v/>
      </c>
      <c r="CP153" s="358">
        <f>CP164</f>
        <v/>
      </c>
      <c r="CQ153" s="358">
        <f>CQ164</f>
        <v/>
      </c>
      <c r="CR153" s="358">
        <f>CR164</f>
        <v/>
      </c>
      <c r="CS153" s="358">
        <f>CS164</f>
        <v/>
      </c>
      <c r="CT153" s="358">
        <f>CT164</f>
        <v/>
      </c>
      <c r="CU153" s="358">
        <f>CU164</f>
        <v/>
      </c>
      <c r="CV153" s="358">
        <f>CV164</f>
        <v/>
      </c>
      <c r="CW153" s="358">
        <f>CW164</f>
        <v/>
      </c>
      <c r="CX153" s="358">
        <f>CX164</f>
        <v/>
      </c>
      <c r="CY153" s="358">
        <f>CY164</f>
        <v/>
      </c>
      <c r="CZ153" s="358">
        <f>CZ164</f>
        <v/>
      </c>
      <c r="DA153" s="358">
        <f>DA164</f>
        <v/>
      </c>
      <c r="DB153" s="358">
        <f>DB164</f>
        <v/>
      </c>
      <c r="DC153" s="358">
        <f>DC164</f>
        <v/>
      </c>
      <c r="DD153" s="358">
        <f>DD164</f>
        <v/>
      </c>
      <c r="DE153" s="358">
        <f>DE164</f>
        <v/>
      </c>
      <c r="DF153" s="358">
        <f>DF164</f>
        <v/>
      </c>
      <c r="DG153" s="359">
        <f>DG164</f>
        <v/>
      </c>
      <c r="DH153" s="359">
        <f>DH164</f>
        <v/>
      </c>
      <c r="DI153" s="359">
        <f>DI164</f>
        <v/>
      </c>
      <c r="DJ153" s="359">
        <f>DJ164</f>
        <v/>
      </c>
      <c r="DK153" s="359">
        <f>DK164</f>
        <v/>
      </c>
      <c r="DL153" s="359">
        <f>DL164</f>
        <v/>
      </c>
      <c r="DM153" s="359">
        <f>DM164</f>
        <v/>
      </c>
      <c r="DN153" s="359">
        <f>DN164</f>
        <v/>
      </c>
      <c r="DO153" s="359">
        <f>DO164</f>
        <v/>
      </c>
      <c r="DP153" s="359">
        <f>DP164</f>
        <v/>
      </c>
      <c r="DQ153" s="359">
        <f>DQ164</f>
        <v/>
      </c>
      <c r="DR153" s="359">
        <f>DR164</f>
        <v/>
      </c>
      <c r="DS153" s="359">
        <f>DS164</f>
        <v/>
      </c>
      <c r="DT153" s="359">
        <f>DT164</f>
        <v/>
      </c>
      <c r="DU153" s="359">
        <f>DU164</f>
        <v/>
      </c>
      <c r="DV153" s="359">
        <f>DV164</f>
        <v/>
      </c>
      <c r="DW153" s="359">
        <f>DW164</f>
        <v/>
      </c>
      <c r="DX153" s="359">
        <f>DX164</f>
        <v/>
      </c>
      <c r="DY153" s="359">
        <f>DY164</f>
        <v/>
      </c>
      <c r="DZ153" s="359">
        <f>DZ164</f>
        <v/>
      </c>
      <c r="EA153" s="359">
        <f>EA164</f>
        <v/>
      </c>
      <c r="EB153" s="359">
        <f>EB164</f>
        <v/>
      </c>
      <c r="EC153" s="359">
        <f>EC164</f>
        <v/>
      </c>
      <c r="ED153" s="359">
        <f>ED164</f>
        <v/>
      </c>
      <c r="EE153" s="359">
        <f>EE164</f>
        <v/>
      </c>
      <c r="EF153" s="359">
        <f>EF164</f>
        <v/>
      </c>
      <c r="EG153" s="359">
        <f>EG164</f>
        <v/>
      </c>
      <c r="EH153" s="359">
        <f>EH164</f>
        <v/>
      </c>
      <c r="EI153" s="359">
        <f>EI164</f>
        <v/>
      </c>
      <c r="EJ153" s="359">
        <f>EJ164</f>
        <v/>
      </c>
      <c r="EK153" s="359">
        <f>EK164</f>
        <v/>
      </c>
      <c r="EL153" s="359">
        <f>EL164</f>
        <v/>
      </c>
      <c r="EM153" s="359">
        <f>EM164</f>
        <v/>
      </c>
      <c r="EN153" s="359">
        <f>EN164</f>
        <v/>
      </c>
      <c r="EO153" s="359">
        <f>EO164</f>
        <v/>
      </c>
      <c r="EP153" s="359">
        <f>EP164</f>
        <v/>
      </c>
      <c r="EQ153" s="359">
        <f>EQ164</f>
        <v/>
      </c>
      <c r="ER153" s="359">
        <f>ER164</f>
        <v/>
      </c>
      <c r="ES153" s="359">
        <f>ES164</f>
        <v/>
      </c>
      <c r="ET153" s="359">
        <f>ET164</f>
        <v/>
      </c>
      <c r="EU153" s="359">
        <f>EU164</f>
        <v/>
      </c>
      <c r="EV153" s="359">
        <f>EV164</f>
        <v/>
      </c>
      <c r="EW153" s="359">
        <f>EW164</f>
        <v/>
      </c>
      <c r="EX153" s="359">
        <f>EX164</f>
        <v/>
      </c>
      <c r="EY153" s="359">
        <f>EY164</f>
        <v/>
      </c>
      <c r="EZ153" s="359">
        <f>EZ164</f>
        <v/>
      </c>
      <c r="FA153" s="359">
        <f>FA164</f>
        <v/>
      </c>
      <c r="FB153" s="359">
        <f>FB164</f>
        <v/>
      </c>
      <c r="FC153" s="359">
        <f>FC164</f>
        <v/>
      </c>
      <c r="FD153" s="359">
        <f>FD164</f>
        <v/>
      </c>
      <c r="FE153" s="359">
        <f>FE164</f>
        <v/>
      </c>
      <c r="FF153" s="359">
        <f>FF164</f>
        <v/>
      </c>
      <c r="FG153" s="359">
        <f>FG164</f>
        <v/>
      </c>
      <c r="FH153" s="359">
        <f>FH164</f>
        <v/>
      </c>
      <c r="FI153" s="359">
        <f>FI164</f>
        <v/>
      </c>
      <c r="FJ153" s="359">
        <f>FJ164</f>
        <v/>
      </c>
      <c r="FK153" s="359">
        <f>FK164</f>
        <v/>
      </c>
      <c r="FL153" s="359">
        <f>FL164</f>
        <v/>
      </c>
      <c r="FM153" s="359">
        <f>FM164</f>
        <v/>
      </c>
      <c r="FN153" s="359">
        <f>FN164</f>
        <v/>
      </c>
      <c r="FO153" s="359">
        <f>FO164</f>
        <v/>
      </c>
      <c r="FP153" s="359">
        <f>FP164</f>
        <v/>
      </c>
      <c r="FQ153" s="359">
        <f>FQ164</f>
        <v/>
      </c>
      <c r="FR153" s="359">
        <f>FR164</f>
        <v/>
      </c>
      <c r="FS153" s="359">
        <f>FS164</f>
        <v/>
      </c>
      <c r="FT153" s="359">
        <f>FT164</f>
        <v/>
      </c>
      <c r="FU153" s="359">
        <f>FU164</f>
        <v/>
      </c>
      <c r="FV153" s="359">
        <f>FV164</f>
        <v/>
      </c>
      <c r="FW153" s="359">
        <f>FW164</f>
        <v/>
      </c>
      <c r="FX153" s="359">
        <f>FX164</f>
        <v/>
      </c>
      <c r="FY153" s="359">
        <f>FY164</f>
        <v/>
      </c>
      <c r="FZ153" s="359">
        <f>FZ164</f>
        <v/>
      </c>
      <c r="GA153" s="359">
        <f>GA164</f>
        <v/>
      </c>
      <c r="GB153" s="359">
        <f>GB164</f>
        <v/>
      </c>
      <c r="GC153" s="359">
        <f>GC164</f>
        <v/>
      </c>
      <c r="GD153" s="359">
        <f>GD164</f>
        <v/>
      </c>
      <c r="GE153" s="359">
        <f>GE164</f>
        <v/>
      </c>
      <c r="GF153" s="359">
        <f>GF164</f>
        <v/>
      </c>
      <c r="GG153" s="359">
        <f>GG164</f>
        <v/>
      </c>
      <c r="GH153" s="359">
        <f>GH164</f>
        <v/>
      </c>
      <c r="GI153" s="359">
        <f>GI164</f>
        <v/>
      </c>
      <c r="GJ153" s="359">
        <f>GJ164</f>
        <v/>
      </c>
      <c r="GK153" s="359">
        <f>GK164</f>
        <v/>
      </c>
      <c r="GL153" s="359">
        <f>GL164</f>
        <v/>
      </c>
      <c r="GM153" s="359">
        <f>GM164</f>
        <v/>
      </c>
      <c r="GN153" s="359">
        <f>GN164</f>
        <v/>
      </c>
      <c r="GO153" s="359">
        <f>GO164</f>
        <v/>
      </c>
      <c r="GP153" s="359">
        <f>GP164</f>
        <v/>
      </c>
      <c r="GQ153" s="359">
        <f>GQ164</f>
        <v/>
      </c>
      <c r="GR153" s="359">
        <f>GR164</f>
        <v/>
      </c>
      <c r="GS153" s="359">
        <f>GS164</f>
        <v/>
      </c>
      <c r="GT153" s="359">
        <f>GT164</f>
        <v/>
      </c>
      <c r="GU153" s="359">
        <f>GU164</f>
        <v/>
      </c>
      <c r="GV153" s="359">
        <f>GV164</f>
        <v/>
      </c>
      <c r="GW153" s="359">
        <f>GW164</f>
        <v/>
      </c>
      <c r="GX153" s="359">
        <f>GX164</f>
        <v/>
      </c>
    </row>
    <row r="154"/>
    <row r="155">
      <c r="A155" t="n">
        <v>17</v>
      </c>
      <c r="B155" t="n">
        <v>0</v>
      </c>
      <c r="C155">
        <f>ROW(SmtRes!A74)</f>
        <v/>
      </c>
      <c r="D155">
        <f>ROW(EtalonRes!A78)</f>
        <v/>
      </c>
      <c r="E155" t="inlineStr">
        <is>
          <t>1</t>
        </is>
      </c>
      <c r="F155" t="inlineStr">
        <is>
          <t>65-9-12</t>
        </is>
      </c>
      <c r="G155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55" t="inlineStr">
        <is>
          <t>100 м трубопровода</t>
        </is>
      </c>
      <c r="I155">
        <f>ROUND(ROUND(4/100,4),7)</f>
        <v/>
      </c>
      <c r="J155" t="n">
        <v>0</v>
      </c>
      <c r="K155">
        <f>ROUND(ROUND(4/100,4),7)</f>
        <v/>
      </c>
      <c r="O155">
        <f>ROUND(CP155,0)</f>
        <v/>
      </c>
      <c r="P155">
        <f>ROUND(CQ155*I155,0)</f>
        <v/>
      </c>
      <c r="Q155">
        <f>(ROUND((ROUND(((ET155)*I155),0)*BB155),0)+ROUND((ROUND(((AE155-(EU155))*I155),0)*BS155),0))</f>
        <v/>
      </c>
      <c r="R155">
        <f>(ROUND((ROUND(((EU155)*I155),0)*BS155),0)+ROUND((ROUND(((AE155-(EU155))*I155),0)*BS155),0))</f>
        <v/>
      </c>
      <c r="S155">
        <f>ROUND(CT155*I155,0)</f>
        <v/>
      </c>
      <c r="T155">
        <f>ROUND(CU155*I155,0)</f>
        <v/>
      </c>
      <c r="U155">
        <f>ROUND(CV155*I155,7)</f>
        <v/>
      </c>
      <c r="V155">
        <f>ROUND(CW155*I155,7)</f>
        <v/>
      </c>
      <c r="W155">
        <f>ROUND(CX155*I155,0)</f>
        <v/>
      </c>
      <c r="X155">
        <f>ROUND(CY155,0)</f>
        <v/>
      </c>
      <c r="Y155">
        <f>ROUND(CZ155,0)</f>
        <v/>
      </c>
      <c r="AA155" t="n">
        <v>78855224</v>
      </c>
      <c r="AB155">
        <f>ROUND((AC155+AD155+AF155),2)</f>
        <v/>
      </c>
      <c r="AC155">
        <f>ROUND((ES155),2)</f>
        <v/>
      </c>
      <c r="AD155">
        <f>ROUND((((ET155)-(EU155))+AE155),2)</f>
        <v/>
      </c>
      <c r="AE155">
        <f>ROUND((EU155),2)</f>
        <v/>
      </c>
      <c r="AF155">
        <f>ROUND((EV155),2)</f>
        <v/>
      </c>
      <c r="AG155">
        <f>ROUND((AP155),2)</f>
        <v/>
      </c>
      <c r="AH155">
        <f>(EW155)</f>
        <v/>
      </c>
      <c r="AI155">
        <f>(EX155)</f>
        <v/>
      </c>
      <c r="AJ155">
        <f>(AS155)</f>
        <v/>
      </c>
      <c r="AK155" t="n">
        <v>4436.43</v>
      </c>
      <c r="AL155" t="n">
        <v>2875.73</v>
      </c>
      <c r="AM155" t="n">
        <v>69.59999999999999</v>
      </c>
      <c r="AN155" t="n">
        <v>0</v>
      </c>
      <c r="AO155" t="n">
        <v>1491.1</v>
      </c>
      <c r="AP155" t="n">
        <v>0</v>
      </c>
      <c r="AQ155" t="n">
        <v>155</v>
      </c>
      <c r="AR155" t="n">
        <v>0</v>
      </c>
      <c r="AS155" t="n">
        <v>0</v>
      </c>
      <c r="AT155" t="n">
        <v>103</v>
      </c>
      <c r="AU155" t="n">
        <v>52</v>
      </c>
      <c r="AV155" t="n">
        <v>1</v>
      </c>
      <c r="AW155" t="n">
        <v>1</v>
      </c>
      <c r="AZ155" t="n">
        <v>1</v>
      </c>
      <c r="BA155" t="n">
        <v>52.25</v>
      </c>
      <c r="BB155" t="n">
        <v>21.32</v>
      </c>
      <c r="BC155" t="n">
        <v>10.86</v>
      </c>
      <c r="BD155" t="inlineStr"/>
      <c r="BE155" t="inlineStr"/>
      <c r="BF155" t="inlineStr"/>
      <c r="BG155" t="inlineStr"/>
      <c r="BH155" t="n">
        <v>0</v>
      </c>
      <c r="BI155" t="n">
        <v>1</v>
      </c>
      <c r="BJ155" t="inlineStr">
        <is>
          <t>ТЕРр Московской обл., 65-9-12, приказ Минстроя России №675/пр от 28.02.2017 № 263/пр</t>
        </is>
      </c>
      <c r="BM155" t="n">
        <v>65007</v>
      </c>
      <c r="BN155" t="n">
        <v>0</v>
      </c>
      <c r="BO155" t="inlineStr">
        <is>
          <t>65-9-12</t>
        </is>
      </c>
      <c r="BP155" t="n">
        <v>1</v>
      </c>
      <c r="BQ155" t="n">
        <v>6</v>
      </c>
      <c r="BR155" t="n">
        <v>0</v>
      </c>
      <c r="BS155" t="n">
        <v>52.25</v>
      </c>
      <c r="BT155" t="n">
        <v>1</v>
      </c>
      <c r="BU155" t="n">
        <v>1</v>
      </c>
      <c r="BV155" t="n">
        <v>1</v>
      </c>
      <c r="BW155" t="n">
        <v>1</v>
      </c>
      <c r="BX155" t="n">
        <v>1</v>
      </c>
      <c r="BY155" t="inlineStr"/>
      <c r="BZ155" t="n">
        <v>103</v>
      </c>
      <c r="CA155" t="n">
        <v>52</v>
      </c>
      <c r="CB155" t="inlineStr"/>
      <c r="CE155" t="n">
        <v>12</v>
      </c>
      <c r="CF155" t="n">
        <v>0</v>
      </c>
      <c r="CG155" t="n">
        <v>0</v>
      </c>
      <c r="CM155" t="n">
        <v>0</v>
      </c>
      <c r="CN155" t="inlineStr"/>
      <c r="CO155" t="n">
        <v>0</v>
      </c>
      <c r="CP155">
        <f>(P155+Q155+S155)</f>
        <v/>
      </c>
      <c r="CQ155">
        <f>AC155*BC155</f>
        <v/>
      </c>
      <c r="CR155">
        <f>(ROUND((ROUND(((ET155)*1),0)*BB155),0)+ROUND((ROUND(((AE155-(EU155))*1),0)*BS155),0))</f>
        <v/>
      </c>
      <c r="CS155">
        <f>(ROUND((ROUND(((EU155)*1),0)*BS155),0)+ROUND((ROUND(((AE155-(EU155))*1),0)*BS155),0))</f>
        <v/>
      </c>
      <c r="CT155">
        <f>AF155*BA155</f>
        <v/>
      </c>
      <c r="CU155">
        <f>AG155</f>
        <v/>
      </c>
      <c r="CV155">
        <f>AH155</f>
        <v/>
      </c>
      <c r="CW155">
        <f>AI155</f>
        <v/>
      </c>
      <c r="CX155">
        <f>AJ155</f>
        <v/>
      </c>
      <c r="CY155">
        <f>(((S155+R155)*AT155)/100)</f>
        <v/>
      </c>
      <c r="CZ155">
        <f>(((S155+R155)*AU155)/100)</f>
        <v/>
      </c>
      <c r="DC155" t="inlineStr"/>
      <c r="DD155" t="inlineStr"/>
      <c r="DE155" t="inlineStr"/>
      <c r="DF155" t="inlineStr"/>
      <c r="DG155" t="inlineStr"/>
      <c r="DH155" t="inlineStr"/>
      <c r="DI155" t="inlineStr"/>
      <c r="DJ155" t="inlineStr"/>
      <c r="DK155" t="inlineStr"/>
      <c r="DL155" t="inlineStr"/>
      <c r="DM155" t="inlineStr"/>
      <c r="DN155" t="n">
        <v>0</v>
      </c>
      <c r="DO155" t="n">
        <v>0</v>
      </c>
      <c r="DP155" t="n">
        <v>1</v>
      </c>
      <c r="DQ155" t="n">
        <v>1</v>
      </c>
      <c r="DU155" t="n">
        <v>1013</v>
      </c>
      <c r="DV155" t="inlineStr">
        <is>
          <t>100 м трубопровода</t>
        </is>
      </c>
      <c r="DW155" t="inlineStr">
        <is>
          <t>100 м трубопровода</t>
        </is>
      </c>
      <c r="DX155" t="n">
        <v>1</v>
      </c>
      <c r="DZ155" t="inlineStr"/>
      <c r="EA155" t="inlineStr"/>
      <c r="EB155" t="inlineStr"/>
      <c r="EC155" t="inlineStr"/>
      <c r="EE155" t="n">
        <v>78726000</v>
      </c>
      <c r="EF155" t="n">
        <v>6</v>
      </c>
      <c r="EG155" t="inlineStr">
        <is>
          <t>Ремонтно-строительные работы</t>
        </is>
      </c>
      <c r="EH155" t="n">
        <v>99</v>
      </c>
      <c r="EI155" t="inlineStr">
        <is>
          <t>Внутренние санитарно-технические работы</t>
        </is>
      </c>
      <c r="EJ155" t="n">
        <v>1</v>
      </c>
      <c r="EK155" t="n">
        <v>65007</v>
      </c>
      <c r="EL155" t="inlineStr">
        <is>
          <t>Внутренние санитарнотехнические работы: смена труб, санприборов, запорной арматуры и другое</t>
        </is>
      </c>
      <c r="EM155" t="inlineStr">
        <is>
          <t>рФЕР-65</t>
        </is>
      </c>
      <c r="EO155" t="inlineStr"/>
      <c r="EQ155" t="n">
        <v>0</v>
      </c>
      <c r="ER155" t="n">
        <v>4436.43</v>
      </c>
      <c r="ES155" t="n">
        <v>2875.73</v>
      </c>
      <c r="ET155" t="n">
        <v>69.59999999999999</v>
      </c>
      <c r="EU155" t="n">
        <v>0</v>
      </c>
      <c r="EV155" t="n">
        <v>1491.1</v>
      </c>
      <c r="EW155" t="n">
        <v>155</v>
      </c>
      <c r="EX155" t="n">
        <v>0</v>
      </c>
      <c r="EY155" t="n">
        <v>0</v>
      </c>
      <c r="FQ155" t="n">
        <v>0</v>
      </c>
      <c r="FR155" t="n">
        <v>0</v>
      </c>
      <c r="FS155" t="n">
        <v>0</v>
      </c>
      <c r="FX155" t="n">
        <v>103</v>
      </c>
      <c r="FY155" t="n">
        <v>52</v>
      </c>
      <c r="GA155" t="inlineStr"/>
      <c r="GD155" t="n">
        <v>1</v>
      </c>
      <c r="GF155" t="n">
        <v>-823714425</v>
      </c>
      <c r="GG155" t="n">
        <v>2</v>
      </c>
      <c r="GH155" t="n">
        <v>1</v>
      </c>
      <c r="GI155" t="n">
        <v>2</v>
      </c>
      <c r="GJ155" t="n">
        <v>0</v>
      </c>
      <c r="GK155" t="n">
        <v>0</v>
      </c>
      <c r="GL155">
        <f>ROUND(IF(AND(BH155=3,BI155=3,FS155&lt;&gt;0),P155,0),0)</f>
        <v/>
      </c>
      <c r="GM155">
        <f>ROUND(O155+X155+Y155,0)+GX155</f>
        <v/>
      </c>
      <c r="GN155">
        <f>IF(OR(BI155=0,BI155=1),GM155-GX155,0)</f>
        <v/>
      </c>
      <c r="GO155">
        <f>IF(BI155=2,GM155-GX155,0)</f>
        <v/>
      </c>
      <c r="GP155">
        <f>IF(BI155=4,GM155-GX155,0)</f>
        <v/>
      </c>
      <c r="GR155" t="n">
        <v>0</v>
      </c>
      <c r="GS155" t="n">
        <v>3</v>
      </c>
      <c r="GT155" t="n">
        <v>0</v>
      </c>
      <c r="GU155" t="inlineStr"/>
      <c r="GV155">
        <f>ROUND((GT155),2)</f>
        <v/>
      </c>
      <c r="GW155" t="n">
        <v>1</v>
      </c>
      <c r="GX155">
        <f>ROUND(HC155*I155,0)</f>
        <v/>
      </c>
      <c r="HA155" t="n">
        <v>0</v>
      </c>
      <c r="HB155" t="n">
        <v>0</v>
      </c>
      <c r="HC155">
        <f>GV155*GW155</f>
        <v/>
      </c>
      <c r="HE155" t="inlineStr"/>
      <c r="HF155" t="inlineStr"/>
      <c r="HM155" t="inlineStr"/>
      <c r="HN155" t="inlineStr">
        <is>
          <t>Пр/812-099.2-1</t>
        </is>
      </c>
      <c r="HO155" t="inlineStr">
        <is>
          <t>Пр/774-099.2</t>
        </is>
      </c>
      <c r="HP155" t="inlineStr">
        <is>
          <t>Внутренние санитарнотехнические работы: смена труб, санприборов, запорной арматуры и другое</t>
        </is>
      </c>
      <c r="HQ155" t="inlineStr">
        <is>
          <t>Внутренние санитарнотехнические работы: смена труб, санприборов, запорной арматуры и другое</t>
        </is>
      </c>
      <c r="HS155" t="n">
        <v>0</v>
      </c>
      <c r="IK155" t="n">
        <v>0</v>
      </c>
    </row>
    <row r="156">
      <c r="A156" t="n">
        <v>17</v>
      </c>
      <c r="B156" t="n">
        <v>0</v>
      </c>
      <c r="C156">
        <f>ROW(SmtRes!A88)</f>
        <v/>
      </c>
      <c r="D156">
        <f>ROW(EtalonRes!A91)</f>
        <v/>
      </c>
      <c r="E156" t="inlineStr">
        <is>
          <t>2</t>
        </is>
      </c>
      <c r="F156" t="inlineStr">
        <is>
          <t>65-9-11</t>
        </is>
      </c>
      <c r="G156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56" t="inlineStr">
        <is>
          <t>100 м трубопровода</t>
        </is>
      </c>
      <c r="I156">
        <f>ROUND(ROUND(0.5/100,4),7)</f>
        <v/>
      </c>
      <c r="J156" t="n">
        <v>0</v>
      </c>
      <c r="K156">
        <f>ROUND(ROUND(0.5/100,4),7)</f>
        <v/>
      </c>
      <c r="O156">
        <f>ROUND(CP156,0)</f>
        <v/>
      </c>
      <c r="P156">
        <f>ROUND(CQ156*I156,0)</f>
        <v/>
      </c>
      <c r="Q156">
        <f>(ROUND((ROUND(((ET156)*I156),0)*BB156),0)+ROUND((ROUND(((AE156-(EU156))*I156),0)*BS156),0))</f>
        <v/>
      </c>
      <c r="R156">
        <f>(ROUND((ROUND(((EU156)*I156),0)*BS156),0)+ROUND((ROUND(((AE156-(EU156))*I156),0)*BS156),0))</f>
        <v/>
      </c>
      <c r="S156">
        <f>ROUND(CT156*I156,0)</f>
        <v/>
      </c>
      <c r="T156">
        <f>ROUND(CU156*I156,0)</f>
        <v/>
      </c>
      <c r="U156">
        <f>ROUND(CV156*I156,7)</f>
        <v/>
      </c>
      <c r="V156">
        <f>ROUND(CW156*I156,7)</f>
        <v/>
      </c>
      <c r="W156">
        <f>ROUND(CX156*I156,0)</f>
        <v/>
      </c>
      <c r="X156">
        <f>ROUND(CY156,0)</f>
        <v/>
      </c>
      <c r="Y156">
        <f>ROUND(CZ156,0)</f>
        <v/>
      </c>
      <c r="AA156" t="n">
        <v>78855224</v>
      </c>
      <c r="AB156">
        <f>ROUND((AC156+AD156+AF156),2)</f>
        <v/>
      </c>
      <c r="AC156">
        <f>ROUND((ES156),2)</f>
        <v/>
      </c>
      <c r="AD156">
        <f>ROUND((((ET156)-(EU156))+AE156),2)</f>
        <v/>
      </c>
      <c r="AE156">
        <f>ROUND((EU156),2)</f>
        <v/>
      </c>
      <c r="AF156">
        <f>ROUND((EV156),2)</f>
        <v/>
      </c>
      <c r="AG156">
        <f>ROUND((AP156),2)</f>
        <v/>
      </c>
      <c r="AH156">
        <f>(EW156)</f>
        <v/>
      </c>
      <c r="AI156">
        <f>(EX156)</f>
        <v/>
      </c>
      <c r="AJ156">
        <f>(AS156)</f>
        <v/>
      </c>
      <c r="AK156" t="n">
        <v>3697.44</v>
      </c>
      <c r="AL156" t="n">
        <v>2141.76</v>
      </c>
      <c r="AM156" t="n">
        <v>64.58</v>
      </c>
      <c r="AN156" t="n">
        <v>0</v>
      </c>
      <c r="AO156" t="n">
        <v>1491.1</v>
      </c>
      <c r="AP156" t="n">
        <v>0</v>
      </c>
      <c r="AQ156" t="n">
        <v>155</v>
      </c>
      <c r="AR156" t="n">
        <v>0</v>
      </c>
      <c r="AS156" t="n">
        <v>0</v>
      </c>
      <c r="AT156" t="n">
        <v>103</v>
      </c>
      <c r="AU156" t="n">
        <v>52</v>
      </c>
      <c r="AV156" t="n">
        <v>1</v>
      </c>
      <c r="AW156" t="n">
        <v>1</v>
      </c>
      <c r="AZ156" t="n">
        <v>1</v>
      </c>
      <c r="BA156" t="n">
        <v>52.25</v>
      </c>
      <c r="BB156" t="n">
        <v>21.25</v>
      </c>
      <c r="BC156" t="n">
        <v>7.42</v>
      </c>
      <c r="BD156" t="inlineStr"/>
      <c r="BE156" t="inlineStr"/>
      <c r="BF156" t="inlineStr"/>
      <c r="BG156" t="inlineStr"/>
      <c r="BH156" t="n">
        <v>0</v>
      </c>
      <c r="BI156" t="n">
        <v>1</v>
      </c>
      <c r="BJ156" t="inlineStr">
        <is>
          <t>ТЕРр Московской обл., 65-9-11, приказ Минстроя России №675/пр от 28.02.2017 № 263/пр</t>
        </is>
      </c>
      <c r="BM156" t="n">
        <v>65007</v>
      </c>
      <c r="BN156" t="n">
        <v>0</v>
      </c>
      <c r="BO156" t="inlineStr">
        <is>
          <t>65-9-11</t>
        </is>
      </c>
      <c r="BP156" t="n">
        <v>1</v>
      </c>
      <c r="BQ156" t="n">
        <v>6</v>
      </c>
      <c r="BR156" t="n">
        <v>0</v>
      </c>
      <c r="BS156" t="n">
        <v>52.25</v>
      </c>
      <c r="BT156" t="n">
        <v>1</v>
      </c>
      <c r="BU156" t="n">
        <v>1</v>
      </c>
      <c r="BV156" t="n">
        <v>1</v>
      </c>
      <c r="BW156" t="n">
        <v>1</v>
      </c>
      <c r="BX156" t="n">
        <v>1</v>
      </c>
      <c r="BY156" t="inlineStr"/>
      <c r="BZ156" t="n">
        <v>103</v>
      </c>
      <c r="CA156" t="n">
        <v>52</v>
      </c>
      <c r="CB156" t="inlineStr"/>
      <c r="CE156" t="n">
        <v>12</v>
      </c>
      <c r="CF156" t="n">
        <v>0</v>
      </c>
      <c r="CG156" t="n">
        <v>0</v>
      </c>
      <c r="CM156" t="n">
        <v>0</v>
      </c>
      <c r="CN156" t="inlineStr"/>
      <c r="CO156" t="n">
        <v>0</v>
      </c>
      <c r="CP156">
        <f>(P156+Q156+S156)</f>
        <v/>
      </c>
      <c r="CQ156">
        <f>AC156*BC156</f>
        <v/>
      </c>
      <c r="CR156">
        <f>(ROUND((ROUND(((ET156)*1),0)*BB156),0)+ROUND((ROUND(((AE156-(EU156))*1),0)*BS156),0))</f>
        <v/>
      </c>
      <c r="CS156">
        <f>(ROUND((ROUND(((EU156)*1),0)*BS156),0)+ROUND((ROUND(((AE156-(EU156))*1),0)*BS156),0))</f>
        <v/>
      </c>
      <c r="CT156">
        <f>AF156*BA156</f>
        <v/>
      </c>
      <c r="CU156">
        <f>AG156</f>
        <v/>
      </c>
      <c r="CV156">
        <f>AH156</f>
        <v/>
      </c>
      <c r="CW156">
        <f>AI156</f>
        <v/>
      </c>
      <c r="CX156">
        <f>AJ156</f>
        <v/>
      </c>
      <c r="CY156">
        <f>(((S156+R156)*AT156)/100)</f>
        <v/>
      </c>
      <c r="CZ156">
        <f>(((S156+R156)*AU156)/100)</f>
        <v/>
      </c>
      <c r="DC156" t="inlineStr"/>
      <c r="DD156" t="inlineStr"/>
      <c r="DE156" t="inlineStr"/>
      <c r="DF156" t="inlineStr"/>
      <c r="DG156" t="inlineStr"/>
      <c r="DH156" t="inlineStr"/>
      <c r="DI156" t="inlineStr"/>
      <c r="DJ156" t="inlineStr"/>
      <c r="DK156" t="inlineStr"/>
      <c r="DL156" t="inlineStr"/>
      <c r="DM156" t="inlineStr"/>
      <c r="DN156" t="n">
        <v>0</v>
      </c>
      <c r="DO156" t="n">
        <v>0</v>
      </c>
      <c r="DP156" t="n">
        <v>1</v>
      </c>
      <c r="DQ156" t="n">
        <v>1</v>
      </c>
      <c r="DU156" t="n">
        <v>1013</v>
      </c>
      <c r="DV156" t="inlineStr">
        <is>
          <t>100 м трубопровода</t>
        </is>
      </c>
      <c r="DW156" t="inlineStr">
        <is>
          <t>100 м трубопровода</t>
        </is>
      </c>
      <c r="DX156" t="n">
        <v>1</v>
      </c>
      <c r="DZ156" t="inlineStr"/>
      <c r="EA156" t="inlineStr"/>
      <c r="EB156" t="inlineStr"/>
      <c r="EC156" t="inlineStr"/>
      <c r="EE156" t="n">
        <v>78726000</v>
      </c>
      <c r="EF156" t="n">
        <v>6</v>
      </c>
      <c r="EG156" t="inlineStr">
        <is>
          <t>Ремонтно-строительные работы</t>
        </is>
      </c>
      <c r="EH156" t="n">
        <v>99</v>
      </c>
      <c r="EI156" t="inlineStr">
        <is>
          <t>Внутренние санитарно-технические работы</t>
        </is>
      </c>
      <c r="EJ156" t="n">
        <v>1</v>
      </c>
      <c r="EK156" t="n">
        <v>65007</v>
      </c>
      <c r="EL156" t="inlineStr">
        <is>
          <t>Внутренние санитарнотехнические работы: смена труб, санприборов, запорной арматуры и другое</t>
        </is>
      </c>
      <c r="EM156" t="inlineStr">
        <is>
          <t>рФЕР-65</t>
        </is>
      </c>
      <c r="EO156" t="inlineStr"/>
      <c r="EQ156" t="n">
        <v>0</v>
      </c>
      <c r="ER156" t="n">
        <v>3697.44</v>
      </c>
      <c r="ES156" t="n">
        <v>2141.76</v>
      </c>
      <c r="ET156" t="n">
        <v>64.58</v>
      </c>
      <c r="EU156" t="n">
        <v>0</v>
      </c>
      <c r="EV156" t="n">
        <v>1491.1</v>
      </c>
      <c r="EW156" t="n">
        <v>155</v>
      </c>
      <c r="EX156" t="n">
        <v>0</v>
      </c>
      <c r="EY156" t="n">
        <v>0</v>
      </c>
      <c r="FQ156" t="n">
        <v>0</v>
      </c>
      <c r="FR156" t="n">
        <v>0</v>
      </c>
      <c r="FS156" t="n">
        <v>0</v>
      </c>
      <c r="FX156" t="n">
        <v>103</v>
      </c>
      <c r="FY156" t="n">
        <v>52</v>
      </c>
      <c r="GA156" t="inlineStr"/>
      <c r="GD156" t="n">
        <v>1</v>
      </c>
      <c r="GF156" t="n">
        <v>1691132207</v>
      </c>
      <c r="GG156" t="n">
        <v>2</v>
      </c>
      <c r="GH156" t="n">
        <v>1</v>
      </c>
      <c r="GI156" t="n">
        <v>2</v>
      </c>
      <c r="GJ156" t="n">
        <v>0</v>
      </c>
      <c r="GK156" t="n">
        <v>0</v>
      </c>
      <c r="GL156">
        <f>ROUND(IF(AND(BH156=3,BI156=3,FS156&lt;&gt;0),P156,0),0)</f>
        <v/>
      </c>
      <c r="GM156">
        <f>ROUND(O156+X156+Y156,0)+GX156</f>
        <v/>
      </c>
      <c r="GN156">
        <f>IF(OR(BI156=0,BI156=1),GM156-GX156,0)</f>
        <v/>
      </c>
      <c r="GO156">
        <f>IF(BI156=2,GM156-GX156,0)</f>
        <v/>
      </c>
      <c r="GP156">
        <f>IF(BI156=4,GM156-GX156,0)</f>
        <v/>
      </c>
      <c r="GR156" t="n">
        <v>0</v>
      </c>
      <c r="GS156" t="n">
        <v>3</v>
      </c>
      <c r="GT156" t="n">
        <v>0</v>
      </c>
      <c r="GU156" t="inlineStr"/>
      <c r="GV156">
        <f>ROUND((GT156),2)</f>
        <v/>
      </c>
      <c r="GW156" t="n">
        <v>1</v>
      </c>
      <c r="GX156">
        <f>ROUND(HC156*I156,0)</f>
        <v/>
      </c>
      <c r="HA156" t="n">
        <v>0</v>
      </c>
      <c r="HB156" t="n">
        <v>0</v>
      </c>
      <c r="HC156">
        <f>GV156*GW156</f>
        <v/>
      </c>
      <c r="HE156" t="inlineStr"/>
      <c r="HF156" t="inlineStr"/>
      <c r="HM156" t="inlineStr"/>
      <c r="HN156" t="inlineStr">
        <is>
          <t>Пр/812-099.2-1</t>
        </is>
      </c>
      <c r="HO156" t="inlineStr">
        <is>
          <t>Пр/774-099.2</t>
        </is>
      </c>
      <c r="HP156" t="inlineStr">
        <is>
          <t>Внутренние санитарнотехнические работы: смена труб, санприборов, запорной арматуры и другое</t>
        </is>
      </c>
      <c r="HQ156" t="inlineStr">
        <is>
          <t>Внутренние санитарнотехнические работы: смена труб, санприборов, запорной арматуры и другое</t>
        </is>
      </c>
      <c r="HS156" t="n">
        <v>0</v>
      </c>
      <c r="IK156" t="n">
        <v>0</v>
      </c>
    </row>
    <row r="157">
      <c r="A157" t="n">
        <v>18</v>
      </c>
      <c r="B157" t="n">
        <v>0</v>
      </c>
      <c r="C157" t="n">
        <v>86</v>
      </c>
      <c r="E157" t="inlineStr">
        <is>
          <t>2,1</t>
        </is>
      </c>
      <c r="F157" t="inlineStr">
        <is>
          <t>507-5007</t>
        </is>
      </c>
      <c r="G157" t="inlineStr">
        <is>
          <t>Муфта полипропиленовая соединительная диаметром 20 мм</t>
        </is>
      </c>
      <c r="H157" t="inlineStr">
        <is>
          <t>10 шт.</t>
        </is>
      </c>
      <c r="I157">
        <f>I156*J157</f>
        <v/>
      </c>
      <c r="J157" t="n">
        <v>20</v>
      </c>
      <c r="K157" t="n">
        <v>20</v>
      </c>
      <c r="O157">
        <f>ROUND(CP157,0)</f>
        <v/>
      </c>
      <c r="P157">
        <f>ROUND(CQ157*I157,0)</f>
        <v/>
      </c>
      <c r="Q157">
        <f>(ROUND((ROUND(((ET157)*I157),0)*BB157),0)+ROUND((ROUND(((AE157-(EU157))*I157),0)*BS157),0))</f>
        <v/>
      </c>
      <c r="R157">
        <f>(ROUND((ROUND(((EU157)*I157),0)*BS157),0)+ROUND((ROUND(((AE157-(EU157))*I157),0)*BS157),0))</f>
        <v/>
      </c>
      <c r="S157">
        <f>ROUND(CT157*I157,0)</f>
        <v/>
      </c>
      <c r="T157">
        <f>ROUND(CU157*I157,0)</f>
        <v/>
      </c>
      <c r="U157">
        <f>ROUND(CV157*I157,7)</f>
        <v/>
      </c>
      <c r="V157">
        <f>ROUND(CW157*I157,7)</f>
        <v/>
      </c>
      <c r="W157">
        <f>ROUND(CX157*I157,0)</f>
        <v/>
      </c>
      <c r="X157">
        <f>ROUND(CY157,0)</f>
        <v/>
      </c>
      <c r="Y157">
        <f>ROUND(CZ157,0)</f>
        <v/>
      </c>
      <c r="AA157" t="n">
        <v>78855224</v>
      </c>
      <c r="AB157">
        <f>ROUND((AC157+AD157+AF157),2)</f>
        <v/>
      </c>
      <c r="AC157">
        <f>ROUND((ES157),2)</f>
        <v/>
      </c>
      <c r="AD157">
        <f>ROUND((((ET157)-(EU157))+AE157),2)</f>
        <v/>
      </c>
      <c r="AE157">
        <f>ROUND((EU157),2)</f>
        <v/>
      </c>
      <c r="AF157">
        <f>ROUND((EV157),2)</f>
        <v/>
      </c>
      <c r="AG157">
        <f>ROUND((AP157),2)</f>
        <v/>
      </c>
      <c r="AH157">
        <f>(EW157)</f>
        <v/>
      </c>
      <c r="AI157">
        <f>(EX157)</f>
        <v/>
      </c>
      <c r="AJ157">
        <f>(AS157)</f>
        <v/>
      </c>
      <c r="AK157" t="n">
        <v>7</v>
      </c>
      <c r="AL157" t="n">
        <v>7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  <c r="AS157" t="n">
        <v>0.01</v>
      </c>
      <c r="AT157" t="n">
        <v>103</v>
      </c>
      <c r="AU157" t="n">
        <v>52</v>
      </c>
      <c r="AV157" t="n">
        <v>1</v>
      </c>
      <c r="AW157" t="n">
        <v>1</v>
      </c>
      <c r="AZ157" t="n">
        <v>1</v>
      </c>
      <c r="BA157" t="n">
        <v>1</v>
      </c>
      <c r="BB157" t="n">
        <v>1</v>
      </c>
      <c r="BC157" t="n">
        <v>6.1</v>
      </c>
      <c r="BD157" t="inlineStr"/>
      <c r="BE157" t="inlineStr"/>
      <c r="BF157" t="inlineStr"/>
      <c r="BG157" t="inlineStr"/>
      <c r="BH157" t="n">
        <v>3</v>
      </c>
      <c r="BI157" t="n">
        <v>1</v>
      </c>
      <c r="BJ157" t="inlineStr">
        <is>
          <t>ТССЦ Московской обл., 507-5007, приказ Минстроя России №675/пр от 28.02.2017 № 258/пр</t>
        </is>
      </c>
      <c r="BM157" t="n">
        <v>65007</v>
      </c>
      <c r="BN157" t="n">
        <v>0</v>
      </c>
      <c r="BO157" t="inlineStr">
        <is>
          <t>507-5007</t>
        </is>
      </c>
      <c r="BP157" t="n">
        <v>1</v>
      </c>
      <c r="BQ157" t="n">
        <v>6</v>
      </c>
      <c r="BR157" t="n">
        <v>0</v>
      </c>
      <c r="BS157" t="n">
        <v>1</v>
      </c>
      <c r="BT157" t="n">
        <v>1</v>
      </c>
      <c r="BU157" t="n">
        <v>1</v>
      </c>
      <c r="BV157" t="n">
        <v>1</v>
      </c>
      <c r="BW157" t="n">
        <v>1</v>
      </c>
      <c r="BX157" t="n">
        <v>1</v>
      </c>
      <c r="BY157" t="inlineStr"/>
      <c r="BZ157" t="n">
        <v>103</v>
      </c>
      <c r="CA157" t="n">
        <v>52</v>
      </c>
      <c r="CB157" t="inlineStr"/>
      <c r="CE157" t="n">
        <v>12</v>
      </c>
      <c r="CF157" t="n">
        <v>0</v>
      </c>
      <c r="CG157" t="n">
        <v>0</v>
      </c>
      <c r="CM157" t="n">
        <v>0</v>
      </c>
      <c r="CN157" t="inlineStr"/>
      <c r="CO157" t="n">
        <v>0</v>
      </c>
      <c r="CP157">
        <f>(P157+Q157+S157)</f>
        <v/>
      </c>
      <c r="CQ157">
        <f>AC157*BC157</f>
        <v/>
      </c>
      <c r="CR157">
        <f>(ROUND((ROUND(((ET157)*1),0)*BB157),0)+ROUND((ROUND(((AE157-(EU157))*1),0)*BS157),0))</f>
        <v/>
      </c>
      <c r="CS157">
        <f>(ROUND((ROUND(((EU157)*1),0)*BS157),0)+ROUND((ROUND(((AE157-(EU157))*1),0)*BS157),0))</f>
        <v/>
      </c>
      <c r="CT157">
        <f>AF157*BA157</f>
        <v/>
      </c>
      <c r="CU157">
        <f>AG157</f>
        <v/>
      </c>
      <c r="CV157">
        <f>AH157</f>
        <v/>
      </c>
      <c r="CW157">
        <f>AI157</f>
        <v/>
      </c>
      <c r="CX157">
        <f>AJ157</f>
        <v/>
      </c>
      <c r="CY157">
        <f>(((S157+R157)*AT157)/100)</f>
        <v/>
      </c>
      <c r="CZ157">
        <f>(((S157+R157)*AU157)/100)</f>
        <v/>
      </c>
      <c r="DC157" t="inlineStr"/>
      <c r="DD157" t="inlineStr"/>
      <c r="DE157" t="inlineStr"/>
      <c r="DF157" t="inlineStr"/>
      <c r="DG157" t="inlineStr"/>
      <c r="DH157" t="inlineStr"/>
      <c r="DI157" t="inlineStr"/>
      <c r="DJ157" t="inlineStr"/>
      <c r="DK157" t="inlineStr"/>
      <c r="DL157" t="inlineStr"/>
      <c r="DM157" t="inlineStr"/>
      <c r="DN157" t="n">
        <v>0</v>
      </c>
      <c r="DO157" t="n">
        <v>0</v>
      </c>
      <c r="DP157" t="n">
        <v>1</v>
      </c>
      <c r="DQ157" t="n">
        <v>1</v>
      </c>
      <c r="DU157" t="n">
        <v>1010</v>
      </c>
      <c r="DV157" t="inlineStr">
        <is>
          <t>10 шт.</t>
        </is>
      </c>
      <c r="DW157" t="inlineStr">
        <is>
          <t>10 шт.</t>
        </is>
      </c>
      <c r="DX157" t="n">
        <v>10</v>
      </c>
      <c r="DZ157" t="inlineStr"/>
      <c r="EA157" t="inlineStr"/>
      <c r="EB157" t="inlineStr"/>
      <c r="EC157" t="inlineStr"/>
      <c r="EE157" t="n">
        <v>78726000</v>
      </c>
      <c r="EF157" t="n">
        <v>6</v>
      </c>
      <c r="EG157" t="inlineStr">
        <is>
          <t>Ремонтно-строительные работы</t>
        </is>
      </c>
      <c r="EH157" t="n">
        <v>99</v>
      </c>
      <c r="EI157" t="inlineStr">
        <is>
          <t>Внутренние санитарно-технические работы</t>
        </is>
      </c>
      <c r="EJ157" t="n">
        <v>1</v>
      </c>
      <c r="EK157" t="n">
        <v>65007</v>
      </c>
      <c r="EL157" t="inlineStr">
        <is>
          <t>Внутренние санитарнотехнические работы: смена труб, санприборов, запорной арматуры и другое</t>
        </is>
      </c>
      <c r="EM157" t="inlineStr">
        <is>
          <t>рФЕР-65</t>
        </is>
      </c>
      <c r="EO157" t="inlineStr"/>
      <c r="EQ157" t="n">
        <v>0</v>
      </c>
      <c r="ER157" t="n">
        <v>7</v>
      </c>
      <c r="ES157" t="n">
        <v>7</v>
      </c>
      <c r="ET157" t="n">
        <v>0</v>
      </c>
      <c r="EU157" t="n">
        <v>0</v>
      </c>
      <c r="EV157" t="n">
        <v>0</v>
      </c>
      <c r="EW157" t="n">
        <v>0</v>
      </c>
      <c r="EX157" t="n">
        <v>0</v>
      </c>
      <c r="FQ157" t="n">
        <v>0</v>
      </c>
      <c r="FR157" t="n">
        <v>0</v>
      </c>
      <c r="FS157" t="n">
        <v>0</v>
      </c>
      <c r="FX157" t="n">
        <v>103</v>
      </c>
      <c r="FY157" t="n">
        <v>52</v>
      </c>
      <c r="GA157" t="inlineStr"/>
      <c r="GD157" t="n">
        <v>1</v>
      </c>
      <c r="GF157" t="n">
        <v>-793832491</v>
      </c>
      <c r="GG157" t="n">
        <v>2</v>
      </c>
      <c r="GH157" t="n">
        <v>1</v>
      </c>
      <c r="GI157" t="n">
        <v>2</v>
      </c>
      <c r="GJ157" t="n">
        <v>0</v>
      </c>
      <c r="GK157" t="n">
        <v>0</v>
      </c>
      <c r="GL157">
        <f>ROUND(IF(AND(BH157=3,BI157=3,FS157&lt;&gt;0),P157,0),0)</f>
        <v/>
      </c>
      <c r="GM157">
        <f>ROUND(O157+X157+Y157,0)+GX157</f>
        <v/>
      </c>
      <c r="GN157">
        <f>IF(OR(BI157=0,BI157=1),GM157-GX157,0)</f>
        <v/>
      </c>
      <c r="GO157">
        <f>IF(BI157=2,GM157-GX157,0)</f>
        <v/>
      </c>
      <c r="GP157">
        <f>IF(BI157=4,GM157-GX157,0)</f>
        <v/>
      </c>
      <c r="GR157" t="n">
        <v>0</v>
      </c>
      <c r="GS157" t="n">
        <v>3</v>
      </c>
      <c r="GT157" t="n">
        <v>0</v>
      </c>
      <c r="GU157" t="inlineStr"/>
      <c r="GV157">
        <f>ROUND((GT157),2)</f>
        <v/>
      </c>
      <c r="GW157" t="n">
        <v>1</v>
      </c>
      <c r="GX157">
        <f>ROUND(HC157*I157,0)</f>
        <v/>
      </c>
      <c r="HA157" t="n">
        <v>0</v>
      </c>
      <c r="HB157" t="n">
        <v>0</v>
      </c>
      <c r="HC157">
        <f>GV157*GW157</f>
        <v/>
      </c>
      <c r="HE157" t="inlineStr"/>
      <c r="HF157" t="inlineStr"/>
      <c r="HM157" t="inlineStr"/>
      <c r="HN157" t="inlineStr">
        <is>
          <t>Пр/812-099.2-1</t>
        </is>
      </c>
      <c r="HO157" t="inlineStr">
        <is>
          <t>Пр/774-099.2</t>
        </is>
      </c>
      <c r="HP157" t="inlineStr">
        <is>
          <t>Внутренние санитарнотехнические работы: смена труб, санприборов, запорной арматуры и другое</t>
        </is>
      </c>
      <c r="HQ157" t="inlineStr">
        <is>
          <t>Внутренние санитарнотехнические работы: смена труб, санприборов, запорной арматуры и другое</t>
        </is>
      </c>
      <c r="HS157" t="n">
        <v>0</v>
      </c>
      <c r="IK157" t="n">
        <v>0</v>
      </c>
    </row>
    <row r="158">
      <c r="A158" t="n">
        <v>18</v>
      </c>
      <c r="B158" t="n">
        <v>0</v>
      </c>
      <c r="C158" t="n">
        <v>88</v>
      </c>
      <c r="E158" t="inlineStr">
        <is>
          <t>2,2</t>
        </is>
      </c>
      <c r="F158" t="inlineStr">
        <is>
          <t>507-5056</t>
        </is>
      </c>
      <c r="G158" t="inlineStr">
        <is>
          <t>Муфта полипропиленовая переходная диаметром 25х20 мм (прим. переход 25/32)</t>
        </is>
      </c>
      <c r="H158" t="inlineStr">
        <is>
          <t>10 шт.</t>
        </is>
      </c>
      <c r="I158">
        <f>I156*J158</f>
        <v/>
      </c>
      <c r="J158" t="n">
        <v>20</v>
      </c>
      <c r="K158" t="n">
        <v>20</v>
      </c>
      <c r="O158">
        <f>ROUND(CP158,0)</f>
        <v/>
      </c>
      <c r="P158">
        <f>ROUND(CQ158*I158,0)</f>
        <v/>
      </c>
      <c r="Q158">
        <f>(ROUND((ROUND(((ET158)*I158),0)*BB158),0)+ROUND((ROUND(((AE158-(EU158))*I158),0)*BS158),0))</f>
        <v/>
      </c>
      <c r="R158">
        <f>(ROUND((ROUND(((EU158)*I158),0)*BS158),0)+ROUND((ROUND(((AE158-(EU158))*I158),0)*BS158),0))</f>
        <v/>
      </c>
      <c r="S158">
        <f>ROUND(CT158*I158,0)</f>
        <v/>
      </c>
      <c r="T158">
        <f>ROUND(CU158*I158,0)</f>
        <v/>
      </c>
      <c r="U158">
        <f>ROUND(CV158*I158,7)</f>
        <v/>
      </c>
      <c r="V158">
        <f>ROUND(CW158*I158,7)</f>
        <v/>
      </c>
      <c r="W158">
        <f>ROUND(CX158*I158,0)</f>
        <v/>
      </c>
      <c r="X158">
        <f>ROUND(CY158,0)</f>
        <v/>
      </c>
      <c r="Y158">
        <f>ROUND(CZ158,0)</f>
        <v/>
      </c>
      <c r="AA158" t="n">
        <v>78855224</v>
      </c>
      <c r="AB158">
        <f>ROUND((AC158+AD158+AF158),2)</f>
        <v/>
      </c>
      <c r="AC158">
        <f>ROUND((ES158),2)</f>
        <v/>
      </c>
      <c r="AD158">
        <f>ROUND((((ET158)-(EU158))+AE158),2)</f>
        <v/>
      </c>
      <c r="AE158">
        <f>ROUND((EU158),2)</f>
        <v/>
      </c>
      <c r="AF158">
        <f>ROUND((EV158),2)</f>
        <v/>
      </c>
      <c r="AG158">
        <f>ROUND((AP158),2)</f>
        <v/>
      </c>
      <c r="AH158">
        <f>(EW158)</f>
        <v/>
      </c>
      <c r="AI158">
        <f>(EX158)</f>
        <v/>
      </c>
      <c r="AJ158">
        <f>(AS158)</f>
        <v/>
      </c>
      <c r="AK158" t="n">
        <v>10.1</v>
      </c>
      <c r="AL158" t="n">
        <v>10.1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  <c r="AS158" t="n">
        <v>0.01</v>
      </c>
      <c r="AT158" t="n">
        <v>103</v>
      </c>
      <c r="AU158" t="n">
        <v>52</v>
      </c>
      <c r="AV158" t="n">
        <v>1</v>
      </c>
      <c r="AW158" t="n">
        <v>1</v>
      </c>
      <c r="AZ158" t="n">
        <v>1</v>
      </c>
      <c r="BA158" t="n">
        <v>1</v>
      </c>
      <c r="BB158" t="n">
        <v>1</v>
      </c>
      <c r="BC158" t="n">
        <v>5.91</v>
      </c>
      <c r="BD158" t="inlineStr"/>
      <c r="BE158" t="inlineStr"/>
      <c r="BF158" t="inlineStr"/>
      <c r="BG158" t="inlineStr"/>
      <c r="BH158" t="n">
        <v>3</v>
      </c>
      <c r="BI158" t="n">
        <v>1</v>
      </c>
      <c r="BJ158" t="inlineStr">
        <is>
          <t>ТССЦ Московской обл., 507-5056, приказ Минстроя России №675/пр от 28.02.2017 № 258/пр</t>
        </is>
      </c>
      <c r="BM158" t="n">
        <v>65007</v>
      </c>
      <c r="BN158" t="n">
        <v>0</v>
      </c>
      <c r="BO158" t="inlineStr">
        <is>
          <t>507-5056</t>
        </is>
      </c>
      <c r="BP158" t="n">
        <v>1</v>
      </c>
      <c r="BQ158" t="n">
        <v>6</v>
      </c>
      <c r="BR158" t="n">
        <v>0</v>
      </c>
      <c r="BS158" t="n">
        <v>1</v>
      </c>
      <c r="BT158" t="n">
        <v>1</v>
      </c>
      <c r="BU158" t="n">
        <v>1</v>
      </c>
      <c r="BV158" t="n">
        <v>1</v>
      </c>
      <c r="BW158" t="n">
        <v>1</v>
      </c>
      <c r="BX158" t="n">
        <v>1</v>
      </c>
      <c r="BY158" t="inlineStr"/>
      <c r="BZ158" t="n">
        <v>103</v>
      </c>
      <c r="CA158" t="n">
        <v>52</v>
      </c>
      <c r="CB158" t="inlineStr"/>
      <c r="CE158" t="n">
        <v>12</v>
      </c>
      <c r="CF158" t="n">
        <v>0</v>
      </c>
      <c r="CG158" t="n">
        <v>0</v>
      </c>
      <c r="CM158" t="n">
        <v>0</v>
      </c>
      <c r="CN158" t="inlineStr"/>
      <c r="CO158" t="n">
        <v>0</v>
      </c>
      <c r="CP158">
        <f>(P158+Q158+S158)</f>
        <v/>
      </c>
      <c r="CQ158">
        <f>AC158*BC158</f>
        <v/>
      </c>
      <c r="CR158">
        <f>(ROUND((ROUND(((ET158)*1),0)*BB158),0)+ROUND((ROUND(((AE158-(EU158))*1),0)*BS158),0))</f>
        <v/>
      </c>
      <c r="CS158">
        <f>(ROUND((ROUND(((EU158)*1),0)*BS158),0)+ROUND((ROUND(((AE158-(EU158))*1),0)*BS158),0))</f>
        <v/>
      </c>
      <c r="CT158">
        <f>AF158*BA158</f>
        <v/>
      </c>
      <c r="CU158">
        <f>AG158</f>
        <v/>
      </c>
      <c r="CV158">
        <f>AH158</f>
        <v/>
      </c>
      <c r="CW158">
        <f>AI158</f>
        <v/>
      </c>
      <c r="CX158">
        <f>AJ158</f>
        <v/>
      </c>
      <c r="CY158">
        <f>(((S158+R158)*AT158)/100)</f>
        <v/>
      </c>
      <c r="CZ158">
        <f>(((S158+R158)*AU158)/100)</f>
        <v/>
      </c>
      <c r="DC158" t="inlineStr"/>
      <c r="DD158" t="inlineStr"/>
      <c r="DE158" t="inlineStr"/>
      <c r="DF158" t="inlineStr"/>
      <c r="DG158" t="inlineStr"/>
      <c r="DH158" t="inlineStr"/>
      <c r="DI158" t="inlineStr"/>
      <c r="DJ158" t="inlineStr"/>
      <c r="DK158" t="inlineStr"/>
      <c r="DL158" t="inlineStr"/>
      <c r="DM158" t="inlineStr"/>
      <c r="DN158" t="n">
        <v>0</v>
      </c>
      <c r="DO158" t="n">
        <v>0</v>
      </c>
      <c r="DP158" t="n">
        <v>1</v>
      </c>
      <c r="DQ158" t="n">
        <v>1</v>
      </c>
      <c r="DU158" t="n">
        <v>1010</v>
      </c>
      <c r="DV158" t="inlineStr">
        <is>
          <t>10 шт.</t>
        </is>
      </c>
      <c r="DW158" t="inlineStr">
        <is>
          <t>10 шт.</t>
        </is>
      </c>
      <c r="DX158" t="n">
        <v>10</v>
      </c>
      <c r="DZ158" t="inlineStr"/>
      <c r="EA158" t="inlineStr"/>
      <c r="EB158" t="inlineStr"/>
      <c r="EC158" t="inlineStr"/>
      <c r="EE158" t="n">
        <v>78726000</v>
      </c>
      <c r="EF158" t="n">
        <v>6</v>
      </c>
      <c r="EG158" t="inlineStr">
        <is>
          <t>Ремонтно-строительные работы</t>
        </is>
      </c>
      <c r="EH158" t="n">
        <v>99</v>
      </c>
      <c r="EI158" t="inlineStr">
        <is>
          <t>Внутренние санитарно-технические работы</t>
        </is>
      </c>
      <c r="EJ158" t="n">
        <v>1</v>
      </c>
      <c r="EK158" t="n">
        <v>65007</v>
      </c>
      <c r="EL158" t="inlineStr">
        <is>
          <t>Внутренние санитарнотехнические работы: смена труб, санприборов, запорной арматуры и другое</t>
        </is>
      </c>
      <c r="EM158" t="inlineStr">
        <is>
          <t>рФЕР-65</t>
        </is>
      </c>
      <c r="EO158" t="inlineStr"/>
      <c r="EQ158" t="n">
        <v>0</v>
      </c>
      <c r="ER158" t="n">
        <v>10.1</v>
      </c>
      <c r="ES158" t="n">
        <v>10.1</v>
      </c>
      <c r="ET158" t="n">
        <v>0</v>
      </c>
      <c r="EU158" t="n">
        <v>0</v>
      </c>
      <c r="EV158" t="n">
        <v>0</v>
      </c>
      <c r="EW158" t="n">
        <v>0</v>
      </c>
      <c r="EX158" t="n">
        <v>0</v>
      </c>
      <c r="FQ158" t="n">
        <v>0</v>
      </c>
      <c r="FR158" t="n">
        <v>0</v>
      </c>
      <c r="FS158" t="n">
        <v>0</v>
      </c>
      <c r="FX158" t="n">
        <v>103</v>
      </c>
      <c r="FY158" t="n">
        <v>52</v>
      </c>
      <c r="GA158" t="inlineStr"/>
      <c r="GD158" t="n">
        <v>1</v>
      </c>
      <c r="GF158" t="n">
        <v>89819860</v>
      </c>
      <c r="GG158" t="n">
        <v>2</v>
      </c>
      <c r="GH158" t="n">
        <v>1</v>
      </c>
      <c r="GI158" t="n">
        <v>2</v>
      </c>
      <c r="GJ158" t="n">
        <v>0</v>
      </c>
      <c r="GK158" t="n">
        <v>0</v>
      </c>
      <c r="GL158">
        <f>ROUND(IF(AND(BH158=3,BI158=3,FS158&lt;&gt;0),P158,0),0)</f>
        <v/>
      </c>
      <c r="GM158">
        <f>ROUND(O158+X158+Y158,0)+GX158</f>
        <v/>
      </c>
      <c r="GN158">
        <f>IF(OR(BI158=0,BI158=1),GM158-GX158,0)</f>
        <v/>
      </c>
      <c r="GO158">
        <f>IF(BI158=2,GM158-GX158,0)</f>
        <v/>
      </c>
      <c r="GP158">
        <f>IF(BI158=4,GM158-GX158,0)</f>
        <v/>
      </c>
      <c r="GR158" t="n">
        <v>0</v>
      </c>
      <c r="GS158" t="n">
        <v>3</v>
      </c>
      <c r="GT158" t="n">
        <v>0</v>
      </c>
      <c r="GU158" t="inlineStr"/>
      <c r="GV158">
        <f>ROUND((GT158),2)</f>
        <v/>
      </c>
      <c r="GW158" t="n">
        <v>1</v>
      </c>
      <c r="GX158">
        <f>ROUND(HC158*I158,0)</f>
        <v/>
      </c>
      <c r="HA158" t="n">
        <v>0</v>
      </c>
      <c r="HB158" t="n">
        <v>0</v>
      </c>
      <c r="HC158">
        <f>GV158*GW158</f>
        <v/>
      </c>
      <c r="HE158" t="inlineStr"/>
      <c r="HF158" t="inlineStr"/>
      <c r="HM158" t="inlineStr"/>
      <c r="HN158" t="inlineStr">
        <is>
          <t>Пр/812-099.2-1</t>
        </is>
      </c>
      <c r="HO158" t="inlineStr">
        <is>
          <t>Пр/774-099.2</t>
        </is>
      </c>
      <c r="HP158" t="inlineStr">
        <is>
          <t>Внутренние санитарнотехнические работы: смена труб, санприборов, запорной арматуры и другое</t>
        </is>
      </c>
      <c r="HQ158" t="inlineStr">
        <is>
          <t>Внутренние санитарнотехнические работы: смена труб, санприборов, запорной арматуры и другое</t>
        </is>
      </c>
      <c r="HS158" t="n">
        <v>0</v>
      </c>
      <c r="IK158" t="n">
        <v>0</v>
      </c>
    </row>
    <row r="159">
      <c r="A159" t="n">
        <v>18</v>
      </c>
      <c r="B159" t="n">
        <v>0</v>
      </c>
      <c r="C159" t="n">
        <v>87</v>
      </c>
      <c r="E159" t="inlineStr">
        <is>
          <t>2,3</t>
        </is>
      </c>
      <c r="F159" t="inlineStr">
        <is>
          <t>507-5017</t>
        </is>
      </c>
      <c r="G159" t="inlineStr">
        <is>
          <t>Муфта полипропиленовая комбинированная, с внутренней резьбой диаметром 20х3/4"</t>
        </is>
      </c>
      <c r="H159" t="inlineStr">
        <is>
          <t>10 шт.</t>
        </is>
      </c>
      <c r="I159">
        <f>I156*J159</f>
        <v/>
      </c>
      <c r="J159" t="n">
        <v>20</v>
      </c>
      <c r="K159" t="n">
        <v>20</v>
      </c>
      <c r="O159">
        <f>ROUND(CP159,0)</f>
        <v/>
      </c>
      <c r="P159">
        <f>ROUND(CQ159*I159,0)</f>
        <v/>
      </c>
      <c r="Q159">
        <f>(ROUND((ROUND(((ET159)*I159),0)*BB159),0)+ROUND((ROUND(((AE159-(EU159))*I159),0)*BS159),0))</f>
        <v/>
      </c>
      <c r="R159">
        <f>(ROUND((ROUND(((EU159)*I159),0)*BS159),0)+ROUND((ROUND(((AE159-(EU159))*I159),0)*BS159),0))</f>
        <v/>
      </c>
      <c r="S159">
        <f>ROUND(CT159*I159,0)</f>
        <v/>
      </c>
      <c r="T159">
        <f>ROUND(CU159*I159,0)</f>
        <v/>
      </c>
      <c r="U159">
        <f>ROUND(CV159*I159,7)</f>
        <v/>
      </c>
      <c r="V159">
        <f>ROUND(CW159*I159,7)</f>
        <v/>
      </c>
      <c r="W159">
        <f>ROUND(CX159*I159,0)</f>
        <v/>
      </c>
      <c r="X159">
        <f>ROUND(CY159,0)</f>
        <v/>
      </c>
      <c r="Y159">
        <f>ROUND(CZ159,0)</f>
        <v/>
      </c>
      <c r="AA159" t="n">
        <v>78855224</v>
      </c>
      <c r="AB159">
        <f>ROUND((AC159+AD159+AF159),2)</f>
        <v/>
      </c>
      <c r="AC159">
        <f>ROUND((ES159),2)</f>
        <v/>
      </c>
      <c r="AD159">
        <f>ROUND((((ET159)-(EU159))+AE159),2)</f>
        <v/>
      </c>
      <c r="AE159">
        <f>ROUND((EU159),2)</f>
        <v/>
      </c>
      <c r="AF159">
        <f>ROUND((EV159),2)</f>
        <v/>
      </c>
      <c r="AG159">
        <f>ROUND((AP159),2)</f>
        <v/>
      </c>
      <c r="AH159">
        <f>(EW159)</f>
        <v/>
      </c>
      <c r="AI159">
        <f>(EX159)</f>
        <v/>
      </c>
      <c r="AJ159">
        <f>(AS159)</f>
        <v/>
      </c>
      <c r="AK159" t="n">
        <v>90</v>
      </c>
      <c r="AL159" t="n">
        <v>90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  <c r="AS159" t="n">
        <v>0.05</v>
      </c>
      <c r="AT159" t="n">
        <v>103</v>
      </c>
      <c r="AU159" t="n">
        <v>52</v>
      </c>
      <c r="AV159" t="n">
        <v>1</v>
      </c>
      <c r="AW159" t="n">
        <v>1</v>
      </c>
      <c r="AZ159" t="n">
        <v>1</v>
      </c>
      <c r="BA159" t="n">
        <v>1</v>
      </c>
      <c r="BB159" t="n">
        <v>1</v>
      </c>
      <c r="BC159" t="n">
        <v>5.71</v>
      </c>
      <c r="BD159" t="inlineStr"/>
      <c r="BE159" t="inlineStr"/>
      <c r="BF159" t="inlineStr"/>
      <c r="BG159" t="inlineStr"/>
      <c r="BH159" t="n">
        <v>3</v>
      </c>
      <c r="BI159" t="n">
        <v>1</v>
      </c>
      <c r="BJ159" t="inlineStr">
        <is>
          <t>ТССЦ Московской обл., 507-5017, приказ Минстроя России №675/пр от 28.02.2017 № 258/пр</t>
        </is>
      </c>
      <c r="BM159" t="n">
        <v>65007</v>
      </c>
      <c r="BN159" t="n">
        <v>0</v>
      </c>
      <c r="BO159" t="inlineStr">
        <is>
          <t>507-5017</t>
        </is>
      </c>
      <c r="BP159" t="n">
        <v>1</v>
      </c>
      <c r="BQ159" t="n">
        <v>6</v>
      </c>
      <c r="BR159" t="n">
        <v>0</v>
      </c>
      <c r="BS159" t="n">
        <v>1</v>
      </c>
      <c r="BT159" t="n">
        <v>1</v>
      </c>
      <c r="BU159" t="n">
        <v>1</v>
      </c>
      <c r="BV159" t="n">
        <v>1</v>
      </c>
      <c r="BW159" t="n">
        <v>1</v>
      </c>
      <c r="BX159" t="n">
        <v>1</v>
      </c>
      <c r="BY159" t="inlineStr"/>
      <c r="BZ159" t="n">
        <v>103</v>
      </c>
      <c r="CA159" t="n">
        <v>52</v>
      </c>
      <c r="CB159" t="inlineStr"/>
      <c r="CE159" t="n">
        <v>12</v>
      </c>
      <c r="CF159" t="n">
        <v>0</v>
      </c>
      <c r="CG159" t="n">
        <v>0</v>
      </c>
      <c r="CM159" t="n">
        <v>0</v>
      </c>
      <c r="CN159" t="inlineStr"/>
      <c r="CO159" t="n">
        <v>0</v>
      </c>
      <c r="CP159">
        <f>(P159+Q159+S159)</f>
        <v/>
      </c>
      <c r="CQ159">
        <f>AC159*BC159</f>
        <v/>
      </c>
      <c r="CR159">
        <f>(ROUND((ROUND(((ET159)*1),0)*BB159),0)+ROUND((ROUND(((AE159-(EU159))*1),0)*BS159),0))</f>
        <v/>
      </c>
      <c r="CS159">
        <f>(ROUND((ROUND(((EU159)*1),0)*BS159),0)+ROUND((ROUND(((AE159-(EU159))*1),0)*BS159),0))</f>
        <v/>
      </c>
      <c r="CT159">
        <f>AF159*BA159</f>
        <v/>
      </c>
      <c r="CU159">
        <f>AG159</f>
        <v/>
      </c>
      <c r="CV159">
        <f>AH159</f>
        <v/>
      </c>
      <c r="CW159">
        <f>AI159</f>
        <v/>
      </c>
      <c r="CX159">
        <f>AJ159</f>
        <v/>
      </c>
      <c r="CY159">
        <f>(((S159+R159)*AT159)/100)</f>
        <v/>
      </c>
      <c r="CZ159">
        <f>(((S159+R159)*AU159)/100)</f>
        <v/>
      </c>
      <c r="DC159" t="inlineStr"/>
      <c r="DD159" t="inlineStr"/>
      <c r="DE159" t="inlineStr"/>
      <c r="DF159" t="inlineStr"/>
      <c r="DG159" t="inlineStr"/>
      <c r="DH159" t="inlineStr"/>
      <c r="DI159" t="inlineStr"/>
      <c r="DJ159" t="inlineStr"/>
      <c r="DK159" t="inlineStr"/>
      <c r="DL159" t="inlineStr"/>
      <c r="DM159" t="inlineStr"/>
      <c r="DN159" t="n">
        <v>0</v>
      </c>
      <c r="DO159" t="n">
        <v>0</v>
      </c>
      <c r="DP159" t="n">
        <v>1</v>
      </c>
      <c r="DQ159" t="n">
        <v>1</v>
      </c>
      <c r="DU159" t="n">
        <v>1010</v>
      </c>
      <c r="DV159" t="inlineStr">
        <is>
          <t>10 шт.</t>
        </is>
      </c>
      <c r="DW159" t="inlineStr">
        <is>
          <t>10 шт.</t>
        </is>
      </c>
      <c r="DX159" t="n">
        <v>10</v>
      </c>
      <c r="DZ159" t="inlineStr"/>
      <c r="EA159" t="inlineStr"/>
      <c r="EB159" t="inlineStr"/>
      <c r="EC159" t="inlineStr"/>
      <c r="EE159" t="n">
        <v>78726000</v>
      </c>
      <c r="EF159" t="n">
        <v>6</v>
      </c>
      <c r="EG159" t="inlineStr">
        <is>
          <t>Ремонтно-строительные работы</t>
        </is>
      </c>
      <c r="EH159" t="n">
        <v>99</v>
      </c>
      <c r="EI159" t="inlineStr">
        <is>
          <t>Внутренние санитарно-технические работы</t>
        </is>
      </c>
      <c r="EJ159" t="n">
        <v>1</v>
      </c>
      <c r="EK159" t="n">
        <v>65007</v>
      </c>
      <c r="EL159" t="inlineStr">
        <is>
          <t>Внутренние санитарнотехнические работы: смена труб, санприборов, запорной арматуры и другое</t>
        </is>
      </c>
      <c r="EM159" t="inlineStr">
        <is>
          <t>рФЕР-65</t>
        </is>
      </c>
      <c r="EO159" t="inlineStr"/>
      <c r="EQ159" t="n">
        <v>0</v>
      </c>
      <c r="ER159" t="n">
        <v>90</v>
      </c>
      <c r="ES159" t="n">
        <v>90</v>
      </c>
      <c r="ET159" t="n">
        <v>0</v>
      </c>
      <c r="EU159" t="n">
        <v>0</v>
      </c>
      <c r="EV159" t="n">
        <v>0</v>
      </c>
      <c r="EW159" t="n">
        <v>0</v>
      </c>
      <c r="EX159" t="n">
        <v>0</v>
      </c>
      <c r="FQ159" t="n">
        <v>0</v>
      </c>
      <c r="FR159" t="n">
        <v>0</v>
      </c>
      <c r="FS159" t="n">
        <v>0</v>
      </c>
      <c r="FX159" t="n">
        <v>103</v>
      </c>
      <c r="FY159" t="n">
        <v>52</v>
      </c>
      <c r="GA159" t="inlineStr"/>
      <c r="GD159" t="n">
        <v>1</v>
      </c>
      <c r="GF159" t="n">
        <v>1231638409</v>
      </c>
      <c r="GG159" t="n">
        <v>2</v>
      </c>
      <c r="GH159" t="n">
        <v>1</v>
      </c>
      <c r="GI159" t="n">
        <v>2</v>
      </c>
      <c r="GJ159" t="n">
        <v>0</v>
      </c>
      <c r="GK159" t="n">
        <v>0</v>
      </c>
      <c r="GL159">
        <f>ROUND(IF(AND(BH159=3,BI159=3,FS159&lt;&gt;0),P159,0),0)</f>
        <v/>
      </c>
      <c r="GM159">
        <f>ROUND(O159+X159+Y159,0)+GX159</f>
        <v/>
      </c>
      <c r="GN159">
        <f>IF(OR(BI159=0,BI159=1),GM159-GX159,0)</f>
        <v/>
      </c>
      <c r="GO159">
        <f>IF(BI159=2,GM159-GX159,0)</f>
        <v/>
      </c>
      <c r="GP159">
        <f>IF(BI159=4,GM159-GX159,0)</f>
        <v/>
      </c>
      <c r="GR159" t="n">
        <v>0</v>
      </c>
      <c r="GS159" t="n">
        <v>3</v>
      </c>
      <c r="GT159" t="n">
        <v>0</v>
      </c>
      <c r="GU159" t="inlineStr"/>
      <c r="GV159">
        <f>ROUND((GT159),2)</f>
        <v/>
      </c>
      <c r="GW159" t="n">
        <v>1</v>
      </c>
      <c r="GX159">
        <f>ROUND(HC159*I159,0)</f>
        <v/>
      </c>
      <c r="HA159" t="n">
        <v>0</v>
      </c>
      <c r="HB159" t="n">
        <v>0</v>
      </c>
      <c r="HC159">
        <f>GV159*GW159</f>
        <v/>
      </c>
      <c r="HE159" t="inlineStr"/>
      <c r="HF159" t="inlineStr"/>
      <c r="HM159" t="inlineStr"/>
      <c r="HN159" t="inlineStr">
        <is>
          <t>Пр/812-099.2-1</t>
        </is>
      </c>
      <c r="HO159" t="inlineStr">
        <is>
          <t>Пр/774-099.2</t>
        </is>
      </c>
      <c r="HP159" t="inlineStr">
        <is>
          <t>Внутренние санитарнотехнические работы: смена труб, санприборов, запорной арматуры и другое</t>
        </is>
      </c>
      <c r="HQ159" t="inlineStr">
        <is>
          <t>Внутренние санитарнотехнические работы: смена труб, санприборов, запорной арматуры и другое</t>
        </is>
      </c>
      <c r="HS159" t="n">
        <v>0</v>
      </c>
      <c r="IK159" t="n">
        <v>0</v>
      </c>
    </row>
    <row r="160">
      <c r="A160" t="n">
        <v>18</v>
      </c>
      <c r="B160" t="n">
        <v>0</v>
      </c>
      <c r="C160" t="n">
        <v>85</v>
      </c>
      <c r="E160" t="inlineStr">
        <is>
          <t>2,4</t>
        </is>
      </c>
      <c r="F160" t="inlineStr">
        <is>
          <t>507-3632</t>
        </is>
      </c>
      <c r="G160" t="inlineStr">
        <is>
          <t>Тройник полипропиленовый с дренажом диаметром 25 мм</t>
        </is>
      </c>
      <c r="H160" t="inlineStr">
        <is>
          <t>10 шт.</t>
        </is>
      </c>
      <c r="I160">
        <f>I156*J160</f>
        <v/>
      </c>
      <c r="J160" t="n">
        <v>20</v>
      </c>
      <c r="K160" t="n">
        <v>20</v>
      </c>
      <c r="O160">
        <f>ROUND(CP160,0)</f>
        <v/>
      </c>
      <c r="P160">
        <f>ROUND(CQ160*I160,0)</f>
        <v/>
      </c>
      <c r="Q160">
        <f>(ROUND((ROUND(((ET160)*I160),0)*BB160),0)+ROUND((ROUND(((AE160-(EU160))*I160),0)*BS160),0))</f>
        <v/>
      </c>
      <c r="R160">
        <f>(ROUND((ROUND(((EU160)*I160),0)*BS160),0)+ROUND((ROUND(((AE160-(EU160))*I160),0)*BS160),0))</f>
        <v/>
      </c>
      <c r="S160">
        <f>ROUND(CT160*I160,0)</f>
        <v/>
      </c>
      <c r="T160">
        <f>ROUND(CU160*I160,0)</f>
        <v/>
      </c>
      <c r="U160">
        <f>ROUND(CV160*I160,7)</f>
        <v/>
      </c>
      <c r="V160">
        <f>ROUND(CW160*I160,7)</f>
        <v/>
      </c>
      <c r="W160">
        <f>ROUND(CX160*I160,0)</f>
        <v/>
      </c>
      <c r="X160">
        <f>ROUND(CY160,0)</f>
        <v/>
      </c>
      <c r="Y160">
        <f>ROUND(CZ160,0)</f>
        <v/>
      </c>
      <c r="AA160" t="n">
        <v>78855224</v>
      </c>
      <c r="AB160">
        <f>ROUND((AC160+AD160+AF160),2)</f>
        <v/>
      </c>
      <c r="AC160">
        <f>ROUND((ES160),2)</f>
        <v/>
      </c>
      <c r="AD160">
        <f>ROUND((((ET160)-(EU160))+AE160),2)</f>
        <v/>
      </c>
      <c r="AE160">
        <f>ROUND((EU160),2)</f>
        <v/>
      </c>
      <c r="AF160">
        <f>ROUND((EV160),2)</f>
        <v/>
      </c>
      <c r="AG160">
        <f>ROUND((AP160),2)</f>
        <v/>
      </c>
      <c r="AH160">
        <f>(EW160)</f>
        <v/>
      </c>
      <c r="AI160">
        <f>(EX160)</f>
        <v/>
      </c>
      <c r="AJ160">
        <f>(AS160)</f>
        <v/>
      </c>
      <c r="AK160" t="n">
        <v>1266.3</v>
      </c>
      <c r="AL160" t="n">
        <v>1266.3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  <c r="AS160" t="n">
        <v>0.03</v>
      </c>
      <c r="AT160" t="n">
        <v>103</v>
      </c>
      <c r="AU160" t="n">
        <v>52</v>
      </c>
      <c r="AV160" t="n">
        <v>1</v>
      </c>
      <c r="AW160" t="n">
        <v>1</v>
      </c>
      <c r="AZ160" t="n">
        <v>1</v>
      </c>
      <c r="BA160" t="n">
        <v>1</v>
      </c>
      <c r="BB160" t="n">
        <v>1</v>
      </c>
      <c r="BC160" t="n">
        <v>3.76</v>
      </c>
      <c r="BD160" t="inlineStr"/>
      <c r="BE160" t="inlineStr"/>
      <c r="BF160" t="inlineStr"/>
      <c r="BG160" t="inlineStr"/>
      <c r="BH160" t="n">
        <v>3</v>
      </c>
      <c r="BI160" t="n">
        <v>1</v>
      </c>
      <c r="BJ160" t="inlineStr">
        <is>
          <t>ТССЦ Московской обл., 507-3632, приказ Минстроя России №675/пр от 28.02.2017 № 258/пр</t>
        </is>
      </c>
      <c r="BM160" t="n">
        <v>65007</v>
      </c>
      <c r="BN160" t="n">
        <v>0</v>
      </c>
      <c r="BO160" t="inlineStr">
        <is>
          <t>507-3632</t>
        </is>
      </c>
      <c r="BP160" t="n">
        <v>1</v>
      </c>
      <c r="BQ160" t="n">
        <v>6</v>
      </c>
      <c r="BR160" t="n">
        <v>0</v>
      </c>
      <c r="BS160" t="n">
        <v>1</v>
      </c>
      <c r="BT160" t="n">
        <v>1</v>
      </c>
      <c r="BU160" t="n">
        <v>1</v>
      </c>
      <c r="BV160" t="n">
        <v>1</v>
      </c>
      <c r="BW160" t="n">
        <v>1</v>
      </c>
      <c r="BX160" t="n">
        <v>1</v>
      </c>
      <c r="BY160" t="inlineStr"/>
      <c r="BZ160" t="n">
        <v>103</v>
      </c>
      <c r="CA160" t="n">
        <v>52</v>
      </c>
      <c r="CB160" t="inlineStr"/>
      <c r="CE160" t="n">
        <v>12</v>
      </c>
      <c r="CF160" t="n">
        <v>0</v>
      </c>
      <c r="CG160" t="n">
        <v>0</v>
      </c>
      <c r="CM160" t="n">
        <v>0</v>
      </c>
      <c r="CN160" t="inlineStr"/>
      <c r="CO160" t="n">
        <v>0</v>
      </c>
      <c r="CP160">
        <f>(P160+Q160+S160)</f>
        <v/>
      </c>
      <c r="CQ160">
        <f>AC160*BC160</f>
        <v/>
      </c>
      <c r="CR160">
        <f>(ROUND((ROUND(((ET160)*1),0)*BB160),0)+ROUND((ROUND(((AE160-(EU160))*1),0)*BS160),0))</f>
        <v/>
      </c>
      <c r="CS160">
        <f>(ROUND((ROUND(((EU160)*1),0)*BS160),0)+ROUND((ROUND(((AE160-(EU160))*1),0)*BS160),0))</f>
        <v/>
      </c>
      <c r="CT160">
        <f>AF160*BA160</f>
        <v/>
      </c>
      <c r="CU160">
        <f>AG160</f>
        <v/>
      </c>
      <c r="CV160">
        <f>AH160</f>
        <v/>
      </c>
      <c r="CW160">
        <f>AI160</f>
        <v/>
      </c>
      <c r="CX160">
        <f>AJ160</f>
        <v/>
      </c>
      <c r="CY160">
        <f>(((S160+R160)*AT160)/100)</f>
        <v/>
      </c>
      <c r="CZ160">
        <f>(((S160+R160)*AU160)/100)</f>
        <v/>
      </c>
      <c r="DC160" t="inlineStr"/>
      <c r="DD160" t="inlineStr"/>
      <c r="DE160" t="inlineStr"/>
      <c r="DF160" t="inlineStr"/>
      <c r="DG160" t="inlineStr"/>
      <c r="DH160" t="inlineStr"/>
      <c r="DI160" t="inlineStr"/>
      <c r="DJ160" t="inlineStr"/>
      <c r="DK160" t="inlineStr"/>
      <c r="DL160" t="inlineStr"/>
      <c r="DM160" t="inlineStr"/>
      <c r="DN160" t="n">
        <v>0</v>
      </c>
      <c r="DO160" t="n">
        <v>0</v>
      </c>
      <c r="DP160" t="n">
        <v>1</v>
      </c>
      <c r="DQ160" t="n">
        <v>1</v>
      </c>
      <c r="DU160" t="n">
        <v>1010</v>
      </c>
      <c r="DV160" t="inlineStr">
        <is>
          <t>10 шт.</t>
        </is>
      </c>
      <c r="DW160" t="inlineStr">
        <is>
          <t>10 шт.</t>
        </is>
      </c>
      <c r="DX160" t="n">
        <v>10</v>
      </c>
      <c r="DZ160" t="inlineStr"/>
      <c r="EA160" t="inlineStr"/>
      <c r="EB160" t="inlineStr"/>
      <c r="EC160" t="inlineStr"/>
      <c r="EE160" t="n">
        <v>78726000</v>
      </c>
      <c r="EF160" t="n">
        <v>6</v>
      </c>
      <c r="EG160" t="inlineStr">
        <is>
          <t>Ремонтно-строительные работы</t>
        </is>
      </c>
      <c r="EH160" t="n">
        <v>99</v>
      </c>
      <c r="EI160" t="inlineStr">
        <is>
          <t>Внутренние санитарно-технические работы</t>
        </is>
      </c>
      <c r="EJ160" t="n">
        <v>1</v>
      </c>
      <c r="EK160" t="n">
        <v>65007</v>
      </c>
      <c r="EL160" t="inlineStr">
        <is>
          <t>Внутренние санитарнотехнические работы: смена труб, санприборов, запорной арматуры и другое</t>
        </is>
      </c>
      <c r="EM160" t="inlineStr">
        <is>
          <t>рФЕР-65</t>
        </is>
      </c>
      <c r="EO160" t="inlineStr"/>
      <c r="EQ160" t="n">
        <v>0</v>
      </c>
      <c r="ER160" t="n">
        <v>1266.3</v>
      </c>
      <c r="ES160" t="n">
        <v>1266.3</v>
      </c>
      <c r="ET160" t="n">
        <v>0</v>
      </c>
      <c r="EU160" t="n">
        <v>0</v>
      </c>
      <c r="EV160" t="n">
        <v>0</v>
      </c>
      <c r="EW160" t="n">
        <v>0</v>
      </c>
      <c r="EX160" t="n">
        <v>0</v>
      </c>
      <c r="FQ160" t="n">
        <v>0</v>
      </c>
      <c r="FR160" t="n">
        <v>0</v>
      </c>
      <c r="FS160" t="n">
        <v>0</v>
      </c>
      <c r="FX160" t="n">
        <v>103</v>
      </c>
      <c r="FY160" t="n">
        <v>52</v>
      </c>
      <c r="GA160" t="inlineStr"/>
      <c r="GD160" t="n">
        <v>1</v>
      </c>
      <c r="GF160" t="n">
        <v>-1657629112</v>
      </c>
      <c r="GG160" t="n">
        <v>2</v>
      </c>
      <c r="GH160" t="n">
        <v>1</v>
      </c>
      <c r="GI160" t="n">
        <v>2</v>
      </c>
      <c r="GJ160" t="n">
        <v>0</v>
      </c>
      <c r="GK160" t="n">
        <v>0</v>
      </c>
      <c r="GL160">
        <f>ROUND(IF(AND(BH160=3,BI160=3,FS160&lt;&gt;0),P160,0),0)</f>
        <v/>
      </c>
      <c r="GM160">
        <f>ROUND(O160+X160+Y160,0)+GX160</f>
        <v/>
      </c>
      <c r="GN160">
        <f>IF(OR(BI160=0,BI160=1),GM160-GX160,0)</f>
        <v/>
      </c>
      <c r="GO160">
        <f>IF(BI160=2,GM160-GX160,0)</f>
        <v/>
      </c>
      <c r="GP160">
        <f>IF(BI160=4,GM160-GX160,0)</f>
        <v/>
      </c>
      <c r="GR160" t="n">
        <v>0</v>
      </c>
      <c r="GS160" t="n">
        <v>3</v>
      </c>
      <c r="GT160" t="n">
        <v>0</v>
      </c>
      <c r="GU160" t="inlineStr"/>
      <c r="GV160">
        <f>ROUND((GT160),2)</f>
        <v/>
      </c>
      <c r="GW160" t="n">
        <v>1</v>
      </c>
      <c r="GX160">
        <f>ROUND(HC160*I160,0)</f>
        <v/>
      </c>
      <c r="HA160" t="n">
        <v>0</v>
      </c>
      <c r="HB160" t="n">
        <v>0</v>
      </c>
      <c r="HC160">
        <f>GV160*GW160</f>
        <v/>
      </c>
      <c r="HE160" t="inlineStr"/>
      <c r="HF160" t="inlineStr"/>
      <c r="HM160" t="inlineStr"/>
      <c r="HN160" t="inlineStr">
        <is>
          <t>Пр/812-099.2-1</t>
        </is>
      </c>
      <c r="HO160" t="inlineStr">
        <is>
          <t>Пр/774-099.2</t>
        </is>
      </c>
      <c r="HP160" t="inlineStr">
        <is>
          <t>Внутренние санитарнотехнические работы: смена труб, санприборов, запорной арматуры и другое</t>
        </is>
      </c>
      <c r="HQ160" t="inlineStr">
        <is>
          <t>Внутренние санитарнотехнические работы: смена труб, санприборов, запорной арматуры и другое</t>
        </is>
      </c>
      <c r="HS160" t="n">
        <v>0</v>
      </c>
      <c r="IK160" t="n">
        <v>0</v>
      </c>
    </row>
    <row r="161">
      <c r="A161" t="n">
        <v>17</v>
      </c>
      <c r="B161" t="n">
        <v>0</v>
      </c>
      <c r="C161">
        <f>ROW(SmtRes!A94)</f>
        <v/>
      </c>
      <c r="D161">
        <f>ROW(EtalonRes!A96)</f>
        <v/>
      </c>
      <c r="E161" t="inlineStr">
        <is>
          <t>3</t>
        </is>
      </c>
      <c r="F161" t="inlineStr">
        <is>
          <t>65-10-1</t>
        </is>
      </c>
      <c r="G161" t="inlineStr">
        <is>
          <t>Очистка канализационной сети внутренней</t>
        </is>
      </c>
      <c r="H161" t="inlineStr">
        <is>
          <t>100 м трубопровода</t>
        </is>
      </c>
      <c r="I161">
        <f>ROUND(ROUND(12/100,4),7)</f>
        <v/>
      </c>
      <c r="J161" t="n">
        <v>0</v>
      </c>
      <c r="K161">
        <f>ROUND(ROUND(12/100,4),7)</f>
        <v/>
      </c>
      <c r="O161">
        <f>ROUND(CP161,0)</f>
        <v/>
      </c>
      <c r="P161">
        <f>ROUND(CQ161*I161,0)</f>
        <v/>
      </c>
      <c r="Q161">
        <f>(ROUND((ROUND(((ET161)*I161),0)*BB161),0)+ROUND((ROUND(((AE161-(EU161))*I161),0)*BS161),0))</f>
        <v/>
      </c>
      <c r="R161">
        <f>(ROUND((ROUND(((EU161)*I161),0)*BS161),0)+ROUND((ROUND(((AE161-(EU161))*I161),0)*BS161),0))</f>
        <v/>
      </c>
      <c r="S161">
        <f>ROUND(CT161*I161,0)</f>
        <v/>
      </c>
      <c r="T161">
        <f>ROUND(CU161*I161,0)</f>
        <v/>
      </c>
      <c r="U161">
        <f>ROUND(CV161*I161,7)</f>
        <v/>
      </c>
      <c r="V161">
        <f>ROUND(CW161*I161,7)</f>
        <v/>
      </c>
      <c r="W161">
        <f>ROUND(CX161*I161,0)</f>
        <v/>
      </c>
      <c r="X161">
        <f>ROUND(CY161,0)</f>
        <v/>
      </c>
      <c r="Y161">
        <f>ROUND(CZ161,0)</f>
        <v/>
      </c>
      <c r="AA161" t="n">
        <v>78855224</v>
      </c>
      <c r="AB161">
        <f>ROUND((AC161+AD161+AF161),2)</f>
        <v/>
      </c>
      <c r="AC161">
        <f>ROUND((ES161),2)</f>
        <v/>
      </c>
      <c r="AD161">
        <f>ROUND((((ET161)-(EU161))+AE161),2)</f>
        <v/>
      </c>
      <c r="AE161">
        <f>ROUND((EU161),2)</f>
        <v/>
      </c>
      <c r="AF161">
        <f>ROUND((EV161),2)</f>
        <v/>
      </c>
      <c r="AG161">
        <f>ROUND((AP161),2)</f>
        <v/>
      </c>
      <c r="AH161">
        <f>(EW161)</f>
        <v/>
      </c>
      <c r="AI161">
        <f>(EX161)</f>
        <v/>
      </c>
      <c r="AJ161">
        <f>(AS161)</f>
        <v/>
      </c>
      <c r="AK161" t="n">
        <v>403.3</v>
      </c>
      <c r="AL161" t="n">
        <v>139.36</v>
      </c>
      <c r="AM161" t="n">
        <v>0.87</v>
      </c>
      <c r="AN161" t="n">
        <v>0</v>
      </c>
      <c r="AO161" t="n">
        <v>263.07</v>
      </c>
      <c r="AP161" t="n">
        <v>0</v>
      </c>
      <c r="AQ161" t="n">
        <v>32.2</v>
      </c>
      <c r="AR161" t="n">
        <v>0</v>
      </c>
      <c r="AS161" t="n">
        <v>0</v>
      </c>
      <c r="AT161" t="n">
        <v>103</v>
      </c>
      <c r="AU161" t="n">
        <v>52</v>
      </c>
      <c r="AV161" t="n">
        <v>1</v>
      </c>
      <c r="AW161" t="n">
        <v>1</v>
      </c>
      <c r="AZ161" t="n">
        <v>1</v>
      </c>
      <c r="BA161" t="n">
        <v>52.25</v>
      </c>
      <c r="BB161" t="n">
        <v>25.03</v>
      </c>
      <c r="BC161" t="n">
        <v>11.85</v>
      </c>
      <c r="BD161" t="inlineStr"/>
      <c r="BE161" t="inlineStr"/>
      <c r="BF161" t="inlineStr"/>
      <c r="BG161" t="inlineStr"/>
      <c r="BH161" t="n">
        <v>0</v>
      </c>
      <c r="BI161" t="n">
        <v>1</v>
      </c>
      <c r="BJ161" t="inlineStr">
        <is>
          <t>ТЕРр Московской обл., 65-10-1, приказ Минстроя России №675/пр от 28.02.2017 № 263/пр</t>
        </is>
      </c>
      <c r="BM161" t="n">
        <v>65007</v>
      </c>
      <c r="BN161" t="n">
        <v>0</v>
      </c>
      <c r="BO161" t="inlineStr">
        <is>
          <t>65-10-1</t>
        </is>
      </c>
      <c r="BP161" t="n">
        <v>1</v>
      </c>
      <c r="BQ161" t="n">
        <v>6</v>
      </c>
      <c r="BR161" t="n">
        <v>0</v>
      </c>
      <c r="BS161" t="n">
        <v>52.25</v>
      </c>
      <c r="BT161" t="n">
        <v>1</v>
      </c>
      <c r="BU161" t="n">
        <v>1</v>
      </c>
      <c r="BV161" t="n">
        <v>1</v>
      </c>
      <c r="BW161" t="n">
        <v>1</v>
      </c>
      <c r="BX161" t="n">
        <v>1</v>
      </c>
      <c r="BY161" t="inlineStr"/>
      <c r="BZ161" t="n">
        <v>103</v>
      </c>
      <c r="CA161" t="n">
        <v>52</v>
      </c>
      <c r="CB161" t="inlineStr"/>
      <c r="CE161" t="n">
        <v>12</v>
      </c>
      <c r="CF161" t="n">
        <v>0</v>
      </c>
      <c r="CG161" t="n">
        <v>0</v>
      </c>
      <c r="CM161" t="n">
        <v>0</v>
      </c>
      <c r="CN161" t="inlineStr"/>
      <c r="CO161" t="n">
        <v>0</v>
      </c>
      <c r="CP161">
        <f>(P161+Q161+S161)</f>
        <v/>
      </c>
      <c r="CQ161">
        <f>AC161*BC161</f>
        <v/>
      </c>
      <c r="CR161">
        <f>(ROUND((ROUND(((ET161)*1),0)*BB161),0)+ROUND((ROUND(((AE161-(EU161))*1),0)*BS161),0))</f>
        <v/>
      </c>
      <c r="CS161">
        <f>(ROUND((ROUND(((EU161)*1),0)*BS161),0)+ROUND((ROUND(((AE161-(EU161))*1),0)*BS161),0))</f>
        <v/>
      </c>
      <c r="CT161">
        <f>AF161*BA161</f>
        <v/>
      </c>
      <c r="CU161">
        <f>AG161</f>
        <v/>
      </c>
      <c r="CV161">
        <f>AH161</f>
        <v/>
      </c>
      <c r="CW161">
        <f>AI161</f>
        <v/>
      </c>
      <c r="CX161">
        <f>AJ161</f>
        <v/>
      </c>
      <c r="CY161">
        <f>(((S161+R161)*AT161)/100)</f>
        <v/>
      </c>
      <c r="CZ161">
        <f>(((S161+R161)*AU161)/100)</f>
        <v/>
      </c>
      <c r="DC161" t="inlineStr"/>
      <c r="DD161" t="inlineStr"/>
      <c r="DE161" t="inlineStr"/>
      <c r="DF161" t="inlineStr"/>
      <c r="DG161" t="inlineStr"/>
      <c r="DH161" t="inlineStr"/>
      <c r="DI161" t="inlineStr"/>
      <c r="DJ161" t="inlineStr"/>
      <c r="DK161" t="inlineStr"/>
      <c r="DL161" t="inlineStr"/>
      <c r="DM161" t="inlineStr"/>
      <c r="DN161" t="n">
        <v>0</v>
      </c>
      <c r="DO161" t="n">
        <v>0</v>
      </c>
      <c r="DP161" t="n">
        <v>1</v>
      </c>
      <c r="DQ161" t="n">
        <v>1</v>
      </c>
      <c r="DU161" t="n">
        <v>1013</v>
      </c>
      <c r="DV161" t="inlineStr">
        <is>
          <t>100 м трубопровода</t>
        </is>
      </c>
      <c r="DW161" t="inlineStr">
        <is>
          <t>100 м трубопровода</t>
        </is>
      </c>
      <c r="DX161" t="n">
        <v>1</v>
      </c>
      <c r="DZ161" t="inlineStr"/>
      <c r="EA161" t="inlineStr"/>
      <c r="EB161" t="inlineStr"/>
      <c r="EC161" t="inlineStr"/>
      <c r="EE161" t="n">
        <v>78726000</v>
      </c>
      <c r="EF161" t="n">
        <v>6</v>
      </c>
      <c r="EG161" t="inlineStr">
        <is>
          <t>Ремонтно-строительные работы</t>
        </is>
      </c>
      <c r="EH161" t="n">
        <v>99</v>
      </c>
      <c r="EI161" t="inlineStr">
        <is>
          <t>Внутренние санитарно-технические работы</t>
        </is>
      </c>
      <c r="EJ161" t="n">
        <v>1</v>
      </c>
      <c r="EK161" t="n">
        <v>65007</v>
      </c>
      <c r="EL161" t="inlineStr">
        <is>
          <t>Внутренние санитарнотехнические работы: смена труб, санприборов, запорной арматуры и другое</t>
        </is>
      </c>
      <c r="EM161" t="inlineStr">
        <is>
          <t>рФЕР-65</t>
        </is>
      </c>
      <c r="EO161" t="inlineStr"/>
      <c r="EQ161" t="n">
        <v>0</v>
      </c>
      <c r="ER161" t="n">
        <v>403.3</v>
      </c>
      <c r="ES161" t="n">
        <v>139.36</v>
      </c>
      <c r="ET161" t="n">
        <v>0.87</v>
      </c>
      <c r="EU161" t="n">
        <v>0</v>
      </c>
      <c r="EV161" t="n">
        <v>263.07</v>
      </c>
      <c r="EW161" t="n">
        <v>32.2</v>
      </c>
      <c r="EX161" t="n">
        <v>0</v>
      </c>
      <c r="EY161" t="n">
        <v>0</v>
      </c>
      <c r="FQ161" t="n">
        <v>0</v>
      </c>
      <c r="FR161" t="n">
        <v>0</v>
      </c>
      <c r="FS161" t="n">
        <v>0</v>
      </c>
      <c r="FX161" t="n">
        <v>103</v>
      </c>
      <c r="FY161" t="n">
        <v>52</v>
      </c>
      <c r="GA161" t="inlineStr"/>
      <c r="GD161" t="n">
        <v>1</v>
      </c>
      <c r="GF161" t="n">
        <v>-66904957</v>
      </c>
      <c r="GG161" t="n">
        <v>2</v>
      </c>
      <c r="GH161" t="n">
        <v>1</v>
      </c>
      <c r="GI161" t="n">
        <v>2</v>
      </c>
      <c r="GJ161" t="n">
        <v>0</v>
      </c>
      <c r="GK161" t="n">
        <v>0</v>
      </c>
      <c r="GL161">
        <f>ROUND(IF(AND(BH161=3,BI161=3,FS161&lt;&gt;0),P161,0),0)</f>
        <v/>
      </c>
      <c r="GM161">
        <f>ROUND(O161+X161+Y161,0)+GX161</f>
        <v/>
      </c>
      <c r="GN161">
        <f>IF(OR(BI161=0,BI161=1),GM161-GX161,0)</f>
        <v/>
      </c>
      <c r="GO161">
        <f>IF(BI161=2,GM161-GX161,0)</f>
        <v/>
      </c>
      <c r="GP161">
        <f>IF(BI161=4,GM161-GX161,0)</f>
        <v/>
      </c>
      <c r="GR161" t="n">
        <v>0</v>
      </c>
      <c r="GS161" t="n">
        <v>3</v>
      </c>
      <c r="GT161" t="n">
        <v>0</v>
      </c>
      <c r="GU161" t="inlineStr"/>
      <c r="GV161">
        <f>ROUND((GT161),2)</f>
        <v/>
      </c>
      <c r="GW161" t="n">
        <v>1</v>
      </c>
      <c r="GX161">
        <f>ROUND(HC161*I161,0)</f>
        <v/>
      </c>
      <c r="HA161" t="n">
        <v>0</v>
      </c>
      <c r="HB161" t="n">
        <v>0</v>
      </c>
      <c r="HC161">
        <f>GV161*GW161</f>
        <v/>
      </c>
      <c r="HE161" t="inlineStr"/>
      <c r="HF161" t="inlineStr"/>
      <c r="HM161" t="inlineStr"/>
      <c r="HN161" t="inlineStr">
        <is>
          <t>Пр/812-099.2-1</t>
        </is>
      </c>
      <c r="HO161" t="inlineStr">
        <is>
          <t>Пр/774-099.2</t>
        </is>
      </c>
      <c r="HP161" t="inlineStr">
        <is>
          <t>Внутренние санитарнотехнические работы: смена труб, санприборов, запорной арматуры и другое</t>
        </is>
      </c>
      <c r="HQ161" t="inlineStr">
        <is>
          <t>Внутренние санитарнотехнические работы: смена труб, санприборов, запорной арматуры и другое</t>
        </is>
      </c>
      <c r="HS161" t="n">
        <v>0</v>
      </c>
      <c r="IK161" t="n">
        <v>0</v>
      </c>
    </row>
    <row r="162">
      <c r="A162" t="n">
        <v>18</v>
      </c>
      <c r="B162" t="n">
        <v>0</v>
      </c>
      <c r="C162" t="n">
        <v>94</v>
      </c>
      <c r="E162" t="inlineStr">
        <is>
          <t>3,1</t>
        </is>
      </c>
      <c r="F162" t="inlineStr">
        <is>
          <t>Цена поставщика</t>
        </is>
      </c>
      <c r="G162" t="inlineStr">
        <is>
          <t>Прочистка КРОТ</t>
        </is>
      </c>
      <c r="H162" t="inlineStr">
        <is>
          <t>л</t>
        </is>
      </c>
      <c r="I162">
        <f>I161*J162</f>
        <v/>
      </c>
      <c r="J162" t="n">
        <v>10</v>
      </c>
      <c r="K162" t="n">
        <v>10</v>
      </c>
      <c r="O162">
        <f>ROUND(CP162,0)</f>
        <v/>
      </c>
      <c r="P162">
        <f>ROUND(CQ162*I162,0)</f>
        <v/>
      </c>
      <c r="Q162">
        <f>(ROUND((ROUND(((ET162)*I162),0)*BB162),0)+ROUND((ROUND(((AE162-(EU162))*I162),0)*BS162),0))</f>
        <v/>
      </c>
      <c r="R162">
        <f>(ROUND((ROUND(((EU162)*I162),0)*BS162),0)+ROUND((ROUND(((AE162-(EU162))*I162),0)*BS162),0))</f>
        <v/>
      </c>
      <c r="S162">
        <f>ROUND(CT162*I162,0)</f>
        <v/>
      </c>
      <c r="T162">
        <f>ROUND(CU162*I162,0)</f>
        <v/>
      </c>
      <c r="U162">
        <f>ROUND(CV162*I162,7)</f>
        <v/>
      </c>
      <c r="V162">
        <f>ROUND(CW162*I162,7)</f>
        <v/>
      </c>
      <c r="W162">
        <f>ROUND(CX162*I162,0)</f>
        <v/>
      </c>
      <c r="X162">
        <f>ROUND(CY162,0)</f>
        <v/>
      </c>
      <c r="Y162">
        <f>ROUND(CZ162,0)</f>
        <v/>
      </c>
      <c r="AA162" t="n">
        <v>78855224</v>
      </c>
      <c r="AB162">
        <f>ROUND((AC162+AD162+AF162),2)</f>
        <v/>
      </c>
      <c r="AC162">
        <f>ROUND((ES162),2)</f>
        <v/>
      </c>
      <c r="AD162">
        <f>ROUND((((ET162)-(EU162))+AE162),2)</f>
        <v/>
      </c>
      <c r="AE162">
        <f>ROUND((EU162),2)</f>
        <v/>
      </c>
      <c r="AF162">
        <f>ROUND((EV162),2)</f>
        <v/>
      </c>
      <c r="AG162">
        <f>ROUND((AP162),2)</f>
        <v/>
      </c>
      <c r="AH162">
        <f>(EW162)</f>
        <v/>
      </c>
      <c r="AI162">
        <f>(EX162)</f>
        <v/>
      </c>
      <c r="AJ162">
        <f>(AS162)</f>
        <v/>
      </c>
      <c r="AK162" t="n">
        <v>384.43</v>
      </c>
      <c r="AL162" t="n">
        <v>384.43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  <c r="AS162" t="n">
        <v>0</v>
      </c>
      <c r="AT162" t="n">
        <v>103</v>
      </c>
      <c r="AU162" t="n">
        <v>52</v>
      </c>
      <c r="AV162" t="n">
        <v>1</v>
      </c>
      <c r="AW162" t="n">
        <v>1</v>
      </c>
      <c r="AZ162" t="n">
        <v>1</v>
      </c>
      <c r="BA162" t="n">
        <v>1</v>
      </c>
      <c r="BB162" t="n">
        <v>1</v>
      </c>
      <c r="BC162" t="n">
        <v>1</v>
      </c>
      <c r="BD162" t="inlineStr"/>
      <c r="BE162" t="inlineStr"/>
      <c r="BF162" t="inlineStr"/>
      <c r="BG162" t="inlineStr"/>
      <c r="BH162" t="n">
        <v>3</v>
      </c>
      <c r="BI162" t="n">
        <v>1</v>
      </c>
      <c r="BJ162" t="inlineStr"/>
      <c r="BM162" t="n">
        <v>65007</v>
      </c>
      <c r="BN162" t="n">
        <v>0</v>
      </c>
      <c r="BO162" t="inlineStr"/>
      <c r="BP162" t="n">
        <v>0</v>
      </c>
      <c r="BQ162" t="n">
        <v>6</v>
      </c>
      <c r="BR162" t="n">
        <v>0</v>
      </c>
      <c r="BS162" t="n">
        <v>1</v>
      </c>
      <c r="BT162" t="n">
        <v>1</v>
      </c>
      <c r="BU162" t="n">
        <v>1</v>
      </c>
      <c r="BV162" t="n">
        <v>1</v>
      </c>
      <c r="BW162" t="n">
        <v>1</v>
      </c>
      <c r="BX162" t="n">
        <v>1</v>
      </c>
      <c r="BY162" t="inlineStr"/>
      <c r="BZ162" t="n">
        <v>103</v>
      </c>
      <c r="CA162" t="n">
        <v>52</v>
      </c>
      <c r="CB162" t="inlineStr"/>
      <c r="CE162" t="n">
        <v>12</v>
      </c>
      <c r="CF162" t="n">
        <v>0</v>
      </c>
      <c r="CG162" t="n">
        <v>0</v>
      </c>
      <c r="CM162" t="n">
        <v>0</v>
      </c>
      <c r="CN162" t="inlineStr"/>
      <c r="CO162" t="n">
        <v>0</v>
      </c>
      <c r="CP162">
        <f>(P162+Q162+S162)</f>
        <v/>
      </c>
      <c r="CQ162">
        <f>AC162</f>
        <v/>
      </c>
      <c r="CR162">
        <f>(ROUND((ROUND(((ET162)*1),0)*BB162),0)+ROUND((ROUND(((AE162-(EU162))*1),0)*BS162),0))</f>
        <v/>
      </c>
      <c r="CS162">
        <f>(ROUND((ROUND(((EU162)*1),0)*BS162),0)+ROUND((ROUND(((AE162-(EU162))*1),0)*BS162),0))</f>
        <v/>
      </c>
      <c r="CT162">
        <f>AF162*BA162</f>
        <v/>
      </c>
      <c r="CU162">
        <f>AG162</f>
        <v/>
      </c>
      <c r="CV162">
        <f>AH162</f>
        <v/>
      </c>
      <c r="CW162">
        <f>AI162</f>
        <v/>
      </c>
      <c r="CX162">
        <f>AJ162</f>
        <v/>
      </c>
      <c r="CY162">
        <f>(((S162+R162)*AT162)/100)</f>
        <v/>
      </c>
      <c r="CZ162">
        <f>(((S162+R162)*AU162)/100)</f>
        <v/>
      </c>
      <c r="DC162" t="inlineStr"/>
      <c r="DD162" t="inlineStr"/>
      <c r="DE162" t="inlineStr"/>
      <c r="DF162" t="inlineStr"/>
      <c r="DG162" t="inlineStr"/>
      <c r="DH162" t="inlineStr"/>
      <c r="DI162" t="inlineStr"/>
      <c r="DJ162" t="inlineStr"/>
      <c r="DK162" t="inlineStr"/>
      <c r="DL162" t="inlineStr"/>
      <c r="DM162" t="inlineStr"/>
      <c r="DN162" t="n">
        <v>0</v>
      </c>
      <c r="DO162" t="n">
        <v>0</v>
      </c>
      <c r="DP162" t="n">
        <v>1</v>
      </c>
      <c r="DQ162" t="n">
        <v>1</v>
      </c>
      <c r="DU162" t="n">
        <v>1002</v>
      </c>
      <c r="DV162" t="inlineStr">
        <is>
          <t>л</t>
        </is>
      </c>
      <c r="DW162" t="inlineStr">
        <is>
          <t>л</t>
        </is>
      </c>
      <c r="DX162" t="n">
        <v>1</v>
      </c>
      <c r="DZ162" t="inlineStr"/>
      <c r="EA162" t="inlineStr"/>
      <c r="EB162" t="inlineStr"/>
      <c r="EC162" t="inlineStr"/>
      <c r="EE162" t="n">
        <v>78726000</v>
      </c>
      <c r="EF162" t="n">
        <v>6</v>
      </c>
      <c r="EG162" t="inlineStr">
        <is>
          <t>Ремонтно-строительные работы</t>
        </is>
      </c>
      <c r="EH162" t="n">
        <v>99</v>
      </c>
      <c r="EI162" t="inlineStr">
        <is>
          <t>Внутренние санитарно-технические работы</t>
        </is>
      </c>
      <c r="EJ162" t="n">
        <v>1</v>
      </c>
      <c r="EK162" t="n">
        <v>65007</v>
      </c>
      <c r="EL162" t="inlineStr">
        <is>
          <t>Внутренние санитарнотехнические работы: смена труб, санприборов, запорной арматуры и другое</t>
        </is>
      </c>
      <c r="EM162" t="inlineStr">
        <is>
          <t>рФЕР-65</t>
        </is>
      </c>
      <c r="EO162" t="inlineStr"/>
      <c r="EQ162" t="n">
        <v>0</v>
      </c>
      <c r="ER162" t="n">
        <v>384.43</v>
      </c>
      <c r="ES162" t="n">
        <v>384.43</v>
      </c>
      <c r="ET162" t="n">
        <v>0</v>
      </c>
      <c r="EU162" t="n">
        <v>0</v>
      </c>
      <c r="EV162" t="n">
        <v>0</v>
      </c>
      <c r="EW162" t="n">
        <v>0</v>
      </c>
      <c r="EX162" t="n">
        <v>0</v>
      </c>
      <c r="EZ162" t="n">
        <v>5</v>
      </c>
      <c r="FC162" t="n">
        <v>1</v>
      </c>
      <c r="FD162" t="n">
        <v>18</v>
      </c>
      <c r="FF162" t="n">
        <v>469</v>
      </c>
      <c r="FQ162" t="n">
        <v>0</v>
      </c>
      <c r="FR162" t="n">
        <v>0</v>
      </c>
      <c r="FS162" t="n">
        <v>0</v>
      </c>
      <c r="FX162" t="n">
        <v>103</v>
      </c>
      <c r="FY162" t="n">
        <v>52</v>
      </c>
      <c r="GA162" t="inlineStr">
        <is>
          <t>[469 / 1,22]</t>
        </is>
      </c>
      <c r="GD162" t="n">
        <v>1</v>
      </c>
      <c r="GF162" t="n">
        <v>-1978592410</v>
      </c>
      <c r="GG162" t="n">
        <v>2</v>
      </c>
      <c r="GH162" t="n">
        <v>3</v>
      </c>
      <c r="GI162" t="n">
        <v>-2</v>
      </c>
      <c r="GJ162" t="n">
        <v>0</v>
      </c>
      <c r="GK162" t="n">
        <v>0</v>
      </c>
      <c r="GL162">
        <f>ROUND(IF(AND(BH162=3,BI162=3,FS162&lt;&gt;0),P162,0),0)</f>
        <v/>
      </c>
      <c r="GM162">
        <f>ROUND(O162+X162+Y162,0)+GX162</f>
        <v/>
      </c>
      <c r="GN162">
        <f>IF(OR(BI162=0,BI162=1),GM162-GX162,0)</f>
        <v/>
      </c>
      <c r="GO162">
        <f>IF(BI162=2,GM162-GX162,0)</f>
        <v/>
      </c>
      <c r="GP162">
        <f>IF(BI162=4,GM162-GX162,0)</f>
        <v/>
      </c>
      <c r="GR162" t="n">
        <v>1</v>
      </c>
      <c r="GS162" t="n">
        <v>1</v>
      </c>
      <c r="GT162" t="n">
        <v>0</v>
      </c>
      <c r="GU162" t="inlineStr"/>
      <c r="GV162">
        <f>ROUND((GT162),2)</f>
        <v/>
      </c>
      <c r="GW162" t="n">
        <v>1</v>
      </c>
      <c r="GX162">
        <f>ROUND(HC162*I162,0)</f>
        <v/>
      </c>
      <c r="HA162" t="n">
        <v>0</v>
      </c>
      <c r="HB162" t="n">
        <v>0</v>
      </c>
      <c r="HC162">
        <f>GV162*GW162</f>
        <v/>
      </c>
      <c r="HE162" t="inlineStr">
        <is>
          <t>0</t>
        </is>
      </c>
      <c r="HF162" t="inlineStr">
        <is>
          <t>0</t>
        </is>
      </c>
      <c r="HG162">
        <f>ROUND(AC162*I162,0)</f>
        <v/>
      </c>
      <c r="HM162" t="inlineStr"/>
      <c r="HN162" t="inlineStr">
        <is>
          <t>Пр/812-099.2-1</t>
        </is>
      </c>
      <c r="HO162" t="inlineStr">
        <is>
          <t>Пр/774-099.2</t>
        </is>
      </c>
      <c r="HP162" t="inlineStr">
        <is>
          <t>Внутренние санитарнотехнические работы: смена труб, санприборов, запорной арматуры и другое</t>
        </is>
      </c>
      <c r="HQ162" t="inlineStr">
        <is>
          <t>Внутренние санитарнотехнические работы: смена труб, санприборов, запорной арматуры и другое</t>
        </is>
      </c>
      <c r="HS162" t="n">
        <v>0</v>
      </c>
      <c r="IK162" t="n">
        <v>0</v>
      </c>
    </row>
    <row r="163"/>
    <row r="164">
      <c r="A164" s="358" t="n">
        <v>51</v>
      </c>
      <c r="B164" s="358">
        <f>B151</f>
        <v/>
      </c>
      <c r="C164" s="358">
        <f>A151</f>
        <v/>
      </c>
      <c r="D164" s="358">
        <f>ROW(A151)</f>
        <v/>
      </c>
      <c r="E164" s="358" t="n"/>
      <c r="F164" s="358">
        <f>IF(F151&lt;&gt;"",F151,"")</f>
        <v/>
      </c>
      <c r="G164" s="358">
        <f>IF(G151&lt;&gt;"",G151,"")</f>
        <v/>
      </c>
      <c r="H164" s="358" t="n">
        <v>0</v>
      </c>
      <c r="I164" s="358" t="n"/>
      <c r="J164" s="358" t="n"/>
      <c r="K164" s="358" t="n"/>
      <c r="L164" s="358" t="n"/>
      <c r="M164" s="358" t="n"/>
      <c r="N164" s="358" t="n"/>
      <c r="O164" s="358" t="n">
        <v>0</v>
      </c>
      <c r="P164" s="358" t="n">
        <v>0</v>
      </c>
      <c r="Q164" s="358" t="n">
        <v>0</v>
      </c>
      <c r="R164" s="358" t="n">
        <v>0</v>
      </c>
      <c r="S164" s="358" t="n">
        <v>0</v>
      </c>
      <c r="T164" s="358" t="n">
        <v>0</v>
      </c>
      <c r="U164" s="358" t="n">
        <v>0</v>
      </c>
      <c r="V164" s="358" t="n">
        <v>0</v>
      </c>
      <c r="W164" s="358" t="n">
        <v>0</v>
      </c>
      <c r="X164" s="358" t="n">
        <v>0</v>
      </c>
      <c r="Y164" s="358" t="n">
        <v>0</v>
      </c>
      <c r="Z164" s="358" t="n"/>
      <c r="AA164" s="358" t="n"/>
      <c r="AB164" s="358" t="n"/>
      <c r="AC164" s="358" t="n"/>
      <c r="AD164" s="358" t="n"/>
      <c r="AE164" s="358" t="n"/>
      <c r="AF164" s="358" t="n"/>
      <c r="AG164" s="358" t="n"/>
      <c r="AH164" s="358" t="n"/>
      <c r="AI164" s="358" t="n"/>
      <c r="AJ164" s="358" t="n"/>
      <c r="AK164" s="358" t="n"/>
      <c r="AL164" s="358" t="n"/>
      <c r="AM164" s="358" t="n"/>
      <c r="AN164" s="358" t="n"/>
      <c r="AO164" s="358">
        <f>ROUND(BX164,0)</f>
        <v/>
      </c>
      <c r="AP164" s="358">
        <f>ROUND(BY164,0)</f>
        <v/>
      </c>
      <c r="AQ164" s="358">
        <f>ROUND(BZ164,0)</f>
        <v/>
      </c>
      <c r="AR164" s="358">
        <f>ROUND(CA164,0)</f>
        <v/>
      </c>
      <c r="AS164" s="358">
        <f>ROUND(CB164,0)</f>
        <v/>
      </c>
      <c r="AT164" s="358">
        <f>ROUND(CC164,0)</f>
        <v/>
      </c>
      <c r="AU164" s="358">
        <f>ROUND(CD164,0)</f>
        <v/>
      </c>
      <c r="AV164" s="358">
        <f>ROUND(CE164,0)</f>
        <v/>
      </c>
      <c r="AW164" s="358">
        <f>ROUND(CF164,0)</f>
        <v/>
      </c>
      <c r="AX164" s="358">
        <f>ROUND(CG164,0)</f>
        <v/>
      </c>
      <c r="AY164" s="358">
        <f>ROUND(CH164,0)</f>
        <v/>
      </c>
      <c r="AZ164" s="358">
        <f>ROUND(CI164,0)</f>
        <v/>
      </c>
      <c r="BA164" s="358">
        <f>ROUND(CJ164,0)</f>
        <v/>
      </c>
      <c r="BB164" s="358">
        <f>ROUND(CK164,0)</f>
        <v/>
      </c>
      <c r="BC164" s="358">
        <f>ROUND(CL164,0)</f>
        <v/>
      </c>
      <c r="BD164" s="358">
        <f>ROUND(CM164,0)</f>
        <v/>
      </c>
      <c r="BE164" s="358" t="n"/>
      <c r="BF164" s="358" t="n"/>
      <c r="BG164" s="358" t="n"/>
      <c r="BH164" s="358" t="n"/>
      <c r="BI164" s="358" t="n"/>
      <c r="BJ164" s="358" t="n"/>
      <c r="BK164" s="358" t="n"/>
      <c r="BL164" s="358" t="n"/>
      <c r="BM164" s="358" t="n"/>
      <c r="BN164" s="358" t="n"/>
      <c r="BO164" s="358" t="n"/>
      <c r="BP164" s="358" t="n"/>
      <c r="BQ164" s="358" t="n"/>
      <c r="BR164" s="358" t="n"/>
      <c r="BS164" s="358" t="n"/>
      <c r="BT164" s="358" t="n"/>
      <c r="BU164" s="358" t="n"/>
      <c r="BV164" s="358" t="n"/>
      <c r="BW164" s="358" t="n"/>
      <c r="BX164" s="358" t="n"/>
      <c r="BY164" s="358" t="n"/>
      <c r="BZ164" s="358" t="n"/>
      <c r="CA164" s="358" t="n"/>
      <c r="CB164" s="358" t="n"/>
      <c r="CC164" s="358" t="n"/>
      <c r="CD164" s="358" t="n"/>
      <c r="CE164" s="358" t="n"/>
      <c r="CF164" s="358" t="n"/>
      <c r="CG164" s="358" t="n"/>
      <c r="CH164" s="358" t="n"/>
      <c r="CI164" s="358" t="n"/>
      <c r="CJ164" s="358" t="n"/>
      <c r="CK164" s="358" t="n"/>
      <c r="CL164" s="358" t="n"/>
      <c r="CM164" s="358" t="n"/>
      <c r="CN164" s="358" t="n"/>
      <c r="CO164" s="358" t="n"/>
      <c r="CP164" s="358" t="n"/>
      <c r="CQ164" s="358" t="n"/>
      <c r="CR164" s="358" t="n"/>
      <c r="CS164" s="358" t="n"/>
      <c r="CT164" s="358" t="n"/>
      <c r="CU164" s="358" t="n"/>
      <c r="CV164" s="358" t="n"/>
      <c r="CW164" s="358" t="n"/>
      <c r="CX164" s="358" t="n"/>
      <c r="CY164" s="358" t="n"/>
      <c r="CZ164" s="358" t="n"/>
      <c r="DA164" s="358" t="n"/>
      <c r="DB164" s="358" t="n"/>
      <c r="DC164" s="358" t="n"/>
      <c r="DD164" s="358" t="n"/>
      <c r="DE164" s="358" t="n"/>
      <c r="DF164" s="358" t="n"/>
      <c r="DG164" s="359" t="n"/>
      <c r="DH164" s="359" t="n"/>
      <c r="DI164" s="359" t="n"/>
      <c r="DJ164" s="359" t="n"/>
      <c r="DK164" s="359" t="n"/>
      <c r="DL164" s="359" t="n"/>
      <c r="DM164" s="359" t="n"/>
      <c r="DN164" s="359" t="n"/>
      <c r="DO164" s="359" t="n"/>
      <c r="DP164" s="359" t="n"/>
      <c r="DQ164" s="359" t="n"/>
      <c r="DR164" s="359" t="n"/>
      <c r="DS164" s="359" t="n"/>
      <c r="DT164" s="359" t="n"/>
      <c r="DU164" s="359" t="n"/>
      <c r="DV164" s="359" t="n"/>
      <c r="DW164" s="359" t="n"/>
      <c r="DX164" s="359" t="n"/>
      <c r="DY164" s="359" t="n"/>
      <c r="DZ164" s="359" t="n"/>
      <c r="EA164" s="359" t="n"/>
      <c r="EB164" s="359" t="n"/>
      <c r="EC164" s="359" t="n"/>
      <c r="ED164" s="359" t="n"/>
      <c r="EE164" s="359" t="n"/>
      <c r="EF164" s="359" t="n"/>
      <c r="EG164" s="359" t="n"/>
      <c r="EH164" s="359" t="n"/>
      <c r="EI164" s="359" t="n"/>
      <c r="EJ164" s="359" t="n"/>
      <c r="EK164" s="359" t="n"/>
      <c r="EL164" s="359" t="n"/>
      <c r="EM164" s="359" t="n"/>
      <c r="EN164" s="359" t="n"/>
      <c r="EO164" s="359" t="n"/>
      <c r="EP164" s="359" t="n"/>
      <c r="EQ164" s="359" t="n"/>
      <c r="ER164" s="359" t="n"/>
      <c r="ES164" s="359" t="n"/>
      <c r="ET164" s="359" t="n"/>
      <c r="EU164" s="359" t="n"/>
      <c r="EV164" s="359" t="n"/>
      <c r="EW164" s="359" t="n"/>
      <c r="EX164" s="359" t="n"/>
      <c r="EY164" s="359" t="n"/>
      <c r="EZ164" s="359" t="n"/>
      <c r="FA164" s="359" t="n"/>
      <c r="FB164" s="359" t="n"/>
      <c r="FC164" s="359" t="n"/>
      <c r="FD164" s="359" t="n"/>
      <c r="FE164" s="359" t="n"/>
      <c r="FF164" s="359" t="n"/>
      <c r="FG164" s="359" t="n"/>
      <c r="FH164" s="359" t="n"/>
      <c r="FI164" s="359" t="n"/>
      <c r="FJ164" s="359" t="n"/>
      <c r="FK164" s="359" t="n"/>
      <c r="FL164" s="359" t="n"/>
      <c r="FM164" s="359" t="n"/>
      <c r="FN164" s="359" t="n"/>
      <c r="FO164" s="359" t="n"/>
      <c r="FP164" s="359" t="n"/>
      <c r="FQ164" s="359" t="n"/>
      <c r="FR164" s="359" t="n"/>
      <c r="FS164" s="359" t="n"/>
      <c r="FT164" s="359" t="n"/>
      <c r="FU164" s="359" t="n"/>
      <c r="FV164" s="359" t="n"/>
      <c r="FW164" s="359" t="n"/>
      <c r="FX164" s="359" t="n"/>
      <c r="FY164" s="359" t="n"/>
      <c r="FZ164" s="359" t="n"/>
      <c r="GA164" s="359" t="n"/>
      <c r="GB164" s="359" t="n"/>
      <c r="GC164" s="359" t="n"/>
      <c r="GD164" s="359" t="n"/>
      <c r="GE164" s="359" t="n"/>
      <c r="GF164" s="359" t="n"/>
      <c r="GG164" s="359" t="n"/>
      <c r="GH164" s="359" t="n"/>
      <c r="GI164" s="359" t="n"/>
      <c r="GJ164" s="359" t="n"/>
      <c r="GK164" s="359" t="n"/>
      <c r="GL164" s="359" t="n"/>
      <c r="GM164" s="359" t="n"/>
      <c r="GN164" s="359" t="n"/>
      <c r="GO164" s="359" t="n"/>
      <c r="GP164" s="359" t="n"/>
      <c r="GQ164" s="359" t="n"/>
      <c r="GR164" s="359" t="n"/>
      <c r="GS164" s="359" t="n"/>
      <c r="GT164" s="359" t="n"/>
      <c r="GU164" s="359" t="n"/>
      <c r="GV164" s="359" t="n"/>
      <c r="GW164" s="359" t="n"/>
      <c r="GX164" s="359" t="n">
        <v>0</v>
      </c>
    </row>
    <row r="165"/>
    <row r="166">
      <c r="A166" s="360" t="n">
        <v>50</v>
      </c>
      <c r="B166" s="360" t="n">
        <v>0</v>
      </c>
      <c r="C166" s="360" t="n">
        <v>0</v>
      </c>
      <c r="D166" s="360" t="n">
        <v>1</v>
      </c>
      <c r="E166" s="360" t="n">
        <v>201</v>
      </c>
      <c r="F166" s="360">
        <f>ROUND(Source!O164,O166)</f>
        <v/>
      </c>
      <c r="G166" s="360" t="inlineStr">
        <is>
          <t>ПЗ</t>
        </is>
      </c>
      <c r="H166" s="360" t="inlineStr">
        <is>
          <t>Прямые затраты</t>
        </is>
      </c>
      <c r="I166" s="360" t="n"/>
      <c r="J166" s="360" t="n"/>
      <c r="K166" s="360" t="n">
        <v>201</v>
      </c>
      <c r="L166" s="360" t="n">
        <v>1</v>
      </c>
      <c r="M166" s="360" t="n">
        <v>3</v>
      </c>
      <c r="N166" s="360" t="inlineStr"/>
      <c r="O166" s="360" t="n">
        <v>0</v>
      </c>
      <c r="P166" s="360" t="n"/>
      <c r="Q166" s="360" t="n"/>
      <c r="R166" s="360" t="n"/>
      <c r="S166" s="360" t="n"/>
      <c r="T166" s="360" t="n"/>
      <c r="U166" s="360" t="n"/>
      <c r="V166" s="360" t="n"/>
      <c r="W166" s="360" t="n">
        <v>0</v>
      </c>
      <c r="X166" s="360" t="n">
        <v>1</v>
      </c>
      <c r="Y166" s="360" t="n">
        <v>0</v>
      </c>
      <c r="Z166" s="360" t="n"/>
      <c r="AA166" s="360" t="n"/>
      <c r="AB166" s="360" t="n"/>
    </row>
    <row r="167">
      <c r="A167" s="360" t="n">
        <v>50</v>
      </c>
      <c r="B167" s="360" t="n">
        <v>0</v>
      </c>
      <c r="C167" s="360" t="n">
        <v>0</v>
      </c>
      <c r="D167" s="360" t="n">
        <v>1</v>
      </c>
      <c r="E167" s="360" t="n">
        <v>202</v>
      </c>
      <c r="F167" s="360">
        <f>ROUND(Source!P164,O167)</f>
        <v/>
      </c>
      <c r="G167" s="360" t="inlineStr">
        <is>
          <t>СтМатОб</t>
        </is>
      </c>
      <c r="H167" s="360" t="inlineStr">
        <is>
          <t>Стоимость материальных ресурсов (всего)</t>
        </is>
      </c>
      <c r="I167" s="360" t="n"/>
      <c r="J167" s="360" t="n"/>
      <c r="K167" s="360" t="n">
        <v>202</v>
      </c>
      <c r="L167" s="360" t="n">
        <v>2</v>
      </c>
      <c r="M167" s="360" t="n">
        <v>3</v>
      </c>
      <c r="N167" s="360" t="inlineStr"/>
      <c r="O167" s="360" t="n">
        <v>0</v>
      </c>
      <c r="P167" s="360" t="n"/>
      <c r="Q167" s="360" t="n"/>
      <c r="R167" s="360" t="n"/>
      <c r="S167" s="360" t="n"/>
      <c r="T167" s="360" t="n"/>
      <c r="U167" s="360" t="n"/>
      <c r="V167" s="360" t="n"/>
      <c r="W167" s="360" t="n">
        <v>0</v>
      </c>
      <c r="X167" s="360" t="n">
        <v>1</v>
      </c>
      <c r="Y167" s="360" t="n">
        <v>0</v>
      </c>
      <c r="Z167" s="360" t="n"/>
      <c r="AA167" s="360" t="n"/>
      <c r="AB167" s="360" t="n"/>
    </row>
    <row r="168">
      <c r="A168" s="360" t="n">
        <v>50</v>
      </c>
      <c r="B168" s="360" t="n">
        <v>0</v>
      </c>
      <c r="C168" s="360" t="n">
        <v>0</v>
      </c>
      <c r="D168" s="360" t="n">
        <v>1</v>
      </c>
      <c r="E168" s="360" t="n">
        <v>222</v>
      </c>
      <c r="F168" s="360">
        <f>ROUND(Source!AO164,O168)</f>
        <v/>
      </c>
      <c r="G168" s="360" t="inlineStr">
        <is>
          <t>СтМатОбЗак</t>
        </is>
      </c>
      <c r="H168" s="360" t="inlineStr">
        <is>
          <t>Стоимость материалов и оборудования заказчика</t>
        </is>
      </c>
      <c r="I168" s="360" t="n"/>
      <c r="J168" s="360" t="n"/>
      <c r="K168" s="360" t="n">
        <v>222</v>
      </c>
      <c r="L168" s="360" t="n">
        <v>3</v>
      </c>
      <c r="M168" s="360" t="n">
        <v>3</v>
      </c>
      <c r="N168" s="360" t="inlineStr"/>
      <c r="O168" s="360" t="n">
        <v>0</v>
      </c>
      <c r="P168" s="360" t="n"/>
      <c r="Q168" s="360" t="n"/>
      <c r="R168" s="360" t="n"/>
      <c r="S168" s="360" t="n"/>
      <c r="T168" s="360" t="n"/>
      <c r="U168" s="360" t="n"/>
      <c r="V168" s="360" t="n"/>
      <c r="W168" s="360" t="n">
        <v>0</v>
      </c>
      <c r="X168" s="360" t="n">
        <v>1</v>
      </c>
      <c r="Y168" s="360" t="n">
        <v>0</v>
      </c>
      <c r="Z168" s="360" t="n"/>
      <c r="AA168" s="360" t="n"/>
      <c r="AB168" s="360" t="n"/>
    </row>
    <row r="169">
      <c r="A169" s="360" t="n">
        <v>50</v>
      </c>
      <c r="B169" s="360" t="n">
        <v>0</v>
      </c>
      <c r="C169" s="360" t="n">
        <v>0</v>
      </c>
      <c r="D169" s="360" t="n">
        <v>1</v>
      </c>
      <c r="E169" s="360" t="n">
        <v>225</v>
      </c>
      <c r="F169" s="360">
        <f>ROUND(Source!AV164,O169)</f>
        <v/>
      </c>
      <c r="G169" s="360" t="inlineStr">
        <is>
          <t>СтМатОбПод</t>
        </is>
      </c>
      <c r="H169" s="360" t="inlineStr">
        <is>
          <t>Стоимость материалов и оборудования подрядчика</t>
        </is>
      </c>
      <c r="I169" s="360" t="n"/>
      <c r="J169" s="360" t="n"/>
      <c r="K169" s="360" t="n">
        <v>225</v>
      </c>
      <c r="L169" s="360" t="n">
        <v>4</v>
      </c>
      <c r="M169" s="360" t="n">
        <v>3</v>
      </c>
      <c r="N169" s="360" t="inlineStr"/>
      <c r="O169" s="360" t="n">
        <v>0</v>
      </c>
      <c r="P169" s="360" t="n"/>
      <c r="Q169" s="360" t="n"/>
      <c r="R169" s="360" t="n"/>
      <c r="S169" s="360" t="n"/>
      <c r="T169" s="360" t="n"/>
      <c r="U169" s="360" t="n"/>
      <c r="V169" s="360" t="n"/>
      <c r="W169" s="360" t="n">
        <v>0</v>
      </c>
      <c r="X169" s="360" t="n">
        <v>1</v>
      </c>
      <c r="Y169" s="360" t="n">
        <v>0</v>
      </c>
      <c r="Z169" s="360" t="n"/>
      <c r="AA169" s="360" t="n"/>
      <c r="AB169" s="360" t="n"/>
    </row>
    <row r="170">
      <c r="A170" s="360" t="n">
        <v>50</v>
      </c>
      <c r="B170" s="360" t="n">
        <v>0</v>
      </c>
      <c r="C170" s="360" t="n">
        <v>0</v>
      </c>
      <c r="D170" s="360" t="n">
        <v>1</v>
      </c>
      <c r="E170" s="360" t="n">
        <v>226</v>
      </c>
      <c r="F170" s="360">
        <f>ROUND(Source!AW164,O170)</f>
        <v/>
      </c>
      <c r="G170" s="360" t="inlineStr">
        <is>
          <t>СтМат</t>
        </is>
      </c>
      <c r="H170" s="360" t="inlineStr">
        <is>
          <t>Стоимость материалов (всего)</t>
        </is>
      </c>
      <c r="I170" s="360" t="n"/>
      <c r="J170" s="360" t="n"/>
      <c r="K170" s="360" t="n">
        <v>226</v>
      </c>
      <c r="L170" s="360" t="n">
        <v>5</v>
      </c>
      <c r="M170" s="360" t="n">
        <v>3</v>
      </c>
      <c r="N170" s="360" t="inlineStr"/>
      <c r="O170" s="360" t="n">
        <v>0</v>
      </c>
      <c r="P170" s="360" t="n"/>
      <c r="Q170" s="360" t="n"/>
      <c r="R170" s="360" t="n"/>
      <c r="S170" s="360" t="n"/>
      <c r="T170" s="360" t="n"/>
      <c r="U170" s="360" t="n"/>
      <c r="V170" s="360" t="n"/>
      <c r="W170" s="360" t="n">
        <v>0</v>
      </c>
      <c r="X170" s="360" t="n">
        <v>1</v>
      </c>
      <c r="Y170" s="360" t="n">
        <v>0</v>
      </c>
      <c r="Z170" s="360" t="n"/>
      <c r="AA170" s="360" t="n"/>
      <c r="AB170" s="360" t="n"/>
    </row>
    <row r="171">
      <c r="A171" s="360" t="n">
        <v>50</v>
      </c>
      <c r="B171" s="360" t="n">
        <v>0</v>
      </c>
      <c r="C171" s="360" t="n">
        <v>0</v>
      </c>
      <c r="D171" s="360" t="n">
        <v>1</v>
      </c>
      <c r="E171" s="360" t="n">
        <v>227</v>
      </c>
      <c r="F171" s="360">
        <f>ROUND(Source!AX164,O171)</f>
        <v/>
      </c>
      <c r="G171" s="360" t="inlineStr">
        <is>
          <t>СтМатЗак</t>
        </is>
      </c>
      <c r="H171" s="360" t="inlineStr">
        <is>
          <t>Стоимость материалов заказчика</t>
        </is>
      </c>
      <c r="I171" s="360" t="n"/>
      <c r="J171" s="360" t="n"/>
      <c r="K171" s="360" t="n">
        <v>227</v>
      </c>
      <c r="L171" s="360" t="n">
        <v>6</v>
      </c>
      <c r="M171" s="360" t="n">
        <v>3</v>
      </c>
      <c r="N171" s="360" t="inlineStr"/>
      <c r="O171" s="360" t="n">
        <v>0</v>
      </c>
      <c r="P171" s="360" t="n"/>
      <c r="Q171" s="360" t="n"/>
      <c r="R171" s="360" t="n"/>
      <c r="S171" s="360" t="n"/>
      <c r="T171" s="360" t="n"/>
      <c r="U171" s="360" t="n"/>
      <c r="V171" s="360" t="n"/>
      <c r="W171" s="360" t="n">
        <v>0</v>
      </c>
      <c r="X171" s="360" t="n">
        <v>1</v>
      </c>
      <c r="Y171" s="360" t="n">
        <v>0</v>
      </c>
      <c r="Z171" s="360" t="n"/>
      <c r="AA171" s="360" t="n"/>
      <c r="AB171" s="360" t="n"/>
    </row>
    <row r="172">
      <c r="A172" s="360" t="n">
        <v>50</v>
      </c>
      <c r="B172" s="360" t="n">
        <v>0</v>
      </c>
      <c r="C172" s="360" t="n">
        <v>0</v>
      </c>
      <c r="D172" s="360" t="n">
        <v>1</v>
      </c>
      <c r="E172" s="360" t="n">
        <v>228</v>
      </c>
      <c r="F172" s="360">
        <f>ROUND(Source!AY164,O172)</f>
        <v/>
      </c>
      <c r="G172" s="360" t="inlineStr">
        <is>
          <t>СтМатПод</t>
        </is>
      </c>
      <c r="H172" s="360" t="inlineStr">
        <is>
          <t>Стоимость материалов подрядчика</t>
        </is>
      </c>
      <c r="I172" s="360" t="n"/>
      <c r="J172" s="360" t="n"/>
      <c r="K172" s="360" t="n">
        <v>228</v>
      </c>
      <c r="L172" s="360" t="n">
        <v>7</v>
      </c>
      <c r="M172" s="360" t="n">
        <v>3</v>
      </c>
      <c r="N172" s="360" t="inlineStr"/>
      <c r="O172" s="360" t="n">
        <v>0</v>
      </c>
      <c r="P172" s="360" t="n"/>
      <c r="Q172" s="360" t="n"/>
      <c r="R172" s="360" t="n"/>
      <c r="S172" s="360" t="n"/>
      <c r="T172" s="360" t="n"/>
      <c r="U172" s="360" t="n"/>
      <c r="V172" s="360" t="n"/>
      <c r="W172" s="360" t="n">
        <v>0</v>
      </c>
      <c r="X172" s="360" t="n">
        <v>1</v>
      </c>
      <c r="Y172" s="360" t="n">
        <v>0</v>
      </c>
      <c r="Z172" s="360" t="n"/>
      <c r="AA172" s="360" t="n"/>
      <c r="AB172" s="360" t="n"/>
    </row>
    <row r="173">
      <c r="A173" s="360" t="n">
        <v>50</v>
      </c>
      <c r="B173" s="360" t="n">
        <v>0</v>
      </c>
      <c r="C173" s="360" t="n">
        <v>0</v>
      </c>
      <c r="D173" s="360" t="n">
        <v>1</v>
      </c>
      <c r="E173" s="360" t="n">
        <v>216</v>
      </c>
      <c r="F173" s="360">
        <f>ROUND(Source!AP164,O173)</f>
        <v/>
      </c>
      <c r="G173" s="360" t="inlineStr">
        <is>
          <t>Оборуд</t>
        </is>
      </c>
      <c r="H173" s="360" t="inlineStr">
        <is>
          <t>Стоимость оборудования (всего)</t>
        </is>
      </c>
      <c r="I173" s="360" t="n"/>
      <c r="J173" s="360" t="n"/>
      <c r="K173" s="360" t="n">
        <v>216</v>
      </c>
      <c r="L173" s="360" t="n">
        <v>8</v>
      </c>
      <c r="M173" s="360" t="n">
        <v>3</v>
      </c>
      <c r="N173" s="360" t="inlineStr"/>
      <c r="O173" s="360" t="n">
        <v>0</v>
      </c>
      <c r="P173" s="360" t="n"/>
      <c r="Q173" s="360" t="n"/>
      <c r="R173" s="360" t="n"/>
      <c r="S173" s="360" t="n"/>
      <c r="T173" s="360" t="n"/>
      <c r="U173" s="360" t="n"/>
      <c r="V173" s="360" t="n"/>
      <c r="W173" s="360" t="n">
        <v>0</v>
      </c>
      <c r="X173" s="360" t="n">
        <v>1</v>
      </c>
      <c r="Y173" s="360" t="n">
        <v>0</v>
      </c>
      <c r="Z173" s="360" t="n"/>
      <c r="AA173" s="360" t="n"/>
      <c r="AB173" s="360" t="n"/>
    </row>
    <row r="174">
      <c r="A174" s="360" t="n">
        <v>50</v>
      </c>
      <c r="B174" s="360" t="n">
        <v>0</v>
      </c>
      <c r="C174" s="360" t="n">
        <v>0</v>
      </c>
      <c r="D174" s="360" t="n">
        <v>1</v>
      </c>
      <c r="E174" s="360" t="n">
        <v>223</v>
      </c>
      <c r="F174" s="360">
        <f>ROUND(Source!AQ164,O174)</f>
        <v/>
      </c>
      <c r="G174" s="360" t="inlineStr">
        <is>
          <t>ОборудЗак</t>
        </is>
      </c>
      <c r="H174" s="360" t="inlineStr">
        <is>
          <t>Стоимость оборудования заказчика</t>
        </is>
      </c>
      <c r="I174" s="360" t="n"/>
      <c r="J174" s="360" t="n"/>
      <c r="K174" s="360" t="n">
        <v>223</v>
      </c>
      <c r="L174" s="360" t="n">
        <v>9</v>
      </c>
      <c r="M174" s="360" t="n">
        <v>3</v>
      </c>
      <c r="N174" s="360" t="inlineStr"/>
      <c r="O174" s="360" t="n">
        <v>0</v>
      </c>
      <c r="P174" s="360" t="n"/>
      <c r="Q174" s="360" t="n"/>
      <c r="R174" s="360" t="n"/>
      <c r="S174" s="360" t="n"/>
      <c r="T174" s="360" t="n"/>
      <c r="U174" s="360" t="n"/>
      <c r="V174" s="360" t="n"/>
      <c r="W174" s="360" t="n">
        <v>0</v>
      </c>
      <c r="X174" s="360" t="n">
        <v>1</v>
      </c>
      <c r="Y174" s="360" t="n">
        <v>0</v>
      </c>
      <c r="Z174" s="360" t="n"/>
      <c r="AA174" s="360" t="n"/>
      <c r="AB174" s="360" t="n"/>
    </row>
    <row r="175">
      <c r="A175" s="360" t="n">
        <v>50</v>
      </c>
      <c r="B175" s="360" t="n">
        <v>0</v>
      </c>
      <c r="C175" s="360" t="n">
        <v>0</v>
      </c>
      <c r="D175" s="360" t="n">
        <v>1</v>
      </c>
      <c r="E175" s="360" t="n">
        <v>229</v>
      </c>
      <c r="F175" s="360">
        <f>ROUND(Source!AZ164,O175)</f>
        <v/>
      </c>
      <c r="G175" s="360" t="inlineStr">
        <is>
          <t>ОборудПод</t>
        </is>
      </c>
      <c r="H175" s="360" t="inlineStr">
        <is>
          <t>Стоимость оборудования подрядчика</t>
        </is>
      </c>
      <c r="I175" s="360" t="n"/>
      <c r="J175" s="360" t="n"/>
      <c r="K175" s="360" t="n">
        <v>229</v>
      </c>
      <c r="L175" s="360" t="n">
        <v>10</v>
      </c>
      <c r="M175" s="360" t="n">
        <v>3</v>
      </c>
      <c r="N175" s="360" t="inlineStr"/>
      <c r="O175" s="360" t="n">
        <v>0</v>
      </c>
      <c r="P175" s="360" t="n"/>
      <c r="Q175" s="360" t="n"/>
      <c r="R175" s="360" t="n"/>
      <c r="S175" s="360" t="n"/>
      <c r="T175" s="360" t="n"/>
      <c r="U175" s="360" t="n"/>
      <c r="V175" s="360" t="n"/>
      <c r="W175" s="360" t="n">
        <v>0</v>
      </c>
      <c r="X175" s="360" t="n">
        <v>1</v>
      </c>
      <c r="Y175" s="360" t="n">
        <v>0</v>
      </c>
      <c r="Z175" s="360" t="n"/>
      <c r="AA175" s="360" t="n"/>
      <c r="AB175" s="360" t="n"/>
    </row>
    <row r="176">
      <c r="A176" s="360" t="n">
        <v>50</v>
      </c>
      <c r="B176" s="360" t="n">
        <v>0</v>
      </c>
      <c r="C176" s="360" t="n">
        <v>0</v>
      </c>
      <c r="D176" s="360" t="n">
        <v>1</v>
      </c>
      <c r="E176" s="360" t="n">
        <v>203</v>
      </c>
      <c r="F176" s="360">
        <f>ROUND(Source!Q164,O176)</f>
        <v/>
      </c>
      <c r="G176" s="360" t="inlineStr">
        <is>
          <t>ЭММ</t>
        </is>
      </c>
      <c r="H176" s="360" t="inlineStr">
        <is>
          <t>Эксплуатация машин</t>
        </is>
      </c>
      <c r="I176" s="360" t="n"/>
      <c r="J176" s="360" t="n"/>
      <c r="K176" s="360" t="n">
        <v>203</v>
      </c>
      <c r="L176" s="360" t="n">
        <v>11</v>
      </c>
      <c r="M176" s="360" t="n">
        <v>3</v>
      </c>
      <c r="N176" s="360" t="inlineStr"/>
      <c r="O176" s="360" t="n">
        <v>0</v>
      </c>
      <c r="P176" s="360" t="n"/>
      <c r="Q176" s="360" t="n"/>
      <c r="R176" s="360" t="n"/>
      <c r="S176" s="360" t="n"/>
      <c r="T176" s="360" t="n"/>
      <c r="U176" s="360" t="n"/>
      <c r="V176" s="360" t="n"/>
      <c r="W176" s="360" t="n">
        <v>0</v>
      </c>
      <c r="X176" s="360" t="n">
        <v>1</v>
      </c>
      <c r="Y176" s="360" t="n">
        <v>0</v>
      </c>
      <c r="Z176" s="360" t="n"/>
      <c r="AA176" s="360" t="n"/>
      <c r="AB176" s="360" t="n"/>
    </row>
    <row r="177">
      <c r="A177" s="360" t="n">
        <v>50</v>
      </c>
      <c r="B177" s="360" t="n">
        <v>0</v>
      </c>
      <c r="C177" s="360" t="n">
        <v>0</v>
      </c>
      <c r="D177" s="360" t="n">
        <v>1</v>
      </c>
      <c r="E177" s="360" t="n">
        <v>231</v>
      </c>
      <c r="F177" s="360">
        <f>ROUND(Source!BB164,O177)</f>
        <v/>
      </c>
      <c r="G177" s="360" t="inlineStr">
        <is>
          <t>ЭММсНРиСП</t>
        </is>
      </c>
      <c r="H177" s="360" t="inlineStr">
        <is>
          <t>Эксплуатация машин по ТСН-2001.16</t>
        </is>
      </c>
      <c r="I177" s="360" t="n"/>
      <c r="J177" s="360" t="n"/>
      <c r="K177" s="360" t="n">
        <v>231</v>
      </c>
      <c r="L177" s="360" t="n">
        <v>12</v>
      </c>
      <c r="M177" s="360" t="n">
        <v>3</v>
      </c>
      <c r="N177" s="360" t="inlineStr"/>
      <c r="O177" s="360" t="n">
        <v>0</v>
      </c>
      <c r="P177" s="360" t="n"/>
      <c r="Q177" s="360" t="n"/>
      <c r="R177" s="360" t="n"/>
      <c r="S177" s="360" t="n"/>
      <c r="T177" s="360" t="n"/>
      <c r="U177" s="360" t="n"/>
      <c r="V177" s="360" t="n"/>
      <c r="W177" s="360" t="n">
        <v>0</v>
      </c>
      <c r="X177" s="360" t="n">
        <v>1</v>
      </c>
      <c r="Y177" s="360" t="n">
        <v>0</v>
      </c>
      <c r="Z177" s="360" t="n"/>
      <c r="AA177" s="360" t="n"/>
      <c r="AB177" s="360" t="n"/>
    </row>
    <row r="178">
      <c r="A178" s="360" t="n">
        <v>50</v>
      </c>
      <c r="B178" s="360" t="n">
        <v>0</v>
      </c>
      <c r="C178" s="360" t="n">
        <v>0</v>
      </c>
      <c r="D178" s="360" t="n">
        <v>1</v>
      </c>
      <c r="E178" s="360" t="n">
        <v>204</v>
      </c>
      <c r="F178" s="360">
        <f>ROUND(Source!R164,O178)</f>
        <v/>
      </c>
      <c r="G178" s="360" t="inlineStr">
        <is>
          <t>ЗПМ</t>
        </is>
      </c>
      <c r="H178" s="360" t="inlineStr">
        <is>
          <t>ЗП машинистов</t>
        </is>
      </c>
      <c r="I178" s="360" t="n"/>
      <c r="J178" s="360" t="n"/>
      <c r="K178" s="360" t="n">
        <v>204</v>
      </c>
      <c r="L178" s="360" t="n">
        <v>13</v>
      </c>
      <c r="M178" s="360" t="n">
        <v>3</v>
      </c>
      <c r="N178" s="360" t="inlineStr"/>
      <c r="O178" s="360" t="n">
        <v>0</v>
      </c>
      <c r="P178" s="360" t="n"/>
      <c r="Q178" s="360" t="n"/>
      <c r="R178" s="360" t="n"/>
      <c r="S178" s="360" t="n"/>
      <c r="T178" s="360" t="n"/>
      <c r="U178" s="360" t="n"/>
      <c r="V178" s="360" t="n"/>
      <c r="W178" s="360" t="n">
        <v>0</v>
      </c>
      <c r="X178" s="360" t="n">
        <v>1</v>
      </c>
      <c r="Y178" s="360" t="n">
        <v>0</v>
      </c>
      <c r="Z178" s="360" t="n"/>
      <c r="AA178" s="360" t="n"/>
      <c r="AB178" s="360" t="n"/>
    </row>
    <row r="179">
      <c r="A179" s="360" t="n">
        <v>50</v>
      </c>
      <c r="B179" s="360" t="n">
        <v>0</v>
      </c>
      <c r="C179" s="360" t="n">
        <v>0</v>
      </c>
      <c r="D179" s="360" t="n">
        <v>1</v>
      </c>
      <c r="E179" s="360" t="n">
        <v>205</v>
      </c>
      <c r="F179" s="360">
        <f>ROUND(Source!S164,O179)</f>
        <v/>
      </c>
      <c r="G179" s="360" t="inlineStr">
        <is>
          <t>ОЗП</t>
        </is>
      </c>
      <c r="H179" s="360" t="inlineStr">
        <is>
          <t>Основная ЗП рабочих</t>
        </is>
      </c>
      <c r="I179" s="360" t="n"/>
      <c r="J179" s="360" t="n"/>
      <c r="K179" s="360" t="n">
        <v>205</v>
      </c>
      <c r="L179" s="360" t="n">
        <v>14</v>
      </c>
      <c r="M179" s="360" t="n">
        <v>3</v>
      </c>
      <c r="N179" s="360" t="inlineStr"/>
      <c r="O179" s="360" t="n">
        <v>0</v>
      </c>
      <c r="P179" s="360" t="n"/>
      <c r="Q179" s="360" t="n"/>
      <c r="R179" s="360" t="n"/>
      <c r="S179" s="360" t="n"/>
      <c r="T179" s="360" t="n"/>
      <c r="U179" s="360" t="n"/>
      <c r="V179" s="360" t="n"/>
      <c r="W179" s="360" t="n">
        <v>0</v>
      </c>
      <c r="X179" s="360" t="n">
        <v>1</v>
      </c>
      <c r="Y179" s="360" t="n">
        <v>0</v>
      </c>
      <c r="Z179" s="360" t="n"/>
      <c r="AA179" s="360" t="n"/>
      <c r="AB179" s="360" t="n"/>
    </row>
    <row r="180">
      <c r="A180" s="360" t="n">
        <v>50</v>
      </c>
      <c r="B180" s="360" t="n">
        <v>0</v>
      </c>
      <c r="C180" s="360" t="n">
        <v>0</v>
      </c>
      <c r="D180" s="360" t="n">
        <v>1</v>
      </c>
      <c r="E180" s="360" t="n">
        <v>232</v>
      </c>
      <c r="F180" s="360">
        <f>ROUND(Source!BC164,O180)</f>
        <v/>
      </c>
      <c r="G180" s="360" t="inlineStr">
        <is>
          <t>ОЗПсНРиСП</t>
        </is>
      </c>
      <c r="H180" s="360" t="inlineStr">
        <is>
          <t>Основная ЗП рабочих по ТСН-2001.16</t>
        </is>
      </c>
      <c r="I180" s="360" t="n"/>
      <c r="J180" s="360" t="n"/>
      <c r="K180" s="360" t="n">
        <v>232</v>
      </c>
      <c r="L180" s="360" t="n">
        <v>15</v>
      </c>
      <c r="M180" s="360" t="n">
        <v>3</v>
      </c>
      <c r="N180" s="360" t="inlineStr"/>
      <c r="O180" s="360" t="n">
        <v>0</v>
      </c>
      <c r="P180" s="360" t="n"/>
      <c r="Q180" s="360" t="n"/>
      <c r="R180" s="360" t="n"/>
      <c r="S180" s="360" t="n"/>
      <c r="T180" s="360" t="n"/>
      <c r="U180" s="360" t="n"/>
      <c r="V180" s="360" t="n"/>
      <c r="W180" s="360" t="n">
        <v>0</v>
      </c>
      <c r="X180" s="360" t="n">
        <v>1</v>
      </c>
      <c r="Y180" s="360" t="n">
        <v>0</v>
      </c>
      <c r="Z180" s="360" t="n"/>
      <c r="AA180" s="360" t="n"/>
      <c r="AB180" s="360" t="n"/>
    </row>
    <row r="181">
      <c r="A181" s="360" t="n">
        <v>50</v>
      </c>
      <c r="B181" s="360" t="n">
        <v>0</v>
      </c>
      <c r="C181" s="360" t="n">
        <v>0</v>
      </c>
      <c r="D181" s="360" t="n">
        <v>1</v>
      </c>
      <c r="E181" s="360" t="n">
        <v>214</v>
      </c>
      <c r="F181" s="360">
        <f>ROUND(Source!AS164,O181)</f>
        <v/>
      </c>
      <c r="G181" s="360" t="inlineStr">
        <is>
          <t>Строит</t>
        </is>
      </c>
      <c r="H181" s="360" t="inlineStr">
        <is>
          <t>Строительные работы с НР и СП</t>
        </is>
      </c>
      <c r="I181" s="360" t="n"/>
      <c r="J181" s="360" t="n"/>
      <c r="K181" s="360" t="n">
        <v>214</v>
      </c>
      <c r="L181" s="360" t="n">
        <v>16</v>
      </c>
      <c r="M181" s="360" t="n">
        <v>3</v>
      </c>
      <c r="N181" s="360" t="inlineStr"/>
      <c r="O181" s="360" t="n">
        <v>0</v>
      </c>
      <c r="P181" s="360" t="n"/>
      <c r="Q181" s="360" t="n"/>
      <c r="R181" s="360" t="n"/>
      <c r="S181" s="360" t="n"/>
      <c r="T181" s="360" t="n"/>
      <c r="U181" s="360" t="n"/>
      <c r="V181" s="360" t="n"/>
      <c r="W181" s="360" t="n">
        <v>0</v>
      </c>
      <c r="X181" s="360" t="n">
        <v>1</v>
      </c>
      <c r="Y181" s="360" t="n">
        <v>0</v>
      </c>
      <c r="Z181" s="360" t="n"/>
      <c r="AA181" s="360" t="n"/>
      <c r="AB181" s="360" t="n"/>
    </row>
    <row r="182">
      <c r="A182" s="360" t="n">
        <v>50</v>
      </c>
      <c r="B182" s="360" t="n">
        <v>0</v>
      </c>
      <c r="C182" s="360" t="n">
        <v>0</v>
      </c>
      <c r="D182" s="360" t="n">
        <v>1</v>
      </c>
      <c r="E182" s="360" t="n">
        <v>215</v>
      </c>
      <c r="F182" s="360">
        <f>ROUND(Source!AT164,O182)</f>
        <v/>
      </c>
      <c r="G182" s="360" t="inlineStr">
        <is>
          <t>Монтаж</t>
        </is>
      </c>
      <c r="H182" s="360" t="inlineStr">
        <is>
          <t>Монтажные работы с НР и СП</t>
        </is>
      </c>
      <c r="I182" s="360" t="n"/>
      <c r="J182" s="360" t="n"/>
      <c r="K182" s="360" t="n">
        <v>215</v>
      </c>
      <c r="L182" s="360" t="n">
        <v>17</v>
      </c>
      <c r="M182" s="360" t="n">
        <v>3</v>
      </c>
      <c r="N182" s="360" t="inlineStr"/>
      <c r="O182" s="360" t="n">
        <v>0</v>
      </c>
      <c r="P182" s="360" t="n"/>
      <c r="Q182" s="360" t="n"/>
      <c r="R182" s="360" t="n"/>
      <c r="S182" s="360" t="n"/>
      <c r="T182" s="360" t="n"/>
      <c r="U182" s="360" t="n"/>
      <c r="V182" s="360" t="n"/>
      <c r="W182" s="360" t="n">
        <v>0</v>
      </c>
      <c r="X182" s="360" t="n">
        <v>1</v>
      </c>
      <c r="Y182" s="360" t="n">
        <v>0</v>
      </c>
      <c r="Z182" s="360" t="n"/>
      <c r="AA182" s="360" t="n"/>
      <c r="AB182" s="360" t="n"/>
    </row>
    <row r="183">
      <c r="A183" s="360" t="n">
        <v>50</v>
      </c>
      <c r="B183" s="360" t="n">
        <v>0</v>
      </c>
      <c r="C183" s="360" t="n">
        <v>0</v>
      </c>
      <c r="D183" s="360" t="n">
        <v>1</v>
      </c>
      <c r="E183" s="360" t="n">
        <v>217</v>
      </c>
      <c r="F183" s="360">
        <f>ROUND(Source!AU164,O183)</f>
        <v/>
      </c>
      <c r="G183" s="360" t="inlineStr">
        <is>
          <t>Прочие</t>
        </is>
      </c>
      <c r="H183" s="360" t="inlineStr">
        <is>
          <t>Прочие работы с НР и СП</t>
        </is>
      </c>
      <c r="I183" s="360" t="n"/>
      <c r="J183" s="360" t="n"/>
      <c r="K183" s="360" t="n">
        <v>217</v>
      </c>
      <c r="L183" s="360" t="n">
        <v>18</v>
      </c>
      <c r="M183" s="360" t="n">
        <v>3</v>
      </c>
      <c r="N183" s="360" t="inlineStr"/>
      <c r="O183" s="360" t="n">
        <v>0</v>
      </c>
      <c r="P183" s="360" t="n"/>
      <c r="Q183" s="360" t="n"/>
      <c r="R183" s="360" t="n"/>
      <c r="S183" s="360" t="n"/>
      <c r="T183" s="360" t="n"/>
      <c r="U183" s="360" t="n"/>
      <c r="V183" s="360" t="n"/>
      <c r="W183" s="360" t="n">
        <v>0</v>
      </c>
      <c r="X183" s="360" t="n">
        <v>1</v>
      </c>
      <c r="Y183" s="360" t="n">
        <v>0</v>
      </c>
      <c r="Z183" s="360" t="n"/>
      <c r="AA183" s="360" t="n"/>
      <c r="AB183" s="360" t="n"/>
    </row>
    <row r="184">
      <c r="A184" s="360" t="n">
        <v>50</v>
      </c>
      <c r="B184" s="360" t="n">
        <v>0</v>
      </c>
      <c r="C184" s="360" t="n">
        <v>0</v>
      </c>
      <c r="D184" s="360" t="n">
        <v>1</v>
      </c>
      <c r="E184" s="360" t="n">
        <v>230</v>
      </c>
      <c r="F184" s="360">
        <f>ROUND(Source!BA164,O184)</f>
        <v/>
      </c>
      <c r="G184" s="360" t="inlineStr">
        <is>
          <t>ПрочиеЗатр</t>
        </is>
      </c>
      <c r="H184" s="360" t="inlineStr">
        <is>
          <t>Прочие затраты по ТСН-2001.16</t>
        </is>
      </c>
      <c r="I184" s="360" t="n"/>
      <c r="J184" s="360" t="n"/>
      <c r="K184" s="360" t="n">
        <v>230</v>
      </c>
      <c r="L184" s="360" t="n">
        <v>19</v>
      </c>
      <c r="M184" s="360" t="n">
        <v>3</v>
      </c>
      <c r="N184" s="360" t="inlineStr"/>
      <c r="O184" s="360" t="n">
        <v>0</v>
      </c>
      <c r="P184" s="360" t="n"/>
      <c r="Q184" s="360" t="n"/>
      <c r="R184" s="360" t="n"/>
      <c r="S184" s="360" t="n"/>
      <c r="T184" s="360" t="n"/>
      <c r="U184" s="360" t="n"/>
      <c r="V184" s="360" t="n"/>
      <c r="W184" s="360" t="n">
        <v>0</v>
      </c>
      <c r="X184" s="360" t="n">
        <v>1</v>
      </c>
      <c r="Y184" s="360" t="n">
        <v>0</v>
      </c>
      <c r="Z184" s="360" t="n"/>
      <c r="AA184" s="360" t="n"/>
      <c r="AB184" s="360" t="n"/>
    </row>
    <row r="185">
      <c r="A185" s="360" t="n">
        <v>50</v>
      </c>
      <c r="B185" s="360" t="n">
        <v>0</v>
      </c>
      <c r="C185" s="360" t="n">
        <v>0</v>
      </c>
      <c r="D185" s="360" t="n">
        <v>1</v>
      </c>
      <c r="E185" s="360" t="n">
        <v>206</v>
      </c>
      <c r="F185" s="360">
        <f>ROUND(Source!T164,O185)</f>
        <v/>
      </c>
      <c r="G185" s="360" t="inlineStr">
        <is>
          <t>ВозврМат</t>
        </is>
      </c>
      <c r="H185" s="360" t="inlineStr">
        <is>
          <t>Возврат материалов</t>
        </is>
      </c>
      <c r="I185" s="360" t="n"/>
      <c r="J185" s="360" t="n"/>
      <c r="K185" s="360" t="n">
        <v>206</v>
      </c>
      <c r="L185" s="360" t="n">
        <v>20</v>
      </c>
      <c r="M185" s="360" t="n">
        <v>3</v>
      </c>
      <c r="N185" s="360" t="inlineStr"/>
      <c r="O185" s="360" t="n">
        <v>0</v>
      </c>
      <c r="P185" s="360" t="n"/>
      <c r="Q185" s="360" t="n"/>
      <c r="R185" s="360" t="n"/>
      <c r="S185" s="360" t="n"/>
      <c r="T185" s="360" t="n"/>
      <c r="U185" s="360" t="n"/>
      <c r="V185" s="360" t="n"/>
      <c r="W185" s="360" t="n">
        <v>0</v>
      </c>
      <c r="X185" s="360" t="n">
        <v>1</v>
      </c>
      <c r="Y185" s="360" t="n">
        <v>0</v>
      </c>
      <c r="Z185" s="360" t="n"/>
      <c r="AA185" s="360" t="n"/>
      <c r="AB185" s="360" t="n"/>
    </row>
    <row r="186">
      <c r="A186" s="360" t="n">
        <v>50</v>
      </c>
      <c r="B186" s="360" t="n">
        <v>0</v>
      </c>
      <c r="C186" s="360" t="n">
        <v>0</v>
      </c>
      <c r="D186" s="360" t="n">
        <v>1</v>
      </c>
      <c r="E186" s="360" t="n">
        <v>207</v>
      </c>
      <c r="F186" s="360">
        <f>ROUND(Source!U164,O186)</f>
        <v/>
      </c>
      <c r="G186" s="360" t="inlineStr">
        <is>
          <t>ТрудСтр</t>
        </is>
      </c>
      <c r="H186" s="360" t="inlineStr">
        <is>
          <t>Трудозатраты строителей</t>
        </is>
      </c>
      <c r="I186" s="360" t="n"/>
      <c r="J186" s="360" t="n"/>
      <c r="K186" s="360" t="n">
        <v>207</v>
      </c>
      <c r="L186" s="360" t="n">
        <v>21</v>
      </c>
      <c r="M186" s="360" t="n">
        <v>3</v>
      </c>
      <c r="N186" s="360" t="inlineStr"/>
      <c r="O186" s="360" t="n">
        <v>7</v>
      </c>
      <c r="P186" s="360" t="n"/>
      <c r="Q186" s="360" t="n"/>
      <c r="R186" s="360" t="n"/>
      <c r="S186" s="360" t="n"/>
      <c r="T186" s="360" t="n"/>
      <c r="U186" s="360" t="n"/>
      <c r="V186" s="360" t="n"/>
      <c r="W186" s="360" t="n">
        <v>0</v>
      </c>
      <c r="X186" s="360" t="n">
        <v>1</v>
      </c>
      <c r="Y186" s="360" t="n">
        <v>0</v>
      </c>
      <c r="Z186" s="360" t="n"/>
      <c r="AA186" s="360" t="n"/>
      <c r="AB186" s="360" t="n"/>
    </row>
    <row r="187">
      <c r="A187" s="360" t="n">
        <v>50</v>
      </c>
      <c r="B187" s="360" t="n">
        <v>0</v>
      </c>
      <c r="C187" s="360" t="n">
        <v>0</v>
      </c>
      <c r="D187" s="360" t="n">
        <v>1</v>
      </c>
      <c r="E187" s="360" t="n">
        <v>208</v>
      </c>
      <c r="F187" s="360">
        <f>ROUND(Source!V164,O187)</f>
        <v/>
      </c>
      <c r="G187" s="360" t="inlineStr">
        <is>
          <t>ТрудМаш</t>
        </is>
      </c>
      <c r="H187" s="360" t="inlineStr">
        <is>
          <t>Трудозатраты машинистов</t>
        </is>
      </c>
      <c r="I187" s="360" t="n"/>
      <c r="J187" s="360" t="n"/>
      <c r="K187" s="360" t="n">
        <v>208</v>
      </c>
      <c r="L187" s="360" t="n">
        <v>22</v>
      </c>
      <c r="M187" s="360" t="n">
        <v>3</v>
      </c>
      <c r="N187" s="360" t="inlineStr"/>
      <c r="O187" s="360" t="n">
        <v>7</v>
      </c>
      <c r="P187" s="360" t="n"/>
      <c r="Q187" s="360" t="n"/>
      <c r="R187" s="360" t="n"/>
      <c r="S187" s="360" t="n"/>
      <c r="T187" s="360" t="n"/>
      <c r="U187" s="360" t="n"/>
      <c r="V187" s="360" t="n"/>
      <c r="W187" s="360" t="n">
        <v>0</v>
      </c>
      <c r="X187" s="360" t="n">
        <v>1</v>
      </c>
      <c r="Y187" s="360" t="n">
        <v>0</v>
      </c>
      <c r="Z187" s="360" t="n"/>
      <c r="AA187" s="360" t="n"/>
      <c r="AB187" s="360" t="n"/>
    </row>
    <row r="188">
      <c r="A188" s="360" t="n">
        <v>50</v>
      </c>
      <c r="B188" s="360" t="n">
        <v>0</v>
      </c>
      <c r="C188" s="360" t="n">
        <v>0</v>
      </c>
      <c r="D188" s="360" t="n">
        <v>1</v>
      </c>
      <c r="E188" s="360" t="n">
        <v>209</v>
      </c>
      <c r="F188" s="360">
        <f>ROUND(Source!W164,O188)</f>
        <v/>
      </c>
      <c r="G188" s="360" t="inlineStr">
        <is>
          <t>ТранспМат</t>
        </is>
      </c>
      <c r="H188" s="360" t="inlineStr">
        <is>
          <t>Транспорт материалов</t>
        </is>
      </c>
      <c r="I188" s="360" t="n"/>
      <c r="J188" s="360" t="n"/>
      <c r="K188" s="360" t="n">
        <v>209</v>
      </c>
      <c r="L188" s="360" t="n">
        <v>23</v>
      </c>
      <c r="M188" s="360" t="n">
        <v>3</v>
      </c>
      <c r="N188" s="360" t="inlineStr"/>
      <c r="O188" s="360" t="n">
        <v>0</v>
      </c>
      <c r="P188" s="360" t="n"/>
      <c r="Q188" s="360" t="n"/>
      <c r="R188" s="360" t="n"/>
      <c r="S188" s="360" t="n"/>
      <c r="T188" s="360" t="n"/>
      <c r="U188" s="360" t="n"/>
      <c r="V188" s="360" t="n"/>
      <c r="W188" s="360" t="n">
        <v>0</v>
      </c>
      <c r="X188" s="360" t="n">
        <v>1</v>
      </c>
      <c r="Y188" s="360" t="n">
        <v>0</v>
      </c>
      <c r="Z188" s="360" t="n"/>
      <c r="AA188" s="360" t="n"/>
      <c r="AB188" s="360" t="n"/>
    </row>
    <row r="189">
      <c r="A189" s="360" t="n">
        <v>50</v>
      </c>
      <c r="B189" s="360" t="n">
        <v>0</v>
      </c>
      <c r="C189" s="360" t="n">
        <v>0</v>
      </c>
      <c r="D189" s="360" t="n">
        <v>1</v>
      </c>
      <c r="E189" s="360" t="n">
        <v>233</v>
      </c>
      <c r="F189" s="360">
        <f>ROUND(Source!BD164,O189)</f>
        <v/>
      </c>
      <c r="G189" s="360" t="inlineStr">
        <is>
          <t>Перевозка</t>
        </is>
      </c>
      <c r="H189" s="360" t="inlineStr">
        <is>
          <t>Перевозка грузов</t>
        </is>
      </c>
      <c r="I189" s="360" t="n"/>
      <c r="J189" s="360" t="n"/>
      <c r="K189" s="360" t="n">
        <v>233</v>
      </c>
      <c r="L189" s="360" t="n">
        <v>24</v>
      </c>
      <c r="M189" s="360" t="n">
        <v>3</v>
      </c>
      <c r="N189" s="360" t="inlineStr"/>
      <c r="O189" s="360" t="n">
        <v>0</v>
      </c>
      <c r="P189" s="360" t="n"/>
      <c r="Q189" s="360" t="n"/>
      <c r="R189" s="360" t="n"/>
      <c r="S189" s="360" t="n"/>
      <c r="T189" s="360" t="n"/>
      <c r="U189" s="360" t="n"/>
      <c r="V189" s="360" t="n"/>
      <c r="W189" s="360" t="n">
        <v>0</v>
      </c>
      <c r="X189" s="360" t="n">
        <v>1</v>
      </c>
      <c r="Y189" s="360" t="n">
        <v>0</v>
      </c>
      <c r="Z189" s="360" t="n"/>
      <c r="AA189" s="360" t="n"/>
      <c r="AB189" s="360" t="n"/>
    </row>
    <row r="190">
      <c r="A190" s="360" t="n">
        <v>50</v>
      </c>
      <c r="B190" s="360" t="n">
        <v>0</v>
      </c>
      <c r="C190" s="360" t="n">
        <v>0</v>
      </c>
      <c r="D190" s="360" t="n">
        <v>1</v>
      </c>
      <c r="E190" s="360" t="n">
        <v>210</v>
      </c>
      <c r="F190" s="360">
        <f>ROUND(Source!X164,O190)</f>
        <v/>
      </c>
      <c r="G190" s="360" t="inlineStr">
        <is>
          <t>НР</t>
        </is>
      </c>
      <c r="H190" s="360" t="inlineStr">
        <is>
          <t>Накладные расходы</t>
        </is>
      </c>
      <c r="I190" s="360" t="n"/>
      <c r="J190" s="360" t="n"/>
      <c r="K190" s="360" t="n">
        <v>210</v>
      </c>
      <c r="L190" s="360" t="n">
        <v>25</v>
      </c>
      <c r="M190" s="360" t="n">
        <v>3</v>
      </c>
      <c r="N190" s="360" t="inlineStr"/>
      <c r="O190" s="360" t="n">
        <v>0</v>
      </c>
      <c r="P190" s="360" t="n"/>
      <c r="Q190" s="360" t="n"/>
      <c r="R190" s="360" t="n"/>
      <c r="S190" s="360" t="n"/>
      <c r="T190" s="360" t="n"/>
      <c r="U190" s="360" t="n"/>
      <c r="V190" s="360" t="n"/>
      <c r="W190" s="360" t="n">
        <v>0</v>
      </c>
      <c r="X190" s="360" t="n">
        <v>1</v>
      </c>
      <c r="Y190" s="360" t="n">
        <v>0</v>
      </c>
      <c r="Z190" s="360" t="n"/>
      <c r="AA190" s="360" t="n"/>
      <c r="AB190" s="360" t="n"/>
    </row>
    <row r="191">
      <c r="A191" s="360" t="n">
        <v>50</v>
      </c>
      <c r="B191" s="360" t="n">
        <v>0</v>
      </c>
      <c r="C191" s="360" t="n">
        <v>0</v>
      </c>
      <c r="D191" s="360" t="n">
        <v>1</v>
      </c>
      <c r="E191" s="360" t="n">
        <v>211</v>
      </c>
      <c r="F191" s="360">
        <f>ROUND(Source!Y164,O191)</f>
        <v/>
      </c>
      <c r="G191" s="360" t="inlineStr">
        <is>
          <t>СмПриб</t>
        </is>
      </c>
      <c r="H191" s="360" t="inlineStr">
        <is>
          <t>Сметная прибыль</t>
        </is>
      </c>
      <c r="I191" s="360" t="n"/>
      <c r="J191" s="360" t="n"/>
      <c r="K191" s="360" t="n">
        <v>211</v>
      </c>
      <c r="L191" s="360" t="n">
        <v>26</v>
      </c>
      <c r="M191" s="360" t="n">
        <v>3</v>
      </c>
      <c r="N191" s="360" t="inlineStr"/>
      <c r="O191" s="360" t="n">
        <v>0</v>
      </c>
      <c r="P191" s="360" t="n"/>
      <c r="Q191" s="360" t="n"/>
      <c r="R191" s="360" t="n"/>
      <c r="S191" s="360" t="n"/>
      <c r="T191" s="360" t="n"/>
      <c r="U191" s="360" t="n"/>
      <c r="V191" s="360" t="n"/>
      <c r="W191" s="360" t="n">
        <v>0</v>
      </c>
      <c r="X191" s="360" t="n">
        <v>1</v>
      </c>
      <c r="Y191" s="360" t="n">
        <v>0</v>
      </c>
      <c r="Z191" s="360" t="n"/>
      <c r="AA191" s="360" t="n"/>
      <c r="AB191" s="360" t="n"/>
    </row>
    <row r="192">
      <c r="A192" s="360" t="n">
        <v>50</v>
      </c>
      <c r="B192" s="360" t="n">
        <v>0</v>
      </c>
      <c r="C192" s="360" t="n">
        <v>0</v>
      </c>
      <c r="D192" s="360" t="n">
        <v>1</v>
      </c>
      <c r="E192" s="360" t="n">
        <v>224</v>
      </c>
      <c r="F192" s="360">
        <f>ROUND(Source!AR164,O192)</f>
        <v/>
      </c>
      <c r="G192" s="360" t="inlineStr">
        <is>
          <t>Всего</t>
        </is>
      </c>
      <c r="H192" s="360" t="inlineStr">
        <is>
          <t>Всего с НР и СП</t>
        </is>
      </c>
      <c r="I192" s="360" t="n"/>
      <c r="J192" s="360" t="n"/>
      <c r="K192" s="360" t="n">
        <v>224</v>
      </c>
      <c r="L192" s="360" t="n">
        <v>27</v>
      </c>
      <c r="M192" s="360" t="n">
        <v>3</v>
      </c>
      <c r="N192" s="360" t="inlineStr"/>
      <c r="O192" s="360" t="n">
        <v>0</v>
      </c>
      <c r="P192" s="360" t="n"/>
      <c r="Q192" s="360" t="n"/>
      <c r="R192" s="360" t="n"/>
      <c r="S192" s="360" t="n"/>
      <c r="T192" s="360" t="n"/>
      <c r="U192" s="360" t="n"/>
      <c r="V192" s="360" t="n"/>
      <c r="W192" s="360" t="n">
        <v>0</v>
      </c>
      <c r="X192" s="360" t="n">
        <v>1</v>
      </c>
      <c r="Y192" s="360" t="n">
        <v>0</v>
      </c>
      <c r="Z192" s="360" t="n"/>
      <c r="AA192" s="360" t="n"/>
      <c r="AB192" s="360" t="n"/>
    </row>
    <row r="193">
      <c r="A193" s="360" t="n">
        <v>50</v>
      </c>
      <c r="B193" s="360" t="n">
        <v>0</v>
      </c>
      <c r="C193" s="360" t="n">
        <v>0</v>
      </c>
      <c r="D193" s="360" t="n">
        <v>2</v>
      </c>
      <c r="E193" s="360" t="n">
        <v>0</v>
      </c>
      <c r="F193" s="360">
        <f>ROUND(F192,O193)</f>
        <v/>
      </c>
      <c r="G193" s="360" t="inlineStr">
        <is>
          <t>и1</t>
        </is>
      </c>
      <c r="H193" s="360" t="inlineStr">
        <is>
          <t>Итого</t>
        </is>
      </c>
      <c r="I193" s="360" t="n"/>
      <c r="J193" s="360" t="n"/>
      <c r="K193" s="360" t="n">
        <v>212</v>
      </c>
      <c r="L193" s="360" t="n">
        <v>28</v>
      </c>
      <c r="M193" s="360" t="n">
        <v>0</v>
      </c>
      <c r="N193" s="360" t="inlineStr"/>
      <c r="O193" s="360" t="n">
        <v>0</v>
      </c>
      <c r="P193" s="360" t="n"/>
      <c r="Q193" s="360" t="n"/>
      <c r="R193" s="360" t="n"/>
      <c r="S193" s="360" t="n"/>
      <c r="T193" s="360" t="n"/>
      <c r="U193" s="360" t="n"/>
      <c r="V193" s="360" t="n"/>
      <c r="W193" s="360" t="n">
        <v>0</v>
      </c>
      <c r="X193" s="360" t="n">
        <v>1</v>
      </c>
      <c r="Y193" s="360" t="n">
        <v>0</v>
      </c>
      <c r="Z193" s="360" t="n"/>
      <c r="AA193" s="360" t="n"/>
      <c r="AB193" s="360" t="n"/>
    </row>
    <row r="194">
      <c r="A194" s="360" t="n">
        <v>50</v>
      </c>
      <c r="B194" s="360" t="n">
        <v>0</v>
      </c>
      <c r="C194" s="360" t="n">
        <v>0</v>
      </c>
      <c r="D194" s="360" t="n">
        <v>2</v>
      </c>
      <c r="E194" s="360" t="n">
        <v>0</v>
      </c>
      <c r="F194" s="360">
        <f>ROUND(F193*0.22,O194)</f>
        <v/>
      </c>
      <c r="G194" s="360" t="inlineStr">
        <is>
          <t>и2</t>
        </is>
      </c>
      <c r="H194" s="360" t="inlineStr">
        <is>
          <t>НДС 22%</t>
        </is>
      </c>
      <c r="I194" s="360" t="n"/>
      <c r="J194" s="360" t="n"/>
      <c r="K194" s="360" t="n">
        <v>212</v>
      </c>
      <c r="L194" s="360" t="n">
        <v>29</v>
      </c>
      <c r="M194" s="360" t="n">
        <v>0</v>
      </c>
      <c r="N194" s="360" t="inlineStr"/>
      <c r="O194" s="360" t="n">
        <v>0</v>
      </c>
      <c r="P194" s="360" t="n"/>
      <c r="Q194" s="360" t="n"/>
      <c r="R194" s="360" t="n"/>
      <c r="S194" s="360" t="n"/>
      <c r="T194" s="360" t="n"/>
      <c r="U194" s="360" t="n"/>
      <c r="V194" s="360" t="n"/>
      <c r="W194" s="360" t="n">
        <v>0</v>
      </c>
      <c r="X194" s="360" t="n">
        <v>1</v>
      </c>
      <c r="Y194" s="360" t="n">
        <v>0</v>
      </c>
      <c r="Z194" s="360" t="n"/>
      <c r="AA194" s="360" t="n"/>
      <c r="AB194" s="360" t="n"/>
    </row>
    <row r="195">
      <c r="A195" s="360" t="n">
        <v>50</v>
      </c>
      <c r="B195" s="360" t="n">
        <v>0</v>
      </c>
      <c r="C195" s="360" t="n">
        <v>0</v>
      </c>
      <c r="D195" s="360" t="n">
        <v>2</v>
      </c>
      <c r="E195" s="360" t="n">
        <v>213</v>
      </c>
      <c r="F195" s="360">
        <f>ROUND(F193+F194,O195)</f>
        <v/>
      </c>
      <c r="G195" s="360" t="inlineStr">
        <is>
          <t>и3</t>
        </is>
      </c>
      <c r="H195" s="360" t="inlineStr">
        <is>
          <t>Всего</t>
        </is>
      </c>
      <c r="I195" s="360" t="n"/>
      <c r="J195" s="360" t="n"/>
      <c r="K195" s="360" t="n">
        <v>212</v>
      </c>
      <c r="L195" s="360" t="n">
        <v>30</v>
      </c>
      <c r="M195" s="360" t="n">
        <v>0</v>
      </c>
      <c r="N195" s="360" t="inlineStr"/>
      <c r="O195" s="360" t="n">
        <v>0</v>
      </c>
      <c r="P195" s="360" t="n"/>
      <c r="Q195" s="360" t="n"/>
      <c r="R195" s="360" t="n"/>
      <c r="S195" s="360" t="n"/>
      <c r="T195" s="360" t="n"/>
      <c r="U195" s="360" t="n"/>
      <c r="V195" s="360" t="n"/>
      <c r="W195" s="360" t="n">
        <v>0</v>
      </c>
      <c r="X195" s="360" t="n">
        <v>1</v>
      </c>
      <c r="Y195" s="360" t="n">
        <v>0</v>
      </c>
      <c r="Z195" s="360" t="n"/>
      <c r="AA195" s="360" t="n"/>
      <c r="AB195" s="360" t="n"/>
    </row>
    <row r="196"/>
    <row r="197">
      <c r="A197" s="356" t="n">
        <v>3</v>
      </c>
      <c r="B197" s="356" t="n">
        <v>0</v>
      </c>
      <c r="C197" s="356" t="n"/>
      <c r="D197" s="356">
        <f>ROW(A209)</f>
        <v/>
      </c>
      <c r="E197" s="356" t="n"/>
      <c r="F197" s="356" t="inlineStr">
        <is>
          <t>Новая локальная смета</t>
        </is>
      </c>
      <c r="G197" s="356" t="inlineStr">
        <is>
          <t>Центральная, д.41/8+</t>
        </is>
      </c>
      <c r="H197" s="356" t="inlineStr"/>
      <c r="I197" s="356" t="n">
        <v>0</v>
      </c>
      <c r="J197" s="356" t="inlineStr"/>
      <c r="K197" s="356" t="n">
        <v>0</v>
      </c>
      <c r="L197" s="356" t="inlineStr">
        <is>
          <t>Новая локальная смета</t>
        </is>
      </c>
      <c r="M197" s="356" t="inlineStr"/>
      <c r="N197" s="356" t="n"/>
      <c r="O197" s="356" t="n"/>
      <c r="P197" s="356" t="n"/>
      <c r="Q197" s="356" t="n"/>
      <c r="R197" s="356" t="n"/>
      <c r="S197" s="356" t="n">
        <v>0</v>
      </c>
      <c r="T197" s="356" t="n"/>
      <c r="U197" s="356" t="inlineStr"/>
      <c r="V197" s="356" t="n">
        <v>0</v>
      </c>
      <c r="W197" s="356" t="n"/>
      <c r="X197" s="356" t="n"/>
      <c r="Y197" s="356" t="n"/>
      <c r="Z197" s="356" t="n"/>
      <c r="AA197" s="356" t="n"/>
      <c r="AB197" s="356" t="inlineStr"/>
      <c r="AC197" s="356" t="inlineStr"/>
      <c r="AD197" s="356" t="inlineStr"/>
      <c r="AE197" s="356" t="inlineStr"/>
      <c r="AF197" s="356" t="inlineStr"/>
      <c r="AG197" s="356" t="inlineStr"/>
      <c r="AH197" s="356" t="n"/>
      <c r="AI197" s="356" t="n"/>
      <c r="AJ197" s="356" t="n"/>
      <c r="AK197" s="356" t="n"/>
      <c r="AL197" s="356" t="n"/>
      <c r="AM197" s="356" t="n"/>
      <c r="AN197" s="356" t="n"/>
      <c r="AO197" s="356" t="n"/>
      <c r="AP197" s="356" t="inlineStr"/>
      <c r="AQ197" s="356" t="inlineStr"/>
      <c r="AR197" s="356" t="inlineStr"/>
      <c r="AS197" s="356" t="n"/>
      <c r="AT197" s="356" t="n"/>
      <c r="AU197" s="356" t="n"/>
      <c r="AV197" s="356" t="n"/>
      <c r="AW197" s="356" t="n"/>
      <c r="AX197" s="356" t="n"/>
      <c r="AY197" s="356" t="n"/>
      <c r="AZ197" s="356" t="inlineStr"/>
      <c r="BA197" s="356" t="n"/>
      <c r="BB197" s="356" t="inlineStr"/>
      <c r="BC197" s="356" t="inlineStr"/>
      <c r="BD197" s="356" t="inlineStr"/>
      <c r="BE197" s="356" t="inlineStr"/>
      <c r="BF197" s="356" t="inlineStr"/>
      <c r="BG197" s="356" t="inlineStr"/>
      <c r="BH197" s="356" t="inlineStr"/>
      <c r="BI197" s="356" t="inlineStr"/>
      <c r="BJ197" s="356" t="inlineStr"/>
      <c r="BK197" s="356" t="inlineStr"/>
      <c r="BL197" s="356" t="inlineStr"/>
      <c r="BM197" s="356" t="inlineStr"/>
      <c r="BN197" s="356" t="inlineStr"/>
      <c r="BO197" s="356" t="inlineStr"/>
      <c r="BP197" s="356" t="inlineStr"/>
      <c r="BQ197" s="356" t="n"/>
      <c r="BR197" s="356" t="n"/>
      <c r="BS197" s="356" t="n"/>
      <c r="BT197" s="356" t="n"/>
      <c r="BU197" s="356" t="n"/>
      <c r="BV197" s="356" t="n"/>
      <c r="BW197" s="356" t="n"/>
      <c r="BX197" s="356" t="n">
        <v>0</v>
      </c>
      <c r="BY197" s="356" t="n"/>
      <c r="BZ197" s="356" t="n"/>
      <c r="CA197" s="356" t="n"/>
      <c r="CB197" s="356" t="n"/>
      <c r="CC197" s="356" t="n"/>
      <c r="CD197" s="356" t="n"/>
      <c r="CE197" s="356" t="n"/>
      <c r="CF197" s="356" t="n">
        <v>0</v>
      </c>
      <c r="CG197" s="356" t="n">
        <v>0</v>
      </c>
      <c r="CH197" s="356" t="n"/>
      <c r="CI197" s="356" t="inlineStr"/>
      <c r="CJ197" s="356" t="inlineStr"/>
      <c r="CK197" t="inlineStr"/>
      <c r="CL197" t="inlineStr"/>
      <c r="CM197" t="inlineStr"/>
      <c r="CN197" t="inlineStr"/>
      <c r="CO197" t="inlineStr"/>
      <c r="CP197" t="inlineStr"/>
      <c r="CQ197" t="inlineStr"/>
    </row>
    <row r="198"/>
    <row r="199">
      <c r="A199" s="358" t="n">
        <v>52</v>
      </c>
      <c r="B199" s="358">
        <f>B209</f>
        <v/>
      </c>
      <c r="C199" s="358">
        <f>C209</f>
        <v/>
      </c>
      <c r="D199" s="358">
        <f>D209</f>
        <v/>
      </c>
      <c r="E199" s="358">
        <f>E209</f>
        <v/>
      </c>
      <c r="F199" s="358">
        <f>F209</f>
        <v/>
      </c>
      <c r="G199" s="358">
        <f>G209</f>
        <v/>
      </c>
      <c r="H199" s="358" t="n"/>
      <c r="I199" s="358" t="n"/>
      <c r="J199" s="358" t="n"/>
      <c r="K199" s="358" t="n"/>
      <c r="L199" s="358" t="n"/>
      <c r="M199" s="358" t="n"/>
      <c r="N199" s="358" t="n"/>
      <c r="O199" s="358">
        <f>O209</f>
        <v/>
      </c>
      <c r="P199" s="358">
        <f>P209</f>
        <v/>
      </c>
      <c r="Q199" s="358">
        <f>Q209</f>
        <v/>
      </c>
      <c r="R199" s="358">
        <f>R209</f>
        <v/>
      </c>
      <c r="S199" s="358">
        <f>S209</f>
        <v/>
      </c>
      <c r="T199" s="358">
        <f>T209</f>
        <v/>
      </c>
      <c r="U199" s="358">
        <f>U209</f>
        <v/>
      </c>
      <c r="V199" s="358">
        <f>V209</f>
        <v/>
      </c>
      <c r="W199" s="358">
        <f>W209</f>
        <v/>
      </c>
      <c r="X199" s="358">
        <f>X209</f>
        <v/>
      </c>
      <c r="Y199" s="358">
        <f>Y209</f>
        <v/>
      </c>
      <c r="Z199" s="358">
        <f>Z209</f>
        <v/>
      </c>
      <c r="AA199" s="358">
        <f>AA209</f>
        <v/>
      </c>
      <c r="AB199" s="358">
        <f>AB209</f>
        <v/>
      </c>
      <c r="AC199" s="358">
        <f>AC209</f>
        <v/>
      </c>
      <c r="AD199" s="358">
        <f>AD209</f>
        <v/>
      </c>
      <c r="AE199" s="358">
        <f>AE209</f>
        <v/>
      </c>
      <c r="AF199" s="358">
        <f>AF209</f>
        <v/>
      </c>
      <c r="AG199" s="358">
        <f>AG209</f>
        <v/>
      </c>
      <c r="AH199" s="358">
        <f>AH209</f>
        <v/>
      </c>
      <c r="AI199" s="358">
        <f>AI209</f>
        <v/>
      </c>
      <c r="AJ199" s="358">
        <f>AJ209</f>
        <v/>
      </c>
      <c r="AK199" s="358">
        <f>AK209</f>
        <v/>
      </c>
      <c r="AL199" s="358">
        <f>AL209</f>
        <v/>
      </c>
      <c r="AM199" s="358">
        <f>AM209</f>
        <v/>
      </c>
      <c r="AN199" s="358">
        <f>AN209</f>
        <v/>
      </c>
      <c r="AO199" s="358">
        <f>AO209</f>
        <v/>
      </c>
      <c r="AP199" s="358">
        <f>AP209</f>
        <v/>
      </c>
      <c r="AQ199" s="358">
        <f>AQ209</f>
        <v/>
      </c>
      <c r="AR199" s="358">
        <f>AR209</f>
        <v/>
      </c>
      <c r="AS199" s="358">
        <f>AS209</f>
        <v/>
      </c>
      <c r="AT199" s="358">
        <f>AT209</f>
        <v/>
      </c>
      <c r="AU199" s="358">
        <f>AU209</f>
        <v/>
      </c>
      <c r="AV199" s="358">
        <f>AV209</f>
        <v/>
      </c>
      <c r="AW199" s="358">
        <f>AW209</f>
        <v/>
      </c>
      <c r="AX199" s="358">
        <f>AX209</f>
        <v/>
      </c>
      <c r="AY199" s="358">
        <f>AY209</f>
        <v/>
      </c>
      <c r="AZ199" s="358">
        <f>AZ209</f>
        <v/>
      </c>
      <c r="BA199" s="358">
        <f>BA209</f>
        <v/>
      </c>
      <c r="BB199" s="358">
        <f>BB209</f>
        <v/>
      </c>
      <c r="BC199" s="358">
        <f>BC209</f>
        <v/>
      </c>
      <c r="BD199" s="358">
        <f>BD209</f>
        <v/>
      </c>
      <c r="BE199" s="358">
        <f>BE209</f>
        <v/>
      </c>
      <c r="BF199" s="358">
        <f>BF209</f>
        <v/>
      </c>
      <c r="BG199" s="358">
        <f>BG209</f>
        <v/>
      </c>
      <c r="BH199" s="358">
        <f>BH209</f>
        <v/>
      </c>
      <c r="BI199" s="358">
        <f>BI209</f>
        <v/>
      </c>
      <c r="BJ199" s="358">
        <f>BJ209</f>
        <v/>
      </c>
      <c r="BK199" s="358">
        <f>BK209</f>
        <v/>
      </c>
      <c r="BL199" s="358">
        <f>BL209</f>
        <v/>
      </c>
      <c r="BM199" s="358">
        <f>BM209</f>
        <v/>
      </c>
      <c r="BN199" s="358">
        <f>BN209</f>
        <v/>
      </c>
      <c r="BO199" s="358">
        <f>BO209</f>
        <v/>
      </c>
      <c r="BP199" s="358">
        <f>BP209</f>
        <v/>
      </c>
      <c r="BQ199" s="358">
        <f>BQ209</f>
        <v/>
      </c>
      <c r="BR199" s="358">
        <f>BR209</f>
        <v/>
      </c>
      <c r="BS199" s="358">
        <f>BS209</f>
        <v/>
      </c>
      <c r="BT199" s="358">
        <f>BT209</f>
        <v/>
      </c>
      <c r="BU199" s="358">
        <f>BU209</f>
        <v/>
      </c>
      <c r="BV199" s="358">
        <f>BV209</f>
        <v/>
      </c>
      <c r="BW199" s="358">
        <f>BW209</f>
        <v/>
      </c>
      <c r="BX199" s="358">
        <f>BX209</f>
        <v/>
      </c>
      <c r="BY199" s="358">
        <f>BY209</f>
        <v/>
      </c>
      <c r="BZ199" s="358">
        <f>BZ209</f>
        <v/>
      </c>
      <c r="CA199" s="358">
        <f>CA209</f>
        <v/>
      </c>
      <c r="CB199" s="358">
        <f>CB209</f>
        <v/>
      </c>
      <c r="CC199" s="358">
        <f>CC209</f>
        <v/>
      </c>
      <c r="CD199" s="358">
        <f>CD209</f>
        <v/>
      </c>
      <c r="CE199" s="358">
        <f>CE209</f>
        <v/>
      </c>
      <c r="CF199" s="358">
        <f>CF209</f>
        <v/>
      </c>
      <c r="CG199" s="358">
        <f>CG209</f>
        <v/>
      </c>
      <c r="CH199" s="358">
        <f>CH209</f>
        <v/>
      </c>
      <c r="CI199" s="358">
        <f>CI209</f>
        <v/>
      </c>
      <c r="CJ199" s="358">
        <f>CJ209</f>
        <v/>
      </c>
      <c r="CK199" s="358">
        <f>CK209</f>
        <v/>
      </c>
      <c r="CL199" s="358">
        <f>CL209</f>
        <v/>
      </c>
      <c r="CM199" s="358">
        <f>CM209</f>
        <v/>
      </c>
      <c r="CN199" s="358">
        <f>CN209</f>
        <v/>
      </c>
      <c r="CO199" s="358">
        <f>CO209</f>
        <v/>
      </c>
      <c r="CP199" s="358">
        <f>CP209</f>
        <v/>
      </c>
      <c r="CQ199" s="358">
        <f>CQ209</f>
        <v/>
      </c>
      <c r="CR199" s="358">
        <f>CR209</f>
        <v/>
      </c>
      <c r="CS199" s="358">
        <f>CS209</f>
        <v/>
      </c>
      <c r="CT199" s="358">
        <f>CT209</f>
        <v/>
      </c>
      <c r="CU199" s="358">
        <f>CU209</f>
        <v/>
      </c>
      <c r="CV199" s="358">
        <f>CV209</f>
        <v/>
      </c>
      <c r="CW199" s="358">
        <f>CW209</f>
        <v/>
      </c>
      <c r="CX199" s="358">
        <f>CX209</f>
        <v/>
      </c>
      <c r="CY199" s="358">
        <f>CY209</f>
        <v/>
      </c>
      <c r="CZ199" s="358">
        <f>CZ209</f>
        <v/>
      </c>
      <c r="DA199" s="358">
        <f>DA209</f>
        <v/>
      </c>
      <c r="DB199" s="358">
        <f>DB209</f>
        <v/>
      </c>
      <c r="DC199" s="358">
        <f>DC209</f>
        <v/>
      </c>
      <c r="DD199" s="358">
        <f>DD209</f>
        <v/>
      </c>
      <c r="DE199" s="358">
        <f>DE209</f>
        <v/>
      </c>
      <c r="DF199" s="358">
        <f>DF209</f>
        <v/>
      </c>
      <c r="DG199" s="359">
        <f>DG209</f>
        <v/>
      </c>
      <c r="DH199" s="359">
        <f>DH209</f>
        <v/>
      </c>
      <c r="DI199" s="359">
        <f>DI209</f>
        <v/>
      </c>
      <c r="DJ199" s="359">
        <f>DJ209</f>
        <v/>
      </c>
      <c r="DK199" s="359">
        <f>DK209</f>
        <v/>
      </c>
      <c r="DL199" s="359">
        <f>DL209</f>
        <v/>
      </c>
      <c r="DM199" s="359">
        <f>DM209</f>
        <v/>
      </c>
      <c r="DN199" s="359">
        <f>DN209</f>
        <v/>
      </c>
      <c r="DO199" s="359">
        <f>DO209</f>
        <v/>
      </c>
      <c r="DP199" s="359">
        <f>DP209</f>
        <v/>
      </c>
      <c r="DQ199" s="359">
        <f>DQ209</f>
        <v/>
      </c>
      <c r="DR199" s="359">
        <f>DR209</f>
        <v/>
      </c>
      <c r="DS199" s="359">
        <f>DS209</f>
        <v/>
      </c>
      <c r="DT199" s="359">
        <f>DT209</f>
        <v/>
      </c>
      <c r="DU199" s="359">
        <f>DU209</f>
        <v/>
      </c>
      <c r="DV199" s="359">
        <f>DV209</f>
        <v/>
      </c>
      <c r="DW199" s="359">
        <f>DW209</f>
        <v/>
      </c>
      <c r="DX199" s="359">
        <f>DX209</f>
        <v/>
      </c>
      <c r="DY199" s="359">
        <f>DY209</f>
        <v/>
      </c>
      <c r="DZ199" s="359">
        <f>DZ209</f>
        <v/>
      </c>
      <c r="EA199" s="359">
        <f>EA209</f>
        <v/>
      </c>
      <c r="EB199" s="359">
        <f>EB209</f>
        <v/>
      </c>
      <c r="EC199" s="359">
        <f>EC209</f>
        <v/>
      </c>
      <c r="ED199" s="359">
        <f>ED209</f>
        <v/>
      </c>
      <c r="EE199" s="359">
        <f>EE209</f>
        <v/>
      </c>
      <c r="EF199" s="359">
        <f>EF209</f>
        <v/>
      </c>
      <c r="EG199" s="359">
        <f>EG209</f>
        <v/>
      </c>
      <c r="EH199" s="359">
        <f>EH209</f>
        <v/>
      </c>
      <c r="EI199" s="359">
        <f>EI209</f>
        <v/>
      </c>
      <c r="EJ199" s="359">
        <f>EJ209</f>
        <v/>
      </c>
      <c r="EK199" s="359">
        <f>EK209</f>
        <v/>
      </c>
      <c r="EL199" s="359">
        <f>EL209</f>
        <v/>
      </c>
      <c r="EM199" s="359">
        <f>EM209</f>
        <v/>
      </c>
      <c r="EN199" s="359">
        <f>EN209</f>
        <v/>
      </c>
      <c r="EO199" s="359">
        <f>EO209</f>
        <v/>
      </c>
      <c r="EP199" s="359">
        <f>EP209</f>
        <v/>
      </c>
      <c r="EQ199" s="359">
        <f>EQ209</f>
        <v/>
      </c>
      <c r="ER199" s="359">
        <f>ER209</f>
        <v/>
      </c>
      <c r="ES199" s="359">
        <f>ES209</f>
        <v/>
      </c>
      <c r="ET199" s="359">
        <f>ET209</f>
        <v/>
      </c>
      <c r="EU199" s="359">
        <f>EU209</f>
        <v/>
      </c>
      <c r="EV199" s="359">
        <f>EV209</f>
        <v/>
      </c>
      <c r="EW199" s="359">
        <f>EW209</f>
        <v/>
      </c>
      <c r="EX199" s="359">
        <f>EX209</f>
        <v/>
      </c>
      <c r="EY199" s="359">
        <f>EY209</f>
        <v/>
      </c>
      <c r="EZ199" s="359">
        <f>EZ209</f>
        <v/>
      </c>
      <c r="FA199" s="359">
        <f>FA209</f>
        <v/>
      </c>
      <c r="FB199" s="359">
        <f>FB209</f>
        <v/>
      </c>
      <c r="FC199" s="359">
        <f>FC209</f>
        <v/>
      </c>
      <c r="FD199" s="359">
        <f>FD209</f>
        <v/>
      </c>
      <c r="FE199" s="359">
        <f>FE209</f>
        <v/>
      </c>
      <c r="FF199" s="359">
        <f>FF209</f>
        <v/>
      </c>
      <c r="FG199" s="359">
        <f>FG209</f>
        <v/>
      </c>
      <c r="FH199" s="359">
        <f>FH209</f>
        <v/>
      </c>
      <c r="FI199" s="359">
        <f>FI209</f>
        <v/>
      </c>
      <c r="FJ199" s="359">
        <f>FJ209</f>
        <v/>
      </c>
      <c r="FK199" s="359">
        <f>FK209</f>
        <v/>
      </c>
      <c r="FL199" s="359">
        <f>FL209</f>
        <v/>
      </c>
      <c r="FM199" s="359">
        <f>FM209</f>
        <v/>
      </c>
      <c r="FN199" s="359">
        <f>FN209</f>
        <v/>
      </c>
      <c r="FO199" s="359">
        <f>FO209</f>
        <v/>
      </c>
      <c r="FP199" s="359">
        <f>FP209</f>
        <v/>
      </c>
      <c r="FQ199" s="359">
        <f>FQ209</f>
        <v/>
      </c>
      <c r="FR199" s="359">
        <f>FR209</f>
        <v/>
      </c>
      <c r="FS199" s="359">
        <f>FS209</f>
        <v/>
      </c>
      <c r="FT199" s="359">
        <f>FT209</f>
        <v/>
      </c>
      <c r="FU199" s="359">
        <f>FU209</f>
        <v/>
      </c>
      <c r="FV199" s="359">
        <f>FV209</f>
        <v/>
      </c>
      <c r="FW199" s="359">
        <f>FW209</f>
        <v/>
      </c>
      <c r="FX199" s="359">
        <f>FX209</f>
        <v/>
      </c>
      <c r="FY199" s="359">
        <f>FY209</f>
        <v/>
      </c>
      <c r="FZ199" s="359">
        <f>FZ209</f>
        <v/>
      </c>
      <c r="GA199" s="359">
        <f>GA209</f>
        <v/>
      </c>
      <c r="GB199" s="359">
        <f>GB209</f>
        <v/>
      </c>
      <c r="GC199" s="359">
        <f>GC209</f>
        <v/>
      </c>
      <c r="GD199" s="359">
        <f>GD209</f>
        <v/>
      </c>
      <c r="GE199" s="359">
        <f>GE209</f>
        <v/>
      </c>
      <c r="GF199" s="359">
        <f>GF209</f>
        <v/>
      </c>
      <c r="GG199" s="359">
        <f>GG209</f>
        <v/>
      </c>
      <c r="GH199" s="359">
        <f>GH209</f>
        <v/>
      </c>
      <c r="GI199" s="359">
        <f>GI209</f>
        <v/>
      </c>
      <c r="GJ199" s="359">
        <f>GJ209</f>
        <v/>
      </c>
      <c r="GK199" s="359">
        <f>GK209</f>
        <v/>
      </c>
      <c r="GL199" s="359">
        <f>GL209</f>
        <v/>
      </c>
      <c r="GM199" s="359">
        <f>GM209</f>
        <v/>
      </c>
      <c r="GN199" s="359">
        <f>GN209</f>
        <v/>
      </c>
      <c r="GO199" s="359">
        <f>GO209</f>
        <v/>
      </c>
      <c r="GP199" s="359">
        <f>GP209</f>
        <v/>
      </c>
      <c r="GQ199" s="359">
        <f>GQ209</f>
        <v/>
      </c>
      <c r="GR199" s="359">
        <f>GR209</f>
        <v/>
      </c>
      <c r="GS199" s="359">
        <f>GS209</f>
        <v/>
      </c>
      <c r="GT199" s="359">
        <f>GT209</f>
        <v/>
      </c>
      <c r="GU199" s="359">
        <f>GU209</f>
        <v/>
      </c>
      <c r="GV199" s="359">
        <f>GV209</f>
        <v/>
      </c>
      <c r="GW199" s="359">
        <f>GW209</f>
        <v/>
      </c>
      <c r="GX199" s="359">
        <f>GX209</f>
        <v/>
      </c>
    </row>
    <row r="200"/>
    <row r="201">
      <c r="A201" t="n">
        <v>17</v>
      </c>
      <c r="B201" t="n">
        <v>0</v>
      </c>
      <c r="C201">
        <f>ROW(SmtRes!A101)</f>
        <v/>
      </c>
      <c r="D201">
        <f>ROW(EtalonRes!A103)</f>
        <v/>
      </c>
      <c r="E201" t="inlineStr">
        <is>
          <t>1</t>
        </is>
      </c>
      <c r="F201" t="inlineStr">
        <is>
          <t>65-5-2</t>
        </is>
      </c>
      <c r="G201" t="inlineStr">
        <is>
          <t>Смена вентилей и клапанов обратных муфтовых диаметром до 32 мм</t>
        </is>
      </c>
      <c r="H201" t="inlineStr">
        <is>
          <t>100 шт.</t>
        </is>
      </c>
      <c r="I201">
        <f>ROUND(ROUND(1/100,4),7)</f>
        <v/>
      </c>
      <c r="J201" t="n">
        <v>0</v>
      </c>
      <c r="K201">
        <f>ROUND(ROUND(1/100,4),7)</f>
        <v/>
      </c>
      <c r="O201">
        <f>ROUND(CP201,0)</f>
        <v/>
      </c>
      <c r="P201">
        <f>ROUND(CQ201*I201,0)</f>
        <v/>
      </c>
      <c r="Q201">
        <f>(ROUND((ROUND(((ET201)*I201),0)*BB201),0)+ROUND((ROUND(((AE201-(EU201))*I201),0)*BS201),0))</f>
        <v/>
      </c>
      <c r="R201">
        <f>(ROUND((ROUND(((EU201)*I201),0)*BS201),0)+ROUND((ROUND(((AE201-(EU201))*I201),0)*BS201),0))</f>
        <v/>
      </c>
      <c r="S201">
        <f>ROUND(CT201*I201,0)</f>
        <v/>
      </c>
      <c r="T201">
        <f>ROUND(CU201*I201,0)</f>
        <v/>
      </c>
      <c r="U201">
        <f>ROUND(CV201*I201,7)</f>
        <v/>
      </c>
      <c r="V201">
        <f>ROUND(CW201*I201,7)</f>
        <v/>
      </c>
      <c r="W201">
        <f>ROUND(CX201*I201,0)</f>
        <v/>
      </c>
      <c r="X201">
        <f>ROUND(CY201,0)</f>
        <v/>
      </c>
      <c r="Y201">
        <f>ROUND(CZ201,0)</f>
        <v/>
      </c>
      <c r="AA201" t="n">
        <v>78855224</v>
      </c>
      <c r="AB201">
        <f>ROUND((AC201+AD201+AF201),2)</f>
        <v/>
      </c>
      <c r="AC201">
        <f>ROUND((ES201),2)</f>
        <v/>
      </c>
      <c r="AD201">
        <f>ROUND((((ET201)-(EU201))+AE201),2)</f>
        <v/>
      </c>
      <c r="AE201">
        <f>ROUND((EU201),2)</f>
        <v/>
      </c>
      <c r="AF201">
        <f>ROUND((EV201),2)</f>
        <v/>
      </c>
      <c r="AG201">
        <f>ROUND((AP201),2)</f>
        <v/>
      </c>
      <c r="AH201">
        <f>(EW201)</f>
        <v/>
      </c>
      <c r="AI201">
        <f>(EX201)</f>
        <v/>
      </c>
      <c r="AJ201">
        <f>(AS201)</f>
        <v/>
      </c>
      <c r="AK201" t="n">
        <v>5003.3</v>
      </c>
      <c r="AL201" t="n">
        <v>4058.63</v>
      </c>
      <c r="AM201" t="n">
        <v>10.46</v>
      </c>
      <c r="AN201" t="n">
        <v>0</v>
      </c>
      <c r="AO201" t="n">
        <v>934.21</v>
      </c>
      <c r="AP201" t="n">
        <v>0</v>
      </c>
      <c r="AQ201" t="n">
        <v>103</v>
      </c>
      <c r="AR201" t="n">
        <v>0</v>
      </c>
      <c r="AS201" t="n">
        <v>0</v>
      </c>
      <c r="AT201" t="n">
        <v>103</v>
      </c>
      <c r="AU201" t="n">
        <v>52</v>
      </c>
      <c r="AV201" t="n">
        <v>1</v>
      </c>
      <c r="AW201" t="n">
        <v>1</v>
      </c>
      <c r="AZ201" t="n">
        <v>1</v>
      </c>
      <c r="BA201" t="n">
        <v>52.25</v>
      </c>
      <c r="BB201" t="n">
        <v>24.99</v>
      </c>
      <c r="BC201" t="n">
        <v>11.81</v>
      </c>
      <c r="BD201" t="inlineStr"/>
      <c r="BE201" t="inlineStr"/>
      <c r="BF201" t="inlineStr"/>
      <c r="BG201" t="inlineStr"/>
      <c r="BH201" t="n">
        <v>0</v>
      </c>
      <c r="BI201" t="n">
        <v>1</v>
      </c>
      <c r="BJ201" t="inlineStr">
        <is>
          <t>ТЕРр Московской обл., 65-5-2, приказ Минстроя России №675/пр от 28.02.2017 № 263/пр</t>
        </is>
      </c>
      <c r="BM201" t="n">
        <v>65007</v>
      </c>
      <c r="BN201" t="n">
        <v>0</v>
      </c>
      <c r="BO201" t="inlineStr">
        <is>
          <t>65-5-2</t>
        </is>
      </c>
      <c r="BP201" t="n">
        <v>1</v>
      </c>
      <c r="BQ201" t="n">
        <v>6</v>
      </c>
      <c r="BR201" t="n">
        <v>0</v>
      </c>
      <c r="BS201" t="n">
        <v>52.25</v>
      </c>
      <c r="BT201" t="n">
        <v>1</v>
      </c>
      <c r="BU201" t="n">
        <v>1</v>
      </c>
      <c r="BV201" t="n">
        <v>1</v>
      </c>
      <c r="BW201" t="n">
        <v>1</v>
      </c>
      <c r="BX201" t="n">
        <v>1</v>
      </c>
      <c r="BY201" t="inlineStr"/>
      <c r="BZ201" t="n">
        <v>103</v>
      </c>
      <c r="CA201" t="n">
        <v>52</v>
      </c>
      <c r="CB201" t="inlineStr"/>
      <c r="CE201" t="n">
        <v>12</v>
      </c>
      <c r="CF201" t="n">
        <v>0</v>
      </c>
      <c r="CG201" t="n">
        <v>0</v>
      </c>
      <c r="CM201" t="n">
        <v>0</v>
      </c>
      <c r="CN201" t="inlineStr"/>
      <c r="CO201" t="n">
        <v>0</v>
      </c>
      <c r="CP201">
        <f>(P201+Q201+S201)</f>
        <v/>
      </c>
      <c r="CQ201">
        <f>AC201*BC201</f>
        <v/>
      </c>
      <c r="CR201">
        <f>(ROUND((ROUND(((ET201)*1),0)*BB201),0)+ROUND((ROUND(((AE201-(EU201))*1),0)*BS201),0))</f>
        <v/>
      </c>
      <c r="CS201">
        <f>(ROUND((ROUND(((EU201)*1),0)*BS201),0)+ROUND((ROUND(((AE201-(EU201))*1),0)*BS201),0))</f>
        <v/>
      </c>
      <c r="CT201">
        <f>AF201*BA201</f>
        <v/>
      </c>
      <c r="CU201">
        <f>AG201</f>
        <v/>
      </c>
      <c r="CV201">
        <f>AH201</f>
        <v/>
      </c>
      <c r="CW201">
        <f>AI201</f>
        <v/>
      </c>
      <c r="CX201">
        <f>AJ201</f>
        <v/>
      </c>
      <c r="CY201">
        <f>(((S201+R201)*AT201)/100)</f>
        <v/>
      </c>
      <c r="CZ201">
        <f>(((S201+R201)*AU201)/100)</f>
        <v/>
      </c>
      <c r="DC201" t="inlineStr"/>
      <c r="DD201" t="inlineStr"/>
      <c r="DE201" t="inlineStr"/>
      <c r="DF201" t="inlineStr"/>
      <c r="DG201" t="inlineStr"/>
      <c r="DH201" t="inlineStr"/>
      <c r="DI201" t="inlineStr"/>
      <c r="DJ201" t="inlineStr"/>
      <c r="DK201" t="inlineStr"/>
      <c r="DL201" t="inlineStr"/>
      <c r="DM201" t="inlineStr"/>
      <c r="DN201" t="n">
        <v>0</v>
      </c>
      <c r="DO201" t="n">
        <v>0</v>
      </c>
      <c r="DP201" t="n">
        <v>1</v>
      </c>
      <c r="DQ201" t="n">
        <v>1</v>
      </c>
      <c r="DU201" t="n">
        <v>1010</v>
      </c>
      <c r="DV201" t="inlineStr">
        <is>
          <t>100 шт.</t>
        </is>
      </c>
      <c r="DW201" t="inlineStr">
        <is>
          <t>100 шт.</t>
        </is>
      </c>
      <c r="DX201" t="n">
        <v>100</v>
      </c>
      <c r="DZ201" t="inlineStr"/>
      <c r="EA201" t="inlineStr"/>
      <c r="EB201" t="inlineStr"/>
      <c r="EC201" t="inlineStr"/>
      <c r="EE201" t="n">
        <v>78726000</v>
      </c>
      <c r="EF201" t="n">
        <v>6</v>
      </c>
      <c r="EG201" t="inlineStr">
        <is>
          <t>Ремонтно-строительные работы</t>
        </is>
      </c>
      <c r="EH201" t="n">
        <v>99</v>
      </c>
      <c r="EI201" t="inlineStr">
        <is>
          <t>Внутренние санитарно-технические работы</t>
        </is>
      </c>
      <c r="EJ201" t="n">
        <v>1</v>
      </c>
      <c r="EK201" t="n">
        <v>65007</v>
      </c>
      <c r="EL201" t="inlineStr">
        <is>
          <t>Внутренние санитарнотехнические работы: смена труб, санприборов, запорной арматуры и другое</t>
        </is>
      </c>
      <c r="EM201" t="inlineStr">
        <is>
          <t>рФЕР-65</t>
        </is>
      </c>
      <c r="EO201" t="inlineStr"/>
      <c r="EQ201" t="n">
        <v>0</v>
      </c>
      <c r="ER201" t="n">
        <v>5003.3</v>
      </c>
      <c r="ES201" t="n">
        <v>4058.63</v>
      </c>
      <c r="ET201" t="n">
        <v>10.46</v>
      </c>
      <c r="EU201" t="n">
        <v>0</v>
      </c>
      <c r="EV201" t="n">
        <v>934.21</v>
      </c>
      <c r="EW201" t="n">
        <v>103</v>
      </c>
      <c r="EX201" t="n">
        <v>0</v>
      </c>
      <c r="EY201" t="n">
        <v>0</v>
      </c>
      <c r="FQ201" t="n">
        <v>0</v>
      </c>
      <c r="FR201" t="n">
        <v>0</v>
      </c>
      <c r="FS201" t="n">
        <v>0</v>
      </c>
      <c r="FX201" t="n">
        <v>103</v>
      </c>
      <c r="FY201" t="n">
        <v>52</v>
      </c>
      <c r="GA201" t="inlineStr"/>
      <c r="GD201" t="n">
        <v>1</v>
      </c>
      <c r="GF201" t="n">
        <v>1913555776</v>
      </c>
      <c r="GG201" t="n">
        <v>2</v>
      </c>
      <c r="GH201" t="n">
        <v>1</v>
      </c>
      <c r="GI201" t="n">
        <v>2</v>
      </c>
      <c r="GJ201" t="n">
        <v>0</v>
      </c>
      <c r="GK201" t="n">
        <v>0</v>
      </c>
      <c r="GL201">
        <f>ROUND(IF(AND(BH201=3,BI201=3,FS201&lt;&gt;0),P201,0),0)</f>
        <v/>
      </c>
      <c r="GM201">
        <f>ROUND(O201+X201+Y201,0)+GX201</f>
        <v/>
      </c>
      <c r="GN201">
        <f>IF(OR(BI201=0,BI201=1),GM201-GX201,0)</f>
        <v/>
      </c>
      <c r="GO201">
        <f>IF(BI201=2,GM201-GX201,0)</f>
        <v/>
      </c>
      <c r="GP201">
        <f>IF(BI201=4,GM201-GX201,0)</f>
        <v/>
      </c>
      <c r="GR201" t="n">
        <v>0</v>
      </c>
      <c r="GS201" t="n">
        <v>3</v>
      </c>
      <c r="GT201" t="n">
        <v>0</v>
      </c>
      <c r="GU201" t="inlineStr"/>
      <c r="GV201">
        <f>ROUND((GT201),2)</f>
        <v/>
      </c>
      <c r="GW201" t="n">
        <v>1</v>
      </c>
      <c r="GX201">
        <f>ROUND(HC201*I201,0)</f>
        <v/>
      </c>
      <c r="HA201" t="n">
        <v>0</v>
      </c>
      <c r="HB201" t="n">
        <v>0</v>
      </c>
      <c r="HC201">
        <f>GV201*GW201</f>
        <v/>
      </c>
      <c r="HE201" t="inlineStr"/>
      <c r="HF201" t="inlineStr"/>
      <c r="HM201" t="inlineStr"/>
      <c r="HN201" t="inlineStr">
        <is>
          <t>Пр/812-099.2-1</t>
        </is>
      </c>
      <c r="HO201" t="inlineStr">
        <is>
          <t>Пр/774-099.2</t>
        </is>
      </c>
      <c r="HP201" t="inlineStr">
        <is>
          <t>Внутренние санитарнотехнические работы: смена труб, санприборов, запорной арматуры и другое</t>
        </is>
      </c>
      <c r="HQ201" t="inlineStr">
        <is>
          <t>Внутренние санитарнотехнические работы: смена труб, санприборов, запорной арматуры и другое</t>
        </is>
      </c>
      <c r="HS201" t="n">
        <v>0</v>
      </c>
      <c r="IK201" t="n">
        <v>0</v>
      </c>
    </row>
    <row r="202">
      <c r="A202" t="n">
        <v>18</v>
      </c>
      <c r="B202" t="n">
        <v>0</v>
      </c>
      <c r="C202" t="n">
        <v>101</v>
      </c>
      <c r="E202" t="inlineStr">
        <is>
          <t>1,1</t>
        </is>
      </c>
      <c r="F202" t="inlineStr">
        <is>
          <t>509-9899</t>
        </is>
      </c>
      <c r="G202" t="inlineStr">
        <is>
          <t>Строительный мусор и масса возвратных материалов</t>
        </is>
      </c>
      <c r="H202" t="inlineStr">
        <is>
          <t>т</t>
        </is>
      </c>
      <c r="I202">
        <f>I201*J202</f>
        <v/>
      </c>
      <c r="J202" t="n">
        <v>0.11</v>
      </c>
      <c r="K202" t="n">
        <v>0.11</v>
      </c>
      <c r="O202">
        <f>ROUND(CP202,0)</f>
        <v/>
      </c>
      <c r="P202">
        <f>ROUND(CQ202*I202,0)</f>
        <v/>
      </c>
      <c r="Q202">
        <f>(ROUND((ROUND(((ET202)*I202),0)*BB202),0)+ROUND((ROUND(((AE202-(EU202))*I202),0)*BS202),0))</f>
        <v/>
      </c>
      <c r="R202">
        <f>(ROUND((ROUND(((EU202)*I202),0)*BS202),0)+ROUND((ROUND(((AE202-(EU202))*I202),0)*BS202),0))</f>
        <v/>
      </c>
      <c r="S202">
        <f>ROUND(CT202*I202,0)</f>
        <v/>
      </c>
      <c r="T202">
        <f>ROUND(CU202*I202,0)</f>
        <v/>
      </c>
      <c r="U202">
        <f>ROUND(CV202*I202,7)</f>
        <v/>
      </c>
      <c r="V202">
        <f>ROUND(CW202*I202,7)</f>
        <v/>
      </c>
      <c r="W202">
        <f>ROUND(CX202*I202,0)</f>
        <v/>
      </c>
      <c r="X202">
        <f>ROUND(CY202,0)</f>
        <v/>
      </c>
      <c r="Y202">
        <f>ROUND(CZ202,0)</f>
        <v/>
      </c>
      <c r="AA202" t="n">
        <v>78855224</v>
      </c>
      <c r="AB202">
        <f>ROUND((AC202+AD202+AF202),2)</f>
        <v/>
      </c>
      <c r="AC202">
        <f>ROUND((ES202),2)</f>
        <v/>
      </c>
      <c r="AD202">
        <f>ROUND((((ET202)-(EU202))+AE202),2)</f>
        <v/>
      </c>
      <c r="AE202">
        <f>ROUND((EU202),2)</f>
        <v/>
      </c>
      <c r="AF202">
        <f>ROUND((EV202),2)</f>
        <v/>
      </c>
      <c r="AG202">
        <f>ROUND((AP202),2)</f>
        <v/>
      </c>
      <c r="AH202">
        <f>(EW202)</f>
        <v/>
      </c>
      <c r="AI202">
        <f>(EX202)</f>
        <v/>
      </c>
      <c r="AJ202">
        <f>(AS202)</f>
        <v/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  <c r="AS202" t="n">
        <v>0</v>
      </c>
      <c r="AT202" t="n">
        <v>103</v>
      </c>
      <c r="AU202" t="n">
        <v>52</v>
      </c>
      <c r="AV202" t="n">
        <v>1</v>
      </c>
      <c r="AW202" t="n">
        <v>1</v>
      </c>
      <c r="AZ202" t="n">
        <v>1</v>
      </c>
      <c r="BA202" t="n">
        <v>1</v>
      </c>
      <c r="BB202" t="n">
        <v>1</v>
      </c>
      <c r="BC202" t="n">
        <v>1</v>
      </c>
      <c r="BD202" t="inlineStr"/>
      <c r="BE202" t="inlineStr"/>
      <c r="BF202" t="inlineStr"/>
      <c r="BG202" t="inlineStr"/>
      <c r="BH202" t="n">
        <v>3</v>
      </c>
      <c r="BI202" t="n">
        <v>1</v>
      </c>
      <c r="BJ202" t="inlineStr">
        <is>
          <t>ТССЦ Московской обл., 509-9899, приказ Минстроя России №675/пр от 28.02.2017 № 258/пр</t>
        </is>
      </c>
      <c r="BM202" t="n">
        <v>65007</v>
      </c>
      <c r="BN202" t="n">
        <v>0</v>
      </c>
      <c r="BO202" t="inlineStr"/>
      <c r="BP202" t="n">
        <v>0</v>
      </c>
      <c r="BQ202" t="n">
        <v>6</v>
      </c>
      <c r="BR202" t="n">
        <v>0</v>
      </c>
      <c r="BS202" t="n">
        <v>1</v>
      </c>
      <c r="BT202" t="n">
        <v>1</v>
      </c>
      <c r="BU202" t="n">
        <v>1</v>
      </c>
      <c r="BV202" t="n">
        <v>1</v>
      </c>
      <c r="BW202" t="n">
        <v>1</v>
      </c>
      <c r="BX202" t="n">
        <v>1</v>
      </c>
      <c r="BY202" t="inlineStr"/>
      <c r="BZ202" t="n">
        <v>103</v>
      </c>
      <c r="CA202" t="n">
        <v>52</v>
      </c>
      <c r="CB202" t="inlineStr"/>
      <c r="CE202" t="n">
        <v>12</v>
      </c>
      <c r="CF202" t="n">
        <v>0</v>
      </c>
      <c r="CG202" t="n">
        <v>0</v>
      </c>
      <c r="CM202" t="n">
        <v>0</v>
      </c>
      <c r="CN202" t="inlineStr"/>
      <c r="CO202" t="n">
        <v>0</v>
      </c>
      <c r="CP202">
        <f>(P202+Q202+S202)</f>
        <v/>
      </c>
      <c r="CQ202">
        <f>AC202*BC202</f>
        <v/>
      </c>
      <c r="CR202">
        <f>(ROUND((ROUND(((ET202)*1),0)*BB202),0)+ROUND((ROUND(((AE202-(EU202))*1),0)*BS202),0))</f>
        <v/>
      </c>
      <c r="CS202">
        <f>(ROUND((ROUND(((EU202)*1),0)*BS202),0)+ROUND((ROUND(((AE202-(EU202))*1),0)*BS202),0))</f>
        <v/>
      </c>
      <c r="CT202">
        <f>AF202*BA202</f>
        <v/>
      </c>
      <c r="CU202">
        <f>AG202</f>
        <v/>
      </c>
      <c r="CV202">
        <f>AH202</f>
        <v/>
      </c>
      <c r="CW202">
        <f>AI202</f>
        <v/>
      </c>
      <c r="CX202">
        <f>AJ202</f>
        <v/>
      </c>
      <c r="CY202">
        <f>(((S202+R202)*AT202)/100)</f>
        <v/>
      </c>
      <c r="CZ202">
        <f>(((S202+R202)*AU202)/100)</f>
        <v/>
      </c>
      <c r="DC202" t="inlineStr"/>
      <c r="DD202" t="inlineStr"/>
      <c r="DE202" t="inlineStr"/>
      <c r="DF202" t="inlineStr"/>
      <c r="DG202" t="inlineStr"/>
      <c r="DH202" t="inlineStr"/>
      <c r="DI202" t="inlineStr"/>
      <c r="DJ202" t="inlineStr"/>
      <c r="DK202" t="inlineStr"/>
      <c r="DL202" t="inlineStr"/>
      <c r="DM202" t="inlineStr"/>
      <c r="DN202" t="n">
        <v>0</v>
      </c>
      <c r="DO202" t="n">
        <v>0</v>
      </c>
      <c r="DP202" t="n">
        <v>1</v>
      </c>
      <c r="DQ202" t="n">
        <v>1</v>
      </c>
      <c r="DU202" t="n">
        <v>1009</v>
      </c>
      <c r="DV202" t="inlineStr">
        <is>
          <t>т</t>
        </is>
      </c>
      <c r="DW202" t="inlineStr">
        <is>
          <t>т</t>
        </is>
      </c>
      <c r="DX202" t="n">
        <v>1000</v>
      </c>
      <c r="DZ202" t="inlineStr"/>
      <c r="EA202" t="inlineStr"/>
      <c r="EB202" t="inlineStr"/>
      <c r="EC202" t="inlineStr"/>
      <c r="EE202" t="n">
        <v>78726000</v>
      </c>
      <c r="EF202" t="n">
        <v>6</v>
      </c>
      <c r="EG202" t="inlineStr">
        <is>
          <t>Ремонтно-строительные работы</t>
        </is>
      </c>
      <c r="EH202" t="n">
        <v>99</v>
      </c>
      <c r="EI202" t="inlineStr">
        <is>
          <t>Внутренние санитарно-технические работы</t>
        </is>
      </c>
      <c r="EJ202" t="n">
        <v>1</v>
      </c>
      <c r="EK202" t="n">
        <v>65007</v>
      </c>
      <c r="EL202" t="inlineStr">
        <is>
          <t>Внутренние санитарнотехнические работы: смена труб, санприборов, запорной арматуры и другое</t>
        </is>
      </c>
      <c r="EM202" t="inlineStr">
        <is>
          <t>рФЕР-65</t>
        </is>
      </c>
      <c r="EO202" t="inlineStr"/>
      <c r="EQ202" t="n">
        <v>0</v>
      </c>
      <c r="ER202" t="n">
        <v>0</v>
      </c>
      <c r="ES202" t="n">
        <v>0</v>
      </c>
      <c r="ET202" t="n">
        <v>0</v>
      </c>
      <c r="EU202" t="n">
        <v>0</v>
      </c>
      <c r="EV202" t="n">
        <v>0</v>
      </c>
      <c r="EW202" t="n">
        <v>0</v>
      </c>
      <c r="EX202" t="n">
        <v>0</v>
      </c>
      <c r="FQ202" t="n">
        <v>0</v>
      </c>
      <c r="FR202" t="n">
        <v>0</v>
      </c>
      <c r="FS202" t="n">
        <v>0</v>
      </c>
      <c r="FX202" t="n">
        <v>103</v>
      </c>
      <c r="FY202" t="n">
        <v>52</v>
      </c>
      <c r="GA202" t="inlineStr"/>
      <c r="GD202" t="n">
        <v>1</v>
      </c>
      <c r="GF202" t="n">
        <v>1839160745</v>
      </c>
      <c r="GG202" t="n">
        <v>2</v>
      </c>
      <c r="GH202" t="n">
        <v>1</v>
      </c>
      <c r="GI202" t="n">
        <v>-2</v>
      </c>
      <c r="GJ202" t="n">
        <v>0</v>
      </c>
      <c r="GK202" t="n">
        <v>0</v>
      </c>
      <c r="GL202">
        <f>ROUND(IF(AND(BH202=3,BI202=3,FS202&lt;&gt;0),P202,0),0)</f>
        <v/>
      </c>
      <c r="GM202">
        <f>ROUND(O202+X202+Y202,0)+GX202</f>
        <v/>
      </c>
      <c r="GN202">
        <f>IF(OR(BI202=0,BI202=1),GM202-GX202,0)</f>
        <v/>
      </c>
      <c r="GO202">
        <f>IF(BI202=2,GM202-GX202,0)</f>
        <v/>
      </c>
      <c r="GP202">
        <f>IF(BI202=4,GM202-GX202,0)</f>
        <v/>
      </c>
      <c r="GR202" t="n">
        <v>0</v>
      </c>
      <c r="GS202" t="n">
        <v>3</v>
      </c>
      <c r="GT202" t="n">
        <v>0</v>
      </c>
      <c r="GU202" t="inlineStr"/>
      <c r="GV202">
        <f>ROUND((GT202),2)</f>
        <v/>
      </c>
      <c r="GW202" t="n">
        <v>1</v>
      </c>
      <c r="GX202">
        <f>ROUND(HC202*I202,0)</f>
        <v/>
      </c>
      <c r="HA202" t="n">
        <v>0</v>
      </c>
      <c r="HB202" t="n">
        <v>0</v>
      </c>
      <c r="HC202">
        <f>GV202*GW202</f>
        <v/>
      </c>
      <c r="HE202" t="inlineStr"/>
      <c r="HF202" t="inlineStr"/>
      <c r="HM202" t="inlineStr"/>
      <c r="HN202" t="inlineStr">
        <is>
          <t>Пр/812-099.2-1</t>
        </is>
      </c>
      <c r="HO202" t="inlineStr">
        <is>
          <t>Пр/774-099.2</t>
        </is>
      </c>
      <c r="HP202" t="inlineStr">
        <is>
          <t>Внутренние санитарнотехнические работы: смена труб, санприборов, запорной арматуры и другое</t>
        </is>
      </c>
      <c r="HQ202" t="inlineStr">
        <is>
          <t>Внутренние санитарнотехнические работы: смена труб, санприборов, запорной арматуры и другое</t>
        </is>
      </c>
      <c r="HS202" t="n">
        <v>0</v>
      </c>
      <c r="IK202" t="n">
        <v>0</v>
      </c>
    </row>
    <row r="203">
      <c r="A203" t="n">
        <v>18</v>
      </c>
      <c r="B203" t="n">
        <v>0</v>
      </c>
      <c r="C203" t="n">
        <v>100</v>
      </c>
      <c r="E203" t="inlineStr">
        <is>
          <t>1,2</t>
        </is>
      </c>
      <c r="F203" t="inlineStr">
        <is>
          <t>302-0065</t>
        </is>
      </c>
      <c r="G203" t="inlineStr">
        <is>
          <t>Кран шаровый муфтовый Valtec для воды диаметром 32 мм, тип в/в</t>
        </is>
      </c>
      <c r="H203" t="inlineStr">
        <is>
          <t>шт.</t>
        </is>
      </c>
      <c r="I203">
        <f>I201*J203</f>
        <v/>
      </c>
      <c r="J203" t="n">
        <v>100</v>
      </c>
      <c r="K203" t="n">
        <v>100</v>
      </c>
      <c r="O203">
        <f>ROUND(CP203,0)</f>
        <v/>
      </c>
      <c r="P203">
        <f>ROUND(CQ203*I203,0)</f>
        <v/>
      </c>
      <c r="Q203">
        <f>(ROUND((ROUND(((ET203)*I203),0)*BB203),0)+ROUND((ROUND(((AE203-(EU203))*I203),0)*BS203),0))</f>
        <v/>
      </c>
      <c r="R203">
        <f>(ROUND((ROUND(((EU203)*I203),0)*BS203),0)+ROUND((ROUND(((AE203-(EU203))*I203),0)*BS203),0))</f>
        <v/>
      </c>
      <c r="S203">
        <f>ROUND(CT203*I203,0)</f>
        <v/>
      </c>
      <c r="T203">
        <f>ROUND(CU203*I203,0)</f>
        <v/>
      </c>
      <c r="U203">
        <f>ROUND(CV203*I203,7)</f>
        <v/>
      </c>
      <c r="V203">
        <f>ROUND(CW203*I203,7)</f>
        <v/>
      </c>
      <c r="W203">
        <f>ROUND(CX203*I203,0)</f>
        <v/>
      </c>
      <c r="X203">
        <f>ROUND(CY203,0)</f>
        <v/>
      </c>
      <c r="Y203">
        <f>ROUND(CZ203,0)</f>
        <v/>
      </c>
      <c r="AA203" t="n">
        <v>78855224</v>
      </c>
      <c r="AB203">
        <f>ROUND((AC203+AD203+AF203),2)</f>
        <v/>
      </c>
      <c r="AC203">
        <f>ROUND((ES203),2)</f>
        <v/>
      </c>
      <c r="AD203">
        <f>ROUND((((ET203)-(EU203))+AE203),2)</f>
        <v/>
      </c>
      <c r="AE203">
        <f>ROUND((EU203),2)</f>
        <v/>
      </c>
      <c r="AF203">
        <f>ROUND((EV203),2)</f>
        <v/>
      </c>
      <c r="AG203">
        <f>ROUND((AP203),2)</f>
        <v/>
      </c>
      <c r="AH203">
        <f>(EW203)</f>
        <v/>
      </c>
      <c r="AI203">
        <f>(EX203)</f>
        <v/>
      </c>
      <c r="AJ203">
        <f>(AS203)</f>
        <v/>
      </c>
      <c r="AK203" t="n">
        <v>106.72</v>
      </c>
      <c r="AL203" t="n">
        <v>106.72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  <c r="AS203" t="n">
        <v>0.03</v>
      </c>
      <c r="AT203" t="n">
        <v>103</v>
      </c>
      <c r="AU203" t="n">
        <v>52</v>
      </c>
      <c r="AV203" t="n">
        <v>1</v>
      </c>
      <c r="AW203" t="n">
        <v>1</v>
      </c>
      <c r="AZ203" t="n">
        <v>1</v>
      </c>
      <c r="BA203" t="n">
        <v>1</v>
      </c>
      <c r="BB203" t="n">
        <v>1</v>
      </c>
      <c r="BC203" t="n">
        <v>14.25</v>
      </c>
      <c r="BD203" t="inlineStr"/>
      <c r="BE203" t="inlineStr"/>
      <c r="BF203" t="inlineStr"/>
      <c r="BG203" t="inlineStr"/>
      <c r="BH203" t="n">
        <v>3</v>
      </c>
      <c r="BI203" t="n">
        <v>1</v>
      </c>
      <c r="BJ203" t="inlineStr">
        <is>
          <t>ТССЦ Московской обл., 302-0065, приказ Минстроя России №675/пр от 28.02.2017 № 256/пр</t>
        </is>
      </c>
      <c r="BM203" t="n">
        <v>65007</v>
      </c>
      <c r="BN203" t="n">
        <v>0</v>
      </c>
      <c r="BO203" t="inlineStr">
        <is>
          <t>302-0065</t>
        </is>
      </c>
      <c r="BP203" t="n">
        <v>1</v>
      </c>
      <c r="BQ203" t="n">
        <v>6</v>
      </c>
      <c r="BR203" t="n">
        <v>0</v>
      </c>
      <c r="BS203" t="n">
        <v>1</v>
      </c>
      <c r="BT203" t="n">
        <v>1</v>
      </c>
      <c r="BU203" t="n">
        <v>1</v>
      </c>
      <c r="BV203" t="n">
        <v>1</v>
      </c>
      <c r="BW203" t="n">
        <v>1</v>
      </c>
      <c r="BX203" t="n">
        <v>1</v>
      </c>
      <c r="BY203" t="inlineStr"/>
      <c r="BZ203" t="n">
        <v>103</v>
      </c>
      <c r="CA203" t="n">
        <v>52</v>
      </c>
      <c r="CB203" t="inlineStr"/>
      <c r="CE203" t="n">
        <v>12</v>
      </c>
      <c r="CF203" t="n">
        <v>0</v>
      </c>
      <c r="CG203" t="n">
        <v>0</v>
      </c>
      <c r="CM203" t="n">
        <v>0</v>
      </c>
      <c r="CN203" t="inlineStr"/>
      <c r="CO203" t="n">
        <v>0</v>
      </c>
      <c r="CP203">
        <f>(P203+Q203+S203)</f>
        <v/>
      </c>
      <c r="CQ203">
        <f>AC203*BC203</f>
        <v/>
      </c>
      <c r="CR203">
        <f>(ROUND((ROUND(((ET203)*1),0)*BB203),0)+ROUND((ROUND(((AE203-(EU203))*1),0)*BS203),0))</f>
        <v/>
      </c>
      <c r="CS203">
        <f>(ROUND((ROUND(((EU203)*1),0)*BS203),0)+ROUND((ROUND(((AE203-(EU203))*1),0)*BS203),0))</f>
        <v/>
      </c>
      <c r="CT203">
        <f>AF203*BA203</f>
        <v/>
      </c>
      <c r="CU203">
        <f>AG203</f>
        <v/>
      </c>
      <c r="CV203">
        <f>AH203</f>
        <v/>
      </c>
      <c r="CW203">
        <f>AI203</f>
        <v/>
      </c>
      <c r="CX203">
        <f>AJ203</f>
        <v/>
      </c>
      <c r="CY203">
        <f>(((S203+R203)*AT203)/100)</f>
        <v/>
      </c>
      <c r="CZ203">
        <f>(((S203+R203)*AU203)/100)</f>
        <v/>
      </c>
      <c r="DC203" t="inlineStr"/>
      <c r="DD203" t="inlineStr"/>
      <c r="DE203" t="inlineStr"/>
      <c r="DF203" t="inlineStr"/>
      <c r="DG203" t="inlineStr"/>
      <c r="DH203" t="inlineStr"/>
      <c r="DI203" t="inlineStr"/>
      <c r="DJ203" t="inlineStr"/>
      <c r="DK203" t="inlineStr"/>
      <c r="DL203" t="inlineStr"/>
      <c r="DM203" t="inlineStr"/>
      <c r="DN203" t="n">
        <v>0</v>
      </c>
      <c r="DO203" t="n">
        <v>0</v>
      </c>
      <c r="DP203" t="n">
        <v>1</v>
      </c>
      <c r="DQ203" t="n">
        <v>1</v>
      </c>
      <c r="DU203" t="n">
        <v>1010</v>
      </c>
      <c r="DV203" t="inlineStr">
        <is>
          <t>шт.</t>
        </is>
      </c>
      <c r="DW203" t="inlineStr">
        <is>
          <t>шт.</t>
        </is>
      </c>
      <c r="DX203" t="n">
        <v>1</v>
      </c>
      <c r="DZ203" t="inlineStr"/>
      <c r="EA203" t="inlineStr"/>
      <c r="EB203" t="inlineStr"/>
      <c r="EC203" t="inlineStr"/>
      <c r="EE203" t="n">
        <v>78726000</v>
      </c>
      <c r="EF203" t="n">
        <v>6</v>
      </c>
      <c r="EG203" t="inlineStr">
        <is>
          <t>Ремонтно-строительные работы</t>
        </is>
      </c>
      <c r="EH203" t="n">
        <v>99</v>
      </c>
      <c r="EI203" t="inlineStr">
        <is>
          <t>Внутренние санитарно-технические работы</t>
        </is>
      </c>
      <c r="EJ203" t="n">
        <v>1</v>
      </c>
      <c r="EK203" t="n">
        <v>65007</v>
      </c>
      <c r="EL203" t="inlineStr">
        <is>
          <t>Внутренние санитарнотехнические работы: смена труб, санприборов, запорной арматуры и другое</t>
        </is>
      </c>
      <c r="EM203" t="inlineStr">
        <is>
          <t>рФЕР-65</t>
        </is>
      </c>
      <c r="EO203" t="inlineStr"/>
      <c r="EQ203" t="n">
        <v>0</v>
      </c>
      <c r="ER203" t="n">
        <v>106.72</v>
      </c>
      <c r="ES203" t="n">
        <v>106.72</v>
      </c>
      <c r="ET203" t="n">
        <v>0</v>
      </c>
      <c r="EU203" t="n">
        <v>0</v>
      </c>
      <c r="EV203" t="n">
        <v>0</v>
      </c>
      <c r="EW203" t="n">
        <v>0</v>
      </c>
      <c r="EX203" t="n">
        <v>0</v>
      </c>
      <c r="FQ203" t="n">
        <v>0</v>
      </c>
      <c r="FR203" t="n">
        <v>0</v>
      </c>
      <c r="FS203" t="n">
        <v>0</v>
      </c>
      <c r="FX203" t="n">
        <v>103</v>
      </c>
      <c r="FY203" t="n">
        <v>52</v>
      </c>
      <c r="GA203" t="inlineStr"/>
      <c r="GD203" t="n">
        <v>1</v>
      </c>
      <c r="GF203" t="n">
        <v>535473645</v>
      </c>
      <c r="GG203" t="n">
        <v>2</v>
      </c>
      <c r="GH203" t="n">
        <v>1</v>
      </c>
      <c r="GI203" t="n">
        <v>2</v>
      </c>
      <c r="GJ203" t="n">
        <v>0</v>
      </c>
      <c r="GK203" t="n">
        <v>0</v>
      </c>
      <c r="GL203">
        <f>ROUND(IF(AND(BH203=3,BI203=3,FS203&lt;&gt;0),P203,0),0)</f>
        <v/>
      </c>
      <c r="GM203">
        <f>ROUND(O203+X203+Y203,0)+GX203</f>
        <v/>
      </c>
      <c r="GN203">
        <f>IF(OR(BI203=0,BI203=1),GM203-GX203,0)</f>
        <v/>
      </c>
      <c r="GO203">
        <f>IF(BI203=2,GM203-GX203,0)</f>
        <v/>
      </c>
      <c r="GP203">
        <f>IF(BI203=4,GM203-GX203,0)</f>
        <v/>
      </c>
      <c r="GR203" t="n">
        <v>0</v>
      </c>
      <c r="GS203" t="n">
        <v>3</v>
      </c>
      <c r="GT203" t="n">
        <v>0</v>
      </c>
      <c r="GU203" t="inlineStr"/>
      <c r="GV203">
        <f>ROUND((GT203),2)</f>
        <v/>
      </c>
      <c r="GW203" t="n">
        <v>1</v>
      </c>
      <c r="GX203">
        <f>ROUND(HC203*I203,0)</f>
        <v/>
      </c>
      <c r="HA203" t="n">
        <v>0</v>
      </c>
      <c r="HB203" t="n">
        <v>0</v>
      </c>
      <c r="HC203">
        <f>GV203*GW203</f>
        <v/>
      </c>
      <c r="HE203" t="inlineStr"/>
      <c r="HF203" t="inlineStr"/>
      <c r="HM203" t="inlineStr"/>
      <c r="HN203" t="inlineStr">
        <is>
          <t>Пр/812-099.2-1</t>
        </is>
      </c>
      <c r="HO203" t="inlineStr">
        <is>
          <t>Пр/774-099.2</t>
        </is>
      </c>
      <c r="HP203" t="inlineStr">
        <is>
          <t>Внутренние санитарнотехнические работы: смена труб, санприборов, запорной арматуры и другое</t>
        </is>
      </c>
      <c r="HQ203" t="inlineStr">
        <is>
          <t>Внутренние санитарнотехнические работы: смена труб, санприборов, запорной арматуры и другое</t>
        </is>
      </c>
      <c r="HS203" t="n">
        <v>0</v>
      </c>
      <c r="IK203" t="n">
        <v>0</v>
      </c>
    </row>
    <row r="204">
      <c r="A204" t="n">
        <v>17</v>
      </c>
      <c r="B204" t="n">
        <v>0</v>
      </c>
      <c r="C204">
        <f>ROW(SmtRes!A108)</f>
        <v/>
      </c>
      <c r="D204">
        <f>ROW(EtalonRes!A110)</f>
        <v/>
      </c>
      <c r="E204" t="inlineStr">
        <is>
          <t>2</t>
        </is>
      </c>
      <c r="F204" t="inlineStr">
        <is>
          <t>65-16-2</t>
        </is>
      </c>
      <c r="G204" t="inlineStr">
        <is>
          <t>Смена сгонов у трубопроводов диаметром до 32 мм</t>
        </is>
      </c>
      <c r="H204" t="inlineStr">
        <is>
          <t>100 сгонов</t>
        </is>
      </c>
      <c r="I204">
        <f>ROUND(ROUND(1/100,4),7)</f>
        <v/>
      </c>
      <c r="J204" t="n">
        <v>0</v>
      </c>
      <c r="K204">
        <f>ROUND(ROUND(1/100,4),7)</f>
        <v/>
      </c>
      <c r="O204">
        <f>ROUND(CP204,0)</f>
        <v/>
      </c>
      <c r="P204">
        <f>ROUND(CQ204*I204,0)</f>
        <v/>
      </c>
      <c r="Q204">
        <f>(ROUND((ROUND(((ET204)*I204),0)*BB204),0)+ROUND((ROUND(((AE204-(EU204))*I204),0)*BS204),0))</f>
        <v/>
      </c>
      <c r="R204">
        <f>(ROUND((ROUND(((EU204)*I204),0)*BS204),0)+ROUND((ROUND(((AE204-(EU204))*I204),0)*BS204),0))</f>
        <v/>
      </c>
      <c r="S204">
        <f>ROUND(CT204*I204,0)</f>
        <v/>
      </c>
      <c r="T204">
        <f>ROUND(CU204*I204,0)</f>
        <v/>
      </c>
      <c r="U204">
        <f>ROUND(CV204*I204,7)</f>
        <v/>
      </c>
      <c r="V204">
        <f>ROUND(CW204*I204,7)</f>
        <v/>
      </c>
      <c r="W204">
        <f>ROUND(CX204*I204,0)</f>
        <v/>
      </c>
      <c r="X204">
        <f>ROUND(CY204,0)</f>
        <v/>
      </c>
      <c r="Y204">
        <f>ROUND(CZ204,0)</f>
        <v/>
      </c>
      <c r="AA204" t="n">
        <v>78855224</v>
      </c>
      <c r="AB204">
        <f>ROUND((AC204+AD204+AF204),2)</f>
        <v/>
      </c>
      <c r="AC204">
        <f>ROUND((ES204),2)</f>
        <v/>
      </c>
      <c r="AD204">
        <f>ROUND((((ET204)-(EU204))+AE204),2)</f>
        <v/>
      </c>
      <c r="AE204">
        <f>ROUND((EU204),2)</f>
        <v/>
      </c>
      <c r="AF204">
        <f>ROUND((EV204),2)</f>
        <v/>
      </c>
      <c r="AG204">
        <f>ROUND((AP204),2)</f>
        <v/>
      </c>
      <c r="AH204">
        <f>(EW204)</f>
        <v/>
      </c>
      <c r="AI204">
        <f>(EX204)</f>
        <v/>
      </c>
      <c r="AJ204">
        <f>(AS204)</f>
        <v/>
      </c>
      <c r="AK204" t="n">
        <v>2155.88</v>
      </c>
      <c r="AL204" t="n">
        <v>1758.7</v>
      </c>
      <c r="AM204" t="n">
        <v>1.56</v>
      </c>
      <c r="AN204" t="n">
        <v>0.68</v>
      </c>
      <c r="AO204" t="n">
        <v>395.62</v>
      </c>
      <c r="AP204" t="n">
        <v>0</v>
      </c>
      <c r="AQ204" t="n">
        <v>41.6</v>
      </c>
      <c r="AR204" t="n">
        <v>0.05</v>
      </c>
      <c r="AS204" t="n">
        <v>0</v>
      </c>
      <c r="AT204" t="n">
        <v>103</v>
      </c>
      <c r="AU204" t="n">
        <v>52</v>
      </c>
      <c r="AV204" t="n">
        <v>1</v>
      </c>
      <c r="AW204" t="n">
        <v>1</v>
      </c>
      <c r="AZ204" t="n">
        <v>1</v>
      </c>
      <c r="BA204" t="n">
        <v>52.25</v>
      </c>
      <c r="BB204" t="n">
        <v>23.36</v>
      </c>
      <c r="BC204" t="n">
        <v>12.56</v>
      </c>
      <c r="BD204" t="inlineStr"/>
      <c r="BE204" t="inlineStr"/>
      <c r="BF204" t="inlineStr"/>
      <c r="BG204" t="inlineStr"/>
      <c r="BH204" t="n">
        <v>0</v>
      </c>
      <c r="BI204" t="n">
        <v>1</v>
      </c>
      <c r="BJ204" t="inlineStr">
        <is>
          <t>ТЕРр Московской обл., 65-16-2, приказ Минстроя России №675/пр от 28.02.2017 № 263/пр</t>
        </is>
      </c>
      <c r="BM204" t="n">
        <v>65008</v>
      </c>
      <c r="BN204" t="n">
        <v>0</v>
      </c>
      <c r="BO204" t="inlineStr">
        <is>
          <t>65-16-2</t>
        </is>
      </c>
      <c r="BP204" t="n">
        <v>1</v>
      </c>
      <c r="BQ204" t="n">
        <v>6</v>
      </c>
      <c r="BR204" t="n">
        <v>0</v>
      </c>
      <c r="BS204" t="n">
        <v>52.25</v>
      </c>
      <c r="BT204" t="n">
        <v>1</v>
      </c>
      <c r="BU204" t="n">
        <v>1</v>
      </c>
      <c r="BV204" t="n">
        <v>1</v>
      </c>
      <c r="BW204" t="n">
        <v>1</v>
      </c>
      <c r="BX204" t="n">
        <v>1</v>
      </c>
      <c r="BY204" t="inlineStr"/>
      <c r="BZ204" t="n">
        <v>103</v>
      </c>
      <c r="CA204" t="n">
        <v>52</v>
      </c>
      <c r="CB204" t="inlineStr"/>
      <c r="CE204" t="n">
        <v>12</v>
      </c>
      <c r="CF204" t="n">
        <v>0</v>
      </c>
      <c r="CG204" t="n">
        <v>0</v>
      </c>
      <c r="CM204" t="n">
        <v>0</v>
      </c>
      <c r="CN204" t="inlineStr"/>
      <c r="CO204" t="n">
        <v>0</v>
      </c>
      <c r="CP204">
        <f>(P204+Q204+S204)</f>
        <v/>
      </c>
      <c r="CQ204">
        <f>AC204*BC204</f>
        <v/>
      </c>
      <c r="CR204">
        <f>(ROUND((ROUND(((ET204)*1),0)*BB204),0)+ROUND((ROUND(((AE204-(EU204))*1),0)*BS204),0))</f>
        <v/>
      </c>
      <c r="CS204">
        <f>(ROUND((ROUND(((EU204)*1),0)*BS204),0)+ROUND((ROUND(((AE204-(EU204))*1),0)*BS204),0))</f>
        <v/>
      </c>
      <c r="CT204">
        <f>AF204*BA204</f>
        <v/>
      </c>
      <c r="CU204">
        <f>AG204</f>
        <v/>
      </c>
      <c r="CV204">
        <f>AH204</f>
        <v/>
      </c>
      <c r="CW204">
        <f>AI204</f>
        <v/>
      </c>
      <c r="CX204">
        <f>AJ204</f>
        <v/>
      </c>
      <c r="CY204">
        <f>(((S204+R204)*AT204)/100)</f>
        <v/>
      </c>
      <c r="CZ204">
        <f>(((S204+R204)*AU204)/100)</f>
        <v/>
      </c>
      <c r="DC204" t="inlineStr"/>
      <c r="DD204" t="inlineStr"/>
      <c r="DE204" t="inlineStr"/>
      <c r="DF204" t="inlineStr"/>
      <c r="DG204" t="inlineStr"/>
      <c r="DH204" t="inlineStr"/>
      <c r="DI204" t="inlineStr"/>
      <c r="DJ204" t="inlineStr"/>
      <c r="DK204" t="inlineStr"/>
      <c r="DL204" t="inlineStr"/>
      <c r="DM204" t="inlineStr"/>
      <c r="DN204" t="n">
        <v>0</v>
      </c>
      <c r="DO204" t="n">
        <v>0</v>
      </c>
      <c r="DP204" t="n">
        <v>1</v>
      </c>
      <c r="DQ204" t="n">
        <v>1</v>
      </c>
      <c r="DU204" t="n">
        <v>1013</v>
      </c>
      <c r="DV204" t="inlineStr">
        <is>
          <t>100 сгонов</t>
        </is>
      </c>
      <c r="DW204" t="inlineStr">
        <is>
          <t>100 сгонов</t>
        </is>
      </c>
      <c r="DX204" t="n">
        <v>1</v>
      </c>
      <c r="DZ204" t="inlineStr"/>
      <c r="EA204" t="inlineStr"/>
      <c r="EB204" t="inlineStr"/>
      <c r="EC204" t="inlineStr"/>
      <c r="EE204" t="n">
        <v>78726002</v>
      </c>
      <c r="EF204" t="n">
        <v>6</v>
      </c>
      <c r="EG204" t="inlineStr">
        <is>
          <t>Ремонтно-строительные работы</t>
        </is>
      </c>
      <c r="EH204" t="n">
        <v>99</v>
      </c>
      <c r="EI204" t="inlineStr">
        <is>
          <t>Внутренние санитарно-технические работы</t>
        </is>
      </c>
      <c r="EJ204" t="n">
        <v>1</v>
      </c>
      <c r="EK204" t="n">
        <v>65008</v>
      </c>
      <c r="EL204" t="inlineStr">
        <is>
          <t>Внутренние санитарнотехнические работы: смена труб, санприборов, запорной арматуры и другое</t>
        </is>
      </c>
      <c r="EM204" t="inlineStr">
        <is>
          <t>рФЕР-65</t>
        </is>
      </c>
      <c r="EO204" t="inlineStr"/>
      <c r="EQ204" t="n">
        <v>0</v>
      </c>
      <c r="ER204" t="n">
        <v>2155.88</v>
      </c>
      <c r="ES204" t="n">
        <v>1758.7</v>
      </c>
      <c r="ET204" t="n">
        <v>1.56</v>
      </c>
      <c r="EU204" t="n">
        <v>0.68</v>
      </c>
      <c r="EV204" t="n">
        <v>395.62</v>
      </c>
      <c r="EW204" t="n">
        <v>41.6</v>
      </c>
      <c r="EX204" t="n">
        <v>0.05</v>
      </c>
      <c r="EY204" t="n">
        <v>0</v>
      </c>
      <c r="FQ204" t="n">
        <v>0</v>
      </c>
      <c r="FR204" t="n">
        <v>0</v>
      </c>
      <c r="FS204" t="n">
        <v>0</v>
      </c>
      <c r="FX204" t="n">
        <v>103</v>
      </c>
      <c r="FY204" t="n">
        <v>52</v>
      </c>
      <c r="GA204" t="inlineStr"/>
      <c r="GD204" t="n">
        <v>1</v>
      </c>
      <c r="GF204" t="n">
        <v>-1799663792</v>
      </c>
      <c r="GG204" t="n">
        <v>2</v>
      </c>
      <c r="GH204" t="n">
        <v>1</v>
      </c>
      <c r="GI204" t="n">
        <v>2</v>
      </c>
      <c r="GJ204" t="n">
        <v>0</v>
      </c>
      <c r="GK204" t="n">
        <v>0</v>
      </c>
      <c r="GL204">
        <f>ROUND(IF(AND(BH204=3,BI204=3,FS204&lt;&gt;0),P204,0),0)</f>
        <v/>
      </c>
      <c r="GM204">
        <f>ROUND(O204+X204+Y204,0)+GX204</f>
        <v/>
      </c>
      <c r="GN204">
        <f>IF(OR(BI204=0,BI204=1),GM204-GX204,0)</f>
        <v/>
      </c>
      <c r="GO204">
        <f>IF(BI204=2,GM204-GX204,0)</f>
        <v/>
      </c>
      <c r="GP204">
        <f>IF(BI204=4,GM204-GX204,0)</f>
        <v/>
      </c>
      <c r="GR204" t="n">
        <v>0</v>
      </c>
      <c r="GS204" t="n">
        <v>3</v>
      </c>
      <c r="GT204" t="n">
        <v>0</v>
      </c>
      <c r="GU204" t="inlineStr"/>
      <c r="GV204">
        <f>ROUND((GT204),2)</f>
        <v/>
      </c>
      <c r="GW204" t="n">
        <v>1</v>
      </c>
      <c r="GX204">
        <f>ROUND(HC204*I204,0)</f>
        <v/>
      </c>
      <c r="HA204" t="n">
        <v>0</v>
      </c>
      <c r="HB204" t="n">
        <v>0</v>
      </c>
      <c r="HC204">
        <f>GV204*GW204</f>
        <v/>
      </c>
      <c r="HE204" t="inlineStr"/>
      <c r="HF204" t="inlineStr"/>
      <c r="HM204" t="inlineStr"/>
      <c r="HN204" t="inlineStr">
        <is>
          <t>Пр/812-099.2-1</t>
        </is>
      </c>
      <c r="HO204" t="inlineStr">
        <is>
          <t>Пр/774-099.2</t>
        </is>
      </c>
      <c r="HP204" t="inlineStr">
        <is>
          <t>Внутренние санитарнотехнические работы: смена труб, санприборов, запорной арматуры и другое</t>
        </is>
      </c>
      <c r="HQ204" t="inlineStr">
        <is>
          <t>Внутренние санитарнотехнические работы: смена труб, санприборов, запорной арматуры и другое</t>
        </is>
      </c>
      <c r="HS204" t="n">
        <v>0</v>
      </c>
      <c r="IK204" t="n">
        <v>0</v>
      </c>
    </row>
    <row r="205">
      <c r="A205" t="n">
        <v>17</v>
      </c>
      <c r="B205" t="n">
        <v>0</v>
      </c>
      <c r="C205">
        <f>ROW(SmtRes!A116)</f>
        <v/>
      </c>
      <c r="D205">
        <f>ROW(EtalonRes!A117)</f>
        <v/>
      </c>
      <c r="E205" t="inlineStr">
        <is>
          <t>3</t>
        </is>
      </c>
      <c r="F205" t="inlineStr">
        <is>
          <t>65-16-2</t>
        </is>
      </c>
      <c r="G205" t="inlineStr">
        <is>
          <t>Смена сгонов у трубопроводов диаметром до 32 мм// прим муфта</t>
        </is>
      </c>
      <c r="H205" t="inlineStr">
        <is>
          <t>100 сгонов</t>
        </is>
      </c>
      <c r="I205">
        <f>ROUND(ROUND(1/100,4),7)</f>
        <v/>
      </c>
      <c r="J205" t="n">
        <v>0</v>
      </c>
      <c r="K205">
        <f>ROUND(ROUND(1/100,4),7)</f>
        <v/>
      </c>
      <c r="O205">
        <f>ROUND(CP205,0)</f>
        <v/>
      </c>
      <c r="P205">
        <f>ROUND(CQ205*I205,0)</f>
        <v/>
      </c>
      <c r="Q205">
        <f>(ROUND((ROUND(((ET205)*I205),0)*BB205),0)+ROUND((ROUND(((AE205-(EU205))*I205),0)*BS205),0))</f>
        <v/>
      </c>
      <c r="R205">
        <f>(ROUND((ROUND(((EU205)*I205),0)*BS205),0)+ROUND((ROUND(((AE205-(EU205))*I205),0)*BS205),0))</f>
        <v/>
      </c>
      <c r="S205">
        <f>ROUND(CT205*I205,0)</f>
        <v/>
      </c>
      <c r="T205">
        <f>ROUND(CU205*I205,0)</f>
        <v/>
      </c>
      <c r="U205">
        <f>ROUND(CV205*I205,7)</f>
        <v/>
      </c>
      <c r="V205">
        <f>ROUND(CW205*I205,7)</f>
        <v/>
      </c>
      <c r="W205">
        <f>ROUND(CX205*I205,0)</f>
        <v/>
      </c>
      <c r="X205">
        <f>ROUND(CY205,0)</f>
        <v/>
      </c>
      <c r="Y205">
        <f>ROUND(CZ205,0)</f>
        <v/>
      </c>
      <c r="AA205" t="n">
        <v>78855224</v>
      </c>
      <c r="AB205">
        <f>ROUND((AC205+AD205+AF205),2)</f>
        <v/>
      </c>
      <c r="AC205">
        <f>ROUND((ES205),2)</f>
        <v/>
      </c>
      <c r="AD205">
        <f>ROUND((((ET205)-(EU205))+AE205),2)</f>
        <v/>
      </c>
      <c r="AE205">
        <f>ROUND((EU205),2)</f>
        <v/>
      </c>
      <c r="AF205">
        <f>ROUND((EV205),2)</f>
        <v/>
      </c>
      <c r="AG205">
        <f>ROUND((AP205),2)</f>
        <v/>
      </c>
      <c r="AH205">
        <f>(EW205)</f>
        <v/>
      </c>
      <c r="AI205">
        <f>(EX205)</f>
        <v/>
      </c>
      <c r="AJ205">
        <f>(AS205)</f>
        <v/>
      </c>
      <c r="AK205" t="n">
        <v>2155.88</v>
      </c>
      <c r="AL205" t="n">
        <v>1758.7</v>
      </c>
      <c r="AM205" t="n">
        <v>1.56</v>
      </c>
      <c r="AN205" t="n">
        <v>0.68</v>
      </c>
      <c r="AO205" t="n">
        <v>395.62</v>
      </c>
      <c r="AP205" t="n">
        <v>0</v>
      </c>
      <c r="AQ205" t="n">
        <v>41.6</v>
      </c>
      <c r="AR205" t="n">
        <v>0.05</v>
      </c>
      <c r="AS205" t="n">
        <v>0</v>
      </c>
      <c r="AT205" t="n">
        <v>103</v>
      </c>
      <c r="AU205" t="n">
        <v>52</v>
      </c>
      <c r="AV205" t="n">
        <v>1</v>
      </c>
      <c r="AW205" t="n">
        <v>1</v>
      </c>
      <c r="AZ205" t="n">
        <v>1</v>
      </c>
      <c r="BA205" t="n">
        <v>52.25</v>
      </c>
      <c r="BB205" t="n">
        <v>23.36</v>
      </c>
      <c r="BC205" t="n">
        <v>12.56</v>
      </c>
      <c r="BD205" t="inlineStr"/>
      <c r="BE205" t="inlineStr"/>
      <c r="BF205" t="inlineStr"/>
      <c r="BG205" t="inlineStr"/>
      <c r="BH205" t="n">
        <v>0</v>
      </c>
      <c r="BI205" t="n">
        <v>1</v>
      </c>
      <c r="BJ205" t="inlineStr">
        <is>
          <t>ТЕРр Московской обл., 65-16-2, приказ Минстроя России №675/пр от 28.02.2017 № 263/пр</t>
        </is>
      </c>
      <c r="BM205" t="n">
        <v>65008</v>
      </c>
      <c r="BN205" t="n">
        <v>0</v>
      </c>
      <c r="BO205" t="inlineStr">
        <is>
          <t>65-16-2</t>
        </is>
      </c>
      <c r="BP205" t="n">
        <v>1</v>
      </c>
      <c r="BQ205" t="n">
        <v>6</v>
      </c>
      <c r="BR205" t="n">
        <v>0</v>
      </c>
      <c r="BS205" t="n">
        <v>52.25</v>
      </c>
      <c r="BT205" t="n">
        <v>1</v>
      </c>
      <c r="BU205" t="n">
        <v>1</v>
      </c>
      <c r="BV205" t="n">
        <v>1</v>
      </c>
      <c r="BW205" t="n">
        <v>1</v>
      </c>
      <c r="BX205" t="n">
        <v>1</v>
      </c>
      <c r="BY205" t="inlineStr"/>
      <c r="BZ205" t="n">
        <v>103</v>
      </c>
      <c r="CA205" t="n">
        <v>52</v>
      </c>
      <c r="CB205" t="inlineStr"/>
      <c r="CE205" t="n">
        <v>12</v>
      </c>
      <c r="CF205" t="n">
        <v>0</v>
      </c>
      <c r="CG205" t="n">
        <v>0</v>
      </c>
      <c r="CM205" t="n">
        <v>0</v>
      </c>
      <c r="CN205" t="inlineStr"/>
      <c r="CO205" t="n">
        <v>0</v>
      </c>
      <c r="CP205">
        <f>(P205+Q205+S205)</f>
        <v/>
      </c>
      <c r="CQ205">
        <f>AC205*BC205</f>
        <v/>
      </c>
      <c r="CR205">
        <f>(ROUND((ROUND(((ET205)*1),0)*BB205),0)+ROUND((ROUND(((AE205-(EU205))*1),0)*BS205),0))</f>
        <v/>
      </c>
      <c r="CS205">
        <f>(ROUND((ROUND(((EU205)*1),0)*BS205),0)+ROUND((ROUND(((AE205-(EU205))*1),0)*BS205),0))</f>
        <v/>
      </c>
      <c r="CT205">
        <f>AF205*BA205</f>
        <v/>
      </c>
      <c r="CU205">
        <f>AG205</f>
        <v/>
      </c>
      <c r="CV205">
        <f>AH205</f>
        <v/>
      </c>
      <c r="CW205">
        <f>AI205</f>
        <v/>
      </c>
      <c r="CX205">
        <f>AJ205</f>
        <v/>
      </c>
      <c r="CY205">
        <f>(((S205+R205)*AT205)/100)</f>
        <v/>
      </c>
      <c r="CZ205">
        <f>(((S205+R205)*AU205)/100)</f>
        <v/>
      </c>
      <c r="DC205" t="inlineStr"/>
      <c r="DD205" t="inlineStr"/>
      <c r="DE205" t="inlineStr"/>
      <c r="DF205" t="inlineStr"/>
      <c r="DG205" t="inlineStr"/>
      <c r="DH205" t="inlineStr"/>
      <c r="DI205" t="inlineStr"/>
      <c r="DJ205" t="inlineStr"/>
      <c r="DK205" t="inlineStr"/>
      <c r="DL205" t="inlineStr"/>
      <c r="DM205" t="inlineStr"/>
      <c r="DN205" t="n">
        <v>0</v>
      </c>
      <c r="DO205" t="n">
        <v>0</v>
      </c>
      <c r="DP205" t="n">
        <v>1</v>
      </c>
      <c r="DQ205" t="n">
        <v>1</v>
      </c>
      <c r="DU205" t="n">
        <v>1013</v>
      </c>
      <c r="DV205" t="inlineStr">
        <is>
          <t>100 сгонов</t>
        </is>
      </c>
      <c r="DW205" t="inlineStr">
        <is>
          <t>100 сгонов</t>
        </is>
      </c>
      <c r="DX205" t="n">
        <v>1</v>
      </c>
      <c r="DZ205" t="inlineStr"/>
      <c r="EA205" t="inlineStr"/>
      <c r="EB205" t="inlineStr"/>
      <c r="EC205" t="inlineStr"/>
      <c r="EE205" t="n">
        <v>78726002</v>
      </c>
      <c r="EF205" t="n">
        <v>6</v>
      </c>
      <c r="EG205" t="inlineStr">
        <is>
          <t>Ремонтно-строительные работы</t>
        </is>
      </c>
      <c r="EH205" t="n">
        <v>99</v>
      </c>
      <c r="EI205" t="inlineStr">
        <is>
          <t>Внутренние санитарно-технические работы</t>
        </is>
      </c>
      <c r="EJ205" t="n">
        <v>1</v>
      </c>
      <c r="EK205" t="n">
        <v>65008</v>
      </c>
      <c r="EL205" t="inlineStr">
        <is>
          <t>Внутренние санитарнотехнические работы: смена труб, санприборов, запорной арматуры и другое</t>
        </is>
      </c>
      <c r="EM205" t="inlineStr">
        <is>
          <t>рФЕР-65</t>
        </is>
      </c>
      <c r="EO205" t="inlineStr"/>
      <c r="EQ205" t="n">
        <v>0</v>
      </c>
      <c r="ER205" t="n">
        <v>2155.88</v>
      </c>
      <c r="ES205" t="n">
        <v>1758.7</v>
      </c>
      <c r="ET205" t="n">
        <v>1.56</v>
      </c>
      <c r="EU205" t="n">
        <v>0.68</v>
      </c>
      <c r="EV205" t="n">
        <v>395.62</v>
      </c>
      <c r="EW205" t="n">
        <v>41.6</v>
      </c>
      <c r="EX205" t="n">
        <v>0.05</v>
      </c>
      <c r="EY205" t="n">
        <v>0</v>
      </c>
      <c r="FQ205" t="n">
        <v>0</v>
      </c>
      <c r="FR205" t="n">
        <v>0</v>
      </c>
      <c r="FS205" t="n">
        <v>0</v>
      </c>
      <c r="FX205" t="n">
        <v>103</v>
      </c>
      <c r="FY205" t="n">
        <v>52</v>
      </c>
      <c r="GA205" t="inlineStr"/>
      <c r="GD205" t="n">
        <v>1</v>
      </c>
      <c r="GF205" t="n">
        <v>201136678</v>
      </c>
      <c r="GG205" t="n">
        <v>2</v>
      </c>
      <c r="GH205" t="n">
        <v>1</v>
      </c>
      <c r="GI205" t="n">
        <v>2</v>
      </c>
      <c r="GJ205" t="n">
        <v>0</v>
      </c>
      <c r="GK205" t="n">
        <v>0</v>
      </c>
      <c r="GL205">
        <f>ROUND(IF(AND(BH205=3,BI205=3,FS205&lt;&gt;0),P205,0),0)</f>
        <v/>
      </c>
      <c r="GM205">
        <f>ROUND(O205+X205+Y205,0)+GX205</f>
        <v/>
      </c>
      <c r="GN205">
        <f>IF(OR(BI205=0,BI205=1),GM205-GX205,0)</f>
        <v/>
      </c>
      <c r="GO205">
        <f>IF(BI205=2,GM205-GX205,0)</f>
        <v/>
      </c>
      <c r="GP205">
        <f>IF(BI205=4,GM205-GX205,0)</f>
        <v/>
      </c>
      <c r="GR205" t="n">
        <v>0</v>
      </c>
      <c r="GS205" t="n">
        <v>3</v>
      </c>
      <c r="GT205" t="n">
        <v>0</v>
      </c>
      <c r="GU205" t="inlineStr"/>
      <c r="GV205">
        <f>ROUND((GT205),2)</f>
        <v/>
      </c>
      <c r="GW205" t="n">
        <v>1</v>
      </c>
      <c r="GX205">
        <f>ROUND(HC205*I205,0)</f>
        <v/>
      </c>
      <c r="HA205" t="n">
        <v>0</v>
      </c>
      <c r="HB205" t="n">
        <v>0</v>
      </c>
      <c r="HC205">
        <f>GV205*GW205</f>
        <v/>
      </c>
      <c r="HE205" t="inlineStr"/>
      <c r="HF205" t="inlineStr"/>
      <c r="HM205" t="inlineStr"/>
      <c r="HN205" t="inlineStr">
        <is>
          <t>Пр/812-099.2-1</t>
        </is>
      </c>
      <c r="HO205" t="inlineStr">
        <is>
          <t>Пр/774-099.2</t>
        </is>
      </c>
      <c r="HP205" t="inlineStr">
        <is>
          <t>Внутренние санитарнотехнические работы: смена труб, санприборов, запорной арматуры и другое</t>
        </is>
      </c>
      <c r="HQ205" t="inlineStr">
        <is>
          <t>Внутренние санитарнотехнические работы: смена труб, санприборов, запорной арматуры и другое</t>
        </is>
      </c>
      <c r="HS205" t="n">
        <v>0</v>
      </c>
      <c r="IK205" t="n">
        <v>0</v>
      </c>
    </row>
    <row r="206">
      <c r="A206" t="n">
        <v>18</v>
      </c>
      <c r="B206" t="n">
        <v>0</v>
      </c>
      <c r="C206" t="n">
        <v>115</v>
      </c>
      <c r="E206" t="inlineStr">
        <is>
          <t>3,1</t>
        </is>
      </c>
      <c r="F206" t="inlineStr">
        <is>
          <t>302-1239</t>
        </is>
      </c>
      <c r="G206" t="inlineStr">
        <is>
          <t>Сгоны стальные с муфтой и контргайкой, диаметром 32 мм</t>
        </is>
      </c>
      <c r="H206" t="inlineStr">
        <is>
          <t>шт.</t>
        </is>
      </c>
      <c r="I206">
        <f>I205*J206</f>
        <v/>
      </c>
      <c r="J206" t="n">
        <v>-100</v>
      </c>
      <c r="K206" t="n">
        <v>-100</v>
      </c>
      <c r="O206">
        <f>ROUND(CP206,0)</f>
        <v/>
      </c>
      <c r="P206">
        <f>ROUND(CQ206*I206,0)</f>
        <v/>
      </c>
      <c r="Q206">
        <f>(ROUND((ROUND(((ET206)*I206),0)*BB206),0)+ROUND((ROUND(((AE206-(EU206))*I206),0)*BS206),0))</f>
        <v/>
      </c>
      <c r="R206">
        <f>(ROUND((ROUND(((EU206)*I206),0)*BS206),0)+ROUND((ROUND(((AE206-(EU206))*I206),0)*BS206),0))</f>
        <v/>
      </c>
      <c r="S206">
        <f>ROUND(CT206*I206,0)</f>
        <v/>
      </c>
      <c r="T206">
        <f>ROUND(CU206*I206,0)</f>
        <v/>
      </c>
      <c r="U206">
        <f>ROUND(CV206*I206,7)</f>
        <v/>
      </c>
      <c r="V206">
        <f>ROUND(CW206*I206,7)</f>
        <v/>
      </c>
      <c r="W206">
        <f>ROUND(CX206*I206,0)</f>
        <v/>
      </c>
      <c r="X206">
        <f>ROUND(CY206,0)</f>
        <v/>
      </c>
      <c r="Y206">
        <f>ROUND(CZ206,0)</f>
        <v/>
      </c>
      <c r="AA206" t="n">
        <v>78855224</v>
      </c>
      <c r="AB206">
        <f>ROUND((AC206+AD206+AF206),2)</f>
        <v/>
      </c>
      <c r="AC206">
        <f>ROUND((ES206),2)</f>
        <v/>
      </c>
      <c r="AD206">
        <f>ROUND((((ET206)-(EU206))+AE206),2)</f>
        <v/>
      </c>
      <c r="AE206">
        <f>ROUND((EU206),2)</f>
        <v/>
      </c>
      <c r="AF206">
        <f>ROUND((EV206),2)</f>
        <v/>
      </c>
      <c r="AG206">
        <f>ROUND((AP206),2)</f>
        <v/>
      </c>
      <c r="AH206">
        <f>(EW206)</f>
        <v/>
      </c>
      <c r="AI206">
        <f>(EX206)</f>
        <v/>
      </c>
      <c r="AJ206">
        <f>(AS206)</f>
        <v/>
      </c>
      <c r="AK206" t="n">
        <v>17.05</v>
      </c>
      <c r="AL206" t="n">
        <v>17.05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  <c r="AS206" t="n">
        <v>0</v>
      </c>
      <c r="AT206" t="n">
        <v>103</v>
      </c>
      <c r="AU206" t="n">
        <v>52</v>
      </c>
      <c r="AV206" t="n">
        <v>1</v>
      </c>
      <c r="AW206" t="n">
        <v>1</v>
      </c>
      <c r="AZ206" t="n">
        <v>1</v>
      </c>
      <c r="BA206" t="n">
        <v>1</v>
      </c>
      <c r="BB206" t="n">
        <v>1</v>
      </c>
      <c r="BC206" t="n">
        <v>12.71</v>
      </c>
      <c r="BD206" t="inlineStr"/>
      <c r="BE206" t="inlineStr"/>
      <c r="BF206" t="inlineStr"/>
      <c r="BG206" t="inlineStr"/>
      <c r="BH206" t="n">
        <v>3</v>
      </c>
      <c r="BI206" t="n">
        <v>1</v>
      </c>
      <c r="BJ206" t="inlineStr">
        <is>
          <t>ТССЦ Московской обл., 302-1239, приказ Минстроя России №675/пр от 28.02.2017 № 256/пр</t>
        </is>
      </c>
      <c r="BM206" t="n">
        <v>65008</v>
      </c>
      <c r="BN206" t="n">
        <v>0</v>
      </c>
      <c r="BO206" t="inlineStr">
        <is>
          <t>302-1239</t>
        </is>
      </c>
      <c r="BP206" t="n">
        <v>1</v>
      </c>
      <c r="BQ206" t="n">
        <v>6</v>
      </c>
      <c r="BR206" t="n">
        <v>1</v>
      </c>
      <c r="BS206" t="n">
        <v>1</v>
      </c>
      <c r="BT206" t="n">
        <v>1</v>
      </c>
      <c r="BU206" t="n">
        <v>1</v>
      </c>
      <c r="BV206" t="n">
        <v>1</v>
      </c>
      <c r="BW206" t="n">
        <v>1</v>
      </c>
      <c r="BX206" t="n">
        <v>1</v>
      </c>
      <c r="BY206" t="inlineStr"/>
      <c r="BZ206" t="n">
        <v>103</v>
      </c>
      <c r="CA206" t="n">
        <v>52</v>
      </c>
      <c r="CB206" t="inlineStr"/>
      <c r="CE206" t="n">
        <v>12</v>
      </c>
      <c r="CF206" t="n">
        <v>0</v>
      </c>
      <c r="CG206" t="n">
        <v>0</v>
      </c>
      <c r="CM206" t="n">
        <v>0</v>
      </c>
      <c r="CN206" t="inlineStr"/>
      <c r="CO206" t="n">
        <v>0</v>
      </c>
      <c r="CP206">
        <f>(P206+Q206+S206)</f>
        <v/>
      </c>
      <c r="CQ206">
        <f>AC206*BC206</f>
        <v/>
      </c>
      <c r="CR206">
        <f>(ROUND((ROUND(((ET206)*1),0)*BB206),0)+ROUND((ROUND(((AE206-(EU206))*1),0)*BS206),0))</f>
        <v/>
      </c>
      <c r="CS206">
        <f>(ROUND((ROUND(((EU206)*1),0)*BS206),0)+ROUND((ROUND(((AE206-(EU206))*1),0)*BS206),0))</f>
        <v/>
      </c>
      <c r="CT206">
        <f>AF206*BA206</f>
        <v/>
      </c>
      <c r="CU206">
        <f>AG206</f>
        <v/>
      </c>
      <c r="CV206">
        <f>AH206</f>
        <v/>
      </c>
      <c r="CW206">
        <f>AI206</f>
        <v/>
      </c>
      <c r="CX206">
        <f>AJ206</f>
        <v/>
      </c>
      <c r="CY206">
        <f>(((S206+R206)*AT206)/100)</f>
        <v/>
      </c>
      <c r="CZ206">
        <f>(((S206+R206)*AU206)/100)</f>
        <v/>
      </c>
      <c r="DC206" t="inlineStr"/>
      <c r="DD206" t="inlineStr"/>
      <c r="DE206" t="inlineStr"/>
      <c r="DF206" t="inlineStr"/>
      <c r="DG206" t="inlineStr"/>
      <c r="DH206" t="inlineStr"/>
      <c r="DI206" t="inlineStr"/>
      <c r="DJ206" t="inlineStr"/>
      <c r="DK206" t="inlineStr"/>
      <c r="DL206" t="inlineStr"/>
      <c r="DM206" t="inlineStr"/>
      <c r="DN206" t="n">
        <v>0</v>
      </c>
      <c r="DO206" t="n">
        <v>0</v>
      </c>
      <c r="DP206" t="n">
        <v>1</v>
      </c>
      <c r="DQ206" t="n">
        <v>1</v>
      </c>
      <c r="DU206" t="n">
        <v>1010</v>
      </c>
      <c r="DV206" t="inlineStr">
        <is>
          <t>шт.</t>
        </is>
      </c>
      <c r="DW206" t="inlineStr">
        <is>
          <t>шт.</t>
        </is>
      </c>
      <c r="DX206" t="n">
        <v>1</v>
      </c>
      <c r="DZ206" t="inlineStr"/>
      <c r="EA206" t="inlineStr"/>
      <c r="EB206" t="inlineStr"/>
      <c r="EC206" t="inlineStr"/>
      <c r="EE206" t="n">
        <v>78726002</v>
      </c>
      <c r="EF206" t="n">
        <v>6</v>
      </c>
      <c r="EG206" t="inlineStr">
        <is>
          <t>Ремонтно-строительные работы</t>
        </is>
      </c>
      <c r="EH206" t="n">
        <v>99</v>
      </c>
      <c r="EI206" t="inlineStr">
        <is>
          <t>Внутренние санитарно-технические работы</t>
        </is>
      </c>
      <c r="EJ206" t="n">
        <v>1</v>
      </c>
      <c r="EK206" t="n">
        <v>65008</v>
      </c>
      <c r="EL206" t="inlineStr">
        <is>
          <t>Внутренние санитарнотехнические работы: смена труб, санприборов, запорной арматуры и другое</t>
        </is>
      </c>
      <c r="EM206" t="inlineStr">
        <is>
          <t>рФЕР-65</t>
        </is>
      </c>
      <c r="EO206" t="inlineStr"/>
      <c r="EQ206" t="n">
        <v>0</v>
      </c>
      <c r="ER206" t="n">
        <v>17.05</v>
      </c>
      <c r="ES206" t="n">
        <v>17.05</v>
      </c>
      <c r="ET206" t="n">
        <v>0</v>
      </c>
      <c r="EU206" t="n">
        <v>0</v>
      </c>
      <c r="EV206" t="n">
        <v>0</v>
      </c>
      <c r="EW206" t="n">
        <v>0</v>
      </c>
      <c r="EX206" t="n">
        <v>0</v>
      </c>
      <c r="FQ206" t="n">
        <v>0</v>
      </c>
      <c r="FR206" t="n">
        <v>0</v>
      </c>
      <c r="FS206" t="n">
        <v>0</v>
      </c>
      <c r="FX206" t="n">
        <v>103</v>
      </c>
      <c r="FY206" t="n">
        <v>52</v>
      </c>
      <c r="GA206" t="inlineStr"/>
      <c r="GD206" t="n">
        <v>1</v>
      </c>
      <c r="GF206" t="n">
        <v>1864714578</v>
      </c>
      <c r="GG206" t="n">
        <v>2</v>
      </c>
      <c r="GH206" t="n">
        <v>1</v>
      </c>
      <c r="GI206" t="n">
        <v>2</v>
      </c>
      <c r="GJ206" t="n">
        <v>0</v>
      </c>
      <c r="GK206" t="n">
        <v>0</v>
      </c>
      <c r="GL206">
        <f>ROUND(IF(AND(BH206=3,BI206=3,FS206&lt;&gt;0),P206,0),0)</f>
        <v/>
      </c>
      <c r="GM206">
        <f>ROUND(O206+X206+Y206,0)+GX206</f>
        <v/>
      </c>
      <c r="GN206">
        <f>IF(OR(BI206=0,BI206=1),GM206-GX206,0)</f>
        <v/>
      </c>
      <c r="GO206">
        <f>IF(BI206=2,GM206-GX206,0)</f>
        <v/>
      </c>
      <c r="GP206">
        <f>IF(BI206=4,GM206-GX206,0)</f>
        <v/>
      </c>
      <c r="GR206" t="n">
        <v>0</v>
      </c>
      <c r="GS206" t="n">
        <v>3</v>
      </c>
      <c r="GT206" t="n">
        <v>0</v>
      </c>
      <c r="GU206" t="inlineStr"/>
      <c r="GV206">
        <f>ROUND((GT206),2)</f>
        <v/>
      </c>
      <c r="GW206" t="n">
        <v>1</v>
      </c>
      <c r="GX206">
        <f>ROUND(HC206*I206,0)</f>
        <v/>
      </c>
      <c r="HA206" t="n">
        <v>0</v>
      </c>
      <c r="HB206" t="n">
        <v>0</v>
      </c>
      <c r="HC206">
        <f>GV206*GW206</f>
        <v/>
      </c>
      <c r="HE206" t="inlineStr"/>
      <c r="HF206" t="inlineStr"/>
      <c r="HM206" t="inlineStr"/>
      <c r="HN206" t="inlineStr">
        <is>
          <t>Пр/812-099.2-1</t>
        </is>
      </c>
      <c r="HO206" t="inlineStr">
        <is>
          <t>Пр/774-099.2</t>
        </is>
      </c>
      <c r="HP206" t="inlineStr">
        <is>
          <t>Внутренние санитарнотехнические работы: смена труб, санприборов, запорной арматуры и другое</t>
        </is>
      </c>
      <c r="HQ206" t="inlineStr">
        <is>
          <t>Внутренние санитарнотехнические работы: смена труб, санприборов, запорной арматуры и другое</t>
        </is>
      </c>
      <c r="HS206" t="n">
        <v>0</v>
      </c>
      <c r="IK206" t="n">
        <v>0</v>
      </c>
    </row>
    <row r="207">
      <c r="A207" t="n">
        <v>18</v>
      </c>
      <c r="B207" t="n">
        <v>0</v>
      </c>
      <c r="C207" t="n">
        <v>116</v>
      </c>
      <c r="E207" t="inlineStr">
        <is>
          <t>3,2</t>
        </is>
      </c>
      <c r="F207" t="inlineStr">
        <is>
          <t>507-4992</t>
        </is>
      </c>
      <c r="G207" t="inlineStr">
        <is>
          <t>Муфты стальные прямые диаметром 32 мм</t>
        </is>
      </c>
      <c r="H207" t="inlineStr">
        <is>
          <t>10 шт.</t>
        </is>
      </c>
      <c r="I207">
        <f>I205*J207</f>
        <v/>
      </c>
      <c r="J207" t="n">
        <v>10</v>
      </c>
      <c r="K207" t="n">
        <v>10</v>
      </c>
      <c r="O207">
        <f>ROUND(CP207,0)</f>
        <v/>
      </c>
      <c r="P207">
        <f>ROUND(CQ207*I207,0)</f>
        <v/>
      </c>
      <c r="Q207">
        <f>(ROUND((ROUND(((ET207)*I207),0)*BB207),0)+ROUND((ROUND(((AE207-(EU207))*I207),0)*BS207),0))</f>
        <v/>
      </c>
      <c r="R207">
        <f>(ROUND((ROUND(((EU207)*I207),0)*BS207),0)+ROUND((ROUND(((AE207-(EU207))*I207),0)*BS207),0))</f>
        <v/>
      </c>
      <c r="S207">
        <f>ROUND(CT207*I207,0)</f>
        <v/>
      </c>
      <c r="T207">
        <f>ROUND(CU207*I207,0)</f>
        <v/>
      </c>
      <c r="U207">
        <f>ROUND(CV207*I207,7)</f>
        <v/>
      </c>
      <c r="V207">
        <f>ROUND(CW207*I207,7)</f>
        <v/>
      </c>
      <c r="W207">
        <f>ROUND(CX207*I207,0)</f>
        <v/>
      </c>
      <c r="X207">
        <f>ROUND(CY207,0)</f>
        <v/>
      </c>
      <c r="Y207">
        <f>ROUND(CZ207,0)</f>
        <v/>
      </c>
      <c r="AA207" t="n">
        <v>78855224</v>
      </c>
      <c r="AB207">
        <f>ROUND((AC207+AD207+AF207),2)</f>
        <v/>
      </c>
      <c r="AC207">
        <f>ROUND((ES207),2)</f>
        <v/>
      </c>
      <c r="AD207">
        <f>ROUND((((ET207)-(EU207))+AE207),2)</f>
        <v/>
      </c>
      <c r="AE207">
        <f>ROUND((EU207),2)</f>
        <v/>
      </c>
      <c r="AF207">
        <f>ROUND((EV207),2)</f>
        <v/>
      </c>
      <c r="AG207">
        <f>ROUND((AP207),2)</f>
        <v/>
      </c>
      <c r="AH207">
        <f>(EW207)</f>
        <v/>
      </c>
      <c r="AI207">
        <f>(EX207)</f>
        <v/>
      </c>
      <c r="AJ207">
        <f>(AS207)</f>
        <v/>
      </c>
      <c r="AK207" t="n">
        <v>99.52</v>
      </c>
      <c r="AL207" t="n">
        <v>99.52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  <c r="AS207" t="n">
        <v>0.08</v>
      </c>
      <c r="AT207" t="n">
        <v>103</v>
      </c>
      <c r="AU207" t="n">
        <v>52</v>
      </c>
      <c r="AV207" t="n">
        <v>1</v>
      </c>
      <c r="AW207" t="n">
        <v>1</v>
      </c>
      <c r="AZ207" t="n">
        <v>1</v>
      </c>
      <c r="BA207" t="n">
        <v>1</v>
      </c>
      <c r="BB207" t="n">
        <v>1</v>
      </c>
      <c r="BC207" t="n">
        <v>5.69</v>
      </c>
      <c r="BD207" t="inlineStr"/>
      <c r="BE207" t="inlineStr"/>
      <c r="BF207" t="inlineStr"/>
      <c r="BG207" t="inlineStr"/>
      <c r="BH207" t="n">
        <v>3</v>
      </c>
      <c r="BI207" t="n">
        <v>1</v>
      </c>
      <c r="BJ207" t="inlineStr">
        <is>
          <t>ТССЦ Московской обл., 507-4992, приказ Минстроя России №675/пр от 28.02.2017 № 258/пр</t>
        </is>
      </c>
      <c r="BM207" t="n">
        <v>65008</v>
      </c>
      <c r="BN207" t="n">
        <v>0</v>
      </c>
      <c r="BO207" t="inlineStr">
        <is>
          <t>507-4992</t>
        </is>
      </c>
      <c r="BP207" t="n">
        <v>1</v>
      </c>
      <c r="BQ207" t="n">
        <v>6</v>
      </c>
      <c r="BR207" t="n">
        <v>0</v>
      </c>
      <c r="BS207" t="n">
        <v>1</v>
      </c>
      <c r="BT207" t="n">
        <v>1</v>
      </c>
      <c r="BU207" t="n">
        <v>1</v>
      </c>
      <c r="BV207" t="n">
        <v>1</v>
      </c>
      <c r="BW207" t="n">
        <v>1</v>
      </c>
      <c r="BX207" t="n">
        <v>1</v>
      </c>
      <c r="BY207" t="inlineStr"/>
      <c r="BZ207" t="n">
        <v>103</v>
      </c>
      <c r="CA207" t="n">
        <v>52</v>
      </c>
      <c r="CB207" t="inlineStr"/>
      <c r="CE207" t="n">
        <v>12</v>
      </c>
      <c r="CF207" t="n">
        <v>0</v>
      </c>
      <c r="CG207" t="n">
        <v>0</v>
      </c>
      <c r="CM207" t="n">
        <v>0</v>
      </c>
      <c r="CN207" t="inlineStr"/>
      <c r="CO207" t="n">
        <v>0</v>
      </c>
      <c r="CP207">
        <f>(P207+Q207+S207)</f>
        <v/>
      </c>
      <c r="CQ207">
        <f>AC207*BC207</f>
        <v/>
      </c>
      <c r="CR207">
        <f>(ROUND((ROUND(((ET207)*1),0)*BB207),0)+ROUND((ROUND(((AE207-(EU207))*1),0)*BS207),0))</f>
        <v/>
      </c>
      <c r="CS207">
        <f>(ROUND((ROUND(((EU207)*1),0)*BS207),0)+ROUND((ROUND(((AE207-(EU207))*1),0)*BS207),0))</f>
        <v/>
      </c>
      <c r="CT207">
        <f>AF207*BA207</f>
        <v/>
      </c>
      <c r="CU207">
        <f>AG207</f>
        <v/>
      </c>
      <c r="CV207">
        <f>AH207</f>
        <v/>
      </c>
      <c r="CW207">
        <f>AI207</f>
        <v/>
      </c>
      <c r="CX207">
        <f>AJ207</f>
        <v/>
      </c>
      <c r="CY207">
        <f>(((S207+R207)*AT207)/100)</f>
        <v/>
      </c>
      <c r="CZ207">
        <f>(((S207+R207)*AU207)/100)</f>
        <v/>
      </c>
      <c r="DC207" t="inlineStr"/>
      <c r="DD207" t="inlineStr"/>
      <c r="DE207" t="inlineStr"/>
      <c r="DF207" t="inlineStr"/>
      <c r="DG207" t="inlineStr"/>
      <c r="DH207" t="inlineStr"/>
      <c r="DI207" t="inlineStr"/>
      <c r="DJ207" t="inlineStr"/>
      <c r="DK207" t="inlineStr"/>
      <c r="DL207" t="inlineStr"/>
      <c r="DM207" t="inlineStr"/>
      <c r="DN207" t="n">
        <v>0</v>
      </c>
      <c r="DO207" t="n">
        <v>0</v>
      </c>
      <c r="DP207" t="n">
        <v>1</v>
      </c>
      <c r="DQ207" t="n">
        <v>1</v>
      </c>
      <c r="DU207" t="n">
        <v>1010</v>
      </c>
      <c r="DV207" t="inlineStr">
        <is>
          <t>10 шт.</t>
        </is>
      </c>
      <c r="DW207" t="inlineStr">
        <is>
          <t>10 шт.</t>
        </is>
      </c>
      <c r="DX207" t="n">
        <v>10</v>
      </c>
      <c r="DZ207" t="inlineStr"/>
      <c r="EA207" t="inlineStr"/>
      <c r="EB207" t="inlineStr"/>
      <c r="EC207" t="inlineStr"/>
      <c r="EE207" t="n">
        <v>78726002</v>
      </c>
      <c r="EF207" t="n">
        <v>6</v>
      </c>
      <c r="EG207" t="inlineStr">
        <is>
          <t>Ремонтно-строительные работы</t>
        </is>
      </c>
      <c r="EH207" t="n">
        <v>99</v>
      </c>
      <c r="EI207" t="inlineStr">
        <is>
          <t>Внутренние санитарно-технические работы</t>
        </is>
      </c>
      <c r="EJ207" t="n">
        <v>1</v>
      </c>
      <c r="EK207" t="n">
        <v>65008</v>
      </c>
      <c r="EL207" t="inlineStr">
        <is>
          <t>Внутренние санитарнотехнические работы: смена труб, санприборов, запорной арматуры и другое</t>
        </is>
      </c>
      <c r="EM207" t="inlineStr">
        <is>
          <t>рФЕР-65</t>
        </is>
      </c>
      <c r="EO207" t="inlineStr"/>
      <c r="EQ207" t="n">
        <v>0</v>
      </c>
      <c r="ER207" t="n">
        <v>99.52</v>
      </c>
      <c r="ES207" t="n">
        <v>99.52</v>
      </c>
      <c r="ET207" t="n">
        <v>0</v>
      </c>
      <c r="EU207" t="n">
        <v>0</v>
      </c>
      <c r="EV207" t="n">
        <v>0</v>
      </c>
      <c r="EW207" t="n">
        <v>0</v>
      </c>
      <c r="EX207" t="n">
        <v>0</v>
      </c>
      <c r="FQ207" t="n">
        <v>0</v>
      </c>
      <c r="FR207" t="n">
        <v>0</v>
      </c>
      <c r="FS207" t="n">
        <v>0</v>
      </c>
      <c r="FX207" t="n">
        <v>103</v>
      </c>
      <c r="FY207" t="n">
        <v>52</v>
      </c>
      <c r="GA207" t="inlineStr"/>
      <c r="GD207" t="n">
        <v>1</v>
      </c>
      <c r="GF207" t="n">
        <v>-1888022646</v>
      </c>
      <c r="GG207" t="n">
        <v>2</v>
      </c>
      <c r="GH207" t="n">
        <v>1</v>
      </c>
      <c r="GI207" t="n">
        <v>2</v>
      </c>
      <c r="GJ207" t="n">
        <v>0</v>
      </c>
      <c r="GK207" t="n">
        <v>0</v>
      </c>
      <c r="GL207">
        <f>ROUND(IF(AND(BH207=3,BI207=3,FS207&lt;&gt;0),P207,0),0)</f>
        <v/>
      </c>
      <c r="GM207">
        <f>ROUND(O207+X207+Y207,0)+GX207</f>
        <v/>
      </c>
      <c r="GN207">
        <f>IF(OR(BI207=0,BI207=1),GM207-GX207,0)</f>
        <v/>
      </c>
      <c r="GO207">
        <f>IF(BI207=2,GM207-GX207,0)</f>
        <v/>
      </c>
      <c r="GP207">
        <f>IF(BI207=4,GM207-GX207,0)</f>
        <v/>
      </c>
      <c r="GR207" t="n">
        <v>0</v>
      </c>
      <c r="GS207" t="n">
        <v>3</v>
      </c>
      <c r="GT207" t="n">
        <v>0</v>
      </c>
      <c r="GU207" t="inlineStr"/>
      <c r="GV207">
        <f>ROUND((GT207),2)</f>
        <v/>
      </c>
      <c r="GW207" t="n">
        <v>1</v>
      </c>
      <c r="GX207">
        <f>ROUND(HC207*I207,0)</f>
        <v/>
      </c>
      <c r="HA207" t="n">
        <v>0</v>
      </c>
      <c r="HB207" t="n">
        <v>0</v>
      </c>
      <c r="HC207">
        <f>GV207*GW207</f>
        <v/>
      </c>
      <c r="HE207" t="inlineStr"/>
      <c r="HF207" t="inlineStr"/>
      <c r="HM207" t="inlineStr"/>
      <c r="HN207" t="inlineStr">
        <is>
          <t>Пр/812-099.2-1</t>
        </is>
      </c>
      <c r="HO207" t="inlineStr">
        <is>
          <t>Пр/774-099.2</t>
        </is>
      </c>
      <c r="HP207" t="inlineStr">
        <is>
          <t>Внутренние санитарнотехнические работы: смена труб, санприборов, запорной арматуры и другое</t>
        </is>
      </c>
      <c r="HQ207" t="inlineStr">
        <is>
          <t>Внутренние санитарнотехнические работы: смена труб, санприборов, запорной арматуры и другое</t>
        </is>
      </c>
      <c r="HS207" t="n">
        <v>0</v>
      </c>
      <c r="IK207" t="n">
        <v>0</v>
      </c>
    </row>
    <row r="208"/>
    <row r="209">
      <c r="A209" s="358" t="n">
        <v>51</v>
      </c>
      <c r="B209" s="358">
        <f>B197</f>
        <v/>
      </c>
      <c r="C209" s="358">
        <f>A197</f>
        <v/>
      </c>
      <c r="D209" s="358">
        <f>ROW(A197)</f>
        <v/>
      </c>
      <c r="E209" s="358" t="n"/>
      <c r="F209" s="358">
        <f>IF(F197&lt;&gt;"",F197,"")</f>
        <v/>
      </c>
      <c r="G209" s="358">
        <f>IF(G197&lt;&gt;"",G197,"")</f>
        <v/>
      </c>
      <c r="H209" s="358" t="n">
        <v>0</v>
      </c>
      <c r="I209" s="358" t="n"/>
      <c r="J209" s="358" t="n"/>
      <c r="K209" s="358" t="n"/>
      <c r="L209" s="358" t="n"/>
      <c r="M209" s="358" t="n"/>
      <c r="N209" s="358" t="n"/>
      <c r="O209" s="358" t="n">
        <v>0</v>
      </c>
      <c r="P209" s="358" t="n">
        <v>0</v>
      </c>
      <c r="Q209" s="358" t="n">
        <v>0</v>
      </c>
      <c r="R209" s="358" t="n">
        <v>0</v>
      </c>
      <c r="S209" s="358" t="n">
        <v>0</v>
      </c>
      <c r="T209" s="358" t="n">
        <v>0</v>
      </c>
      <c r="U209" s="358" t="n">
        <v>0</v>
      </c>
      <c r="V209" s="358" t="n">
        <v>0</v>
      </c>
      <c r="W209" s="358" t="n">
        <v>0</v>
      </c>
      <c r="X209" s="358" t="n">
        <v>0</v>
      </c>
      <c r="Y209" s="358" t="n">
        <v>0</v>
      </c>
      <c r="Z209" s="358" t="n"/>
      <c r="AA209" s="358" t="n"/>
      <c r="AB209" s="358" t="n"/>
      <c r="AC209" s="358" t="n"/>
      <c r="AD209" s="358" t="n"/>
      <c r="AE209" s="358" t="n"/>
      <c r="AF209" s="358" t="n"/>
      <c r="AG209" s="358" t="n"/>
      <c r="AH209" s="358" t="n"/>
      <c r="AI209" s="358" t="n"/>
      <c r="AJ209" s="358" t="n"/>
      <c r="AK209" s="358" t="n"/>
      <c r="AL209" s="358" t="n"/>
      <c r="AM209" s="358" t="n"/>
      <c r="AN209" s="358" t="n"/>
      <c r="AO209" s="358">
        <f>ROUND(BX209,0)</f>
        <v/>
      </c>
      <c r="AP209" s="358">
        <f>ROUND(BY209,0)</f>
        <v/>
      </c>
      <c r="AQ209" s="358">
        <f>ROUND(BZ209,0)</f>
        <v/>
      </c>
      <c r="AR209" s="358">
        <f>ROUND(CA209,0)</f>
        <v/>
      </c>
      <c r="AS209" s="358">
        <f>ROUND(CB209,0)</f>
        <v/>
      </c>
      <c r="AT209" s="358">
        <f>ROUND(CC209,0)</f>
        <v/>
      </c>
      <c r="AU209" s="358">
        <f>ROUND(CD209,0)</f>
        <v/>
      </c>
      <c r="AV209" s="358">
        <f>ROUND(CE209,0)</f>
        <v/>
      </c>
      <c r="AW209" s="358">
        <f>ROUND(CF209,0)</f>
        <v/>
      </c>
      <c r="AX209" s="358">
        <f>ROUND(CG209,0)</f>
        <v/>
      </c>
      <c r="AY209" s="358">
        <f>ROUND(CH209,0)</f>
        <v/>
      </c>
      <c r="AZ209" s="358">
        <f>ROUND(CI209,0)</f>
        <v/>
      </c>
      <c r="BA209" s="358">
        <f>ROUND(CJ209,0)</f>
        <v/>
      </c>
      <c r="BB209" s="358">
        <f>ROUND(CK209,0)</f>
        <v/>
      </c>
      <c r="BC209" s="358">
        <f>ROUND(CL209,0)</f>
        <v/>
      </c>
      <c r="BD209" s="358">
        <f>ROUND(CM209,0)</f>
        <v/>
      </c>
      <c r="BE209" s="358" t="n"/>
      <c r="BF209" s="358" t="n"/>
      <c r="BG209" s="358" t="n"/>
      <c r="BH209" s="358" t="n"/>
      <c r="BI209" s="358" t="n"/>
      <c r="BJ209" s="358" t="n"/>
      <c r="BK209" s="358" t="n"/>
      <c r="BL209" s="358" t="n"/>
      <c r="BM209" s="358" t="n"/>
      <c r="BN209" s="358" t="n"/>
      <c r="BO209" s="358" t="n"/>
      <c r="BP209" s="358" t="n"/>
      <c r="BQ209" s="358" t="n"/>
      <c r="BR209" s="358" t="n"/>
      <c r="BS209" s="358" t="n"/>
      <c r="BT209" s="358" t="n"/>
      <c r="BU209" s="358" t="n"/>
      <c r="BV209" s="358" t="n"/>
      <c r="BW209" s="358" t="n"/>
      <c r="BX209" s="358" t="n"/>
      <c r="BY209" s="358" t="n"/>
      <c r="BZ209" s="358" t="n"/>
      <c r="CA209" s="358" t="n"/>
      <c r="CB209" s="358" t="n"/>
      <c r="CC209" s="358" t="n"/>
      <c r="CD209" s="358" t="n"/>
      <c r="CE209" s="358" t="n"/>
      <c r="CF209" s="358" t="n"/>
      <c r="CG209" s="358" t="n"/>
      <c r="CH209" s="358" t="n"/>
      <c r="CI209" s="358" t="n"/>
      <c r="CJ209" s="358" t="n"/>
      <c r="CK209" s="358" t="n"/>
      <c r="CL209" s="358" t="n"/>
      <c r="CM209" s="358" t="n"/>
      <c r="CN209" s="358" t="n"/>
      <c r="CO209" s="358" t="n"/>
      <c r="CP209" s="358" t="n"/>
      <c r="CQ209" s="358" t="n"/>
      <c r="CR209" s="358" t="n"/>
      <c r="CS209" s="358" t="n"/>
      <c r="CT209" s="358" t="n"/>
      <c r="CU209" s="358" t="n"/>
      <c r="CV209" s="358" t="n"/>
      <c r="CW209" s="358" t="n"/>
      <c r="CX209" s="358" t="n"/>
      <c r="CY209" s="358" t="n"/>
      <c r="CZ209" s="358" t="n"/>
      <c r="DA209" s="358" t="n"/>
      <c r="DB209" s="358" t="n"/>
      <c r="DC209" s="358" t="n"/>
      <c r="DD209" s="358" t="n"/>
      <c r="DE209" s="358" t="n"/>
      <c r="DF209" s="358" t="n"/>
      <c r="DG209" s="359" t="n"/>
      <c r="DH209" s="359" t="n"/>
      <c r="DI209" s="359" t="n"/>
      <c r="DJ209" s="359" t="n"/>
      <c r="DK209" s="359" t="n"/>
      <c r="DL209" s="359" t="n"/>
      <c r="DM209" s="359" t="n"/>
      <c r="DN209" s="359" t="n"/>
      <c r="DO209" s="359" t="n"/>
      <c r="DP209" s="359" t="n"/>
      <c r="DQ209" s="359" t="n"/>
      <c r="DR209" s="359" t="n"/>
      <c r="DS209" s="359" t="n"/>
      <c r="DT209" s="359" t="n"/>
      <c r="DU209" s="359" t="n"/>
      <c r="DV209" s="359" t="n"/>
      <c r="DW209" s="359" t="n"/>
      <c r="DX209" s="359" t="n"/>
      <c r="DY209" s="359" t="n"/>
      <c r="DZ209" s="359" t="n"/>
      <c r="EA209" s="359" t="n"/>
      <c r="EB209" s="359" t="n"/>
      <c r="EC209" s="359" t="n"/>
      <c r="ED209" s="359" t="n"/>
      <c r="EE209" s="359" t="n"/>
      <c r="EF209" s="359" t="n"/>
      <c r="EG209" s="359" t="n"/>
      <c r="EH209" s="359" t="n"/>
      <c r="EI209" s="359" t="n"/>
      <c r="EJ209" s="359" t="n"/>
      <c r="EK209" s="359" t="n"/>
      <c r="EL209" s="359" t="n"/>
      <c r="EM209" s="359" t="n"/>
      <c r="EN209" s="359" t="n"/>
      <c r="EO209" s="359" t="n"/>
      <c r="EP209" s="359" t="n"/>
      <c r="EQ209" s="359" t="n"/>
      <c r="ER209" s="359" t="n"/>
      <c r="ES209" s="359" t="n"/>
      <c r="ET209" s="359" t="n"/>
      <c r="EU209" s="359" t="n"/>
      <c r="EV209" s="359" t="n"/>
      <c r="EW209" s="359" t="n"/>
      <c r="EX209" s="359" t="n"/>
      <c r="EY209" s="359" t="n"/>
      <c r="EZ209" s="359" t="n"/>
      <c r="FA209" s="359" t="n"/>
      <c r="FB209" s="359" t="n"/>
      <c r="FC209" s="359" t="n"/>
      <c r="FD209" s="359" t="n"/>
      <c r="FE209" s="359" t="n"/>
      <c r="FF209" s="359" t="n"/>
      <c r="FG209" s="359" t="n"/>
      <c r="FH209" s="359" t="n"/>
      <c r="FI209" s="359" t="n"/>
      <c r="FJ209" s="359" t="n"/>
      <c r="FK209" s="359" t="n"/>
      <c r="FL209" s="359" t="n"/>
      <c r="FM209" s="359" t="n"/>
      <c r="FN209" s="359" t="n"/>
      <c r="FO209" s="359" t="n"/>
      <c r="FP209" s="359" t="n"/>
      <c r="FQ209" s="359" t="n"/>
      <c r="FR209" s="359" t="n"/>
      <c r="FS209" s="359" t="n"/>
      <c r="FT209" s="359" t="n"/>
      <c r="FU209" s="359" t="n"/>
      <c r="FV209" s="359" t="n"/>
      <c r="FW209" s="359" t="n"/>
      <c r="FX209" s="359" t="n"/>
      <c r="FY209" s="359" t="n"/>
      <c r="FZ209" s="359" t="n"/>
      <c r="GA209" s="359" t="n"/>
      <c r="GB209" s="359" t="n"/>
      <c r="GC209" s="359" t="n"/>
      <c r="GD209" s="359" t="n"/>
      <c r="GE209" s="359" t="n"/>
      <c r="GF209" s="359" t="n"/>
      <c r="GG209" s="359" t="n"/>
      <c r="GH209" s="359" t="n"/>
      <c r="GI209" s="359" t="n"/>
      <c r="GJ209" s="359" t="n"/>
      <c r="GK209" s="359" t="n"/>
      <c r="GL209" s="359" t="n"/>
      <c r="GM209" s="359" t="n"/>
      <c r="GN209" s="359" t="n"/>
      <c r="GO209" s="359" t="n"/>
      <c r="GP209" s="359" t="n"/>
      <c r="GQ209" s="359" t="n"/>
      <c r="GR209" s="359" t="n"/>
      <c r="GS209" s="359" t="n"/>
      <c r="GT209" s="359" t="n"/>
      <c r="GU209" s="359" t="n"/>
      <c r="GV209" s="359" t="n"/>
      <c r="GW209" s="359" t="n"/>
      <c r="GX209" s="359" t="n">
        <v>0</v>
      </c>
    </row>
    <row r="210"/>
    <row r="211">
      <c r="A211" s="360" t="n">
        <v>50</v>
      </c>
      <c r="B211" s="360" t="n">
        <v>0</v>
      </c>
      <c r="C211" s="360" t="n">
        <v>0</v>
      </c>
      <c r="D211" s="360" t="n">
        <v>1</v>
      </c>
      <c r="E211" s="360" t="n">
        <v>201</v>
      </c>
      <c r="F211" s="360">
        <f>ROUND(Source!O209,O211)</f>
        <v/>
      </c>
      <c r="G211" s="360" t="inlineStr">
        <is>
          <t>ПЗ</t>
        </is>
      </c>
      <c r="H211" s="360" t="inlineStr">
        <is>
          <t>Прямые затраты</t>
        </is>
      </c>
      <c r="I211" s="360" t="n"/>
      <c r="J211" s="360" t="n"/>
      <c r="K211" s="360" t="n">
        <v>201</v>
      </c>
      <c r="L211" s="360" t="n">
        <v>1</v>
      </c>
      <c r="M211" s="360" t="n">
        <v>3</v>
      </c>
      <c r="N211" s="360" t="inlineStr"/>
      <c r="O211" s="360" t="n">
        <v>0</v>
      </c>
      <c r="P211" s="360" t="n"/>
      <c r="Q211" s="360" t="n"/>
      <c r="R211" s="360" t="n"/>
      <c r="S211" s="360" t="n"/>
      <c r="T211" s="360" t="n"/>
      <c r="U211" s="360" t="n"/>
      <c r="V211" s="360" t="n"/>
      <c r="W211" s="360" t="n">
        <v>0</v>
      </c>
      <c r="X211" s="360" t="n">
        <v>1</v>
      </c>
      <c r="Y211" s="360" t="n">
        <v>0</v>
      </c>
      <c r="Z211" s="360" t="n"/>
      <c r="AA211" s="360" t="n"/>
      <c r="AB211" s="360" t="n"/>
    </row>
    <row r="212">
      <c r="A212" s="360" t="n">
        <v>50</v>
      </c>
      <c r="B212" s="360" t="n">
        <v>0</v>
      </c>
      <c r="C212" s="360" t="n">
        <v>0</v>
      </c>
      <c r="D212" s="360" t="n">
        <v>1</v>
      </c>
      <c r="E212" s="360" t="n">
        <v>202</v>
      </c>
      <c r="F212" s="360">
        <f>ROUND(Source!P209,O212)</f>
        <v/>
      </c>
      <c r="G212" s="360" t="inlineStr">
        <is>
          <t>СтМатОб</t>
        </is>
      </c>
      <c r="H212" s="360" t="inlineStr">
        <is>
          <t>Стоимость материальных ресурсов (всего)</t>
        </is>
      </c>
      <c r="I212" s="360" t="n"/>
      <c r="J212" s="360" t="n"/>
      <c r="K212" s="360" t="n">
        <v>202</v>
      </c>
      <c r="L212" s="360" t="n">
        <v>2</v>
      </c>
      <c r="M212" s="360" t="n">
        <v>3</v>
      </c>
      <c r="N212" s="360" t="inlineStr"/>
      <c r="O212" s="360" t="n">
        <v>0</v>
      </c>
      <c r="P212" s="360" t="n"/>
      <c r="Q212" s="360" t="n"/>
      <c r="R212" s="360" t="n"/>
      <c r="S212" s="360" t="n"/>
      <c r="T212" s="360" t="n"/>
      <c r="U212" s="360" t="n"/>
      <c r="V212" s="360" t="n"/>
      <c r="W212" s="360" t="n">
        <v>0</v>
      </c>
      <c r="X212" s="360" t="n">
        <v>1</v>
      </c>
      <c r="Y212" s="360" t="n">
        <v>0</v>
      </c>
      <c r="Z212" s="360" t="n"/>
      <c r="AA212" s="360" t="n"/>
      <c r="AB212" s="360" t="n"/>
    </row>
    <row r="213">
      <c r="A213" s="360" t="n">
        <v>50</v>
      </c>
      <c r="B213" s="360" t="n">
        <v>0</v>
      </c>
      <c r="C213" s="360" t="n">
        <v>0</v>
      </c>
      <c r="D213" s="360" t="n">
        <v>1</v>
      </c>
      <c r="E213" s="360" t="n">
        <v>222</v>
      </c>
      <c r="F213" s="360">
        <f>ROUND(Source!AO209,O213)</f>
        <v/>
      </c>
      <c r="G213" s="360" t="inlineStr">
        <is>
          <t>СтМатОбЗак</t>
        </is>
      </c>
      <c r="H213" s="360" t="inlineStr">
        <is>
          <t>Стоимость материалов и оборудования заказчика</t>
        </is>
      </c>
      <c r="I213" s="360" t="n"/>
      <c r="J213" s="360" t="n"/>
      <c r="K213" s="360" t="n">
        <v>222</v>
      </c>
      <c r="L213" s="360" t="n">
        <v>3</v>
      </c>
      <c r="M213" s="360" t="n">
        <v>3</v>
      </c>
      <c r="N213" s="360" t="inlineStr"/>
      <c r="O213" s="360" t="n">
        <v>0</v>
      </c>
      <c r="P213" s="360" t="n"/>
      <c r="Q213" s="360" t="n"/>
      <c r="R213" s="360" t="n"/>
      <c r="S213" s="360" t="n"/>
      <c r="T213" s="360" t="n"/>
      <c r="U213" s="360" t="n"/>
      <c r="V213" s="360" t="n"/>
      <c r="W213" s="360" t="n">
        <v>0</v>
      </c>
      <c r="X213" s="360" t="n">
        <v>1</v>
      </c>
      <c r="Y213" s="360" t="n">
        <v>0</v>
      </c>
      <c r="Z213" s="360" t="n"/>
      <c r="AA213" s="360" t="n"/>
      <c r="AB213" s="360" t="n"/>
    </row>
    <row r="214">
      <c r="A214" s="360" t="n">
        <v>50</v>
      </c>
      <c r="B214" s="360" t="n">
        <v>0</v>
      </c>
      <c r="C214" s="360" t="n">
        <v>0</v>
      </c>
      <c r="D214" s="360" t="n">
        <v>1</v>
      </c>
      <c r="E214" s="360" t="n">
        <v>225</v>
      </c>
      <c r="F214" s="360">
        <f>ROUND(Source!AV209,O214)</f>
        <v/>
      </c>
      <c r="G214" s="360" t="inlineStr">
        <is>
          <t>СтМатОбПод</t>
        </is>
      </c>
      <c r="H214" s="360" t="inlineStr">
        <is>
          <t>Стоимость материалов и оборудования подрядчика</t>
        </is>
      </c>
      <c r="I214" s="360" t="n"/>
      <c r="J214" s="360" t="n"/>
      <c r="K214" s="360" t="n">
        <v>225</v>
      </c>
      <c r="L214" s="360" t="n">
        <v>4</v>
      </c>
      <c r="M214" s="360" t="n">
        <v>3</v>
      </c>
      <c r="N214" s="360" t="inlineStr"/>
      <c r="O214" s="360" t="n">
        <v>0</v>
      </c>
      <c r="P214" s="360" t="n"/>
      <c r="Q214" s="360" t="n"/>
      <c r="R214" s="360" t="n"/>
      <c r="S214" s="360" t="n"/>
      <c r="T214" s="360" t="n"/>
      <c r="U214" s="360" t="n"/>
      <c r="V214" s="360" t="n"/>
      <c r="W214" s="360" t="n">
        <v>0</v>
      </c>
      <c r="X214" s="360" t="n">
        <v>1</v>
      </c>
      <c r="Y214" s="360" t="n">
        <v>0</v>
      </c>
      <c r="Z214" s="360" t="n"/>
      <c r="AA214" s="360" t="n"/>
      <c r="AB214" s="360" t="n"/>
    </row>
    <row r="215">
      <c r="A215" s="360" t="n">
        <v>50</v>
      </c>
      <c r="B215" s="360" t="n">
        <v>0</v>
      </c>
      <c r="C215" s="360" t="n">
        <v>0</v>
      </c>
      <c r="D215" s="360" t="n">
        <v>1</v>
      </c>
      <c r="E215" s="360" t="n">
        <v>226</v>
      </c>
      <c r="F215" s="360">
        <f>ROUND(Source!AW209,O215)</f>
        <v/>
      </c>
      <c r="G215" s="360" t="inlineStr">
        <is>
          <t>СтМат</t>
        </is>
      </c>
      <c r="H215" s="360" t="inlineStr">
        <is>
          <t>Стоимость материалов (всего)</t>
        </is>
      </c>
      <c r="I215" s="360" t="n"/>
      <c r="J215" s="360" t="n"/>
      <c r="K215" s="360" t="n">
        <v>226</v>
      </c>
      <c r="L215" s="360" t="n">
        <v>5</v>
      </c>
      <c r="M215" s="360" t="n">
        <v>3</v>
      </c>
      <c r="N215" s="360" t="inlineStr"/>
      <c r="O215" s="360" t="n">
        <v>0</v>
      </c>
      <c r="P215" s="360" t="n"/>
      <c r="Q215" s="360" t="n"/>
      <c r="R215" s="360" t="n"/>
      <c r="S215" s="360" t="n"/>
      <c r="T215" s="360" t="n"/>
      <c r="U215" s="360" t="n"/>
      <c r="V215" s="360" t="n"/>
      <c r="W215" s="360" t="n">
        <v>0</v>
      </c>
      <c r="X215" s="360" t="n">
        <v>1</v>
      </c>
      <c r="Y215" s="360" t="n">
        <v>0</v>
      </c>
      <c r="Z215" s="360" t="n"/>
      <c r="AA215" s="360" t="n"/>
      <c r="AB215" s="360" t="n"/>
    </row>
    <row r="216">
      <c r="A216" s="360" t="n">
        <v>50</v>
      </c>
      <c r="B216" s="360" t="n">
        <v>0</v>
      </c>
      <c r="C216" s="360" t="n">
        <v>0</v>
      </c>
      <c r="D216" s="360" t="n">
        <v>1</v>
      </c>
      <c r="E216" s="360" t="n">
        <v>227</v>
      </c>
      <c r="F216" s="360">
        <f>ROUND(Source!AX209,O216)</f>
        <v/>
      </c>
      <c r="G216" s="360" t="inlineStr">
        <is>
          <t>СтМатЗак</t>
        </is>
      </c>
      <c r="H216" s="360" t="inlineStr">
        <is>
          <t>Стоимость материалов заказчика</t>
        </is>
      </c>
      <c r="I216" s="360" t="n"/>
      <c r="J216" s="360" t="n"/>
      <c r="K216" s="360" t="n">
        <v>227</v>
      </c>
      <c r="L216" s="360" t="n">
        <v>6</v>
      </c>
      <c r="M216" s="360" t="n">
        <v>3</v>
      </c>
      <c r="N216" s="360" t="inlineStr"/>
      <c r="O216" s="360" t="n">
        <v>0</v>
      </c>
      <c r="P216" s="360" t="n"/>
      <c r="Q216" s="360" t="n"/>
      <c r="R216" s="360" t="n"/>
      <c r="S216" s="360" t="n"/>
      <c r="T216" s="360" t="n"/>
      <c r="U216" s="360" t="n"/>
      <c r="V216" s="360" t="n"/>
      <c r="W216" s="360" t="n">
        <v>0</v>
      </c>
      <c r="X216" s="360" t="n">
        <v>1</v>
      </c>
      <c r="Y216" s="360" t="n">
        <v>0</v>
      </c>
      <c r="Z216" s="360" t="n"/>
      <c r="AA216" s="360" t="n"/>
      <c r="AB216" s="360" t="n"/>
    </row>
    <row r="217">
      <c r="A217" s="360" t="n">
        <v>50</v>
      </c>
      <c r="B217" s="360" t="n">
        <v>0</v>
      </c>
      <c r="C217" s="360" t="n">
        <v>0</v>
      </c>
      <c r="D217" s="360" t="n">
        <v>1</v>
      </c>
      <c r="E217" s="360" t="n">
        <v>228</v>
      </c>
      <c r="F217" s="360">
        <f>ROUND(Source!AY209,O217)</f>
        <v/>
      </c>
      <c r="G217" s="360" t="inlineStr">
        <is>
          <t>СтМатПод</t>
        </is>
      </c>
      <c r="H217" s="360" t="inlineStr">
        <is>
          <t>Стоимость материалов подрядчика</t>
        </is>
      </c>
      <c r="I217" s="360" t="n"/>
      <c r="J217" s="360" t="n"/>
      <c r="K217" s="360" t="n">
        <v>228</v>
      </c>
      <c r="L217" s="360" t="n">
        <v>7</v>
      </c>
      <c r="M217" s="360" t="n">
        <v>3</v>
      </c>
      <c r="N217" s="360" t="inlineStr"/>
      <c r="O217" s="360" t="n">
        <v>0</v>
      </c>
      <c r="P217" s="360" t="n"/>
      <c r="Q217" s="360" t="n"/>
      <c r="R217" s="360" t="n"/>
      <c r="S217" s="360" t="n"/>
      <c r="T217" s="360" t="n"/>
      <c r="U217" s="360" t="n"/>
      <c r="V217" s="360" t="n"/>
      <c r="W217" s="360" t="n">
        <v>0</v>
      </c>
      <c r="X217" s="360" t="n">
        <v>1</v>
      </c>
      <c r="Y217" s="360" t="n">
        <v>0</v>
      </c>
      <c r="Z217" s="360" t="n"/>
      <c r="AA217" s="360" t="n"/>
      <c r="AB217" s="360" t="n"/>
    </row>
    <row r="218">
      <c r="A218" s="360" t="n">
        <v>50</v>
      </c>
      <c r="B218" s="360" t="n">
        <v>0</v>
      </c>
      <c r="C218" s="360" t="n">
        <v>0</v>
      </c>
      <c r="D218" s="360" t="n">
        <v>1</v>
      </c>
      <c r="E218" s="360" t="n">
        <v>216</v>
      </c>
      <c r="F218" s="360">
        <f>ROUND(Source!AP209,O218)</f>
        <v/>
      </c>
      <c r="G218" s="360" t="inlineStr">
        <is>
          <t>Оборуд</t>
        </is>
      </c>
      <c r="H218" s="360" t="inlineStr">
        <is>
          <t>Стоимость оборудования (всего)</t>
        </is>
      </c>
      <c r="I218" s="360" t="n"/>
      <c r="J218" s="360" t="n"/>
      <c r="K218" s="360" t="n">
        <v>216</v>
      </c>
      <c r="L218" s="360" t="n">
        <v>8</v>
      </c>
      <c r="M218" s="360" t="n">
        <v>3</v>
      </c>
      <c r="N218" s="360" t="inlineStr"/>
      <c r="O218" s="360" t="n">
        <v>0</v>
      </c>
      <c r="P218" s="360" t="n"/>
      <c r="Q218" s="360" t="n"/>
      <c r="R218" s="360" t="n"/>
      <c r="S218" s="360" t="n"/>
      <c r="T218" s="360" t="n"/>
      <c r="U218" s="360" t="n"/>
      <c r="V218" s="360" t="n"/>
      <c r="W218" s="360" t="n">
        <v>0</v>
      </c>
      <c r="X218" s="360" t="n">
        <v>1</v>
      </c>
      <c r="Y218" s="360" t="n">
        <v>0</v>
      </c>
      <c r="Z218" s="360" t="n"/>
      <c r="AA218" s="360" t="n"/>
      <c r="AB218" s="360" t="n"/>
    </row>
    <row r="219">
      <c r="A219" s="360" t="n">
        <v>50</v>
      </c>
      <c r="B219" s="360" t="n">
        <v>0</v>
      </c>
      <c r="C219" s="360" t="n">
        <v>0</v>
      </c>
      <c r="D219" s="360" t="n">
        <v>1</v>
      </c>
      <c r="E219" s="360" t="n">
        <v>223</v>
      </c>
      <c r="F219" s="360">
        <f>ROUND(Source!AQ209,O219)</f>
        <v/>
      </c>
      <c r="G219" s="360" t="inlineStr">
        <is>
          <t>ОборудЗак</t>
        </is>
      </c>
      <c r="H219" s="360" t="inlineStr">
        <is>
          <t>Стоимость оборудования заказчика</t>
        </is>
      </c>
      <c r="I219" s="360" t="n"/>
      <c r="J219" s="360" t="n"/>
      <c r="K219" s="360" t="n">
        <v>223</v>
      </c>
      <c r="L219" s="360" t="n">
        <v>9</v>
      </c>
      <c r="M219" s="360" t="n">
        <v>3</v>
      </c>
      <c r="N219" s="360" t="inlineStr"/>
      <c r="O219" s="360" t="n">
        <v>0</v>
      </c>
      <c r="P219" s="360" t="n"/>
      <c r="Q219" s="360" t="n"/>
      <c r="R219" s="360" t="n"/>
      <c r="S219" s="360" t="n"/>
      <c r="T219" s="360" t="n"/>
      <c r="U219" s="360" t="n"/>
      <c r="V219" s="360" t="n"/>
      <c r="W219" s="360" t="n">
        <v>0</v>
      </c>
      <c r="X219" s="360" t="n">
        <v>1</v>
      </c>
      <c r="Y219" s="360" t="n">
        <v>0</v>
      </c>
      <c r="Z219" s="360" t="n"/>
      <c r="AA219" s="360" t="n"/>
      <c r="AB219" s="360" t="n"/>
    </row>
    <row r="220">
      <c r="A220" s="360" t="n">
        <v>50</v>
      </c>
      <c r="B220" s="360" t="n">
        <v>0</v>
      </c>
      <c r="C220" s="360" t="n">
        <v>0</v>
      </c>
      <c r="D220" s="360" t="n">
        <v>1</v>
      </c>
      <c r="E220" s="360" t="n">
        <v>229</v>
      </c>
      <c r="F220" s="360">
        <f>ROUND(Source!AZ209,O220)</f>
        <v/>
      </c>
      <c r="G220" s="360" t="inlineStr">
        <is>
          <t>ОборудПод</t>
        </is>
      </c>
      <c r="H220" s="360" t="inlineStr">
        <is>
          <t>Стоимость оборудования подрядчика</t>
        </is>
      </c>
      <c r="I220" s="360" t="n"/>
      <c r="J220" s="360" t="n"/>
      <c r="K220" s="360" t="n">
        <v>229</v>
      </c>
      <c r="L220" s="360" t="n">
        <v>10</v>
      </c>
      <c r="M220" s="360" t="n">
        <v>3</v>
      </c>
      <c r="N220" s="360" t="inlineStr"/>
      <c r="O220" s="360" t="n">
        <v>0</v>
      </c>
      <c r="P220" s="360" t="n"/>
      <c r="Q220" s="360" t="n"/>
      <c r="R220" s="360" t="n"/>
      <c r="S220" s="360" t="n"/>
      <c r="T220" s="360" t="n"/>
      <c r="U220" s="360" t="n"/>
      <c r="V220" s="360" t="n"/>
      <c r="W220" s="360" t="n">
        <v>0</v>
      </c>
      <c r="X220" s="360" t="n">
        <v>1</v>
      </c>
      <c r="Y220" s="360" t="n">
        <v>0</v>
      </c>
      <c r="Z220" s="360" t="n"/>
      <c r="AA220" s="360" t="n"/>
      <c r="AB220" s="360" t="n"/>
    </row>
    <row r="221">
      <c r="A221" s="360" t="n">
        <v>50</v>
      </c>
      <c r="B221" s="360" t="n">
        <v>0</v>
      </c>
      <c r="C221" s="360" t="n">
        <v>0</v>
      </c>
      <c r="D221" s="360" t="n">
        <v>1</v>
      </c>
      <c r="E221" s="360" t="n">
        <v>203</v>
      </c>
      <c r="F221" s="360">
        <f>ROUND(Source!Q209,O221)</f>
        <v/>
      </c>
      <c r="G221" s="360" t="inlineStr">
        <is>
          <t>ЭММ</t>
        </is>
      </c>
      <c r="H221" s="360" t="inlineStr">
        <is>
          <t>Эксплуатация машин</t>
        </is>
      </c>
      <c r="I221" s="360" t="n"/>
      <c r="J221" s="360" t="n"/>
      <c r="K221" s="360" t="n">
        <v>203</v>
      </c>
      <c r="L221" s="360" t="n">
        <v>11</v>
      </c>
      <c r="M221" s="360" t="n">
        <v>3</v>
      </c>
      <c r="N221" s="360" t="inlineStr"/>
      <c r="O221" s="360" t="n">
        <v>0</v>
      </c>
      <c r="P221" s="360" t="n"/>
      <c r="Q221" s="360" t="n"/>
      <c r="R221" s="360" t="n"/>
      <c r="S221" s="360" t="n"/>
      <c r="T221" s="360" t="n"/>
      <c r="U221" s="360" t="n"/>
      <c r="V221" s="360" t="n"/>
      <c r="W221" s="360" t="n">
        <v>0</v>
      </c>
      <c r="X221" s="360" t="n">
        <v>1</v>
      </c>
      <c r="Y221" s="360" t="n">
        <v>0</v>
      </c>
      <c r="Z221" s="360" t="n"/>
      <c r="AA221" s="360" t="n"/>
      <c r="AB221" s="360" t="n"/>
    </row>
    <row r="222">
      <c r="A222" s="360" t="n">
        <v>50</v>
      </c>
      <c r="B222" s="360" t="n">
        <v>0</v>
      </c>
      <c r="C222" s="360" t="n">
        <v>0</v>
      </c>
      <c r="D222" s="360" t="n">
        <v>1</v>
      </c>
      <c r="E222" s="360" t="n">
        <v>231</v>
      </c>
      <c r="F222" s="360">
        <f>ROUND(Source!BB209,O222)</f>
        <v/>
      </c>
      <c r="G222" s="360" t="inlineStr">
        <is>
          <t>ЭММсНРиСП</t>
        </is>
      </c>
      <c r="H222" s="360" t="inlineStr">
        <is>
          <t>Эксплуатация машин по ТСН-2001.16</t>
        </is>
      </c>
      <c r="I222" s="360" t="n"/>
      <c r="J222" s="360" t="n"/>
      <c r="K222" s="360" t="n">
        <v>231</v>
      </c>
      <c r="L222" s="360" t="n">
        <v>12</v>
      </c>
      <c r="M222" s="360" t="n">
        <v>3</v>
      </c>
      <c r="N222" s="360" t="inlineStr"/>
      <c r="O222" s="360" t="n">
        <v>0</v>
      </c>
      <c r="P222" s="360" t="n"/>
      <c r="Q222" s="360" t="n"/>
      <c r="R222" s="360" t="n"/>
      <c r="S222" s="360" t="n"/>
      <c r="T222" s="360" t="n"/>
      <c r="U222" s="360" t="n"/>
      <c r="V222" s="360" t="n"/>
      <c r="W222" s="360" t="n">
        <v>0</v>
      </c>
      <c r="X222" s="360" t="n">
        <v>1</v>
      </c>
      <c r="Y222" s="360" t="n">
        <v>0</v>
      </c>
      <c r="Z222" s="360" t="n"/>
      <c r="AA222" s="360" t="n"/>
      <c r="AB222" s="360" t="n"/>
    </row>
    <row r="223">
      <c r="A223" s="360" t="n">
        <v>50</v>
      </c>
      <c r="B223" s="360" t="n">
        <v>0</v>
      </c>
      <c r="C223" s="360" t="n">
        <v>0</v>
      </c>
      <c r="D223" s="360" t="n">
        <v>1</v>
      </c>
      <c r="E223" s="360" t="n">
        <v>204</v>
      </c>
      <c r="F223" s="360">
        <f>ROUND(Source!R209,O223)</f>
        <v/>
      </c>
      <c r="G223" s="360" t="inlineStr">
        <is>
          <t>ЗПМ</t>
        </is>
      </c>
      <c r="H223" s="360" t="inlineStr">
        <is>
          <t>ЗП машинистов</t>
        </is>
      </c>
      <c r="I223" s="360" t="n"/>
      <c r="J223" s="360" t="n"/>
      <c r="K223" s="360" t="n">
        <v>204</v>
      </c>
      <c r="L223" s="360" t="n">
        <v>13</v>
      </c>
      <c r="M223" s="360" t="n">
        <v>3</v>
      </c>
      <c r="N223" s="360" t="inlineStr"/>
      <c r="O223" s="360" t="n">
        <v>0</v>
      </c>
      <c r="P223" s="360" t="n"/>
      <c r="Q223" s="360" t="n"/>
      <c r="R223" s="360" t="n"/>
      <c r="S223" s="360" t="n"/>
      <c r="T223" s="360" t="n"/>
      <c r="U223" s="360" t="n"/>
      <c r="V223" s="360" t="n"/>
      <c r="W223" s="360" t="n">
        <v>0</v>
      </c>
      <c r="X223" s="360" t="n">
        <v>1</v>
      </c>
      <c r="Y223" s="360" t="n">
        <v>0</v>
      </c>
      <c r="Z223" s="360" t="n"/>
      <c r="AA223" s="360" t="n"/>
      <c r="AB223" s="360" t="n"/>
    </row>
    <row r="224">
      <c r="A224" s="360" t="n">
        <v>50</v>
      </c>
      <c r="B224" s="360" t="n">
        <v>0</v>
      </c>
      <c r="C224" s="360" t="n">
        <v>0</v>
      </c>
      <c r="D224" s="360" t="n">
        <v>1</v>
      </c>
      <c r="E224" s="360" t="n">
        <v>205</v>
      </c>
      <c r="F224" s="360">
        <f>ROUND(Source!S209,O224)</f>
        <v/>
      </c>
      <c r="G224" s="360" t="inlineStr">
        <is>
          <t>ОЗП</t>
        </is>
      </c>
      <c r="H224" s="360" t="inlineStr">
        <is>
          <t>Основная ЗП рабочих</t>
        </is>
      </c>
      <c r="I224" s="360" t="n"/>
      <c r="J224" s="360" t="n"/>
      <c r="K224" s="360" t="n">
        <v>205</v>
      </c>
      <c r="L224" s="360" t="n">
        <v>14</v>
      </c>
      <c r="M224" s="360" t="n">
        <v>3</v>
      </c>
      <c r="N224" s="360" t="inlineStr"/>
      <c r="O224" s="360" t="n">
        <v>0</v>
      </c>
      <c r="P224" s="360" t="n"/>
      <c r="Q224" s="360" t="n"/>
      <c r="R224" s="360" t="n"/>
      <c r="S224" s="360" t="n"/>
      <c r="T224" s="360" t="n"/>
      <c r="U224" s="360" t="n"/>
      <c r="V224" s="360" t="n"/>
      <c r="W224" s="360" t="n">
        <v>0</v>
      </c>
      <c r="X224" s="360" t="n">
        <v>1</v>
      </c>
      <c r="Y224" s="360" t="n">
        <v>0</v>
      </c>
      <c r="Z224" s="360" t="n"/>
      <c r="AA224" s="360" t="n"/>
      <c r="AB224" s="360" t="n"/>
    </row>
    <row r="225">
      <c r="A225" s="360" t="n">
        <v>50</v>
      </c>
      <c r="B225" s="360" t="n">
        <v>0</v>
      </c>
      <c r="C225" s="360" t="n">
        <v>0</v>
      </c>
      <c r="D225" s="360" t="n">
        <v>1</v>
      </c>
      <c r="E225" s="360" t="n">
        <v>232</v>
      </c>
      <c r="F225" s="360">
        <f>ROUND(Source!BC209,O225)</f>
        <v/>
      </c>
      <c r="G225" s="360" t="inlineStr">
        <is>
          <t>ОЗПсНРиСП</t>
        </is>
      </c>
      <c r="H225" s="360" t="inlineStr">
        <is>
          <t>Основная ЗП рабочих по ТСН-2001.16</t>
        </is>
      </c>
      <c r="I225" s="360" t="n"/>
      <c r="J225" s="360" t="n"/>
      <c r="K225" s="360" t="n">
        <v>232</v>
      </c>
      <c r="L225" s="360" t="n">
        <v>15</v>
      </c>
      <c r="M225" s="360" t="n">
        <v>3</v>
      </c>
      <c r="N225" s="360" t="inlineStr"/>
      <c r="O225" s="360" t="n">
        <v>0</v>
      </c>
      <c r="P225" s="360" t="n"/>
      <c r="Q225" s="360" t="n"/>
      <c r="R225" s="360" t="n"/>
      <c r="S225" s="360" t="n"/>
      <c r="T225" s="360" t="n"/>
      <c r="U225" s="360" t="n"/>
      <c r="V225" s="360" t="n"/>
      <c r="W225" s="360" t="n">
        <v>0</v>
      </c>
      <c r="X225" s="360" t="n">
        <v>1</v>
      </c>
      <c r="Y225" s="360" t="n">
        <v>0</v>
      </c>
      <c r="Z225" s="360" t="n"/>
      <c r="AA225" s="360" t="n"/>
      <c r="AB225" s="360" t="n"/>
    </row>
    <row r="226">
      <c r="A226" s="360" t="n">
        <v>50</v>
      </c>
      <c r="B226" s="360" t="n">
        <v>0</v>
      </c>
      <c r="C226" s="360" t="n">
        <v>0</v>
      </c>
      <c r="D226" s="360" t="n">
        <v>1</v>
      </c>
      <c r="E226" s="360" t="n">
        <v>214</v>
      </c>
      <c r="F226" s="360">
        <f>ROUND(Source!AS209,O226)</f>
        <v/>
      </c>
      <c r="G226" s="360" t="inlineStr">
        <is>
          <t>Строит</t>
        </is>
      </c>
      <c r="H226" s="360" t="inlineStr">
        <is>
          <t>Строительные работы с НР и СП</t>
        </is>
      </c>
      <c r="I226" s="360" t="n"/>
      <c r="J226" s="360" t="n"/>
      <c r="K226" s="360" t="n">
        <v>214</v>
      </c>
      <c r="L226" s="360" t="n">
        <v>16</v>
      </c>
      <c r="M226" s="360" t="n">
        <v>3</v>
      </c>
      <c r="N226" s="360" t="inlineStr"/>
      <c r="O226" s="360" t="n">
        <v>0</v>
      </c>
      <c r="P226" s="360" t="n"/>
      <c r="Q226" s="360" t="n"/>
      <c r="R226" s="360" t="n"/>
      <c r="S226" s="360" t="n"/>
      <c r="T226" s="360" t="n"/>
      <c r="U226" s="360" t="n"/>
      <c r="V226" s="360" t="n"/>
      <c r="W226" s="360" t="n">
        <v>0</v>
      </c>
      <c r="X226" s="360" t="n">
        <v>1</v>
      </c>
      <c r="Y226" s="360" t="n">
        <v>0</v>
      </c>
      <c r="Z226" s="360" t="n"/>
      <c r="AA226" s="360" t="n"/>
      <c r="AB226" s="360" t="n"/>
    </row>
    <row r="227">
      <c r="A227" s="360" t="n">
        <v>50</v>
      </c>
      <c r="B227" s="360" t="n">
        <v>0</v>
      </c>
      <c r="C227" s="360" t="n">
        <v>0</v>
      </c>
      <c r="D227" s="360" t="n">
        <v>1</v>
      </c>
      <c r="E227" s="360" t="n">
        <v>215</v>
      </c>
      <c r="F227" s="360">
        <f>ROUND(Source!AT209,O227)</f>
        <v/>
      </c>
      <c r="G227" s="360" t="inlineStr">
        <is>
          <t>Монтаж</t>
        </is>
      </c>
      <c r="H227" s="360" t="inlineStr">
        <is>
          <t>Монтажные работы с НР и СП</t>
        </is>
      </c>
      <c r="I227" s="360" t="n"/>
      <c r="J227" s="360" t="n"/>
      <c r="K227" s="360" t="n">
        <v>215</v>
      </c>
      <c r="L227" s="360" t="n">
        <v>17</v>
      </c>
      <c r="M227" s="360" t="n">
        <v>3</v>
      </c>
      <c r="N227" s="360" t="inlineStr"/>
      <c r="O227" s="360" t="n">
        <v>0</v>
      </c>
      <c r="P227" s="360" t="n"/>
      <c r="Q227" s="360" t="n"/>
      <c r="R227" s="360" t="n"/>
      <c r="S227" s="360" t="n"/>
      <c r="T227" s="360" t="n"/>
      <c r="U227" s="360" t="n"/>
      <c r="V227" s="360" t="n"/>
      <c r="W227" s="360" t="n">
        <v>0</v>
      </c>
      <c r="X227" s="360" t="n">
        <v>1</v>
      </c>
      <c r="Y227" s="360" t="n">
        <v>0</v>
      </c>
      <c r="Z227" s="360" t="n"/>
      <c r="AA227" s="360" t="n"/>
      <c r="AB227" s="360" t="n"/>
    </row>
    <row r="228">
      <c r="A228" s="360" t="n">
        <v>50</v>
      </c>
      <c r="B228" s="360" t="n">
        <v>0</v>
      </c>
      <c r="C228" s="360" t="n">
        <v>0</v>
      </c>
      <c r="D228" s="360" t="n">
        <v>1</v>
      </c>
      <c r="E228" s="360" t="n">
        <v>217</v>
      </c>
      <c r="F228" s="360">
        <f>ROUND(Source!AU209,O228)</f>
        <v/>
      </c>
      <c r="G228" s="360" t="inlineStr">
        <is>
          <t>Прочие</t>
        </is>
      </c>
      <c r="H228" s="360" t="inlineStr">
        <is>
          <t>Прочие работы с НР и СП</t>
        </is>
      </c>
      <c r="I228" s="360" t="n"/>
      <c r="J228" s="360" t="n"/>
      <c r="K228" s="360" t="n">
        <v>217</v>
      </c>
      <c r="L228" s="360" t="n">
        <v>18</v>
      </c>
      <c r="M228" s="360" t="n">
        <v>3</v>
      </c>
      <c r="N228" s="360" t="inlineStr"/>
      <c r="O228" s="360" t="n">
        <v>0</v>
      </c>
      <c r="P228" s="360" t="n"/>
      <c r="Q228" s="360" t="n"/>
      <c r="R228" s="360" t="n"/>
      <c r="S228" s="360" t="n"/>
      <c r="T228" s="360" t="n"/>
      <c r="U228" s="360" t="n"/>
      <c r="V228" s="360" t="n"/>
      <c r="W228" s="360" t="n">
        <v>0</v>
      </c>
      <c r="X228" s="360" t="n">
        <v>1</v>
      </c>
      <c r="Y228" s="360" t="n">
        <v>0</v>
      </c>
      <c r="Z228" s="360" t="n"/>
      <c r="AA228" s="360" t="n"/>
      <c r="AB228" s="360" t="n"/>
    </row>
    <row r="229">
      <c r="A229" s="360" t="n">
        <v>50</v>
      </c>
      <c r="B229" s="360" t="n">
        <v>0</v>
      </c>
      <c r="C229" s="360" t="n">
        <v>0</v>
      </c>
      <c r="D229" s="360" t="n">
        <v>1</v>
      </c>
      <c r="E229" s="360" t="n">
        <v>230</v>
      </c>
      <c r="F229" s="360">
        <f>ROUND(Source!BA209,O229)</f>
        <v/>
      </c>
      <c r="G229" s="360" t="inlineStr">
        <is>
          <t>ПрочиеЗатр</t>
        </is>
      </c>
      <c r="H229" s="360" t="inlineStr">
        <is>
          <t>Прочие затраты по ТСН-2001.16</t>
        </is>
      </c>
      <c r="I229" s="360" t="n"/>
      <c r="J229" s="360" t="n"/>
      <c r="K229" s="360" t="n">
        <v>230</v>
      </c>
      <c r="L229" s="360" t="n">
        <v>19</v>
      </c>
      <c r="M229" s="360" t="n">
        <v>3</v>
      </c>
      <c r="N229" s="360" t="inlineStr"/>
      <c r="O229" s="360" t="n">
        <v>0</v>
      </c>
      <c r="P229" s="360" t="n"/>
      <c r="Q229" s="360" t="n"/>
      <c r="R229" s="360" t="n"/>
      <c r="S229" s="360" t="n"/>
      <c r="T229" s="360" t="n"/>
      <c r="U229" s="360" t="n"/>
      <c r="V229" s="360" t="n"/>
      <c r="W229" s="360" t="n">
        <v>0</v>
      </c>
      <c r="X229" s="360" t="n">
        <v>1</v>
      </c>
      <c r="Y229" s="360" t="n">
        <v>0</v>
      </c>
      <c r="Z229" s="360" t="n"/>
      <c r="AA229" s="360" t="n"/>
      <c r="AB229" s="360" t="n"/>
    </row>
    <row r="230">
      <c r="A230" s="360" t="n">
        <v>50</v>
      </c>
      <c r="B230" s="360" t="n">
        <v>0</v>
      </c>
      <c r="C230" s="360" t="n">
        <v>0</v>
      </c>
      <c r="D230" s="360" t="n">
        <v>1</v>
      </c>
      <c r="E230" s="360" t="n">
        <v>206</v>
      </c>
      <c r="F230" s="360">
        <f>ROUND(Source!T209,O230)</f>
        <v/>
      </c>
      <c r="G230" s="360" t="inlineStr">
        <is>
          <t>ВозврМат</t>
        </is>
      </c>
      <c r="H230" s="360" t="inlineStr">
        <is>
          <t>Возврат материалов</t>
        </is>
      </c>
      <c r="I230" s="360" t="n"/>
      <c r="J230" s="360" t="n"/>
      <c r="K230" s="360" t="n">
        <v>206</v>
      </c>
      <c r="L230" s="360" t="n">
        <v>20</v>
      </c>
      <c r="M230" s="360" t="n">
        <v>3</v>
      </c>
      <c r="N230" s="360" t="inlineStr"/>
      <c r="O230" s="360" t="n">
        <v>0</v>
      </c>
      <c r="P230" s="360" t="n"/>
      <c r="Q230" s="360" t="n"/>
      <c r="R230" s="360" t="n"/>
      <c r="S230" s="360" t="n"/>
      <c r="T230" s="360" t="n"/>
      <c r="U230" s="360" t="n"/>
      <c r="V230" s="360" t="n"/>
      <c r="W230" s="360" t="n">
        <v>0</v>
      </c>
      <c r="X230" s="360" t="n">
        <v>1</v>
      </c>
      <c r="Y230" s="360" t="n">
        <v>0</v>
      </c>
      <c r="Z230" s="360" t="n"/>
      <c r="AA230" s="360" t="n"/>
      <c r="AB230" s="360" t="n"/>
    </row>
    <row r="231">
      <c r="A231" s="360" t="n">
        <v>50</v>
      </c>
      <c r="B231" s="360" t="n">
        <v>0</v>
      </c>
      <c r="C231" s="360" t="n">
        <v>0</v>
      </c>
      <c r="D231" s="360" t="n">
        <v>1</v>
      </c>
      <c r="E231" s="360" t="n">
        <v>207</v>
      </c>
      <c r="F231" s="360">
        <f>ROUND(Source!U209,O231)</f>
        <v/>
      </c>
      <c r="G231" s="360" t="inlineStr">
        <is>
          <t>ТрудСтр</t>
        </is>
      </c>
      <c r="H231" s="360" t="inlineStr">
        <is>
          <t>Трудозатраты строителей</t>
        </is>
      </c>
      <c r="I231" s="360" t="n"/>
      <c r="J231" s="360" t="n"/>
      <c r="K231" s="360" t="n">
        <v>207</v>
      </c>
      <c r="L231" s="360" t="n">
        <v>21</v>
      </c>
      <c r="M231" s="360" t="n">
        <v>3</v>
      </c>
      <c r="N231" s="360" t="inlineStr"/>
      <c r="O231" s="360" t="n">
        <v>7</v>
      </c>
      <c r="P231" s="360" t="n"/>
      <c r="Q231" s="360" t="n"/>
      <c r="R231" s="360" t="n"/>
      <c r="S231" s="360" t="n"/>
      <c r="T231" s="360" t="n"/>
      <c r="U231" s="360" t="n"/>
      <c r="V231" s="360" t="n"/>
      <c r="W231" s="360" t="n">
        <v>0</v>
      </c>
      <c r="X231" s="360" t="n">
        <v>1</v>
      </c>
      <c r="Y231" s="360" t="n">
        <v>0</v>
      </c>
      <c r="Z231" s="360" t="n"/>
      <c r="AA231" s="360" t="n"/>
      <c r="AB231" s="360" t="n"/>
    </row>
    <row r="232">
      <c r="A232" s="360" t="n">
        <v>50</v>
      </c>
      <c r="B232" s="360" t="n">
        <v>0</v>
      </c>
      <c r="C232" s="360" t="n">
        <v>0</v>
      </c>
      <c r="D232" s="360" t="n">
        <v>1</v>
      </c>
      <c r="E232" s="360" t="n">
        <v>208</v>
      </c>
      <c r="F232" s="360">
        <f>ROUND(Source!V209,O232)</f>
        <v/>
      </c>
      <c r="G232" s="360" t="inlineStr">
        <is>
          <t>ТрудМаш</t>
        </is>
      </c>
      <c r="H232" s="360" t="inlineStr">
        <is>
          <t>Трудозатраты машинистов</t>
        </is>
      </c>
      <c r="I232" s="360" t="n"/>
      <c r="J232" s="360" t="n"/>
      <c r="K232" s="360" t="n">
        <v>208</v>
      </c>
      <c r="L232" s="360" t="n">
        <v>22</v>
      </c>
      <c r="M232" s="360" t="n">
        <v>3</v>
      </c>
      <c r="N232" s="360" t="inlineStr"/>
      <c r="O232" s="360" t="n">
        <v>7</v>
      </c>
      <c r="P232" s="360" t="n"/>
      <c r="Q232" s="360" t="n"/>
      <c r="R232" s="360" t="n"/>
      <c r="S232" s="360" t="n"/>
      <c r="T232" s="360" t="n"/>
      <c r="U232" s="360" t="n"/>
      <c r="V232" s="360" t="n"/>
      <c r="W232" s="360" t="n">
        <v>0</v>
      </c>
      <c r="X232" s="360" t="n">
        <v>1</v>
      </c>
      <c r="Y232" s="360" t="n">
        <v>0</v>
      </c>
      <c r="Z232" s="360" t="n"/>
      <c r="AA232" s="360" t="n"/>
      <c r="AB232" s="360" t="n"/>
    </row>
    <row r="233">
      <c r="A233" s="360" t="n">
        <v>50</v>
      </c>
      <c r="B233" s="360" t="n">
        <v>0</v>
      </c>
      <c r="C233" s="360" t="n">
        <v>0</v>
      </c>
      <c r="D233" s="360" t="n">
        <v>1</v>
      </c>
      <c r="E233" s="360" t="n">
        <v>209</v>
      </c>
      <c r="F233" s="360">
        <f>ROUND(Source!W209,O233)</f>
        <v/>
      </c>
      <c r="G233" s="360" t="inlineStr">
        <is>
          <t>ТранспМат</t>
        </is>
      </c>
      <c r="H233" s="360" t="inlineStr">
        <is>
          <t>Транспорт материалов</t>
        </is>
      </c>
      <c r="I233" s="360" t="n"/>
      <c r="J233" s="360" t="n"/>
      <c r="K233" s="360" t="n">
        <v>209</v>
      </c>
      <c r="L233" s="360" t="n">
        <v>23</v>
      </c>
      <c r="M233" s="360" t="n">
        <v>3</v>
      </c>
      <c r="N233" s="360" t="inlineStr"/>
      <c r="O233" s="360" t="n">
        <v>0</v>
      </c>
      <c r="P233" s="360" t="n"/>
      <c r="Q233" s="360" t="n"/>
      <c r="R233" s="360" t="n"/>
      <c r="S233" s="360" t="n"/>
      <c r="T233" s="360" t="n"/>
      <c r="U233" s="360" t="n"/>
      <c r="V233" s="360" t="n"/>
      <c r="W233" s="360" t="n">
        <v>0</v>
      </c>
      <c r="X233" s="360" t="n">
        <v>1</v>
      </c>
      <c r="Y233" s="360" t="n">
        <v>0</v>
      </c>
      <c r="Z233" s="360" t="n"/>
      <c r="AA233" s="360" t="n"/>
      <c r="AB233" s="360" t="n"/>
    </row>
    <row r="234">
      <c r="A234" s="360" t="n">
        <v>50</v>
      </c>
      <c r="B234" s="360" t="n">
        <v>0</v>
      </c>
      <c r="C234" s="360" t="n">
        <v>0</v>
      </c>
      <c r="D234" s="360" t="n">
        <v>1</v>
      </c>
      <c r="E234" s="360" t="n">
        <v>233</v>
      </c>
      <c r="F234" s="360">
        <f>ROUND(Source!BD209,O234)</f>
        <v/>
      </c>
      <c r="G234" s="360" t="inlineStr">
        <is>
          <t>Перевозка</t>
        </is>
      </c>
      <c r="H234" s="360" t="inlineStr">
        <is>
          <t>Перевозка грузов</t>
        </is>
      </c>
      <c r="I234" s="360" t="n"/>
      <c r="J234" s="360" t="n"/>
      <c r="K234" s="360" t="n">
        <v>233</v>
      </c>
      <c r="L234" s="360" t="n">
        <v>24</v>
      </c>
      <c r="M234" s="360" t="n">
        <v>3</v>
      </c>
      <c r="N234" s="360" t="inlineStr"/>
      <c r="O234" s="360" t="n">
        <v>0</v>
      </c>
      <c r="P234" s="360" t="n"/>
      <c r="Q234" s="360" t="n"/>
      <c r="R234" s="360" t="n"/>
      <c r="S234" s="360" t="n"/>
      <c r="T234" s="360" t="n"/>
      <c r="U234" s="360" t="n"/>
      <c r="V234" s="360" t="n"/>
      <c r="W234" s="360" t="n">
        <v>0</v>
      </c>
      <c r="X234" s="360" t="n">
        <v>1</v>
      </c>
      <c r="Y234" s="360" t="n">
        <v>0</v>
      </c>
      <c r="Z234" s="360" t="n"/>
      <c r="AA234" s="360" t="n"/>
      <c r="AB234" s="360" t="n"/>
    </row>
    <row r="235">
      <c r="A235" s="360" t="n">
        <v>50</v>
      </c>
      <c r="B235" s="360" t="n">
        <v>0</v>
      </c>
      <c r="C235" s="360" t="n">
        <v>0</v>
      </c>
      <c r="D235" s="360" t="n">
        <v>1</v>
      </c>
      <c r="E235" s="360" t="n">
        <v>210</v>
      </c>
      <c r="F235" s="360">
        <f>ROUND(Source!X209,O235)</f>
        <v/>
      </c>
      <c r="G235" s="360" t="inlineStr">
        <is>
          <t>НР</t>
        </is>
      </c>
      <c r="H235" s="360" t="inlineStr">
        <is>
          <t>Накладные расходы</t>
        </is>
      </c>
      <c r="I235" s="360" t="n"/>
      <c r="J235" s="360" t="n"/>
      <c r="K235" s="360" t="n">
        <v>210</v>
      </c>
      <c r="L235" s="360" t="n">
        <v>25</v>
      </c>
      <c r="M235" s="360" t="n">
        <v>3</v>
      </c>
      <c r="N235" s="360" t="inlineStr"/>
      <c r="O235" s="360" t="n">
        <v>0</v>
      </c>
      <c r="P235" s="360" t="n"/>
      <c r="Q235" s="360" t="n"/>
      <c r="R235" s="360" t="n"/>
      <c r="S235" s="360" t="n"/>
      <c r="T235" s="360" t="n"/>
      <c r="U235" s="360" t="n"/>
      <c r="V235" s="360" t="n"/>
      <c r="W235" s="360" t="n">
        <v>0</v>
      </c>
      <c r="X235" s="360" t="n">
        <v>1</v>
      </c>
      <c r="Y235" s="360" t="n">
        <v>0</v>
      </c>
      <c r="Z235" s="360" t="n"/>
      <c r="AA235" s="360" t="n"/>
      <c r="AB235" s="360" t="n"/>
    </row>
    <row r="236">
      <c r="A236" s="360" t="n">
        <v>50</v>
      </c>
      <c r="B236" s="360" t="n">
        <v>0</v>
      </c>
      <c r="C236" s="360" t="n">
        <v>0</v>
      </c>
      <c r="D236" s="360" t="n">
        <v>1</v>
      </c>
      <c r="E236" s="360" t="n">
        <v>211</v>
      </c>
      <c r="F236" s="360">
        <f>ROUND(Source!Y209,O236)</f>
        <v/>
      </c>
      <c r="G236" s="360" t="inlineStr">
        <is>
          <t>СмПриб</t>
        </is>
      </c>
      <c r="H236" s="360" t="inlineStr">
        <is>
          <t>Сметная прибыль</t>
        </is>
      </c>
      <c r="I236" s="360" t="n"/>
      <c r="J236" s="360" t="n"/>
      <c r="K236" s="360" t="n">
        <v>211</v>
      </c>
      <c r="L236" s="360" t="n">
        <v>26</v>
      </c>
      <c r="M236" s="360" t="n">
        <v>3</v>
      </c>
      <c r="N236" s="360" t="inlineStr"/>
      <c r="O236" s="360" t="n">
        <v>0</v>
      </c>
      <c r="P236" s="360" t="n"/>
      <c r="Q236" s="360" t="n"/>
      <c r="R236" s="360" t="n"/>
      <c r="S236" s="360" t="n"/>
      <c r="T236" s="360" t="n"/>
      <c r="U236" s="360" t="n"/>
      <c r="V236" s="360" t="n"/>
      <c r="W236" s="360" t="n">
        <v>0</v>
      </c>
      <c r="X236" s="360" t="n">
        <v>1</v>
      </c>
      <c r="Y236" s="360" t="n">
        <v>0</v>
      </c>
      <c r="Z236" s="360" t="n"/>
      <c r="AA236" s="360" t="n"/>
      <c r="AB236" s="360" t="n"/>
    </row>
    <row r="237">
      <c r="A237" s="360" t="n">
        <v>50</v>
      </c>
      <c r="B237" s="360" t="n">
        <v>0</v>
      </c>
      <c r="C237" s="360" t="n">
        <v>0</v>
      </c>
      <c r="D237" s="360" t="n">
        <v>1</v>
      </c>
      <c r="E237" s="360" t="n">
        <v>224</v>
      </c>
      <c r="F237" s="360">
        <f>ROUND(Source!AR209,O237)</f>
        <v/>
      </c>
      <c r="G237" s="360" t="inlineStr">
        <is>
          <t>Всего</t>
        </is>
      </c>
      <c r="H237" s="360" t="inlineStr">
        <is>
          <t>Всего с НР и СП</t>
        </is>
      </c>
      <c r="I237" s="360" t="n"/>
      <c r="J237" s="360" t="n"/>
      <c r="K237" s="360" t="n">
        <v>224</v>
      </c>
      <c r="L237" s="360" t="n">
        <v>27</v>
      </c>
      <c r="M237" s="360" t="n">
        <v>3</v>
      </c>
      <c r="N237" s="360" t="inlineStr"/>
      <c r="O237" s="360" t="n">
        <v>0</v>
      </c>
      <c r="P237" s="360" t="n"/>
      <c r="Q237" s="360" t="n"/>
      <c r="R237" s="360" t="n"/>
      <c r="S237" s="360" t="n"/>
      <c r="T237" s="360" t="n"/>
      <c r="U237" s="360" t="n"/>
      <c r="V237" s="360" t="n"/>
      <c r="W237" s="360" t="n">
        <v>0</v>
      </c>
      <c r="X237" s="360" t="n">
        <v>1</v>
      </c>
      <c r="Y237" s="360" t="n">
        <v>0</v>
      </c>
      <c r="Z237" s="360" t="n"/>
      <c r="AA237" s="360" t="n"/>
      <c r="AB237" s="360" t="n"/>
    </row>
    <row r="238">
      <c r="A238" s="360" t="n">
        <v>50</v>
      </c>
      <c r="B238" s="360" t="n">
        <v>0</v>
      </c>
      <c r="C238" s="360" t="n">
        <v>0</v>
      </c>
      <c r="D238" s="360" t="n">
        <v>2</v>
      </c>
      <c r="E238" s="360" t="n">
        <v>0</v>
      </c>
      <c r="F238" s="360">
        <f>ROUND(F237,O238)</f>
        <v/>
      </c>
      <c r="G238" s="360" t="inlineStr">
        <is>
          <t>и1</t>
        </is>
      </c>
      <c r="H238" s="360" t="inlineStr">
        <is>
          <t>Итого</t>
        </is>
      </c>
      <c r="I238" s="360" t="n"/>
      <c r="J238" s="360" t="n"/>
      <c r="K238" s="360" t="n">
        <v>212</v>
      </c>
      <c r="L238" s="360" t="n">
        <v>28</v>
      </c>
      <c r="M238" s="360" t="n">
        <v>0</v>
      </c>
      <c r="N238" s="360" t="inlineStr"/>
      <c r="O238" s="360" t="n">
        <v>0</v>
      </c>
      <c r="P238" s="360" t="n"/>
      <c r="Q238" s="360" t="n"/>
      <c r="R238" s="360" t="n"/>
      <c r="S238" s="360" t="n"/>
      <c r="T238" s="360" t="n"/>
      <c r="U238" s="360" t="n"/>
      <c r="V238" s="360" t="n"/>
      <c r="W238" s="360" t="n">
        <v>0</v>
      </c>
      <c r="X238" s="360" t="n">
        <v>1</v>
      </c>
      <c r="Y238" s="360" t="n">
        <v>0</v>
      </c>
      <c r="Z238" s="360" t="n"/>
      <c r="AA238" s="360" t="n"/>
      <c r="AB238" s="360" t="n"/>
    </row>
    <row r="239">
      <c r="A239" s="360" t="n">
        <v>50</v>
      </c>
      <c r="B239" s="360" t="n">
        <v>0</v>
      </c>
      <c r="C239" s="360" t="n">
        <v>0</v>
      </c>
      <c r="D239" s="360" t="n">
        <v>2</v>
      </c>
      <c r="E239" s="360" t="n">
        <v>0</v>
      </c>
      <c r="F239" s="360">
        <f>ROUND(F238*0.22,O239)</f>
        <v/>
      </c>
      <c r="G239" s="360" t="inlineStr">
        <is>
          <t>и2</t>
        </is>
      </c>
      <c r="H239" s="360" t="inlineStr">
        <is>
          <t>НДС 22%</t>
        </is>
      </c>
      <c r="I239" s="360" t="n"/>
      <c r="J239" s="360" t="n"/>
      <c r="K239" s="360" t="n">
        <v>212</v>
      </c>
      <c r="L239" s="360" t="n">
        <v>29</v>
      </c>
      <c r="M239" s="360" t="n">
        <v>0</v>
      </c>
      <c r="N239" s="360" t="inlineStr"/>
      <c r="O239" s="360" t="n">
        <v>0</v>
      </c>
      <c r="P239" s="360" t="n"/>
      <c r="Q239" s="360" t="n"/>
      <c r="R239" s="360" t="n"/>
      <c r="S239" s="360" t="n"/>
      <c r="T239" s="360" t="n"/>
      <c r="U239" s="360" t="n"/>
      <c r="V239" s="360" t="n"/>
      <c r="W239" s="360" t="n">
        <v>0</v>
      </c>
      <c r="X239" s="360" t="n">
        <v>1</v>
      </c>
      <c r="Y239" s="360" t="n">
        <v>0</v>
      </c>
      <c r="Z239" s="360" t="n"/>
      <c r="AA239" s="360" t="n"/>
      <c r="AB239" s="360" t="n"/>
    </row>
    <row r="240">
      <c r="A240" s="360" t="n">
        <v>50</v>
      </c>
      <c r="B240" s="360" t="n">
        <v>0</v>
      </c>
      <c r="C240" s="360" t="n">
        <v>0</v>
      </c>
      <c r="D240" s="360" t="n">
        <v>2</v>
      </c>
      <c r="E240" s="360" t="n">
        <v>213</v>
      </c>
      <c r="F240" s="360">
        <f>ROUND(F238+F239,O240)</f>
        <v/>
      </c>
      <c r="G240" s="360" t="inlineStr">
        <is>
          <t>и3</t>
        </is>
      </c>
      <c r="H240" s="360" t="inlineStr">
        <is>
          <t>Всего</t>
        </is>
      </c>
      <c r="I240" s="360" t="n"/>
      <c r="J240" s="360" t="n"/>
      <c r="K240" s="360" t="n">
        <v>212</v>
      </c>
      <c r="L240" s="360" t="n">
        <v>30</v>
      </c>
      <c r="M240" s="360" t="n">
        <v>0</v>
      </c>
      <c r="N240" s="360" t="inlineStr"/>
      <c r="O240" s="360" t="n">
        <v>0</v>
      </c>
      <c r="P240" s="360" t="n"/>
      <c r="Q240" s="360" t="n"/>
      <c r="R240" s="360" t="n"/>
      <c r="S240" s="360" t="n"/>
      <c r="T240" s="360" t="n"/>
      <c r="U240" s="360" t="n"/>
      <c r="V240" s="360" t="n"/>
      <c r="W240" s="360" t="n">
        <v>0</v>
      </c>
      <c r="X240" s="360" t="n">
        <v>1</v>
      </c>
      <c r="Y240" s="360" t="n">
        <v>0</v>
      </c>
      <c r="Z240" s="360" t="n"/>
      <c r="AA240" s="360" t="n"/>
      <c r="AB240" s="360" t="n"/>
    </row>
    <row r="241"/>
    <row r="242">
      <c r="A242" s="356" t="n">
        <v>3</v>
      </c>
      <c r="B242" s="356" t="n">
        <v>0</v>
      </c>
      <c r="C242" s="356" t="n"/>
      <c r="D242" s="356">
        <f>ROW(A252)</f>
        <v/>
      </c>
      <c r="E242" s="356" t="n"/>
      <c r="F242" s="356" t="inlineStr">
        <is>
          <t>Новая локальная смета</t>
        </is>
      </c>
      <c r="G242" s="356" t="inlineStr">
        <is>
          <t>Первомайская, д.1</t>
        </is>
      </c>
      <c r="H242" s="356" t="inlineStr"/>
      <c r="I242" s="356" t="n">
        <v>0</v>
      </c>
      <c r="J242" s="356" t="inlineStr"/>
      <c r="K242" s="356" t="n">
        <v>0</v>
      </c>
      <c r="L242" s="356" t="inlineStr">
        <is>
          <t>Новая локальная смета</t>
        </is>
      </c>
      <c r="M242" s="356" t="inlineStr"/>
      <c r="N242" s="356" t="n"/>
      <c r="O242" s="356" t="n"/>
      <c r="P242" s="356" t="n"/>
      <c r="Q242" s="356" t="n"/>
      <c r="R242" s="356" t="n"/>
      <c r="S242" s="356" t="n">
        <v>0</v>
      </c>
      <c r="T242" s="356" t="n"/>
      <c r="U242" s="356" t="inlineStr"/>
      <c r="V242" s="356" t="n">
        <v>0</v>
      </c>
      <c r="W242" s="356" t="n"/>
      <c r="X242" s="356" t="n"/>
      <c r="Y242" s="356" t="n"/>
      <c r="Z242" s="356" t="n"/>
      <c r="AA242" s="356" t="n"/>
      <c r="AB242" s="356" t="inlineStr"/>
      <c r="AC242" s="356" t="inlineStr"/>
      <c r="AD242" s="356" t="inlineStr"/>
      <c r="AE242" s="356" t="inlineStr"/>
      <c r="AF242" s="356" t="inlineStr"/>
      <c r="AG242" s="356" t="inlineStr"/>
      <c r="AH242" s="356" t="n"/>
      <c r="AI242" s="356" t="n"/>
      <c r="AJ242" s="356" t="n"/>
      <c r="AK242" s="356" t="n"/>
      <c r="AL242" s="356" t="n"/>
      <c r="AM242" s="356" t="n"/>
      <c r="AN242" s="356" t="n"/>
      <c r="AO242" s="356" t="n"/>
      <c r="AP242" s="356" t="inlineStr"/>
      <c r="AQ242" s="356" t="inlineStr"/>
      <c r="AR242" s="356" t="inlineStr"/>
      <c r="AS242" s="356" t="n"/>
      <c r="AT242" s="356" t="n"/>
      <c r="AU242" s="356" t="n"/>
      <c r="AV242" s="356" t="n"/>
      <c r="AW242" s="356" t="n"/>
      <c r="AX242" s="356" t="n"/>
      <c r="AY242" s="356" t="n"/>
      <c r="AZ242" s="356" t="inlineStr"/>
      <c r="BA242" s="356" t="n"/>
      <c r="BB242" s="356" t="inlineStr"/>
      <c r="BC242" s="356" t="inlineStr"/>
      <c r="BD242" s="356" t="inlineStr"/>
      <c r="BE242" s="356" t="inlineStr"/>
      <c r="BF242" s="356" t="inlineStr"/>
      <c r="BG242" s="356" t="inlineStr"/>
      <c r="BH242" s="356" t="inlineStr"/>
      <c r="BI242" s="356" t="inlineStr"/>
      <c r="BJ242" s="356" t="inlineStr"/>
      <c r="BK242" s="356" t="inlineStr"/>
      <c r="BL242" s="356" t="inlineStr"/>
      <c r="BM242" s="356" t="inlineStr"/>
      <c r="BN242" s="356" t="inlineStr"/>
      <c r="BO242" s="356" t="inlineStr"/>
      <c r="BP242" s="356" t="inlineStr"/>
      <c r="BQ242" s="356" t="n"/>
      <c r="BR242" s="356" t="n"/>
      <c r="BS242" s="356" t="n"/>
      <c r="BT242" s="356" t="n"/>
      <c r="BU242" s="356" t="n"/>
      <c r="BV242" s="356" t="n"/>
      <c r="BW242" s="356" t="n"/>
      <c r="BX242" s="356" t="n">
        <v>0</v>
      </c>
      <c r="BY242" s="356" t="n"/>
      <c r="BZ242" s="356" t="n"/>
      <c r="CA242" s="356" t="n"/>
      <c r="CB242" s="356" t="n"/>
      <c r="CC242" s="356" t="n"/>
      <c r="CD242" s="356" t="n"/>
      <c r="CE242" s="356" t="n"/>
      <c r="CF242" s="356" t="n">
        <v>0</v>
      </c>
      <c r="CG242" s="356" t="n">
        <v>0</v>
      </c>
      <c r="CH242" s="356" t="n"/>
      <c r="CI242" s="356" t="inlineStr"/>
      <c r="CJ242" s="356" t="inlineStr"/>
      <c r="CK242" t="inlineStr"/>
      <c r="CL242" t="inlineStr"/>
      <c r="CM242" t="inlineStr"/>
      <c r="CN242" t="inlineStr"/>
      <c r="CO242" t="inlineStr"/>
      <c r="CP242" t="inlineStr"/>
      <c r="CQ242" t="inlineStr"/>
    </row>
    <row r="243"/>
    <row r="244">
      <c r="A244" s="358" t="n">
        <v>52</v>
      </c>
      <c r="B244" s="358">
        <f>B252</f>
        <v/>
      </c>
      <c r="C244" s="358">
        <f>C252</f>
        <v/>
      </c>
      <c r="D244" s="358">
        <f>D252</f>
        <v/>
      </c>
      <c r="E244" s="358">
        <f>E252</f>
        <v/>
      </c>
      <c r="F244" s="358">
        <f>F252</f>
        <v/>
      </c>
      <c r="G244" s="358">
        <f>G252</f>
        <v/>
      </c>
      <c r="H244" s="358" t="n"/>
      <c r="I244" s="358" t="n"/>
      <c r="J244" s="358" t="n"/>
      <c r="K244" s="358" t="n"/>
      <c r="L244" s="358" t="n"/>
      <c r="M244" s="358" t="n"/>
      <c r="N244" s="358" t="n"/>
      <c r="O244" s="358">
        <f>O252</f>
        <v/>
      </c>
      <c r="P244" s="358">
        <f>P252</f>
        <v/>
      </c>
      <c r="Q244" s="358">
        <f>Q252</f>
        <v/>
      </c>
      <c r="R244" s="358">
        <f>R252</f>
        <v/>
      </c>
      <c r="S244" s="358">
        <f>S252</f>
        <v/>
      </c>
      <c r="T244" s="358">
        <f>T252</f>
        <v/>
      </c>
      <c r="U244" s="358">
        <f>U252</f>
        <v/>
      </c>
      <c r="V244" s="358">
        <f>V252</f>
        <v/>
      </c>
      <c r="W244" s="358">
        <f>W252</f>
        <v/>
      </c>
      <c r="X244" s="358">
        <f>X252</f>
        <v/>
      </c>
      <c r="Y244" s="358">
        <f>Y252</f>
        <v/>
      </c>
      <c r="Z244" s="358">
        <f>Z252</f>
        <v/>
      </c>
      <c r="AA244" s="358">
        <f>AA252</f>
        <v/>
      </c>
      <c r="AB244" s="358">
        <f>AB252</f>
        <v/>
      </c>
      <c r="AC244" s="358">
        <f>AC252</f>
        <v/>
      </c>
      <c r="AD244" s="358">
        <f>AD252</f>
        <v/>
      </c>
      <c r="AE244" s="358">
        <f>AE252</f>
        <v/>
      </c>
      <c r="AF244" s="358">
        <f>AF252</f>
        <v/>
      </c>
      <c r="AG244" s="358">
        <f>AG252</f>
        <v/>
      </c>
      <c r="AH244" s="358">
        <f>AH252</f>
        <v/>
      </c>
      <c r="AI244" s="358">
        <f>AI252</f>
        <v/>
      </c>
      <c r="AJ244" s="358">
        <f>AJ252</f>
        <v/>
      </c>
      <c r="AK244" s="358">
        <f>AK252</f>
        <v/>
      </c>
      <c r="AL244" s="358">
        <f>AL252</f>
        <v/>
      </c>
      <c r="AM244" s="358">
        <f>AM252</f>
        <v/>
      </c>
      <c r="AN244" s="358">
        <f>AN252</f>
        <v/>
      </c>
      <c r="AO244" s="358">
        <f>AO252</f>
        <v/>
      </c>
      <c r="AP244" s="358">
        <f>AP252</f>
        <v/>
      </c>
      <c r="AQ244" s="358">
        <f>AQ252</f>
        <v/>
      </c>
      <c r="AR244" s="358">
        <f>AR252</f>
        <v/>
      </c>
      <c r="AS244" s="358">
        <f>AS252</f>
        <v/>
      </c>
      <c r="AT244" s="358">
        <f>AT252</f>
        <v/>
      </c>
      <c r="AU244" s="358">
        <f>AU252</f>
        <v/>
      </c>
      <c r="AV244" s="358">
        <f>AV252</f>
        <v/>
      </c>
      <c r="AW244" s="358">
        <f>AW252</f>
        <v/>
      </c>
      <c r="AX244" s="358">
        <f>AX252</f>
        <v/>
      </c>
      <c r="AY244" s="358">
        <f>AY252</f>
        <v/>
      </c>
      <c r="AZ244" s="358">
        <f>AZ252</f>
        <v/>
      </c>
      <c r="BA244" s="358">
        <f>BA252</f>
        <v/>
      </c>
      <c r="BB244" s="358">
        <f>BB252</f>
        <v/>
      </c>
      <c r="BC244" s="358">
        <f>BC252</f>
        <v/>
      </c>
      <c r="BD244" s="358">
        <f>BD252</f>
        <v/>
      </c>
      <c r="BE244" s="358">
        <f>BE252</f>
        <v/>
      </c>
      <c r="BF244" s="358">
        <f>BF252</f>
        <v/>
      </c>
      <c r="BG244" s="358">
        <f>BG252</f>
        <v/>
      </c>
      <c r="BH244" s="358">
        <f>BH252</f>
        <v/>
      </c>
      <c r="BI244" s="358">
        <f>BI252</f>
        <v/>
      </c>
      <c r="BJ244" s="358">
        <f>BJ252</f>
        <v/>
      </c>
      <c r="BK244" s="358">
        <f>BK252</f>
        <v/>
      </c>
      <c r="BL244" s="358">
        <f>BL252</f>
        <v/>
      </c>
      <c r="BM244" s="358">
        <f>BM252</f>
        <v/>
      </c>
      <c r="BN244" s="358">
        <f>BN252</f>
        <v/>
      </c>
      <c r="BO244" s="358">
        <f>BO252</f>
        <v/>
      </c>
      <c r="BP244" s="358">
        <f>BP252</f>
        <v/>
      </c>
      <c r="BQ244" s="358">
        <f>BQ252</f>
        <v/>
      </c>
      <c r="BR244" s="358">
        <f>BR252</f>
        <v/>
      </c>
      <c r="BS244" s="358">
        <f>BS252</f>
        <v/>
      </c>
      <c r="BT244" s="358">
        <f>BT252</f>
        <v/>
      </c>
      <c r="BU244" s="358">
        <f>BU252</f>
        <v/>
      </c>
      <c r="BV244" s="358">
        <f>BV252</f>
        <v/>
      </c>
      <c r="BW244" s="358">
        <f>BW252</f>
        <v/>
      </c>
      <c r="BX244" s="358">
        <f>BX252</f>
        <v/>
      </c>
      <c r="BY244" s="358">
        <f>BY252</f>
        <v/>
      </c>
      <c r="BZ244" s="358">
        <f>BZ252</f>
        <v/>
      </c>
      <c r="CA244" s="358">
        <f>CA252</f>
        <v/>
      </c>
      <c r="CB244" s="358">
        <f>CB252</f>
        <v/>
      </c>
      <c r="CC244" s="358">
        <f>CC252</f>
        <v/>
      </c>
      <c r="CD244" s="358">
        <f>CD252</f>
        <v/>
      </c>
      <c r="CE244" s="358">
        <f>CE252</f>
        <v/>
      </c>
      <c r="CF244" s="358">
        <f>CF252</f>
        <v/>
      </c>
      <c r="CG244" s="358">
        <f>CG252</f>
        <v/>
      </c>
      <c r="CH244" s="358">
        <f>CH252</f>
        <v/>
      </c>
      <c r="CI244" s="358">
        <f>CI252</f>
        <v/>
      </c>
      <c r="CJ244" s="358">
        <f>CJ252</f>
        <v/>
      </c>
      <c r="CK244" s="358">
        <f>CK252</f>
        <v/>
      </c>
      <c r="CL244" s="358">
        <f>CL252</f>
        <v/>
      </c>
      <c r="CM244" s="358">
        <f>CM252</f>
        <v/>
      </c>
      <c r="CN244" s="358">
        <f>CN252</f>
        <v/>
      </c>
      <c r="CO244" s="358">
        <f>CO252</f>
        <v/>
      </c>
      <c r="CP244" s="358">
        <f>CP252</f>
        <v/>
      </c>
      <c r="CQ244" s="358">
        <f>CQ252</f>
        <v/>
      </c>
      <c r="CR244" s="358">
        <f>CR252</f>
        <v/>
      </c>
      <c r="CS244" s="358">
        <f>CS252</f>
        <v/>
      </c>
      <c r="CT244" s="358">
        <f>CT252</f>
        <v/>
      </c>
      <c r="CU244" s="358">
        <f>CU252</f>
        <v/>
      </c>
      <c r="CV244" s="358">
        <f>CV252</f>
        <v/>
      </c>
      <c r="CW244" s="358">
        <f>CW252</f>
        <v/>
      </c>
      <c r="CX244" s="358">
        <f>CX252</f>
        <v/>
      </c>
      <c r="CY244" s="358">
        <f>CY252</f>
        <v/>
      </c>
      <c r="CZ244" s="358">
        <f>CZ252</f>
        <v/>
      </c>
      <c r="DA244" s="358">
        <f>DA252</f>
        <v/>
      </c>
      <c r="DB244" s="358">
        <f>DB252</f>
        <v/>
      </c>
      <c r="DC244" s="358">
        <f>DC252</f>
        <v/>
      </c>
      <c r="DD244" s="358">
        <f>DD252</f>
        <v/>
      </c>
      <c r="DE244" s="358">
        <f>DE252</f>
        <v/>
      </c>
      <c r="DF244" s="358">
        <f>DF252</f>
        <v/>
      </c>
      <c r="DG244" s="359">
        <f>DG252</f>
        <v/>
      </c>
      <c r="DH244" s="359">
        <f>DH252</f>
        <v/>
      </c>
      <c r="DI244" s="359">
        <f>DI252</f>
        <v/>
      </c>
      <c r="DJ244" s="359">
        <f>DJ252</f>
        <v/>
      </c>
      <c r="DK244" s="359">
        <f>DK252</f>
        <v/>
      </c>
      <c r="DL244" s="359">
        <f>DL252</f>
        <v/>
      </c>
      <c r="DM244" s="359">
        <f>DM252</f>
        <v/>
      </c>
      <c r="DN244" s="359">
        <f>DN252</f>
        <v/>
      </c>
      <c r="DO244" s="359">
        <f>DO252</f>
        <v/>
      </c>
      <c r="DP244" s="359">
        <f>DP252</f>
        <v/>
      </c>
      <c r="DQ244" s="359">
        <f>DQ252</f>
        <v/>
      </c>
      <c r="DR244" s="359">
        <f>DR252</f>
        <v/>
      </c>
      <c r="DS244" s="359">
        <f>DS252</f>
        <v/>
      </c>
      <c r="DT244" s="359">
        <f>DT252</f>
        <v/>
      </c>
      <c r="DU244" s="359">
        <f>DU252</f>
        <v/>
      </c>
      <c r="DV244" s="359">
        <f>DV252</f>
        <v/>
      </c>
      <c r="DW244" s="359">
        <f>DW252</f>
        <v/>
      </c>
      <c r="DX244" s="359">
        <f>DX252</f>
        <v/>
      </c>
      <c r="DY244" s="359">
        <f>DY252</f>
        <v/>
      </c>
      <c r="DZ244" s="359">
        <f>DZ252</f>
        <v/>
      </c>
      <c r="EA244" s="359">
        <f>EA252</f>
        <v/>
      </c>
      <c r="EB244" s="359">
        <f>EB252</f>
        <v/>
      </c>
      <c r="EC244" s="359">
        <f>EC252</f>
        <v/>
      </c>
      <c r="ED244" s="359">
        <f>ED252</f>
        <v/>
      </c>
      <c r="EE244" s="359">
        <f>EE252</f>
        <v/>
      </c>
      <c r="EF244" s="359">
        <f>EF252</f>
        <v/>
      </c>
      <c r="EG244" s="359">
        <f>EG252</f>
        <v/>
      </c>
      <c r="EH244" s="359">
        <f>EH252</f>
        <v/>
      </c>
      <c r="EI244" s="359">
        <f>EI252</f>
        <v/>
      </c>
      <c r="EJ244" s="359">
        <f>EJ252</f>
        <v/>
      </c>
      <c r="EK244" s="359">
        <f>EK252</f>
        <v/>
      </c>
      <c r="EL244" s="359">
        <f>EL252</f>
        <v/>
      </c>
      <c r="EM244" s="359">
        <f>EM252</f>
        <v/>
      </c>
      <c r="EN244" s="359">
        <f>EN252</f>
        <v/>
      </c>
      <c r="EO244" s="359">
        <f>EO252</f>
        <v/>
      </c>
      <c r="EP244" s="359">
        <f>EP252</f>
        <v/>
      </c>
      <c r="EQ244" s="359">
        <f>EQ252</f>
        <v/>
      </c>
      <c r="ER244" s="359">
        <f>ER252</f>
        <v/>
      </c>
      <c r="ES244" s="359">
        <f>ES252</f>
        <v/>
      </c>
      <c r="ET244" s="359">
        <f>ET252</f>
        <v/>
      </c>
      <c r="EU244" s="359">
        <f>EU252</f>
        <v/>
      </c>
      <c r="EV244" s="359">
        <f>EV252</f>
        <v/>
      </c>
      <c r="EW244" s="359">
        <f>EW252</f>
        <v/>
      </c>
      <c r="EX244" s="359">
        <f>EX252</f>
        <v/>
      </c>
      <c r="EY244" s="359">
        <f>EY252</f>
        <v/>
      </c>
      <c r="EZ244" s="359">
        <f>EZ252</f>
        <v/>
      </c>
      <c r="FA244" s="359">
        <f>FA252</f>
        <v/>
      </c>
      <c r="FB244" s="359">
        <f>FB252</f>
        <v/>
      </c>
      <c r="FC244" s="359">
        <f>FC252</f>
        <v/>
      </c>
      <c r="FD244" s="359">
        <f>FD252</f>
        <v/>
      </c>
      <c r="FE244" s="359">
        <f>FE252</f>
        <v/>
      </c>
      <c r="FF244" s="359">
        <f>FF252</f>
        <v/>
      </c>
      <c r="FG244" s="359">
        <f>FG252</f>
        <v/>
      </c>
      <c r="FH244" s="359">
        <f>FH252</f>
        <v/>
      </c>
      <c r="FI244" s="359">
        <f>FI252</f>
        <v/>
      </c>
      <c r="FJ244" s="359">
        <f>FJ252</f>
        <v/>
      </c>
      <c r="FK244" s="359">
        <f>FK252</f>
        <v/>
      </c>
      <c r="FL244" s="359">
        <f>FL252</f>
        <v/>
      </c>
      <c r="FM244" s="359">
        <f>FM252</f>
        <v/>
      </c>
      <c r="FN244" s="359">
        <f>FN252</f>
        <v/>
      </c>
      <c r="FO244" s="359">
        <f>FO252</f>
        <v/>
      </c>
      <c r="FP244" s="359">
        <f>FP252</f>
        <v/>
      </c>
      <c r="FQ244" s="359">
        <f>FQ252</f>
        <v/>
      </c>
      <c r="FR244" s="359">
        <f>FR252</f>
        <v/>
      </c>
      <c r="FS244" s="359">
        <f>FS252</f>
        <v/>
      </c>
      <c r="FT244" s="359">
        <f>FT252</f>
        <v/>
      </c>
      <c r="FU244" s="359">
        <f>FU252</f>
        <v/>
      </c>
      <c r="FV244" s="359">
        <f>FV252</f>
        <v/>
      </c>
      <c r="FW244" s="359">
        <f>FW252</f>
        <v/>
      </c>
      <c r="FX244" s="359">
        <f>FX252</f>
        <v/>
      </c>
      <c r="FY244" s="359">
        <f>FY252</f>
        <v/>
      </c>
      <c r="FZ244" s="359">
        <f>FZ252</f>
        <v/>
      </c>
      <c r="GA244" s="359">
        <f>GA252</f>
        <v/>
      </c>
      <c r="GB244" s="359">
        <f>GB252</f>
        <v/>
      </c>
      <c r="GC244" s="359">
        <f>GC252</f>
        <v/>
      </c>
      <c r="GD244" s="359">
        <f>GD252</f>
        <v/>
      </c>
      <c r="GE244" s="359">
        <f>GE252</f>
        <v/>
      </c>
      <c r="GF244" s="359">
        <f>GF252</f>
        <v/>
      </c>
      <c r="GG244" s="359">
        <f>GG252</f>
        <v/>
      </c>
      <c r="GH244" s="359">
        <f>GH252</f>
        <v/>
      </c>
      <c r="GI244" s="359">
        <f>GI252</f>
        <v/>
      </c>
      <c r="GJ244" s="359">
        <f>GJ252</f>
        <v/>
      </c>
      <c r="GK244" s="359">
        <f>GK252</f>
        <v/>
      </c>
      <c r="GL244" s="359">
        <f>GL252</f>
        <v/>
      </c>
      <c r="GM244" s="359">
        <f>GM252</f>
        <v/>
      </c>
      <c r="GN244" s="359">
        <f>GN252</f>
        <v/>
      </c>
      <c r="GO244" s="359">
        <f>GO252</f>
        <v/>
      </c>
      <c r="GP244" s="359">
        <f>GP252</f>
        <v/>
      </c>
      <c r="GQ244" s="359">
        <f>GQ252</f>
        <v/>
      </c>
      <c r="GR244" s="359">
        <f>GR252</f>
        <v/>
      </c>
      <c r="GS244" s="359">
        <f>GS252</f>
        <v/>
      </c>
      <c r="GT244" s="359">
        <f>GT252</f>
        <v/>
      </c>
      <c r="GU244" s="359">
        <f>GU252</f>
        <v/>
      </c>
      <c r="GV244" s="359">
        <f>GV252</f>
        <v/>
      </c>
      <c r="GW244" s="359">
        <f>GW252</f>
        <v/>
      </c>
      <c r="GX244" s="359">
        <f>GX252</f>
        <v/>
      </c>
    </row>
    <row r="245"/>
    <row r="246">
      <c r="A246" t="n">
        <v>17</v>
      </c>
      <c r="B246" t="n">
        <v>0</v>
      </c>
      <c r="C246">
        <f>ROW(SmtRes!A127)</f>
        <v/>
      </c>
      <c r="D246">
        <f>ROW(EtalonRes!A128)</f>
        <v/>
      </c>
      <c r="E246" t="inlineStr">
        <is>
          <t>1</t>
        </is>
      </c>
      <c r="F246" t="inlineStr">
        <is>
          <t>65-15-7</t>
        </is>
      </c>
      <c r="G246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246" t="inlineStr">
        <is>
          <t>100 м трубопровода</t>
        </is>
      </c>
      <c r="I246">
        <f>ROUND(ROUND(2/100,4),7)</f>
        <v/>
      </c>
      <c r="J246" t="n">
        <v>0</v>
      </c>
      <c r="K246">
        <f>ROUND(ROUND(2/100,4),7)</f>
        <v/>
      </c>
      <c r="O246">
        <f>ROUND(CP246,0)</f>
        <v/>
      </c>
      <c r="P246">
        <f>ROUND(CQ246*I246,0)</f>
        <v/>
      </c>
      <c r="Q246">
        <f>(ROUND((ROUND(((ET246)*I246),0)*BB246),0)+ROUND((ROUND(((AE246-(EU246))*I246),0)*BS246),0))</f>
        <v/>
      </c>
      <c r="R246">
        <f>(ROUND((ROUND(((EU246)*I246),0)*BS246),0)+ROUND((ROUND(((AE246-(EU246))*I246),0)*BS246),0))</f>
        <v/>
      </c>
      <c r="S246">
        <f>ROUND(CT246*I246,0)</f>
        <v/>
      </c>
      <c r="T246">
        <f>ROUND(CU246*I246,0)</f>
        <v/>
      </c>
      <c r="U246">
        <f>ROUND(CV246*I246,7)</f>
        <v/>
      </c>
      <c r="V246">
        <f>ROUND(CW246*I246,7)</f>
        <v/>
      </c>
      <c r="W246">
        <f>ROUND(CX246*I246,0)</f>
        <v/>
      </c>
      <c r="X246">
        <f>ROUND(CY246,0)</f>
        <v/>
      </c>
      <c r="Y246">
        <f>ROUND(CZ246,0)</f>
        <v/>
      </c>
      <c r="AA246" t="n">
        <v>78855224</v>
      </c>
      <c r="AB246">
        <f>ROUND((AC246+AD246+AF246),2)</f>
        <v/>
      </c>
      <c r="AC246">
        <f>ROUND((ES246),2)</f>
        <v/>
      </c>
      <c r="AD246">
        <f>ROUND((((ET246)-(EU246))+AE246),2)</f>
        <v/>
      </c>
      <c r="AE246">
        <f>ROUND((EU246),2)</f>
        <v/>
      </c>
      <c r="AF246">
        <f>ROUND((EV246),2)</f>
        <v/>
      </c>
      <c r="AG246">
        <f>ROUND((AP246),2)</f>
        <v/>
      </c>
      <c r="AH246">
        <f>(EW246)</f>
        <v/>
      </c>
      <c r="AI246">
        <f>(EX246)</f>
        <v/>
      </c>
      <c r="AJ246">
        <f>(AS246)</f>
        <v/>
      </c>
      <c r="AK246" t="n">
        <v>4688.11</v>
      </c>
      <c r="AL246" t="n">
        <v>2863.06</v>
      </c>
      <c r="AM246" t="n">
        <v>64.59</v>
      </c>
      <c r="AN246" t="n">
        <v>0</v>
      </c>
      <c r="AO246" t="n">
        <v>1760.46</v>
      </c>
      <c r="AP246" t="n">
        <v>0</v>
      </c>
      <c r="AQ246" t="n">
        <v>183</v>
      </c>
      <c r="AR246" t="n">
        <v>0</v>
      </c>
      <c r="AS246" t="n">
        <v>0</v>
      </c>
      <c r="AT246" t="n">
        <v>103</v>
      </c>
      <c r="AU246" t="n">
        <v>52</v>
      </c>
      <c r="AV246" t="n">
        <v>1</v>
      </c>
      <c r="AW246" t="n">
        <v>1</v>
      </c>
      <c r="AZ246" t="n">
        <v>1</v>
      </c>
      <c r="BA246" t="n">
        <v>52.25</v>
      </c>
      <c r="BB246" t="n">
        <v>21.24</v>
      </c>
      <c r="BC246" t="n">
        <v>10.86</v>
      </c>
      <c r="BD246" t="inlineStr"/>
      <c r="BE246" t="inlineStr"/>
      <c r="BF246" t="inlineStr"/>
      <c r="BG246" t="inlineStr"/>
      <c r="BH246" t="n">
        <v>0</v>
      </c>
      <c r="BI246" t="n">
        <v>1</v>
      </c>
      <c r="BJ246" t="inlineStr">
        <is>
          <t>ТЕРр Московской обл., 65-15-7, приказ Минстроя России №675/пр от 28.02.2017 № 263/пр</t>
        </is>
      </c>
      <c r="BM246" t="n">
        <v>65008</v>
      </c>
      <c r="BN246" t="n">
        <v>0</v>
      </c>
      <c r="BO246" t="inlineStr">
        <is>
          <t>65-15-7</t>
        </is>
      </c>
      <c r="BP246" t="n">
        <v>1</v>
      </c>
      <c r="BQ246" t="n">
        <v>6</v>
      </c>
      <c r="BR246" t="n">
        <v>0</v>
      </c>
      <c r="BS246" t="n">
        <v>52.25</v>
      </c>
      <c r="BT246" t="n">
        <v>1</v>
      </c>
      <c r="BU246" t="n">
        <v>1</v>
      </c>
      <c r="BV246" t="n">
        <v>1</v>
      </c>
      <c r="BW246" t="n">
        <v>1</v>
      </c>
      <c r="BX246" t="n">
        <v>1</v>
      </c>
      <c r="BY246" t="inlineStr"/>
      <c r="BZ246" t="n">
        <v>103</v>
      </c>
      <c r="CA246" t="n">
        <v>52</v>
      </c>
      <c r="CB246" t="inlineStr"/>
      <c r="CE246" t="n">
        <v>12</v>
      </c>
      <c r="CF246" t="n">
        <v>0</v>
      </c>
      <c r="CG246" t="n">
        <v>0</v>
      </c>
      <c r="CM246" t="n">
        <v>0</v>
      </c>
      <c r="CN246" t="inlineStr"/>
      <c r="CO246" t="n">
        <v>0</v>
      </c>
      <c r="CP246">
        <f>(P246+Q246+S246)</f>
        <v/>
      </c>
      <c r="CQ246">
        <f>AC246*BC246</f>
        <v/>
      </c>
      <c r="CR246">
        <f>(ROUND((ROUND(((ET246)*1),0)*BB246),0)+ROUND((ROUND(((AE246-(EU246))*1),0)*BS246),0))</f>
        <v/>
      </c>
      <c r="CS246">
        <f>(ROUND((ROUND(((EU246)*1),0)*BS246),0)+ROUND((ROUND(((AE246-(EU246))*1),0)*BS246),0))</f>
        <v/>
      </c>
      <c r="CT246">
        <f>AF246*BA246</f>
        <v/>
      </c>
      <c r="CU246">
        <f>AG246</f>
        <v/>
      </c>
      <c r="CV246">
        <f>AH246</f>
        <v/>
      </c>
      <c r="CW246">
        <f>AI246</f>
        <v/>
      </c>
      <c r="CX246">
        <f>AJ246</f>
        <v/>
      </c>
      <c r="CY246">
        <f>(((S246+R246)*AT246)/100)</f>
        <v/>
      </c>
      <c r="CZ246">
        <f>(((S246+R246)*AU246)/100)</f>
        <v/>
      </c>
      <c r="DC246" t="inlineStr"/>
      <c r="DD246" t="inlineStr"/>
      <c r="DE246" t="inlineStr"/>
      <c r="DF246" t="inlineStr"/>
      <c r="DG246" t="inlineStr"/>
      <c r="DH246" t="inlineStr"/>
      <c r="DI246" t="inlineStr"/>
      <c r="DJ246" t="inlineStr"/>
      <c r="DK246" t="inlineStr"/>
      <c r="DL246" t="inlineStr"/>
      <c r="DM246" t="inlineStr"/>
      <c r="DN246" t="n">
        <v>0</v>
      </c>
      <c r="DO246" t="n">
        <v>0</v>
      </c>
      <c r="DP246" t="n">
        <v>1</v>
      </c>
      <c r="DQ246" t="n">
        <v>1</v>
      </c>
      <c r="DU246" t="n">
        <v>1013</v>
      </c>
      <c r="DV246" t="inlineStr">
        <is>
          <t>100 м трубопровода</t>
        </is>
      </c>
      <c r="DW246" t="inlineStr">
        <is>
          <t>100 м трубопровода</t>
        </is>
      </c>
      <c r="DX246" t="n">
        <v>1</v>
      </c>
      <c r="DZ246" t="inlineStr"/>
      <c r="EA246" t="inlineStr"/>
      <c r="EB246" t="inlineStr"/>
      <c r="EC246" t="inlineStr"/>
      <c r="EE246" t="n">
        <v>78726002</v>
      </c>
      <c r="EF246" t="n">
        <v>6</v>
      </c>
      <c r="EG246" t="inlineStr">
        <is>
          <t>Ремонтно-строительные работы</t>
        </is>
      </c>
      <c r="EH246" t="n">
        <v>99</v>
      </c>
      <c r="EI246" t="inlineStr">
        <is>
          <t>Внутренние санитарно-технические работы</t>
        </is>
      </c>
      <c r="EJ246" t="n">
        <v>1</v>
      </c>
      <c r="EK246" t="n">
        <v>65008</v>
      </c>
      <c r="EL246" t="inlineStr">
        <is>
          <t>Внутренние санитарнотехнические работы: смена труб, санприборов, запорной арматуры и другое</t>
        </is>
      </c>
      <c r="EM246" t="inlineStr">
        <is>
          <t>рФЕР-65</t>
        </is>
      </c>
      <c r="EO246" t="inlineStr"/>
      <c r="EQ246" t="n">
        <v>0</v>
      </c>
      <c r="ER246" t="n">
        <v>4688.11</v>
      </c>
      <c r="ES246" t="n">
        <v>2863.06</v>
      </c>
      <c r="ET246" t="n">
        <v>64.59</v>
      </c>
      <c r="EU246" t="n">
        <v>0</v>
      </c>
      <c r="EV246" t="n">
        <v>1760.46</v>
      </c>
      <c r="EW246" t="n">
        <v>183</v>
      </c>
      <c r="EX246" t="n">
        <v>0</v>
      </c>
      <c r="EY246" t="n">
        <v>0</v>
      </c>
      <c r="FQ246" t="n">
        <v>0</v>
      </c>
      <c r="FR246" t="n">
        <v>0</v>
      </c>
      <c r="FS246" t="n">
        <v>0</v>
      </c>
      <c r="FX246" t="n">
        <v>103</v>
      </c>
      <c r="FY246" t="n">
        <v>52</v>
      </c>
      <c r="GA246" t="inlineStr"/>
      <c r="GD246" t="n">
        <v>1</v>
      </c>
      <c r="GF246" t="n">
        <v>2023211176</v>
      </c>
      <c r="GG246" t="n">
        <v>2</v>
      </c>
      <c r="GH246" t="n">
        <v>1</v>
      </c>
      <c r="GI246" t="n">
        <v>2</v>
      </c>
      <c r="GJ246" t="n">
        <v>0</v>
      </c>
      <c r="GK246" t="n">
        <v>0</v>
      </c>
      <c r="GL246">
        <f>ROUND(IF(AND(BH246=3,BI246=3,FS246&lt;&gt;0),P246,0),0)</f>
        <v/>
      </c>
      <c r="GM246">
        <f>ROUND(O246+X246+Y246,0)+GX246</f>
        <v/>
      </c>
      <c r="GN246">
        <f>IF(OR(BI246=0,BI246=1),GM246-GX246,0)</f>
        <v/>
      </c>
      <c r="GO246">
        <f>IF(BI246=2,GM246-GX246,0)</f>
        <v/>
      </c>
      <c r="GP246">
        <f>IF(BI246=4,GM246-GX246,0)</f>
        <v/>
      </c>
      <c r="GR246" t="n">
        <v>0</v>
      </c>
      <c r="GS246" t="n">
        <v>3</v>
      </c>
      <c r="GT246" t="n">
        <v>0</v>
      </c>
      <c r="GU246" t="inlineStr"/>
      <c r="GV246">
        <f>ROUND((GT246),2)</f>
        <v/>
      </c>
      <c r="GW246" t="n">
        <v>1</v>
      </c>
      <c r="GX246">
        <f>ROUND(HC246*I246,0)</f>
        <v/>
      </c>
      <c r="HA246" t="n">
        <v>0</v>
      </c>
      <c r="HB246" t="n">
        <v>0</v>
      </c>
      <c r="HC246">
        <f>GV246*GW246</f>
        <v/>
      </c>
      <c r="HE246" t="inlineStr"/>
      <c r="HF246" t="inlineStr"/>
      <c r="HM246" t="inlineStr"/>
      <c r="HN246" t="inlineStr">
        <is>
          <t>Пр/812-099.2-1</t>
        </is>
      </c>
      <c r="HO246" t="inlineStr">
        <is>
          <t>Пр/774-099.2</t>
        </is>
      </c>
      <c r="HP246" t="inlineStr">
        <is>
          <t>Внутренние санитарнотехнические работы: смена труб, санприборов, запорной арматуры и другое</t>
        </is>
      </c>
      <c r="HQ246" t="inlineStr">
        <is>
          <t>Внутренние санитарнотехнические работы: смена труб, санприборов, запорной арматуры и другое</t>
        </is>
      </c>
      <c r="HS246" t="n">
        <v>0</v>
      </c>
      <c r="IK246" t="n">
        <v>0</v>
      </c>
    </row>
    <row r="247">
      <c r="A247" t="n">
        <v>18</v>
      </c>
      <c r="B247" t="n">
        <v>0</v>
      </c>
      <c r="C247" t="n">
        <v>125</v>
      </c>
      <c r="E247" t="inlineStr">
        <is>
          <t>1,1</t>
        </is>
      </c>
      <c r="F247" t="inlineStr">
        <is>
          <t>302-0063</t>
        </is>
      </c>
      <c r="G247" t="inlineStr">
        <is>
          <t>Кран шаровый муфтовый Valtec для воды диаметром 20 мм, тип в/в</t>
        </is>
      </c>
      <c r="H247" t="inlineStr">
        <is>
          <t>шт.</t>
        </is>
      </c>
      <c r="I247">
        <f>I246*J247</f>
        <v/>
      </c>
      <c r="J247" t="n">
        <v>100</v>
      </c>
      <c r="K247" t="n">
        <v>100</v>
      </c>
      <c r="O247">
        <f>ROUND(CP247,0)</f>
        <v/>
      </c>
      <c r="P247">
        <f>ROUND(CQ247*I247,0)</f>
        <v/>
      </c>
      <c r="Q247">
        <f>(ROUND((ROUND(((ET247)*I247),0)*BB247),0)+ROUND((ROUND(((AE247-(EU247))*I247),0)*BS247),0))</f>
        <v/>
      </c>
      <c r="R247">
        <f>(ROUND((ROUND(((EU247)*I247),0)*BS247),0)+ROUND((ROUND(((AE247-(EU247))*I247),0)*BS247),0))</f>
        <v/>
      </c>
      <c r="S247">
        <f>ROUND(CT247*I247,0)</f>
        <v/>
      </c>
      <c r="T247">
        <f>ROUND(CU247*I247,0)</f>
        <v/>
      </c>
      <c r="U247">
        <f>ROUND(CV247*I247,7)</f>
        <v/>
      </c>
      <c r="V247">
        <f>ROUND(CW247*I247,7)</f>
        <v/>
      </c>
      <c r="W247">
        <f>ROUND(CX247*I247,0)</f>
        <v/>
      </c>
      <c r="X247">
        <f>ROUND(CY247,0)</f>
        <v/>
      </c>
      <c r="Y247">
        <f>ROUND(CZ247,0)</f>
        <v/>
      </c>
      <c r="AA247" t="n">
        <v>78855224</v>
      </c>
      <c r="AB247">
        <f>ROUND((AC247+AD247+AF247),2)</f>
        <v/>
      </c>
      <c r="AC247">
        <f>ROUND((ES247),2)</f>
        <v/>
      </c>
      <c r="AD247">
        <f>ROUND((((ET247)-(EU247))+AE247),2)</f>
        <v/>
      </c>
      <c r="AE247">
        <f>ROUND((EU247),2)</f>
        <v/>
      </c>
      <c r="AF247">
        <f>ROUND((EV247),2)</f>
        <v/>
      </c>
      <c r="AG247">
        <f>ROUND((AP247),2)</f>
        <v/>
      </c>
      <c r="AH247">
        <f>(EW247)</f>
        <v/>
      </c>
      <c r="AI247">
        <f>(EX247)</f>
        <v/>
      </c>
      <c r="AJ247">
        <f>(AS247)</f>
        <v/>
      </c>
      <c r="AK247" t="n">
        <v>42.46</v>
      </c>
      <c r="AL247" t="n">
        <v>42.46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  <c r="AS247" t="n">
        <v>0.01</v>
      </c>
      <c r="AT247" t="n">
        <v>103</v>
      </c>
      <c r="AU247" t="n">
        <v>52</v>
      </c>
      <c r="AV247" t="n">
        <v>1</v>
      </c>
      <c r="AW247" t="n">
        <v>1</v>
      </c>
      <c r="AZ247" t="n">
        <v>1</v>
      </c>
      <c r="BA247" t="n">
        <v>1</v>
      </c>
      <c r="BB247" t="n">
        <v>1</v>
      </c>
      <c r="BC247" t="n">
        <v>13.78</v>
      </c>
      <c r="BD247" t="inlineStr"/>
      <c r="BE247" t="inlineStr"/>
      <c r="BF247" t="inlineStr"/>
      <c r="BG247" t="inlineStr"/>
      <c r="BH247" t="n">
        <v>3</v>
      </c>
      <c r="BI247" t="n">
        <v>1</v>
      </c>
      <c r="BJ247" t="inlineStr">
        <is>
          <t>ТССЦ Московской обл., 302-0063, приказ Минстроя России №675/пр от 28.02.2017 № 256/пр</t>
        </is>
      </c>
      <c r="BM247" t="n">
        <v>65008</v>
      </c>
      <c r="BN247" t="n">
        <v>0</v>
      </c>
      <c r="BO247" t="inlineStr">
        <is>
          <t>302-0063</t>
        </is>
      </c>
      <c r="BP247" t="n">
        <v>1</v>
      </c>
      <c r="BQ247" t="n">
        <v>6</v>
      </c>
      <c r="BR247" t="n">
        <v>0</v>
      </c>
      <c r="BS247" t="n">
        <v>1</v>
      </c>
      <c r="BT247" t="n">
        <v>1</v>
      </c>
      <c r="BU247" t="n">
        <v>1</v>
      </c>
      <c r="BV247" t="n">
        <v>1</v>
      </c>
      <c r="BW247" t="n">
        <v>1</v>
      </c>
      <c r="BX247" t="n">
        <v>1</v>
      </c>
      <c r="BY247" t="inlineStr"/>
      <c r="BZ247" t="n">
        <v>103</v>
      </c>
      <c r="CA247" t="n">
        <v>52</v>
      </c>
      <c r="CB247" t="inlineStr"/>
      <c r="CE247" t="n">
        <v>12</v>
      </c>
      <c r="CF247" t="n">
        <v>0</v>
      </c>
      <c r="CG247" t="n">
        <v>0</v>
      </c>
      <c r="CM247" t="n">
        <v>0</v>
      </c>
      <c r="CN247" t="inlineStr"/>
      <c r="CO247" t="n">
        <v>0</v>
      </c>
      <c r="CP247">
        <f>(P247+Q247+S247)</f>
        <v/>
      </c>
      <c r="CQ247">
        <f>AC247*BC247</f>
        <v/>
      </c>
      <c r="CR247">
        <f>(ROUND((ROUND(((ET247)*1),0)*BB247),0)+ROUND((ROUND(((AE247-(EU247))*1),0)*BS247),0))</f>
        <v/>
      </c>
      <c r="CS247">
        <f>(ROUND((ROUND(((EU247)*1),0)*BS247),0)+ROUND((ROUND(((AE247-(EU247))*1),0)*BS247),0))</f>
        <v/>
      </c>
      <c r="CT247">
        <f>AF247*BA247</f>
        <v/>
      </c>
      <c r="CU247">
        <f>AG247</f>
        <v/>
      </c>
      <c r="CV247">
        <f>AH247</f>
        <v/>
      </c>
      <c r="CW247">
        <f>AI247</f>
        <v/>
      </c>
      <c r="CX247">
        <f>AJ247</f>
        <v/>
      </c>
      <c r="CY247">
        <f>(((S247+R247)*AT247)/100)</f>
        <v/>
      </c>
      <c r="CZ247">
        <f>(((S247+R247)*AU247)/100)</f>
        <v/>
      </c>
      <c r="DC247" t="inlineStr"/>
      <c r="DD247" t="inlineStr"/>
      <c r="DE247" t="inlineStr"/>
      <c r="DF247" t="inlineStr"/>
      <c r="DG247" t="inlineStr"/>
      <c r="DH247" t="inlineStr"/>
      <c r="DI247" t="inlineStr"/>
      <c r="DJ247" t="inlineStr"/>
      <c r="DK247" t="inlineStr"/>
      <c r="DL247" t="inlineStr"/>
      <c r="DM247" t="inlineStr"/>
      <c r="DN247" t="n">
        <v>0</v>
      </c>
      <c r="DO247" t="n">
        <v>0</v>
      </c>
      <c r="DP247" t="n">
        <v>1</v>
      </c>
      <c r="DQ247" t="n">
        <v>1</v>
      </c>
      <c r="DU247" t="n">
        <v>1010</v>
      </c>
      <c r="DV247" t="inlineStr">
        <is>
          <t>шт.</t>
        </is>
      </c>
      <c r="DW247" t="inlineStr">
        <is>
          <t>шт.</t>
        </is>
      </c>
      <c r="DX247" t="n">
        <v>1</v>
      </c>
      <c r="DZ247" t="inlineStr"/>
      <c r="EA247" t="inlineStr"/>
      <c r="EB247" t="inlineStr"/>
      <c r="EC247" t="inlineStr"/>
      <c r="EE247" t="n">
        <v>78726002</v>
      </c>
      <c r="EF247" t="n">
        <v>6</v>
      </c>
      <c r="EG247" t="inlineStr">
        <is>
          <t>Ремонтно-строительные работы</t>
        </is>
      </c>
      <c r="EH247" t="n">
        <v>99</v>
      </c>
      <c r="EI247" t="inlineStr">
        <is>
          <t>Внутренние санитарно-технические работы</t>
        </is>
      </c>
      <c r="EJ247" t="n">
        <v>1</v>
      </c>
      <c r="EK247" t="n">
        <v>65008</v>
      </c>
      <c r="EL247" t="inlineStr">
        <is>
          <t>Внутренние санитарнотехнические работы: смена труб, санприборов, запорной арматуры и другое</t>
        </is>
      </c>
      <c r="EM247" t="inlineStr">
        <is>
          <t>рФЕР-65</t>
        </is>
      </c>
      <c r="EO247" t="inlineStr"/>
      <c r="EQ247" t="n">
        <v>0</v>
      </c>
      <c r="ER247" t="n">
        <v>42.46</v>
      </c>
      <c r="ES247" t="n">
        <v>42.46</v>
      </c>
      <c r="ET247" t="n">
        <v>0</v>
      </c>
      <c r="EU247" t="n">
        <v>0</v>
      </c>
      <c r="EV247" t="n">
        <v>0</v>
      </c>
      <c r="EW247" t="n">
        <v>0</v>
      </c>
      <c r="EX247" t="n">
        <v>0</v>
      </c>
      <c r="FQ247" t="n">
        <v>0</v>
      </c>
      <c r="FR247" t="n">
        <v>0</v>
      </c>
      <c r="FS247" t="n">
        <v>0</v>
      </c>
      <c r="FX247" t="n">
        <v>103</v>
      </c>
      <c r="FY247" t="n">
        <v>52</v>
      </c>
      <c r="GA247" t="inlineStr"/>
      <c r="GD247" t="n">
        <v>1</v>
      </c>
      <c r="GF247" t="n">
        <v>1037232740</v>
      </c>
      <c r="GG247" t="n">
        <v>2</v>
      </c>
      <c r="GH247" t="n">
        <v>1</v>
      </c>
      <c r="GI247" t="n">
        <v>2</v>
      </c>
      <c r="GJ247" t="n">
        <v>0</v>
      </c>
      <c r="GK247" t="n">
        <v>0</v>
      </c>
      <c r="GL247">
        <f>ROUND(IF(AND(BH247=3,BI247=3,FS247&lt;&gt;0),P247,0),0)</f>
        <v/>
      </c>
      <c r="GM247">
        <f>ROUND(O247+X247+Y247,0)+GX247</f>
        <v/>
      </c>
      <c r="GN247">
        <f>IF(OR(BI247=0,BI247=1),GM247-GX247,0)</f>
        <v/>
      </c>
      <c r="GO247">
        <f>IF(BI247=2,GM247-GX247,0)</f>
        <v/>
      </c>
      <c r="GP247">
        <f>IF(BI247=4,GM247-GX247,0)</f>
        <v/>
      </c>
      <c r="GR247" t="n">
        <v>0</v>
      </c>
      <c r="GS247" t="n">
        <v>3</v>
      </c>
      <c r="GT247" t="n">
        <v>0</v>
      </c>
      <c r="GU247" t="inlineStr"/>
      <c r="GV247">
        <f>ROUND((GT247),2)</f>
        <v/>
      </c>
      <c r="GW247" t="n">
        <v>1</v>
      </c>
      <c r="GX247">
        <f>ROUND(HC247*I247,0)</f>
        <v/>
      </c>
      <c r="HA247" t="n">
        <v>0</v>
      </c>
      <c r="HB247" t="n">
        <v>0</v>
      </c>
      <c r="HC247">
        <f>GV247*GW247</f>
        <v/>
      </c>
      <c r="HE247" t="inlineStr"/>
      <c r="HF247" t="inlineStr"/>
      <c r="HM247" t="inlineStr"/>
      <c r="HN247" t="inlineStr">
        <is>
          <t>Пр/812-099.2-1</t>
        </is>
      </c>
      <c r="HO247" t="inlineStr">
        <is>
          <t>Пр/774-099.2</t>
        </is>
      </c>
      <c r="HP247" t="inlineStr">
        <is>
          <t>Внутренние санитарнотехнические работы: смена труб, санприборов, запорной арматуры и другое</t>
        </is>
      </c>
      <c r="HQ247" t="inlineStr">
        <is>
          <t>Внутренние санитарнотехнические работы: смена труб, санприборов, запорной арматуры и другое</t>
        </is>
      </c>
      <c r="HS247" t="n">
        <v>0</v>
      </c>
      <c r="IK247" t="n">
        <v>0</v>
      </c>
    </row>
    <row r="248">
      <c r="A248" t="n">
        <v>18</v>
      </c>
      <c r="B248" t="n">
        <v>0</v>
      </c>
      <c r="C248" t="n">
        <v>126</v>
      </c>
      <c r="E248" t="inlineStr">
        <is>
          <t>1,2</t>
        </is>
      </c>
      <c r="F248" t="inlineStr">
        <is>
          <t>507-3620</t>
        </is>
      </c>
      <c r="G248" t="inlineStr">
        <is>
          <t>Тройник полипропиленовый переходной диаметром 32х20х20 мм (прим. 32*20*15)/ прим.25-20-25</t>
        </is>
      </c>
      <c r="H248" t="inlineStr">
        <is>
          <t>10 шт.</t>
        </is>
      </c>
      <c r="I248">
        <f>I246*J248</f>
        <v/>
      </c>
      <c r="J248" t="n">
        <v>10</v>
      </c>
      <c r="K248" t="n">
        <v>10</v>
      </c>
      <c r="O248">
        <f>ROUND(CP248,0)</f>
        <v/>
      </c>
      <c r="P248">
        <f>ROUND(CQ248*I248,0)</f>
        <v/>
      </c>
      <c r="Q248">
        <f>(ROUND((ROUND(((ET248)*I248),0)*BB248),0)+ROUND((ROUND(((AE248-(EU248))*I248),0)*BS248),0))</f>
        <v/>
      </c>
      <c r="R248">
        <f>(ROUND((ROUND(((EU248)*I248),0)*BS248),0)+ROUND((ROUND(((AE248-(EU248))*I248),0)*BS248),0))</f>
        <v/>
      </c>
      <c r="S248">
        <f>ROUND(CT248*I248,0)</f>
        <v/>
      </c>
      <c r="T248">
        <f>ROUND(CU248*I248,0)</f>
        <v/>
      </c>
      <c r="U248">
        <f>ROUND(CV248*I248,7)</f>
        <v/>
      </c>
      <c r="V248">
        <f>ROUND(CW248*I248,7)</f>
        <v/>
      </c>
      <c r="W248">
        <f>ROUND(CX248*I248,0)</f>
        <v/>
      </c>
      <c r="X248">
        <f>ROUND(CY248,0)</f>
        <v/>
      </c>
      <c r="Y248">
        <f>ROUND(CZ248,0)</f>
        <v/>
      </c>
      <c r="AA248" t="n">
        <v>78855224</v>
      </c>
      <c r="AB248">
        <f>ROUND((AC248+AD248+AF248),2)</f>
        <v/>
      </c>
      <c r="AC248">
        <f>ROUND((ES248),2)</f>
        <v/>
      </c>
      <c r="AD248">
        <f>ROUND((((ET248)-(EU248))+AE248),2)</f>
        <v/>
      </c>
      <c r="AE248">
        <f>ROUND((EU248),2)</f>
        <v/>
      </c>
      <c r="AF248">
        <f>ROUND((EV248),2)</f>
        <v/>
      </c>
      <c r="AG248">
        <f>ROUND((AP248),2)</f>
        <v/>
      </c>
      <c r="AH248">
        <f>(EW248)</f>
        <v/>
      </c>
      <c r="AI248">
        <f>(EX248)</f>
        <v/>
      </c>
      <c r="AJ248">
        <f>(AS248)</f>
        <v/>
      </c>
      <c r="AK248" t="n">
        <v>36.6</v>
      </c>
      <c r="AL248" t="n">
        <v>36.6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  <c r="AS248" t="n">
        <v>0.03</v>
      </c>
      <c r="AT248" t="n">
        <v>103</v>
      </c>
      <c r="AU248" t="n">
        <v>52</v>
      </c>
      <c r="AV248" t="n">
        <v>1</v>
      </c>
      <c r="AW248" t="n">
        <v>1</v>
      </c>
      <c r="AZ248" t="n">
        <v>1</v>
      </c>
      <c r="BA248" t="n">
        <v>1</v>
      </c>
      <c r="BB248" t="n">
        <v>1</v>
      </c>
      <c r="BC248" t="n">
        <v>5.24</v>
      </c>
      <c r="BD248" t="inlineStr"/>
      <c r="BE248" t="inlineStr"/>
      <c r="BF248" t="inlineStr"/>
      <c r="BG248" t="inlineStr"/>
      <c r="BH248" t="n">
        <v>3</v>
      </c>
      <c r="BI248" t="n">
        <v>1</v>
      </c>
      <c r="BJ248" t="inlineStr">
        <is>
          <t>ТССЦ Московской обл., 507-3620, приказ Минстроя России №675/пр от 28.02.2017 № 258/пр</t>
        </is>
      </c>
      <c r="BM248" t="n">
        <v>65007</v>
      </c>
      <c r="BN248" t="n">
        <v>0</v>
      </c>
      <c r="BO248" t="inlineStr">
        <is>
          <t>507-3620</t>
        </is>
      </c>
      <c r="BP248" t="n">
        <v>1</v>
      </c>
      <c r="BQ248" t="n">
        <v>6</v>
      </c>
      <c r="BR248" t="n">
        <v>0</v>
      </c>
      <c r="BS248" t="n">
        <v>1</v>
      </c>
      <c r="BT248" t="n">
        <v>1</v>
      </c>
      <c r="BU248" t="n">
        <v>1</v>
      </c>
      <c r="BV248" t="n">
        <v>1</v>
      </c>
      <c r="BW248" t="n">
        <v>1</v>
      </c>
      <c r="BX248" t="n">
        <v>1</v>
      </c>
      <c r="BY248" t="inlineStr"/>
      <c r="BZ248" t="n">
        <v>103</v>
      </c>
      <c r="CA248" t="n">
        <v>52</v>
      </c>
      <c r="CB248" t="inlineStr"/>
      <c r="CE248" t="n">
        <v>12</v>
      </c>
      <c r="CF248" t="n">
        <v>0</v>
      </c>
      <c r="CG248" t="n">
        <v>0</v>
      </c>
      <c r="CM248" t="n">
        <v>0</v>
      </c>
      <c r="CN248" t="inlineStr"/>
      <c r="CO248" t="n">
        <v>0</v>
      </c>
      <c r="CP248">
        <f>(P248+Q248+S248)</f>
        <v/>
      </c>
      <c r="CQ248">
        <f>AC248*BC248</f>
        <v/>
      </c>
      <c r="CR248">
        <f>(ROUND((ROUND(((ET248)*1),0)*BB248),0)+ROUND((ROUND(((AE248-(EU248))*1),0)*BS248),0))</f>
        <v/>
      </c>
      <c r="CS248">
        <f>(ROUND((ROUND(((EU248)*1),0)*BS248),0)+ROUND((ROUND(((AE248-(EU248))*1),0)*BS248),0))</f>
        <v/>
      </c>
      <c r="CT248">
        <f>AF248*BA248</f>
        <v/>
      </c>
      <c r="CU248">
        <f>AG248</f>
        <v/>
      </c>
      <c r="CV248">
        <f>AH248</f>
        <v/>
      </c>
      <c r="CW248">
        <f>AI248</f>
        <v/>
      </c>
      <c r="CX248">
        <f>AJ248</f>
        <v/>
      </c>
      <c r="CY248">
        <f>(((S248+R248)*AT248)/100)</f>
        <v/>
      </c>
      <c r="CZ248">
        <f>(((S248+R248)*AU248)/100)</f>
        <v/>
      </c>
      <c r="DC248" t="inlineStr"/>
      <c r="DD248" t="inlineStr"/>
      <c r="DE248" t="inlineStr"/>
      <c r="DF248" t="inlineStr"/>
      <c r="DG248" t="inlineStr"/>
      <c r="DH248" t="inlineStr"/>
      <c r="DI248" t="inlineStr"/>
      <c r="DJ248" t="inlineStr"/>
      <c r="DK248" t="inlineStr"/>
      <c r="DL248" t="inlineStr"/>
      <c r="DM248" t="inlineStr"/>
      <c r="DN248" t="n">
        <v>0</v>
      </c>
      <c r="DO248" t="n">
        <v>0</v>
      </c>
      <c r="DP248" t="n">
        <v>1</v>
      </c>
      <c r="DQ248" t="n">
        <v>1</v>
      </c>
      <c r="DU248" t="n">
        <v>1010</v>
      </c>
      <c r="DV248" t="inlineStr">
        <is>
          <t>10 шт.</t>
        </is>
      </c>
      <c r="DW248" t="inlineStr">
        <is>
          <t>10 шт.</t>
        </is>
      </c>
      <c r="DX248" t="n">
        <v>10</v>
      </c>
      <c r="DZ248" t="inlineStr"/>
      <c r="EA248" t="inlineStr"/>
      <c r="EB248" t="inlineStr"/>
      <c r="EC248" t="inlineStr"/>
      <c r="EE248" t="n">
        <v>78726000</v>
      </c>
      <c r="EF248" t="n">
        <v>6</v>
      </c>
      <c r="EG248" t="inlineStr">
        <is>
          <t>Ремонтно-строительные работы</t>
        </is>
      </c>
      <c r="EH248" t="n">
        <v>99</v>
      </c>
      <c r="EI248" t="inlineStr">
        <is>
          <t>Внутренние санитарно-технические работы</t>
        </is>
      </c>
      <c r="EJ248" t="n">
        <v>1</v>
      </c>
      <c r="EK248" t="n">
        <v>65007</v>
      </c>
      <c r="EL248" t="inlineStr">
        <is>
          <t>Внутренние санитарнотехнические работы: смена труб, санприборов, запорной арматуры и другое</t>
        </is>
      </c>
      <c r="EM248" t="inlineStr">
        <is>
          <t>рФЕР-65</t>
        </is>
      </c>
      <c r="EO248" t="inlineStr"/>
      <c r="EQ248" t="n">
        <v>0</v>
      </c>
      <c r="ER248" t="n">
        <v>36.6</v>
      </c>
      <c r="ES248" t="n">
        <v>36.6</v>
      </c>
      <c r="ET248" t="n">
        <v>0</v>
      </c>
      <c r="EU248" t="n">
        <v>0</v>
      </c>
      <c r="EV248" t="n">
        <v>0</v>
      </c>
      <c r="EW248" t="n">
        <v>0</v>
      </c>
      <c r="EX248" t="n">
        <v>0</v>
      </c>
      <c r="FQ248" t="n">
        <v>0</v>
      </c>
      <c r="FR248" t="n">
        <v>0</v>
      </c>
      <c r="FS248" t="n">
        <v>0</v>
      </c>
      <c r="FX248" t="n">
        <v>103</v>
      </c>
      <c r="FY248" t="n">
        <v>52</v>
      </c>
      <c r="GA248" t="inlineStr"/>
      <c r="GD248" t="n">
        <v>1</v>
      </c>
      <c r="GF248" t="n">
        <v>-1445525325</v>
      </c>
      <c r="GG248" t="n">
        <v>2</v>
      </c>
      <c r="GH248" t="n">
        <v>1</v>
      </c>
      <c r="GI248" t="n">
        <v>2</v>
      </c>
      <c r="GJ248" t="n">
        <v>0</v>
      </c>
      <c r="GK248" t="n">
        <v>0</v>
      </c>
      <c r="GL248">
        <f>ROUND(IF(AND(BH248=3,BI248=3,FS248&lt;&gt;0),P248,0),0)</f>
        <v/>
      </c>
      <c r="GM248">
        <f>ROUND(O248+X248+Y248,0)+GX248</f>
        <v/>
      </c>
      <c r="GN248">
        <f>IF(OR(BI248=0,BI248=1),GM248-GX248,0)</f>
        <v/>
      </c>
      <c r="GO248">
        <f>IF(BI248=2,GM248-GX248,0)</f>
        <v/>
      </c>
      <c r="GP248">
        <f>IF(BI248=4,GM248-GX248,0)</f>
        <v/>
      </c>
      <c r="GR248" t="n">
        <v>0</v>
      </c>
      <c r="GS248" t="n">
        <v>3</v>
      </c>
      <c r="GT248" t="n">
        <v>0</v>
      </c>
      <c r="GU248" t="inlineStr"/>
      <c r="GV248">
        <f>ROUND((GT248),2)</f>
        <v/>
      </c>
      <c r="GW248" t="n">
        <v>1</v>
      </c>
      <c r="GX248">
        <f>ROUND(HC248*I248,0)</f>
        <v/>
      </c>
      <c r="HA248" t="n">
        <v>0</v>
      </c>
      <c r="HB248" t="n">
        <v>0</v>
      </c>
      <c r="HC248">
        <f>GV248*GW248</f>
        <v/>
      </c>
      <c r="HE248" t="inlineStr"/>
      <c r="HF248" t="inlineStr"/>
      <c r="HM248" t="inlineStr"/>
      <c r="HN248" t="inlineStr">
        <is>
          <t>Пр/812-099.2-1</t>
        </is>
      </c>
      <c r="HO248" t="inlineStr">
        <is>
          <t>Пр/774-099.2</t>
        </is>
      </c>
      <c r="HP248" t="inlineStr">
        <is>
          <t>Внутренние санитарнотехнические работы: смена труб, санприборов, запорной арматуры и другое</t>
        </is>
      </c>
      <c r="HQ248" t="inlineStr">
        <is>
          <t>Внутренние санитарнотехнические работы: смена труб, санприборов, запорной арматуры и другое</t>
        </is>
      </c>
      <c r="HS248" t="n">
        <v>0</v>
      </c>
      <c r="IK248" t="n">
        <v>0</v>
      </c>
    </row>
    <row r="249">
      <c r="A249" t="n">
        <v>18</v>
      </c>
      <c r="B249" t="n">
        <v>0</v>
      </c>
      <c r="C249" t="n">
        <v>127</v>
      </c>
      <c r="E249" t="inlineStr">
        <is>
          <t>1,3</t>
        </is>
      </c>
      <c r="F249" t="inlineStr">
        <is>
          <t>507-5020</t>
        </is>
      </c>
      <c r="G249" t="inlineStr">
        <is>
          <t>Муфта полипропиленовая комбинированная, с внутренней резьбой диаметром 25х3/4"</t>
        </is>
      </c>
      <c r="H249" t="inlineStr">
        <is>
          <t>10 шт.</t>
        </is>
      </c>
      <c r="I249">
        <f>I246*J249</f>
        <v/>
      </c>
      <c r="J249" t="n">
        <v>20</v>
      </c>
      <c r="K249" t="n">
        <v>20</v>
      </c>
      <c r="O249">
        <f>ROUND(CP249,0)</f>
        <v/>
      </c>
      <c r="P249">
        <f>ROUND(CQ249*I249,0)</f>
        <v/>
      </c>
      <c r="Q249">
        <f>(ROUND((ROUND(((ET249)*I249),0)*BB249),0)+ROUND((ROUND(((AE249-(EU249))*I249),0)*BS249),0))</f>
        <v/>
      </c>
      <c r="R249">
        <f>(ROUND((ROUND(((EU249)*I249),0)*BS249),0)+ROUND((ROUND(((AE249-(EU249))*I249),0)*BS249),0))</f>
        <v/>
      </c>
      <c r="S249">
        <f>ROUND(CT249*I249,0)</f>
        <v/>
      </c>
      <c r="T249">
        <f>ROUND(CU249*I249,0)</f>
        <v/>
      </c>
      <c r="U249">
        <f>ROUND(CV249*I249,7)</f>
        <v/>
      </c>
      <c r="V249">
        <f>ROUND(CW249*I249,7)</f>
        <v/>
      </c>
      <c r="W249">
        <f>ROUND(CX249*I249,0)</f>
        <v/>
      </c>
      <c r="X249">
        <f>ROUND(CY249,0)</f>
        <v/>
      </c>
      <c r="Y249">
        <f>ROUND(CZ249,0)</f>
        <v/>
      </c>
      <c r="AA249" t="n">
        <v>78855224</v>
      </c>
      <c r="AB249">
        <f>ROUND((AC249+AD249+AF249),2)</f>
        <v/>
      </c>
      <c r="AC249">
        <f>ROUND((ES249),2)</f>
        <v/>
      </c>
      <c r="AD249">
        <f>ROUND((((ET249)-(EU249))+AE249),2)</f>
        <v/>
      </c>
      <c r="AE249">
        <f>ROUND((EU249),2)</f>
        <v/>
      </c>
      <c r="AF249">
        <f>ROUND((EV249),2)</f>
        <v/>
      </c>
      <c r="AG249">
        <f>ROUND((AP249),2)</f>
        <v/>
      </c>
      <c r="AH249">
        <f>(EW249)</f>
        <v/>
      </c>
      <c r="AI249">
        <f>(EX249)</f>
        <v/>
      </c>
      <c r="AJ249">
        <f>(AS249)</f>
        <v/>
      </c>
      <c r="AK249" t="n">
        <v>91.7</v>
      </c>
      <c r="AL249" t="n">
        <v>91.7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  <c r="AS249" t="n">
        <v>0.05</v>
      </c>
      <c r="AT249" t="n">
        <v>103</v>
      </c>
      <c r="AU249" t="n">
        <v>52</v>
      </c>
      <c r="AV249" t="n">
        <v>1</v>
      </c>
      <c r="AW249" t="n">
        <v>1</v>
      </c>
      <c r="AZ249" t="n">
        <v>1</v>
      </c>
      <c r="BA249" t="n">
        <v>1</v>
      </c>
      <c r="BB249" t="n">
        <v>1</v>
      </c>
      <c r="BC249" t="n">
        <v>5.58</v>
      </c>
      <c r="BD249" t="inlineStr"/>
      <c r="BE249" t="inlineStr"/>
      <c r="BF249" t="inlineStr"/>
      <c r="BG249" t="inlineStr"/>
      <c r="BH249" t="n">
        <v>3</v>
      </c>
      <c r="BI249" t="n">
        <v>1</v>
      </c>
      <c r="BJ249" t="inlineStr">
        <is>
          <t>ТССЦ Московской обл., 507-5020, приказ Минстроя России №675/пр от 28.02.2017 № 258/пр</t>
        </is>
      </c>
      <c r="BM249" t="n">
        <v>65008</v>
      </c>
      <c r="BN249" t="n">
        <v>0</v>
      </c>
      <c r="BO249" t="inlineStr">
        <is>
          <t>507-5020</t>
        </is>
      </c>
      <c r="BP249" t="n">
        <v>1</v>
      </c>
      <c r="BQ249" t="n">
        <v>6</v>
      </c>
      <c r="BR249" t="n">
        <v>0</v>
      </c>
      <c r="BS249" t="n">
        <v>1</v>
      </c>
      <c r="BT249" t="n">
        <v>1</v>
      </c>
      <c r="BU249" t="n">
        <v>1</v>
      </c>
      <c r="BV249" t="n">
        <v>1</v>
      </c>
      <c r="BW249" t="n">
        <v>1</v>
      </c>
      <c r="BX249" t="n">
        <v>1</v>
      </c>
      <c r="BY249" t="inlineStr"/>
      <c r="BZ249" t="n">
        <v>103</v>
      </c>
      <c r="CA249" t="n">
        <v>52</v>
      </c>
      <c r="CB249" t="inlineStr"/>
      <c r="CE249" t="n">
        <v>12</v>
      </c>
      <c r="CF249" t="n">
        <v>0</v>
      </c>
      <c r="CG249" t="n">
        <v>0</v>
      </c>
      <c r="CM249" t="n">
        <v>0</v>
      </c>
      <c r="CN249" t="inlineStr"/>
      <c r="CO249" t="n">
        <v>0</v>
      </c>
      <c r="CP249">
        <f>(P249+Q249+S249)</f>
        <v/>
      </c>
      <c r="CQ249">
        <f>AC249*BC249</f>
        <v/>
      </c>
      <c r="CR249">
        <f>(ROUND((ROUND(((ET249)*1),0)*BB249),0)+ROUND((ROUND(((AE249-(EU249))*1),0)*BS249),0))</f>
        <v/>
      </c>
      <c r="CS249">
        <f>(ROUND((ROUND(((EU249)*1),0)*BS249),0)+ROUND((ROUND(((AE249-(EU249))*1),0)*BS249),0))</f>
        <v/>
      </c>
      <c r="CT249">
        <f>AF249*BA249</f>
        <v/>
      </c>
      <c r="CU249">
        <f>AG249</f>
        <v/>
      </c>
      <c r="CV249">
        <f>AH249</f>
        <v/>
      </c>
      <c r="CW249">
        <f>AI249</f>
        <v/>
      </c>
      <c r="CX249">
        <f>AJ249</f>
        <v/>
      </c>
      <c r="CY249">
        <f>(((S249+R249)*AT249)/100)</f>
        <v/>
      </c>
      <c r="CZ249">
        <f>(((S249+R249)*AU249)/100)</f>
        <v/>
      </c>
      <c r="DC249" t="inlineStr"/>
      <c r="DD249" t="inlineStr"/>
      <c r="DE249" t="inlineStr"/>
      <c r="DF249" t="inlineStr"/>
      <c r="DG249" t="inlineStr"/>
      <c r="DH249" t="inlineStr"/>
      <c r="DI249" t="inlineStr"/>
      <c r="DJ249" t="inlineStr"/>
      <c r="DK249" t="inlineStr"/>
      <c r="DL249" t="inlineStr"/>
      <c r="DM249" t="inlineStr"/>
      <c r="DN249" t="n">
        <v>0</v>
      </c>
      <c r="DO249" t="n">
        <v>0</v>
      </c>
      <c r="DP249" t="n">
        <v>1</v>
      </c>
      <c r="DQ249" t="n">
        <v>1</v>
      </c>
      <c r="DU249" t="n">
        <v>1010</v>
      </c>
      <c r="DV249" t="inlineStr">
        <is>
          <t>10 шт.</t>
        </is>
      </c>
      <c r="DW249" t="inlineStr">
        <is>
          <t>10 шт.</t>
        </is>
      </c>
      <c r="DX249" t="n">
        <v>10</v>
      </c>
      <c r="DZ249" t="inlineStr"/>
      <c r="EA249" t="inlineStr"/>
      <c r="EB249" t="inlineStr"/>
      <c r="EC249" t="inlineStr"/>
      <c r="EE249" t="n">
        <v>78726002</v>
      </c>
      <c r="EF249" t="n">
        <v>6</v>
      </c>
      <c r="EG249" t="inlineStr">
        <is>
          <t>Ремонтно-строительные работы</t>
        </is>
      </c>
      <c r="EH249" t="n">
        <v>99</v>
      </c>
      <c r="EI249" t="inlineStr">
        <is>
          <t>Внутренние санитарно-технические работы</t>
        </is>
      </c>
      <c r="EJ249" t="n">
        <v>1</v>
      </c>
      <c r="EK249" t="n">
        <v>65008</v>
      </c>
      <c r="EL249" t="inlineStr">
        <is>
          <t>Внутренние санитарнотехнические работы: смена труб, санприборов, запорной арматуры и другое</t>
        </is>
      </c>
      <c r="EM249" t="inlineStr">
        <is>
          <t>рФЕР-65</t>
        </is>
      </c>
      <c r="EO249" t="inlineStr"/>
      <c r="EQ249" t="n">
        <v>0</v>
      </c>
      <c r="ER249" t="n">
        <v>91.7</v>
      </c>
      <c r="ES249" t="n">
        <v>91.7</v>
      </c>
      <c r="ET249" t="n">
        <v>0</v>
      </c>
      <c r="EU249" t="n">
        <v>0</v>
      </c>
      <c r="EV249" t="n">
        <v>0</v>
      </c>
      <c r="EW249" t="n">
        <v>0</v>
      </c>
      <c r="EX249" t="n">
        <v>0</v>
      </c>
      <c r="FQ249" t="n">
        <v>0</v>
      </c>
      <c r="FR249" t="n">
        <v>0</v>
      </c>
      <c r="FS249" t="n">
        <v>0</v>
      </c>
      <c r="FX249" t="n">
        <v>103</v>
      </c>
      <c r="FY249" t="n">
        <v>52</v>
      </c>
      <c r="GA249" t="inlineStr"/>
      <c r="GD249" t="n">
        <v>1</v>
      </c>
      <c r="GF249" t="n">
        <v>-376998322</v>
      </c>
      <c r="GG249" t="n">
        <v>2</v>
      </c>
      <c r="GH249" t="n">
        <v>1</v>
      </c>
      <c r="GI249" t="n">
        <v>2</v>
      </c>
      <c r="GJ249" t="n">
        <v>0</v>
      </c>
      <c r="GK249" t="n">
        <v>0</v>
      </c>
      <c r="GL249">
        <f>ROUND(IF(AND(BH249=3,BI249=3,FS249&lt;&gt;0),P249,0),0)</f>
        <v/>
      </c>
      <c r="GM249">
        <f>ROUND(O249+X249+Y249,0)+GX249</f>
        <v/>
      </c>
      <c r="GN249">
        <f>IF(OR(BI249=0,BI249=1),GM249-GX249,0)</f>
        <v/>
      </c>
      <c r="GO249">
        <f>IF(BI249=2,GM249-GX249,0)</f>
        <v/>
      </c>
      <c r="GP249">
        <f>IF(BI249=4,GM249-GX249,0)</f>
        <v/>
      </c>
      <c r="GR249" t="n">
        <v>0</v>
      </c>
      <c r="GS249" t="n">
        <v>3</v>
      </c>
      <c r="GT249" t="n">
        <v>0</v>
      </c>
      <c r="GU249" t="inlineStr"/>
      <c r="GV249">
        <f>ROUND((GT249),2)</f>
        <v/>
      </c>
      <c r="GW249" t="n">
        <v>1</v>
      </c>
      <c r="GX249">
        <f>ROUND(HC249*I249,0)</f>
        <v/>
      </c>
      <c r="HA249" t="n">
        <v>0</v>
      </c>
      <c r="HB249" t="n">
        <v>0</v>
      </c>
      <c r="HC249">
        <f>GV249*GW249</f>
        <v/>
      </c>
      <c r="HE249" t="inlineStr"/>
      <c r="HF249" t="inlineStr"/>
      <c r="HM249" t="inlineStr"/>
      <c r="HN249" t="inlineStr">
        <is>
          <t>Пр/812-099.2-1</t>
        </is>
      </c>
      <c r="HO249" t="inlineStr">
        <is>
          <t>Пр/774-099.2</t>
        </is>
      </c>
      <c r="HP249" t="inlineStr">
        <is>
          <t>Внутренние санитарнотехнические работы: смена труб, санприборов, запорной арматуры и другое</t>
        </is>
      </c>
      <c r="HQ249" t="inlineStr">
        <is>
          <t>Внутренние санитарнотехнические работы: смена труб, санприборов, запорной арматуры и другое</t>
        </is>
      </c>
      <c r="HS249" t="n">
        <v>0</v>
      </c>
      <c r="IK249" t="n">
        <v>0</v>
      </c>
    </row>
    <row r="250">
      <c r="A250" t="n">
        <v>17</v>
      </c>
      <c r="B250" t="n">
        <v>0</v>
      </c>
      <c r="C250">
        <f>ROW(SmtRes!A133)</f>
        <v/>
      </c>
      <c r="D250">
        <f>ROW(EtalonRes!A134)</f>
        <v/>
      </c>
      <c r="E250" t="inlineStr">
        <is>
          <t>2</t>
        </is>
      </c>
      <c r="F250" t="inlineStr">
        <is>
          <t>16-07-005-1</t>
        </is>
      </c>
      <c r="G25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50" t="inlineStr">
        <is>
          <t>100 м трубопровода</t>
        </is>
      </c>
      <c r="I250">
        <f>ROUND(ROUND(10/100,4),7)</f>
        <v/>
      </c>
      <c r="J250" t="n">
        <v>0</v>
      </c>
      <c r="K250">
        <f>ROUND(ROUND(10/100,4),7)</f>
        <v/>
      </c>
      <c r="O250">
        <f>ROUND(CP250,0)</f>
        <v/>
      </c>
      <c r="P250">
        <f>ROUND(CQ250*I250,0)</f>
        <v/>
      </c>
      <c r="Q250">
        <f>(ROUND((ROUND(((ET250)*I250),0)*BB250),0)+ROUND((ROUND(((AE250-(EU250))*I250),0)*BS250),0))</f>
        <v/>
      </c>
      <c r="R250">
        <f>(ROUND((ROUND(((EU250)*I250),0)*BS250),0)+ROUND((ROUND(((AE250-(EU250))*I250),0)*BS250),0))</f>
        <v/>
      </c>
      <c r="S250">
        <f>ROUND(CT250*I250,0)</f>
        <v/>
      </c>
      <c r="T250">
        <f>ROUND(CU250*I250,0)</f>
        <v/>
      </c>
      <c r="U250">
        <f>ROUND(CV250*I250,7)</f>
        <v/>
      </c>
      <c r="V250">
        <f>ROUND(CW250*I250,7)</f>
        <v/>
      </c>
      <c r="W250">
        <f>ROUND(CX250*I250,0)</f>
        <v/>
      </c>
      <c r="X250">
        <f>ROUND(CY250,0)</f>
        <v/>
      </c>
      <c r="Y250">
        <f>ROUND(CZ250,0)</f>
        <v/>
      </c>
      <c r="AA250" t="n">
        <v>78855224</v>
      </c>
      <c r="AB250">
        <f>ROUND((AC250+AD250+AF250),2)</f>
        <v/>
      </c>
      <c r="AC250">
        <f>ROUND((ES250),2)</f>
        <v/>
      </c>
      <c r="AD250">
        <f>ROUND((((ET250)-(EU250))+AE250),2)</f>
        <v/>
      </c>
      <c r="AE250">
        <f>ROUND((EU250),2)</f>
        <v/>
      </c>
      <c r="AF250">
        <f>ROUND((EV250),2)</f>
        <v/>
      </c>
      <c r="AG250">
        <f>ROUND((AP250),2)</f>
        <v/>
      </c>
      <c r="AH250">
        <f>(EW250)</f>
        <v/>
      </c>
      <c r="AI250">
        <f>(EX250)</f>
        <v/>
      </c>
      <c r="AJ250">
        <f>(AS250)</f>
        <v/>
      </c>
      <c r="AK250" t="n">
        <v>107.11</v>
      </c>
      <c r="AL250" t="n">
        <v>4.28</v>
      </c>
      <c r="AM250" t="n">
        <v>44.51</v>
      </c>
      <c r="AN250" t="n">
        <v>0</v>
      </c>
      <c r="AO250" t="n">
        <v>58.32</v>
      </c>
      <c r="AP250" t="n">
        <v>0</v>
      </c>
      <c r="AQ250" t="n">
        <v>5.01</v>
      </c>
      <c r="AR250" t="n">
        <v>0</v>
      </c>
      <c r="AS250" t="n">
        <v>0</v>
      </c>
      <c r="AT250" t="n">
        <v>121</v>
      </c>
      <c r="AU250" t="n">
        <v>72</v>
      </c>
      <c r="AV250" t="n">
        <v>1</v>
      </c>
      <c r="AW250" t="n">
        <v>1</v>
      </c>
      <c r="AZ250" t="n">
        <v>1</v>
      </c>
      <c r="BA250" t="n">
        <v>52.25</v>
      </c>
      <c r="BB250" t="n">
        <v>5.97</v>
      </c>
      <c r="BC250" t="n">
        <v>11.38</v>
      </c>
      <c r="BD250" t="inlineStr"/>
      <c r="BE250" t="inlineStr"/>
      <c r="BF250" t="inlineStr"/>
      <c r="BG250" t="inlineStr"/>
      <c r="BH250" t="n">
        <v>0</v>
      </c>
      <c r="BI250" t="n">
        <v>1</v>
      </c>
      <c r="BJ250" t="inlineStr">
        <is>
          <t>ТЕР Московской обл., 16-07-005-1, приказ Минстроя России №675/пр от 28.02.2017 № 260/пр</t>
        </is>
      </c>
      <c r="BM250" t="n">
        <v>16001</v>
      </c>
      <c r="BN250" t="n">
        <v>0</v>
      </c>
      <c r="BO250" t="inlineStr">
        <is>
          <t>16-07-005-1</t>
        </is>
      </c>
      <c r="BP250" t="n">
        <v>1</v>
      </c>
      <c r="BQ250" t="n">
        <v>2</v>
      </c>
      <c r="BR250" t="n">
        <v>0</v>
      </c>
      <c r="BS250" t="n">
        <v>52.25</v>
      </c>
      <c r="BT250" t="n">
        <v>1</v>
      </c>
      <c r="BU250" t="n">
        <v>1</v>
      </c>
      <c r="BV250" t="n">
        <v>1</v>
      </c>
      <c r="BW250" t="n">
        <v>1</v>
      </c>
      <c r="BX250" t="n">
        <v>1</v>
      </c>
      <c r="BY250" t="inlineStr"/>
      <c r="BZ250" t="n">
        <v>121</v>
      </c>
      <c r="CA250" t="n">
        <v>72</v>
      </c>
      <c r="CB250" t="inlineStr"/>
      <c r="CE250" t="n">
        <v>12</v>
      </c>
      <c r="CF250" t="n">
        <v>0</v>
      </c>
      <c r="CG250" t="n">
        <v>0</v>
      </c>
      <c r="CM250" t="n">
        <v>0</v>
      </c>
      <c r="CN250" t="inlineStr"/>
      <c r="CO250" t="n">
        <v>0</v>
      </c>
      <c r="CP250">
        <f>(P250+Q250+S250)</f>
        <v/>
      </c>
      <c r="CQ250">
        <f>AC250*BC250</f>
        <v/>
      </c>
      <c r="CR250">
        <f>(ROUND((ROUND(((ET250)*1),0)*BB250),0)+ROUND((ROUND(((AE250-(EU250))*1),0)*BS250),0))</f>
        <v/>
      </c>
      <c r="CS250">
        <f>(ROUND((ROUND(((EU250)*1),0)*BS250),0)+ROUND((ROUND(((AE250-(EU250))*1),0)*BS250),0))</f>
        <v/>
      </c>
      <c r="CT250">
        <f>AF250*BA250</f>
        <v/>
      </c>
      <c r="CU250">
        <f>AG250</f>
        <v/>
      </c>
      <c r="CV250">
        <f>AH250</f>
        <v/>
      </c>
      <c r="CW250">
        <f>AI250</f>
        <v/>
      </c>
      <c r="CX250">
        <f>AJ250</f>
        <v/>
      </c>
      <c r="CY250">
        <f>(((S250+R250)*AT250)/100)</f>
        <v/>
      </c>
      <c r="CZ250">
        <f>(((S250+R250)*AU250)/100)</f>
        <v/>
      </c>
      <c r="DC250" t="inlineStr"/>
      <c r="DD250" t="inlineStr"/>
      <c r="DE250" t="inlineStr"/>
      <c r="DF250" t="inlineStr"/>
      <c r="DG250" t="inlineStr"/>
      <c r="DH250" t="inlineStr"/>
      <c r="DI250" t="inlineStr"/>
      <c r="DJ250" t="inlineStr"/>
      <c r="DK250" t="inlineStr"/>
      <c r="DL250" t="inlineStr"/>
      <c r="DM250" t="inlineStr"/>
      <c r="DN250" t="n">
        <v>0</v>
      </c>
      <c r="DO250" t="n">
        <v>0</v>
      </c>
      <c r="DP250" t="n">
        <v>1</v>
      </c>
      <c r="DQ250" t="n">
        <v>1</v>
      </c>
      <c r="DU250" t="n">
        <v>1013</v>
      </c>
      <c r="DV250" t="inlineStr">
        <is>
          <t>100 м трубопровода</t>
        </is>
      </c>
      <c r="DW250" t="inlineStr">
        <is>
          <t>100 м трубопровода</t>
        </is>
      </c>
      <c r="DX250" t="n">
        <v>1</v>
      </c>
      <c r="DZ250" t="inlineStr"/>
      <c r="EA250" t="inlineStr"/>
      <c r="EB250" t="inlineStr"/>
      <c r="EC250" t="inlineStr"/>
      <c r="EE250" t="n">
        <v>78725882</v>
      </c>
      <c r="EF250" t="n">
        <v>2</v>
      </c>
      <c r="EG250" t="inlineStr">
        <is>
          <t>Общестроительные работы</t>
        </is>
      </c>
      <c r="EH250" t="n">
        <v>16</v>
      </c>
      <c r="EI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50" t="n">
        <v>1</v>
      </c>
      <c r="EK250" t="n">
        <v>16001</v>
      </c>
      <c r="EL250" t="inlineStr">
        <is>
          <t>Трубопроводы внутренние</t>
        </is>
      </c>
      <c r="EM250" t="inlineStr">
        <is>
          <t>ФЕР-16</t>
        </is>
      </c>
      <c r="EO250" t="inlineStr"/>
      <c r="EQ250" t="n">
        <v>0</v>
      </c>
      <c r="ER250" t="n">
        <v>107.11</v>
      </c>
      <c r="ES250" t="n">
        <v>4.28</v>
      </c>
      <c r="ET250" t="n">
        <v>44.51</v>
      </c>
      <c r="EU250" t="n">
        <v>0</v>
      </c>
      <c r="EV250" t="n">
        <v>58.32</v>
      </c>
      <c r="EW250" t="n">
        <v>5.01</v>
      </c>
      <c r="EX250" t="n">
        <v>0</v>
      </c>
      <c r="EY250" t="n">
        <v>0</v>
      </c>
      <c r="FQ250" t="n">
        <v>0</v>
      </c>
      <c r="FR250" t="n">
        <v>0</v>
      </c>
      <c r="FS250" t="n">
        <v>0</v>
      </c>
      <c r="FX250" t="n">
        <v>121</v>
      </c>
      <c r="FY250" t="n">
        <v>72</v>
      </c>
      <c r="GA250" t="inlineStr"/>
      <c r="GD250" t="n">
        <v>1</v>
      </c>
      <c r="GF250" t="n">
        <v>635989612</v>
      </c>
      <c r="GG250" t="n">
        <v>2</v>
      </c>
      <c r="GH250" t="n">
        <v>1</v>
      </c>
      <c r="GI250" t="n">
        <v>2</v>
      </c>
      <c r="GJ250" t="n">
        <v>0</v>
      </c>
      <c r="GK250" t="n">
        <v>0</v>
      </c>
      <c r="GL250">
        <f>ROUND(IF(AND(BH250=3,BI250=3,FS250&lt;&gt;0),P250,0),0)</f>
        <v/>
      </c>
      <c r="GM250">
        <f>ROUND(O250+X250+Y250,0)+GX250</f>
        <v/>
      </c>
      <c r="GN250">
        <f>IF(OR(BI250=0,BI250=1),GM250-GX250,0)</f>
        <v/>
      </c>
      <c r="GO250">
        <f>IF(BI250=2,GM250-GX250,0)</f>
        <v/>
      </c>
      <c r="GP250">
        <f>IF(BI250=4,GM250-GX250,0)</f>
        <v/>
      </c>
      <c r="GR250" t="n">
        <v>0</v>
      </c>
      <c r="GS250" t="n">
        <v>3</v>
      </c>
      <c r="GT250" t="n">
        <v>0</v>
      </c>
      <c r="GU250" t="inlineStr"/>
      <c r="GV250">
        <f>ROUND((GT250),2)</f>
        <v/>
      </c>
      <c r="GW250" t="n">
        <v>1</v>
      </c>
      <c r="GX250">
        <f>ROUND(HC250*I250,0)</f>
        <v/>
      </c>
      <c r="HA250" t="n">
        <v>0</v>
      </c>
      <c r="HB250" t="n">
        <v>0</v>
      </c>
      <c r="HC250">
        <f>GV250*GW250</f>
        <v/>
      </c>
      <c r="HE250" t="inlineStr"/>
      <c r="HF250" t="inlineStr"/>
      <c r="HM250" t="inlineStr"/>
      <c r="HN250" t="inlineStr">
        <is>
          <t>Пр/812-016.0-1</t>
        </is>
      </c>
      <c r="HO250" t="inlineStr">
        <is>
          <t>Пр/774-016.0</t>
        </is>
      </c>
      <c r="HP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50" t="n">
        <v>0</v>
      </c>
      <c r="IK250" t="n">
        <v>0</v>
      </c>
    </row>
    <row r="251"/>
    <row r="252">
      <c r="A252" s="358" t="n">
        <v>51</v>
      </c>
      <c r="B252" s="358">
        <f>B242</f>
        <v/>
      </c>
      <c r="C252" s="358">
        <f>A242</f>
        <v/>
      </c>
      <c r="D252" s="358">
        <f>ROW(A242)</f>
        <v/>
      </c>
      <c r="E252" s="358" t="n"/>
      <c r="F252" s="358">
        <f>IF(F242&lt;&gt;"",F242,"")</f>
        <v/>
      </c>
      <c r="G252" s="358">
        <f>IF(G242&lt;&gt;"",G242,"")</f>
        <v/>
      </c>
      <c r="H252" s="358" t="n">
        <v>0</v>
      </c>
      <c r="I252" s="358" t="n"/>
      <c r="J252" s="358" t="n"/>
      <c r="K252" s="358" t="n"/>
      <c r="L252" s="358" t="n"/>
      <c r="M252" s="358" t="n"/>
      <c r="N252" s="358" t="n"/>
      <c r="O252" s="358" t="n">
        <v>0</v>
      </c>
      <c r="P252" s="358" t="n">
        <v>0</v>
      </c>
      <c r="Q252" s="358" t="n">
        <v>0</v>
      </c>
      <c r="R252" s="358" t="n">
        <v>0</v>
      </c>
      <c r="S252" s="358" t="n">
        <v>0</v>
      </c>
      <c r="T252" s="358" t="n">
        <v>0</v>
      </c>
      <c r="U252" s="358" t="n">
        <v>0</v>
      </c>
      <c r="V252" s="358" t="n">
        <v>0</v>
      </c>
      <c r="W252" s="358" t="n">
        <v>0</v>
      </c>
      <c r="X252" s="358" t="n">
        <v>0</v>
      </c>
      <c r="Y252" s="358" t="n">
        <v>0</v>
      </c>
      <c r="Z252" s="358" t="n"/>
      <c r="AA252" s="358" t="n"/>
      <c r="AB252" s="358" t="n"/>
      <c r="AC252" s="358" t="n"/>
      <c r="AD252" s="358" t="n"/>
      <c r="AE252" s="358" t="n"/>
      <c r="AF252" s="358" t="n"/>
      <c r="AG252" s="358" t="n"/>
      <c r="AH252" s="358" t="n"/>
      <c r="AI252" s="358" t="n"/>
      <c r="AJ252" s="358" t="n"/>
      <c r="AK252" s="358" t="n"/>
      <c r="AL252" s="358" t="n"/>
      <c r="AM252" s="358" t="n"/>
      <c r="AN252" s="358" t="n"/>
      <c r="AO252" s="358">
        <f>ROUND(BX252,0)</f>
        <v/>
      </c>
      <c r="AP252" s="358">
        <f>ROUND(BY252,0)</f>
        <v/>
      </c>
      <c r="AQ252" s="358">
        <f>ROUND(BZ252,0)</f>
        <v/>
      </c>
      <c r="AR252" s="358">
        <f>ROUND(CA252,0)</f>
        <v/>
      </c>
      <c r="AS252" s="358">
        <f>ROUND(CB252,0)</f>
        <v/>
      </c>
      <c r="AT252" s="358">
        <f>ROUND(CC252,0)</f>
        <v/>
      </c>
      <c r="AU252" s="358">
        <f>ROUND(CD252,0)</f>
        <v/>
      </c>
      <c r="AV252" s="358">
        <f>ROUND(CE252,0)</f>
        <v/>
      </c>
      <c r="AW252" s="358">
        <f>ROUND(CF252,0)</f>
        <v/>
      </c>
      <c r="AX252" s="358">
        <f>ROUND(CG252,0)</f>
        <v/>
      </c>
      <c r="AY252" s="358">
        <f>ROUND(CH252,0)</f>
        <v/>
      </c>
      <c r="AZ252" s="358">
        <f>ROUND(CI252,0)</f>
        <v/>
      </c>
      <c r="BA252" s="358">
        <f>ROUND(CJ252,0)</f>
        <v/>
      </c>
      <c r="BB252" s="358">
        <f>ROUND(CK252,0)</f>
        <v/>
      </c>
      <c r="BC252" s="358">
        <f>ROUND(CL252,0)</f>
        <v/>
      </c>
      <c r="BD252" s="358">
        <f>ROUND(CM252,0)</f>
        <v/>
      </c>
      <c r="BE252" s="358" t="n"/>
      <c r="BF252" s="358" t="n"/>
      <c r="BG252" s="358" t="n"/>
      <c r="BH252" s="358" t="n"/>
      <c r="BI252" s="358" t="n"/>
      <c r="BJ252" s="358" t="n"/>
      <c r="BK252" s="358" t="n"/>
      <c r="BL252" s="358" t="n"/>
      <c r="BM252" s="358" t="n"/>
      <c r="BN252" s="358" t="n"/>
      <c r="BO252" s="358" t="n"/>
      <c r="BP252" s="358" t="n"/>
      <c r="BQ252" s="358" t="n"/>
      <c r="BR252" s="358" t="n"/>
      <c r="BS252" s="358" t="n"/>
      <c r="BT252" s="358" t="n"/>
      <c r="BU252" s="358" t="n"/>
      <c r="BV252" s="358" t="n"/>
      <c r="BW252" s="358" t="n"/>
      <c r="BX252" s="358" t="n"/>
      <c r="BY252" s="358" t="n"/>
      <c r="BZ252" s="358" t="n"/>
      <c r="CA252" s="358" t="n"/>
      <c r="CB252" s="358" t="n"/>
      <c r="CC252" s="358" t="n"/>
      <c r="CD252" s="358" t="n"/>
      <c r="CE252" s="358" t="n"/>
      <c r="CF252" s="358" t="n"/>
      <c r="CG252" s="358" t="n"/>
      <c r="CH252" s="358" t="n"/>
      <c r="CI252" s="358" t="n"/>
      <c r="CJ252" s="358" t="n"/>
      <c r="CK252" s="358" t="n"/>
      <c r="CL252" s="358" t="n"/>
      <c r="CM252" s="358" t="n"/>
      <c r="CN252" s="358" t="n"/>
      <c r="CO252" s="358" t="n"/>
      <c r="CP252" s="358" t="n"/>
      <c r="CQ252" s="358" t="n"/>
      <c r="CR252" s="358" t="n"/>
      <c r="CS252" s="358" t="n"/>
      <c r="CT252" s="358" t="n"/>
      <c r="CU252" s="358" t="n"/>
      <c r="CV252" s="358" t="n"/>
      <c r="CW252" s="358" t="n"/>
      <c r="CX252" s="358" t="n"/>
      <c r="CY252" s="358" t="n"/>
      <c r="CZ252" s="358" t="n"/>
      <c r="DA252" s="358" t="n"/>
      <c r="DB252" s="358" t="n"/>
      <c r="DC252" s="358" t="n"/>
      <c r="DD252" s="358" t="n"/>
      <c r="DE252" s="358" t="n"/>
      <c r="DF252" s="358" t="n"/>
      <c r="DG252" s="359" t="n"/>
      <c r="DH252" s="359" t="n"/>
      <c r="DI252" s="359" t="n"/>
      <c r="DJ252" s="359" t="n"/>
      <c r="DK252" s="359" t="n"/>
      <c r="DL252" s="359" t="n"/>
      <c r="DM252" s="359" t="n"/>
      <c r="DN252" s="359" t="n"/>
      <c r="DO252" s="359" t="n"/>
      <c r="DP252" s="359" t="n"/>
      <c r="DQ252" s="359" t="n"/>
      <c r="DR252" s="359" t="n"/>
      <c r="DS252" s="359" t="n"/>
      <c r="DT252" s="359" t="n"/>
      <c r="DU252" s="359" t="n"/>
      <c r="DV252" s="359" t="n"/>
      <c r="DW252" s="359" t="n"/>
      <c r="DX252" s="359" t="n"/>
      <c r="DY252" s="359" t="n"/>
      <c r="DZ252" s="359" t="n"/>
      <c r="EA252" s="359" t="n"/>
      <c r="EB252" s="359" t="n"/>
      <c r="EC252" s="359" t="n"/>
      <c r="ED252" s="359" t="n"/>
      <c r="EE252" s="359" t="n"/>
      <c r="EF252" s="359" t="n"/>
      <c r="EG252" s="359" t="n"/>
      <c r="EH252" s="359" t="n"/>
      <c r="EI252" s="359" t="n"/>
      <c r="EJ252" s="359" t="n"/>
      <c r="EK252" s="359" t="n"/>
      <c r="EL252" s="359" t="n"/>
      <c r="EM252" s="359" t="n"/>
      <c r="EN252" s="359" t="n"/>
      <c r="EO252" s="359" t="n"/>
      <c r="EP252" s="359" t="n"/>
      <c r="EQ252" s="359" t="n"/>
      <c r="ER252" s="359" t="n"/>
      <c r="ES252" s="359" t="n"/>
      <c r="ET252" s="359" t="n"/>
      <c r="EU252" s="359" t="n"/>
      <c r="EV252" s="359" t="n"/>
      <c r="EW252" s="359" t="n"/>
      <c r="EX252" s="359" t="n"/>
      <c r="EY252" s="359" t="n"/>
      <c r="EZ252" s="359" t="n"/>
      <c r="FA252" s="359" t="n"/>
      <c r="FB252" s="359" t="n"/>
      <c r="FC252" s="359" t="n"/>
      <c r="FD252" s="359" t="n"/>
      <c r="FE252" s="359" t="n"/>
      <c r="FF252" s="359" t="n"/>
      <c r="FG252" s="359" t="n"/>
      <c r="FH252" s="359" t="n"/>
      <c r="FI252" s="359" t="n"/>
      <c r="FJ252" s="359" t="n"/>
      <c r="FK252" s="359" t="n"/>
      <c r="FL252" s="359" t="n"/>
      <c r="FM252" s="359" t="n"/>
      <c r="FN252" s="359" t="n"/>
      <c r="FO252" s="359" t="n"/>
      <c r="FP252" s="359" t="n"/>
      <c r="FQ252" s="359" t="n"/>
      <c r="FR252" s="359" t="n"/>
      <c r="FS252" s="359" t="n"/>
      <c r="FT252" s="359" t="n"/>
      <c r="FU252" s="359" t="n"/>
      <c r="FV252" s="359" t="n"/>
      <c r="FW252" s="359" t="n"/>
      <c r="FX252" s="359" t="n"/>
      <c r="FY252" s="359" t="n"/>
      <c r="FZ252" s="359" t="n"/>
      <c r="GA252" s="359" t="n"/>
      <c r="GB252" s="359" t="n"/>
      <c r="GC252" s="359" t="n"/>
      <c r="GD252" s="359" t="n"/>
      <c r="GE252" s="359" t="n"/>
      <c r="GF252" s="359" t="n"/>
      <c r="GG252" s="359" t="n"/>
      <c r="GH252" s="359" t="n"/>
      <c r="GI252" s="359" t="n"/>
      <c r="GJ252" s="359" t="n"/>
      <c r="GK252" s="359" t="n"/>
      <c r="GL252" s="359" t="n"/>
      <c r="GM252" s="359" t="n"/>
      <c r="GN252" s="359" t="n"/>
      <c r="GO252" s="359" t="n"/>
      <c r="GP252" s="359" t="n"/>
      <c r="GQ252" s="359" t="n"/>
      <c r="GR252" s="359" t="n"/>
      <c r="GS252" s="359" t="n"/>
      <c r="GT252" s="359" t="n"/>
      <c r="GU252" s="359" t="n"/>
      <c r="GV252" s="359" t="n"/>
      <c r="GW252" s="359" t="n"/>
      <c r="GX252" s="359" t="n">
        <v>0</v>
      </c>
    </row>
    <row r="253"/>
    <row r="254">
      <c r="A254" s="360" t="n">
        <v>50</v>
      </c>
      <c r="B254" s="360" t="n">
        <v>0</v>
      </c>
      <c r="C254" s="360" t="n">
        <v>0</v>
      </c>
      <c r="D254" s="360" t="n">
        <v>1</v>
      </c>
      <c r="E254" s="360" t="n">
        <v>201</v>
      </c>
      <c r="F254" s="360">
        <f>ROUND(Source!O252,O254)</f>
        <v/>
      </c>
      <c r="G254" s="360" t="inlineStr">
        <is>
          <t>ПЗ</t>
        </is>
      </c>
      <c r="H254" s="360" t="inlineStr">
        <is>
          <t>Прямые затраты</t>
        </is>
      </c>
      <c r="I254" s="360" t="n"/>
      <c r="J254" s="360" t="n"/>
      <c r="K254" s="360" t="n">
        <v>201</v>
      </c>
      <c r="L254" s="360" t="n">
        <v>1</v>
      </c>
      <c r="M254" s="360" t="n">
        <v>3</v>
      </c>
      <c r="N254" s="360" t="inlineStr"/>
      <c r="O254" s="360" t="n">
        <v>0</v>
      </c>
      <c r="P254" s="360" t="n"/>
      <c r="Q254" s="360" t="n"/>
      <c r="R254" s="360" t="n"/>
      <c r="S254" s="360" t="n"/>
      <c r="T254" s="360" t="n"/>
      <c r="U254" s="360" t="n"/>
      <c r="V254" s="360" t="n"/>
      <c r="W254" s="360" t="n">
        <v>0</v>
      </c>
      <c r="X254" s="360" t="n">
        <v>1</v>
      </c>
      <c r="Y254" s="360" t="n">
        <v>0</v>
      </c>
      <c r="Z254" s="360" t="n"/>
      <c r="AA254" s="360" t="n"/>
      <c r="AB254" s="360" t="n"/>
    </row>
    <row r="255">
      <c r="A255" s="360" t="n">
        <v>50</v>
      </c>
      <c r="B255" s="360" t="n">
        <v>0</v>
      </c>
      <c r="C255" s="360" t="n">
        <v>0</v>
      </c>
      <c r="D255" s="360" t="n">
        <v>1</v>
      </c>
      <c r="E255" s="360" t="n">
        <v>202</v>
      </c>
      <c r="F255" s="360">
        <f>ROUND(Source!P252,O255)</f>
        <v/>
      </c>
      <c r="G255" s="360" t="inlineStr">
        <is>
          <t>СтМатОб</t>
        </is>
      </c>
      <c r="H255" s="360" t="inlineStr">
        <is>
          <t>Стоимость материальных ресурсов (всего)</t>
        </is>
      </c>
      <c r="I255" s="360" t="n"/>
      <c r="J255" s="360" t="n"/>
      <c r="K255" s="360" t="n">
        <v>202</v>
      </c>
      <c r="L255" s="360" t="n">
        <v>2</v>
      </c>
      <c r="M255" s="360" t="n">
        <v>3</v>
      </c>
      <c r="N255" s="360" t="inlineStr"/>
      <c r="O255" s="360" t="n">
        <v>0</v>
      </c>
      <c r="P255" s="360" t="n"/>
      <c r="Q255" s="360" t="n"/>
      <c r="R255" s="360" t="n"/>
      <c r="S255" s="360" t="n"/>
      <c r="T255" s="360" t="n"/>
      <c r="U255" s="360" t="n"/>
      <c r="V255" s="360" t="n"/>
      <c r="W255" s="360" t="n">
        <v>0</v>
      </c>
      <c r="X255" s="360" t="n">
        <v>1</v>
      </c>
      <c r="Y255" s="360" t="n">
        <v>0</v>
      </c>
      <c r="Z255" s="360" t="n"/>
      <c r="AA255" s="360" t="n"/>
      <c r="AB255" s="360" t="n"/>
    </row>
    <row r="256">
      <c r="A256" s="360" t="n">
        <v>50</v>
      </c>
      <c r="B256" s="360" t="n">
        <v>0</v>
      </c>
      <c r="C256" s="360" t="n">
        <v>0</v>
      </c>
      <c r="D256" s="360" t="n">
        <v>1</v>
      </c>
      <c r="E256" s="360" t="n">
        <v>222</v>
      </c>
      <c r="F256" s="360">
        <f>ROUND(Source!AO252,O256)</f>
        <v/>
      </c>
      <c r="G256" s="360" t="inlineStr">
        <is>
          <t>СтМатОбЗак</t>
        </is>
      </c>
      <c r="H256" s="360" t="inlineStr">
        <is>
          <t>Стоимость материалов и оборудования заказчика</t>
        </is>
      </c>
      <c r="I256" s="360" t="n"/>
      <c r="J256" s="360" t="n"/>
      <c r="K256" s="360" t="n">
        <v>222</v>
      </c>
      <c r="L256" s="360" t="n">
        <v>3</v>
      </c>
      <c r="M256" s="360" t="n">
        <v>3</v>
      </c>
      <c r="N256" s="360" t="inlineStr"/>
      <c r="O256" s="360" t="n">
        <v>0</v>
      </c>
      <c r="P256" s="360" t="n"/>
      <c r="Q256" s="360" t="n"/>
      <c r="R256" s="360" t="n"/>
      <c r="S256" s="360" t="n"/>
      <c r="T256" s="360" t="n"/>
      <c r="U256" s="360" t="n"/>
      <c r="V256" s="360" t="n"/>
      <c r="W256" s="360" t="n">
        <v>0</v>
      </c>
      <c r="X256" s="360" t="n">
        <v>1</v>
      </c>
      <c r="Y256" s="360" t="n">
        <v>0</v>
      </c>
      <c r="Z256" s="360" t="n"/>
      <c r="AA256" s="360" t="n"/>
      <c r="AB256" s="360" t="n"/>
    </row>
    <row r="257">
      <c r="A257" s="360" t="n">
        <v>50</v>
      </c>
      <c r="B257" s="360" t="n">
        <v>0</v>
      </c>
      <c r="C257" s="360" t="n">
        <v>0</v>
      </c>
      <c r="D257" s="360" t="n">
        <v>1</v>
      </c>
      <c r="E257" s="360" t="n">
        <v>225</v>
      </c>
      <c r="F257" s="360">
        <f>ROUND(Source!AV252,O257)</f>
        <v/>
      </c>
      <c r="G257" s="360" t="inlineStr">
        <is>
          <t>СтМатОбПод</t>
        </is>
      </c>
      <c r="H257" s="360" t="inlineStr">
        <is>
          <t>Стоимость материалов и оборудования подрядчика</t>
        </is>
      </c>
      <c r="I257" s="360" t="n"/>
      <c r="J257" s="360" t="n"/>
      <c r="K257" s="360" t="n">
        <v>225</v>
      </c>
      <c r="L257" s="360" t="n">
        <v>4</v>
      </c>
      <c r="M257" s="360" t="n">
        <v>3</v>
      </c>
      <c r="N257" s="360" t="inlineStr"/>
      <c r="O257" s="360" t="n">
        <v>0</v>
      </c>
      <c r="P257" s="360" t="n"/>
      <c r="Q257" s="360" t="n"/>
      <c r="R257" s="360" t="n"/>
      <c r="S257" s="360" t="n"/>
      <c r="T257" s="360" t="n"/>
      <c r="U257" s="360" t="n"/>
      <c r="V257" s="360" t="n"/>
      <c r="W257" s="360" t="n">
        <v>0</v>
      </c>
      <c r="X257" s="360" t="n">
        <v>1</v>
      </c>
      <c r="Y257" s="360" t="n">
        <v>0</v>
      </c>
      <c r="Z257" s="360" t="n"/>
      <c r="AA257" s="360" t="n"/>
      <c r="AB257" s="360" t="n"/>
    </row>
    <row r="258">
      <c r="A258" s="360" t="n">
        <v>50</v>
      </c>
      <c r="B258" s="360" t="n">
        <v>0</v>
      </c>
      <c r="C258" s="360" t="n">
        <v>0</v>
      </c>
      <c r="D258" s="360" t="n">
        <v>1</v>
      </c>
      <c r="E258" s="360" t="n">
        <v>226</v>
      </c>
      <c r="F258" s="360">
        <f>ROUND(Source!AW252,O258)</f>
        <v/>
      </c>
      <c r="G258" s="360" t="inlineStr">
        <is>
          <t>СтМат</t>
        </is>
      </c>
      <c r="H258" s="360" t="inlineStr">
        <is>
          <t>Стоимость материалов (всего)</t>
        </is>
      </c>
      <c r="I258" s="360" t="n"/>
      <c r="J258" s="360" t="n"/>
      <c r="K258" s="360" t="n">
        <v>226</v>
      </c>
      <c r="L258" s="360" t="n">
        <v>5</v>
      </c>
      <c r="M258" s="360" t="n">
        <v>3</v>
      </c>
      <c r="N258" s="360" t="inlineStr"/>
      <c r="O258" s="360" t="n">
        <v>0</v>
      </c>
      <c r="P258" s="360" t="n"/>
      <c r="Q258" s="360" t="n"/>
      <c r="R258" s="360" t="n"/>
      <c r="S258" s="360" t="n"/>
      <c r="T258" s="360" t="n"/>
      <c r="U258" s="360" t="n"/>
      <c r="V258" s="360" t="n"/>
      <c r="W258" s="360" t="n">
        <v>0</v>
      </c>
      <c r="X258" s="360" t="n">
        <v>1</v>
      </c>
      <c r="Y258" s="360" t="n">
        <v>0</v>
      </c>
      <c r="Z258" s="360" t="n"/>
      <c r="AA258" s="360" t="n"/>
      <c r="AB258" s="360" t="n"/>
    </row>
    <row r="259">
      <c r="A259" s="360" t="n">
        <v>50</v>
      </c>
      <c r="B259" s="360" t="n">
        <v>0</v>
      </c>
      <c r="C259" s="360" t="n">
        <v>0</v>
      </c>
      <c r="D259" s="360" t="n">
        <v>1</v>
      </c>
      <c r="E259" s="360" t="n">
        <v>227</v>
      </c>
      <c r="F259" s="360">
        <f>ROUND(Source!AX252,O259)</f>
        <v/>
      </c>
      <c r="G259" s="360" t="inlineStr">
        <is>
          <t>СтМатЗак</t>
        </is>
      </c>
      <c r="H259" s="360" t="inlineStr">
        <is>
          <t>Стоимость материалов заказчика</t>
        </is>
      </c>
      <c r="I259" s="360" t="n"/>
      <c r="J259" s="360" t="n"/>
      <c r="K259" s="360" t="n">
        <v>227</v>
      </c>
      <c r="L259" s="360" t="n">
        <v>6</v>
      </c>
      <c r="M259" s="360" t="n">
        <v>3</v>
      </c>
      <c r="N259" s="360" t="inlineStr"/>
      <c r="O259" s="360" t="n">
        <v>0</v>
      </c>
      <c r="P259" s="360" t="n"/>
      <c r="Q259" s="360" t="n"/>
      <c r="R259" s="360" t="n"/>
      <c r="S259" s="360" t="n"/>
      <c r="T259" s="360" t="n"/>
      <c r="U259" s="360" t="n"/>
      <c r="V259" s="360" t="n"/>
      <c r="W259" s="360" t="n">
        <v>0</v>
      </c>
      <c r="X259" s="360" t="n">
        <v>1</v>
      </c>
      <c r="Y259" s="360" t="n">
        <v>0</v>
      </c>
      <c r="Z259" s="360" t="n"/>
      <c r="AA259" s="360" t="n"/>
      <c r="AB259" s="360" t="n"/>
    </row>
    <row r="260">
      <c r="A260" s="360" t="n">
        <v>50</v>
      </c>
      <c r="B260" s="360" t="n">
        <v>0</v>
      </c>
      <c r="C260" s="360" t="n">
        <v>0</v>
      </c>
      <c r="D260" s="360" t="n">
        <v>1</v>
      </c>
      <c r="E260" s="360" t="n">
        <v>228</v>
      </c>
      <c r="F260" s="360">
        <f>ROUND(Source!AY252,O260)</f>
        <v/>
      </c>
      <c r="G260" s="360" t="inlineStr">
        <is>
          <t>СтМатПод</t>
        </is>
      </c>
      <c r="H260" s="360" t="inlineStr">
        <is>
          <t>Стоимость материалов подрядчика</t>
        </is>
      </c>
      <c r="I260" s="360" t="n"/>
      <c r="J260" s="360" t="n"/>
      <c r="K260" s="360" t="n">
        <v>228</v>
      </c>
      <c r="L260" s="360" t="n">
        <v>7</v>
      </c>
      <c r="M260" s="360" t="n">
        <v>3</v>
      </c>
      <c r="N260" s="360" t="inlineStr"/>
      <c r="O260" s="360" t="n">
        <v>0</v>
      </c>
      <c r="P260" s="360" t="n"/>
      <c r="Q260" s="360" t="n"/>
      <c r="R260" s="360" t="n"/>
      <c r="S260" s="360" t="n"/>
      <c r="T260" s="360" t="n"/>
      <c r="U260" s="360" t="n"/>
      <c r="V260" s="360" t="n"/>
      <c r="W260" s="360" t="n">
        <v>0</v>
      </c>
      <c r="X260" s="360" t="n">
        <v>1</v>
      </c>
      <c r="Y260" s="360" t="n">
        <v>0</v>
      </c>
      <c r="Z260" s="360" t="n"/>
      <c r="AA260" s="360" t="n"/>
      <c r="AB260" s="360" t="n"/>
    </row>
    <row r="261">
      <c r="A261" s="360" t="n">
        <v>50</v>
      </c>
      <c r="B261" s="360" t="n">
        <v>0</v>
      </c>
      <c r="C261" s="360" t="n">
        <v>0</v>
      </c>
      <c r="D261" s="360" t="n">
        <v>1</v>
      </c>
      <c r="E261" s="360" t="n">
        <v>216</v>
      </c>
      <c r="F261" s="360">
        <f>ROUND(Source!AP252,O261)</f>
        <v/>
      </c>
      <c r="G261" s="360" t="inlineStr">
        <is>
          <t>Оборуд</t>
        </is>
      </c>
      <c r="H261" s="360" t="inlineStr">
        <is>
          <t>Стоимость оборудования (всего)</t>
        </is>
      </c>
      <c r="I261" s="360" t="n"/>
      <c r="J261" s="360" t="n"/>
      <c r="K261" s="360" t="n">
        <v>216</v>
      </c>
      <c r="L261" s="360" t="n">
        <v>8</v>
      </c>
      <c r="M261" s="360" t="n">
        <v>3</v>
      </c>
      <c r="N261" s="360" t="inlineStr"/>
      <c r="O261" s="360" t="n">
        <v>0</v>
      </c>
      <c r="P261" s="360" t="n"/>
      <c r="Q261" s="360" t="n"/>
      <c r="R261" s="360" t="n"/>
      <c r="S261" s="360" t="n"/>
      <c r="T261" s="360" t="n"/>
      <c r="U261" s="360" t="n"/>
      <c r="V261" s="360" t="n"/>
      <c r="W261" s="360" t="n">
        <v>0</v>
      </c>
      <c r="X261" s="360" t="n">
        <v>1</v>
      </c>
      <c r="Y261" s="360" t="n">
        <v>0</v>
      </c>
      <c r="Z261" s="360" t="n"/>
      <c r="AA261" s="360" t="n"/>
      <c r="AB261" s="360" t="n"/>
    </row>
    <row r="262">
      <c r="A262" s="360" t="n">
        <v>50</v>
      </c>
      <c r="B262" s="360" t="n">
        <v>0</v>
      </c>
      <c r="C262" s="360" t="n">
        <v>0</v>
      </c>
      <c r="D262" s="360" t="n">
        <v>1</v>
      </c>
      <c r="E262" s="360" t="n">
        <v>223</v>
      </c>
      <c r="F262" s="360">
        <f>ROUND(Source!AQ252,O262)</f>
        <v/>
      </c>
      <c r="G262" s="360" t="inlineStr">
        <is>
          <t>ОборудЗак</t>
        </is>
      </c>
      <c r="H262" s="360" t="inlineStr">
        <is>
          <t>Стоимость оборудования заказчика</t>
        </is>
      </c>
      <c r="I262" s="360" t="n"/>
      <c r="J262" s="360" t="n"/>
      <c r="K262" s="360" t="n">
        <v>223</v>
      </c>
      <c r="L262" s="360" t="n">
        <v>9</v>
      </c>
      <c r="M262" s="360" t="n">
        <v>3</v>
      </c>
      <c r="N262" s="360" t="inlineStr"/>
      <c r="O262" s="360" t="n">
        <v>0</v>
      </c>
      <c r="P262" s="360" t="n"/>
      <c r="Q262" s="360" t="n"/>
      <c r="R262" s="360" t="n"/>
      <c r="S262" s="360" t="n"/>
      <c r="T262" s="360" t="n"/>
      <c r="U262" s="360" t="n"/>
      <c r="V262" s="360" t="n"/>
      <c r="W262" s="360" t="n">
        <v>0</v>
      </c>
      <c r="X262" s="360" t="n">
        <v>1</v>
      </c>
      <c r="Y262" s="360" t="n">
        <v>0</v>
      </c>
      <c r="Z262" s="360" t="n"/>
      <c r="AA262" s="360" t="n"/>
      <c r="AB262" s="360" t="n"/>
    </row>
    <row r="263">
      <c r="A263" s="360" t="n">
        <v>50</v>
      </c>
      <c r="B263" s="360" t="n">
        <v>0</v>
      </c>
      <c r="C263" s="360" t="n">
        <v>0</v>
      </c>
      <c r="D263" s="360" t="n">
        <v>1</v>
      </c>
      <c r="E263" s="360" t="n">
        <v>229</v>
      </c>
      <c r="F263" s="360">
        <f>ROUND(Source!AZ252,O263)</f>
        <v/>
      </c>
      <c r="G263" s="360" t="inlineStr">
        <is>
          <t>ОборудПод</t>
        </is>
      </c>
      <c r="H263" s="360" t="inlineStr">
        <is>
          <t>Стоимость оборудования подрядчика</t>
        </is>
      </c>
      <c r="I263" s="360" t="n"/>
      <c r="J263" s="360" t="n"/>
      <c r="K263" s="360" t="n">
        <v>229</v>
      </c>
      <c r="L263" s="360" t="n">
        <v>10</v>
      </c>
      <c r="M263" s="360" t="n">
        <v>3</v>
      </c>
      <c r="N263" s="360" t="inlineStr"/>
      <c r="O263" s="360" t="n">
        <v>0</v>
      </c>
      <c r="P263" s="360" t="n"/>
      <c r="Q263" s="360" t="n"/>
      <c r="R263" s="360" t="n"/>
      <c r="S263" s="360" t="n"/>
      <c r="T263" s="360" t="n"/>
      <c r="U263" s="360" t="n"/>
      <c r="V263" s="360" t="n"/>
      <c r="W263" s="360" t="n">
        <v>0</v>
      </c>
      <c r="X263" s="360" t="n">
        <v>1</v>
      </c>
      <c r="Y263" s="360" t="n">
        <v>0</v>
      </c>
      <c r="Z263" s="360" t="n"/>
      <c r="AA263" s="360" t="n"/>
      <c r="AB263" s="360" t="n"/>
    </row>
    <row r="264">
      <c r="A264" s="360" t="n">
        <v>50</v>
      </c>
      <c r="B264" s="360" t="n">
        <v>0</v>
      </c>
      <c r="C264" s="360" t="n">
        <v>0</v>
      </c>
      <c r="D264" s="360" t="n">
        <v>1</v>
      </c>
      <c r="E264" s="360" t="n">
        <v>203</v>
      </c>
      <c r="F264" s="360">
        <f>ROUND(Source!Q252,O264)</f>
        <v/>
      </c>
      <c r="G264" s="360" t="inlineStr">
        <is>
          <t>ЭММ</t>
        </is>
      </c>
      <c r="H264" s="360" t="inlineStr">
        <is>
          <t>Эксплуатация машин</t>
        </is>
      </c>
      <c r="I264" s="360" t="n"/>
      <c r="J264" s="360" t="n"/>
      <c r="K264" s="360" t="n">
        <v>203</v>
      </c>
      <c r="L264" s="360" t="n">
        <v>11</v>
      </c>
      <c r="M264" s="360" t="n">
        <v>3</v>
      </c>
      <c r="N264" s="360" t="inlineStr"/>
      <c r="O264" s="360" t="n">
        <v>0</v>
      </c>
      <c r="P264" s="360" t="n"/>
      <c r="Q264" s="360" t="n"/>
      <c r="R264" s="360" t="n"/>
      <c r="S264" s="360" t="n"/>
      <c r="T264" s="360" t="n"/>
      <c r="U264" s="360" t="n"/>
      <c r="V264" s="360" t="n"/>
      <c r="W264" s="360" t="n">
        <v>0</v>
      </c>
      <c r="X264" s="360" t="n">
        <v>1</v>
      </c>
      <c r="Y264" s="360" t="n">
        <v>0</v>
      </c>
      <c r="Z264" s="360" t="n"/>
      <c r="AA264" s="360" t="n"/>
      <c r="AB264" s="360" t="n"/>
    </row>
    <row r="265">
      <c r="A265" s="360" t="n">
        <v>50</v>
      </c>
      <c r="B265" s="360" t="n">
        <v>0</v>
      </c>
      <c r="C265" s="360" t="n">
        <v>0</v>
      </c>
      <c r="D265" s="360" t="n">
        <v>1</v>
      </c>
      <c r="E265" s="360" t="n">
        <v>231</v>
      </c>
      <c r="F265" s="360">
        <f>ROUND(Source!BB252,O265)</f>
        <v/>
      </c>
      <c r="G265" s="360" t="inlineStr">
        <is>
          <t>ЭММсНРиСП</t>
        </is>
      </c>
      <c r="H265" s="360" t="inlineStr">
        <is>
          <t>Эксплуатация машин по ТСН-2001.16</t>
        </is>
      </c>
      <c r="I265" s="360" t="n"/>
      <c r="J265" s="360" t="n"/>
      <c r="K265" s="360" t="n">
        <v>231</v>
      </c>
      <c r="L265" s="360" t="n">
        <v>12</v>
      </c>
      <c r="M265" s="360" t="n">
        <v>3</v>
      </c>
      <c r="N265" s="360" t="inlineStr"/>
      <c r="O265" s="360" t="n">
        <v>0</v>
      </c>
      <c r="P265" s="360" t="n"/>
      <c r="Q265" s="360" t="n"/>
      <c r="R265" s="360" t="n"/>
      <c r="S265" s="360" t="n"/>
      <c r="T265" s="360" t="n"/>
      <c r="U265" s="360" t="n"/>
      <c r="V265" s="360" t="n"/>
      <c r="W265" s="360" t="n">
        <v>0</v>
      </c>
      <c r="X265" s="360" t="n">
        <v>1</v>
      </c>
      <c r="Y265" s="360" t="n">
        <v>0</v>
      </c>
      <c r="Z265" s="360" t="n"/>
      <c r="AA265" s="360" t="n"/>
      <c r="AB265" s="360" t="n"/>
    </row>
    <row r="266">
      <c r="A266" s="360" t="n">
        <v>50</v>
      </c>
      <c r="B266" s="360" t="n">
        <v>0</v>
      </c>
      <c r="C266" s="360" t="n">
        <v>0</v>
      </c>
      <c r="D266" s="360" t="n">
        <v>1</v>
      </c>
      <c r="E266" s="360" t="n">
        <v>204</v>
      </c>
      <c r="F266" s="360">
        <f>ROUND(Source!R252,O266)</f>
        <v/>
      </c>
      <c r="G266" s="360" t="inlineStr">
        <is>
          <t>ЗПМ</t>
        </is>
      </c>
      <c r="H266" s="360" t="inlineStr">
        <is>
          <t>ЗП машинистов</t>
        </is>
      </c>
      <c r="I266" s="360" t="n"/>
      <c r="J266" s="360" t="n"/>
      <c r="K266" s="360" t="n">
        <v>204</v>
      </c>
      <c r="L266" s="360" t="n">
        <v>13</v>
      </c>
      <c r="M266" s="360" t="n">
        <v>3</v>
      </c>
      <c r="N266" s="360" t="inlineStr"/>
      <c r="O266" s="360" t="n">
        <v>0</v>
      </c>
      <c r="P266" s="360" t="n"/>
      <c r="Q266" s="360" t="n"/>
      <c r="R266" s="360" t="n"/>
      <c r="S266" s="360" t="n"/>
      <c r="T266" s="360" t="n"/>
      <c r="U266" s="360" t="n"/>
      <c r="V266" s="360" t="n"/>
      <c r="W266" s="360" t="n">
        <v>0</v>
      </c>
      <c r="X266" s="360" t="n">
        <v>1</v>
      </c>
      <c r="Y266" s="360" t="n">
        <v>0</v>
      </c>
      <c r="Z266" s="360" t="n"/>
      <c r="AA266" s="360" t="n"/>
      <c r="AB266" s="360" t="n"/>
    </row>
    <row r="267">
      <c r="A267" s="360" t="n">
        <v>50</v>
      </c>
      <c r="B267" s="360" t="n">
        <v>0</v>
      </c>
      <c r="C267" s="360" t="n">
        <v>0</v>
      </c>
      <c r="D267" s="360" t="n">
        <v>1</v>
      </c>
      <c r="E267" s="360" t="n">
        <v>205</v>
      </c>
      <c r="F267" s="360">
        <f>ROUND(Source!S252,O267)</f>
        <v/>
      </c>
      <c r="G267" s="360" t="inlineStr">
        <is>
          <t>ОЗП</t>
        </is>
      </c>
      <c r="H267" s="360" t="inlineStr">
        <is>
          <t>Основная ЗП рабочих</t>
        </is>
      </c>
      <c r="I267" s="360" t="n"/>
      <c r="J267" s="360" t="n"/>
      <c r="K267" s="360" t="n">
        <v>205</v>
      </c>
      <c r="L267" s="360" t="n">
        <v>14</v>
      </c>
      <c r="M267" s="360" t="n">
        <v>3</v>
      </c>
      <c r="N267" s="360" t="inlineStr"/>
      <c r="O267" s="360" t="n">
        <v>0</v>
      </c>
      <c r="P267" s="360" t="n"/>
      <c r="Q267" s="360" t="n"/>
      <c r="R267" s="360" t="n"/>
      <c r="S267" s="360" t="n"/>
      <c r="T267" s="360" t="n"/>
      <c r="U267" s="360" t="n"/>
      <c r="V267" s="360" t="n"/>
      <c r="W267" s="360" t="n">
        <v>0</v>
      </c>
      <c r="X267" s="360" t="n">
        <v>1</v>
      </c>
      <c r="Y267" s="360" t="n">
        <v>0</v>
      </c>
      <c r="Z267" s="360" t="n"/>
      <c r="AA267" s="360" t="n"/>
      <c r="AB267" s="360" t="n"/>
    </row>
    <row r="268">
      <c r="A268" s="360" t="n">
        <v>50</v>
      </c>
      <c r="B268" s="360" t="n">
        <v>0</v>
      </c>
      <c r="C268" s="360" t="n">
        <v>0</v>
      </c>
      <c r="D268" s="360" t="n">
        <v>1</v>
      </c>
      <c r="E268" s="360" t="n">
        <v>232</v>
      </c>
      <c r="F268" s="360">
        <f>ROUND(Source!BC252,O268)</f>
        <v/>
      </c>
      <c r="G268" s="360" t="inlineStr">
        <is>
          <t>ОЗПсНРиСП</t>
        </is>
      </c>
      <c r="H268" s="360" t="inlineStr">
        <is>
          <t>Основная ЗП рабочих по ТСН-2001.16</t>
        </is>
      </c>
      <c r="I268" s="360" t="n"/>
      <c r="J268" s="360" t="n"/>
      <c r="K268" s="360" t="n">
        <v>232</v>
      </c>
      <c r="L268" s="360" t="n">
        <v>15</v>
      </c>
      <c r="M268" s="360" t="n">
        <v>3</v>
      </c>
      <c r="N268" s="360" t="inlineStr"/>
      <c r="O268" s="360" t="n">
        <v>0</v>
      </c>
      <c r="P268" s="360" t="n"/>
      <c r="Q268" s="360" t="n"/>
      <c r="R268" s="360" t="n"/>
      <c r="S268" s="360" t="n"/>
      <c r="T268" s="360" t="n"/>
      <c r="U268" s="360" t="n"/>
      <c r="V268" s="360" t="n"/>
      <c r="W268" s="360" t="n">
        <v>0</v>
      </c>
      <c r="X268" s="360" t="n">
        <v>1</v>
      </c>
      <c r="Y268" s="360" t="n">
        <v>0</v>
      </c>
      <c r="Z268" s="360" t="n"/>
      <c r="AA268" s="360" t="n"/>
      <c r="AB268" s="360" t="n"/>
    </row>
    <row r="269">
      <c r="A269" s="360" t="n">
        <v>50</v>
      </c>
      <c r="B269" s="360" t="n">
        <v>0</v>
      </c>
      <c r="C269" s="360" t="n">
        <v>0</v>
      </c>
      <c r="D269" s="360" t="n">
        <v>1</v>
      </c>
      <c r="E269" s="360" t="n">
        <v>214</v>
      </c>
      <c r="F269" s="360">
        <f>ROUND(Source!AS252,O269)</f>
        <v/>
      </c>
      <c r="G269" s="360" t="inlineStr">
        <is>
          <t>Строит</t>
        </is>
      </c>
      <c r="H269" s="360" t="inlineStr">
        <is>
          <t>Строительные работы с НР и СП</t>
        </is>
      </c>
      <c r="I269" s="360" t="n"/>
      <c r="J269" s="360" t="n"/>
      <c r="K269" s="360" t="n">
        <v>214</v>
      </c>
      <c r="L269" s="360" t="n">
        <v>16</v>
      </c>
      <c r="M269" s="360" t="n">
        <v>3</v>
      </c>
      <c r="N269" s="360" t="inlineStr"/>
      <c r="O269" s="360" t="n">
        <v>0</v>
      </c>
      <c r="P269" s="360" t="n"/>
      <c r="Q269" s="360" t="n"/>
      <c r="R269" s="360" t="n"/>
      <c r="S269" s="360" t="n"/>
      <c r="T269" s="360" t="n"/>
      <c r="U269" s="360" t="n"/>
      <c r="V269" s="360" t="n"/>
      <c r="W269" s="360" t="n">
        <v>0</v>
      </c>
      <c r="X269" s="360" t="n">
        <v>1</v>
      </c>
      <c r="Y269" s="360" t="n">
        <v>0</v>
      </c>
      <c r="Z269" s="360" t="n"/>
      <c r="AA269" s="360" t="n"/>
      <c r="AB269" s="360" t="n"/>
    </row>
    <row r="270">
      <c r="A270" s="360" t="n">
        <v>50</v>
      </c>
      <c r="B270" s="360" t="n">
        <v>0</v>
      </c>
      <c r="C270" s="360" t="n">
        <v>0</v>
      </c>
      <c r="D270" s="360" t="n">
        <v>1</v>
      </c>
      <c r="E270" s="360" t="n">
        <v>215</v>
      </c>
      <c r="F270" s="360">
        <f>ROUND(Source!AT252,O270)</f>
        <v/>
      </c>
      <c r="G270" s="360" t="inlineStr">
        <is>
          <t>Монтаж</t>
        </is>
      </c>
      <c r="H270" s="360" t="inlineStr">
        <is>
          <t>Монтажные работы с НР и СП</t>
        </is>
      </c>
      <c r="I270" s="360" t="n"/>
      <c r="J270" s="360" t="n"/>
      <c r="K270" s="360" t="n">
        <v>215</v>
      </c>
      <c r="L270" s="360" t="n">
        <v>17</v>
      </c>
      <c r="M270" s="360" t="n">
        <v>3</v>
      </c>
      <c r="N270" s="360" t="inlineStr"/>
      <c r="O270" s="360" t="n">
        <v>0</v>
      </c>
      <c r="P270" s="360" t="n"/>
      <c r="Q270" s="360" t="n"/>
      <c r="R270" s="360" t="n"/>
      <c r="S270" s="360" t="n"/>
      <c r="T270" s="360" t="n"/>
      <c r="U270" s="360" t="n"/>
      <c r="V270" s="360" t="n"/>
      <c r="W270" s="360" t="n">
        <v>0</v>
      </c>
      <c r="X270" s="360" t="n">
        <v>1</v>
      </c>
      <c r="Y270" s="360" t="n">
        <v>0</v>
      </c>
      <c r="Z270" s="360" t="n"/>
      <c r="AA270" s="360" t="n"/>
      <c r="AB270" s="360" t="n"/>
    </row>
    <row r="271">
      <c r="A271" s="360" t="n">
        <v>50</v>
      </c>
      <c r="B271" s="360" t="n">
        <v>0</v>
      </c>
      <c r="C271" s="360" t="n">
        <v>0</v>
      </c>
      <c r="D271" s="360" t="n">
        <v>1</v>
      </c>
      <c r="E271" s="360" t="n">
        <v>217</v>
      </c>
      <c r="F271" s="360">
        <f>ROUND(Source!AU252,O271)</f>
        <v/>
      </c>
      <c r="G271" s="360" t="inlineStr">
        <is>
          <t>Прочие</t>
        </is>
      </c>
      <c r="H271" s="360" t="inlineStr">
        <is>
          <t>Прочие работы с НР и СП</t>
        </is>
      </c>
      <c r="I271" s="360" t="n"/>
      <c r="J271" s="360" t="n"/>
      <c r="K271" s="360" t="n">
        <v>217</v>
      </c>
      <c r="L271" s="360" t="n">
        <v>18</v>
      </c>
      <c r="M271" s="360" t="n">
        <v>3</v>
      </c>
      <c r="N271" s="360" t="inlineStr"/>
      <c r="O271" s="360" t="n">
        <v>0</v>
      </c>
      <c r="P271" s="360" t="n"/>
      <c r="Q271" s="360" t="n"/>
      <c r="R271" s="360" t="n"/>
      <c r="S271" s="360" t="n"/>
      <c r="T271" s="360" t="n"/>
      <c r="U271" s="360" t="n"/>
      <c r="V271" s="360" t="n"/>
      <c r="W271" s="360" t="n">
        <v>0</v>
      </c>
      <c r="X271" s="360" t="n">
        <v>1</v>
      </c>
      <c r="Y271" s="360" t="n">
        <v>0</v>
      </c>
      <c r="Z271" s="360" t="n"/>
      <c r="AA271" s="360" t="n"/>
      <c r="AB271" s="360" t="n"/>
    </row>
    <row r="272">
      <c r="A272" s="360" t="n">
        <v>50</v>
      </c>
      <c r="B272" s="360" t="n">
        <v>0</v>
      </c>
      <c r="C272" s="360" t="n">
        <v>0</v>
      </c>
      <c r="D272" s="360" t="n">
        <v>1</v>
      </c>
      <c r="E272" s="360" t="n">
        <v>230</v>
      </c>
      <c r="F272" s="360">
        <f>ROUND(Source!BA252,O272)</f>
        <v/>
      </c>
      <c r="G272" s="360" t="inlineStr">
        <is>
          <t>ПрочиеЗатр</t>
        </is>
      </c>
      <c r="H272" s="360" t="inlineStr">
        <is>
          <t>Прочие затраты по ТСН-2001.16</t>
        </is>
      </c>
      <c r="I272" s="360" t="n"/>
      <c r="J272" s="360" t="n"/>
      <c r="K272" s="360" t="n">
        <v>230</v>
      </c>
      <c r="L272" s="360" t="n">
        <v>19</v>
      </c>
      <c r="M272" s="360" t="n">
        <v>3</v>
      </c>
      <c r="N272" s="360" t="inlineStr"/>
      <c r="O272" s="360" t="n">
        <v>0</v>
      </c>
      <c r="P272" s="360" t="n"/>
      <c r="Q272" s="360" t="n"/>
      <c r="R272" s="360" t="n"/>
      <c r="S272" s="360" t="n"/>
      <c r="T272" s="360" t="n"/>
      <c r="U272" s="360" t="n"/>
      <c r="V272" s="360" t="n"/>
      <c r="W272" s="360" t="n">
        <v>0</v>
      </c>
      <c r="X272" s="360" t="n">
        <v>1</v>
      </c>
      <c r="Y272" s="360" t="n">
        <v>0</v>
      </c>
      <c r="Z272" s="360" t="n"/>
      <c r="AA272" s="360" t="n"/>
      <c r="AB272" s="360" t="n"/>
    </row>
    <row r="273">
      <c r="A273" s="360" t="n">
        <v>50</v>
      </c>
      <c r="B273" s="360" t="n">
        <v>0</v>
      </c>
      <c r="C273" s="360" t="n">
        <v>0</v>
      </c>
      <c r="D273" s="360" t="n">
        <v>1</v>
      </c>
      <c r="E273" s="360" t="n">
        <v>206</v>
      </c>
      <c r="F273" s="360">
        <f>ROUND(Source!T252,O273)</f>
        <v/>
      </c>
      <c r="G273" s="360" t="inlineStr">
        <is>
          <t>ВозврМат</t>
        </is>
      </c>
      <c r="H273" s="360" t="inlineStr">
        <is>
          <t>Возврат материалов</t>
        </is>
      </c>
      <c r="I273" s="360" t="n"/>
      <c r="J273" s="360" t="n"/>
      <c r="K273" s="360" t="n">
        <v>206</v>
      </c>
      <c r="L273" s="360" t="n">
        <v>20</v>
      </c>
      <c r="M273" s="360" t="n">
        <v>3</v>
      </c>
      <c r="N273" s="360" t="inlineStr"/>
      <c r="O273" s="360" t="n">
        <v>0</v>
      </c>
      <c r="P273" s="360" t="n"/>
      <c r="Q273" s="360" t="n"/>
      <c r="R273" s="360" t="n"/>
      <c r="S273" s="360" t="n"/>
      <c r="T273" s="360" t="n"/>
      <c r="U273" s="360" t="n"/>
      <c r="V273" s="360" t="n"/>
      <c r="W273" s="360" t="n">
        <v>0</v>
      </c>
      <c r="X273" s="360" t="n">
        <v>1</v>
      </c>
      <c r="Y273" s="360" t="n">
        <v>0</v>
      </c>
      <c r="Z273" s="360" t="n"/>
      <c r="AA273" s="360" t="n"/>
      <c r="AB273" s="360" t="n"/>
    </row>
    <row r="274">
      <c r="A274" s="360" t="n">
        <v>50</v>
      </c>
      <c r="B274" s="360" t="n">
        <v>0</v>
      </c>
      <c r="C274" s="360" t="n">
        <v>0</v>
      </c>
      <c r="D274" s="360" t="n">
        <v>1</v>
      </c>
      <c r="E274" s="360" t="n">
        <v>207</v>
      </c>
      <c r="F274" s="360">
        <f>ROUND(Source!U252,O274)</f>
        <v/>
      </c>
      <c r="G274" s="360" t="inlineStr">
        <is>
          <t>ТрудСтр</t>
        </is>
      </c>
      <c r="H274" s="360" t="inlineStr">
        <is>
          <t>Трудозатраты строителей</t>
        </is>
      </c>
      <c r="I274" s="360" t="n"/>
      <c r="J274" s="360" t="n"/>
      <c r="K274" s="360" t="n">
        <v>207</v>
      </c>
      <c r="L274" s="360" t="n">
        <v>21</v>
      </c>
      <c r="M274" s="360" t="n">
        <v>3</v>
      </c>
      <c r="N274" s="360" t="inlineStr"/>
      <c r="O274" s="360" t="n">
        <v>7</v>
      </c>
      <c r="P274" s="360" t="n"/>
      <c r="Q274" s="360" t="n"/>
      <c r="R274" s="360" t="n"/>
      <c r="S274" s="360" t="n"/>
      <c r="T274" s="360" t="n"/>
      <c r="U274" s="360" t="n"/>
      <c r="V274" s="360" t="n"/>
      <c r="W274" s="360" t="n">
        <v>0</v>
      </c>
      <c r="X274" s="360" t="n">
        <v>1</v>
      </c>
      <c r="Y274" s="360" t="n">
        <v>0</v>
      </c>
      <c r="Z274" s="360" t="n"/>
      <c r="AA274" s="360" t="n"/>
      <c r="AB274" s="360" t="n"/>
    </row>
    <row r="275">
      <c r="A275" s="360" t="n">
        <v>50</v>
      </c>
      <c r="B275" s="360" t="n">
        <v>0</v>
      </c>
      <c r="C275" s="360" t="n">
        <v>0</v>
      </c>
      <c r="D275" s="360" t="n">
        <v>1</v>
      </c>
      <c r="E275" s="360" t="n">
        <v>208</v>
      </c>
      <c r="F275" s="360">
        <f>ROUND(Source!V252,O275)</f>
        <v/>
      </c>
      <c r="G275" s="360" t="inlineStr">
        <is>
          <t>ТрудМаш</t>
        </is>
      </c>
      <c r="H275" s="360" t="inlineStr">
        <is>
          <t>Трудозатраты машинистов</t>
        </is>
      </c>
      <c r="I275" s="360" t="n"/>
      <c r="J275" s="360" t="n"/>
      <c r="K275" s="360" t="n">
        <v>208</v>
      </c>
      <c r="L275" s="360" t="n">
        <v>22</v>
      </c>
      <c r="M275" s="360" t="n">
        <v>3</v>
      </c>
      <c r="N275" s="360" t="inlineStr"/>
      <c r="O275" s="360" t="n">
        <v>7</v>
      </c>
      <c r="P275" s="360" t="n"/>
      <c r="Q275" s="360" t="n"/>
      <c r="R275" s="360" t="n"/>
      <c r="S275" s="360" t="n"/>
      <c r="T275" s="360" t="n"/>
      <c r="U275" s="360" t="n"/>
      <c r="V275" s="360" t="n"/>
      <c r="W275" s="360" t="n">
        <v>0</v>
      </c>
      <c r="X275" s="360" t="n">
        <v>1</v>
      </c>
      <c r="Y275" s="360" t="n">
        <v>0</v>
      </c>
      <c r="Z275" s="360" t="n"/>
      <c r="AA275" s="360" t="n"/>
      <c r="AB275" s="360" t="n"/>
    </row>
    <row r="276">
      <c r="A276" s="360" t="n">
        <v>50</v>
      </c>
      <c r="B276" s="360" t="n">
        <v>0</v>
      </c>
      <c r="C276" s="360" t="n">
        <v>0</v>
      </c>
      <c r="D276" s="360" t="n">
        <v>1</v>
      </c>
      <c r="E276" s="360" t="n">
        <v>209</v>
      </c>
      <c r="F276" s="360">
        <f>ROUND(Source!W252,O276)</f>
        <v/>
      </c>
      <c r="G276" s="360" t="inlineStr">
        <is>
          <t>ТранспМат</t>
        </is>
      </c>
      <c r="H276" s="360" t="inlineStr">
        <is>
          <t>Транспорт материалов</t>
        </is>
      </c>
      <c r="I276" s="360" t="n"/>
      <c r="J276" s="360" t="n"/>
      <c r="K276" s="360" t="n">
        <v>209</v>
      </c>
      <c r="L276" s="360" t="n">
        <v>23</v>
      </c>
      <c r="M276" s="360" t="n">
        <v>3</v>
      </c>
      <c r="N276" s="360" t="inlineStr"/>
      <c r="O276" s="360" t="n">
        <v>0</v>
      </c>
      <c r="P276" s="360" t="n"/>
      <c r="Q276" s="360" t="n"/>
      <c r="R276" s="360" t="n"/>
      <c r="S276" s="360" t="n"/>
      <c r="T276" s="360" t="n"/>
      <c r="U276" s="360" t="n"/>
      <c r="V276" s="360" t="n"/>
      <c r="W276" s="360" t="n">
        <v>0</v>
      </c>
      <c r="X276" s="360" t="n">
        <v>1</v>
      </c>
      <c r="Y276" s="360" t="n">
        <v>0</v>
      </c>
      <c r="Z276" s="360" t="n"/>
      <c r="AA276" s="360" t="n"/>
      <c r="AB276" s="360" t="n"/>
    </row>
    <row r="277">
      <c r="A277" s="360" t="n">
        <v>50</v>
      </c>
      <c r="B277" s="360" t="n">
        <v>0</v>
      </c>
      <c r="C277" s="360" t="n">
        <v>0</v>
      </c>
      <c r="D277" s="360" t="n">
        <v>1</v>
      </c>
      <c r="E277" s="360" t="n">
        <v>233</v>
      </c>
      <c r="F277" s="360">
        <f>ROUND(Source!BD252,O277)</f>
        <v/>
      </c>
      <c r="G277" s="360" t="inlineStr">
        <is>
          <t>Перевозка</t>
        </is>
      </c>
      <c r="H277" s="360" t="inlineStr">
        <is>
          <t>Перевозка грузов</t>
        </is>
      </c>
      <c r="I277" s="360" t="n"/>
      <c r="J277" s="360" t="n"/>
      <c r="K277" s="360" t="n">
        <v>233</v>
      </c>
      <c r="L277" s="360" t="n">
        <v>24</v>
      </c>
      <c r="M277" s="360" t="n">
        <v>3</v>
      </c>
      <c r="N277" s="360" t="inlineStr"/>
      <c r="O277" s="360" t="n">
        <v>0</v>
      </c>
      <c r="P277" s="360" t="n"/>
      <c r="Q277" s="360" t="n"/>
      <c r="R277" s="360" t="n"/>
      <c r="S277" s="360" t="n"/>
      <c r="T277" s="360" t="n"/>
      <c r="U277" s="360" t="n"/>
      <c r="V277" s="360" t="n"/>
      <c r="W277" s="360" t="n">
        <v>0</v>
      </c>
      <c r="X277" s="360" t="n">
        <v>1</v>
      </c>
      <c r="Y277" s="360" t="n">
        <v>0</v>
      </c>
      <c r="Z277" s="360" t="n"/>
      <c r="AA277" s="360" t="n"/>
      <c r="AB277" s="360" t="n"/>
    </row>
    <row r="278">
      <c r="A278" s="360" t="n">
        <v>50</v>
      </c>
      <c r="B278" s="360" t="n">
        <v>0</v>
      </c>
      <c r="C278" s="360" t="n">
        <v>0</v>
      </c>
      <c r="D278" s="360" t="n">
        <v>1</v>
      </c>
      <c r="E278" s="360" t="n">
        <v>210</v>
      </c>
      <c r="F278" s="360">
        <f>ROUND(Source!X252,O278)</f>
        <v/>
      </c>
      <c r="G278" s="360" t="inlineStr">
        <is>
          <t>НР</t>
        </is>
      </c>
      <c r="H278" s="360" t="inlineStr">
        <is>
          <t>Накладные расходы</t>
        </is>
      </c>
      <c r="I278" s="360" t="n"/>
      <c r="J278" s="360" t="n"/>
      <c r="K278" s="360" t="n">
        <v>210</v>
      </c>
      <c r="L278" s="360" t="n">
        <v>25</v>
      </c>
      <c r="M278" s="360" t="n">
        <v>3</v>
      </c>
      <c r="N278" s="360" t="inlineStr"/>
      <c r="O278" s="360" t="n">
        <v>0</v>
      </c>
      <c r="P278" s="360" t="n"/>
      <c r="Q278" s="360" t="n"/>
      <c r="R278" s="360" t="n"/>
      <c r="S278" s="360" t="n"/>
      <c r="T278" s="360" t="n"/>
      <c r="U278" s="360" t="n"/>
      <c r="V278" s="360" t="n"/>
      <c r="W278" s="360" t="n">
        <v>0</v>
      </c>
      <c r="X278" s="360" t="n">
        <v>1</v>
      </c>
      <c r="Y278" s="360" t="n">
        <v>0</v>
      </c>
      <c r="Z278" s="360" t="n"/>
      <c r="AA278" s="360" t="n"/>
      <c r="AB278" s="360" t="n"/>
    </row>
    <row r="279">
      <c r="A279" s="360" t="n">
        <v>50</v>
      </c>
      <c r="B279" s="360" t="n">
        <v>0</v>
      </c>
      <c r="C279" s="360" t="n">
        <v>0</v>
      </c>
      <c r="D279" s="360" t="n">
        <v>1</v>
      </c>
      <c r="E279" s="360" t="n">
        <v>211</v>
      </c>
      <c r="F279" s="360">
        <f>ROUND(Source!Y252,O279)</f>
        <v/>
      </c>
      <c r="G279" s="360" t="inlineStr">
        <is>
          <t>СмПриб</t>
        </is>
      </c>
      <c r="H279" s="360" t="inlineStr">
        <is>
          <t>Сметная прибыль</t>
        </is>
      </c>
      <c r="I279" s="360" t="n"/>
      <c r="J279" s="360" t="n"/>
      <c r="K279" s="360" t="n">
        <v>211</v>
      </c>
      <c r="L279" s="360" t="n">
        <v>26</v>
      </c>
      <c r="M279" s="360" t="n">
        <v>3</v>
      </c>
      <c r="N279" s="360" t="inlineStr"/>
      <c r="O279" s="360" t="n">
        <v>0</v>
      </c>
      <c r="P279" s="360" t="n"/>
      <c r="Q279" s="360" t="n"/>
      <c r="R279" s="360" t="n"/>
      <c r="S279" s="360" t="n"/>
      <c r="T279" s="360" t="n"/>
      <c r="U279" s="360" t="n"/>
      <c r="V279" s="360" t="n"/>
      <c r="W279" s="360" t="n">
        <v>0</v>
      </c>
      <c r="X279" s="360" t="n">
        <v>1</v>
      </c>
      <c r="Y279" s="360" t="n">
        <v>0</v>
      </c>
      <c r="Z279" s="360" t="n"/>
      <c r="AA279" s="360" t="n"/>
      <c r="AB279" s="360" t="n"/>
    </row>
    <row r="280">
      <c r="A280" s="360" t="n">
        <v>50</v>
      </c>
      <c r="B280" s="360" t="n">
        <v>0</v>
      </c>
      <c r="C280" s="360" t="n">
        <v>0</v>
      </c>
      <c r="D280" s="360" t="n">
        <v>1</v>
      </c>
      <c r="E280" s="360" t="n">
        <v>224</v>
      </c>
      <c r="F280" s="360">
        <f>ROUND(Source!AR252,O280)</f>
        <v/>
      </c>
      <c r="G280" s="360" t="inlineStr">
        <is>
          <t>Всего</t>
        </is>
      </c>
      <c r="H280" s="360" t="inlineStr">
        <is>
          <t>Всего с НР и СП</t>
        </is>
      </c>
      <c r="I280" s="360" t="n"/>
      <c r="J280" s="360" t="n"/>
      <c r="K280" s="360" t="n">
        <v>224</v>
      </c>
      <c r="L280" s="360" t="n">
        <v>27</v>
      </c>
      <c r="M280" s="360" t="n">
        <v>3</v>
      </c>
      <c r="N280" s="360" t="inlineStr"/>
      <c r="O280" s="360" t="n">
        <v>0</v>
      </c>
      <c r="P280" s="360" t="n"/>
      <c r="Q280" s="360" t="n"/>
      <c r="R280" s="360" t="n"/>
      <c r="S280" s="360" t="n"/>
      <c r="T280" s="360" t="n"/>
      <c r="U280" s="360" t="n"/>
      <c r="V280" s="360" t="n"/>
      <c r="W280" s="360" t="n">
        <v>0</v>
      </c>
      <c r="X280" s="360" t="n">
        <v>1</v>
      </c>
      <c r="Y280" s="360" t="n">
        <v>0</v>
      </c>
      <c r="Z280" s="360" t="n"/>
      <c r="AA280" s="360" t="n"/>
      <c r="AB280" s="360" t="n"/>
    </row>
    <row r="281">
      <c r="A281" s="360" t="n">
        <v>50</v>
      </c>
      <c r="B281" s="360" t="n">
        <v>0</v>
      </c>
      <c r="C281" s="360" t="n">
        <v>0</v>
      </c>
      <c r="D281" s="360" t="n">
        <v>2</v>
      </c>
      <c r="E281" s="360" t="n">
        <v>0</v>
      </c>
      <c r="F281" s="360">
        <f>ROUND(F280,O281)</f>
        <v/>
      </c>
      <c r="G281" s="360" t="inlineStr">
        <is>
          <t>и1</t>
        </is>
      </c>
      <c r="H281" s="360" t="inlineStr">
        <is>
          <t>Итого</t>
        </is>
      </c>
      <c r="I281" s="360" t="n"/>
      <c r="J281" s="360" t="n"/>
      <c r="K281" s="360" t="n">
        <v>212</v>
      </c>
      <c r="L281" s="360" t="n">
        <v>28</v>
      </c>
      <c r="M281" s="360" t="n">
        <v>0</v>
      </c>
      <c r="N281" s="360" t="inlineStr"/>
      <c r="O281" s="360" t="n">
        <v>0</v>
      </c>
      <c r="P281" s="360" t="n"/>
      <c r="Q281" s="360" t="n"/>
      <c r="R281" s="360" t="n"/>
      <c r="S281" s="360" t="n"/>
      <c r="T281" s="360" t="n"/>
      <c r="U281" s="360" t="n"/>
      <c r="V281" s="360" t="n"/>
      <c r="W281" s="360" t="n">
        <v>0</v>
      </c>
      <c r="X281" s="360" t="n">
        <v>1</v>
      </c>
      <c r="Y281" s="360" t="n">
        <v>0</v>
      </c>
      <c r="Z281" s="360" t="n"/>
      <c r="AA281" s="360" t="n"/>
      <c r="AB281" s="360" t="n"/>
    </row>
    <row r="282">
      <c r="A282" s="360" t="n">
        <v>50</v>
      </c>
      <c r="B282" s="360" t="n">
        <v>0</v>
      </c>
      <c r="C282" s="360" t="n">
        <v>0</v>
      </c>
      <c r="D282" s="360" t="n">
        <v>2</v>
      </c>
      <c r="E282" s="360" t="n">
        <v>0</v>
      </c>
      <c r="F282" s="360">
        <f>ROUND(F281*0.22,O282)</f>
        <v/>
      </c>
      <c r="G282" s="360" t="inlineStr">
        <is>
          <t>и2</t>
        </is>
      </c>
      <c r="H282" s="360" t="inlineStr">
        <is>
          <t>НДС 22%</t>
        </is>
      </c>
      <c r="I282" s="360" t="n"/>
      <c r="J282" s="360" t="n"/>
      <c r="K282" s="360" t="n">
        <v>212</v>
      </c>
      <c r="L282" s="360" t="n">
        <v>29</v>
      </c>
      <c r="M282" s="360" t="n">
        <v>0</v>
      </c>
      <c r="N282" s="360" t="inlineStr"/>
      <c r="O282" s="360" t="n">
        <v>0</v>
      </c>
      <c r="P282" s="360" t="n"/>
      <c r="Q282" s="360" t="n"/>
      <c r="R282" s="360" t="n"/>
      <c r="S282" s="360" t="n"/>
      <c r="T282" s="360" t="n"/>
      <c r="U282" s="360" t="n"/>
      <c r="V282" s="360" t="n"/>
      <c r="W282" s="360" t="n">
        <v>0</v>
      </c>
      <c r="X282" s="360" t="n">
        <v>1</v>
      </c>
      <c r="Y282" s="360" t="n">
        <v>0</v>
      </c>
      <c r="Z282" s="360" t="n"/>
      <c r="AA282" s="360" t="n"/>
      <c r="AB282" s="360" t="n"/>
    </row>
    <row r="283">
      <c r="A283" s="360" t="n">
        <v>50</v>
      </c>
      <c r="B283" s="360" t="n">
        <v>0</v>
      </c>
      <c r="C283" s="360" t="n">
        <v>0</v>
      </c>
      <c r="D283" s="360" t="n">
        <v>2</v>
      </c>
      <c r="E283" s="360" t="n">
        <v>213</v>
      </c>
      <c r="F283" s="360">
        <f>ROUND(F281+F282,O283)</f>
        <v/>
      </c>
      <c r="G283" s="360" t="inlineStr">
        <is>
          <t>и3</t>
        </is>
      </c>
      <c r="H283" s="360" t="inlineStr">
        <is>
          <t>Всего</t>
        </is>
      </c>
      <c r="I283" s="360" t="n"/>
      <c r="J283" s="360" t="n"/>
      <c r="K283" s="360" t="n">
        <v>212</v>
      </c>
      <c r="L283" s="360" t="n">
        <v>30</v>
      </c>
      <c r="M283" s="360" t="n">
        <v>0</v>
      </c>
      <c r="N283" s="360" t="inlineStr"/>
      <c r="O283" s="360" t="n">
        <v>0</v>
      </c>
      <c r="P283" s="360" t="n"/>
      <c r="Q283" s="360" t="n"/>
      <c r="R283" s="360" t="n"/>
      <c r="S283" s="360" t="n"/>
      <c r="T283" s="360" t="n"/>
      <c r="U283" s="360" t="n"/>
      <c r="V283" s="360" t="n"/>
      <c r="W283" s="360" t="n">
        <v>0</v>
      </c>
      <c r="X283" s="360" t="n">
        <v>1</v>
      </c>
      <c r="Y283" s="360" t="n">
        <v>0</v>
      </c>
      <c r="Z283" s="360" t="n"/>
      <c r="AA283" s="360" t="n"/>
      <c r="AB283" s="360" t="n"/>
    </row>
    <row r="284"/>
    <row r="285">
      <c r="A285" s="356" t="n">
        <v>3</v>
      </c>
      <c r="B285" s="356" t="n">
        <v>0</v>
      </c>
      <c r="C285" s="356" t="n"/>
      <c r="D285" s="356">
        <f>ROW(A292)</f>
        <v/>
      </c>
      <c r="E285" s="356" t="n"/>
      <c r="F285" s="356" t="inlineStr">
        <is>
          <t>Новая локальная смета</t>
        </is>
      </c>
      <c r="G285" s="356" t="inlineStr">
        <is>
          <t>Первомайская,д.25, кв 5</t>
        </is>
      </c>
      <c r="H285" s="356" t="inlineStr"/>
      <c r="I285" s="356" t="n">
        <v>0</v>
      </c>
      <c r="J285" s="356" t="inlineStr"/>
      <c r="K285" s="356" t="n">
        <v>-1</v>
      </c>
      <c r="L285" s="356" t="inlineStr">
        <is>
          <t>Новая локальная смета</t>
        </is>
      </c>
      <c r="M285" s="356" t="inlineStr"/>
      <c r="N285" s="356" t="n"/>
      <c r="O285" s="356" t="n"/>
      <c r="P285" s="356" t="n"/>
      <c r="Q285" s="356" t="n"/>
      <c r="R285" s="356" t="n"/>
      <c r="S285" s="356" t="n">
        <v>0</v>
      </c>
      <c r="T285" s="356" t="n"/>
      <c r="U285" s="356" t="inlineStr"/>
      <c r="V285" s="356" t="n">
        <v>0</v>
      </c>
      <c r="W285" s="356" t="n"/>
      <c r="X285" s="356" t="n"/>
      <c r="Y285" s="356" t="n"/>
      <c r="Z285" s="356" t="n"/>
      <c r="AA285" s="356" t="n"/>
      <c r="AB285" s="356" t="inlineStr"/>
      <c r="AC285" s="356" t="inlineStr"/>
      <c r="AD285" s="356" t="inlineStr"/>
      <c r="AE285" s="356" t="inlineStr"/>
      <c r="AF285" s="356" t="inlineStr"/>
      <c r="AG285" s="356" t="inlineStr"/>
      <c r="AH285" s="356" t="n"/>
      <c r="AI285" s="356" t="n"/>
      <c r="AJ285" s="356" t="n"/>
      <c r="AK285" s="356" t="n"/>
      <c r="AL285" s="356" t="n"/>
      <c r="AM285" s="356" t="n"/>
      <c r="AN285" s="356" t="n"/>
      <c r="AO285" s="356" t="n"/>
      <c r="AP285" s="356" t="inlineStr"/>
      <c r="AQ285" s="356" t="inlineStr"/>
      <c r="AR285" s="356" t="inlineStr"/>
      <c r="AS285" s="356" t="n"/>
      <c r="AT285" s="356" t="n"/>
      <c r="AU285" s="356" t="n"/>
      <c r="AV285" s="356" t="n"/>
      <c r="AW285" s="356" t="n"/>
      <c r="AX285" s="356" t="n"/>
      <c r="AY285" s="356" t="n"/>
      <c r="AZ285" s="356" t="inlineStr"/>
      <c r="BA285" s="356" t="n"/>
      <c r="BB285" s="356" t="inlineStr"/>
      <c r="BC285" s="356" t="inlineStr"/>
      <c r="BD285" s="356" t="inlineStr"/>
      <c r="BE285" s="356" t="inlineStr"/>
      <c r="BF285" s="356" t="inlineStr"/>
      <c r="BG285" s="356" t="inlineStr"/>
      <c r="BH285" s="356" t="inlineStr"/>
      <c r="BI285" s="356" t="inlineStr"/>
      <c r="BJ285" s="356" t="inlineStr"/>
      <c r="BK285" s="356" t="inlineStr"/>
      <c r="BL285" s="356" t="inlineStr"/>
      <c r="BM285" s="356" t="inlineStr"/>
      <c r="BN285" s="356" t="inlineStr"/>
      <c r="BO285" s="356" t="inlineStr"/>
      <c r="BP285" s="356" t="inlineStr"/>
      <c r="BQ285" s="356" t="n"/>
      <c r="BR285" s="356" t="n"/>
      <c r="BS285" s="356" t="n"/>
      <c r="BT285" s="356" t="n"/>
      <c r="BU285" s="356" t="n"/>
      <c r="BV285" s="356" t="n"/>
      <c r="BW285" s="356" t="n"/>
      <c r="BX285" s="356" t="n">
        <v>0</v>
      </c>
      <c r="BY285" s="356" t="n"/>
      <c r="BZ285" s="356" t="n"/>
      <c r="CA285" s="356" t="n"/>
      <c r="CB285" s="356" t="n"/>
      <c r="CC285" s="356" t="n"/>
      <c r="CD285" s="356" t="n"/>
      <c r="CE285" s="356" t="n"/>
      <c r="CF285" s="356" t="n">
        <v>0</v>
      </c>
      <c r="CG285" s="356" t="n">
        <v>0</v>
      </c>
      <c r="CH285" s="356" t="n"/>
      <c r="CI285" s="356" t="inlineStr"/>
      <c r="CJ285" s="356" t="inlineStr"/>
      <c r="CK285" t="inlineStr"/>
      <c r="CL285" t="inlineStr"/>
      <c r="CM285" t="inlineStr"/>
      <c r="CN285" t="inlineStr"/>
      <c r="CO285" t="inlineStr"/>
      <c r="CP285" t="inlineStr"/>
      <c r="CQ285" t="inlineStr"/>
    </row>
    <row r="286"/>
    <row r="287">
      <c r="A287" s="358" t="n">
        <v>52</v>
      </c>
      <c r="B287" s="358">
        <f>B292</f>
        <v/>
      </c>
      <c r="C287" s="358">
        <f>C292</f>
        <v/>
      </c>
      <c r="D287" s="358">
        <f>D292</f>
        <v/>
      </c>
      <c r="E287" s="358">
        <f>E292</f>
        <v/>
      </c>
      <c r="F287" s="358">
        <f>F292</f>
        <v/>
      </c>
      <c r="G287" s="358">
        <f>G292</f>
        <v/>
      </c>
      <c r="H287" s="358" t="n"/>
      <c r="I287" s="358" t="n"/>
      <c r="J287" s="358" t="n"/>
      <c r="K287" s="358" t="n"/>
      <c r="L287" s="358" t="n"/>
      <c r="M287" s="358" t="n"/>
      <c r="N287" s="358" t="n"/>
      <c r="O287" s="358">
        <f>O292</f>
        <v/>
      </c>
      <c r="P287" s="358">
        <f>P292</f>
        <v/>
      </c>
      <c r="Q287" s="358">
        <f>Q292</f>
        <v/>
      </c>
      <c r="R287" s="358">
        <f>R292</f>
        <v/>
      </c>
      <c r="S287" s="358">
        <f>S292</f>
        <v/>
      </c>
      <c r="T287" s="358">
        <f>T292</f>
        <v/>
      </c>
      <c r="U287" s="358">
        <f>U292</f>
        <v/>
      </c>
      <c r="V287" s="358">
        <f>V292</f>
        <v/>
      </c>
      <c r="W287" s="358">
        <f>W292</f>
        <v/>
      </c>
      <c r="X287" s="358">
        <f>X292</f>
        <v/>
      </c>
      <c r="Y287" s="358">
        <f>Y292</f>
        <v/>
      </c>
      <c r="Z287" s="358">
        <f>Z292</f>
        <v/>
      </c>
      <c r="AA287" s="358">
        <f>AA292</f>
        <v/>
      </c>
      <c r="AB287" s="358">
        <f>AB292</f>
        <v/>
      </c>
      <c r="AC287" s="358">
        <f>AC292</f>
        <v/>
      </c>
      <c r="AD287" s="358">
        <f>AD292</f>
        <v/>
      </c>
      <c r="AE287" s="358">
        <f>AE292</f>
        <v/>
      </c>
      <c r="AF287" s="358">
        <f>AF292</f>
        <v/>
      </c>
      <c r="AG287" s="358">
        <f>AG292</f>
        <v/>
      </c>
      <c r="AH287" s="358">
        <f>AH292</f>
        <v/>
      </c>
      <c r="AI287" s="358">
        <f>AI292</f>
        <v/>
      </c>
      <c r="AJ287" s="358">
        <f>AJ292</f>
        <v/>
      </c>
      <c r="AK287" s="358">
        <f>AK292</f>
        <v/>
      </c>
      <c r="AL287" s="358">
        <f>AL292</f>
        <v/>
      </c>
      <c r="AM287" s="358">
        <f>AM292</f>
        <v/>
      </c>
      <c r="AN287" s="358">
        <f>AN292</f>
        <v/>
      </c>
      <c r="AO287" s="358">
        <f>AO292</f>
        <v/>
      </c>
      <c r="AP287" s="358">
        <f>AP292</f>
        <v/>
      </c>
      <c r="AQ287" s="358">
        <f>AQ292</f>
        <v/>
      </c>
      <c r="AR287" s="358">
        <f>AR292</f>
        <v/>
      </c>
      <c r="AS287" s="358">
        <f>AS292</f>
        <v/>
      </c>
      <c r="AT287" s="358">
        <f>AT292</f>
        <v/>
      </c>
      <c r="AU287" s="358">
        <f>AU292</f>
        <v/>
      </c>
      <c r="AV287" s="358">
        <f>AV292</f>
        <v/>
      </c>
      <c r="AW287" s="358">
        <f>AW292</f>
        <v/>
      </c>
      <c r="AX287" s="358">
        <f>AX292</f>
        <v/>
      </c>
      <c r="AY287" s="358">
        <f>AY292</f>
        <v/>
      </c>
      <c r="AZ287" s="358">
        <f>AZ292</f>
        <v/>
      </c>
      <c r="BA287" s="358">
        <f>BA292</f>
        <v/>
      </c>
      <c r="BB287" s="358">
        <f>BB292</f>
        <v/>
      </c>
      <c r="BC287" s="358">
        <f>BC292</f>
        <v/>
      </c>
      <c r="BD287" s="358">
        <f>BD292</f>
        <v/>
      </c>
      <c r="BE287" s="358">
        <f>BE292</f>
        <v/>
      </c>
      <c r="BF287" s="358">
        <f>BF292</f>
        <v/>
      </c>
      <c r="BG287" s="358">
        <f>BG292</f>
        <v/>
      </c>
      <c r="BH287" s="358">
        <f>BH292</f>
        <v/>
      </c>
      <c r="BI287" s="358">
        <f>BI292</f>
        <v/>
      </c>
      <c r="BJ287" s="358">
        <f>BJ292</f>
        <v/>
      </c>
      <c r="BK287" s="358">
        <f>BK292</f>
        <v/>
      </c>
      <c r="BL287" s="358">
        <f>BL292</f>
        <v/>
      </c>
      <c r="BM287" s="358">
        <f>BM292</f>
        <v/>
      </c>
      <c r="BN287" s="358">
        <f>BN292</f>
        <v/>
      </c>
      <c r="BO287" s="358">
        <f>BO292</f>
        <v/>
      </c>
      <c r="BP287" s="358">
        <f>BP292</f>
        <v/>
      </c>
      <c r="BQ287" s="358">
        <f>BQ292</f>
        <v/>
      </c>
      <c r="BR287" s="358">
        <f>BR292</f>
        <v/>
      </c>
      <c r="BS287" s="358">
        <f>BS292</f>
        <v/>
      </c>
      <c r="BT287" s="358">
        <f>BT292</f>
        <v/>
      </c>
      <c r="BU287" s="358">
        <f>BU292</f>
        <v/>
      </c>
      <c r="BV287" s="358">
        <f>BV292</f>
        <v/>
      </c>
      <c r="BW287" s="358">
        <f>BW292</f>
        <v/>
      </c>
      <c r="BX287" s="358">
        <f>BX292</f>
        <v/>
      </c>
      <c r="BY287" s="358">
        <f>BY292</f>
        <v/>
      </c>
      <c r="BZ287" s="358">
        <f>BZ292</f>
        <v/>
      </c>
      <c r="CA287" s="358">
        <f>CA292</f>
        <v/>
      </c>
      <c r="CB287" s="358">
        <f>CB292</f>
        <v/>
      </c>
      <c r="CC287" s="358">
        <f>CC292</f>
        <v/>
      </c>
      <c r="CD287" s="358">
        <f>CD292</f>
        <v/>
      </c>
      <c r="CE287" s="358">
        <f>CE292</f>
        <v/>
      </c>
      <c r="CF287" s="358">
        <f>CF292</f>
        <v/>
      </c>
      <c r="CG287" s="358">
        <f>CG292</f>
        <v/>
      </c>
      <c r="CH287" s="358">
        <f>CH292</f>
        <v/>
      </c>
      <c r="CI287" s="358">
        <f>CI292</f>
        <v/>
      </c>
      <c r="CJ287" s="358">
        <f>CJ292</f>
        <v/>
      </c>
      <c r="CK287" s="358">
        <f>CK292</f>
        <v/>
      </c>
      <c r="CL287" s="358">
        <f>CL292</f>
        <v/>
      </c>
      <c r="CM287" s="358">
        <f>CM292</f>
        <v/>
      </c>
      <c r="CN287" s="358">
        <f>CN292</f>
        <v/>
      </c>
      <c r="CO287" s="358">
        <f>CO292</f>
        <v/>
      </c>
      <c r="CP287" s="358">
        <f>CP292</f>
        <v/>
      </c>
      <c r="CQ287" s="358">
        <f>CQ292</f>
        <v/>
      </c>
      <c r="CR287" s="358">
        <f>CR292</f>
        <v/>
      </c>
      <c r="CS287" s="358">
        <f>CS292</f>
        <v/>
      </c>
      <c r="CT287" s="358">
        <f>CT292</f>
        <v/>
      </c>
      <c r="CU287" s="358">
        <f>CU292</f>
        <v/>
      </c>
      <c r="CV287" s="358">
        <f>CV292</f>
        <v/>
      </c>
      <c r="CW287" s="358">
        <f>CW292</f>
        <v/>
      </c>
      <c r="CX287" s="358">
        <f>CX292</f>
        <v/>
      </c>
      <c r="CY287" s="358">
        <f>CY292</f>
        <v/>
      </c>
      <c r="CZ287" s="358">
        <f>CZ292</f>
        <v/>
      </c>
      <c r="DA287" s="358">
        <f>DA292</f>
        <v/>
      </c>
      <c r="DB287" s="358">
        <f>DB292</f>
        <v/>
      </c>
      <c r="DC287" s="358">
        <f>DC292</f>
        <v/>
      </c>
      <c r="DD287" s="358">
        <f>DD292</f>
        <v/>
      </c>
      <c r="DE287" s="358">
        <f>DE292</f>
        <v/>
      </c>
      <c r="DF287" s="358">
        <f>DF292</f>
        <v/>
      </c>
      <c r="DG287" s="359">
        <f>DG292</f>
        <v/>
      </c>
      <c r="DH287" s="359">
        <f>DH292</f>
        <v/>
      </c>
      <c r="DI287" s="359">
        <f>DI292</f>
        <v/>
      </c>
      <c r="DJ287" s="359">
        <f>DJ292</f>
        <v/>
      </c>
      <c r="DK287" s="359">
        <f>DK292</f>
        <v/>
      </c>
      <c r="DL287" s="359">
        <f>DL292</f>
        <v/>
      </c>
      <c r="DM287" s="359">
        <f>DM292</f>
        <v/>
      </c>
      <c r="DN287" s="359">
        <f>DN292</f>
        <v/>
      </c>
      <c r="DO287" s="359">
        <f>DO292</f>
        <v/>
      </c>
      <c r="DP287" s="359">
        <f>DP292</f>
        <v/>
      </c>
      <c r="DQ287" s="359">
        <f>DQ292</f>
        <v/>
      </c>
      <c r="DR287" s="359">
        <f>DR292</f>
        <v/>
      </c>
      <c r="DS287" s="359">
        <f>DS292</f>
        <v/>
      </c>
      <c r="DT287" s="359">
        <f>DT292</f>
        <v/>
      </c>
      <c r="DU287" s="359">
        <f>DU292</f>
        <v/>
      </c>
      <c r="DV287" s="359">
        <f>DV292</f>
        <v/>
      </c>
      <c r="DW287" s="359">
        <f>DW292</f>
        <v/>
      </c>
      <c r="DX287" s="359">
        <f>DX292</f>
        <v/>
      </c>
      <c r="DY287" s="359">
        <f>DY292</f>
        <v/>
      </c>
      <c r="DZ287" s="359">
        <f>DZ292</f>
        <v/>
      </c>
      <c r="EA287" s="359">
        <f>EA292</f>
        <v/>
      </c>
      <c r="EB287" s="359">
        <f>EB292</f>
        <v/>
      </c>
      <c r="EC287" s="359">
        <f>EC292</f>
        <v/>
      </c>
      <c r="ED287" s="359">
        <f>ED292</f>
        <v/>
      </c>
      <c r="EE287" s="359">
        <f>EE292</f>
        <v/>
      </c>
      <c r="EF287" s="359">
        <f>EF292</f>
        <v/>
      </c>
      <c r="EG287" s="359">
        <f>EG292</f>
        <v/>
      </c>
      <c r="EH287" s="359">
        <f>EH292</f>
        <v/>
      </c>
      <c r="EI287" s="359">
        <f>EI292</f>
        <v/>
      </c>
      <c r="EJ287" s="359">
        <f>EJ292</f>
        <v/>
      </c>
      <c r="EK287" s="359">
        <f>EK292</f>
        <v/>
      </c>
      <c r="EL287" s="359">
        <f>EL292</f>
        <v/>
      </c>
      <c r="EM287" s="359">
        <f>EM292</f>
        <v/>
      </c>
      <c r="EN287" s="359">
        <f>EN292</f>
        <v/>
      </c>
      <c r="EO287" s="359">
        <f>EO292</f>
        <v/>
      </c>
      <c r="EP287" s="359">
        <f>EP292</f>
        <v/>
      </c>
      <c r="EQ287" s="359">
        <f>EQ292</f>
        <v/>
      </c>
      <c r="ER287" s="359">
        <f>ER292</f>
        <v/>
      </c>
      <c r="ES287" s="359">
        <f>ES292</f>
        <v/>
      </c>
      <c r="ET287" s="359">
        <f>ET292</f>
        <v/>
      </c>
      <c r="EU287" s="359">
        <f>EU292</f>
        <v/>
      </c>
      <c r="EV287" s="359">
        <f>EV292</f>
        <v/>
      </c>
      <c r="EW287" s="359">
        <f>EW292</f>
        <v/>
      </c>
      <c r="EX287" s="359">
        <f>EX292</f>
        <v/>
      </c>
      <c r="EY287" s="359">
        <f>EY292</f>
        <v/>
      </c>
      <c r="EZ287" s="359">
        <f>EZ292</f>
        <v/>
      </c>
      <c r="FA287" s="359">
        <f>FA292</f>
        <v/>
      </c>
      <c r="FB287" s="359">
        <f>FB292</f>
        <v/>
      </c>
      <c r="FC287" s="359">
        <f>FC292</f>
        <v/>
      </c>
      <c r="FD287" s="359">
        <f>FD292</f>
        <v/>
      </c>
      <c r="FE287" s="359">
        <f>FE292</f>
        <v/>
      </c>
      <c r="FF287" s="359">
        <f>FF292</f>
        <v/>
      </c>
      <c r="FG287" s="359">
        <f>FG292</f>
        <v/>
      </c>
      <c r="FH287" s="359">
        <f>FH292</f>
        <v/>
      </c>
      <c r="FI287" s="359">
        <f>FI292</f>
        <v/>
      </c>
      <c r="FJ287" s="359">
        <f>FJ292</f>
        <v/>
      </c>
      <c r="FK287" s="359">
        <f>FK292</f>
        <v/>
      </c>
      <c r="FL287" s="359">
        <f>FL292</f>
        <v/>
      </c>
      <c r="FM287" s="359">
        <f>FM292</f>
        <v/>
      </c>
      <c r="FN287" s="359">
        <f>FN292</f>
        <v/>
      </c>
      <c r="FO287" s="359">
        <f>FO292</f>
        <v/>
      </c>
      <c r="FP287" s="359">
        <f>FP292</f>
        <v/>
      </c>
      <c r="FQ287" s="359">
        <f>FQ292</f>
        <v/>
      </c>
      <c r="FR287" s="359">
        <f>FR292</f>
        <v/>
      </c>
      <c r="FS287" s="359">
        <f>FS292</f>
        <v/>
      </c>
      <c r="FT287" s="359">
        <f>FT292</f>
        <v/>
      </c>
      <c r="FU287" s="359">
        <f>FU292</f>
        <v/>
      </c>
      <c r="FV287" s="359">
        <f>FV292</f>
        <v/>
      </c>
      <c r="FW287" s="359">
        <f>FW292</f>
        <v/>
      </c>
      <c r="FX287" s="359">
        <f>FX292</f>
        <v/>
      </c>
      <c r="FY287" s="359">
        <f>FY292</f>
        <v/>
      </c>
      <c r="FZ287" s="359">
        <f>FZ292</f>
        <v/>
      </c>
      <c r="GA287" s="359">
        <f>GA292</f>
        <v/>
      </c>
      <c r="GB287" s="359">
        <f>GB292</f>
        <v/>
      </c>
      <c r="GC287" s="359">
        <f>GC292</f>
        <v/>
      </c>
      <c r="GD287" s="359">
        <f>GD292</f>
        <v/>
      </c>
      <c r="GE287" s="359">
        <f>GE292</f>
        <v/>
      </c>
      <c r="GF287" s="359">
        <f>GF292</f>
        <v/>
      </c>
      <c r="GG287" s="359">
        <f>GG292</f>
        <v/>
      </c>
      <c r="GH287" s="359">
        <f>GH292</f>
        <v/>
      </c>
      <c r="GI287" s="359">
        <f>GI292</f>
        <v/>
      </c>
      <c r="GJ287" s="359">
        <f>GJ292</f>
        <v/>
      </c>
      <c r="GK287" s="359">
        <f>GK292</f>
        <v/>
      </c>
      <c r="GL287" s="359">
        <f>GL292</f>
        <v/>
      </c>
      <c r="GM287" s="359">
        <f>GM292</f>
        <v/>
      </c>
      <c r="GN287" s="359">
        <f>GN292</f>
        <v/>
      </c>
      <c r="GO287" s="359">
        <f>GO292</f>
        <v/>
      </c>
      <c r="GP287" s="359">
        <f>GP292</f>
        <v/>
      </c>
      <c r="GQ287" s="359">
        <f>GQ292</f>
        <v/>
      </c>
      <c r="GR287" s="359">
        <f>GR292</f>
        <v/>
      </c>
      <c r="GS287" s="359">
        <f>GS292</f>
        <v/>
      </c>
      <c r="GT287" s="359">
        <f>GT292</f>
        <v/>
      </c>
      <c r="GU287" s="359">
        <f>GU292</f>
        <v/>
      </c>
      <c r="GV287" s="359">
        <f>GV292</f>
        <v/>
      </c>
      <c r="GW287" s="359">
        <f>GW292</f>
        <v/>
      </c>
      <c r="GX287" s="359">
        <f>GX292</f>
        <v/>
      </c>
    </row>
    <row r="288"/>
    <row r="289">
      <c r="A289" t="n">
        <v>17</v>
      </c>
      <c r="B289" t="n">
        <v>0</v>
      </c>
      <c r="C289">
        <f>ROW(SmtRes!A140)</f>
        <v/>
      </c>
      <c r="D289">
        <f>ROW(EtalonRes!A140)</f>
        <v/>
      </c>
      <c r="E289" t="inlineStr">
        <is>
          <t>1</t>
        </is>
      </c>
      <c r="F289" t="inlineStr">
        <is>
          <t>16-07-005-1</t>
        </is>
      </c>
      <c r="G289" t="inlineStr">
        <is>
          <t>Гидравлическое испытание трубопроводов систем отопления, водопровода и горячего водоснабжения диаметром до 50 мм/ прим воздуш. пробка</t>
        </is>
      </c>
      <c r="H289" t="inlineStr">
        <is>
          <t>100 м трубопровода</t>
        </is>
      </c>
      <c r="I289">
        <f>ROUND(ROUND(10/100,4),7)</f>
        <v/>
      </c>
      <c r="J289" t="n">
        <v>0</v>
      </c>
      <c r="K289">
        <f>ROUND(ROUND(10/100,4),7)</f>
        <v/>
      </c>
      <c r="O289">
        <f>ROUND(CP289,0)</f>
        <v/>
      </c>
      <c r="P289">
        <f>ROUND(CQ289*I289,0)</f>
        <v/>
      </c>
      <c r="Q289">
        <f>(ROUND((ROUND(((ET289)*I289),0)*BB289),0)+ROUND((ROUND(((AE289-(EU289))*I289),0)*BS289),0))</f>
        <v/>
      </c>
      <c r="R289">
        <f>(ROUND((ROUND(((EU289)*I289),0)*BS289),0)+ROUND((ROUND(((AE289-(EU289))*I289),0)*BS289),0))</f>
        <v/>
      </c>
      <c r="S289">
        <f>ROUND(CT289*I289,0)</f>
        <v/>
      </c>
      <c r="T289">
        <f>ROUND(CU289*I289,0)</f>
        <v/>
      </c>
      <c r="U289">
        <f>ROUND(CV289*I289,7)</f>
        <v/>
      </c>
      <c r="V289">
        <f>ROUND(CW289*I289,7)</f>
        <v/>
      </c>
      <c r="W289">
        <f>ROUND(CX289*I289,0)</f>
        <v/>
      </c>
      <c r="X289">
        <f>ROUND(CY289,0)</f>
        <v/>
      </c>
      <c r="Y289">
        <f>ROUND(CZ289,0)</f>
        <v/>
      </c>
      <c r="AA289" t="n">
        <v>78855224</v>
      </c>
      <c r="AB289">
        <f>ROUND((AC289+AD289+AF289),2)</f>
        <v/>
      </c>
      <c r="AC289">
        <f>ROUND((ES289),2)</f>
        <v/>
      </c>
      <c r="AD289">
        <f>ROUND((((ET289)-(EU289))+AE289),2)</f>
        <v/>
      </c>
      <c r="AE289">
        <f>ROUND((EU289),2)</f>
        <v/>
      </c>
      <c r="AF289">
        <f>ROUND((EV289),2)</f>
        <v/>
      </c>
      <c r="AG289">
        <f>ROUND((AP289),2)</f>
        <v/>
      </c>
      <c r="AH289">
        <f>(EW289)</f>
        <v/>
      </c>
      <c r="AI289">
        <f>(EX289)</f>
        <v/>
      </c>
      <c r="AJ289">
        <f>(AS289)</f>
        <v/>
      </c>
      <c r="AK289" t="n">
        <v>107.11</v>
      </c>
      <c r="AL289" t="n">
        <v>4.28</v>
      </c>
      <c r="AM289" t="n">
        <v>44.51</v>
      </c>
      <c r="AN289" t="n">
        <v>0</v>
      </c>
      <c r="AO289" t="n">
        <v>58.32</v>
      </c>
      <c r="AP289" t="n">
        <v>0</v>
      </c>
      <c r="AQ289" t="n">
        <v>5.01</v>
      </c>
      <c r="AR289" t="n">
        <v>0</v>
      </c>
      <c r="AS289" t="n">
        <v>0</v>
      </c>
      <c r="AT289" t="n">
        <v>121</v>
      </c>
      <c r="AU289" t="n">
        <v>72</v>
      </c>
      <c r="AV289" t="n">
        <v>1</v>
      </c>
      <c r="AW289" t="n">
        <v>1</v>
      </c>
      <c r="AZ289" t="n">
        <v>1</v>
      </c>
      <c r="BA289" t="n">
        <v>52.25</v>
      </c>
      <c r="BB289" t="n">
        <v>5.97</v>
      </c>
      <c r="BC289" t="n">
        <v>11.38</v>
      </c>
      <c r="BD289" t="inlineStr"/>
      <c r="BE289" t="inlineStr"/>
      <c r="BF289" t="inlineStr"/>
      <c r="BG289" t="inlineStr"/>
      <c r="BH289" t="n">
        <v>0</v>
      </c>
      <c r="BI289" t="n">
        <v>1</v>
      </c>
      <c r="BJ289" t="inlineStr">
        <is>
          <t>ТЕР Московской обл., 16-07-005-1, приказ Минстроя России №675/пр от 28.02.2017 № 260/пр</t>
        </is>
      </c>
      <c r="BM289" t="n">
        <v>16001</v>
      </c>
      <c r="BN289" t="n">
        <v>0</v>
      </c>
      <c r="BO289" t="inlineStr">
        <is>
          <t>16-07-005-1</t>
        </is>
      </c>
      <c r="BP289" t="n">
        <v>1</v>
      </c>
      <c r="BQ289" t="n">
        <v>2</v>
      </c>
      <c r="BR289" t="n">
        <v>0</v>
      </c>
      <c r="BS289" t="n">
        <v>52.25</v>
      </c>
      <c r="BT289" t="n">
        <v>1</v>
      </c>
      <c r="BU289" t="n">
        <v>1</v>
      </c>
      <c r="BV289" t="n">
        <v>1</v>
      </c>
      <c r="BW289" t="n">
        <v>1</v>
      </c>
      <c r="BX289" t="n">
        <v>1</v>
      </c>
      <c r="BY289" t="inlineStr"/>
      <c r="BZ289" t="n">
        <v>121</v>
      </c>
      <c r="CA289" t="n">
        <v>72</v>
      </c>
      <c r="CB289" t="inlineStr"/>
      <c r="CE289" t="n">
        <v>12</v>
      </c>
      <c r="CF289" t="n">
        <v>0</v>
      </c>
      <c r="CG289" t="n">
        <v>0</v>
      </c>
      <c r="CM289" t="n">
        <v>0</v>
      </c>
      <c r="CN289" t="inlineStr"/>
      <c r="CO289" t="n">
        <v>0</v>
      </c>
      <c r="CP289">
        <f>(P289+Q289+S289)</f>
        <v/>
      </c>
      <c r="CQ289">
        <f>AC289*BC289</f>
        <v/>
      </c>
      <c r="CR289">
        <f>(ROUND((ROUND(((ET289)*1),0)*BB289),0)+ROUND((ROUND(((AE289-(EU289))*1),0)*BS289),0))</f>
        <v/>
      </c>
      <c r="CS289">
        <f>(ROUND((ROUND(((EU289)*1),0)*BS289),0)+ROUND((ROUND(((AE289-(EU289))*1),0)*BS289),0))</f>
        <v/>
      </c>
      <c r="CT289">
        <f>AF289*BA289</f>
        <v/>
      </c>
      <c r="CU289">
        <f>AG289</f>
        <v/>
      </c>
      <c r="CV289">
        <f>AH289</f>
        <v/>
      </c>
      <c r="CW289">
        <f>AI289</f>
        <v/>
      </c>
      <c r="CX289">
        <f>AJ289</f>
        <v/>
      </c>
      <c r="CY289">
        <f>(((S289+R289)*AT289)/100)</f>
        <v/>
      </c>
      <c r="CZ289">
        <f>(((S289+R289)*AU289)/100)</f>
        <v/>
      </c>
      <c r="DC289" t="inlineStr"/>
      <c r="DD289" t="inlineStr"/>
      <c r="DE289" t="inlineStr"/>
      <c r="DF289" t="inlineStr"/>
      <c r="DG289" t="inlineStr"/>
      <c r="DH289" t="inlineStr"/>
      <c r="DI289" t="inlineStr"/>
      <c r="DJ289" t="inlineStr"/>
      <c r="DK289" t="inlineStr"/>
      <c r="DL289" t="inlineStr"/>
      <c r="DM289" t="inlineStr"/>
      <c r="DN289" t="n">
        <v>0</v>
      </c>
      <c r="DO289" t="n">
        <v>0</v>
      </c>
      <c r="DP289" t="n">
        <v>1</v>
      </c>
      <c r="DQ289" t="n">
        <v>1</v>
      </c>
      <c r="DU289" t="n">
        <v>1013</v>
      </c>
      <c r="DV289" t="inlineStr">
        <is>
          <t>100 м трубопровода</t>
        </is>
      </c>
      <c r="DW289" t="inlineStr">
        <is>
          <t>100 м трубопровода</t>
        </is>
      </c>
      <c r="DX289" t="n">
        <v>1</v>
      </c>
      <c r="DZ289" t="inlineStr"/>
      <c r="EA289" t="inlineStr"/>
      <c r="EB289" t="inlineStr"/>
      <c r="EC289" t="inlineStr"/>
      <c r="EE289" t="n">
        <v>78725882</v>
      </c>
      <c r="EF289" t="n">
        <v>2</v>
      </c>
      <c r="EG289" t="inlineStr">
        <is>
          <t>Общестроительные работы</t>
        </is>
      </c>
      <c r="EH289" t="n">
        <v>16</v>
      </c>
      <c r="EI2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89" t="n">
        <v>1</v>
      </c>
      <c r="EK289" t="n">
        <v>16001</v>
      </c>
      <c r="EL289" t="inlineStr">
        <is>
          <t>Трубопроводы внутренние</t>
        </is>
      </c>
      <c r="EM289" t="inlineStr">
        <is>
          <t>ФЕР-16</t>
        </is>
      </c>
      <c r="EO289" t="inlineStr"/>
      <c r="EQ289" t="n">
        <v>0</v>
      </c>
      <c r="ER289" t="n">
        <v>107.11</v>
      </c>
      <c r="ES289" t="n">
        <v>4.28</v>
      </c>
      <c r="ET289" t="n">
        <v>44.51</v>
      </c>
      <c r="EU289" t="n">
        <v>0</v>
      </c>
      <c r="EV289" t="n">
        <v>58.32</v>
      </c>
      <c r="EW289" t="n">
        <v>5.01</v>
      </c>
      <c r="EX289" t="n">
        <v>0</v>
      </c>
      <c r="EY289" t="n">
        <v>0</v>
      </c>
      <c r="FQ289" t="n">
        <v>0</v>
      </c>
      <c r="FR289" t="n">
        <v>0</v>
      </c>
      <c r="FS289" t="n">
        <v>0</v>
      </c>
      <c r="FX289" t="n">
        <v>121</v>
      </c>
      <c r="FY289" t="n">
        <v>72</v>
      </c>
      <c r="GA289" t="inlineStr"/>
      <c r="GD289" t="n">
        <v>1</v>
      </c>
      <c r="GF289" t="n">
        <v>-337278616</v>
      </c>
      <c r="GG289" t="n">
        <v>2</v>
      </c>
      <c r="GH289" t="n">
        <v>1</v>
      </c>
      <c r="GI289" t="n">
        <v>2</v>
      </c>
      <c r="GJ289" t="n">
        <v>0</v>
      </c>
      <c r="GK289" t="n">
        <v>0</v>
      </c>
      <c r="GL289">
        <f>ROUND(IF(AND(BH289=3,BI289=3,FS289&lt;&gt;0),P289,0),0)</f>
        <v/>
      </c>
      <c r="GM289">
        <f>ROUND(O289+X289+Y289,0)+GX289</f>
        <v/>
      </c>
      <c r="GN289">
        <f>IF(OR(BI289=0,BI289=1),GM289-GX289,0)</f>
        <v/>
      </c>
      <c r="GO289">
        <f>IF(BI289=2,GM289-GX289,0)</f>
        <v/>
      </c>
      <c r="GP289">
        <f>IF(BI289=4,GM289-GX289,0)</f>
        <v/>
      </c>
      <c r="GR289" t="n">
        <v>0</v>
      </c>
      <c r="GS289" t="n">
        <v>3</v>
      </c>
      <c r="GT289" t="n">
        <v>0</v>
      </c>
      <c r="GU289" t="inlineStr"/>
      <c r="GV289">
        <f>ROUND((GT289),2)</f>
        <v/>
      </c>
      <c r="GW289" t="n">
        <v>1</v>
      </c>
      <c r="GX289">
        <f>ROUND(HC289*I289,0)</f>
        <v/>
      </c>
      <c r="HA289" t="n">
        <v>0</v>
      </c>
      <c r="HB289" t="n">
        <v>0</v>
      </c>
      <c r="HC289">
        <f>GV289*GW289</f>
        <v/>
      </c>
      <c r="HE289" t="inlineStr"/>
      <c r="HF289" t="inlineStr"/>
      <c r="HM289" t="inlineStr"/>
      <c r="HN289" t="inlineStr">
        <is>
          <t>Пр/812-016.0-1</t>
        </is>
      </c>
      <c r="HO289" t="inlineStr">
        <is>
          <t>Пр/774-016.0</t>
        </is>
      </c>
      <c r="HP2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89" t="n">
        <v>0</v>
      </c>
      <c r="IK289" t="n">
        <v>0</v>
      </c>
    </row>
    <row r="290">
      <c r="A290" t="n">
        <v>18</v>
      </c>
      <c r="B290" t="n">
        <v>0</v>
      </c>
      <c r="C290" t="n">
        <v>139</v>
      </c>
      <c r="E290" t="inlineStr">
        <is>
          <t>1,1</t>
        </is>
      </c>
      <c r="F290" t="inlineStr">
        <is>
          <t>101-8019</t>
        </is>
      </c>
      <c r="G290" t="inlineStr">
        <is>
          <t>Герметик акриловый KRASS, универсальный</t>
        </is>
      </c>
      <c r="H290" t="inlineStr">
        <is>
          <t>л</t>
        </is>
      </c>
      <c r="I290">
        <f>I289*J290</f>
        <v/>
      </c>
      <c r="J290" t="n">
        <v>3.1</v>
      </c>
      <c r="K290" t="n">
        <v>3.1</v>
      </c>
      <c r="O290">
        <f>ROUND(CP290,0)</f>
        <v/>
      </c>
      <c r="P290">
        <f>ROUND(CQ290*I290,0)</f>
        <v/>
      </c>
      <c r="Q290">
        <f>(ROUND((ROUND(((ET290)*I290),0)*BB290),0)+ROUND((ROUND(((AE290-(EU290))*I290),0)*BS290),0))</f>
        <v/>
      </c>
      <c r="R290">
        <f>(ROUND((ROUND(((EU290)*I290),0)*BS290),0)+ROUND((ROUND(((AE290-(EU290))*I290),0)*BS290),0))</f>
        <v/>
      </c>
      <c r="S290">
        <f>ROUND(CT290*I290,0)</f>
        <v/>
      </c>
      <c r="T290">
        <f>ROUND(CU290*I290,0)</f>
        <v/>
      </c>
      <c r="U290">
        <f>ROUND(CV290*I290,7)</f>
        <v/>
      </c>
      <c r="V290">
        <f>ROUND(CW290*I290,7)</f>
        <v/>
      </c>
      <c r="W290">
        <f>ROUND(CX290*I290,0)</f>
        <v/>
      </c>
      <c r="X290">
        <f>ROUND(CY290,0)</f>
        <v/>
      </c>
      <c r="Y290">
        <f>ROUND(CZ290,0)</f>
        <v/>
      </c>
      <c r="AA290" t="n">
        <v>78855224</v>
      </c>
      <c r="AB290">
        <f>ROUND((AC290+AD290+AF290),2)</f>
        <v/>
      </c>
      <c r="AC290">
        <f>ROUND((ES290),2)</f>
        <v/>
      </c>
      <c r="AD290">
        <f>ROUND((((ET290)-(EU290))+AE290),2)</f>
        <v/>
      </c>
      <c r="AE290">
        <f>ROUND((EU290),2)</f>
        <v/>
      </c>
      <c r="AF290">
        <f>ROUND((EV290),2)</f>
        <v/>
      </c>
      <c r="AG290">
        <f>ROUND((AP290),2)</f>
        <v/>
      </c>
      <c r="AH290">
        <f>(EW290)</f>
        <v/>
      </c>
      <c r="AI290">
        <f>(EX290)</f>
        <v/>
      </c>
      <c r="AJ290">
        <f>(AS290)</f>
        <v/>
      </c>
      <c r="AK290" t="n">
        <v>36.04</v>
      </c>
      <c r="AL290" t="n">
        <v>36.04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  <c r="AS290" t="n">
        <v>0.04</v>
      </c>
      <c r="AT290" t="n">
        <v>121</v>
      </c>
      <c r="AU290" t="n">
        <v>72</v>
      </c>
      <c r="AV290" t="n">
        <v>1</v>
      </c>
      <c r="AW290" t="n">
        <v>1</v>
      </c>
      <c r="AZ290" t="n">
        <v>1</v>
      </c>
      <c r="BA290" t="n">
        <v>1</v>
      </c>
      <c r="BB290" t="n">
        <v>1</v>
      </c>
      <c r="BC290" t="n">
        <v>13.08</v>
      </c>
      <c r="BD290" t="inlineStr"/>
      <c r="BE290" t="inlineStr"/>
      <c r="BF290" t="inlineStr"/>
      <c r="BG290" t="inlineStr"/>
      <c r="BH290" t="n">
        <v>3</v>
      </c>
      <c r="BI290" t="n">
        <v>1</v>
      </c>
      <c r="BJ290" t="inlineStr">
        <is>
          <t>ТССЦ Московской обл., 101-8019, приказ Минстроя России №675/пр от 28.02.2017 № 254/пр</t>
        </is>
      </c>
      <c r="BM290" t="n">
        <v>16001</v>
      </c>
      <c r="BN290" t="n">
        <v>0</v>
      </c>
      <c r="BO290" t="inlineStr">
        <is>
          <t>101-8019</t>
        </is>
      </c>
      <c r="BP290" t="n">
        <v>1</v>
      </c>
      <c r="BQ290" t="n">
        <v>2</v>
      </c>
      <c r="BR290" t="n">
        <v>0</v>
      </c>
      <c r="BS290" t="n">
        <v>1</v>
      </c>
      <c r="BT290" t="n">
        <v>1</v>
      </c>
      <c r="BU290" t="n">
        <v>1</v>
      </c>
      <c r="BV290" t="n">
        <v>1</v>
      </c>
      <c r="BW290" t="n">
        <v>1</v>
      </c>
      <c r="BX290" t="n">
        <v>1</v>
      </c>
      <c r="BY290" t="inlineStr"/>
      <c r="BZ290" t="n">
        <v>121</v>
      </c>
      <c r="CA290" t="n">
        <v>72</v>
      </c>
      <c r="CB290" t="inlineStr"/>
      <c r="CE290" t="n">
        <v>12</v>
      </c>
      <c r="CF290" t="n">
        <v>0</v>
      </c>
      <c r="CG290" t="n">
        <v>0</v>
      </c>
      <c r="CM290" t="n">
        <v>0</v>
      </c>
      <c r="CN290" t="inlineStr"/>
      <c r="CO290" t="n">
        <v>0</v>
      </c>
      <c r="CP290">
        <f>(P290+Q290+S290)</f>
        <v/>
      </c>
      <c r="CQ290">
        <f>AC290*BC290</f>
        <v/>
      </c>
      <c r="CR290">
        <f>(ROUND((ROUND(((ET290)*1),0)*BB290),0)+ROUND((ROUND(((AE290-(EU290))*1),0)*BS290),0))</f>
        <v/>
      </c>
      <c r="CS290">
        <f>(ROUND((ROUND(((EU290)*1),0)*BS290),0)+ROUND((ROUND(((AE290-(EU290))*1),0)*BS290),0))</f>
        <v/>
      </c>
      <c r="CT290">
        <f>AF290*BA290</f>
        <v/>
      </c>
      <c r="CU290">
        <f>AG290</f>
        <v/>
      </c>
      <c r="CV290">
        <f>AH290</f>
        <v/>
      </c>
      <c r="CW290">
        <f>AI290</f>
        <v/>
      </c>
      <c r="CX290">
        <f>AJ290</f>
        <v/>
      </c>
      <c r="CY290">
        <f>(((S290+R290)*AT290)/100)</f>
        <v/>
      </c>
      <c r="CZ290">
        <f>(((S290+R290)*AU290)/100)</f>
        <v/>
      </c>
      <c r="DC290" t="inlineStr"/>
      <c r="DD290" t="inlineStr"/>
      <c r="DE290" t="inlineStr"/>
      <c r="DF290" t="inlineStr"/>
      <c r="DG290" t="inlineStr"/>
      <c r="DH290" t="inlineStr"/>
      <c r="DI290" t="inlineStr"/>
      <c r="DJ290" t="inlineStr"/>
      <c r="DK290" t="inlineStr"/>
      <c r="DL290" t="inlineStr"/>
      <c r="DM290" t="inlineStr"/>
      <c r="DN290" t="n">
        <v>0</v>
      </c>
      <c r="DO290" t="n">
        <v>0</v>
      </c>
      <c r="DP290" t="n">
        <v>1</v>
      </c>
      <c r="DQ290" t="n">
        <v>1</v>
      </c>
      <c r="DU290" t="n">
        <v>1002</v>
      </c>
      <c r="DV290" t="inlineStr">
        <is>
          <t>л</t>
        </is>
      </c>
      <c r="DW290" t="inlineStr">
        <is>
          <t>л</t>
        </is>
      </c>
      <c r="DX290" t="n">
        <v>1</v>
      </c>
      <c r="DZ290" t="inlineStr"/>
      <c r="EA290" t="inlineStr"/>
      <c r="EB290" t="inlineStr"/>
      <c r="EC290" t="inlineStr"/>
      <c r="EE290" t="n">
        <v>78725882</v>
      </c>
      <c r="EF290" t="n">
        <v>2</v>
      </c>
      <c r="EG290" t="inlineStr">
        <is>
          <t>Общестроительные работы</t>
        </is>
      </c>
      <c r="EH290" t="n">
        <v>16</v>
      </c>
      <c r="EI29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90" t="n">
        <v>1</v>
      </c>
      <c r="EK290" t="n">
        <v>16001</v>
      </c>
      <c r="EL290" t="inlineStr">
        <is>
          <t>Трубопроводы внутренние</t>
        </is>
      </c>
      <c r="EM290" t="inlineStr">
        <is>
          <t>ФЕР-16</t>
        </is>
      </c>
      <c r="EO290" t="inlineStr"/>
      <c r="EQ290" t="n">
        <v>0</v>
      </c>
      <c r="ER290" t="n">
        <v>36.04</v>
      </c>
      <c r="ES290" t="n">
        <v>36.04</v>
      </c>
      <c r="ET290" t="n">
        <v>0</v>
      </c>
      <c r="EU290" t="n">
        <v>0</v>
      </c>
      <c r="EV290" t="n">
        <v>0</v>
      </c>
      <c r="EW290" t="n">
        <v>0</v>
      </c>
      <c r="EX290" t="n">
        <v>0</v>
      </c>
      <c r="FQ290" t="n">
        <v>0</v>
      </c>
      <c r="FR290" t="n">
        <v>0</v>
      </c>
      <c r="FS290" t="n">
        <v>0</v>
      </c>
      <c r="FX290" t="n">
        <v>121</v>
      </c>
      <c r="FY290" t="n">
        <v>72</v>
      </c>
      <c r="GA290" t="inlineStr"/>
      <c r="GD290" t="n">
        <v>1</v>
      </c>
      <c r="GF290" t="n">
        <v>-1524233571</v>
      </c>
      <c r="GG290" t="n">
        <v>2</v>
      </c>
      <c r="GH290" t="n">
        <v>1</v>
      </c>
      <c r="GI290" t="n">
        <v>2</v>
      </c>
      <c r="GJ290" t="n">
        <v>0</v>
      </c>
      <c r="GK290" t="n">
        <v>0</v>
      </c>
      <c r="GL290">
        <f>ROUND(IF(AND(BH290=3,BI290=3,FS290&lt;&gt;0),P290,0),0)</f>
        <v/>
      </c>
      <c r="GM290">
        <f>ROUND(O290+X290+Y290,0)+GX290</f>
        <v/>
      </c>
      <c r="GN290">
        <f>IF(OR(BI290=0,BI290=1),GM290-GX290,0)</f>
        <v/>
      </c>
      <c r="GO290">
        <f>IF(BI290=2,GM290-GX290,0)</f>
        <v/>
      </c>
      <c r="GP290">
        <f>IF(BI290=4,GM290-GX290,0)</f>
        <v/>
      </c>
      <c r="GR290" t="n">
        <v>0</v>
      </c>
      <c r="GS290" t="n">
        <v>3</v>
      </c>
      <c r="GT290" t="n">
        <v>0</v>
      </c>
      <c r="GU290" t="inlineStr"/>
      <c r="GV290">
        <f>ROUND((GT290),2)</f>
        <v/>
      </c>
      <c r="GW290" t="n">
        <v>1</v>
      </c>
      <c r="GX290">
        <f>ROUND(HC290*I290,0)</f>
        <v/>
      </c>
      <c r="HA290" t="n">
        <v>0</v>
      </c>
      <c r="HB290" t="n">
        <v>0</v>
      </c>
      <c r="HC290">
        <f>GV290*GW290</f>
        <v/>
      </c>
      <c r="HE290" t="inlineStr"/>
      <c r="HF290" t="inlineStr"/>
      <c r="HM290" t="inlineStr"/>
      <c r="HN290" t="inlineStr">
        <is>
          <t>Пр/812-016.0-1</t>
        </is>
      </c>
      <c r="HO290" t="inlineStr">
        <is>
          <t>Пр/774-016.0</t>
        </is>
      </c>
      <c r="HP29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9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90" t="n">
        <v>0</v>
      </c>
      <c r="IK290" t="n">
        <v>0</v>
      </c>
    </row>
    <row r="291"/>
    <row r="292">
      <c r="A292" s="358" t="n">
        <v>51</v>
      </c>
      <c r="B292" s="358">
        <f>B285</f>
        <v/>
      </c>
      <c r="C292" s="358">
        <f>A285</f>
        <v/>
      </c>
      <c r="D292" s="358">
        <f>ROW(A285)</f>
        <v/>
      </c>
      <c r="E292" s="358" t="n"/>
      <c r="F292" s="358">
        <f>IF(F285&lt;&gt;"",F285,"")</f>
        <v/>
      </c>
      <c r="G292" s="358">
        <f>IF(G285&lt;&gt;"",G285,"")</f>
        <v/>
      </c>
      <c r="H292" s="358" t="n">
        <v>0</v>
      </c>
      <c r="I292" s="358" t="n"/>
      <c r="J292" s="358" t="n"/>
      <c r="K292" s="358" t="n"/>
      <c r="L292" s="358" t="n"/>
      <c r="M292" s="358" t="n"/>
      <c r="N292" s="358" t="n"/>
      <c r="O292" s="358" t="n">
        <v>0</v>
      </c>
      <c r="P292" s="358" t="n">
        <v>0</v>
      </c>
      <c r="Q292" s="358" t="n">
        <v>0</v>
      </c>
      <c r="R292" s="358" t="n">
        <v>0</v>
      </c>
      <c r="S292" s="358" t="n">
        <v>0</v>
      </c>
      <c r="T292" s="358" t="n">
        <v>0</v>
      </c>
      <c r="U292" s="358" t="n">
        <v>0</v>
      </c>
      <c r="V292" s="358" t="n">
        <v>0</v>
      </c>
      <c r="W292" s="358" t="n">
        <v>0</v>
      </c>
      <c r="X292" s="358" t="n">
        <v>0</v>
      </c>
      <c r="Y292" s="358" t="n">
        <v>0</v>
      </c>
      <c r="Z292" s="358" t="n"/>
      <c r="AA292" s="358" t="n"/>
      <c r="AB292" s="358" t="n"/>
      <c r="AC292" s="358" t="n"/>
      <c r="AD292" s="358" t="n"/>
      <c r="AE292" s="358" t="n"/>
      <c r="AF292" s="358" t="n"/>
      <c r="AG292" s="358" t="n"/>
      <c r="AH292" s="358" t="n"/>
      <c r="AI292" s="358" t="n"/>
      <c r="AJ292" s="358" t="n"/>
      <c r="AK292" s="358" t="n"/>
      <c r="AL292" s="358" t="n"/>
      <c r="AM292" s="358" t="n"/>
      <c r="AN292" s="358" t="n"/>
      <c r="AO292" s="358">
        <f>ROUND(BX292,0)</f>
        <v/>
      </c>
      <c r="AP292" s="358">
        <f>ROUND(BY292,0)</f>
        <v/>
      </c>
      <c r="AQ292" s="358">
        <f>ROUND(BZ292,0)</f>
        <v/>
      </c>
      <c r="AR292" s="358">
        <f>ROUND(CA292,0)</f>
        <v/>
      </c>
      <c r="AS292" s="358">
        <f>ROUND(CB292,0)</f>
        <v/>
      </c>
      <c r="AT292" s="358">
        <f>ROUND(CC292,0)</f>
        <v/>
      </c>
      <c r="AU292" s="358">
        <f>ROUND(CD292,0)</f>
        <v/>
      </c>
      <c r="AV292" s="358">
        <f>ROUND(CE292,0)</f>
        <v/>
      </c>
      <c r="AW292" s="358">
        <f>ROUND(CF292,0)</f>
        <v/>
      </c>
      <c r="AX292" s="358">
        <f>ROUND(CG292,0)</f>
        <v/>
      </c>
      <c r="AY292" s="358">
        <f>ROUND(CH292,0)</f>
        <v/>
      </c>
      <c r="AZ292" s="358">
        <f>ROUND(CI292,0)</f>
        <v/>
      </c>
      <c r="BA292" s="358">
        <f>ROUND(CJ292,0)</f>
        <v/>
      </c>
      <c r="BB292" s="358">
        <f>ROUND(CK292,0)</f>
        <v/>
      </c>
      <c r="BC292" s="358">
        <f>ROUND(CL292,0)</f>
        <v/>
      </c>
      <c r="BD292" s="358">
        <f>ROUND(CM292,0)</f>
        <v/>
      </c>
      <c r="BE292" s="358" t="n"/>
      <c r="BF292" s="358" t="n"/>
      <c r="BG292" s="358" t="n"/>
      <c r="BH292" s="358" t="n"/>
      <c r="BI292" s="358" t="n"/>
      <c r="BJ292" s="358" t="n"/>
      <c r="BK292" s="358" t="n"/>
      <c r="BL292" s="358" t="n"/>
      <c r="BM292" s="358" t="n"/>
      <c r="BN292" s="358" t="n"/>
      <c r="BO292" s="358" t="n"/>
      <c r="BP292" s="358" t="n"/>
      <c r="BQ292" s="358" t="n"/>
      <c r="BR292" s="358" t="n"/>
      <c r="BS292" s="358" t="n"/>
      <c r="BT292" s="358" t="n"/>
      <c r="BU292" s="358" t="n"/>
      <c r="BV292" s="358" t="n"/>
      <c r="BW292" s="358" t="n"/>
      <c r="BX292" s="358" t="n"/>
      <c r="BY292" s="358" t="n"/>
      <c r="BZ292" s="358" t="n"/>
      <c r="CA292" s="358" t="n"/>
      <c r="CB292" s="358" t="n"/>
      <c r="CC292" s="358" t="n"/>
      <c r="CD292" s="358" t="n"/>
      <c r="CE292" s="358" t="n"/>
      <c r="CF292" s="358" t="n"/>
      <c r="CG292" s="358" t="n"/>
      <c r="CH292" s="358" t="n"/>
      <c r="CI292" s="358" t="n"/>
      <c r="CJ292" s="358" t="n"/>
      <c r="CK292" s="358" t="n"/>
      <c r="CL292" s="358" t="n"/>
      <c r="CM292" s="358" t="n"/>
      <c r="CN292" s="358" t="n"/>
      <c r="CO292" s="358" t="n"/>
      <c r="CP292" s="358" t="n"/>
      <c r="CQ292" s="358" t="n"/>
      <c r="CR292" s="358" t="n"/>
      <c r="CS292" s="358" t="n"/>
      <c r="CT292" s="358" t="n"/>
      <c r="CU292" s="358" t="n"/>
      <c r="CV292" s="358" t="n"/>
      <c r="CW292" s="358" t="n"/>
      <c r="CX292" s="358" t="n"/>
      <c r="CY292" s="358" t="n"/>
      <c r="CZ292" s="358" t="n"/>
      <c r="DA292" s="358" t="n"/>
      <c r="DB292" s="358" t="n"/>
      <c r="DC292" s="358" t="n"/>
      <c r="DD292" s="358" t="n"/>
      <c r="DE292" s="358" t="n"/>
      <c r="DF292" s="358" t="n"/>
      <c r="DG292" s="359" t="n"/>
      <c r="DH292" s="359" t="n"/>
      <c r="DI292" s="359" t="n"/>
      <c r="DJ292" s="359" t="n"/>
      <c r="DK292" s="359" t="n"/>
      <c r="DL292" s="359" t="n"/>
      <c r="DM292" s="359" t="n"/>
      <c r="DN292" s="359" t="n"/>
      <c r="DO292" s="359" t="n"/>
      <c r="DP292" s="359" t="n"/>
      <c r="DQ292" s="359" t="n"/>
      <c r="DR292" s="359" t="n"/>
      <c r="DS292" s="359" t="n"/>
      <c r="DT292" s="359" t="n"/>
      <c r="DU292" s="359" t="n"/>
      <c r="DV292" s="359" t="n"/>
      <c r="DW292" s="359" t="n"/>
      <c r="DX292" s="359" t="n"/>
      <c r="DY292" s="359" t="n"/>
      <c r="DZ292" s="359" t="n"/>
      <c r="EA292" s="359" t="n"/>
      <c r="EB292" s="359" t="n"/>
      <c r="EC292" s="359" t="n"/>
      <c r="ED292" s="359" t="n"/>
      <c r="EE292" s="359" t="n"/>
      <c r="EF292" s="359" t="n"/>
      <c r="EG292" s="359" t="n"/>
      <c r="EH292" s="359" t="n"/>
      <c r="EI292" s="359" t="n"/>
      <c r="EJ292" s="359" t="n"/>
      <c r="EK292" s="359" t="n"/>
      <c r="EL292" s="359" t="n"/>
      <c r="EM292" s="359" t="n"/>
      <c r="EN292" s="359" t="n"/>
      <c r="EO292" s="359" t="n"/>
      <c r="EP292" s="359" t="n"/>
      <c r="EQ292" s="359" t="n"/>
      <c r="ER292" s="359" t="n"/>
      <c r="ES292" s="359" t="n"/>
      <c r="ET292" s="359" t="n"/>
      <c r="EU292" s="359" t="n"/>
      <c r="EV292" s="359" t="n"/>
      <c r="EW292" s="359" t="n"/>
      <c r="EX292" s="359" t="n"/>
      <c r="EY292" s="359" t="n"/>
      <c r="EZ292" s="359" t="n"/>
      <c r="FA292" s="359" t="n"/>
      <c r="FB292" s="359" t="n"/>
      <c r="FC292" s="359" t="n"/>
      <c r="FD292" s="359" t="n"/>
      <c r="FE292" s="359" t="n"/>
      <c r="FF292" s="359" t="n"/>
      <c r="FG292" s="359" t="n"/>
      <c r="FH292" s="359" t="n"/>
      <c r="FI292" s="359" t="n"/>
      <c r="FJ292" s="359" t="n"/>
      <c r="FK292" s="359" t="n"/>
      <c r="FL292" s="359" t="n"/>
      <c r="FM292" s="359" t="n"/>
      <c r="FN292" s="359" t="n"/>
      <c r="FO292" s="359" t="n"/>
      <c r="FP292" s="359" t="n"/>
      <c r="FQ292" s="359" t="n"/>
      <c r="FR292" s="359" t="n"/>
      <c r="FS292" s="359" t="n"/>
      <c r="FT292" s="359" t="n"/>
      <c r="FU292" s="359" t="n"/>
      <c r="FV292" s="359" t="n"/>
      <c r="FW292" s="359" t="n"/>
      <c r="FX292" s="359" t="n"/>
      <c r="FY292" s="359" t="n"/>
      <c r="FZ292" s="359" t="n"/>
      <c r="GA292" s="359" t="n"/>
      <c r="GB292" s="359" t="n"/>
      <c r="GC292" s="359" t="n"/>
      <c r="GD292" s="359" t="n"/>
      <c r="GE292" s="359" t="n"/>
      <c r="GF292" s="359" t="n"/>
      <c r="GG292" s="359" t="n"/>
      <c r="GH292" s="359" t="n"/>
      <c r="GI292" s="359" t="n"/>
      <c r="GJ292" s="359" t="n"/>
      <c r="GK292" s="359" t="n"/>
      <c r="GL292" s="359" t="n"/>
      <c r="GM292" s="359" t="n"/>
      <c r="GN292" s="359" t="n"/>
      <c r="GO292" s="359" t="n"/>
      <c r="GP292" s="359" t="n"/>
      <c r="GQ292" s="359" t="n"/>
      <c r="GR292" s="359" t="n"/>
      <c r="GS292" s="359" t="n"/>
      <c r="GT292" s="359" t="n"/>
      <c r="GU292" s="359" t="n"/>
      <c r="GV292" s="359" t="n"/>
      <c r="GW292" s="359" t="n"/>
      <c r="GX292" s="359" t="n">
        <v>0</v>
      </c>
    </row>
    <row r="293"/>
    <row r="294">
      <c r="A294" s="360" t="n">
        <v>50</v>
      </c>
      <c r="B294" s="360" t="n">
        <v>0</v>
      </c>
      <c r="C294" s="360" t="n">
        <v>0</v>
      </c>
      <c r="D294" s="360" t="n">
        <v>1</v>
      </c>
      <c r="E294" s="360" t="n">
        <v>201</v>
      </c>
      <c r="F294" s="360">
        <f>ROUND(Source!O292,O294)</f>
        <v/>
      </c>
      <c r="G294" s="360" t="inlineStr">
        <is>
          <t>ПЗ</t>
        </is>
      </c>
      <c r="H294" s="360" t="inlineStr">
        <is>
          <t>Прямые затраты</t>
        </is>
      </c>
      <c r="I294" s="360" t="n"/>
      <c r="J294" s="360" t="n"/>
      <c r="K294" s="360" t="n">
        <v>201</v>
      </c>
      <c r="L294" s="360" t="n">
        <v>1</v>
      </c>
      <c r="M294" s="360" t="n">
        <v>3</v>
      </c>
      <c r="N294" s="360" t="inlineStr"/>
      <c r="O294" s="360" t="n">
        <v>0</v>
      </c>
      <c r="P294" s="360" t="n"/>
      <c r="Q294" s="360" t="n"/>
      <c r="R294" s="360" t="n"/>
      <c r="S294" s="360" t="n"/>
      <c r="T294" s="360" t="n"/>
      <c r="U294" s="360" t="n"/>
      <c r="V294" s="360" t="n"/>
      <c r="W294" s="360" t="n">
        <v>0</v>
      </c>
      <c r="X294" s="360" t="n">
        <v>1</v>
      </c>
      <c r="Y294" s="360" t="n">
        <v>0</v>
      </c>
      <c r="Z294" s="360" t="n"/>
      <c r="AA294" s="360" t="n"/>
      <c r="AB294" s="360" t="n"/>
    </row>
    <row r="295">
      <c r="A295" s="360" t="n">
        <v>50</v>
      </c>
      <c r="B295" s="360" t="n">
        <v>0</v>
      </c>
      <c r="C295" s="360" t="n">
        <v>0</v>
      </c>
      <c r="D295" s="360" t="n">
        <v>1</v>
      </c>
      <c r="E295" s="360" t="n">
        <v>202</v>
      </c>
      <c r="F295" s="360">
        <f>ROUND(Source!P292,O295)</f>
        <v/>
      </c>
      <c r="G295" s="360" t="inlineStr">
        <is>
          <t>СтМатОб</t>
        </is>
      </c>
      <c r="H295" s="360" t="inlineStr">
        <is>
          <t>Стоимость материальных ресурсов (всего)</t>
        </is>
      </c>
      <c r="I295" s="360" t="n"/>
      <c r="J295" s="360" t="n"/>
      <c r="K295" s="360" t="n">
        <v>202</v>
      </c>
      <c r="L295" s="360" t="n">
        <v>2</v>
      </c>
      <c r="M295" s="360" t="n">
        <v>3</v>
      </c>
      <c r="N295" s="360" t="inlineStr"/>
      <c r="O295" s="360" t="n">
        <v>0</v>
      </c>
      <c r="P295" s="360" t="n"/>
      <c r="Q295" s="360" t="n"/>
      <c r="R295" s="360" t="n"/>
      <c r="S295" s="360" t="n"/>
      <c r="T295" s="360" t="n"/>
      <c r="U295" s="360" t="n"/>
      <c r="V295" s="360" t="n"/>
      <c r="W295" s="360" t="n">
        <v>0</v>
      </c>
      <c r="X295" s="360" t="n">
        <v>1</v>
      </c>
      <c r="Y295" s="360" t="n">
        <v>0</v>
      </c>
      <c r="Z295" s="360" t="n"/>
      <c r="AA295" s="360" t="n"/>
      <c r="AB295" s="360" t="n"/>
    </row>
    <row r="296">
      <c r="A296" s="360" t="n">
        <v>50</v>
      </c>
      <c r="B296" s="360" t="n">
        <v>0</v>
      </c>
      <c r="C296" s="360" t="n">
        <v>0</v>
      </c>
      <c r="D296" s="360" t="n">
        <v>1</v>
      </c>
      <c r="E296" s="360" t="n">
        <v>222</v>
      </c>
      <c r="F296" s="360">
        <f>ROUND(Source!AO292,O296)</f>
        <v/>
      </c>
      <c r="G296" s="360" t="inlineStr">
        <is>
          <t>СтМатОбЗак</t>
        </is>
      </c>
      <c r="H296" s="360" t="inlineStr">
        <is>
          <t>Стоимость материалов и оборудования заказчика</t>
        </is>
      </c>
      <c r="I296" s="360" t="n"/>
      <c r="J296" s="360" t="n"/>
      <c r="K296" s="360" t="n">
        <v>222</v>
      </c>
      <c r="L296" s="360" t="n">
        <v>3</v>
      </c>
      <c r="M296" s="360" t="n">
        <v>3</v>
      </c>
      <c r="N296" s="360" t="inlineStr"/>
      <c r="O296" s="360" t="n">
        <v>0</v>
      </c>
      <c r="P296" s="360" t="n"/>
      <c r="Q296" s="360" t="n"/>
      <c r="R296" s="360" t="n"/>
      <c r="S296" s="360" t="n"/>
      <c r="T296" s="360" t="n"/>
      <c r="U296" s="360" t="n"/>
      <c r="V296" s="360" t="n"/>
      <c r="W296" s="360" t="n">
        <v>0</v>
      </c>
      <c r="X296" s="360" t="n">
        <v>1</v>
      </c>
      <c r="Y296" s="360" t="n">
        <v>0</v>
      </c>
      <c r="Z296" s="360" t="n"/>
      <c r="AA296" s="360" t="n"/>
      <c r="AB296" s="360" t="n"/>
    </row>
    <row r="297">
      <c r="A297" s="360" t="n">
        <v>50</v>
      </c>
      <c r="B297" s="360" t="n">
        <v>0</v>
      </c>
      <c r="C297" s="360" t="n">
        <v>0</v>
      </c>
      <c r="D297" s="360" t="n">
        <v>1</v>
      </c>
      <c r="E297" s="360" t="n">
        <v>225</v>
      </c>
      <c r="F297" s="360">
        <f>ROUND(Source!AV292,O297)</f>
        <v/>
      </c>
      <c r="G297" s="360" t="inlineStr">
        <is>
          <t>СтМатОбПод</t>
        </is>
      </c>
      <c r="H297" s="360" t="inlineStr">
        <is>
          <t>Стоимость материалов и оборудования подрядчика</t>
        </is>
      </c>
      <c r="I297" s="360" t="n"/>
      <c r="J297" s="360" t="n"/>
      <c r="K297" s="360" t="n">
        <v>225</v>
      </c>
      <c r="L297" s="360" t="n">
        <v>4</v>
      </c>
      <c r="M297" s="360" t="n">
        <v>3</v>
      </c>
      <c r="N297" s="360" t="inlineStr"/>
      <c r="O297" s="360" t="n">
        <v>0</v>
      </c>
      <c r="P297" s="360" t="n"/>
      <c r="Q297" s="360" t="n"/>
      <c r="R297" s="360" t="n"/>
      <c r="S297" s="360" t="n"/>
      <c r="T297" s="360" t="n"/>
      <c r="U297" s="360" t="n"/>
      <c r="V297" s="360" t="n"/>
      <c r="W297" s="360" t="n">
        <v>0</v>
      </c>
      <c r="X297" s="360" t="n">
        <v>1</v>
      </c>
      <c r="Y297" s="360" t="n">
        <v>0</v>
      </c>
      <c r="Z297" s="360" t="n"/>
      <c r="AA297" s="360" t="n"/>
      <c r="AB297" s="360" t="n"/>
    </row>
    <row r="298">
      <c r="A298" s="360" t="n">
        <v>50</v>
      </c>
      <c r="B298" s="360" t="n">
        <v>0</v>
      </c>
      <c r="C298" s="360" t="n">
        <v>0</v>
      </c>
      <c r="D298" s="360" t="n">
        <v>1</v>
      </c>
      <c r="E298" s="360" t="n">
        <v>226</v>
      </c>
      <c r="F298" s="360">
        <f>ROUND(Source!AW292,O298)</f>
        <v/>
      </c>
      <c r="G298" s="360" t="inlineStr">
        <is>
          <t>СтМат</t>
        </is>
      </c>
      <c r="H298" s="360" t="inlineStr">
        <is>
          <t>Стоимость материалов (всего)</t>
        </is>
      </c>
      <c r="I298" s="360" t="n"/>
      <c r="J298" s="360" t="n"/>
      <c r="K298" s="360" t="n">
        <v>226</v>
      </c>
      <c r="L298" s="360" t="n">
        <v>5</v>
      </c>
      <c r="M298" s="360" t="n">
        <v>3</v>
      </c>
      <c r="N298" s="360" t="inlineStr"/>
      <c r="O298" s="360" t="n">
        <v>0</v>
      </c>
      <c r="P298" s="360" t="n"/>
      <c r="Q298" s="360" t="n"/>
      <c r="R298" s="360" t="n"/>
      <c r="S298" s="360" t="n"/>
      <c r="T298" s="360" t="n"/>
      <c r="U298" s="360" t="n"/>
      <c r="V298" s="360" t="n"/>
      <c r="W298" s="360" t="n">
        <v>0</v>
      </c>
      <c r="X298" s="360" t="n">
        <v>1</v>
      </c>
      <c r="Y298" s="360" t="n">
        <v>0</v>
      </c>
      <c r="Z298" s="360" t="n"/>
      <c r="AA298" s="360" t="n"/>
      <c r="AB298" s="360" t="n"/>
    </row>
    <row r="299">
      <c r="A299" s="360" t="n">
        <v>50</v>
      </c>
      <c r="B299" s="360" t="n">
        <v>0</v>
      </c>
      <c r="C299" s="360" t="n">
        <v>0</v>
      </c>
      <c r="D299" s="360" t="n">
        <v>1</v>
      </c>
      <c r="E299" s="360" t="n">
        <v>227</v>
      </c>
      <c r="F299" s="360">
        <f>ROUND(Source!AX292,O299)</f>
        <v/>
      </c>
      <c r="G299" s="360" t="inlineStr">
        <is>
          <t>СтМатЗак</t>
        </is>
      </c>
      <c r="H299" s="360" t="inlineStr">
        <is>
          <t>Стоимость материалов заказчика</t>
        </is>
      </c>
      <c r="I299" s="360" t="n"/>
      <c r="J299" s="360" t="n"/>
      <c r="K299" s="360" t="n">
        <v>227</v>
      </c>
      <c r="L299" s="360" t="n">
        <v>6</v>
      </c>
      <c r="M299" s="360" t="n">
        <v>3</v>
      </c>
      <c r="N299" s="360" t="inlineStr"/>
      <c r="O299" s="360" t="n">
        <v>0</v>
      </c>
      <c r="P299" s="360" t="n"/>
      <c r="Q299" s="360" t="n"/>
      <c r="R299" s="360" t="n"/>
      <c r="S299" s="360" t="n"/>
      <c r="T299" s="360" t="n"/>
      <c r="U299" s="360" t="n"/>
      <c r="V299" s="360" t="n"/>
      <c r="W299" s="360" t="n">
        <v>0</v>
      </c>
      <c r="X299" s="360" t="n">
        <v>1</v>
      </c>
      <c r="Y299" s="360" t="n">
        <v>0</v>
      </c>
      <c r="Z299" s="360" t="n"/>
      <c r="AA299" s="360" t="n"/>
      <c r="AB299" s="360" t="n"/>
    </row>
    <row r="300">
      <c r="A300" s="360" t="n">
        <v>50</v>
      </c>
      <c r="B300" s="360" t="n">
        <v>0</v>
      </c>
      <c r="C300" s="360" t="n">
        <v>0</v>
      </c>
      <c r="D300" s="360" t="n">
        <v>1</v>
      </c>
      <c r="E300" s="360" t="n">
        <v>228</v>
      </c>
      <c r="F300" s="360">
        <f>ROUND(Source!AY292,O300)</f>
        <v/>
      </c>
      <c r="G300" s="360" t="inlineStr">
        <is>
          <t>СтМатПод</t>
        </is>
      </c>
      <c r="H300" s="360" t="inlineStr">
        <is>
          <t>Стоимость материалов подрядчика</t>
        </is>
      </c>
      <c r="I300" s="360" t="n"/>
      <c r="J300" s="360" t="n"/>
      <c r="K300" s="360" t="n">
        <v>228</v>
      </c>
      <c r="L300" s="360" t="n">
        <v>7</v>
      </c>
      <c r="M300" s="360" t="n">
        <v>3</v>
      </c>
      <c r="N300" s="360" t="inlineStr"/>
      <c r="O300" s="360" t="n">
        <v>0</v>
      </c>
      <c r="P300" s="360" t="n"/>
      <c r="Q300" s="360" t="n"/>
      <c r="R300" s="360" t="n"/>
      <c r="S300" s="360" t="n"/>
      <c r="T300" s="360" t="n"/>
      <c r="U300" s="360" t="n"/>
      <c r="V300" s="360" t="n"/>
      <c r="W300" s="360" t="n">
        <v>0</v>
      </c>
      <c r="X300" s="360" t="n">
        <v>1</v>
      </c>
      <c r="Y300" s="360" t="n">
        <v>0</v>
      </c>
      <c r="Z300" s="360" t="n"/>
      <c r="AA300" s="360" t="n"/>
      <c r="AB300" s="360" t="n"/>
    </row>
    <row r="301">
      <c r="A301" s="360" t="n">
        <v>50</v>
      </c>
      <c r="B301" s="360" t="n">
        <v>0</v>
      </c>
      <c r="C301" s="360" t="n">
        <v>0</v>
      </c>
      <c r="D301" s="360" t="n">
        <v>1</v>
      </c>
      <c r="E301" s="360" t="n">
        <v>216</v>
      </c>
      <c r="F301" s="360">
        <f>ROUND(Source!AP292,O301)</f>
        <v/>
      </c>
      <c r="G301" s="360" t="inlineStr">
        <is>
          <t>Оборуд</t>
        </is>
      </c>
      <c r="H301" s="360" t="inlineStr">
        <is>
          <t>Стоимость оборудования (всего)</t>
        </is>
      </c>
      <c r="I301" s="360" t="n"/>
      <c r="J301" s="360" t="n"/>
      <c r="K301" s="360" t="n">
        <v>216</v>
      </c>
      <c r="L301" s="360" t="n">
        <v>8</v>
      </c>
      <c r="M301" s="360" t="n">
        <v>3</v>
      </c>
      <c r="N301" s="360" t="inlineStr"/>
      <c r="O301" s="360" t="n">
        <v>0</v>
      </c>
      <c r="P301" s="360" t="n"/>
      <c r="Q301" s="360" t="n"/>
      <c r="R301" s="360" t="n"/>
      <c r="S301" s="360" t="n"/>
      <c r="T301" s="360" t="n"/>
      <c r="U301" s="360" t="n"/>
      <c r="V301" s="360" t="n"/>
      <c r="W301" s="360" t="n">
        <v>0</v>
      </c>
      <c r="X301" s="360" t="n">
        <v>1</v>
      </c>
      <c r="Y301" s="360" t="n">
        <v>0</v>
      </c>
      <c r="Z301" s="360" t="n"/>
      <c r="AA301" s="360" t="n"/>
      <c r="AB301" s="360" t="n"/>
    </row>
    <row r="302">
      <c r="A302" s="360" t="n">
        <v>50</v>
      </c>
      <c r="B302" s="360" t="n">
        <v>0</v>
      </c>
      <c r="C302" s="360" t="n">
        <v>0</v>
      </c>
      <c r="D302" s="360" t="n">
        <v>1</v>
      </c>
      <c r="E302" s="360" t="n">
        <v>223</v>
      </c>
      <c r="F302" s="360">
        <f>ROUND(Source!AQ292,O302)</f>
        <v/>
      </c>
      <c r="G302" s="360" t="inlineStr">
        <is>
          <t>ОборудЗак</t>
        </is>
      </c>
      <c r="H302" s="360" t="inlineStr">
        <is>
          <t>Стоимость оборудования заказчика</t>
        </is>
      </c>
      <c r="I302" s="360" t="n"/>
      <c r="J302" s="360" t="n"/>
      <c r="K302" s="360" t="n">
        <v>223</v>
      </c>
      <c r="L302" s="360" t="n">
        <v>9</v>
      </c>
      <c r="M302" s="360" t="n">
        <v>3</v>
      </c>
      <c r="N302" s="360" t="inlineStr"/>
      <c r="O302" s="360" t="n">
        <v>0</v>
      </c>
      <c r="P302" s="360" t="n"/>
      <c r="Q302" s="360" t="n"/>
      <c r="R302" s="360" t="n"/>
      <c r="S302" s="360" t="n"/>
      <c r="T302" s="360" t="n"/>
      <c r="U302" s="360" t="n"/>
      <c r="V302" s="360" t="n"/>
      <c r="W302" s="360" t="n">
        <v>0</v>
      </c>
      <c r="X302" s="360" t="n">
        <v>1</v>
      </c>
      <c r="Y302" s="360" t="n">
        <v>0</v>
      </c>
      <c r="Z302" s="360" t="n"/>
      <c r="AA302" s="360" t="n"/>
      <c r="AB302" s="360" t="n"/>
    </row>
    <row r="303">
      <c r="A303" s="360" t="n">
        <v>50</v>
      </c>
      <c r="B303" s="360" t="n">
        <v>0</v>
      </c>
      <c r="C303" s="360" t="n">
        <v>0</v>
      </c>
      <c r="D303" s="360" t="n">
        <v>1</v>
      </c>
      <c r="E303" s="360" t="n">
        <v>229</v>
      </c>
      <c r="F303" s="360">
        <f>ROUND(Source!AZ292,O303)</f>
        <v/>
      </c>
      <c r="G303" s="360" t="inlineStr">
        <is>
          <t>ОборудПод</t>
        </is>
      </c>
      <c r="H303" s="360" t="inlineStr">
        <is>
          <t>Стоимость оборудования подрядчика</t>
        </is>
      </c>
      <c r="I303" s="360" t="n"/>
      <c r="J303" s="360" t="n"/>
      <c r="K303" s="360" t="n">
        <v>229</v>
      </c>
      <c r="L303" s="360" t="n">
        <v>10</v>
      </c>
      <c r="M303" s="360" t="n">
        <v>3</v>
      </c>
      <c r="N303" s="360" t="inlineStr"/>
      <c r="O303" s="360" t="n">
        <v>0</v>
      </c>
      <c r="P303" s="360" t="n"/>
      <c r="Q303" s="360" t="n"/>
      <c r="R303" s="360" t="n"/>
      <c r="S303" s="360" t="n"/>
      <c r="T303" s="360" t="n"/>
      <c r="U303" s="360" t="n"/>
      <c r="V303" s="360" t="n"/>
      <c r="W303" s="360" t="n">
        <v>0</v>
      </c>
      <c r="X303" s="360" t="n">
        <v>1</v>
      </c>
      <c r="Y303" s="360" t="n">
        <v>0</v>
      </c>
      <c r="Z303" s="360" t="n"/>
      <c r="AA303" s="360" t="n"/>
      <c r="AB303" s="360" t="n"/>
    </row>
    <row r="304">
      <c r="A304" s="360" t="n">
        <v>50</v>
      </c>
      <c r="B304" s="360" t="n">
        <v>0</v>
      </c>
      <c r="C304" s="360" t="n">
        <v>0</v>
      </c>
      <c r="D304" s="360" t="n">
        <v>1</v>
      </c>
      <c r="E304" s="360" t="n">
        <v>203</v>
      </c>
      <c r="F304" s="360">
        <f>ROUND(Source!Q292,O304)</f>
        <v/>
      </c>
      <c r="G304" s="360" t="inlineStr">
        <is>
          <t>ЭММ</t>
        </is>
      </c>
      <c r="H304" s="360" t="inlineStr">
        <is>
          <t>Эксплуатация машин</t>
        </is>
      </c>
      <c r="I304" s="360" t="n"/>
      <c r="J304" s="360" t="n"/>
      <c r="K304" s="360" t="n">
        <v>203</v>
      </c>
      <c r="L304" s="360" t="n">
        <v>11</v>
      </c>
      <c r="M304" s="360" t="n">
        <v>3</v>
      </c>
      <c r="N304" s="360" t="inlineStr"/>
      <c r="O304" s="360" t="n">
        <v>0</v>
      </c>
      <c r="P304" s="360" t="n"/>
      <c r="Q304" s="360" t="n"/>
      <c r="R304" s="360" t="n"/>
      <c r="S304" s="360" t="n"/>
      <c r="T304" s="360" t="n"/>
      <c r="U304" s="360" t="n"/>
      <c r="V304" s="360" t="n"/>
      <c r="W304" s="360" t="n">
        <v>0</v>
      </c>
      <c r="X304" s="360" t="n">
        <v>1</v>
      </c>
      <c r="Y304" s="360" t="n">
        <v>0</v>
      </c>
      <c r="Z304" s="360" t="n"/>
      <c r="AA304" s="360" t="n"/>
      <c r="AB304" s="360" t="n"/>
    </row>
    <row r="305">
      <c r="A305" s="360" t="n">
        <v>50</v>
      </c>
      <c r="B305" s="360" t="n">
        <v>0</v>
      </c>
      <c r="C305" s="360" t="n">
        <v>0</v>
      </c>
      <c r="D305" s="360" t="n">
        <v>1</v>
      </c>
      <c r="E305" s="360" t="n">
        <v>231</v>
      </c>
      <c r="F305" s="360">
        <f>ROUND(Source!BB292,O305)</f>
        <v/>
      </c>
      <c r="G305" s="360" t="inlineStr">
        <is>
          <t>ЭММсНРиСП</t>
        </is>
      </c>
      <c r="H305" s="360" t="inlineStr">
        <is>
          <t>Эксплуатация машин по ТСН-2001.16</t>
        </is>
      </c>
      <c r="I305" s="360" t="n"/>
      <c r="J305" s="360" t="n"/>
      <c r="K305" s="360" t="n">
        <v>231</v>
      </c>
      <c r="L305" s="360" t="n">
        <v>12</v>
      </c>
      <c r="M305" s="360" t="n">
        <v>3</v>
      </c>
      <c r="N305" s="360" t="inlineStr"/>
      <c r="O305" s="360" t="n">
        <v>0</v>
      </c>
      <c r="P305" s="360" t="n"/>
      <c r="Q305" s="360" t="n"/>
      <c r="R305" s="360" t="n"/>
      <c r="S305" s="360" t="n"/>
      <c r="T305" s="360" t="n"/>
      <c r="U305" s="360" t="n"/>
      <c r="V305" s="360" t="n"/>
      <c r="W305" s="360" t="n">
        <v>0</v>
      </c>
      <c r="X305" s="360" t="n">
        <v>1</v>
      </c>
      <c r="Y305" s="360" t="n">
        <v>0</v>
      </c>
      <c r="Z305" s="360" t="n"/>
      <c r="AA305" s="360" t="n"/>
      <c r="AB305" s="360" t="n"/>
    </row>
    <row r="306">
      <c r="A306" s="360" t="n">
        <v>50</v>
      </c>
      <c r="B306" s="360" t="n">
        <v>0</v>
      </c>
      <c r="C306" s="360" t="n">
        <v>0</v>
      </c>
      <c r="D306" s="360" t="n">
        <v>1</v>
      </c>
      <c r="E306" s="360" t="n">
        <v>204</v>
      </c>
      <c r="F306" s="360">
        <f>ROUND(Source!R292,O306)</f>
        <v/>
      </c>
      <c r="G306" s="360" t="inlineStr">
        <is>
          <t>ЗПМ</t>
        </is>
      </c>
      <c r="H306" s="360" t="inlineStr">
        <is>
          <t>ЗП машинистов</t>
        </is>
      </c>
      <c r="I306" s="360" t="n"/>
      <c r="J306" s="360" t="n"/>
      <c r="K306" s="360" t="n">
        <v>204</v>
      </c>
      <c r="L306" s="360" t="n">
        <v>13</v>
      </c>
      <c r="M306" s="360" t="n">
        <v>3</v>
      </c>
      <c r="N306" s="360" t="inlineStr"/>
      <c r="O306" s="360" t="n">
        <v>0</v>
      </c>
      <c r="P306" s="360" t="n"/>
      <c r="Q306" s="360" t="n"/>
      <c r="R306" s="360" t="n"/>
      <c r="S306" s="360" t="n"/>
      <c r="T306" s="360" t="n"/>
      <c r="U306" s="360" t="n"/>
      <c r="V306" s="360" t="n"/>
      <c r="W306" s="360" t="n">
        <v>0</v>
      </c>
      <c r="X306" s="360" t="n">
        <v>1</v>
      </c>
      <c r="Y306" s="360" t="n">
        <v>0</v>
      </c>
      <c r="Z306" s="360" t="n"/>
      <c r="AA306" s="360" t="n"/>
      <c r="AB306" s="360" t="n"/>
    </row>
    <row r="307">
      <c r="A307" s="360" t="n">
        <v>50</v>
      </c>
      <c r="B307" s="360" t="n">
        <v>0</v>
      </c>
      <c r="C307" s="360" t="n">
        <v>0</v>
      </c>
      <c r="D307" s="360" t="n">
        <v>1</v>
      </c>
      <c r="E307" s="360" t="n">
        <v>205</v>
      </c>
      <c r="F307" s="360">
        <f>ROUND(Source!S292,O307)</f>
        <v/>
      </c>
      <c r="G307" s="360" t="inlineStr">
        <is>
          <t>ОЗП</t>
        </is>
      </c>
      <c r="H307" s="360" t="inlineStr">
        <is>
          <t>Основная ЗП рабочих</t>
        </is>
      </c>
      <c r="I307" s="360" t="n"/>
      <c r="J307" s="360" t="n"/>
      <c r="K307" s="360" t="n">
        <v>205</v>
      </c>
      <c r="L307" s="360" t="n">
        <v>14</v>
      </c>
      <c r="M307" s="360" t="n">
        <v>3</v>
      </c>
      <c r="N307" s="360" t="inlineStr"/>
      <c r="O307" s="360" t="n">
        <v>0</v>
      </c>
      <c r="P307" s="360" t="n"/>
      <c r="Q307" s="360" t="n"/>
      <c r="R307" s="360" t="n"/>
      <c r="S307" s="360" t="n"/>
      <c r="T307" s="360" t="n"/>
      <c r="U307" s="360" t="n"/>
      <c r="V307" s="360" t="n"/>
      <c r="W307" s="360" t="n">
        <v>0</v>
      </c>
      <c r="X307" s="360" t="n">
        <v>1</v>
      </c>
      <c r="Y307" s="360" t="n">
        <v>0</v>
      </c>
      <c r="Z307" s="360" t="n"/>
      <c r="AA307" s="360" t="n"/>
      <c r="AB307" s="360" t="n"/>
    </row>
    <row r="308">
      <c r="A308" s="360" t="n">
        <v>50</v>
      </c>
      <c r="B308" s="360" t="n">
        <v>0</v>
      </c>
      <c r="C308" s="360" t="n">
        <v>0</v>
      </c>
      <c r="D308" s="360" t="n">
        <v>1</v>
      </c>
      <c r="E308" s="360" t="n">
        <v>232</v>
      </c>
      <c r="F308" s="360">
        <f>ROUND(Source!BC292,O308)</f>
        <v/>
      </c>
      <c r="G308" s="360" t="inlineStr">
        <is>
          <t>ОЗПсНРиСП</t>
        </is>
      </c>
      <c r="H308" s="360" t="inlineStr">
        <is>
          <t>Основная ЗП рабочих по ТСН-2001.16</t>
        </is>
      </c>
      <c r="I308" s="360" t="n"/>
      <c r="J308" s="360" t="n"/>
      <c r="K308" s="360" t="n">
        <v>232</v>
      </c>
      <c r="L308" s="360" t="n">
        <v>15</v>
      </c>
      <c r="M308" s="360" t="n">
        <v>3</v>
      </c>
      <c r="N308" s="360" t="inlineStr"/>
      <c r="O308" s="360" t="n">
        <v>0</v>
      </c>
      <c r="P308" s="360" t="n"/>
      <c r="Q308" s="360" t="n"/>
      <c r="R308" s="360" t="n"/>
      <c r="S308" s="360" t="n"/>
      <c r="T308" s="360" t="n"/>
      <c r="U308" s="360" t="n"/>
      <c r="V308" s="360" t="n"/>
      <c r="W308" s="360" t="n">
        <v>0</v>
      </c>
      <c r="X308" s="360" t="n">
        <v>1</v>
      </c>
      <c r="Y308" s="360" t="n">
        <v>0</v>
      </c>
      <c r="Z308" s="360" t="n"/>
      <c r="AA308" s="360" t="n"/>
      <c r="AB308" s="360" t="n"/>
    </row>
    <row r="309">
      <c r="A309" s="360" t="n">
        <v>50</v>
      </c>
      <c r="B309" s="360" t="n">
        <v>0</v>
      </c>
      <c r="C309" s="360" t="n">
        <v>0</v>
      </c>
      <c r="D309" s="360" t="n">
        <v>1</v>
      </c>
      <c r="E309" s="360" t="n">
        <v>214</v>
      </c>
      <c r="F309" s="360">
        <f>ROUND(Source!AS292,O309)</f>
        <v/>
      </c>
      <c r="G309" s="360" t="inlineStr">
        <is>
          <t>Строит</t>
        </is>
      </c>
      <c r="H309" s="360" t="inlineStr">
        <is>
          <t>Строительные работы с НР и СП</t>
        </is>
      </c>
      <c r="I309" s="360" t="n"/>
      <c r="J309" s="360" t="n"/>
      <c r="K309" s="360" t="n">
        <v>214</v>
      </c>
      <c r="L309" s="360" t="n">
        <v>16</v>
      </c>
      <c r="M309" s="360" t="n">
        <v>3</v>
      </c>
      <c r="N309" s="360" t="inlineStr"/>
      <c r="O309" s="360" t="n">
        <v>0</v>
      </c>
      <c r="P309" s="360" t="n"/>
      <c r="Q309" s="360" t="n"/>
      <c r="R309" s="360" t="n"/>
      <c r="S309" s="360" t="n"/>
      <c r="T309" s="360" t="n"/>
      <c r="U309" s="360" t="n"/>
      <c r="V309" s="360" t="n"/>
      <c r="W309" s="360" t="n">
        <v>0</v>
      </c>
      <c r="X309" s="360" t="n">
        <v>1</v>
      </c>
      <c r="Y309" s="360" t="n">
        <v>0</v>
      </c>
      <c r="Z309" s="360" t="n"/>
      <c r="AA309" s="360" t="n"/>
      <c r="AB309" s="360" t="n"/>
    </row>
    <row r="310">
      <c r="A310" s="360" t="n">
        <v>50</v>
      </c>
      <c r="B310" s="360" t="n">
        <v>0</v>
      </c>
      <c r="C310" s="360" t="n">
        <v>0</v>
      </c>
      <c r="D310" s="360" t="n">
        <v>1</v>
      </c>
      <c r="E310" s="360" t="n">
        <v>215</v>
      </c>
      <c r="F310" s="360">
        <f>ROUND(Source!AT292,O310)</f>
        <v/>
      </c>
      <c r="G310" s="360" t="inlineStr">
        <is>
          <t>Монтаж</t>
        </is>
      </c>
      <c r="H310" s="360" t="inlineStr">
        <is>
          <t>Монтажные работы с НР и СП</t>
        </is>
      </c>
      <c r="I310" s="360" t="n"/>
      <c r="J310" s="360" t="n"/>
      <c r="K310" s="360" t="n">
        <v>215</v>
      </c>
      <c r="L310" s="360" t="n">
        <v>17</v>
      </c>
      <c r="M310" s="360" t="n">
        <v>3</v>
      </c>
      <c r="N310" s="360" t="inlineStr"/>
      <c r="O310" s="360" t="n">
        <v>0</v>
      </c>
      <c r="P310" s="360" t="n"/>
      <c r="Q310" s="360" t="n"/>
      <c r="R310" s="360" t="n"/>
      <c r="S310" s="360" t="n"/>
      <c r="T310" s="360" t="n"/>
      <c r="U310" s="360" t="n"/>
      <c r="V310" s="360" t="n"/>
      <c r="W310" s="360" t="n">
        <v>0</v>
      </c>
      <c r="X310" s="360" t="n">
        <v>1</v>
      </c>
      <c r="Y310" s="360" t="n">
        <v>0</v>
      </c>
      <c r="Z310" s="360" t="n"/>
      <c r="AA310" s="360" t="n"/>
      <c r="AB310" s="360" t="n"/>
    </row>
    <row r="311">
      <c r="A311" s="360" t="n">
        <v>50</v>
      </c>
      <c r="B311" s="360" t="n">
        <v>0</v>
      </c>
      <c r="C311" s="360" t="n">
        <v>0</v>
      </c>
      <c r="D311" s="360" t="n">
        <v>1</v>
      </c>
      <c r="E311" s="360" t="n">
        <v>217</v>
      </c>
      <c r="F311" s="360">
        <f>ROUND(Source!AU292,O311)</f>
        <v/>
      </c>
      <c r="G311" s="360" t="inlineStr">
        <is>
          <t>Прочие</t>
        </is>
      </c>
      <c r="H311" s="360" t="inlineStr">
        <is>
          <t>Прочие работы с НР и СП</t>
        </is>
      </c>
      <c r="I311" s="360" t="n"/>
      <c r="J311" s="360" t="n"/>
      <c r="K311" s="360" t="n">
        <v>217</v>
      </c>
      <c r="L311" s="360" t="n">
        <v>18</v>
      </c>
      <c r="M311" s="360" t="n">
        <v>3</v>
      </c>
      <c r="N311" s="360" t="inlineStr"/>
      <c r="O311" s="360" t="n">
        <v>0</v>
      </c>
      <c r="P311" s="360" t="n"/>
      <c r="Q311" s="360" t="n"/>
      <c r="R311" s="360" t="n"/>
      <c r="S311" s="360" t="n"/>
      <c r="T311" s="360" t="n"/>
      <c r="U311" s="360" t="n"/>
      <c r="V311" s="360" t="n"/>
      <c r="W311" s="360" t="n">
        <v>0</v>
      </c>
      <c r="X311" s="360" t="n">
        <v>1</v>
      </c>
      <c r="Y311" s="360" t="n">
        <v>0</v>
      </c>
      <c r="Z311" s="360" t="n"/>
      <c r="AA311" s="360" t="n"/>
      <c r="AB311" s="360" t="n"/>
    </row>
    <row r="312">
      <c r="A312" s="360" t="n">
        <v>50</v>
      </c>
      <c r="B312" s="360" t="n">
        <v>0</v>
      </c>
      <c r="C312" s="360" t="n">
        <v>0</v>
      </c>
      <c r="D312" s="360" t="n">
        <v>1</v>
      </c>
      <c r="E312" s="360" t="n">
        <v>230</v>
      </c>
      <c r="F312" s="360">
        <f>ROUND(Source!BA292,O312)</f>
        <v/>
      </c>
      <c r="G312" s="360" t="inlineStr">
        <is>
          <t>ПрочиеЗатр</t>
        </is>
      </c>
      <c r="H312" s="360" t="inlineStr">
        <is>
          <t>Прочие затраты по ТСН-2001.16</t>
        </is>
      </c>
      <c r="I312" s="360" t="n"/>
      <c r="J312" s="360" t="n"/>
      <c r="K312" s="360" t="n">
        <v>230</v>
      </c>
      <c r="L312" s="360" t="n">
        <v>19</v>
      </c>
      <c r="M312" s="360" t="n">
        <v>3</v>
      </c>
      <c r="N312" s="360" t="inlineStr"/>
      <c r="O312" s="360" t="n">
        <v>0</v>
      </c>
      <c r="P312" s="360" t="n"/>
      <c r="Q312" s="360" t="n"/>
      <c r="R312" s="360" t="n"/>
      <c r="S312" s="360" t="n"/>
      <c r="T312" s="360" t="n"/>
      <c r="U312" s="360" t="n"/>
      <c r="V312" s="360" t="n"/>
      <c r="W312" s="360" t="n">
        <v>0</v>
      </c>
      <c r="X312" s="360" t="n">
        <v>1</v>
      </c>
      <c r="Y312" s="360" t="n">
        <v>0</v>
      </c>
      <c r="Z312" s="360" t="n"/>
      <c r="AA312" s="360" t="n"/>
      <c r="AB312" s="360" t="n"/>
    </row>
    <row r="313">
      <c r="A313" s="360" t="n">
        <v>50</v>
      </c>
      <c r="B313" s="360" t="n">
        <v>0</v>
      </c>
      <c r="C313" s="360" t="n">
        <v>0</v>
      </c>
      <c r="D313" s="360" t="n">
        <v>1</v>
      </c>
      <c r="E313" s="360" t="n">
        <v>206</v>
      </c>
      <c r="F313" s="360">
        <f>ROUND(Source!T292,O313)</f>
        <v/>
      </c>
      <c r="G313" s="360" t="inlineStr">
        <is>
          <t>ВозврМат</t>
        </is>
      </c>
      <c r="H313" s="360" t="inlineStr">
        <is>
          <t>Возврат материалов</t>
        </is>
      </c>
      <c r="I313" s="360" t="n"/>
      <c r="J313" s="360" t="n"/>
      <c r="K313" s="360" t="n">
        <v>206</v>
      </c>
      <c r="L313" s="360" t="n">
        <v>20</v>
      </c>
      <c r="M313" s="360" t="n">
        <v>3</v>
      </c>
      <c r="N313" s="360" t="inlineStr"/>
      <c r="O313" s="360" t="n">
        <v>0</v>
      </c>
      <c r="P313" s="360" t="n"/>
      <c r="Q313" s="360" t="n"/>
      <c r="R313" s="360" t="n"/>
      <c r="S313" s="360" t="n"/>
      <c r="T313" s="360" t="n"/>
      <c r="U313" s="360" t="n"/>
      <c r="V313" s="360" t="n"/>
      <c r="W313" s="360" t="n">
        <v>0</v>
      </c>
      <c r="X313" s="360" t="n">
        <v>1</v>
      </c>
      <c r="Y313" s="360" t="n">
        <v>0</v>
      </c>
      <c r="Z313" s="360" t="n"/>
      <c r="AA313" s="360" t="n"/>
      <c r="AB313" s="360" t="n"/>
    </row>
    <row r="314">
      <c r="A314" s="360" t="n">
        <v>50</v>
      </c>
      <c r="B314" s="360" t="n">
        <v>0</v>
      </c>
      <c r="C314" s="360" t="n">
        <v>0</v>
      </c>
      <c r="D314" s="360" t="n">
        <v>1</v>
      </c>
      <c r="E314" s="360" t="n">
        <v>207</v>
      </c>
      <c r="F314" s="360">
        <f>ROUND(Source!U292,O314)</f>
        <v/>
      </c>
      <c r="G314" s="360" t="inlineStr">
        <is>
          <t>ТрудСтр</t>
        </is>
      </c>
      <c r="H314" s="360" t="inlineStr">
        <is>
          <t>Трудозатраты строителей</t>
        </is>
      </c>
      <c r="I314" s="360" t="n"/>
      <c r="J314" s="360" t="n"/>
      <c r="K314" s="360" t="n">
        <v>207</v>
      </c>
      <c r="L314" s="360" t="n">
        <v>21</v>
      </c>
      <c r="M314" s="360" t="n">
        <v>3</v>
      </c>
      <c r="N314" s="360" t="inlineStr"/>
      <c r="O314" s="360" t="n">
        <v>7</v>
      </c>
      <c r="P314" s="360" t="n"/>
      <c r="Q314" s="360" t="n"/>
      <c r="R314" s="360" t="n"/>
      <c r="S314" s="360" t="n"/>
      <c r="T314" s="360" t="n"/>
      <c r="U314" s="360" t="n"/>
      <c r="V314" s="360" t="n"/>
      <c r="W314" s="360" t="n">
        <v>0</v>
      </c>
      <c r="X314" s="360" t="n">
        <v>1</v>
      </c>
      <c r="Y314" s="360" t="n">
        <v>0</v>
      </c>
      <c r="Z314" s="360" t="n"/>
      <c r="AA314" s="360" t="n"/>
      <c r="AB314" s="360" t="n"/>
    </row>
    <row r="315">
      <c r="A315" s="360" t="n">
        <v>50</v>
      </c>
      <c r="B315" s="360" t="n">
        <v>0</v>
      </c>
      <c r="C315" s="360" t="n">
        <v>0</v>
      </c>
      <c r="D315" s="360" t="n">
        <v>1</v>
      </c>
      <c r="E315" s="360" t="n">
        <v>208</v>
      </c>
      <c r="F315" s="360">
        <f>ROUND(Source!V292,O315)</f>
        <v/>
      </c>
      <c r="G315" s="360" t="inlineStr">
        <is>
          <t>ТрудМаш</t>
        </is>
      </c>
      <c r="H315" s="360" t="inlineStr">
        <is>
          <t>Трудозатраты машинистов</t>
        </is>
      </c>
      <c r="I315" s="360" t="n"/>
      <c r="J315" s="360" t="n"/>
      <c r="K315" s="360" t="n">
        <v>208</v>
      </c>
      <c r="L315" s="360" t="n">
        <v>22</v>
      </c>
      <c r="M315" s="360" t="n">
        <v>3</v>
      </c>
      <c r="N315" s="360" t="inlineStr"/>
      <c r="O315" s="360" t="n">
        <v>7</v>
      </c>
      <c r="P315" s="360" t="n"/>
      <c r="Q315" s="360" t="n"/>
      <c r="R315" s="360" t="n"/>
      <c r="S315" s="360" t="n"/>
      <c r="T315" s="360" t="n"/>
      <c r="U315" s="360" t="n"/>
      <c r="V315" s="360" t="n"/>
      <c r="W315" s="360" t="n">
        <v>0</v>
      </c>
      <c r="X315" s="360" t="n">
        <v>1</v>
      </c>
      <c r="Y315" s="360" t="n">
        <v>0</v>
      </c>
      <c r="Z315" s="360" t="n"/>
      <c r="AA315" s="360" t="n"/>
      <c r="AB315" s="360" t="n"/>
    </row>
    <row r="316">
      <c r="A316" s="360" t="n">
        <v>50</v>
      </c>
      <c r="B316" s="360" t="n">
        <v>0</v>
      </c>
      <c r="C316" s="360" t="n">
        <v>0</v>
      </c>
      <c r="D316" s="360" t="n">
        <v>1</v>
      </c>
      <c r="E316" s="360" t="n">
        <v>209</v>
      </c>
      <c r="F316" s="360">
        <f>ROUND(Source!W292,O316)</f>
        <v/>
      </c>
      <c r="G316" s="360" t="inlineStr">
        <is>
          <t>ТранспМат</t>
        </is>
      </c>
      <c r="H316" s="360" t="inlineStr">
        <is>
          <t>Транспорт материалов</t>
        </is>
      </c>
      <c r="I316" s="360" t="n"/>
      <c r="J316" s="360" t="n"/>
      <c r="K316" s="360" t="n">
        <v>209</v>
      </c>
      <c r="L316" s="360" t="n">
        <v>23</v>
      </c>
      <c r="M316" s="360" t="n">
        <v>3</v>
      </c>
      <c r="N316" s="360" t="inlineStr"/>
      <c r="O316" s="360" t="n">
        <v>0</v>
      </c>
      <c r="P316" s="360" t="n"/>
      <c r="Q316" s="360" t="n"/>
      <c r="R316" s="360" t="n"/>
      <c r="S316" s="360" t="n"/>
      <c r="T316" s="360" t="n"/>
      <c r="U316" s="360" t="n"/>
      <c r="V316" s="360" t="n"/>
      <c r="W316" s="360" t="n">
        <v>0</v>
      </c>
      <c r="X316" s="360" t="n">
        <v>1</v>
      </c>
      <c r="Y316" s="360" t="n">
        <v>0</v>
      </c>
      <c r="Z316" s="360" t="n"/>
      <c r="AA316" s="360" t="n"/>
      <c r="AB316" s="360" t="n"/>
    </row>
    <row r="317">
      <c r="A317" s="360" t="n">
        <v>50</v>
      </c>
      <c r="B317" s="360" t="n">
        <v>0</v>
      </c>
      <c r="C317" s="360" t="n">
        <v>0</v>
      </c>
      <c r="D317" s="360" t="n">
        <v>1</v>
      </c>
      <c r="E317" s="360" t="n">
        <v>233</v>
      </c>
      <c r="F317" s="360">
        <f>ROUND(Source!BD292,O317)</f>
        <v/>
      </c>
      <c r="G317" s="360" t="inlineStr">
        <is>
          <t>Перевозка</t>
        </is>
      </c>
      <c r="H317" s="360" t="inlineStr">
        <is>
          <t>Перевозка грузов</t>
        </is>
      </c>
      <c r="I317" s="360" t="n"/>
      <c r="J317" s="360" t="n"/>
      <c r="K317" s="360" t="n">
        <v>233</v>
      </c>
      <c r="L317" s="360" t="n">
        <v>24</v>
      </c>
      <c r="M317" s="360" t="n">
        <v>3</v>
      </c>
      <c r="N317" s="360" t="inlineStr"/>
      <c r="O317" s="360" t="n">
        <v>0</v>
      </c>
      <c r="P317" s="360" t="n"/>
      <c r="Q317" s="360" t="n"/>
      <c r="R317" s="360" t="n"/>
      <c r="S317" s="360" t="n"/>
      <c r="T317" s="360" t="n"/>
      <c r="U317" s="360" t="n"/>
      <c r="V317" s="360" t="n"/>
      <c r="W317" s="360" t="n">
        <v>0</v>
      </c>
      <c r="X317" s="360" t="n">
        <v>1</v>
      </c>
      <c r="Y317" s="360" t="n">
        <v>0</v>
      </c>
      <c r="Z317" s="360" t="n"/>
      <c r="AA317" s="360" t="n"/>
      <c r="AB317" s="360" t="n"/>
    </row>
    <row r="318">
      <c r="A318" s="360" t="n">
        <v>50</v>
      </c>
      <c r="B318" s="360" t="n">
        <v>0</v>
      </c>
      <c r="C318" s="360" t="n">
        <v>0</v>
      </c>
      <c r="D318" s="360" t="n">
        <v>1</v>
      </c>
      <c r="E318" s="360" t="n">
        <v>210</v>
      </c>
      <c r="F318" s="360">
        <f>ROUND(Source!X292,O318)</f>
        <v/>
      </c>
      <c r="G318" s="360" t="inlineStr">
        <is>
          <t>НР</t>
        </is>
      </c>
      <c r="H318" s="360" t="inlineStr">
        <is>
          <t>Накладные расходы</t>
        </is>
      </c>
      <c r="I318" s="360" t="n"/>
      <c r="J318" s="360" t="n"/>
      <c r="K318" s="360" t="n">
        <v>210</v>
      </c>
      <c r="L318" s="360" t="n">
        <v>25</v>
      </c>
      <c r="M318" s="360" t="n">
        <v>3</v>
      </c>
      <c r="N318" s="360" t="inlineStr"/>
      <c r="O318" s="360" t="n">
        <v>0</v>
      </c>
      <c r="P318" s="360" t="n"/>
      <c r="Q318" s="360" t="n"/>
      <c r="R318" s="360" t="n"/>
      <c r="S318" s="360" t="n"/>
      <c r="T318" s="360" t="n"/>
      <c r="U318" s="360" t="n"/>
      <c r="V318" s="360" t="n"/>
      <c r="W318" s="360" t="n">
        <v>0</v>
      </c>
      <c r="X318" s="360" t="n">
        <v>1</v>
      </c>
      <c r="Y318" s="360" t="n">
        <v>0</v>
      </c>
      <c r="Z318" s="360" t="n"/>
      <c r="AA318" s="360" t="n"/>
      <c r="AB318" s="360" t="n"/>
    </row>
    <row r="319">
      <c r="A319" s="360" t="n">
        <v>50</v>
      </c>
      <c r="B319" s="360" t="n">
        <v>0</v>
      </c>
      <c r="C319" s="360" t="n">
        <v>0</v>
      </c>
      <c r="D319" s="360" t="n">
        <v>1</v>
      </c>
      <c r="E319" s="360" t="n">
        <v>211</v>
      </c>
      <c r="F319" s="360">
        <f>ROUND(Source!Y292,O319)</f>
        <v/>
      </c>
      <c r="G319" s="360" t="inlineStr">
        <is>
          <t>СмПриб</t>
        </is>
      </c>
      <c r="H319" s="360" t="inlineStr">
        <is>
          <t>Сметная прибыль</t>
        </is>
      </c>
      <c r="I319" s="360" t="n"/>
      <c r="J319" s="360" t="n"/>
      <c r="K319" s="360" t="n">
        <v>211</v>
      </c>
      <c r="L319" s="360" t="n">
        <v>26</v>
      </c>
      <c r="M319" s="360" t="n">
        <v>3</v>
      </c>
      <c r="N319" s="360" t="inlineStr"/>
      <c r="O319" s="360" t="n">
        <v>0</v>
      </c>
      <c r="P319" s="360" t="n"/>
      <c r="Q319" s="360" t="n"/>
      <c r="R319" s="360" t="n"/>
      <c r="S319" s="360" t="n"/>
      <c r="T319" s="360" t="n"/>
      <c r="U319" s="360" t="n"/>
      <c r="V319" s="360" t="n"/>
      <c r="W319" s="360" t="n">
        <v>0</v>
      </c>
      <c r="X319" s="360" t="n">
        <v>1</v>
      </c>
      <c r="Y319" s="360" t="n">
        <v>0</v>
      </c>
      <c r="Z319" s="360" t="n"/>
      <c r="AA319" s="360" t="n"/>
      <c r="AB319" s="360" t="n"/>
    </row>
    <row r="320">
      <c r="A320" s="360" t="n">
        <v>50</v>
      </c>
      <c r="B320" s="360" t="n">
        <v>0</v>
      </c>
      <c r="C320" s="360" t="n">
        <v>0</v>
      </c>
      <c r="D320" s="360" t="n">
        <v>1</v>
      </c>
      <c r="E320" s="360" t="n">
        <v>224</v>
      </c>
      <c r="F320" s="360">
        <f>ROUND(Source!AR292,O320)</f>
        <v/>
      </c>
      <c r="G320" s="360" t="inlineStr">
        <is>
          <t>Всего</t>
        </is>
      </c>
      <c r="H320" s="360" t="inlineStr">
        <is>
          <t>Всего с НР и СП</t>
        </is>
      </c>
      <c r="I320" s="360" t="n"/>
      <c r="J320" s="360" t="n"/>
      <c r="K320" s="360" t="n">
        <v>224</v>
      </c>
      <c r="L320" s="360" t="n">
        <v>27</v>
      </c>
      <c r="M320" s="360" t="n">
        <v>3</v>
      </c>
      <c r="N320" s="360" t="inlineStr"/>
      <c r="O320" s="360" t="n">
        <v>0</v>
      </c>
      <c r="P320" s="360" t="n"/>
      <c r="Q320" s="360" t="n"/>
      <c r="R320" s="360" t="n"/>
      <c r="S320" s="360" t="n"/>
      <c r="T320" s="360" t="n"/>
      <c r="U320" s="360" t="n"/>
      <c r="V320" s="360" t="n"/>
      <c r="W320" s="360" t="n">
        <v>0</v>
      </c>
      <c r="X320" s="360" t="n">
        <v>1</v>
      </c>
      <c r="Y320" s="360" t="n">
        <v>0</v>
      </c>
      <c r="Z320" s="360" t="n"/>
      <c r="AA320" s="360" t="n"/>
      <c r="AB320" s="360" t="n"/>
    </row>
    <row r="321">
      <c r="A321" s="360" t="n">
        <v>50</v>
      </c>
      <c r="B321" s="360" t="n">
        <v>0</v>
      </c>
      <c r="C321" s="360" t="n">
        <v>0</v>
      </c>
      <c r="D321" s="360" t="n">
        <v>2</v>
      </c>
      <c r="E321" s="360" t="n">
        <v>0</v>
      </c>
      <c r="F321" s="360">
        <f>ROUND(F320,O321)</f>
        <v/>
      </c>
      <c r="G321" s="360" t="inlineStr">
        <is>
          <t>и1</t>
        </is>
      </c>
      <c r="H321" s="360" t="inlineStr">
        <is>
          <t>Итого</t>
        </is>
      </c>
      <c r="I321" s="360" t="n"/>
      <c r="J321" s="360" t="n"/>
      <c r="K321" s="360" t="n">
        <v>212</v>
      </c>
      <c r="L321" s="360" t="n">
        <v>28</v>
      </c>
      <c r="M321" s="360" t="n">
        <v>0</v>
      </c>
      <c r="N321" s="360" t="inlineStr"/>
      <c r="O321" s="360" t="n">
        <v>0</v>
      </c>
      <c r="P321" s="360" t="n"/>
      <c r="Q321" s="360" t="n"/>
      <c r="R321" s="360" t="n"/>
      <c r="S321" s="360" t="n"/>
      <c r="T321" s="360" t="n"/>
      <c r="U321" s="360" t="n"/>
      <c r="V321" s="360" t="n"/>
      <c r="W321" s="360" t="n">
        <v>0</v>
      </c>
      <c r="X321" s="360" t="n">
        <v>1</v>
      </c>
      <c r="Y321" s="360" t="n">
        <v>0</v>
      </c>
      <c r="Z321" s="360" t="n"/>
      <c r="AA321" s="360" t="n"/>
      <c r="AB321" s="360" t="n"/>
    </row>
    <row r="322">
      <c r="A322" s="360" t="n">
        <v>50</v>
      </c>
      <c r="B322" s="360" t="n">
        <v>0</v>
      </c>
      <c r="C322" s="360" t="n">
        <v>0</v>
      </c>
      <c r="D322" s="360" t="n">
        <v>2</v>
      </c>
      <c r="E322" s="360" t="n">
        <v>0</v>
      </c>
      <c r="F322" s="360">
        <f>ROUND(F321*0.22,O322)</f>
        <v/>
      </c>
      <c r="G322" s="360" t="inlineStr">
        <is>
          <t>и2</t>
        </is>
      </c>
      <c r="H322" s="360" t="inlineStr">
        <is>
          <t>НДС 22%</t>
        </is>
      </c>
      <c r="I322" s="360" t="n"/>
      <c r="J322" s="360" t="n"/>
      <c r="K322" s="360" t="n">
        <v>212</v>
      </c>
      <c r="L322" s="360" t="n">
        <v>29</v>
      </c>
      <c r="M322" s="360" t="n">
        <v>0</v>
      </c>
      <c r="N322" s="360" t="inlineStr"/>
      <c r="O322" s="360" t="n">
        <v>0</v>
      </c>
      <c r="P322" s="360" t="n"/>
      <c r="Q322" s="360" t="n"/>
      <c r="R322" s="360" t="n"/>
      <c r="S322" s="360" t="n"/>
      <c r="T322" s="360" t="n"/>
      <c r="U322" s="360" t="n"/>
      <c r="V322" s="360" t="n"/>
      <c r="W322" s="360" t="n">
        <v>0</v>
      </c>
      <c r="X322" s="360" t="n">
        <v>1</v>
      </c>
      <c r="Y322" s="360" t="n">
        <v>0</v>
      </c>
      <c r="Z322" s="360" t="n"/>
      <c r="AA322" s="360" t="n"/>
      <c r="AB322" s="360" t="n"/>
    </row>
    <row r="323">
      <c r="A323" s="360" t="n">
        <v>50</v>
      </c>
      <c r="B323" s="360" t="n">
        <v>0</v>
      </c>
      <c r="C323" s="360" t="n">
        <v>0</v>
      </c>
      <c r="D323" s="360" t="n">
        <v>2</v>
      </c>
      <c r="E323" s="360" t="n">
        <v>213</v>
      </c>
      <c r="F323" s="360">
        <f>ROUND(F321+F322,O323)</f>
        <v/>
      </c>
      <c r="G323" s="360" t="inlineStr">
        <is>
          <t>и3</t>
        </is>
      </c>
      <c r="H323" s="360" t="inlineStr">
        <is>
          <t>Всего</t>
        </is>
      </c>
      <c r="I323" s="360" t="n"/>
      <c r="J323" s="360" t="n"/>
      <c r="K323" s="360" t="n">
        <v>212</v>
      </c>
      <c r="L323" s="360" t="n">
        <v>30</v>
      </c>
      <c r="M323" s="360" t="n">
        <v>0</v>
      </c>
      <c r="N323" s="360" t="inlineStr"/>
      <c r="O323" s="360" t="n">
        <v>0</v>
      </c>
      <c r="P323" s="360" t="n"/>
      <c r="Q323" s="360" t="n"/>
      <c r="R323" s="360" t="n"/>
      <c r="S323" s="360" t="n"/>
      <c r="T323" s="360" t="n"/>
      <c r="U323" s="360" t="n"/>
      <c r="V323" s="360" t="n"/>
      <c r="W323" s="360" t="n">
        <v>0</v>
      </c>
      <c r="X323" s="360" t="n">
        <v>1</v>
      </c>
      <c r="Y323" s="360" t="n">
        <v>0</v>
      </c>
      <c r="Z323" s="360" t="n"/>
      <c r="AA323" s="360" t="n"/>
      <c r="AB323" s="360" t="n"/>
    </row>
    <row r="324"/>
    <row r="325">
      <c r="A325" s="356" t="n">
        <v>3</v>
      </c>
      <c r="B325" s="356" t="n">
        <v>0</v>
      </c>
      <c r="C325" s="356" t="n"/>
      <c r="D325" s="356">
        <f>ROW(A336)</f>
        <v/>
      </c>
      <c r="E325" s="356" t="n"/>
      <c r="F325" s="356" t="inlineStr">
        <is>
          <t>Новая локальная смета</t>
        </is>
      </c>
      <c r="G325" s="356" t="inlineStr">
        <is>
          <t>Первомайская, д.26, кв 6</t>
        </is>
      </c>
      <c r="H325" s="356" t="inlineStr"/>
      <c r="I325" s="356" t="n">
        <v>0</v>
      </c>
      <c r="J325" s="356" t="inlineStr"/>
      <c r="K325" s="356" t="n">
        <v>-1</v>
      </c>
      <c r="L325" s="356" t="inlineStr">
        <is>
          <t>Новая локальная смета</t>
        </is>
      </c>
      <c r="M325" s="356" t="inlineStr"/>
      <c r="N325" s="356" t="n"/>
      <c r="O325" s="356" t="n"/>
      <c r="P325" s="356" t="n"/>
      <c r="Q325" s="356" t="n"/>
      <c r="R325" s="356" t="n"/>
      <c r="S325" s="356" t="n">
        <v>0</v>
      </c>
      <c r="T325" s="356" t="n"/>
      <c r="U325" s="356" t="inlineStr"/>
      <c r="V325" s="356" t="n">
        <v>0</v>
      </c>
      <c r="W325" s="356" t="n"/>
      <c r="X325" s="356" t="n"/>
      <c r="Y325" s="356" t="n"/>
      <c r="Z325" s="356" t="n"/>
      <c r="AA325" s="356" t="n"/>
      <c r="AB325" s="356" t="inlineStr"/>
      <c r="AC325" s="356" t="inlineStr"/>
      <c r="AD325" s="356" t="inlineStr"/>
      <c r="AE325" s="356" t="inlineStr"/>
      <c r="AF325" s="356" t="inlineStr"/>
      <c r="AG325" s="356" t="inlineStr"/>
      <c r="AH325" s="356" t="n"/>
      <c r="AI325" s="356" t="n"/>
      <c r="AJ325" s="356" t="n"/>
      <c r="AK325" s="356" t="n"/>
      <c r="AL325" s="356" t="n"/>
      <c r="AM325" s="356" t="n"/>
      <c r="AN325" s="356" t="n"/>
      <c r="AO325" s="356" t="n"/>
      <c r="AP325" s="356" t="inlineStr"/>
      <c r="AQ325" s="356" t="inlineStr"/>
      <c r="AR325" s="356" t="inlineStr"/>
      <c r="AS325" s="356" t="n"/>
      <c r="AT325" s="356" t="n"/>
      <c r="AU325" s="356" t="n"/>
      <c r="AV325" s="356" t="n"/>
      <c r="AW325" s="356" t="n"/>
      <c r="AX325" s="356" t="n"/>
      <c r="AY325" s="356" t="n"/>
      <c r="AZ325" s="356" t="inlineStr"/>
      <c r="BA325" s="356" t="n"/>
      <c r="BB325" s="356" t="inlineStr"/>
      <c r="BC325" s="356" t="inlineStr"/>
      <c r="BD325" s="356" t="inlineStr"/>
      <c r="BE325" s="356" t="inlineStr"/>
      <c r="BF325" s="356" t="inlineStr"/>
      <c r="BG325" s="356" t="inlineStr"/>
      <c r="BH325" s="356" t="inlineStr"/>
      <c r="BI325" s="356" t="inlineStr"/>
      <c r="BJ325" s="356" t="inlineStr"/>
      <c r="BK325" s="356" t="inlineStr"/>
      <c r="BL325" s="356" t="inlineStr"/>
      <c r="BM325" s="356" t="inlineStr"/>
      <c r="BN325" s="356" t="inlineStr"/>
      <c r="BO325" s="356" t="inlineStr"/>
      <c r="BP325" s="356" t="inlineStr"/>
      <c r="BQ325" s="356" t="n"/>
      <c r="BR325" s="356" t="n"/>
      <c r="BS325" s="356" t="n"/>
      <c r="BT325" s="356" t="n"/>
      <c r="BU325" s="356" t="n"/>
      <c r="BV325" s="356" t="n"/>
      <c r="BW325" s="356" t="n"/>
      <c r="BX325" s="356" t="n">
        <v>0</v>
      </c>
      <c r="BY325" s="356" t="n"/>
      <c r="BZ325" s="356" t="n"/>
      <c r="CA325" s="356" t="n"/>
      <c r="CB325" s="356" t="n"/>
      <c r="CC325" s="356" t="n"/>
      <c r="CD325" s="356" t="n"/>
      <c r="CE325" s="356" t="n"/>
      <c r="CF325" s="356" t="n">
        <v>0</v>
      </c>
      <c r="CG325" s="356" t="n">
        <v>0</v>
      </c>
      <c r="CH325" s="356" t="n"/>
      <c r="CI325" s="356" t="inlineStr"/>
      <c r="CJ325" s="356" t="inlineStr"/>
      <c r="CK325" t="inlineStr"/>
      <c r="CL325" t="inlineStr"/>
      <c r="CM325" t="inlineStr"/>
      <c r="CN325" t="inlineStr"/>
      <c r="CO325" t="inlineStr"/>
      <c r="CP325" t="inlineStr"/>
      <c r="CQ325" t="inlineStr"/>
    </row>
    <row r="326"/>
    <row r="327">
      <c r="A327" s="358" t="n">
        <v>52</v>
      </c>
      <c r="B327" s="358">
        <f>B336</f>
        <v/>
      </c>
      <c r="C327" s="358">
        <f>C336</f>
        <v/>
      </c>
      <c r="D327" s="358">
        <f>D336</f>
        <v/>
      </c>
      <c r="E327" s="358">
        <f>E336</f>
        <v/>
      </c>
      <c r="F327" s="358">
        <f>F336</f>
        <v/>
      </c>
      <c r="G327" s="358">
        <f>G336</f>
        <v/>
      </c>
      <c r="H327" s="358" t="n"/>
      <c r="I327" s="358" t="n"/>
      <c r="J327" s="358" t="n"/>
      <c r="K327" s="358" t="n"/>
      <c r="L327" s="358" t="n"/>
      <c r="M327" s="358" t="n"/>
      <c r="N327" s="358" t="n"/>
      <c r="O327" s="358">
        <f>O336</f>
        <v/>
      </c>
      <c r="P327" s="358">
        <f>P336</f>
        <v/>
      </c>
      <c r="Q327" s="358">
        <f>Q336</f>
        <v/>
      </c>
      <c r="R327" s="358">
        <f>R336</f>
        <v/>
      </c>
      <c r="S327" s="358">
        <f>S336</f>
        <v/>
      </c>
      <c r="T327" s="358">
        <f>T336</f>
        <v/>
      </c>
      <c r="U327" s="358">
        <f>U336</f>
        <v/>
      </c>
      <c r="V327" s="358">
        <f>V336</f>
        <v/>
      </c>
      <c r="W327" s="358">
        <f>W336</f>
        <v/>
      </c>
      <c r="X327" s="358">
        <f>X336</f>
        <v/>
      </c>
      <c r="Y327" s="358">
        <f>Y336</f>
        <v/>
      </c>
      <c r="Z327" s="358">
        <f>Z336</f>
        <v/>
      </c>
      <c r="AA327" s="358">
        <f>AA336</f>
        <v/>
      </c>
      <c r="AB327" s="358">
        <f>AB336</f>
        <v/>
      </c>
      <c r="AC327" s="358">
        <f>AC336</f>
        <v/>
      </c>
      <c r="AD327" s="358">
        <f>AD336</f>
        <v/>
      </c>
      <c r="AE327" s="358">
        <f>AE336</f>
        <v/>
      </c>
      <c r="AF327" s="358">
        <f>AF336</f>
        <v/>
      </c>
      <c r="AG327" s="358">
        <f>AG336</f>
        <v/>
      </c>
      <c r="AH327" s="358">
        <f>AH336</f>
        <v/>
      </c>
      <c r="AI327" s="358">
        <f>AI336</f>
        <v/>
      </c>
      <c r="AJ327" s="358">
        <f>AJ336</f>
        <v/>
      </c>
      <c r="AK327" s="358">
        <f>AK336</f>
        <v/>
      </c>
      <c r="AL327" s="358">
        <f>AL336</f>
        <v/>
      </c>
      <c r="AM327" s="358">
        <f>AM336</f>
        <v/>
      </c>
      <c r="AN327" s="358">
        <f>AN336</f>
        <v/>
      </c>
      <c r="AO327" s="358">
        <f>AO336</f>
        <v/>
      </c>
      <c r="AP327" s="358">
        <f>AP336</f>
        <v/>
      </c>
      <c r="AQ327" s="358">
        <f>AQ336</f>
        <v/>
      </c>
      <c r="AR327" s="358">
        <f>AR336</f>
        <v/>
      </c>
      <c r="AS327" s="358">
        <f>AS336</f>
        <v/>
      </c>
      <c r="AT327" s="358">
        <f>AT336</f>
        <v/>
      </c>
      <c r="AU327" s="358">
        <f>AU336</f>
        <v/>
      </c>
      <c r="AV327" s="358">
        <f>AV336</f>
        <v/>
      </c>
      <c r="AW327" s="358">
        <f>AW336</f>
        <v/>
      </c>
      <c r="AX327" s="358">
        <f>AX336</f>
        <v/>
      </c>
      <c r="AY327" s="358">
        <f>AY336</f>
        <v/>
      </c>
      <c r="AZ327" s="358">
        <f>AZ336</f>
        <v/>
      </c>
      <c r="BA327" s="358">
        <f>BA336</f>
        <v/>
      </c>
      <c r="BB327" s="358">
        <f>BB336</f>
        <v/>
      </c>
      <c r="BC327" s="358">
        <f>BC336</f>
        <v/>
      </c>
      <c r="BD327" s="358">
        <f>BD336</f>
        <v/>
      </c>
      <c r="BE327" s="358">
        <f>BE336</f>
        <v/>
      </c>
      <c r="BF327" s="358">
        <f>BF336</f>
        <v/>
      </c>
      <c r="BG327" s="358">
        <f>BG336</f>
        <v/>
      </c>
      <c r="BH327" s="358">
        <f>BH336</f>
        <v/>
      </c>
      <c r="BI327" s="358">
        <f>BI336</f>
        <v/>
      </c>
      <c r="BJ327" s="358">
        <f>BJ336</f>
        <v/>
      </c>
      <c r="BK327" s="358">
        <f>BK336</f>
        <v/>
      </c>
      <c r="BL327" s="358">
        <f>BL336</f>
        <v/>
      </c>
      <c r="BM327" s="358">
        <f>BM336</f>
        <v/>
      </c>
      <c r="BN327" s="358">
        <f>BN336</f>
        <v/>
      </c>
      <c r="BO327" s="358">
        <f>BO336</f>
        <v/>
      </c>
      <c r="BP327" s="358">
        <f>BP336</f>
        <v/>
      </c>
      <c r="BQ327" s="358">
        <f>BQ336</f>
        <v/>
      </c>
      <c r="BR327" s="358">
        <f>BR336</f>
        <v/>
      </c>
      <c r="BS327" s="358">
        <f>BS336</f>
        <v/>
      </c>
      <c r="BT327" s="358">
        <f>BT336</f>
        <v/>
      </c>
      <c r="BU327" s="358">
        <f>BU336</f>
        <v/>
      </c>
      <c r="BV327" s="358">
        <f>BV336</f>
        <v/>
      </c>
      <c r="BW327" s="358">
        <f>BW336</f>
        <v/>
      </c>
      <c r="BX327" s="358">
        <f>BX336</f>
        <v/>
      </c>
      <c r="BY327" s="358">
        <f>BY336</f>
        <v/>
      </c>
      <c r="BZ327" s="358">
        <f>BZ336</f>
        <v/>
      </c>
      <c r="CA327" s="358">
        <f>CA336</f>
        <v/>
      </c>
      <c r="CB327" s="358">
        <f>CB336</f>
        <v/>
      </c>
      <c r="CC327" s="358">
        <f>CC336</f>
        <v/>
      </c>
      <c r="CD327" s="358">
        <f>CD336</f>
        <v/>
      </c>
      <c r="CE327" s="358">
        <f>CE336</f>
        <v/>
      </c>
      <c r="CF327" s="358">
        <f>CF336</f>
        <v/>
      </c>
      <c r="CG327" s="358">
        <f>CG336</f>
        <v/>
      </c>
      <c r="CH327" s="358">
        <f>CH336</f>
        <v/>
      </c>
      <c r="CI327" s="358">
        <f>CI336</f>
        <v/>
      </c>
      <c r="CJ327" s="358">
        <f>CJ336</f>
        <v/>
      </c>
      <c r="CK327" s="358">
        <f>CK336</f>
        <v/>
      </c>
      <c r="CL327" s="358">
        <f>CL336</f>
        <v/>
      </c>
      <c r="CM327" s="358">
        <f>CM336</f>
        <v/>
      </c>
      <c r="CN327" s="358">
        <f>CN336</f>
        <v/>
      </c>
      <c r="CO327" s="358">
        <f>CO336</f>
        <v/>
      </c>
      <c r="CP327" s="358">
        <f>CP336</f>
        <v/>
      </c>
      <c r="CQ327" s="358">
        <f>CQ336</f>
        <v/>
      </c>
      <c r="CR327" s="358">
        <f>CR336</f>
        <v/>
      </c>
      <c r="CS327" s="358">
        <f>CS336</f>
        <v/>
      </c>
      <c r="CT327" s="358">
        <f>CT336</f>
        <v/>
      </c>
      <c r="CU327" s="358">
        <f>CU336</f>
        <v/>
      </c>
      <c r="CV327" s="358">
        <f>CV336</f>
        <v/>
      </c>
      <c r="CW327" s="358">
        <f>CW336</f>
        <v/>
      </c>
      <c r="CX327" s="358">
        <f>CX336</f>
        <v/>
      </c>
      <c r="CY327" s="358">
        <f>CY336</f>
        <v/>
      </c>
      <c r="CZ327" s="358">
        <f>CZ336</f>
        <v/>
      </c>
      <c r="DA327" s="358">
        <f>DA336</f>
        <v/>
      </c>
      <c r="DB327" s="358">
        <f>DB336</f>
        <v/>
      </c>
      <c r="DC327" s="358">
        <f>DC336</f>
        <v/>
      </c>
      <c r="DD327" s="358">
        <f>DD336</f>
        <v/>
      </c>
      <c r="DE327" s="358">
        <f>DE336</f>
        <v/>
      </c>
      <c r="DF327" s="358">
        <f>DF336</f>
        <v/>
      </c>
      <c r="DG327" s="359">
        <f>DG336</f>
        <v/>
      </c>
      <c r="DH327" s="359">
        <f>DH336</f>
        <v/>
      </c>
      <c r="DI327" s="359">
        <f>DI336</f>
        <v/>
      </c>
      <c r="DJ327" s="359">
        <f>DJ336</f>
        <v/>
      </c>
      <c r="DK327" s="359">
        <f>DK336</f>
        <v/>
      </c>
      <c r="DL327" s="359">
        <f>DL336</f>
        <v/>
      </c>
      <c r="DM327" s="359">
        <f>DM336</f>
        <v/>
      </c>
      <c r="DN327" s="359">
        <f>DN336</f>
        <v/>
      </c>
      <c r="DO327" s="359">
        <f>DO336</f>
        <v/>
      </c>
      <c r="DP327" s="359">
        <f>DP336</f>
        <v/>
      </c>
      <c r="DQ327" s="359">
        <f>DQ336</f>
        <v/>
      </c>
      <c r="DR327" s="359">
        <f>DR336</f>
        <v/>
      </c>
      <c r="DS327" s="359">
        <f>DS336</f>
        <v/>
      </c>
      <c r="DT327" s="359">
        <f>DT336</f>
        <v/>
      </c>
      <c r="DU327" s="359">
        <f>DU336</f>
        <v/>
      </c>
      <c r="DV327" s="359">
        <f>DV336</f>
        <v/>
      </c>
      <c r="DW327" s="359">
        <f>DW336</f>
        <v/>
      </c>
      <c r="DX327" s="359">
        <f>DX336</f>
        <v/>
      </c>
      <c r="DY327" s="359">
        <f>DY336</f>
        <v/>
      </c>
      <c r="DZ327" s="359">
        <f>DZ336</f>
        <v/>
      </c>
      <c r="EA327" s="359">
        <f>EA336</f>
        <v/>
      </c>
      <c r="EB327" s="359">
        <f>EB336</f>
        <v/>
      </c>
      <c r="EC327" s="359">
        <f>EC336</f>
        <v/>
      </c>
      <c r="ED327" s="359">
        <f>ED336</f>
        <v/>
      </c>
      <c r="EE327" s="359">
        <f>EE336</f>
        <v/>
      </c>
      <c r="EF327" s="359">
        <f>EF336</f>
        <v/>
      </c>
      <c r="EG327" s="359">
        <f>EG336</f>
        <v/>
      </c>
      <c r="EH327" s="359">
        <f>EH336</f>
        <v/>
      </c>
      <c r="EI327" s="359">
        <f>EI336</f>
        <v/>
      </c>
      <c r="EJ327" s="359">
        <f>EJ336</f>
        <v/>
      </c>
      <c r="EK327" s="359">
        <f>EK336</f>
        <v/>
      </c>
      <c r="EL327" s="359">
        <f>EL336</f>
        <v/>
      </c>
      <c r="EM327" s="359">
        <f>EM336</f>
        <v/>
      </c>
      <c r="EN327" s="359">
        <f>EN336</f>
        <v/>
      </c>
      <c r="EO327" s="359">
        <f>EO336</f>
        <v/>
      </c>
      <c r="EP327" s="359">
        <f>EP336</f>
        <v/>
      </c>
      <c r="EQ327" s="359">
        <f>EQ336</f>
        <v/>
      </c>
      <c r="ER327" s="359">
        <f>ER336</f>
        <v/>
      </c>
      <c r="ES327" s="359">
        <f>ES336</f>
        <v/>
      </c>
      <c r="ET327" s="359">
        <f>ET336</f>
        <v/>
      </c>
      <c r="EU327" s="359">
        <f>EU336</f>
        <v/>
      </c>
      <c r="EV327" s="359">
        <f>EV336</f>
        <v/>
      </c>
      <c r="EW327" s="359">
        <f>EW336</f>
        <v/>
      </c>
      <c r="EX327" s="359">
        <f>EX336</f>
        <v/>
      </c>
      <c r="EY327" s="359">
        <f>EY336</f>
        <v/>
      </c>
      <c r="EZ327" s="359">
        <f>EZ336</f>
        <v/>
      </c>
      <c r="FA327" s="359">
        <f>FA336</f>
        <v/>
      </c>
      <c r="FB327" s="359">
        <f>FB336</f>
        <v/>
      </c>
      <c r="FC327" s="359">
        <f>FC336</f>
        <v/>
      </c>
      <c r="FD327" s="359">
        <f>FD336</f>
        <v/>
      </c>
      <c r="FE327" s="359">
        <f>FE336</f>
        <v/>
      </c>
      <c r="FF327" s="359">
        <f>FF336</f>
        <v/>
      </c>
      <c r="FG327" s="359">
        <f>FG336</f>
        <v/>
      </c>
      <c r="FH327" s="359">
        <f>FH336</f>
        <v/>
      </c>
      <c r="FI327" s="359">
        <f>FI336</f>
        <v/>
      </c>
      <c r="FJ327" s="359">
        <f>FJ336</f>
        <v/>
      </c>
      <c r="FK327" s="359">
        <f>FK336</f>
        <v/>
      </c>
      <c r="FL327" s="359">
        <f>FL336</f>
        <v/>
      </c>
      <c r="FM327" s="359">
        <f>FM336</f>
        <v/>
      </c>
      <c r="FN327" s="359">
        <f>FN336</f>
        <v/>
      </c>
      <c r="FO327" s="359">
        <f>FO336</f>
        <v/>
      </c>
      <c r="FP327" s="359">
        <f>FP336</f>
        <v/>
      </c>
      <c r="FQ327" s="359">
        <f>FQ336</f>
        <v/>
      </c>
      <c r="FR327" s="359">
        <f>FR336</f>
        <v/>
      </c>
      <c r="FS327" s="359">
        <f>FS336</f>
        <v/>
      </c>
      <c r="FT327" s="359">
        <f>FT336</f>
        <v/>
      </c>
      <c r="FU327" s="359">
        <f>FU336</f>
        <v/>
      </c>
      <c r="FV327" s="359">
        <f>FV336</f>
        <v/>
      </c>
      <c r="FW327" s="359">
        <f>FW336</f>
        <v/>
      </c>
      <c r="FX327" s="359">
        <f>FX336</f>
        <v/>
      </c>
      <c r="FY327" s="359">
        <f>FY336</f>
        <v/>
      </c>
      <c r="FZ327" s="359">
        <f>FZ336</f>
        <v/>
      </c>
      <c r="GA327" s="359">
        <f>GA336</f>
        <v/>
      </c>
      <c r="GB327" s="359">
        <f>GB336</f>
        <v/>
      </c>
      <c r="GC327" s="359">
        <f>GC336</f>
        <v/>
      </c>
      <c r="GD327" s="359">
        <f>GD336</f>
        <v/>
      </c>
      <c r="GE327" s="359">
        <f>GE336</f>
        <v/>
      </c>
      <c r="GF327" s="359">
        <f>GF336</f>
        <v/>
      </c>
      <c r="GG327" s="359">
        <f>GG336</f>
        <v/>
      </c>
      <c r="GH327" s="359">
        <f>GH336</f>
        <v/>
      </c>
      <c r="GI327" s="359">
        <f>GI336</f>
        <v/>
      </c>
      <c r="GJ327" s="359">
        <f>GJ336</f>
        <v/>
      </c>
      <c r="GK327" s="359">
        <f>GK336</f>
        <v/>
      </c>
      <c r="GL327" s="359">
        <f>GL336</f>
        <v/>
      </c>
      <c r="GM327" s="359">
        <f>GM336</f>
        <v/>
      </c>
      <c r="GN327" s="359">
        <f>GN336</f>
        <v/>
      </c>
      <c r="GO327" s="359">
        <f>GO336</f>
        <v/>
      </c>
      <c r="GP327" s="359">
        <f>GP336</f>
        <v/>
      </c>
      <c r="GQ327" s="359">
        <f>GQ336</f>
        <v/>
      </c>
      <c r="GR327" s="359">
        <f>GR336</f>
        <v/>
      </c>
      <c r="GS327" s="359">
        <f>GS336</f>
        <v/>
      </c>
      <c r="GT327" s="359">
        <f>GT336</f>
        <v/>
      </c>
      <c r="GU327" s="359">
        <f>GU336</f>
        <v/>
      </c>
      <c r="GV327" s="359">
        <f>GV336</f>
        <v/>
      </c>
      <c r="GW327" s="359">
        <f>GW336</f>
        <v/>
      </c>
      <c r="GX327" s="359">
        <f>GX336</f>
        <v/>
      </c>
    </row>
    <row r="328"/>
    <row r="329">
      <c r="A329" t="n">
        <v>17</v>
      </c>
      <c r="B329" t="n">
        <v>0</v>
      </c>
      <c r="C329">
        <f>ROW(SmtRes!A144)</f>
        <v/>
      </c>
      <c r="D329">
        <f>ROW(EtalonRes!A144)</f>
        <v/>
      </c>
      <c r="E329" t="inlineStr">
        <is>
          <t>1</t>
        </is>
      </c>
      <c r="F329" t="inlineStr">
        <is>
          <t>65-2-2</t>
        </is>
      </c>
      <c r="G329" t="inlineStr">
        <is>
          <t>Разборка трубопроводов из чугунных канализационных труб диаметром 100 мм</t>
        </is>
      </c>
      <c r="H329" t="inlineStr">
        <is>
          <t>100 м трубопровода с фасонными частями</t>
        </is>
      </c>
      <c r="I329">
        <f>ROUND(ROUND(3/100,4),7)</f>
        <v/>
      </c>
      <c r="J329" t="n">
        <v>0</v>
      </c>
      <c r="K329">
        <f>ROUND(ROUND(3/100,4),7)</f>
        <v/>
      </c>
      <c r="O329">
        <f>ROUND(CP329,0)</f>
        <v/>
      </c>
      <c r="P329">
        <f>ROUND(CQ329*I329,0)</f>
        <v/>
      </c>
      <c r="Q329">
        <f>(ROUND((ROUND(((ET329)*I329),0)*BB329),0)+ROUND((ROUND(((AE329-(EU329))*I329),0)*BS329),0))</f>
        <v/>
      </c>
      <c r="R329">
        <f>(ROUND((ROUND(((EU329)*I329),0)*BS329),0)+ROUND((ROUND(((AE329-(EU329))*I329),0)*BS329),0))</f>
        <v/>
      </c>
      <c r="S329">
        <f>ROUND(CT329*I329,0)</f>
        <v/>
      </c>
      <c r="T329">
        <f>ROUND(CU329*I329,0)</f>
        <v/>
      </c>
      <c r="U329">
        <f>ROUND(CV329*I329,7)</f>
        <v/>
      </c>
      <c r="V329">
        <f>ROUND(CW329*I329,7)</f>
        <v/>
      </c>
      <c r="W329">
        <f>ROUND(CX329*I329,0)</f>
        <v/>
      </c>
      <c r="X329">
        <f>ROUND(CY329,0)</f>
        <v/>
      </c>
      <c r="Y329">
        <f>ROUND(CZ329,0)</f>
        <v/>
      </c>
      <c r="AA329" t="n">
        <v>78855224</v>
      </c>
      <c r="AB329">
        <f>ROUND((AC329+AD329+AF329),2)</f>
        <v/>
      </c>
      <c r="AC329">
        <f>ROUND((ES329),2)</f>
        <v/>
      </c>
      <c r="AD329">
        <f>ROUND((((ET329)-(EU329))+AE329),2)</f>
        <v/>
      </c>
      <c r="AE329">
        <f>ROUND((EU329),2)</f>
        <v/>
      </c>
      <c r="AF329">
        <f>ROUND((EV329),2)</f>
        <v/>
      </c>
      <c r="AG329">
        <f>ROUND((AP329),2)</f>
        <v/>
      </c>
      <c r="AH329">
        <f>(EW329)</f>
        <v/>
      </c>
      <c r="AI329">
        <f>(EX329)</f>
        <v/>
      </c>
      <c r="AJ329">
        <f>(AS329)</f>
        <v/>
      </c>
      <c r="AK329" t="n">
        <v>731.64</v>
      </c>
      <c r="AL329" t="n">
        <v>0</v>
      </c>
      <c r="AM329" t="n">
        <v>10</v>
      </c>
      <c r="AN329" t="n">
        <v>4.32</v>
      </c>
      <c r="AO329" t="n">
        <v>721.64</v>
      </c>
      <c r="AP329" t="n">
        <v>0</v>
      </c>
      <c r="AQ329" t="n">
        <v>85.3</v>
      </c>
      <c r="AR329" t="n">
        <v>0.32</v>
      </c>
      <c r="AS329" t="n">
        <v>0</v>
      </c>
      <c r="AT329" t="n">
        <v>87</v>
      </c>
      <c r="AU329" t="n">
        <v>44</v>
      </c>
      <c r="AV329" t="n">
        <v>1</v>
      </c>
      <c r="AW329" t="n">
        <v>1</v>
      </c>
      <c r="AZ329" t="n">
        <v>1</v>
      </c>
      <c r="BA329" t="n">
        <v>52.25</v>
      </c>
      <c r="BB329" t="n">
        <v>23.32</v>
      </c>
      <c r="BC329" t="n">
        <v>1</v>
      </c>
      <c r="BD329" t="inlineStr"/>
      <c r="BE329" t="inlineStr"/>
      <c r="BF329" t="inlineStr"/>
      <c r="BG329" t="inlineStr"/>
      <c r="BH329" t="n">
        <v>0</v>
      </c>
      <c r="BI329" t="n">
        <v>1</v>
      </c>
      <c r="BJ329" t="inlineStr">
        <is>
          <t>ТЕРр Московской обл., 65-2-2, приказ Минстроя России №675/пр от 28.02.2017 № 263/пр</t>
        </is>
      </c>
      <c r="BM329" t="n">
        <v>65001</v>
      </c>
      <c r="BN329" t="n">
        <v>0</v>
      </c>
      <c r="BO329" t="inlineStr">
        <is>
          <t>65-2-2</t>
        </is>
      </c>
      <c r="BP329" t="n">
        <v>1</v>
      </c>
      <c r="BQ329" t="n">
        <v>6</v>
      </c>
      <c r="BR329" t="n">
        <v>0</v>
      </c>
      <c r="BS329" t="n">
        <v>52.25</v>
      </c>
      <c r="BT329" t="n">
        <v>1</v>
      </c>
      <c r="BU329" t="n">
        <v>1</v>
      </c>
      <c r="BV329" t="n">
        <v>1</v>
      </c>
      <c r="BW329" t="n">
        <v>1</v>
      </c>
      <c r="BX329" t="n">
        <v>1</v>
      </c>
      <c r="BY329" t="inlineStr"/>
      <c r="BZ329" t="n">
        <v>87</v>
      </c>
      <c r="CA329" t="n">
        <v>44</v>
      </c>
      <c r="CB329" t="inlineStr"/>
      <c r="CE329" t="n">
        <v>12</v>
      </c>
      <c r="CF329" t="n">
        <v>0</v>
      </c>
      <c r="CG329" t="n">
        <v>0</v>
      </c>
      <c r="CM329" t="n">
        <v>0</v>
      </c>
      <c r="CN329" t="inlineStr"/>
      <c r="CO329" t="n">
        <v>0</v>
      </c>
      <c r="CP329">
        <f>(P329+Q329+S329)</f>
        <v/>
      </c>
      <c r="CQ329">
        <f>AC329*BC329</f>
        <v/>
      </c>
      <c r="CR329">
        <f>(ROUND((ROUND(((ET329)*1),0)*BB329),0)+ROUND((ROUND(((AE329-(EU329))*1),0)*BS329),0))</f>
        <v/>
      </c>
      <c r="CS329">
        <f>(ROUND((ROUND(((EU329)*1),0)*BS329),0)+ROUND((ROUND(((AE329-(EU329))*1),0)*BS329),0))</f>
        <v/>
      </c>
      <c r="CT329">
        <f>AF329*BA329</f>
        <v/>
      </c>
      <c r="CU329">
        <f>AG329</f>
        <v/>
      </c>
      <c r="CV329">
        <f>AH329</f>
        <v/>
      </c>
      <c r="CW329">
        <f>AI329</f>
        <v/>
      </c>
      <c r="CX329">
        <f>AJ329</f>
        <v/>
      </c>
      <c r="CY329">
        <f>(((S329+R329)*AT329)/100)</f>
        <v/>
      </c>
      <c r="CZ329">
        <f>(((S329+R329)*AU329)/100)</f>
        <v/>
      </c>
      <c r="DC329" t="inlineStr"/>
      <c r="DD329" t="inlineStr"/>
      <c r="DE329" t="inlineStr"/>
      <c r="DF329" t="inlineStr"/>
      <c r="DG329" t="inlineStr"/>
      <c r="DH329" t="inlineStr"/>
      <c r="DI329" t="inlineStr"/>
      <c r="DJ329" t="inlineStr"/>
      <c r="DK329" t="inlineStr"/>
      <c r="DL329" t="inlineStr"/>
      <c r="DM329" t="inlineStr"/>
      <c r="DN329" t="n">
        <v>0</v>
      </c>
      <c r="DO329" t="n">
        <v>0</v>
      </c>
      <c r="DP329" t="n">
        <v>1</v>
      </c>
      <c r="DQ329" t="n">
        <v>1</v>
      </c>
      <c r="DU329" t="n">
        <v>1013</v>
      </c>
      <c r="DV329" t="inlineStr">
        <is>
          <t>100 м трубопровода с фасонными частями</t>
        </is>
      </c>
      <c r="DW329" t="inlineStr">
        <is>
          <t>100 м трубопровода с фасонными частями</t>
        </is>
      </c>
      <c r="DX329" t="n">
        <v>1</v>
      </c>
      <c r="DZ329" t="inlineStr"/>
      <c r="EA329" t="inlineStr"/>
      <c r="EB329" t="inlineStr"/>
      <c r="EC329" t="inlineStr"/>
      <c r="EE329" t="n">
        <v>78725987</v>
      </c>
      <c r="EF329" t="n">
        <v>6</v>
      </c>
      <c r="EG329" t="inlineStr">
        <is>
          <t>Ремонтно-строительные работы</t>
        </is>
      </c>
      <c r="EH329" t="n">
        <v>99</v>
      </c>
      <c r="EI329" t="inlineStr">
        <is>
          <t>Внутренние санитарно-технические работы</t>
        </is>
      </c>
      <c r="EJ329" t="n">
        <v>1</v>
      </c>
      <c r="EK329" t="n">
        <v>65001</v>
      </c>
      <c r="EL329" t="inlineStr">
        <is>
          <t>Внутренние санитарнотехнические работы: демонтаж и разборка</t>
        </is>
      </c>
      <c r="EM329" t="inlineStr">
        <is>
          <t>рФЕР-65</t>
        </is>
      </c>
      <c r="EO329" t="inlineStr"/>
      <c r="EQ329" t="n">
        <v>0</v>
      </c>
      <c r="ER329" t="n">
        <v>731.64</v>
      </c>
      <c r="ES329" t="n">
        <v>0</v>
      </c>
      <c r="ET329" t="n">
        <v>10</v>
      </c>
      <c r="EU329" t="n">
        <v>4.32</v>
      </c>
      <c r="EV329" t="n">
        <v>721.64</v>
      </c>
      <c r="EW329" t="n">
        <v>85.3</v>
      </c>
      <c r="EX329" t="n">
        <v>0.32</v>
      </c>
      <c r="EY329" t="n">
        <v>0</v>
      </c>
      <c r="FQ329" t="n">
        <v>0</v>
      </c>
      <c r="FR329" t="n">
        <v>0</v>
      </c>
      <c r="FS329" t="n">
        <v>0</v>
      </c>
      <c r="FX329" t="n">
        <v>87</v>
      </c>
      <c r="FY329" t="n">
        <v>44</v>
      </c>
      <c r="GA329" t="inlineStr"/>
      <c r="GD329" t="n">
        <v>1</v>
      </c>
      <c r="GF329" t="n">
        <v>-1715474929</v>
      </c>
      <c r="GG329" t="n">
        <v>2</v>
      </c>
      <c r="GH329" t="n">
        <v>1</v>
      </c>
      <c r="GI329" t="n">
        <v>2</v>
      </c>
      <c r="GJ329" t="n">
        <v>0</v>
      </c>
      <c r="GK329" t="n">
        <v>0</v>
      </c>
      <c r="GL329">
        <f>ROUND(IF(AND(BH329=3,BI329=3,FS329&lt;&gt;0),P329,0),0)</f>
        <v/>
      </c>
      <c r="GM329">
        <f>ROUND(O329+X329+Y329,0)+GX329</f>
        <v/>
      </c>
      <c r="GN329">
        <f>IF(OR(BI329=0,BI329=1),GM329-GX329,0)</f>
        <v/>
      </c>
      <c r="GO329">
        <f>IF(BI329=2,GM329-GX329,0)</f>
        <v/>
      </c>
      <c r="GP329">
        <f>IF(BI329=4,GM329-GX329,0)</f>
        <v/>
      </c>
      <c r="GR329" t="n">
        <v>0</v>
      </c>
      <c r="GS329" t="n">
        <v>3</v>
      </c>
      <c r="GT329" t="n">
        <v>0</v>
      </c>
      <c r="GU329" t="inlineStr"/>
      <c r="GV329">
        <f>ROUND((GT329),2)</f>
        <v/>
      </c>
      <c r="GW329" t="n">
        <v>1</v>
      </c>
      <c r="GX329">
        <f>ROUND(HC329*I329,0)</f>
        <v/>
      </c>
      <c r="HA329" t="n">
        <v>0</v>
      </c>
      <c r="HB329" t="n">
        <v>0</v>
      </c>
      <c r="HC329">
        <f>GV329*GW329</f>
        <v/>
      </c>
      <c r="HE329" t="inlineStr"/>
      <c r="HF329" t="inlineStr"/>
      <c r="HM329" t="inlineStr"/>
      <c r="HN329" t="inlineStr">
        <is>
          <t>Пр/812-099.1-1</t>
        </is>
      </c>
      <c r="HO329" t="inlineStr">
        <is>
          <t>Пр/774-099.1</t>
        </is>
      </c>
      <c r="HP329" t="inlineStr">
        <is>
          <t>Внутренние санитарнотехнические работы: демонтаж и разборка</t>
        </is>
      </c>
      <c r="HQ329" t="inlineStr">
        <is>
          <t>Внутренние санитарнотехнические работы: демонтаж и разборка</t>
        </is>
      </c>
      <c r="HS329" t="n">
        <v>0</v>
      </c>
      <c r="IK329" t="n">
        <v>0</v>
      </c>
    </row>
    <row r="330">
      <c r="A330" t="n">
        <v>18</v>
      </c>
      <c r="B330" t="n">
        <v>0</v>
      </c>
      <c r="C330" t="n">
        <v>144</v>
      </c>
      <c r="E330" t="inlineStr">
        <is>
          <t>1,1</t>
        </is>
      </c>
      <c r="F330" t="inlineStr">
        <is>
          <t>509-9899</t>
        </is>
      </c>
      <c r="G330" t="inlineStr">
        <is>
          <t>Строительный мусор и масса возвратных материалов</t>
        </is>
      </c>
      <c r="H330" t="inlineStr">
        <is>
          <t>т</t>
        </is>
      </c>
      <c r="I330">
        <f>I329*J330</f>
        <v/>
      </c>
      <c r="J330" t="n">
        <v>1.34</v>
      </c>
      <c r="K330" t="n">
        <v>1.34</v>
      </c>
      <c r="O330">
        <f>ROUND(CP330,0)</f>
        <v/>
      </c>
      <c r="P330">
        <f>ROUND(CQ330*I330,0)</f>
        <v/>
      </c>
      <c r="Q330">
        <f>(ROUND((ROUND(((ET330)*I330),0)*BB330),0)+ROUND((ROUND(((AE330-(EU330))*I330),0)*BS330),0))</f>
        <v/>
      </c>
      <c r="R330">
        <f>(ROUND((ROUND(((EU330)*I330),0)*BS330),0)+ROUND((ROUND(((AE330-(EU330))*I330),0)*BS330),0))</f>
        <v/>
      </c>
      <c r="S330">
        <f>ROUND(CT330*I330,0)</f>
        <v/>
      </c>
      <c r="T330">
        <f>ROUND(CU330*I330,0)</f>
        <v/>
      </c>
      <c r="U330">
        <f>ROUND(CV330*I330,7)</f>
        <v/>
      </c>
      <c r="V330">
        <f>ROUND(CW330*I330,7)</f>
        <v/>
      </c>
      <c r="W330">
        <f>ROUND(CX330*I330,0)</f>
        <v/>
      </c>
      <c r="X330">
        <f>ROUND(CY330,0)</f>
        <v/>
      </c>
      <c r="Y330">
        <f>ROUND(CZ330,0)</f>
        <v/>
      </c>
      <c r="AA330" t="n">
        <v>78855224</v>
      </c>
      <c r="AB330">
        <f>ROUND((AC330+AD330+AF330),2)</f>
        <v/>
      </c>
      <c r="AC330">
        <f>ROUND((ES330),2)</f>
        <v/>
      </c>
      <c r="AD330">
        <f>ROUND((((ET330)-(EU330))+AE330),2)</f>
        <v/>
      </c>
      <c r="AE330">
        <f>ROUND((EU330),2)</f>
        <v/>
      </c>
      <c r="AF330">
        <f>ROUND((EV330),2)</f>
        <v/>
      </c>
      <c r="AG330">
        <f>ROUND((AP330),2)</f>
        <v/>
      </c>
      <c r="AH330">
        <f>(EW330)</f>
        <v/>
      </c>
      <c r="AI330">
        <f>(EX330)</f>
        <v/>
      </c>
      <c r="AJ330">
        <f>(AS330)</f>
        <v/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  <c r="AS330" t="n">
        <v>0</v>
      </c>
      <c r="AT330" t="n">
        <v>87</v>
      </c>
      <c r="AU330" t="n">
        <v>44</v>
      </c>
      <c r="AV330" t="n">
        <v>1</v>
      </c>
      <c r="AW330" t="n">
        <v>1</v>
      </c>
      <c r="AZ330" t="n">
        <v>1</v>
      </c>
      <c r="BA330" t="n">
        <v>1</v>
      </c>
      <c r="BB330" t="n">
        <v>1</v>
      </c>
      <c r="BC330" t="n">
        <v>1</v>
      </c>
      <c r="BD330" t="inlineStr"/>
      <c r="BE330" t="inlineStr"/>
      <c r="BF330" t="inlineStr"/>
      <c r="BG330" t="inlineStr"/>
      <c r="BH330" t="n">
        <v>3</v>
      </c>
      <c r="BI330" t="n">
        <v>1</v>
      </c>
      <c r="BJ330" t="inlineStr">
        <is>
          <t>ТССЦ Московской обл., 509-9899, приказ Минстроя России №675/пр от 28.02.2017 № 258/пр</t>
        </is>
      </c>
      <c r="BM330" t="n">
        <v>65001</v>
      </c>
      <c r="BN330" t="n">
        <v>0</v>
      </c>
      <c r="BO330" t="inlineStr"/>
      <c r="BP330" t="n">
        <v>0</v>
      </c>
      <c r="BQ330" t="n">
        <v>6</v>
      </c>
      <c r="BR330" t="n">
        <v>0</v>
      </c>
      <c r="BS330" t="n">
        <v>1</v>
      </c>
      <c r="BT330" t="n">
        <v>1</v>
      </c>
      <c r="BU330" t="n">
        <v>1</v>
      </c>
      <c r="BV330" t="n">
        <v>1</v>
      </c>
      <c r="BW330" t="n">
        <v>1</v>
      </c>
      <c r="BX330" t="n">
        <v>1</v>
      </c>
      <c r="BY330" t="inlineStr"/>
      <c r="BZ330" t="n">
        <v>87</v>
      </c>
      <c r="CA330" t="n">
        <v>44</v>
      </c>
      <c r="CB330" t="inlineStr"/>
      <c r="CE330" t="n">
        <v>12</v>
      </c>
      <c r="CF330" t="n">
        <v>0</v>
      </c>
      <c r="CG330" t="n">
        <v>0</v>
      </c>
      <c r="CM330" t="n">
        <v>0</v>
      </c>
      <c r="CN330" t="inlineStr"/>
      <c r="CO330" t="n">
        <v>0</v>
      </c>
      <c r="CP330">
        <f>(P330+Q330+S330)</f>
        <v/>
      </c>
      <c r="CQ330">
        <f>AC330*BC330</f>
        <v/>
      </c>
      <c r="CR330">
        <f>(ROUND((ROUND(((ET330)*1),0)*BB330),0)+ROUND((ROUND(((AE330-(EU330))*1),0)*BS330),0))</f>
        <v/>
      </c>
      <c r="CS330">
        <f>(ROUND((ROUND(((EU330)*1),0)*BS330),0)+ROUND((ROUND(((AE330-(EU330))*1),0)*BS330),0))</f>
        <v/>
      </c>
      <c r="CT330">
        <f>AF330*BA330</f>
        <v/>
      </c>
      <c r="CU330">
        <f>AG330</f>
        <v/>
      </c>
      <c r="CV330">
        <f>AH330</f>
        <v/>
      </c>
      <c r="CW330">
        <f>AI330</f>
        <v/>
      </c>
      <c r="CX330">
        <f>AJ330</f>
        <v/>
      </c>
      <c r="CY330">
        <f>(((S330+R330)*AT330)/100)</f>
        <v/>
      </c>
      <c r="CZ330">
        <f>(((S330+R330)*AU330)/100)</f>
        <v/>
      </c>
      <c r="DC330" t="inlineStr"/>
      <c r="DD330" t="inlineStr"/>
      <c r="DE330" t="inlineStr"/>
      <c r="DF330" t="inlineStr"/>
      <c r="DG330" t="inlineStr"/>
      <c r="DH330" t="inlineStr"/>
      <c r="DI330" t="inlineStr"/>
      <c r="DJ330" t="inlineStr"/>
      <c r="DK330" t="inlineStr"/>
      <c r="DL330" t="inlineStr"/>
      <c r="DM330" t="inlineStr"/>
      <c r="DN330" t="n">
        <v>0</v>
      </c>
      <c r="DO330" t="n">
        <v>0</v>
      </c>
      <c r="DP330" t="n">
        <v>1</v>
      </c>
      <c r="DQ330" t="n">
        <v>1</v>
      </c>
      <c r="DU330" t="n">
        <v>1009</v>
      </c>
      <c r="DV330" t="inlineStr">
        <is>
          <t>т</t>
        </is>
      </c>
      <c r="DW330" t="inlineStr">
        <is>
          <t>т</t>
        </is>
      </c>
      <c r="DX330" t="n">
        <v>1000</v>
      </c>
      <c r="DZ330" t="inlineStr"/>
      <c r="EA330" t="inlineStr"/>
      <c r="EB330" t="inlineStr"/>
      <c r="EC330" t="inlineStr"/>
      <c r="EE330" t="n">
        <v>78725987</v>
      </c>
      <c r="EF330" t="n">
        <v>6</v>
      </c>
      <c r="EG330" t="inlineStr">
        <is>
          <t>Ремонтно-строительные работы</t>
        </is>
      </c>
      <c r="EH330" t="n">
        <v>99</v>
      </c>
      <c r="EI330" t="inlineStr">
        <is>
          <t>Внутренние санитарно-технические работы</t>
        </is>
      </c>
      <c r="EJ330" t="n">
        <v>1</v>
      </c>
      <c r="EK330" t="n">
        <v>65001</v>
      </c>
      <c r="EL330" t="inlineStr">
        <is>
          <t>Внутренние санитарнотехнические работы: демонтаж и разборка</t>
        </is>
      </c>
      <c r="EM330" t="inlineStr">
        <is>
          <t>рФЕР-65</t>
        </is>
      </c>
      <c r="EO330" t="inlineStr"/>
      <c r="EQ330" t="n">
        <v>0</v>
      </c>
      <c r="ER330" t="n">
        <v>0</v>
      </c>
      <c r="ES330" t="n">
        <v>0</v>
      </c>
      <c r="ET330" t="n">
        <v>0</v>
      </c>
      <c r="EU330" t="n">
        <v>0</v>
      </c>
      <c r="EV330" t="n">
        <v>0</v>
      </c>
      <c r="EW330" t="n">
        <v>0</v>
      </c>
      <c r="EX330" t="n">
        <v>0</v>
      </c>
      <c r="FQ330" t="n">
        <v>0</v>
      </c>
      <c r="FR330" t="n">
        <v>0</v>
      </c>
      <c r="FS330" t="n">
        <v>0</v>
      </c>
      <c r="FX330" t="n">
        <v>87</v>
      </c>
      <c r="FY330" t="n">
        <v>44</v>
      </c>
      <c r="GA330" t="inlineStr"/>
      <c r="GD330" t="n">
        <v>1</v>
      </c>
      <c r="GF330" t="n">
        <v>1839160745</v>
      </c>
      <c r="GG330" t="n">
        <v>2</v>
      </c>
      <c r="GH330" t="n">
        <v>1</v>
      </c>
      <c r="GI330" t="n">
        <v>-2</v>
      </c>
      <c r="GJ330" t="n">
        <v>0</v>
      </c>
      <c r="GK330" t="n">
        <v>0</v>
      </c>
      <c r="GL330">
        <f>ROUND(IF(AND(BH330=3,BI330=3,FS330&lt;&gt;0),P330,0),0)</f>
        <v/>
      </c>
      <c r="GM330">
        <f>ROUND(O330+X330+Y330,0)+GX330</f>
        <v/>
      </c>
      <c r="GN330">
        <f>IF(OR(BI330=0,BI330=1),GM330-GX330,0)</f>
        <v/>
      </c>
      <c r="GO330">
        <f>IF(BI330=2,GM330-GX330,0)</f>
        <v/>
      </c>
      <c r="GP330">
        <f>IF(BI330=4,GM330-GX330,0)</f>
        <v/>
      </c>
      <c r="GR330" t="n">
        <v>0</v>
      </c>
      <c r="GS330" t="n">
        <v>3</v>
      </c>
      <c r="GT330" t="n">
        <v>0</v>
      </c>
      <c r="GU330" t="inlineStr"/>
      <c r="GV330">
        <f>ROUND((GT330),2)</f>
        <v/>
      </c>
      <c r="GW330" t="n">
        <v>1</v>
      </c>
      <c r="GX330">
        <f>ROUND(HC330*I330,0)</f>
        <v/>
      </c>
      <c r="HA330" t="n">
        <v>0</v>
      </c>
      <c r="HB330" t="n">
        <v>0</v>
      </c>
      <c r="HC330">
        <f>GV330*GW330</f>
        <v/>
      </c>
      <c r="HE330" t="inlineStr"/>
      <c r="HF330" t="inlineStr"/>
      <c r="HM330" t="inlineStr"/>
      <c r="HN330" t="inlineStr">
        <is>
          <t>Пр/812-099.1-1</t>
        </is>
      </c>
      <c r="HO330" t="inlineStr">
        <is>
          <t>Пр/774-099.1</t>
        </is>
      </c>
      <c r="HP330" t="inlineStr">
        <is>
          <t>Внутренние санитарнотехнические работы: демонтаж и разборка</t>
        </is>
      </c>
      <c r="HQ330" t="inlineStr">
        <is>
          <t>Внутренние санитарнотехнические работы: демонтаж и разборка</t>
        </is>
      </c>
      <c r="HS330" t="n">
        <v>0</v>
      </c>
      <c r="IK330" t="n">
        <v>0</v>
      </c>
    </row>
    <row r="331">
      <c r="A331" t="n">
        <v>17</v>
      </c>
      <c r="B331" t="n">
        <v>0</v>
      </c>
      <c r="C331">
        <f>ROW(SmtRes!A157)</f>
        <v/>
      </c>
      <c r="D331">
        <f>ROW(EtalonRes!A157)</f>
        <v/>
      </c>
      <c r="E331" t="inlineStr">
        <is>
          <t>2</t>
        </is>
      </c>
      <c r="F331" t="inlineStr">
        <is>
          <t>16-04-004-2</t>
        </is>
      </c>
      <c r="G331" t="inlineStr">
        <is>
          <t>Прокладка внутренних трубопроводов канализации из полипропиленовых труб диаметром 110 мм</t>
        </is>
      </c>
      <c r="H331" t="inlineStr">
        <is>
          <t>100 м трубопровода</t>
        </is>
      </c>
      <c r="I331">
        <f>ROUND(ROUND(3/100,4),7)</f>
        <v/>
      </c>
      <c r="J331" t="n">
        <v>0</v>
      </c>
      <c r="K331">
        <f>ROUND(ROUND(3/100,4),7)</f>
        <v/>
      </c>
      <c r="O331">
        <f>ROUND(CP331,0)</f>
        <v/>
      </c>
      <c r="P331">
        <f>ROUND(CQ331*I331,0)</f>
        <v/>
      </c>
      <c r="Q331">
        <f>(ROUND((ROUND(((ET331)*I331),0)*BB331),0)+ROUND((ROUND(((AE331-(EU331))*I331),0)*BS331),0))</f>
        <v/>
      </c>
      <c r="R331">
        <f>(ROUND((ROUND(((EU331)*I331),0)*BS331),0)+ROUND((ROUND(((AE331-(EU331))*I331),0)*BS331),0))</f>
        <v/>
      </c>
      <c r="S331">
        <f>ROUND(CT331*I331,0)</f>
        <v/>
      </c>
      <c r="T331">
        <f>ROUND(CU331*I331,0)</f>
        <v/>
      </c>
      <c r="U331">
        <f>ROUND(CV331*I331,7)</f>
        <v/>
      </c>
      <c r="V331">
        <f>ROUND(CW331*I331,7)</f>
        <v/>
      </c>
      <c r="W331">
        <f>ROUND(CX331*I331,0)</f>
        <v/>
      </c>
      <c r="X331">
        <f>ROUND(CY331,0)</f>
        <v/>
      </c>
      <c r="Y331">
        <f>ROUND(CZ331,0)</f>
        <v/>
      </c>
      <c r="AA331" t="n">
        <v>78855224</v>
      </c>
      <c r="AB331">
        <f>ROUND((AC331+AD331+AF331),2)</f>
        <v/>
      </c>
      <c r="AC331">
        <f>ROUND((ES331),2)</f>
        <v/>
      </c>
      <c r="AD331">
        <f>ROUND((((ET331)-(EU331))+AE331),2)</f>
        <v/>
      </c>
      <c r="AE331">
        <f>ROUND((EU331),2)</f>
        <v/>
      </c>
      <c r="AF331">
        <f>ROUND((EV331),2)</f>
        <v/>
      </c>
      <c r="AG331">
        <f>ROUND((AP331),2)</f>
        <v/>
      </c>
      <c r="AH331">
        <f>(EW331)</f>
        <v/>
      </c>
      <c r="AI331">
        <f>(EX331)</f>
        <v/>
      </c>
      <c r="AJ331">
        <f>(AS331)</f>
        <v/>
      </c>
      <c r="AK331" t="n">
        <v>5174.42</v>
      </c>
      <c r="AL331" t="n">
        <v>4609.01</v>
      </c>
      <c r="AM331" t="n">
        <v>40.61</v>
      </c>
      <c r="AN331" t="n">
        <v>3.44</v>
      </c>
      <c r="AO331" t="n">
        <v>524.8</v>
      </c>
      <c r="AP331" t="n">
        <v>0</v>
      </c>
      <c r="AQ331" t="n">
        <v>55.83</v>
      </c>
      <c r="AR331" t="n">
        <v>0.28</v>
      </c>
      <c r="AS331" t="n">
        <v>0</v>
      </c>
      <c r="AT331" t="n">
        <v>121</v>
      </c>
      <c r="AU331" t="n">
        <v>72</v>
      </c>
      <c r="AV331" t="n">
        <v>1</v>
      </c>
      <c r="AW331" t="n">
        <v>1</v>
      </c>
      <c r="AZ331" t="n">
        <v>1</v>
      </c>
      <c r="BA331" t="n">
        <v>52.25</v>
      </c>
      <c r="BB331" t="n">
        <v>18.57</v>
      </c>
      <c r="BC331" t="n">
        <v>5.9</v>
      </c>
      <c r="BD331" t="inlineStr"/>
      <c r="BE331" t="inlineStr"/>
      <c r="BF331" t="inlineStr"/>
      <c r="BG331" t="inlineStr"/>
      <c r="BH331" t="n">
        <v>0</v>
      </c>
      <c r="BI331" t="n">
        <v>1</v>
      </c>
      <c r="BJ331" t="inlineStr">
        <is>
          <t>ТЕР Московской обл., 16-04-004-2, приказ Минстроя России №675/пр от 28.02.2017 № 260/пр</t>
        </is>
      </c>
      <c r="BM331" t="n">
        <v>16001</v>
      </c>
      <c r="BN331" t="n">
        <v>0</v>
      </c>
      <c r="BO331" t="inlineStr">
        <is>
          <t>16-04-004-2</t>
        </is>
      </c>
      <c r="BP331" t="n">
        <v>1</v>
      </c>
      <c r="BQ331" t="n">
        <v>2</v>
      </c>
      <c r="BR331" t="n">
        <v>0</v>
      </c>
      <c r="BS331" t="n">
        <v>52.25</v>
      </c>
      <c r="BT331" t="n">
        <v>1</v>
      </c>
      <c r="BU331" t="n">
        <v>1</v>
      </c>
      <c r="BV331" t="n">
        <v>1</v>
      </c>
      <c r="BW331" t="n">
        <v>1</v>
      </c>
      <c r="BX331" t="n">
        <v>1</v>
      </c>
      <c r="BY331" t="inlineStr"/>
      <c r="BZ331" t="n">
        <v>121</v>
      </c>
      <c r="CA331" t="n">
        <v>72</v>
      </c>
      <c r="CB331" t="inlineStr"/>
      <c r="CE331" t="n">
        <v>12</v>
      </c>
      <c r="CF331" t="n">
        <v>0</v>
      </c>
      <c r="CG331" t="n">
        <v>0</v>
      </c>
      <c r="CM331" t="n">
        <v>0</v>
      </c>
      <c r="CN331" t="inlineStr"/>
      <c r="CO331" t="n">
        <v>0</v>
      </c>
      <c r="CP331">
        <f>(P331+Q331+S331)</f>
        <v/>
      </c>
      <c r="CQ331">
        <f>AC331*BC331</f>
        <v/>
      </c>
      <c r="CR331">
        <f>(ROUND((ROUND(((ET331)*1),0)*BB331),0)+ROUND((ROUND(((AE331-(EU331))*1),0)*BS331),0))</f>
        <v/>
      </c>
      <c r="CS331">
        <f>(ROUND((ROUND(((EU331)*1),0)*BS331),0)+ROUND((ROUND(((AE331-(EU331))*1),0)*BS331),0))</f>
        <v/>
      </c>
      <c r="CT331">
        <f>AF331*BA331</f>
        <v/>
      </c>
      <c r="CU331">
        <f>AG331</f>
        <v/>
      </c>
      <c r="CV331">
        <f>AH331</f>
        <v/>
      </c>
      <c r="CW331">
        <f>AI331</f>
        <v/>
      </c>
      <c r="CX331">
        <f>AJ331</f>
        <v/>
      </c>
      <c r="CY331">
        <f>(((S331+R331)*AT331)/100)</f>
        <v/>
      </c>
      <c r="CZ331">
        <f>(((S331+R331)*AU331)/100)</f>
        <v/>
      </c>
      <c r="DC331" t="inlineStr"/>
      <c r="DD331" t="inlineStr"/>
      <c r="DE331" t="inlineStr"/>
      <c r="DF331" t="inlineStr"/>
      <c r="DG331" t="inlineStr"/>
      <c r="DH331" t="inlineStr"/>
      <c r="DI331" t="inlineStr"/>
      <c r="DJ331" t="inlineStr"/>
      <c r="DK331" t="inlineStr"/>
      <c r="DL331" t="inlineStr"/>
      <c r="DM331" t="inlineStr"/>
      <c r="DN331" t="n">
        <v>0</v>
      </c>
      <c r="DO331" t="n">
        <v>0</v>
      </c>
      <c r="DP331" t="n">
        <v>1</v>
      </c>
      <c r="DQ331" t="n">
        <v>1</v>
      </c>
      <c r="DU331" t="n">
        <v>1013</v>
      </c>
      <c r="DV331" t="inlineStr">
        <is>
          <t>100 м трубопровода</t>
        </is>
      </c>
      <c r="DW331" t="inlineStr">
        <is>
          <t>100 м трубопровода</t>
        </is>
      </c>
      <c r="DX331" t="n">
        <v>1</v>
      </c>
      <c r="DZ331" t="inlineStr"/>
      <c r="EA331" t="inlineStr"/>
      <c r="EB331" t="inlineStr"/>
      <c r="EC331" t="inlineStr"/>
      <c r="EE331" t="n">
        <v>78725882</v>
      </c>
      <c r="EF331" t="n">
        <v>2</v>
      </c>
      <c r="EG331" t="inlineStr">
        <is>
          <t>Общестроительные работы</t>
        </is>
      </c>
      <c r="EH331" t="n">
        <v>16</v>
      </c>
      <c r="EI3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31" t="n">
        <v>1</v>
      </c>
      <c r="EK331" t="n">
        <v>16001</v>
      </c>
      <c r="EL331" t="inlineStr">
        <is>
          <t>Трубопроводы внутренние</t>
        </is>
      </c>
      <c r="EM331" t="inlineStr">
        <is>
          <t>ФЕР-16</t>
        </is>
      </c>
      <c r="EO331" t="inlineStr"/>
      <c r="EQ331" t="n">
        <v>0</v>
      </c>
      <c r="ER331" t="n">
        <v>5174.42</v>
      </c>
      <c r="ES331" t="n">
        <v>4609.01</v>
      </c>
      <c r="ET331" t="n">
        <v>40.61</v>
      </c>
      <c r="EU331" t="n">
        <v>3.44</v>
      </c>
      <c r="EV331" t="n">
        <v>524.8</v>
      </c>
      <c r="EW331" t="n">
        <v>55.83</v>
      </c>
      <c r="EX331" t="n">
        <v>0.28</v>
      </c>
      <c r="EY331" t="n">
        <v>0</v>
      </c>
      <c r="FQ331" t="n">
        <v>0</v>
      </c>
      <c r="FR331" t="n">
        <v>0</v>
      </c>
      <c r="FS331" t="n">
        <v>0</v>
      </c>
      <c r="FX331" t="n">
        <v>121</v>
      </c>
      <c r="FY331" t="n">
        <v>72</v>
      </c>
      <c r="GA331" t="inlineStr"/>
      <c r="GD331" t="n">
        <v>1</v>
      </c>
      <c r="GF331" t="n">
        <v>-1665129156</v>
      </c>
      <c r="GG331" t="n">
        <v>2</v>
      </c>
      <c r="GH331" t="n">
        <v>1</v>
      </c>
      <c r="GI331" t="n">
        <v>2</v>
      </c>
      <c r="GJ331" t="n">
        <v>0</v>
      </c>
      <c r="GK331" t="n">
        <v>0</v>
      </c>
      <c r="GL331">
        <f>ROUND(IF(AND(BH331=3,BI331=3,FS331&lt;&gt;0),P331,0),0)</f>
        <v/>
      </c>
      <c r="GM331">
        <f>ROUND(O331+X331+Y331,0)+GX331</f>
        <v/>
      </c>
      <c r="GN331">
        <f>IF(OR(BI331=0,BI331=1),GM331-GX331,0)</f>
        <v/>
      </c>
      <c r="GO331">
        <f>IF(BI331=2,GM331-GX331,0)</f>
        <v/>
      </c>
      <c r="GP331">
        <f>IF(BI331=4,GM331-GX331,0)</f>
        <v/>
      </c>
      <c r="GR331" t="n">
        <v>0</v>
      </c>
      <c r="GS331" t="n">
        <v>3</v>
      </c>
      <c r="GT331" t="n">
        <v>0</v>
      </c>
      <c r="GU331" t="inlineStr"/>
      <c r="GV331">
        <f>ROUND((GT331),2)</f>
        <v/>
      </c>
      <c r="GW331" t="n">
        <v>1</v>
      </c>
      <c r="GX331">
        <f>ROUND(HC331*I331,0)</f>
        <v/>
      </c>
      <c r="HA331" t="n">
        <v>0</v>
      </c>
      <c r="HB331" t="n">
        <v>0</v>
      </c>
      <c r="HC331">
        <f>GV331*GW331</f>
        <v/>
      </c>
      <c r="HE331" t="inlineStr"/>
      <c r="HF331" t="inlineStr"/>
      <c r="HM331" t="inlineStr"/>
      <c r="HN331" t="inlineStr">
        <is>
          <t>Пр/812-016.0-1</t>
        </is>
      </c>
      <c r="HO331" t="inlineStr">
        <is>
          <t>Пр/774-016.0</t>
        </is>
      </c>
      <c r="HP3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3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31" t="n">
        <v>0</v>
      </c>
      <c r="IK331" t="n">
        <v>0</v>
      </c>
    </row>
    <row r="332">
      <c r="A332" t="n">
        <v>18</v>
      </c>
      <c r="B332" t="n">
        <v>0</v>
      </c>
      <c r="C332" t="n">
        <v>153</v>
      </c>
      <c r="E332" t="inlineStr">
        <is>
          <t>2,1</t>
        </is>
      </c>
      <c r="F332" t="inlineStr">
        <is>
          <t>301-0041</t>
        </is>
      </c>
      <c r="G332" t="inlineStr">
        <is>
          <t>Патрубки компенсирующие</t>
        </is>
      </c>
      <c r="H332" t="inlineStr">
        <is>
          <t>10 шт.</t>
        </is>
      </c>
      <c r="I332">
        <f>I331*J332</f>
        <v/>
      </c>
      <c r="J332" t="n">
        <v>3.333333333333333</v>
      </c>
      <c r="K332" t="n">
        <v>3.3333333</v>
      </c>
      <c r="O332">
        <f>ROUND(CP332,0)</f>
        <v/>
      </c>
      <c r="P332">
        <f>ROUND(CQ332*I332,0)</f>
        <v/>
      </c>
      <c r="Q332">
        <f>(ROUND((ROUND(((ET332)*I332),0)*BB332),0)+ROUND((ROUND(((AE332-(EU332))*I332),0)*BS332),0))</f>
        <v/>
      </c>
      <c r="R332">
        <f>(ROUND((ROUND(((EU332)*I332),0)*BS332),0)+ROUND((ROUND(((AE332-(EU332))*I332),0)*BS332),0))</f>
        <v/>
      </c>
      <c r="S332">
        <f>ROUND(CT332*I332,0)</f>
        <v/>
      </c>
      <c r="T332">
        <f>ROUND(CU332*I332,0)</f>
        <v/>
      </c>
      <c r="U332">
        <f>ROUND(CV332*I332,7)</f>
        <v/>
      </c>
      <c r="V332">
        <f>ROUND(CW332*I332,7)</f>
        <v/>
      </c>
      <c r="W332">
        <f>ROUND(CX332*I332,0)</f>
        <v/>
      </c>
      <c r="X332">
        <f>ROUND(CY332,0)</f>
        <v/>
      </c>
      <c r="Y332">
        <f>ROUND(CZ332,0)</f>
        <v/>
      </c>
      <c r="AA332" t="n">
        <v>78855224</v>
      </c>
      <c r="AB332">
        <f>ROUND((AC332+AD332+AF332),2)</f>
        <v/>
      </c>
      <c r="AC332">
        <f>ROUND((ES332),2)</f>
        <v/>
      </c>
      <c r="AD332">
        <f>ROUND((((ET332)-(EU332))+AE332),2)</f>
        <v/>
      </c>
      <c r="AE332">
        <f>ROUND((EU332),2)</f>
        <v/>
      </c>
      <c r="AF332">
        <f>ROUND((EV332),2)</f>
        <v/>
      </c>
      <c r="AG332">
        <f>ROUND((AP332),2)</f>
        <v/>
      </c>
      <c r="AH332">
        <f>(EW332)</f>
        <v/>
      </c>
      <c r="AI332">
        <f>(EX332)</f>
        <v/>
      </c>
      <c r="AJ332">
        <f>(AS332)</f>
        <v/>
      </c>
      <c r="AK332" t="n">
        <v>278.35</v>
      </c>
      <c r="AL332" t="n">
        <v>278.35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  <c r="AS332" t="n">
        <v>0.79</v>
      </c>
      <c r="AT332" t="n">
        <v>87</v>
      </c>
      <c r="AU332" t="n">
        <v>44</v>
      </c>
      <c r="AV332" t="n">
        <v>1</v>
      </c>
      <c r="AW332" t="n">
        <v>1</v>
      </c>
      <c r="AZ332" t="n">
        <v>1</v>
      </c>
      <c r="BA332" t="n">
        <v>1</v>
      </c>
      <c r="BB332" t="n">
        <v>1</v>
      </c>
      <c r="BC332" t="n">
        <v>3.13</v>
      </c>
      <c r="BD332" t="inlineStr"/>
      <c r="BE332" t="inlineStr"/>
      <c r="BF332" t="inlineStr"/>
      <c r="BG332" t="inlineStr"/>
      <c r="BH332" t="n">
        <v>3</v>
      </c>
      <c r="BI332" t="n">
        <v>1</v>
      </c>
      <c r="BJ332" t="inlineStr">
        <is>
          <t>ТССЦ Московской обл., 301-0041, приказ Минстроя России №675/пр от 28.02.2017 № 256/пр</t>
        </is>
      </c>
      <c r="BM332" t="n">
        <v>65001</v>
      </c>
      <c r="BN332" t="n">
        <v>0</v>
      </c>
      <c r="BO332" t="inlineStr">
        <is>
          <t>301-0041</t>
        </is>
      </c>
      <c r="BP332" t="n">
        <v>1</v>
      </c>
      <c r="BQ332" t="n">
        <v>6</v>
      </c>
      <c r="BR332" t="n">
        <v>0</v>
      </c>
      <c r="BS332" t="n">
        <v>1</v>
      </c>
      <c r="BT332" t="n">
        <v>1</v>
      </c>
      <c r="BU332" t="n">
        <v>1</v>
      </c>
      <c r="BV332" t="n">
        <v>1</v>
      </c>
      <c r="BW332" t="n">
        <v>1</v>
      </c>
      <c r="BX332" t="n">
        <v>1</v>
      </c>
      <c r="BY332" t="inlineStr"/>
      <c r="BZ332" t="n">
        <v>87</v>
      </c>
      <c r="CA332" t="n">
        <v>44</v>
      </c>
      <c r="CB332" t="inlineStr"/>
      <c r="CE332" t="n">
        <v>12</v>
      </c>
      <c r="CF332" t="n">
        <v>0</v>
      </c>
      <c r="CG332" t="n">
        <v>0</v>
      </c>
      <c r="CM332" t="n">
        <v>0</v>
      </c>
      <c r="CN332" t="inlineStr"/>
      <c r="CO332" t="n">
        <v>0</v>
      </c>
      <c r="CP332">
        <f>(P332+Q332+S332)</f>
        <v/>
      </c>
      <c r="CQ332">
        <f>AC332*BC332</f>
        <v/>
      </c>
      <c r="CR332">
        <f>(ROUND((ROUND(((ET332)*1),0)*BB332),0)+ROUND((ROUND(((AE332-(EU332))*1),0)*BS332),0))</f>
        <v/>
      </c>
      <c r="CS332">
        <f>(ROUND((ROUND(((EU332)*1),0)*BS332),0)+ROUND((ROUND(((AE332-(EU332))*1),0)*BS332),0))</f>
        <v/>
      </c>
      <c r="CT332">
        <f>AF332*BA332</f>
        <v/>
      </c>
      <c r="CU332">
        <f>AG332</f>
        <v/>
      </c>
      <c r="CV332">
        <f>AH332</f>
        <v/>
      </c>
      <c r="CW332">
        <f>AI332</f>
        <v/>
      </c>
      <c r="CX332">
        <f>AJ332</f>
        <v/>
      </c>
      <c r="CY332">
        <f>(((S332+R332)*AT332)/100)</f>
        <v/>
      </c>
      <c r="CZ332">
        <f>(((S332+R332)*AU332)/100)</f>
        <v/>
      </c>
      <c r="DC332" t="inlineStr"/>
      <c r="DD332" t="inlineStr"/>
      <c r="DE332" t="inlineStr"/>
      <c r="DF332" t="inlineStr"/>
      <c r="DG332" t="inlineStr"/>
      <c r="DH332" t="inlineStr"/>
      <c r="DI332" t="inlineStr"/>
      <c r="DJ332" t="inlineStr"/>
      <c r="DK332" t="inlineStr"/>
      <c r="DL332" t="inlineStr"/>
      <c r="DM332" t="inlineStr"/>
      <c r="DN332" t="n">
        <v>0</v>
      </c>
      <c r="DO332" t="n">
        <v>0</v>
      </c>
      <c r="DP332" t="n">
        <v>1</v>
      </c>
      <c r="DQ332" t="n">
        <v>1</v>
      </c>
      <c r="DU332" t="n">
        <v>1010</v>
      </c>
      <c r="DV332" t="inlineStr">
        <is>
          <t>10 шт.</t>
        </is>
      </c>
      <c r="DW332" t="inlineStr">
        <is>
          <t>10 шт.</t>
        </is>
      </c>
      <c r="DX332" t="n">
        <v>10</v>
      </c>
      <c r="DZ332" t="inlineStr"/>
      <c r="EA332" t="inlineStr"/>
      <c r="EB332" t="inlineStr"/>
      <c r="EC332" t="inlineStr"/>
      <c r="EE332" t="n">
        <v>78725987</v>
      </c>
      <c r="EF332" t="n">
        <v>6</v>
      </c>
      <c r="EG332" t="inlineStr">
        <is>
          <t>Ремонтно-строительные работы</t>
        </is>
      </c>
      <c r="EH332" t="n">
        <v>99</v>
      </c>
      <c r="EI332" t="inlineStr">
        <is>
          <t>Внутренние санитарно-технические работы</t>
        </is>
      </c>
      <c r="EJ332" t="n">
        <v>1</v>
      </c>
      <c r="EK332" t="n">
        <v>65001</v>
      </c>
      <c r="EL332" t="inlineStr">
        <is>
          <t>Внутренние санитарнотехнические работы: демонтаж и разборка</t>
        </is>
      </c>
      <c r="EM332" t="inlineStr">
        <is>
          <t>рФЕР-65</t>
        </is>
      </c>
      <c r="EO332" t="inlineStr"/>
      <c r="EQ332" t="n">
        <v>0</v>
      </c>
      <c r="ER332" t="n">
        <v>278.35</v>
      </c>
      <c r="ES332" t="n">
        <v>278.35</v>
      </c>
      <c r="ET332" t="n">
        <v>0</v>
      </c>
      <c r="EU332" t="n">
        <v>0</v>
      </c>
      <c r="EV332" t="n">
        <v>0</v>
      </c>
      <c r="EW332" t="n">
        <v>0</v>
      </c>
      <c r="EX332" t="n">
        <v>0</v>
      </c>
      <c r="FQ332" t="n">
        <v>0</v>
      </c>
      <c r="FR332" t="n">
        <v>0</v>
      </c>
      <c r="FS332" t="n">
        <v>0</v>
      </c>
      <c r="FX332" t="n">
        <v>87</v>
      </c>
      <c r="FY332" t="n">
        <v>44</v>
      </c>
      <c r="GA332" t="inlineStr"/>
      <c r="GD332" t="n">
        <v>1</v>
      </c>
      <c r="GF332" t="n">
        <v>-696752988</v>
      </c>
      <c r="GG332" t="n">
        <v>2</v>
      </c>
      <c r="GH332" t="n">
        <v>1</v>
      </c>
      <c r="GI332" t="n">
        <v>2</v>
      </c>
      <c r="GJ332" t="n">
        <v>0</v>
      </c>
      <c r="GK332" t="n">
        <v>0</v>
      </c>
      <c r="GL332">
        <f>ROUND(IF(AND(BH332=3,BI332=3,FS332&lt;&gt;0),P332,0),0)</f>
        <v/>
      </c>
      <c r="GM332">
        <f>ROUND(O332+X332+Y332,0)+GX332</f>
        <v/>
      </c>
      <c r="GN332">
        <f>IF(OR(BI332=0,BI332=1),GM332-GX332,0)</f>
        <v/>
      </c>
      <c r="GO332">
        <f>IF(BI332=2,GM332-GX332,0)</f>
        <v/>
      </c>
      <c r="GP332">
        <f>IF(BI332=4,GM332-GX332,0)</f>
        <v/>
      </c>
      <c r="GR332" t="n">
        <v>0</v>
      </c>
      <c r="GS332" t="n">
        <v>3</v>
      </c>
      <c r="GT332" t="n">
        <v>0</v>
      </c>
      <c r="GU332" t="inlineStr"/>
      <c r="GV332">
        <f>ROUND((GT332),2)</f>
        <v/>
      </c>
      <c r="GW332" t="n">
        <v>1</v>
      </c>
      <c r="GX332">
        <f>ROUND(HC332*I332,0)</f>
        <v/>
      </c>
      <c r="HA332" t="n">
        <v>0</v>
      </c>
      <c r="HB332" t="n">
        <v>0</v>
      </c>
      <c r="HC332">
        <f>GV332*GW332</f>
        <v/>
      </c>
      <c r="HE332" t="inlineStr"/>
      <c r="HF332" t="inlineStr"/>
      <c r="HM332" t="inlineStr"/>
      <c r="HN332" t="inlineStr">
        <is>
          <t>Пр/812-099.1-1</t>
        </is>
      </c>
      <c r="HO332" t="inlineStr">
        <is>
          <t>Пр/774-099.1</t>
        </is>
      </c>
      <c r="HP332" t="inlineStr">
        <is>
          <t>Внутренние санитарнотехнические работы: демонтаж и разборка</t>
        </is>
      </c>
      <c r="HQ332" t="inlineStr">
        <is>
          <t>Внутренние санитарнотехнические работы: демонтаж и разборка</t>
        </is>
      </c>
      <c r="HS332" t="n">
        <v>0</v>
      </c>
      <c r="IK332" t="n">
        <v>0</v>
      </c>
    </row>
    <row r="333">
      <c r="A333" t="n">
        <v>18</v>
      </c>
      <c r="B333" t="n">
        <v>0</v>
      </c>
      <c r="C333" t="n">
        <v>154</v>
      </c>
      <c r="E333" t="inlineStr">
        <is>
          <t>2,2</t>
        </is>
      </c>
      <c r="F333" t="inlineStr">
        <is>
          <t>301-5879</t>
        </is>
      </c>
      <c r="G333" t="inlineStr">
        <is>
          <t>Тройник трубы МП, диаметр 100 мм, стандартный цвет/ прим 110мм</t>
        </is>
      </c>
      <c r="H333" t="inlineStr">
        <is>
          <t>шт.</t>
        </is>
      </c>
      <c r="I333">
        <f>I331*J333</f>
        <v/>
      </c>
      <c r="J333" t="n">
        <v>33.33333333333334</v>
      </c>
      <c r="K333" t="n">
        <v>33.3333333</v>
      </c>
      <c r="O333">
        <f>ROUND(CP333,0)</f>
        <v/>
      </c>
      <c r="P333">
        <f>ROUND(CQ333*I333,0)</f>
        <v/>
      </c>
      <c r="Q333">
        <f>(ROUND((ROUND(((ET333)*I333),0)*BB333),0)+ROUND((ROUND(((AE333-(EU333))*I333),0)*BS333),0))</f>
        <v/>
      </c>
      <c r="R333">
        <f>(ROUND((ROUND(((EU333)*I333),0)*BS333),0)+ROUND((ROUND(((AE333-(EU333))*I333),0)*BS333),0))</f>
        <v/>
      </c>
      <c r="S333">
        <f>ROUND(CT333*I333,0)</f>
        <v/>
      </c>
      <c r="T333">
        <f>ROUND(CU333*I333,0)</f>
        <v/>
      </c>
      <c r="U333">
        <f>ROUND(CV333*I333,7)</f>
        <v/>
      </c>
      <c r="V333">
        <f>ROUND(CW333*I333,7)</f>
        <v/>
      </c>
      <c r="W333">
        <f>ROUND(CX333*I333,0)</f>
        <v/>
      </c>
      <c r="X333">
        <f>ROUND(CY333,0)</f>
        <v/>
      </c>
      <c r="Y333">
        <f>ROUND(CZ333,0)</f>
        <v/>
      </c>
      <c r="AA333" t="n">
        <v>78855224</v>
      </c>
      <c r="AB333">
        <f>ROUND((AC333+AD333+AF333),2)</f>
        <v/>
      </c>
      <c r="AC333">
        <f>ROUND((ES333),2)</f>
        <v/>
      </c>
      <c r="AD333">
        <f>ROUND((((ET333)-(EU333))+AE333),2)</f>
        <v/>
      </c>
      <c r="AE333">
        <f>ROUND((EU333),2)</f>
        <v/>
      </c>
      <c r="AF333">
        <f>ROUND((EV333),2)</f>
        <v/>
      </c>
      <c r="AG333">
        <f>ROUND((AP333),2)</f>
        <v/>
      </c>
      <c r="AH333">
        <f>(EW333)</f>
        <v/>
      </c>
      <c r="AI333">
        <f>(EX333)</f>
        <v/>
      </c>
      <c r="AJ333">
        <f>(AS333)</f>
        <v/>
      </c>
      <c r="AK333" t="n">
        <v>451.93</v>
      </c>
      <c r="AL333" t="n">
        <v>451.93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  <c r="AS333" t="n">
        <v>0.02</v>
      </c>
      <c r="AT333" t="n">
        <v>121</v>
      </c>
      <c r="AU333" t="n">
        <v>72</v>
      </c>
      <c r="AV333" t="n">
        <v>1</v>
      </c>
      <c r="AW333" t="n">
        <v>1</v>
      </c>
      <c r="AZ333" t="n">
        <v>1</v>
      </c>
      <c r="BA333" t="n">
        <v>1</v>
      </c>
      <c r="BB333" t="n">
        <v>1</v>
      </c>
      <c r="BC333" t="n">
        <v>4.69</v>
      </c>
      <c r="BD333" t="inlineStr"/>
      <c r="BE333" t="inlineStr"/>
      <c r="BF333" t="inlineStr"/>
      <c r="BG333" t="inlineStr"/>
      <c r="BH333" t="n">
        <v>3</v>
      </c>
      <c r="BI333" t="n">
        <v>1</v>
      </c>
      <c r="BJ333" t="inlineStr">
        <is>
          <t>ТССЦ Московской обл., 301-5879, приказ Минстроя России №675/пр от 28.02.2017 № 256/пр</t>
        </is>
      </c>
      <c r="BM333" t="n">
        <v>16001</v>
      </c>
      <c r="BN333" t="n">
        <v>0</v>
      </c>
      <c r="BO333" t="inlineStr">
        <is>
          <t>301-5879</t>
        </is>
      </c>
      <c r="BP333" t="n">
        <v>1</v>
      </c>
      <c r="BQ333" t="n">
        <v>2</v>
      </c>
      <c r="BR333" t="n">
        <v>0</v>
      </c>
      <c r="BS333" t="n">
        <v>1</v>
      </c>
      <c r="BT333" t="n">
        <v>1</v>
      </c>
      <c r="BU333" t="n">
        <v>1</v>
      </c>
      <c r="BV333" t="n">
        <v>1</v>
      </c>
      <c r="BW333" t="n">
        <v>1</v>
      </c>
      <c r="BX333" t="n">
        <v>1</v>
      </c>
      <c r="BY333" t="inlineStr"/>
      <c r="BZ333" t="n">
        <v>121</v>
      </c>
      <c r="CA333" t="n">
        <v>72</v>
      </c>
      <c r="CB333" t="inlineStr"/>
      <c r="CE333" t="n">
        <v>12</v>
      </c>
      <c r="CF333" t="n">
        <v>0</v>
      </c>
      <c r="CG333" t="n">
        <v>0</v>
      </c>
      <c r="CM333" t="n">
        <v>0</v>
      </c>
      <c r="CN333" t="inlineStr"/>
      <c r="CO333" t="n">
        <v>0</v>
      </c>
      <c r="CP333">
        <f>(P333+Q333+S333)</f>
        <v/>
      </c>
      <c r="CQ333">
        <f>AC333*BC333</f>
        <v/>
      </c>
      <c r="CR333">
        <f>(ROUND((ROUND(((ET333)*1),0)*BB333),0)+ROUND((ROUND(((AE333-(EU333))*1),0)*BS333),0))</f>
        <v/>
      </c>
      <c r="CS333">
        <f>(ROUND((ROUND(((EU333)*1),0)*BS333),0)+ROUND((ROUND(((AE333-(EU333))*1),0)*BS333),0))</f>
        <v/>
      </c>
      <c r="CT333">
        <f>AF333*BA333</f>
        <v/>
      </c>
      <c r="CU333">
        <f>AG333</f>
        <v/>
      </c>
      <c r="CV333">
        <f>AH333</f>
        <v/>
      </c>
      <c r="CW333">
        <f>AI333</f>
        <v/>
      </c>
      <c r="CX333">
        <f>AJ333</f>
        <v/>
      </c>
      <c r="CY333">
        <f>(((S333+R333)*AT333)/100)</f>
        <v/>
      </c>
      <c r="CZ333">
        <f>(((S333+R333)*AU333)/100)</f>
        <v/>
      </c>
      <c r="DC333" t="inlineStr"/>
      <c r="DD333" t="inlineStr"/>
      <c r="DE333" t="inlineStr"/>
      <c r="DF333" t="inlineStr"/>
      <c r="DG333" t="inlineStr"/>
      <c r="DH333" t="inlineStr"/>
      <c r="DI333" t="inlineStr"/>
      <c r="DJ333" t="inlineStr"/>
      <c r="DK333" t="inlineStr"/>
      <c r="DL333" t="inlineStr"/>
      <c r="DM333" t="inlineStr"/>
      <c r="DN333" t="n">
        <v>0</v>
      </c>
      <c r="DO333" t="n">
        <v>0</v>
      </c>
      <c r="DP333" t="n">
        <v>1</v>
      </c>
      <c r="DQ333" t="n">
        <v>1</v>
      </c>
      <c r="DU333" t="n">
        <v>1010</v>
      </c>
      <c r="DV333" t="inlineStr">
        <is>
          <t>шт.</t>
        </is>
      </c>
      <c r="DW333" t="inlineStr">
        <is>
          <t>шт.</t>
        </is>
      </c>
      <c r="DX333" t="n">
        <v>1</v>
      </c>
      <c r="DZ333" t="inlineStr"/>
      <c r="EA333" t="inlineStr"/>
      <c r="EB333" t="inlineStr"/>
      <c r="EC333" t="inlineStr"/>
      <c r="EE333" t="n">
        <v>78725882</v>
      </c>
      <c r="EF333" t="n">
        <v>2</v>
      </c>
      <c r="EG333" t="inlineStr">
        <is>
          <t>Общестроительные работы</t>
        </is>
      </c>
      <c r="EH333" t="n">
        <v>16</v>
      </c>
      <c r="EI3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33" t="n">
        <v>1</v>
      </c>
      <c r="EK333" t="n">
        <v>16001</v>
      </c>
      <c r="EL333" t="inlineStr">
        <is>
          <t>Трубопроводы внутренние</t>
        </is>
      </c>
      <c r="EM333" t="inlineStr">
        <is>
          <t>ФЕР-16</t>
        </is>
      </c>
      <c r="EO333" t="inlineStr"/>
      <c r="EQ333" t="n">
        <v>0</v>
      </c>
      <c r="ER333" t="n">
        <v>451.93</v>
      </c>
      <c r="ES333" t="n">
        <v>451.93</v>
      </c>
      <c r="ET333" t="n">
        <v>0</v>
      </c>
      <c r="EU333" t="n">
        <v>0</v>
      </c>
      <c r="EV333" t="n">
        <v>0</v>
      </c>
      <c r="EW333" t="n">
        <v>0</v>
      </c>
      <c r="EX333" t="n">
        <v>0</v>
      </c>
      <c r="FQ333" t="n">
        <v>0</v>
      </c>
      <c r="FR333" t="n">
        <v>0</v>
      </c>
      <c r="FS333" t="n">
        <v>0</v>
      </c>
      <c r="FX333" t="n">
        <v>121</v>
      </c>
      <c r="FY333" t="n">
        <v>72</v>
      </c>
      <c r="GA333" t="inlineStr"/>
      <c r="GD333" t="n">
        <v>1</v>
      </c>
      <c r="GF333" t="n">
        <v>-364240671</v>
      </c>
      <c r="GG333" t="n">
        <v>2</v>
      </c>
      <c r="GH333" t="n">
        <v>1</v>
      </c>
      <c r="GI333" t="n">
        <v>2</v>
      </c>
      <c r="GJ333" t="n">
        <v>0</v>
      </c>
      <c r="GK333" t="n">
        <v>0</v>
      </c>
      <c r="GL333">
        <f>ROUND(IF(AND(BH333=3,BI333=3,FS333&lt;&gt;0),P333,0),0)</f>
        <v/>
      </c>
      <c r="GM333">
        <f>ROUND(O333+X333+Y333,0)+GX333</f>
        <v/>
      </c>
      <c r="GN333">
        <f>IF(OR(BI333=0,BI333=1),GM333-GX333,0)</f>
        <v/>
      </c>
      <c r="GO333">
        <f>IF(BI333=2,GM333-GX333,0)</f>
        <v/>
      </c>
      <c r="GP333">
        <f>IF(BI333=4,GM333-GX333,0)</f>
        <v/>
      </c>
      <c r="GR333" t="n">
        <v>0</v>
      </c>
      <c r="GS333" t="n">
        <v>3</v>
      </c>
      <c r="GT333" t="n">
        <v>0</v>
      </c>
      <c r="GU333" t="inlineStr"/>
      <c r="GV333">
        <f>ROUND((GT333),2)</f>
        <v/>
      </c>
      <c r="GW333" t="n">
        <v>1</v>
      </c>
      <c r="GX333">
        <f>ROUND(HC333*I333,0)</f>
        <v/>
      </c>
      <c r="HA333" t="n">
        <v>0</v>
      </c>
      <c r="HB333" t="n">
        <v>0</v>
      </c>
      <c r="HC333">
        <f>GV333*GW333</f>
        <v/>
      </c>
      <c r="HE333" t="inlineStr"/>
      <c r="HF333" t="inlineStr"/>
      <c r="HM333" t="inlineStr"/>
      <c r="HN333" t="inlineStr">
        <is>
          <t>Пр/812-016.0-1</t>
        </is>
      </c>
      <c r="HO333" t="inlineStr">
        <is>
          <t>Пр/774-016.0</t>
        </is>
      </c>
      <c r="HP3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3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33" t="n">
        <v>0</v>
      </c>
      <c r="IK333" t="n">
        <v>0</v>
      </c>
    </row>
    <row r="334">
      <c r="A334" t="n">
        <v>18</v>
      </c>
      <c r="B334" t="n">
        <v>0</v>
      </c>
      <c r="C334" t="n">
        <v>157</v>
      </c>
      <c r="E334" t="inlineStr">
        <is>
          <t>2,3</t>
        </is>
      </c>
      <c r="F334" t="inlineStr">
        <is>
          <t>507-5015</t>
        </is>
      </c>
      <c r="G334" t="inlineStr">
        <is>
          <t>Муфта полипропиленовая соединительная диаметром 110 мм/ прим 110/125</t>
        </is>
      </c>
      <c r="H334" t="inlineStr">
        <is>
          <t>10 шт.</t>
        </is>
      </c>
      <c r="I334">
        <f>I331*J334</f>
        <v/>
      </c>
      <c r="J334" t="n">
        <v>3.333333333333333</v>
      </c>
      <c r="K334" t="n">
        <v>3.3333333</v>
      </c>
      <c r="O334">
        <f>ROUND(CP334,0)</f>
        <v/>
      </c>
      <c r="P334">
        <f>ROUND(CQ334*I334,0)</f>
        <v/>
      </c>
      <c r="Q334">
        <f>(ROUND((ROUND(((ET334)*I334),0)*BB334),0)+ROUND((ROUND(((AE334-(EU334))*I334),0)*BS334),0))</f>
        <v/>
      </c>
      <c r="R334">
        <f>(ROUND((ROUND(((EU334)*I334),0)*BS334),0)+ROUND((ROUND(((AE334-(EU334))*I334),0)*BS334),0))</f>
        <v/>
      </c>
      <c r="S334">
        <f>ROUND(CT334*I334,0)</f>
        <v/>
      </c>
      <c r="T334">
        <f>ROUND(CU334*I334,0)</f>
        <v/>
      </c>
      <c r="U334">
        <f>ROUND(CV334*I334,7)</f>
        <v/>
      </c>
      <c r="V334">
        <f>ROUND(CW334*I334,7)</f>
        <v/>
      </c>
      <c r="W334">
        <f>ROUND(CX334*I334,0)</f>
        <v/>
      </c>
      <c r="X334">
        <f>ROUND(CY334,0)</f>
        <v/>
      </c>
      <c r="Y334">
        <f>ROUND(CZ334,0)</f>
        <v/>
      </c>
      <c r="AA334" t="n">
        <v>78855224</v>
      </c>
      <c r="AB334">
        <f>ROUND((AC334+AD334+AF334),2)</f>
        <v/>
      </c>
      <c r="AC334">
        <f>ROUND((ES334),2)</f>
        <v/>
      </c>
      <c r="AD334">
        <f>ROUND((((ET334)-(EU334))+AE334),2)</f>
        <v/>
      </c>
      <c r="AE334">
        <f>ROUND((EU334),2)</f>
        <v/>
      </c>
      <c r="AF334">
        <f>ROUND((EV334),2)</f>
        <v/>
      </c>
      <c r="AG334">
        <f>ROUND((AP334),2)</f>
        <v/>
      </c>
      <c r="AH334">
        <f>(EW334)</f>
        <v/>
      </c>
      <c r="AI334">
        <f>(EX334)</f>
        <v/>
      </c>
      <c r="AJ334">
        <f>(AS334)</f>
        <v/>
      </c>
      <c r="AK334" t="n">
        <v>501.9</v>
      </c>
      <c r="AL334" t="n">
        <v>501.9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  <c r="AS334" t="n">
        <v>0.3</v>
      </c>
      <c r="AT334" t="n">
        <v>121</v>
      </c>
      <c r="AU334" t="n">
        <v>72</v>
      </c>
      <c r="AV334" t="n">
        <v>1</v>
      </c>
      <c r="AW334" t="n">
        <v>1</v>
      </c>
      <c r="AZ334" t="n">
        <v>1</v>
      </c>
      <c r="BA334" t="n">
        <v>1</v>
      </c>
      <c r="BB334" t="n">
        <v>1</v>
      </c>
      <c r="BC334" t="n">
        <v>6.54</v>
      </c>
      <c r="BD334" t="inlineStr"/>
      <c r="BE334" t="inlineStr"/>
      <c r="BF334" t="inlineStr"/>
      <c r="BG334" t="inlineStr"/>
      <c r="BH334" t="n">
        <v>3</v>
      </c>
      <c r="BI334" t="n">
        <v>1</v>
      </c>
      <c r="BJ334" t="inlineStr">
        <is>
          <t>ТССЦ Московской обл., 507-5015, приказ Минстроя России №675/пр от 28.02.2017 № 258/пр</t>
        </is>
      </c>
      <c r="BM334" t="n">
        <v>16001</v>
      </c>
      <c r="BN334" t="n">
        <v>0</v>
      </c>
      <c r="BO334" t="inlineStr">
        <is>
          <t>507-5015</t>
        </is>
      </c>
      <c r="BP334" t="n">
        <v>1</v>
      </c>
      <c r="BQ334" t="n">
        <v>2</v>
      </c>
      <c r="BR334" t="n">
        <v>0</v>
      </c>
      <c r="BS334" t="n">
        <v>1</v>
      </c>
      <c r="BT334" t="n">
        <v>1</v>
      </c>
      <c r="BU334" t="n">
        <v>1</v>
      </c>
      <c r="BV334" t="n">
        <v>1</v>
      </c>
      <c r="BW334" t="n">
        <v>1</v>
      </c>
      <c r="BX334" t="n">
        <v>1</v>
      </c>
      <c r="BY334" t="inlineStr"/>
      <c r="BZ334" t="n">
        <v>121</v>
      </c>
      <c r="CA334" t="n">
        <v>72</v>
      </c>
      <c r="CB334" t="inlineStr"/>
      <c r="CE334" t="n">
        <v>12</v>
      </c>
      <c r="CF334" t="n">
        <v>0</v>
      </c>
      <c r="CG334" t="n">
        <v>0</v>
      </c>
      <c r="CM334" t="n">
        <v>0</v>
      </c>
      <c r="CN334" t="inlineStr"/>
      <c r="CO334" t="n">
        <v>0</v>
      </c>
      <c r="CP334">
        <f>(P334+Q334+S334)</f>
        <v/>
      </c>
      <c r="CQ334">
        <f>AC334*BC334</f>
        <v/>
      </c>
      <c r="CR334">
        <f>(ROUND((ROUND(((ET334)*1),0)*BB334),0)+ROUND((ROUND(((AE334-(EU334))*1),0)*BS334),0))</f>
        <v/>
      </c>
      <c r="CS334">
        <f>(ROUND((ROUND(((EU334)*1),0)*BS334),0)+ROUND((ROUND(((AE334-(EU334))*1),0)*BS334),0))</f>
        <v/>
      </c>
      <c r="CT334">
        <f>AF334*BA334</f>
        <v/>
      </c>
      <c r="CU334">
        <f>AG334</f>
        <v/>
      </c>
      <c r="CV334">
        <f>AH334</f>
        <v/>
      </c>
      <c r="CW334">
        <f>AI334</f>
        <v/>
      </c>
      <c r="CX334">
        <f>AJ334</f>
        <v/>
      </c>
      <c r="CY334">
        <f>(((S334+R334)*AT334)/100)</f>
        <v/>
      </c>
      <c r="CZ334">
        <f>(((S334+R334)*AU334)/100)</f>
        <v/>
      </c>
      <c r="DC334" t="inlineStr"/>
      <c r="DD334" t="inlineStr"/>
      <c r="DE334" t="inlineStr"/>
      <c r="DF334" t="inlineStr"/>
      <c r="DG334" t="inlineStr"/>
      <c r="DH334" t="inlineStr"/>
      <c r="DI334" t="inlineStr"/>
      <c r="DJ334" t="inlineStr"/>
      <c r="DK334" t="inlineStr"/>
      <c r="DL334" t="inlineStr"/>
      <c r="DM334" t="inlineStr"/>
      <c r="DN334" t="n">
        <v>0</v>
      </c>
      <c r="DO334" t="n">
        <v>0</v>
      </c>
      <c r="DP334" t="n">
        <v>1</v>
      </c>
      <c r="DQ334" t="n">
        <v>1</v>
      </c>
      <c r="DU334" t="n">
        <v>1010</v>
      </c>
      <c r="DV334" t="inlineStr">
        <is>
          <t>10 шт.</t>
        </is>
      </c>
      <c r="DW334" t="inlineStr">
        <is>
          <t>10 шт.</t>
        </is>
      </c>
      <c r="DX334" t="n">
        <v>10</v>
      </c>
      <c r="DZ334" t="inlineStr"/>
      <c r="EA334" t="inlineStr"/>
      <c r="EB334" t="inlineStr"/>
      <c r="EC334" t="inlineStr"/>
      <c r="EE334" t="n">
        <v>78725882</v>
      </c>
      <c r="EF334" t="n">
        <v>2</v>
      </c>
      <c r="EG334" t="inlineStr">
        <is>
          <t>Общестроительные работы</t>
        </is>
      </c>
      <c r="EH334" t="n">
        <v>16</v>
      </c>
      <c r="EI3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34" t="n">
        <v>1</v>
      </c>
      <c r="EK334" t="n">
        <v>16001</v>
      </c>
      <c r="EL334" t="inlineStr">
        <is>
          <t>Трубопроводы внутренние</t>
        </is>
      </c>
      <c r="EM334" t="inlineStr">
        <is>
          <t>ФЕР-16</t>
        </is>
      </c>
      <c r="EO334" t="inlineStr"/>
      <c r="EQ334" t="n">
        <v>0</v>
      </c>
      <c r="ER334" t="n">
        <v>501.9</v>
      </c>
      <c r="ES334" t="n">
        <v>501.9</v>
      </c>
      <c r="ET334" t="n">
        <v>0</v>
      </c>
      <c r="EU334" t="n">
        <v>0</v>
      </c>
      <c r="EV334" t="n">
        <v>0</v>
      </c>
      <c r="EW334" t="n">
        <v>0</v>
      </c>
      <c r="EX334" t="n">
        <v>0</v>
      </c>
      <c r="FQ334" t="n">
        <v>0</v>
      </c>
      <c r="FR334" t="n">
        <v>0</v>
      </c>
      <c r="FS334" t="n">
        <v>0</v>
      </c>
      <c r="FX334" t="n">
        <v>121</v>
      </c>
      <c r="FY334" t="n">
        <v>72</v>
      </c>
      <c r="GA334" t="inlineStr"/>
      <c r="GD334" t="n">
        <v>1</v>
      </c>
      <c r="GF334" t="n">
        <v>2102376373</v>
      </c>
      <c r="GG334" t="n">
        <v>2</v>
      </c>
      <c r="GH334" t="n">
        <v>1</v>
      </c>
      <c r="GI334" t="n">
        <v>2</v>
      </c>
      <c r="GJ334" t="n">
        <v>0</v>
      </c>
      <c r="GK334" t="n">
        <v>0</v>
      </c>
      <c r="GL334">
        <f>ROUND(IF(AND(BH334=3,BI334=3,FS334&lt;&gt;0),P334,0),0)</f>
        <v/>
      </c>
      <c r="GM334">
        <f>ROUND(O334+X334+Y334,0)+GX334</f>
        <v/>
      </c>
      <c r="GN334">
        <f>IF(OR(BI334=0,BI334=1),GM334-GX334,0)</f>
        <v/>
      </c>
      <c r="GO334">
        <f>IF(BI334=2,GM334-GX334,0)</f>
        <v/>
      </c>
      <c r="GP334">
        <f>IF(BI334=4,GM334-GX334,0)</f>
        <v/>
      </c>
      <c r="GR334" t="n">
        <v>0</v>
      </c>
      <c r="GS334" t="n">
        <v>3</v>
      </c>
      <c r="GT334" t="n">
        <v>0</v>
      </c>
      <c r="GU334" t="inlineStr"/>
      <c r="GV334">
        <f>ROUND((GT334),2)</f>
        <v/>
      </c>
      <c r="GW334" t="n">
        <v>1</v>
      </c>
      <c r="GX334">
        <f>ROUND(HC334*I334,0)</f>
        <v/>
      </c>
      <c r="HA334" t="n">
        <v>0</v>
      </c>
      <c r="HB334" t="n">
        <v>0</v>
      </c>
      <c r="HC334">
        <f>GV334*GW334</f>
        <v/>
      </c>
      <c r="HE334" t="inlineStr"/>
      <c r="HF334" t="inlineStr"/>
      <c r="HM334" t="inlineStr"/>
      <c r="HN334" t="inlineStr">
        <is>
          <t>Пр/812-016.0-1</t>
        </is>
      </c>
      <c r="HO334" t="inlineStr">
        <is>
          <t>Пр/774-016.0</t>
        </is>
      </c>
      <c r="HP3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3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34" t="n">
        <v>0</v>
      </c>
      <c r="IK334" t="n">
        <v>0</v>
      </c>
    </row>
    <row r="335"/>
    <row r="336">
      <c r="A336" s="358" t="n">
        <v>51</v>
      </c>
      <c r="B336" s="358">
        <f>B325</f>
        <v/>
      </c>
      <c r="C336" s="358">
        <f>A325</f>
        <v/>
      </c>
      <c r="D336" s="358">
        <f>ROW(A325)</f>
        <v/>
      </c>
      <c r="E336" s="358" t="n"/>
      <c r="F336" s="358">
        <f>IF(F325&lt;&gt;"",F325,"")</f>
        <v/>
      </c>
      <c r="G336" s="358">
        <f>IF(G325&lt;&gt;"",G325,"")</f>
        <v/>
      </c>
      <c r="H336" s="358" t="n">
        <v>0</v>
      </c>
      <c r="I336" s="358" t="n"/>
      <c r="J336" s="358" t="n"/>
      <c r="K336" s="358" t="n"/>
      <c r="L336" s="358" t="n"/>
      <c r="M336" s="358" t="n"/>
      <c r="N336" s="358" t="n"/>
      <c r="O336" s="358" t="n">
        <v>0</v>
      </c>
      <c r="P336" s="358" t="n">
        <v>0</v>
      </c>
      <c r="Q336" s="358" t="n">
        <v>0</v>
      </c>
      <c r="R336" s="358" t="n">
        <v>0</v>
      </c>
      <c r="S336" s="358" t="n">
        <v>0</v>
      </c>
      <c r="T336" s="358" t="n">
        <v>0</v>
      </c>
      <c r="U336" s="358" t="n">
        <v>0</v>
      </c>
      <c r="V336" s="358" t="n">
        <v>0</v>
      </c>
      <c r="W336" s="358" t="n">
        <v>0</v>
      </c>
      <c r="X336" s="358" t="n">
        <v>0</v>
      </c>
      <c r="Y336" s="358" t="n">
        <v>0</v>
      </c>
      <c r="Z336" s="358" t="n"/>
      <c r="AA336" s="358" t="n"/>
      <c r="AB336" s="358" t="n"/>
      <c r="AC336" s="358" t="n"/>
      <c r="AD336" s="358" t="n"/>
      <c r="AE336" s="358" t="n"/>
      <c r="AF336" s="358" t="n"/>
      <c r="AG336" s="358" t="n"/>
      <c r="AH336" s="358" t="n"/>
      <c r="AI336" s="358" t="n"/>
      <c r="AJ336" s="358" t="n"/>
      <c r="AK336" s="358" t="n"/>
      <c r="AL336" s="358" t="n"/>
      <c r="AM336" s="358" t="n"/>
      <c r="AN336" s="358" t="n"/>
      <c r="AO336" s="358">
        <f>ROUND(BX336,0)</f>
        <v/>
      </c>
      <c r="AP336" s="358">
        <f>ROUND(BY336,0)</f>
        <v/>
      </c>
      <c r="AQ336" s="358">
        <f>ROUND(BZ336,0)</f>
        <v/>
      </c>
      <c r="AR336" s="358">
        <f>ROUND(CA336,0)</f>
        <v/>
      </c>
      <c r="AS336" s="358">
        <f>ROUND(CB336,0)</f>
        <v/>
      </c>
      <c r="AT336" s="358">
        <f>ROUND(CC336,0)</f>
        <v/>
      </c>
      <c r="AU336" s="358">
        <f>ROUND(CD336,0)</f>
        <v/>
      </c>
      <c r="AV336" s="358">
        <f>ROUND(CE336,0)</f>
        <v/>
      </c>
      <c r="AW336" s="358">
        <f>ROUND(CF336,0)</f>
        <v/>
      </c>
      <c r="AX336" s="358">
        <f>ROUND(CG336,0)</f>
        <v/>
      </c>
      <c r="AY336" s="358">
        <f>ROUND(CH336,0)</f>
        <v/>
      </c>
      <c r="AZ336" s="358">
        <f>ROUND(CI336,0)</f>
        <v/>
      </c>
      <c r="BA336" s="358">
        <f>ROUND(CJ336,0)</f>
        <v/>
      </c>
      <c r="BB336" s="358">
        <f>ROUND(CK336,0)</f>
        <v/>
      </c>
      <c r="BC336" s="358">
        <f>ROUND(CL336,0)</f>
        <v/>
      </c>
      <c r="BD336" s="358">
        <f>ROUND(CM336,0)</f>
        <v/>
      </c>
      <c r="BE336" s="358" t="n"/>
      <c r="BF336" s="358" t="n"/>
      <c r="BG336" s="358" t="n"/>
      <c r="BH336" s="358" t="n"/>
      <c r="BI336" s="358" t="n"/>
      <c r="BJ336" s="358" t="n"/>
      <c r="BK336" s="358" t="n"/>
      <c r="BL336" s="358" t="n"/>
      <c r="BM336" s="358" t="n"/>
      <c r="BN336" s="358" t="n"/>
      <c r="BO336" s="358" t="n"/>
      <c r="BP336" s="358" t="n"/>
      <c r="BQ336" s="358" t="n"/>
      <c r="BR336" s="358" t="n"/>
      <c r="BS336" s="358" t="n"/>
      <c r="BT336" s="358" t="n"/>
      <c r="BU336" s="358" t="n"/>
      <c r="BV336" s="358" t="n"/>
      <c r="BW336" s="358" t="n"/>
      <c r="BX336" s="358" t="n"/>
      <c r="BY336" s="358" t="n"/>
      <c r="BZ336" s="358" t="n"/>
      <c r="CA336" s="358" t="n"/>
      <c r="CB336" s="358" t="n"/>
      <c r="CC336" s="358" t="n"/>
      <c r="CD336" s="358" t="n"/>
      <c r="CE336" s="358" t="n"/>
      <c r="CF336" s="358" t="n"/>
      <c r="CG336" s="358" t="n"/>
      <c r="CH336" s="358" t="n"/>
      <c r="CI336" s="358" t="n"/>
      <c r="CJ336" s="358" t="n"/>
      <c r="CK336" s="358" t="n"/>
      <c r="CL336" s="358" t="n"/>
      <c r="CM336" s="358" t="n"/>
      <c r="CN336" s="358" t="n"/>
      <c r="CO336" s="358" t="n"/>
      <c r="CP336" s="358" t="n"/>
      <c r="CQ336" s="358" t="n"/>
      <c r="CR336" s="358" t="n"/>
      <c r="CS336" s="358" t="n"/>
      <c r="CT336" s="358" t="n"/>
      <c r="CU336" s="358" t="n"/>
      <c r="CV336" s="358" t="n"/>
      <c r="CW336" s="358" t="n"/>
      <c r="CX336" s="358" t="n"/>
      <c r="CY336" s="358" t="n"/>
      <c r="CZ336" s="358" t="n"/>
      <c r="DA336" s="358" t="n"/>
      <c r="DB336" s="358" t="n"/>
      <c r="DC336" s="358" t="n"/>
      <c r="DD336" s="358" t="n"/>
      <c r="DE336" s="358" t="n"/>
      <c r="DF336" s="358" t="n"/>
      <c r="DG336" s="359" t="n"/>
      <c r="DH336" s="359" t="n"/>
      <c r="DI336" s="359" t="n"/>
      <c r="DJ336" s="359" t="n"/>
      <c r="DK336" s="359" t="n"/>
      <c r="DL336" s="359" t="n"/>
      <c r="DM336" s="359" t="n"/>
      <c r="DN336" s="359" t="n"/>
      <c r="DO336" s="359" t="n"/>
      <c r="DP336" s="359" t="n"/>
      <c r="DQ336" s="359" t="n"/>
      <c r="DR336" s="359" t="n"/>
      <c r="DS336" s="359" t="n"/>
      <c r="DT336" s="359" t="n"/>
      <c r="DU336" s="359" t="n"/>
      <c r="DV336" s="359" t="n"/>
      <c r="DW336" s="359" t="n"/>
      <c r="DX336" s="359" t="n"/>
      <c r="DY336" s="359" t="n"/>
      <c r="DZ336" s="359" t="n"/>
      <c r="EA336" s="359" t="n"/>
      <c r="EB336" s="359" t="n"/>
      <c r="EC336" s="359" t="n"/>
      <c r="ED336" s="359" t="n"/>
      <c r="EE336" s="359" t="n"/>
      <c r="EF336" s="359" t="n"/>
      <c r="EG336" s="359" t="n"/>
      <c r="EH336" s="359" t="n"/>
      <c r="EI336" s="359" t="n"/>
      <c r="EJ336" s="359" t="n"/>
      <c r="EK336" s="359" t="n"/>
      <c r="EL336" s="359" t="n"/>
      <c r="EM336" s="359" t="n"/>
      <c r="EN336" s="359" t="n"/>
      <c r="EO336" s="359" t="n"/>
      <c r="EP336" s="359" t="n"/>
      <c r="EQ336" s="359" t="n"/>
      <c r="ER336" s="359" t="n"/>
      <c r="ES336" s="359" t="n"/>
      <c r="ET336" s="359" t="n"/>
      <c r="EU336" s="359" t="n"/>
      <c r="EV336" s="359" t="n"/>
      <c r="EW336" s="359" t="n"/>
      <c r="EX336" s="359" t="n"/>
      <c r="EY336" s="359" t="n"/>
      <c r="EZ336" s="359" t="n"/>
      <c r="FA336" s="359" t="n"/>
      <c r="FB336" s="359" t="n"/>
      <c r="FC336" s="359" t="n"/>
      <c r="FD336" s="359" t="n"/>
      <c r="FE336" s="359" t="n"/>
      <c r="FF336" s="359" t="n"/>
      <c r="FG336" s="359" t="n"/>
      <c r="FH336" s="359" t="n"/>
      <c r="FI336" s="359" t="n"/>
      <c r="FJ336" s="359" t="n"/>
      <c r="FK336" s="359" t="n"/>
      <c r="FL336" s="359" t="n"/>
      <c r="FM336" s="359" t="n"/>
      <c r="FN336" s="359" t="n"/>
      <c r="FO336" s="359" t="n"/>
      <c r="FP336" s="359" t="n"/>
      <c r="FQ336" s="359" t="n"/>
      <c r="FR336" s="359" t="n"/>
      <c r="FS336" s="359" t="n"/>
      <c r="FT336" s="359" t="n"/>
      <c r="FU336" s="359" t="n"/>
      <c r="FV336" s="359" t="n"/>
      <c r="FW336" s="359" t="n"/>
      <c r="FX336" s="359" t="n"/>
      <c r="FY336" s="359" t="n"/>
      <c r="FZ336" s="359" t="n"/>
      <c r="GA336" s="359" t="n"/>
      <c r="GB336" s="359" t="n"/>
      <c r="GC336" s="359" t="n"/>
      <c r="GD336" s="359" t="n"/>
      <c r="GE336" s="359" t="n"/>
      <c r="GF336" s="359" t="n"/>
      <c r="GG336" s="359" t="n"/>
      <c r="GH336" s="359" t="n"/>
      <c r="GI336" s="359" t="n"/>
      <c r="GJ336" s="359" t="n"/>
      <c r="GK336" s="359" t="n"/>
      <c r="GL336" s="359" t="n"/>
      <c r="GM336" s="359" t="n"/>
      <c r="GN336" s="359" t="n"/>
      <c r="GO336" s="359" t="n"/>
      <c r="GP336" s="359" t="n"/>
      <c r="GQ336" s="359" t="n"/>
      <c r="GR336" s="359" t="n"/>
      <c r="GS336" s="359" t="n"/>
      <c r="GT336" s="359" t="n"/>
      <c r="GU336" s="359" t="n"/>
      <c r="GV336" s="359" t="n"/>
      <c r="GW336" s="359" t="n"/>
      <c r="GX336" s="359" t="n">
        <v>0</v>
      </c>
    </row>
    <row r="337"/>
    <row r="338">
      <c r="A338" s="360" t="n">
        <v>50</v>
      </c>
      <c r="B338" s="360" t="n">
        <v>0</v>
      </c>
      <c r="C338" s="360" t="n">
        <v>0</v>
      </c>
      <c r="D338" s="360" t="n">
        <v>1</v>
      </c>
      <c r="E338" s="360" t="n">
        <v>201</v>
      </c>
      <c r="F338" s="360">
        <f>ROUND(Source!O336,O338)</f>
        <v/>
      </c>
      <c r="G338" s="360" t="inlineStr">
        <is>
          <t>ПЗ</t>
        </is>
      </c>
      <c r="H338" s="360" t="inlineStr">
        <is>
          <t>Прямые затраты</t>
        </is>
      </c>
      <c r="I338" s="360" t="n"/>
      <c r="J338" s="360" t="n"/>
      <c r="K338" s="360" t="n">
        <v>201</v>
      </c>
      <c r="L338" s="360" t="n">
        <v>1</v>
      </c>
      <c r="M338" s="360" t="n">
        <v>3</v>
      </c>
      <c r="N338" s="360" t="inlineStr"/>
      <c r="O338" s="360" t="n">
        <v>0</v>
      </c>
      <c r="P338" s="360" t="n"/>
      <c r="Q338" s="360" t="n"/>
      <c r="R338" s="360" t="n"/>
      <c r="S338" s="360" t="n"/>
      <c r="T338" s="360" t="n"/>
      <c r="U338" s="360" t="n"/>
      <c r="V338" s="360" t="n"/>
      <c r="W338" s="360" t="n">
        <v>0</v>
      </c>
      <c r="X338" s="360" t="n">
        <v>1</v>
      </c>
      <c r="Y338" s="360" t="n">
        <v>0</v>
      </c>
      <c r="Z338" s="360" t="n"/>
      <c r="AA338" s="360" t="n"/>
      <c r="AB338" s="360" t="n"/>
    </row>
    <row r="339">
      <c r="A339" s="360" t="n">
        <v>50</v>
      </c>
      <c r="B339" s="360" t="n">
        <v>0</v>
      </c>
      <c r="C339" s="360" t="n">
        <v>0</v>
      </c>
      <c r="D339" s="360" t="n">
        <v>1</v>
      </c>
      <c r="E339" s="360" t="n">
        <v>202</v>
      </c>
      <c r="F339" s="360">
        <f>ROUND(Source!P336,O339)</f>
        <v/>
      </c>
      <c r="G339" s="360" t="inlineStr">
        <is>
          <t>СтМатОб</t>
        </is>
      </c>
      <c r="H339" s="360" t="inlineStr">
        <is>
          <t>Стоимость материальных ресурсов (всего)</t>
        </is>
      </c>
      <c r="I339" s="360" t="n"/>
      <c r="J339" s="360" t="n"/>
      <c r="K339" s="360" t="n">
        <v>202</v>
      </c>
      <c r="L339" s="360" t="n">
        <v>2</v>
      </c>
      <c r="M339" s="360" t="n">
        <v>3</v>
      </c>
      <c r="N339" s="360" t="inlineStr"/>
      <c r="O339" s="360" t="n">
        <v>0</v>
      </c>
      <c r="P339" s="360" t="n"/>
      <c r="Q339" s="360" t="n"/>
      <c r="R339" s="360" t="n"/>
      <c r="S339" s="360" t="n"/>
      <c r="T339" s="360" t="n"/>
      <c r="U339" s="360" t="n"/>
      <c r="V339" s="360" t="n"/>
      <c r="W339" s="360" t="n">
        <v>0</v>
      </c>
      <c r="X339" s="360" t="n">
        <v>1</v>
      </c>
      <c r="Y339" s="360" t="n">
        <v>0</v>
      </c>
      <c r="Z339" s="360" t="n"/>
      <c r="AA339" s="360" t="n"/>
      <c r="AB339" s="360" t="n"/>
    </row>
    <row r="340">
      <c r="A340" s="360" t="n">
        <v>50</v>
      </c>
      <c r="B340" s="360" t="n">
        <v>0</v>
      </c>
      <c r="C340" s="360" t="n">
        <v>0</v>
      </c>
      <c r="D340" s="360" t="n">
        <v>1</v>
      </c>
      <c r="E340" s="360" t="n">
        <v>222</v>
      </c>
      <c r="F340" s="360">
        <f>ROUND(Source!AO336,O340)</f>
        <v/>
      </c>
      <c r="G340" s="360" t="inlineStr">
        <is>
          <t>СтМатОбЗак</t>
        </is>
      </c>
      <c r="H340" s="360" t="inlineStr">
        <is>
          <t>Стоимость материалов и оборудования заказчика</t>
        </is>
      </c>
      <c r="I340" s="360" t="n"/>
      <c r="J340" s="360" t="n"/>
      <c r="K340" s="360" t="n">
        <v>222</v>
      </c>
      <c r="L340" s="360" t="n">
        <v>3</v>
      </c>
      <c r="M340" s="360" t="n">
        <v>3</v>
      </c>
      <c r="N340" s="360" t="inlineStr"/>
      <c r="O340" s="360" t="n">
        <v>0</v>
      </c>
      <c r="P340" s="360" t="n"/>
      <c r="Q340" s="360" t="n"/>
      <c r="R340" s="360" t="n"/>
      <c r="S340" s="360" t="n"/>
      <c r="T340" s="360" t="n"/>
      <c r="U340" s="360" t="n"/>
      <c r="V340" s="360" t="n"/>
      <c r="W340" s="360" t="n">
        <v>0</v>
      </c>
      <c r="X340" s="360" t="n">
        <v>1</v>
      </c>
      <c r="Y340" s="360" t="n">
        <v>0</v>
      </c>
      <c r="Z340" s="360" t="n"/>
      <c r="AA340" s="360" t="n"/>
      <c r="AB340" s="360" t="n"/>
    </row>
    <row r="341">
      <c r="A341" s="360" t="n">
        <v>50</v>
      </c>
      <c r="B341" s="360" t="n">
        <v>0</v>
      </c>
      <c r="C341" s="360" t="n">
        <v>0</v>
      </c>
      <c r="D341" s="360" t="n">
        <v>1</v>
      </c>
      <c r="E341" s="360" t="n">
        <v>225</v>
      </c>
      <c r="F341" s="360">
        <f>ROUND(Source!AV336,O341)</f>
        <v/>
      </c>
      <c r="G341" s="360" t="inlineStr">
        <is>
          <t>СтМатОбПод</t>
        </is>
      </c>
      <c r="H341" s="360" t="inlineStr">
        <is>
          <t>Стоимость материалов и оборудования подрядчика</t>
        </is>
      </c>
      <c r="I341" s="360" t="n"/>
      <c r="J341" s="360" t="n"/>
      <c r="K341" s="360" t="n">
        <v>225</v>
      </c>
      <c r="L341" s="360" t="n">
        <v>4</v>
      </c>
      <c r="M341" s="360" t="n">
        <v>3</v>
      </c>
      <c r="N341" s="360" t="inlineStr"/>
      <c r="O341" s="360" t="n">
        <v>0</v>
      </c>
      <c r="P341" s="360" t="n"/>
      <c r="Q341" s="360" t="n"/>
      <c r="R341" s="360" t="n"/>
      <c r="S341" s="360" t="n"/>
      <c r="T341" s="360" t="n"/>
      <c r="U341" s="360" t="n"/>
      <c r="V341" s="360" t="n"/>
      <c r="W341" s="360" t="n">
        <v>0</v>
      </c>
      <c r="X341" s="360" t="n">
        <v>1</v>
      </c>
      <c r="Y341" s="360" t="n">
        <v>0</v>
      </c>
      <c r="Z341" s="360" t="n"/>
      <c r="AA341" s="360" t="n"/>
      <c r="AB341" s="360" t="n"/>
    </row>
    <row r="342">
      <c r="A342" s="360" t="n">
        <v>50</v>
      </c>
      <c r="B342" s="360" t="n">
        <v>0</v>
      </c>
      <c r="C342" s="360" t="n">
        <v>0</v>
      </c>
      <c r="D342" s="360" t="n">
        <v>1</v>
      </c>
      <c r="E342" s="360" t="n">
        <v>226</v>
      </c>
      <c r="F342" s="360">
        <f>ROUND(Source!AW336,O342)</f>
        <v/>
      </c>
      <c r="G342" s="360" t="inlineStr">
        <is>
          <t>СтМат</t>
        </is>
      </c>
      <c r="H342" s="360" t="inlineStr">
        <is>
          <t>Стоимость материалов (всего)</t>
        </is>
      </c>
      <c r="I342" s="360" t="n"/>
      <c r="J342" s="360" t="n"/>
      <c r="K342" s="360" t="n">
        <v>226</v>
      </c>
      <c r="L342" s="360" t="n">
        <v>5</v>
      </c>
      <c r="M342" s="360" t="n">
        <v>3</v>
      </c>
      <c r="N342" s="360" t="inlineStr"/>
      <c r="O342" s="360" t="n">
        <v>0</v>
      </c>
      <c r="P342" s="360" t="n"/>
      <c r="Q342" s="360" t="n"/>
      <c r="R342" s="360" t="n"/>
      <c r="S342" s="360" t="n"/>
      <c r="T342" s="360" t="n"/>
      <c r="U342" s="360" t="n"/>
      <c r="V342" s="360" t="n"/>
      <c r="W342" s="360" t="n">
        <v>0</v>
      </c>
      <c r="X342" s="360" t="n">
        <v>1</v>
      </c>
      <c r="Y342" s="360" t="n">
        <v>0</v>
      </c>
      <c r="Z342" s="360" t="n"/>
      <c r="AA342" s="360" t="n"/>
      <c r="AB342" s="360" t="n"/>
    </row>
    <row r="343">
      <c r="A343" s="360" t="n">
        <v>50</v>
      </c>
      <c r="B343" s="360" t="n">
        <v>0</v>
      </c>
      <c r="C343" s="360" t="n">
        <v>0</v>
      </c>
      <c r="D343" s="360" t="n">
        <v>1</v>
      </c>
      <c r="E343" s="360" t="n">
        <v>227</v>
      </c>
      <c r="F343" s="360">
        <f>ROUND(Source!AX336,O343)</f>
        <v/>
      </c>
      <c r="G343" s="360" t="inlineStr">
        <is>
          <t>СтМатЗак</t>
        </is>
      </c>
      <c r="H343" s="360" t="inlineStr">
        <is>
          <t>Стоимость материалов заказчика</t>
        </is>
      </c>
      <c r="I343" s="360" t="n"/>
      <c r="J343" s="360" t="n"/>
      <c r="K343" s="360" t="n">
        <v>227</v>
      </c>
      <c r="L343" s="360" t="n">
        <v>6</v>
      </c>
      <c r="M343" s="360" t="n">
        <v>3</v>
      </c>
      <c r="N343" s="360" t="inlineStr"/>
      <c r="O343" s="360" t="n">
        <v>0</v>
      </c>
      <c r="P343" s="360" t="n"/>
      <c r="Q343" s="360" t="n"/>
      <c r="R343" s="360" t="n"/>
      <c r="S343" s="360" t="n"/>
      <c r="T343" s="360" t="n"/>
      <c r="U343" s="360" t="n"/>
      <c r="V343" s="360" t="n"/>
      <c r="W343" s="360" t="n">
        <v>0</v>
      </c>
      <c r="X343" s="360" t="n">
        <v>1</v>
      </c>
      <c r="Y343" s="360" t="n">
        <v>0</v>
      </c>
      <c r="Z343" s="360" t="n"/>
      <c r="AA343" s="360" t="n"/>
      <c r="AB343" s="360" t="n"/>
    </row>
    <row r="344">
      <c r="A344" s="360" t="n">
        <v>50</v>
      </c>
      <c r="B344" s="360" t="n">
        <v>0</v>
      </c>
      <c r="C344" s="360" t="n">
        <v>0</v>
      </c>
      <c r="D344" s="360" t="n">
        <v>1</v>
      </c>
      <c r="E344" s="360" t="n">
        <v>228</v>
      </c>
      <c r="F344" s="360">
        <f>ROUND(Source!AY336,O344)</f>
        <v/>
      </c>
      <c r="G344" s="360" t="inlineStr">
        <is>
          <t>СтМатПод</t>
        </is>
      </c>
      <c r="H344" s="360" t="inlineStr">
        <is>
          <t>Стоимость материалов подрядчика</t>
        </is>
      </c>
      <c r="I344" s="360" t="n"/>
      <c r="J344" s="360" t="n"/>
      <c r="K344" s="360" t="n">
        <v>228</v>
      </c>
      <c r="L344" s="360" t="n">
        <v>7</v>
      </c>
      <c r="M344" s="360" t="n">
        <v>3</v>
      </c>
      <c r="N344" s="360" t="inlineStr"/>
      <c r="O344" s="360" t="n">
        <v>0</v>
      </c>
      <c r="P344" s="360" t="n"/>
      <c r="Q344" s="360" t="n"/>
      <c r="R344" s="360" t="n"/>
      <c r="S344" s="360" t="n"/>
      <c r="T344" s="360" t="n"/>
      <c r="U344" s="360" t="n"/>
      <c r="V344" s="360" t="n"/>
      <c r="W344" s="360" t="n">
        <v>0</v>
      </c>
      <c r="X344" s="360" t="n">
        <v>1</v>
      </c>
      <c r="Y344" s="360" t="n">
        <v>0</v>
      </c>
      <c r="Z344" s="360" t="n"/>
      <c r="AA344" s="360" t="n"/>
      <c r="AB344" s="360" t="n"/>
    </row>
    <row r="345">
      <c r="A345" s="360" t="n">
        <v>50</v>
      </c>
      <c r="B345" s="360" t="n">
        <v>0</v>
      </c>
      <c r="C345" s="360" t="n">
        <v>0</v>
      </c>
      <c r="D345" s="360" t="n">
        <v>1</v>
      </c>
      <c r="E345" s="360" t="n">
        <v>216</v>
      </c>
      <c r="F345" s="360">
        <f>ROUND(Source!AP336,O345)</f>
        <v/>
      </c>
      <c r="G345" s="360" t="inlineStr">
        <is>
          <t>Оборуд</t>
        </is>
      </c>
      <c r="H345" s="360" t="inlineStr">
        <is>
          <t>Стоимость оборудования (всего)</t>
        </is>
      </c>
      <c r="I345" s="360" t="n"/>
      <c r="J345" s="360" t="n"/>
      <c r="K345" s="360" t="n">
        <v>216</v>
      </c>
      <c r="L345" s="360" t="n">
        <v>8</v>
      </c>
      <c r="M345" s="360" t="n">
        <v>3</v>
      </c>
      <c r="N345" s="360" t="inlineStr"/>
      <c r="O345" s="360" t="n">
        <v>0</v>
      </c>
      <c r="P345" s="360" t="n"/>
      <c r="Q345" s="360" t="n"/>
      <c r="R345" s="360" t="n"/>
      <c r="S345" s="360" t="n"/>
      <c r="T345" s="360" t="n"/>
      <c r="U345" s="360" t="n"/>
      <c r="V345" s="360" t="n"/>
      <c r="W345" s="360" t="n">
        <v>0</v>
      </c>
      <c r="X345" s="360" t="n">
        <v>1</v>
      </c>
      <c r="Y345" s="360" t="n">
        <v>0</v>
      </c>
      <c r="Z345" s="360" t="n"/>
      <c r="AA345" s="360" t="n"/>
      <c r="AB345" s="360" t="n"/>
    </row>
    <row r="346">
      <c r="A346" s="360" t="n">
        <v>50</v>
      </c>
      <c r="B346" s="360" t="n">
        <v>0</v>
      </c>
      <c r="C346" s="360" t="n">
        <v>0</v>
      </c>
      <c r="D346" s="360" t="n">
        <v>1</v>
      </c>
      <c r="E346" s="360" t="n">
        <v>223</v>
      </c>
      <c r="F346" s="360">
        <f>ROUND(Source!AQ336,O346)</f>
        <v/>
      </c>
      <c r="G346" s="360" t="inlineStr">
        <is>
          <t>ОборудЗак</t>
        </is>
      </c>
      <c r="H346" s="360" t="inlineStr">
        <is>
          <t>Стоимость оборудования заказчика</t>
        </is>
      </c>
      <c r="I346" s="360" t="n"/>
      <c r="J346" s="360" t="n"/>
      <c r="K346" s="360" t="n">
        <v>223</v>
      </c>
      <c r="L346" s="360" t="n">
        <v>9</v>
      </c>
      <c r="M346" s="360" t="n">
        <v>3</v>
      </c>
      <c r="N346" s="360" t="inlineStr"/>
      <c r="O346" s="360" t="n">
        <v>0</v>
      </c>
      <c r="P346" s="360" t="n"/>
      <c r="Q346" s="360" t="n"/>
      <c r="R346" s="360" t="n"/>
      <c r="S346" s="360" t="n"/>
      <c r="T346" s="360" t="n"/>
      <c r="U346" s="360" t="n"/>
      <c r="V346" s="360" t="n"/>
      <c r="W346" s="360" t="n">
        <v>0</v>
      </c>
      <c r="X346" s="360" t="n">
        <v>1</v>
      </c>
      <c r="Y346" s="360" t="n">
        <v>0</v>
      </c>
      <c r="Z346" s="360" t="n"/>
      <c r="AA346" s="360" t="n"/>
      <c r="AB346" s="360" t="n"/>
    </row>
    <row r="347">
      <c r="A347" s="360" t="n">
        <v>50</v>
      </c>
      <c r="B347" s="360" t="n">
        <v>0</v>
      </c>
      <c r="C347" s="360" t="n">
        <v>0</v>
      </c>
      <c r="D347" s="360" t="n">
        <v>1</v>
      </c>
      <c r="E347" s="360" t="n">
        <v>229</v>
      </c>
      <c r="F347" s="360">
        <f>ROUND(Source!AZ336,O347)</f>
        <v/>
      </c>
      <c r="G347" s="360" t="inlineStr">
        <is>
          <t>ОборудПод</t>
        </is>
      </c>
      <c r="H347" s="360" t="inlineStr">
        <is>
          <t>Стоимость оборудования подрядчика</t>
        </is>
      </c>
      <c r="I347" s="360" t="n"/>
      <c r="J347" s="360" t="n"/>
      <c r="K347" s="360" t="n">
        <v>229</v>
      </c>
      <c r="L347" s="360" t="n">
        <v>10</v>
      </c>
      <c r="M347" s="360" t="n">
        <v>3</v>
      </c>
      <c r="N347" s="360" t="inlineStr"/>
      <c r="O347" s="360" t="n">
        <v>0</v>
      </c>
      <c r="P347" s="360" t="n"/>
      <c r="Q347" s="360" t="n"/>
      <c r="R347" s="360" t="n"/>
      <c r="S347" s="360" t="n"/>
      <c r="T347" s="360" t="n"/>
      <c r="U347" s="360" t="n"/>
      <c r="V347" s="360" t="n"/>
      <c r="W347" s="360" t="n">
        <v>0</v>
      </c>
      <c r="X347" s="360" t="n">
        <v>1</v>
      </c>
      <c r="Y347" s="360" t="n">
        <v>0</v>
      </c>
      <c r="Z347" s="360" t="n"/>
      <c r="AA347" s="360" t="n"/>
      <c r="AB347" s="360" t="n"/>
    </row>
    <row r="348">
      <c r="A348" s="360" t="n">
        <v>50</v>
      </c>
      <c r="B348" s="360" t="n">
        <v>0</v>
      </c>
      <c r="C348" s="360" t="n">
        <v>0</v>
      </c>
      <c r="D348" s="360" t="n">
        <v>1</v>
      </c>
      <c r="E348" s="360" t="n">
        <v>203</v>
      </c>
      <c r="F348" s="360">
        <f>ROUND(Source!Q336,O348)</f>
        <v/>
      </c>
      <c r="G348" s="360" t="inlineStr">
        <is>
          <t>ЭММ</t>
        </is>
      </c>
      <c r="H348" s="360" t="inlineStr">
        <is>
          <t>Эксплуатация машин</t>
        </is>
      </c>
      <c r="I348" s="360" t="n"/>
      <c r="J348" s="360" t="n"/>
      <c r="K348" s="360" t="n">
        <v>203</v>
      </c>
      <c r="L348" s="360" t="n">
        <v>11</v>
      </c>
      <c r="M348" s="360" t="n">
        <v>3</v>
      </c>
      <c r="N348" s="360" t="inlineStr"/>
      <c r="O348" s="360" t="n">
        <v>0</v>
      </c>
      <c r="P348" s="360" t="n"/>
      <c r="Q348" s="360" t="n"/>
      <c r="R348" s="360" t="n"/>
      <c r="S348" s="360" t="n"/>
      <c r="T348" s="360" t="n"/>
      <c r="U348" s="360" t="n"/>
      <c r="V348" s="360" t="n"/>
      <c r="W348" s="360" t="n">
        <v>0</v>
      </c>
      <c r="X348" s="360" t="n">
        <v>1</v>
      </c>
      <c r="Y348" s="360" t="n">
        <v>0</v>
      </c>
      <c r="Z348" s="360" t="n"/>
      <c r="AA348" s="360" t="n"/>
      <c r="AB348" s="360" t="n"/>
    </row>
    <row r="349">
      <c r="A349" s="360" t="n">
        <v>50</v>
      </c>
      <c r="B349" s="360" t="n">
        <v>0</v>
      </c>
      <c r="C349" s="360" t="n">
        <v>0</v>
      </c>
      <c r="D349" s="360" t="n">
        <v>1</v>
      </c>
      <c r="E349" s="360" t="n">
        <v>231</v>
      </c>
      <c r="F349" s="360">
        <f>ROUND(Source!BB336,O349)</f>
        <v/>
      </c>
      <c r="G349" s="360" t="inlineStr">
        <is>
          <t>ЭММсНРиСП</t>
        </is>
      </c>
      <c r="H349" s="360" t="inlineStr">
        <is>
          <t>Эксплуатация машин по ТСН-2001.16</t>
        </is>
      </c>
      <c r="I349" s="360" t="n"/>
      <c r="J349" s="360" t="n"/>
      <c r="K349" s="360" t="n">
        <v>231</v>
      </c>
      <c r="L349" s="360" t="n">
        <v>12</v>
      </c>
      <c r="M349" s="360" t="n">
        <v>3</v>
      </c>
      <c r="N349" s="360" t="inlineStr"/>
      <c r="O349" s="360" t="n">
        <v>0</v>
      </c>
      <c r="P349" s="360" t="n"/>
      <c r="Q349" s="360" t="n"/>
      <c r="R349" s="360" t="n"/>
      <c r="S349" s="360" t="n"/>
      <c r="T349" s="360" t="n"/>
      <c r="U349" s="360" t="n"/>
      <c r="V349" s="360" t="n"/>
      <c r="W349" s="360" t="n">
        <v>0</v>
      </c>
      <c r="X349" s="360" t="n">
        <v>1</v>
      </c>
      <c r="Y349" s="360" t="n">
        <v>0</v>
      </c>
      <c r="Z349" s="360" t="n"/>
      <c r="AA349" s="360" t="n"/>
      <c r="AB349" s="360" t="n"/>
    </row>
    <row r="350">
      <c r="A350" s="360" t="n">
        <v>50</v>
      </c>
      <c r="B350" s="360" t="n">
        <v>0</v>
      </c>
      <c r="C350" s="360" t="n">
        <v>0</v>
      </c>
      <c r="D350" s="360" t="n">
        <v>1</v>
      </c>
      <c r="E350" s="360" t="n">
        <v>204</v>
      </c>
      <c r="F350" s="360">
        <f>ROUND(Source!R336,O350)</f>
        <v/>
      </c>
      <c r="G350" s="360" t="inlineStr">
        <is>
          <t>ЗПМ</t>
        </is>
      </c>
      <c r="H350" s="360" t="inlineStr">
        <is>
          <t>ЗП машинистов</t>
        </is>
      </c>
      <c r="I350" s="360" t="n"/>
      <c r="J350" s="360" t="n"/>
      <c r="K350" s="360" t="n">
        <v>204</v>
      </c>
      <c r="L350" s="360" t="n">
        <v>13</v>
      </c>
      <c r="M350" s="360" t="n">
        <v>3</v>
      </c>
      <c r="N350" s="360" t="inlineStr"/>
      <c r="O350" s="360" t="n">
        <v>0</v>
      </c>
      <c r="P350" s="360" t="n"/>
      <c r="Q350" s="360" t="n"/>
      <c r="R350" s="360" t="n"/>
      <c r="S350" s="360" t="n"/>
      <c r="T350" s="360" t="n"/>
      <c r="U350" s="360" t="n"/>
      <c r="V350" s="360" t="n"/>
      <c r="W350" s="360" t="n">
        <v>0</v>
      </c>
      <c r="X350" s="360" t="n">
        <v>1</v>
      </c>
      <c r="Y350" s="360" t="n">
        <v>0</v>
      </c>
      <c r="Z350" s="360" t="n"/>
      <c r="AA350" s="360" t="n"/>
      <c r="AB350" s="360" t="n"/>
    </row>
    <row r="351">
      <c r="A351" s="360" t="n">
        <v>50</v>
      </c>
      <c r="B351" s="360" t="n">
        <v>0</v>
      </c>
      <c r="C351" s="360" t="n">
        <v>0</v>
      </c>
      <c r="D351" s="360" t="n">
        <v>1</v>
      </c>
      <c r="E351" s="360" t="n">
        <v>205</v>
      </c>
      <c r="F351" s="360">
        <f>ROUND(Source!S336,O351)</f>
        <v/>
      </c>
      <c r="G351" s="360" t="inlineStr">
        <is>
          <t>ОЗП</t>
        </is>
      </c>
      <c r="H351" s="360" t="inlineStr">
        <is>
          <t>Основная ЗП рабочих</t>
        </is>
      </c>
      <c r="I351" s="360" t="n"/>
      <c r="J351" s="360" t="n"/>
      <c r="K351" s="360" t="n">
        <v>205</v>
      </c>
      <c r="L351" s="360" t="n">
        <v>14</v>
      </c>
      <c r="M351" s="360" t="n">
        <v>3</v>
      </c>
      <c r="N351" s="360" t="inlineStr"/>
      <c r="O351" s="360" t="n">
        <v>0</v>
      </c>
      <c r="P351" s="360" t="n"/>
      <c r="Q351" s="360" t="n"/>
      <c r="R351" s="360" t="n"/>
      <c r="S351" s="360" t="n"/>
      <c r="T351" s="360" t="n"/>
      <c r="U351" s="360" t="n"/>
      <c r="V351" s="360" t="n"/>
      <c r="W351" s="360" t="n">
        <v>0</v>
      </c>
      <c r="X351" s="360" t="n">
        <v>1</v>
      </c>
      <c r="Y351" s="360" t="n">
        <v>0</v>
      </c>
      <c r="Z351" s="360" t="n"/>
      <c r="AA351" s="360" t="n"/>
      <c r="AB351" s="360" t="n"/>
    </row>
    <row r="352">
      <c r="A352" s="360" t="n">
        <v>50</v>
      </c>
      <c r="B352" s="360" t="n">
        <v>0</v>
      </c>
      <c r="C352" s="360" t="n">
        <v>0</v>
      </c>
      <c r="D352" s="360" t="n">
        <v>1</v>
      </c>
      <c r="E352" s="360" t="n">
        <v>232</v>
      </c>
      <c r="F352" s="360">
        <f>ROUND(Source!BC336,O352)</f>
        <v/>
      </c>
      <c r="G352" s="360" t="inlineStr">
        <is>
          <t>ОЗПсНРиСП</t>
        </is>
      </c>
      <c r="H352" s="360" t="inlineStr">
        <is>
          <t>Основная ЗП рабочих по ТСН-2001.16</t>
        </is>
      </c>
      <c r="I352" s="360" t="n"/>
      <c r="J352" s="360" t="n"/>
      <c r="K352" s="360" t="n">
        <v>232</v>
      </c>
      <c r="L352" s="360" t="n">
        <v>15</v>
      </c>
      <c r="M352" s="360" t="n">
        <v>3</v>
      </c>
      <c r="N352" s="360" t="inlineStr"/>
      <c r="O352" s="360" t="n">
        <v>0</v>
      </c>
      <c r="P352" s="360" t="n"/>
      <c r="Q352" s="360" t="n"/>
      <c r="R352" s="360" t="n"/>
      <c r="S352" s="360" t="n"/>
      <c r="T352" s="360" t="n"/>
      <c r="U352" s="360" t="n"/>
      <c r="V352" s="360" t="n"/>
      <c r="W352" s="360" t="n">
        <v>0</v>
      </c>
      <c r="X352" s="360" t="n">
        <v>1</v>
      </c>
      <c r="Y352" s="360" t="n">
        <v>0</v>
      </c>
      <c r="Z352" s="360" t="n"/>
      <c r="AA352" s="360" t="n"/>
      <c r="AB352" s="360" t="n"/>
    </row>
    <row r="353">
      <c r="A353" s="360" t="n">
        <v>50</v>
      </c>
      <c r="B353" s="360" t="n">
        <v>0</v>
      </c>
      <c r="C353" s="360" t="n">
        <v>0</v>
      </c>
      <c r="D353" s="360" t="n">
        <v>1</v>
      </c>
      <c r="E353" s="360" t="n">
        <v>214</v>
      </c>
      <c r="F353" s="360">
        <f>ROUND(Source!AS336,O353)</f>
        <v/>
      </c>
      <c r="G353" s="360" t="inlineStr">
        <is>
          <t>Строит</t>
        </is>
      </c>
      <c r="H353" s="360" t="inlineStr">
        <is>
          <t>Строительные работы с НР и СП</t>
        </is>
      </c>
      <c r="I353" s="360" t="n"/>
      <c r="J353" s="360" t="n"/>
      <c r="K353" s="360" t="n">
        <v>214</v>
      </c>
      <c r="L353" s="360" t="n">
        <v>16</v>
      </c>
      <c r="M353" s="360" t="n">
        <v>3</v>
      </c>
      <c r="N353" s="360" t="inlineStr"/>
      <c r="O353" s="360" t="n">
        <v>0</v>
      </c>
      <c r="P353" s="360" t="n"/>
      <c r="Q353" s="360" t="n"/>
      <c r="R353" s="360" t="n"/>
      <c r="S353" s="360" t="n"/>
      <c r="T353" s="360" t="n"/>
      <c r="U353" s="360" t="n"/>
      <c r="V353" s="360" t="n"/>
      <c r="W353" s="360" t="n">
        <v>0</v>
      </c>
      <c r="X353" s="360" t="n">
        <v>1</v>
      </c>
      <c r="Y353" s="360" t="n">
        <v>0</v>
      </c>
      <c r="Z353" s="360" t="n"/>
      <c r="AA353" s="360" t="n"/>
      <c r="AB353" s="360" t="n"/>
    </row>
    <row r="354">
      <c r="A354" s="360" t="n">
        <v>50</v>
      </c>
      <c r="B354" s="360" t="n">
        <v>0</v>
      </c>
      <c r="C354" s="360" t="n">
        <v>0</v>
      </c>
      <c r="D354" s="360" t="n">
        <v>1</v>
      </c>
      <c r="E354" s="360" t="n">
        <v>215</v>
      </c>
      <c r="F354" s="360">
        <f>ROUND(Source!AT336,O354)</f>
        <v/>
      </c>
      <c r="G354" s="360" t="inlineStr">
        <is>
          <t>Монтаж</t>
        </is>
      </c>
      <c r="H354" s="360" t="inlineStr">
        <is>
          <t>Монтажные работы с НР и СП</t>
        </is>
      </c>
      <c r="I354" s="360" t="n"/>
      <c r="J354" s="360" t="n"/>
      <c r="K354" s="360" t="n">
        <v>215</v>
      </c>
      <c r="L354" s="360" t="n">
        <v>17</v>
      </c>
      <c r="M354" s="360" t="n">
        <v>3</v>
      </c>
      <c r="N354" s="360" t="inlineStr"/>
      <c r="O354" s="360" t="n">
        <v>0</v>
      </c>
      <c r="P354" s="360" t="n"/>
      <c r="Q354" s="360" t="n"/>
      <c r="R354" s="360" t="n"/>
      <c r="S354" s="360" t="n"/>
      <c r="T354" s="360" t="n"/>
      <c r="U354" s="360" t="n"/>
      <c r="V354" s="360" t="n"/>
      <c r="W354" s="360" t="n">
        <v>0</v>
      </c>
      <c r="X354" s="360" t="n">
        <v>1</v>
      </c>
      <c r="Y354" s="360" t="n">
        <v>0</v>
      </c>
      <c r="Z354" s="360" t="n"/>
      <c r="AA354" s="360" t="n"/>
      <c r="AB354" s="360" t="n"/>
    </row>
    <row r="355">
      <c r="A355" s="360" t="n">
        <v>50</v>
      </c>
      <c r="B355" s="360" t="n">
        <v>0</v>
      </c>
      <c r="C355" s="360" t="n">
        <v>0</v>
      </c>
      <c r="D355" s="360" t="n">
        <v>1</v>
      </c>
      <c r="E355" s="360" t="n">
        <v>217</v>
      </c>
      <c r="F355" s="360">
        <f>ROUND(Source!AU336,O355)</f>
        <v/>
      </c>
      <c r="G355" s="360" t="inlineStr">
        <is>
          <t>Прочие</t>
        </is>
      </c>
      <c r="H355" s="360" t="inlineStr">
        <is>
          <t>Прочие работы с НР и СП</t>
        </is>
      </c>
      <c r="I355" s="360" t="n"/>
      <c r="J355" s="360" t="n"/>
      <c r="K355" s="360" t="n">
        <v>217</v>
      </c>
      <c r="L355" s="360" t="n">
        <v>18</v>
      </c>
      <c r="M355" s="360" t="n">
        <v>3</v>
      </c>
      <c r="N355" s="360" t="inlineStr"/>
      <c r="O355" s="360" t="n">
        <v>0</v>
      </c>
      <c r="P355" s="360" t="n"/>
      <c r="Q355" s="360" t="n"/>
      <c r="R355" s="360" t="n"/>
      <c r="S355" s="360" t="n"/>
      <c r="T355" s="360" t="n"/>
      <c r="U355" s="360" t="n"/>
      <c r="V355" s="360" t="n"/>
      <c r="W355" s="360" t="n">
        <v>0</v>
      </c>
      <c r="X355" s="360" t="n">
        <v>1</v>
      </c>
      <c r="Y355" s="360" t="n">
        <v>0</v>
      </c>
      <c r="Z355" s="360" t="n"/>
      <c r="AA355" s="360" t="n"/>
      <c r="AB355" s="360" t="n"/>
    </row>
    <row r="356">
      <c r="A356" s="360" t="n">
        <v>50</v>
      </c>
      <c r="B356" s="360" t="n">
        <v>0</v>
      </c>
      <c r="C356" s="360" t="n">
        <v>0</v>
      </c>
      <c r="D356" s="360" t="n">
        <v>1</v>
      </c>
      <c r="E356" s="360" t="n">
        <v>230</v>
      </c>
      <c r="F356" s="360">
        <f>ROUND(Source!BA336,O356)</f>
        <v/>
      </c>
      <c r="G356" s="360" t="inlineStr">
        <is>
          <t>ПрочиеЗатр</t>
        </is>
      </c>
      <c r="H356" s="360" t="inlineStr">
        <is>
          <t>Прочие затраты по ТСН-2001.16</t>
        </is>
      </c>
      <c r="I356" s="360" t="n"/>
      <c r="J356" s="360" t="n"/>
      <c r="K356" s="360" t="n">
        <v>230</v>
      </c>
      <c r="L356" s="360" t="n">
        <v>19</v>
      </c>
      <c r="M356" s="360" t="n">
        <v>3</v>
      </c>
      <c r="N356" s="360" t="inlineStr"/>
      <c r="O356" s="360" t="n">
        <v>0</v>
      </c>
      <c r="P356" s="360" t="n"/>
      <c r="Q356" s="360" t="n"/>
      <c r="R356" s="360" t="n"/>
      <c r="S356" s="360" t="n"/>
      <c r="T356" s="360" t="n"/>
      <c r="U356" s="360" t="n"/>
      <c r="V356" s="360" t="n"/>
      <c r="W356" s="360" t="n">
        <v>0</v>
      </c>
      <c r="X356" s="360" t="n">
        <v>1</v>
      </c>
      <c r="Y356" s="360" t="n">
        <v>0</v>
      </c>
      <c r="Z356" s="360" t="n"/>
      <c r="AA356" s="360" t="n"/>
      <c r="AB356" s="360" t="n"/>
    </row>
    <row r="357">
      <c r="A357" s="360" t="n">
        <v>50</v>
      </c>
      <c r="B357" s="360" t="n">
        <v>0</v>
      </c>
      <c r="C357" s="360" t="n">
        <v>0</v>
      </c>
      <c r="D357" s="360" t="n">
        <v>1</v>
      </c>
      <c r="E357" s="360" t="n">
        <v>206</v>
      </c>
      <c r="F357" s="360">
        <f>ROUND(Source!T336,O357)</f>
        <v/>
      </c>
      <c r="G357" s="360" t="inlineStr">
        <is>
          <t>ВозврМат</t>
        </is>
      </c>
      <c r="H357" s="360" t="inlineStr">
        <is>
          <t>Возврат материалов</t>
        </is>
      </c>
      <c r="I357" s="360" t="n"/>
      <c r="J357" s="360" t="n"/>
      <c r="K357" s="360" t="n">
        <v>206</v>
      </c>
      <c r="L357" s="360" t="n">
        <v>20</v>
      </c>
      <c r="M357" s="360" t="n">
        <v>3</v>
      </c>
      <c r="N357" s="360" t="inlineStr"/>
      <c r="O357" s="360" t="n">
        <v>0</v>
      </c>
      <c r="P357" s="360" t="n"/>
      <c r="Q357" s="360" t="n"/>
      <c r="R357" s="360" t="n"/>
      <c r="S357" s="360" t="n"/>
      <c r="T357" s="360" t="n"/>
      <c r="U357" s="360" t="n"/>
      <c r="V357" s="360" t="n"/>
      <c r="W357" s="360" t="n">
        <v>0</v>
      </c>
      <c r="X357" s="360" t="n">
        <v>1</v>
      </c>
      <c r="Y357" s="360" t="n">
        <v>0</v>
      </c>
      <c r="Z357" s="360" t="n"/>
      <c r="AA357" s="360" t="n"/>
      <c r="AB357" s="360" t="n"/>
    </row>
    <row r="358">
      <c r="A358" s="360" t="n">
        <v>50</v>
      </c>
      <c r="B358" s="360" t="n">
        <v>0</v>
      </c>
      <c r="C358" s="360" t="n">
        <v>0</v>
      </c>
      <c r="D358" s="360" t="n">
        <v>1</v>
      </c>
      <c r="E358" s="360" t="n">
        <v>207</v>
      </c>
      <c r="F358" s="360">
        <f>ROUND(Source!U336,O358)</f>
        <v/>
      </c>
      <c r="G358" s="360" t="inlineStr">
        <is>
          <t>ТрудСтр</t>
        </is>
      </c>
      <c r="H358" s="360" t="inlineStr">
        <is>
          <t>Трудозатраты строителей</t>
        </is>
      </c>
      <c r="I358" s="360" t="n"/>
      <c r="J358" s="360" t="n"/>
      <c r="K358" s="360" t="n">
        <v>207</v>
      </c>
      <c r="L358" s="360" t="n">
        <v>21</v>
      </c>
      <c r="M358" s="360" t="n">
        <v>3</v>
      </c>
      <c r="N358" s="360" t="inlineStr"/>
      <c r="O358" s="360" t="n">
        <v>7</v>
      </c>
      <c r="P358" s="360" t="n"/>
      <c r="Q358" s="360" t="n"/>
      <c r="R358" s="360" t="n"/>
      <c r="S358" s="360" t="n"/>
      <c r="T358" s="360" t="n"/>
      <c r="U358" s="360" t="n"/>
      <c r="V358" s="360" t="n"/>
      <c r="W358" s="360" t="n">
        <v>0</v>
      </c>
      <c r="X358" s="360" t="n">
        <v>1</v>
      </c>
      <c r="Y358" s="360" t="n">
        <v>0</v>
      </c>
      <c r="Z358" s="360" t="n"/>
      <c r="AA358" s="360" t="n"/>
      <c r="AB358" s="360" t="n"/>
    </row>
    <row r="359">
      <c r="A359" s="360" t="n">
        <v>50</v>
      </c>
      <c r="B359" s="360" t="n">
        <v>0</v>
      </c>
      <c r="C359" s="360" t="n">
        <v>0</v>
      </c>
      <c r="D359" s="360" t="n">
        <v>1</v>
      </c>
      <c r="E359" s="360" t="n">
        <v>208</v>
      </c>
      <c r="F359" s="360">
        <f>ROUND(Source!V336,O359)</f>
        <v/>
      </c>
      <c r="G359" s="360" t="inlineStr">
        <is>
          <t>ТрудМаш</t>
        </is>
      </c>
      <c r="H359" s="360" t="inlineStr">
        <is>
          <t>Трудозатраты машинистов</t>
        </is>
      </c>
      <c r="I359" s="360" t="n"/>
      <c r="J359" s="360" t="n"/>
      <c r="K359" s="360" t="n">
        <v>208</v>
      </c>
      <c r="L359" s="360" t="n">
        <v>22</v>
      </c>
      <c r="M359" s="360" t="n">
        <v>3</v>
      </c>
      <c r="N359" s="360" t="inlineStr"/>
      <c r="O359" s="360" t="n">
        <v>7</v>
      </c>
      <c r="P359" s="360" t="n"/>
      <c r="Q359" s="360" t="n"/>
      <c r="R359" s="360" t="n"/>
      <c r="S359" s="360" t="n"/>
      <c r="T359" s="360" t="n"/>
      <c r="U359" s="360" t="n"/>
      <c r="V359" s="360" t="n"/>
      <c r="W359" s="360" t="n">
        <v>0</v>
      </c>
      <c r="X359" s="360" t="n">
        <v>1</v>
      </c>
      <c r="Y359" s="360" t="n">
        <v>0</v>
      </c>
      <c r="Z359" s="360" t="n"/>
      <c r="AA359" s="360" t="n"/>
      <c r="AB359" s="360" t="n"/>
    </row>
    <row r="360">
      <c r="A360" s="360" t="n">
        <v>50</v>
      </c>
      <c r="B360" s="360" t="n">
        <v>0</v>
      </c>
      <c r="C360" s="360" t="n">
        <v>0</v>
      </c>
      <c r="D360" s="360" t="n">
        <v>1</v>
      </c>
      <c r="E360" s="360" t="n">
        <v>209</v>
      </c>
      <c r="F360" s="360">
        <f>ROUND(Source!W336,O360)</f>
        <v/>
      </c>
      <c r="G360" s="360" t="inlineStr">
        <is>
          <t>ТранспМат</t>
        </is>
      </c>
      <c r="H360" s="360" t="inlineStr">
        <is>
          <t>Транспорт материалов</t>
        </is>
      </c>
      <c r="I360" s="360" t="n"/>
      <c r="J360" s="360" t="n"/>
      <c r="K360" s="360" t="n">
        <v>209</v>
      </c>
      <c r="L360" s="360" t="n">
        <v>23</v>
      </c>
      <c r="M360" s="360" t="n">
        <v>3</v>
      </c>
      <c r="N360" s="360" t="inlineStr"/>
      <c r="O360" s="360" t="n">
        <v>0</v>
      </c>
      <c r="P360" s="360" t="n"/>
      <c r="Q360" s="360" t="n"/>
      <c r="R360" s="360" t="n"/>
      <c r="S360" s="360" t="n"/>
      <c r="T360" s="360" t="n"/>
      <c r="U360" s="360" t="n"/>
      <c r="V360" s="360" t="n"/>
      <c r="W360" s="360" t="n">
        <v>0</v>
      </c>
      <c r="X360" s="360" t="n">
        <v>1</v>
      </c>
      <c r="Y360" s="360" t="n">
        <v>0</v>
      </c>
      <c r="Z360" s="360" t="n"/>
      <c r="AA360" s="360" t="n"/>
      <c r="AB360" s="360" t="n"/>
    </row>
    <row r="361">
      <c r="A361" s="360" t="n">
        <v>50</v>
      </c>
      <c r="B361" s="360" t="n">
        <v>0</v>
      </c>
      <c r="C361" s="360" t="n">
        <v>0</v>
      </c>
      <c r="D361" s="360" t="n">
        <v>1</v>
      </c>
      <c r="E361" s="360" t="n">
        <v>233</v>
      </c>
      <c r="F361" s="360">
        <f>ROUND(Source!BD336,O361)</f>
        <v/>
      </c>
      <c r="G361" s="360" t="inlineStr">
        <is>
          <t>Перевозка</t>
        </is>
      </c>
      <c r="H361" s="360" t="inlineStr">
        <is>
          <t>Перевозка грузов</t>
        </is>
      </c>
      <c r="I361" s="360" t="n"/>
      <c r="J361" s="360" t="n"/>
      <c r="K361" s="360" t="n">
        <v>233</v>
      </c>
      <c r="L361" s="360" t="n">
        <v>24</v>
      </c>
      <c r="M361" s="360" t="n">
        <v>3</v>
      </c>
      <c r="N361" s="360" t="inlineStr"/>
      <c r="O361" s="360" t="n">
        <v>0</v>
      </c>
      <c r="P361" s="360" t="n"/>
      <c r="Q361" s="360" t="n"/>
      <c r="R361" s="360" t="n"/>
      <c r="S361" s="360" t="n"/>
      <c r="T361" s="360" t="n"/>
      <c r="U361" s="360" t="n"/>
      <c r="V361" s="360" t="n"/>
      <c r="W361" s="360" t="n">
        <v>0</v>
      </c>
      <c r="X361" s="360" t="n">
        <v>1</v>
      </c>
      <c r="Y361" s="360" t="n">
        <v>0</v>
      </c>
      <c r="Z361" s="360" t="n"/>
      <c r="AA361" s="360" t="n"/>
      <c r="AB361" s="360" t="n"/>
    </row>
    <row r="362">
      <c r="A362" s="360" t="n">
        <v>50</v>
      </c>
      <c r="B362" s="360" t="n">
        <v>0</v>
      </c>
      <c r="C362" s="360" t="n">
        <v>0</v>
      </c>
      <c r="D362" s="360" t="n">
        <v>1</v>
      </c>
      <c r="E362" s="360" t="n">
        <v>210</v>
      </c>
      <c r="F362" s="360">
        <f>ROUND(Source!X336,O362)</f>
        <v/>
      </c>
      <c r="G362" s="360" t="inlineStr">
        <is>
          <t>НР</t>
        </is>
      </c>
      <c r="H362" s="360" t="inlineStr">
        <is>
          <t>Накладные расходы</t>
        </is>
      </c>
      <c r="I362" s="360" t="n"/>
      <c r="J362" s="360" t="n"/>
      <c r="K362" s="360" t="n">
        <v>210</v>
      </c>
      <c r="L362" s="360" t="n">
        <v>25</v>
      </c>
      <c r="M362" s="360" t="n">
        <v>3</v>
      </c>
      <c r="N362" s="360" t="inlineStr"/>
      <c r="O362" s="360" t="n">
        <v>0</v>
      </c>
      <c r="P362" s="360" t="n"/>
      <c r="Q362" s="360" t="n"/>
      <c r="R362" s="360" t="n"/>
      <c r="S362" s="360" t="n"/>
      <c r="T362" s="360" t="n"/>
      <c r="U362" s="360" t="n"/>
      <c r="V362" s="360" t="n"/>
      <c r="W362" s="360" t="n">
        <v>0</v>
      </c>
      <c r="X362" s="360" t="n">
        <v>1</v>
      </c>
      <c r="Y362" s="360" t="n">
        <v>0</v>
      </c>
      <c r="Z362" s="360" t="n"/>
      <c r="AA362" s="360" t="n"/>
      <c r="AB362" s="360" t="n"/>
    </row>
    <row r="363">
      <c r="A363" s="360" t="n">
        <v>50</v>
      </c>
      <c r="B363" s="360" t="n">
        <v>0</v>
      </c>
      <c r="C363" s="360" t="n">
        <v>0</v>
      </c>
      <c r="D363" s="360" t="n">
        <v>1</v>
      </c>
      <c r="E363" s="360" t="n">
        <v>211</v>
      </c>
      <c r="F363" s="360">
        <f>ROUND(Source!Y336,O363)</f>
        <v/>
      </c>
      <c r="G363" s="360" t="inlineStr">
        <is>
          <t>СмПриб</t>
        </is>
      </c>
      <c r="H363" s="360" t="inlineStr">
        <is>
          <t>Сметная прибыль</t>
        </is>
      </c>
      <c r="I363" s="360" t="n"/>
      <c r="J363" s="360" t="n"/>
      <c r="K363" s="360" t="n">
        <v>211</v>
      </c>
      <c r="L363" s="360" t="n">
        <v>26</v>
      </c>
      <c r="M363" s="360" t="n">
        <v>3</v>
      </c>
      <c r="N363" s="360" t="inlineStr"/>
      <c r="O363" s="360" t="n">
        <v>0</v>
      </c>
      <c r="P363" s="360" t="n"/>
      <c r="Q363" s="360" t="n"/>
      <c r="R363" s="360" t="n"/>
      <c r="S363" s="360" t="n"/>
      <c r="T363" s="360" t="n"/>
      <c r="U363" s="360" t="n"/>
      <c r="V363" s="360" t="n"/>
      <c r="W363" s="360" t="n">
        <v>0</v>
      </c>
      <c r="X363" s="360" t="n">
        <v>1</v>
      </c>
      <c r="Y363" s="360" t="n">
        <v>0</v>
      </c>
      <c r="Z363" s="360" t="n"/>
      <c r="AA363" s="360" t="n"/>
      <c r="AB363" s="360" t="n"/>
    </row>
    <row r="364">
      <c r="A364" s="360" t="n">
        <v>50</v>
      </c>
      <c r="B364" s="360" t="n">
        <v>0</v>
      </c>
      <c r="C364" s="360" t="n">
        <v>0</v>
      </c>
      <c r="D364" s="360" t="n">
        <v>1</v>
      </c>
      <c r="E364" s="360" t="n">
        <v>224</v>
      </c>
      <c r="F364" s="360">
        <f>ROUND(Source!AR336,O364)</f>
        <v/>
      </c>
      <c r="G364" s="360" t="inlineStr">
        <is>
          <t>Всего</t>
        </is>
      </c>
      <c r="H364" s="360" t="inlineStr">
        <is>
          <t>Всего с НР и СП</t>
        </is>
      </c>
      <c r="I364" s="360" t="n"/>
      <c r="J364" s="360" t="n"/>
      <c r="K364" s="360" t="n">
        <v>224</v>
      </c>
      <c r="L364" s="360" t="n">
        <v>27</v>
      </c>
      <c r="M364" s="360" t="n">
        <v>3</v>
      </c>
      <c r="N364" s="360" t="inlineStr"/>
      <c r="O364" s="360" t="n">
        <v>0</v>
      </c>
      <c r="P364" s="360" t="n"/>
      <c r="Q364" s="360" t="n"/>
      <c r="R364" s="360" t="n"/>
      <c r="S364" s="360" t="n"/>
      <c r="T364" s="360" t="n"/>
      <c r="U364" s="360" t="n"/>
      <c r="V364" s="360" t="n"/>
      <c r="W364" s="360" t="n">
        <v>0</v>
      </c>
      <c r="X364" s="360" t="n">
        <v>1</v>
      </c>
      <c r="Y364" s="360" t="n">
        <v>0</v>
      </c>
      <c r="Z364" s="360" t="n"/>
      <c r="AA364" s="360" t="n"/>
      <c r="AB364" s="360" t="n"/>
    </row>
    <row r="365">
      <c r="A365" s="360" t="n">
        <v>50</v>
      </c>
      <c r="B365" s="360" t="n">
        <v>0</v>
      </c>
      <c r="C365" s="360" t="n">
        <v>0</v>
      </c>
      <c r="D365" s="360" t="n">
        <v>2</v>
      </c>
      <c r="E365" s="360" t="n">
        <v>0</v>
      </c>
      <c r="F365" s="360">
        <f>ROUND(F364,O365)</f>
        <v/>
      </c>
      <c r="G365" s="360" t="inlineStr">
        <is>
          <t>и1</t>
        </is>
      </c>
      <c r="H365" s="360" t="inlineStr">
        <is>
          <t>Итого</t>
        </is>
      </c>
      <c r="I365" s="360" t="n"/>
      <c r="J365" s="360" t="n"/>
      <c r="K365" s="360" t="n">
        <v>212</v>
      </c>
      <c r="L365" s="360" t="n">
        <v>28</v>
      </c>
      <c r="M365" s="360" t="n">
        <v>0</v>
      </c>
      <c r="N365" s="360" t="inlineStr"/>
      <c r="O365" s="360" t="n">
        <v>0</v>
      </c>
      <c r="P365" s="360" t="n"/>
      <c r="Q365" s="360" t="n"/>
      <c r="R365" s="360" t="n"/>
      <c r="S365" s="360" t="n"/>
      <c r="T365" s="360" t="n"/>
      <c r="U365" s="360" t="n"/>
      <c r="V365" s="360" t="n"/>
      <c r="W365" s="360" t="n">
        <v>0</v>
      </c>
      <c r="X365" s="360" t="n">
        <v>1</v>
      </c>
      <c r="Y365" s="360" t="n">
        <v>0</v>
      </c>
      <c r="Z365" s="360" t="n"/>
      <c r="AA365" s="360" t="n"/>
      <c r="AB365" s="360" t="n"/>
    </row>
    <row r="366">
      <c r="A366" s="360" t="n">
        <v>50</v>
      </c>
      <c r="B366" s="360" t="n">
        <v>0</v>
      </c>
      <c r="C366" s="360" t="n">
        <v>0</v>
      </c>
      <c r="D366" s="360" t="n">
        <v>2</v>
      </c>
      <c r="E366" s="360" t="n">
        <v>0</v>
      </c>
      <c r="F366" s="360">
        <f>ROUND(F365*0.22,O366)</f>
        <v/>
      </c>
      <c r="G366" s="360" t="inlineStr">
        <is>
          <t>и2</t>
        </is>
      </c>
      <c r="H366" s="360" t="inlineStr">
        <is>
          <t>НДС 22%</t>
        </is>
      </c>
      <c r="I366" s="360" t="n"/>
      <c r="J366" s="360" t="n"/>
      <c r="K366" s="360" t="n">
        <v>212</v>
      </c>
      <c r="L366" s="360" t="n">
        <v>29</v>
      </c>
      <c r="M366" s="360" t="n">
        <v>0</v>
      </c>
      <c r="N366" s="360" t="inlineStr"/>
      <c r="O366" s="360" t="n">
        <v>0</v>
      </c>
      <c r="P366" s="360" t="n"/>
      <c r="Q366" s="360" t="n"/>
      <c r="R366" s="360" t="n"/>
      <c r="S366" s="360" t="n"/>
      <c r="T366" s="360" t="n"/>
      <c r="U366" s="360" t="n"/>
      <c r="V366" s="360" t="n"/>
      <c r="W366" s="360" t="n">
        <v>0</v>
      </c>
      <c r="X366" s="360" t="n">
        <v>1</v>
      </c>
      <c r="Y366" s="360" t="n">
        <v>0</v>
      </c>
      <c r="Z366" s="360" t="n"/>
      <c r="AA366" s="360" t="n"/>
      <c r="AB366" s="360" t="n"/>
    </row>
    <row r="367">
      <c r="A367" s="360" t="n">
        <v>50</v>
      </c>
      <c r="B367" s="360" t="n">
        <v>0</v>
      </c>
      <c r="C367" s="360" t="n">
        <v>0</v>
      </c>
      <c r="D367" s="360" t="n">
        <v>2</v>
      </c>
      <c r="E367" s="360" t="n">
        <v>213</v>
      </c>
      <c r="F367" s="360">
        <f>ROUND(F365+F366,O367)</f>
        <v/>
      </c>
      <c r="G367" s="360" t="inlineStr">
        <is>
          <t>и3</t>
        </is>
      </c>
      <c r="H367" s="360" t="inlineStr">
        <is>
          <t>Всего</t>
        </is>
      </c>
      <c r="I367" s="360" t="n"/>
      <c r="J367" s="360" t="n"/>
      <c r="K367" s="360" t="n">
        <v>212</v>
      </c>
      <c r="L367" s="360" t="n">
        <v>30</v>
      </c>
      <c r="M367" s="360" t="n">
        <v>0</v>
      </c>
      <c r="N367" s="360" t="inlineStr"/>
      <c r="O367" s="360" t="n">
        <v>0</v>
      </c>
      <c r="P367" s="360" t="n"/>
      <c r="Q367" s="360" t="n"/>
      <c r="R367" s="360" t="n"/>
      <c r="S367" s="360" t="n"/>
      <c r="T367" s="360" t="n"/>
      <c r="U367" s="360" t="n"/>
      <c r="V367" s="360" t="n"/>
      <c r="W367" s="360" t="n">
        <v>0</v>
      </c>
      <c r="X367" s="360" t="n">
        <v>1</v>
      </c>
      <c r="Y367" s="360" t="n">
        <v>0</v>
      </c>
      <c r="Z367" s="360" t="n"/>
      <c r="AA367" s="360" t="n"/>
      <c r="AB367" s="360" t="n"/>
    </row>
    <row r="368"/>
    <row r="369">
      <c r="A369" s="356" t="n">
        <v>3</v>
      </c>
      <c r="B369" s="356" t="n">
        <v>0</v>
      </c>
      <c r="C369" s="356" t="n"/>
      <c r="D369" s="356">
        <f>ROW(A382)</f>
        <v/>
      </c>
      <c r="E369" s="356" t="n"/>
      <c r="F369" s="356" t="inlineStr">
        <is>
          <t>Новая локальная смета</t>
        </is>
      </c>
      <c r="G369" s="356" t="inlineStr">
        <is>
          <t>Первомайская, д.39, кв 12</t>
        </is>
      </c>
      <c r="H369" s="356" t="inlineStr"/>
      <c r="I369" s="356" t="n">
        <v>0</v>
      </c>
      <c r="J369" s="356" t="inlineStr"/>
      <c r="K369" s="356" t="n">
        <v>0</v>
      </c>
      <c r="L369" s="356" t="inlineStr">
        <is>
          <t>Новая локальная смета</t>
        </is>
      </c>
      <c r="M369" s="356" t="inlineStr"/>
      <c r="N369" s="356" t="n"/>
      <c r="O369" s="356" t="n"/>
      <c r="P369" s="356" t="n"/>
      <c r="Q369" s="356" t="n"/>
      <c r="R369" s="356" t="n"/>
      <c r="S369" s="356" t="n">
        <v>0</v>
      </c>
      <c r="T369" s="356" t="n"/>
      <c r="U369" s="356" t="inlineStr"/>
      <c r="V369" s="356" t="n">
        <v>0</v>
      </c>
      <c r="W369" s="356" t="n"/>
      <c r="X369" s="356" t="n"/>
      <c r="Y369" s="356" t="n"/>
      <c r="Z369" s="356" t="n"/>
      <c r="AA369" s="356" t="n"/>
      <c r="AB369" s="356" t="inlineStr"/>
      <c r="AC369" s="356" t="inlineStr"/>
      <c r="AD369" s="356" t="inlineStr"/>
      <c r="AE369" s="356" t="inlineStr"/>
      <c r="AF369" s="356" t="inlineStr"/>
      <c r="AG369" s="356" t="inlineStr"/>
      <c r="AH369" s="356" t="n"/>
      <c r="AI369" s="356" t="n"/>
      <c r="AJ369" s="356" t="n"/>
      <c r="AK369" s="356" t="n"/>
      <c r="AL369" s="356" t="n"/>
      <c r="AM369" s="356" t="n"/>
      <c r="AN369" s="356" t="n"/>
      <c r="AO369" s="356" t="n"/>
      <c r="AP369" s="356" t="inlineStr"/>
      <c r="AQ369" s="356" t="inlineStr"/>
      <c r="AR369" s="356" t="inlineStr"/>
      <c r="AS369" s="356" t="n"/>
      <c r="AT369" s="356" t="n"/>
      <c r="AU369" s="356" t="n"/>
      <c r="AV369" s="356" t="n"/>
      <c r="AW369" s="356" t="n"/>
      <c r="AX369" s="356" t="n"/>
      <c r="AY369" s="356" t="n"/>
      <c r="AZ369" s="356" t="inlineStr"/>
      <c r="BA369" s="356" t="n"/>
      <c r="BB369" s="356" t="inlineStr"/>
      <c r="BC369" s="356" t="inlineStr"/>
      <c r="BD369" s="356" t="inlineStr"/>
      <c r="BE369" s="356" t="inlineStr"/>
      <c r="BF369" s="356" t="inlineStr"/>
      <c r="BG369" s="356" t="inlineStr"/>
      <c r="BH369" s="356" t="inlineStr"/>
      <c r="BI369" s="356" t="inlineStr"/>
      <c r="BJ369" s="356" t="inlineStr"/>
      <c r="BK369" s="356" t="inlineStr"/>
      <c r="BL369" s="356" t="inlineStr"/>
      <c r="BM369" s="356" t="inlineStr"/>
      <c r="BN369" s="356" t="inlineStr"/>
      <c r="BO369" s="356" t="inlineStr"/>
      <c r="BP369" s="356" t="inlineStr"/>
      <c r="BQ369" s="356" t="n"/>
      <c r="BR369" s="356" t="n"/>
      <c r="BS369" s="356" t="n"/>
      <c r="BT369" s="356" t="n"/>
      <c r="BU369" s="356" t="n"/>
      <c r="BV369" s="356" t="n"/>
      <c r="BW369" s="356" t="n"/>
      <c r="BX369" s="356" t="n">
        <v>0</v>
      </c>
      <c r="BY369" s="356" t="n"/>
      <c r="BZ369" s="356" t="n"/>
      <c r="CA369" s="356" t="n"/>
      <c r="CB369" s="356" t="n"/>
      <c r="CC369" s="356" t="n"/>
      <c r="CD369" s="356" t="n"/>
      <c r="CE369" s="356" t="n"/>
      <c r="CF369" s="356" t="n">
        <v>0</v>
      </c>
      <c r="CG369" s="356" t="n">
        <v>0</v>
      </c>
      <c r="CH369" s="356" t="n"/>
      <c r="CI369" s="356" t="inlineStr"/>
      <c r="CJ369" s="356" t="inlineStr"/>
      <c r="CK369" t="inlineStr"/>
      <c r="CL369" t="inlineStr"/>
      <c r="CM369" t="inlineStr"/>
      <c r="CN369" t="inlineStr"/>
      <c r="CO369" t="inlineStr"/>
      <c r="CP369" t="inlineStr"/>
      <c r="CQ369" t="inlineStr"/>
    </row>
    <row r="370"/>
    <row r="371">
      <c r="A371" s="358" t="n">
        <v>52</v>
      </c>
      <c r="B371" s="358">
        <f>B382</f>
        <v/>
      </c>
      <c r="C371" s="358">
        <f>C382</f>
        <v/>
      </c>
      <c r="D371" s="358">
        <f>D382</f>
        <v/>
      </c>
      <c r="E371" s="358">
        <f>E382</f>
        <v/>
      </c>
      <c r="F371" s="358">
        <f>F382</f>
        <v/>
      </c>
      <c r="G371" s="358">
        <f>G382</f>
        <v/>
      </c>
      <c r="H371" s="358" t="n"/>
      <c r="I371" s="358" t="n"/>
      <c r="J371" s="358" t="n"/>
      <c r="K371" s="358" t="n"/>
      <c r="L371" s="358" t="n"/>
      <c r="M371" s="358" t="n"/>
      <c r="N371" s="358" t="n"/>
      <c r="O371" s="358">
        <f>O382</f>
        <v/>
      </c>
      <c r="P371" s="358">
        <f>P382</f>
        <v/>
      </c>
      <c r="Q371" s="358">
        <f>Q382</f>
        <v/>
      </c>
      <c r="R371" s="358">
        <f>R382</f>
        <v/>
      </c>
      <c r="S371" s="358">
        <f>S382</f>
        <v/>
      </c>
      <c r="T371" s="358">
        <f>T382</f>
        <v/>
      </c>
      <c r="U371" s="358">
        <f>U382</f>
        <v/>
      </c>
      <c r="V371" s="358">
        <f>V382</f>
        <v/>
      </c>
      <c r="W371" s="358">
        <f>W382</f>
        <v/>
      </c>
      <c r="X371" s="358">
        <f>X382</f>
        <v/>
      </c>
      <c r="Y371" s="358">
        <f>Y382</f>
        <v/>
      </c>
      <c r="Z371" s="358">
        <f>Z382</f>
        <v/>
      </c>
      <c r="AA371" s="358">
        <f>AA382</f>
        <v/>
      </c>
      <c r="AB371" s="358">
        <f>AB382</f>
        <v/>
      </c>
      <c r="AC371" s="358">
        <f>AC382</f>
        <v/>
      </c>
      <c r="AD371" s="358">
        <f>AD382</f>
        <v/>
      </c>
      <c r="AE371" s="358">
        <f>AE382</f>
        <v/>
      </c>
      <c r="AF371" s="358">
        <f>AF382</f>
        <v/>
      </c>
      <c r="AG371" s="358">
        <f>AG382</f>
        <v/>
      </c>
      <c r="AH371" s="358">
        <f>AH382</f>
        <v/>
      </c>
      <c r="AI371" s="358">
        <f>AI382</f>
        <v/>
      </c>
      <c r="AJ371" s="358">
        <f>AJ382</f>
        <v/>
      </c>
      <c r="AK371" s="358">
        <f>AK382</f>
        <v/>
      </c>
      <c r="AL371" s="358">
        <f>AL382</f>
        <v/>
      </c>
      <c r="AM371" s="358">
        <f>AM382</f>
        <v/>
      </c>
      <c r="AN371" s="358">
        <f>AN382</f>
        <v/>
      </c>
      <c r="AO371" s="358">
        <f>AO382</f>
        <v/>
      </c>
      <c r="AP371" s="358">
        <f>AP382</f>
        <v/>
      </c>
      <c r="AQ371" s="358">
        <f>AQ382</f>
        <v/>
      </c>
      <c r="AR371" s="358">
        <f>AR382</f>
        <v/>
      </c>
      <c r="AS371" s="358">
        <f>AS382</f>
        <v/>
      </c>
      <c r="AT371" s="358">
        <f>AT382</f>
        <v/>
      </c>
      <c r="AU371" s="358">
        <f>AU382</f>
        <v/>
      </c>
      <c r="AV371" s="358">
        <f>AV382</f>
        <v/>
      </c>
      <c r="AW371" s="358">
        <f>AW382</f>
        <v/>
      </c>
      <c r="AX371" s="358">
        <f>AX382</f>
        <v/>
      </c>
      <c r="AY371" s="358">
        <f>AY382</f>
        <v/>
      </c>
      <c r="AZ371" s="358">
        <f>AZ382</f>
        <v/>
      </c>
      <c r="BA371" s="358">
        <f>BA382</f>
        <v/>
      </c>
      <c r="BB371" s="358">
        <f>BB382</f>
        <v/>
      </c>
      <c r="BC371" s="358">
        <f>BC382</f>
        <v/>
      </c>
      <c r="BD371" s="358">
        <f>BD382</f>
        <v/>
      </c>
      <c r="BE371" s="358">
        <f>BE382</f>
        <v/>
      </c>
      <c r="BF371" s="358">
        <f>BF382</f>
        <v/>
      </c>
      <c r="BG371" s="358">
        <f>BG382</f>
        <v/>
      </c>
      <c r="BH371" s="358">
        <f>BH382</f>
        <v/>
      </c>
      <c r="BI371" s="358">
        <f>BI382</f>
        <v/>
      </c>
      <c r="BJ371" s="358">
        <f>BJ382</f>
        <v/>
      </c>
      <c r="BK371" s="358">
        <f>BK382</f>
        <v/>
      </c>
      <c r="BL371" s="358">
        <f>BL382</f>
        <v/>
      </c>
      <c r="BM371" s="358">
        <f>BM382</f>
        <v/>
      </c>
      <c r="BN371" s="358">
        <f>BN382</f>
        <v/>
      </c>
      <c r="BO371" s="358">
        <f>BO382</f>
        <v/>
      </c>
      <c r="BP371" s="358">
        <f>BP382</f>
        <v/>
      </c>
      <c r="BQ371" s="358">
        <f>BQ382</f>
        <v/>
      </c>
      <c r="BR371" s="358">
        <f>BR382</f>
        <v/>
      </c>
      <c r="BS371" s="358">
        <f>BS382</f>
        <v/>
      </c>
      <c r="BT371" s="358">
        <f>BT382</f>
        <v/>
      </c>
      <c r="BU371" s="358">
        <f>BU382</f>
        <v/>
      </c>
      <c r="BV371" s="358">
        <f>BV382</f>
        <v/>
      </c>
      <c r="BW371" s="358">
        <f>BW382</f>
        <v/>
      </c>
      <c r="BX371" s="358">
        <f>BX382</f>
        <v/>
      </c>
      <c r="BY371" s="358">
        <f>BY382</f>
        <v/>
      </c>
      <c r="BZ371" s="358">
        <f>BZ382</f>
        <v/>
      </c>
      <c r="CA371" s="358">
        <f>CA382</f>
        <v/>
      </c>
      <c r="CB371" s="358">
        <f>CB382</f>
        <v/>
      </c>
      <c r="CC371" s="358">
        <f>CC382</f>
        <v/>
      </c>
      <c r="CD371" s="358">
        <f>CD382</f>
        <v/>
      </c>
      <c r="CE371" s="358">
        <f>CE382</f>
        <v/>
      </c>
      <c r="CF371" s="358">
        <f>CF382</f>
        <v/>
      </c>
      <c r="CG371" s="358">
        <f>CG382</f>
        <v/>
      </c>
      <c r="CH371" s="358">
        <f>CH382</f>
        <v/>
      </c>
      <c r="CI371" s="358">
        <f>CI382</f>
        <v/>
      </c>
      <c r="CJ371" s="358">
        <f>CJ382</f>
        <v/>
      </c>
      <c r="CK371" s="358">
        <f>CK382</f>
        <v/>
      </c>
      <c r="CL371" s="358">
        <f>CL382</f>
        <v/>
      </c>
      <c r="CM371" s="358">
        <f>CM382</f>
        <v/>
      </c>
      <c r="CN371" s="358">
        <f>CN382</f>
        <v/>
      </c>
      <c r="CO371" s="358">
        <f>CO382</f>
        <v/>
      </c>
      <c r="CP371" s="358">
        <f>CP382</f>
        <v/>
      </c>
      <c r="CQ371" s="358">
        <f>CQ382</f>
        <v/>
      </c>
      <c r="CR371" s="358">
        <f>CR382</f>
        <v/>
      </c>
      <c r="CS371" s="358">
        <f>CS382</f>
        <v/>
      </c>
      <c r="CT371" s="358">
        <f>CT382</f>
        <v/>
      </c>
      <c r="CU371" s="358">
        <f>CU382</f>
        <v/>
      </c>
      <c r="CV371" s="358">
        <f>CV382</f>
        <v/>
      </c>
      <c r="CW371" s="358">
        <f>CW382</f>
        <v/>
      </c>
      <c r="CX371" s="358">
        <f>CX382</f>
        <v/>
      </c>
      <c r="CY371" s="358">
        <f>CY382</f>
        <v/>
      </c>
      <c r="CZ371" s="358">
        <f>CZ382</f>
        <v/>
      </c>
      <c r="DA371" s="358">
        <f>DA382</f>
        <v/>
      </c>
      <c r="DB371" s="358">
        <f>DB382</f>
        <v/>
      </c>
      <c r="DC371" s="358">
        <f>DC382</f>
        <v/>
      </c>
      <c r="DD371" s="358">
        <f>DD382</f>
        <v/>
      </c>
      <c r="DE371" s="358">
        <f>DE382</f>
        <v/>
      </c>
      <c r="DF371" s="358">
        <f>DF382</f>
        <v/>
      </c>
      <c r="DG371" s="359">
        <f>DG382</f>
        <v/>
      </c>
      <c r="DH371" s="359">
        <f>DH382</f>
        <v/>
      </c>
      <c r="DI371" s="359">
        <f>DI382</f>
        <v/>
      </c>
      <c r="DJ371" s="359">
        <f>DJ382</f>
        <v/>
      </c>
      <c r="DK371" s="359">
        <f>DK382</f>
        <v/>
      </c>
      <c r="DL371" s="359">
        <f>DL382</f>
        <v/>
      </c>
      <c r="DM371" s="359">
        <f>DM382</f>
        <v/>
      </c>
      <c r="DN371" s="359">
        <f>DN382</f>
        <v/>
      </c>
      <c r="DO371" s="359">
        <f>DO382</f>
        <v/>
      </c>
      <c r="DP371" s="359">
        <f>DP382</f>
        <v/>
      </c>
      <c r="DQ371" s="359">
        <f>DQ382</f>
        <v/>
      </c>
      <c r="DR371" s="359">
        <f>DR382</f>
        <v/>
      </c>
      <c r="DS371" s="359">
        <f>DS382</f>
        <v/>
      </c>
      <c r="DT371" s="359">
        <f>DT382</f>
        <v/>
      </c>
      <c r="DU371" s="359">
        <f>DU382</f>
        <v/>
      </c>
      <c r="DV371" s="359">
        <f>DV382</f>
        <v/>
      </c>
      <c r="DW371" s="359">
        <f>DW382</f>
        <v/>
      </c>
      <c r="DX371" s="359">
        <f>DX382</f>
        <v/>
      </c>
      <c r="DY371" s="359">
        <f>DY382</f>
        <v/>
      </c>
      <c r="DZ371" s="359">
        <f>DZ382</f>
        <v/>
      </c>
      <c r="EA371" s="359">
        <f>EA382</f>
        <v/>
      </c>
      <c r="EB371" s="359">
        <f>EB382</f>
        <v/>
      </c>
      <c r="EC371" s="359">
        <f>EC382</f>
        <v/>
      </c>
      <c r="ED371" s="359">
        <f>ED382</f>
        <v/>
      </c>
      <c r="EE371" s="359">
        <f>EE382</f>
        <v/>
      </c>
      <c r="EF371" s="359">
        <f>EF382</f>
        <v/>
      </c>
      <c r="EG371" s="359">
        <f>EG382</f>
        <v/>
      </c>
      <c r="EH371" s="359">
        <f>EH382</f>
        <v/>
      </c>
      <c r="EI371" s="359">
        <f>EI382</f>
        <v/>
      </c>
      <c r="EJ371" s="359">
        <f>EJ382</f>
        <v/>
      </c>
      <c r="EK371" s="359">
        <f>EK382</f>
        <v/>
      </c>
      <c r="EL371" s="359">
        <f>EL382</f>
        <v/>
      </c>
      <c r="EM371" s="359">
        <f>EM382</f>
        <v/>
      </c>
      <c r="EN371" s="359">
        <f>EN382</f>
        <v/>
      </c>
      <c r="EO371" s="359">
        <f>EO382</f>
        <v/>
      </c>
      <c r="EP371" s="359">
        <f>EP382</f>
        <v/>
      </c>
      <c r="EQ371" s="359">
        <f>EQ382</f>
        <v/>
      </c>
      <c r="ER371" s="359">
        <f>ER382</f>
        <v/>
      </c>
      <c r="ES371" s="359">
        <f>ES382</f>
        <v/>
      </c>
      <c r="ET371" s="359">
        <f>ET382</f>
        <v/>
      </c>
      <c r="EU371" s="359">
        <f>EU382</f>
        <v/>
      </c>
      <c r="EV371" s="359">
        <f>EV382</f>
        <v/>
      </c>
      <c r="EW371" s="359">
        <f>EW382</f>
        <v/>
      </c>
      <c r="EX371" s="359">
        <f>EX382</f>
        <v/>
      </c>
      <c r="EY371" s="359">
        <f>EY382</f>
        <v/>
      </c>
      <c r="EZ371" s="359">
        <f>EZ382</f>
        <v/>
      </c>
      <c r="FA371" s="359">
        <f>FA382</f>
        <v/>
      </c>
      <c r="FB371" s="359">
        <f>FB382</f>
        <v/>
      </c>
      <c r="FC371" s="359">
        <f>FC382</f>
        <v/>
      </c>
      <c r="FD371" s="359">
        <f>FD382</f>
        <v/>
      </c>
      <c r="FE371" s="359">
        <f>FE382</f>
        <v/>
      </c>
      <c r="FF371" s="359">
        <f>FF382</f>
        <v/>
      </c>
      <c r="FG371" s="359">
        <f>FG382</f>
        <v/>
      </c>
      <c r="FH371" s="359">
        <f>FH382</f>
        <v/>
      </c>
      <c r="FI371" s="359">
        <f>FI382</f>
        <v/>
      </c>
      <c r="FJ371" s="359">
        <f>FJ382</f>
        <v/>
      </c>
      <c r="FK371" s="359">
        <f>FK382</f>
        <v/>
      </c>
      <c r="FL371" s="359">
        <f>FL382</f>
        <v/>
      </c>
      <c r="FM371" s="359">
        <f>FM382</f>
        <v/>
      </c>
      <c r="FN371" s="359">
        <f>FN382</f>
        <v/>
      </c>
      <c r="FO371" s="359">
        <f>FO382</f>
        <v/>
      </c>
      <c r="FP371" s="359">
        <f>FP382</f>
        <v/>
      </c>
      <c r="FQ371" s="359">
        <f>FQ382</f>
        <v/>
      </c>
      <c r="FR371" s="359">
        <f>FR382</f>
        <v/>
      </c>
      <c r="FS371" s="359">
        <f>FS382</f>
        <v/>
      </c>
      <c r="FT371" s="359">
        <f>FT382</f>
        <v/>
      </c>
      <c r="FU371" s="359">
        <f>FU382</f>
        <v/>
      </c>
      <c r="FV371" s="359">
        <f>FV382</f>
        <v/>
      </c>
      <c r="FW371" s="359">
        <f>FW382</f>
        <v/>
      </c>
      <c r="FX371" s="359">
        <f>FX382</f>
        <v/>
      </c>
      <c r="FY371" s="359">
        <f>FY382</f>
        <v/>
      </c>
      <c r="FZ371" s="359">
        <f>FZ382</f>
        <v/>
      </c>
      <c r="GA371" s="359">
        <f>GA382</f>
        <v/>
      </c>
      <c r="GB371" s="359">
        <f>GB382</f>
        <v/>
      </c>
      <c r="GC371" s="359">
        <f>GC382</f>
        <v/>
      </c>
      <c r="GD371" s="359">
        <f>GD382</f>
        <v/>
      </c>
      <c r="GE371" s="359">
        <f>GE382</f>
        <v/>
      </c>
      <c r="GF371" s="359">
        <f>GF382</f>
        <v/>
      </c>
      <c r="GG371" s="359">
        <f>GG382</f>
        <v/>
      </c>
      <c r="GH371" s="359">
        <f>GH382</f>
        <v/>
      </c>
      <c r="GI371" s="359">
        <f>GI382</f>
        <v/>
      </c>
      <c r="GJ371" s="359">
        <f>GJ382</f>
        <v/>
      </c>
      <c r="GK371" s="359">
        <f>GK382</f>
        <v/>
      </c>
      <c r="GL371" s="359">
        <f>GL382</f>
        <v/>
      </c>
      <c r="GM371" s="359">
        <f>GM382</f>
        <v/>
      </c>
      <c r="GN371" s="359">
        <f>GN382</f>
        <v/>
      </c>
      <c r="GO371" s="359">
        <f>GO382</f>
        <v/>
      </c>
      <c r="GP371" s="359">
        <f>GP382</f>
        <v/>
      </c>
      <c r="GQ371" s="359">
        <f>GQ382</f>
        <v/>
      </c>
      <c r="GR371" s="359">
        <f>GR382</f>
        <v/>
      </c>
      <c r="GS371" s="359">
        <f>GS382</f>
        <v/>
      </c>
      <c r="GT371" s="359">
        <f>GT382</f>
        <v/>
      </c>
      <c r="GU371" s="359">
        <f>GU382</f>
        <v/>
      </c>
      <c r="GV371" s="359">
        <f>GV382</f>
        <v/>
      </c>
      <c r="GW371" s="359">
        <f>GW382</f>
        <v/>
      </c>
      <c r="GX371" s="359">
        <f>GX382</f>
        <v/>
      </c>
    </row>
    <row r="372"/>
    <row r="373">
      <c r="A373" t="n">
        <v>17</v>
      </c>
      <c r="B373" t="n">
        <v>0</v>
      </c>
      <c r="C373">
        <f>ROW(SmtRes!A170)</f>
        <v/>
      </c>
      <c r="D373">
        <f>ROW(EtalonRes!A170)</f>
        <v/>
      </c>
      <c r="E373" t="inlineStr">
        <is>
          <t>1</t>
        </is>
      </c>
      <c r="F373" t="inlineStr">
        <is>
          <t>65-9-12</t>
        </is>
      </c>
      <c r="G373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373" t="inlineStr">
        <is>
          <t>100 м трубопровода</t>
        </is>
      </c>
      <c r="I373">
        <f>ROUND(ROUND(3/100,4),7)</f>
        <v/>
      </c>
      <c r="J373" t="n">
        <v>0</v>
      </c>
      <c r="K373">
        <f>ROUND(ROUND(3/100,4),7)</f>
        <v/>
      </c>
      <c r="O373">
        <f>ROUND(CP373,0)</f>
        <v/>
      </c>
      <c r="P373">
        <f>ROUND(CQ373*I373,0)</f>
        <v/>
      </c>
      <c r="Q373">
        <f>(ROUND((ROUND(((ET373)*I373),0)*BB373),0)+ROUND((ROUND(((AE373-(EU373))*I373),0)*BS373),0))</f>
        <v/>
      </c>
      <c r="R373">
        <f>(ROUND((ROUND(((EU373)*I373),0)*BS373),0)+ROUND((ROUND(((AE373-(EU373))*I373),0)*BS373),0))</f>
        <v/>
      </c>
      <c r="S373">
        <f>ROUND(CT373*I373,0)</f>
        <v/>
      </c>
      <c r="T373">
        <f>ROUND(CU373*I373,0)</f>
        <v/>
      </c>
      <c r="U373">
        <f>ROUND(CV373*I373,7)</f>
        <v/>
      </c>
      <c r="V373">
        <f>ROUND(CW373*I373,7)</f>
        <v/>
      </c>
      <c r="W373">
        <f>ROUND(CX373*I373,0)</f>
        <v/>
      </c>
      <c r="X373">
        <f>ROUND(CY373,0)</f>
        <v/>
      </c>
      <c r="Y373">
        <f>ROUND(CZ373,0)</f>
        <v/>
      </c>
      <c r="AA373" t="n">
        <v>78855224</v>
      </c>
      <c r="AB373">
        <f>ROUND((AC373+AD373+AF373),2)</f>
        <v/>
      </c>
      <c r="AC373">
        <f>ROUND((ES373),2)</f>
        <v/>
      </c>
      <c r="AD373">
        <f>ROUND((((ET373)-(EU373))+AE373),2)</f>
        <v/>
      </c>
      <c r="AE373">
        <f>ROUND((EU373),2)</f>
        <v/>
      </c>
      <c r="AF373">
        <f>ROUND((EV373),2)</f>
        <v/>
      </c>
      <c r="AG373">
        <f>ROUND((AP373),2)</f>
        <v/>
      </c>
      <c r="AH373">
        <f>(EW373)</f>
        <v/>
      </c>
      <c r="AI373">
        <f>(EX373)</f>
        <v/>
      </c>
      <c r="AJ373">
        <f>(AS373)</f>
        <v/>
      </c>
      <c r="AK373" t="n">
        <v>4436.43</v>
      </c>
      <c r="AL373" t="n">
        <v>2875.73</v>
      </c>
      <c r="AM373" t="n">
        <v>69.59999999999999</v>
      </c>
      <c r="AN373" t="n">
        <v>0</v>
      </c>
      <c r="AO373" t="n">
        <v>1491.1</v>
      </c>
      <c r="AP373" t="n">
        <v>0</v>
      </c>
      <c r="AQ373" t="n">
        <v>155</v>
      </c>
      <c r="AR373" t="n">
        <v>0</v>
      </c>
      <c r="AS373" t="n">
        <v>0</v>
      </c>
      <c r="AT373" t="n">
        <v>103</v>
      </c>
      <c r="AU373" t="n">
        <v>52</v>
      </c>
      <c r="AV373" t="n">
        <v>1</v>
      </c>
      <c r="AW373" t="n">
        <v>1</v>
      </c>
      <c r="AZ373" t="n">
        <v>1</v>
      </c>
      <c r="BA373" t="n">
        <v>52.25</v>
      </c>
      <c r="BB373" t="n">
        <v>21.32</v>
      </c>
      <c r="BC373" t="n">
        <v>10.86</v>
      </c>
      <c r="BD373" t="inlineStr"/>
      <c r="BE373" t="inlineStr"/>
      <c r="BF373" t="inlineStr"/>
      <c r="BG373" t="inlineStr"/>
      <c r="BH373" t="n">
        <v>0</v>
      </c>
      <c r="BI373" t="n">
        <v>1</v>
      </c>
      <c r="BJ373" t="inlineStr">
        <is>
          <t>ТЕРр Московской обл., 65-9-12, приказ Минстроя России №675/пр от 28.02.2017 № 263/пр</t>
        </is>
      </c>
      <c r="BM373" t="n">
        <v>65007</v>
      </c>
      <c r="BN373" t="n">
        <v>0</v>
      </c>
      <c r="BO373" t="inlineStr">
        <is>
          <t>65-9-12</t>
        </is>
      </c>
      <c r="BP373" t="n">
        <v>1</v>
      </c>
      <c r="BQ373" t="n">
        <v>6</v>
      </c>
      <c r="BR373" t="n">
        <v>0</v>
      </c>
      <c r="BS373" t="n">
        <v>52.25</v>
      </c>
      <c r="BT373" t="n">
        <v>1</v>
      </c>
      <c r="BU373" t="n">
        <v>1</v>
      </c>
      <c r="BV373" t="n">
        <v>1</v>
      </c>
      <c r="BW373" t="n">
        <v>1</v>
      </c>
      <c r="BX373" t="n">
        <v>1</v>
      </c>
      <c r="BY373" t="inlineStr"/>
      <c r="BZ373" t="n">
        <v>103</v>
      </c>
      <c r="CA373" t="n">
        <v>52</v>
      </c>
      <c r="CB373" t="inlineStr"/>
      <c r="CE373" t="n">
        <v>12</v>
      </c>
      <c r="CF373" t="n">
        <v>0</v>
      </c>
      <c r="CG373" t="n">
        <v>0</v>
      </c>
      <c r="CM373" t="n">
        <v>0</v>
      </c>
      <c r="CN373" t="inlineStr"/>
      <c r="CO373" t="n">
        <v>0</v>
      </c>
      <c r="CP373">
        <f>(P373+Q373+S373)</f>
        <v/>
      </c>
      <c r="CQ373">
        <f>AC373*BC373</f>
        <v/>
      </c>
      <c r="CR373">
        <f>(ROUND((ROUND(((ET373)*1),0)*BB373),0)+ROUND((ROUND(((AE373-(EU373))*1),0)*BS373),0))</f>
        <v/>
      </c>
      <c r="CS373">
        <f>(ROUND((ROUND(((EU373)*1),0)*BS373),0)+ROUND((ROUND(((AE373-(EU373))*1),0)*BS373),0))</f>
        <v/>
      </c>
      <c r="CT373">
        <f>AF373*BA373</f>
        <v/>
      </c>
      <c r="CU373">
        <f>AG373</f>
        <v/>
      </c>
      <c r="CV373">
        <f>AH373</f>
        <v/>
      </c>
      <c r="CW373">
        <f>AI373</f>
        <v/>
      </c>
      <c r="CX373">
        <f>AJ373</f>
        <v/>
      </c>
      <c r="CY373">
        <f>(((S373+R373)*AT373)/100)</f>
        <v/>
      </c>
      <c r="CZ373">
        <f>(((S373+R373)*AU373)/100)</f>
        <v/>
      </c>
      <c r="DC373" t="inlineStr"/>
      <c r="DD373" t="inlineStr"/>
      <c r="DE373" t="inlineStr"/>
      <c r="DF373" t="inlineStr"/>
      <c r="DG373" t="inlineStr"/>
      <c r="DH373" t="inlineStr"/>
      <c r="DI373" t="inlineStr"/>
      <c r="DJ373" t="inlineStr"/>
      <c r="DK373" t="inlineStr"/>
      <c r="DL373" t="inlineStr"/>
      <c r="DM373" t="inlineStr"/>
      <c r="DN373" t="n">
        <v>0</v>
      </c>
      <c r="DO373" t="n">
        <v>0</v>
      </c>
      <c r="DP373" t="n">
        <v>1</v>
      </c>
      <c r="DQ373" t="n">
        <v>1</v>
      </c>
      <c r="DU373" t="n">
        <v>1013</v>
      </c>
      <c r="DV373" t="inlineStr">
        <is>
          <t>100 м трубопровода</t>
        </is>
      </c>
      <c r="DW373" t="inlineStr">
        <is>
          <t>100 м трубопровода</t>
        </is>
      </c>
      <c r="DX373" t="n">
        <v>1</v>
      </c>
      <c r="DZ373" t="inlineStr"/>
      <c r="EA373" t="inlineStr"/>
      <c r="EB373" t="inlineStr"/>
      <c r="EC373" t="inlineStr"/>
      <c r="EE373" t="n">
        <v>78726000</v>
      </c>
      <c r="EF373" t="n">
        <v>6</v>
      </c>
      <c r="EG373" t="inlineStr">
        <is>
          <t>Ремонтно-строительные работы</t>
        </is>
      </c>
      <c r="EH373" t="n">
        <v>99</v>
      </c>
      <c r="EI373" t="inlineStr">
        <is>
          <t>Внутренние санитарно-технические работы</t>
        </is>
      </c>
      <c r="EJ373" t="n">
        <v>1</v>
      </c>
      <c r="EK373" t="n">
        <v>65007</v>
      </c>
      <c r="EL373" t="inlineStr">
        <is>
          <t>Внутренние санитарнотехнические работы: смена труб, санприборов, запорной арматуры и другое</t>
        </is>
      </c>
      <c r="EM373" t="inlineStr">
        <is>
          <t>рФЕР-65</t>
        </is>
      </c>
      <c r="EO373" t="inlineStr"/>
      <c r="EQ373" t="n">
        <v>0</v>
      </c>
      <c r="ER373" t="n">
        <v>4436.43</v>
      </c>
      <c r="ES373" t="n">
        <v>2875.73</v>
      </c>
      <c r="ET373" t="n">
        <v>69.59999999999999</v>
      </c>
      <c r="EU373" t="n">
        <v>0</v>
      </c>
      <c r="EV373" t="n">
        <v>1491.1</v>
      </c>
      <c r="EW373" t="n">
        <v>155</v>
      </c>
      <c r="EX373" t="n">
        <v>0</v>
      </c>
      <c r="EY373" t="n">
        <v>0</v>
      </c>
      <c r="FQ373" t="n">
        <v>0</v>
      </c>
      <c r="FR373" t="n">
        <v>0</v>
      </c>
      <c r="FS373" t="n">
        <v>0</v>
      </c>
      <c r="FX373" t="n">
        <v>103</v>
      </c>
      <c r="FY373" t="n">
        <v>52</v>
      </c>
      <c r="GA373" t="inlineStr"/>
      <c r="GD373" t="n">
        <v>1</v>
      </c>
      <c r="GF373" t="n">
        <v>-823714425</v>
      </c>
      <c r="GG373" t="n">
        <v>2</v>
      </c>
      <c r="GH373" t="n">
        <v>1</v>
      </c>
      <c r="GI373" t="n">
        <v>2</v>
      </c>
      <c r="GJ373" t="n">
        <v>0</v>
      </c>
      <c r="GK373" t="n">
        <v>0</v>
      </c>
      <c r="GL373">
        <f>ROUND(IF(AND(BH373=3,BI373=3,FS373&lt;&gt;0),P373,0),0)</f>
        <v/>
      </c>
      <c r="GM373">
        <f>ROUND(O373+X373+Y373,0)+GX373</f>
        <v/>
      </c>
      <c r="GN373">
        <f>IF(OR(BI373=0,BI373=1),GM373-GX373,0)</f>
        <v/>
      </c>
      <c r="GO373">
        <f>IF(BI373=2,GM373-GX373,0)</f>
        <v/>
      </c>
      <c r="GP373">
        <f>IF(BI373=4,GM373-GX373,0)</f>
        <v/>
      </c>
      <c r="GR373" t="n">
        <v>0</v>
      </c>
      <c r="GS373" t="n">
        <v>3</v>
      </c>
      <c r="GT373" t="n">
        <v>0</v>
      </c>
      <c r="GU373" t="inlineStr"/>
      <c r="GV373">
        <f>ROUND((GT373),2)</f>
        <v/>
      </c>
      <c r="GW373" t="n">
        <v>1</v>
      </c>
      <c r="GX373">
        <f>ROUND(HC373*I373,0)</f>
        <v/>
      </c>
      <c r="HA373" t="n">
        <v>0</v>
      </c>
      <c r="HB373" t="n">
        <v>0</v>
      </c>
      <c r="HC373">
        <f>GV373*GW373</f>
        <v/>
      </c>
      <c r="HE373" t="inlineStr"/>
      <c r="HF373" t="inlineStr"/>
      <c r="HM373" t="inlineStr"/>
      <c r="HN373" t="inlineStr">
        <is>
          <t>Пр/812-099.2-1</t>
        </is>
      </c>
      <c r="HO373" t="inlineStr">
        <is>
          <t>Пр/774-099.2</t>
        </is>
      </c>
      <c r="HP373" t="inlineStr">
        <is>
          <t>Внутренние санитарнотехнические работы: смена труб, санприборов, запорной арматуры и другое</t>
        </is>
      </c>
      <c r="HQ373" t="inlineStr">
        <is>
          <t>Внутренние санитарнотехнические работы: смена труб, санприборов, запорной арматуры и другое</t>
        </is>
      </c>
      <c r="HS373" t="n">
        <v>0</v>
      </c>
      <c r="IK373" t="n">
        <v>0</v>
      </c>
    </row>
    <row r="374">
      <c r="A374" t="n">
        <v>18</v>
      </c>
      <c r="B374" t="n">
        <v>0</v>
      </c>
      <c r="C374" t="n">
        <v>168</v>
      </c>
      <c r="E374" t="inlineStr">
        <is>
          <t>1,1</t>
        </is>
      </c>
      <c r="F374" t="inlineStr">
        <is>
          <t>507-3173</t>
        </is>
      </c>
      <c r="G374" t="inlineStr">
        <is>
          <t>Угольник 90 град. полипропиленовый диаметром 20 мм</t>
        </is>
      </c>
      <c r="H374" t="inlineStr">
        <is>
          <t>10 шт.</t>
        </is>
      </c>
      <c r="I374">
        <f>I373*J374</f>
        <v/>
      </c>
      <c r="J374" t="n">
        <v>3.333333333333333</v>
      </c>
      <c r="K374" t="n">
        <v>3.3333333</v>
      </c>
      <c r="O374">
        <f>ROUND(CP374,0)</f>
        <v/>
      </c>
      <c r="P374">
        <f>ROUND(CQ374*I374,0)</f>
        <v/>
      </c>
      <c r="Q374">
        <f>(ROUND((ROUND(((ET374)*I374),0)*BB374),0)+ROUND((ROUND(((AE374-(EU374))*I374),0)*BS374),0))</f>
        <v/>
      </c>
      <c r="R374">
        <f>(ROUND((ROUND(((EU374)*I374),0)*BS374),0)+ROUND((ROUND(((AE374-(EU374))*I374),0)*BS374),0))</f>
        <v/>
      </c>
      <c r="S374">
        <f>ROUND(CT374*I374,0)</f>
        <v/>
      </c>
      <c r="T374">
        <f>ROUND(CU374*I374,0)</f>
        <v/>
      </c>
      <c r="U374">
        <f>ROUND(CV374*I374,7)</f>
        <v/>
      </c>
      <c r="V374">
        <f>ROUND(CW374*I374,7)</f>
        <v/>
      </c>
      <c r="W374">
        <f>ROUND(CX374*I374,0)</f>
        <v/>
      </c>
      <c r="X374">
        <f>ROUND(CY374,0)</f>
        <v/>
      </c>
      <c r="Y374">
        <f>ROUND(CZ374,0)</f>
        <v/>
      </c>
      <c r="AA374" t="n">
        <v>78855224</v>
      </c>
      <c r="AB374">
        <f>ROUND((AC374+AD374+AF374),2)</f>
        <v/>
      </c>
      <c r="AC374">
        <f>ROUND((ES374),2)</f>
        <v/>
      </c>
      <c r="AD374">
        <f>ROUND((((ET374)-(EU374))+AE374),2)</f>
        <v/>
      </c>
      <c r="AE374">
        <f>ROUND((EU374),2)</f>
        <v/>
      </c>
      <c r="AF374">
        <f>ROUND((EV374),2)</f>
        <v/>
      </c>
      <c r="AG374">
        <f>ROUND((AP374),2)</f>
        <v/>
      </c>
      <c r="AH374">
        <f>(EW374)</f>
        <v/>
      </c>
      <c r="AI374">
        <f>(EX374)</f>
        <v/>
      </c>
      <c r="AJ374">
        <f>(AS374)</f>
        <v/>
      </c>
      <c r="AK374" t="n">
        <v>14.3</v>
      </c>
      <c r="AL374" t="n">
        <v>14.3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  <c r="AS374" t="n">
        <v>0.01</v>
      </c>
      <c r="AT374" t="n">
        <v>103</v>
      </c>
      <c r="AU374" t="n">
        <v>52</v>
      </c>
      <c r="AV374" t="n">
        <v>1</v>
      </c>
      <c r="AW374" t="n">
        <v>1</v>
      </c>
      <c r="AZ374" t="n">
        <v>1</v>
      </c>
      <c r="BA374" t="n">
        <v>1</v>
      </c>
      <c r="BB374" t="n">
        <v>1</v>
      </c>
      <c r="BC374" t="n">
        <v>8.09</v>
      </c>
      <c r="BD374" t="inlineStr"/>
      <c r="BE374" t="inlineStr"/>
      <c r="BF374" t="inlineStr"/>
      <c r="BG374" t="inlineStr"/>
      <c r="BH374" t="n">
        <v>3</v>
      </c>
      <c r="BI374" t="n">
        <v>1</v>
      </c>
      <c r="BJ374" t="inlineStr">
        <is>
          <t>ТССЦ Московской обл., 507-3173, приказ Минстроя России №675/пр от 28.02.2017 № 258/пр</t>
        </is>
      </c>
      <c r="BM374" t="n">
        <v>65007</v>
      </c>
      <c r="BN374" t="n">
        <v>0</v>
      </c>
      <c r="BO374" t="inlineStr">
        <is>
          <t>507-3173</t>
        </is>
      </c>
      <c r="BP374" t="n">
        <v>1</v>
      </c>
      <c r="BQ374" t="n">
        <v>6</v>
      </c>
      <c r="BR374" t="n">
        <v>0</v>
      </c>
      <c r="BS374" t="n">
        <v>1</v>
      </c>
      <c r="BT374" t="n">
        <v>1</v>
      </c>
      <c r="BU374" t="n">
        <v>1</v>
      </c>
      <c r="BV374" t="n">
        <v>1</v>
      </c>
      <c r="BW374" t="n">
        <v>1</v>
      </c>
      <c r="BX374" t="n">
        <v>1</v>
      </c>
      <c r="BY374" t="inlineStr"/>
      <c r="BZ374" t="n">
        <v>103</v>
      </c>
      <c r="CA374" t="n">
        <v>52</v>
      </c>
      <c r="CB374" t="inlineStr"/>
      <c r="CE374" t="n">
        <v>12</v>
      </c>
      <c r="CF374" t="n">
        <v>0</v>
      </c>
      <c r="CG374" t="n">
        <v>0</v>
      </c>
      <c r="CM374" t="n">
        <v>0</v>
      </c>
      <c r="CN374" t="inlineStr"/>
      <c r="CO374" t="n">
        <v>0</v>
      </c>
      <c r="CP374">
        <f>(P374+Q374+S374)</f>
        <v/>
      </c>
      <c r="CQ374">
        <f>AC374*BC374</f>
        <v/>
      </c>
      <c r="CR374">
        <f>(ROUND((ROUND(((ET374)*1),0)*BB374),0)+ROUND((ROUND(((AE374-(EU374))*1),0)*BS374),0))</f>
        <v/>
      </c>
      <c r="CS374">
        <f>(ROUND((ROUND(((EU374)*1),0)*BS374),0)+ROUND((ROUND(((AE374-(EU374))*1),0)*BS374),0))</f>
        <v/>
      </c>
      <c r="CT374">
        <f>AF374*BA374</f>
        <v/>
      </c>
      <c r="CU374">
        <f>AG374</f>
        <v/>
      </c>
      <c r="CV374">
        <f>AH374</f>
        <v/>
      </c>
      <c r="CW374">
        <f>AI374</f>
        <v/>
      </c>
      <c r="CX374">
        <f>AJ374</f>
        <v/>
      </c>
      <c r="CY374">
        <f>(((S374+R374)*AT374)/100)</f>
        <v/>
      </c>
      <c r="CZ374">
        <f>(((S374+R374)*AU374)/100)</f>
        <v/>
      </c>
      <c r="DC374" t="inlineStr"/>
      <c r="DD374" t="inlineStr"/>
      <c r="DE374" t="inlineStr"/>
      <c r="DF374" t="inlineStr"/>
      <c r="DG374" t="inlineStr"/>
      <c r="DH374" t="inlineStr"/>
      <c r="DI374" t="inlineStr"/>
      <c r="DJ374" t="inlineStr"/>
      <c r="DK374" t="inlineStr"/>
      <c r="DL374" t="inlineStr"/>
      <c r="DM374" t="inlineStr"/>
      <c r="DN374" t="n">
        <v>0</v>
      </c>
      <c r="DO374" t="n">
        <v>0</v>
      </c>
      <c r="DP374" t="n">
        <v>1</v>
      </c>
      <c r="DQ374" t="n">
        <v>1</v>
      </c>
      <c r="DU374" t="n">
        <v>1010</v>
      </c>
      <c r="DV374" t="inlineStr">
        <is>
          <t>10 шт.</t>
        </is>
      </c>
      <c r="DW374" t="inlineStr">
        <is>
          <t>10 шт.</t>
        </is>
      </c>
      <c r="DX374" t="n">
        <v>10</v>
      </c>
      <c r="DZ374" t="inlineStr"/>
      <c r="EA374" t="inlineStr"/>
      <c r="EB374" t="inlineStr"/>
      <c r="EC374" t="inlineStr"/>
      <c r="EE374" t="n">
        <v>78726000</v>
      </c>
      <c r="EF374" t="n">
        <v>6</v>
      </c>
      <c r="EG374" t="inlineStr">
        <is>
          <t>Ремонтно-строительные работы</t>
        </is>
      </c>
      <c r="EH374" t="n">
        <v>99</v>
      </c>
      <c r="EI374" t="inlineStr">
        <is>
          <t>Внутренние санитарно-технические работы</t>
        </is>
      </c>
      <c r="EJ374" t="n">
        <v>1</v>
      </c>
      <c r="EK374" t="n">
        <v>65007</v>
      </c>
      <c r="EL374" t="inlineStr">
        <is>
          <t>Внутренние санитарнотехнические работы: смена труб, санприборов, запорной арматуры и другое</t>
        </is>
      </c>
      <c r="EM374" t="inlineStr">
        <is>
          <t>рФЕР-65</t>
        </is>
      </c>
      <c r="EO374" t="inlineStr"/>
      <c r="EQ374" t="n">
        <v>0</v>
      </c>
      <c r="ER374" t="n">
        <v>14.3</v>
      </c>
      <c r="ES374" t="n">
        <v>14.3</v>
      </c>
      <c r="ET374" t="n">
        <v>0</v>
      </c>
      <c r="EU374" t="n">
        <v>0</v>
      </c>
      <c r="EV374" t="n">
        <v>0</v>
      </c>
      <c r="EW374" t="n">
        <v>0</v>
      </c>
      <c r="EX374" t="n">
        <v>0</v>
      </c>
      <c r="FQ374" t="n">
        <v>0</v>
      </c>
      <c r="FR374" t="n">
        <v>0</v>
      </c>
      <c r="FS374" t="n">
        <v>0</v>
      </c>
      <c r="FX374" t="n">
        <v>103</v>
      </c>
      <c r="FY374" t="n">
        <v>52</v>
      </c>
      <c r="GA374" t="inlineStr"/>
      <c r="GD374" t="n">
        <v>1</v>
      </c>
      <c r="GF374" t="n">
        <v>281770412</v>
      </c>
      <c r="GG374" t="n">
        <v>2</v>
      </c>
      <c r="GH374" t="n">
        <v>1</v>
      </c>
      <c r="GI374" t="n">
        <v>2</v>
      </c>
      <c r="GJ374" t="n">
        <v>0</v>
      </c>
      <c r="GK374" t="n">
        <v>0</v>
      </c>
      <c r="GL374">
        <f>ROUND(IF(AND(BH374=3,BI374=3,FS374&lt;&gt;0),P374,0),0)</f>
        <v/>
      </c>
      <c r="GM374">
        <f>ROUND(O374+X374+Y374,0)+GX374</f>
        <v/>
      </c>
      <c r="GN374">
        <f>IF(OR(BI374=0,BI374=1),GM374-GX374,0)</f>
        <v/>
      </c>
      <c r="GO374">
        <f>IF(BI374=2,GM374-GX374,0)</f>
        <v/>
      </c>
      <c r="GP374">
        <f>IF(BI374=4,GM374-GX374,0)</f>
        <v/>
      </c>
      <c r="GR374" t="n">
        <v>0</v>
      </c>
      <c r="GS374" t="n">
        <v>3</v>
      </c>
      <c r="GT374" t="n">
        <v>0</v>
      </c>
      <c r="GU374" t="inlineStr"/>
      <c r="GV374">
        <f>ROUND((GT374),2)</f>
        <v/>
      </c>
      <c r="GW374" t="n">
        <v>1</v>
      </c>
      <c r="GX374">
        <f>ROUND(HC374*I374,0)</f>
        <v/>
      </c>
      <c r="HA374" t="n">
        <v>0</v>
      </c>
      <c r="HB374" t="n">
        <v>0</v>
      </c>
      <c r="HC374">
        <f>GV374*GW374</f>
        <v/>
      </c>
      <c r="HE374" t="inlineStr"/>
      <c r="HF374" t="inlineStr"/>
      <c r="HM374" t="inlineStr"/>
      <c r="HN374" t="inlineStr">
        <is>
          <t>Пр/812-099.2-1</t>
        </is>
      </c>
      <c r="HO374" t="inlineStr">
        <is>
          <t>Пр/774-099.2</t>
        </is>
      </c>
      <c r="HP374" t="inlineStr">
        <is>
          <t>Внутренние санитарнотехнические работы: смена труб, санприборов, запорной арматуры и другое</t>
        </is>
      </c>
      <c r="HQ374" t="inlineStr">
        <is>
          <t>Внутренние санитарнотехнические работы: смена труб, санприборов, запорной арматуры и другое</t>
        </is>
      </c>
      <c r="HS374" t="n">
        <v>0</v>
      </c>
      <c r="IK374" t="n">
        <v>0</v>
      </c>
    </row>
    <row r="375">
      <c r="A375" t="n">
        <v>18</v>
      </c>
      <c r="B375" t="n">
        <v>0</v>
      </c>
      <c r="C375" t="n">
        <v>169</v>
      </c>
      <c r="E375" t="inlineStr">
        <is>
          <t>1,2</t>
        </is>
      </c>
      <c r="F375" t="inlineStr">
        <is>
          <t>507-3174</t>
        </is>
      </c>
      <c r="G375" t="inlineStr">
        <is>
          <t>Угольник 90 град. полипропиленовый диаметром 25 мм</t>
        </is>
      </c>
      <c r="H375" t="inlineStr">
        <is>
          <t>10 шт.</t>
        </is>
      </c>
      <c r="I375">
        <f>I373*J375</f>
        <v/>
      </c>
      <c r="J375" t="n">
        <v>3.333333333333333</v>
      </c>
      <c r="K375" t="n">
        <v>3.3333333</v>
      </c>
      <c r="O375">
        <f>ROUND(CP375,0)</f>
        <v/>
      </c>
      <c r="P375">
        <f>ROUND(CQ375*I375,0)</f>
        <v/>
      </c>
      <c r="Q375">
        <f>(ROUND((ROUND(((ET375)*I375),0)*BB375),0)+ROUND((ROUND(((AE375-(EU375))*I375),0)*BS375),0))</f>
        <v/>
      </c>
      <c r="R375">
        <f>(ROUND((ROUND(((EU375)*I375),0)*BS375),0)+ROUND((ROUND(((AE375-(EU375))*I375),0)*BS375),0))</f>
        <v/>
      </c>
      <c r="S375">
        <f>ROUND(CT375*I375,0)</f>
        <v/>
      </c>
      <c r="T375">
        <f>ROUND(CU375*I375,0)</f>
        <v/>
      </c>
      <c r="U375">
        <f>ROUND(CV375*I375,7)</f>
        <v/>
      </c>
      <c r="V375">
        <f>ROUND(CW375*I375,7)</f>
        <v/>
      </c>
      <c r="W375">
        <f>ROUND(CX375*I375,0)</f>
        <v/>
      </c>
      <c r="X375">
        <f>ROUND(CY375,0)</f>
        <v/>
      </c>
      <c r="Y375">
        <f>ROUND(CZ375,0)</f>
        <v/>
      </c>
      <c r="AA375" t="n">
        <v>78855224</v>
      </c>
      <c r="AB375">
        <f>ROUND((AC375+AD375+AF375),2)</f>
        <v/>
      </c>
      <c r="AC375">
        <f>ROUND((ES375),2)</f>
        <v/>
      </c>
      <c r="AD375">
        <f>ROUND((((ET375)-(EU375))+AE375),2)</f>
        <v/>
      </c>
      <c r="AE375">
        <f>ROUND((EU375),2)</f>
        <v/>
      </c>
      <c r="AF375">
        <f>ROUND((EV375),2)</f>
        <v/>
      </c>
      <c r="AG375">
        <f>ROUND((AP375),2)</f>
        <v/>
      </c>
      <c r="AH375">
        <f>(EW375)</f>
        <v/>
      </c>
      <c r="AI375">
        <f>(EX375)</f>
        <v/>
      </c>
      <c r="AJ375">
        <f>(AS375)</f>
        <v/>
      </c>
      <c r="AK375" t="n">
        <v>20.2</v>
      </c>
      <c r="AL375" t="n">
        <v>20.2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  <c r="AS375" t="n">
        <v>0.02</v>
      </c>
      <c r="AT375" t="n">
        <v>103</v>
      </c>
      <c r="AU375" t="n">
        <v>52</v>
      </c>
      <c r="AV375" t="n">
        <v>1</v>
      </c>
      <c r="AW375" t="n">
        <v>1</v>
      </c>
      <c r="AZ375" t="n">
        <v>1</v>
      </c>
      <c r="BA375" t="n">
        <v>1</v>
      </c>
      <c r="BB375" t="n">
        <v>1</v>
      </c>
      <c r="BC375" t="n">
        <v>8.869999999999999</v>
      </c>
      <c r="BD375" t="inlineStr"/>
      <c r="BE375" t="inlineStr"/>
      <c r="BF375" t="inlineStr"/>
      <c r="BG375" t="inlineStr"/>
      <c r="BH375" t="n">
        <v>3</v>
      </c>
      <c r="BI375" t="n">
        <v>1</v>
      </c>
      <c r="BJ375" t="inlineStr">
        <is>
          <t>ТССЦ Московской обл., 507-3174, приказ Минстроя России №675/пр от 28.02.2017 № 258/пр</t>
        </is>
      </c>
      <c r="BM375" t="n">
        <v>65007</v>
      </c>
      <c r="BN375" t="n">
        <v>0</v>
      </c>
      <c r="BO375" t="inlineStr">
        <is>
          <t>507-3174</t>
        </is>
      </c>
      <c r="BP375" t="n">
        <v>1</v>
      </c>
      <c r="BQ375" t="n">
        <v>6</v>
      </c>
      <c r="BR375" t="n">
        <v>0</v>
      </c>
      <c r="BS375" t="n">
        <v>1</v>
      </c>
      <c r="BT375" t="n">
        <v>1</v>
      </c>
      <c r="BU375" t="n">
        <v>1</v>
      </c>
      <c r="BV375" t="n">
        <v>1</v>
      </c>
      <c r="BW375" t="n">
        <v>1</v>
      </c>
      <c r="BX375" t="n">
        <v>1</v>
      </c>
      <c r="BY375" t="inlineStr"/>
      <c r="BZ375" t="n">
        <v>103</v>
      </c>
      <c r="CA375" t="n">
        <v>52</v>
      </c>
      <c r="CB375" t="inlineStr"/>
      <c r="CE375" t="n">
        <v>12</v>
      </c>
      <c r="CF375" t="n">
        <v>0</v>
      </c>
      <c r="CG375" t="n">
        <v>0</v>
      </c>
      <c r="CM375" t="n">
        <v>0</v>
      </c>
      <c r="CN375" t="inlineStr"/>
      <c r="CO375" t="n">
        <v>0</v>
      </c>
      <c r="CP375">
        <f>(P375+Q375+S375)</f>
        <v/>
      </c>
      <c r="CQ375">
        <f>AC375*BC375</f>
        <v/>
      </c>
      <c r="CR375">
        <f>(ROUND((ROUND(((ET375)*1),0)*BB375),0)+ROUND((ROUND(((AE375-(EU375))*1),0)*BS375),0))</f>
        <v/>
      </c>
      <c r="CS375">
        <f>(ROUND((ROUND(((EU375)*1),0)*BS375),0)+ROUND((ROUND(((AE375-(EU375))*1),0)*BS375),0))</f>
        <v/>
      </c>
      <c r="CT375">
        <f>AF375*BA375</f>
        <v/>
      </c>
      <c r="CU375">
        <f>AG375</f>
        <v/>
      </c>
      <c r="CV375">
        <f>AH375</f>
        <v/>
      </c>
      <c r="CW375">
        <f>AI375</f>
        <v/>
      </c>
      <c r="CX375">
        <f>AJ375</f>
        <v/>
      </c>
      <c r="CY375">
        <f>(((S375+R375)*AT375)/100)</f>
        <v/>
      </c>
      <c r="CZ375">
        <f>(((S375+R375)*AU375)/100)</f>
        <v/>
      </c>
      <c r="DC375" t="inlineStr"/>
      <c r="DD375" t="inlineStr"/>
      <c r="DE375" t="inlineStr"/>
      <c r="DF375" t="inlineStr"/>
      <c r="DG375" t="inlineStr"/>
      <c r="DH375" t="inlineStr"/>
      <c r="DI375" t="inlineStr"/>
      <c r="DJ375" t="inlineStr"/>
      <c r="DK375" t="inlineStr"/>
      <c r="DL375" t="inlineStr"/>
      <c r="DM375" t="inlineStr"/>
      <c r="DN375" t="n">
        <v>0</v>
      </c>
      <c r="DO375" t="n">
        <v>0</v>
      </c>
      <c r="DP375" t="n">
        <v>1</v>
      </c>
      <c r="DQ375" t="n">
        <v>1</v>
      </c>
      <c r="DU375" t="n">
        <v>1010</v>
      </c>
      <c r="DV375" t="inlineStr">
        <is>
          <t>10 шт.</t>
        </is>
      </c>
      <c r="DW375" t="inlineStr">
        <is>
          <t>10 шт.</t>
        </is>
      </c>
      <c r="DX375" t="n">
        <v>10</v>
      </c>
      <c r="DZ375" t="inlineStr"/>
      <c r="EA375" t="inlineStr"/>
      <c r="EB375" t="inlineStr"/>
      <c r="EC375" t="inlineStr"/>
      <c r="EE375" t="n">
        <v>78726000</v>
      </c>
      <c r="EF375" t="n">
        <v>6</v>
      </c>
      <c r="EG375" t="inlineStr">
        <is>
          <t>Ремонтно-строительные работы</t>
        </is>
      </c>
      <c r="EH375" t="n">
        <v>99</v>
      </c>
      <c r="EI375" t="inlineStr">
        <is>
          <t>Внутренние санитарно-технические работы</t>
        </is>
      </c>
      <c r="EJ375" t="n">
        <v>1</v>
      </c>
      <c r="EK375" t="n">
        <v>65007</v>
      </c>
      <c r="EL375" t="inlineStr">
        <is>
          <t>Внутренние санитарнотехнические работы: смена труб, санприборов, запорной арматуры и другое</t>
        </is>
      </c>
      <c r="EM375" t="inlineStr">
        <is>
          <t>рФЕР-65</t>
        </is>
      </c>
      <c r="EO375" t="inlineStr"/>
      <c r="EQ375" t="n">
        <v>0</v>
      </c>
      <c r="ER375" t="n">
        <v>20.2</v>
      </c>
      <c r="ES375" t="n">
        <v>20.2</v>
      </c>
      <c r="ET375" t="n">
        <v>0</v>
      </c>
      <c r="EU375" t="n">
        <v>0</v>
      </c>
      <c r="EV375" t="n">
        <v>0</v>
      </c>
      <c r="EW375" t="n">
        <v>0</v>
      </c>
      <c r="EX375" t="n">
        <v>0</v>
      </c>
      <c r="FQ375" t="n">
        <v>0</v>
      </c>
      <c r="FR375" t="n">
        <v>0</v>
      </c>
      <c r="FS375" t="n">
        <v>0</v>
      </c>
      <c r="FX375" t="n">
        <v>103</v>
      </c>
      <c r="FY375" t="n">
        <v>52</v>
      </c>
      <c r="GA375" t="inlineStr"/>
      <c r="GD375" t="n">
        <v>1</v>
      </c>
      <c r="GF375" t="n">
        <v>-1443168068</v>
      </c>
      <c r="GG375" t="n">
        <v>2</v>
      </c>
      <c r="GH375" t="n">
        <v>1</v>
      </c>
      <c r="GI375" t="n">
        <v>2</v>
      </c>
      <c r="GJ375" t="n">
        <v>0</v>
      </c>
      <c r="GK375" t="n">
        <v>0</v>
      </c>
      <c r="GL375">
        <f>ROUND(IF(AND(BH375=3,BI375=3,FS375&lt;&gt;0),P375,0),0)</f>
        <v/>
      </c>
      <c r="GM375">
        <f>ROUND(O375+X375+Y375,0)+GX375</f>
        <v/>
      </c>
      <c r="GN375">
        <f>IF(OR(BI375=0,BI375=1),GM375-GX375,0)</f>
        <v/>
      </c>
      <c r="GO375">
        <f>IF(BI375=2,GM375-GX375,0)</f>
        <v/>
      </c>
      <c r="GP375">
        <f>IF(BI375=4,GM375-GX375,0)</f>
        <v/>
      </c>
      <c r="GR375" t="n">
        <v>0</v>
      </c>
      <c r="GS375" t="n">
        <v>3</v>
      </c>
      <c r="GT375" t="n">
        <v>0</v>
      </c>
      <c r="GU375" t="inlineStr"/>
      <c r="GV375">
        <f>ROUND((GT375),2)</f>
        <v/>
      </c>
      <c r="GW375" t="n">
        <v>1</v>
      </c>
      <c r="GX375">
        <f>ROUND(HC375*I375,0)</f>
        <v/>
      </c>
      <c r="HA375" t="n">
        <v>0</v>
      </c>
      <c r="HB375" t="n">
        <v>0</v>
      </c>
      <c r="HC375">
        <f>GV375*GW375</f>
        <v/>
      </c>
      <c r="HE375" t="inlineStr"/>
      <c r="HF375" t="inlineStr"/>
      <c r="HM375" t="inlineStr"/>
      <c r="HN375" t="inlineStr">
        <is>
          <t>Пр/812-099.2-1</t>
        </is>
      </c>
      <c r="HO375" t="inlineStr">
        <is>
          <t>Пр/774-099.2</t>
        </is>
      </c>
      <c r="HP375" t="inlineStr">
        <is>
          <t>Внутренние санитарнотехнические работы: смена труб, санприборов, запорной арматуры и другое</t>
        </is>
      </c>
      <c r="HQ375" t="inlineStr">
        <is>
          <t>Внутренние санитарнотехнические работы: смена труб, санприборов, запорной арматуры и другое</t>
        </is>
      </c>
      <c r="HS375" t="n">
        <v>0</v>
      </c>
      <c r="IK375" t="n">
        <v>0</v>
      </c>
    </row>
    <row r="376">
      <c r="A376" t="n">
        <v>18</v>
      </c>
      <c r="B376" t="n">
        <v>0</v>
      </c>
      <c r="C376" t="n">
        <v>170</v>
      </c>
      <c r="E376" t="inlineStr">
        <is>
          <t>1,3</t>
        </is>
      </c>
      <c r="F376" t="inlineStr">
        <is>
          <t>507-5056</t>
        </is>
      </c>
      <c r="G376" t="inlineStr">
        <is>
          <t>Муфта полипропиленовая переходная диаметром 25х20 мм (прим. переход 20*3/4)</t>
        </is>
      </c>
      <c r="H376" t="inlineStr">
        <is>
          <t>10 шт.</t>
        </is>
      </c>
      <c r="I376">
        <f>I373*J376</f>
        <v/>
      </c>
      <c r="J376" t="n">
        <v>3.333333333333333</v>
      </c>
      <c r="K376" t="n">
        <v>3.3333333</v>
      </c>
      <c r="O376">
        <f>ROUND(CP376,0)</f>
        <v/>
      </c>
      <c r="P376">
        <f>ROUND(CQ376*I376,0)</f>
        <v/>
      </c>
      <c r="Q376">
        <f>(ROUND((ROUND(((ET376)*I376),0)*BB376),0)+ROUND((ROUND(((AE376-(EU376))*I376),0)*BS376),0))</f>
        <v/>
      </c>
      <c r="R376">
        <f>(ROUND((ROUND(((EU376)*I376),0)*BS376),0)+ROUND((ROUND(((AE376-(EU376))*I376),0)*BS376),0))</f>
        <v/>
      </c>
      <c r="S376">
        <f>ROUND(CT376*I376,0)</f>
        <v/>
      </c>
      <c r="T376">
        <f>ROUND(CU376*I376,0)</f>
        <v/>
      </c>
      <c r="U376">
        <f>ROUND(CV376*I376,7)</f>
        <v/>
      </c>
      <c r="V376">
        <f>ROUND(CW376*I376,7)</f>
        <v/>
      </c>
      <c r="W376">
        <f>ROUND(CX376*I376,0)</f>
        <v/>
      </c>
      <c r="X376">
        <f>ROUND(CY376,0)</f>
        <v/>
      </c>
      <c r="Y376">
        <f>ROUND(CZ376,0)</f>
        <v/>
      </c>
      <c r="AA376" t="n">
        <v>78855224</v>
      </c>
      <c r="AB376">
        <f>ROUND((AC376+AD376+AF376),2)</f>
        <v/>
      </c>
      <c r="AC376">
        <f>ROUND((ES376),2)</f>
        <v/>
      </c>
      <c r="AD376">
        <f>ROUND((((ET376)-(EU376))+AE376),2)</f>
        <v/>
      </c>
      <c r="AE376">
        <f>ROUND((EU376),2)</f>
        <v/>
      </c>
      <c r="AF376">
        <f>ROUND((EV376),2)</f>
        <v/>
      </c>
      <c r="AG376">
        <f>ROUND((AP376),2)</f>
        <v/>
      </c>
      <c r="AH376">
        <f>(EW376)</f>
        <v/>
      </c>
      <c r="AI376">
        <f>(EX376)</f>
        <v/>
      </c>
      <c r="AJ376">
        <f>(AS376)</f>
        <v/>
      </c>
      <c r="AK376" t="n">
        <v>10.1</v>
      </c>
      <c r="AL376" t="n">
        <v>10.1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  <c r="AS376" t="n">
        <v>0.01</v>
      </c>
      <c r="AT376" t="n">
        <v>103</v>
      </c>
      <c r="AU376" t="n">
        <v>52</v>
      </c>
      <c r="AV376" t="n">
        <v>1</v>
      </c>
      <c r="AW376" t="n">
        <v>1</v>
      </c>
      <c r="AZ376" t="n">
        <v>1</v>
      </c>
      <c r="BA376" t="n">
        <v>1</v>
      </c>
      <c r="BB376" t="n">
        <v>1</v>
      </c>
      <c r="BC376" t="n">
        <v>5.91</v>
      </c>
      <c r="BD376" t="inlineStr"/>
      <c r="BE376" t="inlineStr"/>
      <c r="BF376" t="inlineStr"/>
      <c r="BG376" t="inlineStr"/>
      <c r="BH376" t="n">
        <v>3</v>
      </c>
      <c r="BI376" t="n">
        <v>1</v>
      </c>
      <c r="BJ376" t="inlineStr">
        <is>
          <t>ТССЦ Московской обл., 507-5056, приказ Минстроя России №675/пр от 28.02.2017 № 258/пр</t>
        </is>
      </c>
      <c r="BM376" t="n">
        <v>65007</v>
      </c>
      <c r="BN376" t="n">
        <v>0</v>
      </c>
      <c r="BO376" t="inlineStr">
        <is>
          <t>507-5056</t>
        </is>
      </c>
      <c r="BP376" t="n">
        <v>1</v>
      </c>
      <c r="BQ376" t="n">
        <v>6</v>
      </c>
      <c r="BR376" t="n">
        <v>0</v>
      </c>
      <c r="BS376" t="n">
        <v>1</v>
      </c>
      <c r="BT376" t="n">
        <v>1</v>
      </c>
      <c r="BU376" t="n">
        <v>1</v>
      </c>
      <c r="BV376" t="n">
        <v>1</v>
      </c>
      <c r="BW376" t="n">
        <v>1</v>
      </c>
      <c r="BX376" t="n">
        <v>1</v>
      </c>
      <c r="BY376" t="inlineStr"/>
      <c r="BZ376" t="n">
        <v>103</v>
      </c>
      <c r="CA376" t="n">
        <v>52</v>
      </c>
      <c r="CB376" t="inlineStr"/>
      <c r="CE376" t="n">
        <v>12</v>
      </c>
      <c r="CF376" t="n">
        <v>0</v>
      </c>
      <c r="CG376" t="n">
        <v>0</v>
      </c>
      <c r="CM376" t="n">
        <v>0</v>
      </c>
      <c r="CN376" t="inlineStr"/>
      <c r="CO376" t="n">
        <v>0</v>
      </c>
      <c r="CP376">
        <f>(P376+Q376+S376)</f>
        <v/>
      </c>
      <c r="CQ376">
        <f>AC376*BC376</f>
        <v/>
      </c>
      <c r="CR376">
        <f>(ROUND((ROUND(((ET376)*1),0)*BB376),0)+ROUND((ROUND(((AE376-(EU376))*1),0)*BS376),0))</f>
        <v/>
      </c>
      <c r="CS376">
        <f>(ROUND((ROUND(((EU376)*1),0)*BS376),0)+ROUND((ROUND(((AE376-(EU376))*1),0)*BS376),0))</f>
        <v/>
      </c>
      <c r="CT376">
        <f>AF376*BA376</f>
        <v/>
      </c>
      <c r="CU376">
        <f>AG376</f>
        <v/>
      </c>
      <c r="CV376">
        <f>AH376</f>
        <v/>
      </c>
      <c r="CW376">
        <f>AI376</f>
        <v/>
      </c>
      <c r="CX376">
        <f>AJ376</f>
        <v/>
      </c>
      <c r="CY376">
        <f>(((S376+R376)*AT376)/100)</f>
        <v/>
      </c>
      <c r="CZ376">
        <f>(((S376+R376)*AU376)/100)</f>
        <v/>
      </c>
      <c r="DC376" t="inlineStr"/>
      <c r="DD376" t="inlineStr"/>
      <c r="DE376" t="inlineStr"/>
      <c r="DF376" t="inlineStr"/>
      <c r="DG376" t="inlineStr"/>
      <c r="DH376" t="inlineStr"/>
      <c r="DI376" t="inlineStr"/>
      <c r="DJ376" t="inlineStr"/>
      <c r="DK376" t="inlineStr"/>
      <c r="DL376" t="inlineStr"/>
      <c r="DM376" t="inlineStr"/>
      <c r="DN376" t="n">
        <v>0</v>
      </c>
      <c r="DO376" t="n">
        <v>0</v>
      </c>
      <c r="DP376" t="n">
        <v>1</v>
      </c>
      <c r="DQ376" t="n">
        <v>1</v>
      </c>
      <c r="DU376" t="n">
        <v>1010</v>
      </c>
      <c r="DV376" t="inlineStr">
        <is>
          <t>10 шт.</t>
        </is>
      </c>
      <c r="DW376" t="inlineStr">
        <is>
          <t>10 шт.</t>
        </is>
      </c>
      <c r="DX376" t="n">
        <v>10</v>
      </c>
      <c r="DZ376" t="inlineStr"/>
      <c r="EA376" t="inlineStr"/>
      <c r="EB376" t="inlineStr"/>
      <c r="EC376" t="inlineStr"/>
      <c r="EE376" t="n">
        <v>78726000</v>
      </c>
      <c r="EF376" t="n">
        <v>6</v>
      </c>
      <c r="EG376" t="inlineStr">
        <is>
          <t>Ремонтно-строительные работы</t>
        </is>
      </c>
      <c r="EH376" t="n">
        <v>99</v>
      </c>
      <c r="EI376" t="inlineStr">
        <is>
          <t>Внутренние санитарно-технические работы</t>
        </is>
      </c>
      <c r="EJ376" t="n">
        <v>1</v>
      </c>
      <c r="EK376" t="n">
        <v>65007</v>
      </c>
      <c r="EL376" t="inlineStr">
        <is>
          <t>Внутренние санитарнотехнические работы: смена труб, санприборов, запорной арматуры и другое</t>
        </is>
      </c>
      <c r="EM376" t="inlineStr">
        <is>
          <t>рФЕР-65</t>
        </is>
      </c>
      <c r="EO376" t="inlineStr"/>
      <c r="EQ376" t="n">
        <v>0</v>
      </c>
      <c r="ER376" t="n">
        <v>10.1</v>
      </c>
      <c r="ES376" t="n">
        <v>10.1</v>
      </c>
      <c r="ET376" t="n">
        <v>0</v>
      </c>
      <c r="EU376" t="n">
        <v>0</v>
      </c>
      <c r="EV376" t="n">
        <v>0</v>
      </c>
      <c r="EW376" t="n">
        <v>0</v>
      </c>
      <c r="EX376" t="n">
        <v>0</v>
      </c>
      <c r="FQ376" t="n">
        <v>0</v>
      </c>
      <c r="FR376" t="n">
        <v>0</v>
      </c>
      <c r="FS376" t="n">
        <v>0</v>
      </c>
      <c r="FX376" t="n">
        <v>103</v>
      </c>
      <c r="FY376" t="n">
        <v>52</v>
      </c>
      <c r="GA376" t="inlineStr"/>
      <c r="GD376" t="n">
        <v>1</v>
      </c>
      <c r="GF376" t="n">
        <v>277852695</v>
      </c>
      <c r="GG376" t="n">
        <v>2</v>
      </c>
      <c r="GH376" t="n">
        <v>1</v>
      </c>
      <c r="GI376" t="n">
        <v>2</v>
      </c>
      <c r="GJ376" t="n">
        <v>0</v>
      </c>
      <c r="GK376" t="n">
        <v>0</v>
      </c>
      <c r="GL376">
        <f>ROUND(IF(AND(BH376=3,BI376=3,FS376&lt;&gt;0),P376,0),0)</f>
        <v/>
      </c>
      <c r="GM376">
        <f>ROUND(O376+X376+Y376,0)+GX376</f>
        <v/>
      </c>
      <c r="GN376">
        <f>IF(OR(BI376=0,BI376=1),GM376-GX376,0)</f>
        <v/>
      </c>
      <c r="GO376">
        <f>IF(BI376=2,GM376-GX376,0)</f>
        <v/>
      </c>
      <c r="GP376">
        <f>IF(BI376=4,GM376-GX376,0)</f>
        <v/>
      </c>
      <c r="GR376" t="n">
        <v>0</v>
      </c>
      <c r="GS376" t="n">
        <v>3</v>
      </c>
      <c r="GT376" t="n">
        <v>0</v>
      </c>
      <c r="GU376" t="inlineStr"/>
      <c r="GV376">
        <f>ROUND((GT376),2)</f>
        <v/>
      </c>
      <c r="GW376" t="n">
        <v>1</v>
      </c>
      <c r="GX376">
        <f>ROUND(HC376*I376,0)</f>
        <v/>
      </c>
      <c r="HA376" t="n">
        <v>0</v>
      </c>
      <c r="HB376" t="n">
        <v>0</v>
      </c>
      <c r="HC376">
        <f>GV376*GW376</f>
        <v/>
      </c>
      <c r="HE376" t="inlineStr"/>
      <c r="HF376" t="inlineStr"/>
      <c r="HM376" t="inlineStr"/>
      <c r="HN376" t="inlineStr">
        <is>
          <t>Пр/812-099.2-1</t>
        </is>
      </c>
      <c r="HO376" t="inlineStr">
        <is>
          <t>Пр/774-099.2</t>
        </is>
      </c>
      <c r="HP376" t="inlineStr">
        <is>
          <t>Внутренние санитарнотехнические работы: смена труб, санприборов, запорной арматуры и другое</t>
        </is>
      </c>
      <c r="HQ376" t="inlineStr">
        <is>
          <t>Внутренние санитарнотехнические работы: смена труб, санприборов, запорной арматуры и другое</t>
        </is>
      </c>
      <c r="HS376" t="n">
        <v>0</v>
      </c>
      <c r="IK376" t="n">
        <v>0</v>
      </c>
    </row>
    <row r="377">
      <c r="A377" t="n">
        <v>17</v>
      </c>
      <c r="B377" t="n">
        <v>0</v>
      </c>
      <c r="C377">
        <f>ROW(SmtRes!A180)</f>
        <v/>
      </c>
      <c r="D377">
        <f>ROW(EtalonRes!A178)</f>
        <v/>
      </c>
      <c r="E377" t="inlineStr">
        <is>
          <t>2</t>
        </is>
      </c>
      <c r="F377" t="inlineStr">
        <is>
          <t>16-05-001-1</t>
        </is>
      </c>
      <c r="G377" t="inlineStr">
        <is>
          <t>Установка вентилей, задвижек, затворов, клапанов обратных, кранов проходных на трубопроводах из стальных труб диаметром до 25 мм</t>
        </is>
      </c>
      <c r="H377" t="inlineStr">
        <is>
          <t>1  ШТ.</t>
        </is>
      </c>
      <c r="I377">
        <f>ROUND(ROUND(1,4),7)</f>
        <v/>
      </c>
      <c r="J377" t="n">
        <v>0</v>
      </c>
      <c r="K377">
        <f>ROUND(ROUND(1,4),7)</f>
        <v/>
      </c>
      <c r="O377">
        <f>ROUND(CP377,0)</f>
        <v/>
      </c>
      <c r="P377">
        <f>ROUND(CQ377*I377,0)</f>
        <v/>
      </c>
      <c r="Q377">
        <f>(ROUND((ROUND(((ET377)*I377),0)*BB377),0)+ROUND((ROUND(((AE377-(EU377))*I377),0)*BS377),0))</f>
        <v/>
      </c>
      <c r="R377">
        <f>(ROUND((ROUND(((EU377)*I377),0)*BS377),0)+ROUND((ROUND(((AE377-(EU377))*I377),0)*BS377),0))</f>
        <v/>
      </c>
      <c r="S377">
        <f>ROUND(CT377*I377,0)</f>
        <v/>
      </c>
      <c r="T377">
        <f>ROUND(CU377*I377,0)</f>
        <v/>
      </c>
      <c r="U377">
        <f>ROUND(CV377*I377,7)</f>
        <v/>
      </c>
      <c r="V377">
        <f>ROUND(CW377*I377,7)</f>
        <v/>
      </c>
      <c r="W377">
        <f>ROUND(CX377*I377,0)</f>
        <v/>
      </c>
      <c r="X377">
        <f>ROUND(CY377,0)</f>
        <v/>
      </c>
      <c r="Y377">
        <f>ROUND(CZ377,0)</f>
        <v/>
      </c>
      <c r="AA377" t="n">
        <v>78855224</v>
      </c>
      <c r="AB377">
        <f>ROUND((AC377+AD377+AF377),2)</f>
        <v/>
      </c>
      <c r="AC377">
        <f>ROUND((ES377),2)</f>
        <v/>
      </c>
      <c r="AD377">
        <f>ROUND((((ET377)-(EU377))+AE377),2)</f>
        <v/>
      </c>
      <c r="AE377">
        <f>ROUND((EU377),2)</f>
        <v/>
      </c>
      <c r="AF377">
        <f>ROUND((EV377),2)</f>
        <v/>
      </c>
      <c r="AG377">
        <f>ROUND((AP377),2)</f>
        <v/>
      </c>
      <c r="AH377">
        <f>(EW377)</f>
        <v/>
      </c>
      <c r="AI377">
        <f>(EX377)</f>
        <v/>
      </c>
      <c r="AJ377">
        <f>(AS377)</f>
        <v/>
      </c>
      <c r="AK377" t="n">
        <v>75.84999999999999</v>
      </c>
      <c r="AL377" t="n">
        <v>58.81</v>
      </c>
      <c r="AM377" t="n">
        <v>3.71</v>
      </c>
      <c r="AN377" t="n">
        <v>0</v>
      </c>
      <c r="AO377" t="n">
        <v>13.33</v>
      </c>
      <c r="AP377" t="n">
        <v>0</v>
      </c>
      <c r="AQ377" t="n">
        <v>1.47</v>
      </c>
      <c r="AR377" t="n">
        <v>0</v>
      </c>
      <c r="AS377" t="n">
        <v>0</v>
      </c>
      <c r="AT377" t="n">
        <v>121</v>
      </c>
      <c r="AU377" t="n">
        <v>72</v>
      </c>
      <c r="AV377" t="n">
        <v>1</v>
      </c>
      <c r="AW377" t="n">
        <v>1</v>
      </c>
      <c r="AZ377" t="n">
        <v>1</v>
      </c>
      <c r="BA377" t="n">
        <v>52.25</v>
      </c>
      <c r="BB377" t="n">
        <v>12.4</v>
      </c>
      <c r="BC377" t="n">
        <v>11.09</v>
      </c>
      <c r="BD377" t="inlineStr"/>
      <c r="BE377" t="inlineStr"/>
      <c r="BF377" t="inlineStr"/>
      <c r="BG377" t="inlineStr"/>
      <c r="BH377" t="n">
        <v>0</v>
      </c>
      <c r="BI377" t="n">
        <v>1</v>
      </c>
      <c r="BJ377" t="inlineStr">
        <is>
          <t>ТЕР Московской обл., 16-05-001-1, приказ Минстроя России №675/пр от 28.02.2017 № 260/пр</t>
        </is>
      </c>
      <c r="BM377" t="n">
        <v>16001</v>
      </c>
      <c r="BN377" t="n">
        <v>0</v>
      </c>
      <c r="BO377" t="inlineStr">
        <is>
          <t>16-05-001-1</t>
        </is>
      </c>
      <c r="BP377" t="n">
        <v>1</v>
      </c>
      <c r="BQ377" t="n">
        <v>2</v>
      </c>
      <c r="BR377" t="n">
        <v>0</v>
      </c>
      <c r="BS377" t="n">
        <v>52.25</v>
      </c>
      <c r="BT377" t="n">
        <v>1</v>
      </c>
      <c r="BU377" t="n">
        <v>1</v>
      </c>
      <c r="BV377" t="n">
        <v>1</v>
      </c>
      <c r="BW377" t="n">
        <v>1</v>
      </c>
      <c r="BX377" t="n">
        <v>1</v>
      </c>
      <c r="BY377" t="inlineStr"/>
      <c r="BZ377" t="n">
        <v>121</v>
      </c>
      <c r="CA377" t="n">
        <v>72</v>
      </c>
      <c r="CB377" t="inlineStr"/>
      <c r="CE377" t="n">
        <v>12</v>
      </c>
      <c r="CF377" t="n">
        <v>0</v>
      </c>
      <c r="CG377" t="n">
        <v>0</v>
      </c>
      <c r="CM377" t="n">
        <v>0</v>
      </c>
      <c r="CN377" t="inlineStr"/>
      <c r="CO377" t="n">
        <v>0</v>
      </c>
      <c r="CP377">
        <f>(P377+Q377+S377)</f>
        <v/>
      </c>
      <c r="CQ377">
        <f>AC377*BC377</f>
        <v/>
      </c>
      <c r="CR377">
        <f>(ROUND((ROUND(((ET377)*1),0)*BB377),0)+ROUND((ROUND(((AE377-(EU377))*1),0)*BS377),0))</f>
        <v/>
      </c>
      <c r="CS377">
        <f>(ROUND((ROUND(((EU377)*1),0)*BS377),0)+ROUND((ROUND(((AE377-(EU377))*1),0)*BS377),0))</f>
        <v/>
      </c>
      <c r="CT377">
        <f>AF377*BA377</f>
        <v/>
      </c>
      <c r="CU377">
        <f>AG377</f>
        <v/>
      </c>
      <c r="CV377">
        <f>AH377</f>
        <v/>
      </c>
      <c r="CW377">
        <f>AI377</f>
        <v/>
      </c>
      <c r="CX377">
        <f>AJ377</f>
        <v/>
      </c>
      <c r="CY377">
        <f>(((S377+R377)*AT377)/100)</f>
        <v/>
      </c>
      <c r="CZ377">
        <f>(((S377+R377)*AU377)/100)</f>
        <v/>
      </c>
      <c r="DC377" t="inlineStr"/>
      <c r="DD377" t="inlineStr"/>
      <c r="DE377" t="inlineStr"/>
      <c r="DF377" t="inlineStr"/>
      <c r="DG377" t="inlineStr"/>
      <c r="DH377" t="inlineStr"/>
      <c r="DI377" t="inlineStr"/>
      <c r="DJ377" t="inlineStr"/>
      <c r="DK377" t="inlineStr"/>
      <c r="DL377" t="inlineStr"/>
      <c r="DM377" t="inlineStr"/>
      <c r="DN377" t="n">
        <v>0</v>
      </c>
      <c r="DO377" t="n">
        <v>0</v>
      </c>
      <c r="DP377" t="n">
        <v>1</v>
      </c>
      <c r="DQ377" t="n">
        <v>1</v>
      </c>
      <c r="DU377" t="n">
        <v>1013</v>
      </c>
      <c r="DV377" t="inlineStr">
        <is>
          <t>1  ШТ.</t>
        </is>
      </c>
      <c r="DW377" t="inlineStr">
        <is>
          <t>1  ШТ.</t>
        </is>
      </c>
      <c r="DX377" t="n">
        <v>1</v>
      </c>
      <c r="DZ377" t="inlineStr"/>
      <c r="EA377" t="inlineStr"/>
      <c r="EB377" t="inlineStr"/>
      <c r="EC377" t="inlineStr"/>
      <c r="EE377" t="n">
        <v>78725882</v>
      </c>
      <c r="EF377" t="n">
        <v>2</v>
      </c>
      <c r="EG377" t="inlineStr">
        <is>
          <t>Общестроительные работы</t>
        </is>
      </c>
      <c r="EH377" t="n">
        <v>16</v>
      </c>
      <c r="EI37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77" t="n">
        <v>1</v>
      </c>
      <c r="EK377" t="n">
        <v>16001</v>
      </c>
      <c r="EL377" t="inlineStr">
        <is>
          <t>Трубопроводы внутренние</t>
        </is>
      </c>
      <c r="EM377" t="inlineStr">
        <is>
          <t>ФЕР-16</t>
        </is>
      </c>
      <c r="EO377" t="inlineStr"/>
      <c r="EQ377" t="n">
        <v>0</v>
      </c>
      <c r="ER377" t="n">
        <v>75.84999999999999</v>
      </c>
      <c r="ES377" t="n">
        <v>58.81</v>
      </c>
      <c r="ET377" t="n">
        <v>3.71</v>
      </c>
      <c r="EU377" t="n">
        <v>0</v>
      </c>
      <c r="EV377" t="n">
        <v>13.33</v>
      </c>
      <c r="EW377" t="n">
        <v>1.47</v>
      </c>
      <c r="EX377" t="n">
        <v>0</v>
      </c>
      <c r="EY377" t="n">
        <v>0</v>
      </c>
      <c r="FQ377" t="n">
        <v>0</v>
      </c>
      <c r="FR377" t="n">
        <v>0</v>
      </c>
      <c r="FS377" t="n">
        <v>0</v>
      </c>
      <c r="FX377" t="n">
        <v>121</v>
      </c>
      <c r="FY377" t="n">
        <v>72</v>
      </c>
      <c r="GA377" t="inlineStr"/>
      <c r="GD377" t="n">
        <v>1</v>
      </c>
      <c r="GF377" t="n">
        <v>749147216</v>
      </c>
      <c r="GG377" t="n">
        <v>2</v>
      </c>
      <c r="GH377" t="n">
        <v>1</v>
      </c>
      <c r="GI377" t="n">
        <v>2</v>
      </c>
      <c r="GJ377" t="n">
        <v>0</v>
      </c>
      <c r="GK377" t="n">
        <v>0</v>
      </c>
      <c r="GL377">
        <f>ROUND(IF(AND(BH377=3,BI377=3,FS377&lt;&gt;0),P377,0),0)</f>
        <v/>
      </c>
      <c r="GM377">
        <f>ROUND(O377+X377+Y377,0)+GX377</f>
        <v/>
      </c>
      <c r="GN377">
        <f>IF(OR(BI377=0,BI377=1),GM377-GX377,0)</f>
        <v/>
      </c>
      <c r="GO377">
        <f>IF(BI377=2,GM377-GX377,0)</f>
        <v/>
      </c>
      <c r="GP377">
        <f>IF(BI377=4,GM377-GX377,0)</f>
        <v/>
      </c>
      <c r="GR377" t="n">
        <v>0</v>
      </c>
      <c r="GS377" t="n">
        <v>3</v>
      </c>
      <c r="GT377" t="n">
        <v>0</v>
      </c>
      <c r="GU377" t="inlineStr"/>
      <c r="GV377">
        <f>ROUND((GT377),2)</f>
        <v/>
      </c>
      <c r="GW377" t="n">
        <v>1</v>
      </c>
      <c r="GX377">
        <f>ROUND(HC377*I377,0)</f>
        <v/>
      </c>
      <c r="HA377" t="n">
        <v>0</v>
      </c>
      <c r="HB377" t="n">
        <v>0</v>
      </c>
      <c r="HC377">
        <f>GV377*GW377</f>
        <v/>
      </c>
      <c r="HE377" t="inlineStr"/>
      <c r="HF377" t="inlineStr"/>
      <c r="HM377" t="inlineStr"/>
      <c r="HN377" t="inlineStr">
        <is>
          <t>Пр/812-016.0-1</t>
        </is>
      </c>
      <c r="HO377" t="inlineStr">
        <is>
          <t>Пр/774-016.0</t>
        </is>
      </c>
      <c r="HP37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7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77" t="n">
        <v>0</v>
      </c>
      <c r="IK377" t="n">
        <v>0</v>
      </c>
    </row>
    <row r="378">
      <c r="A378" t="n">
        <v>18</v>
      </c>
      <c r="B378" t="n">
        <v>0</v>
      </c>
      <c r="C378" t="n">
        <v>176</v>
      </c>
      <c r="E378" t="inlineStr">
        <is>
          <t>2,1</t>
        </is>
      </c>
      <c r="F378" t="inlineStr">
        <is>
          <t>302-1909</t>
        </is>
      </c>
      <c r="G378" t="inlineStr">
        <is>
          <t>Кран шаровый муфтовый 11Б41п для воды, давлением 1,6 МПа (16 кгс/см2), диаметром 15 мм</t>
        </is>
      </c>
      <c r="H378" t="inlineStr">
        <is>
          <t>шт.</t>
        </is>
      </c>
      <c r="I378">
        <f>I377*J378</f>
        <v/>
      </c>
      <c r="J378" t="n">
        <v>1</v>
      </c>
      <c r="K378" t="n">
        <v>1</v>
      </c>
      <c r="O378">
        <f>ROUND(CP378,0)</f>
        <v/>
      </c>
      <c r="P378">
        <f>ROUND(CQ378*I378,0)</f>
        <v/>
      </c>
      <c r="Q378">
        <f>(ROUND((ROUND(((ET378)*I378),0)*BB378),0)+ROUND((ROUND(((AE378-(EU378))*I378),0)*BS378),0))</f>
        <v/>
      </c>
      <c r="R378">
        <f>(ROUND((ROUND(((EU378)*I378),0)*BS378),0)+ROUND((ROUND(((AE378-(EU378))*I378),0)*BS378),0))</f>
        <v/>
      </c>
      <c r="S378">
        <f>ROUND(CT378*I378,0)</f>
        <v/>
      </c>
      <c r="T378">
        <f>ROUND(CU378*I378,0)</f>
        <v/>
      </c>
      <c r="U378">
        <f>ROUND(CV378*I378,7)</f>
        <v/>
      </c>
      <c r="V378">
        <f>ROUND(CW378*I378,7)</f>
        <v/>
      </c>
      <c r="W378">
        <f>ROUND(CX378*I378,0)</f>
        <v/>
      </c>
      <c r="X378">
        <f>ROUND(CY378,0)</f>
        <v/>
      </c>
      <c r="Y378">
        <f>ROUND(CZ378,0)</f>
        <v/>
      </c>
      <c r="AA378" t="n">
        <v>78855224</v>
      </c>
      <c r="AB378">
        <f>ROUND((AC378+AD378+AF378),2)</f>
        <v/>
      </c>
      <c r="AC378">
        <f>ROUND((ES378),2)</f>
        <v/>
      </c>
      <c r="AD378">
        <f>ROUND((((ET378)-(EU378))+AE378),2)</f>
        <v/>
      </c>
      <c r="AE378">
        <f>ROUND((EU378),2)</f>
        <v/>
      </c>
      <c r="AF378">
        <f>ROUND((EV378),2)</f>
        <v/>
      </c>
      <c r="AG378">
        <f>ROUND((AP378),2)</f>
        <v/>
      </c>
      <c r="AH378">
        <f>(EW378)</f>
        <v/>
      </c>
      <c r="AI378">
        <f>(EX378)</f>
        <v/>
      </c>
      <c r="AJ378">
        <f>(AS378)</f>
        <v/>
      </c>
      <c r="AK378" t="n">
        <v>32.93</v>
      </c>
      <c r="AL378" t="n">
        <v>32.93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  <c r="AS378" t="n">
        <v>0.01</v>
      </c>
      <c r="AT378" t="n">
        <v>121</v>
      </c>
      <c r="AU378" t="n">
        <v>72</v>
      </c>
      <c r="AV378" t="n">
        <v>1</v>
      </c>
      <c r="AW378" t="n">
        <v>1</v>
      </c>
      <c r="AZ378" t="n">
        <v>1</v>
      </c>
      <c r="BA378" t="n">
        <v>1</v>
      </c>
      <c r="BB378" t="n">
        <v>1</v>
      </c>
      <c r="BC378" t="n">
        <v>4.06</v>
      </c>
      <c r="BD378" t="inlineStr"/>
      <c r="BE378" t="inlineStr"/>
      <c r="BF378" t="inlineStr"/>
      <c r="BG378" t="inlineStr"/>
      <c r="BH378" t="n">
        <v>3</v>
      </c>
      <c r="BI378" t="n">
        <v>1</v>
      </c>
      <c r="BJ378" t="inlineStr">
        <is>
          <t>ТССЦ Московской обл., 302-1909, приказ Минстроя России №675/пр от 28.02.2017 № 256/пр</t>
        </is>
      </c>
      <c r="BM378" t="n">
        <v>16001</v>
      </c>
      <c r="BN378" t="n">
        <v>0</v>
      </c>
      <c r="BO378" t="inlineStr">
        <is>
          <t>302-1909</t>
        </is>
      </c>
      <c r="BP378" t="n">
        <v>1</v>
      </c>
      <c r="BQ378" t="n">
        <v>2</v>
      </c>
      <c r="BR378" t="n">
        <v>0</v>
      </c>
      <c r="BS378" t="n">
        <v>1</v>
      </c>
      <c r="BT378" t="n">
        <v>1</v>
      </c>
      <c r="BU378" t="n">
        <v>1</v>
      </c>
      <c r="BV378" t="n">
        <v>1</v>
      </c>
      <c r="BW378" t="n">
        <v>1</v>
      </c>
      <c r="BX378" t="n">
        <v>1</v>
      </c>
      <c r="BY378" t="inlineStr"/>
      <c r="BZ378" t="n">
        <v>121</v>
      </c>
      <c r="CA378" t="n">
        <v>72</v>
      </c>
      <c r="CB378" t="inlineStr"/>
      <c r="CE378" t="n">
        <v>12</v>
      </c>
      <c r="CF378" t="n">
        <v>0</v>
      </c>
      <c r="CG378" t="n">
        <v>0</v>
      </c>
      <c r="CM378" t="n">
        <v>0</v>
      </c>
      <c r="CN378" t="inlineStr"/>
      <c r="CO378" t="n">
        <v>0</v>
      </c>
      <c r="CP378">
        <f>(P378+Q378+S378)</f>
        <v/>
      </c>
      <c r="CQ378">
        <f>AC378*BC378</f>
        <v/>
      </c>
      <c r="CR378">
        <f>(ROUND((ROUND(((ET378)*1),0)*BB378),0)+ROUND((ROUND(((AE378-(EU378))*1),0)*BS378),0))</f>
        <v/>
      </c>
      <c r="CS378">
        <f>(ROUND((ROUND(((EU378)*1),0)*BS378),0)+ROUND((ROUND(((AE378-(EU378))*1),0)*BS378),0))</f>
        <v/>
      </c>
      <c r="CT378">
        <f>AF378*BA378</f>
        <v/>
      </c>
      <c r="CU378">
        <f>AG378</f>
        <v/>
      </c>
      <c r="CV378">
        <f>AH378</f>
        <v/>
      </c>
      <c r="CW378">
        <f>AI378</f>
        <v/>
      </c>
      <c r="CX378">
        <f>AJ378</f>
        <v/>
      </c>
      <c r="CY378">
        <f>(((S378+R378)*AT378)/100)</f>
        <v/>
      </c>
      <c r="CZ378">
        <f>(((S378+R378)*AU378)/100)</f>
        <v/>
      </c>
      <c r="DC378" t="inlineStr"/>
      <c r="DD378" t="inlineStr"/>
      <c r="DE378" t="inlineStr"/>
      <c r="DF378" t="inlineStr"/>
      <c r="DG378" t="inlineStr"/>
      <c r="DH378" t="inlineStr"/>
      <c r="DI378" t="inlineStr"/>
      <c r="DJ378" t="inlineStr"/>
      <c r="DK378" t="inlineStr"/>
      <c r="DL378" t="inlineStr"/>
      <c r="DM378" t="inlineStr"/>
      <c r="DN378" t="n">
        <v>0</v>
      </c>
      <c r="DO378" t="n">
        <v>0</v>
      </c>
      <c r="DP378" t="n">
        <v>1</v>
      </c>
      <c r="DQ378" t="n">
        <v>1</v>
      </c>
      <c r="DU378" t="n">
        <v>1010</v>
      </c>
      <c r="DV378" t="inlineStr">
        <is>
          <t>шт.</t>
        </is>
      </c>
      <c r="DW378" t="inlineStr">
        <is>
          <t>шт.</t>
        </is>
      </c>
      <c r="DX378" t="n">
        <v>1</v>
      </c>
      <c r="DZ378" t="inlineStr"/>
      <c r="EA378" t="inlineStr"/>
      <c r="EB378" t="inlineStr"/>
      <c r="EC378" t="inlineStr"/>
      <c r="EE378" t="n">
        <v>78725882</v>
      </c>
      <c r="EF378" t="n">
        <v>2</v>
      </c>
      <c r="EG378" t="inlineStr">
        <is>
          <t>Общестроительные работы</t>
        </is>
      </c>
      <c r="EH378" t="n">
        <v>16</v>
      </c>
      <c r="EI3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78" t="n">
        <v>1</v>
      </c>
      <c r="EK378" t="n">
        <v>16001</v>
      </c>
      <c r="EL378" t="inlineStr">
        <is>
          <t>Трубопроводы внутренние</t>
        </is>
      </c>
      <c r="EM378" t="inlineStr">
        <is>
          <t>ФЕР-16</t>
        </is>
      </c>
      <c r="EO378" t="inlineStr"/>
      <c r="EQ378" t="n">
        <v>0</v>
      </c>
      <c r="ER378" t="n">
        <v>32.93</v>
      </c>
      <c r="ES378" t="n">
        <v>32.93</v>
      </c>
      <c r="ET378" t="n">
        <v>0</v>
      </c>
      <c r="EU378" t="n">
        <v>0</v>
      </c>
      <c r="EV378" t="n">
        <v>0</v>
      </c>
      <c r="EW378" t="n">
        <v>0</v>
      </c>
      <c r="EX378" t="n">
        <v>0</v>
      </c>
      <c r="FQ378" t="n">
        <v>0</v>
      </c>
      <c r="FR378" t="n">
        <v>0</v>
      </c>
      <c r="FS378" t="n">
        <v>0</v>
      </c>
      <c r="FX378" t="n">
        <v>121</v>
      </c>
      <c r="FY378" t="n">
        <v>72</v>
      </c>
      <c r="GA378" t="inlineStr"/>
      <c r="GD378" t="n">
        <v>1</v>
      </c>
      <c r="GF378" t="n">
        <v>-91973137</v>
      </c>
      <c r="GG378" t="n">
        <v>2</v>
      </c>
      <c r="GH378" t="n">
        <v>1</v>
      </c>
      <c r="GI378" t="n">
        <v>2</v>
      </c>
      <c r="GJ378" t="n">
        <v>0</v>
      </c>
      <c r="GK378" t="n">
        <v>0</v>
      </c>
      <c r="GL378">
        <f>ROUND(IF(AND(BH378=3,BI378=3,FS378&lt;&gt;0),P378,0),0)</f>
        <v/>
      </c>
      <c r="GM378">
        <f>ROUND(O378+X378+Y378,0)+GX378</f>
        <v/>
      </c>
      <c r="GN378">
        <f>IF(OR(BI378=0,BI378=1),GM378-GX378,0)</f>
        <v/>
      </c>
      <c r="GO378">
        <f>IF(BI378=2,GM378-GX378,0)</f>
        <v/>
      </c>
      <c r="GP378">
        <f>IF(BI378=4,GM378-GX378,0)</f>
        <v/>
      </c>
      <c r="GR378" t="n">
        <v>0</v>
      </c>
      <c r="GS378" t="n">
        <v>3</v>
      </c>
      <c r="GT378" t="n">
        <v>0</v>
      </c>
      <c r="GU378" t="inlineStr"/>
      <c r="GV378">
        <f>ROUND((GT378),2)</f>
        <v/>
      </c>
      <c r="GW378" t="n">
        <v>1</v>
      </c>
      <c r="GX378">
        <f>ROUND(HC378*I378,0)</f>
        <v/>
      </c>
      <c r="HA378" t="n">
        <v>0</v>
      </c>
      <c r="HB378" t="n">
        <v>0</v>
      </c>
      <c r="HC378">
        <f>GV378*GW378</f>
        <v/>
      </c>
      <c r="HE378" t="inlineStr"/>
      <c r="HF378" t="inlineStr"/>
      <c r="HM378" t="inlineStr"/>
      <c r="HN378" t="inlineStr">
        <is>
          <t>Пр/812-016.0-1</t>
        </is>
      </c>
      <c r="HO378" t="inlineStr">
        <is>
          <t>Пр/774-016.0</t>
        </is>
      </c>
      <c r="HP3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78" t="n">
        <v>0</v>
      </c>
      <c r="IK378" t="n">
        <v>0</v>
      </c>
    </row>
    <row r="379">
      <c r="A379" t="n">
        <v>18</v>
      </c>
      <c r="B379" t="n">
        <v>0</v>
      </c>
      <c r="C379" t="n">
        <v>179</v>
      </c>
      <c r="E379" t="inlineStr">
        <is>
          <t>2,2</t>
        </is>
      </c>
      <c r="F379" t="inlineStr">
        <is>
          <t>507-4171</t>
        </is>
      </c>
      <c r="G379" t="inlineStr">
        <is>
          <t>Уголок соединительный 90° для металлополимерных труб, диаметром 25 мм</t>
        </is>
      </c>
      <c r="H379" t="inlineStr">
        <is>
          <t>10 шт.</t>
        </is>
      </c>
      <c r="I379">
        <f>I377*J379</f>
        <v/>
      </c>
      <c r="J379" t="n">
        <v>0.1</v>
      </c>
      <c r="K379" t="n">
        <v>0.1</v>
      </c>
      <c r="O379">
        <f>ROUND(CP379,0)</f>
        <v/>
      </c>
      <c r="P379">
        <f>ROUND(CQ379*I379,0)</f>
        <v/>
      </c>
      <c r="Q379">
        <f>(ROUND((ROUND(((ET379)*I379),0)*BB379),0)+ROUND((ROUND(((AE379-(EU379))*I379),0)*BS379),0))</f>
        <v/>
      </c>
      <c r="R379">
        <f>(ROUND((ROUND(((EU379)*I379),0)*BS379),0)+ROUND((ROUND(((AE379-(EU379))*I379),0)*BS379),0))</f>
        <v/>
      </c>
      <c r="S379">
        <f>ROUND(CT379*I379,0)</f>
        <v/>
      </c>
      <c r="T379">
        <f>ROUND(CU379*I379,0)</f>
        <v/>
      </c>
      <c r="U379">
        <f>ROUND(CV379*I379,7)</f>
        <v/>
      </c>
      <c r="V379">
        <f>ROUND(CW379*I379,7)</f>
        <v/>
      </c>
      <c r="W379">
        <f>ROUND(CX379*I379,0)</f>
        <v/>
      </c>
      <c r="X379">
        <f>ROUND(CY379,0)</f>
        <v/>
      </c>
      <c r="Y379">
        <f>ROUND(CZ379,0)</f>
        <v/>
      </c>
      <c r="AA379" t="n">
        <v>78855224</v>
      </c>
      <c r="AB379">
        <f>ROUND((AC379+AD379+AF379),2)</f>
        <v/>
      </c>
      <c r="AC379">
        <f>ROUND((ES379),2)</f>
        <v/>
      </c>
      <c r="AD379">
        <f>ROUND((((ET379)-(EU379))+AE379),2)</f>
        <v/>
      </c>
      <c r="AE379">
        <f>ROUND((EU379),2)</f>
        <v/>
      </c>
      <c r="AF379">
        <f>ROUND((EV379),2)</f>
        <v/>
      </c>
      <c r="AG379">
        <f>ROUND((AP379),2)</f>
        <v/>
      </c>
      <c r="AH379">
        <f>(EW379)</f>
        <v/>
      </c>
      <c r="AI379">
        <f>(EX379)</f>
        <v/>
      </c>
      <c r="AJ379">
        <f>(AS379)</f>
        <v/>
      </c>
      <c r="AK379" t="n">
        <v>649.8</v>
      </c>
      <c r="AL379" t="n">
        <v>649.8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  <c r="AS379" t="n">
        <v>0.05</v>
      </c>
      <c r="AT379" t="n">
        <v>121</v>
      </c>
      <c r="AU379" t="n">
        <v>72</v>
      </c>
      <c r="AV379" t="n">
        <v>1</v>
      </c>
      <c r="AW379" t="n">
        <v>1</v>
      </c>
      <c r="AZ379" t="n">
        <v>1</v>
      </c>
      <c r="BA379" t="n">
        <v>1</v>
      </c>
      <c r="BB379" t="n">
        <v>1</v>
      </c>
      <c r="BC379" t="n">
        <v>8.66</v>
      </c>
      <c r="BD379" t="inlineStr"/>
      <c r="BE379" t="inlineStr"/>
      <c r="BF379" t="inlineStr"/>
      <c r="BG379" t="inlineStr"/>
      <c r="BH379" t="n">
        <v>3</v>
      </c>
      <c r="BI379" t="n">
        <v>1</v>
      </c>
      <c r="BJ379" t="inlineStr">
        <is>
          <t>ТССЦ Московской обл., 507-4171, приказ Минстроя России №675/пр от 28.02.2017 № 258/пр</t>
        </is>
      </c>
      <c r="BM379" t="n">
        <v>16001</v>
      </c>
      <c r="BN379" t="n">
        <v>0</v>
      </c>
      <c r="BO379" t="inlineStr">
        <is>
          <t>507-4171</t>
        </is>
      </c>
      <c r="BP379" t="n">
        <v>1</v>
      </c>
      <c r="BQ379" t="n">
        <v>2</v>
      </c>
      <c r="BR379" t="n">
        <v>0</v>
      </c>
      <c r="BS379" t="n">
        <v>1</v>
      </c>
      <c r="BT379" t="n">
        <v>1</v>
      </c>
      <c r="BU379" t="n">
        <v>1</v>
      </c>
      <c r="BV379" t="n">
        <v>1</v>
      </c>
      <c r="BW379" t="n">
        <v>1</v>
      </c>
      <c r="BX379" t="n">
        <v>1</v>
      </c>
      <c r="BY379" t="inlineStr"/>
      <c r="BZ379" t="n">
        <v>121</v>
      </c>
      <c r="CA379" t="n">
        <v>72</v>
      </c>
      <c r="CB379" t="inlineStr"/>
      <c r="CE379" t="n">
        <v>12</v>
      </c>
      <c r="CF379" t="n">
        <v>0</v>
      </c>
      <c r="CG379" t="n">
        <v>0</v>
      </c>
      <c r="CM379" t="n">
        <v>0</v>
      </c>
      <c r="CN379" t="inlineStr"/>
      <c r="CO379" t="n">
        <v>0</v>
      </c>
      <c r="CP379">
        <f>(P379+Q379+S379)</f>
        <v/>
      </c>
      <c r="CQ379">
        <f>AC379*BC379</f>
        <v/>
      </c>
      <c r="CR379">
        <f>(ROUND((ROUND(((ET379)*1),0)*BB379),0)+ROUND((ROUND(((AE379-(EU379))*1),0)*BS379),0))</f>
        <v/>
      </c>
      <c r="CS379">
        <f>(ROUND((ROUND(((EU379)*1),0)*BS379),0)+ROUND((ROUND(((AE379-(EU379))*1),0)*BS379),0))</f>
        <v/>
      </c>
      <c r="CT379">
        <f>AF379*BA379</f>
        <v/>
      </c>
      <c r="CU379">
        <f>AG379</f>
        <v/>
      </c>
      <c r="CV379">
        <f>AH379</f>
        <v/>
      </c>
      <c r="CW379">
        <f>AI379</f>
        <v/>
      </c>
      <c r="CX379">
        <f>AJ379</f>
        <v/>
      </c>
      <c r="CY379">
        <f>(((S379+R379)*AT379)/100)</f>
        <v/>
      </c>
      <c r="CZ379">
        <f>(((S379+R379)*AU379)/100)</f>
        <v/>
      </c>
      <c r="DC379" t="inlineStr"/>
      <c r="DD379" t="inlineStr"/>
      <c r="DE379" t="inlineStr"/>
      <c r="DF379" t="inlineStr"/>
      <c r="DG379" t="inlineStr"/>
      <c r="DH379" t="inlineStr"/>
      <c r="DI379" t="inlineStr"/>
      <c r="DJ379" t="inlineStr"/>
      <c r="DK379" t="inlineStr"/>
      <c r="DL379" t="inlineStr"/>
      <c r="DM379" t="inlineStr"/>
      <c r="DN379" t="n">
        <v>0</v>
      </c>
      <c r="DO379" t="n">
        <v>0</v>
      </c>
      <c r="DP379" t="n">
        <v>1</v>
      </c>
      <c r="DQ379" t="n">
        <v>1</v>
      </c>
      <c r="DU379" t="n">
        <v>1010</v>
      </c>
      <c r="DV379" t="inlineStr">
        <is>
          <t>10 шт.</t>
        </is>
      </c>
      <c r="DW379" t="inlineStr">
        <is>
          <t>10 шт.</t>
        </is>
      </c>
      <c r="DX379" t="n">
        <v>10</v>
      </c>
      <c r="DZ379" t="inlineStr"/>
      <c r="EA379" t="inlineStr"/>
      <c r="EB379" t="inlineStr"/>
      <c r="EC379" t="inlineStr"/>
      <c r="EE379" t="n">
        <v>78725882</v>
      </c>
      <c r="EF379" t="n">
        <v>2</v>
      </c>
      <c r="EG379" t="inlineStr">
        <is>
          <t>Общестроительные работы</t>
        </is>
      </c>
      <c r="EH379" t="n">
        <v>16</v>
      </c>
      <c r="EI3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79" t="n">
        <v>1</v>
      </c>
      <c r="EK379" t="n">
        <v>16001</v>
      </c>
      <c r="EL379" t="inlineStr">
        <is>
          <t>Трубопроводы внутренние</t>
        </is>
      </c>
      <c r="EM379" t="inlineStr">
        <is>
          <t>ФЕР-16</t>
        </is>
      </c>
      <c r="EO379" t="inlineStr"/>
      <c r="EQ379" t="n">
        <v>0</v>
      </c>
      <c r="ER379" t="n">
        <v>649.8</v>
      </c>
      <c r="ES379" t="n">
        <v>649.8</v>
      </c>
      <c r="ET379" t="n">
        <v>0</v>
      </c>
      <c r="EU379" t="n">
        <v>0</v>
      </c>
      <c r="EV379" t="n">
        <v>0</v>
      </c>
      <c r="EW379" t="n">
        <v>0</v>
      </c>
      <c r="EX379" t="n">
        <v>0</v>
      </c>
      <c r="FQ379" t="n">
        <v>0</v>
      </c>
      <c r="FR379" t="n">
        <v>0</v>
      </c>
      <c r="FS379" t="n">
        <v>0</v>
      </c>
      <c r="FX379" t="n">
        <v>121</v>
      </c>
      <c r="FY379" t="n">
        <v>72</v>
      </c>
      <c r="GA379" t="inlineStr"/>
      <c r="GD379" t="n">
        <v>1</v>
      </c>
      <c r="GF379" t="n">
        <v>1616192171</v>
      </c>
      <c r="GG379" t="n">
        <v>2</v>
      </c>
      <c r="GH379" t="n">
        <v>1</v>
      </c>
      <c r="GI379" t="n">
        <v>2</v>
      </c>
      <c r="GJ379" t="n">
        <v>0</v>
      </c>
      <c r="GK379" t="n">
        <v>0</v>
      </c>
      <c r="GL379">
        <f>ROUND(IF(AND(BH379=3,BI379=3,FS379&lt;&gt;0),P379,0),0)</f>
        <v/>
      </c>
      <c r="GM379">
        <f>ROUND(O379+X379+Y379,0)+GX379</f>
        <v/>
      </c>
      <c r="GN379">
        <f>IF(OR(BI379=0,BI379=1),GM379-GX379,0)</f>
        <v/>
      </c>
      <c r="GO379">
        <f>IF(BI379=2,GM379-GX379,0)</f>
        <v/>
      </c>
      <c r="GP379">
        <f>IF(BI379=4,GM379-GX379,0)</f>
        <v/>
      </c>
      <c r="GR379" t="n">
        <v>0</v>
      </c>
      <c r="GS379" t="n">
        <v>3</v>
      </c>
      <c r="GT379" t="n">
        <v>0</v>
      </c>
      <c r="GU379" t="inlineStr"/>
      <c r="GV379">
        <f>ROUND((GT379),2)</f>
        <v/>
      </c>
      <c r="GW379" t="n">
        <v>1</v>
      </c>
      <c r="GX379">
        <f>ROUND(HC379*I379,0)</f>
        <v/>
      </c>
      <c r="HA379" t="n">
        <v>0</v>
      </c>
      <c r="HB379" t="n">
        <v>0</v>
      </c>
      <c r="HC379">
        <f>GV379*GW379</f>
        <v/>
      </c>
      <c r="HE379" t="inlineStr"/>
      <c r="HF379" t="inlineStr"/>
      <c r="HM379" t="inlineStr"/>
      <c r="HN379" t="inlineStr">
        <is>
          <t>Пр/812-016.0-1</t>
        </is>
      </c>
      <c r="HO379" t="inlineStr">
        <is>
          <t>Пр/774-016.0</t>
        </is>
      </c>
      <c r="HP3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79" t="n">
        <v>0</v>
      </c>
      <c r="IK379" t="n">
        <v>0</v>
      </c>
    </row>
    <row r="380">
      <c r="A380" t="n">
        <v>18</v>
      </c>
      <c r="B380" t="n">
        <v>0</v>
      </c>
      <c r="C380" t="n">
        <v>178</v>
      </c>
      <c r="E380" t="inlineStr">
        <is>
          <t>2,3</t>
        </is>
      </c>
      <c r="F380" t="inlineStr">
        <is>
          <t>507-4170</t>
        </is>
      </c>
      <c r="G380" t="inlineStr">
        <is>
          <t>Уголок соединительный 90° для металлополимерных труб, диаметром 20 мм</t>
        </is>
      </c>
      <c r="H380" t="inlineStr">
        <is>
          <t>10 шт.</t>
        </is>
      </c>
      <c r="I380">
        <f>I377*J380</f>
        <v/>
      </c>
      <c r="J380" t="n">
        <v>0.1</v>
      </c>
      <c r="K380" t="n">
        <v>0.1</v>
      </c>
      <c r="O380">
        <f>ROUND(CP380,0)</f>
        <v/>
      </c>
      <c r="P380">
        <f>ROUND(CQ380*I380,0)</f>
        <v/>
      </c>
      <c r="Q380">
        <f>(ROUND((ROUND(((ET380)*I380),0)*BB380),0)+ROUND((ROUND(((AE380-(EU380))*I380),0)*BS380),0))</f>
        <v/>
      </c>
      <c r="R380">
        <f>(ROUND((ROUND(((EU380)*I380),0)*BS380),0)+ROUND((ROUND(((AE380-(EU380))*I380),0)*BS380),0))</f>
        <v/>
      </c>
      <c r="S380">
        <f>ROUND(CT380*I380,0)</f>
        <v/>
      </c>
      <c r="T380">
        <f>ROUND(CU380*I380,0)</f>
        <v/>
      </c>
      <c r="U380">
        <f>ROUND(CV380*I380,7)</f>
        <v/>
      </c>
      <c r="V380">
        <f>ROUND(CW380*I380,7)</f>
        <v/>
      </c>
      <c r="W380">
        <f>ROUND(CX380*I380,0)</f>
        <v/>
      </c>
      <c r="X380">
        <f>ROUND(CY380,0)</f>
        <v/>
      </c>
      <c r="Y380">
        <f>ROUND(CZ380,0)</f>
        <v/>
      </c>
      <c r="AA380" t="n">
        <v>78855224</v>
      </c>
      <c r="AB380">
        <f>ROUND((AC380+AD380+AF380),2)</f>
        <v/>
      </c>
      <c r="AC380">
        <f>ROUND((ES380),2)</f>
        <v/>
      </c>
      <c r="AD380">
        <f>ROUND((((ET380)-(EU380))+AE380),2)</f>
        <v/>
      </c>
      <c r="AE380">
        <f>ROUND((EU380),2)</f>
        <v/>
      </c>
      <c r="AF380">
        <f>ROUND((EV380),2)</f>
        <v/>
      </c>
      <c r="AG380">
        <f>ROUND((AP380),2)</f>
        <v/>
      </c>
      <c r="AH380">
        <f>(EW380)</f>
        <v/>
      </c>
      <c r="AI380">
        <f>(EX380)</f>
        <v/>
      </c>
      <c r="AJ380">
        <f>(AS380)</f>
        <v/>
      </c>
      <c r="AK380" t="n">
        <v>414.2</v>
      </c>
      <c r="AL380" t="n">
        <v>414.2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  <c r="AS380" t="n">
        <v>0.03</v>
      </c>
      <c r="AT380" t="n">
        <v>121</v>
      </c>
      <c r="AU380" t="n">
        <v>72</v>
      </c>
      <c r="AV380" t="n">
        <v>1</v>
      </c>
      <c r="AW380" t="n">
        <v>1</v>
      </c>
      <c r="AZ380" t="n">
        <v>1</v>
      </c>
      <c r="BA380" t="n">
        <v>1</v>
      </c>
      <c r="BB380" t="n">
        <v>1</v>
      </c>
      <c r="BC380" t="n">
        <v>8.289999999999999</v>
      </c>
      <c r="BD380" t="inlineStr"/>
      <c r="BE380" t="inlineStr"/>
      <c r="BF380" t="inlineStr"/>
      <c r="BG380" t="inlineStr"/>
      <c r="BH380" t="n">
        <v>3</v>
      </c>
      <c r="BI380" t="n">
        <v>1</v>
      </c>
      <c r="BJ380" t="inlineStr">
        <is>
          <t>ТССЦ Московской обл., 507-4170, приказ Минстроя России №675/пр от 28.02.2017 № 258/пр</t>
        </is>
      </c>
      <c r="BM380" t="n">
        <v>16001</v>
      </c>
      <c r="BN380" t="n">
        <v>0</v>
      </c>
      <c r="BO380" t="inlineStr">
        <is>
          <t>507-4170</t>
        </is>
      </c>
      <c r="BP380" t="n">
        <v>1</v>
      </c>
      <c r="BQ380" t="n">
        <v>2</v>
      </c>
      <c r="BR380" t="n">
        <v>0</v>
      </c>
      <c r="BS380" t="n">
        <v>1</v>
      </c>
      <c r="BT380" t="n">
        <v>1</v>
      </c>
      <c r="BU380" t="n">
        <v>1</v>
      </c>
      <c r="BV380" t="n">
        <v>1</v>
      </c>
      <c r="BW380" t="n">
        <v>1</v>
      </c>
      <c r="BX380" t="n">
        <v>1</v>
      </c>
      <c r="BY380" t="inlineStr"/>
      <c r="BZ380" t="n">
        <v>121</v>
      </c>
      <c r="CA380" t="n">
        <v>72</v>
      </c>
      <c r="CB380" t="inlineStr"/>
      <c r="CE380" t="n">
        <v>12</v>
      </c>
      <c r="CF380" t="n">
        <v>0</v>
      </c>
      <c r="CG380" t="n">
        <v>0</v>
      </c>
      <c r="CM380" t="n">
        <v>0</v>
      </c>
      <c r="CN380" t="inlineStr"/>
      <c r="CO380" t="n">
        <v>0</v>
      </c>
      <c r="CP380">
        <f>(P380+Q380+S380)</f>
        <v/>
      </c>
      <c r="CQ380">
        <f>AC380*BC380</f>
        <v/>
      </c>
      <c r="CR380">
        <f>(ROUND((ROUND(((ET380)*1),0)*BB380),0)+ROUND((ROUND(((AE380-(EU380))*1),0)*BS380),0))</f>
        <v/>
      </c>
      <c r="CS380">
        <f>(ROUND((ROUND(((EU380)*1),0)*BS380),0)+ROUND((ROUND(((AE380-(EU380))*1),0)*BS380),0))</f>
        <v/>
      </c>
      <c r="CT380">
        <f>AF380*BA380</f>
        <v/>
      </c>
      <c r="CU380">
        <f>AG380</f>
        <v/>
      </c>
      <c r="CV380">
        <f>AH380</f>
        <v/>
      </c>
      <c r="CW380">
        <f>AI380</f>
        <v/>
      </c>
      <c r="CX380">
        <f>AJ380</f>
        <v/>
      </c>
      <c r="CY380">
        <f>(((S380+R380)*AT380)/100)</f>
        <v/>
      </c>
      <c r="CZ380">
        <f>(((S380+R380)*AU380)/100)</f>
        <v/>
      </c>
      <c r="DC380" t="inlineStr"/>
      <c r="DD380" t="inlineStr"/>
      <c r="DE380" t="inlineStr"/>
      <c r="DF380" t="inlineStr"/>
      <c r="DG380" t="inlineStr"/>
      <c r="DH380" t="inlineStr"/>
      <c r="DI380" t="inlineStr"/>
      <c r="DJ380" t="inlineStr"/>
      <c r="DK380" t="inlineStr"/>
      <c r="DL380" t="inlineStr"/>
      <c r="DM380" t="inlineStr"/>
      <c r="DN380" t="n">
        <v>0</v>
      </c>
      <c r="DO380" t="n">
        <v>0</v>
      </c>
      <c r="DP380" t="n">
        <v>1</v>
      </c>
      <c r="DQ380" t="n">
        <v>1</v>
      </c>
      <c r="DU380" t="n">
        <v>1010</v>
      </c>
      <c r="DV380" t="inlineStr">
        <is>
          <t>10 шт.</t>
        </is>
      </c>
      <c r="DW380" t="inlineStr">
        <is>
          <t>10 шт.</t>
        </is>
      </c>
      <c r="DX380" t="n">
        <v>10</v>
      </c>
      <c r="DZ380" t="inlineStr"/>
      <c r="EA380" t="inlineStr"/>
      <c r="EB380" t="inlineStr"/>
      <c r="EC380" t="inlineStr"/>
      <c r="EE380" t="n">
        <v>78725882</v>
      </c>
      <c r="EF380" t="n">
        <v>2</v>
      </c>
      <c r="EG380" t="inlineStr">
        <is>
          <t>Общестроительные работы</t>
        </is>
      </c>
      <c r="EH380" t="n">
        <v>16</v>
      </c>
      <c r="EI3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80" t="n">
        <v>1</v>
      </c>
      <c r="EK380" t="n">
        <v>16001</v>
      </c>
      <c r="EL380" t="inlineStr">
        <is>
          <t>Трубопроводы внутренние</t>
        </is>
      </c>
      <c r="EM380" t="inlineStr">
        <is>
          <t>ФЕР-16</t>
        </is>
      </c>
      <c r="EO380" t="inlineStr"/>
      <c r="EQ380" t="n">
        <v>0</v>
      </c>
      <c r="ER380" t="n">
        <v>414.2</v>
      </c>
      <c r="ES380" t="n">
        <v>414.2</v>
      </c>
      <c r="ET380" t="n">
        <v>0</v>
      </c>
      <c r="EU380" t="n">
        <v>0</v>
      </c>
      <c r="EV380" t="n">
        <v>0</v>
      </c>
      <c r="EW380" t="n">
        <v>0</v>
      </c>
      <c r="EX380" t="n">
        <v>0</v>
      </c>
      <c r="FQ380" t="n">
        <v>0</v>
      </c>
      <c r="FR380" t="n">
        <v>0</v>
      </c>
      <c r="FS380" t="n">
        <v>0</v>
      </c>
      <c r="FX380" t="n">
        <v>121</v>
      </c>
      <c r="FY380" t="n">
        <v>72</v>
      </c>
      <c r="GA380" t="inlineStr"/>
      <c r="GD380" t="n">
        <v>1</v>
      </c>
      <c r="GF380" t="n">
        <v>-1360813236</v>
      </c>
      <c r="GG380" t="n">
        <v>2</v>
      </c>
      <c r="GH380" t="n">
        <v>1</v>
      </c>
      <c r="GI380" t="n">
        <v>2</v>
      </c>
      <c r="GJ380" t="n">
        <v>0</v>
      </c>
      <c r="GK380" t="n">
        <v>0</v>
      </c>
      <c r="GL380">
        <f>ROUND(IF(AND(BH380=3,BI380=3,FS380&lt;&gt;0),P380,0),0)</f>
        <v/>
      </c>
      <c r="GM380">
        <f>ROUND(O380+X380+Y380,0)+GX380</f>
        <v/>
      </c>
      <c r="GN380">
        <f>IF(OR(BI380=0,BI380=1),GM380-GX380,0)</f>
        <v/>
      </c>
      <c r="GO380">
        <f>IF(BI380=2,GM380-GX380,0)</f>
        <v/>
      </c>
      <c r="GP380">
        <f>IF(BI380=4,GM380-GX380,0)</f>
        <v/>
      </c>
      <c r="GR380" t="n">
        <v>0</v>
      </c>
      <c r="GS380" t="n">
        <v>3</v>
      </c>
      <c r="GT380" t="n">
        <v>0</v>
      </c>
      <c r="GU380" t="inlineStr"/>
      <c r="GV380">
        <f>ROUND((GT380),2)</f>
        <v/>
      </c>
      <c r="GW380" t="n">
        <v>1</v>
      </c>
      <c r="GX380">
        <f>ROUND(HC380*I380,0)</f>
        <v/>
      </c>
      <c r="HA380" t="n">
        <v>0</v>
      </c>
      <c r="HB380" t="n">
        <v>0</v>
      </c>
      <c r="HC380">
        <f>GV380*GW380</f>
        <v/>
      </c>
      <c r="HE380" t="inlineStr"/>
      <c r="HF380" t="inlineStr"/>
      <c r="HM380" t="inlineStr"/>
      <c r="HN380" t="inlineStr">
        <is>
          <t>Пр/812-016.0-1</t>
        </is>
      </c>
      <c r="HO380" t="inlineStr">
        <is>
          <t>Пр/774-016.0</t>
        </is>
      </c>
      <c r="HP3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80" t="n">
        <v>0</v>
      </c>
      <c r="IK380" t="n">
        <v>0</v>
      </c>
    </row>
    <row r="381"/>
    <row r="382">
      <c r="A382" s="358" t="n">
        <v>51</v>
      </c>
      <c r="B382" s="358">
        <f>B369</f>
        <v/>
      </c>
      <c r="C382" s="358">
        <f>A369</f>
        <v/>
      </c>
      <c r="D382" s="358">
        <f>ROW(A369)</f>
        <v/>
      </c>
      <c r="E382" s="358" t="n"/>
      <c r="F382" s="358">
        <f>IF(F369&lt;&gt;"",F369,"")</f>
        <v/>
      </c>
      <c r="G382" s="358">
        <f>IF(G369&lt;&gt;"",G369,"")</f>
        <v/>
      </c>
      <c r="H382" s="358" t="n">
        <v>0</v>
      </c>
      <c r="I382" s="358" t="n"/>
      <c r="J382" s="358" t="n"/>
      <c r="K382" s="358" t="n"/>
      <c r="L382" s="358" t="n"/>
      <c r="M382" s="358" t="n"/>
      <c r="N382" s="358" t="n"/>
      <c r="O382" s="358" t="n">
        <v>0</v>
      </c>
      <c r="P382" s="358" t="n">
        <v>0</v>
      </c>
      <c r="Q382" s="358" t="n">
        <v>0</v>
      </c>
      <c r="R382" s="358" t="n">
        <v>0</v>
      </c>
      <c r="S382" s="358" t="n">
        <v>0</v>
      </c>
      <c r="T382" s="358" t="n">
        <v>0</v>
      </c>
      <c r="U382" s="358" t="n">
        <v>0</v>
      </c>
      <c r="V382" s="358" t="n">
        <v>0</v>
      </c>
      <c r="W382" s="358" t="n">
        <v>0</v>
      </c>
      <c r="X382" s="358" t="n">
        <v>0</v>
      </c>
      <c r="Y382" s="358" t="n">
        <v>0</v>
      </c>
      <c r="Z382" s="358" t="n"/>
      <c r="AA382" s="358" t="n"/>
      <c r="AB382" s="358" t="n"/>
      <c r="AC382" s="358" t="n"/>
      <c r="AD382" s="358" t="n"/>
      <c r="AE382" s="358" t="n"/>
      <c r="AF382" s="358" t="n"/>
      <c r="AG382" s="358" t="n"/>
      <c r="AH382" s="358" t="n"/>
      <c r="AI382" s="358" t="n"/>
      <c r="AJ382" s="358" t="n"/>
      <c r="AK382" s="358" t="n"/>
      <c r="AL382" s="358" t="n"/>
      <c r="AM382" s="358" t="n"/>
      <c r="AN382" s="358" t="n"/>
      <c r="AO382" s="358">
        <f>ROUND(BX382,0)</f>
        <v/>
      </c>
      <c r="AP382" s="358">
        <f>ROUND(BY382,0)</f>
        <v/>
      </c>
      <c r="AQ382" s="358">
        <f>ROUND(BZ382,0)</f>
        <v/>
      </c>
      <c r="AR382" s="358">
        <f>ROUND(CA382,0)</f>
        <v/>
      </c>
      <c r="AS382" s="358">
        <f>ROUND(CB382,0)</f>
        <v/>
      </c>
      <c r="AT382" s="358">
        <f>ROUND(CC382,0)</f>
        <v/>
      </c>
      <c r="AU382" s="358">
        <f>ROUND(CD382,0)</f>
        <v/>
      </c>
      <c r="AV382" s="358">
        <f>ROUND(CE382,0)</f>
        <v/>
      </c>
      <c r="AW382" s="358">
        <f>ROUND(CF382,0)</f>
        <v/>
      </c>
      <c r="AX382" s="358">
        <f>ROUND(CG382,0)</f>
        <v/>
      </c>
      <c r="AY382" s="358">
        <f>ROUND(CH382,0)</f>
        <v/>
      </c>
      <c r="AZ382" s="358">
        <f>ROUND(CI382,0)</f>
        <v/>
      </c>
      <c r="BA382" s="358">
        <f>ROUND(CJ382,0)</f>
        <v/>
      </c>
      <c r="BB382" s="358">
        <f>ROUND(CK382,0)</f>
        <v/>
      </c>
      <c r="BC382" s="358">
        <f>ROUND(CL382,0)</f>
        <v/>
      </c>
      <c r="BD382" s="358">
        <f>ROUND(CM382,0)</f>
        <v/>
      </c>
      <c r="BE382" s="358" t="n"/>
      <c r="BF382" s="358" t="n"/>
      <c r="BG382" s="358" t="n"/>
      <c r="BH382" s="358" t="n"/>
      <c r="BI382" s="358" t="n"/>
      <c r="BJ382" s="358" t="n"/>
      <c r="BK382" s="358" t="n"/>
      <c r="BL382" s="358" t="n"/>
      <c r="BM382" s="358" t="n"/>
      <c r="BN382" s="358" t="n"/>
      <c r="BO382" s="358" t="n"/>
      <c r="BP382" s="358" t="n"/>
      <c r="BQ382" s="358" t="n"/>
      <c r="BR382" s="358" t="n"/>
      <c r="BS382" s="358" t="n"/>
      <c r="BT382" s="358" t="n"/>
      <c r="BU382" s="358" t="n"/>
      <c r="BV382" s="358" t="n"/>
      <c r="BW382" s="358" t="n"/>
      <c r="BX382" s="358" t="n"/>
      <c r="BY382" s="358" t="n"/>
      <c r="BZ382" s="358" t="n"/>
      <c r="CA382" s="358" t="n"/>
      <c r="CB382" s="358" t="n"/>
      <c r="CC382" s="358" t="n"/>
      <c r="CD382" s="358" t="n"/>
      <c r="CE382" s="358" t="n"/>
      <c r="CF382" s="358" t="n"/>
      <c r="CG382" s="358" t="n"/>
      <c r="CH382" s="358" t="n"/>
      <c r="CI382" s="358" t="n"/>
      <c r="CJ382" s="358" t="n"/>
      <c r="CK382" s="358" t="n"/>
      <c r="CL382" s="358" t="n"/>
      <c r="CM382" s="358" t="n"/>
      <c r="CN382" s="358" t="n"/>
      <c r="CO382" s="358" t="n"/>
      <c r="CP382" s="358" t="n"/>
      <c r="CQ382" s="358" t="n"/>
      <c r="CR382" s="358" t="n"/>
      <c r="CS382" s="358" t="n"/>
      <c r="CT382" s="358" t="n"/>
      <c r="CU382" s="358" t="n"/>
      <c r="CV382" s="358" t="n"/>
      <c r="CW382" s="358" t="n"/>
      <c r="CX382" s="358" t="n"/>
      <c r="CY382" s="358" t="n"/>
      <c r="CZ382" s="358" t="n"/>
      <c r="DA382" s="358" t="n"/>
      <c r="DB382" s="358" t="n"/>
      <c r="DC382" s="358" t="n"/>
      <c r="DD382" s="358" t="n"/>
      <c r="DE382" s="358" t="n"/>
      <c r="DF382" s="358" t="n"/>
      <c r="DG382" s="359" t="n"/>
      <c r="DH382" s="359" t="n"/>
      <c r="DI382" s="359" t="n"/>
      <c r="DJ382" s="359" t="n"/>
      <c r="DK382" s="359" t="n"/>
      <c r="DL382" s="359" t="n"/>
      <c r="DM382" s="359" t="n"/>
      <c r="DN382" s="359" t="n"/>
      <c r="DO382" s="359" t="n"/>
      <c r="DP382" s="359" t="n"/>
      <c r="DQ382" s="359" t="n"/>
      <c r="DR382" s="359" t="n"/>
      <c r="DS382" s="359" t="n"/>
      <c r="DT382" s="359" t="n"/>
      <c r="DU382" s="359" t="n"/>
      <c r="DV382" s="359" t="n"/>
      <c r="DW382" s="359" t="n"/>
      <c r="DX382" s="359" t="n"/>
      <c r="DY382" s="359" t="n"/>
      <c r="DZ382" s="359" t="n"/>
      <c r="EA382" s="359" t="n"/>
      <c r="EB382" s="359" t="n"/>
      <c r="EC382" s="359" t="n"/>
      <c r="ED382" s="359" t="n"/>
      <c r="EE382" s="359" t="n"/>
      <c r="EF382" s="359" t="n"/>
      <c r="EG382" s="359" t="n"/>
      <c r="EH382" s="359" t="n"/>
      <c r="EI382" s="359" t="n"/>
      <c r="EJ382" s="359" t="n"/>
      <c r="EK382" s="359" t="n"/>
      <c r="EL382" s="359" t="n"/>
      <c r="EM382" s="359" t="n"/>
      <c r="EN382" s="359" t="n"/>
      <c r="EO382" s="359" t="n"/>
      <c r="EP382" s="359" t="n"/>
      <c r="EQ382" s="359" t="n"/>
      <c r="ER382" s="359" t="n"/>
      <c r="ES382" s="359" t="n"/>
      <c r="ET382" s="359" t="n"/>
      <c r="EU382" s="359" t="n"/>
      <c r="EV382" s="359" t="n"/>
      <c r="EW382" s="359" t="n"/>
      <c r="EX382" s="359" t="n"/>
      <c r="EY382" s="359" t="n"/>
      <c r="EZ382" s="359" t="n"/>
      <c r="FA382" s="359" t="n"/>
      <c r="FB382" s="359" t="n"/>
      <c r="FC382" s="359" t="n"/>
      <c r="FD382" s="359" t="n"/>
      <c r="FE382" s="359" t="n"/>
      <c r="FF382" s="359" t="n"/>
      <c r="FG382" s="359" t="n"/>
      <c r="FH382" s="359" t="n"/>
      <c r="FI382" s="359" t="n"/>
      <c r="FJ382" s="359" t="n"/>
      <c r="FK382" s="359" t="n"/>
      <c r="FL382" s="359" t="n"/>
      <c r="FM382" s="359" t="n"/>
      <c r="FN382" s="359" t="n"/>
      <c r="FO382" s="359" t="n"/>
      <c r="FP382" s="359" t="n"/>
      <c r="FQ382" s="359" t="n"/>
      <c r="FR382" s="359" t="n"/>
      <c r="FS382" s="359" t="n"/>
      <c r="FT382" s="359" t="n"/>
      <c r="FU382" s="359" t="n"/>
      <c r="FV382" s="359" t="n"/>
      <c r="FW382" s="359" t="n"/>
      <c r="FX382" s="359" t="n"/>
      <c r="FY382" s="359" t="n"/>
      <c r="FZ382" s="359" t="n"/>
      <c r="GA382" s="359" t="n"/>
      <c r="GB382" s="359" t="n"/>
      <c r="GC382" s="359" t="n"/>
      <c r="GD382" s="359" t="n"/>
      <c r="GE382" s="359" t="n"/>
      <c r="GF382" s="359" t="n"/>
      <c r="GG382" s="359" t="n"/>
      <c r="GH382" s="359" t="n"/>
      <c r="GI382" s="359" t="n"/>
      <c r="GJ382" s="359" t="n"/>
      <c r="GK382" s="359" t="n"/>
      <c r="GL382" s="359" t="n"/>
      <c r="GM382" s="359" t="n"/>
      <c r="GN382" s="359" t="n"/>
      <c r="GO382" s="359" t="n"/>
      <c r="GP382" s="359" t="n"/>
      <c r="GQ382" s="359" t="n"/>
      <c r="GR382" s="359" t="n"/>
      <c r="GS382" s="359" t="n"/>
      <c r="GT382" s="359" t="n"/>
      <c r="GU382" s="359" t="n"/>
      <c r="GV382" s="359" t="n"/>
      <c r="GW382" s="359" t="n"/>
      <c r="GX382" s="359" t="n">
        <v>0</v>
      </c>
    </row>
    <row r="383"/>
    <row r="384">
      <c r="A384" s="360" t="n">
        <v>50</v>
      </c>
      <c r="B384" s="360" t="n">
        <v>0</v>
      </c>
      <c r="C384" s="360" t="n">
        <v>0</v>
      </c>
      <c r="D384" s="360" t="n">
        <v>1</v>
      </c>
      <c r="E384" s="360" t="n">
        <v>201</v>
      </c>
      <c r="F384" s="360">
        <f>ROUND(Source!O382,O384)</f>
        <v/>
      </c>
      <c r="G384" s="360" t="inlineStr">
        <is>
          <t>ПЗ</t>
        </is>
      </c>
      <c r="H384" s="360" t="inlineStr">
        <is>
          <t>Прямые затраты</t>
        </is>
      </c>
      <c r="I384" s="360" t="n"/>
      <c r="J384" s="360" t="n"/>
      <c r="K384" s="360" t="n">
        <v>201</v>
      </c>
      <c r="L384" s="360" t="n">
        <v>1</v>
      </c>
      <c r="M384" s="360" t="n">
        <v>3</v>
      </c>
      <c r="N384" s="360" t="inlineStr"/>
      <c r="O384" s="360" t="n">
        <v>0</v>
      </c>
      <c r="P384" s="360" t="n"/>
      <c r="Q384" s="360" t="n"/>
      <c r="R384" s="360" t="n"/>
      <c r="S384" s="360" t="n"/>
      <c r="T384" s="360" t="n"/>
      <c r="U384" s="360" t="n"/>
      <c r="V384" s="360" t="n"/>
      <c r="W384" s="360" t="n">
        <v>0</v>
      </c>
      <c r="X384" s="360" t="n">
        <v>1</v>
      </c>
      <c r="Y384" s="360" t="n">
        <v>0</v>
      </c>
      <c r="Z384" s="360" t="n"/>
      <c r="AA384" s="360" t="n"/>
      <c r="AB384" s="360" t="n"/>
    </row>
    <row r="385">
      <c r="A385" s="360" t="n">
        <v>50</v>
      </c>
      <c r="B385" s="360" t="n">
        <v>0</v>
      </c>
      <c r="C385" s="360" t="n">
        <v>0</v>
      </c>
      <c r="D385" s="360" t="n">
        <v>1</v>
      </c>
      <c r="E385" s="360" t="n">
        <v>202</v>
      </c>
      <c r="F385" s="360">
        <f>ROUND(Source!P382,O385)</f>
        <v/>
      </c>
      <c r="G385" s="360" t="inlineStr">
        <is>
          <t>СтМатОб</t>
        </is>
      </c>
      <c r="H385" s="360" t="inlineStr">
        <is>
          <t>Стоимость материальных ресурсов (всего)</t>
        </is>
      </c>
      <c r="I385" s="360" t="n"/>
      <c r="J385" s="360" t="n"/>
      <c r="K385" s="360" t="n">
        <v>202</v>
      </c>
      <c r="L385" s="360" t="n">
        <v>2</v>
      </c>
      <c r="M385" s="360" t="n">
        <v>3</v>
      </c>
      <c r="N385" s="360" t="inlineStr"/>
      <c r="O385" s="360" t="n">
        <v>0</v>
      </c>
      <c r="P385" s="360" t="n"/>
      <c r="Q385" s="360" t="n"/>
      <c r="R385" s="360" t="n"/>
      <c r="S385" s="360" t="n"/>
      <c r="T385" s="360" t="n"/>
      <c r="U385" s="360" t="n"/>
      <c r="V385" s="360" t="n"/>
      <c r="W385" s="360" t="n">
        <v>0</v>
      </c>
      <c r="X385" s="360" t="n">
        <v>1</v>
      </c>
      <c r="Y385" s="360" t="n">
        <v>0</v>
      </c>
      <c r="Z385" s="360" t="n"/>
      <c r="AA385" s="360" t="n"/>
      <c r="AB385" s="360" t="n"/>
    </row>
    <row r="386">
      <c r="A386" s="360" t="n">
        <v>50</v>
      </c>
      <c r="B386" s="360" t="n">
        <v>0</v>
      </c>
      <c r="C386" s="360" t="n">
        <v>0</v>
      </c>
      <c r="D386" s="360" t="n">
        <v>1</v>
      </c>
      <c r="E386" s="360" t="n">
        <v>222</v>
      </c>
      <c r="F386" s="360">
        <f>ROUND(Source!AO382,O386)</f>
        <v/>
      </c>
      <c r="G386" s="360" t="inlineStr">
        <is>
          <t>СтМатОбЗак</t>
        </is>
      </c>
      <c r="H386" s="360" t="inlineStr">
        <is>
          <t>Стоимость материалов и оборудования заказчика</t>
        </is>
      </c>
      <c r="I386" s="360" t="n"/>
      <c r="J386" s="360" t="n"/>
      <c r="K386" s="360" t="n">
        <v>222</v>
      </c>
      <c r="L386" s="360" t="n">
        <v>3</v>
      </c>
      <c r="M386" s="360" t="n">
        <v>3</v>
      </c>
      <c r="N386" s="360" t="inlineStr"/>
      <c r="O386" s="360" t="n">
        <v>0</v>
      </c>
      <c r="P386" s="360" t="n"/>
      <c r="Q386" s="360" t="n"/>
      <c r="R386" s="360" t="n"/>
      <c r="S386" s="360" t="n"/>
      <c r="T386" s="360" t="n"/>
      <c r="U386" s="360" t="n"/>
      <c r="V386" s="360" t="n"/>
      <c r="W386" s="360" t="n">
        <v>0</v>
      </c>
      <c r="X386" s="360" t="n">
        <v>1</v>
      </c>
      <c r="Y386" s="360" t="n">
        <v>0</v>
      </c>
      <c r="Z386" s="360" t="n"/>
      <c r="AA386" s="360" t="n"/>
      <c r="AB386" s="360" t="n"/>
    </row>
    <row r="387">
      <c r="A387" s="360" t="n">
        <v>50</v>
      </c>
      <c r="B387" s="360" t="n">
        <v>0</v>
      </c>
      <c r="C387" s="360" t="n">
        <v>0</v>
      </c>
      <c r="D387" s="360" t="n">
        <v>1</v>
      </c>
      <c r="E387" s="360" t="n">
        <v>225</v>
      </c>
      <c r="F387" s="360">
        <f>ROUND(Source!AV382,O387)</f>
        <v/>
      </c>
      <c r="G387" s="360" t="inlineStr">
        <is>
          <t>СтМатОбПод</t>
        </is>
      </c>
      <c r="H387" s="360" t="inlineStr">
        <is>
          <t>Стоимость материалов и оборудования подрядчика</t>
        </is>
      </c>
      <c r="I387" s="360" t="n"/>
      <c r="J387" s="360" t="n"/>
      <c r="K387" s="360" t="n">
        <v>225</v>
      </c>
      <c r="L387" s="360" t="n">
        <v>4</v>
      </c>
      <c r="M387" s="360" t="n">
        <v>3</v>
      </c>
      <c r="N387" s="360" t="inlineStr"/>
      <c r="O387" s="360" t="n">
        <v>0</v>
      </c>
      <c r="P387" s="360" t="n"/>
      <c r="Q387" s="360" t="n"/>
      <c r="R387" s="360" t="n"/>
      <c r="S387" s="360" t="n"/>
      <c r="T387" s="360" t="n"/>
      <c r="U387" s="360" t="n"/>
      <c r="V387" s="360" t="n"/>
      <c r="W387" s="360" t="n">
        <v>0</v>
      </c>
      <c r="X387" s="360" t="n">
        <v>1</v>
      </c>
      <c r="Y387" s="360" t="n">
        <v>0</v>
      </c>
      <c r="Z387" s="360" t="n"/>
      <c r="AA387" s="360" t="n"/>
      <c r="AB387" s="360" t="n"/>
    </row>
    <row r="388">
      <c r="A388" s="360" t="n">
        <v>50</v>
      </c>
      <c r="B388" s="360" t="n">
        <v>0</v>
      </c>
      <c r="C388" s="360" t="n">
        <v>0</v>
      </c>
      <c r="D388" s="360" t="n">
        <v>1</v>
      </c>
      <c r="E388" s="360" t="n">
        <v>226</v>
      </c>
      <c r="F388" s="360">
        <f>ROUND(Source!AW382,O388)</f>
        <v/>
      </c>
      <c r="G388" s="360" t="inlineStr">
        <is>
          <t>СтМат</t>
        </is>
      </c>
      <c r="H388" s="360" t="inlineStr">
        <is>
          <t>Стоимость материалов (всего)</t>
        </is>
      </c>
      <c r="I388" s="360" t="n"/>
      <c r="J388" s="360" t="n"/>
      <c r="K388" s="360" t="n">
        <v>226</v>
      </c>
      <c r="L388" s="360" t="n">
        <v>5</v>
      </c>
      <c r="M388" s="360" t="n">
        <v>3</v>
      </c>
      <c r="N388" s="360" t="inlineStr"/>
      <c r="O388" s="360" t="n">
        <v>0</v>
      </c>
      <c r="P388" s="360" t="n"/>
      <c r="Q388" s="360" t="n"/>
      <c r="R388" s="360" t="n"/>
      <c r="S388" s="360" t="n"/>
      <c r="T388" s="360" t="n"/>
      <c r="U388" s="360" t="n"/>
      <c r="V388" s="360" t="n"/>
      <c r="W388" s="360" t="n">
        <v>0</v>
      </c>
      <c r="X388" s="360" t="n">
        <v>1</v>
      </c>
      <c r="Y388" s="360" t="n">
        <v>0</v>
      </c>
      <c r="Z388" s="360" t="n"/>
      <c r="AA388" s="360" t="n"/>
      <c r="AB388" s="360" t="n"/>
    </row>
    <row r="389">
      <c r="A389" s="360" t="n">
        <v>50</v>
      </c>
      <c r="B389" s="360" t="n">
        <v>0</v>
      </c>
      <c r="C389" s="360" t="n">
        <v>0</v>
      </c>
      <c r="D389" s="360" t="n">
        <v>1</v>
      </c>
      <c r="E389" s="360" t="n">
        <v>227</v>
      </c>
      <c r="F389" s="360">
        <f>ROUND(Source!AX382,O389)</f>
        <v/>
      </c>
      <c r="G389" s="360" t="inlineStr">
        <is>
          <t>СтМатЗак</t>
        </is>
      </c>
      <c r="H389" s="360" t="inlineStr">
        <is>
          <t>Стоимость материалов заказчика</t>
        </is>
      </c>
      <c r="I389" s="360" t="n"/>
      <c r="J389" s="360" t="n"/>
      <c r="K389" s="360" t="n">
        <v>227</v>
      </c>
      <c r="L389" s="360" t="n">
        <v>6</v>
      </c>
      <c r="M389" s="360" t="n">
        <v>3</v>
      </c>
      <c r="N389" s="360" t="inlineStr"/>
      <c r="O389" s="360" t="n">
        <v>0</v>
      </c>
      <c r="P389" s="360" t="n"/>
      <c r="Q389" s="360" t="n"/>
      <c r="R389" s="360" t="n"/>
      <c r="S389" s="360" t="n"/>
      <c r="T389" s="360" t="n"/>
      <c r="U389" s="360" t="n"/>
      <c r="V389" s="360" t="n"/>
      <c r="W389" s="360" t="n">
        <v>0</v>
      </c>
      <c r="X389" s="360" t="n">
        <v>1</v>
      </c>
      <c r="Y389" s="360" t="n">
        <v>0</v>
      </c>
      <c r="Z389" s="360" t="n"/>
      <c r="AA389" s="360" t="n"/>
      <c r="AB389" s="360" t="n"/>
    </row>
    <row r="390">
      <c r="A390" s="360" t="n">
        <v>50</v>
      </c>
      <c r="B390" s="360" t="n">
        <v>0</v>
      </c>
      <c r="C390" s="360" t="n">
        <v>0</v>
      </c>
      <c r="D390" s="360" t="n">
        <v>1</v>
      </c>
      <c r="E390" s="360" t="n">
        <v>228</v>
      </c>
      <c r="F390" s="360">
        <f>ROUND(Source!AY382,O390)</f>
        <v/>
      </c>
      <c r="G390" s="360" t="inlineStr">
        <is>
          <t>СтМатПод</t>
        </is>
      </c>
      <c r="H390" s="360" t="inlineStr">
        <is>
          <t>Стоимость материалов подрядчика</t>
        </is>
      </c>
      <c r="I390" s="360" t="n"/>
      <c r="J390" s="360" t="n"/>
      <c r="K390" s="360" t="n">
        <v>228</v>
      </c>
      <c r="L390" s="360" t="n">
        <v>7</v>
      </c>
      <c r="M390" s="360" t="n">
        <v>3</v>
      </c>
      <c r="N390" s="360" t="inlineStr"/>
      <c r="O390" s="360" t="n">
        <v>0</v>
      </c>
      <c r="P390" s="360" t="n"/>
      <c r="Q390" s="360" t="n"/>
      <c r="R390" s="360" t="n"/>
      <c r="S390" s="360" t="n"/>
      <c r="T390" s="360" t="n"/>
      <c r="U390" s="360" t="n"/>
      <c r="V390" s="360" t="n"/>
      <c r="W390" s="360" t="n">
        <v>0</v>
      </c>
      <c r="X390" s="360" t="n">
        <v>1</v>
      </c>
      <c r="Y390" s="360" t="n">
        <v>0</v>
      </c>
      <c r="Z390" s="360" t="n"/>
      <c r="AA390" s="360" t="n"/>
      <c r="AB390" s="360" t="n"/>
    </row>
    <row r="391">
      <c r="A391" s="360" t="n">
        <v>50</v>
      </c>
      <c r="B391" s="360" t="n">
        <v>0</v>
      </c>
      <c r="C391" s="360" t="n">
        <v>0</v>
      </c>
      <c r="D391" s="360" t="n">
        <v>1</v>
      </c>
      <c r="E391" s="360" t="n">
        <v>216</v>
      </c>
      <c r="F391" s="360">
        <f>ROUND(Source!AP382,O391)</f>
        <v/>
      </c>
      <c r="G391" s="360" t="inlineStr">
        <is>
          <t>Оборуд</t>
        </is>
      </c>
      <c r="H391" s="360" t="inlineStr">
        <is>
          <t>Стоимость оборудования (всего)</t>
        </is>
      </c>
      <c r="I391" s="360" t="n"/>
      <c r="J391" s="360" t="n"/>
      <c r="K391" s="360" t="n">
        <v>216</v>
      </c>
      <c r="L391" s="360" t="n">
        <v>8</v>
      </c>
      <c r="M391" s="360" t="n">
        <v>3</v>
      </c>
      <c r="N391" s="360" t="inlineStr"/>
      <c r="O391" s="360" t="n">
        <v>0</v>
      </c>
      <c r="P391" s="360" t="n"/>
      <c r="Q391" s="360" t="n"/>
      <c r="R391" s="360" t="n"/>
      <c r="S391" s="360" t="n"/>
      <c r="T391" s="360" t="n"/>
      <c r="U391" s="360" t="n"/>
      <c r="V391" s="360" t="n"/>
      <c r="W391" s="360" t="n">
        <v>0</v>
      </c>
      <c r="X391" s="360" t="n">
        <v>1</v>
      </c>
      <c r="Y391" s="360" t="n">
        <v>0</v>
      </c>
      <c r="Z391" s="360" t="n"/>
      <c r="AA391" s="360" t="n"/>
      <c r="AB391" s="360" t="n"/>
    </row>
    <row r="392">
      <c r="A392" s="360" t="n">
        <v>50</v>
      </c>
      <c r="B392" s="360" t="n">
        <v>0</v>
      </c>
      <c r="C392" s="360" t="n">
        <v>0</v>
      </c>
      <c r="D392" s="360" t="n">
        <v>1</v>
      </c>
      <c r="E392" s="360" t="n">
        <v>223</v>
      </c>
      <c r="F392" s="360">
        <f>ROUND(Source!AQ382,O392)</f>
        <v/>
      </c>
      <c r="G392" s="360" t="inlineStr">
        <is>
          <t>ОборудЗак</t>
        </is>
      </c>
      <c r="H392" s="360" t="inlineStr">
        <is>
          <t>Стоимость оборудования заказчика</t>
        </is>
      </c>
      <c r="I392" s="360" t="n"/>
      <c r="J392" s="360" t="n"/>
      <c r="K392" s="360" t="n">
        <v>223</v>
      </c>
      <c r="L392" s="360" t="n">
        <v>9</v>
      </c>
      <c r="M392" s="360" t="n">
        <v>3</v>
      </c>
      <c r="N392" s="360" t="inlineStr"/>
      <c r="O392" s="360" t="n">
        <v>0</v>
      </c>
      <c r="P392" s="360" t="n"/>
      <c r="Q392" s="360" t="n"/>
      <c r="R392" s="360" t="n"/>
      <c r="S392" s="360" t="n"/>
      <c r="T392" s="360" t="n"/>
      <c r="U392" s="360" t="n"/>
      <c r="V392" s="360" t="n"/>
      <c r="W392" s="360" t="n">
        <v>0</v>
      </c>
      <c r="X392" s="360" t="n">
        <v>1</v>
      </c>
      <c r="Y392" s="360" t="n">
        <v>0</v>
      </c>
      <c r="Z392" s="360" t="n"/>
      <c r="AA392" s="360" t="n"/>
      <c r="AB392" s="360" t="n"/>
    </row>
    <row r="393">
      <c r="A393" s="360" t="n">
        <v>50</v>
      </c>
      <c r="B393" s="360" t="n">
        <v>0</v>
      </c>
      <c r="C393" s="360" t="n">
        <v>0</v>
      </c>
      <c r="D393" s="360" t="n">
        <v>1</v>
      </c>
      <c r="E393" s="360" t="n">
        <v>229</v>
      </c>
      <c r="F393" s="360">
        <f>ROUND(Source!AZ382,O393)</f>
        <v/>
      </c>
      <c r="G393" s="360" t="inlineStr">
        <is>
          <t>ОборудПод</t>
        </is>
      </c>
      <c r="H393" s="360" t="inlineStr">
        <is>
          <t>Стоимость оборудования подрядчика</t>
        </is>
      </c>
      <c r="I393" s="360" t="n"/>
      <c r="J393" s="360" t="n"/>
      <c r="K393" s="360" t="n">
        <v>229</v>
      </c>
      <c r="L393" s="360" t="n">
        <v>10</v>
      </c>
      <c r="M393" s="360" t="n">
        <v>3</v>
      </c>
      <c r="N393" s="360" t="inlineStr"/>
      <c r="O393" s="360" t="n">
        <v>0</v>
      </c>
      <c r="P393" s="360" t="n"/>
      <c r="Q393" s="360" t="n"/>
      <c r="R393" s="360" t="n"/>
      <c r="S393" s="360" t="n"/>
      <c r="T393" s="360" t="n"/>
      <c r="U393" s="360" t="n"/>
      <c r="V393" s="360" t="n"/>
      <c r="W393" s="360" t="n">
        <v>0</v>
      </c>
      <c r="X393" s="360" t="n">
        <v>1</v>
      </c>
      <c r="Y393" s="360" t="n">
        <v>0</v>
      </c>
      <c r="Z393" s="360" t="n"/>
      <c r="AA393" s="360" t="n"/>
      <c r="AB393" s="360" t="n"/>
    </row>
    <row r="394">
      <c r="A394" s="360" t="n">
        <v>50</v>
      </c>
      <c r="B394" s="360" t="n">
        <v>0</v>
      </c>
      <c r="C394" s="360" t="n">
        <v>0</v>
      </c>
      <c r="D394" s="360" t="n">
        <v>1</v>
      </c>
      <c r="E394" s="360" t="n">
        <v>203</v>
      </c>
      <c r="F394" s="360">
        <f>ROUND(Source!Q382,O394)</f>
        <v/>
      </c>
      <c r="G394" s="360" t="inlineStr">
        <is>
          <t>ЭММ</t>
        </is>
      </c>
      <c r="H394" s="360" t="inlineStr">
        <is>
          <t>Эксплуатация машин</t>
        </is>
      </c>
      <c r="I394" s="360" t="n"/>
      <c r="J394" s="360" t="n"/>
      <c r="K394" s="360" t="n">
        <v>203</v>
      </c>
      <c r="L394" s="360" t="n">
        <v>11</v>
      </c>
      <c r="M394" s="360" t="n">
        <v>3</v>
      </c>
      <c r="N394" s="360" t="inlineStr"/>
      <c r="O394" s="360" t="n">
        <v>0</v>
      </c>
      <c r="P394" s="360" t="n"/>
      <c r="Q394" s="360" t="n"/>
      <c r="R394" s="360" t="n"/>
      <c r="S394" s="360" t="n"/>
      <c r="T394" s="360" t="n"/>
      <c r="U394" s="360" t="n"/>
      <c r="V394" s="360" t="n"/>
      <c r="W394" s="360" t="n">
        <v>0</v>
      </c>
      <c r="X394" s="360" t="n">
        <v>1</v>
      </c>
      <c r="Y394" s="360" t="n">
        <v>0</v>
      </c>
      <c r="Z394" s="360" t="n"/>
      <c r="AA394" s="360" t="n"/>
      <c r="AB394" s="360" t="n"/>
    </row>
    <row r="395">
      <c r="A395" s="360" t="n">
        <v>50</v>
      </c>
      <c r="B395" s="360" t="n">
        <v>0</v>
      </c>
      <c r="C395" s="360" t="n">
        <v>0</v>
      </c>
      <c r="D395" s="360" t="n">
        <v>1</v>
      </c>
      <c r="E395" s="360" t="n">
        <v>231</v>
      </c>
      <c r="F395" s="360">
        <f>ROUND(Source!BB382,O395)</f>
        <v/>
      </c>
      <c r="G395" s="360" t="inlineStr">
        <is>
          <t>ЭММсНРиСП</t>
        </is>
      </c>
      <c r="H395" s="360" t="inlineStr">
        <is>
          <t>Эксплуатация машин по ТСН-2001.16</t>
        </is>
      </c>
      <c r="I395" s="360" t="n"/>
      <c r="J395" s="360" t="n"/>
      <c r="K395" s="360" t="n">
        <v>231</v>
      </c>
      <c r="L395" s="360" t="n">
        <v>12</v>
      </c>
      <c r="M395" s="360" t="n">
        <v>3</v>
      </c>
      <c r="N395" s="360" t="inlineStr"/>
      <c r="O395" s="360" t="n">
        <v>0</v>
      </c>
      <c r="P395" s="360" t="n"/>
      <c r="Q395" s="360" t="n"/>
      <c r="R395" s="360" t="n"/>
      <c r="S395" s="360" t="n"/>
      <c r="T395" s="360" t="n"/>
      <c r="U395" s="360" t="n"/>
      <c r="V395" s="360" t="n"/>
      <c r="W395" s="360" t="n">
        <v>0</v>
      </c>
      <c r="X395" s="360" t="n">
        <v>1</v>
      </c>
      <c r="Y395" s="360" t="n">
        <v>0</v>
      </c>
      <c r="Z395" s="360" t="n"/>
      <c r="AA395" s="360" t="n"/>
      <c r="AB395" s="360" t="n"/>
    </row>
    <row r="396">
      <c r="A396" s="360" t="n">
        <v>50</v>
      </c>
      <c r="B396" s="360" t="n">
        <v>0</v>
      </c>
      <c r="C396" s="360" t="n">
        <v>0</v>
      </c>
      <c r="D396" s="360" t="n">
        <v>1</v>
      </c>
      <c r="E396" s="360" t="n">
        <v>204</v>
      </c>
      <c r="F396" s="360">
        <f>ROUND(Source!R382,O396)</f>
        <v/>
      </c>
      <c r="G396" s="360" t="inlineStr">
        <is>
          <t>ЗПМ</t>
        </is>
      </c>
      <c r="H396" s="360" t="inlineStr">
        <is>
          <t>ЗП машинистов</t>
        </is>
      </c>
      <c r="I396" s="360" t="n"/>
      <c r="J396" s="360" t="n"/>
      <c r="K396" s="360" t="n">
        <v>204</v>
      </c>
      <c r="L396" s="360" t="n">
        <v>13</v>
      </c>
      <c r="M396" s="360" t="n">
        <v>3</v>
      </c>
      <c r="N396" s="360" t="inlineStr"/>
      <c r="O396" s="360" t="n">
        <v>0</v>
      </c>
      <c r="P396" s="360" t="n"/>
      <c r="Q396" s="360" t="n"/>
      <c r="R396" s="360" t="n"/>
      <c r="S396" s="360" t="n"/>
      <c r="T396" s="360" t="n"/>
      <c r="U396" s="360" t="n"/>
      <c r="V396" s="360" t="n"/>
      <c r="W396" s="360" t="n">
        <v>0</v>
      </c>
      <c r="X396" s="360" t="n">
        <v>1</v>
      </c>
      <c r="Y396" s="360" t="n">
        <v>0</v>
      </c>
      <c r="Z396" s="360" t="n"/>
      <c r="AA396" s="360" t="n"/>
      <c r="AB396" s="360" t="n"/>
    </row>
    <row r="397">
      <c r="A397" s="360" t="n">
        <v>50</v>
      </c>
      <c r="B397" s="360" t="n">
        <v>0</v>
      </c>
      <c r="C397" s="360" t="n">
        <v>0</v>
      </c>
      <c r="D397" s="360" t="n">
        <v>1</v>
      </c>
      <c r="E397" s="360" t="n">
        <v>205</v>
      </c>
      <c r="F397" s="360">
        <f>ROUND(Source!S382,O397)</f>
        <v/>
      </c>
      <c r="G397" s="360" t="inlineStr">
        <is>
          <t>ОЗП</t>
        </is>
      </c>
      <c r="H397" s="360" t="inlineStr">
        <is>
          <t>Основная ЗП рабочих</t>
        </is>
      </c>
      <c r="I397" s="360" t="n"/>
      <c r="J397" s="360" t="n"/>
      <c r="K397" s="360" t="n">
        <v>205</v>
      </c>
      <c r="L397" s="360" t="n">
        <v>14</v>
      </c>
      <c r="M397" s="360" t="n">
        <v>3</v>
      </c>
      <c r="N397" s="360" t="inlineStr"/>
      <c r="O397" s="360" t="n">
        <v>0</v>
      </c>
      <c r="P397" s="360" t="n"/>
      <c r="Q397" s="360" t="n"/>
      <c r="R397" s="360" t="n"/>
      <c r="S397" s="360" t="n"/>
      <c r="T397" s="360" t="n"/>
      <c r="U397" s="360" t="n"/>
      <c r="V397" s="360" t="n"/>
      <c r="W397" s="360" t="n">
        <v>0</v>
      </c>
      <c r="X397" s="360" t="n">
        <v>1</v>
      </c>
      <c r="Y397" s="360" t="n">
        <v>0</v>
      </c>
      <c r="Z397" s="360" t="n"/>
      <c r="AA397" s="360" t="n"/>
      <c r="AB397" s="360" t="n"/>
    </row>
    <row r="398">
      <c r="A398" s="360" t="n">
        <v>50</v>
      </c>
      <c r="B398" s="360" t="n">
        <v>0</v>
      </c>
      <c r="C398" s="360" t="n">
        <v>0</v>
      </c>
      <c r="D398" s="360" t="n">
        <v>1</v>
      </c>
      <c r="E398" s="360" t="n">
        <v>232</v>
      </c>
      <c r="F398" s="360">
        <f>ROUND(Source!BC382,O398)</f>
        <v/>
      </c>
      <c r="G398" s="360" t="inlineStr">
        <is>
          <t>ОЗПсНРиСП</t>
        </is>
      </c>
      <c r="H398" s="360" t="inlineStr">
        <is>
          <t>Основная ЗП рабочих по ТСН-2001.16</t>
        </is>
      </c>
      <c r="I398" s="360" t="n"/>
      <c r="J398" s="360" t="n"/>
      <c r="K398" s="360" t="n">
        <v>232</v>
      </c>
      <c r="L398" s="360" t="n">
        <v>15</v>
      </c>
      <c r="M398" s="360" t="n">
        <v>3</v>
      </c>
      <c r="N398" s="360" t="inlineStr"/>
      <c r="O398" s="360" t="n">
        <v>0</v>
      </c>
      <c r="P398" s="360" t="n"/>
      <c r="Q398" s="360" t="n"/>
      <c r="R398" s="360" t="n"/>
      <c r="S398" s="360" t="n"/>
      <c r="T398" s="360" t="n"/>
      <c r="U398" s="360" t="n"/>
      <c r="V398" s="360" t="n"/>
      <c r="W398" s="360" t="n">
        <v>0</v>
      </c>
      <c r="X398" s="360" t="n">
        <v>1</v>
      </c>
      <c r="Y398" s="360" t="n">
        <v>0</v>
      </c>
      <c r="Z398" s="360" t="n"/>
      <c r="AA398" s="360" t="n"/>
      <c r="AB398" s="360" t="n"/>
    </row>
    <row r="399">
      <c r="A399" s="360" t="n">
        <v>50</v>
      </c>
      <c r="B399" s="360" t="n">
        <v>0</v>
      </c>
      <c r="C399" s="360" t="n">
        <v>0</v>
      </c>
      <c r="D399" s="360" t="n">
        <v>1</v>
      </c>
      <c r="E399" s="360" t="n">
        <v>214</v>
      </c>
      <c r="F399" s="360">
        <f>ROUND(Source!AS382,O399)</f>
        <v/>
      </c>
      <c r="G399" s="360" t="inlineStr">
        <is>
          <t>Строит</t>
        </is>
      </c>
      <c r="H399" s="360" t="inlineStr">
        <is>
          <t>Строительные работы с НР и СП</t>
        </is>
      </c>
      <c r="I399" s="360" t="n"/>
      <c r="J399" s="360" t="n"/>
      <c r="K399" s="360" t="n">
        <v>214</v>
      </c>
      <c r="L399" s="360" t="n">
        <v>16</v>
      </c>
      <c r="M399" s="360" t="n">
        <v>3</v>
      </c>
      <c r="N399" s="360" t="inlineStr"/>
      <c r="O399" s="360" t="n">
        <v>0</v>
      </c>
      <c r="P399" s="360" t="n"/>
      <c r="Q399" s="360" t="n"/>
      <c r="R399" s="360" t="n"/>
      <c r="S399" s="360" t="n"/>
      <c r="T399" s="360" t="n"/>
      <c r="U399" s="360" t="n"/>
      <c r="V399" s="360" t="n"/>
      <c r="W399" s="360" t="n">
        <v>0</v>
      </c>
      <c r="X399" s="360" t="n">
        <v>1</v>
      </c>
      <c r="Y399" s="360" t="n">
        <v>0</v>
      </c>
      <c r="Z399" s="360" t="n"/>
      <c r="AA399" s="360" t="n"/>
      <c r="AB399" s="360" t="n"/>
    </row>
    <row r="400">
      <c r="A400" s="360" t="n">
        <v>50</v>
      </c>
      <c r="B400" s="360" t="n">
        <v>0</v>
      </c>
      <c r="C400" s="360" t="n">
        <v>0</v>
      </c>
      <c r="D400" s="360" t="n">
        <v>1</v>
      </c>
      <c r="E400" s="360" t="n">
        <v>215</v>
      </c>
      <c r="F400" s="360">
        <f>ROUND(Source!AT382,O400)</f>
        <v/>
      </c>
      <c r="G400" s="360" t="inlineStr">
        <is>
          <t>Монтаж</t>
        </is>
      </c>
      <c r="H400" s="360" t="inlineStr">
        <is>
          <t>Монтажные работы с НР и СП</t>
        </is>
      </c>
      <c r="I400" s="360" t="n"/>
      <c r="J400" s="360" t="n"/>
      <c r="K400" s="360" t="n">
        <v>215</v>
      </c>
      <c r="L400" s="360" t="n">
        <v>17</v>
      </c>
      <c r="M400" s="360" t="n">
        <v>3</v>
      </c>
      <c r="N400" s="360" t="inlineStr"/>
      <c r="O400" s="360" t="n">
        <v>0</v>
      </c>
      <c r="P400" s="360" t="n"/>
      <c r="Q400" s="360" t="n"/>
      <c r="R400" s="360" t="n"/>
      <c r="S400" s="360" t="n"/>
      <c r="T400" s="360" t="n"/>
      <c r="U400" s="360" t="n"/>
      <c r="V400" s="360" t="n"/>
      <c r="W400" s="360" t="n">
        <v>0</v>
      </c>
      <c r="X400" s="360" t="n">
        <v>1</v>
      </c>
      <c r="Y400" s="360" t="n">
        <v>0</v>
      </c>
      <c r="Z400" s="360" t="n"/>
      <c r="AA400" s="360" t="n"/>
      <c r="AB400" s="360" t="n"/>
    </row>
    <row r="401">
      <c r="A401" s="360" t="n">
        <v>50</v>
      </c>
      <c r="B401" s="360" t="n">
        <v>0</v>
      </c>
      <c r="C401" s="360" t="n">
        <v>0</v>
      </c>
      <c r="D401" s="360" t="n">
        <v>1</v>
      </c>
      <c r="E401" s="360" t="n">
        <v>217</v>
      </c>
      <c r="F401" s="360">
        <f>ROUND(Source!AU382,O401)</f>
        <v/>
      </c>
      <c r="G401" s="360" t="inlineStr">
        <is>
          <t>Прочие</t>
        </is>
      </c>
      <c r="H401" s="360" t="inlineStr">
        <is>
          <t>Прочие работы с НР и СП</t>
        </is>
      </c>
      <c r="I401" s="360" t="n"/>
      <c r="J401" s="360" t="n"/>
      <c r="K401" s="360" t="n">
        <v>217</v>
      </c>
      <c r="L401" s="360" t="n">
        <v>18</v>
      </c>
      <c r="M401" s="360" t="n">
        <v>3</v>
      </c>
      <c r="N401" s="360" t="inlineStr"/>
      <c r="O401" s="360" t="n">
        <v>0</v>
      </c>
      <c r="P401" s="360" t="n"/>
      <c r="Q401" s="360" t="n"/>
      <c r="R401" s="360" t="n"/>
      <c r="S401" s="360" t="n"/>
      <c r="T401" s="360" t="n"/>
      <c r="U401" s="360" t="n"/>
      <c r="V401" s="360" t="n"/>
      <c r="W401" s="360" t="n">
        <v>0</v>
      </c>
      <c r="X401" s="360" t="n">
        <v>1</v>
      </c>
      <c r="Y401" s="360" t="n">
        <v>0</v>
      </c>
      <c r="Z401" s="360" t="n"/>
      <c r="AA401" s="360" t="n"/>
      <c r="AB401" s="360" t="n"/>
    </row>
    <row r="402">
      <c r="A402" s="360" t="n">
        <v>50</v>
      </c>
      <c r="B402" s="360" t="n">
        <v>0</v>
      </c>
      <c r="C402" s="360" t="n">
        <v>0</v>
      </c>
      <c r="D402" s="360" t="n">
        <v>1</v>
      </c>
      <c r="E402" s="360" t="n">
        <v>230</v>
      </c>
      <c r="F402" s="360">
        <f>ROUND(Source!BA382,O402)</f>
        <v/>
      </c>
      <c r="G402" s="360" t="inlineStr">
        <is>
          <t>ПрочиеЗатр</t>
        </is>
      </c>
      <c r="H402" s="360" t="inlineStr">
        <is>
          <t>Прочие затраты по ТСН-2001.16</t>
        </is>
      </c>
      <c r="I402" s="360" t="n"/>
      <c r="J402" s="360" t="n"/>
      <c r="K402" s="360" t="n">
        <v>230</v>
      </c>
      <c r="L402" s="360" t="n">
        <v>19</v>
      </c>
      <c r="M402" s="360" t="n">
        <v>3</v>
      </c>
      <c r="N402" s="360" t="inlineStr"/>
      <c r="O402" s="360" t="n">
        <v>0</v>
      </c>
      <c r="P402" s="360" t="n"/>
      <c r="Q402" s="360" t="n"/>
      <c r="R402" s="360" t="n"/>
      <c r="S402" s="360" t="n"/>
      <c r="T402" s="360" t="n"/>
      <c r="U402" s="360" t="n"/>
      <c r="V402" s="360" t="n"/>
      <c r="W402" s="360" t="n">
        <v>0</v>
      </c>
      <c r="X402" s="360" t="n">
        <v>1</v>
      </c>
      <c r="Y402" s="360" t="n">
        <v>0</v>
      </c>
      <c r="Z402" s="360" t="n"/>
      <c r="AA402" s="360" t="n"/>
      <c r="AB402" s="360" t="n"/>
    </row>
    <row r="403">
      <c r="A403" s="360" t="n">
        <v>50</v>
      </c>
      <c r="B403" s="360" t="n">
        <v>0</v>
      </c>
      <c r="C403" s="360" t="n">
        <v>0</v>
      </c>
      <c r="D403" s="360" t="n">
        <v>1</v>
      </c>
      <c r="E403" s="360" t="n">
        <v>206</v>
      </c>
      <c r="F403" s="360">
        <f>ROUND(Source!T382,O403)</f>
        <v/>
      </c>
      <c r="G403" s="360" t="inlineStr">
        <is>
          <t>ВозврМат</t>
        </is>
      </c>
      <c r="H403" s="360" t="inlineStr">
        <is>
          <t>Возврат материалов</t>
        </is>
      </c>
      <c r="I403" s="360" t="n"/>
      <c r="J403" s="360" t="n"/>
      <c r="K403" s="360" t="n">
        <v>206</v>
      </c>
      <c r="L403" s="360" t="n">
        <v>20</v>
      </c>
      <c r="M403" s="360" t="n">
        <v>3</v>
      </c>
      <c r="N403" s="360" t="inlineStr"/>
      <c r="O403" s="360" t="n">
        <v>0</v>
      </c>
      <c r="P403" s="360" t="n"/>
      <c r="Q403" s="360" t="n"/>
      <c r="R403" s="360" t="n"/>
      <c r="S403" s="360" t="n"/>
      <c r="T403" s="360" t="n"/>
      <c r="U403" s="360" t="n"/>
      <c r="V403" s="360" t="n"/>
      <c r="W403" s="360" t="n">
        <v>0</v>
      </c>
      <c r="X403" s="360" t="n">
        <v>1</v>
      </c>
      <c r="Y403" s="360" t="n">
        <v>0</v>
      </c>
      <c r="Z403" s="360" t="n"/>
      <c r="AA403" s="360" t="n"/>
      <c r="AB403" s="360" t="n"/>
    </row>
    <row r="404">
      <c r="A404" s="360" t="n">
        <v>50</v>
      </c>
      <c r="B404" s="360" t="n">
        <v>0</v>
      </c>
      <c r="C404" s="360" t="n">
        <v>0</v>
      </c>
      <c r="D404" s="360" t="n">
        <v>1</v>
      </c>
      <c r="E404" s="360" t="n">
        <v>207</v>
      </c>
      <c r="F404" s="360">
        <f>ROUND(Source!U382,O404)</f>
        <v/>
      </c>
      <c r="G404" s="360" t="inlineStr">
        <is>
          <t>ТрудСтр</t>
        </is>
      </c>
      <c r="H404" s="360" t="inlineStr">
        <is>
          <t>Трудозатраты строителей</t>
        </is>
      </c>
      <c r="I404" s="360" t="n"/>
      <c r="J404" s="360" t="n"/>
      <c r="K404" s="360" t="n">
        <v>207</v>
      </c>
      <c r="L404" s="360" t="n">
        <v>21</v>
      </c>
      <c r="M404" s="360" t="n">
        <v>3</v>
      </c>
      <c r="N404" s="360" t="inlineStr"/>
      <c r="O404" s="360" t="n">
        <v>7</v>
      </c>
      <c r="P404" s="360" t="n"/>
      <c r="Q404" s="360" t="n"/>
      <c r="R404" s="360" t="n"/>
      <c r="S404" s="360" t="n"/>
      <c r="T404" s="360" t="n"/>
      <c r="U404" s="360" t="n"/>
      <c r="V404" s="360" t="n"/>
      <c r="W404" s="360" t="n">
        <v>0</v>
      </c>
      <c r="X404" s="360" t="n">
        <v>1</v>
      </c>
      <c r="Y404" s="360" t="n">
        <v>0</v>
      </c>
      <c r="Z404" s="360" t="n"/>
      <c r="AA404" s="360" t="n"/>
      <c r="AB404" s="360" t="n"/>
    </row>
    <row r="405">
      <c r="A405" s="360" t="n">
        <v>50</v>
      </c>
      <c r="B405" s="360" t="n">
        <v>0</v>
      </c>
      <c r="C405" s="360" t="n">
        <v>0</v>
      </c>
      <c r="D405" s="360" t="n">
        <v>1</v>
      </c>
      <c r="E405" s="360" t="n">
        <v>208</v>
      </c>
      <c r="F405" s="360">
        <f>ROUND(Source!V382,O405)</f>
        <v/>
      </c>
      <c r="G405" s="360" t="inlineStr">
        <is>
          <t>ТрудМаш</t>
        </is>
      </c>
      <c r="H405" s="360" t="inlineStr">
        <is>
          <t>Трудозатраты машинистов</t>
        </is>
      </c>
      <c r="I405" s="360" t="n"/>
      <c r="J405" s="360" t="n"/>
      <c r="K405" s="360" t="n">
        <v>208</v>
      </c>
      <c r="L405" s="360" t="n">
        <v>22</v>
      </c>
      <c r="M405" s="360" t="n">
        <v>3</v>
      </c>
      <c r="N405" s="360" t="inlineStr"/>
      <c r="O405" s="360" t="n">
        <v>7</v>
      </c>
      <c r="P405" s="360" t="n"/>
      <c r="Q405" s="360" t="n"/>
      <c r="R405" s="360" t="n"/>
      <c r="S405" s="360" t="n"/>
      <c r="T405" s="360" t="n"/>
      <c r="U405" s="360" t="n"/>
      <c r="V405" s="360" t="n"/>
      <c r="W405" s="360" t="n">
        <v>0</v>
      </c>
      <c r="X405" s="360" t="n">
        <v>1</v>
      </c>
      <c r="Y405" s="360" t="n">
        <v>0</v>
      </c>
      <c r="Z405" s="360" t="n"/>
      <c r="AA405" s="360" t="n"/>
      <c r="AB405" s="360" t="n"/>
    </row>
    <row r="406">
      <c r="A406" s="360" t="n">
        <v>50</v>
      </c>
      <c r="B406" s="360" t="n">
        <v>0</v>
      </c>
      <c r="C406" s="360" t="n">
        <v>0</v>
      </c>
      <c r="D406" s="360" t="n">
        <v>1</v>
      </c>
      <c r="E406" s="360" t="n">
        <v>209</v>
      </c>
      <c r="F406" s="360">
        <f>ROUND(Source!W382,O406)</f>
        <v/>
      </c>
      <c r="G406" s="360" t="inlineStr">
        <is>
          <t>ТранспМат</t>
        </is>
      </c>
      <c r="H406" s="360" t="inlineStr">
        <is>
          <t>Транспорт материалов</t>
        </is>
      </c>
      <c r="I406" s="360" t="n"/>
      <c r="J406" s="360" t="n"/>
      <c r="K406" s="360" t="n">
        <v>209</v>
      </c>
      <c r="L406" s="360" t="n">
        <v>23</v>
      </c>
      <c r="M406" s="360" t="n">
        <v>3</v>
      </c>
      <c r="N406" s="360" t="inlineStr"/>
      <c r="O406" s="360" t="n">
        <v>0</v>
      </c>
      <c r="P406" s="360" t="n"/>
      <c r="Q406" s="360" t="n"/>
      <c r="R406" s="360" t="n"/>
      <c r="S406" s="360" t="n"/>
      <c r="T406" s="360" t="n"/>
      <c r="U406" s="360" t="n"/>
      <c r="V406" s="360" t="n"/>
      <c r="W406" s="360" t="n">
        <v>0</v>
      </c>
      <c r="X406" s="360" t="n">
        <v>1</v>
      </c>
      <c r="Y406" s="360" t="n">
        <v>0</v>
      </c>
      <c r="Z406" s="360" t="n"/>
      <c r="AA406" s="360" t="n"/>
      <c r="AB406" s="360" t="n"/>
    </row>
    <row r="407">
      <c r="A407" s="360" t="n">
        <v>50</v>
      </c>
      <c r="B407" s="360" t="n">
        <v>0</v>
      </c>
      <c r="C407" s="360" t="n">
        <v>0</v>
      </c>
      <c r="D407" s="360" t="n">
        <v>1</v>
      </c>
      <c r="E407" s="360" t="n">
        <v>233</v>
      </c>
      <c r="F407" s="360">
        <f>ROUND(Source!BD382,O407)</f>
        <v/>
      </c>
      <c r="G407" s="360" t="inlineStr">
        <is>
          <t>Перевозка</t>
        </is>
      </c>
      <c r="H407" s="360" t="inlineStr">
        <is>
          <t>Перевозка грузов</t>
        </is>
      </c>
      <c r="I407" s="360" t="n"/>
      <c r="J407" s="360" t="n"/>
      <c r="K407" s="360" t="n">
        <v>233</v>
      </c>
      <c r="L407" s="360" t="n">
        <v>24</v>
      </c>
      <c r="M407" s="360" t="n">
        <v>3</v>
      </c>
      <c r="N407" s="360" t="inlineStr"/>
      <c r="O407" s="360" t="n">
        <v>0</v>
      </c>
      <c r="P407" s="360" t="n"/>
      <c r="Q407" s="360" t="n"/>
      <c r="R407" s="360" t="n"/>
      <c r="S407" s="360" t="n"/>
      <c r="T407" s="360" t="n"/>
      <c r="U407" s="360" t="n"/>
      <c r="V407" s="360" t="n"/>
      <c r="W407" s="360" t="n">
        <v>0</v>
      </c>
      <c r="X407" s="360" t="n">
        <v>1</v>
      </c>
      <c r="Y407" s="360" t="n">
        <v>0</v>
      </c>
      <c r="Z407" s="360" t="n"/>
      <c r="AA407" s="360" t="n"/>
      <c r="AB407" s="360" t="n"/>
    </row>
    <row r="408">
      <c r="A408" s="360" t="n">
        <v>50</v>
      </c>
      <c r="B408" s="360" t="n">
        <v>0</v>
      </c>
      <c r="C408" s="360" t="n">
        <v>0</v>
      </c>
      <c r="D408" s="360" t="n">
        <v>1</v>
      </c>
      <c r="E408" s="360" t="n">
        <v>210</v>
      </c>
      <c r="F408" s="360">
        <f>ROUND(Source!X382,O408)</f>
        <v/>
      </c>
      <c r="G408" s="360" t="inlineStr">
        <is>
          <t>НР</t>
        </is>
      </c>
      <c r="H408" s="360" t="inlineStr">
        <is>
          <t>Накладные расходы</t>
        </is>
      </c>
      <c r="I408" s="360" t="n"/>
      <c r="J408" s="360" t="n"/>
      <c r="K408" s="360" t="n">
        <v>210</v>
      </c>
      <c r="L408" s="360" t="n">
        <v>25</v>
      </c>
      <c r="M408" s="360" t="n">
        <v>3</v>
      </c>
      <c r="N408" s="360" t="inlineStr"/>
      <c r="O408" s="360" t="n">
        <v>0</v>
      </c>
      <c r="P408" s="360" t="n"/>
      <c r="Q408" s="360" t="n"/>
      <c r="R408" s="360" t="n"/>
      <c r="S408" s="360" t="n"/>
      <c r="T408" s="360" t="n"/>
      <c r="U408" s="360" t="n"/>
      <c r="V408" s="360" t="n"/>
      <c r="W408" s="360" t="n">
        <v>0</v>
      </c>
      <c r="X408" s="360" t="n">
        <v>1</v>
      </c>
      <c r="Y408" s="360" t="n">
        <v>0</v>
      </c>
      <c r="Z408" s="360" t="n"/>
      <c r="AA408" s="360" t="n"/>
      <c r="AB408" s="360" t="n"/>
    </row>
    <row r="409">
      <c r="A409" s="360" t="n">
        <v>50</v>
      </c>
      <c r="B409" s="360" t="n">
        <v>0</v>
      </c>
      <c r="C409" s="360" t="n">
        <v>0</v>
      </c>
      <c r="D409" s="360" t="n">
        <v>1</v>
      </c>
      <c r="E409" s="360" t="n">
        <v>211</v>
      </c>
      <c r="F409" s="360">
        <f>ROUND(Source!Y382,O409)</f>
        <v/>
      </c>
      <c r="G409" s="360" t="inlineStr">
        <is>
          <t>СмПриб</t>
        </is>
      </c>
      <c r="H409" s="360" t="inlineStr">
        <is>
          <t>Сметная прибыль</t>
        </is>
      </c>
      <c r="I409" s="360" t="n"/>
      <c r="J409" s="360" t="n"/>
      <c r="K409" s="360" t="n">
        <v>211</v>
      </c>
      <c r="L409" s="360" t="n">
        <v>26</v>
      </c>
      <c r="M409" s="360" t="n">
        <v>3</v>
      </c>
      <c r="N409" s="360" t="inlineStr"/>
      <c r="O409" s="360" t="n">
        <v>0</v>
      </c>
      <c r="P409" s="360" t="n"/>
      <c r="Q409" s="360" t="n"/>
      <c r="R409" s="360" t="n"/>
      <c r="S409" s="360" t="n"/>
      <c r="T409" s="360" t="n"/>
      <c r="U409" s="360" t="n"/>
      <c r="V409" s="360" t="n"/>
      <c r="W409" s="360" t="n">
        <v>0</v>
      </c>
      <c r="X409" s="360" t="n">
        <v>1</v>
      </c>
      <c r="Y409" s="360" t="n">
        <v>0</v>
      </c>
      <c r="Z409" s="360" t="n"/>
      <c r="AA409" s="360" t="n"/>
      <c r="AB409" s="360" t="n"/>
    </row>
    <row r="410">
      <c r="A410" s="360" t="n">
        <v>50</v>
      </c>
      <c r="B410" s="360" t="n">
        <v>0</v>
      </c>
      <c r="C410" s="360" t="n">
        <v>0</v>
      </c>
      <c r="D410" s="360" t="n">
        <v>1</v>
      </c>
      <c r="E410" s="360" t="n">
        <v>224</v>
      </c>
      <c r="F410" s="360">
        <f>ROUND(Source!AR382,O410)</f>
        <v/>
      </c>
      <c r="G410" s="360" t="inlineStr">
        <is>
          <t>Всего</t>
        </is>
      </c>
      <c r="H410" s="360" t="inlineStr">
        <is>
          <t>Всего с НР и СП</t>
        </is>
      </c>
      <c r="I410" s="360" t="n"/>
      <c r="J410" s="360" t="n"/>
      <c r="K410" s="360" t="n">
        <v>224</v>
      </c>
      <c r="L410" s="360" t="n">
        <v>27</v>
      </c>
      <c r="M410" s="360" t="n">
        <v>3</v>
      </c>
      <c r="N410" s="360" t="inlineStr"/>
      <c r="O410" s="360" t="n">
        <v>0</v>
      </c>
      <c r="P410" s="360" t="n"/>
      <c r="Q410" s="360" t="n"/>
      <c r="R410" s="360" t="n"/>
      <c r="S410" s="360" t="n"/>
      <c r="T410" s="360" t="n"/>
      <c r="U410" s="360" t="n"/>
      <c r="V410" s="360" t="n"/>
      <c r="W410" s="360" t="n">
        <v>0</v>
      </c>
      <c r="X410" s="360" t="n">
        <v>1</v>
      </c>
      <c r="Y410" s="360" t="n">
        <v>0</v>
      </c>
      <c r="Z410" s="360" t="n"/>
      <c r="AA410" s="360" t="n"/>
      <c r="AB410" s="360" t="n"/>
    </row>
    <row r="411">
      <c r="A411" s="360" t="n">
        <v>50</v>
      </c>
      <c r="B411" s="360" t="n">
        <v>0</v>
      </c>
      <c r="C411" s="360" t="n">
        <v>0</v>
      </c>
      <c r="D411" s="360" t="n">
        <v>2</v>
      </c>
      <c r="E411" s="360" t="n">
        <v>0</v>
      </c>
      <c r="F411" s="360">
        <f>ROUND(F410,O411)</f>
        <v/>
      </c>
      <c r="G411" s="360" t="inlineStr">
        <is>
          <t>и1</t>
        </is>
      </c>
      <c r="H411" s="360" t="inlineStr">
        <is>
          <t>Итого</t>
        </is>
      </c>
      <c r="I411" s="360" t="n"/>
      <c r="J411" s="360" t="n"/>
      <c r="K411" s="360" t="n">
        <v>212</v>
      </c>
      <c r="L411" s="360" t="n">
        <v>28</v>
      </c>
      <c r="M411" s="360" t="n">
        <v>0</v>
      </c>
      <c r="N411" s="360" t="inlineStr"/>
      <c r="O411" s="360" t="n">
        <v>0</v>
      </c>
      <c r="P411" s="360" t="n"/>
      <c r="Q411" s="360" t="n"/>
      <c r="R411" s="360" t="n"/>
      <c r="S411" s="360" t="n"/>
      <c r="T411" s="360" t="n"/>
      <c r="U411" s="360" t="n"/>
      <c r="V411" s="360" t="n"/>
      <c r="W411" s="360" t="n">
        <v>0</v>
      </c>
      <c r="X411" s="360" t="n">
        <v>1</v>
      </c>
      <c r="Y411" s="360" t="n">
        <v>0</v>
      </c>
      <c r="Z411" s="360" t="n"/>
      <c r="AA411" s="360" t="n"/>
      <c r="AB411" s="360" t="n"/>
    </row>
    <row r="412">
      <c r="A412" s="360" t="n">
        <v>50</v>
      </c>
      <c r="B412" s="360" t="n">
        <v>0</v>
      </c>
      <c r="C412" s="360" t="n">
        <v>0</v>
      </c>
      <c r="D412" s="360" t="n">
        <v>2</v>
      </c>
      <c r="E412" s="360" t="n">
        <v>0</v>
      </c>
      <c r="F412" s="360">
        <f>ROUND(F411*0.22,O412)</f>
        <v/>
      </c>
      <c r="G412" s="360" t="inlineStr">
        <is>
          <t>и2</t>
        </is>
      </c>
      <c r="H412" s="360" t="inlineStr">
        <is>
          <t>НДС 22%</t>
        </is>
      </c>
      <c r="I412" s="360" t="n"/>
      <c r="J412" s="360" t="n"/>
      <c r="K412" s="360" t="n">
        <v>212</v>
      </c>
      <c r="L412" s="360" t="n">
        <v>29</v>
      </c>
      <c r="M412" s="360" t="n">
        <v>0</v>
      </c>
      <c r="N412" s="360" t="inlineStr"/>
      <c r="O412" s="360" t="n">
        <v>0</v>
      </c>
      <c r="P412" s="360" t="n"/>
      <c r="Q412" s="360" t="n"/>
      <c r="R412" s="360" t="n"/>
      <c r="S412" s="360" t="n"/>
      <c r="T412" s="360" t="n"/>
      <c r="U412" s="360" t="n"/>
      <c r="V412" s="360" t="n"/>
      <c r="W412" s="360" t="n">
        <v>0</v>
      </c>
      <c r="X412" s="360" t="n">
        <v>1</v>
      </c>
      <c r="Y412" s="360" t="n">
        <v>0</v>
      </c>
      <c r="Z412" s="360" t="n"/>
      <c r="AA412" s="360" t="n"/>
      <c r="AB412" s="360" t="n"/>
    </row>
    <row r="413">
      <c r="A413" s="360" t="n">
        <v>50</v>
      </c>
      <c r="B413" s="360" t="n">
        <v>0</v>
      </c>
      <c r="C413" s="360" t="n">
        <v>0</v>
      </c>
      <c r="D413" s="360" t="n">
        <v>2</v>
      </c>
      <c r="E413" s="360" t="n">
        <v>213</v>
      </c>
      <c r="F413" s="360">
        <f>ROUND(F411+F412,O413)</f>
        <v/>
      </c>
      <c r="G413" s="360" t="inlineStr">
        <is>
          <t>и3</t>
        </is>
      </c>
      <c r="H413" s="360" t="inlineStr">
        <is>
          <t>Всего</t>
        </is>
      </c>
      <c r="I413" s="360" t="n"/>
      <c r="J413" s="360" t="n"/>
      <c r="K413" s="360" t="n">
        <v>212</v>
      </c>
      <c r="L413" s="360" t="n">
        <v>30</v>
      </c>
      <c r="M413" s="360" t="n">
        <v>0</v>
      </c>
      <c r="N413" s="360" t="inlineStr"/>
      <c r="O413" s="360" t="n">
        <v>0</v>
      </c>
      <c r="P413" s="360" t="n"/>
      <c r="Q413" s="360" t="n"/>
      <c r="R413" s="360" t="n"/>
      <c r="S413" s="360" t="n"/>
      <c r="T413" s="360" t="n"/>
      <c r="U413" s="360" t="n"/>
      <c r="V413" s="360" t="n"/>
      <c r="W413" s="360" t="n">
        <v>0</v>
      </c>
      <c r="X413" s="360" t="n">
        <v>1</v>
      </c>
      <c r="Y413" s="360" t="n">
        <v>0</v>
      </c>
      <c r="Z413" s="360" t="n"/>
      <c r="AA413" s="360" t="n"/>
      <c r="AB413" s="360" t="n"/>
    </row>
    <row r="414"/>
    <row r="415">
      <c r="A415" s="356" t="n">
        <v>3</v>
      </c>
      <c r="B415" s="356" t="n">
        <v>0</v>
      </c>
      <c r="C415" s="356" t="n"/>
      <c r="D415" s="356">
        <f>ROW(A423)</f>
        <v/>
      </c>
      <c r="E415" s="356" t="n"/>
      <c r="F415" s="356" t="inlineStr">
        <is>
          <t>Новая локальная смета</t>
        </is>
      </c>
      <c r="G415" s="356" t="inlineStr">
        <is>
          <t>Шмидта, д.25 кв 6</t>
        </is>
      </c>
      <c r="H415" s="356" t="inlineStr"/>
      <c r="I415" s="356" t="n">
        <v>0</v>
      </c>
      <c r="J415" s="356" t="inlineStr"/>
      <c r="K415" s="356" t="n">
        <v>0</v>
      </c>
      <c r="L415" s="356" t="inlineStr">
        <is>
          <t>Новая локальная смета</t>
        </is>
      </c>
      <c r="M415" s="356" t="inlineStr"/>
      <c r="N415" s="356" t="n"/>
      <c r="O415" s="356" t="n"/>
      <c r="P415" s="356" t="n"/>
      <c r="Q415" s="356" t="n"/>
      <c r="R415" s="356" t="n"/>
      <c r="S415" s="356" t="n">
        <v>0</v>
      </c>
      <c r="T415" s="356" t="n"/>
      <c r="U415" s="356" t="inlineStr"/>
      <c r="V415" s="356" t="n">
        <v>0</v>
      </c>
      <c r="W415" s="356" t="n"/>
      <c r="X415" s="356" t="n"/>
      <c r="Y415" s="356" t="n"/>
      <c r="Z415" s="356" t="n"/>
      <c r="AA415" s="356" t="n"/>
      <c r="AB415" s="356" t="inlineStr"/>
      <c r="AC415" s="356" t="inlineStr"/>
      <c r="AD415" s="356" t="inlineStr"/>
      <c r="AE415" s="356" t="inlineStr"/>
      <c r="AF415" s="356" t="inlineStr"/>
      <c r="AG415" s="356" t="inlineStr"/>
      <c r="AH415" s="356" t="n"/>
      <c r="AI415" s="356" t="n"/>
      <c r="AJ415" s="356" t="n"/>
      <c r="AK415" s="356" t="n"/>
      <c r="AL415" s="356" t="n"/>
      <c r="AM415" s="356" t="n"/>
      <c r="AN415" s="356" t="n"/>
      <c r="AO415" s="356" t="n"/>
      <c r="AP415" s="356" t="inlineStr"/>
      <c r="AQ415" s="356" t="inlineStr"/>
      <c r="AR415" s="356" t="inlineStr"/>
      <c r="AS415" s="356" t="n"/>
      <c r="AT415" s="356" t="n"/>
      <c r="AU415" s="356" t="n"/>
      <c r="AV415" s="356" t="n"/>
      <c r="AW415" s="356" t="n"/>
      <c r="AX415" s="356" t="n"/>
      <c r="AY415" s="356" t="n"/>
      <c r="AZ415" s="356" t="inlineStr"/>
      <c r="BA415" s="356" t="n"/>
      <c r="BB415" s="356" t="inlineStr"/>
      <c r="BC415" s="356" t="inlineStr"/>
      <c r="BD415" s="356" t="inlineStr"/>
      <c r="BE415" s="356" t="inlineStr"/>
      <c r="BF415" s="356" t="inlineStr"/>
      <c r="BG415" s="356" t="inlineStr"/>
      <c r="BH415" s="356" t="inlineStr"/>
      <c r="BI415" s="356" t="inlineStr"/>
      <c r="BJ415" s="356" t="inlineStr"/>
      <c r="BK415" s="356" t="inlineStr"/>
      <c r="BL415" s="356" t="inlineStr"/>
      <c r="BM415" s="356" t="inlineStr"/>
      <c r="BN415" s="356" t="inlineStr"/>
      <c r="BO415" s="356" t="inlineStr"/>
      <c r="BP415" s="356" t="inlineStr"/>
      <c r="BQ415" s="356" t="n"/>
      <c r="BR415" s="356" t="n"/>
      <c r="BS415" s="356" t="n"/>
      <c r="BT415" s="356" t="n"/>
      <c r="BU415" s="356" t="n"/>
      <c r="BV415" s="356" t="n"/>
      <c r="BW415" s="356" t="n"/>
      <c r="BX415" s="356" t="n">
        <v>0</v>
      </c>
      <c r="BY415" s="356" t="n"/>
      <c r="BZ415" s="356" t="n"/>
      <c r="CA415" s="356" t="n"/>
      <c r="CB415" s="356" t="n"/>
      <c r="CC415" s="356" t="n"/>
      <c r="CD415" s="356" t="n"/>
      <c r="CE415" s="356" t="n"/>
      <c r="CF415" s="356" t="n">
        <v>0</v>
      </c>
      <c r="CG415" s="356" t="n">
        <v>0</v>
      </c>
      <c r="CH415" s="356" t="n"/>
      <c r="CI415" s="356" t="inlineStr"/>
      <c r="CJ415" s="356" t="inlineStr"/>
      <c r="CK415" t="inlineStr"/>
      <c r="CL415" t="inlineStr"/>
      <c r="CM415" t="inlineStr"/>
      <c r="CN415" t="inlineStr"/>
      <c r="CO415" t="inlineStr"/>
      <c r="CP415" t="inlineStr"/>
      <c r="CQ415" t="inlineStr"/>
    </row>
    <row r="416"/>
    <row r="417">
      <c r="A417" s="358" t="n">
        <v>52</v>
      </c>
      <c r="B417" s="358">
        <f>B423</f>
        <v/>
      </c>
      <c r="C417" s="358">
        <f>C423</f>
        <v/>
      </c>
      <c r="D417" s="358">
        <f>D423</f>
        <v/>
      </c>
      <c r="E417" s="358">
        <f>E423</f>
        <v/>
      </c>
      <c r="F417" s="358">
        <f>F423</f>
        <v/>
      </c>
      <c r="G417" s="358">
        <f>G423</f>
        <v/>
      </c>
      <c r="H417" s="358" t="n"/>
      <c r="I417" s="358" t="n"/>
      <c r="J417" s="358" t="n"/>
      <c r="K417" s="358" t="n"/>
      <c r="L417" s="358" t="n"/>
      <c r="M417" s="358" t="n"/>
      <c r="N417" s="358" t="n"/>
      <c r="O417" s="358">
        <f>O423</f>
        <v/>
      </c>
      <c r="P417" s="358">
        <f>P423</f>
        <v/>
      </c>
      <c r="Q417" s="358">
        <f>Q423</f>
        <v/>
      </c>
      <c r="R417" s="358">
        <f>R423</f>
        <v/>
      </c>
      <c r="S417" s="358">
        <f>S423</f>
        <v/>
      </c>
      <c r="T417" s="358">
        <f>T423</f>
        <v/>
      </c>
      <c r="U417" s="358">
        <f>U423</f>
        <v/>
      </c>
      <c r="V417" s="358">
        <f>V423</f>
        <v/>
      </c>
      <c r="W417" s="358">
        <f>W423</f>
        <v/>
      </c>
      <c r="X417" s="358">
        <f>X423</f>
        <v/>
      </c>
      <c r="Y417" s="358">
        <f>Y423</f>
        <v/>
      </c>
      <c r="Z417" s="358">
        <f>Z423</f>
        <v/>
      </c>
      <c r="AA417" s="358">
        <f>AA423</f>
        <v/>
      </c>
      <c r="AB417" s="358">
        <f>AB423</f>
        <v/>
      </c>
      <c r="AC417" s="358">
        <f>AC423</f>
        <v/>
      </c>
      <c r="AD417" s="358">
        <f>AD423</f>
        <v/>
      </c>
      <c r="AE417" s="358">
        <f>AE423</f>
        <v/>
      </c>
      <c r="AF417" s="358">
        <f>AF423</f>
        <v/>
      </c>
      <c r="AG417" s="358">
        <f>AG423</f>
        <v/>
      </c>
      <c r="AH417" s="358">
        <f>AH423</f>
        <v/>
      </c>
      <c r="AI417" s="358">
        <f>AI423</f>
        <v/>
      </c>
      <c r="AJ417" s="358">
        <f>AJ423</f>
        <v/>
      </c>
      <c r="AK417" s="358">
        <f>AK423</f>
        <v/>
      </c>
      <c r="AL417" s="358">
        <f>AL423</f>
        <v/>
      </c>
      <c r="AM417" s="358">
        <f>AM423</f>
        <v/>
      </c>
      <c r="AN417" s="358">
        <f>AN423</f>
        <v/>
      </c>
      <c r="AO417" s="358">
        <f>AO423</f>
        <v/>
      </c>
      <c r="AP417" s="358">
        <f>AP423</f>
        <v/>
      </c>
      <c r="AQ417" s="358">
        <f>AQ423</f>
        <v/>
      </c>
      <c r="AR417" s="358">
        <f>AR423</f>
        <v/>
      </c>
      <c r="AS417" s="358">
        <f>AS423</f>
        <v/>
      </c>
      <c r="AT417" s="358">
        <f>AT423</f>
        <v/>
      </c>
      <c r="AU417" s="358">
        <f>AU423</f>
        <v/>
      </c>
      <c r="AV417" s="358">
        <f>AV423</f>
        <v/>
      </c>
      <c r="AW417" s="358">
        <f>AW423</f>
        <v/>
      </c>
      <c r="AX417" s="358">
        <f>AX423</f>
        <v/>
      </c>
      <c r="AY417" s="358">
        <f>AY423</f>
        <v/>
      </c>
      <c r="AZ417" s="358">
        <f>AZ423</f>
        <v/>
      </c>
      <c r="BA417" s="358">
        <f>BA423</f>
        <v/>
      </c>
      <c r="BB417" s="358">
        <f>BB423</f>
        <v/>
      </c>
      <c r="BC417" s="358">
        <f>BC423</f>
        <v/>
      </c>
      <c r="BD417" s="358">
        <f>BD423</f>
        <v/>
      </c>
      <c r="BE417" s="358">
        <f>BE423</f>
        <v/>
      </c>
      <c r="BF417" s="358">
        <f>BF423</f>
        <v/>
      </c>
      <c r="BG417" s="358">
        <f>BG423</f>
        <v/>
      </c>
      <c r="BH417" s="358">
        <f>BH423</f>
        <v/>
      </c>
      <c r="BI417" s="358">
        <f>BI423</f>
        <v/>
      </c>
      <c r="BJ417" s="358">
        <f>BJ423</f>
        <v/>
      </c>
      <c r="BK417" s="358">
        <f>BK423</f>
        <v/>
      </c>
      <c r="BL417" s="358">
        <f>BL423</f>
        <v/>
      </c>
      <c r="BM417" s="358">
        <f>BM423</f>
        <v/>
      </c>
      <c r="BN417" s="358">
        <f>BN423</f>
        <v/>
      </c>
      <c r="BO417" s="358">
        <f>BO423</f>
        <v/>
      </c>
      <c r="BP417" s="358">
        <f>BP423</f>
        <v/>
      </c>
      <c r="BQ417" s="358">
        <f>BQ423</f>
        <v/>
      </c>
      <c r="BR417" s="358">
        <f>BR423</f>
        <v/>
      </c>
      <c r="BS417" s="358">
        <f>BS423</f>
        <v/>
      </c>
      <c r="BT417" s="358">
        <f>BT423</f>
        <v/>
      </c>
      <c r="BU417" s="358">
        <f>BU423</f>
        <v/>
      </c>
      <c r="BV417" s="358">
        <f>BV423</f>
        <v/>
      </c>
      <c r="BW417" s="358">
        <f>BW423</f>
        <v/>
      </c>
      <c r="BX417" s="358">
        <f>BX423</f>
        <v/>
      </c>
      <c r="BY417" s="358">
        <f>BY423</f>
        <v/>
      </c>
      <c r="BZ417" s="358">
        <f>BZ423</f>
        <v/>
      </c>
      <c r="CA417" s="358">
        <f>CA423</f>
        <v/>
      </c>
      <c r="CB417" s="358">
        <f>CB423</f>
        <v/>
      </c>
      <c r="CC417" s="358">
        <f>CC423</f>
        <v/>
      </c>
      <c r="CD417" s="358">
        <f>CD423</f>
        <v/>
      </c>
      <c r="CE417" s="358">
        <f>CE423</f>
        <v/>
      </c>
      <c r="CF417" s="358">
        <f>CF423</f>
        <v/>
      </c>
      <c r="CG417" s="358">
        <f>CG423</f>
        <v/>
      </c>
      <c r="CH417" s="358">
        <f>CH423</f>
        <v/>
      </c>
      <c r="CI417" s="358">
        <f>CI423</f>
        <v/>
      </c>
      <c r="CJ417" s="358">
        <f>CJ423</f>
        <v/>
      </c>
      <c r="CK417" s="358">
        <f>CK423</f>
        <v/>
      </c>
      <c r="CL417" s="358">
        <f>CL423</f>
        <v/>
      </c>
      <c r="CM417" s="358">
        <f>CM423</f>
        <v/>
      </c>
      <c r="CN417" s="358">
        <f>CN423</f>
        <v/>
      </c>
      <c r="CO417" s="358">
        <f>CO423</f>
        <v/>
      </c>
      <c r="CP417" s="358">
        <f>CP423</f>
        <v/>
      </c>
      <c r="CQ417" s="358">
        <f>CQ423</f>
        <v/>
      </c>
      <c r="CR417" s="358">
        <f>CR423</f>
        <v/>
      </c>
      <c r="CS417" s="358">
        <f>CS423</f>
        <v/>
      </c>
      <c r="CT417" s="358">
        <f>CT423</f>
        <v/>
      </c>
      <c r="CU417" s="358">
        <f>CU423</f>
        <v/>
      </c>
      <c r="CV417" s="358">
        <f>CV423</f>
        <v/>
      </c>
      <c r="CW417" s="358">
        <f>CW423</f>
        <v/>
      </c>
      <c r="CX417" s="358">
        <f>CX423</f>
        <v/>
      </c>
      <c r="CY417" s="358">
        <f>CY423</f>
        <v/>
      </c>
      <c r="CZ417" s="358">
        <f>CZ423</f>
        <v/>
      </c>
      <c r="DA417" s="358">
        <f>DA423</f>
        <v/>
      </c>
      <c r="DB417" s="358">
        <f>DB423</f>
        <v/>
      </c>
      <c r="DC417" s="358">
        <f>DC423</f>
        <v/>
      </c>
      <c r="DD417" s="358">
        <f>DD423</f>
        <v/>
      </c>
      <c r="DE417" s="358">
        <f>DE423</f>
        <v/>
      </c>
      <c r="DF417" s="358">
        <f>DF423</f>
        <v/>
      </c>
      <c r="DG417" s="359">
        <f>DG423</f>
        <v/>
      </c>
      <c r="DH417" s="359">
        <f>DH423</f>
        <v/>
      </c>
      <c r="DI417" s="359">
        <f>DI423</f>
        <v/>
      </c>
      <c r="DJ417" s="359">
        <f>DJ423</f>
        <v/>
      </c>
      <c r="DK417" s="359">
        <f>DK423</f>
        <v/>
      </c>
      <c r="DL417" s="359">
        <f>DL423</f>
        <v/>
      </c>
      <c r="DM417" s="359">
        <f>DM423</f>
        <v/>
      </c>
      <c r="DN417" s="359">
        <f>DN423</f>
        <v/>
      </c>
      <c r="DO417" s="359">
        <f>DO423</f>
        <v/>
      </c>
      <c r="DP417" s="359">
        <f>DP423</f>
        <v/>
      </c>
      <c r="DQ417" s="359">
        <f>DQ423</f>
        <v/>
      </c>
      <c r="DR417" s="359">
        <f>DR423</f>
        <v/>
      </c>
      <c r="DS417" s="359">
        <f>DS423</f>
        <v/>
      </c>
      <c r="DT417" s="359">
        <f>DT423</f>
        <v/>
      </c>
      <c r="DU417" s="359">
        <f>DU423</f>
        <v/>
      </c>
      <c r="DV417" s="359">
        <f>DV423</f>
        <v/>
      </c>
      <c r="DW417" s="359">
        <f>DW423</f>
        <v/>
      </c>
      <c r="DX417" s="359">
        <f>DX423</f>
        <v/>
      </c>
      <c r="DY417" s="359">
        <f>DY423</f>
        <v/>
      </c>
      <c r="DZ417" s="359">
        <f>DZ423</f>
        <v/>
      </c>
      <c r="EA417" s="359">
        <f>EA423</f>
        <v/>
      </c>
      <c r="EB417" s="359">
        <f>EB423</f>
        <v/>
      </c>
      <c r="EC417" s="359">
        <f>EC423</f>
        <v/>
      </c>
      <c r="ED417" s="359">
        <f>ED423</f>
        <v/>
      </c>
      <c r="EE417" s="359">
        <f>EE423</f>
        <v/>
      </c>
      <c r="EF417" s="359">
        <f>EF423</f>
        <v/>
      </c>
      <c r="EG417" s="359">
        <f>EG423</f>
        <v/>
      </c>
      <c r="EH417" s="359">
        <f>EH423</f>
        <v/>
      </c>
      <c r="EI417" s="359">
        <f>EI423</f>
        <v/>
      </c>
      <c r="EJ417" s="359">
        <f>EJ423</f>
        <v/>
      </c>
      <c r="EK417" s="359">
        <f>EK423</f>
        <v/>
      </c>
      <c r="EL417" s="359">
        <f>EL423</f>
        <v/>
      </c>
      <c r="EM417" s="359">
        <f>EM423</f>
        <v/>
      </c>
      <c r="EN417" s="359">
        <f>EN423</f>
        <v/>
      </c>
      <c r="EO417" s="359">
        <f>EO423</f>
        <v/>
      </c>
      <c r="EP417" s="359">
        <f>EP423</f>
        <v/>
      </c>
      <c r="EQ417" s="359">
        <f>EQ423</f>
        <v/>
      </c>
      <c r="ER417" s="359">
        <f>ER423</f>
        <v/>
      </c>
      <c r="ES417" s="359">
        <f>ES423</f>
        <v/>
      </c>
      <c r="ET417" s="359">
        <f>ET423</f>
        <v/>
      </c>
      <c r="EU417" s="359">
        <f>EU423</f>
        <v/>
      </c>
      <c r="EV417" s="359">
        <f>EV423</f>
        <v/>
      </c>
      <c r="EW417" s="359">
        <f>EW423</f>
        <v/>
      </c>
      <c r="EX417" s="359">
        <f>EX423</f>
        <v/>
      </c>
      <c r="EY417" s="359">
        <f>EY423</f>
        <v/>
      </c>
      <c r="EZ417" s="359">
        <f>EZ423</f>
        <v/>
      </c>
      <c r="FA417" s="359">
        <f>FA423</f>
        <v/>
      </c>
      <c r="FB417" s="359">
        <f>FB423</f>
        <v/>
      </c>
      <c r="FC417" s="359">
        <f>FC423</f>
        <v/>
      </c>
      <c r="FD417" s="359">
        <f>FD423</f>
        <v/>
      </c>
      <c r="FE417" s="359">
        <f>FE423</f>
        <v/>
      </c>
      <c r="FF417" s="359">
        <f>FF423</f>
        <v/>
      </c>
      <c r="FG417" s="359">
        <f>FG423</f>
        <v/>
      </c>
      <c r="FH417" s="359">
        <f>FH423</f>
        <v/>
      </c>
      <c r="FI417" s="359">
        <f>FI423</f>
        <v/>
      </c>
      <c r="FJ417" s="359">
        <f>FJ423</f>
        <v/>
      </c>
      <c r="FK417" s="359">
        <f>FK423</f>
        <v/>
      </c>
      <c r="FL417" s="359">
        <f>FL423</f>
        <v/>
      </c>
      <c r="FM417" s="359">
        <f>FM423</f>
        <v/>
      </c>
      <c r="FN417" s="359">
        <f>FN423</f>
        <v/>
      </c>
      <c r="FO417" s="359">
        <f>FO423</f>
        <v/>
      </c>
      <c r="FP417" s="359">
        <f>FP423</f>
        <v/>
      </c>
      <c r="FQ417" s="359">
        <f>FQ423</f>
        <v/>
      </c>
      <c r="FR417" s="359">
        <f>FR423</f>
        <v/>
      </c>
      <c r="FS417" s="359">
        <f>FS423</f>
        <v/>
      </c>
      <c r="FT417" s="359">
        <f>FT423</f>
        <v/>
      </c>
      <c r="FU417" s="359">
        <f>FU423</f>
        <v/>
      </c>
      <c r="FV417" s="359">
        <f>FV423</f>
        <v/>
      </c>
      <c r="FW417" s="359">
        <f>FW423</f>
        <v/>
      </c>
      <c r="FX417" s="359">
        <f>FX423</f>
        <v/>
      </c>
      <c r="FY417" s="359">
        <f>FY423</f>
        <v/>
      </c>
      <c r="FZ417" s="359">
        <f>FZ423</f>
        <v/>
      </c>
      <c r="GA417" s="359">
        <f>GA423</f>
        <v/>
      </c>
      <c r="GB417" s="359">
        <f>GB423</f>
        <v/>
      </c>
      <c r="GC417" s="359">
        <f>GC423</f>
        <v/>
      </c>
      <c r="GD417" s="359">
        <f>GD423</f>
        <v/>
      </c>
      <c r="GE417" s="359">
        <f>GE423</f>
        <v/>
      </c>
      <c r="GF417" s="359">
        <f>GF423</f>
        <v/>
      </c>
      <c r="GG417" s="359">
        <f>GG423</f>
        <v/>
      </c>
      <c r="GH417" s="359">
        <f>GH423</f>
        <v/>
      </c>
      <c r="GI417" s="359">
        <f>GI423</f>
        <v/>
      </c>
      <c r="GJ417" s="359">
        <f>GJ423</f>
        <v/>
      </c>
      <c r="GK417" s="359">
        <f>GK423</f>
        <v/>
      </c>
      <c r="GL417" s="359">
        <f>GL423</f>
        <v/>
      </c>
      <c r="GM417" s="359">
        <f>GM423</f>
        <v/>
      </c>
      <c r="GN417" s="359">
        <f>GN423</f>
        <v/>
      </c>
      <c r="GO417" s="359">
        <f>GO423</f>
        <v/>
      </c>
      <c r="GP417" s="359">
        <f>GP423</f>
        <v/>
      </c>
      <c r="GQ417" s="359">
        <f>GQ423</f>
        <v/>
      </c>
      <c r="GR417" s="359">
        <f>GR423</f>
        <v/>
      </c>
      <c r="GS417" s="359">
        <f>GS423</f>
        <v/>
      </c>
      <c r="GT417" s="359">
        <f>GT423</f>
        <v/>
      </c>
      <c r="GU417" s="359">
        <f>GU423</f>
        <v/>
      </c>
      <c r="GV417" s="359">
        <f>GV423</f>
        <v/>
      </c>
      <c r="GW417" s="359">
        <f>GW423</f>
        <v/>
      </c>
      <c r="GX417" s="359">
        <f>GX423</f>
        <v/>
      </c>
    </row>
    <row r="418"/>
    <row r="419">
      <c r="A419" t="n">
        <v>17</v>
      </c>
      <c r="B419" t="n">
        <v>0</v>
      </c>
      <c r="C419">
        <f>ROW(SmtRes!A190)</f>
        <v/>
      </c>
      <c r="D419">
        <f>ROW(EtalonRes!A187)</f>
        <v/>
      </c>
      <c r="E419" t="inlineStr">
        <is>
          <t>1</t>
        </is>
      </c>
      <c r="F419" t="inlineStr">
        <is>
          <t>16-07-003-4</t>
        </is>
      </c>
      <c r="G419" t="inlineStr">
        <is>
          <t>Врезка в действующие внутренние сети трубопроводов отопления и водоснабжения диаметром 32 мм</t>
        </is>
      </c>
      <c r="H419" t="inlineStr">
        <is>
          <t>1 врезка</t>
        </is>
      </c>
      <c r="I419">
        <f>ROUND(ROUND(1,4),7)</f>
        <v/>
      </c>
      <c r="J419" t="n">
        <v>0</v>
      </c>
      <c r="K419">
        <f>ROUND(ROUND(1,4),7)</f>
        <v/>
      </c>
      <c r="O419">
        <f>ROUND(CP419,0)</f>
        <v/>
      </c>
      <c r="P419">
        <f>ROUND(CQ419*I419,0)</f>
        <v/>
      </c>
      <c r="Q419">
        <f>(ROUND((ROUND(((ET419)*I419),0)*BB419),0)+ROUND((ROUND(((AE419-(EU419))*I419),0)*BS419),0))</f>
        <v/>
      </c>
      <c r="R419">
        <f>(ROUND((ROUND(((EU419)*I419),0)*BS419),0)+ROUND((ROUND(((AE419-(EU419))*I419),0)*BS419),0))</f>
        <v/>
      </c>
      <c r="S419">
        <f>ROUND(CT419*I419,0)</f>
        <v/>
      </c>
      <c r="T419">
        <f>ROUND(CU419*I419,0)</f>
        <v/>
      </c>
      <c r="U419">
        <f>ROUND(CV419*I419,7)</f>
        <v/>
      </c>
      <c r="V419">
        <f>ROUND(CW419*I419,7)</f>
        <v/>
      </c>
      <c r="W419">
        <f>ROUND(CX419*I419,0)</f>
        <v/>
      </c>
      <c r="X419">
        <f>ROUND(CY419,0)</f>
        <v/>
      </c>
      <c r="Y419">
        <f>ROUND(CZ419,0)</f>
        <v/>
      </c>
      <c r="AA419" t="n">
        <v>78855224</v>
      </c>
      <c r="AB419">
        <f>ROUND((AC419+AD419+AF419),2)</f>
        <v/>
      </c>
      <c r="AC419">
        <f>ROUND((ES419),2)</f>
        <v/>
      </c>
      <c r="AD419">
        <f>ROUND((((ET419)-(EU419))+AE419),2)</f>
        <v/>
      </c>
      <c r="AE419">
        <f>ROUND((EU419),2)</f>
        <v/>
      </c>
      <c r="AF419">
        <f>ROUND((EV419),2)</f>
        <v/>
      </c>
      <c r="AG419">
        <f>ROUND((AP419),2)</f>
        <v/>
      </c>
      <c r="AH419">
        <f>(EW419)</f>
        <v/>
      </c>
      <c r="AI419">
        <f>(EX419)</f>
        <v/>
      </c>
      <c r="AJ419">
        <f>(AS419)</f>
        <v/>
      </c>
      <c r="AK419" t="n">
        <v>97.48</v>
      </c>
      <c r="AL419" t="n">
        <v>48.3</v>
      </c>
      <c r="AM419" t="n">
        <v>4.94</v>
      </c>
      <c r="AN419" t="n">
        <v>0</v>
      </c>
      <c r="AO419" t="n">
        <v>44.24</v>
      </c>
      <c r="AP419" t="n">
        <v>0</v>
      </c>
      <c r="AQ419" t="n">
        <v>4.46</v>
      </c>
      <c r="AR419" t="n">
        <v>0</v>
      </c>
      <c r="AS419" t="n">
        <v>0</v>
      </c>
      <c r="AT419" t="n">
        <v>121</v>
      </c>
      <c r="AU419" t="n">
        <v>72</v>
      </c>
      <c r="AV419" t="n">
        <v>1</v>
      </c>
      <c r="AW419" t="n">
        <v>1</v>
      </c>
      <c r="AZ419" t="n">
        <v>1</v>
      </c>
      <c r="BA419" t="n">
        <v>52.25</v>
      </c>
      <c r="BB419" t="n">
        <v>11.4</v>
      </c>
      <c r="BC419" t="n">
        <v>12.58</v>
      </c>
      <c r="BD419" t="inlineStr"/>
      <c r="BE419" t="inlineStr"/>
      <c r="BF419" t="inlineStr"/>
      <c r="BG419" t="inlineStr"/>
      <c r="BH419" t="n">
        <v>0</v>
      </c>
      <c r="BI419" t="n">
        <v>1</v>
      </c>
      <c r="BJ419" t="inlineStr">
        <is>
          <t>ТЕР Московской обл., 16-07-003-4, приказ Минстроя России №675/пр от 28.02.2017 № 260/пр</t>
        </is>
      </c>
      <c r="BM419" t="n">
        <v>16001</v>
      </c>
      <c r="BN419" t="n">
        <v>0</v>
      </c>
      <c r="BO419" t="inlineStr">
        <is>
          <t>16-07-003-4</t>
        </is>
      </c>
      <c r="BP419" t="n">
        <v>1</v>
      </c>
      <c r="BQ419" t="n">
        <v>2</v>
      </c>
      <c r="BR419" t="n">
        <v>0</v>
      </c>
      <c r="BS419" t="n">
        <v>52.25</v>
      </c>
      <c r="BT419" t="n">
        <v>1</v>
      </c>
      <c r="BU419" t="n">
        <v>1</v>
      </c>
      <c r="BV419" t="n">
        <v>1</v>
      </c>
      <c r="BW419" t="n">
        <v>1</v>
      </c>
      <c r="BX419" t="n">
        <v>1</v>
      </c>
      <c r="BY419" t="inlineStr"/>
      <c r="BZ419" t="n">
        <v>121</v>
      </c>
      <c r="CA419" t="n">
        <v>72</v>
      </c>
      <c r="CB419" t="inlineStr"/>
      <c r="CE419" t="n">
        <v>12</v>
      </c>
      <c r="CF419" t="n">
        <v>0</v>
      </c>
      <c r="CG419" t="n">
        <v>0</v>
      </c>
      <c r="CM419" t="n">
        <v>0</v>
      </c>
      <c r="CN419" t="inlineStr"/>
      <c r="CO419" t="n">
        <v>0</v>
      </c>
      <c r="CP419">
        <f>(P419+Q419+S419)</f>
        <v/>
      </c>
      <c r="CQ419">
        <f>AC419*BC419</f>
        <v/>
      </c>
      <c r="CR419">
        <f>(ROUND((ROUND(((ET419)*1),0)*BB419),0)+ROUND((ROUND(((AE419-(EU419))*1),0)*BS419),0))</f>
        <v/>
      </c>
      <c r="CS419">
        <f>(ROUND((ROUND(((EU419)*1),0)*BS419),0)+ROUND((ROUND(((AE419-(EU419))*1),0)*BS419),0))</f>
        <v/>
      </c>
      <c r="CT419">
        <f>AF419*BA419</f>
        <v/>
      </c>
      <c r="CU419">
        <f>AG419</f>
        <v/>
      </c>
      <c r="CV419">
        <f>AH419</f>
        <v/>
      </c>
      <c r="CW419">
        <f>AI419</f>
        <v/>
      </c>
      <c r="CX419">
        <f>AJ419</f>
        <v/>
      </c>
      <c r="CY419">
        <f>(((S419+R419)*AT419)/100)</f>
        <v/>
      </c>
      <c r="CZ419">
        <f>(((S419+R419)*AU419)/100)</f>
        <v/>
      </c>
      <c r="DC419" t="inlineStr"/>
      <c r="DD419" t="inlineStr"/>
      <c r="DE419" t="inlineStr"/>
      <c r="DF419" t="inlineStr"/>
      <c r="DG419" t="inlineStr"/>
      <c r="DH419" t="inlineStr"/>
      <c r="DI419" t="inlineStr"/>
      <c r="DJ419" t="inlineStr"/>
      <c r="DK419" t="inlineStr"/>
      <c r="DL419" t="inlineStr"/>
      <c r="DM419" t="inlineStr"/>
      <c r="DN419" t="n">
        <v>0</v>
      </c>
      <c r="DO419" t="n">
        <v>0</v>
      </c>
      <c r="DP419" t="n">
        <v>1</v>
      </c>
      <c r="DQ419" t="n">
        <v>1</v>
      </c>
      <c r="DU419" t="n">
        <v>1013</v>
      </c>
      <c r="DV419" t="inlineStr">
        <is>
          <t>1 врезка</t>
        </is>
      </c>
      <c r="DW419" t="inlineStr">
        <is>
          <t>1 врезка</t>
        </is>
      </c>
      <c r="DX419" t="n">
        <v>1</v>
      </c>
      <c r="DZ419" t="inlineStr"/>
      <c r="EA419" t="inlineStr"/>
      <c r="EB419" t="inlineStr"/>
      <c r="EC419" t="inlineStr"/>
      <c r="EE419" t="n">
        <v>78725882</v>
      </c>
      <c r="EF419" t="n">
        <v>2</v>
      </c>
      <c r="EG419" t="inlineStr">
        <is>
          <t>Общестроительные работы</t>
        </is>
      </c>
      <c r="EH419" t="n">
        <v>16</v>
      </c>
      <c r="EI41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19" t="n">
        <v>1</v>
      </c>
      <c r="EK419" t="n">
        <v>16001</v>
      </c>
      <c r="EL419" t="inlineStr">
        <is>
          <t>Трубопроводы внутренние</t>
        </is>
      </c>
      <c r="EM419" t="inlineStr">
        <is>
          <t>ФЕР-16</t>
        </is>
      </c>
      <c r="EO419" t="inlineStr"/>
      <c r="EQ419" t="n">
        <v>0</v>
      </c>
      <c r="ER419" t="n">
        <v>97.48</v>
      </c>
      <c r="ES419" t="n">
        <v>48.3</v>
      </c>
      <c r="ET419" t="n">
        <v>4.94</v>
      </c>
      <c r="EU419" t="n">
        <v>0</v>
      </c>
      <c r="EV419" t="n">
        <v>44.24</v>
      </c>
      <c r="EW419" t="n">
        <v>4.46</v>
      </c>
      <c r="EX419" t="n">
        <v>0</v>
      </c>
      <c r="EY419" t="n">
        <v>0</v>
      </c>
      <c r="FQ419" t="n">
        <v>0</v>
      </c>
      <c r="FR419" t="n">
        <v>0</v>
      </c>
      <c r="FS419" t="n">
        <v>0</v>
      </c>
      <c r="FX419" t="n">
        <v>121</v>
      </c>
      <c r="FY419" t="n">
        <v>72</v>
      </c>
      <c r="GA419" t="inlineStr"/>
      <c r="GD419" t="n">
        <v>1</v>
      </c>
      <c r="GF419" t="n">
        <v>-1427531855</v>
      </c>
      <c r="GG419" t="n">
        <v>2</v>
      </c>
      <c r="GH419" t="n">
        <v>1</v>
      </c>
      <c r="GI419" t="n">
        <v>2</v>
      </c>
      <c r="GJ419" t="n">
        <v>0</v>
      </c>
      <c r="GK419" t="n">
        <v>0</v>
      </c>
      <c r="GL419">
        <f>ROUND(IF(AND(BH419=3,BI419=3,FS419&lt;&gt;0),P419,0),0)</f>
        <v/>
      </c>
      <c r="GM419">
        <f>ROUND(O419+X419+Y419,0)+GX419</f>
        <v/>
      </c>
      <c r="GN419">
        <f>IF(OR(BI419=0,BI419=1),GM419-GX419,0)</f>
        <v/>
      </c>
      <c r="GO419">
        <f>IF(BI419=2,GM419-GX419,0)</f>
        <v/>
      </c>
      <c r="GP419">
        <f>IF(BI419=4,GM419-GX419,0)</f>
        <v/>
      </c>
      <c r="GR419" t="n">
        <v>0</v>
      </c>
      <c r="GS419" t="n">
        <v>3</v>
      </c>
      <c r="GT419" t="n">
        <v>0</v>
      </c>
      <c r="GU419" t="inlineStr"/>
      <c r="GV419">
        <f>ROUND((GT419),2)</f>
        <v/>
      </c>
      <c r="GW419" t="n">
        <v>1</v>
      </c>
      <c r="GX419">
        <f>ROUND(HC419*I419,0)</f>
        <v/>
      </c>
      <c r="HA419" t="n">
        <v>0</v>
      </c>
      <c r="HB419" t="n">
        <v>0</v>
      </c>
      <c r="HC419">
        <f>GV419*GW419</f>
        <v/>
      </c>
      <c r="HE419" t="inlineStr"/>
      <c r="HF419" t="inlineStr"/>
      <c r="HM419" t="inlineStr"/>
      <c r="HN419" t="inlineStr">
        <is>
          <t>Пр/812-016.0-1</t>
        </is>
      </c>
      <c r="HO419" t="inlineStr">
        <is>
          <t>Пр/774-016.0</t>
        </is>
      </c>
      <c r="HP41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1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19" t="n">
        <v>0</v>
      </c>
      <c r="IK419" t="n">
        <v>0</v>
      </c>
    </row>
    <row r="420">
      <c r="A420" t="n">
        <v>18</v>
      </c>
      <c r="B420" t="n">
        <v>0</v>
      </c>
      <c r="C420" t="n">
        <v>189</v>
      </c>
      <c r="E420" t="inlineStr">
        <is>
          <t>1,1</t>
        </is>
      </c>
      <c r="F420" t="inlineStr">
        <is>
          <t>302-0065</t>
        </is>
      </c>
      <c r="G420" t="inlineStr">
        <is>
          <t>Кран шаровый муфтовый Valtec для воды диаметром 32 мм, тип в/в</t>
        </is>
      </c>
      <c r="H420" t="inlineStr">
        <is>
          <t>шт.</t>
        </is>
      </c>
      <c r="I420">
        <f>I419*J420</f>
        <v/>
      </c>
      <c r="J420" t="n">
        <v>1</v>
      </c>
      <c r="K420" t="n">
        <v>1</v>
      </c>
      <c r="O420">
        <f>ROUND(CP420,0)</f>
        <v/>
      </c>
      <c r="P420">
        <f>ROUND(CQ420*I420,0)</f>
        <v/>
      </c>
      <c r="Q420">
        <f>(ROUND((ROUND(((ET420)*I420),0)*BB420),0)+ROUND((ROUND(((AE420-(EU420))*I420),0)*BS420),0))</f>
        <v/>
      </c>
      <c r="R420">
        <f>(ROUND((ROUND(((EU420)*I420),0)*BS420),0)+ROUND((ROUND(((AE420-(EU420))*I420),0)*BS420),0))</f>
        <v/>
      </c>
      <c r="S420">
        <f>ROUND(CT420*I420,0)</f>
        <v/>
      </c>
      <c r="T420">
        <f>ROUND(CU420*I420,0)</f>
        <v/>
      </c>
      <c r="U420">
        <f>ROUND(CV420*I420,7)</f>
        <v/>
      </c>
      <c r="V420">
        <f>ROUND(CW420*I420,7)</f>
        <v/>
      </c>
      <c r="W420">
        <f>ROUND(CX420*I420,0)</f>
        <v/>
      </c>
      <c r="X420">
        <f>ROUND(CY420,0)</f>
        <v/>
      </c>
      <c r="Y420">
        <f>ROUND(CZ420,0)</f>
        <v/>
      </c>
      <c r="AA420" t="n">
        <v>78855224</v>
      </c>
      <c r="AB420">
        <f>ROUND((AC420+AD420+AF420),2)</f>
        <v/>
      </c>
      <c r="AC420">
        <f>ROUND((ES420),2)</f>
        <v/>
      </c>
      <c r="AD420">
        <f>ROUND((((ET420)-(EU420))+AE420),2)</f>
        <v/>
      </c>
      <c r="AE420">
        <f>ROUND((EU420),2)</f>
        <v/>
      </c>
      <c r="AF420">
        <f>ROUND((EV420),2)</f>
        <v/>
      </c>
      <c r="AG420">
        <f>ROUND((AP420),2)</f>
        <v/>
      </c>
      <c r="AH420">
        <f>(EW420)</f>
        <v/>
      </c>
      <c r="AI420">
        <f>(EX420)</f>
        <v/>
      </c>
      <c r="AJ420">
        <f>(AS420)</f>
        <v/>
      </c>
      <c r="AK420" t="n">
        <v>106.72</v>
      </c>
      <c r="AL420" t="n">
        <v>106.72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  <c r="AS420" t="n">
        <v>0.03</v>
      </c>
      <c r="AT420" t="n">
        <v>121</v>
      </c>
      <c r="AU420" t="n">
        <v>72</v>
      </c>
      <c r="AV420" t="n">
        <v>1</v>
      </c>
      <c r="AW420" t="n">
        <v>1</v>
      </c>
      <c r="AZ420" t="n">
        <v>1</v>
      </c>
      <c r="BA420" t="n">
        <v>1</v>
      </c>
      <c r="BB420" t="n">
        <v>1</v>
      </c>
      <c r="BC420" t="n">
        <v>14.25</v>
      </c>
      <c r="BD420" t="inlineStr"/>
      <c r="BE420" t="inlineStr"/>
      <c r="BF420" t="inlineStr"/>
      <c r="BG420" t="inlineStr"/>
      <c r="BH420" t="n">
        <v>3</v>
      </c>
      <c r="BI420" t="n">
        <v>1</v>
      </c>
      <c r="BJ420" t="inlineStr">
        <is>
          <t>ТССЦ Московской обл., 302-0065, приказ Минстроя России №675/пр от 28.02.2017 № 256/пр</t>
        </is>
      </c>
      <c r="BM420" t="n">
        <v>18001</v>
      </c>
      <c r="BN420" t="n">
        <v>0</v>
      </c>
      <c r="BO420" t="inlineStr">
        <is>
          <t>302-0065</t>
        </is>
      </c>
      <c r="BP420" t="n">
        <v>1</v>
      </c>
      <c r="BQ420" t="n">
        <v>2</v>
      </c>
      <c r="BR420" t="n">
        <v>0</v>
      </c>
      <c r="BS420" t="n">
        <v>1</v>
      </c>
      <c r="BT420" t="n">
        <v>1</v>
      </c>
      <c r="BU420" t="n">
        <v>1</v>
      </c>
      <c r="BV420" t="n">
        <v>1</v>
      </c>
      <c r="BW420" t="n">
        <v>1</v>
      </c>
      <c r="BX420" t="n">
        <v>1</v>
      </c>
      <c r="BY420" t="inlineStr"/>
      <c r="BZ420" t="n">
        <v>121</v>
      </c>
      <c r="CA420" t="n">
        <v>72</v>
      </c>
      <c r="CB420" t="inlineStr"/>
      <c r="CE420" t="n">
        <v>12</v>
      </c>
      <c r="CF420" t="n">
        <v>0</v>
      </c>
      <c r="CG420" t="n">
        <v>0</v>
      </c>
      <c r="CM420" t="n">
        <v>0</v>
      </c>
      <c r="CN420" t="inlineStr"/>
      <c r="CO420" t="n">
        <v>0</v>
      </c>
      <c r="CP420">
        <f>(P420+Q420+S420)</f>
        <v/>
      </c>
      <c r="CQ420">
        <f>AC420*BC420</f>
        <v/>
      </c>
      <c r="CR420">
        <f>(ROUND((ROUND(((ET420)*1),0)*BB420),0)+ROUND((ROUND(((AE420-(EU420))*1),0)*BS420),0))</f>
        <v/>
      </c>
      <c r="CS420">
        <f>(ROUND((ROUND(((EU420)*1),0)*BS420),0)+ROUND((ROUND(((AE420-(EU420))*1),0)*BS420),0))</f>
        <v/>
      </c>
      <c r="CT420">
        <f>AF420*BA420</f>
        <v/>
      </c>
      <c r="CU420">
        <f>AG420</f>
        <v/>
      </c>
      <c r="CV420">
        <f>AH420</f>
        <v/>
      </c>
      <c r="CW420">
        <f>AI420</f>
        <v/>
      </c>
      <c r="CX420">
        <f>AJ420</f>
        <v/>
      </c>
      <c r="CY420">
        <f>(((S420+R420)*AT420)/100)</f>
        <v/>
      </c>
      <c r="CZ420">
        <f>(((S420+R420)*AU420)/100)</f>
        <v/>
      </c>
      <c r="DC420" t="inlineStr"/>
      <c r="DD420" t="inlineStr"/>
      <c r="DE420" t="inlineStr"/>
      <c r="DF420" t="inlineStr"/>
      <c r="DG420" t="inlineStr"/>
      <c r="DH420" t="inlineStr"/>
      <c r="DI420" t="inlineStr"/>
      <c r="DJ420" t="inlineStr"/>
      <c r="DK420" t="inlineStr"/>
      <c r="DL420" t="inlineStr"/>
      <c r="DM420" t="inlineStr"/>
      <c r="DN420" t="n">
        <v>0</v>
      </c>
      <c r="DO420" t="n">
        <v>0</v>
      </c>
      <c r="DP420" t="n">
        <v>1</v>
      </c>
      <c r="DQ420" t="n">
        <v>1</v>
      </c>
      <c r="DU420" t="n">
        <v>1010</v>
      </c>
      <c r="DV420" t="inlineStr">
        <is>
          <t>шт.</t>
        </is>
      </c>
      <c r="DW420" t="inlineStr">
        <is>
          <t>шт.</t>
        </is>
      </c>
      <c r="DX420" t="n">
        <v>1</v>
      </c>
      <c r="DZ420" t="inlineStr"/>
      <c r="EA420" t="inlineStr"/>
      <c r="EB420" t="inlineStr"/>
      <c r="EC420" t="inlineStr"/>
      <c r="EE420" t="n">
        <v>78725885</v>
      </c>
      <c r="EF420" t="n">
        <v>2</v>
      </c>
      <c r="EG420" t="inlineStr">
        <is>
          <t>Общестроительные работы</t>
        </is>
      </c>
      <c r="EH420" t="n">
        <v>16</v>
      </c>
      <c r="EI4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20" t="n">
        <v>1</v>
      </c>
      <c r="EK420" t="n">
        <v>18001</v>
      </c>
      <c r="EL420" t="inlineStr">
        <is>
          <t>Отопление - внутренние устройства</t>
        </is>
      </c>
      <c r="EM420" t="inlineStr">
        <is>
          <t>ФЕР-18</t>
        </is>
      </c>
      <c r="EO420" t="inlineStr"/>
      <c r="EQ420" t="n">
        <v>0</v>
      </c>
      <c r="ER420" t="n">
        <v>106.72</v>
      </c>
      <c r="ES420" t="n">
        <v>106.72</v>
      </c>
      <c r="ET420" t="n">
        <v>0</v>
      </c>
      <c r="EU420" t="n">
        <v>0</v>
      </c>
      <c r="EV420" t="n">
        <v>0</v>
      </c>
      <c r="EW420" t="n">
        <v>0</v>
      </c>
      <c r="EX420" t="n">
        <v>0</v>
      </c>
      <c r="FQ420" t="n">
        <v>0</v>
      </c>
      <c r="FR420" t="n">
        <v>0</v>
      </c>
      <c r="FS420" t="n">
        <v>0</v>
      </c>
      <c r="FX420" t="n">
        <v>121</v>
      </c>
      <c r="FY420" t="n">
        <v>72</v>
      </c>
      <c r="GA420" t="inlineStr"/>
      <c r="GD420" t="n">
        <v>1</v>
      </c>
      <c r="GF420" t="n">
        <v>535473645</v>
      </c>
      <c r="GG420" t="n">
        <v>2</v>
      </c>
      <c r="GH420" t="n">
        <v>1</v>
      </c>
      <c r="GI420" t="n">
        <v>2</v>
      </c>
      <c r="GJ420" t="n">
        <v>0</v>
      </c>
      <c r="GK420" t="n">
        <v>0</v>
      </c>
      <c r="GL420">
        <f>ROUND(IF(AND(BH420=3,BI420=3,FS420&lt;&gt;0),P420,0),0)</f>
        <v/>
      </c>
      <c r="GM420">
        <f>ROUND(O420+X420+Y420,0)+GX420</f>
        <v/>
      </c>
      <c r="GN420">
        <f>IF(OR(BI420=0,BI420=1),GM420-GX420,0)</f>
        <v/>
      </c>
      <c r="GO420">
        <f>IF(BI420=2,GM420-GX420,0)</f>
        <v/>
      </c>
      <c r="GP420">
        <f>IF(BI420=4,GM420-GX420,0)</f>
        <v/>
      </c>
      <c r="GR420" t="n">
        <v>0</v>
      </c>
      <c r="GS420" t="n">
        <v>3</v>
      </c>
      <c r="GT420" t="n">
        <v>0</v>
      </c>
      <c r="GU420" t="inlineStr"/>
      <c r="GV420">
        <f>ROUND((GT420),2)</f>
        <v/>
      </c>
      <c r="GW420" t="n">
        <v>1</v>
      </c>
      <c r="GX420">
        <f>ROUND(HC420*I420,0)</f>
        <v/>
      </c>
      <c r="HA420" t="n">
        <v>0</v>
      </c>
      <c r="HB420" t="n">
        <v>0</v>
      </c>
      <c r="HC420">
        <f>GV420*GW420</f>
        <v/>
      </c>
      <c r="HE420" t="inlineStr"/>
      <c r="HF420" t="inlineStr"/>
      <c r="HM420" t="inlineStr"/>
      <c r="HN420" t="inlineStr">
        <is>
          <t>Пр/812-016.0-1</t>
        </is>
      </c>
      <c r="HO420" t="inlineStr">
        <is>
          <t>Пр/774-016.0</t>
        </is>
      </c>
      <c r="HP4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20" t="n">
        <v>0</v>
      </c>
      <c r="IK420" t="n">
        <v>0</v>
      </c>
    </row>
    <row r="421">
      <c r="A421" t="n">
        <v>17</v>
      </c>
      <c r="B421" t="n">
        <v>0</v>
      </c>
      <c r="C421">
        <f>ROW(SmtRes!A195)</f>
        <v/>
      </c>
      <c r="D421">
        <f>ROW(EtalonRes!A192)</f>
        <v/>
      </c>
      <c r="E421" t="inlineStr">
        <is>
          <t>2</t>
        </is>
      </c>
      <c r="F421" t="inlineStr">
        <is>
          <t>65-18-1</t>
        </is>
      </c>
      <c r="G421" t="inlineStr">
        <is>
          <t>Ремонт задвижек диаметром до 100 мм без снятия с места (прим. прочистка фильтров)</t>
        </is>
      </c>
      <c r="H421" t="inlineStr">
        <is>
          <t>100 шт. арматуры</t>
        </is>
      </c>
      <c r="I421">
        <f>ROUND(ROUND(1/100,4),7)</f>
        <v/>
      </c>
      <c r="J421" t="n">
        <v>0</v>
      </c>
      <c r="K421">
        <f>ROUND(ROUND(1/100,4),7)</f>
        <v/>
      </c>
      <c r="O421">
        <f>ROUND(CP421,0)</f>
        <v/>
      </c>
      <c r="P421">
        <f>ROUND(CQ421*I421,0)</f>
        <v/>
      </c>
      <c r="Q421">
        <f>(ROUND((ROUND(((ET421)*I421),0)*BB421),0)+ROUND((ROUND(((AE421-(EU421))*I421),0)*BS421),0))</f>
        <v/>
      </c>
      <c r="R421">
        <f>(ROUND((ROUND(((EU421)*I421),0)*BS421),0)+ROUND((ROUND(((AE421-(EU421))*I421),0)*BS421),0))</f>
        <v/>
      </c>
      <c r="S421">
        <f>ROUND(CT421*I421,0)</f>
        <v/>
      </c>
      <c r="T421">
        <f>ROUND(CU421*I421,0)</f>
        <v/>
      </c>
      <c r="U421">
        <f>ROUND(CV421*I421,7)</f>
        <v/>
      </c>
      <c r="V421">
        <f>ROUND(CW421*I421,7)</f>
        <v/>
      </c>
      <c r="W421">
        <f>ROUND(CX421*I421,0)</f>
        <v/>
      </c>
      <c r="X421">
        <f>ROUND(CY421,0)</f>
        <v/>
      </c>
      <c r="Y421">
        <f>ROUND(CZ421,0)</f>
        <v/>
      </c>
      <c r="AA421" t="n">
        <v>78855224</v>
      </c>
      <c r="AB421">
        <f>ROUND((AC421+AD421+AF421),2)</f>
        <v/>
      </c>
      <c r="AC421">
        <f>ROUND((ES421),2)</f>
        <v/>
      </c>
      <c r="AD421">
        <f>ROUND((((ET421)-(EU421))+AE421),2)</f>
        <v/>
      </c>
      <c r="AE421">
        <f>ROUND((EU421),2)</f>
        <v/>
      </c>
      <c r="AF421">
        <f>ROUND((EV421),2)</f>
        <v/>
      </c>
      <c r="AG421">
        <f>ROUND((AP421),2)</f>
        <v/>
      </c>
      <c r="AH421">
        <f>(EW421)</f>
        <v/>
      </c>
      <c r="AI421">
        <f>(EX421)</f>
        <v/>
      </c>
      <c r="AJ421">
        <f>(AS421)</f>
        <v/>
      </c>
      <c r="AK421" t="n">
        <v>3507.05</v>
      </c>
      <c r="AL421" t="n">
        <v>893.4400000000001</v>
      </c>
      <c r="AM421" t="n">
        <v>0.87</v>
      </c>
      <c r="AN421" t="n">
        <v>0</v>
      </c>
      <c r="AO421" t="n">
        <v>2612.74</v>
      </c>
      <c r="AP421" t="n">
        <v>0</v>
      </c>
      <c r="AQ421" t="n">
        <v>302.4</v>
      </c>
      <c r="AR421" t="n">
        <v>0</v>
      </c>
      <c r="AS421" t="n">
        <v>0</v>
      </c>
      <c r="AT421" t="n">
        <v>103</v>
      </c>
      <c r="AU421" t="n">
        <v>52</v>
      </c>
      <c r="AV421" t="n">
        <v>1</v>
      </c>
      <c r="AW421" t="n">
        <v>1</v>
      </c>
      <c r="AZ421" t="n">
        <v>1</v>
      </c>
      <c r="BA421" t="n">
        <v>52.25</v>
      </c>
      <c r="BB421" t="n">
        <v>25.03</v>
      </c>
      <c r="BC421" t="n">
        <v>6.83</v>
      </c>
      <c r="BD421" t="inlineStr"/>
      <c r="BE421" t="inlineStr"/>
      <c r="BF421" t="inlineStr"/>
      <c r="BG421" t="inlineStr"/>
      <c r="BH421" t="n">
        <v>0</v>
      </c>
      <c r="BI421" t="n">
        <v>1</v>
      </c>
      <c r="BJ421" t="inlineStr">
        <is>
          <t>ТЕРр Московской обл., 65-18-1, приказ Минстроя России №675/пр от 28.02.2017 № 263/пр</t>
        </is>
      </c>
      <c r="BM421" t="n">
        <v>65008</v>
      </c>
      <c r="BN421" t="n">
        <v>0</v>
      </c>
      <c r="BO421" t="inlineStr">
        <is>
          <t>65-18-1</t>
        </is>
      </c>
      <c r="BP421" t="n">
        <v>1</v>
      </c>
      <c r="BQ421" t="n">
        <v>6</v>
      </c>
      <c r="BR421" t="n">
        <v>0</v>
      </c>
      <c r="BS421" t="n">
        <v>52.25</v>
      </c>
      <c r="BT421" t="n">
        <v>1</v>
      </c>
      <c r="BU421" t="n">
        <v>1</v>
      </c>
      <c r="BV421" t="n">
        <v>1</v>
      </c>
      <c r="BW421" t="n">
        <v>1</v>
      </c>
      <c r="BX421" t="n">
        <v>1</v>
      </c>
      <c r="BY421" t="inlineStr"/>
      <c r="BZ421" t="n">
        <v>103</v>
      </c>
      <c r="CA421" t="n">
        <v>52</v>
      </c>
      <c r="CB421" t="inlineStr"/>
      <c r="CE421" t="n">
        <v>12</v>
      </c>
      <c r="CF421" t="n">
        <v>0</v>
      </c>
      <c r="CG421" t="n">
        <v>0</v>
      </c>
      <c r="CM421" t="n">
        <v>0</v>
      </c>
      <c r="CN421" t="inlineStr"/>
      <c r="CO421" t="n">
        <v>0</v>
      </c>
      <c r="CP421">
        <f>(P421+Q421+S421)</f>
        <v/>
      </c>
      <c r="CQ421">
        <f>AC421*BC421</f>
        <v/>
      </c>
      <c r="CR421">
        <f>(ROUND((ROUND(((ET421)*1),0)*BB421),0)+ROUND((ROUND(((AE421-(EU421))*1),0)*BS421),0))</f>
        <v/>
      </c>
      <c r="CS421">
        <f>(ROUND((ROUND(((EU421)*1),0)*BS421),0)+ROUND((ROUND(((AE421-(EU421))*1),0)*BS421),0))</f>
        <v/>
      </c>
      <c r="CT421">
        <f>AF421*BA421</f>
        <v/>
      </c>
      <c r="CU421">
        <f>AG421</f>
        <v/>
      </c>
      <c r="CV421">
        <f>AH421</f>
        <v/>
      </c>
      <c r="CW421">
        <f>AI421</f>
        <v/>
      </c>
      <c r="CX421">
        <f>AJ421</f>
        <v/>
      </c>
      <c r="CY421">
        <f>(((S421+R421)*AT421)/100)</f>
        <v/>
      </c>
      <c r="CZ421">
        <f>(((S421+R421)*AU421)/100)</f>
        <v/>
      </c>
      <c r="DC421" t="inlineStr"/>
      <c r="DD421" t="inlineStr"/>
      <c r="DE421" t="inlineStr"/>
      <c r="DF421" t="inlineStr"/>
      <c r="DG421" t="inlineStr"/>
      <c r="DH421" t="inlineStr"/>
      <c r="DI421" t="inlineStr"/>
      <c r="DJ421" t="inlineStr"/>
      <c r="DK421" t="inlineStr"/>
      <c r="DL421" t="inlineStr"/>
      <c r="DM421" t="inlineStr"/>
      <c r="DN421" t="n">
        <v>0</v>
      </c>
      <c r="DO421" t="n">
        <v>0</v>
      </c>
      <c r="DP421" t="n">
        <v>1</v>
      </c>
      <c r="DQ421" t="n">
        <v>1</v>
      </c>
      <c r="DU421" t="n">
        <v>1013</v>
      </c>
      <c r="DV421" t="inlineStr">
        <is>
          <t>100 шт. арматуры</t>
        </is>
      </c>
      <c r="DW421" t="inlineStr">
        <is>
          <t>100 шт. арматуры</t>
        </is>
      </c>
      <c r="DX421" t="n">
        <v>1</v>
      </c>
      <c r="DZ421" t="inlineStr"/>
      <c r="EA421" t="inlineStr"/>
      <c r="EB421" t="inlineStr"/>
      <c r="EC421" t="inlineStr"/>
      <c r="EE421" t="n">
        <v>78726002</v>
      </c>
      <c r="EF421" t="n">
        <v>6</v>
      </c>
      <c r="EG421" t="inlineStr">
        <is>
          <t>Ремонтно-строительные работы</t>
        </is>
      </c>
      <c r="EH421" t="n">
        <v>99</v>
      </c>
      <c r="EI421" t="inlineStr">
        <is>
          <t>Внутренние санитарно-технические работы</t>
        </is>
      </c>
      <c r="EJ421" t="n">
        <v>1</v>
      </c>
      <c r="EK421" t="n">
        <v>65008</v>
      </c>
      <c r="EL421" t="inlineStr">
        <is>
          <t>Внутренние санитарнотехнические работы: смена труб, санприборов, запорной арматуры и другое</t>
        </is>
      </c>
      <c r="EM421" t="inlineStr">
        <is>
          <t>рФЕР-65</t>
        </is>
      </c>
      <c r="EO421" t="inlineStr"/>
      <c r="EQ421" t="n">
        <v>0</v>
      </c>
      <c r="ER421" t="n">
        <v>3507.05</v>
      </c>
      <c r="ES421" t="n">
        <v>893.4400000000001</v>
      </c>
      <c r="ET421" t="n">
        <v>0.87</v>
      </c>
      <c r="EU421" t="n">
        <v>0</v>
      </c>
      <c r="EV421" t="n">
        <v>2612.74</v>
      </c>
      <c r="EW421" t="n">
        <v>302.4</v>
      </c>
      <c r="EX421" t="n">
        <v>0</v>
      </c>
      <c r="EY421" t="n">
        <v>0</v>
      </c>
      <c r="FQ421" t="n">
        <v>0</v>
      </c>
      <c r="FR421" t="n">
        <v>0</v>
      </c>
      <c r="FS421" t="n">
        <v>0</v>
      </c>
      <c r="FX421" t="n">
        <v>103</v>
      </c>
      <c r="FY421" t="n">
        <v>52</v>
      </c>
      <c r="GA421" t="inlineStr"/>
      <c r="GD421" t="n">
        <v>1</v>
      </c>
      <c r="GF421" t="n">
        <v>-114931630</v>
      </c>
      <c r="GG421" t="n">
        <v>2</v>
      </c>
      <c r="GH421" t="n">
        <v>1</v>
      </c>
      <c r="GI421" t="n">
        <v>2</v>
      </c>
      <c r="GJ421" t="n">
        <v>0</v>
      </c>
      <c r="GK421" t="n">
        <v>0</v>
      </c>
      <c r="GL421">
        <f>ROUND(IF(AND(BH421=3,BI421=3,FS421&lt;&gt;0),P421,0),0)</f>
        <v/>
      </c>
      <c r="GM421">
        <f>ROUND(O421+X421+Y421,0)+GX421</f>
        <v/>
      </c>
      <c r="GN421">
        <f>IF(OR(BI421=0,BI421=1),GM421-GX421,0)</f>
        <v/>
      </c>
      <c r="GO421">
        <f>IF(BI421=2,GM421-GX421,0)</f>
        <v/>
      </c>
      <c r="GP421">
        <f>IF(BI421=4,GM421-GX421,0)</f>
        <v/>
      </c>
      <c r="GR421" t="n">
        <v>0</v>
      </c>
      <c r="GS421" t="n">
        <v>3</v>
      </c>
      <c r="GT421" t="n">
        <v>0</v>
      </c>
      <c r="GU421" t="inlineStr"/>
      <c r="GV421">
        <f>ROUND((GT421),2)</f>
        <v/>
      </c>
      <c r="GW421" t="n">
        <v>1</v>
      </c>
      <c r="GX421">
        <f>ROUND(HC421*I421,0)</f>
        <v/>
      </c>
      <c r="HA421" t="n">
        <v>0</v>
      </c>
      <c r="HB421" t="n">
        <v>0</v>
      </c>
      <c r="HC421">
        <f>GV421*GW421</f>
        <v/>
      </c>
      <c r="HE421" t="inlineStr"/>
      <c r="HF421" t="inlineStr"/>
      <c r="HM421" t="inlineStr"/>
      <c r="HN421" t="inlineStr">
        <is>
          <t>Пр/812-099.2-1</t>
        </is>
      </c>
      <c r="HO421" t="inlineStr">
        <is>
          <t>Пр/774-099.2</t>
        </is>
      </c>
      <c r="HP421" t="inlineStr">
        <is>
          <t>Внутренние санитарнотехнические работы: смена труб, санприборов, запорной арматуры и другое</t>
        </is>
      </c>
      <c r="HQ421" t="inlineStr">
        <is>
          <t>Внутренние санитарнотехнические работы: смена труб, санприборов, запорной арматуры и другое</t>
        </is>
      </c>
      <c r="HS421" t="n">
        <v>0</v>
      </c>
      <c r="IK421" t="n">
        <v>0</v>
      </c>
    </row>
    <row r="422"/>
    <row r="423">
      <c r="A423" s="358" t="n">
        <v>51</v>
      </c>
      <c r="B423" s="358">
        <f>B415</f>
        <v/>
      </c>
      <c r="C423" s="358">
        <f>A415</f>
        <v/>
      </c>
      <c r="D423" s="358">
        <f>ROW(A415)</f>
        <v/>
      </c>
      <c r="E423" s="358" t="n"/>
      <c r="F423" s="358">
        <f>IF(F415&lt;&gt;"",F415,"")</f>
        <v/>
      </c>
      <c r="G423" s="358">
        <f>IF(G415&lt;&gt;"",G415,"")</f>
        <v/>
      </c>
      <c r="H423" s="358" t="n">
        <v>0</v>
      </c>
      <c r="I423" s="358" t="n"/>
      <c r="J423" s="358" t="n"/>
      <c r="K423" s="358" t="n"/>
      <c r="L423" s="358" t="n"/>
      <c r="M423" s="358" t="n"/>
      <c r="N423" s="358" t="n"/>
      <c r="O423" s="358" t="n">
        <v>0</v>
      </c>
      <c r="P423" s="358" t="n">
        <v>0</v>
      </c>
      <c r="Q423" s="358" t="n">
        <v>0</v>
      </c>
      <c r="R423" s="358" t="n">
        <v>0</v>
      </c>
      <c r="S423" s="358" t="n">
        <v>0</v>
      </c>
      <c r="T423" s="358" t="n">
        <v>0</v>
      </c>
      <c r="U423" s="358" t="n">
        <v>0</v>
      </c>
      <c r="V423" s="358" t="n">
        <v>0</v>
      </c>
      <c r="W423" s="358" t="n">
        <v>0</v>
      </c>
      <c r="X423" s="358" t="n">
        <v>0</v>
      </c>
      <c r="Y423" s="358" t="n">
        <v>0</v>
      </c>
      <c r="Z423" s="358" t="n"/>
      <c r="AA423" s="358" t="n"/>
      <c r="AB423" s="358" t="n"/>
      <c r="AC423" s="358" t="n"/>
      <c r="AD423" s="358" t="n"/>
      <c r="AE423" s="358" t="n"/>
      <c r="AF423" s="358" t="n"/>
      <c r="AG423" s="358" t="n"/>
      <c r="AH423" s="358" t="n"/>
      <c r="AI423" s="358" t="n"/>
      <c r="AJ423" s="358" t="n"/>
      <c r="AK423" s="358" t="n"/>
      <c r="AL423" s="358" t="n"/>
      <c r="AM423" s="358" t="n"/>
      <c r="AN423" s="358" t="n"/>
      <c r="AO423" s="358">
        <f>ROUND(BX423,0)</f>
        <v/>
      </c>
      <c r="AP423" s="358">
        <f>ROUND(BY423,0)</f>
        <v/>
      </c>
      <c r="AQ423" s="358">
        <f>ROUND(BZ423,0)</f>
        <v/>
      </c>
      <c r="AR423" s="358">
        <f>ROUND(CA423,0)</f>
        <v/>
      </c>
      <c r="AS423" s="358">
        <f>ROUND(CB423,0)</f>
        <v/>
      </c>
      <c r="AT423" s="358">
        <f>ROUND(CC423,0)</f>
        <v/>
      </c>
      <c r="AU423" s="358">
        <f>ROUND(CD423,0)</f>
        <v/>
      </c>
      <c r="AV423" s="358">
        <f>ROUND(CE423,0)</f>
        <v/>
      </c>
      <c r="AW423" s="358">
        <f>ROUND(CF423,0)</f>
        <v/>
      </c>
      <c r="AX423" s="358">
        <f>ROUND(CG423,0)</f>
        <v/>
      </c>
      <c r="AY423" s="358">
        <f>ROUND(CH423,0)</f>
        <v/>
      </c>
      <c r="AZ423" s="358">
        <f>ROUND(CI423,0)</f>
        <v/>
      </c>
      <c r="BA423" s="358">
        <f>ROUND(CJ423,0)</f>
        <v/>
      </c>
      <c r="BB423" s="358">
        <f>ROUND(CK423,0)</f>
        <v/>
      </c>
      <c r="BC423" s="358">
        <f>ROUND(CL423,0)</f>
        <v/>
      </c>
      <c r="BD423" s="358">
        <f>ROUND(CM423,0)</f>
        <v/>
      </c>
      <c r="BE423" s="358" t="n"/>
      <c r="BF423" s="358" t="n"/>
      <c r="BG423" s="358" t="n"/>
      <c r="BH423" s="358" t="n"/>
      <c r="BI423" s="358" t="n"/>
      <c r="BJ423" s="358" t="n"/>
      <c r="BK423" s="358" t="n"/>
      <c r="BL423" s="358" t="n"/>
      <c r="BM423" s="358" t="n"/>
      <c r="BN423" s="358" t="n"/>
      <c r="BO423" s="358" t="n"/>
      <c r="BP423" s="358" t="n"/>
      <c r="BQ423" s="358" t="n"/>
      <c r="BR423" s="358" t="n"/>
      <c r="BS423" s="358" t="n"/>
      <c r="BT423" s="358" t="n"/>
      <c r="BU423" s="358" t="n"/>
      <c r="BV423" s="358" t="n"/>
      <c r="BW423" s="358" t="n"/>
      <c r="BX423" s="358" t="n"/>
      <c r="BY423" s="358" t="n"/>
      <c r="BZ423" s="358" t="n"/>
      <c r="CA423" s="358" t="n"/>
      <c r="CB423" s="358" t="n"/>
      <c r="CC423" s="358" t="n"/>
      <c r="CD423" s="358" t="n"/>
      <c r="CE423" s="358" t="n"/>
      <c r="CF423" s="358" t="n"/>
      <c r="CG423" s="358" t="n"/>
      <c r="CH423" s="358" t="n"/>
      <c r="CI423" s="358" t="n"/>
      <c r="CJ423" s="358" t="n"/>
      <c r="CK423" s="358" t="n"/>
      <c r="CL423" s="358" t="n"/>
      <c r="CM423" s="358" t="n"/>
      <c r="CN423" s="358" t="n"/>
      <c r="CO423" s="358" t="n"/>
      <c r="CP423" s="358" t="n"/>
      <c r="CQ423" s="358" t="n"/>
      <c r="CR423" s="358" t="n"/>
      <c r="CS423" s="358" t="n"/>
      <c r="CT423" s="358" t="n"/>
      <c r="CU423" s="358" t="n"/>
      <c r="CV423" s="358" t="n"/>
      <c r="CW423" s="358" t="n"/>
      <c r="CX423" s="358" t="n"/>
      <c r="CY423" s="358" t="n"/>
      <c r="CZ423" s="358" t="n"/>
      <c r="DA423" s="358" t="n"/>
      <c r="DB423" s="358" t="n"/>
      <c r="DC423" s="358" t="n"/>
      <c r="DD423" s="358" t="n"/>
      <c r="DE423" s="358" t="n"/>
      <c r="DF423" s="358" t="n"/>
      <c r="DG423" s="359" t="n"/>
      <c r="DH423" s="359" t="n"/>
      <c r="DI423" s="359" t="n"/>
      <c r="DJ423" s="359" t="n"/>
      <c r="DK423" s="359" t="n"/>
      <c r="DL423" s="359" t="n"/>
      <c r="DM423" s="359" t="n"/>
      <c r="DN423" s="359" t="n"/>
      <c r="DO423" s="359" t="n"/>
      <c r="DP423" s="359" t="n"/>
      <c r="DQ423" s="359" t="n"/>
      <c r="DR423" s="359" t="n"/>
      <c r="DS423" s="359" t="n"/>
      <c r="DT423" s="359" t="n"/>
      <c r="DU423" s="359" t="n"/>
      <c r="DV423" s="359" t="n"/>
      <c r="DW423" s="359" t="n"/>
      <c r="DX423" s="359" t="n"/>
      <c r="DY423" s="359" t="n"/>
      <c r="DZ423" s="359" t="n"/>
      <c r="EA423" s="359" t="n"/>
      <c r="EB423" s="359" t="n"/>
      <c r="EC423" s="359" t="n"/>
      <c r="ED423" s="359" t="n"/>
      <c r="EE423" s="359" t="n"/>
      <c r="EF423" s="359" t="n"/>
      <c r="EG423" s="359" t="n"/>
      <c r="EH423" s="359" t="n"/>
      <c r="EI423" s="359" t="n"/>
      <c r="EJ423" s="359" t="n"/>
      <c r="EK423" s="359" t="n"/>
      <c r="EL423" s="359" t="n"/>
      <c r="EM423" s="359" t="n"/>
      <c r="EN423" s="359" t="n"/>
      <c r="EO423" s="359" t="n"/>
      <c r="EP423" s="359" t="n"/>
      <c r="EQ423" s="359" t="n"/>
      <c r="ER423" s="359" t="n"/>
      <c r="ES423" s="359" t="n"/>
      <c r="ET423" s="359" t="n"/>
      <c r="EU423" s="359" t="n"/>
      <c r="EV423" s="359" t="n"/>
      <c r="EW423" s="359" t="n"/>
      <c r="EX423" s="359" t="n"/>
      <c r="EY423" s="359" t="n"/>
      <c r="EZ423" s="359" t="n"/>
      <c r="FA423" s="359" t="n"/>
      <c r="FB423" s="359" t="n"/>
      <c r="FC423" s="359" t="n"/>
      <c r="FD423" s="359" t="n"/>
      <c r="FE423" s="359" t="n"/>
      <c r="FF423" s="359" t="n"/>
      <c r="FG423" s="359" t="n"/>
      <c r="FH423" s="359" t="n"/>
      <c r="FI423" s="359" t="n"/>
      <c r="FJ423" s="359" t="n"/>
      <c r="FK423" s="359" t="n"/>
      <c r="FL423" s="359" t="n"/>
      <c r="FM423" s="359" t="n"/>
      <c r="FN423" s="359" t="n"/>
      <c r="FO423" s="359" t="n"/>
      <c r="FP423" s="359" t="n"/>
      <c r="FQ423" s="359" t="n"/>
      <c r="FR423" s="359" t="n"/>
      <c r="FS423" s="359" t="n"/>
      <c r="FT423" s="359" t="n"/>
      <c r="FU423" s="359" t="n"/>
      <c r="FV423" s="359" t="n"/>
      <c r="FW423" s="359" t="n"/>
      <c r="FX423" s="359" t="n"/>
      <c r="FY423" s="359" t="n"/>
      <c r="FZ423" s="359" t="n"/>
      <c r="GA423" s="359" t="n"/>
      <c r="GB423" s="359" t="n"/>
      <c r="GC423" s="359" t="n"/>
      <c r="GD423" s="359" t="n"/>
      <c r="GE423" s="359" t="n"/>
      <c r="GF423" s="359" t="n"/>
      <c r="GG423" s="359" t="n"/>
      <c r="GH423" s="359" t="n"/>
      <c r="GI423" s="359" t="n"/>
      <c r="GJ423" s="359" t="n"/>
      <c r="GK423" s="359" t="n"/>
      <c r="GL423" s="359" t="n"/>
      <c r="GM423" s="359" t="n"/>
      <c r="GN423" s="359" t="n"/>
      <c r="GO423" s="359" t="n"/>
      <c r="GP423" s="359" t="n"/>
      <c r="GQ423" s="359" t="n"/>
      <c r="GR423" s="359" t="n"/>
      <c r="GS423" s="359" t="n"/>
      <c r="GT423" s="359" t="n"/>
      <c r="GU423" s="359" t="n"/>
      <c r="GV423" s="359" t="n"/>
      <c r="GW423" s="359" t="n"/>
      <c r="GX423" s="359" t="n">
        <v>0</v>
      </c>
    </row>
    <row r="424"/>
    <row r="425">
      <c r="A425" s="360" t="n">
        <v>50</v>
      </c>
      <c r="B425" s="360" t="n">
        <v>0</v>
      </c>
      <c r="C425" s="360" t="n">
        <v>0</v>
      </c>
      <c r="D425" s="360" t="n">
        <v>1</v>
      </c>
      <c r="E425" s="360" t="n">
        <v>201</v>
      </c>
      <c r="F425" s="360">
        <f>ROUND(Source!O423,O425)</f>
        <v/>
      </c>
      <c r="G425" s="360" t="inlineStr">
        <is>
          <t>ПЗ</t>
        </is>
      </c>
      <c r="H425" s="360" t="inlineStr">
        <is>
          <t>Прямые затраты</t>
        </is>
      </c>
      <c r="I425" s="360" t="n"/>
      <c r="J425" s="360" t="n"/>
      <c r="K425" s="360" t="n">
        <v>201</v>
      </c>
      <c r="L425" s="360" t="n">
        <v>1</v>
      </c>
      <c r="M425" s="360" t="n">
        <v>3</v>
      </c>
      <c r="N425" s="360" t="inlineStr"/>
      <c r="O425" s="360" t="n">
        <v>0</v>
      </c>
      <c r="P425" s="360" t="n"/>
      <c r="Q425" s="360" t="n"/>
      <c r="R425" s="360" t="n"/>
      <c r="S425" s="360" t="n"/>
      <c r="T425" s="360" t="n"/>
      <c r="U425" s="360" t="n"/>
      <c r="V425" s="360" t="n"/>
      <c r="W425" s="360" t="n">
        <v>0</v>
      </c>
      <c r="X425" s="360" t="n">
        <v>1</v>
      </c>
      <c r="Y425" s="360" t="n">
        <v>0</v>
      </c>
      <c r="Z425" s="360" t="n"/>
      <c r="AA425" s="360" t="n"/>
      <c r="AB425" s="360" t="n"/>
    </row>
    <row r="426">
      <c r="A426" s="360" t="n">
        <v>50</v>
      </c>
      <c r="B426" s="360" t="n">
        <v>0</v>
      </c>
      <c r="C426" s="360" t="n">
        <v>0</v>
      </c>
      <c r="D426" s="360" t="n">
        <v>1</v>
      </c>
      <c r="E426" s="360" t="n">
        <v>202</v>
      </c>
      <c r="F426" s="360">
        <f>ROUND(Source!P423,O426)</f>
        <v/>
      </c>
      <c r="G426" s="360" t="inlineStr">
        <is>
          <t>СтМатОб</t>
        </is>
      </c>
      <c r="H426" s="360" t="inlineStr">
        <is>
          <t>Стоимость материальных ресурсов (всего)</t>
        </is>
      </c>
      <c r="I426" s="360" t="n"/>
      <c r="J426" s="360" t="n"/>
      <c r="K426" s="360" t="n">
        <v>202</v>
      </c>
      <c r="L426" s="360" t="n">
        <v>2</v>
      </c>
      <c r="M426" s="360" t="n">
        <v>3</v>
      </c>
      <c r="N426" s="360" t="inlineStr"/>
      <c r="O426" s="360" t="n">
        <v>0</v>
      </c>
      <c r="P426" s="360" t="n"/>
      <c r="Q426" s="360" t="n"/>
      <c r="R426" s="360" t="n"/>
      <c r="S426" s="360" t="n"/>
      <c r="T426" s="360" t="n"/>
      <c r="U426" s="360" t="n"/>
      <c r="V426" s="360" t="n"/>
      <c r="W426" s="360" t="n">
        <v>0</v>
      </c>
      <c r="X426" s="360" t="n">
        <v>1</v>
      </c>
      <c r="Y426" s="360" t="n">
        <v>0</v>
      </c>
      <c r="Z426" s="360" t="n"/>
      <c r="AA426" s="360" t="n"/>
      <c r="AB426" s="360" t="n"/>
    </row>
    <row r="427">
      <c r="A427" s="360" t="n">
        <v>50</v>
      </c>
      <c r="B427" s="360" t="n">
        <v>0</v>
      </c>
      <c r="C427" s="360" t="n">
        <v>0</v>
      </c>
      <c r="D427" s="360" t="n">
        <v>1</v>
      </c>
      <c r="E427" s="360" t="n">
        <v>222</v>
      </c>
      <c r="F427" s="360">
        <f>ROUND(Source!AO423,O427)</f>
        <v/>
      </c>
      <c r="G427" s="360" t="inlineStr">
        <is>
          <t>СтМатОбЗак</t>
        </is>
      </c>
      <c r="H427" s="360" t="inlineStr">
        <is>
          <t>Стоимость материалов и оборудования заказчика</t>
        </is>
      </c>
      <c r="I427" s="360" t="n"/>
      <c r="J427" s="360" t="n"/>
      <c r="K427" s="360" t="n">
        <v>222</v>
      </c>
      <c r="L427" s="360" t="n">
        <v>3</v>
      </c>
      <c r="M427" s="360" t="n">
        <v>3</v>
      </c>
      <c r="N427" s="360" t="inlineStr"/>
      <c r="O427" s="360" t="n">
        <v>0</v>
      </c>
      <c r="P427" s="360" t="n"/>
      <c r="Q427" s="360" t="n"/>
      <c r="R427" s="360" t="n"/>
      <c r="S427" s="360" t="n"/>
      <c r="T427" s="360" t="n"/>
      <c r="U427" s="360" t="n"/>
      <c r="V427" s="360" t="n"/>
      <c r="W427" s="360" t="n">
        <v>0</v>
      </c>
      <c r="X427" s="360" t="n">
        <v>1</v>
      </c>
      <c r="Y427" s="360" t="n">
        <v>0</v>
      </c>
      <c r="Z427" s="360" t="n"/>
      <c r="AA427" s="360" t="n"/>
      <c r="AB427" s="360" t="n"/>
    </row>
    <row r="428">
      <c r="A428" s="360" t="n">
        <v>50</v>
      </c>
      <c r="B428" s="360" t="n">
        <v>0</v>
      </c>
      <c r="C428" s="360" t="n">
        <v>0</v>
      </c>
      <c r="D428" s="360" t="n">
        <v>1</v>
      </c>
      <c r="E428" s="360" t="n">
        <v>225</v>
      </c>
      <c r="F428" s="360">
        <f>ROUND(Source!AV423,O428)</f>
        <v/>
      </c>
      <c r="G428" s="360" t="inlineStr">
        <is>
          <t>СтМатОбПод</t>
        </is>
      </c>
      <c r="H428" s="360" t="inlineStr">
        <is>
          <t>Стоимость материалов и оборудования подрядчика</t>
        </is>
      </c>
      <c r="I428" s="360" t="n"/>
      <c r="J428" s="360" t="n"/>
      <c r="K428" s="360" t="n">
        <v>225</v>
      </c>
      <c r="L428" s="360" t="n">
        <v>4</v>
      </c>
      <c r="M428" s="360" t="n">
        <v>3</v>
      </c>
      <c r="N428" s="360" t="inlineStr"/>
      <c r="O428" s="360" t="n">
        <v>0</v>
      </c>
      <c r="P428" s="360" t="n"/>
      <c r="Q428" s="360" t="n"/>
      <c r="R428" s="360" t="n"/>
      <c r="S428" s="360" t="n"/>
      <c r="T428" s="360" t="n"/>
      <c r="U428" s="360" t="n"/>
      <c r="V428" s="360" t="n"/>
      <c r="W428" s="360" t="n">
        <v>0</v>
      </c>
      <c r="X428" s="360" t="n">
        <v>1</v>
      </c>
      <c r="Y428" s="360" t="n">
        <v>0</v>
      </c>
      <c r="Z428" s="360" t="n"/>
      <c r="AA428" s="360" t="n"/>
      <c r="AB428" s="360" t="n"/>
    </row>
    <row r="429">
      <c r="A429" s="360" t="n">
        <v>50</v>
      </c>
      <c r="B429" s="360" t="n">
        <v>0</v>
      </c>
      <c r="C429" s="360" t="n">
        <v>0</v>
      </c>
      <c r="D429" s="360" t="n">
        <v>1</v>
      </c>
      <c r="E429" s="360" t="n">
        <v>226</v>
      </c>
      <c r="F429" s="360">
        <f>ROUND(Source!AW423,O429)</f>
        <v/>
      </c>
      <c r="G429" s="360" t="inlineStr">
        <is>
          <t>СтМат</t>
        </is>
      </c>
      <c r="H429" s="360" t="inlineStr">
        <is>
          <t>Стоимость материалов (всего)</t>
        </is>
      </c>
      <c r="I429" s="360" t="n"/>
      <c r="J429" s="360" t="n"/>
      <c r="K429" s="360" t="n">
        <v>226</v>
      </c>
      <c r="L429" s="360" t="n">
        <v>5</v>
      </c>
      <c r="M429" s="360" t="n">
        <v>3</v>
      </c>
      <c r="N429" s="360" t="inlineStr"/>
      <c r="O429" s="360" t="n">
        <v>0</v>
      </c>
      <c r="P429" s="360" t="n"/>
      <c r="Q429" s="360" t="n"/>
      <c r="R429" s="360" t="n"/>
      <c r="S429" s="360" t="n"/>
      <c r="T429" s="360" t="n"/>
      <c r="U429" s="360" t="n"/>
      <c r="V429" s="360" t="n"/>
      <c r="W429" s="360" t="n">
        <v>0</v>
      </c>
      <c r="X429" s="360" t="n">
        <v>1</v>
      </c>
      <c r="Y429" s="360" t="n">
        <v>0</v>
      </c>
      <c r="Z429" s="360" t="n"/>
      <c r="AA429" s="360" t="n"/>
      <c r="AB429" s="360" t="n"/>
    </row>
    <row r="430">
      <c r="A430" s="360" t="n">
        <v>50</v>
      </c>
      <c r="B430" s="360" t="n">
        <v>0</v>
      </c>
      <c r="C430" s="360" t="n">
        <v>0</v>
      </c>
      <c r="D430" s="360" t="n">
        <v>1</v>
      </c>
      <c r="E430" s="360" t="n">
        <v>227</v>
      </c>
      <c r="F430" s="360">
        <f>ROUND(Source!AX423,O430)</f>
        <v/>
      </c>
      <c r="G430" s="360" t="inlineStr">
        <is>
          <t>СтМатЗак</t>
        </is>
      </c>
      <c r="H430" s="360" t="inlineStr">
        <is>
          <t>Стоимость материалов заказчика</t>
        </is>
      </c>
      <c r="I430" s="360" t="n"/>
      <c r="J430" s="360" t="n"/>
      <c r="K430" s="360" t="n">
        <v>227</v>
      </c>
      <c r="L430" s="360" t="n">
        <v>6</v>
      </c>
      <c r="M430" s="360" t="n">
        <v>3</v>
      </c>
      <c r="N430" s="360" t="inlineStr"/>
      <c r="O430" s="360" t="n">
        <v>0</v>
      </c>
      <c r="P430" s="360" t="n"/>
      <c r="Q430" s="360" t="n"/>
      <c r="R430" s="360" t="n"/>
      <c r="S430" s="360" t="n"/>
      <c r="T430" s="360" t="n"/>
      <c r="U430" s="360" t="n"/>
      <c r="V430" s="360" t="n"/>
      <c r="W430" s="360" t="n">
        <v>0</v>
      </c>
      <c r="X430" s="360" t="n">
        <v>1</v>
      </c>
      <c r="Y430" s="360" t="n">
        <v>0</v>
      </c>
      <c r="Z430" s="360" t="n"/>
      <c r="AA430" s="360" t="n"/>
      <c r="AB430" s="360" t="n"/>
    </row>
    <row r="431">
      <c r="A431" s="360" t="n">
        <v>50</v>
      </c>
      <c r="B431" s="360" t="n">
        <v>0</v>
      </c>
      <c r="C431" s="360" t="n">
        <v>0</v>
      </c>
      <c r="D431" s="360" t="n">
        <v>1</v>
      </c>
      <c r="E431" s="360" t="n">
        <v>228</v>
      </c>
      <c r="F431" s="360">
        <f>ROUND(Source!AY423,O431)</f>
        <v/>
      </c>
      <c r="G431" s="360" t="inlineStr">
        <is>
          <t>СтМатПод</t>
        </is>
      </c>
      <c r="H431" s="360" t="inlineStr">
        <is>
          <t>Стоимость материалов подрядчика</t>
        </is>
      </c>
      <c r="I431" s="360" t="n"/>
      <c r="J431" s="360" t="n"/>
      <c r="K431" s="360" t="n">
        <v>228</v>
      </c>
      <c r="L431" s="360" t="n">
        <v>7</v>
      </c>
      <c r="M431" s="360" t="n">
        <v>3</v>
      </c>
      <c r="N431" s="360" t="inlineStr"/>
      <c r="O431" s="360" t="n">
        <v>0</v>
      </c>
      <c r="P431" s="360" t="n"/>
      <c r="Q431" s="360" t="n"/>
      <c r="R431" s="360" t="n"/>
      <c r="S431" s="360" t="n"/>
      <c r="T431" s="360" t="n"/>
      <c r="U431" s="360" t="n"/>
      <c r="V431" s="360" t="n"/>
      <c r="W431" s="360" t="n">
        <v>0</v>
      </c>
      <c r="X431" s="360" t="n">
        <v>1</v>
      </c>
      <c r="Y431" s="360" t="n">
        <v>0</v>
      </c>
      <c r="Z431" s="360" t="n"/>
      <c r="AA431" s="360" t="n"/>
      <c r="AB431" s="360" t="n"/>
    </row>
    <row r="432">
      <c r="A432" s="360" t="n">
        <v>50</v>
      </c>
      <c r="B432" s="360" t="n">
        <v>0</v>
      </c>
      <c r="C432" s="360" t="n">
        <v>0</v>
      </c>
      <c r="D432" s="360" t="n">
        <v>1</v>
      </c>
      <c r="E432" s="360" t="n">
        <v>216</v>
      </c>
      <c r="F432" s="360">
        <f>ROUND(Source!AP423,O432)</f>
        <v/>
      </c>
      <c r="G432" s="360" t="inlineStr">
        <is>
          <t>Оборуд</t>
        </is>
      </c>
      <c r="H432" s="360" t="inlineStr">
        <is>
          <t>Стоимость оборудования (всего)</t>
        </is>
      </c>
      <c r="I432" s="360" t="n"/>
      <c r="J432" s="360" t="n"/>
      <c r="K432" s="360" t="n">
        <v>216</v>
      </c>
      <c r="L432" s="360" t="n">
        <v>8</v>
      </c>
      <c r="M432" s="360" t="n">
        <v>3</v>
      </c>
      <c r="N432" s="360" t="inlineStr"/>
      <c r="O432" s="360" t="n">
        <v>0</v>
      </c>
      <c r="P432" s="360" t="n"/>
      <c r="Q432" s="360" t="n"/>
      <c r="R432" s="360" t="n"/>
      <c r="S432" s="360" t="n"/>
      <c r="T432" s="360" t="n"/>
      <c r="U432" s="360" t="n"/>
      <c r="V432" s="360" t="n"/>
      <c r="W432" s="360" t="n">
        <v>0</v>
      </c>
      <c r="X432" s="360" t="n">
        <v>1</v>
      </c>
      <c r="Y432" s="360" t="n">
        <v>0</v>
      </c>
      <c r="Z432" s="360" t="n"/>
      <c r="AA432" s="360" t="n"/>
      <c r="AB432" s="360" t="n"/>
    </row>
    <row r="433">
      <c r="A433" s="360" t="n">
        <v>50</v>
      </c>
      <c r="B433" s="360" t="n">
        <v>0</v>
      </c>
      <c r="C433" s="360" t="n">
        <v>0</v>
      </c>
      <c r="D433" s="360" t="n">
        <v>1</v>
      </c>
      <c r="E433" s="360" t="n">
        <v>223</v>
      </c>
      <c r="F433" s="360">
        <f>ROUND(Source!AQ423,O433)</f>
        <v/>
      </c>
      <c r="G433" s="360" t="inlineStr">
        <is>
          <t>ОборудЗак</t>
        </is>
      </c>
      <c r="H433" s="360" t="inlineStr">
        <is>
          <t>Стоимость оборудования заказчика</t>
        </is>
      </c>
      <c r="I433" s="360" t="n"/>
      <c r="J433" s="360" t="n"/>
      <c r="K433" s="360" t="n">
        <v>223</v>
      </c>
      <c r="L433" s="360" t="n">
        <v>9</v>
      </c>
      <c r="M433" s="360" t="n">
        <v>3</v>
      </c>
      <c r="N433" s="360" t="inlineStr"/>
      <c r="O433" s="360" t="n">
        <v>0</v>
      </c>
      <c r="P433" s="360" t="n"/>
      <c r="Q433" s="360" t="n"/>
      <c r="R433" s="360" t="n"/>
      <c r="S433" s="360" t="n"/>
      <c r="T433" s="360" t="n"/>
      <c r="U433" s="360" t="n"/>
      <c r="V433" s="360" t="n"/>
      <c r="W433" s="360" t="n">
        <v>0</v>
      </c>
      <c r="X433" s="360" t="n">
        <v>1</v>
      </c>
      <c r="Y433" s="360" t="n">
        <v>0</v>
      </c>
      <c r="Z433" s="360" t="n"/>
      <c r="AA433" s="360" t="n"/>
      <c r="AB433" s="360" t="n"/>
    </row>
    <row r="434">
      <c r="A434" s="360" t="n">
        <v>50</v>
      </c>
      <c r="B434" s="360" t="n">
        <v>0</v>
      </c>
      <c r="C434" s="360" t="n">
        <v>0</v>
      </c>
      <c r="D434" s="360" t="n">
        <v>1</v>
      </c>
      <c r="E434" s="360" t="n">
        <v>229</v>
      </c>
      <c r="F434" s="360">
        <f>ROUND(Source!AZ423,O434)</f>
        <v/>
      </c>
      <c r="G434" s="360" t="inlineStr">
        <is>
          <t>ОборудПод</t>
        </is>
      </c>
      <c r="H434" s="360" t="inlineStr">
        <is>
          <t>Стоимость оборудования подрядчика</t>
        </is>
      </c>
      <c r="I434" s="360" t="n"/>
      <c r="J434" s="360" t="n"/>
      <c r="K434" s="360" t="n">
        <v>229</v>
      </c>
      <c r="L434" s="360" t="n">
        <v>10</v>
      </c>
      <c r="M434" s="360" t="n">
        <v>3</v>
      </c>
      <c r="N434" s="360" t="inlineStr"/>
      <c r="O434" s="360" t="n">
        <v>0</v>
      </c>
      <c r="P434" s="360" t="n"/>
      <c r="Q434" s="360" t="n"/>
      <c r="R434" s="360" t="n"/>
      <c r="S434" s="360" t="n"/>
      <c r="T434" s="360" t="n"/>
      <c r="U434" s="360" t="n"/>
      <c r="V434" s="360" t="n"/>
      <c r="W434" s="360" t="n">
        <v>0</v>
      </c>
      <c r="X434" s="360" t="n">
        <v>1</v>
      </c>
      <c r="Y434" s="360" t="n">
        <v>0</v>
      </c>
      <c r="Z434" s="360" t="n"/>
      <c r="AA434" s="360" t="n"/>
      <c r="AB434" s="360" t="n"/>
    </row>
    <row r="435">
      <c r="A435" s="360" t="n">
        <v>50</v>
      </c>
      <c r="B435" s="360" t="n">
        <v>0</v>
      </c>
      <c r="C435" s="360" t="n">
        <v>0</v>
      </c>
      <c r="D435" s="360" t="n">
        <v>1</v>
      </c>
      <c r="E435" s="360" t="n">
        <v>203</v>
      </c>
      <c r="F435" s="360">
        <f>ROUND(Source!Q423,O435)</f>
        <v/>
      </c>
      <c r="G435" s="360" t="inlineStr">
        <is>
          <t>ЭММ</t>
        </is>
      </c>
      <c r="H435" s="360" t="inlineStr">
        <is>
          <t>Эксплуатация машин</t>
        </is>
      </c>
      <c r="I435" s="360" t="n"/>
      <c r="J435" s="360" t="n"/>
      <c r="K435" s="360" t="n">
        <v>203</v>
      </c>
      <c r="L435" s="360" t="n">
        <v>11</v>
      </c>
      <c r="M435" s="360" t="n">
        <v>3</v>
      </c>
      <c r="N435" s="360" t="inlineStr"/>
      <c r="O435" s="360" t="n">
        <v>0</v>
      </c>
      <c r="P435" s="360" t="n"/>
      <c r="Q435" s="360" t="n"/>
      <c r="R435" s="360" t="n"/>
      <c r="S435" s="360" t="n"/>
      <c r="T435" s="360" t="n"/>
      <c r="U435" s="360" t="n"/>
      <c r="V435" s="360" t="n"/>
      <c r="W435" s="360" t="n">
        <v>0</v>
      </c>
      <c r="X435" s="360" t="n">
        <v>1</v>
      </c>
      <c r="Y435" s="360" t="n">
        <v>0</v>
      </c>
      <c r="Z435" s="360" t="n"/>
      <c r="AA435" s="360" t="n"/>
      <c r="AB435" s="360" t="n"/>
    </row>
    <row r="436">
      <c r="A436" s="360" t="n">
        <v>50</v>
      </c>
      <c r="B436" s="360" t="n">
        <v>0</v>
      </c>
      <c r="C436" s="360" t="n">
        <v>0</v>
      </c>
      <c r="D436" s="360" t="n">
        <v>1</v>
      </c>
      <c r="E436" s="360" t="n">
        <v>231</v>
      </c>
      <c r="F436" s="360">
        <f>ROUND(Source!BB423,O436)</f>
        <v/>
      </c>
      <c r="G436" s="360" t="inlineStr">
        <is>
          <t>ЭММсНРиСП</t>
        </is>
      </c>
      <c r="H436" s="360" t="inlineStr">
        <is>
          <t>Эксплуатация машин по ТСН-2001.16</t>
        </is>
      </c>
      <c r="I436" s="360" t="n"/>
      <c r="J436" s="360" t="n"/>
      <c r="K436" s="360" t="n">
        <v>231</v>
      </c>
      <c r="L436" s="360" t="n">
        <v>12</v>
      </c>
      <c r="M436" s="360" t="n">
        <v>3</v>
      </c>
      <c r="N436" s="360" t="inlineStr"/>
      <c r="O436" s="360" t="n">
        <v>0</v>
      </c>
      <c r="P436" s="360" t="n"/>
      <c r="Q436" s="360" t="n"/>
      <c r="R436" s="360" t="n"/>
      <c r="S436" s="360" t="n"/>
      <c r="T436" s="360" t="n"/>
      <c r="U436" s="360" t="n"/>
      <c r="V436" s="360" t="n"/>
      <c r="W436" s="360" t="n">
        <v>0</v>
      </c>
      <c r="X436" s="360" t="n">
        <v>1</v>
      </c>
      <c r="Y436" s="360" t="n">
        <v>0</v>
      </c>
      <c r="Z436" s="360" t="n"/>
      <c r="AA436" s="360" t="n"/>
      <c r="AB436" s="360" t="n"/>
    </row>
    <row r="437">
      <c r="A437" s="360" t="n">
        <v>50</v>
      </c>
      <c r="B437" s="360" t="n">
        <v>0</v>
      </c>
      <c r="C437" s="360" t="n">
        <v>0</v>
      </c>
      <c r="D437" s="360" t="n">
        <v>1</v>
      </c>
      <c r="E437" s="360" t="n">
        <v>204</v>
      </c>
      <c r="F437" s="360">
        <f>ROUND(Source!R423,O437)</f>
        <v/>
      </c>
      <c r="G437" s="360" t="inlineStr">
        <is>
          <t>ЗПМ</t>
        </is>
      </c>
      <c r="H437" s="360" t="inlineStr">
        <is>
          <t>ЗП машинистов</t>
        </is>
      </c>
      <c r="I437" s="360" t="n"/>
      <c r="J437" s="360" t="n"/>
      <c r="K437" s="360" t="n">
        <v>204</v>
      </c>
      <c r="L437" s="360" t="n">
        <v>13</v>
      </c>
      <c r="M437" s="360" t="n">
        <v>3</v>
      </c>
      <c r="N437" s="360" t="inlineStr"/>
      <c r="O437" s="360" t="n">
        <v>0</v>
      </c>
      <c r="P437" s="360" t="n"/>
      <c r="Q437" s="360" t="n"/>
      <c r="R437" s="360" t="n"/>
      <c r="S437" s="360" t="n"/>
      <c r="T437" s="360" t="n"/>
      <c r="U437" s="360" t="n"/>
      <c r="V437" s="360" t="n"/>
      <c r="W437" s="360" t="n">
        <v>0</v>
      </c>
      <c r="X437" s="360" t="n">
        <v>1</v>
      </c>
      <c r="Y437" s="360" t="n">
        <v>0</v>
      </c>
      <c r="Z437" s="360" t="n"/>
      <c r="AA437" s="360" t="n"/>
      <c r="AB437" s="360" t="n"/>
    </row>
    <row r="438">
      <c r="A438" s="360" t="n">
        <v>50</v>
      </c>
      <c r="B438" s="360" t="n">
        <v>0</v>
      </c>
      <c r="C438" s="360" t="n">
        <v>0</v>
      </c>
      <c r="D438" s="360" t="n">
        <v>1</v>
      </c>
      <c r="E438" s="360" t="n">
        <v>205</v>
      </c>
      <c r="F438" s="360">
        <f>ROUND(Source!S423,O438)</f>
        <v/>
      </c>
      <c r="G438" s="360" t="inlineStr">
        <is>
          <t>ОЗП</t>
        </is>
      </c>
      <c r="H438" s="360" t="inlineStr">
        <is>
          <t>Основная ЗП рабочих</t>
        </is>
      </c>
      <c r="I438" s="360" t="n"/>
      <c r="J438" s="360" t="n"/>
      <c r="K438" s="360" t="n">
        <v>205</v>
      </c>
      <c r="L438" s="360" t="n">
        <v>14</v>
      </c>
      <c r="M438" s="360" t="n">
        <v>3</v>
      </c>
      <c r="N438" s="360" t="inlineStr"/>
      <c r="O438" s="360" t="n">
        <v>0</v>
      </c>
      <c r="P438" s="360" t="n"/>
      <c r="Q438" s="360" t="n"/>
      <c r="R438" s="360" t="n"/>
      <c r="S438" s="360" t="n"/>
      <c r="T438" s="360" t="n"/>
      <c r="U438" s="360" t="n"/>
      <c r="V438" s="360" t="n"/>
      <c r="W438" s="360" t="n">
        <v>0</v>
      </c>
      <c r="X438" s="360" t="n">
        <v>1</v>
      </c>
      <c r="Y438" s="360" t="n">
        <v>0</v>
      </c>
      <c r="Z438" s="360" t="n"/>
      <c r="AA438" s="360" t="n"/>
      <c r="AB438" s="360" t="n"/>
    </row>
    <row r="439">
      <c r="A439" s="360" t="n">
        <v>50</v>
      </c>
      <c r="B439" s="360" t="n">
        <v>0</v>
      </c>
      <c r="C439" s="360" t="n">
        <v>0</v>
      </c>
      <c r="D439" s="360" t="n">
        <v>1</v>
      </c>
      <c r="E439" s="360" t="n">
        <v>232</v>
      </c>
      <c r="F439" s="360">
        <f>ROUND(Source!BC423,O439)</f>
        <v/>
      </c>
      <c r="G439" s="360" t="inlineStr">
        <is>
          <t>ОЗПсНРиСП</t>
        </is>
      </c>
      <c r="H439" s="360" t="inlineStr">
        <is>
          <t>Основная ЗП рабочих по ТСН-2001.16</t>
        </is>
      </c>
      <c r="I439" s="360" t="n"/>
      <c r="J439" s="360" t="n"/>
      <c r="K439" s="360" t="n">
        <v>232</v>
      </c>
      <c r="L439" s="360" t="n">
        <v>15</v>
      </c>
      <c r="M439" s="360" t="n">
        <v>3</v>
      </c>
      <c r="N439" s="360" t="inlineStr"/>
      <c r="O439" s="360" t="n">
        <v>0</v>
      </c>
      <c r="P439" s="360" t="n"/>
      <c r="Q439" s="360" t="n"/>
      <c r="R439" s="360" t="n"/>
      <c r="S439" s="360" t="n"/>
      <c r="T439" s="360" t="n"/>
      <c r="U439" s="360" t="n"/>
      <c r="V439" s="360" t="n"/>
      <c r="W439" s="360" t="n">
        <v>0</v>
      </c>
      <c r="X439" s="360" t="n">
        <v>1</v>
      </c>
      <c r="Y439" s="360" t="n">
        <v>0</v>
      </c>
      <c r="Z439" s="360" t="n"/>
      <c r="AA439" s="360" t="n"/>
      <c r="AB439" s="360" t="n"/>
    </row>
    <row r="440">
      <c r="A440" s="360" t="n">
        <v>50</v>
      </c>
      <c r="B440" s="360" t="n">
        <v>0</v>
      </c>
      <c r="C440" s="360" t="n">
        <v>0</v>
      </c>
      <c r="D440" s="360" t="n">
        <v>1</v>
      </c>
      <c r="E440" s="360" t="n">
        <v>214</v>
      </c>
      <c r="F440" s="360">
        <f>ROUND(Source!AS423,O440)</f>
        <v/>
      </c>
      <c r="G440" s="360" t="inlineStr">
        <is>
          <t>Строит</t>
        </is>
      </c>
      <c r="H440" s="360" t="inlineStr">
        <is>
          <t>Строительные работы с НР и СП</t>
        </is>
      </c>
      <c r="I440" s="360" t="n"/>
      <c r="J440" s="360" t="n"/>
      <c r="K440" s="360" t="n">
        <v>214</v>
      </c>
      <c r="L440" s="360" t="n">
        <v>16</v>
      </c>
      <c r="M440" s="360" t="n">
        <v>3</v>
      </c>
      <c r="N440" s="360" t="inlineStr"/>
      <c r="O440" s="360" t="n">
        <v>0</v>
      </c>
      <c r="P440" s="360" t="n"/>
      <c r="Q440" s="360" t="n"/>
      <c r="R440" s="360" t="n"/>
      <c r="S440" s="360" t="n"/>
      <c r="T440" s="360" t="n"/>
      <c r="U440" s="360" t="n"/>
      <c r="V440" s="360" t="n"/>
      <c r="W440" s="360" t="n">
        <v>0</v>
      </c>
      <c r="X440" s="360" t="n">
        <v>1</v>
      </c>
      <c r="Y440" s="360" t="n">
        <v>0</v>
      </c>
      <c r="Z440" s="360" t="n"/>
      <c r="AA440" s="360" t="n"/>
      <c r="AB440" s="360" t="n"/>
    </row>
    <row r="441">
      <c r="A441" s="360" t="n">
        <v>50</v>
      </c>
      <c r="B441" s="360" t="n">
        <v>0</v>
      </c>
      <c r="C441" s="360" t="n">
        <v>0</v>
      </c>
      <c r="D441" s="360" t="n">
        <v>1</v>
      </c>
      <c r="E441" s="360" t="n">
        <v>215</v>
      </c>
      <c r="F441" s="360">
        <f>ROUND(Source!AT423,O441)</f>
        <v/>
      </c>
      <c r="G441" s="360" t="inlineStr">
        <is>
          <t>Монтаж</t>
        </is>
      </c>
      <c r="H441" s="360" t="inlineStr">
        <is>
          <t>Монтажные работы с НР и СП</t>
        </is>
      </c>
      <c r="I441" s="360" t="n"/>
      <c r="J441" s="360" t="n"/>
      <c r="K441" s="360" t="n">
        <v>215</v>
      </c>
      <c r="L441" s="360" t="n">
        <v>17</v>
      </c>
      <c r="M441" s="360" t="n">
        <v>3</v>
      </c>
      <c r="N441" s="360" t="inlineStr"/>
      <c r="O441" s="360" t="n">
        <v>0</v>
      </c>
      <c r="P441" s="360" t="n"/>
      <c r="Q441" s="360" t="n"/>
      <c r="R441" s="360" t="n"/>
      <c r="S441" s="360" t="n"/>
      <c r="T441" s="360" t="n"/>
      <c r="U441" s="360" t="n"/>
      <c r="V441" s="360" t="n"/>
      <c r="W441" s="360" t="n">
        <v>0</v>
      </c>
      <c r="X441" s="360" t="n">
        <v>1</v>
      </c>
      <c r="Y441" s="360" t="n">
        <v>0</v>
      </c>
      <c r="Z441" s="360" t="n"/>
      <c r="AA441" s="360" t="n"/>
      <c r="AB441" s="360" t="n"/>
    </row>
    <row r="442">
      <c r="A442" s="360" t="n">
        <v>50</v>
      </c>
      <c r="B442" s="360" t="n">
        <v>0</v>
      </c>
      <c r="C442" s="360" t="n">
        <v>0</v>
      </c>
      <c r="D442" s="360" t="n">
        <v>1</v>
      </c>
      <c r="E442" s="360" t="n">
        <v>217</v>
      </c>
      <c r="F442" s="360">
        <f>ROUND(Source!AU423,O442)</f>
        <v/>
      </c>
      <c r="G442" s="360" t="inlineStr">
        <is>
          <t>Прочие</t>
        </is>
      </c>
      <c r="H442" s="360" t="inlineStr">
        <is>
          <t>Прочие работы с НР и СП</t>
        </is>
      </c>
      <c r="I442" s="360" t="n"/>
      <c r="J442" s="360" t="n"/>
      <c r="K442" s="360" t="n">
        <v>217</v>
      </c>
      <c r="L442" s="360" t="n">
        <v>18</v>
      </c>
      <c r="M442" s="360" t="n">
        <v>3</v>
      </c>
      <c r="N442" s="360" t="inlineStr"/>
      <c r="O442" s="360" t="n">
        <v>0</v>
      </c>
      <c r="P442" s="360" t="n"/>
      <c r="Q442" s="360" t="n"/>
      <c r="R442" s="360" t="n"/>
      <c r="S442" s="360" t="n"/>
      <c r="T442" s="360" t="n"/>
      <c r="U442" s="360" t="n"/>
      <c r="V442" s="360" t="n"/>
      <c r="W442" s="360" t="n">
        <v>0</v>
      </c>
      <c r="X442" s="360" t="n">
        <v>1</v>
      </c>
      <c r="Y442" s="360" t="n">
        <v>0</v>
      </c>
      <c r="Z442" s="360" t="n"/>
      <c r="AA442" s="360" t="n"/>
      <c r="AB442" s="360" t="n"/>
    </row>
    <row r="443">
      <c r="A443" s="360" t="n">
        <v>50</v>
      </c>
      <c r="B443" s="360" t="n">
        <v>0</v>
      </c>
      <c r="C443" s="360" t="n">
        <v>0</v>
      </c>
      <c r="D443" s="360" t="n">
        <v>1</v>
      </c>
      <c r="E443" s="360" t="n">
        <v>230</v>
      </c>
      <c r="F443" s="360">
        <f>ROUND(Source!BA423,O443)</f>
        <v/>
      </c>
      <c r="G443" s="360" t="inlineStr">
        <is>
          <t>ПрочиеЗатр</t>
        </is>
      </c>
      <c r="H443" s="360" t="inlineStr">
        <is>
          <t>Прочие затраты по ТСН-2001.16</t>
        </is>
      </c>
      <c r="I443" s="360" t="n"/>
      <c r="J443" s="360" t="n"/>
      <c r="K443" s="360" t="n">
        <v>230</v>
      </c>
      <c r="L443" s="360" t="n">
        <v>19</v>
      </c>
      <c r="M443" s="360" t="n">
        <v>3</v>
      </c>
      <c r="N443" s="360" t="inlineStr"/>
      <c r="O443" s="360" t="n">
        <v>0</v>
      </c>
      <c r="P443" s="360" t="n"/>
      <c r="Q443" s="360" t="n"/>
      <c r="R443" s="360" t="n"/>
      <c r="S443" s="360" t="n"/>
      <c r="T443" s="360" t="n"/>
      <c r="U443" s="360" t="n"/>
      <c r="V443" s="360" t="n"/>
      <c r="W443" s="360" t="n">
        <v>0</v>
      </c>
      <c r="X443" s="360" t="n">
        <v>1</v>
      </c>
      <c r="Y443" s="360" t="n">
        <v>0</v>
      </c>
      <c r="Z443" s="360" t="n"/>
      <c r="AA443" s="360" t="n"/>
      <c r="AB443" s="360" t="n"/>
    </row>
    <row r="444">
      <c r="A444" s="360" t="n">
        <v>50</v>
      </c>
      <c r="B444" s="360" t="n">
        <v>0</v>
      </c>
      <c r="C444" s="360" t="n">
        <v>0</v>
      </c>
      <c r="D444" s="360" t="n">
        <v>1</v>
      </c>
      <c r="E444" s="360" t="n">
        <v>206</v>
      </c>
      <c r="F444" s="360">
        <f>ROUND(Source!T423,O444)</f>
        <v/>
      </c>
      <c r="G444" s="360" t="inlineStr">
        <is>
          <t>ВозврМат</t>
        </is>
      </c>
      <c r="H444" s="360" t="inlineStr">
        <is>
          <t>Возврат материалов</t>
        </is>
      </c>
      <c r="I444" s="360" t="n"/>
      <c r="J444" s="360" t="n"/>
      <c r="K444" s="360" t="n">
        <v>206</v>
      </c>
      <c r="L444" s="360" t="n">
        <v>20</v>
      </c>
      <c r="M444" s="360" t="n">
        <v>3</v>
      </c>
      <c r="N444" s="360" t="inlineStr"/>
      <c r="O444" s="360" t="n">
        <v>0</v>
      </c>
      <c r="P444" s="360" t="n"/>
      <c r="Q444" s="360" t="n"/>
      <c r="R444" s="360" t="n"/>
      <c r="S444" s="360" t="n"/>
      <c r="T444" s="360" t="n"/>
      <c r="U444" s="360" t="n"/>
      <c r="V444" s="360" t="n"/>
      <c r="W444" s="360" t="n">
        <v>0</v>
      </c>
      <c r="X444" s="360" t="n">
        <v>1</v>
      </c>
      <c r="Y444" s="360" t="n">
        <v>0</v>
      </c>
      <c r="Z444" s="360" t="n"/>
      <c r="AA444" s="360" t="n"/>
      <c r="AB444" s="360" t="n"/>
    </row>
    <row r="445">
      <c r="A445" s="360" t="n">
        <v>50</v>
      </c>
      <c r="B445" s="360" t="n">
        <v>0</v>
      </c>
      <c r="C445" s="360" t="n">
        <v>0</v>
      </c>
      <c r="D445" s="360" t="n">
        <v>1</v>
      </c>
      <c r="E445" s="360" t="n">
        <v>207</v>
      </c>
      <c r="F445" s="360">
        <f>ROUND(Source!U423,O445)</f>
        <v/>
      </c>
      <c r="G445" s="360" t="inlineStr">
        <is>
          <t>ТрудСтр</t>
        </is>
      </c>
      <c r="H445" s="360" t="inlineStr">
        <is>
          <t>Трудозатраты строителей</t>
        </is>
      </c>
      <c r="I445" s="360" t="n"/>
      <c r="J445" s="360" t="n"/>
      <c r="K445" s="360" t="n">
        <v>207</v>
      </c>
      <c r="L445" s="360" t="n">
        <v>21</v>
      </c>
      <c r="M445" s="360" t="n">
        <v>3</v>
      </c>
      <c r="N445" s="360" t="inlineStr"/>
      <c r="O445" s="360" t="n">
        <v>7</v>
      </c>
      <c r="P445" s="360" t="n"/>
      <c r="Q445" s="360" t="n"/>
      <c r="R445" s="360" t="n"/>
      <c r="S445" s="360" t="n"/>
      <c r="T445" s="360" t="n"/>
      <c r="U445" s="360" t="n"/>
      <c r="V445" s="360" t="n"/>
      <c r="W445" s="360" t="n">
        <v>0</v>
      </c>
      <c r="X445" s="360" t="n">
        <v>1</v>
      </c>
      <c r="Y445" s="360" t="n">
        <v>0</v>
      </c>
      <c r="Z445" s="360" t="n"/>
      <c r="AA445" s="360" t="n"/>
      <c r="AB445" s="360" t="n"/>
    </row>
    <row r="446">
      <c r="A446" s="360" t="n">
        <v>50</v>
      </c>
      <c r="B446" s="360" t="n">
        <v>0</v>
      </c>
      <c r="C446" s="360" t="n">
        <v>0</v>
      </c>
      <c r="D446" s="360" t="n">
        <v>1</v>
      </c>
      <c r="E446" s="360" t="n">
        <v>208</v>
      </c>
      <c r="F446" s="360">
        <f>ROUND(Source!V423,O446)</f>
        <v/>
      </c>
      <c r="G446" s="360" t="inlineStr">
        <is>
          <t>ТрудМаш</t>
        </is>
      </c>
      <c r="H446" s="360" t="inlineStr">
        <is>
          <t>Трудозатраты машинистов</t>
        </is>
      </c>
      <c r="I446" s="360" t="n"/>
      <c r="J446" s="360" t="n"/>
      <c r="K446" s="360" t="n">
        <v>208</v>
      </c>
      <c r="L446" s="360" t="n">
        <v>22</v>
      </c>
      <c r="M446" s="360" t="n">
        <v>3</v>
      </c>
      <c r="N446" s="360" t="inlineStr"/>
      <c r="O446" s="360" t="n">
        <v>7</v>
      </c>
      <c r="P446" s="360" t="n"/>
      <c r="Q446" s="360" t="n"/>
      <c r="R446" s="360" t="n"/>
      <c r="S446" s="360" t="n"/>
      <c r="T446" s="360" t="n"/>
      <c r="U446" s="360" t="n"/>
      <c r="V446" s="360" t="n"/>
      <c r="W446" s="360" t="n">
        <v>0</v>
      </c>
      <c r="X446" s="360" t="n">
        <v>1</v>
      </c>
      <c r="Y446" s="360" t="n">
        <v>0</v>
      </c>
      <c r="Z446" s="360" t="n"/>
      <c r="AA446" s="360" t="n"/>
      <c r="AB446" s="360" t="n"/>
    </row>
    <row r="447">
      <c r="A447" s="360" t="n">
        <v>50</v>
      </c>
      <c r="B447" s="360" t="n">
        <v>0</v>
      </c>
      <c r="C447" s="360" t="n">
        <v>0</v>
      </c>
      <c r="D447" s="360" t="n">
        <v>1</v>
      </c>
      <c r="E447" s="360" t="n">
        <v>209</v>
      </c>
      <c r="F447" s="360">
        <f>ROUND(Source!W423,O447)</f>
        <v/>
      </c>
      <c r="G447" s="360" t="inlineStr">
        <is>
          <t>ТранспМат</t>
        </is>
      </c>
      <c r="H447" s="360" t="inlineStr">
        <is>
          <t>Транспорт материалов</t>
        </is>
      </c>
      <c r="I447" s="360" t="n"/>
      <c r="J447" s="360" t="n"/>
      <c r="K447" s="360" t="n">
        <v>209</v>
      </c>
      <c r="L447" s="360" t="n">
        <v>23</v>
      </c>
      <c r="M447" s="360" t="n">
        <v>3</v>
      </c>
      <c r="N447" s="360" t="inlineStr"/>
      <c r="O447" s="360" t="n">
        <v>0</v>
      </c>
      <c r="P447" s="360" t="n"/>
      <c r="Q447" s="360" t="n"/>
      <c r="R447" s="360" t="n"/>
      <c r="S447" s="360" t="n"/>
      <c r="T447" s="360" t="n"/>
      <c r="U447" s="360" t="n"/>
      <c r="V447" s="360" t="n"/>
      <c r="W447" s="360" t="n">
        <v>0</v>
      </c>
      <c r="X447" s="360" t="n">
        <v>1</v>
      </c>
      <c r="Y447" s="360" t="n">
        <v>0</v>
      </c>
      <c r="Z447" s="360" t="n"/>
      <c r="AA447" s="360" t="n"/>
      <c r="AB447" s="360" t="n"/>
    </row>
    <row r="448">
      <c r="A448" s="360" t="n">
        <v>50</v>
      </c>
      <c r="B448" s="360" t="n">
        <v>0</v>
      </c>
      <c r="C448" s="360" t="n">
        <v>0</v>
      </c>
      <c r="D448" s="360" t="n">
        <v>1</v>
      </c>
      <c r="E448" s="360" t="n">
        <v>233</v>
      </c>
      <c r="F448" s="360">
        <f>ROUND(Source!BD423,O448)</f>
        <v/>
      </c>
      <c r="G448" s="360" t="inlineStr">
        <is>
          <t>Перевозка</t>
        </is>
      </c>
      <c r="H448" s="360" t="inlineStr">
        <is>
          <t>Перевозка грузов</t>
        </is>
      </c>
      <c r="I448" s="360" t="n"/>
      <c r="J448" s="360" t="n"/>
      <c r="K448" s="360" t="n">
        <v>233</v>
      </c>
      <c r="L448" s="360" t="n">
        <v>24</v>
      </c>
      <c r="M448" s="360" t="n">
        <v>3</v>
      </c>
      <c r="N448" s="360" t="inlineStr"/>
      <c r="O448" s="360" t="n">
        <v>0</v>
      </c>
      <c r="P448" s="360" t="n"/>
      <c r="Q448" s="360" t="n"/>
      <c r="R448" s="360" t="n"/>
      <c r="S448" s="360" t="n"/>
      <c r="T448" s="360" t="n"/>
      <c r="U448" s="360" t="n"/>
      <c r="V448" s="360" t="n"/>
      <c r="W448" s="360" t="n">
        <v>0</v>
      </c>
      <c r="X448" s="360" t="n">
        <v>1</v>
      </c>
      <c r="Y448" s="360" t="n">
        <v>0</v>
      </c>
      <c r="Z448" s="360" t="n"/>
      <c r="AA448" s="360" t="n"/>
      <c r="AB448" s="360" t="n"/>
    </row>
    <row r="449">
      <c r="A449" s="360" t="n">
        <v>50</v>
      </c>
      <c r="B449" s="360" t="n">
        <v>0</v>
      </c>
      <c r="C449" s="360" t="n">
        <v>0</v>
      </c>
      <c r="D449" s="360" t="n">
        <v>1</v>
      </c>
      <c r="E449" s="360" t="n">
        <v>210</v>
      </c>
      <c r="F449" s="360">
        <f>ROUND(Source!X423,O449)</f>
        <v/>
      </c>
      <c r="G449" s="360" t="inlineStr">
        <is>
          <t>НР</t>
        </is>
      </c>
      <c r="H449" s="360" t="inlineStr">
        <is>
          <t>Накладные расходы</t>
        </is>
      </c>
      <c r="I449" s="360" t="n"/>
      <c r="J449" s="360" t="n"/>
      <c r="K449" s="360" t="n">
        <v>210</v>
      </c>
      <c r="L449" s="360" t="n">
        <v>25</v>
      </c>
      <c r="M449" s="360" t="n">
        <v>3</v>
      </c>
      <c r="N449" s="360" t="inlineStr"/>
      <c r="O449" s="360" t="n">
        <v>0</v>
      </c>
      <c r="P449" s="360" t="n"/>
      <c r="Q449" s="360" t="n"/>
      <c r="R449" s="360" t="n"/>
      <c r="S449" s="360" t="n"/>
      <c r="T449" s="360" t="n"/>
      <c r="U449" s="360" t="n"/>
      <c r="V449" s="360" t="n"/>
      <c r="W449" s="360" t="n">
        <v>0</v>
      </c>
      <c r="X449" s="360" t="n">
        <v>1</v>
      </c>
      <c r="Y449" s="360" t="n">
        <v>0</v>
      </c>
      <c r="Z449" s="360" t="n"/>
      <c r="AA449" s="360" t="n"/>
      <c r="AB449" s="360" t="n"/>
    </row>
    <row r="450">
      <c r="A450" s="360" t="n">
        <v>50</v>
      </c>
      <c r="B450" s="360" t="n">
        <v>0</v>
      </c>
      <c r="C450" s="360" t="n">
        <v>0</v>
      </c>
      <c r="D450" s="360" t="n">
        <v>1</v>
      </c>
      <c r="E450" s="360" t="n">
        <v>211</v>
      </c>
      <c r="F450" s="360">
        <f>ROUND(Source!Y423,O450)</f>
        <v/>
      </c>
      <c r="G450" s="360" t="inlineStr">
        <is>
          <t>СмПриб</t>
        </is>
      </c>
      <c r="H450" s="360" t="inlineStr">
        <is>
          <t>Сметная прибыль</t>
        </is>
      </c>
      <c r="I450" s="360" t="n"/>
      <c r="J450" s="360" t="n"/>
      <c r="K450" s="360" t="n">
        <v>211</v>
      </c>
      <c r="L450" s="360" t="n">
        <v>26</v>
      </c>
      <c r="M450" s="360" t="n">
        <v>3</v>
      </c>
      <c r="N450" s="360" t="inlineStr"/>
      <c r="O450" s="360" t="n">
        <v>0</v>
      </c>
      <c r="P450" s="360" t="n"/>
      <c r="Q450" s="360" t="n"/>
      <c r="R450" s="360" t="n"/>
      <c r="S450" s="360" t="n"/>
      <c r="T450" s="360" t="n"/>
      <c r="U450" s="360" t="n"/>
      <c r="V450" s="360" t="n"/>
      <c r="W450" s="360" t="n">
        <v>0</v>
      </c>
      <c r="X450" s="360" t="n">
        <v>1</v>
      </c>
      <c r="Y450" s="360" t="n">
        <v>0</v>
      </c>
      <c r="Z450" s="360" t="n"/>
      <c r="AA450" s="360" t="n"/>
      <c r="AB450" s="360" t="n"/>
    </row>
    <row r="451">
      <c r="A451" s="360" t="n">
        <v>50</v>
      </c>
      <c r="B451" s="360" t="n">
        <v>0</v>
      </c>
      <c r="C451" s="360" t="n">
        <v>0</v>
      </c>
      <c r="D451" s="360" t="n">
        <v>1</v>
      </c>
      <c r="E451" s="360" t="n">
        <v>224</v>
      </c>
      <c r="F451" s="360">
        <f>ROUND(Source!AR423,O451)</f>
        <v/>
      </c>
      <c r="G451" s="360" t="inlineStr">
        <is>
          <t>Всего</t>
        </is>
      </c>
      <c r="H451" s="360" t="inlineStr">
        <is>
          <t>Всего с НР и СП</t>
        </is>
      </c>
      <c r="I451" s="360" t="n"/>
      <c r="J451" s="360" t="n"/>
      <c r="K451" s="360" t="n">
        <v>224</v>
      </c>
      <c r="L451" s="360" t="n">
        <v>27</v>
      </c>
      <c r="M451" s="360" t="n">
        <v>3</v>
      </c>
      <c r="N451" s="360" t="inlineStr"/>
      <c r="O451" s="360" t="n">
        <v>0</v>
      </c>
      <c r="P451" s="360" t="n"/>
      <c r="Q451" s="360" t="n"/>
      <c r="R451" s="360" t="n"/>
      <c r="S451" s="360" t="n"/>
      <c r="T451" s="360" t="n"/>
      <c r="U451" s="360" t="n"/>
      <c r="V451" s="360" t="n"/>
      <c r="W451" s="360" t="n">
        <v>0</v>
      </c>
      <c r="X451" s="360" t="n">
        <v>1</v>
      </c>
      <c r="Y451" s="360" t="n">
        <v>0</v>
      </c>
      <c r="Z451" s="360" t="n"/>
      <c r="AA451" s="360" t="n"/>
      <c r="AB451" s="360" t="n"/>
    </row>
    <row r="452">
      <c r="A452" s="360" t="n">
        <v>50</v>
      </c>
      <c r="B452" s="360" t="n">
        <v>0</v>
      </c>
      <c r="C452" s="360" t="n">
        <v>0</v>
      </c>
      <c r="D452" s="360" t="n">
        <v>2</v>
      </c>
      <c r="E452" s="360" t="n">
        <v>0</v>
      </c>
      <c r="F452" s="360">
        <f>ROUND(F451,O452)</f>
        <v/>
      </c>
      <c r="G452" s="360" t="inlineStr">
        <is>
          <t>и1</t>
        </is>
      </c>
      <c r="H452" s="360" t="inlineStr">
        <is>
          <t>Итого</t>
        </is>
      </c>
      <c r="I452" s="360" t="n"/>
      <c r="J452" s="360" t="n"/>
      <c r="K452" s="360" t="n">
        <v>212</v>
      </c>
      <c r="L452" s="360" t="n">
        <v>28</v>
      </c>
      <c r="M452" s="360" t="n">
        <v>0</v>
      </c>
      <c r="N452" s="360" t="inlineStr"/>
      <c r="O452" s="360" t="n">
        <v>0</v>
      </c>
      <c r="P452" s="360" t="n"/>
      <c r="Q452" s="360" t="n"/>
      <c r="R452" s="360" t="n"/>
      <c r="S452" s="360" t="n"/>
      <c r="T452" s="360" t="n"/>
      <c r="U452" s="360" t="n"/>
      <c r="V452" s="360" t="n"/>
      <c r="W452" s="360" t="n">
        <v>0</v>
      </c>
      <c r="X452" s="360" t="n">
        <v>1</v>
      </c>
      <c r="Y452" s="360" t="n">
        <v>0</v>
      </c>
      <c r="Z452" s="360" t="n"/>
      <c r="AA452" s="360" t="n"/>
      <c r="AB452" s="360" t="n"/>
    </row>
    <row r="453">
      <c r="A453" s="360" t="n">
        <v>50</v>
      </c>
      <c r="B453" s="360" t="n">
        <v>0</v>
      </c>
      <c r="C453" s="360" t="n">
        <v>0</v>
      </c>
      <c r="D453" s="360" t="n">
        <v>2</v>
      </c>
      <c r="E453" s="360" t="n">
        <v>0</v>
      </c>
      <c r="F453" s="360">
        <f>ROUND(F452*0.22,O453)</f>
        <v/>
      </c>
      <c r="G453" s="360" t="inlineStr">
        <is>
          <t>и2</t>
        </is>
      </c>
      <c r="H453" s="360" t="inlineStr">
        <is>
          <t>НДС 22%</t>
        </is>
      </c>
      <c r="I453" s="360" t="n"/>
      <c r="J453" s="360" t="n"/>
      <c r="K453" s="360" t="n">
        <v>212</v>
      </c>
      <c r="L453" s="360" t="n">
        <v>29</v>
      </c>
      <c r="M453" s="360" t="n">
        <v>0</v>
      </c>
      <c r="N453" s="360" t="inlineStr"/>
      <c r="O453" s="360" t="n">
        <v>0</v>
      </c>
      <c r="P453" s="360" t="n"/>
      <c r="Q453" s="360" t="n"/>
      <c r="R453" s="360" t="n"/>
      <c r="S453" s="360" t="n"/>
      <c r="T453" s="360" t="n"/>
      <c r="U453" s="360" t="n"/>
      <c r="V453" s="360" t="n"/>
      <c r="W453" s="360" t="n">
        <v>0</v>
      </c>
      <c r="X453" s="360" t="n">
        <v>1</v>
      </c>
      <c r="Y453" s="360" t="n">
        <v>0</v>
      </c>
      <c r="Z453" s="360" t="n"/>
      <c r="AA453" s="360" t="n"/>
      <c r="AB453" s="360" t="n"/>
    </row>
    <row r="454">
      <c r="A454" s="360" t="n">
        <v>50</v>
      </c>
      <c r="B454" s="360" t="n">
        <v>0</v>
      </c>
      <c r="C454" s="360" t="n">
        <v>0</v>
      </c>
      <c r="D454" s="360" t="n">
        <v>2</v>
      </c>
      <c r="E454" s="360" t="n">
        <v>213</v>
      </c>
      <c r="F454" s="360">
        <f>ROUND(F452+F453,O454)</f>
        <v/>
      </c>
      <c r="G454" s="360" t="inlineStr">
        <is>
          <t>и3</t>
        </is>
      </c>
      <c r="H454" s="360" t="inlineStr">
        <is>
          <t>Всего</t>
        </is>
      </c>
      <c r="I454" s="360" t="n"/>
      <c r="J454" s="360" t="n"/>
      <c r="K454" s="360" t="n">
        <v>212</v>
      </c>
      <c r="L454" s="360" t="n">
        <v>30</v>
      </c>
      <c r="M454" s="360" t="n">
        <v>0</v>
      </c>
      <c r="N454" s="360" t="inlineStr"/>
      <c r="O454" s="360" t="n">
        <v>0</v>
      </c>
      <c r="P454" s="360" t="n"/>
      <c r="Q454" s="360" t="n"/>
      <c r="R454" s="360" t="n"/>
      <c r="S454" s="360" t="n"/>
      <c r="T454" s="360" t="n"/>
      <c r="U454" s="360" t="n"/>
      <c r="V454" s="360" t="n"/>
      <c r="W454" s="360" t="n">
        <v>0</v>
      </c>
      <c r="X454" s="360" t="n">
        <v>1</v>
      </c>
      <c r="Y454" s="360" t="n">
        <v>0</v>
      </c>
      <c r="Z454" s="360" t="n"/>
      <c r="AA454" s="360" t="n"/>
      <c r="AB454" s="360" t="n"/>
    </row>
    <row r="455"/>
    <row r="456">
      <c r="A456" s="356" t="n">
        <v>3</v>
      </c>
      <c r="B456" s="356" t="n">
        <v>0</v>
      </c>
      <c r="C456" s="356" t="n"/>
      <c r="D456" s="356">
        <f>ROW(A462)</f>
        <v/>
      </c>
      <c r="E456" s="356" t="n"/>
      <c r="F456" s="356" t="inlineStr">
        <is>
          <t>Новая локальная смета</t>
        </is>
      </c>
      <c r="G456" s="356" t="inlineStr">
        <is>
          <t>Парковая, д.15</t>
        </is>
      </c>
      <c r="H456" s="356" t="inlineStr"/>
      <c r="I456" s="356" t="n">
        <v>0</v>
      </c>
      <c r="J456" s="356" t="inlineStr"/>
      <c r="K456" s="356" t="n">
        <v>0</v>
      </c>
      <c r="L456" s="356" t="inlineStr">
        <is>
          <t>Новая локальная смета</t>
        </is>
      </c>
      <c r="M456" s="356" t="inlineStr"/>
      <c r="N456" s="356" t="n"/>
      <c r="O456" s="356" t="n"/>
      <c r="P456" s="356" t="n"/>
      <c r="Q456" s="356" t="n"/>
      <c r="R456" s="356" t="n"/>
      <c r="S456" s="356" t="n">
        <v>0</v>
      </c>
      <c r="T456" s="356" t="n"/>
      <c r="U456" s="356" t="inlineStr"/>
      <c r="V456" s="356" t="n">
        <v>0</v>
      </c>
      <c r="W456" s="356" t="n"/>
      <c r="X456" s="356" t="n"/>
      <c r="Y456" s="356" t="n"/>
      <c r="Z456" s="356" t="n"/>
      <c r="AA456" s="356" t="n"/>
      <c r="AB456" s="356" t="inlineStr"/>
      <c r="AC456" s="356" t="inlineStr"/>
      <c r="AD456" s="356" t="inlineStr"/>
      <c r="AE456" s="356" t="inlineStr"/>
      <c r="AF456" s="356" t="inlineStr"/>
      <c r="AG456" s="356" t="inlineStr"/>
      <c r="AH456" s="356" t="n"/>
      <c r="AI456" s="356" t="n"/>
      <c r="AJ456" s="356" t="n"/>
      <c r="AK456" s="356" t="n"/>
      <c r="AL456" s="356" t="n"/>
      <c r="AM456" s="356" t="n"/>
      <c r="AN456" s="356" t="n"/>
      <c r="AO456" s="356" t="n"/>
      <c r="AP456" s="356" t="inlineStr"/>
      <c r="AQ456" s="356" t="inlineStr"/>
      <c r="AR456" s="356" t="inlineStr"/>
      <c r="AS456" s="356" t="n"/>
      <c r="AT456" s="356" t="n"/>
      <c r="AU456" s="356" t="n"/>
      <c r="AV456" s="356" t="n"/>
      <c r="AW456" s="356" t="n"/>
      <c r="AX456" s="356" t="n"/>
      <c r="AY456" s="356" t="n"/>
      <c r="AZ456" s="356" t="inlineStr"/>
      <c r="BA456" s="356" t="n"/>
      <c r="BB456" s="356" t="inlineStr"/>
      <c r="BC456" s="356" t="inlineStr"/>
      <c r="BD456" s="356" t="inlineStr"/>
      <c r="BE456" s="356" t="inlineStr"/>
      <c r="BF456" s="356" t="inlineStr"/>
      <c r="BG456" s="356" t="inlineStr"/>
      <c r="BH456" s="356" t="inlineStr"/>
      <c r="BI456" s="356" t="inlineStr"/>
      <c r="BJ456" s="356" t="inlineStr"/>
      <c r="BK456" s="356" t="inlineStr"/>
      <c r="BL456" s="356" t="inlineStr"/>
      <c r="BM456" s="356" t="inlineStr"/>
      <c r="BN456" s="356" t="inlineStr"/>
      <c r="BO456" s="356" t="inlineStr"/>
      <c r="BP456" s="356" t="inlineStr"/>
      <c r="BQ456" s="356" t="n"/>
      <c r="BR456" s="356" t="n"/>
      <c r="BS456" s="356" t="n"/>
      <c r="BT456" s="356" t="n"/>
      <c r="BU456" s="356" t="n"/>
      <c r="BV456" s="356" t="n"/>
      <c r="BW456" s="356" t="n"/>
      <c r="BX456" s="356" t="n">
        <v>0</v>
      </c>
      <c r="BY456" s="356" t="n"/>
      <c r="BZ456" s="356" t="n"/>
      <c r="CA456" s="356" t="n"/>
      <c r="CB456" s="356" t="n"/>
      <c r="CC456" s="356" t="n"/>
      <c r="CD456" s="356" t="n"/>
      <c r="CE456" s="356" t="n"/>
      <c r="CF456" s="356" t="n">
        <v>0</v>
      </c>
      <c r="CG456" s="356" t="n">
        <v>0</v>
      </c>
      <c r="CH456" s="356" t="n"/>
      <c r="CI456" s="356" t="inlineStr"/>
      <c r="CJ456" s="356" t="inlineStr"/>
      <c r="CK456" t="inlineStr"/>
      <c r="CL456" t="inlineStr"/>
      <c r="CM456" t="inlineStr"/>
      <c r="CN456" t="inlineStr"/>
      <c r="CO456" t="inlineStr"/>
      <c r="CP456" t="inlineStr"/>
      <c r="CQ456" t="inlineStr"/>
    </row>
    <row r="457"/>
    <row r="458">
      <c r="A458" s="358" t="n">
        <v>52</v>
      </c>
      <c r="B458" s="358">
        <f>B462</f>
        <v/>
      </c>
      <c r="C458" s="358">
        <f>C462</f>
        <v/>
      </c>
      <c r="D458" s="358">
        <f>D462</f>
        <v/>
      </c>
      <c r="E458" s="358">
        <f>E462</f>
        <v/>
      </c>
      <c r="F458" s="358">
        <f>F462</f>
        <v/>
      </c>
      <c r="G458" s="358">
        <f>G462</f>
        <v/>
      </c>
      <c r="H458" s="358" t="n"/>
      <c r="I458" s="358" t="n"/>
      <c r="J458" s="358" t="n"/>
      <c r="K458" s="358" t="n"/>
      <c r="L458" s="358" t="n"/>
      <c r="M458" s="358" t="n"/>
      <c r="N458" s="358" t="n"/>
      <c r="O458" s="358">
        <f>O462</f>
        <v/>
      </c>
      <c r="P458" s="358">
        <f>P462</f>
        <v/>
      </c>
      <c r="Q458" s="358">
        <f>Q462</f>
        <v/>
      </c>
      <c r="R458" s="358">
        <f>R462</f>
        <v/>
      </c>
      <c r="S458" s="358">
        <f>S462</f>
        <v/>
      </c>
      <c r="T458" s="358">
        <f>T462</f>
        <v/>
      </c>
      <c r="U458" s="358">
        <f>U462</f>
        <v/>
      </c>
      <c r="V458" s="358">
        <f>V462</f>
        <v/>
      </c>
      <c r="W458" s="358">
        <f>W462</f>
        <v/>
      </c>
      <c r="X458" s="358">
        <f>X462</f>
        <v/>
      </c>
      <c r="Y458" s="358">
        <f>Y462</f>
        <v/>
      </c>
      <c r="Z458" s="358">
        <f>Z462</f>
        <v/>
      </c>
      <c r="AA458" s="358">
        <f>AA462</f>
        <v/>
      </c>
      <c r="AB458" s="358">
        <f>AB462</f>
        <v/>
      </c>
      <c r="AC458" s="358">
        <f>AC462</f>
        <v/>
      </c>
      <c r="AD458" s="358">
        <f>AD462</f>
        <v/>
      </c>
      <c r="AE458" s="358">
        <f>AE462</f>
        <v/>
      </c>
      <c r="AF458" s="358">
        <f>AF462</f>
        <v/>
      </c>
      <c r="AG458" s="358">
        <f>AG462</f>
        <v/>
      </c>
      <c r="AH458" s="358">
        <f>AH462</f>
        <v/>
      </c>
      <c r="AI458" s="358">
        <f>AI462</f>
        <v/>
      </c>
      <c r="AJ458" s="358">
        <f>AJ462</f>
        <v/>
      </c>
      <c r="AK458" s="358">
        <f>AK462</f>
        <v/>
      </c>
      <c r="AL458" s="358">
        <f>AL462</f>
        <v/>
      </c>
      <c r="AM458" s="358">
        <f>AM462</f>
        <v/>
      </c>
      <c r="AN458" s="358">
        <f>AN462</f>
        <v/>
      </c>
      <c r="AO458" s="358">
        <f>AO462</f>
        <v/>
      </c>
      <c r="AP458" s="358">
        <f>AP462</f>
        <v/>
      </c>
      <c r="AQ458" s="358">
        <f>AQ462</f>
        <v/>
      </c>
      <c r="AR458" s="358">
        <f>AR462</f>
        <v/>
      </c>
      <c r="AS458" s="358">
        <f>AS462</f>
        <v/>
      </c>
      <c r="AT458" s="358">
        <f>AT462</f>
        <v/>
      </c>
      <c r="AU458" s="358">
        <f>AU462</f>
        <v/>
      </c>
      <c r="AV458" s="358">
        <f>AV462</f>
        <v/>
      </c>
      <c r="AW458" s="358">
        <f>AW462</f>
        <v/>
      </c>
      <c r="AX458" s="358">
        <f>AX462</f>
        <v/>
      </c>
      <c r="AY458" s="358">
        <f>AY462</f>
        <v/>
      </c>
      <c r="AZ458" s="358">
        <f>AZ462</f>
        <v/>
      </c>
      <c r="BA458" s="358">
        <f>BA462</f>
        <v/>
      </c>
      <c r="BB458" s="358">
        <f>BB462</f>
        <v/>
      </c>
      <c r="BC458" s="358">
        <f>BC462</f>
        <v/>
      </c>
      <c r="BD458" s="358">
        <f>BD462</f>
        <v/>
      </c>
      <c r="BE458" s="358">
        <f>BE462</f>
        <v/>
      </c>
      <c r="BF458" s="358">
        <f>BF462</f>
        <v/>
      </c>
      <c r="BG458" s="358">
        <f>BG462</f>
        <v/>
      </c>
      <c r="BH458" s="358">
        <f>BH462</f>
        <v/>
      </c>
      <c r="BI458" s="358">
        <f>BI462</f>
        <v/>
      </c>
      <c r="BJ458" s="358">
        <f>BJ462</f>
        <v/>
      </c>
      <c r="BK458" s="358">
        <f>BK462</f>
        <v/>
      </c>
      <c r="BL458" s="358">
        <f>BL462</f>
        <v/>
      </c>
      <c r="BM458" s="358">
        <f>BM462</f>
        <v/>
      </c>
      <c r="BN458" s="358">
        <f>BN462</f>
        <v/>
      </c>
      <c r="BO458" s="358">
        <f>BO462</f>
        <v/>
      </c>
      <c r="BP458" s="358">
        <f>BP462</f>
        <v/>
      </c>
      <c r="BQ458" s="358">
        <f>BQ462</f>
        <v/>
      </c>
      <c r="BR458" s="358">
        <f>BR462</f>
        <v/>
      </c>
      <c r="BS458" s="358">
        <f>BS462</f>
        <v/>
      </c>
      <c r="BT458" s="358">
        <f>BT462</f>
        <v/>
      </c>
      <c r="BU458" s="358">
        <f>BU462</f>
        <v/>
      </c>
      <c r="BV458" s="358">
        <f>BV462</f>
        <v/>
      </c>
      <c r="BW458" s="358">
        <f>BW462</f>
        <v/>
      </c>
      <c r="BX458" s="358">
        <f>BX462</f>
        <v/>
      </c>
      <c r="BY458" s="358">
        <f>BY462</f>
        <v/>
      </c>
      <c r="BZ458" s="358">
        <f>BZ462</f>
        <v/>
      </c>
      <c r="CA458" s="358">
        <f>CA462</f>
        <v/>
      </c>
      <c r="CB458" s="358">
        <f>CB462</f>
        <v/>
      </c>
      <c r="CC458" s="358">
        <f>CC462</f>
        <v/>
      </c>
      <c r="CD458" s="358">
        <f>CD462</f>
        <v/>
      </c>
      <c r="CE458" s="358">
        <f>CE462</f>
        <v/>
      </c>
      <c r="CF458" s="358">
        <f>CF462</f>
        <v/>
      </c>
      <c r="CG458" s="358">
        <f>CG462</f>
        <v/>
      </c>
      <c r="CH458" s="358">
        <f>CH462</f>
        <v/>
      </c>
      <c r="CI458" s="358">
        <f>CI462</f>
        <v/>
      </c>
      <c r="CJ458" s="358">
        <f>CJ462</f>
        <v/>
      </c>
      <c r="CK458" s="358">
        <f>CK462</f>
        <v/>
      </c>
      <c r="CL458" s="358">
        <f>CL462</f>
        <v/>
      </c>
      <c r="CM458" s="358">
        <f>CM462</f>
        <v/>
      </c>
      <c r="CN458" s="358">
        <f>CN462</f>
        <v/>
      </c>
      <c r="CO458" s="358">
        <f>CO462</f>
        <v/>
      </c>
      <c r="CP458" s="358">
        <f>CP462</f>
        <v/>
      </c>
      <c r="CQ458" s="358">
        <f>CQ462</f>
        <v/>
      </c>
      <c r="CR458" s="358">
        <f>CR462</f>
        <v/>
      </c>
      <c r="CS458" s="358">
        <f>CS462</f>
        <v/>
      </c>
      <c r="CT458" s="358">
        <f>CT462</f>
        <v/>
      </c>
      <c r="CU458" s="358">
        <f>CU462</f>
        <v/>
      </c>
      <c r="CV458" s="358">
        <f>CV462</f>
        <v/>
      </c>
      <c r="CW458" s="358">
        <f>CW462</f>
        <v/>
      </c>
      <c r="CX458" s="358">
        <f>CX462</f>
        <v/>
      </c>
      <c r="CY458" s="358">
        <f>CY462</f>
        <v/>
      </c>
      <c r="CZ458" s="358">
        <f>CZ462</f>
        <v/>
      </c>
      <c r="DA458" s="358">
        <f>DA462</f>
        <v/>
      </c>
      <c r="DB458" s="358">
        <f>DB462</f>
        <v/>
      </c>
      <c r="DC458" s="358">
        <f>DC462</f>
        <v/>
      </c>
      <c r="DD458" s="358">
        <f>DD462</f>
        <v/>
      </c>
      <c r="DE458" s="358">
        <f>DE462</f>
        <v/>
      </c>
      <c r="DF458" s="358">
        <f>DF462</f>
        <v/>
      </c>
      <c r="DG458" s="359">
        <f>DG462</f>
        <v/>
      </c>
      <c r="DH458" s="359">
        <f>DH462</f>
        <v/>
      </c>
      <c r="DI458" s="359">
        <f>DI462</f>
        <v/>
      </c>
      <c r="DJ458" s="359">
        <f>DJ462</f>
        <v/>
      </c>
      <c r="DK458" s="359">
        <f>DK462</f>
        <v/>
      </c>
      <c r="DL458" s="359">
        <f>DL462</f>
        <v/>
      </c>
      <c r="DM458" s="359">
        <f>DM462</f>
        <v/>
      </c>
      <c r="DN458" s="359">
        <f>DN462</f>
        <v/>
      </c>
      <c r="DO458" s="359">
        <f>DO462</f>
        <v/>
      </c>
      <c r="DP458" s="359">
        <f>DP462</f>
        <v/>
      </c>
      <c r="DQ458" s="359">
        <f>DQ462</f>
        <v/>
      </c>
      <c r="DR458" s="359">
        <f>DR462</f>
        <v/>
      </c>
      <c r="DS458" s="359">
        <f>DS462</f>
        <v/>
      </c>
      <c r="DT458" s="359">
        <f>DT462</f>
        <v/>
      </c>
      <c r="DU458" s="359">
        <f>DU462</f>
        <v/>
      </c>
      <c r="DV458" s="359">
        <f>DV462</f>
        <v/>
      </c>
      <c r="DW458" s="359">
        <f>DW462</f>
        <v/>
      </c>
      <c r="DX458" s="359">
        <f>DX462</f>
        <v/>
      </c>
      <c r="DY458" s="359">
        <f>DY462</f>
        <v/>
      </c>
      <c r="DZ458" s="359">
        <f>DZ462</f>
        <v/>
      </c>
      <c r="EA458" s="359">
        <f>EA462</f>
        <v/>
      </c>
      <c r="EB458" s="359">
        <f>EB462</f>
        <v/>
      </c>
      <c r="EC458" s="359">
        <f>EC462</f>
        <v/>
      </c>
      <c r="ED458" s="359">
        <f>ED462</f>
        <v/>
      </c>
      <c r="EE458" s="359">
        <f>EE462</f>
        <v/>
      </c>
      <c r="EF458" s="359">
        <f>EF462</f>
        <v/>
      </c>
      <c r="EG458" s="359">
        <f>EG462</f>
        <v/>
      </c>
      <c r="EH458" s="359">
        <f>EH462</f>
        <v/>
      </c>
      <c r="EI458" s="359">
        <f>EI462</f>
        <v/>
      </c>
      <c r="EJ458" s="359">
        <f>EJ462</f>
        <v/>
      </c>
      <c r="EK458" s="359">
        <f>EK462</f>
        <v/>
      </c>
      <c r="EL458" s="359">
        <f>EL462</f>
        <v/>
      </c>
      <c r="EM458" s="359">
        <f>EM462</f>
        <v/>
      </c>
      <c r="EN458" s="359">
        <f>EN462</f>
        <v/>
      </c>
      <c r="EO458" s="359">
        <f>EO462</f>
        <v/>
      </c>
      <c r="EP458" s="359">
        <f>EP462</f>
        <v/>
      </c>
      <c r="EQ458" s="359">
        <f>EQ462</f>
        <v/>
      </c>
      <c r="ER458" s="359">
        <f>ER462</f>
        <v/>
      </c>
      <c r="ES458" s="359">
        <f>ES462</f>
        <v/>
      </c>
      <c r="ET458" s="359">
        <f>ET462</f>
        <v/>
      </c>
      <c r="EU458" s="359">
        <f>EU462</f>
        <v/>
      </c>
      <c r="EV458" s="359">
        <f>EV462</f>
        <v/>
      </c>
      <c r="EW458" s="359">
        <f>EW462</f>
        <v/>
      </c>
      <c r="EX458" s="359">
        <f>EX462</f>
        <v/>
      </c>
      <c r="EY458" s="359">
        <f>EY462</f>
        <v/>
      </c>
      <c r="EZ458" s="359">
        <f>EZ462</f>
        <v/>
      </c>
      <c r="FA458" s="359">
        <f>FA462</f>
        <v/>
      </c>
      <c r="FB458" s="359">
        <f>FB462</f>
        <v/>
      </c>
      <c r="FC458" s="359">
        <f>FC462</f>
        <v/>
      </c>
      <c r="FD458" s="359">
        <f>FD462</f>
        <v/>
      </c>
      <c r="FE458" s="359">
        <f>FE462</f>
        <v/>
      </c>
      <c r="FF458" s="359">
        <f>FF462</f>
        <v/>
      </c>
      <c r="FG458" s="359">
        <f>FG462</f>
        <v/>
      </c>
      <c r="FH458" s="359">
        <f>FH462</f>
        <v/>
      </c>
      <c r="FI458" s="359">
        <f>FI462</f>
        <v/>
      </c>
      <c r="FJ458" s="359">
        <f>FJ462</f>
        <v/>
      </c>
      <c r="FK458" s="359">
        <f>FK462</f>
        <v/>
      </c>
      <c r="FL458" s="359">
        <f>FL462</f>
        <v/>
      </c>
      <c r="FM458" s="359">
        <f>FM462</f>
        <v/>
      </c>
      <c r="FN458" s="359">
        <f>FN462</f>
        <v/>
      </c>
      <c r="FO458" s="359">
        <f>FO462</f>
        <v/>
      </c>
      <c r="FP458" s="359">
        <f>FP462</f>
        <v/>
      </c>
      <c r="FQ458" s="359">
        <f>FQ462</f>
        <v/>
      </c>
      <c r="FR458" s="359">
        <f>FR462</f>
        <v/>
      </c>
      <c r="FS458" s="359">
        <f>FS462</f>
        <v/>
      </c>
      <c r="FT458" s="359">
        <f>FT462</f>
        <v/>
      </c>
      <c r="FU458" s="359">
        <f>FU462</f>
        <v/>
      </c>
      <c r="FV458" s="359">
        <f>FV462</f>
        <v/>
      </c>
      <c r="FW458" s="359">
        <f>FW462</f>
        <v/>
      </c>
      <c r="FX458" s="359">
        <f>FX462</f>
        <v/>
      </c>
      <c r="FY458" s="359">
        <f>FY462</f>
        <v/>
      </c>
      <c r="FZ458" s="359">
        <f>FZ462</f>
        <v/>
      </c>
      <c r="GA458" s="359">
        <f>GA462</f>
        <v/>
      </c>
      <c r="GB458" s="359">
        <f>GB462</f>
        <v/>
      </c>
      <c r="GC458" s="359">
        <f>GC462</f>
        <v/>
      </c>
      <c r="GD458" s="359">
        <f>GD462</f>
        <v/>
      </c>
      <c r="GE458" s="359">
        <f>GE462</f>
        <v/>
      </c>
      <c r="GF458" s="359">
        <f>GF462</f>
        <v/>
      </c>
      <c r="GG458" s="359">
        <f>GG462</f>
        <v/>
      </c>
      <c r="GH458" s="359">
        <f>GH462</f>
        <v/>
      </c>
      <c r="GI458" s="359">
        <f>GI462</f>
        <v/>
      </c>
      <c r="GJ458" s="359">
        <f>GJ462</f>
        <v/>
      </c>
      <c r="GK458" s="359">
        <f>GK462</f>
        <v/>
      </c>
      <c r="GL458" s="359">
        <f>GL462</f>
        <v/>
      </c>
      <c r="GM458" s="359">
        <f>GM462</f>
        <v/>
      </c>
      <c r="GN458" s="359">
        <f>GN462</f>
        <v/>
      </c>
      <c r="GO458" s="359">
        <f>GO462</f>
        <v/>
      </c>
      <c r="GP458" s="359">
        <f>GP462</f>
        <v/>
      </c>
      <c r="GQ458" s="359">
        <f>GQ462</f>
        <v/>
      </c>
      <c r="GR458" s="359">
        <f>GR462</f>
        <v/>
      </c>
      <c r="GS458" s="359">
        <f>GS462</f>
        <v/>
      </c>
      <c r="GT458" s="359">
        <f>GT462</f>
        <v/>
      </c>
      <c r="GU458" s="359">
        <f>GU462</f>
        <v/>
      </c>
      <c r="GV458" s="359">
        <f>GV462</f>
        <v/>
      </c>
      <c r="GW458" s="359">
        <f>GW462</f>
        <v/>
      </c>
      <c r="GX458" s="359">
        <f>GX462</f>
        <v/>
      </c>
    </row>
    <row r="459"/>
    <row r="460">
      <c r="A460" t="n">
        <v>17</v>
      </c>
      <c r="B460" t="n">
        <v>0</v>
      </c>
      <c r="C460">
        <f>ROW(SmtRes!A201)</f>
        <v/>
      </c>
      <c r="D460">
        <f>ROW(EtalonRes!A198)</f>
        <v/>
      </c>
      <c r="E460" t="inlineStr">
        <is>
          <t>1</t>
        </is>
      </c>
      <c r="F460" t="inlineStr">
        <is>
          <t>46-01-013-1</t>
        </is>
      </c>
      <c r="G460" t="inlineStr">
        <is>
          <t>Усиление сварных швов (наплавкой)</t>
        </is>
      </c>
      <c r="H460" t="inlineStr">
        <is>
          <t>1 м шва</t>
        </is>
      </c>
      <c r="I460">
        <f>ROUND(ROUND(0.126+0.063,4),7)</f>
        <v/>
      </c>
      <c r="J460" t="n">
        <v>0</v>
      </c>
      <c r="K460">
        <f>ROUND(ROUND(0.126+0.063,4),7)</f>
        <v/>
      </c>
      <c r="O460">
        <f>ROUND(CP460,0)</f>
        <v/>
      </c>
      <c r="P460">
        <f>ROUND(CQ460*I460,0)</f>
        <v/>
      </c>
      <c r="Q460">
        <f>(ROUND((ROUND(((ET460)*I460),0)*BB460),0)+ROUND((ROUND(((AE460-(EU460))*I460),0)*BS460),0))</f>
        <v/>
      </c>
      <c r="R460">
        <f>(ROUND((ROUND(((EU460)*I460),0)*BS460),0)+ROUND((ROUND(((AE460-(EU460))*I460),0)*BS460),0))</f>
        <v/>
      </c>
      <c r="S460">
        <f>ROUND(CT460*I460,0)</f>
        <v/>
      </c>
      <c r="T460">
        <f>ROUND(CU460*I460,0)</f>
        <v/>
      </c>
      <c r="U460">
        <f>ROUND(CV460*I460,7)</f>
        <v/>
      </c>
      <c r="V460">
        <f>ROUND(CW460*I460,7)</f>
        <v/>
      </c>
      <c r="W460">
        <f>ROUND(CX460*I460,0)</f>
        <v/>
      </c>
      <c r="X460">
        <f>ROUND(CY460,0)</f>
        <v/>
      </c>
      <c r="Y460">
        <f>ROUND(CZ460,0)</f>
        <v/>
      </c>
      <c r="AA460" t="n">
        <v>78855224</v>
      </c>
      <c r="AB460">
        <f>ROUND((AC460+AD460+AF460),2)</f>
        <v/>
      </c>
      <c r="AC460">
        <f>ROUND((ES460),2)</f>
        <v/>
      </c>
      <c r="AD460">
        <f>ROUND((((ET460)-(EU460))+AE460),2)</f>
        <v/>
      </c>
      <c r="AE460">
        <f>ROUND((EU460),2)</f>
        <v/>
      </c>
      <c r="AF460">
        <f>ROUND((EV460),2)</f>
        <v/>
      </c>
      <c r="AG460">
        <f>ROUND((AP460),2)</f>
        <v/>
      </c>
      <c r="AH460">
        <f>(EW460)</f>
        <v/>
      </c>
      <c r="AI460">
        <f>(EX460)</f>
        <v/>
      </c>
      <c r="AJ460">
        <f>(AS460)</f>
        <v/>
      </c>
      <c r="AK460" t="n">
        <v>60.56</v>
      </c>
      <c r="AL460" t="n">
        <v>20.2</v>
      </c>
      <c r="AM460" t="n">
        <v>17.44</v>
      </c>
      <c r="AN460" t="n">
        <v>0</v>
      </c>
      <c r="AO460" t="n">
        <v>22.92</v>
      </c>
      <c r="AP460" t="n">
        <v>0</v>
      </c>
      <c r="AQ460" t="n">
        <v>2.31</v>
      </c>
      <c r="AR460" t="n">
        <v>0</v>
      </c>
      <c r="AS460" t="n">
        <v>0</v>
      </c>
      <c r="AT460" t="n">
        <v>103</v>
      </c>
      <c r="AU460" t="n">
        <v>59</v>
      </c>
      <c r="AV460" t="n">
        <v>1</v>
      </c>
      <c r="AW460" t="n">
        <v>1</v>
      </c>
      <c r="AZ460" t="n">
        <v>1</v>
      </c>
      <c r="BA460" t="n">
        <v>52.25</v>
      </c>
      <c r="BB460" t="n">
        <v>7.1</v>
      </c>
      <c r="BC460" t="n">
        <v>21.95</v>
      </c>
      <c r="BD460" t="inlineStr"/>
      <c r="BE460" t="inlineStr"/>
      <c r="BF460" t="inlineStr"/>
      <c r="BG460" t="inlineStr"/>
      <c r="BH460" t="n">
        <v>0</v>
      </c>
      <c r="BI460" t="n">
        <v>1</v>
      </c>
      <c r="BJ460" t="inlineStr">
        <is>
          <t>ТЕР Московской обл., 46-01-013-1, приказ Минстроя России №675/пр от 28.02.2017 № 260/пр</t>
        </is>
      </c>
      <c r="BM460" t="n">
        <v>46001</v>
      </c>
      <c r="BN460" t="n">
        <v>0</v>
      </c>
      <c r="BO460" t="inlineStr">
        <is>
          <t>46-01-013-1</t>
        </is>
      </c>
      <c r="BP460" t="n">
        <v>1</v>
      </c>
      <c r="BQ460" t="n">
        <v>2</v>
      </c>
      <c r="BR460" t="n">
        <v>0</v>
      </c>
      <c r="BS460" t="n">
        <v>52.25</v>
      </c>
      <c r="BT460" t="n">
        <v>1</v>
      </c>
      <c r="BU460" t="n">
        <v>1</v>
      </c>
      <c r="BV460" t="n">
        <v>1</v>
      </c>
      <c r="BW460" t="n">
        <v>1</v>
      </c>
      <c r="BX460" t="n">
        <v>1</v>
      </c>
      <c r="BY460" t="inlineStr"/>
      <c r="BZ460" t="n">
        <v>103</v>
      </c>
      <c r="CA460" t="n">
        <v>59</v>
      </c>
      <c r="CB460" t="inlineStr"/>
      <c r="CE460" t="n">
        <v>12</v>
      </c>
      <c r="CF460" t="n">
        <v>0</v>
      </c>
      <c r="CG460" t="n">
        <v>0</v>
      </c>
      <c r="CM460" t="n">
        <v>0</v>
      </c>
      <c r="CN460" t="inlineStr"/>
      <c r="CO460" t="n">
        <v>0</v>
      </c>
      <c r="CP460">
        <f>(P460+Q460+S460)</f>
        <v/>
      </c>
      <c r="CQ460">
        <f>AC460*BC460</f>
        <v/>
      </c>
      <c r="CR460">
        <f>(ROUND((ROUND(((ET460)*1),0)*BB460),0)+ROUND((ROUND(((AE460-(EU460))*1),0)*BS460),0))</f>
        <v/>
      </c>
      <c r="CS460">
        <f>(ROUND((ROUND(((EU460)*1),0)*BS460),0)+ROUND((ROUND(((AE460-(EU460))*1),0)*BS460),0))</f>
        <v/>
      </c>
      <c r="CT460">
        <f>AF460*BA460</f>
        <v/>
      </c>
      <c r="CU460">
        <f>AG460</f>
        <v/>
      </c>
      <c r="CV460">
        <f>AH460</f>
        <v/>
      </c>
      <c r="CW460">
        <f>AI460</f>
        <v/>
      </c>
      <c r="CX460">
        <f>AJ460</f>
        <v/>
      </c>
      <c r="CY460">
        <f>(((S460+R460)*AT460)/100)</f>
        <v/>
      </c>
      <c r="CZ460">
        <f>(((S460+R460)*AU460)/100)</f>
        <v/>
      </c>
      <c r="DC460" t="inlineStr"/>
      <c r="DD460" t="inlineStr"/>
      <c r="DE460" t="inlineStr"/>
      <c r="DF460" t="inlineStr"/>
      <c r="DG460" t="inlineStr"/>
      <c r="DH460" t="inlineStr"/>
      <c r="DI460" t="inlineStr"/>
      <c r="DJ460" t="inlineStr"/>
      <c r="DK460" t="inlineStr"/>
      <c r="DL460" t="inlineStr"/>
      <c r="DM460" t="inlineStr"/>
      <c r="DN460" t="n">
        <v>0</v>
      </c>
      <c r="DO460" t="n">
        <v>0</v>
      </c>
      <c r="DP460" t="n">
        <v>1</v>
      </c>
      <c r="DQ460" t="n">
        <v>1</v>
      </c>
      <c r="DU460" t="n">
        <v>1013</v>
      </c>
      <c r="DV460" t="inlineStr">
        <is>
          <t>1 м шва</t>
        </is>
      </c>
      <c r="DW460" t="inlineStr">
        <is>
          <t>1 м шва</t>
        </is>
      </c>
      <c r="DX460" t="n">
        <v>1</v>
      </c>
      <c r="DZ460" t="inlineStr"/>
      <c r="EA460" t="inlineStr"/>
      <c r="EB460" t="inlineStr"/>
      <c r="EC460" t="inlineStr"/>
      <c r="EE460" t="n">
        <v>78725950</v>
      </c>
      <c r="EF460" t="n">
        <v>2</v>
      </c>
      <c r="EG460" t="inlineStr">
        <is>
          <t>Общестроительные работы</t>
        </is>
      </c>
      <c r="EH460" t="n">
        <v>40</v>
      </c>
      <c r="EI460" t="inlineStr">
        <is>
          <t>Работы по реконструкции зданий и сооружений</t>
        </is>
      </c>
      <c r="EJ460" t="n">
        <v>1</v>
      </c>
      <c r="EK460" t="n">
        <v>46001</v>
      </c>
      <c r="EL46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460" t="inlineStr">
        <is>
          <t>ФЕР-46</t>
        </is>
      </c>
      <c r="EO460" t="inlineStr"/>
      <c r="EQ460" t="n">
        <v>0</v>
      </c>
      <c r="ER460" t="n">
        <v>60.56</v>
      </c>
      <c r="ES460" t="n">
        <v>20.2</v>
      </c>
      <c r="ET460" t="n">
        <v>17.44</v>
      </c>
      <c r="EU460" t="n">
        <v>0</v>
      </c>
      <c r="EV460" t="n">
        <v>22.92</v>
      </c>
      <c r="EW460" t="n">
        <v>2.31</v>
      </c>
      <c r="EX460" t="n">
        <v>0</v>
      </c>
      <c r="EY460" t="n">
        <v>0</v>
      </c>
      <c r="FQ460" t="n">
        <v>0</v>
      </c>
      <c r="FR460" t="n">
        <v>0</v>
      </c>
      <c r="FS460" t="n">
        <v>0</v>
      </c>
      <c r="FX460" t="n">
        <v>103</v>
      </c>
      <c r="FY460" t="n">
        <v>59</v>
      </c>
      <c r="GA460" t="inlineStr"/>
      <c r="GD460" t="n">
        <v>1</v>
      </c>
      <c r="GF460" t="n">
        <v>1020622633</v>
      </c>
      <c r="GG460" t="n">
        <v>2</v>
      </c>
      <c r="GH460" t="n">
        <v>1</v>
      </c>
      <c r="GI460" t="n">
        <v>2</v>
      </c>
      <c r="GJ460" t="n">
        <v>0</v>
      </c>
      <c r="GK460" t="n">
        <v>0</v>
      </c>
      <c r="GL460">
        <f>ROUND(IF(AND(BH460=3,BI460=3,FS460&lt;&gt;0),P460,0),0)</f>
        <v/>
      </c>
      <c r="GM460">
        <f>ROUND(O460+X460+Y460,0)+GX460</f>
        <v/>
      </c>
      <c r="GN460">
        <f>IF(OR(BI460=0,BI460=1),GM460-GX460,0)</f>
        <v/>
      </c>
      <c r="GO460">
        <f>IF(BI460=2,GM460-GX460,0)</f>
        <v/>
      </c>
      <c r="GP460">
        <f>IF(BI460=4,GM460-GX460,0)</f>
        <v/>
      </c>
      <c r="GR460" t="n">
        <v>0</v>
      </c>
      <c r="GS460" t="n">
        <v>3</v>
      </c>
      <c r="GT460" t="n">
        <v>0</v>
      </c>
      <c r="GU460" t="inlineStr"/>
      <c r="GV460">
        <f>ROUND((GT460),2)</f>
        <v/>
      </c>
      <c r="GW460" t="n">
        <v>1</v>
      </c>
      <c r="GX460">
        <f>ROUND(HC460*I460,0)</f>
        <v/>
      </c>
      <c r="HA460" t="n">
        <v>0</v>
      </c>
      <c r="HB460" t="n">
        <v>0</v>
      </c>
      <c r="HC460">
        <f>GV460*GW460</f>
        <v/>
      </c>
      <c r="HE460" t="inlineStr"/>
      <c r="HF460" t="inlineStr"/>
      <c r="HM460" t="inlineStr"/>
      <c r="HN460" t="inlineStr">
        <is>
          <t>Пр/812-040.1-1</t>
        </is>
      </c>
      <c r="HO460" t="inlineStr">
        <is>
          <t>Пр/774-040.1</t>
        </is>
      </c>
      <c r="HP46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46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460" t="n">
        <v>0</v>
      </c>
      <c r="IK460" t="n">
        <v>0</v>
      </c>
    </row>
    <row r="461"/>
    <row r="462">
      <c r="A462" s="358" t="n">
        <v>51</v>
      </c>
      <c r="B462" s="358">
        <f>B456</f>
        <v/>
      </c>
      <c r="C462" s="358">
        <f>A456</f>
        <v/>
      </c>
      <c r="D462" s="358">
        <f>ROW(A456)</f>
        <v/>
      </c>
      <c r="E462" s="358" t="n"/>
      <c r="F462" s="358">
        <f>IF(F456&lt;&gt;"",F456,"")</f>
        <v/>
      </c>
      <c r="G462" s="358">
        <f>IF(G456&lt;&gt;"",G456,"")</f>
        <v/>
      </c>
      <c r="H462" s="358" t="n">
        <v>0</v>
      </c>
      <c r="I462" s="358" t="n"/>
      <c r="J462" s="358" t="n"/>
      <c r="K462" s="358" t="n"/>
      <c r="L462" s="358" t="n"/>
      <c r="M462" s="358" t="n"/>
      <c r="N462" s="358" t="n"/>
      <c r="O462" s="358" t="n">
        <v>0</v>
      </c>
      <c r="P462" s="358" t="n">
        <v>0</v>
      </c>
      <c r="Q462" s="358" t="n">
        <v>0</v>
      </c>
      <c r="R462" s="358" t="n">
        <v>0</v>
      </c>
      <c r="S462" s="358" t="n">
        <v>0</v>
      </c>
      <c r="T462" s="358" t="n">
        <v>0</v>
      </c>
      <c r="U462" s="358" t="n">
        <v>0</v>
      </c>
      <c r="V462" s="358" t="n">
        <v>0</v>
      </c>
      <c r="W462" s="358" t="n">
        <v>0</v>
      </c>
      <c r="X462" s="358" t="n">
        <v>0</v>
      </c>
      <c r="Y462" s="358" t="n">
        <v>0</v>
      </c>
      <c r="Z462" s="358" t="n"/>
      <c r="AA462" s="358" t="n"/>
      <c r="AB462" s="358" t="n"/>
      <c r="AC462" s="358" t="n"/>
      <c r="AD462" s="358" t="n"/>
      <c r="AE462" s="358" t="n"/>
      <c r="AF462" s="358" t="n"/>
      <c r="AG462" s="358" t="n"/>
      <c r="AH462" s="358" t="n"/>
      <c r="AI462" s="358" t="n"/>
      <c r="AJ462" s="358" t="n"/>
      <c r="AK462" s="358" t="n"/>
      <c r="AL462" s="358" t="n"/>
      <c r="AM462" s="358" t="n"/>
      <c r="AN462" s="358" t="n"/>
      <c r="AO462" s="358">
        <f>ROUND(BX462,0)</f>
        <v/>
      </c>
      <c r="AP462" s="358">
        <f>ROUND(BY462,0)</f>
        <v/>
      </c>
      <c r="AQ462" s="358">
        <f>ROUND(BZ462,0)</f>
        <v/>
      </c>
      <c r="AR462" s="358">
        <f>ROUND(CA462,0)</f>
        <v/>
      </c>
      <c r="AS462" s="358">
        <f>ROUND(CB462,0)</f>
        <v/>
      </c>
      <c r="AT462" s="358">
        <f>ROUND(CC462,0)</f>
        <v/>
      </c>
      <c r="AU462" s="358">
        <f>ROUND(CD462,0)</f>
        <v/>
      </c>
      <c r="AV462" s="358">
        <f>ROUND(CE462,0)</f>
        <v/>
      </c>
      <c r="AW462" s="358">
        <f>ROUND(CF462,0)</f>
        <v/>
      </c>
      <c r="AX462" s="358">
        <f>ROUND(CG462,0)</f>
        <v/>
      </c>
      <c r="AY462" s="358">
        <f>ROUND(CH462,0)</f>
        <v/>
      </c>
      <c r="AZ462" s="358">
        <f>ROUND(CI462,0)</f>
        <v/>
      </c>
      <c r="BA462" s="358">
        <f>ROUND(CJ462,0)</f>
        <v/>
      </c>
      <c r="BB462" s="358">
        <f>ROUND(CK462,0)</f>
        <v/>
      </c>
      <c r="BC462" s="358">
        <f>ROUND(CL462,0)</f>
        <v/>
      </c>
      <c r="BD462" s="358">
        <f>ROUND(CM462,0)</f>
        <v/>
      </c>
      <c r="BE462" s="358" t="n"/>
      <c r="BF462" s="358" t="n"/>
      <c r="BG462" s="358" t="n"/>
      <c r="BH462" s="358" t="n"/>
      <c r="BI462" s="358" t="n"/>
      <c r="BJ462" s="358" t="n"/>
      <c r="BK462" s="358" t="n"/>
      <c r="BL462" s="358" t="n"/>
      <c r="BM462" s="358" t="n"/>
      <c r="BN462" s="358" t="n"/>
      <c r="BO462" s="358" t="n"/>
      <c r="BP462" s="358" t="n"/>
      <c r="BQ462" s="358" t="n"/>
      <c r="BR462" s="358" t="n"/>
      <c r="BS462" s="358" t="n"/>
      <c r="BT462" s="358" t="n"/>
      <c r="BU462" s="358" t="n"/>
      <c r="BV462" s="358" t="n"/>
      <c r="BW462" s="358" t="n"/>
      <c r="BX462" s="358" t="n"/>
      <c r="BY462" s="358" t="n"/>
      <c r="BZ462" s="358" t="n"/>
      <c r="CA462" s="358" t="n"/>
      <c r="CB462" s="358" t="n"/>
      <c r="CC462" s="358" t="n"/>
      <c r="CD462" s="358" t="n"/>
      <c r="CE462" s="358" t="n"/>
      <c r="CF462" s="358" t="n"/>
      <c r="CG462" s="358" t="n"/>
      <c r="CH462" s="358" t="n"/>
      <c r="CI462" s="358" t="n"/>
      <c r="CJ462" s="358" t="n"/>
      <c r="CK462" s="358" t="n"/>
      <c r="CL462" s="358" t="n"/>
      <c r="CM462" s="358" t="n"/>
      <c r="CN462" s="358" t="n"/>
      <c r="CO462" s="358" t="n"/>
      <c r="CP462" s="358" t="n"/>
      <c r="CQ462" s="358" t="n"/>
      <c r="CR462" s="358" t="n"/>
      <c r="CS462" s="358" t="n"/>
      <c r="CT462" s="358" t="n"/>
      <c r="CU462" s="358" t="n"/>
      <c r="CV462" s="358" t="n"/>
      <c r="CW462" s="358" t="n"/>
      <c r="CX462" s="358" t="n"/>
      <c r="CY462" s="358" t="n"/>
      <c r="CZ462" s="358" t="n"/>
      <c r="DA462" s="358" t="n"/>
      <c r="DB462" s="358" t="n"/>
      <c r="DC462" s="358" t="n"/>
      <c r="DD462" s="358" t="n"/>
      <c r="DE462" s="358" t="n"/>
      <c r="DF462" s="358" t="n"/>
      <c r="DG462" s="359" t="n"/>
      <c r="DH462" s="359" t="n"/>
      <c r="DI462" s="359" t="n"/>
      <c r="DJ462" s="359" t="n"/>
      <c r="DK462" s="359" t="n"/>
      <c r="DL462" s="359" t="n"/>
      <c r="DM462" s="359" t="n"/>
      <c r="DN462" s="359" t="n"/>
      <c r="DO462" s="359" t="n"/>
      <c r="DP462" s="359" t="n"/>
      <c r="DQ462" s="359" t="n"/>
      <c r="DR462" s="359" t="n"/>
      <c r="DS462" s="359" t="n"/>
      <c r="DT462" s="359" t="n"/>
      <c r="DU462" s="359" t="n"/>
      <c r="DV462" s="359" t="n"/>
      <c r="DW462" s="359" t="n"/>
      <c r="DX462" s="359" t="n"/>
      <c r="DY462" s="359" t="n"/>
      <c r="DZ462" s="359" t="n"/>
      <c r="EA462" s="359" t="n"/>
      <c r="EB462" s="359" t="n"/>
      <c r="EC462" s="359" t="n"/>
      <c r="ED462" s="359" t="n"/>
      <c r="EE462" s="359" t="n"/>
      <c r="EF462" s="359" t="n"/>
      <c r="EG462" s="359" t="n"/>
      <c r="EH462" s="359" t="n"/>
      <c r="EI462" s="359" t="n"/>
      <c r="EJ462" s="359" t="n"/>
      <c r="EK462" s="359" t="n"/>
      <c r="EL462" s="359" t="n"/>
      <c r="EM462" s="359" t="n"/>
      <c r="EN462" s="359" t="n"/>
      <c r="EO462" s="359" t="n"/>
      <c r="EP462" s="359" t="n"/>
      <c r="EQ462" s="359" t="n"/>
      <c r="ER462" s="359" t="n"/>
      <c r="ES462" s="359" t="n"/>
      <c r="ET462" s="359" t="n"/>
      <c r="EU462" s="359" t="n"/>
      <c r="EV462" s="359" t="n"/>
      <c r="EW462" s="359" t="n"/>
      <c r="EX462" s="359" t="n"/>
      <c r="EY462" s="359" t="n"/>
      <c r="EZ462" s="359" t="n"/>
      <c r="FA462" s="359" t="n"/>
      <c r="FB462" s="359" t="n"/>
      <c r="FC462" s="359" t="n"/>
      <c r="FD462" s="359" t="n"/>
      <c r="FE462" s="359" t="n"/>
      <c r="FF462" s="359" t="n"/>
      <c r="FG462" s="359" t="n"/>
      <c r="FH462" s="359" t="n"/>
      <c r="FI462" s="359" t="n"/>
      <c r="FJ462" s="359" t="n"/>
      <c r="FK462" s="359" t="n"/>
      <c r="FL462" s="359" t="n"/>
      <c r="FM462" s="359" t="n"/>
      <c r="FN462" s="359" t="n"/>
      <c r="FO462" s="359" t="n"/>
      <c r="FP462" s="359" t="n"/>
      <c r="FQ462" s="359" t="n"/>
      <c r="FR462" s="359" t="n"/>
      <c r="FS462" s="359" t="n"/>
      <c r="FT462" s="359" t="n"/>
      <c r="FU462" s="359" t="n"/>
      <c r="FV462" s="359" t="n"/>
      <c r="FW462" s="359" t="n"/>
      <c r="FX462" s="359" t="n"/>
      <c r="FY462" s="359" t="n"/>
      <c r="FZ462" s="359" t="n"/>
      <c r="GA462" s="359" t="n"/>
      <c r="GB462" s="359" t="n"/>
      <c r="GC462" s="359" t="n"/>
      <c r="GD462" s="359" t="n"/>
      <c r="GE462" s="359" t="n"/>
      <c r="GF462" s="359" t="n"/>
      <c r="GG462" s="359" t="n"/>
      <c r="GH462" s="359" t="n"/>
      <c r="GI462" s="359" t="n"/>
      <c r="GJ462" s="359" t="n"/>
      <c r="GK462" s="359" t="n"/>
      <c r="GL462" s="359" t="n"/>
      <c r="GM462" s="359" t="n"/>
      <c r="GN462" s="359" t="n"/>
      <c r="GO462" s="359" t="n"/>
      <c r="GP462" s="359" t="n"/>
      <c r="GQ462" s="359" t="n"/>
      <c r="GR462" s="359" t="n"/>
      <c r="GS462" s="359" t="n"/>
      <c r="GT462" s="359" t="n"/>
      <c r="GU462" s="359" t="n"/>
      <c r="GV462" s="359" t="n"/>
      <c r="GW462" s="359" t="n"/>
      <c r="GX462" s="359" t="n">
        <v>0</v>
      </c>
    </row>
    <row r="463"/>
    <row r="464">
      <c r="A464" s="360" t="n">
        <v>50</v>
      </c>
      <c r="B464" s="360" t="n">
        <v>0</v>
      </c>
      <c r="C464" s="360" t="n">
        <v>0</v>
      </c>
      <c r="D464" s="360" t="n">
        <v>1</v>
      </c>
      <c r="E464" s="360" t="n">
        <v>201</v>
      </c>
      <c r="F464" s="360">
        <f>ROUND(Source!O462,O464)</f>
        <v/>
      </c>
      <c r="G464" s="360" t="inlineStr">
        <is>
          <t>ПЗ</t>
        </is>
      </c>
      <c r="H464" s="360" t="inlineStr">
        <is>
          <t>Прямые затраты</t>
        </is>
      </c>
      <c r="I464" s="360" t="n"/>
      <c r="J464" s="360" t="n"/>
      <c r="K464" s="360" t="n">
        <v>201</v>
      </c>
      <c r="L464" s="360" t="n">
        <v>1</v>
      </c>
      <c r="M464" s="360" t="n">
        <v>3</v>
      </c>
      <c r="N464" s="360" t="inlineStr"/>
      <c r="O464" s="360" t="n">
        <v>0</v>
      </c>
      <c r="P464" s="360" t="n"/>
      <c r="Q464" s="360" t="n"/>
      <c r="R464" s="360" t="n"/>
      <c r="S464" s="360" t="n"/>
      <c r="T464" s="360" t="n"/>
      <c r="U464" s="360" t="n"/>
      <c r="V464" s="360" t="n"/>
      <c r="W464" s="360" t="n">
        <v>0</v>
      </c>
      <c r="X464" s="360" t="n">
        <v>1</v>
      </c>
      <c r="Y464" s="360" t="n">
        <v>0</v>
      </c>
      <c r="Z464" s="360" t="n"/>
      <c r="AA464" s="360" t="n"/>
      <c r="AB464" s="360" t="n"/>
    </row>
    <row r="465">
      <c r="A465" s="360" t="n">
        <v>50</v>
      </c>
      <c r="B465" s="360" t="n">
        <v>0</v>
      </c>
      <c r="C465" s="360" t="n">
        <v>0</v>
      </c>
      <c r="D465" s="360" t="n">
        <v>1</v>
      </c>
      <c r="E465" s="360" t="n">
        <v>202</v>
      </c>
      <c r="F465" s="360">
        <f>ROUND(Source!P462,O465)</f>
        <v/>
      </c>
      <c r="G465" s="360" t="inlineStr">
        <is>
          <t>СтМатОб</t>
        </is>
      </c>
      <c r="H465" s="360" t="inlineStr">
        <is>
          <t>Стоимость материальных ресурсов (всего)</t>
        </is>
      </c>
      <c r="I465" s="360" t="n"/>
      <c r="J465" s="360" t="n"/>
      <c r="K465" s="360" t="n">
        <v>202</v>
      </c>
      <c r="L465" s="360" t="n">
        <v>2</v>
      </c>
      <c r="M465" s="360" t="n">
        <v>3</v>
      </c>
      <c r="N465" s="360" t="inlineStr"/>
      <c r="O465" s="360" t="n">
        <v>0</v>
      </c>
      <c r="P465" s="360" t="n"/>
      <c r="Q465" s="360" t="n"/>
      <c r="R465" s="360" t="n"/>
      <c r="S465" s="360" t="n"/>
      <c r="T465" s="360" t="n"/>
      <c r="U465" s="360" t="n"/>
      <c r="V465" s="360" t="n"/>
      <c r="W465" s="360" t="n">
        <v>0</v>
      </c>
      <c r="X465" s="360" t="n">
        <v>1</v>
      </c>
      <c r="Y465" s="360" t="n">
        <v>0</v>
      </c>
      <c r="Z465" s="360" t="n"/>
      <c r="AA465" s="360" t="n"/>
      <c r="AB465" s="360" t="n"/>
    </row>
    <row r="466">
      <c r="A466" s="360" t="n">
        <v>50</v>
      </c>
      <c r="B466" s="360" t="n">
        <v>0</v>
      </c>
      <c r="C466" s="360" t="n">
        <v>0</v>
      </c>
      <c r="D466" s="360" t="n">
        <v>1</v>
      </c>
      <c r="E466" s="360" t="n">
        <v>222</v>
      </c>
      <c r="F466" s="360">
        <f>ROUND(Source!AO462,O466)</f>
        <v/>
      </c>
      <c r="G466" s="360" t="inlineStr">
        <is>
          <t>СтМатОбЗак</t>
        </is>
      </c>
      <c r="H466" s="360" t="inlineStr">
        <is>
          <t>Стоимость материалов и оборудования заказчика</t>
        </is>
      </c>
      <c r="I466" s="360" t="n"/>
      <c r="J466" s="360" t="n"/>
      <c r="K466" s="360" t="n">
        <v>222</v>
      </c>
      <c r="L466" s="360" t="n">
        <v>3</v>
      </c>
      <c r="M466" s="360" t="n">
        <v>3</v>
      </c>
      <c r="N466" s="360" t="inlineStr"/>
      <c r="O466" s="360" t="n">
        <v>0</v>
      </c>
      <c r="P466" s="360" t="n"/>
      <c r="Q466" s="360" t="n"/>
      <c r="R466" s="360" t="n"/>
      <c r="S466" s="360" t="n"/>
      <c r="T466" s="360" t="n"/>
      <c r="U466" s="360" t="n"/>
      <c r="V466" s="360" t="n"/>
      <c r="W466" s="360" t="n">
        <v>0</v>
      </c>
      <c r="X466" s="360" t="n">
        <v>1</v>
      </c>
      <c r="Y466" s="360" t="n">
        <v>0</v>
      </c>
      <c r="Z466" s="360" t="n"/>
      <c r="AA466" s="360" t="n"/>
      <c r="AB466" s="360" t="n"/>
    </row>
    <row r="467">
      <c r="A467" s="360" t="n">
        <v>50</v>
      </c>
      <c r="B467" s="360" t="n">
        <v>0</v>
      </c>
      <c r="C467" s="360" t="n">
        <v>0</v>
      </c>
      <c r="D467" s="360" t="n">
        <v>1</v>
      </c>
      <c r="E467" s="360" t="n">
        <v>225</v>
      </c>
      <c r="F467" s="360">
        <f>ROUND(Source!AV462,O467)</f>
        <v/>
      </c>
      <c r="G467" s="360" t="inlineStr">
        <is>
          <t>СтМатОбПод</t>
        </is>
      </c>
      <c r="H467" s="360" t="inlineStr">
        <is>
          <t>Стоимость материалов и оборудования подрядчика</t>
        </is>
      </c>
      <c r="I467" s="360" t="n"/>
      <c r="J467" s="360" t="n"/>
      <c r="K467" s="360" t="n">
        <v>225</v>
      </c>
      <c r="L467" s="360" t="n">
        <v>4</v>
      </c>
      <c r="M467" s="360" t="n">
        <v>3</v>
      </c>
      <c r="N467" s="360" t="inlineStr"/>
      <c r="O467" s="360" t="n">
        <v>0</v>
      </c>
      <c r="P467" s="360" t="n"/>
      <c r="Q467" s="360" t="n"/>
      <c r="R467" s="360" t="n"/>
      <c r="S467" s="360" t="n"/>
      <c r="T467" s="360" t="n"/>
      <c r="U467" s="360" t="n"/>
      <c r="V467" s="360" t="n"/>
      <c r="W467" s="360" t="n">
        <v>0</v>
      </c>
      <c r="X467" s="360" t="n">
        <v>1</v>
      </c>
      <c r="Y467" s="360" t="n">
        <v>0</v>
      </c>
      <c r="Z467" s="360" t="n"/>
      <c r="AA467" s="360" t="n"/>
      <c r="AB467" s="360" t="n"/>
    </row>
    <row r="468">
      <c r="A468" s="360" t="n">
        <v>50</v>
      </c>
      <c r="B468" s="360" t="n">
        <v>0</v>
      </c>
      <c r="C468" s="360" t="n">
        <v>0</v>
      </c>
      <c r="D468" s="360" t="n">
        <v>1</v>
      </c>
      <c r="E468" s="360" t="n">
        <v>226</v>
      </c>
      <c r="F468" s="360">
        <f>ROUND(Source!AW462,O468)</f>
        <v/>
      </c>
      <c r="G468" s="360" t="inlineStr">
        <is>
          <t>СтМат</t>
        </is>
      </c>
      <c r="H468" s="360" t="inlineStr">
        <is>
          <t>Стоимость материалов (всего)</t>
        </is>
      </c>
      <c r="I468" s="360" t="n"/>
      <c r="J468" s="360" t="n"/>
      <c r="K468" s="360" t="n">
        <v>226</v>
      </c>
      <c r="L468" s="360" t="n">
        <v>5</v>
      </c>
      <c r="M468" s="360" t="n">
        <v>3</v>
      </c>
      <c r="N468" s="360" t="inlineStr"/>
      <c r="O468" s="360" t="n">
        <v>0</v>
      </c>
      <c r="P468" s="360" t="n"/>
      <c r="Q468" s="360" t="n"/>
      <c r="R468" s="360" t="n"/>
      <c r="S468" s="360" t="n"/>
      <c r="T468" s="360" t="n"/>
      <c r="U468" s="360" t="n"/>
      <c r="V468" s="360" t="n"/>
      <c r="W468" s="360" t="n">
        <v>0</v>
      </c>
      <c r="X468" s="360" t="n">
        <v>1</v>
      </c>
      <c r="Y468" s="360" t="n">
        <v>0</v>
      </c>
      <c r="Z468" s="360" t="n"/>
      <c r="AA468" s="360" t="n"/>
      <c r="AB468" s="360" t="n"/>
    </row>
    <row r="469">
      <c r="A469" s="360" t="n">
        <v>50</v>
      </c>
      <c r="B469" s="360" t="n">
        <v>0</v>
      </c>
      <c r="C469" s="360" t="n">
        <v>0</v>
      </c>
      <c r="D469" s="360" t="n">
        <v>1</v>
      </c>
      <c r="E469" s="360" t="n">
        <v>227</v>
      </c>
      <c r="F469" s="360">
        <f>ROUND(Source!AX462,O469)</f>
        <v/>
      </c>
      <c r="G469" s="360" t="inlineStr">
        <is>
          <t>СтМатЗак</t>
        </is>
      </c>
      <c r="H469" s="360" t="inlineStr">
        <is>
          <t>Стоимость материалов заказчика</t>
        </is>
      </c>
      <c r="I469" s="360" t="n"/>
      <c r="J469" s="360" t="n"/>
      <c r="K469" s="360" t="n">
        <v>227</v>
      </c>
      <c r="L469" s="360" t="n">
        <v>6</v>
      </c>
      <c r="M469" s="360" t="n">
        <v>3</v>
      </c>
      <c r="N469" s="360" t="inlineStr"/>
      <c r="O469" s="360" t="n">
        <v>0</v>
      </c>
      <c r="P469" s="360" t="n"/>
      <c r="Q469" s="360" t="n"/>
      <c r="R469" s="360" t="n"/>
      <c r="S469" s="360" t="n"/>
      <c r="T469" s="360" t="n"/>
      <c r="U469" s="360" t="n"/>
      <c r="V469" s="360" t="n"/>
      <c r="W469" s="360" t="n">
        <v>0</v>
      </c>
      <c r="X469" s="360" t="n">
        <v>1</v>
      </c>
      <c r="Y469" s="360" t="n">
        <v>0</v>
      </c>
      <c r="Z469" s="360" t="n"/>
      <c r="AA469" s="360" t="n"/>
      <c r="AB469" s="360" t="n"/>
    </row>
    <row r="470">
      <c r="A470" s="360" t="n">
        <v>50</v>
      </c>
      <c r="B470" s="360" t="n">
        <v>0</v>
      </c>
      <c r="C470" s="360" t="n">
        <v>0</v>
      </c>
      <c r="D470" s="360" t="n">
        <v>1</v>
      </c>
      <c r="E470" s="360" t="n">
        <v>228</v>
      </c>
      <c r="F470" s="360">
        <f>ROUND(Source!AY462,O470)</f>
        <v/>
      </c>
      <c r="G470" s="360" t="inlineStr">
        <is>
          <t>СтМатПод</t>
        </is>
      </c>
      <c r="H470" s="360" t="inlineStr">
        <is>
          <t>Стоимость материалов подрядчика</t>
        </is>
      </c>
      <c r="I470" s="360" t="n"/>
      <c r="J470" s="360" t="n"/>
      <c r="K470" s="360" t="n">
        <v>228</v>
      </c>
      <c r="L470" s="360" t="n">
        <v>7</v>
      </c>
      <c r="M470" s="360" t="n">
        <v>3</v>
      </c>
      <c r="N470" s="360" t="inlineStr"/>
      <c r="O470" s="360" t="n">
        <v>0</v>
      </c>
      <c r="P470" s="360" t="n"/>
      <c r="Q470" s="360" t="n"/>
      <c r="R470" s="360" t="n"/>
      <c r="S470" s="360" t="n"/>
      <c r="T470" s="360" t="n"/>
      <c r="U470" s="360" t="n"/>
      <c r="V470" s="360" t="n"/>
      <c r="W470" s="360" t="n">
        <v>0</v>
      </c>
      <c r="X470" s="360" t="n">
        <v>1</v>
      </c>
      <c r="Y470" s="360" t="n">
        <v>0</v>
      </c>
      <c r="Z470" s="360" t="n"/>
      <c r="AA470" s="360" t="n"/>
      <c r="AB470" s="360" t="n"/>
    </row>
    <row r="471">
      <c r="A471" s="360" t="n">
        <v>50</v>
      </c>
      <c r="B471" s="360" t="n">
        <v>0</v>
      </c>
      <c r="C471" s="360" t="n">
        <v>0</v>
      </c>
      <c r="D471" s="360" t="n">
        <v>1</v>
      </c>
      <c r="E471" s="360" t="n">
        <v>216</v>
      </c>
      <c r="F471" s="360">
        <f>ROUND(Source!AP462,O471)</f>
        <v/>
      </c>
      <c r="G471" s="360" t="inlineStr">
        <is>
          <t>Оборуд</t>
        </is>
      </c>
      <c r="H471" s="360" t="inlineStr">
        <is>
          <t>Стоимость оборудования (всего)</t>
        </is>
      </c>
      <c r="I471" s="360" t="n"/>
      <c r="J471" s="360" t="n"/>
      <c r="K471" s="360" t="n">
        <v>216</v>
      </c>
      <c r="L471" s="360" t="n">
        <v>8</v>
      </c>
      <c r="M471" s="360" t="n">
        <v>3</v>
      </c>
      <c r="N471" s="360" t="inlineStr"/>
      <c r="O471" s="360" t="n">
        <v>0</v>
      </c>
      <c r="P471" s="360" t="n"/>
      <c r="Q471" s="360" t="n"/>
      <c r="R471" s="360" t="n"/>
      <c r="S471" s="360" t="n"/>
      <c r="T471" s="360" t="n"/>
      <c r="U471" s="360" t="n"/>
      <c r="V471" s="360" t="n"/>
      <c r="W471" s="360" t="n">
        <v>0</v>
      </c>
      <c r="X471" s="360" t="n">
        <v>1</v>
      </c>
      <c r="Y471" s="360" t="n">
        <v>0</v>
      </c>
      <c r="Z471" s="360" t="n"/>
      <c r="AA471" s="360" t="n"/>
      <c r="AB471" s="360" t="n"/>
    </row>
    <row r="472">
      <c r="A472" s="360" t="n">
        <v>50</v>
      </c>
      <c r="B472" s="360" t="n">
        <v>0</v>
      </c>
      <c r="C472" s="360" t="n">
        <v>0</v>
      </c>
      <c r="D472" s="360" t="n">
        <v>1</v>
      </c>
      <c r="E472" s="360" t="n">
        <v>223</v>
      </c>
      <c r="F472" s="360">
        <f>ROUND(Source!AQ462,O472)</f>
        <v/>
      </c>
      <c r="G472" s="360" t="inlineStr">
        <is>
          <t>ОборудЗак</t>
        </is>
      </c>
      <c r="H472" s="360" t="inlineStr">
        <is>
          <t>Стоимость оборудования заказчика</t>
        </is>
      </c>
      <c r="I472" s="360" t="n"/>
      <c r="J472" s="360" t="n"/>
      <c r="K472" s="360" t="n">
        <v>223</v>
      </c>
      <c r="L472" s="360" t="n">
        <v>9</v>
      </c>
      <c r="M472" s="360" t="n">
        <v>3</v>
      </c>
      <c r="N472" s="360" t="inlineStr"/>
      <c r="O472" s="360" t="n">
        <v>0</v>
      </c>
      <c r="P472" s="360" t="n"/>
      <c r="Q472" s="360" t="n"/>
      <c r="R472" s="360" t="n"/>
      <c r="S472" s="360" t="n"/>
      <c r="T472" s="360" t="n"/>
      <c r="U472" s="360" t="n"/>
      <c r="V472" s="360" t="n"/>
      <c r="W472" s="360" t="n">
        <v>0</v>
      </c>
      <c r="X472" s="360" t="n">
        <v>1</v>
      </c>
      <c r="Y472" s="360" t="n">
        <v>0</v>
      </c>
      <c r="Z472" s="360" t="n"/>
      <c r="AA472" s="360" t="n"/>
      <c r="AB472" s="360" t="n"/>
    </row>
    <row r="473">
      <c r="A473" s="360" t="n">
        <v>50</v>
      </c>
      <c r="B473" s="360" t="n">
        <v>0</v>
      </c>
      <c r="C473" s="360" t="n">
        <v>0</v>
      </c>
      <c r="D473" s="360" t="n">
        <v>1</v>
      </c>
      <c r="E473" s="360" t="n">
        <v>229</v>
      </c>
      <c r="F473" s="360">
        <f>ROUND(Source!AZ462,O473)</f>
        <v/>
      </c>
      <c r="G473" s="360" t="inlineStr">
        <is>
          <t>ОборудПод</t>
        </is>
      </c>
      <c r="H473" s="360" t="inlineStr">
        <is>
          <t>Стоимость оборудования подрядчика</t>
        </is>
      </c>
      <c r="I473" s="360" t="n"/>
      <c r="J473" s="360" t="n"/>
      <c r="K473" s="360" t="n">
        <v>229</v>
      </c>
      <c r="L473" s="360" t="n">
        <v>10</v>
      </c>
      <c r="M473" s="360" t="n">
        <v>3</v>
      </c>
      <c r="N473" s="360" t="inlineStr"/>
      <c r="O473" s="360" t="n">
        <v>0</v>
      </c>
      <c r="P473" s="360" t="n"/>
      <c r="Q473" s="360" t="n"/>
      <c r="R473" s="360" t="n"/>
      <c r="S473" s="360" t="n"/>
      <c r="T473" s="360" t="n"/>
      <c r="U473" s="360" t="n"/>
      <c r="V473" s="360" t="n"/>
      <c r="W473" s="360" t="n">
        <v>0</v>
      </c>
      <c r="X473" s="360" t="n">
        <v>1</v>
      </c>
      <c r="Y473" s="360" t="n">
        <v>0</v>
      </c>
      <c r="Z473" s="360" t="n"/>
      <c r="AA473" s="360" t="n"/>
      <c r="AB473" s="360" t="n"/>
    </row>
    <row r="474">
      <c r="A474" s="360" t="n">
        <v>50</v>
      </c>
      <c r="B474" s="360" t="n">
        <v>0</v>
      </c>
      <c r="C474" s="360" t="n">
        <v>0</v>
      </c>
      <c r="D474" s="360" t="n">
        <v>1</v>
      </c>
      <c r="E474" s="360" t="n">
        <v>203</v>
      </c>
      <c r="F474" s="360">
        <f>ROUND(Source!Q462,O474)</f>
        <v/>
      </c>
      <c r="G474" s="360" t="inlineStr">
        <is>
          <t>ЭММ</t>
        </is>
      </c>
      <c r="H474" s="360" t="inlineStr">
        <is>
          <t>Эксплуатация машин</t>
        </is>
      </c>
      <c r="I474" s="360" t="n"/>
      <c r="J474" s="360" t="n"/>
      <c r="K474" s="360" t="n">
        <v>203</v>
      </c>
      <c r="L474" s="360" t="n">
        <v>11</v>
      </c>
      <c r="M474" s="360" t="n">
        <v>3</v>
      </c>
      <c r="N474" s="360" t="inlineStr"/>
      <c r="O474" s="360" t="n">
        <v>0</v>
      </c>
      <c r="P474" s="360" t="n"/>
      <c r="Q474" s="360" t="n"/>
      <c r="R474" s="360" t="n"/>
      <c r="S474" s="360" t="n"/>
      <c r="T474" s="360" t="n"/>
      <c r="U474" s="360" t="n"/>
      <c r="V474" s="360" t="n"/>
      <c r="W474" s="360" t="n">
        <v>0</v>
      </c>
      <c r="X474" s="360" t="n">
        <v>1</v>
      </c>
      <c r="Y474" s="360" t="n">
        <v>0</v>
      </c>
      <c r="Z474" s="360" t="n"/>
      <c r="AA474" s="360" t="n"/>
      <c r="AB474" s="360" t="n"/>
    </row>
    <row r="475">
      <c r="A475" s="360" t="n">
        <v>50</v>
      </c>
      <c r="B475" s="360" t="n">
        <v>0</v>
      </c>
      <c r="C475" s="360" t="n">
        <v>0</v>
      </c>
      <c r="D475" s="360" t="n">
        <v>1</v>
      </c>
      <c r="E475" s="360" t="n">
        <v>231</v>
      </c>
      <c r="F475" s="360">
        <f>ROUND(Source!BB462,O475)</f>
        <v/>
      </c>
      <c r="G475" s="360" t="inlineStr">
        <is>
          <t>ЭММсНРиСП</t>
        </is>
      </c>
      <c r="H475" s="360" t="inlineStr">
        <is>
          <t>Эксплуатация машин по ТСН-2001.16</t>
        </is>
      </c>
      <c r="I475" s="360" t="n"/>
      <c r="J475" s="360" t="n"/>
      <c r="K475" s="360" t="n">
        <v>231</v>
      </c>
      <c r="L475" s="360" t="n">
        <v>12</v>
      </c>
      <c r="M475" s="360" t="n">
        <v>3</v>
      </c>
      <c r="N475" s="360" t="inlineStr"/>
      <c r="O475" s="360" t="n">
        <v>0</v>
      </c>
      <c r="P475" s="360" t="n"/>
      <c r="Q475" s="360" t="n"/>
      <c r="R475" s="360" t="n"/>
      <c r="S475" s="360" t="n"/>
      <c r="T475" s="360" t="n"/>
      <c r="U475" s="360" t="n"/>
      <c r="V475" s="360" t="n"/>
      <c r="W475" s="360" t="n">
        <v>0</v>
      </c>
      <c r="X475" s="360" t="n">
        <v>1</v>
      </c>
      <c r="Y475" s="360" t="n">
        <v>0</v>
      </c>
      <c r="Z475" s="360" t="n"/>
      <c r="AA475" s="360" t="n"/>
      <c r="AB475" s="360" t="n"/>
    </row>
    <row r="476">
      <c r="A476" s="360" t="n">
        <v>50</v>
      </c>
      <c r="B476" s="360" t="n">
        <v>0</v>
      </c>
      <c r="C476" s="360" t="n">
        <v>0</v>
      </c>
      <c r="D476" s="360" t="n">
        <v>1</v>
      </c>
      <c r="E476" s="360" t="n">
        <v>204</v>
      </c>
      <c r="F476" s="360">
        <f>ROUND(Source!R462,O476)</f>
        <v/>
      </c>
      <c r="G476" s="360" t="inlineStr">
        <is>
          <t>ЗПМ</t>
        </is>
      </c>
      <c r="H476" s="360" t="inlineStr">
        <is>
          <t>ЗП машинистов</t>
        </is>
      </c>
      <c r="I476" s="360" t="n"/>
      <c r="J476" s="360" t="n"/>
      <c r="K476" s="360" t="n">
        <v>204</v>
      </c>
      <c r="L476" s="360" t="n">
        <v>13</v>
      </c>
      <c r="M476" s="360" t="n">
        <v>3</v>
      </c>
      <c r="N476" s="360" t="inlineStr"/>
      <c r="O476" s="360" t="n">
        <v>0</v>
      </c>
      <c r="P476" s="360" t="n"/>
      <c r="Q476" s="360" t="n"/>
      <c r="R476" s="360" t="n"/>
      <c r="S476" s="360" t="n"/>
      <c r="T476" s="360" t="n"/>
      <c r="U476" s="360" t="n"/>
      <c r="V476" s="360" t="n"/>
      <c r="W476" s="360" t="n">
        <v>0</v>
      </c>
      <c r="X476" s="360" t="n">
        <v>1</v>
      </c>
      <c r="Y476" s="360" t="n">
        <v>0</v>
      </c>
      <c r="Z476" s="360" t="n"/>
      <c r="AA476" s="360" t="n"/>
      <c r="AB476" s="360" t="n"/>
    </row>
    <row r="477">
      <c r="A477" s="360" t="n">
        <v>50</v>
      </c>
      <c r="B477" s="360" t="n">
        <v>0</v>
      </c>
      <c r="C477" s="360" t="n">
        <v>0</v>
      </c>
      <c r="D477" s="360" t="n">
        <v>1</v>
      </c>
      <c r="E477" s="360" t="n">
        <v>205</v>
      </c>
      <c r="F477" s="360">
        <f>ROUND(Source!S462,O477)</f>
        <v/>
      </c>
      <c r="G477" s="360" t="inlineStr">
        <is>
          <t>ОЗП</t>
        </is>
      </c>
      <c r="H477" s="360" t="inlineStr">
        <is>
          <t>Основная ЗП рабочих</t>
        </is>
      </c>
      <c r="I477" s="360" t="n"/>
      <c r="J477" s="360" t="n"/>
      <c r="K477" s="360" t="n">
        <v>205</v>
      </c>
      <c r="L477" s="360" t="n">
        <v>14</v>
      </c>
      <c r="M477" s="360" t="n">
        <v>3</v>
      </c>
      <c r="N477" s="360" t="inlineStr"/>
      <c r="O477" s="360" t="n">
        <v>0</v>
      </c>
      <c r="P477" s="360" t="n"/>
      <c r="Q477" s="360" t="n"/>
      <c r="R477" s="360" t="n"/>
      <c r="S477" s="360" t="n"/>
      <c r="T477" s="360" t="n"/>
      <c r="U477" s="360" t="n"/>
      <c r="V477" s="360" t="n"/>
      <c r="W477" s="360" t="n">
        <v>0</v>
      </c>
      <c r="X477" s="360" t="n">
        <v>1</v>
      </c>
      <c r="Y477" s="360" t="n">
        <v>0</v>
      </c>
      <c r="Z477" s="360" t="n"/>
      <c r="AA477" s="360" t="n"/>
      <c r="AB477" s="360" t="n"/>
    </row>
    <row r="478">
      <c r="A478" s="360" t="n">
        <v>50</v>
      </c>
      <c r="B478" s="360" t="n">
        <v>0</v>
      </c>
      <c r="C478" s="360" t="n">
        <v>0</v>
      </c>
      <c r="D478" s="360" t="n">
        <v>1</v>
      </c>
      <c r="E478" s="360" t="n">
        <v>232</v>
      </c>
      <c r="F478" s="360">
        <f>ROUND(Source!BC462,O478)</f>
        <v/>
      </c>
      <c r="G478" s="360" t="inlineStr">
        <is>
          <t>ОЗПсНРиСП</t>
        </is>
      </c>
      <c r="H478" s="360" t="inlineStr">
        <is>
          <t>Основная ЗП рабочих по ТСН-2001.16</t>
        </is>
      </c>
      <c r="I478" s="360" t="n"/>
      <c r="J478" s="360" t="n"/>
      <c r="K478" s="360" t="n">
        <v>232</v>
      </c>
      <c r="L478" s="360" t="n">
        <v>15</v>
      </c>
      <c r="M478" s="360" t="n">
        <v>3</v>
      </c>
      <c r="N478" s="360" t="inlineStr"/>
      <c r="O478" s="360" t="n">
        <v>0</v>
      </c>
      <c r="P478" s="360" t="n"/>
      <c r="Q478" s="360" t="n"/>
      <c r="R478" s="360" t="n"/>
      <c r="S478" s="360" t="n"/>
      <c r="T478" s="360" t="n"/>
      <c r="U478" s="360" t="n"/>
      <c r="V478" s="360" t="n"/>
      <c r="W478" s="360" t="n">
        <v>0</v>
      </c>
      <c r="X478" s="360" t="n">
        <v>1</v>
      </c>
      <c r="Y478" s="360" t="n">
        <v>0</v>
      </c>
      <c r="Z478" s="360" t="n"/>
      <c r="AA478" s="360" t="n"/>
      <c r="AB478" s="360" t="n"/>
    </row>
    <row r="479">
      <c r="A479" s="360" t="n">
        <v>50</v>
      </c>
      <c r="B479" s="360" t="n">
        <v>0</v>
      </c>
      <c r="C479" s="360" t="n">
        <v>0</v>
      </c>
      <c r="D479" s="360" t="n">
        <v>1</v>
      </c>
      <c r="E479" s="360" t="n">
        <v>214</v>
      </c>
      <c r="F479" s="360">
        <f>ROUND(Source!AS462,O479)</f>
        <v/>
      </c>
      <c r="G479" s="360" t="inlineStr">
        <is>
          <t>Строит</t>
        </is>
      </c>
      <c r="H479" s="360" t="inlineStr">
        <is>
          <t>Строительные работы с НР и СП</t>
        </is>
      </c>
      <c r="I479" s="360" t="n"/>
      <c r="J479" s="360" t="n"/>
      <c r="K479" s="360" t="n">
        <v>214</v>
      </c>
      <c r="L479" s="360" t="n">
        <v>16</v>
      </c>
      <c r="M479" s="360" t="n">
        <v>3</v>
      </c>
      <c r="N479" s="360" t="inlineStr"/>
      <c r="O479" s="360" t="n">
        <v>0</v>
      </c>
      <c r="P479" s="360" t="n"/>
      <c r="Q479" s="360" t="n"/>
      <c r="R479" s="360" t="n"/>
      <c r="S479" s="360" t="n"/>
      <c r="T479" s="360" t="n"/>
      <c r="U479" s="360" t="n"/>
      <c r="V479" s="360" t="n"/>
      <c r="W479" s="360" t="n">
        <v>0</v>
      </c>
      <c r="X479" s="360" t="n">
        <v>1</v>
      </c>
      <c r="Y479" s="360" t="n">
        <v>0</v>
      </c>
      <c r="Z479" s="360" t="n"/>
      <c r="AA479" s="360" t="n"/>
      <c r="AB479" s="360" t="n"/>
    </row>
    <row r="480">
      <c r="A480" s="360" t="n">
        <v>50</v>
      </c>
      <c r="B480" s="360" t="n">
        <v>0</v>
      </c>
      <c r="C480" s="360" t="n">
        <v>0</v>
      </c>
      <c r="D480" s="360" t="n">
        <v>1</v>
      </c>
      <c r="E480" s="360" t="n">
        <v>215</v>
      </c>
      <c r="F480" s="360">
        <f>ROUND(Source!AT462,O480)</f>
        <v/>
      </c>
      <c r="G480" s="360" t="inlineStr">
        <is>
          <t>Монтаж</t>
        </is>
      </c>
      <c r="H480" s="360" t="inlineStr">
        <is>
          <t>Монтажные работы с НР и СП</t>
        </is>
      </c>
      <c r="I480" s="360" t="n"/>
      <c r="J480" s="360" t="n"/>
      <c r="K480" s="360" t="n">
        <v>215</v>
      </c>
      <c r="L480" s="360" t="n">
        <v>17</v>
      </c>
      <c r="M480" s="360" t="n">
        <v>3</v>
      </c>
      <c r="N480" s="360" t="inlineStr"/>
      <c r="O480" s="360" t="n">
        <v>0</v>
      </c>
      <c r="P480" s="360" t="n"/>
      <c r="Q480" s="360" t="n"/>
      <c r="R480" s="360" t="n"/>
      <c r="S480" s="360" t="n"/>
      <c r="T480" s="360" t="n"/>
      <c r="U480" s="360" t="n"/>
      <c r="V480" s="360" t="n"/>
      <c r="W480" s="360" t="n">
        <v>0</v>
      </c>
      <c r="X480" s="360" t="n">
        <v>1</v>
      </c>
      <c r="Y480" s="360" t="n">
        <v>0</v>
      </c>
      <c r="Z480" s="360" t="n"/>
      <c r="AA480" s="360" t="n"/>
      <c r="AB480" s="360" t="n"/>
    </row>
    <row r="481">
      <c r="A481" s="360" t="n">
        <v>50</v>
      </c>
      <c r="B481" s="360" t="n">
        <v>0</v>
      </c>
      <c r="C481" s="360" t="n">
        <v>0</v>
      </c>
      <c r="D481" s="360" t="n">
        <v>1</v>
      </c>
      <c r="E481" s="360" t="n">
        <v>217</v>
      </c>
      <c r="F481" s="360">
        <f>ROUND(Source!AU462,O481)</f>
        <v/>
      </c>
      <c r="G481" s="360" t="inlineStr">
        <is>
          <t>Прочие</t>
        </is>
      </c>
      <c r="H481" s="360" t="inlineStr">
        <is>
          <t>Прочие работы с НР и СП</t>
        </is>
      </c>
      <c r="I481" s="360" t="n"/>
      <c r="J481" s="360" t="n"/>
      <c r="K481" s="360" t="n">
        <v>217</v>
      </c>
      <c r="L481" s="360" t="n">
        <v>18</v>
      </c>
      <c r="M481" s="360" t="n">
        <v>3</v>
      </c>
      <c r="N481" s="360" t="inlineStr"/>
      <c r="O481" s="360" t="n">
        <v>0</v>
      </c>
      <c r="P481" s="360" t="n"/>
      <c r="Q481" s="360" t="n"/>
      <c r="R481" s="360" t="n"/>
      <c r="S481" s="360" t="n"/>
      <c r="T481" s="360" t="n"/>
      <c r="U481" s="360" t="n"/>
      <c r="V481" s="360" t="n"/>
      <c r="W481" s="360" t="n">
        <v>0</v>
      </c>
      <c r="X481" s="360" t="n">
        <v>1</v>
      </c>
      <c r="Y481" s="360" t="n">
        <v>0</v>
      </c>
      <c r="Z481" s="360" t="n"/>
      <c r="AA481" s="360" t="n"/>
      <c r="AB481" s="360" t="n"/>
    </row>
    <row r="482">
      <c r="A482" s="360" t="n">
        <v>50</v>
      </c>
      <c r="B482" s="360" t="n">
        <v>0</v>
      </c>
      <c r="C482" s="360" t="n">
        <v>0</v>
      </c>
      <c r="D482" s="360" t="n">
        <v>1</v>
      </c>
      <c r="E482" s="360" t="n">
        <v>230</v>
      </c>
      <c r="F482" s="360">
        <f>ROUND(Source!BA462,O482)</f>
        <v/>
      </c>
      <c r="G482" s="360" t="inlineStr">
        <is>
          <t>ПрочиеЗатр</t>
        </is>
      </c>
      <c r="H482" s="360" t="inlineStr">
        <is>
          <t>Прочие затраты по ТСН-2001.16</t>
        </is>
      </c>
      <c r="I482" s="360" t="n"/>
      <c r="J482" s="360" t="n"/>
      <c r="K482" s="360" t="n">
        <v>230</v>
      </c>
      <c r="L482" s="360" t="n">
        <v>19</v>
      </c>
      <c r="M482" s="360" t="n">
        <v>3</v>
      </c>
      <c r="N482" s="360" t="inlineStr"/>
      <c r="O482" s="360" t="n">
        <v>0</v>
      </c>
      <c r="P482" s="360" t="n"/>
      <c r="Q482" s="360" t="n"/>
      <c r="R482" s="360" t="n"/>
      <c r="S482" s="360" t="n"/>
      <c r="T482" s="360" t="n"/>
      <c r="U482" s="360" t="n"/>
      <c r="V482" s="360" t="n"/>
      <c r="W482" s="360" t="n">
        <v>0</v>
      </c>
      <c r="X482" s="360" t="n">
        <v>1</v>
      </c>
      <c r="Y482" s="360" t="n">
        <v>0</v>
      </c>
      <c r="Z482" s="360" t="n"/>
      <c r="AA482" s="360" t="n"/>
      <c r="AB482" s="360" t="n"/>
    </row>
    <row r="483">
      <c r="A483" s="360" t="n">
        <v>50</v>
      </c>
      <c r="B483" s="360" t="n">
        <v>0</v>
      </c>
      <c r="C483" s="360" t="n">
        <v>0</v>
      </c>
      <c r="D483" s="360" t="n">
        <v>1</v>
      </c>
      <c r="E483" s="360" t="n">
        <v>206</v>
      </c>
      <c r="F483" s="360">
        <f>ROUND(Source!T462,O483)</f>
        <v/>
      </c>
      <c r="G483" s="360" t="inlineStr">
        <is>
          <t>ВозврМат</t>
        </is>
      </c>
      <c r="H483" s="360" t="inlineStr">
        <is>
          <t>Возврат материалов</t>
        </is>
      </c>
      <c r="I483" s="360" t="n"/>
      <c r="J483" s="360" t="n"/>
      <c r="K483" s="360" t="n">
        <v>206</v>
      </c>
      <c r="L483" s="360" t="n">
        <v>20</v>
      </c>
      <c r="M483" s="360" t="n">
        <v>3</v>
      </c>
      <c r="N483" s="360" t="inlineStr"/>
      <c r="O483" s="360" t="n">
        <v>0</v>
      </c>
      <c r="P483" s="360" t="n"/>
      <c r="Q483" s="360" t="n"/>
      <c r="R483" s="360" t="n"/>
      <c r="S483" s="360" t="n"/>
      <c r="T483" s="360" t="n"/>
      <c r="U483" s="360" t="n"/>
      <c r="V483" s="360" t="n"/>
      <c r="W483" s="360" t="n">
        <v>0</v>
      </c>
      <c r="X483" s="360" t="n">
        <v>1</v>
      </c>
      <c r="Y483" s="360" t="n">
        <v>0</v>
      </c>
      <c r="Z483" s="360" t="n"/>
      <c r="AA483" s="360" t="n"/>
      <c r="AB483" s="360" t="n"/>
    </row>
    <row r="484">
      <c r="A484" s="360" t="n">
        <v>50</v>
      </c>
      <c r="B484" s="360" t="n">
        <v>0</v>
      </c>
      <c r="C484" s="360" t="n">
        <v>0</v>
      </c>
      <c r="D484" s="360" t="n">
        <v>1</v>
      </c>
      <c r="E484" s="360" t="n">
        <v>207</v>
      </c>
      <c r="F484" s="360">
        <f>ROUND(Source!U462,O484)</f>
        <v/>
      </c>
      <c r="G484" s="360" t="inlineStr">
        <is>
          <t>ТрудСтр</t>
        </is>
      </c>
      <c r="H484" s="360" t="inlineStr">
        <is>
          <t>Трудозатраты строителей</t>
        </is>
      </c>
      <c r="I484" s="360" t="n"/>
      <c r="J484" s="360" t="n"/>
      <c r="K484" s="360" t="n">
        <v>207</v>
      </c>
      <c r="L484" s="360" t="n">
        <v>21</v>
      </c>
      <c r="M484" s="360" t="n">
        <v>3</v>
      </c>
      <c r="N484" s="360" t="inlineStr"/>
      <c r="O484" s="360" t="n">
        <v>7</v>
      </c>
      <c r="P484" s="360" t="n"/>
      <c r="Q484" s="360" t="n"/>
      <c r="R484" s="360" t="n"/>
      <c r="S484" s="360" t="n"/>
      <c r="T484" s="360" t="n"/>
      <c r="U484" s="360" t="n"/>
      <c r="V484" s="360" t="n"/>
      <c r="W484" s="360" t="n">
        <v>0</v>
      </c>
      <c r="X484" s="360" t="n">
        <v>1</v>
      </c>
      <c r="Y484" s="360" t="n">
        <v>0</v>
      </c>
      <c r="Z484" s="360" t="n"/>
      <c r="AA484" s="360" t="n"/>
      <c r="AB484" s="360" t="n"/>
    </row>
    <row r="485">
      <c r="A485" s="360" t="n">
        <v>50</v>
      </c>
      <c r="B485" s="360" t="n">
        <v>0</v>
      </c>
      <c r="C485" s="360" t="n">
        <v>0</v>
      </c>
      <c r="D485" s="360" t="n">
        <v>1</v>
      </c>
      <c r="E485" s="360" t="n">
        <v>208</v>
      </c>
      <c r="F485" s="360">
        <f>ROUND(Source!V462,O485)</f>
        <v/>
      </c>
      <c r="G485" s="360" t="inlineStr">
        <is>
          <t>ТрудМаш</t>
        </is>
      </c>
      <c r="H485" s="360" t="inlineStr">
        <is>
          <t>Трудозатраты машинистов</t>
        </is>
      </c>
      <c r="I485" s="360" t="n"/>
      <c r="J485" s="360" t="n"/>
      <c r="K485" s="360" t="n">
        <v>208</v>
      </c>
      <c r="L485" s="360" t="n">
        <v>22</v>
      </c>
      <c r="M485" s="360" t="n">
        <v>3</v>
      </c>
      <c r="N485" s="360" t="inlineStr"/>
      <c r="O485" s="360" t="n">
        <v>7</v>
      </c>
      <c r="P485" s="360" t="n"/>
      <c r="Q485" s="360" t="n"/>
      <c r="R485" s="360" t="n"/>
      <c r="S485" s="360" t="n"/>
      <c r="T485" s="360" t="n"/>
      <c r="U485" s="360" t="n"/>
      <c r="V485" s="360" t="n"/>
      <c r="W485" s="360" t="n">
        <v>0</v>
      </c>
      <c r="X485" s="360" t="n">
        <v>1</v>
      </c>
      <c r="Y485" s="360" t="n">
        <v>0</v>
      </c>
      <c r="Z485" s="360" t="n"/>
      <c r="AA485" s="360" t="n"/>
      <c r="AB485" s="360" t="n"/>
    </row>
    <row r="486">
      <c r="A486" s="360" t="n">
        <v>50</v>
      </c>
      <c r="B486" s="360" t="n">
        <v>0</v>
      </c>
      <c r="C486" s="360" t="n">
        <v>0</v>
      </c>
      <c r="D486" s="360" t="n">
        <v>1</v>
      </c>
      <c r="E486" s="360" t="n">
        <v>209</v>
      </c>
      <c r="F486" s="360">
        <f>ROUND(Source!W462,O486)</f>
        <v/>
      </c>
      <c r="G486" s="360" t="inlineStr">
        <is>
          <t>ТранспМат</t>
        </is>
      </c>
      <c r="H486" s="360" t="inlineStr">
        <is>
          <t>Транспорт материалов</t>
        </is>
      </c>
      <c r="I486" s="360" t="n"/>
      <c r="J486" s="360" t="n"/>
      <c r="K486" s="360" t="n">
        <v>209</v>
      </c>
      <c r="L486" s="360" t="n">
        <v>23</v>
      </c>
      <c r="M486" s="360" t="n">
        <v>3</v>
      </c>
      <c r="N486" s="360" t="inlineStr"/>
      <c r="O486" s="360" t="n">
        <v>0</v>
      </c>
      <c r="P486" s="360" t="n"/>
      <c r="Q486" s="360" t="n"/>
      <c r="R486" s="360" t="n"/>
      <c r="S486" s="360" t="n"/>
      <c r="T486" s="360" t="n"/>
      <c r="U486" s="360" t="n"/>
      <c r="V486" s="360" t="n"/>
      <c r="W486" s="360" t="n">
        <v>0</v>
      </c>
      <c r="X486" s="360" t="n">
        <v>1</v>
      </c>
      <c r="Y486" s="360" t="n">
        <v>0</v>
      </c>
      <c r="Z486" s="360" t="n"/>
      <c r="AA486" s="360" t="n"/>
      <c r="AB486" s="360" t="n"/>
    </row>
    <row r="487">
      <c r="A487" s="360" t="n">
        <v>50</v>
      </c>
      <c r="B487" s="360" t="n">
        <v>0</v>
      </c>
      <c r="C487" s="360" t="n">
        <v>0</v>
      </c>
      <c r="D487" s="360" t="n">
        <v>1</v>
      </c>
      <c r="E487" s="360" t="n">
        <v>233</v>
      </c>
      <c r="F487" s="360">
        <f>ROUND(Source!BD462,O487)</f>
        <v/>
      </c>
      <c r="G487" s="360" t="inlineStr">
        <is>
          <t>Перевозка</t>
        </is>
      </c>
      <c r="H487" s="360" t="inlineStr">
        <is>
          <t>Перевозка грузов</t>
        </is>
      </c>
      <c r="I487" s="360" t="n"/>
      <c r="J487" s="360" t="n"/>
      <c r="K487" s="360" t="n">
        <v>233</v>
      </c>
      <c r="L487" s="360" t="n">
        <v>24</v>
      </c>
      <c r="M487" s="360" t="n">
        <v>3</v>
      </c>
      <c r="N487" s="360" t="inlineStr"/>
      <c r="O487" s="360" t="n">
        <v>0</v>
      </c>
      <c r="P487" s="360" t="n"/>
      <c r="Q487" s="360" t="n"/>
      <c r="R487" s="360" t="n"/>
      <c r="S487" s="360" t="n"/>
      <c r="T487" s="360" t="n"/>
      <c r="U487" s="360" t="n"/>
      <c r="V487" s="360" t="n"/>
      <c r="W487" s="360" t="n">
        <v>0</v>
      </c>
      <c r="X487" s="360" t="n">
        <v>1</v>
      </c>
      <c r="Y487" s="360" t="n">
        <v>0</v>
      </c>
      <c r="Z487" s="360" t="n"/>
      <c r="AA487" s="360" t="n"/>
      <c r="AB487" s="360" t="n"/>
    </row>
    <row r="488">
      <c r="A488" s="360" t="n">
        <v>50</v>
      </c>
      <c r="B488" s="360" t="n">
        <v>0</v>
      </c>
      <c r="C488" s="360" t="n">
        <v>0</v>
      </c>
      <c r="D488" s="360" t="n">
        <v>1</v>
      </c>
      <c r="E488" s="360" t="n">
        <v>210</v>
      </c>
      <c r="F488" s="360">
        <f>ROUND(Source!X462,O488)</f>
        <v/>
      </c>
      <c r="G488" s="360" t="inlineStr">
        <is>
          <t>НР</t>
        </is>
      </c>
      <c r="H488" s="360" t="inlineStr">
        <is>
          <t>Накладные расходы</t>
        </is>
      </c>
      <c r="I488" s="360" t="n"/>
      <c r="J488" s="360" t="n"/>
      <c r="K488" s="360" t="n">
        <v>210</v>
      </c>
      <c r="L488" s="360" t="n">
        <v>25</v>
      </c>
      <c r="M488" s="360" t="n">
        <v>3</v>
      </c>
      <c r="N488" s="360" t="inlineStr"/>
      <c r="O488" s="360" t="n">
        <v>0</v>
      </c>
      <c r="P488" s="360" t="n"/>
      <c r="Q488" s="360" t="n"/>
      <c r="R488" s="360" t="n"/>
      <c r="S488" s="360" t="n"/>
      <c r="T488" s="360" t="n"/>
      <c r="U488" s="360" t="n"/>
      <c r="V488" s="360" t="n"/>
      <c r="W488" s="360" t="n">
        <v>0</v>
      </c>
      <c r="X488" s="360" t="n">
        <v>1</v>
      </c>
      <c r="Y488" s="360" t="n">
        <v>0</v>
      </c>
      <c r="Z488" s="360" t="n"/>
      <c r="AA488" s="360" t="n"/>
      <c r="AB488" s="360" t="n"/>
    </row>
    <row r="489">
      <c r="A489" s="360" t="n">
        <v>50</v>
      </c>
      <c r="B489" s="360" t="n">
        <v>0</v>
      </c>
      <c r="C489" s="360" t="n">
        <v>0</v>
      </c>
      <c r="D489" s="360" t="n">
        <v>1</v>
      </c>
      <c r="E489" s="360" t="n">
        <v>211</v>
      </c>
      <c r="F489" s="360">
        <f>ROUND(Source!Y462,O489)</f>
        <v/>
      </c>
      <c r="G489" s="360" t="inlineStr">
        <is>
          <t>СмПриб</t>
        </is>
      </c>
      <c r="H489" s="360" t="inlineStr">
        <is>
          <t>Сметная прибыль</t>
        </is>
      </c>
      <c r="I489" s="360" t="n"/>
      <c r="J489" s="360" t="n"/>
      <c r="K489" s="360" t="n">
        <v>211</v>
      </c>
      <c r="L489" s="360" t="n">
        <v>26</v>
      </c>
      <c r="M489" s="360" t="n">
        <v>3</v>
      </c>
      <c r="N489" s="360" t="inlineStr"/>
      <c r="O489" s="360" t="n">
        <v>0</v>
      </c>
      <c r="P489" s="360" t="n"/>
      <c r="Q489" s="360" t="n"/>
      <c r="R489" s="360" t="n"/>
      <c r="S489" s="360" t="n"/>
      <c r="T489" s="360" t="n"/>
      <c r="U489" s="360" t="n"/>
      <c r="V489" s="360" t="n"/>
      <c r="W489" s="360" t="n">
        <v>0</v>
      </c>
      <c r="X489" s="360" t="n">
        <v>1</v>
      </c>
      <c r="Y489" s="360" t="n">
        <v>0</v>
      </c>
      <c r="Z489" s="360" t="n"/>
      <c r="AA489" s="360" t="n"/>
      <c r="AB489" s="360" t="n"/>
    </row>
    <row r="490">
      <c r="A490" s="360" t="n">
        <v>50</v>
      </c>
      <c r="B490" s="360" t="n">
        <v>0</v>
      </c>
      <c r="C490" s="360" t="n">
        <v>0</v>
      </c>
      <c r="D490" s="360" t="n">
        <v>1</v>
      </c>
      <c r="E490" s="360" t="n">
        <v>224</v>
      </c>
      <c r="F490" s="360">
        <f>ROUND(Source!AR462,O490)</f>
        <v/>
      </c>
      <c r="G490" s="360" t="inlineStr">
        <is>
          <t>Всего</t>
        </is>
      </c>
      <c r="H490" s="360" t="inlineStr">
        <is>
          <t>Всего с НР и СП</t>
        </is>
      </c>
      <c r="I490" s="360" t="n"/>
      <c r="J490" s="360" t="n"/>
      <c r="K490" s="360" t="n">
        <v>224</v>
      </c>
      <c r="L490" s="360" t="n">
        <v>27</v>
      </c>
      <c r="M490" s="360" t="n">
        <v>3</v>
      </c>
      <c r="N490" s="360" t="inlineStr"/>
      <c r="O490" s="360" t="n">
        <v>0</v>
      </c>
      <c r="P490" s="360" t="n"/>
      <c r="Q490" s="360" t="n"/>
      <c r="R490" s="360" t="n"/>
      <c r="S490" s="360" t="n"/>
      <c r="T490" s="360" t="n"/>
      <c r="U490" s="360" t="n"/>
      <c r="V490" s="360" t="n"/>
      <c r="W490" s="360" t="n">
        <v>0</v>
      </c>
      <c r="X490" s="360" t="n">
        <v>1</v>
      </c>
      <c r="Y490" s="360" t="n">
        <v>0</v>
      </c>
      <c r="Z490" s="360" t="n"/>
      <c r="AA490" s="360" t="n"/>
      <c r="AB490" s="360" t="n"/>
    </row>
    <row r="491">
      <c r="A491" s="360" t="n">
        <v>50</v>
      </c>
      <c r="B491" s="360" t="n">
        <v>0</v>
      </c>
      <c r="C491" s="360" t="n">
        <v>0</v>
      </c>
      <c r="D491" s="360" t="n">
        <v>2</v>
      </c>
      <c r="E491" s="360" t="n">
        <v>0</v>
      </c>
      <c r="F491" s="360">
        <f>ROUND(F490,O491)</f>
        <v/>
      </c>
      <c r="G491" s="360" t="inlineStr">
        <is>
          <t>и1</t>
        </is>
      </c>
      <c r="H491" s="360" t="inlineStr">
        <is>
          <t>Итого</t>
        </is>
      </c>
      <c r="I491" s="360" t="n"/>
      <c r="J491" s="360" t="n"/>
      <c r="K491" s="360" t="n">
        <v>212</v>
      </c>
      <c r="L491" s="360" t="n">
        <v>28</v>
      </c>
      <c r="M491" s="360" t="n">
        <v>0</v>
      </c>
      <c r="N491" s="360" t="inlineStr"/>
      <c r="O491" s="360" t="n">
        <v>0</v>
      </c>
      <c r="P491" s="360" t="n"/>
      <c r="Q491" s="360" t="n"/>
      <c r="R491" s="360" t="n"/>
      <c r="S491" s="360" t="n"/>
      <c r="T491" s="360" t="n"/>
      <c r="U491" s="360" t="n"/>
      <c r="V491" s="360" t="n"/>
      <c r="W491" s="360" t="n">
        <v>0</v>
      </c>
      <c r="X491" s="360" t="n">
        <v>1</v>
      </c>
      <c r="Y491" s="360" t="n">
        <v>0</v>
      </c>
      <c r="Z491" s="360" t="n"/>
      <c r="AA491" s="360" t="n"/>
      <c r="AB491" s="360" t="n"/>
    </row>
    <row r="492">
      <c r="A492" s="360" t="n">
        <v>50</v>
      </c>
      <c r="B492" s="360" t="n">
        <v>0</v>
      </c>
      <c r="C492" s="360" t="n">
        <v>0</v>
      </c>
      <c r="D492" s="360" t="n">
        <v>2</v>
      </c>
      <c r="E492" s="360" t="n">
        <v>0</v>
      </c>
      <c r="F492" s="360">
        <f>ROUND(F491*0.22,O492)</f>
        <v/>
      </c>
      <c r="G492" s="360" t="inlineStr">
        <is>
          <t>и2</t>
        </is>
      </c>
      <c r="H492" s="360" t="inlineStr">
        <is>
          <t>НДС 22%</t>
        </is>
      </c>
      <c r="I492" s="360" t="n"/>
      <c r="J492" s="360" t="n"/>
      <c r="K492" s="360" t="n">
        <v>212</v>
      </c>
      <c r="L492" s="360" t="n">
        <v>29</v>
      </c>
      <c r="M492" s="360" t="n">
        <v>0</v>
      </c>
      <c r="N492" s="360" t="inlineStr"/>
      <c r="O492" s="360" t="n">
        <v>0</v>
      </c>
      <c r="P492" s="360" t="n"/>
      <c r="Q492" s="360" t="n"/>
      <c r="R492" s="360" t="n"/>
      <c r="S492" s="360" t="n"/>
      <c r="T492" s="360" t="n"/>
      <c r="U492" s="360" t="n"/>
      <c r="V492" s="360" t="n"/>
      <c r="W492" s="360" t="n">
        <v>0</v>
      </c>
      <c r="X492" s="360" t="n">
        <v>1</v>
      </c>
      <c r="Y492" s="360" t="n">
        <v>0</v>
      </c>
      <c r="Z492" s="360" t="n"/>
      <c r="AA492" s="360" t="n"/>
      <c r="AB492" s="360" t="n"/>
    </row>
    <row r="493">
      <c r="A493" s="360" t="n">
        <v>50</v>
      </c>
      <c r="B493" s="360" t="n">
        <v>0</v>
      </c>
      <c r="C493" s="360" t="n">
        <v>0</v>
      </c>
      <c r="D493" s="360" t="n">
        <v>2</v>
      </c>
      <c r="E493" s="360" t="n">
        <v>213</v>
      </c>
      <c r="F493" s="360">
        <f>ROUND(F491+F492,O493)</f>
        <v/>
      </c>
      <c r="G493" s="360" t="inlineStr">
        <is>
          <t>и3</t>
        </is>
      </c>
      <c r="H493" s="360" t="inlineStr">
        <is>
          <t>Всего</t>
        </is>
      </c>
      <c r="I493" s="360" t="n"/>
      <c r="J493" s="360" t="n"/>
      <c r="K493" s="360" t="n">
        <v>212</v>
      </c>
      <c r="L493" s="360" t="n">
        <v>30</v>
      </c>
      <c r="M493" s="360" t="n">
        <v>0</v>
      </c>
      <c r="N493" s="360" t="inlineStr"/>
      <c r="O493" s="360" t="n">
        <v>0</v>
      </c>
      <c r="P493" s="360" t="n"/>
      <c r="Q493" s="360" t="n"/>
      <c r="R493" s="360" t="n"/>
      <c r="S493" s="360" t="n"/>
      <c r="T493" s="360" t="n"/>
      <c r="U493" s="360" t="n"/>
      <c r="V493" s="360" t="n"/>
      <c r="W493" s="360" t="n">
        <v>0</v>
      </c>
      <c r="X493" s="360" t="n">
        <v>1</v>
      </c>
      <c r="Y493" s="360" t="n">
        <v>0</v>
      </c>
      <c r="Z493" s="360" t="n"/>
      <c r="AA493" s="360" t="n"/>
      <c r="AB493" s="360" t="n"/>
    </row>
    <row r="494"/>
    <row r="495">
      <c r="A495" s="356" t="n">
        <v>3</v>
      </c>
      <c r="B495" s="356" t="n">
        <v>0</v>
      </c>
      <c r="C495" s="356" t="n"/>
      <c r="D495" s="356">
        <f>ROW(A505)</f>
        <v/>
      </c>
      <c r="E495" s="356" t="n"/>
      <c r="F495" s="356" t="inlineStr">
        <is>
          <t>Новая локальная смета</t>
        </is>
      </c>
      <c r="G495" s="356" t="inlineStr">
        <is>
          <t>Парковая, д.11 А</t>
        </is>
      </c>
      <c r="H495" s="356" t="inlineStr"/>
      <c r="I495" s="356" t="n">
        <v>0</v>
      </c>
      <c r="J495" s="356" t="inlineStr"/>
      <c r="K495" s="356" t="n">
        <v>0</v>
      </c>
      <c r="L495" s="356" t="inlineStr">
        <is>
          <t>Новая локальная смета</t>
        </is>
      </c>
      <c r="M495" s="356" t="inlineStr"/>
      <c r="N495" s="356" t="n"/>
      <c r="O495" s="356" t="n"/>
      <c r="P495" s="356" t="n"/>
      <c r="Q495" s="356" t="n"/>
      <c r="R495" s="356" t="n"/>
      <c r="S495" s="356" t="n">
        <v>0</v>
      </c>
      <c r="T495" s="356" t="n"/>
      <c r="U495" s="356" t="inlineStr"/>
      <c r="V495" s="356" t="n">
        <v>0</v>
      </c>
      <c r="W495" s="356" t="n"/>
      <c r="X495" s="356" t="n"/>
      <c r="Y495" s="356" t="n"/>
      <c r="Z495" s="356" t="n"/>
      <c r="AA495" s="356" t="n"/>
      <c r="AB495" s="356" t="inlineStr"/>
      <c r="AC495" s="356" t="inlineStr"/>
      <c r="AD495" s="356" t="inlineStr"/>
      <c r="AE495" s="356" t="inlineStr"/>
      <c r="AF495" s="356" t="inlineStr"/>
      <c r="AG495" s="356" t="inlineStr"/>
      <c r="AH495" s="356" t="n"/>
      <c r="AI495" s="356" t="n"/>
      <c r="AJ495" s="356" t="n"/>
      <c r="AK495" s="356" t="n"/>
      <c r="AL495" s="356" t="n"/>
      <c r="AM495" s="356" t="n"/>
      <c r="AN495" s="356" t="n"/>
      <c r="AO495" s="356" t="n"/>
      <c r="AP495" s="356" t="inlineStr"/>
      <c r="AQ495" s="356" t="inlineStr"/>
      <c r="AR495" s="356" t="inlineStr"/>
      <c r="AS495" s="356" t="n"/>
      <c r="AT495" s="356" t="n"/>
      <c r="AU495" s="356" t="n"/>
      <c r="AV495" s="356" t="n"/>
      <c r="AW495" s="356" t="n"/>
      <c r="AX495" s="356" t="n"/>
      <c r="AY495" s="356" t="n"/>
      <c r="AZ495" s="356" t="inlineStr"/>
      <c r="BA495" s="356" t="n"/>
      <c r="BB495" s="356" t="inlineStr"/>
      <c r="BC495" s="356" t="inlineStr"/>
      <c r="BD495" s="356" t="inlineStr"/>
      <c r="BE495" s="356" t="inlineStr"/>
      <c r="BF495" s="356" t="inlineStr"/>
      <c r="BG495" s="356" t="inlineStr"/>
      <c r="BH495" s="356" t="inlineStr"/>
      <c r="BI495" s="356" t="inlineStr"/>
      <c r="BJ495" s="356" t="inlineStr"/>
      <c r="BK495" s="356" t="inlineStr"/>
      <c r="BL495" s="356" t="inlineStr"/>
      <c r="BM495" s="356" t="inlineStr"/>
      <c r="BN495" s="356" t="inlineStr"/>
      <c r="BO495" s="356" t="inlineStr"/>
      <c r="BP495" s="356" t="inlineStr"/>
      <c r="BQ495" s="356" t="n"/>
      <c r="BR495" s="356" t="n"/>
      <c r="BS495" s="356" t="n"/>
      <c r="BT495" s="356" t="n"/>
      <c r="BU495" s="356" t="n"/>
      <c r="BV495" s="356" t="n"/>
      <c r="BW495" s="356" t="n"/>
      <c r="BX495" s="356" t="n">
        <v>0</v>
      </c>
      <c r="BY495" s="356" t="n"/>
      <c r="BZ495" s="356" t="n"/>
      <c r="CA495" s="356" t="n"/>
      <c r="CB495" s="356" t="n"/>
      <c r="CC495" s="356" t="n"/>
      <c r="CD495" s="356" t="n"/>
      <c r="CE495" s="356" t="n"/>
      <c r="CF495" s="356" t="n">
        <v>0</v>
      </c>
      <c r="CG495" s="356" t="n">
        <v>0</v>
      </c>
      <c r="CH495" s="356" t="n"/>
      <c r="CI495" s="356" t="inlineStr"/>
      <c r="CJ495" s="356" t="inlineStr"/>
      <c r="CK495" t="inlineStr"/>
      <c r="CL495" t="inlineStr"/>
      <c r="CM495" t="inlineStr"/>
      <c r="CN495" t="inlineStr"/>
      <c r="CO495" t="inlineStr"/>
      <c r="CP495" t="inlineStr"/>
      <c r="CQ495" t="inlineStr"/>
    </row>
    <row r="496"/>
    <row r="497">
      <c r="A497" s="358" t="n">
        <v>52</v>
      </c>
      <c r="B497" s="358">
        <f>B505</f>
        <v/>
      </c>
      <c r="C497" s="358">
        <f>C505</f>
        <v/>
      </c>
      <c r="D497" s="358">
        <f>D505</f>
        <v/>
      </c>
      <c r="E497" s="358">
        <f>E505</f>
        <v/>
      </c>
      <c r="F497" s="358">
        <f>F505</f>
        <v/>
      </c>
      <c r="G497" s="358">
        <f>G505</f>
        <v/>
      </c>
      <c r="H497" s="358" t="n"/>
      <c r="I497" s="358" t="n"/>
      <c r="J497" s="358" t="n"/>
      <c r="K497" s="358" t="n"/>
      <c r="L497" s="358" t="n"/>
      <c r="M497" s="358" t="n"/>
      <c r="N497" s="358" t="n"/>
      <c r="O497" s="358">
        <f>O505</f>
        <v/>
      </c>
      <c r="P497" s="358">
        <f>P505</f>
        <v/>
      </c>
      <c r="Q497" s="358">
        <f>Q505</f>
        <v/>
      </c>
      <c r="R497" s="358">
        <f>R505</f>
        <v/>
      </c>
      <c r="S497" s="358">
        <f>S505</f>
        <v/>
      </c>
      <c r="T497" s="358">
        <f>T505</f>
        <v/>
      </c>
      <c r="U497" s="358">
        <f>U505</f>
        <v/>
      </c>
      <c r="V497" s="358">
        <f>V505</f>
        <v/>
      </c>
      <c r="W497" s="358">
        <f>W505</f>
        <v/>
      </c>
      <c r="X497" s="358">
        <f>X505</f>
        <v/>
      </c>
      <c r="Y497" s="358">
        <f>Y505</f>
        <v/>
      </c>
      <c r="Z497" s="358">
        <f>Z505</f>
        <v/>
      </c>
      <c r="AA497" s="358">
        <f>AA505</f>
        <v/>
      </c>
      <c r="AB497" s="358">
        <f>AB505</f>
        <v/>
      </c>
      <c r="AC497" s="358">
        <f>AC505</f>
        <v/>
      </c>
      <c r="AD497" s="358">
        <f>AD505</f>
        <v/>
      </c>
      <c r="AE497" s="358">
        <f>AE505</f>
        <v/>
      </c>
      <c r="AF497" s="358">
        <f>AF505</f>
        <v/>
      </c>
      <c r="AG497" s="358">
        <f>AG505</f>
        <v/>
      </c>
      <c r="AH497" s="358">
        <f>AH505</f>
        <v/>
      </c>
      <c r="AI497" s="358">
        <f>AI505</f>
        <v/>
      </c>
      <c r="AJ497" s="358">
        <f>AJ505</f>
        <v/>
      </c>
      <c r="AK497" s="358">
        <f>AK505</f>
        <v/>
      </c>
      <c r="AL497" s="358">
        <f>AL505</f>
        <v/>
      </c>
      <c r="AM497" s="358">
        <f>AM505</f>
        <v/>
      </c>
      <c r="AN497" s="358">
        <f>AN505</f>
        <v/>
      </c>
      <c r="AO497" s="358">
        <f>AO505</f>
        <v/>
      </c>
      <c r="AP497" s="358">
        <f>AP505</f>
        <v/>
      </c>
      <c r="AQ497" s="358">
        <f>AQ505</f>
        <v/>
      </c>
      <c r="AR497" s="358">
        <f>AR505</f>
        <v/>
      </c>
      <c r="AS497" s="358">
        <f>AS505</f>
        <v/>
      </c>
      <c r="AT497" s="358">
        <f>AT505</f>
        <v/>
      </c>
      <c r="AU497" s="358">
        <f>AU505</f>
        <v/>
      </c>
      <c r="AV497" s="358">
        <f>AV505</f>
        <v/>
      </c>
      <c r="AW497" s="358">
        <f>AW505</f>
        <v/>
      </c>
      <c r="AX497" s="358">
        <f>AX505</f>
        <v/>
      </c>
      <c r="AY497" s="358">
        <f>AY505</f>
        <v/>
      </c>
      <c r="AZ497" s="358">
        <f>AZ505</f>
        <v/>
      </c>
      <c r="BA497" s="358">
        <f>BA505</f>
        <v/>
      </c>
      <c r="BB497" s="358">
        <f>BB505</f>
        <v/>
      </c>
      <c r="BC497" s="358">
        <f>BC505</f>
        <v/>
      </c>
      <c r="BD497" s="358">
        <f>BD505</f>
        <v/>
      </c>
      <c r="BE497" s="358">
        <f>BE505</f>
        <v/>
      </c>
      <c r="BF497" s="358">
        <f>BF505</f>
        <v/>
      </c>
      <c r="BG497" s="358">
        <f>BG505</f>
        <v/>
      </c>
      <c r="BH497" s="358">
        <f>BH505</f>
        <v/>
      </c>
      <c r="BI497" s="358">
        <f>BI505</f>
        <v/>
      </c>
      <c r="BJ497" s="358">
        <f>BJ505</f>
        <v/>
      </c>
      <c r="BK497" s="358">
        <f>BK505</f>
        <v/>
      </c>
      <c r="BL497" s="358">
        <f>BL505</f>
        <v/>
      </c>
      <c r="BM497" s="358">
        <f>BM505</f>
        <v/>
      </c>
      <c r="BN497" s="358">
        <f>BN505</f>
        <v/>
      </c>
      <c r="BO497" s="358">
        <f>BO505</f>
        <v/>
      </c>
      <c r="BP497" s="358">
        <f>BP505</f>
        <v/>
      </c>
      <c r="BQ497" s="358">
        <f>BQ505</f>
        <v/>
      </c>
      <c r="BR497" s="358">
        <f>BR505</f>
        <v/>
      </c>
      <c r="BS497" s="358">
        <f>BS505</f>
        <v/>
      </c>
      <c r="BT497" s="358">
        <f>BT505</f>
        <v/>
      </c>
      <c r="BU497" s="358">
        <f>BU505</f>
        <v/>
      </c>
      <c r="BV497" s="358">
        <f>BV505</f>
        <v/>
      </c>
      <c r="BW497" s="358">
        <f>BW505</f>
        <v/>
      </c>
      <c r="BX497" s="358">
        <f>BX505</f>
        <v/>
      </c>
      <c r="BY497" s="358">
        <f>BY505</f>
        <v/>
      </c>
      <c r="BZ497" s="358">
        <f>BZ505</f>
        <v/>
      </c>
      <c r="CA497" s="358">
        <f>CA505</f>
        <v/>
      </c>
      <c r="CB497" s="358">
        <f>CB505</f>
        <v/>
      </c>
      <c r="CC497" s="358">
        <f>CC505</f>
        <v/>
      </c>
      <c r="CD497" s="358">
        <f>CD505</f>
        <v/>
      </c>
      <c r="CE497" s="358">
        <f>CE505</f>
        <v/>
      </c>
      <c r="CF497" s="358">
        <f>CF505</f>
        <v/>
      </c>
      <c r="CG497" s="358">
        <f>CG505</f>
        <v/>
      </c>
      <c r="CH497" s="358">
        <f>CH505</f>
        <v/>
      </c>
      <c r="CI497" s="358">
        <f>CI505</f>
        <v/>
      </c>
      <c r="CJ497" s="358">
        <f>CJ505</f>
        <v/>
      </c>
      <c r="CK497" s="358">
        <f>CK505</f>
        <v/>
      </c>
      <c r="CL497" s="358">
        <f>CL505</f>
        <v/>
      </c>
      <c r="CM497" s="358">
        <f>CM505</f>
        <v/>
      </c>
      <c r="CN497" s="358">
        <f>CN505</f>
        <v/>
      </c>
      <c r="CO497" s="358">
        <f>CO505</f>
        <v/>
      </c>
      <c r="CP497" s="358">
        <f>CP505</f>
        <v/>
      </c>
      <c r="CQ497" s="358">
        <f>CQ505</f>
        <v/>
      </c>
      <c r="CR497" s="358">
        <f>CR505</f>
        <v/>
      </c>
      <c r="CS497" s="358">
        <f>CS505</f>
        <v/>
      </c>
      <c r="CT497" s="358">
        <f>CT505</f>
        <v/>
      </c>
      <c r="CU497" s="358">
        <f>CU505</f>
        <v/>
      </c>
      <c r="CV497" s="358">
        <f>CV505</f>
        <v/>
      </c>
      <c r="CW497" s="358">
        <f>CW505</f>
        <v/>
      </c>
      <c r="CX497" s="358">
        <f>CX505</f>
        <v/>
      </c>
      <c r="CY497" s="358">
        <f>CY505</f>
        <v/>
      </c>
      <c r="CZ497" s="358">
        <f>CZ505</f>
        <v/>
      </c>
      <c r="DA497" s="358">
        <f>DA505</f>
        <v/>
      </c>
      <c r="DB497" s="358">
        <f>DB505</f>
        <v/>
      </c>
      <c r="DC497" s="358">
        <f>DC505</f>
        <v/>
      </c>
      <c r="DD497" s="358">
        <f>DD505</f>
        <v/>
      </c>
      <c r="DE497" s="358">
        <f>DE505</f>
        <v/>
      </c>
      <c r="DF497" s="358">
        <f>DF505</f>
        <v/>
      </c>
      <c r="DG497" s="359">
        <f>DG505</f>
        <v/>
      </c>
      <c r="DH497" s="359">
        <f>DH505</f>
        <v/>
      </c>
      <c r="DI497" s="359">
        <f>DI505</f>
        <v/>
      </c>
      <c r="DJ497" s="359">
        <f>DJ505</f>
        <v/>
      </c>
      <c r="DK497" s="359">
        <f>DK505</f>
        <v/>
      </c>
      <c r="DL497" s="359">
        <f>DL505</f>
        <v/>
      </c>
      <c r="DM497" s="359">
        <f>DM505</f>
        <v/>
      </c>
      <c r="DN497" s="359">
        <f>DN505</f>
        <v/>
      </c>
      <c r="DO497" s="359">
        <f>DO505</f>
        <v/>
      </c>
      <c r="DP497" s="359">
        <f>DP505</f>
        <v/>
      </c>
      <c r="DQ497" s="359">
        <f>DQ505</f>
        <v/>
      </c>
      <c r="DR497" s="359">
        <f>DR505</f>
        <v/>
      </c>
      <c r="DS497" s="359">
        <f>DS505</f>
        <v/>
      </c>
      <c r="DT497" s="359">
        <f>DT505</f>
        <v/>
      </c>
      <c r="DU497" s="359">
        <f>DU505</f>
        <v/>
      </c>
      <c r="DV497" s="359">
        <f>DV505</f>
        <v/>
      </c>
      <c r="DW497" s="359">
        <f>DW505</f>
        <v/>
      </c>
      <c r="DX497" s="359">
        <f>DX505</f>
        <v/>
      </c>
      <c r="DY497" s="359">
        <f>DY505</f>
        <v/>
      </c>
      <c r="DZ497" s="359">
        <f>DZ505</f>
        <v/>
      </c>
      <c r="EA497" s="359">
        <f>EA505</f>
        <v/>
      </c>
      <c r="EB497" s="359">
        <f>EB505</f>
        <v/>
      </c>
      <c r="EC497" s="359">
        <f>EC505</f>
        <v/>
      </c>
      <c r="ED497" s="359">
        <f>ED505</f>
        <v/>
      </c>
      <c r="EE497" s="359">
        <f>EE505</f>
        <v/>
      </c>
      <c r="EF497" s="359">
        <f>EF505</f>
        <v/>
      </c>
      <c r="EG497" s="359">
        <f>EG505</f>
        <v/>
      </c>
      <c r="EH497" s="359">
        <f>EH505</f>
        <v/>
      </c>
      <c r="EI497" s="359">
        <f>EI505</f>
        <v/>
      </c>
      <c r="EJ497" s="359">
        <f>EJ505</f>
        <v/>
      </c>
      <c r="EK497" s="359">
        <f>EK505</f>
        <v/>
      </c>
      <c r="EL497" s="359">
        <f>EL505</f>
        <v/>
      </c>
      <c r="EM497" s="359">
        <f>EM505</f>
        <v/>
      </c>
      <c r="EN497" s="359">
        <f>EN505</f>
        <v/>
      </c>
      <c r="EO497" s="359">
        <f>EO505</f>
        <v/>
      </c>
      <c r="EP497" s="359">
        <f>EP505</f>
        <v/>
      </c>
      <c r="EQ497" s="359">
        <f>EQ505</f>
        <v/>
      </c>
      <c r="ER497" s="359">
        <f>ER505</f>
        <v/>
      </c>
      <c r="ES497" s="359">
        <f>ES505</f>
        <v/>
      </c>
      <c r="ET497" s="359">
        <f>ET505</f>
        <v/>
      </c>
      <c r="EU497" s="359">
        <f>EU505</f>
        <v/>
      </c>
      <c r="EV497" s="359">
        <f>EV505</f>
        <v/>
      </c>
      <c r="EW497" s="359">
        <f>EW505</f>
        <v/>
      </c>
      <c r="EX497" s="359">
        <f>EX505</f>
        <v/>
      </c>
      <c r="EY497" s="359">
        <f>EY505</f>
        <v/>
      </c>
      <c r="EZ497" s="359">
        <f>EZ505</f>
        <v/>
      </c>
      <c r="FA497" s="359">
        <f>FA505</f>
        <v/>
      </c>
      <c r="FB497" s="359">
        <f>FB505</f>
        <v/>
      </c>
      <c r="FC497" s="359">
        <f>FC505</f>
        <v/>
      </c>
      <c r="FD497" s="359">
        <f>FD505</f>
        <v/>
      </c>
      <c r="FE497" s="359">
        <f>FE505</f>
        <v/>
      </c>
      <c r="FF497" s="359">
        <f>FF505</f>
        <v/>
      </c>
      <c r="FG497" s="359">
        <f>FG505</f>
        <v/>
      </c>
      <c r="FH497" s="359">
        <f>FH505</f>
        <v/>
      </c>
      <c r="FI497" s="359">
        <f>FI505</f>
        <v/>
      </c>
      <c r="FJ497" s="359">
        <f>FJ505</f>
        <v/>
      </c>
      <c r="FK497" s="359">
        <f>FK505</f>
        <v/>
      </c>
      <c r="FL497" s="359">
        <f>FL505</f>
        <v/>
      </c>
      <c r="FM497" s="359">
        <f>FM505</f>
        <v/>
      </c>
      <c r="FN497" s="359">
        <f>FN505</f>
        <v/>
      </c>
      <c r="FO497" s="359">
        <f>FO505</f>
        <v/>
      </c>
      <c r="FP497" s="359">
        <f>FP505</f>
        <v/>
      </c>
      <c r="FQ497" s="359">
        <f>FQ505</f>
        <v/>
      </c>
      <c r="FR497" s="359">
        <f>FR505</f>
        <v/>
      </c>
      <c r="FS497" s="359">
        <f>FS505</f>
        <v/>
      </c>
      <c r="FT497" s="359">
        <f>FT505</f>
        <v/>
      </c>
      <c r="FU497" s="359">
        <f>FU505</f>
        <v/>
      </c>
      <c r="FV497" s="359">
        <f>FV505</f>
        <v/>
      </c>
      <c r="FW497" s="359">
        <f>FW505</f>
        <v/>
      </c>
      <c r="FX497" s="359">
        <f>FX505</f>
        <v/>
      </c>
      <c r="FY497" s="359">
        <f>FY505</f>
        <v/>
      </c>
      <c r="FZ497" s="359">
        <f>FZ505</f>
        <v/>
      </c>
      <c r="GA497" s="359">
        <f>GA505</f>
        <v/>
      </c>
      <c r="GB497" s="359">
        <f>GB505</f>
        <v/>
      </c>
      <c r="GC497" s="359">
        <f>GC505</f>
        <v/>
      </c>
      <c r="GD497" s="359">
        <f>GD505</f>
        <v/>
      </c>
      <c r="GE497" s="359">
        <f>GE505</f>
        <v/>
      </c>
      <c r="GF497" s="359">
        <f>GF505</f>
        <v/>
      </c>
      <c r="GG497" s="359">
        <f>GG505</f>
        <v/>
      </c>
      <c r="GH497" s="359">
        <f>GH505</f>
        <v/>
      </c>
      <c r="GI497" s="359">
        <f>GI505</f>
        <v/>
      </c>
      <c r="GJ497" s="359">
        <f>GJ505</f>
        <v/>
      </c>
      <c r="GK497" s="359">
        <f>GK505</f>
        <v/>
      </c>
      <c r="GL497" s="359">
        <f>GL505</f>
        <v/>
      </c>
      <c r="GM497" s="359">
        <f>GM505</f>
        <v/>
      </c>
      <c r="GN497" s="359">
        <f>GN505</f>
        <v/>
      </c>
      <c r="GO497" s="359">
        <f>GO505</f>
        <v/>
      </c>
      <c r="GP497" s="359">
        <f>GP505</f>
        <v/>
      </c>
      <c r="GQ497" s="359">
        <f>GQ505</f>
        <v/>
      </c>
      <c r="GR497" s="359">
        <f>GR505</f>
        <v/>
      </c>
      <c r="GS497" s="359">
        <f>GS505</f>
        <v/>
      </c>
      <c r="GT497" s="359">
        <f>GT505</f>
        <v/>
      </c>
      <c r="GU497" s="359">
        <f>GU505</f>
        <v/>
      </c>
      <c r="GV497" s="359">
        <f>GV505</f>
        <v/>
      </c>
      <c r="GW497" s="359">
        <f>GW505</f>
        <v/>
      </c>
      <c r="GX497" s="359">
        <f>GX505</f>
        <v/>
      </c>
    </row>
    <row r="498"/>
    <row r="499">
      <c r="A499" t="n">
        <v>17</v>
      </c>
      <c r="B499" t="n">
        <v>0</v>
      </c>
      <c r="C499">
        <f>ROW(SmtRes!A210)</f>
        <v/>
      </c>
      <c r="D499">
        <f>ROW(EtalonRes!A207)</f>
        <v/>
      </c>
      <c r="E499" t="inlineStr">
        <is>
          <t>1</t>
        </is>
      </c>
      <c r="F499" t="inlineStr">
        <is>
          <t>16-07-003-5</t>
        </is>
      </c>
      <c r="G499" t="inlineStr">
        <is>
          <t>Врезка в действующие внутренние сети трубопроводов отопления и водоснабжения диаметром 40 мм</t>
        </is>
      </c>
      <c r="H499" t="inlineStr">
        <is>
          <t>1 врезка</t>
        </is>
      </c>
      <c r="I499">
        <f>ROUND(ROUND(1,4),7)</f>
        <v/>
      </c>
      <c r="J499" t="n">
        <v>0</v>
      </c>
      <c r="K499">
        <f>ROUND(ROUND(1,4),7)</f>
        <v/>
      </c>
      <c r="O499">
        <f>ROUND(CP499,0)</f>
        <v/>
      </c>
      <c r="P499">
        <f>ROUND(CQ499*I499,0)</f>
        <v/>
      </c>
      <c r="Q499">
        <f>(ROUND((ROUND(((ET499)*I499),0)*BB499),0)+ROUND((ROUND(((AE499-(EU499))*I499),0)*BS499),0))</f>
        <v/>
      </c>
      <c r="R499">
        <f>(ROUND((ROUND(((EU499)*I499),0)*BS499),0)+ROUND((ROUND(((AE499-(EU499))*I499),0)*BS499),0))</f>
        <v/>
      </c>
      <c r="S499">
        <f>ROUND(CT499*I499,0)</f>
        <v/>
      </c>
      <c r="T499">
        <f>ROUND(CU499*I499,0)</f>
        <v/>
      </c>
      <c r="U499">
        <f>ROUND(CV499*I499,7)</f>
        <v/>
      </c>
      <c r="V499">
        <f>ROUND(CW499*I499,7)</f>
        <v/>
      </c>
      <c r="W499">
        <f>ROUND(CX499*I499,0)</f>
        <v/>
      </c>
      <c r="X499">
        <f>ROUND(CY499,0)</f>
        <v/>
      </c>
      <c r="Y499">
        <f>ROUND(CZ499,0)</f>
        <v/>
      </c>
      <c r="AA499" t="n">
        <v>78855224</v>
      </c>
      <c r="AB499">
        <f>ROUND((AC499+AD499+AF499),2)</f>
        <v/>
      </c>
      <c r="AC499">
        <f>ROUND((ES499),2)</f>
        <v/>
      </c>
      <c r="AD499">
        <f>ROUND((((ET499)-(EU499))+AE499),2)</f>
        <v/>
      </c>
      <c r="AE499">
        <f>ROUND((EU499),2)</f>
        <v/>
      </c>
      <c r="AF499">
        <f>ROUND((EV499),2)</f>
        <v/>
      </c>
      <c r="AG499">
        <f>ROUND((AP499),2)</f>
        <v/>
      </c>
      <c r="AH499">
        <f>(EW499)</f>
        <v/>
      </c>
      <c r="AI499">
        <f>(EX499)</f>
        <v/>
      </c>
      <c r="AJ499">
        <f>(AS499)</f>
        <v/>
      </c>
      <c r="AK499" t="n">
        <v>104.64</v>
      </c>
      <c r="AL499" t="n">
        <v>55.46</v>
      </c>
      <c r="AM499" t="n">
        <v>4.94</v>
      </c>
      <c r="AN499" t="n">
        <v>0</v>
      </c>
      <c r="AO499" t="n">
        <v>44.24</v>
      </c>
      <c r="AP499" t="n">
        <v>0</v>
      </c>
      <c r="AQ499" t="n">
        <v>4.46</v>
      </c>
      <c r="AR499" t="n">
        <v>0</v>
      </c>
      <c r="AS499" t="n">
        <v>0</v>
      </c>
      <c r="AT499" t="n">
        <v>121</v>
      </c>
      <c r="AU499" t="n">
        <v>72</v>
      </c>
      <c r="AV499" t="n">
        <v>1</v>
      </c>
      <c r="AW499" t="n">
        <v>1</v>
      </c>
      <c r="AZ499" t="n">
        <v>1</v>
      </c>
      <c r="BA499" t="n">
        <v>52.25</v>
      </c>
      <c r="BB499" t="n">
        <v>11.4</v>
      </c>
      <c r="BC499" t="n">
        <v>15.88</v>
      </c>
      <c r="BD499" t="inlineStr"/>
      <c r="BE499" t="inlineStr"/>
      <c r="BF499" t="inlineStr"/>
      <c r="BG499" t="inlineStr"/>
      <c r="BH499" t="n">
        <v>0</v>
      </c>
      <c r="BI499" t="n">
        <v>1</v>
      </c>
      <c r="BJ499" t="inlineStr">
        <is>
          <t>ТЕР Московской обл., 16-07-003-5, приказ Минстроя России №675/пр от 28.02.2017 № 260/пр</t>
        </is>
      </c>
      <c r="BM499" t="n">
        <v>16001</v>
      </c>
      <c r="BN499" t="n">
        <v>0</v>
      </c>
      <c r="BO499" t="inlineStr">
        <is>
          <t>16-07-003-5</t>
        </is>
      </c>
      <c r="BP499" t="n">
        <v>1</v>
      </c>
      <c r="BQ499" t="n">
        <v>2</v>
      </c>
      <c r="BR499" t="n">
        <v>0</v>
      </c>
      <c r="BS499" t="n">
        <v>52.25</v>
      </c>
      <c r="BT499" t="n">
        <v>1</v>
      </c>
      <c r="BU499" t="n">
        <v>1</v>
      </c>
      <c r="BV499" t="n">
        <v>1</v>
      </c>
      <c r="BW499" t="n">
        <v>1</v>
      </c>
      <c r="BX499" t="n">
        <v>1</v>
      </c>
      <c r="BY499" t="inlineStr"/>
      <c r="BZ499" t="n">
        <v>121</v>
      </c>
      <c r="CA499" t="n">
        <v>72</v>
      </c>
      <c r="CB499" t="inlineStr"/>
      <c r="CE499" t="n">
        <v>12</v>
      </c>
      <c r="CF499" t="n">
        <v>0</v>
      </c>
      <c r="CG499" t="n">
        <v>0</v>
      </c>
      <c r="CM499" t="n">
        <v>0</v>
      </c>
      <c r="CN499" t="inlineStr"/>
      <c r="CO499" t="n">
        <v>0</v>
      </c>
      <c r="CP499">
        <f>(P499+Q499+S499)</f>
        <v/>
      </c>
      <c r="CQ499">
        <f>AC499*BC499</f>
        <v/>
      </c>
      <c r="CR499">
        <f>(ROUND((ROUND(((ET499)*1),0)*BB499),0)+ROUND((ROUND(((AE499-(EU499))*1),0)*BS499),0))</f>
        <v/>
      </c>
      <c r="CS499">
        <f>(ROUND((ROUND(((EU499)*1),0)*BS499),0)+ROUND((ROUND(((AE499-(EU499))*1),0)*BS499),0))</f>
        <v/>
      </c>
      <c r="CT499">
        <f>AF499*BA499</f>
        <v/>
      </c>
      <c r="CU499">
        <f>AG499</f>
        <v/>
      </c>
      <c r="CV499">
        <f>AH499</f>
        <v/>
      </c>
      <c r="CW499">
        <f>AI499</f>
        <v/>
      </c>
      <c r="CX499">
        <f>AJ499</f>
        <v/>
      </c>
      <c r="CY499">
        <f>(((S499+R499)*AT499)/100)</f>
        <v/>
      </c>
      <c r="CZ499">
        <f>(((S499+R499)*AU499)/100)</f>
        <v/>
      </c>
      <c r="DC499" t="inlineStr"/>
      <c r="DD499" t="inlineStr"/>
      <c r="DE499" t="inlineStr"/>
      <c r="DF499" t="inlineStr"/>
      <c r="DG499" t="inlineStr"/>
      <c r="DH499" t="inlineStr"/>
      <c r="DI499" t="inlineStr"/>
      <c r="DJ499" t="inlineStr"/>
      <c r="DK499" t="inlineStr"/>
      <c r="DL499" t="inlineStr"/>
      <c r="DM499" t="inlineStr"/>
      <c r="DN499" t="n">
        <v>0</v>
      </c>
      <c r="DO499" t="n">
        <v>0</v>
      </c>
      <c r="DP499" t="n">
        <v>1</v>
      </c>
      <c r="DQ499" t="n">
        <v>1</v>
      </c>
      <c r="DU499" t="n">
        <v>1013</v>
      </c>
      <c r="DV499" t="inlineStr">
        <is>
          <t>1 врезка</t>
        </is>
      </c>
      <c r="DW499" t="inlineStr">
        <is>
          <t>1 врезка</t>
        </is>
      </c>
      <c r="DX499" t="n">
        <v>1</v>
      </c>
      <c r="DZ499" t="inlineStr"/>
      <c r="EA499" t="inlineStr"/>
      <c r="EB499" t="inlineStr"/>
      <c r="EC499" t="inlineStr"/>
      <c r="EE499" t="n">
        <v>78725882</v>
      </c>
      <c r="EF499" t="n">
        <v>2</v>
      </c>
      <c r="EG499" t="inlineStr">
        <is>
          <t>Общестроительные работы</t>
        </is>
      </c>
      <c r="EH499" t="n">
        <v>16</v>
      </c>
      <c r="EI4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99" t="n">
        <v>1</v>
      </c>
      <c r="EK499" t="n">
        <v>16001</v>
      </c>
      <c r="EL499" t="inlineStr">
        <is>
          <t>Трубопроводы внутренние</t>
        </is>
      </c>
      <c r="EM499" t="inlineStr">
        <is>
          <t>ФЕР-16</t>
        </is>
      </c>
      <c r="EO499" t="inlineStr"/>
      <c r="EQ499" t="n">
        <v>0</v>
      </c>
      <c r="ER499" t="n">
        <v>104.64</v>
      </c>
      <c r="ES499" t="n">
        <v>55.46</v>
      </c>
      <c r="ET499" t="n">
        <v>4.94</v>
      </c>
      <c r="EU499" t="n">
        <v>0</v>
      </c>
      <c r="EV499" t="n">
        <v>44.24</v>
      </c>
      <c r="EW499" t="n">
        <v>4.46</v>
      </c>
      <c r="EX499" t="n">
        <v>0</v>
      </c>
      <c r="EY499" t="n">
        <v>0</v>
      </c>
      <c r="FQ499" t="n">
        <v>0</v>
      </c>
      <c r="FR499" t="n">
        <v>0</v>
      </c>
      <c r="FS499" t="n">
        <v>0</v>
      </c>
      <c r="FX499" t="n">
        <v>121</v>
      </c>
      <c r="FY499" t="n">
        <v>72</v>
      </c>
      <c r="GA499" t="inlineStr"/>
      <c r="GD499" t="n">
        <v>1</v>
      </c>
      <c r="GF499" t="n">
        <v>-1827188637</v>
      </c>
      <c r="GG499" t="n">
        <v>2</v>
      </c>
      <c r="GH499" t="n">
        <v>1</v>
      </c>
      <c r="GI499" t="n">
        <v>2</v>
      </c>
      <c r="GJ499" t="n">
        <v>0</v>
      </c>
      <c r="GK499" t="n">
        <v>0</v>
      </c>
      <c r="GL499">
        <f>ROUND(IF(AND(BH499=3,BI499=3,FS499&lt;&gt;0),P499,0),0)</f>
        <v/>
      </c>
      <c r="GM499">
        <f>ROUND(O499+X499+Y499,0)+GX499</f>
        <v/>
      </c>
      <c r="GN499">
        <f>IF(OR(BI499=0,BI499=1),GM499-GX499,0)</f>
        <v/>
      </c>
      <c r="GO499">
        <f>IF(BI499=2,GM499-GX499,0)</f>
        <v/>
      </c>
      <c r="GP499">
        <f>IF(BI499=4,GM499-GX499,0)</f>
        <v/>
      </c>
      <c r="GR499" t="n">
        <v>0</v>
      </c>
      <c r="GS499" t="n">
        <v>3</v>
      </c>
      <c r="GT499" t="n">
        <v>0</v>
      </c>
      <c r="GU499" t="inlineStr"/>
      <c r="GV499">
        <f>ROUND((GT499),2)</f>
        <v/>
      </c>
      <c r="GW499" t="n">
        <v>1</v>
      </c>
      <c r="GX499">
        <f>ROUND(HC499*I499,0)</f>
        <v/>
      </c>
      <c r="HA499" t="n">
        <v>0</v>
      </c>
      <c r="HB499" t="n">
        <v>0</v>
      </c>
      <c r="HC499">
        <f>GV499*GW499</f>
        <v/>
      </c>
      <c r="HE499" t="inlineStr"/>
      <c r="HF499" t="inlineStr"/>
      <c r="HM499" t="inlineStr"/>
      <c r="HN499" t="inlineStr">
        <is>
          <t>Пр/812-016.0-1</t>
        </is>
      </c>
      <c r="HO499" t="inlineStr">
        <is>
          <t>Пр/774-016.0</t>
        </is>
      </c>
      <c r="HP4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99" t="n">
        <v>0</v>
      </c>
      <c r="IK499" t="n">
        <v>0</v>
      </c>
    </row>
    <row r="500">
      <c r="A500" t="n">
        <v>18</v>
      </c>
      <c r="B500" t="n">
        <v>0</v>
      </c>
      <c r="C500" t="n">
        <v>210</v>
      </c>
      <c r="E500" t="inlineStr">
        <is>
          <t>1,1</t>
        </is>
      </c>
      <c r="F500" t="inlineStr">
        <is>
          <t>302-1138</t>
        </is>
      </c>
      <c r="G500" t="inlineStr">
        <is>
          <t>Вентили проходные муфтовые 15KЧ18Р для воды, давлением 1,6 МПа (16 кгс/см2), диаметром 40 мм</t>
        </is>
      </c>
      <c r="H500" t="inlineStr">
        <is>
          <t>шт.</t>
        </is>
      </c>
      <c r="I500">
        <f>I499*J500</f>
        <v/>
      </c>
      <c r="J500" t="n">
        <v>-1</v>
      </c>
      <c r="K500" t="n">
        <v>-1</v>
      </c>
      <c r="O500">
        <f>ROUND(CP500,0)</f>
        <v/>
      </c>
      <c r="P500">
        <f>ROUND(CQ500*I500,0)</f>
        <v/>
      </c>
      <c r="Q500">
        <f>(ROUND((ROUND(((ET500)*I500),0)*BB500),0)+ROUND((ROUND(((AE500-(EU500))*I500),0)*BS500),0))</f>
        <v/>
      </c>
      <c r="R500">
        <f>(ROUND((ROUND(((EU500)*I500),0)*BS500),0)+ROUND((ROUND(((AE500-(EU500))*I500),0)*BS500),0))</f>
        <v/>
      </c>
      <c r="S500">
        <f>ROUND(CT500*I500,0)</f>
        <v/>
      </c>
      <c r="T500">
        <f>ROUND(CU500*I500,0)</f>
        <v/>
      </c>
      <c r="U500">
        <f>ROUND(CV500*I500,7)</f>
        <v/>
      </c>
      <c r="V500">
        <f>ROUND(CW500*I500,7)</f>
        <v/>
      </c>
      <c r="W500">
        <f>ROUND(CX500*I500,0)</f>
        <v/>
      </c>
      <c r="X500">
        <f>ROUND(CY500,0)</f>
        <v/>
      </c>
      <c r="Y500">
        <f>ROUND(CZ500,0)</f>
        <v/>
      </c>
      <c r="AA500" t="n">
        <v>78855224</v>
      </c>
      <c r="AB500">
        <f>ROUND((AC500+AD500+AF500),2)</f>
        <v/>
      </c>
      <c r="AC500">
        <f>ROUND((ES500),2)</f>
        <v/>
      </c>
      <c r="AD500">
        <f>ROUND((((ET500)-(EU500))+AE500),2)</f>
        <v/>
      </c>
      <c r="AE500">
        <f>ROUND((EU500),2)</f>
        <v/>
      </c>
      <c r="AF500">
        <f>ROUND((EV500),2)</f>
        <v/>
      </c>
      <c r="AG500">
        <f>ROUND((AP500),2)</f>
        <v/>
      </c>
      <c r="AH500">
        <f>(EW500)</f>
        <v/>
      </c>
      <c r="AI500">
        <f>(EX500)</f>
        <v/>
      </c>
      <c r="AJ500">
        <f>(AS500)</f>
        <v/>
      </c>
      <c r="AK500" t="n">
        <v>35.71</v>
      </c>
      <c r="AL500" t="n">
        <v>35.71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  <c r="AS500" t="n">
        <v>0</v>
      </c>
      <c r="AT500" t="n">
        <v>121</v>
      </c>
      <c r="AU500" t="n">
        <v>72</v>
      </c>
      <c r="AV500" t="n">
        <v>1</v>
      </c>
      <c r="AW500" t="n">
        <v>1</v>
      </c>
      <c r="AZ500" t="n">
        <v>1</v>
      </c>
      <c r="BA500" t="n">
        <v>1</v>
      </c>
      <c r="BB500" t="n">
        <v>1</v>
      </c>
      <c r="BC500" t="n">
        <v>20.08</v>
      </c>
      <c r="BD500" t="inlineStr"/>
      <c r="BE500" t="inlineStr"/>
      <c r="BF500" t="inlineStr"/>
      <c r="BG500" t="inlineStr"/>
      <c r="BH500" t="n">
        <v>3</v>
      </c>
      <c r="BI500" t="n">
        <v>1</v>
      </c>
      <c r="BJ500" t="inlineStr">
        <is>
          <t>ТССЦ Московской обл., 302-1138, приказ Минстроя России №675/пр от 28.02.2017 № 256/пр</t>
        </is>
      </c>
      <c r="BM500" t="n">
        <v>16001</v>
      </c>
      <c r="BN500" t="n">
        <v>0</v>
      </c>
      <c r="BO500" t="inlineStr">
        <is>
          <t>302-1138</t>
        </is>
      </c>
      <c r="BP500" t="n">
        <v>1</v>
      </c>
      <c r="BQ500" t="n">
        <v>2</v>
      </c>
      <c r="BR500" t="n">
        <v>1</v>
      </c>
      <c r="BS500" t="n">
        <v>1</v>
      </c>
      <c r="BT500" t="n">
        <v>1</v>
      </c>
      <c r="BU500" t="n">
        <v>1</v>
      </c>
      <c r="BV500" t="n">
        <v>1</v>
      </c>
      <c r="BW500" t="n">
        <v>1</v>
      </c>
      <c r="BX500" t="n">
        <v>1</v>
      </c>
      <c r="BY500" t="inlineStr"/>
      <c r="BZ500" t="n">
        <v>121</v>
      </c>
      <c r="CA500" t="n">
        <v>72</v>
      </c>
      <c r="CB500" t="inlineStr"/>
      <c r="CE500" t="n">
        <v>12</v>
      </c>
      <c r="CF500" t="n">
        <v>0</v>
      </c>
      <c r="CG500" t="n">
        <v>0</v>
      </c>
      <c r="CM500" t="n">
        <v>0</v>
      </c>
      <c r="CN500" t="inlineStr"/>
      <c r="CO500" t="n">
        <v>0</v>
      </c>
      <c r="CP500">
        <f>(P500+Q500+S500)</f>
        <v/>
      </c>
      <c r="CQ500">
        <f>AC500*BC500</f>
        <v/>
      </c>
      <c r="CR500">
        <f>(ROUND((ROUND(((ET500)*1),0)*BB500),0)+ROUND((ROUND(((AE500-(EU500))*1),0)*BS500),0))</f>
        <v/>
      </c>
      <c r="CS500">
        <f>(ROUND((ROUND(((EU500)*1),0)*BS500),0)+ROUND((ROUND(((AE500-(EU500))*1),0)*BS500),0))</f>
        <v/>
      </c>
      <c r="CT500">
        <f>AF500*BA500</f>
        <v/>
      </c>
      <c r="CU500">
        <f>AG500</f>
        <v/>
      </c>
      <c r="CV500">
        <f>AH500</f>
        <v/>
      </c>
      <c r="CW500">
        <f>AI500</f>
        <v/>
      </c>
      <c r="CX500">
        <f>AJ500</f>
        <v/>
      </c>
      <c r="CY500">
        <f>(((S500+R500)*AT500)/100)</f>
        <v/>
      </c>
      <c r="CZ500">
        <f>(((S500+R500)*AU500)/100)</f>
        <v/>
      </c>
      <c r="DC500" t="inlineStr"/>
      <c r="DD500" t="inlineStr"/>
      <c r="DE500" t="inlineStr"/>
      <c r="DF500" t="inlineStr"/>
      <c r="DG500" t="inlineStr"/>
      <c r="DH500" t="inlineStr"/>
      <c r="DI500" t="inlineStr"/>
      <c r="DJ500" t="inlineStr"/>
      <c r="DK500" t="inlineStr"/>
      <c r="DL500" t="inlineStr"/>
      <c r="DM500" t="inlineStr"/>
      <c r="DN500" t="n">
        <v>0</v>
      </c>
      <c r="DO500" t="n">
        <v>0</v>
      </c>
      <c r="DP500" t="n">
        <v>1</v>
      </c>
      <c r="DQ500" t="n">
        <v>1</v>
      </c>
      <c r="DU500" t="n">
        <v>1010</v>
      </c>
      <c r="DV500" t="inlineStr">
        <is>
          <t>шт.</t>
        </is>
      </c>
      <c r="DW500" t="inlineStr">
        <is>
          <t>шт.</t>
        </is>
      </c>
      <c r="DX500" t="n">
        <v>1</v>
      </c>
      <c r="DZ500" t="inlineStr"/>
      <c r="EA500" t="inlineStr"/>
      <c r="EB500" t="inlineStr"/>
      <c r="EC500" t="inlineStr"/>
      <c r="EE500" t="n">
        <v>78725882</v>
      </c>
      <c r="EF500" t="n">
        <v>2</v>
      </c>
      <c r="EG500" t="inlineStr">
        <is>
          <t>Общестроительные работы</t>
        </is>
      </c>
      <c r="EH500" t="n">
        <v>16</v>
      </c>
      <c r="EI50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00" t="n">
        <v>1</v>
      </c>
      <c r="EK500" t="n">
        <v>16001</v>
      </c>
      <c r="EL500" t="inlineStr">
        <is>
          <t>Трубопроводы внутренние</t>
        </is>
      </c>
      <c r="EM500" t="inlineStr">
        <is>
          <t>ФЕР-16</t>
        </is>
      </c>
      <c r="EO500" t="inlineStr"/>
      <c r="EQ500" t="n">
        <v>0</v>
      </c>
      <c r="ER500" t="n">
        <v>35.71</v>
      </c>
      <c r="ES500" t="n">
        <v>35.71</v>
      </c>
      <c r="ET500" t="n">
        <v>0</v>
      </c>
      <c r="EU500" t="n">
        <v>0</v>
      </c>
      <c r="EV500" t="n">
        <v>0</v>
      </c>
      <c r="EW500" t="n">
        <v>0</v>
      </c>
      <c r="EX500" t="n">
        <v>0</v>
      </c>
      <c r="FQ500" t="n">
        <v>0</v>
      </c>
      <c r="FR500" t="n">
        <v>0</v>
      </c>
      <c r="FS500" t="n">
        <v>0</v>
      </c>
      <c r="FX500" t="n">
        <v>121</v>
      </c>
      <c r="FY500" t="n">
        <v>72</v>
      </c>
      <c r="GA500" t="inlineStr"/>
      <c r="GD500" t="n">
        <v>1</v>
      </c>
      <c r="GF500" t="n">
        <v>-942587989</v>
      </c>
      <c r="GG500" t="n">
        <v>2</v>
      </c>
      <c r="GH500" t="n">
        <v>1</v>
      </c>
      <c r="GI500" t="n">
        <v>2</v>
      </c>
      <c r="GJ500" t="n">
        <v>0</v>
      </c>
      <c r="GK500" t="n">
        <v>0</v>
      </c>
      <c r="GL500">
        <f>ROUND(IF(AND(BH500=3,BI500=3,FS500&lt;&gt;0),P500,0),0)</f>
        <v/>
      </c>
      <c r="GM500">
        <f>ROUND(O500+X500+Y500,0)+GX500</f>
        <v/>
      </c>
      <c r="GN500">
        <f>IF(OR(BI500=0,BI500=1),GM500-GX500,0)</f>
        <v/>
      </c>
      <c r="GO500">
        <f>IF(BI500=2,GM500-GX500,0)</f>
        <v/>
      </c>
      <c r="GP500">
        <f>IF(BI500=4,GM500-GX500,0)</f>
        <v/>
      </c>
      <c r="GR500" t="n">
        <v>0</v>
      </c>
      <c r="GS500" t="n">
        <v>3</v>
      </c>
      <c r="GT500" t="n">
        <v>0</v>
      </c>
      <c r="GU500" t="inlineStr"/>
      <c r="GV500">
        <f>ROUND((GT500),2)</f>
        <v/>
      </c>
      <c r="GW500" t="n">
        <v>1</v>
      </c>
      <c r="GX500">
        <f>ROUND(HC500*I500,0)</f>
        <v/>
      </c>
      <c r="HA500" t="n">
        <v>0</v>
      </c>
      <c r="HB500" t="n">
        <v>0</v>
      </c>
      <c r="HC500">
        <f>GV500*GW500</f>
        <v/>
      </c>
      <c r="HE500" t="inlineStr"/>
      <c r="HF500" t="inlineStr"/>
      <c r="HM500" t="inlineStr"/>
      <c r="HN500" t="inlineStr">
        <is>
          <t>Пр/812-016.0-1</t>
        </is>
      </c>
      <c r="HO500" t="inlineStr">
        <is>
          <t>Пр/774-016.0</t>
        </is>
      </c>
      <c r="HP50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0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00" t="n">
        <v>0</v>
      </c>
      <c r="IK500" t="n">
        <v>0</v>
      </c>
    </row>
    <row r="501">
      <c r="A501" t="n">
        <v>17</v>
      </c>
      <c r="B501" t="n">
        <v>0</v>
      </c>
      <c r="E501" t="inlineStr">
        <is>
          <t>2</t>
        </is>
      </c>
      <c r="F501" t="inlineStr">
        <is>
          <t>302-0063</t>
        </is>
      </c>
      <c r="G501" t="inlineStr">
        <is>
          <t>Кран шаровый муфтовый Valtec для воды диаметром 20 мм, тип в/в</t>
        </is>
      </c>
      <c r="H501" t="inlineStr">
        <is>
          <t>шт.</t>
        </is>
      </c>
      <c r="I501">
        <f>ROUND(ROUND(2,4),7)</f>
        <v/>
      </c>
      <c r="J501" t="n">
        <v>0</v>
      </c>
      <c r="K501">
        <f>ROUND(ROUND(2,4),7)</f>
        <v/>
      </c>
      <c r="O501">
        <f>ROUND(CP501,0)</f>
        <v/>
      </c>
      <c r="P501">
        <f>ROUND(CQ501*I501,0)</f>
        <v/>
      </c>
      <c r="Q501">
        <f>(ROUND((ROUND(((ET501)*I501),0)*BB501),0)+ROUND((ROUND(((AE501-(EU501))*I501),0)*BS501),0))</f>
        <v/>
      </c>
      <c r="R501">
        <f>(ROUND((ROUND(((EU501)*I501),0)*BS501),0)+ROUND((ROUND(((AE501-(EU501))*I501),0)*BS501),0))</f>
        <v/>
      </c>
      <c r="S501">
        <f>ROUND(CT501*I501,0)</f>
        <v/>
      </c>
      <c r="T501">
        <f>ROUND(CU501*I501,0)</f>
        <v/>
      </c>
      <c r="U501">
        <f>ROUND(CV501*I501,7)</f>
        <v/>
      </c>
      <c r="V501">
        <f>ROUND(CW501*I501,7)</f>
        <v/>
      </c>
      <c r="W501">
        <f>ROUND(CX501*I501,0)</f>
        <v/>
      </c>
      <c r="X501">
        <f>ROUND(CY501,0)</f>
        <v/>
      </c>
      <c r="Y501">
        <f>ROUND(CZ501,0)</f>
        <v/>
      </c>
      <c r="AA501" t="n">
        <v>78855224</v>
      </c>
      <c r="AB501">
        <f>ROUND((AC501+AD501+AF501),2)</f>
        <v/>
      </c>
      <c r="AC501">
        <f>ROUND((ES501),2)</f>
        <v/>
      </c>
      <c r="AD501">
        <f>ROUND((((ET501)-(EU501))+AE501),2)</f>
        <v/>
      </c>
      <c r="AE501">
        <f>ROUND((EU501),2)</f>
        <v/>
      </c>
      <c r="AF501">
        <f>ROUND((EV501),2)</f>
        <v/>
      </c>
      <c r="AG501">
        <f>ROUND((AP501),2)</f>
        <v/>
      </c>
      <c r="AH501">
        <f>(EW501)</f>
        <v/>
      </c>
      <c r="AI501">
        <f>(EX501)</f>
        <v/>
      </c>
      <c r="AJ501">
        <f>(AS501)</f>
        <v/>
      </c>
      <c r="AK501" t="n">
        <v>42.46</v>
      </c>
      <c r="AL501" t="n">
        <v>42.46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  <c r="AS501" t="n">
        <v>0.01</v>
      </c>
      <c r="AT501" t="n">
        <v>0</v>
      </c>
      <c r="AU501" t="n">
        <v>0</v>
      </c>
      <c r="AV501" t="n">
        <v>1</v>
      </c>
      <c r="AW501" t="n">
        <v>1</v>
      </c>
      <c r="AZ501" t="n">
        <v>1</v>
      </c>
      <c r="BA501" t="n">
        <v>1</v>
      </c>
      <c r="BB501" t="n">
        <v>1</v>
      </c>
      <c r="BC501" t="n">
        <v>13.78</v>
      </c>
      <c r="BD501" t="inlineStr"/>
      <c r="BE501" t="inlineStr"/>
      <c r="BF501" t="inlineStr"/>
      <c r="BG501" t="inlineStr"/>
      <c r="BH501" t="n">
        <v>3</v>
      </c>
      <c r="BI501" t="n">
        <v>1</v>
      </c>
      <c r="BJ501" t="inlineStr">
        <is>
          <t>ТССЦ Московской обл., 302-0063, приказ Минстроя России №675/пр от 28.02.2017 № 256/пр</t>
        </is>
      </c>
      <c r="BM501" t="n">
        <v>500001</v>
      </c>
      <c r="BN501" t="n">
        <v>0</v>
      </c>
      <c r="BO501" t="inlineStr">
        <is>
          <t>302-0063</t>
        </is>
      </c>
      <c r="BP501" t="n">
        <v>1</v>
      </c>
      <c r="BQ501" t="n">
        <v>8</v>
      </c>
      <c r="BR501" t="n">
        <v>0</v>
      </c>
      <c r="BS501" t="n">
        <v>1</v>
      </c>
      <c r="BT501" t="n">
        <v>1</v>
      </c>
      <c r="BU501" t="n">
        <v>1</v>
      </c>
      <c r="BV501" t="n">
        <v>1</v>
      </c>
      <c r="BW501" t="n">
        <v>1</v>
      </c>
      <c r="BX501" t="n">
        <v>1</v>
      </c>
      <c r="BY501" t="inlineStr"/>
      <c r="BZ501" t="n">
        <v>0</v>
      </c>
      <c r="CA501" t="n">
        <v>0</v>
      </c>
      <c r="CB501" t="inlineStr"/>
      <c r="CE501" t="n">
        <v>12</v>
      </c>
      <c r="CF501" t="n">
        <v>0</v>
      </c>
      <c r="CG501" t="n">
        <v>0</v>
      </c>
      <c r="CM501" t="n">
        <v>0</v>
      </c>
      <c r="CN501" t="inlineStr"/>
      <c r="CO501" t="n">
        <v>0</v>
      </c>
      <c r="CP501">
        <f>(P501+Q501+S501)</f>
        <v/>
      </c>
      <c r="CQ501">
        <f>AC501*BC501</f>
        <v/>
      </c>
      <c r="CR501">
        <f>(ROUND((ROUND(((ET501)*1),0)*BB501),0)+ROUND((ROUND(((AE501-(EU501))*1),0)*BS501),0))</f>
        <v/>
      </c>
      <c r="CS501">
        <f>(ROUND((ROUND(((EU501)*1),0)*BS501),0)+ROUND((ROUND(((AE501-(EU501))*1),0)*BS501),0))</f>
        <v/>
      </c>
      <c r="CT501">
        <f>AF501*BA501</f>
        <v/>
      </c>
      <c r="CU501">
        <f>AG501</f>
        <v/>
      </c>
      <c r="CV501">
        <f>AH501</f>
        <v/>
      </c>
      <c r="CW501">
        <f>AI501</f>
        <v/>
      </c>
      <c r="CX501">
        <f>AJ501</f>
        <v/>
      </c>
      <c r="CY501">
        <f>0</f>
        <v/>
      </c>
      <c r="CZ501">
        <f>0</f>
        <v/>
      </c>
      <c r="DC501" t="inlineStr"/>
      <c r="DD501" t="inlineStr"/>
      <c r="DE501" t="inlineStr"/>
      <c r="DF501" t="inlineStr"/>
      <c r="DG501" t="inlineStr"/>
      <c r="DH501" t="inlineStr"/>
      <c r="DI501" t="inlineStr"/>
      <c r="DJ501" t="inlineStr"/>
      <c r="DK501" t="inlineStr"/>
      <c r="DL501" t="inlineStr"/>
      <c r="DM501" t="inlineStr"/>
      <c r="DN501" t="n">
        <v>0</v>
      </c>
      <c r="DO501" t="n">
        <v>0</v>
      </c>
      <c r="DP501" t="n">
        <v>1</v>
      </c>
      <c r="DQ501" t="n">
        <v>1</v>
      </c>
      <c r="DU501" t="n">
        <v>1010</v>
      </c>
      <c r="DV501" t="inlineStr">
        <is>
          <t>шт.</t>
        </is>
      </c>
      <c r="DW501" t="inlineStr">
        <is>
          <t>шт.</t>
        </is>
      </c>
      <c r="DX501" t="n">
        <v>1</v>
      </c>
      <c r="DZ501" t="inlineStr"/>
      <c r="EA501" t="inlineStr"/>
      <c r="EB501" t="inlineStr"/>
      <c r="EC501" t="inlineStr"/>
      <c r="EE501" t="n">
        <v>78725757</v>
      </c>
      <c r="EF501" t="n">
        <v>8</v>
      </c>
      <c r="EG501" t="inlineStr">
        <is>
          <t>Материалы строительные</t>
        </is>
      </c>
      <c r="EH501" t="n">
        <v>0</v>
      </c>
      <c r="EI501" t="inlineStr"/>
      <c r="EJ501" t="n">
        <v>1</v>
      </c>
      <c r="EK501" t="n">
        <v>500001</v>
      </c>
      <c r="EL501" t="inlineStr">
        <is>
          <t>Материалы и конструкции ( строительные ) по ценникам и каталогом</t>
        </is>
      </c>
      <c r="EM501" t="inlineStr">
        <is>
          <t>ФССЦст</t>
        </is>
      </c>
      <c r="EO501" t="inlineStr"/>
      <c r="EQ501" t="n">
        <v>0</v>
      </c>
      <c r="ER501" t="n">
        <v>42.46</v>
      </c>
      <c r="ES501" t="n">
        <v>42.46</v>
      </c>
      <c r="ET501" t="n">
        <v>0</v>
      </c>
      <c r="EU501" t="n">
        <v>0</v>
      </c>
      <c r="EV501" t="n">
        <v>0</v>
      </c>
      <c r="EW501" t="n">
        <v>0</v>
      </c>
      <c r="EX501" t="n">
        <v>0</v>
      </c>
      <c r="EY501" t="n">
        <v>0</v>
      </c>
      <c r="FQ501" t="n">
        <v>0</v>
      </c>
      <c r="FR501" t="n">
        <v>0</v>
      </c>
      <c r="FS501" t="n">
        <v>0</v>
      </c>
      <c r="FX501" t="n">
        <v>0</v>
      </c>
      <c r="FY501" t="n">
        <v>0</v>
      </c>
      <c r="GA501" t="inlineStr"/>
      <c r="GD501" t="n">
        <v>1</v>
      </c>
      <c r="GF501" t="n">
        <v>1037232740</v>
      </c>
      <c r="GG501" t="n">
        <v>2</v>
      </c>
      <c r="GH501" t="n">
        <v>1</v>
      </c>
      <c r="GI501" t="n">
        <v>2</v>
      </c>
      <c r="GJ501" t="n">
        <v>0</v>
      </c>
      <c r="GK501" t="n">
        <v>0</v>
      </c>
      <c r="GL501">
        <f>ROUND(IF(AND(BH501=3,BI501=3,FS501&lt;&gt;0),P501,0),0)</f>
        <v/>
      </c>
      <c r="GM501">
        <f>ROUND(O501+X501+Y501,0)+GX501</f>
        <v/>
      </c>
      <c r="GN501">
        <f>IF(OR(BI501=0,BI501=1),GM501-GX501,0)</f>
        <v/>
      </c>
      <c r="GO501">
        <f>IF(BI501=2,GM501-GX501,0)</f>
        <v/>
      </c>
      <c r="GP501">
        <f>IF(BI501=4,GM501-GX501,0)</f>
        <v/>
      </c>
      <c r="GR501" t="n">
        <v>0</v>
      </c>
      <c r="GS501" t="n">
        <v>3</v>
      </c>
      <c r="GT501" t="n">
        <v>0</v>
      </c>
      <c r="GU501" t="inlineStr"/>
      <c r="GV501">
        <f>ROUND((GT501),2)</f>
        <v/>
      </c>
      <c r="GW501" t="n">
        <v>1</v>
      </c>
      <c r="GX501">
        <f>ROUND(HC501*I501,0)</f>
        <v/>
      </c>
      <c r="HA501" t="n">
        <v>0</v>
      </c>
      <c r="HB501" t="n">
        <v>0</v>
      </c>
      <c r="HC501">
        <f>GV501*GW501</f>
        <v/>
      </c>
      <c r="HE501" t="inlineStr"/>
      <c r="HF501" t="inlineStr"/>
      <c r="HM501" t="inlineStr"/>
      <c r="HN501" t="inlineStr"/>
      <c r="HO501" t="inlineStr"/>
      <c r="HP501" t="inlineStr"/>
      <c r="HQ501" t="inlineStr"/>
      <c r="HS501" t="n">
        <v>0</v>
      </c>
      <c r="IK501" t="n">
        <v>0</v>
      </c>
    </row>
    <row r="502">
      <c r="A502" t="n">
        <v>17</v>
      </c>
      <c r="B502" t="n">
        <v>0</v>
      </c>
      <c r="C502">
        <f>ROW(SmtRes!A216)</f>
        <v/>
      </c>
      <c r="D502">
        <f>ROW(EtalonRes!A212)</f>
        <v/>
      </c>
      <c r="E502" t="inlineStr">
        <is>
          <t>3</t>
        </is>
      </c>
      <c r="F502" t="inlineStr">
        <is>
          <t>65-10-1</t>
        </is>
      </c>
      <c r="G502" t="inlineStr">
        <is>
          <t>Очистка канализационной сети внутренней</t>
        </is>
      </c>
      <c r="H502" t="inlineStr">
        <is>
          <t>100 м трубопровода</t>
        </is>
      </c>
      <c r="I502">
        <f>ROUND(ROUND(10/100,4),7)</f>
        <v/>
      </c>
      <c r="J502" t="n">
        <v>0</v>
      </c>
      <c r="K502">
        <f>ROUND(ROUND(10/100,4),7)</f>
        <v/>
      </c>
      <c r="O502">
        <f>ROUND(CP502,0)</f>
        <v/>
      </c>
      <c r="P502">
        <f>ROUND(CQ502*I502,0)</f>
        <v/>
      </c>
      <c r="Q502">
        <f>(ROUND((ROUND(((ET502)*I502),0)*BB502),0)+ROUND((ROUND(((AE502-(EU502))*I502),0)*BS502),0))</f>
        <v/>
      </c>
      <c r="R502">
        <f>(ROUND((ROUND(((EU502)*I502),0)*BS502),0)+ROUND((ROUND(((AE502-(EU502))*I502),0)*BS502),0))</f>
        <v/>
      </c>
      <c r="S502">
        <f>ROUND(CT502*I502,0)</f>
        <v/>
      </c>
      <c r="T502">
        <f>ROUND(CU502*I502,0)</f>
        <v/>
      </c>
      <c r="U502">
        <f>ROUND(CV502*I502,7)</f>
        <v/>
      </c>
      <c r="V502">
        <f>ROUND(CW502*I502,7)</f>
        <v/>
      </c>
      <c r="W502">
        <f>ROUND(CX502*I502,0)</f>
        <v/>
      </c>
      <c r="X502">
        <f>ROUND(CY502,0)</f>
        <v/>
      </c>
      <c r="Y502">
        <f>ROUND(CZ502,0)</f>
        <v/>
      </c>
      <c r="AA502" t="n">
        <v>78855224</v>
      </c>
      <c r="AB502">
        <f>ROUND((AC502+AD502+AF502),2)</f>
        <v/>
      </c>
      <c r="AC502">
        <f>ROUND((ES502),2)</f>
        <v/>
      </c>
      <c r="AD502">
        <f>ROUND((((ET502)-(EU502))+AE502),2)</f>
        <v/>
      </c>
      <c r="AE502">
        <f>ROUND((EU502),2)</f>
        <v/>
      </c>
      <c r="AF502">
        <f>ROUND((EV502),2)</f>
        <v/>
      </c>
      <c r="AG502">
        <f>ROUND((AP502),2)</f>
        <v/>
      </c>
      <c r="AH502">
        <f>(EW502)</f>
        <v/>
      </c>
      <c r="AI502">
        <f>(EX502)</f>
        <v/>
      </c>
      <c r="AJ502">
        <f>(AS502)</f>
        <v/>
      </c>
      <c r="AK502" t="n">
        <v>403.3</v>
      </c>
      <c r="AL502" t="n">
        <v>139.36</v>
      </c>
      <c r="AM502" t="n">
        <v>0.87</v>
      </c>
      <c r="AN502" t="n">
        <v>0</v>
      </c>
      <c r="AO502" t="n">
        <v>263.07</v>
      </c>
      <c r="AP502" t="n">
        <v>0</v>
      </c>
      <c r="AQ502" t="n">
        <v>32.2</v>
      </c>
      <c r="AR502" t="n">
        <v>0</v>
      </c>
      <c r="AS502" t="n">
        <v>0</v>
      </c>
      <c r="AT502" t="n">
        <v>103</v>
      </c>
      <c r="AU502" t="n">
        <v>52</v>
      </c>
      <c r="AV502" t="n">
        <v>1</v>
      </c>
      <c r="AW502" t="n">
        <v>1</v>
      </c>
      <c r="AZ502" t="n">
        <v>1</v>
      </c>
      <c r="BA502" t="n">
        <v>52.25</v>
      </c>
      <c r="BB502" t="n">
        <v>25.03</v>
      </c>
      <c r="BC502" t="n">
        <v>11.85</v>
      </c>
      <c r="BD502" t="inlineStr"/>
      <c r="BE502" t="inlineStr"/>
      <c r="BF502" t="inlineStr"/>
      <c r="BG502" t="inlineStr"/>
      <c r="BH502" t="n">
        <v>0</v>
      </c>
      <c r="BI502" t="n">
        <v>1</v>
      </c>
      <c r="BJ502" t="inlineStr">
        <is>
          <t>ТЕРр Московской обл., 65-10-1, приказ Минстроя России №675/пр от 28.02.2017 № 263/пр</t>
        </is>
      </c>
      <c r="BM502" t="n">
        <v>65007</v>
      </c>
      <c r="BN502" t="n">
        <v>0</v>
      </c>
      <c r="BO502" t="inlineStr">
        <is>
          <t>65-10-1</t>
        </is>
      </c>
      <c r="BP502" t="n">
        <v>1</v>
      </c>
      <c r="BQ502" t="n">
        <v>6</v>
      </c>
      <c r="BR502" t="n">
        <v>0</v>
      </c>
      <c r="BS502" t="n">
        <v>52.25</v>
      </c>
      <c r="BT502" t="n">
        <v>1</v>
      </c>
      <c r="BU502" t="n">
        <v>1</v>
      </c>
      <c r="BV502" t="n">
        <v>1</v>
      </c>
      <c r="BW502" t="n">
        <v>1</v>
      </c>
      <c r="BX502" t="n">
        <v>1</v>
      </c>
      <c r="BY502" t="inlineStr"/>
      <c r="BZ502" t="n">
        <v>103</v>
      </c>
      <c r="CA502" t="n">
        <v>52</v>
      </c>
      <c r="CB502" t="inlineStr"/>
      <c r="CE502" t="n">
        <v>12</v>
      </c>
      <c r="CF502" t="n">
        <v>0</v>
      </c>
      <c r="CG502" t="n">
        <v>0</v>
      </c>
      <c r="CM502" t="n">
        <v>0</v>
      </c>
      <c r="CN502" t="inlineStr"/>
      <c r="CO502" t="n">
        <v>0</v>
      </c>
      <c r="CP502">
        <f>(P502+Q502+S502)</f>
        <v/>
      </c>
      <c r="CQ502">
        <f>AC502*BC502</f>
        <v/>
      </c>
      <c r="CR502">
        <f>(ROUND((ROUND(((ET502)*1),0)*BB502),0)+ROUND((ROUND(((AE502-(EU502))*1),0)*BS502),0))</f>
        <v/>
      </c>
      <c r="CS502">
        <f>(ROUND((ROUND(((EU502)*1),0)*BS502),0)+ROUND((ROUND(((AE502-(EU502))*1),0)*BS502),0))</f>
        <v/>
      </c>
      <c r="CT502">
        <f>AF502*BA502</f>
        <v/>
      </c>
      <c r="CU502">
        <f>AG502</f>
        <v/>
      </c>
      <c r="CV502">
        <f>AH502</f>
        <v/>
      </c>
      <c r="CW502">
        <f>AI502</f>
        <v/>
      </c>
      <c r="CX502">
        <f>AJ502</f>
        <v/>
      </c>
      <c r="CY502">
        <f>(((S502+R502)*AT502)/100)</f>
        <v/>
      </c>
      <c r="CZ502">
        <f>(((S502+R502)*AU502)/100)</f>
        <v/>
      </c>
      <c r="DC502" t="inlineStr"/>
      <c r="DD502" t="inlineStr"/>
      <c r="DE502" t="inlineStr"/>
      <c r="DF502" t="inlineStr"/>
      <c r="DG502" t="inlineStr"/>
      <c r="DH502" t="inlineStr"/>
      <c r="DI502" t="inlineStr"/>
      <c r="DJ502" t="inlineStr"/>
      <c r="DK502" t="inlineStr"/>
      <c r="DL502" t="inlineStr"/>
      <c r="DM502" t="inlineStr"/>
      <c r="DN502" t="n">
        <v>0</v>
      </c>
      <c r="DO502" t="n">
        <v>0</v>
      </c>
      <c r="DP502" t="n">
        <v>1</v>
      </c>
      <c r="DQ502" t="n">
        <v>1</v>
      </c>
      <c r="DU502" t="n">
        <v>1013</v>
      </c>
      <c r="DV502" t="inlineStr">
        <is>
          <t>100 м трубопровода</t>
        </is>
      </c>
      <c r="DW502" t="inlineStr">
        <is>
          <t>100 м трубопровода</t>
        </is>
      </c>
      <c r="DX502" t="n">
        <v>1</v>
      </c>
      <c r="DZ502" t="inlineStr"/>
      <c r="EA502" t="inlineStr"/>
      <c r="EB502" t="inlineStr"/>
      <c r="EC502" t="inlineStr"/>
      <c r="EE502" t="n">
        <v>78726000</v>
      </c>
      <c r="EF502" t="n">
        <v>6</v>
      </c>
      <c r="EG502" t="inlineStr">
        <is>
          <t>Ремонтно-строительные работы</t>
        </is>
      </c>
      <c r="EH502" t="n">
        <v>99</v>
      </c>
      <c r="EI502" t="inlineStr">
        <is>
          <t>Внутренние санитарно-технические работы</t>
        </is>
      </c>
      <c r="EJ502" t="n">
        <v>1</v>
      </c>
      <c r="EK502" t="n">
        <v>65007</v>
      </c>
      <c r="EL502" t="inlineStr">
        <is>
          <t>Внутренние санитарнотехнические работы: смена труб, санприборов, запорной арматуры и другое</t>
        </is>
      </c>
      <c r="EM502" t="inlineStr">
        <is>
          <t>рФЕР-65</t>
        </is>
      </c>
      <c r="EO502" t="inlineStr"/>
      <c r="EQ502" t="n">
        <v>0</v>
      </c>
      <c r="ER502" t="n">
        <v>403.3</v>
      </c>
      <c r="ES502" t="n">
        <v>139.36</v>
      </c>
      <c r="ET502" t="n">
        <v>0.87</v>
      </c>
      <c r="EU502" t="n">
        <v>0</v>
      </c>
      <c r="EV502" t="n">
        <v>263.07</v>
      </c>
      <c r="EW502" t="n">
        <v>32.2</v>
      </c>
      <c r="EX502" t="n">
        <v>0</v>
      </c>
      <c r="EY502" t="n">
        <v>0</v>
      </c>
      <c r="FQ502" t="n">
        <v>0</v>
      </c>
      <c r="FR502" t="n">
        <v>0</v>
      </c>
      <c r="FS502" t="n">
        <v>0</v>
      </c>
      <c r="FX502" t="n">
        <v>103</v>
      </c>
      <c r="FY502" t="n">
        <v>52</v>
      </c>
      <c r="GA502" t="inlineStr"/>
      <c r="GD502" t="n">
        <v>1</v>
      </c>
      <c r="GF502" t="n">
        <v>-66904957</v>
      </c>
      <c r="GG502" t="n">
        <v>2</v>
      </c>
      <c r="GH502" t="n">
        <v>1</v>
      </c>
      <c r="GI502" t="n">
        <v>2</v>
      </c>
      <c r="GJ502" t="n">
        <v>0</v>
      </c>
      <c r="GK502" t="n">
        <v>0</v>
      </c>
      <c r="GL502">
        <f>ROUND(IF(AND(BH502=3,BI502=3,FS502&lt;&gt;0),P502,0),0)</f>
        <v/>
      </c>
      <c r="GM502">
        <f>ROUND(O502+X502+Y502,0)+GX502</f>
        <v/>
      </c>
      <c r="GN502">
        <f>IF(OR(BI502=0,BI502=1),GM502-GX502,0)</f>
        <v/>
      </c>
      <c r="GO502">
        <f>IF(BI502=2,GM502-GX502,0)</f>
        <v/>
      </c>
      <c r="GP502">
        <f>IF(BI502=4,GM502-GX502,0)</f>
        <v/>
      </c>
      <c r="GR502" t="n">
        <v>0</v>
      </c>
      <c r="GS502" t="n">
        <v>3</v>
      </c>
      <c r="GT502" t="n">
        <v>0</v>
      </c>
      <c r="GU502" t="inlineStr"/>
      <c r="GV502">
        <f>ROUND((GT502),2)</f>
        <v/>
      </c>
      <c r="GW502" t="n">
        <v>1</v>
      </c>
      <c r="GX502">
        <f>ROUND(HC502*I502,0)</f>
        <v/>
      </c>
      <c r="HA502" t="n">
        <v>0</v>
      </c>
      <c r="HB502" t="n">
        <v>0</v>
      </c>
      <c r="HC502">
        <f>GV502*GW502</f>
        <v/>
      </c>
      <c r="HE502" t="inlineStr"/>
      <c r="HF502" t="inlineStr"/>
      <c r="HM502" t="inlineStr"/>
      <c r="HN502" t="inlineStr">
        <is>
          <t>Пр/812-099.2-1</t>
        </is>
      </c>
      <c r="HO502" t="inlineStr">
        <is>
          <t>Пр/774-099.2</t>
        </is>
      </c>
      <c r="HP502" t="inlineStr">
        <is>
          <t>Внутренние санитарнотехнические работы: смена труб, санприборов, запорной арматуры и другое</t>
        </is>
      </c>
      <c r="HQ502" t="inlineStr">
        <is>
          <t>Внутренние санитарнотехнические работы: смена труб, санприборов, запорной арматуры и другое</t>
        </is>
      </c>
      <c r="HS502" t="n">
        <v>0</v>
      </c>
      <c r="IK502" t="n">
        <v>0</v>
      </c>
    </row>
    <row r="503">
      <c r="A503" t="n">
        <v>18</v>
      </c>
      <c r="B503" t="n">
        <v>0</v>
      </c>
      <c r="C503" t="n">
        <v>216</v>
      </c>
      <c r="E503" t="inlineStr">
        <is>
          <t>3,1</t>
        </is>
      </c>
      <c r="F503" t="inlineStr">
        <is>
          <t>Цена поставщика</t>
        </is>
      </c>
      <c r="G503" t="inlineStr">
        <is>
          <t>Прочистка КРОТ</t>
        </is>
      </c>
      <c r="H503" t="inlineStr">
        <is>
          <t>л</t>
        </is>
      </c>
      <c r="I503">
        <f>I502*J503</f>
        <v/>
      </c>
      <c r="J503" t="n">
        <v>10</v>
      </c>
      <c r="K503" t="n">
        <v>10</v>
      </c>
      <c r="O503">
        <f>ROUND(CP503,0)</f>
        <v/>
      </c>
      <c r="P503">
        <f>ROUND(CQ503*I503,0)</f>
        <v/>
      </c>
      <c r="Q503">
        <f>(ROUND((ROUND(((ET503)*I503),0)*BB503),0)+ROUND((ROUND(((AE503-(EU503))*I503),0)*BS503),0))</f>
        <v/>
      </c>
      <c r="R503">
        <f>(ROUND((ROUND(((EU503)*I503),0)*BS503),0)+ROUND((ROUND(((AE503-(EU503))*I503),0)*BS503),0))</f>
        <v/>
      </c>
      <c r="S503">
        <f>ROUND(CT503*I503,0)</f>
        <v/>
      </c>
      <c r="T503">
        <f>ROUND(CU503*I503,0)</f>
        <v/>
      </c>
      <c r="U503">
        <f>ROUND(CV503*I503,7)</f>
        <v/>
      </c>
      <c r="V503">
        <f>ROUND(CW503*I503,7)</f>
        <v/>
      </c>
      <c r="W503">
        <f>ROUND(CX503*I503,0)</f>
        <v/>
      </c>
      <c r="X503">
        <f>ROUND(CY503,0)</f>
        <v/>
      </c>
      <c r="Y503">
        <f>ROUND(CZ503,0)</f>
        <v/>
      </c>
      <c r="AA503" t="n">
        <v>78855224</v>
      </c>
      <c r="AB503">
        <f>ROUND((AC503+AD503+AF503),2)</f>
        <v/>
      </c>
      <c r="AC503">
        <f>ROUND((ES503),2)</f>
        <v/>
      </c>
      <c r="AD503">
        <f>ROUND((((ET503)-(EU503))+AE503),2)</f>
        <v/>
      </c>
      <c r="AE503">
        <f>ROUND((EU503),2)</f>
        <v/>
      </c>
      <c r="AF503">
        <f>ROUND((EV503),2)</f>
        <v/>
      </c>
      <c r="AG503">
        <f>ROUND((AP503),2)</f>
        <v/>
      </c>
      <c r="AH503">
        <f>(EW503)</f>
        <v/>
      </c>
      <c r="AI503">
        <f>(EX503)</f>
        <v/>
      </c>
      <c r="AJ503">
        <f>(AS503)</f>
        <v/>
      </c>
      <c r="AK503" t="n">
        <v>384.43</v>
      </c>
      <c r="AL503" t="n">
        <v>384.43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  <c r="AS503" t="n">
        <v>0</v>
      </c>
      <c r="AT503" t="n">
        <v>103</v>
      </c>
      <c r="AU503" t="n">
        <v>52</v>
      </c>
      <c r="AV503" t="n">
        <v>1</v>
      </c>
      <c r="AW503" t="n">
        <v>1</v>
      </c>
      <c r="AZ503" t="n">
        <v>1</v>
      </c>
      <c r="BA503" t="n">
        <v>1</v>
      </c>
      <c r="BB503" t="n">
        <v>1</v>
      </c>
      <c r="BC503" t="n">
        <v>1</v>
      </c>
      <c r="BD503" t="inlineStr"/>
      <c r="BE503" t="inlineStr"/>
      <c r="BF503" t="inlineStr"/>
      <c r="BG503" t="inlineStr"/>
      <c r="BH503" t="n">
        <v>3</v>
      </c>
      <c r="BI503" t="n">
        <v>1</v>
      </c>
      <c r="BJ503" t="inlineStr"/>
      <c r="BM503" t="n">
        <v>65007</v>
      </c>
      <c r="BN503" t="n">
        <v>0</v>
      </c>
      <c r="BO503" t="inlineStr"/>
      <c r="BP503" t="n">
        <v>0</v>
      </c>
      <c r="BQ503" t="n">
        <v>6</v>
      </c>
      <c r="BR503" t="n">
        <v>0</v>
      </c>
      <c r="BS503" t="n">
        <v>1</v>
      </c>
      <c r="BT503" t="n">
        <v>1</v>
      </c>
      <c r="BU503" t="n">
        <v>1</v>
      </c>
      <c r="BV503" t="n">
        <v>1</v>
      </c>
      <c r="BW503" t="n">
        <v>1</v>
      </c>
      <c r="BX503" t="n">
        <v>1</v>
      </c>
      <c r="BY503" t="inlineStr"/>
      <c r="BZ503" t="n">
        <v>103</v>
      </c>
      <c r="CA503" t="n">
        <v>52</v>
      </c>
      <c r="CB503" t="inlineStr"/>
      <c r="CE503" t="n">
        <v>12</v>
      </c>
      <c r="CF503" t="n">
        <v>0</v>
      </c>
      <c r="CG503" t="n">
        <v>0</v>
      </c>
      <c r="CM503" t="n">
        <v>0</v>
      </c>
      <c r="CN503" t="inlineStr"/>
      <c r="CO503" t="n">
        <v>0</v>
      </c>
      <c r="CP503">
        <f>(P503+Q503+S503)</f>
        <v/>
      </c>
      <c r="CQ503">
        <f>AC503</f>
        <v/>
      </c>
      <c r="CR503">
        <f>(ROUND((ROUND(((ET503)*1),0)*BB503),0)+ROUND((ROUND(((AE503-(EU503))*1),0)*BS503),0))</f>
        <v/>
      </c>
      <c r="CS503">
        <f>(ROUND((ROUND(((EU503)*1),0)*BS503),0)+ROUND((ROUND(((AE503-(EU503))*1),0)*BS503),0))</f>
        <v/>
      </c>
      <c r="CT503">
        <f>AF503*BA503</f>
        <v/>
      </c>
      <c r="CU503">
        <f>AG503</f>
        <v/>
      </c>
      <c r="CV503">
        <f>AH503</f>
        <v/>
      </c>
      <c r="CW503">
        <f>AI503</f>
        <v/>
      </c>
      <c r="CX503">
        <f>AJ503</f>
        <v/>
      </c>
      <c r="CY503">
        <f>(((S503+R503)*AT503)/100)</f>
        <v/>
      </c>
      <c r="CZ503">
        <f>(((S503+R503)*AU503)/100)</f>
        <v/>
      </c>
      <c r="DC503" t="inlineStr"/>
      <c r="DD503" t="inlineStr"/>
      <c r="DE503" t="inlineStr"/>
      <c r="DF503" t="inlineStr"/>
      <c r="DG503" t="inlineStr"/>
      <c r="DH503" t="inlineStr"/>
      <c r="DI503" t="inlineStr"/>
      <c r="DJ503" t="inlineStr"/>
      <c r="DK503" t="inlineStr"/>
      <c r="DL503" t="inlineStr"/>
      <c r="DM503" t="inlineStr"/>
      <c r="DN503" t="n">
        <v>0</v>
      </c>
      <c r="DO503" t="n">
        <v>0</v>
      </c>
      <c r="DP503" t="n">
        <v>1</v>
      </c>
      <c r="DQ503" t="n">
        <v>1</v>
      </c>
      <c r="DU503" t="n">
        <v>1002</v>
      </c>
      <c r="DV503" t="inlineStr">
        <is>
          <t>л</t>
        </is>
      </c>
      <c r="DW503" t="inlineStr">
        <is>
          <t>л</t>
        </is>
      </c>
      <c r="DX503" t="n">
        <v>1</v>
      </c>
      <c r="DZ503" t="inlineStr"/>
      <c r="EA503" t="inlineStr"/>
      <c r="EB503" t="inlineStr"/>
      <c r="EC503" t="inlineStr"/>
      <c r="EE503" t="n">
        <v>78726000</v>
      </c>
      <c r="EF503" t="n">
        <v>6</v>
      </c>
      <c r="EG503" t="inlineStr">
        <is>
          <t>Ремонтно-строительные работы</t>
        </is>
      </c>
      <c r="EH503" t="n">
        <v>99</v>
      </c>
      <c r="EI503" t="inlineStr">
        <is>
          <t>Внутренние санитарно-технические работы</t>
        </is>
      </c>
      <c r="EJ503" t="n">
        <v>1</v>
      </c>
      <c r="EK503" t="n">
        <v>65007</v>
      </c>
      <c r="EL503" t="inlineStr">
        <is>
          <t>Внутренние санитарнотехнические работы: смена труб, санприборов, запорной арматуры и другое</t>
        </is>
      </c>
      <c r="EM503" t="inlineStr">
        <is>
          <t>рФЕР-65</t>
        </is>
      </c>
      <c r="EO503" t="inlineStr"/>
      <c r="EQ503" t="n">
        <v>0</v>
      </c>
      <c r="ER503" t="n">
        <v>384.43</v>
      </c>
      <c r="ES503" t="n">
        <v>384.43</v>
      </c>
      <c r="ET503" t="n">
        <v>0</v>
      </c>
      <c r="EU503" t="n">
        <v>0</v>
      </c>
      <c r="EV503" t="n">
        <v>0</v>
      </c>
      <c r="EW503" t="n">
        <v>0</v>
      </c>
      <c r="EX503" t="n">
        <v>0</v>
      </c>
      <c r="EZ503" t="n">
        <v>5</v>
      </c>
      <c r="FC503" t="n">
        <v>1</v>
      </c>
      <c r="FD503" t="n">
        <v>18</v>
      </c>
      <c r="FF503" t="n">
        <v>469</v>
      </c>
      <c r="FQ503" t="n">
        <v>0</v>
      </c>
      <c r="FR503" t="n">
        <v>0</v>
      </c>
      <c r="FS503" t="n">
        <v>0</v>
      </c>
      <c r="FX503" t="n">
        <v>103</v>
      </c>
      <c r="FY503" t="n">
        <v>52</v>
      </c>
      <c r="GA503" t="inlineStr">
        <is>
          <t>[469 / 1,22]</t>
        </is>
      </c>
      <c r="GD503" t="n">
        <v>1</v>
      </c>
      <c r="GF503" t="n">
        <v>-1978592410</v>
      </c>
      <c r="GG503" t="n">
        <v>2</v>
      </c>
      <c r="GH503" t="n">
        <v>3</v>
      </c>
      <c r="GI503" t="n">
        <v>-2</v>
      </c>
      <c r="GJ503" t="n">
        <v>0</v>
      </c>
      <c r="GK503" t="n">
        <v>0</v>
      </c>
      <c r="GL503">
        <f>ROUND(IF(AND(BH503=3,BI503=3,FS503&lt;&gt;0),P503,0),0)</f>
        <v/>
      </c>
      <c r="GM503">
        <f>ROUND(O503+X503+Y503,0)+GX503</f>
        <v/>
      </c>
      <c r="GN503">
        <f>IF(OR(BI503=0,BI503=1),GM503-GX503,0)</f>
        <v/>
      </c>
      <c r="GO503">
        <f>IF(BI503=2,GM503-GX503,0)</f>
        <v/>
      </c>
      <c r="GP503">
        <f>IF(BI503=4,GM503-GX503,0)</f>
        <v/>
      </c>
      <c r="GR503" t="n">
        <v>1</v>
      </c>
      <c r="GS503" t="n">
        <v>1</v>
      </c>
      <c r="GT503" t="n">
        <v>0</v>
      </c>
      <c r="GU503" t="inlineStr"/>
      <c r="GV503">
        <f>ROUND((GT503),2)</f>
        <v/>
      </c>
      <c r="GW503" t="n">
        <v>1</v>
      </c>
      <c r="GX503">
        <f>ROUND(HC503*I503,0)</f>
        <v/>
      </c>
      <c r="HA503" t="n">
        <v>0</v>
      </c>
      <c r="HB503" t="n">
        <v>0</v>
      </c>
      <c r="HC503">
        <f>GV503*GW503</f>
        <v/>
      </c>
      <c r="HE503" t="inlineStr">
        <is>
          <t>0</t>
        </is>
      </c>
      <c r="HF503" t="inlineStr">
        <is>
          <t>0</t>
        </is>
      </c>
      <c r="HG503">
        <f>ROUND(AC503*I503,0)</f>
        <v/>
      </c>
      <c r="HM503" t="inlineStr"/>
      <c r="HN503" t="inlineStr">
        <is>
          <t>Пр/812-099.2-1</t>
        </is>
      </c>
      <c r="HO503" t="inlineStr">
        <is>
          <t>Пр/774-099.2</t>
        </is>
      </c>
      <c r="HP503" t="inlineStr">
        <is>
          <t>Внутренние санитарнотехнические работы: смена труб, санприборов, запорной арматуры и другое</t>
        </is>
      </c>
      <c r="HQ503" t="inlineStr">
        <is>
          <t>Внутренние санитарнотехнические работы: смена труб, санприборов, запорной арматуры и другое</t>
        </is>
      </c>
      <c r="HS503" t="n">
        <v>0</v>
      </c>
      <c r="IK503" t="n">
        <v>0</v>
      </c>
    </row>
    <row r="504"/>
    <row r="505">
      <c r="A505" s="358" t="n">
        <v>51</v>
      </c>
      <c r="B505" s="358">
        <f>B495</f>
        <v/>
      </c>
      <c r="C505" s="358">
        <f>A495</f>
        <v/>
      </c>
      <c r="D505" s="358">
        <f>ROW(A495)</f>
        <v/>
      </c>
      <c r="E505" s="358" t="n"/>
      <c r="F505" s="358">
        <f>IF(F495&lt;&gt;"",F495,"")</f>
        <v/>
      </c>
      <c r="G505" s="358">
        <f>IF(G495&lt;&gt;"",G495,"")</f>
        <v/>
      </c>
      <c r="H505" s="358" t="n">
        <v>0</v>
      </c>
      <c r="I505" s="358" t="n"/>
      <c r="J505" s="358" t="n"/>
      <c r="K505" s="358" t="n"/>
      <c r="L505" s="358" t="n"/>
      <c r="M505" s="358" t="n"/>
      <c r="N505" s="358" t="n"/>
      <c r="O505" s="358" t="n">
        <v>0</v>
      </c>
      <c r="P505" s="358" t="n">
        <v>0</v>
      </c>
      <c r="Q505" s="358" t="n">
        <v>0</v>
      </c>
      <c r="R505" s="358" t="n">
        <v>0</v>
      </c>
      <c r="S505" s="358" t="n">
        <v>0</v>
      </c>
      <c r="T505" s="358" t="n">
        <v>0</v>
      </c>
      <c r="U505" s="358" t="n">
        <v>0</v>
      </c>
      <c r="V505" s="358" t="n">
        <v>0</v>
      </c>
      <c r="W505" s="358" t="n">
        <v>0</v>
      </c>
      <c r="X505" s="358" t="n">
        <v>0</v>
      </c>
      <c r="Y505" s="358" t="n">
        <v>0</v>
      </c>
      <c r="Z505" s="358" t="n"/>
      <c r="AA505" s="358" t="n"/>
      <c r="AB505" s="358" t="n"/>
      <c r="AC505" s="358" t="n"/>
      <c r="AD505" s="358" t="n"/>
      <c r="AE505" s="358" t="n"/>
      <c r="AF505" s="358" t="n"/>
      <c r="AG505" s="358" t="n"/>
      <c r="AH505" s="358" t="n"/>
      <c r="AI505" s="358" t="n"/>
      <c r="AJ505" s="358" t="n"/>
      <c r="AK505" s="358" t="n"/>
      <c r="AL505" s="358" t="n"/>
      <c r="AM505" s="358" t="n"/>
      <c r="AN505" s="358" t="n"/>
      <c r="AO505" s="358">
        <f>ROUND(BX505,0)</f>
        <v/>
      </c>
      <c r="AP505" s="358">
        <f>ROUND(BY505,0)</f>
        <v/>
      </c>
      <c r="AQ505" s="358">
        <f>ROUND(BZ505,0)</f>
        <v/>
      </c>
      <c r="AR505" s="358">
        <f>ROUND(CA505,0)</f>
        <v/>
      </c>
      <c r="AS505" s="358">
        <f>ROUND(CB505,0)</f>
        <v/>
      </c>
      <c r="AT505" s="358">
        <f>ROUND(CC505,0)</f>
        <v/>
      </c>
      <c r="AU505" s="358">
        <f>ROUND(CD505,0)</f>
        <v/>
      </c>
      <c r="AV505" s="358">
        <f>ROUND(CE505,0)</f>
        <v/>
      </c>
      <c r="AW505" s="358">
        <f>ROUND(CF505,0)</f>
        <v/>
      </c>
      <c r="AX505" s="358">
        <f>ROUND(CG505,0)</f>
        <v/>
      </c>
      <c r="AY505" s="358">
        <f>ROUND(CH505,0)</f>
        <v/>
      </c>
      <c r="AZ505" s="358">
        <f>ROUND(CI505,0)</f>
        <v/>
      </c>
      <c r="BA505" s="358">
        <f>ROUND(CJ505,0)</f>
        <v/>
      </c>
      <c r="BB505" s="358">
        <f>ROUND(CK505,0)</f>
        <v/>
      </c>
      <c r="BC505" s="358">
        <f>ROUND(CL505,0)</f>
        <v/>
      </c>
      <c r="BD505" s="358">
        <f>ROUND(CM505,0)</f>
        <v/>
      </c>
      <c r="BE505" s="358" t="n"/>
      <c r="BF505" s="358" t="n"/>
      <c r="BG505" s="358" t="n"/>
      <c r="BH505" s="358" t="n"/>
      <c r="BI505" s="358" t="n"/>
      <c r="BJ505" s="358" t="n"/>
      <c r="BK505" s="358" t="n"/>
      <c r="BL505" s="358" t="n"/>
      <c r="BM505" s="358" t="n"/>
      <c r="BN505" s="358" t="n"/>
      <c r="BO505" s="358" t="n"/>
      <c r="BP505" s="358" t="n"/>
      <c r="BQ505" s="358" t="n"/>
      <c r="BR505" s="358" t="n"/>
      <c r="BS505" s="358" t="n"/>
      <c r="BT505" s="358" t="n"/>
      <c r="BU505" s="358" t="n"/>
      <c r="BV505" s="358" t="n"/>
      <c r="BW505" s="358" t="n"/>
      <c r="BX505" s="358" t="n"/>
      <c r="BY505" s="358" t="n"/>
      <c r="BZ505" s="358" t="n"/>
      <c r="CA505" s="358" t="n"/>
      <c r="CB505" s="358" t="n"/>
      <c r="CC505" s="358" t="n"/>
      <c r="CD505" s="358" t="n"/>
      <c r="CE505" s="358" t="n"/>
      <c r="CF505" s="358" t="n"/>
      <c r="CG505" s="358" t="n"/>
      <c r="CH505" s="358" t="n"/>
      <c r="CI505" s="358" t="n"/>
      <c r="CJ505" s="358" t="n"/>
      <c r="CK505" s="358" t="n"/>
      <c r="CL505" s="358" t="n"/>
      <c r="CM505" s="358" t="n"/>
      <c r="CN505" s="358" t="n"/>
      <c r="CO505" s="358" t="n"/>
      <c r="CP505" s="358" t="n"/>
      <c r="CQ505" s="358" t="n"/>
      <c r="CR505" s="358" t="n"/>
      <c r="CS505" s="358" t="n"/>
      <c r="CT505" s="358" t="n"/>
      <c r="CU505" s="358" t="n"/>
      <c r="CV505" s="358" t="n"/>
      <c r="CW505" s="358" t="n"/>
      <c r="CX505" s="358" t="n"/>
      <c r="CY505" s="358" t="n"/>
      <c r="CZ505" s="358" t="n"/>
      <c r="DA505" s="358" t="n"/>
      <c r="DB505" s="358" t="n"/>
      <c r="DC505" s="358" t="n"/>
      <c r="DD505" s="358" t="n"/>
      <c r="DE505" s="358" t="n"/>
      <c r="DF505" s="358" t="n"/>
      <c r="DG505" s="359" t="n"/>
      <c r="DH505" s="359" t="n"/>
      <c r="DI505" s="359" t="n"/>
      <c r="DJ505" s="359" t="n"/>
      <c r="DK505" s="359" t="n"/>
      <c r="DL505" s="359" t="n"/>
      <c r="DM505" s="359" t="n"/>
      <c r="DN505" s="359" t="n"/>
      <c r="DO505" s="359" t="n"/>
      <c r="DP505" s="359" t="n"/>
      <c r="DQ505" s="359" t="n"/>
      <c r="DR505" s="359" t="n"/>
      <c r="DS505" s="359" t="n"/>
      <c r="DT505" s="359" t="n"/>
      <c r="DU505" s="359" t="n"/>
      <c r="DV505" s="359" t="n"/>
      <c r="DW505" s="359" t="n"/>
      <c r="DX505" s="359" t="n"/>
      <c r="DY505" s="359" t="n"/>
      <c r="DZ505" s="359" t="n"/>
      <c r="EA505" s="359" t="n"/>
      <c r="EB505" s="359" t="n"/>
      <c r="EC505" s="359" t="n"/>
      <c r="ED505" s="359" t="n"/>
      <c r="EE505" s="359" t="n"/>
      <c r="EF505" s="359" t="n"/>
      <c r="EG505" s="359" t="n"/>
      <c r="EH505" s="359" t="n"/>
      <c r="EI505" s="359" t="n"/>
      <c r="EJ505" s="359" t="n"/>
      <c r="EK505" s="359" t="n"/>
      <c r="EL505" s="359" t="n"/>
      <c r="EM505" s="359" t="n"/>
      <c r="EN505" s="359" t="n"/>
      <c r="EO505" s="359" t="n"/>
      <c r="EP505" s="359" t="n"/>
      <c r="EQ505" s="359" t="n"/>
      <c r="ER505" s="359" t="n"/>
      <c r="ES505" s="359" t="n"/>
      <c r="ET505" s="359" t="n"/>
      <c r="EU505" s="359" t="n"/>
      <c r="EV505" s="359" t="n"/>
      <c r="EW505" s="359" t="n"/>
      <c r="EX505" s="359" t="n"/>
      <c r="EY505" s="359" t="n"/>
      <c r="EZ505" s="359" t="n"/>
      <c r="FA505" s="359" t="n"/>
      <c r="FB505" s="359" t="n"/>
      <c r="FC505" s="359" t="n"/>
      <c r="FD505" s="359" t="n"/>
      <c r="FE505" s="359" t="n"/>
      <c r="FF505" s="359" t="n"/>
      <c r="FG505" s="359" t="n"/>
      <c r="FH505" s="359" t="n"/>
      <c r="FI505" s="359" t="n"/>
      <c r="FJ505" s="359" t="n"/>
      <c r="FK505" s="359" t="n"/>
      <c r="FL505" s="359" t="n"/>
      <c r="FM505" s="359" t="n"/>
      <c r="FN505" s="359" t="n"/>
      <c r="FO505" s="359" t="n"/>
      <c r="FP505" s="359" t="n"/>
      <c r="FQ505" s="359" t="n"/>
      <c r="FR505" s="359" t="n"/>
      <c r="FS505" s="359" t="n"/>
      <c r="FT505" s="359" t="n"/>
      <c r="FU505" s="359" t="n"/>
      <c r="FV505" s="359" t="n"/>
      <c r="FW505" s="359" t="n"/>
      <c r="FX505" s="359" t="n"/>
      <c r="FY505" s="359" t="n"/>
      <c r="FZ505" s="359" t="n"/>
      <c r="GA505" s="359" t="n"/>
      <c r="GB505" s="359" t="n"/>
      <c r="GC505" s="359" t="n"/>
      <c r="GD505" s="359" t="n"/>
      <c r="GE505" s="359" t="n"/>
      <c r="GF505" s="359" t="n"/>
      <c r="GG505" s="359" t="n"/>
      <c r="GH505" s="359" t="n"/>
      <c r="GI505" s="359" t="n"/>
      <c r="GJ505" s="359" t="n"/>
      <c r="GK505" s="359" t="n"/>
      <c r="GL505" s="359" t="n"/>
      <c r="GM505" s="359" t="n"/>
      <c r="GN505" s="359" t="n"/>
      <c r="GO505" s="359" t="n"/>
      <c r="GP505" s="359" t="n"/>
      <c r="GQ505" s="359" t="n"/>
      <c r="GR505" s="359" t="n"/>
      <c r="GS505" s="359" t="n"/>
      <c r="GT505" s="359" t="n"/>
      <c r="GU505" s="359" t="n"/>
      <c r="GV505" s="359" t="n"/>
      <c r="GW505" s="359" t="n"/>
      <c r="GX505" s="359" t="n">
        <v>0</v>
      </c>
    </row>
    <row r="506"/>
    <row r="507">
      <c r="A507" s="360" t="n">
        <v>50</v>
      </c>
      <c r="B507" s="360" t="n">
        <v>0</v>
      </c>
      <c r="C507" s="360" t="n">
        <v>0</v>
      </c>
      <c r="D507" s="360" t="n">
        <v>1</v>
      </c>
      <c r="E507" s="360" t="n">
        <v>201</v>
      </c>
      <c r="F507" s="360">
        <f>ROUND(Source!O505,O507)</f>
        <v/>
      </c>
      <c r="G507" s="360" t="inlineStr">
        <is>
          <t>ПЗ</t>
        </is>
      </c>
      <c r="H507" s="360" t="inlineStr">
        <is>
          <t>Прямые затраты</t>
        </is>
      </c>
      <c r="I507" s="360" t="n"/>
      <c r="J507" s="360" t="n"/>
      <c r="K507" s="360" t="n">
        <v>201</v>
      </c>
      <c r="L507" s="360" t="n">
        <v>1</v>
      </c>
      <c r="M507" s="360" t="n">
        <v>3</v>
      </c>
      <c r="N507" s="360" t="inlineStr"/>
      <c r="O507" s="360" t="n">
        <v>0</v>
      </c>
      <c r="P507" s="360" t="n"/>
      <c r="Q507" s="360" t="n"/>
      <c r="R507" s="360" t="n"/>
      <c r="S507" s="360" t="n"/>
      <c r="T507" s="360" t="n"/>
      <c r="U507" s="360" t="n"/>
      <c r="V507" s="360" t="n"/>
      <c r="W507" s="360" t="n">
        <v>0</v>
      </c>
      <c r="X507" s="360" t="n">
        <v>1</v>
      </c>
      <c r="Y507" s="360" t="n">
        <v>0</v>
      </c>
      <c r="Z507" s="360" t="n"/>
      <c r="AA507" s="360" t="n"/>
      <c r="AB507" s="360" t="n"/>
    </row>
    <row r="508">
      <c r="A508" s="360" t="n">
        <v>50</v>
      </c>
      <c r="B508" s="360" t="n">
        <v>0</v>
      </c>
      <c r="C508" s="360" t="n">
        <v>0</v>
      </c>
      <c r="D508" s="360" t="n">
        <v>1</v>
      </c>
      <c r="E508" s="360" t="n">
        <v>202</v>
      </c>
      <c r="F508" s="360">
        <f>ROUND(Source!P505,O508)</f>
        <v/>
      </c>
      <c r="G508" s="360" t="inlineStr">
        <is>
          <t>СтМатОб</t>
        </is>
      </c>
      <c r="H508" s="360" t="inlineStr">
        <is>
          <t>Стоимость материальных ресурсов (всего)</t>
        </is>
      </c>
      <c r="I508" s="360" t="n"/>
      <c r="J508" s="360" t="n"/>
      <c r="K508" s="360" t="n">
        <v>202</v>
      </c>
      <c r="L508" s="360" t="n">
        <v>2</v>
      </c>
      <c r="M508" s="360" t="n">
        <v>3</v>
      </c>
      <c r="N508" s="360" t="inlineStr"/>
      <c r="O508" s="360" t="n">
        <v>0</v>
      </c>
      <c r="P508" s="360" t="n"/>
      <c r="Q508" s="360" t="n"/>
      <c r="R508" s="360" t="n"/>
      <c r="S508" s="360" t="n"/>
      <c r="T508" s="360" t="n"/>
      <c r="U508" s="360" t="n"/>
      <c r="V508" s="360" t="n"/>
      <c r="W508" s="360" t="n">
        <v>0</v>
      </c>
      <c r="X508" s="360" t="n">
        <v>1</v>
      </c>
      <c r="Y508" s="360" t="n">
        <v>0</v>
      </c>
      <c r="Z508" s="360" t="n"/>
      <c r="AA508" s="360" t="n"/>
      <c r="AB508" s="360" t="n"/>
    </row>
    <row r="509">
      <c r="A509" s="360" t="n">
        <v>50</v>
      </c>
      <c r="B509" s="360" t="n">
        <v>0</v>
      </c>
      <c r="C509" s="360" t="n">
        <v>0</v>
      </c>
      <c r="D509" s="360" t="n">
        <v>1</v>
      </c>
      <c r="E509" s="360" t="n">
        <v>222</v>
      </c>
      <c r="F509" s="360">
        <f>ROUND(Source!AO505,O509)</f>
        <v/>
      </c>
      <c r="G509" s="360" t="inlineStr">
        <is>
          <t>СтМатОбЗак</t>
        </is>
      </c>
      <c r="H509" s="360" t="inlineStr">
        <is>
          <t>Стоимость материалов и оборудования заказчика</t>
        </is>
      </c>
      <c r="I509" s="360" t="n"/>
      <c r="J509" s="360" t="n"/>
      <c r="K509" s="360" t="n">
        <v>222</v>
      </c>
      <c r="L509" s="360" t="n">
        <v>3</v>
      </c>
      <c r="M509" s="360" t="n">
        <v>3</v>
      </c>
      <c r="N509" s="360" t="inlineStr"/>
      <c r="O509" s="360" t="n">
        <v>0</v>
      </c>
      <c r="P509" s="360" t="n"/>
      <c r="Q509" s="360" t="n"/>
      <c r="R509" s="360" t="n"/>
      <c r="S509" s="360" t="n"/>
      <c r="T509" s="360" t="n"/>
      <c r="U509" s="360" t="n"/>
      <c r="V509" s="360" t="n"/>
      <c r="W509" s="360" t="n">
        <v>0</v>
      </c>
      <c r="X509" s="360" t="n">
        <v>1</v>
      </c>
      <c r="Y509" s="360" t="n">
        <v>0</v>
      </c>
      <c r="Z509" s="360" t="n"/>
      <c r="AA509" s="360" t="n"/>
      <c r="AB509" s="360" t="n"/>
    </row>
    <row r="510">
      <c r="A510" s="360" t="n">
        <v>50</v>
      </c>
      <c r="B510" s="360" t="n">
        <v>0</v>
      </c>
      <c r="C510" s="360" t="n">
        <v>0</v>
      </c>
      <c r="D510" s="360" t="n">
        <v>1</v>
      </c>
      <c r="E510" s="360" t="n">
        <v>225</v>
      </c>
      <c r="F510" s="360">
        <f>ROUND(Source!AV505,O510)</f>
        <v/>
      </c>
      <c r="G510" s="360" t="inlineStr">
        <is>
          <t>СтМатОбПод</t>
        </is>
      </c>
      <c r="H510" s="360" t="inlineStr">
        <is>
          <t>Стоимость материалов и оборудования подрядчика</t>
        </is>
      </c>
      <c r="I510" s="360" t="n"/>
      <c r="J510" s="360" t="n"/>
      <c r="K510" s="360" t="n">
        <v>225</v>
      </c>
      <c r="L510" s="360" t="n">
        <v>4</v>
      </c>
      <c r="M510" s="360" t="n">
        <v>3</v>
      </c>
      <c r="N510" s="360" t="inlineStr"/>
      <c r="O510" s="360" t="n">
        <v>0</v>
      </c>
      <c r="P510" s="360" t="n"/>
      <c r="Q510" s="360" t="n"/>
      <c r="R510" s="360" t="n"/>
      <c r="S510" s="360" t="n"/>
      <c r="T510" s="360" t="n"/>
      <c r="U510" s="360" t="n"/>
      <c r="V510" s="360" t="n"/>
      <c r="W510" s="360" t="n">
        <v>0</v>
      </c>
      <c r="X510" s="360" t="n">
        <v>1</v>
      </c>
      <c r="Y510" s="360" t="n">
        <v>0</v>
      </c>
      <c r="Z510" s="360" t="n"/>
      <c r="AA510" s="360" t="n"/>
      <c r="AB510" s="360" t="n"/>
    </row>
    <row r="511">
      <c r="A511" s="360" t="n">
        <v>50</v>
      </c>
      <c r="B511" s="360" t="n">
        <v>0</v>
      </c>
      <c r="C511" s="360" t="n">
        <v>0</v>
      </c>
      <c r="D511" s="360" t="n">
        <v>1</v>
      </c>
      <c r="E511" s="360" t="n">
        <v>226</v>
      </c>
      <c r="F511" s="360">
        <f>ROUND(Source!AW505,O511)</f>
        <v/>
      </c>
      <c r="G511" s="360" t="inlineStr">
        <is>
          <t>СтМат</t>
        </is>
      </c>
      <c r="H511" s="360" t="inlineStr">
        <is>
          <t>Стоимость материалов (всего)</t>
        </is>
      </c>
      <c r="I511" s="360" t="n"/>
      <c r="J511" s="360" t="n"/>
      <c r="K511" s="360" t="n">
        <v>226</v>
      </c>
      <c r="L511" s="360" t="n">
        <v>5</v>
      </c>
      <c r="M511" s="360" t="n">
        <v>3</v>
      </c>
      <c r="N511" s="360" t="inlineStr"/>
      <c r="O511" s="360" t="n">
        <v>0</v>
      </c>
      <c r="P511" s="360" t="n"/>
      <c r="Q511" s="360" t="n"/>
      <c r="R511" s="360" t="n"/>
      <c r="S511" s="360" t="n"/>
      <c r="T511" s="360" t="n"/>
      <c r="U511" s="360" t="n"/>
      <c r="V511" s="360" t="n"/>
      <c r="W511" s="360" t="n">
        <v>0</v>
      </c>
      <c r="X511" s="360" t="n">
        <v>1</v>
      </c>
      <c r="Y511" s="360" t="n">
        <v>0</v>
      </c>
      <c r="Z511" s="360" t="n"/>
      <c r="AA511" s="360" t="n"/>
      <c r="AB511" s="360" t="n"/>
    </row>
    <row r="512">
      <c r="A512" s="360" t="n">
        <v>50</v>
      </c>
      <c r="B512" s="360" t="n">
        <v>0</v>
      </c>
      <c r="C512" s="360" t="n">
        <v>0</v>
      </c>
      <c r="D512" s="360" t="n">
        <v>1</v>
      </c>
      <c r="E512" s="360" t="n">
        <v>227</v>
      </c>
      <c r="F512" s="360">
        <f>ROUND(Source!AX505,O512)</f>
        <v/>
      </c>
      <c r="G512" s="360" t="inlineStr">
        <is>
          <t>СтМатЗак</t>
        </is>
      </c>
      <c r="H512" s="360" t="inlineStr">
        <is>
          <t>Стоимость материалов заказчика</t>
        </is>
      </c>
      <c r="I512" s="360" t="n"/>
      <c r="J512" s="360" t="n"/>
      <c r="K512" s="360" t="n">
        <v>227</v>
      </c>
      <c r="L512" s="360" t="n">
        <v>6</v>
      </c>
      <c r="M512" s="360" t="n">
        <v>3</v>
      </c>
      <c r="N512" s="360" t="inlineStr"/>
      <c r="O512" s="360" t="n">
        <v>0</v>
      </c>
      <c r="P512" s="360" t="n"/>
      <c r="Q512" s="360" t="n"/>
      <c r="R512" s="360" t="n"/>
      <c r="S512" s="360" t="n"/>
      <c r="T512" s="360" t="n"/>
      <c r="U512" s="360" t="n"/>
      <c r="V512" s="360" t="n"/>
      <c r="W512" s="360" t="n">
        <v>0</v>
      </c>
      <c r="X512" s="360" t="n">
        <v>1</v>
      </c>
      <c r="Y512" s="360" t="n">
        <v>0</v>
      </c>
      <c r="Z512" s="360" t="n"/>
      <c r="AA512" s="360" t="n"/>
      <c r="AB512" s="360" t="n"/>
    </row>
    <row r="513">
      <c r="A513" s="360" t="n">
        <v>50</v>
      </c>
      <c r="B513" s="360" t="n">
        <v>0</v>
      </c>
      <c r="C513" s="360" t="n">
        <v>0</v>
      </c>
      <c r="D513" s="360" t="n">
        <v>1</v>
      </c>
      <c r="E513" s="360" t="n">
        <v>228</v>
      </c>
      <c r="F513" s="360">
        <f>ROUND(Source!AY505,O513)</f>
        <v/>
      </c>
      <c r="G513" s="360" t="inlineStr">
        <is>
          <t>СтМатПод</t>
        </is>
      </c>
      <c r="H513" s="360" t="inlineStr">
        <is>
          <t>Стоимость материалов подрядчика</t>
        </is>
      </c>
      <c r="I513" s="360" t="n"/>
      <c r="J513" s="360" t="n"/>
      <c r="K513" s="360" t="n">
        <v>228</v>
      </c>
      <c r="L513" s="360" t="n">
        <v>7</v>
      </c>
      <c r="M513" s="360" t="n">
        <v>3</v>
      </c>
      <c r="N513" s="360" t="inlineStr"/>
      <c r="O513" s="360" t="n">
        <v>0</v>
      </c>
      <c r="P513" s="360" t="n"/>
      <c r="Q513" s="360" t="n"/>
      <c r="R513" s="360" t="n"/>
      <c r="S513" s="360" t="n"/>
      <c r="T513" s="360" t="n"/>
      <c r="U513" s="360" t="n"/>
      <c r="V513" s="360" t="n"/>
      <c r="W513" s="360" t="n">
        <v>0</v>
      </c>
      <c r="X513" s="360" t="n">
        <v>1</v>
      </c>
      <c r="Y513" s="360" t="n">
        <v>0</v>
      </c>
      <c r="Z513" s="360" t="n"/>
      <c r="AA513" s="360" t="n"/>
      <c r="AB513" s="360" t="n"/>
    </row>
    <row r="514">
      <c r="A514" s="360" t="n">
        <v>50</v>
      </c>
      <c r="B514" s="360" t="n">
        <v>0</v>
      </c>
      <c r="C514" s="360" t="n">
        <v>0</v>
      </c>
      <c r="D514" s="360" t="n">
        <v>1</v>
      </c>
      <c r="E514" s="360" t="n">
        <v>216</v>
      </c>
      <c r="F514" s="360">
        <f>ROUND(Source!AP505,O514)</f>
        <v/>
      </c>
      <c r="G514" s="360" t="inlineStr">
        <is>
          <t>Оборуд</t>
        </is>
      </c>
      <c r="H514" s="360" t="inlineStr">
        <is>
          <t>Стоимость оборудования (всего)</t>
        </is>
      </c>
      <c r="I514" s="360" t="n"/>
      <c r="J514" s="360" t="n"/>
      <c r="K514" s="360" t="n">
        <v>216</v>
      </c>
      <c r="L514" s="360" t="n">
        <v>8</v>
      </c>
      <c r="M514" s="360" t="n">
        <v>3</v>
      </c>
      <c r="N514" s="360" t="inlineStr"/>
      <c r="O514" s="360" t="n">
        <v>0</v>
      </c>
      <c r="P514" s="360" t="n"/>
      <c r="Q514" s="360" t="n"/>
      <c r="R514" s="360" t="n"/>
      <c r="S514" s="360" t="n"/>
      <c r="T514" s="360" t="n"/>
      <c r="U514" s="360" t="n"/>
      <c r="V514" s="360" t="n"/>
      <c r="W514" s="360" t="n">
        <v>0</v>
      </c>
      <c r="X514" s="360" t="n">
        <v>1</v>
      </c>
      <c r="Y514" s="360" t="n">
        <v>0</v>
      </c>
      <c r="Z514" s="360" t="n"/>
      <c r="AA514" s="360" t="n"/>
      <c r="AB514" s="360" t="n"/>
    </row>
    <row r="515">
      <c r="A515" s="360" t="n">
        <v>50</v>
      </c>
      <c r="B515" s="360" t="n">
        <v>0</v>
      </c>
      <c r="C515" s="360" t="n">
        <v>0</v>
      </c>
      <c r="D515" s="360" t="n">
        <v>1</v>
      </c>
      <c r="E515" s="360" t="n">
        <v>223</v>
      </c>
      <c r="F515" s="360">
        <f>ROUND(Source!AQ505,O515)</f>
        <v/>
      </c>
      <c r="G515" s="360" t="inlineStr">
        <is>
          <t>ОборудЗак</t>
        </is>
      </c>
      <c r="H515" s="360" t="inlineStr">
        <is>
          <t>Стоимость оборудования заказчика</t>
        </is>
      </c>
      <c r="I515" s="360" t="n"/>
      <c r="J515" s="360" t="n"/>
      <c r="K515" s="360" t="n">
        <v>223</v>
      </c>
      <c r="L515" s="360" t="n">
        <v>9</v>
      </c>
      <c r="M515" s="360" t="n">
        <v>3</v>
      </c>
      <c r="N515" s="360" t="inlineStr"/>
      <c r="O515" s="360" t="n">
        <v>0</v>
      </c>
      <c r="P515" s="360" t="n"/>
      <c r="Q515" s="360" t="n"/>
      <c r="R515" s="360" t="n"/>
      <c r="S515" s="360" t="n"/>
      <c r="T515" s="360" t="n"/>
      <c r="U515" s="360" t="n"/>
      <c r="V515" s="360" t="n"/>
      <c r="W515" s="360" t="n">
        <v>0</v>
      </c>
      <c r="X515" s="360" t="n">
        <v>1</v>
      </c>
      <c r="Y515" s="360" t="n">
        <v>0</v>
      </c>
      <c r="Z515" s="360" t="n"/>
      <c r="AA515" s="360" t="n"/>
      <c r="AB515" s="360" t="n"/>
    </row>
    <row r="516">
      <c r="A516" s="360" t="n">
        <v>50</v>
      </c>
      <c r="B516" s="360" t="n">
        <v>0</v>
      </c>
      <c r="C516" s="360" t="n">
        <v>0</v>
      </c>
      <c r="D516" s="360" t="n">
        <v>1</v>
      </c>
      <c r="E516" s="360" t="n">
        <v>229</v>
      </c>
      <c r="F516" s="360">
        <f>ROUND(Source!AZ505,O516)</f>
        <v/>
      </c>
      <c r="G516" s="360" t="inlineStr">
        <is>
          <t>ОборудПод</t>
        </is>
      </c>
      <c r="H516" s="360" t="inlineStr">
        <is>
          <t>Стоимость оборудования подрядчика</t>
        </is>
      </c>
      <c r="I516" s="360" t="n"/>
      <c r="J516" s="360" t="n"/>
      <c r="K516" s="360" t="n">
        <v>229</v>
      </c>
      <c r="L516" s="360" t="n">
        <v>10</v>
      </c>
      <c r="M516" s="360" t="n">
        <v>3</v>
      </c>
      <c r="N516" s="360" t="inlineStr"/>
      <c r="O516" s="360" t="n">
        <v>0</v>
      </c>
      <c r="P516" s="360" t="n"/>
      <c r="Q516" s="360" t="n"/>
      <c r="R516" s="360" t="n"/>
      <c r="S516" s="360" t="n"/>
      <c r="T516" s="360" t="n"/>
      <c r="U516" s="360" t="n"/>
      <c r="V516" s="360" t="n"/>
      <c r="W516" s="360" t="n">
        <v>0</v>
      </c>
      <c r="X516" s="360" t="n">
        <v>1</v>
      </c>
      <c r="Y516" s="360" t="n">
        <v>0</v>
      </c>
      <c r="Z516" s="360" t="n"/>
      <c r="AA516" s="360" t="n"/>
      <c r="AB516" s="360" t="n"/>
    </row>
    <row r="517">
      <c r="A517" s="360" t="n">
        <v>50</v>
      </c>
      <c r="B517" s="360" t="n">
        <v>0</v>
      </c>
      <c r="C517" s="360" t="n">
        <v>0</v>
      </c>
      <c r="D517" s="360" t="n">
        <v>1</v>
      </c>
      <c r="E517" s="360" t="n">
        <v>203</v>
      </c>
      <c r="F517" s="360">
        <f>ROUND(Source!Q505,O517)</f>
        <v/>
      </c>
      <c r="G517" s="360" t="inlineStr">
        <is>
          <t>ЭММ</t>
        </is>
      </c>
      <c r="H517" s="360" t="inlineStr">
        <is>
          <t>Эксплуатация машин</t>
        </is>
      </c>
      <c r="I517" s="360" t="n"/>
      <c r="J517" s="360" t="n"/>
      <c r="K517" s="360" t="n">
        <v>203</v>
      </c>
      <c r="L517" s="360" t="n">
        <v>11</v>
      </c>
      <c r="M517" s="360" t="n">
        <v>3</v>
      </c>
      <c r="N517" s="360" t="inlineStr"/>
      <c r="O517" s="360" t="n">
        <v>0</v>
      </c>
      <c r="P517" s="360" t="n"/>
      <c r="Q517" s="360" t="n"/>
      <c r="R517" s="360" t="n"/>
      <c r="S517" s="360" t="n"/>
      <c r="T517" s="360" t="n"/>
      <c r="U517" s="360" t="n"/>
      <c r="V517" s="360" t="n"/>
      <c r="W517" s="360" t="n">
        <v>0</v>
      </c>
      <c r="X517" s="360" t="n">
        <v>1</v>
      </c>
      <c r="Y517" s="360" t="n">
        <v>0</v>
      </c>
      <c r="Z517" s="360" t="n"/>
      <c r="AA517" s="360" t="n"/>
      <c r="AB517" s="360" t="n"/>
    </row>
    <row r="518">
      <c r="A518" s="360" t="n">
        <v>50</v>
      </c>
      <c r="B518" s="360" t="n">
        <v>0</v>
      </c>
      <c r="C518" s="360" t="n">
        <v>0</v>
      </c>
      <c r="D518" s="360" t="n">
        <v>1</v>
      </c>
      <c r="E518" s="360" t="n">
        <v>231</v>
      </c>
      <c r="F518" s="360">
        <f>ROUND(Source!BB505,O518)</f>
        <v/>
      </c>
      <c r="G518" s="360" t="inlineStr">
        <is>
          <t>ЭММсНРиСП</t>
        </is>
      </c>
      <c r="H518" s="360" t="inlineStr">
        <is>
          <t>Эксплуатация машин по ТСН-2001.16</t>
        </is>
      </c>
      <c r="I518" s="360" t="n"/>
      <c r="J518" s="360" t="n"/>
      <c r="K518" s="360" t="n">
        <v>231</v>
      </c>
      <c r="L518" s="360" t="n">
        <v>12</v>
      </c>
      <c r="M518" s="360" t="n">
        <v>3</v>
      </c>
      <c r="N518" s="360" t="inlineStr"/>
      <c r="O518" s="360" t="n">
        <v>0</v>
      </c>
      <c r="P518" s="360" t="n"/>
      <c r="Q518" s="360" t="n"/>
      <c r="R518" s="360" t="n"/>
      <c r="S518" s="360" t="n"/>
      <c r="T518" s="360" t="n"/>
      <c r="U518" s="360" t="n"/>
      <c r="V518" s="360" t="n"/>
      <c r="W518" s="360" t="n">
        <v>0</v>
      </c>
      <c r="X518" s="360" t="n">
        <v>1</v>
      </c>
      <c r="Y518" s="360" t="n">
        <v>0</v>
      </c>
      <c r="Z518" s="360" t="n"/>
      <c r="AA518" s="360" t="n"/>
      <c r="AB518" s="360" t="n"/>
    </row>
    <row r="519">
      <c r="A519" s="360" t="n">
        <v>50</v>
      </c>
      <c r="B519" s="360" t="n">
        <v>0</v>
      </c>
      <c r="C519" s="360" t="n">
        <v>0</v>
      </c>
      <c r="D519" s="360" t="n">
        <v>1</v>
      </c>
      <c r="E519" s="360" t="n">
        <v>204</v>
      </c>
      <c r="F519" s="360">
        <f>ROUND(Source!R505,O519)</f>
        <v/>
      </c>
      <c r="G519" s="360" t="inlineStr">
        <is>
          <t>ЗПМ</t>
        </is>
      </c>
      <c r="H519" s="360" t="inlineStr">
        <is>
          <t>ЗП машинистов</t>
        </is>
      </c>
      <c r="I519" s="360" t="n"/>
      <c r="J519" s="360" t="n"/>
      <c r="K519" s="360" t="n">
        <v>204</v>
      </c>
      <c r="L519" s="360" t="n">
        <v>13</v>
      </c>
      <c r="M519" s="360" t="n">
        <v>3</v>
      </c>
      <c r="N519" s="360" t="inlineStr"/>
      <c r="O519" s="360" t="n">
        <v>0</v>
      </c>
      <c r="P519" s="360" t="n"/>
      <c r="Q519" s="360" t="n"/>
      <c r="R519" s="360" t="n"/>
      <c r="S519" s="360" t="n"/>
      <c r="T519" s="360" t="n"/>
      <c r="U519" s="360" t="n"/>
      <c r="V519" s="360" t="n"/>
      <c r="W519" s="360" t="n">
        <v>0</v>
      </c>
      <c r="X519" s="360" t="n">
        <v>1</v>
      </c>
      <c r="Y519" s="360" t="n">
        <v>0</v>
      </c>
      <c r="Z519" s="360" t="n"/>
      <c r="AA519" s="360" t="n"/>
      <c r="AB519" s="360" t="n"/>
    </row>
    <row r="520">
      <c r="A520" s="360" t="n">
        <v>50</v>
      </c>
      <c r="B520" s="360" t="n">
        <v>0</v>
      </c>
      <c r="C520" s="360" t="n">
        <v>0</v>
      </c>
      <c r="D520" s="360" t="n">
        <v>1</v>
      </c>
      <c r="E520" s="360" t="n">
        <v>205</v>
      </c>
      <c r="F520" s="360">
        <f>ROUND(Source!S505,O520)</f>
        <v/>
      </c>
      <c r="G520" s="360" t="inlineStr">
        <is>
          <t>ОЗП</t>
        </is>
      </c>
      <c r="H520" s="360" t="inlineStr">
        <is>
          <t>Основная ЗП рабочих</t>
        </is>
      </c>
      <c r="I520" s="360" t="n"/>
      <c r="J520" s="360" t="n"/>
      <c r="K520" s="360" t="n">
        <v>205</v>
      </c>
      <c r="L520" s="360" t="n">
        <v>14</v>
      </c>
      <c r="M520" s="360" t="n">
        <v>3</v>
      </c>
      <c r="N520" s="360" t="inlineStr"/>
      <c r="O520" s="360" t="n">
        <v>0</v>
      </c>
      <c r="P520" s="360" t="n"/>
      <c r="Q520" s="360" t="n"/>
      <c r="R520" s="360" t="n"/>
      <c r="S520" s="360" t="n"/>
      <c r="T520" s="360" t="n"/>
      <c r="U520" s="360" t="n"/>
      <c r="V520" s="360" t="n"/>
      <c r="W520" s="360" t="n">
        <v>0</v>
      </c>
      <c r="X520" s="360" t="n">
        <v>1</v>
      </c>
      <c r="Y520" s="360" t="n">
        <v>0</v>
      </c>
      <c r="Z520" s="360" t="n"/>
      <c r="AA520" s="360" t="n"/>
      <c r="AB520" s="360" t="n"/>
    </row>
    <row r="521">
      <c r="A521" s="360" t="n">
        <v>50</v>
      </c>
      <c r="B521" s="360" t="n">
        <v>0</v>
      </c>
      <c r="C521" s="360" t="n">
        <v>0</v>
      </c>
      <c r="D521" s="360" t="n">
        <v>1</v>
      </c>
      <c r="E521" s="360" t="n">
        <v>232</v>
      </c>
      <c r="F521" s="360">
        <f>ROUND(Source!BC505,O521)</f>
        <v/>
      </c>
      <c r="G521" s="360" t="inlineStr">
        <is>
          <t>ОЗПсНРиСП</t>
        </is>
      </c>
      <c r="H521" s="360" t="inlineStr">
        <is>
          <t>Основная ЗП рабочих по ТСН-2001.16</t>
        </is>
      </c>
      <c r="I521" s="360" t="n"/>
      <c r="J521" s="360" t="n"/>
      <c r="K521" s="360" t="n">
        <v>232</v>
      </c>
      <c r="L521" s="360" t="n">
        <v>15</v>
      </c>
      <c r="M521" s="360" t="n">
        <v>3</v>
      </c>
      <c r="N521" s="360" t="inlineStr"/>
      <c r="O521" s="360" t="n">
        <v>0</v>
      </c>
      <c r="P521" s="360" t="n"/>
      <c r="Q521" s="360" t="n"/>
      <c r="R521" s="360" t="n"/>
      <c r="S521" s="360" t="n"/>
      <c r="T521" s="360" t="n"/>
      <c r="U521" s="360" t="n"/>
      <c r="V521" s="360" t="n"/>
      <c r="W521" s="360" t="n">
        <v>0</v>
      </c>
      <c r="X521" s="360" t="n">
        <v>1</v>
      </c>
      <c r="Y521" s="360" t="n">
        <v>0</v>
      </c>
      <c r="Z521" s="360" t="n"/>
      <c r="AA521" s="360" t="n"/>
      <c r="AB521" s="360" t="n"/>
    </row>
    <row r="522">
      <c r="A522" s="360" t="n">
        <v>50</v>
      </c>
      <c r="B522" s="360" t="n">
        <v>0</v>
      </c>
      <c r="C522" s="360" t="n">
        <v>0</v>
      </c>
      <c r="D522" s="360" t="n">
        <v>1</v>
      </c>
      <c r="E522" s="360" t="n">
        <v>214</v>
      </c>
      <c r="F522" s="360">
        <f>ROUND(Source!AS505,O522)</f>
        <v/>
      </c>
      <c r="G522" s="360" t="inlineStr">
        <is>
          <t>Строит</t>
        </is>
      </c>
      <c r="H522" s="360" t="inlineStr">
        <is>
          <t>Строительные работы с НР и СП</t>
        </is>
      </c>
      <c r="I522" s="360" t="n"/>
      <c r="J522" s="360" t="n"/>
      <c r="K522" s="360" t="n">
        <v>214</v>
      </c>
      <c r="L522" s="360" t="n">
        <v>16</v>
      </c>
      <c r="M522" s="360" t="n">
        <v>3</v>
      </c>
      <c r="N522" s="360" t="inlineStr"/>
      <c r="O522" s="360" t="n">
        <v>0</v>
      </c>
      <c r="P522" s="360" t="n"/>
      <c r="Q522" s="360" t="n"/>
      <c r="R522" s="360" t="n"/>
      <c r="S522" s="360" t="n"/>
      <c r="T522" s="360" t="n"/>
      <c r="U522" s="360" t="n"/>
      <c r="V522" s="360" t="n"/>
      <c r="W522" s="360" t="n">
        <v>0</v>
      </c>
      <c r="X522" s="360" t="n">
        <v>1</v>
      </c>
      <c r="Y522" s="360" t="n">
        <v>0</v>
      </c>
      <c r="Z522" s="360" t="n"/>
      <c r="AA522" s="360" t="n"/>
      <c r="AB522" s="360" t="n"/>
    </row>
    <row r="523">
      <c r="A523" s="360" t="n">
        <v>50</v>
      </c>
      <c r="B523" s="360" t="n">
        <v>0</v>
      </c>
      <c r="C523" s="360" t="n">
        <v>0</v>
      </c>
      <c r="D523" s="360" t="n">
        <v>1</v>
      </c>
      <c r="E523" s="360" t="n">
        <v>215</v>
      </c>
      <c r="F523" s="360">
        <f>ROUND(Source!AT505,O523)</f>
        <v/>
      </c>
      <c r="G523" s="360" t="inlineStr">
        <is>
          <t>Монтаж</t>
        </is>
      </c>
      <c r="H523" s="360" t="inlineStr">
        <is>
          <t>Монтажные работы с НР и СП</t>
        </is>
      </c>
      <c r="I523" s="360" t="n"/>
      <c r="J523" s="360" t="n"/>
      <c r="K523" s="360" t="n">
        <v>215</v>
      </c>
      <c r="L523" s="360" t="n">
        <v>17</v>
      </c>
      <c r="M523" s="360" t="n">
        <v>3</v>
      </c>
      <c r="N523" s="360" t="inlineStr"/>
      <c r="O523" s="360" t="n">
        <v>0</v>
      </c>
      <c r="P523" s="360" t="n"/>
      <c r="Q523" s="360" t="n"/>
      <c r="R523" s="360" t="n"/>
      <c r="S523" s="360" t="n"/>
      <c r="T523" s="360" t="n"/>
      <c r="U523" s="360" t="n"/>
      <c r="V523" s="360" t="n"/>
      <c r="W523" s="360" t="n">
        <v>0</v>
      </c>
      <c r="X523" s="360" t="n">
        <v>1</v>
      </c>
      <c r="Y523" s="360" t="n">
        <v>0</v>
      </c>
      <c r="Z523" s="360" t="n"/>
      <c r="AA523" s="360" t="n"/>
      <c r="AB523" s="360" t="n"/>
    </row>
    <row r="524">
      <c r="A524" s="360" t="n">
        <v>50</v>
      </c>
      <c r="B524" s="360" t="n">
        <v>0</v>
      </c>
      <c r="C524" s="360" t="n">
        <v>0</v>
      </c>
      <c r="D524" s="360" t="n">
        <v>1</v>
      </c>
      <c r="E524" s="360" t="n">
        <v>217</v>
      </c>
      <c r="F524" s="360">
        <f>ROUND(Source!AU505,O524)</f>
        <v/>
      </c>
      <c r="G524" s="360" t="inlineStr">
        <is>
          <t>Прочие</t>
        </is>
      </c>
      <c r="H524" s="360" t="inlineStr">
        <is>
          <t>Прочие работы с НР и СП</t>
        </is>
      </c>
      <c r="I524" s="360" t="n"/>
      <c r="J524" s="360" t="n"/>
      <c r="K524" s="360" t="n">
        <v>217</v>
      </c>
      <c r="L524" s="360" t="n">
        <v>18</v>
      </c>
      <c r="M524" s="360" t="n">
        <v>3</v>
      </c>
      <c r="N524" s="360" t="inlineStr"/>
      <c r="O524" s="360" t="n">
        <v>0</v>
      </c>
      <c r="P524" s="360" t="n"/>
      <c r="Q524" s="360" t="n"/>
      <c r="R524" s="360" t="n"/>
      <c r="S524" s="360" t="n"/>
      <c r="T524" s="360" t="n"/>
      <c r="U524" s="360" t="n"/>
      <c r="V524" s="360" t="n"/>
      <c r="W524" s="360" t="n">
        <v>0</v>
      </c>
      <c r="X524" s="360" t="n">
        <v>1</v>
      </c>
      <c r="Y524" s="360" t="n">
        <v>0</v>
      </c>
      <c r="Z524" s="360" t="n"/>
      <c r="AA524" s="360" t="n"/>
      <c r="AB524" s="360" t="n"/>
    </row>
    <row r="525">
      <c r="A525" s="360" t="n">
        <v>50</v>
      </c>
      <c r="B525" s="360" t="n">
        <v>0</v>
      </c>
      <c r="C525" s="360" t="n">
        <v>0</v>
      </c>
      <c r="D525" s="360" t="n">
        <v>1</v>
      </c>
      <c r="E525" s="360" t="n">
        <v>230</v>
      </c>
      <c r="F525" s="360">
        <f>ROUND(Source!BA505,O525)</f>
        <v/>
      </c>
      <c r="G525" s="360" t="inlineStr">
        <is>
          <t>ПрочиеЗатр</t>
        </is>
      </c>
      <c r="H525" s="360" t="inlineStr">
        <is>
          <t>Прочие затраты по ТСН-2001.16</t>
        </is>
      </c>
      <c r="I525" s="360" t="n"/>
      <c r="J525" s="360" t="n"/>
      <c r="K525" s="360" t="n">
        <v>230</v>
      </c>
      <c r="L525" s="360" t="n">
        <v>19</v>
      </c>
      <c r="M525" s="360" t="n">
        <v>3</v>
      </c>
      <c r="N525" s="360" t="inlineStr"/>
      <c r="O525" s="360" t="n">
        <v>0</v>
      </c>
      <c r="P525" s="360" t="n"/>
      <c r="Q525" s="360" t="n"/>
      <c r="R525" s="360" t="n"/>
      <c r="S525" s="360" t="n"/>
      <c r="T525" s="360" t="n"/>
      <c r="U525" s="360" t="n"/>
      <c r="V525" s="360" t="n"/>
      <c r="W525" s="360" t="n">
        <v>0</v>
      </c>
      <c r="X525" s="360" t="n">
        <v>1</v>
      </c>
      <c r="Y525" s="360" t="n">
        <v>0</v>
      </c>
      <c r="Z525" s="360" t="n"/>
      <c r="AA525" s="360" t="n"/>
      <c r="AB525" s="360" t="n"/>
    </row>
    <row r="526">
      <c r="A526" s="360" t="n">
        <v>50</v>
      </c>
      <c r="B526" s="360" t="n">
        <v>0</v>
      </c>
      <c r="C526" s="360" t="n">
        <v>0</v>
      </c>
      <c r="D526" s="360" t="n">
        <v>1</v>
      </c>
      <c r="E526" s="360" t="n">
        <v>206</v>
      </c>
      <c r="F526" s="360">
        <f>ROUND(Source!T505,O526)</f>
        <v/>
      </c>
      <c r="G526" s="360" t="inlineStr">
        <is>
          <t>ВозврМат</t>
        </is>
      </c>
      <c r="H526" s="360" t="inlineStr">
        <is>
          <t>Возврат материалов</t>
        </is>
      </c>
      <c r="I526" s="360" t="n"/>
      <c r="J526" s="360" t="n"/>
      <c r="K526" s="360" t="n">
        <v>206</v>
      </c>
      <c r="L526" s="360" t="n">
        <v>20</v>
      </c>
      <c r="M526" s="360" t="n">
        <v>3</v>
      </c>
      <c r="N526" s="360" t="inlineStr"/>
      <c r="O526" s="360" t="n">
        <v>0</v>
      </c>
      <c r="P526" s="360" t="n"/>
      <c r="Q526" s="360" t="n"/>
      <c r="R526" s="360" t="n"/>
      <c r="S526" s="360" t="n"/>
      <c r="T526" s="360" t="n"/>
      <c r="U526" s="360" t="n"/>
      <c r="V526" s="360" t="n"/>
      <c r="W526" s="360" t="n">
        <v>0</v>
      </c>
      <c r="X526" s="360" t="n">
        <v>1</v>
      </c>
      <c r="Y526" s="360" t="n">
        <v>0</v>
      </c>
      <c r="Z526" s="360" t="n"/>
      <c r="AA526" s="360" t="n"/>
      <c r="AB526" s="360" t="n"/>
    </row>
    <row r="527">
      <c r="A527" s="360" t="n">
        <v>50</v>
      </c>
      <c r="B527" s="360" t="n">
        <v>0</v>
      </c>
      <c r="C527" s="360" t="n">
        <v>0</v>
      </c>
      <c r="D527" s="360" t="n">
        <v>1</v>
      </c>
      <c r="E527" s="360" t="n">
        <v>207</v>
      </c>
      <c r="F527" s="360">
        <f>ROUND(Source!U505,O527)</f>
        <v/>
      </c>
      <c r="G527" s="360" t="inlineStr">
        <is>
          <t>ТрудСтр</t>
        </is>
      </c>
      <c r="H527" s="360" t="inlineStr">
        <is>
          <t>Трудозатраты строителей</t>
        </is>
      </c>
      <c r="I527" s="360" t="n"/>
      <c r="J527" s="360" t="n"/>
      <c r="K527" s="360" t="n">
        <v>207</v>
      </c>
      <c r="L527" s="360" t="n">
        <v>21</v>
      </c>
      <c r="M527" s="360" t="n">
        <v>3</v>
      </c>
      <c r="N527" s="360" t="inlineStr"/>
      <c r="O527" s="360" t="n">
        <v>7</v>
      </c>
      <c r="P527" s="360" t="n"/>
      <c r="Q527" s="360" t="n"/>
      <c r="R527" s="360" t="n"/>
      <c r="S527" s="360" t="n"/>
      <c r="T527" s="360" t="n"/>
      <c r="U527" s="360" t="n"/>
      <c r="V527" s="360" t="n"/>
      <c r="W527" s="360" t="n">
        <v>0</v>
      </c>
      <c r="X527" s="360" t="n">
        <v>1</v>
      </c>
      <c r="Y527" s="360" t="n">
        <v>0</v>
      </c>
      <c r="Z527" s="360" t="n"/>
      <c r="AA527" s="360" t="n"/>
      <c r="AB527" s="360" t="n"/>
    </row>
    <row r="528">
      <c r="A528" s="360" t="n">
        <v>50</v>
      </c>
      <c r="B528" s="360" t="n">
        <v>0</v>
      </c>
      <c r="C528" s="360" t="n">
        <v>0</v>
      </c>
      <c r="D528" s="360" t="n">
        <v>1</v>
      </c>
      <c r="E528" s="360" t="n">
        <v>208</v>
      </c>
      <c r="F528" s="360">
        <f>ROUND(Source!V505,O528)</f>
        <v/>
      </c>
      <c r="G528" s="360" t="inlineStr">
        <is>
          <t>ТрудМаш</t>
        </is>
      </c>
      <c r="H528" s="360" t="inlineStr">
        <is>
          <t>Трудозатраты машинистов</t>
        </is>
      </c>
      <c r="I528" s="360" t="n"/>
      <c r="J528" s="360" t="n"/>
      <c r="K528" s="360" t="n">
        <v>208</v>
      </c>
      <c r="L528" s="360" t="n">
        <v>22</v>
      </c>
      <c r="M528" s="360" t="n">
        <v>3</v>
      </c>
      <c r="N528" s="360" t="inlineStr"/>
      <c r="O528" s="360" t="n">
        <v>7</v>
      </c>
      <c r="P528" s="360" t="n"/>
      <c r="Q528" s="360" t="n"/>
      <c r="R528" s="360" t="n"/>
      <c r="S528" s="360" t="n"/>
      <c r="T528" s="360" t="n"/>
      <c r="U528" s="360" t="n"/>
      <c r="V528" s="360" t="n"/>
      <c r="W528" s="360" t="n">
        <v>0</v>
      </c>
      <c r="X528" s="360" t="n">
        <v>1</v>
      </c>
      <c r="Y528" s="360" t="n">
        <v>0</v>
      </c>
      <c r="Z528" s="360" t="n"/>
      <c r="AA528" s="360" t="n"/>
      <c r="AB528" s="360" t="n"/>
    </row>
    <row r="529">
      <c r="A529" s="360" t="n">
        <v>50</v>
      </c>
      <c r="B529" s="360" t="n">
        <v>0</v>
      </c>
      <c r="C529" s="360" t="n">
        <v>0</v>
      </c>
      <c r="D529" s="360" t="n">
        <v>1</v>
      </c>
      <c r="E529" s="360" t="n">
        <v>209</v>
      </c>
      <c r="F529" s="360">
        <f>ROUND(Source!W505,O529)</f>
        <v/>
      </c>
      <c r="G529" s="360" t="inlineStr">
        <is>
          <t>ТранспМат</t>
        </is>
      </c>
      <c r="H529" s="360" t="inlineStr">
        <is>
          <t>Транспорт материалов</t>
        </is>
      </c>
      <c r="I529" s="360" t="n"/>
      <c r="J529" s="360" t="n"/>
      <c r="K529" s="360" t="n">
        <v>209</v>
      </c>
      <c r="L529" s="360" t="n">
        <v>23</v>
      </c>
      <c r="M529" s="360" t="n">
        <v>3</v>
      </c>
      <c r="N529" s="360" t="inlineStr"/>
      <c r="O529" s="360" t="n">
        <v>0</v>
      </c>
      <c r="P529" s="360" t="n"/>
      <c r="Q529" s="360" t="n"/>
      <c r="R529" s="360" t="n"/>
      <c r="S529" s="360" t="n"/>
      <c r="T529" s="360" t="n"/>
      <c r="U529" s="360" t="n"/>
      <c r="V529" s="360" t="n"/>
      <c r="W529" s="360" t="n">
        <v>0</v>
      </c>
      <c r="X529" s="360" t="n">
        <v>1</v>
      </c>
      <c r="Y529" s="360" t="n">
        <v>0</v>
      </c>
      <c r="Z529" s="360" t="n"/>
      <c r="AA529" s="360" t="n"/>
      <c r="AB529" s="360" t="n"/>
    </row>
    <row r="530">
      <c r="A530" s="360" t="n">
        <v>50</v>
      </c>
      <c r="B530" s="360" t="n">
        <v>0</v>
      </c>
      <c r="C530" s="360" t="n">
        <v>0</v>
      </c>
      <c r="D530" s="360" t="n">
        <v>1</v>
      </c>
      <c r="E530" s="360" t="n">
        <v>233</v>
      </c>
      <c r="F530" s="360">
        <f>ROUND(Source!BD505,O530)</f>
        <v/>
      </c>
      <c r="G530" s="360" t="inlineStr">
        <is>
          <t>Перевозка</t>
        </is>
      </c>
      <c r="H530" s="360" t="inlineStr">
        <is>
          <t>Перевозка грузов</t>
        </is>
      </c>
      <c r="I530" s="360" t="n"/>
      <c r="J530" s="360" t="n"/>
      <c r="K530" s="360" t="n">
        <v>233</v>
      </c>
      <c r="L530" s="360" t="n">
        <v>24</v>
      </c>
      <c r="M530" s="360" t="n">
        <v>3</v>
      </c>
      <c r="N530" s="360" t="inlineStr"/>
      <c r="O530" s="360" t="n">
        <v>0</v>
      </c>
      <c r="P530" s="360" t="n"/>
      <c r="Q530" s="360" t="n"/>
      <c r="R530" s="360" t="n"/>
      <c r="S530" s="360" t="n"/>
      <c r="T530" s="360" t="n"/>
      <c r="U530" s="360" t="n"/>
      <c r="V530" s="360" t="n"/>
      <c r="W530" s="360" t="n">
        <v>0</v>
      </c>
      <c r="X530" s="360" t="n">
        <v>1</v>
      </c>
      <c r="Y530" s="360" t="n">
        <v>0</v>
      </c>
      <c r="Z530" s="360" t="n"/>
      <c r="AA530" s="360" t="n"/>
      <c r="AB530" s="360" t="n"/>
    </row>
    <row r="531">
      <c r="A531" s="360" t="n">
        <v>50</v>
      </c>
      <c r="B531" s="360" t="n">
        <v>0</v>
      </c>
      <c r="C531" s="360" t="n">
        <v>0</v>
      </c>
      <c r="D531" s="360" t="n">
        <v>1</v>
      </c>
      <c r="E531" s="360" t="n">
        <v>210</v>
      </c>
      <c r="F531" s="360">
        <f>ROUND(Source!X505,O531)</f>
        <v/>
      </c>
      <c r="G531" s="360" t="inlineStr">
        <is>
          <t>НР</t>
        </is>
      </c>
      <c r="H531" s="360" t="inlineStr">
        <is>
          <t>Накладные расходы</t>
        </is>
      </c>
      <c r="I531" s="360" t="n"/>
      <c r="J531" s="360" t="n"/>
      <c r="K531" s="360" t="n">
        <v>210</v>
      </c>
      <c r="L531" s="360" t="n">
        <v>25</v>
      </c>
      <c r="M531" s="360" t="n">
        <v>3</v>
      </c>
      <c r="N531" s="360" t="inlineStr"/>
      <c r="O531" s="360" t="n">
        <v>0</v>
      </c>
      <c r="P531" s="360" t="n"/>
      <c r="Q531" s="360" t="n"/>
      <c r="R531" s="360" t="n"/>
      <c r="S531" s="360" t="n"/>
      <c r="T531" s="360" t="n"/>
      <c r="U531" s="360" t="n"/>
      <c r="V531" s="360" t="n"/>
      <c r="W531" s="360" t="n">
        <v>0</v>
      </c>
      <c r="X531" s="360" t="n">
        <v>1</v>
      </c>
      <c r="Y531" s="360" t="n">
        <v>0</v>
      </c>
      <c r="Z531" s="360" t="n"/>
      <c r="AA531" s="360" t="n"/>
      <c r="AB531" s="360" t="n"/>
    </row>
    <row r="532">
      <c r="A532" s="360" t="n">
        <v>50</v>
      </c>
      <c r="B532" s="360" t="n">
        <v>0</v>
      </c>
      <c r="C532" s="360" t="n">
        <v>0</v>
      </c>
      <c r="D532" s="360" t="n">
        <v>1</v>
      </c>
      <c r="E532" s="360" t="n">
        <v>211</v>
      </c>
      <c r="F532" s="360">
        <f>ROUND(Source!Y505,O532)</f>
        <v/>
      </c>
      <c r="G532" s="360" t="inlineStr">
        <is>
          <t>СмПриб</t>
        </is>
      </c>
      <c r="H532" s="360" t="inlineStr">
        <is>
          <t>Сметная прибыль</t>
        </is>
      </c>
      <c r="I532" s="360" t="n"/>
      <c r="J532" s="360" t="n"/>
      <c r="K532" s="360" t="n">
        <v>211</v>
      </c>
      <c r="L532" s="360" t="n">
        <v>26</v>
      </c>
      <c r="M532" s="360" t="n">
        <v>3</v>
      </c>
      <c r="N532" s="360" t="inlineStr"/>
      <c r="O532" s="360" t="n">
        <v>0</v>
      </c>
      <c r="P532" s="360" t="n"/>
      <c r="Q532" s="360" t="n"/>
      <c r="R532" s="360" t="n"/>
      <c r="S532" s="360" t="n"/>
      <c r="T532" s="360" t="n"/>
      <c r="U532" s="360" t="n"/>
      <c r="V532" s="360" t="n"/>
      <c r="W532" s="360" t="n">
        <v>0</v>
      </c>
      <c r="X532" s="360" t="n">
        <v>1</v>
      </c>
      <c r="Y532" s="360" t="n">
        <v>0</v>
      </c>
      <c r="Z532" s="360" t="n"/>
      <c r="AA532" s="360" t="n"/>
      <c r="AB532" s="360" t="n"/>
    </row>
    <row r="533">
      <c r="A533" s="360" t="n">
        <v>50</v>
      </c>
      <c r="B533" s="360" t="n">
        <v>0</v>
      </c>
      <c r="C533" s="360" t="n">
        <v>0</v>
      </c>
      <c r="D533" s="360" t="n">
        <v>1</v>
      </c>
      <c r="E533" s="360" t="n">
        <v>224</v>
      </c>
      <c r="F533" s="360">
        <f>ROUND(Source!AR505,O533)</f>
        <v/>
      </c>
      <c r="G533" s="360" t="inlineStr">
        <is>
          <t>Всего</t>
        </is>
      </c>
      <c r="H533" s="360" t="inlineStr">
        <is>
          <t>Всего с НР и СП</t>
        </is>
      </c>
      <c r="I533" s="360" t="n"/>
      <c r="J533" s="360" t="n"/>
      <c r="K533" s="360" t="n">
        <v>224</v>
      </c>
      <c r="L533" s="360" t="n">
        <v>27</v>
      </c>
      <c r="M533" s="360" t="n">
        <v>3</v>
      </c>
      <c r="N533" s="360" t="inlineStr"/>
      <c r="O533" s="360" t="n">
        <v>0</v>
      </c>
      <c r="P533" s="360" t="n"/>
      <c r="Q533" s="360" t="n"/>
      <c r="R533" s="360" t="n"/>
      <c r="S533" s="360" t="n"/>
      <c r="T533" s="360" t="n"/>
      <c r="U533" s="360" t="n"/>
      <c r="V533" s="360" t="n"/>
      <c r="W533" s="360" t="n">
        <v>0</v>
      </c>
      <c r="X533" s="360" t="n">
        <v>1</v>
      </c>
      <c r="Y533" s="360" t="n">
        <v>0</v>
      </c>
      <c r="Z533" s="360" t="n"/>
      <c r="AA533" s="360" t="n"/>
      <c r="AB533" s="360" t="n"/>
    </row>
    <row r="534">
      <c r="A534" s="360" t="n">
        <v>50</v>
      </c>
      <c r="B534" s="360" t="n">
        <v>0</v>
      </c>
      <c r="C534" s="360" t="n">
        <v>0</v>
      </c>
      <c r="D534" s="360" t="n">
        <v>2</v>
      </c>
      <c r="E534" s="360" t="n">
        <v>0</v>
      </c>
      <c r="F534" s="360">
        <f>ROUND(F533,O534)</f>
        <v/>
      </c>
      <c r="G534" s="360" t="inlineStr">
        <is>
          <t>и1</t>
        </is>
      </c>
      <c r="H534" s="360" t="inlineStr">
        <is>
          <t>Итого</t>
        </is>
      </c>
      <c r="I534" s="360" t="n"/>
      <c r="J534" s="360" t="n"/>
      <c r="K534" s="360" t="n">
        <v>212</v>
      </c>
      <c r="L534" s="360" t="n">
        <v>28</v>
      </c>
      <c r="M534" s="360" t="n">
        <v>0</v>
      </c>
      <c r="N534" s="360" t="inlineStr"/>
      <c r="O534" s="360" t="n">
        <v>0</v>
      </c>
      <c r="P534" s="360" t="n"/>
      <c r="Q534" s="360" t="n"/>
      <c r="R534" s="360" t="n"/>
      <c r="S534" s="360" t="n"/>
      <c r="T534" s="360" t="n"/>
      <c r="U534" s="360" t="n"/>
      <c r="V534" s="360" t="n"/>
      <c r="W534" s="360" t="n">
        <v>0</v>
      </c>
      <c r="X534" s="360" t="n">
        <v>1</v>
      </c>
      <c r="Y534" s="360" t="n">
        <v>0</v>
      </c>
      <c r="Z534" s="360" t="n"/>
      <c r="AA534" s="360" t="n"/>
      <c r="AB534" s="360" t="n"/>
    </row>
    <row r="535">
      <c r="A535" s="360" t="n">
        <v>50</v>
      </c>
      <c r="B535" s="360" t="n">
        <v>0</v>
      </c>
      <c r="C535" s="360" t="n">
        <v>0</v>
      </c>
      <c r="D535" s="360" t="n">
        <v>2</v>
      </c>
      <c r="E535" s="360" t="n">
        <v>0</v>
      </c>
      <c r="F535" s="360">
        <f>ROUND(F534*0.22,O535)</f>
        <v/>
      </c>
      <c r="G535" s="360" t="inlineStr">
        <is>
          <t>и2</t>
        </is>
      </c>
      <c r="H535" s="360" t="inlineStr">
        <is>
          <t>НДС 22%</t>
        </is>
      </c>
      <c r="I535" s="360" t="n"/>
      <c r="J535" s="360" t="n"/>
      <c r="K535" s="360" t="n">
        <v>212</v>
      </c>
      <c r="L535" s="360" t="n">
        <v>29</v>
      </c>
      <c r="M535" s="360" t="n">
        <v>0</v>
      </c>
      <c r="N535" s="360" t="inlineStr"/>
      <c r="O535" s="360" t="n">
        <v>0</v>
      </c>
      <c r="P535" s="360" t="n"/>
      <c r="Q535" s="360" t="n"/>
      <c r="R535" s="360" t="n"/>
      <c r="S535" s="360" t="n"/>
      <c r="T535" s="360" t="n"/>
      <c r="U535" s="360" t="n"/>
      <c r="V535" s="360" t="n"/>
      <c r="W535" s="360" t="n">
        <v>0</v>
      </c>
      <c r="X535" s="360" t="n">
        <v>1</v>
      </c>
      <c r="Y535" s="360" t="n">
        <v>0</v>
      </c>
      <c r="Z535" s="360" t="n"/>
      <c r="AA535" s="360" t="n"/>
      <c r="AB535" s="360" t="n"/>
    </row>
    <row r="536">
      <c r="A536" s="360" t="n">
        <v>50</v>
      </c>
      <c r="B536" s="360" t="n">
        <v>0</v>
      </c>
      <c r="C536" s="360" t="n">
        <v>0</v>
      </c>
      <c r="D536" s="360" t="n">
        <v>2</v>
      </c>
      <c r="E536" s="360" t="n">
        <v>213</v>
      </c>
      <c r="F536" s="360">
        <f>ROUND(F534+F535,O536)</f>
        <v/>
      </c>
      <c r="G536" s="360" t="inlineStr">
        <is>
          <t>и3</t>
        </is>
      </c>
      <c r="H536" s="360" t="inlineStr">
        <is>
          <t>Всего</t>
        </is>
      </c>
      <c r="I536" s="360" t="n"/>
      <c r="J536" s="360" t="n"/>
      <c r="K536" s="360" t="n">
        <v>212</v>
      </c>
      <c r="L536" s="360" t="n">
        <v>30</v>
      </c>
      <c r="M536" s="360" t="n">
        <v>0</v>
      </c>
      <c r="N536" s="360" t="inlineStr"/>
      <c r="O536" s="360" t="n">
        <v>0</v>
      </c>
      <c r="P536" s="360" t="n"/>
      <c r="Q536" s="360" t="n"/>
      <c r="R536" s="360" t="n"/>
      <c r="S536" s="360" t="n"/>
      <c r="T536" s="360" t="n"/>
      <c r="U536" s="360" t="n"/>
      <c r="V536" s="360" t="n"/>
      <c r="W536" s="360" t="n">
        <v>0</v>
      </c>
      <c r="X536" s="360" t="n">
        <v>1</v>
      </c>
      <c r="Y536" s="360" t="n">
        <v>0</v>
      </c>
      <c r="Z536" s="360" t="n"/>
      <c r="AA536" s="360" t="n"/>
      <c r="AB536" s="360" t="n"/>
    </row>
    <row r="537"/>
    <row r="538">
      <c r="A538" s="356" t="n">
        <v>3</v>
      </c>
      <c r="B538" s="356" t="n">
        <v>0</v>
      </c>
      <c r="C538" s="356" t="n"/>
      <c r="D538" s="356">
        <f>ROW(A545)</f>
        <v/>
      </c>
      <c r="E538" s="356" t="n"/>
      <c r="F538" s="356" t="inlineStr">
        <is>
          <t>Новая локальная смета</t>
        </is>
      </c>
      <c r="G538" s="356" t="inlineStr">
        <is>
          <t>Парковая, д 11</t>
        </is>
      </c>
      <c r="H538" s="356" t="inlineStr"/>
      <c r="I538" s="356" t="n">
        <v>0</v>
      </c>
      <c r="J538" s="356" t="inlineStr"/>
      <c r="K538" s="356" t="n">
        <v>0</v>
      </c>
      <c r="L538" s="356" t="inlineStr">
        <is>
          <t>Новая локальная смета</t>
        </is>
      </c>
      <c r="M538" s="356" t="inlineStr"/>
      <c r="N538" s="356" t="n"/>
      <c r="O538" s="356" t="n"/>
      <c r="P538" s="356" t="n"/>
      <c r="Q538" s="356" t="n"/>
      <c r="R538" s="356" t="n"/>
      <c r="S538" s="356" t="n">
        <v>0</v>
      </c>
      <c r="T538" s="356" t="n"/>
      <c r="U538" s="356" t="inlineStr"/>
      <c r="V538" s="356" t="n">
        <v>0</v>
      </c>
      <c r="W538" s="356" t="n"/>
      <c r="X538" s="356" t="n"/>
      <c r="Y538" s="356" t="n"/>
      <c r="Z538" s="356" t="n"/>
      <c r="AA538" s="356" t="n"/>
      <c r="AB538" s="356" t="inlineStr"/>
      <c r="AC538" s="356" t="inlineStr"/>
      <c r="AD538" s="356" t="inlineStr"/>
      <c r="AE538" s="356" t="inlineStr"/>
      <c r="AF538" s="356" t="inlineStr"/>
      <c r="AG538" s="356" t="inlineStr"/>
      <c r="AH538" s="356" t="n"/>
      <c r="AI538" s="356" t="n"/>
      <c r="AJ538" s="356" t="n"/>
      <c r="AK538" s="356" t="n"/>
      <c r="AL538" s="356" t="n"/>
      <c r="AM538" s="356" t="n"/>
      <c r="AN538" s="356" t="n"/>
      <c r="AO538" s="356" t="n"/>
      <c r="AP538" s="356" t="inlineStr"/>
      <c r="AQ538" s="356" t="inlineStr"/>
      <c r="AR538" s="356" t="inlineStr"/>
      <c r="AS538" s="356" t="n"/>
      <c r="AT538" s="356" t="n"/>
      <c r="AU538" s="356" t="n"/>
      <c r="AV538" s="356" t="n"/>
      <c r="AW538" s="356" t="n"/>
      <c r="AX538" s="356" t="n"/>
      <c r="AY538" s="356" t="n"/>
      <c r="AZ538" s="356" t="inlineStr"/>
      <c r="BA538" s="356" t="n"/>
      <c r="BB538" s="356" t="inlineStr"/>
      <c r="BC538" s="356" t="inlineStr"/>
      <c r="BD538" s="356" t="inlineStr"/>
      <c r="BE538" s="356" t="inlineStr"/>
      <c r="BF538" s="356" t="inlineStr"/>
      <c r="BG538" s="356" t="inlineStr"/>
      <c r="BH538" s="356" t="inlineStr"/>
      <c r="BI538" s="356" t="inlineStr"/>
      <c r="BJ538" s="356" t="inlineStr"/>
      <c r="BK538" s="356" t="inlineStr"/>
      <c r="BL538" s="356" t="inlineStr"/>
      <c r="BM538" s="356" t="inlineStr"/>
      <c r="BN538" s="356" t="inlineStr"/>
      <c r="BO538" s="356" t="inlineStr"/>
      <c r="BP538" s="356" t="inlineStr"/>
      <c r="BQ538" s="356" t="n"/>
      <c r="BR538" s="356" t="n"/>
      <c r="BS538" s="356" t="n"/>
      <c r="BT538" s="356" t="n"/>
      <c r="BU538" s="356" t="n"/>
      <c r="BV538" s="356" t="n"/>
      <c r="BW538" s="356" t="n"/>
      <c r="BX538" s="356" t="n">
        <v>0</v>
      </c>
      <c r="BY538" s="356" t="n"/>
      <c r="BZ538" s="356" t="n"/>
      <c r="CA538" s="356" t="n"/>
      <c r="CB538" s="356" t="n"/>
      <c r="CC538" s="356" t="n"/>
      <c r="CD538" s="356" t="n"/>
      <c r="CE538" s="356" t="n"/>
      <c r="CF538" s="356" t="n">
        <v>0</v>
      </c>
      <c r="CG538" s="356" t="n">
        <v>0</v>
      </c>
      <c r="CH538" s="356" t="n"/>
      <c r="CI538" s="356" t="inlineStr"/>
      <c r="CJ538" s="356" t="inlineStr"/>
      <c r="CK538" t="inlineStr"/>
      <c r="CL538" t="inlineStr"/>
      <c r="CM538" t="inlineStr"/>
      <c r="CN538" t="inlineStr"/>
      <c r="CO538" t="inlineStr"/>
      <c r="CP538" t="inlineStr"/>
      <c r="CQ538" t="inlineStr"/>
    </row>
    <row r="539"/>
    <row r="540">
      <c r="A540" s="358" t="n">
        <v>52</v>
      </c>
      <c r="B540" s="358">
        <f>B545</f>
        <v/>
      </c>
      <c r="C540" s="358">
        <f>C545</f>
        <v/>
      </c>
      <c r="D540" s="358">
        <f>D545</f>
        <v/>
      </c>
      <c r="E540" s="358">
        <f>E545</f>
        <v/>
      </c>
      <c r="F540" s="358">
        <f>F545</f>
        <v/>
      </c>
      <c r="G540" s="358">
        <f>G545</f>
        <v/>
      </c>
      <c r="H540" s="358" t="n"/>
      <c r="I540" s="358" t="n"/>
      <c r="J540" s="358" t="n"/>
      <c r="K540" s="358" t="n"/>
      <c r="L540" s="358" t="n"/>
      <c r="M540" s="358" t="n"/>
      <c r="N540" s="358" t="n"/>
      <c r="O540" s="358">
        <f>O545</f>
        <v/>
      </c>
      <c r="P540" s="358">
        <f>P545</f>
        <v/>
      </c>
      <c r="Q540" s="358">
        <f>Q545</f>
        <v/>
      </c>
      <c r="R540" s="358">
        <f>R545</f>
        <v/>
      </c>
      <c r="S540" s="358">
        <f>S545</f>
        <v/>
      </c>
      <c r="T540" s="358">
        <f>T545</f>
        <v/>
      </c>
      <c r="U540" s="358">
        <f>U545</f>
        <v/>
      </c>
      <c r="V540" s="358">
        <f>V545</f>
        <v/>
      </c>
      <c r="W540" s="358">
        <f>W545</f>
        <v/>
      </c>
      <c r="X540" s="358">
        <f>X545</f>
        <v/>
      </c>
      <c r="Y540" s="358">
        <f>Y545</f>
        <v/>
      </c>
      <c r="Z540" s="358">
        <f>Z545</f>
        <v/>
      </c>
      <c r="AA540" s="358">
        <f>AA545</f>
        <v/>
      </c>
      <c r="AB540" s="358">
        <f>AB545</f>
        <v/>
      </c>
      <c r="AC540" s="358">
        <f>AC545</f>
        <v/>
      </c>
      <c r="AD540" s="358">
        <f>AD545</f>
        <v/>
      </c>
      <c r="AE540" s="358">
        <f>AE545</f>
        <v/>
      </c>
      <c r="AF540" s="358">
        <f>AF545</f>
        <v/>
      </c>
      <c r="AG540" s="358">
        <f>AG545</f>
        <v/>
      </c>
      <c r="AH540" s="358">
        <f>AH545</f>
        <v/>
      </c>
      <c r="AI540" s="358">
        <f>AI545</f>
        <v/>
      </c>
      <c r="AJ540" s="358">
        <f>AJ545</f>
        <v/>
      </c>
      <c r="AK540" s="358">
        <f>AK545</f>
        <v/>
      </c>
      <c r="AL540" s="358">
        <f>AL545</f>
        <v/>
      </c>
      <c r="AM540" s="358">
        <f>AM545</f>
        <v/>
      </c>
      <c r="AN540" s="358">
        <f>AN545</f>
        <v/>
      </c>
      <c r="AO540" s="358">
        <f>AO545</f>
        <v/>
      </c>
      <c r="AP540" s="358">
        <f>AP545</f>
        <v/>
      </c>
      <c r="AQ540" s="358">
        <f>AQ545</f>
        <v/>
      </c>
      <c r="AR540" s="358">
        <f>AR545</f>
        <v/>
      </c>
      <c r="AS540" s="358">
        <f>AS545</f>
        <v/>
      </c>
      <c r="AT540" s="358">
        <f>AT545</f>
        <v/>
      </c>
      <c r="AU540" s="358">
        <f>AU545</f>
        <v/>
      </c>
      <c r="AV540" s="358">
        <f>AV545</f>
        <v/>
      </c>
      <c r="AW540" s="358">
        <f>AW545</f>
        <v/>
      </c>
      <c r="AX540" s="358">
        <f>AX545</f>
        <v/>
      </c>
      <c r="AY540" s="358">
        <f>AY545</f>
        <v/>
      </c>
      <c r="AZ540" s="358">
        <f>AZ545</f>
        <v/>
      </c>
      <c r="BA540" s="358">
        <f>BA545</f>
        <v/>
      </c>
      <c r="BB540" s="358">
        <f>BB545</f>
        <v/>
      </c>
      <c r="BC540" s="358">
        <f>BC545</f>
        <v/>
      </c>
      <c r="BD540" s="358">
        <f>BD545</f>
        <v/>
      </c>
      <c r="BE540" s="358">
        <f>BE545</f>
        <v/>
      </c>
      <c r="BF540" s="358">
        <f>BF545</f>
        <v/>
      </c>
      <c r="BG540" s="358">
        <f>BG545</f>
        <v/>
      </c>
      <c r="BH540" s="358">
        <f>BH545</f>
        <v/>
      </c>
      <c r="BI540" s="358">
        <f>BI545</f>
        <v/>
      </c>
      <c r="BJ540" s="358">
        <f>BJ545</f>
        <v/>
      </c>
      <c r="BK540" s="358">
        <f>BK545</f>
        <v/>
      </c>
      <c r="BL540" s="358">
        <f>BL545</f>
        <v/>
      </c>
      <c r="BM540" s="358">
        <f>BM545</f>
        <v/>
      </c>
      <c r="BN540" s="358">
        <f>BN545</f>
        <v/>
      </c>
      <c r="BO540" s="358">
        <f>BO545</f>
        <v/>
      </c>
      <c r="BP540" s="358">
        <f>BP545</f>
        <v/>
      </c>
      <c r="BQ540" s="358">
        <f>BQ545</f>
        <v/>
      </c>
      <c r="BR540" s="358">
        <f>BR545</f>
        <v/>
      </c>
      <c r="BS540" s="358">
        <f>BS545</f>
        <v/>
      </c>
      <c r="BT540" s="358">
        <f>BT545</f>
        <v/>
      </c>
      <c r="BU540" s="358">
        <f>BU545</f>
        <v/>
      </c>
      <c r="BV540" s="358">
        <f>BV545</f>
        <v/>
      </c>
      <c r="BW540" s="358">
        <f>BW545</f>
        <v/>
      </c>
      <c r="BX540" s="358">
        <f>BX545</f>
        <v/>
      </c>
      <c r="BY540" s="358">
        <f>BY545</f>
        <v/>
      </c>
      <c r="BZ540" s="358">
        <f>BZ545</f>
        <v/>
      </c>
      <c r="CA540" s="358">
        <f>CA545</f>
        <v/>
      </c>
      <c r="CB540" s="358">
        <f>CB545</f>
        <v/>
      </c>
      <c r="CC540" s="358">
        <f>CC545</f>
        <v/>
      </c>
      <c r="CD540" s="358">
        <f>CD545</f>
        <v/>
      </c>
      <c r="CE540" s="358">
        <f>CE545</f>
        <v/>
      </c>
      <c r="CF540" s="358">
        <f>CF545</f>
        <v/>
      </c>
      <c r="CG540" s="358">
        <f>CG545</f>
        <v/>
      </c>
      <c r="CH540" s="358">
        <f>CH545</f>
        <v/>
      </c>
      <c r="CI540" s="358">
        <f>CI545</f>
        <v/>
      </c>
      <c r="CJ540" s="358">
        <f>CJ545</f>
        <v/>
      </c>
      <c r="CK540" s="358">
        <f>CK545</f>
        <v/>
      </c>
      <c r="CL540" s="358">
        <f>CL545</f>
        <v/>
      </c>
      <c r="CM540" s="358">
        <f>CM545</f>
        <v/>
      </c>
      <c r="CN540" s="358">
        <f>CN545</f>
        <v/>
      </c>
      <c r="CO540" s="358">
        <f>CO545</f>
        <v/>
      </c>
      <c r="CP540" s="358">
        <f>CP545</f>
        <v/>
      </c>
      <c r="CQ540" s="358">
        <f>CQ545</f>
        <v/>
      </c>
      <c r="CR540" s="358">
        <f>CR545</f>
        <v/>
      </c>
      <c r="CS540" s="358">
        <f>CS545</f>
        <v/>
      </c>
      <c r="CT540" s="358">
        <f>CT545</f>
        <v/>
      </c>
      <c r="CU540" s="358">
        <f>CU545</f>
        <v/>
      </c>
      <c r="CV540" s="358">
        <f>CV545</f>
        <v/>
      </c>
      <c r="CW540" s="358">
        <f>CW545</f>
        <v/>
      </c>
      <c r="CX540" s="358">
        <f>CX545</f>
        <v/>
      </c>
      <c r="CY540" s="358">
        <f>CY545</f>
        <v/>
      </c>
      <c r="CZ540" s="358">
        <f>CZ545</f>
        <v/>
      </c>
      <c r="DA540" s="358">
        <f>DA545</f>
        <v/>
      </c>
      <c r="DB540" s="358">
        <f>DB545</f>
        <v/>
      </c>
      <c r="DC540" s="358">
        <f>DC545</f>
        <v/>
      </c>
      <c r="DD540" s="358">
        <f>DD545</f>
        <v/>
      </c>
      <c r="DE540" s="358">
        <f>DE545</f>
        <v/>
      </c>
      <c r="DF540" s="358">
        <f>DF545</f>
        <v/>
      </c>
      <c r="DG540" s="359">
        <f>DG545</f>
        <v/>
      </c>
      <c r="DH540" s="359">
        <f>DH545</f>
        <v/>
      </c>
      <c r="DI540" s="359">
        <f>DI545</f>
        <v/>
      </c>
      <c r="DJ540" s="359">
        <f>DJ545</f>
        <v/>
      </c>
      <c r="DK540" s="359">
        <f>DK545</f>
        <v/>
      </c>
      <c r="DL540" s="359">
        <f>DL545</f>
        <v/>
      </c>
      <c r="DM540" s="359">
        <f>DM545</f>
        <v/>
      </c>
      <c r="DN540" s="359">
        <f>DN545</f>
        <v/>
      </c>
      <c r="DO540" s="359">
        <f>DO545</f>
        <v/>
      </c>
      <c r="DP540" s="359">
        <f>DP545</f>
        <v/>
      </c>
      <c r="DQ540" s="359">
        <f>DQ545</f>
        <v/>
      </c>
      <c r="DR540" s="359">
        <f>DR545</f>
        <v/>
      </c>
      <c r="DS540" s="359">
        <f>DS545</f>
        <v/>
      </c>
      <c r="DT540" s="359">
        <f>DT545</f>
        <v/>
      </c>
      <c r="DU540" s="359">
        <f>DU545</f>
        <v/>
      </c>
      <c r="DV540" s="359">
        <f>DV545</f>
        <v/>
      </c>
      <c r="DW540" s="359">
        <f>DW545</f>
        <v/>
      </c>
      <c r="DX540" s="359">
        <f>DX545</f>
        <v/>
      </c>
      <c r="DY540" s="359">
        <f>DY545</f>
        <v/>
      </c>
      <c r="DZ540" s="359">
        <f>DZ545</f>
        <v/>
      </c>
      <c r="EA540" s="359">
        <f>EA545</f>
        <v/>
      </c>
      <c r="EB540" s="359">
        <f>EB545</f>
        <v/>
      </c>
      <c r="EC540" s="359">
        <f>EC545</f>
        <v/>
      </c>
      <c r="ED540" s="359">
        <f>ED545</f>
        <v/>
      </c>
      <c r="EE540" s="359">
        <f>EE545</f>
        <v/>
      </c>
      <c r="EF540" s="359">
        <f>EF545</f>
        <v/>
      </c>
      <c r="EG540" s="359">
        <f>EG545</f>
        <v/>
      </c>
      <c r="EH540" s="359">
        <f>EH545</f>
        <v/>
      </c>
      <c r="EI540" s="359">
        <f>EI545</f>
        <v/>
      </c>
      <c r="EJ540" s="359">
        <f>EJ545</f>
        <v/>
      </c>
      <c r="EK540" s="359">
        <f>EK545</f>
        <v/>
      </c>
      <c r="EL540" s="359">
        <f>EL545</f>
        <v/>
      </c>
      <c r="EM540" s="359">
        <f>EM545</f>
        <v/>
      </c>
      <c r="EN540" s="359">
        <f>EN545</f>
        <v/>
      </c>
      <c r="EO540" s="359">
        <f>EO545</f>
        <v/>
      </c>
      <c r="EP540" s="359">
        <f>EP545</f>
        <v/>
      </c>
      <c r="EQ540" s="359">
        <f>EQ545</f>
        <v/>
      </c>
      <c r="ER540" s="359">
        <f>ER545</f>
        <v/>
      </c>
      <c r="ES540" s="359">
        <f>ES545</f>
        <v/>
      </c>
      <c r="ET540" s="359">
        <f>ET545</f>
        <v/>
      </c>
      <c r="EU540" s="359">
        <f>EU545</f>
        <v/>
      </c>
      <c r="EV540" s="359">
        <f>EV545</f>
        <v/>
      </c>
      <c r="EW540" s="359">
        <f>EW545</f>
        <v/>
      </c>
      <c r="EX540" s="359">
        <f>EX545</f>
        <v/>
      </c>
      <c r="EY540" s="359">
        <f>EY545</f>
        <v/>
      </c>
      <c r="EZ540" s="359">
        <f>EZ545</f>
        <v/>
      </c>
      <c r="FA540" s="359">
        <f>FA545</f>
        <v/>
      </c>
      <c r="FB540" s="359">
        <f>FB545</f>
        <v/>
      </c>
      <c r="FC540" s="359">
        <f>FC545</f>
        <v/>
      </c>
      <c r="FD540" s="359">
        <f>FD545</f>
        <v/>
      </c>
      <c r="FE540" s="359">
        <f>FE545</f>
        <v/>
      </c>
      <c r="FF540" s="359">
        <f>FF545</f>
        <v/>
      </c>
      <c r="FG540" s="359">
        <f>FG545</f>
        <v/>
      </c>
      <c r="FH540" s="359">
        <f>FH545</f>
        <v/>
      </c>
      <c r="FI540" s="359">
        <f>FI545</f>
        <v/>
      </c>
      <c r="FJ540" s="359">
        <f>FJ545</f>
        <v/>
      </c>
      <c r="FK540" s="359">
        <f>FK545</f>
        <v/>
      </c>
      <c r="FL540" s="359">
        <f>FL545</f>
        <v/>
      </c>
      <c r="FM540" s="359">
        <f>FM545</f>
        <v/>
      </c>
      <c r="FN540" s="359">
        <f>FN545</f>
        <v/>
      </c>
      <c r="FO540" s="359">
        <f>FO545</f>
        <v/>
      </c>
      <c r="FP540" s="359">
        <f>FP545</f>
        <v/>
      </c>
      <c r="FQ540" s="359">
        <f>FQ545</f>
        <v/>
      </c>
      <c r="FR540" s="359">
        <f>FR545</f>
        <v/>
      </c>
      <c r="FS540" s="359">
        <f>FS545</f>
        <v/>
      </c>
      <c r="FT540" s="359">
        <f>FT545</f>
        <v/>
      </c>
      <c r="FU540" s="359">
        <f>FU545</f>
        <v/>
      </c>
      <c r="FV540" s="359">
        <f>FV545</f>
        <v/>
      </c>
      <c r="FW540" s="359">
        <f>FW545</f>
        <v/>
      </c>
      <c r="FX540" s="359">
        <f>FX545</f>
        <v/>
      </c>
      <c r="FY540" s="359">
        <f>FY545</f>
        <v/>
      </c>
      <c r="FZ540" s="359">
        <f>FZ545</f>
        <v/>
      </c>
      <c r="GA540" s="359">
        <f>GA545</f>
        <v/>
      </c>
      <c r="GB540" s="359">
        <f>GB545</f>
        <v/>
      </c>
      <c r="GC540" s="359">
        <f>GC545</f>
        <v/>
      </c>
      <c r="GD540" s="359">
        <f>GD545</f>
        <v/>
      </c>
      <c r="GE540" s="359">
        <f>GE545</f>
        <v/>
      </c>
      <c r="GF540" s="359">
        <f>GF545</f>
        <v/>
      </c>
      <c r="GG540" s="359">
        <f>GG545</f>
        <v/>
      </c>
      <c r="GH540" s="359">
        <f>GH545</f>
        <v/>
      </c>
      <c r="GI540" s="359">
        <f>GI545</f>
        <v/>
      </c>
      <c r="GJ540" s="359">
        <f>GJ545</f>
        <v/>
      </c>
      <c r="GK540" s="359">
        <f>GK545</f>
        <v/>
      </c>
      <c r="GL540" s="359">
        <f>GL545</f>
        <v/>
      </c>
      <c r="GM540" s="359">
        <f>GM545</f>
        <v/>
      </c>
      <c r="GN540" s="359">
        <f>GN545</f>
        <v/>
      </c>
      <c r="GO540" s="359">
        <f>GO545</f>
        <v/>
      </c>
      <c r="GP540" s="359">
        <f>GP545</f>
        <v/>
      </c>
      <c r="GQ540" s="359">
        <f>GQ545</f>
        <v/>
      </c>
      <c r="GR540" s="359">
        <f>GR545</f>
        <v/>
      </c>
      <c r="GS540" s="359">
        <f>GS545</f>
        <v/>
      </c>
      <c r="GT540" s="359">
        <f>GT545</f>
        <v/>
      </c>
      <c r="GU540" s="359">
        <f>GU545</f>
        <v/>
      </c>
      <c r="GV540" s="359">
        <f>GV545</f>
        <v/>
      </c>
      <c r="GW540" s="359">
        <f>GW545</f>
        <v/>
      </c>
      <c r="GX540" s="359">
        <f>GX545</f>
        <v/>
      </c>
    </row>
    <row r="541"/>
    <row r="542">
      <c r="A542" t="n">
        <v>17</v>
      </c>
      <c r="B542" t="n">
        <v>0</v>
      </c>
      <c r="C542">
        <f>ROW(SmtRes!A222)</f>
        <v/>
      </c>
      <c r="D542">
        <f>ROW(EtalonRes!A217)</f>
        <v/>
      </c>
      <c r="E542" t="inlineStr">
        <is>
          <t>1</t>
        </is>
      </c>
      <c r="F542" t="inlineStr">
        <is>
          <t>65-10-1</t>
        </is>
      </c>
      <c r="G542" t="inlineStr">
        <is>
          <t>Очистка канализационной сети внутренней</t>
        </is>
      </c>
      <c r="H542" t="inlineStr">
        <is>
          <t>100 м трубопровода</t>
        </is>
      </c>
      <c r="I542">
        <f>ROUND(ROUND(10/100,4),7)</f>
        <v/>
      </c>
      <c r="J542" t="n">
        <v>0</v>
      </c>
      <c r="K542">
        <f>ROUND(ROUND(10/100,4),7)</f>
        <v/>
      </c>
      <c r="O542">
        <f>ROUND(CP542,0)</f>
        <v/>
      </c>
      <c r="P542">
        <f>ROUND(CQ542*I542,0)</f>
        <v/>
      </c>
      <c r="Q542">
        <f>(ROUND((ROUND(((ET542)*I542),0)*BB542),0)+ROUND((ROUND(((AE542-(EU542))*I542),0)*BS542),0))</f>
        <v/>
      </c>
      <c r="R542">
        <f>(ROUND((ROUND(((EU542)*I542),0)*BS542),0)+ROUND((ROUND(((AE542-(EU542))*I542),0)*BS542),0))</f>
        <v/>
      </c>
      <c r="S542">
        <f>ROUND(CT542*I542,0)</f>
        <v/>
      </c>
      <c r="T542">
        <f>ROUND(CU542*I542,0)</f>
        <v/>
      </c>
      <c r="U542">
        <f>ROUND(CV542*I542,7)</f>
        <v/>
      </c>
      <c r="V542">
        <f>ROUND(CW542*I542,7)</f>
        <v/>
      </c>
      <c r="W542">
        <f>ROUND(CX542*I542,0)</f>
        <v/>
      </c>
      <c r="X542">
        <f>ROUND(CY542,0)</f>
        <v/>
      </c>
      <c r="Y542">
        <f>ROUND(CZ542,0)</f>
        <v/>
      </c>
      <c r="AA542" t="n">
        <v>78855224</v>
      </c>
      <c r="AB542">
        <f>ROUND((AC542+AD542+AF542),2)</f>
        <v/>
      </c>
      <c r="AC542">
        <f>ROUND((ES542),2)</f>
        <v/>
      </c>
      <c r="AD542">
        <f>ROUND((((ET542)-(EU542))+AE542),2)</f>
        <v/>
      </c>
      <c r="AE542">
        <f>ROUND((EU542),2)</f>
        <v/>
      </c>
      <c r="AF542">
        <f>ROUND((EV542),2)</f>
        <v/>
      </c>
      <c r="AG542">
        <f>ROUND((AP542),2)</f>
        <v/>
      </c>
      <c r="AH542">
        <f>(EW542)</f>
        <v/>
      </c>
      <c r="AI542">
        <f>(EX542)</f>
        <v/>
      </c>
      <c r="AJ542">
        <f>(AS542)</f>
        <v/>
      </c>
      <c r="AK542" t="n">
        <v>403.3</v>
      </c>
      <c r="AL542" t="n">
        <v>139.36</v>
      </c>
      <c r="AM542" t="n">
        <v>0.87</v>
      </c>
      <c r="AN542" t="n">
        <v>0</v>
      </c>
      <c r="AO542" t="n">
        <v>263.07</v>
      </c>
      <c r="AP542" t="n">
        <v>0</v>
      </c>
      <c r="AQ542" t="n">
        <v>32.2</v>
      </c>
      <c r="AR542" t="n">
        <v>0</v>
      </c>
      <c r="AS542" t="n">
        <v>0</v>
      </c>
      <c r="AT542" t="n">
        <v>103</v>
      </c>
      <c r="AU542" t="n">
        <v>52</v>
      </c>
      <c r="AV542" t="n">
        <v>1</v>
      </c>
      <c r="AW542" t="n">
        <v>1</v>
      </c>
      <c r="AZ542" t="n">
        <v>1</v>
      </c>
      <c r="BA542" t="n">
        <v>52.25</v>
      </c>
      <c r="BB542" t="n">
        <v>25.03</v>
      </c>
      <c r="BC542" t="n">
        <v>11.85</v>
      </c>
      <c r="BD542" t="inlineStr"/>
      <c r="BE542" t="inlineStr"/>
      <c r="BF542" t="inlineStr"/>
      <c r="BG542" t="inlineStr"/>
      <c r="BH542" t="n">
        <v>0</v>
      </c>
      <c r="BI542" t="n">
        <v>1</v>
      </c>
      <c r="BJ542" t="inlineStr">
        <is>
          <t>ТЕРр Московской обл., 65-10-1, приказ Минстроя России №675/пр от 28.02.2017 № 263/пр</t>
        </is>
      </c>
      <c r="BM542" t="n">
        <v>65007</v>
      </c>
      <c r="BN542" t="n">
        <v>0</v>
      </c>
      <c r="BO542" t="inlineStr">
        <is>
          <t>65-10-1</t>
        </is>
      </c>
      <c r="BP542" t="n">
        <v>1</v>
      </c>
      <c r="BQ542" t="n">
        <v>6</v>
      </c>
      <c r="BR542" t="n">
        <v>0</v>
      </c>
      <c r="BS542" t="n">
        <v>52.25</v>
      </c>
      <c r="BT542" t="n">
        <v>1</v>
      </c>
      <c r="BU542" t="n">
        <v>1</v>
      </c>
      <c r="BV542" t="n">
        <v>1</v>
      </c>
      <c r="BW542" t="n">
        <v>1</v>
      </c>
      <c r="BX542" t="n">
        <v>1</v>
      </c>
      <c r="BY542" t="inlineStr"/>
      <c r="BZ542" t="n">
        <v>103</v>
      </c>
      <c r="CA542" t="n">
        <v>52</v>
      </c>
      <c r="CB542" t="inlineStr"/>
      <c r="CE542" t="n">
        <v>12</v>
      </c>
      <c r="CF542" t="n">
        <v>0</v>
      </c>
      <c r="CG542" t="n">
        <v>0</v>
      </c>
      <c r="CM542" t="n">
        <v>0</v>
      </c>
      <c r="CN542" t="inlineStr"/>
      <c r="CO542" t="n">
        <v>0</v>
      </c>
      <c r="CP542">
        <f>(P542+Q542+S542)</f>
        <v/>
      </c>
      <c r="CQ542">
        <f>AC542*BC542</f>
        <v/>
      </c>
      <c r="CR542">
        <f>(ROUND((ROUND(((ET542)*1),0)*BB542),0)+ROUND((ROUND(((AE542-(EU542))*1),0)*BS542),0))</f>
        <v/>
      </c>
      <c r="CS542">
        <f>(ROUND((ROUND(((EU542)*1),0)*BS542),0)+ROUND((ROUND(((AE542-(EU542))*1),0)*BS542),0))</f>
        <v/>
      </c>
      <c r="CT542">
        <f>AF542*BA542</f>
        <v/>
      </c>
      <c r="CU542">
        <f>AG542</f>
        <v/>
      </c>
      <c r="CV542">
        <f>AH542</f>
        <v/>
      </c>
      <c r="CW542">
        <f>AI542</f>
        <v/>
      </c>
      <c r="CX542">
        <f>AJ542</f>
        <v/>
      </c>
      <c r="CY542">
        <f>(((S542+R542)*AT542)/100)</f>
        <v/>
      </c>
      <c r="CZ542">
        <f>(((S542+R542)*AU542)/100)</f>
        <v/>
      </c>
      <c r="DC542" t="inlineStr"/>
      <c r="DD542" t="inlineStr"/>
      <c r="DE542" t="inlineStr"/>
      <c r="DF542" t="inlineStr"/>
      <c r="DG542" t="inlineStr"/>
      <c r="DH542" t="inlineStr"/>
      <c r="DI542" t="inlineStr"/>
      <c r="DJ542" t="inlineStr"/>
      <c r="DK542" t="inlineStr"/>
      <c r="DL542" t="inlineStr"/>
      <c r="DM542" t="inlineStr"/>
      <c r="DN542" t="n">
        <v>0</v>
      </c>
      <c r="DO542" t="n">
        <v>0</v>
      </c>
      <c r="DP542" t="n">
        <v>1</v>
      </c>
      <c r="DQ542" t="n">
        <v>1</v>
      </c>
      <c r="DU542" t="n">
        <v>1013</v>
      </c>
      <c r="DV542" t="inlineStr">
        <is>
          <t>100 м трубопровода</t>
        </is>
      </c>
      <c r="DW542" t="inlineStr">
        <is>
          <t>100 м трубопровода</t>
        </is>
      </c>
      <c r="DX542" t="n">
        <v>1</v>
      </c>
      <c r="DZ542" t="inlineStr"/>
      <c r="EA542" t="inlineStr"/>
      <c r="EB542" t="inlineStr"/>
      <c r="EC542" t="inlineStr"/>
      <c r="EE542" t="n">
        <v>78726000</v>
      </c>
      <c r="EF542" t="n">
        <v>6</v>
      </c>
      <c r="EG542" t="inlineStr">
        <is>
          <t>Ремонтно-строительные работы</t>
        </is>
      </c>
      <c r="EH542" t="n">
        <v>99</v>
      </c>
      <c r="EI542" t="inlineStr">
        <is>
          <t>Внутренние санитарно-технические работы</t>
        </is>
      </c>
      <c r="EJ542" t="n">
        <v>1</v>
      </c>
      <c r="EK542" t="n">
        <v>65007</v>
      </c>
      <c r="EL542" t="inlineStr">
        <is>
          <t>Внутренние санитарнотехнические работы: смена труб, санприборов, запорной арматуры и другое</t>
        </is>
      </c>
      <c r="EM542" t="inlineStr">
        <is>
          <t>рФЕР-65</t>
        </is>
      </c>
      <c r="EO542" t="inlineStr"/>
      <c r="EQ542" t="n">
        <v>0</v>
      </c>
      <c r="ER542" t="n">
        <v>403.3</v>
      </c>
      <c r="ES542" t="n">
        <v>139.36</v>
      </c>
      <c r="ET542" t="n">
        <v>0.87</v>
      </c>
      <c r="EU542" t="n">
        <v>0</v>
      </c>
      <c r="EV542" t="n">
        <v>263.07</v>
      </c>
      <c r="EW542" t="n">
        <v>32.2</v>
      </c>
      <c r="EX542" t="n">
        <v>0</v>
      </c>
      <c r="EY542" t="n">
        <v>0</v>
      </c>
      <c r="FQ542" t="n">
        <v>0</v>
      </c>
      <c r="FR542" t="n">
        <v>0</v>
      </c>
      <c r="FS542" t="n">
        <v>0</v>
      </c>
      <c r="FX542" t="n">
        <v>103</v>
      </c>
      <c r="FY542" t="n">
        <v>52</v>
      </c>
      <c r="GA542" t="inlineStr"/>
      <c r="GD542" t="n">
        <v>1</v>
      </c>
      <c r="GF542" t="n">
        <v>-66904957</v>
      </c>
      <c r="GG542" t="n">
        <v>2</v>
      </c>
      <c r="GH542" t="n">
        <v>1</v>
      </c>
      <c r="GI542" t="n">
        <v>2</v>
      </c>
      <c r="GJ542" t="n">
        <v>0</v>
      </c>
      <c r="GK542" t="n">
        <v>0</v>
      </c>
      <c r="GL542">
        <f>ROUND(IF(AND(BH542=3,BI542=3,FS542&lt;&gt;0),P542,0),0)</f>
        <v/>
      </c>
      <c r="GM542">
        <f>ROUND(O542+X542+Y542,0)+GX542</f>
        <v/>
      </c>
      <c r="GN542">
        <f>IF(OR(BI542=0,BI542=1),GM542-GX542,0)</f>
        <v/>
      </c>
      <c r="GO542">
        <f>IF(BI542=2,GM542-GX542,0)</f>
        <v/>
      </c>
      <c r="GP542">
        <f>IF(BI542=4,GM542-GX542,0)</f>
        <v/>
      </c>
      <c r="GR542" t="n">
        <v>0</v>
      </c>
      <c r="GS542" t="n">
        <v>3</v>
      </c>
      <c r="GT542" t="n">
        <v>0</v>
      </c>
      <c r="GU542" t="inlineStr"/>
      <c r="GV542">
        <f>ROUND((GT542),2)</f>
        <v/>
      </c>
      <c r="GW542" t="n">
        <v>1</v>
      </c>
      <c r="GX542">
        <f>ROUND(HC542*I542,0)</f>
        <v/>
      </c>
      <c r="HA542" t="n">
        <v>0</v>
      </c>
      <c r="HB542" t="n">
        <v>0</v>
      </c>
      <c r="HC542">
        <f>GV542*GW542</f>
        <v/>
      </c>
      <c r="HE542" t="inlineStr"/>
      <c r="HF542" t="inlineStr"/>
      <c r="HM542" t="inlineStr"/>
      <c r="HN542" t="inlineStr">
        <is>
          <t>Пр/812-099.2-1</t>
        </is>
      </c>
      <c r="HO542" t="inlineStr">
        <is>
          <t>Пр/774-099.2</t>
        </is>
      </c>
      <c r="HP542" t="inlineStr">
        <is>
          <t>Внутренние санитарнотехнические работы: смена труб, санприборов, запорной арматуры и другое</t>
        </is>
      </c>
      <c r="HQ542" t="inlineStr">
        <is>
          <t>Внутренние санитарнотехнические работы: смена труб, санприборов, запорной арматуры и другое</t>
        </is>
      </c>
      <c r="HS542" t="n">
        <v>0</v>
      </c>
      <c r="IK542" t="n">
        <v>0</v>
      </c>
    </row>
    <row r="543">
      <c r="A543" t="n">
        <v>18</v>
      </c>
      <c r="B543" t="n">
        <v>0</v>
      </c>
      <c r="C543" t="n">
        <v>222</v>
      </c>
      <c r="E543" t="inlineStr">
        <is>
          <t>1,1</t>
        </is>
      </c>
      <c r="F543" t="inlineStr">
        <is>
          <t>Цена поставщика</t>
        </is>
      </c>
      <c r="G543" t="inlineStr">
        <is>
          <t>Прочистка КРОТ</t>
        </is>
      </c>
      <c r="H543" t="inlineStr">
        <is>
          <t>л</t>
        </is>
      </c>
      <c r="I543">
        <f>I542*J543</f>
        <v/>
      </c>
      <c r="J543" t="n">
        <v>10</v>
      </c>
      <c r="K543" t="n">
        <v>10</v>
      </c>
      <c r="O543">
        <f>ROUND(CP543,0)</f>
        <v/>
      </c>
      <c r="P543">
        <f>ROUND(CQ543*I543,0)</f>
        <v/>
      </c>
      <c r="Q543">
        <f>(ROUND((ROUND(((ET543)*I543),0)*BB543),0)+ROUND((ROUND(((AE543-(EU543))*I543),0)*BS543),0))</f>
        <v/>
      </c>
      <c r="R543">
        <f>(ROUND((ROUND(((EU543)*I543),0)*BS543),0)+ROUND((ROUND(((AE543-(EU543))*I543),0)*BS543),0))</f>
        <v/>
      </c>
      <c r="S543">
        <f>ROUND(CT543*I543,0)</f>
        <v/>
      </c>
      <c r="T543">
        <f>ROUND(CU543*I543,0)</f>
        <v/>
      </c>
      <c r="U543">
        <f>ROUND(CV543*I543,7)</f>
        <v/>
      </c>
      <c r="V543">
        <f>ROUND(CW543*I543,7)</f>
        <v/>
      </c>
      <c r="W543">
        <f>ROUND(CX543*I543,0)</f>
        <v/>
      </c>
      <c r="X543">
        <f>ROUND(CY543,0)</f>
        <v/>
      </c>
      <c r="Y543">
        <f>ROUND(CZ543,0)</f>
        <v/>
      </c>
      <c r="AA543" t="n">
        <v>78855224</v>
      </c>
      <c r="AB543">
        <f>ROUND((AC543+AD543+AF543),2)</f>
        <v/>
      </c>
      <c r="AC543">
        <f>ROUND((ES543),2)</f>
        <v/>
      </c>
      <c r="AD543">
        <f>ROUND((((ET543)-(EU543))+AE543),2)</f>
        <v/>
      </c>
      <c r="AE543">
        <f>ROUND((EU543),2)</f>
        <v/>
      </c>
      <c r="AF543">
        <f>ROUND((EV543),2)</f>
        <v/>
      </c>
      <c r="AG543">
        <f>ROUND((AP543),2)</f>
        <v/>
      </c>
      <c r="AH543">
        <f>(EW543)</f>
        <v/>
      </c>
      <c r="AI543">
        <f>(EX543)</f>
        <v/>
      </c>
      <c r="AJ543">
        <f>(AS543)</f>
        <v/>
      </c>
      <c r="AK543" t="n">
        <v>384.43</v>
      </c>
      <c r="AL543" t="n">
        <v>384.43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  <c r="AS543" t="n">
        <v>0</v>
      </c>
      <c r="AT543" t="n">
        <v>103</v>
      </c>
      <c r="AU543" t="n">
        <v>52</v>
      </c>
      <c r="AV543" t="n">
        <v>1</v>
      </c>
      <c r="AW543" t="n">
        <v>1</v>
      </c>
      <c r="AZ543" t="n">
        <v>1</v>
      </c>
      <c r="BA543" t="n">
        <v>1</v>
      </c>
      <c r="BB543" t="n">
        <v>1</v>
      </c>
      <c r="BC543" t="n">
        <v>1</v>
      </c>
      <c r="BD543" t="inlineStr"/>
      <c r="BE543" t="inlineStr"/>
      <c r="BF543" t="inlineStr"/>
      <c r="BG543" t="inlineStr"/>
      <c r="BH543" t="n">
        <v>3</v>
      </c>
      <c r="BI543" t="n">
        <v>1</v>
      </c>
      <c r="BJ543" t="inlineStr"/>
      <c r="BM543" t="n">
        <v>65007</v>
      </c>
      <c r="BN543" t="n">
        <v>0</v>
      </c>
      <c r="BO543" t="inlineStr"/>
      <c r="BP543" t="n">
        <v>0</v>
      </c>
      <c r="BQ543" t="n">
        <v>6</v>
      </c>
      <c r="BR543" t="n">
        <v>0</v>
      </c>
      <c r="BS543" t="n">
        <v>1</v>
      </c>
      <c r="BT543" t="n">
        <v>1</v>
      </c>
      <c r="BU543" t="n">
        <v>1</v>
      </c>
      <c r="BV543" t="n">
        <v>1</v>
      </c>
      <c r="BW543" t="n">
        <v>1</v>
      </c>
      <c r="BX543" t="n">
        <v>1</v>
      </c>
      <c r="BY543" t="inlineStr"/>
      <c r="BZ543" t="n">
        <v>103</v>
      </c>
      <c r="CA543" t="n">
        <v>52</v>
      </c>
      <c r="CB543" t="inlineStr"/>
      <c r="CE543" t="n">
        <v>12</v>
      </c>
      <c r="CF543" t="n">
        <v>0</v>
      </c>
      <c r="CG543" t="n">
        <v>0</v>
      </c>
      <c r="CM543" t="n">
        <v>0</v>
      </c>
      <c r="CN543" t="inlineStr"/>
      <c r="CO543" t="n">
        <v>0</v>
      </c>
      <c r="CP543">
        <f>(P543+Q543+S543)</f>
        <v/>
      </c>
      <c r="CQ543">
        <f>AC543</f>
        <v/>
      </c>
      <c r="CR543">
        <f>(ROUND((ROUND(((ET543)*1),0)*BB543),0)+ROUND((ROUND(((AE543-(EU543))*1),0)*BS543),0))</f>
        <v/>
      </c>
      <c r="CS543">
        <f>(ROUND((ROUND(((EU543)*1),0)*BS543),0)+ROUND((ROUND(((AE543-(EU543))*1),0)*BS543),0))</f>
        <v/>
      </c>
      <c r="CT543">
        <f>AF543*BA543</f>
        <v/>
      </c>
      <c r="CU543">
        <f>AG543</f>
        <v/>
      </c>
      <c r="CV543">
        <f>AH543</f>
        <v/>
      </c>
      <c r="CW543">
        <f>AI543</f>
        <v/>
      </c>
      <c r="CX543">
        <f>AJ543</f>
        <v/>
      </c>
      <c r="CY543">
        <f>(((S543+R543)*AT543)/100)</f>
        <v/>
      </c>
      <c r="CZ543">
        <f>(((S543+R543)*AU543)/100)</f>
        <v/>
      </c>
      <c r="DC543" t="inlineStr"/>
      <c r="DD543" t="inlineStr"/>
      <c r="DE543" t="inlineStr"/>
      <c r="DF543" t="inlineStr"/>
      <c r="DG543" t="inlineStr"/>
      <c r="DH543" t="inlineStr"/>
      <c r="DI543" t="inlineStr"/>
      <c r="DJ543" t="inlineStr"/>
      <c r="DK543" t="inlineStr"/>
      <c r="DL543" t="inlineStr"/>
      <c r="DM543" t="inlineStr"/>
      <c r="DN543" t="n">
        <v>0</v>
      </c>
      <c r="DO543" t="n">
        <v>0</v>
      </c>
      <c r="DP543" t="n">
        <v>1</v>
      </c>
      <c r="DQ543" t="n">
        <v>1</v>
      </c>
      <c r="DU543" t="n">
        <v>1002</v>
      </c>
      <c r="DV543" t="inlineStr">
        <is>
          <t>л</t>
        </is>
      </c>
      <c r="DW543" t="inlineStr">
        <is>
          <t>л</t>
        </is>
      </c>
      <c r="DX543" t="n">
        <v>1</v>
      </c>
      <c r="DZ543" t="inlineStr"/>
      <c r="EA543" t="inlineStr"/>
      <c r="EB543" t="inlineStr"/>
      <c r="EC543" t="inlineStr"/>
      <c r="EE543" t="n">
        <v>78726000</v>
      </c>
      <c r="EF543" t="n">
        <v>6</v>
      </c>
      <c r="EG543" t="inlineStr">
        <is>
          <t>Ремонтно-строительные работы</t>
        </is>
      </c>
      <c r="EH543" t="n">
        <v>99</v>
      </c>
      <c r="EI543" t="inlineStr">
        <is>
          <t>Внутренние санитарно-технические работы</t>
        </is>
      </c>
      <c r="EJ543" t="n">
        <v>1</v>
      </c>
      <c r="EK543" t="n">
        <v>65007</v>
      </c>
      <c r="EL543" t="inlineStr">
        <is>
          <t>Внутренние санитарнотехнические работы: смена труб, санприборов, запорной арматуры и другое</t>
        </is>
      </c>
      <c r="EM543" t="inlineStr">
        <is>
          <t>рФЕР-65</t>
        </is>
      </c>
      <c r="EO543" t="inlineStr"/>
      <c r="EQ543" t="n">
        <v>0</v>
      </c>
      <c r="ER543" t="n">
        <v>384.43</v>
      </c>
      <c r="ES543" t="n">
        <v>384.43</v>
      </c>
      <c r="ET543" t="n">
        <v>0</v>
      </c>
      <c r="EU543" t="n">
        <v>0</v>
      </c>
      <c r="EV543" t="n">
        <v>0</v>
      </c>
      <c r="EW543" t="n">
        <v>0</v>
      </c>
      <c r="EX543" t="n">
        <v>0</v>
      </c>
      <c r="EZ543" t="n">
        <v>5</v>
      </c>
      <c r="FC543" t="n">
        <v>1</v>
      </c>
      <c r="FD543" t="n">
        <v>18</v>
      </c>
      <c r="FF543" t="n">
        <v>469</v>
      </c>
      <c r="FQ543" t="n">
        <v>0</v>
      </c>
      <c r="FR543" t="n">
        <v>0</v>
      </c>
      <c r="FS543" t="n">
        <v>0</v>
      </c>
      <c r="FX543" t="n">
        <v>103</v>
      </c>
      <c r="FY543" t="n">
        <v>52</v>
      </c>
      <c r="GA543" t="inlineStr">
        <is>
          <t>[469 / 1,22]</t>
        </is>
      </c>
      <c r="GD543" t="n">
        <v>1</v>
      </c>
      <c r="GF543" t="n">
        <v>-1978592410</v>
      </c>
      <c r="GG543" t="n">
        <v>2</v>
      </c>
      <c r="GH543" t="n">
        <v>3</v>
      </c>
      <c r="GI543" t="n">
        <v>-2</v>
      </c>
      <c r="GJ543" t="n">
        <v>0</v>
      </c>
      <c r="GK543" t="n">
        <v>0</v>
      </c>
      <c r="GL543">
        <f>ROUND(IF(AND(BH543=3,BI543=3,FS543&lt;&gt;0),P543,0),0)</f>
        <v/>
      </c>
      <c r="GM543">
        <f>ROUND(O543+X543+Y543,0)+GX543</f>
        <v/>
      </c>
      <c r="GN543">
        <f>IF(OR(BI543=0,BI543=1),GM543-GX543,0)</f>
        <v/>
      </c>
      <c r="GO543">
        <f>IF(BI543=2,GM543-GX543,0)</f>
        <v/>
      </c>
      <c r="GP543">
        <f>IF(BI543=4,GM543-GX543,0)</f>
        <v/>
      </c>
      <c r="GR543" t="n">
        <v>1</v>
      </c>
      <c r="GS543" t="n">
        <v>1</v>
      </c>
      <c r="GT543" t="n">
        <v>0</v>
      </c>
      <c r="GU543" t="inlineStr"/>
      <c r="GV543">
        <f>ROUND((GT543),2)</f>
        <v/>
      </c>
      <c r="GW543" t="n">
        <v>1</v>
      </c>
      <c r="GX543">
        <f>ROUND(HC543*I543,0)</f>
        <v/>
      </c>
      <c r="HA543" t="n">
        <v>0</v>
      </c>
      <c r="HB543" t="n">
        <v>0</v>
      </c>
      <c r="HC543">
        <f>GV543*GW543</f>
        <v/>
      </c>
      <c r="HE543" t="inlineStr">
        <is>
          <t>0</t>
        </is>
      </c>
      <c r="HF543" t="inlineStr">
        <is>
          <t>0</t>
        </is>
      </c>
      <c r="HG543">
        <f>ROUND(AC543*I543,0)</f>
        <v/>
      </c>
      <c r="HM543" t="inlineStr"/>
      <c r="HN543" t="inlineStr">
        <is>
          <t>Пр/812-099.2-1</t>
        </is>
      </c>
      <c r="HO543" t="inlineStr">
        <is>
          <t>Пр/774-099.2</t>
        </is>
      </c>
      <c r="HP543" t="inlineStr">
        <is>
          <t>Внутренние санитарнотехнические работы: смена труб, санприборов, запорной арматуры и другое</t>
        </is>
      </c>
      <c r="HQ543" t="inlineStr">
        <is>
          <t>Внутренние санитарнотехнические работы: смена труб, санприборов, запорной арматуры и другое</t>
        </is>
      </c>
      <c r="HS543" t="n">
        <v>0</v>
      </c>
      <c r="IK543" t="n">
        <v>0</v>
      </c>
    </row>
    <row r="544"/>
    <row r="545">
      <c r="A545" s="358" t="n">
        <v>51</v>
      </c>
      <c r="B545" s="358">
        <f>B538</f>
        <v/>
      </c>
      <c r="C545" s="358">
        <f>A538</f>
        <v/>
      </c>
      <c r="D545" s="358">
        <f>ROW(A538)</f>
        <v/>
      </c>
      <c r="E545" s="358" t="n"/>
      <c r="F545" s="358">
        <f>IF(F538&lt;&gt;"",F538,"")</f>
        <v/>
      </c>
      <c r="G545" s="358">
        <f>IF(G538&lt;&gt;"",G538,"")</f>
        <v/>
      </c>
      <c r="H545" s="358" t="n">
        <v>0</v>
      </c>
      <c r="I545" s="358" t="n"/>
      <c r="J545" s="358" t="n"/>
      <c r="K545" s="358" t="n"/>
      <c r="L545" s="358" t="n"/>
      <c r="M545" s="358" t="n"/>
      <c r="N545" s="358" t="n"/>
      <c r="O545" s="358" t="n">
        <v>0</v>
      </c>
      <c r="P545" s="358" t="n">
        <v>0</v>
      </c>
      <c r="Q545" s="358" t="n">
        <v>0</v>
      </c>
      <c r="R545" s="358" t="n">
        <v>0</v>
      </c>
      <c r="S545" s="358" t="n">
        <v>0</v>
      </c>
      <c r="T545" s="358" t="n">
        <v>0</v>
      </c>
      <c r="U545" s="358" t="n">
        <v>0</v>
      </c>
      <c r="V545" s="358" t="n">
        <v>0</v>
      </c>
      <c r="W545" s="358" t="n">
        <v>0</v>
      </c>
      <c r="X545" s="358" t="n">
        <v>0</v>
      </c>
      <c r="Y545" s="358" t="n">
        <v>0</v>
      </c>
      <c r="Z545" s="358" t="n"/>
      <c r="AA545" s="358" t="n"/>
      <c r="AB545" s="358" t="n"/>
      <c r="AC545" s="358" t="n"/>
      <c r="AD545" s="358" t="n"/>
      <c r="AE545" s="358" t="n"/>
      <c r="AF545" s="358" t="n"/>
      <c r="AG545" s="358" t="n"/>
      <c r="AH545" s="358" t="n"/>
      <c r="AI545" s="358" t="n"/>
      <c r="AJ545" s="358" t="n"/>
      <c r="AK545" s="358" t="n"/>
      <c r="AL545" s="358" t="n"/>
      <c r="AM545" s="358" t="n"/>
      <c r="AN545" s="358" t="n"/>
      <c r="AO545" s="358">
        <f>ROUND(BX545,0)</f>
        <v/>
      </c>
      <c r="AP545" s="358">
        <f>ROUND(BY545,0)</f>
        <v/>
      </c>
      <c r="AQ545" s="358">
        <f>ROUND(BZ545,0)</f>
        <v/>
      </c>
      <c r="AR545" s="358">
        <f>ROUND(CA545,0)</f>
        <v/>
      </c>
      <c r="AS545" s="358">
        <f>ROUND(CB545,0)</f>
        <v/>
      </c>
      <c r="AT545" s="358">
        <f>ROUND(CC545,0)</f>
        <v/>
      </c>
      <c r="AU545" s="358">
        <f>ROUND(CD545,0)</f>
        <v/>
      </c>
      <c r="AV545" s="358">
        <f>ROUND(CE545,0)</f>
        <v/>
      </c>
      <c r="AW545" s="358">
        <f>ROUND(CF545,0)</f>
        <v/>
      </c>
      <c r="AX545" s="358">
        <f>ROUND(CG545,0)</f>
        <v/>
      </c>
      <c r="AY545" s="358">
        <f>ROUND(CH545,0)</f>
        <v/>
      </c>
      <c r="AZ545" s="358">
        <f>ROUND(CI545,0)</f>
        <v/>
      </c>
      <c r="BA545" s="358">
        <f>ROUND(CJ545,0)</f>
        <v/>
      </c>
      <c r="BB545" s="358">
        <f>ROUND(CK545,0)</f>
        <v/>
      </c>
      <c r="BC545" s="358">
        <f>ROUND(CL545,0)</f>
        <v/>
      </c>
      <c r="BD545" s="358">
        <f>ROUND(CM545,0)</f>
        <v/>
      </c>
      <c r="BE545" s="358" t="n"/>
      <c r="BF545" s="358" t="n"/>
      <c r="BG545" s="358" t="n"/>
      <c r="BH545" s="358" t="n"/>
      <c r="BI545" s="358" t="n"/>
      <c r="BJ545" s="358" t="n"/>
      <c r="BK545" s="358" t="n"/>
      <c r="BL545" s="358" t="n"/>
      <c r="BM545" s="358" t="n"/>
      <c r="BN545" s="358" t="n"/>
      <c r="BO545" s="358" t="n"/>
      <c r="BP545" s="358" t="n"/>
      <c r="BQ545" s="358" t="n"/>
      <c r="BR545" s="358" t="n"/>
      <c r="BS545" s="358" t="n"/>
      <c r="BT545" s="358" t="n"/>
      <c r="BU545" s="358" t="n"/>
      <c r="BV545" s="358" t="n"/>
      <c r="BW545" s="358" t="n"/>
      <c r="BX545" s="358" t="n"/>
      <c r="BY545" s="358" t="n"/>
      <c r="BZ545" s="358" t="n"/>
      <c r="CA545" s="358" t="n"/>
      <c r="CB545" s="358" t="n"/>
      <c r="CC545" s="358" t="n"/>
      <c r="CD545" s="358" t="n"/>
      <c r="CE545" s="358" t="n"/>
      <c r="CF545" s="358" t="n"/>
      <c r="CG545" s="358" t="n"/>
      <c r="CH545" s="358" t="n"/>
      <c r="CI545" s="358" t="n"/>
      <c r="CJ545" s="358" t="n"/>
      <c r="CK545" s="358" t="n"/>
      <c r="CL545" s="358" t="n"/>
      <c r="CM545" s="358" t="n"/>
      <c r="CN545" s="358" t="n"/>
      <c r="CO545" s="358" t="n"/>
      <c r="CP545" s="358" t="n"/>
      <c r="CQ545" s="358" t="n"/>
      <c r="CR545" s="358" t="n"/>
      <c r="CS545" s="358" t="n"/>
      <c r="CT545" s="358" t="n"/>
      <c r="CU545" s="358" t="n"/>
      <c r="CV545" s="358" t="n"/>
      <c r="CW545" s="358" t="n"/>
      <c r="CX545" s="358" t="n"/>
      <c r="CY545" s="358" t="n"/>
      <c r="CZ545" s="358" t="n"/>
      <c r="DA545" s="358" t="n"/>
      <c r="DB545" s="358" t="n"/>
      <c r="DC545" s="358" t="n"/>
      <c r="DD545" s="358" t="n"/>
      <c r="DE545" s="358" t="n"/>
      <c r="DF545" s="358" t="n"/>
      <c r="DG545" s="359" t="n"/>
      <c r="DH545" s="359" t="n"/>
      <c r="DI545" s="359" t="n"/>
      <c r="DJ545" s="359" t="n"/>
      <c r="DK545" s="359" t="n"/>
      <c r="DL545" s="359" t="n"/>
      <c r="DM545" s="359" t="n"/>
      <c r="DN545" s="359" t="n"/>
      <c r="DO545" s="359" t="n"/>
      <c r="DP545" s="359" t="n"/>
      <c r="DQ545" s="359" t="n"/>
      <c r="DR545" s="359" t="n"/>
      <c r="DS545" s="359" t="n"/>
      <c r="DT545" s="359" t="n"/>
      <c r="DU545" s="359" t="n"/>
      <c r="DV545" s="359" t="n"/>
      <c r="DW545" s="359" t="n"/>
      <c r="DX545" s="359" t="n"/>
      <c r="DY545" s="359" t="n"/>
      <c r="DZ545" s="359" t="n"/>
      <c r="EA545" s="359" t="n"/>
      <c r="EB545" s="359" t="n"/>
      <c r="EC545" s="359" t="n"/>
      <c r="ED545" s="359" t="n"/>
      <c r="EE545" s="359" t="n"/>
      <c r="EF545" s="359" t="n"/>
      <c r="EG545" s="359" t="n"/>
      <c r="EH545" s="359" t="n"/>
      <c r="EI545" s="359" t="n"/>
      <c r="EJ545" s="359" t="n"/>
      <c r="EK545" s="359" t="n"/>
      <c r="EL545" s="359" t="n"/>
      <c r="EM545" s="359" t="n"/>
      <c r="EN545" s="359" t="n"/>
      <c r="EO545" s="359" t="n"/>
      <c r="EP545" s="359" t="n"/>
      <c r="EQ545" s="359" t="n"/>
      <c r="ER545" s="359" t="n"/>
      <c r="ES545" s="359" t="n"/>
      <c r="ET545" s="359" t="n"/>
      <c r="EU545" s="359" t="n"/>
      <c r="EV545" s="359" t="n"/>
      <c r="EW545" s="359" t="n"/>
      <c r="EX545" s="359" t="n"/>
      <c r="EY545" s="359" t="n"/>
      <c r="EZ545" s="359" t="n"/>
      <c r="FA545" s="359" t="n"/>
      <c r="FB545" s="359" t="n"/>
      <c r="FC545" s="359" t="n"/>
      <c r="FD545" s="359" t="n"/>
      <c r="FE545" s="359" t="n"/>
      <c r="FF545" s="359" t="n"/>
      <c r="FG545" s="359" t="n"/>
      <c r="FH545" s="359" t="n"/>
      <c r="FI545" s="359" t="n"/>
      <c r="FJ545" s="359" t="n"/>
      <c r="FK545" s="359" t="n"/>
      <c r="FL545" s="359" t="n"/>
      <c r="FM545" s="359" t="n"/>
      <c r="FN545" s="359" t="n"/>
      <c r="FO545" s="359" t="n"/>
      <c r="FP545" s="359" t="n"/>
      <c r="FQ545" s="359" t="n"/>
      <c r="FR545" s="359" t="n"/>
      <c r="FS545" s="359" t="n"/>
      <c r="FT545" s="359" t="n"/>
      <c r="FU545" s="359" t="n"/>
      <c r="FV545" s="359" t="n"/>
      <c r="FW545" s="359" t="n"/>
      <c r="FX545" s="359" t="n"/>
      <c r="FY545" s="359" t="n"/>
      <c r="FZ545" s="359" t="n"/>
      <c r="GA545" s="359" t="n"/>
      <c r="GB545" s="359" t="n"/>
      <c r="GC545" s="359" t="n"/>
      <c r="GD545" s="359" t="n"/>
      <c r="GE545" s="359" t="n"/>
      <c r="GF545" s="359" t="n"/>
      <c r="GG545" s="359" t="n"/>
      <c r="GH545" s="359" t="n"/>
      <c r="GI545" s="359" t="n"/>
      <c r="GJ545" s="359" t="n"/>
      <c r="GK545" s="359" t="n"/>
      <c r="GL545" s="359" t="n"/>
      <c r="GM545" s="359" t="n"/>
      <c r="GN545" s="359" t="n"/>
      <c r="GO545" s="359" t="n"/>
      <c r="GP545" s="359" t="n"/>
      <c r="GQ545" s="359" t="n"/>
      <c r="GR545" s="359" t="n"/>
      <c r="GS545" s="359" t="n"/>
      <c r="GT545" s="359" t="n"/>
      <c r="GU545" s="359" t="n"/>
      <c r="GV545" s="359" t="n"/>
      <c r="GW545" s="359" t="n"/>
      <c r="GX545" s="359" t="n">
        <v>0</v>
      </c>
    </row>
    <row r="546"/>
    <row r="547">
      <c r="A547" s="360" t="n">
        <v>50</v>
      </c>
      <c r="B547" s="360" t="n">
        <v>0</v>
      </c>
      <c r="C547" s="360" t="n">
        <v>0</v>
      </c>
      <c r="D547" s="360" t="n">
        <v>1</v>
      </c>
      <c r="E547" s="360" t="n">
        <v>201</v>
      </c>
      <c r="F547" s="360">
        <f>ROUND(Source!O545,O547)</f>
        <v/>
      </c>
      <c r="G547" s="360" t="inlineStr">
        <is>
          <t>ПЗ</t>
        </is>
      </c>
      <c r="H547" s="360" t="inlineStr">
        <is>
          <t>Прямые затраты</t>
        </is>
      </c>
      <c r="I547" s="360" t="n"/>
      <c r="J547" s="360" t="n"/>
      <c r="K547" s="360" t="n">
        <v>201</v>
      </c>
      <c r="L547" s="360" t="n">
        <v>1</v>
      </c>
      <c r="M547" s="360" t="n">
        <v>3</v>
      </c>
      <c r="N547" s="360" t="inlineStr"/>
      <c r="O547" s="360" t="n">
        <v>0</v>
      </c>
      <c r="P547" s="360" t="n"/>
      <c r="Q547" s="360" t="n"/>
      <c r="R547" s="360" t="n"/>
      <c r="S547" s="360" t="n"/>
      <c r="T547" s="360" t="n"/>
      <c r="U547" s="360" t="n"/>
      <c r="V547" s="360" t="n"/>
      <c r="W547" s="360" t="n">
        <v>0</v>
      </c>
      <c r="X547" s="360" t="n">
        <v>1</v>
      </c>
      <c r="Y547" s="360" t="n">
        <v>0</v>
      </c>
      <c r="Z547" s="360" t="n"/>
      <c r="AA547" s="360" t="n"/>
      <c r="AB547" s="360" t="n"/>
    </row>
    <row r="548">
      <c r="A548" s="360" t="n">
        <v>50</v>
      </c>
      <c r="B548" s="360" t="n">
        <v>0</v>
      </c>
      <c r="C548" s="360" t="n">
        <v>0</v>
      </c>
      <c r="D548" s="360" t="n">
        <v>1</v>
      </c>
      <c r="E548" s="360" t="n">
        <v>202</v>
      </c>
      <c r="F548" s="360">
        <f>ROUND(Source!P545,O548)</f>
        <v/>
      </c>
      <c r="G548" s="360" t="inlineStr">
        <is>
          <t>СтМатОб</t>
        </is>
      </c>
      <c r="H548" s="360" t="inlineStr">
        <is>
          <t>Стоимость материальных ресурсов (всего)</t>
        </is>
      </c>
      <c r="I548" s="360" t="n"/>
      <c r="J548" s="360" t="n"/>
      <c r="K548" s="360" t="n">
        <v>202</v>
      </c>
      <c r="L548" s="360" t="n">
        <v>2</v>
      </c>
      <c r="M548" s="360" t="n">
        <v>3</v>
      </c>
      <c r="N548" s="360" t="inlineStr"/>
      <c r="O548" s="360" t="n">
        <v>0</v>
      </c>
      <c r="P548" s="360" t="n"/>
      <c r="Q548" s="360" t="n"/>
      <c r="R548" s="360" t="n"/>
      <c r="S548" s="360" t="n"/>
      <c r="T548" s="360" t="n"/>
      <c r="U548" s="360" t="n"/>
      <c r="V548" s="360" t="n"/>
      <c r="W548" s="360" t="n">
        <v>0</v>
      </c>
      <c r="X548" s="360" t="n">
        <v>1</v>
      </c>
      <c r="Y548" s="360" t="n">
        <v>0</v>
      </c>
      <c r="Z548" s="360" t="n"/>
      <c r="AA548" s="360" t="n"/>
      <c r="AB548" s="360" t="n"/>
    </row>
    <row r="549">
      <c r="A549" s="360" t="n">
        <v>50</v>
      </c>
      <c r="B549" s="360" t="n">
        <v>0</v>
      </c>
      <c r="C549" s="360" t="n">
        <v>0</v>
      </c>
      <c r="D549" s="360" t="n">
        <v>1</v>
      </c>
      <c r="E549" s="360" t="n">
        <v>222</v>
      </c>
      <c r="F549" s="360">
        <f>ROUND(Source!AO545,O549)</f>
        <v/>
      </c>
      <c r="G549" s="360" t="inlineStr">
        <is>
          <t>СтМатОбЗак</t>
        </is>
      </c>
      <c r="H549" s="360" t="inlineStr">
        <is>
          <t>Стоимость материалов и оборудования заказчика</t>
        </is>
      </c>
      <c r="I549" s="360" t="n"/>
      <c r="J549" s="360" t="n"/>
      <c r="K549" s="360" t="n">
        <v>222</v>
      </c>
      <c r="L549" s="360" t="n">
        <v>3</v>
      </c>
      <c r="M549" s="360" t="n">
        <v>3</v>
      </c>
      <c r="N549" s="360" t="inlineStr"/>
      <c r="O549" s="360" t="n">
        <v>0</v>
      </c>
      <c r="P549" s="360" t="n"/>
      <c r="Q549" s="360" t="n"/>
      <c r="R549" s="360" t="n"/>
      <c r="S549" s="360" t="n"/>
      <c r="T549" s="360" t="n"/>
      <c r="U549" s="360" t="n"/>
      <c r="V549" s="360" t="n"/>
      <c r="W549" s="360" t="n">
        <v>0</v>
      </c>
      <c r="X549" s="360" t="n">
        <v>1</v>
      </c>
      <c r="Y549" s="360" t="n">
        <v>0</v>
      </c>
      <c r="Z549" s="360" t="n"/>
      <c r="AA549" s="360" t="n"/>
      <c r="AB549" s="360" t="n"/>
    </row>
    <row r="550">
      <c r="A550" s="360" t="n">
        <v>50</v>
      </c>
      <c r="B550" s="360" t="n">
        <v>0</v>
      </c>
      <c r="C550" s="360" t="n">
        <v>0</v>
      </c>
      <c r="D550" s="360" t="n">
        <v>1</v>
      </c>
      <c r="E550" s="360" t="n">
        <v>225</v>
      </c>
      <c r="F550" s="360">
        <f>ROUND(Source!AV545,O550)</f>
        <v/>
      </c>
      <c r="G550" s="360" t="inlineStr">
        <is>
          <t>СтМатОбПод</t>
        </is>
      </c>
      <c r="H550" s="360" t="inlineStr">
        <is>
          <t>Стоимость материалов и оборудования подрядчика</t>
        </is>
      </c>
      <c r="I550" s="360" t="n"/>
      <c r="J550" s="360" t="n"/>
      <c r="K550" s="360" t="n">
        <v>225</v>
      </c>
      <c r="L550" s="360" t="n">
        <v>4</v>
      </c>
      <c r="M550" s="360" t="n">
        <v>3</v>
      </c>
      <c r="N550" s="360" t="inlineStr"/>
      <c r="O550" s="360" t="n">
        <v>0</v>
      </c>
      <c r="P550" s="360" t="n"/>
      <c r="Q550" s="360" t="n"/>
      <c r="R550" s="360" t="n"/>
      <c r="S550" s="360" t="n"/>
      <c r="T550" s="360" t="n"/>
      <c r="U550" s="360" t="n"/>
      <c r="V550" s="360" t="n"/>
      <c r="W550" s="360" t="n">
        <v>0</v>
      </c>
      <c r="X550" s="360" t="n">
        <v>1</v>
      </c>
      <c r="Y550" s="360" t="n">
        <v>0</v>
      </c>
      <c r="Z550" s="360" t="n"/>
      <c r="AA550" s="360" t="n"/>
      <c r="AB550" s="360" t="n"/>
    </row>
    <row r="551">
      <c r="A551" s="360" t="n">
        <v>50</v>
      </c>
      <c r="B551" s="360" t="n">
        <v>0</v>
      </c>
      <c r="C551" s="360" t="n">
        <v>0</v>
      </c>
      <c r="D551" s="360" t="n">
        <v>1</v>
      </c>
      <c r="E551" s="360" t="n">
        <v>226</v>
      </c>
      <c r="F551" s="360">
        <f>ROUND(Source!AW545,O551)</f>
        <v/>
      </c>
      <c r="G551" s="360" t="inlineStr">
        <is>
          <t>СтМат</t>
        </is>
      </c>
      <c r="H551" s="360" t="inlineStr">
        <is>
          <t>Стоимость материалов (всего)</t>
        </is>
      </c>
      <c r="I551" s="360" t="n"/>
      <c r="J551" s="360" t="n"/>
      <c r="K551" s="360" t="n">
        <v>226</v>
      </c>
      <c r="L551" s="360" t="n">
        <v>5</v>
      </c>
      <c r="M551" s="360" t="n">
        <v>3</v>
      </c>
      <c r="N551" s="360" t="inlineStr"/>
      <c r="O551" s="360" t="n">
        <v>0</v>
      </c>
      <c r="P551" s="360" t="n"/>
      <c r="Q551" s="360" t="n"/>
      <c r="R551" s="360" t="n"/>
      <c r="S551" s="360" t="n"/>
      <c r="T551" s="360" t="n"/>
      <c r="U551" s="360" t="n"/>
      <c r="V551" s="360" t="n"/>
      <c r="W551" s="360" t="n">
        <v>0</v>
      </c>
      <c r="X551" s="360" t="n">
        <v>1</v>
      </c>
      <c r="Y551" s="360" t="n">
        <v>0</v>
      </c>
      <c r="Z551" s="360" t="n"/>
      <c r="AA551" s="360" t="n"/>
      <c r="AB551" s="360" t="n"/>
    </row>
    <row r="552">
      <c r="A552" s="360" t="n">
        <v>50</v>
      </c>
      <c r="B552" s="360" t="n">
        <v>0</v>
      </c>
      <c r="C552" s="360" t="n">
        <v>0</v>
      </c>
      <c r="D552" s="360" t="n">
        <v>1</v>
      </c>
      <c r="E552" s="360" t="n">
        <v>227</v>
      </c>
      <c r="F552" s="360">
        <f>ROUND(Source!AX545,O552)</f>
        <v/>
      </c>
      <c r="G552" s="360" t="inlineStr">
        <is>
          <t>СтМатЗак</t>
        </is>
      </c>
      <c r="H552" s="360" t="inlineStr">
        <is>
          <t>Стоимость материалов заказчика</t>
        </is>
      </c>
      <c r="I552" s="360" t="n"/>
      <c r="J552" s="360" t="n"/>
      <c r="K552" s="360" t="n">
        <v>227</v>
      </c>
      <c r="L552" s="360" t="n">
        <v>6</v>
      </c>
      <c r="M552" s="360" t="n">
        <v>3</v>
      </c>
      <c r="N552" s="360" t="inlineStr"/>
      <c r="O552" s="360" t="n">
        <v>0</v>
      </c>
      <c r="P552" s="360" t="n"/>
      <c r="Q552" s="360" t="n"/>
      <c r="R552" s="360" t="n"/>
      <c r="S552" s="360" t="n"/>
      <c r="T552" s="360" t="n"/>
      <c r="U552" s="360" t="n"/>
      <c r="V552" s="360" t="n"/>
      <c r="W552" s="360" t="n">
        <v>0</v>
      </c>
      <c r="X552" s="360" t="n">
        <v>1</v>
      </c>
      <c r="Y552" s="360" t="n">
        <v>0</v>
      </c>
      <c r="Z552" s="360" t="n"/>
      <c r="AA552" s="360" t="n"/>
      <c r="AB552" s="360" t="n"/>
    </row>
    <row r="553">
      <c r="A553" s="360" t="n">
        <v>50</v>
      </c>
      <c r="B553" s="360" t="n">
        <v>0</v>
      </c>
      <c r="C553" s="360" t="n">
        <v>0</v>
      </c>
      <c r="D553" s="360" t="n">
        <v>1</v>
      </c>
      <c r="E553" s="360" t="n">
        <v>228</v>
      </c>
      <c r="F553" s="360">
        <f>ROUND(Source!AY545,O553)</f>
        <v/>
      </c>
      <c r="G553" s="360" t="inlineStr">
        <is>
          <t>СтМатПод</t>
        </is>
      </c>
      <c r="H553" s="360" t="inlineStr">
        <is>
          <t>Стоимость материалов подрядчика</t>
        </is>
      </c>
      <c r="I553" s="360" t="n"/>
      <c r="J553" s="360" t="n"/>
      <c r="K553" s="360" t="n">
        <v>228</v>
      </c>
      <c r="L553" s="360" t="n">
        <v>7</v>
      </c>
      <c r="M553" s="360" t="n">
        <v>3</v>
      </c>
      <c r="N553" s="360" t="inlineStr"/>
      <c r="O553" s="360" t="n">
        <v>0</v>
      </c>
      <c r="P553" s="360" t="n"/>
      <c r="Q553" s="360" t="n"/>
      <c r="R553" s="360" t="n"/>
      <c r="S553" s="360" t="n"/>
      <c r="T553" s="360" t="n"/>
      <c r="U553" s="360" t="n"/>
      <c r="V553" s="360" t="n"/>
      <c r="W553" s="360" t="n">
        <v>0</v>
      </c>
      <c r="X553" s="360" t="n">
        <v>1</v>
      </c>
      <c r="Y553" s="360" t="n">
        <v>0</v>
      </c>
      <c r="Z553" s="360" t="n"/>
      <c r="AA553" s="360" t="n"/>
      <c r="AB553" s="360" t="n"/>
    </row>
    <row r="554">
      <c r="A554" s="360" t="n">
        <v>50</v>
      </c>
      <c r="B554" s="360" t="n">
        <v>0</v>
      </c>
      <c r="C554" s="360" t="n">
        <v>0</v>
      </c>
      <c r="D554" s="360" t="n">
        <v>1</v>
      </c>
      <c r="E554" s="360" t="n">
        <v>216</v>
      </c>
      <c r="F554" s="360">
        <f>ROUND(Source!AP545,O554)</f>
        <v/>
      </c>
      <c r="G554" s="360" t="inlineStr">
        <is>
          <t>Оборуд</t>
        </is>
      </c>
      <c r="H554" s="360" t="inlineStr">
        <is>
          <t>Стоимость оборудования (всего)</t>
        </is>
      </c>
      <c r="I554" s="360" t="n"/>
      <c r="J554" s="360" t="n"/>
      <c r="K554" s="360" t="n">
        <v>216</v>
      </c>
      <c r="L554" s="360" t="n">
        <v>8</v>
      </c>
      <c r="M554" s="360" t="n">
        <v>3</v>
      </c>
      <c r="N554" s="360" t="inlineStr"/>
      <c r="O554" s="360" t="n">
        <v>0</v>
      </c>
      <c r="P554" s="360" t="n"/>
      <c r="Q554" s="360" t="n"/>
      <c r="R554" s="360" t="n"/>
      <c r="S554" s="360" t="n"/>
      <c r="T554" s="360" t="n"/>
      <c r="U554" s="360" t="n"/>
      <c r="V554" s="360" t="n"/>
      <c r="W554" s="360" t="n">
        <v>0</v>
      </c>
      <c r="X554" s="360" t="n">
        <v>1</v>
      </c>
      <c r="Y554" s="360" t="n">
        <v>0</v>
      </c>
      <c r="Z554" s="360" t="n"/>
      <c r="AA554" s="360" t="n"/>
      <c r="AB554" s="360" t="n"/>
    </row>
    <row r="555">
      <c r="A555" s="360" t="n">
        <v>50</v>
      </c>
      <c r="B555" s="360" t="n">
        <v>0</v>
      </c>
      <c r="C555" s="360" t="n">
        <v>0</v>
      </c>
      <c r="D555" s="360" t="n">
        <v>1</v>
      </c>
      <c r="E555" s="360" t="n">
        <v>223</v>
      </c>
      <c r="F555" s="360">
        <f>ROUND(Source!AQ545,O555)</f>
        <v/>
      </c>
      <c r="G555" s="360" t="inlineStr">
        <is>
          <t>ОборудЗак</t>
        </is>
      </c>
      <c r="H555" s="360" t="inlineStr">
        <is>
          <t>Стоимость оборудования заказчика</t>
        </is>
      </c>
      <c r="I555" s="360" t="n"/>
      <c r="J555" s="360" t="n"/>
      <c r="K555" s="360" t="n">
        <v>223</v>
      </c>
      <c r="L555" s="360" t="n">
        <v>9</v>
      </c>
      <c r="M555" s="360" t="n">
        <v>3</v>
      </c>
      <c r="N555" s="360" t="inlineStr"/>
      <c r="O555" s="360" t="n">
        <v>0</v>
      </c>
      <c r="P555" s="360" t="n"/>
      <c r="Q555" s="360" t="n"/>
      <c r="R555" s="360" t="n"/>
      <c r="S555" s="360" t="n"/>
      <c r="T555" s="360" t="n"/>
      <c r="U555" s="360" t="n"/>
      <c r="V555" s="360" t="n"/>
      <c r="W555" s="360" t="n">
        <v>0</v>
      </c>
      <c r="X555" s="360" t="n">
        <v>1</v>
      </c>
      <c r="Y555" s="360" t="n">
        <v>0</v>
      </c>
      <c r="Z555" s="360" t="n"/>
      <c r="AA555" s="360" t="n"/>
      <c r="AB555" s="360" t="n"/>
    </row>
    <row r="556">
      <c r="A556" s="360" t="n">
        <v>50</v>
      </c>
      <c r="B556" s="360" t="n">
        <v>0</v>
      </c>
      <c r="C556" s="360" t="n">
        <v>0</v>
      </c>
      <c r="D556" s="360" t="n">
        <v>1</v>
      </c>
      <c r="E556" s="360" t="n">
        <v>229</v>
      </c>
      <c r="F556" s="360">
        <f>ROUND(Source!AZ545,O556)</f>
        <v/>
      </c>
      <c r="G556" s="360" t="inlineStr">
        <is>
          <t>ОборудПод</t>
        </is>
      </c>
      <c r="H556" s="360" t="inlineStr">
        <is>
          <t>Стоимость оборудования подрядчика</t>
        </is>
      </c>
      <c r="I556" s="360" t="n"/>
      <c r="J556" s="360" t="n"/>
      <c r="K556" s="360" t="n">
        <v>229</v>
      </c>
      <c r="L556" s="360" t="n">
        <v>10</v>
      </c>
      <c r="M556" s="360" t="n">
        <v>3</v>
      </c>
      <c r="N556" s="360" t="inlineStr"/>
      <c r="O556" s="360" t="n">
        <v>0</v>
      </c>
      <c r="P556" s="360" t="n"/>
      <c r="Q556" s="360" t="n"/>
      <c r="R556" s="360" t="n"/>
      <c r="S556" s="360" t="n"/>
      <c r="T556" s="360" t="n"/>
      <c r="U556" s="360" t="n"/>
      <c r="V556" s="360" t="n"/>
      <c r="W556" s="360" t="n">
        <v>0</v>
      </c>
      <c r="X556" s="360" t="n">
        <v>1</v>
      </c>
      <c r="Y556" s="360" t="n">
        <v>0</v>
      </c>
      <c r="Z556" s="360" t="n"/>
      <c r="AA556" s="360" t="n"/>
      <c r="AB556" s="360" t="n"/>
    </row>
    <row r="557">
      <c r="A557" s="360" t="n">
        <v>50</v>
      </c>
      <c r="B557" s="360" t="n">
        <v>0</v>
      </c>
      <c r="C557" s="360" t="n">
        <v>0</v>
      </c>
      <c r="D557" s="360" t="n">
        <v>1</v>
      </c>
      <c r="E557" s="360" t="n">
        <v>203</v>
      </c>
      <c r="F557" s="360">
        <f>ROUND(Source!Q545,O557)</f>
        <v/>
      </c>
      <c r="G557" s="360" t="inlineStr">
        <is>
          <t>ЭММ</t>
        </is>
      </c>
      <c r="H557" s="360" t="inlineStr">
        <is>
          <t>Эксплуатация машин</t>
        </is>
      </c>
      <c r="I557" s="360" t="n"/>
      <c r="J557" s="360" t="n"/>
      <c r="K557" s="360" t="n">
        <v>203</v>
      </c>
      <c r="L557" s="360" t="n">
        <v>11</v>
      </c>
      <c r="M557" s="360" t="n">
        <v>3</v>
      </c>
      <c r="N557" s="360" t="inlineStr"/>
      <c r="O557" s="360" t="n">
        <v>0</v>
      </c>
      <c r="P557" s="360" t="n"/>
      <c r="Q557" s="360" t="n"/>
      <c r="R557" s="360" t="n"/>
      <c r="S557" s="360" t="n"/>
      <c r="T557" s="360" t="n"/>
      <c r="U557" s="360" t="n"/>
      <c r="V557" s="360" t="n"/>
      <c r="W557" s="360" t="n">
        <v>0</v>
      </c>
      <c r="X557" s="360" t="n">
        <v>1</v>
      </c>
      <c r="Y557" s="360" t="n">
        <v>0</v>
      </c>
      <c r="Z557" s="360" t="n"/>
      <c r="AA557" s="360" t="n"/>
      <c r="AB557" s="360" t="n"/>
    </row>
    <row r="558">
      <c r="A558" s="360" t="n">
        <v>50</v>
      </c>
      <c r="B558" s="360" t="n">
        <v>0</v>
      </c>
      <c r="C558" s="360" t="n">
        <v>0</v>
      </c>
      <c r="D558" s="360" t="n">
        <v>1</v>
      </c>
      <c r="E558" s="360" t="n">
        <v>231</v>
      </c>
      <c r="F558" s="360">
        <f>ROUND(Source!BB545,O558)</f>
        <v/>
      </c>
      <c r="G558" s="360" t="inlineStr">
        <is>
          <t>ЭММсНРиСП</t>
        </is>
      </c>
      <c r="H558" s="360" t="inlineStr">
        <is>
          <t>Эксплуатация машин по ТСН-2001.16</t>
        </is>
      </c>
      <c r="I558" s="360" t="n"/>
      <c r="J558" s="360" t="n"/>
      <c r="K558" s="360" t="n">
        <v>231</v>
      </c>
      <c r="L558" s="360" t="n">
        <v>12</v>
      </c>
      <c r="M558" s="360" t="n">
        <v>3</v>
      </c>
      <c r="N558" s="360" t="inlineStr"/>
      <c r="O558" s="360" t="n">
        <v>0</v>
      </c>
      <c r="P558" s="360" t="n"/>
      <c r="Q558" s="360" t="n"/>
      <c r="R558" s="360" t="n"/>
      <c r="S558" s="360" t="n"/>
      <c r="T558" s="360" t="n"/>
      <c r="U558" s="360" t="n"/>
      <c r="V558" s="360" t="n"/>
      <c r="W558" s="360" t="n">
        <v>0</v>
      </c>
      <c r="X558" s="360" t="n">
        <v>1</v>
      </c>
      <c r="Y558" s="360" t="n">
        <v>0</v>
      </c>
      <c r="Z558" s="360" t="n"/>
      <c r="AA558" s="360" t="n"/>
      <c r="AB558" s="360" t="n"/>
    </row>
    <row r="559">
      <c r="A559" s="360" t="n">
        <v>50</v>
      </c>
      <c r="B559" s="360" t="n">
        <v>0</v>
      </c>
      <c r="C559" s="360" t="n">
        <v>0</v>
      </c>
      <c r="D559" s="360" t="n">
        <v>1</v>
      </c>
      <c r="E559" s="360" t="n">
        <v>204</v>
      </c>
      <c r="F559" s="360">
        <f>ROUND(Source!R545,O559)</f>
        <v/>
      </c>
      <c r="G559" s="360" t="inlineStr">
        <is>
          <t>ЗПМ</t>
        </is>
      </c>
      <c r="H559" s="360" t="inlineStr">
        <is>
          <t>ЗП машинистов</t>
        </is>
      </c>
      <c r="I559" s="360" t="n"/>
      <c r="J559" s="360" t="n"/>
      <c r="K559" s="360" t="n">
        <v>204</v>
      </c>
      <c r="L559" s="360" t="n">
        <v>13</v>
      </c>
      <c r="M559" s="360" t="n">
        <v>3</v>
      </c>
      <c r="N559" s="360" t="inlineStr"/>
      <c r="O559" s="360" t="n">
        <v>0</v>
      </c>
      <c r="P559" s="360" t="n"/>
      <c r="Q559" s="360" t="n"/>
      <c r="R559" s="360" t="n"/>
      <c r="S559" s="360" t="n"/>
      <c r="T559" s="360" t="n"/>
      <c r="U559" s="360" t="n"/>
      <c r="V559" s="360" t="n"/>
      <c r="W559" s="360" t="n">
        <v>0</v>
      </c>
      <c r="X559" s="360" t="n">
        <v>1</v>
      </c>
      <c r="Y559" s="360" t="n">
        <v>0</v>
      </c>
      <c r="Z559" s="360" t="n"/>
      <c r="AA559" s="360" t="n"/>
      <c r="AB559" s="360" t="n"/>
    </row>
    <row r="560">
      <c r="A560" s="360" t="n">
        <v>50</v>
      </c>
      <c r="B560" s="360" t="n">
        <v>0</v>
      </c>
      <c r="C560" s="360" t="n">
        <v>0</v>
      </c>
      <c r="D560" s="360" t="n">
        <v>1</v>
      </c>
      <c r="E560" s="360" t="n">
        <v>205</v>
      </c>
      <c r="F560" s="360">
        <f>ROUND(Source!S545,O560)</f>
        <v/>
      </c>
      <c r="G560" s="360" t="inlineStr">
        <is>
          <t>ОЗП</t>
        </is>
      </c>
      <c r="H560" s="360" t="inlineStr">
        <is>
          <t>Основная ЗП рабочих</t>
        </is>
      </c>
      <c r="I560" s="360" t="n"/>
      <c r="J560" s="360" t="n"/>
      <c r="K560" s="360" t="n">
        <v>205</v>
      </c>
      <c r="L560" s="360" t="n">
        <v>14</v>
      </c>
      <c r="M560" s="360" t="n">
        <v>3</v>
      </c>
      <c r="N560" s="360" t="inlineStr"/>
      <c r="O560" s="360" t="n">
        <v>0</v>
      </c>
      <c r="P560" s="360" t="n"/>
      <c r="Q560" s="360" t="n"/>
      <c r="R560" s="360" t="n"/>
      <c r="S560" s="360" t="n"/>
      <c r="T560" s="360" t="n"/>
      <c r="U560" s="360" t="n"/>
      <c r="V560" s="360" t="n"/>
      <c r="W560" s="360" t="n">
        <v>0</v>
      </c>
      <c r="X560" s="360" t="n">
        <v>1</v>
      </c>
      <c r="Y560" s="360" t="n">
        <v>0</v>
      </c>
      <c r="Z560" s="360" t="n"/>
      <c r="AA560" s="360" t="n"/>
      <c r="AB560" s="360" t="n"/>
    </row>
    <row r="561">
      <c r="A561" s="360" t="n">
        <v>50</v>
      </c>
      <c r="B561" s="360" t="n">
        <v>0</v>
      </c>
      <c r="C561" s="360" t="n">
        <v>0</v>
      </c>
      <c r="D561" s="360" t="n">
        <v>1</v>
      </c>
      <c r="E561" s="360" t="n">
        <v>232</v>
      </c>
      <c r="F561" s="360">
        <f>ROUND(Source!BC545,O561)</f>
        <v/>
      </c>
      <c r="G561" s="360" t="inlineStr">
        <is>
          <t>ОЗПсНРиСП</t>
        </is>
      </c>
      <c r="H561" s="360" t="inlineStr">
        <is>
          <t>Основная ЗП рабочих по ТСН-2001.16</t>
        </is>
      </c>
      <c r="I561" s="360" t="n"/>
      <c r="J561" s="360" t="n"/>
      <c r="K561" s="360" t="n">
        <v>232</v>
      </c>
      <c r="L561" s="360" t="n">
        <v>15</v>
      </c>
      <c r="M561" s="360" t="n">
        <v>3</v>
      </c>
      <c r="N561" s="360" t="inlineStr"/>
      <c r="O561" s="360" t="n">
        <v>0</v>
      </c>
      <c r="P561" s="360" t="n"/>
      <c r="Q561" s="360" t="n"/>
      <c r="R561" s="360" t="n"/>
      <c r="S561" s="360" t="n"/>
      <c r="T561" s="360" t="n"/>
      <c r="U561" s="360" t="n"/>
      <c r="V561" s="360" t="n"/>
      <c r="W561" s="360" t="n">
        <v>0</v>
      </c>
      <c r="X561" s="360" t="n">
        <v>1</v>
      </c>
      <c r="Y561" s="360" t="n">
        <v>0</v>
      </c>
      <c r="Z561" s="360" t="n"/>
      <c r="AA561" s="360" t="n"/>
      <c r="AB561" s="360" t="n"/>
    </row>
    <row r="562">
      <c r="A562" s="360" t="n">
        <v>50</v>
      </c>
      <c r="B562" s="360" t="n">
        <v>0</v>
      </c>
      <c r="C562" s="360" t="n">
        <v>0</v>
      </c>
      <c r="D562" s="360" t="n">
        <v>1</v>
      </c>
      <c r="E562" s="360" t="n">
        <v>214</v>
      </c>
      <c r="F562" s="360">
        <f>ROUND(Source!AS545,O562)</f>
        <v/>
      </c>
      <c r="G562" s="360" t="inlineStr">
        <is>
          <t>Строит</t>
        </is>
      </c>
      <c r="H562" s="360" t="inlineStr">
        <is>
          <t>Строительные работы с НР и СП</t>
        </is>
      </c>
      <c r="I562" s="360" t="n"/>
      <c r="J562" s="360" t="n"/>
      <c r="K562" s="360" t="n">
        <v>214</v>
      </c>
      <c r="L562" s="360" t="n">
        <v>16</v>
      </c>
      <c r="M562" s="360" t="n">
        <v>3</v>
      </c>
      <c r="N562" s="360" t="inlineStr"/>
      <c r="O562" s="360" t="n">
        <v>0</v>
      </c>
      <c r="P562" s="360" t="n"/>
      <c r="Q562" s="360" t="n"/>
      <c r="R562" s="360" t="n"/>
      <c r="S562" s="360" t="n"/>
      <c r="T562" s="360" t="n"/>
      <c r="U562" s="360" t="n"/>
      <c r="V562" s="360" t="n"/>
      <c r="W562" s="360" t="n">
        <v>0</v>
      </c>
      <c r="X562" s="360" t="n">
        <v>1</v>
      </c>
      <c r="Y562" s="360" t="n">
        <v>0</v>
      </c>
      <c r="Z562" s="360" t="n"/>
      <c r="AA562" s="360" t="n"/>
      <c r="AB562" s="360" t="n"/>
    </row>
    <row r="563">
      <c r="A563" s="360" t="n">
        <v>50</v>
      </c>
      <c r="B563" s="360" t="n">
        <v>0</v>
      </c>
      <c r="C563" s="360" t="n">
        <v>0</v>
      </c>
      <c r="D563" s="360" t="n">
        <v>1</v>
      </c>
      <c r="E563" s="360" t="n">
        <v>215</v>
      </c>
      <c r="F563" s="360">
        <f>ROUND(Source!AT545,O563)</f>
        <v/>
      </c>
      <c r="G563" s="360" t="inlineStr">
        <is>
          <t>Монтаж</t>
        </is>
      </c>
      <c r="H563" s="360" t="inlineStr">
        <is>
          <t>Монтажные работы с НР и СП</t>
        </is>
      </c>
      <c r="I563" s="360" t="n"/>
      <c r="J563" s="360" t="n"/>
      <c r="K563" s="360" t="n">
        <v>215</v>
      </c>
      <c r="L563" s="360" t="n">
        <v>17</v>
      </c>
      <c r="M563" s="360" t="n">
        <v>3</v>
      </c>
      <c r="N563" s="360" t="inlineStr"/>
      <c r="O563" s="360" t="n">
        <v>0</v>
      </c>
      <c r="P563" s="360" t="n"/>
      <c r="Q563" s="360" t="n"/>
      <c r="R563" s="360" t="n"/>
      <c r="S563" s="360" t="n"/>
      <c r="T563" s="360" t="n"/>
      <c r="U563" s="360" t="n"/>
      <c r="V563" s="360" t="n"/>
      <c r="W563" s="360" t="n">
        <v>0</v>
      </c>
      <c r="X563" s="360" t="n">
        <v>1</v>
      </c>
      <c r="Y563" s="360" t="n">
        <v>0</v>
      </c>
      <c r="Z563" s="360" t="n"/>
      <c r="AA563" s="360" t="n"/>
      <c r="AB563" s="360" t="n"/>
    </row>
    <row r="564">
      <c r="A564" s="360" t="n">
        <v>50</v>
      </c>
      <c r="B564" s="360" t="n">
        <v>0</v>
      </c>
      <c r="C564" s="360" t="n">
        <v>0</v>
      </c>
      <c r="D564" s="360" t="n">
        <v>1</v>
      </c>
      <c r="E564" s="360" t="n">
        <v>217</v>
      </c>
      <c r="F564" s="360">
        <f>ROUND(Source!AU545,O564)</f>
        <v/>
      </c>
      <c r="G564" s="360" t="inlineStr">
        <is>
          <t>Прочие</t>
        </is>
      </c>
      <c r="H564" s="360" t="inlineStr">
        <is>
          <t>Прочие работы с НР и СП</t>
        </is>
      </c>
      <c r="I564" s="360" t="n"/>
      <c r="J564" s="360" t="n"/>
      <c r="K564" s="360" t="n">
        <v>217</v>
      </c>
      <c r="L564" s="360" t="n">
        <v>18</v>
      </c>
      <c r="M564" s="360" t="n">
        <v>3</v>
      </c>
      <c r="N564" s="360" t="inlineStr"/>
      <c r="O564" s="360" t="n">
        <v>0</v>
      </c>
      <c r="P564" s="360" t="n"/>
      <c r="Q564" s="360" t="n"/>
      <c r="R564" s="360" t="n"/>
      <c r="S564" s="360" t="n"/>
      <c r="T564" s="360" t="n"/>
      <c r="U564" s="360" t="n"/>
      <c r="V564" s="360" t="n"/>
      <c r="W564" s="360" t="n">
        <v>0</v>
      </c>
      <c r="X564" s="360" t="n">
        <v>1</v>
      </c>
      <c r="Y564" s="360" t="n">
        <v>0</v>
      </c>
      <c r="Z564" s="360" t="n"/>
      <c r="AA564" s="360" t="n"/>
      <c r="AB564" s="360" t="n"/>
    </row>
    <row r="565">
      <c r="A565" s="360" t="n">
        <v>50</v>
      </c>
      <c r="B565" s="360" t="n">
        <v>0</v>
      </c>
      <c r="C565" s="360" t="n">
        <v>0</v>
      </c>
      <c r="D565" s="360" t="n">
        <v>1</v>
      </c>
      <c r="E565" s="360" t="n">
        <v>230</v>
      </c>
      <c r="F565" s="360">
        <f>ROUND(Source!BA545,O565)</f>
        <v/>
      </c>
      <c r="G565" s="360" t="inlineStr">
        <is>
          <t>ПрочиеЗатр</t>
        </is>
      </c>
      <c r="H565" s="360" t="inlineStr">
        <is>
          <t>Прочие затраты по ТСН-2001.16</t>
        </is>
      </c>
      <c r="I565" s="360" t="n"/>
      <c r="J565" s="360" t="n"/>
      <c r="K565" s="360" t="n">
        <v>230</v>
      </c>
      <c r="L565" s="360" t="n">
        <v>19</v>
      </c>
      <c r="M565" s="360" t="n">
        <v>3</v>
      </c>
      <c r="N565" s="360" t="inlineStr"/>
      <c r="O565" s="360" t="n">
        <v>0</v>
      </c>
      <c r="P565" s="360" t="n"/>
      <c r="Q565" s="360" t="n"/>
      <c r="R565" s="360" t="n"/>
      <c r="S565" s="360" t="n"/>
      <c r="T565" s="360" t="n"/>
      <c r="U565" s="360" t="n"/>
      <c r="V565" s="360" t="n"/>
      <c r="W565" s="360" t="n">
        <v>0</v>
      </c>
      <c r="X565" s="360" t="n">
        <v>1</v>
      </c>
      <c r="Y565" s="360" t="n">
        <v>0</v>
      </c>
      <c r="Z565" s="360" t="n"/>
      <c r="AA565" s="360" t="n"/>
      <c r="AB565" s="360" t="n"/>
    </row>
    <row r="566">
      <c r="A566" s="360" t="n">
        <v>50</v>
      </c>
      <c r="B566" s="360" t="n">
        <v>0</v>
      </c>
      <c r="C566" s="360" t="n">
        <v>0</v>
      </c>
      <c r="D566" s="360" t="n">
        <v>1</v>
      </c>
      <c r="E566" s="360" t="n">
        <v>206</v>
      </c>
      <c r="F566" s="360">
        <f>ROUND(Source!T545,O566)</f>
        <v/>
      </c>
      <c r="G566" s="360" t="inlineStr">
        <is>
          <t>ВозврМат</t>
        </is>
      </c>
      <c r="H566" s="360" t="inlineStr">
        <is>
          <t>Возврат материалов</t>
        </is>
      </c>
      <c r="I566" s="360" t="n"/>
      <c r="J566" s="360" t="n"/>
      <c r="K566" s="360" t="n">
        <v>206</v>
      </c>
      <c r="L566" s="360" t="n">
        <v>20</v>
      </c>
      <c r="M566" s="360" t="n">
        <v>3</v>
      </c>
      <c r="N566" s="360" t="inlineStr"/>
      <c r="O566" s="360" t="n">
        <v>0</v>
      </c>
      <c r="P566" s="360" t="n"/>
      <c r="Q566" s="360" t="n"/>
      <c r="R566" s="360" t="n"/>
      <c r="S566" s="360" t="n"/>
      <c r="T566" s="360" t="n"/>
      <c r="U566" s="360" t="n"/>
      <c r="V566" s="360" t="n"/>
      <c r="W566" s="360" t="n">
        <v>0</v>
      </c>
      <c r="X566" s="360" t="n">
        <v>1</v>
      </c>
      <c r="Y566" s="360" t="n">
        <v>0</v>
      </c>
      <c r="Z566" s="360" t="n"/>
      <c r="AA566" s="360" t="n"/>
      <c r="AB566" s="360" t="n"/>
    </row>
    <row r="567">
      <c r="A567" s="360" t="n">
        <v>50</v>
      </c>
      <c r="B567" s="360" t="n">
        <v>0</v>
      </c>
      <c r="C567" s="360" t="n">
        <v>0</v>
      </c>
      <c r="D567" s="360" t="n">
        <v>1</v>
      </c>
      <c r="E567" s="360" t="n">
        <v>207</v>
      </c>
      <c r="F567" s="360">
        <f>ROUND(Source!U545,O567)</f>
        <v/>
      </c>
      <c r="G567" s="360" t="inlineStr">
        <is>
          <t>ТрудСтр</t>
        </is>
      </c>
      <c r="H567" s="360" t="inlineStr">
        <is>
          <t>Трудозатраты строителей</t>
        </is>
      </c>
      <c r="I567" s="360" t="n"/>
      <c r="J567" s="360" t="n"/>
      <c r="K567" s="360" t="n">
        <v>207</v>
      </c>
      <c r="L567" s="360" t="n">
        <v>21</v>
      </c>
      <c r="M567" s="360" t="n">
        <v>3</v>
      </c>
      <c r="N567" s="360" t="inlineStr"/>
      <c r="O567" s="360" t="n">
        <v>7</v>
      </c>
      <c r="P567" s="360" t="n"/>
      <c r="Q567" s="360" t="n"/>
      <c r="R567" s="360" t="n"/>
      <c r="S567" s="360" t="n"/>
      <c r="T567" s="360" t="n"/>
      <c r="U567" s="360" t="n"/>
      <c r="V567" s="360" t="n"/>
      <c r="W567" s="360" t="n">
        <v>0</v>
      </c>
      <c r="X567" s="360" t="n">
        <v>1</v>
      </c>
      <c r="Y567" s="360" t="n">
        <v>0</v>
      </c>
      <c r="Z567" s="360" t="n"/>
      <c r="AA567" s="360" t="n"/>
      <c r="AB567" s="360" t="n"/>
    </row>
    <row r="568">
      <c r="A568" s="360" t="n">
        <v>50</v>
      </c>
      <c r="B568" s="360" t="n">
        <v>0</v>
      </c>
      <c r="C568" s="360" t="n">
        <v>0</v>
      </c>
      <c r="D568" s="360" t="n">
        <v>1</v>
      </c>
      <c r="E568" s="360" t="n">
        <v>208</v>
      </c>
      <c r="F568" s="360">
        <f>ROUND(Source!V545,O568)</f>
        <v/>
      </c>
      <c r="G568" s="360" t="inlineStr">
        <is>
          <t>ТрудМаш</t>
        </is>
      </c>
      <c r="H568" s="360" t="inlineStr">
        <is>
          <t>Трудозатраты машинистов</t>
        </is>
      </c>
      <c r="I568" s="360" t="n"/>
      <c r="J568" s="360" t="n"/>
      <c r="K568" s="360" t="n">
        <v>208</v>
      </c>
      <c r="L568" s="360" t="n">
        <v>22</v>
      </c>
      <c r="M568" s="360" t="n">
        <v>3</v>
      </c>
      <c r="N568" s="360" t="inlineStr"/>
      <c r="O568" s="360" t="n">
        <v>7</v>
      </c>
      <c r="P568" s="360" t="n"/>
      <c r="Q568" s="360" t="n"/>
      <c r="R568" s="360" t="n"/>
      <c r="S568" s="360" t="n"/>
      <c r="T568" s="360" t="n"/>
      <c r="U568" s="360" t="n"/>
      <c r="V568" s="360" t="n"/>
      <c r="W568" s="360" t="n">
        <v>0</v>
      </c>
      <c r="X568" s="360" t="n">
        <v>1</v>
      </c>
      <c r="Y568" s="360" t="n">
        <v>0</v>
      </c>
      <c r="Z568" s="360" t="n"/>
      <c r="AA568" s="360" t="n"/>
      <c r="AB568" s="360" t="n"/>
    </row>
    <row r="569">
      <c r="A569" s="360" t="n">
        <v>50</v>
      </c>
      <c r="B569" s="360" t="n">
        <v>0</v>
      </c>
      <c r="C569" s="360" t="n">
        <v>0</v>
      </c>
      <c r="D569" s="360" t="n">
        <v>1</v>
      </c>
      <c r="E569" s="360" t="n">
        <v>209</v>
      </c>
      <c r="F569" s="360">
        <f>ROUND(Source!W545,O569)</f>
        <v/>
      </c>
      <c r="G569" s="360" t="inlineStr">
        <is>
          <t>ТранспМат</t>
        </is>
      </c>
      <c r="H569" s="360" t="inlineStr">
        <is>
          <t>Транспорт материалов</t>
        </is>
      </c>
      <c r="I569" s="360" t="n"/>
      <c r="J569" s="360" t="n"/>
      <c r="K569" s="360" t="n">
        <v>209</v>
      </c>
      <c r="L569" s="360" t="n">
        <v>23</v>
      </c>
      <c r="M569" s="360" t="n">
        <v>3</v>
      </c>
      <c r="N569" s="360" t="inlineStr"/>
      <c r="O569" s="360" t="n">
        <v>0</v>
      </c>
      <c r="P569" s="360" t="n"/>
      <c r="Q569" s="360" t="n"/>
      <c r="R569" s="360" t="n"/>
      <c r="S569" s="360" t="n"/>
      <c r="T569" s="360" t="n"/>
      <c r="U569" s="360" t="n"/>
      <c r="V569" s="360" t="n"/>
      <c r="W569" s="360" t="n">
        <v>0</v>
      </c>
      <c r="X569" s="360" t="n">
        <v>1</v>
      </c>
      <c r="Y569" s="360" t="n">
        <v>0</v>
      </c>
      <c r="Z569" s="360" t="n"/>
      <c r="AA569" s="360" t="n"/>
      <c r="AB569" s="360" t="n"/>
    </row>
    <row r="570">
      <c r="A570" s="360" t="n">
        <v>50</v>
      </c>
      <c r="B570" s="360" t="n">
        <v>0</v>
      </c>
      <c r="C570" s="360" t="n">
        <v>0</v>
      </c>
      <c r="D570" s="360" t="n">
        <v>1</v>
      </c>
      <c r="E570" s="360" t="n">
        <v>233</v>
      </c>
      <c r="F570" s="360">
        <f>ROUND(Source!BD545,O570)</f>
        <v/>
      </c>
      <c r="G570" s="360" t="inlineStr">
        <is>
          <t>Перевозка</t>
        </is>
      </c>
      <c r="H570" s="360" t="inlineStr">
        <is>
          <t>Перевозка грузов</t>
        </is>
      </c>
      <c r="I570" s="360" t="n"/>
      <c r="J570" s="360" t="n"/>
      <c r="K570" s="360" t="n">
        <v>233</v>
      </c>
      <c r="L570" s="360" t="n">
        <v>24</v>
      </c>
      <c r="M570" s="360" t="n">
        <v>3</v>
      </c>
      <c r="N570" s="360" t="inlineStr"/>
      <c r="O570" s="360" t="n">
        <v>0</v>
      </c>
      <c r="P570" s="360" t="n"/>
      <c r="Q570" s="360" t="n"/>
      <c r="R570" s="360" t="n"/>
      <c r="S570" s="360" t="n"/>
      <c r="T570" s="360" t="n"/>
      <c r="U570" s="360" t="n"/>
      <c r="V570" s="360" t="n"/>
      <c r="W570" s="360" t="n">
        <v>0</v>
      </c>
      <c r="X570" s="360" t="n">
        <v>1</v>
      </c>
      <c r="Y570" s="360" t="n">
        <v>0</v>
      </c>
      <c r="Z570" s="360" t="n"/>
      <c r="AA570" s="360" t="n"/>
      <c r="AB570" s="360" t="n"/>
    </row>
    <row r="571">
      <c r="A571" s="360" t="n">
        <v>50</v>
      </c>
      <c r="B571" s="360" t="n">
        <v>0</v>
      </c>
      <c r="C571" s="360" t="n">
        <v>0</v>
      </c>
      <c r="D571" s="360" t="n">
        <v>1</v>
      </c>
      <c r="E571" s="360" t="n">
        <v>210</v>
      </c>
      <c r="F571" s="360">
        <f>ROUND(Source!X545,O571)</f>
        <v/>
      </c>
      <c r="G571" s="360" t="inlineStr">
        <is>
          <t>НР</t>
        </is>
      </c>
      <c r="H571" s="360" t="inlineStr">
        <is>
          <t>Накладные расходы</t>
        </is>
      </c>
      <c r="I571" s="360" t="n"/>
      <c r="J571" s="360" t="n"/>
      <c r="K571" s="360" t="n">
        <v>210</v>
      </c>
      <c r="L571" s="360" t="n">
        <v>25</v>
      </c>
      <c r="M571" s="360" t="n">
        <v>3</v>
      </c>
      <c r="N571" s="360" t="inlineStr"/>
      <c r="O571" s="360" t="n">
        <v>0</v>
      </c>
      <c r="P571" s="360" t="n"/>
      <c r="Q571" s="360" t="n"/>
      <c r="R571" s="360" t="n"/>
      <c r="S571" s="360" t="n"/>
      <c r="T571" s="360" t="n"/>
      <c r="U571" s="360" t="n"/>
      <c r="V571" s="360" t="n"/>
      <c r="W571" s="360" t="n">
        <v>0</v>
      </c>
      <c r="X571" s="360" t="n">
        <v>1</v>
      </c>
      <c r="Y571" s="360" t="n">
        <v>0</v>
      </c>
      <c r="Z571" s="360" t="n"/>
      <c r="AA571" s="360" t="n"/>
      <c r="AB571" s="360" t="n"/>
    </row>
    <row r="572">
      <c r="A572" s="360" t="n">
        <v>50</v>
      </c>
      <c r="B572" s="360" t="n">
        <v>0</v>
      </c>
      <c r="C572" s="360" t="n">
        <v>0</v>
      </c>
      <c r="D572" s="360" t="n">
        <v>1</v>
      </c>
      <c r="E572" s="360" t="n">
        <v>211</v>
      </c>
      <c r="F572" s="360">
        <f>ROUND(Source!Y545,O572)</f>
        <v/>
      </c>
      <c r="G572" s="360" t="inlineStr">
        <is>
          <t>СмПриб</t>
        </is>
      </c>
      <c r="H572" s="360" t="inlineStr">
        <is>
          <t>Сметная прибыль</t>
        </is>
      </c>
      <c r="I572" s="360" t="n"/>
      <c r="J572" s="360" t="n"/>
      <c r="K572" s="360" t="n">
        <v>211</v>
      </c>
      <c r="L572" s="360" t="n">
        <v>26</v>
      </c>
      <c r="M572" s="360" t="n">
        <v>3</v>
      </c>
      <c r="N572" s="360" t="inlineStr"/>
      <c r="O572" s="360" t="n">
        <v>0</v>
      </c>
      <c r="P572" s="360" t="n"/>
      <c r="Q572" s="360" t="n"/>
      <c r="R572" s="360" t="n"/>
      <c r="S572" s="360" t="n"/>
      <c r="T572" s="360" t="n"/>
      <c r="U572" s="360" t="n"/>
      <c r="V572" s="360" t="n"/>
      <c r="W572" s="360" t="n">
        <v>0</v>
      </c>
      <c r="X572" s="360" t="n">
        <v>1</v>
      </c>
      <c r="Y572" s="360" t="n">
        <v>0</v>
      </c>
      <c r="Z572" s="360" t="n"/>
      <c r="AA572" s="360" t="n"/>
      <c r="AB572" s="360" t="n"/>
    </row>
    <row r="573">
      <c r="A573" s="360" t="n">
        <v>50</v>
      </c>
      <c r="B573" s="360" t="n">
        <v>0</v>
      </c>
      <c r="C573" s="360" t="n">
        <v>0</v>
      </c>
      <c r="D573" s="360" t="n">
        <v>1</v>
      </c>
      <c r="E573" s="360" t="n">
        <v>224</v>
      </c>
      <c r="F573" s="360">
        <f>ROUND(Source!AR545,O573)</f>
        <v/>
      </c>
      <c r="G573" s="360" t="inlineStr">
        <is>
          <t>Всего</t>
        </is>
      </c>
      <c r="H573" s="360" t="inlineStr">
        <is>
          <t>Всего с НР и СП</t>
        </is>
      </c>
      <c r="I573" s="360" t="n"/>
      <c r="J573" s="360" t="n"/>
      <c r="K573" s="360" t="n">
        <v>224</v>
      </c>
      <c r="L573" s="360" t="n">
        <v>27</v>
      </c>
      <c r="M573" s="360" t="n">
        <v>3</v>
      </c>
      <c r="N573" s="360" t="inlineStr"/>
      <c r="O573" s="360" t="n">
        <v>0</v>
      </c>
      <c r="P573" s="360" t="n"/>
      <c r="Q573" s="360" t="n"/>
      <c r="R573" s="360" t="n"/>
      <c r="S573" s="360" t="n"/>
      <c r="T573" s="360" t="n"/>
      <c r="U573" s="360" t="n"/>
      <c r="V573" s="360" t="n"/>
      <c r="W573" s="360" t="n">
        <v>0</v>
      </c>
      <c r="X573" s="360" t="n">
        <v>1</v>
      </c>
      <c r="Y573" s="360" t="n">
        <v>0</v>
      </c>
      <c r="Z573" s="360" t="n"/>
      <c r="AA573" s="360" t="n"/>
      <c r="AB573" s="360" t="n"/>
    </row>
    <row r="574">
      <c r="A574" s="360" t="n">
        <v>50</v>
      </c>
      <c r="B574" s="360" t="n">
        <v>0</v>
      </c>
      <c r="C574" s="360" t="n">
        <v>0</v>
      </c>
      <c r="D574" s="360" t="n">
        <v>2</v>
      </c>
      <c r="E574" s="360" t="n">
        <v>0</v>
      </c>
      <c r="F574" s="360">
        <f>ROUND(F573,O574)</f>
        <v/>
      </c>
      <c r="G574" s="360" t="inlineStr">
        <is>
          <t>и1</t>
        </is>
      </c>
      <c r="H574" s="360" t="inlineStr">
        <is>
          <t>Итого</t>
        </is>
      </c>
      <c r="I574" s="360" t="n"/>
      <c r="J574" s="360" t="n"/>
      <c r="K574" s="360" t="n">
        <v>212</v>
      </c>
      <c r="L574" s="360" t="n">
        <v>28</v>
      </c>
      <c r="M574" s="360" t="n">
        <v>0</v>
      </c>
      <c r="N574" s="360" t="inlineStr"/>
      <c r="O574" s="360" t="n">
        <v>0</v>
      </c>
      <c r="P574" s="360" t="n"/>
      <c r="Q574" s="360" t="n"/>
      <c r="R574" s="360" t="n"/>
      <c r="S574" s="360" t="n"/>
      <c r="T574" s="360" t="n"/>
      <c r="U574" s="360" t="n"/>
      <c r="V574" s="360" t="n"/>
      <c r="W574" s="360" t="n">
        <v>0</v>
      </c>
      <c r="X574" s="360" t="n">
        <v>1</v>
      </c>
      <c r="Y574" s="360" t="n">
        <v>0</v>
      </c>
      <c r="Z574" s="360" t="n"/>
      <c r="AA574" s="360" t="n"/>
      <c r="AB574" s="360" t="n"/>
    </row>
    <row r="575">
      <c r="A575" s="360" t="n">
        <v>50</v>
      </c>
      <c r="B575" s="360" t="n">
        <v>0</v>
      </c>
      <c r="C575" s="360" t="n">
        <v>0</v>
      </c>
      <c r="D575" s="360" t="n">
        <v>2</v>
      </c>
      <c r="E575" s="360" t="n">
        <v>0</v>
      </c>
      <c r="F575" s="360">
        <f>ROUND(F574*0.22,O575)</f>
        <v/>
      </c>
      <c r="G575" s="360" t="inlineStr">
        <is>
          <t>и2</t>
        </is>
      </c>
      <c r="H575" s="360" t="inlineStr">
        <is>
          <t>НДС 22%</t>
        </is>
      </c>
      <c r="I575" s="360" t="n"/>
      <c r="J575" s="360" t="n"/>
      <c r="K575" s="360" t="n">
        <v>212</v>
      </c>
      <c r="L575" s="360" t="n">
        <v>29</v>
      </c>
      <c r="M575" s="360" t="n">
        <v>0</v>
      </c>
      <c r="N575" s="360" t="inlineStr"/>
      <c r="O575" s="360" t="n">
        <v>0</v>
      </c>
      <c r="P575" s="360" t="n"/>
      <c r="Q575" s="360" t="n"/>
      <c r="R575" s="360" t="n"/>
      <c r="S575" s="360" t="n"/>
      <c r="T575" s="360" t="n"/>
      <c r="U575" s="360" t="n"/>
      <c r="V575" s="360" t="n"/>
      <c r="W575" s="360" t="n">
        <v>0</v>
      </c>
      <c r="X575" s="360" t="n">
        <v>1</v>
      </c>
      <c r="Y575" s="360" t="n">
        <v>0</v>
      </c>
      <c r="Z575" s="360" t="n"/>
      <c r="AA575" s="360" t="n"/>
      <c r="AB575" s="360" t="n"/>
    </row>
    <row r="576">
      <c r="A576" s="360" t="n">
        <v>50</v>
      </c>
      <c r="B576" s="360" t="n">
        <v>0</v>
      </c>
      <c r="C576" s="360" t="n">
        <v>0</v>
      </c>
      <c r="D576" s="360" t="n">
        <v>2</v>
      </c>
      <c r="E576" s="360" t="n">
        <v>213</v>
      </c>
      <c r="F576" s="360">
        <f>ROUND(F574+F575,O576)</f>
        <v/>
      </c>
      <c r="G576" s="360" t="inlineStr">
        <is>
          <t>и3</t>
        </is>
      </c>
      <c r="H576" s="360" t="inlineStr">
        <is>
          <t>Всего</t>
        </is>
      </c>
      <c r="I576" s="360" t="n"/>
      <c r="J576" s="360" t="n"/>
      <c r="K576" s="360" t="n">
        <v>212</v>
      </c>
      <c r="L576" s="360" t="n">
        <v>30</v>
      </c>
      <c r="M576" s="360" t="n">
        <v>0</v>
      </c>
      <c r="N576" s="360" t="inlineStr"/>
      <c r="O576" s="360" t="n">
        <v>0</v>
      </c>
      <c r="P576" s="360" t="n"/>
      <c r="Q576" s="360" t="n"/>
      <c r="R576" s="360" t="n"/>
      <c r="S576" s="360" t="n"/>
      <c r="T576" s="360" t="n"/>
      <c r="U576" s="360" t="n"/>
      <c r="V576" s="360" t="n"/>
      <c r="W576" s="360" t="n">
        <v>0</v>
      </c>
      <c r="X576" s="360" t="n">
        <v>1</v>
      </c>
      <c r="Y576" s="360" t="n">
        <v>0</v>
      </c>
      <c r="Z576" s="360" t="n"/>
      <c r="AA576" s="360" t="n"/>
      <c r="AB576" s="360" t="n"/>
    </row>
    <row r="577"/>
    <row r="578">
      <c r="A578" s="356" t="n">
        <v>3</v>
      </c>
      <c r="B578" s="356" t="n">
        <v>0</v>
      </c>
      <c r="C578" s="356" t="n"/>
      <c r="D578" s="356">
        <f>ROW(A586)</f>
        <v/>
      </c>
      <c r="E578" s="356" t="n"/>
      <c r="F578" s="356" t="inlineStr">
        <is>
          <t>Новая локальная смета</t>
        </is>
      </c>
      <c r="G578" s="356" t="inlineStr">
        <is>
          <t>Парковая, д.9 А, кв 4-20</t>
        </is>
      </c>
      <c r="H578" s="356" t="inlineStr"/>
      <c r="I578" s="356" t="n">
        <v>0</v>
      </c>
      <c r="J578" s="356" t="inlineStr"/>
      <c r="K578" s="356" t="n">
        <v>0</v>
      </c>
      <c r="L578" s="356" t="inlineStr">
        <is>
          <t>Новая локальная смета</t>
        </is>
      </c>
      <c r="M578" s="356" t="inlineStr"/>
      <c r="N578" s="356" t="n"/>
      <c r="O578" s="356" t="n"/>
      <c r="P578" s="356" t="n"/>
      <c r="Q578" s="356" t="n"/>
      <c r="R578" s="356" t="n"/>
      <c r="S578" s="356" t="n">
        <v>0</v>
      </c>
      <c r="T578" s="356" t="n"/>
      <c r="U578" s="356" t="inlineStr"/>
      <c r="V578" s="356" t="n">
        <v>0</v>
      </c>
      <c r="W578" s="356" t="n"/>
      <c r="X578" s="356" t="n"/>
      <c r="Y578" s="356" t="n"/>
      <c r="Z578" s="356" t="n"/>
      <c r="AA578" s="356" t="n"/>
      <c r="AB578" s="356" t="inlineStr"/>
      <c r="AC578" s="356" t="inlineStr"/>
      <c r="AD578" s="356" t="inlineStr"/>
      <c r="AE578" s="356" t="inlineStr"/>
      <c r="AF578" s="356" t="inlineStr"/>
      <c r="AG578" s="356" t="inlineStr"/>
      <c r="AH578" s="356" t="n"/>
      <c r="AI578" s="356" t="n"/>
      <c r="AJ578" s="356" t="n"/>
      <c r="AK578" s="356" t="n"/>
      <c r="AL578" s="356" t="n"/>
      <c r="AM578" s="356" t="n"/>
      <c r="AN578" s="356" t="n"/>
      <c r="AO578" s="356" t="n"/>
      <c r="AP578" s="356" t="inlineStr"/>
      <c r="AQ578" s="356" t="inlineStr"/>
      <c r="AR578" s="356" t="inlineStr"/>
      <c r="AS578" s="356" t="n"/>
      <c r="AT578" s="356" t="n"/>
      <c r="AU578" s="356" t="n"/>
      <c r="AV578" s="356" t="n"/>
      <c r="AW578" s="356" t="n"/>
      <c r="AX578" s="356" t="n"/>
      <c r="AY578" s="356" t="n"/>
      <c r="AZ578" s="356" t="inlineStr"/>
      <c r="BA578" s="356" t="n"/>
      <c r="BB578" s="356" t="inlineStr"/>
      <c r="BC578" s="356" t="inlineStr"/>
      <c r="BD578" s="356" t="inlineStr"/>
      <c r="BE578" s="356" t="inlineStr"/>
      <c r="BF578" s="356" t="inlineStr"/>
      <c r="BG578" s="356" t="inlineStr"/>
      <c r="BH578" s="356" t="inlineStr"/>
      <c r="BI578" s="356" t="inlineStr"/>
      <c r="BJ578" s="356" t="inlineStr"/>
      <c r="BK578" s="356" t="inlineStr"/>
      <c r="BL578" s="356" t="inlineStr"/>
      <c r="BM578" s="356" t="inlineStr"/>
      <c r="BN578" s="356" t="inlineStr"/>
      <c r="BO578" s="356" t="inlineStr"/>
      <c r="BP578" s="356" t="inlineStr"/>
      <c r="BQ578" s="356" t="n"/>
      <c r="BR578" s="356" t="n"/>
      <c r="BS578" s="356" t="n"/>
      <c r="BT578" s="356" t="n"/>
      <c r="BU578" s="356" t="n"/>
      <c r="BV578" s="356" t="n"/>
      <c r="BW578" s="356" t="n"/>
      <c r="BX578" s="356" t="n">
        <v>0</v>
      </c>
      <c r="BY578" s="356" t="n"/>
      <c r="BZ578" s="356" t="n"/>
      <c r="CA578" s="356" t="n"/>
      <c r="CB578" s="356" t="n"/>
      <c r="CC578" s="356" t="n"/>
      <c r="CD578" s="356" t="n"/>
      <c r="CE578" s="356" t="n"/>
      <c r="CF578" s="356" t="n">
        <v>0</v>
      </c>
      <c r="CG578" s="356" t="n">
        <v>0</v>
      </c>
      <c r="CH578" s="356" t="n"/>
      <c r="CI578" s="356" t="inlineStr"/>
      <c r="CJ578" s="356" t="inlineStr"/>
      <c r="CK578" t="inlineStr"/>
      <c r="CL578" t="inlineStr"/>
      <c r="CM578" t="inlineStr"/>
      <c r="CN578" t="inlineStr"/>
      <c r="CO578" t="inlineStr"/>
      <c r="CP578" t="inlineStr"/>
      <c r="CQ578" t="inlineStr"/>
    </row>
    <row r="579"/>
    <row r="580">
      <c r="A580" s="358" t="n">
        <v>52</v>
      </c>
      <c r="B580" s="358">
        <f>B586</f>
        <v/>
      </c>
      <c r="C580" s="358">
        <f>C586</f>
        <v/>
      </c>
      <c r="D580" s="358">
        <f>D586</f>
        <v/>
      </c>
      <c r="E580" s="358">
        <f>E586</f>
        <v/>
      </c>
      <c r="F580" s="358">
        <f>F586</f>
        <v/>
      </c>
      <c r="G580" s="358">
        <f>G586</f>
        <v/>
      </c>
      <c r="H580" s="358" t="n"/>
      <c r="I580" s="358" t="n"/>
      <c r="J580" s="358" t="n"/>
      <c r="K580" s="358" t="n"/>
      <c r="L580" s="358" t="n"/>
      <c r="M580" s="358" t="n"/>
      <c r="N580" s="358" t="n"/>
      <c r="O580" s="358">
        <f>O586</f>
        <v/>
      </c>
      <c r="P580" s="358">
        <f>P586</f>
        <v/>
      </c>
      <c r="Q580" s="358">
        <f>Q586</f>
        <v/>
      </c>
      <c r="R580" s="358">
        <f>R586</f>
        <v/>
      </c>
      <c r="S580" s="358">
        <f>S586</f>
        <v/>
      </c>
      <c r="T580" s="358">
        <f>T586</f>
        <v/>
      </c>
      <c r="U580" s="358">
        <f>U586</f>
        <v/>
      </c>
      <c r="V580" s="358">
        <f>V586</f>
        <v/>
      </c>
      <c r="W580" s="358">
        <f>W586</f>
        <v/>
      </c>
      <c r="X580" s="358">
        <f>X586</f>
        <v/>
      </c>
      <c r="Y580" s="358">
        <f>Y586</f>
        <v/>
      </c>
      <c r="Z580" s="358">
        <f>Z586</f>
        <v/>
      </c>
      <c r="AA580" s="358">
        <f>AA586</f>
        <v/>
      </c>
      <c r="AB580" s="358">
        <f>AB586</f>
        <v/>
      </c>
      <c r="AC580" s="358">
        <f>AC586</f>
        <v/>
      </c>
      <c r="AD580" s="358">
        <f>AD586</f>
        <v/>
      </c>
      <c r="AE580" s="358">
        <f>AE586</f>
        <v/>
      </c>
      <c r="AF580" s="358">
        <f>AF586</f>
        <v/>
      </c>
      <c r="AG580" s="358">
        <f>AG586</f>
        <v/>
      </c>
      <c r="AH580" s="358">
        <f>AH586</f>
        <v/>
      </c>
      <c r="AI580" s="358">
        <f>AI586</f>
        <v/>
      </c>
      <c r="AJ580" s="358">
        <f>AJ586</f>
        <v/>
      </c>
      <c r="AK580" s="358">
        <f>AK586</f>
        <v/>
      </c>
      <c r="AL580" s="358">
        <f>AL586</f>
        <v/>
      </c>
      <c r="AM580" s="358">
        <f>AM586</f>
        <v/>
      </c>
      <c r="AN580" s="358">
        <f>AN586</f>
        <v/>
      </c>
      <c r="AO580" s="358">
        <f>AO586</f>
        <v/>
      </c>
      <c r="AP580" s="358">
        <f>AP586</f>
        <v/>
      </c>
      <c r="AQ580" s="358">
        <f>AQ586</f>
        <v/>
      </c>
      <c r="AR580" s="358">
        <f>AR586</f>
        <v/>
      </c>
      <c r="AS580" s="358">
        <f>AS586</f>
        <v/>
      </c>
      <c r="AT580" s="358">
        <f>AT586</f>
        <v/>
      </c>
      <c r="AU580" s="358">
        <f>AU586</f>
        <v/>
      </c>
      <c r="AV580" s="358">
        <f>AV586</f>
        <v/>
      </c>
      <c r="AW580" s="358">
        <f>AW586</f>
        <v/>
      </c>
      <c r="AX580" s="358">
        <f>AX586</f>
        <v/>
      </c>
      <c r="AY580" s="358">
        <f>AY586</f>
        <v/>
      </c>
      <c r="AZ580" s="358">
        <f>AZ586</f>
        <v/>
      </c>
      <c r="BA580" s="358">
        <f>BA586</f>
        <v/>
      </c>
      <c r="BB580" s="358">
        <f>BB586</f>
        <v/>
      </c>
      <c r="BC580" s="358">
        <f>BC586</f>
        <v/>
      </c>
      <c r="BD580" s="358">
        <f>BD586</f>
        <v/>
      </c>
      <c r="BE580" s="358">
        <f>BE586</f>
        <v/>
      </c>
      <c r="BF580" s="358">
        <f>BF586</f>
        <v/>
      </c>
      <c r="BG580" s="358">
        <f>BG586</f>
        <v/>
      </c>
      <c r="BH580" s="358">
        <f>BH586</f>
        <v/>
      </c>
      <c r="BI580" s="358">
        <f>BI586</f>
        <v/>
      </c>
      <c r="BJ580" s="358">
        <f>BJ586</f>
        <v/>
      </c>
      <c r="BK580" s="358">
        <f>BK586</f>
        <v/>
      </c>
      <c r="BL580" s="358">
        <f>BL586</f>
        <v/>
      </c>
      <c r="BM580" s="358">
        <f>BM586</f>
        <v/>
      </c>
      <c r="BN580" s="358">
        <f>BN586</f>
        <v/>
      </c>
      <c r="BO580" s="358">
        <f>BO586</f>
        <v/>
      </c>
      <c r="BP580" s="358">
        <f>BP586</f>
        <v/>
      </c>
      <c r="BQ580" s="358">
        <f>BQ586</f>
        <v/>
      </c>
      <c r="BR580" s="358">
        <f>BR586</f>
        <v/>
      </c>
      <c r="BS580" s="358">
        <f>BS586</f>
        <v/>
      </c>
      <c r="BT580" s="358">
        <f>BT586</f>
        <v/>
      </c>
      <c r="BU580" s="358">
        <f>BU586</f>
        <v/>
      </c>
      <c r="BV580" s="358">
        <f>BV586</f>
        <v/>
      </c>
      <c r="BW580" s="358">
        <f>BW586</f>
        <v/>
      </c>
      <c r="BX580" s="358">
        <f>BX586</f>
        <v/>
      </c>
      <c r="BY580" s="358">
        <f>BY586</f>
        <v/>
      </c>
      <c r="BZ580" s="358">
        <f>BZ586</f>
        <v/>
      </c>
      <c r="CA580" s="358">
        <f>CA586</f>
        <v/>
      </c>
      <c r="CB580" s="358">
        <f>CB586</f>
        <v/>
      </c>
      <c r="CC580" s="358">
        <f>CC586</f>
        <v/>
      </c>
      <c r="CD580" s="358">
        <f>CD586</f>
        <v/>
      </c>
      <c r="CE580" s="358">
        <f>CE586</f>
        <v/>
      </c>
      <c r="CF580" s="358">
        <f>CF586</f>
        <v/>
      </c>
      <c r="CG580" s="358">
        <f>CG586</f>
        <v/>
      </c>
      <c r="CH580" s="358">
        <f>CH586</f>
        <v/>
      </c>
      <c r="CI580" s="358">
        <f>CI586</f>
        <v/>
      </c>
      <c r="CJ580" s="358">
        <f>CJ586</f>
        <v/>
      </c>
      <c r="CK580" s="358">
        <f>CK586</f>
        <v/>
      </c>
      <c r="CL580" s="358">
        <f>CL586</f>
        <v/>
      </c>
      <c r="CM580" s="358">
        <f>CM586</f>
        <v/>
      </c>
      <c r="CN580" s="358">
        <f>CN586</f>
        <v/>
      </c>
      <c r="CO580" s="358">
        <f>CO586</f>
        <v/>
      </c>
      <c r="CP580" s="358">
        <f>CP586</f>
        <v/>
      </c>
      <c r="CQ580" s="358">
        <f>CQ586</f>
        <v/>
      </c>
      <c r="CR580" s="358">
        <f>CR586</f>
        <v/>
      </c>
      <c r="CS580" s="358">
        <f>CS586</f>
        <v/>
      </c>
      <c r="CT580" s="358">
        <f>CT586</f>
        <v/>
      </c>
      <c r="CU580" s="358">
        <f>CU586</f>
        <v/>
      </c>
      <c r="CV580" s="358">
        <f>CV586</f>
        <v/>
      </c>
      <c r="CW580" s="358">
        <f>CW586</f>
        <v/>
      </c>
      <c r="CX580" s="358">
        <f>CX586</f>
        <v/>
      </c>
      <c r="CY580" s="358">
        <f>CY586</f>
        <v/>
      </c>
      <c r="CZ580" s="358">
        <f>CZ586</f>
        <v/>
      </c>
      <c r="DA580" s="358">
        <f>DA586</f>
        <v/>
      </c>
      <c r="DB580" s="358">
        <f>DB586</f>
        <v/>
      </c>
      <c r="DC580" s="358">
        <f>DC586</f>
        <v/>
      </c>
      <c r="DD580" s="358">
        <f>DD586</f>
        <v/>
      </c>
      <c r="DE580" s="358">
        <f>DE586</f>
        <v/>
      </c>
      <c r="DF580" s="358">
        <f>DF586</f>
        <v/>
      </c>
      <c r="DG580" s="359">
        <f>DG586</f>
        <v/>
      </c>
      <c r="DH580" s="359">
        <f>DH586</f>
        <v/>
      </c>
      <c r="DI580" s="359">
        <f>DI586</f>
        <v/>
      </c>
      <c r="DJ580" s="359">
        <f>DJ586</f>
        <v/>
      </c>
      <c r="DK580" s="359">
        <f>DK586</f>
        <v/>
      </c>
      <c r="DL580" s="359">
        <f>DL586</f>
        <v/>
      </c>
      <c r="DM580" s="359">
        <f>DM586</f>
        <v/>
      </c>
      <c r="DN580" s="359">
        <f>DN586</f>
        <v/>
      </c>
      <c r="DO580" s="359">
        <f>DO586</f>
        <v/>
      </c>
      <c r="DP580" s="359">
        <f>DP586</f>
        <v/>
      </c>
      <c r="DQ580" s="359">
        <f>DQ586</f>
        <v/>
      </c>
      <c r="DR580" s="359">
        <f>DR586</f>
        <v/>
      </c>
      <c r="DS580" s="359">
        <f>DS586</f>
        <v/>
      </c>
      <c r="DT580" s="359">
        <f>DT586</f>
        <v/>
      </c>
      <c r="DU580" s="359">
        <f>DU586</f>
        <v/>
      </c>
      <c r="DV580" s="359">
        <f>DV586</f>
        <v/>
      </c>
      <c r="DW580" s="359">
        <f>DW586</f>
        <v/>
      </c>
      <c r="DX580" s="359">
        <f>DX586</f>
        <v/>
      </c>
      <c r="DY580" s="359">
        <f>DY586</f>
        <v/>
      </c>
      <c r="DZ580" s="359">
        <f>DZ586</f>
        <v/>
      </c>
      <c r="EA580" s="359">
        <f>EA586</f>
        <v/>
      </c>
      <c r="EB580" s="359">
        <f>EB586</f>
        <v/>
      </c>
      <c r="EC580" s="359">
        <f>EC586</f>
        <v/>
      </c>
      <c r="ED580" s="359">
        <f>ED586</f>
        <v/>
      </c>
      <c r="EE580" s="359">
        <f>EE586</f>
        <v/>
      </c>
      <c r="EF580" s="359">
        <f>EF586</f>
        <v/>
      </c>
      <c r="EG580" s="359">
        <f>EG586</f>
        <v/>
      </c>
      <c r="EH580" s="359">
        <f>EH586</f>
        <v/>
      </c>
      <c r="EI580" s="359">
        <f>EI586</f>
        <v/>
      </c>
      <c r="EJ580" s="359">
        <f>EJ586</f>
        <v/>
      </c>
      <c r="EK580" s="359">
        <f>EK586</f>
        <v/>
      </c>
      <c r="EL580" s="359">
        <f>EL586</f>
        <v/>
      </c>
      <c r="EM580" s="359">
        <f>EM586</f>
        <v/>
      </c>
      <c r="EN580" s="359">
        <f>EN586</f>
        <v/>
      </c>
      <c r="EO580" s="359">
        <f>EO586</f>
        <v/>
      </c>
      <c r="EP580" s="359">
        <f>EP586</f>
        <v/>
      </c>
      <c r="EQ580" s="359">
        <f>EQ586</f>
        <v/>
      </c>
      <c r="ER580" s="359">
        <f>ER586</f>
        <v/>
      </c>
      <c r="ES580" s="359">
        <f>ES586</f>
        <v/>
      </c>
      <c r="ET580" s="359">
        <f>ET586</f>
        <v/>
      </c>
      <c r="EU580" s="359">
        <f>EU586</f>
        <v/>
      </c>
      <c r="EV580" s="359">
        <f>EV586</f>
        <v/>
      </c>
      <c r="EW580" s="359">
        <f>EW586</f>
        <v/>
      </c>
      <c r="EX580" s="359">
        <f>EX586</f>
        <v/>
      </c>
      <c r="EY580" s="359">
        <f>EY586</f>
        <v/>
      </c>
      <c r="EZ580" s="359">
        <f>EZ586</f>
        <v/>
      </c>
      <c r="FA580" s="359">
        <f>FA586</f>
        <v/>
      </c>
      <c r="FB580" s="359">
        <f>FB586</f>
        <v/>
      </c>
      <c r="FC580" s="359">
        <f>FC586</f>
        <v/>
      </c>
      <c r="FD580" s="359">
        <f>FD586</f>
        <v/>
      </c>
      <c r="FE580" s="359">
        <f>FE586</f>
        <v/>
      </c>
      <c r="FF580" s="359">
        <f>FF586</f>
        <v/>
      </c>
      <c r="FG580" s="359">
        <f>FG586</f>
        <v/>
      </c>
      <c r="FH580" s="359">
        <f>FH586</f>
        <v/>
      </c>
      <c r="FI580" s="359">
        <f>FI586</f>
        <v/>
      </c>
      <c r="FJ580" s="359">
        <f>FJ586</f>
        <v/>
      </c>
      <c r="FK580" s="359">
        <f>FK586</f>
        <v/>
      </c>
      <c r="FL580" s="359">
        <f>FL586</f>
        <v/>
      </c>
      <c r="FM580" s="359">
        <f>FM586</f>
        <v/>
      </c>
      <c r="FN580" s="359">
        <f>FN586</f>
        <v/>
      </c>
      <c r="FO580" s="359">
        <f>FO586</f>
        <v/>
      </c>
      <c r="FP580" s="359">
        <f>FP586</f>
        <v/>
      </c>
      <c r="FQ580" s="359">
        <f>FQ586</f>
        <v/>
      </c>
      <c r="FR580" s="359">
        <f>FR586</f>
        <v/>
      </c>
      <c r="FS580" s="359">
        <f>FS586</f>
        <v/>
      </c>
      <c r="FT580" s="359">
        <f>FT586</f>
        <v/>
      </c>
      <c r="FU580" s="359">
        <f>FU586</f>
        <v/>
      </c>
      <c r="FV580" s="359">
        <f>FV586</f>
        <v/>
      </c>
      <c r="FW580" s="359">
        <f>FW586</f>
        <v/>
      </c>
      <c r="FX580" s="359">
        <f>FX586</f>
        <v/>
      </c>
      <c r="FY580" s="359">
        <f>FY586</f>
        <v/>
      </c>
      <c r="FZ580" s="359">
        <f>FZ586</f>
        <v/>
      </c>
      <c r="GA580" s="359">
        <f>GA586</f>
        <v/>
      </c>
      <c r="GB580" s="359">
        <f>GB586</f>
        <v/>
      </c>
      <c r="GC580" s="359">
        <f>GC586</f>
        <v/>
      </c>
      <c r="GD580" s="359">
        <f>GD586</f>
        <v/>
      </c>
      <c r="GE580" s="359">
        <f>GE586</f>
        <v/>
      </c>
      <c r="GF580" s="359">
        <f>GF586</f>
        <v/>
      </c>
      <c r="GG580" s="359">
        <f>GG586</f>
        <v/>
      </c>
      <c r="GH580" s="359">
        <f>GH586</f>
        <v/>
      </c>
      <c r="GI580" s="359">
        <f>GI586</f>
        <v/>
      </c>
      <c r="GJ580" s="359">
        <f>GJ586</f>
        <v/>
      </c>
      <c r="GK580" s="359">
        <f>GK586</f>
        <v/>
      </c>
      <c r="GL580" s="359">
        <f>GL586</f>
        <v/>
      </c>
      <c r="GM580" s="359">
        <f>GM586</f>
        <v/>
      </c>
      <c r="GN580" s="359">
        <f>GN586</f>
        <v/>
      </c>
      <c r="GO580" s="359">
        <f>GO586</f>
        <v/>
      </c>
      <c r="GP580" s="359">
        <f>GP586</f>
        <v/>
      </c>
      <c r="GQ580" s="359">
        <f>GQ586</f>
        <v/>
      </c>
      <c r="GR580" s="359">
        <f>GR586</f>
        <v/>
      </c>
      <c r="GS580" s="359">
        <f>GS586</f>
        <v/>
      </c>
      <c r="GT580" s="359">
        <f>GT586</f>
        <v/>
      </c>
      <c r="GU580" s="359">
        <f>GU586</f>
        <v/>
      </c>
      <c r="GV580" s="359">
        <f>GV586</f>
        <v/>
      </c>
      <c r="GW580" s="359">
        <f>GW586</f>
        <v/>
      </c>
      <c r="GX580" s="359">
        <f>GX586</f>
        <v/>
      </c>
    </row>
    <row r="581"/>
    <row r="582">
      <c r="A582" t="n">
        <v>17</v>
      </c>
      <c r="B582" t="n">
        <v>0</v>
      </c>
      <c r="C582">
        <f>ROW(SmtRes!A230)</f>
        <v/>
      </c>
      <c r="D582">
        <f>ROW(EtalonRes!A228)</f>
        <v/>
      </c>
      <c r="E582" t="inlineStr">
        <is>
          <t>1</t>
        </is>
      </c>
      <c r="F582" t="inlineStr">
        <is>
          <t>65-15-7</t>
        </is>
      </c>
      <c r="G582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582" t="inlineStr">
        <is>
          <t>100 м трубопровода</t>
        </is>
      </c>
      <c r="I582">
        <f>ROUND(ROUND(6/100,4),7)</f>
        <v/>
      </c>
      <c r="J582" t="n">
        <v>0</v>
      </c>
      <c r="K582">
        <f>ROUND(ROUND(6/100,4),7)</f>
        <v/>
      </c>
      <c r="O582">
        <f>ROUND(CP582,0)</f>
        <v/>
      </c>
      <c r="P582">
        <f>ROUND(CQ582*I582,0)</f>
        <v/>
      </c>
      <c r="Q582">
        <f>(ROUND((ROUND(((ET582)*I582),0)*BB582),0)+ROUND((ROUND(((AE582-(EU582))*I582),0)*BS582),0))</f>
        <v/>
      </c>
      <c r="R582">
        <f>(ROUND((ROUND(((EU582)*I582),0)*BS582),0)+ROUND((ROUND(((AE582-(EU582))*I582),0)*BS582),0))</f>
        <v/>
      </c>
      <c r="S582">
        <f>ROUND(CT582*I582,0)</f>
        <v/>
      </c>
      <c r="T582">
        <f>ROUND(CU582*I582,0)</f>
        <v/>
      </c>
      <c r="U582">
        <f>ROUND(CV582*I582,7)</f>
        <v/>
      </c>
      <c r="V582">
        <f>ROUND(CW582*I582,7)</f>
        <v/>
      </c>
      <c r="W582">
        <f>ROUND(CX582*I582,0)</f>
        <v/>
      </c>
      <c r="X582">
        <f>ROUND(CY582,0)</f>
        <v/>
      </c>
      <c r="Y582">
        <f>ROUND(CZ582,0)</f>
        <v/>
      </c>
      <c r="AA582" t="n">
        <v>78855224</v>
      </c>
      <c r="AB582">
        <f>ROUND((AC582+AD582+AF582),2)</f>
        <v/>
      </c>
      <c r="AC582">
        <f>ROUND((ES582),2)</f>
        <v/>
      </c>
      <c r="AD582">
        <f>ROUND((((ET582)-(EU582))+AE582),2)</f>
        <v/>
      </c>
      <c r="AE582">
        <f>ROUND((EU582),2)</f>
        <v/>
      </c>
      <c r="AF582">
        <f>ROUND((EV582),2)</f>
        <v/>
      </c>
      <c r="AG582">
        <f>ROUND((AP582),2)</f>
        <v/>
      </c>
      <c r="AH582">
        <f>(EW582)</f>
        <v/>
      </c>
      <c r="AI582">
        <f>(EX582)</f>
        <v/>
      </c>
      <c r="AJ582">
        <f>(AS582)</f>
        <v/>
      </c>
      <c r="AK582" t="n">
        <v>4688.11</v>
      </c>
      <c r="AL582" t="n">
        <v>2863.06</v>
      </c>
      <c r="AM582" t="n">
        <v>64.59</v>
      </c>
      <c r="AN582" t="n">
        <v>0</v>
      </c>
      <c r="AO582" t="n">
        <v>1760.46</v>
      </c>
      <c r="AP582" t="n">
        <v>0</v>
      </c>
      <c r="AQ582" t="n">
        <v>183</v>
      </c>
      <c r="AR582" t="n">
        <v>0</v>
      </c>
      <c r="AS582" t="n">
        <v>0</v>
      </c>
      <c r="AT582" t="n">
        <v>103</v>
      </c>
      <c r="AU582" t="n">
        <v>52</v>
      </c>
      <c r="AV582" t="n">
        <v>1</v>
      </c>
      <c r="AW582" t="n">
        <v>1</v>
      </c>
      <c r="AZ582" t="n">
        <v>1</v>
      </c>
      <c r="BA582" t="n">
        <v>52.25</v>
      </c>
      <c r="BB582" t="n">
        <v>21.24</v>
      </c>
      <c r="BC582" t="n">
        <v>10.86</v>
      </c>
      <c r="BD582" t="inlineStr"/>
      <c r="BE582" t="inlineStr"/>
      <c r="BF582" t="inlineStr"/>
      <c r="BG582" t="inlineStr"/>
      <c r="BH582" t="n">
        <v>0</v>
      </c>
      <c r="BI582" t="n">
        <v>1</v>
      </c>
      <c r="BJ582" t="inlineStr">
        <is>
          <t>ТЕРр Московской обл., 65-15-7, приказ Минстроя России №675/пр от 28.02.2017 № 263/пр</t>
        </is>
      </c>
      <c r="BM582" t="n">
        <v>65008</v>
      </c>
      <c r="BN582" t="n">
        <v>0</v>
      </c>
      <c r="BO582" t="inlineStr">
        <is>
          <t>65-15-7</t>
        </is>
      </c>
      <c r="BP582" t="n">
        <v>1</v>
      </c>
      <c r="BQ582" t="n">
        <v>6</v>
      </c>
      <c r="BR582" t="n">
        <v>0</v>
      </c>
      <c r="BS582" t="n">
        <v>52.25</v>
      </c>
      <c r="BT582" t="n">
        <v>1</v>
      </c>
      <c r="BU582" t="n">
        <v>1</v>
      </c>
      <c r="BV582" t="n">
        <v>1</v>
      </c>
      <c r="BW582" t="n">
        <v>1</v>
      </c>
      <c r="BX582" t="n">
        <v>1</v>
      </c>
      <c r="BY582" t="inlineStr"/>
      <c r="BZ582" t="n">
        <v>103</v>
      </c>
      <c r="CA582" t="n">
        <v>52</v>
      </c>
      <c r="CB582" t="inlineStr"/>
      <c r="CE582" t="n">
        <v>12</v>
      </c>
      <c r="CF582" t="n">
        <v>0</v>
      </c>
      <c r="CG582" t="n">
        <v>0</v>
      </c>
      <c r="CM582" t="n">
        <v>0</v>
      </c>
      <c r="CN582" t="inlineStr"/>
      <c r="CO582" t="n">
        <v>0</v>
      </c>
      <c r="CP582">
        <f>(P582+Q582+S582)</f>
        <v/>
      </c>
      <c r="CQ582">
        <f>AC582*BC582</f>
        <v/>
      </c>
      <c r="CR582">
        <f>(ROUND((ROUND(((ET582)*1),0)*BB582),0)+ROUND((ROUND(((AE582-(EU582))*1),0)*BS582),0))</f>
        <v/>
      </c>
      <c r="CS582">
        <f>(ROUND((ROUND(((EU582)*1),0)*BS582),0)+ROUND((ROUND(((AE582-(EU582))*1),0)*BS582),0))</f>
        <v/>
      </c>
      <c r="CT582">
        <f>AF582*BA582</f>
        <v/>
      </c>
      <c r="CU582">
        <f>AG582</f>
        <v/>
      </c>
      <c r="CV582">
        <f>AH582</f>
        <v/>
      </c>
      <c r="CW582">
        <f>AI582</f>
        <v/>
      </c>
      <c r="CX582">
        <f>AJ582</f>
        <v/>
      </c>
      <c r="CY582">
        <f>(((S582+R582)*AT582)/100)</f>
        <v/>
      </c>
      <c r="CZ582">
        <f>(((S582+R582)*AU582)/100)</f>
        <v/>
      </c>
      <c r="DC582" t="inlineStr"/>
      <c r="DD582" t="inlineStr"/>
      <c r="DE582" t="inlineStr"/>
      <c r="DF582" t="inlineStr"/>
      <c r="DG582" t="inlineStr"/>
      <c r="DH582" t="inlineStr"/>
      <c r="DI582" t="inlineStr"/>
      <c r="DJ582" t="inlineStr"/>
      <c r="DK582" t="inlineStr"/>
      <c r="DL582" t="inlineStr"/>
      <c r="DM582" t="inlineStr"/>
      <c r="DN582" t="n">
        <v>0</v>
      </c>
      <c r="DO582" t="n">
        <v>0</v>
      </c>
      <c r="DP582" t="n">
        <v>1</v>
      </c>
      <c r="DQ582" t="n">
        <v>1</v>
      </c>
      <c r="DU582" t="n">
        <v>1013</v>
      </c>
      <c r="DV582" t="inlineStr">
        <is>
          <t>100 м трубопровода</t>
        </is>
      </c>
      <c r="DW582" t="inlineStr">
        <is>
          <t>100 м трубопровода</t>
        </is>
      </c>
      <c r="DX582" t="n">
        <v>1</v>
      </c>
      <c r="DZ582" t="inlineStr"/>
      <c r="EA582" t="inlineStr"/>
      <c r="EB582" t="inlineStr"/>
      <c r="EC582" t="inlineStr"/>
      <c r="EE582" t="n">
        <v>78726002</v>
      </c>
      <c r="EF582" t="n">
        <v>6</v>
      </c>
      <c r="EG582" t="inlineStr">
        <is>
          <t>Ремонтно-строительные работы</t>
        </is>
      </c>
      <c r="EH582" t="n">
        <v>99</v>
      </c>
      <c r="EI582" t="inlineStr">
        <is>
          <t>Внутренние санитарно-технические работы</t>
        </is>
      </c>
      <c r="EJ582" t="n">
        <v>1</v>
      </c>
      <c r="EK582" t="n">
        <v>65008</v>
      </c>
      <c r="EL582" t="inlineStr">
        <is>
          <t>Внутренние санитарнотехнические работы: смена труб, санприборов, запорной арматуры и другое</t>
        </is>
      </c>
      <c r="EM582" t="inlineStr">
        <is>
          <t>рФЕР-65</t>
        </is>
      </c>
      <c r="EO582" t="inlineStr"/>
      <c r="EQ582" t="n">
        <v>0</v>
      </c>
      <c r="ER582" t="n">
        <v>4688.11</v>
      </c>
      <c r="ES582" t="n">
        <v>2863.06</v>
      </c>
      <c r="ET582" t="n">
        <v>64.59</v>
      </c>
      <c r="EU582" t="n">
        <v>0</v>
      </c>
      <c r="EV582" t="n">
        <v>1760.46</v>
      </c>
      <c r="EW582" t="n">
        <v>183</v>
      </c>
      <c r="EX582" t="n">
        <v>0</v>
      </c>
      <c r="EY582" t="n">
        <v>0</v>
      </c>
      <c r="FQ582" t="n">
        <v>0</v>
      </c>
      <c r="FR582" t="n">
        <v>0</v>
      </c>
      <c r="FS582" t="n">
        <v>0</v>
      </c>
      <c r="FX582" t="n">
        <v>103</v>
      </c>
      <c r="FY582" t="n">
        <v>52</v>
      </c>
      <c r="GA582" t="inlineStr"/>
      <c r="GD582" t="n">
        <v>1</v>
      </c>
      <c r="GF582" t="n">
        <v>2023211176</v>
      </c>
      <c r="GG582" t="n">
        <v>2</v>
      </c>
      <c r="GH582" t="n">
        <v>1</v>
      </c>
      <c r="GI582" t="n">
        <v>2</v>
      </c>
      <c r="GJ582" t="n">
        <v>0</v>
      </c>
      <c r="GK582" t="n">
        <v>0</v>
      </c>
      <c r="GL582">
        <f>ROUND(IF(AND(BH582=3,BI582=3,FS582&lt;&gt;0),P582,0),0)</f>
        <v/>
      </c>
      <c r="GM582">
        <f>ROUND(O582+X582+Y582,0)+GX582</f>
        <v/>
      </c>
      <c r="GN582">
        <f>IF(OR(BI582=0,BI582=1),GM582-GX582,0)</f>
        <v/>
      </c>
      <c r="GO582">
        <f>IF(BI582=2,GM582-GX582,0)</f>
        <v/>
      </c>
      <c r="GP582">
        <f>IF(BI582=4,GM582-GX582,0)</f>
        <v/>
      </c>
      <c r="GR582" t="n">
        <v>0</v>
      </c>
      <c r="GS582" t="n">
        <v>3</v>
      </c>
      <c r="GT582" t="n">
        <v>0</v>
      </c>
      <c r="GU582" t="inlineStr"/>
      <c r="GV582">
        <f>ROUND((GT582),2)</f>
        <v/>
      </c>
      <c r="GW582" t="n">
        <v>1</v>
      </c>
      <c r="GX582">
        <f>ROUND(HC582*I582,0)</f>
        <v/>
      </c>
      <c r="HA582" t="n">
        <v>0</v>
      </c>
      <c r="HB582" t="n">
        <v>0</v>
      </c>
      <c r="HC582">
        <f>GV582*GW582</f>
        <v/>
      </c>
      <c r="HE582" t="inlineStr"/>
      <c r="HF582" t="inlineStr"/>
      <c r="HM582" t="inlineStr"/>
      <c r="HN582" t="inlineStr">
        <is>
          <t>Пр/812-099.2-1</t>
        </is>
      </c>
      <c r="HO582" t="inlineStr">
        <is>
          <t>Пр/774-099.2</t>
        </is>
      </c>
      <c r="HP582" t="inlineStr">
        <is>
          <t>Внутренние санитарнотехнические работы: смена труб, санприборов, запорной арматуры и другое</t>
        </is>
      </c>
      <c r="HQ582" t="inlineStr">
        <is>
          <t>Внутренние санитарнотехнические работы: смена труб, санприборов, запорной арматуры и другое</t>
        </is>
      </c>
      <c r="HS582" t="n">
        <v>0</v>
      </c>
      <c r="IK582" t="n">
        <v>0</v>
      </c>
    </row>
    <row r="583">
      <c r="A583" t="n">
        <v>17</v>
      </c>
      <c r="B583" t="n">
        <v>0</v>
      </c>
      <c r="C583">
        <f>ROW(SmtRes!A238)</f>
        <v/>
      </c>
      <c r="D583">
        <f>ROW(EtalonRes!A235)</f>
        <v/>
      </c>
      <c r="E583" t="inlineStr">
        <is>
          <t>2</t>
        </is>
      </c>
      <c r="F583" t="inlineStr">
        <is>
          <t>65-16-1</t>
        </is>
      </c>
      <c r="G583" t="inlineStr">
        <is>
          <t>Смена сгонов у трубопроводов диаметром до 20 мм/ прим. муфта  GTBO 20мм</t>
        </is>
      </c>
      <c r="H583" t="inlineStr">
        <is>
          <t>100 сгонов</t>
        </is>
      </c>
      <c r="I583">
        <f>ROUND(ROUND(1/100,4),7)</f>
        <v/>
      </c>
      <c r="J583" t="n">
        <v>0</v>
      </c>
      <c r="K583">
        <f>ROUND(ROUND(1/100,4),7)</f>
        <v/>
      </c>
      <c r="O583">
        <f>ROUND(CP583,0)</f>
        <v/>
      </c>
      <c r="P583">
        <f>ROUND(CQ583*I583,0)</f>
        <v/>
      </c>
      <c r="Q583">
        <f>(ROUND((ROUND(((ET583)*I583),0)*BB583),0)+ROUND((ROUND(((AE583-(EU583))*I583),0)*BS583),0))</f>
        <v/>
      </c>
      <c r="R583">
        <f>(ROUND((ROUND(((EU583)*I583),0)*BS583),0)+ROUND((ROUND(((AE583-(EU583))*I583),0)*BS583),0))</f>
        <v/>
      </c>
      <c r="S583">
        <f>ROUND(CT583*I583,0)</f>
        <v/>
      </c>
      <c r="T583">
        <f>ROUND(CU583*I583,0)</f>
        <v/>
      </c>
      <c r="U583">
        <f>ROUND(CV583*I583,7)</f>
        <v/>
      </c>
      <c r="V583">
        <f>ROUND(CW583*I583,7)</f>
        <v/>
      </c>
      <c r="W583">
        <f>ROUND(CX583*I583,0)</f>
        <v/>
      </c>
      <c r="X583">
        <f>ROUND(CY583,0)</f>
        <v/>
      </c>
      <c r="Y583">
        <f>ROUND(CZ583,0)</f>
        <v/>
      </c>
      <c r="AA583" t="n">
        <v>78855224</v>
      </c>
      <c r="AB583">
        <f>ROUND((AC583+AD583+AF583),2)</f>
        <v/>
      </c>
      <c r="AC583">
        <f>ROUND((ES583),2)</f>
        <v/>
      </c>
      <c r="AD583">
        <f>ROUND((((ET583)-(EU583))+AE583),2)</f>
        <v/>
      </c>
      <c r="AE583">
        <f>ROUND((EU583),2)</f>
        <v/>
      </c>
      <c r="AF583">
        <f>ROUND((EV583),2)</f>
        <v/>
      </c>
      <c r="AG583">
        <f>ROUND((AP583),2)</f>
        <v/>
      </c>
      <c r="AH583">
        <f>(EW583)</f>
        <v/>
      </c>
      <c r="AI583">
        <f>(EX583)</f>
        <v/>
      </c>
      <c r="AJ583">
        <f>(AS583)</f>
        <v/>
      </c>
      <c r="AK583" t="n">
        <v>1398.54</v>
      </c>
      <c r="AL583" t="n">
        <v>1124.97</v>
      </c>
      <c r="AM583" t="n">
        <v>0.63</v>
      </c>
      <c r="AN583" t="n">
        <v>0.27</v>
      </c>
      <c r="AO583" t="n">
        <v>272.94</v>
      </c>
      <c r="AP583" t="n">
        <v>0</v>
      </c>
      <c r="AQ583" t="n">
        <v>28.7</v>
      </c>
      <c r="AR583" t="n">
        <v>0.02</v>
      </c>
      <c r="AS583" t="n">
        <v>0</v>
      </c>
      <c r="AT583" t="n">
        <v>103</v>
      </c>
      <c r="AU583" t="n">
        <v>52</v>
      </c>
      <c r="AV583" t="n">
        <v>1</v>
      </c>
      <c r="AW583" t="n">
        <v>1</v>
      </c>
      <c r="AZ583" t="n">
        <v>1</v>
      </c>
      <c r="BA583" t="n">
        <v>52.25</v>
      </c>
      <c r="BB583" t="n">
        <v>23.14</v>
      </c>
      <c r="BC583" t="n">
        <v>9.01</v>
      </c>
      <c r="BD583" t="inlineStr"/>
      <c r="BE583" t="inlineStr"/>
      <c r="BF583" t="inlineStr"/>
      <c r="BG583" t="inlineStr"/>
      <c r="BH583" t="n">
        <v>0</v>
      </c>
      <c r="BI583" t="n">
        <v>1</v>
      </c>
      <c r="BJ583" t="inlineStr">
        <is>
          <t>ТЕРр Московской обл., 65-16-1, приказ Минстроя России №675/пр от 28.02.2017 № 263/пр</t>
        </is>
      </c>
      <c r="BM583" t="n">
        <v>65008</v>
      </c>
      <c r="BN583" t="n">
        <v>0</v>
      </c>
      <c r="BO583" t="inlineStr">
        <is>
          <t>65-16-1</t>
        </is>
      </c>
      <c r="BP583" t="n">
        <v>1</v>
      </c>
      <c r="BQ583" t="n">
        <v>6</v>
      </c>
      <c r="BR583" t="n">
        <v>0</v>
      </c>
      <c r="BS583" t="n">
        <v>52.25</v>
      </c>
      <c r="BT583" t="n">
        <v>1</v>
      </c>
      <c r="BU583" t="n">
        <v>1</v>
      </c>
      <c r="BV583" t="n">
        <v>1</v>
      </c>
      <c r="BW583" t="n">
        <v>1</v>
      </c>
      <c r="BX583" t="n">
        <v>1</v>
      </c>
      <c r="BY583" t="inlineStr"/>
      <c r="BZ583" t="n">
        <v>103</v>
      </c>
      <c r="CA583" t="n">
        <v>52</v>
      </c>
      <c r="CB583" t="inlineStr"/>
      <c r="CE583" t="n">
        <v>12</v>
      </c>
      <c r="CF583" t="n">
        <v>0</v>
      </c>
      <c r="CG583" t="n">
        <v>0</v>
      </c>
      <c r="CM583" t="n">
        <v>0</v>
      </c>
      <c r="CN583" t="inlineStr"/>
      <c r="CO583" t="n">
        <v>0</v>
      </c>
      <c r="CP583">
        <f>(P583+Q583+S583)</f>
        <v/>
      </c>
      <c r="CQ583">
        <f>AC583*BC583</f>
        <v/>
      </c>
      <c r="CR583">
        <f>(ROUND((ROUND(((ET583)*1),0)*BB583),0)+ROUND((ROUND(((AE583-(EU583))*1),0)*BS583),0))</f>
        <v/>
      </c>
      <c r="CS583">
        <f>(ROUND((ROUND(((EU583)*1),0)*BS583),0)+ROUND((ROUND(((AE583-(EU583))*1),0)*BS583),0))</f>
        <v/>
      </c>
      <c r="CT583">
        <f>AF583*BA583</f>
        <v/>
      </c>
      <c r="CU583">
        <f>AG583</f>
        <v/>
      </c>
      <c r="CV583">
        <f>AH583</f>
        <v/>
      </c>
      <c r="CW583">
        <f>AI583</f>
        <v/>
      </c>
      <c r="CX583">
        <f>AJ583</f>
        <v/>
      </c>
      <c r="CY583">
        <f>(((S583+R583)*AT583)/100)</f>
        <v/>
      </c>
      <c r="CZ583">
        <f>(((S583+R583)*AU583)/100)</f>
        <v/>
      </c>
      <c r="DC583" t="inlineStr"/>
      <c r="DD583" t="inlineStr"/>
      <c r="DE583" t="inlineStr"/>
      <c r="DF583" t="inlineStr"/>
      <c r="DG583" t="inlineStr"/>
      <c r="DH583" t="inlineStr"/>
      <c r="DI583" t="inlineStr"/>
      <c r="DJ583" t="inlineStr"/>
      <c r="DK583" t="inlineStr"/>
      <c r="DL583" t="inlineStr"/>
      <c r="DM583" t="inlineStr"/>
      <c r="DN583" t="n">
        <v>0</v>
      </c>
      <c r="DO583" t="n">
        <v>0</v>
      </c>
      <c r="DP583" t="n">
        <v>1</v>
      </c>
      <c r="DQ583" t="n">
        <v>1</v>
      </c>
      <c r="DU583" t="n">
        <v>1013</v>
      </c>
      <c r="DV583" t="inlineStr">
        <is>
          <t>100 сгонов</t>
        </is>
      </c>
      <c r="DW583" t="inlineStr">
        <is>
          <t>100 сгонов</t>
        </is>
      </c>
      <c r="DX583" t="n">
        <v>1</v>
      </c>
      <c r="DZ583" t="inlineStr"/>
      <c r="EA583" t="inlineStr"/>
      <c r="EB583" t="inlineStr"/>
      <c r="EC583" t="inlineStr"/>
      <c r="EE583" t="n">
        <v>78726002</v>
      </c>
      <c r="EF583" t="n">
        <v>6</v>
      </c>
      <c r="EG583" t="inlineStr">
        <is>
          <t>Ремонтно-строительные работы</t>
        </is>
      </c>
      <c r="EH583" t="n">
        <v>99</v>
      </c>
      <c r="EI583" t="inlineStr">
        <is>
          <t>Внутренние санитарно-технические работы</t>
        </is>
      </c>
      <c r="EJ583" t="n">
        <v>1</v>
      </c>
      <c r="EK583" t="n">
        <v>65008</v>
      </c>
      <c r="EL583" t="inlineStr">
        <is>
          <t>Внутренние санитарнотехнические работы: смена труб, санприборов, запорной арматуры и другое</t>
        </is>
      </c>
      <c r="EM583" t="inlineStr">
        <is>
          <t>рФЕР-65</t>
        </is>
      </c>
      <c r="EO583" t="inlineStr"/>
      <c r="EQ583" t="n">
        <v>0</v>
      </c>
      <c r="ER583" t="n">
        <v>1398.54</v>
      </c>
      <c r="ES583" t="n">
        <v>1124.97</v>
      </c>
      <c r="ET583" t="n">
        <v>0.63</v>
      </c>
      <c r="EU583" t="n">
        <v>0.27</v>
      </c>
      <c r="EV583" t="n">
        <v>272.94</v>
      </c>
      <c r="EW583" t="n">
        <v>28.7</v>
      </c>
      <c r="EX583" t="n">
        <v>0.02</v>
      </c>
      <c r="EY583" t="n">
        <v>0</v>
      </c>
      <c r="FQ583" t="n">
        <v>0</v>
      </c>
      <c r="FR583" t="n">
        <v>0</v>
      </c>
      <c r="FS583" t="n">
        <v>0</v>
      </c>
      <c r="FX583" t="n">
        <v>103</v>
      </c>
      <c r="FY583" t="n">
        <v>52</v>
      </c>
      <c r="GA583" t="inlineStr"/>
      <c r="GD583" t="n">
        <v>1</v>
      </c>
      <c r="GF583" t="n">
        <v>-252685664</v>
      </c>
      <c r="GG583" t="n">
        <v>2</v>
      </c>
      <c r="GH583" t="n">
        <v>1</v>
      </c>
      <c r="GI583" t="n">
        <v>2</v>
      </c>
      <c r="GJ583" t="n">
        <v>0</v>
      </c>
      <c r="GK583" t="n">
        <v>0</v>
      </c>
      <c r="GL583">
        <f>ROUND(IF(AND(BH583=3,BI583=3,FS583&lt;&gt;0),P583,0),0)</f>
        <v/>
      </c>
      <c r="GM583">
        <f>ROUND(O583+X583+Y583,0)+GX583</f>
        <v/>
      </c>
      <c r="GN583">
        <f>IF(OR(BI583=0,BI583=1),GM583-GX583,0)</f>
        <v/>
      </c>
      <c r="GO583">
        <f>IF(BI583=2,GM583-GX583,0)</f>
        <v/>
      </c>
      <c r="GP583">
        <f>IF(BI583=4,GM583-GX583,0)</f>
        <v/>
      </c>
      <c r="GR583" t="n">
        <v>0</v>
      </c>
      <c r="GS583" t="n">
        <v>3</v>
      </c>
      <c r="GT583" t="n">
        <v>0</v>
      </c>
      <c r="GU583" t="inlineStr"/>
      <c r="GV583">
        <f>ROUND((GT583),2)</f>
        <v/>
      </c>
      <c r="GW583" t="n">
        <v>1</v>
      </c>
      <c r="GX583">
        <f>ROUND(HC583*I583,0)</f>
        <v/>
      </c>
      <c r="HA583" t="n">
        <v>0</v>
      </c>
      <c r="HB583" t="n">
        <v>0</v>
      </c>
      <c r="HC583">
        <f>GV583*GW583</f>
        <v/>
      </c>
      <c r="HE583" t="inlineStr"/>
      <c r="HF583" t="inlineStr"/>
      <c r="HM583" t="inlineStr"/>
      <c r="HN583" t="inlineStr">
        <is>
          <t>Пр/812-099.2-1</t>
        </is>
      </c>
      <c r="HO583" t="inlineStr">
        <is>
          <t>Пр/774-099.2</t>
        </is>
      </c>
      <c r="HP583" t="inlineStr">
        <is>
          <t>Внутренние санитарнотехнические работы: смена труб, санприборов, запорной арматуры и другое</t>
        </is>
      </c>
      <c r="HQ583" t="inlineStr">
        <is>
          <t>Внутренние санитарнотехнические работы: смена труб, санприборов, запорной арматуры и другое</t>
        </is>
      </c>
      <c r="HS583" t="n">
        <v>0</v>
      </c>
      <c r="IK583" t="n">
        <v>0</v>
      </c>
    </row>
    <row r="584">
      <c r="A584" t="n">
        <v>18</v>
      </c>
      <c r="B584" t="n">
        <v>0</v>
      </c>
      <c r="C584" t="n">
        <v>238</v>
      </c>
      <c r="E584" t="inlineStr">
        <is>
          <t>2,1</t>
        </is>
      </c>
      <c r="F584" t="inlineStr">
        <is>
          <t>507-5056</t>
        </is>
      </c>
      <c r="G584" t="inlineStr">
        <is>
          <t>Муфта полипропиленовая переходная диаметром 25х20 мм</t>
        </is>
      </c>
      <c r="H584" t="inlineStr">
        <is>
          <t>10 шт.</t>
        </is>
      </c>
      <c r="I584">
        <f>I583*J584</f>
        <v/>
      </c>
      <c r="J584" t="n">
        <v>20</v>
      </c>
      <c r="K584" t="n">
        <v>20</v>
      </c>
      <c r="O584">
        <f>ROUND(CP584,0)</f>
        <v/>
      </c>
      <c r="P584">
        <f>ROUND(CQ584*I584,0)</f>
        <v/>
      </c>
      <c r="Q584">
        <f>(ROUND((ROUND(((ET584)*I584),0)*BB584),0)+ROUND((ROUND(((AE584-(EU584))*I584),0)*BS584),0))</f>
        <v/>
      </c>
      <c r="R584">
        <f>(ROUND((ROUND(((EU584)*I584),0)*BS584),0)+ROUND((ROUND(((AE584-(EU584))*I584),0)*BS584),0))</f>
        <v/>
      </c>
      <c r="S584">
        <f>ROUND(CT584*I584,0)</f>
        <v/>
      </c>
      <c r="T584">
        <f>ROUND(CU584*I584,0)</f>
        <v/>
      </c>
      <c r="U584">
        <f>ROUND(CV584*I584,7)</f>
        <v/>
      </c>
      <c r="V584">
        <f>ROUND(CW584*I584,7)</f>
        <v/>
      </c>
      <c r="W584">
        <f>ROUND(CX584*I584,0)</f>
        <v/>
      </c>
      <c r="X584">
        <f>ROUND(CY584,0)</f>
        <v/>
      </c>
      <c r="Y584">
        <f>ROUND(CZ584,0)</f>
        <v/>
      </c>
      <c r="AA584" t="n">
        <v>78855224</v>
      </c>
      <c r="AB584">
        <f>ROUND((AC584+AD584+AF584),2)</f>
        <v/>
      </c>
      <c r="AC584">
        <f>ROUND((ES584),2)</f>
        <v/>
      </c>
      <c r="AD584">
        <f>ROUND((((ET584)-(EU584))+AE584),2)</f>
        <v/>
      </c>
      <c r="AE584">
        <f>ROUND((EU584),2)</f>
        <v/>
      </c>
      <c r="AF584">
        <f>ROUND((EV584),2)</f>
        <v/>
      </c>
      <c r="AG584">
        <f>ROUND((AP584),2)</f>
        <v/>
      </c>
      <c r="AH584">
        <f>(EW584)</f>
        <v/>
      </c>
      <c r="AI584">
        <f>(EX584)</f>
        <v/>
      </c>
      <c r="AJ584">
        <f>(AS584)</f>
        <v/>
      </c>
      <c r="AK584" t="n">
        <v>10.1</v>
      </c>
      <c r="AL584" t="n">
        <v>10.1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  <c r="AS584" t="n">
        <v>0.01</v>
      </c>
      <c r="AT584" t="n">
        <v>121</v>
      </c>
      <c r="AU584" t="n">
        <v>72</v>
      </c>
      <c r="AV584" t="n">
        <v>1</v>
      </c>
      <c r="AW584" t="n">
        <v>1</v>
      </c>
      <c r="AZ584" t="n">
        <v>1</v>
      </c>
      <c r="BA584" t="n">
        <v>1</v>
      </c>
      <c r="BB584" t="n">
        <v>1</v>
      </c>
      <c r="BC584" t="n">
        <v>5.91</v>
      </c>
      <c r="BD584" t="inlineStr"/>
      <c r="BE584" t="inlineStr"/>
      <c r="BF584" t="inlineStr"/>
      <c r="BG584" t="inlineStr"/>
      <c r="BH584" t="n">
        <v>3</v>
      </c>
      <c r="BI584" t="n">
        <v>1</v>
      </c>
      <c r="BJ584" t="inlineStr">
        <is>
          <t>ТССЦ Московской обл., 507-5056, приказ Минстроя России №675/пр от 28.02.2017 № 258/пр</t>
        </is>
      </c>
      <c r="BM584" t="n">
        <v>16001</v>
      </c>
      <c r="BN584" t="n">
        <v>0</v>
      </c>
      <c r="BO584" t="inlineStr">
        <is>
          <t>507-5056</t>
        </is>
      </c>
      <c r="BP584" t="n">
        <v>1</v>
      </c>
      <c r="BQ584" t="n">
        <v>2</v>
      </c>
      <c r="BR584" t="n">
        <v>0</v>
      </c>
      <c r="BS584" t="n">
        <v>1</v>
      </c>
      <c r="BT584" t="n">
        <v>1</v>
      </c>
      <c r="BU584" t="n">
        <v>1</v>
      </c>
      <c r="BV584" t="n">
        <v>1</v>
      </c>
      <c r="BW584" t="n">
        <v>1</v>
      </c>
      <c r="BX584" t="n">
        <v>1</v>
      </c>
      <c r="BY584" t="inlineStr"/>
      <c r="BZ584" t="n">
        <v>121</v>
      </c>
      <c r="CA584" t="n">
        <v>72</v>
      </c>
      <c r="CB584" t="inlineStr"/>
      <c r="CE584" t="n">
        <v>12</v>
      </c>
      <c r="CF584" t="n">
        <v>0</v>
      </c>
      <c r="CG584" t="n">
        <v>0</v>
      </c>
      <c r="CM584" t="n">
        <v>0</v>
      </c>
      <c r="CN584" t="inlineStr"/>
      <c r="CO584" t="n">
        <v>0</v>
      </c>
      <c r="CP584">
        <f>(P584+Q584+S584)</f>
        <v/>
      </c>
      <c r="CQ584">
        <f>AC584*BC584</f>
        <v/>
      </c>
      <c r="CR584">
        <f>(ROUND((ROUND(((ET584)*1),0)*BB584),0)+ROUND((ROUND(((AE584-(EU584))*1),0)*BS584),0))</f>
        <v/>
      </c>
      <c r="CS584">
        <f>(ROUND((ROUND(((EU584)*1),0)*BS584),0)+ROUND((ROUND(((AE584-(EU584))*1),0)*BS584),0))</f>
        <v/>
      </c>
      <c r="CT584">
        <f>AF584*BA584</f>
        <v/>
      </c>
      <c r="CU584">
        <f>AG584</f>
        <v/>
      </c>
      <c r="CV584">
        <f>AH584</f>
        <v/>
      </c>
      <c r="CW584">
        <f>AI584</f>
        <v/>
      </c>
      <c r="CX584">
        <f>AJ584</f>
        <v/>
      </c>
      <c r="CY584">
        <f>(((S584+R584)*AT584)/100)</f>
        <v/>
      </c>
      <c r="CZ584">
        <f>(((S584+R584)*AU584)/100)</f>
        <v/>
      </c>
      <c r="DC584" t="inlineStr"/>
      <c r="DD584" t="inlineStr"/>
      <c r="DE584" t="inlineStr"/>
      <c r="DF584" t="inlineStr"/>
      <c r="DG584" t="inlineStr"/>
      <c r="DH584" t="inlineStr"/>
      <c r="DI584" t="inlineStr"/>
      <c r="DJ584" t="inlineStr"/>
      <c r="DK584" t="inlineStr"/>
      <c r="DL584" t="inlineStr"/>
      <c r="DM584" t="inlineStr"/>
      <c r="DN584" t="n">
        <v>0</v>
      </c>
      <c r="DO584" t="n">
        <v>0</v>
      </c>
      <c r="DP584" t="n">
        <v>1</v>
      </c>
      <c r="DQ584" t="n">
        <v>1</v>
      </c>
      <c r="DU584" t="n">
        <v>1010</v>
      </c>
      <c r="DV584" t="inlineStr">
        <is>
          <t>10 шт.</t>
        </is>
      </c>
      <c r="DW584" t="inlineStr">
        <is>
          <t>10 шт.</t>
        </is>
      </c>
      <c r="DX584" t="n">
        <v>10</v>
      </c>
      <c r="DZ584" t="inlineStr"/>
      <c r="EA584" t="inlineStr"/>
      <c r="EB584" t="inlineStr"/>
      <c r="EC584" t="inlineStr"/>
      <c r="EE584" t="n">
        <v>78725882</v>
      </c>
      <c r="EF584" t="n">
        <v>2</v>
      </c>
      <c r="EG584" t="inlineStr">
        <is>
          <t>Общестроительные работы</t>
        </is>
      </c>
      <c r="EH584" t="n">
        <v>16</v>
      </c>
      <c r="EI58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84" t="n">
        <v>1</v>
      </c>
      <c r="EK584" t="n">
        <v>16001</v>
      </c>
      <c r="EL584" t="inlineStr">
        <is>
          <t>Трубопроводы внутренние</t>
        </is>
      </c>
      <c r="EM584" t="inlineStr">
        <is>
          <t>ФЕР-16</t>
        </is>
      </c>
      <c r="EO584" t="inlineStr"/>
      <c r="EQ584" t="n">
        <v>0</v>
      </c>
      <c r="ER584" t="n">
        <v>10.1</v>
      </c>
      <c r="ES584" t="n">
        <v>10.1</v>
      </c>
      <c r="ET584" t="n">
        <v>0</v>
      </c>
      <c r="EU584" t="n">
        <v>0</v>
      </c>
      <c r="EV584" t="n">
        <v>0</v>
      </c>
      <c r="EW584" t="n">
        <v>0</v>
      </c>
      <c r="EX584" t="n">
        <v>0</v>
      </c>
      <c r="FQ584" t="n">
        <v>0</v>
      </c>
      <c r="FR584" t="n">
        <v>0</v>
      </c>
      <c r="FS584" t="n">
        <v>0</v>
      </c>
      <c r="FX584" t="n">
        <v>121</v>
      </c>
      <c r="FY584" t="n">
        <v>72</v>
      </c>
      <c r="GA584" t="inlineStr"/>
      <c r="GD584" t="n">
        <v>1</v>
      </c>
      <c r="GF584" t="n">
        <v>-676915284</v>
      </c>
      <c r="GG584" t="n">
        <v>2</v>
      </c>
      <c r="GH584" t="n">
        <v>1</v>
      </c>
      <c r="GI584" t="n">
        <v>2</v>
      </c>
      <c r="GJ584" t="n">
        <v>0</v>
      </c>
      <c r="GK584" t="n">
        <v>0</v>
      </c>
      <c r="GL584">
        <f>ROUND(IF(AND(BH584=3,BI584=3,FS584&lt;&gt;0),P584,0),0)</f>
        <v/>
      </c>
      <c r="GM584">
        <f>ROUND(O584+X584+Y584,0)+GX584</f>
        <v/>
      </c>
      <c r="GN584">
        <f>IF(OR(BI584=0,BI584=1),GM584-GX584,0)</f>
        <v/>
      </c>
      <c r="GO584">
        <f>IF(BI584=2,GM584-GX584,0)</f>
        <v/>
      </c>
      <c r="GP584">
        <f>IF(BI584=4,GM584-GX584,0)</f>
        <v/>
      </c>
      <c r="GR584" t="n">
        <v>0</v>
      </c>
      <c r="GS584" t="n">
        <v>3</v>
      </c>
      <c r="GT584" t="n">
        <v>0</v>
      </c>
      <c r="GU584" t="inlineStr"/>
      <c r="GV584">
        <f>ROUND((GT584),2)</f>
        <v/>
      </c>
      <c r="GW584" t="n">
        <v>1</v>
      </c>
      <c r="GX584">
        <f>ROUND(HC584*I584,0)</f>
        <v/>
      </c>
      <c r="HA584" t="n">
        <v>0</v>
      </c>
      <c r="HB584" t="n">
        <v>0</v>
      </c>
      <c r="HC584">
        <f>GV584*GW584</f>
        <v/>
      </c>
      <c r="HE584" t="inlineStr"/>
      <c r="HF584" t="inlineStr"/>
      <c r="HM584" t="inlineStr"/>
      <c r="HN584" t="inlineStr">
        <is>
          <t>Пр/812-016.0-1</t>
        </is>
      </c>
      <c r="HO584" t="inlineStr">
        <is>
          <t>Пр/774-016.0</t>
        </is>
      </c>
      <c r="HP58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8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84" t="n">
        <v>0</v>
      </c>
      <c r="IK584" t="n">
        <v>0</v>
      </c>
    </row>
    <row r="585"/>
    <row r="586">
      <c r="A586" s="358" t="n">
        <v>51</v>
      </c>
      <c r="B586" s="358">
        <f>B578</f>
        <v/>
      </c>
      <c r="C586" s="358">
        <f>A578</f>
        <v/>
      </c>
      <c r="D586" s="358">
        <f>ROW(A578)</f>
        <v/>
      </c>
      <c r="E586" s="358" t="n"/>
      <c r="F586" s="358">
        <f>IF(F578&lt;&gt;"",F578,"")</f>
        <v/>
      </c>
      <c r="G586" s="358">
        <f>IF(G578&lt;&gt;"",G578,"")</f>
        <v/>
      </c>
      <c r="H586" s="358" t="n">
        <v>0</v>
      </c>
      <c r="I586" s="358" t="n"/>
      <c r="J586" s="358" t="n"/>
      <c r="K586" s="358" t="n"/>
      <c r="L586" s="358" t="n"/>
      <c r="M586" s="358" t="n"/>
      <c r="N586" s="358" t="n"/>
      <c r="O586" s="358" t="n">
        <v>0</v>
      </c>
      <c r="P586" s="358" t="n">
        <v>0</v>
      </c>
      <c r="Q586" s="358" t="n">
        <v>0</v>
      </c>
      <c r="R586" s="358" t="n">
        <v>0</v>
      </c>
      <c r="S586" s="358" t="n">
        <v>0</v>
      </c>
      <c r="T586" s="358" t="n">
        <v>0</v>
      </c>
      <c r="U586" s="358" t="n">
        <v>0</v>
      </c>
      <c r="V586" s="358" t="n">
        <v>0</v>
      </c>
      <c r="W586" s="358" t="n">
        <v>0</v>
      </c>
      <c r="X586" s="358" t="n">
        <v>0</v>
      </c>
      <c r="Y586" s="358" t="n">
        <v>0</v>
      </c>
      <c r="Z586" s="358" t="n"/>
      <c r="AA586" s="358" t="n"/>
      <c r="AB586" s="358" t="n"/>
      <c r="AC586" s="358" t="n"/>
      <c r="AD586" s="358" t="n"/>
      <c r="AE586" s="358" t="n"/>
      <c r="AF586" s="358" t="n"/>
      <c r="AG586" s="358" t="n"/>
      <c r="AH586" s="358" t="n"/>
      <c r="AI586" s="358" t="n"/>
      <c r="AJ586" s="358" t="n"/>
      <c r="AK586" s="358" t="n"/>
      <c r="AL586" s="358" t="n"/>
      <c r="AM586" s="358" t="n"/>
      <c r="AN586" s="358" t="n"/>
      <c r="AO586" s="358">
        <f>ROUND(BX586,0)</f>
        <v/>
      </c>
      <c r="AP586" s="358">
        <f>ROUND(BY586,0)</f>
        <v/>
      </c>
      <c r="AQ586" s="358">
        <f>ROUND(BZ586,0)</f>
        <v/>
      </c>
      <c r="AR586" s="358">
        <f>ROUND(CA586,0)</f>
        <v/>
      </c>
      <c r="AS586" s="358">
        <f>ROUND(CB586,0)</f>
        <v/>
      </c>
      <c r="AT586" s="358">
        <f>ROUND(CC586,0)</f>
        <v/>
      </c>
      <c r="AU586" s="358">
        <f>ROUND(CD586,0)</f>
        <v/>
      </c>
      <c r="AV586" s="358">
        <f>ROUND(CE586,0)</f>
        <v/>
      </c>
      <c r="AW586" s="358">
        <f>ROUND(CF586,0)</f>
        <v/>
      </c>
      <c r="AX586" s="358">
        <f>ROUND(CG586,0)</f>
        <v/>
      </c>
      <c r="AY586" s="358">
        <f>ROUND(CH586,0)</f>
        <v/>
      </c>
      <c r="AZ586" s="358">
        <f>ROUND(CI586,0)</f>
        <v/>
      </c>
      <c r="BA586" s="358">
        <f>ROUND(CJ586,0)</f>
        <v/>
      </c>
      <c r="BB586" s="358">
        <f>ROUND(CK586,0)</f>
        <v/>
      </c>
      <c r="BC586" s="358">
        <f>ROUND(CL586,0)</f>
        <v/>
      </c>
      <c r="BD586" s="358">
        <f>ROUND(CM586,0)</f>
        <v/>
      </c>
      <c r="BE586" s="358" t="n"/>
      <c r="BF586" s="358" t="n"/>
      <c r="BG586" s="358" t="n"/>
      <c r="BH586" s="358" t="n"/>
      <c r="BI586" s="358" t="n"/>
      <c r="BJ586" s="358" t="n"/>
      <c r="BK586" s="358" t="n"/>
      <c r="BL586" s="358" t="n"/>
      <c r="BM586" s="358" t="n"/>
      <c r="BN586" s="358" t="n"/>
      <c r="BO586" s="358" t="n"/>
      <c r="BP586" s="358" t="n"/>
      <c r="BQ586" s="358" t="n"/>
      <c r="BR586" s="358" t="n"/>
      <c r="BS586" s="358" t="n"/>
      <c r="BT586" s="358" t="n"/>
      <c r="BU586" s="358" t="n"/>
      <c r="BV586" s="358" t="n"/>
      <c r="BW586" s="358" t="n"/>
      <c r="BX586" s="358" t="n"/>
      <c r="BY586" s="358" t="n"/>
      <c r="BZ586" s="358" t="n"/>
      <c r="CA586" s="358" t="n"/>
      <c r="CB586" s="358" t="n"/>
      <c r="CC586" s="358" t="n"/>
      <c r="CD586" s="358" t="n"/>
      <c r="CE586" s="358" t="n"/>
      <c r="CF586" s="358" t="n"/>
      <c r="CG586" s="358" t="n"/>
      <c r="CH586" s="358" t="n"/>
      <c r="CI586" s="358" t="n"/>
      <c r="CJ586" s="358" t="n"/>
      <c r="CK586" s="358" t="n"/>
      <c r="CL586" s="358" t="n"/>
      <c r="CM586" s="358" t="n"/>
      <c r="CN586" s="358" t="n"/>
      <c r="CO586" s="358" t="n"/>
      <c r="CP586" s="358" t="n"/>
      <c r="CQ586" s="358" t="n"/>
      <c r="CR586" s="358" t="n"/>
      <c r="CS586" s="358" t="n"/>
      <c r="CT586" s="358" t="n"/>
      <c r="CU586" s="358" t="n"/>
      <c r="CV586" s="358" t="n"/>
      <c r="CW586" s="358" t="n"/>
      <c r="CX586" s="358" t="n"/>
      <c r="CY586" s="358" t="n"/>
      <c r="CZ586" s="358" t="n"/>
      <c r="DA586" s="358" t="n"/>
      <c r="DB586" s="358" t="n"/>
      <c r="DC586" s="358" t="n"/>
      <c r="DD586" s="358" t="n"/>
      <c r="DE586" s="358" t="n"/>
      <c r="DF586" s="358" t="n"/>
      <c r="DG586" s="359" t="n"/>
      <c r="DH586" s="359" t="n"/>
      <c r="DI586" s="359" t="n"/>
      <c r="DJ586" s="359" t="n"/>
      <c r="DK586" s="359" t="n"/>
      <c r="DL586" s="359" t="n"/>
      <c r="DM586" s="359" t="n"/>
      <c r="DN586" s="359" t="n"/>
      <c r="DO586" s="359" t="n"/>
      <c r="DP586" s="359" t="n"/>
      <c r="DQ586" s="359" t="n"/>
      <c r="DR586" s="359" t="n"/>
      <c r="DS586" s="359" t="n"/>
      <c r="DT586" s="359" t="n"/>
      <c r="DU586" s="359" t="n"/>
      <c r="DV586" s="359" t="n"/>
      <c r="DW586" s="359" t="n"/>
      <c r="DX586" s="359" t="n"/>
      <c r="DY586" s="359" t="n"/>
      <c r="DZ586" s="359" t="n"/>
      <c r="EA586" s="359" t="n"/>
      <c r="EB586" s="359" t="n"/>
      <c r="EC586" s="359" t="n"/>
      <c r="ED586" s="359" t="n"/>
      <c r="EE586" s="359" t="n"/>
      <c r="EF586" s="359" t="n"/>
      <c r="EG586" s="359" t="n"/>
      <c r="EH586" s="359" t="n"/>
      <c r="EI586" s="359" t="n"/>
      <c r="EJ586" s="359" t="n"/>
      <c r="EK586" s="359" t="n"/>
      <c r="EL586" s="359" t="n"/>
      <c r="EM586" s="359" t="n"/>
      <c r="EN586" s="359" t="n"/>
      <c r="EO586" s="359" t="n"/>
      <c r="EP586" s="359" t="n"/>
      <c r="EQ586" s="359" t="n"/>
      <c r="ER586" s="359" t="n"/>
      <c r="ES586" s="359" t="n"/>
      <c r="ET586" s="359" t="n"/>
      <c r="EU586" s="359" t="n"/>
      <c r="EV586" s="359" t="n"/>
      <c r="EW586" s="359" t="n"/>
      <c r="EX586" s="359" t="n"/>
      <c r="EY586" s="359" t="n"/>
      <c r="EZ586" s="359" t="n"/>
      <c r="FA586" s="359" t="n"/>
      <c r="FB586" s="359" t="n"/>
      <c r="FC586" s="359" t="n"/>
      <c r="FD586" s="359" t="n"/>
      <c r="FE586" s="359" t="n"/>
      <c r="FF586" s="359" t="n"/>
      <c r="FG586" s="359" t="n"/>
      <c r="FH586" s="359" t="n"/>
      <c r="FI586" s="359" t="n"/>
      <c r="FJ586" s="359" t="n"/>
      <c r="FK586" s="359" t="n"/>
      <c r="FL586" s="359" t="n"/>
      <c r="FM586" s="359" t="n"/>
      <c r="FN586" s="359" t="n"/>
      <c r="FO586" s="359" t="n"/>
      <c r="FP586" s="359" t="n"/>
      <c r="FQ586" s="359" t="n"/>
      <c r="FR586" s="359" t="n"/>
      <c r="FS586" s="359" t="n"/>
      <c r="FT586" s="359" t="n"/>
      <c r="FU586" s="359" t="n"/>
      <c r="FV586" s="359" t="n"/>
      <c r="FW586" s="359" t="n"/>
      <c r="FX586" s="359" t="n"/>
      <c r="FY586" s="359" t="n"/>
      <c r="FZ586" s="359" t="n"/>
      <c r="GA586" s="359" t="n"/>
      <c r="GB586" s="359" t="n"/>
      <c r="GC586" s="359" t="n"/>
      <c r="GD586" s="359" t="n"/>
      <c r="GE586" s="359" t="n"/>
      <c r="GF586" s="359" t="n"/>
      <c r="GG586" s="359" t="n"/>
      <c r="GH586" s="359" t="n"/>
      <c r="GI586" s="359" t="n"/>
      <c r="GJ586" s="359" t="n"/>
      <c r="GK586" s="359" t="n"/>
      <c r="GL586" s="359" t="n"/>
      <c r="GM586" s="359" t="n"/>
      <c r="GN586" s="359" t="n"/>
      <c r="GO586" s="359" t="n"/>
      <c r="GP586" s="359" t="n"/>
      <c r="GQ586" s="359" t="n"/>
      <c r="GR586" s="359" t="n"/>
      <c r="GS586" s="359" t="n"/>
      <c r="GT586" s="359" t="n"/>
      <c r="GU586" s="359" t="n"/>
      <c r="GV586" s="359" t="n"/>
      <c r="GW586" s="359" t="n"/>
      <c r="GX586" s="359" t="n">
        <v>0</v>
      </c>
    </row>
    <row r="587"/>
    <row r="588">
      <c r="A588" s="360" t="n">
        <v>50</v>
      </c>
      <c r="B588" s="360" t="n">
        <v>0</v>
      </c>
      <c r="C588" s="360" t="n">
        <v>0</v>
      </c>
      <c r="D588" s="360" t="n">
        <v>1</v>
      </c>
      <c r="E588" s="360" t="n">
        <v>201</v>
      </c>
      <c r="F588" s="360">
        <f>ROUND(Source!O586,O588)</f>
        <v/>
      </c>
      <c r="G588" s="360" t="inlineStr">
        <is>
          <t>ПЗ</t>
        </is>
      </c>
      <c r="H588" s="360" t="inlineStr">
        <is>
          <t>Прямые затраты</t>
        </is>
      </c>
      <c r="I588" s="360" t="n"/>
      <c r="J588" s="360" t="n"/>
      <c r="K588" s="360" t="n">
        <v>201</v>
      </c>
      <c r="L588" s="360" t="n">
        <v>1</v>
      </c>
      <c r="M588" s="360" t="n">
        <v>3</v>
      </c>
      <c r="N588" s="360" t="inlineStr"/>
      <c r="O588" s="360" t="n">
        <v>0</v>
      </c>
      <c r="P588" s="360" t="n"/>
      <c r="Q588" s="360" t="n"/>
      <c r="R588" s="360" t="n"/>
      <c r="S588" s="360" t="n"/>
      <c r="T588" s="360" t="n"/>
      <c r="U588" s="360" t="n"/>
      <c r="V588" s="360" t="n"/>
      <c r="W588" s="360" t="n">
        <v>0</v>
      </c>
      <c r="X588" s="360" t="n">
        <v>1</v>
      </c>
      <c r="Y588" s="360" t="n">
        <v>0</v>
      </c>
      <c r="Z588" s="360" t="n"/>
      <c r="AA588" s="360" t="n"/>
      <c r="AB588" s="360" t="n"/>
    </row>
    <row r="589">
      <c r="A589" s="360" t="n">
        <v>50</v>
      </c>
      <c r="B589" s="360" t="n">
        <v>0</v>
      </c>
      <c r="C589" s="360" t="n">
        <v>0</v>
      </c>
      <c r="D589" s="360" t="n">
        <v>1</v>
      </c>
      <c r="E589" s="360" t="n">
        <v>202</v>
      </c>
      <c r="F589" s="360">
        <f>ROUND(Source!P586,O589)</f>
        <v/>
      </c>
      <c r="G589" s="360" t="inlineStr">
        <is>
          <t>СтМатОб</t>
        </is>
      </c>
      <c r="H589" s="360" t="inlineStr">
        <is>
          <t>Стоимость материальных ресурсов (всего)</t>
        </is>
      </c>
      <c r="I589" s="360" t="n"/>
      <c r="J589" s="360" t="n"/>
      <c r="K589" s="360" t="n">
        <v>202</v>
      </c>
      <c r="L589" s="360" t="n">
        <v>2</v>
      </c>
      <c r="M589" s="360" t="n">
        <v>3</v>
      </c>
      <c r="N589" s="360" t="inlineStr"/>
      <c r="O589" s="360" t="n">
        <v>0</v>
      </c>
      <c r="P589" s="360" t="n"/>
      <c r="Q589" s="360" t="n"/>
      <c r="R589" s="360" t="n"/>
      <c r="S589" s="360" t="n"/>
      <c r="T589" s="360" t="n"/>
      <c r="U589" s="360" t="n"/>
      <c r="V589" s="360" t="n"/>
      <c r="W589" s="360" t="n">
        <v>0</v>
      </c>
      <c r="X589" s="360" t="n">
        <v>1</v>
      </c>
      <c r="Y589" s="360" t="n">
        <v>0</v>
      </c>
      <c r="Z589" s="360" t="n"/>
      <c r="AA589" s="360" t="n"/>
      <c r="AB589" s="360" t="n"/>
    </row>
    <row r="590">
      <c r="A590" s="360" t="n">
        <v>50</v>
      </c>
      <c r="B590" s="360" t="n">
        <v>0</v>
      </c>
      <c r="C590" s="360" t="n">
        <v>0</v>
      </c>
      <c r="D590" s="360" t="n">
        <v>1</v>
      </c>
      <c r="E590" s="360" t="n">
        <v>222</v>
      </c>
      <c r="F590" s="360">
        <f>ROUND(Source!AO586,O590)</f>
        <v/>
      </c>
      <c r="G590" s="360" t="inlineStr">
        <is>
          <t>СтМатОбЗак</t>
        </is>
      </c>
      <c r="H590" s="360" t="inlineStr">
        <is>
          <t>Стоимость материалов и оборудования заказчика</t>
        </is>
      </c>
      <c r="I590" s="360" t="n"/>
      <c r="J590" s="360" t="n"/>
      <c r="K590" s="360" t="n">
        <v>222</v>
      </c>
      <c r="L590" s="360" t="n">
        <v>3</v>
      </c>
      <c r="M590" s="360" t="n">
        <v>3</v>
      </c>
      <c r="N590" s="360" t="inlineStr"/>
      <c r="O590" s="360" t="n">
        <v>0</v>
      </c>
      <c r="P590" s="360" t="n"/>
      <c r="Q590" s="360" t="n"/>
      <c r="R590" s="360" t="n"/>
      <c r="S590" s="360" t="n"/>
      <c r="T590" s="360" t="n"/>
      <c r="U590" s="360" t="n"/>
      <c r="V590" s="360" t="n"/>
      <c r="W590" s="360" t="n">
        <v>0</v>
      </c>
      <c r="X590" s="360" t="n">
        <v>1</v>
      </c>
      <c r="Y590" s="360" t="n">
        <v>0</v>
      </c>
      <c r="Z590" s="360" t="n"/>
      <c r="AA590" s="360" t="n"/>
      <c r="AB590" s="360" t="n"/>
    </row>
    <row r="591">
      <c r="A591" s="360" t="n">
        <v>50</v>
      </c>
      <c r="B591" s="360" t="n">
        <v>0</v>
      </c>
      <c r="C591" s="360" t="n">
        <v>0</v>
      </c>
      <c r="D591" s="360" t="n">
        <v>1</v>
      </c>
      <c r="E591" s="360" t="n">
        <v>225</v>
      </c>
      <c r="F591" s="360">
        <f>ROUND(Source!AV586,O591)</f>
        <v/>
      </c>
      <c r="G591" s="360" t="inlineStr">
        <is>
          <t>СтМатОбПод</t>
        </is>
      </c>
      <c r="H591" s="360" t="inlineStr">
        <is>
          <t>Стоимость материалов и оборудования подрядчика</t>
        </is>
      </c>
      <c r="I591" s="360" t="n"/>
      <c r="J591" s="360" t="n"/>
      <c r="K591" s="360" t="n">
        <v>225</v>
      </c>
      <c r="L591" s="360" t="n">
        <v>4</v>
      </c>
      <c r="M591" s="360" t="n">
        <v>3</v>
      </c>
      <c r="N591" s="360" t="inlineStr"/>
      <c r="O591" s="360" t="n">
        <v>0</v>
      </c>
      <c r="P591" s="360" t="n"/>
      <c r="Q591" s="360" t="n"/>
      <c r="R591" s="360" t="n"/>
      <c r="S591" s="360" t="n"/>
      <c r="T591" s="360" t="n"/>
      <c r="U591" s="360" t="n"/>
      <c r="V591" s="360" t="n"/>
      <c r="W591" s="360" t="n">
        <v>0</v>
      </c>
      <c r="X591" s="360" t="n">
        <v>1</v>
      </c>
      <c r="Y591" s="360" t="n">
        <v>0</v>
      </c>
      <c r="Z591" s="360" t="n"/>
      <c r="AA591" s="360" t="n"/>
      <c r="AB591" s="360" t="n"/>
    </row>
    <row r="592">
      <c r="A592" s="360" t="n">
        <v>50</v>
      </c>
      <c r="B592" s="360" t="n">
        <v>0</v>
      </c>
      <c r="C592" s="360" t="n">
        <v>0</v>
      </c>
      <c r="D592" s="360" t="n">
        <v>1</v>
      </c>
      <c r="E592" s="360" t="n">
        <v>226</v>
      </c>
      <c r="F592" s="360">
        <f>ROUND(Source!AW586,O592)</f>
        <v/>
      </c>
      <c r="G592" s="360" t="inlineStr">
        <is>
          <t>СтМат</t>
        </is>
      </c>
      <c r="H592" s="360" t="inlineStr">
        <is>
          <t>Стоимость материалов (всего)</t>
        </is>
      </c>
      <c r="I592" s="360" t="n"/>
      <c r="J592" s="360" t="n"/>
      <c r="K592" s="360" t="n">
        <v>226</v>
      </c>
      <c r="L592" s="360" t="n">
        <v>5</v>
      </c>
      <c r="M592" s="360" t="n">
        <v>3</v>
      </c>
      <c r="N592" s="360" t="inlineStr"/>
      <c r="O592" s="360" t="n">
        <v>0</v>
      </c>
      <c r="P592" s="360" t="n"/>
      <c r="Q592" s="360" t="n"/>
      <c r="R592" s="360" t="n"/>
      <c r="S592" s="360" t="n"/>
      <c r="T592" s="360" t="n"/>
      <c r="U592" s="360" t="n"/>
      <c r="V592" s="360" t="n"/>
      <c r="W592" s="360" t="n">
        <v>0</v>
      </c>
      <c r="X592" s="360" t="n">
        <v>1</v>
      </c>
      <c r="Y592" s="360" t="n">
        <v>0</v>
      </c>
      <c r="Z592" s="360" t="n"/>
      <c r="AA592" s="360" t="n"/>
      <c r="AB592" s="360" t="n"/>
    </row>
    <row r="593">
      <c r="A593" s="360" t="n">
        <v>50</v>
      </c>
      <c r="B593" s="360" t="n">
        <v>0</v>
      </c>
      <c r="C593" s="360" t="n">
        <v>0</v>
      </c>
      <c r="D593" s="360" t="n">
        <v>1</v>
      </c>
      <c r="E593" s="360" t="n">
        <v>227</v>
      </c>
      <c r="F593" s="360">
        <f>ROUND(Source!AX586,O593)</f>
        <v/>
      </c>
      <c r="G593" s="360" t="inlineStr">
        <is>
          <t>СтМатЗак</t>
        </is>
      </c>
      <c r="H593" s="360" t="inlineStr">
        <is>
          <t>Стоимость материалов заказчика</t>
        </is>
      </c>
      <c r="I593" s="360" t="n"/>
      <c r="J593" s="360" t="n"/>
      <c r="K593" s="360" t="n">
        <v>227</v>
      </c>
      <c r="L593" s="360" t="n">
        <v>6</v>
      </c>
      <c r="M593" s="360" t="n">
        <v>3</v>
      </c>
      <c r="N593" s="360" t="inlineStr"/>
      <c r="O593" s="360" t="n">
        <v>0</v>
      </c>
      <c r="P593" s="360" t="n"/>
      <c r="Q593" s="360" t="n"/>
      <c r="R593" s="360" t="n"/>
      <c r="S593" s="360" t="n"/>
      <c r="T593" s="360" t="n"/>
      <c r="U593" s="360" t="n"/>
      <c r="V593" s="360" t="n"/>
      <c r="W593" s="360" t="n">
        <v>0</v>
      </c>
      <c r="X593" s="360" t="n">
        <v>1</v>
      </c>
      <c r="Y593" s="360" t="n">
        <v>0</v>
      </c>
      <c r="Z593" s="360" t="n"/>
      <c r="AA593" s="360" t="n"/>
      <c r="AB593" s="360" t="n"/>
    </row>
    <row r="594">
      <c r="A594" s="360" t="n">
        <v>50</v>
      </c>
      <c r="B594" s="360" t="n">
        <v>0</v>
      </c>
      <c r="C594" s="360" t="n">
        <v>0</v>
      </c>
      <c r="D594" s="360" t="n">
        <v>1</v>
      </c>
      <c r="E594" s="360" t="n">
        <v>228</v>
      </c>
      <c r="F594" s="360">
        <f>ROUND(Source!AY586,O594)</f>
        <v/>
      </c>
      <c r="G594" s="360" t="inlineStr">
        <is>
          <t>СтМатПод</t>
        </is>
      </c>
      <c r="H594" s="360" t="inlineStr">
        <is>
          <t>Стоимость материалов подрядчика</t>
        </is>
      </c>
      <c r="I594" s="360" t="n"/>
      <c r="J594" s="360" t="n"/>
      <c r="K594" s="360" t="n">
        <v>228</v>
      </c>
      <c r="L594" s="360" t="n">
        <v>7</v>
      </c>
      <c r="M594" s="360" t="n">
        <v>3</v>
      </c>
      <c r="N594" s="360" t="inlineStr"/>
      <c r="O594" s="360" t="n">
        <v>0</v>
      </c>
      <c r="P594" s="360" t="n"/>
      <c r="Q594" s="360" t="n"/>
      <c r="R594" s="360" t="n"/>
      <c r="S594" s="360" t="n"/>
      <c r="T594" s="360" t="n"/>
      <c r="U594" s="360" t="n"/>
      <c r="V594" s="360" t="n"/>
      <c r="W594" s="360" t="n">
        <v>0</v>
      </c>
      <c r="X594" s="360" t="n">
        <v>1</v>
      </c>
      <c r="Y594" s="360" t="n">
        <v>0</v>
      </c>
      <c r="Z594" s="360" t="n"/>
      <c r="AA594" s="360" t="n"/>
      <c r="AB594" s="360" t="n"/>
    </row>
    <row r="595">
      <c r="A595" s="360" t="n">
        <v>50</v>
      </c>
      <c r="B595" s="360" t="n">
        <v>0</v>
      </c>
      <c r="C595" s="360" t="n">
        <v>0</v>
      </c>
      <c r="D595" s="360" t="n">
        <v>1</v>
      </c>
      <c r="E595" s="360" t="n">
        <v>216</v>
      </c>
      <c r="F595" s="360">
        <f>ROUND(Source!AP586,O595)</f>
        <v/>
      </c>
      <c r="G595" s="360" t="inlineStr">
        <is>
          <t>Оборуд</t>
        </is>
      </c>
      <c r="H595" s="360" t="inlineStr">
        <is>
          <t>Стоимость оборудования (всего)</t>
        </is>
      </c>
      <c r="I595" s="360" t="n"/>
      <c r="J595" s="360" t="n"/>
      <c r="K595" s="360" t="n">
        <v>216</v>
      </c>
      <c r="L595" s="360" t="n">
        <v>8</v>
      </c>
      <c r="M595" s="360" t="n">
        <v>3</v>
      </c>
      <c r="N595" s="360" t="inlineStr"/>
      <c r="O595" s="360" t="n">
        <v>0</v>
      </c>
      <c r="P595" s="360" t="n"/>
      <c r="Q595" s="360" t="n"/>
      <c r="R595" s="360" t="n"/>
      <c r="S595" s="360" t="n"/>
      <c r="T595" s="360" t="n"/>
      <c r="U595" s="360" t="n"/>
      <c r="V595" s="360" t="n"/>
      <c r="W595" s="360" t="n">
        <v>0</v>
      </c>
      <c r="X595" s="360" t="n">
        <v>1</v>
      </c>
      <c r="Y595" s="360" t="n">
        <v>0</v>
      </c>
      <c r="Z595" s="360" t="n"/>
      <c r="AA595" s="360" t="n"/>
      <c r="AB595" s="360" t="n"/>
    </row>
    <row r="596">
      <c r="A596" s="360" t="n">
        <v>50</v>
      </c>
      <c r="B596" s="360" t="n">
        <v>0</v>
      </c>
      <c r="C596" s="360" t="n">
        <v>0</v>
      </c>
      <c r="D596" s="360" t="n">
        <v>1</v>
      </c>
      <c r="E596" s="360" t="n">
        <v>223</v>
      </c>
      <c r="F596" s="360">
        <f>ROUND(Source!AQ586,O596)</f>
        <v/>
      </c>
      <c r="G596" s="360" t="inlineStr">
        <is>
          <t>ОборудЗак</t>
        </is>
      </c>
      <c r="H596" s="360" t="inlineStr">
        <is>
          <t>Стоимость оборудования заказчика</t>
        </is>
      </c>
      <c r="I596" s="360" t="n"/>
      <c r="J596" s="360" t="n"/>
      <c r="K596" s="360" t="n">
        <v>223</v>
      </c>
      <c r="L596" s="360" t="n">
        <v>9</v>
      </c>
      <c r="M596" s="360" t="n">
        <v>3</v>
      </c>
      <c r="N596" s="360" t="inlineStr"/>
      <c r="O596" s="360" t="n">
        <v>0</v>
      </c>
      <c r="P596" s="360" t="n"/>
      <c r="Q596" s="360" t="n"/>
      <c r="R596" s="360" t="n"/>
      <c r="S596" s="360" t="n"/>
      <c r="T596" s="360" t="n"/>
      <c r="U596" s="360" t="n"/>
      <c r="V596" s="360" t="n"/>
      <c r="W596" s="360" t="n">
        <v>0</v>
      </c>
      <c r="X596" s="360" t="n">
        <v>1</v>
      </c>
      <c r="Y596" s="360" t="n">
        <v>0</v>
      </c>
      <c r="Z596" s="360" t="n"/>
      <c r="AA596" s="360" t="n"/>
      <c r="AB596" s="360" t="n"/>
    </row>
    <row r="597">
      <c r="A597" s="360" t="n">
        <v>50</v>
      </c>
      <c r="B597" s="360" t="n">
        <v>0</v>
      </c>
      <c r="C597" s="360" t="n">
        <v>0</v>
      </c>
      <c r="D597" s="360" t="n">
        <v>1</v>
      </c>
      <c r="E597" s="360" t="n">
        <v>229</v>
      </c>
      <c r="F597" s="360">
        <f>ROUND(Source!AZ586,O597)</f>
        <v/>
      </c>
      <c r="G597" s="360" t="inlineStr">
        <is>
          <t>ОборудПод</t>
        </is>
      </c>
      <c r="H597" s="360" t="inlineStr">
        <is>
          <t>Стоимость оборудования подрядчика</t>
        </is>
      </c>
      <c r="I597" s="360" t="n"/>
      <c r="J597" s="360" t="n"/>
      <c r="K597" s="360" t="n">
        <v>229</v>
      </c>
      <c r="L597" s="360" t="n">
        <v>10</v>
      </c>
      <c r="M597" s="360" t="n">
        <v>3</v>
      </c>
      <c r="N597" s="360" t="inlineStr"/>
      <c r="O597" s="360" t="n">
        <v>0</v>
      </c>
      <c r="P597" s="360" t="n"/>
      <c r="Q597" s="360" t="n"/>
      <c r="R597" s="360" t="n"/>
      <c r="S597" s="360" t="n"/>
      <c r="T597" s="360" t="n"/>
      <c r="U597" s="360" t="n"/>
      <c r="V597" s="360" t="n"/>
      <c r="W597" s="360" t="n">
        <v>0</v>
      </c>
      <c r="X597" s="360" t="n">
        <v>1</v>
      </c>
      <c r="Y597" s="360" t="n">
        <v>0</v>
      </c>
      <c r="Z597" s="360" t="n"/>
      <c r="AA597" s="360" t="n"/>
      <c r="AB597" s="360" t="n"/>
    </row>
    <row r="598">
      <c r="A598" s="360" t="n">
        <v>50</v>
      </c>
      <c r="B598" s="360" t="n">
        <v>0</v>
      </c>
      <c r="C598" s="360" t="n">
        <v>0</v>
      </c>
      <c r="D598" s="360" t="n">
        <v>1</v>
      </c>
      <c r="E598" s="360" t="n">
        <v>203</v>
      </c>
      <c r="F598" s="360">
        <f>ROUND(Source!Q586,O598)</f>
        <v/>
      </c>
      <c r="G598" s="360" t="inlineStr">
        <is>
          <t>ЭММ</t>
        </is>
      </c>
      <c r="H598" s="360" t="inlineStr">
        <is>
          <t>Эксплуатация машин</t>
        </is>
      </c>
      <c r="I598" s="360" t="n"/>
      <c r="J598" s="360" t="n"/>
      <c r="K598" s="360" t="n">
        <v>203</v>
      </c>
      <c r="L598" s="360" t="n">
        <v>11</v>
      </c>
      <c r="M598" s="360" t="n">
        <v>3</v>
      </c>
      <c r="N598" s="360" t="inlineStr"/>
      <c r="O598" s="360" t="n">
        <v>0</v>
      </c>
      <c r="P598" s="360" t="n"/>
      <c r="Q598" s="360" t="n"/>
      <c r="R598" s="360" t="n"/>
      <c r="S598" s="360" t="n"/>
      <c r="T598" s="360" t="n"/>
      <c r="U598" s="360" t="n"/>
      <c r="V598" s="360" t="n"/>
      <c r="W598" s="360" t="n">
        <v>0</v>
      </c>
      <c r="X598" s="360" t="n">
        <v>1</v>
      </c>
      <c r="Y598" s="360" t="n">
        <v>0</v>
      </c>
      <c r="Z598" s="360" t="n"/>
      <c r="AA598" s="360" t="n"/>
      <c r="AB598" s="360" t="n"/>
    </row>
    <row r="599">
      <c r="A599" s="360" t="n">
        <v>50</v>
      </c>
      <c r="B599" s="360" t="n">
        <v>0</v>
      </c>
      <c r="C599" s="360" t="n">
        <v>0</v>
      </c>
      <c r="D599" s="360" t="n">
        <v>1</v>
      </c>
      <c r="E599" s="360" t="n">
        <v>231</v>
      </c>
      <c r="F599" s="360">
        <f>ROUND(Source!BB586,O599)</f>
        <v/>
      </c>
      <c r="G599" s="360" t="inlineStr">
        <is>
          <t>ЭММсНРиСП</t>
        </is>
      </c>
      <c r="H599" s="360" t="inlineStr">
        <is>
          <t>Эксплуатация машин по ТСН-2001.16</t>
        </is>
      </c>
      <c r="I599" s="360" t="n"/>
      <c r="J599" s="360" t="n"/>
      <c r="K599" s="360" t="n">
        <v>231</v>
      </c>
      <c r="L599" s="360" t="n">
        <v>12</v>
      </c>
      <c r="M599" s="360" t="n">
        <v>3</v>
      </c>
      <c r="N599" s="360" t="inlineStr"/>
      <c r="O599" s="360" t="n">
        <v>0</v>
      </c>
      <c r="P599" s="360" t="n"/>
      <c r="Q599" s="360" t="n"/>
      <c r="R599" s="360" t="n"/>
      <c r="S599" s="360" t="n"/>
      <c r="T599" s="360" t="n"/>
      <c r="U599" s="360" t="n"/>
      <c r="V599" s="360" t="n"/>
      <c r="W599" s="360" t="n">
        <v>0</v>
      </c>
      <c r="X599" s="360" t="n">
        <v>1</v>
      </c>
      <c r="Y599" s="360" t="n">
        <v>0</v>
      </c>
      <c r="Z599" s="360" t="n"/>
      <c r="AA599" s="360" t="n"/>
      <c r="AB599" s="360" t="n"/>
    </row>
    <row r="600">
      <c r="A600" s="360" t="n">
        <v>50</v>
      </c>
      <c r="B600" s="360" t="n">
        <v>0</v>
      </c>
      <c r="C600" s="360" t="n">
        <v>0</v>
      </c>
      <c r="D600" s="360" t="n">
        <v>1</v>
      </c>
      <c r="E600" s="360" t="n">
        <v>204</v>
      </c>
      <c r="F600" s="360">
        <f>ROUND(Source!R586,O600)</f>
        <v/>
      </c>
      <c r="G600" s="360" t="inlineStr">
        <is>
          <t>ЗПМ</t>
        </is>
      </c>
      <c r="H600" s="360" t="inlineStr">
        <is>
          <t>ЗП машинистов</t>
        </is>
      </c>
      <c r="I600" s="360" t="n"/>
      <c r="J600" s="360" t="n"/>
      <c r="K600" s="360" t="n">
        <v>204</v>
      </c>
      <c r="L600" s="360" t="n">
        <v>13</v>
      </c>
      <c r="M600" s="360" t="n">
        <v>3</v>
      </c>
      <c r="N600" s="360" t="inlineStr"/>
      <c r="O600" s="360" t="n">
        <v>0</v>
      </c>
      <c r="P600" s="360" t="n"/>
      <c r="Q600" s="360" t="n"/>
      <c r="R600" s="360" t="n"/>
      <c r="S600" s="360" t="n"/>
      <c r="T600" s="360" t="n"/>
      <c r="U600" s="360" t="n"/>
      <c r="V600" s="360" t="n"/>
      <c r="W600" s="360" t="n">
        <v>0</v>
      </c>
      <c r="X600" s="360" t="n">
        <v>1</v>
      </c>
      <c r="Y600" s="360" t="n">
        <v>0</v>
      </c>
      <c r="Z600" s="360" t="n"/>
      <c r="AA600" s="360" t="n"/>
      <c r="AB600" s="360" t="n"/>
    </row>
    <row r="601">
      <c r="A601" s="360" t="n">
        <v>50</v>
      </c>
      <c r="B601" s="360" t="n">
        <v>0</v>
      </c>
      <c r="C601" s="360" t="n">
        <v>0</v>
      </c>
      <c r="D601" s="360" t="n">
        <v>1</v>
      </c>
      <c r="E601" s="360" t="n">
        <v>205</v>
      </c>
      <c r="F601" s="360">
        <f>ROUND(Source!S586,O601)</f>
        <v/>
      </c>
      <c r="G601" s="360" t="inlineStr">
        <is>
          <t>ОЗП</t>
        </is>
      </c>
      <c r="H601" s="360" t="inlineStr">
        <is>
          <t>Основная ЗП рабочих</t>
        </is>
      </c>
      <c r="I601" s="360" t="n"/>
      <c r="J601" s="360" t="n"/>
      <c r="K601" s="360" t="n">
        <v>205</v>
      </c>
      <c r="L601" s="360" t="n">
        <v>14</v>
      </c>
      <c r="M601" s="360" t="n">
        <v>3</v>
      </c>
      <c r="N601" s="360" t="inlineStr"/>
      <c r="O601" s="360" t="n">
        <v>0</v>
      </c>
      <c r="P601" s="360" t="n"/>
      <c r="Q601" s="360" t="n"/>
      <c r="R601" s="360" t="n"/>
      <c r="S601" s="360" t="n"/>
      <c r="T601" s="360" t="n"/>
      <c r="U601" s="360" t="n"/>
      <c r="V601" s="360" t="n"/>
      <c r="W601" s="360" t="n">
        <v>0</v>
      </c>
      <c r="X601" s="360" t="n">
        <v>1</v>
      </c>
      <c r="Y601" s="360" t="n">
        <v>0</v>
      </c>
      <c r="Z601" s="360" t="n"/>
      <c r="AA601" s="360" t="n"/>
      <c r="AB601" s="360" t="n"/>
    </row>
    <row r="602">
      <c r="A602" s="360" t="n">
        <v>50</v>
      </c>
      <c r="B602" s="360" t="n">
        <v>0</v>
      </c>
      <c r="C602" s="360" t="n">
        <v>0</v>
      </c>
      <c r="D602" s="360" t="n">
        <v>1</v>
      </c>
      <c r="E602" s="360" t="n">
        <v>232</v>
      </c>
      <c r="F602" s="360">
        <f>ROUND(Source!BC586,O602)</f>
        <v/>
      </c>
      <c r="G602" s="360" t="inlineStr">
        <is>
          <t>ОЗПсНРиСП</t>
        </is>
      </c>
      <c r="H602" s="360" t="inlineStr">
        <is>
          <t>Основная ЗП рабочих по ТСН-2001.16</t>
        </is>
      </c>
      <c r="I602" s="360" t="n"/>
      <c r="J602" s="360" t="n"/>
      <c r="K602" s="360" t="n">
        <v>232</v>
      </c>
      <c r="L602" s="360" t="n">
        <v>15</v>
      </c>
      <c r="M602" s="360" t="n">
        <v>3</v>
      </c>
      <c r="N602" s="360" t="inlineStr"/>
      <c r="O602" s="360" t="n">
        <v>0</v>
      </c>
      <c r="P602" s="360" t="n"/>
      <c r="Q602" s="360" t="n"/>
      <c r="R602" s="360" t="n"/>
      <c r="S602" s="360" t="n"/>
      <c r="T602" s="360" t="n"/>
      <c r="U602" s="360" t="n"/>
      <c r="V602" s="360" t="n"/>
      <c r="W602" s="360" t="n">
        <v>0</v>
      </c>
      <c r="X602" s="360" t="n">
        <v>1</v>
      </c>
      <c r="Y602" s="360" t="n">
        <v>0</v>
      </c>
      <c r="Z602" s="360" t="n"/>
      <c r="AA602" s="360" t="n"/>
      <c r="AB602" s="360" t="n"/>
    </row>
    <row r="603">
      <c r="A603" s="360" t="n">
        <v>50</v>
      </c>
      <c r="B603" s="360" t="n">
        <v>0</v>
      </c>
      <c r="C603" s="360" t="n">
        <v>0</v>
      </c>
      <c r="D603" s="360" t="n">
        <v>1</v>
      </c>
      <c r="E603" s="360" t="n">
        <v>214</v>
      </c>
      <c r="F603" s="360">
        <f>ROUND(Source!AS586,O603)</f>
        <v/>
      </c>
      <c r="G603" s="360" t="inlineStr">
        <is>
          <t>Строит</t>
        </is>
      </c>
      <c r="H603" s="360" t="inlineStr">
        <is>
          <t>Строительные работы с НР и СП</t>
        </is>
      </c>
      <c r="I603" s="360" t="n"/>
      <c r="J603" s="360" t="n"/>
      <c r="K603" s="360" t="n">
        <v>214</v>
      </c>
      <c r="L603" s="360" t="n">
        <v>16</v>
      </c>
      <c r="M603" s="360" t="n">
        <v>3</v>
      </c>
      <c r="N603" s="360" t="inlineStr"/>
      <c r="O603" s="360" t="n">
        <v>0</v>
      </c>
      <c r="P603" s="360" t="n"/>
      <c r="Q603" s="360" t="n"/>
      <c r="R603" s="360" t="n"/>
      <c r="S603" s="360" t="n"/>
      <c r="T603" s="360" t="n"/>
      <c r="U603" s="360" t="n"/>
      <c r="V603" s="360" t="n"/>
      <c r="W603" s="360" t="n">
        <v>0</v>
      </c>
      <c r="X603" s="360" t="n">
        <v>1</v>
      </c>
      <c r="Y603" s="360" t="n">
        <v>0</v>
      </c>
      <c r="Z603" s="360" t="n"/>
      <c r="AA603" s="360" t="n"/>
      <c r="AB603" s="360" t="n"/>
    </row>
    <row r="604">
      <c r="A604" s="360" t="n">
        <v>50</v>
      </c>
      <c r="B604" s="360" t="n">
        <v>0</v>
      </c>
      <c r="C604" s="360" t="n">
        <v>0</v>
      </c>
      <c r="D604" s="360" t="n">
        <v>1</v>
      </c>
      <c r="E604" s="360" t="n">
        <v>215</v>
      </c>
      <c r="F604" s="360">
        <f>ROUND(Source!AT586,O604)</f>
        <v/>
      </c>
      <c r="G604" s="360" t="inlineStr">
        <is>
          <t>Монтаж</t>
        </is>
      </c>
      <c r="H604" s="360" t="inlineStr">
        <is>
          <t>Монтажные работы с НР и СП</t>
        </is>
      </c>
      <c r="I604" s="360" t="n"/>
      <c r="J604" s="360" t="n"/>
      <c r="K604" s="360" t="n">
        <v>215</v>
      </c>
      <c r="L604" s="360" t="n">
        <v>17</v>
      </c>
      <c r="M604" s="360" t="n">
        <v>3</v>
      </c>
      <c r="N604" s="360" t="inlineStr"/>
      <c r="O604" s="360" t="n">
        <v>0</v>
      </c>
      <c r="P604" s="360" t="n"/>
      <c r="Q604" s="360" t="n"/>
      <c r="R604" s="360" t="n"/>
      <c r="S604" s="360" t="n"/>
      <c r="T604" s="360" t="n"/>
      <c r="U604" s="360" t="n"/>
      <c r="V604" s="360" t="n"/>
      <c r="W604" s="360" t="n">
        <v>0</v>
      </c>
      <c r="X604" s="360" t="n">
        <v>1</v>
      </c>
      <c r="Y604" s="360" t="n">
        <v>0</v>
      </c>
      <c r="Z604" s="360" t="n"/>
      <c r="AA604" s="360" t="n"/>
      <c r="AB604" s="360" t="n"/>
    </row>
    <row r="605">
      <c r="A605" s="360" t="n">
        <v>50</v>
      </c>
      <c r="B605" s="360" t="n">
        <v>0</v>
      </c>
      <c r="C605" s="360" t="n">
        <v>0</v>
      </c>
      <c r="D605" s="360" t="n">
        <v>1</v>
      </c>
      <c r="E605" s="360" t="n">
        <v>217</v>
      </c>
      <c r="F605" s="360">
        <f>ROUND(Source!AU586,O605)</f>
        <v/>
      </c>
      <c r="G605" s="360" t="inlineStr">
        <is>
          <t>Прочие</t>
        </is>
      </c>
      <c r="H605" s="360" t="inlineStr">
        <is>
          <t>Прочие работы с НР и СП</t>
        </is>
      </c>
      <c r="I605" s="360" t="n"/>
      <c r="J605" s="360" t="n"/>
      <c r="K605" s="360" t="n">
        <v>217</v>
      </c>
      <c r="L605" s="360" t="n">
        <v>18</v>
      </c>
      <c r="M605" s="360" t="n">
        <v>3</v>
      </c>
      <c r="N605" s="360" t="inlineStr"/>
      <c r="O605" s="360" t="n">
        <v>0</v>
      </c>
      <c r="P605" s="360" t="n"/>
      <c r="Q605" s="360" t="n"/>
      <c r="R605" s="360" t="n"/>
      <c r="S605" s="360" t="n"/>
      <c r="T605" s="360" t="n"/>
      <c r="U605" s="360" t="n"/>
      <c r="V605" s="360" t="n"/>
      <c r="W605" s="360" t="n">
        <v>0</v>
      </c>
      <c r="X605" s="360" t="n">
        <v>1</v>
      </c>
      <c r="Y605" s="360" t="n">
        <v>0</v>
      </c>
      <c r="Z605" s="360" t="n"/>
      <c r="AA605" s="360" t="n"/>
      <c r="AB605" s="360" t="n"/>
    </row>
    <row r="606">
      <c r="A606" s="360" t="n">
        <v>50</v>
      </c>
      <c r="B606" s="360" t="n">
        <v>0</v>
      </c>
      <c r="C606" s="360" t="n">
        <v>0</v>
      </c>
      <c r="D606" s="360" t="n">
        <v>1</v>
      </c>
      <c r="E606" s="360" t="n">
        <v>230</v>
      </c>
      <c r="F606" s="360">
        <f>ROUND(Source!BA586,O606)</f>
        <v/>
      </c>
      <c r="G606" s="360" t="inlineStr">
        <is>
          <t>ПрочиеЗатр</t>
        </is>
      </c>
      <c r="H606" s="360" t="inlineStr">
        <is>
          <t>Прочие затраты по ТСН-2001.16</t>
        </is>
      </c>
      <c r="I606" s="360" t="n"/>
      <c r="J606" s="360" t="n"/>
      <c r="K606" s="360" t="n">
        <v>230</v>
      </c>
      <c r="L606" s="360" t="n">
        <v>19</v>
      </c>
      <c r="M606" s="360" t="n">
        <v>3</v>
      </c>
      <c r="N606" s="360" t="inlineStr"/>
      <c r="O606" s="360" t="n">
        <v>0</v>
      </c>
      <c r="P606" s="360" t="n"/>
      <c r="Q606" s="360" t="n"/>
      <c r="R606" s="360" t="n"/>
      <c r="S606" s="360" t="n"/>
      <c r="T606" s="360" t="n"/>
      <c r="U606" s="360" t="n"/>
      <c r="V606" s="360" t="n"/>
      <c r="W606" s="360" t="n">
        <v>0</v>
      </c>
      <c r="X606" s="360" t="n">
        <v>1</v>
      </c>
      <c r="Y606" s="360" t="n">
        <v>0</v>
      </c>
      <c r="Z606" s="360" t="n"/>
      <c r="AA606" s="360" t="n"/>
      <c r="AB606" s="360" t="n"/>
    </row>
    <row r="607">
      <c r="A607" s="360" t="n">
        <v>50</v>
      </c>
      <c r="B607" s="360" t="n">
        <v>0</v>
      </c>
      <c r="C607" s="360" t="n">
        <v>0</v>
      </c>
      <c r="D607" s="360" t="n">
        <v>1</v>
      </c>
      <c r="E607" s="360" t="n">
        <v>206</v>
      </c>
      <c r="F607" s="360">
        <f>ROUND(Source!T586,O607)</f>
        <v/>
      </c>
      <c r="G607" s="360" t="inlineStr">
        <is>
          <t>ВозврМат</t>
        </is>
      </c>
      <c r="H607" s="360" t="inlineStr">
        <is>
          <t>Возврат материалов</t>
        </is>
      </c>
      <c r="I607" s="360" t="n"/>
      <c r="J607" s="360" t="n"/>
      <c r="K607" s="360" t="n">
        <v>206</v>
      </c>
      <c r="L607" s="360" t="n">
        <v>20</v>
      </c>
      <c r="M607" s="360" t="n">
        <v>3</v>
      </c>
      <c r="N607" s="360" t="inlineStr"/>
      <c r="O607" s="360" t="n">
        <v>0</v>
      </c>
      <c r="P607" s="360" t="n"/>
      <c r="Q607" s="360" t="n"/>
      <c r="R607" s="360" t="n"/>
      <c r="S607" s="360" t="n"/>
      <c r="T607" s="360" t="n"/>
      <c r="U607" s="360" t="n"/>
      <c r="V607" s="360" t="n"/>
      <c r="W607" s="360" t="n">
        <v>0</v>
      </c>
      <c r="X607" s="360" t="n">
        <v>1</v>
      </c>
      <c r="Y607" s="360" t="n">
        <v>0</v>
      </c>
      <c r="Z607" s="360" t="n"/>
      <c r="AA607" s="360" t="n"/>
      <c r="AB607" s="360" t="n"/>
    </row>
    <row r="608">
      <c r="A608" s="360" t="n">
        <v>50</v>
      </c>
      <c r="B608" s="360" t="n">
        <v>0</v>
      </c>
      <c r="C608" s="360" t="n">
        <v>0</v>
      </c>
      <c r="D608" s="360" t="n">
        <v>1</v>
      </c>
      <c r="E608" s="360" t="n">
        <v>207</v>
      </c>
      <c r="F608" s="360">
        <f>ROUND(Source!U586,O608)</f>
        <v/>
      </c>
      <c r="G608" s="360" t="inlineStr">
        <is>
          <t>ТрудСтр</t>
        </is>
      </c>
      <c r="H608" s="360" t="inlineStr">
        <is>
          <t>Трудозатраты строителей</t>
        </is>
      </c>
      <c r="I608" s="360" t="n"/>
      <c r="J608" s="360" t="n"/>
      <c r="K608" s="360" t="n">
        <v>207</v>
      </c>
      <c r="L608" s="360" t="n">
        <v>21</v>
      </c>
      <c r="M608" s="360" t="n">
        <v>3</v>
      </c>
      <c r="N608" s="360" t="inlineStr"/>
      <c r="O608" s="360" t="n">
        <v>7</v>
      </c>
      <c r="P608" s="360" t="n"/>
      <c r="Q608" s="360" t="n"/>
      <c r="R608" s="360" t="n"/>
      <c r="S608" s="360" t="n"/>
      <c r="T608" s="360" t="n"/>
      <c r="U608" s="360" t="n"/>
      <c r="V608" s="360" t="n"/>
      <c r="W608" s="360" t="n">
        <v>0</v>
      </c>
      <c r="X608" s="360" t="n">
        <v>1</v>
      </c>
      <c r="Y608" s="360" t="n">
        <v>0</v>
      </c>
      <c r="Z608" s="360" t="n"/>
      <c r="AA608" s="360" t="n"/>
      <c r="AB608" s="360" t="n"/>
    </row>
    <row r="609">
      <c r="A609" s="360" t="n">
        <v>50</v>
      </c>
      <c r="B609" s="360" t="n">
        <v>0</v>
      </c>
      <c r="C609" s="360" t="n">
        <v>0</v>
      </c>
      <c r="D609" s="360" t="n">
        <v>1</v>
      </c>
      <c r="E609" s="360" t="n">
        <v>208</v>
      </c>
      <c r="F609" s="360">
        <f>ROUND(Source!V586,O609)</f>
        <v/>
      </c>
      <c r="G609" s="360" t="inlineStr">
        <is>
          <t>ТрудМаш</t>
        </is>
      </c>
      <c r="H609" s="360" t="inlineStr">
        <is>
          <t>Трудозатраты машинистов</t>
        </is>
      </c>
      <c r="I609" s="360" t="n"/>
      <c r="J609" s="360" t="n"/>
      <c r="K609" s="360" t="n">
        <v>208</v>
      </c>
      <c r="L609" s="360" t="n">
        <v>22</v>
      </c>
      <c r="M609" s="360" t="n">
        <v>3</v>
      </c>
      <c r="N609" s="360" t="inlineStr"/>
      <c r="O609" s="360" t="n">
        <v>7</v>
      </c>
      <c r="P609" s="360" t="n"/>
      <c r="Q609" s="360" t="n"/>
      <c r="R609" s="360" t="n"/>
      <c r="S609" s="360" t="n"/>
      <c r="T609" s="360" t="n"/>
      <c r="U609" s="360" t="n"/>
      <c r="V609" s="360" t="n"/>
      <c r="W609" s="360" t="n">
        <v>0</v>
      </c>
      <c r="X609" s="360" t="n">
        <v>1</v>
      </c>
      <c r="Y609" s="360" t="n">
        <v>0</v>
      </c>
      <c r="Z609" s="360" t="n"/>
      <c r="AA609" s="360" t="n"/>
      <c r="AB609" s="360" t="n"/>
    </row>
    <row r="610">
      <c r="A610" s="360" t="n">
        <v>50</v>
      </c>
      <c r="B610" s="360" t="n">
        <v>0</v>
      </c>
      <c r="C610" s="360" t="n">
        <v>0</v>
      </c>
      <c r="D610" s="360" t="n">
        <v>1</v>
      </c>
      <c r="E610" s="360" t="n">
        <v>209</v>
      </c>
      <c r="F610" s="360">
        <f>ROUND(Source!W586,O610)</f>
        <v/>
      </c>
      <c r="G610" s="360" t="inlineStr">
        <is>
          <t>ТранспМат</t>
        </is>
      </c>
      <c r="H610" s="360" t="inlineStr">
        <is>
          <t>Транспорт материалов</t>
        </is>
      </c>
      <c r="I610" s="360" t="n"/>
      <c r="J610" s="360" t="n"/>
      <c r="K610" s="360" t="n">
        <v>209</v>
      </c>
      <c r="L610" s="360" t="n">
        <v>23</v>
      </c>
      <c r="M610" s="360" t="n">
        <v>3</v>
      </c>
      <c r="N610" s="360" t="inlineStr"/>
      <c r="O610" s="360" t="n">
        <v>0</v>
      </c>
      <c r="P610" s="360" t="n"/>
      <c r="Q610" s="360" t="n"/>
      <c r="R610" s="360" t="n"/>
      <c r="S610" s="360" t="n"/>
      <c r="T610" s="360" t="n"/>
      <c r="U610" s="360" t="n"/>
      <c r="V610" s="360" t="n"/>
      <c r="W610" s="360" t="n">
        <v>0</v>
      </c>
      <c r="X610" s="360" t="n">
        <v>1</v>
      </c>
      <c r="Y610" s="360" t="n">
        <v>0</v>
      </c>
      <c r="Z610" s="360" t="n"/>
      <c r="AA610" s="360" t="n"/>
      <c r="AB610" s="360" t="n"/>
    </row>
    <row r="611">
      <c r="A611" s="360" t="n">
        <v>50</v>
      </c>
      <c r="B611" s="360" t="n">
        <v>0</v>
      </c>
      <c r="C611" s="360" t="n">
        <v>0</v>
      </c>
      <c r="D611" s="360" t="n">
        <v>1</v>
      </c>
      <c r="E611" s="360" t="n">
        <v>233</v>
      </c>
      <c r="F611" s="360">
        <f>ROUND(Source!BD586,O611)</f>
        <v/>
      </c>
      <c r="G611" s="360" t="inlineStr">
        <is>
          <t>Перевозка</t>
        </is>
      </c>
      <c r="H611" s="360" t="inlineStr">
        <is>
          <t>Перевозка грузов</t>
        </is>
      </c>
      <c r="I611" s="360" t="n"/>
      <c r="J611" s="360" t="n"/>
      <c r="K611" s="360" t="n">
        <v>233</v>
      </c>
      <c r="L611" s="360" t="n">
        <v>24</v>
      </c>
      <c r="M611" s="360" t="n">
        <v>3</v>
      </c>
      <c r="N611" s="360" t="inlineStr"/>
      <c r="O611" s="360" t="n">
        <v>0</v>
      </c>
      <c r="P611" s="360" t="n"/>
      <c r="Q611" s="360" t="n"/>
      <c r="R611" s="360" t="n"/>
      <c r="S611" s="360" t="n"/>
      <c r="T611" s="360" t="n"/>
      <c r="U611" s="360" t="n"/>
      <c r="V611" s="360" t="n"/>
      <c r="W611" s="360" t="n">
        <v>0</v>
      </c>
      <c r="X611" s="360" t="n">
        <v>1</v>
      </c>
      <c r="Y611" s="360" t="n">
        <v>0</v>
      </c>
      <c r="Z611" s="360" t="n"/>
      <c r="AA611" s="360" t="n"/>
      <c r="AB611" s="360" t="n"/>
    </row>
    <row r="612">
      <c r="A612" s="360" t="n">
        <v>50</v>
      </c>
      <c r="B612" s="360" t="n">
        <v>0</v>
      </c>
      <c r="C612" s="360" t="n">
        <v>0</v>
      </c>
      <c r="D612" s="360" t="n">
        <v>1</v>
      </c>
      <c r="E612" s="360" t="n">
        <v>210</v>
      </c>
      <c r="F612" s="360">
        <f>ROUND(Source!X586,O612)</f>
        <v/>
      </c>
      <c r="G612" s="360" t="inlineStr">
        <is>
          <t>НР</t>
        </is>
      </c>
      <c r="H612" s="360" t="inlineStr">
        <is>
          <t>Накладные расходы</t>
        </is>
      </c>
      <c r="I612" s="360" t="n"/>
      <c r="J612" s="360" t="n"/>
      <c r="K612" s="360" t="n">
        <v>210</v>
      </c>
      <c r="L612" s="360" t="n">
        <v>25</v>
      </c>
      <c r="M612" s="360" t="n">
        <v>3</v>
      </c>
      <c r="N612" s="360" t="inlineStr"/>
      <c r="O612" s="360" t="n">
        <v>0</v>
      </c>
      <c r="P612" s="360" t="n"/>
      <c r="Q612" s="360" t="n"/>
      <c r="R612" s="360" t="n"/>
      <c r="S612" s="360" t="n"/>
      <c r="T612" s="360" t="n"/>
      <c r="U612" s="360" t="n"/>
      <c r="V612" s="360" t="n"/>
      <c r="W612" s="360" t="n">
        <v>0</v>
      </c>
      <c r="X612" s="360" t="n">
        <v>1</v>
      </c>
      <c r="Y612" s="360" t="n">
        <v>0</v>
      </c>
      <c r="Z612" s="360" t="n"/>
      <c r="AA612" s="360" t="n"/>
      <c r="AB612" s="360" t="n"/>
    </row>
    <row r="613">
      <c r="A613" s="360" t="n">
        <v>50</v>
      </c>
      <c r="B613" s="360" t="n">
        <v>0</v>
      </c>
      <c r="C613" s="360" t="n">
        <v>0</v>
      </c>
      <c r="D613" s="360" t="n">
        <v>1</v>
      </c>
      <c r="E613" s="360" t="n">
        <v>211</v>
      </c>
      <c r="F613" s="360">
        <f>ROUND(Source!Y586,O613)</f>
        <v/>
      </c>
      <c r="G613" s="360" t="inlineStr">
        <is>
          <t>СмПриб</t>
        </is>
      </c>
      <c r="H613" s="360" t="inlineStr">
        <is>
          <t>Сметная прибыль</t>
        </is>
      </c>
      <c r="I613" s="360" t="n"/>
      <c r="J613" s="360" t="n"/>
      <c r="K613" s="360" t="n">
        <v>211</v>
      </c>
      <c r="L613" s="360" t="n">
        <v>26</v>
      </c>
      <c r="M613" s="360" t="n">
        <v>3</v>
      </c>
      <c r="N613" s="360" t="inlineStr"/>
      <c r="O613" s="360" t="n">
        <v>0</v>
      </c>
      <c r="P613" s="360" t="n"/>
      <c r="Q613" s="360" t="n"/>
      <c r="R613" s="360" t="n"/>
      <c r="S613" s="360" t="n"/>
      <c r="T613" s="360" t="n"/>
      <c r="U613" s="360" t="n"/>
      <c r="V613" s="360" t="n"/>
      <c r="W613" s="360" t="n">
        <v>0</v>
      </c>
      <c r="X613" s="360" t="n">
        <v>1</v>
      </c>
      <c r="Y613" s="360" t="n">
        <v>0</v>
      </c>
      <c r="Z613" s="360" t="n"/>
      <c r="AA613" s="360" t="n"/>
      <c r="AB613" s="360" t="n"/>
    </row>
    <row r="614">
      <c r="A614" s="360" t="n">
        <v>50</v>
      </c>
      <c r="B614" s="360" t="n">
        <v>0</v>
      </c>
      <c r="C614" s="360" t="n">
        <v>0</v>
      </c>
      <c r="D614" s="360" t="n">
        <v>1</v>
      </c>
      <c r="E614" s="360" t="n">
        <v>224</v>
      </c>
      <c r="F614" s="360">
        <f>ROUND(Source!AR586,O614)</f>
        <v/>
      </c>
      <c r="G614" s="360" t="inlineStr">
        <is>
          <t>Всего</t>
        </is>
      </c>
      <c r="H614" s="360" t="inlineStr">
        <is>
          <t>Всего с НР и СП</t>
        </is>
      </c>
      <c r="I614" s="360" t="n"/>
      <c r="J614" s="360" t="n"/>
      <c r="K614" s="360" t="n">
        <v>224</v>
      </c>
      <c r="L614" s="360" t="n">
        <v>27</v>
      </c>
      <c r="M614" s="360" t="n">
        <v>3</v>
      </c>
      <c r="N614" s="360" t="inlineStr"/>
      <c r="O614" s="360" t="n">
        <v>0</v>
      </c>
      <c r="P614" s="360" t="n"/>
      <c r="Q614" s="360" t="n"/>
      <c r="R614" s="360" t="n"/>
      <c r="S614" s="360" t="n"/>
      <c r="T614" s="360" t="n"/>
      <c r="U614" s="360" t="n"/>
      <c r="V614" s="360" t="n"/>
      <c r="W614" s="360" t="n">
        <v>0</v>
      </c>
      <c r="X614" s="360" t="n">
        <v>1</v>
      </c>
      <c r="Y614" s="360" t="n">
        <v>0</v>
      </c>
      <c r="Z614" s="360" t="n"/>
      <c r="AA614" s="360" t="n"/>
      <c r="AB614" s="360" t="n"/>
    </row>
    <row r="615">
      <c r="A615" s="360" t="n">
        <v>50</v>
      </c>
      <c r="B615" s="360" t="n">
        <v>0</v>
      </c>
      <c r="C615" s="360" t="n">
        <v>0</v>
      </c>
      <c r="D615" s="360" t="n">
        <v>2</v>
      </c>
      <c r="E615" s="360" t="n">
        <v>0</v>
      </c>
      <c r="F615" s="360">
        <f>ROUND(F614,O615)</f>
        <v/>
      </c>
      <c r="G615" s="360" t="inlineStr">
        <is>
          <t>и1</t>
        </is>
      </c>
      <c r="H615" s="360" t="inlineStr">
        <is>
          <t>Итого</t>
        </is>
      </c>
      <c r="I615" s="360" t="n"/>
      <c r="J615" s="360" t="n"/>
      <c r="K615" s="360" t="n">
        <v>212</v>
      </c>
      <c r="L615" s="360" t="n">
        <v>28</v>
      </c>
      <c r="M615" s="360" t="n">
        <v>0</v>
      </c>
      <c r="N615" s="360" t="inlineStr"/>
      <c r="O615" s="360" t="n">
        <v>0</v>
      </c>
      <c r="P615" s="360" t="n"/>
      <c r="Q615" s="360" t="n"/>
      <c r="R615" s="360" t="n"/>
      <c r="S615" s="360" t="n"/>
      <c r="T615" s="360" t="n"/>
      <c r="U615" s="360" t="n"/>
      <c r="V615" s="360" t="n"/>
      <c r="W615" s="360" t="n">
        <v>0</v>
      </c>
      <c r="X615" s="360" t="n">
        <v>1</v>
      </c>
      <c r="Y615" s="360" t="n">
        <v>0</v>
      </c>
      <c r="Z615" s="360" t="n"/>
      <c r="AA615" s="360" t="n"/>
      <c r="AB615" s="360" t="n"/>
    </row>
    <row r="616">
      <c r="A616" s="360" t="n">
        <v>50</v>
      </c>
      <c r="B616" s="360" t="n">
        <v>0</v>
      </c>
      <c r="C616" s="360" t="n">
        <v>0</v>
      </c>
      <c r="D616" s="360" t="n">
        <v>2</v>
      </c>
      <c r="E616" s="360" t="n">
        <v>0</v>
      </c>
      <c r="F616" s="360">
        <f>ROUND(F615*0.22,O616)</f>
        <v/>
      </c>
      <c r="G616" s="360" t="inlineStr">
        <is>
          <t>и2</t>
        </is>
      </c>
      <c r="H616" s="360" t="inlineStr">
        <is>
          <t>НДС 22%</t>
        </is>
      </c>
      <c r="I616" s="360" t="n"/>
      <c r="J616" s="360" t="n"/>
      <c r="K616" s="360" t="n">
        <v>212</v>
      </c>
      <c r="L616" s="360" t="n">
        <v>29</v>
      </c>
      <c r="M616" s="360" t="n">
        <v>0</v>
      </c>
      <c r="N616" s="360" t="inlineStr"/>
      <c r="O616" s="360" t="n">
        <v>0</v>
      </c>
      <c r="P616" s="360" t="n"/>
      <c r="Q616" s="360" t="n"/>
      <c r="R616" s="360" t="n"/>
      <c r="S616" s="360" t="n"/>
      <c r="T616" s="360" t="n"/>
      <c r="U616" s="360" t="n"/>
      <c r="V616" s="360" t="n"/>
      <c r="W616" s="360" t="n">
        <v>0</v>
      </c>
      <c r="X616" s="360" t="n">
        <v>1</v>
      </c>
      <c r="Y616" s="360" t="n">
        <v>0</v>
      </c>
      <c r="Z616" s="360" t="n"/>
      <c r="AA616" s="360" t="n"/>
      <c r="AB616" s="360" t="n"/>
    </row>
    <row r="617">
      <c r="A617" s="360" t="n">
        <v>50</v>
      </c>
      <c r="B617" s="360" t="n">
        <v>0</v>
      </c>
      <c r="C617" s="360" t="n">
        <v>0</v>
      </c>
      <c r="D617" s="360" t="n">
        <v>2</v>
      </c>
      <c r="E617" s="360" t="n">
        <v>213</v>
      </c>
      <c r="F617" s="360">
        <f>ROUND(F615+F616,O617)</f>
        <v/>
      </c>
      <c r="G617" s="360" t="inlineStr">
        <is>
          <t>и3</t>
        </is>
      </c>
      <c r="H617" s="360" t="inlineStr">
        <is>
          <t>Всего</t>
        </is>
      </c>
      <c r="I617" s="360" t="n"/>
      <c r="J617" s="360" t="n"/>
      <c r="K617" s="360" t="n">
        <v>212</v>
      </c>
      <c r="L617" s="360" t="n">
        <v>30</v>
      </c>
      <c r="M617" s="360" t="n">
        <v>0</v>
      </c>
      <c r="N617" s="360" t="inlineStr"/>
      <c r="O617" s="360" t="n">
        <v>0</v>
      </c>
      <c r="P617" s="360" t="n"/>
      <c r="Q617" s="360" t="n"/>
      <c r="R617" s="360" t="n"/>
      <c r="S617" s="360" t="n"/>
      <c r="T617" s="360" t="n"/>
      <c r="U617" s="360" t="n"/>
      <c r="V617" s="360" t="n"/>
      <c r="W617" s="360" t="n">
        <v>0</v>
      </c>
      <c r="X617" s="360" t="n">
        <v>1</v>
      </c>
      <c r="Y617" s="360" t="n">
        <v>0</v>
      </c>
      <c r="Z617" s="360" t="n"/>
      <c r="AA617" s="360" t="n"/>
      <c r="AB617" s="360" t="n"/>
    </row>
    <row r="618"/>
    <row r="619">
      <c r="A619" s="356" t="n">
        <v>3</v>
      </c>
      <c r="B619" s="356" t="n">
        <v>0</v>
      </c>
      <c r="C619" s="356" t="n"/>
      <c r="D619" s="356">
        <f>ROW(A626)</f>
        <v/>
      </c>
      <c r="E619" s="356" t="n"/>
      <c r="F619" s="356" t="inlineStr">
        <is>
          <t>Новая локальная смета</t>
        </is>
      </c>
      <c r="G619" s="356" t="inlineStr">
        <is>
          <t>Парковая, д.20</t>
        </is>
      </c>
      <c r="H619" s="356" t="inlineStr"/>
      <c r="I619" s="356" t="n">
        <v>0</v>
      </c>
      <c r="J619" s="356" t="inlineStr"/>
      <c r="K619" s="356" t="n">
        <v>0</v>
      </c>
      <c r="L619" s="356" t="inlineStr">
        <is>
          <t>Новая локальная смета</t>
        </is>
      </c>
      <c r="M619" s="356" t="inlineStr"/>
      <c r="N619" s="356" t="n"/>
      <c r="O619" s="356" t="n"/>
      <c r="P619" s="356" t="n"/>
      <c r="Q619" s="356" t="n"/>
      <c r="R619" s="356" t="n"/>
      <c r="S619" s="356" t="n">
        <v>0</v>
      </c>
      <c r="T619" s="356" t="n"/>
      <c r="U619" s="356" t="inlineStr"/>
      <c r="V619" s="356" t="n">
        <v>0</v>
      </c>
      <c r="W619" s="356" t="n"/>
      <c r="X619" s="356" t="n"/>
      <c r="Y619" s="356" t="n"/>
      <c r="Z619" s="356" t="n"/>
      <c r="AA619" s="356" t="n"/>
      <c r="AB619" s="356" t="inlineStr"/>
      <c r="AC619" s="356" t="inlineStr"/>
      <c r="AD619" s="356" t="inlineStr"/>
      <c r="AE619" s="356" t="inlineStr"/>
      <c r="AF619" s="356" t="inlineStr"/>
      <c r="AG619" s="356" t="inlineStr"/>
      <c r="AH619" s="356" t="n"/>
      <c r="AI619" s="356" t="n"/>
      <c r="AJ619" s="356" t="n"/>
      <c r="AK619" s="356" t="n"/>
      <c r="AL619" s="356" t="n"/>
      <c r="AM619" s="356" t="n"/>
      <c r="AN619" s="356" t="n"/>
      <c r="AO619" s="356" t="n"/>
      <c r="AP619" s="356" t="inlineStr"/>
      <c r="AQ619" s="356" t="inlineStr"/>
      <c r="AR619" s="356" t="inlineStr"/>
      <c r="AS619" s="356" t="n"/>
      <c r="AT619" s="356" t="n"/>
      <c r="AU619" s="356" t="n"/>
      <c r="AV619" s="356" t="n"/>
      <c r="AW619" s="356" t="n"/>
      <c r="AX619" s="356" t="n"/>
      <c r="AY619" s="356" t="n"/>
      <c r="AZ619" s="356" t="inlineStr"/>
      <c r="BA619" s="356" t="n"/>
      <c r="BB619" s="356" t="inlineStr"/>
      <c r="BC619" s="356" t="inlineStr"/>
      <c r="BD619" s="356" t="inlineStr"/>
      <c r="BE619" s="356" t="inlineStr"/>
      <c r="BF619" s="356" t="inlineStr"/>
      <c r="BG619" s="356" t="inlineStr"/>
      <c r="BH619" s="356" t="inlineStr"/>
      <c r="BI619" s="356" t="inlineStr"/>
      <c r="BJ619" s="356" t="inlineStr"/>
      <c r="BK619" s="356" t="inlineStr"/>
      <c r="BL619" s="356" t="inlineStr"/>
      <c r="BM619" s="356" t="inlineStr"/>
      <c r="BN619" s="356" t="inlineStr"/>
      <c r="BO619" s="356" t="inlineStr"/>
      <c r="BP619" s="356" t="inlineStr"/>
      <c r="BQ619" s="356" t="n"/>
      <c r="BR619" s="356" t="n"/>
      <c r="BS619" s="356" t="n"/>
      <c r="BT619" s="356" t="n"/>
      <c r="BU619" s="356" t="n"/>
      <c r="BV619" s="356" t="n"/>
      <c r="BW619" s="356" t="n"/>
      <c r="BX619" s="356" t="n">
        <v>0</v>
      </c>
      <c r="BY619" s="356" t="n"/>
      <c r="BZ619" s="356" t="n"/>
      <c r="CA619" s="356" t="n"/>
      <c r="CB619" s="356" t="n"/>
      <c r="CC619" s="356" t="n"/>
      <c r="CD619" s="356" t="n"/>
      <c r="CE619" s="356" t="n"/>
      <c r="CF619" s="356" t="n">
        <v>0</v>
      </c>
      <c r="CG619" s="356" t="n">
        <v>0</v>
      </c>
      <c r="CH619" s="356" t="n"/>
      <c r="CI619" s="356" t="inlineStr"/>
      <c r="CJ619" s="356" t="inlineStr"/>
      <c r="CK619" t="inlineStr"/>
      <c r="CL619" t="inlineStr"/>
      <c r="CM619" t="inlineStr"/>
      <c r="CN619" t="inlineStr"/>
      <c r="CO619" t="inlineStr"/>
      <c r="CP619" t="inlineStr"/>
      <c r="CQ619" t="inlineStr"/>
    </row>
    <row r="620"/>
    <row r="621">
      <c r="A621" s="358" t="n">
        <v>52</v>
      </c>
      <c r="B621" s="358">
        <f>B626</f>
        <v/>
      </c>
      <c r="C621" s="358">
        <f>C626</f>
        <v/>
      </c>
      <c r="D621" s="358">
        <f>D626</f>
        <v/>
      </c>
      <c r="E621" s="358">
        <f>E626</f>
        <v/>
      </c>
      <c r="F621" s="358">
        <f>F626</f>
        <v/>
      </c>
      <c r="G621" s="358">
        <f>G626</f>
        <v/>
      </c>
      <c r="H621" s="358" t="n"/>
      <c r="I621" s="358" t="n"/>
      <c r="J621" s="358" t="n"/>
      <c r="K621" s="358" t="n"/>
      <c r="L621" s="358" t="n"/>
      <c r="M621" s="358" t="n"/>
      <c r="N621" s="358" t="n"/>
      <c r="O621" s="358">
        <f>O626</f>
        <v/>
      </c>
      <c r="P621" s="358">
        <f>P626</f>
        <v/>
      </c>
      <c r="Q621" s="358">
        <f>Q626</f>
        <v/>
      </c>
      <c r="R621" s="358">
        <f>R626</f>
        <v/>
      </c>
      <c r="S621" s="358">
        <f>S626</f>
        <v/>
      </c>
      <c r="T621" s="358">
        <f>T626</f>
        <v/>
      </c>
      <c r="U621" s="358">
        <f>U626</f>
        <v/>
      </c>
      <c r="V621" s="358">
        <f>V626</f>
        <v/>
      </c>
      <c r="W621" s="358">
        <f>W626</f>
        <v/>
      </c>
      <c r="X621" s="358">
        <f>X626</f>
        <v/>
      </c>
      <c r="Y621" s="358">
        <f>Y626</f>
        <v/>
      </c>
      <c r="Z621" s="358">
        <f>Z626</f>
        <v/>
      </c>
      <c r="AA621" s="358">
        <f>AA626</f>
        <v/>
      </c>
      <c r="AB621" s="358">
        <f>AB626</f>
        <v/>
      </c>
      <c r="AC621" s="358">
        <f>AC626</f>
        <v/>
      </c>
      <c r="AD621" s="358">
        <f>AD626</f>
        <v/>
      </c>
      <c r="AE621" s="358">
        <f>AE626</f>
        <v/>
      </c>
      <c r="AF621" s="358">
        <f>AF626</f>
        <v/>
      </c>
      <c r="AG621" s="358">
        <f>AG626</f>
        <v/>
      </c>
      <c r="AH621" s="358">
        <f>AH626</f>
        <v/>
      </c>
      <c r="AI621" s="358">
        <f>AI626</f>
        <v/>
      </c>
      <c r="AJ621" s="358">
        <f>AJ626</f>
        <v/>
      </c>
      <c r="AK621" s="358">
        <f>AK626</f>
        <v/>
      </c>
      <c r="AL621" s="358">
        <f>AL626</f>
        <v/>
      </c>
      <c r="AM621" s="358">
        <f>AM626</f>
        <v/>
      </c>
      <c r="AN621" s="358">
        <f>AN626</f>
        <v/>
      </c>
      <c r="AO621" s="358">
        <f>AO626</f>
        <v/>
      </c>
      <c r="AP621" s="358">
        <f>AP626</f>
        <v/>
      </c>
      <c r="AQ621" s="358">
        <f>AQ626</f>
        <v/>
      </c>
      <c r="AR621" s="358">
        <f>AR626</f>
        <v/>
      </c>
      <c r="AS621" s="358">
        <f>AS626</f>
        <v/>
      </c>
      <c r="AT621" s="358">
        <f>AT626</f>
        <v/>
      </c>
      <c r="AU621" s="358">
        <f>AU626</f>
        <v/>
      </c>
      <c r="AV621" s="358">
        <f>AV626</f>
        <v/>
      </c>
      <c r="AW621" s="358">
        <f>AW626</f>
        <v/>
      </c>
      <c r="AX621" s="358">
        <f>AX626</f>
        <v/>
      </c>
      <c r="AY621" s="358">
        <f>AY626</f>
        <v/>
      </c>
      <c r="AZ621" s="358">
        <f>AZ626</f>
        <v/>
      </c>
      <c r="BA621" s="358">
        <f>BA626</f>
        <v/>
      </c>
      <c r="BB621" s="358">
        <f>BB626</f>
        <v/>
      </c>
      <c r="BC621" s="358">
        <f>BC626</f>
        <v/>
      </c>
      <c r="BD621" s="358">
        <f>BD626</f>
        <v/>
      </c>
      <c r="BE621" s="358">
        <f>BE626</f>
        <v/>
      </c>
      <c r="BF621" s="358">
        <f>BF626</f>
        <v/>
      </c>
      <c r="BG621" s="358">
        <f>BG626</f>
        <v/>
      </c>
      <c r="BH621" s="358">
        <f>BH626</f>
        <v/>
      </c>
      <c r="BI621" s="358">
        <f>BI626</f>
        <v/>
      </c>
      <c r="BJ621" s="358">
        <f>BJ626</f>
        <v/>
      </c>
      <c r="BK621" s="358">
        <f>BK626</f>
        <v/>
      </c>
      <c r="BL621" s="358">
        <f>BL626</f>
        <v/>
      </c>
      <c r="BM621" s="358">
        <f>BM626</f>
        <v/>
      </c>
      <c r="BN621" s="358">
        <f>BN626</f>
        <v/>
      </c>
      <c r="BO621" s="358">
        <f>BO626</f>
        <v/>
      </c>
      <c r="BP621" s="358">
        <f>BP626</f>
        <v/>
      </c>
      <c r="BQ621" s="358">
        <f>BQ626</f>
        <v/>
      </c>
      <c r="BR621" s="358">
        <f>BR626</f>
        <v/>
      </c>
      <c r="BS621" s="358">
        <f>BS626</f>
        <v/>
      </c>
      <c r="BT621" s="358">
        <f>BT626</f>
        <v/>
      </c>
      <c r="BU621" s="358">
        <f>BU626</f>
        <v/>
      </c>
      <c r="BV621" s="358">
        <f>BV626</f>
        <v/>
      </c>
      <c r="BW621" s="358">
        <f>BW626</f>
        <v/>
      </c>
      <c r="BX621" s="358">
        <f>BX626</f>
        <v/>
      </c>
      <c r="BY621" s="358">
        <f>BY626</f>
        <v/>
      </c>
      <c r="BZ621" s="358">
        <f>BZ626</f>
        <v/>
      </c>
      <c r="CA621" s="358">
        <f>CA626</f>
        <v/>
      </c>
      <c r="CB621" s="358">
        <f>CB626</f>
        <v/>
      </c>
      <c r="CC621" s="358">
        <f>CC626</f>
        <v/>
      </c>
      <c r="CD621" s="358">
        <f>CD626</f>
        <v/>
      </c>
      <c r="CE621" s="358">
        <f>CE626</f>
        <v/>
      </c>
      <c r="CF621" s="358">
        <f>CF626</f>
        <v/>
      </c>
      <c r="CG621" s="358">
        <f>CG626</f>
        <v/>
      </c>
      <c r="CH621" s="358">
        <f>CH626</f>
        <v/>
      </c>
      <c r="CI621" s="358">
        <f>CI626</f>
        <v/>
      </c>
      <c r="CJ621" s="358">
        <f>CJ626</f>
        <v/>
      </c>
      <c r="CK621" s="358">
        <f>CK626</f>
        <v/>
      </c>
      <c r="CL621" s="358">
        <f>CL626</f>
        <v/>
      </c>
      <c r="CM621" s="358">
        <f>CM626</f>
        <v/>
      </c>
      <c r="CN621" s="358">
        <f>CN626</f>
        <v/>
      </c>
      <c r="CO621" s="358">
        <f>CO626</f>
        <v/>
      </c>
      <c r="CP621" s="358">
        <f>CP626</f>
        <v/>
      </c>
      <c r="CQ621" s="358">
        <f>CQ626</f>
        <v/>
      </c>
      <c r="CR621" s="358">
        <f>CR626</f>
        <v/>
      </c>
      <c r="CS621" s="358">
        <f>CS626</f>
        <v/>
      </c>
      <c r="CT621" s="358">
        <f>CT626</f>
        <v/>
      </c>
      <c r="CU621" s="358">
        <f>CU626</f>
        <v/>
      </c>
      <c r="CV621" s="358">
        <f>CV626</f>
        <v/>
      </c>
      <c r="CW621" s="358">
        <f>CW626</f>
        <v/>
      </c>
      <c r="CX621" s="358">
        <f>CX626</f>
        <v/>
      </c>
      <c r="CY621" s="358">
        <f>CY626</f>
        <v/>
      </c>
      <c r="CZ621" s="358">
        <f>CZ626</f>
        <v/>
      </c>
      <c r="DA621" s="358">
        <f>DA626</f>
        <v/>
      </c>
      <c r="DB621" s="358">
        <f>DB626</f>
        <v/>
      </c>
      <c r="DC621" s="358">
        <f>DC626</f>
        <v/>
      </c>
      <c r="DD621" s="358">
        <f>DD626</f>
        <v/>
      </c>
      <c r="DE621" s="358">
        <f>DE626</f>
        <v/>
      </c>
      <c r="DF621" s="358">
        <f>DF626</f>
        <v/>
      </c>
      <c r="DG621" s="359">
        <f>DG626</f>
        <v/>
      </c>
      <c r="DH621" s="359">
        <f>DH626</f>
        <v/>
      </c>
      <c r="DI621" s="359">
        <f>DI626</f>
        <v/>
      </c>
      <c r="DJ621" s="359">
        <f>DJ626</f>
        <v/>
      </c>
      <c r="DK621" s="359">
        <f>DK626</f>
        <v/>
      </c>
      <c r="DL621" s="359">
        <f>DL626</f>
        <v/>
      </c>
      <c r="DM621" s="359">
        <f>DM626</f>
        <v/>
      </c>
      <c r="DN621" s="359">
        <f>DN626</f>
        <v/>
      </c>
      <c r="DO621" s="359">
        <f>DO626</f>
        <v/>
      </c>
      <c r="DP621" s="359">
        <f>DP626</f>
        <v/>
      </c>
      <c r="DQ621" s="359">
        <f>DQ626</f>
        <v/>
      </c>
      <c r="DR621" s="359">
        <f>DR626</f>
        <v/>
      </c>
      <c r="DS621" s="359">
        <f>DS626</f>
        <v/>
      </c>
      <c r="DT621" s="359">
        <f>DT626</f>
        <v/>
      </c>
      <c r="DU621" s="359">
        <f>DU626</f>
        <v/>
      </c>
      <c r="DV621" s="359">
        <f>DV626</f>
        <v/>
      </c>
      <c r="DW621" s="359">
        <f>DW626</f>
        <v/>
      </c>
      <c r="DX621" s="359">
        <f>DX626</f>
        <v/>
      </c>
      <c r="DY621" s="359">
        <f>DY626</f>
        <v/>
      </c>
      <c r="DZ621" s="359">
        <f>DZ626</f>
        <v/>
      </c>
      <c r="EA621" s="359">
        <f>EA626</f>
        <v/>
      </c>
      <c r="EB621" s="359">
        <f>EB626</f>
        <v/>
      </c>
      <c r="EC621" s="359">
        <f>EC626</f>
        <v/>
      </c>
      <c r="ED621" s="359">
        <f>ED626</f>
        <v/>
      </c>
      <c r="EE621" s="359">
        <f>EE626</f>
        <v/>
      </c>
      <c r="EF621" s="359">
        <f>EF626</f>
        <v/>
      </c>
      <c r="EG621" s="359">
        <f>EG626</f>
        <v/>
      </c>
      <c r="EH621" s="359">
        <f>EH626</f>
        <v/>
      </c>
      <c r="EI621" s="359">
        <f>EI626</f>
        <v/>
      </c>
      <c r="EJ621" s="359">
        <f>EJ626</f>
        <v/>
      </c>
      <c r="EK621" s="359">
        <f>EK626</f>
        <v/>
      </c>
      <c r="EL621" s="359">
        <f>EL626</f>
        <v/>
      </c>
      <c r="EM621" s="359">
        <f>EM626</f>
        <v/>
      </c>
      <c r="EN621" s="359">
        <f>EN626</f>
        <v/>
      </c>
      <c r="EO621" s="359">
        <f>EO626</f>
        <v/>
      </c>
      <c r="EP621" s="359">
        <f>EP626</f>
        <v/>
      </c>
      <c r="EQ621" s="359">
        <f>EQ626</f>
        <v/>
      </c>
      <c r="ER621" s="359">
        <f>ER626</f>
        <v/>
      </c>
      <c r="ES621" s="359">
        <f>ES626</f>
        <v/>
      </c>
      <c r="ET621" s="359">
        <f>ET626</f>
        <v/>
      </c>
      <c r="EU621" s="359">
        <f>EU626</f>
        <v/>
      </c>
      <c r="EV621" s="359">
        <f>EV626</f>
        <v/>
      </c>
      <c r="EW621" s="359">
        <f>EW626</f>
        <v/>
      </c>
      <c r="EX621" s="359">
        <f>EX626</f>
        <v/>
      </c>
      <c r="EY621" s="359">
        <f>EY626</f>
        <v/>
      </c>
      <c r="EZ621" s="359">
        <f>EZ626</f>
        <v/>
      </c>
      <c r="FA621" s="359">
        <f>FA626</f>
        <v/>
      </c>
      <c r="FB621" s="359">
        <f>FB626</f>
        <v/>
      </c>
      <c r="FC621" s="359">
        <f>FC626</f>
        <v/>
      </c>
      <c r="FD621" s="359">
        <f>FD626</f>
        <v/>
      </c>
      <c r="FE621" s="359">
        <f>FE626</f>
        <v/>
      </c>
      <c r="FF621" s="359">
        <f>FF626</f>
        <v/>
      </c>
      <c r="FG621" s="359">
        <f>FG626</f>
        <v/>
      </c>
      <c r="FH621" s="359">
        <f>FH626</f>
        <v/>
      </c>
      <c r="FI621" s="359">
        <f>FI626</f>
        <v/>
      </c>
      <c r="FJ621" s="359">
        <f>FJ626</f>
        <v/>
      </c>
      <c r="FK621" s="359">
        <f>FK626</f>
        <v/>
      </c>
      <c r="FL621" s="359">
        <f>FL626</f>
        <v/>
      </c>
      <c r="FM621" s="359">
        <f>FM626</f>
        <v/>
      </c>
      <c r="FN621" s="359">
        <f>FN626</f>
        <v/>
      </c>
      <c r="FO621" s="359">
        <f>FO626</f>
        <v/>
      </c>
      <c r="FP621" s="359">
        <f>FP626</f>
        <v/>
      </c>
      <c r="FQ621" s="359">
        <f>FQ626</f>
        <v/>
      </c>
      <c r="FR621" s="359">
        <f>FR626</f>
        <v/>
      </c>
      <c r="FS621" s="359">
        <f>FS626</f>
        <v/>
      </c>
      <c r="FT621" s="359">
        <f>FT626</f>
        <v/>
      </c>
      <c r="FU621" s="359">
        <f>FU626</f>
        <v/>
      </c>
      <c r="FV621" s="359">
        <f>FV626</f>
        <v/>
      </c>
      <c r="FW621" s="359">
        <f>FW626</f>
        <v/>
      </c>
      <c r="FX621" s="359">
        <f>FX626</f>
        <v/>
      </c>
      <c r="FY621" s="359">
        <f>FY626</f>
        <v/>
      </c>
      <c r="FZ621" s="359">
        <f>FZ626</f>
        <v/>
      </c>
      <c r="GA621" s="359">
        <f>GA626</f>
        <v/>
      </c>
      <c r="GB621" s="359">
        <f>GB626</f>
        <v/>
      </c>
      <c r="GC621" s="359">
        <f>GC626</f>
        <v/>
      </c>
      <c r="GD621" s="359">
        <f>GD626</f>
        <v/>
      </c>
      <c r="GE621" s="359">
        <f>GE626</f>
        <v/>
      </c>
      <c r="GF621" s="359">
        <f>GF626</f>
        <v/>
      </c>
      <c r="GG621" s="359">
        <f>GG626</f>
        <v/>
      </c>
      <c r="GH621" s="359">
        <f>GH626</f>
        <v/>
      </c>
      <c r="GI621" s="359">
        <f>GI626</f>
        <v/>
      </c>
      <c r="GJ621" s="359">
        <f>GJ626</f>
        <v/>
      </c>
      <c r="GK621" s="359">
        <f>GK626</f>
        <v/>
      </c>
      <c r="GL621" s="359">
        <f>GL626</f>
        <v/>
      </c>
      <c r="GM621" s="359">
        <f>GM626</f>
        <v/>
      </c>
      <c r="GN621" s="359">
        <f>GN626</f>
        <v/>
      </c>
      <c r="GO621" s="359">
        <f>GO626</f>
        <v/>
      </c>
      <c r="GP621" s="359">
        <f>GP626</f>
        <v/>
      </c>
      <c r="GQ621" s="359">
        <f>GQ626</f>
        <v/>
      </c>
      <c r="GR621" s="359">
        <f>GR626</f>
        <v/>
      </c>
      <c r="GS621" s="359">
        <f>GS626</f>
        <v/>
      </c>
      <c r="GT621" s="359">
        <f>GT626</f>
        <v/>
      </c>
      <c r="GU621" s="359">
        <f>GU626</f>
        <v/>
      </c>
      <c r="GV621" s="359">
        <f>GV626</f>
        <v/>
      </c>
      <c r="GW621" s="359">
        <f>GW626</f>
        <v/>
      </c>
      <c r="GX621" s="359">
        <f>GX626</f>
        <v/>
      </c>
    </row>
    <row r="622"/>
    <row r="623">
      <c r="A623" t="n">
        <v>17</v>
      </c>
      <c r="B623" t="n">
        <v>0</v>
      </c>
      <c r="C623">
        <f>ROW(SmtRes!A244)</f>
        <v/>
      </c>
      <c r="D623">
        <f>ROW(EtalonRes!A240)</f>
        <v/>
      </c>
      <c r="E623" t="inlineStr">
        <is>
          <t>1</t>
        </is>
      </c>
      <c r="F623" t="inlineStr">
        <is>
          <t>65-10-1</t>
        </is>
      </c>
      <c r="G623" t="inlineStr">
        <is>
          <t>Очистка канализационной сети внутренней</t>
        </is>
      </c>
      <c r="H623" t="inlineStr">
        <is>
          <t>100 м трубопровода</t>
        </is>
      </c>
      <c r="I623">
        <f>ROUND(ROUND(10/100,4),7)</f>
        <v/>
      </c>
      <c r="J623" t="n">
        <v>0</v>
      </c>
      <c r="K623">
        <f>ROUND(ROUND(10/100,4),7)</f>
        <v/>
      </c>
      <c r="O623">
        <f>ROUND(CP623,0)</f>
        <v/>
      </c>
      <c r="P623">
        <f>ROUND(CQ623*I623,0)</f>
        <v/>
      </c>
      <c r="Q623">
        <f>(ROUND((ROUND((((ET623*ROUND(2,7)))*I623),0)*BB623),0)+ROUND((ROUND(((AE623-((EU623*ROUND(2,7))))*I623),0)*BS623),0))</f>
        <v/>
      </c>
      <c r="R623">
        <f>(ROUND((ROUND((((EU623*ROUND(2,7)))*I623),0)*BS623),0)+ROUND((ROUND(((AE623-((EU623*ROUND(2,7))))*I623),0)*BS623),0))</f>
        <v/>
      </c>
      <c r="S623">
        <f>ROUND(CT623*I623,0)</f>
        <v/>
      </c>
      <c r="T623">
        <f>ROUND(CU623*I623,0)</f>
        <v/>
      </c>
      <c r="U623">
        <f>ROUND(CV623*I623,7)</f>
        <v/>
      </c>
      <c r="V623">
        <f>ROUND(CW623*I623,7)</f>
        <v/>
      </c>
      <c r="W623">
        <f>ROUND(CX623*I623,0)</f>
        <v/>
      </c>
      <c r="X623">
        <f>ROUND(CY623,0)</f>
        <v/>
      </c>
      <c r="Y623">
        <f>ROUND(CZ623,0)</f>
        <v/>
      </c>
      <c r="AA623" t="n">
        <v>78855224</v>
      </c>
      <c r="AB623">
        <f>ROUND((AC623+AD623+AF623),2)</f>
        <v/>
      </c>
      <c r="AC623">
        <f>ROUND(((ES623*ROUND(2,7))),2)</f>
        <v/>
      </c>
      <c r="AD623">
        <f>ROUND(((((ET623*ROUND(2,7)))-((EU623*ROUND(2,7))))+AE623),2)</f>
        <v/>
      </c>
      <c r="AE623">
        <f>ROUND(((EU623*ROUND(2,7))),2)</f>
        <v/>
      </c>
      <c r="AF623">
        <f>ROUND(((EV623*ROUND(2,7))),2)</f>
        <v/>
      </c>
      <c r="AG623">
        <f>ROUND((AP623),2)</f>
        <v/>
      </c>
      <c r="AH623">
        <f>((EW623*ROUND(2,7)))</f>
        <v/>
      </c>
      <c r="AI623">
        <f>((EX623*ROUND(2,7)))</f>
        <v/>
      </c>
      <c r="AJ623">
        <f>(AS623)</f>
        <v/>
      </c>
      <c r="AK623" t="n">
        <v>403.3</v>
      </c>
      <c r="AL623" t="n">
        <v>139.36</v>
      </c>
      <c r="AM623" t="n">
        <v>0.87</v>
      </c>
      <c r="AN623" t="n">
        <v>0</v>
      </c>
      <c r="AO623" t="n">
        <v>263.07</v>
      </c>
      <c r="AP623" t="n">
        <v>0</v>
      </c>
      <c r="AQ623" t="n">
        <v>32.2</v>
      </c>
      <c r="AR623" t="n">
        <v>0</v>
      </c>
      <c r="AS623" t="n">
        <v>0</v>
      </c>
      <c r="AT623" t="n">
        <v>103</v>
      </c>
      <c r="AU623" t="n">
        <v>52</v>
      </c>
      <c r="AV623" t="n">
        <v>1</v>
      </c>
      <c r="AW623" t="n">
        <v>1</v>
      </c>
      <c r="AZ623" t="n">
        <v>1</v>
      </c>
      <c r="BA623" t="n">
        <v>52.25</v>
      </c>
      <c r="BB623" t="n">
        <v>25.03</v>
      </c>
      <c r="BC623" t="n">
        <v>11.85</v>
      </c>
      <c r="BD623" t="inlineStr"/>
      <c r="BE623" t="inlineStr"/>
      <c r="BF623" t="inlineStr"/>
      <c r="BG623" t="inlineStr"/>
      <c r="BH623" t="n">
        <v>0</v>
      </c>
      <c r="BI623" t="n">
        <v>1</v>
      </c>
      <c r="BJ623" t="inlineStr">
        <is>
          <t>ТЕРр Московской обл., 65-10-1, приказ Минстроя России №675/пр от 28.02.2017 № 263/пр</t>
        </is>
      </c>
      <c r="BM623" t="n">
        <v>65007</v>
      </c>
      <c r="BN623" t="n">
        <v>0</v>
      </c>
      <c r="BO623" t="inlineStr">
        <is>
          <t>65-10-1</t>
        </is>
      </c>
      <c r="BP623" t="n">
        <v>1</v>
      </c>
      <c r="BQ623" t="n">
        <v>6</v>
      </c>
      <c r="BR623" t="n">
        <v>0</v>
      </c>
      <c r="BS623" t="n">
        <v>52.25</v>
      </c>
      <c r="BT623" t="n">
        <v>1</v>
      </c>
      <c r="BU623" t="n">
        <v>1</v>
      </c>
      <c r="BV623" t="n">
        <v>1</v>
      </c>
      <c r="BW623" t="n">
        <v>1</v>
      </c>
      <c r="BX623" t="n">
        <v>1</v>
      </c>
      <c r="BY623" t="inlineStr"/>
      <c r="BZ623" t="n">
        <v>103</v>
      </c>
      <c r="CA623" t="n">
        <v>52</v>
      </c>
      <c r="CB623" t="inlineStr"/>
      <c r="CE623" t="n">
        <v>12</v>
      </c>
      <c r="CF623" t="n">
        <v>0</v>
      </c>
      <c r="CG623" t="n">
        <v>0</v>
      </c>
      <c r="CM623" t="n">
        <v>0</v>
      </c>
      <c r="CN623" t="inlineStr"/>
      <c r="CO623" t="n">
        <v>0</v>
      </c>
      <c r="CP623">
        <f>(P623+Q623+S623)</f>
        <v/>
      </c>
      <c r="CQ623">
        <f>AC623*BC623</f>
        <v/>
      </c>
      <c r="CR623">
        <f>(ROUND((ROUND((((ET623*ROUND(2,7)))*1),0)*BB623),0)+ROUND((ROUND(((AE623-((EU623*ROUND(2,7))))*1),0)*BS623),0))</f>
        <v/>
      </c>
      <c r="CS623">
        <f>(ROUND((ROUND((((EU623*ROUND(2,7)))*1),0)*BS623),0)+ROUND((ROUND(((AE623-((EU623*ROUND(2,7))))*1),0)*BS623),0))</f>
        <v/>
      </c>
      <c r="CT623">
        <f>AF623*BA623</f>
        <v/>
      </c>
      <c r="CU623">
        <f>AG623</f>
        <v/>
      </c>
      <c r="CV623">
        <f>AH623</f>
        <v/>
      </c>
      <c r="CW623">
        <f>AI623</f>
        <v/>
      </c>
      <c r="CX623">
        <f>AJ623</f>
        <v/>
      </c>
      <c r="CY623">
        <f>(((S623+R623)*AT623)/100)</f>
        <v/>
      </c>
      <c r="CZ623">
        <f>(((S623+R623)*AU623)/100)</f>
        <v/>
      </c>
      <c r="DC623" t="inlineStr"/>
      <c r="DD623" t="inlineStr">
        <is>
          <t>)*2</t>
        </is>
      </c>
      <c r="DE623" t="inlineStr">
        <is>
          <t>)*2</t>
        </is>
      </c>
      <c r="DF623" t="inlineStr">
        <is>
          <t>)*2</t>
        </is>
      </c>
      <c r="DG623" t="inlineStr">
        <is>
          <t>)*2</t>
        </is>
      </c>
      <c r="DH623" t="inlineStr"/>
      <c r="DI623" t="inlineStr">
        <is>
          <t>)*2</t>
        </is>
      </c>
      <c r="DJ623" t="inlineStr">
        <is>
          <t>)*2</t>
        </is>
      </c>
      <c r="DK623" t="inlineStr"/>
      <c r="DL623" t="inlineStr"/>
      <c r="DM623" t="inlineStr"/>
      <c r="DN623" t="n">
        <v>0</v>
      </c>
      <c r="DO623" t="n">
        <v>0</v>
      </c>
      <c r="DP623" t="n">
        <v>1</v>
      </c>
      <c r="DQ623" t="n">
        <v>1</v>
      </c>
      <c r="DU623" t="n">
        <v>1013</v>
      </c>
      <c r="DV623" t="inlineStr">
        <is>
          <t>100 м трубопровода</t>
        </is>
      </c>
      <c r="DW623" t="inlineStr">
        <is>
          <t>100 м трубопровода</t>
        </is>
      </c>
      <c r="DX623" t="n">
        <v>1</v>
      </c>
      <c r="DZ623" t="inlineStr"/>
      <c r="EA623" t="inlineStr"/>
      <c r="EB623" t="inlineStr"/>
      <c r="EC623" t="inlineStr"/>
      <c r="EE623" t="n">
        <v>78726000</v>
      </c>
      <c r="EF623" t="n">
        <v>6</v>
      </c>
      <c r="EG623" t="inlineStr">
        <is>
          <t>Ремонтно-строительные работы</t>
        </is>
      </c>
      <c r="EH623" t="n">
        <v>99</v>
      </c>
      <c r="EI623" t="inlineStr">
        <is>
          <t>Внутренние санитарно-технические работы</t>
        </is>
      </c>
      <c r="EJ623" t="n">
        <v>1</v>
      </c>
      <c r="EK623" t="n">
        <v>65007</v>
      </c>
      <c r="EL623" t="inlineStr">
        <is>
          <t>Внутренние санитарнотехнические работы: смена труб, санприборов, запорной арматуры и другое</t>
        </is>
      </c>
      <c r="EM623" t="inlineStr">
        <is>
          <t>рФЕР-65</t>
        </is>
      </c>
      <c r="EO623" t="inlineStr"/>
      <c r="EQ623" t="n">
        <v>0</v>
      </c>
      <c r="ER623" t="n">
        <v>403.3</v>
      </c>
      <c r="ES623" t="n">
        <v>139.36</v>
      </c>
      <c r="ET623" t="n">
        <v>0.87</v>
      </c>
      <c r="EU623" t="n">
        <v>0</v>
      </c>
      <c r="EV623" t="n">
        <v>263.07</v>
      </c>
      <c r="EW623" t="n">
        <v>32.2</v>
      </c>
      <c r="EX623" t="n">
        <v>0</v>
      </c>
      <c r="EY623" t="n">
        <v>0</v>
      </c>
      <c r="FQ623" t="n">
        <v>0</v>
      </c>
      <c r="FR623" t="n">
        <v>0</v>
      </c>
      <c r="FS623" t="n">
        <v>0</v>
      </c>
      <c r="FX623" t="n">
        <v>103</v>
      </c>
      <c r="FY623" t="n">
        <v>52</v>
      </c>
      <c r="GA623" t="inlineStr"/>
      <c r="GD623" t="n">
        <v>1</v>
      </c>
      <c r="GF623" t="n">
        <v>-66904957</v>
      </c>
      <c r="GG623" t="n">
        <v>2</v>
      </c>
      <c r="GH623" t="n">
        <v>1</v>
      </c>
      <c r="GI623" t="n">
        <v>2</v>
      </c>
      <c r="GJ623" t="n">
        <v>0</v>
      </c>
      <c r="GK623" t="n">
        <v>0</v>
      </c>
      <c r="GL623">
        <f>ROUND(IF(AND(BH623=3,BI623=3,FS623&lt;&gt;0),P623,0),0)</f>
        <v/>
      </c>
      <c r="GM623">
        <f>ROUND(O623+X623+Y623,0)+GX623</f>
        <v/>
      </c>
      <c r="GN623">
        <f>IF(OR(BI623=0,BI623=1),GM623-GX623,0)</f>
        <v/>
      </c>
      <c r="GO623">
        <f>IF(BI623=2,GM623-GX623,0)</f>
        <v/>
      </c>
      <c r="GP623">
        <f>IF(BI623=4,GM623-GX623,0)</f>
        <v/>
      </c>
      <c r="GR623" t="n">
        <v>0</v>
      </c>
      <c r="GS623" t="n">
        <v>3</v>
      </c>
      <c r="GT623" t="n">
        <v>0</v>
      </c>
      <c r="GU623" t="inlineStr"/>
      <c r="GV623">
        <f>ROUND((GT623),2)</f>
        <v/>
      </c>
      <c r="GW623" t="n">
        <v>1</v>
      </c>
      <c r="GX623">
        <f>ROUND(HC623*I623,0)</f>
        <v/>
      </c>
      <c r="HA623" t="n">
        <v>0</v>
      </c>
      <c r="HB623" t="n">
        <v>0</v>
      </c>
      <c r="HC623">
        <f>GV623*GW623</f>
        <v/>
      </c>
      <c r="HE623" t="inlineStr"/>
      <c r="HF623" t="inlineStr"/>
      <c r="HM623" t="inlineStr"/>
      <c r="HN623" t="inlineStr">
        <is>
          <t>Пр/812-099.2-1</t>
        </is>
      </c>
      <c r="HO623" t="inlineStr">
        <is>
          <t>Пр/774-099.2</t>
        </is>
      </c>
      <c r="HP623" t="inlineStr">
        <is>
          <t>Внутренние санитарнотехнические работы: смена труб, санприборов, запорной арматуры и другое</t>
        </is>
      </c>
      <c r="HQ623" t="inlineStr">
        <is>
          <t>Внутренние санитарнотехнические работы: смена труб, санприборов, запорной арматуры и другое</t>
        </is>
      </c>
      <c r="HS623" t="n">
        <v>0</v>
      </c>
      <c r="IK623" t="n">
        <v>0</v>
      </c>
    </row>
    <row r="624">
      <c r="A624" t="n">
        <v>18</v>
      </c>
      <c r="B624" t="n">
        <v>0</v>
      </c>
      <c r="C624" t="n">
        <v>244</v>
      </c>
      <c r="E624" t="inlineStr">
        <is>
          <t>1,1</t>
        </is>
      </c>
      <c r="F624" t="inlineStr">
        <is>
          <t>Цена поставщика</t>
        </is>
      </c>
      <c r="G624" t="inlineStr">
        <is>
          <t>Прочистка КРОТ</t>
        </is>
      </c>
      <c r="H624" t="inlineStr">
        <is>
          <t>л</t>
        </is>
      </c>
      <c r="I624">
        <f>I623*J624</f>
        <v/>
      </c>
      <c r="J624" t="n">
        <v>20</v>
      </c>
      <c r="K624" t="n">
        <v>10</v>
      </c>
      <c r="O624">
        <f>ROUND(CP624,0)</f>
        <v/>
      </c>
      <c r="P624">
        <f>ROUND(CQ624*I624,0)</f>
        <v/>
      </c>
      <c r="Q624">
        <f>(ROUND((ROUND(((ET624)*I624),0)*BB624),0)+ROUND((ROUND(((AE624-(EU624))*I624),0)*BS624),0))</f>
        <v/>
      </c>
      <c r="R624">
        <f>(ROUND((ROUND(((EU624)*I624),0)*BS624),0)+ROUND((ROUND(((AE624-(EU624))*I624),0)*BS624),0))</f>
        <v/>
      </c>
      <c r="S624">
        <f>ROUND(CT624*I624,0)</f>
        <v/>
      </c>
      <c r="T624">
        <f>ROUND(CU624*I624,0)</f>
        <v/>
      </c>
      <c r="U624">
        <f>ROUND(CV624*I624,7)</f>
        <v/>
      </c>
      <c r="V624">
        <f>ROUND(CW624*I624,7)</f>
        <v/>
      </c>
      <c r="W624">
        <f>ROUND(CX624*I624,0)</f>
        <v/>
      </c>
      <c r="X624">
        <f>ROUND(CY624,0)</f>
        <v/>
      </c>
      <c r="Y624">
        <f>ROUND(CZ624,0)</f>
        <v/>
      </c>
      <c r="AA624" t="n">
        <v>78855224</v>
      </c>
      <c r="AB624">
        <f>ROUND((AC624+AD624+AF624),2)</f>
        <v/>
      </c>
      <c r="AC624">
        <f>ROUND((ES624),2)</f>
        <v/>
      </c>
      <c r="AD624">
        <f>ROUND((((ET624)-(EU624))+AE624),2)</f>
        <v/>
      </c>
      <c r="AE624">
        <f>ROUND((EU624),2)</f>
        <v/>
      </c>
      <c r="AF624">
        <f>ROUND((EV624),2)</f>
        <v/>
      </c>
      <c r="AG624">
        <f>ROUND((AP624),2)</f>
        <v/>
      </c>
      <c r="AH624">
        <f>(EW624)</f>
        <v/>
      </c>
      <c r="AI624">
        <f>(EX624)</f>
        <v/>
      </c>
      <c r="AJ624">
        <f>(AS624)</f>
        <v/>
      </c>
      <c r="AK624" t="n">
        <v>384.43</v>
      </c>
      <c r="AL624" t="n">
        <v>384.43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  <c r="AS624" t="n">
        <v>0</v>
      </c>
      <c r="AT624" t="n">
        <v>103</v>
      </c>
      <c r="AU624" t="n">
        <v>52</v>
      </c>
      <c r="AV624" t="n">
        <v>1</v>
      </c>
      <c r="AW624" t="n">
        <v>1</v>
      </c>
      <c r="AZ624" t="n">
        <v>1</v>
      </c>
      <c r="BA624" t="n">
        <v>1</v>
      </c>
      <c r="BB624" t="n">
        <v>1</v>
      </c>
      <c r="BC624" t="n">
        <v>1</v>
      </c>
      <c r="BD624" t="inlineStr"/>
      <c r="BE624" t="inlineStr"/>
      <c r="BF624" t="inlineStr"/>
      <c r="BG624" t="inlineStr"/>
      <c r="BH624" t="n">
        <v>3</v>
      </c>
      <c r="BI624" t="n">
        <v>1</v>
      </c>
      <c r="BJ624" t="inlineStr"/>
      <c r="BM624" t="n">
        <v>65007</v>
      </c>
      <c r="BN624" t="n">
        <v>0</v>
      </c>
      <c r="BO624" t="inlineStr"/>
      <c r="BP624" t="n">
        <v>0</v>
      </c>
      <c r="BQ624" t="n">
        <v>6</v>
      </c>
      <c r="BR624" t="n">
        <v>0</v>
      </c>
      <c r="BS624" t="n">
        <v>1</v>
      </c>
      <c r="BT624" t="n">
        <v>1</v>
      </c>
      <c r="BU624" t="n">
        <v>1</v>
      </c>
      <c r="BV624" t="n">
        <v>1</v>
      </c>
      <c r="BW624" t="n">
        <v>1</v>
      </c>
      <c r="BX624" t="n">
        <v>1</v>
      </c>
      <c r="BY624" t="inlineStr"/>
      <c r="BZ624" t="n">
        <v>103</v>
      </c>
      <c r="CA624" t="n">
        <v>52</v>
      </c>
      <c r="CB624" t="inlineStr"/>
      <c r="CE624" t="n">
        <v>12</v>
      </c>
      <c r="CF624" t="n">
        <v>0</v>
      </c>
      <c r="CG624" t="n">
        <v>0</v>
      </c>
      <c r="CM624" t="n">
        <v>0</v>
      </c>
      <c r="CN624" t="inlineStr"/>
      <c r="CO624" t="n">
        <v>0</v>
      </c>
      <c r="CP624">
        <f>(P624+Q624+S624)</f>
        <v/>
      </c>
      <c r="CQ624">
        <f>AC624</f>
        <v/>
      </c>
      <c r="CR624">
        <f>(ROUND((ROUND(((ET624)*1),0)*BB624),0)+ROUND((ROUND(((AE624-(EU624))*1),0)*BS624),0))</f>
        <v/>
      </c>
      <c r="CS624">
        <f>(ROUND((ROUND(((EU624)*1),0)*BS624),0)+ROUND((ROUND(((AE624-(EU624))*1),0)*BS624),0))</f>
        <v/>
      </c>
      <c r="CT624">
        <f>AF624*BA624</f>
        <v/>
      </c>
      <c r="CU624">
        <f>AG624</f>
        <v/>
      </c>
      <c r="CV624">
        <f>AH624</f>
        <v/>
      </c>
      <c r="CW624">
        <f>AI624</f>
        <v/>
      </c>
      <c r="CX624">
        <f>AJ624</f>
        <v/>
      </c>
      <c r="CY624">
        <f>(((S624+R624)*AT624)/100)</f>
        <v/>
      </c>
      <c r="CZ624">
        <f>(((S624+R624)*AU624)/100)</f>
        <v/>
      </c>
      <c r="DC624" t="inlineStr"/>
      <c r="DD624" t="inlineStr"/>
      <c r="DE624" t="inlineStr"/>
      <c r="DF624" t="inlineStr"/>
      <c r="DG624" t="inlineStr"/>
      <c r="DH624" t="inlineStr"/>
      <c r="DI624" t="inlineStr"/>
      <c r="DJ624" t="inlineStr"/>
      <c r="DK624" t="inlineStr"/>
      <c r="DL624" t="inlineStr"/>
      <c r="DM624" t="inlineStr"/>
      <c r="DN624" t="n">
        <v>0</v>
      </c>
      <c r="DO624" t="n">
        <v>0</v>
      </c>
      <c r="DP624" t="n">
        <v>1</v>
      </c>
      <c r="DQ624" t="n">
        <v>1</v>
      </c>
      <c r="DU624" t="n">
        <v>1002</v>
      </c>
      <c r="DV624" t="inlineStr">
        <is>
          <t>л</t>
        </is>
      </c>
      <c r="DW624" t="inlineStr">
        <is>
          <t>л</t>
        </is>
      </c>
      <c r="DX624" t="n">
        <v>1</v>
      </c>
      <c r="DZ624" t="inlineStr"/>
      <c r="EA624" t="inlineStr"/>
      <c r="EB624" t="inlineStr"/>
      <c r="EC624" t="inlineStr"/>
      <c r="EE624" t="n">
        <v>78726000</v>
      </c>
      <c r="EF624" t="n">
        <v>6</v>
      </c>
      <c r="EG624" t="inlineStr">
        <is>
          <t>Ремонтно-строительные работы</t>
        </is>
      </c>
      <c r="EH624" t="n">
        <v>99</v>
      </c>
      <c r="EI624" t="inlineStr">
        <is>
          <t>Внутренние санитарно-технические работы</t>
        </is>
      </c>
      <c r="EJ624" t="n">
        <v>1</v>
      </c>
      <c r="EK624" t="n">
        <v>65007</v>
      </c>
      <c r="EL624" t="inlineStr">
        <is>
          <t>Внутренние санитарнотехнические работы: смена труб, санприборов, запорной арматуры и другое</t>
        </is>
      </c>
      <c r="EM624" t="inlineStr">
        <is>
          <t>рФЕР-65</t>
        </is>
      </c>
      <c r="EO624" t="inlineStr"/>
      <c r="EQ624" t="n">
        <v>0</v>
      </c>
      <c r="ER624" t="n">
        <v>384.43</v>
      </c>
      <c r="ES624" t="n">
        <v>384.43</v>
      </c>
      <c r="ET624" t="n">
        <v>0</v>
      </c>
      <c r="EU624" t="n">
        <v>0</v>
      </c>
      <c r="EV624" t="n">
        <v>0</v>
      </c>
      <c r="EW624" t="n">
        <v>0</v>
      </c>
      <c r="EX624" t="n">
        <v>0</v>
      </c>
      <c r="EZ624" t="n">
        <v>5</v>
      </c>
      <c r="FC624" t="n">
        <v>1</v>
      </c>
      <c r="FD624" t="n">
        <v>18</v>
      </c>
      <c r="FF624" t="n">
        <v>469</v>
      </c>
      <c r="FQ624" t="n">
        <v>0</v>
      </c>
      <c r="FR624" t="n">
        <v>0</v>
      </c>
      <c r="FS624" t="n">
        <v>0</v>
      </c>
      <c r="FX624" t="n">
        <v>103</v>
      </c>
      <c r="FY624" t="n">
        <v>52</v>
      </c>
      <c r="GA624" t="inlineStr">
        <is>
          <t>[469 / 1,22]</t>
        </is>
      </c>
      <c r="GD624" t="n">
        <v>1</v>
      </c>
      <c r="GF624" t="n">
        <v>-1978592410</v>
      </c>
      <c r="GG624" t="n">
        <v>2</v>
      </c>
      <c r="GH624" t="n">
        <v>3</v>
      </c>
      <c r="GI624" t="n">
        <v>-2</v>
      </c>
      <c r="GJ624" t="n">
        <v>0</v>
      </c>
      <c r="GK624" t="n">
        <v>0</v>
      </c>
      <c r="GL624">
        <f>ROUND(IF(AND(BH624=3,BI624=3,FS624&lt;&gt;0),P624,0),0)</f>
        <v/>
      </c>
      <c r="GM624">
        <f>ROUND(O624+X624+Y624,0)+GX624</f>
        <v/>
      </c>
      <c r="GN624">
        <f>IF(OR(BI624=0,BI624=1),GM624-GX624,0)</f>
        <v/>
      </c>
      <c r="GO624">
        <f>IF(BI624=2,GM624-GX624,0)</f>
        <v/>
      </c>
      <c r="GP624">
        <f>IF(BI624=4,GM624-GX624,0)</f>
        <v/>
      </c>
      <c r="GR624" t="n">
        <v>1</v>
      </c>
      <c r="GS624" t="n">
        <v>1</v>
      </c>
      <c r="GT624" t="n">
        <v>0</v>
      </c>
      <c r="GU624" t="inlineStr"/>
      <c r="GV624">
        <f>ROUND((GT624),2)</f>
        <v/>
      </c>
      <c r="GW624" t="n">
        <v>1</v>
      </c>
      <c r="GX624">
        <f>ROUND(HC624*I624,0)</f>
        <v/>
      </c>
      <c r="HA624" t="n">
        <v>0</v>
      </c>
      <c r="HB624" t="n">
        <v>0</v>
      </c>
      <c r="HC624">
        <f>GV624*GW624</f>
        <v/>
      </c>
      <c r="HE624" t="inlineStr">
        <is>
          <t>0</t>
        </is>
      </c>
      <c r="HF624" t="inlineStr">
        <is>
          <t>0</t>
        </is>
      </c>
      <c r="HG624">
        <f>ROUND(AC624*I624,0)</f>
        <v/>
      </c>
      <c r="HM624" t="inlineStr">
        <is>
          <t>)*2</t>
        </is>
      </c>
      <c r="HN624" t="inlineStr">
        <is>
          <t>Пр/812-099.2-1</t>
        </is>
      </c>
      <c r="HO624" t="inlineStr">
        <is>
          <t>Пр/774-099.2</t>
        </is>
      </c>
      <c r="HP624" t="inlineStr">
        <is>
          <t>Внутренние санитарнотехнические работы: смена труб, санприборов, запорной арматуры и другое</t>
        </is>
      </c>
      <c r="HQ624" t="inlineStr">
        <is>
          <t>Внутренние санитарнотехнические работы: смена труб, санприборов, запорной арматуры и другое</t>
        </is>
      </c>
      <c r="HS624" t="n">
        <v>0</v>
      </c>
      <c r="IK624" t="n">
        <v>0</v>
      </c>
    </row>
    <row r="625"/>
    <row r="626">
      <c r="A626" s="358" t="n">
        <v>51</v>
      </c>
      <c r="B626" s="358">
        <f>B619</f>
        <v/>
      </c>
      <c r="C626" s="358">
        <f>A619</f>
        <v/>
      </c>
      <c r="D626" s="358">
        <f>ROW(A619)</f>
        <v/>
      </c>
      <c r="E626" s="358" t="n"/>
      <c r="F626" s="358">
        <f>IF(F619&lt;&gt;"",F619,"")</f>
        <v/>
      </c>
      <c r="G626" s="358">
        <f>IF(G619&lt;&gt;"",G619,"")</f>
        <v/>
      </c>
      <c r="H626" s="358" t="n">
        <v>0</v>
      </c>
      <c r="I626" s="358" t="n"/>
      <c r="J626" s="358" t="n"/>
      <c r="K626" s="358" t="n"/>
      <c r="L626" s="358" t="n"/>
      <c r="M626" s="358" t="n"/>
      <c r="N626" s="358" t="n"/>
      <c r="O626" s="358" t="n">
        <v>0</v>
      </c>
      <c r="P626" s="358" t="n">
        <v>0</v>
      </c>
      <c r="Q626" s="358" t="n">
        <v>0</v>
      </c>
      <c r="R626" s="358" t="n">
        <v>0</v>
      </c>
      <c r="S626" s="358" t="n">
        <v>0</v>
      </c>
      <c r="T626" s="358" t="n">
        <v>0</v>
      </c>
      <c r="U626" s="358" t="n">
        <v>0</v>
      </c>
      <c r="V626" s="358" t="n">
        <v>0</v>
      </c>
      <c r="W626" s="358" t="n">
        <v>0</v>
      </c>
      <c r="X626" s="358" t="n">
        <v>0</v>
      </c>
      <c r="Y626" s="358" t="n">
        <v>0</v>
      </c>
      <c r="Z626" s="358" t="n"/>
      <c r="AA626" s="358" t="n"/>
      <c r="AB626" s="358" t="n"/>
      <c r="AC626" s="358" t="n"/>
      <c r="AD626" s="358" t="n"/>
      <c r="AE626" s="358" t="n"/>
      <c r="AF626" s="358" t="n"/>
      <c r="AG626" s="358" t="n"/>
      <c r="AH626" s="358" t="n"/>
      <c r="AI626" s="358" t="n"/>
      <c r="AJ626" s="358" t="n"/>
      <c r="AK626" s="358" t="n"/>
      <c r="AL626" s="358" t="n"/>
      <c r="AM626" s="358" t="n"/>
      <c r="AN626" s="358" t="n"/>
      <c r="AO626" s="358">
        <f>ROUND(BX626,0)</f>
        <v/>
      </c>
      <c r="AP626" s="358">
        <f>ROUND(BY626,0)</f>
        <v/>
      </c>
      <c r="AQ626" s="358">
        <f>ROUND(BZ626,0)</f>
        <v/>
      </c>
      <c r="AR626" s="358">
        <f>ROUND(CA626,0)</f>
        <v/>
      </c>
      <c r="AS626" s="358">
        <f>ROUND(CB626,0)</f>
        <v/>
      </c>
      <c r="AT626" s="358">
        <f>ROUND(CC626,0)</f>
        <v/>
      </c>
      <c r="AU626" s="358">
        <f>ROUND(CD626,0)</f>
        <v/>
      </c>
      <c r="AV626" s="358">
        <f>ROUND(CE626,0)</f>
        <v/>
      </c>
      <c r="AW626" s="358">
        <f>ROUND(CF626,0)</f>
        <v/>
      </c>
      <c r="AX626" s="358">
        <f>ROUND(CG626,0)</f>
        <v/>
      </c>
      <c r="AY626" s="358">
        <f>ROUND(CH626,0)</f>
        <v/>
      </c>
      <c r="AZ626" s="358">
        <f>ROUND(CI626,0)</f>
        <v/>
      </c>
      <c r="BA626" s="358">
        <f>ROUND(CJ626,0)</f>
        <v/>
      </c>
      <c r="BB626" s="358">
        <f>ROUND(CK626,0)</f>
        <v/>
      </c>
      <c r="BC626" s="358">
        <f>ROUND(CL626,0)</f>
        <v/>
      </c>
      <c r="BD626" s="358">
        <f>ROUND(CM626,0)</f>
        <v/>
      </c>
      <c r="BE626" s="358" t="n"/>
      <c r="BF626" s="358" t="n"/>
      <c r="BG626" s="358" t="n"/>
      <c r="BH626" s="358" t="n"/>
      <c r="BI626" s="358" t="n"/>
      <c r="BJ626" s="358" t="n"/>
      <c r="BK626" s="358" t="n"/>
      <c r="BL626" s="358" t="n"/>
      <c r="BM626" s="358" t="n"/>
      <c r="BN626" s="358" t="n"/>
      <c r="BO626" s="358" t="n"/>
      <c r="BP626" s="358" t="n"/>
      <c r="BQ626" s="358" t="n"/>
      <c r="BR626" s="358" t="n"/>
      <c r="BS626" s="358" t="n"/>
      <c r="BT626" s="358" t="n"/>
      <c r="BU626" s="358" t="n"/>
      <c r="BV626" s="358" t="n"/>
      <c r="BW626" s="358" t="n"/>
      <c r="BX626" s="358" t="n"/>
      <c r="BY626" s="358" t="n"/>
      <c r="BZ626" s="358" t="n"/>
      <c r="CA626" s="358" t="n"/>
      <c r="CB626" s="358" t="n"/>
      <c r="CC626" s="358" t="n"/>
      <c r="CD626" s="358" t="n"/>
      <c r="CE626" s="358" t="n"/>
      <c r="CF626" s="358" t="n"/>
      <c r="CG626" s="358" t="n"/>
      <c r="CH626" s="358" t="n"/>
      <c r="CI626" s="358" t="n"/>
      <c r="CJ626" s="358" t="n"/>
      <c r="CK626" s="358" t="n"/>
      <c r="CL626" s="358" t="n"/>
      <c r="CM626" s="358" t="n"/>
      <c r="CN626" s="358" t="n"/>
      <c r="CO626" s="358" t="n"/>
      <c r="CP626" s="358" t="n"/>
      <c r="CQ626" s="358" t="n"/>
      <c r="CR626" s="358" t="n"/>
      <c r="CS626" s="358" t="n"/>
      <c r="CT626" s="358" t="n"/>
      <c r="CU626" s="358" t="n"/>
      <c r="CV626" s="358" t="n"/>
      <c r="CW626" s="358" t="n"/>
      <c r="CX626" s="358" t="n"/>
      <c r="CY626" s="358" t="n"/>
      <c r="CZ626" s="358" t="n"/>
      <c r="DA626" s="358" t="n"/>
      <c r="DB626" s="358" t="n"/>
      <c r="DC626" s="358" t="n"/>
      <c r="DD626" s="358" t="n"/>
      <c r="DE626" s="358" t="n"/>
      <c r="DF626" s="358" t="n"/>
      <c r="DG626" s="359" t="n"/>
      <c r="DH626" s="359" t="n"/>
      <c r="DI626" s="359" t="n"/>
      <c r="DJ626" s="359" t="n"/>
      <c r="DK626" s="359" t="n"/>
      <c r="DL626" s="359" t="n"/>
      <c r="DM626" s="359" t="n"/>
      <c r="DN626" s="359" t="n"/>
      <c r="DO626" s="359" t="n"/>
      <c r="DP626" s="359" t="n"/>
      <c r="DQ626" s="359" t="n"/>
      <c r="DR626" s="359" t="n"/>
      <c r="DS626" s="359" t="n"/>
      <c r="DT626" s="359" t="n"/>
      <c r="DU626" s="359" t="n"/>
      <c r="DV626" s="359" t="n"/>
      <c r="DW626" s="359" t="n"/>
      <c r="DX626" s="359" t="n"/>
      <c r="DY626" s="359" t="n"/>
      <c r="DZ626" s="359" t="n"/>
      <c r="EA626" s="359" t="n"/>
      <c r="EB626" s="359" t="n"/>
      <c r="EC626" s="359" t="n"/>
      <c r="ED626" s="359" t="n"/>
      <c r="EE626" s="359" t="n"/>
      <c r="EF626" s="359" t="n"/>
      <c r="EG626" s="359" t="n"/>
      <c r="EH626" s="359" t="n"/>
      <c r="EI626" s="359" t="n"/>
      <c r="EJ626" s="359" t="n"/>
      <c r="EK626" s="359" t="n"/>
      <c r="EL626" s="359" t="n"/>
      <c r="EM626" s="359" t="n"/>
      <c r="EN626" s="359" t="n"/>
      <c r="EO626" s="359" t="n"/>
      <c r="EP626" s="359" t="n"/>
      <c r="EQ626" s="359" t="n"/>
      <c r="ER626" s="359" t="n"/>
      <c r="ES626" s="359" t="n"/>
      <c r="ET626" s="359" t="n"/>
      <c r="EU626" s="359" t="n"/>
      <c r="EV626" s="359" t="n"/>
      <c r="EW626" s="359" t="n"/>
      <c r="EX626" s="359" t="n"/>
      <c r="EY626" s="359" t="n"/>
      <c r="EZ626" s="359" t="n"/>
      <c r="FA626" s="359" t="n"/>
      <c r="FB626" s="359" t="n"/>
      <c r="FC626" s="359" t="n"/>
      <c r="FD626" s="359" t="n"/>
      <c r="FE626" s="359" t="n"/>
      <c r="FF626" s="359" t="n"/>
      <c r="FG626" s="359" t="n"/>
      <c r="FH626" s="359" t="n"/>
      <c r="FI626" s="359" t="n"/>
      <c r="FJ626" s="359" t="n"/>
      <c r="FK626" s="359" t="n"/>
      <c r="FL626" s="359" t="n"/>
      <c r="FM626" s="359" t="n"/>
      <c r="FN626" s="359" t="n"/>
      <c r="FO626" s="359" t="n"/>
      <c r="FP626" s="359" t="n"/>
      <c r="FQ626" s="359" t="n"/>
      <c r="FR626" s="359" t="n"/>
      <c r="FS626" s="359" t="n"/>
      <c r="FT626" s="359" t="n"/>
      <c r="FU626" s="359" t="n"/>
      <c r="FV626" s="359" t="n"/>
      <c r="FW626" s="359" t="n"/>
      <c r="FX626" s="359" t="n"/>
      <c r="FY626" s="359" t="n"/>
      <c r="FZ626" s="359" t="n"/>
      <c r="GA626" s="359" t="n"/>
      <c r="GB626" s="359" t="n"/>
      <c r="GC626" s="359" t="n"/>
      <c r="GD626" s="359" t="n"/>
      <c r="GE626" s="359" t="n"/>
      <c r="GF626" s="359" t="n"/>
      <c r="GG626" s="359" t="n"/>
      <c r="GH626" s="359" t="n"/>
      <c r="GI626" s="359" t="n"/>
      <c r="GJ626" s="359" t="n"/>
      <c r="GK626" s="359" t="n"/>
      <c r="GL626" s="359" t="n"/>
      <c r="GM626" s="359" t="n"/>
      <c r="GN626" s="359" t="n"/>
      <c r="GO626" s="359" t="n"/>
      <c r="GP626" s="359" t="n"/>
      <c r="GQ626" s="359" t="n"/>
      <c r="GR626" s="359" t="n"/>
      <c r="GS626" s="359" t="n"/>
      <c r="GT626" s="359" t="n"/>
      <c r="GU626" s="359" t="n"/>
      <c r="GV626" s="359" t="n"/>
      <c r="GW626" s="359" t="n"/>
      <c r="GX626" s="359" t="n">
        <v>0</v>
      </c>
    </row>
    <row r="627"/>
    <row r="628">
      <c r="A628" s="360" t="n">
        <v>50</v>
      </c>
      <c r="B628" s="360" t="n">
        <v>0</v>
      </c>
      <c r="C628" s="360" t="n">
        <v>0</v>
      </c>
      <c r="D628" s="360" t="n">
        <v>1</v>
      </c>
      <c r="E628" s="360" t="n">
        <v>201</v>
      </c>
      <c r="F628" s="360">
        <f>ROUND(Source!O626,O628)</f>
        <v/>
      </c>
      <c r="G628" s="360" t="inlineStr">
        <is>
          <t>ПЗ</t>
        </is>
      </c>
      <c r="H628" s="360" t="inlineStr">
        <is>
          <t>Прямые затраты</t>
        </is>
      </c>
      <c r="I628" s="360" t="n"/>
      <c r="J628" s="360" t="n"/>
      <c r="K628" s="360" t="n">
        <v>201</v>
      </c>
      <c r="L628" s="360" t="n">
        <v>1</v>
      </c>
      <c r="M628" s="360" t="n">
        <v>3</v>
      </c>
      <c r="N628" s="360" t="inlineStr"/>
      <c r="O628" s="360" t="n">
        <v>0</v>
      </c>
      <c r="P628" s="360" t="n"/>
      <c r="Q628" s="360" t="n"/>
      <c r="R628" s="360" t="n"/>
      <c r="S628" s="360" t="n"/>
      <c r="T628" s="360" t="n"/>
      <c r="U628" s="360" t="n"/>
      <c r="V628" s="360" t="n"/>
      <c r="W628" s="360" t="n">
        <v>0</v>
      </c>
      <c r="X628" s="360" t="n">
        <v>1</v>
      </c>
      <c r="Y628" s="360" t="n">
        <v>0</v>
      </c>
      <c r="Z628" s="360" t="n"/>
      <c r="AA628" s="360" t="n"/>
      <c r="AB628" s="360" t="n"/>
    </row>
    <row r="629">
      <c r="A629" s="360" t="n">
        <v>50</v>
      </c>
      <c r="B629" s="360" t="n">
        <v>0</v>
      </c>
      <c r="C629" s="360" t="n">
        <v>0</v>
      </c>
      <c r="D629" s="360" t="n">
        <v>1</v>
      </c>
      <c r="E629" s="360" t="n">
        <v>202</v>
      </c>
      <c r="F629" s="360">
        <f>ROUND(Source!P626,O629)</f>
        <v/>
      </c>
      <c r="G629" s="360" t="inlineStr">
        <is>
          <t>СтМатОб</t>
        </is>
      </c>
      <c r="H629" s="360" t="inlineStr">
        <is>
          <t>Стоимость материальных ресурсов (всего)</t>
        </is>
      </c>
      <c r="I629" s="360" t="n"/>
      <c r="J629" s="360" t="n"/>
      <c r="K629" s="360" t="n">
        <v>202</v>
      </c>
      <c r="L629" s="360" t="n">
        <v>2</v>
      </c>
      <c r="M629" s="360" t="n">
        <v>3</v>
      </c>
      <c r="N629" s="360" t="inlineStr"/>
      <c r="O629" s="360" t="n">
        <v>0</v>
      </c>
      <c r="P629" s="360" t="n"/>
      <c r="Q629" s="360" t="n"/>
      <c r="R629" s="360" t="n"/>
      <c r="S629" s="360" t="n"/>
      <c r="T629" s="360" t="n"/>
      <c r="U629" s="360" t="n"/>
      <c r="V629" s="360" t="n"/>
      <c r="W629" s="360" t="n">
        <v>0</v>
      </c>
      <c r="X629" s="360" t="n">
        <v>1</v>
      </c>
      <c r="Y629" s="360" t="n">
        <v>0</v>
      </c>
      <c r="Z629" s="360" t="n"/>
      <c r="AA629" s="360" t="n"/>
      <c r="AB629" s="360" t="n"/>
    </row>
    <row r="630">
      <c r="A630" s="360" t="n">
        <v>50</v>
      </c>
      <c r="B630" s="360" t="n">
        <v>0</v>
      </c>
      <c r="C630" s="360" t="n">
        <v>0</v>
      </c>
      <c r="D630" s="360" t="n">
        <v>1</v>
      </c>
      <c r="E630" s="360" t="n">
        <v>222</v>
      </c>
      <c r="F630" s="360">
        <f>ROUND(Source!AO626,O630)</f>
        <v/>
      </c>
      <c r="G630" s="360" t="inlineStr">
        <is>
          <t>СтМатОбЗак</t>
        </is>
      </c>
      <c r="H630" s="360" t="inlineStr">
        <is>
          <t>Стоимость материалов и оборудования заказчика</t>
        </is>
      </c>
      <c r="I630" s="360" t="n"/>
      <c r="J630" s="360" t="n"/>
      <c r="K630" s="360" t="n">
        <v>222</v>
      </c>
      <c r="L630" s="360" t="n">
        <v>3</v>
      </c>
      <c r="M630" s="360" t="n">
        <v>3</v>
      </c>
      <c r="N630" s="360" t="inlineStr"/>
      <c r="O630" s="360" t="n">
        <v>0</v>
      </c>
      <c r="P630" s="360" t="n"/>
      <c r="Q630" s="360" t="n"/>
      <c r="R630" s="360" t="n"/>
      <c r="S630" s="360" t="n"/>
      <c r="T630" s="360" t="n"/>
      <c r="U630" s="360" t="n"/>
      <c r="V630" s="360" t="n"/>
      <c r="W630" s="360" t="n">
        <v>0</v>
      </c>
      <c r="X630" s="360" t="n">
        <v>1</v>
      </c>
      <c r="Y630" s="360" t="n">
        <v>0</v>
      </c>
      <c r="Z630" s="360" t="n"/>
      <c r="AA630" s="360" t="n"/>
      <c r="AB630" s="360" t="n"/>
    </row>
    <row r="631">
      <c r="A631" s="360" t="n">
        <v>50</v>
      </c>
      <c r="B631" s="360" t="n">
        <v>0</v>
      </c>
      <c r="C631" s="360" t="n">
        <v>0</v>
      </c>
      <c r="D631" s="360" t="n">
        <v>1</v>
      </c>
      <c r="E631" s="360" t="n">
        <v>225</v>
      </c>
      <c r="F631" s="360">
        <f>ROUND(Source!AV626,O631)</f>
        <v/>
      </c>
      <c r="G631" s="360" t="inlineStr">
        <is>
          <t>СтМатОбПод</t>
        </is>
      </c>
      <c r="H631" s="360" t="inlineStr">
        <is>
          <t>Стоимость материалов и оборудования подрядчика</t>
        </is>
      </c>
      <c r="I631" s="360" t="n"/>
      <c r="J631" s="360" t="n"/>
      <c r="K631" s="360" t="n">
        <v>225</v>
      </c>
      <c r="L631" s="360" t="n">
        <v>4</v>
      </c>
      <c r="M631" s="360" t="n">
        <v>3</v>
      </c>
      <c r="N631" s="360" t="inlineStr"/>
      <c r="O631" s="360" t="n">
        <v>0</v>
      </c>
      <c r="P631" s="360" t="n"/>
      <c r="Q631" s="360" t="n"/>
      <c r="R631" s="360" t="n"/>
      <c r="S631" s="360" t="n"/>
      <c r="T631" s="360" t="n"/>
      <c r="U631" s="360" t="n"/>
      <c r="V631" s="360" t="n"/>
      <c r="W631" s="360" t="n">
        <v>0</v>
      </c>
      <c r="X631" s="360" t="n">
        <v>1</v>
      </c>
      <c r="Y631" s="360" t="n">
        <v>0</v>
      </c>
      <c r="Z631" s="360" t="n"/>
      <c r="AA631" s="360" t="n"/>
      <c r="AB631" s="360" t="n"/>
    </row>
    <row r="632">
      <c r="A632" s="360" t="n">
        <v>50</v>
      </c>
      <c r="B632" s="360" t="n">
        <v>0</v>
      </c>
      <c r="C632" s="360" t="n">
        <v>0</v>
      </c>
      <c r="D632" s="360" t="n">
        <v>1</v>
      </c>
      <c r="E632" s="360" t="n">
        <v>226</v>
      </c>
      <c r="F632" s="360">
        <f>ROUND(Source!AW626,O632)</f>
        <v/>
      </c>
      <c r="G632" s="360" t="inlineStr">
        <is>
          <t>СтМат</t>
        </is>
      </c>
      <c r="H632" s="360" t="inlineStr">
        <is>
          <t>Стоимость материалов (всего)</t>
        </is>
      </c>
      <c r="I632" s="360" t="n"/>
      <c r="J632" s="360" t="n"/>
      <c r="K632" s="360" t="n">
        <v>226</v>
      </c>
      <c r="L632" s="360" t="n">
        <v>5</v>
      </c>
      <c r="M632" s="360" t="n">
        <v>3</v>
      </c>
      <c r="N632" s="360" t="inlineStr"/>
      <c r="O632" s="360" t="n">
        <v>0</v>
      </c>
      <c r="P632" s="360" t="n"/>
      <c r="Q632" s="360" t="n"/>
      <c r="R632" s="360" t="n"/>
      <c r="S632" s="360" t="n"/>
      <c r="T632" s="360" t="n"/>
      <c r="U632" s="360" t="n"/>
      <c r="V632" s="360" t="n"/>
      <c r="W632" s="360" t="n">
        <v>0</v>
      </c>
      <c r="X632" s="360" t="n">
        <v>1</v>
      </c>
      <c r="Y632" s="360" t="n">
        <v>0</v>
      </c>
      <c r="Z632" s="360" t="n"/>
      <c r="AA632" s="360" t="n"/>
      <c r="AB632" s="360" t="n"/>
    </row>
    <row r="633">
      <c r="A633" s="360" t="n">
        <v>50</v>
      </c>
      <c r="B633" s="360" t="n">
        <v>0</v>
      </c>
      <c r="C633" s="360" t="n">
        <v>0</v>
      </c>
      <c r="D633" s="360" t="n">
        <v>1</v>
      </c>
      <c r="E633" s="360" t="n">
        <v>227</v>
      </c>
      <c r="F633" s="360">
        <f>ROUND(Source!AX626,O633)</f>
        <v/>
      </c>
      <c r="G633" s="360" t="inlineStr">
        <is>
          <t>СтМатЗак</t>
        </is>
      </c>
      <c r="H633" s="360" t="inlineStr">
        <is>
          <t>Стоимость материалов заказчика</t>
        </is>
      </c>
      <c r="I633" s="360" t="n"/>
      <c r="J633" s="360" t="n"/>
      <c r="K633" s="360" t="n">
        <v>227</v>
      </c>
      <c r="L633" s="360" t="n">
        <v>6</v>
      </c>
      <c r="M633" s="360" t="n">
        <v>3</v>
      </c>
      <c r="N633" s="360" t="inlineStr"/>
      <c r="O633" s="360" t="n">
        <v>0</v>
      </c>
      <c r="P633" s="360" t="n"/>
      <c r="Q633" s="360" t="n"/>
      <c r="R633" s="360" t="n"/>
      <c r="S633" s="360" t="n"/>
      <c r="T633" s="360" t="n"/>
      <c r="U633" s="360" t="n"/>
      <c r="V633" s="360" t="n"/>
      <c r="W633" s="360" t="n">
        <v>0</v>
      </c>
      <c r="X633" s="360" t="n">
        <v>1</v>
      </c>
      <c r="Y633" s="360" t="n">
        <v>0</v>
      </c>
      <c r="Z633" s="360" t="n"/>
      <c r="AA633" s="360" t="n"/>
      <c r="AB633" s="360" t="n"/>
    </row>
    <row r="634">
      <c r="A634" s="360" t="n">
        <v>50</v>
      </c>
      <c r="B634" s="360" t="n">
        <v>0</v>
      </c>
      <c r="C634" s="360" t="n">
        <v>0</v>
      </c>
      <c r="D634" s="360" t="n">
        <v>1</v>
      </c>
      <c r="E634" s="360" t="n">
        <v>228</v>
      </c>
      <c r="F634" s="360">
        <f>ROUND(Source!AY626,O634)</f>
        <v/>
      </c>
      <c r="G634" s="360" t="inlineStr">
        <is>
          <t>СтМатПод</t>
        </is>
      </c>
      <c r="H634" s="360" t="inlineStr">
        <is>
          <t>Стоимость материалов подрядчика</t>
        </is>
      </c>
      <c r="I634" s="360" t="n"/>
      <c r="J634" s="360" t="n"/>
      <c r="K634" s="360" t="n">
        <v>228</v>
      </c>
      <c r="L634" s="360" t="n">
        <v>7</v>
      </c>
      <c r="M634" s="360" t="n">
        <v>3</v>
      </c>
      <c r="N634" s="360" t="inlineStr"/>
      <c r="O634" s="360" t="n">
        <v>0</v>
      </c>
      <c r="P634" s="360" t="n"/>
      <c r="Q634" s="360" t="n"/>
      <c r="R634" s="360" t="n"/>
      <c r="S634" s="360" t="n"/>
      <c r="T634" s="360" t="n"/>
      <c r="U634" s="360" t="n"/>
      <c r="V634" s="360" t="n"/>
      <c r="W634" s="360" t="n">
        <v>0</v>
      </c>
      <c r="X634" s="360" t="n">
        <v>1</v>
      </c>
      <c r="Y634" s="360" t="n">
        <v>0</v>
      </c>
      <c r="Z634" s="360" t="n"/>
      <c r="AA634" s="360" t="n"/>
      <c r="AB634" s="360" t="n"/>
    </row>
    <row r="635">
      <c r="A635" s="360" t="n">
        <v>50</v>
      </c>
      <c r="B635" s="360" t="n">
        <v>0</v>
      </c>
      <c r="C635" s="360" t="n">
        <v>0</v>
      </c>
      <c r="D635" s="360" t="n">
        <v>1</v>
      </c>
      <c r="E635" s="360" t="n">
        <v>216</v>
      </c>
      <c r="F635" s="360">
        <f>ROUND(Source!AP626,O635)</f>
        <v/>
      </c>
      <c r="G635" s="360" t="inlineStr">
        <is>
          <t>Оборуд</t>
        </is>
      </c>
      <c r="H635" s="360" t="inlineStr">
        <is>
          <t>Стоимость оборудования (всего)</t>
        </is>
      </c>
      <c r="I635" s="360" t="n"/>
      <c r="J635" s="360" t="n"/>
      <c r="K635" s="360" t="n">
        <v>216</v>
      </c>
      <c r="L635" s="360" t="n">
        <v>8</v>
      </c>
      <c r="M635" s="360" t="n">
        <v>3</v>
      </c>
      <c r="N635" s="360" t="inlineStr"/>
      <c r="O635" s="360" t="n">
        <v>0</v>
      </c>
      <c r="P635" s="360" t="n"/>
      <c r="Q635" s="360" t="n"/>
      <c r="R635" s="360" t="n"/>
      <c r="S635" s="360" t="n"/>
      <c r="T635" s="360" t="n"/>
      <c r="U635" s="360" t="n"/>
      <c r="V635" s="360" t="n"/>
      <c r="W635" s="360" t="n">
        <v>0</v>
      </c>
      <c r="X635" s="360" t="n">
        <v>1</v>
      </c>
      <c r="Y635" s="360" t="n">
        <v>0</v>
      </c>
      <c r="Z635" s="360" t="n"/>
      <c r="AA635" s="360" t="n"/>
      <c r="AB635" s="360" t="n"/>
    </row>
    <row r="636">
      <c r="A636" s="360" t="n">
        <v>50</v>
      </c>
      <c r="B636" s="360" t="n">
        <v>0</v>
      </c>
      <c r="C636" s="360" t="n">
        <v>0</v>
      </c>
      <c r="D636" s="360" t="n">
        <v>1</v>
      </c>
      <c r="E636" s="360" t="n">
        <v>223</v>
      </c>
      <c r="F636" s="360">
        <f>ROUND(Source!AQ626,O636)</f>
        <v/>
      </c>
      <c r="G636" s="360" t="inlineStr">
        <is>
          <t>ОборудЗак</t>
        </is>
      </c>
      <c r="H636" s="360" t="inlineStr">
        <is>
          <t>Стоимость оборудования заказчика</t>
        </is>
      </c>
      <c r="I636" s="360" t="n"/>
      <c r="J636" s="360" t="n"/>
      <c r="K636" s="360" t="n">
        <v>223</v>
      </c>
      <c r="L636" s="360" t="n">
        <v>9</v>
      </c>
      <c r="M636" s="360" t="n">
        <v>3</v>
      </c>
      <c r="N636" s="360" t="inlineStr"/>
      <c r="O636" s="360" t="n">
        <v>0</v>
      </c>
      <c r="P636" s="360" t="n"/>
      <c r="Q636" s="360" t="n"/>
      <c r="R636" s="360" t="n"/>
      <c r="S636" s="360" t="n"/>
      <c r="T636" s="360" t="n"/>
      <c r="U636" s="360" t="n"/>
      <c r="V636" s="360" t="n"/>
      <c r="W636" s="360" t="n">
        <v>0</v>
      </c>
      <c r="X636" s="360" t="n">
        <v>1</v>
      </c>
      <c r="Y636" s="360" t="n">
        <v>0</v>
      </c>
      <c r="Z636" s="360" t="n"/>
      <c r="AA636" s="360" t="n"/>
      <c r="AB636" s="360" t="n"/>
    </row>
    <row r="637">
      <c r="A637" s="360" t="n">
        <v>50</v>
      </c>
      <c r="B637" s="360" t="n">
        <v>0</v>
      </c>
      <c r="C637" s="360" t="n">
        <v>0</v>
      </c>
      <c r="D637" s="360" t="n">
        <v>1</v>
      </c>
      <c r="E637" s="360" t="n">
        <v>229</v>
      </c>
      <c r="F637" s="360">
        <f>ROUND(Source!AZ626,O637)</f>
        <v/>
      </c>
      <c r="G637" s="360" t="inlineStr">
        <is>
          <t>ОборудПод</t>
        </is>
      </c>
      <c r="H637" s="360" t="inlineStr">
        <is>
          <t>Стоимость оборудования подрядчика</t>
        </is>
      </c>
      <c r="I637" s="360" t="n"/>
      <c r="J637" s="360" t="n"/>
      <c r="K637" s="360" t="n">
        <v>229</v>
      </c>
      <c r="L637" s="360" t="n">
        <v>10</v>
      </c>
      <c r="M637" s="360" t="n">
        <v>3</v>
      </c>
      <c r="N637" s="360" t="inlineStr"/>
      <c r="O637" s="360" t="n">
        <v>0</v>
      </c>
      <c r="P637" s="360" t="n"/>
      <c r="Q637" s="360" t="n"/>
      <c r="R637" s="360" t="n"/>
      <c r="S637" s="360" t="n"/>
      <c r="T637" s="360" t="n"/>
      <c r="U637" s="360" t="n"/>
      <c r="V637" s="360" t="n"/>
      <c r="W637" s="360" t="n">
        <v>0</v>
      </c>
      <c r="X637" s="360" t="n">
        <v>1</v>
      </c>
      <c r="Y637" s="360" t="n">
        <v>0</v>
      </c>
      <c r="Z637" s="360" t="n"/>
      <c r="AA637" s="360" t="n"/>
      <c r="AB637" s="360" t="n"/>
    </row>
    <row r="638">
      <c r="A638" s="360" t="n">
        <v>50</v>
      </c>
      <c r="B638" s="360" t="n">
        <v>0</v>
      </c>
      <c r="C638" s="360" t="n">
        <v>0</v>
      </c>
      <c r="D638" s="360" t="n">
        <v>1</v>
      </c>
      <c r="E638" s="360" t="n">
        <v>203</v>
      </c>
      <c r="F638" s="360">
        <f>ROUND(Source!Q626,O638)</f>
        <v/>
      </c>
      <c r="G638" s="360" t="inlineStr">
        <is>
          <t>ЭММ</t>
        </is>
      </c>
      <c r="H638" s="360" t="inlineStr">
        <is>
          <t>Эксплуатация машин</t>
        </is>
      </c>
      <c r="I638" s="360" t="n"/>
      <c r="J638" s="360" t="n"/>
      <c r="K638" s="360" t="n">
        <v>203</v>
      </c>
      <c r="L638" s="360" t="n">
        <v>11</v>
      </c>
      <c r="M638" s="360" t="n">
        <v>3</v>
      </c>
      <c r="N638" s="360" t="inlineStr"/>
      <c r="O638" s="360" t="n">
        <v>0</v>
      </c>
      <c r="P638" s="360" t="n"/>
      <c r="Q638" s="360" t="n"/>
      <c r="R638" s="360" t="n"/>
      <c r="S638" s="360" t="n"/>
      <c r="T638" s="360" t="n"/>
      <c r="U638" s="360" t="n"/>
      <c r="V638" s="360" t="n"/>
      <c r="W638" s="360" t="n">
        <v>0</v>
      </c>
      <c r="X638" s="360" t="n">
        <v>1</v>
      </c>
      <c r="Y638" s="360" t="n">
        <v>0</v>
      </c>
      <c r="Z638" s="360" t="n"/>
      <c r="AA638" s="360" t="n"/>
      <c r="AB638" s="360" t="n"/>
    </row>
    <row r="639">
      <c r="A639" s="360" t="n">
        <v>50</v>
      </c>
      <c r="B639" s="360" t="n">
        <v>0</v>
      </c>
      <c r="C639" s="360" t="n">
        <v>0</v>
      </c>
      <c r="D639" s="360" t="n">
        <v>1</v>
      </c>
      <c r="E639" s="360" t="n">
        <v>231</v>
      </c>
      <c r="F639" s="360">
        <f>ROUND(Source!BB626,O639)</f>
        <v/>
      </c>
      <c r="G639" s="360" t="inlineStr">
        <is>
          <t>ЭММсНРиСП</t>
        </is>
      </c>
      <c r="H639" s="360" t="inlineStr">
        <is>
          <t>Эксплуатация машин по ТСН-2001.16</t>
        </is>
      </c>
      <c r="I639" s="360" t="n"/>
      <c r="J639" s="360" t="n"/>
      <c r="K639" s="360" t="n">
        <v>231</v>
      </c>
      <c r="L639" s="360" t="n">
        <v>12</v>
      </c>
      <c r="M639" s="360" t="n">
        <v>3</v>
      </c>
      <c r="N639" s="360" t="inlineStr"/>
      <c r="O639" s="360" t="n">
        <v>0</v>
      </c>
      <c r="P639" s="360" t="n"/>
      <c r="Q639" s="360" t="n"/>
      <c r="R639" s="360" t="n"/>
      <c r="S639" s="360" t="n"/>
      <c r="T639" s="360" t="n"/>
      <c r="U639" s="360" t="n"/>
      <c r="V639" s="360" t="n"/>
      <c r="W639" s="360" t="n">
        <v>0</v>
      </c>
      <c r="X639" s="360" t="n">
        <v>1</v>
      </c>
      <c r="Y639" s="360" t="n">
        <v>0</v>
      </c>
      <c r="Z639" s="360" t="n"/>
      <c r="AA639" s="360" t="n"/>
      <c r="AB639" s="360" t="n"/>
    </row>
    <row r="640">
      <c r="A640" s="360" t="n">
        <v>50</v>
      </c>
      <c r="B640" s="360" t="n">
        <v>0</v>
      </c>
      <c r="C640" s="360" t="n">
        <v>0</v>
      </c>
      <c r="D640" s="360" t="n">
        <v>1</v>
      </c>
      <c r="E640" s="360" t="n">
        <v>204</v>
      </c>
      <c r="F640" s="360">
        <f>ROUND(Source!R626,O640)</f>
        <v/>
      </c>
      <c r="G640" s="360" t="inlineStr">
        <is>
          <t>ЗПМ</t>
        </is>
      </c>
      <c r="H640" s="360" t="inlineStr">
        <is>
          <t>ЗП машинистов</t>
        </is>
      </c>
      <c r="I640" s="360" t="n"/>
      <c r="J640" s="360" t="n"/>
      <c r="K640" s="360" t="n">
        <v>204</v>
      </c>
      <c r="L640" s="360" t="n">
        <v>13</v>
      </c>
      <c r="M640" s="360" t="n">
        <v>3</v>
      </c>
      <c r="N640" s="360" t="inlineStr"/>
      <c r="O640" s="360" t="n">
        <v>0</v>
      </c>
      <c r="P640" s="360" t="n"/>
      <c r="Q640" s="360" t="n"/>
      <c r="R640" s="360" t="n"/>
      <c r="S640" s="360" t="n"/>
      <c r="T640" s="360" t="n"/>
      <c r="U640" s="360" t="n"/>
      <c r="V640" s="360" t="n"/>
      <c r="W640" s="360" t="n">
        <v>0</v>
      </c>
      <c r="X640" s="360" t="n">
        <v>1</v>
      </c>
      <c r="Y640" s="360" t="n">
        <v>0</v>
      </c>
      <c r="Z640" s="360" t="n"/>
      <c r="AA640" s="360" t="n"/>
      <c r="AB640" s="360" t="n"/>
    </row>
    <row r="641">
      <c r="A641" s="360" t="n">
        <v>50</v>
      </c>
      <c r="B641" s="360" t="n">
        <v>0</v>
      </c>
      <c r="C641" s="360" t="n">
        <v>0</v>
      </c>
      <c r="D641" s="360" t="n">
        <v>1</v>
      </c>
      <c r="E641" s="360" t="n">
        <v>205</v>
      </c>
      <c r="F641" s="360">
        <f>ROUND(Source!S626,O641)</f>
        <v/>
      </c>
      <c r="G641" s="360" t="inlineStr">
        <is>
          <t>ОЗП</t>
        </is>
      </c>
      <c r="H641" s="360" t="inlineStr">
        <is>
          <t>Основная ЗП рабочих</t>
        </is>
      </c>
      <c r="I641" s="360" t="n"/>
      <c r="J641" s="360" t="n"/>
      <c r="K641" s="360" t="n">
        <v>205</v>
      </c>
      <c r="L641" s="360" t="n">
        <v>14</v>
      </c>
      <c r="M641" s="360" t="n">
        <v>3</v>
      </c>
      <c r="N641" s="360" t="inlineStr"/>
      <c r="O641" s="360" t="n">
        <v>0</v>
      </c>
      <c r="P641" s="360" t="n"/>
      <c r="Q641" s="360" t="n"/>
      <c r="R641" s="360" t="n"/>
      <c r="S641" s="360" t="n"/>
      <c r="T641" s="360" t="n"/>
      <c r="U641" s="360" t="n"/>
      <c r="V641" s="360" t="n"/>
      <c r="W641" s="360" t="n">
        <v>0</v>
      </c>
      <c r="X641" s="360" t="n">
        <v>1</v>
      </c>
      <c r="Y641" s="360" t="n">
        <v>0</v>
      </c>
      <c r="Z641" s="360" t="n"/>
      <c r="AA641" s="360" t="n"/>
      <c r="AB641" s="360" t="n"/>
    </row>
    <row r="642">
      <c r="A642" s="360" t="n">
        <v>50</v>
      </c>
      <c r="B642" s="360" t="n">
        <v>0</v>
      </c>
      <c r="C642" s="360" t="n">
        <v>0</v>
      </c>
      <c r="D642" s="360" t="n">
        <v>1</v>
      </c>
      <c r="E642" s="360" t="n">
        <v>232</v>
      </c>
      <c r="F642" s="360">
        <f>ROUND(Source!BC626,O642)</f>
        <v/>
      </c>
      <c r="G642" s="360" t="inlineStr">
        <is>
          <t>ОЗПсНРиСП</t>
        </is>
      </c>
      <c r="H642" s="360" t="inlineStr">
        <is>
          <t>Основная ЗП рабочих по ТСН-2001.16</t>
        </is>
      </c>
      <c r="I642" s="360" t="n"/>
      <c r="J642" s="360" t="n"/>
      <c r="K642" s="360" t="n">
        <v>232</v>
      </c>
      <c r="L642" s="360" t="n">
        <v>15</v>
      </c>
      <c r="M642" s="360" t="n">
        <v>3</v>
      </c>
      <c r="N642" s="360" t="inlineStr"/>
      <c r="O642" s="360" t="n">
        <v>0</v>
      </c>
      <c r="P642" s="360" t="n"/>
      <c r="Q642" s="360" t="n"/>
      <c r="R642" s="360" t="n"/>
      <c r="S642" s="360" t="n"/>
      <c r="T642" s="360" t="n"/>
      <c r="U642" s="360" t="n"/>
      <c r="V642" s="360" t="n"/>
      <c r="W642" s="360" t="n">
        <v>0</v>
      </c>
      <c r="X642" s="360" t="n">
        <v>1</v>
      </c>
      <c r="Y642" s="360" t="n">
        <v>0</v>
      </c>
      <c r="Z642" s="360" t="n"/>
      <c r="AA642" s="360" t="n"/>
      <c r="AB642" s="360" t="n"/>
    </row>
    <row r="643">
      <c r="A643" s="360" t="n">
        <v>50</v>
      </c>
      <c r="B643" s="360" t="n">
        <v>0</v>
      </c>
      <c r="C643" s="360" t="n">
        <v>0</v>
      </c>
      <c r="D643" s="360" t="n">
        <v>1</v>
      </c>
      <c r="E643" s="360" t="n">
        <v>214</v>
      </c>
      <c r="F643" s="360">
        <f>ROUND(Source!AS626,O643)</f>
        <v/>
      </c>
      <c r="G643" s="360" t="inlineStr">
        <is>
          <t>Строит</t>
        </is>
      </c>
      <c r="H643" s="360" t="inlineStr">
        <is>
          <t>Строительные работы с НР и СП</t>
        </is>
      </c>
      <c r="I643" s="360" t="n"/>
      <c r="J643" s="360" t="n"/>
      <c r="K643" s="360" t="n">
        <v>214</v>
      </c>
      <c r="L643" s="360" t="n">
        <v>16</v>
      </c>
      <c r="M643" s="360" t="n">
        <v>3</v>
      </c>
      <c r="N643" s="360" t="inlineStr"/>
      <c r="O643" s="360" t="n">
        <v>0</v>
      </c>
      <c r="P643" s="360" t="n"/>
      <c r="Q643" s="360" t="n"/>
      <c r="R643" s="360" t="n"/>
      <c r="S643" s="360" t="n"/>
      <c r="T643" s="360" t="n"/>
      <c r="U643" s="360" t="n"/>
      <c r="V643" s="360" t="n"/>
      <c r="W643" s="360" t="n">
        <v>0</v>
      </c>
      <c r="X643" s="360" t="n">
        <v>1</v>
      </c>
      <c r="Y643" s="360" t="n">
        <v>0</v>
      </c>
      <c r="Z643" s="360" t="n"/>
      <c r="AA643" s="360" t="n"/>
      <c r="AB643" s="360" t="n"/>
    </row>
    <row r="644">
      <c r="A644" s="360" t="n">
        <v>50</v>
      </c>
      <c r="B644" s="360" t="n">
        <v>0</v>
      </c>
      <c r="C644" s="360" t="n">
        <v>0</v>
      </c>
      <c r="D644" s="360" t="n">
        <v>1</v>
      </c>
      <c r="E644" s="360" t="n">
        <v>215</v>
      </c>
      <c r="F644" s="360">
        <f>ROUND(Source!AT626,O644)</f>
        <v/>
      </c>
      <c r="G644" s="360" t="inlineStr">
        <is>
          <t>Монтаж</t>
        </is>
      </c>
      <c r="H644" s="360" t="inlineStr">
        <is>
          <t>Монтажные работы с НР и СП</t>
        </is>
      </c>
      <c r="I644" s="360" t="n"/>
      <c r="J644" s="360" t="n"/>
      <c r="K644" s="360" t="n">
        <v>215</v>
      </c>
      <c r="L644" s="360" t="n">
        <v>17</v>
      </c>
      <c r="M644" s="360" t="n">
        <v>3</v>
      </c>
      <c r="N644" s="360" t="inlineStr"/>
      <c r="O644" s="360" t="n">
        <v>0</v>
      </c>
      <c r="P644" s="360" t="n"/>
      <c r="Q644" s="360" t="n"/>
      <c r="R644" s="360" t="n"/>
      <c r="S644" s="360" t="n"/>
      <c r="T644" s="360" t="n"/>
      <c r="U644" s="360" t="n"/>
      <c r="V644" s="360" t="n"/>
      <c r="W644" s="360" t="n">
        <v>0</v>
      </c>
      <c r="X644" s="360" t="n">
        <v>1</v>
      </c>
      <c r="Y644" s="360" t="n">
        <v>0</v>
      </c>
      <c r="Z644" s="360" t="n"/>
      <c r="AA644" s="360" t="n"/>
      <c r="AB644" s="360" t="n"/>
    </row>
    <row r="645">
      <c r="A645" s="360" t="n">
        <v>50</v>
      </c>
      <c r="B645" s="360" t="n">
        <v>0</v>
      </c>
      <c r="C645" s="360" t="n">
        <v>0</v>
      </c>
      <c r="D645" s="360" t="n">
        <v>1</v>
      </c>
      <c r="E645" s="360" t="n">
        <v>217</v>
      </c>
      <c r="F645" s="360">
        <f>ROUND(Source!AU626,O645)</f>
        <v/>
      </c>
      <c r="G645" s="360" t="inlineStr">
        <is>
          <t>Прочие</t>
        </is>
      </c>
      <c r="H645" s="360" t="inlineStr">
        <is>
          <t>Прочие работы с НР и СП</t>
        </is>
      </c>
      <c r="I645" s="360" t="n"/>
      <c r="J645" s="360" t="n"/>
      <c r="K645" s="360" t="n">
        <v>217</v>
      </c>
      <c r="L645" s="360" t="n">
        <v>18</v>
      </c>
      <c r="M645" s="360" t="n">
        <v>3</v>
      </c>
      <c r="N645" s="360" t="inlineStr"/>
      <c r="O645" s="360" t="n">
        <v>0</v>
      </c>
      <c r="P645" s="360" t="n"/>
      <c r="Q645" s="360" t="n"/>
      <c r="R645" s="360" t="n"/>
      <c r="S645" s="360" t="n"/>
      <c r="T645" s="360" t="n"/>
      <c r="U645" s="360" t="n"/>
      <c r="V645" s="360" t="n"/>
      <c r="W645" s="360" t="n">
        <v>0</v>
      </c>
      <c r="X645" s="360" t="n">
        <v>1</v>
      </c>
      <c r="Y645" s="360" t="n">
        <v>0</v>
      </c>
      <c r="Z645" s="360" t="n"/>
      <c r="AA645" s="360" t="n"/>
      <c r="AB645" s="360" t="n"/>
    </row>
    <row r="646">
      <c r="A646" s="360" t="n">
        <v>50</v>
      </c>
      <c r="B646" s="360" t="n">
        <v>0</v>
      </c>
      <c r="C646" s="360" t="n">
        <v>0</v>
      </c>
      <c r="D646" s="360" t="n">
        <v>1</v>
      </c>
      <c r="E646" s="360" t="n">
        <v>230</v>
      </c>
      <c r="F646" s="360">
        <f>ROUND(Source!BA626,O646)</f>
        <v/>
      </c>
      <c r="G646" s="360" t="inlineStr">
        <is>
          <t>ПрочиеЗатр</t>
        </is>
      </c>
      <c r="H646" s="360" t="inlineStr">
        <is>
          <t>Прочие затраты по ТСН-2001.16</t>
        </is>
      </c>
      <c r="I646" s="360" t="n"/>
      <c r="J646" s="360" t="n"/>
      <c r="K646" s="360" t="n">
        <v>230</v>
      </c>
      <c r="L646" s="360" t="n">
        <v>19</v>
      </c>
      <c r="M646" s="360" t="n">
        <v>3</v>
      </c>
      <c r="N646" s="360" t="inlineStr"/>
      <c r="O646" s="360" t="n">
        <v>0</v>
      </c>
      <c r="P646" s="360" t="n"/>
      <c r="Q646" s="360" t="n"/>
      <c r="R646" s="360" t="n"/>
      <c r="S646" s="360" t="n"/>
      <c r="T646" s="360" t="n"/>
      <c r="U646" s="360" t="n"/>
      <c r="V646" s="360" t="n"/>
      <c r="W646" s="360" t="n">
        <v>0</v>
      </c>
      <c r="X646" s="360" t="n">
        <v>1</v>
      </c>
      <c r="Y646" s="360" t="n">
        <v>0</v>
      </c>
      <c r="Z646" s="360" t="n"/>
      <c r="AA646" s="360" t="n"/>
      <c r="AB646" s="360" t="n"/>
    </row>
    <row r="647">
      <c r="A647" s="360" t="n">
        <v>50</v>
      </c>
      <c r="B647" s="360" t="n">
        <v>0</v>
      </c>
      <c r="C647" s="360" t="n">
        <v>0</v>
      </c>
      <c r="D647" s="360" t="n">
        <v>1</v>
      </c>
      <c r="E647" s="360" t="n">
        <v>206</v>
      </c>
      <c r="F647" s="360">
        <f>ROUND(Source!T626,O647)</f>
        <v/>
      </c>
      <c r="G647" s="360" t="inlineStr">
        <is>
          <t>ВозврМат</t>
        </is>
      </c>
      <c r="H647" s="360" t="inlineStr">
        <is>
          <t>Возврат материалов</t>
        </is>
      </c>
      <c r="I647" s="360" t="n"/>
      <c r="J647" s="360" t="n"/>
      <c r="K647" s="360" t="n">
        <v>206</v>
      </c>
      <c r="L647" s="360" t="n">
        <v>20</v>
      </c>
      <c r="M647" s="360" t="n">
        <v>3</v>
      </c>
      <c r="N647" s="360" t="inlineStr"/>
      <c r="O647" s="360" t="n">
        <v>0</v>
      </c>
      <c r="P647" s="360" t="n"/>
      <c r="Q647" s="360" t="n"/>
      <c r="R647" s="360" t="n"/>
      <c r="S647" s="360" t="n"/>
      <c r="T647" s="360" t="n"/>
      <c r="U647" s="360" t="n"/>
      <c r="V647" s="360" t="n"/>
      <c r="W647" s="360" t="n">
        <v>0</v>
      </c>
      <c r="X647" s="360" t="n">
        <v>1</v>
      </c>
      <c r="Y647" s="360" t="n">
        <v>0</v>
      </c>
      <c r="Z647" s="360" t="n"/>
      <c r="AA647" s="360" t="n"/>
      <c r="AB647" s="360" t="n"/>
    </row>
    <row r="648">
      <c r="A648" s="360" t="n">
        <v>50</v>
      </c>
      <c r="B648" s="360" t="n">
        <v>0</v>
      </c>
      <c r="C648" s="360" t="n">
        <v>0</v>
      </c>
      <c r="D648" s="360" t="n">
        <v>1</v>
      </c>
      <c r="E648" s="360" t="n">
        <v>207</v>
      </c>
      <c r="F648" s="360">
        <f>ROUND(Source!U626,O648)</f>
        <v/>
      </c>
      <c r="G648" s="360" t="inlineStr">
        <is>
          <t>ТрудСтр</t>
        </is>
      </c>
      <c r="H648" s="360" t="inlineStr">
        <is>
          <t>Трудозатраты строителей</t>
        </is>
      </c>
      <c r="I648" s="360" t="n"/>
      <c r="J648" s="360" t="n"/>
      <c r="K648" s="360" t="n">
        <v>207</v>
      </c>
      <c r="L648" s="360" t="n">
        <v>21</v>
      </c>
      <c r="M648" s="360" t="n">
        <v>3</v>
      </c>
      <c r="N648" s="360" t="inlineStr"/>
      <c r="O648" s="360" t="n">
        <v>7</v>
      </c>
      <c r="P648" s="360" t="n"/>
      <c r="Q648" s="360" t="n"/>
      <c r="R648" s="360" t="n"/>
      <c r="S648" s="360" t="n"/>
      <c r="T648" s="360" t="n"/>
      <c r="U648" s="360" t="n"/>
      <c r="V648" s="360" t="n"/>
      <c r="W648" s="360" t="n">
        <v>0</v>
      </c>
      <c r="X648" s="360" t="n">
        <v>1</v>
      </c>
      <c r="Y648" s="360" t="n">
        <v>0</v>
      </c>
      <c r="Z648" s="360" t="n"/>
      <c r="AA648" s="360" t="n"/>
      <c r="AB648" s="360" t="n"/>
    </row>
    <row r="649">
      <c r="A649" s="360" t="n">
        <v>50</v>
      </c>
      <c r="B649" s="360" t="n">
        <v>0</v>
      </c>
      <c r="C649" s="360" t="n">
        <v>0</v>
      </c>
      <c r="D649" s="360" t="n">
        <v>1</v>
      </c>
      <c r="E649" s="360" t="n">
        <v>208</v>
      </c>
      <c r="F649" s="360">
        <f>ROUND(Source!V626,O649)</f>
        <v/>
      </c>
      <c r="G649" s="360" t="inlineStr">
        <is>
          <t>ТрудМаш</t>
        </is>
      </c>
      <c r="H649" s="360" t="inlineStr">
        <is>
          <t>Трудозатраты машинистов</t>
        </is>
      </c>
      <c r="I649" s="360" t="n"/>
      <c r="J649" s="360" t="n"/>
      <c r="K649" s="360" t="n">
        <v>208</v>
      </c>
      <c r="L649" s="360" t="n">
        <v>22</v>
      </c>
      <c r="M649" s="360" t="n">
        <v>3</v>
      </c>
      <c r="N649" s="360" t="inlineStr"/>
      <c r="O649" s="360" t="n">
        <v>7</v>
      </c>
      <c r="P649" s="360" t="n"/>
      <c r="Q649" s="360" t="n"/>
      <c r="R649" s="360" t="n"/>
      <c r="S649" s="360" t="n"/>
      <c r="T649" s="360" t="n"/>
      <c r="U649" s="360" t="n"/>
      <c r="V649" s="360" t="n"/>
      <c r="W649" s="360" t="n">
        <v>0</v>
      </c>
      <c r="X649" s="360" t="n">
        <v>1</v>
      </c>
      <c r="Y649" s="360" t="n">
        <v>0</v>
      </c>
      <c r="Z649" s="360" t="n"/>
      <c r="AA649" s="360" t="n"/>
      <c r="AB649" s="360" t="n"/>
    </row>
    <row r="650">
      <c r="A650" s="360" t="n">
        <v>50</v>
      </c>
      <c r="B650" s="360" t="n">
        <v>0</v>
      </c>
      <c r="C650" s="360" t="n">
        <v>0</v>
      </c>
      <c r="D650" s="360" t="n">
        <v>1</v>
      </c>
      <c r="E650" s="360" t="n">
        <v>209</v>
      </c>
      <c r="F650" s="360">
        <f>ROUND(Source!W626,O650)</f>
        <v/>
      </c>
      <c r="G650" s="360" t="inlineStr">
        <is>
          <t>ТранспМат</t>
        </is>
      </c>
      <c r="H650" s="360" t="inlineStr">
        <is>
          <t>Транспорт материалов</t>
        </is>
      </c>
      <c r="I650" s="360" t="n"/>
      <c r="J650" s="360" t="n"/>
      <c r="K650" s="360" t="n">
        <v>209</v>
      </c>
      <c r="L650" s="360" t="n">
        <v>23</v>
      </c>
      <c r="M650" s="360" t="n">
        <v>3</v>
      </c>
      <c r="N650" s="360" t="inlineStr"/>
      <c r="O650" s="360" t="n">
        <v>0</v>
      </c>
      <c r="P650" s="360" t="n"/>
      <c r="Q650" s="360" t="n"/>
      <c r="R650" s="360" t="n"/>
      <c r="S650" s="360" t="n"/>
      <c r="T650" s="360" t="n"/>
      <c r="U650" s="360" t="n"/>
      <c r="V650" s="360" t="n"/>
      <c r="W650" s="360" t="n">
        <v>0</v>
      </c>
      <c r="X650" s="360" t="n">
        <v>1</v>
      </c>
      <c r="Y650" s="360" t="n">
        <v>0</v>
      </c>
      <c r="Z650" s="360" t="n"/>
      <c r="AA650" s="360" t="n"/>
      <c r="AB650" s="360" t="n"/>
    </row>
    <row r="651">
      <c r="A651" s="360" t="n">
        <v>50</v>
      </c>
      <c r="B651" s="360" t="n">
        <v>0</v>
      </c>
      <c r="C651" s="360" t="n">
        <v>0</v>
      </c>
      <c r="D651" s="360" t="n">
        <v>1</v>
      </c>
      <c r="E651" s="360" t="n">
        <v>233</v>
      </c>
      <c r="F651" s="360">
        <f>ROUND(Source!BD626,O651)</f>
        <v/>
      </c>
      <c r="G651" s="360" t="inlineStr">
        <is>
          <t>Перевозка</t>
        </is>
      </c>
      <c r="H651" s="360" t="inlineStr">
        <is>
          <t>Перевозка грузов</t>
        </is>
      </c>
      <c r="I651" s="360" t="n"/>
      <c r="J651" s="360" t="n"/>
      <c r="K651" s="360" t="n">
        <v>233</v>
      </c>
      <c r="L651" s="360" t="n">
        <v>24</v>
      </c>
      <c r="M651" s="360" t="n">
        <v>3</v>
      </c>
      <c r="N651" s="360" t="inlineStr"/>
      <c r="O651" s="360" t="n">
        <v>0</v>
      </c>
      <c r="P651" s="360" t="n"/>
      <c r="Q651" s="360" t="n"/>
      <c r="R651" s="360" t="n"/>
      <c r="S651" s="360" t="n"/>
      <c r="T651" s="360" t="n"/>
      <c r="U651" s="360" t="n"/>
      <c r="V651" s="360" t="n"/>
      <c r="W651" s="360" t="n">
        <v>0</v>
      </c>
      <c r="X651" s="360" t="n">
        <v>1</v>
      </c>
      <c r="Y651" s="360" t="n">
        <v>0</v>
      </c>
      <c r="Z651" s="360" t="n"/>
      <c r="AA651" s="360" t="n"/>
      <c r="AB651" s="360" t="n"/>
    </row>
    <row r="652">
      <c r="A652" s="360" t="n">
        <v>50</v>
      </c>
      <c r="B652" s="360" t="n">
        <v>0</v>
      </c>
      <c r="C652" s="360" t="n">
        <v>0</v>
      </c>
      <c r="D652" s="360" t="n">
        <v>1</v>
      </c>
      <c r="E652" s="360" t="n">
        <v>210</v>
      </c>
      <c r="F652" s="360">
        <f>ROUND(Source!X626,O652)</f>
        <v/>
      </c>
      <c r="G652" s="360" t="inlineStr">
        <is>
          <t>НР</t>
        </is>
      </c>
      <c r="H652" s="360" t="inlineStr">
        <is>
          <t>Накладные расходы</t>
        </is>
      </c>
      <c r="I652" s="360" t="n"/>
      <c r="J652" s="360" t="n"/>
      <c r="K652" s="360" t="n">
        <v>210</v>
      </c>
      <c r="L652" s="360" t="n">
        <v>25</v>
      </c>
      <c r="M652" s="360" t="n">
        <v>3</v>
      </c>
      <c r="N652" s="360" t="inlineStr"/>
      <c r="O652" s="360" t="n">
        <v>0</v>
      </c>
      <c r="P652" s="360" t="n"/>
      <c r="Q652" s="360" t="n"/>
      <c r="R652" s="360" t="n"/>
      <c r="S652" s="360" t="n"/>
      <c r="T652" s="360" t="n"/>
      <c r="U652" s="360" t="n"/>
      <c r="V652" s="360" t="n"/>
      <c r="W652" s="360" t="n">
        <v>0</v>
      </c>
      <c r="X652" s="360" t="n">
        <v>1</v>
      </c>
      <c r="Y652" s="360" t="n">
        <v>0</v>
      </c>
      <c r="Z652" s="360" t="n"/>
      <c r="AA652" s="360" t="n"/>
      <c r="AB652" s="360" t="n"/>
    </row>
    <row r="653">
      <c r="A653" s="360" t="n">
        <v>50</v>
      </c>
      <c r="B653" s="360" t="n">
        <v>0</v>
      </c>
      <c r="C653" s="360" t="n">
        <v>0</v>
      </c>
      <c r="D653" s="360" t="n">
        <v>1</v>
      </c>
      <c r="E653" s="360" t="n">
        <v>211</v>
      </c>
      <c r="F653" s="360">
        <f>ROUND(Source!Y626,O653)</f>
        <v/>
      </c>
      <c r="G653" s="360" t="inlineStr">
        <is>
          <t>СмПриб</t>
        </is>
      </c>
      <c r="H653" s="360" t="inlineStr">
        <is>
          <t>Сметная прибыль</t>
        </is>
      </c>
      <c r="I653" s="360" t="n"/>
      <c r="J653" s="360" t="n"/>
      <c r="K653" s="360" t="n">
        <v>211</v>
      </c>
      <c r="L653" s="360" t="n">
        <v>26</v>
      </c>
      <c r="M653" s="360" t="n">
        <v>3</v>
      </c>
      <c r="N653" s="360" t="inlineStr"/>
      <c r="O653" s="360" t="n">
        <v>0</v>
      </c>
      <c r="P653" s="360" t="n"/>
      <c r="Q653" s="360" t="n"/>
      <c r="R653" s="360" t="n"/>
      <c r="S653" s="360" t="n"/>
      <c r="T653" s="360" t="n"/>
      <c r="U653" s="360" t="n"/>
      <c r="V653" s="360" t="n"/>
      <c r="W653" s="360" t="n">
        <v>0</v>
      </c>
      <c r="X653" s="360" t="n">
        <v>1</v>
      </c>
      <c r="Y653" s="360" t="n">
        <v>0</v>
      </c>
      <c r="Z653" s="360" t="n"/>
      <c r="AA653" s="360" t="n"/>
      <c r="AB653" s="360" t="n"/>
    </row>
    <row r="654">
      <c r="A654" s="360" t="n">
        <v>50</v>
      </c>
      <c r="B654" s="360" t="n">
        <v>0</v>
      </c>
      <c r="C654" s="360" t="n">
        <v>0</v>
      </c>
      <c r="D654" s="360" t="n">
        <v>1</v>
      </c>
      <c r="E654" s="360" t="n">
        <v>224</v>
      </c>
      <c r="F654" s="360">
        <f>ROUND(Source!AR626,O654)</f>
        <v/>
      </c>
      <c r="G654" s="360" t="inlineStr">
        <is>
          <t>Всего</t>
        </is>
      </c>
      <c r="H654" s="360" t="inlineStr">
        <is>
          <t>Всего с НР и СП</t>
        </is>
      </c>
      <c r="I654" s="360" t="n"/>
      <c r="J654" s="360" t="n"/>
      <c r="K654" s="360" t="n">
        <v>224</v>
      </c>
      <c r="L654" s="360" t="n">
        <v>27</v>
      </c>
      <c r="M654" s="360" t="n">
        <v>3</v>
      </c>
      <c r="N654" s="360" t="inlineStr"/>
      <c r="O654" s="360" t="n">
        <v>0</v>
      </c>
      <c r="P654" s="360" t="n"/>
      <c r="Q654" s="360" t="n"/>
      <c r="R654" s="360" t="n"/>
      <c r="S654" s="360" t="n"/>
      <c r="T654" s="360" t="n"/>
      <c r="U654" s="360" t="n"/>
      <c r="V654" s="360" t="n"/>
      <c r="W654" s="360" t="n">
        <v>0</v>
      </c>
      <c r="X654" s="360" t="n">
        <v>1</v>
      </c>
      <c r="Y654" s="360" t="n">
        <v>0</v>
      </c>
      <c r="Z654" s="360" t="n"/>
      <c r="AA654" s="360" t="n"/>
      <c r="AB654" s="360" t="n"/>
    </row>
    <row r="655">
      <c r="A655" s="360" t="n">
        <v>50</v>
      </c>
      <c r="B655" s="360" t="n">
        <v>0</v>
      </c>
      <c r="C655" s="360" t="n">
        <v>0</v>
      </c>
      <c r="D655" s="360" t="n">
        <v>2</v>
      </c>
      <c r="E655" s="360" t="n">
        <v>0</v>
      </c>
      <c r="F655" s="360">
        <f>ROUND(F654,O655)</f>
        <v/>
      </c>
      <c r="G655" s="360" t="inlineStr">
        <is>
          <t>и1</t>
        </is>
      </c>
      <c r="H655" s="360" t="inlineStr">
        <is>
          <t>Итого</t>
        </is>
      </c>
      <c r="I655" s="360" t="n"/>
      <c r="J655" s="360" t="n"/>
      <c r="K655" s="360" t="n">
        <v>212</v>
      </c>
      <c r="L655" s="360" t="n">
        <v>28</v>
      </c>
      <c r="M655" s="360" t="n">
        <v>0</v>
      </c>
      <c r="N655" s="360" t="inlineStr"/>
      <c r="O655" s="360" t="n">
        <v>0</v>
      </c>
      <c r="P655" s="360" t="n"/>
      <c r="Q655" s="360" t="n"/>
      <c r="R655" s="360" t="n"/>
      <c r="S655" s="360" t="n"/>
      <c r="T655" s="360" t="n"/>
      <c r="U655" s="360" t="n"/>
      <c r="V655" s="360" t="n"/>
      <c r="W655" s="360" t="n">
        <v>0</v>
      </c>
      <c r="X655" s="360" t="n">
        <v>1</v>
      </c>
      <c r="Y655" s="360" t="n">
        <v>0</v>
      </c>
      <c r="Z655" s="360" t="n"/>
      <c r="AA655" s="360" t="n"/>
      <c r="AB655" s="360" t="n"/>
    </row>
    <row r="656">
      <c r="A656" s="360" t="n">
        <v>50</v>
      </c>
      <c r="B656" s="360" t="n">
        <v>0</v>
      </c>
      <c r="C656" s="360" t="n">
        <v>0</v>
      </c>
      <c r="D656" s="360" t="n">
        <v>2</v>
      </c>
      <c r="E656" s="360" t="n">
        <v>0</v>
      </c>
      <c r="F656" s="360">
        <f>ROUND(F655*0.22,O656)</f>
        <v/>
      </c>
      <c r="G656" s="360" t="inlineStr">
        <is>
          <t>и2</t>
        </is>
      </c>
      <c r="H656" s="360" t="inlineStr">
        <is>
          <t>НДС 22%</t>
        </is>
      </c>
      <c r="I656" s="360" t="n"/>
      <c r="J656" s="360" t="n"/>
      <c r="K656" s="360" t="n">
        <v>212</v>
      </c>
      <c r="L656" s="360" t="n">
        <v>29</v>
      </c>
      <c r="M656" s="360" t="n">
        <v>0</v>
      </c>
      <c r="N656" s="360" t="inlineStr"/>
      <c r="O656" s="360" t="n">
        <v>0</v>
      </c>
      <c r="P656" s="360" t="n"/>
      <c r="Q656" s="360" t="n"/>
      <c r="R656" s="360" t="n"/>
      <c r="S656" s="360" t="n"/>
      <c r="T656" s="360" t="n"/>
      <c r="U656" s="360" t="n"/>
      <c r="V656" s="360" t="n"/>
      <c r="W656" s="360" t="n">
        <v>0</v>
      </c>
      <c r="X656" s="360" t="n">
        <v>1</v>
      </c>
      <c r="Y656" s="360" t="n">
        <v>0</v>
      </c>
      <c r="Z656" s="360" t="n"/>
      <c r="AA656" s="360" t="n"/>
      <c r="AB656" s="360" t="n"/>
    </row>
    <row r="657">
      <c r="A657" s="360" t="n">
        <v>50</v>
      </c>
      <c r="B657" s="360" t="n">
        <v>0</v>
      </c>
      <c r="C657" s="360" t="n">
        <v>0</v>
      </c>
      <c r="D657" s="360" t="n">
        <v>2</v>
      </c>
      <c r="E657" s="360" t="n">
        <v>213</v>
      </c>
      <c r="F657" s="360">
        <f>ROUND(F655+F656,O657)</f>
        <v/>
      </c>
      <c r="G657" s="360" t="inlineStr">
        <is>
          <t>и3</t>
        </is>
      </c>
      <c r="H657" s="360" t="inlineStr">
        <is>
          <t>Всего</t>
        </is>
      </c>
      <c r="I657" s="360" t="n"/>
      <c r="J657" s="360" t="n"/>
      <c r="K657" s="360" t="n">
        <v>212</v>
      </c>
      <c r="L657" s="360" t="n">
        <v>30</v>
      </c>
      <c r="M657" s="360" t="n">
        <v>0</v>
      </c>
      <c r="N657" s="360" t="inlineStr"/>
      <c r="O657" s="360" t="n">
        <v>0</v>
      </c>
      <c r="P657" s="360" t="n"/>
      <c r="Q657" s="360" t="n"/>
      <c r="R657" s="360" t="n"/>
      <c r="S657" s="360" t="n"/>
      <c r="T657" s="360" t="n"/>
      <c r="U657" s="360" t="n"/>
      <c r="V657" s="360" t="n"/>
      <c r="W657" s="360" t="n">
        <v>0</v>
      </c>
      <c r="X657" s="360" t="n">
        <v>1</v>
      </c>
      <c r="Y657" s="360" t="n">
        <v>0</v>
      </c>
      <c r="Z657" s="360" t="n"/>
      <c r="AA657" s="360" t="n"/>
      <c r="AB657" s="360" t="n"/>
    </row>
    <row r="658"/>
    <row r="659">
      <c r="A659" s="356" t="n">
        <v>3</v>
      </c>
      <c r="B659" s="356" t="n">
        <v>0</v>
      </c>
      <c r="C659" s="356" t="n"/>
      <c r="D659" s="356">
        <f>ROW(A666)</f>
        <v/>
      </c>
      <c r="E659" s="356" t="n"/>
      <c r="F659" s="356" t="inlineStr">
        <is>
          <t>Новая локальная смета</t>
        </is>
      </c>
      <c r="G659" s="356" t="inlineStr">
        <is>
          <t>Парковая, д 9 А кв 79</t>
        </is>
      </c>
      <c r="H659" s="356" t="inlineStr"/>
      <c r="I659" s="356" t="n">
        <v>0</v>
      </c>
      <c r="J659" s="356" t="inlineStr"/>
      <c r="K659" s="356" t="n">
        <v>0</v>
      </c>
      <c r="L659" s="356" t="inlineStr">
        <is>
          <t>Новая локальная смета</t>
        </is>
      </c>
      <c r="M659" s="356" t="inlineStr"/>
      <c r="N659" s="356" t="n"/>
      <c r="O659" s="356" t="n"/>
      <c r="P659" s="356" t="n"/>
      <c r="Q659" s="356" t="n"/>
      <c r="R659" s="356" t="n"/>
      <c r="S659" s="356" t="n">
        <v>0</v>
      </c>
      <c r="T659" s="356" t="n"/>
      <c r="U659" s="356" t="inlineStr"/>
      <c r="V659" s="356" t="n">
        <v>0</v>
      </c>
      <c r="W659" s="356" t="n"/>
      <c r="X659" s="356" t="n"/>
      <c r="Y659" s="356" t="n"/>
      <c r="Z659" s="356" t="n"/>
      <c r="AA659" s="356" t="n"/>
      <c r="AB659" s="356" t="inlineStr"/>
      <c r="AC659" s="356" t="inlineStr"/>
      <c r="AD659" s="356" t="inlineStr"/>
      <c r="AE659" s="356" t="inlineStr"/>
      <c r="AF659" s="356" t="inlineStr"/>
      <c r="AG659" s="356" t="inlineStr"/>
      <c r="AH659" s="356" t="n"/>
      <c r="AI659" s="356" t="n"/>
      <c r="AJ659" s="356" t="n"/>
      <c r="AK659" s="356" t="n"/>
      <c r="AL659" s="356" t="n"/>
      <c r="AM659" s="356" t="n"/>
      <c r="AN659" s="356" t="n"/>
      <c r="AO659" s="356" t="n"/>
      <c r="AP659" s="356" t="inlineStr"/>
      <c r="AQ659" s="356" t="inlineStr"/>
      <c r="AR659" s="356" t="inlineStr"/>
      <c r="AS659" s="356" t="n"/>
      <c r="AT659" s="356" t="n"/>
      <c r="AU659" s="356" t="n"/>
      <c r="AV659" s="356" t="n"/>
      <c r="AW659" s="356" t="n"/>
      <c r="AX659" s="356" t="n"/>
      <c r="AY659" s="356" t="n"/>
      <c r="AZ659" s="356" t="inlineStr"/>
      <c r="BA659" s="356" t="n"/>
      <c r="BB659" s="356" t="inlineStr"/>
      <c r="BC659" s="356" t="inlineStr"/>
      <c r="BD659" s="356" t="inlineStr"/>
      <c r="BE659" s="356" t="inlineStr"/>
      <c r="BF659" s="356" t="inlineStr"/>
      <c r="BG659" s="356" t="inlineStr"/>
      <c r="BH659" s="356" t="inlineStr"/>
      <c r="BI659" s="356" t="inlineStr"/>
      <c r="BJ659" s="356" t="inlineStr"/>
      <c r="BK659" s="356" t="inlineStr"/>
      <c r="BL659" s="356" t="inlineStr"/>
      <c r="BM659" s="356" t="inlineStr"/>
      <c r="BN659" s="356" t="inlineStr"/>
      <c r="BO659" s="356" t="inlineStr"/>
      <c r="BP659" s="356" t="inlineStr"/>
      <c r="BQ659" s="356" t="n"/>
      <c r="BR659" s="356" t="n"/>
      <c r="BS659" s="356" t="n"/>
      <c r="BT659" s="356" t="n"/>
      <c r="BU659" s="356" t="n"/>
      <c r="BV659" s="356" t="n"/>
      <c r="BW659" s="356" t="n"/>
      <c r="BX659" s="356" t="n">
        <v>0</v>
      </c>
      <c r="BY659" s="356" t="n"/>
      <c r="BZ659" s="356" t="n"/>
      <c r="CA659" s="356" t="n"/>
      <c r="CB659" s="356" t="n"/>
      <c r="CC659" s="356" t="n"/>
      <c r="CD659" s="356" t="n"/>
      <c r="CE659" s="356" t="n"/>
      <c r="CF659" s="356" t="n">
        <v>0</v>
      </c>
      <c r="CG659" s="356" t="n">
        <v>0</v>
      </c>
      <c r="CH659" s="356" t="n"/>
      <c r="CI659" s="356" t="inlineStr"/>
      <c r="CJ659" s="356" t="inlineStr"/>
      <c r="CK659" t="inlineStr"/>
      <c r="CL659" t="inlineStr"/>
      <c r="CM659" t="inlineStr"/>
      <c r="CN659" t="inlineStr"/>
      <c r="CO659" t="inlineStr"/>
      <c r="CP659" t="inlineStr"/>
      <c r="CQ659" t="inlineStr"/>
    </row>
    <row r="660"/>
    <row r="661">
      <c r="A661" s="358" t="n">
        <v>52</v>
      </c>
      <c r="B661" s="358">
        <f>B666</f>
        <v/>
      </c>
      <c r="C661" s="358">
        <f>C666</f>
        <v/>
      </c>
      <c r="D661" s="358">
        <f>D666</f>
        <v/>
      </c>
      <c r="E661" s="358">
        <f>E666</f>
        <v/>
      </c>
      <c r="F661" s="358">
        <f>F666</f>
        <v/>
      </c>
      <c r="G661" s="358">
        <f>G666</f>
        <v/>
      </c>
      <c r="H661" s="358" t="n"/>
      <c r="I661" s="358" t="n"/>
      <c r="J661" s="358" t="n"/>
      <c r="K661" s="358" t="n"/>
      <c r="L661" s="358" t="n"/>
      <c r="M661" s="358" t="n"/>
      <c r="N661" s="358" t="n"/>
      <c r="O661" s="358">
        <f>O666</f>
        <v/>
      </c>
      <c r="P661" s="358">
        <f>P666</f>
        <v/>
      </c>
      <c r="Q661" s="358">
        <f>Q666</f>
        <v/>
      </c>
      <c r="R661" s="358">
        <f>R666</f>
        <v/>
      </c>
      <c r="S661" s="358">
        <f>S666</f>
        <v/>
      </c>
      <c r="T661" s="358">
        <f>T666</f>
        <v/>
      </c>
      <c r="U661" s="358">
        <f>U666</f>
        <v/>
      </c>
      <c r="V661" s="358">
        <f>V666</f>
        <v/>
      </c>
      <c r="W661" s="358">
        <f>W666</f>
        <v/>
      </c>
      <c r="X661" s="358">
        <f>X666</f>
        <v/>
      </c>
      <c r="Y661" s="358">
        <f>Y666</f>
        <v/>
      </c>
      <c r="Z661" s="358">
        <f>Z666</f>
        <v/>
      </c>
      <c r="AA661" s="358">
        <f>AA666</f>
        <v/>
      </c>
      <c r="AB661" s="358">
        <f>AB666</f>
        <v/>
      </c>
      <c r="AC661" s="358">
        <f>AC666</f>
        <v/>
      </c>
      <c r="AD661" s="358">
        <f>AD666</f>
        <v/>
      </c>
      <c r="AE661" s="358">
        <f>AE666</f>
        <v/>
      </c>
      <c r="AF661" s="358">
        <f>AF666</f>
        <v/>
      </c>
      <c r="AG661" s="358">
        <f>AG666</f>
        <v/>
      </c>
      <c r="AH661" s="358">
        <f>AH666</f>
        <v/>
      </c>
      <c r="AI661" s="358">
        <f>AI666</f>
        <v/>
      </c>
      <c r="AJ661" s="358">
        <f>AJ666</f>
        <v/>
      </c>
      <c r="AK661" s="358">
        <f>AK666</f>
        <v/>
      </c>
      <c r="AL661" s="358">
        <f>AL666</f>
        <v/>
      </c>
      <c r="AM661" s="358">
        <f>AM666</f>
        <v/>
      </c>
      <c r="AN661" s="358">
        <f>AN666</f>
        <v/>
      </c>
      <c r="AO661" s="358">
        <f>AO666</f>
        <v/>
      </c>
      <c r="AP661" s="358">
        <f>AP666</f>
        <v/>
      </c>
      <c r="AQ661" s="358">
        <f>AQ666</f>
        <v/>
      </c>
      <c r="AR661" s="358">
        <f>AR666</f>
        <v/>
      </c>
      <c r="AS661" s="358">
        <f>AS666</f>
        <v/>
      </c>
      <c r="AT661" s="358">
        <f>AT666</f>
        <v/>
      </c>
      <c r="AU661" s="358">
        <f>AU666</f>
        <v/>
      </c>
      <c r="AV661" s="358">
        <f>AV666</f>
        <v/>
      </c>
      <c r="AW661" s="358">
        <f>AW666</f>
        <v/>
      </c>
      <c r="AX661" s="358">
        <f>AX666</f>
        <v/>
      </c>
      <c r="AY661" s="358">
        <f>AY666</f>
        <v/>
      </c>
      <c r="AZ661" s="358">
        <f>AZ666</f>
        <v/>
      </c>
      <c r="BA661" s="358">
        <f>BA666</f>
        <v/>
      </c>
      <c r="BB661" s="358">
        <f>BB666</f>
        <v/>
      </c>
      <c r="BC661" s="358">
        <f>BC666</f>
        <v/>
      </c>
      <c r="BD661" s="358">
        <f>BD666</f>
        <v/>
      </c>
      <c r="BE661" s="358">
        <f>BE666</f>
        <v/>
      </c>
      <c r="BF661" s="358">
        <f>BF666</f>
        <v/>
      </c>
      <c r="BG661" s="358">
        <f>BG666</f>
        <v/>
      </c>
      <c r="BH661" s="358">
        <f>BH666</f>
        <v/>
      </c>
      <c r="BI661" s="358">
        <f>BI666</f>
        <v/>
      </c>
      <c r="BJ661" s="358">
        <f>BJ666</f>
        <v/>
      </c>
      <c r="BK661" s="358">
        <f>BK666</f>
        <v/>
      </c>
      <c r="BL661" s="358">
        <f>BL666</f>
        <v/>
      </c>
      <c r="BM661" s="358">
        <f>BM666</f>
        <v/>
      </c>
      <c r="BN661" s="358">
        <f>BN666</f>
        <v/>
      </c>
      <c r="BO661" s="358">
        <f>BO666</f>
        <v/>
      </c>
      <c r="BP661" s="358">
        <f>BP666</f>
        <v/>
      </c>
      <c r="BQ661" s="358">
        <f>BQ666</f>
        <v/>
      </c>
      <c r="BR661" s="358">
        <f>BR666</f>
        <v/>
      </c>
      <c r="BS661" s="358">
        <f>BS666</f>
        <v/>
      </c>
      <c r="BT661" s="358">
        <f>BT666</f>
        <v/>
      </c>
      <c r="BU661" s="358">
        <f>BU666</f>
        <v/>
      </c>
      <c r="BV661" s="358">
        <f>BV666</f>
        <v/>
      </c>
      <c r="BW661" s="358">
        <f>BW666</f>
        <v/>
      </c>
      <c r="BX661" s="358">
        <f>BX666</f>
        <v/>
      </c>
      <c r="BY661" s="358">
        <f>BY666</f>
        <v/>
      </c>
      <c r="BZ661" s="358">
        <f>BZ666</f>
        <v/>
      </c>
      <c r="CA661" s="358">
        <f>CA666</f>
        <v/>
      </c>
      <c r="CB661" s="358">
        <f>CB666</f>
        <v/>
      </c>
      <c r="CC661" s="358">
        <f>CC666</f>
        <v/>
      </c>
      <c r="CD661" s="358">
        <f>CD666</f>
        <v/>
      </c>
      <c r="CE661" s="358">
        <f>CE666</f>
        <v/>
      </c>
      <c r="CF661" s="358">
        <f>CF666</f>
        <v/>
      </c>
      <c r="CG661" s="358">
        <f>CG666</f>
        <v/>
      </c>
      <c r="CH661" s="358">
        <f>CH666</f>
        <v/>
      </c>
      <c r="CI661" s="358">
        <f>CI666</f>
        <v/>
      </c>
      <c r="CJ661" s="358">
        <f>CJ666</f>
        <v/>
      </c>
      <c r="CK661" s="358">
        <f>CK666</f>
        <v/>
      </c>
      <c r="CL661" s="358">
        <f>CL666</f>
        <v/>
      </c>
      <c r="CM661" s="358">
        <f>CM666</f>
        <v/>
      </c>
      <c r="CN661" s="358">
        <f>CN666</f>
        <v/>
      </c>
      <c r="CO661" s="358">
        <f>CO666</f>
        <v/>
      </c>
      <c r="CP661" s="358">
        <f>CP666</f>
        <v/>
      </c>
      <c r="CQ661" s="358">
        <f>CQ666</f>
        <v/>
      </c>
      <c r="CR661" s="358">
        <f>CR666</f>
        <v/>
      </c>
      <c r="CS661" s="358">
        <f>CS666</f>
        <v/>
      </c>
      <c r="CT661" s="358">
        <f>CT666</f>
        <v/>
      </c>
      <c r="CU661" s="358">
        <f>CU666</f>
        <v/>
      </c>
      <c r="CV661" s="358">
        <f>CV666</f>
        <v/>
      </c>
      <c r="CW661" s="358">
        <f>CW666</f>
        <v/>
      </c>
      <c r="CX661" s="358">
        <f>CX666</f>
        <v/>
      </c>
      <c r="CY661" s="358">
        <f>CY666</f>
        <v/>
      </c>
      <c r="CZ661" s="358">
        <f>CZ666</f>
        <v/>
      </c>
      <c r="DA661" s="358">
        <f>DA666</f>
        <v/>
      </c>
      <c r="DB661" s="358">
        <f>DB666</f>
        <v/>
      </c>
      <c r="DC661" s="358">
        <f>DC666</f>
        <v/>
      </c>
      <c r="DD661" s="358">
        <f>DD666</f>
        <v/>
      </c>
      <c r="DE661" s="358">
        <f>DE666</f>
        <v/>
      </c>
      <c r="DF661" s="358">
        <f>DF666</f>
        <v/>
      </c>
      <c r="DG661" s="359">
        <f>DG666</f>
        <v/>
      </c>
      <c r="DH661" s="359">
        <f>DH666</f>
        <v/>
      </c>
      <c r="DI661" s="359">
        <f>DI666</f>
        <v/>
      </c>
      <c r="DJ661" s="359">
        <f>DJ666</f>
        <v/>
      </c>
      <c r="DK661" s="359">
        <f>DK666</f>
        <v/>
      </c>
      <c r="DL661" s="359">
        <f>DL666</f>
        <v/>
      </c>
      <c r="DM661" s="359">
        <f>DM666</f>
        <v/>
      </c>
      <c r="DN661" s="359">
        <f>DN666</f>
        <v/>
      </c>
      <c r="DO661" s="359">
        <f>DO666</f>
        <v/>
      </c>
      <c r="DP661" s="359">
        <f>DP666</f>
        <v/>
      </c>
      <c r="DQ661" s="359">
        <f>DQ666</f>
        <v/>
      </c>
      <c r="DR661" s="359">
        <f>DR666</f>
        <v/>
      </c>
      <c r="DS661" s="359">
        <f>DS666</f>
        <v/>
      </c>
      <c r="DT661" s="359">
        <f>DT666</f>
        <v/>
      </c>
      <c r="DU661" s="359">
        <f>DU666</f>
        <v/>
      </c>
      <c r="DV661" s="359">
        <f>DV666</f>
        <v/>
      </c>
      <c r="DW661" s="359">
        <f>DW666</f>
        <v/>
      </c>
      <c r="DX661" s="359">
        <f>DX666</f>
        <v/>
      </c>
      <c r="DY661" s="359">
        <f>DY666</f>
        <v/>
      </c>
      <c r="DZ661" s="359">
        <f>DZ666</f>
        <v/>
      </c>
      <c r="EA661" s="359">
        <f>EA666</f>
        <v/>
      </c>
      <c r="EB661" s="359">
        <f>EB666</f>
        <v/>
      </c>
      <c r="EC661" s="359">
        <f>EC666</f>
        <v/>
      </c>
      <c r="ED661" s="359">
        <f>ED666</f>
        <v/>
      </c>
      <c r="EE661" s="359">
        <f>EE666</f>
        <v/>
      </c>
      <c r="EF661" s="359">
        <f>EF666</f>
        <v/>
      </c>
      <c r="EG661" s="359">
        <f>EG666</f>
        <v/>
      </c>
      <c r="EH661" s="359">
        <f>EH666</f>
        <v/>
      </c>
      <c r="EI661" s="359">
        <f>EI666</f>
        <v/>
      </c>
      <c r="EJ661" s="359">
        <f>EJ666</f>
        <v/>
      </c>
      <c r="EK661" s="359">
        <f>EK666</f>
        <v/>
      </c>
      <c r="EL661" s="359">
        <f>EL666</f>
        <v/>
      </c>
      <c r="EM661" s="359">
        <f>EM666</f>
        <v/>
      </c>
      <c r="EN661" s="359">
        <f>EN666</f>
        <v/>
      </c>
      <c r="EO661" s="359">
        <f>EO666</f>
        <v/>
      </c>
      <c r="EP661" s="359">
        <f>EP666</f>
        <v/>
      </c>
      <c r="EQ661" s="359">
        <f>EQ666</f>
        <v/>
      </c>
      <c r="ER661" s="359">
        <f>ER666</f>
        <v/>
      </c>
      <c r="ES661" s="359">
        <f>ES666</f>
        <v/>
      </c>
      <c r="ET661" s="359">
        <f>ET666</f>
        <v/>
      </c>
      <c r="EU661" s="359">
        <f>EU666</f>
        <v/>
      </c>
      <c r="EV661" s="359">
        <f>EV666</f>
        <v/>
      </c>
      <c r="EW661" s="359">
        <f>EW666</f>
        <v/>
      </c>
      <c r="EX661" s="359">
        <f>EX666</f>
        <v/>
      </c>
      <c r="EY661" s="359">
        <f>EY666</f>
        <v/>
      </c>
      <c r="EZ661" s="359">
        <f>EZ666</f>
        <v/>
      </c>
      <c r="FA661" s="359">
        <f>FA666</f>
        <v/>
      </c>
      <c r="FB661" s="359">
        <f>FB666</f>
        <v/>
      </c>
      <c r="FC661" s="359">
        <f>FC666</f>
        <v/>
      </c>
      <c r="FD661" s="359">
        <f>FD666</f>
        <v/>
      </c>
      <c r="FE661" s="359">
        <f>FE666</f>
        <v/>
      </c>
      <c r="FF661" s="359">
        <f>FF666</f>
        <v/>
      </c>
      <c r="FG661" s="359">
        <f>FG666</f>
        <v/>
      </c>
      <c r="FH661" s="359">
        <f>FH666</f>
        <v/>
      </c>
      <c r="FI661" s="359">
        <f>FI666</f>
        <v/>
      </c>
      <c r="FJ661" s="359">
        <f>FJ666</f>
        <v/>
      </c>
      <c r="FK661" s="359">
        <f>FK666</f>
        <v/>
      </c>
      <c r="FL661" s="359">
        <f>FL666</f>
        <v/>
      </c>
      <c r="FM661" s="359">
        <f>FM666</f>
        <v/>
      </c>
      <c r="FN661" s="359">
        <f>FN666</f>
        <v/>
      </c>
      <c r="FO661" s="359">
        <f>FO666</f>
        <v/>
      </c>
      <c r="FP661" s="359">
        <f>FP666</f>
        <v/>
      </c>
      <c r="FQ661" s="359">
        <f>FQ666</f>
        <v/>
      </c>
      <c r="FR661" s="359">
        <f>FR666</f>
        <v/>
      </c>
      <c r="FS661" s="359">
        <f>FS666</f>
        <v/>
      </c>
      <c r="FT661" s="359">
        <f>FT666</f>
        <v/>
      </c>
      <c r="FU661" s="359">
        <f>FU666</f>
        <v/>
      </c>
      <c r="FV661" s="359">
        <f>FV666</f>
        <v/>
      </c>
      <c r="FW661" s="359">
        <f>FW666</f>
        <v/>
      </c>
      <c r="FX661" s="359">
        <f>FX666</f>
        <v/>
      </c>
      <c r="FY661" s="359">
        <f>FY666</f>
        <v/>
      </c>
      <c r="FZ661" s="359">
        <f>FZ666</f>
        <v/>
      </c>
      <c r="GA661" s="359">
        <f>GA666</f>
        <v/>
      </c>
      <c r="GB661" s="359">
        <f>GB666</f>
        <v/>
      </c>
      <c r="GC661" s="359">
        <f>GC666</f>
        <v/>
      </c>
      <c r="GD661" s="359">
        <f>GD666</f>
        <v/>
      </c>
      <c r="GE661" s="359">
        <f>GE666</f>
        <v/>
      </c>
      <c r="GF661" s="359">
        <f>GF666</f>
        <v/>
      </c>
      <c r="GG661" s="359">
        <f>GG666</f>
        <v/>
      </c>
      <c r="GH661" s="359">
        <f>GH666</f>
        <v/>
      </c>
      <c r="GI661" s="359">
        <f>GI666</f>
        <v/>
      </c>
      <c r="GJ661" s="359">
        <f>GJ666</f>
        <v/>
      </c>
      <c r="GK661" s="359">
        <f>GK666</f>
        <v/>
      </c>
      <c r="GL661" s="359">
        <f>GL666</f>
        <v/>
      </c>
      <c r="GM661" s="359">
        <f>GM666</f>
        <v/>
      </c>
      <c r="GN661" s="359">
        <f>GN666</f>
        <v/>
      </c>
      <c r="GO661" s="359">
        <f>GO666</f>
        <v/>
      </c>
      <c r="GP661" s="359">
        <f>GP666</f>
        <v/>
      </c>
      <c r="GQ661" s="359">
        <f>GQ666</f>
        <v/>
      </c>
      <c r="GR661" s="359">
        <f>GR666</f>
        <v/>
      </c>
      <c r="GS661" s="359">
        <f>GS666</f>
        <v/>
      </c>
      <c r="GT661" s="359">
        <f>GT666</f>
        <v/>
      </c>
      <c r="GU661" s="359">
        <f>GU666</f>
        <v/>
      </c>
      <c r="GV661" s="359">
        <f>GV666</f>
        <v/>
      </c>
      <c r="GW661" s="359">
        <f>GW666</f>
        <v/>
      </c>
      <c r="GX661" s="359">
        <f>GX666</f>
        <v/>
      </c>
    </row>
    <row r="662"/>
    <row r="663">
      <c r="A663" t="n">
        <v>17</v>
      </c>
      <c r="B663" t="n">
        <v>0</v>
      </c>
      <c r="C663">
        <f>ROW(SmtRes!A251)</f>
        <v/>
      </c>
      <c r="D663">
        <f>ROW(EtalonRes!A247)</f>
        <v/>
      </c>
      <c r="E663" t="inlineStr">
        <is>
          <t>1</t>
        </is>
      </c>
      <c r="F663" t="inlineStr">
        <is>
          <t>65-5-1</t>
        </is>
      </c>
      <c r="G663" t="inlineStr">
        <is>
          <t>Смена вентилей и клапанов обратных муфтовых диаметром до 20 мм/ прим 15мм</t>
        </is>
      </c>
      <c r="H663" t="inlineStr">
        <is>
          <t>100 шт.</t>
        </is>
      </c>
      <c r="I663">
        <f>ROUND(ROUND(1/100,4),7)</f>
        <v/>
      </c>
      <c r="J663" t="n">
        <v>0</v>
      </c>
      <c r="K663">
        <f>ROUND(ROUND(1/100,4),7)</f>
        <v/>
      </c>
      <c r="O663">
        <f>ROUND(CP663,0)</f>
        <v/>
      </c>
      <c r="P663">
        <f>ROUND(CQ663*I663,0)</f>
        <v/>
      </c>
      <c r="Q663">
        <f>(ROUND((ROUND(((ET663)*I663),0)*BB663),0)+ROUND((ROUND(((AE663-(EU663))*I663),0)*BS663),0))</f>
        <v/>
      </c>
      <c r="R663">
        <f>(ROUND((ROUND(((EU663)*I663),0)*BS663),0)+ROUND((ROUND(((AE663-(EU663))*I663),0)*BS663),0))</f>
        <v/>
      </c>
      <c r="S663">
        <f>ROUND(CT663*I663,0)</f>
        <v/>
      </c>
      <c r="T663">
        <f>ROUND(CU663*I663,0)</f>
        <v/>
      </c>
      <c r="U663">
        <f>ROUND(CV663*I663,7)</f>
        <v/>
      </c>
      <c r="V663">
        <f>ROUND(CW663*I663,7)</f>
        <v/>
      </c>
      <c r="W663">
        <f>ROUND(CX663*I663,0)</f>
        <v/>
      </c>
      <c r="X663">
        <f>ROUND(CY663,0)</f>
        <v/>
      </c>
      <c r="Y663">
        <f>ROUND(CZ663,0)</f>
        <v/>
      </c>
      <c r="AA663" t="n">
        <v>78855224</v>
      </c>
      <c r="AB663">
        <f>ROUND((AC663+AD663+AF663),2)</f>
        <v/>
      </c>
      <c r="AC663">
        <f>ROUND((ES663),2)</f>
        <v/>
      </c>
      <c r="AD663">
        <f>ROUND((((ET663)-(EU663))+AE663),2)</f>
        <v/>
      </c>
      <c r="AE663">
        <f>ROUND((EU663),2)</f>
        <v/>
      </c>
      <c r="AF663">
        <f>ROUND((EV663),2)</f>
        <v/>
      </c>
      <c r="AG663">
        <f>ROUND((AP663),2)</f>
        <v/>
      </c>
      <c r="AH663">
        <f>(EW663)</f>
        <v/>
      </c>
      <c r="AI663">
        <f>(EX663)</f>
        <v/>
      </c>
      <c r="AJ663">
        <f>(AS663)</f>
        <v/>
      </c>
      <c r="AK663" t="n">
        <v>2979.16</v>
      </c>
      <c r="AL663" t="n">
        <v>2240.13</v>
      </c>
      <c r="AM663" t="n">
        <v>4.36</v>
      </c>
      <c r="AN663" t="n">
        <v>0</v>
      </c>
      <c r="AO663" t="n">
        <v>734.67</v>
      </c>
      <c r="AP663" t="n">
        <v>0</v>
      </c>
      <c r="AQ663" t="n">
        <v>81</v>
      </c>
      <c r="AR663" t="n">
        <v>0</v>
      </c>
      <c r="AS663" t="n">
        <v>0</v>
      </c>
      <c r="AT663" t="n">
        <v>103</v>
      </c>
      <c r="AU663" t="n">
        <v>52</v>
      </c>
      <c r="AV663" t="n">
        <v>1</v>
      </c>
      <c r="AW663" t="n">
        <v>1</v>
      </c>
      <c r="AZ663" t="n">
        <v>1</v>
      </c>
      <c r="BA663" t="n">
        <v>52.25</v>
      </c>
      <c r="BB663" t="n">
        <v>24.98</v>
      </c>
      <c r="BC663" t="n">
        <v>10.16</v>
      </c>
      <c r="BD663" t="inlineStr"/>
      <c r="BE663" t="inlineStr"/>
      <c r="BF663" t="inlineStr"/>
      <c r="BG663" t="inlineStr"/>
      <c r="BH663" t="n">
        <v>0</v>
      </c>
      <c r="BI663" t="n">
        <v>1</v>
      </c>
      <c r="BJ663" t="inlineStr">
        <is>
          <t>ТЕРр Московской обл., 65-5-1, приказ Минстроя России №675/пр от 28.02.2017 № 263/пр</t>
        </is>
      </c>
      <c r="BM663" t="n">
        <v>65007</v>
      </c>
      <c r="BN663" t="n">
        <v>0</v>
      </c>
      <c r="BO663" t="inlineStr">
        <is>
          <t>65-5-1</t>
        </is>
      </c>
      <c r="BP663" t="n">
        <v>1</v>
      </c>
      <c r="BQ663" t="n">
        <v>6</v>
      </c>
      <c r="BR663" t="n">
        <v>0</v>
      </c>
      <c r="BS663" t="n">
        <v>52.25</v>
      </c>
      <c r="BT663" t="n">
        <v>1</v>
      </c>
      <c r="BU663" t="n">
        <v>1</v>
      </c>
      <c r="BV663" t="n">
        <v>1</v>
      </c>
      <c r="BW663" t="n">
        <v>1</v>
      </c>
      <c r="BX663" t="n">
        <v>1</v>
      </c>
      <c r="BY663" t="inlineStr"/>
      <c r="BZ663" t="n">
        <v>103</v>
      </c>
      <c r="CA663" t="n">
        <v>52</v>
      </c>
      <c r="CB663" t="inlineStr"/>
      <c r="CE663" t="n">
        <v>12</v>
      </c>
      <c r="CF663" t="n">
        <v>0</v>
      </c>
      <c r="CG663" t="n">
        <v>0</v>
      </c>
      <c r="CM663" t="n">
        <v>0</v>
      </c>
      <c r="CN663" t="inlineStr"/>
      <c r="CO663" t="n">
        <v>0</v>
      </c>
      <c r="CP663">
        <f>(P663+Q663+S663)</f>
        <v/>
      </c>
      <c r="CQ663">
        <f>AC663*BC663</f>
        <v/>
      </c>
      <c r="CR663">
        <f>(ROUND((ROUND(((ET663)*1),0)*BB663),0)+ROUND((ROUND(((AE663-(EU663))*1),0)*BS663),0))</f>
        <v/>
      </c>
      <c r="CS663">
        <f>(ROUND((ROUND(((EU663)*1),0)*BS663),0)+ROUND((ROUND(((AE663-(EU663))*1),0)*BS663),0))</f>
        <v/>
      </c>
      <c r="CT663">
        <f>AF663*BA663</f>
        <v/>
      </c>
      <c r="CU663">
        <f>AG663</f>
        <v/>
      </c>
      <c r="CV663">
        <f>AH663</f>
        <v/>
      </c>
      <c r="CW663">
        <f>AI663</f>
        <v/>
      </c>
      <c r="CX663">
        <f>AJ663</f>
        <v/>
      </c>
      <c r="CY663">
        <f>(((S663+R663)*AT663)/100)</f>
        <v/>
      </c>
      <c r="CZ663">
        <f>(((S663+R663)*AU663)/100)</f>
        <v/>
      </c>
      <c r="DC663" t="inlineStr"/>
      <c r="DD663" t="inlineStr"/>
      <c r="DE663" t="inlineStr"/>
      <c r="DF663" t="inlineStr"/>
      <c r="DG663" t="inlineStr"/>
      <c r="DH663" t="inlineStr"/>
      <c r="DI663" t="inlineStr"/>
      <c r="DJ663" t="inlineStr"/>
      <c r="DK663" t="inlineStr"/>
      <c r="DL663" t="inlineStr"/>
      <c r="DM663" t="inlineStr"/>
      <c r="DN663" t="n">
        <v>0</v>
      </c>
      <c r="DO663" t="n">
        <v>0</v>
      </c>
      <c r="DP663" t="n">
        <v>1</v>
      </c>
      <c r="DQ663" t="n">
        <v>1</v>
      </c>
      <c r="DU663" t="n">
        <v>1010</v>
      </c>
      <c r="DV663" t="inlineStr">
        <is>
          <t>100 шт.</t>
        </is>
      </c>
      <c r="DW663" t="inlineStr">
        <is>
          <t>100 шт.</t>
        </is>
      </c>
      <c r="DX663" t="n">
        <v>100</v>
      </c>
      <c r="DZ663" t="inlineStr"/>
      <c r="EA663" t="inlineStr"/>
      <c r="EB663" t="inlineStr"/>
      <c r="EC663" t="inlineStr"/>
      <c r="EE663" t="n">
        <v>78726000</v>
      </c>
      <c r="EF663" t="n">
        <v>6</v>
      </c>
      <c r="EG663" t="inlineStr">
        <is>
          <t>Ремонтно-строительные работы</t>
        </is>
      </c>
      <c r="EH663" t="n">
        <v>99</v>
      </c>
      <c r="EI663" t="inlineStr">
        <is>
          <t>Внутренние санитарно-технические работы</t>
        </is>
      </c>
      <c r="EJ663" t="n">
        <v>1</v>
      </c>
      <c r="EK663" t="n">
        <v>65007</v>
      </c>
      <c r="EL663" t="inlineStr">
        <is>
          <t>Внутренние санитарнотехнические работы: смена труб, санприборов, запорной арматуры и другое</t>
        </is>
      </c>
      <c r="EM663" t="inlineStr">
        <is>
          <t>рФЕР-65</t>
        </is>
      </c>
      <c r="EO663" t="inlineStr"/>
      <c r="EQ663" t="n">
        <v>0</v>
      </c>
      <c r="ER663" t="n">
        <v>2979.16</v>
      </c>
      <c r="ES663" t="n">
        <v>2240.13</v>
      </c>
      <c r="ET663" t="n">
        <v>4.36</v>
      </c>
      <c r="EU663" t="n">
        <v>0</v>
      </c>
      <c r="EV663" t="n">
        <v>734.67</v>
      </c>
      <c r="EW663" t="n">
        <v>81</v>
      </c>
      <c r="EX663" t="n">
        <v>0</v>
      </c>
      <c r="EY663" t="n">
        <v>0</v>
      </c>
      <c r="FQ663" t="n">
        <v>0</v>
      </c>
      <c r="FR663" t="n">
        <v>0</v>
      </c>
      <c r="FS663" t="n">
        <v>0</v>
      </c>
      <c r="FX663" t="n">
        <v>103</v>
      </c>
      <c r="FY663" t="n">
        <v>52</v>
      </c>
      <c r="GA663" t="inlineStr"/>
      <c r="GD663" t="n">
        <v>1</v>
      </c>
      <c r="GF663" t="n">
        <v>-797758115</v>
      </c>
      <c r="GG663" t="n">
        <v>2</v>
      </c>
      <c r="GH663" t="n">
        <v>1</v>
      </c>
      <c r="GI663" t="n">
        <v>2</v>
      </c>
      <c r="GJ663" t="n">
        <v>0</v>
      </c>
      <c r="GK663" t="n">
        <v>0</v>
      </c>
      <c r="GL663">
        <f>ROUND(IF(AND(BH663=3,BI663=3,FS663&lt;&gt;0),P663,0),0)</f>
        <v/>
      </c>
      <c r="GM663">
        <f>ROUND(O663+X663+Y663,0)+GX663</f>
        <v/>
      </c>
      <c r="GN663">
        <f>IF(OR(BI663=0,BI663=1),GM663-GX663,0)</f>
        <v/>
      </c>
      <c r="GO663">
        <f>IF(BI663=2,GM663-GX663,0)</f>
        <v/>
      </c>
      <c r="GP663">
        <f>IF(BI663=4,GM663-GX663,0)</f>
        <v/>
      </c>
      <c r="GR663" t="n">
        <v>0</v>
      </c>
      <c r="GS663" t="n">
        <v>3</v>
      </c>
      <c r="GT663" t="n">
        <v>0</v>
      </c>
      <c r="GU663" t="inlineStr"/>
      <c r="GV663">
        <f>ROUND((GT663),2)</f>
        <v/>
      </c>
      <c r="GW663" t="n">
        <v>1</v>
      </c>
      <c r="GX663">
        <f>ROUND(HC663*I663,0)</f>
        <v/>
      </c>
      <c r="HA663" t="n">
        <v>0</v>
      </c>
      <c r="HB663" t="n">
        <v>0</v>
      </c>
      <c r="HC663">
        <f>GV663*GW663</f>
        <v/>
      </c>
      <c r="HE663" t="inlineStr"/>
      <c r="HF663" t="inlineStr"/>
      <c r="HM663" t="inlineStr"/>
      <c r="HN663" t="inlineStr">
        <is>
          <t>Пр/812-099.2-1</t>
        </is>
      </c>
      <c r="HO663" t="inlineStr">
        <is>
          <t>Пр/774-099.2</t>
        </is>
      </c>
      <c r="HP663" t="inlineStr">
        <is>
          <t>Внутренние санитарнотехнические работы: смена труб, санприборов, запорной арматуры и другое</t>
        </is>
      </c>
      <c r="HQ663" t="inlineStr">
        <is>
          <t>Внутренние санитарнотехнические работы: смена труб, санприборов, запорной арматуры и другое</t>
        </is>
      </c>
      <c r="HS663" t="n">
        <v>0</v>
      </c>
      <c r="IK663" t="n">
        <v>0</v>
      </c>
    </row>
    <row r="664">
      <c r="A664" t="n">
        <v>18</v>
      </c>
      <c r="B664" t="n">
        <v>0</v>
      </c>
      <c r="C664" t="n">
        <v>251</v>
      </c>
      <c r="E664" t="inlineStr">
        <is>
          <t>1,1</t>
        </is>
      </c>
      <c r="F664" t="inlineStr">
        <is>
          <t>509-9899</t>
        </is>
      </c>
      <c r="G664" t="inlineStr">
        <is>
          <t>Строительный мусор и масса возвратных материалов</t>
        </is>
      </c>
      <c r="H664" t="inlineStr">
        <is>
          <t>т</t>
        </is>
      </c>
      <c r="I664">
        <f>I663*J664</f>
        <v/>
      </c>
      <c r="J664" t="n">
        <v>0.04</v>
      </c>
      <c r="K664" t="n">
        <v>0.04</v>
      </c>
      <c r="O664">
        <f>ROUND(CP664,0)</f>
        <v/>
      </c>
      <c r="P664">
        <f>ROUND(CQ664*I664,0)</f>
        <v/>
      </c>
      <c r="Q664">
        <f>(ROUND((ROUND(((ET664)*I664),0)*BB664),0)+ROUND((ROUND(((AE664-(EU664))*I664),0)*BS664),0))</f>
        <v/>
      </c>
      <c r="R664">
        <f>(ROUND((ROUND(((EU664)*I664),0)*BS664),0)+ROUND((ROUND(((AE664-(EU664))*I664),0)*BS664),0))</f>
        <v/>
      </c>
      <c r="S664">
        <f>ROUND(CT664*I664,0)</f>
        <v/>
      </c>
      <c r="T664">
        <f>ROUND(CU664*I664,0)</f>
        <v/>
      </c>
      <c r="U664">
        <f>ROUND(CV664*I664,7)</f>
        <v/>
      </c>
      <c r="V664">
        <f>ROUND(CW664*I664,7)</f>
        <v/>
      </c>
      <c r="W664">
        <f>ROUND(CX664*I664,0)</f>
        <v/>
      </c>
      <c r="X664">
        <f>ROUND(CY664,0)</f>
        <v/>
      </c>
      <c r="Y664">
        <f>ROUND(CZ664,0)</f>
        <v/>
      </c>
      <c r="AA664" t="n">
        <v>78855224</v>
      </c>
      <c r="AB664">
        <f>ROUND((AC664+AD664+AF664),2)</f>
        <v/>
      </c>
      <c r="AC664">
        <f>ROUND((ES664),2)</f>
        <v/>
      </c>
      <c r="AD664">
        <f>ROUND((((ET664)-(EU664))+AE664),2)</f>
        <v/>
      </c>
      <c r="AE664">
        <f>ROUND((EU664),2)</f>
        <v/>
      </c>
      <c r="AF664">
        <f>ROUND((EV664),2)</f>
        <v/>
      </c>
      <c r="AG664">
        <f>ROUND((AP664),2)</f>
        <v/>
      </c>
      <c r="AH664">
        <f>(EW664)</f>
        <v/>
      </c>
      <c r="AI664">
        <f>(EX664)</f>
        <v/>
      </c>
      <c r="AJ664">
        <f>(AS664)</f>
        <v/>
      </c>
      <c r="AK664" t="n">
        <v>0</v>
      </c>
      <c r="AL664" t="n">
        <v>0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  <c r="AS664" t="n">
        <v>0</v>
      </c>
      <c r="AT664" t="n">
        <v>103</v>
      </c>
      <c r="AU664" t="n">
        <v>52</v>
      </c>
      <c r="AV664" t="n">
        <v>1</v>
      </c>
      <c r="AW664" t="n">
        <v>1</v>
      </c>
      <c r="AZ664" t="n">
        <v>1</v>
      </c>
      <c r="BA664" t="n">
        <v>1</v>
      </c>
      <c r="BB664" t="n">
        <v>1</v>
      </c>
      <c r="BC664" t="n">
        <v>1</v>
      </c>
      <c r="BD664" t="inlineStr"/>
      <c r="BE664" t="inlineStr"/>
      <c r="BF664" t="inlineStr"/>
      <c r="BG664" t="inlineStr"/>
      <c r="BH664" t="n">
        <v>3</v>
      </c>
      <c r="BI664" t="n">
        <v>1</v>
      </c>
      <c r="BJ664" t="inlineStr">
        <is>
          <t>ТССЦ Московской обл., 509-9899, приказ Минстроя России №675/пр от 28.02.2017 № 258/пр</t>
        </is>
      </c>
      <c r="BM664" t="n">
        <v>65007</v>
      </c>
      <c r="BN664" t="n">
        <v>0</v>
      </c>
      <c r="BO664" t="inlineStr"/>
      <c r="BP664" t="n">
        <v>0</v>
      </c>
      <c r="BQ664" t="n">
        <v>6</v>
      </c>
      <c r="BR664" t="n">
        <v>0</v>
      </c>
      <c r="BS664" t="n">
        <v>1</v>
      </c>
      <c r="BT664" t="n">
        <v>1</v>
      </c>
      <c r="BU664" t="n">
        <v>1</v>
      </c>
      <c r="BV664" t="n">
        <v>1</v>
      </c>
      <c r="BW664" t="n">
        <v>1</v>
      </c>
      <c r="BX664" t="n">
        <v>1</v>
      </c>
      <c r="BY664" t="inlineStr"/>
      <c r="BZ664" t="n">
        <v>103</v>
      </c>
      <c r="CA664" t="n">
        <v>52</v>
      </c>
      <c r="CB664" t="inlineStr"/>
      <c r="CE664" t="n">
        <v>12</v>
      </c>
      <c r="CF664" t="n">
        <v>0</v>
      </c>
      <c r="CG664" t="n">
        <v>0</v>
      </c>
      <c r="CM664" t="n">
        <v>0</v>
      </c>
      <c r="CN664" t="inlineStr"/>
      <c r="CO664" t="n">
        <v>0</v>
      </c>
      <c r="CP664">
        <f>(P664+Q664+S664)</f>
        <v/>
      </c>
      <c r="CQ664">
        <f>AC664*BC664</f>
        <v/>
      </c>
      <c r="CR664">
        <f>(ROUND((ROUND(((ET664)*1),0)*BB664),0)+ROUND((ROUND(((AE664-(EU664))*1),0)*BS664),0))</f>
        <v/>
      </c>
      <c r="CS664">
        <f>(ROUND((ROUND(((EU664)*1),0)*BS664),0)+ROUND((ROUND(((AE664-(EU664))*1),0)*BS664),0))</f>
        <v/>
      </c>
      <c r="CT664">
        <f>AF664*BA664</f>
        <v/>
      </c>
      <c r="CU664">
        <f>AG664</f>
        <v/>
      </c>
      <c r="CV664">
        <f>AH664</f>
        <v/>
      </c>
      <c r="CW664">
        <f>AI664</f>
        <v/>
      </c>
      <c r="CX664">
        <f>AJ664</f>
        <v/>
      </c>
      <c r="CY664">
        <f>(((S664+R664)*AT664)/100)</f>
        <v/>
      </c>
      <c r="CZ664">
        <f>(((S664+R664)*AU664)/100)</f>
        <v/>
      </c>
      <c r="DC664" t="inlineStr"/>
      <c r="DD664" t="inlineStr"/>
      <c r="DE664" t="inlineStr"/>
      <c r="DF664" t="inlineStr"/>
      <c r="DG664" t="inlineStr"/>
      <c r="DH664" t="inlineStr"/>
      <c r="DI664" t="inlineStr"/>
      <c r="DJ664" t="inlineStr"/>
      <c r="DK664" t="inlineStr"/>
      <c r="DL664" t="inlineStr"/>
      <c r="DM664" t="inlineStr"/>
      <c r="DN664" t="n">
        <v>0</v>
      </c>
      <c r="DO664" t="n">
        <v>0</v>
      </c>
      <c r="DP664" t="n">
        <v>1</v>
      </c>
      <c r="DQ664" t="n">
        <v>1</v>
      </c>
      <c r="DU664" t="n">
        <v>1009</v>
      </c>
      <c r="DV664" t="inlineStr">
        <is>
          <t>т</t>
        </is>
      </c>
      <c r="DW664" t="inlineStr">
        <is>
          <t>т</t>
        </is>
      </c>
      <c r="DX664" t="n">
        <v>1000</v>
      </c>
      <c r="DZ664" t="inlineStr"/>
      <c r="EA664" t="inlineStr"/>
      <c r="EB664" t="inlineStr"/>
      <c r="EC664" t="inlineStr"/>
      <c r="EE664" t="n">
        <v>78726000</v>
      </c>
      <c r="EF664" t="n">
        <v>6</v>
      </c>
      <c r="EG664" t="inlineStr">
        <is>
          <t>Ремонтно-строительные работы</t>
        </is>
      </c>
      <c r="EH664" t="n">
        <v>99</v>
      </c>
      <c r="EI664" t="inlineStr">
        <is>
          <t>Внутренние санитарно-технические работы</t>
        </is>
      </c>
      <c r="EJ664" t="n">
        <v>1</v>
      </c>
      <c r="EK664" t="n">
        <v>65007</v>
      </c>
      <c r="EL664" t="inlineStr">
        <is>
          <t>Внутренние санитарнотехнические работы: смена труб, санприборов, запорной арматуры и другое</t>
        </is>
      </c>
      <c r="EM664" t="inlineStr">
        <is>
          <t>рФЕР-65</t>
        </is>
      </c>
      <c r="EO664" t="inlineStr"/>
      <c r="EQ664" t="n">
        <v>0</v>
      </c>
      <c r="ER664" t="n">
        <v>0</v>
      </c>
      <c r="ES664" t="n">
        <v>0</v>
      </c>
      <c r="ET664" t="n">
        <v>0</v>
      </c>
      <c r="EU664" t="n">
        <v>0</v>
      </c>
      <c r="EV664" t="n">
        <v>0</v>
      </c>
      <c r="EW664" t="n">
        <v>0</v>
      </c>
      <c r="EX664" t="n">
        <v>0</v>
      </c>
      <c r="FQ664" t="n">
        <v>0</v>
      </c>
      <c r="FR664" t="n">
        <v>0</v>
      </c>
      <c r="FS664" t="n">
        <v>0</v>
      </c>
      <c r="FX664" t="n">
        <v>103</v>
      </c>
      <c r="FY664" t="n">
        <v>52</v>
      </c>
      <c r="GA664" t="inlineStr"/>
      <c r="GD664" t="n">
        <v>1</v>
      </c>
      <c r="GF664" t="n">
        <v>1839160745</v>
      </c>
      <c r="GG664" t="n">
        <v>2</v>
      </c>
      <c r="GH664" t="n">
        <v>1</v>
      </c>
      <c r="GI664" t="n">
        <v>-2</v>
      </c>
      <c r="GJ664" t="n">
        <v>0</v>
      </c>
      <c r="GK664" t="n">
        <v>0</v>
      </c>
      <c r="GL664">
        <f>ROUND(IF(AND(BH664=3,BI664=3,FS664&lt;&gt;0),P664,0),0)</f>
        <v/>
      </c>
      <c r="GM664">
        <f>ROUND(O664+X664+Y664,0)+GX664</f>
        <v/>
      </c>
      <c r="GN664">
        <f>IF(OR(BI664=0,BI664=1),GM664-GX664,0)</f>
        <v/>
      </c>
      <c r="GO664">
        <f>IF(BI664=2,GM664-GX664,0)</f>
        <v/>
      </c>
      <c r="GP664">
        <f>IF(BI664=4,GM664-GX664,0)</f>
        <v/>
      </c>
      <c r="GR664" t="n">
        <v>0</v>
      </c>
      <c r="GS664" t="n">
        <v>3</v>
      </c>
      <c r="GT664" t="n">
        <v>0</v>
      </c>
      <c r="GU664" t="inlineStr"/>
      <c r="GV664">
        <f>ROUND((GT664),2)</f>
        <v/>
      </c>
      <c r="GW664" t="n">
        <v>1</v>
      </c>
      <c r="GX664">
        <f>ROUND(HC664*I664,0)</f>
        <v/>
      </c>
      <c r="HA664" t="n">
        <v>0</v>
      </c>
      <c r="HB664" t="n">
        <v>0</v>
      </c>
      <c r="HC664">
        <f>GV664*GW664</f>
        <v/>
      </c>
      <c r="HE664" t="inlineStr"/>
      <c r="HF664" t="inlineStr"/>
      <c r="HM664" t="inlineStr"/>
      <c r="HN664" t="inlineStr">
        <is>
          <t>Пр/812-099.2-1</t>
        </is>
      </c>
      <c r="HO664" t="inlineStr">
        <is>
          <t>Пр/774-099.2</t>
        </is>
      </c>
      <c r="HP664" t="inlineStr">
        <is>
          <t>Внутренние санитарнотехнические работы: смена труб, санприборов, запорной арматуры и другое</t>
        </is>
      </c>
      <c r="HQ664" t="inlineStr">
        <is>
          <t>Внутренние санитарнотехнические работы: смена труб, санприборов, запорной арматуры и другое</t>
        </is>
      </c>
      <c r="HS664" t="n">
        <v>0</v>
      </c>
      <c r="IK664" t="n">
        <v>0</v>
      </c>
    </row>
    <row r="665"/>
    <row r="666">
      <c r="A666" s="358" t="n">
        <v>51</v>
      </c>
      <c r="B666" s="358">
        <f>B659</f>
        <v/>
      </c>
      <c r="C666" s="358">
        <f>A659</f>
        <v/>
      </c>
      <c r="D666" s="358">
        <f>ROW(A659)</f>
        <v/>
      </c>
      <c r="E666" s="358" t="n"/>
      <c r="F666" s="358">
        <f>IF(F659&lt;&gt;"",F659,"")</f>
        <v/>
      </c>
      <c r="G666" s="358">
        <f>IF(G659&lt;&gt;"",G659,"")</f>
        <v/>
      </c>
      <c r="H666" s="358" t="n">
        <v>0</v>
      </c>
      <c r="I666" s="358" t="n"/>
      <c r="J666" s="358" t="n"/>
      <c r="K666" s="358" t="n"/>
      <c r="L666" s="358" t="n"/>
      <c r="M666" s="358" t="n"/>
      <c r="N666" s="358" t="n"/>
      <c r="O666" s="358" t="n">
        <v>0</v>
      </c>
      <c r="P666" s="358" t="n">
        <v>0</v>
      </c>
      <c r="Q666" s="358" t="n">
        <v>0</v>
      </c>
      <c r="R666" s="358" t="n">
        <v>0</v>
      </c>
      <c r="S666" s="358" t="n">
        <v>0</v>
      </c>
      <c r="T666" s="358" t="n">
        <v>0</v>
      </c>
      <c r="U666" s="358" t="n">
        <v>0</v>
      </c>
      <c r="V666" s="358" t="n">
        <v>0</v>
      </c>
      <c r="W666" s="358" t="n">
        <v>0</v>
      </c>
      <c r="X666" s="358" t="n">
        <v>0</v>
      </c>
      <c r="Y666" s="358" t="n">
        <v>0</v>
      </c>
      <c r="Z666" s="358" t="n"/>
      <c r="AA666" s="358" t="n"/>
      <c r="AB666" s="358" t="n"/>
      <c r="AC666" s="358" t="n"/>
      <c r="AD666" s="358" t="n"/>
      <c r="AE666" s="358" t="n"/>
      <c r="AF666" s="358" t="n"/>
      <c r="AG666" s="358" t="n"/>
      <c r="AH666" s="358" t="n"/>
      <c r="AI666" s="358" t="n"/>
      <c r="AJ666" s="358" t="n"/>
      <c r="AK666" s="358" t="n"/>
      <c r="AL666" s="358" t="n"/>
      <c r="AM666" s="358" t="n"/>
      <c r="AN666" s="358" t="n"/>
      <c r="AO666" s="358">
        <f>ROUND(BX666,0)</f>
        <v/>
      </c>
      <c r="AP666" s="358">
        <f>ROUND(BY666,0)</f>
        <v/>
      </c>
      <c r="AQ666" s="358">
        <f>ROUND(BZ666,0)</f>
        <v/>
      </c>
      <c r="AR666" s="358">
        <f>ROUND(CA666,0)</f>
        <v/>
      </c>
      <c r="AS666" s="358">
        <f>ROUND(CB666,0)</f>
        <v/>
      </c>
      <c r="AT666" s="358">
        <f>ROUND(CC666,0)</f>
        <v/>
      </c>
      <c r="AU666" s="358">
        <f>ROUND(CD666,0)</f>
        <v/>
      </c>
      <c r="AV666" s="358">
        <f>ROUND(CE666,0)</f>
        <v/>
      </c>
      <c r="AW666" s="358">
        <f>ROUND(CF666,0)</f>
        <v/>
      </c>
      <c r="AX666" s="358">
        <f>ROUND(CG666,0)</f>
        <v/>
      </c>
      <c r="AY666" s="358">
        <f>ROUND(CH666,0)</f>
        <v/>
      </c>
      <c r="AZ666" s="358">
        <f>ROUND(CI666,0)</f>
        <v/>
      </c>
      <c r="BA666" s="358">
        <f>ROUND(CJ666,0)</f>
        <v/>
      </c>
      <c r="BB666" s="358">
        <f>ROUND(CK666,0)</f>
        <v/>
      </c>
      <c r="BC666" s="358">
        <f>ROUND(CL666,0)</f>
        <v/>
      </c>
      <c r="BD666" s="358">
        <f>ROUND(CM666,0)</f>
        <v/>
      </c>
      <c r="BE666" s="358" t="n"/>
      <c r="BF666" s="358" t="n"/>
      <c r="BG666" s="358" t="n"/>
      <c r="BH666" s="358" t="n"/>
      <c r="BI666" s="358" t="n"/>
      <c r="BJ666" s="358" t="n"/>
      <c r="BK666" s="358" t="n"/>
      <c r="BL666" s="358" t="n"/>
      <c r="BM666" s="358" t="n"/>
      <c r="BN666" s="358" t="n"/>
      <c r="BO666" s="358" t="n"/>
      <c r="BP666" s="358" t="n"/>
      <c r="BQ666" s="358" t="n"/>
      <c r="BR666" s="358" t="n"/>
      <c r="BS666" s="358" t="n"/>
      <c r="BT666" s="358" t="n"/>
      <c r="BU666" s="358" t="n"/>
      <c r="BV666" s="358" t="n"/>
      <c r="BW666" s="358" t="n"/>
      <c r="BX666" s="358" t="n"/>
      <c r="BY666" s="358" t="n"/>
      <c r="BZ666" s="358" t="n"/>
      <c r="CA666" s="358" t="n"/>
      <c r="CB666" s="358" t="n"/>
      <c r="CC666" s="358" t="n"/>
      <c r="CD666" s="358" t="n"/>
      <c r="CE666" s="358" t="n"/>
      <c r="CF666" s="358" t="n"/>
      <c r="CG666" s="358" t="n"/>
      <c r="CH666" s="358" t="n"/>
      <c r="CI666" s="358" t="n"/>
      <c r="CJ666" s="358" t="n"/>
      <c r="CK666" s="358" t="n"/>
      <c r="CL666" s="358" t="n"/>
      <c r="CM666" s="358" t="n"/>
      <c r="CN666" s="358" t="n"/>
      <c r="CO666" s="358" t="n"/>
      <c r="CP666" s="358" t="n"/>
      <c r="CQ666" s="358" t="n"/>
      <c r="CR666" s="358" t="n"/>
      <c r="CS666" s="358" t="n"/>
      <c r="CT666" s="358" t="n"/>
      <c r="CU666" s="358" t="n"/>
      <c r="CV666" s="358" t="n"/>
      <c r="CW666" s="358" t="n"/>
      <c r="CX666" s="358" t="n"/>
      <c r="CY666" s="358" t="n"/>
      <c r="CZ666" s="358" t="n"/>
      <c r="DA666" s="358" t="n"/>
      <c r="DB666" s="358" t="n"/>
      <c r="DC666" s="358" t="n"/>
      <c r="DD666" s="358" t="n"/>
      <c r="DE666" s="358" t="n"/>
      <c r="DF666" s="358" t="n"/>
      <c r="DG666" s="359" t="n"/>
      <c r="DH666" s="359" t="n"/>
      <c r="DI666" s="359" t="n"/>
      <c r="DJ666" s="359" t="n"/>
      <c r="DK666" s="359" t="n"/>
      <c r="DL666" s="359" t="n"/>
      <c r="DM666" s="359" t="n"/>
      <c r="DN666" s="359" t="n"/>
      <c r="DO666" s="359" t="n"/>
      <c r="DP666" s="359" t="n"/>
      <c r="DQ666" s="359" t="n"/>
      <c r="DR666" s="359" t="n"/>
      <c r="DS666" s="359" t="n"/>
      <c r="DT666" s="359" t="n"/>
      <c r="DU666" s="359" t="n"/>
      <c r="DV666" s="359" t="n"/>
      <c r="DW666" s="359" t="n"/>
      <c r="DX666" s="359" t="n"/>
      <c r="DY666" s="359" t="n"/>
      <c r="DZ666" s="359" t="n"/>
      <c r="EA666" s="359" t="n"/>
      <c r="EB666" s="359" t="n"/>
      <c r="EC666" s="359" t="n"/>
      <c r="ED666" s="359" t="n"/>
      <c r="EE666" s="359" t="n"/>
      <c r="EF666" s="359" t="n"/>
      <c r="EG666" s="359" t="n"/>
      <c r="EH666" s="359" t="n"/>
      <c r="EI666" s="359" t="n"/>
      <c r="EJ666" s="359" t="n"/>
      <c r="EK666" s="359" t="n"/>
      <c r="EL666" s="359" t="n"/>
      <c r="EM666" s="359" t="n"/>
      <c r="EN666" s="359" t="n"/>
      <c r="EO666" s="359" t="n"/>
      <c r="EP666" s="359" t="n"/>
      <c r="EQ666" s="359" t="n"/>
      <c r="ER666" s="359" t="n"/>
      <c r="ES666" s="359" t="n"/>
      <c r="ET666" s="359" t="n"/>
      <c r="EU666" s="359" t="n"/>
      <c r="EV666" s="359" t="n"/>
      <c r="EW666" s="359" t="n"/>
      <c r="EX666" s="359" t="n"/>
      <c r="EY666" s="359" t="n"/>
      <c r="EZ666" s="359" t="n"/>
      <c r="FA666" s="359" t="n"/>
      <c r="FB666" s="359" t="n"/>
      <c r="FC666" s="359" t="n"/>
      <c r="FD666" s="359" t="n"/>
      <c r="FE666" s="359" t="n"/>
      <c r="FF666" s="359" t="n"/>
      <c r="FG666" s="359" t="n"/>
      <c r="FH666" s="359" t="n"/>
      <c r="FI666" s="359" t="n"/>
      <c r="FJ666" s="359" t="n"/>
      <c r="FK666" s="359" t="n"/>
      <c r="FL666" s="359" t="n"/>
      <c r="FM666" s="359" t="n"/>
      <c r="FN666" s="359" t="n"/>
      <c r="FO666" s="359" t="n"/>
      <c r="FP666" s="359" t="n"/>
      <c r="FQ666" s="359" t="n"/>
      <c r="FR666" s="359" t="n"/>
      <c r="FS666" s="359" t="n"/>
      <c r="FT666" s="359" t="n"/>
      <c r="FU666" s="359" t="n"/>
      <c r="FV666" s="359" t="n"/>
      <c r="FW666" s="359" t="n"/>
      <c r="FX666" s="359" t="n"/>
      <c r="FY666" s="359" t="n"/>
      <c r="FZ666" s="359" t="n"/>
      <c r="GA666" s="359" t="n"/>
      <c r="GB666" s="359" t="n"/>
      <c r="GC666" s="359" t="n"/>
      <c r="GD666" s="359" t="n"/>
      <c r="GE666" s="359" t="n"/>
      <c r="GF666" s="359" t="n"/>
      <c r="GG666" s="359" t="n"/>
      <c r="GH666" s="359" t="n"/>
      <c r="GI666" s="359" t="n"/>
      <c r="GJ666" s="359" t="n"/>
      <c r="GK666" s="359" t="n"/>
      <c r="GL666" s="359" t="n"/>
      <c r="GM666" s="359" t="n"/>
      <c r="GN666" s="359" t="n"/>
      <c r="GO666" s="359" t="n"/>
      <c r="GP666" s="359" t="n"/>
      <c r="GQ666" s="359" t="n"/>
      <c r="GR666" s="359" t="n"/>
      <c r="GS666" s="359" t="n"/>
      <c r="GT666" s="359" t="n"/>
      <c r="GU666" s="359" t="n"/>
      <c r="GV666" s="359" t="n"/>
      <c r="GW666" s="359" t="n"/>
      <c r="GX666" s="359" t="n">
        <v>0</v>
      </c>
    </row>
    <row r="667"/>
    <row r="668">
      <c r="A668" s="360" t="n">
        <v>50</v>
      </c>
      <c r="B668" s="360" t="n">
        <v>0</v>
      </c>
      <c r="C668" s="360" t="n">
        <v>0</v>
      </c>
      <c r="D668" s="360" t="n">
        <v>1</v>
      </c>
      <c r="E668" s="360" t="n">
        <v>201</v>
      </c>
      <c r="F668" s="360">
        <f>ROUND(Source!O666,O668)</f>
        <v/>
      </c>
      <c r="G668" s="360" t="inlineStr">
        <is>
          <t>ПЗ</t>
        </is>
      </c>
      <c r="H668" s="360" t="inlineStr">
        <is>
          <t>Прямые затраты</t>
        </is>
      </c>
      <c r="I668" s="360" t="n"/>
      <c r="J668" s="360" t="n"/>
      <c r="K668" s="360" t="n">
        <v>201</v>
      </c>
      <c r="L668" s="360" t="n">
        <v>1</v>
      </c>
      <c r="M668" s="360" t="n">
        <v>3</v>
      </c>
      <c r="N668" s="360" t="inlineStr"/>
      <c r="O668" s="360" t="n">
        <v>0</v>
      </c>
      <c r="P668" s="360" t="n"/>
      <c r="Q668" s="360" t="n"/>
      <c r="R668" s="360" t="n"/>
      <c r="S668" s="360" t="n"/>
      <c r="T668" s="360" t="n"/>
      <c r="U668" s="360" t="n"/>
      <c r="V668" s="360" t="n"/>
      <c r="W668" s="360" t="n">
        <v>0</v>
      </c>
      <c r="X668" s="360" t="n">
        <v>1</v>
      </c>
      <c r="Y668" s="360" t="n">
        <v>0</v>
      </c>
      <c r="Z668" s="360" t="n"/>
      <c r="AA668" s="360" t="n"/>
      <c r="AB668" s="360" t="n"/>
    </row>
    <row r="669">
      <c r="A669" s="360" t="n">
        <v>50</v>
      </c>
      <c r="B669" s="360" t="n">
        <v>0</v>
      </c>
      <c r="C669" s="360" t="n">
        <v>0</v>
      </c>
      <c r="D669" s="360" t="n">
        <v>1</v>
      </c>
      <c r="E669" s="360" t="n">
        <v>202</v>
      </c>
      <c r="F669" s="360">
        <f>ROUND(Source!P666,O669)</f>
        <v/>
      </c>
      <c r="G669" s="360" t="inlineStr">
        <is>
          <t>СтМатОб</t>
        </is>
      </c>
      <c r="H669" s="360" t="inlineStr">
        <is>
          <t>Стоимость материальных ресурсов (всего)</t>
        </is>
      </c>
      <c r="I669" s="360" t="n"/>
      <c r="J669" s="360" t="n"/>
      <c r="K669" s="360" t="n">
        <v>202</v>
      </c>
      <c r="L669" s="360" t="n">
        <v>2</v>
      </c>
      <c r="M669" s="360" t="n">
        <v>3</v>
      </c>
      <c r="N669" s="360" t="inlineStr"/>
      <c r="O669" s="360" t="n">
        <v>0</v>
      </c>
      <c r="P669" s="360" t="n"/>
      <c r="Q669" s="360" t="n"/>
      <c r="R669" s="360" t="n"/>
      <c r="S669" s="360" t="n"/>
      <c r="T669" s="360" t="n"/>
      <c r="U669" s="360" t="n"/>
      <c r="V669" s="360" t="n"/>
      <c r="W669" s="360" t="n">
        <v>0</v>
      </c>
      <c r="X669" s="360" t="n">
        <v>1</v>
      </c>
      <c r="Y669" s="360" t="n">
        <v>0</v>
      </c>
      <c r="Z669" s="360" t="n"/>
      <c r="AA669" s="360" t="n"/>
      <c r="AB669" s="360" t="n"/>
    </row>
    <row r="670">
      <c r="A670" s="360" t="n">
        <v>50</v>
      </c>
      <c r="B670" s="360" t="n">
        <v>0</v>
      </c>
      <c r="C670" s="360" t="n">
        <v>0</v>
      </c>
      <c r="D670" s="360" t="n">
        <v>1</v>
      </c>
      <c r="E670" s="360" t="n">
        <v>222</v>
      </c>
      <c r="F670" s="360">
        <f>ROUND(Source!AO666,O670)</f>
        <v/>
      </c>
      <c r="G670" s="360" t="inlineStr">
        <is>
          <t>СтМатОбЗак</t>
        </is>
      </c>
      <c r="H670" s="360" t="inlineStr">
        <is>
          <t>Стоимость материалов и оборудования заказчика</t>
        </is>
      </c>
      <c r="I670" s="360" t="n"/>
      <c r="J670" s="360" t="n"/>
      <c r="K670" s="360" t="n">
        <v>222</v>
      </c>
      <c r="L670" s="360" t="n">
        <v>3</v>
      </c>
      <c r="M670" s="360" t="n">
        <v>3</v>
      </c>
      <c r="N670" s="360" t="inlineStr"/>
      <c r="O670" s="360" t="n">
        <v>0</v>
      </c>
      <c r="P670" s="360" t="n"/>
      <c r="Q670" s="360" t="n"/>
      <c r="R670" s="360" t="n"/>
      <c r="S670" s="360" t="n"/>
      <c r="T670" s="360" t="n"/>
      <c r="U670" s="360" t="n"/>
      <c r="V670" s="360" t="n"/>
      <c r="W670" s="360" t="n">
        <v>0</v>
      </c>
      <c r="X670" s="360" t="n">
        <v>1</v>
      </c>
      <c r="Y670" s="360" t="n">
        <v>0</v>
      </c>
      <c r="Z670" s="360" t="n"/>
      <c r="AA670" s="360" t="n"/>
      <c r="AB670" s="360" t="n"/>
    </row>
    <row r="671">
      <c r="A671" s="360" t="n">
        <v>50</v>
      </c>
      <c r="B671" s="360" t="n">
        <v>0</v>
      </c>
      <c r="C671" s="360" t="n">
        <v>0</v>
      </c>
      <c r="D671" s="360" t="n">
        <v>1</v>
      </c>
      <c r="E671" s="360" t="n">
        <v>225</v>
      </c>
      <c r="F671" s="360">
        <f>ROUND(Source!AV666,O671)</f>
        <v/>
      </c>
      <c r="G671" s="360" t="inlineStr">
        <is>
          <t>СтМатОбПод</t>
        </is>
      </c>
      <c r="H671" s="360" t="inlineStr">
        <is>
          <t>Стоимость материалов и оборудования подрядчика</t>
        </is>
      </c>
      <c r="I671" s="360" t="n"/>
      <c r="J671" s="360" t="n"/>
      <c r="K671" s="360" t="n">
        <v>225</v>
      </c>
      <c r="L671" s="360" t="n">
        <v>4</v>
      </c>
      <c r="M671" s="360" t="n">
        <v>3</v>
      </c>
      <c r="N671" s="360" t="inlineStr"/>
      <c r="O671" s="360" t="n">
        <v>0</v>
      </c>
      <c r="P671" s="360" t="n"/>
      <c r="Q671" s="360" t="n"/>
      <c r="R671" s="360" t="n"/>
      <c r="S671" s="360" t="n"/>
      <c r="T671" s="360" t="n"/>
      <c r="U671" s="360" t="n"/>
      <c r="V671" s="360" t="n"/>
      <c r="W671" s="360" t="n">
        <v>0</v>
      </c>
      <c r="X671" s="360" t="n">
        <v>1</v>
      </c>
      <c r="Y671" s="360" t="n">
        <v>0</v>
      </c>
      <c r="Z671" s="360" t="n"/>
      <c r="AA671" s="360" t="n"/>
      <c r="AB671" s="360" t="n"/>
    </row>
    <row r="672">
      <c r="A672" s="360" t="n">
        <v>50</v>
      </c>
      <c r="B672" s="360" t="n">
        <v>0</v>
      </c>
      <c r="C672" s="360" t="n">
        <v>0</v>
      </c>
      <c r="D672" s="360" t="n">
        <v>1</v>
      </c>
      <c r="E672" s="360" t="n">
        <v>226</v>
      </c>
      <c r="F672" s="360">
        <f>ROUND(Source!AW666,O672)</f>
        <v/>
      </c>
      <c r="G672" s="360" t="inlineStr">
        <is>
          <t>СтМат</t>
        </is>
      </c>
      <c r="H672" s="360" t="inlineStr">
        <is>
          <t>Стоимость материалов (всего)</t>
        </is>
      </c>
      <c r="I672" s="360" t="n"/>
      <c r="J672" s="360" t="n"/>
      <c r="K672" s="360" t="n">
        <v>226</v>
      </c>
      <c r="L672" s="360" t="n">
        <v>5</v>
      </c>
      <c r="M672" s="360" t="n">
        <v>3</v>
      </c>
      <c r="N672" s="360" t="inlineStr"/>
      <c r="O672" s="360" t="n">
        <v>0</v>
      </c>
      <c r="P672" s="360" t="n"/>
      <c r="Q672" s="360" t="n"/>
      <c r="R672" s="360" t="n"/>
      <c r="S672" s="360" t="n"/>
      <c r="T672" s="360" t="n"/>
      <c r="U672" s="360" t="n"/>
      <c r="V672" s="360" t="n"/>
      <c r="W672" s="360" t="n">
        <v>0</v>
      </c>
      <c r="X672" s="360" t="n">
        <v>1</v>
      </c>
      <c r="Y672" s="360" t="n">
        <v>0</v>
      </c>
      <c r="Z672" s="360" t="n"/>
      <c r="AA672" s="360" t="n"/>
      <c r="AB672" s="360" t="n"/>
    </row>
    <row r="673">
      <c r="A673" s="360" t="n">
        <v>50</v>
      </c>
      <c r="B673" s="360" t="n">
        <v>0</v>
      </c>
      <c r="C673" s="360" t="n">
        <v>0</v>
      </c>
      <c r="D673" s="360" t="n">
        <v>1</v>
      </c>
      <c r="E673" s="360" t="n">
        <v>227</v>
      </c>
      <c r="F673" s="360">
        <f>ROUND(Source!AX666,O673)</f>
        <v/>
      </c>
      <c r="G673" s="360" t="inlineStr">
        <is>
          <t>СтМатЗак</t>
        </is>
      </c>
      <c r="H673" s="360" t="inlineStr">
        <is>
          <t>Стоимость материалов заказчика</t>
        </is>
      </c>
      <c r="I673" s="360" t="n"/>
      <c r="J673" s="360" t="n"/>
      <c r="K673" s="360" t="n">
        <v>227</v>
      </c>
      <c r="L673" s="360" t="n">
        <v>6</v>
      </c>
      <c r="M673" s="360" t="n">
        <v>3</v>
      </c>
      <c r="N673" s="360" t="inlineStr"/>
      <c r="O673" s="360" t="n">
        <v>0</v>
      </c>
      <c r="P673" s="360" t="n"/>
      <c r="Q673" s="360" t="n"/>
      <c r="R673" s="360" t="n"/>
      <c r="S673" s="360" t="n"/>
      <c r="T673" s="360" t="n"/>
      <c r="U673" s="360" t="n"/>
      <c r="V673" s="360" t="n"/>
      <c r="W673" s="360" t="n">
        <v>0</v>
      </c>
      <c r="X673" s="360" t="n">
        <v>1</v>
      </c>
      <c r="Y673" s="360" t="n">
        <v>0</v>
      </c>
      <c r="Z673" s="360" t="n"/>
      <c r="AA673" s="360" t="n"/>
      <c r="AB673" s="360" t="n"/>
    </row>
    <row r="674">
      <c r="A674" s="360" t="n">
        <v>50</v>
      </c>
      <c r="B674" s="360" t="n">
        <v>0</v>
      </c>
      <c r="C674" s="360" t="n">
        <v>0</v>
      </c>
      <c r="D674" s="360" t="n">
        <v>1</v>
      </c>
      <c r="E674" s="360" t="n">
        <v>228</v>
      </c>
      <c r="F674" s="360">
        <f>ROUND(Source!AY666,O674)</f>
        <v/>
      </c>
      <c r="G674" s="360" t="inlineStr">
        <is>
          <t>СтМатПод</t>
        </is>
      </c>
      <c r="H674" s="360" t="inlineStr">
        <is>
          <t>Стоимость материалов подрядчика</t>
        </is>
      </c>
      <c r="I674" s="360" t="n"/>
      <c r="J674" s="360" t="n"/>
      <c r="K674" s="360" t="n">
        <v>228</v>
      </c>
      <c r="L674" s="360" t="n">
        <v>7</v>
      </c>
      <c r="M674" s="360" t="n">
        <v>3</v>
      </c>
      <c r="N674" s="360" t="inlineStr"/>
      <c r="O674" s="360" t="n">
        <v>0</v>
      </c>
      <c r="P674" s="360" t="n"/>
      <c r="Q674" s="360" t="n"/>
      <c r="R674" s="360" t="n"/>
      <c r="S674" s="360" t="n"/>
      <c r="T674" s="360" t="n"/>
      <c r="U674" s="360" t="n"/>
      <c r="V674" s="360" t="n"/>
      <c r="W674" s="360" t="n">
        <v>0</v>
      </c>
      <c r="X674" s="360" t="n">
        <v>1</v>
      </c>
      <c r="Y674" s="360" t="n">
        <v>0</v>
      </c>
      <c r="Z674" s="360" t="n"/>
      <c r="AA674" s="360" t="n"/>
      <c r="AB674" s="360" t="n"/>
    </row>
    <row r="675">
      <c r="A675" s="360" t="n">
        <v>50</v>
      </c>
      <c r="B675" s="360" t="n">
        <v>0</v>
      </c>
      <c r="C675" s="360" t="n">
        <v>0</v>
      </c>
      <c r="D675" s="360" t="n">
        <v>1</v>
      </c>
      <c r="E675" s="360" t="n">
        <v>216</v>
      </c>
      <c r="F675" s="360">
        <f>ROUND(Source!AP666,O675)</f>
        <v/>
      </c>
      <c r="G675" s="360" t="inlineStr">
        <is>
          <t>Оборуд</t>
        </is>
      </c>
      <c r="H675" s="360" t="inlineStr">
        <is>
          <t>Стоимость оборудования (всего)</t>
        </is>
      </c>
      <c r="I675" s="360" t="n"/>
      <c r="J675" s="360" t="n"/>
      <c r="K675" s="360" t="n">
        <v>216</v>
      </c>
      <c r="L675" s="360" t="n">
        <v>8</v>
      </c>
      <c r="M675" s="360" t="n">
        <v>3</v>
      </c>
      <c r="N675" s="360" t="inlineStr"/>
      <c r="O675" s="360" t="n">
        <v>0</v>
      </c>
      <c r="P675" s="360" t="n"/>
      <c r="Q675" s="360" t="n"/>
      <c r="R675" s="360" t="n"/>
      <c r="S675" s="360" t="n"/>
      <c r="T675" s="360" t="n"/>
      <c r="U675" s="360" t="n"/>
      <c r="V675" s="360" t="n"/>
      <c r="W675" s="360" t="n">
        <v>0</v>
      </c>
      <c r="X675" s="360" t="n">
        <v>1</v>
      </c>
      <c r="Y675" s="360" t="n">
        <v>0</v>
      </c>
      <c r="Z675" s="360" t="n"/>
      <c r="AA675" s="360" t="n"/>
      <c r="AB675" s="360" t="n"/>
    </row>
    <row r="676">
      <c r="A676" s="360" t="n">
        <v>50</v>
      </c>
      <c r="B676" s="360" t="n">
        <v>0</v>
      </c>
      <c r="C676" s="360" t="n">
        <v>0</v>
      </c>
      <c r="D676" s="360" t="n">
        <v>1</v>
      </c>
      <c r="E676" s="360" t="n">
        <v>223</v>
      </c>
      <c r="F676" s="360">
        <f>ROUND(Source!AQ666,O676)</f>
        <v/>
      </c>
      <c r="G676" s="360" t="inlineStr">
        <is>
          <t>ОборудЗак</t>
        </is>
      </c>
      <c r="H676" s="360" t="inlineStr">
        <is>
          <t>Стоимость оборудования заказчика</t>
        </is>
      </c>
      <c r="I676" s="360" t="n"/>
      <c r="J676" s="360" t="n"/>
      <c r="K676" s="360" t="n">
        <v>223</v>
      </c>
      <c r="L676" s="360" t="n">
        <v>9</v>
      </c>
      <c r="M676" s="360" t="n">
        <v>3</v>
      </c>
      <c r="N676" s="360" t="inlineStr"/>
      <c r="O676" s="360" t="n">
        <v>0</v>
      </c>
      <c r="P676" s="360" t="n"/>
      <c r="Q676" s="360" t="n"/>
      <c r="R676" s="360" t="n"/>
      <c r="S676" s="360" t="n"/>
      <c r="T676" s="360" t="n"/>
      <c r="U676" s="360" t="n"/>
      <c r="V676" s="360" t="n"/>
      <c r="W676" s="360" t="n">
        <v>0</v>
      </c>
      <c r="X676" s="360" t="n">
        <v>1</v>
      </c>
      <c r="Y676" s="360" t="n">
        <v>0</v>
      </c>
      <c r="Z676" s="360" t="n"/>
      <c r="AA676" s="360" t="n"/>
      <c r="AB676" s="360" t="n"/>
    </row>
    <row r="677">
      <c r="A677" s="360" t="n">
        <v>50</v>
      </c>
      <c r="B677" s="360" t="n">
        <v>0</v>
      </c>
      <c r="C677" s="360" t="n">
        <v>0</v>
      </c>
      <c r="D677" s="360" t="n">
        <v>1</v>
      </c>
      <c r="E677" s="360" t="n">
        <v>229</v>
      </c>
      <c r="F677" s="360">
        <f>ROUND(Source!AZ666,O677)</f>
        <v/>
      </c>
      <c r="G677" s="360" t="inlineStr">
        <is>
          <t>ОборудПод</t>
        </is>
      </c>
      <c r="H677" s="360" t="inlineStr">
        <is>
          <t>Стоимость оборудования подрядчика</t>
        </is>
      </c>
      <c r="I677" s="360" t="n"/>
      <c r="J677" s="360" t="n"/>
      <c r="K677" s="360" t="n">
        <v>229</v>
      </c>
      <c r="L677" s="360" t="n">
        <v>10</v>
      </c>
      <c r="M677" s="360" t="n">
        <v>3</v>
      </c>
      <c r="N677" s="360" t="inlineStr"/>
      <c r="O677" s="360" t="n">
        <v>0</v>
      </c>
      <c r="P677" s="360" t="n"/>
      <c r="Q677" s="360" t="n"/>
      <c r="R677" s="360" t="n"/>
      <c r="S677" s="360" t="n"/>
      <c r="T677" s="360" t="n"/>
      <c r="U677" s="360" t="n"/>
      <c r="V677" s="360" t="n"/>
      <c r="W677" s="360" t="n">
        <v>0</v>
      </c>
      <c r="X677" s="360" t="n">
        <v>1</v>
      </c>
      <c r="Y677" s="360" t="n">
        <v>0</v>
      </c>
      <c r="Z677" s="360" t="n"/>
      <c r="AA677" s="360" t="n"/>
      <c r="AB677" s="360" t="n"/>
    </row>
    <row r="678">
      <c r="A678" s="360" t="n">
        <v>50</v>
      </c>
      <c r="B678" s="360" t="n">
        <v>0</v>
      </c>
      <c r="C678" s="360" t="n">
        <v>0</v>
      </c>
      <c r="D678" s="360" t="n">
        <v>1</v>
      </c>
      <c r="E678" s="360" t="n">
        <v>203</v>
      </c>
      <c r="F678" s="360">
        <f>ROUND(Source!Q666,O678)</f>
        <v/>
      </c>
      <c r="G678" s="360" t="inlineStr">
        <is>
          <t>ЭММ</t>
        </is>
      </c>
      <c r="H678" s="360" t="inlineStr">
        <is>
          <t>Эксплуатация машин</t>
        </is>
      </c>
      <c r="I678" s="360" t="n"/>
      <c r="J678" s="360" t="n"/>
      <c r="K678" s="360" t="n">
        <v>203</v>
      </c>
      <c r="L678" s="360" t="n">
        <v>11</v>
      </c>
      <c r="M678" s="360" t="n">
        <v>3</v>
      </c>
      <c r="N678" s="360" t="inlineStr"/>
      <c r="O678" s="360" t="n">
        <v>0</v>
      </c>
      <c r="P678" s="360" t="n"/>
      <c r="Q678" s="360" t="n"/>
      <c r="R678" s="360" t="n"/>
      <c r="S678" s="360" t="n"/>
      <c r="T678" s="360" t="n"/>
      <c r="U678" s="360" t="n"/>
      <c r="V678" s="360" t="n"/>
      <c r="W678" s="360" t="n">
        <v>0</v>
      </c>
      <c r="X678" s="360" t="n">
        <v>1</v>
      </c>
      <c r="Y678" s="360" t="n">
        <v>0</v>
      </c>
      <c r="Z678" s="360" t="n"/>
      <c r="AA678" s="360" t="n"/>
      <c r="AB678" s="360" t="n"/>
    </row>
    <row r="679">
      <c r="A679" s="360" t="n">
        <v>50</v>
      </c>
      <c r="B679" s="360" t="n">
        <v>0</v>
      </c>
      <c r="C679" s="360" t="n">
        <v>0</v>
      </c>
      <c r="D679" s="360" t="n">
        <v>1</v>
      </c>
      <c r="E679" s="360" t="n">
        <v>231</v>
      </c>
      <c r="F679" s="360">
        <f>ROUND(Source!BB666,O679)</f>
        <v/>
      </c>
      <c r="G679" s="360" t="inlineStr">
        <is>
          <t>ЭММсНРиСП</t>
        </is>
      </c>
      <c r="H679" s="360" t="inlineStr">
        <is>
          <t>Эксплуатация машин по ТСН-2001.16</t>
        </is>
      </c>
      <c r="I679" s="360" t="n"/>
      <c r="J679" s="360" t="n"/>
      <c r="K679" s="360" t="n">
        <v>231</v>
      </c>
      <c r="L679" s="360" t="n">
        <v>12</v>
      </c>
      <c r="M679" s="360" t="n">
        <v>3</v>
      </c>
      <c r="N679" s="360" t="inlineStr"/>
      <c r="O679" s="360" t="n">
        <v>0</v>
      </c>
      <c r="P679" s="360" t="n"/>
      <c r="Q679" s="360" t="n"/>
      <c r="R679" s="360" t="n"/>
      <c r="S679" s="360" t="n"/>
      <c r="T679" s="360" t="n"/>
      <c r="U679" s="360" t="n"/>
      <c r="V679" s="360" t="n"/>
      <c r="W679" s="360" t="n">
        <v>0</v>
      </c>
      <c r="X679" s="360" t="n">
        <v>1</v>
      </c>
      <c r="Y679" s="360" t="n">
        <v>0</v>
      </c>
      <c r="Z679" s="360" t="n"/>
      <c r="AA679" s="360" t="n"/>
      <c r="AB679" s="360" t="n"/>
    </row>
    <row r="680">
      <c r="A680" s="360" t="n">
        <v>50</v>
      </c>
      <c r="B680" s="360" t="n">
        <v>0</v>
      </c>
      <c r="C680" s="360" t="n">
        <v>0</v>
      </c>
      <c r="D680" s="360" t="n">
        <v>1</v>
      </c>
      <c r="E680" s="360" t="n">
        <v>204</v>
      </c>
      <c r="F680" s="360">
        <f>ROUND(Source!R666,O680)</f>
        <v/>
      </c>
      <c r="G680" s="360" t="inlineStr">
        <is>
          <t>ЗПМ</t>
        </is>
      </c>
      <c r="H680" s="360" t="inlineStr">
        <is>
          <t>ЗП машинистов</t>
        </is>
      </c>
      <c r="I680" s="360" t="n"/>
      <c r="J680" s="360" t="n"/>
      <c r="K680" s="360" t="n">
        <v>204</v>
      </c>
      <c r="L680" s="360" t="n">
        <v>13</v>
      </c>
      <c r="M680" s="360" t="n">
        <v>3</v>
      </c>
      <c r="N680" s="360" t="inlineStr"/>
      <c r="O680" s="360" t="n">
        <v>0</v>
      </c>
      <c r="P680" s="360" t="n"/>
      <c r="Q680" s="360" t="n"/>
      <c r="R680" s="360" t="n"/>
      <c r="S680" s="360" t="n"/>
      <c r="T680" s="360" t="n"/>
      <c r="U680" s="360" t="n"/>
      <c r="V680" s="360" t="n"/>
      <c r="W680" s="360" t="n">
        <v>0</v>
      </c>
      <c r="X680" s="360" t="n">
        <v>1</v>
      </c>
      <c r="Y680" s="360" t="n">
        <v>0</v>
      </c>
      <c r="Z680" s="360" t="n"/>
      <c r="AA680" s="360" t="n"/>
      <c r="AB680" s="360" t="n"/>
    </row>
    <row r="681">
      <c r="A681" s="360" t="n">
        <v>50</v>
      </c>
      <c r="B681" s="360" t="n">
        <v>0</v>
      </c>
      <c r="C681" s="360" t="n">
        <v>0</v>
      </c>
      <c r="D681" s="360" t="n">
        <v>1</v>
      </c>
      <c r="E681" s="360" t="n">
        <v>205</v>
      </c>
      <c r="F681" s="360">
        <f>ROUND(Source!S666,O681)</f>
        <v/>
      </c>
      <c r="G681" s="360" t="inlineStr">
        <is>
          <t>ОЗП</t>
        </is>
      </c>
      <c r="H681" s="360" t="inlineStr">
        <is>
          <t>Основная ЗП рабочих</t>
        </is>
      </c>
      <c r="I681" s="360" t="n"/>
      <c r="J681" s="360" t="n"/>
      <c r="K681" s="360" t="n">
        <v>205</v>
      </c>
      <c r="L681" s="360" t="n">
        <v>14</v>
      </c>
      <c r="M681" s="360" t="n">
        <v>3</v>
      </c>
      <c r="N681" s="360" t="inlineStr"/>
      <c r="O681" s="360" t="n">
        <v>0</v>
      </c>
      <c r="P681" s="360" t="n"/>
      <c r="Q681" s="360" t="n"/>
      <c r="R681" s="360" t="n"/>
      <c r="S681" s="360" t="n"/>
      <c r="T681" s="360" t="n"/>
      <c r="U681" s="360" t="n"/>
      <c r="V681" s="360" t="n"/>
      <c r="W681" s="360" t="n">
        <v>0</v>
      </c>
      <c r="X681" s="360" t="n">
        <v>1</v>
      </c>
      <c r="Y681" s="360" t="n">
        <v>0</v>
      </c>
      <c r="Z681" s="360" t="n"/>
      <c r="AA681" s="360" t="n"/>
      <c r="AB681" s="360" t="n"/>
    </row>
    <row r="682">
      <c r="A682" s="360" t="n">
        <v>50</v>
      </c>
      <c r="B682" s="360" t="n">
        <v>0</v>
      </c>
      <c r="C682" s="360" t="n">
        <v>0</v>
      </c>
      <c r="D682" s="360" t="n">
        <v>1</v>
      </c>
      <c r="E682" s="360" t="n">
        <v>232</v>
      </c>
      <c r="F682" s="360">
        <f>ROUND(Source!BC666,O682)</f>
        <v/>
      </c>
      <c r="G682" s="360" t="inlineStr">
        <is>
          <t>ОЗПсНРиСП</t>
        </is>
      </c>
      <c r="H682" s="360" t="inlineStr">
        <is>
          <t>Основная ЗП рабочих по ТСН-2001.16</t>
        </is>
      </c>
      <c r="I682" s="360" t="n"/>
      <c r="J682" s="360" t="n"/>
      <c r="K682" s="360" t="n">
        <v>232</v>
      </c>
      <c r="L682" s="360" t="n">
        <v>15</v>
      </c>
      <c r="M682" s="360" t="n">
        <v>3</v>
      </c>
      <c r="N682" s="360" t="inlineStr"/>
      <c r="O682" s="360" t="n">
        <v>0</v>
      </c>
      <c r="P682" s="360" t="n"/>
      <c r="Q682" s="360" t="n"/>
      <c r="R682" s="360" t="n"/>
      <c r="S682" s="360" t="n"/>
      <c r="T682" s="360" t="n"/>
      <c r="U682" s="360" t="n"/>
      <c r="V682" s="360" t="n"/>
      <c r="W682" s="360" t="n">
        <v>0</v>
      </c>
      <c r="X682" s="360" t="n">
        <v>1</v>
      </c>
      <c r="Y682" s="360" t="n">
        <v>0</v>
      </c>
      <c r="Z682" s="360" t="n"/>
      <c r="AA682" s="360" t="n"/>
      <c r="AB682" s="360" t="n"/>
    </row>
    <row r="683">
      <c r="A683" s="360" t="n">
        <v>50</v>
      </c>
      <c r="B683" s="360" t="n">
        <v>0</v>
      </c>
      <c r="C683" s="360" t="n">
        <v>0</v>
      </c>
      <c r="D683" s="360" t="n">
        <v>1</v>
      </c>
      <c r="E683" s="360" t="n">
        <v>214</v>
      </c>
      <c r="F683" s="360">
        <f>ROUND(Source!AS666,O683)</f>
        <v/>
      </c>
      <c r="G683" s="360" t="inlineStr">
        <is>
          <t>Строит</t>
        </is>
      </c>
      <c r="H683" s="360" t="inlineStr">
        <is>
          <t>Строительные работы с НР и СП</t>
        </is>
      </c>
      <c r="I683" s="360" t="n"/>
      <c r="J683" s="360" t="n"/>
      <c r="K683" s="360" t="n">
        <v>214</v>
      </c>
      <c r="L683" s="360" t="n">
        <v>16</v>
      </c>
      <c r="M683" s="360" t="n">
        <v>3</v>
      </c>
      <c r="N683" s="360" t="inlineStr"/>
      <c r="O683" s="360" t="n">
        <v>0</v>
      </c>
      <c r="P683" s="360" t="n"/>
      <c r="Q683" s="360" t="n"/>
      <c r="R683" s="360" t="n"/>
      <c r="S683" s="360" t="n"/>
      <c r="T683" s="360" t="n"/>
      <c r="U683" s="360" t="n"/>
      <c r="V683" s="360" t="n"/>
      <c r="W683" s="360" t="n">
        <v>0</v>
      </c>
      <c r="X683" s="360" t="n">
        <v>1</v>
      </c>
      <c r="Y683" s="360" t="n">
        <v>0</v>
      </c>
      <c r="Z683" s="360" t="n"/>
      <c r="AA683" s="360" t="n"/>
      <c r="AB683" s="360" t="n"/>
    </row>
    <row r="684">
      <c r="A684" s="360" t="n">
        <v>50</v>
      </c>
      <c r="B684" s="360" t="n">
        <v>0</v>
      </c>
      <c r="C684" s="360" t="n">
        <v>0</v>
      </c>
      <c r="D684" s="360" t="n">
        <v>1</v>
      </c>
      <c r="E684" s="360" t="n">
        <v>215</v>
      </c>
      <c r="F684" s="360">
        <f>ROUND(Source!AT666,O684)</f>
        <v/>
      </c>
      <c r="G684" s="360" t="inlineStr">
        <is>
          <t>Монтаж</t>
        </is>
      </c>
      <c r="H684" s="360" t="inlineStr">
        <is>
          <t>Монтажные работы с НР и СП</t>
        </is>
      </c>
      <c r="I684" s="360" t="n"/>
      <c r="J684" s="360" t="n"/>
      <c r="K684" s="360" t="n">
        <v>215</v>
      </c>
      <c r="L684" s="360" t="n">
        <v>17</v>
      </c>
      <c r="M684" s="360" t="n">
        <v>3</v>
      </c>
      <c r="N684" s="360" t="inlineStr"/>
      <c r="O684" s="360" t="n">
        <v>0</v>
      </c>
      <c r="P684" s="360" t="n"/>
      <c r="Q684" s="360" t="n"/>
      <c r="R684" s="360" t="n"/>
      <c r="S684" s="360" t="n"/>
      <c r="T684" s="360" t="n"/>
      <c r="U684" s="360" t="n"/>
      <c r="V684" s="360" t="n"/>
      <c r="W684" s="360" t="n">
        <v>0</v>
      </c>
      <c r="X684" s="360" t="n">
        <v>1</v>
      </c>
      <c r="Y684" s="360" t="n">
        <v>0</v>
      </c>
      <c r="Z684" s="360" t="n"/>
      <c r="AA684" s="360" t="n"/>
      <c r="AB684" s="360" t="n"/>
    </row>
    <row r="685">
      <c r="A685" s="360" t="n">
        <v>50</v>
      </c>
      <c r="B685" s="360" t="n">
        <v>0</v>
      </c>
      <c r="C685" s="360" t="n">
        <v>0</v>
      </c>
      <c r="D685" s="360" t="n">
        <v>1</v>
      </c>
      <c r="E685" s="360" t="n">
        <v>217</v>
      </c>
      <c r="F685" s="360">
        <f>ROUND(Source!AU666,O685)</f>
        <v/>
      </c>
      <c r="G685" s="360" t="inlineStr">
        <is>
          <t>Прочие</t>
        </is>
      </c>
      <c r="H685" s="360" t="inlineStr">
        <is>
          <t>Прочие работы с НР и СП</t>
        </is>
      </c>
      <c r="I685" s="360" t="n"/>
      <c r="J685" s="360" t="n"/>
      <c r="K685" s="360" t="n">
        <v>217</v>
      </c>
      <c r="L685" s="360" t="n">
        <v>18</v>
      </c>
      <c r="M685" s="360" t="n">
        <v>3</v>
      </c>
      <c r="N685" s="360" t="inlineStr"/>
      <c r="O685" s="360" t="n">
        <v>0</v>
      </c>
      <c r="P685" s="360" t="n"/>
      <c r="Q685" s="360" t="n"/>
      <c r="R685" s="360" t="n"/>
      <c r="S685" s="360" t="n"/>
      <c r="T685" s="360" t="n"/>
      <c r="U685" s="360" t="n"/>
      <c r="V685" s="360" t="n"/>
      <c r="W685" s="360" t="n">
        <v>0</v>
      </c>
      <c r="X685" s="360" t="n">
        <v>1</v>
      </c>
      <c r="Y685" s="360" t="n">
        <v>0</v>
      </c>
      <c r="Z685" s="360" t="n"/>
      <c r="AA685" s="360" t="n"/>
      <c r="AB685" s="360" t="n"/>
    </row>
    <row r="686">
      <c r="A686" s="360" t="n">
        <v>50</v>
      </c>
      <c r="B686" s="360" t="n">
        <v>0</v>
      </c>
      <c r="C686" s="360" t="n">
        <v>0</v>
      </c>
      <c r="D686" s="360" t="n">
        <v>1</v>
      </c>
      <c r="E686" s="360" t="n">
        <v>230</v>
      </c>
      <c r="F686" s="360">
        <f>ROUND(Source!BA666,O686)</f>
        <v/>
      </c>
      <c r="G686" s="360" t="inlineStr">
        <is>
          <t>ПрочиеЗатр</t>
        </is>
      </c>
      <c r="H686" s="360" t="inlineStr">
        <is>
          <t>Прочие затраты по ТСН-2001.16</t>
        </is>
      </c>
      <c r="I686" s="360" t="n"/>
      <c r="J686" s="360" t="n"/>
      <c r="K686" s="360" t="n">
        <v>230</v>
      </c>
      <c r="L686" s="360" t="n">
        <v>19</v>
      </c>
      <c r="M686" s="360" t="n">
        <v>3</v>
      </c>
      <c r="N686" s="360" t="inlineStr"/>
      <c r="O686" s="360" t="n">
        <v>0</v>
      </c>
      <c r="P686" s="360" t="n"/>
      <c r="Q686" s="360" t="n"/>
      <c r="R686" s="360" t="n"/>
      <c r="S686" s="360" t="n"/>
      <c r="T686" s="360" t="n"/>
      <c r="U686" s="360" t="n"/>
      <c r="V686" s="360" t="n"/>
      <c r="W686" s="360" t="n">
        <v>0</v>
      </c>
      <c r="X686" s="360" t="n">
        <v>1</v>
      </c>
      <c r="Y686" s="360" t="n">
        <v>0</v>
      </c>
      <c r="Z686" s="360" t="n"/>
      <c r="AA686" s="360" t="n"/>
      <c r="AB686" s="360" t="n"/>
    </row>
    <row r="687">
      <c r="A687" s="360" t="n">
        <v>50</v>
      </c>
      <c r="B687" s="360" t="n">
        <v>0</v>
      </c>
      <c r="C687" s="360" t="n">
        <v>0</v>
      </c>
      <c r="D687" s="360" t="n">
        <v>1</v>
      </c>
      <c r="E687" s="360" t="n">
        <v>206</v>
      </c>
      <c r="F687" s="360">
        <f>ROUND(Source!T666,O687)</f>
        <v/>
      </c>
      <c r="G687" s="360" t="inlineStr">
        <is>
          <t>ВозврМат</t>
        </is>
      </c>
      <c r="H687" s="360" t="inlineStr">
        <is>
          <t>Возврат материалов</t>
        </is>
      </c>
      <c r="I687" s="360" t="n"/>
      <c r="J687" s="360" t="n"/>
      <c r="K687" s="360" t="n">
        <v>206</v>
      </c>
      <c r="L687" s="360" t="n">
        <v>20</v>
      </c>
      <c r="M687" s="360" t="n">
        <v>3</v>
      </c>
      <c r="N687" s="360" t="inlineStr"/>
      <c r="O687" s="360" t="n">
        <v>0</v>
      </c>
      <c r="P687" s="360" t="n"/>
      <c r="Q687" s="360" t="n"/>
      <c r="R687" s="360" t="n"/>
      <c r="S687" s="360" t="n"/>
      <c r="T687" s="360" t="n"/>
      <c r="U687" s="360" t="n"/>
      <c r="V687" s="360" t="n"/>
      <c r="W687" s="360" t="n">
        <v>0</v>
      </c>
      <c r="X687" s="360" t="n">
        <v>1</v>
      </c>
      <c r="Y687" s="360" t="n">
        <v>0</v>
      </c>
      <c r="Z687" s="360" t="n"/>
      <c r="AA687" s="360" t="n"/>
      <c r="AB687" s="360" t="n"/>
    </row>
    <row r="688">
      <c r="A688" s="360" t="n">
        <v>50</v>
      </c>
      <c r="B688" s="360" t="n">
        <v>0</v>
      </c>
      <c r="C688" s="360" t="n">
        <v>0</v>
      </c>
      <c r="D688" s="360" t="n">
        <v>1</v>
      </c>
      <c r="E688" s="360" t="n">
        <v>207</v>
      </c>
      <c r="F688" s="360">
        <f>ROUND(Source!U666,O688)</f>
        <v/>
      </c>
      <c r="G688" s="360" t="inlineStr">
        <is>
          <t>ТрудСтр</t>
        </is>
      </c>
      <c r="H688" s="360" t="inlineStr">
        <is>
          <t>Трудозатраты строителей</t>
        </is>
      </c>
      <c r="I688" s="360" t="n"/>
      <c r="J688" s="360" t="n"/>
      <c r="K688" s="360" t="n">
        <v>207</v>
      </c>
      <c r="L688" s="360" t="n">
        <v>21</v>
      </c>
      <c r="M688" s="360" t="n">
        <v>3</v>
      </c>
      <c r="N688" s="360" t="inlineStr"/>
      <c r="O688" s="360" t="n">
        <v>7</v>
      </c>
      <c r="P688" s="360" t="n"/>
      <c r="Q688" s="360" t="n"/>
      <c r="R688" s="360" t="n"/>
      <c r="S688" s="360" t="n"/>
      <c r="T688" s="360" t="n"/>
      <c r="U688" s="360" t="n"/>
      <c r="V688" s="360" t="n"/>
      <c r="W688" s="360" t="n">
        <v>0</v>
      </c>
      <c r="X688" s="360" t="n">
        <v>1</v>
      </c>
      <c r="Y688" s="360" t="n">
        <v>0</v>
      </c>
      <c r="Z688" s="360" t="n"/>
      <c r="AA688" s="360" t="n"/>
      <c r="AB688" s="360" t="n"/>
    </row>
    <row r="689">
      <c r="A689" s="360" t="n">
        <v>50</v>
      </c>
      <c r="B689" s="360" t="n">
        <v>0</v>
      </c>
      <c r="C689" s="360" t="n">
        <v>0</v>
      </c>
      <c r="D689" s="360" t="n">
        <v>1</v>
      </c>
      <c r="E689" s="360" t="n">
        <v>208</v>
      </c>
      <c r="F689" s="360">
        <f>ROUND(Source!V666,O689)</f>
        <v/>
      </c>
      <c r="G689" s="360" t="inlineStr">
        <is>
          <t>ТрудМаш</t>
        </is>
      </c>
      <c r="H689" s="360" t="inlineStr">
        <is>
          <t>Трудозатраты машинистов</t>
        </is>
      </c>
      <c r="I689" s="360" t="n"/>
      <c r="J689" s="360" t="n"/>
      <c r="K689" s="360" t="n">
        <v>208</v>
      </c>
      <c r="L689" s="360" t="n">
        <v>22</v>
      </c>
      <c r="M689" s="360" t="n">
        <v>3</v>
      </c>
      <c r="N689" s="360" t="inlineStr"/>
      <c r="O689" s="360" t="n">
        <v>7</v>
      </c>
      <c r="P689" s="360" t="n"/>
      <c r="Q689" s="360" t="n"/>
      <c r="R689" s="360" t="n"/>
      <c r="S689" s="360" t="n"/>
      <c r="T689" s="360" t="n"/>
      <c r="U689" s="360" t="n"/>
      <c r="V689" s="360" t="n"/>
      <c r="W689" s="360" t="n">
        <v>0</v>
      </c>
      <c r="X689" s="360" t="n">
        <v>1</v>
      </c>
      <c r="Y689" s="360" t="n">
        <v>0</v>
      </c>
      <c r="Z689" s="360" t="n"/>
      <c r="AA689" s="360" t="n"/>
      <c r="AB689" s="360" t="n"/>
    </row>
    <row r="690">
      <c r="A690" s="360" t="n">
        <v>50</v>
      </c>
      <c r="B690" s="360" t="n">
        <v>0</v>
      </c>
      <c r="C690" s="360" t="n">
        <v>0</v>
      </c>
      <c r="D690" s="360" t="n">
        <v>1</v>
      </c>
      <c r="E690" s="360" t="n">
        <v>209</v>
      </c>
      <c r="F690" s="360">
        <f>ROUND(Source!W666,O690)</f>
        <v/>
      </c>
      <c r="G690" s="360" t="inlineStr">
        <is>
          <t>ТранспМат</t>
        </is>
      </c>
      <c r="H690" s="360" t="inlineStr">
        <is>
          <t>Транспорт материалов</t>
        </is>
      </c>
      <c r="I690" s="360" t="n"/>
      <c r="J690" s="360" t="n"/>
      <c r="K690" s="360" t="n">
        <v>209</v>
      </c>
      <c r="L690" s="360" t="n">
        <v>23</v>
      </c>
      <c r="M690" s="360" t="n">
        <v>3</v>
      </c>
      <c r="N690" s="360" t="inlineStr"/>
      <c r="O690" s="360" t="n">
        <v>0</v>
      </c>
      <c r="P690" s="360" t="n"/>
      <c r="Q690" s="360" t="n"/>
      <c r="R690" s="360" t="n"/>
      <c r="S690" s="360" t="n"/>
      <c r="T690" s="360" t="n"/>
      <c r="U690" s="360" t="n"/>
      <c r="V690" s="360" t="n"/>
      <c r="W690" s="360" t="n">
        <v>0</v>
      </c>
      <c r="X690" s="360" t="n">
        <v>1</v>
      </c>
      <c r="Y690" s="360" t="n">
        <v>0</v>
      </c>
      <c r="Z690" s="360" t="n"/>
      <c r="AA690" s="360" t="n"/>
      <c r="AB690" s="360" t="n"/>
    </row>
    <row r="691">
      <c r="A691" s="360" t="n">
        <v>50</v>
      </c>
      <c r="B691" s="360" t="n">
        <v>0</v>
      </c>
      <c r="C691" s="360" t="n">
        <v>0</v>
      </c>
      <c r="D691" s="360" t="n">
        <v>1</v>
      </c>
      <c r="E691" s="360" t="n">
        <v>233</v>
      </c>
      <c r="F691" s="360">
        <f>ROUND(Source!BD666,O691)</f>
        <v/>
      </c>
      <c r="G691" s="360" t="inlineStr">
        <is>
          <t>Перевозка</t>
        </is>
      </c>
      <c r="H691" s="360" t="inlineStr">
        <is>
          <t>Перевозка грузов</t>
        </is>
      </c>
      <c r="I691" s="360" t="n"/>
      <c r="J691" s="360" t="n"/>
      <c r="K691" s="360" t="n">
        <v>233</v>
      </c>
      <c r="L691" s="360" t="n">
        <v>24</v>
      </c>
      <c r="M691" s="360" t="n">
        <v>3</v>
      </c>
      <c r="N691" s="360" t="inlineStr"/>
      <c r="O691" s="360" t="n">
        <v>0</v>
      </c>
      <c r="P691" s="360" t="n"/>
      <c r="Q691" s="360" t="n"/>
      <c r="R691" s="360" t="n"/>
      <c r="S691" s="360" t="n"/>
      <c r="T691" s="360" t="n"/>
      <c r="U691" s="360" t="n"/>
      <c r="V691" s="360" t="n"/>
      <c r="W691" s="360" t="n">
        <v>0</v>
      </c>
      <c r="X691" s="360" t="n">
        <v>1</v>
      </c>
      <c r="Y691" s="360" t="n">
        <v>0</v>
      </c>
      <c r="Z691" s="360" t="n"/>
      <c r="AA691" s="360" t="n"/>
      <c r="AB691" s="360" t="n"/>
    </row>
    <row r="692">
      <c r="A692" s="360" t="n">
        <v>50</v>
      </c>
      <c r="B692" s="360" t="n">
        <v>0</v>
      </c>
      <c r="C692" s="360" t="n">
        <v>0</v>
      </c>
      <c r="D692" s="360" t="n">
        <v>1</v>
      </c>
      <c r="E692" s="360" t="n">
        <v>210</v>
      </c>
      <c r="F692" s="360">
        <f>ROUND(Source!X666,O692)</f>
        <v/>
      </c>
      <c r="G692" s="360" t="inlineStr">
        <is>
          <t>НР</t>
        </is>
      </c>
      <c r="H692" s="360" t="inlineStr">
        <is>
          <t>Накладные расходы</t>
        </is>
      </c>
      <c r="I692" s="360" t="n"/>
      <c r="J692" s="360" t="n"/>
      <c r="K692" s="360" t="n">
        <v>210</v>
      </c>
      <c r="L692" s="360" t="n">
        <v>25</v>
      </c>
      <c r="M692" s="360" t="n">
        <v>3</v>
      </c>
      <c r="N692" s="360" t="inlineStr"/>
      <c r="O692" s="360" t="n">
        <v>0</v>
      </c>
      <c r="P692" s="360" t="n"/>
      <c r="Q692" s="360" t="n"/>
      <c r="R692" s="360" t="n"/>
      <c r="S692" s="360" t="n"/>
      <c r="T692" s="360" t="n"/>
      <c r="U692" s="360" t="n"/>
      <c r="V692" s="360" t="n"/>
      <c r="W692" s="360" t="n">
        <v>0</v>
      </c>
      <c r="X692" s="360" t="n">
        <v>1</v>
      </c>
      <c r="Y692" s="360" t="n">
        <v>0</v>
      </c>
      <c r="Z692" s="360" t="n"/>
      <c r="AA692" s="360" t="n"/>
      <c r="AB692" s="360" t="n"/>
    </row>
    <row r="693">
      <c r="A693" s="360" t="n">
        <v>50</v>
      </c>
      <c r="B693" s="360" t="n">
        <v>0</v>
      </c>
      <c r="C693" s="360" t="n">
        <v>0</v>
      </c>
      <c r="D693" s="360" t="n">
        <v>1</v>
      </c>
      <c r="E693" s="360" t="n">
        <v>211</v>
      </c>
      <c r="F693" s="360">
        <f>ROUND(Source!Y666,O693)</f>
        <v/>
      </c>
      <c r="G693" s="360" t="inlineStr">
        <is>
          <t>СмПриб</t>
        </is>
      </c>
      <c r="H693" s="360" t="inlineStr">
        <is>
          <t>Сметная прибыль</t>
        </is>
      </c>
      <c r="I693" s="360" t="n"/>
      <c r="J693" s="360" t="n"/>
      <c r="K693" s="360" t="n">
        <v>211</v>
      </c>
      <c r="L693" s="360" t="n">
        <v>26</v>
      </c>
      <c r="M693" s="360" t="n">
        <v>3</v>
      </c>
      <c r="N693" s="360" t="inlineStr"/>
      <c r="O693" s="360" t="n">
        <v>0</v>
      </c>
      <c r="P693" s="360" t="n"/>
      <c r="Q693" s="360" t="n"/>
      <c r="R693" s="360" t="n"/>
      <c r="S693" s="360" t="n"/>
      <c r="T693" s="360" t="n"/>
      <c r="U693" s="360" t="n"/>
      <c r="V693" s="360" t="n"/>
      <c r="W693" s="360" t="n">
        <v>0</v>
      </c>
      <c r="X693" s="360" t="n">
        <v>1</v>
      </c>
      <c r="Y693" s="360" t="n">
        <v>0</v>
      </c>
      <c r="Z693" s="360" t="n"/>
      <c r="AA693" s="360" t="n"/>
      <c r="AB693" s="360" t="n"/>
    </row>
    <row r="694">
      <c r="A694" s="360" t="n">
        <v>50</v>
      </c>
      <c r="B694" s="360" t="n">
        <v>0</v>
      </c>
      <c r="C694" s="360" t="n">
        <v>0</v>
      </c>
      <c r="D694" s="360" t="n">
        <v>1</v>
      </c>
      <c r="E694" s="360" t="n">
        <v>224</v>
      </c>
      <c r="F694" s="360">
        <f>ROUND(Source!AR666,O694)</f>
        <v/>
      </c>
      <c r="G694" s="360" t="inlineStr">
        <is>
          <t>Всего</t>
        </is>
      </c>
      <c r="H694" s="360" t="inlineStr">
        <is>
          <t>Всего с НР и СП</t>
        </is>
      </c>
      <c r="I694" s="360" t="n"/>
      <c r="J694" s="360" t="n"/>
      <c r="K694" s="360" t="n">
        <v>224</v>
      </c>
      <c r="L694" s="360" t="n">
        <v>27</v>
      </c>
      <c r="M694" s="360" t="n">
        <v>3</v>
      </c>
      <c r="N694" s="360" t="inlineStr"/>
      <c r="O694" s="360" t="n">
        <v>0</v>
      </c>
      <c r="P694" s="360" t="n"/>
      <c r="Q694" s="360" t="n"/>
      <c r="R694" s="360" t="n"/>
      <c r="S694" s="360" t="n"/>
      <c r="T694" s="360" t="n"/>
      <c r="U694" s="360" t="n"/>
      <c r="V694" s="360" t="n"/>
      <c r="W694" s="360" t="n">
        <v>0</v>
      </c>
      <c r="X694" s="360" t="n">
        <v>1</v>
      </c>
      <c r="Y694" s="360" t="n">
        <v>0</v>
      </c>
      <c r="Z694" s="360" t="n"/>
      <c r="AA694" s="360" t="n"/>
      <c r="AB694" s="360" t="n"/>
    </row>
    <row r="695">
      <c r="A695" s="360" t="n">
        <v>50</v>
      </c>
      <c r="B695" s="360" t="n">
        <v>0</v>
      </c>
      <c r="C695" s="360" t="n">
        <v>0</v>
      </c>
      <c r="D695" s="360" t="n">
        <v>2</v>
      </c>
      <c r="E695" s="360" t="n">
        <v>0</v>
      </c>
      <c r="F695" s="360">
        <f>ROUND(F694,O695)</f>
        <v/>
      </c>
      <c r="G695" s="360" t="inlineStr">
        <is>
          <t>и1</t>
        </is>
      </c>
      <c r="H695" s="360" t="inlineStr">
        <is>
          <t>Итого</t>
        </is>
      </c>
      <c r="I695" s="360" t="n"/>
      <c r="J695" s="360" t="n"/>
      <c r="K695" s="360" t="n">
        <v>212</v>
      </c>
      <c r="L695" s="360" t="n">
        <v>28</v>
      </c>
      <c r="M695" s="360" t="n">
        <v>0</v>
      </c>
      <c r="N695" s="360" t="inlineStr"/>
      <c r="O695" s="360" t="n">
        <v>0</v>
      </c>
      <c r="P695" s="360" t="n"/>
      <c r="Q695" s="360" t="n"/>
      <c r="R695" s="360" t="n"/>
      <c r="S695" s="360" t="n"/>
      <c r="T695" s="360" t="n"/>
      <c r="U695" s="360" t="n"/>
      <c r="V695" s="360" t="n"/>
      <c r="W695" s="360" t="n">
        <v>0</v>
      </c>
      <c r="X695" s="360" t="n">
        <v>1</v>
      </c>
      <c r="Y695" s="360" t="n">
        <v>0</v>
      </c>
      <c r="Z695" s="360" t="n"/>
      <c r="AA695" s="360" t="n"/>
      <c r="AB695" s="360" t="n"/>
    </row>
    <row r="696">
      <c r="A696" s="360" t="n">
        <v>50</v>
      </c>
      <c r="B696" s="360" t="n">
        <v>0</v>
      </c>
      <c r="C696" s="360" t="n">
        <v>0</v>
      </c>
      <c r="D696" s="360" t="n">
        <v>2</v>
      </c>
      <c r="E696" s="360" t="n">
        <v>0</v>
      </c>
      <c r="F696" s="360">
        <f>ROUND(F695*0.22,O696)</f>
        <v/>
      </c>
      <c r="G696" s="360" t="inlineStr">
        <is>
          <t>и2</t>
        </is>
      </c>
      <c r="H696" s="360" t="inlineStr">
        <is>
          <t>НДС 22%</t>
        </is>
      </c>
      <c r="I696" s="360" t="n"/>
      <c r="J696" s="360" t="n"/>
      <c r="K696" s="360" t="n">
        <v>212</v>
      </c>
      <c r="L696" s="360" t="n">
        <v>29</v>
      </c>
      <c r="M696" s="360" t="n">
        <v>0</v>
      </c>
      <c r="N696" s="360" t="inlineStr"/>
      <c r="O696" s="360" t="n">
        <v>0</v>
      </c>
      <c r="P696" s="360" t="n"/>
      <c r="Q696" s="360" t="n"/>
      <c r="R696" s="360" t="n"/>
      <c r="S696" s="360" t="n"/>
      <c r="T696" s="360" t="n"/>
      <c r="U696" s="360" t="n"/>
      <c r="V696" s="360" t="n"/>
      <c r="W696" s="360" t="n">
        <v>0</v>
      </c>
      <c r="X696" s="360" t="n">
        <v>1</v>
      </c>
      <c r="Y696" s="360" t="n">
        <v>0</v>
      </c>
      <c r="Z696" s="360" t="n"/>
      <c r="AA696" s="360" t="n"/>
      <c r="AB696" s="360" t="n"/>
    </row>
    <row r="697">
      <c r="A697" s="360" t="n">
        <v>50</v>
      </c>
      <c r="B697" s="360" t="n">
        <v>0</v>
      </c>
      <c r="C697" s="360" t="n">
        <v>0</v>
      </c>
      <c r="D697" s="360" t="n">
        <v>2</v>
      </c>
      <c r="E697" s="360" t="n">
        <v>213</v>
      </c>
      <c r="F697" s="360">
        <f>ROUND(F695+F696,O697)</f>
        <v/>
      </c>
      <c r="G697" s="360" t="inlineStr">
        <is>
          <t>и3</t>
        </is>
      </c>
      <c r="H697" s="360" t="inlineStr">
        <is>
          <t>Всего</t>
        </is>
      </c>
      <c r="I697" s="360" t="n"/>
      <c r="J697" s="360" t="n"/>
      <c r="K697" s="360" t="n">
        <v>212</v>
      </c>
      <c r="L697" s="360" t="n">
        <v>30</v>
      </c>
      <c r="M697" s="360" t="n">
        <v>0</v>
      </c>
      <c r="N697" s="360" t="inlineStr"/>
      <c r="O697" s="360" t="n">
        <v>0</v>
      </c>
      <c r="P697" s="360" t="n"/>
      <c r="Q697" s="360" t="n"/>
      <c r="R697" s="360" t="n"/>
      <c r="S697" s="360" t="n"/>
      <c r="T697" s="360" t="n"/>
      <c r="U697" s="360" t="n"/>
      <c r="V697" s="360" t="n"/>
      <c r="W697" s="360" t="n">
        <v>0</v>
      </c>
      <c r="X697" s="360" t="n">
        <v>1</v>
      </c>
      <c r="Y697" s="360" t="n">
        <v>0</v>
      </c>
      <c r="Z697" s="360" t="n"/>
      <c r="AA697" s="360" t="n"/>
      <c r="AB697" s="360" t="n"/>
    </row>
    <row r="698"/>
    <row r="699">
      <c r="A699" s="356" t="n">
        <v>3</v>
      </c>
      <c r="B699" s="356" t="n">
        <v>0</v>
      </c>
      <c r="C699" s="356" t="n"/>
      <c r="D699" s="356">
        <f>ROW(A706)</f>
        <v/>
      </c>
      <c r="E699" s="356" t="n"/>
      <c r="F699" s="356" t="inlineStr">
        <is>
          <t>Новая локальная смета</t>
        </is>
      </c>
      <c r="G699" s="356" t="inlineStr">
        <is>
          <t>Иванова, д 13А, кв 21</t>
        </is>
      </c>
      <c r="H699" s="356" t="inlineStr"/>
      <c r="I699" s="356" t="n">
        <v>0</v>
      </c>
      <c r="J699" s="356" t="inlineStr"/>
      <c r="K699" s="356" t="n">
        <v>0</v>
      </c>
      <c r="L699" s="356" t="inlineStr">
        <is>
          <t>Новая локальная смета</t>
        </is>
      </c>
      <c r="M699" s="356" t="inlineStr"/>
      <c r="N699" s="356" t="n"/>
      <c r="O699" s="356" t="n"/>
      <c r="P699" s="356" t="n"/>
      <c r="Q699" s="356" t="n"/>
      <c r="R699" s="356" t="n"/>
      <c r="S699" s="356" t="n">
        <v>0</v>
      </c>
      <c r="T699" s="356" t="n"/>
      <c r="U699" s="356" t="inlineStr"/>
      <c r="V699" s="356" t="n">
        <v>0</v>
      </c>
      <c r="W699" s="356" t="n"/>
      <c r="X699" s="356" t="n"/>
      <c r="Y699" s="356" t="n"/>
      <c r="Z699" s="356" t="n"/>
      <c r="AA699" s="356" t="n"/>
      <c r="AB699" s="356" t="inlineStr"/>
      <c r="AC699" s="356" t="inlineStr"/>
      <c r="AD699" s="356" t="inlineStr"/>
      <c r="AE699" s="356" t="inlineStr"/>
      <c r="AF699" s="356" t="inlineStr"/>
      <c r="AG699" s="356" t="inlineStr"/>
      <c r="AH699" s="356" t="n"/>
      <c r="AI699" s="356" t="n"/>
      <c r="AJ699" s="356" t="n"/>
      <c r="AK699" s="356" t="n"/>
      <c r="AL699" s="356" t="n"/>
      <c r="AM699" s="356" t="n"/>
      <c r="AN699" s="356" t="n"/>
      <c r="AO699" s="356" t="n"/>
      <c r="AP699" s="356" t="inlineStr"/>
      <c r="AQ699" s="356" t="inlineStr"/>
      <c r="AR699" s="356" t="inlineStr"/>
      <c r="AS699" s="356" t="n"/>
      <c r="AT699" s="356" t="n"/>
      <c r="AU699" s="356" t="n"/>
      <c r="AV699" s="356" t="n"/>
      <c r="AW699" s="356" t="n"/>
      <c r="AX699" s="356" t="n"/>
      <c r="AY699" s="356" t="n"/>
      <c r="AZ699" s="356" t="inlineStr"/>
      <c r="BA699" s="356" t="n"/>
      <c r="BB699" s="356" t="inlineStr"/>
      <c r="BC699" s="356" t="inlineStr"/>
      <c r="BD699" s="356" t="inlineStr"/>
      <c r="BE699" s="356" t="inlineStr"/>
      <c r="BF699" s="356" t="inlineStr"/>
      <c r="BG699" s="356" t="inlineStr"/>
      <c r="BH699" s="356" t="inlineStr"/>
      <c r="BI699" s="356" t="inlineStr"/>
      <c r="BJ699" s="356" t="inlineStr"/>
      <c r="BK699" s="356" t="inlineStr"/>
      <c r="BL699" s="356" t="inlineStr"/>
      <c r="BM699" s="356" t="inlineStr"/>
      <c r="BN699" s="356" t="inlineStr"/>
      <c r="BO699" s="356" t="inlineStr"/>
      <c r="BP699" s="356" t="inlineStr"/>
      <c r="BQ699" s="356" t="n"/>
      <c r="BR699" s="356" t="n"/>
      <c r="BS699" s="356" t="n"/>
      <c r="BT699" s="356" t="n"/>
      <c r="BU699" s="356" t="n"/>
      <c r="BV699" s="356" t="n"/>
      <c r="BW699" s="356" t="n"/>
      <c r="BX699" s="356" t="n">
        <v>0</v>
      </c>
      <c r="BY699" s="356" t="n"/>
      <c r="BZ699" s="356" t="n"/>
      <c r="CA699" s="356" t="n"/>
      <c r="CB699" s="356" t="n"/>
      <c r="CC699" s="356" t="n"/>
      <c r="CD699" s="356" t="n"/>
      <c r="CE699" s="356" t="n"/>
      <c r="CF699" s="356" t="n">
        <v>0</v>
      </c>
      <c r="CG699" s="356" t="n">
        <v>0</v>
      </c>
      <c r="CH699" s="356" t="n"/>
      <c r="CI699" s="356" t="inlineStr"/>
      <c r="CJ699" s="356" t="inlineStr"/>
      <c r="CK699" t="inlineStr"/>
      <c r="CL699" t="inlineStr"/>
      <c r="CM699" t="inlineStr"/>
      <c r="CN699" t="inlineStr"/>
      <c r="CO699" t="inlineStr"/>
      <c r="CP699" t="inlineStr"/>
      <c r="CQ699" t="inlineStr"/>
    </row>
    <row r="700"/>
    <row r="701">
      <c r="A701" s="358" t="n">
        <v>52</v>
      </c>
      <c r="B701" s="358">
        <f>B706</f>
        <v/>
      </c>
      <c r="C701" s="358">
        <f>C706</f>
        <v/>
      </c>
      <c r="D701" s="358">
        <f>D706</f>
        <v/>
      </c>
      <c r="E701" s="358">
        <f>E706</f>
        <v/>
      </c>
      <c r="F701" s="358">
        <f>F706</f>
        <v/>
      </c>
      <c r="G701" s="358">
        <f>G706</f>
        <v/>
      </c>
      <c r="H701" s="358" t="n"/>
      <c r="I701" s="358" t="n"/>
      <c r="J701" s="358" t="n"/>
      <c r="K701" s="358" t="n"/>
      <c r="L701" s="358" t="n"/>
      <c r="M701" s="358" t="n"/>
      <c r="N701" s="358" t="n"/>
      <c r="O701" s="358">
        <f>O706</f>
        <v/>
      </c>
      <c r="P701" s="358">
        <f>P706</f>
        <v/>
      </c>
      <c r="Q701" s="358">
        <f>Q706</f>
        <v/>
      </c>
      <c r="R701" s="358">
        <f>R706</f>
        <v/>
      </c>
      <c r="S701" s="358">
        <f>S706</f>
        <v/>
      </c>
      <c r="T701" s="358">
        <f>T706</f>
        <v/>
      </c>
      <c r="U701" s="358">
        <f>U706</f>
        <v/>
      </c>
      <c r="V701" s="358">
        <f>V706</f>
        <v/>
      </c>
      <c r="W701" s="358">
        <f>W706</f>
        <v/>
      </c>
      <c r="X701" s="358">
        <f>X706</f>
        <v/>
      </c>
      <c r="Y701" s="358">
        <f>Y706</f>
        <v/>
      </c>
      <c r="Z701" s="358">
        <f>Z706</f>
        <v/>
      </c>
      <c r="AA701" s="358">
        <f>AA706</f>
        <v/>
      </c>
      <c r="AB701" s="358">
        <f>AB706</f>
        <v/>
      </c>
      <c r="AC701" s="358">
        <f>AC706</f>
        <v/>
      </c>
      <c r="AD701" s="358">
        <f>AD706</f>
        <v/>
      </c>
      <c r="AE701" s="358">
        <f>AE706</f>
        <v/>
      </c>
      <c r="AF701" s="358">
        <f>AF706</f>
        <v/>
      </c>
      <c r="AG701" s="358">
        <f>AG706</f>
        <v/>
      </c>
      <c r="AH701" s="358">
        <f>AH706</f>
        <v/>
      </c>
      <c r="AI701" s="358">
        <f>AI706</f>
        <v/>
      </c>
      <c r="AJ701" s="358">
        <f>AJ706</f>
        <v/>
      </c>
      <c r="AK701" s="358">
        <f>AK706</f>
        <v/>
      </c>
      <c r="AL701" s="358">
        <f>AL706</f>
        <v/>
      </c>
      <c r="AM701" s="358">
        <f>AM706</f>
        <v/>
      </c>
      <c r="AN701" s="358">
        <f>AN706</f>
        <v/>
      </c>
      <c r="AO701" s="358">
        <f>AO706</f>
        <v/>
      </c>
      <c r="AP701" s="358">
        <f>AP706</f>
        <v/>
      </c>
      <c r="AQ701" s="358">
        <f>AQ706</f>
        <v/>
      </c>
      <c r="AR701" s="358">
        <f>AR706</f>
        <v/>
      </c>
      <c r="AS701" s="358">
        <f>AS706</f>
        <v/>
      </c>
      <c r="AT701" s="358">
        <f>AT706</f>
        <v/>
      </c>
      <c r="AU701" s="358">
        <f>AU706</f>
        <v/>
      </c>
      <c r="AV701" s="358">
        <f>AV706</f>
        <v/>
      </c>
      <c r="AW701" s="358">
        <f>AW706</f>
        <v/>
      </c>
      <c r="AX701" s="358">
        <f>AX706</f>
        <v/>
      </c>
      <c r="AY701" s="358">
        <f>AY706</f>
        <v/>
      </c>
      <c r="AZ701" s="358">
        <f>AZ706</f>
        <v/>
      </c>
      <c r="BA701" s="358">
        <f>BA706</f>
        <v/>
      </c>
      <c r="BB701" s="358">
        <f>BB706</f>
        <v/>
      </c>
      <c r="BC701" s="358">
        <f>BC706</f>
        <v/>
      </c>
      <c r="BD701" s="358">
        <f>BD706</f>
        <v/>
      </c>
      <c r="BE701" s="358">
        <f>BE706</f>
        <v/>
      </c>
      <c r="BF701" s="358">
        <f>BF706</f>
        <v/>
      </c>
      <c r="BG701" s="358">
        <f>BG706</f>
        <v/>
      </c>
      <c r="BH701" s="358">
        <f>BH706</f>
        <v/>
      </c>
      <c r="BI701" s="358">
        <f>BI706</f>
        <v/>
      </c>
      <c r="BJ701" s="358">
        <f>BJ706</f>
        <v/>
      </c>
      <c r="BK701" s="358">
        <f>BK706</f>
        <v/>
      </c>
      <c r="BL701" s="358">
        <f>BL706</f>
        <v/>
      </c>
      <c r="BM701" s="358">
        <f>BM706</f>
        <v/>
      </c>
      <c r="BN701" s="358">
        <f>BN706</f>
        <v/>
      </c>
      <c r="BO701" s="358">
        <f>BO706</f>
        <v/>
      </c>
      <c r="BP701" s="358">
        <f>BP706</f>
        <v/>
      </c>
      <c r="BQ701" s="358">
        <f>BQ706</f>
        <v/>
      </c>
      <c r="BR701" s="358">
        <f>BR706</f>
        <v/>
      </c>
      <c r="BS701" s="358">
        <f>BS706</f>
        <v/>
      </c>
      <c r="BT701" s="358">
        <f>BT706</f>
        <v/>
      </c>
      <c r="BU701" s="358">
        <f>BU706</f>
        <v/>
      </c>
      <c r="BV701" s="358">
        <f>BV706</f>
        <v/>
      </c>
      <c r="BW701" s="358">
        <f>BW706</f>
        <v/>
      </c>
      <c r="BX701" s="358">
        <f>BX706</f>
        <v/>
      </c>
      <c r="BY701" s="358">
        <f>BY706</f>
        <v/>
      </c>
      <c r="BZ701" s="358">
        <f>BZ706</f>
        <v/>
      </c>
      <c r="CA701" s="358">
        <f>CA706</f>
        <v/>
      </c>
      <c r="CB701" s="358">
        <f>CB706</f>
        <v/>
      </c>
      <c r="CC701" s="358">
        <f>CC706</f>
        <v/>
      </c>
      <c r="CD701" s="358">
        <f>CD706</f>
        <v/>
      </c>
      <c r="CE701" s="358">
        <f>CE706</f>
        <v/>
      </c>
      <c r="CF701" s="358">
        <f>CF706</f>
        <v/>
      </c>
      <c r="CG701" s="358">
        <f>CG706</f>
        <v/>
      </c>
      <c r="CH701" s="358">
        <f>CH706</f>
        <v/>
      </c>
      <c r="CI701" s="358">
        <f>CI706</f>
        <v/>
      </c>
      <c r="CJ701" s="358">
        <f>CJ706</f>
        <v/>
      </c>
      <c r="CK701" s="358">
        <f>CK706</f>
        <v/>
      </c>
      <c r="CL701" s="358">
        <f>CL706</f>
        <v/>
      </c>
      <c r="CM701" s="358">
        <f>CM706</f>
        <v/>
      </c>
      <c r="CN701" s="358">
        <f>CN706</f>
        <v/>
      </c>
      <c r="CO701" s="358">
        <f>CO706</f>
        <v/>
      </c>
      <c r="CP701" s="358">
        <f>CP706</f>
        <v/>
      </c>
      <c r="CQ701" s="358">
        <f>CQ706</f>
        <v/>
      </c>
      <c r="CR701" s="358">
        <f>CR706</f>
        <v/>
      </c>
      <c r="CS701" s="358">
        <f>CS706</f>
        <v/>
      </c>
      <c r="CT701" s="358">
        <f>CT706</f>
        <v/>
      </c>
      <c r="CU701" s="358">
        <f>CU706</f>
        <v/>
      </c>
      <c r="CV701" s="358">
        <f>CV706</f>
        <v/>
      </c>
      <c r="CW701" s="358">
        <f>CW706</f>
        <v/>
      </c>
      <c r="CX701" s="358">
        <f>CX706</f>
        <v/>
      </c>
      <c r="CY701" s="358">
        <f>CY706</f>
        <v/>
      </c>
      <c r="CZ701" s="358">
        <f>CZ706</f>
        <v/>
      </c>
      <c r="DA701" s="358">
        <f>DA706</f>
        <v/>
      </c>
      <c r="DB701" s="358">
        <f>DB706</f>
        <v/>
      </c>
      <c r="DC701" s="358">
        <f>DC706</f>
        <v/>
      </c>
      <c r="DD701" s="358">
        <f>DD706</f>
        <v/>
      </c>
      <c r="DE701" s="358">
        <f>DE706</f>
        <v/>
      </c>
      <c r="DF701" s="358">
        <f>DF706</f>
        <v/>
      </c>
      <c r="DG701" s="359">
        <f>DG706</f>
        <v/>
      </c>
      <c r="DH701" s="359">
        <f>DH706</f>
        <v/>
      </c>
      <c r="DI701" s="359">
        <f>DI706</f>
        <v/>
      </c>
      <c r="DJ701" s="359">
        <f>DJ706</f>
        <v/>
      </c>
      <c r="DK701" s="359">
        <f>DK706</f>
        <v/>
      </c>
      <c r="DL701" s="359">
        <f>DL706</f>
        <v/>
      </c>
      <c r="DM701" s="359">
        <f>DM706</f>
        <v/>
      </c>
      <c r="DN701" s="359">
        <f>DN706</f>
        <v/>
      </c>
      <c r="DO701" s="359">
        <f>DO706</f>
        <v/>
      </c>
      <c r="DP701" s="359">
        <f>DP706</f>
        <v/>
      </c>
      <c r="DQ701" s="359">
        <f>DQ706</f>
        <v/>
      </c>
      <c r="DR701" s="359">
        <f>DR706</f>
        <v/>
      </c>
      <c r="DS701" s="359">
        <f>DS706</f>
        <v/>
      </c>
      <c r="DT701" s="359">
        <f>DT706</f>
        <v/>
      </c>
      <c r="DU701" s="359">
        <f>DU706</f>
        <v/>
      </c>
      <c r="DV701" s="359">
        <f>DV706</f>
        <v/>
      </c>
      <c r="DW701" s="359">
        <f>DW706</f>
        <v/>
      </c>
      <c r="DX701" s="359">
        <f>DX706</f>
        <v/>
      </c>
      <c r="DY701" s="359">
        <f>DY706</f>
        <v/>
      </c>
      <c r="DZ701" s="359">
        <f>DZ706</f>
        <v/>
      </c>
      <c r="EA701" s="359">
        <f>EA706</f>
        <v/>
      </c>
      <c r="EB701" s="359">
        <f>EB706</f>
        <v/>
      </c>
      <c r="EC701" s="359">
        <f>EC706</f>
        <v/>
      </c>
      <c r="ED701" s="359">
        <f>ED706</f>
        <v/>
      </c>
      <c r="EE701" s="359">
        <f>EE706</f>
        <v/>
      </c>
      <c r="EF701" s="359">
        <f>EF706</f>
        <v/>
      </c>
      <c r="EG701" s="359">
        <f>EG706</f>
        <v/>
      </c>
      <c r="EH701" s="359">
        <f>EH706</f>
        <v/>
      </c>
      <c r="EI701" s="359">
        <f>EI706</f>
        <v/>
      </c>
      <c r="EJ701" s="359">
        <f>EJ706</f>
        <v/>
      </c>
      <c r="EK701" s="359">
        <f>EK706</f>
        <v/>
      </c>
      <c r="EL701" s="359">
        <f>EL706</f>
        <v/>
      </c>
      <c r="EM701" s="359">
        <f>EM706</f>
        <v/>
      </c>
      <c r="EN701" s="359">
        <f>EN706</f>
        <v/>
      </c>
      <c r="EO701" s="359">
        <f>EO706</f>
        <v/>
      </c>
      <c r="EP701" s="359">
        <f>EP706</f>
        <v/>
      </c>
      <c r="EQ701" s="359">
        <f>EQ706</f>
        <v/>
      </c>
      <c r="ER701" s="359">
        <f>ER706</f>
        <v/>
      </c>
      <c r="ES701" s="359">
        <f>ES706</f>
        <v/>
      </c>
      <c r="ET701" s="359">
        <f>ET706</f>
        <v/>
      </c>
      <c r="EU701" s="359">
        <f>EU706</f>
        <v/>
      </c>
      <c r="EV701" s="359">
        <f>EV706</f>
        <v/>
      </c>
      <c r="EW701" s="359">
        <f>EW706</f>
        <v/>
      </c>
      <c r="EX701" s="359">
        <f>EX706</f>
        <v/>
      </c>
      <c r="EY701" s="359">
        <f>EY706</f>
        <v/>
      </c>
      <c r="EZ701" s="359">
        <f>EZ706</f>
        <v/>
      </c>
      <c r="FA701" s="359">
        <f>FA706</f>
        <v/>
      </c>
      <c r="FB701" s="359">
        <f>FB706</f>
        <v/>
      </c>
      <c r="FC701" s="359">
        <f>FC706</f>
        <v/>
      </c>
      <c r="FD701" s="359">
        <f>FD706</f>
        <v/>
      </c>
      <c r="FE701" s="359">
        <f>FE706</f>
        <v/>
      </c>
      <c r="FF701" s="359">
        <f>FF706</f>
        <v/>
      </c>
      <c r="FG701" s="359">
        <f>FG706</f>
        <v/>
      </c>
      <c r="FH701" s="359">
        <f>FH706</f>
        <v/>
      </c>
      <c r="FI701" s="359">
        <f>FI706</f>
        <v/>
      </c>
      <c r="FJ701" s="359">
        <f>FJ706</f>
        <v/>
      </c>
      <c r="FK701" s="359">
        <f>FK706</f>
        <v/>
      </c>
      <c r="FL701" s="359">
        <f>FL706</f>
        <v/>
      </c>
      <c r="FM701" s="359">
        <f>FM706</f>
        <v/>
      </c>
      <c r="FN701" s="359">
        <f>FN706</f>
        <v/>
      </c>
      <c r="FO701" s="359">
        <f>FO706</f>
        <v/>
      </c>
      <c r="FP701" s="359">
        <f>FP706</f>
        <v/>
      </c>
      <c r="FQ701" s="359">
        <f>FQ706</f>
        <v/>
      </c>
      <c r="FR701" s="359">
        <f>FR706</f>
        <v/>
      </c>
      <c r="FS701" s="359">
        <f>FS706</f>
        <v/>
      </c>
      <c r="FT701" s="359">
        <f>FT706</f>
        <v/>
      </c>
      <c r="FU701" s="359">
        <f>FU706</f>
        <v/>
      </c>
      <c r="FV701" s="359">
        <f>FV706</f>
        <v/>
      </c>
      <c r="FW701" s="359">
        <f>FW706</f>
        <v/>
      </c>
      <c r="FX701" s="359">
        <f>FX706</f>
        <v/>
      </c>
      <c r="FY701" s="359">
        <f>FY706</f>
        <v/>
      </c>
      <c r="FZ701" s="359">
        <f>FZ706</f>
        <v/>
      </c>
      <c r="GA701" s="359">
        <f>GA706</f>
        <v/>
      </c>
      <c r="GB701" s="359">
        <f>GB706</f>
        <v/>
      </c>
      <c r="GC701" s="359">
        <f>GC706</f>
        <v/>
      </c>
      <c r="GD701" s="359">
        <f>GD706</f>
        <v/>
      </c>
      <c r="GE701" s="359">
        <f>GE706</f>
        <v/>
      </c>
      <c r="GF701" s="359">
        <f>GF706</f>
        <v/>
      </c>
      <c r="GG701" s="359">
        <f>GG706</f>
        <v/>
      </c>
      <c r="GH701" s="359">
        <f>GH706</f>
        <v/>
      </c>
      <c r="GI701" s="359">
        <f>GI706</f>
        <v/>
      </c>
      <c r="GJ701" s="359">
        <f>GJ706</f>
        <v/>
      </c>
      <c r="GK701" s="359">
        <f>GK706</f>
        <v/>
      </c>
      <c r="GL701" s="359">
        <f>GL706</f>
        <v/>
      </c>
      <c r="GM701" s="359">
        <f>GM706</f>
        <v/>
      </c>
      <c r="GN701" s="359">
        <f>GN706</f>
        <v/>
      </c>
      <c r="GO701" s="359">
        <f>GO706</f>
        <v/>
      </c>
      <c r="GP701" s="359">
        <f>GP706</f>
        <v/>
      </c>
      <c r="GQ701" s="359">
        <f>GQ706</f>
        <v/>
      </c>
      <c r="GR701" s="359">
        <f>GR706</f>
        <v/>
      </c>
      <c r="GS701" s="359">
        <f>GS706</f>
        <v/>
      </c>
      <c r="GT701" s="359">
        <f>GT706</f>
        <v/>
      </c>
      <c r="GU701" s="359">
        <f>GU706</f>
        <v/>
      </c>
      <c r="GV701" s="359">
        <f>GV706</f>
        <v/>
      </c>
      <c r="GW701" s="359">
        <f>GW706</f>
        <v/>
      </c>
      <c r="GX701" s="359">
        <f>GX706</f>
        <v/>
      </c>
    </row>
    <row r="702"/>
    <row r="703">
      <c r="A703" t="n">
        <v>17</v>
      </c>
      <c r="B703" t="n">
        <v>0</v>
      </c>
      <c r="C703">
        <f>ROW(SmtRes!A258)</f>
        <v/>
      </c>
      <c r="D703">
        <f>ROW(EtalonRes!A254)</f>
        <v/>
      </c>
      <c r="E703" t="inlineStr">
        <is>
          <t>1</t>
        </is>
      </c>
      <c r="F703" t="inlineStr">
        <is>
          <t>65-5-1</t>
        </is>
      </c>
      <c r="G703" t="inlineStr">
        <is>
          <t>Смена вентилей и клапанов обратных муфтовых диаметром до 20 мм/ прим 15мм</t>
        </is>
      </c>
      <c r="H703" t="inlineStr">
        <is>
          <t>100 шт.</t>
        </is>
      </c>
      <c r="I703">
        <f>ROUND(ROUND(1/100,4),7)</f>
        <v/>
      </c>
      <c r="J703" t="n">
        <v>0</v>
      </c>
      <c r="K703">
        <f>ROUND(ROUND(1/100,4),7)</f>
        <v/>
      </c>
      <c r="O703">
        <f>ROUND(CP703,0)</f>
        <v/>
      </c>
      <c r="P703">
        <f>ROUND(CQ703*I703,0)</f>
        <v/>
      </c>
      <c r="Q703">
        <f>(ROUND((ROUND(((ET703)*I703),0)*BB703),0)+ROUND((ROUND(((AE703-(EU703))*I703),0)*BS703),0))</f>
        <v/>
      </c>
      <c r="R703">
        <f>(ROUND((ROUND(((EU703)*I703),0)*BS703),0)+ROUND((ROUND(((AE703-(EU703))*I703),0)*BS703),0))</f>
        <v/>
      </c>
      <c r="S703">
        <f>ROUND(CT703*I703,0)</f>
        <v/>
      </c>
      <c r="T703">
        <f>ROUND(CU703*I703,0)</f>
        <v/>
      </c>
      <c r="U703">
        <f>ROUND(CV703*I703,7)</f>
        <v/>
      </c>
      <c r="V703">
        <f>ROUND(CW703*I703,7)</f>
        <v/>
      </c>
      <c r="W703">
        <f>ROUND(CX703*I703,0)</f>
        <v/>
      </c>
      <c r="X703">
        <f>ROUND(CY703,0)</f>
        <v/>
      </c>
      <c r="Y703">
        <f>ROUND(CZ703,0)</f>
        <v/>
      </c>
      <c r="AA703" t="n">
        <v>78855224</v>
      </c>
      <c r="AB703">
        <f>ROUND((AC703+AD703+AF703),2)</f>
        <v/>
      </c>
      <c r="AC703">
        <f>ROUND((ES703),2)</f>
        <v/>
      </c>
      <c r="AD703">
        <f>ROUND((((ET703)-(EU703))+AE703),2)</f>
        <v/>
      </c>
      <c r="AE703">
        <f>ROUND((EU703),2)</f>
        <v/>
      </c>
      <c r="AF703">
        <f>ROUND((EV703),2)</f>
        <v/>
      </c>
      <c r="AG703">
        <f>ROUND((AP703),2)</f>
        <v/>
      </c>
      <c r="AH703">
        <f>(EW703)</f>
        <v/>
      </c>
      <c r="AI703">
        <f>(EX703)</f>
        <v/>
      </c>
      <c r="AJ703">
        <f>(AS703)</f>
        <v/>
      </c>
      <c r="AK703" t="n">
        <v>2979.16</v>
      </c>
      <c r="AL703" t="n">
        <v>2240.13</v>
      </c>
      <c r="AM703" t="n">
        <v>4.36</v>
      </c>
      <c r="AN703" t="n">
        <v>0</v>
      </c>
      <c r="AO703" t="n">
        <v>734.67</v>
      </c>
      <c r="AP703" t="n">
        <v>0</v>
      </c>
      <c r="AQ703" t="n">
        <v>81</v>
      </c>
      <c r="AR703" t="n">
        <v>0</v>
      </c>
      <c r="AS703" t="n">
        <v>0</v>
      </c>
      <c r="AT703" t="n">
        <v>103</v>
      </c>
      <c r="AU703" t="n">
        <v>52</v>
      </c>
      <c r="AV703" t="n">
        <v>1</v>
      </c>
      <c r="AW703" t="n">
        <v>1</v>
      </c>
      <c r="AZ703" t="n">
        <v>1</v>
      </c>
      <c r="BA703" t="n">
        <v>52.25</v>
      </c>
      <c r="BB703" t="n">
        <v>24.98</v>
      </c>
      <c r="BC703" t="n">
        <v>10.16</v>
      </c>
      <c r="BD703" t="inlineStr"/>
      <c r="BE703" t="inlineStr"/>
      <c r="BF703" t="inlineStr"/>
      <c r="BG703" t="inlineStr"/>
      <c r="BH703" t="n">
        <v>0</v>
      </c>
      <c r="BI703" t="n">
        <v>1</v>
      </c>
      <c r="BJ703" t="inlineStr">
        <is>
          <t>ТЕРр Московской обл., 65-5-1, приказ Минстроя России №675/пр от 28.02.2017 № 263/пр</t>
        </is>
      </c>
      <c r="BM703" t="n">
        <v>65007</v>
      </c>
      <c r="BN703" t="n">
        <v>0</v>
      </c>
      <c r="BO703" t="inlineStr">
        <is>
          <t>65-5-1</t>
        </is>
      </c>
      <c r="BP703" t="n">
        <v>1</v>
      </c>
      <c r="BQ703" t="n">
        <v>6</v>
      </c>
      <c r="BR703" t="n">
        <v>0</v>
      </c>
      <c r="BS703" t="n">
        <v>52.25</v>
      </c>
      <c r="BT703" t="n">
        <v>1</v>
      </c>
      <c r="BU703" t="n">
        <v>1</v>
      </c>
      <c r="BV703" t="n">
        <v>1</v>
      </c>
      <c r="BW703" t="n">
        <v>1</v>
      </c>
      <c r="BX703" t="n">
        <v>1</v>
      </c>
      <c r="BY703" t="inlineStr"/>
      <c r="BZ703" t="n">
        <v>103</v>
      </c>
      <c r="CA703" t="n">
        <v>52</v>
      </c>
      <c r="CB703" t="inlineStr"/>
      <c r="CE703" t="n">
        <v>12</v>
      </c>
      <c r="CF703" t="n">
        <v>0</v>
      </c>
      <c r="CG703" t="n">
        <v>0</v>
      </c>
      <c r="CM703" t="n">
        <v>0</v>
      </c>
      <c r="CN703" t="inlineStr"/>
      <c r="CO703" t="n">
        <v>0</v>
      </c>
      <c r="CP703">
        <f>(P703+Q703+S703)</f>
        <v/>
      </c>
      <c r="CQ703">
        <f>AC703*BC703</f>
        <v/>
      </c>
      <c r="CR703">
        <f>(ROUND((ROUND(((ET703)*1),0)*BB703),0)+ROUND((ROUND(((AE703-(EU703))*1),0)*BS703),0))</f>
        <v/>
      </c>
      <c r="CS703">
        <f>(ROUND((ROUND(((EU703)*1),0)*BS703),0)+ROUND((ROUND(((AE703-(EU703))*1),0)*BS703),0))</f>
        <v/>
      </c>
      <c r="CT703">
        <f>AF703*BA703</f>
        <v/>
      </c>
      <c r="CU703">
        <f>AG703</f>
        <v/>
      </c>
      <c r="CV703">
        <f>AH703</f>
        <v/>
      </c>
      <c r="CW703">
        <f>AI703</f>
        <v/>
      </c>
      <c r="CX703">
        <f>AJ703</f>
        <v/>
      </c>
      <c r="CY703">
        <f>(((S703+R703)*AT703)/100)</f>
        <v/>
      </c>
      <c r="CZ703">
        <f>(((S703+R703)*AU703)/100)</f>
        <v/>
      </c>
      <c r="DC703" t="inlineStr"/>
      <c r="DD703" t="inlineStr"/>
      <c r="DE703" t="inlineStr"/>
      <c r="DF703" t="inlineStr"/>
      <c r="DG703" t="inlineStr"/>
      <c r="DH703" t="inlineStr"/>
      <c r="DI703" t="inlineStr"/>
      <c r="DJ703" t="inlineStr"/>
      <c r="DK703" t="inlineStr"/>
      <c r="DL703" t="inlineStr"/>
      <c r="DM703" t="inlineStr"/>
      <c r="DN703" t="n">
        <v>0</v>
      </c>
      <c r="DO703" t="n">
        <v>0</v>
      </c>
      <c r="DP703" t="n">
        <v>1</v>
      </c>
      <c r="DQ703" t="n">
        <v>1</v>
      </c>
      <c r="DU703" t="n">
        <v>1010</v>
      </c>
      <c r="DV703" t="inlineStr">
        <is>
          <t>100 шт.</t>
        </is>
      </c>
      <c r="DW703" t="inlineStr">
        <is>
          <t>100 шт.</t>
        </is>
      </c>
      <c r="DX703" t="n">
        <v>100</v>
      </c>
      <c r="DZ703" t="inlineStr"/>
      <c r="EA703" t="inlineStr"/>
      <c r="EB703" t="inlineStr"/>
      <c r="EC703" t="inlineStr"/>
      <c r="EE703" t="n">
        <v>78726000</v>
      </c>
      <c r="EF703" t="n">
        <v>6</v>
      </c>
      <c r="EG703" t="inlineStr">
        <is>
          <t>Ремонтно-строительные работы</t>
        </is>
      </c>
      <c r="EH703" t="n">
        <v>99</v>
      </c>
      <c r="EI703" t="inlineStr">
        <is>
          <t>Внутренние санитарно-технические работы</t>
        </is>
      </c>
      <c r="EJ703" t="n">
        <v>1</v>
      </c>
      <c r="EK703" t="n">
        <v>65007</v>
      </c>
      <c r="EL703" t="inlineStr">
        <is>
          <t>Внутренние санитарнотехнические работы: смена труб, санприборов, запорной арматуры и другое</t>
        </is>
      </c>
      <c r="EM703" t="inlineStr">
        <is>
          <t>рФЕР-65</t>
        </is>
      </c>
      <c r="EO703" t="inlineStr"/>
      <c r="EQ703" t="n">
        <v>0</v>
      </c>
      <c r="ER703" t="n">
        <v>2979.16</v>
      </c>
      <c r="ES703" t="n">
        <v>2240.13</v>
      </c>
      <c r="ET703" t="n">
        <v>4.36</v>
      </c>
      <c r="EU703" t="n">
        <v>0</v>
      </c>
      <c r="EV703" t="n">
        <v>734.67</v>
      </c>
      <c r="EW703" t="n">
        <v>81</v>
      </c>
      <c r="EX703" t="n">
        <v>0</v>
      </c>
      <c r="EY703" t="n">
        <v>0</v>
      </c>
      <c r="FQ703" t="n">
        <v>0</v>
      </c>
      <c r="FR703" t="n">
        <v>0</v>
      </c>
      <c r="FS703" t="n">
        <v>0</v>
      </c>
      <c r="FX703" t="n">
        <v>103</v>
      </c>
      <c r="FY703" t="n">
        <v>52</v>
      </c>
      <c r="GA703" t="inlineStr"/>
      <c r="GD703" t="n">
        <v>1</v>
      </c>
      <c r="GF703" t="n">
        <v>-797758115</v>
      </c>
      <c r="GG703" t="n">
        <v>2</v>
      </c>
      <c r="GH703" t="n">
        <v>1</v>
      </c>
      <c r="GI703" t="n">
        <v>2</v>
      </c>
      <c r="GJ703" t="n">
        <v>0</v>
      </c>
      <c r="GK703" t="n">
        <v>0</v>
      </c>
      <c r="GL703">
        <f>ROUND(IF(AND(BH703=3,BI703=3,FS703&lt;&gt;0),P703,0),0)</f>
        <v/>
      </c>
      <c r="GM703">
        <f>ROUND(O703+X703+Y703,0)+GX703</f>
        <v/>
      </c>
      <c r="GN703">
        <f>IF(OR(BI703=0,BI703=1),GM703-GX703,0)</f>
        <v/>
      </c>
      <c r="GO703">
        <f>IF(BI703=2,GM703-GX703,0)</f>
        <v/>
      </c>
      <c r="GP703">
        <f>IF(BI703=4,GM703-GX703,0)</f>
        <v/>
      </c>
      <c r="GR703" t="n">
        <v>0</v>
      </c>
      <c r="GS703" t="n">
        <v>3</v>
      </c>
      <c r="GT703" t="n">
        <v>0</v>
      </c>
      <c r="GU703" t="inlineStr"/>
      <c r="GV703">
        <f>ROUND((GT703),2)</f>
        <v/>
      </c>
      <c r="GW703" t="n">
        <v>1</v>
      </c>
      <c r="GX703">
        <f>ROUND(HC703*I703,0)</f>
        <v/>
      </c>
      <c r="HA703" t="n">
        <v>0</v>
      </c>
      <c r="HB703" t="n">
        <v>0</v>
      </c>
      <c r="HC703">
        <f>GV703*GW703</f>
        <v/>
      </c>
      <c r="HE703" t="inlineStr"/>
      <c r="HF703" t="inlineStr"/>
      <c r="HM703" t="inlineStr"/>
      <c r="HN703" t="inlineStr">
        <is>
          <t>Пр/812-099.2-1</t>
        </is>
      </c>
      <c r="HO703" t="inlineStr">
        <is>
          <t>Пр/774-099.2</t>
        </is>
      </c>
      <c r="HP703" t="inlineStr">
        <is>
          <t>Внутренние санитарнотехнические работы: смена труб, санприборов, запорной арматуры и другое</t>
        </is>
      </c>
      <c r="HQ703" t="inlineStr">
        <is>
          <t>Внутренние санитарнотехнические работы: смена труб, санприборов, запорной арматуры и другое</t>
        </is>
      </c>
      <c r="HS703" t="n">
        <v>0</v>
      </c>
      <c r="IK703" t="n">
        <v>0</v>
      </c>
    </row>
    <row r="704">
      <c r="A704" t="n">
        <v>18</v>
      </c>
      <c r="B704" t="n">
        <v>0</v>
      </c>
      <c r="C704" t="n">
        <v>258</v>
      </c>
      <c r="E704" t="inlineStr">
        <is>
          <t>1,1</t>
        </is>
      </c>
      <c r="F704" t="inlineStr">
        <is>
          <t>509-9899</t>
        </is>
      </c>
      <c r="G704" t="inlineStr">
        <is>
          <t>Строительный мусор и масса возвратных материалов</t>
        </is>
      </c>
      <c r="H704" t="inlineStr">
        <is>
          <t>т</t>
        </is>
      </c>
      <c r="I704">
        <f>I703*J704</f>
        <v/>
      </c>
      <c r="J704" t="n">
        <v>0.04</v>
      </c>
      <c r="K704" t="n">
        <v>0.04</v>
      </c>
      <c r="O704">
        <f>ROUND(CP704,0)</f>
        <v/>
      </c>
      <c r="P704">
        <f>ROUND(CQ704*I704,0)</f>
        <v/>
      </c>
      <c r="Q704">
        <f>(ROUND((ROUND(((ET704)*I704),0)*BB704),0)+ROUND((ROUND(((AE704-(EU704))*I704),0)*BS704),0))</f>
        <v/>
      </c>
      <c r="R704">
        <f>(ROUND((ROUND(((EU704)*I704),0)*BS704),0)+ROUND((ROUND(((AE704-(EU704))*I704),0)*BS704),0))</f>
        <v/>
      </c>
      <c r="S704">
        <f>ROUND(CT704*I704,0)</f>
        <v/>
      </c>
      <c r="T704">
        <f>ROUND(CU704*I704,0)</f>
        <v/>
      </c>
      <c r="U704">
        <f>ROUND(CV704*I704,7)</f>
        <v/>
      </c>
      <c r="V704">
        <f>ROUND(CW704*I704,7)</f>
        <v/>
      </c>
      <c r="W704">
        <f>ROUND(CX704*I704,0)</f>
        <v/>
      </c>
      <c r="X704">
        <f>ROUND(CY704,0)</f>
        <v/>
      </c>
      <c r="Y704">
        <f>ROUND(CZ704,0)</f>
        <v/>
      </c>
      <c r="AA704" t="n">
        <v>78855224</v>
      </c>
      <c r="AB704">
        <f>ROUND((AC704+AD704+AF704),2)</f>
        <v/>
      </c>
      <c r="AC704">
        <f>ROUND((ES704),2)</f>
        <v/>
      </c>
      <c r="AD704">
        <f>ROUND((((ET704)-(EU704))+AE704),2)</f>
        <v/>
      </c>
      <c r="AE704">
        <f>ROUND((EU704),2)</f>
        <v/>
      </c>
      <c r="AF704">
        <f>ROUND((EV704),2)</f>
        <v/>
      </c>
      <c r="AG704">
        <f>ROUND((AP704),2)</f>
        <v/>
      </c>
      <c r="AH704">
        <f>(EW704)</f>
        <v/>
      </c>
      <c r="AI704">
        <f>(EX704)</f>
        <v/>
      </c>
      <c r="AJ704">
        <f>(AS704)</f>
        <v/>
      </c>
      <c r="AK704" t="n">
        <v>0</v>
      </c>
      <c r="AL704" t="n">
        <v>0</v>
      </c>
      <c r="AM704" t="n">
        <v>0</v>
      </c>
      <c r="AN704" t="n">
        <v>0</v>
      </c>
      <c r="AO704" t="n">
        <v>0</v>
      </c>
      <c r="AP704" t="n">
        <v>0</v>
      </c>
      <c r="AQ704" t="n">
        <v>0</v>
      </c>
      <c r="AR704" t="n">
        <v>0</v>
      </c>
      <c r="AS704" t="n">
        <v>0</v>
      </c>
      <c r="AT704" t="n">
        <v>103</v>
      </c>
      <c r="AU704" t="n">
        <v>52</v>
      </c>
      <c r="AV704" t="n">
        <v>1</v>
      </c>
      <c r="AW704" t="n">
        <v>1</v>
      </c>
      <c r="AZ704" t="n">
        <v>1</v>
      </c>
      <c r="BA704" t="n">
        <v>1</v>
      </c>
      <c r="BB704" t="n">
        <v>1</v>
      </c>
      <c r="BC704" t="n">
        <v>1</v>
      </c>
      <c r="BD704" t="inlineStr"/>
      <c r="BE704" t="inlineStr"/>
      <c r="BF704" t="inlineStr"/>
      <c r="BG704" t="inlineStr"/>
      <c r="BH704" t="n">
        <v>3</v>
      </c>
      <c r="BI704" t="n">
        <v>1</v>
      </c>
      <c r="BJ704" t="inlineStr">
        <is>
          <t>ТССЦ Московской обл., 509-9899, приказ Минстроя России №675/пр от 28.02.2017 № 258/пр</t>
        </is>
      </c>
      <c r="BM704" t="n">
        <v>65007</v>
      </c>
      <c r="BN704" t="n">
        <v>0</v>
      </c>
      <c r="BO704" t="inlineStr"/>
      <c r="BP704" t="n">
        <v>0</v>
      </c>
      <c r="BQ704" t="n">
        <v>6</v>
      </c>
      <c r="BR704" t="n">
        <v>0</v>
      </c>
      <c r="BS704" t="n">
        <v>1</v>
      </c>
      <c r="BT704" t="n">
        <v>1</v>
      </c>
      <c r="BU704" t="n">
        <v>1</v>
      </c>
      <c r="BV704" t="n">
        <v>1</v>
      </c>
      <c r="BW704" t="n">
        <v>1</v>
      </c>
      <c r="BX704" t="n">
        <v>1</v>
      </c>
      <c r="BY704" t="inlineStr"/>
      <c r="BZ704" t="n">
        <v>103</v>
      </c>
      <c r="CA704" t="n">
        <v>52</v>
      </c>
      <c r="CB704" t="inlineStr"/>
      <c r="CE704" t="n">
        <v>12</v>
      </c>
      <c r="CF704" t="n">
        <v>0</v>
      </c>
      <c r="CG704" t="n">
        <v>0</v>
      </c>
      <c r="CM704" t="n">
        <v>0</v>
      </c>
      <c r="CN704" t="inlineStr"/>
      <c r="CO704" t="n">
        <v>0</v>
      </c>
      <c r="CP704">
        <f>(P704+Q704+S704)</f>
        <v/>
      </c>
      <c r="CQ704">
        <f>AC704*BC704</f>
        <v/>
      </c>
      <c r="CR704">
        <f>(ROUND((ROUND(((ET704)*1),0)*BB704),0)+ROUND((ROUND(((AE704-(EU704))*1),0)*BS704),0))</f>
        <v/>
      </c>
      <c r="CS704">
        <f>(ROUND((ROUND(((EU704)*1),0)*BS704),0)+ROUND((ROUND(((AE704-(EU704))*1),0)*BS704),0))</f>
        <v/>
      </c>
      <c r="CT704">
        <f>AF704*BA704</f>
        <v/>
      </c>
      <c r="CU704">
        <f>AG704</f>
        <v/>
      </c>
      <c r="CV704">
        <f>AH704</f>
        <v/>
      </c>
      <c r="CW704">
        <f>AI704</f>
        <v/>
      </c>
      <c r="CX704">
        <f>AJ704</f>
        <v/>
      </c>
      <c r="CY704">
        <f>(((S704+R704)*AT704)/100)</f>
        <v/>
      </c>
      <c r="CZ704">
        <f>(((S704+R704)*AU704)/100)</f>
        <v/>
      </c>
      <c r="DC704" t="inlineStr"/>
      <c r="DD704" t="inlineStr"/>
      <c r="DE704" t="inlineStr"/>
      <c r="DF704" t="inlineStr"/>
      <c r="DG704" t="inlineStr"/>
      <c r="DH704" t="inlineStr"/>
      <c r="DI704" t="inlineStr"/>
      <c r="DJ704" t="inlineStr"/>
      <c r="DK704" t="inlineStr"/>
      <c r="DL704" t="inlineStr"/>
      <c r="DM704" t="inlineStr"/>
      <c r="DN704" t="n">
        <v>0</v>
      </c>
      <c r="DO704" t="n">
        <v>0</v>
      </c>
      <c r="DP704" t="n">
        <v>1</v>
      </c>
      <c r="DQ704" t="n">
        <v>1</v>
      </c>
      <c r="DU704" t="n">
        <v>1009</v>
      </c>
      <c r="DV704" t="inlineStr">
        <is>
          <t>т</t>
        </is>
      </c>
      <c r="DW704" t="inlineStr">
        <is>
          <t>т</t>
        </is>
      </c>
      <c r="DX704" t="n">
        <v>1000</v>
      </c>
      <c r="DZ704" t="inlineStr"/>
      <c r="EA704" t="inlineStr"/>
      <c r="EB704" t="inlineStr"/>
      <c r="EC704" t="inlineStr"/>
      <c r="EE704" t="n">
        <v>78726000</v>
      </c>
      <c r="EF704" t="n">
        <v>6</v>
      </c>
      <c r="EG704" t="inlineStr">
        <is>
          <t>Ремонтно-строительные работы</t>
        </is>
      </c>
      <c r="EH704" t="n">
        <v>99</v>
      </c>
      <c r="EI704" t="inlineStr">
        <is>
          <t>Внутренние санитарно-технические работы</t>
        </is>
      </c>
      <c r="EJ704" t="n">
        <v>1</v>
      </c>
      <c r="EK704" t="n">
        <v>65007</v>
      </c>
      <c r="EL704" t="inlineStr">
        <is>
          <t>Внутренние санитарнотехнические работы: смена труб, санприборов, запорной арматуры и другое</t>
        </is>
      </c>
      <c r="EM704" t="inlineStr">
        <is>
          <t>рФЕР-65</t>
        </is>
      </c>
      <c r="EO704" t="inlineStr"/>
      <c r="EQ704" t="n">
        <v>0</v>
      </c>
      <c r="ER704" t="n">
        <v>0</v>
      </c>
      <c r="ES704" t="n">
        <v>0</v>
      </c>
      <c r="ET704" t="n">
        <v>0</v>
      </c>
      <c r="EU704" t="n">
        <v>0</v>
      </c>
      <c r="EV704" t="n">
        <v>0</v>
      </c>
      <c r="EW704" t="n">
        <v>0</v>
      </c>
      <c r="EX704" t="n">
        <v>0</v>
      </c>
      <c r="FQ704" t="n">
        <v>0</v>
      </c>
      <c r="FR704" t="n">
        <v>0</v>
      </c>
      <c r="FS704" t="n">
        <v>0</v>
      </c>
      <c r="FX704" t="n">
        <v>103</v>
      </c>
      <c r="FY704" t="n">
        <v>52</v>
      </c>
      <c r="GA704" t="inlineStr"/>
      <c r="GD704" t="n">
        <v>1</v>
      </c>
      <c r="GF704" t="n">
        <v>1839160745</v>
      </c>
      <c r="GG704" t="n">
        <v>2</v>
      </c>
      <c r="GH704" t="n">
        <v>1</v>
      </c>
      <c r="GI704" t="n">
        <v>-2</v>
      </c>
      <c r="GJ704" t="n">
        <v>0</v>
      </c>
      <c r="GK704" t="n">
        <v>0</v>
      </c>
      <c r="GL704">
        <f>ROUND(IF(AND(BH704=3,BI704=3,FS704&lt;&gt;0),P704,0),0)</f>
        <v/>
      </c>
      <c r="GM704">
        <f>ROUND(O704+X704+Y704,0)+GX704</f>
        <v/>
      </c>
      <c r="GN704">
        <f>IF(OR(BI704=0,BI704=1),GM704-GX704,0)</f>
        <v/>
      </c>
      <c r="GO704">
        <f>IF(BI704=2,GM704-GX704,0)</f>
        <v/>
      </c>
      <c r="GP704">
        <f>IF(BI704=4,GM704-GX704,0)</f>
        <v/>
      </c>
      <c r="GR704" t="n">
        <v>0</v>
      </c>
      <c r="GS704" t="n">
        <v>3</v>
      </c>
      <c r="GT704" t="n">
        <v>0</v>
      </c>
      <c r="GU704" t="inlineStr"/>
      <c r="GV704">
        <f>ROUND((GT704),2)</f>
        <v/>
      </c>
      <c r="GW704" t="n">
        <v>1</v>
      </c>
      <c r="GX704">
        <f>ROUND(HC704*I704,0)</f>
        <v/>
      </c>
      <c r="HA704" t="n">
        <v>0</v>
      </c>
      <c r="HB704" t="n">
        <v>0</v>
      </c>
      <c r="HC704">
        <f>GV704*GW704</f>
        <v/>
      </c>
      <c r="HE704" t="inlineStr"/>
      <c r="HF704" t="inlineStr"/>
      <c r="HM704" t="inlineStr"/>
      <c r="HN704" t="inlineStr">
        <is>
          <t>Пр/812-099.2-1</t>
        </is>
      </c>
      <c r="HO704" t="inlineStr">
        <is>
          <t>Пр/774-099.2</t>
        </is>
      </c>
      <c r="HP704" t="inlineStr">
        <is>
          <t>Внутренние санитарнотехнические работы: смена труб, санприборов, запорной арматуры и другое</t>
        </is>
      </c>
      <c r="HQ704" t="inlineStr">
        <is>
          <t>Внутренние санитарнотехнические работы: смена труб, санприборов, запорной арматуры и другое</t>
        </is>
      </c>
      <c r="HS704" t="n">
        <v>0</v>
      </c>
      <c r="IK704" t="n">
        <v>0</v>
      </c>
    </row>
    <row r="705"/>
    <row r="706">
      <c r="A706" s="358" t="n">
        <v>51</v>
      </c>
      <c r="B706" s="358">
        <f>B699</f>
        <v/>
      </c>
      <c r="C706" s="358">
        <f>A699</f>
        <v/>
      </c>
      <c r="D706" s="358">
        <f>ROW(A699)</f>
        <v/>
      </c>
      <c r="E706" s="358" t="n"/>
      <c r="F706" s="358">
        <f>IF(F699&lt;&gt;"",F699,"")</f>
        <v/>
      </c>
      <c r="G706" s="358">
        <f>IF(G699&lt;&gt;"",G699,"")</f>
        <v/>
      </c>
      <c r="H706" s="358" t="n">
        <v>0</v>
      </c>
      <c r="I706" s="358" t="n"/>
      <c r="J706" s="358" t="n"/>
      <c r="K706" s="358" t="n"/>
      <c r="L706" s="358" t="n"/>
      <c r="M706" s="358" t="n"/>
      <c r="N706" s="358" t="n"/>
      <c r="O706" s="358" t="n">
        <v>0</v>
      </c>
      <c r="P706" s="358" t="n">
        <v>0</v>
      </c>
      <c r="Q706" s="358" t="n">
        <v>0</v>
      </c>
      <c r="R706" s="358" t="n">
        <v>0</v>
      </c>
      <c r="S706" s="358" t="n">
        <v>0</v>
      </c>
      <c r="T706" s="358" t="n">
        <v>0</v>
      </c>
      <c r="U706" s="358" t="n">
        <v>0</v>
      </c>
      <c r="V706" s="358" t="n">
        <v>0</v>
      </c>
      <c r="W706" s="358" t="n">
        <v>0</v>
      </c>
      <c r="X706" s="358" t="n">
        <v>0</v>
      </c>
      <c r="Y706" s="358" t="n">
        <v>0</v>
      </c>
      <c r="Z706" s="358" t="n"/>
      <c r="AA706" s="358" t="n"/>
      <c r="AB706" s="358" t="n"/>
      <c r="AC706" s="358" t="n"/>
      <c r="AD706" s="358" t="n"/>
      <c r="AE706" s="358" t="n"/>
      <c r="AF706" s="358" t="n"/>
      <c r="AG706" s="358" t="n"/>
      <c r="AH706" s="358" t="n"/>
      <c r="AI706" s="358" t="n"/>
      <c r="AJ706" s="358" t="n"/>
      <c r="AK706" s="358" t="n"/>
      <c r="AL706" s="358" t="n"/>
      <c r="AM706" s="358" t="n"/>
      <c r="AN706" s="358" t="n"/>
      <c r="AO706" s="358">
        <f>ROUND(BX706,0)</f>
        <v/>
      </c>
      <c r="AP706" s="358">
        <f>ROUND(BY706,0)</f>
        <v/>
      </c>
      <c r="AQ706" s="358">
        <f>ROUND(BZ706,0)</f>
        <v/>
      </c>
      <c r="AR706" s="358">
        <f>ROUND(CA706,0)</f>
        <v/>
      </c>
      <c r="AS706" s="358">
        <f>ROUND(CB706,0)</f>
        <v/>
      </c>
      <c r="AT706" s="358">
        <f>ROUND(CC706,0)</f>
        <v/>
      </c>
      <c r="AU706" s="358">
        <f>ROUND(CD706,0)</f>
        <v/>
      </c>
      <c r="AV706" s="358">
        <f>ROUND(CE706,0)</f>
        <v/>
      </c>
      <c r="AW706" s="358">
        <f>ROUND(CF706,0)</f>
        <v/>
      </c>
      <c r="AX706" s="358">
        <f>ROUND(CG706,0)</f>
        <v/>
      </c>
      <c r="AY706" s="358">
        <f>ROUND(CH706,0)</f>
        <v/>
      </c>
      <c r="AZ706" s="358">
        <f>ROUND(CI706,0)</f>
        <v/>
      </c>
      <c r="BA706" s="358">
        <f>ROUND(CJ706,0)</f>
        <v/>
      </c>
      <c r="BB706" s="358">
        <f>ROUND(CK706,0)</f>
        <v/>
      </c>
      <c r="BC706" s="358">
        <f>ROUND(CL706,0)</f>
        <v/>
      </c>
      <c r="BD706" s="358">
        <f>ROUND(CM706,0)</f>
        <v/>
      </c>
      <c r="BE706" s="358" t="n"/>
      <c r="BF706" s="358" t="n"/>
      <c r="BG706" s="358" t="n"/>
      <c r="BH706" s="358" t="n"/>
      <c r="BI706" s="358" t="n"/>
      <c r="BJ706" s="358" t="n"/>
      <c r="BK706" s="358" t="n"/>
      <c r="BL706" s="358" t="n"/>
      <c r="BM706" s="358" t="n"/>
      <c r="BN706" s="358" t="n"/>
      <c r="BO706" s="358" t="n"/>
      <c r="BP706" s="358" t="n"/>
      <c r="BQ706" s="358" t="n"/>
      <c r="BR706" s="358" t="n"/>
      <c r="BS706" s="358" t="n"/>
      <c r="BT706" s="358" t="n"/>
      <c r="BU706" s="358" t="n"/>
      <c r="BV706" s="358" t="n"/>
      <c r="BW706" s="358" t="n"/>
      <c r="BX706" s="358" t="n"/>
      <c r="BY706" s="358" t="n"/>
      <c r="BZ706" s="358" t="n"/>
      <c r="CA706" s="358" t="n"/>
      <c r="CB706" s="358" t="n"/>
      <c r="CC706" s="358" t="n"/>
      <c r="CD706" s="358" t="n"/>
      <c r="CE706" s="358" t="n"/>
      <c r="CF706" s="358" t="n"/>
      <c r="CG706" s="358" t="n"/>
      <c r="CH706" s="358" t="n"/>
      <c r="CI706" s="358" t="n"/>
      <c r="CJ706" s="358" t="n"/>
      <c r="CK706" s="358" t="n"/>
      <c r="CL706" s="358" t="n"/>
      <c r="CM706" s="358" t="n"/>
      <c r="CN706" s="358" t="n"/>
      <c r="CO706" s="358" t="n"/>
      <c r="CP706" s="358" t="n"/>
      <c r="CQ706" s="358" t="n"/>
      <c r="CR706" s="358" t="n"/>
      <c r="CS706" s="358" t="n"/>
      <c r="CT706" s="358" t="n"/>
      <c r="CU706" s="358" t="n"/>
      <c r="CV706" s="358" t="n"/>
      <c r="CW706" s="358" t="n"/>
      <c r="CX706" s="358" t="n"/>
      <c r="CY706" s="358" t="n"/>
      <c r="CZ706" s="358" t="n"/>
      <c r="DA706" s="358" t="n"/>
      <c r="DB706" s="358" t="n"/>
      <c r="DC706" s="358" t="n"/>
      <c r="DD706" s="358" t="n"/>
      <c r="DE706" s="358" t="n"/>
      <c r="DF706" s="358" t="n"/>
      <c r="DG706" s="359" t="n"/>
      <c r="DH706" s="359" t="n"/>
      <c r="DI706" s="359" t="n"/>
      <c r="DJ706" s="359" t="n"/>
      <c r="DK706" s="359" t="n"/>
      <c r="DL706" s="359" t="n"/>
      <c r="DM706" s="359" t="n"/>
      <c r="DN706" s="359" t="n"/>
      <c r="DO706" s="359" t="n"/>
      <c r="DP706" s="359" t="n"/>
      <c r="DQ706" s="359" t="n"/>
      <c r="DR706" s="359" t="n"/>
      <c r="DS706" s="359" t="n"/>
      <c r="DT706" s="359" t="n"/>
      <c r="DU706" s="359" t="n"/>
      <c r="DV706" s="359" t="n"/>
      <c r="DW706" s="359" t="n"/>
      <c r="DX706" s="359" t="n"/>
      <c r="DY706" s="359" t="n"/>
      <c r="DZ706" s="359" t="n"/>
      <c r="EA706" s="359" t="n"/>
      <c r="EB706" s="359" t="n"/>
      <c r="EC706" s="359" t="n"/>
      <c r="ED706" s="359" t="n"/>
      <c r="EE706" s="359" t="n"/>
      <c r="EF706" s="359" t="n"/>
      <c r="EG706" s="359" t="n"/>
      <c r="EH706" s="359" t="n"/>
      <c r="EI706" s="359" t="n"/>
      <c r="EJ706" s="359" t="n"/>
      <c r="EK706" s="359" t="n"/>
      <c r="EL706" s="359" t="n"/>
      <c r="EM706" s="359" t="n"/>
      <c r="EN706" s="359" t="n"/>
      <c r="EO706" s="359" t="n"/>
      <c r="EP706" s="359" t="n"/>
      <c r="EQ706" s="359" t="n"/>
      <c r="ER706" s="359" t="n"/>
      <c r="ES706" s="359" t="n"/>
      <c r="ET706" s="359" t="n"/>
      <c r="EU706" s="359" t="n"/>
      <c r="EV706" s="359" t="n"/>
      <c r="EW706" s="359" t="n"/>
      <c r="EX706" s="359" t="n"/>
      <c r="EY706" s="359" t="n"/>
      <c r="EZ706" s="359" t="n"/>
      <c r="FA706" s="359" t="n"/>
      <c r="FB706" s="359" t="n"/>
      <c r="FC706" s="359" t="n"/>
      <c r="FD706" s="359" t="n"/>
      <c r="FE706" s="359" t="n"/>
      <c r="FF706" s="359" t="n"/>
      <c r="FG706" s="359" t="n"/>
      <c r="FH706" s="359" t="n"/>
      <c r="FI706" s="359" t="n"/>
      <c r="FJ706" s="359" t="n"/>
      <c r="FK706" s="359" t="n"/>
      <c r="FL706" s="359" t="n"/>
      <c r="FM706" s="359" t="n"/>
      <c r="FN706" s="359" t="n"/>
      <c r="FO706" s="359" t="n"/>
      <c r="FP706" s="359" t="n"/>
      <c r="FQ706" s="359" t="n"/>
      <c r="FR706" s="359" t="n"/>
      <c r="FS706" s="359" t="n"/>
      <c r="FT706" s="359" t="n"/>
      <c r="FU706" s="359" t="n"/>
      <c r="FV706" s="359" t="n"/>
      <c r="FW706" s="359" t="n"/>
      <c r="FX706" s="359" t="n"/>
      <c r="FY706" s="359" t="n"/>
      <c r="FZ706" s="359" t="n"/>
      <c r="GA706" s="359" t="n"/>
      <c r="GB706" s="359" t="n"/>
      <c r="GC706" s="359" t="n"/>
      <c r="GD706" s="359" t="n"/>
      <c r="GE706" s="359" t="n"/>
      <c r="GF706" s="359" t="n"/>
      <c r="GG706" s="359" t="n"/>
      <c r="GH706" s="359" t="n"/>
      <c r="GI706" s="359" t="n"/>
      <c r="GJ706" s="359" t="n"/>
      <c r="GK706" s="359" t="n"/>
      <c r="GL706" s="359" t="n"/>
      <c r="GM706" s="359" t="n"/>
      <c r="GN706" s="359" t="n"/>
      <c r="GO706" s="359" t="n"/>
      <c r="GP706" s="359" t="n"/>
      <c r="GQ706" s="359" t="n"/>
      <c r="GR706" s="359" t="n"/>
      <c r="GS706" s="359" t="n"/>
      <c r="GT706" s="359" t="n"/>
      <c r="GU706" s="359" t="n"/>
      <c r="GV706" s="359" t="n"/>
      <c r="GW706" s="359" t="n"/>
      <c r="GX706" s="359" t="n">
        <v>0</v>
      </c>
    </row>
    <row r="707"/>
    <row r="708">
      <c r="A708" s="360" t="n">
        <v>50</v>
      </c>
      <c r="B708" s="360" t="n">
        <v>0</v>
      </c>
      <c r="C708" s="360" t="n">
        <v>0</v>
      </c>
      <c r="D708" s="360" t="n">
        <v>1</v>
      </c>
      <c r="E708" s="360" t="n">
        <v>201</v>
      </c>
      <c r="F708" s="360">
        <f>ROUND(Source!O706,O708)</f>
        <v/>
      </c>
      <c r="G708" s="360" t="inlineStr">
        <is>
          <t>ПЗ</t>
        </is>
      </c>
      <c r="H708" s="360" t="inlineStr">
        <is>
          <t>Прямые затраты</t>
        </is>
      </c>
      <c r="I708" s="360" t="n"/>
      <c r="J708" s="360" t="n"/>
      <c r="K708" s="360" t="n">
        <v>201</v>
      </c>
      <c r="L708" s="360" t="n">
        <v>1</v>
      </c>
      <c r="M708" s="360" t="n">
        <v>3</v>
      </c>
      <c r="N708" s="360" t="inlineStr"/>
      <c r="O708" s="360" t="n">
        <v>0</v>
      </c>
      <c r="P708" s="360" t="n"/>
      <c r="Q708" s="360" t="n"/>
      <c r="R708" s="360" t="n"/>
      <c r="S708" s="360" t="n"/>
      <c r="T708" s="360" t="n"/>
      <c r="U708" s="360" t="n"/>
      <c r="V708" s="360" t="n"/>
      <c r="W708" s="360" t="n">
        <v>0</v>
      </c>
      <c r="X708" s="360" t="n">
        <v>1</v>
      </c>
      <c r="Y708" s="360" t="n">
        <v>0</v>
      </c>
      <c r="Z708" s="360" t="n"/>
      <c r="AA708" s="360" t="n"/>
      <c r="AB708" s="360" t="n"/>
    </row>
    <row r="709">
      <c r="A709" s="360" t="n">
        <v>50</v>
      </c>
      <c r="B709" s="360" t="n">
        <v>0</v>
      </c>
      <c r="C709" s="360" t="n">
        <v>0</v>
      </c>
      <c r="D709" s="360" t="n">
        <v>1</v>
      </c>
      <c r="E709" s="360" t="n">
        <v>202</v>
      </c>
      <c r="F709" s="360">
        <f>ROUND(Source!P706,O709)</f>
        <v/>
      </c>
      <c r="G709" s="360" t="inlineStr">
        <is>
          <t>СтМатОб</t>
        </is>
      </c>
      <c r="H709" s="360" t="inlineStr">
        <is>
          <t>Стоимость материальных ресурсов (всего)</t>
        </is>
      </c>
      <c r="I709" s="360" t="n"/>
      <c r="J709" s="360" t="n"/>
      <c r="K709" s="360" t="n">
        <v>202</v>
      </c>
      <c r="L709" s="360" t="n">
        <v>2</v>
      </c>
      <c r="M709" s="360" t="n">
        <v>3</v>
      </c>
      <c r="N709" s="360" t="inlineStr"/>
      <c r="O709" s="360" t="n">
        <v>0</v>
      </c>
      <c r="P709" s="360" t="n"/>
      <c r="Q709" s="360" t="n"/>
      <c r="R709" s="360" t="n"/>
      <c r="S709" s="360" t="n"/>
      <c r="T709" s="360" t="n"/>
      <c r="U709" s="360" t="n"/>
      <c r="V709" s="360" t="n"/>
      <c r="W709" s="360" t="n">
        <v>0</v>
      </c>
      <c r="X709" s="360" t="n">
        <v>1</v>
      </c>
      <c r="Y709" s="360" t="n">
        <v>0</v>
      </c>
      <c r="Z709" s="360" t="n"/>
      <c r="AA709" s="360" t="n"/>
      <c r="AB709" s="360" t="n"/>
    </row>
    <row r="710">
      <c r="A710" s="360" t="n">
        <v>50</v>
      </c>
      <c r="B710" s="360" t="n">
        <v>0</v>
      </c>
      <c r="C710" s="360" t="n">
        <v>0</v>
      </c>
      <c r="D710" s="360" t="n">
        <v>1</v>
      </c>
      <c r="E710" s="360" t="n">
        <v>222</v>
      </c>
      <c r="F710" s="360">
        <f>ROUND(Source!AO706,O710)</f>
        <v/>
      </c>
      <c r="G710" s="360" t="inlineStr">
        <is>
          <t>СтМатОбЗак</t>
        </is>
      </c>
      <c r="H710" s="360" t="inlineStr">
        <is>
          <t>Стоимость материалов и оборудования заказчика</t>
        </is>
      </c>
      <c r="I710" s="360" t="n"/>
      <c r="J710" s="360" t="n"/>
      <c r="K710" s="360" t="n">
        <v>222</v>
      </c>
      <c r="L710" s="360" t="n">
        <v>3</v>
      </c>
      <c r="M710" s="360" t="n">
        <v>3</v>
      </c>
      <c r="N710" s="360" t="inlineStr"/>
      <c r="O710" s="360" t="n">
        <v>0</v>
      </c>
      <c r="P710" s="360" t="n"/>
      <c r="Q710" s="360" t="n"/>
      <c r="R710" s="360" t="n"/>
      <c r="S710" s="360" t="n"/>
      <c r="T710" s="360" t="n"/>
      <c r="U710" s="360" t="n"/>
      <c r="V710" s="360" t="n"/>
      <c r="W710" s="360" t="n">
        <v>0</v>
      </c>
      <c r="X710" s="360" t="n">
        <v>1</v>
      </c>
      <c r="Y710" s="360" t="n">
        <v>0</v>
      </c>
      <c r="Z710" s="360" t="n"/>
      <c r="AA710" s="360" t="n"/>
      <c r="AB710" s="360" t="n"/>
    </row>
    <row r="711">
      <c r="A711" s="360" t="n">
        <v>50</v>
      </c>
      <c r="B711" s="360" t="n">
        <v>0</v>
      </c>
      <c r="C711" s="360" t="n">
        <v>0</v>
      </c>
      <c r="D711" s="360" t="n">
        <v>1</v>
      </c>
      <c r="E711" s="360" t="n">
        <v>225</v>
      </c>
      <c r="F711" s="360">
        <f>ROUND(Source!AV706,O711)</f>
        <v/>
      </c>
      <c r="G711" s="360" t="inlineStr">
        <is>
          <t>СтМатОбПод</t>
        </is>
      </c>
      <c r="H711" s="360" t="inlineStr">
        <is>
          <t>Стоимость материалов и оборудования подрядчика</t>
        </is>
      </c>
      <c r="I711" s="360" t="n"/>
      <c r="J711" s="360" t="n"/>
      <c r="K711" s="360" t="n">
        <v>225</v>
      </c>
      <c r="L711" s="360" t="n">
        <v>4</v>
      </c>
      <c r="M711" s="360" t="n">
        <v>3</v>
      </c>
      <c r="N711" s="360" t="inlineStr"/>
      <c r="O711" s="360" t="n">
        <v>0</v>
      </c>
      <c r="P711" s="360" t="n"/>
      <c r="Q711" s="360" t="n"/>
      <c r="R711" s="360" t="n"/>
      <c r="S711" s="360" t="n"/>
      <c r="T711" s="360" t="n"/>
      <c r="U711" s="360" t="n"/>
      <c r="V711" s="360" t="n"/>
      <c r="W711" s="360" t="n">
        <v>0</v>
      </c>
      <c r="X711" s="360" t="n">
        <v>1</v>
      </c>
      <c r="Y711" s="360" t="n">
        <v>0</v>
      </c>
      <c r="Z711" s="360" t="n"/>
      <c r="AA711" s="360" t="n"/>
      <c r="AB711" s="360" t="n"/>
    </row>
    <row r="712">
      <c r="A712" s="360" t="n">
        <v>50</v>
      </c>
      <c r="B712" s="360" t="n">
        <v>0</v>
      </c>
      <c r="C712" s="360" t="n">
        <v>0</v>
      </c>
      <c r="D712" s="360" t="n">
        <v>1</v>
      </c>
      <c r="E712" s="360" t="n">
        <v>226</v>
      </c>
      <c r="F712" s="360">
        <f>ROUND(Source!AW706,O712)</f>
        <v/>
      </c>
      <c r="G712" s="360" t="inlineStr">
        <is>
          <t>СтМат</t>
        </is>
      </c>
      <c r="H712" s="360" t="inlineStr">
        <is>
          <t>Стоимость материалов (всего)</t>
        </is>
      </c>
      <c r="I712" s="360" t="n"/>
      <c r="J712" s="360" t="n"/>
      <c r="K712" s="360" t="n">
        <v>226</v>
      </c>
      <c r="L712" s="360" t="n">
        <v>5</v>
      </c>
      <c r="M712" s="360" t="n">
        <v>3</v>
      </c>
      <c r="N712" s="360" t="inlineStr"/>
      <c r="O712" s="360" t="n">
        <v>0</v>
      </c>
      <c r="P712" s="360" t="n"/>
      <c r="Q712" s="360" t="n"/>
      <c r="R712" s="360" t="n"/>
      <c r="S712" s="360" t="n"/>
      <c r="T712" s="360" t="n"/>
      <c r="U712" s="360" t="n"/>
      <c r="V712" s="360" t="n"/>
      <c r="W712" s="360" t="n">
        <v>0</v>
      </c>
      <c r="X712" s="360" t="n">
        <v>1</v>
      </c>
      <c r="Y712" s="360" t="n">
        <v>0</v>
      </c>
      <c r="Z712" s="360" t="n"/>
      <c r="AA712" s="360" t="n"/>
      <c r="AB712" s="360" t="n"/>
    </row>
    <row r="713">
      <c r="A713" s="360" t="n">
        <v>50</v>
      </c>
      <c r="B713" s="360" t="n">
        <v>0</v>
      </c>
      <c r="C713" s="360" t="n">
        <v>0</v>
      </c>
      <c r="D713" s="360" t="n">
        <v>1</v>
      </c>
      <c r="E713" s="360" t="n">
        <v>227</v>
      </c>
      <c r="F713" s="360">
        <f>ROUND(Source!AX706,O713)</f>
        <v/>
      </c>
      <c r="G713" s="360" t="inlineStr">
        <is>
          <t>СтМатЗак</t>
        </is>
      </c>
      <c r="H713" s="360" t="inlineStr">
        <is>
          <t>Стоимость материалов заказчика</t>
        </is>
      </c>
      <c r="I713" s="360" t="n"/>
      <c r="J713" s="360" t="n"/>
      <c r="K713" s="360" t="n">
        <v>227</v>
      </c>
      <c r="L713" s="360" t="n">
        <v>6</v>
      </c>
      <c r="M713" s="360" t="n">
        <v>3</v>
      </c>
      <c r="N713" s="360" t="inlineStr"/>
      <c r="O713" s="360" t="n">
        <v>0</v>
      </c>
      <c r="P713" s="360" t="n"/>
      <c r="Q713" s="360" t="n"/>
      <c r="R713" s="360" t="n"/>
      <c r="S713" s="360" t="n"/>
      <c r="T713" s="360" t="n"/>
      <c r="U713" s="360" t="n"/>
      <c r="V713" s="360" t="n"/>
      <c r="W713" s="360" t="n">
        <v>0</v>
      </c>
      <c r="X713" s="360" t="n">
        <v>1</v>
      </c>
      <c r="Y713" s="360" t="n">
        <v>0</v>
      </c>
      <c r="Z713" s="360" t="n"/>
      <c r="AA713" s="360" t="n"/>
      <c r="AB713" s="360" t="n"/>
    </row>
    <row r="714">
      <c r="A714" s="360" t="n">
        <v>50</v>
      </c>
      <c r="B714" s="360" t="n">
        <v>0</v>
      </c>
      <c r="C714" s="360" t="n">
        <v>0</v>
      </c>
      <c r="D714" s="360" t="n">
        <v>1</v>
      </c>
      <c r="E714" s="360" t="n">
        <v>228</v>
      </c>
      <c r="F714" s="360">
        <f>ROUND(Source!AY706,O714)</f>
        <v/>
      </c>
      <c r="G714" s="360" t="inlineStr">
        <is>
          <t>СтМатПод</t>
        </is>
      </c>
      <c r="H714" s="360" t="inlineStr">
        <is>
          <t>Стоимость материалов подрядчика</t>
        </is>
      </c>
      <c r="I714" s="360" t="n"/>
      <c r="J714" s="360" t="n"/>
      <c r="K714" s="360" t="n">
        <v>228</v>
      </c>
      <c r="L714" s="360" t="n">
        <v>7</v>
      </c>
      <c r="M714" s="360" t="n">
        <v>3</v>
      </c>
      <c r="N714" s="360" t="inlineStr"/>
      <c r="O714" s="360" t="n">
        <v>0</v>
      </c>
      <c r="P714" s="360" t="n"/>
      <c r="Q714" s="360" t="n"/>
      <c r="R714" s="360" t="n"/>
      <c r="S714" s="360" t="n"/>
      <c r="T714" s="360" t="n"/>
      <c r="U714" s="360" t="n"/>
      <c r="V714" s="360" t="n"/>
      <c r="W714" s="360" t="n">
        <v>0</v>
      </c>
      <c r="X714" s="360" t="n">
        <v>1</v>
      </c>
      <c r="Y714" s="360" t="n">
        <v>0</v>
      </c>
      <c r="Z714" s="360" t="n"/>
      <c r="AA714" s="360" t="n"/>
      <c r="AB714" s="360" t="n"/>
    </row>
    <row r="715">
      <c r="A715" s="360" t="n">
        <v>50</v>
      </c>
      <c r="B715" s="360" t="n">
        <v>0</v>
      </c>
      <c r="C715" s="360" t="n">
        <v>0</v>
      </c>
      <c r="D715" s="360" t="n">
        <v>1</v>
      </c>
      <c r="E715" s="360" t="n">
        <v>216</v>
      </c>
      <c r="F715" s="360">
        <f>ROUND(Source!AP706,O715)</f>
        <v/>
      </c>
      <c r="G715" s="360" t="inlineStr">
        <is>
          <t>Оборуд</t>
        </is>
      </c>
      <c r="H715" s="360" t="inlineStr">
        <is>
          <t>Стоимость оборудования (всего)</t>
        </is>
      </c>
      <c r="I715" s="360" t="n"/>
      <c r="J715" s="360" t="n"/>
      <c r="K715" s="360" t="n">
        <v>216</v>
      </c>
      <c r="L715" s="360" t="n">
        <v>8</v>
      </c>
      <c r="M715" s="360" t="n">
        <v>3</v>
      </c>
      <c r="N715" s="360" t="inlineStr"/>
      <c r="O715" s="360" t="n">
        <v>0</v>
      </c>
      <c r="P715" s="360" t="n"/>
      <c r="Q715" s="360" t="n"/>
      <c r="R715" s="360" t="n"/>
      <c r="S715" s="360" t="n"/>
      <c r="T715" s="360" t="n"/>
      <c r="U715" s="360" t="n"/>
      <c r="V715" s="360" t="n"/>
      <c r="W715" s="360" t="n">
        <v>0</v>
      </c>
      <c r="X715" s="360" t="n">
        <v>1</v>
      </c>
      <c r="Y715" s="360" t="n">
        <v>0</v>
      </c>
      <c r="Z715" s="360" t="n"/>
      <c r="AA715" s="360" t="n"/>
      <c r="AB715" s="360" t="n"/>
    </row>
    <row r="716">
      <c r="A716" s="360" t="n">
        <v>50</v>
      </c>
      <c r="B716" s="360" t="n">
        <v>0</v>
      </c>
      <c r="C716" s="360" t="n">
        <v>0</v>
      </c>
      <c r="D716" s="360" t="n">
        <v>1</v>
      </c>
      <c r="E716" s="360" t="n">
        <v>223</v>
      </c>
      <c r="F716" s="360">
        <f>ROUND(Source!AQ706,O716)</f>
        <v/>
      </c>
      <c r="G716" s="360" t="inlineStr">
        <is>
          <t>ОборудЗак</t>
        </is>
      </c>
      <c r="H716" s="360" t="inlineStr">
        <is>
          <t>Стоимость оборудования заказчика</t>
        </is>
      </c>
      <c r="I716" s="360" t="n"/>
      <c r="J716" s="360" t="n"/>
      <c r="K716" s="360" t="n">
        <v>223</v>
      </c>
      <c r="L716" s="360" t="n">
        <v>9</v>
      </c>
      <c r="M716" s="360" t="n">
        <v>3</v>
      </c>
      <c r="N716" s="360" t="inlineStr"/>
      <c r="O716" s="360" t="n">
        <v>0</v>
      </c>
      <c r="P716" s="360" t="n"/>
      <c r="Q716" s="360" t="n"/>
      <c r="R716" s="360" t="n"/>
      <c r="S716" s="360" t="n"/>
      <c r="T716" s="360" t="n"/>
      <c r="U716" s="360" t="n"/>
      <c r="V716" s="360" t="n"/>
      <c r="W716" s="360" t="n">
        <v>0</v>
      </c>
      <c r="X716" s="360" t="n">
        <v>1</v>
      </c>
      <c r="Y716" s="360" t="n">
        <v>0</v>
      </c>
      <c r="Z716" s="360" t="n"/>
      <c r="AA716" s="360" t="n"/>
      <c r="AB716" s="360" t="n"/>
    </row>
    <row r="717">
      <c r="A717" s="360" t="n">
        <v>50</v>
      </c>
      <c r="B717" s="360" t="n">
        <v>0</v>
      </c>
      <c r="C717" s="360" t="n">
        <v>0</v>
      </c>
      <c r="D717" s="360" t="n">
        <v>1</v>
      </c>
      <c r="E717" s="360" t="n">
        <v>229</v>
      </c>
      <c r="F717" s="360">
        <f>ROUND(Source!AZ706,O717)</f>
        <v/>
      </c>
      <c r="G717" s="360" t="inlineStr">
        <is>
          <t>ОборудПод</t>
        </is>
      </c>
      <c r="H717" s="360" t="inlineStr">
        <is>
          <t>Стоимость оборудования подрядчика</t>
        </is>
      </c>
      <c r="I717" s="360" t="n"/>
      <c r="J717" s="360" t="n"/>
      <c r="K717" s="360" t="n">
        <v>229</v>
      </c>
      <c r="L717" s="360" t="n">
        <v>10</v>
      </c>
      <c r="M717" s="360" t="n">
        <v>3</v>
      </c>
      <c r="N717" s="360" t="inlineStr"/>
      <c r="O717" s="360" t="n">
        <v>0</v>
      </c>
      <c r="P717" s="360" t="n"/>
      <c r="Q717" s="360" t="n"/>
      <c r="R717" s="360" t="n"/>
      <c r="S717" s="360" t="n"/>
      <c r="T717" s="360" t="n"/>
      <c r="U717" s="360" t="n"/>
      <c r="V717" s="360" t="n"/>
      <c r="W717" s="360" t="n">
        <v>0</v>
      </c>
      <c r="X717" s="360" t="n">
        <v>1</v>
      </c>
      <c r="Y717" s="360" t="n">
        <v>0</v>
      </c>
      <c r="Z717" s="360" t="n"/>
      <c r="AA717" s="360" t="n"/>
      <c r="AB717" s="360" t="n"/>
    </row>
    <row r="718">
      <c r="A718" s="360" t="n">
        <v>50</v>
      </c>
      <c r="B718" s="360" t="n">
        <v>0</v>
      </c>
      <c r="C718" s="360" t="n">
        <v>0</v>
      </c>
      <c r="D718" s="360" t="n">
        <v>1</v>
      </c>
      <c r="E718" s="360" t="n">
        <v>203</v>
      </c>
      <c r="F718" s="360">
        <f>ROUND(Source!Q706,O718)</f>
        <v/>
      </c>
      <c r="G718" s="360" t="inlineStr">
        <is>
          <t>ЭММ</t>
        </is>
      </c>
      <c r="H718" s="360" t="inlineStr">
        <is>
          <t>Эксплуатация машин</t>
        </is>
      </c>
      <c r="I718" s="360" t="n"/>
      <c r="J718" s="360" t="n"/>
      <c r="K718" s="360" t="n">
        <v>203</v>
      </c>
      <c r="L718" s="360" t="n">
        <v>11</v>
      </c>
      <c r="M718" s="360" t="n">
        <v>3</v>
      </c>
      <c r="N718" s="360" t="inlineStr"/>
      <c r="O718" s="360" t="n">
        <v>0</v>
      </c>
      <c r="P718" s="360" t="n"/>
      <c r="Q718" s="360" t="n"/>
      <c r="R718" s="360" t="n"/>
      <c r="S718" s="360" t="n"/>
      <c r="T718" s="360" t="n"/>
      <c r="U718" s="360" t="n"/>
      <c r="V718" s="360" t="n"/>
      <c r="W718" s="360" t="n">
        <v>0</v>
      </c>
      <c r="X718" s="360" t="n">
        <v>1</v>
      </c>
      <c r="Y718" s="360" t="n">
        <v>0</v>
      </c>
      <c r="Z718" s="360" t="n"/>
      <c r="AA718" s="360" t="n"/>
      <c r="AB718" s="360" t="n"/>
    </row>
    <row r="719">
      <c r="A719" s="360" t="n">
        <v>50</v>
      </c>
      <c r="B719" s="360" t="n">
        <v>0</v>
      </c>
      <c r="C719" s="360" t="n">
        <v>0</v>
      </c>
      <c r="D719" s="360" t="n">
        <v>1</v>
      </c>
      <c r="E719" s="360" t="n">
        <v>231</v>
      </c>
      <c r="F719" s="360">
        <f>ROUND(Source!BB706,O719)</f>
        <v/>
      </c>
      <c r="G719" s="360" t="inlineStr">
        <is>
          <t>ЭММсНРиСП</t>
        </is>
      </c>
      <c r="H719" s="360" t="inlineStr">
        <is>
          <t>Эксплуатация машин по ТСН-2001.16</t>
        </is>
      </c>
      <c r="I719" s="360" t="n"/>
      <c r="J719" s="360" t="n"/>
      <c r="K719" s="360" t="n">
        <v>231</v>
      </c>
      <c r="L719" s="360" t="n">
        <v>12</v>
      </c>
      <c r="M719" s="360" t="n">
        <v>3</v>
      </c>
      <c r="N719" s="360" t="inlineStr"/>
      <c r="O719" s="360" t="n">
        <v>0</v>
      </c>
      <c r="P719" s="360" t="n"/>
      <c r="Q719" s="360" t="n"/>
      <c r="R719" s="360" t="n"/>
      <c r="S719" s="360" t="n"/>
      <c r="T719" s="360" t="n"/>
      <c r="U719" s="360" t="n"/>
      <c r="V719" s="360" t="n"/>
      <c r="W719" s="360" t="n">
        <v>0</v>
      </c>
      <c r="X719" s="360" t="n">
        <v>1</v>
      </c>
      <c r="Y719" s="360" t="n">
        <v>0</v>
      </c>
      <c r="Z719" s="360" t="n"/>
      <c r="AA719" s="360" t="n"/>
      <c r="AB719" s="360" t="n"/>
    </row>
    <row r="720">
      <c r="A720" s="360" t="n">
        <v>50</v>
      </c>
      <c r="B720" s="360" t="n">
        <v>0</v>
      </c>
      <c r="C720" s="360" t="n">
        <v>0</v>
      </c>
      <c r="D720" s="360" t="n">
        <v>1</v>
      </c>
      <c r="E720" s="360" t="n">
        <v>204</v>
      </c>
      <c r="F720" s="360">
        <f>ROUND(Source!R706,O720)</f>
        <v/>
      </c>
      <c r="G720" s="360" t="inlineStr">
        <is>
          <t>ЗПМ</t>
        </is>
      </c>
      <c r="H720" s="360" t="inlineStr">
        <is>
          <t>ЗП машинистов</t>
        </is>
      </c>
      <c r="I720" s="360" t="n"/>
      <c r="J720" s="360" t="n"/>
      <c r="K720" s="360" t="n">
        <v>204</v>
      </c>
      <c r="L720" s="360" t="n">
        <v>13</v>
      </c>
      <c r="M720" s="360" t="n">
        <v>3</v>
      </c>
      <c r="N720" s="360" t="inlineStr"/>
      <c r="O720" s="360" t="n">
        <v>0</v>
      </c>
      <c r="P720" s="360" t="n"/>
      <c r="Q720" s="360" t="n"/>
      <c r="R720" s="360" t="n"/>
      <c r="S720" s="360" t="n"/>
      <c r="T720" s="360" t="n"/>
      <c r="U720" s="360" t="n"/>
      <c r="V720" s="360" t="n"/>
      <c r="W720" s="360" t="n">
        <v>0</v>
      </c>
      <c r="X720" s="360" t="n">
        <v>1</v>
      </c>
      <c r="Y720" s="360" t="n">
        <v>0</v>
      </c>
      <c r="Z720" s="360" t="n"/>
      <c r="AA720" s="360" t="n"/>
      <c r="AB720" s="360" t="n"/>
    </row>
    <row r="721">
      <c r="A721" s="360" t="n">
        <v>50</v>
      </c>
      <c r="B721" s="360" t="n">
        <v>0</v>
      </c>
      <c r="C721" s="360" t="n">
        <v>0</v>
      </c>
      <c r="D721" s="360" t="n">
        <v>1</v>
      </c>
      <c r="E721" s="360" t="n">
        <v>205</v>
      </c>
      <c r="F721" s="360">
        <f>ROUND(Source!S706,O721)</f>
        <v/>
      </c>
      <c r="G721" s="360" t="inlineStr">
        <is>
          <t>ОЗП</t>
        </is>
      </c>
      <c r="H721" s="360" t="inlineStr">
        <is>
          <t>Основная ЗП рабочих</t>
        </is>
      </c>
      <c r="I721" s="360" t="n"/>
      <c r="J721" s="360" t="n"/>
      <c r="K721" s="360" t="n">
        <v>205</v>
      </c>
      <c r="L721" s="360" t="n">
        <v>14</v>
      </c>
      <c r="M721" s="360" t="n">
        <v>3</v>
      </c>
      <c r="N721" s="360" t="inlineStr"/>
      <c r="O721" s="360" t="n">
        <v>0</v>
      </c>
      <c r="P721" s="360" t="n"/>
      <c r="Q721" s="360" t="n"/>
      <c r="R721" s="360" t="n"/>
      <c r="S721" s="360" t="n"/>
      <c r="T721" s="360" t="n"/>
      <c r="U721" s="360" t="n"/>
      <c r="V721" s="360" t="n"/>
      <c r="W721" s="360" t="n">
        <v>0</v>
      </c>
      <c r="X721" s="360" t="n">
        <v>1</v>
      </c>
      <c r="Y721" s="360" t="n">
        <v>0</v>
      </c>
      <c r="Z721" s="360" t="n"/>
      <c r="AA721" s="360" t="n"/>
      <c r="AB721" s="360" t="n"/>
    </row>
    <row r="722">
      <c r="A722" s="360" t="n">
        <v>50</v>
      </c>
      <c r="B722" s="360" t="n">
        <v>0</v>
      </c>
      <c r="C722" s="360" t="n">
        <v>0</v>
      </c>
      <c r="D722" s="360" t="n">
        <v>1</v>
      </c>
      <c r="E722" s="360" t="n">
        <v>232</v>
      </c>
      <c r="F722" s="360">
        <f>ROUND(Source!BC706,O722)</f>
        <v/>
      </c>
      <c r="G722" s="360" t="inlineStr">
        <is>
          <t>ОЗПсНРиСП</t>
        </is>
      </c>
      <c r="H722" s="360" t="inlineStr">
        <is>
          <t>Основная ЗП рабочих по ТСН-2001.16</t>
        </is>
      </c>
      <c r="I722" s="360" t="n"/>
      <c r="J722" s="360" t="n"/>
      <c r="K722" s="360" t="n">
        <v>232</v>
      </c>
      <c r="L722" s="360" t="n">
        <v>15</v>
      </c>
      <c r="M722" s="360" t="n">
        <v>3</v>
      </c>
      <c r="N722" s="360" t="inlineStr"/>
      <c r="O722" s="360" t="n">
        <v>0</v>
      </c>
      <c r="P722" s="360" t="n"/>
      <c r="Q722" s="360" t="n"/>
      <c r="R722" s="360" t="n"/>
      <c r="S722" s="360" t="n"/>
      <c r="T722" s="360" t="n"/>
      <c r="U722" s="360" t="n"/>
      <c r="V722" s="360" t="n"/>
      <c r="W722" s="360" t="n">
        <v>0</v>
      </c>
      <c r="X722" s="360" t="n">
        <v>1</v>
      </c>
      <c r="Y722" s="360" t="n">
        <v>0</v>
      </c>
      <c r="Z722" s="360" t="n"/>
      <c r="AA722" s="360" t="n"/>
      <c r="AB722" s="360" t="n"/>
    </row>
    <row r="723">
      <c r="A723" s="360" t="n">
        <v>50</v>
      </c>
      <c r="B723" s="360" t="n">
        <v>0</v>
      </c>
      <c r="C723" s="360" t="n">
        <v>0</v>
      </c>
      <c r="D723" s="360" t="n">
        <v>1</v>
      </c>
      <c r="E723" s="360" t="n">
        <v>214</v>
      </c>
      <c r="F723" s="360">
        <f>ROUND(Source!AS706,O723)</f>
        <v/>
      </c>
      <c r="G723" s="360" t="inlineStr">
        <is>
          <t>Строит</t>
        </is>
      </c>
      <c r="H723" s="360" t="inlineStr">
        <is>
          <t>Строительные работы с НР и СП</t>
        </is>
      </c>
      <c r="I723" s="360" t="n"/>
      <c r="J723" s="360" t="n"/>
      <c r="K723" s="360" t="n">
        <v>214</v>
      </c>
      <c r="L723" s="360" t="n">
        <v>16</v>
      </c>
      <c r="M723" s="360" t="n">
        <v>3</v>
      </c>
      <c r="N723" s="360" t="inlineStr"/>
      <c r="O723" s="360" t="n">
        <v>0</v>
      </c>
      <c r="P723" s="360" t="n"/>
      <c r="Q723" s="360" t="n"/>
      <c r="R723" s="360" t="n"/>
      <c r="S723" s="360" t="n"/>
      <c r="T723" s="360" t="n"/>
      <c r="U723" s="360" t="n"/>
      <c r="V723" s="360" t="n"/>
      <c r="W723" s="360" t="n">
        <v>0</v>
      </c>
      <c r="X723" s="360" t="n">
        <v>1</v>
      </c>
      <c r="Y723" s="360" t="n">
        <v>0</v>
      </c>
      <c r="Z723" s="360" t="n"/>
      <c r="AA723" s="360" t="n"/>
      <c r="AB723" s="360" t="n"/>
    </row>
    <row r="724">
      <c r="A724" s="360" t="n">
        <v>50</v>
      </c>
      <c r="B724" s="360" t="n">
        <v>0</v>
      </c>
      <c r="C724" s="360" t="n">
        <v>0</v>
      </c>
      <c r="D724" s="360" t="n">
        <v>1</v>
      </c>
      <c r="E724" s="360" t="n">
        <v>215</v>
      </c>
      <c r="F724" s="360">
        <f>ROUND(Source!AT706,O724)</f>
        <v/>
      </c>
      <c r="G724" s="360" t="inlineStr">
        <is>
          <t>Монтаж</t>
        </is>
      </c>
      <c r="H724" s="360" t="inlineStr">
        <is>
          <t>Монтажные работы с НР и СП</t>
        </is>
      </c>
      <c r="I724" s="360" t="n"/>
      <c r="J724" s="360" t="n"/>
      <c r="K724" s="360" t="n">
        <v>215</v>
      </c>
      <c r="L724" s="360" t="n">
        <v>17</v>
      </c>
      <c r="M724" s="360" t="n">
        <v>3</v>
      </c>
      <c r="N724" s="360" t="inlineStr"/>
      <c r="O724" s="360" t="n">
        <v>0</v>
      </c>
      <c r="P724" s="360" t="n"/>
      <c r="Q724" s="360" t="n"/>
      <c r="R724" s="360" t="n"/>
      <c r="S724" s="360" t="n"/>
      <c r="T724" s="360" t="n"/>
      <c r="U724" s="360" t="n"/>
      <c r="V724" s="360" t="n"/>
      <c r="W724" s="360" t="n">
        <v>0</v>
      </c>
      <c r="X724" s="360" t="n">
        <v>1</v>
      </c>
      <c r="Y724" s="360" t="n">
        <v>0</v>
      </c>
      <c r="Z724" s="360" t="n"/>
      <c r="AA724" s="360" t="n"/>
      <c r="AB724" s="360" t="n"/>
    </row>
    <row r="725">
      <c r="A725" s="360" t="n">
        <v>50</v>
      </c>
      <c r="B725" s="360" t="n">
        <v>0</v>
      </c>
      <c r="C725" s="360" t="n">
        <v>0</v>
      </c>
      <c r="D725" s="360" t="n">
        <v>1</v>
      </c>
      <c r="E725" s="360" t="n">
        <v>217</v>
      </c>
      <c r="F725" s="360">
        <f>ROUND(Source!AU706,O725)</f>
        <v/>
      </c>
      <c r="G725" s="360" t="inlineStr">
        <is>
          <t>Прочие</t>
        </is>
      </c>
      <c r="H725" s="360" t="inlineStr">
        <is>
          <t>Прочие работы с НР и СП</t>
        </is>
      </c>
      <c r="I725" s="360" t="n"/>
      <c r="J725" s="360" t="n"/>
      <c r="K725" s="360" t="n">
        <v>217</v>
      </c>
      <c r="L725" s="360" t="n">
        <v>18</v>
      </c>
      <c r="M725" s="360" t="n">
        <v>3</v>
      </c>
      <c r="N725" s="360" t="inlineStr"/>
      <c r="O725" s="360" t="n">
        <v>0</v>
      </c>
      <c r="P725" s="360" t="n"/>
      <c r="Q725" s="360" t="n"/>
      <c r="R725" s="360" t="n"/>
      <c r="S725" s="360" t="n"/>
      <c r="T725" s="360" t="n"/>
      <c r="U725" s="360" t="n"/>
      <c r="V725" s="360" t="n"/>
      <c r="W725" s="360" t="n">
        <v>0</v>
      </c>
      <c r="X725" s="360" t="n">
        <v>1</v>
      </c>
      <c r="Y725" s="360" t="n">
        <v>0</v>
      </c>
      <c r="Z725" s="360" t="n"/>
      <c r="AA725" s="360" t="n"/>
      <c r="AB725" s="360" t="n"/>
    </row>
    <row r="726">
      <c r="A726" s="360" t="n">
        <v>50</v>
      </c>
      <c r="B726" s="360" t="n">
        <v>0</v>
      </c>
      <c r="C726" s="360" t="n">
        <v>0</v>
      </c>
      <c r="D726" s="360" t="n">
        <v>1</v>
      </c>
      <c r="E726" s="360" t="n">
        <v>230</v>
      </c>
      <c r="F726" s="360">
        <f>ROUND(Source!BA706,O726)</f>
        <v/>
      </c>
      <c r="G726" s="360" t="inlineStr">
        <is>
          <t>ПрочиеЗатр</t>
        </is>
      </c>
      <c r="H726" s="360" t="inlineStr">
        <is>
          <t>Прочие затраты по ТСН-2001.16</t>
        </is>
      </c>
      <c r="I726" s="360" t="n"/>
      <c r="J726" s="360" t="n"/>
      <c r="K726" s="360" t="n">
        <v>230</v>
      </c>
      <c r="L726" s="360" t="n">
        <v>19</v>
      </c>
      <c r="M726" s="360" t="n">
        <v>3</v>
      </c>
      <c r="N726" s="360" t="inlineStr"/>
      <c r="O726" s="360" t="n">
        <v>0</v>
      </c>
      <c r="P726" s="360" t="n"/>
      <c r="Q726" s="360" t="n"/>
      <c r="R726" s="360" t="n"/>
      <c r="S726" s="360" t="n"/>
      <c r="T726" s="360" t="n"/>
      <c r="U726" s="360" t="n"/>
      <c r="V726" s="360" t="n"/>
      <c r="W726" s="360" t="n">
        <v>0</v>
      </c>
      <c r="X726" s="360" t="n">
        <v>1</v>
      </c>
      <c r="Y726" s="360" t="n">
        <v>0</v>
      </c>
      <c r="Z726" s="360" t="n"/>
      <c r="AA726" s="360" t="n"/>
      <c r="AB726" s="360" t="n"/>
    </row>
    <row r="727">
      <c r="A727" s="360" t="n">
        <v>50</v>
      </c>
      <c r="B727" s="360" t="n">
        <v>0</v>
      </c>
      <c r="C727" s="360" t="n">
        <v>0</v>
      </c>
      <c r="D727" s="360" t="n">
        <v>1</v>
      </c>
      <c r="E727" s="360" t="n">
        <v>206</v>
      </c>
      <c r="F727" s="360">
        <f>ROUND(Source!T706,O727)</f>
        <v/>
      </c>
      <c r="G727" s="360" t="inlineStr">
        <is>
          <t>ВозврМат</t>
        </is>
      </c>
      <c r="H727" s="360" t="inlineStr">
        <is>
          <t>Возврат материалов</t>
        </is>
      </c>
      <c r="I727" s="360" t="n"/>
      <c r="J727" s="360" t="n"/>
      <c r="K727" s="360" t="n">
        <v>206</v>
      </c>
      <c r="L727" s="360" t="n">
        <v>20</v>
      </c>
      <c r="M727" s="360" t="n">
        <v>3</v>
      </c>
      <c r="N727" s="360" t="inlineStr"/>
      <c r="O727" s="360" t="n">
        <v>0</v>
      </c>
      <c r="P727" s="360" t="n"/>
      <c r="Q727" s="360" t="n"/>
      <c r="R727" s="360" t="n"/>
      <c r="S727" s="360" t="n"/>
      <c r="T727" s="360" t="n"/>
      <c r="U727" s="360" t="n"/>
      <c r="V727" s="360" t="n"/>
      <c r="W727" s="360" t="n">
        <v>0</v>
      </c>
      <c r="X727" s="360" t="n">
        <v>1</v>
      </c>
      <c r="Y727" s="360" t="n">
        <v>0</v>
      </c>
      <c r="Z727" s="360" t="n"/>
      <c r="AA727" s="360" t="n"/>
      <c r="AB727" s="360" t="n"/>
    </row>
    <row r="728">
      <c r="A728" s="360" t="n">
        <v>50</v>
      </c>
      <c r="B728" s="360" t="n">
        <v>0</v>
      </c>
      <c r="C728" s="360" t="n">
        <v>0</v>
      </c>
      <c r="D728" s="360" t="n">
        <v>1</v>
      </c>
      <c r="E728" s="360" t="n">
        <v>207</v>
      </c>
      <c r="F728" s="360">
        <f>ROUND(Source!U706,O728)</f>
        <v/>
      </c>
      <c r="G728" s="360" t="inlineStr">
        <is>
          <t>ТрудСтр</t>
        </is>
      </c>
      <c r="H728" s="360" t="inlineStr">
        <is>
          <t>Трудозатраты строителей</t>
        </is>
      </c>
      <c r="I728" s="360" t="n"/>
      <c r="J728" s="360" t="n"/>
      <c r="K728" s="360" t="n">
        <v>207</v>
      </c>
      <c r="L728" s="360" t="n">
        <v>21</v>
      </c>
      <c r="M728" s="360" t="n">
        <v>3</v>
      </c>
      <c r="N728" s="360" t="inlineStr"/>
      <c r="O728" s="360" t="n">
        <v>7</v>
      </c>
      <c r="P728" s="360" t="n"/>
      <c r="Q728" s="360" t="n"/>
      <c r="R728" s="360" t="n"/>
      <c r="S728" s="360" t="n"/>
      <c r="T728" s="360" t="n"/>
      <c r="U728" s="360" t="n"/>
      <c r="V728" s="360" t="n"/>
      <c r="W728" s="360" t="n">
        <v>0</v>
      </c>
      <c r="X728" s="360" t="n">
        <v>1</v>
      </c>
      <c r="Y728" s="360" t="n">
        <v>0</v>
      </c>
      <c r="Z728" s="360" t="n"/>
      <c r="AA728" s="360" t="n"/>
      <c r="AB728" s="360" t="n"/>
    </row>
    <row r="729">
      <c r="A729" s="360" t="n">
        <v>50</v>
      </c>
      <c r="B729" s="360" t="n">
        <v>0</v>
      </c>
      <c r="C729" s="360" t="n">
        <v>0</v>
      </c>
      <c r="D729" s="360" t="n">
        <v>1</v>
      </c>
      <c r="E729" s="360" t="n">
        <v>208</v>
      </c>
      <c r="F729" s="360">
        <f>ROUND(Source!V706,O729)</f>
        <v/>
      </c>
      <c r="G729" s="360" t="inlineStr">
        <is>
          <t>ТрудМаш</t>
        </is>
      </c>
      <c r="H729" s="360" t="inlineStr">
        <is>
          <t>Трудозатраты машинистов</t>
        </is>
      </c>
      <c r="I729" s="360" t="n"/>
      <c r="J729" s="360" t="n"/>
      <c r="K729" s="360" t="n">
        <v>208</v>
      </c>
      <c r="L729" s="360" t="n">
        <v>22</v>
      </c>
      <c r="M729" s="360" t="n">
        <v>3</v>
      </c>
      <c r="N729" s="360" t="inlineStr"/>
      <c r="O729" s="360" t="n">
        <v>7</v>
      </c>
      <c r="P729" s="360" t="n"/>
      <c r="Q729" s="360" t="n"/>
      <c r="R729" s="360" t="n"/>
      <c r="S729" s="360" t="n"/>
      <c r="T729" s="360" t="n"/>
      <c r="U729" s="360" t="n"/>
      <c r="V729" s="360" t="n"/>
      <c r="W729" s="360" t="n">
        <v>0</v>
      </c>
      <c r="X729" s="360" t="n">
        <v>1</v>
      </c>
      <c r="Y729" s="360" t="n">
        <v>0</v>
      </c>
      <c r="Z729" s="360" t="n"/>
      <c r="AA729" s="360" t="n"/>
      <c r="AB729" s="360" t="n"/>
    </row>
    <row r="730">
      <c r="A730" s="360" t="n">
        <v>50</v>
      </c>
      <c r="B730" s="360" t="n">
        <v>0</v>
      </c>
      <c r="C730" s="360" t="n">
        <v>0</v>
      </c>
      <c r="D730" s="360" t="n">
        <v>1</v>
      </c>
      <c r="E730" s="360" t="n">
        <v>209</v>
      </c>
      <c r="F730" s="360">
        <f>ROUND(Source!W706,O730)</f>
        <v/>
      </c>
      <c r="G730" s="360" t="inlineStr">
        <is>
          <t>ТранспМат</t>
        </is>
      </c>
      <c r="H730" s="360" t="inlineStr">
        <is>
          <t>Транспорт материалов</t>
        </is>
      </c>
      <c r="I730" s="360" t="n"/>
      <c r="J730" s="360" t="n"/>
      <c r="K730" s="360" t="n">
        <v>209</v>
      </c>
      <c r="L730" s="360" t="n">
        <v>23</v>
      </c>
      <c r="M730" s="360" t="n">
        <v>3</v>
      </c>
      <c r="N730" s="360" t="inlineStr"/>
      <c r="O730" s="360" t="n">
        <v>0</v>
      </c>
      <c r="P730" s="360" t="n"/>
      <c r="Q730" s="360" t="n"/>
      <c r="R730" s="360" t="n"/>
      <c r="S730" s="360" t="n"/>
      <c r="T730" s="360" t="n"/>
      <c r="U730" s="360" t="n"/>
      <c r="V730" s="360" t="n"/>
      <c r="W730" s="360" t="n">
        <v>0</v>
      </c>
      <c r="X730" s="360" t="n">
        <v>1</v>
      </c>
      <c r="Y730" s="360" t="n">
        <v>0</v>
      </c>
      <c r="Z730" s="360" t="n"/>
      <c r="AA730" s="360" t="n"/>
      <c r="AB730" s="360" t="n"/>
    </row>
    <row r="731">
      <c r="A731" s="360" t="n">
        <v>50</v>
      </c>
      <c r="B731" s="360" t="n">
        <v>0</v>
      </c>
      <c r="C731" s="360" t="n">
        <v>0</v>
      </c>
      <c r="D731" s="360" t="n">
        <v>1</v>
      </c>
      <c r="E731" s="360" t="n">
        <v>233</v>
      </c>
      <c r="F731" s="360">
        <f>ROUND(Source!BD706,O731)</f>
        <v/>
      </c>
      <c r="G731" s="360" t="inlineStr">
        <is>
          <t>Перевозка</t>
        </is>
      </c>
      <c r="H731" s="360" t="inlineStr">
        <is>
          <t>Перевозка грузов</t>
        </is>
      </c>
      <c r="I731" s="360" t="n"/>
      <c r="J731" s="360" t="n"/>
      <c r="K731" s="360" t="n">
        <v>233</v>
      </c>
      <c r="L731" s="360" t="n">
        <v>24</v>
      </c>
      <c r="M731" s="360" t="n">
        <v>3</v>
      </c>
      <c r="N731" s="360" t="inlineStr"/>
      <c r="O731" s="360" t="n">
        <v>0</v>
      </c>
      <c r="P731" s="360" t="n"/>
      <c r="Q731" s="360" t="n"/>
      <c r="R731" s="360" t="n"/>
      <c r="S731" s="360" t="n"/>
      <c r="T731" s="360" t="n"/>
      <c r="U731" s="360" t="n"/>
      <c r="V731" s="360" t="n"/>
      <c r="W731" s="360" t="n">
        <v>0</v>
      </c>
      <c r="X731" s="360" t="n">
        <v>1</v>
      </c>
      <c r="Y731" s="360" t="n">
        <v>0</v>
      </c>
      <c r="Z731" s="360" t="n"/>
      <c r="AA731" s="360" t="n"/>
      <c r="AB731" s="360" t="n"/>
    </row>
    <row r="732">
      <c r="A732" s="360" t="n">
        <v>50</v>
      </c>
      <c r="B732" s="360" t="n">
        <v>0</v>
      </c>
      <c r="C732" s="360" t="n">
        <v>0</v>
      </c>
      <c r="D732" s="360" t="n">
        <v>1</v>
      </c>
      <c r="E732" s="360" t="n">
        <v>210</v>
      </c>
      <c r="F732" s="360">
        <f>ROUND(Source!X706,O732)</f>
        <v/>
      </c>
      <c r="G732" s="360" t="inlineStr">
        <is>
          <t>НР</t>
        </is>
      </c>
      <c r="H732" s="360" t="inlineStr">
        <is>
          <t>Накладные расходы</t>
        </is>
      </c>
      <c r="I732" s="360" t="n"/>
      <c r="J732" s="360" t="n"/>
      <c r="K732" s="360" t="n">
        <v>210</v>
      </c>
      <c r="L732" s="360" t="n">
        <v>25</v>
      </c>
      <c r="M732" s="360" t="n">
        <v>3</v>
      </c>
      <c r="N732" s="360" t="inlineStr"/>
      <c r="O732" s="360" t="n">
        <v>0</v>
      </c>
      <c r="P732" s="360" t="n"/>
      <c r="Q732" s="360" t="n"/>
      <c r="R732" s="360" t="n"/>
      <c r="S732" s="360" t="n"/>
      <c r="T732" s="360" t="n"/>
      <c r="U732" s="360" t="n"/>
      <c r="V732" s="360" t="n"/>
      <c r="W732" s="360" t="n">
        <v>0</v>
      </c>
      <c r="X732" s="360" t="n">
        <v>1</v>
      </c>
      <c r="Y732" s="360" t="n">
        <v>0</v>
      </c>
      <c r="Z732" s="360" t="n"/>
      <c r="AA732" s="360" t="n"/>
      <c r="AB732" s="360" t="n"/>
    </row>
    <row r="733">
      <c r="A733" s="360" t="n">
        <v>50</v>
      </c>
      <c r="B733" s="360" t="n">
        <v>0</v>
      </c>
      <c r="C733" s="360" t="n">
        <v>0</v>
      </c>
      <c r="D733" s="360" t="n">
        <v>1</v>
      </c>
      <c r="E733" s="360" t="n">
        <v>211</v>
      </c>
      <c r="F733" s="360">
        <f>ROUND(Source!Y706,O733)</f>
        <v/>
      </c>
      <c r="G733" s="360" t="inlineStr">
        <is>
          <t>СмПриб</t>
        </is>
      </c>
      <c r="H733" s="360" t="inlineStr">
        <is>
          <t>Сметная прибыль</t>
        </is>
      </c>
      <c r="I733" s="360" t="n"/>
      <c r="J733" s="360" t="n"/>
      <c r="K733" s="360" t="n">
        <v>211</v>
      </c>
      <c r="L733" s="360" t="n">
        <v>26</v>
      </c>
      <c r="M733" s="360" t="n">
        <v>3</v>
      </c>
      <c r="N733" s="360" t="inlineStr"/>
      <c r="O733" s="360" t="n">
        <v>0</v>
      </c>
      <c r="P733" s="360" t="n"/>
      <c r="Q733" s="360" t="n"/>
      <c r="R733" s="360" t="n"/>
      <c r="S733" s="360" t="n"/>
      <c r="T733" s="360" t="n"/>
      <c r="U733" s="360" t="n"/>
      <c r="V733" s="360" t="n"/>
      <c r="W733" s="360" t="n">
        <v>0</v>
      </c>
      <c r="X733" s="360" t="n">
        <v>1</v>
      </c>
      <c r="Y733" s="360" t="n">
        <v>0</v>
      </c>
      <c r="Z733" s="360" t="n"/>
      <c r="AA733" s="360" t="n"/>
      <c r="AB733" s="360" t="n"/>
    </row>
    <row r="734">
      <c r="A734" s="360" t="n">
        <v>50</v>
      </c>
      <c r="B734" s="360" t="n">
        <v>0</v>
      </c>
      <c r="C734" s="360" t="n">
        <v>0</v>
      </c>
      <c r="D734" s="360" t="n">
        <v>1</v>
      </c>
      <c r="E734" s="360" t="n">
        <v>224</v>
      </c>
      <c r="F734" s="360">
        <f>ROUND(Source!AR706,O734)</f>
        <v/>
      </c>
      <c r="G734" s="360" t="inlineStr">
        <is>
          <t>Всего</t>
        </is>
      </c>
      <c r="H734" s="360" t="inlineStr">
        <is>
          <t>Всего с НР и СП</t>
        </is>
      </c>
      <c r="I734" s="360" t="n"/>
      <c r="J734" s="360" t="n"/>
      <c r="K734" s="360" t="n">
        <v>224</v>
      </c>
      <c r="L734" s="360" t="n">
        <v>27</v>
      </c>
      <c r="M734" s="360" t="n">
        <v>3</v>
      </c>
      <c r="N734" s="360" t="inlineStr"/>
      <c r="O734" s="360" t="n">
        <v>0</v>
      </c>
      <c r="P734" s="360" t="n"/>
      <c r="Q734" s="360" t="n"/>
      <c r="R734" s="360" t="n"/>
      <c r="S734" s="360" t="n"/>
      <c r="T734" s="360" t="n"/>
      <c r="U734" s="360" t="n"/>
      <c r="V734" s="360" t="n"/>
      <c r="W734" s="360" t="n">
        <v>0</v>
      </c>
      <c r="X734" s="360" t="n">
        <v>1</v>
      </c>
      <c r="Y734" s="360" t="n">
        <v>0</v>
      </c>
      <c r="Z734" s="360" t="n"/>
      <c r="AA734" s="360" t="n"/>
      <c r="AB734" s="360" t="n"/>
    </row>
    <row r="735">
      <c r="A735" s="360" t="n">
        <v>50</v>
      </c>
      <c r="B735" s="360" t="n">
        <v>0</v>
      </c>
      <c r="C735" s="360" t="n">
        <v>0</v>
      </c>
      <c r="D735" s="360" t="n">
        <v>2</v>
      </c>
      <c r="E735" s="360" t="n">
        <v>0</v>
      </c>
      <c r="F735" s="360">
        <f>ROUND(F734,O735)</f>
        <v/>
      </c>
      <c r="G735" s="360" t="inlineStr">
        <is>
          <t>и1</t>
        </is>
      </c>
      <c r="H735" s="360" t="inlineStr">
        <is>
          <t>Итого</t>
        </is>
      </c>
      <c r="I735" s="360" t="n"/>
      <c r="J735" s="360" t="n"/>
      <c r="K735" s="360" t="n">
        <v>212</v>
      </c>
      <c r="L735" s="360" t="n">
        <v>28</v>
      </c>
      <c r="M735" s="360" t="n">
        <v>0</v>
      </c>
      <c r="N735" s="360" t="inlineStr"/>
      <c r="O735" s="360" t="n">
        <v>0</v>
      </c>
      <c r="P735" s="360" t="n"/>
      <c r="Q735" s="360" t="n"/>
      <c r="R735" s="360" t="n"/>
      <c r="S735" s="360" t="n"/>
      <c r="T735" s="360" t="n"/>
      <c r="U735" s="360" t="n"/>
      <c r="V735" s="360" t="n"/>
      <c r="W735" s="360" t="n">
        <v>0</v>
      </c>
      <c r="X735" s="360" t="n">
        <v>1</v>
      </c>
      <c r="Y735" s="360" t="n">
        <v>0</v>
      </c>
      <c r="Z735" s="360" t="n"/>
      <c r="AA735" s="360" t="n"/>
      <c r="AB735" s="360" t="n"/>
    </row>
    <row r="736">
      <c r="A736" s="360" t="n">
        <v>50</v>
      </c>
      <c r="B736" s="360" t="n">
        <v>0</v>
      </c>
      <c r="C736" s="360" t="n">
        <v>0</v>
      </c>
      <c r="D736" s="360" t="n">
        <v>2</v>
      </c>
      <c r="E736" s="360" t="n">
        <v>0</v>
      </c>
      <c r="F736" s="360">
        <f>ROUND(F735*0.22,O736)</f>
        <v/>
      </c>
      <c r="G736" s="360" t="inlineStr">
        <is>
          <t>и2</t>
        </is>
      </c>
      <c r="H736" s="360" t="inlineStr">
        <is>
          <t>НДС 22%</t>
        </is>
      </c>
      <c r="I736" s="360" t="n"/>
      <c r="J736" s="360" t="n"/>
      <c r="K736" s="360" t="n">
        <v>212</v>
      </c>
      <c r="L736" s="360" t="n">
        <v>29</v>
      </c>
      <c r="M736" s="360" t="n">
        <v>0</v>
      </c>
      <c r="N736" s="360" t="inlineStr"/>
      <c r="O736" s="360" t="n">
        <v>0</v>
      </c>
      <c r="P736" s="360" t="n"/>
      <c r="Q736" s="360" t="n"/>
      <c r="R736" s="360" t="n"/>
      <c r="S736" s="360" t="n"/>
      <c r="T736" s="360" t="n"/>
      <c r="U736" s="360" t="n"/>
      <c r="V736" s="360" t="n"/>
      <c r="W736" s="360" t="n">
        <v>0</v>
      </c>
      <c r="X736" s="360" t="n">
        <v>1</v>
      </c>
      <c r="Y736" s="360" t="n">
        <v>0</v>
      </c>
      <c r="Z736" s="360" t="n"/>
      <c r="AA736" s="360" t="n"/>
      <c r="AB736" s="360" t="n"/>
    </row>
    <row r="737">
      <c r="A737" s="360" t="n">
        <v>50</v>
      </c>
      <c r="B737" s="360" t="n">
        <v>0</v>
      </c>
      <c r="C737" s="360" t="n">
        <v>0</v>
      </c>
      <c r="D737" s="360" t="n">
        <v>2</v>
      </c>
      <c r="E737" s="360" t="n">
        <v>213</v>
      </c>
      <c r="F737" s="360">
        <f>ROUND(F735+F736,O737)</f>
        <v/>
      </c>
      <c r="G737" s="360" t="inlineStr">
        <is>
          <t>и3</t>
        </is>
      </c>
      <c r="H737" s="360" t="inlineStr">
        <is>
          <t>Всего</t>
        </is>
      </c>
      <c r="I737" s="360" t="n"/>
      <c r="J737" s="360" t="n"/>
      <c r="K737" s="360" t="n">
        <v>212</v>
      </c>
      <c r="L737" s="360" t="n">
        <v>30</v>
      </c>
      <c r="M737" s="360" t="n">
        <v>0</v>
      </c>
      <c r="N737" s="360" t="inlineStr"/>
      <c r="O737" s="360" t="n">
        <v>0</v>
      </c>
      <c r="P737" s="360" t="n"/>
      <c r="Q737" s="360" t="n"/>
      <c r="R737" s="360" t="n"/>
      <c r="S737" s="360" t="n"/>
      <c r="T737" s="360" t="n"/>
      <c r="U737" s="360" t="n"/>
      <c r="V737" s="360" t="n"/>
      <c r="W737" s="360" t="n">
        <v>0</v>
      </c>
      <c r="X737" s="360" t="n">
        <v>1</v>
      </c>
      <c r="Y737" s="360" t="n">
        <v>0</v>
      </c>
      <c r="Z737" s="360" t="n"/>
      <c r="AA737" s="360" t="n"/>
      <c r="AB737" s="360" t="n"/>
    </row>
    <row r="738"/>
    <row r="739">
      <c r="A739" s="356" t="n">
        <v>3</v>
      </c>
      <c r="B739" s="356" t="n">
        <v>0</v>
      </c>
      <c r="C739" s="356" t="n"/>
      <c r="D739" s="356">
        <f>ROW(A746)</f>
        <v/>
      </c>
      <c r="E739" s="356" t="n"/>
      <c r="F739" s="356" t="inlineStr">
        <is>
          <t>Новая локальная смета</t>
        </is>
      </c>
      <c r="G739" s="356" t="inlineStr">
        <is>
          <t>Кооперативная, д.5, кв 1</t>
        </is>
      </c>
      <c r="H739" s="356" t="inlineStr"/>
      <c r="I739" s="356" t="n">
        <v>0</v>
      </c>
      <c r="J739" s="356" t="inlineStr"/>
      <c r="K739" s="356" t="n">
        <v>-1</v>
      </c>
      <c r="L739" s="356" t="inlineStr">
        <is>
          <t>Новая локальная смета</t>
        </is>
      </c>
      <c r="M739" s="356" t="inlineStr"/>
      <c r="N739" s="356" t="n"/>
      <c r="O739" s="356" t="n"/>
      <c r="P739" s="356" t="n"/>
      <c r="Q739" s="356" t="n"/>
      <c r="R739" s="356" t="n"/>
      <c r="S739" s="356" t="n">
        <v>0</v>
      </c>
      <c r="T739" s="356" t="n"/>
      <c r="U739" s="356" t="inlineStr"/>
      <c r="V739" s="356" t="n">
        <v>0</v>
      </c>
      <c r="W739" s="356" t="n"/>
      <c r="X739" s="356" t="n"/>
      <c r="Y739" s="356" t="n"/>
      <c r="Z739" s="356" t="n"/>
      <c r="AA739" s="356" t="n"/>
      <c r="AB739" s="356" t="inlineStr"/>
      <c r="AC739" s="356" t="inlineStr"/>
      <c r="AD739" s="356" t="inlineStr"/>
      <c r="AE739" s="356" t="inlineStr"/>
      <c r="AF739" s="356" t="inlineStr"/>
      <c r="AG739" s="356" t="inlineStr"/>
      <c r="AH739" s="356" t="n"/>
      <c r="AI739" s="356" t="n"/>
      <c r="AJ739" s="356" t="n"/>
      <c r="AK739" s="356" t="n"/>
      <c r="AL739" s="356" t="n"/>
      <c r="AM739" s="356" t="n"/>
      <c r="AN739" s="356" t="n"/>
      <c r="AO739" s="356" t="n"/>
      <c r="AP739" s="356" t="inlineStr"/>
      <c r="AQ739" s="356" t="inlineStr"/>
      <c r="AR739" s="356" t="inlineStr"/>
      <c r="AS739" s="356" t="n"/>
      <c r="AT739" s="356" t="n"/>
      <c r="AU739" s="356" t="n"/>
      <c r="AV739" s="356" t="n"/>
      <c r="AW739" s="356" t="n"/>
      <c r="AX739" s="356" t="n"/>
      <c r="AY739" s="356" t="n"/>
      <c r="AZ739" s="356" t="inlineStr"/>
      <c r="BA739" s="356" t="n"/>
      <c r="BB739" s="356" t="inlineStr"/>
      <c r="BC739" s="356" t="inlineStr"/>
      <c r="BD739" s="356" t="inlineStr"/>
      <c r="BE739" s="356" t="inlineStr"/>
      <c r="BF739" s="356" t="inlineStr"/>
      <c r="BG739" s="356" t="inlineStr"/>
      <c r="BH739" s="356" t="inlineStr"/>
      <c r="BI739" s="356" t="inlineStr"/>
      <c r="BJ739" s="356" t="inlineStr"/>
      <c r="BK739" s="356" t="inlineStr"/>
      <c r="BL739" s="356" t="inlineStr"/>
      <c r="BM739" s="356" t="inlineStr"/>
      <c r="BN739" s="356" t="inlineStr"/>
      <c r="BO739" s="356" t="inlineStr"/>
      <c r="BP739" s="356" t="inlineStr"/>
      <c r="BQ739" s="356" t="n"/>
      <c r="BR739" s="356" t="n"/>
      <c r="BS739" s="356" t="n"/>
      <c r="BT739" s="356" t="n"/>
      <c r="BU739" s="356" t="n"/>
      <c r="BV739" s="356" t="n"/>
      <c r="BW739" s="356" t="n"/>
      <c r="BX739" s="356" t="n">
        <v>0</v>
      </c>
      <c r="BY739" s="356" t="n"/>
      <c r="BZ739" s="356" t="n"/>
      <c r="CA739" s="356" t="n"/>
      <c r="CB739" s="356" t="n"/>
      <c r="CC739" s="356" t="n"/>
      <c r="CD739" s="356" t="n"/>
      <c r="CE739" s="356" t="n"/>
      <c r="CF739" s="356" t="n">
        <v>0</v>
      </c>
      <c r="CG739" s="356" t="n">
        <v>0</v>
      </c>
      <c r="CH739" s="356" t="n"/>
      <c r="CI739" s="356" t="inlineStr"/>
      <c r="CJ739" s="356" t="inlineStr"/>
      <c r="CK739" t="inlineStr"/>
      <c r="CL739" t="inlineStr"/>
      <c r="CM739" t="inlineStr"/>
      <c r="CN739" t="inlineStr"/>
      <c r="CO739" t="inlineStr"/>
      <c r="CP739" t="inlineStr"/>
      <c r="CQ739" t="inlineStr"/>
    </row>
    <row r="740"/>
    <row r="741">
      <c r="A741" s="358" t="n">
        <v>52</v>
      </c>
      <c r="B741" s="358">
        <f>B746</f>
        <v/>
      </c>
      <c r="C741" s="358">
        <f>C746</f>
        <v/>
      </c>
      <c r="D741" s="358">
        <f>D746</f>
        <v/>
      </c>
      <c r="E741" s="358">
        <f>E746</f>
        <v/>
      </c>
      <c r="F741" s="358">
        <f>F746</f>
        <v/>
      </c>
      <c r="G741" s="358">
        <f>G746</f>
        <v/>
      </c>
      <c r="H741" s="358" t="n"/>
      <c r="I741" s="358" t="n"/>
      <c r="J741" s="358" t="n"/>
      <c r="K741" s="358" t="n"/>
      <c r="L741" s="358" t="n"/>
      <c r="M741" s="358" t="n"/>
      <c r="N741" s="358" t="n"/>
      <c r="O741" s="358">
        <f>O746</f>
        <v/>
      </c>
      <c r="P741" s="358">
        <f>P746</f>
        <v/>
      </c>
      <c r="Q741" s="358">
        <f>Q746</f>
        <v/>
      </c>
      <c r="R741" s="358">
        <f>R746</f>
        <v/>
      </c>
      <c r="S741" s="358">
        <f>S746</f>
        <v/>
      </c>
      <c r="T741" s="358">
        <f>T746</f>
        <v/>
      </c>
      <c r="U741" s="358">
        <f>U746</f>
        <v/>
      </c>
      <c r="V741" s="358">
        <f>V746</f>
        <v/>
      </c>
      <c r="W741" s="358">
        <f>W746</f>
        <v/>
      </c>
      <c r="X741" s="358">
        <f>X746</f>
        <v/>
      </c>
      <c r="Y741" s="358">
        <f>Y746</f>
        <v/>
      </c>
      <c r="Z741" s="358">
        <f>Z746</f>
        <v/>
      </c>
      <c r="AA741" s="358">
        <f>AA746</f>
        <v/>
      </c>
      <c r="AB741" s="358">
        <f>AB746</f>
        <v/>
      </c>
      <c r="AC741" s="358">
        <f>AC746</f>
        <v/>
      </c>
      <c r="AD741" s="358">
        <f>AD746</f>
        <v/>
      </c>
      <c r="AE741" s="358">
        <f>AE746</f>
        <v/>
      </c>
      <c r="AF741" s="358">
        <f>AF746</f>
        <v/>
      </c>
      <c r="AG741" s="358">
        <f>AG746</f>
        <v/>
      </c>
      <c r="AH741" s="358">
        <f>AH746</f>
        <v/>
      </c>
      <c r="AI741" s="358">
        <f>AI746</f>
        <v/>
      </c>
      <c r="AJ741" s="358">
        <f>AJ746</f>
        <v/>
      </c>
      <c r="AK741" s="358">
        <f>AK746</f>
        <v/>
      </c>
      <c r="AL741" s="358">
        <f>AL746</f>
        <v/>
      </c>
      <c r="AM741" s="358">
        <f>AM746</f>
        <v/>
      </c>
      <c r="AN741" s="358">
        <f>AN746</f>
        <v/>
      </c>
      <c r="AO741" s="358">
        <f>AO746</f>
        <v/>
      </c>
      <c r="AP741" s="358">
        <f>AP746</f>
        <v/>
      </c>
      <c r="AQ741" s="358">
        <f>AQ746</f>
        <v/>
      </c>
      <c r="AR741" s="358">
        <f>AR746</f>
        <v/>
      </c>
      <c r="AS741" s="358">
        <f>AS746</f>
        <v/>
      </c>
      <c r="AT741" s="358">
        <f>AT746</f>
        <v/>
      </c>
      <c r="AU741" s="358">
        <f>AU746</f>
        <v/>
      </c>
      <c r="AV741" s="358">
        <f>AV746</f>
        <v/>
      </c>
      <c r="AW741" s="358">
        <f>AW746</f>
        <v/>
      </c>
      <c r="AX741" s="358">
        <f>AX746</f>
        <v/>
      </c>
      <c r="AY741" s="358">
        <f>AY746</f>
        <v/>
      </c>
      <c r="AZ741" s="358">
        <f>AZ746</f>
        <v/>
      </c>
      <c r="BA741" s="358">
        <f>BA746</f>
        <v/>
      </c>
      <c r="BB741" s="358">
        <f>BB746</f>
        <v/>
      </c>
      <c r="BC741" s="358">
        <f>BC746</f>
        <v/>
      </c>
      <c r="BD741" s="358">
        <f>BD746</f>
        <v/>
      </c>
      <c r="BE741" s="358">
        <f>BE746</f>
        <v/>
      </c>
      <c r="BF741" s="358">
        <f>BF746</f>
        <v/>
      </c>
      <c r="BG741" s="358">
        <f>BG746</f>
        <v/>
      </c>
      <c r="BH741" s="358">
        <f>BH746</f>
        <v/>
      </c>
      <c r="BI741" s="358">
        <f>BI746</f>
        <v/>
      </c>
      <c r="BJ741" s="358">
        <f>BJ746</f>
        <v/>
      </c>
      <c r="BK741" s="358">
        <f>BK746</f>
        <v/>
      </c>
      <c r="BL741" s="358">
        <f>BL746</f>
        <v/>
      </c>
      <c r="BM741" s="358">
        <f>BM746</f>
        <v/>
      </c>
      <c r="BN741" s="358">
        <f>BN746</f>
        <v/>
      </c>
      <c r="BO741" s="358">
        <f>BO746</f>
        <v/>
      </c>
      <c r="BP741" s="358">
        <f>BP746</f>
        <v/>
      </c>
      <c r="BQ741" s="358">
        <f>BQ746</f>
        <v/>
      </c>
      <c r="BR741" s="358">
        <f>BR746</f>
        <v/>
      </c>
      <c r="BS741" s="358">
        <f>BS746</f>
        <v/>
      </c>
      <c r="BT741" s="358">
        <f>BT746</f>
        <v/>
      </c>
      <c r="BU741" s="358">
        <f>BU746</f>
        <v/>
      </c>
      <c r="BV741" s="358">
        <f>BV746</f>
        <v/>
      </c>
      <c r="BW741" s="358">
        <f>BW746</f>
        <v/>
      </c>
      <c r="BX741" s="358">
        <f>BX746</f>
        <v/>
      </c>
      <c r="BY741" s="358">
        <f>BY746</f>
        <v/>
      </c>
      <c r="BZ741" s="358">
        <f>BZ746</f>
        <v/>
      </c>
      <c r="CA741" s="358">
        <f>CA746</f>
        <v/>
      </c>
      <c r="CB741" s="358">
        <f>CB746</f>
        <v/>
      </c>
      <c r="CC741" s="358">
        <f>CC746</f>
        <v/>
      </c>
      <c r="CD741" s="358">
        <f>CD746</f>
        <v/>
      </c>
      <c r="CE741" s="358">
        <f>CE746</f>
        <v/>
      </c>
      <c r="CF741" s="358">
        <f>CF746</f>
        <v/>
      </c>
      <c r="CG741" s="358">
        <f>CG746</f>
        <v/>
      </c>
      <c r="CH741" s="358">
        <f>CH746</f>
        <v/>
      </c>
      <c r="CI741" s="358">
        <f>CI746</f>
        <v/>
      </c>
      <c r="CJ741" s="358">
        <f>CJ746</f>
        <v/>
      </c>
      <c r="CK741" s="358">
        <f>CK746</f>
        <v/>
      </c>
      <c r="CL741" s="358">
        <f>CL746</f>
        <v/>
      </c>
      <c r="CM741" s="358">
        <f>CM746</f>
        <v/>
      </c>
      <c r="CN741" s="358">
        <f>CN746</f>
        <v/>
      </c>
      <c r="CO741" s="358">
        <f>CO746</f>
        <v/>
      </c>
      <c r="CP741" s="358">
        <f>CP746</f>
        <v/>
      </c>
      <c r="CQ741" s="358">
        <f>CQ746</f>
        <v/>
      </c>
      <c r="CR741" s="358">
        <f>CR746</f>
        <v/>
      </c>
      <c r="CS741" s="358">
        <f>CS746</f>
        <v/>
      </c>
      <c r="CT741" s="358">
        <f>CT746</f>
        <v/>
      </c>
      <c r="CU741" s="358">
        <f>CU746</f>
        <v/>
      </c>
      <c r="CV741" s="358">
        <f>CV746</f>
        <v/>
      </c>
      <c r="CW741" s="358">
        <f>CW746</f>
        <v/>
      </c>
      <c r="CX741" s="358">
        <f>CX746</f>
        <v/>
      </c>
      <c r="CY741" s="358">
        <f>CY746</f>
        <v/>
      </c>
      <c r="CZ741" s="358">
        <f>CZ746</f>
        <v/>
      </c>
      <c r="DA741" s="358">
        <f>DA746</f>
        <v/>
      </c>
      <c r="DB741" s="358">
        <f>DB746</f>
        <v/>
      </c>
      <c r="DC741" s="358">
        <f>DC746</f>
        <v/>
      </c>
      <c r="DD741" s="358">
        <f>DD746</f>
        <v/>
      </c>
      <c r="DE741" s="358">
        <f>DE746</f>
        <v/>
      </c>
      <c r="DF741" s="358">
        <f>DF746</f>
        <v/>
      </c>
      <c r="DG741" s="359">
        <f>DG746</f>
        <v/>
      </c>
      <c r="DH741" s="359">
        <f>DH746</f>
        <v/>
      </c>
      <c r="DI741" s="359">
        <f>DI746</f>
        <v/>
      </c>
      <c r="DJ741" s="359">
        <f>DJ746</f>
        <v/>
      </c>
      <c r="DK741" s="359">
        <f>DK746</f>
        <v/>
      </c>
      <c r="DL741" s="359">
        <f>DL746</f>
        <v/>
      </c>
      <c r="DM741" s="359">
        <f>DM746</f>
        <v/>
      </c>
      <c r="DN741" s="359">
        <f>DN746</f>
        <v/>
      </c>
      <c r="DO741" s="359">
        <f>DO746</f>
        <v/>
      </c>
      <c r="DP741" s="359">
        <f>DP746</f>
        <v/>
      </c>
      <c r="DQ741" s="359">
        <f>DQ746</f>
        <v/>
      </c>
      <c r="DR741" s="359">
        <f>DR746</f>
        <v/>
      </c>
      <c r="DS741" s="359">
        <f>DS746</f>
        <v/>
      </c>
      <c r="DT741" s="359">
        <f>DT746</f>
        <v/>
      </c>
      <c r="DU741" s="359">
        <f>DU746</f>
        <v/>
      </c>
      <c r="DV741" s="359">
        <f>DV746</f>
        <v/>
      </c>
      <c r="DW741" s="359">
        <f>DW746</f>
        <v/>
      </c>
      <c r="DX741" s="359">
        <f>DX746</f>
        <v/>
      </c>
      <c r="DY741" s="359">
        <f>DY746</f>
        <v/>
      </c>
      <c r="DZ741" s="359">
        <f>DZ746</f>
        <v/>
      </c>
      <c r="EA741" s="359">
        <f>EA746</f>
        <v/>
      </c>
      <c r="EB741" s="359">
        <f>EB746</f>
        <v/>
      </c>
      <c r="EC741" s="359">
        <f>EC746</f>
        <v/>
      </c>
      <c r="ED741" s="359">
        <f>ED746</f>
        <v/>
      </c>
      <c r="EE741" s="359">
        <f>EE746</f>
        <v/>
      </c>
      <c r="EF741" s="359">
        <f>EF746</f>
        <v/>
      </c>
      <c r="EG741" s="359">
        <f>EG746</f>
        <v/>
      </c>
      <c r="EH741" s="359">
        <f>EH746</f>
        <v/>
      </c>
      <c r="EI741" s="359">
        <f>EI746</f>
        <v/>
      </c>
      <c r="EJ741" s="359">
        <f>EJ746</f>
        <v/>
      </c>
      <c r="EK741" s="359">
        <f>EK746</f>
        <v/>
      </c>
      <c r="EL741" s="359">
        <f>EL746</f>
        <v/>
      </c>
      <c r="EM741" s="359">
        <f>EM746</f>
        <v/>
      </c>
      <c r="EN741" s="359">
        <f>EN746</f>
        <v/>
      </c>
      <c r="EO741" s="359">
        <f>EO746</f>
        <v/>
      </c>
      <c r="EP741" s="359">
        <f>EP746</f>
        <v/>
      </c>
      <c r="EQ741" s="359">
        <f>EQ746</f>
        <v/>
      </c>
      <c r="ER741" s="359">
        <f>ER746</f>
        <v/>
      </c>
      <c r="ES741" s="359">
        <f>ES746</f>
        <v/>
      </c>
      <c r="ET741" s="359">
        <f>ET746</f>
        <v/>
      </c>
      <c r="EU741" s="359">
        <f>EU746</f>
        <v/>
      </c>
      <c r="EV741" s="359">
        <f>EV746</f>
        <v/>
      </c>
      <c r="EW741" s="359">
        <f>EW746</f>
        <v/>
      </c>
      <c r="EX741" s="359">
        <f>EX746</f>
        <v/>
      </c>
      <c r="EY741" s="359">
        <f>EY746</f>
        <v/>
      </c>
      <c r="EZ741" s="359">
        <f>EZ746</f>
        <v/>
      </c>
      <c r="FA741" s="359">
        <f>FA746</f>
        <v/>
      </c>
      <c r="FB741" s="359">
        <f>FB746</f>
        <v/>
      </c>
      <c r="FC741" s="359">
        <f>FC746</f>
        <v/>
      </c>
      <c r="FD741" s="359">
        <f>FD746</f>
        <v/>
      </c>
      <c r="FE741" s="359">
        <f>FE746</f>
        <v/>
      </c>
      <c r="FF741" s="359">
        <f>FF746</f>
        <v/>
      </c>
      <c r="FG741" s="359">
        <f>FG746</f>
        <v/>
      </c>
      <c r="FH741" s="359">
        <f>FH746</f>
        <v/>
      </c>
      <c r="FI741" s="359">
        <f>FI746</f>
        <v/>
      </c>
      <c r="FJ741" s="359">
        <f>FJ746</f>
        <v/>
      </c>
      <c r="FK741" s="359">
        <f>FK746</f>
        <v/>
      </c>
      <c r="FL741" s="359">
        <f>FL746</f>
        <v/>
      </c>
      <c r="FM741" s="359">
        <f>FM746</f>
        <v/>
      </c>
      <c r="FN741" s="359">
        <f>FN746</f>
        <v/>
      </c>
      <c r="FO741" s="359">
        <f>FO746</f>
        <v/>
      </c>
      <c r="FP741" s="359">
        <f>FP746</f>
        <v/>
      </c>
      <c r="FQ741" s="359">
        <f>FQ746</f>
        <v/>
      </c>
      <c r="FR741" s="359">
        <f>FR746</f>
        <v/>
      </c>
      <c r="FS741" s="359">
        <f>FS746</f>
        <v/>
      </c>
      <c r="FT741" s="359">
        <f>FT746</f>
        <v/>
      </c>
      <c r="FU741" s="359">
        <f>FU746</f>
        <v/>
      </c>
      <c r="FV741" s="359">
        <f>FV746</f>
        <v/>
      </c>
      <c r="FW741" s="359">
        <f>FW746</f>
        <v/>
      </c>
      <c r="FX741" s="359">
        <f>FX746</f>
        <v/>
      </c>
      <c r="FY741" s="359">
        <f>FY746</f>
        <v/>
      </c>
      <c r="FZ741" s="359">
        <f>FZ746</f>
        <v/>
      </c>
      <c r="GA741" s="359">
        <f>GA746</f>
        <v/>
      </c>
      <c r="GB741" s="359">
        <f>GB746</f>
        <v/>
      </c>
      <c r="GC741" s="359">
        <f>GC746</f>
        <v/>
      </c>
      <c r="GD741" s="359">
        <f>GD746</f>
        <v/>
      </c>
      <c r="GE741" s="359">
        <f>GE746</f>
        <v/>
      </c>
      <c r="GF741" s="359">
        <f>GF746</f>
        <v/>
      </c>
      <c r="GG741" s="359">
        <f>GG746</f>
        <v/>
      </c>
      <c r="GH741" s="359">
        <f>GH746</f>
        <v/>
      </c>
      <c r="GI741" s="359">
        <f>GI746</f>
        <v/>
      </c>
      <c r="GJ741" s="359">
        <f>GJ746</f>
        <v/>
      </c>
      <c r="GK741" s="359">
        <f>GK746</f>
        <v/>
      </c>
      <c r="GL741" s="359">
        <f>GL746</f>
        <v/>
      </c>
      <c r="GM741" s="359">
        <f>GM746</f>
        <v/>
      </c>
      <c r="GN741" s="359">
        <f>GN746</f>
        <v/>
      </c>
      <c r="GO741" s="359">
        <f>GO746</f>
        <v/>
      </c>
      <c r="GP741" s="359">
        <f>GP746</f>
        <v/>
      </c>
      <c r="GQ741" s="359">
        <f>GQ746</f>
        <v/>
      </c>
      <c r="GR741" s="359">
        <f>GR746</f>
        <v/>
      </c>
      <c r="GS741" s="359">
        <f>GS746</f>
        <v/>
      </c>
      <c r="GT741" s="359">
        <f>GT746</f>
        <v/>
      </c>
      <c r="GU741" s="359">
        <f>GU746</f>
        <v/>
      </c>
      <c r="GV741" s="359">
        <f>GV746</f>
        <v/>
      </c>
      <c r="GW741" s="359">
        <f>GW746</f>
        <v/>
      </c>
      <c r="GX741" s="359">
        <f>GX746</f>
        <v/>
      </c>
    </row>
    <row r="742"/>
    <row r="743">
      <c r="A743" t="n">
        <v>17</v>
      </c>
      <c r="B743" t="n">
        <v>0</v>
      </c>
      <c r="C743">
        <f>ROW(SmtRes!A264)</f>
        <v/>
      </c>
      <c r="D743">
        <f>ROW(EtalonRes!A259)</f>
        <v/>
      </c>
      <c r="E743" t="inlineStr">
        <is>
          <t>1</t>
        </is>
      </c>
      <c r="F743" t="inlineStr">
        <is>
          <t>65-17-1</t>
        </is>
      </c>
      <c r="G743" t="inlineStr">
        <is>
          <t>Установка заглушек диаметром трубопроводов до 100 мм</t>
        </is>
      </c>
      <c r="H743" t="inlineStr">
        <is>
          <t>100 заглушек</t>
        </is>
      </c>
      <c r="I743">
        <f>ROUND(ROUND(2/100,4),7)</f>
        <v/>
      </c>
      <c r="J743" t="n">
        <v>0</v>
      </c>
      <c r="K743">
        <f>ROUND(ROUND(2/100,4),7)</f>
        <v/>
      </c>
      <c r="O743">
        <f>ROUND(CP743,0)</f>
        <v/>
      </c>
      <c r="P743">
        <f>ROUND(CQ743*I743,0)</f>
        <v/>
      </c>
      <c r="Q743">
        <f>(ROUND((ROUND(((ET743)*I743),0)*BB743),0)+ROUND((ROUND(((AE743-(EU743))*I743),0)*BS743),0))</f>
        <v/>
      </c>
      <c r="R743">
        <f>(ROUND((ROUND(((EU743)*I743),0)*BS743),0)+ROUND((ROUND(((AE743-(EU743))*I743),0)*BS743),0))</f>
        <v/>
      </c>
      <c r="S743">
        <f>ROUND(CT743*I743,0)</f>
        <v/>
      </c>
      <c r="T743">
        <f>ROUND(CU743*I743,0)</f>
        <v/>
      </c>
      <c r="U743">
        <f>ROUND(CV743*I743,7)</f>
        <v/>
      </c>
      <c r="V743">
        <f>ROUND(CW743*I743,7)</f>
        <v/>
      </c>
      <c r="W743">
        <f>ROUND(CX743*I743,0)</f>
        <v/>
      </c>
      <c r="X743">
        <f>ROUND(CY743,0)</f>
        <v/>
      </c>
      <c r="Y743">
        <f>ROUND(CZ743,0)</f>
        <v/>
      </c>
      <c r="AA743" t="n">
        <v>78855224</v>
      </c>
      <c r="AB743">
        <f>ROUND((AC743+AD743+AF743),2)</f>
        <v/>
      </c>
      <c r="AC743">
        <f>ROUND((ES743),2)</f>
        <v/>
      </c>
      <c r="AD743">
        <f>ROUND((((ET743)-(EU743))+AE743),2)</f>
        <v/>
      </c>
      <c r="AE743">
        <f>ROUND((EU743),2)</f>
        <v/>
      </c>
      <c r="AF743">
        <f>ROUND((EV743),2)</f>
        <v/>
      </c>
      <c r="AG743">
        <f>ROUND((AP743),2)</f>
        <v/>
      </c>
      <c r="AH743">
        <f>(EW743)</f>
        <v/>
      </c>
      <c r="AI743">
        <f>(EX743)</f>
        <v/>
      </c>
      <c r="AJ743">
        <f>(AS743)</f>
        <v/>
      </c>
      <c r="AK743" t="n">
        <v>3408.52</v>
      </c>
      <c r="AL743" t="n">
        <v>2407.48</v>
      </c>
      <c r="AM743" t="n">
        <v>8.720000000000001</v>
      </c>
      <c r="AN743" t="n">
        <v>0</v>
      </c>
      <c r="AO743" t="n">
        <v>992.3200000000001</v>
      </c>
      <c r="AP743" t="n">
        <v>0</v>
      </c>
      <c r="AQ743" t="n">
        <v>112</v>
      </c>
      <c r="AR743" t="n">
        <v>0</v>
      </c>
      <c r="AS743" t="n">
        <v>0</v>
      </c>
      <c r="AT743" t="n">
        <v>103</v>
      </c>
      <c r="AU743" t="n">
        <v>52</v>
      </c>
      <c r="AV743" t="n">
        <v>1</v>
      </c>
      <c r="AW743" t="n">
        <v>1</v>
      </c>
      <c r="AZ743" t="n">
        <v>1</v>
      </c>
      <c r="BA743" t="n">
        <v>52.25</v>
      </c>
      <c r="BB743" t="n">
        <v>24.98</v>
      </c>
      <c r="BC743" t="n">
        <v>8.52</v>
      </c>
      <c r="BD743" t="inlineStr"/>
      <c r="BE743" t="inlineStr"/>
      <c r="BF743" t="inlineStr"/>
      <c r="BG743" t="inlineStr"/>
      <c r="BH743" t="n">
        <v>0</v>
      </c>
      <c r="BI743" t="n">
        <v>1</v>
      </c>
      <c r="BJ743" t="inlineStr">
        <is>
          <t>ТЕРр Московской обл., 65-17-1, приказ Минстроя России №675/пр от 28.02.2017 № 263/пр</t>
        </is>
      </c>
      <c r="BM743" t="n">
        <v>65008</v>
      </c>
      <c r="BN743" t="n">
        <v>0</v>
      </c>
      <c r="BO743" t="inlineStr">
        <is>
          <t>65-17-1</t>
        </is>
      </c>
      <c r="BP743" t="n">
        <v>1</v>
      </c>
      <c r="BQ743" t="n">
        <v>6</v>
      </c>
      <c r="BR743" t="n">
        <v>0</v>
      </c>
      <c r="BS743" t="n">
        <v>52.25</v>
      </c>
      <c r="BT743" t="n">
        <v>1</v>
      </c>
      <c r="BU743" t="n">
        <v>1</v>
      </c>
      <c r="BV743" t="n">
        <v>1</v>
      </c>
      <c r="BW743" t="n">
        <v>1</v>
      </c>
      <c r="BX743" t="n">
        <v>1</v>
      </c>
      <c r="BY743" t="inlineStr"/>
      <c r="BZ743" t="n">
        <v>103</v>
      </c>
      <c r="CA743" t="n">
        <v>52</v>
      </c>
      <c r="CB743" t="inlineStr"/>
      <c r="CE743" t="n">
        <v>12</v>
      </c>
      <c r="CF743" t="n">
        <v>0</v>
      </c>
      <c r="CG743" t="n">
        <v>0</v>
      </c>
      <c r="CM743" t="n">
        <v>0</v>
      </c>
      <c r="CN743" t="inlineStr"/>
      <c r="CO743" t="n">
        <v>0</v>
      </c>
      <c r="CP743">
        <f>(P743+Q743+S743)</f>
        <v/>
      </c>
      <c r="CQ743">
        <f>AC743*BC743</f>
        <v/>
      </c>
      <c r="CR743">
        <f>(ROUND((ROUND(((ET743)*1),0)*BB743),0)+ROUND((ROUND(((AE743-(EU743))*1),0)*BS743),0))</f>
        <v/>
      </c>
      <c r="CS743">
        <f>(ROUND((ROUND(((EU743)*1),0)*BS743),0)+ROUND((ROUND(((AE743-(EU743))*1),0)*BS743),0))</f>
        <v/>
      </c>
      <c r="CT743">
        <f>AF743*BA743</f>
        <v/>
      </c>
      <c r="CU743">
        <f>AG743</f>
        <v/>
      </c>
      <c r="CV743">
        <f>AH743</f>
        <v/>
      </c>
      <c r="CW743">
        <f>AI743</f>
        <v/>
      </c>
      <c r="CX743">
        <f>AJ743</f>
        <v/>
      </c>
      <c r="CY743">
        <f>(((S743+R743)*AT743)/100)</f>
        <v/>
      </c>
      <c r="CZ743">
        <f>(((S743+R743)*AU743)/100)</f>
        <v/>
      </c>
      <c r="DC743" t="inlineStr"/>
      <c r="DD743" t="inlineStr"/>
      <c r="DE743" t="inlineStr"/>
      <c r="DF743" t="inlineStr"/>
      <c r="DG743" t="inlineStr"/>
      <c r="DH743" t="inlineStr"/>
      <c r="DI743" t="inlineStr"/>
      <c r="DJ743" t="inlineStr"/>
      <c r="DK743" t="inlineStr"/>
      <c r="DL743" t="inlineStr"/>
      <c r="DM743" t="inlineStr"/>
      <c r="DN743" t="n">
        <v>0</v>
      </c>
      <c r="DO743" t="n">
        <v>0</v>
      </c>
      <c r="DP743" t="n">
        <v>1</v>
      </c>
      <c r="DQ743" t="n">
        <v>1</v>
      </c>
      <c r="DU743" t="n">
        <v>1013</v>
      </c>
      <c r="DV743" t="inlineStr">
        <is>
          <t>100 заглушек</t>
        </is>
      </c>
      <c r="DW743" t="inlineStr">
        <is>
          <t>100 заглушек</t>
        </is>
      </c>
      <c r="DX743" t="n">
        <v>1</v>
      </c>
      <c r="DZ743" t="inlineStr"/>
      <c r="EA743" t="inlineStr"/>
      <c r="EB743" t="inlineStr"/>
      <c r="EC743" t="inlineStr"/>
      <c r="EE743" t="n">
        <v>78726002</v>
      </c>
      <c r="EF743" t="n">
        <v>6</v>
      </c>
      <c r="EG743" t="inlineStr">
        <is>
          <t>Ремонтно-строительные работы</t>
        </is>
      </c>
      <c r="EH743" t="n">
        <v>99</v>
      </c>
      <c r="EI743" t="inlineStr">
        <is>
          <t>Внутренние санитарно-технические работы</t>
        </is>
      </c>
      <c r="EJ743" t="n">
        <v>1</v>
      </c>
      <c r="EK743" t="n">
        <v>65008</v>
      </c>
      <c r="EL743" t="inlineStr">
        <is>
          <t>Внутренние санитарнотехнические работы: смена труб, санприборов, запорной арматуры и другое</t>
        </is>
      </c>
      <c r="EM743" t="inlineStr">
        <is>
          <t>рФЕР-65</t>
        </is>
      </c>
      <c r="EO743" t="inlineStr"/>
      <c r="EQ743" t="n">
        <v>0</v>
      </c>
      <c r="ER743" t="n">
        <v>3408.52</v>
      </c>
      <c r="ES743" t="n">
        <v>2407.48</v>
      </c>
      <c r="ET743" t="n">
        <v>8.720000000000001</v>
      </c>
      <c r="EU743" t="n">
        <v>0</v>
      </c>
      <c r="EV743" t="n">
        <v>992.3200000000001</v>
      </c>
      <c r="EW743" t="n">
        <v>112</v>
      </c>
      <c r="EX743" t="n">
        <v>0</v>
      </c>
      <c r="EY743" t="n">
        <v>0</v>
      </c>
      <c r="FQ743" t="n">
        <v>0</v>
      </c>
      <c r="FR743" t="n">
        <v>0</v>
      </c>
      <c r="FS743" t="n">
        <v>0</v>
      </c>
      <c r="FX743" t="n">
        <v>103</v>
      </c>
      <c r="FY743" t="n">
        <v>52</v>
      </c>
      <c r="GA743" t="inlineStr"/>
      <c r="GD743" t="n">
        <v>1</v>
      </c>
      <c r="GF743" t="n">
        <v>-1025648394</v>
      </c>
      <c r="GG743" t="n">
        <v>2</v>
      </c>
      <c r="GH743" t="n">
        <v>1</v>
      </c>
      <c r="GI743" t="n">
        <v>2</v>
      </c>
      <c r="GJ743" t="n">
        <v>0</v>
      </c>
      <c r="GK743" t="n">
        <v>0</v>
      </c>
      <c r="GL743">
        <f>ROUND(IF(AND(BH743=3,BI743=3,FS743&lt;&gt;0),P743,0),0)</f>
        <v/>
      </c>
      <c r="GM743">
        <f>ROUND(O743+X743+Y743,0)+GX743</f>
        <v/>
      </c>
      <c r="GN743">
        <f>IF(OR(BI743=0,BI743=1),GM743-GX743,0)</f>
        <v/>
      </c>
      <c r="GO743">
        <f>IF(BI743=2,GM743-GX743,0)</f>
        <v/>
      </c>
      <c r="GP743">
        <f>IF(BI743=4,GM743-GX743,0)</f>
        <v/>
      </c>
      <c r="GR743" t="n">
        <v>0</v>
      </c>
      <c r="GS743" t="n">
        <v>3</v>
      </c>
      <c r="GT743" t="n">
        <v>0</v>
      </c>
      <c r="GU743" t="inlineStr"/>
      <c r="GV743">
        <f>ROUND((GT743),2)</f>
        <v/>
      </c>
      <c r="GW743" t="n">
        <v>1</v>
      </c>
      <c r="GX743">
        <f>ROUND(HC743*I743,0)</f>
        <v/>
      </c>
      <c r="HA743" t="n">
        <v>0</v>
      </c>
      <c r="HB743" t="n">
        <v>0</v>
      </c>
      <c r="HC743">
        <f>GV743*GW743</f>
        <v/>
      </c>
      <c r="HE743" t="inlineStr"/>
      <c r="HF743" t="inlineStr"/>
      <c r="HM743" t="inlineStr"/>
      <c r="HN743" t="inlineStr">
        <is>
          <t>Пр/812-099.2-1</t>
        </is>
      </c>
      <c r="HO743" t="inlineStr">
        <is>
          <t>Пр/774-099.2</t>
        </is>
      </c>
      <c r="HP743" t="inlineStr">
        <is>
          <t>Внутренние санитарнотехнические работы: смена труб, санприборов, запорной арматуры и другое</t>
        </is>
      </c>
      <c r="HQ743" t="inlineStr">
        <is>
          <t>Внутренние санитарнотехнические работы: смена труб, санприборов, запорной арматуры и другое</t>
        </is>
      </c>
      <c r="HS743" t="n">
        <v>0</v>
      </c>
      <c r="IK743" t="n">
        <v>0</v>
      </c>
    </row>
    <row r="744">
      <c r="A744" t="n">
        <v>18</v>
      </c>
      <c r="B744" t="n">
        <v>0</v>
      </c>
      <c r="C744" t="n">
        <v>263</v>
      </c>
      <c r="E744" t="inlineStr">
        <is>
          <t>1,1</t>
        </is>
      </c>
      <c r="F744" t="inlineStr">
        <is>
          <t>301-3347</t>
        </is>
      </c>
      <c r="G744" t="inlineStr">
        <is>
          <t>Заглушки стальные для труб диаметром 25 мм</t>
        </is>
      </c>
      <c r="H744" t="inlineStr">
        <is>
          <t>10 шт.</t>
        </is>
      </c>
      <c r="I744">
        <f>I743*J744</f>
        <v/>
      </c>
      <c r="J744" t="n">
        <v>10</v>
      </c>
      <c r="K744" t="n">
        <v>10</v>
      </c>
      <c r="O744">
        <f>ROUND(CP744,0)</f>
        <v/>
      </c>
      <c r="P744">
        <f>ROUND(CQ744*I744,0)</f>
        <v/>
      </c>
      <c r="Q744">
        <f>(ROUND((ROUND(((ET744)*I744),0)*BB744),0)+ROUND((ROUND(((AE744-(EU744))*I744),0)*BS744),0))</f>
        <v/>
      </c>
      <c r="R744">
        <f>(ROUND((ROUND(((EU744)*I744),0)*BS744),0)+ROUND((ROUND(((AE744-(EU744))*I744),0)*BS744),0))</f>
        <v/>
      </c>
      <c r="S744">
        <f>ROUND(CT744*I744,0)</f>
        <v/>
      </c>
      <c r="T744">
        <f>ROUND(CU744*I744,0)</f>
        <v/>
      </c>
      <c r="U744">
        <f>ROUND(CV744*I744,7)</f>
        <v/>
      </c>
      <c r="V744">
        <f>ROUND(CW744*I744,7)</f>
        <v/>
      </c>
      <c r="W744">
        <f>ROUND(CX744*I744,0)</f>
        <v/>
      </c>
      <c r="X744">
        <f>ROUND(CY744,0)</f>
        <v/>
      </c>
      <c r="Y744">
        <f>ROUND(CZ744,0)</f>
        <v/>
      </c>
      <c r="AA744" t="n">
        <v>78855224</v>
      </c>
      <c r="AB744">
        <f>ROUND((AC744+AD744+AF744),2)</f>
        <v/>
      </c>
      <c r="AC744">
        <f>ROUND((ES744),2)</f>
        <v/>
      </c>
      <c r="AD744">
        <f>ROUND((((ET744)-(EU744))+AE744),2)</f>
        <v/>
      </c>
      <c r="AE744">
        <f>ROUND((EU744),2)</f>
        <v/>
      </c>
      <c r="AF744">
        <f>ROUND((EV744),2)</f>
        <v/>
      </c>
      <c r="AG744">
        <f>ROUND((AP744),2)</f>
        <v/>
      </c>
      <c r="AH744">
        <f>(EW744)</f>
        <v/>
      </c>
      <c r="AI744">
        <f>(EX744)</f>
        <v/>
      </c>
      <c r="AJ744">
        <f>(AS744)</f>
        <v/>
      </c>
      <c r="AK744" t="n">
        <v>64.8</v>
      </c>
      <c r="AL744" t="n">
        <v>64.8</v>
      </c>
      <c r="AM744" t="n">
        <v>0</v>
      </c>
      <c r="AN744" t="n">
        <v>0</v>
      </c>
      <c r="AO744" t="n">
        <v>0</v>
      </c>
      <c r="AP744" t="n">
        <v>0</v>
      </c>
      <c r="AQ744" t="n">
        <v>0</v>
      </c>
      <c r="AR744" t="n">
        <v>0</v>
      </c>
      <c r="AS744" t="n">
        <v>0.05</v>
      </c>
      <c r="AT744" t="n">
        <v>103</v>
      </c>
      <c r="AU744" t="n">
        <v>52</v>
      </c>
      <c r="AV744" t="n">
        <v>1</v>
      </c>
      <c r="AW744" t="n">
        <v>1</v>
      </c>
      <c r="AZ744" t="n">
        <v>1</v>
      </c>
      <c r="BA744" t="n">
        <v>1</v>
      </c>
      <c r="BB744" t="n">
        <v>1</v>
      </c>
      <c r="BC744" t="n">
        <v>1.55</v>
      </c>
      <c r="BD744" t="inlineStr"/>
      <c r="BE744" t="inlineStr"/>
      <c r="BF744" t="inlineStr"/>
      <c r="BG744" t="inlineStr"/>
      <c r="BH744" t="n">
        <v>3</v>
      </c>
      <c r="BI744" t="n">
        <v>1</v>
      </c>
      <c r="BJ744" t="inlineStr">
        <is>
          <t>ТССЦ Московской обл., 301-3347, приказ Минстроя России №675/пр от 28.02.2017 № 256/пр</t>
        </is>
      </c>
      <c r="BM744" t="n">
        <v>65008</v>
      </c>
      <c r="BN744" t="n">
        <v>0</v>
      </c>
      <c r="BO744" t="inlineStr">
        <is>
          <t>301-3347</t>
        </is>
      </c>
      <c r="BP744" t="n">
        <v>1</v>
      </c>
      <c r="BQ744" t="n">
        <v>6</v>
      </c>
      <c r="BR744" t="n">
        <v>0</v>
      </c>
      <c r="BS744" t="n">
        <v>1</v>
      </c>
      <c r="BT744" t="n">
        <v>1</v>
      </c>
      <c r="BU744" t="n">
        <v>1</v>
      </c>
      <c r="BV744" t="n">
        <v>1</v>
      </c>
      <c r="BW744" t="n">
        <v>1</v>
      </c>
      <c r="BX744" t="n">
        <v>1</v>
      </c>
      <c r="BY744" t="inlineStr"/>
      <c r="BZ744" t="n">
        <v>103</v>
      </c>
      <c r="CA744" t="n">
        <v>52</v>
      </c>
      <c r="CB744" t="inlineStr"/>
      <c r="CE744" t="n">
        <v>12</v>
      </c>
      <c r="CF744" t="n">
        <v>0</v>
      </c>
      <c r="CG744" t="n">
        <v>0</v>
      </c>
      <c r="CM744" t="n">
        <v>0</v>
      </c>
      <c r="CN744" t="inlineStr"/>
      <c r="CO744" t="n">
        <v>0</v>
      </c>
      <c r="CP744">
        <f>(P744+Q744+S744)</f>
        <v/>
      </c>
      <c r="CQ744">
        <f>AC744*BC744</f>
        <v/>
      </c>
      <c r="CR744">
        <f>(ROUND((ROUND(((ET744)*1),0)*BB744),0)+ROUND((ROUND(((AE744-(EU744))*1),0)*BS744),0))</f>
        <v/>
      </c>
      <c r="CS744">
        <f>(ROUND((ROUND(((EU744)*1),0)*BS744),0)+ROUND((ROUND(((AE744-(EU744))*1),0)*BS744),0))</f>
        <v/>
      </c>
      <c r="CT744">
        <f>AF744*BA744</f>
        <v/>
      </c>
      <c r="CU744">
        <f>AG744</f>
        <v/>
      </c>
      <c r="CV744">
        <f>AH744</f>
        <v/>
      </c>
      <c r="CW744">
        <f>AI744</f>
        <v/>
      </c>
      <c r="CX744">
        <f>AJ744</f>
        <v/>
      </c>
      <c r="CY744">
        <f>(((S744+R744)*AT744)/100)</f>
        <v/>
      </c>
      <c r="CZ744">
        <f>(((S744+R744)*AU744)/100)</f>
        <v/>
      </c>
      <c r="DC744" t="inlineStr"/>
      <c r="DD744" t="inlineStr"/>
      <c r="DE744" t="inlineStr"/>
      <c r="DF744" t="inlineStr"/>
      <c r="DG744" t="inlineStr"/>
      <c r="DH744" t="inlineStr"/>
      <c r="DI744" t="inlineStr"/>
      <c r="DJ744" t="inlineStr"/>
      <c r="DK744" t="inlineStr"/>
      <c r="DL744" t="inlineStr"/>
      <c r="DM744" t="inlineStr"/>
      <c r="DN744" t="n">
        <v>0</v>
      </c>
      <c r="DO744" t="n">
        <v>0</v>
      </c>
      <c r="DP744" t="n">
        <v>1</v>
      </c>
      <c r="DQ744" t="n">
        <v>1</v>
      </c>
      <c r="DU744" t="n">
        <v>1010</v>
      </c>
      <c r="DV744" t="inlineStr">
        <is>
          <t>10 шт.</t>
        </is>
      </c>
      <c r="DW744" t="inlineStr">
        <is>
          <t>10 шт.</t>
        </is>
      </c>
      <c r="DX744" t="n">
        <v>10</v>
      </c>
      <c r="DZ744" t="inlineStr"/>
      <c r="EA744" t="inlineStr"/>
      <c r="EB744" t="inlineStr"/>
      <c r="EC744" t="inlineStr"/>
      <c r="EE744" t="n">
        <v>78726002</v>
      </c>
      <c r="EF744" t="n">
        <v>6</v>
      </c>
      <c r="EG744" t="inlineStr">
        <is>
          <t>Ремонтно-строительные работы</t>
        </is>
      </c>
      <c r="EH744" t="n">
        <v>99</v>
      </c>
      <c r="EI744" t="inlineStr">
        <is>
          <t>Внутренние санитарно-технические работы</t>
        </is>
      </c>
      <c r="EJ744" t="n">
        <v>1</v>
      </c>
      <c r="EK744" t="n">
        <v>65008</v>
      </c>
      <c r="EL744" t="inlineStr">
        <is>
          <t>Внутренние санитарнотехнические работы: смена труб, санприборов, запорной арматуры и другое</t>
        </is>
      </c>
      <c r="EM744" t="inlineStr">
        <is>
          <t>рФЕР-65</t>
        </is>
      </c>
      <c r="EO744" t="inlineStr"/>
      <c r="EQ744" t="n">
        <v>0</v>
      </c>
      <c r="ER744" t="n">
        <v>64.8</v>
      </c>
      <c r="ES744" t="n">
        <v>64.8</v>
      </c>
      <c r="ET744" t="n">
        <v>0</v>
      </c>
      <c r="EU744" t="n">
        <v>0</v>
      </c>
      <c r="EV744" t="n">
        <v>0</v>
      </c>
      <c r="EW744" t="n">
        <v>0</v>
      </c>
      <c r="EX744" t="n">
        <v>0</v>
      </c>
      <c r="FQ744" t="n">
        <v>0</v>
      </c>
      <c r="FR744" t="n">
        <v>0</v>
      </c>
      <c r="FS744" t="n">
        <v>0</v>
      </c>
      <c r="FX744" t="n">
        <v>103</v>
      </c>
      <c r="FY744" t="n">
        <v>52</v>
      </c>
      <c r="GA744" t="inlineStr"/>
      <c r="GD744" t="n">
        <v>1</v>
      </c>
      <c r="GF744" t="n">
        <v>-63487719</v>
      </c>
      <c r="GG744" t="n">
        <v>2</v>
      </c>
      <c r="GH744" t="n">
        <v>1</v>
      </c>
      <c r="GI744" t="n">
        <v>2</v>
      </c>
      <c r="GJ744" t="n">
        <v>0</v>
      </c>
      <c r="GK744" t="n">
        <v>0</v>
      </c>
      <c r="GL744">
        <f>ROUND(IF(AND(BH744=3,BI744=3,FS744&lt;&gt;0),P744,0),0)</f>
        <v/>
      </c>
      <c r="GM744">
        <f>ROUND(O744+X744+Y744,0)+GX744</f>
        <v/>
      </c>
      <c r="GN744">
        <f>IF(OR(BI744=0,BI744=1),GM744-GX744,0)</f>
        <v/>
      </c>
      <c r="GO744">
        <f>IF(BI744=2,GM744-GX744,0)</f>
        <v/>
      </c>
      <c r="GP744">
        <f>IF(BI744=4,GM744-GX744,0)</f>
        <v/>
      </c>
      <c r="GR744" t="n">
        <v>0</v>
      </c>
      <c r="GS744" t="n">
        <v>3</v>
      </c>
      <c r="GT744" t="n">
        <v>0</v>
      </c>
      <c r="GU744" t="inlineStr"/>
      <c r="GV744">
        <f>ROUND((GT744),2)</f>
        <v/>
      </c>
      <c r="GW744" t="n">
        <v>1</v>
      </c>
      <c r="GX744">
        <f>ROUND(HC744*I744,0)</f>
        <v/>
      </c>
      <c r="HA744" t="n">
        <v>0</v>
      </c>
      <c r="HB744" t="n">
        <v>0</v>
      </c>
      <c r="HC744">
        <f>GV744*GW744</f>
        <v/>
      </c>
      <c r="HE744" t="inlineStr"/>
      <c r="HF744" t="inlineStr"/>
      <c r="HM744" t="inlineStr"/>
      <c r="HN744" t="inlineStr">
        <is>
          <t>Пр/812-099.2-1</t>
        </is>
      </c>
      <c r="HO744" t="inlineStr">
        <is>
          <t>Пр/774-099.2</t>
        </is>
      </c>
      <c r="HP744" t="inlineStr">
        <is>
          <t>Внутренние санитарнотехнические работы: смена труб, санприборов, запорной арматуры и другое</t>
        </is>
      </c>
      <c r="HQ744" t="inlineStr">
        <is>
          <t>Внутренние санитарнотехнические работы: смена труб, санприборов, запорной арматуры и другое</t>
        </is>
      </c>
      <c r="HS744" t="n">
        <v>0</v>
      </c>
      <c r="IK744" t="n">
        <v>0</v>
      </c>
    </row>
    <row r="745"/>
    <row r="746">
      <c r="A746" s="358" t="n">
        <v>51</v>
      </c>
      <c r="B746" s="358">
        <f>B739</f>
        <v/>
      </c>
      <c r="C746" s="358">
        <f>A739</f>
        <v/>
      </c>
      <c r="D746" s="358">
        <f>ROW(A739)</f>
        <v/>
      </c>
      <c r="E746" s="358" t="n"/>
      <c r="F746" s="358">
        <f>IF(F739&lt;&gt;"",F739,"")</f>
        <v/>
      </c>
      <c r="G746" s="358">
        <f>IF(G739&lt;&gt;"",G739,"")</f>
        <v/>
      </c>
      <c r="H746" s="358" t="n">
        <v>0</v>
      </c>
      <c r="I746" s="358" t="n"/>
      <c r="J746" s="358" t="n"/>
      <c r="K746" s="358" t="n"/>
      <c r="L746" s="358" t="n"/>
      <c r="M746" s="358" t="n"/>
      <c r="N746" s="358" t="n"/>
      <c r="O746" s="358" t="n">
        <v>0</v>
      </c>
      <c r="P746" s="358" t="n">
        <v>0</v>
      </c>
      <c r="Q746" s="358" t="n">
        <v>0</v>
      </c>
      <c r="R746" s="358" t="n">
        <v>0</v>
      </c>
      <c r="S746" s="358" t="n">
        <v>0</v>
      </c>
      <c r="T746" s="358" t="n">
        <v>0</v>
      </c>
      <c r="U746" s="358" t="n">
        <v>0</v>
      </c>
      <c r="V746" s="358" t="n">
        <v>0</v>
      </c>
      <c r="W746" s="358" t="n">
        <v>0</v>
      </c>
      <c r="X746" s="358" t="n">
        <v>0</v>
      </c>
      <c r="Y746" s="358" t="n">
        <v>0</v>
      </c>
      <c r="Z746" s="358" t="n"/>
      <c r="AA746" s="358" t="n"/>
      <c r="AB746" s="358" t="n"/>
      <c r="AC746" s="358" t="n"/>
      <c r="AD746" s="358" t="n"/>
      <c r="AE746" s="358" t="n"/>
      <c r="AF746" s="358" t="n"/>
      <c r="AG746" s="358" t="n"/>
      <c r="AH746" s="358" t="n"/>
      <c r="AI746" s="358" t="n"/>
      <c r="AJ746" s="358" t="n"/>
      <c r="AK746" s="358" t="n"/>
      <c r="AL746" s="358" t="n"/>
      <c r="AM746" s="358" t="n"/>
      <c r="AN746" s="358" t="n"/>
      <c r="AO746" s="358">
        <f>ROUND(BX746,0)</f>
        <v/>
      </c>
      <c r="AP746" s="358">
        <f>ROUND(BY746,0)</f>
        <v/>
      </c>
      <c r="AQ746" s="358">
        <f>ROUND(BZ746,0)</f>
        <v/>
      </c>
      <c r="AR746" s="358">
        <f>ROUND(CA746,0)</f>
        <v/>
      </c>
      <c r="AS746" s="358">
        <f>ROUND(CB746,0)</f>
        <v/>
      </c>
      <c r="AT746" s="358">
        <f>ROUND(CC746,0)</f>
        <v/>
      </c>
      <c r="AU746" s="358">
        <f>ROUND(CD746,0)</f>
        <v/>
      </c>
      <c r="AV746" s="358">
        <f>ROUND(CE746,0)</f>
        <v/>
      </c>
      <c r="AW746" s="358">
        <f>ROUND(CF746,0)</f>
        <v/>
      </c>
      <c r="AX746" s="358">
        <f>ROUND(CG746,0)</f>
        <v/>
      </c>
      <c r="AY746" s="358">
        <f>ROUND(CH746,0)</f>
        <v/>
      </c>
      <c r="AZ746" s="358">
        <f>ROUND(CI746,0)</f>
        <v/>
      </c>
      <c r="BA746" s="358">
        <f>ROUND(CJ746,0)</f>
        <v/>
      </c>
      <c r="BB746" s="358">
        <f>ROUND(CK746,0)</f>
        <v/>
      </c>
      <c r="BC746" s="358">
        <f>ROUND(CL746,0)</f>
        <v/>
      </c>
      <c r="BD746" s="358">
        <f>ROUND(CM746,0)</f>
        <v/>
      </c>
      <c r="BE746" s="358" t="n"/>
      <c r="BF746" s="358" t="n"/>
      <c r="BG746" s="358" t="n"/>
      <c r="BH746" s="358" t="n"/>
      <c r="BI746" s="358" t="n"/>
      <c r="BJ746" s="358" t="n"/>
      <c r="BK746" s="358" t="n"/>
      <c r="BL746" s="358" t="n"/>
      <c r="BM746" s="358" t="n"/>
      <c r="BN746" s="358" t="n"/>
      <c r="BO746" s="358" t="n"/>
      <c r="BP746" s="358" t="n"/>
      <c r="BQ746" s="358" t="n"/>
      <c r="BR746" s="358" t="n"/>
      <c r="BS746" s="358" t="n"/>
      <c r="BT746" s="358" t="n"/>
      <c r="BU746" s="358" t="n"/>
      <c r="BV746" s="358" t="n"/>
      <c r="BW746" s="358" t="n"/>
      <c r="BX746" s="358" t="n"/>
      <c r="BY746" s="358" t="n"/>
      <c r="BZ746" s="358" t="n"/>
      <c r="CA746" s="358" t="n"/>
      <c r="CB746" s="358" t="n"/>
      <c r="CC746" s="358" t="n"/>
      <c r="CD746" s="358" t="n"/>
      <c r="CE746" s="358" t="n"/>
      <c r="CF746" s="358" t="n"/>
      <c r="CG746" s="358" t="n"/>
      <c r="CH746" s="358" t="n"/>
      <c r="CI746" s="358" t="n"/>
      <c r="CJ746" s="358" t="n"/>
      <c r="CK746" s="358" t="n"/>
      <c r="CL746" s="358" t="n"/>
      <c r="CM746" s="358" t="n"/>
      <c r="CN746" s="358" t="n"/>
      <c r="CO746" s="358" t="n"/>
      <c r="CP746" s="358" t="n"/>
      <c r="CQ746" s="358" t="n"/>
      <c r="CR746" s="358" t="n"/>
      <c r="CS746" s="358" t="n"/>
      <c r="CT746" s="358" t="n"/>
      <c r="CU746" s="358" t="n"/>
      <c r="CV746" s="358" t="n"/>
      <c r="CW746" s="358" t="n"/>
      <c r="CX746" s="358" t="n"/>
      <c r="CY746" s="358" t="n"/>
      <c r="CZ746" s="358" t="n"/>
      <c r="DA746" s="358" t="n"/>
      <c r="DB746" s="358" t="n"/>
      <c r="DC746" s="358" t="n"/>
      <c r="DD746" s="358" t="n"/>
      <c r="DE746" s="358" t="n"/>
      <c r="DF746" s="358" t="n"/>
      <c r="DG746" s="359" t="n"/>
      <c r="DH746" s="359" t="n"/>
      <c r="DI746" s="359" t="n"/>
      <c r="DJ746" s="359" t="n"/>
      <c r="DK746" s="359" t="n"/>
      <c r="DL746" s="359" t="n"/>
      <c r="DM746" s="359" t="n"/>
      <c r="DN746" s="359" t="n"/>
      <c r="DO746" s="359" t="n"/>
      <c r="DP746" s="359" t="n"/>
      <c r="DQ746" s="359" t="n"/>
      <c r="DR746" s="359" t="n"/>
      <c r="DS746" s="359" t="n"/>
      <c r="DT746" s="359" t="n"/>
      <c r="DU746" s="359" t="n"/>
      <c r="DV746" s="359" t="n"/>
      <c r="DW746" s="359" t="n"/>
      <c r="DX746" s="359" t="n"/>
      <c r="DY746" s="359" t="n"/>
      <c r="DZ746" s="359" t="n"/>
      <c r="EA746" s="359" t="n"/>
      <c r="EB746" s="359" t="n"/>
      <c r="EC746" s="359" t="n"/>
      <c r="ED746" s="359" t="n"/>
      <c r="EE746" s="359" t="n"/>
      <c r="EF746" s="359" t="n"/>
      <c r="EG746" s="359" t="n"/>
      <c r="EH746" s="359" t="n"/>
      <c r="EI746" s="359" t="n"/>
      <c r="EJ746" s="359" t="n"/>
      <c r="EK746" s="359" t="n"/>
      <c r="EL746" s="359" t="n"/>
      <c r="EM746" s="359" t="n"/>
      <c r="EN746" s="359" t="n"/>
      <c r="EO746" s="359" t="n"/>
      <c r="EP746" s="359" t="n"/>
      <c r="EQ746" s="359" t="n"/>
      <c r="ER746" s="359" t="n"/>
      <c r="ES746" s="359" t="n"/>
      <c r="ET746" s="359" t="n"/>
      <c r="EU746" s="359" t="n"/>
      <c r="EV746" s="359" t="n"/>
      <c r="EW746" s="359" t="n"/>
      <c r="EX746" s="359" t="n"/>
      <c r="EY746" s="359" t="n"/>
      <c r="EZ746" s="359" t="n"/>
      <c r="FA746" s="359" t="n"/>
      <c r="FB746" s="359" t="n"/>
      <c r="FC746" s="359" t="n"/>
      <c r="FD746" s="359" t="n"/>
      <c r="FE746" s="359" t="n"/>
      <c r="FF746" s="359" t="n"/>
      <c r="FG746" s="359" t="n"/>
      <c r="FH746" s="359" t="n"/>
      <c r="FI746" s="359" t="n"/>
      <c r="FJ746" s="359" t="n"/>
      <c r="FK746" s="359" t="n"/>
      <c r="FL746" s="359" t="n"/>
      <c r="FM746" s="359" t="n"/>
      <c r="FN746" s="359" t="n"/>
      <c r="FO746" s="359" t="n"/>
      <c r="FP746" s="359" t="n"/>
      <c r="FQ746" s="359" t="n"/>
      <c r="FR746" s="359" t="n"/>
      <c r="FS746" s="359" t="n"/>
      <c r="FT746" s="359" t="n"/>
      <c r="FU746" s="359" t="n"/>
      <c r="FV746" s="359" t="n"/>
      <c r="FW746" s="359" t="n"/>
      <c r="FX746" s="359" t="n"/>
      <c r="FY746" s="359" t="n"/>
      <c r="FZ746" s="359" t="n"/>
      <c r="GA746" s="359" t="n"/>
      <c r="GB746" s="359" t="n"/>
      <c r="GC746" s="359" t="n"/>
      <c r="GD746" s="359" t="n"/>
      <c r="GE746" s="359" t="n"/>
      <c r="GF746" s="359" t="n"/>
      <c r="GG746" s="359" t="n"/>
      <c r="GH746" s="359" t="n"/>
      <c r="GI746" s="359" t="n"/>
      <c r="GJ746" s="359" t="n"/>
      <c r="GK746" s="359" t="n"/>
      <c r="GL746" s="359" t="n"/>
      <c r="GM746" s="359" t="n"/>
      <c r="GN746" s="359" t="n"/>
      <c r="GO746" s="359" t="n"/>
      <c r="GP746" s="359" t="n"/>
      <c r="GQ746" s="359" t="n"/>
      <c r="GR746" s="359" t="n"/>
      <c r="GS746" s="359" t="n"/>
      <c r="GT746" s="359" t="n"/>
      <c r="GU746" s="359" t="n"/>
      <c r="GV746" s="359" t="n"/>
      <c r="GW746" s="359" t="n"/>
      <c r="GX746" s="359" t="n">
        <v>0</v>
      </c>
    </row>
    <row r="747"/>
    <row r="748">
      <c r="A748" s="360" t="n">
        <v>50</v>
      </c>
      <c r="B748" s="360" t="n">
        <v>0</v>
      </c>
      <c r="C748" s="360" t="n">
        <v>0</v>
      </c>
      <c r="D748" s="360" t="n">
        <v>1</v>
      </c>
      <c r="E748" s="360" t="n">
        <v>201</v>
      </c>
      <c r="F748" s="360">
        <f>ROUND(Source!O746,O748)</f>
        <v/>
      </c>
      <c r="G748" s="360" t="inlineStr">
        <is>
          <t>ПЗ</t>
        </is>
      </c>
      <c r="H748" s="360" t="inlineStr">
        <is>
          <t>Прямые затраты</t>
        </is>
      </c>
      <c r="I748" s="360" t="n"/>
      <c r="J748" s="360" t="n"/>
      <c r="K748" s="360" t="n">
        <v>201</v>
      </c>
      <c r="L748" s="360" t="n">
        <v>1</v>
      </c>
      <c r="M748" s="360" t="n">
        <v>3</v>
      </c>
      <c r="N748" s="360" t="inlineStr"/>
      <c r="O748" s="360" t="n">
        <v>0</v>
      </c>
      <c r="P748" s="360" t="n"/>
      <c r="Q748" s="360" t="n"/>
      <c r="R748" s="360" t="n"/>
      <c r="S748" s="360" t="n"/>
      <c r="T748" s="360" t="n"/>
      <c r="U748" s="360" t="n"/>
      <c r="V748" s="360" t="n"/>
      <c r="W748" s="360" t="n">
        <v>0</v>
      </c>
      <c r="X748" s="360" t="n">
        <v>1</v>
      </c>
      <c r="Y748" s="360" t="n">
        <v>0</v>
      </c>
      <c r="Z748" s="360" t="n"/>
      <c r="AA748" s="360" t="n"/>
      <c r="AB748" s="360" t="n"/>
    </row>
    <row r="749">
      <c r="A749" s="360" t="n">
        <v>50</v>
      </c>
      <c r="B749" s="360" t="n">
        <v>0</v>
      </c>
      <c r="C749" s="360" t="n">
        <v>0</v>
      </c>
      <c r="D749" s="360" t="n">
        <v>1</v>
      </c>
      <c r="E749" s="360" t="n">
        <v>202</v>
      </c>
      <c r="F749" s="360">
        <f>ROUND(Source!P746,O749)</f>
        <v/>
      </c>
      <c r="G749" s="360" t="inlineStr">
        <is>
          <t>СтМатОб</t>
        </is>
      </c>
      <c r="H749" s="360" t="inlineStr">
        <is>
          <t>Стоимость материальных ресурсов (всего)</t>
        </is>
      </c>
      <c r="I749" s="360" t="n"/>
      <c r="J749" s="360" t="n"/>
      <c r="K749" s="360" t="n">
        <v>202</v>
      </c>
      <c r="L749" s="360" t="n">
        <v>2</v>
      </c>
      <c r="M749" s="360" t="n">
        <v>3</v>
      </c>
      <c r="N749" s="360" t="inlineStr"/>
      <c r="O749" s="360" t="n">
        <v>0</v>
      </c>
      <c r="P749" s="360" t="n"/>
      <c r="Q749" s="360" t="n"/>
      <c r="R749" s="360" t="n"/>
      <c r="S749" s="360" t="n"/>
      <c r="T749" s="360" t="n"/>
      <c r="U749" s="360" t="n"/>
      <c r="V749" s="360" t="n"/>
      <c r="W749" s="360" t="n">
        <v>0</v>
      </c>
      <c r="X749" s="360" t="n">
        <v>1</v>
      </c>
      <c r="Y749" s="360" t="n">
        <v>0</v>
      </c>
      <c r="Z749" s="360" t="n"/>
      <c r="AA749" s="360" t="n"/>
      <c r="AB749" s="360" t="n"/>
    </row>
    <row r="750">
      <c r="A750" s="360" t="n">
        <v>50</v>
      </c>
      <c r="B750" s="360" t="n">
        <v>0</v>
      </c>
      <c r="C750" s="360" t="n">
        <v>0</v>
      </c>
      <c r="D750" s="360" t="n">
        <v>1</v>
      </c>
      <c r="E750" s="360" t="n">
        <v>222</v>
      </c>
      <c r="F750" s="360">
        <f>ROUND(Source!AO746,O750)</f>
        <v/>
      </c>
      <c r="G750" s="360" t="inlineStr">
        <is>
          <t>СтМатОбЗак</t>
        </is>
      </c>
      <c r="H750" s="360" t="inlineStr">
        <is>
          <t>Стоимость материалов и оборудования заказчика</t>
        </is>
      </c>
      <c r="I750" s="360" t="n"/>
      <c r="J750" s="360" t="n"/>
      <c r="K750" s="360" t="n">
        <v>222</v>
      </c>
      <c r="L750" s="360" t="n">
        <v>3</v>
      </c>
      <c r="M750" s="360" t="n">
        <v>3</v>
      </c>
      <c r="N750" s="360" t="inlineStr"/>
      <c r="O750" s="360" t="n">
        <v>0</v>
      </c>
      <c r="P750" s="360" t="n"/>
      <c r="Q750" s="360" t="n"/>
      <c r="R750" s="360" t="n"/>
      <c r="S750" s="360" t="n"/>
      <c r="T750" s="360" t="n"/>
      <c r="U750" s="360" t="n"/>
      <c r="V750" s="360" t="n"/>
      <c r="W750" s="360" t="n">
        <v>0</v>
      </c>
      <c r="X750" s="360" t="n">
        <v>1</v>
      </c>
      <c r="Y750" s="360" t="n">
        <v>0</v>
      </c>
      <c r="Z750" s="360" t="n"/>
      <c r="AA750" s="360" t="n"/>
      <c r="AB750" s="360" t="n"/>
    </row>
    <row r="751">
      <c r="A751" s="360" t="n">
        <v>50</v>
      </c>
      <c r="B751" s="360" t="n">
        <v>0</v>
      </c>
      <c r="C751" s="360" t="n">
        <v>0</v>
      </c>
      <c r="D751" s="360" t="n">
        <v>1</v>
      </c>
      <c r="E751" s="360" t="n">
        <v>225</v>
      </c>
      <c r="F751" s="360">
        <f>ROUND(Source!AV746,O751)</f>
        <v/>
      </c>
      <c r="G751" s="360" t="inlineStr">
        <is>
          <t>СтМатОбПод</t>
        </is>
      </c>
      <c r="H751" s="360" t="inlineStr">
        <is>
          <t>Стоимость материалов и оборудования подрядчика</t>
        </is>
      </c>
      <c r="I751" s="360" t="n"/>
      <c r="J751" s="360" t="n"/>
      <c r="K751" s="360" t="n">
        <v>225</v>
      </c>
      <c r="L751" s="360" t="n">
        <v>4</v>
      </c>
      <c r="M751" s="360" t="n">
        <v>3</v>
      </c>
      <c r="N751" s="360" t="inlineStr"/>
      <c r="O751" s="360" t="n">
        <v>0</v>
      </c>
      <c r="P751" s="360" t="n"/>
      <c r="Q751" s="360" t="n"/>
      <c r="R751" s="360" t="n"/>
      <c r="S751" s="360" t="n"/>
      <c r="T751" s="360" t="n"/>
      <c r="U751" s="360" t="n"/>
      <c r="V751" s="360" t="n"/>
      <c r="W751" s="360" t="n">
        <v>0</v>
      </c>
      <c r="X751" s="360" t="n">
        <v>1</v>
      </c>
      <c r="Y751" s="360" t="n">
        <v>0</v>
      </c>
      <c r="Z751" s="360" t="n"/>
      <c r="AA751" s="360" t="n"/>
      <c r="AB751" s="360" t="n"/>
    </row>
    <row r="752">
      <c r="A752" s="360" t="n">
        <v>50</v>
      </c>
      <c r="B752" s="360" t="n">
        <v>0</v>
      </c>
      <c r="C752" s="360" t="n">
        <v>0</v>
      </c>
      <c r="D752" s="360" t="n">
        <v>1</v>
      </c>
      <c r="E752" s="360" t="n">
        <v>226</v>
      </c>
      <c r="F752" s="360">
        <f>ROUND(Source!AW746,O752)</f>
        <v/>
      </c>
      <c r="G752" s="360" t="inlineStr">
        <is>
          <t>СтМат</t>
        </is>
      </c>
      <c r="H752" s="360" t="inlineStr">
        <is>
          <t>Стоимость материалов (всего)</t>
        </is>
      </c>
      <c r="I752" s="360" t="n"/>
      <c r="J752" s="360" t="n"/>
      <c r="K752" s="360" t="n">
        <v>226</v>
      </c>
      <c r="L752" s="360" t="n">
        <v>5</v>
      </c>
      <c r="M752" s="360" t="n">
        <v>3</v>
      </c>
      <c r="N752" s="360" t="inlineStr"/>
      <c r="O752" s="360" t="n">
        <v>0</v>
      </c>
      <c r="P752" s="360" t="n"/>
      <c r="Q752" s="360" t="n"/>
      <c r="R752" s="360" t="n"/>
      <c r="S752" s="360" t="n"/>
      <c r="T752" s="360" t="n"/>
      <c r="U752" s="360" t="n"/>
      <c r="V752" s="360" t="n"/>
      <c r="W752" s="360" t="n">
        <v>0</v>
      </c>
      <c r="X752" s="360" t="n">
        <v>1</v>
      </c>
      <c r="Y752" s="360" t="n">
        <v>0</v>
      </c>
      <c r="Z752" s="360" t="n"/>
      <c r="AA752" s="360" t="n"/>
      <c r="AB752" s="360" t="n"/>
    </row>
    <row r="753">
      <c r="A753" s="360" t="n">
        <v>50</v>
      </c>
      <c r="B753" s="360" t="n">
        <v>0</v>
      </c>
      <c r="C753" s="360" t="n">
        <v>0</v>
      </c>
      <c r="D753" s="360" t="n">
        <v>1</v>
      </c>
      <c r="E753" s="360" t="n">
        <v>227</v>
      </c>
      <c r="F753" s="360">
        <f>ROUND(Source!AX746,O753)</f>
        <v/>
      </c>
      <c r="G753" s="360" t="inlineStr">
        <is>
          <t>СтМатЗак</t>
        </is>
      </c>
      <c r="H753" s="360" t="inlineStr">
        <is>
          <t>Стоимость материалов заказчика</t>
        </is>
      </c>
      <c r="I753" s="360" t="n"/>
      <c r="J753" s="360" t="n"/>
      <c r="K753" s="360" t="n">
        <v>227</v>
      </c>
      <c r="L753" s="360" t="n">
        <v>6</v>
      </c>
      <c r="M753" s="360" t="n">
        <v>3</v>
      </c>
      <c r="N753" s="360" t="inlineStr"/>
      <c r="O753" s="360" t="n">
        <v>0</v>
      </c>
      <c r="P753" s="360" t="n"/>
      <c r="Q753" s="360" t="n"/>
      <c r="R753" s="360" t="n"/>
      <c r="S753" s="360" t="n"/>
      <c r="T753" s="360" t="n"/>
      <c r="U753" s="360" t="n"/>
      <c r="V753" s="360" t="n"/>
      <c r="W753" s="360" t="n">
        <v>0</v>
      </c>
      <c r="X753" s="360" t="n">
        <v>1</v>
      </c>
      <c r="Y753" s="360" t="n">
        <v>0</v>
      </c>
      <c r="Z753" s="360" t="n"/>
      <c r="AA753" s="360" t="n"/>
      <c r="AB753" s="360" t="n"/>
    </row>
    <row r="754">
      <c r="A754" s="360" t="n">
        <v>50</v>
      </c>
      <c r="B754" s="360" t="n">
        <v>0</v>
      </c>
      <c r="C754" s="360" t="n">
        <v>0</v>
      </c>
      <c r="D754" s="360" t="n">
        <v>1</v>
      </c>
      <c r="E754" s="360" t="n">
        <v>228</v>
      </c>
      <c r="F754" s="360">
        <f>ROUND(Source!AY746,O754)</f>
        <v/>
      </c>
      <c r="G754" s="360" t="inlineStr">
        <is>
          <t>СтМатПод</t>
        </is>
      </c>
      <c r="H754" s="360" t="inlineStr">
        <is>
          <t>Стоимость материалов подрядчика</t>
        </is>
      </c>
      <c r="I754" s="360" t="n"/>
      <c r="J754" s="360" t="n"/>
      <c r="K754" s="360" t="n">
        <v>228</v>
      </c>
      <c r="L754" s="360" t="n">
        <v>7</v>
      </c>
      <c r="M754" s="360" t="n">
        <v>3</v>
      </c>
      <c r="N754" s="360" t="inlineStr"/>
      <c r="O754" s="360" t="n">
        <v>0</v>
      </c>
      <c r="P754" s="360" t="n"/>
      <c r="Q754" s="360" t="n"/>
      <c r="R754" s="360" t="n"/>
      <c r="S754" s="360" t="n"/>
      <c r="T754" s="360" t="n"/>
      <c r="U754" s="360" t="n"/>
      <c r="V754" s="360" t="n"/>
      <c r="W754" s="360" t="n">
        <v>0</v>
      </c>
      <c r="X754" s="360" t="n">
        <v>1</v>
      </c>
      <c r="Y754" s="360" t="n">
        <v>0</v>
      </c>
      <c r="Z754" s="360" t="n"/>
      <c r="AA754" s="360" t="n"/>
      <c r="AB754" s="360" t="n"/>
    </row>
    <row r="755">
      <c r="A755" s="360" t="n">
        <v>50</v>
      </c>
      <c r="B755" s="360" t="n">
        <v>0</v>
      </c>
      <c r="C755" s="360" t="n">
        <v>0</v>
      </c>
      <c r="D755" s="360" t="n">
        <v>1</v>
      </c>
      <c r="E755" s="360" t="n">
        <v>216</v>
      </c>
      <c r="F755" s="360">
        <f>ROUND(Source!AP746,O755)</f>
        <v/>
      </c>
      <c r="G755" s="360" t="inlineStr">
        <is>
          <t>Оборуд</t>
        </is>
      </c>
      <c r="H755" s="360" t="inlineStr">
        <is>
          <t>Стоимость оборудования (всего)</t>
        </is>
      </c>
      <c r="I755" s="360" t="n"/>
      <c r="J755" s="360" t="n"/>
      <c r="K755" s="360" t="n">
        <v>216</v>
      </c>
      <c r="L755" s="360" t="n">
        <v>8</v>
      </c>
      <c r="M755" s="360" t="n">
        <v>3</v>
      </c>
      <c r="N755" s="360" t="inlineStr"/>
      <c r="O755" s="360" t="n">
        <v>0</v>
      </c>
      <c r="P755" s="360" t="n"/>
      <c r="Q755" s="360" t="n"/>
      <c r="R755" s="360" t="n"/>
      <c r="S755" s="360" t="n"/>
      <c r="T755" s="360" t="n"/>
      <c r="U755" s="360" t="n"/>
      <c r="V755" s="360" t="n"/>
      <c r="W755" s="360" t="n">
        <v>0</v>
      </c>
      <c r="X755" s="360" t="n">
        <v>1</v>
      </c>
      <c r="Y755" s="360" t="n">
        <v>0</v>
      </c>
      <c r="Z755" s="360" t="n"/>
      <c r="AA755" s="360" t="n"/>
      <c r="AB755" s="360" t="n"/>
    </row>
    <row r="756">
      <c r="A756" s="360" t="n">
        <v>50</v>
      </c>
      <c r="B756" s="360" t="n">
        <v>0</v>
      </c>
      <c r="C756" s="360" t="n">
        <v>0</v>
      </c>
      <c r="D756" s="360" t="n">
        <v>1</v>
      </c>
      <c r="E756" s="360" t="n">
        <v>223</v>
      </c>
      <c r="F756" s="360">
        <f>ROUND(Source!AQ746,O756)</f>
        <v/>
      </c>
      <c r="G756" s="360" t="inlineStr">
        <is>
          <t>ОборудЗак</t>
        </is>
      </c>
      <c r="H756" s="360" t="inlineStr">
        <is>
          <t>Стоимость оборудования заказчика</t>
        </is>
      </c>
      <c r="I756" s="360" t="n"/>
      <c r="J756" s="360" t="n"/>
      <c r="K756" s="360" t="n">
        <v>223</v>
      </c>
      <c r="L756" s="360" t="n">
        <v>9</v>
      </c>
      <c r="M756" s="360" t="n">
        <v>3</v>
      </c>
      <c r="N756" s="360" t="inlineStr"/>
      <c r="O756" s="360" t="n">
        <v>0</v>
      </c>
      <c r="P756" s="360" t="n"/>
      <c r="Q756" s="360" t="n"/>
      <c r="R756" s="360" t="n"/>
      <c r="S756" s="360" t="n"/>
      <c r="T756" s="360" t="n"/>
      <c r="U756" s="360" t="n"/>
      <c r="V756" s="360" t="n"/>
      <c r="W756" s="360" t="n">
        <v>0</v>
      </c>
      <c r="X756" s="360" t="n">
        <v>1</v>
      </c>
      <c r="Y756" s="360" t="n">
        <v>0</v>
      </c>
      <c r="Z756" s="360" t="n"/>
      <c r="AA756" s="360" t="n"/>
      <c r="AB756" s="360" t="n"/>
    </row>
    <row r="757">
      <c r="A757" s="360" t="n">
        <v>50</v>
      </c>
      <c r="B757" s="360" t="n">
        <v>0</v>
      </c>
      <c r="C757" s="360" t="n">
        <v>0</v>
      </c>
      <c r="D757" s="360" t="n">
        <v>1</v>
      </c>
      <c r="E757" s="360" t="n">
        <v>229</v>
      </c>
      <c r="F757" s="360">
        <f>ROUND(Source!AZ746,O757)</f>
        <v/>
      </c>
      <c r="G757" s="360" t="inlineStr">
        <is>
          <t>ОборудПод</t>
        </is>
      </c>
      <c r="H757" s="360" t="inlineStr">
        <is>
          <t>Стоимость оборудования подрядчика</t>
        </is>
      </c>
      <c r="I757" s="360" t="n"/>
      <c r="J757" s="360" t="n"/>
      <c r="K757" s="360" t="n">
        <v>229</v>
      </c>
      <c r="L757" s="360" t="n">
        <v>10</v>
      </c>
      <c r="M757" s="360" t="n">
        <v>3</v>
      </c>
      <c r="N757" s="360" t="inlineStr"/>
      <c r="O757" s="360" t="n">
        <v>0</v>
      </c>
      <c r="P757" s="360" t="n"/>
      <c r="Q757" s="360" t="n"/>
      <c r="R757" s="360" t="n"/>
      <c r="S757" s="360" t="n"/>
      <c r="T757" s="360" t="n"/>
      <c r="U757" s="360" t="n"/>
      <c r="V757" s="360" t="n"/>
      <c r="W757" s="360" t="n">
        <v>0</v>
      </c>
      <c r="X757" s="360" t="n">
        <v>1</v>
      </c>
      <c r="Y757" s="360" t="n">
        <v>0</v>
      </c>
      <c r="Z757" s="360" t="n"/>
      <c r="AA757" s="360" t="n"/>
      <c r="AB757" s="360" t="n"/>
    </row>
    <row r="758">
      <c r="A758" s="360" t="n">
        <v>50</v>
      </c>
      <c r="B758" s="360" t="n">
        <v>0</v>
      </c>
      <c r="C758" s="360" t="n">
        <v>0</v>
      </c>
      <c r="D758" s="360" t="n">
        <v>1</v>
      </c>
      <c r="E758" s="360" t="n">
        <v>203</v>
      </c>
      <c r="F758" s="360">
        <f>ROUND(Source!Q746,O758)</f>
        <v/>
      </c>
      <c r="G758" s="360" t="inlineStr">
        <is>
          <t>ЭММ</t>
        </is>
      </c>
      <c r="H758" s="360" t="inlineStr">
        <is>
          <t>Эксплуатация машин</t>
        </is>
      </c>
      <c r="I758" s="360" t="n"/>
      <c r="J758" s="360" t="n"/>
      <c r="K758" s="360" t="n">
        <v>203</v>
      </c>
      <c r="L758" s="360" t="n">
        <v>11</v>
      </c>
      <c r="M758" s="360" t="n">
        <v>3</v>
      </c>
      <c r="N758" s="360" t="inlineStr"/>
      <c r="O758" s="360" t="n">
        <v>0</v>
      </c>
      <c r="P758" s="360" t="n"/>
      <c r="Q758" s="360" t="n"/>
      <c r="R758" s="360" t="n"/>
      <c r="S758" s="360" t="n"/>
      <c r="T758" s="360" t="n"/>
      <c r="U758" s="360" t="n"/>
      <c r="V758" s="360" t="n"/>
      <c r="W758" s="360" t="n">
        <v>0</v>
      </c>
      <c r="X758" s="360" t="n">
        <v>1</v>
      </c>
      <c r="Y758" s="360" t="n">
        <v>0</v>
      </c>
      <c r="Z758" s="360" t="n"/>
      <c r="AA758" s="360" t="n"/>
      <c r="AB758" s="360" t="n"/>
    </row>
    <row r="759">
      <c r="A759" s="360" t="n">
        <v>50</v>
      </c>
      <c r="B759" s="360" t="n">
        <v>0</v>
      </c>
      <c r="C759" s="360" t="n">
        <v>0</v>
      </c>
      <c r="D759" s="360" t="n">
        <v>1</v>
      </c>
      <c r="E759" s="360" t="n">
        <v>231</v>
      </c>
      <c r="F759" s="360">
        <f>ROUND(Source!BB746,O759)</f>
        <v/>
      </c>
      <c r="G759" s="360" t="inlineStr">
        <is>
          <t>ЭММсНРиСП</t>
        </is>
      </c>
      <c r="H759" s="360" t="inlineStr">
        <is>
          <t>Эксплуатация машин по ТСН-2001.16</t>
        </is>
      </c>
      <c r="I759" s="360" t="n"/>
      <c r="J759" s="360" t="n"/>
      <c r="K759" s="360" t="n">
        <v>231</v>
      </c>
      <c r="L759" s="360" t="n">
        <v>12</v>
      </c>
      <c r="M759" s="360" t="n">
        <v>3</v>
      </c>
      <c r="N759" s="360" t="inlineStr"/>
      <c r="O759" s="360" t="n">
        <v>0</v>
      </c>
      <c r="P759" s="360" t="n"/>
      <c r="Q759" s="360" t="n"/>
      <c r="R759" s="360" t="n"/>
      <c r="S759" s="360" t="n"/>
      <c r="T759" s="360" t="n"/>
      <c r="U759" s="360" t="n"/>
      <c r="V759" s="360" t="n"/>
      <c r="W759" s="360" t="n">
        <v>0</v>
      </c>
      <c r="X759" s="360" t="n">
        <v>1</v>
      </c>
      <c r="Y759" s="360" t="n">
        <v>0</v>
      </c>
      <c r="Z759" s="360" t="n"/>
      <c r="AA759" s="360" t="n"/>
      <c r="AB759" s="360" t="n"/>
    </row>
    <row r="760">
      <c r="A760" s="360" t="n">
        <v>50</v>
      </c>
      <c r="B760" s="360" t="n">
        <v>0</v>
      </c>
      <c r="C760" s="360" t="n">
        <v>0</v>
      </c>
      <c r="D760" s="360" t="n">
        <v>1</v>
      </c>
      <c r="E760" s="360" t="n">
        <v>204</v>
      </c>
      <c r="F760" s="360">
        <f>ROUND(Source!R746,O760)</f>
        <v/>
      </c>
      <c r="G760" s="360" t="inlineStr">
        <is>
          <t>ЗПМ</t>
        </is>
      </c>
      <c r="H760" s="360" t="inlineStr">
        <is>
          <t>ЗП машинистов</t>
        </is>
      </c>
      <c r="I760" s="360" t="n"/>
      <c r="J760" s="360" t="n"/>
      <c r="K760" s="360" t="n">
        <v>204</v>
      </c>
      <c r="L760" s="360" t="n">
        <v>13</v>
      </c>
      <c r="M760" s="360" t="n">
        <v>3</v>
      </c>
      <c r="N760" s="360" t="inlineStr"/>
      <c r="O760" s="360" t="n">
        <v>0</v>
      </c>
      <c r="P760" s="360" t="n"/>
      <c r="Q760" s="360" t="n"/>
      <c r="R760" s="360" t="n"/>
      <c r="S760" s="360" t="n"/>
      <c r="T760" s="360" t="n"/>
      <c r="U760" s="360" t="n"/>
      <c r="V760" s="360" t="n"/>
      <c r="W760" s="360" t="n">
        <v>0</v>
      </c>
      <c r="X760" s="360" t="n">
        <v>1</v>
      </c>
      <c r="Y760" s="360" t="n">
        <v>0</v>
      </c>
      <c r="Z760" s="360" t="n"/>
      <c r="AA760" s="360" t="n"/>
      <c r="AB760" s="360" t="n"/>
    </row>
    <row r="761">
      <c r="A761" s="360" t="n">
        <v>50</v>
      </c>
      <c r="B761" s="360" t="n">
        <v>0</v>
      </c>
      <c r="C761" s="360" t="n">
        <v>0</v>
      </c>
      <c r="D761" s="360" t="n">
        <v>1</v>
      </c>
      <c r="E761" s="360" t="n">
        <v>205</v>
      </c>
      <c r="F761" s="360">
        <f>ROUND(Source!S746,O761)</f>
        <v/>
      </c>
      <c r="G761" s="360" t="inlineStr">
        <is>
          <t>ОЗП</t>
        </is>
      </c>
      <c r="H761" s="360" t="inlineStr">
        <is>
          <t>Основная ЗП рабочих</t>
        </is>
      </c>
      <c r="I761" s="360" t="n"/>
      <c r="J761" s="360" t="n"/>
      <c r="K761" s="360" t="n">
        <v>205</v>
      </c>
      <c r="L761" s="360" t="n">
        <v>14</v>
      </c>
      <c r="M761" s="360" t="n">
        <v>3</v>
      </c>
      <c r="N761" s="360" t="inlineStr"/>
      <c r="O761" s="360" t="n">
        <v>0</v>
      </c>
      <c r="P761" s="360" t="n"/>
      <c r="Q761" s="360" t="n"/>
      <c r="R761" s="360" t="n"/>
      <c r="S761" s="360" t="n"/>
      <c r="T761" s="360" t="n"/>
      <c r="U761" s="360" t="n"/>
      <c r="V761" s="360" t="n"/>
      <c r="W761" s="360" t="n">
        <v>0</v>
      </c>
      <c r="X761" s="360" t="n">
        <v>1</v>
      </c>
      <c r="Y761" s="360" t="n">
        <v>0</v>
      </c>
      <c r="Z761" s="360" t="n"/>
      <c r="AA761" s="360" t="n"/>
      <c r="AB761" s="360" t="n"/>
    </row>
    <row r="762">
      <c r="A762" s="360" t="n">
        <v>50</v>
      </c>
      <c r="B762" s="360" t="n">
        <v>0</v>
      </c>
      <c r="C762" s="360" t="n">
        <v>0</v>
      </c>
      <c r="D762" s="360" t="n">
        <v>1</v>
      </c>
      <c r="E762" s="360" t="n">
        <v>232</v>
      </c>
      <c r="F762" s="360">
        <f>ROUND(Source!BC746,O762)</f>
        <v/>
      </c>
      <c r="G762" s="360" t="inlineStr">
        <is>
          <t>ОЗПсНРиСП</t>
        </is>
      </c>
      <c r="H762" s="360" t="inlineStr">
        <is>
          <t>Основная ЗП рабочих по ТСН-2001.16</t>
        </is>
      </c>
      <c r="I762" s="360" t="n"/>
      <c r="J762" s="360" t="n"/>
      <c r="K762" s="360" t="n">
        <v>232</v>
      </c>
      <c r="L762" s="360" t="n">
        <v>15</v>
      </c>
      <c r="M762" s="360" t="n">
        <v>3</v>
      </c>
      <c r="N762" s="360" t="inlineStr"/>
      <c r="O762" s="360" t="n">
        <v>0</v>
      </c>
      <c r="P762" s="360" t="n"/>
      <c r="Q762" s="360" t="n"/>
      <c r="R762" s="360" t="n"/>
      <c r="S762" s="360" t="n"/>
      <c r="T762" s="360" t="n"/>
      <c r="U762" s="360" t="n"/>
      <c r="V762" s="360" t="n"/>
      <c r="W762" s="360" t="n">
        <v>0</v>
      </c>
      <c r="X762" s="360" t="n">
        <v>1</v>
      </c>
      <c r="Y762" s="360" t="n">
        <v>0</v>
      </c>
      <c r="Z762" s="360" t="n"/>
      <c r="AA762" s="360" t="n"/>
      <c r="AB762" s="360" t="n"/>
    </row>
    <row r="763">
      <c r="A763" s="360" t="n">
        <v>50</v>
      </c>
      <c r="B763" s="360" t="n">
        <v>0</v>
      </c>
      <c r="C763" s="360" t="n">
        <v>0</v>
      </c>
      <c r="D763" s="360" t="n">
        <v>1</v>
      </c>
      <c r="E763" s="360" t="n">
        <v>214</v>
      </c>
      <c r="F763" s="360">
        <f>ROUND(Source!AS746,O763)</f>
        <v/>
      </c>
      <c r="G763" s="360" t="inlineStr">
        <is>
          <t>Строит</t>
        </is>
      </c>
      <c r="H763" s="360" t="inlineStr">
        <is>
          <t>Строительные работы с НР и СП</t>
        </is>
      </c>
      <c r="I763" s="360" t="n"/>
      <c r="J763" s="360" t="n"/>
      <c r="K763" s="360" t="n">
        <v>214</v>
      </c>
      <c r="L763" s="360" t="n">
        <v>16</v>
      </c>
      <c r="M763" s="360" t="n">
        <v>3</v>
      </c>
      <c r="N763" s="360" t="inlineStr"/>
      <c r="O763" s="360" t="n">
        <v>0</v>
      </c>
      <c r="P763" s="360" t="n"/>
      <c r="Q763" s="360" t="n"/>
      <c r="R763" s="360" t="n"/>
      <c r="S763" s="360" t="n"/>
      <c r="T763" s="360" t="n"/>
      <c r="U763" s="360" t="n"/>
      <c r="V763" s="360" t="n"/>
      <c r="W763" s="360" t="n">
        <v>0</v>
      </c>
      <c r="X763" s="360" t="n">
        <v>1</v>
      </c>
      <c r="Y763" s="360" t="n">
        <v>0</v>
      </c>
      <c r="Z763" s="360" t="n"/>
      <c r="AA763" s="360" t="n"/>
      <c r="AB763" s="360" t="n"/>
    </row>
    <row r="764">
      <c r="A764" s="360" t="n">
        <v>50</v>
      </c>
      <c r="B764" s="360" t="n">
        <v>0</v>
      </c>
      <c r="C764" s="360" t="n">
        <v>0</v>
      </c>
      <c r="D764" s="360" t="n">
        <v>1</v>
      </c>
      <c r="E764" s="360" t="n">
        <v>215</v>
      </c>
      <c r="F764" s="360">
        <f>ROUND(Source!AT746,O764)</f>
        <v/>
      </c>
      <c r="G764" s="360" t="inlineStr">
        <is>
          <t>Монтаж</t>
        </is>
      </c>
      <c r="H764" s="360" t="inlineStr">
        <is>
          <t>Монтажные работы с НР и СП</t>
        </is>
      </c>
      <c r="I764" s="360" t="n"/>
      <c r="J764" s="360" t="n"/>
      <c r="K764" s="360" t="n">
        <v>215</v>
      </c>
      <c r="L764" s="360" t="n">
        <v>17</v>
      </c>
      <c r="M764" s="360" t="n">
        <v>3</v>
      </c>
      <c r="N764" s="360" t="inlineStr"/>
      <c r="O764" s="360" t="n">
        <v>0</v>
      </c>
      <c r="P764" s="360" t="n"/>
      <c r="Q764" s="360" t="n"/>
      <c r="R764" s="360" t="n"/>
      <c r="S764" s="360" t="n"/>
      <c r="T764" s="360" t="n"/>
      <c r="U764" s="360" t="n"/>
      <c r="V764" s="360" t="n"/>
      <c r="W764" s="360" t="n">
        <v>0</v>
      </c>
      <c r="X764" s="360" t="n">
        <v>1</v>
      </c>
      <c r="Y764" s="360" t="n">
        <v>0</v>
      </c>
      <c r="Z764" s="360" t="n"/>
      <c r="AA764" s="360" t="n"/>
      <c r="AB764" s="360" t="n"/>
    </row>
    <row r="765">
      <c r="A765" s="360" t="n">
        <v>50</v>
      </c>
      <c r="B765" s="360" t="n">
        <v>0</v>
      </c>
      <c r="C765" s="360" t="n">
        <v>0</v>
      </c>
      <c r="D765" s="360" t="n">
        <v>1</v>
      </c>
      <c r="E765" s="360" t="n">
        <v>217</v>
      </c>
      <c r="F765" s="360">
        <f>ROUND(Source!AU746,O765)</f>
        <v/>
      </c>
      <c r="G765" s="360" t="inlineStr">
        <is>
          <t>Прочие</t>
        </is>
      </c>
      <c r="H765" s="360" t="inlineStr">
        <is>
          <t>Прочие работы с НР и СП</t>
        </is>
      </c>
      <c r="I765" s="360" t="n"/>
      <c r="J765" s="360" t="n"/>
      <c r="K765" s="360" t="n">
        <v>217</v>
      </c>
      <c r="L765" s="360" t="n">
        <v>18</v>
      </c>
      <c r="M765" s="360" t="n">
        <v>3</v>
      </c>
      <c r="N765" s="360" t="inlineStr"/>
      <c r="O765" s="360" t="n">
        <v>0</v>
      </c>
      <c r="P765" s="360" t="n"/>
      <c r="Q765" s="360" t="n"/>
      <c r="R765" s="360" t="n"/>
      <c r="S765" s="360" t="n"/>
      <c r="T765" s="360" t="n"/>
      <c r="U765" s="360" t="n"/>
      <c r="V765" s="360" t="n"/>
      <c r="W765" s="360" t="n">
        <v>0</v>
      </c>
      <c r="X765" s="360" t="n">
        <v>1</v>
      </c>
      <c r="Y765" s="360" t="n">
        <v>0</v>
      </c>
      <c r="Z765" s="360" t="n"/>
      <c r="AA765" s="360" t="n"/>
      <c r="AB765" s="360" t="n"/>
    </row>
    <row r="766">
      <c r="A766" s="360" t="n">
        <v>50</v>
      </c>
      <c r="B766" s="360" t="n">
        <v>0</v>
      </c>
      <c r="C766" s="360" t="n">
        <v>0</v>
      </c>
      <c r="D766" s="360" t="n">
        <v>1</v>
      </c>
      <c r="E766" s="360" t="n">
        <v>230</v>
      </c>
      <c r="F766" s="360">
        <f>ROUND(Source!BA746,O766)</f>
        <v/>
      </c>
      <c r="G766" s="360" t="inlineStr">
        <is>
          <t>ПрочиеЗатр</t>
        </is>
      </c>
      <c r="H766" s="360" t="inlineStr">
        <is>
          <t>Прочие затраты по ТСН-2001.16</t>
        </is>
      </c>
      <c r="I766" s="360" t="n"/>
      <c r="J766" s="360" t="n"/>
      <c r="K766" s="360" t="n">
        <v>230</v>
      </c>
      <c r="L766" s="360" t="n">
        <v>19</v>
      </c>
      <c r="M766" s="360" t="n">
        <v>3</v>
      </c>
      <c r="N766" s="360" t="inlineStr"/>
      <c r="O766" s="360" t="n">
        <v>0</v>
      </c>
      <c r="P766" s="360" t="n"/>
      <c r="Q766" s="360" t="n"/>
      <c r="R766" s="360" t="n"/>
      <c r="S766" s="360" t="n"/>
      <c r="T766" s="360" t="n"/>
      <c r="U766" s="360" t="n"/>
      <c r="V766" s="360" t="n"/>
      <c r="W766" s="360" t="n">
        <v>0</v>
      </c>
      <c r="X766" s="360" t="n">
        <v>1</v>
      </c>
      <c r="Y766" s="360" t="n">
        <v>0</v>
      </c>
      <c r="Z766" s="360" t="n"/>
      <c r="AA766" s="360" t="n"/>
      <c r="AB766" s="360" t="n"/>
    </row>
    <row r="767">
      <c r="A767" s="360" t="n">
        <v>50</v>
      </c>
      <c r="B767" s="360" t="n">
        <v>0</v>
      </c>
      <c r="C767" s="360" t="n">
        <v>0</v>
      </c>
      <c r="D767" s="360" t="n">
        <v>1</v>
      </c>
      <c r="E767" s="360" t="n">
        <v>206</v>
      </c>
      <c r="F767" s="360">
        <f>ROUND(Source!T746,O767)</f>
        <v/>
      </c>
      <c r="G767" s="360" t="inlineStr">
        <is>
          <t>ВозврМат</t>
        </is>
      </c>
      <c r="H767" s="360" t="inlineStr">
        <is>
          <t>Возврат материалов</t>
        </is>
      </c>
      <c r="I767" s="360" t="n"/>
      <c r="J767" s="360" t="n"/>
      <c r="K767" s="360" t="n">
        <v>206</v>
      </c>
      <c r="L767" s="360" t="n">
        <v>20</v>
      </c>
      <c r="M767" s="360" t="n">
        <v>3</v>
      </c>
      <c r="N767" s="360" t="inlineStr"/>
      <c r="O767" s="360" t="n">
        <v>0</v>
      </c>
      <c r="P767" s="360" t="n"/>
      <c r="Q767" s="360" t="n"/>
      <c r="R767" s="360" t="n"/>
      <c r="S767" s="360" t="n"/>
      <c r="T767" s="360" t="n"/>
      <c r="U767" s="360" t="n"/>
      <c r="V767" s="360" t="n"/>
      <c r="W767" s="360" t="n">
        <v>0</v>
      </c>
      <c r="X767" s="360" t="n">
        <v>1</v>
      </c>
      <c r="Y767" s="360" t="n">
        <v>0</v>
      </c>
      <c r="Z767" s="360" t="n"/>
      <c r="AA767" s="360" t="n"/>
      <c r="AB767" s="360" t="n"/>
    </row>
    <row r="768">
      <c r="A768" s="360" t="n">
        <v>50</v>
      </c>
      <c r="B768" s="360" t="n">
        <v>0</v>
      </c>
      <c r="C768" s="360" t="n">
        <v>0</v>
      </c>
      <c r="D768" s="360" t="n">
        <v>1</v>
      </c>
      <c r="E768" s="360" t="n">
        <v>207</v>
      </c>
      <c r="F768" s="360">
        <f>ROUND(Source!U746,O768)</f>
        <v/>
      </c>
      <c r="G768" s="360" t="inlineStr">
        <is>
          <t>ТрудСтр</t>
        </is>
      </c>
      <c r="H768" s="360" t="inlineStr">
        <is>
          <t>Трудозатраты строителей</t>
        </is>
      </c>
      <c r="I768" s="360" t="n"/>
      <c r="J768" s="360" t="n"/>
      <c r="K768" s="360" t="n">
        <v>207</v>
      </c>
      <c r="L768" s="360" t="n">
        <v>21</v>
      </c>
      <c r="M768" s="360" t="n">
        <v>3</v>
      </c>
      <c r="N768" s="360" t="inlineStr"/>
      <c r="O768" s="360" t="n">
        <v>7</v>
      </c>
      <c r="P768" s="360" t="n"/>
      <c r="Q768" s="360" t="n"/>
      <c r="R768" s="360" t="n"/>
      <c r="S768" s="360" t="n"/>
      <c r="T768" s="360" t="n"/>
      <c r="U768" s="360" t="n"/>
      <c r="V768" s="360" t="n"/>
      <c r="W768" s="360" t="n">
        <v>0</v>
      </c>
      <c r="X768" s="360" t="n">
        <v>1</v>
      </c>
      <c r="Y768" s="360" t="n">
        <v>0</v>
      </c>
      <c r="Z768" s="360" t="n"/>
      <c r="AA768" s="360" t="n"/>
      <c r="AB768" s="360" t="n"/>
    </row>
    <row r="769">
      <c r="A769" s="360" t="n">
        <v>50</v>
      </c>
      <c r="B769" s="360" t="n">
        <v>0</v>
      </c>
      <c r="C769" s="360" t="n">
        <v>0</v>
      </c>
      <c r="D769" s="360" t="n">
        <v>1</v>
      </c>
      <c r="E769" s="360" t="n">
        <v>208</v>
      </c>
      <c r="F769" s="360">
        <f>ROUND(Source!V746,O769)</f>
        <v/>
      </c>
      <c r="G769" s="360" t="inlineStr">
        <is>
          <t>ТрудМаш</t>
        </is>
      </c>
      <c r="H769" s="360" t="inlineStr">
        <is>
          <t>Трудозатраты машинистов</t>
        </is>
      </c>
      <c r="I769" s="360" t="n"/>
      <c r="J769" s="360" t="n"/>
      <c r="K769" s="360" t="n">
        <v>208</v>
      </c>
      <c r="L769" s="360" t="n">
        <v>22</v>
      </c>
      <c r="M769" s="360" t="n">
        <v>3</v>
      </c>
      <c r="N769" s="360" t="inlineStr"/>
      <c r="O769" s="360" t="n">
        <v>7</v>
      </c>
      <c r="P769" s="360" t="n"/>
      <c r="Q769" s="360" t="n"/>
      <c r="R769" s="360" t="n"/>
      <c r="S769" s="360" t="n"/>
      <c r="T769" s="360" t="n"/>
      <c r="U769" s="360" t="n"/>
      <c r="V769" s="360" t="n"/>
      <c r="W769" s="360" t="n">
        <v>0</v>
      </c>
      <c r="X769" s="360" t="n">
        <v>1</v>
      </c>
      <c r="Y769" s="360" t="n">
        <v>0</v>
      </c>
      <c r="Z769" s="360" t="n"/>
      <c r="AA769" s="360" t="n"/>
      <c r="AB769" s="360" t="n"/>
    </row>
    <row r="770">
      <c r="A770" s="360" t="n">
        <v>50</v>
      </c>
      <c r="B770" s="360" t="n">
        <v>0</v>
      </c>
      <c r="C770" s="360" t="n">
        <v>0</v>
      </c>
      <c r="D770" s="360" t="n">
        <v>1</v>
      </c>
      <c r="E770" s="360" t="n">
        <v>209</v>
      </c>
      <c r="F770" s="360">
        <f>ROUND(Source!W746,O770)</f>
        <v/>
      </c>
      <c r="G770" s="360" t="inlineStr">
        <is>
          <t>ТранспМат</t>
        </is>
      </c>
      <c r="H770" s="360" t="inlineStr">
        <is>
          <t>Транспорт материалов</t>
        </is>
      </c>
      <c r="I770" s="360" t="n"/>
      <c r="J770" s="360" t="n"/>
      <c r="K770" s="360" t="n">
        <v>209</v>
      </c>
      <c r="L770" s="360" t="n">
        <v>23</v>
      </c>
      <c r="M770" s="360" t="n">
        <v>3</v>
      </c>
      <c r="N770" s="360" t="inlineStr"/>
      <c r="O770" s="360" t="n">
        <v>0</v>
      </c>
      <c r="P770" s="360" t="n"/>
      <c r="Q770" s="360" t="n"/>
      <c r="R770" s="360" t="n"/>
      <c r="S770" s="360" t="n"/>
      <c r="T770" s="360" t="n"/>
      <c r="U770" s="360" t="n"/>
      <c r="V770" s="360" t="n"/>
      <c r="W770" s="360" t="n">
        <v>0</v>
      </c>
      <c r="X770" s="360" t="n">
        <v>1</v>
      </c>
      <c r="Y770" s="360" t="n">
        <v>0</v>
      </c>
      <c r="Z770" s="360" t="n"/>
      <c r="AA770" s="360" t="n"/>
      <c r="AB770" s="360" t="n"/>
    </row>
    <row r="771">
      <c r="A771" s="360" t="n">
        <v>50</v>
      </c>
      <c r="B771" s="360" t="n">
        <v>0</v>
      </c>
      <c r="C771" s="360" t="n">
        <v>0</v>
      </c>
      <c r="D771" s="360" t="n">
        <v>1</v>
      </c>
      <c r="E771" s="360" t="n">
        <v>233</v>
      </c>
      <c r="F771" s="360">
        <f>ROUND(Source!BD746,O771)</f>
        <v/>
      </c>
      <c r="G771" s="360" t="inlineStr">
        <is>
          <t>Перевозка</t>
        </is>
      </c>
      <c r="H771" s="360" t="inlineStr">
        <is>
          <t>Перевозка грузов</t>
        </is>
      </c>
      <c r="I771" s="360" t="n"/>
      <c r="J771" s="360" t="n"/>
      <c r="K771" s="360" t="n">
        <v>233</v>
      </c>
      <c r="L771" s="360" t="n">
        <v>24</v>
      </c>
      <c r="M771" s="360" t="n">
        <v>3</v>
      </c>
      <c r="N771" s="360" t="inlineStr"/>
      <c r="O771" s="360" t="n">
        <v>0</v>
      </c>
      <c r="P771" s="360" t="n"/>
      <c r="Q771" s="360" t="n"/>
      <c r="R771" s="360" t="n"/>
      <c r="S771" s="360" t="n"/>
      <c r="T771" s="360" t="n"/>
      <c r="U771" s="360" t="n"/>
      <c r="V771" s="360" t="n"/>
      <c r="W771" s="360" t="n">
        <v>0</v>
      </c>
      <c r="X771" s="360" t="n">
        <v>1</v>
      </c>
      <c r="Y771" s="360" t="n">
        <v>0</v>
      </c>
      <c r="Z771" s="360" t="n"/>
      <c r="AA771" s="360" t="n"/>
      <c r="AB771" s="360" t="n"/>
    </row>
    <row r="772">
      <c r="A772" s="360" t="n">
        <v>50</v>
      </c>
      <c r="B772" s="360" t="n">
        <v>0</v>
      </c>
      <c r="C772" s="360" t="n">
        <v>0</v>
      </c>
      <c r="D772" s="360" t="n">
        <v>1</v>
      </c>
      <c r="E772" s="360" t="n">
        <v>210</v>
      </c>
      <c r="F772" s="360">
        <f>ROUND(Source!X746,O772)</f>
        <v/>
      </c>
      <c r="G772" s="360" t="inlineStr">
        <is>
          <t>НР</t>
        </is>
      </c>
      <c r="H772" s="360" t="inlineStr">
        <is>
          <t>Накладные расходы</t>
        </is>
      </c>
      <c r="I772" s="360" t="n"/>
      <c r="J772" s="360" t="n"/>
      <c r="K772" s="360" t="n">
        <v>210</v>
      </c>
      <c r="L772" s="360" t="n">
        <v>25</v>
      </c>
      <c r="M772" s="360" t="n">
        <v>3</v>
      </c>
      <c r="N772" s="360" t="inlineStr"/>
      <c r="O772" s="360" t="n">
        <v>0</v>
      </c>
      <c r="P772" s="360" t="n"/>
      <c r="Q772" s="360" t="n"/>
      <c r="R772" s="360" t="n"/>
      <c r="S772" s="360" t="n"/>
      <c r="T772" s="360" t="n"/>
      <c r="U772" s="360" t="n"/>
      <c r="V772" s="360" t="n"/>
      <c r="W772" s="360" t="n">
        <v>0</v>
      </c>
      <c r="X772" s="360" t="n">
        <v>1</v>
      </c>
      <c r="Y772" s="360" t="n">
        <v>0</v>
      </c>
      <c r="Z772" s="360" t="n"/>
      <c r="AA772" s="360" t="n"/>
      <c r="AB772" s="360" t="n"/>
    </row>
    <row r="773">
      <c r="A773" s="360" t="n">
        <v>50</v>
      </c>
      <c r="B773" s="360" t="n">
        <v>0</v>
      </c>
      <c r="C773" s="360" t="n">
        <v>0</v>
      </c>
      <c r="D773" s="360" t="n">
        <v>1</v>
      </c>
      <c r="E773" s="360" t="n">
        <v>211</v>
      </c>
      <c r="F773" s="360">
        <f>ROUND(Source!Y746,O773)</f>
        <v/>
      </c>
      <c r="G773" s="360" t="inlineStr">
        <is>
          <t>СмПриб</t>
        </is>
      </c>
      <c r="H773" s="360" t="inlineStr">
        <is>
          <t>Сметная прибыль</t>
        </is>
      </c>
      <c r="I773" s="360" t="n"/>
      <c r="J773" s="360" t="n"/>
      <c r="K773" s="360" t="n">
        <v>211</v>
      </c>
      <c r="L773" s="360" t="n">
        <v>26</v>
      </c>
      <c r="M773" s="360" t="n">
        <v>3</v>
      </c>
      <c r="N773" s="360" t="inlineStr"/>
      <c r="O773" s="360" t="n">
        <v>0</v>
      </c>
      <c r="P773" s="360" t="n"/>
      <c r="Q773" s="360" t="n"/>
      <c r="R773" s="360" t="n"/>
      <c r="S773" s="360" t="n"/>
      <c r="T773" s="360" t="n"/>
      <c r="U773" s="360" t="n"/>
      <c r="V773" s="360" t="n"/>
      <c r="W773" s="360" t="n">
        <v>0</v>
      </c>
      <c r="X773" s="360" t="n">
        <v>1</v>
      </c>
      <c r="Y773" s="360" t="n">
        <v>0</v>
      </c>
      <c r="Z773" s="360" t="n"/>
      <c r="AA773" s="360" t="n"/>
      <c r="AB773" s="360" t="n"/>
    </row>
    <row r="774">
      <c r="A774" s="360" t="n">
        <v>50</v>
      </c>
      <c r="B774" s="360" t="n">
        <v>0</v>
      </c>
      <c r="C774" s="360" t="n">
        <v>0</v>
      </c>
      <c r="D774" s="360" t="n">
        <v>1</v>
      </c>
      <c r="E774" s="360" t="n">
        <v>224</v>
      </c>
      <c r="F774" s="360">
        <f>ROUND(Source!AR746,O774)</f>
        <v/>
      </c>
      <c r="G774" s="360" t="inlineStr">
        <is>
          <t>Всего</t>
        </is>
      </c>
      <c r="H774" s="360" t="inlineStr">
        <is>
          <t>Всего с НР и СП</t>
        </is>
      </c>
      <c r="I774" s="360" t="n"/>
      <c r="J774" s="360" t="n"/>
      <c r="K774" s="360" t="n">
        <v>224</v>
      </c>
      <c r="L774" s="360" t="n">
        <v>27</v>
      </c>
      <c r="M774" s="360" t="n">
        <v>3</v>
      </c>
      <c r="N774" s="360" t="inlineStr"/>
      <c r="O774" s="360" t="n">
        <v>0</v>
      </c>
      <c r="P774" s="360" t="n"/>
      <c r="Q774" s="360" t="n"/>
      <c r="R774" s="360" t="n"/>
      <c r="S774" s="360" t="n"/>
      <c r="T774" s="360" t="n"/>
      <c r="U774" s="360" t="n"/>
      <c r="V774" s="360" t="n"/>
      <c r="W774" s="360" t="n">
        <v>0</v>
      </c>
      <c r="X774" s="360" t="n">
        <v>1</v>
      </c>
      <c r="Y774" s="360" t="n">
        <v>0</v>
      </c>
      <c r="Z774" s="360" t="n"/>
      <c r="AA774" s="360" t="n"/>
      <c r="AB774" s="360" t="n"/>
    </row>
    <row r="775">
      <c r="A775" s="360" t="n">
        <v>50</v>
      </c>
      <c r="B775" s="360" t="n">
        <v>0</v>
      </c>
      <c r="C775" s="360" t="n">
        <v>0</v>
      </c>
      <c r="D775" s="360" t="n">
        <v>2</v>
      </c>
      <c r="E775" s="360" t="n">
        <v>0</v>
      </c>
      <c r="F775" s="360">
        <f>ROUND(F774,O775)</f>
        <v/>
      </c>
      <c r="G775" s="360" t="inlineStr">
        <is>
          <t>и1</t>
        </is>
      </c>
      <c r="H775" s="360" t="inlineStr">
        <is>
          <t>Итого</t>
        </is>
      </c>
      <c r="I775" s="360" t="n"/>
      <c r="J775" s="360" t="n"/>
      <c r="K775" s="360" t="n">
        <v>212</v>
      </c>
      <c r="L775" s="360" t="n">
        <v>28</v>
      </c>
      <c r="M775" s="360" t="n">
        <v>0</v>
      </c>
      <c r="N775" s="360" t="inlineStr"/>
      <c r="O775" s="360" t="n">
        <v>0</v>
      </c>
      <c r="P775" s="360" t="n"/>
      <c r="Q775" s="360" t="n"/>
      <c r="R775" s="360" t="n"/>
      <c r="S775" s="360" t="n"/>
      <c r="T775" s="360" t="n"/>
      <c r="U775" s="360" t="n"/>
      <c r="V775" s="360" t="n"/>
      <c r="W775" s="360" t="n">
        <v>0</v>
      </c>
      <c r="X775" s="360" t="n">
        <v>1</v>
      </c>
      <c r="Y775" s="360" t="n">
        <v>0</v>
      </c>
      <c r="Z775" s="360" t="n"/>
      <c r="AA775" s="360" t="n"/>
      <c r="AB775" s="360" t="n"/>
    </row>
    <row r="776">
      <c r="A776" s="360" t="n">
        <v>50</v>
      </c>
      <c r="B776" s="360" t="n">
        <v>0</v>
      </c>
      <c r="C776" s="360" t="n">
        <v>0</v>
      </c>
      <c r="D776" s="360" t="n">
        <v>2</v>
      </c>
      <c r="E776" s="360" t="n">
        <v>0</v>
      </c>
      <c r="F776" s="360">
        <f>ROUND(F775*0.22,O776)</f>
        <v/>
      </c>
      <c r="G776" s="360" t="inlineStr">
        <is>
          <t>и2</t>
        </is>
      </c>
      <c r="H776" s="360" t="inlineStr">
        <is>
          <t>НДС 22%</t>
        </is>
      </c>
      <c r="I776" s="360" t="n"/>
      <c r="J776" s="360" t="n"/>
      <c r="K776" s="360" t="n">
        <v>212</v>
      </c>
      <c r="L776" s="360" t="n">
        <v>29</v>
      </c>
      <c r="M776" s="360" t="n">
        <v>0</v>
      </c>
      <c r="N776" s="360" t="inlineStr"/>
      <c r="O776" s="360" t="n">
        <v>0</v>
      </c>
      <c r="P776" s="360" t="n"/>
      <c r="Q776" s="360" t="n"/>
      <c r="R776" s="360" t="n"/>
      <c r="S776" s="360" t="n"/>
      <c r="T776" s="360" t="n"/>
      <c r="U776" s="360" t="n"/>
      <c r="V776" s="360" t="n"/>
      <c r="W776" s="360" t="n">
        <v>0</v>
      </c>
      <c r="X776" s="360" t="n">
        <v>1</v>
      </c>
      <c r="Y776" s="360" t="n">
        <v>0</v>
      </c>
      <c r="Z776" s="360" t="n"/>
      <c r="AA776" s="360" t="n"/>
      <c r="AB776" s="360" t="n"/>
    </row>
    <row r="777">
      <c r="A777" s="360" t="n">
        <v>50</v>
      </c>
      <c r="B777" s="360" t="n">
        <v>0</v>
      </c>
      <c r="C777" s="360" t="n">
        <v>0</v>
      </c>
      <c r="D777" s="360" t="n">
        <v>2</v>
      </c>
      <c r="E777" s="360" t="n">
        <v>213</v>
      </c>
      <c r="F777" s="360">
        <f>ROUND(F775+F776,O777)</f>
        <v/>
      </c>
      <c r="G777" s="360" t="inlineStr">
        <is>
          <t>и3</t>
        </is>
      </c>
      <c r="H777" s="360" t="inlineStr">
        <is>
          <t>Всего</t>
        </is>
      </c>
      <c r="I777" s="360" t="n"/>
      <c r="J777" s="360" t="n"/>
      <c r="K777" s="360" t="n">
        <v>212</v>
      </c>
      <c r="L777" s="360" t="n">
        <v>30</v>
      </c>
      <c r="M777" s="360" t="n">
        <v>0</v>
      </c>
      <c r="N777" s="360" t="inlineStr"/>
      <c r="O777" s="360" t="n">
        <v>0</v>
      </c>
      <c r="P777" s="360" t="n"/>
      <c r="Q777" s="360" t="n"/>
      <c r="R777" s="360" t="n"/>
      <c r="S777" s="360" t="n"/>
      <c r="T777" s="360" t="n"/>
      <c r="U777" s="360" t="n"/>
      <c r="V777" s="360" t="n"/>
      <c r="W777" s="360" t="n">
        <v>0</v>
      </c>
      <c r="X777" s="360" t="n">
        <v>1</v>
      </c>
      <c r="Y777" s="360" t="n">
        <v>0</v>
      </c>
      <c r="Z777" s="360" t="n"/>
      <c r="AA777" s="360" t="n"/>
      <c r="AB777" s="360" t="n"/>
    </row>
    <row r="778"/>
    <row r="779">
      <c r="A779" s="356" t="n">
        <v>3</v>
      </c>
      <c r="B779" s="356" t="n">
        <v>0</v>
      </c>
      <c r="C779" s="356" t="n"/>
      <c r="D779" s="356">
        <f>ROW(A798)</f>
        <v/>
      </c>
      <c r="E779" s="356" t="n"/>
      <c r="F779" s="356" t="inlineStr">
        <is>
          <t>Новая локальная смета</t>
        </is>
      </c>
      <c r="G779" s="356" t="inlineStr">
        <is>
          <t>Кооперативная, д.5</t>
        </is>
      </c>
      <c r="H779" s="356" t="inlineStr"/>
      <c r="I779" s="356" t="n">
        <v>0</v>
      </c>
      <c r="J779" s="356" t="inlineStr"/>
      <c r="K779" s="356" t="n">
        <v>0</v>
      </c>
      <c r="L779" s="356" t="inlineStr">
        <is>
          <t>Новая локальная смета</t>
        </is>
      </c>
      <c r="M779" s="356" t="inlineStr"/>
      <c r="N779" s="356" t="n"/>
      <c r="O779" s="356" t="n"/>
      <c r="P779" s="356" t="n"/>
      <c r="Q779" s="356" t="n"/>
      <c r="R779" s="356" t="n"/>
      <c r="S779" s="356" t="n">
        <v>0</v>
      </c>
      <c r="T779" s="356" t="n"/>
      <c r="U779" s="356" t="inlineStr"/>
      <c r="V779" s="356" t="n">
        <v>0</v>
      </c>
      <c r="W779" s="356" t="n"/>
      <c r="X779" s="356" t="n"/>
      <c r="Y779" s="356" t="n"/>
      <c r="Z779" s="356" t="n"/>
      <c r="AA779" s="356" t="n"/>
      <c r="AB779" s="356" t="inlineStr"/>
      <c r="AC779" s="356" t="inlineStr"/>
      <c r="AD779" s="356" t="inlineStr"/>
      <c r="AE779" s="356" t="inlineStr"/>
      <c r="AF779" s="356" t="inlineStr"/>
      <c r="AG779" s="356" t="inlineStr"/>
      <c r="AH779" s="356" t="n"/>
      <c r="AI779" s="356" t="n"/>
      <c r="AJ779" s="356" t="n"/>
      <c r="AK779" s="356" t="n"/>
      <c r="AL779" s="356" t="n"/>
      <c r="AM779" s="356" t="n"/>
      <c r="AN779" s="356" t="n"/>
      <c r="AO779" s="356" t="n"/>
      <c r="AP779" s="356" t="inlineStr"/>
      <c r="AQ779" s="356" t="inlineStr"/>
      <c r="AR779" s="356" t="inlineStr"/>
      <c r="AS779" s="356" t="n"/>
      <c r="AT779" s="356" t="n"/>
      <c r="AU779" s="356" t="n"/>
      <c r="AV779" s="356" t="n"/>
      <c r="AW779" s="356" t="n"/>
      <c r="AX779" s="356" t="n"/>
      <c r="AY779" s="356" t="n"/>
      <c r="AZ779" s="356" t="inlineStr"/>
      <c r="BA779" s="356" t="n"/>
      <c r="BB779" s="356" t="inlineStr"/>
      <c r="BC779" s="356" t="inlineStr"/>
      <c r="BD779" s="356" t="inlineStr"/>
      <c r="BE779" s="356" t="inlineStr"/>
      <c r="BF779" s="356" t="inlineStr"/>
      <c r="BG779" s="356" t="inlineStr"/>
      <c r="BH779" s="356" t="inlineStr"/>
      <c r="BI779" s="356" t="inlineStr"/>
      <c r="BJ779" s="356" t="inlineStr"/>
      <c r="BK779" s="356" t="inlineStr"/>
      <c r="BL779" s="356" t="inlineStr"/>
      <c r="BM779" s="356" t="inlineStr"/>
      <c r="BN779" s="356" t="inlineStr"/>
      <c r="BO779" s="356" t="inlineStr"/>
      <c r="BP779" s="356" t="inlineStr"/>
      <c r="BQ779" s="356" t="n"/>
      <c r="BR779" s="356" t="n"/>
      <c r="BS779" s="356" t="n"/>
      <c r="BT779" s="356" t="n"/>
      <c r="BU779" s="356" t="n"/>
      <c r="BV779" s="356" t="n"/>
      <c r="BW779" s="356" t="n"/>
      <c r="BX779" s="356" t="n">
        <v>0</v>
      </c>
      <c r="BY779" s="356" t="n"/>
      <c r="BZ779" s="356" t="n"/>
      <c r="CA779" s="356" t="n"/>
      <c r="CB779" s="356" t="n"/>
      <c r="CC779" s="356" t="n"/>
      <c r="CD779" s="356" t="n"/>
      <c r="CE779" s="356" t="n"/>
      <c r="CF779" s="356" t="n">
        <v>0</v>
      </c>
      <c r="CG779" s="356" t="n">
        <v>0</v>
      </c>
      <c r="CH779" s="356" t="n"/>
      <c r="CI779" s="356" t="inlineStr"/>
      <c r="CJ779" s="356" t="inlineStr"/>
      <c r="CK779" t="inlineStr"/>
      <c r="CL779" t="inlineStr"/>
      <c r="CM779" t="inlineStr"/>
      <c r="CN779" t="inlineStr"/>
      <c r="CO779" t="inlineStr"/>
      <c r="CP779" t="inlineStr"/>
      <c r="CQ779" t="inlineStr"/>
    </row>
    <row r="780"/>
    <row r="781">
      <c r="A781" s="358" t="n">
        <v>52</v>
      </c>
      <c r="B781" s="358">
        <f>B798</f>
        <v/>
      </c>
      <c r="C781" s="358">
        <f>C798</f>
        <v/>
      </c>
      <c r="D781" s="358">
        <f>D798</f>
        <v/>
      </c>
      <c r="E781" s="358">
        <f>E798</f>
        <v/>
      </c>
      <c r="F781" s="358">
        <f>F798</f>
        <v/>
      </c>
      <c r="G781" s="358">
        <f>G798</f>
        <v/>
      </c>
      <c r="H781" s="358" t="n"/>
      <c r="I781" s="358" t="n"/>
      <c r="J781" s="358" t="n"/>
      <c r="K781" s="358" t="n"/>
      <c r="L781" s="358" t="n"/>
      <c r="M781" s="358" t="n"/>
      <c r="N781" s="358" t="n"/>
      <c r="O781" s="358">
        <f>O798</f>
        <v/>
      </c>
      <c r="P781" s="358">
        <f>P798</f>
        <v/>
      </c>
      <c r="Q781" s="358">
        <f>Q798</f>
        <v/>
      </c>
      <c r="R781" s="358">
        <f>R798</f>
        <v/>
      </c>
      <c r="S781" s="358">
        <f>S798</f>
        <v/>
      </c>
      <c r="T781" s="358">
        <f>T798</f>
        <v/>
      </c>
      <c r="U781" s="358">
        <f>U798</f>
        <v/>
      </c>
      <c r="V781" s="358">
        <f>V798</f>
        <v/>
      </c>
      <c r="W781" s="358">
        <f>W798</f>
        <v/>
      </c>
      <c r="X781" s="358">
        <f>X798</f>
        <v/>
      </c>
      <c r="Y781" s="358">
        <f>Y798</f>
        <v/>
      </c>
      <c r="Z781" s="358">
        <f>Z798</f>
        <v/>
      </c>
      <c r="AA781" s="358">
        <f>AA798</f>
        <v/>
      </c>
      <c r="AB781" s="358">
        <f>AB798</f>
        <v/>
      </c>
      <c r="AC781" s="358">
        <f>AC798</f>
        <v/>
      </c>
      <c r="AD781" s="358">
        <f>AD798</f>
        <v/>
      </c>
      <c r="AE781" s="358">
        <f>AE798</f>
        <v/>
      </c>
      <c r="AF781" s="358">
        <f>AF798</f>
        <v/>
      </c>
      <c r="AG781" s="358">
        <f>AG798</f>
        <v/>
      </c>
      <c r="AH781" s="358">
        <f>AH798</f>
        <v/>
      </c>
      <c r="AI781" s="358">
        <f>AI798</f>
        <v/>
      </c>
      <c r="AJ781" s="358">
        <f>AJ798</f>
        <v/>
      </c>
      <c r="AK781" s="358">
        <f>AK798</f>
        <v/>
      </c>
      <c r="AL781" s="358">
        <f>AL798</f>
        <v/>
      </c>
      <c r="AM781" s="358">
        <f>AM798</f>
        <v/>
      </c>
      <c r="AN781" s="358">
        <f>AN798</f>
        <v/>
      </c>
      <c r="AO781" s="358">
        <f>AO798</f>
        <v/>
      </c>
      <c r="AP781" s="358">
        <f>AP798</f>
        <v/>
      </c>
      <c r="AQ781" s="358">
        <f>AQ798</f>
        <v/>
      </c>
      <c r="AR781" s="358">
        <f>AR798</f>
        <v/>
      </c>
      <c r="AS781" s="358">
        <f>AS798</f>
        <v/>
      </c>
      <c r="AT781" s="358">
        <f>AT798</f>
        <v/>
      </c>
      <c r="AU781" s="358">
        <f>AU798</f>
        <v/>
      </c>
      <c r="AV781" s="358">
        <f>AV798</f>
        <v/>
      </c>
      <c r="AW781" s="358">
        <f>AW798</f>
        <v/>
      </c>
      <c r="AX781" s="358">
        <f>AX798</f>
        <v/>
      </c>
      <c r="AY781" s="358">
        <f>AY798</f>
        <v/>
      </c>
      <c r="AZ781" s="358">
        <f>AZ798</f>
        <v/>
      </c>
      <c r="BA781" s="358">
        <f>BA798</f>
        <v/>
      </c>
      <c r="BB781" s="358">
        <f>BB798</f>
        <v/>
      </c>
      <c r="BC781" s="358">
        <f>BC798</f>
        <v/>
      </c>
      <c r="BD781" s="358">
        <f>BD798</f>
        <v/>
      </c>
      <c r="BE781" s="358">
        <f>BE798</f>
        <v/>
      </c>
      <c r="BF781" s="358">
        <f>BF798</f>
        <v/>
      </c>
      <c r="BG781" s="358">
        <f>BG798</f>
        <v/>
      </c>
      <c r="BH781" s="358">
        <f>BH798</f>
        <v/>
      </c>
      <c r="BI781" s="358">
        <f>BI798</f>
        <v/>
      </c>
      <c r="BJ781" s="358">
        <f>BJ798</f>
        <v/>
      </c>
      <c r="BK781" s="358">
        <f>BK798</f>
        <v/>
      </c>
      <c r="BL781" s="358">
        <f>BL798</f>
        <v/>
      </c>
      <c r="BM781" s="358">
        <f>BM798</f>
        <v/>
      </c>
      <c r="BN781" s="358">
        <f>BN798</f>
        <v/>
      </c>
      <c r="BO781" s="358">
        <f>BO798</f>
        <v/>
      </c>
      <c r="BP781" s="358">
        <f>BP798</f>
        <v/>
      </c>
      <c r="BQ781" s="358">
        <f>BQ798</f>
        <v/>
      </c>
      <c r="BR781" s="358">
        <f>BR798</f>
        <v/>
      </c>
      <c r="BS781" s="358">
        <f>BS798</f>
        <v/>
      </c>
      <c r="BT781" s="358">
        <f>BT798</f>
        <v/>
      </c>
      <c r="BU781" s="358">
        <f>BU798</f>
        <v/>
      </c>
      <c r="BV781" s="358">
        <f>BV798</f>
        <v/>
      </c>
      <c r="BW781" s="358">
        <f>BW798</f>
        <v/>
      </c>
      <c r="BX781" s="358">
        <f>BX798</f>
        <v/>
      </c>
      <c r="BY781" s="358">
        <f>BY798</f>
        <v/>
      </c>
      <c r="BZ781" s="358">
        <f>BZ798</f>
        <v/>
      </c>
      <c r="CA781" s="358">
        <f>CA798</f>
        <v/>
      </c>
      <c r="CB781" s="358">
        <f>CB798</f>
        <v/>
      </c>
      <c r="CC781" s="358">
        <f>CC798</f>
        <v/>
      </c>
      <c r="CD781" s="358">
        <f>CD798</f>
        <v/>
      </c>
      <c r="CE781" s="358">
        <f>CE798</f>
        <v/>
      </c>
      <c r="CF781" s="358">
        <f>CF798</f>
        <v/>
      </c>
      <c r="CG781" s="358">
        <f>CG798</f>
        <v/>
      </c>
      <c r="CH781" s="358">
        <f>CH798</f>
        <v/>
      </c>
      <c r="CI781" s="358">
        <f>CI798</f>
        <v/>
      </c>
      <c r="CJ781" s="358">
        <f>CJ798</f>
        <v/>
      </c>
      <c r="CK781" s="358">
        <f>CK798</f>
        <v/>
      </c>
      <c r="CL781" s="358">
        <f>CL798</f>
        <v/>
      </c>
      <c r="CM781" s="358">
        <f>CM798</f>
        <v/>
      </c>
      <c r="CN781" s="358">
        <f>CN798</f>
        <v/>
      </c>
      <c r="CO781" s="358">
        <f>CO798</f>
        <v/>
      </c>
      <c r="CP781" s="358">
        <f>CP798</f>
        <v/>
      </c>
      <c r="CQ781" s="358">
        <f>CQ798</f>
        <v/>
      </c>
      <c r="CR781" s="358">
        <f>CR798</f>
        <v/>
      </c>
      <c r="CS781" s="358">
        <f>CS798</f>
        <v/>
      </c>
      <c r="CT781" s="358">
        <f>CT798</f>
        <v/>
      </c>
      <c r="CU781" s="358">
        <f>CU798</f>
        <v/>
      </c>
      <c r="CV781" s="358">
        <f>CV798</f>
        <v/>
      </c>
      <c r="CW781" s="358">
        <f>CW798</f>
        <v/>
      </c>
      <c r="CX781" s="358">
        <f>CX798</f>
        <v/>
      </c>
      <c r="CY781" s="358">
        <f>CY798</f>
        <v/>
      </c>
      <c r="CZ781" s="358">
        <f>CZ798</f>
        <v/>
      </c>
      <c r="DA781" s="358">
        <f>DA798</f>
        <v/>
      </c>
      <c r="DB781" s="358">
        <f>DB798</f>
        <v/>
      </c>
      <c r="DC781" s="358">
        <f>DC798</f>
        <v/>
      </c>
      <c r="DD781" s="358">
        <f>DD798</f>
        <v/>
      </c>
      <c r="DE781" s="358">
        <f>DE798</f>
        <v/>
      </c>
      <c r="DF781" s="358">
        <f>DF798</f>
        <v/>
      </c>
      <c r="DG781" s="359">
        <f>DG798</f>
        <v/>
      </c>
      <c r="DH781" s="359">
        <f>DH798</f>
        <v/>
      </c>
      <c r="DI781" s="359">
        <f>DI798</f>
        <v/>
      </c>
      <c r="DJ781" s="359">
        <f>DJ798</f>
        <v/>
      </c>
      <c r="DK781" s="359">
        <f>DK798</f>
        <v/>
      </c>
      <c r="DL781" s="359">
        <f>DL798</f>
        <v/>
      </c>
      <c r="DM781" s="359">
        <f>DM798</f>
        <v/>
      </c>
      <c r="DN781" s="359">
        <f>DN798</f>
        <v/>
      </c>
      <c r="DO781" s="359">
        <f>DO798</f>
        <v/>
      </c>
      <c r="DP781" s="359">
        <f>DP798</f>
        <v/>
      </c>
      <c r="DQ781" s="359">
        <f>DQ798</f>
        <v/>
      </c>
      <c r="DR781" s="359">
        <f>DR798</f>
        <v/>
      </c>
      <c r="DS781" s="359">
        <f>DS798</f>
        <v/>
      </c>
      <c r="DT781" s="359">
        <f>DT798</f>
        <v/>
      </c>
      <c r="DU781" s="359">
        <f>DU798</f>
        <v/>
      </c>
      <c r="DV781" s="359">
        <f>DV798</f>
        <v/>
      </c>
      <c r="DW781" s="359">
        <f>DW798</f>
        <v/>
      </c>
      <c r="DX781" s="359">
        <f>DX798</f>
        <v/>
      </c>
      <c r="DY781" s="359">
        <f>DY798</f>
        <v/>
      </c>
      <c r="DZ781" s="359">
        <f>DZ798</f>
        <v/>
      </c>
      <c r="EA781" s="359">
        <f>EA798</f>
        <v/>
      </c>
      <c r="EB781" s="359">
        <f>EB798</f>
        <v/>
      </c>
      <c r="EC781" s="359">
        <f>EC798</f>
        <v/>
      </c>
      <c r="ED781" s="359">
        <f>ED798</f>
        <v/>
      </c>
      <c r="EE781" s="359">
        <f>EE798</f>
        <v/>
      </c>
      <c r="EF781" s="359">
        <f>EF798</f>
        <v/>
      </c>
      <c r="EG781" s="359">
        <f>EG798</f>
        <v/>
      </c>
      <c r="EH781" s="359">
        <f>EH798</f>
        <v/>
      </c>
      <c r="EI781" s="359">
        <f>EI798</f>
        <v/>
      </c>
      <c r="EJ781" s="359">
        <f>EJ798</f>
        <v/>
      </c>
      <c r="EK781" s="359">
        <f>EK798</f>
        <v/>
      </c>
      <c r="EL781" s="359">
        <f>EL798</f>
        <v/>
      </c>
      <c r="EM781" s="359">
        <f>EM798</f>
        <v/>
      </c>
      <c r="EN781" s="359">
        <f>EN798</f>
        <v/>
      </c>
      <c r="EO781" s="359">
        <f>EO798</f>
        <v/>
      </c>
      <c r="EP781" s="359">
        <f>EP798</f>
        <v/>
      </c>
      <c r="EQ781" s="359">
        <f>EQ798</f>
        <v/>
      </c>
      <c r="ER781" s="359">
        <f>ER798</f>
        <v/>
      </c>
      <c r="ES781" s="359">
        <f>ES798</f>
        <v/>
      </c>
      <c r="ET781" s="359">
        <f>ET798</f>
        <v/>
      </c>
      <c r="EU781" s="359">
        <f>EU798</f>
        <v/>
      </c>
      <c r="EV781" s="359">
        <f>EV798</f>
        <v/>
      </c>
      <c r="EW781" s="359">
        <f>EW798</f>
        <v/>
      </c>
      <c r="EX781" s="359">
        <f>EX798</f>
        <v/>
      </c>
      <c r="EY781" s="359">
        <f>EY798</f>
        <v/>
      </c>
      <c r="EZ781" s="359">
        <f>EZ798</f>
        <v/>
      </c>
      <c r="FA781" s="359">
        <f>FA798</f>
        <v/>
      </c>
      <c r="FB781" s="359">
        <f>FB798</f>
        <v/>
      </c>
      <c r="FC781" s="359">
        <f>FC798</f>
        <v/>
      </c>
      <c r="FD781" s="359">
        <f>FD798</f>
        <v/>
      </c>
      <c r="FE781" s="359">
        <f>FE798</f>
        <v/>
      </c>
      <c r="FF781" s="359">
        <f>FF798</f>
        <v/>
      </c>
      <c r="FG781" s="359">
        <f>FG798</f>
        <v/>
      </c>
      <c r="FH781" s="359">
        <f>FH798</f>
        <v/>
      </c>
      <c r="FI781" s="359">
        <f>FI798</f>
        <v/>
      </c>
      <c r="FJ781" s="359">
        <f>FJ798</f>
        <v/>
      </c>
      <c r="FK781" s="359">
        <f>FK798</f>
        <v/>
      </c>
      <c r="FL781" s="359">
        <f>FL798</f>
        <v/>
      </c>
      <c r="FM781" s="359">
        <f>FM798</f>
        <v/>
      </c>
      <c r="FN781" s="359">
        <f>FN798</f>
        <v/>
      </c>
      <c r="FO781" s="359">
        <f>FO798</f>
        <v/>
      </c>
      <c r="FP781" s="359">
        <f>FP798</f>
        <v/>
      </c>
      <c r="FQ781" s="359">
        <f>FQ798</f>
        <v/>
      </c>
      <c r="FR781" s="359">
        <f>FR798</f>
        <v/>
      </c>
      <c r="FS781" s="359">
        <f>FS798</f>
        <v/>
      </c>
      <c r="FT781" s="359">
        <f>FT798</f>
        <v/>
      </c>
      <c r="FU781" s="359">
        <f>FU798</f>
        <v/>
      </c>
      <c r="FV781" s="359">
        <f>FV798</f>
        <v/>
      </c>
      <c r="FW781" s="359">
        <f>FW798</f>
        <v/>
      </c>
      <c r="FX781" s="359">
        <f>FX798</f>
        <v/>
      </c>
      <c r="FY781" s="359">
        <f>FY798</f>
        <v/>
      </c>
      <c r="FZ781" s="359">
        <f>FZ798</f>
        <v/>
      </c>
      <c r="GA781" s="359">
        <f>GA798</f>
        <v/>
      </c>
      <c r="GB781" s="359">
        <f>GB798</f>
        <v/>
      </c>
      <c r="GC781" s="359">
        <f>GC798</f>
        <v/>
      </c>
      <c r="GD781" s="359">
        <f>GD798</f>
        <v/>
      </c>
      <c r="GE781" s="359">
        <f>GE798</f>
        <v/>
      </c>
      <c r="GF781" s="359">
        <f>GF798</f>
        <v/>
      </c>
      <c r="GG781" s="359">
        <f>GG798</f>
        <v/>
      </c>
      <c r="GH781" s="359">
        <f>GH798</f>
        <v/>
      </c>
      <c r="GI781" s="359">
        <f>GI798</f>
        <v/>
      </c>
      <c r="GJ781" s="359">
        <f>GJ798</f>
        <v/>
      </c>
      <c r="GK781" s="359">
        <f>GK798</f>
        <v/>
      </c>
      <c r="GL781" s="359">
        <f>GL798</f>
        <v/>
      </c>
      <c r="GM781" s="359">
        <f>GM798</f>
        <v/>
      </c>
      <c r="GN781" s="359">
        <f>GN798</f>
        <v/>
      </c>
      <c r="GO781" s="359">
        <f>GO798</f>
        <v/>
      </c>
      <c r="GP781" s="359">
        <f>GP798</f>
        <v/>
      </c>
      <c r="GQ781" s="359">
        <f>GQ798</f>
        <v/>
      </c>
      <c r="GR781" s="359">
        <f>GR798</f>
        <v/>
      </c>
      <c r="GS781" s="359">
        <f>GS798</f>
        <v/>
      </c>
      <c r="GT781" s="359">
        <f>GT798</f>
        <v/>
      </c>
      <c r="GU781" s="359">
        <f>GU798</f>
        <v/>
      </c>
      <c r="GV781" s="359">
        <f>GV798</f>
        <v/>
      </c>
      <c r="GW781" s="359">
        <f>GW798</f>
        <v/>
      </c>
      <c r="GX781" s="359">
        <f>GX798</f>
        <v/>
      </c>
    </row>
    <row r="782"/>
    <row r="783">
      <c r="A783" t="n">
        <v>17</v>
      </c>
      <c r="B783" t="n">
        <v>0</v>
      </c>
      <c r="C783">
        <f>ROW(SmtRes!A271)</f>
        <v/>
      </c>
      <c r="D783">
        <f>ROW(EtalonRes!A266)</f>
        <v/>
      </c>
      <c r="E783" t="inlineStr">
        <is>
          <t>1</t>
        </is>
      </c>
      <c r="F783" t="inlineStr">
        <is>
          <t>65-5-3</t>
        </is>
      </c>
      <c r="G783" t="inlineStr">
        <is>
          <t>Смена вентилей и клапанов обратных муфтовых диаметром до 50 мм</t>
        </is>
      </c>
      <c r="H783" t="inlineStr">
        <is>
          <t>100 шт.</t>
        </is>
      </c>
      <c r="I783">
        <f>ROUND(ROUND(1/100,4),7)</f>
        <v/>
      </c>
      <c r="J783" t="n">
        <v>0</v>
      </c>
      <c r="K783">
        <f>ROUND(ROUND(1/100,4),7)</f>
        <v/>
      </c>
      <c r="O783">
        <f>ROUND(CP783,0)</f>
        <v/>
      </c>
      <c r="P783">
        <f>ROUND(CQ783*I783,0)</f>
        <v/>
      </c>
      <c r="Q783">
        <f>(ROUND((ROUND(((ET783)*I783),0)*BB783),0)+ROUND((ROUND(((AE783-(EU783))*I783),0)*BS783),0))</f>
        <v/>
      </c>
      <c r="R783">
        <f>(ROUND((ROUND(((EU783)*I783),0)*BS783),0)+ROUND((ROUND(((AE783-(EU783))*I783),0)*BS783),0))</f>
        <v/>
      </c>
      <c r="S783">
        <f>ROUND(CT783*I783,0)</f>
        <v/>
      </c>
      <c r="T783">
        <f>ROUND(CU783*I783,0)</f>
        <v/>
      </c>
      <c r="U783">
        <f>ROUND(CV783*I783,7)</f>
        <v/>
      </c>
      <c r="V783">
        <f>ROUND(CW783*I783,7)</f>
        <v/>
      </c>
      <c r="W783">
        <f>ROUND(CX783*I783,0)</f>
        <v/>
      </c>
      <c r="X783">
        <f>ROUND(CY783,0)</f>
        <v/>
      </c>
      <c r="Y783">
        <f>ROUND(CZ783,0)</f>
        <v/>
      </c>
      <c r="AA783" t="n">
        <v>78855224</v>
      </c>
      <c r="AB783">
        <f>ROUND((AC783+AD783+AF783),2)</f>
        <v/>
      </c>
      <c r="AC783">
        <f>ROUND((ES783),2)</f>
        <v/>
      </c>
      <c r="AD783">
        <f>ROUND((((ET783)-(EU783))+AE783),2)</f>
        <v/>
      </c>
      <c r="AE783">
        <f>ROUND((EU783),2)</f>
        <v/>
      </c>
      <c r="AF783">
        <f>ROUND((EV783),2)</f>
        <v/>
      </c>
      <c r="AG783">
        <f>ROUND((AP783),2)</f>
        <v/>
      </c>
      <c r="AH783">
        <f>(EW783)</f>
        <v/>
      </c>
      <c r="AI783">
        <f>(EX783)</f>
        <v/>
      </c>
      <c r="AJ783">
        <f>(AS783)</f>
        <v/>
      </c>
      <c r="AK783" t="n">
        <v>9617.030000000001</v>
      </c>
      <c r="AL783" t="n">
        <v>8388.059999999999</v>
      </c>
      <c r="AM783" t="n">
        <v>22.66</v>
      </c>
      <c r="AN783" t="n">
        <v>0</v>
      </c>
      <c r="AO783" t="n">
        <v>1206.31</v>
      </c>
      <c r="AP783" t="n">
        <v>0</v>
      </c>
      <c r="AQ783" t="n">
        <v>133</v>
      </c>
      <c r="AR783" t="n">
        <v>0</v>
      </c>
      <c r="AS783" t="n">
        <v>0</v>
      </c>
      <c r="AT783" t="n">
        <v>103</v>
      </c>
      <c r="AU783" t="n">
        <v>52</v>
      </c>
      <c r="AV783" t="n">
        <v>1</v>
      </c>
      <c r="AW783" t="n">
        <v>1</v>
      </c>
      <c r="AZ783" t="n">
        <v>1</v>
      </c>
      <c r="BA783" t="n">
        <v>52.25</v>
      </c>
      <c r="BB783" t="n">
        <v>24.99</v>
      </c>
      <c r="BC783" t="n">
        <v>12</v>
      </c>
      <c r="BD783" t="inlineStr"/>
      <c r="BE783" t="inlineStr"/>
      <c r="BF783" t="inlineStr"/>
      <c r="BG783" t="inlineStr"/>
      <c r="BH783" t="n">
        <v>0</v>
      </c>
      <c r="BI783" t="n">
        <v>1</v>
      </c>
      <c r="BJ783" t="inlineStr">
        <is>
          <t>ТЕРр Московской обл., 65-5-3, приказ Минстроя России №675/пр от 28.02.2017 № 263/пр</t>
        </is>
      </c>
      <c r="BM783" t="n">
        <v>65007</v>
      </c>
      <c r="BN783" t="n">
        <v>0</v>
      </c>
      <c r="BO783" t="inlineStr">
        <is>
          <t>65-5-3</t>
        </is>
      </c>
      <c r="BP783" t="n">
        <v>1</v>
      </c>
      <c r="BQ783" t="n">
        <v>6</v>
      </c>
      <c r="BR783" t="n">
        <v>0</v>
      </c>
      <c r="BS783" t="n">
        <v>52.25</v>
      </c>
      <c r="BT783" t="n">
        <v>1</v>
      </c>
      <c r="BU783" t="n">
        <v>1</v>
      </c>
      <c r="BV783" t="n">
        <v>1</v>
      </c>
      <c r="BW783" t="n">
        <v>1</v>
      </c>
      <c r="BX783" t="n">
        <v>1</v>
      </c>
      <c r="BY783" t="inlineStr"/>
      <c r="BZ783" t="n">
        <v>103</v>
      </c>
      <c r="CA783" t="n">
        <v>52</v>
      </c>
      <c r="CB783" t="inlineStr"/>
      <c r="CE783" t="n">
        <v>12</v>
      </c>
      <c r="CF783" t="n">
        <v>0</v>
      </c>
      <c r="CG783" t="n">
        <v>0</v>
      </c>
      <c r="CM783" t="n">
        <v>0</v>
      </c>
      <c r="CN783" t="inlineStr"/>
      <c r="CO783" t="n">
        <v>0</v>
      </c>
      <c r="CP783">
        <f>(P783+Q783+S783)</f>
        <v/>
      </c>
      <c r="CQ783">
        <f>AC783*BC783</f>
        <v/>
      </c>
      <c r="CR783">
        <f>(ROUND((ROUND(((ET783)*1),0)*BB783),0)+ROUND((ROUND(((AE783-(EU783))*1),0)*BS783),0))</f>
        <v/>
      </c>
      <c r="CS783">
        <f>(ROUND((ROUND(((EU783)*1),0)*BS783),0)+ROUND((ROUND(((AE783-(EU783))*1),0)*BS783),0))</f>
        <v/>
      </c>
      <c r="CT783">
        <f>AF783*BA783</f>
        <v/>
      </c>
      <c r="CU783">
        <f>AG783</f>
        <v/>
      </c>
      <c r="CV783">
        <f>AH783</f>
        <v/>
      </c>
      <c r="CW783">
        <f>AI783</f>
        <v/>
      </c>
      <c r="CX783">
        <f>AJ783</f>
        <v/>
      </c>
      <c r="CY783">
        <f>(((S783+R783)*AT783)/100)</f>
        <v/>
      </c>
      <c r="CZ783">
        <f>(((S783+R783)*AU783)/100)</f>
        <v/>
      </c>
      <c r="DC783" t="inlineStr"/>
      <c r="DD783" t="inlineStr"/>
      <c r="DE783" t="inlineStr"/>
      <c r="DF783" t="inlineStr"/>
      <c r="DG783" t="inlineStr"/>
      <c r="DH783" t="inlineStr"/>
      <c r="DI783" t="inlineStr"/>
      <c r="DJ783" t="inlineStr"/>
      <c r="DK783" t="inlineStr"/>
      <c r="DL783" t="inlineStr"/>
      <c r="DM783" t="inlineStr"/>
      <c r="DN783" t="n">
        <v>0</v>
      </c>
      <c r="DO783" t="n">
        <v>0</v>
      </c>
      <c r="DP783" t="n">
        <v>1</v>
      </c>
      <c r="DQ783" t="n">
        <v>1</v>
      </c>
      <c r="DU783" t="n">
        <v>1010</v>
      </c>
      <c r="DV783" t="inlineStr">
        <is>
          <t>100 шт.</t>
        </is>
      </c>
      <c r="DW783" t="inlineStr">
        <is>
          <t>100 шт.</t>
        </is>
      </c>
      <c r="DX783" t="n">
        <v>100</v>
      </c>
      <c r="DZ783" t="inlineStr"/>
      <c r="EA783" t="inlineStr"/>
      <c r="EB783" t="inlineStr"/>
      <c r="EC783" t="inlineStr"/>
      <c r="EE783" t="n">
        <v>78726000</v>
      </c>
      <c r="EF783" t="n">
        <v>6</v>
      </c>
      <c r="EG783" t="inlineStr">
        <is>
          <t>Ремонтно-строительные работы</t>
        </is>
      </c>
      <c r="EH783" t="n">
        <v>99</v>
      </c>
      <c r="EI783" t="inlineStr">
        <is>
          <t>Внутренние санитарно-технические работы</t>
        </is>
      </c>
      <c r="EJ783" t="n">
        <v>1</v>
      </c>
      <c r="EK783" t="n">
        <v>65007</v>
      </c>
      <c r="EL783" t="inlineStr">
        <is>
          <t>Внутренние санитарнотехнические работы: смена труб, санприборов, запорной арматуры и другое</t>
        </is>
      </c>
      <c r="EM783" t="inlineStr">
        <is>
          <t>рФЕР-65</t>
        </is>
      </c>
      <c r="EO783" t="inlineStr"/>
      <c r="EQ783" t="n">
        <v>0</v>
      </c>
      <c r="ER783" t="n">
        <v>9617.030000000001</v>
      </c>
      <c r="ES783" t="n">
        <v>8388.059999999999</v>
      </c>
      <c r="ET783" t="n">
        <v>22.66</v>
      </c>
      <c r="EU783" t="n">
        <v>0</v>
      </c>
      <c r="EV783" t="n">
        <v>1206.31</v>
      </c>
      <c r="EW783" t="n">
        <v>133</v>
      </c>
      <c r="EX783" t="n">
        <v>0</v>
      </c>
      <c r="EY783" t="n">
        <v>0</v>
      </c>
      <c r="FQ783" t="n">
        <v>0</v>
      </c>
      <c r="FR783" t="n">
        <v>0</v>
      </c>
      <c r="FS783" t="n">
        <v>0</v>
      </c>
      <c r="FX783" t="n">
        <v>103</v>
      </c>
      <c r="FY783" t="n">
        <v>52</v>
      </c>
      <c r="GA783" t="inlineStr"/>
      <c r="GD783" t="n">
        <v>1</v>
      </c>
      <c r="GF783" t="n">
        <v>-1150937131</v>
      </c>
      <c r="GG783" t="n">
        <v>2</v>
      </c>
      <c r="GH783" t="n">
        <v>1</v>
      </c>
      <c r="GI783" t="n">
        <v>2</v>
      </c>
      <c r="GJ783" t="n">
        <v>0</v>
      </c>
      <c r="GK783" t="n">
        <v>0</v>
      </c>
      <c r="GL783">
        <f>ROUND(IF(AND(BH783=3,BI783=3,FS783&lt;&gt;0),P783,0),0)</f>
        <v/>
      </c>
      <c r="GM783">
        <f>ROUND(O783+X783+Y783,0)+GX783</f>
        <v/>
      </c>
      <c r="GN783">
        <f>IF(OR(BI783=0,BI783=1),GM783-GX783,0)</f>
        <v/>
      </c>
      <c r="GO783">
        <f>IF(BI783=2,GM783-GX783,0)</f>
        <v/>
      </c>
      <c r="GP783">
        <f>IF(BI783=4,GM783-GX783,0)</f>
        <v/>
      </c>
      <c r="GR783" t="n">
        <v>0</v>
      </c>
      <c r="GS783" t="n">
        <v>3</v>
      </c>
      <c r="GT783" t="n">
        <v>0</v>
      </c>
      <c r="GU783" t="inlineStr"/>
      <c r="GV783">
        <f>ROUND((GT783),2)</f>
        <v/>
      </c>
      <c r="GW783" t="n">
        <v>1</v>
      </c>
      <c r="GX783">
        <f>ROUND(HC783*I783,0)</f>
        <v/>
      </c>
      <c r="HA783" t="n">
        <v>0</v>
      </c>
      <c r="HB783" t="n">
        <v>0</v>
      </c>
      <c r="HC783">
        <f>GV783*GW783</f>
        <v/>
      </c>
      <c r="HE783" t="inlineStr"/>
      <c r="HF783" t="inlineStr"/>
      <c r="HM783" t="inlineStr"/>
      <c r="HN783" t="inlineStr">
        <is>
          <t>Пр/812-099.2-1</t>
        </is>
      </c>
      <c r="HO783" t="inlineStr">
        <is>
          <t>Пр/774-099.2</t>
        </is>
      </c>
      <c r="HP783" t="inlineStr">
        <is>
          <t>Внутренние санитарнотехнические работы: смена труб, санприборов, запорной арматуры и другое</t>
        </is>
      </c>
      <c r="HQ783" t="inlineStr">
        <is>
          <t>Внутренние санитарнотехнические работы: смена труб, санприборов, запорной арматуры и другое</t>
        </is>
      </c>
      <c r="HS783" t="n">
        <v>0</v>
      </c>
      <c r="IK783" t="n">
        <v>0</v>
      </c>
    </row>
    <row r="784">
      <c r="A784" t="n">
        <v>18</v>
      </c>
      <c r="B784" t="n">
        <v>0</v>
      </c>
      <c r="C784" t="n">
        <v>271</v>
      </c>
      <c r="E784" t="inlineStr">
        <is>
          <t>1,1</t>
        </is>
      </c>
      <c r="F784" t="inlineStr">
        <is>
          <t>509-9899</t>
        </is>
      </c>
      <c r="G784" t="inlineStr">
        <is>
          <t>Строительный мусор и масса возвратных материалов</t>
        </is>
      </c>
      <c r="H784" t="inlineStr">
        <is>
          <t>т</t>
        </is>
      </c>
      <c r="I784">
        <f>I783*J784</f>
        <v/>
      </c>
      <c r="J784" t="n">
        <v>0.24</v>
      </c>
      <c r="K784" t="n">
        <v>0.24</v>
      </c>
      <c r="O784">
        <f>ROUND(CP784,0)</f>
        <v/>
      </c>
      <c r="P784">
        <f>ROUND(CQ784*I784,0)</f>
        <v/>
      </c>
      <c r="Q784">
        <f>(ROUND((ROUND(((ET784)*I784),0)*BB784),0)+ROUND((ROUND(((AE784-(EU784))*I784),0)*BS784),0))</f>
        <v/>
      </c>
      <c r="R784">
        <f>(ROUND((ROUND(((EU784)*I784),0)*BS784),0)+ROUND((ROUND(((AE784-(EU784))*I784),0)*BS784),0))</f>
        <v/>
      </c>
      <c r="S784">
        <f>ROUND(CT784*I784,0)</f>
        <v/>
      </c>
      <c r="T784">
        <f>ROUND(CU784*I784,0)</f>
        <v/>
      </c>
      <c r="U784">
        <f>ROUND(CV784*I784,7)</f>
        <v/>
      </c>
      <c r="V784">
        <f>ROUND(CW784*I784,7)</f>
        <v/>
      </c>
      <c r="W784">
        <f>ROUND(CX784*I784,0)</f>
        <v/>
      </c>
      <c r="X784">
        <f>ROUND(CY784,0)</f>
        <v/>
      </c>
      <c r="Y784">
        <f>ROUND(CZ784,0)</f>
        <v/>
      </c>
      <c r="AA784" t="n">
        <v>78855224</v>
      </c>
      <c r="AB784">
        <f>ROUND((AC784+AD784+AF784),2)</f>
        <v/>
      </c>
      <c r="AC784">
        <f>ROUND((ES784),2)</f>
        <v/>
      </c>
      <c r="AD784">
        <f>ROUND((((ET784)-(EU784))+AE784),2)</f>
        <v/>
      </c>
      <c r="AE784">
        <f>ROUND((EU784),2)</f>
        <v/>
      </c>
      <c r="AF784">
        <f>ROUND((EV784),2)</f>
        <v/>
      </c>
      <c r="AG784">
        <f>ROUND((AP784),2)</f>
        <v/>
      </c>
      <c r="AH784">
        <f>(EW784)</f>
        <v/>
      </c>
      <c r="AI784">
        <f>(EX784)</f>
        <v/>
      </c>
      <c r="AJ784">
        <f>(AS784)</f>
        <v/>
      </c>
      <c r="AK784" t="n">
        <v>0</v>
      </c>
      <c r="AL784" t="n">
        <v>0</v>
      </c>
      <c r="AM784" t="n">
        <v>0</v>
      </c>
      <c r="AN784" t="n">
        <v>0</v>
      </c>
      <c r="AO784" t="n">
        <v>0</v>
      </c>
      <c r="AP784" t="n">
        <v>0</v>
      </c>
      <c r="AQ784" t="n">
        <v>0</v>
      </c>
      <c r="AR784" t="n">
        <v>0</v>
      </c>
      <c r="AS784" t="n">
        <v>0</v>
      </c>
      <c r="AT784" t="n">
        <v>103</v>
      </c>
      <c r="AU784" t="n">
        <v>52</v>
      </c>
      <c r="AV784" t="n">
        <v>1</v>
      </c>
      <c r="AW784" t="n">
        <v>1</v>
      </c>
      <c r="AZ784" t="n">
        <v>1</v>
      </c>
      <c r="BA784" t="n">
        <v>1</v>
      </c>
      <c r="BB784" t="n">
        <v>1</v>
      </c>
      <c r="BC784" t="n">
        <v>1</v>
      </c>
      <c r="BD784" t="inlineStr"/>
      <c r="BE784" t="inlineStr"/>
      <c r="BF784" t="inlineStr"/>
      <c r="BG784" t="inlineStr"/>
      <c r="BH784" t="n">
        <v>3</v>
      </c>
      <c r="BI784" t="n">
        <v>1</v>
      </c>
      <c r="BJ784" t="inlineStr">
        <is>
          <t>ТССЦ Московской обл., 509-9899, приказ Минстроя России №675/пр от 28.02.2017 № 258/пр</t>
        </is>
      </c>
      <c r="BM784" t="n">
        <v>65007</v>
      </c>
      <c r="BN784" t="n">
        <v>0</v>
      </c>
      <c r="BO784" t="inlineStr"/>
      <c r="BP784" t="n">
        <v>0</v>
      </c>
      <c r="BQ784" t="n">
        <v>6</v>
      </c>
      <c r="BR784" t="n">
        <v>0</v>
      </c>
      <c r="BS784" t="n">
        <v>1</v>
      </c>
      <c r="BT784" t="n">
        <v>1</v>
      </c>
      <c r="BU784" t="n">
        <v>1</v>
      </c>
      <c r="BV784" t="n">
        <v>1</v>
      </c>
      <c r="BW784" t="n">
        <v>1</v>
      </c>
      <c r="BX784" t="n">
        <v>1</v>
      </c>
      <c r="BY784" t="inlineStr"/>
      <c r="BZ784" t="n">
        <v>103</v>
      </c>
      <c r="CA784" t="n">
        <v>52</v>
      </c>
      <c r="CB784" t="inlineStr"/>
      <c r="CE784" t="n">
        <v>12</v>
      </c>
      <c r="CF784" t="n">
        <v>0</v>
      </c>
      <c r="CG784" t="n">
        <v>0</v>
      </c>
      <c r="CM784" t="n">
        <v>0</v>
      </c>
      <c r="CN784" t="inlineStr"/>
      <c r="CO784" t="n">
        <v>0</v>
      </c>
      <c r="CP784">
        <f>(P784+Q784+S784)</f>
        <v/>
      </c>
      <c r="CQ784">
        <f>AC784*BC784</f>
        <v/>
      </c>
      <c r="CR784">
        <f>(ROUND((ROUND(((ET784)*1),0)*BB784),0)+ROUND((ROUND(((AE784-(EU784))*1),0)*BS784),0))</f>
        <v/>
      </c>
      <c r="CS784">
        <f>(ROUND((ROUND(((EU784)*1),0)*BS784),0)+ROUND((ROUND(((AE784-(EU784))*1),0)*BS784),0))</f>
        <v/>
      </c>
      <c r="CT784">
        <f>AF784*BA784</f>
        <v/>
      </c>
      <c r="CU784">
        <f>AG784</f>
        <v/>
      </c>
      <c r="CV784">
        <f>AH784</f>
        <v/>
      </c>
      <c r="CW784">
        <f>AI784</f>
        <v/>
      </c>
      <c r="CX784">
        <f>AJ784</f>
        <v/>
      </c>
      <c r="CY784">
        <f>(((S784+R784)*AT784)/100)</f>
        <v/>
      </c>
      <c r="CZ784">
        <f>(((S784+R784)*AU784)/100)</f>
        <v/>
      </c>
      <c r="DC784" t="inlineStr"/>
      <c r="DD784" t="inlineStr"/>
      <c r="DE784" t="inlineStr"/>
      <c r="DF784" t="inlineStr"/>
      <c r="DG784" t="inlineStr"/>
      <c r="DH784" t="inlineStr"/>
      <c r="DI784" t="inlineStr"/>
      <c r="DJ784" t="inlineStr"/>
      <c r="DK784" t="inlineStr"/>
      <c r="DL784" t="inlineStr"/>
      <c r="DM784" t="inlineStr"/>
      <c r="DN784" t="n">
        <v>0</v>
      </c>
      <c r="DO784" t="n">
        <v>0</v>
      </c>
      <c r="DP784" t="n">
        <v>1</v>
      </c>
      <c r="DQ784" t="n">
        <v>1</v>
      </c>
      <c r="DU784" t="n">
        <v>1009</v>
      </c>
      <c r="DV784" t="inlineStr">
        <is>
          <t>т</t>
        </is>
      </c>
      <c r="DW784" t="inlineStr">
        <is>
          <t>т</t>
        </is>
      </c>
      <c r="DX784" t="n">
        <v>1000</v>
      </c>
      <c r="DZ784" t="inlineStr"/>
      <c r="EA784" t="inlineStr"/>
      <c r="EB784" t="inlineStr"/>
      <c r="EC784" t="inlineStr"/>
      <c r="EE784" t="n">
        <v>78726000</v>
      </c>
      <c r="EF784" t="n">
        <v>6</v>
      </c>
      <c r="EG784" t="inlineStr">
        <is>
          <t>Ремонтно-строительные работы</t>
        </is>
      </c>
      <c r="EH784" t="n">
        <v>99</v>
      </c>
      <c r="EI784" t="inlineStr">
        <is>
          <t>Внутренние санитарно-технические работы</t>
        </is>
      </c>
      <c r="EJ784" t="n">
        <v>1</v>
      </c>
      <c r="EK784" t="n">
        <v>65007</v>
      </c>
      <c r="EL784" t="inlineStr">
        <is>
          <t>Внутренние санитарнотехнические работы: смена труб, санприборов, запорной арматуры и другое</t>
        </is>
      </c>
      <c r="EM784" t="inlineStr">
        <is>
          <t>рФЕР-65</t>
        </is>
      </c>
      <c r="EO784" t="inlineStr"/>
      <c r="EQ784" t="n">
        <v>0</v>
      </c>
      <c r="ER784" t="n">
        <v>0</v>
      </c>
      <c r="ES784" t="n">
        <v>0</v>
      </c>
      <c r="ET784" t="n">
        <v>0</v>
      </c>
      <c r="EU784" t="n">
        <v>0</v>
      </c>
      <c r="EV784" t="n">
        <v>0</v>
      </c>
      <c r="EW784" t="n">
        <v>0</v>
      </c>
      <c r="EX784" t="n">
        <v>0</v>
      </c>
      <c r="FQ784" t="n">
        <v>0</v>
      </c>
      <c r="FR784" t="n">
        <v>0</v>
      </c>
      <c r="FS784" t="n">
        <v>0</v>
      </c>
      <c r="FX784" t="n">
        <v>103</v>
      </c>
      <c r="FY784" t="n">
        <v>52</v>
      </c>
      <c r="GA784" t="inlineStr"/>
      <c r="GD784" t="n">
        <v>1</v>
      </c>
      <c r="GF784" t="n">
        <v>1839160745</v>
      </c>
      <c r="GG784" t="n">
        <v>2</v>
      </c>
      <c r="GH784" t="n">
        <v>1</v>
      </c>
      <c r="GI784" t="n">
        <v>-2</v>
      </c>
      <c r="GJ784" t="n">
        <v>0</v>
      </c>
      <c r="GK784" t="n">
        <v>0</v>
      </c>
      <c r="GL784">
        <f>ROUND(IF(AND(BH784=3,BI784=3,FS784&lt;&gt;0),P784,0),0)</f>
        <v/>
      </c>
      <c r="GM784">
        <f>ROUND(O784+X784+Y784,0)+GX784</f>
        <v/>
      </c>
      <c r="GN784">
        <f>IF(OR(BI784=0,BI784=1),GM784-GX784,0)</f>
        <v/>
      </c>
      <c r="GO784">
        <f>IF(BI784=2,GM784-GX784,0)</f>
        <v/>
      </c>
      <c r="GP784">
        <f>IF(BI784=4,GM784-GX784,0)</f>
        <v/>
      </c>
      <c r="GR784" t="n">
        <v>0</v>
      </c>
      <c r="GS784" t="n">
        <v>3</v>
      </c>
      <c r="GT784" t="n">
        <v>0</v>
      </c>
      <c r="GU784" t="inlineStr"/>
      <c r="GV784">
        <f>ROUND((GT784),2)</f>
        <v/>
      </c>
      <c r="GW784" t="n">
        <v>1</v>
      </c>
      <c r="GX784">
        <f>ROUND(HC784*I784,0)</f>
        <v/>
      </c>
      <c r="HA784" t="n">
        <v>0</v>
      </c>
      <c r="HB784" t="n">
        <v>0</v>
      </c>
      <c r="HC784">
        <f>GV784*GW784</f>
        <v/>
      </c>
      <c r="HE784" t="inlineStr"/>
      <c r="HF784" t="inlineStr"/>
      <c r="HM784" t="inlineStr"/>
      <c r="HN784" t="inlineStr">
        <is>
          <t>Пр/812-099.2-1</t>
        </is>
      </c>
      <c r="HO784" t="inlineStr">
        <is>
          <t>Пр/774-099.2</t>
        </is>
      </c>
      <c r="HP784" t="inlineStr">
        <is>
          <t>Внутренние санитарнотехнические работы: смена труб, санприборов, запорной арматуры и другое</t>
        </is>
      </c>
      <c r="HQ784" t="inlineStr">
        <is>
          <t>Внутренние санитарнотехнические работы: смена труб, санприборов, запорной арматуры и другое</t>
        </is>
      </c>
      <c r="HS784" t="n">
        <v>0</v>
      </c>
      <c r="IK784" t="n">
        <v>0</v>
      </c>
    </row>
    <row r="785">
      <c r="A785" t="n">
        <v>17</v>
      </c>
      <c r="B785" t="n">
        <v>0</v>
      </c>
      <c r="C785">
        <f>ROW(SmtRes!A279)</f>
        <v/>
      </c>
      <c r="D785">
        <f>ROW(EtalonRes!A273)</f>
        <v/>
      </c>
      <c r="E785" t="inlineStr">
        <is>
          <t>2</t>
        </is>
      </c>
      <c r="F785" t="inlineStr">
        <is>
          <t>65-16-3</t>
        </is>
      </c>
      <c r="G785" t="inlineStr">
        <is>
          <t>Смена сгонов у трубопроводов диаметром до 50 мм</t>
        </is>
      </c>
      <c r="H785" t="inlineStr">
        <is>
          <t>100 сгонов</t>
        </is>
      </c>
      <c r="I785">
        <f>ROUND(ROUND(1/100,4),7)</f>
        <v/>
      </c>
      <c r="J785" t="n">
        <v>0</v>
      </c>
      <c r="K785">
        <f>ROUND(ROUND(1/100,4),7)</f>
        <v/>
      </c>
      <c r="O785">
        <f>ROUND(CP785,0)</f>
        <v/>
      </c>
      <c r="P785">
        <f>ROUND(CQ785*I785,0)</f>
        <v/>
      </c>
      <c r="Q785">
        <f>(ROUND((ROUND(((ET785)*I785),0)*BB785),0)+ROUND((ROUND(((AE785-(EU785))*I785),0)*BS785),0))</f>
        <v/>
      </c>
      <c r="R785">
        <f>(ROUND((ROUND(((EU785)*I785),0)*BS785),0)+ROUND((ROUND(((AE785-(EU785))*I785),0)*BS785),0))</f>
        <v/>
      </c>
      <c r="S785">
        <f>ROUND(CT785*I785,0)</f>
        <v/>
      </c>
      <c r="T785">
        <f>ROUND(CU785*I785,0)</f>
        <v/>
      </c>
      <c r="U785">
        <f>ROUND(CV785*I785,7)</f>
        <v/>
      </c>
      <c r="V785">
        <f>ROUND(CW785*I785,7)</f>
        <v/>
      </c>
      <c r="W785">
        <f>ROUND(CX785*I785,0)</f>
        <v/>
      </c>
      <c r="X785">
        <f>ROUND(CY785,0)</f>
        <v/>
      </c>
      <c r="Y785">
        <f>ROUND(CZ785,0)</f>
        <v/>
      </c>
      <c r="AA785" t="n">
        <v>78855224</v>
      </c>
      <c r="AB785">
        <f>ROUND((AC785+AD785+AF785),2)</f>
        <v/>
      </c>
      <c r="AC785">
        <f>ROUND((ES785),2)</f>
        <v/>
      </c>
      <c r="AD785">
        <f>ROUND((((ET785)-(EU785))+AE785),2)</f>
        <v/>
      </c>
      <c r="AE785">
        <f>ROUND((EU785),2)</f>
        <v/>
      </c>
      <c r="AF785">
        <f>ROUND((EV785),2)</f>
        <v/>
      </c>
      <c r="AG785">
        <f>ROUND((AP785),2)</f>
        <v/>
      </c>
      <c r="AH785">
        <f>(EW785)</f>
        <v/>
      </c>
      <c r="AI785">
        <f>(EX785)</f>
        <v/>
      </c>
      <c r="AJ785">
        <f>(AS785)</f>
        <v/>
      </c>
      <c r="AK785" t="n">
        <v>3617.87</v>
      </c>
      <c r="AL785" t="n">
        <v>2939.22</v>
      </c>
      <c r="AM785" t="n">
        <v>3.44</v>
      </c>
      <c r="AN785" t="n">
        <v>1.49</v>
      </c>
      <c r="AO785" t="n">
        <v>675.21</v>
      </c>
      <c r="AP785" t="n">
        <v>0</v>
      </c>
      <c r="AQ785" t="n">
        <v>71</v>
      </c>
      <c r="AR785" t="n">
        <v>0.11</v>
      </c>
      <c r="AS785" t="n">
        <v>0</v>
      </c>
      <c r="AT785" t="n">
        <v>103</v>
      </c>
      <c r="AU785" t="n">
        <v>52</v>
      </c>
      <c r="AV785" t="n">
        <v>1</v>
      </c>
      <c r="AW785" t="n">
        <v>1</v>
      </c>
      <c r="AZ785" t="n">
        <v>1</v>
      </c>
      <c r="BA785" t="n">
        <v>52.25</v>
      </c>
      <c r="BB785" t="n">
        <v>23.31</v>
      </c>
      <c r="BC785" t="n">
        <v>13.54</v>
      </c>
      <c r="BD785" t="inlineStr"/>
      <c r="BE785" t="inlineStr"/>
      <c r="BF785" t="inlineStr"/>
      <c r="BG785" t="inlineStr"/>
      <c r="BH785" t="n">
        <v>0</v>
      </c>
      <c r="BI785" t="n">
        <v>1</v>
      </c>
      <c r="BJ785" t="inlineStr">
        <is>
          <t>ТЕРр Московской обл., 65-16-3, приказ Минстроя России №675/пр от 28.02.2017 № 263/пр</t>
        </is>
      </c>
      <c r="BM785" t="n">
        <v>65008</v>
      </c>
      <c r="BN785" t="n">
        <v>0</v>
      </c>
      <c r="BO785" t="inlineStr">
        <is>
          <t>65-16-3</t>
        </is>
      </c>
      <c r="BP785" t="n">
        <v>1</v>
      </c>
      <c r="BQ785" t="n">
        <v>6</v>
      </c>
      <c r="BR785" t="n">
        <v>0</v>
      </c>
      <c r="BS785" t="n">
        <v>52.25</v>
      </c>
      <c r="BT785" t="n">
        <v>1</v>
      </c>
      <c r="BU785" t="n">
        <v>1</v>
      </c>
      <c r="BV785" t="n">
        <v>1</v>
      </c>
      <c r="BW785" t="n">
        <v>1</v>
      </c>
      <c r="BX785" t="n">
        <v>1</v>
      </c>
      <c r="BY785" t="inlineStr"/>
      <c r="BZ785" t="n">
        <v>103</v>
      </c>
      <c r="CA785" t="n">
        <v>52</v>
      </c>
      <c r="CB785" t="inlineStr"/>
      <c r="CE785" t="n">
        <v>12</v>
      </c>
      <c r="CF785" t="n">
        <v>0</v>
      </c>
      <c r="CG785" t="n">
        <v>0</v>
      </c>
      <c r="CM785" t="n">
        <v>0</v>
      </c>
      <c r="CN785" t="inlineStr"/>
      <c r="CO785" t="n">
        <v>0</v>
      </c>
      <c r="CP785">
        <f>(P785+Q785+S785)</f>
        <v/>
      </c>
      <c r="CQ785">
        <f>AC785*BC785</f>
        <v/>
      </c>
      <c r="CR785">
        <f>(ROUND((ROUND(((ET785)*1),0)*BB785),0)+ROUND((ROUND(((AE785-(EU785))*1),0)*BS785),0))</f>
        <v/>
      </c>
      <c r="CS785">
        <f>(ROUND((ROUND(((EU785)*1),0)*BS785),0)+ROUND((ROUND(((AE785-(EU785))*1),0)*BS785),0))</f>
        <v/>
      </c>
      <c r="CT785">
        <f>AF785*BA785</f>
        <v/>
      </c>
      <c r="CU785">
        <f>AG785</f>
        <v/>
      </c>
      <c r="CV785">
        <f>AH785</f>
        <v/>
      </c>
      <c r="CW785">
        <f>AI785</f>
        <v/>
      </c>
      <c r="CX785">
        <f>AJ785</f>
        <v/>
      </c>
      <c r="CY785">
        <f>(((S785+R785)*AT785)/100)</f>
        <v/>
      </c>
      <c r="CZ785">
        <f>(((S785+R785)*AU785)/100)</f>
        <v/>
      </c>
      <c r="DC785" t="inlineStr"/>
      <c r="DD785" t="inlineStr"/>
      <c r="DE785" t="inlineStr"/>
      <c r="DF785" t="inlineStr"/>
      <c r="DG785" t="inlineStr"/>
      <c r="DH785" t="inlineStr"/>
      <c r="DI785" t="inlineStr"/>
      <c r="DJ785" t="inlineStr"/>
      <c r="DK785" t="inlineStr"/>
      <c r="DL785" t="inlineStr"/>
      <c r="DM785" t="inlineStr"/>
      <c r="DN785" t="n">
        <v>0</v>
      </c>
      <c r="DO785" t="n">
        <v>0</v>
      </c>
      <c r="DP785" t="n">
        <v>1</v>
      </c>
      <c r="DQ785" t="n">
        <v>1</v>
      </c>
      <c r="DU785" t="n">
        <v>1013</v>
      </c>
      <c r="DV785" t="inlineStr">
        <is>
          <t>100 сгонов</t>
        </is>
      </c>
      <c r="DW785" t="inlineStr">
        <is>
          <t>100 сгонов</t>
        </is>
      </c>
      <c r="DX785" t="n">
        <v>1</v>
      </c>
      <c r="DZ785" t="inlineStr"/>
      <c r="EA785" t="inlineStr"/>
      <c r="EB785" t="inlineStr"/>
      <c r="EC785" t="inlineStr"/>
      <c r="EE785" t="n">
        <v>78726002</v>
      </c>
      <c r="EF785" t="n">
        <v>6</v>
      </c>
      <c r="EG785" t="inlineStr">
        <is>
          <t>Ремонтно-строительные работы</t>
        </is>
      </c>
      <c r="EH785" t="n">
        <v>99</v>
      </c>
      <c r="EI785" t="inlineStr">
        <is>
          <t>Внутренние санитарно-технические работы</t>
        </is>
      </c>
      <c r="EJ785" t="n">
        <v>1</v>
      </c>
      <c r="EK785" t="n">
        <v>65008</v>
      </c>
      <c r="EL785" t="inlineStr">
        <is>
          <t>Внутренние санитарнотехнические работы: смена труб, санприборов, запорной арматуры и другое</t>
        </is>
      </c>
      <c r="EM785" t="inlineStr">
        <is>
          <t>рФЕР-65</t>
        </is>
      </c>
      <c r="EO785" t="inlineStr"/>
      <c r="EQ785" t="n">
        <v>0</v>
      </c>
      <c r="ER785" t="n">
        <v>3617.87</v>
      </c>
      <c r="ES785" t="n">
        <v>2939.22</v>
      </c>
      <c r="ET785" t="n">
        <v>3.44</v>
      </c>
      <c r="EU785" t="n">
        <v>1.49</v>
      </c>
      <c r="EV785" t="n">
        <v>675.21</v>
      </c>
      <c r="EW785" t="n">
        <v>71</v>
      </c>
      <c r="EX785" t="n">
        <v>0.11</v>
      </c>
      <c r="EY785" t="n">
        <v>0</v>
      </c>
      <c r="FQ785" t="n">
        <v>0</v>
      </c>
      <c r="FR785" t="n">
        <v>0</v>
      </c>
      <c r="FS785" t="n">
        <v>0</v>
      </c>
      <c r="FX785" t="n">
        <v>103</v>
      </c>
      <c r="FY785" t="n">
        <v>52</v>
      </c>
      <c r="GA785" t="inlineStr"/>
      <c r="GD785" t="n">
        <v>1</v>
      </c>
      <c r="GF785" t="n">
        <v>-737459077</v>
      </c>
      <c r="GG785" t="n">
        <v>2</v>
      </c>
      <c r="GH785" t="n">
        <v>1</v>
      </c>
      <c r="GI785" t="n">
        <v>2</v>
      </c>
      <c r="GJ785" t="n">
        <v>0</v>
      </c>
      <c r="GK785" t="n">
        <v>0</v>
      </c>
      <c r="GL785">
        <f>ROUND(IF(AND(BH785=3,BI785=3,FS785&lt;&gt;0),P785,0),0)</f>
        <v/>
      </c>
      <c r="GM785">
        <f>ROUND(O785+X785+Y785,0)+GX785</f>
        <v/>
      </c>
      <c r="GN785">
        <f>IF(OR(BI785=0,BI785=1),GM785-GX785,0)</f>
        <v/>
      </c>
      <c r="GO785">
        <f>IF(BI785=2,GM785-GX785,0)</f>
        <v/>
      </c>
      <c r="GP785">
        <f>IF(BI785=4,GM785-GX785,0)</f>
        <v/>
      </c>
      <c r="GR785" t="n">
        <v>0</v>
      </c>
      <c r="GS785" t="n">
        <v>3</v>
      </c>
      <c r="GT785" t="n">
        <v>0</v>
      </c>
      <c r="GU785" t="inlineStr"/>
      <c r="GV785">
        <f>ROUND((GT785),2)</f>
        <v/>
      </c>
      <c r="GW785" t="n">
        <v>1</v>
      </c>
      <c r="GX785">
        <f>ROUND(HC785*I785,0)</f>
        <v/>
      </c>
      <c r="HA785" t="n">
        <v>0</v>
      </c>
      <c r="HB785" t="n">
        <v>0</v>
      </c>
      <c r="HC785">
        <f>GV785*GW785</f>
        <v/>
      </c>
      <c r="HE785" t="inlineStr"/>
      <c r="HF785" t="inlineStr"/>
      <c r="HM785" t="inlineStr"/>
      <c r="HN785" t="inlineStr">
        <is>
          <t>Пр/812-099.2-1</t>
        </is>
      </c>
      <c r="HO785" t="inlineStr">
        <is>
          <t>Пр/774-099.2</t>
        </is>
      </c>
      <c r="HP785" t="inlineStr">
        <is>
          <t>Внутренние санитарнотехнические работы: смена труб, санприборов, запорной арматуры и другое</t>
        </is>
      </c>
      <c r="HQ785" t="inlineStr">
        <is>
          <t>Внутренние санитарнотехнические работы: смена труб, санприборов, запорной арматуры и другое</t>
        </is>
      </c>
      <c r="HS785" t="n">
        <v>0</v>
      </c>
      <c r="IK785" t="n">
        <v>0</v>
      </c>
    </row>
    <row r="786">
      <c r="A786" t="n">
        <v>18</v>
      </c>
      <c r="B786" t="n">
        <v>0</v>
      </c>
      <c r="C786" t="n">
        <v>278</v>
      </c>
      <c r="E786" t="inlineStr">
        <is>
          <t>2,1</t>
        </is>
      </c>
      <c r="F786" t="inlineStr">
        <is>
          <t>302-0062</t>
        </is>
      </c>
      <c r="G786" t="inlineStr">
        <is>
          <t>Кран шаровый муфтовый Valtec для воды диаметром 15 мм, тип в/в</t>
        </is>
      </c>
      <c r="H786" t="inlineStr">
        <is>
          <t>шт.</t>
        </is>
      </c>
      <c r="I786">
        <f>I785*J786</f>
        <v/>
      </c>
      <c r="J786" t="n">
        <v>100</v>
      </c>
      <c r="K786" t="n">
        <v>100</v>
      </c>
      <c r="O786">
        <f>ROUND(CP786,0)</f>
        <v/>
      </c>
      <c r="P786">
        <f>ROUND(CQ786*I786,0)</f>
        <v/>
      </c>
      <c r="Q786">
        <f>(ROUND((ROUND(((ET786)*I786),0)*BB786),0)+ROUND((ROUND(((AE786-(EU786))*I786),0)*BS786),0))</f>
        <v/>
      </c>
      <c r="R786">
        <f>(ROUND((ROUND(((EU786)*I786),0)*BS786),0)+ROUND((ROUND(((AE786-(EU786))*I786),0)*BS786),0))</f>
        <v/>
      </c>
      <c r="S786">
        <f>ROUND(CT786*I786,0)</f>
        <v/>
      </c>
      <c r="T786">
        <f>ROUND(CU786*I786,0)</f>
        <v/>
      </c>
      <c r="U786">
        <f>ROUND(CV786*I786,7)</f>
        <v/>
      </c>
      <c r="V786">
        <f>ROUND(CW786*I786,7)</f>
        <v/>
      </c>
      <c r="W786">
        <f>ROUND(CX786*I786,0)</f>
        <v/>
      </c>
      <c r="X786">
        <f>ROUND(CY786,0)</f>
        <v/>
      </c>
      <c r="Y786">
        <f>ROUND(CZ786,0)</f>
        <v/>
      </c>
      <c r="AA786" t="n">
        <v>78855224</v>
      </c>
      <c r="AB786">
        <f>ROUND((AC786+AD786+AF786),2)</f>
        <v/>
      </c>
      <c r="AC786">
        <f>ROUND((ES786),2)</f>
        <v/>
      </c>
      <c r="AD786">
        <f>ROUND((((ET786)-(EU786))+AE786),2)</f>
        <v/>
      </c>
      <c r="AE786">
        <f>ROUND((EU786),2)</f>
        <v/>
      </c>
      <c r="AF786">
        <f>ROUND((EV786),2)</f>
        <v/>
      </c>
      <c r="AG786">
        <f>ROUND((AP786),2)</f>
        <v/>
      </c>
      <c r="AH786">
        <f>(EW786)</f>
        <v/>
      </c>
      <c r="AI786">
        <f>(EX786)</f>
        <v/>
      </c>
      <c r="AJ786">
        <f>(AS786)</f>
        <v/>
      </c>
      <c r="AK786" t="n">
        <v>28.53</v>
      </c>
      <c r="AL786" t="n">
        <v>28.53</v>
      </c>
      <c r="AM786" t="n">
        <v>0</v>
      </c>
      <c r="AN786" t="n">
        <v>0</v>
      </c>
      <c r="AO786" t="n">
        <v>0</v>
      </c>
      <c r="AP786" t="n">
        <v>0</v>
      </c>
      <c r="AQ786" t="n">
        <v>0</v>
      </c>
      <c r="AR786" t="n">
        <v>0</v>
      </c>
      <c r="AS786" t="n">
        <v>0.01</v>
      </c>
      <c r="AT786" t="n">
        <v>103</v>
      </c>
      <c r="AU786" t="n">
        <v>52</v>
      </c>
      <c r="AV786" t="n">
        <v>1</v>
      </c>
      <c r="AW786" t="n">
        <v>1</v>
      </c>
      <c r="AZ786" t="n">
        <v>1</v>
      </c>
      <c r="BA786" t="n">
        <v>1</v>
      </c>
      <c r="BB786" t="n">
        <v>1</v>
      </c>
      <c r="BC786" t="n">
        <v>13.47</v>
      </c>
      <c r="BD786" t="inlineStr"/>
      <c r="BE786" t="inlineStr"/>
      <c r="BF786" t="inlineStr"/>
      <c r="BG786" t="inlineStr"/>
      <c r="BH786" t="n">
        <v>3</v>
      </c>
      <c r="BI786" t="n">
        <v>1</v>
      </c>
      <c r="BJ786" t="inlineStr">
        <is>
          <t>ТССЦ Московской обл., 302-0062, приказ Минстроя России №675/пр от 28.02.2017 № 256/пр</t>
        </is>
      </c>
      <c r="BM786" t="n">
        <v>65008</v>
      </c>
      <c r="BN786" t="n">
        <v>0</v>
      </c>
      <c r="BO786" t="inlineStr">
        <is>
          <t>302-0062</t>
        </is>
      </c>
      <c r="BP786" t="n">
        <v>1</v>
      </c>
      <c r="BQ786" t="n">
        <v>6</v>
      </c>
      <c r="BR786" t="n">
        <v>0</v>
      </c>
      <c r="BS786" t="n">
        <v>1</v>
      </c>
      <c r="BT786" t="n">
        <v>1</v>
      </c>
      <c r="BU786" t="n">
        <v>1</v>
      </c>
      <c r="BV786" t="n">
        <v>1</v>
      </c>
      <c r="BW786" t="n">
        <v>1</v>
      </c>
      <c r="BX786" t="n">
        <v>1</v>
      </c>
      <c r="BY786" t="inlineStr"/>
      <c r="BZ786" t="n">
        <v>103</v>
      </c>
      <c r="CA786" t="n">
        <v>52</v>
      </c>
      <c r="CB786" t="inlineStr"/>
      <c r="CE786" t="n">
        <v>12</v>
      </c>
      <c r="CF786" t="n">
        <v>0</v>
      </c>
      <c r="CG786" t="n">
        <v>0</v>
      </c>
      <c r="CM786" t="n">
        <v>0</v>
      </c>
      <c r="CN786" t="inlineStr"/>
      <c r="CO786" t="n">
        <v>0</v>
      </c>
      <c r="CP786">
        <f>(P786+Q786+S786)</f>
        <v/>
      </c>
      <c r="CQ786">
        <f>AC786*BC786</f>
        <v/>
      </c>
      <c r="CR786">
        <f>(ROUND((ROUND(((ET786)*1),0)*BB786),0)+ROUND((ROUND(((AE786-(EU786))*1),0)*BS786),0))</f>
        <v/>
      </c>
      <c r="CS786">
        <f>(ROUND((ROUND(((EU786)*1),0)*BS786),0)+ROUND((ROUND(((AE786-(EU786))*1),0)*BS786),0))</f>
        <v/>
      </c>
      <c r="CT786">
        <f>AF786*BA786</f>
        <v/>
      </c>
      <c r="CU786">
        <f>AG786</f>
        <v/>
      </c>
      <c r="CV786">
        <f>AH786</f>
        <v/>
      </c>
      <c r="CW786">
        <f>AI786</f>
        <v/>
      </c>
      <c r="CX786">
        <f>AJ786</f>
        <v/>
      </c>
      <c r="CY786">
        <f>(((S786+R786)*AT786)/100)</f>
        <v/>
      </c>
      <c r="CZ786">
        <f>(((S786+R786)*AU786)/100)</f>
        <v/>
      </c>
      <c r="DC786" t="inlineStr"/>
      <c r="DD786" t="inlineStr"/>
      <c r="DE786" t="inlineStr"/>
      <c r="DF786" t="inlineStr"/>
      <c r="DG786" t="inlineStr"/>
      <c r="DH786" t="inlineStr"/>
      <c r="DI786" t="inlineStr"/>
      <c r="DJ786" t="inlineStr"/>
      <c r="DK786" t="inlineStr"/>
      <c r="DL786" t="inlineStr"/>
      <c r="DM786" t="inlineStr"/>
      <c r="DN786" t="n">
        <v>0</v>
      </c>
      <c r="DO786" t="n">
        <v>0</v>
      </c>
      <c r="DP786" t="n">
        <v>1</v>
      </c>
      <c r="DQ786" t="n">
        <v>1</v>
      </c>
      <c r="DU786" t="n">
        <v>1010</v>
      </c>
      <c r="DV786" t="inlineStr">
        <is>
          <t>шт.</t>
        </is>
      </c>
      <c r="DW786" t="inlineStr">
        <is>
          <t>шт.</t>
        </is>
      </c>
      <c r="DX786" t="n">
        <v>1</v>
      </c>
      <c r="DZ786" t="inlineStr"/>
      <c r="EA786" t="inlineStr"/>
      <c r="EB786" t="inlineStr"/>
      <c r="EC786" t="inlineStr"/>
      <c r="EE786" t="n">
        <v>78726002</v>
      </c>
      <c r="EF786" t="n">
        <v>6</v>
      </c>
      <c r="EG786" t="inlineStr">
        <is>
          <t>Ремонтно-строительные работы</t>
        </is>
      </c>
      <c r="EH786" t="n">
        <v>99</v>
      </c>
      <c r="EI786" t="inlineStr">
        <is>
          <t>Внутренние санитарно-технические работы</t>
        </is>
      </c>
      <c r="EJ786" t="n">
        <v>1</v>
      </c>
      <c r="EK786" t="n">
        <v>65008</v>
      </c>
      <c r="EL786" t="inlineStr">
        <is>
          <t>Внутренние санитарнотехнические работы: смена труб, санприборов, запорной арматуры и другое</t>
        </is>
      </c>
      <c r="EM786" t="inlineStr">
        <is>
          <t>рФЕР-65</t>
        </is>
      </c>
      <c r="EO786" t="inlineStr"/>
      <c r="EQ786" t="n">
        <v>0</v>
      </c>
      <c r="ER786" t="n">
        <v>28.53</v>
      </c>
      <c r="ES786" t="n">
        <v>28.53</v>
      </c>
      <c r="ET786" t="n">
        <v>0</v>
      </c>
      <c r="EU786" t="n">
        <v>0</v>
      </c>
      <c r="EV786" t="n">
        <v>0</v>
      </c>
      <c r="EW786" t="n">
        <v>0</v>
      </c>
      <c r="EX786" t="n">
        <v>0</v>
      </c>
      <c r="FQ786" t="n">
        <v>0</v>
      </c>
      <c r="FR786" t="n">
        <v>0</v>
      </c>
      <c r="FS786" t="n">
        <v>0</v>
      </c>
      <c r="FX786" t="n">
        <v>103</v>
      </c>
      <c r="FY786" t="n">
        <v>52</v>
      </c>
      <c r="GA786" t="inlineStr"/>
      <c r="GD786" t="n">
        <v>1</v>
      </c>
      <c r="GF786" t="n">
        <v>-1687406522</v>
      </c>
      <c r="GG786" t="n">
        <v>2</v>
      </c>
      <c r="GH786" t="n">
        <v>1</v>
      </c>
      <c r="GI786" t="n">
        <v>2</v>
      </c>
      <c r="GJ786" t="n">
        <v>0</v>
      </c>
      <c r="GK786" t="n">
        <v>0</v>
      </c>
      <c r="GL786">
        <f>ROUND(IF(AND(BH786=3,BI786=3,FS786&lt;&gt;0),P786,0),0)</f>
        <v/>
      </c>
      <c r="GM786">
        <f>ROUND(O786+X786+Y786,0)+GX786</f>
        <v/>
      </c>
      <c r="GN786">
        <f>IF(OR(BI786=0,BI786=1),GM786-GX786,0)</f>
        <v/>
      </c>
      <c r="GO786">
        <f>IF(BI786=2,GM786-GX786,0)</f>
        <v/>
      </c>
      <c r="GP786">
        <f>IF(BI786=4,GM786-GX786,0)</f>
        <v/>
      </c>
      <c r="GR786" t="n">
        <v>0</v>
      </c>
      <c r="GS786" t="n">
        <v>3</v>
      </c>
      <c r="GT786" t="n">
        <v>0</v>
      </c>
      <c r="GU786" t="inlineStr"/>
      <c r="GV786">
        <f>ROUND((GT786),2)</f>
        <v/>
      </c>
      <c r="GW786" t="n">
        <v>1</v>
      </c>
      <c r="GX786">
        <f>ROUND(HC786*I786,0)</f>
        <v/>
      </c>
      <c r="HA786" t="n">
        <v>0</v>
      </c>
      <c r="HB786" t="n">
        <v>0</v>
      </c>
      <c r="HC786">
        <f>GV786*GW786</f>
        <v/>
      </c>
      <c r="HE786" t="inlineStr"/>
      <c r="HF786" t="inlineStr"/>
      <c r="HM786" t="inlineStr"/>
      <c r="HN786" t="inlineStr">
        <is>
          <t>Пр/812-099.2-1</t>
        </is>
      </c>
      <c r="HO786" t="inlineStr">
        <is>
          <t>Пр/774-099.2</t>
        </is>
      </c>
      <c r="HP786" t="inlineStr">
        <is>
          <t>Внутренние санитарнотехнические работы: смена труб, санприборов, запорной арматуры и другое</t>
        </is>
      </c>
      <c r="HQ786" t="inlineStr">
        <is>
          <t>Внутренние санитарнотехнические работы: смена труб, санприборов, запорной арматуры и другое</t>
        </is>
      </c>
      <c r="HS786" t="n">
        <v>0</v>
      </c>
      <c r="IK786" t="n">
        <v>0</v>
      </c>
    </row>
    <row r="787">
      <c r="A787" t="n">
        <v>17</v>
      </c>
      <c r="B787" t="n">
        <v>0</v>
      </c>
      <c r="C787">
        <f>ROW(SmtRes!A293)</f>
        <v/>
      </c>
      <c r="D787">
        <f>ROW(EtalonRes!A289)</f>
        <v/>
      </c>
      <c r="E787" t="inlineStr">
        <is>
          <t>3</t>
        </is>
      </c>
      <c r="F787" t="inlineStr">
        <is>
          <t>65-15-3</t>
        </is>
      </c>
      <c r="G787" t="inlineStr">
        <is>
          <t>Смена отдельных участков трубопроводов с заготовкой труб в построечных условиях диаметром до 50 мм</t>
        </is>
      </c>
      <c r="H787" t="inlineStr">
        <is>
          <t>100 м трубопровода</t>
        </is>
      </c>
      <c r="I787">
        <f>ROUND(ROUND(2/100,4),7)</f>
        <v/>
      </c>
      <c r="J787" t="n">
        <v>0</v>
      </c>
      <c r="K787">
        <f>ROUND(ROUND(2/100,4),7)</f>
        <v/>
      </c>
      <c r="O787">
        <f>ROUND(CP787,0)</f>
        <v/>
      </c>
      <c r="P787">
        <f>ROUND(CQ787*I787,0)</f>
        <v/>
      </c>
      <c r="Q787">
        <f>(ROUND((ROUND(((ET787)*I787),0)*BB787),0)+ROUND((ROUND(((AE787-(EU787))*I787),0)*BS787),0))</f>
        <v/>
      </c>
      <c r="R787">
        <f>(ROUND((ROUND(((EU787)*I787),0)*BS787),0)+ROUND((ROUND(((AE787-(EU787))*I787),0)*BS787),0))</f>
        <v/>
      </c>
      <c r="S787">
        <f>ROUND(CT787*I787,0)</f>
        <v/>
      </c>
      <c r="T787">
        <f>ROUND(CU787*I787,0)</f>
        <v/>
      </c>
      <c r="U787">
        <f>ROUND(CV787*I787,7)</f>
        <v/>
      </c>
      <c r="V787">
        <f>ROUND(CW787*I787,7)</f>
        <v/>
      </c>
      <c r="W787">
        <f>ROUND(CX787*I787,0)</f>
        <v/>
      </c>
      <c r="X787">
        <f>ROUND(CY787,0)</f>
        <v/>
      </c>
      <c r="Y787">
        <f>ROUND(CZ787,0)</f>
        <v/>
      </c>
      <c r="AA787" t="n">
        <v>78855224</v>
      </c>
      <c r="AB787">
        <f>ROUND((AC787+AD787+AF787),2)</f>
        <v/>
      </c>
      <c r="AC787">
        <f>ROUND((ES787),2)</f>
        <v/>
      </c>
      <c r="AD787">
        <f>ROUND((((ET787)-(EU787))+AE787),2)</f>
        <v/>
      </c>
      <c r="AE787">
        <f>ROUND((EU787),2)</f>
        <v/>
      </c>
      <c r="AF787">
        <f>ROUND((EV787),2)</f>
        <v/>
      </c>
      <c r="AG787">
        <f>ROUND((AP787),2)</f>
        <v/>
      </c>
      <c r="AH787">
        <f>(EW787)</f>
        <v/>
      </c>
      <c r="AI787">
        <f>(EX787)</f>
        <v/>
      </c>
      <c r="AJ787">
        <f>(AS787)</f>
        <v/>
      </c>
      <c r="AK787" t="n">
        <v>5492.86</v>
      </c>
      <c r="AL787" t="n">
        <v>4336.74</v>
      </c>
      <c r="AM787" t="n">
        <v>172.66</v>
      </c>
      <c r="AN787" t="n">
        <v>4.05</v>
      </c>
      <c r="AO787" t="n">
        <v>983.46</v>
      </c>
      <c r="AP787" t="n">
        <v>0</v>
      </c>
      <c r="AQ787" t="n">
        <v>111</v>
      </c>
      <c r="AR787" t="n">
        <v>0.3</v>
      </c>
      <c r="AS787" t="n">
        <v>0</v>
      </c>
      <c r="AT787" t="n">
        <v>103</v>
      </c>
      <c r="AU787" t="n">
        <v>52</v>
      </c>
      <c r="AV787" t="n">
        <v>1</v>
      </c>
      <c r="AW787" t="n">
        <v>1</v>
      </c>
      <c r="AZ787" t="n">
        <v>1</v>
      </c>
      <c r="BA787" t="n">
        <v>52.25</v>
      </c>
      <c r="BB787" t="n">
        <v>11.82</v>
      </c>
      <c r="BC787" t="n">
        <v>6.24</v>
      </c>
      <c r="BD787" t="inlineStr"/>
      <c r="BE787" t="inlineStr"/>
      <c r="BF787" t="inlineStr"/>
      <c r="BG787" t="inlineStr"/>
      <c r="BH787" t="n">
        <v>0</v>
      </c>
      <c r="BI787" t="n">
        <v>1</v>
      </c>
      <c r="BJ787" t="inlineStr">
        <is>
          <t>ТЕРр Московской обл., 65-15-3, приказ Минстроя России №675/пр от 28.02.2017 № 263/пр</t>
        </is>
      </c>
      <c r="BM787" t="n">
        <v>65008</v>
      </c>
      <c r="BN787" t="n">
        <v>0</v>
      </c>
      <c r="BO787" t="inlineStr">
        <is>
          <t>65-15-3</t>
        </is>
      </c>
      <c r="BP787" t="n">
        <v>1</v>
      </c>
      <c r="BQ787" t="n">
        <v>6</v>
      </c>
      <c r="BR787" t="n">
        <v>0</v>
      </c>
      <c r="BS787" t="n">
        <v>52.25</v>
      </c>
      <c r="BT787" t="n">
        <v>1</v>
      </c>
      <c r="BU787" t="n">
        <v>1</v>
      </c>
      <c r="BV787" t="n">
        <v>1</v>
      </c>
      <c r="BW787" t="n">
        <v>1</v>
      </c>
      <c r="BX787" t="n">
        <v>1</v>
      </c>
      <c r="BY787" t="inlineStr"/>
      <c r="BZ787" t="n">
        <v>103</v>
      </c>
      <c r="CA787" t="n">
        <v>52</v>
      </c>
      <c r="CB787" t="inlineStr"/>
      <c r="CE787" t="n">
        <v>12</v>
      </c>
      <c r="CF787" t="n">
        <v>0</v>
      </c>
      <c r="CG787" t="n">
        <v>0</v>
      </c>
      <c r="CM787" t="n">
        <v>0</v>
      </c>
      <c r="CN787" t="inlineStr"/>
      <c r="CO787" t="n">
        <v>0</v>
      </c>
      <c r="CP787">
        <f>(P787+Q787+S787)</f>
        <v/>
      </c>
      <c r="CQ787">
        <f>AC787*BC787</f>
        <v/>
      </c>
      <c r="CR787">
        <f>(ROUND((ROUND(((ET787)*1),0)*BB787),0)+ROUND((ROUND(((AE787-(EU787))*1),0)*BS787),0))</f>
        <v/>
      </c>
      <c r="CS787">
        <f>(ROUND((ROUND(((EU787)*1),0)*BS787),0)+ROUND((ROUND(((AE787-(EU787))*1),0)*BS787),0))</f>
        <v/>
      </c>
      <c r="CT787">
        <f>AF787*BA787</f>
        <v/>
      </c>
      <c r="CU787">
        <f>AG787</f>
        <v/>
      </c>
      <c r="CV787">
        <f>AH787</f>
        <v/>
      </c>
      <c r="CW787">
        <f>AI787</f>
        <v/>
      </c>
      <c r="CX787">
        <f>AJ787</f>
        <v/>
      </c>
      <c r="CY787">
        <f>(((S787+R787)*AT787)/100)</f>
        <v/>
      </c>
      <c r="CZ787">
        <f>(((S787+R787)*AU787)/100)</f>
        <v/>
      </c>
      <c r="DC787" t="inlineStr"/>
      <c r="DD787" t="inlineStr"/>
      <c r="DE787" t="inlineStr"/>
      <c r="DF787" t="inlineStr"/>
      <c r="DG787" t="inlineStr"/>
      <c r="DH787" t="inlineStr"/>
      <c r="DI787" t="inlineStr"/>
      <c r="DJ787" t="inlineStr"/>
      <c r="DK787" t="inlineStr"/>
      <c r="DL787" t="inlineStr"/>
      <c r="DM787" t="inlineStr"/>
      <c r="DN787" t="n">
        <v>0</v>
      </c>
      <c r="DO787" t="n">
        <v>0</v>
      </c>
      <c r="DP787" t="n">
        <v>1</v>
      </c>
      <c r="DQ787" t="n">
        <v>1</v>
      </c>
      <c r="DU787" t="n">
        <v>1013</v>
      </c>
      <c r="DV787" t="inlineStr">
        <is>
          <t>100 м трубопровода</t>
        </is>
      </c>
      <c r="DW787" t="inlineStr">
        <is>
          <t>100 м трубопровода</t>
        </is>
      </c>
      <c r="DX787" t="n">
        <v>1</v>
      </c>
      <c r="DZ787" t="inlineStr"/>
      <c r="EA787" t="inlineStr"/>
      <c r="EB787" t="inlineStr"/>
      <c r="EC787" t="inlineStr"/>
      <c r="EE787" t="n">
        <v>78726002</v>
      </c>
      <c r="EF787" t="n">
        <v>6</v>
      </c>
      <c r="EG787" t="inlineStr">
        <is>
          <t>Ремонтно-строительные работы</t>
        </is>
      </c>
      <c r="EH787" t="n">
        <v>99</v>
      </c>
      <c r="EI787" t="inlineStr">
        <is>
          <t>Внутренние санитарно-технические работы</t>
        </is>
      </c>
      <c r="EJ787" t="n">
        <v>1</v>
      </c>
      <c r="EK787" t="n">
        <v>65008</v>
      </c>
      <c r="EL787" t="inlineStr">
        <is>
          <t>Внутренние санитарнотехнические работы: смена труб, санприборов, запорной арматуры и другое</t>
        </is>
      </c>
      <c r="EM787" t="inlineStr">
        <is>
          <t>рФЕР-65</t>
        </is>
      </c>
      <c r="EO787" t="inlineStr"/>
      <c r="EQ787" t="n">
        <v>0</v>
      </c>
      <c r="ER787" t="n">
        <v>5492.86</v>
      </c>
      <c r="ES787" t="n">
        <v>4336.74</v>
      </c>
      <c r="ET787" t="n">
        <v>172.66</v>
      </c>
      <c r="EU787" t="n">
        <v>4.05</v>
      </c>
      <c r="EV787" t="n">
        <v>983.46</v>
      </c>
      <c r="EW787" t="n">
        <v>111</v>
      </c>
      <c r="EX787" t="n">
        <v>0.3</v>
      </c>
      <c r="EY787" t="n">
        <v>0</v>
      </c>
      <c r="FQ787" t="n">
        <v>0</v>
      </c>
      <c r="FR787" t="n">
        <v>0</v>
      </c>
      <c r="FS787" t="n">
        <v>0</v>
      </c>
      <c r="FX787" t="n">
        <v>103</v>
      </c>
      <c r="FY787" t="n">
        <v>52</v>
      </c>
      <c r="GA787" t="inlineStr"/>
      <c r="GD787" t="n">
        <v>1</v>
      </c>
      <c r="GF787" t="n">
        <v>1444587068</v>
      </c>
      <c r="GG787" t="n">
        <v>2</v>
      </c>
      <c r="GH787" t="n">
        <v>1</v>
      </c>
      <c r="GI787" t="n">
        <v>2</v>
      </c>
      <c r="GJ787" t="n">
        <v>0</v>
      </c>
      <c r="GK787" t="n">
        <v>0</v>
      </c>
      <c r="GL787">
        <f>ROUND(IF(AND(BH787=3,BI787=3,FS787&lt;&gt;0),P787,0),0)</f>
        <v/>
      </c>
      <c r="GM787">
        <f>ROUND(O787+X787+Y787,0)+GX787</f>
        <v/>
      </c>
      <c r="GN787">
        <f>IF(OR(BI787=0,BI787=1),GM787-GX787,0)</f>
        <v/>
      </c>
      <c r="GO787">
        <f>IF(BI787=2,GM787-GX787,0)</f>
        <v/>
      </c>
      <c r="GP787">
        <f>IF(BI787=4,GM787-GX787,0)</f>
        <v/>
      </c>
      <c r="GR787" t="n">
        <v>0</v>
      </c>
      <c r="GS787" t="n">
        <v>3</v>
      </c>
      <c r="GT787" t="n">
        <v>0</v>
      </c>
      <c r="GU787" t="inlineStr"/>
      <c r="GV787">
        <f>ROUND((GT787),2)</f>
        <v/>
      </c>
      <c r="GW787" t="n">
        <v>1</v>
      </c>
      <c r="GX787">
        <f>ROUND(HC787*I787,0)</f>
        <v/>
      </c>
      <c r="HA787" t="n">
        <v>0</v>
      </c>
      <c r="HB787" t="n">
        <v>0</v>
      </c>
      <c r="HC787">
        <f>GV787*GW787</f>
        <v/>
      </c>
      <c r="HE787" t="inlineStr"/>
      <c r="HF787" t="inlineStr"/>
      <c r="HM787" t="inlineStr"/>
      <c r="HN787" t="inlineStr">
        <is>
          <t>Пр/812-099.2-1</t>
        </is>
      </c>
      <c r="HO787" t="inlineStr">
        <is>
          <t>Пр/774-099.2</t>
        </is>
      </c>
      <c r="HP787" t="inlineStr">
        <is>
          <t>Внутренние санитарнотехнические работы: смена труб, санприборов, запорной арматуры и другое</t>
        </is>
      </c>
      <c r="HQ787" t="inlineStr">
        <is>
          <t>Внутренние санитарнотехнические работы: смена труб, санприборов, запорной арматуры и другое</t>
        </is>
      </c>
      <c r="HS787" t="n">
        <v>0</v>
      </c>
      <c r="IK787" t="n">
        <v>0</v>
      </c>
    </row>
    <row r="788">
      <c r="A788" t="n">
        <v>17</v>
      </c>
      <c r="B788" t="n">
        <v>0</v>
      </c>
      <c r="C788">
        <f>ROW(SmtRes!A304)</f>
        <v/>
      </c>
      <c r="D788">
        <f>ROW(EtalonRes!A296)</f>
        <v/>
      </c>
      <c r="E788" t="inlineStr">
        <is>
          <t>4</t>
        </is>
      </c>
      <c r="F788" t="inlineStr">
        <is>
          <t>65-16-1</t>
        </is>
      </c>
      <c r="G788" t="inlineStr">
        <is>
          <t>Смена сгонов у трубопроводов диаметром до 20 мм/ прим. муфта  GTBO 20мм</t>
        </is>
      </c>
      <c r="H788" t="inlineStr">
        <is>
          <t>100 сгонов</t>
        </is>
      </c>
      <c r="I788">
        <f>ROUND(ROUND(1/100,4),7)</f>
        <v/>
      </c>
      <c r="J788" t="n">
        <v>0</v>
      </c>
      <c r="K788">
        <f>ROUND(ROUND(1/100,4),7)</f>
        <v/>
      </c>
      <c r="O788">
        <f>ROUND(CP788,0)</f>
        <v/>
      </c>
      <c r="P788">
        <f>ROUND(CQ788*I788,0)</f>
        <v/>
      </c>
      <c r="Q788">
        <f>(ROUND((ROUND(((ET788)*I788),0)*BB788),0)+ROUND((ROUND(((AE788-(EU788))*I788),0)*BS788),0))</f>
        <v/>
      </c>
      <c r="R788">
        <f>(ROUND((ROUND(((EU788)*I788),0)*BS788),0)+ROUND((ROUND(((AE788-(EU788))*I788),0)*BS788),0))</f>
        <v/>
      </c>
      <c r="S788">
        <f>ROUND(CT788*I788,0)</f>
        <v/>
      </c>
      <c r="T788">
        <f>ROUND(CU788*I788,0)</f>
        <v/>
      </c>
      <c r="U788">
        <f>ROUND(CV788*I788,7)</f>
        <v/>
      </c>
      <c r="V788">
        <f>ROUND(CW788*I788,7)</f>
        <v/>
      </c>
      <c r="W788">
        <f>ROUND(CX788*I788,0)</f>
        <v/>
      </c>
      <c r="X788">
        <f>ROUND(CY788,0)</f>
        <v/>
      </c>
      <c r="Y788">
        <f>ROUND(CZ788,0)</f>
        <v/>
      </c>
      <c r="AA788" t="n">
        <v>78855224</v>
      </c>
      <c r="AB788">
        <f>ROUND((AC788+AD788+AF788),2)</f>
        <v/>
      </c>
      <c r="AC788">
        <f>ROUND((ES788),2)</f>
        <v/>
      </c>
      <c r="AD788">
        <f>ROUND((((ET788)-(EU788))+AE788),2)</f>
        <v/>
      </c>
      <c r="AE788">
        <f>ROUND((EU788),2)</f>
        <v/>
      </c>
      <c r="AF788">
        <f>ROUND((EV788),2)</f>
        <v/>
      </c>
      <c r="AG788">
        <f>ROUND((AP788),2)</f>
        <v/>
      </c>
      <c r="AH788">
        <f>(EW788)</f>
        <v/>
      </c>
      <c r="AI788">
        <f>(EX788)</f>
        <v/>
      </c>
      <c r="AJ788">
        <f>(AS788)</f>
        <v/>
      </c>
      <c r="AK788" t="n">
        <v>1398.54</v>
      </c>
      <c r="AL788" t="n">
        <v>1124.97</v>
      </c>
      <c r="AM788" t="n">
        <v>0.63</v>
      </c>
      <c r="AN788" t="n">
        <v>0.27</v>
      </c>
      <c r="AO788" t="n">
        <v>272.94</v>
      </c>
      <c r="AP788" t="n">
        <v>0</v>
      </c>
      <c r="AQ788" t="n">
        <v>28.7</v>
      </c>
      <c r="AR788" t="n">
        <v>0.02</v>
      </c>
      <c r="AS788" t="n">
        <v>0</v>
      </c>
      <c r="AT788" t="n">
        <v>103</v>
      </c>
      <c r="AU788" t="n">
        <v>52</v>
      </c>
      <c r="AV788" t="n">
        <v>1</v>
      </c>
      <c r="AW788" t="n">
        <v>1</v>
      </c>
      <c r="AZ788" t="n">
        <v>1</v>
      </c>
      <c r="BA788" t="n">
        <v>52.25</v>
      </c>
      <c r="BB788" t="n">
        <v>23.14</v>
      </c>
      <c r="BC788" t="n">
        <v>9.01</v>
      </c>
      <c r="BD788" t="inlineStr"/>
      <c r="BE788" t="inlineStr"/>
      <c r="BF788" t="inlineStr"/>
      <c r="BG788" t="inlineStr"/>
      <c r="BH788" t="n">
        <v>0</v>
      </c>
      <c r="BI788" t="n">
        <v>1</v>
      </c>
      <c r="BJ788" t="inlineStr">
        <is>
          <t>ТЕРр Московской обл., 65-16-1, приказ Минстроя России №675/пр от 28.02.2017 № 263/пр</t>
        </is>
      </c>
      <c r="BM788" t="n">
        <v>65008</v>
      </c>
      <c r="BN788" t="n">
        <v>0</v>
      </c>
      <c r="BO788" t="inlineStr">
        <is>
          <t>65-16-1</t>
        </is>
      </c>
      <c r="BP788" t="n">
        <v>1</v>
      </c>
      <c r="BQ788" t="n">
        <v>6</v>
      </c>
      <c r="BR788" t="n">
        <v>0</v>
      </c>
      <c r="BS788" t="n">
        <v>52.25</v>
      </c>
      <c r="BT788" t="n">
        <v>1</v>
      </c>
      <c r="BU788" t="n">
        <v>1</v>
      </c>
      <c r="BV788" t="n">
        <v>1</v>
      </c>
      <c r="BW788" t="n">
        <v>1</v>
      </c>
      <c r="BX788" t="n">
        <v>1</v>
      </c>
      <c r="BY788" t="inlineStr"/>
      <c r="BZ788" t="n">
        <v>103</v>
      </c>
      <c r="CA788" t="n">
        <v>52</v>
      </c>
      <c r="CB788" t="inlineStr"/>
      <c r="CE788" t="n">
        <v>12</v>
      </c>
      <c r="CF788" t="n">
        <v>0</v>
      </c>
      <c r="CG788" t="n">
        <v>0</v>
      </c>
      <c r="CM788" t="n">
        <v>0</v>
      </c>
      <c r="CN788" t="inlineStr"/>
      <c r="CO788" t="n">
        <v>0</v>
      </c>
      <c r="CP788">
        <f>(P788+Q788+S788)</f>
        <v/>
      </c>
      <c r="CQ788">
        <f>AC788*BC788</f>
        <v/>
      </c>
      <c r="CR788">
        <f>(ROUND((ROUND(((ET788)*1),0)*BB788),0)+ROUND((ROUND(((AE788-(EU788))*1),0)*BS788),0))</f>
        <v/>
      </c>
      <c r="CS788">
        <f>(ROUND((ROUND(((EU788)*1),0)*BS788),0)+ROUND((ROUND(((AE788-(EU788))*1),0)*BS788),0))</f>
        <v/>
      </c>
      <c r="CT788">
        <f>AF788*BA788</f>
        <v/>
      </c>
      <c r="CU788">
        <f>AG788</f>
        <v/>
      </c>
      <c r="CV788">
        <f>AH788</f>
        <v/>
      </c>
      <c r="CW788">
        <f>AI788</f>
        <v/>
      </c>
      <c r="CX788">
        <f>AJ788</f>
        <v/>
      </c>
      <c r="CY788">
        <f>(((S788+R788)*AT788)/100)</f>
        <v/>
      </c>
      <c r="CZ788">
        <f>(((S788+R788)*AU788)/100)</f>
        <v/>
      </c>
      <c r="DC788" t="inlineStr"/>
      <c r="DD788" t="inlineStr"/>
      <c r="DE788" t="inlineStr"/>
      <c r="DF788" t="inlineStr"/>
      <c r="DG788" t="inlineStr"/>
      <c r="DH788" t="inlineStr"/>
      <c r="DI788" t="inlineStr"/>
      <c r="DJ788" t="inlineStr"/>
      <c r="DK788" t="inlineStr"/>
      <c r="DL788" t="inlineStr"/>
      <c r="DM788" t="inlineStr"/>
      <c r="DN788" t="n">
        <v>0</v>
      </c>
      <c r="DO788" t="n">
        <v>0</v>
      </c>
      <c r="DP788" t="n">
        <v>1</v>
      </c>
      <c r="DQ788" t="n">
        <v>1</v>
      </c>
      <c r="DU788" t="n">
        <v>1013</v>
      </c>
      <c r="DV788" t="inlineStr">
        <is>
          <t>100 сгонов</t>
        </is>
      </c>
      <c r="DW788" t="inlineStr">
        <is>
          <t>100 сгонов</t>
        </is>
      </c>
      <c r="DX788" t="n">
        <v>1</v>
      </c>
      <c r="DZ788" t="inlineStr"/>
      <c r="EA788" t="inlineStr"/>
      <c r="EB788" t="inlineStr"/>
      <c r="EC788" t="inlineStr"/>
      <c r="EE788" t="n">
        <v>78726002</v>
      </c>
      <c r="EF788" t="n">
        <v>6</v>
      </c>
      <c r="EG788" t="inlineStr">
        <is>
          <t>Ремонтно-строительные работы</t>
        </is>
      </c>
      <c r="EH788" t="n">
        <v>99</v>
      </c>
      <c r="EI788" t="inlineStr">
        <is>
          <t>Внутренние санитарно-технические работы</t>
        </is>
      </c>
      <c r="EJ788" t="n">
        <v>1</v>
      </c>
      <c r="EK788" t="n">
        <v>65008</v>
      </c>
      <c r="EL788" t="inlineStr">
        <is>
          <t>Внутренние санитарнотехнические работы: смена труб, санприборов, запорной арматуры и другое</t>
        </is>
      </c>
      <c r="EM788" t="inlineStr">
        <is>
          <t>рФЕР-65</t>
        </is>
      </c>
      <c r="EO788" t="inlineStr"/>
      <c r="EQ788" t="n">
        <v>0</v>
      </c>
      <c r="ER788" t="n">
        <v>1398.54</v>
      </c>
      <c r="ES788" t="n">
        <v>1124.97</v>
      </c>
      <c r="ET788" t="n">
        <v>0.63</v>
      </c>
      <c r="EU788" t="n">
        <v>0.27</v>
      </c>
      <c r="EV788" t="n">
        <v>272.94</v>
      </c>
      <c r="EW788" t="n">
        <v>28.7</v>
      </c>
      <c r="EX788" t="n">
        <v>0.02</v>
      </c>
      <c r="EY788" t="n">
        <v>0</v>
      </c>
      <c r="FQ788" t="n">
        <v>0</v>
      </c>
      <c r="FR788" t="n">
        <v>0</v>
      </c>
      <c r="FS788" t="n">
        <v>0</v>
      </c>
      <c r="FX788" t="n">
        <v>103</v>
      </c>
      <c r="FY788" t="n">
        <v>52</v>
      </c>
      <c r="GA788" t="inlineStr"/>
      <c r="GD788" t="n">
        <v>1</v>
      </c>
      <c r="GF788" t="n">
        <v>-252685664</v>
      </c>
      <c r="GG788" t="n">
        <v>2</v>
      </c>
      <c r="GH788" t="n">
        <v>1</v>
      </c>
      <c r="GI788" t="n">
        <v>2</v>
      </c>
      <c r="GJ788" t="n">
        <v>0</v>
      </c>
      <c r="GK788" t="n">
        <v>0</v>
      </c>
      <c r="GL788">
        <f>ROUND(IF(AND(BH788=3,BI788=3,FS788&lt;&gt;0),P788,0),0)</f>
        <v/>
      </c>
      <c r="GM788">
        <f>ROUND(O788+X788+Y788,0)+GX788</f>
        <v/>
      </c>
      <c r="GN788">
        <f>IF(OR(BI788=0,BI788=1),GM788-GX788,0)</f>
        <v/>
      </c>
      <c r="GO788">
        <f>IF(BI788=2,GM788-GX788,0)</f>
        <v/>
      </c>
      <c r="GP788">
        <f>IF(BI788=4,GM788-GX788,0)</f>
        <v/>
      </c>
      <c r="GR788" t="n">
        <v>0</v>
      </c>
      <c r="GS788" t="n">
        <v>3</v>
      </c>
      <c r="GT788" t="n">
        <v>0</v>
      </c>
      <c r="GU788" t="inlineStr"/>
      <c r="GV788">
        <f>ROUND((GT788),2)</f>
        <v/>
      </c>
      <c r="GW788" t="n">
        <v>1</v>
      </c>
      <c r="GX788">
        <f>ROUND(HC788*I788,0)</f>
        <v/>
      </c>
      <c r="HA788" t="n">
        <v>0</v>
      </c>
      <c r="HB788" t="n">
        <v>0</v>
      </c>
      <c r="HC788">
        <f>GV788*GW788</f>
        <v/>
      </c>
      <c r="HE788" t="inlineStr"/>
      <c r="HF788" t="inlineStr"/>
      <c r="HM788" t="inlineStr"/>
      <c r="HN788" t="inlineStr">
        <is>
          <t>Пр/812-099.2-1</t>
        </is>
      </c>
      <c r="HO788" t="inlineStr">
        <is>
          <t>Пр/774-099.2</t>
        </is>
      </c>
      <c r="HP788" t="inlineStr">
        <is>
          <t>Внутренние санитарнотехнические работы: смена труб, санприборов, запорной арматуры и другое</t>
        </is>
      </c>
      <c r="HQ788" t="inlineStr">
        <is>
          <t>Внутренние санитарнотехнические работы: смена труб, санприборов, запорной арматуры и другое</t>
        </is>
      </c>
      <c r="HS788" t="n">
        <v>0</v>
      </c>
      <c r="IK788" t="n">
        <v>0</v>
      </c>
    </row>
    <row r="789">
      <c r="A789" t="n">
        <v>18</v>
      </c>
      <c r="B789" t="n">
        <v>0</v>
      </c>
      <c r="C789" t="n">
        <v>303</v>
      </c>
      <c r="E789" t="inlineStr">
        <is>
          <t>4,1</t>
        </is>
      </c>
      <c r="F789" t="inlineStr">
        <is>
          <t>507-4994</t>
        </is>
      </c>
      <c r="G789" t="inlineStr">
        <is>
          <t>Муфты стальные прямые диаметром 50 мм</t>
        </is>
      </c>
      <c r="H789" t="inlineStr">
        <is>
          <t>10 шт.</t>
        </is>
      </c>
      <c r="I789">
        <f>I788*J789</f>
        <v/>
      </c>
      <c r="J789" t="n">
        <v>10</v>
      </c>
      <c r="K789" t="n">
        <v>10</v>
      </c>
      <c r="O789">
        <f>ROUND(CP789,0)</f>
        <v/>
      </c>
      <c r="P789">
        <f>ROUND(CQ789*I789,0)</f>
        <v/>
      </c>
      <c r="Q789">
        <f>(ROUND((ROUND(((ET789)*I789),0)*BB789),0)+ROUND((ROUND(((AE789-(EU789))*I789),0)*BS789),0))</f>
        <v/>
      </c>
      <c r="R789">
        <f>(ROUND((ROUND(((EU789)*I789),0)*BS789),0)+ROUND((ROUND(((AE789-(EU789))*I789),0)*BS789),0))</f>
        <v/>
      </c>
      <c r="S789">
        <f>ROUND(CT789*I789,0)</f>
        <v/>
      </c>
      <c r="T789">
        <f>ROUND(CU789*I789,0)</f>
        <v/>
      </c>
      <c r="U789">
        <f>ROUND(CV789*I789,7)</f>
        <v/>
      </c>
      <c r="V789">
        <f>ROUND(CW789*I789,7)</f>
        <v/>
      </c>
      <c r="W789">
        <f>ROUND(CX789*I789,0)</f>
        <v/>
      </c>
      <c r="X789">
        <f>ROUND(CY789,0)</f>
        <v/>
      </c>
      <c r="Y789">
        <f>ROUND(CZ789,0)</f>
        <v/>
      </c>
      <c r="AA789" t="n">
        <v>78855224</v>
      </c>
      <c r="AB789">
        <f>ROUND((AC789+AD789+AF789),2)</f>
        <v/>
      </c>
      <c r="AC789">
        <f>ROUND((ES789),2)</f>
        <v/>
      </c>
      <c r="AD789">
        <f>ROUND((((ET789)-(EU789))+AE789),2)</f>
        <v/>
      </c>
      <c r="AE789">
        <f>ROUND((EU789),2)</f>
        <v/>
      </c>
      <c r="AF789">
        <f>ROUND((EV789),2)</f>
        <v/>
      </c>
      <c r="AG789">
        <f>ROUND((AP789),2)</f>
        <v/>
      </c>
      <c r="AH789">
        <f>(EW789)</f>
        <v/>
      </c>
      <c r="AI789">
        <f>(EX789)</f>
        <v/>
      </c>
      <c r="AJ789">
        <f>(AS789)</f>
        <v/>
      </c>
      <c r="AK789" t="n">
        <v>205.52</v>
      </c>
      <c r="AL789" t="n">
        <v>205.52</v>
      </c>
      <c r="AM789" t="n">
        <v>0</v>
      </c>
      <c r="AN789" t="n">
        <v>0</v>
      </c>
      <c r="AO789" t="n">
        <v>0</v>
      </c>
      <c r="AP789" t="n">
        <v>0</v>
      </c>
      <c r="AQ789" t="n">
        <v>0</v>
      </c>
      <c r="AR789" t="n">
        <v>0</v>
      </c>
      <c r="AS789" t="n">
        <v>0.14</v>
      </c>
      <c r="AT789" t="n">
        <v>103</v>
      </c>
      <c r="AU789" t="n">
        <v>52</v>
      </c>
      <c r="AV789" t="n">
        <v>1</v>
      </c>
      <c r="AW789" t="n">
        <v>1</v>
      </c>
      <c r="AZ789" t="n">
        <v>1</v>
      </c>
      <c r="BA789" t="n">
        <v>1</v>
      </c>
      <c r="BB789" t="n">
        <v>1</v>
      </c>
      <c r="BC789" t="n">
        <v>6.54</v>
      </c>
      <c r="BD789" t="inlineStr"/>
      <c r="BE789" t="inlineStr"/>
      <c r="BF789" t="inlineStr"/>
      <c r="BG789" t="inlineStr"/>
      <c r="BH789" t="n">
        <v>3</v>
      </c>
      <c r="BI789" t="n">
        <v>1</v>
      </c>
      <c r="BJ789" t="inlineStr">
        <is>
          <t>ТССЦ Московской обл., 507-4994, приказ Минстроя России №675/пр от 28.02.2017 № 258/пр</t>
        </is>
      </c>
      <c r="BM789" t="n">
        <v>65008</v>
      </c>
      <c r="BN789" t="n">
        <v>0</v>
      </c>
      <c r="BO789" t="inlineStr">
        <is>
          <t>507-4994</t>
        </is>
      </c>
      <c r="BP789" t="n">
        <v>1</v>
      </c>
      <c r="BQ789" t="n">
        <v>6</v>
      </c>
      <c r="BR789" t="n">
        <v>0</v>
      </c>
      <c r="BS789" t="n">
        <v>1</v>
      </c>
      <c r="BT789" t="n">
        <v>1</v>
      </c>
      <c r="BU789" t="n">
        <v>1</v>
      </c>
      <c r="BV789" t="n">
        <v>1</v>
      </c>
      <c r="BW789" t="n">
        <v>1</v>
      </c>
      <c r="BX789" t="n">
        <v>1</v>
      </c>
      <c r="BY789" t="inlineStr"/>
      <c r="BZ789" t="n">
        <v>103</v>
      </c>
      <c r="CA789" t="n">
        <v>52</v>
      </c>
      <c r="CB789" t="inlineStr"/>
      <c r="CE789" t="n">
        <v>12</v>
      </c>
      <c r="CF789" t="n">
        <v>0</v>
      </c>
      <c r="CG789" t="n">
        <v>0</v>
      </c>
      <c r="CM789" t="n">
        <v>0</v>
      </c>
      <c r="CN789" t="inlineStr"/>
      <c r="CO789" t="n">
        <v>0</v>
      </c>
      <c r="CP789">
        <f>(P789+Q789+S789)</f>
        <v/>
      </c>
      <c r="CQ789">
        <f>AC789*BC789</f>
        <v/>
      </c>
      <c r="CR789">
        <f>(ROUND((ROUND(((ET789)*1),0)*BB789),0)+ROUND((ROUND(((AE789-(EU789))*1),0)*BS789),0))</f>
        <v/>
      </c>
      <c r="CS789">
        <f>(ROUND((ROUND(((EU789)*1),0)*BS789),0)+ROUND((ROUND(((AE789-(EU789))*1),0)*BS789),0))</f>
        <v/>
      </c>
      <c r="CT789">
        <f>AF789*BA789</f>
        <v/>
      </c>
      <c r="CU789">
        <f>AG789</f>
        <v/>
      </c>
      <c r="CV789">
        <f>AH789</f>
        <v/>
      </c>
      <c r="CW789">
        <f>AI789</f>
        <v/>
      </c>
      <c r="CX789">
        <f>AJ789</f>
        <v/>
      </c>
      <c r="CY789">
        <f>(((S789+R789)*AT789)/100)</f>
        <v/>
      </c>
      <c r="CZ789">
        <f>(((S789+R789)*AU789)/100)</f>
        <v/>
      </c>
      <c r="DC789" t="inlineStr"/>
      <c r="DD789" t="inlineStr"/>
      <c r="DE789" t="inlineStr"/>
      <c r="DF789" t="inlineStr"/>
      <c r="DG789" t="inlineStr"/>
      <c r="DH789" t="inlineStr"/>
      <c r="DI789" t="inlineStr"/>
      <c r="DJ789" t="inlineStr"/>
      <c r="DK789" t="inlineStr"/>
      <c r="DL789" t="inlineStr"/>
      <c r="DM789" t="inlineStr"/>
      <c r="DN789" t="n">
        <v>0</v>
      </c>
      <c r="DO789" t="n">
        <v>0</v>
      </c>
      <c r="DP789" t="n">
        <v>1</v>
      </c>
      <c r="DQ789" t="n">
        <v>1</v>
      </c>
      <c r="DU789" t="n">
        <v>1010</v>
      </c>
      <c r="DV789" t="inlineStr">
        <is>
          <t>10 шт.</t>
        </is>
      </c>
      <c r="DW789" t="inlineStr">
        <is>
          <t>10 шт.</t>
        </is>
      </c>
      <c r="DX789" t="n">
        <v>10</v>
      </c>
      <c r="DZ789" t="inlineStr"/>
      <c r="EA789" t="inlineStr"/>
      <c r="EB789" t="inlineStr"/>
      <c r="EC789" t="inlineStr"/>
      <c r="EE789" t="n">
        <v>78726002</v>
      </c>
      <c r="EF789" t="n">
        <v>6</v>
      </c>
      <c r="EG789" t="inlineStr">
        <is>
          <t>Ремонтно-строительные работы</t>
        </is>
      </c>
      <c r="EH789" t="n">
        <v>99</v>
      </c>
      <c r="EI789" t="inlineStr">
        <is>
          <t>Внутренние санитарно-технические работы</t>
        </is>
      </c>
      <c r="EJ789" t="n">
        <v>1</v>
      </c>
      <c r="EK789" t="n">
        <v>65008</v>
      </c>
      <c r="EL789" t="inlineStr">
        <is>
          <t>Внутренние санитарнотехнические работы: смена труб, санприборов, запорной арматуры и другое</t>
        </is>
      </c>
      <c r="EM789" t="inlineStr">
        <is>
          <t>рФЕР-65</t>
        </is>
      </c>
      <c r="EO789" t="inlineStr"/>
      <c r="EQ789" t="n">
        <v>0</v>
      </c>
      <c r="ER789" t="n">
        <v>205.52</v>
      </c>
      <c r="ES789" t="n">
        <v>205.52</v>
      </c>
      <c r="ET789" t="n">
        <v>0</v>
      </c>
      <c r="EU789" t="n">
        <v>0</v>
      </c>
      <c r="EV789" t="n">
        <v>0</v>
      </c>
      <c r="EW789" t="n">
        <v>0</v>
      </c>
      <c r="EX789" t="n">
        <v>0</v>
      </c>
      <c r="FQ789" t="n">
        <v>0</v>
      </c>
      <c r="FR789" t="n">
        <v>0</v>
      </c>
      <c r="FS789" t="n">
        <v>0</v>
      </c>
      <c r="FX789" t="n">
        <v>103</v>
      </c>
      <c r="FY789" t="n">
        <v>52</v>
      </c>
      <c r="GA789" t="inlineStr"/>
      <c r="GD789" t="n">
        <v>1</v>
      </c>
      <c r="GF789" t="n">
        <v>-506320507</v>
      </c>
      <c r="GG789" t="n">
        <v>2</v>
      </c>
      <c r="GH789" t="n">
        <v>1</v>
      </c>
      <c r="GI789" t="n">
        <v>2</v>
      </c>
      <c r="GJ789" t="n">
        <v>0</v>
      </c>
      <c r="GK789" t="n">
        <v>0</v>
      </c>
      <c r="GL789">
        <f>ROUND(IF(AND(BH789=3,BI789=3,FS789&lt;&gt;0),P789,0),0)</f>
        <v/>
      </c>
      <c r="GM789">
        <f>ROUND(O789+X789+Y789,0)+GX789</f>
        <v/>
      </c>
      <c r="GN789">
        <f>IF(OR(BI789=0,BI789=1),GM789-GX789,0)</f>
        <v/>
      </c>
      <c r="GO789">
        <f>IF(BI789=2,GM789-GX789,0)</f>
        <v/>
      </c>
      <c r="GP789">
        <f>IF(BI789=4,GM789-GX789,0)</f>
        <v/>
      </c>
      <c r="GR789" t="n">
        <v>0</v>
      </c>
      <c r="GS789" t="n">
        <v>3</v>
      </c>
      <c r="GT789" t="n">
        <v>0</v>
      </c>
      <c r="GU789" t="inlineStr"/>
      <c r="GV789">
        <f>ROUND((GT789),2)</f>
        <v/>
      </c>
      <c r="GW789" t="n">
        <v>1</v>
      </c>
      <c r="GX789">
        <f>ROUND(HC789*I789,0)</f>
        <v/>
      </c>
      <c r="HA789" t="n">
        <v>0</v>
      </c>
      <c r="HB789" t="n">
        <v>0</v>
      </c>
      <c r="HC789">
        <f>GV789*GW789</f>
        <v/>
      </c>
      <c r="HE789" t="inlineStr"/>
      <c r="HF789" t="inlineStr"/>
      <c r="HM789" t="inlineStr"/>
      <c r="HN789" t="inlineStr">
        <is>
          <t>Пр/812-099.2-1</t>
        </is>
      </c>
      <c r="HO789" t="inlineStr">
        <is>
          <t>Пр/774-099.2</t>
        </is>
      </c>
      <c r="HP789" t="inlineStr">
        <is>
          <t>Внутренние санитарнотехнические работы: смена труб, санприборов, запорной арматуры и другое</t>
        </is>
      </c>
      <c r="HQ789" t="inlineStr">
        <is>
          <t>Внутренние санитарнотехнические работы: смена труб, санприборов, запорной арматуры и другое</t>
        </is>
      </c>
      <c r="HS789" t="n">
        <v>0</v>
      </c>
      <c r="IK789" t="n">
        <v>0</v>
      </c>
    </row>
    <row r="790">
      <c r="A790" t="n">
        <v>18</v>
      </c>
      <c r="B790" t="n">
        <v>0</v>
      </c>
      <c r="C790" t="n">
        <v>300</v>
      </c>
      <c r="E790" t="inlineStr">
        <is>
          <t>4,2</t>
        </is>
      </c>
      <c r="F790" t="inlineStr">
        <is>
          <t>301-8587</t>
        </is>
      </c>
      <c r="G790" t="inlineStr">
        <is>
          <t>Футорка универсальная ИГЛ БИР ПЕКС (Eagle BP), размером 1 1/2"x1"/ прим 50/40мм</t>
        </is>
      </c>
      <c r="H790" t="inlineStr">
        <is>
          <t>10 шт.</t>
        </is>
      </c>
      <c r="I790">
        <f>I788*J790</f>
        <v/>
      </c>
      <c r="J790" t="n">
        <v>10</v>
      </c>
      <c r="K790" t="n">
        <v>10</v>
      </c>
      <c r="O790">
        <f>ROUND(CP790,0)</f>
        <v/>
      </c>
      <c r="P790">
        <f>ROUND(CQ790*I790,0)</f>
        <v/>
      </c>
      <c r="Q790">
        <f>(ROUND((ROUND(((ET790)*I790),0)*BB790),0)+ROUND((ROUND(((AE790-(EU790))*I790),0)*BS790),0))</f>
        <v/>
      </c>
      <c r="R790">
        <f>(ROUND((ROUND(((EU790)*I790),0)*BS790),0)+ROUND((ROUND(((AE790-(EU790))*I790),0)*BS790),0))</f>
        <v/>
      </c>
      <c r="S790">
        <f>ROUND(CT790*I790,0)</f>
        <v/>
      </c>
      <c r="T790">
        <f>ROUND(CU790*I790,0)</f>
        <v/>
      </c>
      <c r="U790">
        <f>ROUND(CV790*I790,7)</f>
        <v/>
      </c>
      <c r="V790">
        <f>ROUND(CW790*I790,7)</f>
        <v/>
      </c>
      <c r="W790">
        <f>ROUND(CX790*I790,0)</f>
        <v/>
      </c>
      <c r="X790">
        <f>ROUND(CY790,0)</f>
        <v/>
      </c>
      <c r="Y790">
        <f>ROUND(CZ790,0)</f>
        <v/>
      </c>
      <c r="AA790" t="n">
        <v>78855224</v>
      </c>
      <c r="AB790">
        <f>ROUND((AC790+AD790+AF790),2)</f>
        <v/>
      </c>
      <c r="AC790">
        <f>ROUND((ES790),2)</f>
        <v/>
      </c>
      <c r="AD790">
        <f>ROUND((((ET790)-(EU790))+AE790),2)</f>
        <v/>
      </c>
      <c r="AE790">
        <f>ROUND((EU790),2)</f>
        <v/>
      </c>
      <c r="AF790">
        <f>ROUND((EV790),2)</f>
        <v/>
      </c>
      <c r="AG790">
        <f>ROUND((AP790),2)</f>
        <v/>
      </c>
      <c r="AH790">
        <f>(EW790)</f>
        <v/>
      </c>
      <c r="AI790">
        <f>(EX790)</f>
        <v/>
      </c>
      <c r="AJ790">
        <f>(AS790)</f>
        <v/>
      </c>
      <c r="AK790" t="n">
        <v>281.2</v>
      </c>
      <c r="AL790" t="n">
        <v>281.2</v>
      </c>
      <c r="AM790" t="n">
        <v>0</v>
      </c>
      <c r="AN790" t="n">
        <v>0</v>
      </c>
      <c r="AO790" t="n">
        <v>0</v>
      </c>
      <c r="AP790" t="n">
        <v>0</v>
      </c>
      <c r="AQ790" t="n">
        <v>0</v>
      </c>
      <c r="AR790" t="n">
        <v>0</v>
      </c>
      <c r="AS790" t="n">
        <v>0.04</v>
      </c>
      <c r="AT790" t="n">
        <v>103</v>
      </c>
      <c r="AU790" t="n">
        <v>52</v>
      </c>
      <c r="AV790" t="n">
        <v>1</v>
      </c>
      <c r="AW790" t="n">
        <v>1</v>
      </c>
      <c r="AZ790" t="n">
        <v>1</v>
      </c>
      <c r="BA790" t="n">
        <v>1</v>
      </c>
      <c r="BB790" t="n">
        <v>1</v>
      </c>
      <c r="BC790" t="n">
        <v>12.4</v>
      </c>
      <c r="BD790" t="inlineStr"/>
      <c r="BE790" t="inlineStr"/>
      <c r="BF790" t="inlineStr"/>
      <c r="BG790" t="inlineStr"/>
      <c r="BH790" t="n">
        <v>3</v>
      </c>
      <c r="BI790" t="n">
        <v>1</v>
      </c>
      <c r="BJ790" t="inlineStr">
        <is>
          <t>ТССЦ Московской обл., 301-8587, приказ Минстроя России №675/пр от 28.02.2017 № 256/пр</t>
        </is>
      </c>
      <c r="BM790" t="n">
        <v>65008</v>
      </c>
      <c r="BN790" t="n">
        <v>0</v>
      </c>
      <c r="BO790" t="inlineStr">
        <is>
          <t>301-8587</t>
        </is>
      </c>
      <c r="BP790" t="n">
        <v>1</v>
      </c>
      <c r="BQ790" t="n">
        <v>6</v>
      </c>
      <c r="BR790" t="n">
        <v>0</v>
      </c>
      <c r="BS790" t="n">
        <v>1</v>
      </c>
      <c r="BT790" t="n">
        <v>1</v>
      </c>
      <c r="BU790" t="n">
        <v>1</v>
      </c>
      <c r="BV790" t="n">
        <v>1</v>
      </c>
      <c r="BW790" t="n">
        <v>1</v>
      </c>
      <c r="BX790" t="n">
        <v>1</v>
      </c>
      <c r="BY790" t="inlineStr"/>
      <c r="BZ790" t="n">
        <v>103</v>
      </c>
      <c r="CA790" t="n">
        <v>52</v>
      </c>
      <c r="CB790" t="inlineStr"/>
      <c r="CE790" t="n">
        <v>12</v>
      </c>
      <c r="CF790" t="n">
        <v>0</v>
      </c>
      <c r="CG790" t="n">
        <v>0</v>
      </c>
      <c r="CM790" t="n">
        <v>0</v>
      </c>
      <c r="CN790" t="inlineStr"/>
      <c r="CO790" t="n">
        <v>0</v>
      </c>
      <c r="CP790">
        <f>(P790+Q790+S790)</f>
        <v/>
      </c>
      <c r="CQ790">
        <f>AC790*BC790</f>
        <v/>
      </c>
      <c r="CR790">
        <f>(ROUND((ROUND(((ET790)*1),0)*BB790),0)+ROUND((ROUND(((AE790-(EU790))*1),0)*BS790),0))</f>
        <v/>
      </c>
      <c r="CS790">
        <f>(ROUND((ROUND(((EU790)*1),0)*BS790),0)+ROUND((ROUND(((AE790-(EU790))*1),0)*BS790),0))</f>
        <v/>
      </c>
      <c r="CT790">
        <f>AF790*BA790</f>
        <v/>
      </c>
      <c r="CU790">
        <f>AG790</f>
        <v/>
      </c>
      <c r="CV790">
        <f>AH790</f>
        <v/>
      </c>
      <c r="CW790">
        <f>AI790</f>
        <v/>
      </c>
      <c r="CX790">
        <f>AJ790</f>
        <v/>
      </c>
      <c r="CY790">
        <f>(((S790+R790)*AT790)/100)</f>
        <v/>
      </c>
      <c r="CZ790">
        <f>(((S790+R790)*AU790)/100)</f>
        <v/>
      </c>
      <c r="DC790" t="inlineStr"/>
      <c r="DD790" t="inlineStr"/>
      <c r="DE790" t="inlineStr"/>
      <c r="DF790" t="inlineStr"/>
      <c r="DG790" t="inlineStr"/>
      <c r="DH790" t="inlineStr"/>
      <c r="DI790" t="inlineStr"/>
      <c r="DJ790" t="inlineStr"/>
      <c r="DK790" t="inlineStr"/>
      <c r="DL790" t="inlineStr"/>
      <c r="DM790" t="inlineStr"/>
      <c r="DN790" t="n">
        <v>0</v>
      </c>
      <c r="DO790" t="n">
        <v>0</v>
      </c>
      <c r="DP790" t="n">
        <v>1</v>
      </c>
      <c r="DQ790" t="n">
        <v>1</v>
      </c>
      <c r="DU790" t="n">
        <v>1010</v>
      </c>
      <c r="DV790" t="inlineStr">
        <is>
          <t>10 шт.</t>
        </is>
      </c>
      <c r="DW790" t="inlineStr">
        <is>
          <t>10 шт.</t>
        </is>
      </c>
      <c r="DX790" t="n">
        <v>10</v>
      </c>
      <c r="DZ790" t="inlineStr"/>
      <c r="EA790" t="inlineStr"/>
      <c r="EB790" t="inlineStr"/>
      <c r="EC790" t="inlineStr"/>
      <c r="EE790" t="n">
        <v>78726002</v>
      </c>
      <c r="EF790" t="n">
        <v>6</v>
      </c>
      <c r="EG790" t="inlineStr">
        <is>
          <t>Ремонтно-строительные работы</t>
        </is>
      </c>
      <c r="EH790" t="n">
        <v>99</v>
      </c>
      <c r="EI790" t="inlineStr">
        <is>
          <t>Внутренние санитарно-технические работы</t>
        </is>
      </c>
      <c r="EJ790" t="n">
        <v>1</v>
      </c>
      <c r="EK790" t="n">
        <v>65008</v>
      </c>
      <c r="EL790" t="inlineStr">
        <is>
          <t>Внутренние санитарнотехнические работы: смена труб, санприборов, запорной арматуры и другое</t>
        </is>
      </c>
      <c r="EM790" t="inlineStr">
        <is>
          <t>рФЕР-65</t>
        </is>
      </c>
      <c r="EO790" t="inlineStr"/>
      <c r="EQ790" t="n">
        <v>0</v>
      </c>
      <c r="ER790" t="n">
        <v>281.2</v>
      </c>
      <c r="ES790" t="n">
        <v>281.2</v>
      </c>
      <c r="ET790" t="n">
        <v>0</v>
      </c>
      <c r="EU790" t="n">
        <v>0</v>
      </c>
      <c r="EV790" t="n">
        <v>0</v>
      </c>
      <c r="EW790" t="n">
        <v>0</v>
      </c>
      <c r="EX790" t="n">
        <v>0</v>
      </c>
      <c r="FQ790" t="n">
        <v>0</v>
      </c>
      <c r="FR790" t="n">
        <v>0</v>
      </c>
      <c r="FS790" t="n">
        <v>0</v>
      </c>
      <c r="FX790" t="n">
        <v>103</v>
      </c>
      <c r="FY790" t="n">
        <v>52</v>
      </c>
      <c r="GA790" t="inlineStr"/>
      <c r="GD790" t="n">
        <v>1</v>
      </c>
      <c r="GF790" t="n">
        <v>-246537775</v>
      </c>
      <c r="GG790" t="n">
        <v>2</v>
      </c>
      <c r="GH790" t="n">
        <v>1</v>
      </c>
      <c r="GI790" t="n">
        <v>2</v>
      </c>
      <c r="GJ790" t="n">
        <v>0</v>
      </c>
      <c r="GK790" t="n">
        <v>0</v>
      </c>
      <c r="GL790">
        <f>ROUND(IF(AND(BH790=3,BI790=3,FS790&lt;&gt;0),P790,0),0)</f>
        <v/>
      </c>
      <c r="GM790">
        <f>ROUND(O790+X790+Y790,0)+GX790</f>
        <v/>
      </c>
      <c r="GN790">
        <f>IF(OR(BI790=0,BI790=1),GM790-GX790,0)</f>
        <v/>
      </c>
      <c r="GO790">
        <f>IF(BI790=2,GM790-GX790,0)</f>
        <v/>
      </c>
      <c r="GP790">
        <f>IF(BI790=4,GM790-GX790,0)</f>
        <v/>
      </c>
      <c r="GR790" t="n">
        <v>0</v>
      </c>
      <c r="GS790" t="n">
        <v>3</v>
      </c>
      <c r="GT790" t="n">
        <v>0</v>
      </c>
      <c r="GU790" t="inlineStr"/>
      <c r="GV790">
        <f>ROUND((GT790),2)</f>
        <v/>
      </c>
      <c r="GW790" t="n">
        <v>1</v>
      </c>
      <c r="GX790">
        <f>ROUND(HC790*I790,0)</f>
        <v/>
      </c>
      <c r="HA790" t="n">
        <v>0</v>
      </c>
      <c r="HB790" t="n">
        <v>0</v>
      </c>
      <c r="HC790">
        <f>GV790*GW790</f>
        <v/>
      </c>
      <c r="HE790" t="inlineStr"/>
      <c r="HF790" t="inlineStr"/>
      <c r="HM790" t="inlineStr"/>
      <c r="HN790" t="inlineStr">
        <is>
          <t>Пр/812-099.2-1</t>
        </is>
      </c>
      <c r="HO790" t="inlineStr">
        <is>
          <t>Пр/774-099.2</t>
        </is>
      </c>
      <c r="HP790" t="inlineStr">
        <is>
          <t>Внутренние санитарнотехнические работы: смена труб, санприборов, запорной арматуры и другое</t>
        </is>
      </c>
      <c r="HQ790" t="inlineStr">
        <is>
          <t>Внутренние санитарнотехнические работы: смена труб, санприборов, запорной арматуры и другое</t>
        </is>
      </c>
      <c r="HS790" t="n">
        <v>0</v>
      </c>
      <c r="IK790" t="n">
        <v>0</v>
      </c>
    </row>
    <row r="791">
      <c r="A791" t="n">
        <v>18</v>
      </c>
      <c r="B791" t="n">
        <v>0</v>
      </c>
      <c r="C791" t="n">
        <v>302</v>
      </c>
      <c r="E791" t="inlineStr">
        <is>
          <t>4,3</t>
        </is>
      </c>
      <c r="F791" t="inlineStr">
        <is>
          <t>507-3623</t>
        </is>
      </c>
      <c r="G791" t="inlineStr">
        <is>
          <t>Тройник полипропиленовый переходной диаметром 40х32х32 мм ( 50-25-50мм)</t>
        </is>
      </c>
      <c r="H791" t="inlineStr">
        <is>
          <t>10 шт.</t>
        </is>
      </c>
      <c r="I791">
        <f>I788*J791</f>
        <v/>
      </c>
      <c r="J791" t="n">
        <v>10</v>
      </c>
      <c r="K791" t="n">
        <v>10</v>
      </c>
      <c r="O791">
        <f>ROUND(CP791,0)</f>
        <v/>
      </c>
      <c r="P791">
        <f>ROUND(CQ791*I791,0)</f>
        <v/>
      </c>
      <c r="Q791">
        <f>(ROUND((ROUND(((ET791)*I791),0)*BB791),0)+ROUND((ROUND(((AE791-(EU791))*I791),0)*BS791),0))</f>
        <v/>
      </c>
      <c r="R791">
        <f>(ROUND((ROUND(((EU791)*I791),0)*BS791),0)+ROUND((ROUND(((AE791-(EU791))*I791),0)*BS791),0))</f>
        <v/>
      </c>
      <c r="S791">
        <f>ROUND(CT791*I791,0)</f>
        <v/>
      </c>
      <c r="T791">
        <f>ROUND(CU791*I791,0)</f>
        <v/>
      </c>
      <c r="U791">
        <f>ROUND(CV791*I791,7)</f>
        <v/>
      </c>
      <c r="V791">
        <f>ROUND(CW791*I791,7)</f>
        <v/>
      </c>
      <c r="W791">
        <f>ROUND(CX791*I791,0)</f>
        <v/>
      </c>
      <c r="X791">
        <f>ROUND(CY791,0)</f>
        <v/>
      </c>
      <c r="Y791">
        <f>ROUND(CZ791,0)</f>
        <v/>
      </c>
      <c r="AA791" t="n">
        <v>78855224</v>
      </c>
      <c r="AB791">
        <f>ROUND((AC791+AD791+AF791),2)</f>
        <v/>
      </c>
      <c r="AC791">
        <f>ROUND((ES791),2)</f>
        <v/>
      </c>
      <c r="AD791">
        <f>ROUND((((ET791)-(EU791))+AE791),2)</f>
        <v/>
      </c>
      <c r="AE791">
        <f>ROUND((EU791),2)</f>
        <v/>
      </c>
      <c r="AF791">
        <f>ROUND((EV791),2)</f>
        <v/>
      </c>
      <c r="AG791">
        <f>ROUND((AP791),2)</f>
        <v/>
      </c>
      <c r="AH791">
        <f>(EW791)</f>
        <v/>
      </c>
      <c r="AI791">
        <f>(EX791)</f>
        <v/>
      </c>
      <c r="AJ791">
        <f>(AS791)</f>
        <v/>
      </c>
      <c r="AK791" t="n">
        <v>67.3</v>
      </c>
      <c r="AL791" t="n">
        <v>67.3</v>
      </c>
      <c r="AM791" t="n">
        <v>0</v>
      </c>
      <c r="AN791" t="n">
        <v>0</v>
      </c>
      <c r="AO791" t="n">
        <v>0</v>
      </c>
      <c r="AP791" t="n">
        <v>0</v>
      </c>
      <c r="AQ791" t="n">
        <v>0</v>
      </c>
      <c r="AR791" t="n">
        <v>0</v>
      </c>
      <c r="AS791" t="n">
        <v>0.03</v>
      </c>
      <c r="AT791" t="n">
        <v>103</v>
      </c>
      <c r="AU791" t="n">
        <v>52</v>
      </c>
      <c r="AV791" t="n">
        <v>1</v>
      </c>
      <c r="AW791" t="n">
        <v>1</v>
      </c>
      <c r="AZ791" t="n">
        <v>1</v>
      </c>
      <c r="BA791" t="n">
        <v>1</v>
      </c>
      <c r="BB791" t="n">
        <v>1</v>
      </c>
      <c r="BC791" t="n">
        <v>5.49</v>
      </c>
      <c r="BD791" t="inlineStr"/>
      <c r="BE791" t="inlineStr"/>
      <c r="BF791" t="inlineStr"/>
      <c r="BG791" t="inlineStr"/>
      <c r="BH791" t="n">
        <v>3</v>
      </c>
      <c r="BI791" t="n">
        <v>1</v>
      </c>
      <c r="BJ791" t="inlineStr">
        <is>
          <t>ТССЦ Московской обл., 507-3623, приказ Минстроя России №675/пр от 28.02.2017 № 258/пр</t>
        </is>
      </c>
      <c r="BM791" t="n">
        <v>65008</v>
      </c>
      <c r="BN791" t="n">
        <v>0</v>
      </c>
      <c r="BO791" t="inlineStr">
        <is>
          <t>507-3623</t>
        </is>
      </c>
      <c r="BP791" t="n">
        <v>1</v>
      </c>
      <c r="BQ791" t="n">
        <v>6</v>
      </c>
      <c r="BR791" t="n">
        <v>0</v>
      </c>
      <c r="BS791" t="n">
        <v>1</v>
      </c>
      <c r="BT791" t="n">
        <v>1</v>
      </c>
      <c r="BU791" t="n">
        <v>1</v>
      </c>
      <c r="BV791" t="n">
        <v>1</v>
      </c>
      <c r="BW791" t="n">
        <v>1</v>
      </c>
      <c r="BX791" t="n">
        <v>1</v>
      </c>
      <c r="BY791" t="inlineStr"/>
      <c r="BZ791" t="n">
        <v>103</v>
      </c>
      <c r="CA791" t="n">
        <v>52</v>
      </c>
      <c r="CB791" t="inlineStr"/>
      <c r="CE791" t="n">
        <v>12</v>
      </c>
      <c r="CF791" t="n">
        <v>0</v>
      </c>
      <c r="CG791" t="n">
        <v>0</v>
      </c>
      <c r="CM791" t="n">
        <v>0</v>
      </c>
      <c r="CN791" t="inlineStr"/>
      <c r="CO791" t="n">
        <v>0</v>
      </c>
      <c r="CP791">
        <f>(P791+Q791+S791)</f>
        <v/>
      </c>
      <c r="CQ791">
        <f>AC791*BC791</f>
        <v/>
      </c>
      <c r="CR791">
        <f>(ROUND((ROUND(((ET791)*1),0)*BB791),0)+ROUND((ROUND(((AE791-(EU791))*1),0)*BS791),0))</f>
        <v/>
      </c>
      <c r="CS791">
        <f>(ROUND((ROUND(((EU791)*1),0)*BS791),0)+ROUND((ROUND(((AE791-(EU791))*1),0)*BS791),0))</f>
        <v/>
      </c>
      <c r="CT791">
        <f>AF791*BA791</f>
        <v/>
      </c>
      <c r="CU791">
        <f>AG791</f>
        <v/>
      </c>
      <c r="CV791">
        <f>AH791</f>
        <v/>
      </c>
      <c r="CW791">
        <f>AI791</f>
        <v/>
      </c>
      <c r="CX791">
        <f>AJ791</f>
        <v/>
      </c>
      <c r="CY791">
        <f>(((S791+R791)*AT791)/100)</f>
        <v/>
      </c>
      <c r="CZ791">
        <f>(((S791+R791)*AU791)/100)</f>
        <v/>
      </c>
      <c r="DC791" t="inlineStr"/>
      <c r="DD791" t="inlineStr"/>
      <c r="DE791" t="inlineStr"/>
      <c r="DF791" t="inlineStr"/>
      <c r="DG791" t="inlineStr"/>
      <c r="DH791" t="inlineStr"/>
      <c r="DI791" t="inlineStr"/>
      <c r="DJ791" t="inlineStr"/>
      <c r="DK791" t="inlineStr"/>
      <c r="DL791" t="inlineStr"/>
      <c r="DM791" t="inlineStr"/>
      <c r="DN791" t="n">
        <v>0</v>
      </c>
      <c r="DO791" t="n">
        <v>0</v>
      </c>
      <c r="DP791" t="n">
        <v>1</v>
      </c>
      <c r="DQ791" t="n">
        <v>1</v>
      </c>
      <c r="DU791" t="n">
        <v>1010</v>
      </c>
      <c r="DV791" t="inlineStr">
        <is>
          <t>10 шт.</t>
        </is>
      </c>
      <c r="DW791" t="inlineStr">
        <is>
          <t>10 шт.</t>
        </is>
      </c>
      <c r="DX791" t="n">
        <v>10</v>
      </c>
      <c r="DZ791" t="inlineStr"/>
      <c r="EA791" t="inlineStr"/>
      <c r="EB791" t="inlineStr"/>
      <c r="EC791" t="inlineStr"/>
      <c r="EE791" t="n">
        <v>78726002</v>
      </c>
      <c r="EF791" t="n">
        <v>6</v>
      </c>
      <c r="EG791" t="inlineStr">
        <is>
          <t>Ремонтно-строительные работы</t>
        </is>
      </c>
      <c r="EH791" t="n">
        <v>99</v>
      </c>
      <c r="EI791" t="inlineStr">
        <is>
          <t>Внутренние санитарно-технические работы</t>
        </is>
      </c>
      <c r="EJ791" t="n">
        <v>1</v>
      </c>
      <c r="EK791" t="n">
        <v>65008</v>
      </c>
      <c r="EL791" t="inlineStr">
        <is>
          <t>Внутренние санитарнотехнические работы: смена труб, санприборов, запорной арматуры и другое</t>
        </is>
      </c>
      <c r="EM791" t="inlineStr">
        <is>
          <t>рФЕР-65</t>
        </is>
      </c>
      <c r="EO791" t="inlineStr"/>
      <c r="EQ791" t="n">
        <v>0</v>
      </c>
      <c r="ER791" t="n">
        <v>67.3</v>
      </c>
      <c r="ES791" t="n">
        <v>67.3</v>
      </c>
      <c r="ET791" t="n">
        <v>0</v>
      </c>
      <c r="EU791" t="n">
        <v>0</v>
      </c>
      <c r="EV791" t="n">
        <v>0</v>
      </c>
      <c r="EW791" t="n">
        <v>0</v>
      </c>
      <c r="EX791" t="n">
        <v>0</v>
      </c>
      <c r="FQ791" t="n">
        <v>0</v>
      </c>
      <c r="FR791" t="n">
        <v>0</v>
      </c>
      <c r="FS791" t="n">
        <v>0</v>
      </c>
      <c r="FX791" t="n">
        <v>103</v>
      </c>
      <c r="FY791" t="n">
        <v>52</v>
      </c>
      <c r="GA791" t="inlineStr"/>
      <c r="GD791" t="n">
        <v>1</v>
      </c>
      <c r="GF791" t="n">
        <v>768221416</v>
      </c>
      <c r="GG791" t="n">
        <v>2</v>
      </c>
      <c r="GH791" t="n">
        <v>1</v>
      </c>
      <c r="GI791" t="n">
        <v>2</v>
      </c>
      <c r="GJ791" t="n">
        <v>0</v>
      </c>
      <c r="GK791" t="n">
        <v>0</v>
      </c>
      <c r="GL791">
        <f>ROUND(IF(AND(BH791=3,BI791=3,FS791&lt;&gt;0),P791,0),0)</f>
        <v/>
      </c>
      <c r="GM791">
        <f>ROUND(O791+X791+Y791,0)+GX791</f>
        <v/>
      </c>
      <c r="GN791">
        <f>IF(OR(BI791=0,BI791=1),GM791-GX791,0)</f>
        <v/>
      </c>
      <c r="GO791">
        <f>IF(BI791=2,GM791-GX791,0)</f>
        <v/>
      </c>
      <c r="GP791">
        <f>IF(BI791=4,GM791-GX791,0)</f>
        <v/>
      </c>
      <c r="GR791" t="n">
        <v>0</v>
      </c>
      <c r="GS791" t="n">
        <v>3</v>
      </c>
      <c r="GT791" t="n">
        <v>0</v>
      </c>
      <c r="GU791" t="inlineStr"/>
      <c r="GV791">
        <f>ROUND((GT791),2)</f>
        <v/>
      </c>
      <c r="GW791" t="n">
        <v>1</v>
      </c>
      <c r="GX791">
        <f>ROUND(HC791*I791,0)</f>
        <v/>
      </c>
      <c r="HA791" t="n">
        <v>0</v>
      </c>
      <c r="HB791" t="n">
        <v>0</v>
      </c>
      <c r="HC791">
        <f>GV791*GW791</f>
        <v/>
      </c>
      <c r="HE791" t="inlineStr"/>
      <c r="HF791" t="inlineStr"/>
      <c r="HM791" t="inlineStr"/>
      <c r="HN791" t="inlineStr">
        <is>
          <t>Пр/812-099.2-1</t>
        </is>
      </c>
      <c r="HO791" t="inlineStr">
        <is>
          <t>Пр/774-099.2</t>
        </is>
      </c>
      <c r="HP791" t="inlineStr">
        <is>
          <t>Внутренние санитарнотехнические работы: смена труб, санприборов, запорной арматуры и другое</t>
        </is>
      </c>
      <c r="HQ791" t="inlineStr">
        <is>
          <t>Внутренние санитарнотехнические работы: смена труб, санприборов, запорной арматуры и другое</t>
        </is>
      </c>
      <c r="HS791" t="n">
        <v>0</v>
      </c>
      <c r="IK791" t="n">
        <v>0</v>
      </c>
    </row>
    <row r="792">
      <c r="A792" t="n">
        <v>18</v>
      </c>
      <c r="B792" t="n">
        <v>0</v>
      </c>
      <c r="C792" t="n">
        <v>304</v>
      </c>
      <c r="E792" t="inlineStr">
        <is>
          <t>4,4</t>
        </is>
      </c>
      <c r="F792" t="inlineStr">
        <is>
          <t>507-5056</t>
        </is>
      </c>
      <c r="G792" t="inlineStr">
        <is>
          <t>Муфта полипропиленовая переходная диаметром 25х20 мм</t>
        </is>
      </c>
      <c r="H792" t="inlineStr">
        <is>
          <t>10 шт.</t>
        </is>
      </c>
      <c r="I792">
        <f>I788*J792</f>
        <v/>
      </c>
      <c r="J792" t="n">
        <v>20</v>
      </c>
      <c r="K792" t="n">
        <v>20</v>
      </c>
      <c r="O792">
        <f>ROUND(CP792,0)</f>
        <v/>
      </c>
      <c r="P792">
        <f>ROUND(CQ792*I792,0)</f>
        <v/>
      </c>
      <c r="Q792">
        <f>(ROUND((ROUND(((ET792)*I792),0)*BB792),0)+ROUND((ROUND(((AE792-(EU792))*I792),0)*BS792),0))</f>
        <v/>
      </c>
      <c r="R792">
        <f>(ROUND((ROUND(((EU792)*I792),0)*BS792),0)+ROUND((ROUND(((AE792-(EU792))*I792),0)*BS792),0))</f>
        <v/>
      </c>
      <c r="S792">
        <f>ROUND(CT792*I792,0)</f>
        <v/>
      </c>
      <c r="T792">
        <f>ROUND(CU792*I792,0)</f>
        <v/>
      </c>
      <c r="U792">
        <f>ROUND(CV792*I792,7)</f>
        <v/>
      </c>
      <c r="V792">
        <f>ROUND(CW792*I792,7)</f>
        <v/>
      </c>
      <c r="W792">
        <f>ROUND(CX792*I792,0)</f>
        <v/>
      </c>
      <c r="X792">
        <f>ROUND(CY792,0)</f>
        <v/>
      </c>
      <c r="Y792">
        <f>ROUND(CZ792,0)</f>
        <v/>
      </c>
      <c r="AA792" t="n">
        <v>78855224</v>
      </c>
      <c r="AB792">
        <f>ROUND((AC792+AD792+AF792),2)</f>
        <v/>
      </c>
      <c r="AC792">
        <f>ROUND((ES792),2)</f>
        <v/>
      </c>
      <c r="AD792">
        <f>ROUND((((ET792)-(EU792))+AE792),2)</f>
        <v/>
      </c>
      <c r="AE792">
        <f>ROUND((EU792),2)</f>
        <v/>
      </c>
      <c r="AF792">
        <f>ROUND((EV792),2)</f>
        <v/>
      </c>
      <c r="AG792">
        <f>ROUND((AP792),2)</f>
        <v/>
      </c>
      <c r="AH792">
        <f>(EW792)</f>
        <v/>
      </c>
      <c r="AI792">
        <f>(EX792)</f>
        <v/>
      </c>
      <c r="AJ792">
        <f>(AS792)</f>
        <v/>
      </c>
      <c r="AK792" t="n">
        <v>10.1</v>
      </c>
      <c r="AL792" t="n">
        <v>10.1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  <c r="AS792" t="n">
        <v>0.01</v>
      </c>
      <c r="AT792" t="n">
        <v>121</v>
      </c>
      <c r="AU792" t="n">
        <v>72</v>
      </c>
      <c r="AV792" t="n">
        <v>1</v>
      </c>
      <c r="AW792" t="n">
        <v>1</v>
      </c>
      <c r="AZ792" t="n">
        <v>1</v>
      </c>
      <c r="BA792" t="n">
        <v>1</v>
      </c>
      <c r="BB792" t="n">
        <v>1</v>
      </c>
      <c r="BC792" t="n">
        <v>5.91</v>
      </c>
      <c r="BD792" t="inlineStr"/>
      <c r="BE792" t="inlineStr"/>
      <c r="BF792" t="inlineStr"/>
      <c r="BG792" t="inlineStr"/>
      <c r="BH792" t="n">
        <v>3</v>
      </c>
      <c r="BI792" t="n">
        <v>1</v>
      </c>
      <c r="BJ792" t="inlineStr">
        <is>
          <t>ТССЦ Московской обл., 507-5056, приказ Минстроя России №675/пр от 28.02.2017 № 258/пр</t>
        </is>
      </c>
      <c r="BM792" t="n">
        <v>16001</v>
      </c>
      <c r="BN792" t="n">
        <v>0</v>
      </c>
      <c r="BO792" t="inlineStr">
        <is>
          <t>507-5056</t>
        </is>
      </c>
      <c r="BP792" t="n">
        <v>1</v>
      </c>
      <c r="BQ792" t="n">
        <v>2</v>
      </c>
      <c r="BR792" t="n">
        <v>0</v>
      </c>
      <c r="BS792" t="n">
        <v>1</v>
      </c>
      <c r="BT792" t="n">
        <v>1</v>
      </c>
      <c r="BU792" t="n">
        <v>1</v>
      </c>
      <c r="BV792" t="n">
        <v>1</v>
      </c>
      <c r="BW792" t="n">
        <v>1</v>
      </c>
      <c r="BX792" t="n">
        <v>1</v>
      </c>
      <c r="BY792" t="inlineStr"/>
      <c r="BZ792" t="n">
        <v>121</v>
      </c>
      <c r="CA792" t="n">
        <v>72</v>
      </c>
      <c r="CB792" t="inlineStr"/>
      <c r="CE792" t="n">
        <v>12</v>
      </c>
      <c r="CF792" t="n">
        <v>0</v>
      </c>
      <c r="CG792" t="n">
        <v>0</v>
      </c>
      <c r="CM792" t="n">
        <v>0</v>
      </c>
      <c r="CN792" t="inlineStr"/>
      <c r="CO792" t="n">
        <v>0</v>
      </c>
      <c r="CP792">
        <f>(P792+Q792+S792)</f>
        <v/>
      </c>
      <c r="CQ792">
        <f>AC792*BC792</f>
        <v/>
      </c>
      <c r="CR792">
        <f>(ROUND((ROUND(((ET792)*1),0)*BB792),0)+ROUND((ROUND(((AE792-(EU792))*1),0)*BS792),0))</f>
        <v/>
      </c>
      <c r="CS792">
        <f>(ROUND((ROUND(((EU792)*1),0)*BS792),0)+ROUND((ROUND(((AE792-(EU792))*1),0)*BS792),0))</f>
        <v/>
      </c>
      <c r="CT792">
        <f>AF792*BA792</f>
        <v/>
      </c>
      <c r="CU792">
        <f>AG792</f>
        <v/>
      </c>
      <c r="CV792">
        <f>AH792</f>
        <v/>
      </c>
      <c r="CW792">
        <f>AI792</f>
        <v/>
      </c>
      <c r="CX792">
        <f>AJ792</f>
        <v/>
      </c>
      <c r="CY792">
        <f>(((S792+R792)*AT792)/100)</f>
        <v/>
      </c>
      <c r="CZ792">
        <f>(((S792+R792)*AU792)/100)</f>
        <v/>
      </c>
      <c r="DC792" t="inlineStr"/>
      <c r="DD792" t="inlineStr"/>
      <c r="DE792" t="inlineStr"/>
      <c r="DF792" t="inlineStr"/>
      <c r="DG792" t="inlineStr"/>
      <c r="DH792" t="inlineStr"/>
      <c r="DI792" t="inlineStr"/>
      <c r="DJ792" t="inlineStr"/>
      <c r="DK792" t="inlineStr"/>
      <c r="DL792" t="inlineStr"/>
      <c r="DM792" t="inlineStr"/>
      <c r="DN792" t="n">
        <v>0</v>
      </c>
      <c r="DO792" t="n">
        <v>0</v>
      </c>
      <c r="DP792" t="n">
        <v>1</v>
      </c>
      <c r="DQ792" t="n">
        <v>1</v>
      </c>
      <c r="DU792" t="n">
        <v>1010</v>
      </c>
      <c r="DV792" t="inlineStr">
        <is>
          <t>10 шт.</t>
        </is>
      </c>
      <c r="DW792" t="inlineStr">
        <is>
          <t>10 шт.</t>
        </is>
      </c>
      <c r="DX792" t="n">
        <v>10</v>
      </c>
      <c r="DZ792" t="inlineStr"/>
      <c r="EA792" t="inlineStr"/>
      <c r="EB792" t="inlineStr"/>
      <c r="EC792" t="inlineStr"/>
      <c r="EE792" t="n">
        <v>78725882</v>
      </c>
      <c r="EF792" t="n">
        <v>2</v>
      </c>
      <c r="EG792" t="inlineStr">
        <is>
          <t>Общестроительные работы</t>
        </is>
      </c>
      <c r="EH792" t="n">
        <v>16</v>
      </c>
      <c r="EI7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92" t="n">
        <v>1</v>
      </c>
      <c r="EK792" t="n">
        <v>16001</v>
      </c>
      <c r="EL792" t="inlineStr">
        <is>
          <t>Трубопроводы внутренние</t>
        </is>
      </c>
      <c r="EM792" t="inlineStr">
        <is>
          <t>ФЕР-16</t>
        </is>
      </c>
      <c r="EO792" t="inlineStr"/>
      <c r="EQ792" t="n">
        <v>0</v>
      </c>
      <c r="ER792" t="n">
        <v>10.1</v>
      </c>
      <c r="ES792" t="n">
        <v>10.1</v>
      </c>
      <c r="ET792" t="n">
        <v>0</v>
      </c>
      <c r="EU792" t="n">
        <v>0</v>
      </c>
      <c r="EV792" t="n">
        <v>0</v>
      </c>
      <c r="EW792" t="n">
        <v>0</v>
      </c>
      <c r="EX792" t="n">
        <v>0</v>
      </c>
      <c r="FQ792" t="n">
        <v>0</v>
      </c>
      <c r="FR792" t="n">
        <v>0</v>
      </c>
      <c r="FS792" t="n">
        <v>0</v>
      </c>
      <c r="FX792" t="n">
        <v>121</v>
      </c>
      <c r="FY792" t="n">
        <v>72</v>
      </c>
      <c r="GA792" t="inlineStr"/>
      <c r="GD792" t="n">
        <v>1</v>
      </c>
      <c r="GF792" t="n">
        <v>-676915284</v>
      </c>
      <c r="GG792" t="n">
        <v>2</v>
      </c>
      <c r="GH792" t="n">
        <v>1</v>
      </c>
      <c r="GI792" t="n">
        <v>2</v>
      </c>
      <c r="GJ792" t="n">
        <v>0</v>
      </c>
      <c r="GK792" t="n">
        <v>0</v>
      </c>
      <c r="GL792">
        <f>ROUND(IF(AND(BH792=3,BI792=3,FS792&lt;&gt;0),P792,0),0)</f>
        <v/>
      </c>
      <c r="GM792">
        <f>ROUND(O792+X792+Y792,0)+GX792</f>
        <v/>
      </c>
      <c r="GN792">
        <f>IF(OR(BI792=0,BI792=1),GM792-GX792,0)</f>
        <v/>
      </c>
      <c r="GO792">
        <f>IF(BI792=2,GM792-GX792,0)</f>
        <v/>
      </c>
      <c r="GP792">
        <f>IF(BI792=4,GM792-GX792,0)</f>
        <v/>
      </c>
      <c r="GR792" t="n">
        <v>0</v>
      </c>
      <c r="GS792" t="n">
        <v>3</v>
      </c>
      <c r="GT792" t="n">
        <v>0</v>
      </c>
      <c r="GU792" t="inlineStr"/>
      <c r="GV792">
        <f>ROUND((GT792),2)</f>
        <v/>
      </c>
      <c r="GW792" t="n">
        <v>1</v>
      </c>
      <c r="GX792">
        <f>ROUND(HC792*I792,0)</f>
        <v/>
      </c>
      <c r="HA792" t="n">
        <v>0</v>
      </c>
      <c r="HB792" t="n">
        <v>0</v>
      </c>
      <c r="HC792">
        <f>GV792*GW792</f>
        <v/>
      </c>
      <c r="HE792" t="inlineStr"/>
      <c r="HF792" t="inlineStr"/>
      <c r="HM792" t="inlineStr"/>
      <c r="HN792" t="inlineStr">
        <is>
          <t>Пр/812-016.0-1</t>
        </is>
      </c>
      <c r="HO792" t="inlineStr">
        <is>
          <t>Пр/774-016.0</t>
        </is>
      </c>
      <c r="HP7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9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92" t="n">
        <v>0</v>
      </c>
      <c r="IK792" t="n">
        <v>0</v>
      </c>
    </row>
    <row r="793">
      <c r="A793" t="n">
        <v>17</v>
      </c>
      <c r="B793" t="n">
        <v>0</v>
      </c>
      <c r="C793">
        <f>ROW(SmtRes!A317)</f>
        <v/>
      </c>
      <c r="D793">
        <f>ROW(EtalonRes!A309)</f>
        <v/>
      </c>
      <c r="E793" t="inlineStr">
        <is>
          <t>5</t>
        </is>
      </c>
      <c r="F793" t="inlineStr">
        <is>
          <t>65-9-11</t>
        </is>
      </c>
      <c r="G793" t="inlineStr">
        <is>
          <t>Замена внутренних трубопроводов водоснабжения из стальных труб на многослойные металл-полимерные трубы диаметром до 32 мм</t>
        </is>
      </c>
      <c r="H793" t="inlineStr">
        <is>
          <t>100 м трубопровода</t>
        </is>
      </c>
      <c r="I793">
        <f>ROUND(ROUND(10/100,4),7)</f>
        <v/>
      </c>
      <c r="J793" t="n">
        <v>0</v>
      </c>
      <c r="K793">
        <f>ROUND(ROUND(10/100,4),7)</f>
        <v/>
      </c>
      <c r="O793">
        <f>ROUND(CP793,0)</f>
        <v/>
      </c>
      <c r="P793">
        <f>ROUND(CQ793*I793,0)</f>
        <v/>
      </c>
      <c r="Q793">
        <f>(ROUND((ROUND(((ET793)*I793),0)*BB793),0)+ROUND((ROUND(((AE793-(EU793))*I793),0)*BS793),0))</f>
        <v/>
      </c>
      <c r="R793">
        <f>(ROUND((ROUND(((EU793)*I793),0)*BS793),0)+ROUND((ROUND(((AE793-(EU793))*I793),0)*BS793),0))</f>
        <v/>
      </c>
      <c r="S793">
        <f>ROUND(CT793*I793,0)</f>
        <v/>
      </c>
      <c r="T793">
        <f>ROUND(CU793*I793,0)</f>
        <v/>
      </c>
      <c r="U793">
        <f>ROUND(CV793*I793,7)</f>
        <v/>
      </c>
      <c r="V793">
        <f>ROUND(CW793*I793,7)</f>
        <v/>
      </c>
      <c r="W793">
        <f>ROUND(CX793*I793,0)</f>
        <v/>
      </c>
      <c r="X793">
        <f>ROUND(CY793,0)</f>
        <v/>
      </c>
      <c r="Y793">
        <f>ROUND(CZ793,0)</f>
        <v/>
      </c>
      <c r="AA793" t="n">
        <v>78855224</v>
      </c>
      <c r="AB793">
        <f>ROUND((AC793+AD793+AF793),2)</f>
        <v/>
      </c>
      <c r="AC793">
        <f>ROUND((ES793),2)</f>
        <v/>
      </c>
      <c r="AD793">
        <f>ROUND((((ET793)-(EU793))+AE793),2)</f>
        <v/>
      </c>
      <c r="AE793">
        <f>ROUND((EU793),2)</f>
        <v/>
      </c>
      <c r="AF793">
        <f>ROUND((EV793),2)</f>
        <v/>
      </c>
      <c r="AG793">
        <f>ROUND((AP793),2)</f>
        <v/>
      </c>
      <c r="AH793">
        <f>(EW793)</f>
        <v/>
      </c>
      <c r="AI793">
        <f>(EX793)</f>
        <v/>
      </c>
      <c r="AJ793">
        <f>(AS793)</f>
        <v/>
      </c>
      <c r="AK793" t="n">
        <v>3697.44</v>
      </c>
      <c r="AL793" t="n">
        <v>2141.76</v>
      </c>
      <c r="AM793" t="n">
        <v>64.58</v>
      </c>
      <c r="AN793" t="n">
        <v>0</v>
      </c>
      <c r="AO793" t="n">
        <v>1491.1</v>
      </c>
      <c r="AP793" t="n">
        <v>0</v>
      </c>
      <c r="AQ793" t="n">
        <v>155</v>
      </c>
      <c r="AR793" t="n">
        <v>0</v>
      </c>
      <c r="AS793" t="n">
        <v>0</v>
      </c>
      <c r="AT793" t="n">
        <v>103</v>
      </c>
      <c r="AU793" t="n">
        <v>52</v>
      </c>
      <c r="AV793" t="n">
        <v>1</v>
      </c>
      <c r="AW793" t="n">
        <v>1</v>
      </c>
      <c r="AZ793" t="n">
        <v>1</v>
      </c>
      <c r="BA793" t="n">
        <v>52.25</v>
      </c>
      <c r="BB793" t="n">
        <v>21.25</v>
      </c>
      <c r="BC793" t="n">
        <v>7.42</v>
      </c>
      <c r="BD793" t="inlineStr"/>
      <c r="BE793" t="inlineStr"/>
      <c r="BF793" t="inlineStr"/>
      <c r="BG793" t="inlineStr"/>
      <c r="BH793" t="n">
        <v>0</v>
      </c>
      <c r="BI793" t="n">
        <v>1</v>
      </c>
      <c r="BJ793" t="inlineStr">
        <is>
          <t>ТЕРр Московской обл., 65-9-11, приказ Минстроя России №675/пр от 28.02.2017 № 263/пр</t>
        </is>
      </c>
      <c r="BM793" t="n">
        <v>65007</v>
      </c>
      <c r="BN793" t="n">
        <v>0</v>
      </c>
      <c r="BO793" t="inlineStr">
        <is>
          <t>65-9-11</t>
        </is>
      </c>
      <c r="BP793" t="n">
        <v>1</v>
      </c>
      <c r="BQ793" t="n">
        <v>6</v>
      </c>
      <c r="BR793" t="n">
        <v>0</v>
      </c>
      <c r="BS793" t="n">
        <v>52.25</v>
      </c>
      <c r="BT793" t="n">
        <v>1</v>
      </c>
      <c r="BU793" t="n">
        <v>1</v>
      </c>
      <c r="BV793" t="n">
        <v>1</v>
      </c>
      <c r="BW793" t="n">
        <v>1</v>
      </c>
      <c r="BX793" t="n">
        <v>1</v>
      </c>
      <c r="BY793" t="inlineStr"/>
      <c r="BZ793" t="n">
        <v>103</v>
      </c>
      <c r="CA793" t="n">
        <v>52</v>
      </c>
      <c r="CB793" t="inlineStr"/>
      <c r="CE793" t="n">
        <v>12</v>
      </c>
      <c r="CF793" t="n">
        <v>0</v>
      </c>
      <c r="CG793" t="n">
        <v>0</v>
      </c>
      <c r="CM793" t="n">
        <v>0</v>
      </c>
      <c r="CN793" t="inlineStr"/>
      <c r="CO793" t="n">
        <v>0</v>
      </c>
      <c r="CP793">
        <f>(P793+Q793+S793)</f>
        <v/>
      </c>
      <c r="CQ793">
        <f>AC793*BC793</f>
        <v/>
      </c>
      <c r="CR793">
        <f>(ROUND((ROUND(((ET793)*1),0)*BB793),0)+ROUND((ROUND(((AE793-(EU793))*1),0)*BS793),0))</f>
        <v/>
      </c>
      <c r="CS793">
        <f>(ROUND((ROUND(((EU793)*1),0)*BS793),0)+ROUND((ROUND(((AE793-(EU793))*1),0)*BS793),0))</f>
        <v/>
      </c>
      <c r="CT793">
        <f>AF793*BA793</f>
        <v/>
      </c>
      <c r="CU793">
        <f>AG793</f>
        <v/>
      </c>
      <c r="CV793">
        <f>AH793</f>
        <v/>
      </c>
      <c r="CW793">
        <f>AI793</f>
        <v/>
      </c>
      <c r="CX793">
        <f>AJ793</f>
        <v/>
      </c>
      <c r="CY793">
        <f>(((S793+R793)*AT793)/100)</f>
        <v/>
      </c>
      <c r="CZ793">
        <f>(((S793+R793)*AU793)/100)</f>
        <v/>
      </c>
      <c r="DC793" t="inlineStr"/>
      <c r="DD793" t="inlineStr"/>
      <c r="DE793" t="inlineStr"/>
      <c r="DF793" t="inlineStr"/>
      <c r="DG793" t="inlineStr"/>
      <c r="DH793" t="inlineStr"/>
      <c r="DI793" t="inlineStr"/>
      <c r="DJ793" t="inlineStr"/>
      <c r="DK793" t="inlineStr"/>
      <c r="DL793" t="inlineStr"/>
      <c r="DM793" t="inlineStr"/>
      <c r="DN793" t="n">
        <v>0</v>
      </c>
      <c r="DO793" t="n">
        <v>0</v>
      </c>
      <c r="DP793" t="n">
        <v>1</v>
      </c>
      <c r="DQ793" t="n">
        <v>1</v>
      </c>
      <c r="DU793" t="n">
        <v>1013</v>
      </c>
      <c r="DV793" t="inlineStr">
        <is>
          <t>100 м трубопровода</t>
        </is>
      </c>
      <c r="DW793" t="inlineStr">
        <is>
          <t>100 м трубопровода</t>
        </is>
      </c>
      <c r="DX793" t="n">
        <v>1</v>
      </c>
      <c r="DZ793" t="inlineStr"/>
      <c r="EA793" t="inlineStr"/>
      <c r="EB793" t="inlineStr"/>
      <c r="EC793" t="inlineStr"/>
      <c r="EE793" t="n">
        <v>78726000</v>
      </c>
      <c r="EF793" t="n">
        <v>6</v>
      </c>
      <c r="EG793" t="inlineStr">
        <is>
          <t>Ремонтно-строительные работы</t>
        </is>
      </c>
      <c r="EH793" t="n">
        <v>99</v>
      </c>
      <c r="EI793" t="inlineStr">
        <is>
          <t>Внутренние санитарно-технические работы</t>
        </is>
      </c>
      <c r="EJ793" t="n">
        <v>1</v>
      </c>
      <c r="EK793" t="n">
        <v>65007</v>
      </c>
      <c r="EL793" t="inlineStr">
        <is>
          <t>Внутренние санитарнотехнические работы: смена труб, санприборов, запорной арматуры и другое</t>
        </is>
      </c>
      <c r="EM793" t="inlineStr">
        <is>
          <t>рФЕР-65</t>
        </is>
      </c>
      <c r="EO793" t="inlineStr"/>
      <c r="EQ793" t="n">
        <v>0</v>
      </c>
      <c r="ER793" t="n">
        <v>3697.44</v>
      </c>
      <c r="ES793" t="n">
        <v>2141.76</v>
      </c>
      <c r="ET793" t="n">
        <v>64.58</v>
      </c>
      <c r="EU793" t="n">
        <v>0</v>
      </c>
      <c r="EV793" t="n">
        <v>1491.1</v>
      </c>
      <c r="EW793" t="n">
        <v>155</v>
      </c>
      <c r="EX793" t="n">
        <v>0</v>
      </c>
      <c r="EY793" t="n">
        <v>0</v>
      </c>
      <c r="FQ793" t="n">
        <v>0</v>
      </c>
      <c r="FR793" t="n">
        <v>0</v>
      </c>
      <c r="FS793" t="n">
        <v>0</v>
      </c>
      <c r="FX793" t="n">
        <v>103</v>
      </c>
      <c r="FY793" t="n">
        <v>52</v>
      </c>
      <c r="GA793" t="inlineStr"/>
      <c r="GD793" t="n">
        <v>1</v>
      </c>
      <c r="GF793" t="n">
        <v>-844285661</v>
      </c>
      <c r="GG793" t="n">
        <v>2</v>
      </c>
      <c r="GH793" t="n">
        <v>1</v>
      </c>
      <c r="GI793" t="n">
        <v>2</v>
      </c>
      <c r="GJ793" t="n">
        <v>0</v>
      </c>
      <c r="GK793" t="n">
        <v>0</v>
      </c>
      <c r="GL793">
        <f>ROUND(IF(AND(BH793=3,BI793=3,FS793&lt;&gt;0),P793,0),0)</f>
        <v/>
      </c>
      <c r="GM793">
        <f>ROUND(O793+X793+Y793,0)+GX793</f>
        <v/>
      </c>
      <c r="GN793">
        <f>IF(OR(BI793=0,BI793=1),GM793-GX793,0)</f>
        <v/>
      </c>
      <c r="GO793">
        <f>IF(BI793=2,GM793-GX793,0)</f>
        <v/>
      </c>
      <c r="GP793">
        <f>IF(BI793=4,GM793-GX793,0)</f>
        <v/>
      </c>
      <c r="GR793" t="n">
        <v>0</v>
      </c>
      <c r="GS793" t="n">
        <v>3</v>
      </c>
      <c r="GT793" t="n">
        <v>0</v>
      </c>
      <c r="GU793" t="inlineStr"/>
      <c r="GV793">
        <f>ROUND((GT793),2)</f>
        <v/>
      </c>
      <c r="GW793" t="n">
        <v>1</v>
      </c>
      <c r="GX793">
        <f>ROUND(HC793*I793,0)</f>
        <v/>
      </c>
      <c r="HA793" t="n">
        <v>0</v>
      </c>
      <c r="HB793" t="n">
        <v>0</v>
      </c>
      <c r="HC793">
        <f>GV793*GW793</f>
        <v/>
      </c>
      <c r="HE793" t="inlineStr"/>
      <c r="HF793" t="inlineStr"/>
      <c r="HM793" t="inlineStr"/>
      <c r="HN793" t="inlineStr">
        <is>
          <t>Пр/812-099.2-1</t>
        </is>
      </c>
      <c r="HO793" t="inlineStr">
        <is>
          <t>Пр/774-099.2</t>
        </is>
      </c>
      <c r="HP793" t="inlineStr">
        <is>
          <t>Внутренние санитарнотехнические работы: смена труб, санприборов, запорной арматуры и другое</t>
        </is>
      </c>
      <c r="HQ793" t="inlineStr">
        <is>
          <t>Внутренние санитарнотехнические работы: смена труб, санприборов, запорной арматуры и другое</t>
        </is>
      </c>
      <c r="HS793" t="n">
        <v>0</v>
      </c>
      <c r="IK793" t="n">
        <v>0</v>
      </c>
    </row>
    <row r="794">
      <c r="A794" t="n">
        <v>18</v>
      </c>
      <c r="B794" t="n">
        <v>0</v>
      </c>
      <c r="C794" t="n">
        <v>317</v>
      </c>
      <c r="E794" t="inlineStr">
        <is>
          <t>5,1</t>
        </is>
      </c>
      <c r="F794" t="inlineStr">
        <is>
          <t>507-5058</t>
        </is>
      </c>
      <c r="G794" t="inlineStr">
        <is>
          <t>Муфта полипропиленовая переходная диаметром 32х25 мм</t>
        </is>
      </c>
      <c r="H794" t="inlineStr">
        <is>
          <t>10 шт.</t>
        </is>
      </c>
      <c r="I794">
        <f>I793*J794</f>
        <v/>
      </c>
      <c r="J794" t="n">
        <v>1</v>
      </c>
      <c r="K794" t="n">
        <v>1</v>
      </c>
      <c r="O794">
        <f>ROUND(CP794,0)</f>
        <v/>
      </c>
      <c r="P794">
        <f>ROUND(CQ794*I794,0)</f>
        <v/>
      </c>
      <c r="Q794">
        <f>(ROUND((ROUND(((ET794)*I794),0)*BB794),0)+ROUND((ROUND(((AE794-(EU794))*I794),0)*BS794),0))</f>
        <v/>
      </c>
      <c r="R794">
        <f>(ROUND((ROUND(((EU794)*I794),0)*BS794),0)+ROUND((ROUND(((AE794-(EU794))*I794),0)*BS794),0))</f>
        <v/>
      </c>
      <c r="S794">
        <f>ROUND(CT794*I794,0)</f>
        <v/>
      </c>
      <c r="T794">
        <f>ROUND(CU794*I794,0)</f>
        <v/>
      </c>
      <c r="U794">
        <f>ROUND(CV794*I794,7)</f>
        <v/>
      </c>
      <c r="V794">
        <f>ROUND(CW794*I794,7)</f>
        <v/>
      </c>
      <c r="W794">
        <f>ROUND(CX794*I794,0)</f>
        <v/>
      </c>
      <c r="X794">
        <f>ROUND(CY794,0)</f>
        <v/>
      </c>
      <c r="Y794">
        <f>ROUND(CZ794,0)</f>
        <v/>
      </c>
      <c r="AA794" t="n">
        <v>78855224</v>
      </c>
      <c r="AB794">
        <f>ROUND((AC794+AD794+AF794),2)</f>
        <v/>
      </c>
      <c r="AC794">
        <f>ROUND((ES794),2)</f>
        <v/>
      </c>
      <c r="AD794">
        <f>ROUND((((ET794)-(EU794))+AE794),2)</f>
        <v/>
      </c>
      <c r="AE794">
        <f>ROUND((EU794),2)</f>
        <v/>
      </c>
      <c r="AF794">
        <f>ROUND((EV794),2)</f>
        <v/>
      </c>
      <c r="AG794">
        <f>ROUND((AP794),2)</f>
        <v/>
      </c>
      <c r="AH794">
        <f>(EW794)</f>
        <v/>
      </c>
      <c r="AI794">
        <f>(EX794)</f>
        <v/>
      </c>
      <c r="AJ794">
        <f>(AS794)</f>
        <v/>
      </c>
      <c r="AK794" t="n">
        <v>13.8</v>
      </c>
      <c r="AL794" t="n">
        <v>13.8</v>
      </c>
      <c r="AM794" t="n">
        <v>0</v>
      </c>
      <c r="AN794" t="n">
        <v>0</v>
      </c>
      <c r="AO794" t="n">
        <v>0</v>
      </c>
      <c r="AP794" t="n">
        <v>0</v>
      </c>
      <c r="AQ794" t="n">
        <v>0</v>
      </c>
      <c r="AR794" t="n">
        <v>0</v>
      </c>
      <c r="AS794" t="n">
        <v>0.01</v>
      </c>
      <c r="AT794" t="n">
        <v>103</v>
      </c>
      <c r="AU794" t="n">
        <v>52</v>
      </c>
      <c r="AV794" t="n">
        <v>1</v>
      </c>
      <c r="AW794" t="n">
        <v>1</v>
      </c>
      <c r="AZ794" t="n">
        <v>1</v>
      </c>
      <c r="BA794" t="n">
        <v>1</v>
      </c>
      <c r="BB794" t="n">
        <v>1</v>
      </c>
      <c r="BC794" t="n">
        <v>6.18</v>
      </c>
      <c r="BD794" t="inlineStr"/>
      <c r="BE794" t="inlineStr"/>
      <c r="BF794" t="inlineStr"/>
      <c r="BG794" t="inlineStr"/>
      <c r="BH794" t="n">
        <v>3</v>
      </c>
      <c r="BI794" t="n">
        <v>1</v>
      </c>
      <c r="BJ794" t="inlineStr">
        <is>
          <t>ТССЦ Московской обл., 507-5058, приказ Минстроя России №675/пр от 28.02.2017 № 258/пр</t>
        </is>
      </c>
      <c r="BM794" t="n">
        <v>65007</v>
      </c>
      <c r="BN794" t="n">
        <v>0</v>
      </c>
      <c r="BO794" t="inlineStr">
        <is>
          <t>507-5058</t>
        </is>
      </c>
      <c r="BP794" t="n">
        <v>1</v>
      </c>
      <c r="BQ794" t="n">
        <v>6</v>
      </c>
      <c r="BR794" t="n">
        <v>0</v>
      </c>
      <c r="BS794" t="n">
        <v>1</v>
      </c>
      <c r="BT794" t="n">
        <v>1</v>
      </c>
      <c r="BU794" t="n">
        <v>1</v>
      </c>
      <c r="BV794" t="n">
        <v>1</v>
      </c>
      <c r="BW794" t="n">
        <v>1</v>
      </c>
      <c r="BX794" t="n">
        <v>1</v>
      </c>
      <c r="BY794" t="inlineStr"/>
      <c r="BZ794" t="n">
        <v>103</v>
      </c>
      <c r="CA794" t="n">
        <v>52</v>
      </c>
      <c r="CB794" t="inlineStr"/>
      <c r="CE794" t="n">
        <v>12</v>
      </c>
      <c r="CF794" t="n">
        <v>0</v>
      </c>
      <c r="CG794" t="n">
        <v>0</v>
      </c>
      <c r="CM794" t="n">
        <v>0</v>
      </c>
      <c r="CN794" t="inlineStr"/>
      <c r="CO794" t="n">
        <v>0</v>
      </c>
      <c r="CP794">
        <f>(P794+Q794+S794)</f>
        <v/>
      </c>
      <c r="CQ794">
        <f>AC794*BC794</f>
        <v/>
      </c>
      <c r="CR794">
        <f>(ROUND((ROUND(((ET794)*1),0)*BB794),0)+ROUND((ROUND(((AE794-(EU794))*1),0)*BS794),0))</f>
        <v/>
      </c>
      <c r="CS794">
        <f>(ROUND((ROUND(((EU794)*1),0)*BS794),0)+ROUND((ROUND(((AE794-(EU794))*1),0)*BS794),0))</f>
        <v/>
      </c>
      <c r="CT794">
        <f>AF794*BA794</f>
        <v/>
      </c>
      <c r="CU794">
        <f>AG794</f>
        <v/>
      </c>
      <c r="CV794">
        <f>AH794</f>
        <v/>
      </c>
      <c r="CW794">
        <f>AI794</f>
        <v/>
      </c>
      <c r="CX794">
        <f>AJ794</f>
        <v/>
      </c>
      <c r="CY794">
        <f>(((S794+R794)*AT794)/100)</f>
        <v/>
      </c>
      <c r="CZ794">
        <f>(((S794+R794)*AU794)/100)</f>
        <v/>
      </c>
      <c r="DC794" t="inlineStr"/>
      <c r="DD794" t="inlineStr"/>
      <c r="DE794" t="inlineStr"/>
      <c r="DF794" t="inlineStr"/>
      <c r="DG794" t="inlineStr"/>
      <c r="DH794" t="inlineStr"/>
      <c r="DI794" t="inlineStr"/>
      <c r="DJ794" t="inlineStr"/>
      <c r="DK794" t="inlineStr"/>
      <c r="DL794" t="inlineStr"/>
      <c r="DM794" t="inlineStr"/>
      <c r="DN794" t="n">
        <v>0</v>
      </c>
      <c r="DO794" t="n">
        <v>0</v>
      </c>
      <c r="DP794" t="n">
        <v>1</v>
      </c>
      <c r="DQ794" t="n">
        <v>1</v>
      </c>
      <c r="DU794" t="n">
        <v>1010</v>
      </c>
      <c r="DV794" t="inlineStr">
        <is>
          <t>10 шт.</t>
        </is>
      </c>
      <c r="DW794" t="inlineStr">
        <is>
          <t>10 шт.</t>
        </is>
      </c>
      <c r="DX794" t="n">
        <v>10</v>
      </c>
      <c r="DZ794" t="inlineStr"/>
      <c r="EA794" t="inlineStr"/>
      <c r="EB794" t="inlineStr"/>
      <c r="EC794" t="inlineStr"/>
      <c r="EE794" t="n">
        <v>78726000</v>
      </c>
      <c r="EF794" t="n">
        <v>6</v>
      </c>
      <c r="EG794" t="inlineStr">
        <is>
          <t>Ремонтно-строительные работы</t>
        </is>
      </c>
      <c r="EH794" t="n">
        <v>99</v>
      </c>
      <c r="EI794" t="inlineStr">
        <is>
          <t>Внутренние санитарно-технические работы</t>
        </is>
      </c>
      <c r="EJ794" t="n">
        <v>1</v>
      </c>
      <c r="EK794" t="n">
        <v>65007</v>
      </c>
      <c r="EL794" t="inlineStr">
        <is>
          <t>Внутренние санитарнотехнические работы: смена труб, санприборов, запорной арматуры и другое</t>
        </is>
      </c>
      <c r="EM794" t="inlineStr">
        <is>
          <t>рФЕР-65</t>
        </is>
      </c>
      <c r="EO794" t="inlineStr"/>
      <c r="EQ794" t="n">
        <v>0</v>
      </c>
      <c r="ER794" t="n">
        <v>13.8</v>
      </c>
      <c r="ES794" t="n">
        <v>13.8</v>
      </c>
      <c r="ET794" t="n">
        <v>0</v>
      </c>
      <c r="EU794" t="n">
        <v>0</v>
      </c>
      <c r="EV794" t="n">
        <v>0</v>
      </c>
      <c r="EW794" t="n">
        <v>0</v>
      </c>
      <c r="EX794" t="n">
        <v>0</v>
      </c>
      <c r="FQ794" t="n">
        <v>0</v>
      </c>
      <c r="FR794" t="n">
        <v>0</v>
      </c>
      <c r="FS794" t="n">
        <v>0</v>
      </c>
      <c r="FX794" t="n">
        <v>103</v>
      </c>
      <c r="FY794" t="n">
        <v>52</v>
      </c>
      <c r="GA794" t="inlineStr"/>
      <c r="GD794" t="n">
        <v>1</v>
      </c>
      <c r="GF794" t="n">
        <v>241276038</v>
      </c>
      <c r="GG794" t="n">
        <v>2</v>
      </c>
      <c r="GH794" t="n">
        <v>1</v>
      </c>
      <c r="GI794" t="n">
        <v>2</v>
      </c>
      <c r="GJ794" t="n">
        <v>0</v>
      </c>
      <c r="GK794" t="n">
        <v>0</v>
      </c>
      <c r="GL794">
        <f>ROUND(IF(AND(BH794=3,BI794=3,FS794&lt;&gt;0),P794,0),0)</f>
        <v/>
      </c>
      <c r="GM794">
        <f>ROUND(O794+X794+Y794,0)+GX794</f>
        <v/>
      </c>
      <c r="GN794">
        <f>IF(OR(BI794=0,BI794=1),GM794-GX794,0)</f>
        <v/>
      </c>
      <c r="GO794">
        <f>IF(BI794=2,GM794-GX794,0)</f>
        <v/>
      </c>
      <c r="GP794">
        <f>IF(BI794=4,GM794-GX794,0)</f>
        <v/>
      </c>
      <c r="GR794" t="n">
        <v>0</v>
      </c>
      <c r="GS794" t="n">
        <v>3</v>
      </c>
      <c r="GT794" t="n">
        <v>0</v>
      </c>
      <c r="GU794" t="inlineStr"/>
      <c r="GV794">
        <f>ROUND((GT794),2)</f>
        <v/>
      </c>
      <c r="GW794" t="n">
        <v>1</v>
      </c>
      <c r="GX794">
        <f>ROUND(HC794*I794,0)</f>
        <v/>
      </c>
      <c r="HA794" t="n">
        <v>0</v>
      </c>
      <c r="HB794" t="n">
        <v>0</v>
      </c>
      <c r="HC794">
        <f>GV794*GW794</f>
        <v/>
      </c>
      <c r="HE794" t="inlineStr"/>
      <c r="HF794" t="inlineStr"/>
      <c r="HM794" t="inlineStr"/>
      <c r="HN794" t="inlineStr">
        <is>
          <t>Пр/812-099.2-1</t>
        </is>
      </c>
      <c r="HO794" t="inlineStr">
        <is>
          <t>Пр/774-099.2</t>
        </is>
      </c>
      <c r="HP794" t="inlineStr">
        <is>
          <t>Внутренние санитарнотехнические работы: смена труб, санприборов, запорной арматуры и другое</t>
        </is>
      </c>
      <c r="HQ794" t="inlineStr">
        <is>
          <t>Внутренние санитарнотехнические работы: смена труб, санприборов, запорной арматуры и другое</t>
        </is>
      </c>
      <c r="HS794" t="n">
        <v>0</v>
      </c>
      <c r="IK794" t="n">
        <v>0</v>
      </c>
    </row>
    <row r="795">
      <c r="A795" t="n">
        <v>18</v>
      </c>
      <c r="B795" t="n">
        <v>0</v>
      </c>
      <c r="C795" t="n">
        <v>316</v>
      </c>
      <c r="E795" t="inlineStr">
        <is>
          <t>5,2</t>
        </is>
      </c>
      <c r="F795" t="inlineStr">
        <is>
          <t>507-5056</t>
        </is>
      </c>
      <c r="G795" t="inlineStr">
        <is>
          <t>Муфта полипропиленовая переходная диаметром 25х20 мм ( прим 32мм)</t>
        </is>
      </c>
      <c r="H795" t="inlineStr">
        <is>
          <t>10 шт.</t>
        </is>
      </c>
      <c r="I795">
        <f>I793*J795</f>
        <v/>
      </c>
      <c r="J795" t="n">
        <v>4</v>
      </c>
      <c r="K795" t="n">
        <v>4</v>
      </c>
      <c r="O795">
        <f>ROUND(CP795,0)</f>
        <v/>
      </c>
      <c r="P795">
        <f>ROUND(CQ795*I795,0)</f>
        <v/>
      </c>
      <c r="Q795">
        <f>(ROUND((ROUND(((ET795)*I795),0)*BB795),0)+ROUND((ROUND(((AE795-(EU795))*I795),0)*BS795),0))</f>
        <v/>
      </c>
      <c r="R795">
        <f>(ROUND((ROUND(((EU795)*I795),0)*BS795),0)+ROUND((ROUND(((AE795-(EU795))*I795),0)*BS795),0))</f>
        <v/>
      </c>
      <c r="S795">
        <f>ROUND(CT795*I795,0)</f>
        <v/>
      </c>
      <c r="T795">
        <f>ROUND(CU795*I795,0)</f>
        <v/>
      </c>
      <c r="U795">
        <f>ROUND(CV795*I795,7)</f>
        <v/>
      </c>
      <c r="V795">
        <f>ROUND(CW795*I795,7)</f>
        <v/>
      </c>
      <c r="W795">
        <f>ROUND(CX795*I795,0)</f>
        <v/>
      </c>
      <c r="X795">
        <f>ROUND(CY795,0)</f>
        <v/>
      </c>
      <c r="Y795">
        <f>ROUND(CZ795,0)</f>
        <v/>
      </c>
      <c r="AA795" t="n">
        <v>78855224</v>
      </c>
      <c r="AB795">
        <f>ROUND((AC795+AD795+AF795),2)</f>
        <v/>
      </c>
      <c r="AC795">
        <f>ROUND((ES795),2)</f>
        <v/>
      </c>
      <c r="AD795">
        <f>ROUND((((ET795)-(EU795))+AE795),2)</f>
        <v/>
      </c>
      <c r="AE795">
        <f>ROUND((EU795),2)</f>
        <v/>
      </c>
      <c r="AF795">
        <f>ROUND((EV795),2)</f>
        <v/>
      </c>
      <c r="AG795">
        <f>ROUND((AP795),2)</f>
        <v/>
      </c>
      <c r="AH795">
        <f>(EW795)</f>
        <v/>
      </c>
      <c r="AI795">
        <f>(EX795)</f>
        <v/>
      </c>
      <c r="AJ795">
        <f>(AS795)</f>
        <v/>
      </c>
      <c r="AK795" t="n">
        <v>10.1</v>
      </c>
      <c r="AL795" t="n">
        <v>10.1</v>
      </c>
      <c r="AM795" t="n">
        <v>0</v>
      </c>
      <c r="AN795" t="n">
        <v>0</v>
      </c>
      <c r="AO795" t="n">
        <v>0</v>
      </c>
      <c r="AP795" t="n">
        <v>0</v>
      </c>
      <c r="AQ795" t="n">
        <v>0</v>
      </c>
      <c r="AR795" t="n">
        <v>0</v>
      </c>
      <c r="AS795" t="n">
        <v>0.01</v>
      </c>
      <c r="AT795" t="n">
        <v>103</v>
      </c>
      <c r="AU795" t="n">
        <v>52</v>
      </c>
      <c r="AV795" t="n">
        <v>1</v>
      </c>
      <c r="AW795" t="n">
        <v>1</v>
      </c>
      <c r="AZ795" t="n">
        <v>1</v>
      </c>
      <c r="BA795" t="n">
        <v>1</v>
      </c>
      <c r="BB795" t="n">
        <v>1</v>
      </c>
      <c r="BC795" t="n">
        <v>5.91</v>
      </c>
      <c r="BD795" t="inlineStr"/>
      <c r="BE795" t="inlineStr"/>
      <c r="BF795" t="inlineStr"/>
      <c r="BG795" t="inlineStr"/>
      <c r="BH795" t="n">
        <v>3</v>
      </c>
      <c r="BI795" t="n">
        <v>1</v>
      </c>
      <c r="BJ795" t="inlineStr">
        <is>
          <t>ТССЦ Московской обл., 507-5056, приказ Минстроя России №675/пр от 28.02.2017 № 258/пр</t>
        </is>
      </c>
      <c r="BM795" t="n">
        <v>65007</v>
      </c>
      <c r="BN795" t="n">
        <v>0</v>
      </c>
      <c r="BO795" t="inlineStr">
        <is>
          <t>507-5056</t>
        </is>
      </c>
      <c r="BP795" t="n">
        <v>1</v>
      </c>
      <c r="BQ795" t="n">
        <v>6</v>
      </c>
      <c r="BR795" t="n">
        <v>0</v>
      </c>
      <c r="BS795" t="n">
        <v>1</v>
      </c>
      <c r="BT795" t="n">
        <v>1</v>
      </c>
      <c r="BU795" t="n">
        <v>1</v>
      </c>
      <c r="BV795" t="n">
        <v>1</v>
      </c>
      <c r="BW795" t="n">
        <v>1</v>
      </c>
      <c r="BX795" t="n">
        <v>1</v>
      </c>
      <c r="BY795" t="inlineStr"/>
      <c r="BZ795" t="n">
        <v>103</v>
      </c>
      <c r="CA795" t="n">
        <v>52</v>
      </c>
      <c r="CB795" t="inlineStr"/>
      <c r="CE795" t="n">
        <v>12</v>
      </c>
      <c r="CF795" t="n">
        <v>0</v>
      </c>
      <c r="CG795" t="n">
        <v>0</v>
      </c>
      <c r="CM795" t="n">
        <v>0</v>
      </c>
      <c r="CN795" t="inlineStr"/>
      <c r="CO795" t="n">
        <v>0</v>
      </c>
      <c r="CP795">
        <f>(P795+Q795+S795)</f>
        <v/>
      </c>
      <c r="CQ795">
        <f>AC795*BC795</f>
        <v/>
      </c>
      <c r="CR795">
        <f>(ROUND((ROUND(((ET795)*1),0)*BB795),0)+ROUND((ROUND(((AE795-(EU795))*1),0)*BS795),0))</f>
        <v/>
      </c>
      <c r="CS795">
        <f>(ROUND((ROUND(((EU795)*1),0)*BS795),0)+ROUND((ROUND(((AE795-(EU795))*1),0)*BS795),0))</f>
        <v/>
      </c>
      <c r="CT795">
        <f>AF795*BA795</f>
        <v/>
      </c>
      <c r="CU795">
        <f>AG795</f>
        <v/>
      </c>
      <c r="CV795">
        <f>AH795</f>
        <v/>
      </c>
      <c r="CW795">
        <f>AI795</f>
        <v/>
      </c>
      <c r="CX795">
        <f>AJ795</f>
        <v/>
      </c>
      <c r="CY795">
        <f>(((S795+R795)*AT795)/100)</f>
        <v/>
      </c>
      <c r="CZ795">
        <f>(((S795+R795)*AU795)/100)</f>
        <v/>
      </c>
      <c r="DC795" t="inlineStr"/>
      <c r="DD795" t="inlineStr"/>
      <c r="DE795" t="inlineStr"/>
      <c r="DF795" t="inlineStr"/>
      <c r="DG795" t="inlineStr"/>
      <c r="DH795" t="inlineStr"/>
      <c r="DI795" t="inlineStr"/>
      <c r="DJ795" t="inlineStr"/>
      <c r="DK795" t="inlineStr"/>
      <c r="DL795" t="inlineStr"/>
      <c r="DM795" t="inlineStr"/>
      <c r="DN795" t="n">
        <v>0</v>
      </c>
      <c r="DO795" t="n">
        <v>0</v>
      </c>
      <c r="DP795" t="n">
        <v>1</v>
      </c>
      <c r="DQ795" t="n">
        <v>1</v>
      </c>
      <c r="DU795" t="n">
        <v>1010</v>
      </c>
      <c r="DV795" t="inlineStr">
        <is>
          <t>10 шт.</t>
        </is>
      </c>
      <c r="DW795" t="inlineStr">
        <is>
          <t>10 шт.</t>
        </is>
      </c>
      <c r="DX795" t="n">
        <v>10</v>
      </c>
      <c r="DZ795" t="inlineStr"/>
      <c r="EA795" t="inlineStr"/>
      <c r="EB795" t="inlineStr"/>
      <c r="EC795" t="inlineStr"/>
      <c r="EE795" t="n">
        <v>78726000</v>
      </c>
      <c r="EF795" t="n">
        <v>6</v>
      </c>
      <c r="EG795" t="inlineStr">
        <is>
          <t>Ремонтно-строительные работы</t>
        </is>
      </c>
      <c r="EH795" t="n">
        <v>99</v>
      </c>
      <c r="EI795" t="inlineStr">
        <is>
          <t>Внутренние санитарно-технические работы</t>
        </is>
      </c>
      <c r="EJ795" t="n">
        <v>1</v>
      </c>
      <c r="EK795" t="n">
        <v>65007</v>
      </c>
      <c r="EL795" t="inlineStr">
        <is>
          <t>Внутренние санитарнотехнические работы: смена труб, санприборов, запорной арматуры и другое</t>
        </is>
      </c>
      <c r="EM795" t="inlineStr">
        <is>
          <t>рФЕР-65</t>
        </is>
      </c>
      <c r="EO795" t="inlineStr"/>
      <c r="EQ795" t="n">
        <v>0</v>
      </c>
      <c r="ER795" t="n">
        <v>10.1</v>
      </c>
      <c r="ES795" t="n">
        <v>10.1</v>
      </c>
      <c r="ET795" t="n">
        <v>0</v>
      </c>
      <c r="EU795" t="n">
        <v>0</v>
      </c>
      <c r="EV795" t="n">
        <v>0</v>
      </c>
      <c r="EW795" t="n">
        <v>0</v>
      </c>
      <c r="EX795" t="n">
        <v>0</v>
      </c>
      <c r="FQ795" t="n">
        <v>0</v>
      </c>
      <c r="FR795" t="n">
        <v>0</v>
      </c>
      <c r="FS795" t="n">
        <v>0</v>
      </c>
      <c r="FX795" t="n">
        <v>103</v>
      </c>
      <c r="FY795" t="n">
        <v>52</v>
      </c>
      <c r="GA795" t="inlineStr"/>
      <c r="GD795" t="n">
        <v>1</v>
      </c>
      <c r="GF795" t="n">
        <v>1610323712</v>
      </c>
      <c r="GG795" t="n">
        <v>2</v>
      </c>
      <c r="GH795" t="n">
        <v>1</v>
      </c>
      <c r="GI795" t="n">
        <v>2</v>
      </c>
      <c r="GJ795" t="n">
        <v>0</v>
      </c>
      <c r="GK795" t="n">
        <v>0</v>
      </c>
      <c r="GL795">
        <f>ROUND(IF(AND(BH795=3,BI795=3,FS795&lt;&gt;0),P795,0),0)</f>
        <v/>
      </c>
      <c r="GM795">
        <f>ROUND(O795+X795+Y795,0)+GX795</f>
        <v/>
      </c>
      <c r="GN795">
        <f>IF(OR(BI795=0,BI795=1),GM795-GX795,0)</f>
        <v/>
      </c>
      <c r="GO795">
        <f>IF(BI795=2,GM795-GX795,0)</f>
        <v/>
      </c>
      <c r="GP795">
        <f>IF(BI795=4,GM795-GX795,0)</f>
        <v/>
      </c>
      <c r="GR795" t="n">
        <v>0</v>
      </c>
      <c r="GS795" t="n">
        <v>3</v>
      </c>
      <c r="GT795" t="n">
        <v>0</v>
      </c>
      <c r="GU795" t="inlineStr"/>
      <c r="GV795">
        <f>ROUND((GT795),2)</f>
        <v/>
      </c>
      <c r="GW795" t="n">
        <v>1</v>
      </c>
      <c r="GX795">
        <f>ROUND(HC795*I795,0)</f>
        <v/>
      </c>
      <c r="HA795" t="n">
        <v>0</v>
      </c>
      <c r="HB795" t="n">
        <v>0</v>
      </c>
      <c r="HC795">
        <f>GV795*GW795</f>
        <v/>
      </c>
      <c r="HE795" t="inlineStr"/>
      <c r="HF795" t="inlineStr"/>
      <c r="HM795" t="inlineStr"/>
      <c r="HN795" t="inlineStr">
        <is>
          <t>Пр/812-099.2-1</t>
        </is>
      </c>
      <c r="HO795" t="inlineStr">
        <is>
          <t>Пр/774-099.2</t>
        </is>
      </c>
      <c r="HP795" t="inlineStr">
        <is>
          <t>Внутренние санитарнотехнические работы: смена труб, санприборов, запорной арматуры и другое</t>
        </is>
      </c>
      <c r="HQ795" t="inlineStr">
        <is>
          <t>Внутренние санитарнотехнические работы: смена труб, санприборов, запорной арматуры и другое</t>
        </is>
      </c>
      <c r="HS795" t="n">
        <v>0</v>
      </c>
      <c r="IK795" t="n">
        <v>0</v>
      </c>
    </row>
    <row r="796">
      <c r="A796" t="n">
        <v>18</v>
      </c>
      <c r="B796" t="n">
        <v>0</v>
      </c>
      <c r="C796" t="n">
        <v>315</v>
      </c>
      <c r="E796" t="inlineStr">
        <is>
          <t>5,3</t>
        </is>
      </c>
      <c r="F796" t="inlineStr">
        <is>
          <t>507-5003</t>
        </is>
      </c>
      <c r="G796" t="inlineStr">
        <is>
          <t>Угольник 45 град. полипропиленовый диаметром 32 мм</t>
        </is>
      </c>
      <c r="H796" t="inlineStr">
        <is>
          <t>10 шт.</t>
        </is>
      </c>
      <c r="I796">
        <f>I793*J796</f>
        <v/>
      </c>
      <c r="J796" t="n">
        <v>2</v>
      </c>
      <c r="K796" t="n">
        <v>2</v>
      </c>
      <c r="O796">
        <f>ROUND(CP796,0)</f>
        <v/>
      </c>
      <c r="P796">
        <f>ROUND(CQ796*I796,0)</f>
        <v/>
      </c>
      <c r="Q796">
        <f>(ROUND((ROUND(((ET796)*I796),0)*BB796),0)+ROUND((ROUND(((AE796-(EU796))*I796),0)*BS796),0))</f>
        <v/>
      </c>
      <c r="R796">
        <f>(ROUND((ROUND(((EU796)*I796),0)*BS796),0)+ROUND((ROUND(((AE796-(EU796))*I796),0)*BS796),0))</f>
        <v/>
      </c>
      <c r="S796">
        <f>ROUND(CT796*I796,0)</f>
        <v/>
      </c>
      <c r="T796">
        <f>ROUND(CU796*I796,0)</f>
        <v/>
      </c>
      <c r="U796">
        <f>ROUND(CV796*I796,7)</f>
        <v/>
      </c>
      <c r="V796">
        <f>ROUND(CW796*I796,7)</f>
        <v/>
      </c>
      <c r="W796">
        <f>ROUND(CX796*I796,0)</f>
        <v/>
      </c>
      <c r="X796">
        <f>ROUND(CY796,0)</f>
        <v/>
      </c>
      <c r="Y796">
        <f>ROUND(CZ796,0)</f>
        <v/>
      </c>
      <c r="AA796" t="n">
        <v>78855224</v>
      </c>
      <c r="AB796">
        <f>ROUND((AC796+AD796+AF796),2)</f>
        <v/>
      </c>
      <c r="AC796">
        <f>ROUND((ES796),2)</f>
        <v/>
      </c>
      <c r="AD796">
        <f>ROUND((((ET796)-(EU796))+AE796),2)</f>
        <v/>
      </c>
      <c r="AE796">
        <f>ROUND((EU796),2)</f>
        <v/>
      </c>
      <c r="AF796">
        <f>ROUND((EV796),2)</f>
        <v/>
      </c>
      <c r="AG796">
        <f>ROUND((AP796),2)</f>
        <v/>
      </c>
      <c r="AH796">
        <f>(EW796)</f>
        <v/>
      </c>
      <c r="AI796">
        <f>(EX796)</f>
        <v/>
      </c>
      <c r="AJ796">
        <f>(AS796)</f>
        <v/>
      </c>
      <c r="AK796" t="n">
        <v>36.1</v>
      </c>
      <c r="AL796" t="n">
        <v>36.1</v>
      </c>
      <c r="AM796" t="n">
        <v>0</v>
      </c>
      <c r="AN796" t="n">
        <v>0</v>
      </c>
      <c r="AO796" t="n">
        <v>0</v>
      </c>
      <c r="AP796" t="n">
        <v>0</v>
      </c>
      <c r="AQ796" t="n">
        <v>0</v>
      </c>
      <c r="AR796" t="n">
        <v>0</v>
      </c>
      <c r="AS796" t="n">
        <v>0.02</v>
      </c>
      <c r="AT796" t="n">
        <v>103</v>
      </c>
      <c r="AU796" t="n">
        <v>52</v>
      </c>
      <c r="AV796" t="n">
        <v>1</v>
      </c>
      <c r="AW796" t="n">
        <v>1</v>
      </c>
      <c r="AZ796" t="n">
        <v>1</v>
      </c>
      <c r="BA796" t="n">
        <v>1</v>
      </c>
      <c r="BB796" t="n">
        <v>1</v>
      </c>
      <c r="BC796" t="n">
        <v>7.55</v>
      </c>
      <c r="BD796" t="inlineStr"/>
      <c r="BE796" t="inlineStr"/>
      <c r="BF796" t="inlineStr"/>
      <c r="BG796" t="inlineStr"/>
      <c r="BH796" t="n">
        <v>3</v>
      </c>
      <c r="BI796" t="n">
        <v>1</v>
      </c>
      <c r="BJ796" t="inlineStr">
        <is>
          <t>ТССЦ Московской обл., 507-5003, приказ Минстроя России №675/пр от 28.02.2017 № 258/пр</t>
        </is>
      </c>
      <c r="BM796" t="n">
        <v>65007</v>
      </c>
      <c r="BN796" t="n">
        <v>0</v>
      </c>
      <c r="BO796" t="inlineStr">
        <is>
          <t>507-5003</t>
        </is>
      </c>
      <c r="BP796" t="n">
        <v>1</v>
      </c>
      <c r="BQ796" t="n">
        <v>6</v>
      </c>
      <c r="BR796" t="n">
        <v>0</v>
      </c>
      <c r="BS796" t="n">
        <v>1</v>
      </c>
      <c r="BT796" t="n">
        <v>1</v>
      </c>
      <c r="BU796" t="n">
        <v>1</v>
      </c>
      <c r="BV796" t="n">
        <v>1</v>
      </c>
      <c r="BW796" t="n">
        <v>1</v>
      </c>
      <c r="BX796" t="n">
        <v>1</v>
      </c>
      <c r="BY796" t="inlineStr"/>
      <c r="BZ796" t="n">
        <v>103</v>
      </c>
      <c r="CA796" t="n">
        <v>52</v>
      </c>
      <c r="CB796" t="inlineStr"/>
      <c r="CE796" t="n">
        <v>12</v>
      </c>
      <c r="CF796" t="n">
        <v>0</v>
      </c>
      <c r="CG796" t="n">
        <v>0</v>
      </c>
      <c r="CM796" t="n">
        <v>0</v>
      </c>
      <c r="CN796" t="inlineStr"/>
      <c r="CO796" t="n">
        <v>0</v>
      </c>
      <c r="CP796">
        <f>(P796+Q796+S796)</f>
        <v/>
      </c>
      <c r="CQ796">
        <f>AC796*BC796</f>
        <v/>
      </c>
      <c r="CR796">
        <f>(ROUND((ROUND(((ET796)*1),0)*BB796),0)+ROUND((ROUND(((AE796-(EU796))*1),0)*BS796),0))</f>
        <v/>
      </c>
      <c r="CS796">
        <f>(ROUND((ROUND(((EU796)*1),0)*BS796),0)+ROUND((ROUND(((AE796-(EU796))*1),0)*BS796),0))</f>
        <v/>
      </c>
      <c r="CT796">
        <f>AF796*BA796</f>
        <v/>
      </c>
      <c r="CU796">
        <f>AG796</f>
        <v/>
      </c>
      <c r="CV796">
        <f>AH796</f>
        <v/>
      </c>
      <c r="CW796">
        <f>AI796</f>
        <v/>
      </c>
      <c r="CX796">
        <f>AJ796</f>
        <v/>
      </c>
      <c r="CY796">
        <f>(((S796+R796)*AT796)/100)</f>
        <v/>
      </c>
      <c r="CZ796">
        <f>(((S796+R796)*AU796)/100)</f>
        <v/>
      </c>
      <c r="DC796" t="inlineStr"/>
      <c r="DD796" t="inlineStr"/>
      <c r="DE796" t="inlineStr"/>
      <c r="DF796" t="inlineStr"/>
      <c r="DG796" t="inlineStr"/>
      <c r="DH796" t="inlineStr"/>
      <c r="DI796" t="inlineStr"/>
      <c r="DJ796" t="inlineStr"/>
      <c r="DK796" t="inlineStr"/>
      <c r="DL796" t="inlineStr"/>
      <c r="DM796" t="inlineStr"/>
      <c r="DN796" t="n">
        <v>0</v>
      </c>
      <c r="DO796" t="n">
        <v>0</v>
      </c>
      <c r="DP796" t="n">
        <v>1</v>
      </c>
      <c r="DQ796" t="n">
        <v>1</v>
      </c>
      <c r="DU796" t="n">
        <v>1010</v>
      </c>
      <c r="DV796" t="inlineStr">
        <is>
          <t>10 шт.</t>
        </is>
      </c>
      <c r="DW796" t="inlineStr">
        <is>
          <t>10 шт.</t>
        </is>
      </c>
      <c r="DX796" t="n">
        <v>10</v>
      </c>
      <c r="DZ796" t="inlineStr"/>
      <c r="EA796" t="inlineStr"/>
      <c r="EB796" t="inlineStr"/>
      <c r="EC796" t="inlineStr"/>
      <c r="EE796" t="n">
        <v>78726000</v>
      </c>
      <c r="EF796" t="n">
        <v>6</v>
      </c>
      <c r="EG796" t="inlineStr">
        <is>
          <t>Ремонтно-строительные работы</t>
        </is>
      </c>
      <c r="EH796" t="n">
        <v>99</v>
      </c>
      <c r="EI796" t="inlineStr">
        <is>
          <t>Внутренние санитарно-технические работы</t>
        </is>
      </c>
      <c r="EJ796" t="n">
        <v>1</v>
      </c>
      <c r="EK796" t="n">
        <v>65007</v>
      </c>
      <c r="EL796" t="inlineStr">
        <is>
          <t>Внутренние санитарнотехнические работы: смена труб, санприборов, запорной арматуры и другое</t>
        </is>
      </c>
      <c r="EM796" t="inlineStr">
        <is>
          <t>рФЕР-65</t>
        </is>
      </c>
      <c r="EO796" t="inlineStr"/>
      <c r="EQ796" t="n">
        <v>0</v>
      </c>
      <c r="ER796" t="n">
        <v>36.1</v>
      </c>
      <c r="ES796" t="n">
        <v>36.1</v>
      </c>
      <c r="ET796" t="n">
        <v>0</v>
      </c>
      <c r="EU796" t="n">
        <v>0</v>
      </c>
      <c r="EV796" t="n">
        <v>0</v>
      </c>
      <c r="EW796" t="n">
        <v>0</v>
      </c>
      <c r="EX796" t="n">
        <v>0</v>
      </c>
      <c r="FQ796" t="n">
        <v>0</v>
      </c>
      <c r="FR796" t="n">
        <v>0</v>
      </c>
      <c r="FS796" t="n">
        <v>0</v>
      </c>
      <c r="FX796" t="n">
        <v>103</v>
      </c>
      <c r="FY796" t="n">
        <v>52</v>
      </c>
      <c r="GA796" t="inlineStr"/>
      <c r="GD796" t="n">
        <v>1</v>
      </c>
      <c r="GF796" t="n">
        <v>-108128583</v>
      </c>
      <c r="GG796" t="n">
        <v>2</v>
      </c>
      <c r="GH796" t="n">
        <v>1</v>
      </c>
      <c r="GI796" t="n">
        <v>2</v>
      </c>
      <c r="GJ796" t="n">
        <v>0</v>
      </c>
      <c r="GK796" t="n">
        <v>0</v>
      </c>
      <c r="GL796">
        <f>ROUND(IF(AND(BH796=3,BI796=3,FS796&lt;&gt;0),P796,0),0)</f>
        <v/>
      </c>
      <c r="GM796">
        <f>ROUND(O796+X796+Y796,0)+GX796</f>
        <v/>
      </c>
      <c r="GN796">
        <f>IF(OR(BI796=0,BI796=1),GM796-GX796,0)</f>
        <v/>
      </c>
      <c r="GO796">
        <f>IF(BI796=2,GM796-GX796,0)</f>
        <v/>
      </c>
      <c r="GP796">
        <f>IF(BI796=4,GM796-GX796,0)</f>
        <v/>
      </c>
      <c r="GR796" t="n">
        <v>0</v>
      </c>
      <c r="GS796" t="n">
        <v>3</v>
      </c>
      <c r="GT796" t="n">
        <v>0</v>
      </c>
      <c r="GU796" t="inlineStr"/>
      <c r="GV796">
        <f>ROUND((GT796),2)</f>
        <v/>
      </c>
      <c r="GW796" t="n">
        <v>1</v>
      </c>
      <c r="GX796">
        <f>ROUND(HC796*I796,0)</f>
        <v/>
      </c>
      <c r="HA796" t="n">
        <v>0</v>
      </c>
      <c r="HB796" t="n">
        <v>0</v>
      </c>
      <c r="HC796">
        <f>GV796*GW796</f>
        <v/>
      </c>
      <c r="HE796" t="inlineStr"/>
      <c r="HF796" t="inlineStr"/>
      <c r="HM796" t="inlineStr"/>
      <c r="HN796" t="inlineStr">
        <is>
          <t>Пр/812-099.2-1</t>
        </is>
      </c>
      <c r="HO796" t="inlineStr">
        <is>
          <t>Пр/774-099.2</t>
        </is>
      </c>
      <c r="HP796" t="inlineStr">
        <is>
          <t>Внутренние санитарнотехнические работы: смена труб, санприборов, запорной арматуры и другое</t>
        </is>
      </c>
      <c r="HQ796" t="inlineStr">
        <is>
          <t>Внутренние санитарнотехнические работы: смена труб, санприборов, запорной арматуры и другое</t>
        </is>
      </c>
      <c r="HS796" t="n">
        <v>0</v>
      </c>
      <c r="IK796" t="n">
        <v>0</v>
      </c>
    </row>
    <row r="797"/>
    <row r="798">
      <c r="A798" s="358" t="n">
        <v>51</v>
      </c>
      <c r="B798" s="358">
        <f>B779</f>
        <v/>
      </c>
      <c r="C798" s="358">
        <f>A779</f>
        <v/>
      </c>
      <c r="D798" s="358">
        <f>ROW(A779)</f>
        <v/>
      </c>
      <c r="E798" s="358" t="n"/>
      <c r="F798" s="358">
        <f>IF(F779&lt;&gt;"",F779,"")</f>
        <v/>
      </c>
      <c r="G798" s="358">
        <f>IF(G779&lt;&gt;"",G779,"")</f>
        <v/>
      </c>
      <c r="H798" s="358" t="n">
        <v>0</v>
      </c>
      <c r="I798" s="358" t="n"/>
      <c r="J798" s="358" t="n"/>
      <c r="K798" s="358" t="n"/>
      <c r="L798" s="358" t="n"/>
      <c r="M798" s="358" t="n"/>
      <c r="N798" s="358" t="n"/>
      <c r="O798" s="358" t="n">
        <v>0</v>
      </c>
      <c r="P798" s="358" t="n">
        <v>0</v>
      </c>
      <c r="Q798" s="358" t="n">
        <v>0</v>
      </c>
      <c r="R798" s="358" t="n">
        <v>0</v>
      </c>
      <c r="S798" s="358" t="n">
        <v>0</v>
      </c>
      <c r="T798" s="358" t="n">
        <v>0</v>
      </c>
      <c r="U798" s="358" t="n">
        <v>0</v>
      </c>
      <c r="V798" s="358" t="n">
        <v>0</v>
      </c>
      <c r="W798" s="358" t="n">
        <v>0</v>
      </c>
      <c r="X798" s="358" t="n">
        <v>0</v>
      </c>
      <c r="Y798" s="358" t="n">
        <v>0</v>
      </c>
      <c r="Z798" s="358" t="n"/>
      <c r="AA798" s="358" t="n"/>
      <c r="AB798" s="358" t="n"/>
      <c r="AC798" s="358" t="n"/>
      <c r="AD798" s="358" t="n"/>
      <c r="AE798" s="358" t="n"/>
      <c r="AF798" s="358" t="n"/>
      <c r="AG798" s="358" t="n"/>
      <c r="AH798" s="358" t="n"/>
      <c r="AI798" s="358" t="n"/>
      <c r="AJ798" s="358" t="n"/>
      <c r="AK798" s="358" t="n"/>
      <c r="AL798" s="358" t="n"/>
      <c r="AM798" s="358" t="n"/>
      <c r="AN798" s="358" t="n"/>
      <c r="AO798" s="358">
        <f>ROUND(BX798,0)</f>
        <v/>
      </c>
      <c r="AP798" s="358">
        <f>ROUND(BY798,0)</f>
        <v/>
      </c>
      <c r="AQ798" s="358">
        <f>ROUND(BZ798,0)</f>
        <v/>
      </c>
      <c r="AR798" s="358">
        <f>ROUND(CA798,0)</f>
        <v/>
      </c>
      <c r="AS798" s="358">
        <f>ROUND(CB798,0)</f>
        <v/>
      </c>
      <c r="AT798" s="358">
        <f>ROUND(CC798,0)</f>
        <v/>
      </c>
      <c r="AU798" s="358">
        <f>ROUND(CD798,0)</f>
        <v/>
      </c>
      <c r="AV798" s="358">
        <f>ROUND(CE798,0)</f>
        <v/>
      </c>
      <c r="AW798" s="358">
        <f>ROUND(CF798,0)</f>
        <v/>
      </c>
      <c r="AX798" s="358">
        <f>ROUND(CG798,0)</f>
        <v/>
      </c>
      <c r="AY798" s="358">
        <f>ROUND(CH798,0)</f>
        <v/>
      </c>
      <c r="AZ798" s="358">
        <f>ROUND(CI798,0)</f>
        <v/>
      </c>
      <c r="BA798" s="358">
        <f>ROUND(CJ798,0)</f>
        <v/>
      </c>
      <c r="BB798" s="358">
        <f>ROUND(CK798,0)</f>
        <v/>
      </c>
      <c r="BC798" s="358">
        <f>ROUND(CL798,0)</f>
        <v/>
      </c>
      <c r="BD798" s="358">
        <f>ROUND(CM798,0)</f>
        <v/>
      </c>
      <c r="BE798" s="358" t="n"/>
      <c r="BF798" s="358" t="n"/>
      <c r="BG798" s="358" t="n"/>
      <c r="BH798" s="358" t="n"/>
      <c r="BI798" s="358" t="n"/>
      <c r="BJ798" s="358" t="n"/>
      <c r="BK798" s="358" t="n"/>
      <c r="BL798" s="358" t="n"/>
      <c r="BM798" s="358" t="n"/>
      <c r="BN798" s="358" t="n"/>
      <c r="BO798" s="358" t="n"/>
      <c r="BP798" s="358" t="n"/>
      <c r="BQ798" s="358" t="n"/>
      <c r="BR798" s="358" t="n"/>
      <c r="BS798" s="358" t="n"/>
      <c r="BT798" s="358" t="n"/>
      <c r="BU798" s="358" t="n"/>
      <c r="BV798" s="358" t="n"/>
      <c r="BW798" s="358" t="n"/>
      <c r="BX798" s="358" t="n"/>
      <c r="BY798" s="358" t="n"/>
      <c r="BZ798" s="358" t="n"/>
      <c r="CA798" s="358" t="n"/>
      <c r="CB798" s="358" t="n"/>
      <c r="CC798" s="358" t="n"/>
      <c r="CD798" s="358" t="n"/>
      <c r="CE798" s="358" t="n"/>
      <c r="CF798" s="358" t="n"/>
      <c r="CG798" s="358" t="n"/>
      <c r="CH798" s="358" t="n"/>
      <c r="CI798" s="358" t="n"/>
      <c r="CJ798" s="358" t="n"/>
      <c r="CK798" s="358" t="n"/>
      <c r="CL798" s="358" t="n"/>
      <c r="CM798" s="358" t="n"/>
      <c r="CN798" s="358" t="n"/>
      <c r="CO798" s="358" t="n"/>
      <c r="CP798" s="358" t="n"/>
      <c r="CQ798" s="358" t="n"/>
      <c r="CR798" s="358" t="n"/>
      <c r="CS798" s="358" t="n"/>
      <c r="CT798" s="358" t="n"/>
      <c r="CU798" s="358" t="n"/>
      <c r="CV798" s="358" t="n"/>
      <c r="CW798" s="358" t="n"/>
      <c r="CX798" s="358" t="n"/>
      <c r="CY798" s="358" t="n"/>
      <c r="CZ798" s="358" t="n"/>
      <c r="DA798" s="358" t="n"/>
      <c r="DB798" s="358" t="n"/>
      <c r="DC798" s="358" t="n"/>
      <c r="DD798" s="358" t="n"/>
      <c r="DE798" s="358" t="n"/>
      <c r="DF798" s="358" t="n"/>
      <c r="DG798" s="359" t="n"/>
      <c r="DH798" s="359" t="n"/>
      <c r="DI798" s="359" t="n"/>
      <c r="DJ798" s="359" t="n"/>
      <c r="DK798" s="359" t="n"/>
      <c r="DL798" s="359" t="n"/>
      <c r="DM798" s="359" t="n"/>
      <c r="DN798" s="359" t="n"/>
      <c r="DO798" s="359" t="n"/>
      <c r="DP798" s="359" t="n"/>
      <c r="DQ798" s="359" t="n"/>
      <c r="DR798" s="359" t="n"/>
      <c r="DS798" s="359" t="n"/>
      <c r="DT798" s="359" t="n"/>
      <c r="DU798" s="359" t="n"/>
      <c r="DV798" s="359" t="n"/>
      <c r="DW798" s="359" t="n"/>
      <c r="DX798" s="359" t="n"/>
      <c r="DY798" s="359" t="n"/>
      <c r="DZ798" s="359" t="n"/>
      <c r="EA798" s="359" t="n"/>
      <c r="EB798" s="359" t="n"/>
      <c r="EC798" s="359" t="n"/>
      <c r="ED798" s="359" t="n"/>
      <c r="EE798" s="359" t="n"/>
      <c r="EF798" s="359" t="n"/>
      <c r="EG798" s="359" t="n"/>
      <c r="EH798" s="359" t="n"/>
      <c r="EI798" s="359" t="n"/>
      <c r="EJ798" s="359" t="n"/>
      <c r="EK798" s="359" t="n"/>
      <c r="EL798" s="359" t="n"/>
      <c r="EM798" s="359" t="n"/>
      <c r="EN798" s="359" t="n"/>
      <c r="EO798" s="359" t="n"/>
      <c r="EP798" s="359" t="n"/>
      <c r="EQ798" s="359" t="n"/>
      <c r="ER798" s="359" t="n"/>
      <c r="ES798" s="359" t="n"/>
      <c r="ET798" s="359" t="n"/>
      <c r="EU798" s="359" t="n"/>
      <c r="EV798" s="359" t="n"/>
      <c r="EW798" s="359" t="n"/>
      <c r="EX798" s="359" t="n"/>
      <c r="EY798" s="359" t="n"/>
      <c r="EZ798" s="359" t="n"/>
      <c r="FA798" s="359" t="n"/>
      <c r="FB798" s="359" t="n"/>
      <c r="FC798" s="359" t="n"/>
      <c r="FD798" s="359" t="n"/>
      <c r="FE798" s="359" t="n"/>
      <c r="FF798" s="359" t="n"/>
      <c r="FG798" s="359" t="n"/>
      <c r="FH798" s="359" t="n"/>
      <c r="FI798" s="359" t="n"/>
      <c r="FJ798" s="359" t="n"/>
      <c r="FK798" s="359" t="n"/>
      <c r="FL798" s="359" t="n"/>
      <c r="FM798" s="359" t="n"/>
      <c r="FN798" s="359" t="n"/>
      <c r="FO798" s="359" t="n"/>
      <c r="FP798" s="359" t="n"/>
      <c r="FQ798" s="359" t="n"/>
      <c r="FR798" s="359" t="n"/>
      <c r="FS798" s="359" t="n"/>
      <c r="FT798" s="359" t="n"/>
      <c r="FU798" s="359" t="n"/>
      <c r="FV798" s="359" t="n"/>
      <c r="FW798" s="359" t="n"/>
      <c r="FX798" s="359" t="n"/>
      <c r="FY798" s="359" t="n"/>
      <c r="FZ798" s="359" t="n"/>
      <c r="GA798" s="359" t="n"/>
      <c r="GB798" s="359" t="n"/>
      <c r="GC798" s="359" t="n"/>
      <c r="GD798" s="359" t="n"/>
      <c r="GE798" s="359" t="n"/>
      <c r="GF798" s="359" t="n"/>
      <c r="GG798" s="359" t="n"/>
      <c r="GH798" s="359" t="n"/>
      <c r="GI798" s="359" t="n"/>
      <c r="GJ798" s="359" t="n"/>
      <c r="GK798" s="359" t="n"/>
      <c r="GL798" s="359" t="n"/>
      <c r="GM798" s="359" t="n"/>
      <c r="GN798" s="359" t="n"/>
      <c r="GO798" s="359" t="n"/>
      <c r="GP798" s="359" t="n"/>
      <c r="GQ798" s="359" t="n"/>
      <c r="GR798" s="359" t="n"/>
      <c r="GS798" s="359" t="n"/>
      <c r="GT798" s="359" t="n"/>
      <c r="GU798" s="359" t="n"/>
      <c r="GV798" s="359" t="n"/>
      <c r="GW798" s="359" t="n"/>
      <c r="GX798" s="359" t="n">
        <v>0</v>
      </c>
    </row>
    <row r="799"/>
    <row r="800">
      <c r="A800" s="360" t="n">
        <v>50</v>
      </c>
      <c r="B800" s="360" t="n">
        <v>0</v>
      </c>
      <c r="C800" s="360" t="n">
        <v>0</v>
      </c>
      <c r="D800" s="360" t="n">
        <v>1</v>
      </c>
      <c r="E800" s="360" t="n">
        <v>201</v>
      </c>
      <c r="F800" s="360">
        <f>ROUND(Source!O798,O800)</f>
        <v/>
      </c>
      <c r="G800" s="360" t="inlineStr">
        <is>
          <t>ПЗ</t>
        </is>
      </c>
      <c r="H800" s="360" t="inlineStr">
        <is>
          <t>Прямые затраты</t>
        </is>
      </c>
      <c r="I800" s="360" t="n"/>
      <c r="J800" s="360" t="n"/>
      <c r="K800" s="360" t="n">
        <v>201</v>
      </c>
      <c r="L800" s="360" t="n">
        <v>1</v>
      </c>
      <c r="M800" s="360" t="n">
        <v>3</v>
      </c>
      <c r="N800" s="360" t="inlineStr"/>
      <c r="O800" s="360" t="n">
        <v>0</v>
      </c>
      <c r="P800" s="360" t="n"/>
      <c r="Q800" s="360" t="n"/>
      <c r="R800" s="360" t="n"/>
      <c r="S800" s="360" t="n"/>
      <c r="T800" s="360" t="n"/>
      <c r="U800" s="360" t="n"/>
      <c r="V800" s="360" t="n"/>
      <c r="W800" s="360" t="n">
        <v>0</v>
      </c>
      <c r="X800" s="360" t="n">
        <v>1</v>
      </c>
      <c r="Y800" s="360" t="n">
        <v>0</v>
      </c>
      <c r="Z800" s="360" t="n"/>
      <c r="AA800" s="360" t="n"/>
      <c r="AB800" s="360" t="n"/>
    </row>
    <row r="801">
      <c r="A801" s="360" t="n">
        <v>50</v>
      </c>
      <c r="B801" s="360" t="n">
        <v>0</v>
      </c>
      <c r="C801" s="360" t="n">
        <v>0</v>
      </c>
      <c r="D801" s="360" t="n">
        <v>1</v>
      </c>
      <c r="E801" s="360" t="n">
        <v>202</v>
      </c>
      <c r="F801" s="360">
        <f>ROUND(Source!P798,O801)</f>
        <v/>
      </c>
      <c r="G801" s="360" t="inlineStr">
        <is>
          <t>СтМатОб</t>
        </is>
      </c>
      <c r="H801" s="360" t="inlineStr">
        <is>
          <t>Стоимость материальных ресурсов (всего)</t>
        </is>
      </c>
      <c r="I801" s="360" t="n"/>
      <c r="J801" s="360" t="n"/>
      <c r="K801" s="360" t="n">
        <v>202</v>
      </c>
      <c r="L801" s="360" t="n">
        <v>2</v>
      </c>
      <c r="M801" s="360" t="n">
        <v>3</v>
      </c>
      <c r="N801" s="360" t="inlineStr"/>
      <c r="O801" s="360" t="n">
        <v>0</v>
      </c>
      <c r="P801" s="360" t="n"/>
      <c r="Q801" s="360" t="n"/>
      <c r="R801" s="360" t="n"/>
      <c r="S801" s="360" t="n"/>
      <c r="T801" s="360" t="n"/>
      <c r="U801" s="360" t="n"/>
      <c r="V801" s="360" t="n"/>
      <c r="W801" s="360" t="n">
        <v>0</v>
      </c>
      <c r="X801" s="360" t="n">
        <v>1</v>
      </c>
      <c r="Y801" s="360" t="n">
        <v>0</v>
      </c>
      <c r="Z801" s="360" t="n"/>
      <c r="AA801" s="360" t="n"/>
      <c r="AB801" s="360" t="n"/>
    </row>
    <row r="802">
      <c r="A802" s="360" t="n">
        <v>50</v>
      </c>
      <c r="B802" s="360" t="n">
        <v>0</v>
      </c>
      <c r="C802" s="360" t="n">
        <v>0</v>
      </c>
      <c r="D802" s="360" t="n">
        <v>1</v>
      </c>
      <c r="E802" s="360" t="n">
        <v>222</v>
      </c>
      <c r="F802" s="360">
        <f>ROUND(Source!AO798,O802)</f>
        <v/>
      </c>
      <c r="G802" s="360" t="inlineStr">
        <is>
          <t>СтМатОбЗак</t>
        </is>
      </c>
      <c r="H802" s="360" t="inlineStr">
        <is>
          <t>Стоимость материалов и оборудования заказчика</t>
        </is>
      </c>
      <c r="I802" s="360" t="n"/>
      <c r="J802" s="360" t="n"/>
      <c r="K802" s="360" t="n">
        <v>222</v>
      </c>
      <c r="L802" s="360" t="n">
        <v>3</v>
      </c>
      <c r="M802" s="360" t="n">
        <v>3</v>
      </c>
      <c r="N802" s="360" t="inlineStr"/>
      <c r="O802" s="360" t="n">
        <v>0</v>
      </c>
      <c r="P802" s="360" t="n"/>
      <c r="Q802" s="360" t="n"/>
      <c r="R802" s="360" t="n"/>
      <c r="S802" s="360" t="n"/>
      <c r="T802" s="360" t="n"/>
      <c r="U802" s="360" t="n"/>
      <c r="V802" s="360" t="n"/>
      <c r="W802" s="360" t="n">
        <v>0</v>
      </c>
      <c r="X802" s="360" t="n">
        <v>1</v>
      </c>
      <c r="Y802" s="360" t="n">
        <v>0</v>
      </c>
      <c r="Z802" s="360" t="n"/>
      <c r="AA802" s="360" t="n"/>
      <c r="AB802" s="360" t="n"/>
    </row>
    <row r="803">
      <c r="A803" s="360" t="n">
        <v>50</v>
      </c>
      <c r="B803" s="360" t="n">
        <v>0</v>
      </c>
      <c r="C803" s="360" t="n">
        <v>0</v>
      </c>
      <c r="D803" s="360" t="n">
        <v>1</v>
      </c>
      <c r="E803" s="360" t="n">
        <v>225</v>
      </c>
      <c r="F803" s="360">
        <f>ROUND(Source!AV798,O803)</f>
        <v/>
      </c>
      <c r="G803" s="360" t="inlineStr">
        <is>
          <t>СтМатОбПод</t>
        </is>
      </c>
      <c r="H803" s="360" t="inlineStr">
        <is>
          <t>Стоимость материалов и оборудования подрядчика</t>
        </is>
      </c>
      <c r="I803" s="360" t="n"/>
      <c r="J803" s="360" t="n"/>
      <c r="K803" s="360" t="n">
        <v>225</v>
      </c>
      <c r="L803" s="360" t="n">
        <v>4</v>
      </c>
      <c r="M803" s="360" t="n">
        <v>3</v>
      </c>
      <c r="N803" s="360" t="inlineStr"/>
      <c r="O803" s="360" t="n">
        <v>0</v>
      </c>
      <c r="P803" s="360" t="n"/>
      <c r="Q803" s="360" t="n"/>
      <c r="R803" s="360" t="n"/>
      <c r="S803" s="360" t="n"/>
      <c r="T803" s="360" t="n"/>
      <c r="U803" s="360" t="n"/>
      <c r="V803" s="360" t="n"/>
      <c r="W803" s="360" t="n">
        <v>0</v>
      </c>
      <c r="X803" s="360" t="n">
        <v>1</v>
      </c>
      <c r="Y803" s="360" t="n">
        <v>0</v>
      </c>
      <c r="Z803" s="360" t="n"/>
      <c r="AA803" s="360" t="n"/>
      <c r="AB803" s="360" t="n"/>
    </row>
    <row r="804">
      <c r="A804" s="360" t="n">
        <v>50</v>
      </c>
      <c r="B804" s="360" t="n">
        <v>0</v>
      </c>
      <c r="C804" s="360" t="n">
        <v>0</v>
      </c>
      <c r="D804" s="360" t="n">
        <v>1</v>
      </c>
      <c r="E804" s="360" t="n">
        <v>226</v>
      </c>
      <c r="F804" s="360">
        <f>ROUND(Source!AW798,O804)</f>
        <v/>
      </c>
      <c r="G804" s="360" t="inlineStr">
        <is>
          <t>СтМат</t>
        </is>
      </c>
      <c r="H804" s="360" t="inlineStr">
        <is>
          <t>Стоимость материалов (всего)</t>
        </is>
      </c>
      <c r="I804" s="360" t="n"/>
      <c r="J804" s="360" t="n"/>
      <c r="K804" s="360" t="n">
        <v>226</v>
      </c>
      <c r="L804" s="360" t="n">
        <v>5</v>
      </c>
      <c r="M804" s="360" t="n">
        <v>3</v>
      </c>
      <c r="N804" s="360" t="inlineStr"/>
      <c r="O804" s="360" t="n">
        <v>0</v>
      </c>
      <c r="P804" s="360" t="n"/>
      <c r="Q804" s="360" t="n"/>
      <c r="R804" s="360" t="n"/>
      <c r="S804" s="360" t="n"/>
      <c r="T804" s="360" t="n"/>
      <c r="U804" s="360" t="n"/>
      <c r="V804" s="360" t="n"/>
      <c r="W804" s="360" t="n">
        <v>0</v>
      </c>
      <c r="X804" s="360" t="n">
        <v>1</v>
      </c>
      <c r="Y804" s="360" t="n">
        <v>0</v>
      </c>
      <c r="Z804" s="360" t="n"/>
      <c r="AA804" s="360" t="n"/>
      <c r="AB804" s="360" t="n"/>
    </row>
    <row r="805">
      <c r="A805" s="360" t="n">
        <v>50</v>
      </c>
      <c r="B805" s="360" t="n">
        <v>0</v>
      </c>
      <c r="C805" s="360" t="n">
        <v>0</v>
      </c>
      <c r="D805" s="360" t="n">
        <v>1</v>
      </c>
      <c r="E805" s="360" t="n">
        <v>227</v>
      </c>
      <c r="F805" s="360">
        <f>ROUND(Source!AX798,O805)</f>
        <v/>
      </c>
      <c r="G805" s="360" t="inlineStr">
        <is>
          <t>СтМатЗак</t>
        </is>
      </c>
      <c r="H805" s="360" t="inlineStr">
        <is>
          <t>Стоимость материалов заказчика</t>
        </is>
      </c>
      <c r="I805" s="360" t="n"/>
      <c r="J805" s="360" t="n"/>
      <c r="K805" s="360" t="n">
        <v>227</v>
      </c>
      <c r="L805" s="360" t="n">
        <v>6</v>
      </c>
      <c r="M805" s="360" t="n">
        <v>3</v>
      </c>
      <c r="N805" s="360" t="inlineStr"/>
      <c r="O805" s="360" t="n">
        <v>0</v>
      </c>
      <c r="P805" s="360" t="n"/>
      <c r="Q805" s="360" t="n"/>
      <c r="R805" s="360" t="n"/>
      <c r="S805" s="360" t="n"/>
      <c r="T805" s="360" t="n"/>
      <c r="U805" s="360" t="n"/>
      <c r="V805" s="360" t="n"/>
      <c r="W805" s="360" t="n">
        <v>0</v>
      </c>
      <c r="X805" s="360" t="n">
        <v>1</v>
      </c>
      <c r="Y805" s="360" t="n">
        <v>0</v>
      </c>
      <c r="Z805" s="360" t="n"/>
      <c r="AA805" s="360" t="n"/>
      <c r="AB805" s="360" t="n"/>
    </row>
    <row r="806">
      <c r="A806" s="360" t="n">
        <v>50</v>
      </c>
      <c r="B806" s="360" t="n">
        <v>0</v>
      </c>
      <c r="C806" s="360" t="n">
        <v>0</v>
      </c>
      <c r="D806" s="360" t="n">
        <v>1</v>
      </c>
      <c r="E806" s="360" t="n">
        <v>228</v>
      </c>
      <c r="F806" s="360">
        <f>ROUND(Source!AY798,O806)</f>
        <v/>
      </c>
      <c r="G806" s="360" t="inlineStr">
        <is>
          <t>СтМатПод</t>
        </is>
      </c>
      <c r="H806" s="360" t="inlineStr">
        <is>
          <t>Стоимость материалов подрядчика</t>
        </is>
      </c>
      <c r="I806" s="360" t="n"/>
      <c r="J806" s="360" t="n"/>
      <c r="K806" s="360" t="n">
        <v>228</v>
      </c>
      <c r="L806" s="360" t="n">
        <v>7</v>
      </c>
      <c r="M806" s="360" t="n">
        <v>3</v>
      </c>
      <c r="N806" s="360" t="inlineStr"/>
      <c r="O806" s="360" t="n">
        <v>0</v>
      </c>
      <c r="P806" s="360" t="n"/>
      <c r="Q806" s="360" t="n"/>
      <c r="R806" s="360" t="n"/>
      <c r="S806" s="360" t="n"/>
      <c r="T806" s="360" t="n"/>
      <c r="U806" s="360" t="n"/>
      <c r="V806" s="360" t="n"/>
      <c r="W806" s="360" t="n">
        <v>0</v>
      </c>
      <c r="X806" s="360" t="n">
        <v>1</v>
      </c>
      <c r="Y806" s="360" t="n">
        <v>0</v>
      </c>
      <c r="Z806" s="360" t="n"/>
      <c r="AA806" s="360" t="n"/>
      <c r="AB806" s="360" t="n"/>
    </row>
    <row r="807">
      <c r="A807" s="360" t="n">
        <v>50</v>
      </c>
      <c r="B807" s="360" t="n">
        <v>0</v>
      </c>
      <c r="C807" s="360" t="n">
        <v>0</v>
      </c>
      <c r="D807" s="360" t="n">
        <v>1</v>
      </c>
      <c r="E807" s="360" t="n">
        <v>216</v>
      </c>
      <c r="F807" s="360">
        <f>ROUND(Source!AP798,O807)</f>
        <v/>
      </c>
      <c r="G807" s="360" t="inlineStr">
        <is>
          <t>Оборуд</t>
        </is>
      </c>
      <c r="H807" s="360" t="inlineStr">
        <is>
          <t>Стоимость оборудования (всего)</t>
        </is>
      </c>
      <c r="I807" s="360" t="n"/>
      <c r="J807" s="360" t="n"/>
      <c r="K807" s="360" t="n">
        <v>216</v>
      </c>
      <c r="L807" s="360" t="n">
        <v>8</v>
      </c>
      <c r="M807" s="360" t="n">
        <v>3</v>
      </c>
      <c r="N807" s="360" t="inlineStr"/>
      <c r="O807" s="360" t="n">
        <v>0</v>
      </c>
      <c r="P807" s="360" t="n"/>
      <c r="Q807" s="360" t="n"/>
      <c r="R807" s="360" t="n"/>
      <c r="S807" s="360" t="n"/>
      <c r="T807" s="360" t="n"/>
      <c r="U807" s="360" t="n"/>
      <c r="V807" s="360" t="n"/>
      <c r="W807" s="360" t="n">
        <v>0</v>
      </c>
      <c r="X807" s="360" t="n">
        <v>1</v>
      </c>
      <c r="Y807" s="360" t="n">
        <v>0</v>
      </c>
      <c r="Z807" s="360" t="n"/>
      <c r="AA807" s="360" t="n"/>
      <c r="AB807" s="360" t="n"/>
    </row>
    <row r="808">
      <c r="A808" s="360" t="n">
        <v>50</v>
      </c>
      <c r="B808" s="360" t="n">
        <v>0</v>
      </c>
      <c r="C808" s="360" t="n">
        <v>0</v>
      </c>
      <c r="D808" s="360" t="n">
        <v>1</v>
      </c>
      <c r="E808" s="360" t="n">
        <v>223</v>
      </c>
      <c r="F808" s="360">
        <f>ROUND(Source!AQ798,O808)</f>
        <v/>
      </c>
      <c r="G808" s="360" t="inlineStr">
        <is>
          <t>ОборудЗак</t>
        </is>
      </c>
      <c r="H808" s="360" t="inlineStr">
        <is>
          <t>Стоимость оборудования заказчика</t>
        </is>
      </c>
      <c r="I808" s="360" t="n"/>
      <c r="J808" s="360" t="n"/>
      <c r="K808" s="360" t="n">
        <v>223</v>
      </c>
      <c r="L808" s="360" t="n">
        <v>9</v>
      </c>
      <c r="M808" s="360" t="n">
        <v>3</v>
      </c>
      <c r="N808" s="360" t="inlineStr"/>
      <c r="O808" s="360" t="n">
        <v>0</v>
      </c>
      <c r="P808" s="360" t="n"/>
      <c r="Q808" s="360" t="n"/>
      <c r="R808" s="360" t="n"/>
      <c r="S808" s="360" t="n"/>
      <c r="T808" s="360" t="n"/>
      <c r="U808" s="360" t="n"/>
      <c r="V808" s="360" t="n"/>
      <c r="W808" s="360" t="n">
        <v>0</v>
      </c>
      <c r="X808" s="360" t="n">
        <v>1</v>
      </c>
      <c r="Y808" s="360" t="n">
        <v>0</v>
      </c>
      <c r="Z808" s="360" t="n"/>
      <c r="AA808" s="360" t="n"/>
      <c r="AB808" s="360" t="n"/>
    </row>
    <row r="809">
      <c r="A809" s="360" t="n">
        <v>50</v>
      </c>
      <c r="B809" s="360" t="n">
        <v>0</v>
      </c>
      <c r="C809" s="360" t="n">
        <v>0</v>
      </c>
      <c r="D809" s="360" t="n">
        <v>1</v>
      </c>
      <c r="E809" s="360" t="n">
        <v>229</v>
      </c>
      <c r="F809" s="360">
        <f>ROUND(Source!AZ798,O809)</f>
        <v/>
      </c>
      <c r="G809" s="360" t="inlineStr">
        <is>
          <t>ОборудПод</t>
        </is>
      </c>
      <c r="H809" s="360" t="inlineStr">
        <is>
          <t>Стоимость оборудования подрядчика</t>
        </is>
      </c>
      <c r="I809" s="360" t="n"/>
      <c r="J809" s="360" t="n"/>
      <c r="K809" s="360" t="n">
        <v>229</v>
      </c>
      <c r="L809" s="360" t="n">
        <v>10</v>
      </c>
      <c r="M809" s="360" t="n">
        <v>3</v>
      </c>
      <c r="N809" s="360" t="inlineStr"/>
      <c r="O809" s="360" t="n">
        <v>0</v>
      </c>
      <c r="P809" s="360" t="n"/>
      <c r="Q809" s="360" t="n"/>
      <c r="R809" s="360" t="n"/>
      <c r="S809" s="360" t="n"/>
      <c r="T809" s="360" t="n"/>
      <c r="U809" s="360" t="n"/>
      <c r="V809" s="360" t="n"/>
      <c r="W809" s="360" t="n">
        <v>0</v>
      </c>
      <c r="X809" s="360" t="n">
        <v>1</v>
      </c>
      <c r="Y809" s="360" t="n">
        <v>0</v>
      </c>
      <c r="Z809" s="360" t="n"/>
      <c r="AA809" s="360" t="n"/>
      <c r="AB809" s="360" t="n"/>
    </row>
    <row r="810">
      <c r="A810" s="360" t="n">
        <v>50</v>
      </c>
      <c r="B810" s="360" t="n">
        <v>0</v>
      </c>
      <c r="C810" s="360" t="n">
        <v>0</v>
      </c>
      <c r="D810" s="360" t="n">
        <v>1</v>
      </c>
      <c r="E810" s="360" t="n">
        <v>203</v>
      </c>
      <c r="F810" s="360">
        <f>ROUND(Source!Q798,O810)</f>
        <v/>
      </c>
      <c r="G810" s="360" t="inlineStr">
        <is>
          <t>ЭММ</t>
        </is>
      </c>
      <c r="H810" s="360" t="inlineStr">
        <is>
          <t>Эксплуатация машин</t>
        </is>
      </c>
      <c r="I810" s="360" t="n"/>
      <c r="J810" s="360" t="n"/>
      <c r="K810" s="360" t="n">
        <v>203</v>
      </c>
      <c r="L810" s="360" t="n">
        <v>11</v>
      </c>
      <c r="M810" s="360" t="n">
        <v>3</v>
      </c>
      <c r="N810" s="360" t="inlineStr"/>
      <c r="O810" s="360" t="n">
        <v>0</v>
      </c>
      <c r="P810" s="360" t="n"/>
      <c r="Q810" s="360" t="n"/>
      <c r="R810" s="360" t="n"/>
      <c r="S810" s="360" t="n"/>
      <c r="T810" s="360" t="n"/>
      <c r="U810" s="360" t="n"/>
      <c r="V810" s="360" t="n"/>
      <c r="W810" s="360" t="n">
        <v>0</v>
      </c>
      <c r="X810" s="360" t="n">
        <v>1</v>
      </c>
      <c r="Y810" s="360" t="n">
        <v>0</v>
      </c>
      <c r="Z810" s="360" t="n"/>
      <c r="AA810" s="360" t="n"/>
      <c r="AB810" s="360" t="n"/>
    </row>
    <row r="811">
      <c r="A811" s="360" t="n">
        <v>50</v>
      </c>
      <c r="B811" s="360" t="n">
        <v>0</v>
      </c>
      <c r="C811" s="360" t="n">
        <v>0</v>
      </c>
      <c r="D811" s="360" t="n">
        <v>1</v>
      </c>
      <c r="E811" s="360" t="n">
        <v>231</v>
      </c>
      <c r="F811" s="360">
        <f>ROUND(Source!BB798,O811)</f>
        <v/>
      </c>
      <c r="G811" s="360" t="inlineStr">
        <is>
          <t>ЭММсНРиСП</t>
        </is>
      </c>
      <c r="H811" s="360" t="inlineStr">
        <is>
          <t>Эксплуатация машин по ТСН-2001.16</t>
        </is>
      </c>
      <c r="I811" s="360" t="n"/>
      <c r="J811" s="360" t="n"/>
      <c r="K811" s="360" t="n">
        <v>231</v>
      </c>
      <c r="L811" s="360" t="n">
        <v>12</v>
      </c>
      <c r="M811" s="360" t="n">
        <v>3</v>
      </c>
      <c r="N811" s="360" t="inlineStr"/>
      <c r="O811" s="360" t="n">
        <v>0</v>
      </c>
      <c r="P811" s="360" t="n"/>
      <c r="Q811" s="360" t="n"/>
      <c r="R811" s="360" t="n"/>
      <c r="S811" s="360" t="n"/>
      <c r="T811" s="360" t="n"/>
      <c r="U811" s="360" t="n"/>
      <c r="V811" s="360" t="n"/>
      <c r="W811" s="360" t="n">
        <v>0</v>
      </c>
      <c r="X811" s="360" t="n">
        <v>1</v>
      </c>
      <c r="Y811" s="360" t="n">
        <v>0</v>
      </c>
      <c r="Z811" s="360" t="n"/>
      <c r="AA811" s="360" t="n"/>
      <c r="AB811" s="360" t="n"/>
    </row>
    <row r="812">
      <c r="A812" s="360" t="n">
        <v>50</v>
      </c>
      <c r="B812" s="360" t="n">
        <v>0</v>
      </c>
      <c r="C812" s="360" t="n">
        <v>0</v>
      </c>
      <c r="D812" s="360" t="n">
        <v>1</v>
      </c>
      <c r="E812" s="360" t="n">
        <v>204</v>
      </c>
      <c r="F812" s="360">
        <f>ROUND(Source!R798,O812)</f>
        <v/>
      </c>
      <c r="G812" s="360" t="inlineStr">
        <is>
          <t>ЗПМ</t>
        </is>
      </c>
      <c r="H812" s="360" t="inlineStr">
        <is>
          <t>ЗП машинистов</t>
        </is>
      </c>
      <c r="I812" s="360" t="n"/>
      <c r="J812" s="360" t="n"/>
      <c r="K812" s="360" t="n">
        <v>204</v>
      </c>
      <c r="L812" s="360" t="n">
        <v>13</v>
      </c>
      <c r="M812" s="360" t="n">
        <v>3</v>
      </c>
      <c r="N812" s="360" t="inlineStr"/>
      <c r="O812" s="360" t="n">
        <v>0</v>
      </c>
      <c r="P812" s="360" t="n"/>
      <c r="Q812" s="360" t="n"/>
      <c r="R812" s="360" t="n"/>
      <c r="S812" s="360" t="n"/>
      <c r="T812" s="360" t="n"/>
      <c r="U812" s="360" t="n"/>
      <c r="V812" s="360" t="n"/>
      <c r="W812" s="360" t="n">
        <v>0</v>
      </c>
      <c r="X812" s="360" t="n">
        <v>1</v>
      </c>
      <c r="Y812" s="360" t="n">
        <v>0</v>
      </c>
      <c r="Z812" s="360" t="n"/>
      <c r="AA812" s="360" t="n"/>
      <c r="AB812" s="360" t="n"/>
    </row>
    <row r="813">
      <c r="A813" s="360" t="n">
        <v>50</v>
      </c>
      <c r="B813" s="360" t="n">
        <v>0</v>
      </c>
      <c r="C813" s="360" t="n">
        <v>0</v>
      </c>
      <c r="D813" s="360" t="n">
        <v>1</v>
      </c>
      <c r="E813" s="360" t="n">
        <v>205</v>
      </c>
      <c r="F813" s="360">
        <f>ROUND(Source!S798,O813)</f>
        <v/>
      </c>
      <c r="G813" s="360" t="inlineStr">
        <is>
          <t>ОЗП</t>
        </is>
      </c>
      <c r="H813" s="360" t="inlineStr">
        <is>
          <t>Основная ЗП рабочих</t>
        </is>
      </c>
      <c r="I813" s="360" t="n"/>
      <c r="J813" s="360" t="n"/>
      <c r="K813" s="360" t="n">
        <v>205</v>
      </c>
      <c r="L813" s="360" t="n">
        <v>14</v>
      </c>
      <c r="M813" s="360" t="n">
        <v>3</v>
      </c>
      <c r="N813" s="360" t="inlineStr"/>
      <c r="O813" s="360" t="n">
        <v>0</v>
      </c>
      <c r="P813" s="360" t="n"/>
      <c r="Q813" s="360" t="n"/>
      <c r="R813" s="360" t="n"/>
      <c r="S813" s="360" t="n"/>
      <c r="T813" s="360" t="n"/>
      <c r="U813" s="360" t="n"/>
      <c r="V813" s="360" t="n"/>
      <c r="W813" s="360" t="n">
        <v>0</v>
      </c>
      <c r="X813" s="360" t="n">
        <v>1</v>
      </c>
      <c r="Y813" s="360" t="n">
        <v>0</v>
      </c>
      <c r="Z813" s="360" t="n"/>
      <c r="AA813" s="360" t="n"/>
      <c r="AB813" s="360" t="n"/>
    </row>
    <row r="814">
      <c r="A814" s="360" t="n">
        <v>50</v>
      </c>
      <c r="B814" s="360" t="n">
        <v>0</v>
      </c>
      <c r="C814" s="360" t="n">
        <v>0</v>
      </c>
      <c r="D814" s="360" t="n">
        <v>1</v>
      </c>
      <c r="E814" s="360" t="n">
        <v>232</v>
      </c>
      <c r="F814" s="360">
        <f>ROUND(Source!BC798,O814)</f>
        <v/>
      </c>
      <c r="G814" s="360" t="inlineStr">
        <is>
          <t>ОЗПсНРиСП</t>
        </is>
      </c>
      <c r="H814" s="360" t="inlineStr">
        <is>
          <t>Основная ЗП рабочих по ТСН-2001.16</t>
        </is>
      </c>
      <c r="I814" s="360" t="n"/>
      <c r="J814" s="360" t="n"/>
      <c r="K814" s="360" t="n">
        <v>232</v>
      </c>
      <c r="L814" s="360" t="n">
        <v>15</v>
      </c>
      <c r="M814" s="360" t="n">
        <v>3</v>
      </c>
      <c r="N814" s="360" t="inlineStr"/>
      <c r="O814" s="360" t="n">
        <v>0</v>
      </c>
      <c r="P814" s="360" t="n"/>
      <c r="Q814" s="360" t="n"/>
      <c r="R814" s="360" t="n"/>
      <c r="S814" s="360" t="n"/>
      <c r="T814" s="360" t="n"/>
      <c r="U814" s="360" t="n"/>
      <c r="V814" s="360" t="n"/>
      <c r="W814" s="360" t="n">
        <v>0</v>
      </c>
      <c r="X814" s="360" t="n">
        <v>1</v>
      </c>
      <c r="Y814" s="360" t="n">
        <v>0</v>
      </c>
      <c r="Z814" s="360" t="n"/>
      <c r="AA814" s="360" t="n"/>
      <c r="AB814" s="360" t="n"/>
    </row>
    <row r="815">
      <c r="A815" s="360" t="n">
        <v>50</v>
      </c>
      <c r="B815" s="360" t="n">
        <v>0</v>
      </c>
      <c r="C815" s="360" t="n">
        <v>0</v>
      </c>
      <c r="D815" s="360" t="n">
        <v>1</v>
      </c>
      <c r="E815" s="360" t="n">
        <v>214</v>
      </c>
      <c r="F815" s="360">
        <f>ROUND(Source!AS798,O815)</f>
        <v/>
      </c>
      <c r="G815" s="360" t="inlineStr">
        <is>
          <t>Строит</t>
        </is>
      </c>
      <c r="H815" s="360" t="inlineStr">
        <is>
          <t>Строительные работы с НР и СП</t>
        </is>
      </c>
      <c r="I815" s="360" t="n"/>
      <c r="J815" s="360" t="n"/>
      <c r="K815" s="360" t="n">
        <v>214</v>
      </c>
      <c r="L815" s="360" t="n">
        <v>16</v>
      </c>
      <c r="M815" s="360" t="n">
        <v>3</v>
      </c>
      <c r="N815" s="360" t="inlineStr"/>
      <c r="O815" s="360" t="n">
        <v>0</v>
      </c>
      <c r="P815" s="360" t="n"/>
      <c r="Q815" s="360" t="n"/>
      <c r="R815" s="360" t="n"/>
      <c r="S815" s="360" t="n"/>
      <c r="T815" s="360" t="n"/>
      <c r="U815" s="360" t="n"/>
      <c r="V815" s="360" t="n"/>
      <c r="W815" s="360" t="n">
        <v>0</v>
      </c>
      <c r="X815" s="360" t="n">
        <v>1</v>
      </c>
      <c r="Y815" s="360" t="n">
        <v>0</v>
      </c>
      <c r="Z815" s="360" t="n"/>
      <c r="AA815" s="360" t="n"/>
      <c r="AB815" s="360" t="n"/>
    </row>
    <row r="816">
      <c r="A816" s="360" t="n">
        <v>50</v>
      </c>
      <c r="B816" s="360" t="n">
        <v>0</v>
      </c>
      <c r="C816" s="360" t="n">
        <v>0</v>
      </c>
      <c r="D816" s="360" t="n">
        <v>1</v>
      </c>
      <c r="E816" s="360" t="n">
        <v>215</v>
      </c>
      <c r="F816" s="360">
        <f>ROUND(Source!AT798,O816)</f>
        <v/>
      </c>
      <c r="G816" s="360" t="inlineStr">
        <is>
          <t>Монтаж</t>
        </is>
      </c>
      <c r="H816" s="360" t="inlineStr">
        <is>
          <t>Монтажные работы с НР и СП</t>
        </is>
      </c>
      <c r="I816" s="360" t="n"/>
      <c r="J816" s="360" t="n"/>
      <c r="K816" s="360" t="n">
        <v>215</v>
      </c>
      <c r="L816" s="360" t="n">
        <v>17</v>
      </c>
      <c r="M816" s="360" t="n">
        <v>3</v>
      </c>
      <c r="N816" s="360" t="inlineStr"/>
      <c r="O816" s="360" t="n">
        <v>0</v>
      </c>
      <c r="P816" s="360" t="n"/>
      <c r="Q816" s="360" t="n"/>
      <c r="R816" s="360" t="n"/>
      <c r="S816" s="360" t="n"/>
      <c r="T816" s="360" t="n"/>
      <c r="U816" s="360" t="n"/>
      <c r="V816" s="360" t="n"/>
      <c r="W816" s="360" t="n">
        <v>0</v>
      </c>
      <c r="X816" s="360" t="n">
        <v>1</v>
      </c>
      <c r="Y816" s="360" t="n">
        <v>0</v>
      </c>
      <c r="Z816" s="360" t="n"/>
      <c r="AA816" s="360" t="n"/>
      <c r="AB816" s="360" t="n"/>
    </row>
    <row r="817">
      <c r="A817" s="360" t="n">
        <v>50</v>
      </c>
      <c r="B817" s="360" t="n">
        <v>0</v>
      </c>
      <c r="C817" s="360" t="n">
        <v>0</v>
      </c>
      <c r="D817" s="360" t="n">
        <v>1</v>
      </c>
      <c r="E817" s="360" t="n">
        <v>217</v>
      </c>
      <c r="F817" s="360">
        <f>ROUND(Source!AU798,O817)</f>
        <v/>
      </c>
      <c r="G817" s="360" t="inlineStr">
        <is>
          <t>Прочие</t>
        </is>
      </c>
      <c r="H817" s="360" t="inlineStr">
        <is>
          <t>Прочие работы с НР и СП</t>
        </is>
      </c>
      <c r="I817" s="360" t="n"/>
      <c r="J817" s="360" t="n"/>
      <c r="K817" s="360" t="n">
        <v>217</v>
      </c>
      <c r="L817" s="360" t="n">
        <v>18</v>
      </c>
      <c r="M817" s="360" t="n">
        <v>3</v>
      </c>
      <c r="N817" s="360" t="inlineStr"/>
      <c r="O817" s="360" t="n">
        <v>0</v>
      </c>
      <c r="P817" s="360" t="n"/>
      <c r="Q817" s="360" t="n"/>
      <c r="R817" s="360" t="n"/>
      <c r="S817" s="360" t="n"/>
      <c r="T817" s="360" t="n"/>
      <c r="U817" s="360" t="n"/>
      <c r="V817" s="360" t="n"/>
      <c r="W817" s="360" t="n">
        <v>0</v>
      </c>
      <c r="X817" s="360" t="n">
        <v>1</v>
      </c>
      <c r="Y817" s="360" t="n">
        <v>0</v>
      </c>
      <c r="Z817" s="360" t="n"/>
      <c r="AA817" s="360" t="n"/>
      <c r="AB817" s="360" t="n"/>
    </row>
    <row r="818">
      <c r="A818" s="360" t="n">
        <v>50</v>
      </c>
      <c r="B818" s="360" t="n">
        <v>0</v>
      </c>
      <c r="C818" s="360" t="n">
        <v>0</v>
      </c>
      <c r="D818" s="360" t="n">
        <v>1</v>
      </c>
      <c r="E818" s="360" t="n">
        <v>230</v>
      </c>
      <c r="F818" s="360">
        <f>ROUND(Source!BA798,O818)</f>
        <v/>
      </c>
      <c r="G818" s="360" t="inlineStr">
        <is>
          <t>ПрочиеЗатр</t>
        </is>
      </c>
      <c r="H818" s="360" t="inlineStr">
        <is>
          <t>Прочие затраты по ТСН-2001.16</t>
        </is>
      </c>
      <c r="I818" s="360" t="n"/>
      <c r="J818" s="360" t="n"/>
      <c r="K818" s="360" t="n">
        <v>230</v>
      </c>
      <c r="L818" s="360" t="n">
        <v>19</v>
      </c>
      <c r="M818" s="360" t="n">
        <v>3</v>
      </c>
      <c r="N818" s="360" t="inlineStr"/>
      <c r="O818" s="360" t="n">
        <v>0</v>
      </c>
      <c r="P818" s="360" t="n"/>
      <c r="Q818" s="360" t="n"/>
      <c r="R818" s="360" t="n"/>
      <c r="S818" s="360" t="n"/>
      <c r="T818" s="360" t="n"/>
      <c r="U818" s="360" t="n"/>
      <c r="V818" s="360" t="n"/>
      <c r="W818" s="360" t="n">
        <v>0</v>
      </c>
      <c r="X818" s="360" t="n">
        <v>1</v>
      </c>
      <c r="Y818" s="360" t="n">
        <v>0</v>
      </c>
      <c r="Z818" s="360" t="n"/>
      <c r="AA818" s="360" t="n"/>
      <c r="AB818" s="360" t="n"/>
    </row>
    <row r="819">
      <c r="A819" s="360" t="n">
        <v>50</v>
      </c>
      <c r="B819" s="360" t="n">
        <v>0</v>
      </c>
      <c r="C819" s="360" t="n">
        <v>0</v>
      </c>
      <c r="D819" s="360" t="n">
        <v>1</v>
      </c>
      <c r="E819" s="360" t="n">
        <v>206</v>
      </c>
      <c r="F819" s="360">
        <f>ROUND(Source!T798,O819)</f>
        <v/>
      </c>
      <c r="G819" s="360" t="inlineStr">
        <is>
          <t>ВозврМат</t>
        </is>
      </c>
      <c r="H819" s="360" t="inlineStr">
        <is>
          <t>Возврат материалов</t>
        </is>
      </c>
      <c r="I819" s="360" t="n"/>
      <c r="J819" s="360" t="n"/>
      <c r="K819" s="360" t="n">
        <v>206</v>
      </c>
      <c r="L819" s="360" t="n">
        <v>20</v>
      </c>
      <c r="M819" s="360" t="n">
        <v>3</v>
      </c>
      <c r="N819" s="360" t="inlineStr"/>
      <c r="O819" s="360" t="n">
        <v>0</v>
      </c>
      <c r="P819" s="360" t="n"/>
      <c r="Q819" s="360" t="n"/>
      <c r="R819" s="360" t="n"/>
      <c r="S819" s="360" t="n"/>
      <c r="T819" s="360" t="n"/>
      <c r="U819" s="360" t="n"/>
      <c r="V819" s="360" t="n"/>
      <c r="W819" s="360" t="n">
        <v>0</v>
      </c>
      <c r="X819" s="360" t="n">
        <v>1</v>
      </c>
      <c r="Y819" s="360" t="n">
        <v>0</v>
      </c>
      <c r="Z819" s="360" t="n"/>
      <c r="AA819" s="360" t="n"/>
      <c r="AB819" s="360" t="n"/>
    </row>
    <row r="820">
      <c r="A820" s="360" t="n">
        <v>50</v>
      </c>
      <c r="B820" s="360" t="n">
        <v>0</v>
      </c>
      <c r="C820" s="360" t="n">
        <v>0</v>
      </c>
      <c r="D820" s="360" t="n">
        <v>1</v>
      </c>
      <c r="E820" s="360" t="n">
        <v>207</v>
      </c>
      <c r="F820" s="360">
        <f>ROUND(Source!U798,O820)</f>
        <v/>
      </c>
      <c r="G820" s="360" t="inlineStr">
        <is>
          <t>ТрудСтр</t>
        </is>
      </c>
      <c r="H820" s="360" t="inlineStr">
        <is>
          <t>Трудозатраты строителей</t>
        </is>
      </c>
      <c r="I820" s="360" t="n"/>
      <c r="J820" s="360" t="n"/>
      <c r="K820" s="360" t="n">
        <v>207</v>
      </c>
      <c r="L820" s="360" t="n">
        <v>21</v>
      </c>
      <c r="M820" s="360" t="n">
        <v>3</v>
      </c>
      <c r="N820" s="360" t="inlineStr"/>
      <c r="O820" s="360" t="n">
        <v>7</v>
      </c>
      <c r="P820" s="360" t="n"/>
      <c r="Q820" s="360" t="n"/>
      <c r="R820" s="360" t="n"/>
      <c r="S820" s="360" t="n"/>
      <c r="T820" s="360" t="n"/>
      <c r="U820" s="360" t="n"/>
      <c r="V820" s="360" t="n"/>
      <c r="W820" s="360" t="n">
        <v>0</v>
      </c>
      <c r="X820" s="360" t="n">
        <v>1</v>
      </c>
      <c r="Y820" s="360" t="n">
        <v>0</v>
      </c>
      <c r="Z820" s="360" t="n"/>
      <c r="AA820" s="360" t="n"/>
      <c r="AB820" s="360" t="n"/>
    </row>
    <row r="821">
      <c r="A821" s="360" t="n">
        <v>50</v>
      </c>
      <c r="B821" s="360" t="n">
        <v>0</v>
      </c>
      <c r="C821" s="360" t="n">
        <v>0</v>
      </c>
      <c r="D821" s="360" t="n">
        <v>1</v>
      </c>
      <c r="E821" s="360" t="n">
        <v>208</v>
      </c>
      <c r="F821" s="360">
        <f>ROUND(Source!V798,O821)</f>
        <v/>
      </c>
      <c r="G821" s="360" t="inlineStr">
        <is>
          <t>ТрудМаш</t>
        </is>
      </c>
      <c r="H821" s="360" t="inlineStr">
        <is>
          <t>Трудозатраты машинистов</t>
        </is>
      </c>
      <c r="I821" s="360" t="n"/>
      <c r="J821" s="360" t="n"/>
      <c r="K821" s="360" t="n">
        <v>208</v>
      </c>
      <c r="L821" s="360" t="n">
        <v>22</v>
      </c>
      <c r="M821" s="360" t="n">
        <v>3</v>
      </c>
      <c r="N821" s="360" t="inlineStr"/>
      <c r="O821" s="360" t="n">
        <v>7</v>
      </c>
      <c r="P821" s="360" t="n"/>
      <c r="Q821" s="360" t="n"/>
      <c r="R821" s="360" t="n"/>
      <c r="S821" s="360" t="n"/>
      <c r="T821" s="360" t="n"/>
      <c r="U821" s="360" t="n"/>
      <c r="V821" s="360" t="n"/>
      <c r="W821" s="360" t="n">
        <v>0</v>
      </c>
      <c r="X821" s="360" t="n">
        <v>1</v>
      </c>
      <c r="Y821" s="360" t="n">
        <v>0</v>
      </c>
      <c r="Z821" s="360" t="n"/>
      <c r="AA821" s="360" t="n"/>
      <c r="AB821" s="360" t="n"/>
    </row>
    <row r="822">
      <c r="A822" s="360" t="n">
        <v>50</v>
      </c>
      <c r="B822" s="360" t="n">
        <v>0</v>
      </c>
      <c r="C822" s="360" t="n">
        <v>0</v>
      </c>
      <c r="D822" s="360" t="n">
        <v>1</v>
      </c>
      <c r="E822" s="360" t="n">
        <v>209</v>
      </c>
      <c r="F822" s="360">
        <f>ROUND(Source!W798,O822)</f>
        <v/>
      </c>
      <c r="G822" s="360" t="inlineStr">
        <is>
          <t>ТранспМат</t>
        </is>
      </c>
      <c r="H822" s="360" t="inlineStr">
        <is>
          <t>Транспорт материалов</t>
        </is>
      </c>
      <c r="I822" s="360" t="n"/>
      <c r="J822" s="360" t="n"/>
      <c r="K822" s="360" t="n">
        <v>209</v>
      </c>
      <c r="L822" s="360" t="n">
        <v>23</v>
      </c>
      <c r="M822" s="360" t="n">
        <v>3</v>
      </c>
      <c r="N822" s="360" t="inlineStr"/>
      <c r="O822" s="360" t="n">
        <v>0</v>
      </c>
      <c r="P822" s="360" t="n"/>
      <c r="Q822" s="360" t="n"/>
      <c r="R822" s="360" t="n"/>
      <c r="S822" s="360" t="n"/>
      <c r="T822" s="360" t="n"/>
      <c r="U822" s="360" t="n"/>
      <c r="V822" s="360" t="n"/>
      <c r="W822" s="360" t="n">
        <v>0</v>
      </c>
      <c r="X822" s="360" t="n">
        <v>1</v>
      </c>
      <c r="Y822" s="360" t="n">
        <v>0</v>
      </c>
      <c r="Z822" s="360" t="n"/>
      <c r="AA822" s="360" t="n"/>
      <c r="AB822" s="360" t="n"/>
    </row>
    <row r="823">
      <c r="A823" s="360" t="n">
        <v>50</v>
      </c>
      <c r="B823" s="360" t="n">
        <v>0</v>
      </c>
      <c r="C823" s="360" t="n">
        <v>0</v>
      </c>
      <c r="D823" s="360" t="n">
        <v>1</v>
      </c>
      <c r="E823" s="360" t="n">
        <v>233</v>
      </c>
      <c r="F823" s="360">
        <f>ROUND(Source!BD798,O823)</f>
        <v/>
      </c>
      <c r="G823" s="360" t="inlineStr">
        <is>
          <t>Перевозка</t>
        </is>
      </c>
      <c r="H823" s="360" t="inlineStr">
        <is>
          <t>Перевозка грузов</t>
        </is>
      </c>
      <c r="I823" s="360" t="n"/>
      <c r="J823" s="360" t="n"/>
      <c r="K823" s="360" t="n">
        <v>233</v>
      </c>
      <c r="L823" s="360" t="n">
        <v>24</v>
      </c>
      <c r="M823" s="360" t="n">
        <v>3</v>
      </c>
      <c r="N823" s="360" t="inlineStr"/>
      <c r="O823" s="360" t="n">
        <v>0</v>
      </c>
      <c r="P823" s="360" t="n"/>
      <c r="Q823" s="360" t="n"/>
      <c r="R823" s="360" t="n"/>
      <c r="S823" s="360" t="n"/>
      <c r="T823" s="360" t="n"/>
      <c r="U823" s="360" t="n"/>
      <c r="V823" s="360" t="n"/>
      <c r="W823" s="360" t="n">
        <v>0</v>
      </c>
      <c r="X823" s="360" t="n">
        <v>1</v>
      </c>
      <c r="Y823" s="360" t="n">
        <v>0</v>
      </c>
      <c r="Z823" s="360" t="n"/>
      <c r="AA823" s="360" t="n"/>
      <c r="AB823" s="360" t="n"/>
    </row>
    <row r="824">
      <c r="A824" s="360" t="n">
        <v>50</v>
      </c>
      <c r="B824" s="360" t="n">
        <v>0</v>
      </c>
      <c r="C824" s="360" t="n">
        <v>0</v>
      </c>
      <c r="D824" s="360" t="n">
        <v>1</v>
      </c>
      <c r="E824" s="360" t="n">
        <v>210</v>
      </c>
      <c r="F824" s="360">
        <f>ROUND(Source!X798,O824)</f>
        <v/>
      </c>
      <c r="G824" s="360" t="inlineStr">
        <is>
          <t>НР</t>
        </is>
      </c>
      <c r="H824" s="360" t="inlineStr">
        <is>
          <t>Накладные расходы</t>
        </is>
      </c>
      <c r="I824" s="360" t="n"/>
      <c r="J824" s="360" t="n"/>
      <c r="K824" s="360" t="n">
        <v>210</v>
      </c>
      <c r="L824" s="360" t="n">
        <v>25</v>
      </c>
      <c r="M824" s="360" t="n">
        <v>3</v>
      </c>
      <c r="N824" s="360" t="inlineStr"/>
      <c r="O824" s="360" t="n">
        <v>0</v>
      </c>
      <c r="P824" s="360" t="n"/>
      <c r="Q824" s="360" t="n"/>
      <c r="R824" s="360" t="n"/>
      <c r="S824" s="360" t="n"/>
      <c r="T824" s="360" t="n"/>
      <c r="U824" s="360" t="n"/>
      <c r="V824" s="360" t="n"/>
      <c r="W824" s="360" t="n">
        <v>0</v>
      </c>
      <c r="X824" s="360" t="n">
        <v>1</v>
      </c>
      <c r="Y824" s="360" t="n">
        <v>0</v>
      </c>
      <c r="Z824" s="360" t="n"/>
      <c r="AA824" s="360" t="n"/>
      <c r="AB824" s="360" t="n"/>
    </row>
    <row r="825">
      <c r="A825" s="360" t="n">
        <v>50</v>
      </c>
      <c r="B825" s="360" t="n">
        <v>0</v>
      </c>
      <c r="C825" s="360" t="n">
        <v>0</v>
      </c>
      <c r="D825" s="360" t="n">
        <v>1</v>
      </c>
      <c r="E825" s="360" t="n">
        <v>211</v>
      </c>
      <c r="F825" s="360">
        <f>ROUND(Source!Y798,O825)</f>
        <v/>
      </c>
      <c r="G825" s="360" t="inlineStr">
        <is>
          <t>СмПриб</t>
        </is>
      </c>
      <c r="H825" s="360" t="inlineStr">
        <is>
          <t>Сметная прибыль</t>
        </is>
      </c>
      <c r="I825" s="360" t="n"/>
      <c r="J825" s="360" t="n"/>
      <c r="K825" s="360" t="n">
        <v>211</v>
      </c>
      <c r="L825" s="360" t="n">
        <v>26</v>
      </c>
      <c r="M825" s="360" t="n">
        <v>3</v>
      </c>
      <c r="N825" s="360" t="inlineStr"/>
      <c r="O825" s="360" t="n">
        <v>0</v>
      </c>
      <c r="P825" s="360" t="n"/>
      <c r="Q825" s="360" t="n"/>
      <c r="R825" s="360" t="n"/>
      <c r="S825" s="360" t="n"/>
      <c r="T825" s="360" t="n"/>
      <c r="U825" s="360" t="n"/>
      <c r="V825" s="360" t="n"/>
      <c r="W825" s="360" t="n">
        <v>0</v>
      </c>
      <c r="X825" s="360" t="n">
        <v>1</v>
      </c>
      <c r="Y825" s="360" t="n">
        <v>0</v>
      </c>
      <c r="Z825" s="360" t="n"/>
      <c r="AA825" s="360" t="n"/>
      <c r="AB825" s="360" t="n"/>
    </row>
    <row r="826">
      <c r="A826" s="360" t="n">
        <v>50</v>
      </c>
      <c r="B826" s="360" t="n">
        <v>0</v>
      </c>
      <c r="C826" s="360" t="n">
        <v>0</v>
      </c>
      <c r="D826" s="360" t="n">
        <v>1</v>
      </c>
      <c r="E826" s="360" t="n">
        <v>224</v>
      </c>
      <c r="F826" s="360">
        <f>ROUND(Source!AR798,O826)</f>
        <v/>
      </c>
      <c r="G826" s="360" t="inlineStr">
        <is>
          <t>Всего</t>
        </is>
      </c>
      <c r="H826" s="360" t="inlineStr">
        <is>
          <t>Всего с НР и СП</t>
        </is>
      </c>
      <c r="I826" s="360" t="n"/>
      <c r="J826" s="360" t="n"/>
      <c r="K826" s="360" t="n">
        <v>224</v>
      </c>
      <c r="L826" s="360" t="n">
        <v>27</v>
      </c>
      <c r="M826" s="360" t="n">
        <v>3</v>
      </c>
      <c r="N826" s="360" t="inlineStr"/>
      <c r="O826" s="360" t="n">
        <v>0</v>
      </c>
      <c r="P826" s="360" t="n"/>
      <c r="Q826" s="360" t="n"/>
      <c r="R826" s="360" t="n"/>
      <c r="S826" s="360" t="n"/>
      <c r="T826" s="360" t="n"/>
      <c r="U826" s="360" t="n"/>
      <c r="V826" s="360" t="n"/>
      <c r="W826" s="360" t="n">
        <v>0</v>
      </c>
      <c r="X826" s="360" t="n">
        <v>1</v>
      </c>
      <c r="Y826" s="360" t="n">
        <v>0</v>
      </c>
      <c r="Z826" s="360" t="n"/>
      <c r="AA826" s="360" t="n"/>
      <c r="AB826" s="360" t="n"/>
    </row>
    <row r="827">
      <c r="A827" s="360" t="n">
        <v>50</v>
      </c>
      <c r="B827" s="360" t="n">
        <v>0</v>
      </c>
      <c r="C827" s="360" t="n">
        <v>0</v>
      </c>
      <c r="D827" s="360" t="n">
        <v>2</v>
      </c>
      <c r="E827" s="360" t="n">
        <v>0</v>
      </c>
      <c r="F827" s="360">
        <f>ROUND(F826,O827)</f>
        <v/>
      </c>
      <c r="G827" s="360" t="inlineStr">
        <is>
          <t>и1</t>
        </is>
      </c>
      <c r="H827" s="360" t="inlineStr">
        <is>
          <t>Итого</t>
        </is>
      </c>
      <c r="I827" s="360" t="n"/>
      <c r="J827" s="360" t="n"/>
      <c r="K827" s="360" t="n">
        <v>212</v>
      </c>
      <c r="L827" s="360" t="n">
        <v>28</v>
      </c>
      <c r="M827" s="360" t="n">
        <v>0</v>
      </c>
      <c r="N827" s="360" t="inlineStr"/>
      <c r="O827" s="360" t="n">
        <v>0</v>
      </c>
      <c r="P827" s="360" t="n"/>
      <c r="Q827" s="360" t="n"/>
      <c r="R827" s="360" t="n"/>
      <c r="S827" s="360" t="n"/>
      <c r="T827" s="360" t="n"/>
      <c r="U827" s="360" t="n"/>
      <c r="V827" s="360" t="n"/>
      <c r="W827" s="360" t="n">
        <v>0</v>
      </c>
      <c r="X827" s="360" t="n">
        <v>1</v>
      </c>
      <c r="Y827" s="360" t="n">
        <v>0</v>
      </c>
      <c r="Z827" s="360" t="n"/>
      <c r="AA827" s="360" t="n"/>
      <c r="AB827" s="360" t="n"/>
    </row>
    <row r="828">
      <c r="A828" s="360" t="n">
        <v>50</v>
      </c>
      <c r="B828" s="360" t="n">
        <v>0</v>
      </c>
      <c r="C828" s="360" t="n">
        <v>0</v>
      </c>
      <c r="D828" s="360" t="n">
        <v>2</v>
      </c>
      <c r="E828" s="360" t="n">
        <v>0</v>
      </c>
      <c r="F828" s="360">
        <f>ROUND(F827*0.22,O828)</f>
        <v/>
      </c>
      <c r="G828" s="360" t="inlineStr">
        <is>
          <t>и2</t>
        </is>
      </c>
      <c r="H828" s="360" t="inlineStr">
        <is>
          <t>НДС 22%</t>
        </is>
      </c>
      <c r="I828" s="360" t="n"/>
      <c r="J828" s="360" t="n"/>
      <c r="K828" s="360" t="n">
        <v>212</v>
      </c>
      <c r="L828" s="360" t="n">
        <v>29</v>
      </c>
      <c r="M828" s="360" t="n">
        <v>0</v>
      </c>
      <c r="N828" s="360" t="inlineStr"/>
      <c r="O828" s="360" t="n">
        <v>0</v>
      </c>
      <c r="P828" s="360" t="n"/>
      <c r="Q828" s="360" t="n"/>
      <c r="R828" s="360" t="n"/>
      <c r="S828" s="360" t="n"/>
      <c r="T828" s="360" t="n"/>
      <c r="U828" s="360" t="n"/>
      <c r="V828" s="360" t="n"/>
      <c r="W828" s="360" t="n">
        <v>0</v>
      </c>
      <c r="X828" s="360" t="n">
        <v>1</v>
      </c>
      <c r="Y828" s="360" t="n">
        <v>0</v>
      </c>
      <c r="Z828" s="360" t="n"/>
      <c r="AA828" s="360" t="n"/>
      <c r="AB828" s="360" t="n"/>
    </row>
    <row r="829">
      <c r="A829" s="360" t="n">
        <v>50</v>
      </c>
      <c r="B829" s="360" t="n">
        <v>0</v>
      </c>
      <c r="C829" s="360" t="n">
        <v>0</v>
      </c>
      <c r="D829" s="360" t="n">
        <v>2</v>
      </c>
      <c r="E829" s="360" t="n">
        <v>213</v>
      </c>
      <c r="F829" s="360">
        <f>ROUND(F827+F828,O829)</f>
        <v/>
      </c>
      <c r="G829" s="360" t="inlineStr">
        <is>
          <t>и3</t>
        </is>
      </c>
      <c r="H829" s="360" t="inlineStr">
        <is>
          <t>Всего</t>
        </is>
      </c>
      <c r="I829" s="360" t="n"/>
      <c r="J829" s="360" t="n"/>
      <c r="K829" s="360" t="n">
        <v>212</v>
      </c>
      <c r="L829" s="360" t="n">
        <v>30</v>
      </c>
      <c r="M829" s="360" t="n">
        <v>0</v>
      </c>
      <c r="N829" s="360" t="inlineStr"/>
      <c r="O829" s="360" t="n">
        <v>0</v>
      </c>
      <c r="P829" s="360" t="n"/>
      <c r="Q829" s="360" t="n"/>
      <c r="R829" s="360" t="n"/>
      <c r="S829" s="360" t="n"/>
      <c r="T829" s="360" t="n"/>
      <c r="U829" s="360" t="n"/>
      <c r="V829" s="360" t="n"/>
      <c r="W829" s="360" t="n">
        <v>0</v>
      </c>
      <c r="X829" s="360" t="n">
        <v>1</v>
      </c>
      <c r="Y829" s="360" t="n">
        <v>0</v>
      </c>
      <c r="Z829" s="360" t="n"/>
      <c r="AA829" s="360" t="n"/>
      <c r="AB829" s="360" t="n"/>
    </row>
    <row r="830"/>
    <row r="831">
      <c r="A831" s="356" t="n">
        <v>3</v>
      </c>
      <c r="B831" s="356" t="n">
        <v>0</v>
      </c>
      <c r="C831" s="356" t="n"/>
      <c r="D831" s="356">
        <f>ROW(A845)</f>
        <v/>
      </c>
      <c r="E831" s="356" t="n"/>
      <c r="F831" s="356" t="inlineStr">
        <is>
          <t>Новая локальная смета</t>
        </is>
      </c>
      <c r="G831" s="356" t="inlineStr">
        <is>
          <t>Пушкина, д.17 (подвал)</t>
        </is>
      </c>
      <c r="H831" s="356" t="inlineStr"/>
      <c r="I831" s="356" t="n">
        <v>0</v>
      </c>
      <c r="J831" s="356" t="inlineStr"/>
      <c r="K831" s="356" t="n">
        <v>0</v>
      </c>
      <c r="L831" s="356" t="inlineStr">
        <is>
          <t>Новая локальная смета</t>
        </is>
      </c>
      <c r="M831" s="356" t="inlineStr"/>
      <c r="N831" s="356" t="n"/>
      <c r="O831" s="356" t="n"/>
      <c r="P831" s="356" t="n"/>
      <c r="Q831" s="356" t="n"/>
      <c r="R831" s="356" t="n"/>
      <c r="S831" s="356" t="n">
        <v>0</v>
      </c>
      <c r="T831" s="356" t="n"/>
      <c r="U831" s="356" t="inlineStr"/>
      <c r="V831" s="356" t="n">
        <v>0</v>
      </c>
      <c r="W831" s="356" t="n"/>
      <c r="X831" s="356" t="n"/>
      <c r="Y831" s="356" t="n"/>
      <c r="Z831" s="356" t="n"/>
      <c r="AA831" s="356" t="n"/>
      <c r="AB831" s="356" t="inlineStr"/>
      <c r="AC831" s="356" t="inlineStr"/>
      <c r="AD831" s="356" t="inlineStr"/>
      <c r="AE831" s="356" t="inlineStr"/>
      <c r="AF831" s="356" t="inlineStr"/>
      <c r="AG831" s="356" t="inlineStr"/>
      <c r="AH831" s="356" t="n"/>
      <c r="AI831" s="356" t="n"/>
      <c r="AJ831" s="356" t="n"/>
      <c r="AK831" s="356" t="n"/>
      <c r="AL831" s="356" t="n"/>
      <c r="AM831" s="356" t="n"/>
      <c r="AN831" s="356" t="n"/>
      <c r="AO831" s="356" t="n"/>
      <c r="AP831" s="356" t="inlineStr"/>
      <c r="AQ831" s="356" t="inlineStr"/>
      <c r="AR831" s="356" t="inlineStr"/>
      <c r="AS831" s="356" t="n"/>
      <c r="AT831" s="356" t="n"/>
      <c r="AU831" s="356" t="n"/>
      <c r="AV831" s="356" t="n"/>
      <c r="AW831" s="356" t="n"/>
      <c r="AX831" s="356" t="n"/>
      <c r="AY831" s="356" t="n"/>
      <c r="AZ831" s="356" t="inlineStr"/>
      <c r="BA831" s="356" t="n"/>
      <c r="BB831" s="356" t="inlineStr"/>
      <c r="BC831" s="356" t="inlineStr"/>
      <c r="BD831" s="356" t="inlineStr"/>
      <c r="BE831" s="356" t="inlineStr"/>
      <c r="BF831" s="356" t="inlineStr"/>
      <c r="BG831" s="356" t="inlineStr"/>
      <c r="BH831" s="356" t="inlineStr"/>
      <c r="BI831" s="356" t="inlineStr"/>
      <c r="BJ831" s="356" t="inlineStr"/>
      <c r="BK831" s="356" t="inlineStr"/>
      <c r="BL831" s="356" t="inlineStr"/>
      <c r="BM831" s="356" t="inlineStr"/>
      <c r="BN831" s="356" t="inlineStr"/>
      <c r="BO831" s="356" t="inlineStr"/>
      <c r="BP831" s="356" t="inlineStr"/>
      <c r="BQ831" s="356" t="n"/>
      <c r="BR831" s="356" t="n"/>
      <c r="BS831" s="356" t="n"/>
      <c r="BT831" s="356" t="n"/>
      <c r="BU831" s="356" t="n"/>
      <c r="BV831" s="356" t="n"/>
      <c r="BW831" s="356" t="n"/>
      <c r="BX831" s="356" t="n">
        <v>0</v>
      </c>
      <c r="BY831" s="356" t="n"/>
      <c r="BZ831" s="356" t="n"/>
      <c r="CA831" s="356" t="n"/>
      <c r="CB831" s="356" t="n"/>
      <c r="CC831" s="356" t="n"/>
      <c r="CD831" s="356" t="n"/>
      <c r="CE831" s="356" t="n"/>
      <c r="CF831" s="356" t="n">
        <v>0</v>
      </c>
      <c r="CG831" s="356" t="n">
        <v>0</v>
      </c>
      <c r="CH831" s="356" t="n"/>
      <c r="CI831" s="356" t="inlineStr"/>
      <c r="CJ831" s="356" t="inlineStr"/>
      <c r="CK831" t="inlineStr"/>
      <c r="CL831" t="inlineStr"/>
      <c r="CM831" t="inlineStr"/>
      <c r="CN831" t="inlineStr"/>
      <c r="CO831" t="inlineStr"/>
      <c r="CP831" t="inlineStr"/>
      <c r="CQ831" t="inlineStr"/>
    </row>
    <row r="832"/>
    <row r="833">
      <c r="A833" s="358" t="n">
        <v>52</v>
      </c>
      <c r="B833" s="358">
        <f>B845</f>
        <v/>
      </c>
      <c r="C833" s="358">
        <f>C845</f>
        <v/>
      </c>
      <c r="D833" s="358">
        <f>D845</f>
        <v/>
      </c>
      <c r="E833" s="358">
        <f>E845</f>
        <v/>
      </c>
      <c r="F833" s="358">
        <f>F845</f>
        <v/>
      </c>
      <c r="G833" s="358">
        <f>G845</f>
        <v/>
      </c>
      <c r="H833" s="358" t="n"/>
      <c r="I833" s="358" t="n"/>
      <c r="J833" s="358" t="n"/>
      <c r="K833" s="358" t="n"/>
      <c r="L833" s="358" t="n"/>
      <c r="M833" s="358" t="n"/>
      <c r="N833" s="358" t="n"/>
      <c r="O833" s="358">
        <f>O845</f>
        <v/>
      </c>
      <c r="P833" s="358">
        <f>P845</f>
        <v/>
      </c>
      <c r="Q833" s="358">
        <f>Q845</f>
        <v/>
      </c>
      <c r="R833" s="358">
        <f>R845</f>
        <v/>
      </c>
      <c r="S833" s="358">
        <f>S845</f>
        <v/>
      </c>
      <c r="T833" s="358">
        <f>T845</f>
        <v/>
      </c>
      <c r="U833" s="358">
        <f>U845</f>
        <v/>
      </c>
      <c r="V833" s="358">
        <f>V845</f>
        <v/>
      </c>
      <c r="W833" s="358">
        <f>W845</f>
        <v/>
      </c>
      <c r="X833" s="358">
        <f>X845</f>
        <v/>
      </c>
      <c r="Y833" s="358">
        <f>Y845</f>
        <v/>
      </c>
      <c r="Z833" s="358">
        <f>Z845</f>
        <v/>
      </c>
      <c r="AA833" s="358">
        <f>AA845</f>
        <v/>
      </c>
      <c r="AB833" s="358">
        <f>AB845</f>
        <v/>
      </c>
      <c r="AC833" s="358">
        <f>AC845</f>
        <v/>
      </c>
      <c r="AD833" s="358">
        <f>AD845</f>
        <v/>
      </c>
      <c r="AE833" s="358">
        <f>AE845</f>
        <v/>
      </c>
      <c r="AF833" s="358">
        <f>AF845</f>
        <v/>
      </c>
      <c r="AG833" s="358">
        <f>AG845</f>
        <v/>
      </c>
      <c r="AH833" s="358">
        <f>AH845</f>
        <v/>
      </c>
      <c r="AI833" s="358">
        <f>AI845</f>
        <v/>
      </c>
      <c r="AJ833" s="358">
        <f>AJ845</f>
        <v/>
      </c>
      <c r="AK833" s="358">
        <f>AK845</f>
        <v/>
      </c>
      <c r="AL833" s="358">
        <f>AL845</f>
        <v/>
      </c>
      <c r="AM833" s="358">
        <f>AM845</f>
        <v/>
      </c>
      <c r="AN833" s="358">
        <f>AN845</f>
        <v/>
      </c>
      <c r="AO833" s="358">
        <f>AO845</f>
        <v/>
      </c>
      <c r="AP833" s="358">
        <f>AP845</f>
        <v/>
      </c>
      <c r="AQ833" s="358">
        <f>AQ845</f>
        <v/>
      </c>
      <c r="AR833" s="358">
        <f>AR845</f>
        <v/>
      </c>
      <c r="AS833" s="358">
        <f>AS845</f>
        <v/>
      </c>
      <c r="AT833" s="358">
        <f>AT845</f>
        <v/>
      </c>
      <c r="AU833" s="358">
        <f>AU845</f>
        <v/>
      </c>
      <c r="AV833" s="358">
        <f>AV845</f>
        <v/>
      </c>
      <c r="AW833" s="358">
        <f>AW845</f>
        <v/>
      </c>
      <c r="AX833" s="358">
        <f>AX845</f>
        <v/>
      </c>
      <c r="AY833" s="358">
        <f>AY845</f>
        <v/>
      </c>
      <c r="AZ833" s="358">
        <f>AZ845</f>
        <v/>
      </c>
      <c r="BA833" s="358">
        <f>BA845</f>
        <v/>
      </c>
      <c r="BB833" s="358">
        <f>BB845</f>
        <v/>
      </c>
      <c r="BC833" s="358">
        <f>BC845</f>
        <v/>
      </c>
      <c r="BD833" s="358">
        <f>BD845</f>
        <v/>
      </c>
      <c r="BE833" s="358">
        <f>BE845</f>
        <v/>
      </c>
      <c r="BF833" s="358">
        <f>BF845</f>
        <v/>
      </c>
      <c r="BG833" s="358">
        <f>BG845</f>
        <v/>
      </c>
      <c r="BH833" s="358">
        <f>BH845</f>
        <v/>
      </c>
      <c r="BI833" s="358">
        <f>BI845</f>
        <v/>
      </c>
      <c r="BJ833" s="358">
        <f>BJ845</f>
        <v/>
      </c>
      <c r="BK833" s="358">
        <f>BK845</f>
        <v/>
      </c>
      <c r="BL833" s="358">
        <f>BL845</f>
        <v/>
      </c>
      <c r="BM833" s="358">
        <f>BM845</f>
        <v/>
      </c>
      <c r="BN833" s="358">
        <f>BN845</f>
        <v/>
      </c>
      <c r="BO833" s="358">
        <f>BO845</f>
        <v/>
      </c>
      <c r="BP833" s="358">
        <f>BP845</f>
        <v/>
      </c>
      <c r="BQ833" s="358">
        <f>BQ845</f>
        <v/>
      </c>
      <c r="BR833" s="358">
        <f>BR845</f>
        <v/>
      </c>
      <c r="BS833" s="358">
        <f>BS845</f>
        <v/>
      </c>
      <c r="BT833" s="358">
        <f>BT845</f>
        <v/>
      </c>
      <c r="BU833" s="358">
        <f>BU845</f>
        <v/>
      </c>
      <c r="BV833" s="358">
        <f>BV845</f>
        <v/>
      </c>
      <c r="BW833" s="358">
        <f>BW845</f>
        <v/>
      </c>
      <c r="BX833" s="358">
        <f>BX845</f>
        <v/>
      </c>
      <c r="BY833" s="358">
        <f>BY845</f>
        <v/>
      </c>
      <c r="BZ833" s="358">
        <f>BZ845</f>
        <v/>
      </c>
      <c r="CA833" s="358">
        <f>CA845</f>
        <v/>
      </c>
      <c r="CB833" s="358">
        <f>CB845</f>
        <v/>
      </c>
      <c r="CC833" s="358">
        <f>CC845</f>
        <v/>
      </c>
      <c r="CD833" s="358">
        <f>CD845</f>
        <v/>
      </c>
      <c r="CE833" s="358">
        <f>CE845</f>
        <v/>
      </c>
      <c r="CF833" s="358">
        <f>CF845</f>
        <v/>
      </c>
      <c r="CG833" s="358">
        <f>CG845</f>
        <v/>
      </c>
      <c r="CH833" s="358">
        <f>CH845</f>
        <v/>
      </c>
      <c r="CI833" s="358">
        <f>CI845</f>
        <v/>
      </c>
      <c r="CJ833" s="358">
        <f>CJ845</f>
        <v/>
      </c>
      <c r="CK833" s="358">
        <f>CK845</f>
        <v/>
      </c>
      <c r="CL833" s="358">
        <f>CL845</f>
        <v/>
      </c>
      <c r="CM833" s="358">
        <f>CM845</f>
        <v/>
      </c>
      <c r="CN833" s="358">
        <f>CN845</f>
        <v/>
      </c>
      <c r="CO833" s="358">
        <f>CO845</f>
        <v/>
      </c>
      <c r="CP833" s="358">
        <f>CP845</f>
        <v/>
      </c>
      <c r="CQ833" s="358">
        <f>CQ845</f>
        <v/>
      </c>
      <c r="CR833" s="358">
        <f>CR845</f>
        <v/>
      </c>
      <c r="CS833" s="358">
        <f>CS845</f>
        <v/>
      </c>
      <c r="CT833" s="358">
        <f>CT845</f>
        <v/>
      </c>
      <c r="CU833" s="358">
        <f>CU845</f>
        <v/>
      </c>
      <c r="CV833" s="358">
        <f>CV845</f>
        <v/>
      </c>
      <c r="CW833" s="358">
        <f>CW845</f>
        <v/>
      </c>
      <c r="CX833" s="358">
        <f>CX845</f>
        <v/>
      </c>
      <c r="CY833" s="358">
        <f>CY845</f>
        <v/>
      </c>
      <c r="CZ833" s="358">
        <f>CZ845</f>
        <v/>
      </c>
      <c r="DA833" s="358">
        <f>DA845</f>
        <v/>
      </c>
      <c r="DB833" s="358">
        <f>DB845</f>
        <v/>
      </c>
      <c r="DC833" s="358">
        <f>DC845</f>
        <v/>
      </c>
      <c r="DD833" s="358">
        <f>DD845</f>
        <v/>
      </c>
      <c r="DE833" s="358">
        <f>DE845</f>
        <v/>
      </c>
      <c r="DF833" s="358">
        <f>DF845</f>
        <v/>
      </c>
      <c r="DG833" s="359">
        <f>DG845</f>
        <v/>
      </c>
      <c r="DH833" s="359">
        <f>DH845</f>
        <v/>
      </c>
      <c r="DI833" s="359">
        <f>DI845</f>
        <v/>
      </c>
      <c r="DJ833" s="359">
        <f>DJ845</f>
        <v/>
      </c>
      <c r="DK833" s="359">
        <f>DK845</f>
        <v/>
      </c>
      <c r="DL833" s="359">
        <f>DL845</f>
        <v/>
      </c>
      <c r="DM833" s="359">
        <f>DM845</f>
        <v/>
      </c>
      <c r="DN833" s="359">
        <f>DN845</f>
        <v/>
      </c>
      <c r="DO833" s="359">
        <f>DO845</f>
        <v/>
      </c>
      <c r="DP833" s="359">
        <f>DP845</f>
        <v/>
      </c>
      <c r="DQ833" s="359">
        <f>DQ845</f>
        <v/>
      </c>
      <c r="DR833" s="359">
        <f>DR845</f>
        <v/>
      </c>
      <c r="DS833" s="359">
        <f>DS845</f>
        <v/>
      </c>
      <c r="DT833" s="359">
        <f>DT845</f>
        <v/>
      </c>
      <c r="DU833" s="359">
        <f>DU845</f>
        <v/>
      </c>
      <c r="DV833" s="359">
        <f>DV845</f>
        <v/>
      </c>
      <c r="DW833" s="359">
        <f>DW845</f>
        <v/>
      </c>
      <c r="DX833" s="359">
        <f>DX845</f>
        <v/>
      </c>
      <c r="DY833" s="359">
        <f>DY845</f>
        <v/>
      </c>
      <c r="DZ833" s="359">
        <f>DZ845</f>
        <v/>
      </c>
      <c r="EA833" s="359">
        <f>EA845</f>
        <v/>
      </c>
      <c r="EB833" s="359">
        <f>EB845</f>
        <v/>
      </c>
      <c r="EC833" s="359">
        <f>EC845</f>
        <v/>
      </c>
      <c r="ED833" s="359">
        <f>ED845</f>
        <v/>
      </c>
      <c r="EE833" s="359">
        <f>EE845</f>
        <v/>
      </c>
      <c r="EF833" s="359">
        <f>EF845</f>
        <v/>
      </c>
      <c r="EG833" s="359">
        <f>EG845</f>
        <v/>
      </c>
      <c r="EH833" s="359">
        <f>EH845</f>
        <v/>
      </c>
      <c r="EI833" s="359">
        <f>EI845</f>
        <v/>
      </c>
      <c r="EJ833" s="359">
        <f>EJ845</f>
        <v/>
      </c>
      <c r="EK833" s="359">
        <f>EK845</f>
        <v/>
      </c>
      <c r="EL833" s="359">
        <f>EL845</f>
        <v/>
      </c>
      <c r="EM833" s="359">
        <f>EM845</f>
        <v/>
      </c>
      <c r="EN833" s="359">
        <f>EN845</f>
        <v/>
      </c>
      <c r="EO833" s="359">
        <f>EO845</f>
        <v/>
      </c>
      <c r="EP833" s="359">
        <f>EP845</f>
        <v/>
      </c>
      <c r="EQ833" s="359">
        <f>EQ845</f>
        <v/>
      </c>
      <c r="ER833" s="359">
        <f>ER845</f>
        <v/>
      </c>
      <c r="ES833" s="359">
        <f>ES845</f>
        <v/>
      </c>
      <c r="ET833" s="359">
        <f>ET845</f>
        <v/>
      </c>
      <c r="EU833" s="359">
        <f>EU845</f>
        <v/>
      </c>
      <c r="EV833" s="359">
        <f>EV845</f>
        <v/>
      </c>
      <c r="EW833" s="359">
        <f>EW845</f>
        <v/>
      </c>
      <c r="EX833" s="359">
        <f>EX845</f>
        <v/>
      </c>
      <c r="EY833" s="359">
        <f>EY845</f>
        <v/>
      </c>
      <c r="EZ833" s="359">
        <f>EZ845</f>
        <v/>
      </c>
      <c r="FA833" s="359">
        <f>FA845</f>
        <v/>
      </c>
      <c r="FB833" s="359">
        <f>FB845</f>
        <v/>
      </c>
      <c r="FC833" s="359">
        <f>FC845</f>
        <v/>
      </c>
      <c r="FD833" s="359">
        <f>FD845</f>
        <v/>
      </c>
      <c r="FE833" s="359">
        <f>FE845</f>
        <v/>
      </c>
      <c r="FF833" s="359">
        <f>FF845</f>
        <v/>
      </c>
      <c r="FG833" s="359">
        <f>FG845</f>
        <v/>
      </c>
      <c r="FH833" s="359">
        <f>FH845</f>
        <v/>
      </c>
      <c r="FI833" s="359">
        <f>FI845</f>
        <v/>
      </c>
      <c r="FJ833" s="359">
        <f>FJ845</f>
        <v/>
      </c>
      <c r="FK833" s="359">
        <f>FK845</f>
        <v/>
      </c>
      <c r="FL833" s="359">
        <f>FL845</f>
        <v/>
      </c>
      <c r="FM833" s="359">
        <f>FM845</f>
        <v/>
      </c>
      <c r="FN833" s="359">
        <f>FN845</f>
        <v/>
      </c>
      <c r="FO833" s="359">
        <f>FO845</f>
        <v/>
      </c>
      <c r="FP833" s="359">
        <f>FP845</f>
        <v/>
      </c>
      <c r="FQ833" s="359">
        <f>FQ845</f>
        <v/>
      </c>
      <c r="FR833" s="359">
        <f>FR845</f>
        <v/>
      </c>
      <c r="FS833" s="359">
        <f>FS845</f>
        <v/>
      </c>
      <c r="FT833" s="359">
        <f>FT845</f>
        <v/>
      </c>
      <c r="FU833" s="359">
        <f>FU845</f>
        <v/>
      </c>
      <c r="FV833" s="359">
        <f>FV845</f>
        <v/>
      </c>
      <c r="FW833" s="359">
        <f>FW845</f>
        <v/>
      </c>
      <c r="FX833" s="359">
        <f>FX845</f>
        <v/>
      </c>
      <c r="FY833" s="359">
        <f>FY845</f>
        <v/>
      </c>
      <c r="FZ833" s="359">
        <f>FZ845</f>
        <v/>
      </c>
      <c r="GA833" s="359">
        <f>GA845</f>
        <v/>
      </c>
      <c r="GB833" s="359">
        <f>GB845</f>
        <v/>
      </c>
      <c r="GC833" s="359">
        <f>GC845</f>
        <v/>
      </c>
      <c r="GD833" s="359">
        <f>GD845</f>
        <v/>
      </c>
      <c r="GE833" s="359">
        <f>GE845</f>
        <v/>
      </c>
      <c r="GF833" s="359">
        <f>GF845</f>
        <v/>
      </c>
      <c r="GG833" s="359">
        <f>GG845</f>
        <v/>
      </c>
      <c r="GH833" s="359">
        <f>GH845</f>
        <v/>
      </c>
      <c r="GI833" s="359">
        <f>GI845</f>
        <v/>
      </c>
      <c r="GJ833" s="359">
        <f>GJ845</f>
        <v/>
      </c>
      <c r="GK833" s="359">
        <f>GK845</f>
        <v/>
      </c>
      <c r="GL833" s="359">
        <f>GL845</f>
        <v/>
      </c>
      <c r="GM833" s="359">
        <f>GM845</f>
        <v/>
      </c>
      <c r="GN833" s="359">
        <f>GN845</f>
        <v/>
      </c>
      <c r="GO833" s="359">
        <f>GO845</f>
        <v/>
      </c>
      <c r="GP833" s="359">
        <f>GP845</f>
        <v/>
      </c>
      <c r="GQ833" s="359">
        <f>GQ845</f>
        <v/>
      </c>
      <c r="GR833" s="359">
        <f>GR845</f>
        <v/>
      </c>
      <c r="GS833" s="359">
        <f>GS845</f>
        <v/>
      </c>
      <c r="GT833" s="359">
        <f>GT845</f>
        <v/>
      </c>
      <c r="GU833" s="359">
        <f>GU845</f>
        <v/>
      </c>
      <c r="GV833" s="359">
        <f>GV845</f>
        <v/>
      </c>
      <c r="GW833" s="359">
        <f>GW845</f>
        <v/>
      </c>
      <c r="GX833" s="359">
        <f>GX845</f>
        <v/>
      </c>
    </row>
    <row r="834"/>
    <row r="835">
      <c r="A835" t="n">
        <v>17</v>
      </c>
      <c r="B835" t="n">
        <v>0</v>
      </c>
      <c r="C835">
        <f>ROW(SmtRes!A339)</f>
        <v/>
      </c>
      <c r="D835">
        <f>ROW(EtalonRes!A325)</f>
        <v/>
      </c>
      <c r="E835" t="inlineStr">
        <is>
          <t>1</t>
        </is>
      </c>
      <c r="F835" t="inlineStr">
        <is>
          <t>65-15-3</t>
        </is>
      </c>
      <c r="G835" t="inlineStr">
        <is>
          <t>Смена отдельных участков трубопроводов с заготовкой труб в построечных условиях диаметром до 50 мм</t>
        </is>
      </c>
      <c r="H835" t="inlineStr">
        <is>
          <t>100 м трубопровода</t>
        </is>
      </c>
      <c r="I835">
        <f>ROUND(ROUND(1.5/100,4),7)</f>
        <v/>
      </c>
      <c r="J835" t="n">
        <v>0</v>
      </c>
      <c r="K835">
        <f>ROUND(ROUND(1.5/100,4),7)</f>
        <v/>
      </c>
      <c r="O835">
        <f>ROUND(CP835,0)</f>
        <v/>
      </c>
      <c r="P835">
        <f>ROUND(CQ835*I835,0)</f>
        <v/>
      </c>
      <c r="Q835">
        <f>(ROUND((ROUND(((ET835)*I835),0)*BB835),0)+ROUND((ROUND(((AE835-(EU835))*I835),0)*BS835),0))</f>
        <v/>
      </c>
      <c r="R835">
        <f>(ROUND((ROUND(((EU835)*I835),0)*BS835),0)+ROUND((ROUND(((AE835-(EU835))*I835),0)*BS835),0))</f>
        <v/>
      </c>
      <c r="S835">
        <f>ROUND(CT835*I835,0)</f>
        <v/>
      </c>
      <c r="T835">
        <f>ROUND(CU835*I835,0)</f>
        <v/>
      </c>
      <c r="U835">
        <f>ROUND(CV835*I835,7)</f>
        <v/>
      </c>
      <c r="V835">
        <f>ROUND(CW835*I835,7)</f>
        <v/>
      </c>
      <c r="W835">
        <f>ROUND(CX835*I835,0)</f>
        <v/>
      </c>
      <c r="X835">
        <f>ROUND(CY835,0)</f>
        <v/>
      </c>
      <c r="Y835">
        <f>ROUND(CZ835,0)</f>
        <v/>
      </c>
      <c r="AA835" t="n">
        <v>78855224</v>
      </c>
      <c r="AB835">
        <f>ROUND((AC835+AD835+AF835),2)</f>
        <v/>
      </c>
      <c r="AC835">
        <f>ROUND((ES835),2)</f>
        <v/>
      </c>
      <c r="AD835">
        <f>ROUND((((ET835)-(EU835))+AE835),2)</f>
        <v/>
      </c>
      <c r="AE835">
        <f>ROUND((EU835),2)</f>
        <v/>
      </c>
      <c r="AF835">
        <f>ROUND((EV835),2)</f>
        <v/>
      </c>
      <c r="AG835">
        <f>ROUND((AP835),2)</f>
        <v/>
      </c>
      <c r="AH835">
        <f>(EW835)</f>
        <v/>
      </c>
      <c r="AI835">
        <f>(EX835)</f>
        <v/>
      </c>
      <c r="AJ835">
        <f>(AS835)</f>
        <v/>
      </c>
      <c r="AK835" t="n">
        <v>5492.86</v>
      </c>
      <c r="AL835" t="n">
        <v>4336.74</v>
      </c>
      <c r="AM835" t="n">
        <v>172.66</v>
      </c>
      <c r="AN835" t="n">
        <v>4.05</v>
      </c>
      <c r="AO835" t="n">
        <v>983.46</v>
      </c>
      <c r="AP835" t="n">
        <v>0</v>
      </c>
      <c r="AQ835" t="n">
        <v>111</v>
      </c>
      <c r="AR835" t="n">
        <v>0.3</v>
      </c>
      <c r="AS835" t="n">
        <v>0</v>
      </c>
      <c r="AT835" t="n">
        <v>103</v>
      </c>
      <c r="AU835" t="n">
        <v>52</v>
      </c>
      <c r="AV835" t="n">
        <v>1</v>
      </c>
      <c r="AW835" t="n">
        <v>1</v>
      </c>
      <c r="AZ835" t="n">
        <v>1</v>
      </c>
      <c r="BA835" t="n">
        <v>52.25</v>
      </c>
      <c r="BB835" t="n">
        <v>11.82</v>
      </c>
      <c r="BC835" t="n">
        <v>6.24</v>
      </c>
      <c r="BD835" t="inlineStr"/>
      <c r="BE835" t="inlineStr"/>
      <c r="BF835" t="inlineStr"/>
      <c r="BG835" t="inlineStr"/>
      <c r="BH835" t="n">
        <v>0</v>
      </c>
      <c r="BI835" t="n">
        <v>1</v>
      </c>
      <c r="BJ835" t="inlineStr">
        <is>
          <t>ТЕРр Московской обл., 65-15-3, приказ Минстроя России №675/пр от 28.02.2017 № 263/пр</t>
        </is>
      </c>
      <c r="BM835" t="n">
        <v>65008</v>
      </c>
      <c r="BN835" t="n">
        <v>0</v>
      </c>
      <c r="BO835" t="inlineStr">
        <is>
          <t>65-15-3</t>
        </is>
      </c>
      <c r="BP835" t="n">
        <v>1</v>
      </c>
      <c r="BQ835" t="n">
        <v>6</v>
      </c>
      <c r="BR835" t="n">
        <v>0</v>
      </c>
      <c r="BS835" t="n">
        <v>52.25</v>
      </c>
      <c r="BT835" t="n">
        <v>1</v>
      </c>
      <c r="BU835" t="n">
        <v>1</v>
      </c>
      <c r="BV835" t="n">
        <v>1</v>
      </c>
      <c r="BW835" t="n">
        <v>1</v>
      </c>
      <c r="BX835" t="n">
        <v>1</v>
      </c>
      <c r="BY835" t="inlineStr"/>
      <c r="BZ835" t="n">
        <v>103</v>
      </c>
      <c r="CA835" t="n">
        <v>52</v>
      </c>
      <c r="CB835" t="inlineStr"/>
      <c r="CE835" t="n">
        <v>12</v>
      </c>
      <c r="CF835" t="n">
        <v>0</v>
      </c>
      <c r="CG835" t="n">
        <v>0</v>
      </c>
      <c r="CM835" t="n">
        <v>0</v>
      </c>
      <c r="CN835" t="inlineStr"/>
      <c r="CO835" t="n">
        <v>0</v>
      </c>
      <c r="CP835">
        <f>(P835+Q835+S835)</f>
        <v/>
      </c>
      <c r="CQ835">
        <f>AC835*BC835</f>
        <v/>
      </c>
      <c r="CR835">
        <f>(ROUND((ROUND(((ET835)*1),0)*BB835),0)+ROUND((ROUND(((AE835-(EU835))*1),0)*BS835),0))</f>
        <v/>
      </c>
      <c r="CS835">
        <f>(ROUND((ROUND(((EU835)*1),0)*BS835),0)+ROUND((ROUND(((AE835-(EU835))*1),0)*BS835),0))</f>
        <v/>
      </c>
      <c r="CT835">
        <f>AF835*BA835</f>
        <v/>
      </c>
      <c r="CU835">
        <f>AG835</f>
        <v/>
      </c>
      <c r="CV835">
        <f>AH835</f>
        <v/>
      </c>
      <c r="CW835">
        <f>AI835</f>
        <v/>
      </c>
      <c r="CX835">
        <f>AJ835</f>
        <v/>
      </c>
      <c r="CY835">
        <f>(((S835+R835)*AT835)/100)</f>
        <v/>
      </c>
      <c r="CZ835">
        <f>(((S835+R835)*AU835)/100)</f>
        <v/>
      </c>
      <c r="DC835" t="inlineStr"/>
      <c r="DD835" t="inlineStr"/>
      <c r="DE835" t="inlineStr"/>
      <c r="DF835" t="inlineStr"/>
      <c r="DG835" t="inlineStr"/>
      <c r="DH835" t="inlineStr"/>
      <c r="DI835" t="inlineStr"/>
      <c r="DJ835" t="inlineStr"/>
      <c r="DK835" t="inlineStr"/>
      <c r="DL835" t="inlineStr"/>
      <c r="DM835" t="inlineStr"/>
      <c r="DN835" t="n">
        <v>0</v>
      </c>
      <c r="DO835" t="n">
        <v>0</v>
      </c>
      <c r="DP835" t="n">
        <v>1</v>
      </c>
      <c r="DQ835" t="n">
        <v>1</v>
      </c>
      <c r="DU835" t="n">
        <v>1013</v>
      </c>
      <c r="DV835" t="inlineStr">
        <is>
          <t>100 м трубопровода</t>
        </is>
      </c>
      <c r="DW835" t="inlineStr">
        <is>
          <t>100 м трубопровода</t>
        </is>
      </c>
      <c r="DX835" t="n">
        <v>1</v>
      </c>
      <c r="DZ835" t="inlineStr"/>
      <c r="EA835" t="inlineStr"/>
      <c r="EB835" t="inlineStr"/>
      <c r="EC835" t="inlineStr"/>
      <c r="EE835" t="n">
        <v>78726002</v>
      </c>
      <c r="EF835" t="n">
        <v>6</v>
      </c>
      <c r="EG835" t="inlineStr">
        <is>
          <t>Ремонтно-строительные работы</t>
        </is>
      </c>
      <c r="EH835" t="n">
        <v>99</v>
      </c>
      <c r="EI835" t="inlineStr">
        <is>
          <t>Внутренние санитарно-технические работы</t>
        </is>
      </c>
      <c r="EJ835" t="n">
        <v>1</v>
      </c>
      <c r="EK835" t="n">
        <v>65008</v>
      </c>
      <c r="EL835" t="inlineStr">
        <is>
          <t>Внутренние санитарнотехнические работы: смена труб, санприборов, запорной арматуры и другое</t>
        </is>
      </c>
      <c r="EM835" t="inlineStr">
        <is>
          <t>рФЕР-65</t>
        </is>
      </c>
      <c r="EO835" t="inlineStr"/>
      <c r="EQ835" t="n">
        <v>0</v>
      </c>
      <c r="ER835" t="n">
        <v>5492.86</v>
      </c>
      <c r="ES835" t="n">
        <v>4336.74</v>
      </c>
      <c r="ET835" t="n">
        <v>172.66</v>
      </c>
      <c r="EU835" t="n">
        <v>4.05</v>
      </c>
      <c r="EV835" t="n">
        <v>983.46</v>
      </c>
      <c r="EW835" t="n">
        <v>111</v>
      </c>
      <c r="EX835" t="n">
        <v>0.3</v>
      </c>
      <c r="EY835" t="n">
        <v>0</v>
      </c>
      <c r="FQ835" t="n">
        <v>0</v>
      </c>
      <c r="FR835" t="n">
        <v>0</v>
      </c>
      <c r="FS835" t="n">
        <v>0</v>
      </c>
      <c r="FX835" t="n">
        <v>103</v>
      </c>
      <c r="FY835" t="n">
        <v>52</v>
      </c>
      <c r="GA835" t="inlineStr"/>
      <c r="GD835" t="n">
        <v>1</v>
      </c>
      <c r="GF835" t="n">
        <v>1444587068</v>
      </c>
      <c r="GG835" t="n">
        <v>2</v>
      </c>
      <c r="GH835" t="n">
        <v>1</v>
      </c>
      <c r="GI835" t="n">
        <v>2</v>
      </c>
      <c r="GJ835" t="n">
        <v>0</v>
      </c>
      <c r="GK835" t="n">
        <v>0</v>
      </c>
      <c r="GL835">
        <f>ROUND(IF(AND(BH835=3,BI835=3,FS835&lt;&gt;0),P835,0),0)</f>
        <v/>
      </c>
      <c r="GM835">
        <f>ROUND(O835+X835+Y835,0)+GX835</f>
        <v/>
      </c>
      <c r="GN835">
        <f>IF(OR(BI835=0,BI835=1),GM835-GX835,0)</f>
        <v/>
      </c>
      <c r="GO835">
        <f>IF(BI835=2,GM835-GX835,0)</f>
        <v/>
      </c>
      <c r="GP835">
        <f>IF(BI835=4,GM835-GX835,0)</f>
        <v/>
      </c>
      <c r="GR835" t="n">
        <v>0</v>
      </c>
      <c r="GS835" t="n">
        <v>3</v>
      </c>
      <c r="GT835" t="n">
        <v>0</v>
      </c>
      <c r="GU835" t="inlineStr"/>
      <c r="GV835">
        <f>ROUND((GT835),2)</f>
        <v/>
      </c>
      <c r="GW835" t="n">
        <v>1</v>
      </c>
      <c r="GX835">
        <f>ROUND(HC835*I835,0)</f>
        <v/>
      </c>
      <c r="HA835" t="n">
        <v>0</v>
      </c>
      <c r="HB835" t="n">
        <v>0</v>
      </c>
      <c r="HC835">
        <f>GV835*GW835</f>
        <v/>
      </c>
      <c r="HE835" t="inlineStr"/>
      <c r="HF835" t="inlineStr"/>
      <c r="HM835" t="inlineStr"/>
      <c r="HN835" t="inlineStr">
        <is>
          <t>Пр/812-099.2-1</t>
        </is>
      </c>
      <c r="HO835" t="inlineStr">
        <is>
          <t>Пр/774-099.2</t>
        </is>
      </c>
      <c r="HP835" t="inlineStr">
        <is>
          <t>Внутренние санитарнотехнические работы: смена труб, санприборов, запорной арматуры и другое</t>
        </is>
      </c>
      <c r="HQ835" t="inlineStr">
        <is>
          <t>Внутренние санитарнотехнические работы: смена труб, санприборов, запорной арматуры и другое</t>
        </is>
      </c>
      <c r="HS835" t="n">
        <v>0</v>
      </c>
      <c r="IK835" t="n">
        <v>0</v>
      </c>
    </row>
    <row r="836">
      <c r="A836" t="n">
        <v>18</v>
      </c>
      <c r="B836" t="n">
        <v>0</v>
      </c>
      <c r="C836" t="n">
        <v>332</v>
      </c>
      <c r="E836" t="inlineStr">
        <is>
          <t>1,1</t>
        </is>
      </c>
      <c r="F836" t="inlineStr">
        <is>
          <t>302-0062</t>
        </is>
      </c>
      <c r="G836" t="inlineStr">
        <is>
          <t>Кран шаровый муфтовый Valtec для воды диаметром 15 мм, тип в/в</t>
        </is>
      </c>
      <c r="H836" t="inlineStr">
        <is>
          <t>шт.</t>
        </is>
      </c>
      <c r="I836">
        <f>I835*J836</f>
        <v/>
      </c>
      <c r="J836" t="n">
        <v>66.66666666666667</v>
      </c>
      <c r="K836" t="n">
        <v>66.66666669999999</v>
      </c>
      <c r="O836">
        <f>ROUND(CP836,0)</f>
        <v/>
      </c>
      <c r="P836">
        <f>ROUND(CQ836*I836,0)</f>
        <v/>
      </c>
      <c r="Q836">
        <f>(ROUND((ROUND(((ET836)*I836),0)*BB836),0)+ROUND((ROUND(((AE836-(EU836))*I836),0)*BS836),0))</f>
        <v/>
      </c>
      <c r="R836">
        <f>(ROUND((ROUND(((EU836)*I836),0)*BS836),0)+ROUND((ROUND(((AE836-(EU836))*I836),0)*BS836),0))</f>
        <v/>
      </c>
      <c r="S836">
        <f>ROUND(CT836*I836,0)</f>
        <v/>
      </c>
      <c r="T836">
        <f>ROUND(CU836*I836,0)</f>
        <v/>
      </c>
      <c r="U836">
        <f>ROUND(CV836*I836,7)</f>
        <v/>
      </c>
      <c r="V836">
        <f>ROUND(CW836*I836,7)</f>
        <v/>
      </c>
      <c r="W836">
        <f>ROUND(CX836*I836,0)</f>
        <v/>
      </c>
      <c r="X836">
        <f>ROUND(CY836,0)</f>
        <v/>
      </c>
      <c r="Y836">
        <f>ROUND(CZ836,0)</f>
        <v/>
      </c>
      <c r="AA836" t="n">
        <v>78855224</v>
      </c>
      <c r="AB836">
        <f>ROUND((AC836+AD836+AF836),2)</f>
        <v/>
      </c>
      <c r="AC836">
        <f>ROUND((ES836),2)</f>
        <v/>
      </c>
      <c r="AD836">
        <f>ROUND((((ET836)-(EU836))+AE836),2)</f>
        <v/>
      </c>
      <c r="AE836">
        <f>ROUND((EU836),2)</f>
        <v/>
      </c>
      <c r="AF836">
        <f>ROUND((EV836),2)</f>
        <v/>
      </c>
      <c r="AG836">
        <f>ROUND((AP836),2)</f>
        <v/>
      </c>
      <c r="AH836">
        <f>(EW836)</f>
        <v/>
      </c>
      <c r="AI836">
        <f>(EX836)</f>
        <v/>
      </c>
      <c r="AJ836">
        <f>(AS836)</f>
        <v/>
      </c>
      <c r="AK836" t="n">
        <v>28.53</v>
      </c>
      <c r="AL836" t="n">
        <v>28.53</v>
      </c>
      <c r="AM836" t="n">
        <v>0</v>
      </c>
      <c r="AN836" t="n">
        <v>0</v>
      </c>
      <c r="AO836" t="n">
        <v>0</v>
      </c>
      <c r="AP836" t="n">
        <v>0</v>
      </c>
      <c r="AQ836" t="n">
        <v>0</v>
      </c>
      <c r="AR836" t="n">
        <v>0</v>
      </c>
      <c r="AS836" t="n">
        <v>0.01</v>
      </c>
      <c r="AT836" t="n">
        <v>103</v>
      </c>
      <c r="AU836" t="n">
        <v>52</v>
      </c>
      <c r="AV836" t="n">
        <v>1</v>
      </c>
      <c r="AW836" t="n">
        <v>1</v>
      </c>
      <c r="AZ836" t="n">
        <v>1</v>
      </c>
      <c r="BA836" t="n">
        <v>1</v>
      </c>
      <c r="BB836" t="n">
        <v>1</v>
      </c>
      <c r="BC836" t="n">
        <v>13.47</v>
      </c>
      <c r="BD836" t="inlineStr"/>
      <c r="BE836" t="inlineStr"/>
      <c r="BF836" t="inlineStr"/>
      <c r="BG836" t="inlineStr"/>
      <c r="BH836" t="n">
        <v>3</v>
      </c>
      <c r="BI836" t="n">
        <v>1</v>
      </c>
      <c r="BJ836" t="inlineStr">
        <is>
          <t>ТССЦ Московской обл., 302-0062, приказ Минстроя России №675/пр от 28.02.2017 № 256/пр</t>
        </is>
      </c>
      <c r="BM836" t="n">
        <v>65008</v>
      </c>
      <c r="BN836" t="n">
        <v>0</v>
      </c>
      <c r="BO836" t="inlineStr">
        <is>
          <t>302-0062</t>
        </is>
      </c>
      <c r="BP836" t="n">
        <v>1</v>
      </c>
      <c r="BQ836" t="n">
        <v>6</v>
      </c>
      <c r="BR836" t="n">
        <v>0</v>
      </c>
      <c r="BS836" t="n">
        <v>1</v>
      </c>
      <c r="BT836" t="n">
        <v>1</v>
      </c>
      <c r="BU836" t="n">
        <v>1</v>
      </c>
      <c r="BV836" t="n">
        <v>1</v>
      </c>
      <c r="BW836" t="n">
        <v>1</v>
      </c>
      <c r="BX836" t="n">
        <v>1</v>
      </c>
      <c r="BY836" t="inlineStr"/>
      <c r="BZ836" t="n">
        <v>103</v>
      </c>
      <c r="CA836" t="n">
        <v>52</v>
      </c>
      <c r="CB836" t="inlineStr"/>
      <c r="CE836" t="n">
        <v>12</v>
      </c>
      <c r="CF836" t="n">
        <v>0</v>
      </c>
      <c r="CG836" t="n">
        <v>0</v>
      </c>
      <c r="CM836" t="n">
        <v>0</v>
      </c>
      <c r="CN836" t="inlineStr"/>
      <c r="CO836" t="n">
        <v>0</v>
      </c>
      <c r="CP836">
        <f>(P836+Q836+S836)</f>
        <v/>
      </c>
      <c r="CQ836">
        <f>AC836*BC836</f>
        <v/>
      </c>
      <c r="CR836">
        <f>(ROUND((ROUND(((ET836)*1),0)*BB836),0)+ROUND((ROUND(((AE836-(EU836))*1),0)*BS836),0))</f>
        <v/>
      </c>
      <c r="CS836">
        <f>(ROUND((ROUND(((EU836)*1),0)*BS836),0)+ROUND((ROUND(((AE836-(EU836))*1),0)*BS836),0))</f>
        <v/>
      </c>
      <c r="CT836">
        <f>AF836*BA836</f>
        <v/>
      </c>
      <c r="CU836">
        <f>AG836</f>
        <v/>
      </c>
      <c r="CV836">
        <f>AH836</f>
        <v/>
      </c>
      <c r="CW836">
        <f>AI836</f>
        <v/>
      </c>
      <c r="CX836">
        <f>AJ836</f>
        <v/>
      </c>
      <c r="CY836">
        <f>(((S836+R836)*AT836)/100)</f>
        <v/>
      </c>
      <c r="CZ836">
        <f>(((S836+R836)*AU836)/100)</f>
        <v/>
      </c>
      <c r="DC836" t="inlineStr"/>
      <c r="DD836" t="inlineStr"/>
      <c r="DE836" t="inlineStr"/>
      <c r="DF836" t="inlineStr"/>
      <c r="DG836" t="inlineStr"/>
      <c r="DH836" t="inlineStr"/>
      <c r="DI836" t="inlineStr"/>
      <c r="DJ836" t="inlineStr"/>
      <c r="DK836" t="inlineStr"/>
      <c r="DL836" t="inlineStr"/>
      <c r="DM836" t="inlineStr"/>
      <c r="DN836" t="n">
        <v>0</v>
      </c>
      <c r="DO836" t="n">
        <v>0</v>
      </c>
      <c r="DP836" t="n">
        <v>1</v>
      </c>
      <c r="DQ836" t="n">
        <v>1</v>
      </c>
      <c r="DU836" t="n">
        <v>1010</v>
      </c>
      <c r="DV836" t="inlineStr">
        <is>
          <t>шт.</t>
        </is>
      </c>
      <c r="DW836" t="inlineStr">
        <is>
          <t>шт.</t>
        </is>
      </c>
      <c r="DX836" t="n">
        <v>1</v>
      </c>
      <c r="DZ836" t="inlineStr"/>
      <c r="EA836" t="inlineStr"/>
      <c r="EB836" t="inlineStr"/>
      <c r="EC836" t="inlineStr"/>
      <c r="EE836" t="n">
        <v>78726002</v>
      </c>
      <c r="EF836" t="n">
        <v>6</v>
      </c>
      <c r="EG836" t="inlineStr">
        <is>
          <t>Ремонтно-строительные работы</t>
        </is>
      </c>
      <c r="EH836" t="n">
        <v>99</v>
      </c>
      <c r="EI836" t="inlineStr">
        <is>
          <t>Внутренние санитарно-технические работы</t>
        </is>
      </c>
      <c r="EJ836" t="n">
        <v>1</v>
      </c>
      <c r="EK836" t="n">
        <v>65008</v>
      </c>
      <c r="EL836" t="inlineStr">
        <is>
          <t>Внутренние санитарнотехнические работы: смена труб, санприборов, запорной арматуры и другое</t>
        </is>
      </c>
      <c r="EM836" t="inlineStr">
        <is>
          <t>рФЕР-65</t>
        </is>
      </c>
      <c r="EO836" t="inlineStr"/>
      <c r="EQ836" t="n">
        <v>0</v>
      </c>
      <c r="ER836" t="n">
        <v>28.53</v>
      </c>
      <c r="ES836" t="n">
        <v>28.53</v>
      </c>
      <c r="ET836" t="n">
        <v>0</v>
      </c>
      <c r="EU836" t="n">
        <v>0</v>
      </c>
      <c r="EV836" t="n">
        <v>0</v>
      </c>
      <c r="EW836" t="n">
        <v>0</v>
      </c>
      <c r="EX836" t="n">
        <v>0</v>
      </c>
      <c r="FQ836" t="n">
        <v>0</v>
      </c>
      <c r="FR836" t="n">
        <v>0</v>
      </c>
      <c r="FS836" t="n">
        <v>0</v>
      </c>
      <c r="FX836" t="n">
        <v>103</v>
      </c>
      <c r="FY836" t="n">
        <v>52</v>
      </c>
      <c r="GA836" t="inlineStr"/>
      <c r="GD836" t="n">
        <v>1</v>
      </c>
      <c r="GF836" t="n">
        <v>-1687406522</v>
      </c>
      <c r="GG836" t="n">
        <v>2</v>
      </c>
      <c r="GH836" t="n">
        <v>1</v>
      </c>
      <c r="GI836" t="n">
        <v>2</v>
      </c>
      <c r="GJ836" t="n">
        <v>0</v>
      </c>
      <c r="GK836" t="n">
        <v>0</v>
      </c>
      <c r="GL836">
        <f>ROUND(IF(AND(BH836=3,BI836=3,FS836&lt;&gt;0),P836,0),0)</f>
        <v/>
      </c>
      <c r="GM836">
        <f>ROUND(O836+X836+Y836,0)+GX836</f>
        <v/>
      </c>
      <c r="GN836">
        <f>IF(OR(BI836=0,BI836=1),GM836-GX836,0)</f>
        <v/>
      </c>
      <c r="GO836">
        <f>IF(BI836=2,GM836-GX836,0)</f>
        <v/>
      </c>
      <c r="GP836">
        <f>IF(BI836=4,GM836-GX836,0)</f>
        <v/>
      </c>
      <c r="GR836" t="n">
        <v>0</v>
      </c>
      <c r="GS836" t="n">
        <v>3</v>
      </c>
      <c r="GT836" t="n">
        <v>0</v>
      </c>
      <c r="GU836" t="inlineStr"/>
      <c r="GV836">
        <f>ROUND((GT836),2)</f>
        <v/>
      </c>
      <c r="GW836" t="n">
        <v>1</v>
      </c>
      <c r="GX836">
        <f>ROUND(HC836*I836,0)</f>
        <v/>
      </c>
      <c r="HA836" t="n">
        <v>0</v>
      </c>
      <c r="HB836" t="n">
        <v>0</v>
      </c>
      <c r="HC836">
        <f>GV836*GW836</f>
        <v/>
      </c>
      <c r="HE836" t="inlineStr"/>
      <c r="HF836" t="inlineStr"/>
      <c r="HM836" t="inlineStr"/>
      <c r="HN836" t="inlineStr">
        <is>
          <t>Пр/812-099.2-1</t>
        </is>
      </c>
      <c r="HO836" t="inlineStr">
        <is>
          <t>Пр/774-099.2</t>
        </is>
      </c>
      <c r="HP836" t="inlineStr">
        <is>
          <t>Внутренние санитарнотехнические работы: смена труб, санприборов, запорной арматуры и другое</t>
        </is>
      </c>
      <c r="HQ836" t="inlineStr">
        <is>
          <t>Внутренние санитарнотехнические работы: смена труб, санприборов, запорной арматуры и другое</t>
        </is>
      </c>
      <c r="HS836" t="n">
        <v>0</v>
      </c>
      <c r="IK836" t="n">
        <v>0</v>
      </c>
    </row>
    <row r="837">
      <c r="A837" t="n">
        <v>18</v>
      </c>
      <c r="B837" t="n">
        <v>0</v>
      </c>
      <c r="C837" t="n">
        <v>333</v>
      </c>
      <c r="E837" t="inlineStr">
        <is>
          <t>1,2</t>
        </is>
      </c>
      <c r="F837" t="inlineStr">
        <is>
          <t>302-0064</t>
        </is>
      </c>
      <c r="G837" t="inlineStr">
        <is>
          <t>Кран шаровый муфтовый Valtec для воды диаметром 25 мм, тип в/в</t>
        </is>
      </c>
      <c r="H837" t="inlineStr">
        <is>
          <t>шт.</t>
        </is>
      </c>
      <c r="I837">
        <f>I835*J837</f>
        <v/>
      </c>
      <c r="J837" t="n">
        <v>66.66666666666667</v>
      </c>
      <c r="K837" t="n">
        <v>66.66666669999999</v>
      </c>
      <c r="O837">
        <f>ROUND(CP837,0)</f>
        <v/>
      </c>
      <c r="P837">
        <f>ROUND(CQ837*I837,0)</f>
        <v/>
      </c>
      <c r="Q837">
        <f>(ROUND((ROUND(((ET837)*I837),0)*BB837),0)+ROUND((ROUND(((AE837-(EU837))*I837),0)*BS837),0))</f>
        <v/>
      </c>
      <c r="R837">
        <f>(ROUND((ROUND(((EU837)*I837),0)*BS837),0)+ROUND((ROUND(((AE837-(EU837))*I837),0)*BS837),0))</f>
        <v/>
      </c>
      <c r="S837">
        <f>ROUND(CT837*I837,0)</f>
        <v/>
      </c>
      <c r="T837">
        <f>ROUND(CU837*I837,0)</f>
        <v/>
      </c>
      <c r="U837">
        <f>ROUND(CV837*I837,7)</f>
        <v/>
      </c>
      <c r="V837">
        <f>ROUND(CW837*I837,7)</f>
        <v/>
      </c>
      <c r="W837">
        <f>ROUND(CX837*I837,0)</f>
        <v/>
      </c>
      <c r="X837">
        <f>ROUND(CY837,0)</f>
        <v/>
      </c>
      <c r="Y837">
        <f>ROUND(CZ837,0)</f>
        <v/>
      </c>
      <c r="AA837" t="n">
        <v>78855224</v>
      </c>
      <c r="AB837">
        <f>ROUND((AC837+AD837+AF837),2)</f>
        <v/>
      </c>
      <c r="AC837">
        <f>ROUND((ES837),2)</f>
        <v/>
      </c>
      <c r="AD837">
        <f>ROUND((((ET837)-(EU837))+AE837),2)</f>
        <v/>
      </c>
      <c r="AE837">
        <f>ROUND((EU837),2)</f>
        <v/>
      </c>
      <c r="AF837">
        <f>ROUND((EV837),2)</f>
        <v/>
      </c>
      <c r="AG837">
        <f>ROUND((AP837),2)</f>
        <v/>
      </c>
      <c r="AH837">
        <f>(EW837)</f>
        <v/>
      </c>
      <c r="AI837">
        <f>(EX837)</f>
        <v/>
      </c>
      <c r="AJ837">
        <f>(AS837)</f>
        <v/>
      </c>
      <c r="AK837" t="n">
        <v>67.09</v>
      </c>
      <c r="AL837" t="n">
        <v>67.09</v>
      </c>
      <c r="AM837" t="n">
        <v>0</v>
      </c>
      <c r="AN837" t="n">
        <v>0</v>
      </c>
      <c r="AO837" t="n">
        <v>0</v>
      </c>
      <c r="AP837" t="n">
        <v>0</v>
      </c>
      <c r="AQ837" t="n">
        <v>0</v>
      </c>
      <c r="AR837" t="n">
        <v>0</v>
      </c>
      <c r="AS837" t="n">
        <v>0.02</v>
      </c>
      <c r="AT837" t="n">
        <v>103</v>
      </c>
      <c r="AU837" t="n">
        <v>52</v>
      </c>
      <c r="AV837" t="n">
        <v>1</v>
      </c>
      <c r="AW837" t="n">
        <v>1</v>
      </c>
      <c r="AZ837" t="n">
        <v>1</v>
      </c>
      <c r="BA837" t="n">
        <v>1</v>
      </c>
      <c r="BB837" t="n">
        <v>1</v>
      </c>
      <c r="BC837" t="n">
        <v>14.16</v>
      </c>
      <c r="BD837" t="inlineStr"/>
      <c r="BE837" t="inlineStr"/>
      <c r="BF837" t="inlineStr"/>
      <c r="BG837" t="inlineStr"/>
      <c r="BH837" t="n">
        <v>3</v>
      </c>
      <c r="BI837" t="n">
        <v>1</v>
      </c>
      <c r="BJ837" t="inlineStr">
        <is>
          <t>ТССЦ Московской обл., 302-0064, приказ Минстроя России №675/пр от 28.02.2017 № 256/пр</t>
        </is>
      </c>
      <c r="BM837" t="n">
        <v>65008</v>
      </c>
      <c r="BN837" t="n">
        <v>0</v>
      </c>
      <c r="BO837" t="inlineStr">
        <is>
          <t>302-0064</t>
        </is>
      </c>
      <c r="BP837" t="n">
        <v>1</v>
      </c>
      <c r="BQ837" t="n">
        <v>6</v>
      </c>
      <c r="BR837" t="n">
        <v>0</v>
      </c>
      <c r="BS837" t="n">
        <v>1</v>
      </c>
      <c r="BT837" t="n">
        <v>1</v>
      </c>
      <c r="BU837" t="n">
        <v>1</v>
      </c>
      <c r="BV837" t="n">
        <v>1</v>
      </c>
      <c r="BW837" t="n">
        <v>1</v>
      </c>
      <c r="BX837" t="n">
        <v>1</v>
      </c>
      <c r="BY837" t="inlineStr"/>
      <c r="BZ837" t="n">
        <v>103</v>
      </c>
      <c r="CA837" t="n">
        <v>52</v>
      </c>
      <c r="CB837" t="inlineStr"/>
      <c r="CE837" t="n">
        <v>12</v>
      </c>
      <c r="CF837" t="n">
        <v>0</v>
      </c>
      <c r="CG837" t="n">
        <v>0</v>
      </c>
      <c r="CM837" t="n">
        <v>0</v>
      </c>
      <c r="CN837" t="inlineStr"/>
      <c r="CO837" t="n">
        <v>0</v>
      </c>
      <c r="CP837">
        <f>(P837+Q837+S837)</f>
        <v/>
      </c>
      <c r="CQ837">
        <f>AC837*BC837</f>
        <v/>
      </c>
      <c r="CR837">
        <f>(ROUND((ROUND(((ET837)*1),0)*BB837),0)+ROUND((ROUND(((AE837-(EU837))*1),0)*BS837),0))</f>
        <v/>
      </c>
      <c r="CS837">
        <f>(ROUND((ROUND(((EU837)*1),0)*BS837),0)+ROUND((ROUND(((AE837-(EU837))*1),0)*BS837),0))</f>
        <v/>
      </c>
      <c r="CT837">
        <f>AF837*BA837</f>
        <v/>
      </c>
      <c r="CU837">
        <f>AG837</f>
        <v/>
      </c>
      <c r="CV837">
        <f>AH837</f>
        <v/>
      </c>
      <c r="CW837">
        <f>AI837</f>
        <v/>
      </c>
      <c r="CX837">
        <f>AJ837</f>
        <v/>
      </c>
      <c r="CY837">
        <f>(((S837+R837)*AT837)/100)</f>
        <v/>
      </c>
      <c r="CZ837">
        <f>(((S837+R837)*AU837)/100)</f>
        <v/>
      </c>
      <c r="DC837" t="inlineStr"/>
      <c r="DD837" t="inlineStr"/>
      <c r="DE837" t="inlineStr"/>
      <c r="DF837" t="inlineStr"/>
      <c r="DG837" t="inlineStr"/>
      <c r="DH837" t="inlineStr"/>
      <c r="DI837" t="inlineStr"/>
      <c r="DJ837" t="inlineStr"/>
      <c r="DK837" t="inlineStr"/>
      <c r="DL837" t="inlineStr"/>
      <c r="DM837" t="inlineStr"/>
      <c r="DN837" t="n">
        <v>0</v>
      </c>
      <c r="DO837" t="n">
        <v>0</v>
      </c>
      <c r="DP837" t="n">
        <v>1</v>
      </c>
      <c r="DQ837" t="n">
        <v>1</v>
      </c>
      <c r="DU837" t="n">
        <v>1010</v>
      </c>
      <c r="DV837" t="inlineStr">
        <is>
          <t>шт.</t>
        </is>
      </c>
      <c r="DW837" t="inlineStr">
        <is>
          <t>шт.</t>
        </is>
      </c>
      <c r="DX837" t="n">
        <v>1</v>
      </c>
      <c r="DZ837" t="inlineStr"/>
      <c r="EA837" t="inlineStr"/>
      <c r="EB837" t="inlineStr"/>
      <c r="EC837" t="inlineStr"/>
      <c r="EE837" t="n">
        <v>78726002</v>
      </c>
      <c r="EF837" t="n">
        <v>6</v>
      </c>
      <c r="EG837" t="inlineStr">
        <is>
          <t>Ремонтно-строительные работы</t>
        </is>
      </c>
      <c r="EH837" t="n">
        <v>99</v>
      </c>
      <c r="EI837" t="inlineStr">
        <is>
          <t>Внутренние санитарно-технические работы</t>
        </is>
      </c>
      <c r="EJ837" t="n">
        <v>1</v>
      </c>
      <c r="EK837" t="n">
        <v>65008</v>
      </c>
      <c r="EL837" t="inlineStr">
        <is>
          <t>Внутренние санитарнотехнические работы: смена труб, санприборов, запорной арматуры и другое</t>
        </is>
      </c>
      <c r="EM837" t="inlineStr">
        <is>
          <t>рФЕР-65</t>
        </is>
      </c>
      <c r="EO837" t="inlineStr"/>
      <c r="EQ837" t="n">
        <v>0</v>
      </c>
      <c r="ER837" t="n">
        <v>67.09</v>
      </c>
      <c r="ES837" t="n">
        <v>67.09</v>
      </c>
      <c r="ET837" t="n">
        <v>0</v>
      </c>
      <c r="EU837" t="n">
        <v>0</v>
      </c>
      <c r="EV837" t="n">
        <v>0</v>
      </c>
      <c r="EW837" t="n">
        <v>0</v>
      </c>
      <c r="EX837" t="n">
        <v>0</v>
      </c>
      <c r="FQ837" t="n">
        <v>0</v>
      </c>
      <c r="FR837" t="n">
        <v>0</v>
      </c>
      <c r="FS837" t="n">
        <v>0</v>
      </c>
      <c r="FX837" t="n">
        <v>103</v>
      </c>
      <c r="FY837" t="n">
        <v>52</v>
      </c>
      <c r="GA837" t="inlineStr"/>
      <c r="GD837" t="n">
        <v>1</v>
      </c>
      <c r="GF837" t="n">
        <v>1163367142</v>
      </c>
      <c r="GG837" t="n">
        <v>2</v>
      </c>
      <c r="GH837" t="n">
        <v>1</v>
      </c>
      <c r="GI837" t="n">
        <v>2</v>
      </c>
      <c r="GJ837" t="n">
        <v>0</v>
      </c>
      <c r="GK837" t="n">
        <v>0</v>
      </c>
      <c r="GL837">
        <f>ROUND(IF(AND(BH837=3,BI837=3,FS837&lt;&gt;0),P837,0),0)</f>
        <v/>
      </c>
      <c r="GM837">
        <f>ROUND(O837+X837+Y837,0)+GX837</f>
        <v/>
      </c>
      <c r="GN837">
        <f>IF(OR(BI837=0,BI837=1),GM837-GX837,0)</f>
        <v/>
      </c>
      <c r="GO837">
        <f>IF(BI837=2,GM837-GX837,0)</f>
        <v/>
      </c>
      <c r="GP837">
        <f>IF(BI837=4,GM837-GX837,0)</f>
        <v/>
      </c>
      <c r="GR837" t="n">
        <v>0</v>
      </c>
      <c r="GS837" t="n">
        <v>3</v>
      </c>
      <c r="GT837" t="n">
        <v>0</v>
      </c>
      <c r="GU837" t="inlineStr"/>
      <c r="GV837">
        <f>ROUND((GT837),2)</f>
        <v/>
      </c>
      <c r="GW837" t="n">
        <v>1</v>
      </c>
      <c r="GX837">
        <f>ROUND(HC837*I837,0)</f>
        <v/>
      </c>
      <c r="HA837" t="n">
        <v>0</v>
      </c>
      <c r="HB837" t="n">
        <v>0</v>
      </c>
      <c r="HC837">
        <f>GV837*GW837</f>
        <v/>
      </c>
      <c r="HE837" t="inlineStr"/>
      <c r="HF837" t="inlineStr"/>
      <c r="HM837" t="inlineStr"/>
      <c r="HN837" t="inlineStr">
        <is>
          <t>Пр/812-099.2-1</t>
        </is>
      </c>
      <c r="HO837" t="inlineStr">
        <is>
          <t>Пр/774-099.2</t>
        </is>
      </c>
      <c r="HP837" t="inlineStr">
        <is>
          <t>Внутренние санитарнотехнические работы: смена труб, санприборов, запорной арматуры и другое</t>
        </is>
      </c>
      <c r="HQ837" t="inlineStr">
        <is>
          <t>Внутренние санитарнотехнические работы: смена труб, санприборов, запорной арматуры и другое</t>
        </is>
      </c>
      <c r="HS837" t="n">
        <v>0</v>
      </c>
      <c r="IK837" t="n">
        <v>0</v>
      </c>
    </row>
    <row r="838">
      <c r="A838" t="n">
        <v>18</v>
      </c>
      <c r="B838" t="n">
        <v>0</v>
      </c>
      <c r="C838" t="n">
        <v>334</v>
      </c>
      <c r="E838" t="inlineStr">
        <is>
          <t>1,3</t>
        </is>
      </c>
      <c r="F838" t="inlineStr">
        <is>
          <t>302-0065</t>
        </is>
      </c>
      <c r="G838" t="inlineStr">
        <is>
          <t>Кран шаровый муфтовый Valtec для воды диаметром 32 мм, тип в/в</t>
        </is>
      </c>
      <c r="H838" t="inlineStr">
        <is>
          <t>шт.</t>
        </is>
      </c>
      <c r="I838">
        <f>I835*J838</f>
        <v/>
      </c>
      <c r="J838" t="n">
        <v>133.3333333333333</v>
      </c>
      <c r="K838" t="n">
        <v>133.3333333</v>
      </c>
      <c r="O838">
        <f>ROUND(CP838,0)</f>
        <v/>
      </c>
      <c r="P838">
        <f>ROUND(CQ838*I838,0)</f>
        <v/>
      </c>
      <c r="Q838">
        <f>(ROUND((ROUND(((ET838)*I838),0)*BB838),0)+ROUND((ROUND(((AE838-(EU838))*I838),0)*BS838),0))</f>
        <v/>
      </c>
      <c r="R838">
        <f>(ROUND((ROUND(((EU838)*I838),0)*BS838),0)+ROUND((ROUND(((AE838-(EU838))*I838),0)*BS838),0))</f>
        <v/>
      </c>
      <c r="S838">
        <f>ROUND(CT838*I838,0)</f>
        <v/>
      </c>
      <c r="T838">
        <f>ROUND(CU838*I838,0)</f>
        <v/>
      </c>
      <c r="U838">
        <f>ROUND(CV838*I838,7)</f>
        <v/>
      </c>
      <c r="V838">
        <f>ROUND(CW838*I838,7)</f>
        <v/>
      </c>
      <c r="W838">
        <f>ROUND(CX838*I838,0)</f>
        <v/>
      </c>
      <c r="X838">
        <f>ROUND(CY838,0)</f>
        <v/>
      </c>
      <c r="Y838">
        <f>ROUND(CZ838,0)</f>
        <v/>
      </c>
      <c r="AA838" t="n">
        <v>78855224</v>
      </c>
      <c r="AB838">
        <f>ROUND((AC838+AD838+AF838),2)</f>
        <v/>
      </c>
      <c r="AC838">
        <f>ROUND((ES838),2)</f>
        <v/>
      </c>
      <c r="AD838">
        <f>ROUND((((ET838)-(EU838))+AE838),2)</f>
        <v/>
      </c>
      <c r="AE838">
        <f>ROUND((EU838),2)</f>
        <v/>
      </c>
      <c r="AF838">
        <f>ROUND((EV838),2)</f>
        <v/>
      </c>
      <c r="AG838">
        <f>ROUND((AP838),2)</f>
        <v/>
      </c>
      <c r="AH838">
        <f>(EW838)</f>
        <v/>
      </c>
      <c r="AI838">
        <f>(EX838)</f>
        <v/>
      </c>
      <c r="AJ838">
        <f>(AS838)</f>
        <v/>
      </c>
      <c r="AK838" t="n">
        <v>106.72</v>
      </c>
      <c r="AL838" t="n">
        <v>106.72</v>
      </c>
      <c r="AM838" t="n">
        <v>0</v>
      </c>
      <c r="AN838" t="n">
        <v>0</v>
      </c>
      <c r="AO838" t="n">
        <v>0</v>
      </c>
      <c r="AP838" t="n">
        <v>0</v>
      </c>
      <c r="AQ838" t="n">
        <v>0</v>
      </c>
      <c r="AR838" t="n">
        <v>0</v>
      </c>
      <c r="AS838" t="n">
        <v>0.03</v>
      </c>
      <c r="AT838" t="n">
        <v>103</v>
      </c>
      <c r="AU838" t="n">
        <v>52</v>
      </c>
      <c r="AV838" t="n">
        <v>1</v>
      </c>
      <c r="AW838" t="n">
        <v>1</v>
      </c>
      <c r="AZ838" t="n">
        <v>1</v>
      </c>
      <c r="BA838" t="n">
        <v>1</v>
      </c>
      <c r="BB838" t="n">
        <v>1</v>
      </c>
      <c r="BC838" t="n">
        <v>14.25</v>
      </c>
      <c r="BD838" t="inlineStr"/>
      <c r="BE838" t="inlineStr"/>
      <c r="BF838" t="inlineStr"/>
      <c r="BG838" t="inlineStr"/>
      <c r="BH838" t="n">
        <v>3</v>
      </c>
      <c r="BI838" t="n">
        <v>1</v>
      </c>
      <c r="BJ838" t="inlineStr">
        <is>
          <t>ТССЦ Московской обл., 302-0065, приказ Минстроя России №675/пр от 28.02.2017 № 256/пр</t>
        </is>
      </c>
      <c r="BM838" t="n">
        <v>65008</v>
      </c>
      <c r="BN838" t="n">
        <v>0</v>
      </c>
      <c r="BO838" t="inlineStr">
        <is>
          <t>302-0065</t>
        </is>
      </c>
      <c r="BP838" t="n">
        <v>1</v>
      </c>
      <c r="BQ838" t="n">
        <v>6</v>
      </c>
      <c r="BR838" t="n">
        <v>0</v>
      </c>
      <c r="BS838" t="n">
        <v>1</v>
      </c>
      <c r="BT838" t="n">
        <v>1</v>
      </c>
      <c r="BU838" t="n">
        <v>1</v>
      </c>
      <c r="BV838" t="n">
        <v>1</v>
      </c>
      <c r="BW838" t="n">
        <v>1</v>
      </c>
      <c r="BX838" t="n">
        <v>1</v>
      </c>
      <c r="BY838" t="inlineStr"/>
      <c r="BZ838" t="n">
        <v>103</v>
      </c>
      <c r="CA838" t="n">
        <v>52</v>
      </c>
      <c r="CB838" t="inlineStr"/>
      <c r="CE838" t="n">
        <v>12</v>
      </c>
      <c r="CF838" t="n">
        <v>0</v>
      </c>
      <c r="CG838" t="n">
        <v>0</v>
      </c>
      <c r="CM838" t="n">
        <v>0</v>
      </c>
      <c r="CN838" t="inlineStr"/>
      <c r="CO838" t="n">
        <v>0</v>
      </c>
      <c r="CP838">
        <f>(P838+Q838+S838)</f>
        <v/>
      </c>
      <c r="CQ838">
        <f>AC838*BC838</f>
        <v/>
      </c>
      <c r="CR838">
        <f>(ROUND((ROUND(((ET838)*1),0)*BB838),0)+ROUND((ROUND(((AE838-(EU838))*1),0)*BS838),0))</f>
        <v/>
      </c>
      <c r="CS838">
        <f>(ROUND((ROUND(((EU838)*1),0)*BS838),0)+ROUND((ROUND(((AE838-(EU838))*1),0)*BS838),0))</f>
        <v/>
      </c>
      <c r="CT838">
        <f>AF838*BA838</f>
        <v/>
      </c>
      <c r="CU838">
        <f>AG838</f>
        <v/>
      </c>
      <c r="CV838">
        <f>AH838</f>
        <v/>
      </c>
      <c r="CW838">
        <f>AI838</f>
        <v/>
      </c>
      <c r="CX838">
        <f>AJ838</f>
        <v/>
      </c>
      <c r="CY838">
        <f>(((S838+R838)*AT838)/100)</f>
        <v/>
      </c>
      <c r="CZ838">
        <f>(((S838+R838)*AU838)/100)</f>
        <v/>
      </c>
      <c r="DC838" t="inlineStr"/>
      <c r="DD838" t="inlineStr"/>
      <c r="DE838" t="inlineStr"/>
      <c r="DF838" t="inlineStr"/>
      <c r="DG838" t="inlineStr"/>
      <c r="DH838" t="inlineStr"/>
      <c r="DI838" t="inlineStr"/>
      <c r="DJ838" t="inlineStr"/>
      <c r="DK838" t="inlineStr"/>
      <c r="DL838" t="inlineStr"/>
      <c r="DM838" t="inlineStr"/>
      <c r="DN838" t="n">
        <v>0</v>
      </c>
      <c r="DO838" t="n">
        <v>0</v>
      </c>
      <c r="DP838" t="n">
        <v>1</v>
      </c>
      <c r="DQ838" t="n">
        <v>1</v>
      </c>
      <c r="DU838" t="n">
        <v>1010</v>
      </c>
      <c r="DV838" t="inlineStr">
        <is>
          <t>шт.</t>
        </is>
      </c>
      <c r="DW838" t="inlineStr">
        <is>
          <t>шт.</t>
        </is>
      </c>
      <c r="DX838" t="n">
        <v>1</v>
      </c>
      <c r="DZ838" t="inlineStr"/>
      <c r="EA838" t="inlineStr"/>
      <c r="EB838" t="inlineStr"/>
      <c r="EC838" t="inlineStr"/>
      <c r="EE838" t="n">
        <v>78726002</v>
      </c>
      <c r="EF838" t="n">
        <v>6</v>
      </c>
      <c r="EG838" t="inlineStr">
        <is>
          <t>Ремонтно-строительные работы</t>
        </is>
      </c>
      <c r="EH838" t="n">
        <v>99</v>
      </c>
      <c r="EI838" t="inlineStr">
        <is>
          <t>Внутренние санитарно-технические работы</t>
        </is>
      </c>
      <c r="EJ838" t="n">
        <v>1</v>
      </c>
      <c r="EK838" t="n">
        <v>65008</v>
      </c>
      <c r="EL838" t="inlineStr">
        <is>
          <t>Внутренние санитарнотехнические работы: смена труб, санприборов, запорной арматуры и другое</t>
        </is>
      </c>
      <c r="EM838" t="inlineStr">
        <is>
          <t>рФЕР-65</t>
        </is>
      </c>
      <c r="EO838" t="inlineStr"/>
      <c r="EQ838" t="n">
        <v>0</v>
      </c>
      <c r="ER838" t="n">
        <v>106.72</v>
      </c>
      <c r="ES838" t="n">
        <v>106.72</v>
      </c>
      <c r="ET838" t="n">
        <v>0</v>
      </c>
      <c r="EU838" t="n">
        <v>0</v>
      </c>
      <c r="EV838" t="n">
        <v>0</v>
      </c>
      <c r="EW838" t="n">
        <v>0</v>
      </c>
      <c r="EX838" t="n">
        <v>0</v>
      </c>
      <c r="FQ838" t="n">
        <v>0</v>
      </c>
      <c r="FR838" t="n">
        <v>0</v>
      </c>
      <c r="FS838" t="n">
        <v>0</v>
      </c>
      <c r="FX838" t="n">
        <v>103</v>
      </c>
      <c r="FY838" t="n">
        <v>52</v>
      </c>
      <c r="GA838" t="inlineStr"/>
      <c r="GD838" t="n">
        <v>1</v>
      </c>
      <c r="GF838" t="n">
        <v>535473645</v>
      </c>
      <c r="GG838" t="n">
        <v>2</v>
      </c>
      <c r="GH838" t="n">
        <v>1</v>
      </c>
      <c r="GI838" t="n">
        <v>2</v>
      </c>
      <c r="GJ838" t="n">
        <v>0</v>
      </c>
      <c r="GK838" t="n">
        <v>0</v>
      </c>
      <c r="GL838">
        <f>ROUND(IF(AND(BH838=3,BI838=3,FS838&lt;&gt;0),P838,0),0)</f>
        <v/>
      </c>
      <c r="GM838">
        <f>ROUND(O838+X838+Y838,0)+GX838</f>
        <v/>
      </c>
      <c r="GN838">
        <f>IF(OR(BI838=0,BI838=1),GM838-GX838,0)</f>
        <v/>
      </c>
      <c r="GO838">
        <f>IF(BI838=2,GM838-GX838,0)</f>
        <v/>
      </c>
      <c r="GP838">
        <f>IF(BI838=4,GM838-GX838,0)</f>
        <v/>
      </c>
      <c r="GR838" t="n">
        <v>0</v>
      </c>
      <c r="GS838" t="n">
        <v>3</v>
      </c>
      <c r="GT838" t="n">
        <v>0</v>
      </c>
      <c r="GU838" t="inlineStr"/>
      <c r="GV838">
        <f>ROUND((GT838),2)</f>
        <v/>
      </c>
      <c r="GW838" t="n">
        <v>1</v>
      </c>
      <c r="GX838">
        <f>ROUND(HC838*I838,0)</f>
        <v/>
      </c>
      <c r="HA838" t="n">
        <v>0</v>
      </c>
      <c r="HB838" t="n">
        <v>0</v>
      </c>
      <c r="HC838">
        <f>GV838*GW838</f>
        <v/>
      </c>
      <c r="HE838" t="inlineStr"/>
      <c r="HF838" t="inlineStr"/>
      <c r="HM838" t="inlineStr"/>
      <c r="HN838" t="inlineStr">
        <is>
          <t>Пр/812-099.2-1</t>
        </is>
      </c>
      <c r="HO838" t="inlineStr">
        <is>
          <t>Пр/774-099.2</t>
        </is>
      </c>
      <c r="HP838" t="inlineStr">
        <is>
          <t>Внутренние санитарнотехнические работы: смена труб, санприборов, запорной арматуры и другое</t>
        </is>
      </c>
      <c r="HQ838" t="inlineStr">
        <is>
          <t>Внутренние санитарнотехнические работы: смена труб, санприборов, запорной арматуры и другое</t>
        </is>
      </c>
      <c r="HS838" t="n">
        <v>0</v>
      </c>
      <c r="IK838" t="n">
        <v>0</v>
      </c>
    </row>
    <row r="839">
      <c r="A839" t="n">
        <v>18</v>
      </c>
      <c r="B839" t="n">
        <v>0</v>
      </c>
      <c r="C839" t="n">
        <v>335</v>
      </c>
      <c r="E839" t="inlineStr">
        <is>
          <t>1,4</t>
        </is>
      </c>
      <c r="F839" t="inlineStr">
        <is>
          <t>507-5019</t>
        </is>
      </c>
      <c r="G839" t="inlineStr">
        <is>
          <t>Муфта полипропиленовая комбинированная, с внутренней резьбой диаметром 20х1/2"</t>
        </is>
      </c>
      <c r="H839" t="inlineStr">
        <is>
          <t>10 шт.</t>
        </is>
      </c>
      <c r="I839">
        <f>I835*J839</f>
        <v/>
      </c>
      <c r="J839" t="n">
        <v>13.33333333333333</v>
      </c>
      <c r="K839" t="n">
        <v>13.3333333</v>
      </c>
      <c r="O839">
        <f>ROUND(CP839,0)</f>
        <v/>
      </c>
      <c r="P839">
        <f>ROUND(CQ839*I839,0)</f>
        <v/>
      </c>
      <c r="Q839">
        <f>(ROUND((ROUND(((ET839)*I839),0)*BB839),0)+ROUND((ROUND(((AE839-(EU839))*I839),0)*BS839),0))</f>
        <v/>
      </c>
      <c r="R839">
        <f>(ROUND((ROUND(((EU839)*I839),0)*BS839),0)+ROUND((ROUND(((AE839-(EU839))*I839),0)*BS839),0))</f>
        <v/>
      </c>
      <c r="S839">
        <f>ROUND(CT839*I839,0)</f>
        <v/>
      </c>
      <c r="T839">
        <f>ROUND(CU839*I839,0)</f>
        <v/>
      </c>
      <c r="U839">
        <f>ROUND(CV839*I839,7)</f>
        <v/>
      </c>
      <c r="V839">
        <f>ROUND(CW839*I839,7)</f>
        <v/>
      </c>
      <c r="W839">
        <f>ROUND(CX839*I839,0)</f>
        <v/>
      </c>
      <c r="X839">
        <f>ROUND(CY839,0)</f>
        <v/>
      </c>
      <c r="Y839">
        <f>ROUND(CZ839,0)</f>
        <v/>
      </c>
      <c r="AA839" t="n">
        <v>78855224</v>
      </c>
      <c r="AB839">
        <f>ROUND((AC839+AD839+AF839),2)</f>
        <v/>
      </c>
      <c r="AC839">
        <f>ROUND((ES839),2)</f>
        <v/>
      </c>
      <c r="AD839">
        <f>ROUND((((ET839)-(EU839))+AE839),2)</f>
        <v/>
      </c>
      <c r="AE839">
        <f>ROUND((EU839),2)</f>
        <v/>
      </c>
      <c r="AF839">
        <f>ROUND((EV839),2)</f>
        <v/>
      </c>
      <c r="AG839">
        <f>ROUND((AP839),2)</f>
        <v/>
      </c>
      <c r="AH839">
        <f>(EW839)</f>
        <v/>
      </c>
      <c r="AI839">
        <f>(EX839)</f>
        <v/>
      </c>
      <c r="AJ839">
        <f>(AS839)</f>
        <v/>
      </c>
      <c r="AK839" t="n">
        <v>74.3</v>
      </c>
      <c r="AL839" t="n">
        <v>74.3</v>
      </c>
      <c r="AM839" t="n">
        <v>0</v>
      </c>
      <c r="AN839" t="n">
        <v>0</v>
      </c>
      <c r="AO839" t="n">
        <v>0</v>
      </c>
      <c r="AP839" t="n">
        <v>0</v>
      </c>
      <c r="AQ839" t="n">
        <v>0</v>
      </c>
      <c r="AR839" t="n">
        <v>0</v>
      </c>
      <c r="AS839" t="n">
        <v>0.04</v>
      </c>
      <c r="AT839" t="n">
        <v>103</v>
      </c>
      <c r="AU839" t="n">
        <v>52</v>
      </c>
      <c r="AV839" t="n">
        <v>1</v>
      </c>
      <c r="AW839" t="n">
        <v>1</v>
      </c>
      <c r="AZ839" t="n">
        <v>1</v>
      </c>
      <c r="BA839" t="n">
        <v>1</v>
      </c>
      <c r="BB839" t="n">
        <v>1</v>
      </c>
      <c r="BC839" t="n">
        <v>5.73</v>
      </c>
      <c r="BD839" t="inlineStr"/>
      <c r="BE839" t="inlineStr"/>
      <c r="BF839" t="inlineStr"/>
      <c r="BG839" t="inlineStr"/>
      <c r="BH839" t="n">
        <v>3</v>
      </c>
      <c r="BI839" t="n">
        <v>1</v>
      </c>
      <c r="BJ839" t="inlineStr">
        <is>
          <t>ТССЦ Московской обл., 507-5019, приказ Минстроя России №675/пр от 28.02.2017 № 258/пр</t>
        </is>
      </c>
      <c r="BM839" t="n">
        <v>65008</v>
      </c>
      <c r="BN839" t="n">
        <v>0</v>
      </c>
      <c r="BO839" t="inlineStr">
        <is>
          <t>507-5019</t>
        </is>
      </c>
      <c r="BP839" t="n">
        <v>1</v>
      </c>
      <c r="BQ839" t="n">
        <v>6</v>
      </c>
      <c r="BR839" t="n">
        <v>0</v>
      </c>
      <c r="BS839" t="n">
        <v>1</v>
      </c>
      <c r="BT839" t="n">
        <v>1</v>
      </c>
      <c r="BU839" t="n">
        <v>1</v>
      </c>
      <c r="BV839" t="n">
        <v>1</v>
      </c>
      <c r="BW839" t="n">
        <v>1</v>
      </c>
      <c r="BX839" t="n">
        <v>1</v>
      </c>
      <c r="BY839" t="inlineStr"/>
      <c r="BZ839" t="n">
        <v>103</v>
      </c>
      <c r="CA839" t="n">
        <v>52</v>
      </c>
      <c r="CB839" t="inlineStr"/>
      <c r="CE839" t="n">
        <v>12</v>
      </c>
      <c r="CF839" t="n">
        <v>0</v>
      </c>
      <c r="CG839" t="n">
        <v>0</v>
      </c>
      <c r="CM839" t="n">
        <v>0</v>
      </c>
      <c r="CN839" t="inlineStr"/>
      <c r="CO839" t="n">
        <v>0</v>
      </c>
      <c r="CP839">
        <f>(P839+Q839+S839)</f>
        <v/>
      </c>
      <c r="CQ839">
        <f>AC839*BC839</f>
        <v/>
      </c>
      <c r="CR839">
        <f>(ROUND((ROUND(((ET839)*1),0)*BB839),0)+ROUND((ROUND(((AE839-(EU839))*1),0)*BS839),0))</f>
        <v/>
      </c>
      <c r="CS839">
        <f>(ROUND((ROUND(((EU839)*1),0)*BS839),0)+ROUND((ROUND(((AE839-(EU839))*1),0)*BS839),0))</f>
        <v/>
      </c>
      <c r="CT839">
        <f>AF839*BA839</f>
        <v/>
      </c>
      <c r="CU839">
        <f>AG839</f>
        <v/>
      </c>
      <c r="CV839">
        <f>AH839</f>
        <v/>
      </c>
      <c r="CW839">
        <f>AI839</f>
        <v/>
      </c>
      <c r="CX839">
        <f>AJ839</f>
        <v/>
      </c>
      <c r="CY839">
        <f>(((S839+R839)*AT839)/100)</f>
        <v/>
      </c>
      <c r="CZ839">
        <f>(((S839+R839)*AU839)/100)</f>
        <v/>
      </c>
      <c r="DC839" t="inlineStr"/>
      <c r="DD839" t="inlineStr"/>
      <c r="DE839" t="inlineStr"/>
      <c r="DF839" t="inlineStr"/>
      <c r="DG839" t="inlineStr"/>
      <c r="DH839" t="inlineStr"/>
      <c r="DI839" t="inlineStr"/>
      <c r="DJ839" t="inlineStr"/>
      <c r="DK839" t="inlineStr"/>
      <c r="DL839" t="inlineStr"/>
      <c r="DM839" t="inlineStr"/>
      <c r="DN839" t="n">
        <v>0</v>
      </c>
      <c r="DO839" t="n">
        <v>0</v>
      </c>
      <c r="DP839" t="n">
        <v>1</v>
      </c>
      <c r="DQ839" t="n">
        <v>1</v>
      </c>
      <c r="DU839" t="n">
        <v>1010</v>
      </c>
      <c r="DV839" t="inlineStr">
        <is>
          <t>10 шт.</t>
        </is>
      </c>
      <c r="DW839" t="inlineStr">
        <is>
          <t>10 шт.</t>
        </is>
      </c>
      <c r="DX839" t="n">
        <v>10</v>
      </c>
      <c r="DZ839" t="inlineStr"/>
      <c r="EA839" t="inlineStr"/>
      <c r="EB839" t="inlineStr"/>
      <c r="EC839" t="inlineStr"/>
      <c r="EE839" t="n">
        <v>78726002</v>
      </c>
      <c r="EF839" t="n">
        <v>6</v>
      </c>
      <c r="EG839" t="inlineStr">
        <is>
          <t>Ремонтно-строительные работы</t>
        </is>
      </c>
      <c r="EH839" t="n">
        <v>99</v>
      </c>
      <c r="EI839" t="inlineStr">
        <is>
          <t>Внутренние санитарно-технические работы</t>
        </is>
      </c>
      <c r="EJ839" t="n">
        <v>1</v>
      </c>
      <c r="EK839" t="n">
        <v>65008</v>
      </c>
      <c r="EL839" t="inlineStr">
        <is>
          <t>Внутренние санитарнотехнические работы: смена труб, санприборов, запорной арматуры и другое</t>
        </is>
      </c>
      <c r="EM839" t="inlineStr">
        <is>
          <t>рФЕР-65</t>
        </is>
      </c>
      <c r="EO839" t="inlineStr"/>
      <c r="EQ839" t="n">
        <v>0</v>
      </c>
      <c r="ER839" t="n">
        <v>74.3</v>
      </c>
      <c r="ES839" t="n">
        <v>74.3</v>
      </c>
      <c r="ET839" t="n">
        <v>0</v>
      </c>
      <c r="EU839" t="n">
        <v>0</v>
      </c>
      <c r="EV839" t="n">
        <v>0</v>
      </c>
      <c r="EW839" t="n">
        <v>0</v>
      </c>
      <c r="EX839" t="n">
        <v>0</v>
      </c>
      <c r="FQ839" t="n">
        <v>0</v>
      </c>
      <c r="FR839" t="n">
        <v>0</v>
      </c>
      <c r="FS839" t="n">
        <v>0</v>
      </c>
      <c r="FX839" t="n">
        <v>103</v>
      </c>
      <c r="FY839" t="n">
        <v>52</v>
      </c>
      <c r="GA839" t="inlineStr"/>
      <c r="GD839" t="n">
        <v>1</v>
      </c>
      <c r="GF839" t="n">
        <v>-2070859470</v>
      </c>
      <c r="GG839" t="n">
        <v>2</v>
      </c>
      <c r="GH839" t="n">
        <v>1</v>
      </c>
      <c r="GI839" t="n">
        <v>2</v>
      </c>
      <c r="GJ839" t="n">
        <v>0</v>
      </c>
      <c r="GK839" t="n">
        <v>0</v>
      </c>
      <c r="GL839">
        <f>ROUND(IF(AND(BH839=3,BI839=3,FS839&lt;&gt;0),P839,0),0)</f>
        <v/>
      </c>
      <c r="GM839">
        <f>ROUND(O839+X839+Y839,0)+GX839</f>
        <v/>
      </c>
      <c r="GN839">
        <f>IF(OR(BI839=0,BI839=1),GM839-GX839,0)</f>
        <v/>
      </c>
      <c r="GO839">
        <f>IF(BI839=2,GM839-GX839,0)</f>
        <v/>
      </c>
      <c r="GP839">
        <f>IF(BI839=4,GM839-GX839,0)</f>
        <v/>
      </c>
      <c r="GR839" t="n">
        <v>0</v>
      </c>
      <c r="GS839" t="n">
        <v>3</v>
      </c>
      <c r="GT839" t="n">
        <v>0</v>
      </c>
      <c r="GU839" t="inlineStr"/>
      <c r="GV839">
        <f>ROUND((GT839),2)</f>
        <v/>
      </c>
      <c r="GW839" t="n">
        <v>1</v>
      </c>
      <c r="GX839">
        <f>ROUND(HC839*I839,0)</f>
        <v/>
      </c>
      <c r="HA839" t="n">
        <v>0</v>
      </c>
      <c r="HB839" t="n">
        <v>0</v>
      </c>
      <c r="HC839">
        <f>GV839*GW839</f>
        <v/>
      </c>
      <c r="HE839" t="inlineStr"/>
      <c r="HF839" t="inlineStr"/>
      <c r="HM839" t="inlineStr"/>
      <c r="HN839" t="inlineStr">
        <is>
          <t>Пр/812-099.2-1</t>
        </is>
      </c>
      <c r="HO839" t="inlineStr">
        <is>
          <t>Пр/774-099.2</t>
        </is>
      </c>
      <c r="HP839" t="inlineStr">
        <is>
          <t>Внутренние санитарнотехнические работы: смена труб, санприборов, запорной арматуры и другое</t>
        </is>
      </c>
      <c r="HQ839" t="inlineStr">
        <is>
          <t>Внутренние санитарнотехнические работы: смена труб, санприборов, запорной арматуры и другое</t>
        </is>
      </c>
      <c r="HS839" t="n">
        <v>0</v>
      </c>
      <c r="IK839" t="n">
        <v>0</v>
      </c>
    </row>
    <row r="840">
      <c r="A840" t="n">
        <v>18</v>
      </c>
      <c r="B840" t="n">
        <v>0</v>
      </c>
      <c r="C840" t="n">
        <v>336</v>
      </c>
      <c r="E840" t="inlineStr">
        <is>
          <t>1,5</t>
        </is>
      </c>
      <c r="F840" t="inlineStr">
        <is>
          <t>507-5058</t>
        </is>
      </c>
      <c r="G840" t="inlineStr">
        <is>
          <t>Муфта полипропиленовая переходная диаметром 32х25 мм</t>
        </is>
      </c>
      <c r="H840" t="inlineStr">
        <is>
          <t>10 шт.</t>
        </is>
      </c>
      <c r="I840">
        <f>I835*J840</f>
        <v/>
      </c>
      <c r="J840" t="n">
        <v>6.666666666666667</v>
      </c>
      <c r="K840" t="n">
        <v>6.6666667</v>
      </c>
      <c r="O840">
        <f>ROUND(CP840,0)</f>
        <v/>
      </c>
      <c r="P840">
        <f>ROUND(CQ840*I840,0)</f>
        <v/>
      </c>
      <c r="Q840">
        <f>(ROUND((ROUND(((ET840)*I840),0)*BB840),0)+ROUND((ROUND(((AE840-(EU840))*I840),0)*BS840),0))</f>
        <v/>
      </c>
      <c r="R840">
        <f>(ROUND((ROUND(((EU840)*I840),0)*BS840),0)+ROUND((ROUND(((AE840-(EU840))*I840),0)*BS840),0))</f>
        <v/>
      </c>
      <c r="S840">
        <f>ROUND(CT840*I840,0)</f>
        <v/>
      </c>
      <c r="T840">
        <f>ROUND(CU840*I840,0)</f>
        <v/>
      </c>
      <c r="U840">
        <f>ROUND(CV840*I840,7)</f>
        <v/>
      </c>
      <c r="V840">
        <f>ROUND(CW840*I840,7)</f>
        <v/>
      </c>
      <c r="W840">
        <f>ROUND(CX840*I840,0)</f>
        <v/>
      </c>
      <c r="X840">
        <f>ROUND(CY840,0)</f>
        <v/>
      </c>
      <c r="Y840">
        <f>ROUND(CZ840,0)</f>
        <v/>
      </c>
      <c r="AA840" t="n">
        <v>78855224</v>
      </c>
      <c r="AB840">
        <f>ROUND((AC840+AD840+AF840),2)</f>
        <v/>
      </c>
      <c r="AC840">
        <f>ROUND((ES840),2)</f>
        <v/>
      </c>
      <c r="AD840">
        <f>ROUND((((ET840)-(EU840))+AE840),2)</f>
        <v/>
      </c>
      <c r="AE840">
        <f>ROUND((EU840),2)</f>
        <v/>
      </c>
      <c r="AF840">
        <f>ROUND((EV840),2)</f>
        <v/>
      </c>
      <c r="AG840">
        <f>ROUND((AP840),2)</f>
        <v/>
      </c>
      <c r="AH840">
        <f>(EW840)</f>
        <v/>
      </c>
      <c r="AI840">
        <f>(EX840)</f>
        <v/>
      </c>
      <c r="AJ840">
        <f>(AS840)</f>
        <v/>
      </c>
      <c r="AK840" t="n">
        <v>13.8</v>
      </c>
      <c r="AL840" t="n">
        <v>13.8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  <c r="AS840" t="n">
        <v>0.01</v>
      </c>
      <c r="AT840" t="n">
        <v>103</v>
      </c>
      <c r="AU840" t="n">
        <v>52</v>
      </c>
      <c r="AV840" t="n">
        <v>1</v>
      </c>
      <c r="AW840" t="n">
        <v>1</v>
      </c>
      <c r="AZ840" t="n">
        <v>1</v>
      </c>
      <c r="BA840" t="n">
        <v>1</v>
      </c>
      <c r="BB840" t="n">
        <v>1</v>
      </c>
      <c r="BC840" t="n">
        <v>6.18</v>
      </c>
      <c r="BD840" t="inlineStr"/>
      <c r="BE840" t="inlineStr"/>
      <c r="BF840" t="inlineStr"/>
      <c r="BG840" t="inlineStr"/>
      <c r="BH840" t="n">
        <v>3</v>
      </c>
      <c r="BI840" t="n">
        <v>1</v>
      </c>
      <c r="BJ840" t="inlineStr">
        <is>
          <t>ТССЦ Московской обл., 507-5058, приказ Минстроя России №675/пр от 28.02.2017 № 258/пр</t>
        </is>
      </c>
      <c r="BM840" t="n">
        <v>65008</v>
      </c>
      <c r="BN840" t="n">
        <v>0</v>
      </c>
      <c r="BO840" t="inlineStr">
        <is>
          <t>507-5058</t>
        </is>
      </c>
      <c r="BP840" t="n">
        <v>1</v>
      </c>
      <c r="BQ840" t="n">
        <v>6</v>
      </c>
      <c r="BR840" t="n">
        <v>0</v>
      </c>
      <c r="BS840" t="n">
        <v>1</v>
      </c>
      <c r="BT840" t="n">
        <v>1</v>
      </c>
      <c r="BU840" t="n">
        <v>1</v>
      </c>
      <c r="BV840" t="n">
        <v>1</v>
      </c>
      <c r="BW840" t="n">
        <v>1</v>
      </c>
      <c r="BX840" t="n">
        <v>1</v>
      </c>
      <c r="BY840" t="inlineStr"/>
      <c r="BZ840" t="n">
        <v>103</v>
      </c>
      <c r="CA840" t="n">
        <v>52</v>
      </c>
      <c r="CB840" t="inlineStr"/>
      <c r="CE840" t="n">
        <v>12</v>
      </c>
      <c r="CF840" t="n">
        <v>0</v>
      </c>
      <c r="CG840" t="n">
        <v>0</v>
      </c>
      <c r="CM840" t="n">
        <v>0</v>
      </c>
      <c r="CN840" t="inlineStr"/>
      <c r="CO840" t="n">
        <v>0</v>
      </c>
      <c r="CP840">
        <f>(P840+Q840+S840)</f>
        <v/>
      </c>
      <c r="CQ840">
        <f>AC840*BC840</f>
        <v/>
      </c>
      <c r="CR840">
        <f>(ROUND((ROUND(((ET840)*1),0)*BB840),0)+ROUND((ROUND(((AE840-(EU840))*1),0)*BS840),0))</f>
        <v/>
      </c>
      <c r="CS840">
        <f>(ROUND((ROUND(((EU840)*1),0)*BS840),0)+ROUND((ROUND(((AE840-(EU840))*1),0)*BS840),0))</f>
        <v/>
      </c>
      <c r="CT840">
        <f>AF840*BA840</f>
        <v/>
      </c>
      <c r="CU840">
        <f>AG840</f>
        <v/>
      </c>
      <c r="CV840">
        <f>AH840</f>
        <v/>
      </c>
      <c r="CW840">
        <f>AI840</f>
        <v/>
      </c>
      <c r="CX840">
        <f>AJ840</f>
        <v/>
      </c>
      <c r="CY840">
        <f>(((S840+R840)*AT840)/100)</f>
        <v/>
      </c>
      <c r="CZ840">
        <f>(((S840+R840)*AU840)/100)</f>
        <v/>
      </c>
      <c r="DC840" t="inlineStr"/>
      <c r="DD840" t="inlineStr"/>
      <c r="DE840" t="inlineStr"/>
      <c r="DF840" t="inlineStr"/>
      <c r="DG840" t="inlineStr"/>
      <c r="DH840" t="inlineStr"/>
      <c r="DI840" t="inlineStr"/>
      <c r="DJ840" t="inlineStr"/>
      <c r="DK840" t="inlineStr"/>
      <c r="DL840" t="inlineStr"/>
      <c r="DM840" t="inlineStr"/>
      <c r="DN840" t="n">
        <v>0</v>
      </c>
      <c r="DO840" t="n">
        <v>0</v>
      </c>
      <c r="DP840" t="n">
        <v>1</v>
      </c>
      <c r="DQ840" t="n">
        <v>1</v>
      </c>
      <c r="DU840" t="n">
        <v>1010</v>
      </c>
      <c r="DV840" t="inlineStr">
        <is>
          <t>10 шт.</t>
        </is>
      </c>
      <c r="DW840" t="inlineStr">
        <is>
          <t>10 шт.</t>
        </is>
      </c>
      <c r="DX840" t="n">
        <v>10</v>
      </c>
      <c r="DZ840" t="inlineStr"/>
      <c r="EA840" t="inlineStr"/>
      <c r="EB840" t="inlineStr"/>
      <c r="EC840" t="inlineStr"/>
      <c r="EE840" t="n">
        <v>78726002</v>
      </c>
      <c r="EF840" t="n">
        <v>6</v>
      </c>
      <c r="EG840" t="inlineStr">
        <is>
          <t>Ремонтно-строительные работы</t>
        </is>
      </c>
      <c r="EH840" t="n">
        <v>99</v>
      </c>
      <c r="EI840" t="inlineStr">
        <is>
          <t>Внутренние санитарно-технические работы</t>
        </is>
      </c>
      <c r="EJ840" t="n">
        <v>1</v>
      </c>
      <c r="EK840" t="n">
        <v>65008</v>
      </c>
      <c r="EL840" t="inlineStr">
        <is>
          <t>Внутренние санитарнотехнические работы: смена труб, санприборов, запорной арматуры и другое</t>
        </is>
      </c>
      <c r="EM840" t="inlineStr">
        <is>
          <t>рФЕР-65</t>
        </is>
      </c>
      <c r="EO840" t="inlineStr"/>
      <c r="EQ840" t="n">
        <v>0</v>
      </c>
      <c r="ER840" t="n">
        <v>13.8</v>
      </c>
      <c r="ES840" t="n">
        <v>13.8</v>
      </c>
      <c r="ET840" t="n">
        <v>0</v>
      </c>
      <c r="EU840" t="n">
        <v>0</v>
      </c>
      <c r="EV840" t="n">
        <v>0</v>
      </c>
      <c r="EW840" t="n">
        <v>0</v>
      </c>
      <c r="EX840" t="n">
        <v>0</v>
      </c>
      <c r="FQ840" t="n">
        <v>0</v>
      </c>
      <c r="FR840" t="n">
        <v>0</v>
      </c>
      <c r="FS840" t="n">
        <v>0</v>
      </c>
      <c r="FX840" t="n">
        <v>103</v>
      </c>
      <c r="FY840" t="n">
        <v>52</v>
      </c>
      <c r="GA840" t="inlineStr"/>
      <c r="GD840" t="n">
        <v>1</v>
      </c>
      <c r="GF840" t="n">
        <v>241276038</v>
      </c>
      <c r="GG840" t="n">
        <v>2</v>
      </c>
      <c r="GH840" t="n">
        <v>1</v>
      </c>
      <c r="GI840" t="n">
        <v>2</v>
      </c>
      <c r="GJ840" t="n">
        <v>0</v>
      </c>
      <c r="GK840" t="n">
        <v>0</v>
      </c>
      <c r="GL840">
        <f>ROUND(IF(AND(BH840=3,BI840=3,FS840&lt;&gt;0),P840,0),0)</f>
        <v/>
      </c>
      <c r="GM840">
        <f>ROUND(O840+X840+Y840,0)+GX840</f>
        <v/>
      </c>
      <c r="GN840">
        <f>IF(OR(BI840=0,BI840=1),GM840-GX840,0)</f>
        <v/>
      </c>
      <c r="GO840">
        <f>IF(BI840=2,GM840-GX840,0)</f>
        <v/>
      </c>
      <c r="GP840">
        <f>IF(BI840=4,GM840-GX840,0)</f>
        <v/>
      </c>
      <c r="GR840" t="n">
        <v>0</v>
      </c>
      <c r="GS840" t="n">
        <v>3</v>
      </c>
      <c r="GT840" t="n">
        <v>0</v>
      </c>
      <c r="GU840" t="inlineStr"/>
      <c r="GV840">
        <f>ROUND((GT840),2)</f>
        <v/>
      </c>
      <c r="GW840" t="n">
        <v>1</v>
      </c>
      <c r="GX840">
        <f>ROUND(HC840*I840,0)</f>
        <v/>
      </c>
      <c r="HA840" t="n">
        <v>0</v>
      </c>
      <c r="HB840" t="n">
        <v>0</v>
      </c>
      <c r="HC840">
        <f>GV840*GW840</f>
        <v/>
      </c>
      <c r="HE840" t="inlineStr"/>
      <c r="HF840" t="inlineStr"/>
      <c r="HM840" t="inlineStr"/>
      <c r="HN840" t="inlineStr">
        <is>
          <t>Пр/812-099.2-1</t>
        </is>
      </c>
      <c r="HO840" t="inlineStr">
        <is>
          <t>Пр/774-099.2</t>
        </is>
      </c>
      <c r="HP840" t="inlineStr">
        <is>
          <t>Внутренние санитарнотехнические работы: смена труб, санприборов, запорной арматуры и другое</t>
        </is>
      </c>
      <c r="HQ840" t="inlineStr">
        <is>
          <t>Внутренние санитарнотехнические работы: смена труб, санприборов, запорной арматуры и другое</t>
        </is>
      </c>
      <c r="HS840" t="n">
        <v>0</v>
      </c>
      <c r="IK840" t="n">
        <v>0</v>
      </c>
    </row>
    <row r="841">
      <c r="A841" t="n">
        <v>18</v>
      </c>
      <c r="B841" t="n">
        <v>0</v>
      </c>
      <c r="C841" t="n">
        <v>339</v>
      </c>
      <c r="E841" t="inlineStr">
        <is>
          <t>1,6</t>
        </is>
      </c>
      <c r="F841" t="inlineStr">
        <is>
          <t>507-5065</t>
        </is>
      </c>
      <c r="G841" t="inlineStr">
        <is>
          <t>Муфта полипропиленовая переходная диаметром 50х40 мм</t>
        </is>
      </c>
      <c r="H841" t="inlineStr">
        <is>
          <t>10 шт.</t>
        </is>
      </c>
      <c r="I841">
        <f>I835*J841</f>
        <v/>
      </c>
      <c r="J841" t="n">
        <v>6.666666666666667</v>
      </c>
      <c r="K841" t="n">
        <v>6.6666667</v>
      </c>
      <c r="O841">
        <f>ROUND(CP841,0)</f>
        <v/>
      </c>
      <c r="P841">
        <f>ROUND(CQ841*I841,0)</f>
        <v/>
      </c>
      <c r="Q841">
        <f>(ROUND((ROUND(((ET841)*I841),0)*BB841),0)+ROUND((ROUND(((AE841-(EU841))*I841),0)*BS841),0))</f>
        <v/>
      </c>
      <c r="R841">
        <f>(ROUND((ROUND(((EU841)*I841),0)*BS841),0)+ROUND((ROUND(((AE841-(EU841))*I841),0)*BS841),0))</f>
        <v/>
      </c>
      <c r="S841">
        <f>ROUND(CT841*I841,0)</f>
        <v/>
      </c>
      <c r="T841">
        <f>ROUND(CU841*I841,0)</f>
        <v/>
      </c>
      <c r="U841">
        <f>ROUND(CV841*I841,7)</f>
        <v/>
      </c>
      <c r="V841">
        <f>ROUND(CW841*I841,7)</f>
        <v/>
      </c>
      <c r="W841">
        <f>ROUND(CX841*I841,0)</f>
        <v/>
      </c>
      <c r="X841">
        <f>ROUND(CY841,0)</f>
        <v/>
      </c>
      <c r="Y841">
        <f>ROUND(CZ841,0)</f>
        <v/>
      </c>
      <c r="AA841" t="n">
        <v>78855224</v>
      </c>
      <c r="AB841">
        <f>ROUND((AC841+AD841+AF841),2)</f>
        <v/>
      </c>
      <c r="AC841">
        <f>ROUND((ES841),2)</f>
        <v/>
      </c>
      <c r="AD841">
        <f>ROUND((((ET841)-(EU841))+AE841),2)</f>
        <v/>
      </c>
      <c r="AE841">
        <f>ROUND((EU841),2)</f>
        <v/>
      </c>
      <c r="AF841">
        <f>ROUND((EV841),2)</f>
        <v/>
      </c>
      <c r="AG841">
        <f>ROUND((AP841),2)</f>
        <v/>
      </c>
      <c r="AH841">
        <f>(EW841)</f>
        <v/>
      </c>
      <c r="AI841">
        <f>(EX841)</f>
        <v/>
      </c>
      <c r="AJ841">
        <f>(AS841)</f>
        <v/>
      </c>
      <c r="AK841" t="n">
        <v>45.56</v>
      </c>
      <c r="AL841" t="n">
        <v>45.56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  <c r="AS841" t="n">
        <v>0.03</v>
      </c>
      <c r="AT841" t="n">
        <v>103</v>
      </c>
      <c r="AU841" t="n">
        <v>52</v>
      </c>
      <c r="AV841" t="n">
        <v>1</v>
      </c>
      <c r="AW841" t="n">
        <v>1</v>
      </c>
      <c r="AZ841" t="n">
        <v>1</v>
      </c>
      <c r="BA841" t="n">
        <v>1</v>
      </c>
      <c r="BB841" t="n">
        <v>1</v>
      </c>
      <c r="BC841" t="n">
        <v>5.61</v>
      </c>
      <c r="BD841" t="inlineStr"/>
      <c r="BE841" t="inlineStr"/>
      <c r="BF841" t="inlineStr"/>
      <c r="BG841" t="inlineStr"/>
      <c r="BH841" t="n">
        <v>3</v>
      </c>
      <c r="BI841" t="n">
        <v>1</v>
      </c>
      <c r="BJ841" t="inlineStr">
        <is>
          <t>ТССЦ Московской обл., 507-5065, приказ Минстроя России №675/пр от 28.02.2017 № 258/пр</t>
        </is>
      </c>
      <c r="BM841" t="n">
        <v>65008</v>
      </c>
      <c r="BN841" t="n">
        <v>0</v>
      </c>
      <c r="BO841" t="inlineStr">
        <is>
          <t>507-5065</t>
        </is>
      </c>
      <c r="BP841" t="n">
        <v>1</v>
      </c>
      <c r="BQ841" t="n">
        <v>6</v>
      </c>
      <c r="BR841" t="n">
        <v>0</v>
      </c>
      <c r="BS841" t="n">
        <v>1</v>
      </c>
      <c r="BT841" t="n">
        <v>1</v>
      </c>
      <c r="BU841" t="n">
        <v>1</v>
      </c>
      <c r="BV841" t="n">
        <v>1</v>
      </c>
      <c r="BW841" t="n">
        <v>1</v>
      </c>
      <c r="BX841" t="n">
        <v>1</v>
      </c>
      <c r="BY841" t="inlineStr"/>
      <c r="BZ841" t="n">
        <v>103</v>
      </c>
      <c r="CA841" t="n">
        <v>52</v>
      </c>
      <c r="CB841" t="inlineStr"/>
      <c r="CE841" t="n">
        <v>12</v>
      </c>
      <c r="CF841" t="n">
        <v>0</v>
      </c>
      <c r="CG841" t="n">
        <v>0</v>
      </c>
      <c r="CM841" t="n">
        <v>0</v>
      </c>
      <c r="CN841" t="inlineStr"/>
      <c r="CO841" t="n">
        <v>0</v>
      </c>
      <c r="CP841">
        <f>(P841+Q841+S841)</f>
        <v/>
      </c>
      <c r="CQ841">
        <f>AC841*BC841</f>
        <v/>
      </c>
      <c r="CR841">
        <f>(ROUND((ROUND(((ET841)*1),0)*BB841),0)+ROUND((ROUND(((AE841-(EU841))*1),0)*BS841),0))</f>
        <v/>
      </c>
      <c r="CS841">
        <f>(ROUND((ROUND(((EU841)*1),0)*BS841),0)+ROUND((ROUND(((AE841-(EU841))*1),0)*BS841),0))</f>
        <v/>
      </c>
      <c r="CT841">
        <f>AF841*BA841</f>
        <v/>
      </c>
      <c r="CU841">
        <f>AG841</f>
        <v/>
      </c>
      <c r="CV841">
        <f>AH841</f>
        <v/>
      </c>
      <c r="CW841">
        <f>AI841</f>
        <v/>
      </c>
      <c r="CX841">
        <f>AJ841</f>
        <v/>
      </c>
      <c r="CY841">
        <f>(((S841+R841)*AT841)/100)</f>
        <v/>
      </c>
      <c r="CZ841">
        <f>(((S841+R841)*AU841)/100)</f>
        <v/>
      </c>
      <c r="DC841" t="inlineStr"/>
      <c r="DD841" t="inlineStr"/>
      <c r="DE841" t="inlineStr"/>
      <c r="DF841" t="inlineStr"/>
      <c r="DG841" t="inlineStr"/>
      <c r="DH841" t="inlineStr"/>
      <c r="DI841" t="inlineStr"/>
      <c r="DJ841" t="inlineStr"/>
      <c r="DK841" t="inlineStr"/>
      <c r="DL841" t="inlineStr"/>
      <c r="DM841" t="inlineStr"/>
      <c r="DN841" t="n">
        <v>0</v>
      </c>
      <c r="DO841" t="n">
        <v>0</v>
      </c>
      <c r="DP841" t="n">
        <v>1</v>
      </c>
      <c r="DQ841" t="n">
        <v>1</v>
      </c>
      <c r="DU841" t="n">
        <v>1010</v>
      </c>
      <c r="DV841" t="inlineStr">
        <is>
          <t>10 шт.</t>
        </is>
      </c>
      <c r="DW841" t="inlineStr">
        <is>
          <t>10 шт.</t>
        </is>
      </c>
      <c r="DX841" t="n">
        <v>10</v>
      </c>
      <c r="DZ841" t="inlineStr"/>
      <c r="EA841" t="inlineStr"/>
      <c r="EB841" t="inlineStr"/>
      <c r="EC841" t="inlineStr"/>
      <c r="EE841" t="n">
        <v>78726002</v>
      </c>
      <c r="EF841" t="n">
        <v>6</v>
      </c>
      <c r="EG841" t="inlineStr">
        <is>
          <t>Ремонтно-строительные работы</t>
        </is>
      </c>
      <c r="EH841" t="n">
        <v>99</v>
      </c>
      <c r="EI841" t="inlineStr">
        <is>
          <t>Внутренние санитарно-технические работы</t>
        </is>
      </c>
      <c r="EJ841" t="n">
        <v>1</v>
      </c>
      <c r="EK841" t="n">
        <v>65008</v>
      </c>
      <c r="EL841" t="inlineStr">
        <is>
          <t>Внутренние санитарнотехнические работы: смена труб, санприборов, запорной арматуры и другое</t>
        </is>
      </c>
      <c r="EM841" t="inlineStr">
        <is>
          <t>рФЕР-65</t>
        </is>
      </c>
      <c r="EO841" t="inlineStr"/>
      <c r="EQ841" t="n">
        <v>0</v>
      </c>
      <c r="ER841" t="n">
        <v>45.56</v>
      </c>
      <c r="ES841" t="n">
        <v>45.56</v>
      </c>
      <c r="ET841" t="n">
        <v>0</v>
      </c>
      <c r="EU841" t="n">
        <v>0</v>
      </c>
      <c r="EV841" t="n">
        <v>0</v>
      </c>
      <c r="EW841" t="n">
        <v>0</v>
      </c>
      <c r="EX841" t="n">
        <v>0</v>
      </c>
      <c r="FQ841" t="n">
        <v>0</v>
      </c>
      <c r="FR841" t="n">
        <v>0</v>
      </c>
      <c r="FS841" t="n">
        <v>0</v>
      </c>
      <c r="FX841" t="n">
        <v>103</v>
      </c>
      <c r="FY841" t="n">
        <v>52</v>
      </c>
      <c r="GA841" t="inlineStr"/>
      <c r="GD841" t="n">
        <v>1</v>
      </c>
      <c r="GF841" t="n">
        <v>983321572</v>
      </c>
      <c r="GG841" t="n">
        <v>2</v>
      </c>
      <c r="GH841" t="n">
        <v>1</v>
      </c>
      <c r="GI841" t="n">
        <v>2</v>
      </c>
      <c r="GJ841" t="n">
        <v>0</v>
      </c>
      <c r="GK841" t="n">
        <v>0</v>
      </c>
      <c r="GL841">
        <f>ROUND(IF(AND(BH841=3,BI841=3,FS841&lt;&gt;0),P841,0),0)</f>
        <v/>
      </c>
      <c r="GM841">
        <f>ROUND(O841+X841+Y841,0)+GX841</f>
        <v/>
      </c>
      <c r="GN841">
        <f>IF(OR(BI841=0,BI841=1),GM841-GX841,0)</f>
        <v/>
      </c>
      <c r="GO841">
        <f>IF(BI841=2,GM841-GX841,0)</f>
        <v/>
      </c>
      <c r="GP841">
        <f>IF(BI841=4,GM841-GX841,0)</f>
        <v/>
      </c>
      <c r="GR841" t="n">
        <v>0</v>
      </c>
      <c r="GS841" t="n">
        <v>3</v>
      </c>
      <c r="GT841" t="n">
        <v>0</v>
      </c>
      <c r="GU841" t="inlineStr"/>
      <c r="GV841">
        <f>ROUND((GT841),2)</f>
        <v/>
      </c>
      <c r="GW841" t="n">
        <v>1</v>
      </c>
      <c r="GX841">
        <f>ROUND(HC841*I841,0)</f>
        <v/>
      </c>
      <c r="HA841" t="n">
        <v>0</v>
      </c>
      <c r="HB841" t="n">
        <v>0</v>
      </c>
      <c r="HC841">
        <f>GV841*GW841</f>
        <v/>
      </c>
      <c r="HE841" t="inlineStr"/>
      <c r="HF841" t="inlineStr"/>
      <c r="HM841" t="inlineStr"/>
      <c r="HN841" t="inlineStr">
        <is>
          <t>Пр/812-099.2-1</t>
        </is>
      </c>
      <c r="HO841" t="inlineStr">
        <is>
          <t>Пр/774-099.2</t>
        </is>
      </c>
      <c r="HP841" t="inlineStr">
        <is>
          <t>Внутренние санитарнотехнические работы: смена труб, санприборов, запорной арматуры и другое</t>
        </is>
      </c>
      <c r="HQ841" t="inlineStr">
        <is>
          <t>Внутренние санитарнотехнические работы: смена труб, санприборов, запорной арматуры и другое</t>
        </is>
      </c>
      <c r="HS841" t="n">
        <v>0</v>
      </c>
      <c r="IK841" t="n">
        <v>0</v>
      </c>
    </row>
    <row r="842">
      <c r="A842" t="n">
        <v>18</v>
      </c>
      <c r="B842" t="n">
        <v>0</v>
      </c>
      <c r="C842" t="n">
        <v>338</v>
      </c>
      <c r="E842" t="inlineStr">
        <is>
          <t>1,7</t>
        </is>
      </c>
      <c r="F842" t="inlineStr">
        <is>
          <t>507-5064</t>
        </is>
      </c>
      <c r="G842" t="inlineStr">
        <is>
          <t>Муфта полипропиленовая переходная диаметром 50х32 мм ( прим. переход 50*32мм)</t>
        </is>
      </c>
      <c r="H842" t="inlineStr">
        <is>
          <t>10 шт.</t>
        </is>
      </c>
      <c r="I842">
        <f>I835*J842</f>
        <v/>
      </c>
      <c r="J842" t="n">
        <v>6.666666666666667</v>
      </c>
      <c r="K842" t="n">
        <v>6.6666667</v>
      </c>
      <c r="O842">
        <f>ROUND(CP842,0)</f>
        <v/>
      </c>
      <c r="P842">
        <f>ROUND(CQ842*I842,0)</f>
        <v/>
      </c>
      <c r="Q842">
        <f>(ROUND((ROUND(((ET842)*I842),0)*BB842),0)+ROUND((ROUND(((AE842-(EU842))*I842),0)*BS842),0))</f>
        <v/>
      </c>
      <c r="R842">
        <f>(ROUND((ROUND(((EU842)*I842),0)*BS842),0)+ROUND((ROUND(((AE842-(EU842))*I842),0)*BS842),0))</f>
        <v/>
      </c>
      <c r="S842">
        <f>ROUND(CT842*I842,0)</f>
        <v/>
      </c>
      <c r="T842">
        <f>ROUND(CU842*I842,0)</f>
        <v/>
      </c>
      <c r="U842">
        <f>ROUND(CV842*I842,7)</f>
        <v/>
      </c>
      <c r="V842">
        <f>ROUND(CW842*I842,7)</f>
        <v/>
      </c>
      <c r="W842">
        <f>ROUND(CX842*I842,0)</f>
        <v/>
      </c>
      <c r="X842">
        <f>ROUND(CY842,0)</f>
        <v/>
      </c>
      <c r="Y842">
        <f>ROUND(CZ842,0)</f>
        <v/>
      </c>
      <c r="AA842" t="n">
        <v>78855224</v>
      </c>
      <c r="AB842">
        <f>ROUND((AC842+AD842+AF842),2)</f>
        <v/>
      </c>
      <c r="AC842">
        <f>ROUND((ES842),2)</f>
        <v/>
      </c>
      <c r="AD842">
        <f>ROUND((((ET842)-(EU842))+AE842),2)</f>
        <v/>
      </c>
      <c r="AE842">
        <f>ROUND((EU842),2)</f>
        <v/>
      </c>
      <c r="AF842">
        <f>ROUND((EV842),2)</f>
        <v/>
      </c>
      <c r="AG842">
        <f>ROUND((AP842),2)</f>
        <v/>
      </c>
      <c r="AH842">
        <f>(EW842)</f>
        <v/>
      </c>
      <c r="AI842">
        <f>(EX842)</f>
        <v/>
      </c>
      <c r="AJ842">
        <f>(AS842)</f>
        <v/>
      </c>
      <c r="AK842" t="n">
        <v>44.18</v>
      </c>
      <c r="AL842" t="n">
        <v>44.18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  <c r="AS842" t="n">
        <v>0.02</v>
      </c>
      <c r="AT842" t="n">
        <v>103</v>
      </c>
      <c r="AU842" t="n">
        <v>52</v>
      </c>
      <c r="AV842" t="n">
        <v>1</v>
      </c>
      <c r="AW842" t="n">
        <v>1</v>
      </c>
      <c r="AZ842" t="n">
        <v>1</v>
      </c>
      <c r="BA842" t="n">
        <v>1</v>
      </c>
      <c r="BB842" t="n">
        <v>1</v>
      </c>
      <c r="BC842" t="n">
        <v>5.49</v>
      </c>
      <c r="BD842" t="inlineStr"/>
      <c r="BE842" t="inlineStr"/>
      <c r="BF842" t="inlineStr"/>
      <c r="BG842" t="inlineStr"/>
      <c r="BH842" t="n">
        <v>3</v>
      </c>
      <c r="BI842" t="n">
        <v>1</v>
      </c>
      <c r="BJ842" t="inlineStr">
        <is>
          <t>ТССЦ Московской обл., 507-5064, приказ Минстроя России №675/пр от 28.02.2017 № 258/пр</t>
        </is>
      </c>
      <c r="BM842" t="n">
        <v>65008</v>
      </c>
      <c r="BN842" t="n">
        <v>0</v>
      </c>
      <c r="BO842" t="inlineStr">
        <is>
          <t>507-5064</t>
        </is>
      </c>
      <c r="BP842" t="n">
        <v>1</v>
      </c>
      <c r="BQ842" t="n">
        <v>6</v>
      </c>
      <c r="BR842" t="n">
        <v>0</v>
      </c>
      <c r="BS842" t="n">
        <v>1</v>
      </c>
      <c r="BT842" t="n">
        <v>1</v>
      </c>
      <c r="BU842" t="n">
        <v>1</v>
      </c>
      <c r="BV842" t="n">
        <v>1</v>
      </c>
      <c r="BW842" t="n">
        <v>1</v>
      </c>
      <c r="BX842" t="n">
        <v>1</v>
      </c>
      <c r="BY842" t="inlineStr"/>
      <c r="BZ842" t="n">
        <v>103</v>
      </c>
      <c r="CA842" t="n">
        <v>52</v>
      </c>
      <c r="CB842" t="inlineStr"/>
      <c r="CE842" t="n">
        <v>12</v>
      </c>
      <c r="CF842" t="n">
        <v>0</v>
      </c>
      <c r="CG842" t="n">
        <v>0</v>
      </c>
      <c r="CM842" t="n">
        <v>0</v>
      </c>
      <c r="CN842" t="inlineStr"/>
      <c r="CO842" t="n">
        <v>0</v>
      </c>
      <c r="CP842">
        <f>(P842+Q842+S842)</f>
        <v/>
      </c>
      <c r="CQ842">
        <f>AC842*BC842</f>
        <v/>
      </c>
      <c r="CR842">
        <f>(ROUND((ROUND(((ET842)*1),0)*BB842),0)+ROUND((ROUND(((AE842-(EU842))*1),0)*BS842),0))</f>
        <v/>
      </c>
      <c r="CS842">
        <f>(ROUND((ROUND(((EU842)*1),0)*BS842),0)+ROUND((ROUND(((AE842-(EU842))*1),0)*BS842),0))</f>
        <v/>
      </c>
      <c r="CT842">
        <f>AF842*BA842</f>
        <v/>
      </c>
      <c r="CU842">
        <f>AG842</f>
        <v/>
      </c>
      <c r="CV842">
        <f>AH842</f>
        <v/>
      </c>
      <c r="CW842">
        <f>AI842</f>
        <v/>
      </c>
      <c r="CX842">
        <f>AJ842</f>
        <v/>
      </c>
      <c r="CY842">
        <f>(((S842+R842)*AT842)/100)</f>
        <v/>
      </c>
      <c r="CZ842">
        <f>(((S842+R842)*AU842)/100)</f>
        <v/>
      </c>
      <c r="DC842" t="inlineStr"/>
      <c r="DD842" t="inlineStr"/>
      <c r="DE842" t="inlineStr"/>
      <c r="DF842" t="inlineStr"/>
      <c r="DG842" t="inlineStr"/>
      <c r="DH842" t="inlineStr"/>
      <c r="DI842" t="inlineStr"/>
      <c r="DJ842" t="inlineStr"/>
      <c r="DK842" t="inlineStr"/>
      <c r="DL842" t="inlineStr"/>
      <c r="DM842" t="inlineStr"/>
      <c r="DN842" t="n">
        <v>0</v>
      </c>
      <c r="DO842" t="n">
        <v>0</v>
      </c>
      <c r="DP842" t="n">
        <v>1</v>
      </c>
      <c r="DQ842" t="n">
        <v>1</v>
      </c>
      <c r="DU842" t="n">
        <v>1010</v>
      </c>
      <c r="DV842" t="inlineStr">
        <is>
          <t>10 шт.</t>
        </is>
      </c>
      <c r="DW842" t="inlineStr">
        <is>
          <t>10 шт.</t>
        </is>
      </c>
      <c r="DX842" t="n">
        <v>10</v>
      </c>
      <c r="DZ842" t="inlineStr"/>
      <c r="EA842" t="inlineStr"/>
      <c r="EB842" t="inlineStr"/>
      <c r="EC842" t="inlineStr"/>
      <c r="EE842" t="n">
        <v>78726002</v>
      </c>
      <c r="EF842" t="n">
        <v>6</v>
      </c>
      <c r="EG842" t="inlineStr">
        <is>
          <t>Ремонтно-строительные работы</t>
        </is>
      </c>
      <c r="EH842" t="n">
        <v>99</v>
      </c>
      <c r="EI842" t="inlineStr">
        <is>
          <t>Внутренние санитарно-технические работы</t>
        </is>
      </c>
      <c r="EJ842" t="n">
        <v>1</v>
      </c>
      <c r="EK842" t="n">
        <v>65008</v>
      </c>
      <c r="EL842" t="inlineStr">
        <is>
          <t>Внутренние санитарнотехнические работы: смена труб, санприборов, запорной арматуры и другое</t>
        </is>
      </c>
      <c r="EM842" t="inlineStr">
        <is>
          <t>рФЕР-65</t>
        </is>
      </c>
      <c r="EO842" t="inlineStr"/>
      <c r="EQ842" t="n">
        <v>0</v>
      </c>
      <c r="ER842" t="n">
        <v>44.18</v>
      </c>
      <c r="ES842" t="n">
        <v>44.18</v>
      </c>
      <c r="ET842" t="n">
        <v>0</v>
      </c>
      <c r="EU842" t="n">
        <v>0</v>
      </c>
      <c r="EV842" t="n">
        <v>0</v>
      </c>
      <c r="EW842" t="n">
        <v>0</v>
      </c>
      <c r="EX842" t="n">
        <v>0</v>
      </c>
      <c r="FQ842" t="n">
        <v>0</v>
      </c>
      <c r="FR842" t="n">
        <v>0</v>
      </c>
      <c r="FS842" t="n">
        <v>0</v>
      </c>
      <c r="FX842" t="n">
        <v>103</v>
      </c>
      <c r="FY842" t="n">
        <v>52</v>
      </c>
      <c r="GA842" t="inlineStr"/>
      <c r="GD842" t="n">
        <v>1</v>
      </c>
      <c r="GF842" t="n">
        <v>1844596352</v>
      </c>
      <c r="GG842" t="n">
        <v>2</v>
      </c>
      <c r="GH842" t="n">
        <v>1</v>
      </c>
      <c r="GI842" t="n">
        <v>2</v>
      </c>
      <c r="GJ842" t="n">
        <v>0</v>
      </c>
      <c r="GK842" t="n">
        <v>0</v>
      </c>
      <c r="GL842">
        <f>ROUND(IF(AND(BH842=3,BI842=3,FS842&lt;&gt;0),P842,0),0)</f>
        <v/>
      </c>
      <c r="GM842">
        <f>ROUND(O842+X842+Y842,0)+GX842</f>
        <v/>
      </c>
      <c r="GN842">
        <f>IF(OR(BI842=0,BI842=1),GM842-GX842,0)</f>
        <v/>
      </c>
      <c r="GO842">
        <f>IF(BI842=2,GM842-GX842,0)</f>
        <v/>
      </c>
      <c r="GP842">
        <f>IF(BI842=4,GM842-GX842,0)</f>
        <v/>
      </c>
      <c r="GR842" t="n">
        <v>0</v>
      </c>
      <c r="GS842" t="n">
        <v>3</v>
      </c>
      <c r="GT842" t="n">
        <v>0</v>
      </c>
      <c r="GU842" t="inlineStr"/>
      <c r="GV842">
        <f>ROUND((GT842),2)</f>
        <v/>
      </c>
      <c r="GW842" t="n">
        <v>1</v>
      </c>
      <c r="GX842">
        <f>ROUND(HC842*I842,0)</f>
        <v/>
      </c>
      <c r="HA842" t="n">
        <v>0</v>
      </c>
      <c r="HB842" t="n">
        <v>0</v>
      </c>
      <c r="HC842">
        <f>GV842*GW842</f>
        <v/>
      </c>
      <c r="HE842" t="inlineStr"/>
      <c r="HF842" t="inlineStr"/>
      <c r="HM842" t="inlineStr"/>
      <c r="HN842" t="inlineStr">
        <is>
          <t>Пр/812-099.2-1</t>
        </is>
      </c>
      <c r="HO842" t="inlineStr">
        <is>
          <t>Пр/774-099.2</t>
        </is>
      </c>
      <c r="HP842" t="inlineStr">
        <is>
          <t>Внутренние санитарнотехнические работы: смена труб, санприборов, запорной арматуры и другое</t>
        </is>
      </c>
      <c r="HQ842" t="inlineStr">
        <is>
          <t>Внутренние санитарнотехнические работы: смена труб, санприборов, запорной арматуры и другое</t>
        </is>
      </c>
      <c r="HS842" t="n">
        <v>0</v>
      </c>
      <c r="IK842" t="n">
        <v>0</v>
      </c>
    </row>
    <row r="843">
      <c r="A843" t="n">
        <v>18</v>
      </c>
      <c r="B843" t="n">
        <v>0</v>
      </c>
      <c r="C843" t="n">
        <v>337</v>
      </c>
      <c r="E843" t="inlineStr">
        <is>
          <t>1,8</t>
        </is>
      </c>
      <c r="F843" t="inlineStr">
        <is>
          <t>507-5058</t>
        </is>
      </c>
      <c r="G843" t="inlineStr">
        <is>
          <t>Муфта полипропиленовая переходная диаметром 32х25 мм (32*32 мм)</t>
        </is>
      </c>
      <c r="H843" t="inlineStr">
        <is>
          <t>10 шт.</t>
        </is>
      </c>
      <c r="I843">
        <f>I835*J843</f>
        <v/>
      </c>
      <c r="J843" t="n">
        <v>6.666666666666667</v>
      </c>
      <c r="K843" t="n">
        <v>6.6666667</v>
      </c>
      <c r="O843">
        <f>ROUND(CP843,0)</f>
        <v/>
      </c>
      <c r="P843">
        <f>ROUND(CQ843*I843,0)</f>
        <v/>
      </c>
      <c r="Q843">
        <f>(ROUND((ROUND(((ET843)*I843),0)*BB843),0)+ROUND((ROUND(((AE843-(EU843))*I843),0)*BS843),0))</f>
        <v/>
      </c>
      <c r="R843">
        <f>(ROUND((ROUND(((EU843)*I843),0)*BS843),0)+ROUND((ROUND(((AE843-(EU843))*I843),0)*BS843),0))</f>
        <v/>
      </c>
      <c r="S843">
        <f>ROUND(CT843*I843,0)</f>
        <v/>
      </c>
      <c r="T843">
        <f>ROUND(CU843*I843,0)</f>
        <v/>
      </c>
      <c r="U843">
        <f>ROUND(CV843*I843,7)</f>
        <v/>
      </c>
      <c r="V843">
        <f>ROUND(CW843*I843,7)</f>
        <v/>
      </c>
      <c r="W843">
        <f>ROUND(CX843*I843,0)</f>
        <v/>
      </c>
      <c r="X843">
        <f>ROUND(CY843,0)</f>
        <v/>
      </c>
      <c r="Y843">
        <f>ROUND(CZ843,0)</f>
        <v/>
      </c>
      <c r="AA843" t="n">
        <v>78855224</v>
      </c>
      <c r="AB843">
        <f>ROUND((AC843+AD843+AF843),2)</f>
        <v/>
      </c>
      <c r="AC843">
        <f>ROUND((ES843),2)</f>
        <v/>
      </c>
      <c r="AD843">
        <f>ROUND((((ET843)-(EU843))+AE843),2)</f>
        <v/>
      </c>
      <c r="AE843">
        <f>ROUND((EU843),2)</f>
        <v/>
      </c>
      <c r="AF843">
        <f>ROUND((EV843),2)</f>
        <v/>
      </c>
      <c r="AG843">
        <f>ROUND((AP843),2)</f>
        <v/>
      </c>
      <c r="AH843">
        <f>(EW843)</f>
        <v/>
      </c>
      <c r="AI843">
        <f>(EX843)</f>
        <v/>
      </c>
      <c r="AJ843">
        <f>(AS843)</f>
        <v/>
      </c>
      <c r="AK843" t="n">
        <v>13.8</v>
      </c>
      <c r="AL843" t="n">
        <v>13.8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  <c r="AS843" t="n">
        <v>0.01</v>
      </c>
      <c r="AT843" t="n">
        <v>103</v>
      </c>
      <c r="AU843" t="n">
        <v>52</v>
      </c>
      <c r="AV843" t="n">
        <v>1</v>
      </c>
      <c r="AW843" t="n">
        <v>1</v>
      </c>
      <c r="AZ843" t="n">
        <v>1</v>
      </c>
      <c r="BA843" t="n">
        <v>1</v>
      </c>
      <c r="BB843" t="n">
        <v>1</v>
      </c>
      <c r="BC843" t="n">
        <v>6.18</v>
      </c>
      <c r="BD843" t="inlineStr"/>
      <c r="BE843" t="inlineStr"/>
      <c r="BF843" t="inlineStr"/>
      <c r="BG843" t="inlineStr"/>
      <c r="BH843" t="n">
        <v>3</v>
      </c>
      <c r="BI843" t="n">
        <v>1</v>
      </c>
      <c r="BJ843" t="inlineStr">
        <is>
          <t>ТССЦ Московской обл., 507-5058, приказ Минстроя России №675/пр от 28.02.2017 № 258/пр</t>
        </is>
      </c>
      <c r="BM843" t="n">
        <v>65008</v>
      </c>
      <c r="BN843" t="n">
        <v>0</v>
      </c>
      <c r="BO843" t="inlineStr">
        <is>
          <t>507-5058</t>
        </is>
      </c>
      <c r="BP843" t="n">
        <v>1</v>
      </c>
      <c r="BQ843" t="n">
        <v>6</v>
      </c>
      <c r="BR843" t="n">
        <v>0</v>
      </c>
      <c r="BS843" t="n">
        <v>1</v>
      </c>
      <c r="BT843" t="n">
        <v>1</v>
      </c>
      <c r="BU843" t="n">
        <v>1</v>
      </c>
      <c r="BV843" t="n">
        <v>1</v>
      </c>
      <c r="BW843" t="n">
        <v>1</v>
      </c>
      <c r="BX843" t="n">
        <v>1</v>
      </c>
      <c r="BY843" t="inlineStr"/>
      <c r="BZ843" t="n">
        <v>103</v>
      </c>
      <c r="CA843" t="n">
        <v>52</v>
      </c>
      <c r="CB843" t="inlineStr"/>
      <c r="CE843" t="n">
        <v>12</v>
      </c>
      <c r="CF843" t="n">
        <v>0</v>
      </c>
      <c r="CG843" t="n">
        <v>0</v>
      </c>
      <c r="CM843" t="n">
        <v>0</v>
      </c>
      <c r="CN843" t="inlineStr"/>
      <c r="CO843" t="n">
        <v>0</v>
      </c>
      <c r="CP843">
        <f>(P843+Q843+S843)</f>
        <v/>
      </c>
      <c r="CQ843">
        <f>AC843*BC843</f>
        <v/>
      </c>
      <c r="CR843">
        <f>(ROUND((ROUND(((ET843)*1),0)*BB843),0)+ROUND((ROUND(((AE843-(EU843))*1),0)*BS843),0))</f>
        <v/>
      </c>
      <c r="CS843">
        <f>(ROUND((ROUND(((EU843)*1),0)*BS843),0)+ROUND((ROUND(((AE843-(EU843))*1),0)*BS843),0))</f>
        <v/>
      </c>
      <c r="CT843">
        <f>AF843*BA843</f>
        <v/>
      </c>
      <c r="CU843">
        <f>AG843</f>
        <v/>
      </c>
      <c r="CV843">
        <f>AH843</f>
        <v/>
      </c>
      <c r="CW843">
        <f>AI843</f>
        <v/>
      </c>
      <c r="CX843">
        <f>AJ843</f>
        <v/>
      </c>
      <c r="CY843">
        <f>(((S843+R843)*AT843)/100)</f>
        <v/>
      </c>
      <c r="CZ843">
        <f>(((S843+R843)*AU843)/100)</f>
        <v/>
      </c>
      <c r="DC843" t="inlineStr"/>
      <c r="DD843" t="inlineStr"/>
      <c r="DE843" t="inlineStr"/>
      <c r="DF843" t="inlineStr"/>
      <c r="DG843" t="inlineStr"/>
      <c r="DH843" t="inlineStr"/>
      <c r="DI843" t="inlineStr"/>
      <c r="DJ843" t="inlineStr"/>
      <c r="DK843" t="inlineStr"/>
      <c r="DL843" t="inlineStr"/>
      <c r="DM843" t="inlineStr"/>
      <c r="DN843" t="n">
        <v>0</v>
      </c>
      <c r="DO843" t="n">
        <v>0</v>
      </c>
      <c r="DP843" t="n">
        <v>1</v>
      </c>
      <c r="DQ843" t="n">
        <v>1</v>
      </c>
      <c r="DU843" t="n">
        <v>1010</v>
      </c>
      <c r="DV843" t="inlineStr">
        <is>
          <t>10 шт.</t>
        </is>
      </c>
      <c r="DW843" t="inlineStr">
        <is>
          <t>10 шт.</t>
        </is>
      </c>
      <c r="DX843" t="n">
        <v>10</v>
      </c>
      <c r="DZ843" t="inlineStr"/>
      <c r="EA843" t="inlineStr"/>
      <c r="EB843" t="inlineStr"/>
      <c r="EC843" t="inlineStr"/>
      <c r="EE843" t="n">
        <v>78726002</v>
      </c>
      <c r="EF843" t="n">
        <v>6</v>
      </c>
      <c r="EG843" t="inlineStr">
        <is>
          <t>Ремонтно-строительные работы</t>
        </is>
      </c>
      <c r="EH843" t="n">
        <v>99</v>
      </c>
      <c r="EI843" t="inlineStr">
        <is>
          <t>Внутренние санитарно-технические работы</t>
        </is>
      </c>
      <c r="EJ843" t="n">
        <v>1</v>
      </c>
      <c r="EK843" t="n">
        <v>65008</v>
      </c>
      <c r="EL843" t="inlineStr">
        <is>
          <t>Внутренние санитарнотехнические работы: смена труб, санприборов, запорной арматуры и другое</t>
        </is>
      </c>
      <c r="EM843" t="inlineStr">
        <is>
          <t>рФЕР-65</t>
        </is>
      </c>
      <c r="EO843" t="inlineStr"/>
      <c r="EQ843" t="n">
        <v>0</v>
      </c>
      <c r="ER843" t="n">
        <v>13.8</v>
      </c>
      <c r="ES843" t="n">
        <v>13.8</v>
      </c>
      <c r="ET843" t="n">
        <v>0</v>
      </c>
      <c r="EU843" t="n">
        <v>0</v>
      </c>
      <c r="EV843" t="n">
        <v>0</v>
      </c>
      <c r="EW843" t="n">
        <v>0</v>
      </c>
      <c r="EX843" t="n">
        <v>0</v>
      </c>
      <c r="FQ843" t="n">
        <v>0</v>
      </c>
      <c r="FR843" t="n">
        <v>0</v>
      </c>
      <c r="FS843" t="n">
        <v>0</v>
      </c>
      <c r="FX843" t="n">
        <v>103</v>
      </c>
      <c r="FY843" t="n">
        <v>52</v>
      </c>
      <c r="GA843" t="inlineStr"/>
      <c r="GD843" t="n">
        <v>1</v>
      </c>
      <c r="GF843" t="n">
        <v>1546419298</v>
      </c>
      <c r="GG843" t="n">
        <v>2</v>
      </c>
      <c r="GH843" t="n">
        <v>1</v>
      </c>
      <c r="GI843" t="n">
        <v>2</v>
      </c>
      <c r="GJ843" t="n">
        <v>0</v>
      </c>
      <c r="GK843" t="n">
        <v>0</v>
      </c>
      <c r="GL843">
        <f>ROUND(IF(AND(BH843=3,BI843=3,FS843&lt;&gt;0),P843,0),0)</f>
        <v/>
      </c>
      <c r="GM843">
        <f>ROUND(O843+X843+Y843,0)+GX843</f>
        <v/>
      </c>
      <c r="GN843">
        <f>IF(OR(BI843=0,BI843=1),GM843-GX843,0)</f>
        <v/>
      </c>
      <c r="GO843">
        <f>IF(BI843=2,GM843-GX843,0)</f>
        <v/>
      </c>
      <c r="GP843">
        <f>IF(BI843=4,GM843-GX843,0)</f>
        <v/>
      </c>
      <c r="GR843" t="n">
        <v>0</v>
      </c>
      <c r="GS843" t="n">
        <v>3</v>
      </c>
      <c r="GT843" t="n">
        <v>0</v>
      </c>
      <c r="GU843" t="inlineStr"/>
      <c r="GV843">
        <f>ROUND((GT843),2)</f>
        <v/>
      </c>
      <c r="GW843" t="n">
        <v>1</v>
      </c>
      <c r="GX843">
        <f>ROUND(HC843*I843,0)</f>
        <v/>
      </c>
      <c r="HA843" t="n">
        <v>0</v>
      </c>
      <c r="HB843" t="n">
        <v>0</v>
      </c>
      <c r="HC843">
        <f>GV843*GW843</f>
        <v/>
      </c>
      <c r="HE843" t="inlineStr"/>
      <c r="HF843" t="inlineStr"/>
      <c r="HM843" t="inlineStr"/>
      <c r="HN843" t="inlineStr">
        <is>
          <t>Пр/812-099.2-1</t>
        </is>
      </c>
      <c r="HO843" t="inlineStr">
        <is>
          <t>Пр/774-099.2</t>
        </is>
      </c>
      <c r="HP843" t="inlineStr">
        <is>
          <t>Внутренние санитарнотехнические работы: смена труб, санприборов, запорной арматуры и другое</t>
        </is>
      </c>
      <c r="HQ843" t="inlineStr">
        <is>
          <t>Внутренние санитарнотехнические работы: смена труб, санприборов, запорной арматуры и другое</t>
        </is>
      </c>
      <c r="HS843" t="n">
        <v>0</v>
      </c>
      <c r="IK843" t="n">
        <v>0</v>
      </c>
    </row>
    <row r="844"/>
    <row r="845">
      <c r="A845" s="358" t="n">
        <v>51</v>
      </c>
      <c r="B845" s="358">
        <f>B831</f>
        <v/>
      </c>
      <c r="C845" s="358">
        <f>A831</f>
        <v/>
      </c>
      <c r="D845" s="358">
        <f>ROW(A831)</f>
        <v/>
      </c>
      <c r="E845" s="358" t="n"/>
      <c r="F845" s="358">
        <f>IF(F831&lt;&gt;"",F831,"")</f>
        <v/>
      </c>
      <c r="G845" s="358">
        <f>IF(G831&lt;&gt;"",G831,"")</f>
        <v/>
      </c>
      <c r="H845" s="358" t="n">
        <v>0</v>
      </c>
      <c r="I845" s="358" t="n"/>
      <c r="J845" s="358" t="n"/>
      <c r="K845" s="358" t="n"/>
      <c r="L845" s="358" t="n"/>
      <c r="M845" s="358" t="n"/>
      <c r="N845" s="358" t="n"/>
      <c r="O845" s="358" t="n">
        <v>0</v>
      </c>
      <c r="P845" s="358" t="n">
        <v>0</v>
      </c>
      <c r="Q845" s="358" t="n">
        <v>0</v>
      </c>
      <c r="R845" s="358" t="n">
        <v>0</v>
      </c>
      <c r="S845" s="358" t="n">
        <v>0</v>
      </c>
      <c r="T845" s="358" t="n">
        <v>0</v>
      </c>
      <c r="U845" s="358" t="n">
        <v>0</v>
      </c>
      <c r="V845" s="358" t="n">
        <v>0</v>
      </c>
      <c r="W845" s="358" t="n">
        <v>0</v>
      </c>
      <c r="X845" s="358" t="n">
        <v>0</v>
      </c>
      <c r="Y845" s="358" t="n">
        <v>0</v>
      </c>
      <c r="Z845" s="358" t="n"/>
      <c r="AA845" s="358" t="n"/>
      <c r="AB845" s="358" t="n"/>
      <c r="AC845" s="358" t="n"/>
      <c r="AD845" s="358" t="n"/>
      <c r="AE845" s="358" t="n"/>
      <c r="AF845" s="358" t="n"/>
      <c r="AG845" s="358" t="n"/>
      <c r="AH845" s="358" t="n"/>
      <c r="AI845" s="358" t="n"/>
      <c r="AJ845" s="358" t="n"/>
      <c r="AK845" s="358" t="n"/>
      <c r="AL845" s="358" t="n"/>
      <c r="AM845" s="358" t="n"/>
      <c r="AN845" s="358" t="n"/>
      <c r="AO845" s="358">
        <f>ROUND(BX845,0)</f>
        <v/>
      </c>
      <c r="AP845" s="358">
        <f>ROUND(BY845,0)</f>
        <v/>
      </c>
      <c r="AQ845" s="358">
        <f>ROUND(BZ845,0)</f>
        <v/>
      </c>
      <c r="AR845" s="358">
        <f>ROUND(CA845,0)</f>
        <v/>
      </c>
      <c r="AS845" s="358">
        <f>ROUND(CB845,0)</f>
        <v/>
      </c>
      <c r="AT845" s="358">
        <f>ROUND(CC845,0)</f>
        <v/>
      </c>
      <c r="AU845" s="358">
        <f>ROUND(CD845,0)</f>
        <v/>
      </c>
      <c r="AV845" s="358">
        <f>ROUND(CE845,0)</f>
        <v/>
      </c>
      <c r="AW845" s="358">
        <f>ROUND(CF845,0)</f>
        <v/>
      </c>
      <c r="AX845" s="358">
        <f>ROUND(CG845,0)</f>
        <v/>
      </c>
      <c r="AY845" s="358">
        <f>ROUND(CH845,0)</f>
        <v/>
      </c>
      <c r="AZ845" s="358">
        <f>ROUND(CI845,0)</f>
        <v/>
      </c>
      <c r="BA845" s="358">
        <f>ROUND(CJ845,0)</f>
        <v/>
      </c>
      <c r="BB845" s="358">
        <f>ROUND(CK845,0)</f>
        <v/>
      </c>
      <c r="BC845" s="358">
        <f>ROUND(CL845,0)</f>
        <v/>
      </c>
      <c r="BD845" s="358">
        <f>ROUND(CM845,0)</f>
        <v/>
      </c>
      <c r="BE845" s="358" t="n"/>
      <c r="BF845" s="358" t="n"/>
      <c r="BG845" s="358" t="n"/>
      <c r="BH845" s="358" t="n"/>
      <c r="BI845" s="358" t="n"/>
      <c r="BJ845" s="358" t="n"/>
      <c r="BK845" s="358" t="n"/>
      <c r="BL845" s="358" t="n"/>
      <c r="BM845" s="358" t="n"/>
      <c r="BN845" s="358" t="n"/>
      <c r="BO845" s="358" t="n"/>
      <c r="BP845" s="358" t="n"/>
      <c r="BQ845" s="358" t="n"/>
      <c r="BR845" s="358" t="n"/>
      <c r="BS845" s="358" t="n"/>
      <c r="BT845" s="358" t="n"/>
      <c r="BU845" s="358" t="n"/>
      <c r="BV845" s="358" t="n"/>
      <c r="BW845" s="358" t="n"/>
      <c r="BX845" s="358" t="n"/>
      <c r="BY845" s="358" t="n"/>
      <c r="BZ845" s="358" t="n"/>
      <c r="CA845" s="358" t="n"/>
      <c r="CB845" s="358" t="n"/>
      <c r="CC845" s="358" t="n"/>
      <c r="CD845" s="358" t="n"/>
      <c r="CE845" s="358" t="n"/>
      <c r="CF845" s="358" t="n"/>
      <c r="CG845" s="358" t="n"/>
      <c r="CH845" s="358" t="n"/>
      <c r="CI845" s="358" t="n"/>
      <c r="CJ845" s="358" t="n"/>
      <c r="CK845" s="358" t="n"/>
      <c r="CL845" s="358" t="n"/>
      <c r="CM845" s="358" t="n"/>
      <c r="CN845" s="358" t="n"/>
      <c r="CO845" s="358" t="n"/>
      <c r="CP845" s="358" t="n"/>
      <c r="CQ845" s="358" t="n"/>
      <c r="CR845" s="358" t="n"/>
      <c r="CS845" s="358" t="n"/>
      <c r="CT845" s="358" t="n"/>
      <c r="CU845" s="358" t="n"/>
      <c r="CV845" s="358" t="n"/>
      <c r="CW845" s="358" t="n"/>
      <c r="CX845" s="358" t="n"/>
      <c r="CY845" s="358" t="n"/>
      <c r="CZ845" s="358" t="n"/>
      <c r="DA845" s="358" t="n"/>
      <c r="DB845" s="358" t="n"/>
      <c r="DC845" s="358" t="n"/>
      <c r="DD845" s="358" t="n"/>
      <c r="DE845" s="358" t="n"/>
      <c r="DF845" s="358" t="n"/>
      <c r="DG845" s="359" t="n"/>
      <c r="DH845" s="359" t="n"/>
      <c r="DI845" s="359" t="n"/>
      <c r="DJ845" s="359" t="n"/>
      <c r="DK845" s="359" t="n"/>
      <c r="DL845" s="359" t="n"/>
      <c r="DM845" s="359" t="n"/>
      <c r="DN845" s="359" t="n"/>
      <c r="DO845" s="359" t="n"/>
      <c r="DP845" s="359" t="n"/>
      <c r="DQ845" s="359" t="n"/>
      <c r="DR845" s="359" t="n"/>
      <c r="DS845" s="359" t="n"/>
      <c r="DT845" s="359" t="n"/>
      <c r="DU845" s="359" t="n"/>
      <c r="DV845" s="359" t="n"/>
      <c r="DW845" s="359" t="n"/>
      <c r="DX845" s="359" t="n"/>
      <c r="DY845" s="359" t="n"/>
      <c r="DZ845" s="359" t="n"/>
      <c r="EA845" s="359" t="n"/>
      <c r="EB845" s="359" t="n"/>
      <c r="EC845" s="359" t="n"/>
      <c r="ED845" s="359" t="n"/>
      <c r="EE845" s="359" t="n"/>
      <c r="EF845" s="359" t="n"/>
      <c r="EG845" s="359" t="n"/>
      <c r="EH845" s="359" t="n"/>
      <c r="EI845" s="359" t="n"/>
      <c r="EJ845" s="359" t="n"/>
      <c r="EK845" s="359" t="n"/>
      <c r="EL845" s="359" t="n"/>
      <c r="EM845" s="359" t="n"/>
      <c r="EN845" s="359" t="n"/>
      <c r="EO845" s="359" t="n"/>
      <c r="EP845" s="359" t="n"/>
      <c r="EQ845" s="359" t="n"/>
      <c r="ER845" s="359" t="n"/>
      <c r="ES845" s="359" t="n"/>
      <c r="ET845" s="359" t="n"/>
      <c r="EU845" s="359" t="n"/>
      <c r="EV845" s="359" t="n"/>
      <c r="EW845" s="359" t="n"/>
      <c r="EX845" s="359" t="n"/>
      <c r="EY845" s="359" t="n"/>
      <c r="EZ845" s="359" t="n"/>
      <c r="FA845" s="359" t="n"/>
      <c r="FB845" s="359" t="n"/>
      <c r="FC845" s="359" t="n"/>
      <c r="FD845" s="359" t="n"/>
      <c r="FE845" s="359" t="n"/>
      <c r="FF845" s="359" t="n"/>
      <c r="FG845" s="359" t="n"/>
      <c r="FH845" s="359" t="n"/>
      <c r="FI845" s="359" t="n"/>
      <c r="FJ845" s="359" t="n"/>
      <c r="FK845" s="359" t="n"/>
      <c r="FL845" s="359" t="n"/>
      <c r="FM845" s="359" t="n"/>
      <c r="FN845" s="359" t="n"/>
      <c r="FO845" s="359" t="n"/>
      <c r="FP845" s="359" t="n"/>
      <c r="FQ845" s="359" t="n"/>
      <c r="FR845" s="359" t="n"/>
      <c r="FS845" s="359" t="n"/>
      <c r="FT845" s="359" t="n"/>
      <c r="FU845" s="359" t="n"/>
      <c r="FV845" s="359" t="n"/>
      <c r="FW845" s="359" t="n"/>
      <c r="FX845" s="359" t="n"/>
      <c r="FY845" s="359" t="n"/>
      <c r="FZ845" s="359" t="n"/>
      <c r="GA845" s="359" t="n"/>
      <c r="GB845" s="359" t="n"/>
      <c r="GC845" s="359" t="n"/>
      <c r="GD845" s="359" t="n"/>
      <c r="GE845" s="359" t="n"/>
      <c r="GF845" s="359" t="n"/>
      <c r="GG845" s="359" t="n"/>
      <c r="GH845" s="359" t="n"/>
      <c r="GI845" s="359" t="n"/>
      <c r="GJ845" s="359" t="n"/>
      <c r="GK845" s="359" t="n"/>
      <c r="GL845" s="359" t="n"/>
      <c r="GM845" s="359" t="n"/>
      <c r="GN845" s="359" t="n"/>
      <c r="GO845" s="359" t="n"/>
      <c r="GP845" s="359" t="n"/>
      <c r="GQ845" s="359" t="n"/>
      <c r="GR845" s="359" t="n"/>
      <c r="GS845" s="359" t="n"/>
      <c r="GT845" s="359" t="n"/>
      <c r="GU845" s="359" t="n"/>
      <c r="GV845" s="359" t="n"/>
      <c r="GW845" s="359" t="n"/>
      <c r="GX845" s="359" t="n">
        <v>0</v>
      </c>
    </row>
    <row r="846"/>
    <row r="847">
      <c r="A847" s="360" t="n">
        <v>50</v>
      </c>
      <c r="B847" s="360" t="n">
        <v>0</v>
      </c>
      <c r="C847" s="360" t="n">
        <v>0</v>
      </c>
      <c r="D847" s="360" t="n">
        <v>1</v>
      </c>
      <c r="E847" s="360" t="n">
        <v>201</v>
      </c>
      <c r="F847" s="360">
        <f>ROUND(Source!O845,O847)</f>
        <v/>
      </c>
      <c r="G847" s="360" t="inlineStr">
        <is>
          <t>ПЗ</t>
        </is>
      </c>
      <c r="H847" s="360" t="inlineStr">
        <is>
          <t>Прямые затраты</t>
        </is>
      </c>
      <c r="I847" s="360" t="n"/>
      <c r="J847" s="360" t="n"/>
      <c r="K847" s="360" t="n">
        <v>201</v>
      </c>
      <c r="L847" s="360" t="n">
        <v>1</v>
      </c>
      <c r="M847" s="360" t="n">
        <v>3</v>
      </c>
      <c r="N847" s="360" t="inlineStr"/>
      <c r="O847" s="360" t="n">
        <v>0</v>
      </c>
      <c r="P847" s="360" t="n"/>
      <c r="Q847" s="360" t="n"/>
      <c r="R847" s="360" t="n"/>
      <c r="S847" s="360" t="n"/>
      <c r="T847" s="360" t="n"/>
      <c r="U847" s="360" t="n"/>
      <c r="V847" s="360" t="n"/>
      <c r="W847" s="360" t="n">
        <v>0</v>
      </c>
      <c r="X847" s="360" t="n">
        <v>1</v>
      </c>
      <c r="Y847" s="360" t="n">
        <v>0</v>
      </c>
      <c r="Z847" s="360" t="n"/>
      <c r="AA847" s="360" t="n"/>
      <c r="AB847" s="360" t="n"/>
    </row>
    <row r="848">
      <c r="A848" s="360" t="n">
        <v>50</v>
      </c>
      <c r="B848" s="360" t="n">
        <v>0</v>
      </c>
      <c r="C848" s="360" t="n">
        <v>0</v>
      </c>
      <c r="D848" s="360" t="n">
        <v>1</v>
      </c>
      <c r="E848" s="360" t="n">
        <v>202</v>
      </c>
      <c r="F848" s="360">
        <f>ROUND(Source!P845,O848)</f>
        <v/>
      </c>
      <c r="G848" s="360" t="inlineStr">
        <is>
          <t>СтМатОб</t>
        </is>
      </c>
      <c r="H848" s="360" t="inlineStr">
        <is>
          <t>Стоимость материальных ресурсов (всего)</t>
        </is>
      </c>
      <c r="I848" s="360" t="n"/>
      <c r="J848" s="360" t="n"/>
      <c r="K848" s="360" t="n">
        <v>202</v>
      </c>
      <c r="L848" s="360" t="n">
        <v>2</v>
      </c>
      <c r="M848" s="360" t="n">
        <v>3</v>
      </c>
      <c r="N848" s="360" t="inlineStr"/>
      <c r="O848" s="360" t="n">
        <v>0</v>
      </c>
      <c r="P848" s="360" t="n"/>
      <c r="Q848" s="360" t="n"/>
      <c r="R848" s="360" t="n"/>
      <c r="S848" s="360" t="n"/>
      <c r="T848" s="360" t="n"/>
      <c r="U848" s="360" t="n"/>
      <c r="V848" s="360" t="n"/>
      <c r="W848" s="360" t="n">
        <v>0</v>
      </c>
      <c r="X848" s="360" t="n">
        <v>1</v>
      </c>
      <c r="Y848" s="360" t="n">
        <v>0</v>
      </c>
      <c r="Z848" s="360" t="n"/>
      <c r="AA848" s="360" t="n"/>
      <c r="AB848" s="360" t="n"/>
    </row>
    <row r="849">
      <c r="A849" s="360" t="n">
        <v>50</v>
      </c>
      <c r="B849" s="360" t="n">
        <v>0</v>
      </c>
      <c r="C849" s="360" t="n">
        <v>0</v>
      </c>
      <c r="D849" s="360" t="n">
        <v>1</v>
      </c>
      <c r="E849" s="360" t="n">
        <v>222</v>
      </c>
      <c r="F849" s="360">
        <f>ROUND(Source!AO845,O849)</f>
        <v/>
      </c>
      <c r="G849" s="360" t="inlineStr">
        <is>
          <t>СтМатОбЗак</t>
        </is>
      </c>
      <c r="H849" s="360" t="inlineStr">
        <is>
          <t>Стоимость материалов и оборудования заказчика</t>
        </is>
      </c>
      <c r="I849" s="360" t="n"/>
      <c r="J849" s="360" t="n"/>
      <c r="K849" s="360" t="n">
        <v>222</v>
      </c>
      <c r="L849" s="360" t="n">
        <v>3</v>
      </c>
      <c r="M849" s="360" t="n">
        <v>3</v>
      </c>
      <c r="N849" s="360" t="inlineStr"/>
      <c r="O849" s="360" t="n">
        <v>0</v>
      </c>
      <c r="P849" s="360" t="n"/>
      <c r="Q849" s="360" t="n"/>
      <c r="R849" s="360" t="n"/>
      <c r="S849" s="360" t="n"/>
      <c r="T849" s="360" t="n"/>
      <c r="U849" s="360" t="n"/>
      <c r="V849" s="360" t="n"/>
      <c r="W849" s="360" t="n">
        <v>0</v>
      </c>
      <c r="X849" s="360" t="n">
        <v>1</v>
      </c>
      <c r="Y849" s="360" t="n">
        <v>0</v>
      </c>
      <c r="Z849" s="360" t="n"/>
      <c r="AA849" s="360" t="n"/>
      <c r="AB849" s="360" t="n"/>
    </row>
    <row r="850">
      <c r="A850" s="360" t="n">
        <v>50</v>
      </c>
      <c r="B850" s="360" t="n">
        <v>0</v>
      </c>
      <c r="C850" s="360" t="n">
        <v>0</v>
      </c>
      <c r="D850" s="360" t="n">
        <v>1</v>
      </c>
      <c r="E850" s="360" t="n">
        <v>225</v>
      </c>
      <c r="F850" s="360">
        <f>ROUND(Source!AV845,O850)</f>
        <v/>
      </c>
      <c r="G850" s="360" t="inlineStr">
        <is>
          <t>СтМатОбПод</t>
        </is>
      </c>
      <c r="H850" s="360" t="inlineStr">
        <is>
          <t>Стоимость материалов и оборудования подрядчика</t>
        </is>
      </c>
      <c r="I850" s="360" t="n"/>
      <c r="J850" s="360" t="n"/>
      <c r="K850" s="360" t="n">
        <v>225</v>
      </c>
      <c r="L850" s="360" t="n">
        <v>4</v>
      </c>
      <c r="M850" s="360" t="n">
        <v>3</v>
      </c>
      <c r="N850" s="360" t="inlineStr"/>
      <c r="O850" s="360" t="n">
        <v>0</v>
      </c>
      <c r="P850" s="360" t="n"/>
      <c r="Q850" s="360" t="n"/>
      <c r="R850" s="360" t="n"/>
      <c r="S850" s="360" t="n"/>
      <c r="T850" s="360" t="n"/>
      <c r="U850" s="360" t="n"/>
      <c r="V850" s="360" t="n"/>
      <c r="W850" s="360" t="n">
        <v>0</v>
      </c>
      <c r="X850" s="360" t="n">
        <v>1</v>
      </c>
      <c r="Y850" s="360" t="n">
        <v>0</v>
      </c>
      <c r="Z850" s="360" t="n"/>
      <c r="AA850" s="360" t="n"/>
      <c r="AB850" s="360" t="n"/>
    </row>
    <row r="851">
      <c r="A851" s="360" t="n">
        <v>50</v>
      </c>
      <c r="B851" s="360" t="n">
        <v>0</v>
      </c>
      <c r="C851" s="360" t="n">
        <v>0</v>
      </c>
      <c r="D851" s="360" t="n">
        <v>1</v>
      </c>
      <c r="E851" s="360" t="n">
        <v>226</v>
      </c>
      <c r="F851" s="360">
        <f>ROUND(Source!AW845,O851)</f>
        <v/>
      </c>
      <c r="G851" s="360" t="inlineStr">
        <is>
          <t>СтМат</t>
        </is>
      </c>
      <c r="H851" s="360" t="inlineStr">
        <is>
          <t>Стоимость материалов (всего)</t>
        </is>
      </c>
      <c r="I851" s="360" t="n"/>
      <c r="J851" s="360" t="n"/>
      <c r="K851" s="360" t="n">
        <v>226</v>
      </c>
      <c r="L851" s="360" t="n">
        <v>5</v>
      </c>
      <c r="M851" s="360" t="n">
        <v>3</v>
      </c>
      <c r="N851" s="360" t="inlineStr"/>
      <c r="O851" s="360" t="n">
        <v>0</v>
      </c>
      <c r="P851" s="360" t="n"/>
      <c r="Q851" s="360" t="n"/>
      <c r="R851" s="360" t="n"/>
      <c r="S851" s="360" t="n"/>
      <c r="T851" s="360" t="n"/>
      <c r="U851" s="360" t="n"/>
      <c r="V851" s="360" t="n"/>
      <c r="W851" s="360" t="n">
        <v>0</v>
      </c>
      <c r="X851" s="360" t="n">
        <v>1</v>
      </c>
      <c r="Y851" s="360" t="n">
        <v>0</v>
      </c>
      <c r="Z851" s="360" t="n"/>
      <c r="AA851" s="360" t="n"/>
      <c r="AB851" s="360" t="n"/>
    </row>
    <row r="852">
      <c r="A852" s="360" t="n">
        <v>50</v>
      </c>
      <c r="B852" s="360" t="n">
        <v>0</v>
      </c>
      <c r="C852" s="360" t="n">
        <v>0</v>
      </c>
      <c r="D852" s="360" t="n">
        <v>1</v>
      </c>
      <c r="E852" s="360" t="n">
        <v>227</v>
      </c>
      <c r="F852" s="360">
        <f>ROUND(Source!AX845,O852)</f>
        <v/>
      </c>
      <c r="G852" s="360" t="inlineStr">
        <is>
          <t>СтМатЗак</t>
        </is>
      </c>
      <c r="H852" s="360" t="inlineStr">
        <is>
          <t>Стоимость материалов заказчика</t>
        </is>
      </c>
      <c r="I852" s="360" t="n"/>
      <c r="J852" s="360" t="n"/>
      <c r="K852" s="360" t="n">
        <v>227</v>
      </c>
      <c r="L852" s="360" t="n">
        <v>6</v>
      </c>
      <c r="M852" s="360" t="n">
        <v>3</v>
      </c>
      <c r="N852" s="360" t="inlineStr"/>
      <c r="O852" s="360" t="n">
        <v>0</v>
      </c>
      <c r="P852" s="360" t="n"/>
      <c r="Q852" s="360" t="n"/>
      <c r="R852" s="360" t="n"/>
      <c r="S852" s="360" t="n"/>
      <c r="T852" s="360" t="n"/>
      <c r="U852" s="360" t="n"/>
      <c r="V852" s="360" t="n"/>
      <c r="W852" s="360" t="n">
        <v>0</v>
      </c>
      <c r="X852" s="360" t="n">
        <v>1</v>
      </c>
      <c r="Y852" s="360" t="n">
        <v>0</v>
      </c>
      <c r="Z852" s="360" t="n"/>
      <c r="AA852" s="360" t="n"/>
      <c r="AB852" s="360" t="n"/>
    </row>
    <row r="853">
      <c r="A853" s="360" t="n">
        <v>50</v>
      </c>
      <c r="B853" s="360" t="n">
        <v>0</v>
      </c>
      <c r="C853" s="360" t="n">
        <v>0</v>
      </c>
      <c r="D853" s="360" t="n">
        <v>1</v>
      </c>
      <c r="E853" s="360" t="n">
        <v>228</v>
      </c>
      <c r="F853" s="360">
        <f>ROUND(Source!AY845,O853)</f>
        <v/>
      </c>
      <c r="G853" s="360" t="inlineStr">
        <is>
          <t>СтМатПод</t>
        </is>
      </c>
      <c r="H853" s="360" t="inlineStr">
        <is>
          <t>Стоимость материалов подрядчика</t>
        </is>
      </c>
      <c r="I853" s="360" t="n"/>
      <c r="J853" s="360" t="n"/>
      <c r="K853" s="360" t="n">
        <v>228</v>
      </c>
      <c r="L853" s="360" t="n">
        <v>7</v>
      </c>
      <c r="M853" s="360" t="n">
        <v>3</v>
      </c>
      <c r="N853" s="360" t="inlineStr"/>
      <c r="O853" s="360" t="n">
        <v>0</v>
      </c>
      <c r="P853" s="360" t="n"/>
      <c r="Q853" s="360" t="n"/>
      <c r="R853" s="360" t="n"/>
      <c r="S853" s="360" t="n"/>
      <c r="T853" s="360" t="n"/>
      <c r="U853" s="360" t="n"/>
      <c r="V853" s="360" t="n"/>
      <c r="W853" s="360" t="n">
        <v>0</v>
      </c>
      <c r="X853" s="360" t="n">
        <v>1</v>
      </c>
      <c r="Y853" s="360" t="n">
        <v>0</v>
      </c>
      <c r="Z853" s="360" t="n"/>
      <c r="AA853" s="360" t="n"/>
      <c r="AB853" s="360" t="n"/>
    </row>
    <row r="854">
      <c r="A854" s="360" t="n">
        <v>50</v>
      </c>
      <c r="B854" s="360" t="n">
        <v>0</v>
      </c>
      <c r="C854" s="360" t="n">
        <v>0</v>
      </c>
      <c r="D854" s="360" t="n">
        <v>1</v>
      </c>
      <c r="E854" s="360" t="n">
        <v>216</v>
      </c>
      <c r="F854" s="360">
        <f>ROUND(Source!AP845,O854)</f>
        <v/>
      </c>
      <c r="G854" s="360" t="inlineStr">
        <is>
          <t>Оборуд</t>
        </is>
      </c>
      <c r="H854" s="360" t="inlineStr">
        <is>
          <t>Стоимость оборудования (всего)</t>
        </is>
      </c>
      <c r="I854" s="360" t="n"/>
      <c r="J854" s="360" t="n"/>
      <c r="K854" s="360" t="n">
        <v>216</v>
      </c>
      <c r="L854" s="360" t="n">
        <v>8</v>
      </c>
      <c r="M854" s="360" t="n">
        <v>3</v>
      </c>
      <c r="N854" s="360" t="inlineStr"/>
      <c r="O854" s="360" t="n">
        <v>0</v>
      </c>
      <c r="P854" s="360" t="n"/>
      <c r="Q854" s="360" t="n"/>
      <c r="R854" s="360" t="n"/>
      <c r="S854" s="360" t="n"/>
      <c r="T854" s="360" t="n"/>
      <c r="U854" s="360" t="n"/>
      <c r="V854" s="360" t="n"/>
      <c r="W854" s="360" t="n">
        <v>0</v>
      </c>
      <c r="X854" s="360" t="n">
        <v>1</v>
      </c>
      <c r="Y854" s="360" t="n">
        <v>0</v>
      </c>
      <c r="Z854" s="360" t="n"/>
      <c r="AA854" s="360" t="n"/>
      <c r="AB854" s="360" t="n"/>
    </row>
    <row r="855">
      <c r="A855" s="360" t="n">
        <v>50</v>
      </c>
      <c r="B855" s="360" t="n">
        <v>0</v>
      </c>
      <c r="C855" s="360" t="n">
        <v>0</v>
      </c>
      <c r="D855" s="360" t="n">
        <v>1</v>
      </c>
      <c r="E855" s="360" t="n">
        <v>223</v>
      </c>
      <c r="F855" s="360">
        <f>ROUND(Source!AQ845,O855)</f>
        <v/>
      </c>
      <c r="G855" s="360" t="inlineStr">
        <is>
          <t>ОборудЗак</t>
        </is>
      </c>
      <c r="H855" s="360" t="inlineStr">
        <is>
          <t>Стоимость оборудования заказчика</t>
        </is>
      </c>
      <c r="I855" s="360" t="n"/>
      <c r="J855" s="360" t="n"/>
      <c r="K855" s="360" t="n">
        <v>223</v>
      </c>
      <c r="L855" s="360" t="n">
        <v>9</v>
      </c>
      <c r="M855" s="360" t="n">
        <v>3</v>
      </c>
      <c r="N855" s="360" t="inlineStr"/>
      <c r="O855" s="360" t="n">
        <v>0</v>
      </c>
      <c r="P855" s="360" t="n"/>
      <c r="Q855" s="360" t="n"/>
      <c r="R855" s="360" t="n"/>
      <c r="S855" s="360" t="n"/>
      <c r="T855" s="360" t="n"/>
      <c r="U855" s="360" t="n"/>
      <c r="V855" s="360" t="n"/>
      <c r="W855" s="360" t="n">
        <v>0</v>
      </c>
      <c r="X855" s="360" t="n">
        <v>1</v>
      </c>
      <c r="Y855" s="360" t="n">
        <v>0</v>
      </c>
      <c r="Z855" s="360" t="n"/>
      <c r="AA855" s="360" t="n"/>
      <c r="AB855" s="360" t="n"/>
    </row>
    <row r="856">
      <c r="A856" s="360" t="n">
        <v>50</v>
      </c>
      <c r="B856" s="360" t="n">
        <v>0</v>
      </c>
      <c r="C856" s="360" t="n">
        <v>0</v>
      </c>
      <c r="D856" s="360" t="n">
        <v>1</v>
      </c>
      <c r="E856" s="360" t="n">
        <v>229</v>
      </c>
      <c r="F856" s="360">
        <f>ROUND(Source!AZ845,O856)</f>
        <v/>
      </c>
      <c r="G856" s="360" t="inlineStr">
        <is>
          <t>ОборудПод</t>
        </is>
      </c>
      <c r="H856" s="360" t="inlineStr">
        <is>
          <t>Стоимость оборудования подрядчика</t>
        </is>
      </c>
      <c r="I856" s="360" t="n"/>
      <c r="J856" s="360" t="n"/>
      <c r="K856" s="360" t="n">
        <v>229</v>
      </c>
      <c r="L856" s="360" t="n">
        <v>10</v>
      </c>
      <c r="M856" s="360" t="n">
        <v>3</v>
      </c>
      <c r="N856" s="360" t="inlineStr"/>
      <c r="O856" s="360" t="n">
        <v>0</v>
      </c>
      <c r="P856" s="360" t="n"/>
      <c r="Q856" s="360" t="n"/>
      <c r="R856" s="360" t="n"/>
      <c r="S856" s="360" t="n"/>
      <c r="T856" s="360" t="n"/>
      <c r="U856" s="360" t="n"/>
      <c r="V856" s="360" t="n"/>
      <c r="W856" s="360" t="n">
        <v>0</v>
      </c>
      <c r="X856" s="360" t="n">
        <v>1</v>
      </c>
      <c r="Y856" s="360" t="n">
        <v>0</v>
      </c>
      <c r="Z856" s="360" t="n"/>
      <c r="AA856" s="360" t="n"/>
      <c r="AB856" s="360" t="n"/>
    </row>
    <row r="857">
      <c r="A857" s="360" t="n">
        <v>50</v>
      </c>
      <c r="B857" s="360" t="n">
        <v>0</v>
      </c>
      <c r="C857" s="360" t="n">
        <v>0</v>
      </c>
      <c r="D857" s="360" t="n">
        <v>1</v>
      </c>
      <c r="E857" s="360" t="n">
        <v>203</v>
      </c>
      <c r="F857" s="360">
        <f>ROUND(Source!Q845,O857)</f>
        <v/>
      </c>
      <c r="G857" s="360" t="inlineStr">
        <is>
          <t>ЭММ</t>
        </is>
      </c>
      <c r="H857" s="360" t="inlineStr">
        <is>
          <t>Эксплуатация машин</t>
        </is>
      </c>
      <c r="I857" s="360" t="n"/>
      <c r="J857" s="360" t="n"/>
      <c r="K857" s="360" t="n">
        <v>203</v>
      </c>
      <c r="L857" s="360" t="n">
        <v>11</v>
      </c>
      <c r="M857" s="360" t="n">
        <v>3</v>
      </c>
      <c r="N857" s="360" t="inlineStr"/>
      <c r="O857" s="360" t="n">
        <v>0</v>
      </c>
      <c r="P857" s="360" t="n"/>
      <c r="Q857" s="360" t="n"/>
      <c r="R857" s="360" t="n"/>
      <c r="S857" s="360" t="n"/>
      <c r="T857" s="360" t="n"/>
      <c r="U857" s="360" t="n"/>
      <c r="V857" s="360" t="n"/>
      <c r="W857" s="360" t="n">
        <v>0</v>
      </c>
      <c r="X857" s="360" t="n">
        <v>1</v>
      </c>
      <c r="Y857" s="360" t="n">
        <v>0</v>
      </c>
      <c r="Z857" s="360" t="n"/>
      <c r="AA857" s="360" t="n"/>
      <c r="AB857" s="360" t="n"/>
    </row>
    <row r="858">
      <c r="A858" s="360" t="n">
        <v>50</v>
      </c>
      <c r="B858" s="360" t="n">
        <v>0</v>
      </c>
      <c r="C858" s="360" t="n">
        <v>0</v>
      </c>
      <c r="D858" s="360" t="n">
        <v>1</v>
      </c>
      <c r="E858" s="360" t="n">
        <v>231</v>
      </c>
      <c r="F858" s="360">
        <f>ROUND(Source!BB845,O858)</f>
        <v/>
      </c>
      <c r="G858" s="360" t="inlineStr">
        <is>
          <t>ЭММсНРиСП</t>
        </is>
      </c>
      <c r="H858" s="360" t="inlineStr">
        <is>
          <t>Эксплуатация машин по ТСН-2001.16</t>
        </is>
      </c>
      <c r="I858" s="360" t="n"/>
      <c r="J858" s="360" t="n"/>
      <c r="K858" s="360" t="n">
        <v>231</v>
      </c>
      <c r="L858" s="360" t="n">
        <v>12</v>
      </c>
      <c r="M858" s="360" t="n">
        <v>3</v>
      </c>
      <c r="N858" s="360" t="inlineStr"/>
      <c r="O858" s="360" t="n">
        <v>0</v>
      </c>
      <c r="P858" s="360" t="n"/>
      <c r="Q858" s="360" t="n"/>
      <c r="R858" s="360" t="n"/>
      <c r="S858" s="360" t="n"/>
      <c r="T858" s="360" t="n"/>
      <c r="U858" s="360" t="n"/>
      <c r="V858" s="360" t="n"/>
      <c r="W858" s="360" t="n">
        <v>0</v>
      </c>
      <c r="X858" s="360" t="n">
        <v>1</v>
      </c>
      <c r="Y858" s="360" t="n">
        <v>0</v>
      </c>
      <c r="Z858" s="360" t="n"/>
      <c r="AA858" s="360" t="n"/>
      <c r="AB858" s="360" t="n"/>
    </row>
    <row r="859">
      <c r="A859" s="360" t="n">
        <v>50</v>
      </c>
      <c r="B859" s="360" t="n">
        <v>0</v>
      </c>
      <c r="C859" s="360" t="n">
        <v>0</v>
      </c>
      <c r="D859" s="360" t="n">
        <v>1</v>
      </c>
      <c r="E859" s="360" t="n">
        <v>204</v>
      </c>
      <c r="F859" s="360">
        <f>ROUND(Source!R845,O859)</f>
        <v/>
      </c>
      <c r="G859" s="360" t="inlineStr">
        <is>
          <t>ЗПМ</t>
        </is>
      </c>
      <c r="H859" s="360" t="inlineStr">
        <is>
          <t>ЗП машинистов</t>
        </is>
      </c>
      <c r="I859" s="360" t="n"/>
      <c r="J859" s="360" t="n"/>
      <c r="K859" s="360" t="n">
        <v>204</v>
      </c>
      <c r="L859" s="360" t="n">
        <v>13</v>
      </c>
      <c r="M859" s="360" t="n">
        <v>3</v>
      </c>
      <c r="N859" s="360" t="inlineStr"/>
      <c r="O859" s="360" t="n">
        <v>0</v>
      </c>
      <c r="P859" s="360" t="n"/>
      <c r="Q859" s="360" t="n"/>
      <c r="R859" s="360" t="n"/>
      <c r="S859" s="360" t="n"/>
      <c r="T859" s="360" t="n"/>
      <c r="U859" s="360" t="n"/>
      <c r="V859" s="360" t="n"/>
      <c r="W859" s="360" t="n">
        <v>0</v>
      </c>
      <c r="X859" s="360" t="n">
        <v>1</v>
      </c>
      <c r="Y859" s="360" t="n">
        <v>0</v>
      </c>
      <c r="Z859" s="360" t="n"/>
      <c r="AA859" s="360" t="n"/>
      <c r="AB859" s="360" t="n"/>
    </row>
    <row r="860">
      <c r="A860" s="360" t="n">
        <v>50</v>
      </c>
      <c r="B860" s="360" t="n">
        <v>0</v>
      </c>
      <c r="C860" s="360" t="n">
        <v>0</v>
      </c>
      <c r="D860" s="360" t="n">
        <v>1</v>
      </c>
      <c r="E860" s="360" t="n">
        <v>205</v>
      </c>
      <c r="F860" s="360">
        <f>ROUND(Source!S845,O860)</f>
        <v/>
      </c>
      <c r="G860" s="360" t="inlineStr">
        <is>
          <t>ОЗП</t>
        </is>
      </c>
      <c r="H860" s="360" t="inlineStr">
        <is>
          <t>Основная ЗП рабочих</t>
        </is>
      </c>
      <c r="I860" s="360" t="n"/>
      <c r="J860" s="360" t="n"/>
      <c r="K860" s="360" t="n">
        <v>205</v>
      </c>
      <c r="L860" s="360" t="n">
        <v>14</v>
      </c>
      <c r="M860" s="360" t="n">
        <v>3</v>
      </c>
      <c r="N860" s="360" t="inlineStr"/>
      <c r="O860" s="360" t="n">
        <v>0</v>
      </c>
      <c r="P860" s="360" t="n"/>
      <c r="Q860" s="360" t="n"/>
      <c r="R860" s="360" t="n"/>
      <c r="S860" s="360" t="n"/>
      <c r="T860" s="360" t="n"/>
      <c r="U860" s="360" t="n"/>
      <c r="V860" s="360" t="n"/>
      <c r="W860" s="360" t="n">
        <v>0</v>
      </c>
      <c r="X860" s="360" t="n">
        <v>1</v>
      </c>
      <c r="Y860" s="360" t="n">
        <v>0</v>
      </c>
      <c r="Z860" s="360" t="n"/>
      <c r="AA860" s="360" t="n"/>
      <c r="AB860" s="360" t="n"/>
    </row>
    <row r="861">
      <c r="A861" s="360" t="n">
        <v>50</v>
      </c>
      <c r="B861" s="360" t="n">
        <v>0</v>
      </c>
      <c r="C861" s="360" t="n">
        <v>0</v>
      </c>
      <c r="D861" s="360" t="n">
        <v>1</v>
      </c>
      <c r="E861" s="360" t="n">
        <v>232</v>
      </c>
      <c r="F861" s="360">
        <f>ROUND(Source!BC845,O861)</f>
        <v/>
      </c>
      <c r="G861" s="360" t="inlineStr">
        <is>
          <t>ОЗПсНРиСП</t>
        </is>
      </c>
      <c r="H861" s="360" t="inlineStr">
        <is>
          <t>Основная ЗП рабочих по ТСН-2001.16</t>
        </is>
      </c>
      <c r="I861" s="360" t="n"/>
      <c r="J861" s="360" t="n"/>
      <c r="K861" s="360" t="n">
        <v>232</v>
      </c>
      <c r="L861" s="360" t="n">
        <v>15</v>
      </c>
      <c r="M861" s="360" t="n">
        <v>3</v>
      </c>
      <c r="N861" s="360" t="inlineStr"/>
      <c r="O861" s="360" t="n">
        <v>0</v>
      </c>
      <c r="P861" s="360" t="n"/>
      <c r="Q861" s="360" t="n"/>
      <c r="R861" s="360" t="n"/>
      <c r="S861" s="360" t="n"/>
      <c r="T861" s="360" t="n"/>
      <c r="U861" s="360" t="n"/>
      <c r="V861" s="360" t="n"/>
      <c r="W861" s="360" t="n">
        <v>0</v>
      </c>
      <c r="X861" s="360" t="n">
        <v>1</v>
      </c>
      <c r="Y861" s="360" t="n">
        <v>0</v>
      </c>
      <c r="Z861" s="360" t="n"/>
      <c r="AA861" s="360" t="n"/>
      <c r="AB861" s="360" t="n"/>
    </row>
    <row r="862">
      <c r="A862" s="360" t="n">
        <v>50</v>
      </c>
      <c r="B862" s="360" t="n">
        <v>0</v>
      </c>
      <c r="C862" s="360" t="n">
        <v>0</v>
      </c>
      <c r="D862" s="360" t="n">
        <v>1</v>
      </c>
      <c r="E862" s="360" t="n">
        <v>214</v>
      </c>
      <c r="F862" s="360">
        <f>ROUND(Source!AS845,O862)</f>
        <v/>
      </c>
      <c r="G862" s="360" t="inlineStr">
        <is>
          <t>Строит</t>
        </is>
      </c>
      <c r="H862" s="360" t="inlineStr">
        <is>
          <t>Строительные работы с НР и СП</t>
        </is>
      </c>
      <c r="I862" s="360" t="n"/>
      <c r="J862" s="360" t="n"/>
      <c r="K862" s="360" t="n">
        <v>214</v>
      </c>
      <c r="L862" s="360" t="n">
        <v>16</v>
      </c>
      <c r="M862" s="360" t="n">
        <v>3</v>
      </c>
      <c r="N862" s="360" t="inlineStr"/>
      <c r="O862" s="360" t="n">
        <v>0</v>
      </c>
      <c r="P862" s="360" t="n"/>
      <c r="Q862" s="360" t="n"/>
      <c r="R862" s="360" t="n"/>
      <c r="S862" s="360" t="n"/>
      <c r="T862" s="360" t="n"/>
      <c r="U862" s="360" t="n"/>
      <c r="V862" s="360" t="n"/>
      <c r="W862" s="360" t="n">
        <v>0</v>
      </c>
      <c r="X862" s="360" t="n">
        <v>1</v>
      </c>
      <c r="Y862" s="360" t="n">
        <v>0</v>
      </c>
      <c r="Z862" s="360" t="n"/>
      <c r="AA862" s="360" t="n"/>
      <c r="AB862" s="360" t="n"/>
    </row>
    <row r="863">
      <c r="A863" s="360" t="n">
        <v>50</v>
      </c>
      <c r="B863" s="360" t="n">
        <v>0</v>
      </c>
      <c r="C863" s="360" t="n">
        <v>0</v>
      </c>
      <c r="D863" s="360" t="n">
        <v>1</v>
      </c>
      <c r="E863" s="360" t="n">
        <v>215</v>
      </c>
      <c r="F863" s="360">
        <f>ROUND(Source!AT845,O863)</f>
        <v/>
      </c>
      <c r="G863" s="360" t="inlineStr">
        <is>
          <t>Монтаж</t>
        </is>
      </c>
      <c r="H863" s="360" t="inlineStr">
        <is>
          <t>Монтажные работы с НР и СП</t>
        </is>
      </c>
      <c r="I863" s="360" t="n"/>
      <c r="J863" s="360" t="n"/>
      <c r="K863" s="360" t="n">
        <v>215</v>
      </c>
      <c r="L863" s="360" t="n">
        <v>17</v>
      </c>
      <c r="M863" s="360" t="n">
        <v>3</v>
      </c>
      <c r="N863" s="360" t="inlineStr"/>
      <c r="O863" s="360" t="n">
        <v>0</v>
      </c>
      <c r="P863" s="360" t="n"/>
      <c r="Q863" s="360" t="n"/>
      <c r="R863" s="360" t="n"/>
      <c r="S863" s="360" t="n"/>
      <c r="T863" s="360" t="n"/>
      <c r="U863" s="360" t="n"/>
      <c r="V863" s="360" t="n"/>
      <c r="W863" s="360" t="n">
        <v>0</v>
      </c>
      <c r="X863" s="360" t="n">
        <v>1</v>
      </c>
      <c r="Y863" s="360" t="n">
        <v>0</v>
      </c>
      <c r="Z863" s="360" t="n"/>
      <c r="AA863" s="360" t="n"/>
      <c r="AB863" s="360" t="n"/>
    </row>
    <row r="864">
      <c r="A864" s="360" t="n">
        <v>50</v>
      </c>
      <c r="B864" s="360" t="n">
        <v>0</v>
      </c>
      <c r="C864" s="360" t="n">
        <v>0</v>
      </c>
      <c r="D864" s="360" t="n">
        <v>1</v>
      </c>
      <c r="E864" s="360" t="n">
        <v>217</v>
      </c>
      <c r="F864" s="360">
        <f>ROUND(Source!AU845,O864)</f>
        <v/>
      </c>
      <c r="G864" s="360" t="inlineStr">
        <is>
          <t>Прочие</t>
        </is>
      </c>
      <c r="H864" s="360" t="inlineStr">
        <is>
          <t>Прочие работы с НР и СП</t>
        </is>
      </c>
      <c r="I864" s="360" t="n"/>
      <c r="J864" s="360" t="n"/>
      <c r="K864" s="360" t="n">
        <v>217</v>
      </c>
      <c r="L864" s="360" t="n">
        <v>18</v>
      </c>
      <c r="M864" s="360" t="n">
        <v>3</v>
      </c>
      <c r="N864" s="360" t="inlineStr"/>
      <c r="O864" s="360" t="n">
        <v>0</v>
      </c>
      <c r="P864" s="360" t="n"/>
      <c r="Q864" s="360" t="n"/>
      <c r="R864" s="360" t="n"/>
      <c r="S864" s="360" t="n"/>
      <c r="T864" s="360" t="n"/>
      <c r="U864" s="360" t="n"/>
      <c r="V864" s="360" t="n"/>
      <c r="W864" s="360" t="n">
        <v>0</v>
      </c>
      <c r="X864" s="360" t="n">
        <v>1</v>
      </c>
      <c r="Y864" s="360" t="n">
        <v>0</v>
      </c>
      <c r="Z864" s="360" t="n"/>
      <c r="AA864" s="360" t="n"/>
      <c r="AB864" s="360" t="n"/>
    </row>
    <row r="865">
      <c r="A865" s="360" t="n">
        <v>50</v>
      </c>
      <c r="B865" s="360" t="n">
        <v>0</v>
      </c>
      <c r="C865" s="360" t="n">
        <v>0</v>
      </c>
      <c r="D865" s="360" t="n">
        <v>1</v>
      </c>
      <c r="E865" s="360" t="n">
        <v>230</v>
      </c>
      <c r="F865" s="360">
        <f>ROUND(Source!BA845,O865)</f>
        <v/>
      </c>
      <c r="G865" s="360" t="inlineStr">
        <is>
          <t>ПрочиеЗатр</t>
        </is>
      </c>
      <c r="H865" s="360" t="inlineStr">
        <is>
          <t>Прочие затраты по ТСН-2001.16</t>
        </is>
      </c>
      <c r="I865" s="360" t="n"/>
      <c r="J865" s="360" t="n"/>
      <c r="K865" s="360" t="n">
        <v>230</v>
      </c>
      <c r="L865" s="360" t="n">
        <v>19</v>
      </c>
      <c r="M865" s="360" t="n">
        <v>3</v>
      </c>
      <c r="N865" s="360" t="inlineStr"/>
      <c r="O865" s="360" t="n">
        <v>0</v>
      </c>
      <c r="P865" s="360" t="n"/>
      <c r="Q865" s="360" t="n"/>
      <c r="R865" s="360" t="n"/>
      <c r="S865" s="360" t="n"/>
      <c r="T865" s="360" t="n"/>
      <c r="U865" s="360" t="n"/>
      <c r="V865" s="360" t="n"/>
      <c r="W865" s="360" t="n">
        <v>0</v>
      </c>
      <c r="X865" s="360" t="n">
        <v>1</v>
      </c>
      <c r="Y865" s="360" t="n">
        <v>0</v>
      </c>
      <c r="Z865" s="360" t="n"/>
      <c r="AA865" s="360" t="n"/>
      <c r="AB865" s="360" t="n"/>
    </row>
    <row r="866">
      <c r="A866" s="360" t="n">
        <v>50</v>
      </c>
      <c r="B866" s="360" t="n">
        <v>0</v>
      </c>
      <c r="C866" s="360" t="n">
        <v>0</v>
      </c>
      <c r="D866" s="360" t="n">
        <v>1</v>
      </c>
      <c r="E866" s="360" t="n">
        <v>206</v>
      </c>
      <c r="F866" s="360">
        <f>ROUND(Source!T845,O866)</f>
        <v/>
      </c>
      <c r="G866" s="360" t="inlineStr">
        <is>
          <t>ВозврМат</t>
        </is>
      </c>
      <c r="H866" s="360" t="inlineStr">
        <is>
          <t>Возврат материалов</t>
        </is>
      </c>
      <c r="I866" s="360" t="n"/>
      <c r="J866" s="360" t="n"/>
      <c r="K866" s="360" t="n">
        <v>206</v>
      </c>
      <c r="L866" s="360" t="n">
        <v>20</v>
      </c>
      <c r="M866" s="360" t="n">
        <v>3</v>
      </c>
      <c r="N866" s="360" t="inlineStr"/>
      <c r="O866" s="360" t="n">
        <v>0</v>
      </c>
      <c r="P866" s="360" t="n"/>
      <c r="Q866" s="360" t="n"/>
      <c r="R866" s="360" t="n"/>
      <c r="S866" s="360" t="n"/>
      <c r="T866" s="360" t="n"/>
      <c r="U866" s="360" t="n"/>
      <c r="V866" s="360" t="n"/>
      <c r="W866" s="360" t="n">
        <v>0</v>
      </c>
      <c r="X866" s="360" t="n">
        <v>1</v>
      </c>
      <c r="Y866" s="360" t="n">
        <v>0</v>
      </c>
      <c r="Z866" s="360" t="n"/>
      <c r="AA866" s="360" t="n"/>
      <c r="AB866" s="360" t="n"/>
    </row>
    <row r="867">
      <c r="A867" s="360" t="n">
        <v>50</v>
      </c>
      <c r="B867" s="360" t="n">
        <v>0</v>
      </c>
      <c r="C867" s="360" t="n">
        <v>0</v>
      </c>
      <c r="D867" s="360" t="n">
        <v>1</v>
      </c>
      <c r="E867" s="360" t="n">
        <v>207</v>
      </c>
      <c r="F867" s="360">
        <f>ROUND(Source!U845,O867)</f>
        <v/>
      </c>
      <c r="G867" s="360" t="inlineStr">
        <is>
          <t>ТрудСтр</t>
        </is>
      </c>
      <c r="H867" s="360" t="inlineStr">
        <is>
          <t>Трудозатраты строителей</t>
        </is>
      </c>
      <c r="I867" s="360" t="n"/>
      <c r="J867" s="360" t="n"/>
      <c r="K867" s="360" t="n">
        <v>207</v>
      </c>
      <c r="L867" s="360" t="n">
        <v>21</v>
      </c>
      <c r="M867" s="360" t="n">
        <v>3</v>
      </c>
      <c r="N867" s="360" t="inlineStr"/>
      <c r="O867" s="360" t="n">
        <v>7</v>
      </c>
      <c r="P867" s="360" t="n"/>
      <c r="Q867" s="360" t="n"/>
      <c r="R867" s="360" t="n"/>
      <c r="S867" s="360" t="n"/>
      <c r="T867" s="360" t="n"/>
      <c r="U867" s="360" t="n"/>
      <c r="V867" s="360" t="n"/>
      <c r="W867" s="360" t="n">
        <v>0</v>
      </c>
      <c r="X867" s="360" t="n">
        <v>1</v>
      </c>
      <c r="Y867" s="360" t="n">
        <v>0</v>
      </c>
      <c r="Z867" s="360" t="n"/>
      <c r="AA867" s="360" t="n"/>
      <c r="AB867" s="360" t="n"/>
    </row>
    <row r="868">
      <c r="A868" s="360" t="n">
        <v>50</v>
      </c>
      <c r="B868" s="360" t="n">
        <v>0</v>
      </c>
      <c r="C868" s="360" t="n">
        <v>0</v>
      </c>
      <c r="D868" s="360" t="n">
        <v>1</v>
      </c>
      <c r="E868" s="360" t="n">
        <v>208</v>
      </c>
      <c r="F868" s="360">
        <f>ROUND(Source!V845,O868)</f>
        <v/>
      </c>
      <c r="G868" s="360" t="inlineStr">
        <is>
          <t>ТрудМаш</t>
        </is>
      </c>
      <c r="H868" s="360" t="inlineStr">
        <is>
          <t>Трудозатраты машинистов</t>
        </is>
      </c>
      <c r="I868" s="360" t="n"/>
      <c r="J868" s="360" t="n"/>
      <c r="K868" s="360" t="n">
        <v>208</v>
      </c>
      <c r="L868" s="360" t="n">
        <v>22</v>
      </c>
      <c r="M868" s="360" t="n">
        <v>3</v>
      </c>
      <c r="N868" s="360" t="inlineStr"/>
      <c r="O868" s="360" t="n">
        <v>7</v>
      </c>
      <c r="P868" s="360" t="n"/>
      <c r="Q868" s="360" t="n"/>
      <c r="R868" s="360" t="n"/>
      <c r="S868" s="360" t="n"/>
      <c r="T868" s="360" t="n"/>
      <c r="U868" s="360" t="n"/>
      <c r="V868" s="360" t="n"/>
      <c r="W868" s="360" t="n">
        <v>0</v>
      </c>
      <c r="X868" s="360" t="n">
        <v>1</v>
      </c>
      <c r="Y868" s="360" t="n">
        <v>0</v>
      </c>
      <c r="Z868" s="360" t="n"/>
      <c r="AA868" s="360" t="n"/>
      <c r="AB868" s="360" t="n"/>
    </row>
    <row r="869">
      <c r="A869" s="360" t="n">
        <v>50</v>
      </c>
      <c r="B869" s="360" t="n">
        <v>0</v>
      </c>
      <c r="C869" s="360" t="n">
        <v>0</v>
      </c>
      <c r="D869" s="360" t="n">
        <v>1</v>
      </c>
      <c r="E869" s="360" t="n">
        <v>209</v>
      </c>
      <c r="F869" s="360">
        <f>ROUND(Source!W845,O869)</f>
        <v/>
      </c>
      <c r="G869" s="360" t="inlineStr">
        <is>
          <t>ТранспМат</t>
        </is>
      </c>
      <c r="H869" s="360" t="inlineStr">
        <is>
          <t>Транспорт материалов</t>
        </is>
      </c>
      <c r="I869" s="360" t="n"/>
      <c r="J869" s="360" t="n"/>
      <c r="K869" s="360" t="n">
        <v>209</v>
      </c>
      <c r="L869" s="360" t="n">
        <v>23</v>
      </c>
      <c r="M869" s="360" t="n">
        <v>3</v>
      </c>
      <c r="N869" s="360" t="inlineStr"/>
      <c r="O869" s="360" t="n">
        <v>0</v>
      </c>
      <c r="P869" s="360" t="n"/>
      <c r="Q869" s="360" t="n"/>
      <c r="R869" s="360" t="n"/>
      <c r="S869" s="360" t="n"/>
      <c r="T869" s="360" t="n"/>
      <c r="U869" s="360" t="n"/>
      <c r="V869" s="360" t="n"/>
      <c r="W869" s="360" t="n">
        <v>0</v>
      </c>
      <c r="X869" s="360" t="n">
        <v>1</v>
      </c>
      <c r="Y869" s="360" t="n">
        <v>0</v>
      </c>
      <c r="Z869" s="360" t="n"/>
      <c r="AA869" s="360" t="n"/>
      <c r="AB869" s="360" t="n"/>
    </row>
    <row r="870">
      <c r="A870" s="360" t="n">
        <v>50</v>
      </c>
      <c r="B870" s="360" t="n">
        <v>0</v>
      </c>
      <c r="C870" s="360" t="n">
        <v>0</v>
      </c>
      <c r="D870" s="360" t="n">
        <v>1</v>
      </c>
      <c r="E870" s="360" t="n">
        <v>233</v>
      </c>
      <c r="F870" s="360">
        <f>ROUND(Source!BD845,O870)</f>
        <v/>
      </c>
      <c r="G870" s="360" t="inlineStr">
        <is>
          <t>Перевозка</t>
        </is>
      </c>
      <c r="H870" s="360" t="inlineStr">
        <is>
          <t>Перевозка грузов</t>
        </is>
      </c>
      <c r="I870" s="360" t="n"/>
      <c r="J870" s="360" t="n"/>
      <c r="K870" s="360" t="n">
        <v>233</v>
      </c>
      <c r="L870" s="360" t="n">
        <v>24</v>
      </c>
      <c r="M870" s="360" t="n">
        <v>3</v>
      </c>
      <c r="N870" s="360" t="inlineStr"/>
      <c r="O870" s="360" t="n">
        <v>0</v>
      </c>
      <c r="P870" s="360" t="n"/>
      <c r="Q870" s="360" t="n"/>
      <c r="R870" s="360" t="n"/>
      <c r="S870" s="360" t="n"/>
      <c r="T870" s="360" t="n"/>
      <c r="U870" s="360" t="n"/>
      <c r="V870" s="360" t="n"/>
      <c r="W870" s="360" t="n">
        <v>0</v>
      </c>
      <c r="X870" s="360" t="n">
        <v>1</v>
      </c>
      <c r="Y870" s="360" t="n">
        <v>0</v>
      </c>
      <c r="Z870" s="360" t="n"/>
      <c r="AA870" s="360" t="n"/>
      <c r="AB870" s="360" t="n"/>
    </row>
    <row r="871">
      <c r="A871" s="360" t="n">
        <v>50</v>
      </c>
      <c r="B871" s="360" t="n">
        <v>0</v>
      </c>
      <c r="C871" s="360" t="n">
        <v>0</v>
      </c>
      <c r="D871" s="360" t="n">
        <v>1</v>
      </c>
      <c r="E871" s="360" t="n">
        <v>210</v>
      </c>
      <c r="F871" s="360">
        <f>ROUND(Source!X845,O871)</f>
        <v/>
      </c>
      <c r="G871" s="360" t="inlineStr">
        <is>
          <t>НР</t>
        </is>
      </c>
      <c r="H871" s="360" t="inlineStr">
        <is>
          <t>Накладные расходы</t>
        </is>
      </c>
      <c r="I871" s="360" t="n"/>
      <c r="J871" s="360" t="n"/>
      <c r="K871" s="360" t="n">
        <v>210</v>
      </c>
      <c r="L871" s="360" t="n">
        <v>25</v>
      </c>
      <c r="M871" s="360" t="n">
        <v>3</v>
      </c>
      <c r="N871" s="360" t="inlineStr"/>
      <c r="O871" s="360" t="n">
        <v>0</v>
      </c>
      <c r="P871" s="360" t="n"/>
      <c r="Q871" s="360" t="n"/>
      <c r="R871" s="360" t="n"/>
      <c r="S871" s="360" t="n"/>
      <c r="T871" s="360" t="n"/>
      <c r="U871" s="360" t="n"/>
      <c r="V871" s="360" t="n"/>
      <c r="W871" s="360" t="n">
        <v>0</v>
      </c>
      <c r="X871" s="360" t="n">
        <v>1</v>
      </c>
      <c r="Y871" s="360" t="n">
        <v>0</v>
      </c>
      <c r="Z871" s="360" t="n"/>
      <c r="AA871" s="360" t="n"/>
      <c r="AB871" s="360" t="n"/>
    </row>
    <row r="872">
      <c r="A872" s="360" t="n">
        <v>50</v>
      </c>
      <c r="B872" s="360" t="n">
        <v>0</v>
      </c>
      <c r="C872" s="360" t="n">
        <v>0</v>
      </c>
      <c r="D872" s="360" t="n">
        <v>1</v>
      </c>
      <c r="E872" s="360" t="n">
        <v>211</v>
      </c>
      <c r="F872" s="360">
        <f>ROUND(Source!Y845,O872)</f>
        <v/>
      </c>
      <c r="G872" s="360" t="inlineStr">
        <is>
          <t>СмПриб</t>
        </is>
      </c>
      <c r="H872" s="360" t="inlineStr">
        <is>
          <t>Сметная прибыль</t>
        </is>
      </c>
      <c r="I872" s="360" t="n"/>
      <c r="J872" s="360" t="n"/>
      <c r="K872" s="360" t="n">
        <v>211</v>
      </c>
      <c r="L872" s="360" t="n">
        <v>26</v>
      </c>
      <c r="M872" s="360" t="n">
        <v>3</v>
      </c>
      <c r="N872" s="360" t="inlineStr"/>
      <c r="O872" s="360" t="n">
        <v>0</v>
      </c>
      <c r="P872" s="360" t="n"/>
      <c r="Q872" s="360" t="n"/>
      <c r="R872" s="360" t="n"/>
      <c r="S872" s="360" t="n"/>
      <c r="T872" s="360" t="n"/>
      <c r="U872" s="360" t="n"/>
      <c r="V872" s="360" t="n"/>
      <c r="W872" s="360" t="n">
        <v>0</v>
      </c>
      <c r="X872" s="360" t="n">
        <v>1</v>
      </c>
      <c r="Y872" s="360" t="n">
        <v>0</v>
      </c>
      <c r="Z872" s="360" t="n"/>
      <c r="AA872" s="360" t="n"/>
      <c r="AB872" s="360" t="n"/>
    </row>
    <row r="873">
      <c r="A873" s="360" t="n">
        <v>50</v>
      </c>
      <c r="B873" s="360" t="n">
        <v>0</v>
      </c>
      <c r="C873" s="360" t="n">
        <v>0</v>
      </c>
      <c r="D873" s="360" t="n">
        <v>1</v>
      </c>
      <c r="E873" s="360" t="n">
        <v>224</v>
      </c>
      <c r="F873" s="360">
        <f>ROUND(Source!AR845,O873)</f>
        <v/>
      </c>
      <c r="G873" s="360" t="inlineStr">
        <is>
          <t>Всего</t>
        </is>
      </c>
      <c r="H873" s="360" t="inlineStr">
        <is>
          <t>Всего с НР и СП</t>
        </is>
      </c>
      <c r="I873" s="360" t="n"/>
      <c r="J873" s="360" t="n"/>
      <c r="K873" s="360" t="n">
        <v>224</v>
      </c>
      <c r="L873" s="360" t="n">
        <v>27</v>
      </c>
      <c r="M873" s="360" t="n">
        <v>3</v>
      </c>
      <c r="N873" s="360" t="inlineStr"/>
      <c r="O873" s="360" t="n">
        <v>0</v>
      </c>
      <c r="P873" s="360" t="n"/>
      <c r="Q873" s="360" t="n"/>
      <c r="R873" s="360" t="n"/>
      <c r="S873" s="360" t="n"/>
      <c r="T873" s="360" t="n"/>
      <c r="U873" s="360" t="n"/>
      <c r="V873" s="360" t="n"/>
      <c r="W873" s="360" t="n">
        <v>0</v>
      </c>
      <c r="X873" s="360" t="n">
        <v>1</v>
      </c>
      <c r="Y873" s="360" t="n">
        <v>0</v>
      </c>
      <c r="Z873" s="360" t="n"/>
      <c r="AA873" s="360" t="n"/>
      <c r="AB873" s="360" t="n"/>
    </row>
    <row r="874">
      <c r="A874" s="360" t="n">
        <v>50</v>
      </c>
      <c r="B874" s="360" t="n">
        <v>0</v>
      </c>
      <c r="C874" s="360" t="n">
        <v>0</v>
      </c>
      <c r="D874" s="360" t="n">
        <v>2</v>
      </c>
      <c r="E874" s="360" t="n">
        <v>0</v>
      </c>
      <c r="F874" s="360">
        <f>ROUND(F873,O874)</f>
        <v/>
      </c>
      <c r="G874" s="360" t="inlineStr">
        <is>
          <t>и1</t>
        </is>
      </c>
      <c r="H874" s="360" t="inlineStr">
        <is>
          <t>Итого</t>
        </is>
      </c>
      <c r="I874" s="360" t="n"/>
      <c r="J874" s="360" t="n"/>
      <c r="K874" s="360" t="n">
        <v>212</v>
      </c>
      <c r="L874" s="360" t="n">
        <v>28</v>
      </c>
      <c r="M874" s="360" t="n">
        <v>0</v>
      </c>
      <c r="N874" s="360" t="inlineStr"/>
      <c r="O874" s="360" t="n">
        <v>0</v>
      </c>
      <c r="P874" s="360" t="n"/>
      <c r="Q874" s="360" t="n"/>
      <c r="R874" s="360" t="n"/>
      <c r="S874" s="360" t="n"/>
      <c r="T874" s="360" t="n"/>
      <c r="U874" s="360" t="n"/>
      <c r="V874" s="360" t="n"/>
      <c r="W874" s="360" t="n">
        <v>0</v>
      </c>
      <c r="X874" s="360" t="n">
        <v>1</v>
      </c>
      <c r="Y874" s="360" t="n">
        <v>0</v>
      </c>
      <c r="Z874" s="360" t="n"/>
      <c r="AA874" s="360" t="n"/>
      <c r="AB874" s="360" t="n"/>
    </row>
    <row r="875">
      <c r="A875" s="360" t="n">
        <v>50</v>
      </c>
      <c r="B875" s="360" t="n">
        <v>0</v>
      </c>
      <c r="C875" s="360" t="n">
        <v>0</v>
      </c>
      <c r="D875" s="360" t="n">
        <v>2</v>
      </c>
      <c r="E875" s="360" t="n">
        <v>0</v>
      </c>
      <c r="F875" s="360">
        <f>ROUND(F874*0.22,O875)</f>
        <v/>
      </c>
      <c r="G875" s="360" t="inlineStr">
        <is>
          <t>и2</t>
        </is>
      </c>
      <c r="H875" s="360" t="inlineStr">
        <is>
          <t>НДС 22%</t>
        </is>
      </c>
      <c r="I875" s="360" t="n"/>
      <c r="J875" s="360" t="n"/>
      <c r="K875" s="360" t="n">
        <v>212</v>
      </c>
      <c r="L875" s="360" t="n">
        <v>29</v>
      </c>
      <c r="M875" s="360" t="n">
        <v>0</v>
      </c>
      <c r="N875" s="360" t="inlineStr"/>
      <c r="O875" s="360" t="n">
        <v>0</v>
      </c>
      <c r="P875" s="360" t="n"/>
      <c r="Q875" s="360" t="n"/>
      <c r="R875" s="360" t="n"/>
      <c r="S875" s="360" t="n"/>
      <c r="T875" s="360" t="n"/>
      <c r="U875" s="360" t="n"/>
      <c r="V875" s="360" t="n"/>
      <c r="W875" s="360" t="n">
        <v>0</v>
      </c>
      <c r="X875" s="360" t="n">
        <v>1</v>
      </c>
      <c r="Y875" s="360" t="n">
        <v>0</v>
      </c>
      <c r="Z875" s="360" t="n"/>
      <c r="AA875" s="360" t="n"/>
      <c r="AB875" s="360" t="n"/>
    </row>
    <row r="876">
      <c r="A876" s="360" t="n">
        <v>50</v>
      </c>
      <c r="B876" s="360" t="n">
        <v>0</v>
      </c>
      <c r="C876" s="360" t="n">
        <v>0</v>
      </c>
      <c r="D876" s="360" t="n">
        <v>2</v>
      </c>
      <c r="E876" s="360" t="n">
        <v>213</v>
      </c>
      <c r="F876" s="360">
        <f>ROUND(F874+F875,O876)</f>
        <v/>
      </c>
      <c r="G876" s="360" t="inlineStr">
        <is>
          <t>и3</t>
        </is>
      </c>
      <c r="H876" s="360" t="inlineStr">
        <is>
          <t>Всего</t>
        </is>
      </c>
      <c r="I876" s="360" t="n"/>
      <c r="J876" s="360" t="n"/>
      <c r="K876" s="360" t="n">
        <v>212</v>
      </c>
      <c r="L876" s="360" t="n">
        <v>30</v>
      </c>
      <c r="M876" s="360" t="n">
        <v>0</v>
      </c>
      <c r="N876" s="360" t="inlineStr"/>
      <c r="O876" s="360" t="n">
        <v>0</v>
      </c>
      <c r="P876" s="360" t="n"/>
      <c r="Q876" s="360" t="n"/>
      <c r="R876" s="360" t="n"/>
      <c r="S876" s="360" t="n"/>
      <c r="T876" s="360" t="n"/>
      <c r="U876" s="360" t="n"/>
      <c r="V876" s="360" t="n"/>
      <c r="W876" s="360" t="n">
        <v>0</v>
      </c>
      <c r="X876" s="360" t="n">
        <v>1</v>
      </c>
      <c r="Y876" s="360" t="n">
        <v>0</v>
      </c>
      <c r="Z876" s="360" t="n"/>
      <c r="AA876" s="360" t="n"/>
      <c r="AB876" s="360" t="n"/>
    </row>
    <row r="877"/>
    <row r="878">
      <c r="A878" s="356" t="n">
        <v>3</v>
      </c>
      <c r="B878" s="356" t="n">
        <v>0</v>
      </c>
      <c r="C878" s="356" t="n"/>
      <c r="D878" s="356">
        <f>ROW(A888)</f>
        <v/>
      </c>
      <c r="E878" s="356" t="n"/>
      <c r="F878" s="356" t="inlineStr">
        <is>
          <t>Новая локальная смета</t>
        </is>
      </c>
      <c r="G878" s="356" t="inlineStr">
        <is>
          <t>Пушкина, д.20 (подвал)</t>
        </is>
      </c>
      <c r="H878" s="356" t="inlineStr"/>
      <c r="I878" s="356" t="n">
        <v>0</v>
      </c>
      <c r="J878" s="356" t="inlineStr"/>
      <c r="K878" s="356" t="n">
        <v>0</v>
      </c>
      <c r="L878" s="356" t="inlineStr">
        <is>
          <t>Новая локальная смета</t>
        </is>
      </c>
      <c r="M878" s="356" t="inlineStr"/>
      <c r="N878" s="356" t="n"/>
      <c r="O878" s="356" t="n"/>
      <c r="P878" s="356" t="n"/>
      <c r="Q878" s="356" t="n"/>
      <c r="R878" s="356" t="n"/>
      <c r="S878" s="356" t="n">
        <v>0</v>
      </c>
      <c r="T878" s="356" t="n"/>
      <c r="U878" s="356" t="inlineStr"/>
      <c r="V878" s="356" t="n">
        <v>0</v>
      </c>
      <c r="W878" s="356" t="n"/>
      <c r="X878" s="356" t="n"/>
      <c r="Y878" s="356" t="n"/>
      <c r="Z878" s="356" t="n"/>
      <c r="AA878" s="356" t="n"/>
      <c r="AB878" s="356" t="inlineStr"/>
      <c r="AC878" s="356" t="inlineStr"/>
      <c r="AD878" s="356" t="inlineStr"/>
      <c r="AE878" s="356" t="inlineStr"/>
      <c r="AF878" s="356" t="inlineStr"/>
      <c r="AG878" s="356" t="inlineStr"/>
      <c r="AH878" s="356" t="n"/>
      <c r="AI878" s="356" t="n"/>
      <c r="AJ878" s="356" t="n"/>
      <c r="AK878" s="356" t="n"/>
      <c r="AL878" s="356" t="n"/>
      <c r="AM878" s="356" t="n"/>
      <c r="AN878" s="356" t="n"/>
      <c r="AO878" s="356" t="n"/>
      <c r="AP878" s="356" t="inlineStr"/>
      <c r="AQ878" s="356" t="inlineStr"/>
      <c r="AR878" s="356" t="inlineStr"/>
      <c r="AS878" s="356" t="n"/>
      <c r="AT878" s="356" t="n"/>
      <c r="AU878" s="356" t="n"/>
      <c r="AV878" s="356" t="n"/>
      <c r="AW878" s="356" t="n"/>
      <c r="AX878" s="356" t="n"/>
      <c r="AY878" s="356" t="n"/>
      <c r="AZ878" s="356" t="inlineStr"/>
      <c r="BA878" s="356" t="n"/>
      <c r="BB878" s="356" t="inlineStr"/>
      <c r="BC878" s="356" t="inlineStr"/>
      <c r="BD878" s="356" t="inlineStr"/>
      <c r="BE878" s="356" t="inlineStr"/>
      <c r="BF878" s="356" t="inlineStr"/>
      <c r="BG878" s="356" t="inlineStr"/>
      <c r="BH878" s="356" t="inlineStr"/>
      <c r="BI878" s="356" t="inlineStr"/>
      <c r="BJ878" s="356" t="inlineStr"/>
      <c r="BK878" s="356" t="inlineStr"/>
      <c r="BL878" s="356" t="inlineStr"/>
      <c r="BM878" s="356" t="inlineStr"/>
      <c r="BN878" s="356" t="inlineStr"/>
      <c r="BO878" s="356" t="inlineStr"/>
      <c r="BP878" s="356" t="inlineStr"/>
      <c r="BQ878" s="356" t="n"/>
      <c r="BR878" s="356" t="n"/>
      <c r="BS878" s="356" t="n"/>
      <c r="BT878" s="356" t="n"/>
      <c r="BU878" s="356" t="n"/>
      <c r="BV878" s="356" t="n"/>
      <c r="BW878" s="356" t="n"/>
      <c r="BX878" s="356" t="n">
        <v>0</v>
      </c>
      <c r="BY878" s="356" t="n"/>
      <c r="BZ878" s="356" t="n"/>
      <c r="CA878" s="356" t="n"/>
      <c r="CB878" s="356" t="n"/>
      <c r="CC878" s="356" t="n"/>
      <c r="CD878" s="356" t="n"/>
      <c r="CE878" s="356" t="n"/>
      <c r="CF878" s="356" t="n">
        <v>0</v>
      </c>
      <c r="CG878" s="356" t="n">
        <v>0</v>
      </c>
      <c r="CH878" s="356" t="n"/>
      <c r="CI878" s="356" t="inlineStr"/>
      <c r="CJ878" s="356" t="inlineStr"/>
      <c r="CK878" t="inlineStr"/>
      <c r="CL878" t="inlineStr"/>
      <c r="CM878" t="inlineStr"/>
      <c r="CN878" t="inlineStr"/>
      <c r="CO878" t="inlineStr"/>
      <c r="CP878" t="inlineStr"/>
      <c r="CQ878" t="inlineStr"/>
    </row>
    <row r="879"/>
    <row r="880">
      <c r="A880" s="358" t="n">
        <v>52</v>
      </c>
      <c r="B880" s="358">
        <f>B888</f>
        <v/>
      </c>
      <c r="C880" s="358">
        <f>C888</f>
        <v/>
      </c>
      <c r="D880" s="358">
        <f>D888</f>
        <v/>
      </c>
      <c r="E880" s="358">
        <f>E888</f>
        <v/>
      </c>
      <c r="F880" s="358">
        <f>F888</f>
        <v/>
      </c>
      <c r="G880" s="358">
        <f>G888</f>
        <v/>
      </c>
      <c r="H880" s="358" t="n"/>
      <c r="I880" s="358" t="n"/>
      <c r="J880" s="358" t="n"/>
      <c r="K880" s="358" t="n"/>
      <c r="L880" s="358" t="n"/>
      <c r="M880" s="358" t="n"/>
      <c r="N880" s="358" t="n"/>
      <c r="O880" s="358">
        <f>O888</f>
        <v/>
      </c>
      <c r="P880" s="358">
        <f>P888</f>
        <v/>
      </c>
      <c r="Q880" s="358">
        <f>Q888</f>
        <v/>
      </c>
      <c r="R880" s="358">
        <f>R888</f>
        <v/>
      </c>
      <c r="S880" s="358">
        <f>S888</f>
        <v/>
      </c>
      <c r="T880" s="358">
        <f>T888</f>
        <v/>
      </c>
      <c r="U880" s="358">
        <f>U888</f>
        <v/>
      </c>
      <c r="V880" s="358">
        <f>V888</f>
        <v/>
      </c>
      <c r="W880" s="358">
        <f>W888</f>
        <v/>
      </c>
      <c r="X880" s="358">
        <f>X888</f>
        <v/>
      </c>
      <c r="Y880" s="358">
        <f>Y888</f>
        <v/>
      </c>
      <c r="Z880" s="358">
        <f>Z888</f>
        <v/>
      </c>
      <c r="AA880" s="358">
        <f>AA888</f>
        <v/>
      </c>
      <c r="AB880" s="358">
        <f>AB888</f>
        <v/>
      </c>
      <c r="AC880" s="358">
        <f>AC888</f>
        <v/>
      </c>
      <c r="AD880" s="358">
        <f>AD888</f>
        <v/>
      </c>
      <c r="AE880" s="358">
        <f>AE888</f>
        <v/>
      </c>
      <c r="AF880" s="358">
        <f>AF888</f>
        <v/>
      </c>
      <c r="AG880" s="358">
        <f>AG888</f>
        <v/>
      </c>
      <c r="AH880" s="358">
        <f>AH888</f>
        <v/>
      </c>
      <c r="AI880" s="358">
        <f>AI888</f>
        <v/>
      </c>
      <c r="AJ880" s="358">
        <f>AJ888</f>
        <v/>
      </c>
      <c r="AK880" s="358">
        <f>AK888</f>
        <v/>
      </c>
      <c r="AL880" s="358">
        <f>AL888</f>
        <v/>
      </c>
      <c r="AM880" s="358">
        <f>AM888</f>
        <v/>
      </c>
      <c r="AN880" s="358">
        <f>AN888</f>
        <v/>
      </c>
      <c r="AO880" s="358">
        <f>AO888</f>
        <v/>
      </c>
      <c r="AP880" s="358">
        <f>AP888</f>
        <v/>
      </c>
      <c r="AQ880" s="358">
        <f>AQ888</f>
        <v/>
      </c>
      <c r="AR880" s="358">
        <f>AR888</f>
        <v/>
      </c>
      <c r="AS880" s="358">
        <f>AS888</f>
        <v/>
      </c>
      <c r="AT880" s="358">
        <f>AT888</f>
        <v/>
      </c>
      <c r="AU880" s="358">
        <f>AU888</f>
        <v/>
      </c>
      <c r="AV880" s="358">
        <f>AV888</f>
        <v/>
      </c>
      <c r="AW880" s="358">
        <f>AW888</f>
        <v/>
      </c>
      <c r="AX880" s="358">
        <f>AX888</f>
        <v/>
      </c>
      <c r="AY880" s="358">
        <f>AY888</f>
        <v/>
      </c>
      <c r="AZ880" s="358">
        <f>AZ888</f>
        <v/>
      </c>
      <c r="BA880" s="358">
        <f>BA888</f>
        <v/>
      </c>
      <c r="BB880" s="358">
        <f>BB888</f>
        <v/>
      </c>
      <c r="BC880" s="358">
        <f>BC888</f>
        <v/>
      </c>
      <c r="BD880" s="358">
        <f>BD888</f>
        <v/>
      </c>
      <c r="BE880" s="358">
        <f>BE888</f>
        <v/>
      </c>
      <c r="BF880" s="358">
        <f>BF888</f>
        <v/>
      </c>
      <c r="BG880" s="358">
        <f>BG888</f>
        <v/>
      </c>
      <c r="BH880" s="358">
        <f>BH888</f>
        <v/>
      </c>
      <c r="BI880" s="358">
        <f>BI888</f>
        <v/>
      </c>
      <c r="BJ880" s="358">
        <f>BJ888</f>
        <v/>
      </c>
      <c r="BK880" s="358">
        <f>BK888</f>
        <v/>
      </c>
      <c r="BL880" s="358">
        <f>BL888</f>
        <v/>
      </c>
      <c r="BM880" s="358">
        <f>BM888</f>
        <v/>
      </c>
      <c r="BN880" s="358">
        <f>BN888</f>
        <v/>
      </c>
      <c r="BO880" s="358">
        <f>BO888</f>
        <v/>
      </c>
      <c r="BP880" s="358">
        <f>BP888</f>
        <v/>
      </c>
      <c r="BQ880" s="358">
        <f>BQ888</f>
        <v/>
      </c>
      <c r="BR880" s="358">
        <f>BR888</f>
        <v/>
      </c>
      <c r="BS880" s="358">
        <f>BS888</f>
        <v/>
      </c>
      <c r="BT880" s="358">
        <f>BT888</f>
        <v/>
      </c>
      <c r="BU880" s="358">
        <f>BU888</f>
        <v/>
      </c>
      <c r="BV880" s="358">
        <f>BV888</f>
        <v/>
      </c>
      <c r="BW880" s="358">
        <f>BW888</f>
        <v/>
      </c>
      <c r="BX880" s="358">
        <f>BX888</f>
        <v/>
      </c>
      <c r="BY880" s="358">
        <f>BY888</f>
        <v/>
      </c>
      <c r="BZ880" s="358">
        <f>BZ888</f>
        <v/>
      </c>
      <c r="CA880" s="358">
        <f>CA888</f>
        <v/>
      </c>
      <c r="CB880" s="358">
        <f>CB888</f>
        <v/>
      </c>
      <c r="CC880" s="358">
        <f>CC888</f>
        <v/>
      </c>
      <c r="CD880" s="358">
        <f>CD888</f>
        <v/>
      </c>
      <c r="CE880" s="358">
        <f>CE888</f>
        <v/>
      </c>
      <c r="CF880" s="358">
        <f>CF888</f>
        <v/>
      </c>
      <c r="CG880" s="358">
        <f>CG888</f>
        <v/>
      </c>
      <c r="CH880" s="358">
        <f>CH888</f>
        <v/>
      </c>
      <c r="CI880" s="358">
        <f>CI888</f>
        <v/>
      </c>
      <c r="CJ880" s="358">
        <f>CJ888</f>
        <v/>
      </c>
      <c r="CK880" s="358">
        <f>CK888</f>
        <v/>
      </c>
      <c r="CL880" s="358">
        <f>CL888</f>
        <v/>
      </c>
      <c r="CM880" s="358">
        <f>CM888</f>
        <v/>
      </c>
      <c r="CN880" s="358">
        <f>CN888</f>
        <v/>
      </c>
      <c r="CO880" s="358">
        <f>CO888</f>
        <v/>
      </c>
      <c r="CP880" s="358">
        <f>CP888</f>
        <v/>
      </c>
      <c r="CQ880" s="358">
        <f>CQ888</f>
        <v/>
      </c>
      <c r="CR880" s="358">
        <f>CR888</f>
        <v/>
      </c>
      <c r="CS880" s="358">
        <f>CS888</f>
        <v/>
      </c>
      <c r="CT880" s="358">
        <f>CT888</f>
        <v/>
      </c>
      <c r="CU880" s="358">
        <f>CU888</f>
        <v/>
      </c>
      <c r="CV880" s="358">
        <f>CV888</f>
        <v/>
      </c>
      <c r="CW880" s="358">
        <f>CW888</f>
        <v/>
      </c>
      <c r="CX880" s="358">
        <f>CX888</f>
        <v/>
      </c>
      <c r="CY880" s="358">
        <f>CY888</f>
        <v/>
      </c>
      <c r="CZ880" s="358">
        <f>CZ888</f>
        <v/>
      </c>
      <c r="DA880" s="358">
        <f>DA888</f>
        <v/>
      </c>
      <c r="DB880" s="358">
        <f>DB888</f>
        <v/>
      </c>
      <c r="DC880" s="358">
        <f>DC888</f>
        <v/>
      </c>
      <c r="DD880" s="358">
        <f>DD888</f>
        <v/>
      </c>
      <c r="DE880" s="358">
        <f>DE888</f>
        <v/>
      </c>
      <c r="DF880" s="358">
        <f>DF888</f>
        <v/>
      </c>
      <c r="DG880" s="359">
        <f>DG888</f>
        <v/>
      </c>
      <c r="DH880" s="359">
        <f>DH888</f>
        <v/>
      </c>
      <c r="DI880" s="359">
        <f>DI888</f>
        <v/>
      </c>
      <c r="DJ880" s="359">
        <f>DJ888</f>
        <v/>
      </c>
      <c r="DK880" s="359">
        <f>DK888</f>
        <v/>
      </c>
      <c r="DL880" s="359">
        <f>DL888</f>
        <v/>
      </c>
      <c r="DM880" s="359">
        <f>DM888</f>
        <v/>
      </c>
      <c r="DN880" s="359">
        <f>DN888</f>
        <v/>
      </c>
      <c r="DO880" s="359">
        <f>DO888</f>
        <v/>
      </c>
      <c r="DP880" s="359">
        <f>DP888</f>
        <v/>
      </c>
      <c r="DQ880" s="359">
        <f>DQ888</f>
        <v/>
      </c>
      <c r="DR880" s="359">
        <f>DR888</f>
        <v/>
      </c>
      <c r="DS880" s="359">
        <f>DS888</f>
        <v/>
      </c>
      <c r="DT880" s="359">
        <f>DT888</f>
        <v/>
      </c>
      <c r="DU880" s="359">
        <f>DU888</f>
        <v/>
      </c>
      <c r="DV880" s="359">
        <f>DV888</f>
        <v/>
      </c>
      <c r="DW880" s="359">
        <f>DW888</f>
        <v/>
      </c>
      <c r="DX880" s="359">
        <f>DX888</f>
        <v/>
      </c>
      <c r="DY880" s="359">
        <f>DY888</f>
        <v/>
      </c>
      <c r="DZ880" s="359">
        <f>DZ888</f>
        <v/>
      </c>
      <c r="EA880" s="359">
        <f>EA888</f>
        <v/>
      </c>
      <c r="EB880" s="359">
        <f>EB888</f>
        <v/>
      </c>
      <c r="EC880" s="359">
        <f>EC888</f>
        <v/>
      </c>
      <c r="ED880" s="359">
        <f>ED888</f>
        <v/>
      </c>
      <c r="EE880" s="359">
        <f>EE888</f>
        <v/>
      </c>
      <c r="EF880" s="359">
        <f>EF888</f>
        <v/>
      </c>
      <c r="EG880" s="359">
        <f>EG888</f>
        <v/>
      </c>
      <c r="EH880" s="359">
        <f>EH888</f>
        <v/>
      </c>
      <c r="EI880" s="359">
        <f>EI888</f>
        <v/>
      </c>
      <c r="EJ880" s="359">
        <f>EJ888</f>
        <v/>
      </c>
      <c r="EK880" s="359">
        <f>EK888</f>
        <v/>
      </c>
      <c r="EL880" s="359">
        <f>EL888</f>
        <v/>
      </c>
      <c r="EM880" s="359">
        <f>EM888</f>
        <v/>
      </c>
      <c r="EN880" s="359">
        <f>EN888</f>
        <v/>
      </c>
      <c r="EO880" s="359">
        <f>EO888</f>
        <v/>
      </c>
      <c r="EP880" s="359">
        <f>EP888</f>
        <v/>
      </c>
      <c r="EQ880" s="359">
        <f>EQ888</f>
        <v/>
      </c>
      <c r="ER880" s="359">
        <f>ER888</f>
        <v/>
      </c>
      <c r="ES880" s="359">
        <f>ES888</f>
        <v/>
      </c>
      <c r="ET880" s="359">
        <f>ET888</f>
        <v/>
      </c>
      <c r="EU880" s="359">
        <f>EU888</f>
        <v/>
      </c>
      <c r="EV880" s="359">
        <f>EV888</f>
        <v/>
      </c>
      <c r="EW880" s="359">
        <f>EW888</f>
        <v/>
      </c>
      <c r="EX880" s="359">
        <f>EX888</f>
        <v/>
      </c>
      <c r="EY880" s="359">
        <f>EY888</f>
        <v/>
      </c>
      <c r="EZ880" s="359">
        <f>EZ888</f>
        <v/>
      </c>
      <c r="FA880" s="359">
        <f>FA888</f>
        <v/>
      </c>
      <c r="FB880" s="359">
        <f>FB888</f>
        <v/>
      </c>
      <c r="FC880" s="359">
        <f>FC888</f>
        <v/>
      </c>
      <c r="FD880" s="359">
        <f>FD888</f>
        <v/>
      </c>
      <c r="FE880" s="359">
        <f>FE888</f>
        <v/>
      </c>
      <c r="FF880" s="359">
        <f>FF888</f>
        <v/>
      </c>
      <c r="FG880" s="359">
        <f>FG888</f>
        <v/>
      </c>
      <c r="FH880" s="359">
        <f>FH888</f>
        <v/>
      </c>
      <c r="FI880" s="359">
        <f>FI888</f>
        <v/>
      </c>
      <c r="FJ880" s="359">
        <f>FJ888</f>
        <v/>
      </c>
      <c r="FK880" s="359">
        <f>FK888</f>
        <v/>
      </c>
      <c r="FL880" s="359">
        <f>FL888</f>
        <v/>
      </c>
      <c r="FM880" s="359">
        <f>FM888</f>
        <v/>
      </c>
      <c r="FN880" s="359">
        <f>FN888</f>
        <v/>
      </c>
      <c r="FO880" s="359">
        <f>FO888</f>
        <v/>
      </c>
      <c r="FP880" s="359">
        <f>FP888</f>
        <v/>
      </c>
      <c r="FQ880" s="359">
        <f>FQ888</f>
        <v/>
      </c>
      <c r="FR880" s="359">
        <f>FR888</f>
        <v/>
      </c>
      <c r="FS880" s="359">
        <f>FS888</f>
        <v/>
      </c>
      <c r="FT880" s="359">
        <f>FT888</f>
        <v/>
      </c>
      <c r="FU880" s="359">
        <f>FU888</f>
        <v/>
      </c>
      <c r="FV880" s="359">
        <f>FV888</f>
        <v/>
      </c>
      <c r="FW880" s="359">
        <f>FW888</f>
        <v/>
      </c>
      <c r="FX880" s="359">
        <f>FX888</f>
        <v/>
      </c>
      <c r="FY880" s="359">
        <f>FY888</f>
        <v/>
      </c>
      <c r="FZ880" s="359">
        <f>FZ888</f>
        <v/>
      </c>
      <c r="GA880" s="359">
        <f>GA888</f>
        <v/>
      </c>
      <c r="GB880" s="359">
        <f>GB888</f>
        <v/>
      </c>
      <c r="GC880" s="359">
        <f>GC888</f>
        <v/>
      </c>
      <c r="GD880" s="359">
        <f>GD888</f>
        <v/>
      </c>
      <c r="GE880" s="359">
        <f>GE888</f>
        <v/>
      </c>
      <c r="GF880" s="359">
        <f>GF888</f>
        <v/>
      </c>
      <c r="GG880" s="359">
        <f>GG888</f>
        <v/>
      </c>
      <c r="GH880" s="359">
        <f>GH888</f>
        <v/>
      </c>
      <c r="GI880" s="359">
        <f>GI888</f>
        <v/>
      </c>
      <c r="GJ880" s="359">
        <f>GJ888</f>
        <v/>
      </c>
      <c r="GK880" s="359">
        <f>GK888</f>
        <v/>
      </c>
      <c r="GL880" s="359">
        <f>GL888</f>
        <v/>
      </c>
      <c r="GM880" s="359">
        <f>GM888</f>
        <v/>
      </c>
      <c r="GN880" s="359">
        <f>GN888</f>
        <v/>
      </c>
      <c r="GO880" s="359">
        <f>GO888</f>
        <v/>
      </c>
      <c r="GP880" s="359">
        <f>GP888</f>
        <v/>
      </c>
      <c r="GQ880" s="359">
        <f>GQ888</f>
        <v/>
      </c>
      <c r="GR880" s="359">
        <f>GR888</f>
        <v/>
      </c>
      <c r="GS880" s="359">
        <f>GS888</f>
        <v/>
      </c>
      <c r="GT880" s="359">
        <f>GT888</f>
        <v/>
      </c>
      <c r="GU880" s="359">
        <f>GU888</f>
        <v/>
      </c>
      <c r="GV880" s="359">
        <f>GV888</f>
        <v/>
      </c>
      <c r="GW880" s="359">
        <f>GW888</f>
        <v/>
      </c>
      <c r="GX880" s="359">
        <f>GX888</f>
        <v/>
      </c>
    </row>
    <row r="881"/>
    <row r="882">
      <c r="A882" t="n">
        <v>17</v>
      </c>
      <c r="B882" t="n">
        <v>0</v>
      </c>
      <c r="C882">
        <f>ROW(SmtRes!A350)</f>
        <v/>
      </c>
      <c r="D882">
        <f>ROW(EtalonRes!A338)</f>
        <v/>
      </c>
      <c r="E882" t="inlineStr">
        <is>
          <t>1</t>
        </is>
      </c>
      <c r="F882" t="inlineStr">
        <is>
          <t>65-9-11</t>
        </is>
      </c>
      <c r="G882" t="inlineStr">
        <is>
          <t>Замена внутренних трубопроводов водоснабжения из стальных труб на многослойные металл-полимерные трубы диаметром до 32 мм</t>
        </is>
      </c>
      <c r="H882" t="inlineStr">
        <is>
          <t>100 м трубопровода</t>
        </is>
      </c>
      <c r="I882">
        <f>ROUND(ROUND(2/100,4),7)</f>
        <v/>
      </c>
      <c r="J882" t="n">
        <v>0</v>
      </c>
      <c r="K882">
        <f>ROUND(ROUND(2/100,4),7)</f>
        <v/>
      </c>
      <c r="O882">
        <f>ROUND(CP882,0)</f>
        <v/>
      </c>
      <c r="P882">
        <f>ROUND(CQ882*I882,0)</f>
        <v/>
      </c>
      <c r="Q882">
        <f>(ROUND((ROUND(((ET882)*I882),0)*BB882),0)+ROUND((ROUND(((AE882-(EU882))*I882),0)*BS882),0))</f>
        <v/>
      </c>
      <c r="R882">
        <f>(ROUND((ROUND(((EU882)*I882),0)*BS882),0)+ROUND((ROUND(((AE882-(EU882))*I882),0)*BS882),0))</f>
        <v/>
      </c>
      <c r="S882">
        <f>ROUND(CT882*I882,0)</f>
        <v/>
      </c>
      <c r="T882">
        <f>ROUND(CU882*I882,0)</f>
        <v/>
      </c>
      <c r="U882">
        <f>ROUND(CV882*I882,7)</f>
        <v/>
      </c>
      <c r="V882">
        <f>ROUND(CW882*I882,7)</f>
        <v/>
      </c>
      <c r="W882">
        <f>ROUND(CX882*I882,0)</f>
        <v/>
      </c>
      <c r="X882">
        <f>ROUND(CY882,0)</f>
        <v/>
      </c>
      <c r="Y882">
        <f>ROUND(CZ882,0)</f>
        <v/>
      </c>
      <c r="AA882" t="n">
        <v>78855224</v>
      </c>
      <c r="AB882">
        <f>ROUND((AC882+AD882+AF882),2)</f>
        <v/>
      </c>
      <c r="AC882">
        <f>ROUND((ES882),2)</f>
        <v/>
      </c>
      <c r="AD882">
        <f>ROUND((((ET882)-(EU882))+AE882),2)</f>
        <v/>
      </c>
      <c r="AE882">
        <f>ROUND((EU882),2)</f>
        <v/>
      </c>
      <c r="AF882">
        <f>ROUND((EV882),2)</f>
        <v/>
      </c>
      <c r="AG882">
        <f>ROUND((AP882),2)</f>
        <v/>
      </c>
      <c r="AH882">
        <f>(EW882)</f>
        <v/>
      </c>
      <c r="AI882">
        <f>(EX882)</f>
        <v/>
      </c>
      <c r="AJ882">
        <f>(AS882)</f>
        <v/>
      </c>
      <c r="AK882" t="n">
        <v>3697.44</v>
      </c>
      <c r="AL882" t="n">
        <v>2141.76</v>
      </c>
      <c r="AM882" t="n">
        <v>64.58</v>
      </c>
      <c r="AN882" t="n">
        <v>0</v>
      </c>
      <c r="AO882" t="n">
        <v>1491.1</v>
      </c>
      <c r="AP882" t="n">
        <v>0</v>
      </c>
      <c r="AQ882" t="n">
        <v>155</v>
      </c>
      <c r="AR882" t="n">
        <v>0</v>
      </c>
      <c r="AS882" t="n">
        <v>0</v>
      </c>
      <c r="AT882" t="n">
        <v>103</v>
      </c>
      <c r="AU882" t="n">
        <v>52</v>
      </c>
      <c r="AV882" t="n">
        <v>1</v>
      </c>
      <c r="AW882" t="n">
        <v>1</v>
      </c>
      <c r="AZ882" t="n">
        <v>1</v>
      </c>
      <c r="BA882" t="n">
        <v>52.25</v>
      </c>
      <c r="BB882" t="n">
        <v>21.25</v>
      </c>
      <c r="BC882" t="n">
        <v>7.42</v>
      </c>
      <c r="BD882" t="inlineStr"/>
      <c r="BE882" t="inlineStr"/>
      <c r="BF882" t="inlineStr"/>
      <c r="BG882" t="inlineStr"/>
      <c r="BH882" t="n">
        <v>0</v>
      </c>
      <c r="BI882" t="n">
        <v>1</v>
      </c>
      <c r="BJ882" t="inlineStr">
        <is>
          <t>ТЕРр Московской обл., 65-9-11, приказ Минстроя России №675/пр от 28.02.2017 № 263/пр</t>
        </is>
      </c>
      <c r="BM882" t="n">
        <v>65007</v>
      </c>
      <c r="BN882" t="n">
        <v>0</v>
      </c>
      <c r="BO882" t="inlineStr">
        <is>
          <t>65-9-11</t>
        </is>
      </c>
      <c r="BP882" t="n">
        <v>1</v>
      </c>
      <c r="BQ882" t="n">
        <v>6</v>
      </c>
      <c r="BR882" t="n">
        <v>0</v>
      </c>
      <c r="BS882" t="n">
        <v>52.25</v>
      </c>
      <c r="BT882" t="n">
        <v>1</v>
      </c>
      <c r="BU882" t="n">
        <v>1</v>
      </c>
      <c r="BV882" t="n">
        <v>1</v>
      </c>
      <c r="BW882" t="n">
        <v>1</v>
      </c>
      <c r="BX882" t="n">
        <v>1</v>
      </c>
      <c r="BY882" t="inlineStr"/>
      <c r="BZ882" t="n">
        <v>103</v>
      </c>
      <c r="CA882" t="n">
        <v>52</v>
      </c>
      <c r="CB882" t="inlineStr"/>
      <c r="CE882" t="n">
        <v>12</v>
      </c>
      <c r="CF882" t="n">
        <v>0</v>
      </c>
      <c r="CG882" t="n">
        <v>0</v>
      </c>
      <c r="CM882" t="n">
        <v>0</v>
      </c>
      <c r="CN882" t="inlineStr"/>
      <c r="CO882" t="n">
        <v>0</v>
      </c>
      <c r="CP882">
        <f>(P882+Q882+S882)</f>
        <v/>
      </c>
      <c r="CQ882">
        <f>AC882*BC882</f>
        <v/>
      </c>
      <c r="CR882">
        <f>(ROUND((ROUND(((ET882)*1),0)*BB882),0)+ROUND((ROUND(((AE882-(EU882))*1),0)*BS882),0))</f>
        <v/>
      </c>
      <c r="CS882">
        <f>(ROUND((ROUND(((EU882)*1),0)*BS882),0)+ROUND((ROUND(((AE882-(EU882))*1),0)*BS882),0))</f>
        <v/>
      </c>
      <c r="CT882">
        <f>AF882*BA882</f>
        <v/>
      </c>
      <c r="CU882">
        <f>AG882</f>
        <v/>
      </c>
      <c r="CV882">
        <f>AH882</f>
        <v/>
      </c>
      <c r="CW882">
        <f>AI882</f>
        <v/>
      </c>
      <c r="CX882">
        <f>AJ882</f>
        <v/>
      </c>
      <c r="CY882">
        <f>(((S882+R882)*AT882)/100)</f>
        <v/>
      </c>
      <c r="CZ882">
        <f>(((S882+R882)*AU882)/100)</f>
        <v/>
      </c>
      <c r="DC882" t="inlineStr"/>
      <c r="DD882" t="inlineStr"/>
      <c r="DE882" t="inlineStr"/>
      <c r="DF882" t="inlineStr"/>
      <c r="DG882" t="inlineStr"/>
      <c r="DH882" t="inlineStr"/>
      <c r="DI882" t="inlineStr"/>
      <c r="DJ882" t="inlineStr"/>
      <c r="DK882" t="inlineStr"/>
      <c r="DL882" t="inlineStr"/>
      <c r="DM882" t="inlineStr"/>
      <c r="DN882" t="n">
        <v>0</v>
      </c>
      <c r="DO882" t="n">
        <v>0</v>
      </c>
      <c r="DP882" t="n">
        <v>1</v>
      </c>
      <c r="DQ882" t="n">
        <v>1</v>
      </c>
      <c r="DU882" t="n">
        <v>1013</v>
      </c>
      <c r="DV882" t="inlineStr">
        <is>
          <t>100 м трубопровода</t>
        </is>
      </c>
      <c r="DW882" t="inlineStr">
        <is>
          <t>100 м трубопровода</t>
        </is>
      </c>
      <c r="DX882" t="n">
        <v>1</v>
      </c>
      <c r="DZ882" t="inlineStr"/>
      <c r="EA882" t="inlineStr"/>
      <c r="EB882" t="inlineStr"/>
      <c r="EC882" t="inlineStr"/>
      <c r="EE882" t="n">
        <v>78726000</v>
      </c>
      <c r="EF882" t="n">
        <v>6</v>
      </c>
      <c r="EG882" t="inlineStr">
        <is>
          <t>Ремонтно-строительные работы</t>
        </is>
      </c>
      <c r="EH882" t="n">
        <v>99</v>
      </c>
      <c r="EI882" t="inlineStr">
        <is>
          <t>Внутренние санитарно-технические работы</t>
        </is>
      </c>
      <c r="EJ882" t="n">
        <v>1</v>
      </c>
      <c r="EK882" t="n">
        <v>65007</v>
      </c>
      <c r="EL882" t="inlineStr">
        <is>
          <t>Внутренние санитарнотехнические работы: смена труб, санприборов, запорной арматуры и другое</t>
        </is>
      </c>
      <c r="EM882" t="inlineStr">
        <is>
          <t>рФЕР-65</t>
        </is>
      </c>
      <c r="EO882" t="inlineStr"/>
      <c r="EQ882" t="n">
        <v>0</v>
      </c>
      <c r="ER882" t="n">
        <v>3697.44</v>
      </c>
      <c r="ES882" t="n">
        <v>2141.76</v>
      </c>
      <c r="ET882" t="n">
        <v>64.58</v>
      </c>
      <c r="EU882" t="n">
        <v>0</v>
      </c>
      <c r="EV882" t="n">
        <v>1491.1</v>
      </c>
      <c r="EW882" t="n">
        <v>155</v>
      </c>
      <c r="EX882" t="n">
        <v>0</v>
      </c>
      <c r="EY882" t="n">
        <v>0</v>
      </c>
      <c r="FQ882" t="n">
        <v>0</v>
      </c>
      <c r="FR882" t="n">
        <v>0</v>
      </c>
      <c r="FS882" t="n">
        <v>0</v>
      </c>
      <c r="FX882" t="n">
        <v>103</v>
      </c>
      <c r="FY882" t="n">
        <v>52</v>
      </c>
      <c r="GA882" t="inlineStr"/>
      <c r="GD882" t="n">
        <v>1</v>
      </c>
      <c r="GF882" t="n">
        <v>-844285661</v>
      </c>
      <c r="GG882" t="n">
        <v>2</v>
      </c>
      <c r="GH882" t="n">
        <v>1</v>
      </c>
      <c r="GI882" t="n">
        <v>2</v>
      </c>
      <c r="GJ882" t="n">
        <v>0</v>
      </c>
      <c r="GK882" t="n">
        <v>0</v>
      </c>
      <c r="GL882">
        <f>ROUND(IF(AND(BH882=3,BI882=3,FS882&lt;&gt;0),P882,0),0)</f>
        <v/>
      </c>
      <c r="GM882">
        <f>ROUND(O882+X882+Y882,0)+GX882</f>
        <v/>
      </c>
      <c r="GN882">
        <f>IF(OR(BI882=0,BI882=1),GM882-GX882,0)</f>
        <v/>
      </c>
      <c r="GO882">
        <f>IF(BI882=2,GM882-GX882,0)</f>
        <v/>
      </c>
      <c r="GP882">
        <f>IF(BI882=4,GM882-GX882,0)</f>
        <v/>
      </c>
      <c r="GR882" t="n">
        <v>0</v>
      </c>
      <c r="GS882" t="n">
        <v>3</v>
      </c>
      <c r="GT882" t="n">
        <v>0</v>
      </c>
      <c r="GU882" t="inlineStr"/>
      <c r="GV882">
        <f>ROUND((GT882),2)</f>
        <v/>
      </c>
      <c r="GW882" t="n">
        <v>1</v>
      </c>
      <c r="GX882">
        <f>ROUND(HC882*I882,0)</f>
        <v/>
      </c>
      <c r="HA882" t="n">
        <v>0</v>
      </c>
      <c r="HB882" t="n">
        <v>0</v>
      </c>
      <c r="HC882">
        <f>GV882*GW882</f>
        <v/>
      </c>
      <c r="HE882" t="inlineStr"/>
      <c r="HF882" t="inlineStr"/>
      <c r="HM882" t="inlineStr"/>
      <c r="HN882" t="inlineStr">
        <is>
          <t>Пр/812-099.2-1</t>
        </is>
      </c>
      <c r="HO882" t="inlineStr">
        <is>
          <t>Пр/774-099.2</t>
        </is>
      </c>
      <c r="HP882" t="inlineStr">
        <is>
          <t>Внутренние санитарнотехнические работы: смена труб, санприборов, запорной арматуры и другое</t>
        </is>
      </c>
      <c r="HQ882" t="inlineStr">
        <is>
          <t>Внутренние санитарнотехнические работы: смена труб, санприборов, запорной арматуры и другое</t>
        </is>
      </c>
      <c r="HS882" t="n">
        <v>0</v>
      </c>
      <c r="IK882" t="n">
        <v>0</v>
      </c>
    </row>
    <row r="883">
      <c r="A883" t="n">
        <v>18</v>
      </c>
      <c r="B883" t="n">
        <v>0</v>
      </c>
      <c r="C883" t="n">
        <v>350</v>
      </c>
      <c r="E883" t="inlineStr">
        <is>
          <t>1,1</t>
        </is>
      </c>
      <c r="F883" t="inlineStr">
        <is>
          <t>507-5056</t>
        </is>
      </c>
      <c r="G883" t="inlineStr">
        <is>
          <t>Муфта полипропиленовая переходная диаметром 25х20 мм ( прим 32мм)</t>
        </is>
      </c>
      <c r="H883" t="inlineStr">
        <is>
          <t>10 шт.</t>
        </is>
      </c>
      <c r="I883">
        <f>I882*J883</f>
        <v/>
      </c>
      <c r="J883" t="n">
        <v>10</v>
      </c>
      <c r="K883" t="n">
        <v>10</v>
      </c>
      <c r="O883">
        <f>ROUND(CP883,0)</f>
        <v/>
      </c>
      <c r="P883">
        <f>ROUND(CQ883*I883,0)</f>
        <v/>
      </c>
      <c r="Q883">
        <f>(ROUND((ROUND(((ET883)*I883),0)*BB883),0)+ROUND((ROUND(((AE883-(EU883))*I883),0)*BS883),0))</f>
        <v/>
      </c>
      <c r="R883">
        <f>(ROUND((ROUND(((EU883)*I883),0)*BS883),0)+ROUND((ROUND(((AE883-(EU883))*I883),0)*BS883),0))</f>
        <v/>
      </c>
      <c r="S883">
        <f>ROUND(CT883*I883,0)</f>
        <v/>
      </c>
      <c r="T883">
        <f>ROUND(CU883*I883,0)</f>
        <v/>
      </c>
      <c r="U883">
        <f>ROUND(CV883*I883,7)</f>
        <v/>
      </c>
      <c r="V883">
        <f>ROUND(CW883*I883,7)</f>
        <v/>
      </c>
      <c r="W883">
        <f>ROUND(CX883*I883,0)</f>
        <v/>
      </c>
      <c r="X883">
        <f>ROUND(CY883,0)</f>
        <v/>
      </c>
      <c r="Y883">
        <f>ROUND(CZ883,0)</f>
        <v/>
      </c>
      <c r="AA883" t="n">
        <v>78855224</v>
      </c>
      <c r="AB883">
        <f>ROUND((AC883+AD883+AF883),2)</f>
        <v/>
      </c>
      <c r="AC883">
        <f>ROUND((ES883),2)</f>
        <v/>
      </c>
      <c r="AD883">
        <f>ROUND((((ET883)-(EU883))+AE883),2)</f>
        <v/>
      </c>
      <c r="AE883">
        <f>ROUND((EU883),2)</f>
        <v/>
      </c>
      <c r="AF883">
        <f>ROUND((EV883),2)</f>
        <v/>
      </c>
      <c r="AG883">
        <f>ROUND((AP883),2)</f>
        <v/>
      </c>
      <c r="AH883">
        <f>(EW883)</f>
        <v/>
      </c>
      <c r="AI883">
        <f>(EX883)</f>
        <v/>
      </c>
      <c r="AJ883">
        <f>(AS883)</f>
        <v/>
      </c>
      <c r="AK883" t="n">
        <v>10.1</v>
      </c>
      <c r="AL883" t="n">
        <v>10.1</v>
      </c>
      <c r="AM883" t="n">
        <v>0</v>
      </c>
      <c r="AN883" t="n">
        <v>0</v>
      </c>
      <c r="AO883" t="n">
        <v>0</v>
      </c>
      <c r="AP883" t="n">
        <v>0</v>
      </c>
      <c r="AQ883" t="n">
        <v>0</v>
      </c>
      <c r="AR883" t="n">
        <v>0</v>
      </c>
      <c r="AS883" t="n">
        <v>0.01</v>
      </c>
      <c r="AT883" t="n">
        <v>103</v>
      </c>
      <c r="AU883" t="n">
        <v>52</v>
      </c>
      <c r="AV883" t="n">
        <v>1</v>
      </c>
      <c r="AW883" t="n">
        <v>1</v>
      </c>
      <c r="AZ883" t="n">
        <v>1</v>
      </c>
      <c r="BA883" t="n">
        <v>1</v>
      </c>
      <c r="BB883" t="n">
        <v>1</v>
      </c>
      <c r="BC883" t="n">
        <v>5.91</v>
      </c>
      <c r="BD883" t="inlineStr"/>
      <c r="BE883" t="inlineStr"/>
      <c r="BF883" t="inlineStr"/>
      <c r="BG883" t="inlineStr"/>
      <c r="BH883" t="n">
        <v>3</v>
      </c>
      <c r="BI883" t="n">
        <v>1</v>
      </c>
      <c r="BJ883" t="inlineStr">
        <is>
          <t>ТССЦ Московской обл., 507-5056, приказ Минстроя России №675/пр от 28.02.2017 № 258/пр</t>
        </is>
      </c>
      <c r="BM883" t="n">
        <v>65007</v>
      </c>
      <c r="BN883" t="n">
        <v>0</v>
      </c>
      <c r="BO883" t="inlineStr">
        <is>
          <t>507-5056</t>
        </is>
      </c>
      <c r="BP883" t="n">
        <v>1</v>
      </c>
      <c r="BQ883" t="n">
        <v>6</v>
      </c>
      <c r="BR883" t="n">
        <v>0</v>
      </c>
      <c r="BS883" t="n">
        <v>1</v>
      </c>
      <c r="BT883" t="n">
        <v>1</v>
      </c>
      <c r="BU883" t="n">
        <v>1</v>
      </c>
      <c r="BV883" t="n">
        <v>1</v>
      </c>
      <c r="BW883" t="n">
        <v>1</v>
      </c>
      <c r="BX883" t="n">
        <v>1</v>
      </c>
      <c r="BY883" t="inlineStr"/>
      <c r="BZ883" t="n">
        <v>103</v>
      </c>
      <c r="CA883" t="n">
        <v>52</v>
      </c>
      <c r="CB883" t="inlineStr"/>
      <c r="CE883" t="n">
        <v>12</v>
      </c>
      <c r="CF883" t="n">
        <v>0</v>
      </c>
      <c r="CG883" t="n">
        <v>0</v>
      </c>
      <c r="CM883" t="n">
        <v>0</v>
      </c>
      <c r="CN883" t="inlineStr"/>
      <c r="CO883" t="n">
        <v>0</v>
      </c>
      <c r="CP883">
        <f>(P883+Q883+S883)</f>
        <v/>
      </c>
      <c r="CQ883">
        <f>AC883*BC883</f>
        <v/>
      </c>
      <c r="CR883">
        <f>(ROUND((ROUND(((ET883)*1),0)*BB883),0)+ROUND((ROUND(((AE883-(EU883))*1),0)*BS883),0))</f>
        <v/>
      </c>
      <c r="CS883">
        <f>(ROUND((ROUND(((EU883)*1),0)*BS883),0)+ROUND((ROUND(((AE883-(EU883))*1),0)*BS883),0))</f>
        <v/>
      </c>
      <c r="CT883">
        <f>AF883*BA883</f>
        <v/>
      </c>
      <c r="CU883">
        <f>AG883</f>
        <v/>
      </c>
      <c r="CV883">
        <f>AH883</f>
        <v/>
      </c>
      <c r="CW883">
        <f>AI883</f>
        <v/>
      </c>
      <c r="CX883">
        <f>AJ883</f>
        <v/>
      </c>
      <c r="CY883">
        <f>(((S883+R883)*AT883)/100)</f>
        <v/>
      </c>
      <c r="CZ883">
        <f>(((S883+R883)*AU883)/100)</f>
        <v/>
      </c>
      <c r="DC883" t="inlineStr"/>
      <c r="DD883" t="inlineStr"/>
      <c r="DE883" t="inlineStr"/>
      <c r="DF883" t="inlineStr"/>
      <c r="DG883" t="inlineStr"/>
      <c r="DH883" t="inlineStr"/>
      <c r="DI883" t="inlineStr"/>
      <c r="DJ883" t="inlineStr"/>
      <c r="DK883" t="inlineStr"/>
      <c r="DL883" t="inlineStr"/>
      <c r="DM883" t="inlineStr"/>
      <c r="DN883" t="n">
        <v>0</v>
      </c>
      <c r="DO883" t="n">
        <v>0</v>
      </c>
      <c r="DP883" t="n">
        <v>1</v>
      </c>
      <c r="DQ883" t="n">
        <v>1</v>
      </c>
      <c r="DU883" t="n">
        <v>1010</v>
      </c>
      <c r="DV883" t="inlineStr">
        <is>
          <t>10 шт.</t>
        </is>
      </c>
      <c r="DW883" t="inlineStr">
        <is>
          <t>10 шт.</t>
        </is>
      </c>
      <c r="DX883" t="n">
        <v>10</v>
      </c>
      <c r="DZ883" t="inlineStr"/>
      <c r="EA883" t="inlineStr"/>
      <c r="EB883" t="inlineStr"/>
      <c r="EC883" t="inlineStr"/>
      <c r="EE883" t="n">
        <v>78726000</v>
      </c>
      <c r="EF883" t="n">
        <v>6</v>
      </c>
      <c r="EG883" t="inlineStr">
        <is>
          <t>Ремонтно-строительные работы</t>
        </is>
      </c>
      <c r="EH883" t="n">
        <v>99</v>
      </c>
      <c r="EI883" t="inlineStr">
        <is>
          <t>Внутренние санитарно-технические работы</t>
        </is>
      </c>
      <c r="EJ883" t="n">
        <v>1</v>
      </c>
      <c r="EK883" t="n">
        <v>65007</v>
      </c>
      <c r="EL883" t="inlineStr">
        <is>
          <t>Внутренние санитарнотехнические работы: смена труб, санприборов, запорной арматуры и другое</t>
        </is>
      </c>
      <c r="EM883" t="inlineStr">
        <is>
          <t>рФЕР-65</t>
        </is>
      </c>
      <c r="EO883" t="inlineStr"/>
      <c r="EQ883" t="n">
        <v>0</v>
      </c>
      <c r="ER883" t="n">
        <v>10.1</v>
      </c>
      <c r="ES883" t="n">
        <v>10.1</v>
      </c>
      <c r="ET883" t="n">
        <v>0</v>
      </c>
      <c r="EU883" t="n">
        <v>0</v>
      </c>
      <c r="EV883" t="n">
        <v>0</v>
      </c>
      <c r="EW883" t="n">
        <v>0</v>
      </c>
      <c r="EX883" t="n">
        <v>0</v>
      </c>
      <c r="FQ883" t="n">
        <v>0</v>
      </c>
      <c r="FR883" t="n">
        <v>0</v>
      </c>
      <c r="FS883" t="n">
        <v>0</v>
      </c>
      <c r="FX883" t="n">
        <v>103</v>
      </c>
      <c r="FY883" t="n">
        <v>52</v>
      </c>
      <c r="GA883" t="inlineStr"/>
      <c r="GD883" t="n">
        <v>1</v>
      </c>
      <c r="GF883" t="n">
        <v>1610323712</v>
      </c>
      <c r="GG883" t="n">
        <v>2</v>
      </c>
      <c r="GH883" t="n">
        <v>1</v>
      </c>
      <c r="GI883" t="n">
        <v>2</v>
      </c>
      <c r="GJ883" t="n">
        <v>0</v>
      </c>
      <c r="GK883" t="n">
        <v>0</v>
      </c>
      <c r="GL883">
        <f>ROUND(IF(AND(BH883=3,BI883=3,FS883&lt;&gt;0),P883,0),0)</f>
        <v/>
      </c>
      <c r="GM883">
        <f>ROUND(O883+X883+Y883,0)+GX883</f>
        <v/>
      </c>
      <c r="GN883">
        <f>IF(OR(BI883=0,BI883=1),GM883-GX883,0)</f>
        <v/>
      </c>
      <c r="GO883">
        <f>IF(BI883=2,GM883-GX883,0)</f>
        <v/>
      </c>
      <c r="GP883">
        <f>IF(BI883=4,GM883-GX883,0)</f>
        <v/>
      </c>
      <c r="GR883" t="n">
        <v>0</v>
      </c>
      <c r="GS883" t="n">
        <v>3</v>
      </c>
      <c r="GT883" t="n">
        <v>0</v>
      </c>
      <c r="GU883" t="inlineStr"/>
      <c r="GV883">
        <f>ROUND((GT883),2)</f>
        <v/>
      </c>
      <c r="GW883" t="n">
        <v>1</v>
      </c>
      <c r="GX883">
        <f>ROUND(HC883*I883,0)</f>
        <v/>
      </c>
      <c r="HA883" t="n">
        <v>0</v>
      </c>
      <c r="HB883" t="n">
        <v>0</v>
      </c>
      <c r="HC883">
        <f>GV883*GW883</f>
        <v/>
      </c>
      <c r="HE883" t="inlineStr"/>
      <c r="HF883" t="inlineStr"/>
      <c r="HM883" t="inlineStr"/>
      <c r="HN883" t="inlineStr">
        <is>
          <t>Пр/812-099.2-1</t>
        </is>
      </c>
      <c r="HO883" t="inlineStr">
        <is>
          <t>Пр/774-099.2</t>
        </is>
      </c>
      <c r="HP883" t="inlineStr">
        <is>
          <t>Внутренние санитарнотехнические работы: смена труб, санприборов, запорной арматуры и другое</t>
        </is>
      </c>
      <c r="HQ883" t="inlineStr">
        <is>
          <t>Внутренние санитарнотехнические работы: смена труб, санприборов, запорной арматуры и другое</t>
        </is>
      </c>
      <c r="HS883" t="n">
        <v>0</v>
      </c>
      <c r="IK883" t="n">
        <v>0</v>
      </c>
    </row>
    <row r="884">
      <c r="A884" t="n">
        <v>17</v>
      </c>
      <c r="B884" t="n">
        <v>0</v>
      </c>
      <c r="C884">
        <f>ROW(SmtRes!A359)</f>
        <v/>
      </c>
      <c r="D884">
        <f>ROW(EtalonRes!A345)</f>
        <v/>
      </c>
      <c r="E884" t="inlineStr">
        <is>
          <t>2</t>
        </is>
      </c>
      <c r="F884" t="inlineStr">
        <is>
          <t>65-16-1</t>
        </is>
      </c>
      <c r="G884" t="inlineStr">
        <is>
          <t>Смена сгонов у трубопроводов диаметром до 20 мм/ прим. муфта  GTBO 32мм</t>
        </is>
      </c>
      <c r="H884" t="inlineStr">
        <is>
          <t>100 сгонов</t>
        </is>
      </c>
      <c r="I884">
        <f>ROUND(ROUND(2/100,4),7)</f>
        <v/>
      </c>
      <c r="J884" t="n">
        <v>0</v>
      </c>
      <c r="K884">
        <f>ROUND(ROUND(2/100,4),7)</f>
        <v/>
      </c>
      <c r="O884">
        <f>ROUND(CP884,0)</f>
        <v/>
      </c>
      <c r="P884">
        <f>ROUND(CQ884*I884,0)</f>
        <v/>
      </c>
      <c r="Q884">
        <f>(ROUND((ROUND(((ET884)*I884),0)*BB884),0)+ROUND((ROUND(((AE884-(EU884))*I884),0)*BS884),0))</f>
        <v/>
      </c>
      <c r="R884">
        <f>(ROUND((ROUND(((EU884)*I884),0)*BS884),0)+ROUND((ROUND(((AE884-(EU884))*I884),0)*BS884),0))</f>
        <v/>
      </c>
      <c r="S884">
        <f>ROUND(CT884*I884,0)</f>
        <v/>
      </c>
      <c r="T884">
        <f>ROUND(CU884*I884,0)</f>
        <v/>
      </c>
      <c r="U884">
        <f>ROUND(CV884*I884,7)</f>
        <v/>
      </c>
      <c r="V884">
        <f>ROUND(CW884*I884,7)</f>
        <v/>
      </c>
      <c r="W884">
        <f>ROUND(CX884*I884,0)</f>
        <v/>
      </c>
      <c r="X884">
        <f>ROUND(CY884,0)</f>
        <v/>
      </c>
      <c r="Y884">
        <f>ROUND(CZ884,0)</f>
        <v/>
      </c>
      <c r="AA884" t="n">
        <v>78855224</v>
      </c>
      <c r="AB884">
        <f>ROUND((AC884+AD884+AF884),2)</f>
        <v/>
      </c>
      <c r="AC884">
        <f>ROUND((ES884),2)</f>
        <v/>
      </c>
      <c r="AD884">
        <f>ROUND((((ET884)-(EU884))+AE884),2)</f>
        <v/>
      </c>
      <c r="AE884">
        <f>ROUND((EU884),2)</f>
        <v/>
      </c>
      <c r="AF884">
        <f>ROUND((EV884),2)</f>
        <v/>
      </c>
      <c r="AG884">
        <f>ROUND((AP884),2)</f>
        <v/>
      </c>
      <c r="AH884">
        <f>(EW884)</f>
        <v/>
      </c>
      <c r="AI884">
        <f>(EX884)</f>
        <v/>
      </c>
      <c r="AJ884">
        <f>(AS884)</f>
        <v/>
      </c>
      <c r="AK884" t="n">
        <v>1398.54</v>
      </c>
      <c r="AL884" t="n">
        <v>1124.97</v>
      </c>
      <c r="AM884" t="n">
        <v>0.63</v>
      </c>
      <c r="AN884" t="n">
        <v>0.27</v>
      </c>
      <c r="AO884" t="n">
        <v>272.94</v>
      </c>
      <c r="AP884" t="n">
        <v>0</v>
      </c>
      <c r="AQ884" t="n">
        <v>28.7</v>
      </c>
      <c r="AR884" t="n">
        <v>0.02</v>
      </c>
      <c r="AS884" t="n">
        <v>0</v>
      </c>
      <c r="AT884" t="n">
        <v>103</v>
      </c>
      <c r="AU884" t="n">
        <v>52</v>
      </c>
      <c r="AV884" t="n">
        <v>1</v>
      </c>
      <c r="AW884" t="n">
        <v>1</v>
      </c>
      <c r="AZ884" t="n">
        <v>1</v>
      </c>
      <c r="BA884" t="n">
        <v>52.25</v>
      </c>
      <c r="BB884" t="n">
        <v>23.14</v>
      </c>
      <c r="BC884" t="n">
        <v>9.01</v>
      </c>
      <c r="BD884" t="inlineStr"/>
      <c r="BE884" t="inlineStr"/>
      <c r="BF884" t="inlineStr"/>
      <c r="BG884" t="inlineStr"/>
      <c r="BH884" t="n">
        <v>0</v>
      </c>
      <c r="BI884" t="n">
        <v>1</v>
      </c>
      <c r="BJ884" t="inlineStr">
        <is>
          <t>ТЕРр Московской обл., 65-16-1, приказ Минстроя России №675/пр от 28.02.2017 № 263/пр</t>
        </is>
      </c>
      <c r="BM884" t="n">
        <v>65008</v>
      </c>
      <c r="BN884" t="n">
        <v>0</v>
      </c>
      <c r="BO884" t="inlineStr">
        <is>
          <t>65-16-1</t>
        </is>
      </c>
      <c r="BP884" t="n">
        <v>1</v>
      </c>
      <c r="BQ884" t="n">
        <v>6</v>
      </c>
      <c r="BR884" t="n">
        <v>0</v>
      </c>
      <c r="BS884" t="n">
        <v>52.25</v>
      </c>
      <c r="BT884" t="n">
        <v>1</v>
      </c>
      <c r="BU884" t="n">
        <v>1</v>
      </c>
      <c r="BV884" t="n">
        <v>1</v>
      </c>
      <c r="BW884" t="n">
        <v>1</v>
      </c>
      <c r="BX884" t="n">
        <v>1</v>
      </c>
      <c r="BY884" t="inlineStr"/>
      <c r="BZ884" t="n">
        <v>103</v>
      </c>
      <c r="CA884" t="n">
        <v>52</v>
      </c>
      <c r="CB884" t="inlineStr"/>
      <c r="CE884" t="n">
        <v>12</v>
      </c>
      <c r="CF884" t="n">
        <v>0</v>
      </c>
      <c r="CG884" t="n">
        <v>0</v>
      </c>
      <c r="CM884" t="n">
        <v>0</v>
      </c>
      <c r="CN884" t="inlineStr"/>
      <c r="CO884" t="n">
        <v>0</v>
      </c>
      <c r="CP884">
        <f>(P884+Q884+S884)</f>
        <v/>
      </c>
      <c r="CQ884">
        <f>AC884*BC884</f>
        <v/>
      </c>
      <c r="CR884">
        <f>(ROUND((ROUND(((ET884)*1),0)*BB884),0)+ROUND((ROUND(((AE884-(EU884))*1),0)*BS884),0))</f>
        <v/>
      </c>
      <c r="CS884">
        <f>(ROUND((ROUND(((EU884)*1),0)*BS884),0)+ROUND((ROUND(((AE884-(EU884))*1),0)*BS884),0))</f>
        <v/>
      </c>
      <c r="CT884">
        <f>AF884*BA884</f>
        <v/>
      </c>
      <c r="CU884">
        <f>AG884</f>
        <v/>
      </c>
      <c r="CV884">
        <f>AH884</f>
        <v/>
      </c>
      <c r="CW884">
        <f>AI884</f>
        <v/>
      </c>
      <c r="CX884">
        <f>AJ884</f>
        <v/>
      </c>
      <c r="CY884">
        <f>(((S884+R884)*AT884)/100)</f>
        <v/>
      </c>
      <c r="CZ884">
        <f>(((S884+R884)*AU884)/100)</f>
        <v/>
      </c>
      <c r="DC884" t="inlineStr"/>
      <c r="DD884" t="inlineStr"/>
      <c r="DE884" t="inlineStr"/>
      <c r="DF884" t="inlineStr"/>
      <c r="DG884" t="inlineStr"/>
      <c r="DH884" t="inlineStr"/>
      <c r="DI884" t="inlineStr"/>
      <c r="DJ884" t="inlineStr"/>
      <c r="DK884" t="inlineStr"/>
      <c r="DL884" t="inlineStr"/>
      <c r="DM884" t="inlineStr"/>
      <c r="DN884" t="n">
        <v>0</v>
      </c>
      <c r="DO884" t="n">
        <v>0</v>
      </c>
      <c r="DP884" t="n">
        <v>1</v>
      </c>
      <c r="DQ884" t="n">
        <v>1</v>
      </c>
      <c r="DU884" t="n">
        <v>1013</v>
      </c>
      <c r="DV884" t="inlineStr">
        <is>
          <t>100 сгонов</t>
        </is>
      </c>
      <c r="DW884" t="inlineStr">
        <is>
          <t>100 сгонов</t>
        </is>
      </c>
      <c r="DX884" t="n">
        <v>1</v>
      </c>
      <c r="DZ884" t="inlineStr"/>
      <c r="EA884" t="inlineStr"/>
      <c r="EB884" t="inlineStr"/>
      <c r="EC884" t="inlineStr"/>
      <c r="EE884" t="n">
        <v>78726002</v>
      </c>
      <c r="EF884" t="n">
        <v>6</v>
      </c>
      <c r="EG884" t="inlineStr">
        <is>
          <t>Ремонтно-строительные работы</t>
        </is>
      </c>
      <c r="EH884" t="n">
        <v>99</v>
      </c>
      <c r="EI884" t="inlineStr">
        <is>
          <t>Внутренние санитарно-технические работы</t>
        </is>
      </c>
      <c r="EJ884" t="n">
        <v>1</v>
      </c>
      <c r="EK884" t="n">
        <v>65008</v>
      </c>
      <c r="EL884" t="inlineStr">
        <is>
          <t>Внутренние санитарнотехнические работы: смена труб, санприборов, запорной арматуры и другое</t>
        </is>
      </c>
      <c r="EM884" t="inlineStr">
        <is>
          <t>рФЕР-65</t>
        </is>
      </c>
      <c r="EO884" t="inlineStr"/>
      <c r="EQ884" t="n">
        <v>0</v>
      </c>
      <c r="ER884" t="n">
        <v>1398.54</v>
      </c>
      <c r="ES884" t="n">
        <v>1124.97</v>
      </c>
      <c r="ET884" t="n">
        <v>0.63</v>
      </c>
      <c r="EU884" t="n">
        <v>0.27</v>
      </c>
      <c r="EV884" t="n">
        <v>272.94</v>
      </c>
      <c r="EW884" t="n">
        <v>28.7</v>
      </c>
      <c r="EX884" t="n">
        <v>0.02</v>
      </c>
      <c r="EY884" t="n">
        <v>0</v>
      </c>
      <c r="FQ884" t="n">
        <v>0</v>
      </c>
      <c r="FR884" t="n">
        <v>0</v>
      </c>
      <c r="FS884" t="n">
        <v>0</v>
      </c>
      <c r="FX884" t="n">
        <v>103</v>
      </c>
      <c r="FY884" t="n">
        <v>52</v>
      </c>
      <c r="GA884" t="inlineStr"/>
      <c r="GD884" t="n">
        <v>1</v>
      </c>
      <c r="GF884" t="n">
        <v>733302166</v>
      </c>
      <c r="GG884" t="n">
        <v>2</v>
      </c>
      <c r="GH884" t="n">
        <v>1</v>
      </c>
      <c r="GI884" t="n">
        <v>2</v>
      </c>
      <c r="GJ884" t="n">
        <v>0</v>
      </c>
      <c r="GK884" t="n">
        <v>0</v>
      </c>
      <c r="GL884">
        <f>ROUND(IF(AND(BH884=3,BI884=3,FS884&lt;&gt;0),P884,0),0)</f>
        <v/>
      </c>
      <c r="GM884">
        <f>ROUND(O884+X884+Y884,0)+GX884</f>
        <v/>
      </c>
      <c r="GN884">
        <f>IF(OR(BI884=0,BI884=1),GM884-GX884,0)</f>
        <v/>
      </c>
      <c r="GO884">
        <f>IF(BI884=2,GM884-GX884,0)</f>
        <v/>
      </c>
      <c r="GP884">
        <f>IF(BI884=4,GM884-GX884,0)</f>
        <v/>
      </c>
      <c r="GR884" t="n">
        <v>0</v>
      </c>
      <c r="GS884" t="n">
        <v>3</v>
      </c>
      <c r="GT884" t="n">
        <v>0</v>
      </c>
      <c r="GU884" t="inlineStr"/>
      <c r="GV884">
        <f>ROUND((GT884),2)</f>
        <v/>
      </c>
      <c r="GW884" t="n">
        <v>1</v>
      </c>
      <c r="GX884">
        <f>ROUND(HC884*I884,0)</f>
        <v/>
      </c>
      <c r="HA884" t="n">
        <v>0</v>
      </c>
      <c r="HB884" t="n">
        <v>0</v>
      </c>
      <c r="HC884">
        <f>GV884*GW884</f>
        <v/>
      </c>
      <c r="HE884" t="inlineStr"/>
      <c r="HF884" t="inlineStr"/>
      <c r="HM884" t="inlineStr"/>
      <c r="HN884" t="inlineStr">
        <is>
          <t>Пр/812-099.2-1</t>
        </is>
      </c>
      <c r="HO884" t="inlineStr">
        <is>
          <t>Пр/774-099.2</t>
        </is>
      </c>
      <c r="HP884" t="inlineStr">
        <is>
          <t>Внутренние санитарнотехнические работы: смена труб, санприборов, запорной арматуры и другое</t>
        </is>
      </c>
      <c r="HQ884" t="inlineStr">
        <is>
          <t>Внутренние санитарнотехнические работы: смена труб, санприборов, запорной арматуры и другое</t>
        </is>
      </c>
      <c r="HS884" t="n">
        <v>0</v>
      </c>
      <c r="IK884" t="n">
        <v>0</v>
      </c>
    </row>
    <row r="885">
      <c r="A885" t="n">
        <v>18</v>
      </c>
      <c r="B885" t="n">
        <v>0</v>
      </c>
      <c r="C885" t="n">
        <v>359</v>
      </c>
      <c r="E885" t="inlineStr">
        <is>
          <t>2,1</t>
        </is>
      </c>
      <c r="F885" t="inlineStr">
        <is>
          <t>507-3623</t>
        </is>
      </c>
      <c r="G885" t="inlineStr">
        <is>
          <t>Тройник полипропиленовый переходной диаметром 40х32х32 мм ( 32-25-35мм)</t>
        </is>
      </c>
      <c r="H885" t="inlineStr">
        <is>
          <t>10 шт.</t>
        </is>
      </c>
      <c r="I885">
        <f>I884*J885</f>
        <v/>
      </c>
      <c r="J885" t="n">
        <v>5</v>
      </c>
      <c r="K885" t="n">
        <v>5</v>
      </c>
      <c r="O885">
        <f>ROUND(CP885,0)</f>
        <v/>
      </c>
      <c r="P885">
        <f>ROUND(CQ885*I885,0)</f>
        <v/>
      </c>
      <c r="Q885">
        <f>(ROUND((ROUND(((ET885)*I885),0)*BB885),0)+ROUND((ROUND(((AE885-(EU885))*I885),0)*BS885),0))</f>
        <v/>
      </c>
      <c r="R885">
        <f>(ROUND((ROUND(((EU885)*I885),0)*BS885),0)+ROUND((ROUND(((AE885-(EU885))*I885),0)*BS885),0))</f>
        <v/>
      </c>
      <c r="S885">
        <f>ROUND(CT885*I885,0)</f>
        <v/>
      </c>
      <c r="T885">
        <f>ROUND(CU885*I885,0)</f>
        <v/>
      </c>
      <c r="U885">
        <f>ROUND(CV885*I885,7)</f>
        <v/>
      </c>
      <c r="V885">
        <f>ROUND(CW885*I885,7)</f>
        <v/>
      </c>
      <c r="W885">
        <f>ROUND(CX885*I885,0)</f>
        <v/>
      </c>
      <c r="X885">
        <f>ROUND(CY885,0)</f>
        <v/>
      </c>
      <c r="Y885">
        <f>ROUND(CZ885,0)</f>
        <v/>
      </c>
      <c r="AA885" t="n">
        <v>78855224</v>
      </c>
      <c r="AB885">
        <f>ROUND((AC885+AD885+AF885),2)</f>
        <v/>
      </c>
      <c r="AC885">
        <f>ROUND((ES885),2)</f>
        <v/>
      </c>
      <c r="AD885">
        <f>ROUND((((ET885)-(EU885))+AE885),2)</f>
        <v/>
      </c>
      <c r="AE885">
        <f>ROUND((EU885),2)</f>
        <v/>
      </c>
      <c r="AF885">
        <f>ROUND((EV885),2)</f>
        <v/>
      </c>
      <c r="AG885">
        <f>ROUND((AP885),2)</f>
        <v/>
      </c>
      <c r="AH885">
        <f>(EW885)</f>
        <v/>
      </c>
      <c r="AI885">
        <f>(EX885)</f>
        <v/>
      </c>
      <c r="AJ885">
        <f>(AS885)</f>
        <v/>
      </c>
      <c r="AK885" t="n">
        <v>67.3</v>
      </c>
      <c r="AL885" t="n">
        <v>67.3</v>
      </c>
      <c r="AM885" t="n">
        <v>0</v>
      </c>
      <c r="AN885" t="n">
        <v>0</v>
      </c>
      <c r="AO885" t="n">
        <v>0</v>
      </c>
      <c r="AP885" t="n">
        <v>0</v>
      </c>
      <c r="AQ885" t="n">
        <v>0</v>
      </c>
      <c r="AR885" t="n">
        <v>0</v>
      </c>
      <c r="AS885" t="n">
        <v>0.03</v>
      </c>
      <c r="AT885" t="n">
        <v>103</v>
      </c>
      <c r="AU885" t="n">
        <v>52</v>
      </c>
      <c r="AV885" t="n">
        <v>1</v>
      </c>
      <c r="AW885" t="n">
        <v>1</v>
      </c>
      <c r="AZ885" t="n">
        <v>1</v>
      </c>
      <c r="BA885" t="n">
        <v>1</v>
      </c>
      <c r="BB885" t="n">
        <v>1</v>
      </c>
      <c r="BC885" t="n">
        <v>5.49</v>
      </c>
      <c r="BD885" t="inlineStr"/>
      <c r="BE885" t="inlineStr"/>
      <c r="BF885" t="inlineStr"/>
      <c r="BG885" t="inlineStr"/>
      <c r="BH885" t="n">
        <v>3</v>
      </c>
      <c r="BI885" t="n">
        <v>1</v>
      </c>
      <c r="BJ885" t="inlineStr">
        <is>
          <t>ТССЦ Московской обл., 507-3623, приказ Минстроя России №675/пр от 28.02.2017 № 258/пр</t>
        </is>
      </c>
      <c r="BM885" t="n">
        <v>65008</v>
      </c>
      <c r="BN885" t="n">
        <v>0</v>
      </c>
      <c r="BO885" t="inlineStr">
        <is>
          <t>507-3623</t>
        </is>
      </c>
      <c r="BP885" t="n">
        <v>1</v>
      </c>
      <c r="BQ885" t="n">
        <v>6</v>
      </c>
      <c r="BR885" t="n">
        <v>0</v>
      </c>
      <c r="BS885" t="n">
        <v>1</v>
      </c>
      <c r="BT885" t="n">
        <v>1</v>
      </c>
      <c r="BU885" t="n">
        <v>1</v>
      </c>
      <c r="BV885" t="n">
        <v>1</v>
      </c>
      <c r="BW885" t="n">
        <v>1</v>
      </c>
      <c r="BX885" t="n">
        <v>1</v>
      </c>
      <c r="BY885" t="inlineStr"/>
      <c r="BZ885" t="n">
        <v>103</v>
      </c>
      <c r="CA885" t="n">
        <v>52</v>
      </c>
      <c r="CB885" t="inlineStr"/>
      <c r="CE885" t="n">
        <v>12</v>
      </c>
      <c r="CF885" t="n">
        <v>0</v>
      </c>
      <c r="CG885" t="n">
        <v>0</v>
      </c>
      <c r="CM885" t="n">
        <v>0</v>
      </c>
      <c r="CN885" t="inlineStr"/>
      <c r="CO885" t="n">
        <v>0</v>
      </c>
      <c r="CP885">
        <f>(P885+Q885+S885)</f>
        <v/>
      </c>
      <c r="CQ885">
        <f>AC885*BC885</f>
        <v/>
      </c>
      <c r="CR885">
        <f>(ROUND((ROUND(((ET885)*1),0)*BB885),0)+ROUND((ROUND(((AE885-(EU885))*1),0)*BS885),0))</f>
        <v/>
      </c>
      <c r="CS885">
        <f>(ROUND((ROUND(((EU885)*1),0)*BS885),0)+ROUND((ROUND(((AE885-(EU885))*1),0)*BS885),0))</f>
        <v/>
      </c>
      <c r="CT885">
        <f>AF885*BA885</f>
        <v/>
      </c>
      <c r="CU885">
        <f>AG885</f>
        <v/>
      </c>
      <c r="CV885">
        <f>AH885</f>
        <v/>
      </c>
      <c r="CW885">
        <f>AI885</f>
        <v/>
      </c>
      <c r="CX885">
        <f>AJ885</f>
        <v/>
      </c>
      <c r="CY885">
        <f>(((S885+R885)*AT885)/100)</f>
        <v/>
      </c>
      <c r="CZ885">
        <f>(((S885+R885)*AU885)/100)</f>
        <v/>
      </c>
      <c r="DC885" t="inlineStr"/>
      <c r="DD885" t="inlineStr"/>
      <c r="DE885" t="inlineStr"/>
      <c r="DF885" t="inlineStr"/>
      <c r="DG885" t="inlineStr"/>
      <c r="DH885" t="inlineStr"/>
      <c r="DI885" t="inlineStr"/>
      <c r="DJ885" t="inlineStr"/>
      <c r="DK885" t="inlineStr"/>
      <c r="DL885" t="inlineStr"/>
      <c r="DM885" t="inlineStr"/>
      <c r="DN885" t="n">
        <v>0</v>
      </c>
      <c r="DO885" t="n">
        <v>0</v>
      </c>
      <c r="DP885" t="n">
        <v>1</v>
      </c>
      <c r="DQ885" t="n">
        <v>1</v>
      </c>
      <c r="DU885" t="n">
        <v>1010</v>
      </c>
      <c r="DV885" t="inlineStr">
        <is>
          <t>10 шт.</t>
        </is>
      </c>
      <c r="DW885" t="inlineStr">
        <is>
          <t>10 шт.</t>
        </is>
      </c>
      <c r="DX885" t="n">
        <v>10</v>
      </c>
      <c r="DZ885" t="inlineStr"/>
      <c r="EA885" t="inlineStr"/>
      <c r="EB885" t="inlineStr"/>
      <c r="EC885" t="inlineStr"/>
      <c r="EE885" t="n">
        <v>78726002</v>
      </c>
      <c r="EF885" t="n">
        <v>6</v>
      </c>
      <c r="EG885" t="inlineStr">
        <is>
          <t>Ремонтно-строительные работы</t>
        </is>
      </c>
      <c r="EH885" t="n">
        <v>99</v>
      </c>
      <c r="EI885" t="inlineStr">
        <is>
          <t>Внутренние санитарно-технические работы</t>
        </is>
      </c>
      <c r="EJ885" t="n">
        <v>1</v>
      </c>
      <c r="EK885" t="n">
        <v>65008</v>
      </c>
      <c r="EL885" t="inlineStr">
        <is>
          <t>Внутренние санитарнотехнические работы: смена труб, санприборов, запорной арматуры и другое</t>
        </is>
      </c>
      <c r="EM885" t="inlineStr">
        <is>
          <t>рФЕР-65</t>
        </is>
      </c>
      <c r="EO885" t="inlineStr"/>
      <c r="EQ885" t="n">
        <v>0</v>
      </c>
      <c r="ER885" t="n">
        <v>67.3</v>
      </c>
      <c r="ES885" t="n">
        <v>67.3</v>
      </c>
      <c r="ET885" t="n">
        <v>0</v>
      </c>
      <c r="EU885" t="n">
        <v>0</v>
      </c>
      <c r="EV885" t="n">
        <v>0</v>
      </c>
      <c r="EW885" t="n">
        <v>0</v>
      </c>
      <c r="EX885" t="n">
        <v>0</v>
      </c>
      <c r="FQ885" t="n">
        <v>0</v>
      </c>
      <c r="FR885" t="n">
        <v>0</v>
      </c>
      <c r="FS885" t="n">
        <v>0</v>
      </c>
      <c r="FX885" t="n">
        <v>103</v>
      </c>
      <c r="FY885" t="n">
        <v>52</v>
      </c>
      <c r="GA885" t="inlineStr"/>
      <c r="GD885" t="n">
        <v>1</v>
      </c>
      <c r="GF885" t="n">
        <v>1009201826</v>
      </c>
      <c r="GG885" t="n">
        <v>2</v>
      </c>
      <c r="GH885" t="n">
        <v>1</v>
      </c>
      <c r="GI885" t="n">
        <v>2</v>
      </c>
      <c r="GJ885" t="n">
        <v>0</v>
      </c>
      <c r="GK885" t="n">
        <v>0</v>
      </c>
      <c r="GL885">
        <f>ROUND(IF(AND(BH885=3,BI885=3,FS885&lt;&gt;0),P885,0),0)</f>
        <v/>
      </c>
      <c r="GM885">
        <f>ROUND(O885+X885+Y885,0)+GX885</f>
        <v/>
      </c>
      <c r="GN885">
        <f>IF(OR(BI885=0,BI885=1),GM885-GX885,0)</f>
        <v/>
      </c>
      <c r="GO885">
        <f>IF(BI885=2,GM885-GX885,0)</f>
        <v/>
      </c>
      <c r="GP885">
        <f>IF(BI885=4,GM885-GX885,0)</f>
        <v/>
      </c>
      <c r="GR885" t="n">
        <v>0</v>
      </c>
      <c r="GS885" t="n">
        <v>3</v>
      </c>
      <c r="GT885" t="n">
        <v>0</v>
      </c>
      <c r="GU885" t="inlineStr"/>
      <c r="GV885">
        <f>ROUND((GT885),2)</f>
        <v/>
      </c>
      <c r="GW885" t="n">
        <v>1</v>
      </c>
      <c r="GX885">
        <f>ROUND(HC885*I885,0)</f>
        <v/>
      </c>
      <c r="HA885" t="n">
        <v>0</v>
      </c>
      <c r="HB885" t="n">
        <v>0</v>
      </c>
      <c r="HC885">
        <f>GV885*GW885</f>
        <v/>
      </c>
      <c r="HE885" t="inlineStr"/>
      <c r="HF885" t="inlineStr"/>
      <c r="HM885" t="inlineStr"/>
      <c r="HN885" t="inlineStr">
        <is>
          <t>Пр/812-099.2-1</t>
        </is>
      </c>
      <c r="HO885" t="inlineStr">
        <is>
          <t>Пр/774-099.2</t>
        </is>
      </c>
      <c r="HP885" t="inlineStr">
        <is>
          <t>Внутренние санитарнотехнические работы: смена труб, санприборов, запорной арматуры и другое</t>
        </is>
      </c>
      <c r="HQ885" t="inlineStr">
        <is>
          <t>Внутренние санитарнотехнические работы: смена труб, санприборов, запорной арматуры и другое</t>
        </is>
      </c>
      <c r="HS885" t="n">
        <v>0</v>
      </c>
      <c r="IK885" t="n">
        <v>0</v>
      </c>
    </row>
    <row r="886">
      <c r="A886" t="n">
        <v>18</v>
      </c>
      <c r="B886" t="n">
        <v>0</v>
      </c>
      <c r="C886" t="n">
        <v>357</v>
      </c>
      <c r="E886" t="inlineStr">
        <is>
          <t>2,2</t>
        </is>
      </c>
      <c r="F886" t="inlineStr">
        <is>
          <t>302-0065</t>
        </is>
      </c>
      <c r="G886" t="inlineStr">
        <is>
          <t>Кран шаровый муфтовый Valtec для воды диаметром 32 мм, тип в/в</t>
        </is>
      </c>
      <c r="H886" t="inlineStr">
        <is>
          <t>шт.</t>
        </is>
      </c>
      <c r="I886">
        <f>I884*J886</f>
        <v/>
      </c>
      <c r="J886" t="n">
        <v>50</v>
      </c>
      <c r="K886" t="n">
        <v>50</v>
      </c>
      <c r="O886">
        <f>ROUND(CP886,0)</f>
        <v/>
      </c>
      <c r="P886">
        <f>ROUND(CQ886*I886,0)</f>
        <v/>
      </c>
      <c r="Q886">
        <f>(ROUND((ROUND(((ET886)*I886),0)*BB886),0)+ROUND((ROUND(((AE886-(EU886))*I886),0)*BS886),0))</f>
        <v/>
      </c>
      <c r="R886">
        <f>(ROUND((ROUND(((EU886)*I886),0)*BS886),0)+ROUND((ROUND(((AE886-(EU886))*I886),0)*BS886),0))</f>
        <v/>
      </c>
      <c r="S886">
        <f>ROUND(CT886*I886,0)</f>
        <v/>
      </c>
      <c r="T886">
        <f>ROUND(CU886*I886,0)</f>
        <v/>
      </c>
      <c r="U886">
        <f>ROUND(CV886*I886,7)</f>
        <v/>
      </c>
      <c r="V886">
        <f>ROUND(CW886*I886,7)</f>
        <v/>
      </c>
      <c r="W886">
        <f>ROUND(CX886*I886,0)</f>
        <v/>
      </c>
      <c r="X886">
        <f>ROUND(CY886,0)</f>
        <v/>
      </c>
      <c r="Y886">
        <f>ROUND(CZ886,0)</f>
        <v/>
      </c>
      <c r="AA886" t="n">
        <v>78855224</v>
      </c>
      <c r="AB886">
        <f>ROUND((AC886+AD886+AF886),2)</f>
        <v/>
      </c>
      <c r="AC886">
        <f>ROUND((ES886),2)</f>
        <v/>
      </c>
      <c r="AD886">
        <f>ROUND((((ET886)-(EU886))+AE886),2)</f>
        <v/>
      </c>
      <c r="AE886">
        <f>ROUND((EU886),2)</f>
        <v/>
      </c>
      <c r="AF886">
        <f>ROUND((EV886),2)</f>
        <v/>
      </c>
      <c r="AG886">
        <f>ROUND((AP886),2)</f>
        <v/>
      </c>
      <c r="AH886">
        <f>(EW886)</f>
        <v/>
      </c>
      <c r="AI886">
        <f>(EX886)</f>
        <v/>
      </c>
      <c r="AJ886">
        <f>(AS886)</f>
        <v/>
      </c>
      <c r="AK886" t="n">
        <v>106.72</v>
      </c>
      <c r="AL886" t="n">
        <v>106.72</v>
      </c>
      <c r="AM886" t="n">
        <v>0</v>
      </c>
      <c r="AN886" t="n">
        <v>0</v>
      </c>
      <c r="AO886" t="n">
        <v>0</v>
      </c>
      <c r="AP886" t="n">
        <v>0</v>
      </c>
      <c r="AQ886" t="n">
        <v>0</v>
      </c>
      <c r="AR886" t="n">
        <v>0</v>
      </c>
      <c r="AS886" t="n">
        <v>0.03</v>
      </c>
      <c r="AT886" t="n">
        <v>103</v>
      </c>
      <c r="AU886" t="n">
        <v>52</v>
      </c>
      <c r="AV886" t="n">
        <v>1</v>
      </c>
      <c r="AW886" t="n">
        <v>1</v>
      </c>
      <c r="AZ886" t="n">
        <v>1</v>
      </c>
      <c r="BA886" t="n">
        <v>1</v>
      </c>
      <c r="BB886" t="n">
        <v>1</v>
      </c>
      <c r="BC886" t="n">
        <v>14.25</v>
      </c>
      <c r="BD886" t="inlineStr"/>
      <c r="BE886" t="inlineStr"/>
      <c r="BF886" t="inlineStr"/>
      <c r="BG886" t="inlineStr"/>
      <c r="BH886" t="n">
        <v>3</v>
      </c>
      <c r="BI886" t="n">
        <v>1</v>
      </c>
      <c r="BJ886" t="inlineStr">
        <is>
          <t>ТССЦ Московской обл., 302-0065, приказ Минстроя России №675/пр от 28.02.2017 № 256/пр</t>
        </is>
      </c>
      <c r="BM886" t="n">
        <v>65008</v>
      </c>
      <c r="BN886" t="n">
        <v>0</v>
      </c>
      <c r="BO886" t="inlineStr">
        <is>
          <t>302-0065</t>
        </is>
      </c>
      <c r="BP886" t="n">
        <v>1</v>
      </c>
      <c r="BQ886" t="n">
        <v>6</v>
      </c>
      <c r="BR886" t="n">
        <v>0</v>
      </c>
      <c r="BS886" t="n">
        <v>1</v>
      </c>
      <c r="BT886" t="n">
        <v>1</v>
      </c>
      <c r="BU886" t="n">
        <v>1</v>
      </c>
      <c r="BV886" t="n">
        <v>1</v>
      </c>
      <c r="BW886" t="n">
        <v>1</v>
      </c>
      <c r="BX886" t="n">
        <v>1</v>
      </c>
      <c r="BY886" t="inlineStr"/>
      <c r="BZ886" t="n">
        <v>103</v>
      </c>
      <c r="CA886" t="n">
        <v>52</v>
      </c>
      <c r="CB886" t="inlineStr"/>
      <c r="CE886" t="n">
        <v>12</v>
      </c>
      <c r="CF886" t="n">
        <v>0</v>
      </c>
      <c r="CG886" t="n">
        <v>0</v>
      </c>
      <c r="CM886" t="n">
        <v>0</v>
      </c>
      <c r="CN886" t="inlineStr"/>
      <c r="CO886" t="n">
        <v>0</v>
      </c>
      <c r="CP886">
        <f>(P886+Q886+S886)</f>
        <v/>
      </c>
      <c r="CQ886">
        <f>AC886*BC886</f>
        <v/>
      </c>
      <c r="CR886">
        <f>(ROUND((ROUND(((ET886)*1),0)*BB886),0)+ROUND((ROUND(((AE886-(EU886))*1),0)*BS886),0))</f>
        <v/>
      </c>
      <c r="CS886">
        <f>(ROUND((ROUND(((EU886)*1),0)*BS886),0)+ROUND((ROUND(((AE886-(EU886))*1),0)*BS886),0))</f>
        <v/>
      </c>
      <c r="CT886">
        <f>AF886*BA886</f>
        <v/>
      </c>
      <c r="CU886">
        <f>AG886</f>
        <v/>
      </c>
      <c r="CV886">
        <f>AH886</f>
        <v/>
      </c>
      <c r="CW886">
        <f>AI886</f>
        <v/>
      </c>
      <c r="CX886">
        <f>AJ886</f>
        <v/>
      </c>
      <c r="CY886">
        <f>(((S886+R886)*AT886)/100)</f>
        <v/>
      </c>
      <c r="CZ886">
        <f>(((S886+R886)*AU886)/100)</f>
        <v/>
      </c>
      <c r="DC886" t="inlineStr"/>
      <c r="DD886" t="inlineStr"/>
      <c r="DE886" t="inlineStr"/>
      <c r="DF886" t="inlineStr"/>
      <c r="DG886" t="inlineStr"/>
      <c r="DH886" t="inlineStr"/>
      <c r="DI886" t="inlineStr"/>
      <c r="DJ886" t="inlineStr"/>
      <c r="DK886" t="inlineStr"/>
      <c r="DL886" t="inlineStr"/>
      <c r="DM886" t="inlineStr"/>
      <c r="DN886" t="n">
        <v>0</v>
      </c>
      <c r="DO886" t="n">
        <v>0</v>
      </c>
      <c r="DP886" t="n">
        <v>1</v>
      </c>
      <c r="DQ886" t="n">
        <v>1</v>
      </c>
      <c r="DU886" t="n">
        <v>1010</v>
      </c>
      <c r="DV886" t="inlineStr">
        <is>
          <t>шт.</t>
        </is>
      </c>
      <c r="DW886" t="inlineStr">
        <is>
          <t>шт.</t>
        </is>
      </c>
      <c r="DX886" t="n">
        <v>1</v>
      </c>
      <c r="DZ886" t="inlineStr"/>
      <c r="EA886" t="inlineStr"/>
      <c r="EB886" t="inlineStr"/>
      <c r="EC886" t="inlineStr"/>
      <c r="EE886" t="n">
        <v>78726002</v>
      </c>
      <c r="EF886" t="n">
        <v>6</v>
      </c>
      <c r="EG886" t="inlineStr">
        <is>
          <t>Ремонтно-строительные работы</t>
        </is>
      </c>
      <c r="EH886" t="n">
        <v>99</v>
      </c>
      <c r="EI886" t="inlineStr">
        <is>
          <t>Внутренние санитарно-технические работы</t>
        </is>
      </c>
      <c r="EJ886" t="n">
        <v>1</v>
      </c>
      <c r="EK886" t="n">
        <v>65008</v>
      </c>
      <c r="EL886" t="inlineStr">
        <is>
          <t>Внутренние санитарнотехнические работы: смена труб, санприборов, запорной арматуры и другое</t>
        </is>
      </c>
      <c r="EM886" t="inlineStr">
        <is>
          <t>рФЕР-65</t>
        </is>
      </c>
      <c r="EO886" t="inlineStr"/>
      <c r="EQ886" t="n">
        <v>0</v>
      </c>
      <c r="ER886" t="n">
        <v>106.72</v>
      </c>
      <c r="ES886" t="n">
        <v>106.72</v>
      </c>
      <c r="ET886" t="n">
        <v>0</v>
      </c>
      <c r="EU886" t="n">
        <v>0</v>
      </c>
      <c r="EV886" t="n">
        <v>0</v>
      </c>
      <c r="EW886" t="n">
        <v>0</v>
      </c>
      <c r="EX886" t="n">
        <v>0</v>
      </c>
      <c r="FQ886" t="n">
        <v>0</v>
      </c>
      <c r="FR886" t="n">
        <v>0</v>
      </c>
      <c r="FS886" t="n">
        <v>0</v>
      </c>
      <c r="FX886" t="n">
        <v>103</v>
      </c>
      <c r="FY886" t="n">
        <v>52</v>
      </c>
      <c r="GA886" t="inlineStr"/>
      <c r="GD886" t="n">
        <v>1</v>
      </c>
      <c r="GF886" t="n">
        <v>535473645</v>
      </c>
      <c r="GG886" t="n">
        <v>2</v>
      </c>
      <c r="GH886" t="n">
        <v>1</v>
      </c>
      <c r="GI886" t="n">
        <v>2</v>
      </c>
      <c r="GJ886" t="n">
        <v>0</v>
      </c>
      <c r="GK886" t="n">
        <v>0</v>
      </c>
      <c r="GL886">
        <f>ROUND(IF(AND(BH886=3,BI886=3,FS886&lt;&gt;0),P886,0),0)</f>
        <v/>
      </c>
      <c r="GM886">
        <f>ROUND(O886+X886+Y886,0)+GX886</f>
        <v/>
      </c>
      <c r="GN886">
        <f>IF(OR(BI886=0,BI886=1),GM886-GX886,0)</f>
        <v/>
      </c>
      <c r="GO886">
        <f>IF(BI886=2,GM886-GX886,0)</f>
        <v/>
      </c>
      <c r="GP886">
        <f>IF(BI886=4,GM886-GX886,0)</f>
        <v/>
      </c>
      <c r="GR886" t="n">
        <v>0</v>
      </c>
      <c r="GS886" t="n">
        <v>3</v>
      </c>
      <c r="GT886" t="n">
        <v>0</v>
      </c>
      <c r="GU886" t="inlineStr"/>
      <c r="GV886">
        <f>ROUND((GT886),2)</f>
        <v/>
      </c>
      <c r="GW886" t="n">
        <v>1</v>
      </c>
      <c r="GX886">
        <f>ROUND(HC886*I886,0)</f>
        <v/>
      </c>
      <c r="HA886" t="n">
        <v>0</v>
      </c>
      <c r="HB886" t="n">
        <v>0</v>
      </c>
      <c r="HC886">
        <f>GV886*GW886</f>
        <v/>
      </c>
      <c r="HE886" t="inlineStr"/>
      <c r="HF886" t="inlineStr"/>
      <c r="HM886" t="inlineStr"/>
      <c r="HN886" t="inlineStr">
        <is>
          <t>Пр/812-099.2-1</t>
        </is>
      </c>
      <c r="HO886" t="inlineStr">
        <is>
          <t>Пр/774-099.2</t>
        </is>
      </c>
      <c r="HP886" t="inlineStr">
        <is>
          <t>Внутренние санитарнотехнические работы: смена труб, санприборов, запорной арматуры и другое</t>
        </is>
      </c>
      <c r="HQ886" t="inlineStr">
        <is>
          <t>Внутренние санитарнотехнические работы: смена труб, санприборов, запорной арматуры и другое</t>
        </is>
      </c>
      <c r="HS886" t="n">
        <v>0</v>
      </c>
      <c r="IK886" t="n">
        <v>0</v>
      </c>
    </row>
    <row r="887"/>
    <row r="888">
      <c r="A888" s="358" t="n">
        <v>51</v>
      </c>
      <c r="B888" s="358">
        <f>B878</f>
        <v/>
      </c>
      <c r="C888" s="358">
        <f>A878</f>
        <v/>
      </c>
      <c r="D888" s="358">
        <f>ROW(A878)</f>
        <v/>
      </c>
      <c r="E888" s="358" t="n"/>
      <c r="F888" s="358">
        <f>IF(F878&lt;&gt;"",F878,"")</f>
        <v/>
      </c>
      <c r="G888" s="358">
        <f>IF(G878&lt;&gt;"",G878,"")</f>
        <v/>
      </c>
      <c r="H888" s="358" t="n">
        <v>0</v>
      </c>
      <c r="I888" s="358" t="n"/>
      <c r="J888" s="358" t="n"/>
      <c r="K888" s="358" t="n"/>
      <c r="L888" s="358" t="n"/>
      <c r="M888" s="358" t="n"/>
      <c r="N888" s="358" t="n"/>
      <c r="O888" s="358" t="n">
        <v>0</v>
      </c>
      <c r="P888" s="358" t="n">
        <v>0</v>
      </c>
      <c r="Q888" s="358" t="n">
        <v>0</v>
      </c>
      <c r="R888" s="358" t="n">
        <v>0</v>
      </c>
      <c r="S888" s="358" t="n">
        <v>0</v>
      </c>
      <c r="T888" s="358" t="n">
        <v>0</v>
      </c>
      <c r="U888" s="358" t="n">
        <v>0</v>
      </c>
      <c r="V888" s="358" t="n">
        <v>0</v>
      </c>
      <c r="W888" s="358" t="n">
        <v>0</v>
      </c>
      <c r="X888" s="358" t="n">
        <v>0</v>
      </c>
      <c r="Y888" s="358" t="n">
        <v>0</v>
      </c>
      <c r="Z888" s="358" t="n"/>
      <c r="AA888" s="358" t="n"/>
      <c r="AB888" s="358" t="n"/>
      <c r="AC888" s="358" t="n"/>
      <c r="AD888" s="358" t="n"/>
      <c r="AE888" s="358" t="n"/>
      <c r="AF888" s="358" t="n"/>
      <c r="AG888" s="358" t="n"/>
      <c r="AH888" s="358" t="n"/>
      <c r="AI888" s="358" t="n"/>
      <c r="AJ888" s="358" t="n"/>
      <c r="AK888" s="358" t="n"/>
      <c r="AL888" s="358" t="n"/>
      <c r="AM888" s="358" t="n"/>
      <c r="AN888" s="358" t="n"/>
      <c r="AO888" s="358">
        <f>ROUND(BX888,0)</f>
        <v/>
      </c>
      <c r="AP888" s="358">
        <f>ROUND(BY888,0)</f>
        <v/>
      </c>
      <c r="AQ888" s="358">
        <f>ROUND(BZ888,0)</f>
        <v/>
      </c>
      <c r="AR888" s="358">
        <f>ROUND(CA888,0)</f>
        <v/>
      </c>
      <c r="AS888" s="358">
        <f>ROUND(CB888,0)</f>
        <v/>
      </c>
      <c r="AT888" s="358">
        <f>ROUND(CC888,0)</f>
        <v/>
      </c>
      <c r="AU888" s="358">
        <f>ROUND(CD888,0)</f>
        <v/>
      </c>
      <c r="AV888" s="358">
        <f>ROUND(CE888,0)</f>
        <v/>
      </c>
      <c r="AW888" s="358">
        <f>ROUND(CF888,0)</f>
        <v/>
      </c>
      <c r="AX888" s="358">
        <f>ROUND(CG888,0)</f>
        <v/>
      </c>
      <c r="AY888" s="358">
        <f>ROUND(CH888,0)</f>
        <v/>
      </c>
      <c r="AZ888" s="358">
        <f>ROUND(CI888,0)</f>
        <v/>
      </c>
      <c r="BA888" s="358">
        <f>ROUND(CJ888,0)</f>
        <v/>
      </c>
      <c r="BB888" s="358">
        <f>ROUND(CK888,0)</f>
        <v/>
      </c>
      <c r="BC888" s="358">
        <f>ROUND(CL888,0)</f>
        <v/>
      </c>
      <c r="BD888" s="358">
        <f>ROUND(CM888,0)</f>
        <v/>
      </c>
      <c r="BE888" s="358" t="n"/>
      <c r="BF888" s="358" t="n"/>
      <c r="BG888" s="358" t="n"/>
      <c r="BH888" s="358" t="n"/>
      <c r="BI888" s="358" t="n"/>
      <c r="BJ888" s="358" t="n"/>
      <c r="BK888" s="358" t="n"/>
      <c r="BL888" s="358" t="n"/>
      <c r="BM888" s="358" t="n"/>
      <c r="BN888" s="358" t="n"/>
      <c r="BO888" s="358" t="n"/>
      <c r="BP888" s="358" t="n"/>
      <c r="BQ888" s="358" t="n"/>
      <c r="BR888" s="358" t="n"/>
      <c r="BS888" s="358" t="n"/>
      <c r="BT888" s="358" t="n"/>
      <c r="BU888" s="358" t="n"/>
      <c r="BV888" s="358" t="n"/>
      <c r="BW888" s="358" t="n"/>
      <c r="BX888" s="358" t="n"/>
      <c r="BY888" s="358" t="n"/>
      <c r="BZ888" s="358" t="n"/>
      <c r="CA888" s="358" t="n"/>
      <c r="CB888" s="358" t="n"/>
      <c r="CC888" s="358" t="n"/>
      <c r="CD888" s="358" t="n"/>
      <c r="CE888" s="358" t="n"/>
      <c r="CF888" s="358" t="n"/>
      <c r="CG888" s="358" t="n"/>
      <c r="CH888" s="358" t="n"/>
      <c r="CI888" s="358" t="n"/>
      <c r="CJ888" s="358" t="n"/>
      <c r="CK888" s="358" t="n"/>
      <c r="CL888" s="358" t="n"/>
      <c r="CM888" s="358" t="n"/>
      <c r="CN888" s="358" t="n"/>
      <c r="CO888" s="358" t="n"/>
      <c r="CP888" s="358" t="n"/>
      <c r="CQ888" s="358" t="n"/>
      <c r="CR888" s="358" t="n"/>
      <c r="CS888" s="358" t="n"/>
      <c r="CT888" s="358" t="n"/>
      <c r="CU888" s="358" t="n"/>
      <c r="CV888" s="358" t="n"/>
      <c r="CW888" s="358" t="n"/>
      <c r="CX888" s="358" t="n"/>
      <c r="CY888" s="358" t="n"/>
      <c r="CZ888" s="358" t="n"/>
      <c r="DA888" s="358" t="n"/>
      <c r="DB888" s="358" t="n"/>
      <c r="DC888" s="358" t="n"/>
      <c r="DD888" s="358" t="n"/>
      <c r="DE888" s="358" t="n"/>
      <c r="DF888" s="358" t="n"/>
      <c r="DG888" s="359" t="n"/>
      <c r="DH888" s="359" t="n"/>
      <c r="DI888" s="359" t="n"/>
      <c r="DJ888" s="359" t="n"/>
      <c r="DK888" s="359" t="n"/>
      <c r="DL888" s="359" t="n"/>
      <c r="DM888" s="359" t="n"/>
      <c r="DN888" s="359" t="n"/>
      <c r="DO888" s="359" t="n"/>
      <c r="DP888" s="359" t="n"/>
      <c r="DQ888" s="359" t="n"/>
      <c r="DR888" s="359" t="n"/>
      <c r="DS888" s="359" t="n"/>
      <c r="DT888" s="359" t="n"/>
      <c r="DU888" s="359" t="n"/>
      <c r="DV888" s="359" t="n"/>
      <c r="DW888" s="359" t="n"/>
      <c r="DX888" s="359" t="n"/>
      <c r="DY888" s="359" t="n"/>
      <c r="DZ888" s="359" t="n"/>
      <c r="EA888" s="359" t="n"/>
      <c r="EB888" s="359" t="n"/>
      <c r="EC888" s="359" t="n"/>
      <c r="ED888" s="359" t="n"/>
      <c r="EE888" s="359" t="n"/>
      <c r="EF888" s="359" t="n"/>
      <c r="EG888" s="359" t="n"/>
      <c r="EH888" s="359" t="n"/>
      <c r="EI888" s="359" t="n"/>
      <c r="EJ888" s="359" t="n"/>
      <c r="EK888" s="359" t="n"/>
      <c r="EL888" s="359" t="n"/>
      <c r="EM888" s="359" t="n"/>
      <c r="EN888" s="359" t="n"/>
      <c r="EO888" s="359" t="n"/>
      <c r="EP888" s="359" t="n"/>
      <c r="EQ888" s="359" t="n"/>
      <c r="ER888" s="359" t="n"/>
      <c r="ES888" s="359" t="n"/>
      <c r="ET888" s="359" t="n"/>
      <c r="EU888" s="359" t="n"/>
      <c r="EV888" s="359" t="n"/>
      <c r="EW888" s="359" t="n"/>
      <c r="EX888" s="359" t="n"/>
      <c r="EY888" s="359" t="n"/>
      <c r="EZ888" s="359" t="n"/>
      <c r="FA888" s="359" t="n"/>
      <c r="FB888" s="359" t="n"/>
      <c r="FC888" s="359" t="n"/>
      <c r="FD888" s="359" t="n"/>
      <c r="FE888" s="359" t="n"/>
      <c r="FF888" s="359" t="n"/>
      <c r="FG888" s="359" t="n"/>
      <c r="FH888" s="359" t="n"/>
      <c r="FI888" s="359" t="n"/>
      <c r="FJ888" s="359" t="n"/>
      <c r="FK888" s="359" t="n"/>
      <c r="FL888" s="359" t="n"/>
      <c r="FM888" s="359" t="n"/>
      <c r="FN888" s="359" t="n"/>
      <c r="FO888" s="359" t="n"/>
      <c r="FP888" s="359" t="n"/>
      <c r="FQ888" s="359" t="n"/>
      <c r="FR888" s="359" t="n"/>
      <c r="FS888" s="359" t="n"/>
      <c r="FT888" s="359" t="n"/>
      <c r="FU888" s="359" t="n"/>
      <c r="FV888" s="359" t="n"/>
      <c r="FW888" s="359" t="n"/>
      <c r="FX888" s="359" t="n"/>
      <c r="FY888" s="359" t="n"/>
      <c r="FZ888" s="359" t="n"/>
      <c r="GA888" s="359" t="n"/>
      <c r="GB888" s="359" t="n"/>
      <c r="GC888" s="359" t="n"/>
      <c r="GD888" s="359" t="n"/>
      <c r="GE888" s="359" t="n"/>
      <c r="GF888" s="359" t="n"/>
      <c r="GG888" s="359" t="n"/>
      <c r="GH888" s="359" t="n"/>
      <c r="GI888" s="359" t="n"/>
      <c r="GJ888" s="359" t="n"/>
      <c r="GK888" s="359" t="n"/>
      <c r="GL888" s="359" t="n"/>
      <c r="GM888" s="359" t="n"/>
      <c r="GN888" s="359" t="n"/>
      <c r="GO888" s="359" t="n"/>
      <c r="GP888" s="359" t="n"/>
      <c r="GQ888" s="359" t="n"/>
      <c r="GR888" s="359" t="n"/>
      <c r="GS888" s="359" t="n"/>
      <c r="GT888" s="359" t="n"/>
      <c r="GU888" s="359" t="n"/>
      <c r="GV888" s="359" t="n"/>
      <c r="GW888" s="359" t="n"/>
      <c r="GX888" s="359" t="n">
        <v>0</v>
      </c>
    </row>
    <row r="889"/>
    <row r="890">
      <c r="A890" s="360" t="n">
        <v>50</v>
      </c>
      <c r="B890" s="360" t="n">
        <v>0</v>
      </c>
      <c r="C890" s="360" t="n">
        <v>0</v>
      </c>
      <c r="D890" s="360" t="n">
        <v>1</v>
      </c>
      <c r="E890" s="360" t="n">
        <v>201</v>
      </c>
      <c r="F890" s="360">
        <f>ROUND(Source!O888,O890)</f>
        <v/>
      </c>
      <c r="G890" s="360" t="inlineStr">
        <is>
          <t>ПЗ</t>
        </is>
      </c>
      <c r="H890" s="360" t="inlineStr">
        <is>
          <t>Прямые затраты</t>
        </is>
      </c>
      <c r="I890" s="360" t="n"/>
      <c r="J890" s="360" t="n"/>
      <c r="K890" s="360" t="n">
        <v>201</v>
      </c>
      <c r="L890" s="360" t="n">
        <v>1</v>
      </c>
      <c r="M890" s="360" t="n">
        <v>3</v>
      </c>
      <c r="N890" s="360" t="inlineStr"/>
      <c r="O890" s="360" t="n">
        <v>0</v>
      </c>
      <c r="P890" s="360" t="n"/>
      <c r="Q890" s="360" t="n"/>
      <c r="R890" s="360" t="n"/>
      <c r="S890" s="360" t="n"/>
      <c r="T890" s="360" t="n"/>
      <c r="U890" s="360" t="n"/>
      <c r="V890" s="360" t="n"/>
      <c r="W890" s="360" t="n">
        <v>0</v>
      </c>
      <c r="X890" s="360" t="n">
        <v>1</v>
      </c>
      <c r="Y890" s="360" t="n">
        <v>0</v>
      </c>
      <c r="Z890" s="360" t="n"/>
      <c r="AA890" s="360" t="n"/>
      <c r="AB890" s="360" t="n"/>
    </row>
    <row r="891">
      <c r="A891" s="360" t="n">
        <v>50</v>
      </c>
      <c r="B891" s="360" t="n">
        <v>0</v>
      </c>
      <c r="C891" s="360" t="n">
        <v>0</v>
      </c>
      <c r="D891" s="360" t="n">
        <v>1</v>
      </c>
      <c r="E891" s="360" t="n">
        <v>202</v>
      </c>
      <c r="F891" s="360">
        <f>ROUND(Source!P888,O891)</f>
        <v/>
      </c>
      <c r="G891" s="360" t="inlineStr">
        <is>
          <t>СтМатОб</t>
        </is>
      </c>
      <c r="H891" s="360" t="inlineStr">
        <is>
          <t>Стоимость материальных ресурсов (всего)</t>
        </is>
      </c>
      <c r="I891" s="360" t="n"/>
      <c r="J891" s="360" t="n"/>
      <c r="K891" s="360" t="n">
        <v>202</v>
      </c>
      <c r="L891" s="360" t="n">
        <v>2</v>
      </c>
      <c r="M891" s="360" t="n">
        <v>3</v>
      </c>
      <c r="N891" s="360" t="inlineStr"/>
      <c r="O891" s="360" t="n">
        <v>0</v>
      </c>
      <c r="P891" s="360" t="n"/>
      <c r="Q891" s="360" t="n"/>
      <c r="R891" s="360" t="n"/>
      <c r="S891" s="360" t="n"/>
      <c r="T891" s="360" t="n"/>
      <c r="U891" s="360" t="n"/>
      <c r="V891" s="360" t="n"/>
      <c r="W891" s="360" t="n">
        <v>0</v>
      </c>
      <c r="X891" s="360" t="n">
        <v>1</v>
      </c>
      <c r="Y891" s="360" t="n">
        <v>0</v>
      </c>
      <c r="Z891" s="360" t="n"/>
      <c r="AA891" s="360" t="n"/>
      <c r="AB891" s="360" t="n"/>
    </row>
    <row r="892">
      <c r="A892" s="360" t="n">
        <v>50</v>
      </c>
      <c r="B892" s="360" t="n">
        <v>0</v>
      </c>
      <c r="C892" s="360" t="n">
        <v>0</v>
      </c>
      <c r="D892" s="360" t="n">
        <v>1</v>
      </c>
      <c r="E892" s="360" t="n">
        <v>222</v>
      </c>
      <c r="F892" s="360">
        <f>ROUND(Source!AO888,O892)</f>
        <v/>
      </c>
      <c r="G892" s="360" t="inlineStr">
        <is>
          <t>СтМатОбЗак</t>
        </is>
      </c>
      <c r="H892" s="360" t="inlineStr">
        <is>
          <t>Стоимость материалов и оборудования заказчика</t>
        </is>
      </c>
      <c r="I892" s="360" t="n"/>
      <c r="J892" s="360" t="n"/>
      <c r="K892" s="360" t="n">
        <v>222</v>
      </c>
      <c r="L892" s="360" t="n">
        <v>3</v>
      </c>
      <c r="M892" s="360" t="n">
        <v>3</v>
      </c>
      <c r="N892" s="360" t="inlineStr"/>
      <c r="O892" s="360" t="n">
        <v>0</v>
      </c>
      <c r="P892" s="360" t="n"/>
      <c r="Q892" s="360" t="n"/>
      <c r="R892" s="360" t="n"/>
      <c r="S892" s="360" t="n"/>
      <c r="T892" s="360" t="n"/>
      <c r="U892" s="360" t="n"/>
      <c r="V892" s="360" t="n"/>
      <c r="W892" s="360" t="n">
        <v>0</v>
      </c>
      <c r="X892" s="360" t="n">
        <v>1</v>
      </c>
      <c r="Y892" s="360" t="n">
        <v>0</v>
      </c>
      <c r="Z892" s="360" t="n"/>
      <c r="AA892" s="360" t="n"/>
      <c r="AB892" s="360" t="n"/>
    </row>
    <row r="893">
      <c r="A893" s="360" t="n">
        <v>50</v>
      </c>
      <c r="B893" s="360" t="n">
        <v>0</v>
      </c>
      <c r="C893" s="360" t="n">
        <v>0</v>
      </c>
      <c r="D893" s="360" t="n">
        <v>1</v>
      </c>
      <c r="E893" s="360" t="n">
        <v>225</v>
      </c>
      <c r="F893" s="360">
        <f>ROUND(Source!AV888,O893)</f>
        <v/>
      </c>
      <c r="G893" s="360" t="inlineStr">
        <is>
          <t>СтМатОбПод</t>
        </is>
      </c>
      <c r="H893" s="360" t="inlineStr">
        <is>
          <t>Стоимость материалов и оборудования подрядчика</t>
        </is>
      </c>
      <c r="I893" s="360" t="n"/>
      <c r="J893" s="360" t="n"/>
      <c r="K893" s="360" t="n">
        <v>225</v>
      </c>
      <c r="L893" s="360" t="n">
        <v>4</v>
      </c>
      <c r="M893" s="360" t="n">
        <v>3</v>
      </c>
      <c r="N893" s="360" t="inlineStr"/>
      <c r="O893" s="360" t="n">
        <v>0</v>
      </c>
      <c r="P893" s="360" t="n"/>
      <c r="Q893" s="360" t="n"/>
      <c r="R893" s="360" t="n"/>
      <c r="S893" s="360" t="n"/>
      <c r="T893" s="360" t="n"/>
      <c r="U893" s="360" t="n"/>
      <c r="V893" s="360" t="n"/>
      <c r="W893" s="360" t="n">
        <v>0</v>
      </c>
      <c r="X893" s="360" t="n">
        <v>1</v>
      </c>
      <c r="Y893" s="360" t="n">
        <v>0</v>
      </c>
      <c r="Z893" s="360" t="n"/>
      <c r="AA893" s="360" t="n"/>
      <c r="AB893" s="360" t="n"/>
    </row>
    <row r="894">
      <c r="A894" s="360" t="n">
        <v>50</v>
      </c>
      <c r="B894" s="360" t="n">
        <v>0</v>
      </c>
      <c r="C894" s="360" t="n">
        <v>0</v>
      </c>
      <c r="D894" s="360" t="n">
        <v>1</v>
      </c>
      <c r="E894" s="360" t="n">
        <v>226</v>
      </c>
      <c r="F894" s="360">
        <f>ROUND(Source!AW888,O894)</f>
        <v/>
      </c>
      <c r="G894" s="360" t="inlineStr">
        <is>
          <t>СтМат</t>
        </is>
      </c>
      <c r="H894" s="360" t="inlineStr">
        <is>
          <t>Стоимость материалов (всего)</t>
        </is>
      </c>
      <c r="I894" s="360" t="n"/>
      <c r="J894" s="360" t="n"/>
      <c r="K894" s="360" t="n">
        <v>226</v>
      </c>
      <c r="L894" s="360" t="n">
        <v>5</v>
      </c>
      <c r="M894" s="360" t="n">
        <v>3</v>
      </c>
      <c r="N894" s="360" t="inlineStr"/>
      <c r="O894" s="360" t="n">
        <v>0</v>
      </c>
      <c r="P894" s="360" t="n"/>
      <c r="Q894" s="360" t="n"/>
      <c r="R894" s="360" t="n"/>
      <c r="S894" s="360" t="n"/>
      <c r="T894" s="360" t="n"/>
      <c r="U894" s="360" t="n"/>
      <c r="V894" s="360" t="n"/>
      <c r="W894" s="360" t="n">
        <v>0</v>
      </c>
      <c r="X894" s="360" t="n">
        <v>1</v>
      </c>
      <c r="Y894" s="360" t="n">
        <v>0</v>
      </c>
      <c r="Z894" s="360" t="n"/>
      <c r="AA894" s="360" t="n"/>
      <c r="AB894" s="360" t="n"/>
    </row>
    <row r="895">
      <c r="A895" s="360" t="n">
        <v>50</v>
      </c>
      <c r="B895" s="360" t="n">
        <v>0</v>
      </c>
      <c r="C895" s="360" t="n">
        <v>0</v>
      </c>
      <c r="D895" s="360" t="n">
        <v>1</v>
      </c>
      <c r="E895" s="360" t="n">
        <v>227</v>
      </c>
      <c r="F895" s="360">
        <f>ROUND(Source!AX888,O895)</f>
        <v/>
      </c>
      <c r="G895" s="360" t="inlineStr">
        <is>
          <t>СтМатЗак</t>
        </is>
      </c>
      <c r="H895" s="360" t="inlineStr">
        <is>
          <t>Стоимость материалов заказчика</t>
        </is>
      </c>
      <c r="I895" s="360" t="n"/>
      <c r="J895" s="360" t="n"/>
      <c r="K895" s="360" t="n">
        <v>227</v>
      </c>
      <c r="L895" s="360" t="n">
        <v>6</v>
      </c>
      <c r="M895" s="360" t="n">
        <v>3</v>
      </c>
      <c r="N895" s="360" t="inlineStr"/>
      <c r="O895" s="360" t="n">
        <v>0</v>
      </c>
      <c r="P895" s="360" t="n"/>
      <c r="Q895" s="360" t="n"/>
      <c r="R895" s="360" t="n"/>
      <c r="S895" s="360" t="n"/>
      <c r="T895" s="360" t="n"/>
      <c r="U895" s="360" t="n"/>
      <c r="V895" s="360" t="n"/>
      <c r="W895" s="360" t="n">
        <v>0</v>
      </c>
      <c r="X895" s="360" t="n">
        <v>1</v>
      </c>
      <c r="Y895" s="360" t="n">
        <v>0</v>
      </c>
      <c r="Z895" s="360" t="n"/>
      <c r="AA895" s="360" t="n"/>
      <c r="AB895" s="360" t="n"/>
    </row>
    <row r="896">
      <c r="A896" s="360" t="n">
        <v>50</v>
      </c>
      <c r="B896" s="360" t="n">
        <v>0</v>
      </c>
      <c r="C896" s="360" t="n">
        <v>0</v>
      </c>
      <c r="D896" s="360" t="n">
        <v>1</v>
      </c>
      <c r="E896" s="360" t="n">
        <v>228</v>
      </c>
      <c r="F896" s="360">
        <f>ROUND(Source!AY888,O896)</f>
        <v/>
      </c>
      <c r="G896" s="360" t="inlineStr">
        <is>
          <t>СтМатПод</t>
        </is>
      </c>
      <c r="H896" s="360" t="inlineStr">
        <is>
          <t>Стоимость материалов подрядчика</t>
        </is>
      </c>
      <c r="I896" s="360" t="n"/>
      <c r="J896" s="360" t="n"/>
      <c r="K896" s="360" t="n">
        <v>228</v>
      </c>
      <c r="L896" s="360" t="n">
        <v>7</v>
      </c>
      <c r="M896" s="360" t="n">
        <v>3</v>
      </c>
      <c r="N896" s="360" t="inlineStr"/>
      <c r="O896" s="360" t="n">
        <v>0</v>
      </c>
      <c r="P896" s="360" t="n"/>
      <c r="Q896" s="360" t="n"/>
      <c r="R896" s="360" t="n"/>
      <c r="S896" s="360" t="n"/>
      <c r="T896" s="360" t="n"/>
      <c r="U896" s="360" t="n"/>
      <c r="V896" s="360" t="n"/>
      <c r="W896" s="360" t="n">
        <v>0</v>
      </c>
      <c r="X896" s="360" t="n">
        <v>1</v>
      </c>
      <c r="Y896" s="360" t="n">
        <v>0</v>
      </c>
      <c r="Z896" s="360" t="n"/>
      <c r="AA896" s="360" t="n"/>
      <c r="AB896" s="360" t="n"/>
    </row>
    <row r="897">
      <c r="A897" s="360" t="n">
        <v>50</v>
      </c>
      <c r="B897" s="360" t="n">
        <v>0</v>
      </c>
      <c r="C897" s="360" t="n">
        <v>0</v>
      </c>
      <c r="D897" s="360" t="n">
        <v>1</v>
      </c>
      <c r="E897" s="360" t="n">
        <v>216</v>
      </c>
      <c r="F897" s="360">
        <f>ROUND(Source!AP888,O897)</f>
        <v/>
      </c>
      <c r="G897" s="360" t="inlineStr">
        <is>
          <t>Оборуд</t>
        </is>
      </c>
      <c r="H897" s="360" t="inlineStr">
        <is>
          <t>Стоимость оборудования (всего)</t>
        </is>
      </c>
      <c r="I897" s="360" t="n"/>
      <c r="J897" s="360" t="n"/>
      <c r="K897" s="360" t="n">
        <v>216</v>
      </c>
      <c r="L897" s="360" t="n">
        <v>8</v>
      </c>
      <c r="M897" s="360" t="n">
        <v>3</v>
      </c>
      <c r="N897" s="360" t="inlineStr"/>
      <c r="O897" s="360" t="n">
        <v>0</v>
      </c>
      <c r="P897" s="360" t="n"/>
      <c r="Q897" s="360" t="n"/>
      <c r="R897" s="360" t="n"/>
      <c r="S897" s="360" t="n"/>
      <c r="T897" s="360" t="n"/>
      <c r="U897" s="360" t="n"/>
      <c r="V897" s="360" t="n"/>
      <c r="W897" s="360" t="n">
        <v>0</v>
      </c>
      <c r="X897" s="360" t="n">
        <v>1</v>
      </c>
      <c r="Y897" s="360" t="n">
        <v>0</v>
      </c>
      <c r="Z897" s="360" t="n"/>
      <c r="AA897" s="360" t="n"/>
      <c r="AB897" s="360" t="n"/>
    </row>
    <row r="898">
      <c r="A898" s="360" t="n">
        <v>50</v>
      </c>
      <c r="B898" s="360" t="n">
        <v>0</v>
      </c>
      <c r="C898" s="360" t="n">
        <v>0</v>
      </c>
      <c r="D898" s="360" t="n">
        <v>1</v>
      </c>
      <c r="E898" s="360" t="n">
        <v>223</v>
      </c>
      <c r="F898" s="360">
        <f>ROUND(Source!AQ888,O898)</f>
        <v/>
      </c>
      <c r="G898" s="360" t="inlineStr">
        <is>
          <t>ОборудЗак</t>
        </is>
      </c>
      <c r="H898" s="360" t="inlineStr">
        <is>
          <t>Стоимость оборудования заказчика</t>
        </is>
      </c>
      <c r="I898" s="360" t="n"/>
      <c r="J898" s="360" t="n"/>
      <c r="K898" s="360" t="n">
        <v>223</v>
      </c>
      <c r="L898" s="360" t="n">
        <v>9</v>
      </c>
      <c r="M898" s="360" t="n">
        <v>3</v>
      </c>
      <c r="N898" s="360" t="inlineStr"/>
      <c r="O898" s="360" t="n">
        <v>0</v>
      </c>
      <c r="P898" s="360" t="n"/>
      <c r="Q898" s="360" t="n"/>
      <c r="R898" s="360" t="n"/>
      <c r="S898" s="360" t="n"/>
      <c r="T898" s="360" t="n"/>
      <c r="U898" s="360" t="n"/>
      <c r="V898" s="360" t="n"/>
      <c r="W898" s="360" t="n">
        <v>0</v>
      </c>
      <c r="X898" s="360" t="n">
        <v>1</v>
      </c>
      <c r="Y898" s="360" t="n">
        <v>0</v>
      </c>
      <c r="Z898" s="360" t="n"/>
      <c r="AA898" s="360" t="n"/>
      <c r="AB898" s="360" t="n"/>
    </row>
    <row r="899">
      <c r="A899" s="360" t="n">
        <v>50</v>
      </c>
      <c r="B899" s="360" t="n">
        <v>0</v>
      </c>
      <c r="C899" s="360" t="n">
        <v>0</v>
      </c>
      <c r="D899" s="360" t="n">
        <v>1</v>
      </c>
      <c r="E899" s="360" t="n">
        <v>229</v>
      </c>
      <c r="F899" s="360">
        <f>ROUND(Source!AZ888,O899)</f>
        <v/>
      </c>
      <c r="G899" s="360" t="inlineStr">
        <is>
          <t>ОборудПод</t>
        </is>
      </c>
      <c r="H899" s="360" t="inlineStr">
        <is>
          <t>Стоимость оборудования подрядчика</t>
        </is>
      </c>
      <c r="I899" s="360" t="n"/>
      <c r="J899" s="360" t="n"/>
      <c r="K899" s="360" t="n">
        <v>229</v>
      </c>
      <c r="L899" s="360" t="n">
        <v>10</v>
      </c>
      <c r="M899" s="360" t="n">
        <v>3</v>
      </c>
      <c r="N899" s="360" t="inlineStr"/>
      <c r="O899" s="360" t="n">
        <v>0</v>
      </c>
      <c r="P899" s="360" t="n"/>
      <c r="Q899" s="360" t="n"/>
      <c r="R899" s="360" t="n"/>
      <c r="S899" s="360" t="n"/>
      <c r="T899" s="360" t="n"/>
      <c r="U899" s="360" t="n"/>
      <c r="V899" s="360" t="n"/>
      <c r="W899" s="360" t="n">
        <v>0</v>
      </c>
      <c r="X899" s="360" t="n">
        <v>1</v>
      </c>
      <c r="Y899" s="360" t="n">
        <v>0</v>
      </c>
      <c r="Z899" s="360" t="n"/>
      <c r="AA899" s="360" t="n"/>
      <c r="AB899" s="360" t="n"/>
    </row>
    <row r="900">
      <c r="A900" s="360" t="n">
        <v>50</v>
      </c>
      <c r="B900" s="360" t="n">
        <v>0</v>
      </c>
      <c r="C900" s="360" t="n">
        <v>0</v>
      </c>
      <c r="D900" s="360" t="n">
        <v>1</v>
      </c>
      <c r="E900" s="360" t="n">
        <v>203</v>
      </c>
      <c r="F900" s="360">
        <f>ROUND(Source!Q888,O900)</f>
        <v/>
      </c>
      <c r="G900" s="360" t="inlineStr">
        <is>
          <t>ЭММ</t>
        </is>
      </c>
      <c r="H900" s="360" t="inlineStr">
        <is>
          <t>Эксплуатация машин</t>
        </is>
      </c>
      <c r="I900" s="360" t="n"/>
      <c r="J900" s="360" t="n"/>
      <c r="K900" s="360" t="n">
        <v>203</v>
      </c>
      <c r="L900" s="360" t="n">
        <v>11</v>
      </c>
      <c r="M900" s="360" t="n">
        <v>3</v>
      </c>
      <c r="N900" s="360" t="inlineStr"/>
      <c r="O900" s="360" t="n">
        <v>0</v>
      </c>
      <c r="P900" s="360" t="n"/>
      <c r="Q900" s="360" t="n"/>
      <c r="R900" s="360" t="n"/>
      <c r="S900" s="360" t="n"/>
      <c r="T900" s="360" t="n"/>
      <c r="U900" s="360" t="n"/>
      <c r="V900" s="360" t="n"/>
      <c r="W900" s="360" t="n">
        <v>0</v>
      </c>
      <c r="X900" s="360" t="n">
        <v>1</v>
      </c>
      <c r="Y900" s="360" t="n">
        <v>0</v>
      </c>
      <c r="Z900" s="360" t="n"/>
      <c r="AA900" s="360" t="n"/>
      <c r="AB900" s="360" t="n"/>
    </row>
    <row r="901">
      <c r="A901" s="360" t="n">
        <v>50</v>
      </c>
      <c r="B901" s="360" t="n">
        <v>0</v>
      </c>
      <c r="C901" s="360" t="n">
        <v>0</v>
      </c>
      <c r="D901" s="360" t="n">
        <v>1</v>
      </c>
      <c r="E901" s="360" t="n">
        <v>231</v>
      </c>
      <c r="F901" s="360">
        <f>ROUND(Source!BB888,O901)</f>
        <v/>
      </c>
      <c r="G901" s="360" t="inlineStr">
        <is>
          <t>ЭММсНРиСП</t>
        </is>
      </c>
      <c r="H901" s="360" t="inlineStr">
        <is>
          <t>Эксплуатация машин по ТСН-2001.16</t>
        </is>
      </c>
      <c r="I901" s="360" t="n"/>
      <c r="J901" s="360" t="n"/>
      <c r="K901" s="360" t="n">
        <v>231</v>
      </c>
      <c r="L901" s="360" t="n">
        <v>12</v>
      </c>
      <c r="M901" s="360" t="n">
        <v>3</v>
      </c>
      <c r="N901" s="360" t="inlineStr"/>
      <c r="O901" s="360" t="n">
        <v>0</v>
      </c>
      <c r="P901" s="360" t="n"/>
      <c r="Q901" s="360" t="n"/>
      <c r="R901" s="360" t="n"/>
      <c r="S901" s="360" t="n"/>
      <c r="T901" s="360" t="n"/>
      <c r="U901" s="360" t="n"/>
      <c r="V901" s="360" t="n"/>
      <c r="W901" s="360" t="n">
        <v>0</v>
      </c>
      <c r="X901" s="360" t="n">
        <v>1</v>
      </c>
      <c r="Y901" s="360" t="n">
        <v>0</v>
      </c>
      <c r="Z901" s="360" t="n"/>
      <c r="AA901" s="360" t="n"/>
      <c r="AB901" s="360" t="n"/>
    </row>
    <row r="902">
      <c r="A902" s="360" t="n">
        <v>50</v>
      </c>
      <c r="B902" s="360" t="n">
        <v>0</v>
      </c>
      <c r="C902" s="360" t="n">
        <v>0</v>
      </c>
      <c r="D902" s="360" t="n">
        <v>1</v>
      </c>
      <c r="E902" s="360" t="n">
        <v>204</v>
      </c>
      <c r="F902" s="360">
        <f>ROUND(Source!R888,O902)</f>
        <v/>
      </c>
      <c r="G902" s="360" t="inlineStr">
        <is>
          <t>ЗПМ</t>
        </is>
      </c>
      <c r="H902" s="360" t="inlineStr">
        <is>
          <t>ЗП машинистов</t>
        </is>
      </c>
      <c r="I902" s="360" t="n"/>
      <c r="J902" s="360" t="n"/>
      <c r="K902" s="360" t="n">
        <v>204</v>
      </c>
      <c r="L902" s="360" t="n">
        <v>13</v>
      </c>
      <c r="M902" s="360" t="n">
        <v>3</v>
      </c>
      <c r="N902" s="360" t="inlineStr"/>
      <c r="O902" s="360" t="n">
        <v>0</v>
      </c>
      <c r="P902" s="360" t="n"/>
      <c r="Q902" s="360" t="n"/>
      <c r="R902" s="360" t="n"/>
      <c r="S902" s="360" t="n"/>
      <c r="T902" s="360" t="n"/>
      <c r="U902" s="360" t="n"/>
      <c r="V902" s="360" t="n"/>
      <c r="W902" s="360" t="n">
        <v>0</v>
      </c>
      <c r="X902" s="360" t="n">
        <v>1</v>
      </c>
      <c r="Y902" s="360" t="n">
        <v>0</v>
      </c>
      <c r="Z902" s="360" t="n"/>
      <c r="AA902" s="360" t="n"/>
      <c r="AB902" s="360" t="n"/>
    </row>
    <row r="903">
      <c r="A903" s="360" t="n">
        <v>50</v>
      </c>
      <c r="B903" s="360" t="n">
        <v>0</v>
      </c>
      <c r="C903" s="360" t="n">
        <v>0</v>
      </c>
      <c r="D903" s="360" t="n">
        <v>1</v>
      </c>
      <c r="E903" s="360" t="n">
        <v>205</v>
      </c>
      <c r="F903" s="360">
        <f>ROUND(Source!S888,O903)</f>
        <v/>
      </c>
      <c r="G903" s="360" t="inlineStr">
        <is>
          <t>ОЗП</t>
        </is>
      </c>
      <c r="H903" s="360" t="inlineStr">
        <is>
          <t>Основная ЗП рабочих</t>
        </is>
      </c>
      <c r="I903" s="360" t="n"/>
      <c r="J903" s="360" t="n"/>
      <c r="K903" s="360" t="n">
        <v>205</v>
      </c>
      <c r="L903" s="360" t="n">
        <v>14</v>
      </c>
      <c r="M903" s="360" t="n">
        <v>3</v>
      </c>
      <c r="N903" s="360" t="inlineStr"/>
      <c r="O903" s="360" t="n">
        <v>0</v>
      </c>
      <c r="P903" s="360" t="n"/>
      <c r="Q903" s="360" t="n"/>
      <c r="R903" s="360" t="n"/>
      <c r="S903" s="360" t="n"/>
      <c r="T903" s="360" t="n"/>
      <c r="U903" s="360" t="n"/>
      <c r="V903" s="360" t="n"/>
      <c r="W903" s="360" t="n">
        <v>0</v>
      </c>
      <c r="X903" s="360" t="n">
        <v>1</v>
      </c>
      <c r="Y903" s="360" t="n">
        <v>0</v>
      </c>
      <c r="Z903" s="360" t="n"/>
      <c r="AA903" s="360" t="n"/>
      <c r="AB903" s="360" t="n"/>
    </row>
    <row r="904">
      <c r="A904" s="360" t="n">
        <v>50</v>
      </c>
      <c r="B904" s="360" t="n">
        <v>0</v>
      </c>
      <c r="C904" s="360" t="n">
        <v>0</v>
      </c>
      <c r="D904" s="360" t="n">
        <v>1</v>
      </c>
      <c r="E904" s="360" t="n">
        <v>232</v>
      </c>
      <c r="F904" s="360">
        <f>ROUND(Source!BC888,O904)</f>
        <v/>
      </c>
      <c r="G904" s="360" t="inlineStr">
        <is>
          <t>ОЗПсНРиСП</t>
        </is>
      </c>
      <c r="H904" s="360" t="inlineStr">
        <is>
          <t>Основная ЗП рабочих по ТСН-2001.16</t>
        </is>
      </c>
      <c r="I904" s="360" t="n"/>
      <c r="J904" s="360" t="n"/>
      <c r="K904" s="360" t="n">
        <v>232</v>
      </c>
      <c r="L904" s="360" t="n">
        <v>15</v>
      </c>
      <c r="M904" s="360" t="n">
        <v>3</v>
      </c>
      <c r="N904" s="360" t="inlineStr"/>
      <c r="O904" s="360" t="n">
        <v>0</v>
      </c>
      <c r="P904" s="360" t="n"/>
      <c r="Q904" s="360" t="n"/>
      <c r="R904" s="360" t="n"/>
      <c r="S904" s="360" t="n"/>
      <c r="T904" s="360" t="n"/>
      <c r="U904" s="360" t="n"/>
      <c r="V904" s="360" t="n"/>
      <c r="W904" s="360" t="n">
        <v>0</v>
      </c>
      <c r="X904" s="360" t="n">
        <v>1</v>
      </c>
      <c r="Y904" s="360" t="n">
        <v>0</v>
      </c>
      <c r="Z904" s="360" t="n"/>
      <c r="AA904" s="360" t="n"/>
      <c r="AB904" s="360" t="n"/>
    </row>
    <row r="905">
      <c r="A905" s="360" t="n">
        <v>50</v>
      </c>
      <c r="B905" s="360" t="n">
        <v>0</v>
      </c>
      <c r="C905" s="360" t="n">
        <v>0</v>
      </c>
      <c r="D905" s="360" t="n">
        <v>1</v>
      </c>
      <c r="E905" s="360" t="n">
        <v>214</v>
      </c>
      <c r="F905" s="360">
        <f>ROUND(Source!AS888,O905)</f>
        <v/>
      </c>
      <c r="G905" s="360" t="inlineStr">
        <is>
          <t>Строит</t>
        </is>
      </c>
      <c r="H905" s="360" t="inlineStr">
        <is>
          <t>Строительные работы с НР и СП</t>
        </is>
      </c>
      <c r="I905" s="360" t="n"/>
      <c r="J905" s="360" t="n"/>
      <c r="K905" s="360" t="n">
        <v>214</v>
      </c>
      <c r="L905" s="360" t="n">
        <v>16</v>
      </c>
      <c r="M905" s="360" t="n">
        <v>3</v>
      </c>
      <c r="N905" s="360" t="inlineStr"/>
      <c r="O905" s="360" t="n">
        <v>0</v>
      </c>
      <c r="P905" s="360" t="n"/>
      <c r="Q905" s="360" t="n"/>
      <c r="R905" s="360" t="n"/>
      <c r="S905" s="360" t="n"/>
      <c r="T905" s="360" t="n"/>
      <c r="U905" s="360" t="n"/>
      <c r="V905" s="360" t="n"/>
      <c r="W905" s="360" t="n">
        <v>0</v>
      </c>
      <c r="X905" s="360" t="n">
        <v>1</v>
      </c>
      <c r="Y905" s="360" t="n">
        <v>0</v>
      </c>
      <c r="Z905" s="360" t="n"/>
      <c r="AA905" s="360" t="n"/>
      <c r="AB905" s="360" t="n"/>
    </row>
    <row r="906">
      <c r="A906" s="360" t="n">
        <v>50</v>
      </c>
      <c r="B906" s="360" t="n">
        <v>0</v>
      </c>
      <c r="C906" s="360" t="n">
        <v>0</v>
      </c>
      <c r="D906" s="360" t="n">
        <v>1</v>
      </c>
      <c r="E906" s="360" t="n">
        <v>215</v>
      </c>
      <c r="F906" s="360">
        <f>ROUND(Source!AT888,O906)</f>
        <v/>
      </c>
      <c r="G906" s="360" t="inlineStr">
        <is>
          <t>Монтаж</t>
        </is>
      </c>
      <c r="H906" s="360" t="inlineStr">
        <is>
          <t>Монтажные работы с НР и СП</t>
        </is>
      </c>
      <c r="I906" s="360" t="n"/>
      <c r="J906" s="360" t="n"/>
      <c r="K906" s="360" t="n">
        <v>215</v>
      </c>
      <c r="L906" s="360" t="n">
        <v>17</v>
      </c>
      <c r="M906" s="360" t="n">
        <v>3</v>
      </c>
      <c r="N906" s="360" t="inlineStr"/>
      <c r="O906" s="360" t="n">
        <v>0</v>
      </c>
      <c r="P906" s="360" t="n"/>
      <c r="Q906" s="360" t="n"/>
      <c r="R906" s="360" t="n"/>
      <c r="S906" s="360" t="n"/>
      <c r="T906" s="360" t="n"/>
      <c r="U906" s="360" t="n"/>
      <c r="V906" s="360" t="n"/>
      <c r="W906" s="360" t="n">
        <v>0</v>
      </c>
      <c r="X906" s="360" t="n">
        <v>1</v>
      </c>
      <c r="Y906" s="360" t="n">
        <v>0</v>
      </c>
      <c r="Z906" s="360" t="n"/>
      <c r="AA906" s="360" t="n"/>
      <c r="AB906" s="360" t="n"/>
    </row>
    <row r="907">
      <c r="A907" s="360" t="n">
        <v>50</v>
      </c>
      <c r="B907" s="360" t="n">
        <v>0</v>
      </c>
      <c r="C907" s="360" t="n">
        <v>0</v>
      </c>
      <c r="D907" s="360" t="n">
        <v>1</v>
      </c>
      <c r="E907" s="360" t="n">
        <v>217</v>
      </c>
      <c r="F907" s="360">
        <f>ROUND(Source!AU888,O907)</f>
        <v/>
      </c>
      <c r="G907" s="360" t="inlineStr">
        <is>
          <t>Прочие</t>
        </is>
      </c>
      <c r="H907" s="360" t="inlineStr">
        <is>
          <t>Прочие работы с НР и СП</t>
        </is>
      </c>
      <c r="I907" s="360" t="n"/>
      <c r="J907" s="360" t="n"/>
      <c r="K907" s="360" t="n">
        <v>217</v>
      </c>
      <c r="L907" s="360" t="n">
        <v>18</v>
      </c>
      <c r="M907" s="360" t="n">
        <v>3</v>
      </c>
      <c r="N907" s="360" t="inlineStr"/>
      <c r="O907" s="360" t="n">
        <v>0</v>
      </c>
      <c r="P907" s="360" t="n"/>
      <c r="Q907" s="360" t="n"/>
      <c r="R907" s="360" t="n"/>
      <c r="S907" s="360" t="n"/>
      <c r="T907" s="360" t="n"/>
      <c r="U907" s="360" t="n"/>
      <c r="V907" s="360" t="n"/>
      <c r="W907" s="360" t="n">
        <v>0</v>
      </c>
      <c r="X907" s="360" t="n">
        <v>1</v>
      </c>
      <c r="Y907" s="360" t="n">
        <v>0</v>
      </c>
      <c r="Z907" s="360" t="n"/>
      <c r="AA907" s="360" t="n"/>
      <c r="AB907" s="360" t="n"/>
    </row>
    <row r="908">
      <c r="A908" s="360" t="n">
        <v>50</v>
      </c>
      <c r="B908" s="360" t="n">
        <v>0</v>
      </c>
      <c r="C908" s="360" t="n">
        <v>0</v>
      </c>
      <c r="D908" s="360" t="n">
        <v>1</v>
      </c>
      <c r="E908" s="360" t="n">
        <v>230</v>
      </c>
      <c r="F908" s="360">
        <f>ROUND(Source!BA888,O908)</f>
        <v/>
      </c>
      <c r="G908" s="360" t="inlineStr">
        <is>
          <t>ПрочиеЗатр</t>
        </is>
      </c>
      <c r="H908" s="360" t="inlineStr">
        <is>
          <t>Прочие затраты по ТСН-2001.16</t>
        </is>
      </c>
      <c r="I908" s="360" t="n"/>
      <c r="J908" s="360" t="n"/>
      <c r="K908" s="360" t="n">
        <v>230</v>
      </c>
      <c r="L908" s="360" t="n">
        <v>19</v>
      </c>
      <c r="M908" s="360" t="n">
        <v>3</v>
      </c>
      <c r="N908" s="360" t="inlineStr"/>
      <c r="O908" s="360" t="n">
        <v>0</v>
      </c>
      <c r="P908" s="360" t="n"/>
      <c r="Q908" s="360" t="n"/>
      <c r="R908" s="360" t="n"/>
      <c r="S908" s="360" t="n"/>
      <c r="T908" s="360" t="n"/>
      <c r="U908" s="360" t="n"/>
      <c r="V908" s="360" t="n"/>
      <c r="W908" s="360" t="n">
        <v>0</v>
      </c>
      <c r="X908" s="360" t="n">
        <v>1</v>
      </c>
      <c r="Y908" s="360" t="n">
        <v>0</v>
      </c>
      <c r="Z908" s="360" t="n"/>
      <c r="AA908" s="360" t="n"/>
      <c r="AB908" s="360" t="n"/>
    </row>
    <row r="909">
      <c r="A909" s="360" t="n">
        <v>50</v>
      </c>
      <c r="B909" s="360" t="n">
        <v>0</v>
      </c>
      <c r="C909" s="360" t="n">
        <v>0</v>
      </c>
      <c r="D909" s="360" t="n">
        <v>1</v>
      </c>
      <c r="E909" s="360" t="n">
        <v>206</v>
      </c>
      <c r="F909" s="360">
        <f>ROUND(Source!T888,O909)</f>
        <v/>
      </c>
      <c r="G909" s="360" t="inlineStr">
        <is>
          <t>ВозврМат</t>
        </is>
      </c>
      <c r="H909" s="360" t="inlineStr">
        <is>
          <t>Возврат материалов</t>
        </is>
      </c>
      <c r="I909" s="360" t="n"/>
      <c r="J909" s="360" t="n"/>
      <c r="K909" s="360" t="n">
        <v>206</v>
      </c>
      <c r="L909" s="360" t="n">
        <v>20</v>
      </c>
      <c r="M909" s="360" t="n">
        <v>3</v>
      </c>
      <c r="N909" s="360" t="inlineStr"/>
      <c r="O909" s="360" t="n">
        <v>0</v>
      </c>
      <c r="P909" s="360" t="n"/>
      <c r="Q909" s="360" t="n"/>
      <c r="R909" s="360" t="n"/>
      <c r="S909" s="360" t="n"/>
      <c r="T909" s="360" t="n"/>
      <c r="U909" s="360" t="n"/>
      <c r="V909" s="360" t="n"/>
      <c r="W909" s="360" t="n">
        <v>0</v>
      </c>
      <c r="X909" s="360" t="n">
        <v>1</v>
      </c>
      <c r="Y909" s="360" t="n">
        <v>0</v>
      </c>
      <c r="Z909" s="360" t="n"/>
      <c r="AA909" s="360" t="n"/>
      <c r="AB909" s="360" t="n"/>
    </row>
    <row r="910">
      <c r="A910" s="360" t="n">
        <v>50</v>
      </c>
      <c r="B910" s="360" t="n">
        <v>0</v>
      </c>
      <c r="C910" s="360" t="n">
        <v>0</v>
      </c>
      <c r="D910" s="360" t="n">
        <v>1</v>
      </c>
      <c r="E910" s="360" t="n">
        <v>207</v>
      </c>
      <c r="F910" s="360">
        <f>ROUND(Source!U888,O910)</f>
        <v/>
      </c>
      <c r="G910" s="360" t="inlineStr">
        <is>
          <t>ТрудСтр</t>
        </is>
      </c>
      <c r="H910" s="360" t="inlineStr">
        <is>
          <t>Трудозатраты строителей</t>
        </is>
      </c>
      <c r="I910" s="360" t="n"/>
      <c r="J910" s="360" t="n"/>
      <c r="K910" s="360" t="n">
        <v>207</v>
      </c>
      <c r="L910" s="360" t="n">
        <v>21</v>
      </c>
      <c r="M910" s="360" t="n">
        <v>3</v>
      </c>
      <c r="N910" s="360" t="inlineStr"/>
      <c r="O910" s="360" t="n">
        <v>7</v>
      </c>
      <c r="P910" s="360" t="n"/>
      <c r="Q910" s="360" t="n"/>
      <c r="R910" s="360" t="n"/>
      <c r="S910" s="360" t="n"/>
      <c r="T910" s="360" t="n"/>
      <c r="U910" s="360" t="n"/>
      <c r="V910" s="360" t="n"/>
      <c r="W910" s="360" t="n">
        <v>0</v>
      </c>
      <c r="X910" s="360" t="n">
        <v>1</v>
      </c>
      <c r="Y910" s="360" t="n">
        <v>0</v>
      </c>
      <c r="Z910" s="360" t="n"/>
      <c r="AA910" s="360" t="n"/>
      <c r="AB910" s="360" t="n"/>
    </row>
    <row r="911">
      <c r="A911" s="360" t="n">
        <v>50</v>
      </c>
      <c r="B911" s="360" t="n">
        <v>0</v>
      </c>
      <c r="C911" s="360" t="n">
        <v>0</v>
      </c>
      <c r="D911" s="360" t="n">
        <v>1</v>
      </c>
      <c r="E911" s="360" t="n">
        <v>208</v>
      </c>
      <c r="F911" s="360">
        <f>ROUND(Source!V888,O911)</f>
        <v/>
      </c>
      <c r="G911" s="360" t="inlineStr">
        <is>
          <t>ТрудМаш</t>
        </is>
      </c>
      <c r="H911" s="360" t="inlineStr">
        <is>
          <t>Трудозатраты машинистов</t>
        </is>
      </c>
      <c r="I911" s="360" t="n"/>
      <c r="J911" s="360" t="n"/>
      <c r="K911" s="360" t="n">
        <v>208</v>
      </c>
      <c r="L911" s="360" t="n">
        <v>22</v>
      </c>
      <c r="M911" s="360" t="n">
        <v>3</v>
      </c>
      <c r="N911" s="360" t="inlineStr"/>
      <c r="O911" s="360" t="n">
        <v>7</v>
      </c>
      <c r="P911" s="360" t="n"/>
      <c r="Q911" s="360" t="n"/>
      <c r="R911" s="360" t="n"/>
      <c r="S911" s="360" t="n"/>
      <c r="T911" s="360" t="n"/>
      <c r="U911" s="360" t="n"/>
      <c r="V911" s="360" t="n"/>
      <c r="W911" s="360" t="n">
        <v>0</v>
      </c>
      <c r="X911" s="360" t="n">
        <v>1</v>
      </c>
      <c r="Y911" s="360" t="n">
        <v>0</v>
      </c>
      <c r="Z911" s="360" t="n"/>
      <c r="AA911" s="360" t="n"/>
      <c r="AB911" s="360" t="n"/>
    </row>
    <row r="912">
      <c r="A912" s="360" t="n">
        <v>50</v>
      </c>
      <c r="B912" s="360" t="n">
        <v>0</v>
      </c>
      <c r="C912" s="360" t="n">
        <v>0</v>
      </c>
      <c r="D912" s="360" t="n">
        <v>1</v>
      </c>
      <c r="E912" s="360" t="n">
        <v>209</v>
      </c>
      <c r="F912" s="360">
        <f>ROUND(Source!W888,O912)</f>
        <v/>
      </c>
      <c r="G912" s="360" t="inlineStr">
        <is>
          <t>ТранспМат</t>
        </is>
      </c>
      <c r="H912" s="360" t="inlineStr">
        <is>
          <t>Транспорт материалов</t>
        </is>
      </c>
      <c r="I912" s="360" t="n"/>
      <c r="J912" s="360" t="n"/>
      <c r="K912" s="360" t="n">
        <v>209</v>
      </c>
      <c r="L912" s="360" t="n">
        <v>23</v>
      </c>
      <c r="M912" s="360" t="n">
        <v>3</v>
      </c>
      <c r="N912" s="360" t="inlineStr"/>
      <c r="O912" s="360" t="n">
        <v>0</v>
      </c>
      <c r="P912" s="360" t="n"/>
      <c r="Q912" s="360" t="n"/>
      <c r="R912" s="360" t="n"/>
      <c r="S912" s="360" t="n"/>
      <c r="T912" s="360" t="n"/>
      <c r="U912" s="360" t="n"/>
      <c r="V912" s="360" t="n"/>
      <c r="W912" s="360" t="n">
        <v>0</v>
      </c>
      <c r="X912" s="360" t="n">
        <v>1</v>
      </c>
      <c r="Y912" s="360" t="n">
        <v>0</v>
      </c>
      <c r="Z912" s="360" t="n"/>
      <c r="AA912" s="360" t="n"/>
      <c r="AB912" s="360" t="n"/>
    </row>
    <row r="913">
      <c r="A913" s="360" t="n">
        <v>50</v>
      </c>
      <c r="B913" s="360" t="n">
        <v>0</v>
      </c>
      <c r="C913" s="360" t="n">
        <v>0</v>
      </c>
      <c r="D913" s="360" t="n">
        <v>1</v>
      </c>
      <c r="E913" s="360" t="n">
        <v>233</v>
      </c>
      <c r="F913" s="360">
        <f>ROUND(Source!BD888,O913)</f>
        <v/>
      </c>
      <c r="G913" s="360" t="inlineStr">
        <is>
          <t>Перевозка</t>
        </is>
      </c>
      <c r="H913" s="360" t="inlineStr">
        <is>
          <t>Перевозка грузов</t>
        </is>
      </c>
      <c r="I913" s="360" t="n"/>
      <c r="J913" s="360" t="n"/>
      <c r="K913" s="360" t="n">
        <v>233</v>
      </c>
      <c r="L913" s="360" t="n">
        <v>24</v>
      </c>
      <c r="M913" s="360" t="n">
        <v>3</v>
      </c>
      <c r="N913" s="360" t="inlineStr"/>
      <c r="O913" s="360" t="n">
        <v>0</v>
      </c>
      <c r="P913" s="360" t="n"/>
      <c r="Q913" s="360" t="n"/>
      <c r="R913" s="360" t="n"/>
      <c r="S913" s="360" t="n"/>
      <c r="T913" s="360" t="n"/>
      <c r="U913" s="360" t="n"/>
      <c r="V913" s="360" t="n"/>
      <c r="W913" s="360" t="n">
        <v>0</v>
      </c>
      <c r="X913" s="360" t="n">
        <v>1</v>
      </c>
      <c r="Y913" s="360" t="n">
        <v>0</v>
      </c>
      <c r="Z913" s="360" t="n"/>
      <c r="AA913" s="360" t="n"/>
      <c r="AB913" s="360" t="n"/>
    </row>
    <row r="914">
      <c r="A914" s="360" t="n">
        <v>50</v>
      </c>
      <c r="B914" s="360" t="n">
        <v>0</v>
      </c>
      <c r="C914" s="360" t="n">
        <v>0</v>
      </c>
      <c r="D914" s="360" t="n">
        <v>1</v>
      </c>
      <c r="E914" s="360" t="n">
        <v>210</v>
      </c>
      <c r="F914" s="360">
        <f>ROUND(Source!X888,O914)</f>
        <v/>
      </c>
      <c r="G914" s="360" t="inlineStr">
        <is>
          <t>НР</t>
        </is>
      </c>
      <c r="H914" s="360" t="inlineStr">
        <is>
          <t>Накладные расходы</t>
        </is>
      </c>
      <c r="I914" s="360" t="n"/>
      <c r="J914" s="360" t="n"/>
      <c r="K914" s="360" t="n">
        <v>210</v>
      </c>
      <c r="L914" s="360" t="n">
        <v>25</v>
      </c>
      <c r="M914" s="360" t="n">
        <v>3</v>
      </c>
      <c r="N914" s="360" t="inlineStr"/>
      <c r="O914" s="360" t="n">
        <v>0</v>
      </c>
      <c r="P914" s="360" t="n"/>
      <c r="Q914" s="360" t="n"/>
      <c r="R914" s="360" t="n"/>
      <c r="S914" s="360" t="n"/>
      <c r="T914" s="360" t="n"/>
      <c r="U914" s="360" t="n"/>
      <c r="V914" s="360" t="n"/>
      <c r="W914" s="360" t="n">
        <v>0</v>
      </c>
      <c r="X914" s="360" t="n">
        <v>1</v>
      </c>
      <c r="Y914" s="360" t="n">
        <v>0</v>
      </c>
      <c r="Z914" s="360" t="n"/>
      <c r="AA914" s="360" t="n"/>
      <c r="AB914" s="360" t="n"/>
    </row>
    <row r="915">
      <c r="A915" s="360" t="n">
        <v>50</v>
      </c>
      <c r="B915" s="360" t="n">
        <v>0</v>
      </c>
      <c r="C915" s="360" t="n">
        <v>0</v>
      </c>
      <c r="D915" s="360" t="n">
        <v>1</v>
      </c>
      <c r="E915" s="360" t="n">
        <v>211</v>
      </c>
      <c r="F915" s="360">
        <f>ROUND(Source!Y888,O915)</f>
        <v/>
      </c>
      <c r="G915" s="360" t="inlineStr">
        <is>
          <t>СмПриб</t>
        </is>
      </c>
      <c r="H915" s="360" t="inlineStr">
        <is>
          <t>Сметная прибыль</t>
        </is>
      </c>
      <c r="I915" s="360" t="n"/>
      <c r="J915" s="360" t="n"/>
      <c r="K915" s="360" t="n">
        <v>211</v>
      </c>
      <c r="L915" s="360" t="n">
        <v>26</v>
      </c>
      <c r="M915" s="360" t="n">
        <v>3</v>
      </c>
      <c r="N915" s="360" t="inlineStr"/>
      <c r="O915" s="360" t="n">
        <v>0</v>
      </c>
      <c r="P915" s="360" t="n"/>
      <c r="Q915" s="360" t="n"/>
      <c r="R915" s="360" t="n"/>
      <c r="S915" s="360" t="n"/>
      <c r="T915" s="360" t="n"/>
      <c r="U915" s="360" t="n"/>
      <c r="V915" s="360" t="n"/>
      <c r="W915" s="360" t="n">
        <v>0</v>
      </c>
      <c r="X915" s="360" t="n">
        <v>1</v>
      </c>
      <c r="Y915" s="360" t="n">
        <v>0</v>
      </c>
      <c r="Z915" s="360" t="n"/>
      <c r="AA915" s="360" t="n"/>
      <c r="AB915" s="360" t="n"/>
    </row>
    <row r="916">
      <c r="A916" s="360" t="n">
        <v>50</v>
      </c>
      <c r="B916" s="360" t="n">
        <v>0</v>
      </c>
      <c r="C916" s="360" t="n">
        <v>0</v>
      </c>
      <c r="D916" s="360" t="n">
        <v>1</v>
      </c>
      <c r="E916" s="360" t="n">
        <v>224</v>
      </c>
      <c r="F916" s="360">
        <f>ROUND(Source!AR888,O916)</f>
        <v/>
      </c>
      <c r="G916" s="360" t="inlineStr">
        <is>
          <t>Всего</t>
        </is>
      </c>
      <c r="H916" s="360" t="inlineStr">
        <is>
          <t>Всего с НР и СП</t>
        </is>
      </c>
      <c r="I916" s="360" t="n"/>
      <c r="J916" s="360" t="n"/>
      <c r="K916" s="360" t="n">
        <v>224</v>
      </c>
      <c r="L916" s="360" t="n">
        <v>27</v>
      </c>
      <c r="M916" s="360" t="n">
        <v>3</v>
      </c>
      <c r="N916" s="360" t="inlineStr"/>
      <c r="O916" s="360" t="n">
        <v>0</v>
      </c>
      <c r="P916" s="360" t="n"/>
      <c r="Q916" s="360" t="n"/>
      <c r="R916" s="360" t="n"/>
      <c r="S916" s="360" t="n"/>
      <c r="T916" s="360" t="n"/>
      <c r="U916" s="360" t="n"/>
      <c r="V916" s="360" t="n"/>
      <c r="W916" s="360" t="n">
        <v>0</v>
      </c>
      <c r="X916" s="360" t="n">
        <v>1</v>
      </c>
      <c r="Y916" s="360" t="n">
        <v>0</v>
      </c>
      <c r="Z916" s="360" t="n"/>
      <c r="AA916" s="360" t="n"/>
      <c r="AB916" s="360" t="n"/>
    </row>
    <row r="917">
      <c r="A917" s="360" t="n">
        <v>50</v>
      </c>
      <c r="B917" s="360" t="n">
        <v>0</v>
      </c>
      <c r="C917" s="360" t="n">
        <v>0</v>
      </c>
      <c r="D917" s="360" t="n">
        <v>2</v>
      </c>
      <c r="E917" s="360" t="n">
        <v>0</v>
      </c>
      <c r="F917" s="360">
        <f>ROUND(F916,O917)</f>
        <v/>
      </c>
      <c r="G917" s="360" t="inlineStr">
        <is>
          <t>и1</t>
        </is>
      </c>
      <c r="H917" s="360" t="inlineStr">
        <is>
          <t>Итого</t>
        </is>
      </c>
      <c r="I917" s="360" t="n"/>
      <c r="J917" s="360" t="n"/>
      <c r="K917" s="360" t="n">
        <v>212</v>
      </c>
      <c r="L917" s="360" t="n">
        <v>28</v>
      </c>
      <c r="M917" s="360" t="n">
        <v>0</v>
      </c>
      <c r="N917" s="360" t="inlineStr"/>
      <c r="O917" s="360" t="n">
        <v>0</v>
      </c>
      <c r="P917" s="360" t="n"/>
      <c r="Q917" s="360" t="n"/>
      <c r="R917" s="360" t="n"/>
      <c r="S917" s="360" t="n"/>
      <c r="T917" s="360" t="n"/>
      <c r="U917" s="360" t="n"/>
      <c r="V917" s="360" t="n"/>
      <c r="W917" s="360" t="n">
        <v>0</v>
      </c>
      <c r="X917" s="360" t="n">
        <v>1</v>
      </c>
      <c r="Y917" s="360" t="n">
        <v>0</v>
      </c>
      <c r="Z917" s="360" t="n"/>
      <c r="AA917" s="360" t="n"/>
      <c r="AB917" s="360" t="n"/>
    </row>
    <row r="918">
      <c r="A918" s="360" t="n">
        <v>50</v>
      </c>
      <c r="B918" s="360" t="n">
        <v>0</v>
      </c>
      <c r="C918" s="360" t="n">
        <v>0</v>
      </c>
      <c r="D918" s="360" t="n">
        <v>2</v>
      </c>
      <c r="E918" s="360" t="n">
        <v>0</v>
      </c>
      <c r="F918" s="360">
        <f>ROUND(F917*0.22,O918)</f>
        <v/>
      </c>
      <c r="G918" s="360" t="inlineStr">
        <is>
          <t>и2</t>
        </is>
      </c>
      <c r="H918" s="360" t="inlineStr">
        <is>
          <t>НДС 22%</t>
        </is>
      </c>
      <c r="I918" s="360" t="n"/>
      <c r="J918" s="360" t="n"/>
      <c r="K918" s="360" t="n">
        <v>212</v>
      </c>
      <c r="L918" s="360" t="n">
        <v>29</v>
      </c>
      <c r="M918" s="360" t="n">
        <v>0</v>
      </c>
      <c r="N918" s="360" t="inlineStr"/>
      <c r="O918" s="360" t="n">
        <v>0</v>
      </c>
      <c r="P918" s="360" t="n"/>
      <c r="Q918" s="360" t="n"/>
      <c r="R918" s="360" t="n"/>
      <c r="S918" s="360" t="n"/>
      <c r="T918" s="360" t="n"/>
      <c r="U918" s="360" t="n"/>
      <c r="V918" s="360" t="n"/>
      <c r="W918" s="360" t="n">
        <v>0</v>
      </c>
      <c r="X918" s="360" t="n">
        <v>1</v>
      </c>
      <c r="Y918" s="360" t="n">
        <v>0</v>
      </c>
      <c r="Z918" s="360" t="n"/>
      <c r="AA918" s="360" t="n"/>
      <c r="AB918" s="360" t="n"/>
    </row>
    <row r="919">
      <c r="A919" s="360" t="n">
        <v>50</v>
      </c>
      <c r="B919" s="360" t="n">
        <v>0</v>
      </c>
      <c r="C919" s="360" t="n">
        <v>0</v>
      </c>
      <c r="D919" s="360" t="n">
        <v>2</v>
      </c>
      <c r="E919" s="360" t="n">
        <v>213</v>
      </c>
      <c r="F919" s="360">
        <f>ROUND(F917+F918,O919)</f>
        <v/>
      </c>
      <c r="G919" s="360" t="inlineStr">
        <is>
          <t>и3</t>
        </is>
      </c>
      <c r="H919" s="360" t="inlineStr">
        <is>
          <t>Всего</t>
        </is>
      </c>
      <c r="I919" s="360" t="n"/>
      <c r="J919" s="360" t="n"/>
      <c r="K919" s="360" t="n">
        <v>212</v>
      </c>
      <c r="L919" s="360" t="n">
        <v>30</v>
      </c>
      <c r="M919" s="360" t="n">
        <v>0</v>
      </c>
      <c r="N919" s="360" t="inlineStr"/>
      <c r="O919" s="360" t="n">
        <v>0</v>
      </c>
      <c r="P919" s="360" t="n"/>
      <c r="Q919" s="360" t="n"/>
      <c r="R919" s="360" t="n"/>
      <c r="S919" s="360" t="n"/>
      <c r="T919" s="360" t="n"/>
      <c r="U919" s="360" t="n"/>
      <c r="V919" s="360" t="n"/>
      <c r="W919" s="360" t="n">
        <v>0</v>
      </c>
      <c r="X919" s="360" t="n">
        <v>1</v>
      </c>
      <c r="Y919" s="360" t="n">
        <v>0</v>
      </c>
      <c r="Z919" s="360" t="n"/>
      <c r="AA919" s="360" t="n"/>
      <c r="AB919" s="360" t="n"/>
    </row>
    <row r="920"/>
    <row r="921">
      <c r="A921" s="356" t="n">
        <v>3</v>
      </c>
      <c r="B921" s="356" t="n">
        <v>0</v>
      </c>
      <c r="C921" s="356" t="n"/>
      <c r="D921" s="356">
        <f>ROW(A928)</f>
        <v/>
      </c>
      <c r="E921" s="356" t="n"/>
      <c r="F921" s="356" t="inlineStr">
        <is>
          <t>Новая локальная смета</t>
        </is>
      </c>
      <c r="G921" s="356" t="inlineStr">
        <is>
          <t>Пушкина, д.30</t>
        </is>
      </c>
      <c r="H921" s="356" t="inlineStr"/>
      <c r="I921" s="356" t="n">
        <v>0</v>
      </c>
      <c r="J921" s="356" t="inlineStr"/>
      <c r="K921" s="356" t="n">
        <v>0</v>
      </c>
      <c r="L921" s="356" t="inlineStr">
        <is>
          <t>Новая локальная смета</t>
        </is>
      </c>
      <c r="M921" s="356" t="inlineStr"/>
      <c r="N921" s="356" t="n"/>
      <c r="O921" s="356" t="n"/>
      <c r="P921" s="356" t="n"/>
      <c r="Q921" s="356" t="n"/>
      <c r="R921" s="356" t="n"/>
      <c r="S921" s="356" t="n">
        <v>0</v>
      </c>
      <c r="T921" s="356" t="n"/>
      <c r="U921" s="356" t="inlineStr"/>
      <c r="V921" s="356" t="n">
        <v>0</v>
      </c>
      <c r="W921" s="356" t="n"/>
      <c r="X921" s="356" t="n"/>
      <c r="Y921" s="356" t="n"/>
      <c r="Z921" s="356" t="n"/>
      <c r="AA921" s="356" t="n"/>
      <c r="AB921" s="356" t="inlineStr"/>
      <c r="AC921" s="356" t="inlineStr"/>
      <c r="AD921" s="356" t="inlineStr"/>
      <c r="AE921" s="356" t="inlineStr"/>
      <c r="AF921" s="356" t="inlineStr"/>
      <c r="AG921" s="356" t="inlineStr"/>
      <c r="AH921" s="356" t="n"/>
      <c r="AI921" s="356" t="n"/>
      <c r="AJ921" s="356" t="n"/>
      <c r="AK921" s="356" t="n"/>
      <c r="AL921" s="356" t="n"/>
      <c r="AM921" s="356" t="n"/>
      <c r="AN921" s="356" t="n"/>
      <c r="AO921" s="356" t="n"/>
      <c r="AP921" s="356" t="inlineStr"/>
      <c r="AQ921" s="356" t="inlineStr"/>
      <c r="AR921" s="356" t="inlineStr"/>
      <c r="AS921" s="356" t="n"/>
      <c r="AT921" s="356" t="n"/>
      <c r="AU921" s="356" t="n"/>
      <c r="AV921" s="356" t="n"/>
      <c r="AW921" s="356" t="n"/>
      <c r="AX921" s="356" t="n"/>
      <c r="AY921" s="356" t="n"/>
      <c r="AZ921" s="356" t="inlineStr"/>
      <c r="BA921" s="356" t="n"/>
      <c r="BB921" s="356" t="inlineStr"/>
      <c r="BC921" s="356" t="inlineStr"/>
      <c r="BD921" s="356" t="inlineStr"/>
      <c r="BE921" s="356" t="inlineStr"/>
      <c r="BF921" s="356" t="inlineStr"/>
      <c r="BG921" s="356" t="inlineStr"/>
      <c r="BH921" s="356" t="inlineStr"/>
      <c r="BI921" s="356" t="inlineStr"/>
      <c r="BJ921" s="356" t="inlineStr"/>
      <c r="BK921" s="356" t="inlineStr"/>
      <c r="BL921" s="356" t="inlineStr"/>
      <c r="BM921" s="356" t="inlineStr"/>
      <c r="BN921" s="356" t="inlineStr"/>
      <c r="BO921" s="356" t="inlineStr"/>
      <c r="BP921" s="356" t="inlineStr"/>
      <c r="BQ921" s="356" t="n"/>
      <c r="BR921" s="356" t="n"/>
      <c r="BS921" s="356" t="n"/>
      <c r="BT921" s="356" t="n"/>
      <c r="BU921" s="356" t="n"/>
      <c r="BV921" s="356" t="n"/>
      <c r="BW921" s="356" t="n"/>
      <c r="BX921" s="356" t="n">
        <v>0</v>
      </c>
      <c r="BY921" s="356" t="n"/>
      <c r="BZ921" s="356" t="n"/>
      <c r="CA921" s="356" t="n"/>
      <c r="CB921" s="356" t="n"/>
      <c r="CC921" s="356" t="n"/>
      <c r="CD921" s="356" t="n"/>
      <c r="CE921" s="356" t="n"/>
      <c r="CF921" s="356" t="n">
        <v>0</v>
      </c>
      <c r="CG921" s="356" t="n">
        <v>0</v>
      </c>
      <c r="CH921" s="356" t="n"/>
      <c r="CI921" s="356" t="inlineStr"/>
      <c r="CJ921" s="356" t="inlineStr"/>
      <c r="CK921" t="inlineStr"/>
      <c r="CL921" t="inlineStr"/>
      <c r="CM921" t="inlineStr"/>
      <c r="CN921" t="inlineStr"/>
      <c r="CO921" t="inlineStr"/>
      <c r="CP921" t="inlineStr"/>
      <c r="CQ921" t="inlineStr"/>
    </row>
    <row r="922"/>
    <row r="923">
      <c r="A923" s="358" t="n">
        <v>52</v>
      </c>
      <c r="B923" s="358">
        <f>B928</f>
        <v/>
      </c>
      <c r="C923" s="358">
        <f>C928</f>
        <v/>
      </c>
      <c r="D923" s="358">
        <f>D928</f>
        <v/>
      </c>
      <c r="E923" s="358">
        <f>E928</f>
        <v/>
      </c>
      <c r="F923" s="358">
        <f>F928</f>
        <v/>
      </c>
      <c r="G923" s="358">
        <f>G928</f>
        <v/>
      </c>
      <c r="H923" s="358" t="n"/>
      <c r="I923" s="358" t="n"/>
      <c r="J923" s="358" t="n"/>
      <c r="K923" s="358" t="n"/>
      <c r="L923" s="358" t="n"/>
      <c r="M923" s="358" t="n"/>
      <c r="N923" s="358" t="n"/>
      <c r="O923" s="358">
        <f>O928</f>
        <v/>
      </c>
      <c r="P923" s="358">
        <f>P928</f>
        <v/>
      </c>
      <c r="Q923" s="358">
        <f>Q928</f>
        <v/>
      </c>
      <c r="R923" s="358">
        <f>R928</f>
        <v/>
      </c>
      <c r="S923" s="358">
        <f>S928</f>
        <v/>
      </c>
      <c r="T923" s="358">
        <f>T928</f>
        <v/>
      </c>
      <c r="U923" s="358">
        <f>U928</f>
        <v/>
      </c>
      <c r="V923" s="358">
        <f>V928</f>
        <v/>
      </c>
      <c r="W923" s="358">
        <f>W928</f>
        <v/>
      </c>
      <c r="X923" s="358">
        <f>X928</f>
        <v/>
      </c>
      <c r="Y923" s="358">
        <f>Y928</f>
        <v/>
      </c>
      <c r="Z923" s="358">
        <f>Z928</f>
        <v/>
      </c>
      <c r="AA923" s="358">
        <f>AA928</f>
        <v/>
      </c>
      <c r="AB923" s="358">
        <f>AB928</f>
        <v/>
      </c>
      <c r="AC923" s="358">
        <f>AC928</f>
        <v/>
      </c>
      <c r="AD923" s="358">
        <f>AD928</f>
        <v/>
      </c>
      <c r="AE923" s="358">
        <f>AE928</f>
        <v/>
      </c>
      <c r="AF923" s="358">
        <f>AF928</f>
        <v/>
      </c>
      <c r="AG923" s="358">
        <f>AG928</f>
        <v/>
      </c>
      <c r="AH923" s="358">
        <f>AH928</f>
        <v/>
      </c>
      <c r="AI923" s="358">
        <f>AI928</f>
        <v/>
      </c>
      <c r="AJ923" s="358">
        <f>AJ928</f>
        <v/>
      </c>
      <c r="AK923" s="358">
        <f>AK928</f>
        <v/>
      </c>
      <c r="AL923" s="358">
        <f>AL928</f>
        <v/>
      </c>
      <c r="AM923" s="358">
        <f>AM928</f>
        <v/>
      </c>
      <c r="AN923" s="358">
        <f>AN928</f>
        <v/>
      </c>
      <c r="AO923" s="358">
        <f>AO928</f>
        <v/>
      </c>
      <c r="AP923" s="358">
        <f>AP928</f>
        <v/>
      </c>
      <c r="AQ923" s="358">
        <f>AQ928</f>
        <v/>
      </c>
      <c r="AR923" s="358">
        <f>AR928</f>
        <v/>
      </c>
      <c r="AS923" s="358">
        <f>AS928</f>
        <v/>
      </c>
      <c r="AT923" s="358">
        <f>AT928</f>
        <v/>
      </c>
      <c r="AU923" s="358">
        <f>AU928</f>
        <v/>
      </c>
      <c r="AV923" s="358">
        <f>AV928</f>
        <v/>
      </c>
      <c r="AW923" s="358">
        <f>AW928</f>
        <v/>
      </c>
      <c r="AX923" s="358">
        <f>AX928</f>
        <v/>
      </c>
      <c r="AY923" s="358">
        <f>AY928</f>
        <v/>
      </c>
      <c r="AZ923" s="358">
        <f>AZ928</f>
        <v/>
      </c>
      <c r="BA923" s="358">
        <f>BA928</f>
        <v/>
      </c>
      <c r="BB923" s="358">
        <f>BB928</f>
        <v/>
      </c>
      <c r="BC923" s="358">
        <f>BC928</f>
        <v/>
      </c>
      <c r="BD923" s="358">
        <f>BD928</f>
        <v/>
      </c>
      <c r="BE923" s="358">
        <f>BE928</f>
        <v/>
      </c>
      <c r="BF923" s="358">
        <f>BF928</f>
        <v/>
      </c>
      <c r="BG923" s="358">
        <f>BG928</f>
        <v/>
      </c>
      <c r="BH923" s="358">
        <f>BH928</f>
        <v/>
      </c>
      <c r="BI923" s="358">
        <f>BI928</f>
        <v/>
      </c>
      <c r="BJ923" s="358">
        <f>BJ928</f>
        <v/>
      </c>
      <c r="BK923" s="358">
        <f>BK928</f>
        <v/>
      </c>
      <c r="BL923" s="358">
        <f>BL928</f>
        <v/>
      </c>
      <c r="BM923" s="358">
        <f>BM928</f>
        <v/>
      </c>
      <c r="BN923" s="358">
        <f>BN928</f>
        <v/>
      </c>
      <c r="BO923" s="358">
        <f>BO928</f>
        <v/>
      </c>
      <c r="BP923" s="358">
        <f>BP928</f>
        <v/>
      </c>
      <c r="BQ923" s="358">
        <f>BQ928</f>
        <v/>
      </c>
      <c r="BR923" s="358">
        <f>BR928</f>
        <v/>
      </c>
      <c r="BS923" s="358">
        <f>BS928</f>
        <v/>
      </c>
      <c r="BT923" s="358">
        <f>BT928</f>
        <v/>
      </c>
      <c r="BU923" s="358">
        <f>BU928</f>
        <v/>
      </c>
      <c r="BV923" s="358">
        <f>BV928</f>
        <v/>
      </c>
      <c r="BW923" s="358">
        <f>BW928</f>
        <v/>
      </c>
      <c r="BX923" s="358">
        <f>BX928</f>
        <v/>
      </c>
      <c r="BY923" s="358">
        <f>BY928</f>
        <v/>
      </c>
      <c r="BZ923" s="358">
        <f>BZ928</f>
        <v/>
      </c>
      <c r="CA923" s="358">
        <f>CA928</f>
        <v/>
      </c>
      <c r="CB923" s="358">
        <f>CB928</f>
        <v/>
      </c>
      <c r="CC923" s="358">
        <f>CC928</f>
        <v/>
      </c>
      <c r="CD923" s="358">
        <f>CD928</f>
        <v/>
      </c>
      <c r="CE923" s="358">
        <f>CE928</f>
        <v/>
      </c>
      <c r="CF923" s="358">
        <f>CF928</f>
        <v/>
      </c>
      <c r="CG923" s="358">
        <f>CG928</f>
        <v/>
      </c>
      <c r="CH923" s="358">
        <f>CH928</f>
        <v/>
      </c>
      <c r="CI923" s="358">
        <f>CI928</f>
        <v/>
      </c>
      <c r="CJ923" s="358">
        <f>CJ928</f>
        <v/>
      </c>
      <c r="CK923" s="358">
        <f>CK928</f>
        <v/>
      </c>
      <c r="CL923" s="358">
        <f>CL928</f>
        <v/>
      </c>
      <c r="CM923" s="358">
        <f>CM928</f>
        <v/>
      </c>
      <c r="CN923" s="358">
        <f>CN928</f>
        <v/>
      </c>
      <c r="CO923" s="358">
        <f>CO928</f>
        <v/>
      </c>
      <c r="CP923" s="358">
        <f>CP928</f>
        <v/>
      </c>
      <c r="CQ923" s="358">
        <f>CQ928</f>
        <v/>
      </c>
      <c r="CR923" s="358">
        <f>CR928</f>
        <v/>
      </c>
      <c r="CS923" s="358">
        <f>CS928</f>
        <v/>
      </c>
      <c r="CT923" s="358">
        <f>CT928</f>
        <v/>
      </c>
      <c r="CU923" s="358">
        <f>CU928</f>
        <v/>
      </c>
      <c r="CV923" s="358">
        <f>CV928</f>
        <v/>
      </c>
      <c r="CW923" s="358">
        <f>CW928</f>
        <v/>
      </c>
      <c r="CX923" s="358">
        <f>CX928</f>
        <v/>
      </c>
      <c r="CY923" s="358">
        <f>CY928</f>
        <v/>
      </c>
      <c r="CZ923" s="358">
        <f>CZ928</f>
        <v/>
      </c>
      <c r="DA923" s="358">
        <f>DA928</f>
        <v/>
      </c>
      <c r="DB923" s="358">
        <f>DB928</f>
        <v/>
      </c>
      <c r="DC923" s="358">
        <f>DC928</f>
        <v/>
      </c>
      <c r="DD923" s="358">
        <f>DD928</f>
        <v/>
      </c>
      <c r="DE923" s="358">
        <f>DE928</f>
        <v/>
      </c>
      <c r="DF923" s="358">
        <f>DF928</f>
        <v/>
      </c>
      <c r="DG923" s="359">
        <f>DG928</f>
        <v/>
      </c>
      <c r="DH923" s="359">
        <f>DH928</f>
        <v/>
      </c>
      <c r="DI923" s="359">
        <f>DI928</f>
        <v/>
      </c>
      <c r="DJ923" s="359">
        <f>DJ928</f>
        <v/>
      </c>
      <c r="DK923" s="359">
        <f>DK928</f>
        <v/>
      </c>
      <c r="DL923" s="359">
        <f>DL928</f>
        <v/>
      </c>
      <c r="DM923" s="359">
        <f>DM928</f>
        <v/>
      </c>
      <c r="DN923" s="359">
        <f>DN928</f>
        <v/>
      </c>
      <c r="DO923" s="359">
        <f>DO928</f>
        <v/>
      </c>
      <c r="DP923" s="359">
        <f>DP928</f>
        <v/>
      </c>
      <c r="DQ923" s="359">
        <f>DQ928</f>
        <v/>
      </c>
      <c r="DR923" s="359">
        <f>DR928</f>
        <v/>
      </c>
      <c r="DS923" s="359">
        <f>DS928</f>
        <v/>
      </c>
      <c r="DT923" s="359">
        <f>DT928</f>
        <v/>
      </c>
      <c r="DU923" s="359">
        <f>DU928</f>
        <v/>
      </c>
      <c r="DV923" s="359">
        <f>DV928</f>
        <v/>
      </c>
      <c r="DW923" s="359">
        <f>DW928</f>
        <v/>
      </c>
      <c r="DX923" s="359">
        <f>DX928</f>
        <v/>
      </c>
      <c r="DY923" s="359">
        <f>DY928</f>
        <v/>
      </c>
      <c r="DZ923" s="359">
        <f>DZ928</f>
        <v/>
      </c>
      <c r="EA923" s="359">
        <f>EA928</f>
        <v/>
      </c>
      <c r="EB923" s="359">
        <f>EB928</f>
        <v/>
      </c>
      <c r="EC923" s="359">
        <f>EC928</f>
        <v/>
      </c>
      <c r="ED923" s="359">
        <f>ED928</f>
        <v/>
      </c>
      <c r="EE923" s="359">
        <f>EE928</f>
        <v/>
      </c>
      <c r="EF923" s="359">
        <f>EF928</f>
        <v/>
      </c>
      <c r="EG923" s="359">
        <f>EG928</f>
        <v/>
      </c>
      <c r="EH923" s="359">
        <f>EH928</f>
        <v/>
      </c>
      <c r="EI923" s="359">
        <f>EI928</f>
        <v/>
      </c>
      <c r="EJ923" s="359">
        <f>EJ928</f>
        <v/>
      </c>
      <c r="EK923" s="359">
        <f>EK928</f>
        <v/>
      </c>
      <c r="EL923" s="359">
        <f>EL928</f>
        <v/>
      </c>
      <c r="EM923" s="359">
        <f>EM928</f>
        <v/>
      </c>
      <c r="EN923" s="359">
        <f>EN928</f>
        <v/>
      </c>
      <c r="EO923" s="359">
        <f>EO928</f>
        <v/>
      </c>
      <c r="EP923" s="359">
        <f>EP928</f>
        <v/>
      </c>
      <c r="EQ923" s="359">
        <f>EQ928</f>
        <v/>
      </c>
      <c r="ER923" s="359">
        <f>ER928</f>
        <v/>
      </c>
      <c r="ES923" s="359">
        <f>ES928</f>
        <v/>
      </c>
      <c r="ET923" s="359">
        <f>ET928</f>
        <v/>
      </c>
      <c r="EU923" s="359">
        <f>EU928</f>
        <v/>
      </c>
      <c r="EV923" s="359">
        <f>EV928</f>
        <v/>
      </c>
      <c r="EW923" s="359">
        <f>EW928</f>
        <v/>
      </c>
      <c r="EX923" s="359">
        <f>EX928</f>
        <v/>
      </c>
      <c r="EY923" s="359">
        <f>EY928</f>
        <v/>
      </c>
      <c r="EZ923" s="359">
        <f>EZ928</f>
        <v/>
      </c>
      <c r="FA923" s="359">
        <f>FA928</f>
        <v/>
      </c>
      <c r="FB923" s="359">
        <f>FB928</f>
        <v/>
      </c>
      <c r="FC923" s="359">
        <f>FC928</f>
        <v/>
      </c>
      <c r="FD923" s="359">
        <f>FD928</f>
        <v/>
      </c>
      <c r="FE923" s="359">
        <f>FE928</f>
        <v/>
      </c>
      <c r="FF923" s="359">
        <f>FF928</f>
        <v/>
      </c>
      <c r="FG923" s="359">
        <f>FG928</f>
        <v/>
      </c>
      <c r="FH923" s="359">
        <f>FH928</f>
        <v/>
      </c>
      <c r="FI923" s="359">
        <f>FI928</f>
        <v/>
      </c>
      <c r="FJ923" s="359">
        <f>FJ928</f>
        <v/>
      </c>
      <c r="FK923" s="359">
        <f>FK928</f>
        <v/>
      </c>
      <c r="FL923" s="359">
        <f>FL928</f>
        <v/>
      </c>
      <c r="FM923" s="359">
        <f>FM928</f>
        <v/>
      </c>
      <c r="FN923" s="359">
        <f>FN928</f>
        <v/>
      </c>
      <c r="FO923" s="359">
        <f>FO928</f>
        <v/>
      </c>
      <c r="FP923" s="359">
        <f>FP928</f>
        <v/>
      </c>
      <c r="FQ923" s="359">
        <f>FQ928</f>
        <v/>
      </c>
      <c r="FR923" s="359">
        <f>FR928</f>
        <v/>
      </c>
      <c r="FS923" s="359">
        <f>FS928</f>
        <v/>
      </c>
      <c r="FT923" s="359">
        <f>FT928</f>
        <v/>
      </c>
      <c r="FU923" s="359">
        <f>FU928</f>
        <v/>
      </c>
      <c r="FV923" s="359">
        <f>FV928</f>
        <v/>
      </c>
      <c r="FW923" s="359">
        <f>FW928</f>
        <v/>
      </c>
      <c r="FX923" s="359">
        <f>FX928</f>
        <v/>
      </c>
      <c r="FY923" s="359">
        <f>FY928</f>
        <v/>
      </c>
      <c r="FZ923" s="359">
        <f>FZ928</f>
        <v/>
      </c>
      <c r="GA923" s="359">
        <f>GA928</f>
        <v/>
      </c>
      <c r="GB923" s="359">
        <f>GB928</f>
        <v/>
      </c>
      <c r="GC923" s="359">
        <f>GC928</f>
        <v/>
      </c>
      <c r="GD923" s="359">
        <f>GD928</f>
        <v/>
      </c>
      <c r="GE923" s="359">
        <f>GE928</f>
        <v/>
      </c>
      <c r="GF923" s="359">
        <f>GF928</f>
        <v/>
      </c>
      <c r="GG923" s="359">
        <f>GG928</f>
        <v/>
      </c>
      <c r="GH923" s="359">
        <f>GH928</f>
        <v/>
      </c>
      <c r="GI923" s="359">
        <f>GI928</f>
        <v/>
      </c>
      <c r="GJ923" s="359">
        <f>GJ928</f>
        <v/>
      </c>
      <c r="GK923" s="359">
        <f>GK928</f>
        <v/>
      </c>
      <c r="GL923" s="359">
        <f>GL928</f>
        <v/>
      </c>
      <c r="GM923" s="359">
        <f>GM928</f>
        <v/>
      </c>
      <c r="GN923" s="359">
        <f>GN928</f>
        <v/>
      </c>
      <c r="GO923" s="359">
        <f>GO928</f>
        <v/>
      </c>
      <c r="GP923" s="359">
        <f>GP928</f>
        <v/>
      </c>
      <c r="GQ923" s="359">
        <f>GQ928</f>
        <v/>
      </c>
      <c r="GR923" s="359">
        <f>GR928</f>
        <v/>
      </c>
      <c r="GS923" s="359">
        <f>GS928</f>
        <v/>
      </c>
      <c r="GT923" s="359">
        <f>GT928</f>
        <v/>
      </c>
      <c r="GU923" s="359">
        <f>GU928</f>
        <v/>
      </c>
      <c r="GV923" s="359">
        <f>GV928</f>
        <v/>
      </c>
      <c r="GW923" s="359">
        <f>GW928</f>
        <v/>
      </c>
      <c r="GX923" s="359">
        <f>GX928</f>
        <v/>
      </c>
    </row>
    <row r="924"/>
    <row r="925">
      <c r="A925" t="n">
        <v>17</v>
      </c>
      <c r="B925" t="n">
        <v>0</v>
      </c>
      <c r="C925">
        <f>ROW(SmtRes!A365)</f>
        <v/>
      </c>
      <c r="D925">
        <f>ROW(EtalonRes!A350)</f>
        <v/>
      </c>
      <c r="E925" t="inlineStr">
        <is>
          <t>1</t>
        </is>
      </c>
      <c r="F925" t="inlineStr">
        <is>
          <t>65-10-1</t>
        </is>
      </c>
      <c r="G925" t="inlineStr">
        <is>
          <t>Очистка канализационной сети внутренней</t>
        </is>
      </c>
      <c r="H925" t="inlineStr">
        <is>
          <t>100 м трубопровода</t>
        </is>
      </c>
      <c r="I925">
        <f>ROUND(ROUND(8/100,4),7)</f>
        <v/>
      </c>
      <c r="J925" t="n">
        <v>0</v>
      </c>
      <c r="K925">
        <f>ROUND(ROUND(8/100,4),7)</f>
        <v/>
      </c>
      <c r="O925">
        <f>ROUND(CP925,0)</f>
        <v/>
      </c>
      <c r="P925">
        <f>ROUND(CQ925*I925,0)</f>
        <v/>
      </c>
      <c r="Q925">
        <f>(ROUND((ROUND((((ET925*ROUND(2,7)))*I925),0)*BB925),0)+ROUND((ROUND(((AE925-((EU925*ROUND(2,7))))*I925),0)*BS925),0))</f>
        <v/>
      </c>
      <c r="R925">
        <f>(ROUND((ROUND((((EU925*ROUND(2,7)))*I925),0)*BS925),0)+ROUND((ROUND(((AE925-((EU925*ROUND(2,7))))*I925),0)*BS925),0))</f>
        <v/>
      </c>
      <c r="S925">
        <f>ROUND(CT925*I925,0)</f>
        <v/>
      </c>
      <c r="T925">
        <f>ROUND(CU925*I925,0)</f>
        <v/>
      </c>
      <c r="U925">
        <f>ROUND(CV925*I925,7)</f>
        <v/>
      </c>
      <c r="V925">
        <f>ROUND(CW925*I925,7)</f>
        <v/>
      </c>
      <c r="W925">
        <f>ROUND(CX925*I925,0)</f>
        <v/>
      </c>
      <c r="X925">
        <f>ROUND(CY925,0)</f>
        <v/>
      </c>
      <c r="Y925">
        <f>ROUND(CZ925,0)</f>
        <v/>
      </c>
      <c r="AA925" t="n">
        <v>78855224</v>
      </c>
      <c r="AB925">
        <f>ROUND((AC925+AD925+AF925),2)</f>
        <v/>
      </c>
      <c r="AC925">
        <f>ROUND(((ES925*ROUND(2,7))),2)</f>
        <v/>
      </c>
      <c r="AD925">
        <f>ROUND(((((ET925*ROUND(2,7)))-((EU925*ROUND(2,7))))+AE925),2)</f>
        <v/>
      </c>
      <c r="AE925">
        <f>ROUND(((EU925*ROUND(2,7))),2)</f>
        <v/>
      </c>
      <c r="AF925">
        <f>ROUND(((EV925*ROUND(2,7))),2)</f>
        <v/>
      </c>
      <c r="AG925">
        <f>ROUND((AP925),2)</f>
        <v/>
      </c>
      <c r="AH925">
        <f>((EW925*ROUND(2,7)))</f>
        <v/>
      </c>
      <c r="AI925">
        <f>((EX925*ROUND(2,7)))</f>
        <v/>
      </c>
      <c r="AJ925">
        <f>(AS925)</f>
        <v/>
      </c>
      <c r="AK925" t="n">
        <v>403.3</v>
      </c>
      <c r="AL925" t="n">
        <v>139.36</v>
      </c>
      <c r="AM925" t="n">
        <v>0.87</v>
      </c>
      <c r="AN925" t="n">
        <v>0</v>
      </c>
      <c r="AO925" t="n">
        <v>263.07</v>
      </c>
      <c r="AP925" t="n">
        <v>0</v>
      </c>
      <c r="AQ925" t="n">
        <v>32.2</v>
      </c>
      <c r="AR925" t="n">
        <v>0</v>
      </c>
      <c r="AS925" t="n">
        <v>0</v>
      </c>
      <c r="AT925" t="n">
        <v>103</v>
      </c>
      <c r="AU925" t="n">
        <v>52</v>
      </c>
      <c r="AV925" t="n">
        <v>1</v>
      </c>
      <c r="AW925" t="n">
        <v>1</v>
      </c>
      <c r="AZ925" t="n">
        <v>1</v>
      </c>
      <c r="BA925" t="n">
        <v>52.25</v>
      </c>
      <c r="BB925" t="n">
        <v>25.03</v>
      </c>
      <c r="BC925" t="n">
        <v>11.85</v>
      </c>
      <c r="BD925" t="inlineStr"/>
      <c r="BE925" t="inlineStr"/>
      <c r="BF925" t="inlineStr"/>
      <c r="BG925" t="inlineStr"/>
      <c r="BH925" t="n">
        <v>0</v>
      </c>
      <c r="BI925" t="n">
        <v>1</v>
      </c>
      <c r="BJ925" t="inlineStr">
        <is>
          <t>ТЕРр Московской обл., 65-10-1, приказ Минстроя России №675/пр от 28.02.2017 № 263/пр</t>
        </is>
      </c>
      <c r="BM925" t="n">
        <v>65007</v>
      </c>
      <c r="BN925" t="n">
        <v>0</v>
      </c>
      <c r="BO925" t="inlineStr">
        <is>
          <t>65-10-1</t>
        </is>
      </c>
      <c r="BP925" t="n">
        <v>1</v>
      </c>
      <c r="BQ925" t="n">
        <v>6</v>
      </c>
      <c r="BR925" t="n">
        <v>0</v>
      </c>
      <c r="BS925" t="n">
        <v>52.25</v>
      </c>
      <c r="BT925" t="n">
        <v>1</v>
      </c>
      <c r="BU925" t="n">
        <v>1</v>
      </c>
      <c r="BV925" t="n">
        <v>1</v>
      </c>
      <c r="BW925" t="n">
        <v>1</v>
      </c>
      <c r="BX925" t="n">
        <v>1</v>
      </c>
      <c r="BY925" t="inlineStr"/>
      <c r="BZ925" t="n">
        <v>103</v>
      </c>
      <c r="CA925" t="n">
        <v>52</v>
      </c>
      <c r="CB925" t="inlineStr"/>
      <c r="CE925" t="n">
        <v>12</v>
      </c>
      <c r="CF925" t="n">
        <v>0</v>
      </c>
      <c r="CG925" t="n">
        <v>0</v>
      </c>
      <c r="CM925" t="n">
        <v>0</v>
      </c>
      <c r="CN925" t="inlineStr"/>
      <c r="CO925" t="n">
        <v>0</v>
      </c>
      <c r="CP925">
        <f>(P925+Q925+S925)</f>
        <v/>
      </c>
      <c r="CQ925">
        <f>AC925*BC925</f>
        <v/>
      </c>
      <c r="CR925">
        <f>(ROUND((ROUND((((ET925*ROUND(2,7)))*1),0)*BB925),0)+ROUND((ROUND(((AE925-((EU925*ROUND(2,7))))*1),0)*BS925),0))</f>
        <v/>
      </c>
      <c r="CS925">
        <f>(ROUND((ROUND((((EU925*ROUND(2,7)))*1),0)*BS925),0)+ROUND((ROUND(((AE925-((EU925*ROUND(2,7))))*1),0)*BS925),0))</f>
        <v/>
      </c>
      <c r="CT925">
        <f>AF925*BA925</f>
        <v/>
      </c>
      <c r="CU925">
        <f>AG925</f>
        <v/>
      </c>
      <c r="CV925">
        <f>AH925</f>
        <v/>
      </c>
      <c r="CW925">
        <f>AI925</f>
        <v/>
      </c>
      <c r="CX925">
        <f>AJ925</f>
        <v/>
      </c>
      <c r="CY925">
        <f>(((S925+R925)*AT925)/100)</f>
        <v/>
      </c>
      <c r="CZ925">
        <f>(((S925+R925)*AU925)/100)</f>
        <v/>
      </c>
      <c r="DC925" t="inlineStr"/>
      <c r="DD925" t="inlineStr">
        <is>
          <t>)*2</t>
        </is>
      </c>
      <c r="DE925" t="inlineStr">
        <is>
          <t>)*2</t>
        </is>
      </c>
      <c r="DF925" t="inlineStr">
        <is>
          <t>)*2</t>
        </is>
      </c>
      <c r="DG925" t="inlineStr">
        <is>
          <t>)*2</t>
        </is>
      </c>
      <c r="DH925" t="inlineStr"/>
      <c r="DI925" t="inlineStr">
        <is>
          <t>)*2</t>
        </is>
      </c>
      <c r="DJ925" t="inlineStr">
        <is>
          <t>)*2</t>
        </is>
      </c>
      <c r="DK925" t="inlineStr"/>
      <c r="DL925" t="inlineStr"/>
      <c r="DM925" t="inlineStr"/>
      <c r="DN925" t="n">
        <v>0</v>
      </c>
      <c r="DO925" t="n">
        <v>0</v>
      </c>
      <c r="DP925" t="n">
        <v>1</v>
      </c>
      <c r="DQ925" t="n">
        <v>1</v>
      </c>
      <c r="DU925" t="n">
        <v>1013</v>
      </c>
      <c r="DV925" t="inlineStr">
        <is>
          <t>100 м трубопровода</t>
        </is>
      </c>
      <c r="DW925" t="inlineStr">
        <is>
          <t>100 м трубопровода</t>
        </is>
      </c>
      <c r="DX925" t="n">
        <v>1</v>
      </c>
      <c r="DZ925" t="inlineStr"/>
      <c r="EA925" t="inlineStr"/>
      <c r="EB925" t="inlineStr"/>
      <c r="EC925" t="inlineStr"/>
      <c r="EE925" t="n">
        <v>78726000</v>
      </c>
      <c r="EF925" t="n">
        <v>6</v>
      </c>
      <c r="EG925" t="inlineStr">
        <is>
          <t>Ремонтно-строительные работы</t>
        </is>
      </c>
      <c r="EH925" t="n">
        <v>99</v>
      </c>
      <c r="EI925" t="inlineStr">
        <is>
          <t>Внутренние санитарно-технические работы</t>
        </is>
      </c>
      <c r="EJ925" t="n">
        <v>1</v>
      </c>
      <c r="EK925" t="n">
        <v>65007</v>
      </c>
      <c r="EL925" t="inlineStr">
        <is>
          <t>Внутренние санитарнотехнические работы: смена труб, санприборов, запорной арматуры и другое</t>
        </is>
      </c>
      <c r="EM925" t="inlineStr">
        <is>
          <t>рФЕР-65</t>
        </is>
      </c>
      <c r="EO925" t="inlineStr"/>
      <c r="EQ925" t="n">
        <v>0</v>
      </c>
      <c r="ER925" t="n">
        <v>403.3</v>
      </c>
      <c r="ES925" t="n">
        <v>139.36</v>
      </c>
      <c r="ET925" t="n">
        <v>0.87</v>
      </c>
      <c r="EU925" t="n">
        <v>0</v>
      </c>
      <c r="EV925" t="n">
        <v>263.07</v>
      </c>
      <c r="EW925" t="n">
        <v>32.2</v>
      </c>
      <c r="EX925" t="n">
        <v>0</v>
      </c>
      <c r="EY925" t="n">
        <v>0</v>
      </c>
      <c r="FQ925" t="n">
        <v>0</v>
      </c>
      <c r="FR925" t="n">
        <v>0</v>
      </c>
      <c r="FS925" t="n">
        <v>0</v>
      </c>
      <c r="FX925" t="n">
        <v>103</v>
      </c>
      <c r="FY925" t="n">
        <v>52</v>
      </c>
      <c r="GA925" t="inlineStr"/>
      <c r="GD925" t="n">
        <v>1</v>
      </c>
      <c r="GF925" t="n">
        <v>-66904957</v>
      </c>
      <c r="GG925" t="n">
        <v>2</v>
      </c>
      <c r="GH925" t="n">
        <v>1</v>
      </c>
      <c r="GI925" t="n">
        <v>2</v>
      </c>
      <c r="GJ925" t="n">
        <v>0</v>
      </c>
      <c r="GK925" t="n">
        <v>0</v>
      </c>
      <c r="GL925">
        <f>ROUND(IF(AND(BH925=3,BI925=3,FS925&lt;&gt;0),P925,0),0)</f>
        <v/>
      </c>
      <c r="GM925">
        <f>ROUND(O925+X925+Y925,0)+GX925</f>
        <v/>
      </c>
      <c r="GN925">
        <f>IF(OR(BI925=0,BI925=1),GM925-GX925,0)</f>
        <v/>
      </c>
      <c r="GO925">
        <f>IF(BI925=2,GM925-GX925,0)</f>
        <v/>
      </c>
      <c r="GP925">
        <f>IF(BI925=4,GM925-GX925,0)</f>
        <v/>
      </c>
      <c r="GR925" t="n">
        <v>0</v>
      </c>
      <c r="GS925" t="n">
        <v>3</v>
      </c>
      <c r="GT925" t="n">
        <v>0</v>
      </c>
      <c r="GU925" t="inlineStr"/>
      <c r="GV925">
        <f>ROUND((GT925),2)</f>
        <v/>
      </c>
      <c r="GW925" t="n">
        <v>1</v>
      </c>
      <c r="GX925">
        <f>ROUND(HC925*I925,0)</f>
        <v/>
      </c>
      <c r="HA925" t="n">
        <v>0</v>
      </c>
      <c r="HB925" t="n">
        <v>0</v>
      </c>
      <c r="HC925">
        <f>GV925*GW925</f>
        <v/>
      </c>
      <c r="HE925" t="inlineStr"/>
      <c r="HF925" t="inlineStr"/>
      <c r="HM925" t="inlineStr"/>
      <c r="HN925" t="inlineStr">
        <is>
          <t>Пр/812-099.2-1</t>
        </is>
      </c>
      <c r="HO925" t="inlineStr">
        <is>
          <t>Пр/774-099.2</t>
        </is>
      </c>
      <c r="HP925" t="inlineStr">
        <is>
          <t>Внутренние санитарнотехнические работы: смена труб, санприборов, запорной арматуры и другое</t>
        </is>
      </c>
      <c r="HQ925" t="inlineStr">
        <is>
          <t>Внутренние санитарнотехнические работы: смена труб, санприборов, запорной арматуры и другое</t>
        </is>
      </c>
      <c r="HS925" t="n">
        <v>0</v>
      </c>
      <c r="IK925" t="n">
        <v>0</v>
      </c>
    </row>
    <row r="926">
      <c r="A926" t="n">
        <v>18</v>
      </c>
      <c r="B926" t="n">
        <v>0</v>
      </c>
      <c r="C926" t="n">
        <v>365</v>
      </c>
      <c r="E926" t="inlineStr">
        <is>
          <t>1,1</t>
        </is>
      </c>
      <c r="F926" t="inlineStr">
        <is>
          <t>Цена поставщика</t>
        </is>
      </c>
      <c r="G926" t="inlineStr">
        <is>
          <t>Прочистка КРОТ</t>
        </is>
      </c>
      <c r="H926" t="inlineStr">
        <is>
          <t>л</t>
        </is>
      </c>
      <c r="I926">
        <f>I925*J926</f>
        <v/>
      </c>
      <c r="J926" t="n">
        <v>12.5</v>
      </c>
      <c r="K926" t="n">
        <v>12.5</v>
      </c>
      <c r="O926">
        <f>ROUND(CP926,0)</f>
        <v/>
      </c>
      <c r="P926">
        <f>ROUND(CQ926*I926,0)</f>
        <v/>
      </c>
      <c r="Q926">
        <f>(ROUND((ROUND(((ET926)*I926),0)*BB926),0)+ROUND((ROUND(((AE926-(EU926))*I926),0)*BS926),0))</f>
        <v/>
      </c>
      <c r="R926">
        <f>(ROUND((ROUND(((EU926)*I926),0)*BS926),0)+ROUND((ROUND(((AE926-(EU926))*I926),0)*BS926),0))</f>
        <v/>
      </c>
      <c r="S926">
        <f>ROUND(CT926*I926,0)</f>
        <v/>
      </c>
      <c r="T926">
        <f>ROUND(CU926*I926,0)</f>
        <v/>
      </c>
      <c r="U926">
        <f>ROUND(CV926*I926,7)</f>
        <v/>
      </c>
      <c r="V926">
        <f>ROUND(CW926*I926,7)</f>
        <v/>
      </c>
      <c r="W926">
        <f>ROUND(CX926*I926,0)</f>
        <v/>
      </c>
      <c r="X926">
        <f>ROUND(CY926,0)</f>
        <v/>
      </c>
      <c r="Y926">
        <f>ROUND(CZ926,0)</f>
        <v/>
      </c>
      <c r="AA926" t="n">
        <v>78855224</v>
      </c>
      <c r="AB926">
        <f>ROUND((AC926+AD926+AF926),2)</f>
        <v/>
      </c>
      <c r="AC926">
        <f>ROUND((ES926),2)</f>
        <v/>
      </c>
      <c r="AD926">
        <f>ROUND((((ET926)-(EU926))+AE926),2)</f>
        <v/>
      </c>
      <c r="AE926">
        <f>ROUND((EU926),2)</f>
        <v/>
      </c>
      <c r="AF926">
        <f>ROUND((EV926),2)</f>
        <v/>
      </c>
      <c r="AG926">
        <f>ROUND((AP926),2)</f>
        <v/>
      </c>
      <c r="AH926">
        <f>(EW926)</f>
        <v/>
      </c>
      <c r="AI926">
        <f>(EX926)</f>
        <v/>
      </c>
      <c r="AJ926">
        <f>(AS926)</f>
        <v/>
      </c>
      <c r="AK926" t="n">
        <v>384.43</v>
      </c>
      <c r="AL926" t="n">
        <v>384.43</v>
      </c>
      <c r="AM926" t="n">
        <v>0</v>
      </c>
      <c r="AN926" t="n">
        <v>0</v>
      </c>
      <c r="AO926" t="n">
        <v>0</v>
      </c>
      <c r="AP926" t="n">
        <v>0</v>
      </c>
      <c r="AQ926" t="n">
        <v>0</v>
      </c>
      <c r="AR926" t="n">
        <v>0</v>
      </c>
      <c r="AS926" t="n">
        <v>0</v>
      </c>
      <c r="AT926" t="n">
        <v>103</v>
      </c>
      <c r="AU926" t="n">
        <v>52</v>
      </c>
      <c r="AV926" t="n">
        <v>1</v>
      </c>
      <c r="AW926" t="n">
        <v>1</v>
      </c>
      <c r="AZ926" t="n">
        <v>1</v>
      </c>
      <c r="BA926" t="n">
        <v>1</v>
      </c>
      <c r="BB926" t="n">
        <v>1</v>
      </c>
      <c r="BC926" t="n">
        <v>1</v>
      </c>
      <c r="BD926" t="inlineStr"/>
      <c r="BE926" t="inlineStr"/>
      <c r="BF926" t="inlineStr"/>
      <c r="BG926" t="inlineStr"/>
      <c r="BH926" t="n">
        <v>3</v>
      </c>
      <c r="BI926" t="n">
        <v>1</v>
      </c>
      <c r="BJ926" t="inlineStr"/>
      <c r="BM926" t="n">
        <v>65007</v>
      </c>
      <c r="BN926" t="n">
        <v>0</v>
      </c>
      <c r="BO926" t="inlineStr"/>
      <c r="BP926" t="n">
        <v>0</v>
      </c>
      <c r="BQ926" t="n">
        <v>6</v>
      </c>
      <c r="BR926" t="n">
        <v>0</v>
      </c>
      <c r="BS926" t="n">
        <v>1</v>
      </c>
      <c r="BT926" t="n">
        <v>1</v>
      </c>
      <c r="BU926" t="n">
        <v>1</v>
      </c>
      <c r="BV926" t="n">
        <v>1</v>
      </c>
      <c r="BW926" t="n">
        <v>1</v>
      </c>
      <c r="BX926" t="n">
        <v>1</v>
      </c>
      <c r="BY926" t="inlineStr"/>
      <c r="BZ926" t="n">
        <v>103</v>
      </c>
      <c r="CA926" t="n">
        <v>52</v>
      </c>
      <c r="CB926" t="inlineStr"/>
      <c r="CE926" t="n">
        <v>12</v>
      </c>
      <c r="CF926" t="n">
        <v>0</v>
      </c>
      <c r="CG926" t="n">
        <v>0</v>
      </c>
      <c r="CM926" t="n">
        <v>0</v>
      </c>
      <c r="CN926" t="inlineStr"/>
      <c r="CO926" t="n">
        <v>0</v>
      </c>
      <c r="CP926">
        <f>(P926+Q926+S926)</f>
        <v/>
      </c>
      <c r="CQ926">
        <f>AC926</f>
        <v/>
      </c>
      <c r="CR926">
        <f>(ROUND((ROUND(((ET926)*1),0)*BB926),0)+ROUND((ROUND(((AE926-(EU926))*1),0)*BS926),0))</f>
        <v/>
      </c>
      <c r="CS926">
        <f>(ROUND((ROUND(((EU926)*1),0)*BS926),0)+ROUND((ROUND(((AE926-(EU926))*1),0)*BS926),0))</f>
        <v/>
      </c>
      <c r="CT926">
        <f>AF926*BA926</f>
        <v/>
      </c>
      <c r="CU926">
        <f>AG926</f>
        <v/>
      </c>
      <c r="CV926">
        <f>AH926</f>
        <v/>
      </c>
      <c r="CW926">
        <f>AI926</f>
        <v/>
      </c>
      <c r="CX926">
        <f>AJ926</f>
        <v/>
      </c>
      <c r="CY926">
        <f>(((S926+R926)*AT926)/100)</f>
        <v/>
      </c>
      <c r="CZ926">
        <f>(((S926+R926)*AU926)/100)</f>
        <v/>
      </c>
      <c r="DC926" t="inlineStr"/>
      <c r="DD926" t="inlineStr"/>
      <c r="DE926" t="inlineStr"/>
      <c r="DF926" t="inlineStr"/>
      <c r="DG926" t="inlineStr"/>
      <c r="DH926" t="inlineStr"/>
      <c r="DI926" t="inlineStr"/>
      <c r="DJ926" t="inlineStr"/>
      <c r="DK926" t="inlineStr"/>
      <c r="DL926" t="inlineStr"/>
      <c r="DM926" t="inlineStr"/>
      <c r="DN926" t="n">
        <v>0</v>
      </c>
      <c r="DO926" t="n">
        <v>0</v>
      </c>
      <c r="DP926" t="n">
        <v>1</v>
      </c>
      <c r="DQ926" t="n">
        <v>1</v>
      </c>
      <c r="DU926" t="n">
        <v>1002</v>
      </c>
      <c r="DV926" t="inlineStr">
        <is>
          <t>л</t>
        </is>
      </c>
      <c r="DW926" t="inlineStr">
        <is>
          <t>л</t>
        </is>
      </c>
      <c r="DX926" t="n">
        <v>1</v>
      </c>
      <c r="DZ926" t="inlineStr"/>
      <c r="EA926" t="inlineStr"/>
      <c r="EB926" t="inlineStr"/>
      <c r="EC926" t="inlineStr"/>
      <c r="EE926" t="n">
        <v>78726000</v>
      </c>
      <c r="EF926" t="n">
        <v>6</v>
      </c>
      <c r="EG926" t="inlineStr">
        <is>
          <t>Ремонтно-строительные работы</t>
        </is>
      </c>
      <c r="EH926" t="n">
        <v>99</v>
      </c>
      <c r="EI926" t="inlineStr">
        <is>
          <t>Внутренние санитарно-технические работы</t>
        </is>
      </c>
      <c r="EJ926" t="n">
        <v>1</v>
      </c>
      <c r="EK926" t="n">
        <v>65007</v>
      </c>
      <c r="EL926" t="inlineStr">
        <is>
          <t>Внутренние санитарнотехнические работы: смена труб, санприборов, запорной арматуры и другое</t>
        </is>
      </c>
      <c r="EM926" t="inlineStr">
        <is>
          <t>рФЕР-65</t>
        </is>
      </c>
      <c r="EO926" t="inlineStr"/>
      <c r="EQ926" t="n">
        <v>0</v>
      </c>
      <c r="ER926" t="n">
        <v>384.43</v>
      </c>
      <c r="ES926" t="n">
        <v>384.43</v>
      </c>
      <c r="ET926" t="n">
        <v>0</v>
      </c>
      <c r="EU926" t="n">
        <v>0</v>
      </c>
      <c r="EV926" t="n">
        <v>0</v>
      </c>
      <c r="EW926" t="n">
        <v>0</v>
      </c>
      <c r="EX926" t="n">
        <v>0</v>
      </c>
      <c r="EZ926" t="n">
        <v>5</v>
      </c>
      <c r="FC926" t="n">
        <v>1</v>
      </c>
      <c r="FD926" t="n">
        <v>18</v>
      </c>
      <c r="FF926" t="n">
        <v>469</v>
      </c>
      <c r="FQ926" t="n">
        <v>0</v>
      </c>
      <c r="FR926" t="n">
        <v>0</v>
      </c>
      <c r="FS926" t="n">
        <v>0</v>
      </c>
      <c r="FX926" t="n">
        <v>103</v>
      </c>
      <c r="FY926" t="n">
        <v>52</v>
      </c>
      <c r="GA926" t="inlineStr">
        <is>
          <t>[469 / 1,22]</t>
        </is>
      </c>
      <c r="GD926" t="n">
        <v>1</v>
      </c>
      <c r="GF926" t="n">
        <v>-1978592410</v>
      </c>
      <c r="GG926" t="n">
        <v>2</v>
      </c>
      <c r="GH926" t="n">
        <v>3</v>
      </c>
      <c r="GI926" t="n">
        <v>-2</v>
      </c>
      <c r="GJ926" t="n">
        <v>0</v>
      </c>
      <c r="GK926" t="n">
        <v>0</v>
      </c>
      <c r="GL926">
        <f>ROUND(IF(AND(BH926=3,BI926=3,FS926&lt;&gt;0),P926,0),0)</f>
        <v/>
      </c>
      <c r="GM926">
        <f>ROUND(O926+X926+Y926,0)+GX926</f>
        <v/>
      </c>
      <c r="GN926">
        <f>IF(OR(BI926=0,BI926=1),GM926-GX926,0)</f>
        <v/>
      </c>
      <c r="GO926">
        <f>IF(BI926=2,GM926-GX926,0)</f>
        <v/>
      </c>
      <c r="GP926">
        <f>IF(BI926=4,GM926-GX926,0)</f>
        <v/>
      </c>
      <c r="GR926" t="n">
        <v>1</v>
      </c>
      <c r="GS926" t="n">
        <v>1</v>
      </c>
      <c r="GT926" t="n">
        <v>0</v>
      </c>
      <c r="GU926" t="inlineStr"/>
      <c r="GV926">
        <f>ROUND((GT926),2)</f>
        <v/>
      </c>
      <c r="GW926" t="n">
        <v>1</v>
      </c>
      <c r="GX926">
        <f>ROUND(HC926*I926,0)</f>
        <v/>
      </c>
      <c r="HA926" t="n">
        <v>0</v>
      </c>
      <c r="HB926" t="n">
        <v>0</v>
      </c>
      <c r="HC926">
        <f>GV926*GW926</f>
        <v/>
      </c>
      <c r="HE926" t="inlineStr">
        <is>
          <t>0</t>
        </is>
      </c>
      <c r="HF926" t="inlineStr">
        <is>
          <t>0</t>
        </is>
      </c>
      <c r="HG926">
        <f>ROUND(AC926*I926,0)</f>
        <v/>
      </c>
      <c r="HM926" t="inlineStr"/>
      <c r="HN926" t="inlineStr">
        <is>
          <t>Пр/812-099.2-1</t>
        </is>
      </c>
      <c r="HO926" t="inlineStr">
        <is>
          <t>Пр/774-099.2</t>
        </is>
      </c>
      <c r="HP926" t="inlineStr">
        <is>
          <t>Внутренние санитарнотехнические работы: смена труб, санприборов, запорной арматуры и другое</t>
        </is>
      </c>
      <c r="HQ926" t="inlineStr">
        <is>
          <t>Внутренние санитарнотехнические работы: смена труб, санприборов, запорной арматуры и другое</t>
        </is>
      </c>
      <c r="HS926" t="n">
        <v>0</v>
      </c>
      <c r="IK926" t="n">
        <v>0</v>
      </c>
    </row>
    <row r="927"/>
    <row r="928">
      <c r="A928" s="358" t="n">
        <v>51</v>
      </c>
      <c r="B928" s="358">
        <f>B921</f>
        <v/>
      </c>
      <c r="C928" s="358">
        <f>A921</f>
        <v/>
      </c>
      <c r="D928" s="358">
        <f>ROW(A921)</f>
        <v/>
      </c>
      <c r="E928" s="358" t="n"/>
      <c r="F928" s="358">
        <f>IF(F921&lt;&gt;"",F921,"")</f>
        <v/>
      </c>
      <c r="G928" s="358">
        <f>IF(G921&lt;&gt;"",G921,"")</f>
        <v/>
      </c>
      <c r="H928" s="358" t="n">
        <v>0</v>
      </c>
      <c r="I928" s="358" t="n"/>
      <c r="J928" s="358" t="n"/>
      <c r="K928" s="358" t="n"/>
      <c r="L928" s="358" t="n"/>
      <c r="M928" s="358" t="n"/>
      <c r="N928" s="358" t="n"/>
      <c r="O928" s="358" t="n">
        <v>0</v>
      </c>
      <c r="P928" s="358" t="n">
        <v>0</v>
      </c>
      <c r="Q928" s="358" t="n">
        <v>0</v>
      </c>
      <c r="R928" s="358" t="n">
        <v>0</v>
      </c>
      <c r="S928" s="358" t="n">
        <v>0</v>
      </c>
      <c r="T928" s="358" t="n">
        <v>0</v>
      </c>
      <c r="U928" s="358" t="n">
        <v>0</v>
      </c>
      <c r="V928" s="358" t="n">
        <v>0</v>
      </c>
      <c r="W928" s="358" t="n">
        <v>0</v>
      </c>
      <c r="X928" s="358" t="n">
        <v>0</v>
      </c>
      <c r="Y928" s="358" t="n">
        <v>0</v>
      </c>
      <c r="Z928" s="358" t="n"/>
      <c r="AA928" s="358" t="n"/>
      <c r="AB928" s="358" t="n"/>
      <c r="AC928" s="358" t="n"/>
      <c r="AD928" s="358" t="n"/>
      <c r="AE928" s="358" t="n"/>
      <c r="AF928" s="358" t="n"/>
      <c r="AG928" s="358" t="n"/>
      <c r="AH928" s="358" t="n"/>
      <c r="AI928" s="358" t="n"/>
      <c r="AJ928" s="358" t="n"/>
      <c r="AK928" s="358" t="n"/>
      <c r="AL928" s="358" t="n"/>
      <c r="AM928" s="358" t="n"/>
      <c r="AN928" s="358" t="n"/>
      <c r="AO928" s="358">
        <f>ROUND(BX928,0)</f>
        <v/>
      </c>
      <c r="AP928" s="358">
        <f>ROUND(BY928,0)</f>
        <v/>
      </c>
      <c r="AQ928" s="358">
        <f>ROUND(BZ928,0)</f>
        <v/>
      </c>
      <c r="AR928" s="358">
        <f>ROUND(CA928,0)</f>
        <v/>
      </c>
      <c r="AS928" s="358">
        <f>ROUND(CB928,0)</f>
        <v/>
      </c>
      <c r="AT928" s="358">
        <f>ROUND(CC928,0)</f>
        <v/>
      </c>
      <c r="AU928" s="358">
        <f>ROUND(CD928,0)</f>
        <v/>
      </c>
      <c r="AV928" s="358">
        <f>ROUND(CE928,0)</f>
        <v/>
      </c>
      <c r="AW928" s="358">
        <f>ROUND(CF928,0)</f>
        <v/>
      </c>
      <c r="AX928" s="358">
        <f>ROUND(CG928,0)</f>
        <v/>
      </c>
      <c r="AY928" s="358">
        <f>ROUND(CH928,0)</f>
        <v/>
      </c>
      <c r="AZ928" s="358">
        <f>ROUND(CI928,0)</f>
        <v/>
      </c>
      <c r="BA928" s="358">
        <f>ROUND(CJ928,0)</f>
        <v/>
      </c>
      <c r="BB928" s="358">
        <f>ROUND(CK928,0)</f>
        <v/>
      </c>
      <c r="BC928" s="358">
        <f>ROUND(CL928,0)</f>
        <v/>
      </c>
      <c r="BD928" s="358">
        <f>ROUND(CM928,0)</f>
        <v/>
      </c>
      <c r="BE928" s="358" t="n"/>
      <c r="BF928" s="358" t="n"/>
      <c r="BG928" s="358" t="n"/>
      <c r="BH928" s="358" t="n"/>
      <c r="BI928" s="358" t="n"/>
      <c r="BJ928" s="358" t="n"/>
      <c r="BK928" s="358" t="n"/>
      <c r="BL928" s="358" t="n"/>
      <c r="BM928" s="358" t="n"/>
      <c r="BN928" s="358" t="n"/>
      <c r="BO928" s="358" t="n"/>
      <c r="BP928" s="358" t="n"/>
      <c r="BQ928" s="358" t="n"/>
      <c r="BR928" s="358" t="n"/>
      <c r="BS928" s="358" t="n"/>
      <c r="BT928" s="358" t="n"/>
      <c r="BU928" s="358" t="n"/>
      <c r="BV928" s="358" t="n"/>
      <c r="BW928" s="358" t="n"/>
      <c r="BX928" s="358" t="n"/>
      <c r="BY928" s="358" t="n"/>
      <c r="BZ928" s="358" t="n"/>
      <c r="CA928" s="358" t="n"/>
      <c r="CB928" s="358" t="n"/>
      <c r="CC928" s="358" t="n"/>
      <c r="CD928" s="358" t="n"/>
      <c r="CE928" s="358" t="n"/>
      <c r="CF928" s="358" t="n"/>
      <c r="CG928" s="358" t="n"/>
      <c r="CH928" s="358" t="n"/>
      <c r="CI928" s="358" t="n"/>
      <c r="CJ928" s="358" t="n"/>
      <c r="CK928" s="358" t="n"/>
      <c r="CL928" s="358" t="n"/>
      <c r="CM928" s="358" t="n"/>
      <c r="CN928" s="358" t="n"/>
      <c r="CO928" s="358" t="n"/>
      <c r="CP928" s="358" t="n"/>
      <c r="CQ928" s="358" t="n"/>
      <c r="CR928" s="358" t="n"/>
      <c r="CS928" s="358" t="n"/>
      <c r="CT928" s="358" t="n"/>
      <c r="CU928" s="358" t="n"/>
      <c r="CV928" s="358" t="n"/>
      <c r="CW928" s="358" t="n"/>
      <c r="CX928" s="358" t="n"/>
      <c r="CY928" s="358" t="n"/>
      <c r="CZ928" s="358" t="n"/>
      <c r="DA928" s="358" t="n"/>
      <c r="DB928" s="358" t="n"/>
      <c r="DC928" s="358" t="n"/>
      <c r="DD928" s="358" t="n"/>
      <c r="DE928" s="358" t="n"/>
      <c r="DF928" s="358" t="n"/>
      <c r="DG928" s="359" t="n"/>
      <c r="DH928" s="359" t="n"/>
      <c r="DI928" s="359" t="n"/>
      <c r="DJ928" s="359" t="n"/>
      <c r="DK928" s="359" t="n"/>
      <c r="DL928" s="359" t="n"/>
      <c r="DM928" s="359" t="n"/>
      <c r="DN928" s="359" t="n"/>
      <c r="DO928" s="359" t="n"/>
      <c r="DP928" s="359" t="n"/>
      <c r="DQ928" s="359" t="n"/>
      <c r="DR928" s="359" t="n"/>
      <c r="DS928" s="359" t="n"/>
      <c r="DT928" s="359" t="n"/>
      <c r="DU928" s="359" t="n"/>
      <c r="DV928" s="359" t="n"/>
      <c r="DW928" s="359" t="n"/>
      <c r="DX928" s="359" t="n"/>
      <c r="DY928" s="359" t="n"/>
      <c r="DZ928" s="359" t="n"/>
      <c r="EA928" s="359" t="n"/>
      <c r="EB928" s="359" t="n"/>
      <c r="EC928" s="359" t="n"/>
      <c r="ED928" s="359" t="n"/>
      <c r="EE928" s="359" t="n"/>
      <c r="EF928" s="359" t="n"/>
      <c r="EG928" s="359" t="n"/>
      <c r="EH928" s="359" t="n"/>
      <c r="EI928" s="359" t="n"/>
      <c r="EJ928" s="359" t="n"/>
      <c r="EK928" s="359" t="n"/>
      <c r="EL928" s="359" t="n"/>
      <c r="EM928" s="359" t="n"/>
      <c r="EN928" s="359" t="n"/>
      <c r="EO928" s="359" t="n"/>
      <c r="EP928" s="359" t="n"/>
      <c r="EQ928" s="359" t="n"/>
      <c r="ER928" s="359" t="n"/>
      <c r="ES928" s="359" t="n"/>
      <c r="ET928" s="359" t="n"/>
      <c r="EU928" s="359" t="n"/>
      <c r="EV928" s="359" t="n"/>
      <c r="EW928" s="359" t="n"/>
      <c r="EX928" s="359" t="n"/>
      <c r="EY928" s="359" t="n"/>
      <c r="EZ928" s="359" t="n"/>
      <c r="FA928" s="359" t="n"/>
      <c r="FB928" s="359" t="n"/>
      <c r="FC928" s="359" t="n"/>
      <c r="FD928" s="359" t="n"/>
      <c r="FE928" s="359" t="n"/>
      <c r="FF928" s="359" t="n"/>
      <c r="FG928" s="359" t="n"/>
      <c r="FH928" s="359" t="n"/>
      <c r="FI928" s="359" t="n"/>
      <c r="FJ928" s="359" t="n"/>
      <c r="FK928" s="359" t="n"/>
      <c r="FL928" s="359" t="n"/>
      <c r="FM928" s="359" t="n"/>
      <c r="FN928" s="359" t="n"/>
      <c r="FO928" s="359" t="n"/>
      <c r="FP928" s="359" t="n"/>
      <c r="FQ928" s="359" t="n"/>
      <c r="FR928" s="359" t="n"/>
      <c r="FS928" s="359" t="n"/>
      <c r="FT928" s="359" t="n"/>
      <c r="FU928" s="359" t="n"/>
      <c r="FV928" s="359" t="n"/>
      <c r="FW928" s="359" t="n"/>
      <c r="FX928" s="359" t="n"/>
      <c r="FY928" s="359" t="n"/>
      <c r="FZ928" s="359" t="n"/>
      <c r="GA928" s="359" t="n"/>
      <c r="GB928" s="359" t="n"/>
      <c r="GC928" s="359" t="n"/>
      <c r="GD928" s="359" t="n"/>
      <c r="GE928" s="359" t="n"/>
      <c r="GF928" s="359" t="n"/>
      <c r="GG928" s="359" t="n"/>
      <c r="GH928" s="359" t="n"/>
      <c r="GI928" s="359" t="n"/>
      <c r="GJ928" s="359" t="n"/>
      <c r="GK928" s="359" t="n"/>
      <c r="GL928" s="359" t="n"/>
      <c r="GM928" s="359" t="n"/>
      <c r="GN928" s="359" t="n"/>
      <c r="GO928" s="359" t="n"/>
      <c r="GP928" s="359" t="n"/>
      <c r="GQ928" s="359" t="n"/>
      <c r="GR928" s="359" t="n"/>
      <c r="GS928" s="359" t="n"/>
      <c r="GT928" s="359" t="n"/>
      <c r="GU928" s="359" t="n"/>
      <c r="GV928" s="359" t="n"/>
      <c r="GW928" s="359" t="n"/>
      <c r="GX928" s="359" t="n">
        <v>0</v>
      </c>
    </row>
    <row r="929"/>
    <row r="930">
      <c r="A930" s="360" t="n">
        <v>50</v>
      </c>
      <c r="B930" s="360" t="n">
        <v>0</v>
      </c>
      <c r="C930" s="360" t="n">
        <v>0</v>
      </c>
      <c r="D930" s="360" t="n">
        <v>1</v>
      </c>
      <c r="E930" s="360" t="n">
        <v>201</v>
      </c>
      <c r="F930" s="360">
        <f>ROUND(Source!O928,O930)</f>
        <v/>
      </c>
      <c r="G930" s="360" t="inlineStr">
        <is>
          <t>ПЗ</t>
        </is>
      </c>
      <c r="H930" s="360" t="inlineStr">
        <is>
          <t>Прямые затраты</t>
        </is>
      </c>
      <c r="I930" s="360" t="n"/>
      <c r="J930" s="360" t="n"/>
      <c r="K930" s="360" t="n">
        <v>201</v>
      </c>
      <c r="L930" s="360" t="n">
        <v>1</v>
      </c>
      <c r="M930" s="360" t="n">
        <v>3</v>
      </c>
      <c r="N930" s="360" t="inlineStr"/>
      <c r="O930" s="360" t="n">
        <v>0</v>
      </c>
      <c r="P930" s="360" t="n"/>
      <c r="Q930" s="360" t="n"/>
      <c r="R930" s="360" t="n"/>
      <c r="S930" s="360" t="n"/>
      <c r="T930" s="360" t="n"/>
      <c r="U930" s="360" t="n"/>
      <c r="V930" s="360" t="n"/>
      <c r="W930" s="360" t="n">
        <v>0</v>
      </c>
      <c r="X930" s="360" t="n">
        <v>1</v>
      </c>
      <c r="Y930" s="360" t="n">
        <v>0</v>
      </c>
      <c r="Z930" s="360" t="n"/>
      <c r="AA930" s="360" t="n"/>
      <c r="AB930" s="360" t="n"/>
    </row>
    <row r="931">
      <c r="A931" s="360" t="n">
        <v>50</v>
      </c>
      <c r="B931" s="360" t="n">
        <v>0</v>
      </c>
      <c r="C931" s="360" t="n">
        <v>0</v>
      </c>
      <c r="D931" s="360" t="n">
        <v>1</v>
      </c>
      <c r="E931" s="360" t="n">
        <v>202</v>
      </c>
      <c r="F931" s="360">
        <f>ROUND(Source!P928,O931)</f>
        <v/>
      </c>
      <c r="G931" s="360" t="inlineStr">
        <is>
          <t>СтМатОб</t>
        </is>
      </c>
      <c r="H931" s="360" t="inlineStr">
        <is>
          <t>Стоимость материальных ресурсов (всего)</t>
        </is>
      </c>
      <c r="I931" s="360" t="n"/>
      <c r="J931" s="360" t="n"/>
      <c r="K931" s="360" t="n">
        <v>202</v>
      </c>
      <c r="L931" s="360" t="n">
        <v>2</v>
      </c>
      <c r="M931" s="360" t="n">
        <v>3</v>
      </c>
      <c r="N931" s="360" t="inlineStr"/>
      <c r="O931" s="360" t="n">
        <v>0</v>
      </c>
      <c r="P931" s="360" t="n"/>
      <c r="Q931" s="360" t="n"/>
      <c r="R931" s="360" t="n"/>
      <c r="S931" s="360" t="n"/>
      <c r="T931" s="360" t="n"/>
      <c r="U931" s="360" t="n"/>
      <c r="V931" s="360" t="n"/>
      <c r="W931" s="360" t="n">
        <v>0</v>
      </c>
      <c r="X931" s="360" t="n">
        <v>1</v>
      </c>
      <c r="Y931" s="360" t="n">
        <v>0</v>
      </c>
      <c r="Z931" s="360" t="n"/>
      <c r="AA931" s="360" t="n"/>
      <c r="AB931" s="360" t="n"/>
    </row>
    <row r="932">
      <c r="A932" s="360" t="n">
        <v>50</v>
      </c>
      <c r="B932" s="360" t="n">
        <v>0</v>
      </c>
      <c r="C932" s="360" t="n">
        <v>0</v>
      </c>
      <c r="D932" s="360" t="n">
        <v>1</v>
      </c>
      <c r="E932" s="360" t="n">
        <v>222</v>
      </c>
      <c r="F932" s="360">
        <f>ROUND(Source!AO928,O932)</f>
        <v/>
      </c>
      <c r="G932" s="360" t="inlineStr">
        <is>
          <t>СтМатОбЗак</t>
        </is>
      </c>
      <c r="H932" s="360" t="inlineStr">
        <is>
          <t>Стоимость материалов и оборудования заказчика</t>
        </is>
      </c>
      <c r="I932" s="360" t="n"/>
      <c r="J932" s="360" t="n"/>
      <c r="K932" s="360" t="n">
        <v>222</v>
      </c>
      <c r="L932" s="360" t="n">
        <v>3</v>
      </c>
      <c r="M932" s="360" t="n">
        <v>3</v>
      </c>
      <c r="N932" s="360" t="inlineStr"/>
      <c r="O932" s="360" t="n">
        <v>0</v>
      </c>
      <c r="P932" s="360" t="n"/>
      <c r="Q932" s="360" t="n"/>
      <c r="R932" s="360" t="n"/>
      <c r="S932" s="360" t="n"/>
      <c r="T932" s="360" t="n"/>
      <c r="U932" s="360" t="n"/>
      <c r="V932" s="360" t="n"/>
      <c r="W932" s="360" t="n">
        <v>0</v>
      </c>
      <c r="X932" s="360" t="n">
        <v>1</v>
      </c>
      <c r="Y932" s="360" t="n">
        <v>0</v>
      </c>
      <c r="Z932" s="360" t="n"/>
      <c r="AA932" s="360" t="n"/>
      <c r="AB932" s="360" t="n"/>
    </row>
    <row r="933">
      <c r="A933" s="360" t="n">
        <v>50</v>
      </c>
      <c r="B933" s="360" t="n">
        <v>0</v>
      </c>
      <c r="C933" s="360" t="n">
        <v>0</v>
      </c>
      <c r="D933" s="360" t="n">
        <v>1</v>
      </c>
      <c r="E933" s="360" t="n">
        <v>225</v>
      </c>
      <c r="F933" s="360">
        <f>ROUND(Source!AV928,O933)</f>
        <v/>
      </c>
      <c r="G933" s="360" t="inlineStr">
        <is>
          <t>СтМатОбПод</t>
        </is>
      </c>
      <c r="H933" s="360" t="inlineStr">
        <is>
          <t>Стоимость материалов и оборудования подрядчика</t>
        </is>
      </c>
      <c r="I933" s="360" t="n"/>
      <c r="J933" s="360" t="n"/>
      <c r="K933" s="360" t="n">
        <v>225</v>
      </c>
      <c r="L933" s="360" t="n">
        <v>4</v>
      </c>
      <c r="M933" s="360" t="n">
        <v>3</v>
      </c>
      <c r="N933" s="360" t="inlineStr"/>
      <c r="O933" s="360" t="n">
        <v>0</v>
      </c>
      <c r="P933" s="360" t="n"/>
      <c r="Q933" s="360" t="n"/>
      <c r="R933" s="360" t="n"/>
      <c r="S933" s="360" t="n"/>
      <c r="T933" s="360" t="n"/>
      <c r="U933" s="360" t="n"/>
      <c r="V933" s="360" t="n"/>
      <c r="W933" s="360" t="n">
        <v>0</v>
      </c>
      <c r="X933" s="360" t="n">
        <v>1</v>
      </c>
      <c r="Y933" s="360" t="n">
        <v>0</v>
      </c>
      <c r="Z933" s="360" t="n"/>
      <c r="AA933" s="360" t="n"/>
      <c r="AB933" s="360" t="n"/>
    </row>
    <row r="934">
      <c r="A934" s="360" t="n">
        <v>50</v>
      </c>
      <c r="B934" s="360" t="n">
        <v>0</v>
      </c>
      <c r="C934" s="360" t="n">
        <v>0</v>
      </c>
      <c r="D934" s="360" t="n">
        <v>1</v>
      </c>
      <c r="E934" s="360" t="n">
        <v>226</v>
      </c>
      <c r="F934" s="360">
        <f>ROUND(Source!AW928,O934)</f>
        <v/>
      </c>
      <c r="G934" s="360" t="inlineStr">
        <is>
          <t>СтМат</t>
        </is>
      </c>
      <c r="H934" s="360" t="inlineStr">
        <is>
          <t>Стоимость материалов (всего)</t>
        </is>
      </c>
      <c r="I934" s="360" t="n"/>
      <c r="J934" s="360" t="n"/>
      <c r="K934" s="360" t="n">
        <v>226</v>
      </c>
      <c r="L934" s="360" t="n">
        <v>5</v>
      </c>
      <c r="M934" s="360" t="n">
        <v>3</v>
      </c>
      <c r="N934" s="360" t="inlineStr"/>
      <c r="O934" s="360" t="n">
        <v>0</v>
      </c>
      <c r="P934" s="360" t="n"/>
      <c r="Q934" s="360" t="n"/>
      <c r="R934" s="360" t="n"/>
      <c r="S934" s="360" t="n"/>
      <c r="T934" s="360" t="n"/>
      <c r="U934" s="360" t="n"/>
      <c r="V934" s="360" t="n"/>
      <c r="W934" s="360" t="n">
        <v>0</v>
      </c>
      <c r="X934" s="360" t="n">
        <v>1</v>
      </c>
      <c r="Y934" s="360" t="n">
        <v>0</v>
      </c>
      <c r="Z934" s="360" t="n"/>
      <c r="AA934" s="360" t="n"/>
      <c r="AB934" s="360" t="n"/>
    </row>
    <row r="935">
      <c r="A935" s="360" t="n">
        <v>50</v>
      </c>
      <c r="B935" s="360" t="n">
        <v>0</v>
      </c>
      <c r="C935" s="360" t="n">
        <v>0</v>
      </c>
      <c r="D935" s="360" t="n">
        <v>1</v>
      </c>
      <c r="E935" s="360" t="n">
        <v>227</v>
      </c>
      <c r="F935" s="360">
        <f>ROUND(Source!AX928,O935)</f>
        <v/>
      </c>
      <c r="G935" s="360" t="inlineStr">
        <is>
          <t>СтМатЗак</t>
        </is>
      </c>
      <c r="H935" s="360" t="inlineStr">
        <is>
          <t>Стоимость материалов заказчика</t>
        </is>
      </c>
      <c r="I935" s="360" t="n"/>
      <c r="J935" s="360" t="n"/>
      <c r="K935" s="360" t="n">
        <v>227</v>
      </c>
      <c r="L935" s="360" t="n">
        <v>6</v>
      </c>
      <c r="M935" s="360" t="n">
        <v>3</v>
      </c>
      <c r="N935" s="360" t="inlineStr"/>
      <c r="O935" s="360" t="n">
        <v>0</v>
      </c>
      <c r="P935" s="360" t="n"/>
      <c r="Q935" s="360" t="n"/>
      <c r="R935" s="360" t="n"/>
      <c r="S935" s="360" t="n"/>
      <c r="T935" s="360" t="n"/>
      <c r="U935" s="360" t="n"/>
      <c r="V935" s="360" t="n"/>
      <c r="W935" s="360" t="n">
        <v>0</v>
      </c>
      <c r="X935" s="360" t="n">
        <v>1</v>
      </c>
      <c r="Y935" s="360" t="n">
        <v>0</v>
      </c>
      <c r="Z935" s="360" t="n"/>
      <c r="AA935" s="360" t="n"/>
      <c r="AB935" s="360" t="n"/>
    </row>
    <row r="936">
      <c r="A936" s="360" t="n">
        <v>50</v>
      </c>
      <c r="B936" s="360" t="n">
        <v>0</v>
      </c>
      <c r="C936" s="360" t="n">
        <v>0</v>
      </c>
      <c r="D936" s="360" t="n">
        <v>1</v>
      </c>
      <c r="E936" s="360" t="n">
        <v>228</v>
      </c>
      <c r="F936" s="360">
        <f>ROUND(Source!AY928,O936)</f>
        <v/>
      </c>
      <c r="G936" s="360" t="inlineStr">
        <is>
          <t>СтМатПод</t>
        </is>
      </c>
      <c r="H936" s="360" t="inlineStr">
        <is>
          <t>Стоимость материалов подрядчика</t>
        </is>
      </c>
      <c r="I936" s="360" t="n"/>
      <c r="J936" s="360" t="n"/>
      <c r="K936" s="360" t="n">
        <v>228</v>
      </c>
      <c r="L936" s="360" t="n">
        <v>7</v>
      </c>
      <c r="M936" s="360" t="n">
        <v>3</v>
      </c>
      <c r="N936" s="360" t="inlineStr"/>
      <c r="O936" s="360" t="n">
        <v>0</v>
      </c>
      <c r="P936" s="360" t="n"/>
      <c r="Q936" s="360" t="n"/>
      <c r="R936" s="360" t="n"/>
      <c r="S936" s="360" t="n"/>
      <c r="T936" s="360" t="n"/>
      <c r="U936" s="360" t="n"/>
      <c r="V936" s="360" t="n"/>
      <c r="W936" s="360" t="n">
        <v>0</v>
      </c>
      <c r="X936" s="360" t="n">
        <v>1</v>
      </c>
      <c r="Y936" s="360" t="n">
        <v>0</v>
      </c>
      <c r="Z936" s="360" t="n"/>
      <c r="AA936" s="360" t="n"/>
      <c r="AB936" s="360" t="n"/>
    </row>
    <row r="937">
      <c r="A937" s="360" t="n">
        <v>50</v>
      </c>
      <c r="B937" s="360" t="n">
        <v>0</v>
      </c>
      <c r="C937" s="360" t="n">
        <v>0</v>
      </c>
      <c r="D937" s="360" t="n">
        <v>1</v>
      </c>
      <c r="E937" s="360" t="n">
        <v>216</v>
      </c>
      <c r="F937" s="360">
        <f>ROUND(Source!AP928,O937)</f>
        <v/>
      </c>
      <c r="G937" s="360" t="inlineStr">
        <is>
          <t>Оборуд</t>
        </is>
      </c>
      <c r="H937" s="360" t="inlineStr">
        <is>
          <t>Стоимость оборудования (всего)</t>
        </is>
      </c>
      <c r="I937" s="360" t="n"/>
      <c r="J937" s="360" t="n"/>
      <c r="K937" s="360" t="n">
        <v>216</v>
      </c>
      <c r="L937" s="360" t="n">
        <v>8</v>
      </c>
      <c r="M937" s="360" t="n">
        <v>3</v>
      </c>
      <c r="N937" s="360" t="inlineStr"/>
      <c r="O937" s="360" t="n">
        <v>0</v>
      </c>
      <c r="P937" s="360" t="n"/>
      <c r="Q937" s="360" t="n"/>
      <c r="R937" s="360" t="n"/>
      <c r="S937" s="360" t="n"/>
      <c r="T937" s="360" t="n"/>
      <c r="U937" s="360" t="n"/>
      <c r="V937" s="360" t="n"/>
      <c r="W937" s="360" t="n">
        <v>0</v>
      </c>
      <c r="X937" s="360" t="n">
        <v>1</v>
      </c>
      <c r="Y937" s="360" t="n">
        <v>0</v>
      </c>
      <c r="Z937" s="360" t="n"/>
      <c r="AA937" s="360" t="n"/>
      <c r="AB937" s="360" t="n"/>
    </row>
    <row r="938">
      <c r="A938" s="360" t="n">
        <v>50</v>
      </c>
      <c r="B938" s="360" t="n">
        <v>0</v>
      </c>
      <c r="C938" s="360" t="n">
        <v>0</v>
      </c>
      <c r="D938" s="360" t="n">
        <v>1</v>
      </c>
      <c r="E938" s="360" t="n">
        <v>223</v>
      </c>
      <c r="F938" s="360">
        <f>ROUND(Source!AQ928,O938)</f>
        <v/>
      </c>
      <c r="G938" s="360" t="inlineStr">
        <is>
          <t>ОборудЗак</t>
        </is>
      </c>
      <c r="H938" s="360" t="inlineStr">
        <is>
          <t>Стоимость оборудования заказчика</t>
        </is>
      </c>
      <c r="I938" s="360" t="n"/>
      <c r="J938" s="360" t="n"/>
      <c r="K938" s="360" t="n">
        <v>223</v>
      </c>
      <c r="L938" s="360" t="n">
        <v>9</v>
      </c>
      <c r="M938" s="360" t="n">
        <v>3</v>
      </c>
      <c r="N938" s="360" t="inlineStr"/>
      <c r="O938" s="360" t="n">
        <v>0</v>
      </c>
      <c r="P938" s="360" t="n"/>
      <c r="Q938" s="360" t="n"/>
      <c r="R938" s="360" t="n"/>
      <c r="S938" s="360" t="n"/>
      <c r="T938" s="360" t="n"/>
      <c r="U938" s="360" t="n"/>
      <c r="V938" s="360" t="n"/>
      <c r="W938" s="360" t="n">
        <v>0</v>
      </c>
      <c r="X938" s="360" t="n">
        <v>1</v>
      </c>
      <c r="Y938" s="360" t="n">
        <v>0</v>
      </c>
      <c r="Z938" s="360" t="n"/>
      <c r="AA938" s="360" t="n"/>
      <c r="AB938" s="360" t="n"/>
    </row>
    <row r="939">
      <c r="A939" s="360" t="n">
        <v>50</v>
      </c>
      <c r="B939" s="360" t="n">
        <v>0</v>
      </c>
      <c r="C939" s="360" t="n">
        <v>0</v>
      </c>
      <c r="D939" s="360" t="n">
        <v>1</v>
      </c>
      <c r="E939" s="360" t="n">
        <v>229</v>
      </c>
      <c r="F939" s="360">
        <f>ROUND(Source!AZ928,O939)</f>
        <v/>
      </c>
      <c r="G939" s="360" t="inlineStr">
        <is>
          <t>ОборудПод</t>
        </is>
      </c>
      <c r="H939" s="360" t="inlineStr">
        <is>
          <t>Стоимость оборудования подрядчика</t>
        </is>
      </c>
      <c r="I939" s="360" t="n"/>
      <c r="J939" s="360" t="n"/>
      <c r="K939" s="360" t="n">
        <v>229</v>
      </c>
      <c r="L939" s="360" t="n">
        <v>10</v>
      </c>
      <c r="M939" s="360" t="n">
        <v>3</v>
      </c>
      <c r="N939" s="360" t="inlineStr"/>
      <c r="O939" s="360" t="n">
        <v>0</v>
      </c>
      <c r="P939" s="360" t="n"/>
      <c r="Q939" s="360" t="n"/>
      <c r="R939" s="360" t="n"/>
      <c r="S939" s="360" t="n"/>
      <c r="T939" s="360" t="n"/>
      <c r="U939" s="360" t="n"/>
      <c r="V939" s="360" t="n"/>
      <c r="W939" s="360" t="n">
        <v>0</v>
      </c>
      <c r="X939" s="360" t="n">
        <v>1</v>
      </c>
      <c r="Y939" s="360" t="n">
        <v>0</v>
      </c>
      <c r="Z939" s="360" t="n"/>
      <c r="AA939" s="360" t="n"/>
      <c r="AB939" s="360" t="n"/>
    </row>
    <row r="940">
      <c r="A940" s="360" t="n">
        <v>50</v>
      </c>
      <c r="B940" s="360" t="n">
        <v>0</v>
      </c>
      <c r="C940" s="360" t="n">
        <v>0</v>
      </c>
      <c r="D940" s="360" t="n">
        <v>1</v>
      </c>
      <c r="E940" s="360" t="n">
        <v>203</v>
      </c>
      <c r="F940" s="360">
        <f>ROUND(Source!Q928,O940)</f>
        <v/>
      </c>
      <c r="G940" s="360" t="inlineStr">
        <is>
          <t>ЭММ</t>
        </is>
      </c>
      <c r="H940" s="360" t="inlineStr">
        <is>
          <t>Эксплуатация машин</t>
        </is>
      </c>
      <c r="I940" s="360" t="n"/>
      <c r="J940" s="360" t="n"/>
      <c r="K940" s="360" t="n">
        <v>203</v>
      </c>
      <c r="L940" s="360" t="n">
        <v>11</v>
      </c>
      <c r="M940" s="360" t="n">
        <v>3</v>
      </c>
      <c r="N940" s="360" t="inlineStr"/>
      <c r="O940" s="360" t="n">
        <v>0</v>
      </c>
      <c r="P940" s="360" t="n"/>
      <c r="Q940" s="360" t="n"/>
      <c r="R940" s="360" t="n"/>
      <c r="S940" s="360" t="n"/>
      <c r="T940" s="360" t="n"/>
      <c r="U940" s="360" t="n"/>
      <c r="V940" s="360" t="n"/>
      <c r="W940" s="360" t="n">
        <v>0</v>
      </c>
      <c r="X940" s="360" t="n">
        <v>1</v>
      </c>
      <c r="Y940" s="360" t="n">
        <v>0</v>
      </c>
      <c r="Z940" s="360" t="n"/>
      <c r="AA940" s="360" t="n"/>
      <c r="AB940" s="360" t="n"/>
    </row>
    <row r="941">
      <c r="A941" s="360" t="n">
        <v>50</v>
      </c>
      <c r="B941" s="360" t="n">
        <v>0</v>
      </c>
      <c r="C941" s="360" t="n">
        <v>0</v>
      </c>
      <c r="D941" s="360" t="n">
        <v>1</v>
      </c>
      <c r="E941" s="360" t="n">
        <v>231</v>
      </c>
      <c r="F941" s="360">
        <f>ROUND(Source!BB928,O941)</f>
        <v/>
      </c>
      <c r="G941" s="360" t="inlineStr">
        <is>
          <t>ЭММсНРиСП</t>
        </is>
      </c>
      <c r="H941" s="360" t="inlineStr">
        <is>
          <t>Эксплуатация машин по ТСН-2001.16</t>
        </is>
      </c>
      <c r="I941" s="360" t="n"/>
      <c r="J941" s="360" t="n"/>
      <c r="K941" s="360" t="n">
        <v>231</v>
      </c>
      <c r="L941" s="360" t="n">
        <v>12</v>
      </c>
      <c r="M941" s="360" t="n">
        <v>3</v>
      </c>
      <c r="N941" s="360" t="inlineStr"/>
      <c r="O941" s="360" t="n">
        <v>0</v>
      </c>
      <c r="P941" s="360" t="n"/>
      <c r="Q941" s="360" t="n"/>
      <c r="R941" s="360" t="n"/>
      <c r="S941" s="360" t="n"/>
      <c r="T941" s="360" t="n"/>
      <c r="U941" s="360" t="n"/>
      <c r="V941" s="360" t="n"/>
      <c r="W941" s="360" t="n">
        <v>0</v>
      </c>
      <c r="X941" s="360" t="n">
        <v>1</v>
      </c>
      <c r="Y941" s="360" t="n">
        <v>0</v>
      </c>
      <c r="Z941" s="360" t="n"/>
      <c r="AA941" s="360" t="n"/>
      <c r="AB941" s="360" t="n"/>
    </row>
    <row r="942">
      <c r="A942" s="360" t="n">
        <v>50</v>
      </c>
      <c r="B942" s="360" t="n">
        <v>0</v>
      </c>
      <c r="C942" s="360" t="n">
        <v>0</v>
      </c>
      <c r="D942" s="360" t="n">
        <v>1</v>
      </c>
      <c r="E942" s="360" t="n">
        <v>204</v>
      </c>
      <c r="F942" s="360">
        <f>ROUND(Source!R928,O942)</f>
        <v/>
      </c>
      <c r="G942" s="360" t="inlineStr">
        <is>
          <t>ЗПМ</t>
        </is>
      </c>
      <c r="H942" s="360" t="inlineStr">
        <is>
          <t>ЗП машинистов</t>
        </is>
      </c>
      <c r="I942" s="360" t="n"/>
      <c r="J942" s="360" t="n"/>
      <c r="K942" s="360" t="n">
        <v>204</v>
      </c>
      <c r="L942" s="360" t="n">
        <v>13</v>
      </c>
      <c r="M942" s="360" t="n">
        <v>3</v>
      </c>
      <c r="N942" s="360" t="inlineStr"/>
      <c r="O942" s="360" t="n">
        <v>0</v>
      </c>
      <c r="P942" s="360" t="n"/>
      <c r="Q942" s="360" t="n"/>
      <c r="R942" s="360" t="n"/>
      <c r="S942" s="360" t="n"/>
      <c r="T942" s="360" t="n"/>
      <c r="U942" s="360" t="n"/>
      <c r="V942" s="360" t="n"/>
      <c r="W942" s="360" t="n">
        <v>0</v>
      </c>
      <c r="X942" s="360" t="n">
        <v>1</v>
      </c>
      <c r="Y942" s="360" t="n">
        <v>0</v>
      </c>
      <c r="Z942" s="360" t="n"/>
      <c r="AA942" s="360" t="n"/>
      <c r="AB942" s="360" t="n"/>
    </row>
    <row r="943">
      <c r="A943" s="360" t="n">
        <v>50</v>
      </c>
      <c r="B943" s="360" t="n">
        <v>0</v>
      </c>
      <c r="C943" s="360" t="n">
        <v>0</v>
      </c>
      <c r="D943" s="360" t="n">
        <v>1</v>
      </c>
      <c r="E943" s="360" t="n">
        <v>205</v>
      </c>
      <c r="F943" s="360">
        <f>ROUND(Source!S928,O943)</f>
        <v/>
      </c>
      <c r="G943" s="360" t="inlineStr">
        <is>
          <t>ОЗП</t>
        </is>
      </c>
      <c r="H943" s="360" t="inlineStr">
        <is>
          <t>Основная ЗП рабочих</t>
        </is>
      </c>
      <c r="I943" s="360" t="n"/>
      <c r="J943" s="360" t="n"/>
      <c r="K943" s="360" t="n">
        <v>205</v>
      </c>
      <c r="L943" s="360" t="n">
        <v>14</v>
      </c>
      <c r="M943" s="360" t="n">
        <v>3</v>
      </c>
      <c r="N943" s="360" t="inlineStr"/>
      <c r="O943" s="360" t="n">
        <v>0</v>
      </c>
      <c r="P943" s="360" t="n"/>
      <c r="Q943" s="360" t="n"/>
      <c r="R943" s="360" t="n"/>
      <c r="S943" s="360" t="n"/>
      <c r="T943" s="360" t="n"/>
      <c r="U943" s="360" t="n"/>
      <c r="V943" s="360" t="n"/>
      <c r="W943" s="360" t="n">
        <v>0</v>
      </c>
      <c r="X943" s="360" t="n">
        <v>1</v>
      </c>
      <c r="Y943" s="360" t="n">
        <v>0</v>
      </c>
      <c r="Z943" s="360" t="n"/>
      <c r="AA943" s="360" t="n"/>
      <c r="AB943" s="360" t="n"/>
    </row>
    <row r="944">
      <c r="A944" s="360" t="n">
        <v>50</v>
      </c>
      <c r="B944" s="360" t="n">
        <v>0</v>
      </c>
      <c r="C944" s="360" t="n">
        <v>0</v>
      </c>
      <c r="D944" s="360" t="n">
        <v>1</v>
      </c>
      <c r="E944" s="360" t="n">
        <v>232</v>
      </c>
      <c r="F944" s="360">
        <f>ROUND(Source!BC928,O944)</f>
        <v/>
      </c>
      <c r="G944" s="360" t="inlineStr">
        <is>
          <t>ОЗПсНРиСП</t>
        </is>
      </c>
      <c r="H944" s="360" t="inlineStr">
        <is>
          <t>Основная ЗП рабочих по ТСН-2001.16</t>
        </is>
      </c>
      <c r="I944" s="360" t="n"/>
      <c r="J944" s="360" t="n"/>
      <c r="K944" s="360" t="n">
        <v>232</v>
      </c>
      <c r="L944" s="360" t="n">
        <v>15</v>
      </c>
      <c r="M944" s="360" t="n">
        <v>3</v>
      </c>
      <c r="N944" s="360" t="inlineStr"/>
      <c r="O944" s="360" t="n">
        <v>0</v>
      </c>
      <c r="P944" s="360" t="n"/>
      <c r="Q944" s="360" t="n"/>
      <c r="R944" s="360" t="n"/>
      <c r="S944" s="360" t="n"/>
      <c r="T944" s="360" t="n"/>
      <c r="U944" s="360" t="n"/>
      <c r="V944" s="360" t="n"/>
      <c r="W944" s="360" t="n">
        <v>0</v>
      </c>
      <c r="X944" s="360" t="n">
        <v>1</v>
      </c>
      <c r="Y944" s="360" t="n">
        <v>0</v>
      </c>
      <c r="Z944" s="360" t="n"/>
      <c r="AA944" s="360" t="n"/>
      <c r="AB944" s="360" t="n"/>
    </row>
    <row r="945">
      <c r="A945" s="360" t="n">
        <v>50</v>
      </c>
      <c r="B945" s="360" t="n">
        <v>0</v>
      </c>
      <c r="C945" s="360" t="n">
        <v>0</v>
      </c>
      <c r="D945" s="360" t="n">
        <v>1</v>
      </c>
      <c r="E945" s="360" t="n">
        <v>214</v>
      </c>
      <c r="F945" s="360">
        <f>ROUND(Source!AS928,O945)</f>
        <v/>
      </c>
      <c r="G945" s="360" t="inlineStr">
        <is>
          <t>Строит</t>
        </is>
      </c>
      <c r="H945" s="360" t="inlineStr">
        <is>
          <t>Строительные работы с НР и СП</t>
        </is>
      </c>
      <c r="I945" s="360" t="n"/>
      <c r="J945" s="360" t="n"/>
      <c r="K945" s="360" t="n">
        <v>214</v>
      </c>
      <c r="L945" s="360" t="n">
        <v>16</v>
      </c>
      <c r="M945" s="360" t="n">
        <v>3</v>
      </c>
      <c r="N945" s="360" t="inlineStr"/>
      <c r="O945" s="360" t="n">
        <v>0</v>
      </c>
      <c r="P945" s="360" t="n"/>
      <c r="Q945" s="360" t="n"/>
      <c r="R945" s="360" t="n"/>
      <c r="S945" s="360" t="n"/>
      <c r="T945" s="360" t="n"/>
      <c r="U945" s="360" t="n"/>
      <c r="V945" s="360" t="n"/>
      <c r="W945" s="360" t="n">
        <v>0</v>
      </c>
      <c r="X945" s="360" t="n">
        <v>1</v>
      </c>
      <c r="Y945" s="360" t="n">
        <v>0</v>
      </c>
      <c r="Z945" s="360" t="n"/>
      <c r="AA945" s="360" t="n"/>
      <c r="AB945" s="360" t="n"/>
    </row>
    <row r="946">
      <c r="A946" s="360" t="n">
        <v>50</v>
      </c>
      <c r="B946" s="360" t="n">
        <v>0</v>
      </c>
      <c r="C946" s="360" t="n">
        <v>0</v>
      </c>
      <c r="D946" s="360" t="n">
        <v>1</v>
      </c>
      <c r="E946" s="360" t="n">
        <v>215</v>
      </c>
      <c r="F946" s="360">
        <f>ROUND(Source!AT928,O946)</f>
        <v/>
      </c>
      <c r="G946" s="360" t="inlineStr">
        <is>
          <t>Монтаж</t>
        </is>
      </c>
      <c r="H946" s="360" t="inlineStr">
        <is>
          <t>Монтажные работы с НР и СП</t>
        </is>
      </c>
      <c r="I946" s="360" t="n"/>
      <c r="J946" s="360" t="n"/>
      <c r="K946" s="360" t="n">
        <v>215</v>
      </c>
      <c r="L946" s="360" t="n">
        <v>17</v>
      </c>
      <c r="M946" s="360" t="n">
        <v>3</v>
      </c>
      <c r="N946" s="360" t="inlineStr"/>
      <c r="O946" s="360" t="n">
        <v>0</v>
      </c>
      <c r="P946" s="360" t="n"/>
      <c r="Q946" s="360" t="n"/>
      <c r="R946" s="360" t="n"/>
      <c r="S946" s="360" t="n"/>
      <c r="T946" s="360" t="n"/>
      <c r="U946" s="360" t="n"/>
      <c r="V946" s="360" t="n"/>
      <c r="W946" s="360" t="n">
        <v>0</v>
      </c>
      <c r="X946" s="360" t="n">
        <v>1</v>
      </c>
      <c r="Y946" s="360" t="n">
        <v>0</v>
      </c>
      <c r="Z946" s="360" t="n"/>
      <c r="AA946" s="360" t="n"/>
      <c r="AB946" s="360" t="n"/>
    </row>
    <row r="947">
      <c r="A947" s="360" t="n">
        <v>50</v>
      </c>
      <c r="B947" s="360" t="n">
        <v>0</v>
      </c>
      <c r="C947" s="360" t="n">
        <v>0</v>
      </c>
      <c r="D947" s="360" t="n">
        <v>1</v>
      </c>
      <c r="E947" s="360" t="n">
        <v>217</v>
      </c>
      <c r="F947" s="360">
        <f>ROUND(Source!AU928,O947)</f>
        <v/>
      </c>
      <c r="G947" s="360" t="inlineStr">
        <is>
          <t>Прочие</t>
        </is>
      </c>
      <c r="H947" s="360" t="inlineStr">
        <is>
          <t>Прочие работы с НР и СП</t>
        </is>
      </c>
      <c r="I947" s="360" t="n"/>
      <c r="J947" s="360" t="n"/>
      <c r="K947" s="360" t="n">
        <v>217</v>
      </c>
      <c r="L947" s="360" t="n">
        <v>18</v>
      </c>
      <c r="M947" s="360" t="n">
        <v>3</v>
      </c>
      <c r="N947" s="360" t="inlineStr"/>
      <c r="O947" s="360" t="n">
        <v>0</v>
      </c>
      <c r="P947" s="360" t="n"/>
      <c r="Q947" s="360" t="n"/>
      <c r="R947" s="360" t="n"/>
      <c r="S947" s="360" t="n"/>
      <c r="T947" s="360" t="n"/>
      <c r="U947" s="360" t="n"/>
      <c r="V947" s="360" t="n"/>
      <c r="W947" s="360" t="n">
        <v>0</v>
      </c>
      <c r="X947" s="360" t="n">
        <v>1</v>
      </c>
      <c r="Y947" s="360" t="n">
        <v>0</v>
      </c>
      <c r="Z947" s="360" t="n"/>
      <c r="AA947" s="360" t="n"/>
      <c r="AB947" s="360" t="n"/>
    </row>
    <row r="948">
      <c r="A948" s="360" t="n">
        <v>50</v>
      </c>
      <c r="B948" s="360" t="n">
        <v>0</v>
      </c>
      <c r="C948" s="360" t="n">
        <v>0</v>
      </c>
      <c r="D948" s="360" t="n">
        <v>1</v>
      </c>
      <c r="E948" s="360" t="n">
        <v>230</v>
      </c>
      <c r="F948" s="360">
        <f>ROUND(Source!BA928,O948)</f>
        <v/>
      </c>
      <c r="G948" s="360" t="inlineStr">
        <is>
          <t>ПрочиеЗатр</t>
        </is>
      </c>
      <c r="H948" s="360" t="inlineStr">
        <is>
          <t>Прочие затраты по ТСН-2001.16</t>
        </is>
      </c>
      <c r="I948" s="360" t="n"/>
      <c r="J948" s="360" t="n"/>
      <c r="K948" s="360" t="n">
        <v>230</v>
      </c>
      <c r="L948" s="360" t="n">
        <v>19</v>
      </c>
      <c r="M948" s="360" t="n">
        <v>3</v>
      </c>
      <c r="N948" s="360" t="inlineStr"/>
      <c r="O948" s="360" t="n">
        <v>0</v>
      </c>
      <c r="P948" s="360" t="n"/>
      <c r="Q948" s="360" t="n"/>
      <c r="R948" s="360" t="n"/>
      <c r="S948" s="360" t="n"/>
      <c r="T948" s="360" t="n"/>
      <c r="U948" s="360" t="n"/>
      <c r="V948" s="360" t="n"/>
      <c r="W948" s="360" t="n">
        <v>0</v>
      </c>
      <c r="X948" s="360" t="n">
        <v>1</v>
      </c>
      <c r="Y948" s="360" t="n">
        <v>0</v>
      </c>
      <c r="Z948" s="360" t="n"/>
      <c r="AA948" s="360" t="n"/>
      <c r="AB948" s="360" t="n"/>
    </row>
    <row r="949">
      <c r="A949" s="360" t="n">
        <v>50</v>
      </c>
      <c r="B949" s="360" t="n">
        <v>0</v>
      </c>
      <c r="C949" s="360" t="n">
        <v>0</v>
      </c>
      <c r="D949" s="360" t="n">
        <v>1</v>
      </c>
      <c r="E949" s="360" t="n">
        <v>206</v>
      </c>
      <c r="F949" s="360">
        <f>ROUND(Source!T928,O949)</f>
        <v/>
      </c>
      <c r="G949" s="360" t="inlineStr">
        <is>
          <t>ВозврМат</t>
        </is>
      </c>
      <c r="H949" s="360" t="inlineStr">
        <is>
          <t>Возврат материалов</t>
        </is>
      </c>
      <c r="I949" s="360" t="n"/>
      <c r="J949" s="360" t="n"/>
      <c r="K949" s="360" t="n">
        <v>206</v>
      </c>
      <c r="L949" s="360" t="n">
        <v>20</v>
      </c>
      <c r="M949" s="360" t="n">
        <v>3</v>
      </c>
      <c r="N949" s="360" t="inlineStr"/>
      <c r="O949" s="360" t="n">
        <v>0</v>
      </c>
      <c r="P949" s="360" t="n"/>
      <c r="Q949" s="360" t="n"/>
      <c r="R949" s="360" t="n"/>
      <c r="S949" s="360" t="n"/>
      <c r="T949" s="360" t="n"/>
      <c r="U949" s="360" t="n"/>
      <c r="V949" s="360" t="n"/>
      <c r="W949" s="360" t="n">
        <v>0</v>
      </c>
      <c r="X949" s="360" t="n">
        <v>1</v>
      </c>
      <c r="Y949" s="360" t="n">
        <v>0</v>
      </c>
      <c r="Z949" s="360" t="n"/>
      <c r="AA949" s="360" t="n"/>
      <c r="AB949" s="360" t="n"/>
    </row>
    <row r="950">
      <c r="A950" s="360" t="n">
        <v>50</v>
      </c>
      <c r="B950" s="360" t="n">
        <v>0</v>
      </c>
      <c r="C950" s="360" t="n">
        <v>0</v>
      </c>
      <c r="D950" s="360" t="n">
        <v>1</v>
      </c>
      <c r="E950" s="360" t="n">
        <v>207</v>
      </c>
      <c r="F950" s="360">
        <f>ROUND(Source!U928,O950)</f>
        <v/>
      </c>
      <c r="G950" s="360" t="inlineStr">
        <is>
          <t>ТрудСтр</t>
        </is>
      </c>
      <c r="H950" s="360" t="inlineStr">
        <is>
          <t>Трудозатраты строителей</t>
        </is>
      </c>
      <c r="I950" s="360" t="n"/>
      <c r="J950" s="360" t="n"/>
      <c r="K950" s="360" t="n">
        <v>207</v>
      </c>
      <c r="L950" s="360" t="n">
        <v>21</v>
      </c>
      <c r="M950" s="360" t="n">
        <v>3</v>
      </c>
      <c r="N950" s="360" t="inlineStr"/>
      <c r="O950" s="360" t="n">
        <v>7</v>
      </c>
      <c r="P950" s="360" t="n"/>
      <c r="Q950" s="360" t="n"/>
      <c r="R950" s="360" t="n"/>
      <c r="S950" s="360" t="n"/>
      <c r="T950" s="360" t="n"/>
      <c r="U950" s="360" t="n"/>
      <c r="V950" s="360" t="n"/>
      <c r="W950" s="360" t="n">
        <v>0</v>
      </c>
      <c r="X950" s="360" t="n">
        <v>1</v>
      </c>
      <c r="Y950" s="360" t="n">
        <v>0</v>
      </c>
      <c r="Z950" s="360" t="n"/>
      <c r="AA950" s="360" t="n"/>
      <c r="AB950" s="360" t="n"/>
    </row>
    <row r="951">
      <c r="A951" s="360" t="n">
        <v>50</v>
      </c>
      <c r="B951" s="360" t="n">
        <v>0</v>
      </c>
      <c r="C951" s="360" t="n">
        <v>0</v>
      </c>
      <c r="D951" s="360" t="n">
        <v>1</v>
      </c>
      <c r="E951" s="360" t="n">
        <v>208</v>
      </c>
      <c r="F951" s="360">
        <f>ROUND(Source!V928,O951)</f>
        <v/>
      </c>
      <c r="G951" s="360" t="inlineStr">
        <is>
          <t>ТрудМаш</t>
        </is>
      </c>
      <c r="H951" s="360" t="inlineStr">
        <is>
          <t>Трудозатраты машинистов</t>
        </is>
      </c>
      <c r="I951" s="360" t="n"/>
      <c r="J951" s="360" t="n"/>
      <c r="K951" s="360" t="n">
        <v>208</v>
      </c>
      <c r="L951" s="360" t="n">
        <v>22</v>
      </c>
      <c r="M951" s="360" t="n">
        <v>3</v>
      </c>
      <c r="N951" s="360" t="inlineStr"/>
      <c r="O951" s="360" t="n">
        <v>7</v>
      </c>
      <c r="P951" s="360" t="n"/>
      <c r="Q951" s="360" t="n"/>
      <c r="R951" s="360" t="n"/>
      <c r="S951" s="360" t="n"/>
      <c r="T951" s="360" t="n"/>
      <c r="U951" s="360" t="n"/>
      <c r="V951" s="360" t="n"/>
      <c r="W951" s="360" t="n">
        <v>0</v>
      </c>
      <c r="X951" s="360" t="n">
        <v>1</v>
      </c>
      <c r="Y951" s="360" t="n">
        <v>0</v>
      </c>
      <c r="Z951" s="360" t="n"/>
      <c r="AA951" s="360" t="n"/>
      <c r="AB951" s="360" t="n"/>
    </row>
    <row r="952">
      <c r="A952" s="360" t="n">
        <v>50</v>
      </c>
      <c r="B952" s="360" t="n">
        <v>0</v>
      </c>
      <c r="C952" s="360" t="n">
        <v>0</v>
      </c>
      <c r="D952" s="360" t="n">
        <v>1</v>
      </c>
      <c r="E952" s="360" t="n">
        <v>209</v>
      </c>
      <c r="F952" s="360">
        <f>ROUND(Source!W928,O952)</f>
        <v/>
      </c>
      <c r="G952" s="360" t="inlineStr">
        <is>
          <t>ТранспМат</t>
        </is>
      </c>
      <c r="H952" s="360" t="inlineStr">
        <is>
          <t>Транспорт материалов</t>
        </is>
      </c>
      <c r="I952" s="360" t="n"/>
      <c r="J952" s="360" t="n"/>
      <c r="K952" s="360" t="n">
        <v>209</v>
      </c>
      <c r="L952" s="360" t="n">
        <v>23</v>
      </c>
      <c r="M952" s="360" t="n">
        <v>3</v>
      </c>
      <c r="N952" s="360" t="inlineStr"/>
      <c r="O952" s="360" t="n">
        <v>0</v>
      </c>
      <c r="P952" s="360" t="n"/>
      <c r="Q952" s="360" t="n"/>
      <c r="R952" s="360" t="n"/>
      <c r="S952" s="360" t="n"/>
      <c r="T952" s="360" t="n"/>
      <c r="U952" s="360" t="n"/>
      <c r="V952" s="360" t="n"/>
      <c r="W952" s="360" t="n">
        <v>0</v>
      </c>
      <c r="X952" s="360" t="n">
        <v>1</v>
      </c>
      <c r="Y952" s="360" t="n">
        <v>0</v>
      </c>
      <c r="Z952" s="360" t="n"/>
      <c r="AA952" s="360" t="n"/>
      <c r="AB952" s="360" t="n"/>
    </row>
    <row r="953">
      <c r="A953" s="360" t="n">
        <v>50</v>
      </c>
      <c r="B953" s="360" t="n">
        <v>0</v>
      </c>
      <c r="C953" s="360" t="n">
        <v>0</v>
      </c>
      <c r="D953" s="360" t="n">
        <v>1</v>
      </c>
      <c r="E953" s="360" t="n">
        <v>233</v>
      </c>
      <c r="F953" s="360">
        <f>ROUND(Source!BD928,O953)</f>
        <v/>
      </c>
      <c r="G953" s="360" t="inlineStr">
        <is>
          <t>Перевозка</t>
        </is>
      </c>
      <c r="H953" s="360" t="inlineStr">
        <is>
          <t>Перевозка грузов</t>
        </is>
      </c>
      <c r="I953" s="360" t="n"/>
      <c r="J953" s="360" t="n"/>
      <c r="K953" s="360" t="n">
        <v>233</v>
      </c>
      <c r="L953" s="360" t="n">
        <v>24</v>
      </c>
      <c r="M953" s="360" t="n">
        <v>3</v>
      </c>
      <c r="N953" s="360" t="inlineStr"/>
      <c r="O953" s="360" t="n">
        <v>0</v>
      </c>
      <c r="P953" s="360" t="n"/>
      <c r="Q953" s="360" t="n"/>
      <c r="R953" s="360" t="n"/>
      <c r="S953" s="360" t="n"/>
      <c r="T953" s="360" t="n"/>
      <c r="U953" s="360" t="n"/>
      <c r="V953" s="360" t="n"/>
      <c r="W953" s="360" t="n">
        <v>0</v>
      </c>
      <c r="X953" s="360" t="n">
        <v>1</v>
      </c>
      <c r="Y953" s="360" t="n">
        <v>0</v>
      </c>
      <c r="Z953" s="360" t="n"/>
      <c r="AA953" s="360" t="n"/>
      <c r="AB953" s="360" t="n"/>
    </row>
    <row r="954">
      <c r="A954" s="360" t="n">
        <v>50</v>
      </c>
      <c r="B954" s="360" t="n">
        <v>0</v>
      </c>
      <c r="C954" s="360" t="n">
        <v>0</v>
      </c>
      <c r="D954" s="360" t="n">
        <v>1</v>
      </c>
      <c r="E954" s="360" t="n">
        <v>210</v>
      </c>
      <c r="F954" s="360">
        <f>ROUND(Source!X928,O954)</f>
        <v/>
      </c>
      <c r="G954" s="360" t="inlineStr">
        <is>
          <t>НР</t>
        </is>
      </c>
      <c r="H954" s="360" t="inlineStr">
        <is>
          <t>Накладные расходы</t>
        </is>
      </c>
      <c r="I954" s="360" t="n"/>
      <c r="J954" s="360" t="n"/>
      <c r="K954" s="360" t="n">
        <v>210</v>
      </c>
      <c r="L954" s="360" t="n">
        <v>25</v>
      </c>
      <c r="M954" s="360" t="n">
        <v>3</v>
      </c>
      <c r="N954" s="360" t="inlineStr"/>
      <c r="O954" s="360" t="n">
        <v>0</v>
      </c>
      <c r="P954" s="360" t="n"/>
      <c r="Q954" s="360" t="n"/>
      <c r="R954" s="360" t="n"/>
      <c r="S954" s="360" t="n"/>
      <c r="T954" s="360" t="n"/>
      <c r="U954" s="360" t="n"/>
      <c r="V954" s="360" t="n"/>
      <c r="W954" s="360" t="n">
        <v>0</v>
      </c>
      <c r="X954" s="360" t="n">
        <v>1</v>
      </c>
      <c r="Y954" s="360" t="n">
        <v>0</v>
      </c>
      <c r="Z954" s="360" t="n"/>
      <c r="AA954" s="360" t="n"/>
      <c r="AB954" s="360" t="n"/>
    </row>
    <row r="955">
      <c r="A955" s="360" t="n">
        <v>50</v>
      </c>
      <c r="B955" s="360" t="n">
        <v>0</v>
      </c>
      <c r="C955" s="360" t="n">
        <v>0</v>
      </c>
      <c r="D955" s="360" t="n">
        <v>1</v>
      </c>
      <c r="E955" s="360" t="n">
        <v>211</v>
      </c>
      <c r="F955" s="360">
        <f>ROUND(Source!Y928,O955)</f>
        <v/>
      </c>
      <c r="G955" s="360" t="inlineStr">
        <is>
          <t>СмПриб</t>
        </is>
      </c>
      <c r="H955" s="360" t="inlineStr">
        <is>
          <t>Сметная прибыль</t>
        </is>
      </c>
      <c r="I955" s="360" t="n"/>
      <c r="J955" s="360" t="n"/>
      <c r="K955" s="360" t="n">
        <v>211</v>
      </c>
      <c r="L955" s="360" t="n">
        <v>26</v>
      </c>
      <c r="M955" s="360" t="n">
        <v>3</v>
      </c>
      <c r="N955" s="360" t="inlineStr"/>
      <c r="O955" s="360" t="n">
        <v>0</v>
      </c>
      <c r="P955" s="360" t="n"/>
      <c r="Q955" s="360" t="n"/>
      <c r="R955" s="360" t="n"/>
      <c r="S955" s="360" t="n"/>
      <c r="T955" s="360" t="n"/>
      <c r="U955" s="360" t="n"/>
      <c r="V955" s="360" t="n"/>
      <c r="W955" s="360" t="n">
        <v>0</v>
      </c>
      <c r="X955" s="360" t="n">
        <v>1</v>
      </c>
      <c r="Y955" s="360" t="n">
        <v>0</v>
      </c>
      <c r="Z955" s="360" t="n"/>
      <c r="AA955" s="360" t="n"/>
      <c r="AB955" s="360" t="n"/>
    </row>
    <row r="956">
      <c r="A956" s="360" t="n">
        <v>50</v>
      </c>
      <c r="B956" s="360" t="n">
        <v>0</v>
      </c>
      <c r="C956" s="360" t="n">
        <v>0</v>
      </c>
      <c r="D956" s="360" t="n">
        <v>1</v>
      </c>
      <c r="E956" s="360" t="n">
        <v>224</v>
      </c>
      <c r="F956" s="360">
        <f>ROUND(Source!AR928,O956)</f>
        <v/>
      </c>
      <c r="G956" s="360" t="inlineStr">
        <is>
          <t>Всего</t>
        </is>
      </c>
      <c r="H956" s="360" t="inlineStr">
        <is>
          <t>Всего с НР и СП</t>
        </is>
      </c>
      <c r="I956" s="360" t="n"/>
      <c r="J956" s="360" t="n"/>
      <c r="K956" s="360" t="n">
        <v>224</v>
      </c>
      <c r="L956" s="360" t="n">
        <v>27</v>
      </c>
      <c r="M956" s="360" t="n">
        <v>3</v>
      </c>
      <c r="N956" s="360" t="inlineStr"/>
      <c r="O956" s="360" t="n">
        <v>0</v>
      </c>
      <c r="P956" s="360" t="n"/>
      <c r="Q956" s="360" t="n"/>
      <c r="R956" s="360" t="n"/>
      <c r="S956" s="360" t="n"/>
      <c r="T956" s="360" t="n"/>
      <c r="U956" s="360" t="n"/>
      <c r="V956" s="360" t="n"/>
      <c r="W956" s="360" t="n">
        <v>0</v>
      </c>
      <c r="X956" s="360" t="n">
        <v>1</v>
      </c>
      <c r="Y956" s="360" t="n">
        <v>0</v>
      </c>
      <c r="Z956" s="360" t="n"/>
      <c r="AA956" s="360" t="n"/>
      <c r="AB956" s="360" t="n"/>
    </row>
    <row r="957">
      <c r="A957" s="360" t="n">
        <v>50</v>
      </c>
      <c r="B957" s="360" t="n">
        <v>0</v>
      </c>
      <c r="C957" s="360" t="n">
        <v>0</v>
      </c>
      <c r="D957" s="360" t="n">
        <v>2</v>
      </c>
      <c r="E957" s="360" t="n">
        <v>0</v>
      </c>
      <c r="F957" s="360">
        <f>ROUND(F956,O957)</f>
        <v/>
      </c>
      <c r="G957" s="360" t="inlineStr">
        <is>
          <t>и1</t>
        </is>
      </c>
      <c r="H957" s="360" t="inlineStr">
        <is>
          <t>Итого</t>
        </is>
      </c>
      <c r="I957" s="360" t="n"/>
      <c r="J957" s="360" t="n"/>
      <c r="K957" s="360" t="n">
        <v>212</v>
      </c>
      <c r="L957" s="360" t="n">
        <v>28</v>
      </c>
      <c r="M957" s="360" t="n">
        <v>0</v>
      </c>
      <c r="N957" s="360" t="inlineStr"/>
      <c r="O957" s="360" t="n">
        <v>0</v>
      </c>
      <c r="P957" s="360" t="n"/>
      <c r="Q957" s="360" t="n"/>
      <c r="R957" s="360" t="n"/>
      <c r="S957" s="360" t="n"/>
      <c r="T957" s="360" t="n"/>
      <c r="U957" s="360" t="n"/>
      <c r="V957" s="360" t="n"/>
      <c r="W957" s="360" t="n">
        <v>0</v>
      </c>
      <c r="X957" s="360" t="n">
        <v>1</v>
      </c>
      <c r="Y957" s="360" t="n">
        <v>0</v>
      </c>
      <c r="Z957" s="360" t="n"/>
      <c r="AA957" s="360" t="n"/>
      <c r="AB957" s="360" t="n"/>
    </row>
    <row r="958">
      <c r="A958" s="360" t="n">
        <v>50</v>
      </c>
      <c r="B958" s="360" t="n">
        <v>0</v>
      </c>
      <c r="C958" s="360" t="n">
        <v>0</v>
      </c>
      <c r="D958" s="360" t="n">
        <v>2</v>
      </c>
      <c r="E958" s="360" t="n">
        <v>0</v>
      </c>
      <c r="F958" s="360">
        <f>ROUND(F957*0.22,O958)</f>
        <v/>
      </c>
      <c r="G958" s="360" t="inlineStr">
        <is>
          <t>и2</t>
        </is>
      </c>
      <c r="H958" s="360" t="inlineStr">
        <is>
          <t>НДС 22%</t>
        </is>
      </c>
      <c r="I958" s="360" t="n"/>
      <c r="J958" s="360" t="n"/>
      <c r="K958" s="360" t="n">
        <v>212</v>
      </c>
      <c r="L958" s="360" t="n">
        <v>29</v>
      </c>
      <c r="M958" s="360" t="n">
        <v>0</v>
      </c>
      <c r="N958" s="360" t="inlineStr"/>
      <c r="O958" s="360" t="n">
        <v>0</v>
      </c>
      <c r="P958" s="360" t="n"/>
      <c r="Q958" s="360" t="n"/>
      <c r="R958" s="360" t="n"/>
      <c r="S958" s="360" t="n"/>
      <c r="T958" s="360" t="n"/>
      <c r="U958" s="360" t="n"/>
      <c r="V958" s="360" t="n"/>
      <c r="W958" s="360" t="n">
        <v>0</v>
      </c>
      <c r="X958" s="360" t="n">
        <v>1</v>
      </c>
      <c r="Y958" s="360" t="n">
        <v>0</v>
      </c>
      <c r="Z958" s="360" t="n"/>
      <c r="AA958" s="360" t="n"/>
      <c r="AB958" s="360" t="n"/>
    </row>
    <row r="959">
      <c r="A959" s="360" t="n">
        <v>50</v>
      </c>
      <c r="B959" s="360" t="n">
        <v>0</v>
      </c>
      <c r="C959" s="360" t="n">
        <v>0</v>
      </c>
      <c r="D959" s="360" t="n">
        <v>2</v>
      </c>
      <c r="E959" s="360" t="n">
        <v>213</v>
      </c>
      <c r="F959" s="360">
        <f>ROUND(F957+F958,O959)</f>
        <v/>
      </c>
      <c r="G959" s="360" t="inlineStr">
        <is>
          <t>и3</t>
        </is>
      </c>
      <c r="H959" s="360" t="inlineStr">
        <is>
          <t>Всего</t>
        </is>
      </c>
      <c r="I959" s="360" t="n"/>
      <c r="J959" s="360" t="n"/>
      <c r="K959" s="360" t="n">
        <v>212</v>
      </c>
      <c r="L959" s="360" t="n">
        <v>30</v>
      </c>
      <c r="M959" s="360" t="n">
        <v>0</v>
      </c>
      <c r="N959" s="360" t="inlineStr"/>
      <c r="O959" s="360" t="n">
        <v>0</v>
      </c>
      <c r="P959" s="360" t="n"/>
      <c r="Q959" s="360" t="n"/>
      <c r="R959" s="360" t="n"/>
      <c r="S959" s="360" t="n"/>
      <c r="T959" s="360" t="n"/>
      <c r="U959" s="360" t="n"/>
      <c r="V959" s="360" t="n"/>
      <c r="W959" s="360" t="n">
        <v>0</v>
      </c>
      <c r="X959" s="360" t="n">
        <v>1</v>
      </c>
      <c r="Y959" s="360" t="n">
        <v>0</v>
      </c>
      <c r="Z959" s="360" t="n"/>
      <c r="AA959" s="360" t="n"/>
      <c r="AB959" s="360" t="n"/>
    </row>
    <row r="960"/>
    <row r="961">
      <c r="A961" s="356" t="n">
        <v>3</v>
      </c>
      <c r="B961" s="356" t="n">
        <v>0</v>
      </c>
      <c r="C961" s="356" t="n"/>
      <c r="D961" s="356">
        <f>ROW(A971)</f>
        <v/>
      </c>
      <c r="E961" s="356" t="n"/>
      <c r="F961" s="356" t="inlineStr">
        <is>
          <t>Новая локальная смета</t>
        </is>
      </c>
      <c r="G961" s="356" t="inlineStr">
        <is>
          <t>Пушкина, д. 15-57</t>
        </is>
      </c>
      <c r="H961" s="356" t="inlineStr"/>
      <c r="I961" s="356" t="n">
        <v>0</v>
      </c>
      <c r="J961" s="356" t="inlineStr"/>
      <c r="K961" s="356" t="n">
        <v>0</v>
      </c>
      <c r="L961" s="356" t="inlineStr">
        <is>
          <t>Новая локальная смета</t>
        </is>
      </c>
      <c r="M961" s="356" t="inlineStr"/>
      <c r="N961" s="356" t="n"/>
      <c r="O961" s="356" t="n"/>
      <c r="P961" s="356" t="n"/>
      <c r="Q961" s="356" t="n"/>
      <c r="R961" s="356" t="n"/>
      <c r="S961" s="356" t="n">
        <v>0</v>
      </c>
      <c r="T961" s="356" t="n"/>
      <c r="U961" s="356" t="inlineStr"/>
      <c r="V961" s="356" t="n">
        <v>0</v>
      </c>
      <c r="W961" s="356" t="n"/>
      <c r="X961" s="356" t="n"/>
      <c r="Y961" s="356" t="n"/>
      <c r="Z961" s="356" t="n"/>
      <c r="AA961" s="356" t="n"/>
      <c r="AB961" s="356" t="inlineStr"/>
      <c r="AC961" s="356" t="inlineStr"/>
      <c r="AD961" s="356" t="inlineStr"/>
      <c r="AE961" s="356" t="inlineStr"/>
      <c r="AF961" s="356" t="inlineStr"/>
      <c r="AG961" s="356" t="inlineStr"/>
      <c r="AH961" s="356" t="n"/>
      <c r="AI961" s="356" t="n"/>
      <c r="AJ961" s="356" t="n"/>
      <c r="AK961" s="356" t="n"/>
      <c r="AL961" s="356" t="n"/>
      <c r="AM961" s="356" t="n"/>
      <c r="AN961" s="356" t="n"/>
      <c r="AO961" s="356" t="n"/>
      <c r="AP961" s="356" t="inlineStr"/>
      <c r="AQ961" s="356" t="inlineStr"/>
      <c r="AR961" s="356" t="inlineStr"/>
      <c r="AS961" s="356" t="n"/>
      <c r="AT961" s="356" t="n"/>
      <c r="AU961" s="356" t="n"/>
      <c r="AV961" s="356" t="n"/>
      <c r="AW961" s="356" t="n"/>
      <c r="AX961" s="356" t="n"/>
      <c r="AY961" s="356" t="n"/>
      <c r="AZ961" s="356" t="inlineStr"/>
      <c r="BA961" s="356" t="n"/>
      <c r="BB961" s="356" t="inlineStr"/>
      <c r="BC961" s="356" t="inlineStr"/>
      <c r="BD961" s="356" t="inlineStr"/>
      <c r="BE961" s="356" t="inlineStr"/>
      <c r="BF961" s="356" t="inlineStr"/>
      <c r="BG961" s="356" t="inlineStr"/>
      <c r="BH961" s="356" t="inlineStr"/>
      <c r="BI961" s="356" t="inlineStr"/>
      <c r="BJ961" s="356" t="inlineStr"/>
      <c r="BK961" s="356" t="inlineStr"/>
      <c r="BL961" s="356" t="inlineStr"/>
      <c r="BM961" s="356" t="inlineStr"/>
      <c r="BN961" s="356" t="inlineStr"/>
      <c r="BO961" s="356" t="inlineStr"/>
      <c r="BP961" s="356" t="inlineStr"/>
      <c r="BQ961" s="356" t="n"/>
      <c r="BR961" s="356" t="n"/>
      <c r="BS961" s="356" t="n"/>
      <c r="BT961" s="356" t="n"/>
      <c r="BU961" s="356" t="n"/>
      <c r="BV961" s="356" t="n"/>
      <c r="BW961" s="356" t="n"/>
      <c r="BX961" s="356" t="n">
        <v>0</v>
      </c>
      <c r="BY961" s="356" t="n"/>
      <c r="BZ961" s="356" t="n"/>
      <c r="CA961" s="356" t="n"/>
      <c r="CB961" s="356" t="n"/>
      <c r="CC961" s="356" t="n"/>
      <c r="CD961" s="356" t="n"/>
      <c r="CE961" s="356" t="n"/>
      <c r="CF961" s="356" t="n">
        <v>0</v>
      </c>
      <c r="CG961" s="356" t="n">
        <v>0</v>
      </c>
      <c r="CH961" s="356" t="n"/>
      <c r="CI961" s="356" t="inlineStr"/>
      <c r="CJ961" s="356" t="inlineStr"/>
      <c r="CK961" t="inlineStr"/>
      <c r="CL961" t="inlineStr"/>
      <c r="CM961" t="inlineStr"/>
      <c r="CN961" t="inlineStr"/>
      <c r="CO961" t="inlineStr"/>
      <c r="CP961" t="inlineStr"/>
      <c r="CQ961" t="inlineStr"/>
    </row>
    <row r="962"/>
    <row r="963">
      <c r="A963" s="358" t="n">
        <v>52</v>
      </c>
      <c r="B963" s="358">
        <f>B971</f>
        <v/>
      </c>
      <c r="C963" s="358">
        <f>C971</f>
        <v/>
      </c>
      <c r="D963" s="358">
        <f>D971</f>
        <v/>
      </c>
      <c r="E963" s="358">
        <f>E971</f>
        <v/>
      </c>
      <c r="F963" s="358">
        <f>F971</f>
        <v/>
      </c>
      <c r="G963" s="358">
        <f>G971</f>
        <v/>
      </c>
      <c r="H963" s="358" t="n"/>
      <c r="I963" s="358" t="n"/>
      <c r="J963" s="358" t="n"/>
      <c r="K963" s="358" t="n"/>
      <c r="L963" s="358" t="n"/>
      <c r="M963" s="358" t="n"/>
      <c r="N963" s="358" t="n"/>
      <c r="O963" s="358">
        <f>O971</f>
        <v/>
      </c>
      <c r="P963" s="358">
        <f>P971</f>
        <v/>
      </c>
      <c r="Q963" s="358">
        <f>Q971</f>
        <v/>
      </c>
      <c r="R963" s="358">
        <f>R971</f>
        <v/>
      </c>
      <c r="S963" s="358">
        <f>S971</f>
        <v/>
      </c>
      <c r="T963" s="358">
        <f>T971</f>
        <v/>
      </c>
      <c r="U963" s="358">
        <f>U971</f>
        <v/>
      </c>
      <c r="V963" s="358">
        <f>V971</f>
        <v/>
      </c>
      <c r="W963" s="358">
        <f>W971</f>
        <v/>
      </c>
      <c r="X963" s="358">
        <f>X971</f>
        <v/>
      </c>
      <c r="Y963" s="358">
        <f>Y971</f>
        <v/>
      </c>
      <c r="Z963" s="358">
        <f>Z971</f>
        <v/>
      </c>
      <c r="AA963" s="358">
        <f>AA971</f>
        <v/>
      </c>
      <c r="AB963" s="358">
        <f>AB971</f>
        <v/>
      </c>
      <c r="AC963" s="358">
        <f>AC971</f>
        <v/>
      </c>
      <c r="AD963" s="358">
        <f>AD971</f>
        <v/>
      </c>
      <c r="AE963" s="358">
        <f>AE971</f>
        <v/>
      </c>
      <c r="AF963" s="358">
        <f>AF971</f>
        <v/>
      </c>
      <c r="AG963" s="358">
        <f>AG971</f>
        <v/>
      </c>
      <c r="AH963" s="358">
        <f>AH971</f>
        <v/>
      </c>
      <c r="AI963" s="358">
        <f>AI971</f>
        <v/>
      </c>
      <c r="AJ963" s="358">
        <f>AJ971</f>
        <v/>
      </c>
      <c r="AK963" s="358">
        <f>AK971</f>
        <v/>
      </c>
      <c r="AL963" s="358">
        <f>AL971</f>
        <v/>
      </c>
      <c r="AM963" s="358">
        <f>AM971</f>
        <v/>
      </c>
      <c r="AN963" s="358">
        <f>AN971</f>
        <v/>
      </c>
      <c r="AO963" s="358">
        <f>AO971</f>
        <v/>
      </c>
      <c r="AP963" s="358">
        <f>AP971</f>
        <v/>
      </c>
      <c r="AQ963" s="358">
        <f>AQ971</f>
        <v/>
      </c>
      <c r="AR963" s="358">
        <f>AR971</f>
        <v/>
      </c>
      <c r="AS963" s="358">
        <f>AS971</f>
        <v/>
      </c>
      <c r="AT963" s="358">
        <f>AT971</f>
        <v/>
      </c>
      <c r="AU963" s="358">
        <f>AU971</f>
        <v/>
      </c>
      <c r="AV963" s="358">
        <f>AV971</f>
        <v/>
      </c>
      <c r="AW963" s="358">
        <f>AW971</f>
        <v/>
      </c>
      <c r="AX963" s="358">
        <f>AX971</f>
        <v/>
      </c>
      <c r="AY963" s="358">
        <f>AY971</f>
        <v/>
      </c>
      <c r="AZ963" s="358">
        <f>AZ971</f>
        <v/>
      </c>
      <c r="BA963" s="358">
        <f>BA971</f>
        <v/>
      </c>
      <c r="BB963" s="358">
        <f>BB971</f>
        <v/>
      </c>
      <c r="BC963" s="358">
        <f>BC971</f>
        <v/>
      </c>
      <c r="BD963" s="358">
        <f>BD971</f>
        <v/>
      </c>
      <c r="BE963" s="358">
        <f>BE971</f>
        <v/>
      </c>
      <c r="BF963" s="358">
        <f>BF971</f>
        <v/>
      </c>
      <c r="BG963" s="358">
        <f>BG971</f>
        <v/>
      </c>
      <c r="BH963" s="358">
        <f>BH971</f>
        <v/>
      </c>
      <c r="BI963" s="358">
        <f>BI971</f>
        <v/>
      </c>
      <c r="BJ963" s="358">
        <f>BJ971</f>
        <v/>
      </c>
      <c r="BK963" s="358">
        <f>BK971</f>
        <v/>
      </c>
      <c r="BL963" s="358">
        <f>BL971</f>
        <v/>
      </c>
      <c r="BM963" s="358">
        <f>BM971</f>
        <v/>
      </c>
      <c r="BN963" s="358">
        <f>BN971</f>
        <v/>
      </c>
      <c r="BO963" s="358">
        <f>BO971</f>
        <v/>
      </c>
      <c r="BP963" s="358">
        <f>BP971</f>
        <v/>
      </c>
      <c r="BQ963" s="358">
        <f>BQ971</f>
        <v/>
      </c>
      <c r="BR963" s="358">
        <f>BR971</f>
        <v/>
      </c>
      <c r="BS963" s="358">
        <f>BS971</f>
        <v/>
      </c>
      <c r="BT963" s="358">
        <f>BT971</f>
        <v/>
      </c>
      <c r="BU963" s="358">
        <f>BU971</f>
        <v/>
      </c>
      <c r="BV963" s="358">
        <f>BV971</f>
        <v/>
      </c>
      <c r="BW963" s="358">
        <f>BW971</f>
        <v/>
      </c>
      <c r="BX963" s="358">
        <f>BX971</f>
        <v/>
      </c>
      <c r="BY963" s="358">
        <f>BY971</f>
        <v/>
      </c>
      <c r="BZ963" s="358">
        <f>BZ971</f>
        <v/>
      </c>
      <c r="CA963" s="358">
        <f>CA971</f>
        <v/>
      </c>
      <c r="CB963" s="358">
        <f>CB971</f>
        <v/>
      </c>
      <c r="CC963" s="358">
        <f>CC971</f>
        <v/>
      </c>
      <c r="CD963" s="358">
        <f>CD971</f>
        <v/>
      </c>
      <c r="CE963" s="358">
        <f>CE971</f>
        <v/>
      </c>
      <c r="CF963" s="358">
        <f>CF971</f>
        <v/>
      </c>
      <c r="CG963" s="358">
        <f>CG971</f>
        <v/>
      </c>
      <c r="CH963" s="358">
        <f>CH971</f>
        <v/>
      </c>
      <c r="CI963" s="358">
        <f>CI971</f>
        <v/>
      </c>
      <c r="CJ963" s="358">
        <f>CJ971</f>
        <v/>
      </c>
      <c r="CK963" s="358">
        <f>CK971</f>
        <v/>
      </c>
      <c r="CL963" s="358">
        <f>CL971</f>
        <v/>
      </c>
      <c r="CM963" s="358">
        <f>CM971</f>
        <v/>
      </c>
      <c r="CN963" s="358">
        <f>CN971</f>
        <v/>
      </c>
      <c r="CO963" s="358">
        <f>CO971</f>
        <v/>
      </c>
      <c r="CP963" s="358">
        <f>CP971</f>
        <v/>
      </c>
      <c r="CQ963" s="358">
        <f>CQ971</f>
        <v/>
      </c>
      <c r="CR963" s="358">
        <f>CR971</f>
        <v/>
      </c>
      <c r="CS963" s="358">
        <f>CS971</f>
        <v/>
      </c>
      <c r="CT963" s="358">
        <f>CT971</f>
        <v/>
      </c>
      <c r="CU963" s="358">
        <f>CU971</f>
        <v/>
      </c>
      <c r="CV963" s="358">
        <f>CV971</f>
        <v/>
      </c>
      <c r="CW963" s="358">
        <f>CW971</f>
        <v/>
      </c>
      <c r="CX963" s="358">
        <f>CX971</f>
        <v/>
      </c>
      <c r="CY963" s="358">
        <f>CY971</f>
        <v/>
      </c>
      <c r="CZ963" s="358">
        <f>CZ971</f>
        <v/>
      </c>
      <c r="DA963" s="358">
        <f>DA971</f>
        <v/>
      </c>
      <c r="DB963" s="358">
        <f>DB971</f>
        <v/>
      </c>
      <c r="DC963" s="358">
        <f>DC971</f>
        <v/>
      </c>
      <c r="DD963" s="358">
        <f>DD971</f>
        <v/>
      </c>
      <c r="DE963" s="358">
        <f>DE971</f>
        <v/>
      </c>
      <c r="DF963" s="358">
        <f>DF971</f>
        <v/>
      </c>
      <c r="DG963" s="359">
        <f>DG971</f>
        <v/>
      </c>
      <c r="DH963" s="359">
        <f>DH971</f>
        <v/>
      </c>
      <c r="DI963" s="359">
        <f>DI971</f>
        <v/>
      </c>
      <c r="DJ963" s="359">
        <f>DJ971</f>
        <v/>
      </c>
      <c r="DK963" s="359">
        <f>DK971</f>
        <v/>
      </c>
      <c r="DL963" s="359">
        <f>DL971</f>
        <v/>
      </c>
      <c r="DM963" s="359">
        <f>DM971</f>
        <v/>
      </c>
      <c r="DN963" s="359">
        <f>DN971</f>
        <v/>
      </c>
      <c r="DO963" s="359">
        <f>DO971</f>
        <v/>
      </c>
      <c r="DP963" s="359">
        <f>DP971</f>
        <v/>
      </c>
      <c r="DQ963" s="359">
        <f>DQ971</f>
        <v/>
      </c>
      <c r="DR963" s="359">
        <f>DR971</f>
        <v/>
      </c>
      <c r="DS963" s="359">
        <f>DS971</f>
        <v/>
      </c>
      <c r="DT963" s="359">
        <f>DT971</f>
        <v/>
      </c>
      <c r="DU963" s="359">
        <f>DU971</f>
        <v/>
      </c>
      <c r="DV963" s="359">
        <f>DV971</f>
        <v/>
      </c>
      <c r="DW963" s="359">
        <f>DW971</f>
        <v/>
      </c>
      <c r="DX963" s="359">
        <f>DX971</f>
        <v/>
      </c>
      <c r="DY963" s="359">
        <f>DY971</f>
        <v/>
      </c>
      <c r="DZ963" s="359">
        <f>DZ971</f>
        <v/>
      </c>
      <c r="EA963" s="359">
        <f>EA971</f>
        <v/>
      </c>
      <c r="EB963" s="359">
        <f>EB971</f>
        <v/>
      </c>
      <c r="EC963" s="359">
        <f>EC971</f>
        <v/>
      </c>
      <c r="ED963" s="359">
        <f>ED971</f>
        <v/>
      </c>
      <c r="EE963" s="359">
        <f>EE971</f>
        <v/>
      </c>
      <c r="EF963" s="359">
        <f>EF971</f>
        <v/>
      </c>
      <c r="EG963" s="359">
        <f>EG971</f>
        <v/>
      </c>
      <c r="EH963" s="359">
        <f>EH971</f>
        <v/>
      </c>
      <c r="EI963" s="359">
        <f>EI971</f>
        <v/>
      </c>
      <c r="EJ963" s="359">
        <f>EJ971</f>
        <v/>
      </c>
      <c r="EK963" s="359">
        <f>EK971</f>
        <v/>
      </c>
      <c r="EL963" s="359">
        <f>EL971</f>
        <v/>
      </c>
      <c r="EM963" s="359">
        <f>EM971</f>
        <v/>
      </c>
      <c r="EN963" s="359">
        <f>EN971</f>
        <v/>
      </c>
      <c r="EO963" s="359">
        <f>EO971</f>
        <v/>
      </c>
      <c r="EP963" s="359">
        <f>EP971</f>
        <v/>
      </c>
      <c r="EQ963" s="359">
        <f>EQ971</f>
        <v/>
      </c>
      <c r="ER963" s="359">
        <f>ER971</f>
        <v/>
      </c>
      <c r="ES963" s="359">
        <f>ES971</f>
        <v/>
      </c>
      <c r="ET963" s="359">
        <f>ET971</f>
        <v/>
      </c>
      <c r="EU963" s="359">
        <f>EU971</f>
        <v/>
      </c>
      <c r="EV963" s="359">
        <f>EV971</f>
        <v/>
      </c>
      <c r="EW963" s="359">
        <f>EW971</f>
        <v/>
      </c>
      <c r="EX963" s="359">
        <f>EX971</f>
        <v/>
      </c>
      <c r="EY963" s="359">
        <f>EY971</f>
        <v/>
      </c>
      <c r="EZ963" s="359">
        <f>EZ971</f>
        <v/>
      </c>
      <c r="FA963" s="359">
        <f>FA971</f>
        <v/>
      </c>
      <c r="FB963" s="359">
        <f>FB971</f>
        <v/>
      </c>
      <c r="FC963" s="359">
        <f>FC971</f>
        <v/>
      </c>
      <c r="FD963" s="359">
        <f>FD971</f>
        <v/>
      </c>
      <c r="FE963" s="359">
        <f>FE971</f>
        <v/>
      </c>
      <c r="FF963" s="359">
        <f>FF971</f>
        <v/>
      </c>
      <c r="FG963" s="359">
        <f>FG971</f>
        <v/>
      </c>
      <c r="FH963" s="359">
        <f>FH971</f>
        <v/>
      </c>
      <c r="FI963" s="359">
        <f>FI971</f>
        <v/>
      </c>
      <c r="FJ963" s="359">
        <f>FJ971</f>
        <v/>
      </c>
      <c r="FK963" s="359">
        <f>FK971</f>
        <v/>
      </c>
      <c r="FL963" s="359">
        <f>FL971</f>
        <v/>
      </c>
      <c r="FM963" s="359">
        <f>FM971</f>
        <v/>
      </c>
      <c r="FN963" s="359">
        <f>FN971</f>
        <v/>
      </c>
      <c r="FO963" s="359">
        <f>FO971</f>
        <v/>
      </c>
      <c r="FP963" s="359">
        <f>FP971</f>
        <v/>
      </c>
      <c r="FQ963" s="359">
        <f>FQ971</f>
        <v/>
      </c>
      <c r="FR963" s="359">
        <f>FR971</f>
        <v/>
      </c>
      <c r="FS963" s="359">
        <f>FS971</f>
        <v/>
      </c>
      <c r="FT963" s="359">
        <f>FT971</f>
        <v/>
      </c>
      <c r="FU963" s="359">
        <f>FU971</f>
        <v/>
      </c>
      <c r="FV963" s="359">
        <f>FV971</f>
        <v/>
      </c>
      <c r="FW963" s="359">
        <f>FW971</f>
        <v/>
      </c>
      <c r="FX963" s="359">
        <f>FX971</f>
        <v/>
      </c>
      <c r="FY963" s="359">
        <f>FY971</f>
        <v/>
      </c>
      <c r="FZ963" s="359">
        <f>FZ971</f>
        <v/>
      </c>
      <c r="GA963" s="359">
        <f>GA971</f>
        <v/>
      </c>
      <c r="GB963" s="359">
        <f>GB971</f>
        <v/>
      </c>
      <c r="GC963" s="359">
        <f>GC971</f>
        <v/>
      </c>
      <c r="GD963" s="359">
        <f>GD971</f>
        <v/>
      </c>
      <c r="GE963" s="359">
        <f>GE971</f>
        <v/>
      </c>
      <c r="GF963" s="359">
        <f>GF971</f>
        <v/>
      </c>
      <c r="GG963" s="359">
        <f>GG971</f>
        <v/>
      </c>
      <c r="GH963" s="359">
        <f>GH971</f>
        <v/>
      </c>
      <c r="GI963" s="359">
        <f>GI971</f>
        <v/>
      </c>
      <c r="GJ963" s="359">
        <f>GJ971</f>
        <v/>
      </c>
      <c r="GK963" s="359">
        <f>GK971</f>
        <v/>
      </c>
      <c r="GL963" s="359">
        <f>GL971</f>
        <v/>
      </c>
      <c r="GM963" s="359">
        <f>GM971</f>
        <v/>
      </c>
      <c r="GN963" s="359">
        <f>GN971</f>
        <v/>
      </c>
      <c r="GO963" s="359">
        <f>GO971</f>
        <v/>
      </c>
      <c r="GP963" s="359">
        <f>GP971</f>
        <v/>
      </c>
      <c r="GQ963" s="359">
        <f>GQ971</f>
        <v/>
      </c>
      <c r="GR963" s="359">
        <f>GR971</f>
        <v/>
      </c>
      <c r="GS963" s="359">
        <f>GS971</f>
        <v/>
      </c>
      <c r="GT963" s="359">
        <f>GT971</f>
        <v/>
      </c>
      <c r="GU963" s="359">
        <f>GU971</f>
        <v/>
      </c>
      <c r="GV963" s="359">
        <f>GV971</f>
        <v/>
      </c>
      <c r="GW963" s="359">
        <f>GW971</f>
        <v/>
      </c>
      <c r="GX963" s="359">
        <f>GX971</f>
        <v/>
      </c>
    </row>
    <row r="964"/>
    <row r="965">
      <c r="A965" t="n">
        <v>17</v>
      </c>
      <c r="B965" t="n">
        <v>0</v>
      </c>
      <c r="C965">
        <f>ROW(SmtRes!A378)</f>
        <v/>
      </c>
      <c r="D965">
        <f>ROW(EtalonRes!A363)</f>
        <v/>
      </c>
      <c r="E965" t="inlineStr">
        <is>
          <t>1</t>
        </is>
      </c>
      <c r="F965" t="inlineStr">
        <is>
          <t>65-15-4</t>
        </is>
      </c>
      <c r="G965" t="inlineStr">
        <is>
          <t>Смена отдельных участков трубопроводов с заготовкой труб в построечных условиях диаметром до 100 мм</t>
        </is>
      </c>
      <c r="H965" t="inlineStr">
        <is>
          <t>100 м трубопровода</t>
        </is>
      </c>
      <c r="I965">
        <f>ROUND(ROUND(1/100,4),7)</f>
        <v/>
      </c>
      <c r="J965" t="n">
        <v>0</v>
      </c>
      <c r="K965">
        <f>ROUND(ROUND(1/100,4),7)</f>
        <v/>
      </c>
      <c r="O965">
        <f>ROUND(CP965,0)</f>
        <v/>
      </c>
      <c r="P965">
        <f>ROUND(CQ965*I965,0)</f>
        <v/>
      </c>
      <c r="Q965">
        <f>(ROUND((ROUND(((ET965)*I965),0)*BB965),0)+ROUND((ROUND(((AE965-(EU965))*I965),0)*BS965),0))</f>
        <v/>
      </c>
      <c r="R965">
        <f>(ROUND((ROUND(((EU965)*I965),0)*BS965),0)+ROUND((ROUND(((AE965-(EU965))*I965),0)*BS965),0))</f>
        <v/>
      </c>
      <c r="S965">
        <f>ROUND(CT965*I965,0)</f>
        <v/>
      </c>
      <c r="T965">
        <f>ROUND(CU965*I965,0)</f>
        <v/>
      </c>
      <c r="U965">
        <f>ROUND(CV965*I965,7)</f>
        <v/>
      </c>
      <c r="V965">
        <f>ROUND(CW965*I965,7)</f>
        <v/>
      </c>
      <c r="W965">
        <f>ROUND(CX965*I965,0)</f>
        <v/>
      </c>
      <c r="X965">
        <f>ROUND(CY965,0)</f>
        <v/>
      </c>
      <c r="Y965">
        <f>ROUND(CZ965,0)</f>
        <v/>
      </c>
      <c r="AA965" t="n">
        <v>78855224</v>
      </c>
      <c r="AB965">
        <f>ROUND((AC965+AD965+AF965),2)</f>
        <v/>
      </c>
      <c r="AC965">
        <f>ROUND((ES965),2)</f>
        <v/>
      </c>
      <c r="AD965">
        <f>ROUND((((ET965)-(EU965))+AE965),2)</f>
        <v/>
      </c>
      <c r="AE965">
        <f>ROUND((EU965),2)</f>
        <v/>
      </c>
      <c r="AF965">
        <f>ROUND((EV965),2)</f>
        <v/>
      </c>
      <c r="AG965">
        <f>ROUND((AP965),2)</f>
        <v/>
      </c>
      <c r="AH965">
        <f>(EW965)</f>
        <v/>
      </c>
      <c r="AI965">
        <f>(EX965)</f>
        <v/>
      </c>
      <c r="AJ965">
        <f>(AS965)</f>
        <v/>
      </c>
      <c r="AK965" t="n">
        <v>8949.139999999999</v>
      </c>
      <c r="AL965" t="n">
        <v>7520.34</v>
      </c>
      <c r="AM965" t="n">
        <v>277</v>
      </c>
      <c r="AN965" t="n">
        <v>6.08</v>
      </c>
      <c r="AO965" t="n">
        <v>1151.8</v>
      </c>
      <c r="AP965" t="n">
        <v>0</v>
      </c>
      <c r="AQ965" t="n">
        <v>130</v>
      </c>
      <c r="AR965" t="n">
        <v>0.45</v>
      </c>
      <c r="AS965" t="n">
        <v>0</v>
      </c>
      <c r="AT965" t="n">
        <v>103</v>
      </c>
      <c r="AU965" t="n">
        <v>52</v>
      </c>
      <c r="AV965" t="n">
        <v>1</v>
      </c>
      <c r="AW965" t="n">
        <v>1</v>
      </c>
      <c r="AZ965" t="n">
        <v>1</v>
      </c>
      <c r="BA965" t="n">
        <v>52.25</v>
      </c>
      <c r="BB965" t="n">
        <v>11.6</v>
      </c>
      <c r="BC965" t="n">
        <v>6.21</v>
      </c>
      <c r="BD965" t="inlineStr"/>
      <c r="BE965" t="inlineStr"/>
      <c r="BF965" t="inlineStr"/>
      <c r="BG965" t="inlineStr"/>
      <c r="BH965" t="n">
        <v>0</v>
      </c>
      <c r="BI965" t="n">
        <v>1</v>
      </c>
      <c r="BJ965" t="inlineStr">
        <is>
          <t>ТЕРр Московской обл., 65-15-4, приказ Минстроя России №675/пр от 28.02.2017 № 263/пр</t>
        </is>
      </c>
      <c r="BM965" t="n">
        <v>65008</v>
      </c>
      <c r="BN965" t="n">
        <v>0</v>
      </c>
      <c r="BO965" t="inlineStr">
        <is>
          <t>65-15-4</t>
        </is>
      </c>
      <c r="BP965" t="n">
        <v>1</v>
      </c>
      <c r="BQ965" t="n">
        <v>6</v>
      </c>
      <c r="BR965" t="n">
        <v>0</v>
      </c>
      <c r="BS965" t="n">
        <v>52.25</v>
      </c>
      <c r="BT965" t="n">
        <v>1</v>
      </c>
      <c r="BU965" t="n">
        <v>1</v>
      </c>
      <c r="BV965" t="n">
        <v>1</v>
      </c>
      <c r="BW965" t="n">
        <v>1</v>
      </c>
      <c r="BX965" t="n">
        <v>1</v>
      </c>
      <c r="BY965" t="inlineStr"/>
      <c r="BZ965" t="n">
        <v>103</v>
      </c>
      <c r="CA965" t="n">
        <v>52</v>
      </c>
      <c r="CB965" t="inlineStr"/>
      <c r="CE965" t="n">
        <v>12</v>
      </c>
      <c r="CF965" t="n">
        <v>0</v>
      </c>
      <c r="CG965" t="n">
        <v>0</v>
      </c>
      <c r="CM965" t="n">
        <v>0</v>
      </c>
      <c r="CN965" t="inlineStr"/>
      <c r="CO965" t="n">
        <v>0</v>
      </c>
      <c r="CP965">
        <f>(P965+Q965+S965)</f>
        <v/>
      </c>
      <c r="CQ965">
        <f>AC965*BC965</f>
        <v/>
      </c>
      <c r="CR965">
        <f>(ROUND((ROUND(((ET965)*1),0)*BB965),0)+ROUND((ROUND(((AE965-(EU965))*1),0)*BS965),0))</f>
        <v/>
      </c>
      <c r="CS965">
        <f>(ROUND((ROUND(((EU965)*1),0)*BS965),0)+ROUND((ROUND(((AE965-(EU965))*1),0)*BS965),0))</f>
        <v/>
      </c>
      <c r="CT965">
        <f>AF965*BA965</f>
        <v/>
      </c>
      <c r="CU965">
        <f>AG965</f>
        <v/>
      </c>
      <c r="CV965">
        <f>AH965</f>
        <v/>
      </c>
      <c r="CW965">
        <f>AI965</f>
        <v/>
      </c>
      <c r="CX965">
        <f>AJ965</f>
        <v/>
      </c>
      <c r="CY965">
        <f>(((S965+R965)*AT965)/100)</f>
        <v/>
      </c>
      <c r="CZ965">
        <f>(((S965+R965)*AU965)/100)</f>
        <v/>
      </c>
      <c r="DC965" t="inlineStr"/>
      <c r="DD965" t="inlineStr"/>
      <c r="DE965" t="inlineStr"/>
      <c r="DF965" t="inlineStr"/>
      <c r="DG965" t="inlineStr"/>
      <c r="DH965" t="inlineStr"/>
      <c r="DI965" t="inlineStr"/>
      <c r="DJ965" t="inlineStr"/>
      <c r="DK965" t="inlineStr"/>
      <c r="DL965" t="inlineStr"/>
      <c r="DM965" t="inlineStr"/>
      <c r="DN965" t="n">
        <v>0</v>
      </c>
      <c r="DO965" t="n">
        <v>0</v>
      </c>
      <c r="DP965" t="n">
        <v>1</v>
      </c>
      <c r="DQ965" t="n">
        <v>1</v>
      </c>
      <c r="DU965" t="n">
        <v>1013</v>
      </c>
      <c r="DV965" t="inlineStr">
        <is>
          <t>100 м трубопровода</t>
        </is>
      </c>
      <c r="DW965" t="inlineStr">
        <is>
          <t>100 м трубопровода</t>
        </is>
      </c>
      <c r="DX965" t="n">
        <v>1</v>
      </c>
      <c r="DZ965" t="inlineStr"/>
      <c r="EA965" t="inlineStr"/>
      <c r="EB965" t="inlineStr"/>
      <c r="EC965" t="inlineStr"/>
      <c r="EE965" t="n">
        <v>78726002</v>
      </c>
      <c r="EF965" t="n">
        <v>6</v>
      </c>
      <c r="EG965" t="inlineStr">
        <is>
          <t>Ремонтно-строительные работы</t>
        </is>
      </c>
      <c r="EH965" t="n">
        <v>99</v>
      </c>
      <c r="EI965" t="inlineStr">
        <is>
          <t>Внутренние санитарно-технические работы</t>
        </is>
      </c>
      <c r="EJ965" t="n">
        <v>1</v>
      </c>
      <c r="EK965" t="n">
        <v>65008</v>
      </c>
      <c r="EL965" t="inlineStr">
        <is>
          <t>Внутренние санитарнотехнические работы: смена труб, санприборов, запорной арматуры и другое</t>
        </is>
      </c>
      <c r="EM965" t="inlineStr">
        <is>
          <t>рФЕР-65</t>
        </is>
      </c>
      <c r="EO965" t="inlineStr"/>
      <c r="EQ965" t="n">
        <v>0</v>
      </c>
      <c r="ER965" t="n">
        <v>8949.139999999999</v>
      </c>
      <c r="ES965" t="n">
        <v>7520.34</v>
      </c>
      <c r="ET965" t="n">
        <v>277</v>
      </c>
      <c r="EU965" t="n">
        <v>6.08</v>
      </c>
      <c r="EV965" t="n">
        <v>1151.8</v>
      </c>
      <c r="EW965" t="n">
        <v>130</v>
      </c>
      <c r="EX965" t="n">
        <v>0.45</v>
      </c>
      <c r="EY965" t="n">
        <v>0</v>
      </c>
      <c r="FQ965" t="n">
        <v>0</v>
      </c>
      <c r="FR965" t="n">
        <v>0</v>
      </c>
      <c r="FS965" t="n">
        <v>0</v>
      </c>
      <c r="FX965" t="n">
        <v>103</v>
      </c>
      <c r="FY965" t="n">
        <v>52</v>
      </c>
      <c r="GA965" t="inlineStr"/>
      <c r="GD965" t="n">
        <v>1</v>
      </c>
      <c r="GF965" t="n">
        <v>750420009</v>
      </c>
      <c r="GG965" t="n">
        <v>2</v>
      </c>
      <c r="GH965" t="n">
        <v>1</v>
      </c>
      <c r="GI965" t="n">
        <v>2</v>
      </c>
      <c r="GJ965" t="n">
        <v>0</v>
      </c>
      <c r="GK965" t="n">
        <v>0</v>
      </c>
      <c r="GL965">
        <f>ROUND(IF(AND(BH965=3,BI965=3,FS965&lt;&gt;0),P965,0),0)</f>
        <v/>
      </c>
      <c r="GM965">
        <f>ROUND(O965+X965+Y965,0)+GX965</f>
        <v/>
      </c>
      <c r="GN965">
        <f>IF(OR(BI965=0,BI965=1),GM965-GX965,0)</f>
        <v/>
      </c>
      <c r="GO965">
        <f>IF(BI965=2,GM965-GX965,0)</f>
        <v/>
      </c>
      <c r="GP965">
        <f>IF(BI965=4,GM965-GX965,0)</f>
        <v/>
      </c>
      <c r="GR965" t="n">
        <v>0</v>
      </c>
      <c r="GS965" t="n">
        <v>3</v>
      </c>
      <c r="GT965" t="n">
        <v>0</v>
      </c>
      <c r="GU965" t="inlineStr"/>
      <c r="GV965">
        <f>ROUND((GT965),2)</f>
        <v/>
      </c>
      <c r="GW965" t="n">
        <v>1</v>
      </c>
      <c r="GX965">
        <f>ROUND(HC965*I965,0)</f>
        <v/>
      </c>
      <c r="HA965" t="n">
        <v>0</v>
      </c>
      <c r="HB965" t="n">
        <v>0</v>
      </c>
      <c r="HC965">
        <f>GV965*GW965</f>
        <v/>
      </c>
      <c r="HE965" t="inlineStr"/>
      <c r="HF965" t="inlineStr"/>
      <c r="HM965" t="inlineStr"/>
      <c r="HN965" t="inlineStr">
        <is>
          <t>Пр/812-099.2-1</t>
        </is>
      </c>
      <c r="HO965" t="inlineStr">
        <is>
          <t>Пр/774-099.2</t>
        </is>
      </c>
      <c r="HP965" t="inlineStr">
        <is>
          <t>Внутренние санитарнотехнические работы: смена труб, санприборов, запорной арматуры и другое</t>
        </is>
      </c>
      <c r="HQ965" t="inlineStr">
        <is>
          <t>Внутренние санитарнотехнические работы: смена труб, санприборов, запорной арматуры и другое</t>
        </is>
      </c>
      <c r="HS965" t="n">
        <v>0</v>
      </c>
      <c r="IK965" t="n">
        <v>0</v>
      </c>
    </row>
    <row r="966">
      <c r="A966" t="n">
        <v>18</v>
      </c>
      <c r="B966" t="n">
        <v>0</v>
      </c>
      <c r="C966" t="n">
        <v>378</v>
      </c>
      <c r="E966" t="inlineStr">
        <is>
          <t>1,1</t>
        </is>
      </c>
      <c r="F966" t="inlineStr">
        <is>
          <t>507-0881</t>
        </is>
      </c>
      <c r="G966" t="inlineStr">
        <is>
          <t>Соединительная арматура трубопроводов: тройник прямой диаметром 110 мм</t>
        </is>
      </c>
      <c r="H966" t="inlineStr">
        <is>
          <t>10 шт.</t>
        </is>
      </c>
      <c r="I966">
        <f>I965*J966</f>
        <v/>
      </c>
      <c r="J966" t="n">
        <v>10</v>
      </c>
      <c r="K966" t="n">
        <v>10</v>
      </c>
      <c r="O966">
        <f>ROUND(CP966,0)</f>
        <v/>
      </c>
      <c r="P966">
        <f>ROUND(CQ966*I966,0)</f>
        <v/>
      </c>
      <c r="Q966">
        <f>(ROUND((ROUND(((ET966)*I966),0)*BB966),0)+ROUND((ROUND(((AE966-(EU966))*I966),0)*BS966),0))</f>
        <v/>
      </c>
      <c r="R966">
        <f>(ROUND((ROUND(((EU966)*I966),0)*BS966),0)+ROUND((ROUND(((AE966-(EU966))*I966),0)*BS966),0))</f>
        <v/>
      </c>
      <c r="S966">
        <f>ROUND(CT966*I966,0)</f>
        <v/>
      </c>
      <c r="T966">
        <f>ROUND(CU966*I966,0)</f>
        <v/>
      </c>
      <c r="U966">
        <f>ROUND(CV966*I966,7)</f>
        <v/>
      </c>
      <c r="V966">
        <f>ROUND(CW966*I966,7)</f>
        <v/>
      </c>
      <c r="W966">
        <f>ROUND(CX966*I966,0)</f>
        <v/>
      </c>
      <c r="X966">
        <f>ROUND(CY966,0)</f>
        <v/>
      </c>
      <c r="Y966">
        <f>ROUND(CZ966,0)</f>
        <v/>
      </c>
      <c r="AA966" t="n">
        <v>78855224</v>
      </c>
      <c r="AB966">
        <f>ROUND((AC966+AD966+AF966),2)</f>
        <v/>
      </c>
      <c r="AC966">
        <f>ROUND((ES966),2)</f>
        <v/>
      </c>
      <c r="AD966">
        <f>ROUND((((ET966)-(EU966))+AE966),2)</f>
        <v/>
      </c>
      <c r="AE966">
        <f>ROUND((EU966),2)</f>
        <v/>
      </c>
      <c r="AF966">
        <f>ROUND((EV966),2)</f>
        <v/>
      </c>
      <c r="AG966">
        <f>ROUND((AP966),2)</f>
        <v/>
      </c>
      <c r="AH966">
        <f>(EW966)</f>
        <v/>
      </c>
      <c r="AI966">
        <f>(EX966)</f>
        <v/>
      </c>
      <c r="AJ966">
        <f>(AS966)</f>
        <v/>
      </c>
      <c r="AK966" t="n">
        <v>665.6</v>
      </c>
      <c r="AL966" t="n">
        <v>665.6</v>
      </c>
      <c r="AM966" t="n">
        <v>0</v>
      </c>
      <c r="AN966" t="n">
        <v>0</v>
      </c>
      <c r="AO966" t="n">
        <v>0</v>
      </c>
      <c r="AP966" t="n">
        <v>0</v>
      </c>
      <c r="AQ966" t="n">
        <v>0</v>
      </c>
      <c r="AR966" t="n">
        <v>0</v>
      </c>
      <c r="AS966" t="n">
        <v>0.4</v>
      </c>
      <c r="AT966" t="n">
        <v>103</v>
      </c>
      <c r="AU966" t="n">
        <v>52</v>
      </c>
      <c r="AV966" t="n">
        <v>1</v>
      </c>
      <c r="AW966" t="n">
        <v>1</v>
      </c>
      <c r="AZ966" t="n">
        <v>1</v>
      </c>
      <c r="BA966" t="n">
        <v>1</v>
      </c>
      <c r="BB966" t="n">
        <v>1</v>
      </c>
      <c r="BC966" t="n">
        <v>6.01</v>
      </c>
      <c r="BD966" t="inlineStr"/>
      <c r="BE966" t="inlineStr"/>
      <c r="BF966" t="inlineStr"/>
      <c r="BG966" t="inlineStr"/>
      <c r="BH966" t="n">
        <v>3</v>
      </c>
      <c r="BI966" t="n">
        <v>1</v>
      </c>
      <c r="BJ966" t="inlineStr">
        <is>
          <t>ТССЦ Московской обл., 507-0881, приказ Минстроя России №675/пр от 28.02.2017 № 258/пр</t>
        </is>
      </c>
      <c r="BM966" t="n">
        <v>65008</v>
      </c>
      <c r="BN966" t="n">
        <v>0</v>
      </c>
      <c r="BO966" t="inlineStr">
        <is>
          <t>507-0881</t>
        </is>
      </c>
      <c r="BP966" t="n">
        <v>1</v>
      </c>
      <c r="BQ966" t="n">
        <v>6</v>
      </c>
      <c r="BR966" t="n">
        <v>0</v>
      </c>
      <c r="BS966" t="n">
        <v>1</v>
      </c>
      <c r="BT966" t="n">
        <v>1</v>
      </c>
      <c r="BU966" t="n">
        <v>1</v>
      </c>
      <c r="BV966" t="n">
        <v>1</v>
      </c>
      <c r="BW966" t="n">
        <v>1</v>
      </c>
      <c r="BX966" t="n">
        <v>1</v>
      </c>
      <c r="BY966" t="inlineStr"/>
      <c r="BZ966" t="n">
        <v>103</v>
      </c>
      <c r="CA966" t="n">
        <v>52</v>
      </c>
      <c r="CB966" t="inlineStr"/>
      <c r="CE966" t="n">
        <v>12</v>
      </c>
      <c r="CF966" t="n">
        <v>0</v>
      </c>
      <c r="CG966" t="n">
        <v>0</v>
      </c>
      <c r="CM966" t="n">
        <v>0</v>
      </c>
      <c r="CN966" t="inlineStr"/>
      <c r="CO966" t="n">
        <v>0</v>
      </c>
      <c r="CP966">
        <f>(P966+Q966+S966)</f>
        <v/>
      </c>
      <c r="CQ966">
        <f>AC966*BC966</f>
        <v/>
      </c>
      <c r="CR966">
        <f>(ROUND((ROUND(((ET966)*1),0)*BB966),0)+ROUND((ROUND(((AE966-(EU966))*1),0)*BS966),0))</f>
        <v/>
      </c>
      <c r="CS966">
        <f>(ROUND((ROUND(((EU966)*1),0)*BS966),0)+ROUND((ROUND(((AE966-(EU966))*1),0)*BS966),0))</f>
        <v/>
      </c>
      <c r="CT966">
        <f>AF966*BA966</f>
        <v/>
      </c>
      <c r="CU966">
        <f>AG966</f>
        <v/>
      </c>
      <c r="CV966">
        <f>AH966</f>
        <v/>
      </c>
      <c r="CW966">
        <f>AI966</f>
        <v/>
      </c>
      <c r="CX966">
        <f>AJ966</f>
        <v/>
      </c>
      <c r="CY966">
        <f>(((S966+R966)*AT966)/100)</f>
        <v/>
      </c>
      <c r="CZ966">
        <f>(((S966+R966)*AU966)/100)</f>
        <v/>
      </c>
      <c r="DC966" t="inlineStr"/>
      <c r="DD966" t="inlineStr"/>
      <c r="DE966" t="inlineStr"/>
      <c r="DF966" t="inlineStr"/>
      <c r="DG966" t="inlineStr"/>
      <c r="DH966" t="inlineStr"/>
      <c r="DI966" t="inlineStr"/>
      <c r="DJ966" t="inlineStr"/>
      <c r="DK966" t="inlineStr"/>
      <c r="DL966" t="inlineStr"/>
      <c r="DM966" t="inlineStr"/>
      <c r="DN966" t="n">
        <v>0</v>
      </c>
      <c r="DO966" t="n">
        <v>0</v>
      </c>
      <c r="DP966" t="n">
        <v>1</v>
      </c>
      <c r="DQ966" t="n">
        <v>1</v>
      </c>
      <c r="DU966" t="n">
        <v>1010</v>
      </c>
      <c r="DV966" t="inlineStr">
        <is>
          <t>10 шт.</t>
        </is>
      </c>
      <c r="DW966" t="inlineStr">
        <is>
          <t>10 шт.</t>
        </is>
      </c>
      <c r="DX966" t="n">
        <v>10</v>
      </c>
      <c r="DZ966" t="inlineStr"/>
      <c r="EA966" t="inlineStr"/>
      <c r="EB966" t="inlineStr"/>
      <c r="EC966" t="inlineStr"/>
      <c r="EE966" t="n">
        <v>78726002</v>
      </c>
      <c r="EF966" t="n">
        <v>6</v>
      </c>
      <c r="EG966" t="inlineStr">
        <is>
          <t>Ремонтно-строительные работы</t>
        </is>
      </c>
      <c r="EH966" t="n">
        <v>99</v>
      </c>
      <c r="EI966" t="inlineStr">
        <is>
          <t>Внутренние санитарно-технические работы</t>
        </is>
      </c>
      <c r="EJ966" t="n">
        <v>1</v>
      </c>
      <c r="EK966" t="n">
        <v>65008</v>
      </c>
      <c r="EL966" t="inlineStr">
        <is>
          <t>Внутренние санитарнотехнические работы: смена труб, санприборов, запорной арматуры и другое</t>
        </is>
      </c>
      <c r="EM966" t="inlineStr">
        <is>
          <t>рФЕР-65</t>
        </is>
      </c>
      <c r="EO966" t="inlineStr"/>
      <c r="EQ966" t="n">
        <v>0</v>
      </c>
      <c r="ER966" t="n">
        <v>665.6</v>
      </c>
      <c r="ES966" t="n">
        <v>665.6</v>
      </c>
      <c r="ET966" t="n">
        <v>0</v>
      </c>
      <c r="EU966" t="n">
        <v>0</v>
      </c>
      <c r="EV966" t="n">
        <v>0</v>
      </c>
      <c r="EW966" t="n">
        <v>0</v>
      </c>
      <c r="EX966" t="n">
        <v>0</v>
      </c>
      <c r="FQ966" t="n">
        <v>0</v>
      </c>
      <c r="FR966" t="n">
        <v>0</v>
      </c>
      <c r="FS966" t="n">
        <v>0</v>
      </c>
      <c r="FX966" t="n">
        <v>103</v>
      </c>
      <c r="FY966" t="n">
        <v>52</v>
      </c>
      <c r="GA966" t="inlineStr"/>
      <c r="GD966" t="n">
        <v>1</v>
      </c>
      <c r="GF966" t="n">
        <v>-1095886689</v>
      </c>
      <c r="GG966" t="n">
        <v>2</v>
      </c>
      <c r="GH966" t="n">
        <v>1</v>
      </c>
      <c r="GI966" t="n">
        <v>2</v>
      </c>
      <c r="GJ966" t="n">
        <v>0</v>
      </c>
      <c r="GK966" t="n">
        <v>0</v>
      </c>
      <c r="GL966">
        <f>ROUND(IF(AND(BH966=3,BI966=3,FS966&lt;&gt;0),P966,0),0)</f>
        <v/>
      </c>
      <c r="GM966">
        <f>ROUND(O966+X966+Y966,0)+GX966</f>
        <v/>
      </c>
      <c r="GN966">
        <f>IF(OR(BI966=0,BI966=1),GM966-GX966,0)</f>
        <v/>
      </c>
      <c r="GO966">
        <f>IF(BI966=2,GM966-GX966,0)</f>
        <v/>
      </c>
      <c r="GP966">
        <f>IF(BI966=4,GM966-GX966,0)</f>
        <v/>
      </c>
      <c r="GR966" t="n">
        <v>0</v>
      </c>
      <c r="GS966" t="n">
        <v>3</v>
      </c>
      <c r="GT966" t="n">
        <v>0</v>
      </c>
      <c r="GU966" t="inlineStr"/>
      <c r="GV966">
        <f>ROUND((GT966),2)</f>
        <v/>
      </c>
      <c r="GW966" t="n">
        <v>1</v>
      </c>
      <c r="GX966">
        <f>ROUND(HC966*I966,0)</f>
        <v/>
      </c>
      <c r="HA966" t="n">
        <v>0</v>
      </c>
      <c r="HB966" t="n">
        <v>0</v>
      </c>
      <c r="HC966">
        <f>GV966*GW966</f>
        <v/>
      </c>
      <c r="HE966" t="inlineStr"/>
      <c r="HF966" t="inlineStr"/>
      <c r="HM966" t="inlineStr"/>
      <c r="HN966" t="inlineStr">
        <is>
          <t>Пр/812-099.2-1</t>
        </is>
      </c>
      <c r="HO966" t="inlineStr">
        <is>
          <t>Пр/774-099.2</t>
        </is>
      </c>
      <c r="HP966" t="inlineStr">
        <is>
          <t>Внутренние санитарнотехнические работы: смена труб, санприборов, запорной арматуры и другое</t>
        </is>
      </c>
      <c r="HQ966" t="inlineStr">
        <is>
          <t>Внутренние санитарнотехнические работы: смена труб, санприборов, запорной арматуры и другое</t>
        </is>
      </c>
      <c r="HS966" t="n">
        <v>0</v>
      </c>
      <c r="IK966" t="n">
        <v>0</v>
      </c>
    </row>
    <row r="967">
      <c r="A967" t="n">
        <v>18</v>
      </c>
      <c r="B967" t="n">
        <v>0</v>
      </c>
      <c r="C967" t="n">
        <v>376</v>
      </c>
      <c r="E967" t="inlineStr">
        <is>
          <t>1,2</t>
        </is>
      </c>
      <c r="F967" t="inlineStr">
        <is>
          <t>101-5072</t>
        </is>
      </c>
      <c r="G967" t="inlineStr">
        <is>
          <t>Манжета резиновая канализационная для унитаза диаметром 110 мм</t>
        </is>
      </c>
      <c r="H967" t="inlineStr">
        <is>
          <t>шт.</t>
        </is>
      </c>
      <c r="I967">
        <f>I965*J967</f>
        <v/>
      </c>
      <c r="J967" t="n">
        <v>100</v>
      </c>
      <c r="K967" t="n">
        <v>100</v>
      </c>
      <c r="O967">
        <f>ROUND(CP967,0)</f>
        <v/>
      </c>
      <c r="P967">
        <f>ROUND(CQ967*I967,0)</f>
        <v/>
      </c>
      <c r="Q967">
        <f>(ROUND((ROUND(((ET967)*I967),0)*BB967),0)+ROUND((ROUND(((AE967-(EU967))*I967),0)*BS967),0))</f>
        <v/>
      </c>
      <c r="R967">
        <f>(ROUND((ROUND(((EU967)*I967),0)*BS967),0)+ROUND((ROUND(((AE967-(EU967))*I967),0)*BS967),0))</f>
        <v/>
      </c>
      <c r="S967">
        <f>ROUND(CT967*I967,0)</f>
        <v/>
      </c>
      <c r="T967">
        <f>ROUND(CU967*I967,0)</f>
        <v/>
      </c>
      <c r="U967">
        <f>ROUND(CV967*I967,7)</f>
        <v/>
      </c>
      <c r="V967">
        <f>ROUND(CW967*I967,7)</f>
        <v/>
      </c>
      <c r="W967">
        <f>ROUND(CX967*I967,0)</f>
        <v/>
      </c>
      <c r="X967">
        <f>ROUND(CY967,0)</f>
        <v/>
      </c>
      <c r="Y967">
        <f>ROUND(CZ967,0)</f>
        <v/>
      </c>
      <c r="AA967" t="n">
        <v>78855224</v>
      </c>
      <c r="AB967">
        <f>ROUND((AC967+AD967+AF967),2)</f>
        <v/>
      </c>
      <c r="AC967">
        <f>ROUND((ES967),2)</f>
        <v/>
      </c>
      <c r="AD967">
        <f>ROUND((((ET967)-(EU967))+AE967),2)</f>
        <v/>
      </c>
      <c r="AE967">
        <f>ROUND((EU967),2)</f>
        <v/>
      </c>
      <c r="AF967">
        <f>ROUND((EV967),2)</f>
        <v/>
      </c>
      <c r="AG967">
        <f>ROUND((AP967),2)</f>
        <v/>
      </c>
      <c r="AH967">
        <f>(EW967)</f>
        <v/>
      </c>
      <c r="AI967">
        <f>(EX967)</f>
        <v/>
      </c>
      <c r="AJ967">
        <f>(AS967)</f>
        <v/>
      </c>
      <c r="AK967" t="n">
        <v>7.13</v>
      </c>
      <c r="AL967" t="n">
        <v>7.13</v>
      </c>
      <c r="AM967" t="n">
        <v>0</v>
      </c>
      <c r="AN967" t="n">
        <v>0</v>
      </c>
      <c r="AO967" t="n">
        <v>0</v>
      </c>
      <c r="AP967" t="n">
        <v>0</v>
      </c>
      <c r="AQ967" t="n">
        <v>0</v>
      </c>
      <c r="AR967" t="n">
        <v>0</v>
      </c>
      <c r="AS967" t="n">
        <v>0.01</v>
      </c>
      <c r="AT967" t="n">
        <v>103</v>
      </c>
      <c r="AU967" t="n">
        <v>52</v>
      </c>
      <c r="AV967" t="n">
        <v>1</v>
      </c>
      <c r="AW967" t="n">
        <v>1</v>
      </c>
      <c r="AZ967" t="n">
        <v>1</v>
      </c>
      <c r="BA967" t="n">
        <v>1</v>
      </c>
      <c r="BB967" t="n">
        <v>1</v>
      </c>
      <c r="BC967" t="n">
        <v>27.32</v>
      </c>
      <c r="BD967" t="inlineStr"/>
      <c r="BE967" t="inlineStr"/>
      <c r="BF967" t="inlineStr"/>
      <c r="BG967" t="inlineStr"/>
      <c r="BH967" t="n">
        <v>3</v>
      </c>
      <c r="BI967" t="n">
        <v>1</v>
      </c>
      <c r="BJ967" t="inlineStr">
        <is>
          <t>ТССЦ Московской обл., 101-5072, приказ Минстроя России №675/пр от 28.02.2017 № 254/пр</t>
        </is>
      </c>
      <c r="BM967" t="n">
        <v>65008</v>
      </c>
      <c r="BN967" t="n">
        <v>0</v>
      </c>
      <c r="BO967" t="inlineStr">
        <is>
          <t>101-5072</t>
        </is>
      </c>
      <c r="BP967" t="n">
        <v>1</v>
      </c>
      <c r="BQ967" t="n">
        <v>6</v>
      </c>
      <c r="BR967" t="n">
        <v>0</v>
      </c>
      <c r="BS967" t="n">
        <v>1</v>
      </c>
      <c r="BT967" t="n">
        <v>1</v>
      </c>
      <c r="BU967" t="n">
        <v>1</v>
      </c>
      <c r="BV967" t="n">
        <v>1</v>
      </c>
      <c r="BW967" t="n">
        <v>1</v>
      </c>
      <c r="BX967" t="n">
        <v>1</v>
      </c>
      <c r="BY967" t="inlineStr"/>
      <c r="BZ967" t="n">
        <v>103</v>
      </c>
      <c r="CA967" t="n">
        <v>52</v>
      </c>
      <c r="CB967" t="inlineStr"/>
      <c r="CE967" t="n">
        <v>12</v>
      </c>
      <c r="CF967" t="n">
        <v>0</v>
      </c>
      <c r="CG967" t="n">
        <v>0</v>
      </c>
      <c r="CM967" t="n">
        <v>0</v>
      </c>
      <c r="CN967" t="inlineStr"/>
      <c r="CO967" t="n">
        <v>0</v>
      </c>
      <c r="CP967">
        <f>(P967+Q967+S967)</f>
        <v/>
      </c>
      <c r="CQ967">
        <f>AC967*BC967</f>
        <v/>
      </c>
      <c r="CR967">
        <f>(ROUND((ROUND(((ET967)*1),0)*BB967),0)+ROUND((ROUND(((AE967-(EU967))*1),0)*BS967),0))</f>
        <v/>
      </c>
      <c r="CS967">
        <f>(ROUND((ROUND(((EU967)*1),0)*BS967),0)+ROUND((ROUND(((AE967-(EU967))*1),0)*BS967),0))</f>
        <v/>
      </c>
      <c r="CT967">
        <f>AF967*BA967</f>
        <v/>
      </c>
      <c r="CU967">
        <f>AG967</f>
        <v/>
      </c>
      <c r="CV967">
        <f>AH967</f>
        <v/>
      </c>
      <c r="CW967">
        <f>AI967</f>
        <v/>
      </c>
      <c r="CX967">
        <f>AJ967</f>
        <v/>
      </c>
      <c r="CY967">
        <f>(((S967+R967)*AT967)/100)</f>
        <v/>
      </c>
      <c r="CZ967">
        <f>(((S967+R967)*AU967)/100)</f>
        <v/>
      </c>
      <c r="DC967" t="inlineStr"/>
      <c r="DD967" t="inlineStr"/>
      <c r="DE967" t="inlineStr"/>
      <c r="DF967" t="inlineStr"/>
      <c r="DG967" t="inlineStr"/>
      <c r="DH967" t="inlineStr"/>
      <c r="DI967" t="inlineStr"/>
      <c r="DJ967" t="inlineStr"/>
      <c r="DK967" t="inlineStr"/>
      <c r="DL967" t="inlineStr"/>
      <c r="DM967" t="inlineStr"/>
      <c r="DN967" t="n">
        <v>0</v>
      </c>
      <c r="DO967" t="n">
        <v>0</v>
      </c>
      <c r="DP967" t="n">
        <v>1</v>
      </c>
      <c r="DQ967" t="n">
        <v>1</v>
      </c>
      <c r="DU967" t="n">
        <v>1010</v>
      </c>
      <c r="DV967" t="inlineStr">
        <is>
          <t>шт.</t>
        </is>
      </c>
      <c r="DW967" t="inlineStr">
        <is>
          <t>шт.</t>
        </is>
      </c>
      <c r="DX967" t="n">
        <v>1</v>
      </c>
      <c r="DZ967" t="inlineStr"/>
      <c r="EA967" t="inlineStr"/>
      <c r="EB967" t="inlineStr"/>
      <c r="EC967" t="inlineStr"/>
      <c r="EE967" t="n">
        <v>78726002</v>
      </c>
      <c r="EF967" t="n">
        <v>6</v>
      </c>
      <c r="EG967" t="inlineStr">
        <is>
          <t>Ремонтно-строительные работы</t>
        </is>
      </c>
      <c r="EH967" t="n">
        <v>99</v>
      </c>
      <c r="EI967" t="inlineStr">
        <is>
          <t>Внутренние санитарно-технические работы</t>
        </is>
      </c>
      <c r="EJ967" t="n">
        <v>1</v>
      </c>
      <c r="EK967" t="n">
        <v>65008</v>
      </c>
      <c r="EL967" t="inlineStr">
        <is>
          <t>Внутренние санитарнотехнические работы: смена труб, санприборов, запорной арматуры и другое</t>
        </is>
      </c>
      <c r="EM967" t="inlineStr">
        <is>
          <t>рФЕР-65</t>
        </is>
      </c>
      <c r="EO967" t="inlineStr"/>
      <c r="EQ967" t="n">
        <v>0</v>
      </c>
      <c r="ER967" t="n">
        <v>7.13</v>
      </c>
      <c r="ES967" t="n">
        <v>7.13</v>
      </c>
      <c r="ET967" t="n">
        <v>0</v>
      </c>
      <c r="EU967" t="n">
        <v>0</v>
      </c>
      <c r="EV967" t="n">
        <v>0</v>
      </c>
      <c r="EW967" t="n">
        <v>0</v>
      </c>
      <c r="EX967" t="n">
        <v>0</v>
      </c>
      <c r="FQ967" t="n">
        <v>0</v>
      </c>
      <c r="FR967" t="n">
        <v>0</v>
      </c>
      <c r="FS967" t="n">
        <v>0</v>
      </c>
      <c r="FX967" t="n">
        <v>103</v>
      </c>
      <c r="FY967" t="n">
        <v>52</v>
      </c>
      <c r="GA967" t="inlineStr"/>
      <c r="GD967" t="n">
        <v>1</v>
      </c>
      <c r="GF967" t="n">
        <v>930435194</v>
      </c>
      <c r="GG967" t="n">
        <v>2</v>
      </c>
      <c r="GH967" t="n">
        <v>1</v>
      </c>
      <c r="GI967" t="n">
        <v>2</v>
      </c>
      <c r="GJ967" t="n">
        <v>0</v>
      </c>
      <c r="GK967" t="n">
        <v>0</v>
      </c>
      <c r="GL967">
        <f>ROUND(IF(AND(BH967=3,BI967=3,FS967&lt;&gt;0),P967,0),0)</f>
        <v/>
      </c>
      <c r="GM967">
        <f>ROUND(O967+X967+Y967,0)+GX967</f>
        <v/>
      </c>
      <c r="GN967">
        <f>IF(OR(BI967=0,BI967=1),GM967-GX967,0)</f>
        <v/>
      </c>
      <c r="GO967">
        <f>IF(BI967=2,GM967-GX967,0)</f>
        <v/>
      </c>
      <c r="GP967">
        <f>IF(BI967=4,GM967-GX967,0)</f>
        <v/>
      </c>
      <c r="GR967" t="n">
        <v>0</v>
      </c>
      <c r="GS967" t="n">
        <v>3</v>
      </c>
      <c r="GT967" t="n">
        <v>0</v>
      </c>
      <c r="GU967" t="inlineStr"/>
      <c r="GV967">
        <f>ROUND((GT967),2)</f>
        <v/>
      </c>
      <c r="GW967" t="n">
        <v>1</v>
      </c>
      <c r="GX967">
        <f>ROUND(HC967*I967,0)</f>
        <v/>
      </c>
      <c r="HA967" t="n">
        <v>0</v>
      </c>
      <c r="HB967" t="n">
        <v>0</v>
      </c>
      <c r="HC967">
        <f>GV967*GW967</f>
        <v/>
      </c>
      <c r="HE967" t="inlineStr"/>
      <c r="HF967" t="inlineStr"/>
      <c r="HM967" t="inlineStr"/>
      <c r="HN967" t="inlineStr">
        <is>
          <t>Пр/812-099.2-1</t>
        </is>
      </c>
      <c r="HO967" t="inlineStr">
        <is>
          <t>Пр/774-099.2</t>
        </is>
      </c>
      <c r="HP967" t="inlineStr">
        <is>
          <t>Внутренние санитарнотехнические работы: смена труб, санприборов, запорной арматуры и другое</t>
        </is>
      </c>
      <c r="HQ967" t="inlineStr">
        <is>
          <t>Внутренние санитарнотехнические работы: смена труб, санприборов, запорной арматуры и другое</t>
        </is>
      </c>
      <c r="HS967" t="n">
        <v>0</v>
      </c>
      <c r="IK967" t="n">
        <v>0</v>
      </c>
    </row>
    <row r="968">
      <c r="A968" t="n">
        <v>17</v>
      </c>
      <c r="B968" t="n">
        <v>0</v>
      </c>
      <c r="C968">
        <f>ROW(SmtRes!A384)</f>
        <v/>
      </c>
      <c r="D968">
        <f>ROW(EtalonRes!A368)</f>
        <v/>
      </c>
      <c r="E968" t="inlineStr">
        <is>
          <t>2</t>
        </is>
      </c>
      <c r="F968" t="inlineStr">
        <is>
          <t>65-10-1</t>
        </is>
      </c>
      <c r="G968" t="inlineStr">
        <is>
          <t>Очистка канализационной сети внутренней</t>
        </is>
      </c>
      <c r="H968" t="inlineStr">
        <is>
          <t>100 м трубопровода</t>
        </is>
      </c>
      <c r="I968">
        <f>ROUND(ROUND(12/100,4),7)</f>
        <v/>
      </c>
      <c r="J968" t="n">
        <v>0</v>
      </c>
      <c r="K968">
        <f>ROUND(ROUND(12/100,4),7)</f>
        <v/>
      </c>
      <c r="O968">
        <f>ROUND(CP968,0)</f>
        <v/>
      </c>
      <c r="P968">
        <f>ROUND(CQ968*I968,0)</f>
        <v/>
      </c>
      <c r="Q968">
        <f>(ROUND((ROUND((((ET968*ROUND(2,7)))*I968),0)*BB968),0)+ROUND((ROUND(((AE968-((EU968*ROUND(2,7))))*I968),0)*BS968),0))</f>
        <v/>
      </c>
      <c r="R968">
        <f>(ROUND((ROUND((((EU968*ROUND(2,7)))*I968),0)*BS968),0)+ROUND((ROUND(((AE968-((EU968*ROUND(2,7))))*I968),0)*BS968),0))</f>
        <v/>
      </c>
      <c r="S968">
        <f>ROUND(CT968*I968,0)</f>
        <v/>
      </c>
      <c r="T968">
        <f>ROUND(CU968*I968,0)</f>
        <v/>
      </c>
      <c r="U968">
        <f>ROUND(CV968*I968,7)</f>
        <v/>
      </c>
      <c r="V968">
        <f>ROUND(CW968*I968,7)</f>
        <v/>
      </c>
      <c r="W968">
        <f>ROUND(CX968*I968,0)</f>
        <v/>
      </c>
      <c r="X968">
        <f>ROUND(CY968,0)</f>
        <v/>
      </c>
      <c r="Y968">
        <f>ROUND(CZ968,0)</f>
        <v/>
      </c>
      <c r="AA968" t="n">
        <v>78855224</v>
      </c>
      <c r="AB968">
        <f>ROUND((AC968+AD968+AF968),2)</f>
        <v/>
      </c>
      <c r="AC968">
        <f>ROUND(((ES968*ROUND(2,7))),2)</f>
        <v/>
      </c>
      <c r="AD968">
        <f>ROUND(((((ET968*ROUND(2,7)))-((EU968*ROUND(2,7))))+AE968),2)</f>
        <v/>
      </c>
      <c r="AE968">
        <f>ROUND(((EU968*ROUND(2,7))),2)</f>
        <v/>
      </c>
      <c r="AF968">
        <f>ROUND(((EV968*ROUND(2,7))),2)</f>
        <v/>
      </c>
      <c r="AG968">
        <f>ROUND((AP968),2)</f>
        <v/>
      </c>
      <c r="AH968">
        <f>((EW968*ROUND(2,7)))</f>
        <v/>
      </c>
      <c r="AI968">
        <f>((EX968*ROUND(2,7)))</f>
        <v/>
      </c>
      <c r="AJ968">
        <f>(AS968)</f>
        <v/>
      </c>
      <c r="AK968" t="n">
        <v>403.3</v>
      </c>
      <c r="AL968" t="n">
        <v>139.36</v>
      </c>
      <c r="AM968" t="n">
        <v>0.87</v>
      </c>
      <c r="AN968" t="n">
        <v>0</v>
      </c>
      <c r="AO968" t="n">
        <v>263.07</v>
      </c>
      <c r="AP968" t="n">
        <v>0</v>
      </c>
      <c r="AQ968" t="n">
        <v>32.2</v>
      </c>
      <c r="AR968" t="n">
        <v>0</v>
      </c>
      <c r="AS968" t="n">
        <v>0</v>
      </c>
      <c r="AT968" t="n">
        <v>103</v>
      </c>
      <c r="AU968" t="n">
        <v>52</v>
      </c>
      <c r="AV968" t="n">
        <v>1</v>
      </c>
      <c r="AW968" t="n">
        <v>1</v>
      </c>
      <c r="AZ968" t="n">
        <v>1</v>
      </c>
      <c r="BA968" t="n">
        <v>52.25</v>
      </c>
      <c r="BB968" t="n">
        <v>25.03</v>
      </c>
      <c r="BC968" t="n">
        <v>11.85</v>
      </c>
      <c r="BD968" t="inlineStr"/>
      <c r="BE968" t="inlineStr"/>
      <c r="BF968" t="inlineStr"/>
      <c r="BG968" t="inlineStr"/>
      <c r="BH968" t="n">
        <v>0</v>
      </c>
      <c r="BI968" t="n">
        <v>1</v>
      </c>
      <c r="BJ968" t="inlineStr">
        <is>
          <t>ТЕРр Московской обл., 65-10-1, приказ Минстроя России №675/пр от 28.02.2017 № 263/пр</t>
        </is>
      </c>
      <c r="BM968" t="n">
        <v>65007</v>
      </c>
      <c r="BN968" t="n">
        <v>0</v>
      </c>
      <c r="BO968" t="inlineStr">
        <is>
          <t>65-10-1</t>
        </is>
      </c>
      <c r="BP968" t="n">
        <v>1</v>
      </c>
      <c r="BQ968" t="n">
        <v>6</v>
      </c>
      <c r="BR968" t="n">
        <v>0</v>
      </c>
      <c r="BS968" t="n">
        <v>52.25</v>
      </c>
      <c r="BT968" t="n">
        <v>1</v>
      </c>
      <c r="BU968" t="n">
        <v>1</v>
      </c>
      <c r="BV968" t="n">
        <v>1</v>
      </c>
      <c r="BW968" t="n">
        <v>1</v>
      </c>
      <c r="BX968" t="n">
        <v>1</v>
      </c>
      <c r="BY968" t="inlineStr"/>
      <c r="BZ968" t="n">
        <v>103</v>
      </c>
      <c r="CA968" t="n">
        <v>52</v>
      </c>
      <c r="CB968" t="inlineStr"/>
      <c r="CE968" t="n">
        <v>12</v>
      </c>
      <c r="CF968" t="n">
        <v>0</v>
      </c>
      <c r="CG968" t="n">
        <v>0</v>
      </c>
      <c r="CM968" t="n">
        <v>0</v>
      </c>
      <c r="CN968" t="inlineStr"/>
      <c r="CO968" t="n">
        <v>0</v>
      </c>
      <c r="CP968">
        <f>(P968+Q968+S968)</f>
        <v/>
      </c>
      <c r="CQ968">
        <f>AC968*BC968</f>
        <v/>
      </c>
      <c r="CR968">
        <f>(ROUND((ROUND((((ET968*ROUND(2,7)))*1),0)*BB968),0)+ROUND((ROUND(((AE968-((EU968*ROUND(2,7))))*1),0)*BS968),0))</f>
        <v/>
      </c>
      <c r="CS968">
        <f>(ROUND((ROUND((((EU968*ROUND(2,7)))*1),0)*BS968),0)+ROUND((ROUND(((AE968-((EU968*ROUND(2,7))))*1),0)*BS968),0))</f>
        <v/>
      </c>
      <c r="CT968">
        <f>AF968*BA968</f>
        <v/>
      </c>
      <c r="CU968">
        <f>AG968</f>
        <v/>
      </c>
      <c r="CV968">
        <f>AH968</f>
        <v/>
      </c>
      <c r="CW968">
        <f>AI968</f>
        <v/>
      </c>
      <c r="CX968">
        <f>AJ968</f>
        <v/>
      </c>
      <c r="CY968">
        <f>(((S968+R968)*AT968)/100)</f>
        <v/>
      </c>
      <c r="CZ968">
        <f>(((S968+R968)*AU968)/100)</f>
        <v/>
      </c>
      <c r="DC968" t="inlineStr"/>
      <c r="DD968" t="inlineStr">
        <is>
          <t>)*2</t>
        </is>
      </c>
      <c r="DE968" t="inlineStr">
        <is>
          <t>)*2</t>
        </is>
      </c>
      <c r="DF968" t="inlineStr">
        <is>
          <t>)*2</t>
        </is>
      </c>
      <c r="DG968" t="inlineStr">
        <is>
          <t>)*2</t>
        </is>
      </c>
      <c r="DH968" t="inlineStr"/>
      <c r="DI968" t="inlineStr">
        <is>
          <t>)*2</t>
        </is>
      </c>
      <c r="DJ968" t="inlineStr">
        <is>
          <t>)*2</t>
        </is>
      </c>
      <c r="DK968" t="inlineStr"/>
      <c r="DL968" t="inlineStr"/>
      <c r="DM968" t="inlineStr"/>
      <c r="DN968" t="n">
        <v>0</v>
      </c>
      <c r="DO968" t="n">
        <v>0</v>
      </c>
      <c r="DP968" t="n">
        <v>1</v>
      </c>
      <c r="DQ968" t="n">
        <v>1</v>
      </c>
      <c r="DU968" t="n">
        <v>1013</v>
      </c>
      <c r="DV968" t="inlineStr">
        <is>
          <t>100 м трубопровода</t>
        </is>
      </c>
      <c r="DW968" t="inlineStr">
        <is>
          <t>100 м трубопровода</t>
        </is>
      </c>
      <c r="DX968" t="n">
        <v>1</v>
      </c>
      <c r="DZ968" t="inlineStr"/>
      <c r="EA968" t="inlineStr"/>
      <c r="EB968" t="inlineStr"/>
      <c r="EC968" t="inlineStr"/>
      <c r="EE968" t="n">
        <v>78726000</v>
      </c>
      <c r="EF968" t="n">
        <v>6</v>
      </c>
      <c r="EG968" t="inlineStr">
        <is>
          <t>Ремонтно-строительные работы</t>
        </is>
      </c>
      <c r="EH968" t="n">
        <v>99</v>
      </c>
      <c r="EI968" t="inlineStr">
        <is>
          <t>Внутренние санитарно-технические работы</t>
        </is>
      </c>
      <c r="EJ968" t="n">
        <v>1</v>
      </c>
      <c r="EK968" t="n">
        <v>65007</v>
      </c>
      <c r="EL968" t="inlineStr">
        <is>
          <t>Внутренние санитарнотехнические работы: смена труб, санприборов, запорной арматуры и другое</t>
        </is>
      </c>
      <c r="EM968" t="inlineStr">
        <is>
          <t>рФЕР-65</t>
        </is>
      </c>
      <c r="EO968" t="inlineStr"/>
      <c r="EQ968" t="n">
        <v>0</v>
      </c>
      <c r="ER968" t="n">
        <v>403.3</v>
      </c>
      <c r="ES968" t="n">
        <v>139.36</v>
      </c>
      <c r="ET968" t="n">
        <v>0.87</v>
      </c>
      <c r="EU968" t="n">
        <v>0</v>
      </c>
      <c r="EV968" t="n">
        <v>263.07</v>
      </c>
      <c r="EW968" t="n">
        <v>32.2</v>
      </c>
      <c r="EX968" t="n">
        <v>0</v>
      </c>
      <c r="EY968" t="n">
        <v>0</v>
      </c>
      <c r="FQ968" t="n">
        <v>0</v>
      </c>
      <c r="FR968" t="n">
        <v>0</v>
      </c>
      <c r="FS968" t="n">
        <v>0</v>
      </c>
      <c r="FX968" t="n">
        <v>103</v>
      </c>
      <c r="FY968" t="n">
        <v>52</v>
      </c>
      <c r="GA968" t="inlineStr"/>
      <c r="GD968" t="n">
        <v>1</v>
      </c>
      <c r="GF968" t="n">
        <v>-66904957</v>
      </c>
      <c r="GG968" t="n">
        <v>2</v>
      </c>
      <c r="GH968" t="n">
        <v>1</v>
      </c>
      <c r="GI968" t="n">
        <v>2</v>
      </c>
      <c r="GJ968" t="n">
        <v>0</v>
      </c>
      <c r="GK968" t="n">
        <v>0</v>
      </c>
      <c r="GL968">
        <f>ROUND(IF(AND(BH968=3,BI968=3,FS968&lt;&gt;0),P968,0),0)</f>
        <v/>
      </c>
      <c r="GM968">
        <f>ROUND(O968+X968+Y968,0)+GX968</f>
        <v/>
      </c>
      <c r="GN968">
        <f>IF(OR(BI968=0,BI968=1),GM968-GX968,0)</f>
        <v/>
      </c>
      <c r="GO968">
        <f>IF(BI968=2,GM968-GX968,0)</f>
        <v/>
      </c>
      <c r="GP968">
        <f>IF(BI968=4,GM968-GX968,0)</f>
        <v/>
      </c>
      <c r="GR968" t="n">
        <v>0</v>
      </c>
      <c r="GS968" t="n">
        <v>3</v>
      </c>
      <c r="GT968" t="n">
        <v>0</v>
      </c>
      <c r="GU968" t="inlineStr"/>
      <c r="GV968">
        <f>ROUND((GT968),2)</f>
        <v/>
      </c>
      <c r="GW968" t="n">
        <v>1</v>
      </c>
      <c r="GX968">
        <f>ROUND(HC968*I968,0)</f>
        <v/>
      </c>
      <c r="HA968" t="n">
        <v>0</v>
      </c>
      <c r="HB968" t="n">
        <v>0</v>
      </c>
      <c r="HC968">
        <f>GV968*GW968</f>
        <v/>
      </c>
      <c r="HE968" t="inlineStr"/>
      <c r="HF968" t="inlineStr"/>
      <c r="HM968" t="inlineStr"/>
      <c r="HN968" t="inlineStr">
        <is>
          <t>Пр/812-099.2-1</t>
        </is>
      </c>
      <c r="HO968" t="inlineStr">
        <is>
          <t>Пр/774-099.2</t>
        </is>
      </c>
      <c r="HP968" t="inlineStr">
        <is>
          <t>Внутренние санитарнотехнические работы: смена труб, санприборов, запорной арматуры и другое</t>
        </is>
      </c>
      <c r="HQ968" t="inlineStr">
        <is>
          <t>Внутренние санитарнотехнические работы: смена труб, санприборов, запорной арматуры и другое</t>
        </is>
      </c>
      <c r="HS968" t="n">
        <v>0</v>
      </c>
      <c r="IK968" t="n">
        <v>0</v>
      </c>
    </row>
    <row r="969">
      <c r="A969" t="n">
        <v>18</v>
      </c>
      <c r="B969" t="n">
        <v>0</v>
      </c>
      <c r="C969" t="n">
        <v>384</v>
      </c>
      <c r="E969" t="inlineStr">
        <is>
          <t>2,1</t>
        </is>
      </c>
      <c r="F969" t="inlineStr">
        <is>
          <t>Цена поставщика</t>
        </is>
      </c>
      <c r="G969" t="inlineStr">
        <is>
          <t>Прочистка КРОТ</t>
        </is>
      </c>
      <c r="H969" t="inlineStr">
        <is>
          <t>л</t>
        </is>
      </c>
      <c r="I969">
        <f>I968*J969</f>
        <v/>
      </c>
      <c r="J969" t="n">
        <v>16.66666666666667</v>
      </c>
      <c r="K969" t="n">
        <v>16.6666667</v>
      </c>
      <c r="O969">
        <f>ROUND(CP969,0)</f>
        <v/>
      </c>
      <c r="P969">
        <f>ROUND(CQ969*I969,0)</f>
        <v/>
      </c>
      <c r="Q969">
        <f>(ROUND((ROUND(((ET969)*I969),0)*BB969),0)+ROUND((ROUND(((AE969-(EU969))*I969),0)*BS969),0))</f>
        <v/>
      </c>
      <c r="R969">
        <f>(ROUND((ROUND(((EU969)*I969),0)*BS969),0)+ROUND((ROUND(((AE969-(EU969))*I969),0)*BS969),0))</f>
        <v/>
      </c>
      <c r="S969">
        <f>ROUND(CT969*I969,0)</f>
        <v/>
      </c>
      <c r="T969">
        <f>ROUND(CU969*I969,0)</f>
        <v/>
      </c>
      <c r="U969">
        <f>ROUND(CV969*I969,7)</f>
        <v/>
      </c>
      <c r="V969">
        <f>ROUND(CW969*I969,7)</f>
        <v/>
      </c>
      <c r="W969">
        <f>ROUND(CX969*I969,0)</f>
        <v/>
      </c>
      <c r="X969">
        <f>ROUND(CY969,0)</f>
        <v/>
      </c>
      <c r="Y969">
        <f>ROUND(CZ969,0)</f>
        <v/>
      </c>
      <c r="AA969" t="n">
        <v>78855224</v>
      </c>
      <c r="AB969">
        <f>ROUND((AC969+AD969+AF969),2)</f>
        <v/>
      </c>
      <c r="AC969">
        <f>ROUND((ES969),2)</f>
        <v/>
      </c>
      <c r="AD969">
        <f>ROUND((((ET969)-(EU969))+AE969),2)</f>
        <v/>
      </c>
      <c r="AE969">
        <f>ROUND((EU969),2)</f>
        <v/>
      </c>
      <c r="AF969">
        <f>ROUND((EV969),2)</f>
        <v/>
      </c>
      <c r="AG969">
        <f>ROUND((AP969),2)</f>
        <v/>
      </c>
      <c r="AH969">
        <f>(EW969)</f>
        <v/>
      </c>
      <c r="AI969">
        <f>(EX969)</f>
        <v/>
      </c>
      <c r="AJ969">
        <f>(AS969)</f>
        <v/>
      </c>
      <c r="AK969" t="n">
        <v>384.43</v>
      </c>
      <c r="AL969" t="n">
        <v>384.43</v>
      </c>
      <c r="AM969" t="n">
        <v>0</v>
      </c>
      <c r="AN969" t="n">
        <v>0</v>
      </c>
      <c r="AO969" t="n">
        <v>0</v>
      </c>
      <c r="AP969" t="n">
        <v>0</v>
      </c>
      <c r="AQ969" t="n">
        <v>0</v>
      </c>
      <c r="AR969" t="n">
        <v>0</v>
      </c>
      <c r="AS969" t="n">
        <v>0</v>
      </c>
      <c r="AT969" t="n">
        <v>103</v>
      </c>
      <c r="AU969" t="n">
        <v>52</v>
      </c>
      <c r="AV969" t="n">
        <v>1</v>
      </c>
      <c r="AW969" t="n">
        <v>1</v>
      </c>
      <c r="AZ969" t="n">
        <v>1</v>
      </c>
      <c r="BA969" t="n">
        <v>1</v>
      </c>
      <c r="BB969" t="n">
        <v>1</v>
      </c>
      <c r="BC969" t="n">
        <v>1</v>
      </c>
      <c r="BD969" t="inlineStr"/>
      <c r="BE969" t="inlineStr"/>
      <c r="BF969" t="inlineStr"/>
      <c r="BG969" t="inlineStr"/>
      <c r="BH969" t="n">
        <v>3</v>
      </c>
      <c r="BI969" t="n">
        <v>1</v>
      </c>
      <c r="BJ969" t="inlineStr"/>
      <c r="BM969" t="n">
        <v>65007</v>
      </c>
      <c r="BN969" t="n">
        <v>0</v>
      </c>
      <c r="BO969" t="inlineStr"/>
      <c r="BP969" t="n">
        <v>0</v>
      </c>
      <c r="BQ969" t="n">
        <v>6</v>
      </c>
      <c r="BR969" t="n">
        <v>0</v>
      </c>
      <c r="BS969" t="n">
        <v>1</v>
      </c>
      <c r="BT969" t="n">
        <v>1</v>
      </c>
      <c r="BU969" t="n">
        <v>1</v>
      </c>
      <c r="BV969" t="n">
        <v>1</v>
      </c>
      <c r="BW969" t="n">
        <v>1</v>
      </c>
      <c r="BX969" t="n">
        <v>1</v>
      </c>
      <c r="BY969" t="inlineStr"/>
      <c r="BZ969" t="n">
        <v>103</v>
      </c>
      <c r="CA969" t="n">
        <v>52</v>
      </c>
      <c r="CB969" t="inlineStr"/>
      <c r="CE969" t="n">
        <v>12</v>
      </c>
      <c r="CF969" t="n">
        <v>0</v>
      </c>
      <c r="CG969" t="n">
        <v>0</v>
      </c>
      <c r="CM969" t="n">
        <v>0</v>
      </c>
      <c r="CN969" t="inlineStr"/>
      <c r="CO969" t="n">
        <v>0</v>
      </c>
      <c r="CP969">
        <f>(P969+Q969+S969)</f>
        <v/>
      </c>
      <c r="CQ969">
        <f>AC969</f>
        <v/>
      </c>
      <c r="CR969">
        <f>(ROUND((ROUND(((ET969)*1),0)*BB969),0)+ROUND((ROUND(((AE969-(EU969))*1),0)*BS969),0))</f>
        <v/>
      </c>
      <c r="CS969">
        <f>(ROUND((ROUND(((EU969)*1),0)*BS969),0)+ROUND((ROUND(((AE969-(EU969))*1),0)*BS969),0))</f>
        <v/>
      </c>
      <c r="CT969">
        <f>AF969*BA969</f>
        <v/>
      </c>
      <c r="CU969">
        <f>AG969</f>
        <v/>
      </c>
      <c r="CV969">
        <f>AH969</f>
        <v/>
      </c>
      <c r="CW969">
        <f>AI969</f>
        <v/>
      </c>
      <c r="CX969">
        <f>AJ969</f>
        <v/>
      </c>
      <c r="CY969">
        <f>(((S969+R969)*AT969)/100)</f>
        <v/>
      </c>
      <c r="CZ969">
        <f>(((S969+R969)*AU969)/100)</f>
        <v/>
      </c>
      <c r="DC969" t="inlineStr"/>
      <c r="DD969" t="inlineStr"/>
      <c r="DE969" t="inlineStr"/>
      <c r="DF969" t="inlineStr"/>
      <c r="DG969" t="inlineStr"/>
      <c r="DH969" t="inlineStr"/>
      <c r="DI969" t="inlineStr"/>
      <c r="DJ969" t="inlineStr"/>
      <c r="DK969" t="inlineStr"/>
      <c r="DL969" t="inlineStr"/>
      <c r="DM969" t="inlineStr"/>
      <c r="DN969" t="n">
        <v>0</v>
      </c>
      <c r="DO969" t="n">
        <v>0</v>
      </c>
      <c r="DP969" t="n">
        <v>1</v>
      </c>
      <c r="DQ969" t="n">
        <v>1</v>
      </c>
      <c r="DU969" t="n">
        <v>1002</v>
      </c>
      <c r="DV969" t="inlineStr">
        <is>
          <t>л</t>
        </is>
      </c>
      <c r="DW969" t="inlineStr">
        <is>
          <t>л</t>
        </is>
      </c>
      <c r="DX969" t="n">
        <v>1</v>
      </c>
      <c r="DZ969" t="inlineStr"/>
      <c r="EA969" t="inlineStr"/>
      <c r="EB969" t="inlineStr"/>
      <c r="EC969" t="inlineStr"/>
      <c r="EE969" t="n">
        <v>78726000</v>
      </c>
      <c r="EF969" t="n">
        <v>6</v>
      </c>
      <c r="EG969" t="inlineStr">
        <is>
          <t>Ремонтно-строительные работы</t>
        </is>
      </c>
      <c r="EH969" t="n">
        <v>99</v>
      </c>
      <c r="EI969" t="inlineStr">
        <is>
          <t>Внутренние санитарно-технические работы</t>
        </is>
      </c>
      <c r="EJ969" t="n">
        <v>1</v>
      </c>
      <c r="EK969" t="n">
        <v>65007</v>
      </c>
      <c r="EL969" t="inlineStr">
        <is>
          <t>Внутренние санитарнотехнические работы: смена труб, санприборов, запорной арматуры и другое</t>
        </is>
      </c>
      <c r="EM969" t="inlineStr">
        <is>
          <t>рФЕР-65</t>
        </is>
      </c>
      <c r="EO969" t="inlineStr"/>
      <c r="EQ969" t="n">
        <v>0</v>
      </c>
      <c r="ER969" t="n">
        <v>384.43</v>
      </c>
      <c r="ES969" t="n">
        <v>384.43</v>
      </c>
      <c r="ET969" t="n">
        <v>0</v>
      </c>
      <c r="EU969" t="n">
        <v>0</v>
      </c>
      <c r="EV969" t="n">
        <v>0</v>
      </c>
      <c r="EW969" t="n">
        <v>0</v>
      </c>
      <c r="EX969" t="n">
        <v>0</v>
      </c>
      <c r="EZ969" t="n">
        <v>5</v>
      </c>
      <c r="FC969" t="n">
        <v>1</v>
      </c>
      <c r="FD969" t="n">
        <v>18</v>
      </c>
      <c r="FF969" t="n">
        <v>469</v>
      </c>
      <c r="FQ969" t="n">
        <v>0</v>
      </c>
      <c r="FR969" t="n">
        <v>0</v>
      </c>
      <c r="FS969" t="n">
        <v>0</v>
      </c>
      <c r="FX969" t="n">
        <v>103</v>
      </c>
      <c r="FY969" t="n">
        <v>52</v>
      </c>
      <c r="GA969" t="inlineStr">
        <is>
          <t>[469 / 1,22]</t>
        </is>
      </c>
      <c r="GD969" t="n">
        <v>1</v>
      </c>
      <c r="GF969" t="n">
        <v>-1978592410</v>
      </c>
      <c r="GG969" t="n">
        <v>2</v>
      </c>
      <c r="GH969" t="n">
        <v>3</v>
      </c>
      <c r="GI969" t="n">
        <v>-2</v>
      </c>
      <c r="GJ969" t="n">
        <v>0</v>
      </c>
      <c r="GK969" t="n">
        <v>0</v>
      </c>
      <c r="GL969">
        <f>ROUND(IF(AND(BH969=3,BI969=3,FS969&lt;&gt;0),P969,0),0)</f>
        <v/>
      </c>
      <c r="GM969">
        <f>ROUND(O969+X969+Y969,0)+GX969</f>
        <v/>
      </c>
      <c r="GN969">
        <f>IF(OR(BI969=0,BI969=1),GM969-GX969,0)</f>
        <v/>
      </c>
      <c r="GO969">
        <f>IF(BI969=2,GM969-GX969,0)</f>
        <v/>
      </c>
      <c r="GP969">
        <f>IF(BI969=4,GM969-GX969,0)</f>
        <v/>
      </c>
      <c r="GR969" t="n">
        <v>1</v>
      </c>
      <c r="GS969" t="n">
        <v>1</v>
      </c>
      <c r="GT969" t="n">
        <v>0</v>
      </c>
      <c r="GU969" t="inlineStr"/>
      <c r="GV969">
        <f>ROUND((GT969),2)</f>
        <v/>
      </c>
      <c r="GW969" t="n">
        <v>1</v>
      </c>
      <c r="GX969">
        <f>ROUND(HC969*I969,0)</f>
        <v/>
      </c>
      <c r="HA969" t="n">
        <v>0</v>
      </c>
      <c r="HB969" t="n">
        <v>0</v>
      </c>
      <c r="HC969">
        <f>GV969*GW969</f>
        <v/>
      </c>
      <c r="HE969" t="inlineStr">
        <is>
          <t>0</t>
        </is>
      </c>
      <c r="HF969" t="inlineStr">
        <is>
          <t>0</t>
        </is>
      </c>
      <c r="HG969">
        <f>ROUND(AC969*I969,0)</f>
        <v/>
      </c>
      <c r="HM969" t="inlineStr"/>
      <c r="HN969" t="inlineStr">
        <is>
          <t>Пр/812-099.2-1</t>
        </is>
      </c>
      <c r="HO969" t="inlineStr">
        <is>
          <t>Пр/774-099.2</t>
        </is>
      </c>
      <c r="HP969" t="inlineStr">
        <is>
          <t>Внутренние санитарнотехнические работы: смена труб, санприборов, запорной арматуры и другое</t>
        </is>
      </c>
      <c r="HQ969" t="inlineStr">
        <is>
          <t>Внутренние санитарнотехнические работы: смена труб, санприборов, запорной арматуры и другое</t>
        </is>
      </c>
      <c r="HS969" t="n">
        <v>0</v>
      </c>
      <c r="IK969" t="n">
        <v>0</v>
      </c>
    </row>
    <row r="970"/>
    <row r="971">
      <c r="A971" s="358" t="n">
        <v>51</v>
      </c>
      <c r="B971" s="358">
        <f>B961</f>
        <v/>
      </c>
      <c r="C971" s="358">
        <f>A961</f>
        <v/>
      </c>
      <c r="D971" s="358">
        <f>ROW(A961)</f>
        <v/>
      </c>
      <c r="E971" s="358" t="n"/>
      <c r="F971" s="358">
        <f>IF(F961&lt;&gt;"",F961,"")</f>
        <v/>
      </c>
      <c r="G971" s="358">
        <f>IF(G961&lt;&gt;"",G961,"")</f>
        <v/>
      </c>
      <c r="H971" s="358" t="n">
        <v>0</v>
      </c>
      <c r="I971" s="358" t="n"/>
      <c r="J971" s="358" t="n"/>
      <c r="K971" s="358" t="n"/>
      <c r="L971" s="358" t="n"/>
      <c r="M971" s="358" t="n"/>
      <c r="N971" s="358" t="n"/>
      <c r="O971" s="358" t="n">
        <v>0</v>
      </c>
      <c r="P971" s="358" t="n">
        <v>0</v>
      </c>
      <c r="Q971" s="358" t="n">
        <v>0</v>
      </c>
      <c r="R971" s="358" t="n">
        <v>0</v>
      </c>
      <c r="S971" s="358" t="n">
        <v>0</v>
      </c>
      <c r="T971" s="358" t="n">
        <v>0</v>
      </c>
      <c r="U971" s="358" t="n">
        <v>0</v>
      </c>
      <c r="V971" s="358" t="n">
        <v>0</v>
      </c>
      <c r="W971" s="358" t="n">
        <v>0</v>
      </c>
      <c r="X971" s="358" t="n">
        <v>0</v>
      </c>
      <c r="Y971" s="358" t="n">
        <v>0</v>
      </c>
      <c r="Z971" s="358" t="n"/>
      <c r="AA971" s="358" t="n"/>
      <c r="AB971" s="358" t="n"/>
      <c r="AC971" s="358" t="n"/>
      <c r="AD971" s="358" t="n"/>
      <c r="AE971" s="358" t="n"/>
      <c r="AF971" s="358" t="n"/>
      <c r="AG971" s="358" t="n"/>
      <c r="AH971" s="358" t="n"/>
      <c r="AI971" s="358" t="n"/>
      <c r="AJ971" s="358" t="n"/>
      <c r="AK971" s="358" t="n"/>
      <c r="AL971" s="358" t="n"/>
      <c r="AM971" s="358" t="n"/>
      <c r="AN971" s="358" t="n"/>
      <c r="AO971" s="358">
        <f>ROUND(BX971,0)</f>
        <v/>
      </c>
      <c r="AP971" s="358">
        <f>ROUND(BY971,0)</f>
        <v/>
      </c>
      <c r="AQ971" s="358">
        <f>ROUND(BZ971,0)</f>
        <v/>
      </c>
      <c r="AR971" s="358">
        <f>ROUND(CA971,0)</f>
        <v/>
      </c>
      <c r="AS971" s="358">
        <f>ROUND(CB971,0)</f>
        <v/>
      </c>
      <c r="AT971" s="358">
        <f>ROUND(CC971,0)</f>
        <v/>
      </c>
      <c r="AU971" s="358">
        <f>ROUND(CD971,0)</f>
        <v/>
      </c>
      <c r="AV971" s="358">
        <f>ROUND(CE971,0)</f>
        <v/>
      </c>
      <c r="AW971" s="358">
        <f>ROUND(CF971,0)</f>
        <v/>
      </c>
      <c r="AX971" s="358">
        <f>ROUND(CG971,0)</f>
        <v/>
      </c>
      <c r="AY971" s="358">
        <f>ROUND(CH971,0)</f>
        <v/>
      </c>
      <c r="AZ971" s="358">
        <f>ROUND(CI971,0)</f>
        <v/>
      </c>
      <c r="BA971" s="358">
        <f>ROUND(CJ971,0)</f>
        <v/>
      </c>
      <c r="BB971" s="358">
        <f>ROUND(CK971,0)</f>
        <v/>
      </c>
      <c r="BC971" s="358">
        <f>ROUND(CL971,0)</f>
        <v/>
      </c>
      <c r="BD971" s="358">
        <f>ROUND(CM971,0)</f>
        <v/>
      </c>
      <c r="BE971" s="358" t="n"/>
      <c r="BF971" s="358" t="n"/>
      <c r="BG971" s="358" t="n"/>
      <c r="BH971" s="358" t="n"/>
      <c r="BI971" s="358" t="n"/>
      <c r="BJ971" s="358" t="n"/>
      <c r="BK971" s="358" t="n"/>
      <c r="BL971" s="358" t="n"/>
      <c r="BM971" s="358" t="n"/>
      <c r="BN971" s="358" t="n"/>
      <c r="BO971" s="358" t="n"/>
      <c r="BP971" s="358" t="n"/>
      <c r="BQ971" s="358" t="n"/>
      <c r="BR971" s="358" t="n"/>
      <c r="BS971" s="358" t="n"/>
      <c r="BT971" s="358" t="n"/>
      <c r="BU971" s="358" t="n"/>
      <c r="BV971" s="358" t="n"/>
      <c r="BW971" s="358" t="n"/>
      <c r="BX971" s="358" t="n"/>
      <c r="BY971" s="358" t="n"/>
      <c r="BZ971" s="358" t="n"/>
      <c r="CA971" s="358" t="n"/>
      <c r="CB971" s="358" t="n"/>
      <c r="CC971" s="358" t="n"/>
      <c r="CD971" s="358" t="n"/>
      <c r="CE971" s="358" t="n"/>
      <c r="CF971" s="358" t="n"/>
      <c r="CG971" s="358" t="n"/>
      <c r="CH971" s="358" t="n"/>
      <c r="CI971" s="358" t="n"/>
      <c r="CJ971" s="358" t="n"/>
      <c r="CK971" s="358" t="n"/>
      <c r="CL971" s="358" t="n"/>
      <c r="CM971" s="358" t="n"/>
      <c r="CN971" s="358" t="n"/>
      <c r="CO971" s="358" t="n"/>
      <c r="CP971" s="358" t="n"/>
      <c r="CQ971" s="358" t="n"/>
      <c r="CR971" s="358" t="n"/>
      <c r="CS971" s="358" t="n"/>
      <c r="CT971" s="358" t="n"/>
      <c r="CU971" s="358" t="n"/>
      <c r="CV971" s="358" t="n"/>
      <c r="CW971" s="358" t="n"/>
      <c r="CX971" s="358" t="n"/>
      <c r="CY971" s="358" t="n"/>
      <c r="CZ971" s="358" t="n"/>
      <c r="DA971" s="358" t="n"/>
      <c r="DB971" s="358" t="n"/>
      <c r="DC971" s="358" t="n"/>
      <c r="DD971" s="358" t="n"/>
      <c r="DE971" s="358" t="n"/>
      <c r="DF971" s="358" t="n"/>
      <c r="DG971" s="359" t="n"/>
      <c r="DH971" s="359" t="n"/>
      <c r="DI971" s="359" t="n"/>
      <c r="DJ971" s="359" t="n"/>
      <c r="DK971" s="359" t="n"/>
      <c r="DL971" s="359" t="n"/>
      <c r="DM971" s="359" t="n"/>
      <c r="DN971" s="359" t="n"/>
      <c r="DO971" s="359" t="n"/>
      <c r="DP971" s="359" t="n"/>
      <c r="DQ971" s="359" t="n"/>
      <c r="DR971" s="359" t="n"/>
      <c r="DS971" s="359" t="n"/>
      <c r="DT971" s="359" t="n"/>
      <c r="DU971" s="359" t="n"/>
      <c r="DV971" s="359" t="n"/>
      <c r="DW971" s="359" t="n"/>
      <c r="DX971" s="359" t="n"/>
      <c r="DY971" s="359" t="n"/>
      <c r="DZ971" s="359" t="n"/>
      <c r="EA971" s="359" t="n"/>
      <c r="EB971" s="359" t="n"/>
      <c r="EC971" s="359" t="n"/>
      <c r="ED971" s="359" t="n"/>
      <c r="EE971" s="359" t="n"/>
      <c r="EF971" s="359" t="n"/>
      <c r="EG971" s="359" t="n"/>
      <c r="EH971" s="359" t="n"/>
      <c r="EI971" s="359" t="n"/>
      <c r="EJ971" s="359" t="n"/>
      <c r="EK971" s="359" t="n"/>
      <c r="EL971" s="359" t="n"/>
      <c r="EM971" s="359" t="n"/>
      <c r="EN971" s="359" t="n"/>
      <c r="EO971" s="359" t="n"/>
      <c r="EP971" s="359" t="n"/>
      <c r="EQ971" s="359" t="n"/>
      <c r="ER971" s="359" t="n"/>
      <c r="ES971" s="359" t="n"/>
      <c r="ET971" s="359" t="n"/>
      <c r="EU971" s="359" t="n"/>
      <c r="EV971" s="359" t="n"/>
      <c r="EW971" s="359" t="n"/>
      <c r="EX971" s="359" t="n"/>
      <c r="EY971" s="359" t="n"/>
      <c r="EZ971" s="359" t="n"/>
      <c r="FA971" s="359" t="n"/>
      <c r="FB971" s="359" t="n"/>
      <c r="FC971" s="359" t="n"/>
      <c r="FD971" s="359" t="n"/>
      <c r="FE971" s="359" t="n"/>
      <c r="FF971" s="359" t="n"/>
      <c r="FG971" s="359" t="n"/>
      <c r="FH971" s="359" t="n"/>
      <c r="FI971" s="359" t="n"/>
      <c r="FJ971" s="359" t="n"/>
      <c r="FK971" s="359" t="n"/>
      <c r="FL971" s="359" t="n"/>
      <c r="FM971" s="359" t="n"/>
      <c r="FN971" s="359" t="n"/>
      <c r="FO971" s="359" t="n"/>
      <c r="FP971" s="359" t="n"/>
      <c r="FQ971" s="359" t="n"/>
      <c r="FR971" s="359" t="n"/>
      <c r="FS971" s="359" t="n"/>
      <c r="FT971" s="359" t="n"/>
      <c r="FU971" s="359" t="n"/>
      <c r="FV971" s="359" t="n"/>
      <c r="FW971" s="359" t="n"/>
      <c r="FX971" s="359" t="n"/>
      <c r="FY971" s="359" t="n"/>
      <c r="FZ971" s="359" t="n"/>
      <c r="GA971" s="359" t="n"/>
      <c r="GB971" s="359" t="n"/>
      <c r="GC971" s="359" t="n"/>
      <c r="GD971" s="359" t="n"/>
      <c r="GE971" s="359" t="n"/>
      <c r="GF971" s="359" t="n"/>
      <c r="GG971" s="359" t="n"/>
      <c r="GH971" s="359" t="n"/>
      <c r="GI971" s="359" t="n"/>
      <c r="GJ971" s="359" t="n"/>
      <c r="GK971" s="359" t="n"/>
      <c r="GL971" s="359" t="n"/>
      <c r="GM971" s="359" t="n"/>
      <c r="GN971" s="359" t="n"/>
      <c r="GO971" s="359" t="n"/>
      <c r="GP971" s="359" t="n"/>
      <c r="GQ971" s="359" t="n"/>
      <c r="GR971" s="359" t="n"/>
      <c r="GS971" s="359" t="n"/>
      <c r="GT971" s="359" t="n"/>
      <c r="GU971" s="359" t="n"/>
      <c r="GV971" s="359" t="n"/>
      <c r="GW971" s="359" t="n"/>
      <c r="GX971" s="359" t="n">
        <v>0</v>
      </c>
    </row>
    <row r="972"/>
    <row r="973">
      <c r="A973" s="360" t="n">
        <v>50</v>
      </c>
      <c r="B973" s="360" t="n">
        <v>0</v>
      </c>
      <c r="C973" s="360" t="n">
        <v>0</v>
      </c>
      <c r="D973" s="360" t="n">
        <v>1</v>
      </c>
      <c r="E973" s="360" t="n">
        <v>201</v>
      </c>
      <c r="F973" s="360">
        <f>ROUND(Source!O971,O973)</f>
        <v/>
      </c>
      <c r="G973" s="360" t="inlineStr">
        <is>
          <t>ПЗ</t>
        </is>
      </c>
      <c r="H973" s="360" t="inlineStr">
        <is>
          <t>Прямые затраты</t>
        </is>
      </c>
      <c r="I973" s="360" t="n"/>
      <c r="J973" s="360" t="n"/>
      <c r="K973" s="360" t="n">
        <v>201</v>
      </c>
      <c r="L973" s="360" t="n">
        <v>1</v>
      </c>
      <c r="M973" s="360" t="n">
        <v>3</v>
      </c>
      <c r="N973" s="360" t="inlineStr"/>
      <c r="O973" s="360" t="n">
        <v>0</v>
      </c>
      <c r="P973" s="360" t="n"/>
      <c r="Q973" s="360" t="n"/>
      <c r="R973" s="360" t="n"/>
      <c r="S973" s="360" t="n"/>
      <c r="T973" s="360" t="n"/>
      <c r="U973" s="360" t="n"/>
      <c r="V973" s="360" t="n"/>
      <c r="W973" s="360" t="n">
        <v>0</v>
      </c>
      <c r="X973" s="360" t="n">
        <v>1</v>
      </c>
      <c r="Y973" s="360" t="n">
        <v>0</v>
      </c>
      <c r="Z973" s="360" t="n"/>
      <c r="AA973" s="360" t="n"/>
      <c r="AB973" s="360" t="n"/>
    </row>
    <row r="974">
      <c r="A974" s="360" t="n">
        <v>50</v>
      </c>
      <c r="B974" s="360" t="n">
        <v>0</v>
      </c>
      <c r="C974" s="360" t="n">
        <v>0</v>
      </c>
      <c r="D974" s="360" t="n">
        <v>1</v>
      </c>
      <c r="E974" s="360" t="n">
        <v>202</v>
      </c>
      <c r="F974" s="360">
        <f>ROUND(Source!P971,O974)</f>
        <v/>
      </c>
      <c r="G974" s="360" t="inlineStr">
        <is>
          <t>СтМатОб</t>
        </is>
      </c>
      <c r="H974" s="360" t="inlineStr">
        <is>
          <t>Стоимость материальных ресурсов (всего)</t>
        </is>
      </c>
      <c r="I974" s="360" t="n"/>
      <c r="J974" s="360" t="n"/>
      <c r="K974" s="360" t="n">
        <v>202</v>
      </c>
      <c r="L974" s="360" t="n">
        <v>2</v>
      </c>
      <c r="M974" s="360" t="n">
        <v>3</v>
      </c>
      <c r="N974" s="360" t="inlineStr"/>
      <c r="O974" s="360" t="n">
        <v>0</v>
      </c>
      <c r="P974" s="360" t="n"/>
      <c r="Q974" s="360" t="n"/>
      <c r="R974" s="360" t="n"/>
      <c r="S974" s="360" t="n"/>
      <c r="T974" s="360" t="n"/>
      <c r="U974" s="360" t="n"/>
      <c r="V974" s="360" t="n"/>
      <c r="W974" s="360" t="n">
        <v>0</v>
      </c>
      <c r="X974" s="360" t="n">
        <v>1</v>
      </c>
      <c r="Y974" s="360" t="n">
        <v>0</v>
      </c>
      <c r="Z974" s="360" t="n"/>
      <c r="AA974" s="360" t="n"/>
      <c r="AB974" s="360" t="n"/>
    </row>
    <row r="975">
      <c r="A975" s="360" t="n">
        <v>50</v>
      </c>
      <c r="B975" s="360" t="n">
        <v>0</v>
      </c>
      <c r="C975" s="360" t="n">
        <v>0</v>
      </c>
      <c r="D975" s="360" t="n">
        <v>1</v>
      </c>
      <c r="E975" s="360" t="n">
        <v>222</v>
      </c>
      <c r="F975" s="360">
        <f>ROUND(Source!AO971,O975)</f>
        <v/>
      </c>
      <c r="G975" s="360" t="inlineStr">
        <is>
          <t>СтМатОбЗак</t>
        </is>
      </c>
      <c r="H975" s="360" t="inlineStr">
        <is>
          <t>Стоимость материалов и оборудования заказчика</t>
        </is>
      </c>
      <c r="I975" s="360" t="n"/>
      <c r="J975" s="360" t="n"/>
      <c r="K975" s="360" t="n">
        <v>222</v>
      </c>
      <c r="L975" s="360" t="n">
        <v>3</v>
      </c>
      <c r="M975" s="360" t="n">
        <v>3</v>
      </c>
      <c r="N975" s="360" t="inlineStr"/>
      <c r="O975" s="360" t="n">
        <v>0</v>
      </c>
      <c r="P975" s="360" t="n"/>
      <c r="Q975" s="360" t="n"/>
      <c r="R975" s="360" t="n"/>
      <c r="S975" s="360" t="n"/>
      <c r="T975" s="360" t="n"/>
      <c r="U975" s="360" t="n"/>
      <c r="V975" s="360" t="n"/>
      <c r="W975" s="360" t="n">
        <v>0</v>
      </c>
      <c r="X975" s="360" t="n">
        <v>1</v>
      </c>
      <c r="Y975" s="360" t="n">
        <v>0</v>
      </c>
      <c r="Z975" s="360" t="n"/>
      <c r="AA975" s="360" t="n"/>
      <c r="AB975" s="360" t="n"/>
    </row>
    <row r="976">
      <c r="A976" s="360" t="n">
        <v>50</v>
      </c>
      <c r="B976" s="360" t="n">
        <v>0</v>
      </c>
      <c r="C976" s="360" t="n">
        <v>0</v>
      </c>
      <c r="D976" s="360" t="n">
        <v>1</v>
      </c>
      <c r="E976" s="360" t="n">
        <v>225</v>
      </c>
      <c r="F976" s="360">
        <f>ROUND(Source!AV971,O976)</f>
        <v/>
      </c>
      <c r="G976" s="360" t="inlineStr">
        <is>
          <t>СтМатОбПод</t>
        </is>
      </c>
      <c r="H976" s="360" t="inlineStr">
        <is>
          <t>Стоимость материалов и оборудования подрядчика</t>
        </is>
      </c>
      <c r="I976" s="360" t="n"/>
      <c r="J976" s="360" t="n"/>
      <c r="K976" s="360" t="n">
        <v>225</v>
      </c>
      <c r="L976" s="360" t="n">
        <v>4</v>
      </c>
      <c r="M976" s="360" t="n">
        <v>3</v>
      </c>
      <c r="N976" s="360" t="inlineStr"/>
      <c r="O976" s="360" t="n">
        <v>0</v>
      </c>
      <c r="P976" s="360" t="n"/>
      <c r="Q976" s="360" t="n"/>
      <c r="R976" s="360" t="n"/>
      <c r="S976" s="360" t="n"/>
      <c r="T976" s="360" t="n"/>
      <c r="U976" s="360" t="n"/>
      <c r="V976" s="360" t="n"/>
      <c r="W976" s="360" t="n">
        <v>0</v>
      </c>
      <c r="X976" s="360" t="n">
        <v>1</v>
      </c>
      <c r="Y976" s="360" t="n">
        <v>0</v>
      </c>
      <c r="Z976" s="360" t="n"/>
      <c r="AA976" s="360" t="n"/>
      <c r="AB976" s="360" t="n"/>
    </row>
    <row r="977">
      <c r="A977" s="360" t="n">
        <v>50</v>
      </c>
      <c r="B977" s="360" t="n">
        <v>0</v>
      </c>
      <c r="C977" s="360" t="n">
        <v>0</v>
      </c>
      <c r="D977" s="360" t="n">
        <v>1</v>
      </c>
      <c r="E977" s="360" t="n">
        <v>226</v>
      </c>
      <c r="F977" s="360">
        <f>ROUND(Source!AW971,O977)</f>
        <v/>
      </c>
      <c r="G977" s="360" t="inlineStr">
        <is>
          <t>СтМат</t>
        </is>
      </c>
      <c r="H977" s="360" t="inlineStr">
        <is>
          <t>Стоимость материалов (всего)</t>
        </is>
      </c>
      <c r="I977" s="360" t="n"/>
      <c r="J977" s="360" t="n"/>
      <c r="K977" s="360" t="n">
        <v>226</v>
      </c>
      <c r="L977" s="360" t="n">
        <v>5</v>
      </c>
      <c r="M977" s="360" t="n">
        <v>3</v>
      </c>
      <c r="N977" s="360" t="inlineStr"/>
      <c r="O977" s="360" t="n">
        <v>0</v>
      </c>
      <c r="P977" s="360" t="n"/>
      <c r="Q977" s="360" t="n"/>
      <c r="R977" s="360" t="n"/>
      <c r="S977" s="360" t="n"/>
      <c r="T977" s="360" t="n"/>
      <c r="U977" s="360" t="n"/>
      <c r="V977" s="360" t="n"/>
      <c r="W977" s="360" t="n">
        <v>0</v>
      </c>
      <c r="X977" s="360" t="n">
        <v>1</v>
      </c>
      <c r="Y977" s="360" t="n">
        <v>0</v>
      </c>
      <c r="Z977" s="360" t="n"/>
      <c r="AA977" s="360" t="n"/>
      <c r="AB977" s="360" t="n"/>
    </row>
    <row r="978">
      <c r="A978" s="360" t="n">
        <v>50</v>
      </c>
      <c r="B978" s="360" t="n">
        <v>0</v>
      </c>
      <c r="C978" s="360" t="n">
        <v>0</v>
      </c>
      <c r="D978" s="360" t="n">
        <v>1</v>
      </c>
      <c r="E978" s="360" t="n">
        <v>227</v>
      </c>
      <c r="F978" s="360">
        <f>ROUND(Source!AX971,O978)</f>
        <v/>
      </c>
      <c r="G978" s="360" t="inlineStr">
        <is>
          <t>СтМатЗак</t>
        </is>
      </c>
      <c r="H978" s="360" t="inlineStr">
        <is>
          <t>Стоимость материалов заказчика</t>
        </is>
      </c>
      <c r="I978" s="360" t="n"/>
      <c r="J978" s="360" t="n"/>
      <c r="K978" s="360" t="n">
        <v>227</v>
      </c>
      <c r="L978" s="360" t="n">
        <v>6</v>
      </c>
      <c r="M978" s="360" t="n">
        <v>3</v>
      </c>
      <c r="N978" s="360" t="inlineStr"/>
      <c r="O978" s="360" t="n">
        <v>0</v>
      </c>
      <c r="P978" s="360" t="n"/>
      <c r="Q978" s="360" t="n"/>
      <c r="R978" s="360" t="n"/>
      <c r="S978" s="360" t="n"/>
      <c r="T978" s="360" t="n"/>
      <c r="U978" s="360" t="n"/>
      <c r="V978" s="360" t="n"/>
      <c r="W978" s="360" t="n">
        <v>0</v>
      </c>
      <c r="X978" s="360" t="n">
        <v>1</v>
      </c>
      <c r="Y978" s="360" t="n">
        <v>0</v>
      </c>
      <c r="Z978" s="360" t="n"/>
      <c r="AA978" s="360" t="n"/>
      <c r="AB978" s="360" t="n"/>
    </row>
    <row r="979">
      <c r="A979" s="360" t="n">
        <v>50</v>
      </c>
      <c r="B979" s="360" t="n">
        <v>0</v>
      </c>
      <c r="C979" s="360" t="n">
        <v>0</v>
      </c>
      <c r="D979" s="360" t="n">
        <v>1</v>
      </c>
      <c r="E979" s="360" t="n">
        <v>228</v>
      </c>
      <c r="F979" s="360">
        <f>ROUND(Source!AY971,O979)</f>
        <v/>
      </c>
      <c r="G979" s="360" t="inlineStr">
        <is>
          <t>СтМатПод</t>
        </is>
      </c>
      <c r="H979" s="360" t="inlineStr">
        <is>
          <t>Стоимость материалов подрядчика</t>
        </is>
      </c>
      <c r="I979" s="360" t="n"/>
      <c r="J979" s="360" t="n"/>
      <c r="K979" s="360" t="n">
        <v>228</v>
      </c>
      <c r="L979" s="360" t="n">
        <v>7</v>
      </c>
      <c r="M979" s="360" t="n">
        <v>3</v>
      </c>
      <c r="N979" s="360" t="inlineStr"/>
      <c r="O979" s="360" t="n">
        <v>0</v>
      </c>
      <c r="P979" s="360" t="n"/>
      <c r="Q979" s="360" t="n"/>
      <c r="R979" s="360" t="n"/>
      <c r="S979" s="360" t="n"/>
      <c r="T979" s="360" t="n"/>
      <c r="U979" s="360" t="n"/>
      <c r="V979" s="360" t="n"/>
      <c r="W979" s="360" t="n">
        <v>0</v>
      </c>
      <c r="X979" s="360" t="n">
        <v>1</v>
      </c>
      <c r="Y979" s="360" t="n">
        <v>0</v>
      </c>
      <c r="Z979" s="360" t="n"/>
      <c r="AA979" s="360" t="n"/>
      <c r="AB979" s="360" t="n"/>
    </row>
    <row r="980">
      <c r="A980" s="360" t="n">
        <v>50</v>
      </c>
      <c r="B980" s="360" t="n">
        <v>0</v>
      </c>
      <c r="C980" s="360" t="n">
        <v>0</v>
      </c>
      <c r="D980" s="360" t="n">
        <v>1</v>
      </c>
      <c r="E980" s="360" t="n">
        <v>216</v>
      </c>
      <c r="F980" s="360">
        <f>ROUND(Source!AP971,O980)</f>
        <v/>
      </c>
      <c r="G980" s="360" t="inlineStr">
        <is>
          <t>Оборуд</t>
        </is>
      </c>
      <c r="H980" s="360" t="inlineStr">
        <is>
          <t>Стоимость оборудования (всего)</t>
        </is>
      </c>
      <c r="I980" s="360" t="n"/>
      <c r="J980" s="360" t="n"/>
      <c r="K980" s="360" t="n">
        <v>216</v>
      </c>
      <c r="L980" s="360" t="n">
        <v>8</v>
      </c>
      <c r="M980" s="360" t="n">
        <v>3</v>
      </c>
      <c r="N980" s="360" t="inlineStr"/>
      <c r="O980" s="360" t="n">
        <v>0</v>
      </c>
      <c r="P980" s="360" t="n"/>
      <c r="Q980" s="360" t="n"/>
      <c r="R980" s="360" t="n"/>
      <c r="S980" s="360" t="n"/>
      <c r="T980" s="360" t="n"/>
      <c r="U980" s="360" t="n"/>
      <c r="V980" s="360" t="n"/>
      <c r="W980" s="360" t="n">
        <v>0</v>
      </c>
      <c r="X980" s="360" t="n">
        <v>1</v>
      </c>
      <c r="Y980" s="360" t="n">
        <v>0</v>
      </c>
      <c r="Z980" s="360" t="n"/>
      <c r="AA980" s="360" t="n"/>
      <c r="AB980" s="360" t="n"/>
    </row>
    <row r="981">
      <c r="A981" s="360" t="n">
        <v>50</v>
      </c>
      <c r="B981" s="360" t="n">
        <v>0</v>
      </c>
      <c r="C981" s="360" t="n">
        <v>0</v>
      </c>
      <c r="D981" s="360" t="n">
        <v>1</v>
      </c>
      <c r="E981" s="360" t="n">
        <v>223</v>
      </c>
      <c r="F981" s="360">
        <f>ROUND(Source!AQ971,O981)</f>
        <v/>
      </c>
      <c r="G981" s="360" t="inlineStr">
        <is>
          <t>ОборудЗак</t>
        </is>
      </c>
      <c r="H981" s="360" t="inlineStr">
        <is>
          <t>Стоимость оборудования заказчика</t>
        </is>
      </c>
      <c r="I981" s="360" t="n"/>
      <c r="J981" s="360" t="n"/>
      <c r="K981" s="360" t="n">
        <v>223</v>
      </c>
      <c r="L981" s="360" t="n">
        <v>9</v>
      </c>
      <c r="M981" s="360" t="n">
        <v>3</v>
      </c>
      <c r="N981" s="360" t="inlineStr"/>
      <c r="O981" s="360" t="n">
        <v>0</v>
      </c>
      <c r="P981" s="360" t="n"/>
      <c r="Q981" s="360" t="n"/>
      <c r="R981" s="360" t="n"/>
      <c r="S981" s="360" t="n"/>
      <c r="T981" s="360" t="n"/>
      <c r="U981" s="360" t="n"/>
      <c r="V981" s="360" t="n"/>
      <c r="W981" s="360" t="n">
        <v>0</v>
      </c>
      <c r="X981" s="360" t="n">
        <v>1</v>
      </c>
      <c r="Y981" s="360" t="n">
        <v>0</v>
      </c>
      <c r="Z981" s="360" t="n"/>
      <c r="AA981" s="360" t="n"/>
      <c r="AB981" s="360" t="n"/>
    </row>
    <row r="982">
      <c r="A982" s="360" t="n">
        <v>50</v>
      </c>
      <c r="B982" s="360" t="n">
        <v>0</v>
      </c>
      <c r="C982" s="360" t="n">
        <v>0</v>
      </c>
      <c r="D982" s="360" t="n">
        <v>1</v>
      </c>
      <c r="E982" s="360" t="n">
        <v>229</v>
      </c>
      <c r="F982" s="360">
        <f>ROUND(Source!AZ971,O982)</f>
        <v/>
      </c>
      <c r="G982" s="360" t="inlineStr">
        <is>
          <t>ОборудПод</t>
        </is>
      </c>
      <c r="H982" s="360" t="inlineStr">
        <is>
          <t>Стоимость оборудования подрядчика</t>
        </is>
      </c>
      <c r="I982" s="360" t="n"/>
      <c r="J982" s="360" t="n"/>
      <c r="K982" s="360" t="n">
        <v>229</v>
      </c>
      <c r="L982" s="360" t="n">
        <v>10</v>
      </c>
      <c r="M982" s="360" t="n">
        <v>3</v>
      </c>
      <c r="N982" s="360" t="inlineStr"/>
      <c r="O982" s="360" t="n">
        <v>0</v>
      </c>
      <c r="P982" s="360" t="n"/>
      <c r="Q982" s="360" t="n"/>
      <c r="R982" s="360" t="n"/>
      <c r="S982" s="360" t="n"/>
      <c r="T982" s="360" t="n"/>
      <c r="U982" s="360" t="n"/>
      <c r="V982" s="360" t="n"/>
      <c r="W982" s="360" t="n">
        <v>0</v>
      </c>
      <c r="X982" s="360" t="n">
        <v>1</v>
      </c>
      <c r="Y982" s="360" t="n">
        <v>0</v>
      </c>
      <c r="Z982" s="360" t="n"/>
      <c r="AA982" s="360" t="n"/>
      <c r="AB982" s="360" t="n"/>
    </row>
    <row r="983">
      <c r="A983" s="360" t="n">
        <v>50</v>
      </c>
      <c r="B983" s="360" t="n">
        <v>0</v>
      </c>
      <c r="C983" s="360" t="n">
        <v>0</v>
      </c>
      <c r="D983" s="360" t="n">
        <v>1</v>
      </c>
      <c r="E983" s="360" t="n">
        <v>203</v>
      </c>
      <c r="F983" s="360">
        <f>ROUND(Source!Q971,O983)</f>
        <v/>
      </c>
      <c r="G983" s="360" t="inlineStr">
        <is>
          <t>ЭММ</t>
        </is>
      </c>
      <c r="H983" s="360" t="inlineStr">
        <is>
          <t>Эксплуатация машин</t>
        </is>
      </c>
      <c r="I983" s="360" t="n"/>
      <c r="J983" s="360" t="n"/>
      <c r="K983" s="360" t="n">
        <v>203</v>
      </c>
      <c r="L983" s="360" t="n">
        <v>11</v>
      </c>
      <c r="M983" s="360" t="n">
        <v>3</v>
      </c>
      <c r="N983" s="360" t="inlineStr"/>
      <c r="O983" s="360" t="n">
        <v>0</v>
      </c>
      <c r="P983" s="360" t="n"/>
      <c r="Q983" s="360" t="n"/>
      <c r="R983" s="360" t="n"/>
      <c r="S983" s="360" t="n"/>
      <c r="T983" s="360" t="n"/>
      <c r="U983" s="360" t="n"/>
      <c r="V983" s="360" t="n"/>
      <c r="W983" s="360" t="n">
        <v>0</v>
      </c>
      <c r="X983" s="360" t="n">
        <v>1</v>
      </c>
      <c r="Y983" s="360" t="n">
        <v>0</v>
      </c>
      <c r="Z983" s="360" t="n"/>
      <c r="AA983" s="360" t="n"/>
      <c r="AB983" s="360" t="n"/>
    </row>
    <row r="984">
      <c r="A984" s="360" t="n">
        <v>50</v>
      </c>
      <c r="B984" s="360" t="n">
        <v>0</v>
      </c>
      <c r="C984" s="360" t="n">
        <v>0</v>
      </c>
      <c r="D984" s="360" t="n">
        <v>1</v>
      </c>
      <c r="E984" s="360" t="n">
        <v>231</v>
      </c>
      <c r="F984" s="360">
        <f>ROUND(Source!BB971,O984)</f>
        <v/>
      </c>
      <c r="G984" s="360" t="inlineStr">
        <is>
          <t>ЭММсНРиСП</t>
        </is>
      </c>
      <c r="H984" s="360" t="inlineStr">
        <is>
          <t>Эксплуатация машин по ТСН-2001.16</t>
        </is>
      </c>
      <c r="I984" s="360" t="n"/>
      <c r="J984" s="360" t="n"/>
      <c r="K984" s="360" t="n">
        <v>231</v>
      </c>
      <c r="L984" s="360" t="n">
        <v>12</v>
      </c>
      <c r="M984" s="360" t="n">
        <v>3</v>
      </c>
      <c r="N984" s="360" t="inlineStr"/>
      <c r="O984" s="360" t="n">
        <v>0</v>
      </c>
      <c r="P984" s="360" t="n"/>
      <c r="Q984" s="360" t="n"/>
      <c r="R984" s="360" t="n"/>
      <c r="S984" s="360" t="n"/>
      <c r="T984" s="360" t="n"/>
      <c r="U984" s="360" t="n"/>
      <c r="V984" s="360" t="n"/>
      <c r="W984" s="360" t="n">
        <v>0</v>
      </c>
      <c r="X984" s="360" t="n">
        <v>1</v>
      </c>
      <c r="Y984" s="360" t="n">
        <v>0</v>
      </c>
      <c r="Z984" s="360" t="n"/>
      <c r="AA984" s="360" t="n"/>
      <c r="AB984" s="360" t="n"/>
    </row>
    <row r="985">
      <c r="A985" s="360" t="n">
        <v>50</v>
      </c>
      <c r="B985" s="360" t="n">
        <v>0</v>
      </c>
      <c r="C985" s="360" t="n">
        <v>0</v>
      </c>
      <c r="D985" s="360" t="n">
        <v>1</v>
      </c>
      <c r="E985" s="360" t="n">
        <v>204</v>
      </c>
      <c r="F985" s="360">
        <f>ROUND(Source!R971,O985)</f>
        <v/>
      </c>
      <c r="G985" s="360" t="inlineStr">
        <is>
          <t>ЗПМ</t>
        </is>
      </c>
      <c r="H985" s="360" t="inlineStr">
        <is>
          <t>ЗП машинистов</t>
        </is>
      </c>
      <c r="I985" s="360" t="n"/>
      <c r="J985" s="360" t="n"/>
      <c r="K985" s="360" t="n">
        <v>204</v>
      </c>
      <c r="L985" s="360" t="n">
        <v>13</v>
      </c>
      <c r="M985" s="360" t="n">
        <v>3</v>
      </c>
      <c r="N985" s="360" t="inlineStr"/>
      <c r="O985" s="360" t="n">
        <v>0</v>
      </c>
      <c r="P985" s="360" t="n"/>
      <c r="Q985" s="360" t="n"/>
      <c r="R985" s="360" t="n"/>
      <c r="S985" s="360" t="n"/>
      <c r="T985" s="360" t="n"/>
      <c r="U985" s="360" t="n"/>
      <c r="V985" s="360" t="n"/>
      <c r="W985" s="360" t="n">
        <v>0</v>
      </c>
      <c r="X985" s="360" t="n">
        <v>1</v>
      </c>
      <c r="Y985" s="360" t="n">
        <v>0</v>
      </c>
      <c r="Z985" s="360" t="n"/>
      <c r="AA985" s="360" t="n"/>
      <c r="AB985" s="360" t="n"/>
    </row>
    <row r="986">
      <c r="A986" s="360" t="n">
        <v>50</v>
      </c>
      <c r="B986" s="360" t="n">
        <v>0</v>
      </c>
      <c r="C986" s="360" t="n">
        <v>0</v>
      </c>
      <c r="D986" s="360" t="n">
        <v>1</v>
      </c>
      <c r="E986" s="360" t="n">
        <v>205</v>
      </c>
      <c r="F986" s="360">
        <f>ROUND(Source!S971,O986)</f>
        <v/>
      </c>
      <c r="G986" s="360" t="inlineStr">
        <is>
          <t>ОЗП</t>
        </is>
      </c>
      <c r="H986" s="360" t="inlineStr">
        <is>
          <t>Основная ЗП рабочих</t>
        </is>
      </c>
      <c r="I986" s="360" t="n"/>
      <c r="J986" s="360" t="n"/>
      <c r="K986" s="360" t="n">
        <v>205</v>
      </c>
      <c r="L986" s="360" t="n">
        <v>14</v>
      </c>
      <c r="M986" s="360" t="n">
        <v>3</v>
      </c>
      <c r="N986" s="360" t="inlineStr"/>
      <c r="O986" s="360" t="n">
        <v>0</v>
      </c>
      <c r="P986" s="360" t="n"/>
      <c r="Q986" s="360" t="n"/>
      <c r="R986" s="360" t="n"/>
      <c r="S986" s="360" t="n"/>
      <c r="T986" s="360" t="n"/>
      <c r="U986" s="360" t="n"/>
      <c r="V986" s="360" t="n"/>
      <c r="W986" s="360" t="n">
        <v>0</v>
      </c>
      <c r="X986" s="360" t="n">
        <v>1</v>
      </c>
      <c r="Y986" s="360" t="n">
        <v>0</v>
      </c>
      <c r="Z986" s="360" t="n"/>
      <c r="AA986" s="360" t="n"/>
      <c r="AB986" s="360" t="n"/>
    </row>
    <row r="987">
      <c r="A987" s="360" t="n">
        <v>50</v>
      </c>
      <c r="B987" s="360" t="n">
        <v>0</v>
      </c>
      <c r="C987" s="360" t="n">
        <v>0</v>
      </c>
      <c r="D987" s="360" t="n">
        <v>1</v>
      </c>
      <c r="E987" s="360" t="n">
        <v>232</v>
      </c>
      <c r="F987" s="360">
        <f>ROUND(Source!BC971,O987)</f>
        <v/>
      </c>
      <c r="G987" s="360" t="inlineStr">
        <is>
          <t>ОЗПсНРиСП</t>
        </is>
      </c>
      <c r="H987" s="360" t="inlineStr">
        <is>
          <t>Основная ЗП рабочих по ТСН-2001.16</t>
        </is>
      </c>
      <c r="I987" s="360" t="n"/>
      <c r="J987" s="360" t="n"/>
      <c r="K987" s="360" t="n">
        <v>232</v>
      </c>
      <c r="L987" s="360" t="n">
        <v>15</v>
      </c>
      <c r="M987" s="360" t="n">
        <v>3</v>
      </c>
      <c r="N987" s="360" t="inlineStr"/>
      <c r="O987" s="360" t="n">
        <v>0</v>
      </c>
      <c r="P987" s="360" t="n"/>
      <c r="Q987" s="360" t="n"/>
      <c r="R987" s="360" t="n"/>
      <c r="S987" s="360" t="n"/>
      <c r="T987" s="360" t="n"/>
      <c r="U987" s="360" t="n"/>
      <c r="V987" s="360" t="n"/>
      <c r="W987" s="360" t="n">
        <v>0</v>
      </c>
      <c r="X987" s="360" t="n">
        <v>1</v>
      </c>
      <c r="Y987" s="360" t="n">
        <v>0</v>
      </c>
      <c r="Z987" s="360" t="n"/>
      <c r="AA987" s="360" t="n"/>
      <c r="AB987" s="360" t="n"/>
    </row>
    <row r="988">
      <c r="A988" s="360" t="n">
        <v>50</v>
      </c>
      <c r="B988" s="360" t="n">
        <v>0</v>
      </c>
      <c r="C988" s="360" t="n">
        <v>0</v>
      </c>
      <c r="D988" s="360" t="n">
        <v>1</v>
      </c>
      <c r="E988" s="360" t="n">
        <v>214</v>
      </c>
      <c r="F988" s="360">
        <f>ROUND(Source!AS971,O988)</f>
        <v/>
      </c>
      <c r="G988" s="360" t="inlineStr">
        <is>
          <t>Строит</t>
        </is>
      </c>
      <c r="H988" s="360" t="inlineStr">
        <is>
          <t>Строительные работы с НР и СП</t>
        </is>
      </c>
      <c r="I988" s="360" t="n"/>
      <c r="J988" s="360" t="n"/>
      <c r="K988" s="360" t="n">
        <v>214</v>
      </c>
      <c r="L988" s="360" t="n">
        <v>16</v>
      </c>
      <c r="M988" s="360" t="n">
        <v>3</v>
      </c>
      <c r="N988" s="360" t="inlineStr"/>
      <c r="O988" s="360" t="n">
        <v>0</v>
      </c>
      <c r="P988" s="360" t="n"/>
      <c r="Q988" s="360" t="n"/>
      <c r="R988" s="360" t="n"/>
      <c r="S988" s="360" t="n"/>
      <c r="T988" s="360" t="n"/>
      <c r="U988" s="360" t="n"/>
      <c r="V988" s="360" t="n"/>
      <c r="W988" s="360" t="n">
        <v>0</v>
      </c>
      <c r="X988" s="360" t="n">
        <v>1</v>
      </c>
      <c r="Y988" s="360" t="n">
        <v>0</v>
      </c>
      <c r="Z988" s="360" t="n"/>
      <c r="AA988" s="360" t="n"/>
      <c r="AB988" s="360" t="n"/>
    </row>
    <row r="989">
      <c r="A989" s="360" t="n">
        <v>50</v>
      </c>
      <c r="B989" s="360" t="n">
        <v>0</v>
      </c>
      <c r="C989" s="360" t="n">
        <v>0</v>
      </c>
      <c r="D989" s="360" t="n">
        <v>1</v>
      </c>
      <c r="E989" s="360" t="n">
        <v>215</v>
      </c>
      <c r="F989" s="360">
        <f>ROUND(Source!AT971,O989)</f>
        <v/>
      </c>
      <c r="G989" s="360" t="inlineStr">
        <is>
          <t>Монтаж</t>
        </is>
      </c>
      <c r="H989" s="360" t="inlineStr">
        <is>
          <t>Монтажные работы с НР и СП</t>
        </is>
      </c>
      <c r="I989" s="360" t="n"/>
      <c r="J989" s="360" t="n"/>
      <c r="K989" s="360" t="n">
        <v>215</v>
      </c>
      <c r="L989" s="360" t="n">
        <v>17</v>
      </c>
      <c r="M989" s="360" t="n">
        <v>3</v>
      </c>
      <c r="N989" s="360" t="inlineStr"/>
      <c r="O989" s="360" t="n">
        <v>0</v>
      </c>
      <c r="P989" s="360" t="n"/>
      <c r="Q989" s="360" t="n"/>
      <c r="R989" s="360" t="n"/>
      <c r="S989" s="360" t="n"/>
      <c r="T989" s="360" t="n"/>
      <c r="U989" s="360" t="n"/>
      <c r="V989" s="360" t="n"/>
      <c r="W989" s="360" t="n">
        <v>0</v>
      </c>
      <c r="X989" s="360" t="n">
        <v>1</v>
      </c>
      <c r="Y989" s="360" t="n">
        <v>0</v>
      </c>
      <c r="Z989" s="360" t="n"/>
      <c r="AA989" s="360" t="n"/>
      <c r="AB989" s="360" t="n"/>
    </row>
    <row r="990">
      <c r="A990" s="360" t="n">
        <v>50</v>
      </c>
      <c r="B990" s="360" t="n">
        <v>0</v>
      </c>
      <c r="C990" s="360" t="n">
        <v>0</v>
      </c>
      <c r="D990" s="360" t="n">
        <v>1</v>
      </c>
      <c r="E990" s="360" t="n">
        <v>217</v>
      </c>
      <c r="F990" s="360">
        <f>ROUND(Source!AU971,O990)</f>
        <v/>
      </c>
      <c r="G990" s="360" t="inlineStr">
        <is>
          <t>Прочие</t>
        </is>
      </c>
      <c r="H990" s="360" t="inlineStr">
        <is>
          <t>Прочие работы с НР и СП</t>
        </is>
      </c>
      <c r="I990" s="360" t="n"/>
      <c r="J990" s="360" t="n"/>
      <c r="K990" s="360" t="n">
        <v>217</v>
      </c>
      <c r="L990" s="360" t="n">
        <v>18</v>
      </c>
      <c r="M990" s="360" t="n">
        <v>3</v>
      </c>
      <c r="N990" s="360" t="inlineStr"/>
      <c r="O990" s="360" t="n">
        <v>0</v>
      </c>
      <c r="P990" s="360" t="n"/>
      <c r="Q990" s="360" t="n"/>
      <c r="R990" s="360" t="n"/>
      <c r="S990" s="360" t="n"/>
      <c r="T990" s="360" t="n"/>
      <c r="U990" s="360" t="n"/>
      <c r="V990" s="360" t="n"/>
      <c r="W990" s="360" t="n">
        <v>0</v>
      </c>
      <c r="X990" s="360" t="n">
        <v>1</v>
      </c>
      <c r="Y990" s="360" t="n">
        <v>0</v>
      </c>
      <c r="Z990" s="360" t="n"/>
      <c r="AA990" s="360" t="n"/>
      <c r="AB990" s="360" t="n"/>
    </row>
    <row r="991">
      <c r="A991" s="360" t="n">
        <v>50</v>
      </c>
      <c r="B991" s="360" t="n">
        <v>0</v>
      </c>
      <c r="C991" s="360" t="n">
        <v>0</v>
      </c>
      <c r="D991" s="360" t="n">
        <v>1</v>
      </c>
      <c r="E991" s="360" t="n">
        <v>230</v>
      </c>
      <c r="F991" s="360">
        <f>ROUND(Source!BA971,O991)</f>
        <v/>
      </c>
      <c r="G991" s="360" t="inlineStr">
        <is>
          <t>ПрочиеЗатр</t>
        </is>
      </c>
      <c r="H991" s="360" t="inlineStr">
        <is>
          <t>Прочие затраты по ТСН-2001.16</t>
        </is>
      </c>
      <c r="I991" s="360" t="n"/>
      <c r="J991" s="360" t="n"/>
      <c r="K991" s="360" t="n">
        <v>230</v>
      </c>
      <c r="L991" s="360" t="n">
        <v>19</v>
      </c>
      <c r="M991" s="360" t="n">
        <v>3</v>
      </c>
      <c r="N991" s="360" t="inlineStr"/>
      <c r="O991" s="360" t="n">
        <v>0</v>
      </c>
      <c r="P991" s="360" t="n"/>
      <c r="Q991" s="360" t="n"/>
      <c r="R991" s="360" t="n"/>
      <c r="S991" s="360" t="n"/>
      <c r="T991" s="360" t="n"/>
      <c r="U991" s="360" t="n"/>
      <c r="V991" s="360" t="n"/>
      <c r="W991" s="360" t="n">
        <v>0</v>
      </c>
      <c r="X991" s="360" t="n">
        <v>1</v>
      </c>
      <c r="Y991" s="360" t="n">
        <v>0</v>
      </c>
      <c r="Z991" s="360" t="n"/>
      <c r="AA991" s="360" t="n"/>
      <c r="AB991" s="360" t="n"/>
    </row>
    <row r="992">
      <c r="A992" s="360" t="n">
        <v>50</v>
      </c>
      <c r="B992" s="360" t="n">
        <v>0</v>
      </c>
      <c r="C992" s="360" t="n">
        <v>0</v>
      </c>
      <c r="D992" s="360" t="n">
        <v>1</v>
      </c>
      <c r="E992" s="360" t="n">
        <v>206</v>
      </c>
      <c r="F992" s="360">
        <f>ROUND(Source!T971,O992)</f>
        <v/>
      </c>
      <c r="G992" s="360" t="inlineStr">
        <is>
          <t>ВозврМат</t>
        </is>
      </c>
      <c r="H992" s="360" t="inlineStr">
        <is>
          <t>Возврат материалов</t>
        </is>
      </c>
      <c r="I992" s="360" t="n"/>
      <c r="J992" s="360" t="n"/>
      <c r="K992" s="360" t="n">
        <v>206</v>
      </c>
      <c r="L992" s="360" t="n">
        <v>20</v>
      </c>
      <c r="M992" s="360" t="n">
        <v>3</v>
      </c>
      <c r="N992" s="360" t="inlineStr"/>
      <c r="O992" s="360" t="n">
        <v>0</v>
      </c>
      <c r="P992" s="360" t="n"/>
      <c r="Q992" s="360" t="n"/>
      <c r="R992" s="360" t="n"/>
      <c r="S992" s="360" t="n"/>
      <c r="T992" s="360" t="n"/>
      <c r="U992" s="360" t="n"/>
      <c r="V992" s="360" t="n"/>
      <c r="W992" s="360" t="n">
        <v>0</v>
      </c>
      <c r="X992" s="360" t="n">
        <v>1</v>
      </c>
      <c r="Y992" s="360" t="n">
        <v>0</v>
      </c>
      <c r="Z992" s="360" t="n"/>
      <c r="AA992" s="360" t="n"/>
      <c r="AB992" s="360" t="n"/>
    </row>
    <row r="993">
      <c r="A993" s="360" t="n">
        <v>50</v>
      </c>
      <c r="B993" s="360" t="n">
        <v>0</v>
      </c>
      <c r="C993" s="360" t="n">
        <v>0</v>
      </c>
      <c r="D993" s="360" t="n">
        <v>1</v>
      </c>
      <c r="E993" s="360" t="n">
        <v>207</v>
      </c>
      <c r="F993" s="360">
        <f>ROUND(Source!U971,O993)</f>
        <v/>
      </c>
      <c r="G993" s="360" t="inlineStr">
        <is>
          <t>ТрудСтр</t>
        </is>
      </c>
      <c r="H993" s="360" t="inlineStr">
        <is>
          <t>Трудозатраты строителей</t>
        </is>
      </c>
      <c r="I993" s="360" t="n"/>
      <c r="J993" s="360" t="n"/>
      <c r="K993" s="360" t="n">
        <v>207</v>
      </c>
      <c r="L993" s="360" t="n">
        <v>21</v>
      </c>
      <c r="M993" s="360" t="n">
        <v>3</v>
      </c>
      <c r="N993" s="360" t="inlineStr"/>
      <c r="O993" s="360" t="n">
        <v>7</v>
      </c>
      <c r="P993" s="360" t="n"/>
      <c r="Q993" s="360" t="n"/>
      <c r="R993" s="360" t="n"/>
      <c r="S993" s="360" t="n"/>
      <c r="T993" s="360" t="n"/>
      <c r="U993" s="360" t="n"/>
      <c r="V993" s="360" t="n"/>
      <c r="W993" s="360" t="n">
        <v>0</v>
      </c>
      <c r="X993" s="360" t="n">
        <v>1</v>
      </c>
      <c r="Y993" s="360" t="n">
        <v>0</v>
      </c>
      <c r="Z993" s="360" t="n"/>
      <c r="AA993" s="360" t="n"/>
      <c r="AB993" s="360" t="n"/>
    </row>
    <row r="994">
      <c r="A994" s="360" t="n">
        <v>50</v>
      </c>
      <c r="B994" s="360" t="n">
        <v>0</v>
      </c>
      <c r="C994" s="360" t="n">
        <v>0</v>
      </c>
      <c r="D994" s="360" t="n">
        <v>1</v>
      </c>
      <c r="E994" s="360" t="n">
        <v>208</v>
      </c>
      <c r="F994" s="360">
        <f>ROUND(Source!V971,O994)</f>
        <v/>
      </c>
      <c r="G994" s="360" t="inlineStr">
        <is>
          <t>ТрудМаш</t>
        </is>
      </c>
      <c r="H994" s="360" t="inlineStr">
        <is>
          <t>Трудозатраты машинистов</t>
        </is>
      </c>
      <c r="I994" s="360" t="n"/>
      <c r="J994" s="360" t="n"/>
      <c r="K994" s="360" t="n">
        <v>208</v>
      </c>
      <c r="L994" s="360" t="n">
        <v>22</v>
      </c>
      <c r="M994" s="360" t="n">
        <v>3</v>
      </c>
      <c r="N994" s="360" t="inlineStr"/>
      <c r="O994" s="360" t="n">
        <v>7</v>
      </c>
      <c r="P994" s="360" t="n"/>
      <c r="Q994" s="360" t="n"/>
      <c r="R994" s="360" t="n"/>
      <c r="S994" s="360" t="n"/>
      <c r="T994" s="360" t="n"/>
      <c r="U994" s="360" t="n"/>
      <c r="V994" s="360" t="n"/>
      <c r="W994" s="360" t="n">
        <v>0</v>
      </c>
      <c r="X994" s="360" t="n">
        <v>1</v>
      </c>
      <c r="Y994" s="360" t="n">
        <v>0</v>
      </c>
      <c r="Z994" s="360" t="n"/>
      <c r="AA994" s="360" t="n"/>
      <c r="AB994" s="360" t="n"/>
    </row>
    <row r="995">
      <c r="A995" s="360" t="n">
        <v>50</v>
      </c>
      <c r="B995" s="360" t="n">
        <v>0</v>
      </c>
      <c r="C995" s="360" t="n">
        <v>0</v>
      </c>
      <c r="D995" s="360" t="n">
        <v>1</v>
      </c>
      <c r="E995" s="360" t="n">
        <v>209</v>
      </c>
      <c r="F995" s="360">
        <f>ROUND(Source!W971,O995)</f>
        <v/>
      </c>
      <c r="G995" s="360" t="inlineStr">
        <is>
          <t>ТранспМат</t>
        </is>
      </c>
      <c r="H995" s="360" t="inlineStr">
        <is>
          <t>Транспорт материалов</t>
        </is>
      </c>
      <c r="I995" s="360" t="n"/>
      <c r="J995" s="360" t="n"/>
      <c r="K995" s="360" t="n">
        <v>209</v>
      </c>
      <c r="L995" s="360" t="n">
        <v>23</v>
      </c>
      <c r="M995" s="360" t="n">
        <v>3</v>
      </c>
      <c r="N995" s="360" t="inlineStr"/>
      <c r="O995" s="360" t="n">
        <v>0</v>
      </c>
      <c r="P995" s="360" t="n"/>
      <c r="Q995" s="360" t="n"/>
      <c r="R995" s="360" t="n"/>
      <c r="S995" s="360" t="n"/>
      <c r="T995" s="360" t="n"/>
      <c r="U995" s="360" t="n"/>
      <c r="V995" s="360" t="n"/>
      <c r="W995" s="360" t="n">
        <v>0</v>
      </c>
      <c r="X995" s="360" t="n">
        <v>1</v>
      </c>
      <c r="Y995" s="360" t="n">
        <v>0</v>
      </c>
      <c r="Z995" s="360" t="n"/>
      <c r="AA995" s="360" t="n"/>
      <c r="AB995" s="360" t="n"/>
    </row>
    <row r="996">
      <c r="A996" s="360" t="n">
        <v>50</v>
      </c>
      <c r="B996" s="360" t="n">
        <v>0</v>
      </c>
      <c r="C996" s="360" t="n">
        <v>0</v>
      </c>
      <c r="D996" s="360" t="n">
        <v>1</v>
      </c>
      <c r="E996" s="360" t="n">
        <v>233</v>
      </c>
      <c r="F996" s="360">
        <f>ROUND(Source!BD971,O996)</f>
        <v/>
      </c>
      <c r="G996" s="360" t="inlineStr">
        <is>
          <t>Перевозка</t>
        </is>
      </c>
      <c r="H996" s="360" t="inlineStr">
        <is>
          <t>Перевозка грузов</t>
        </is>
      </c>
      <c r="I996" s="360" t="n"/>
      <c r="J996" s="360" t="n"/>
      <c r="K996" s="360" t="n">
        <v>233</v>
      </c>
      <c r="L996" s="360" t="n">
        <v>24</v>
      </c>
      <c r="M996" s="360" t="n">
        <v>3</v>
      </c>
      <c r="N996" s="360" t="inlineStr"/>
      <c r="O996" s="360" t="n">
        <v>0</v>
      </c>
      <c r="P996" s="360" t="n"/>
      <c r="Q996" s="360" t="n"/>
      <c r="R996" s="360" t="n"/>
      <c r="S996" s="360" t="n"/>
      <c r="T996" s="360" t="n"/>
      <c r="U996" s="360" t="n"/>
      <c r="V996" s="360" t="n"/>
      <c r="W996" s="360" t="n">
        <v>0</v>
      </c>
      <c r="X996" s="360" t="n">
        <v>1</v>
      </c>
      <c r="Y996" s="360" t="n">
        <v>0</v>
      </c>
      <c r="Z996" s="360" t="n"/>
      <c r="AA996" s="360" t="n"/>
      <c r="AB996" s="360" t="n"/>
    </row>
    <row r="997">
      <c r="A997" s="360" t="n">
        <v>50</v>
      </c>
      <c r="B997" s="360" t="n">
        <v>0</v>
      </c>
      <c r="C997" s="360" t="n">
        <v>0</v>
      </c>
      <c r="D997" s="360" t="n">
        <v>1</v>
      </c>
      <c r="E997" s="360" t="n">
        <v>210</v>
      </c>
      <c r="F997" s="360">
        <f>ROUND(Source!X971,O997)</f>
        <v/>
      </c>
      <c r="G997" s="360" t="inlineStr">
        <is>
          <t>НР</t>
        </is>
      </c>
      <c r="H997" s="360" t="inlineStr">
        <is>
          <t>Накладные расходы</t>
        </is>
      </c>
      <c r="I997" s="360" t="n"/>
      <c r="J997" s="360" t="n"/>
      <c r="K997" s="360" t="n">
        <v>210</v>
      </c>
      <c r="L997" s="360" t="n">
        <v>25</v>
      </c>
      <c r="M997" s="360" t="n">
        <v>3</v>
      </c>
      <c r="N997" s="360" t="inlineStr"/>
      <c r="O997" s="360" t="n">
        <v>0</v>
      </c>
      <c r="P997" s="360" t="n"/>
      <c r="Q997" s="360" t="n"/>
      <c r="R997" s="360" t="n"/>
      <c r="S997" s="360" t="n"/>
      <c r="T997" s="360" t="n"/>
      <c r="U997" s="360" t="n"/>
      <c r="V997" s="360" t="n"/>
      <c r="W997" s="360" t="n">
        <v>0</v>
      </c>
      <c r="X997" s="360" t="n">
        <v>1</v>
      </c>
      <c r="Y997" s="360" t="n">
        <v>0</v>
      </c>
      <c r="Z997" s="360" t="n"/>
      <c r="AA997" s="360" t="n"/>
      <c r="AB997" s="360" t="n"/>
    </row>
    <row r="998">
      <c r="A998" s="360" t="n">
        <v>50</v>
      </c>
      <c r="B998" s="360" t="n">
        <v>0</v>
      </c>
      <c r="C998" s="360" t="n">
        <v>0</v>
      </c>
      <c r="D998" s="360" t="n">
        <v>1</v>
      </c>
      <c r="E998" s="360" t="n">
        <v>211</v>
      </c>
      <c r="F998" s="360">
        <f>ROUND(Source!Y971,O998)</f>
        <v/>
      </c>
      <c r="G998" s="360" t="inlineStr">
        <is>
          <t>СмПриб</t>
        </is>
      </c>
      <c r="H998" s="360" t="inlineStr">
        <is>
          <t>Сметная прибыль</t>
        </is>
      </c>
      <c r="I998" s="360" t="n"/>
      <c r="J998" s="360" t="n"/>
      <c r="K998" s="360" t="n">
        <v>211</v>
      </c>
      <c r="L998" s="360" t="n">
        <v>26</v>
      </c>
      <c r="M998" s="360" t="n">
        <v>3</v>
      </c>
      <c r="N998" s="360" t="inlineStr"/>
      <c r="O998" s="360" t="n">
        <v>0</v>
      </c>
      <c r="P998" s="360" t="n"/>
      <c r="Q998" s="360" t="n"/>
      <c r="R998" s="360" t="n"/>
      <c r="S998" s="360" t="n"/>
      <c r="T998" s="360" t="n"/>
      <c r="U998" s="360" t="n"/>
      <c r="V998" s="360" t="n"/>
      <c r="W998" s="360" t="n">
        <v>0</v>
      </c>
      <c r="X998" s="360" t="n">
        <v>1</v>
      </c>
      <c r="Y998" s="360" t="n">
        <v>0</v>
      </c>
      <c r="Z998" s="360" t="n"/>
      <c r="AA998" s="360" t="n"/>
      <c r="AB998" s="360" t="n"/>
    </row>
    <row r="999">
      <c r="A999" s="360" t="n">
        <v>50</v>
      </c>
      <c r="B999" s="360" t="n">
        <v>0</v>
      </c>
      <c r="C999" s="360" t="n">
        <v>0</v>
      </c>
      <c r="D999" s="360" t="n">
        <v>1</v>
      </c>
      <c r="E999" s="360" t="n">
        <v>224</v>
      </c>
      <c r="F999" s="360">
        <f>ROUND(Source!AR971,O999)</f>
        <v/>
      </c>
      <c r="G999" s="360" t="inlineStr">
        <is>
          <t>Всего</t>
        </is>
      </c>
      <c r="H999" s="360" t="inlineStr">
        <is>
          <t>Всего с НР и СП</t>
        </is>
      </c>
      <c r="I999" s="360" t="n"/>
      <c r="J999" s="360" t="n"/>
      <c r="K999" s="360" t="n">
        <v>224</v>
      </c>
      <c r="L999" s="360" t="n">
        <v>27</v>
      </c>
      <c r="M999" s="360" t="n">
        <v>3</v>
      </c>
      <c r="N999" s="360" t="inlineStr"/>
      <c r="O999" s="360" t="n">
        <v>0</v>
      </c>
      <c r="P999" s="360" t="n"/>
      <c r="Q999" s="360" t="n"/>
      <c r="R999" s="360" t="n"/>
      <c r="S999" s="360" t="n"/>
      <c r="T999" s="360" t="n"/>
      <c r="U999" s="360" t="n"/>
      <c r="V999" s="360" t="n"/>
      <c r="W999" s="360" t="n">
        <v>0</v>
      </c>
      <c r="X999" s="360" t="n">
        <v>1</v>
      </c>
      <c r="Y999" s="360" t="n">
        <v>0</v>
      </c>
      <c r="Z999" s="360" t="n"/>
      <c r="AA999" s="360" t="n"/>
      <c r="AB999" s="360" t="n"/>
    </row>
    <row r="1000">
      <c r="A1000" s="360" t="n">
        <v>50</v>
      </c>
      <c r="B1000" s="360" t="n">
        <v>0</v>
      </c>
      <c r="C1000" s="360" t="n">
        <v>0</v>
      </c>
      <c r="D1000" s="360" t="n">
        <v>2</v>
      </c>
      <c r="E1000" s="360" t="n">
        <v>0</v>
      </c>
      <c r="F1000" s="360">
        <f>ROUND(F999,O1000)</f>
        <v/>
      </c>
      <c r="G1000" s="360" t="inlineStr">
        <is>
          <t>и1</t>
        </is>
      </c>
      <c r="H1000" s="360" t="inlineStr">
        <is>
          <t>Итого</t>
        </is>
      </c>
      <c r="I1000" s="360" t="n"/>
      <c r="J1000" s="360" t="n"/>
      <c r="K1000" s="360" t="n">
        <v>212</v>
      </c>
      <c r="L1000" s="360" t="n">
        <v>28</v>
      </c>
      <c r="M1000" s="360" t="n">
        <v>0</v>
      </c>
      <c r="N1000" s="360" t="inlineStr"/>
      <c r="O1000" s="360" t="n">
        <v>0</v>
      </c>
      <c r="P1000" s="360" t="n"/>
      <c r="Q1000" s="360" t="n"/>
      <c r="R1000" s="360" t="n"/>
      <c r="S1000" s="360" t="n"/>
      <c r="T1000" s="360" t="n"/>
      <c r="U1000" s="360" t="n"/>
      <c r="V1000" s="360" t="n"/>
      <c r="W1000" s="360" t="n">
        <v>0</v>
      </c>
      <c r="X1000" s="360" t="n">
        <v>1</v>
      </c>
      <c r="Y1000" s="360" t="n">
        <v>0</v>
      </c>
      <c r="Z1000" s="360" t="n"/>
      <c r="AA1000" s="360" t="n"/>
      <c r="AB1000" s="360" t="n"/>
    </row>
    <row r="1001">
      <c r="A1001" s="360" t="n">
        <v>50</v>
      </c>
      <c r="B1001" s="360" t="n">
        <v>0</v>
      </c>
      <c r="C1001" s="360" t="n">
        <v>0</v>
      </c>
      <c r="D1001" s="360" t="n">
        <v>2</v>
      </c>
      <c r="E1001" s="360" t="n">
        <v>0</v>
      </c>
      <c r="F1001" s="360">
        <f>ROUND(F1000*0.22,O1001)</f>
        <v/>
      </c>
      <c r="G1001" s="360" t="inlineStr">
        <is>
          <t>и2</t>
        </is>
      </c>
      <c r="H1001" s="360" t="inlineStr">
        <is>
          <t>НДС 22%</t>
        </is>
      </c>
      <c r="I1001" s="360" t="n"/>
      <c r="J1001" s="360" t="n"/>
      <c r="K1001" s="360" t="n">
        <v>212</v>
      </c>
      <c r="L1001" s="360" t="n">
        <v>29</v>
      </c>
      <c r="M1001" s="360" t="n">
        <v>0</v>
      </c>
      <c r="N1001" s="360" t="inlineStr"/>
      <c r="O1001" s="360" t="n">
        <v>0</v>
      </c>
      <c r="P1001" s="360" t="n"/>
      <c r="Q1001" s="360" t="n"/>
      <c r="R1001" s="360" t="n"/>
      <c r="S1001" s="360" t="n"/>
      <c r="T1001" s="360" t="n"/>
      <c r="U1001" s="360" t="n"/>
      <c r="V1001" s="360" t="n"/>
      <c r="W1001" s="360" t="n">
        <v>0</v>
      </c>
      <c r="X1001" s="360" t="n">
        <v>1</v>
      </c>
      <c r="Y1001" s="360" t="n">
        <v>0</v>
      </c>
      <c r="Z1001" s="360" t="n"/>
      <c r="AA1001" s="360" t="n"/>
      <c r="AB1001" s="360" t="n"/>
    </row>
    <row r="1002">
      <c r="A1002" s="360" t="n">
        <v>50</v>
      </c>
      <c r="B1002" s="360" t="n">
        <v>0</v>
      </c>
      <c r="C1002" s="360" t="n">
        <v>0</v>
      </c>
      <c r="D1002" s="360" t="n">
        <v>2</v>
      </c>
      <c r="E1002" s="360" t="n">
        <v>213</v>
      </c>
      <c r="F1002" s="360">
        <f>ROUND(F1000+F1001,O1002)</f>
        <v/>
      </c>
      <c r="G1002" s="360" t="inlineStr">
        <is>
          <t>и3</t>
        </is>
      </c>
      <c r="H1002" s="360" t="inlineStr">
        <is>
          <t>Всего</t>
        </is>
      </c>
      <c r="I1002" s="360" t="n"/>
      <c r="J1002" s="360" t="n"/>
      <c r="K1002" s="360" t="n">
        <v>212</v>
      </c>
      <c r="L1002" s="360" t="n">
        <v>30</v>
      </c>
      <c r="M1002" s="360" t="n">
        <v>0</v>
      </c>
      <c r="N1002" s="360" t="inlineStr"/>
      <c r="O1002" s="360" t="n">
        <v>0</v>
      </c>
      <c r="P1002" s="360" t="n"/>
      <c r="Q1002" s="360" t="n"/>
      <c r="R1002" s="360" t="n"/>
      <c r="S1002" s="360" t="n"/>
      <c r="T1002" s="360" t="n"/>
      <c r="U1002" s="360" t="n"/>
      <c r="V1002" s="360" t="n"/>
      <c r="W1002" s="360" t="n">
        <v>0</v>
      </c>
      <c r="X1002" s="360" t="n">
        <v>1</v>
      </c>
      <c r="Y1002" s="360" t="n">
        <v>0</v>
      </c>
      <c r="Z1002" s="360" t="n"/>
      <c r="AA1002" s="360" t="n"/>
      <c r="AB1002" s="360" t="n"/>
    </row>
    <row r="1003"/>
    <row r="1004">
      <c r="A1004" s="356" t="n">
        <v>3</v>
      </c>
      <c r="B1004" s="356" t="n">
        <v>0</v>
      </c>
      <c r="C1004" s="356" t="n"/>
      <c r="D1004" s="356">
        <f>ROW(A1016)</f>
        <v/>
      </c>
      <c r="E1004" s="356" t="n"/>
      <c r="F1004" s="356" t="inlineStr">
        <is>
          <t>Новая локальная смета</t>
        </is>
      </c>
      <c r="G1004" s="356" t="inlineStr">
        <is>
          <t>Центральная, д.25, кв 8-12</t>
        </is>
      </c>
      <c r="H1004" s="356" t="inlineStr"/>
      <c r="I1004" s="356" t="n">
        <v>0</v>
      </c>
      <c r="J1004" s="356" t="inlineStr"/>
      <c r="K1004" s="356" t="n">
        <v>0</v>
      </c>
      <c r="L1004" s="356" t="inlineStr">
        <is>
          <t>Новая локальная смета</t>
        </is>
      </c>
      <c r="M1004" s="356" t="inlineStr"/>
      <c r="N1004" s="356" t="n"/>
      <c r="O1004" s="356" t="n"/>
      <c r="P1004" s="356" t="n"/>
      <c r="Q1004" s="356" t="n"/>
      <c r="R1004" s="356" t="n"/>
      <c r="S1004" s="356" t="n">
        <v>0</v>
      </c>
      <c r="T1004" s="356" t="n"/>
      <c r="U1004" s="356" t="inlineStr"/>
      <c r="V1004" s="356" t="n">
        <v>0</v>
      </c>
      <c r="W1004" s="356" t="n"/>
      <c r="X1004" s="356" t="n"/>
      <c r="Y1004" s="356" t="n"/>
      <c r="Z1004" s="356" t="n"/>
      <c r="AA1004" s="356" t="n"/>
      <c r="AB1004" s="356" t="inlineStr"/>
      <c r="AC1004" s="356" t="inlineStr"/>
      <c r="AD1004" s="356" t="inlineStr"/>
      <c r="AE1004" s="356" t="inlineStr"/>
      <c r="AF1004" s="356" t="inlineStr"/>
      <c r="AG1004" s="356" t="inlineStr"/>
      <c r="AH1004" s="356" t="n"/>
      <c r="AI1004" s="356" t="n"/>
      <c r="AJ1004" s="356" t="n"/>
      <c r="AK1004" s="356" t="n"/>
      <c r="AL1004" s="356" t="n"/>
      <c r="AM1004" s="356" t="n"/>
      <c r="AN1004" s="356" t="n"/>
      <c r="AO1004" s="356" t="n"/>
      <c r="AP1004" s="356" t="inlineStr"/>
      <c r="AQ1004" s="356" t="inlineStr"/>
      <c r="AR1004" s="356" t="inlineStr"/>
      <c r="AS1004" s="356" t="n"/>
      <c r="AT1004" s="356" t="n"/>
      <c r="AU1004" s="356" t="n"/>
      <c r="AV1004" s="356" t="n"/>
      <c r="AW1004" s="356" t="n"/>
      <c r="AX1004" s="356" t="n"/>
      <c r="AY1004" s="356" t="n"/>
      <c r="AZ1004" s="356" t="inlineStr"/>
      <c r="BA1004" s="356" t="n"/>
      <c r="BB1004" s="356" t="inlineStr"/>
      <c r="BC1004" s="356" t="inlineStr"/>
      <c r="BD1004" s="356" t="inlineStr"/>
      <c r="BE1004" s="356" t="inlineStr"/>
      <c r="BF1004" s="356" t="inlineStr"/>
      <c r="BG1004" s="356" t="inlineStr"/>
      <c r="BH1004" s="356" t="inlineStr"/>
      <c r="BI1004" s="356" t="inlineStr"/>
      <c r="BJ1004" s="356" t="inlineStr"/>
      <c r="BK1004" s="356" t="inlineStr"/>
      <c r="BL1004" s="356" t="inlineStr"/>
      <c r="BM1004" s="356" t="inlineStr"/>
      <c r="BN1004" s="356" t="inlineStr"/>
      <c r="BO1004" s="356" t="inlineStr"/>
      <c r="BP1004" s="356" t="inlineStr"/>
      <c r="BQ1004" s="356" t="n"/>
      <c r="BR1004" s="356" t="n"/>
      <c r="BS1004" s="356" t="n"/>
      <c r="BT1004" s="356" t="n"/>
      <c r="BU1004" s="356" t="n"/>
      <c r="BV1004" s="356" t="n"/>
      <c r="BW1004" s="356" t="n"/>
      <c r="BX1004" s="356" t="n">
        <v>0</v>
      </c>
      <c r="BY1004" s="356" t="n"/>
      <c r="BZ1004" s="356" t="n"/>
      <c r="CA1004" s="356" t="n"/>
      <c r="CB1004" s="356" t="n"/>
      <c r="CC1004" s="356" t="n"/>
      <c r="CD1004" s="356" t="n"/>
      <c r="CE1004" s="356" t="n"/>
      <c r="CF1004" s="356" t="n">
        <v>0</v>
      </c>
      <c r="CG1004" s="356" t="n">
        <v>0</v>
      </c>
      <c r="CH1004" s="356" t="n"/>
      <c r="CI1004" s="356" t="inlineStr"/>
      <c r="CJ1004" s="356" t="inlineStr"/>
      <c r="CK1004" t="inlineStr"/>
      <c r="CL1004" t="inlineStr"/>
      <c r="CM1004" t="inlineStr"/>
      <c r="CN1004" t="inlineStr"/>
      <c r="CO1004" t="inlineStr"/>
      <c r="CP1004" t="inlineStr"/>
      <c r="CQ1004" t="inlineStr"/>
    </row>
    <row r="1005"/>
    <row r="1006">
      <c r="A1006" s="358" t="n">
        <v>52</v>
      </c>
      <c r="B1006" s="358">
        <f>B1016</f>
        <v/>
      </c>
      <c r="C1006" s="358">
        <f>C1016</f>
        <v/>
      </c>
      <c r="D1006" s="358">
        <f>D1016</f>
        <v/>
      </c>
      <c r="E1006" s="358">
        <f>E1016</f>
        <v/>
      </c>
      <c r="F1006" s="358">
        <f>F1016</f>
        <v/>
      </c>
      <c r="G1006" s="358">
        <f>G1016</f>
        <v/>
      </c>
      <c r="H1006" s="358" t="n"/>
      <c r="I1006" s="358" t="n"/>
      <c r="J1006" s="358" t="n"/>
      <c r="K1006" s="358" t="n"/>
      <c r="L1006" s="358" t="n"/>
      <c r="M1006" s="358" t="n"/>
      <c r="N1006" s="358" t="n"/>
      <c r="O1006" s="358">
        <f>O1016</f>
        <v/>
      </c>
      <c r="P1006" s="358">
        <f>P1016</f>
        <v/>
      </c>
      <c r="Q1006" s="358">
        <f>Q1016</f>
        <v/>
      </c>
      <c r="R1006" s="358">
        <f>R1016</f>
        <v/>
      </c>
      <c r="S1006" s="358">
        <f>S1016</f>
        <v/>
      </c>
      <c r="T1006" s="358">
        <f>T1016</f>
        <v/>
      </c>
      <c r="U1006" s="358">
        <f>U1016</f>
        <v/>
      </c>
      <c r="V1006" s="358">
        <f>V1016</f>
        <v/>
      </c>
      <c r="W1006" s="358">
        <f>W1016</f>
        <v/>
      </c>
      <c r="X1006" s="358">
        <f>X1016</f>
        <v/>
      </c>
      <c r="Y1006" s="358">
        <f>Y1016</f>
        <v/>
      </c>
      <c r="Z1006" s="358">
        <f>Z1016</f>
        <v/>
      </c>
      <c r="AA1006" s="358">
        <f>AA1016</f>
        <v/>
      </c>
      <c r="AB1006" s="358">
        <f>AB1016</f>
        <v/>
      </c>
      <c r="AC1006" s="358">
        <f>AC1016</f>
        <v/>
      </c>
      <c r="AD1006" s="358">
        <f>AD1016</f>
        <v/>
      </c>
      <c r="AE1006" s="358">
        <f>AE1016</f>
        <v/>
      </c>
      <c r="AF1006" s="358">
        <f>AF1016</f>
        <v/>
      </c>
      <c r="AG1006" s="358">
        <f>AG1016</f>
        <v/>
      </c>
      <c r="AH1006" s="358">
        <f>AH1016</f>
        <v/>
      </c>
      <c r="AI1006" s="358">
        <f>AI1016</f>
        <v/>
      </c>
      <c r="AJ1006" s="358">
        <f>AJ1016</f>
        <v/>
      </c>
      <c r="AK1006" s="358">
        <f>AK1016</f>
        <v/>
      </c>
      <c r="AL1006" s="358">
        <f>AL1016</f>
        <v/>
      </c>
      <c r="AM1006" s="358">
        <f>AM1016</f>
        <v/>
      </c>
      <c r="AN1006" s="358">
        <f>AN1016</f>
        <v/>
      </c>
      <c r="AO1006" s="358">
        <f>AO1016</f>
        <v/>
      </c>
      <c r="AP1006" s="358">
        <f>AP1016</f>
        <v/>
      </c>
      <c r="AQ1006" s="358">
        <f>AQ1016</f>
        <v/>
      </c>
      <c r="AR1006" s="358">
        <f>AR1016</f>
        <v/>
      </c>
      <c r="AS1006" s="358">
        <f>AS1016</f>
        <v/>
      </c>
      <c r="AT1006" s="358">
        <f>AT1016</f>
        <v/>
      </c>
      <c r="AU1006" s="358">
        <f>AU1016</f>
        <v/>
      </c>
      <c r="AV1006" s="358">
        <f>AV1016</f>
        <v/>
      </c>
      <c r="AW1006" s="358">
        <f>AW1016</f>
        <v/>
      </c>
      <c r="AX1006" s="358">
        <f>AX1016</f>
        <v/>
      </c>
      <c r="AY1006" s="358">
        <f>AY1016</f>
        <v/>
      </c>
      <c r="AZ1006" s="358">
        <f>AZ1016</f>
        <v/>
      </c>
      <c r="BA1006" s="358">
        <f>BA1016</f>
        <v/>
      </c>
      <c r="BB1006" s="358">
        <f>BB1016</f>
        <v/>
      </c>
      <c r="BC1006" s="358">
        <f>BC1016</f>
        <v/>
      </c>
      <c r="BD1006" s="358">
        <f>BD1016</f>
        <v/>
      </c>
      <c r="BE1006" s="358">
        <f>BE1016</f>
        <v/>
      </c>
      <c r="BF1006" s="358">
        <f>BF1016</f>
        <v/>
      </c>
      <c r="BG1006" s="358">
        <f>BG1016</f>
        <v/>
      </c>
      <c r="BH1006" s="358">
        <f>BH1016</f>
        <v/>
      </c>
      <c r="BI1006" s="358">
        <f>BI1016</f>
        <v/>
      </c>
      <c r="BJ1006" s="358">
        <f>BJ1016</f>
        <v/>
      </c>
      <c r="BK1006" s="358">
        <f>BK1016</f>
        <v/>
      </c>
      <c r="BL1006" s="358">
        <f>BL1016</f>
        <v/>
      </c>
      <c r="BM1006" s="358">
        <f>BM1016</f>
        <v/>
      </c>
      <c r="BN1006" s="358">
        <f>BN1016</f>
        <v/>
      </c>
      <c r="BO1006" s="358">
        <f>BO1016</f>
        <v/>
      </c>
      <c r="BP1006" s="358">
        <f>BP1016</f>
        <v/>
      </c>
      <c r="BQ1006" s="358">
        <f>BQ1016</f>
        <v/>
      </c>
      <c r="BR1006" s="358">
        <f>BR1016</f>
        <v/>
      </c>
      <c r="BS1006" s="358">
        <f>BS1016</f>
        <v/>
      </c>
      <c r="BT1006" s="358">
        <f>BT1016</f>
        <v/>
      </c>
      <c r="BU1006" s="358">
        <f>BU1016</f>
        <v/>
      </c>
      <c r="BV1006" s="358">
        <f>BV1016</f>
        <v/>
      </c>
      <c r="BW1006" s="358">
        <f>BW1016</f>
        <v/>
      </c>
      <c r="BX1006" s="358">
        <f>BX1016</f>
        <v/>
      </c>
      <c r="BY1006" s="358">
        <f>BY1016</f>
        <v/>
      </c>
      <c r="BZ1006" s="358">
        <f>BZ1016</f>
        <v/>
      </c>
      <c r="CA1006" s="358">
        <f>CA1016</f>
        <v/>
      </c>
      <c r="CB1006" s="358">
        <f>CB1016</f>
        <v/>
      </c>
      <c r="CC1006" s="358">
        <f>CC1016</f>
        <v/>
      </c>
      <c r="CD1006" s="358">
        <f>CD1016</f>
        <v/>
      </c>
      <c r="CE1006" s="358">
        <f>CE1016</f>
        <v/>
      </c>
      <c r="CF1006" s="358">
        <f>CF1016</f>
        <v/>
      </c>
      <c r="CG1006" s="358">
        <f>CG1016</f>
        <v/>
      </c>
      <c r="CH1006" s="358">
        <f>CH1016</f>
        <v/>
      </c>
      <c r="CI1006" s="358">
        <f>CI1016</f>
        <v/>
      </c>
      <c r="CJ1006" s="358">
        <f>CJ1016</f>
        <v/>
      </c>
      <c r="CK1006" s="358">
        <f>CK1016</f>
        <v/>
      </c>
      <c r="CL1006" s="358">
        <f>CL1016</f>
        <v/>
      </c>
      <c r="CM1006" s="358">
        <f>CM1016</f>
        <v/>
      </c>
      <c r="CN1006" s="358">
        <f>CN1016</f>
        <v/>
      </c>
      <c r="CO1006" s="358">
        <f>CO1016</f>
        <v/>
      </c>
      <c r="CP1006" s="358">
        <f>CP1016</f>
        <v/>
      </c>
      <c r="CQ1006" s="358">
        <f>CQ1016</f>
        <v/>
      </c>
      <c r="CR1006" s="358">
        <f>CR1016</f>
        <v/>
      </c>
      <c r="CS1006" s="358">
        <f>CS1016</f>
        <v/>
      </c>
      <c r="CT1006" s="358">
        <f>CT1016</f>
        <v/>
      </c>
      <c r="CU1006" s="358">
        <f>CU1016</f>
        <v/>
      </c>
      <c r="CV1006" s="358">
        <f>CV1016</f>
        <v/>
      </c>
      <c r="CW1006" s="358">
        <f>CW1016</f>
        <v/>
      </c>
      <c r="CX1006" s="358">
        <f>CX1016</f>
        <v/>
      </c>
      <c r="CY1006" s="358">
        <f>CY1016</f>
        <v/>
      </c>
      <c r="CZ1006" s="358">
        <f>CZ1016</f>
        <v/>
      </c>
      <c r="DA1006" s="358">
        <f>DA1016</f>
        <v/>
      </c>
      <c r="DB1006" s="358">
        <f>DB1016</f>
        <v/>
      </c>
      <c r="DC1006" s="358">
        <f>DC1016</f>
        <v/>
      </c>
      <c r="DD1006" s="358">
        <f>DD1016</f>
        <v/>
      </c>
      <c r="DE1006" s="358">
        <f>DE1016</f>
        <v/>
      </c>
      <c r="DF1006" s="358">
        <f>DF1016</f>
        <v/>
      </c>
      <c r="DG1006" s="359">
        <f>DG1016</f>
        <v/>
      </c>
      <c r="DH1006" s="359">
        <f>DH1016</f>
        <v/>
      </c>
      <c r="DI1006" s="359">
        <f>DI1016</f>
        <v/>
      </c>
      <c r="DJ1006" s="359">
        <f>DJ1016</f>
        <v/>
      </c>
      <c r="DK1006" s="359">
        <f>DK1016</f>
        <v/>
      </c>
      <c r="DL1006" s="359">
        <f>DL1016</f>
        <v/>
      </c>
      <c r="DM1006" s="359">
        <f>DM1016</f>
        <v/>
      </c>
      <c r="DN1006" s="359">
        <f>DN1016</f>
        <v/>
      </c>
      <c r="DO1006" s="359">
        <f>DO1016</f>
        <v/>
      </c>
      <c r="DP1006" s="359">
        <f>DP1016</f>
        <v/>
      </c>
      <c r="DQ1006" s="359">
        <f>DQ1016</f>
        <v/>
      </c>
      <c r="DR1006" s="359">
        <f>DR1016</f>
        <v/>
      </c>
      <c r="DS1006" s="359">
        <f>DS1016</f>
        <v/>
      </c>
      <c r="DT1006" s="359">
        <f>DT1016</f>
        <v/>
      </c>
      <c r="DU1006" s="359">
        <f>DU1016</f>
        <v/>
      </c>
      <c r="DV1006" s="359">
        <f>DV1016</f>
        <v/>
      </c>
      <c r="DW1006" s="359">
        <f>DW1016</f>
        <v/>
      </c>
      <c r="DX1006" s="359">
        <f>DX1016</f>
        <v/>
      </c>
      <c r="DY1006" s="359">
        <f>DY1016</f>
        <v/>
      </c>
      <c r="DZ1006" s="359">
        <f>DZ1016</f>
        <v/>
      </c>
      <c r="EA1006" s="359">
        <f>EA1016</f>
        <v/>
      </c>
      <c r="EB1006" s="359">
        <f>EB1016</f>
        <v/>
      </c>
      <c r="EC1006" s="359">
        <f>EC1016</f>
        <v/>
      </c>
      <c r="ED1006" s="359">
        <f>ED1016</f>
        <v/>
      </c>
      <c r="EE1006" s="359">
        <f>EE1016</f>
        <v/>
      </c>
      <c r="EF1006" s="359">
        <f>EF1016</f>
        <v/>
      </c>
      <c r="EG1006" s="359">
        <f>EG1016</f>
        <v/>
      </c>
      <c r="EH1006" s="359">
        <f>EH1016</f>
        <v/>
      </c>
      <c r="EI1006" s="359">
        <f>EI1016</f>
        <v/>
      </c>
      <c r="EJ1006" s="359">
        <f>EJ1016</f>
        <v/>
      </c>
      <c r="EK1006" s="359">
        <f>EK1016</f>
        <v/>
      </c>
      <c r="EL1006" s="359">
        <f>EL1016</f>
        <v/>
      </c>
      <c r="EM1006" s="359">
        <f>EM1016</f>
        <v/>
      </c>
      <c r="EN1006" s="359">
        <f>EN1016</f>
        <v/>
      </c>
      <c r="EO1006" s="359">
        <f>EO1016</f>
        <v/>
      </c>
      <c r="EP1006" s="359">
        <f>EP1016</f>
        <v/>
      </c>
      <c r="EQ1006" s="359">
        <f>EQ1016</f>
        <v/>
      </c>
      <c r="ER1006" s="359">
        <f>ER1016</f>
        <v/>
      </c>
      <c r="ES1006" s="359">
        <f>ES1016</f>
        <v/>
      </c>
      <c r="ET1006" s="359">
        <f>ET1016</f>
        <v/>
      </c>
      <c r="EU1006" s="359">
        <f>EU1016</f>
        <v/>
      </c>
      <c r="EV1006" s="359">
        <f>EV1016</f>
        <v/>
      </c>
      <c r="EW1006" s="359">
        <f>EW1016</f>
        <v/>
      </c>
      <c r="EX1006" s="359">
        <f>EX1016</f>
        <v/>
      </c>
      <c r="EY1006" s="359">
        <f>EY1016</f>
        <v/>
      </c>
      <c r="EZ1006" s="359">
        <f>EZ1016</f>
        <v/>
      </c>
      <c r="FA1006" s="359">
        <f>FA1016</f>
        <v/>
      </c>
      <c r="FB1006" s="359">
        <f>FB1016</f>
        <v/>
      </c>
      <c r="FC1006" s="359">
        <f>FC1016</f>
        <v/>
      </c>
      <c r="FD1006" s="359">
        <f>FD1016</f>
        <v/>
      </c>
      <c r="FE1006" s="359">
        <f>FE1016</f>
        <v/>
      </c>
      <c r="FF1006" s="359">
        <f>FF1016</f>
        <v/>
      </c>
      <c r="FG1006" s="359">
        <f>FG1016</f>
        <v/>
      </c>
      <c r="FH1006" s="359">
        <f>FH1016</f>
        <v/>
      </c>
      <c r="FI1006" s="359">
        <f>FI1016</f>
        <v/>
      </c>
      <c r="FJ1006" s="359">
        <f>FJ1016</f>
        <v/>
      </c>
      <c r="FK1006" s="359">
        <f>FK1016</f>
        <v/>
      </c>
      <c r="FL1006" s="359">
        <f>FL1016</f>
        <v/>
      </c>
      <c r="FM1006" s="359">
        <f>FM1016</f>
        <v/>
      </c>
      <c r="FN1006" s="359">
        <f>FN1016</f>
        <v/>
      </c>
      <c r="FO1006" s="359">
        <f>FO1016</f>
        <v/>
      </c>
      <c r="FP1006" s="359">
        <f>FP1016</f>
        <v/>
      </c>
      <c r="FQ1006" s="359">
        <f>FQ1016</f>
        <v/>
      </c>
      <c r="FR1006" s="359">
        <f>FR1016</f>
        <v/>
      </c>
      <c r="FS1006" s="359">
        <f>FS1016</f>
        <v/>
      </c>
      <c r="FT1006" s="359">
        <f>FT1016</f>
        <v/>
      </c>
      <c r="FU1006" s="359">
        <f>FU1016</f>
        <v/>
      </c>
      <c r="FV1006" s="359">
        <f>FV1016</f>
        <v/>
      </c>
      <c r="FW1006" s="359">
        <f>FW1016</f>
        <v/>
      </c>
      <c r="FX1006" s="359">
        <f>FX1016</f>
        <v/>
      </c>
      <c r="FY1006" s="359">
        <f>FY1016</f>
        <v/>
      </c>
      <c r="FZ1006" s="359">
        <f>FZ1016</f>
        <v/>
      </c>
      <c r="GA1006" s="359">
        <f>GA1016</f>
        <v/>
      </c>
      <c r="GB1006" s="359">
        <f>GB1016</f>
        <v/>
      </c>
      <c r="GC1006" s="359">
        <f>GC1016</f>
        <v/>
      </c>
      <c r="GD1006" s="359">
        <f>GD1016</f>
        <v/>
      </c>
      <c r="GE1006" s="359">
        <f>GE1016</f>
        <v/>
      </c>
      <c r="GF1006" s="359">
        <f>GF1016</f>
        <v/>
      </c>
      <c r="GG1006" s="359">
        <f>GG1016</f>
        <v/>
      </c>
      <c r="GH1006" s="359">
        <f>GH1016</f>
        <v/>
      </c>
      <c r="GI1006" s="359">
        <f>GI1016</f>
        <v/>
      </c>
      <c r="GJ1006" s="359">
        <f>GJ1016</f>
        <v/>
      </c>
      <c r="GK1006" s="359">
        <f>GK1016</f>
        <v/>
      </c>
      <c r="GL1006" s="359">
        <f>GL1016</f>
        <v/>
      </c>
      <c r="GM1006" s="359">
        <f>GM1016</f>
        <v/>
      </c>
      <c r="GN1006" s="359">
        <f>GN1016</f>
        <v/>
      </c>
      <c r="GO1006" s="359">
        <f>GO1016</f>
        <v/>
      </c>
      <c r="GP1006" s="359">
        <f>GP1016</f>
        <v/>
      </c>
      <c r="GQ1006" s="359">
        <f>GQ1016</f>
        <v/>
      </c>
      <c r="GR1006" s="359">
        <f>GR1016</f>
        <v/>
      </c>
      <c r="GS1006" s="359">
        <f>GS1016</f>
        <v/>
      </c>
      <c r="GT1006" s="359">
        <f>GT1016</f>
        <v/>
      </c>
      <c r="GU1006" s="359">
        <f>GU1016</f>
        <v/>
      </c>
      <c r="GV1006" s="359">
        <f>GV1016</f>
        <v/>
      </c>
      <c r="GW1006" s="359">
        <f>GW1016</f>
        <v/>
      </c>
      <c r="GX1006" s="359">
        <f>GX1016</f>
        <v/>
      </c>
    </row>
    <row r="1007"/>
    <row r="1008">
      <c r="A1008" t="n">
        <v>17</v>
      </c>
      <c r="B1008" t="n">
        <v>0</v>
      </c>
      <c r="C1008">
        <f>ROW(SmtRes!A396)</f>
        <v/>
      </c>
      <c r="D1008">
        <f>ROW(EtalonRes!A379)</f>
        <v/>
      </c>
      <c r="E1008" t="inlineStr">
        <is>
          <t>1</t>
        </is>
      </c>
      <c r="F1008" t="inlineStr">
        <is>
          <t>65-15-7</t>
        </is>
      </c>
      <c r="G1008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008" t="inlineStr">
        <is>
          <t>100 м трубопровода</t>
        </is>
      </c>
      <c r="I1008">
        <f>ROUND(ROUND(6/100,4),7)</f>
        <v/>
      </c>
      <c r="J1008" t="n">
        <v>0</v>
      </c>
      <c r="K1008">
        <f>ROUND(ROUND(6/100,4),7)</f>
        <v/>
      </c>
      <c r="O1008">
        <f>ROUND(CP1008,0)</f>
        <v/>
      </c>
      <c r="P1008">
        <f>ROUND(CQ1008*I1008,0)</f>
        <v/>
      </c>
      <c r="Q1008">
        <f>(ROUND((ROUND(((ET1008)*I1008),0)*BB1008),0)+ROUND((ROUND(((AE1008-(EU1008))*I1008),0)*BS1008),0))</f>
        <v/>
      </c>
      <c r="R1008">
        <f>(ROUND((ROUND(((EU1008)*I1008),0)*BS1008),0)+ROUND((ROUND(((AE1008-(EU1008))*I1008),0)*BS1008),0))</f>
        <v/>
      </c>
      <c r="S1008">
        <f>ROUND(CT1008*I1008,0)</f>
        <v/>
      </c>
      <c r="T1008">
        <f>ROUND(CU1008*I1008,0)</f>
        <v/>
      </c>
      <c r="U1008">
        <f>ROUND(CV1008*I1008,7)</f>
        <v/>
      </c>
      <c r="V1008">
        <f>ROUND(CW1008*I1008,7)</f>
        <v/>
      </c>
      <c r="W1008">
        <f>ROUND(CX1008*I1008,0)</f>
        <v/>
      </c>
      <c r="X1008">
        <f>ROUND(CY1008,0)</f>
        <v/>
      </c>
      <c r="Y1008">
        <f>ROUND(CZ1008,0)</f>
        <v/>
      </c>
      <c r="AA1008" t="n">
        <v>78855224</v>
      </c>
      <c r="AB1008">
        <f>ROUND((AC1008+AD1008+AF1008),2)</f>
        <v/>
      </c>
      <c r="AC1008">
        <f>ROUND((ES1008),2)</f>
        <v/>
      </c>
      <c r="AD1008">
        <f>ROUND((((ET1008)-(EU1008))+AE1008),2)</f>
        <v/>
      </c>
      <c r="AE1008">
        <f>ROUND((EU1008),2)</f>
        <v/>
      </c>
      <c r="AF1008">
        <f>ROUND((EV1008),2)</f>
        <v/>
      </c>
      <c r="AG1008">
        <f>ROUND((AP1008),2)</f>
        <v/>
      </c>
      <c r="AH1008">
        <f>(EW1008)</f>
        <v/>
      </c>
      <c r="AI1008">
        <f>(EX1008)</f>
        <v/>
      </c>
      <c r="AJ1008">
        <f>(AS1008)</f>
        <v/>
      </c>
      <c r="AK1008" t="n">
        <v>4688.11</v>
      </c>
      <c r="AL1008" t="n">
        <v>2863.06</v>
      </c>
      <c r="AM1008" t="n">
        <v>64.59</v>
      </c>
      <c r="AN1008" t="n">
        <v>0</v>
      </c>
      <c r="AO1008" t="n">
        <v>1760.46</v>
      </c>
      <c r="AP1008" t="n">
        <v>0</v>
      </c>
      <c r="AQ1008" t="n">
        <v>183</v>
      </c>
      <c r="AR1008" t="n">
        <v>0</v>
      </c>
      <c r="AS1008" t="n">
        <v>0</v>
      </c>
      <c r="AT1008" t="n">
        <v>103</v>
      </c>
      <c r="AU1008" t="n">
        <v>52</v>
      </c>
      <c r="AV1008" t="n">
        <v>1</v>
      </c>
      <c r="AW1008" t="n">
        <v>1</v>
      </c>
      <c r="AZ1008" t="n">
        <v>1</v>
      </c>
      <c r="BA1008" t="n">
        <v>52.25</v>
      </c>
      <c r="BB1008" t="n">
        <v>21.24</v>
      </c>
      <c r="BC1008" t="n">
        <v>10.86</v>
      </c>
      <c r="BD1008" t="inlineStr"/>
      <c r="BE1008" t="inlineStr"/>
      <c r="BF1008" t="inlineStr"/>
      <c r="BG1008" t="inlineStr"/>
      <c r="BH1008" t="n">
        <v>0</v>
      </c>
      <c r="BI1008" t="n">
        <v>1</v>
      </c>
      <c r="BJ1008" t="inlineStr">
        <is>
          <t>ТЕРр Московской обл., 65-15-7, приказ Минстроя России №675/пр от 28.02.2017 № 263/пр</t>
        </is>
      </c>
      <c r="BM1008" t="n">
        <v>65008</v>
      </c>
      <c r="BN1008" t="n">
        <v>0</v>
      </c>
      <c r="BO1008" t="inlineStr">
        <is>
          <t>65-15-7</t>
        </is>
      </c>
      <c r="BP1008" t="n">
        <v>1</v>
      </c>
      <c r="BQ1008" t="n">
        <v>6</v>
      </c>
      <c r="BR1008" t="n">
        <v>0</v>
      </c>
      <c r="BS1008" t="n">
        <v>52.25</v>
      </c>
      <c r="BT1008" t="n">
        <v>1</v>
      </c>
      <c r="BU1008" t="n">
        <v>1</v>
      </c>
      <c r="BV1008" t="n">
        <v>1</v>
      </c>
      <c r="BW1008" t="n">
        <v>1</v>
      </c>
      <c r="BX1008" t="n">
        <v>1</v>
      </c>
      <c r="BY1008" t="inlineStr"/>
      <c r="BZ1008" t="n">
        <v>103</v>
      </c>
      <c r="CA1008" t="n">
        <v>52</v>
      </c>
      <c r="CB1008" t="inlineStr"/>
      <c r="CE1008" t="n">
        <v>12</v>
      </c>
      <c r="CF1008" t="n">
        <v>0</v>
      </c>
      <c r="CG1008" t="n">
        <v>0</v>
      </c>
      <c r="CM1008" t="n">
        <v>0</v>
      </c>
      <c r="CN1008" t="inlineStr"/>
      <c r="CO1008" t="n">
        <v>0</v>
      </c>
      <c r="CP1008">
        <f>(P1008+Q1008+S1008)</f>
        <v/>
      </c>
      <c r="CQ1008">
        <f>AC1008*BC1008</f>
        <v/>
      </c>
      <c r="CR1008">
        <f>(ROUND((ROUND(((ET1008)*1),0)*BB1008),0)+ROUND((ROUND(((AE1008-(EU1008))*1),0)*BS1008),0))</f>
        <v/>
      </c>
      <c r="CS1008">
        <f>(ROUND((ROUND(((EU1008)*1),0)*BS1008),0)+ROUND((ROUND(((AE1008-(EU1008))*1),0)*BS1008),0))</f>
        <v/>
      </c>
      <c r="CT1008">
        <f>AF1008*BA1008</f>
        <v/>
      </c>
      <c r="CU1008">
        <f>AG1008</f>
        <v/>
      </c>
      <c r="CV1008">
        <f>AH1008</f>
        <v/>
      </c>
      <c r="CW1008">
        <f>AI1008</f>
        <v/>
      </c>
      <c r="CX1008">
        <f>AJ1008</f>
        <v/>
      </c>
      <c r="CY1008">
        <f>(((S1008+R1008)*AT1008)/100)</f>
        <v/>
      </c>
      <c r="CZ1008">
        <f>(((S1008+R1008)*AU1008)/100)</f>
        <v/>
      </c>
      <c r="DC1008" t="inlineStr"/>
      <c r="DD1008" t="inlineStr"/>
      <c r="DE1008" t="inlineStr"/>
      <c r="DF1008" t="inlineStr"/>
      <c r="DG1008" t="inlineStr"/>
      <c r="DH1008" t="inlineStr"/>
      <c r="DI1008" t="inlineStr"/>
      <c r="DJ1008" t="inlineStr"/>
      <c r="DK1008" t="inlineStr"/>
      <c r="DL1008" t="inlineStr"/>
      <c r="DM1008" t="inlineStr"/>
      <c r="DN1008" t="n">
        <v>0</v>
      </c>
      <c r="DO1008" t="n">
        <v>0</v>
      </c>
      <c r="DP1008" t="n">
        <v>1</v>
      </c>
      <c r="DQ1008" t="n">
        <v>1</v>
      </c>
      <c r="DU1008" t="n">
        <v>1013</v>
      </c>
      <c r="DV1008" t="inlineStr">
        <is>
          <t>100 м трубопровода</t>
        </is>
      </c>
      <c r="DW1008" t="inlineStr">
        <is>
          <t>100 м трубопровода</t>
        </is>
      </c>
      <c r="DX1008" t="n">
        <v>1</v>
      </c>
      <c r="DZ1008" t="inlineStr"/>
      <c r="EA1008" t="inlineStr"/>
      <c r="EB1008" t="inlineStr"/>
      <c r="EC1008" t="inlineStr"/>
      <c r="EE1008" t="n">
        <v>78726002</v>
      </c>
      <c r="EF1008" t="n">
        <v>6</v>
      </c>
      <c r="EG1008" t="inlineStr">
        <is>
          <t>Ремонтно-строительные работы</t>
        </is>
      </c>
      <c r="EH1008" t="n">
        <v>99</v>
      </c>
      <c r="EI1008" t="inlineStr">
        <is>
          <t>Внутренние санитарно-технические работы</t>
        </is>
      </c>
      <c r="EJ1008" t="n">
        <v>1</v>
      </c>
      <c r="EK1008" t="n">
        <v>65008</v>
      </c>
      <c r="EL1008" t="inlineStr">
        <is>
          <t>Внутренние санитарнотехнические работы: смена труб, санприборов, запорной арматуры и другое</t>
        </is>
      </c>
      <c r="EM1008" t="inlineStr">
        <is>
          <t>рФЕР-65</t>
        </is>
      </c>
      <c r="EO1008" t="inlineStr"/>
      <c r="EQ1008" t="n">
        <v>0</v>
      </c>
      <c r="ER1008" t="n">
        <v>4688.11</v>
      </c>
      <c r="ES1008" t="n">
        <v>2863.06</v>
      </c>
      <c r="ET1008" t="n">
        <v>64.59</v>
      </c>
      <c r="EU1008" t="n">
        <v>0</v>
      </c>
      <c r="EV1008" t="n">
        <v>1760.46</v>
      </c>
      <c r="EW1008" t="n">
        <v>183</v>
      </c>
      <c r="EX1008" t="n">
        <v>0</v>
      </c>
      <c r="EY1008" t="n">
        <v>0</v>
      </c>
      <c r="FQ1008" t="n">
        <v>0</v>
      </c>
      <c r="FR1008" t="n">
        <v>0</v>
      </c>
      <c r="FS1008" t="n">
        <v>0</v>
      </c>
      <c r="FX1008" t="n">
        <v>103</v>
      </c>
      <c r="FY1008" t="n">
        <v>52</v>
      </c>
      <c r="GA1008" t="inlineStr"/>
      <c r="GD1008" t="n">
        <v>1</v>
      </c>
      <c r="GF1008" t="n">
        <v>2023211176</v>
      </c>
      <c r="GG1008" t="n">
        <v>2</v>
      </c>
      <c r="GH1008" t="n">
        <v>1</v>
      </c>
      <c r="GI1008" t="n">
        <v>2</v>
      </c>
      <c r="GJ1008" t="n">
        <v>0</v>
      </c>
      <c r="GK1008" t="n">
        <v>0</v>
      </c>
      <c r="GL1008">
        <f>ROUND(IF(AND(BH1008=3,BI1008=3,FS1008&lt;&gt;0),P1008,0),0)</f>
        <v/>
      </c>
      <c r="GM1008">
        <f>ROUND(O1008+X1008+Y1008,0)+GX1008</f>
        <v/>
      </c>
      <c r="GN1008">
        <f>IF(OR(BI1008=0,BI1008=1),GM1008-GX1008,0)</f>
        <v/>
      </c>
      <c r="GO1008">
        <f>IF(BI1008=2,GM1008-GX1008,0)</f>
        <v/>
      </c>
      <c r="GP1008">
        <f>IF(BI1008=4,GM1008-GX1008,0)</f>
        <v/>
      </c>
      <c r="GR1008" t="n">
        <v>0</v>
      </c>
      <c r="GS1008" t="n">
        <v>3</v>
      </c>
      <c r="GT1008" t="n">
        <v>0</v>
      </c>
      <c r="GU1008" t="inlineStr"/>
      <c r="GV1008">
        <f>ROUND((GT1008),2)</f>
        <v/>
      </c>
      <c r="GW1008" t="n">
        <v>1</v>
      </c>
      <c r="GX1008">
        <f>ROUND(HC1008*I1008,0)</f>
        <v/>
      </c>
      <c r="HA1008" t="n">
        <v>0</v>
      </c>
      <c r="HB1008" t="n">
        <v>0</v>
      </c>
      <c r="HC1008">
        <f>GV1008*GW1008</f>
        <v/>
      </c>
      <c r="HE1008" t="inlineStr"/>
      <c r="HF1008" t="inlineStr"/>
      <c r="HM1008" t="inlineStr"/>
      <c r="HN1008" t="inlineStr">
        <is>
          <t>Пр/812-099.2-1</t>
        </is>
      </c>
      <c r="HO1008" t="inlineStr">
        <is>
          <t>Пр/774-099.2</t>
        </is>
      </c>
      <c r="HP1008" t="inlineStr">
        <is>
          <t>Внутренние санитарнотехнические работы: смена труб, санприборов, запорной арматуры и другое</t>
        </is>
      </c>
      <c r="HQ1008" t="inlineStr">
        <is>
          <t>Внутренние санитарнотехнические работы: смена труб, санприборов, запорной арматуры и другое</t>
        </is>
      </c>
      <c r="HS1008" t="n">
        <v>0</v>
      </c>
      <c r="IK1008" t="n">
        <v>0</v>
      </c>
    </row>
    <row r="1009">
      <c r="A1009" t="n">
        <v>18</v>
      </c>
      <c r="B1009" t="n">
        <v>0</v>
      </c>
      <c r="C1009" t="n">
        <v>395</v>
      </c>
      <c r="E1009" t="inlineStr">
        <is>
          <t>1,1</t>
        </is>
      </c>
      <c r="F1009" t="inlineStr">
        <is>
          <t>507-5020</t>
        </is>
      </c>
      <c r="G1009" t="inlineStr">
        <is>
          <t>Муфта полипропиленовая комбинированная, с внутренней резьбой диаметром 25х3/4"</t>
        </is>
      </c>
      <c r="H1009" t="inlineStr">
        <is>
          <t>10 шт.</t>
        </is>
      </c>
      <c r="I1009">
        <f>I1008*J1009</f>
        <v/>
      </c>
      <c r="J1009" t="n">
        <v>3.333333333333333</v>
      </c>
      <c r="K1009" t="n">
        <v>3.3333333</v>
      </c>
      <c r="O1009">
        <f>ROUND(CP1009,0)</f>
        <v/>
      </c>
      <c r="P1009">
        <f>ROUND(CQ1009*I1009,0)</f>
        <v/>
      </c>
      <c r="Q1009">
        <f>(ROUND((ROUND(((ET1009)*I1009),0)*BB1009),0)+ROUND((ROUND(((AE1009-(EU1009))*I1009),0)*BS1009),0))</f>
        <v/>
      </c>
      <c r="R1009">
        <f>(ROUND((ROUND(((EU1009)*I1009),0)*BS1009),0)+ROUND((ROUND(((AE1009-(EU1009))*I1009),0)*BS1009),0))</f>
        <v/>
      </c>
      <c r="S1009">
        <f>ROUND(CT1009*I1009,0)</f>
        <v/>
      </c>
      <c r="T1009">
        <f>ROUND(CU1009*I1009,0)</f>
        <v/>
      </c>
      <c r="U1009">
        <f>ROUND(CV1009*I1009,7)</f>
        <v/>
      </c>
      <c r="V1009">
        <f>ROUND(CW1009*I1009,7)</f>
        <v/>
      </c>
      <c r="W1009">
        <f>ROUND(CX1009*I1009,0)</f>
        <v/>
      </c>
      <c r="X1009">
        <f>ROUND(CY1009,0)</f>
        <v/>
      </c>
      <c r="Y1009">
        <f>ROUND(CZ1009,0)</f>
        <v/>
      </c>
      <c r="AA1009" t="n">
        <v>78855224</v>
      </c>
      <c r="AB1009">
        <f>ROUND((AC1009+AD1009+AF1009),2)</f>
        <v/>
      </c>
      <c r="AC1009">
        <f>ROUND((ES1009),2)</f>
        <v/>
      </c>
      <c r="AD1009">
        <f>ROUND((((ET1009)-(EU1009))+AE1009),2)</f>
        <v/>
      </c>
      <c r="AE1009">
        <f>ROUND((EU1009),2)</f>
        <v/>
      </c>
      <c r="AF1009">
        <f>ROUND((EV1009),2)</f>
        <v/>
      </c>
      <c r="AG1009">
        <f>ROUND((AP1009),2)</f>
        <v/>
      </c>
      <c r="AH1009">
        <f>(EW1009)</f>
        <v/>
      </c>
      <c r="AI1009">
        <f>(EX1009)</f>
        <v/>
      </c>
      <c r="AJ1009">
        <f>(AS1009)</f>
        <v/>
      </c>
      <c r="AK1009" t="n">
        <v>91.7</v>
      </c>
      <c r="AL1009" t="n">
        <v>91.7</v>
      </c>
      <c r="AM1009" t="n">
        <v>0</v>
      </c>
      <c r="AN1009" t="n">
        <v>0</v>
      </c>
      <c r="AO1009" t="n">
        <v>0</v>
      </c>
      <c r="AP1009" t="n">
        <v>0</v>
      </c>
      <c r="AQ1009" t="n">
        <v>0</v>
      </c>
      <c r="AR1009" t="n">
        <v>0</v>
      </c>
      <c r="AS1009" t="n">
        <v>0.05</v>
      </c>
      <c r="AT1009" t="n">
        <v>103</v>
      </c>
      <c r="AU1009" t="n">
        <v>52</v>
      </c>
      <c r="AV1009" t="n">
        <v>1</v>
      </c>
      <c r="AW1009" t="n">
        <v>1</v>
      </c>
      <c r="AZ1009" t="n">
        <v>1</v>
      </c>
      <c r="BA1009" t="n">
        <v>1</v>
      </c>
      <c r="BB1009" t="n">
        <v>1</v>
      </c>
      <c r="BC1009" t="n">
        <v>5.58</v>
      </c>
      <c r="BD1009" t="inlineStr"/>
      <c r="BE1009" t="inlineStr"/>
      <c r="BF1009" t="inlineStr"/>
      <c r="BG1009" t="inlineStr"/>
      <c r="BH1009" t="n">
        <v>3</v>
      </c>
      <c r="BI1009" t="n">
        <v>1</v>
      </c>
      <c r="BJ1009" t="inlineStr">
        <is>
          <t>ТССЦ Московской обл., 507-5020, приказ Минстроя России №675/пр от 28.02.2017 № 258/пр</t>
        </is>
      </c>
      <c r="BM1009" t="n">
        <v>65008</v>
      </c>
      <c r="BN1009" t="n">
        <v>0</v>
      </c>
      <c r="BO1009" t="inlineStr">
        <is>
          <t>507-5020</t>
        </is>
      </c>
      <c r="BP1009" t="n">
        <v>1</v>
      </c>
      <c r="BQ1009" t="n">
        <v>6</v>
      </c>
      <c r="BR1009" t="n">
        <v>0</v>
      </c>
      <c r="BS1009" t="n">
        <v>1</v>
      </c>
      <c r="BT1009" t="n">
        <v>1</v>
      </c>
      <c r="BU1009" t="n">
        <v>1</v>
      </c>
      <c r="BV1009" t="n">
        <v>1</v>
      </c>
      <c r="BW1009" t="n">
        <v>1</v>
      </c>
      <c r="BX1009" t="n">
        <v>1</v>
      </c>
      <c r="BY1009" t="inlineStr"/>
      <c r="BZ1009" t="n">
        <v>103</v>
      </c>
      <c r="CA1009" t="n">
        <v>52</v>
      </c>
      <c r="CB1009" t="inlineStr"/>
      <c r="CE1009" t="n">
        <v>12</v>
      </c>
      <c r="CF1009" t="n">
        <v>0</v>
      </c>
      <c r="CG1009" t="n">
        <v>0</v>
      </c>
      <c r="CM1009" t="n">
        <v>0</v>
      </c>
      <c r="CN1009" t="inlineStr"/>
      <c r="CO1009" t="n">
        <v>0</v>
      </c>
      <c r="CP1009">
        <f>(P1009+Q1009+S1009)</f>
        <v/>
      </c>
      <c r="CQ1009">
        <f>AC1009*BC1009</f>
        <v/>
      </c>
      <c r="CR1009">
        <f>(ROUND((ROUND(((ET1009)*1),0)*BB1009),0)+ROUND((ROUND(((AE1009-(EU1009))*1),0)*BS1009),0))</f>
        <v/>
      </c>
      <c r="CS1009">
        <f>(ROUND((ROUND(((EU1009)*1),0)*BS1009),0)+ROUND((ROUND(((AE1009-(EU1009))*1),0)*BS1009),0))</f>
        <v/>
      </c>
      <c r="CT1009">
        <f>AF1009*BA1009</f>
        <v/>
      </c>
      <c r="CU1009">
        <f>AG1009</f>
        <v/>
      </c>
      <c r="CV1009">
        <f>AH1009</f>
        <v/>
      </c>
      <c r="CW1009">
        <f>AI1009</f>
        <v/>
      </c>
      <c r="CX1009">
        <f>AJ1009</f>
        <v/>
      </c>
      <c r="CY1009">
        <f>(((S1009+R1009)*AT1009)/100)</f>
        <v/>
      </c>
      <c r="CZ1009">
        <f>(((S1009+R1009)*AU1009)/100)</f>
        <v/>
      </c>
      <c r="DC1009" t="inlineStr"/>
      <c r="DD1009" t="inlineStr"/>
      <c r="DE1009" t="inlineStr"/>
      <c r="DF1009" t="inlineStr"/>
      <c r="DG1009" t="inlineStr"/>
      <c r="DH1009" t="inlineStr"/>
      <c r="DI1009" t="inlineStr"/>
      <c r="DJ1009" t="inlineStr"/>
      <c r="DK1009" t="inlineStr"/>
      <c r="DL1009" t="inlineStr"/>
      <c r="DM1009" t="inlineStr"/>
      <c r="DN1009" t="n">
        <v>0</v>
      </c>
      <c r="DO1009" t="n">
        <v>0</v>
      </c>
      <c r="DP1009" t="n">
        <v>1</v>
      </c>
      <c r="DQ1009" t="n">
        <v>1</v>
      </c>
      <c r="DU1009" t="n">
        <v>1010</v>
      </c>
      <c r="DV1009" t="inlineStr">
        <is>
          <t>10 шт.</t>
        </is>
      </c>
      <c r="DW1009" t="inlineStr">
        <is>
          <t>10 шт.</t>
        </is>
      </c>
      <c r="DX1009" t="n">
        <v>10</v>
      </c>
      <c r="DZ1009" t="inlineStr"/>
      <c r="EA1009" t="inlineStr"/>
      <c r="EB1009" t="inlineStr"/>
      <c r="EC1009" t="inlineStr"/>
      <c r="EE1009" t="n">
        <v>78726002</v>
      </c>
      <c r="EF1009" t="n">
        <v>6</v>
      </c>
      <c r="EG1009" t="inlineStr">
        <is>
          <t>Ремонтно-строительные работы</t>
        </is>
      </c>
      <c r="EH1009" t="n">
        <v>99</v>
      </c>
      <c r="EI1009" t="inlineStr">
        <is>
          <t>Внутренние санитарно-технические работы</t>
        </is>
      </c>
      <c r="EJ1009" t="n">
        <v>1</v>
      </c>
      <c r="EK1009" t="n">
        <v>65008</v>
      </c>
      <c r="EL1009" t="inlineStr">
        <is>
          <t>Внутренние санитарнотехнические работы: смена труб, санприборов, запорной арматуры и другое</t>
        </is>
      </c>
      <c r="EM1009" t="inlineStr">
        <is>
          <t>рФЕР-65</t>
        </is>
      </c>
      <c r="EO1009" t="inlineStr"/>
      <c r="EQ1009" t="n">
        <v>0</v>
      </c>
      <c r="ER1009" t="n">
        <v>91.7</v>
      </c>
      <c r="ES1009" t="n">
        <v>91.7</v>
      </c>
      <c r="ET1009" t="n">
        <v>0</v>
      </c>
      <c r="EU1009" t="n">
        <v>0</v>
      </c>
      <c r="EV1009" t="n">
        <v>0</v>
      </c>
      <c r="EW1009" t="n">
        <v>0</v>
      </c>
      <c r="EX1009" t="n">
        <v>0</v>
      </c>
      <c r="FQ1009" t="n">
        <v>0</v>
      </c>
      <c r="FR1009" t="n">
        <v>0</v>
      </c>
      <c r="FS1009" t="n">
        <v>0</v>
      </c>
      <c r="FX1009" t="n">
        <v>103</v>
      </c>
      <c r="FY1009" t="n">
        <v>52</v>
      </c>
      <c r="GA1009" t="inlineStr"/>
      <c r="GD1009" t="n">
        <v>1</v>
      </c>
      <c r="GF1009" t="n">
        <v>-376998322</v>
      </c>
      <c r="GG1009" t="n">
        <v>2</v>
      </c>
      <c r="GH1009" t="n">
        <v>1</v>
      </c>
      <c r="GI1009" t="n">
        <v>2</v>
      </c>
      <c r="GJ1009" t="n">
        <v>0</v>
      </c>
      <c r="GK1009" t="n">
        <v>0</v>
      </c>
      <c r="GL1009">
        <f>ROUND(IF(AND(BH1009=3,BI1009=3,FS1009&lt;&gt;0),P1009,0),0)</f>
        <v/>
      </c>
      <c r="GM1009">
        <f>ROUND(O1009+X1009+Y1009,0)+GX1009</f>
        <v/>
      </c>
      <c r="GN1009">
        <f>IF(OR(BI1009=0,BI1009=1),GM1009-GX1009,0)</f>
        <v/>
      </c>
      <c r="GO1009">
        <f>IF(BI1009=2,GM1009-GX1009,0)</f>
        <v/>
      </c>
      <c r="GP1009">
        <f>IF(BI1009=4,GM1009-GX1009,0)</f>
        <v/>
      </c>
      <c r="GR1009" t="n">
        <v>0</v>
      </c>
      <c r="GS1009" t="n">
        <v>3</v>
      </c>
      <c r="GT1009" t="n">
        <v>0</v>
      </c>
      <c r="GU1009" t="inlineStr"/>
      <c r="GV1009">
        <f>ROUND((GT1009),2)</f>
        <v/>
      </c>
      <c r="GW1009" t="n">
        <v>1</v>
      </c>
      <c r="GX1009">
        <f>ROUND(HC1009*I1009,0)</f>
        <v/>
      </c>
      <c r="HA1009" t="n">
        <v>0</v>
      </c>
      <c r="HB1009" t="n">
        <v>0</v>
      </c>
      <c r="HC1009">
        <f>GV1009*GW1009</f>
        <v/>
      </c>
      <c r="HE1009" t="inlineStr"/>
      <c r="HF1009" t="inlineStr"/>
      <c r="HM1009" t="inlineStr"/>
      <c r="HN1009" t="inlineStr">
        <is>
          <t>Пр/812-099.2-1</t>
        </is>
      </c>
      <c r="HO1009" t="inlineStr">
        <is>
          <t>Пр/774-099.2</t>
        </is>
      </c>
      <c r="HP1009" t="inlineStr">
        <is>
          <t>Внутренние санитарнотехнические работы: смена труб, санприборов, запорной арматуры и другое</t>
        </is>
      </c>
      <c r="HQ1009" t="inlineStr">
        <is>
          <t>Внутренние санитарнотехнические работы: смена труб, санприборов, запорной арматуры и другое</t>
        </is>
      </c>
      <c r="HS1009" t="n">
        <v>0</v>
      </c>
      <c r="IK1009" t="n">
        <v>0</v>
      </c>
    </row>
    <row r="1010">
      <c r="A1010" t="n">
        <v>18</v>
      </c>
      <c r="B1010" t="n">
        <v>0</v>
      </c>
      <c r="C1010" t="n">
        <v>396</v>
      </c>
      <c r="E1010" t="inlineStr">
        <is>
          <t>1,2</t>
        </is>
      </c>
      <c r="F1010" t="inlineStr">
        <is>
          <t>507-5032</t>
        </is>
      </c>
      <c r="G1010" t="inlineStr">
        <is>
          <t>Муфта полипропиленовая комбинированная, с наружной резьбой диаметром 25х3/4"</t>
        </is>
      </c>
      <c r="H1010" t="inlineStr">
        <is>
          <t>10 шт.</t>
        </is>
      </c>
      <c r="I1010">
        <f>I1008*J1010</f>
        <v/>
      </c>
      <c r="J1010" t="n">
        <v>3.333333333333333</v>
      </c>
      <c r="K1010" t="n">
        <v>3.3333333</v>
      </c>
      <c r="O1010">
        <f>ROUND(CP1010,0)</f>
        <v/>
      </c>
      <c r="P1010">
        <f>ROUND(CQ1010*I1010,0)</f>
        <v/>
      </c>
      <c r="Q1010">
        <f>(ROUND((ROUND(((ET1010)*I1010),0)*BB1010),0)+ROUND((ROUND(((AE1010-(EU1010))*I1010),0)*BS1010),0))</f>
        <v/>
      </c>
      <c r="R1010">
        <f>(ROUND((ROUND(((EU1010)*I1010),0)*BS1010),0)+ROUND((ROUND(((AE1010-(EU1010))*I1010),0)*BS1010),0))</f>
        <v/>
      </c>
      <c r="S1010">
        <f>ROUND(CT1010*I1010,0)</f>
        <v/>
      </c>
      <c r="T1010">
        <f>ROUND(CU1010*I1010,0)</f>
        <v/>
      </c>
      <c r="U1010">
        <f>ROUND(CV1010*I1010,7)</f>
        <v/>
      </c>
      <c r="V1010">
        <f>ROUND(CW1010*I1010,7)</f>
        <v/>
      </c>
      <c r="W1010">
        <f>ROUND(CX1010*I1010,0)</f>
        <v/>
      </c>
      <c r="X1010">
        <f>ROUND(CY1010,0)</f>
        <v/>
      </c>
      <c r="Y1010">
        <f>ROUND(CZ1010,0)</f>
        <v/>
      </c>
      <c r="AA1010" t="n">
        <v>78855224</v>
      </c>
      <c r="AB1010">
        <f>ROUND((AC1010+AD1010+AF1010),2)</f>
        <v/>
      </c>
      <c r="AC1010">
        <f>ROUND((ES1010),2)</f>
        <v/>
      </c>
      <c r="AD1010">
        <f>ROUND((((ET1010)-(EU1010))+AE1010),2)</f>
        <v/>
      </c>
      <c r="AE1010">
        <f>ROUND((EU1010),2)</f>
        <v/>
      </c>
      <c r="AF1010">
        <f>ROUND((EV1010),2)</f>
        <v/>
      </c>
      <c r="AG1010">
        <f>ROUND((AP1010),2)</f>
        <v/>
      </c>
      <c r="AH1010">
        <f>(EW1010)</f>
        <v/>
      </c>
      <c r="AI1010">
        <f>(EX1010)</f>
        <v/>
      </c>
      <c r="AJ1010">
        <f>(AS1010)</f>
        <v/>
      </c>
      <c r="AK1010" t="n">
        <v>122.6</v>
      </c>
      <c r="AL1010" t="n">
        <v>122.6</v>
      </c>
      <c r="AM1010" t="n">
        <v>0</v>
      </c>
      <c r="AN1010" t="n">
        <v>0</v>
      </c>
      <c r="AO1010" t="n">
        <v>0</v>
      </c>
      <c r="AP1010" t="n">
        <v>0</v>
      </c>
      <c r="AQ1010" t="n">
        <v>0</v>
      </c>
      <c r="AR1010" t="n">
        <v>0</v>
      </c>
      <c r="AS1010" t="n">
        <v>0.07000000000000001</v>
      </c>
      <c r="AT1010" t="n">
        <v>103</v>
      </c>
      <c r="AU1010" t="n">
        <v>52</v>
      </c>
      <c r="AV1010" t="n">
        <v>1</v>
      </c>
      <c r="AW1010" t="n">
        <v>1</v>
      </c>
      <c r="AZ1010" t="n">
        <v>1</v>
      </c>
      <c r="BA1010" t="n">
        <v>1</v>
      </c>
      <c r="BB1010" t="n">
        <v>1</v>
      </c>
      <c r="BC1010" t="n">
        <v>5.22</v>
      </c>
      <c r="BD1010" t="inlineStr"/>
      <c r="BE1010" t="inlineStr"/>
      <c r="BF1010" t="inlineStr"/>
      <c r="BG1010" t="inlineStr"/>
      <c r="BH1010" t="n">
        <v>3</v>
      </c>
      <c r="BI1010" t="n">
        <v>1</v>
      </c>
      <c r="BJ1010" t="inlineStr">
        <is>
          <t>ТССЦ Московской обл., 507-5032, приказ Минстроя России №675/пр от 28.02.2017 № 258/пр</t>
        </is>
      </c>
      <c r="BM1010" t="n">
        <v>65007</v>
      </c>
      <c r="BN1010" t="n">
        <v>0</v>
      </c>
      <c r="BO1010" t="inlineStr">
        <is>
          <t>507-5032</t>
        </is>
      </c>
      <c r="BP1010" t="n">
        <v>1</v>
      </c>
      <c r="BQ1010" t="n">
        <v>6</v>
      </c>
      <c r="BR1010" t="n">
        <v>0</v>
      </c>
      <c r="BS1010" t="n">
        <v>1</v>
      </c>
      <c r="BT1010" t="n">
        <v>1</v>
      </c>
      <c r="BU1010" t="n">
        <v>1</v>
      </c>
      <c r="BV1010" t="n">
        <v>1</v>
      </c>
      <c r="BW1010" t="n">
        <v>1</v>
      </c>
      <c r="BX1010" t="n">
        <v>1</v>
      </c>
      <c r="BY1010" t="inlineStr"/>
      <c r="BZ1010" t="n">
        <v>103</v>
      </c>
      <c r="CA1010" t="n">
        <v>52</v>
      </c>
      <c r="CB1010" t="inlineStr"/>
      <c r="CE1010" t="n">
        <v>12</v>
      </c>
      <c r="CF1010" t="n">
        <v>0</v>
      </c>
      <c r="CG1010" t="n">
        <v>0</v>
      </c>
      <c r="CM1010" t="n">
        <v>0</v>
      </c>
      <c r="CN1010" t="inlineStr"/>
      <c r="CO1010" t="n">
        <v>0</v>
      </c>
      <c r="CP1010">
        <f>(P1010+Q1010+S1010)</f>
        <v/>
      </c>
      <c r="CQ1010">
        <f>AC1010*BC1010</f>
        <v/>
      </c>
      <c r="CR1010">
        <f>(ROUND((ROUND(((ET1010)*1),0)*BB1010),0)+ROUND((ROUND(((AE1010-(EU1010))*1),0)*BS1010),0))</f>
        <v/>
      </c>
      <c r="CS1010">
        <f>(ROUND((ROUND(((EU1010)*1),0)*BS1010),0)+ROUND((ROUND(((AE1010-(EU1010))*1),0)*BS1010),0))</f>
        <v/>
      </c>
      <c r="CT1010">
        <f>AF1010*BA1010</f>
        <v/>
      </c>
      <c r="CU1010">
        <f>AG1010</f>
        <v/>
      </c>
      <c r="CV1010">
        <f>AH1010</f>
        <v/>
      </c>
      <c r="CW1010">
        <f>AI1010</f>
        <v/>
      </c>
      <c r="CX1010">
        <f>AJ1010</f>
        <v/>
      </c>
      <c r="CY1010">
        <f>(((S1010+R1010)*AT1010)/100)</f>
        <v/>
      </c>
      <c r="CZ1010">
        <f>(((S1010+R1010)*AU1010)/100)</f>
        <v/>
      </c>
      <c r="DC1010" t="inlineStr"/>
      <c r="DD1010" t="inlineStr"/>
      <c r="DE1010" t="inlineStr"/>
      <c r="DF1010" t="inlineStr"/>
      <c r="DG1010" t="inlineStr"/>
      <c r="DH1010" t="inlineStr"/>
      <c r="DI1010" t="inlineStr"/>
      <c r="DJ1010" t="inlineStr"/>
      <c r="DK1010" t="inlineStr"/>
      <c r="DL1010" t="inlineStr"/>
      <c r="DM1010" t="inlineStr"/>
      <c r="DN1010" t="n">
        <v>0</v>
      </c>
      <c r="DO1010" t="n">
        <v>0</v>
      </c>
      <c r="DP1010" t="n">
        <v>1</v>
      </c>
      <c r="DQ1010" t="n">
        <v>1</v>
      </c>
      <c r="DU1010" t="n">
        <v>1010</v>
      </c>
      <c r="DV1010" t="inlineStr">
        <is>
          <t>10 шт.</t>
        </is>
      </c>
      <c r="DW1010" t="inlineStr">
        <is>
          <t>10 шт.</t>
        </is>
      </c>
      <c r="DX1010" t="n">
        <v>10</v>
      </c>
      <c r="DZ1010" t="inlineStr"/>
      <c r="EA1010" t="inlineStr"/>
      <c r="EB1010" t="inlineStr"/>
      <c r="EC1010" t="inlineStr"/>
      <c r="EE1010" t="n">
        <v>78726000</v>
      </c>
      <c r="EF1010" t="n">
        <v>6</v>
      </c>
      <c r="EG1010" t="inlineStr">
        <is>
          <t>Ремонтно-строительные работы</t>
        </is>
      </c>
      <c r="EH1010" t="n">
        <v>99</v>
      </c>
      <c r="EI1010" t="inlineStr">
        <is>
          <t>Внутренние санитарно-технические работы</t>
        </is>
      </c>
      <c r="EJ1010" t="n">
        <v>1</v>
      </c>
      <c r="EK1010" t="n">
        <v>65007</v>
      </c>
      <c r="EL1010" t="inlineStr">
        <is>
          <t>Внутренние санитарнотехнические работы: смена труб, санприборов, запорной арматуры и другое</t>
        </is>
      </c>
      <c r="EM1010" t="inlineStr">
        <is>
          <t>рФЕР-65</t>
        </is>
      </c>
      <c r="EO1010" t="inlineStr"/>
      <c r="EQ1010" t="n">
        <v>0</v>
      </c>
      <c r="ER1010" t="n">
        <v>122.6</v>
      </c>
      <c r="ES1010" t="n">
        <v>122.6</v>
      </c>
      <c r="ET1010" t="n">
        <v>0</v>
      </c>
      <c r="EU1010" t="n">
        <v>0</v>
      </c>
      <c r="EV1010" t="n">
        <v>0</v>
      </c>
      <c r="EW1010" t="n">
        <v>0</v>
      </c>
      <c r="EX1010" t="n">
        <v>0</v>
      </c>
      <c r="FQ1010" t="n">
        <v>0</v>
      </c>
      <c r="FR1010" t="n">
        <v>0</v>
      </c>
      <c r="FS1010" t="n">
        <v>0</v>
      </c>
      <c r="FX1010" t="n">
        <v>103</v>
      </c>
      <c r="FY1010" t="n">
        <v>52</v>
      </c>
      <c r="GA1010" t="inlineStr"/>
      <c r="GD1010" t="n">
        <v>1</v>
      </c>
      <c r="GF1010" t="n">
        <v>2139440737</v>
      </c>
      <c r="GG1010" t="n">
        <v>2</v>
      </c>
      <c r="GH1010" t="n">
        <v>1</v>
      </c>
      <c r="GI1010" t="n">
        <v>2</v>
      </c>
      <c r="GJ1010" t="n">
        <v>0</v>
      </c>
      <c r="GK1010" t="n">
        <v>0</v>
      </c>
      <c r="GL1010">
        <f>ROUND(IF(AND(BH1010=3,BI1010=3,FS1010&lt;&gt;0),P1010,0),0)</f>
        <v/>
      </c>
      <c r="GM1010">
        <f>ROUND(O1010+X1010+Y1010,0)+GX1010</f>
        <v/>
      </c>
      <c r="GN1010">
        <f>IF(OR(BI1010=0,BI1010=1),GM1010-GX1010,0)</f>
        <v/>
      </c>
      <c r="GO1010">
        <f>IF(BI1010=2,GM1010-GX1010,0)</f>
        <v/>
      </c>
      <c r="GP1010">
        <f>IF(BI1010=4,GM1010-GX1010,0)</f>
        <v/>
      </c>
      <c r="GR1010" t="n">
        <v>0</v>
      </c>
      <c r="GS1010" t="n">
        <v>3</v>
      </c>
      <c r="GT1010" t="n">
        <v>0</v>
      </c>
      <c r="GU1010" t="inlineStr"/>
      <c r="GV1010">
        <f>ROUND((GT1010),2)</f>
        <v/>
      </c>
      <c r="GW1010" t="n">
        <v>1</v>
      </c>
      <c r="GX1010">
        <f>ROUND(HC1010*I1010,0)</f>
        <v/>
      </c>
      <c r="HA1010" t="n">
        <v>0</v>
      </c>
      <c r="HB1010" t="n">
        <v>0</v>
      </c>
      <c r="HC1010">
        <f>GV1010*GW1010</f>
        <v/>
      </c>
      <c r="HE1010" t="inlineStr"/>
      <c r="HF1010" t="inlineStr"/>
      <c r="HM1010" t="inlineStr"/>
      <c r="HN1010" t="inlineStr">
        <is>
          <t>Пр/812-099.2-1</t>
        </is>
      </c>
      <c r="HO1010" t="inlineStr">
        <is>
          <t>Пр/774-099.2</t>
        </is>
      </c>
      <c r="HP1010" t="inlineStr">
        <is>
          <t>Внутренние санитарнотехнические работы: смена труб, санприборов, запорной арматуры и другое</t>
        </is>
      </c>
      <c r="HQ1010" t="inlineStr">
        <is>
          <t>Внутренние санитарнотехнические работы: смена труб, санприборов, запорной арматуры и другое</t>
        </is>
      </c>
      <c r="HS1010" t="n">
        <v>0</v>
      </c>
      <c r="IK1010" t="n">
        <v>0</v>
      </c>
    </row>
    <row r="1011">
      <c r="A1011" t="n">
        <v>18</v>
      </c>
      <c r="B1011" t="n">
        <v>0</v>
      </c>
      <c r="C1011" t="n">
        <v>393</v>
      </c>
      <c r="E1011" t="inlineStr">
        <is>
          <t>1,3</t>
        </is>
      </c>
      <c r="F1011" t="inlineStr">
        <is>
          <t>507-4171</t>
        </is>
      </c>
      <c r="G1011" t="inlineStr">
        <is>
          <t>Уголок соединительный 90° для металлополимерных труб, диаметром 25 мм</t>
        </is>
      </c>
      <c r="H1011" t="inlineStr">
        <is>
          <t>10 шт.</t>
        </is>
      </c>
      <c r="I1011">
        <f>I1008*J1011</f>
        <v/>
      </c>
      <c r="J1011" t="n">
        <v>6.666666666666667</v>
      </c>
      <c r="K1011" t="n">
        <v>6.6666667</v>
      </c>
      <c r="O1011">
        <f>ROUND(CP1011,0)</f>
        <v/>
      </c>
      <c r="P1011">
        <f>ROUND(CQ1011*I1011,0)</f>
        <v/>
      </c>
      <c r="Q1011">
        <f>(ROUND((ROUND(((ET1011)*I1011),0)*BB1011),0)+ROUND((ROUND(((AE1011-(EU1011))*I1011),0)*BS1011),0))</f>
        <v/>
      </c>
      <c r="R1011">
        <f>(ROUND((ROUND(((EU1011)*I1011),0)*BS1011),0)+ROUND((ROUND(((AE1011-(EU1011))*I1011),0)*BS1011),0))</f>
        <v/>
      </c>
      <c r="S1011">
        <f>ROUND(CT1011*I1011,0)</f>
        <v/>
      </c>
      <c r="T1011">
        <f>ROUND(CU1011*I1011,0)</f>
        <v/>
      </c>
      <c r="U1011">
        <f>ROUND(CV1011*I1011,7)</f>
        <v/>
      </c>
      <c r="V1011">
        <f>ROUND(CW1011*I1011,7)</f>
        <v/>
      </c>
      <c r="W1011">
        <f>ROUND(CX1011*I1011,0)</f>
        <v/>
      </c>
      <c r="X1011">
        <f>ROUND(CY1011,0)</f>
        <v/>
      </c>
      <c r="Y1011">
        <f>ROUND(CZ1011,0)</f>
        <v/>
      </c>
      <c r="AA1011" t="n">
        <v>78855224</v>
      </c>
      <c r="AB1011">
        <f>ROUND((AC1011+AD1011+AF1011),2)</f>
        <v/>
      </c>
      <c r="AC1011">
        <f>ROUND((ES1011),2)</f>
        <v/>
      </c>
      <c r="AD1011">
        <f>ROUND((((ET1011)-(EU1011))+AE1011),2)</f>
        <v/>
      </c>
      <c r="AE1011">
        <f>ROUND((EU1011),2)</f>
        <v/>
      </c>
      <c r="AF1011">
        <f>ROUND((EV1011),2)</f>
        <v/>
      </c>
      <c r="AG1011">
        <f>ROUND((AP1011),2)</f>
        <v/>
      </c>
      <c r="AH1011">
        <f>(EW1011)</f>
        <v/>
      </c>
      <c r="AI1011">
        <f>(EX1011)</f>
        <v/>
      </c>
      <c r="AJ1011">
        <f>(AS1011)</f>
        <v/>
      </c>
      <c r="AK1011" t="n">
        <v>649.8</v>
      </c>
      <c r="AL1011" t="n">
        <v>649.8</v>
      </c>
      <c r="AM1011" t="n">
        <v>0</v>
      </c>
      <c r="AN1011" t="n">
        <v>0</v>
      </c>
      <c r="AO1011" t="n">
        <v>0</v>
      </c>
      <c r="AP1011" t="n">
        <v>0</v>
      </c>
      <c r="AQ1011" t="n">
        <v>0</v>
      </c>
      <c r="AR1011" t="n">
        <v>0</v>
      </c>
      <c r="AS1011" t="n">
        <v>0.05</v>
      </c>
      <c r="AT1011" t="n">
        <v>103</v>
      </c>
      <c r="AU1011" t="n">
        <v>52</v>
      </c>
      <c r="AV1011" t="n">
        <v>1</v>
      </c>
      <c r="AW1011" t="n">
        <v>1</v>
      </c>
      <c r="AZ1011" t="n">
        <v>1</v>
      </c>
      <c r="BA1011" t="n">
        <v>1</v>
      </c>
      <c r="BB1011" t="n">
        <v>1</v>
      </c>
      <c r="BC1011" t="n">
        <v>8.66</v>
      </c>
      <c r="BD1011" t="inlineStr"/>
      <c r="BE1011" t="inlineStr"/>
      <c r="BF1011" t="inlineStr"/>
      <c r="BG1011" t="inlineStr"/>
      <c r="BH1011" t="n">
        <v>3</v>
      </c>
      <c r="BI1011" t="n">
        <v>1</v>
      </c>
      <c r="BJ1011" t="inlineStr">
        <is>
          <t>ТССЦ Московской обл., 507-4171, приказ Минстроя России №675/пр от 28.02.2017 № 258/пр</t>
        </is>
      </c>
      <c r="BM1011" t="n">
        <v>65008</v>
      </c>
      <c r="BN1011" t="n">
        <v>0</v>
      </c>
      <c r="BO1011" t="inlineStr">
        <is>
          <t>507-4171</t>
        </is>
      </c>
      <c r="BP1011" t="n">
        <v>1</v>
      </c>
      <c r="BQ1011" t="n">
        <v>6</v>
      </c>
      <c r="BR1011" t="n">
        <v>0</v>
      </c>
      <c r="BS1011" t="n">
        <v>1</v>
      </c>
      <c r="BT1011" t="n">
        <v>1</v>
      </c>
      <c r="BU1011" t="n">
        <v>1</v>
      </c>
      <c r="BV1011" t="n">
        <v>1</v>
      </c>
      <c r="BW1011" t="n">
        <v>1</v>
      </c>
      <c r="BX1011" t="n">
        <v>1</v>
      </c>
      <c r="BY1011" t="inlineStr"/>
      <c r="BZ1011" t="n">
        <v>103</v>
      </c>
      <c r="CA1011" t="n">
        <v>52</v>
      </c>
      <c r="CB1011" t="inlineStr"/>
      <c r="CE1011" t="n">
        <v>12</v>
      </c>
      <c r="CF1011" t="n">
        <v>0</v>
      </c>
      <c r="CG1011" t="n">
        <v>0</v>
      </c>
      <c r="CM1011" t="n">
        <v>0</v>
      </c>
      <c r="CN1011" t="inlineStr"/>
      <c r="CO1011" t="n">
        <v>0</v>
      </c>
      <c r="CP1011">
        <f>(P1011+Q1011+S1011)</f>
        <v/>
      </c>
      <c r="CQ1011">
        <f>AC1011*BC1011</f>
        <v/>
      </c>
      <c r="CR1011">
        <f>(ROUND((ROUND(((ET1011)*1),0)*BB1011),0)+ROUND((ROUND(((AE1011-(EU1011))*1),0)*BS1011),0))</f>
        <v/>
      </c>
      <c r="CS1011">
        <f>(ROUND((ROUND(((EU1011)*1),0)*BS1011),0)+ROUND((ROUND(((AE1011-(EU1011))*1),0)*BS1011),0))</f>
        <v/>
      </c>
      <c r="CT1011">
        <f>AF1011*BA1011</f>
        <v/>
      </c>
      <c r="CU1011">
        <f>AG1011</f>
        <v/>
      </c>
      <c r="CV1011">
        <f>AH1011</f>
        <v/>
      </c>
      <c r="CW1011">
        <f>AI1011</f>
        <v/>
      </c>
      <c r="CX1011">
        <f>AJ1011</f>
        <v/>
      </c>
      <c r="CY1011">
        <f>(((S1011+R1011)*AT1011)/100)</f>
        <v/>
      </c>
      <c r="CZ1011">
        <f>(((S1011+R1011)*AU1011)/100)</f>
        <v/>
      </c>
      <c r="DC1011" t="inlineStr"/>
      <c r="DD1011" t="inlineStr"/>
      <c r="DE1011" t="inlineStr"/>
      <c r="DF1011" t="inlineStr"/>
      <c r="DG1011" t="inlineStr"/>
      <c r="DH1011" t="inlineStr"/>
      <c r="DI1011" t="inlineStr"/>
      <c r="DJ1011" t="inlineStr"/>
      <c r="DK1011" t="inlineStr"/>
      <c r="DL1011" t="inlineStr"/>
      <c r="DM1011" t="inlineStr"/>
      <c r="DN1011" t="n">
        <v>0</v>
      </c>
      <c r="DO1011" t="n">
        <v>0</v>
      </c>
      <c r="DP1011" t="n">
        <v>1</v>
      </c>
      <c r="DQ1011" t="n">
        <v>1</v>
      </c>
      <c r="DU1011" t="n">
        <v>1010</v>
      </c>
      <c r="DV1011" t="inlineStr">
        <is>
          <t>10 шт.</t>
        </is>
      </c>
      <c r="DW1011" t="inlineStr">
        <is>
          <t>10 шт.</t>
        </is>
      </c>
      <c r="DX1011" t="n">
        <v>10</v>
      </c>
      <c r="DZ1011" t="inlineStr"/>
      <c r="EA1011" t="inlineStr"/>
      <c r="EB1011" t="inlineStr"/>
      <c r="EC1011" t="inlineStr"/>
      <c r="EE1011" t="n">
        <v>78726002</v>
      </c>
      <c r="EF1011" t="n">
        <v>6</v>
      </c>
      <c r="EG1011" t="inlineStr">
        <is>
          <t>Ремонтно-строительные работы</t>
        </is>
      </c>
      <c r="EH1011" t="n">
        <v>99</v>
      </c>
      <c r="EI1011" t="inlineStr">
        <is>
          <t>Внутренние санитарно-технические работы</t>
        </is>
      </c>
      <c r="EJ1011" t="n">
        <v>1</v>
      </c>
      <c r="EK1011" t="n">
        <v>65008</v>
      </c>
      <c r="EL1011" t="inlineStr">
        <is>
          <t>Внутренние санитарнотехнические работы: смена труб, санприборов, запорной арматуры и другое</t>
        </is>
      </c>
      <c r="EM1011" t="inlineStr">
        <is>
          <t>рФЕР-65</t>
        </is>
      </c>
      <c r="EO1011" t="inlineStr"/>
      <c r="EQ1011" t="n">
        <v>0</v>
      </c>
      <c r="ER1011" t="n">
        <v>649.8</v>
      </c>
      <c r="ES1011" t="n">
        <v>649.8</v>
      </c>
      <c r="ET1011" t="n">
        <v>0</v>
      </c>
      <c r="EU1011" t="n">
        <v>0</v>
      </c>
      <c r="EV1011" t="n">
        <v>0</v>
      </c>
      <c r="EW1011" t="n">
        <v>0</v>
      </c>
      <c r="EX1011" t="n">
        <v>0</v>
      </c>
      <c r="FQ1011" t="n">
        <v>0</v>
      </c>
      <c r="FR1011" t="n">
        <v>0</v>
      </c>
      <c r="FS1011" t="n">
        <v>0</v>
      </c>
      <c r="FX1011" t="n">
        <v>103</v>
      </c>
      <c r="FY1011" t="n">
        <v>52</v>
      </c>
      <c r="GA1011" t="inlineStr"/>
      <c r="GD1011" t="n">
        <v>1</v>
      </c>
      <c r="GF1011" t="n">
        <v>1616192171</v>
      </c>
      <c r="GG1011" t="n">
        <v>2</v>
      </c>
      <c r="GH1011" t="n">
        <v>1</v>
      </c>
      <c r="GI1011" t="n">
        <v>2</v>
      </c>
      <c r="GJ1011" t="n">
        <v>0</v>
      </c>
      <c r="GK1011" t="n">
        <v>0</v>
      </c>
      <c r="GL1011">
        <f>ROUND(IF(AND(BH1011=3,BI1011=3,FS1011&lt;&gt;0),P1011,0),0)</f>
        <v/>
      </c>
      <c r="GM1011">
        <f>ROUND(O1011+X1011+Y1011,0)+GX1011</f>
        <v/>
      </c>
      <c r="GN1011">
        <f>IF(OR(BI1011=0,BI1011=1),GM1011-GX1011,0)</f>
        <v/>
      </c>
      <c r="GO1011">
        <f>IF(BI1011=2,GM1011-GX1011,0)</f>
        <v/>
      </c>
      <c r="GP1011">
        <f>IF(BI1011=4,GM1011-GX1011,0)</f>
        <v/>
      </c>
      <c r="GR1011" t="n">
        <v>0</v>
      </c>
      <c r="GS1011" t="n">
        <v>3</v>
      </c>
      <c r="GT1011" t="n">
        <v>0</v>
      </c>
      <c r="GU1011" t="inlineStr"/>
      <c r="GV1011">
        <f>ROUND((GT1011),2)</f>
        <v/>
      </c>
      <c r="GW1011" t="n">
        <v>1</v>
      </c>
      <c r="GX1011">
        <f>ROUND(HC1011*I1011,0)</f>
        <v/>
      </c>
      <c r="HA1011" t="n">
        <v>0</v>
      </c>
      <c r="HB1011" t="n">
        <v>0</v>
      </c>
      <c r="HC1011">
        <f>GV1011*GW1011</f>
        <v/>
      </c>
      <c r="HE1011" t="inlineStr"/>
      <c r="HF1011" t="inlineStr"/>
      <c r="HM1011" t="inlineStr"/>
      <c r="HN1011" t="inlineStr">
        <is>
          <t>Пр/812-099.2-1</t>
        </is>
      </c>
      <c r="HO1011" t="inlineStr">
        <is>
          <t>Пр/774-099.2</t>
        </is>
      </c>
      <c r="HP1011" t="inlineStr">
        <is>
          <t>Внутренние санитарнотехнические работы: смена труб, санприборов, запорной арматуры и другое</t>
        </is>
      </c>
      <c r="HQ1011" t="inlineStr">
        <is>
          <t>Внутренние санитарнотехнические работы: смена труб, санприборов, запорной арматуры и другое</t>
        </is>
      </c>
      <c r="HS1011" t="n">
        <v>0</v>
      </c>
      <c r="IK1011" t="n">
        <v>0</v>
      </c>
    </row>
    <row r="1012">
      <c r="A1012" t="n">
        <v>18</v>
      </c>
      <c r="B1012" t="n">
        <v>0</v>
      </c>
      <c r="C1012" t="n">
        <v>394</v>
      </c>
      <c r="E1012" t="inlineStr">
        <is>
          <t>1,4</t>
        </is>
      </c>
      <c r="F1012" t="inlineStr">
        <is>
          <t>507-5008</t>
        </is>
      </c>
      <c r="G1012" t="inlineStr">
        <is>
          <t>Муфта полипропиленовая соединительная диаметром 25 мм</t>
        </is>
      </c>
      <c r="H1012" t="inlineStr">
        <is>
          <t>10 шт.</t>
        </is>
      </c>
      <c r="I1012">
        <f>I1008*J1012</f>
        <v/>
      </c>
      <c r="J1012" t="n">
        <v>6.666666666666667</v>
      </c>
      <c r="K1012" t="n">
        <v>6.6666667</v>
      </c>
      <c r="O1012">
        <f>ROUND(CP1012,0)</f>
        <v/>
      </c>
      <c r="P1012">
        <f>ROUND(CQ1012*I1012,0)</f>
        <v/>
      </c>
      <c r="Q1012">
        <f>(ROUND((ROUND(((ET1012)*I1012),0)*BB1012),0)+ROUND((ROUND(((AE1012-(EU1012))*I1012),0)*BS1012),0))</f>
        <v/>
      </c>
      <c r="R1012">
        <f>(ROUND((ROUND(((EU1012)*I1012),0)*BS1012),0)+ROUND((ROUND(((AE1012-(EU1012))*I1012),0)*BS1012),0))</f>
        <v/>
      </c>
      <c r="S1012">
        <f>ROUND(CT1012*I1012,0)</f>
        <v/>
      </c>
      <c r="T1012">
        <f>ROUND(CU1012*I1012,0)</f>
        <v/>
      </c>
      <c r="U1012">
        <f>ROUND(CV1012*I1012,7)</f>
        <v/>
      </c>
      <c r="V1012">
        <f>ROUND(CW1012*I1012,7)</f>
        <v/>
      </c>
      <c r="W1012">
        <f>ROUND(CX1012*I1012,0)</f>
        <v/>
      </c>
      <c r="X1012">
        <f>ROUND(CY1012,0)</f>
        <v/>
      </c>
      <c r="Y1012">
        <f>ROUND(CZ1012,0)</f>
        <v/>
      </c>
      <c r="AA1012" t="n">
        <v>78855224</v>
      </c>
      <c r="AB1012">
        <f>ROUND((AC1012+AD1012+AF1012),2)</f>
        <v/>
      </c>
      <c r="AC1012">
        <f>ROUND((ES1012),2)</f>
        <v/>
      </c>
      <c r="AD1012">
        <f>ROUND((((ET1012)-(EU1012))+AE1012),2)</f>
        <v/>
      </c>
      <c r="AE1012">
        <f>ROUND((EU1012),2)</f>
        <v/>
      </c>
      <c r="AF1012">
        <f>ROUND((EV1012),2)</f>
        <v/>
      </c>
      <c r="AG1012">
        <f>ROUND((AP1012),2)</f>
        <v/>
      </c>
      <c r="AH1012">
        <f>(EW1012)</f>
        <v/>
      </c>
      <c r="AI1012">
        <f>(EX1012)</f>
        <v/>
      </c>
      <c r="AJ1012">
        <f>(AS1012)</f>
        <v/>
      </c>
      <c r="AK1012" t="n">
        <v>9.9</v>
      </c>
      <c r="AL1012" t="n">
        <v>9.9</v>
      </c>
      <c r="AM1012" t="n">
        <v>0</v>
      </c>
      <c r="AN1012" t="n">
        <v>0</v>
      </c>
      <c r="AO1012" t="n">
        <v>0</v>
      </c>
      <c r="AP1012" t="n">
        <v>0</v>
      </c>
      <c r="AQ1012" t="n">
        <v>0</v>
      </c>
      <c r="AR1012" t="n">
        <v>0</v>
      </c>
      <c r="AS1012" t="n">
        <v>0.01</v>
      </c>
      <c r="AT1012" t="n">
        <v>103</v>
      </c>
      <c r="AU1012" t="n">
        <v>52</v>
      </c>
      <c r="AV1012" t="n">
        <v>1</v>
      </c>
      <c r="AW1012" t="n">
        <v>1</v>
      </c>
      <c r="AZ1012" t="n">
        <v>1</v>
      </c>
      <c r="BA1012" t="n">
        <v>1</v>
      </c>
      <c r="BB1012" t="n">
        <v>1</v>
      </c>
      <c r="BC1012" t="n">
        <v>7.76</v>
      </c>
      <c r="BD1012" t="inlineStr"/>
      <c r="BE1012" t="inlineStr"/>
      <c r="BF1012" t="inlineStr"/>
      <c r="BG1012" t="inlineStr"/>
      <c r="BH1012" t="n">
        <v>3</v>
      </c>
      <c r="BI1012" t="n">
        <v>1</v>
      </c>
      <c r="BJ1012" t="inlineStr">
        <is>
          <t>ТССЦ Московской обл., 507-5008, приказ Минстроя России №675/пр от 28.02.2017 № 258/пр</t>
        </is>
      </c>
      <c r="BM1012" t="n">
        <v>65008</v>
      </c>
      <c r="BN1012" t="n">
        <v>0</v>
      </c>
      <c r="BO1012" t="inlineStr">
        <is>
          <t>507-5008</t>
        </is>
      </c>
      <c r="BP1012" t="n">
        <v>1</v>
      </c>
      <c r="BQ1012" t="n">
        <v>6</v>
      </c>
      <c r="BR1012" t="n">
        <v>0</v>
      </c>
      <c r="BS1012" t="n">
        <v>1</v>
      </c>
      <c r="BT1012" t="n">
        <v>1</v>
      </c>
      <c r="BU1012" t="n">
        <v>1</v>
      </c>
      <c r="BV1012" t="n">
        <v>1</v>
      </c>
      <c r="BW1012" t="n">
        <v>1</v>
      </c>
      <c r="BX1012" t="n">
        <v>1</v>
      </c>
      <c r="BY1012" t="inlineStr"/>
      <c r="BZ1012" t="n">
        <v>103</v>
      </c>
      <c r="CA1012" t="n">
        <v>52</v>
      </c>
      <c r="CB1012" t="inlineStr"/>
      <c r="CE1012" t="n">
        <v>12</v>
      </c>
      <c r="CF1012" t="n">
        <v>0</v>
      </c>
      <c r="CG1012" t="n">
        <v>0</v>
      </c>
      <c r="CM1012" t="n">
        <v>0</v>
      </c>
      <c r="CN1012" t="inlineStr"/>
      <c r="CO1012" t="n">
        <v>0</v>
      </c>
      <c r="CP1012">
        <f>(P1012+Q1012+S1012)</f>
        <v/>
      </c>
      <c r="CQ1012">
        <f>AC1012*BC1012</f>
        <v/>
      </c>
      <c r="CR1012">
        <f>(ROUND((ROUND(((ET1012)*1),0)*BB1012),0)+ROUND((ROUND(((AE1012-(EU1012))*1),0)*BS1012),0))</f>
        <v/>
      </c>
      <c r="CS1012">
        <f>(ROUND((ROUND(((EU1012)*1),0)*BS1012),0)+ROUND((ROUND(((AE1012-(EU1012))*1),0)*BS1012),0))</f>
        <v/>
      </c>
      <c r="CT1012">
        <f>AF1012*BA1012</f>
        <v/>
      </c>
      <c r="CU1012">
        <f>AG1012</f>
        <v/>
      </c>
      <c r="CV1012">
        <f>AH1012</f>
        <v/>
      </c>
      <c r="CW1012">
        <f>AI1012</f>
        <v/>
      </c>
      <c r="CX1012">
        <f>AJ1012</f>
        <v/>
      </c>
      <c r="CY1012">
        <f>(((S1012+R1012)*AT1012)/100)</f>
        <v/>
      </c>
      <c r="CZ1012">
        <f>(((S1012+R1012)*AU1012)/100)</f>
        <v/>
      </c>
      <c r="DC1012" t="inlineStr"/>
      <c r="DD1012" t="inlineStr"/>
      <c r="DE1012" t="inlineStr"/>
      <c r="DF1012" t="inlineStr"/>
      <c r="DG1012" t="inlineStr"/>
      <c r="DH1012" t="inlineStr"/>
      <c r="DI1012" t="inlineStr"/>
      <c r="DJ1012" t="inlineStr"/>
      <c r="DK1012" t="inlineStr"/>
      <c r="DL1012" t="inlineStr"/>
      <c r="DM1012" t="inlineStr"/>
      <c r="DN1012" t="n">
        <v>0</v>
      </c>
      <c r="DO1012" t="n">
        <v>0</v>
      </c>
      <c r="DP1012" t="n">
        <v>1</v>
      </c>
      <c r="DQ1012" t="n">
        <v>1</v>
      </c>
      <c r="DU1012" t="n">
        <v>1010</v>
      </c>
      <c r="DV1012" t="inlineStr">
        <is>
          <t>10 шт.</t>
        </is>
      </c>
      <c r="DW1012" t="inlineStr">
        <is>
          <t>10 шт.</t>
        </is>
      </c>
      <c r="DX1012" t="n">
        <v>10</v>
      </c>
      <c r="DZ1012" t="inlineStr"/>
      <c r="EA1012" t="inlineStr"/>
      <c r="EB1012" t="inlineStr"/>
      <c r="EC1012" t="inlineStr"/>
      <c r="EE1012" t="n">
        <v>78726002</v>
      </c>
      <c r="EF1012" t="n">
        <v>6</v>
      </c>
      <c r="EG1012" t="inlineStr">
        <is>
          <t>Ремонтно-строительные работы</t>
        </is>
      </c>
      <c r="EH1012" t="n">
        <v>99</v>
      </c>
      <c r="EI1012" t="inlineStr">
        <is>
          <t>Внутренние санитарно-технические работы</t>
        </is>
      </c>
      <c r="EJ1012" t="n">
        <v>1</v>
      </c>
      <c r="EK1012" t="n">
        <v>65008</v>
      </c>
      <c r="EL1012" t="inlineStr">
        <is>
          <t>Внутренние санитарнотехнические работы: смена труб, санприборов, запорной арматуры и другое</t>
        </is>
      </c>
      <c r="EM1012" t="inlineStr">
        <is>
          <t>рФЕР-65</t>
        </is>
      </c>
      <c r="EO1012" t="inlineStr"/>
      <c r="EQ1012" t="n">
        <v>0</v>
      </c>
      <c r="ER1012" t="n">
        <v>9.9</v>
      </c>
      <c r="ES1012" t="n">
        <v>9.9</v>
      </c>
      <c r="ET1012" t="n">
        <v>0</v>
      </c>
      <c r="EU1012" t="n">
        <v>0</v>
      </c>
      <c r="EV1012" t="n">
        <v>0</v>
      </c>
      <c r="EW1012" t="n">
        <v>0</v>
      </c>
      <c r="EX1012" t="n">
        <v>0</v>
      </c>
      <c r="FQ1012" t="n">
        <v>0</v>
      </c>
      <c r="FR1012" t="n">
        <v>0</v>
      </c>
      <c r="FS1012" t="n">
        <v>0</v>
      </c>
      <c r="FX1012" t="n">
        <v>103</v>
      </c>
      <c r="FY1012" t="n">
        <v>52</v>
      </c>
      <c r="GA1012" t="inlineStr"/>
      <c r="GD1012" t="n">
        <v>1</v>
      </c>
      <c r="GF1012" t="n">
        <v>1871529504</v>
      </c>
      <c r="GG1012" t="n">
        <v>2</v>
      </c>
      <c r="GH1012" t="n">
        <v>1</v>
      </c>
      <c r="GI1012" t="n">
        <v>2</v>
      </c>
      <c r="GJ1012" t="n">
        <v>0</v>
      </c>
      <c r="GK1012" t="n">
        <v>0</v>
      </c>
      <c r="GL1012">
        <f>ROUND(IF(AND(BH1012=3,BI1012=3,FS1012&lt;&gt;0),P1012,0),0)</f>
        <v/>
      </c>
      <c r="GM1012">
        <f>ROUND(O1012+X1012+Y1012,0)+GX1012</f>
        <v/>
      </c>
      <c r="GN1012">
        <f>IF(OR(BI1012=0,BI1012=1),GM1012-GX1012,0)</f>
        <v/>
      </c>
      <c r="GO1012">
        <f>IF(BI1012=2,GM1012-GX1012,0)</f>
        <v/>
      </c>
      <c r="GP1012">
        <f>IF(BI1012=4,GM1012-GX1012,0)</f>
        <v/>
      </c>
      <c r="GR1012" t="n">
        <v>0</v>
      </c>
      <c r="GS1012" t="n">
        <v>3</v>
      </c>
      <c r="GT1012" t="n">
        <v>0</v>
      </c>
      <c r="GU1012" t="inlineStr"/>
      <c r="GV1012">
        <f>ROUND((GT1012),2)</f>
        <v/>
      </c>
      <c r="GW1012" t="n">
        <v>1</v>
      </c>
      <c r="GX1012">
        <f>ROUND(HC1012*I1012,0)</f>
        <v/>
      </c>
      <c r="HA1012" t="n">
        <v>0</v>
      </c>
      <c r="HB1012" t="n">
        <v>0</v>
      </c>
      <c r="HC1012">
        <f>GV1012*GW1012</f>
        <v/>
      </c>
      <c r="HE1012" t="inlineStr"/>
      <c r="HF1012" t="inlineStr"/>
      <c r="HM1012" t="inlineStr"/>
      <c r="HN1012" t="inlineStr">
        <is>
          <t>Пр/812-099.2-1</t>
        </is>
      </c>
      <c r="HO1012" t="inlineStr">
        <is>
          <t>Пр/774-099.2</t>
        </is>
      </c>
      <c r="HP1012" t="inlineStr">
        <is>
          <t>Внутренние санитарнотехнические работы: смена труб, санприборов, запорной арматуры и другое</t>
        </is>
      </c>
      <c r="HQ1012" t="inlineStr">
        <is>
          <t>Внутренние санитарнотехнические работы: смена труб, санприборов, запорной арматуры и другое</t>
        </is>
      </c>
      <c r="HS1012" t="n">
        <v>0</v>
      </c>
      <c r="IK1012" t="n">
        <v>0</v>
      </c>
    </row>
    <row r="1013">
      <c r="A1013" t="n">
        <v>17</v>
      </c>
      <c r="B1013" t="n">
        <v>0</v>
      </c>
      <c r="C1013">
        <f>ROW(SmtRes!A405)</f>
        <v/>
      </c>
      <c r="D1013">
        <f>ROW(EtalonRes!A390)</f>
        <v/>
      </c>
      <c r="E1013" t="inlineStr">
        <is>
          <t>2</t>
        </is>
      </c>
      <c r="F1013" t="inlineStr">
        <is>
          <t>65-15-6</t>
        </is>
      </c>
      <c r="G1013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20 мм</t>
        </is>
      </c>
      <c r="H1013" t="inlineStr">
        <is>
          <t>100 м трубопровода</t>
        </is>
      </c>
      <c r="I1013">
        <f>ROUND(ROUND(1/100,4),7)</f>
        <v/>
      </c>
      <c r="J1013" t="n">
        <v>0</v>
      </c>
      <c r="K1013">
        <f>ROUND(ROUND(1/100,4),7)</f>
        <v/>
      </c>
      <c r="O1013">
        <f>ROUND(CP1013,0)</f>
        <v/>
      </c>
      <c r="P1013">
        <f>ROUND(CQ1013*I1013,0)</f>
        <v/>
      </c>
      <c r="Q1013">
        <f>(ROUND((ROUND(((ET1013)*I1013),0)*BB1013),0)+ROUND((ROUND(((AE1013-(EU1013))*I1013),0)*BS1013),0))</f>
        <v/>
      </c>
      <c r="R1013">
        <f>(ROUND((ROUND(((EU1013)*I1013),0)*BS1013),0)+ROUND((ROUND(((AE1013-(EU1013))*I1013),0)*BS1013),0))</f>
        <v/>
      </c>
      <c r="S1013">
        <f>ROUND(CT1013*I1013,0)</f>
        <v/>
      </c>
      <c r="T1013">
        <f>ROUND(CU1013*I1013,0)</f>
        <v/>
      </c>
      <c r="U1013">
        <f>ROUND(CV1013*I1013,7)</f>
        <v/>
      </c>
      <c r="V1013">
        <f>ROUND(CW1013*I1013,7)</f>
        <v/>
      </c>
      <c r="W1013">
        <f>ROUND(CX1013*I1013,0)</f>
        <v/>
      </c>
      <c r="X1013">
        <f>ROUND(CY1013,0)</f>
        <v/>
      </c>
      <c r="Y1013">
        <f>ROUND(CZ1013,0)</f>
        <v/>
      </c>
      <c r="AA1013" t="n">
        <v>78855224</v>
      </c>
      <c r="AB1013">
        <f>ROUND((AC1013+AD1013+AF1013),2)</f>
        <v/>
      </c>
      <c r="AC1013">
        <f>ROUND((ES1013),2)</f>
        <v/>
      </c>
      <c r="AD1013">
        <f>ROUND((((ET1013)-(EU1013))+AE1013),2)</f>
        <v/>
      </c>
      <c r="AE1013">
        <f>ROUND((EU1013),2)</f>
        <v/>
      </c>
      <c r="AF1013">
        <f>ROUND((EV1013),2)</f>
        <v/>
      </c>
      <c r="AG1013">
        <f>ROUND((AP1013),2)</f>
        <v/>
      </c>
      <c r="AH1013">
        <f>(EW1013)</f>
        <v/>
      </c>
      <c r="AI1013">
        <f>(EX1013)</f>
        <v/>
      </c>
      <c r="AJ1013">
        <f>(AS1013)</f>
        <v/>
      </c>
      <c r="AK1013" t="n">
        <v>3927.13</v>
      </c>
      <c r="AL1013" t="n">
        <v>2189.21</v>
      </c>
      <c r="AM1013" t="n">
        <v>64.04000000000001</v>
      </c>
      <c r="AN1013" t="n">
        <v>0</v>
      </c>
      <c r="AO1013" t="n">
        <v>1673.88</v>
      </c>
      <c r="AP1013" t="n">
        <v>0</v>
      </c>
      <c r="AQ1013" t="n">
        <v>174</v>
      </c>
      <c r="AR1013" t="n">
        <v>0</v>
      </c>
      <c r="AS1013" t="n">
        <v>0</v>
      </c>
      <c r="AT1013" t="n">
        <v>103</v>
      </c>
      <c r="AU1013" t="n">
        <v>52</v>
      </c>
      <c r="AV1013" t="n">
        <v>1</v>
      </c>
      <c r="AW1013" t="n">
        <v>1</v>
      </c>
      <c r="AZ1013" t="n">
        <v>1</v>
      </c>
      <c r="BA1013" t="n">
        <v>52.25</v>
      </c>
      <c r="BB1013" t="n">
        <v>21.39</v>
      </c>
      <c r="BC1013" t="n">
        <v>7.21</v>
      </c>
      <c r="BD1013" t="inlineStr"/>
      <c r="BE1013" t="inlineStr"/>
      <c r="BF1013" t="inlineStr"/>
      <c r="BG1013" t="inlineStr"/>
      <c r="BH1013" t="n">
        <v>0</v>
      </c>
      <c r="BI1013" t="n">
        <v>1</v>
      </c>
      <c r="BJ1013" t="inlineStr">
        <is>
          <t>ТЕРр Московской обл., 65-15-6, приказ Минстроя России №675/пр от 28.02.2017 № 263/пр</t>
        </is>
      </c>
      <c r="BM1013" t="n">
        <v>65008</v>
      </c>
      <c r="BN1013" t="n">
        <v>0</v>
      </c>
      <c r="BO1013" t="inlineStr">
        <is>
          <t>65-15-6</t>
        </is>
      </c>
      <c r="BP1013" t="n">
        <v>1</v>
      </c>
      <c r="BQ1013" t="n">
        <v>6</v>
      </c>
      <c r="BR1013" t="n">
        <v>0</v>
      </c>
      <c r="BS1013" t="n">
        <v>52.25</v>
      </c>
      <c r="BT1013" t="n">
        <v>1</v>
      </c>
      <c r="BU1013" t="n">
        <v>1</v>
      </c>
      <c r="BV1013" t="n">
        <v>1</v>
      </c>
      <c r="BW1013" t="n">
        <v>1</v>
      </c>
      <c r="BX1013" t="n">
        <v>1</v>
      </c>
      <c r="BY1013" t="inlineStr"/>
      <c r="BZ1013" t="n">
        <v>103</v>
      </c>
      <c r="CA1013" t="n">
        <v>52</v>
      </c>
      <c r="CB1013" t="inlineStr"/>
      <c r="CE1013" t="n">
        <v>12</v>
      </c>
      <c r="CF1013" t="n">
        <v>0</v>
      </c>
      <c r="CG1013" t="n">
        <v>0</v>
      </c>
      <c r="CM1013" t="n">
        <v>0</v>
      </c>
      <c r="CN1013" t="inlineStr"/>
      <c r="CO1013" t="n">
        <v>0</v>
      </c>
      <c r="CP1013">
        <f>(P1013+Q1013+S1013)</f>
        <v/>
      </c>
      <c r="CQ1013">
        <f>AC1013*BC1013</f>
        <v/>
      </c>
      <c r="CR1013">
        <f>(ROUND((ROUND(((ET1013)*1),0)*BB1013),0)+ROUND((ROUND(((AE1013-(EU1013))*1),0)*BS1013),0))</f>
        <v/>
      </c>
      <c r="CS1013">
        <f>(ROUND((ROUND(((EU1013)*1),0)*BS1013),0)+ROUND((ROUND(((AE1013-(EU1013))*1),0)*BS1013),0))</f>
        <v/>
      </c>
      <c r="CT1013">
        <f>AF1013*BA1013</f>
        <v/>
      </c>
      <c r="CU1013">
        <f>AG1013</f>
        <v/>
      </c>
      <c r="CV1013">
        <f>AH1013</f>
        <v/>
      </c>
      <c r="CW1013">
        <f>AI1013</f>
        <v/>
      </c>
      <c r="CX1013">
        <f>AJ1013</f>
        <v/>
      </c>
      <c r="CY1013">
        <f>(((S1013+R1013)*AT1013)/100)</f>
        <v/>
      </c>
      <c r="CZ1013">
        <f>(((S1013+R1013)*AU1013)/100)</f>
        <v/>
      </c>
      <c r="DC1013" t="inlineStr"/>
      <c r="DD1013" t="inlineStr"/>
      <c r="DE1013" t="inlineStr"/>
      <c r="DF1013" t="inlineStr"/>
      <c r="DG1013" t="inlineStr"/>
      <c r="DH1013" t="inlineStr"/>
      <c r="DI1013" t="inlineStr"/>
      <c r="DJ1013" t="inlineStr"/>
      <c r="DK1013" t="inlineStr"/>
      <c r="DL1013" t="inlineStr"/>
      <c r="DM1013" t="inlineStr"/>
      <c r="DN1013" t="n">
        <v>0</v>
      </c>
      <c r="DO1013" t="n">
        <v>0</v>
      </c>
      <c r="DP1013" t="n">
        <v>1</v>
      </c>
      <c r="DQ1013" t="n">
        <v>1</v>
      </c>
      <c r="DU1013" t="n">
        <v>1013</v>
      </c>
      <c r="DV1013" t="inlineStr">
        <is>
          <t>100 м трубопровода</t>
        </is>
      </c>
      <c r="DW1013" t="inlineStr">
        <is>
          <t>100 м трубопровода</t>
        </is>
      </c>
      <c r="DX1013" t="n">
        <v>1</v>
      </c>
      <c r="DZ1013" t="inlineStr"/>
      <c r="EA1013" t="inlineStr"/>
      <c r="EB1013" t="inlineStr"/>
      <c r="EC1013" t="inlineStr"/>
      <c r="EE1013" t="n">
        <v>78726002</v>
      </c>
      <c r="EF1013" t="n">
        <v>6</v>
      </c>
      <c r="EG1013" t="inlineStr">
        <is>
          <t>Ремонтно-строительные работы</t>
        </is>
      </c>
      <c r="EH1013" t="n">
        <v>99</v>
      </c>
      <c r="EI1013" t="inlineStr">
        <is>
          <t>Внутренние санитарно-технические работы</t>
        </is>
      </c>
      <c r="EJ1013" t="n">
        <v>1</v>
      </c>
      <c r="EK1013" t="n">
        <v>65008</v>
      </c>
      <c r="EL1013" t="inlineStr">
        <is>
          <t>Внутренние санитарнотехнические работы: смена труб, санприборов, запорной арматуры и другое</t>
        </is>
      </c>
      <c r="EM1013" t="inlineStr">
        <is>
          <t>рФЕР-65</t>
        </is>
      </c>
      <c r="EO1013" t="inlineStr"/>
      <c r="EQ1013" t="n">
        <v>0</v>
      </c>
      <c r="ER1013" t="n">
        <v>3927.13</v>
      </c>
      <c r="ES1013" t="n">
        <v>2189.21</v>
      </c>
      <c r="ET1013" t="n">
        <v>64.04000000000001</v>
      </c>
      <c r="EU1013" t="n">
        <v>0</v>
      </c>
      <c r="EV1013" t="n">
        <v>1673.88</v>
      </c>
      <c r="EW1013" t="n">
        <v>174</v>
      </c>
      <c r="EX1013" t="n">
        <v>0</v>
      </c>
      <c r="EY1013" t="n">
        <v>0</v>
      </c>
      <c r="FQ1013" t="n">
        <v>0</v>
      </c>
      <c r="FR1013" t="n">
        <v>0</v>
      </c>
      <c r="FS1013" t="n">
        <v>0</v>
      </c>
      <c r="FX1013" t="n">
        <v>103</v>
      </c>
      <c r="FY1013" t="n">
        <v>52</v>
      </c>
      <c r="GA1013" t="inlineStr"/>
      <c r="GD1013" t="n">
        <v>1</v>
      </c>
      <c r="GF1013" t="n">
        <v>665160899</v>
      </c>
      <c r="GG1013" t="n">
        <v>2</v>
      </c>
      <c r="GH1013" t="n">
        <v>1</v>
      </c>
      <c r="GI1013" t="n">
        <v>2</v>
      </c>
      <c r="GJ1013" t="n">
        <v>0</v>
      </c>
      <c r="GK1013" t="n">
        <v>0</v>
      </c>
      <c r="GL1013">
        <f>ROUND(IF(AND(BH1013=3,BI1013=3,FS1013&lt;&gt;0),P1013,0),0)</f>
        <v/>
      </c>
      <c r="GM1013">
        <f>ROUND(O1013+X1013+Y1013,0)+GX1013</f>
        <v/>
      </c>
      <c r="GN1013">
        <f>IF(OR(BI1013=0,BI1013=1),GM1013-GX1013,0)</f>
        <v/>
      </c>
      <c r="GO1013">
        <f>IF(BI1013=2,GM1013-GX1013,0)</f>
        <v/>
      </c>
      <c r="GP1013">
        <f>IF(BI1013=4,GM1013-GX1013,0)</f>
        <v/>
      </c>
      <c r="GR1013" t="n">
        <v>0</v>
      </c>
      <c r="GS1013" t="n">
        <v>3</v>
      </c>
      <c r="GT1013" t="n">
        <v>0</v>
      </c>
      <c r="GU1013" t="inlineStr"/>
      <c r="GV1013">
        <f>ROUND((GT1013),2)</f>
        <v/>
      </c>
      <c r="GW1013" t="n">
        <v>1</v>
      </c>
      <c r="GX1013">
        <f>ROUND(HC1013*I1013,0)</f>
        <v/>
      </c>
      <c r="HA1013" t="n">
        <v>0</v>
      </c>
      <c r="HB1013" t="n">
        <v>0</v>
      </c>
      <c r="HC1013">
        <f>GV1013*GW1013</f>
        <v/>
      </c>
      <c r="HE1013" t="inlineStr"/>
      <c r="HF1013" t="inlineStr"/>
      <c r="HM1013" t="inlineStr"/>
      <c r="HN1013" t="inlineStr">
        <is>
          <t>Пр/812-099.2-1</t>
        </is>
      </c>
      <c r="HO1013" t="inlineStr">
        <is>
          <t>Пр/774-099.2</t>
        </is>
      </c>
      <c r="HP1013" t="inlineStr">
        <is>
          <t>Внутренние санитарнотехнические работы: смена труб, санприборов, запорной арматуры и другое</t>
        </is>
      </c>
      <c r="HQ1013" t="inlineStr">
        <is>
          <t>Внутренние санитарнотехнические работы: смена труб, санприборов, запорной арматуры и другое</t>
        </is>
      </c>
      <c r="HS1013" t="n">
        <v>0</v>
      </c>
      <c r="IK1013" t="n">
        <v>0</v>
      </c>
    </row>
    <row r="1014">
      <c r="A1014" t="n">
        <v>18</v>
      </c>
      <c r="B1014" t="n">
        <v>0</v>
      </c>
      <c r="C1014" t="n">
        <v>405</v>
      </c>
      <c r="E1014" t="inlineStr">
        <is>
          <t>2,1</t>
        </is>
      </c>
      <c r="F1014" t="inlineStr">
        <is>
          <t>507-5007</t>
        </is>
      </c>
      <c r="G1014" t="inlineStr">
        <is>
          <t>Муфта полипропиленовая соединительная диаметром 20 мм</t>
        </is>
      </c>
      <c r="H1014" t="inlineStr">
        <is>
          <t>10 шт.</t>
        </is>
      </c>
      <c r="I1014">
        <f>I1013*J1014</f>
        <v/>
      </c>
      <c r="J1014" t="n">
        <v>10</v>
      </c>
      <c r="K1014" t="n">
        <v>10</v>
      </c>
      <c r="O1014">
        <f>ROUND(CP1014,0)</f>
        <v/>
      </c>
      <c r="P1014">
        <f>ROUND(CQ1014*I1014,0)</f>
        <v/>
      </c>
      <c r="Q1014">
        <f>(ROUND((ROUND(((ET1014)*I1014),0)*BB1014),0)+ROUND((ROUND(((AE1014-(EU1014))*I1014),0)*BS1014),0))</f>
        <v/>
      </c>
      <c r="R1014">
        <f>(ROUND((ROUND(((EU1014)*I1014),0)*BS1014),0)+ROUND((ROUND(((AE1014-(EU1014))*I1014),0)*BS1014),0))</f>
        <v/>
      </c>
      <c r="S1014">
        <f>ROUND(CT1014*I1014,0)</f>
        <v/>
      </c>
      <c r="T1014">
        <f>ROUND(CU1014*I1014,0)</f>
        <v/>
      </c>
      <c r="U1014">
        <f>ROUND(CV1014*I1014,7)</f>
        <v/>
      </c>
      <c r="V1014">
        <f>ROUND(CW1014*I1014,7)</f>
        <v/>
      </c>
      <c r="W1014">
        <f>ROUND(CX1014*I1014,0)</f>
        <v/>
      </c>
      <c r="X1014">
        <f>ROUND(CY1014,0)</f>
        <v/>
      </c>
      <c r="Y1014">
        <f>ROUND(CZ1014,0)</f>
        <v/>
      </c>
      <c r="AA1014" t="n">
        <v>78855224</v>
      </c>
      <c r="AB1014">
        <f>ROUND((AC1014+AD1014+AF1014),2)</f>
        <v/>
      </c>
      <c r="AC1014">
        <f>ROUND((ES1014),2)</f>
        <v/>
      </c>
      <c r="AD1014">
        <f>ROUND((((ET1014)-(EU1014))+AE1014),2)</f>
        <v/>
      </c>
      <c r="AE1014">
        <f>ROUND((EU1014),2)</f>
        <v/>
      </c>
      <c r="AF1014">
        <f>ROUND((EV1014),2)</f>
        <v/>
      </c>
      <c r="AG1014">
        <f>ROUND((AP1014),2)</f>
        <v/>
      </c>
      <c r="AH1014">
        <f>(EW1014)</f>
        <v/>
      </c>
      <c r="AI1014">
        <f>(EX1014)</f>
        <v/>
      </c>
      <c r="AJ1014">
        <f>(AS1014)</f>
        <v/>
      </c>
      <c r="AK1014" t="n">
        <v>7</v>
      </c>
      <c r="AL1014" t="n">
        <v>7</v>
      </c>
      <c r="AM1014" t="n">
        <v>0</v>
      </c>
      <c r="AN1014" t="n">
        <v>0</v>
      </c>
      <c r="AO1014" t="n">
        <v>0</v>
      </c>
      <c r="AP1014" t="n">
        <v>0</v>
      </c>
      <c r="AQ1014" t="n">
        <v>0</v>
      </c>
      <c r="AR1014" t="n">
        <v>0</v>
      </c>
      <c r="AS1014" t="n">
        <v>0.01</v>
      </c>
      <c r="AT1014" t="n">
        <v>103</v>
      </c>
      <c r="AU1014" t="n">
        <v>52</v>
      </c>
      <c r="AV1014" t="n">
        <v>1</v>
      </c>
      <c r="AW1014" t="n">
        <v>1</v>
      </c>
      <c r="AZ1014" t="n">
        <v>1</v>
      </c>
      <c r="BA1014" t="n">
        <v>1</v>
      </c>
      <c r="BB1014" t="n">
        <v>1</v>
      </c>
      <c r="BC1014" t="n">
        <v>6.1</v>
      </c>
      <c r="BD1014" t="inlineStr"/>
      <c r="BE1014" t="inlineStr"/>
      <c r="BF1014" t="inlineStr"/>
      <c r="BG1014" t="inlineStr"/>
      <c r="BH1014" t="n">
        <v>3</v>
      </c>
      <c r="BI1014" t="n">
        <v>1</v>
      </c>
      <c r="BJ1014" t="inlineStr">
        <is>
          <t>ТССЦ Московской обл., 507-5007, приказ Минстроя России №675/пр от 28.02.2017 № 258/пр</t>
        </is>
      </c>
      <c r="BM1014" t="n">
        <v>65008</v>
      </c>
      <c r="BN1014" t="n">
        <v>0</v>
      </c>
      <c r="BO1014" t="inlineStr">
        <is>
          <t>507-5007</t>
        </is>
      </c>
      <c r="BP1014" t="n">
        <v>1</v>
      </c>
      <c r="BQ1014" t="n">
        <v>6</v>
      </c>
      <c r="BR1014" t="n">
        <v>0</v>
      </c>
      <c r="BS1014" t="n">
        <v>1</v>
      </c>
      <c r="BT1014" t="n">
        <v>1</v>
      </c>
      <c r="BU1014" t="n">
        <v>1</v>
      </c>
      <c r="BV1014" t="n">
        <v>1</v>
      </c>
      <c r="BW1014" t="n">
        <v>1</v>
      </c>
      <c r="BX1014" t="n">
        <v>1</v>
      </c>
      <c r="BY1014" t="inlineStr"/>
      <c r="BZ1014" t="n">
        <v>103</v>
      </c>
      <c r="CA1014" t="n">
        <v>52</v>
      </c>
      <c r="CB1014" t="inlineStr"/>
      <c r="CE1014" t="n">
        <v>12</v>
      </c>
      <c r="CF1014" t="n">
        <v>0</v>
      </c>
      <c r="CG1014" t="n">
        <v>0</v>
      </c>
      <c r="CM1014" t="n">
        <v>0</v>
      </c>
      <c r="CN1014" t="inlineStr"/>
      <c r="CO1014" t="n">
        <v>0</v>
      </c>
      <c r="CP1014">
        <f>(P1014+Q1014+S1014)</f>
        <v/>
      </c>
      <c r="CQ1014">
        <f>AC1014*BC1014</f>
        <v/>
      </c>
      <c r="CR1014">
        <f>(ROUND((ROUND(((ET1014)*1),0)*BB1014),0)+ROUND((ROUND(((AE1014-(EU1014))*1),0)*BS1014),0))</f>
        <v/>
      </c>
      <c r="CS1014">
        <f>(ROUND((ROUND(((EU1014)*1),0)*BS1014),0)+ROUND((ROUND(((AE1014-(EU1014))*1),0)*BS1014),0))</f>
        <v/>
      </c>
      <c r="CT1014">
        <f>AF1014*BA1014</f>
        <v/>
      </c>
      <c r="CU1014">
        <f>AG1014</f>
        <v/>
      </c>
      <c r="CV1014">
        <f>AH1014</f>
        <v/>
      </c>
      <c r="CW1014">
        <f>AI1014</f>
        <v/>
      </c>
      <c r="CX1014">
        <f>AJ1014</f>
        <v/>
      </c>
      <c r="CY1014">
        <f>(((S1014+R1014)*AT1014)/100)</f>
        <v/>
      </c>
      <c r="CZ1014">
        <f>(((S1014+R1014)*AU1014)/100)</f>
        <v/>
      </c>
      <c r="DC1014" t="inlineStr"/>
      <c r="DD1014" t="inlineStr"/>
      <c r="DE1014" t="inlineStr"/>
      <c r="DF1014" t="inlineStr"/>
      <c r="DG1014" t="inlineStr"/>
      <c r="DH1014" t="inlineStr"/>
      <c r="DI1014" t="inlineStr"/>
      <c r="DJ1014" t="inlineStr"/>
      <c r="DK1014" t="inlineStr"/>
      <c r="DL1014" t="inlineStr"/>
      <c r="DM1014" t="inlineStr"/>
      <c r="DN1014" t="n">
        <v>0</v>
      </c>
      <c r="DO1014" t="n">
        <v>0</v>
      </c>
      <c r="DP1014" t="n">
        <v>1</v>
      </c>
      <c r="DQ1014" t="n">
        <v>1</v>
      </c>
      <c r="DU1014" t="n">
        <v>1010</v>
      </c>
      <c r="DV1014" t="inlineStr">
        <is>
          <t>10 шт.</t>
        </is>
      </c>
      <c r="DW1014" t="inlineStr">
        <is>
          <t>10 шт.</t>
        </is>
      </c>
      <c r="DX1014" t="n">
        <v>10</v>
      </c>
      <c r="DZ1014" t="inlineStr"/>
      <c r="EA1014" t="inlineStr"/>
      <c r="EB1014" t="inlineStr"/>
      <c r="EC1014" t="inlineStr"/>
      <c r="EE1014" t="n">
        <v>78726002</v>
      </c>
      <c r="EF1014" t="n">
        <v>6</v>
      </c>
      <c r="EG1014" t="inlineStr">
        <is>
          <t>Ремонтно-строительные работы</t>
        </is>
      </c>
      <c r="EH1014" t="n">
        <v>99</v>
      </c>
      <c r="EI1014" t="inlineStr">
        <is>
          <t>Внутренние санитарно-технические работы</t>
        </is>
      </c>
      <c r="EJ1014" t="n">
        <v>1</v>
      </c>
      <c r="EK1014" t="n">
        <v>65008</v>
      </c>
      <c r="EL1014" t="inlineStr">
        <is>
          <t>Внутренние санитарнотехнические работы: смена труб, санприборов, запорной арматуры и другое</t>
        </is>
      </c>
      <c r="EM1014" t="inlineStr">
        <is>
          <t>рФЕР-65</t>
        </is>
      </c>
      <c r="EO1014" t="inlineStr"/>
      <c r="EQ1014" t="n">
        <v>0</v>
      </c>
      <c r="ER1014" t="n">
        <v>7</v>
      </c>
      <c r="ES1014" t="n">
        <v>7</v>
      </c>
      <c r="ET1014" t="n">
        <v>0</v>
      </c>
      <c r="EU1014" t="n">
        <v>0</v>
      </c>
      <c r="EV1014" t="n">
        <v>0</v>
      </c>
      <c r="EW1014" t="n">
        <v>0</v>
      </c>
      <c r="EX1014" t="n">
        <v>0</v>
      </c>
      <c r="FQ1014" t="n">
        <v>0</v>
      </c>
      <c r="FR1014" t="n">
        <v>0</v>
      </c>
      <c r="FS1014" t="n">
        <v>0</v>
      </c>
      <c r="FX1014" t="n">
        <v>103</v>
      </c>
      <c r="FY1014" t="n">
        <v>52</v>
      </c>
      <c r="GA1014" t="inlineStr"/>
      <c r="GD1014" t="n">
        <v>1</v>
      </c>
      <c r="GF1014" t="n">
        <v>-793832491</v>
      </c>
      <c r="GG1014" t="n">
        <v>2</v>
      </c>
      <c r="GH1014" t="n">
        <v>1</v>
      </c>
      <c r="GI1014" t="n">
        <v>2</v>
      </c>
      <c r="GJ1014" t="n">
        <v>0</v>
      </c>
      <c r="GK1014" t="n">
        <v>0</v>
      </c>
      <c r="GL1014">
        <f>ROUND(IF(AND(BH1014=3,BI1014=3,FS1014&lt;&gt;0),P1014,0),0)</f>
        <v/>
      </c>
      <c r="GM1014">
        <f>ROUND(O1014+X1014+Y1014,0)+GX1014</f>
        <v/>
      </c>
      <c r="GN1014">
        <f>IF(OR(BI1014=0,BI1014=1),GM1014-GX1014,0)</f>
        <v/>
      </c>
      <c r="GO1014">
        <f>IF(BI1014=2,GM1014-GX1014,0)</f>
        <v/>
      </c>
      <c r="GP1014">
        <f>IF(BI1014=4,GM1014-GX1014,0)</f>
        <v/>
      </c>
      <c r="GR1014" t="n">
        <v>0</v>
      </c>
      <c r="GS1014" t="n">
        <v>3</v>
      </c>
      <c r="GT1014" t="n">
        <v>0</v>
      </c>
      <c r="GU1014" t="inlineStr"/>
      <c r="GV1014">
        <f>ROUND((GT1014),2)</f>
        <v/>
      </c>
      <c r="GW1014" t="n">
        <v>1</v>
      </c>
      <c r="GX1014">
        <f>ROUND(HC1014*I1014,0)</f>
        <v/>
      </c>
      <c r="HA1014" t="n">
        <v>0</v>
      </c>
      <c r="HB1014" t="n">
        <v>0</v>
      </c>
      <c r="HC1014">
        <f>GV1014*GW1014</f>
        <v/>
      </c>
      <c r="HE1014" t="inlineStr"/>
      <c r="HF1014" t="inlineStr"/>
      <c r="HM1014" t="inlineStr"/>
      <c r="HN1014" t="inlineStr">
        <is>
          <t>Пр/812-099.2-1</t>
        </is>
      </c>
      <c r="HO1014" t="inlineStr">
        <is>
          <t>Пр/774-099.2</t>
        </is>
      </c>
      <c r="HP1014" t="inlineStr">
        <is>
          <t>Внутренние санитарнотехнические работы: смена труб, санприборов, запорной арматуры и другое</t>
        </is>
      </c>
      <c r="HQ1014" t="inlineStr">
        <is>
          <t>Внутренние санитарнотехнические работы: смена труб, санприборов, запорной арматуры и другое</t>
        </is>
      </c>
      <c r="HS1014" t="n">
        <v>0</v>
      </c>
      <c r="IK1014" t="n">
        <v>0</v>
      </c>
    </row>
    <row r="1015"/>
    <row r="1016">
      <c r="A1016" s="358" t="n">
        <v>51</v>
      </c>
      <c r="B1016" s="358">
        <f>B1004</f>
        <v/>
      </c>
      <c r="C1016" s="358">
        <f>A1004</f>
        <v/>
      </c>
      <c r="D1016" s="358">
        <f>ROW(A1004)</f>
        <v/>
      </c>
      <c r="E1016" s="358" t="n"/>
      <c r="F1016" s="358">
        <f>IF(F1004&lt;&gt;"",F1004,"")</f>
        <v/>
      </c>
      <c r="G1016" s="358">
        <f>IF(G1004&lt;&gt;"",G1004,"")</f>
        <v/>
      </c>
      <c r="H1016" s="358" t="n">
        <v>0</v>
      </c>
      <c r="I1016" s="358" t="n"/>
      <c r="J1016" s="358" t="n"/>
      <c r="K1016" s="358" t="n"/>
      <c r="L1016" s="358" t="n"/>
      <c r="M1016" s="358" t="n"/>
      <c r="N1016" s="358" t="n"/>
      <c r="O1016" s="358" t="n">
        <v>0</v>
      </c>
      <c r="P1016" s="358" t="n">
        <v>0</v>
      </c>
      <c r="Q1016" s="358" t="n">
        <v>0</v>
      </c>
      <c r="R1016" s="358" t="n">
        <v>0</v>
      </c>
      <c r="S1016" s="358" t="n">
        <v>0</v>
      </c>
      <c r="T1016" s="358" t="n">
        <v>0</v>
      </c>
      <c r="U1016" s="358" t="n">
        <v>0</v>
      </c>
      <c r="V1016" s="358" t="n">
        <v>0</v>
      </c>
      <c r="W1016" s="358" t="n">
        <v>0</v>
      </c>
      <c r="X1016" s="358" t="n">
        <v>0</v>
      </c>
      <c r="Y1016" s="358" t="n">
        <v>0</v>
      </c>
      <c r="Z1016" s="358" t="n"/>
      <c r="AA1016" s="358" t="n"/>
      <c r="AB1016" s="358" t="n"/>
      <c r="AC1016" s="358" t="n"/>
      <c r="AD1016" s="358" t="n"/>
      <c r="AE1016" s="358" t="n"/>
      <c r="AF1016" s="358" t="n"/>
      <c r="AG1016" s="358" t="n"/>
      <c r="AH1016" s="358" t="n"/>
      <c r="AI1016" s="358" t="n"/>
      <c r="AJ1016" s="358" t="n"/>
      <c r="AK1016" s="358" t="n"/>
      <c r="AL1016" s="358" t="n"/>
      <c r="AM1016" s="358" t="n"/>
      <c r="AN1016" s="358" t="n"/>
      <c r="AO1016" s="358">
        <f>ROUND(BX1016,0)</f>
        <v/>
      </c>
      <c r="AP1016" s="358">
        <f>ROUND(BY1016,0)</f>
        <v/>
      </c>
      <c r="AQ1016" s="358">
        <f>ROUND(BZ1016,0)</f>
        <v/>
      </c>
      <c r="AR1016" s="358">
        <f>ROUND(CA1016,0)</f>
        <v/>
      </c>
      <c r="AS1016" s="358">
        <f>ROUND(CB1016,0)</f>
        <v/>
      </c>
      <c r="AT1016" s="358">
        <f>ROUND(CC1016,0)</f>
        <v/>
      </c>
      <c r="AU1016" s="358">
        <f>ROUND(CD1016,0)</f>
        <v/>
      </c>
      <c r="AV1016" s="358">
        <f>ROUND(CE1016,0)</f>
        <v/>
      </c>
      <c r="AW1016" s="358">
        <f>ROUND(CF1016,0)</f>
        <v/>
      </c>
      <c r="AX1016" s="358">
        <f>ROUND(CG1016,0)</f>
        <v/>
      </c>
      <c r="AY1016" s="358">
        <f>ROUND(CH1016,0)</f>
        <v/>
      </c>
      <c r="AZ1016" s="358">
        <f>ROUND(CI1016,0)</f>
        <v/>
      </c>
      <c r="BA1016" s="358">
        <f>ROUND(CJ1016,0)</f>
        <v/>
      </c>
      <c r="BB1016" s="358">
        <f>ROUND(CK1016,0)</f>
        <v/>
      </c>
      <c r="BC1016" s="358">
        <f>ROUND(CL1016,0)</f>
        <v/>
      </c>
      <c r="BD1016" s="358">
        <f>ROUND(CM1016,0)</f>
        <v/>
      </c>
      <c r="BE1016" s="358" t="n"/>
      <c r="BF1016" s="358" t="n"/>
      <c r="BG1016" s="358" t="n"/>
      <c r="BH1016" s="358" t="n"/>
      <c r="BI1016" s="358" t="n"/>
      <c r="BJ1016" s="358" t="n"/>
      <c r="BK1016" s="358" t="n"/>
      <c r="BL1016" s="358" t="n"/>
      <c r="BM1016" s="358" t="n"/>
      <c r="BN1016" s="358" t="n"/>
      <c r="BO1016" s="358" t="n"/>
      <c r="BP1016" s="358" t="n"/>
      <c r="BQ1016" s="358" t="n"/>
      <c r="BR1016" s="358" t="n"/>
      <c r="BS1016" s="358" t="n"/>
      <c r="BT1016" s="358" t="n"/>
      <c r="BU1016" s="358" t="n"/>
      <c r="BV1016" s="358" t="n"/>
      <c r="BW1016" s="358" t="n"/>
      <c r="BX1016" s="358" t="n"/>
      <c r="BY1016" s="358" t="n"/>
      <c r="BZ1016" s="358" t="n"/>
      <c r="CA1016" s="358" t="n"/>
      <c r="CB1016" s="358" t="n"/>
      <c r="CC1016" s="358" t="n"/>
      <c r="CD1016" s="358" t="n"/>
      <c r="CE1016" s="358" t="n"/>
      <c r="CF1016" s="358" t="n"/>
      <c r="CG1016" s="358" t="n"/>
      <c r="CH1016" s="358" t="n"/>
      <c r="CI1016" s="358" t="n"/>
      <c r="CJ1016" s="358" t="n"/>
      <c r="CK1016" s="358" t="n"/>
      <c r="CL1016" s="358" t="n"/>
      <c r="CM1016" s="358" t="n"/>
      <c r="CN1016" s="358" t="n"/>
      <c r="CO1016" s="358" t="n"/>
      <c r="CP1016" s="358" t="n"/>
      <c r="CQ1016" s="358" t="n"/>
      <c r="CR1016" s="358" t="n"/>
      <c r="CS1016" s="358" t="n"/>
      <c r="CT1016" s="358" t="n"/>
      <c r="CU1016" s="358" t="n"/>
      <c r="CV1016" s="358" t="n"/>
      <c r="CW1016" s="358" t="n"/>
      <c r="CX1016" s="358" t="n"/>
      <c r="CY1016" s="358" t="n"/>
      <c r="CZ1016" s="358" t="n"/>
      <c r="DA1016" s="358" t="n"/>
      <c r="DB1016" s="358" t="n"/>
      <c r="DC1016" s="358" t="n"/>
      <c r="DD1016" s="358" t="n"/>
      <c r="DE1016" s="358" t="n"/>
      <c r="DF1016" s="358" t="n"/>
      <c r="DG1016" s="359" t="n"/>
      <c r="DH1016" s="359" t="n"/>
      <c r="DI1016" s="359" t="n"/>
      <c r="DJ1016" s="359" t="n"/>
      <c r="DK1016" s="359" t="n"/>
      <c r="DL1016" s="359" t="n"/>
      <c r="DM1016" s="359" t="n"/>
      <c r="DN1016" s="359" t="n"/>
      <c r="DO1016" s="359" t="n"/>
      <c r="DP1016" s="359" t="n"/>
      <c r="DQ1016" s="359" t="n"/>
      <c r="DR1016" s="359" t="n"/>
      <c r="DS1016" s="359" t="n"/>
      <c r="DT1016" s="359" t="n"/>
      <c r="DU1016" s="359" t="n"/>
      <c r="DV1016" s="359" t="n"/>
      <c r="DW1016" s="359" t="n"/>
      <c r="DX1016" s="359" t="n"/>
      <c r="DY1016" s="359" t="n"/>
      <c r="DZ1016" s="359" t="n"/>
      <c r="EA1016" s="359" t="n"/>
      <c r="EB1016" s="359" t="n"/>
      <c r="EC1016" s="359" t="n"/>
      <c r="ED1016" s="359" t="n"/>
      <c r="EE1016" s="359" t="n"/>
      <c r="EF1016" s="359" t="n"/>
      <c r="EG1016" s="359" t="n"/>
      <c r="EH1016" s="359" t="n"/>
      <c r="EI1016" s="359" t="n"/>
      <c r="EJ1016" s="359" t="n"/>
      <c r="EK1016" s="359" t="n"/>
      <c r="EL1016" s="359" t="n"/>
      <c r="EM1016" s="359" t="n"/>
      <c r="EN1016" s="359" t="n"/>
      <c r="EO1016" s="359" t="n"/>
      <c r="EP1016" s="359" t="n"/>
      <c r="EQ1016" s="359" t="n"/>
      <c r="ER1016" s="359" t="n"/>
      <c r="ES1016" s="359" t="n"/>
      <c r="ET1016" s="359" t="n"/>
      <c r="EU1016" s="359" t="n"/>
      <c r="EV1016" s="359" t="n"/>
      <c r="EW1016" s="359" t="n"/>
      <c r="EX1016" s="359" t="n"/>
      <c r="EY1016" s="359" t="n"/>
      <c r="EZ1016" s="359" t="n"/>
      <c r="FA1016" s="359" t="n"/>
      <c r="FB1016" s="359" t="n"/>
      <c r="FC1016" s="359" t="n"/>
      <c r="FD1016" s="359" t="n"/>
      <c r="FE1016" s="359" t="n"/>
      <c r="FF1016" s="359" t="n"/>
      <c r="FG1016" s="359" t="n"/>
      <c r="FH1016" s="359" t="n"/>
      <c r="FI1016" s="359" t="n"/>
      <c r="FJ1016" s="359" t="n"/>
      <c r="FK1016" s="359" t="n"/>
      <c r="FL1016" s="359" t="n"/>
      <c r="FM1016" s="359" t="n"/>
      <c r="FN1016" s="359" t="n"/>
      <c r="FO1016" s="359" t="n"/>
      <c r="FP1016" s="359" t="n"/>
      <c r="FQ1016" s="359" t="n"/>
      <c r="FR1016" s="359" t="n"/>
      <c r="FS1016" s="359" t="n"/>
      <c r="FT1016" s="359" t="n"/>
      <c r="FU1016" s="359" t="n"/>
      <c r="FV1016" s="359" t="n"/>
      <c r="FW1016" s="359" t="n"/>
      <c r="FX1016" s="359" t="n"/>
      <c r="FY1016" s="359" t="n"/>
      <c r="FZ1016" s="359" t="n"/>
      <c r="GA1016" s="359" t="n"/>
      <c r="GB1016" s="359" t="n"/>
      <c r="GC1016" s="359" t="n"/>
      <c r="GD1016" s="359" t="n"/>
      <c r="GE1016" s="359" t="n"/>
      <c r="GF1016" s="359" t="n"/>
      <c r="GG1016" s="359" t="n"/>
      <c r="GH1016" s="359" t="n"/>
      <c r="GI1016" s="359" t="n"/>
      <c r="GJ1016" s="359" t="n"/>
      <c r="GK1016" s="359" t="n"/>
      <c r="GL1016" s="359" t="n"/>
      <c r="GM1016" s="359" t="n"/>
      <c r="GN1016" s="359" t="n"/>
      <c r="GO1016" s="359" t="n"/>
      <c r="GP1016" s="359" t="n"/>
      <c r="GQ1016" s="359" t="n"/>
      <c r="GR1016" s="359" t="n"/>
      <c r="GS1016" s="359" t="n"/>
      <c r="GT1016" s="359" t="n"/>
      <c r="GU1016" s="359" t="n"/>
      <c r="GV1016" s="359" t="n"/>
      <c r="GW1016" s="359" t="n"/>
      <c r="GX1016" s="359" t="n">
        <v>0</v>
      </c>
    </row>
    <row r="1017"/>
    <row r="1018">
      <c r="A1018" s="360" t="n">
        <v>50</v>
      </c>
      <c r="B1018" s="360" t="n">
        <v>0</v>
      </c>
      <c r="C1018" s="360" t="n">
        <v>0</v>
      </c>
      <c r="D1018" s="360" t="n">
        <v>1</v>
      </c>
      <c r="E1018" s="360" t="n">
        <v>201</v>
      </c>
      <c r="F1018" s="360">
        <f>ROUND(Source!O1016,O1018)</f>
        <v/>
      </c>
      <c r="G1018" s="360" t="inlineStr">
        <is>
          <t>ПЗ</t>
        </is>
      </c>
      <c r="H1018" s="360" t="inlineStr">
        <is>
          <t>Прямые затраты</t>
        </is>
      </c>
      <c r="I1018" s="360" t="n"/>
      <c r="J1018" s="360" t="n"/>
      <c r="K1018" s="360" t="n">
        <v>201</v>
      </c>
      <c r="L1018" s="360" t="n">
        <v>1</v>
      </c>
      <c r="M1018" s="360" t="n">
        <v>3</v>
      </c>
      <c r="N1018" s="360" t="inlineStr"/>
      <c r="O1018" s="360" t="n">
        <v>0</v>
      </c>
      <c r="P1018" s="360" t="n"/>
      <c r="Q1018" s="360" t="n"/>
      <c r="R1018" s="360" t="n"/>
      <c r="S1018" s="360" t="n"/>
      <c r="T1018" s="360" t="n"/>
      <c r="U1018" s="360" t="n"/>
      <c r="V1018" s="360" t="n"/>
      <c r="W1018" s="360" t="n">
        <v>0</v>
      </c>
      <c r="X1018" s="360" t="n">
        <v>1</v>
      </c>
      <c r="Y1018" s="360" t="n">
        <v>0</v>
      </c>
      <c r="Z1018" s="360" t="n"/>
      <c r="AA1018" s="360" t="n"/>
      <c r="AB1018" s="360" t="n"/>
    </row>
    <row r="1019">
      <c r="A1019" s="360" t="n">
        <v>50</v>
      </c>
      <c r="B1019" s="360" t="n">
        <v>0</v>
      </c>
      <c r="C1019" s="360" t="n">
        <v>0</v>
      </c>
      <c r="D1019" s="360" t="n">
        <v>1</v>
      </c>
      <c r="E1019" s="360" t="n">
        <v>202</v>
      </c>
      <c r="F1019" s="360">
        <f>ROUND(Source!P1016,O1019)</f>
        <v/>
      </c>
      <c r="G1019" s="360" t="inlineStr">
        <is>
          <t>СтМатОб</t>
        </is>
      </c>
      <c r="H1019" s="360" t="inlineStr">
        <is>
          <t>Стоимость материальных ресурсов (всего)</t>
        </is>
      </c>
      <c r="I1019" s="360" t="n"/>
      <c r="J1019" s="360" t="n"/>
      <c r="K1019" s="360" t="n">
        <v>202</v>
      </c>
      <c r="L1019" s="360" t="n">
        <v>2</v>
      </c>
      <c r="M1019" s="360" t="n">
        <v>3</v>
      </c>
      <c r="N1019" s="360" t="inlineStr"/>
      <c r="O1019" s="360" t="n">
        <v>0</v>
      </c>
      <c r="P1019" s="360" t="n"/>
      <c r="Q1019" s="360" t="n"/>
      <c r="R1019" s="360" t="n"/>
      <c r="S1019" s="360" t="n"/>
      <c r="T1019" s="360" t="n"/>
      <c r="U1019" s="360" t="n"/>
      <c r="V1019" s="360" t="n"/>
      <c r="W1019" s="360" t="n">
        <v>0</v>
      </c>
      <c r="X1019" s="360" t="n">
        <v>1</v>
      </c>
      <c r="Y1019" s="360" t="n">
        <v>0</v>
      </c>
      <c r="Z1019" s="360" t="n"/>
      <c r="AA1019" s="360" t="n"/>
      <c r="AB1019" s="360" t="n"/>
    </row>
    <row r="1020">
      <c r="A1020" s="360" t="n">
        <v>50</v>
      </c>
      <c r="B1020" s="360" t="n">
        <v>0</v>
      </c>
      <c r="C1020" s="360" t="n">
        <v>0</v>
      </c>
      <c r="D1020" s="360" t="n">
        <v>1</v>
      </c>
      <c r="E1020" s="360" t="n">
        <v>222</v>
      </c>
      <c r="F1020" s="360">
        <f>ROUND(Source!AO1016,O1020)</f>
        <v/>
      </c>
      <c r="G1020" s="360" t="inlineStr">
        <is>
          <t>СтМатОбЗак</t>
        </is>
      </c>
      <c r="H1020" s="360" t="inlineStr">
        <is>
          <t>Стоимость материалов и оборудования заказчика</t>
        </is>
      </c>
      <c r="I1020" s="360" t="n"/>
      <c r="J1020" s="360" t="n"/>
      <c r="K1020" s="360" t="n">
        <v>222</v>
      </c>
      <c r="L1020" s="360" t="n">
        <v>3</v>
      </c>
      <c r="M1020" s="360" t="n">
        <v>3</v>
      </c>
      <c r="N1020" s="360" t="inlineStr"/>
      <c r="O1020" s="360" t="n">
        <v>0</v>
      </c>
      <c r="P1020" s="360" t="n"/>
      <c r="Q1020" s="360" t="n"/>
      <c r="R1020" s="360" t="n"/>
      <c r="S1020" s="360" t="n"/>
      <c r="T1020" s="360" t="n"/>
      <c r="U1020" s="360" t="n"/>
      <c r="V1020" s="360" t="n"/>
      <c r="W1020" s="360" t="n">
        <v>0</v>
      </c>
      <c r="X1020" s="360" t="n">
        <v>1</v>
      </c>
      <c r="Y1020" s="360" t="n">
        <v>0</v>
      </c>
      <c r="Z1020" s="360" t="n"/>
      <c r="AA1020" s="360" t="n"/>
      <c r="AB1020" s="360" t="n"/>
    </row>
    <row r="1021">
      <c r="A1021" s="360" t="n">
        <v>50</v>
      </c>
      <c r="B1021" s="360" t="n">
        <v>0</v>
      </c>
      <c r="C1021" s="360" t="n">
        <v>0</v>
      </c>
      <c r="D1021" s="360" t="n">
        <v>1</v>
      </c>
      <c r="E1021" s="360" t="n">
        <v>225</v>
      </c>
      <c r="F1021" s="360">
        <f>ROUND(Source!AV1016,O1021)</f>
        <v/>
      </c>
      <c r="G1021" s="360" t="inlineStr">
        <is>
          <t>СтМатОбПод</t>
        </is>
      </c>
      <c r="H1021" s="360" t="inlineStr">
        <is>
          <t>Стоимость материалов и оборудования подрядчика</t>
        </is>
      </c>
      <c r="I1021" s="360" t="n"/>
      <c r="J1021" s="360" t="n"/>
      <c r="K1021" s="360" t="n">
        <v>225</v>
      </c>
      <c r="L1021" s="360" t="n">
        <v>4</v>
      </c>
      <c r="M1021" s="360" t="n">
        <v>3</v>
      </c>
      <c r="N1021" s="360" t="inlineStr"/>
      <c r="O1021" s="360" t="n">
        <v>0</v>
      </c>
      <c r="P1021" s="360" t="n"/>
      <c r="Q1021" s="360" t="n"/>
      <c r="R1021" s="360" t="n"/>
      <c r="S1021" s="360" t="n"/>
      <c r="T1021" s="360" t="n"/>
      <c r="U1021" s="360" t="n"/>
      <c r="V1021" s="360" t="n"/>
      <c r="W1021" s="360" t="n">
        <v>0</v>
      </c>
      <c r="X1021" s="360" t="n">
        <v>1</v>
      </c>
      <c r="Y1021" s="360" t="n">
        <v>0</v>
      </c>
      <c r="Z1021" s="360" t="n"/>
      <c r="AA1021" s="360" t="n"/>
      <c r="AB1021" s="360" t="n"/>
    </row>
    <row r="1022">
      <c r="A1022" s="360" t="n">
        <v>50</v>
      </c>
      <c r="B1022" s="360" t="n">
        <v>0</v>
      </c>
      <c r="C1022" s="360" t="n">
        <v>0</v>
      </c>
      <c r="D1022" s="360" t="n">
        <v>1</v>
      </c>
      <c r="E1022" s="360" t="n">
        <v>226</v>
      </c>
      <c r="F1022" s="360">
        <f>ROUND(Source!AW1016,O1022)</f>
        <v/>
      </c>
      <c r="G1022" s="360" t="inlineStr">
        <is>
          <t>СтМат</t>
        </is>
      </c>
      <c r="H1022" s="360" t="inlineStr">
        <is>
          <t>Стоимость материалов (всего)</t>
        </is>
      </c>
      <c r="I1022" s="360" t="n"/>
      <c r="J1022" s="360" t="n"/>
      <c r="K1022" s="360" t="n">
        <v>226</v>
      </c>
      <c r="L1022" s="360" t="n">
        <v>5</v>
      </c>
      <c r="M1022" s="360" t="n">
        <v>3</v>
      </c>
      <c r="N1022" s="360" t="inlineStr"/>
      <c r="O1022" s="360" t="n">
        <v>0</v>
      </c>
      <c r="P1022" s="360" t="n"/>
      <c r="Q1022" s="360" t="n"/>
      <c r="R1022" s="360" t="n"/>
      <c r="S1022" s="360" t="n"/>
      <c r="T1022" s="360" t="n"/>
      <c r="U1022" s="360" t="n"/>
      <c r="V1022" s="360" t="n"/>
      <c r="W1022" s="360" t="n">
        <v>0</v>
      </c>
      <c r="X1022" s="360" t="n">
        <v>1</v>
      </c>
      <c r="Y1022" s="360" t="n">
        <v>0</v>
      </c>
      <c r="Z1022" s="360" t="n"/>
      <c r="AA1022" s="360" t="n"/>
      <c r="AB1022" s="360" t="n"/>
    </row>
    <row r="1023">
      <c r="A1023" s="360" t="n">
        <v>50</v>
      </c>
      <c r="B1023" s="360" t="n">
        <v>0</v>
      </c>
      <c r="C1023" s="360" t="n">
        <v>0</v>
      </c>
      <c r="D1023" s="360" t="n">
        <v>1</v>
      </c>
      <c r="E1023" s="360" t="n">
        <v>227</v>
      </c>
      <c r="F1023" s="360">
        <f>ROUND(Source!AX1016,O1023)</f>
        <v/>
      </c>
      <c r="G1023" s="360" t="inlineStr">
        <is>
          <t>СтМатЗак</t>
        </is>
      </c>
      <c r="H1023" s="360" t="inlineStr">
        <is>
          <t>Стоимость материалов заказчика</t>
        </is>
      </c>
      <c r="I1023" s="360" t="n"/>
      <c r="J1023" s="360" t="n"/>
      <c r="K1023" s="360" t="n">
        <v>227</v>
      </c>
      <c r="L1023" s="360" t="n">
        <v>6</v>
      </c>
      <c r="M1023" s="360" t="n">
        <v>3</v>
      </c>
      <c r="N1023" s="360" t="inlineStr"/>
      <c r="O1023" s="360" t="n">
        <v>0</v>
      </c>
      <c r="P1023" s="360" t="n"/>
      <c r="Q1023" s="360" t="n"/>
      <c r="R1023" s="360" t="n"/>
      <c r="S1023" s="360" t="n"/>
      <c r="T1023" s="360" t="n"/>
      <c r="U1023" s="360" t="n"/>
      <c r="V1023" s="360" t="n"/>
      <c r="W1023" s="360" t="n">
        <v>0</v>
      </c>
      <c r="X1023" s="360" t="n">
        <v>1</v>
      </c>
      <c r="Y1023" s="360" t="n">
        <v>0</v>
      </c>
      <c r="Z1023" s="360" t="n"/>
      <c r="AA1023" s="360" t="n"/>
      <c r="AB1023" s="360" t="n"/>
    </row>
    <row r="1024">
      <c r="A1024" s="360" t="n">
        <v>50</v>
      </c>
      <c r="B1024" s="360" t="n">
        <v>0</v>
      </c>
      <c r="C1024" s="360" t="n">
        <v>0</v>
      </c>
      <c r="D1024" s="360" t="n">
        <v>1</v>
      </c>
      <c r="E1024" s="360" t="n">
        <v>228</v>
      </c>
      <c r="F1024" s="360">
        <f>ROUND(Source!AY1016,O1024)</f>
        <v/>
      </c>
      <c r="G1024" s="360" t="inlineStr">
        <is>
          <t>СтМатПод</t>
        </is>
      </c>
      <c r="H1024" s="360" t="inlineStr">
        <is>
          <t>Стоимость материалов подрядчика</t>
        </is>
      </c>
      <c r="I1024" s="360" t="n"/>
      <c r="J1024" s="360" t="n"/>
      <c r="K1024" s="360" t="n">
        <v>228</v>
      </c>
      <c r="L1024" s="360" t="n">
        <v>7</v>
      </c>
      <c r="M1024" s="360" t="n">
        <v>3</v>
      </c>
      <c r="N1024" s="360" t="inlineStr"/>
      <c r="O1024" s="360" t="n">
        <v>0</v>
      </c>
      <c r="P1024" s="360" t="n"/>
      <c r="Q1024" s="360" t="n"/>
      <c r="R1024" s="360" t="n"/>
      <c r="S1024" s="360" t="n"/>
      <c r="T1024" s="360" t="n"/>
      <c r="U1024" s="360" t="n"/>
      <c r="V1024" s="360" t="n"/>
      <c r="W1024" s="360" t="n">
        <v>0</v>
      </c>
      <c r="X1024" s="360" t="n">
        <v>1</v>
      </c>
      <c r="Y1024" s="360" t="n">
        <v>0</v>
      </c>
      <c r="Z1024" s="360" t="n"/>
      <c r="AA1024" s="360" t="n"/>
      <c r="AB1024" s="360" t="n"/>
    </row>
    <row r="1025">
      <c r="A1025" s="360" t="n">
        <v>50</v>
      </c>
      <c r="B1025" s="360" t="n">
        <v>0</v>
      </c>
      <c r="C1025" s="360" t="n">
        <v>0</v>
      </c>
      <c r="D1025" s="360" t="n">
        <v>1</v>
      </c>
      <c r="E1025" s="360" t="n">
        <v>216</v>
      </c>
      <c r="F1025" s="360">
        <f>ROUND(Source!AP1016,O1025)</f>
        <v/>
      </c>
      <c r="G1025" s="360" t="inlineStr">
        <is>
          <t>Оборуд</t>
        </is>
      </c>
      <c r="H1025" s="360" t="inlineStr">
        <is>
          <t>Стоимость оборудования (всего)</t>
        </is>
      </c>
      <c r="I1025" s="360" t="n"/>
      <c r="J1025" s="360" t="n"/>
      <c r="K1025" s="360" t="n">
        <v>216</v>
      </c>
      <c r="L1025" s="360" t="n">
        <v>8</v>
      </c>
      <c r="M1025" s="360" t="n">
        <v>3</v>
      </c>
      <c r="N1025" s="360" t="inlineStr"/>
      <c r="O1025" s="360" t="n">
        <v>0</v>
      </c>
      <c r="P1025" s="360" t="n"/>
      <c r="Q1025" s="360" t="n"/>
      <c r="R1025" s="360" t="n"/>
      <c r="S1025" s="360" t="n"/>
      <c r="T1025" s="360" t="n"/>
      <c r="U1025" s="360" t="n"/>
      <c r="V1025" s="360" t="n"/>
      <c r="W1025" s="360" t="n">
        <v>0</v>
      </c>
      <c r="X1025" s="360" t="n">
        <v>1</v>
      </c>
      <c r="Y1025" s="360" t="n">
        <v>0</v>
      </c>
      <c r="Z1025" s="360" t="n"/>
      <c r="AA1025" s="360" t="n"/>
      <c r="AB1025" s="360" t="n"/>
    </row>
    <row r="1026">
      <c r="A1026" s="360" t="n">
        <v>50</v>
      </c>
      <c r="B1026" s="360" t="n">
        <v>0</v>
      </c>
      <c r="C1026" s="360" t="n">
        <v>0</v>
      </c>
      <c r="D1026" s="360" t="n">
        <v>1</v>
      </c>
      <c r="E1026" s="360" t="n">
        <v>223</v>
      </c>
      <c r="F1026" s="360">
        <f>ROUND(Source!AQ1016,O1026)</f>
        <v/>
      </c>
      <c r="G1026" s="360" t="inlineStr">
        <is>
          <t>ОборудЗак</t>
        </is>
      </c>
      <c r="H1026" s="360" t="inlineStr">
        <is>
          <t>Стоимость оборудования заказчика</t>
        </is>
      </c>
      <c r="I1026" s="360" t="n"/>
      <c r="J1026" s="360" t="n"/>
      <c r="K1026" s="360" t="n">
        <v>223</v>
      </c>
      <c r="L1026" s="360" t="n">
        <v>9</v>
      </c>
      <c r="M1026" s="360" t="n">
        <v>3</v>
      </c>
      <c r="N1026" s="360" t="inlineStr"/>
      <c r="O1026" s="360" t="n">
        <v>0</v>
      </c>
      <c r="P1026" s="360" t="n"/>
      <c r="Q1026" s="360" t="n"/>
      <c r="R1026" s="360" t="n"/>
      <c r="S1026" s="360" t="n"/>
      <c r="T1026" s="360" t="n"/>
      <c r="U1026" s="360" t="n"/>
      <c r="V1026" s="360" t="n"/>
      <c r="W1026" s="360" t="n">
        <v>0</v>
      </c>
      <c r="X1026" s="360" t="n">
        <v>1</v>
      </c>
      <c r="Y1026" s="360" t="n">
        <v>0</v>
      </c>
      <c r="Z1026" s="360" t="n"/>
      <c r="AA1026" s="360" t="n"/>
      <c r="AB1026" s="360" t="n"/>
    </row>
    <row r="1027">
      <c r="A1027" s="360" t="n">
        <v>50</v>
      </c>
      <c r="B1027" s="360" t="n">
        <v>0</v>
      </c>
      <c r="C1027" s="360" t="n">
        <v>0</v>
      </c>
      <c r="D1027" s="360" t="n">
        <v>1</v>
      </c>
      <c r="E1027" s="360" t="n">
        <v>229</v>
      </c>
      <c r="F1027" s="360">
        <f>ROUND(Source!AZ1016,O1027)</f>
        <v/>
      </c>
      <c r="G1027" s="360" t="inlineStr">
        <is>
          <t>ОборудПод</t>
        </is>
      </c>
      <c r="H1027" s="360" t="inlineStr">
        <is>
          <t>Стоимость оборудования подрядчика</t>
        </is>
      </c>
      <c r="I1027" s="360" t="n"/>
      <c r="J1027" s="360" t="n"/>
      <c r="K1027" s="360" t="n">
        <v>229</v>
      </c>
      <c r="L1027" s="360" t="n">
        <v>10</v>
      </c>
      <c r="M1027" s="360" t="n">
        <v>3</v>
      </c>
      <c r="N1027" s="360" t="inlineStr"/>
      <c r="O1027" s="360" t="n">
        <v>0</v>
      </c>
      <c r="P1027" s="360" t="n"/>
      <c r="Q1027" s="360" t="n"/>
      <c r="R1027" s="360" t="n"/>
      <c r="S1027" s="360" t="n"/>
      <c r="T1027" s="360" t="n"/>
      <c r="U1027" s="360" t="n"/>
      <c r="V1027" s="360" t="n"/>
      <c r="W1027" s="360" t="n">
        <v>0</v>
      </c>
      <c r="X1027" s="360" t="n">
        <v>1</v>
      </c>
      <c r="Y1027" s="360" t="n">
        <v>0</v>
      </c>
      <c r="Z1027" s="360" t="n"/>
      <c r="AA1027" s="360" t="n"/>
      <c r="AB1027" s="360" t="n"/>
    </row>
    <row r="1028">
      <c r="A1028" s="360" t="n">
        <v>50</v>
      </c>
      <c r="B1028" s="360" t="n">
        <v>0</v>
      </c>
      <c r="C1028" s="360" t="n">
        <v>0</v>
      </c>
      <c r="D1028" s="360" t="n">
        <v>1</v>
      </c>
      <c r="E1028" s="360" t="n">
        <v>203</v>
      </c>
      <c r="F1028" s="360">
        <f>ROUND(Source!Q1016,O1028)</f>
        <v/>
      </c>
      <c r="G1028" s="360" t="inlineStr">
        <is>
          <t>ЭММ</t>
        </is>
      </c>
      <c r="H1028" s="360" t="inlineStr">
        <is>
          <t>Эксплуатация машин</t>
        </is>
      </c>
      <c r="I1028" s="360" t="n"/>
      <c r="J1028" s="360" t="n"/>
      <c r="K1028" s="360" t="n">
        <v>203</v>
      </c>
      <c r="L1028" s="360" t="n">
        <v>11</v>
      </c>
      <c r="M1028" s="360" t="n">
        <v>3</v>
      </c>
      <c r="N1028" s="360" t="inlineStr"/>
      <c r="O1028" s="360" t="n">
        <v>0</v>
      </c>
      <c r="P1028" s="360" t="n"/>
      <c r="Q1028" s="360" t="n"/>
      <c r="R1028" s="360" t="n"/>
      <c r="S1028" s="360" t="n"/>
      <c r="T1028" s="360" t="n"/>
      <c r="U1028" s="360" t="n"/>
      <c r="V1028" s="360" t="n"/>
      <c r="W1028" s="360" t="n">
        <v>0</v>
      </c>
      <c r="X1028" s="360" t="n">
        <v>1</v>
      </c>
      <c r="Y1028" s="360" t="n">
        <v>0</v>
      </c>
      <c r="Z1028" s="360" t="n"/>
      <c r="AA1028" s="360" t="n"/>
      <c r="AB1028" s="360" t="n"/>
    </row>
    <row r="1029">
      <c r="A1029" s="360" t="n">
        <v>50</v>
      </c>
      <c r="B1029" s="360" t="n">
        <v>0</v>
      </c>
      <c r="C1029" s="360" t="n">
        <v>0</v>
      </c>
      <c r="D1029" s="360" t="n">
        <v>1</v>
      </c>
      <c r="E1029" s="360" t="n">
        <v>231</v>
      </c>
      <c r="F1029" s="360">
        <f>ROUND(Source!BB1016,O1029)</f>
        <v/>
      </c>
      <c r="G1029" s="360" t="inlineStr">
        <is>
          <t>ЭММсНРиСП</t>
        </is>
      </c>
      <c r="H1029" s="360" t="inlineStr">
        <is>
          <t>Эксплуатация машин по ТСН-2001.16</t>
        </is>
      </c>
      <c r="I1029" s="360" t="n"/>
      <c r="J1029" s="360" t="n"/>
      <c r="K1029" s="360" t="n">
        <v>231</v>
      </c>
      <c r="L1029" s="360" t="n">
        <v>12</v>
      </c>
      <c r="M1029" s="360" t="n">
        <v>3</v>
      </c>
      <c r="N1029" s="360" t="inlineStr"/>
      <c r="O1029" s="360" t="n">
        <v>0</v>
      </c>
      <c r="P1029" s="360" t="n"/>
      <c r="Q1029" s="360" t="n"/>
      <c r="R1029" s="360" t="n"/>
      <c r="S1029" s="360" t="n"/>
      <c r="T1029" s="360" t="n"/>
      <c r="U1029" s="360" t="n"/>
      <c r="V1029" s="360" t="n"/>
      <c r="W1029" s="360" t="n">
        <v>0</v>
      </c>
      <c r="X1029" s="360" t="n">
        <v>1</v>
      </c>
      <c r="Y1029" s="360" t="n">
        <v>0</v>
      </c>
      <c r="Z1029" s="360" t="n"/>
      <c r="AA1029" s="360" t="n"/>
      <c r="AB1029" s="360" t="n"/>
    </row>
    <row r="1030">
      <c r="A1030" s="360" t="n">
        <v>50</v>
      </c>
      <c r="B1030" s="360" t="n">
        <v>0</v>
      </c>
      <c r="C1030" s="360" t="n">
        <v>0</v>
      </c>
      <c r="D1030" s="360" t="n">
        <v>1</v>
      </c>
      <c r="E1030" s="360" t="n">
        <v>204</v>
      </c>
      <c r="F1030" s="360">
        <f>ROUND(Source!R1016,O1030)</f>
        <v/>
      </c>
      <c r="G1030" s="360" t="inlineStr">
        <is>
          <t>ЗПМ</t>
        </is>
      </c>
      <c r="H1030" s="360" t="inlineStr">
        <is>
          <t>ЗП машинистов</t>
        </is>
      </c>
      <c r="I1030" s="360" t="n"/>
      <c r="J1030" s="360" t="n"/>
      <c r="K1030" s="360" t="n">
        <v>204</v>
      </c>
      <c r="L1030" s="360" t="n">
        <v>13</v>
      </c>
      <c r="M1030" s="360" t="n">
        <v>3</v>
      </c>
      <c r="N1030" s="360" t="inlineStr"/>
      <c r="O1030" s="360" t="n">
        <v>0</v>
      </c>
      <c r="P1030" s="360" t="n"/>
      <c r="Q1030" s="360" t="n"/>
      <c r="R1030" s="360" t="n"/>
      <c r="S1030" s="360" t="n"/>
      <c r="T1030" s="360" t="n"/>
      <c r="U1030" s="360" t="n"/>
      <c r="V1030" s="360" t="n"/>
      <c r="W1030" s="360" t="n">
        <v>0</v>
      </c>
      <c r="X1030" s="360" t="n">
        <v>1</v>
      </c>
      <c r="Y1030" s="360" t="n">
        <v>0</v>
      </c>
      <c r="Z1030" s="360" t="n"/>
      <c r="AA1030" s="360" t="n"/>
      <c r="AB1030" s="360" t="n"/>
    </row>
    <row r="1031">
      <c r="A1031" s="360" t="n">
        <v>50</v>
      </c>
      <c r="B1031" s="360" t="n">
        <v>0</v>
      </c>
      <c r="C1031" s="360" t="n">
        <v>0</v>
      </c>
      <c r="D1031" s="360" t="n">
        <v>1</v>
      </c>
      <c r="E1031" s="360" t="n">
        <v>205</v>
      </c>
      <c r="F1031" s="360">
        <f>ROUND(Source!S1016,O1031)</f>
        <v/>
      </c>
      <c r="G1031" s="360" t="inlineStr">
        <is>
          <t>ОЗП</t>
        </is>
      </c>
      <c r="H1031" s="360" t="inlineStr">
        <is>
          <t>Основная ЗП рабочих</t>
        </is>
      </c>
      <c r="I1031" s="360" t="n"/>
      <c r="J1031" s="360" t="n"/>
      <c r="K1031" s="360" t="n">
        <v>205</v>
      </c>
      <c r="L1031" s="360" t="n">
        <v>14</v>
      </c>
      <c r="M1031" s="360" t="n">
        <v>3</v>
      </c>
      <c r="N1031" s="360" t="inlineStr"/>
      <c r="O1031" s="360" t="n">
        <v>0</v>
      </c>
      <c r="P1031" s="360" t="n"/>
      <c r="Q1031" s="360" t="n"/>
      <c r="R1031" s="360" t="n"/>
      <c r="S1031" s="360" t="n"/>
      <c r="T1031" s="360" t="n"/>
      <c r="U1031" s="360" t="n"/>
      <c r="V1031" s="360" t="n"/>
      <c r="W1031" s="360" t="n">
        <v>0</v>
      </c>
      <c r="X1031" s="360" t="n">
        <v>1</v>
      </c>
      <c r="Y1031" s="360" t="n">
        <v>0</v>
      </c>
      <c r="Z1031" s="360" t="n"/>
      <c r="AA1031" s="360" t="n"/>
      <c r="AB1031" s="360" t="n"/>
    </row>
    <row r="1032">
      <c r="A1032" s="360" t="n">
        <v>50</v>
      </c>
      <c r="B1032" s="360" t="n">
        <v>0</v>
      </c>
      <c r="C1032" s="360" t="n">
        <v>0</v>
      </c>
      <c r="D1032" s="360" t="n">
        <v>1</v>
      </c>
      <c r="E1032" s="360" t="n">
        <v>232</v>
      </c>
      <c r="F1032" s="360">
        <f>ROUND(Source!BC1016,O1032)</f>
        <v/>
      </c>
      <c r="G1032" s="360" t="inlineStr">
        <is>
          <t>ОЗПсНРиСП</t>
        </is>
      </c>
      <c r="H1032" s="360" t="inlineStr">
        <is>
          <t>Основная ЗП рабочих по ТСН-2001.16</t>
        </is>
      </c>
      <c r="I1032" s="360" t="n"/>
      <c r="J1032" s="360" t="n"/>
      <c r="K1032" s="360" t="n">
        <v>232</v>
      </c>
      <c r="L1032" s="360" t="n">
        <v>15</v>
      </c>
      <c r="M1032" s="360" t="n">
        <v>3</v>
      </c>
      <c r="N1032" s="360" t="inlineStr"/>
      <c r="O1032" s="360" t="n">
        <v>0</v>
      </c>
      <c r="P1032" s="360" t="n"/>
      <c r="Q1032" s="360" t="n"/>
      <c r="R1032" s="360" t="n"/>
      <c r="S1032" s="360" t="n"/>
      <c r="T1032" s="360" t="n"/>
      <c r="U1032" s="360" t="n"/>
      <c r="V1032" s="360" t="n"/>
      <c r="W1032" s="360" t="n">
        <v>0</v>
      </c>
      <c r="X1032" s="360" t="n">
        <v>1</v>
      </c>
      <c r="Y1032" s="360" t="n">
        <v>0</v>
      </c>
      <c r="Z1032" s="360" t="n"/>
      <c r="AA1032" s="360" t="n"/>
      <c r="AB1032" s="360" t="n"/>
    </row>
    <row r="1033">
      <c r="A1033" s="360" t="n">
        <v>50</v>
      </c>
      <c r="B1033" s="360" t="n">
        <v>0</v>
      </c>
      <c r="C1033" s="360" t="n">
        <v>0</v>
      </c>
      <c r="D1033" s="360" t="n">
        <v>1</v>
      </c>
      <c r="E1033" s="360" t="n">
        <v>214</v>
      </c>
      <c r="F1033" s="360">
        <f>ROUND(Source!AS1016,O1033)</f>
        <v/>
      </c>
      <c r="G1033" s="360" t="inlineStr">
        <is>
          <t>Строит</t>
        </is>
      </c>
      <c r="H1033" s="360" t="inlineStr">
        <is>
          <t>Строительные работы с НР и СП</t>
        </is>
      </c>
      <c r="I1033" s="360" t="n"/>
      <c r="J1033" s="360" t="n"/>
      <c r="K1033" s="360" t="n">
        <v>214</v>
      </c>
      <c r="L1033" s="360" t="n">
        <v>16</v>
      </c>
      <c r="M1033" s="360" t="n">
        <v>3</v>
      </c>
      <c r="N1033" s="360" t="inlineStr"/>
      <c r="O1033" s="360" t="n">
        <v>0</v>
      </c>
      <c r="P1033" s="360" t="n"/>
      <c r="Q1033" s="360" t="n"/>
      <c r="R1033" s="360" t="n"/>
      <c r="S1033" s="360" t="n"/>
      <c r="T1033" s="360" t="n"/>
      <c r="U1033" s="360" t="n"/>
      <c r="V1033" s="360" t="n"/>
      <c r="W1033" s="360" t="n">
        <v>0</v>
      </c>
      <c r="X1033" s="360" t="n">
        <v>1</v>
      </c>
      <c r="Y1033" s="360" t="n">
        <v>0</v>
      </c>
      <c r="Z1033" s="360" t="n"/>
      <c r="AA1033" s="360" t="n"/>
      <c r="AB1033" s="360" t="n"/>
    </row>
    <row r="1034">
      <c r="A1034" s="360" t="n">
        <v>50</v>
      </c>
      <c r="B1034" s="360" t="n">
        <v>0</v>
      </c>
      <c r="C1034" s="360" t="n">
        <v>0</v>
      </c>
      <c r="D1034" s="360" t="n">
        <v>1</v>
      </c>
      <c r="E1034" s="360" t="n">
        <v>215</v>
      </c>
      <c r="F1034" s="360">
        <f>ROUND(Source!AT1016,O1034)</f>
        <v/>
      </c>
      <c r="G1034" s="360" t="inlineStr">
        <is>
          <t>Монтаж</t>
        </is>
      </c>
      <c r="H1034" s="360" t="inlineStr">
        <is>
          <t>Монтажные работы с НР и СП</t>
        </is>
      </c>
      <c r="I1034" s="360" t="n"/>
      <c r="J1034" s="360" t="n"/>
      <c r="K1034" s="360" t="n">
        <v>215</v>
      </c>
      <c r="L1034" s="360" t="n">
        <v>17</v>
      </c>
      <c r="M1034" s="360" t="n">
        <v>3</v>
      </c>
      <c r="N1034" s="360" t="inlineStr"/>
      <c r="O1034" s="360" t="n">
        <v>0</v>
      </c>
      <c r="P1034" s="360" t="n"/>
      <c r="Q1034" s="360" t="n"/>
      <c r="R1034" s="360" t="n"/>
      <c r="S1034" s="360" t="n"/>
      <c r="T1034" s="360" t="n"/>
      <c r="U1034" s="360" t="n"/>
      <c r="V1034" s="360" t="n"/>
      <c r="W1034" s="360" t="n">
        <v>0</v>
      </c>
      <c r="X1034" s="360" t="n">
        <v>1</v>
      </c>
      <c r="Y1034" s="360" t="n">
        <v>0</v>
      </c>
      <c r="Z1034" s="360" t="n"/>
      <c r="AA1034" s="360" t="n"/>
      <c r="AB1034" s="360" t="n"/>
    </row>
    <row r="1035">
      <c r="A1035" s="360" t="n">
        <v>50</v>
      </c>
      <c r="B1035" s="360" t="n">
        <v>0</v>
      </c>
      <c r="C1035" s="360" t="n">
        <v>0</v>
      </c>
      <c r="D1035" s="360" t="n">
        <v>1</v>
      </c>
      <c r="E1035" s="360" t="n">
        <v>217</v>
      </c>
      <c r="F1035" s="360">
        <f>ROUND(Source!AU1016,O1035)</f>
        <v/>
      </c>
      <c r="G1035" s="360" t="inlineStr">
        <is>
          <t>Прочие</t>
        </is>
      </c>
      <c r="H1035" s="360" t="inlineStr">
        <is>
          <t>Прочие работы с НР и СП</t>
        </is>
      </c>
      <c r="I1035" s="360" t="n"/>
      <c r="J1035" s="360" t="n"/>
      <c r="K1035" s="360" t="n">
        <v>217</v>
      </c>
      <c r="L1035" s="360" t="n">
        <v>18</v>
      </c>
      <c r="M1035" s="360" t="n">
        <v>3</v>
      </c>
      <c r="N1035" s="360" t="inlineStr"/>
      <c r="O1035" s="360" t="n">
        <v>0</v>
      </c>
      <c r="P1035" s="360" t="n"/>
      <c r="Q1035" s="360" t="n"/>
      <c r="R1035" s="360" t="n"/>
      <c r="S1035" s="360" t="n"/>
      <c r="T1035" s="360" t="n"/>
      <c r="U1035" s="360" t="n"/>
      <c r="V1035" s="360" t="n"/>
      <c r="W1035" s="360" t="n">
        <v>0</v>
      </c>
      <c r="X1035" s="360" t="n">
        <v>1</v>
      </c>
      <c r="Y1035" s="360" t="n">
        <v>0</v>
      </c>
      <c r="Z1035" s="360" t="n"/>
      <c r="AA1035" s="360" t="n"/>
      <c r="AB1035" s="360" t="n"/>
    </row>
    <row r="1036">
      <c r="A1036" s="360" t="n">
        <v>50</v>
      </c>
      <c r="B1036" s="360" t="n">
        <v>0</v>
      </c>
      <c r="C1036" s="360" t="n">
        <v>0</v>
      </c>
      <c r="D1036" s="360" t="n">
        <v>1</v>
      </c>
      <c r="E1036" s="360" t="n">
        <v>230</v>
      </c>
      <c r="F1036" s="360">
        <f>ROUND(Source!BA1016,O1036)</f>
        <v/>
      </c>
      <c r="G1036" s="360" t="inlineStr">
        <is>
          <t>ПрочиеЗатр</t>
        </is>
      </c>
      <c r="H1036" s="360" t="inlineStr">
        <is>
          <t>Прочие затраты по ТСН-2001.16</t>
        </is>
      </c>
      <c r="I1036" s="360" t="n"/>
      <c r="J1036" s="360" t="n"/>
      <c r="K1036" s="360" t="n">
        <v>230</v>
      </c>
      <c r="L1036" s="360" t="n">
        <v>19</v>
      </c>
      <c r="M1036" s="360" t="n">
        <v>3</v>
      </c>
      <c r="N1036" s="360" t="inlineStr"/>
      <c r="O1036" s="360" t="n">
        <v>0</v>
      </c>
      <c r="P1036" s="360" t="n"/>
      <c r="Q1036" s="360" t="n"/>
      <c r="R1036" s="360" t="n"/>
      <c r="S1036" s="360" t="n"/>
      <c r="T1036" s="360" t="n"/>
      <c r="U1036" s="360" t="n"/>
      <c r="V1036" s="360" t="n"/>
      <c r="W1036" s="360" t="n">
        <v>0</v>
      </c>
      <c r="X1036" s="360" t="n">
        <v>1</v>
      </c>
      <c r="Y1036" s="360" t="n">
        <v>0</v>
      </c>
      <c r="Z1036" s="360" t="n"/>
      <c r="AA1036" s="360" t="n"/>
      <c r="AB1036" s="360" t="n"/>
    </row>
    <row r="1037">
      <c r="A1037" s="360" t="n">
        <v>50</v>
      </c>
      <c r="B1037" s="360" t="n">
        <v>0</v>
      </c>
      <c r="C1037" s="360" t="n">
        <v>0</v>
      </c>
      <c r="D1037" s="360" t="n">
        <v>1</v>
      </c>
      <c r="E1037" s="360" t="n">
        <v>206</v>
      </c>
      <c r="F1037" s="360">
        <f>ROUND(Source!T1016,O1037)</f>
        <v/>
      </c>
      <c r="G1037" s="360" t="inlineStr">
        <is>
          <t>ВозврМат</t>
        </is>
      </c>
      <c r="H1037" s="360" t="inlineStr">
        <is>
          <t>Возврат материалов</t>
        </is>
      </c>
      <c r="I1037" s="360" t="n"/>
      <c r="J1037" s="360" t="n"/>
      <c r="K1037" s="360" t="n">
        <v>206</v>
      </c>
      <c r="L1037" s="360" t="n">
        <v>20</v>
      </c>
      <c r="M1037" s="360" t="n">
        <v>3</v>
      </c>
      <c r="N1037" s="360" t="inlineStr"/>
      <c r="O1037" s="360" t="n">
        <v>0</v>
      </c>
      <c r="P1037" s="360" t="n"/>
      <c r="Q1037" s="360" t="n"/>
      <c r="R1037" s="360" t="n"/>
      <c r="S1037" s="360" t="n"/>
      <c r="T1037" s="360" t="n"/>
      <c r="U1037" s="360" t="n"/>
      <c r="V1037" s="360" t="n"/>
      <c r="W1037" s="360" t="n">
        <v>0</v>
      </c>
      <c r="X1037" s="360" t="n">
        <v>1</v>
      </c>
      <c r="Y1037" s="360" t="n">
        <v>0</v>
      </c>
      <c r="Z1037" s="360" t="n"/>
      <c r="AA1037" s="360" t="n"/>
      <c r="AB1037" s="360" t="n"/>
    </row>
    <row r="1038">
      <c r="A1038" s="360" t="n">
        <v>50</v>
      </c>
      <c r="B1038" s="360" t="n">
        <v>0</v>
      </c>
      <c r="C1038" s="360" t="n">
        <v>0</v>
      </c>
      <c r="D1038" s="360" t="n">
        <v>1</v>
      </c>
      <c r="E1038" s="360" t="n">
        <v>207</v>
      </c>
      <c r="F1038" s="360">
        <f>ROUND(Source!U1016,O1038)</f>
        <v/>
      </c>
      <c r="G1038" s="360" t="inlineStr">
        <is>
          <t>ТрудСтр</t>
        </is>
      </c>
      <c r="H1038" s="360" t="inlineStr">
        <is>
          <t>Трудозатраты строителей</t>
        </is>
      </c>
      <c r="I1038" s="360" t="n"/>
      <c r="J1038" s="360" t="n"/>
      <c r="K1038" s="360" t="n">
        <v>207</v>
      </c>
      <c r="L1038" s="360" t="n">
        <v>21</v>
      </c>
      <c r="M1038" s="360" t="n">
        <v>3</v>
      </c>
      <c r="N1038" s="360" t="inlineStr"/>
      <c r="O1038" s="360" t="n">
        <v>7</v>
      </c>
      <c r="P1038" s="360" t="n"/>
      <c r="Q1038" s="360" t="n"/>
      <c r="R1038" s="360" t="n"/>
      <c r="S1038" s="360" t="n"/>
      <c r="T1038" s="360" t="n"/>
      <c r="U1038" s="360" t="n"/>
      <c r="V1038" s="360" t="n"/>
      <c r="W1038" s="360" t="n">
        <v>0</v>
      </c>
      <c r="X1038" s="360" t="n">
        <v>1</v>
      </c>
      <c r="Y1038" s="360" t="n">
        <v>0</v>
      </c>
      <c r="Z1038" s="360" t="n"/>
      <c r="AA1038" s="360" t="n"/>
      <c r="AB1038" s="360" t="n"/>
    </row>
    <row r="1039">
      <c r="A1039" s="360" t="n">
        <v>50</v>
      </c>
      <c r="B1039" s="360" t="n">
        <v>0</v>
      </c>
      <c r="C1039" s="360" t="n">
        <v>0</v>
      </c>
      <c r="D1039" s="360" t="n">
        <v>1</v>
      </c>
      <c r="E1039" s="360" t="n">
        <v>208</v>
      </c>
      <c r="F1039" s="360">
        <f>ROUND(Source!V1016,O1039)</f>
        <v/>
      </c>
      <c r="G1039" s="360" t="inlineStr">
        <is>
          <t>ТрудМаш</t>
        </is>
      </c>
      <c r="H1039" s="360" t="inlineStr">
        <is>
          <t>Трудозатраты машинистов</t>
        </is>
      </c>
      <c r="I1039" s="360" t="n"/>
      <c r="J1039" s="360" t="n"/>
      <c r="K1039" s="360" t="n">
        <v>208</v>
      </c>
      <c r="L1039" s="360" t="n">
        <v>22</v>
      </c>
      <c r="M1039" s="360" t="n">
        <v>3</v>
      </c>
      <c r="N1039" s="360" t="inlineStr"/>
      <c r="O1039" s="360" t="n">
        <v>7</v>
      </c>
      <c r="P1039" s="360" t="n"/>
      <c r="Q1039" s="360" t="n"/>
      <c r="R1039" s="360" t="n"/>
      <c r="S1039" s="360" t="n"/>
      <c r="T1039" s="360" t="n"/>
      <c r="U1039" s="360" t="n"/>
      <c r="V1039" s="360" t="n"/>
      <c r="W1039" s="360" t="n">
        <v>0</v>
      </c>
      <c r="X1039" s="360" t="n">
        <v>1</v>
      </c>
      <c r="Y1039" s="360" t="n">
        <v>0</v>
      </c>
      <c r="Z1039" s="360" t="n"/>
      <c r="AA1039" s="360" t="n"/>
      <c r="AB1039" s="360" t="n"/>
    </row>
    <row r="1040">
      <c r="A1040" s="360" t="n">
        <v>50</v>
      </c>
      <c r="B1040" s="360" t="n">
        <v>0</v>
      </c>
      <c r="C1040" s="360" t="n">
        <v>0</v>
      </c>
      <c r="D1040" s="360" t="n">
        <v>1</v>
      </c>
      <c r="E1040" s="360" t="n">
        <v>209</v>
      </c>
      <c r="F1040" s="360">
        <f>ROUND(Source!W1016,O1040)</f>
        <v/>
      </c>
      <c r="G1040" s="360" t="inlineStr">
        <is>
          <t>ТранспМат</t>
        </is>
      </c>
      <c r="H1040" s="360" t="inlineStr">
        <is>
          <t>Транспорт материалов</t>
        </is>
      </c>
      <c r="I1040" s="360" t="n"/>
      <c r="J1040" s="360" t="n"/>
      <c r="K1040" s="360" t="n">
        <v>209</v>
      </c>
      <c r="L1040" s="360" t="n">
        <v>23</v>
      </c>
      <c r="M1040" s="360" t="n">
        <v>3</v>
      </c>
      <c r="N1040" s="360" t="inlineStr"/>
      <c r="O1040" s="360" t="n">
        <v>0</v>
      </c>
      <c r="P1040" s="360" t="n"/>
      <c r="Q1040" s="360" t="n"/>
      <c r="R1040" s="360" t="n"/>
      <c r="S1040" s="360" t="n"/>
      <c r="T1040" s="360" t="n"/>
      <c r="U1040" s="360" t="n"/>
      <c r="V1040" s="360" t="n"/>
      <c r="W1040" s="360" t="n">
        <v>0</v>
      </c>
      <c r="X1040" s="360" t="n">
        <v>1</v>
      </c>
      <c r="Y1040" s="360" t="n">
        <v>0</v>
      </c>
      <c r="Z1040" s="360" t="n"/>
      <c r="AA1040" s="360" t="n"/>
      <c r="AB1040" s="360" t="n"/>
    </row>
    <row r="1041">
      <c r="A1041" s="360" t="n">
        <v>50</v>
      </c>
      <c r="B1041" s="360" t="n">
        <v>0</v>
      </c>
      <c r="C1041" s="360" t="n">
        <v>0</v>
      </c>
      <c r="D1041" s="360" t="n">
        <v>1</v>
      </c>
      <c r="E1041" s="360" t="n">
        <v>233</v>
      </c>
      <c r="F1041" s="360">
        <f>ROUND(Source!BD1016,O1041)</f>
        <v/>
      </c>
      <c r="G1041" s="360" t="inlineStr">
        <is>
          <t>Перевозка</t>
        </is>
      </c>
      <c r="H1041" s="360" t="inlineStr">
        <is>
          <t>Перевозка грузов</t>
        </is>
      </c>
      <c r="I1041" s="360" t="n"/>
      <c r="J1041" s="360" t="n"/>
      <c r="K1041" s="360" t="n">
        <v>233</v>
      </c>
      <c r="L1041" s="360" t="n">
        <v>24</v>
      </c>
      <c r="M1041" s="360" t="n">
        <v>3</v>
      </c>
      <c r="N1041" s="360" t="inlineStr"/>
      <c r="O1041" s="360" t="n">
        <v>0</v>
      </c>
      <c r="P1041" s="360" t="n"/>
      <c r="Q1041" s="360" t="n"/>
      <c r="R1041" s="360" t="n"/>
      <c r="S1041" s="360" t="n"/>
      <c r="T1041" s="360" t="n"/>
      <c r="U1041" s="360" t="n"/>
      <c r="V1041" s="360" t="n"/>
      <c r="W1041" s="360" t="n">
        <v>0</v>
      </c>
      <c r="X1041" s="360" t="n">
        <v>1</v>
      </c>
      <c r="Y1041" s="360" t="n">
        <v>0</v>
      </c>
      <c r="Z1041" s="360" t="n"/>
      <c r="AA1041" s="360" t="n"/>
      <c r="AB1041" s="360" t="n"/>
    </row>
    <row r="1042">
      <c r="A1042" s="360" t="n">
        <v>50</v>
      </c>
      <c r="B1042" s="360" t="n">
        <v>0</v>
      </c>
      <c r="C1042" s="360" t="n">
        <v>0</v>
      </c>
      <c r="D1042" s="360" t="n">
        <v>1</v>
      </c>
      <c r="E1042" s="360" t="n">
        <v>210</v>
      </c>
      <c r="F1042" s="360">
        <f>ROUND(Source!X1016,O1042)</f>
        <v/>
      </c>
      <c r="G1042" s="360" t="inlineStr">
        <is>
          <t>НР</t>
        </is>
      </c>
      <c r="H1042" s="360" t="inlineStr">
        <is>
          <t>Накладные расходы</t>
        </is>
      </c>
      <c r="I1042" s="360" t="n"/>
      <c r="J1042" s="360" t="n"/>
      <c r="K1042" s="360" t="n">
        <v>210</v>
      </c>
      <c r="L1042" s="360" t="n">
        <v>25</v>
      </c>
      <c r="M1042" s="360" t="n">
        <v>3</v>
      </c>
      <c r="N1042" s="360" t="inlineStr"/>
      <c r="O1042" s="360" t="n">
        <v>0</v>
      </c>
      <c r="P1042" s="360" t="n"/>
      <c r="Q1042" s="360" t="n"/>
      <c r="R1042" s="360" t="n"/>
      <c r="S1042" s="360" t="n"/>
      <c r="T1042" s="360" t="n"/>
      <c r="U1042" s="360" t="n"/>
      <c r="V1042" s="360" t="n"/>
      <c r="W1042" s="360" t="n">
        <v>0</v>
      </c>
      <c r="X1042" s="360" t="n">
        <v>1</v>
      </c>
      <c r="Y1042" s="360" t="n">
        <v>0</v>
      </c>
      <c r="Z1042" s="360" t="n"/>
      <c r="AA1042" s="360" t="n"/>
      <c r="AB1042" s="360" t="n"/>
    </row>
    <row r="1043">
      <c r="A1043" s="360" t="n">
        <v>50</v>
      </c>
      <c r="B1043" s="360" t="n">
        <v>0</v>
      </c>
      <c r="C1043" s="360" t="n">
        <v>0</v>
      </c>
      <c r="D1043" s="360" t="n">
        <v>1</v>
      </c>
      <c r="E1043" s="360" t="n">
        <v>211</v>
      </c>
      <c r="F1043" s="360">
        <f>ROUND(Source!Y1016,O1043)</f>
        <v/>
      </c>
      <c r="G1043" s="360" t="inlineStr">
        <is>
          <t>СмПриб</t>
        </is>
      </c>
      <c r="H1043" s="360" t="inlineStr">
        <is>
          <t>Сметная прибыль</t>
        </is>
      </c>
      <c r="I1043" s="360" t="n"/>
      <c r="J1043" s="360" t="n"/>
      <c r="K1043" s="360" t="n">
        <v>211</v>
      </c>
      <c r="L1043" s="360" t="n">
        <v>26</v>
      </c>
      <c r="M1043" s="360" t="n">
        <v>3</v>
      </c>
      <c r="N1043" s="360" t="inlineStr"/>
      <c r="O1043" s="360" t="n">
        <v>0</v>
      </c>
      <c r="P1043" s="360" t="n"/>
      <c r="Q1043" s="360" t="n"/>
      <c r="R1043" s="360" t="n"/>
      <c r="S1043" s="360" t="n"/>
      <c r="T1043" s="360" t="n"/>
      <c r="U1043" s="360" t="n"/>
      <c r="V1043" s="360" t="n"/>
      <c r="W1043" s="360" t="n">
        <v>0</v>
      </c>
      <c r="X1043" s="360" t="n">
        <v>1</v>
      </c>
      <c r="Y1043" s="360" t="n">
        <v>0</v>
      </c>
      <c r="Z1043" s="360" t="n"/>
      <c r="AA1043" s="360" t="n"/>
      <c r="AB1043" s="360" t="n"/>
    </row>
    <row r="1044">
      <c r="A1044" s="360" t="n">
        <v>50</v>
      </c>
      <c r="B1044" s="360" t="n">
        <v>0</v>
      </c>
      <c r="C1044" s="360" t="n">
        <v>0</v>
      </c>
      <c r="D1044" s="360" t="n">
        <v>1</v>
      </c>
      <c r="E1044" s="360" t="n">
        <v>224</v>
      </c>
      <c r="F1044" s="360">
        <f>ROUND(Source!AR1016,O1044)</f>
        <v/>
      </c>
      <c r="G1044" s="360" t="inlineStr">
        <is>
          <t>Всего</t>
        </is>
      </c>
      <c r="H1044" s="360" t="inlineStr">
        <is>
          <t>Всего с НР и СП</t>
        </is>
      </c>
      <c r="I1044" s="360" t="n"/>
      <c r="J1044" s="360" t="n"/>
      <c r="K1044" s="360" t="n">
        <v>224</v>
      </c>
      <c r="L1044" s="360" t="n">
        <v>27</v>
      </c>
      <c r="M1044" s="360" t="n">
        <v>3</v>
      </c>
      <c r="N1044" s="360" t="inlineStr"/>
      <c r="O1044" s="360" t="n">
        <v>0</v>
      </c>
      <c r="P1044" s="360" t="n"/>
      <c r="Q1044" s="360" t="n"/>
      <c r="R1044" s="360" t="n"/>
      <c r="S1044" s="360" t="n"/>
      <c r="T1044" s="360" t="n"/>
      <c r="U1044" s="360" t="n"/>
      <c r="V1044" s="360" t="n"/>
      <c r="W1044" s="360" t="n">
        <v>0</v>
      </c>
      <c r="X1044" s="360" t="n">
        <v>1</v>
      </c>
      <c r="Y1044" s="360" t="n">
        <v>0</v>
      </c>
      <c r="Z1044" s="360" t="n"/>
      <c r="AA1044" s="360" t="n"/>
      <c r="AB1044" s="360" t="n"/>
    </row>
    <row r="1045">
      <c r="A1045" s="360" t="n">
        <v>50</v>
      </c>
      <c r="B1045" s="360" t="n">
        <v>0</v>
      </c>
      <c r="C1045" s="360" t="n">
        <v>0</v>
      </c>
      <c r="D1045" s="360" t="n">
        <v>2</v>
      </c>
      <c r="E1045" s="360" t="n">
        <v>0</v>
      </c>
      <c r="F1045" s="360">
        <f>ROUND(F1044,O1045)</f>
        <v/>
      </c>
      <c r="G1045" s="360" t="inlineStr">
        <is>
          <t>и1</t>
        </is>
      </c>
      <c r="H1045" s="360" t="inlineStr">
        <is>
          <t>Итого</t>
        </is>
      </c>
      <c r="I1045" s="360" t="n"/>
      <c r="J1045" s="360" t="n"/>
      <c r="K1045" s="360" t="n">
        <v>212</v>
      </c>
      <c r="L1045" s="360" t="n">
        <v>28</v>
      </c>
      <c r="M1045" s="360" t="n">
        <v>0</v>
      </c>
      <c r="N1045" s="360" t="inlineStr"/>
      <c r="O1045" s="360" t="n">
        <v>0</v>
      </c>
      <c r="P1045" s="360" t="n"/>
      <c r="Q1045" s="360" t="n"/>
      <c r="R1045" s="360" t="n"/>
      <c r="S1045" s="360" t="n"/>
      <c r="T1045" s="360" t="n"/>
      <c r="U1045" s="360" t="n"/>
      <c r="V1045" s="360" t="n"/>
      <c r="W1045" s="360" t="n">
        <v>0</v>
      </c>
      <c r="X1045" s="360" t="n">
        <v>1</v>
      </c>
      <c r="Y1045" s="360" t="n">
        <v>0</v>
      </c>
      <c r="Z1045" s="360" t="n"/>
      <c r="AA1045" s="360" t="n"/>
      <c r="AB1045" s="360" t="n"/>
    </row>
    <row r="1046">
      <c r="A1046" s="360" t="n">
        <v>50</v>
      </c>
      <c r="B1046" s="360" t="n">
        <v>0</v>
      </c>
      <c r="C1046" s="360" t="n">
        <v>0</v>
      </c>
      <c r="D1046" s="360" t="n">
        <v>2</v>
      </c>
      <c r="E1046" s="360" t="n">
        <v>0</v>
      </c>
      <c r="F1046" s="360">
        <f>ROUND(F1045*0.22,O1046)</f>
        <v/>
      </c>
      <c r="G1046" s="360" t="inlineStr">
        <is>
          <t>и2</t>
        </is>
      </c>
      <c r="H1046" s="360" t="inlineStr">
        <is>
          <t>НДС 22%</t>
        </is>
      </c>
      <c r="I1046" s="360" t="n"/>
      <c r="J1046" s="360" t="n"/>
      <c r="K1046" s="360" t="n">
        <v>212</v>
      </c>
      <c r="L1046" s="360" t="n">
        <v>29</v>
      </c>
      <c r="M1046" s="360" t="n">
        <v>0</v>
      </c>
      <c r="N1046" s="360" t="inlineStr"/>
      <c r="O1046" s="360" t="n">
        <v>0</v>
      </c>
      <c r="P1046" s="360" t="n"/>
      <c r="Q1046" s="360" t="n"/>
      <c r="R1046" s="360" t="n"/>
      <c r="S1046" s="360" t="n"/>
      <c r="T1046" s="360" t="n"/>
      <c r="U1046" s="360" t="n"/>
      <c r="V1046" s="360" t="n"/>
      <c r="W1046" s="360" t="n">
        <v>0</v>
      </c>
      <c r="X1046" s="360" t="n">
        <v>1</v>
      </c>
      <c r="Y1046" s="360" t="n">
        <v>0</v>
      </c>
      <c r="Z1046" s="360" t="n"/>
      <c r="AA1046" s="360" t="n"/>
      <c r="AB1046" s="360" t="n"/>
    </row>
    <row r="1047">
      <c r="A1047" s="360" t="n">
        <v>50</v>
      </c>
      <c r="B1047" s="360" t="n">
        <v>0</v>
      </c>
      <c r="C1047" s="360" t="n">
        <v>0</v>
      </c>
      <c r="D1047" s="360" t="n">
        <v>2</v>
      </c>
      <c r="E1047" s="360" t="n">
        <v>213</v>
      </c>
      <c r="F1047" s="360">
        <f>ROUND(F1045+F1046,O1047)</f>
        <v/>
      </c>
      <c r="G1047" s="360" t="inlineStr">
        <is>
          <t>и3</t>
        </is>
      </c>
      <c r="H1047" s="360" t="inlineStr">
        <is>
          <t>Всего</t>
        </is>
      </c>
      <c r="I1047" s="360" t="n"/>
      <c r="J1047" s="360" t="n"/>
      <c r="K1047" s="360" t="n">
        <v>212</v>
      </c>
      <c r="L1047" s="360" t="n">
        <v>30</v>
      </c>
      <c r="M1047" s="360" t="n">
        <v>0</v>
      </c>
      <c r="N1047" s="360" t="inlineStr"/>
      <c r="O1047" s="360" t="n">
        <v>0</v>
      </c>
      <c r="P1047" s="360" t="n"/>
      <c r="Q1047" s="360" t="n"/>
      <c r="R1047" s="360" t="n"/>
      <c r="S1047" s="360" t="n"/>
      <c r="T1047" s="360" t="n"/>
      <c r="U1047" s="360" t="n"/>
      <c r="V1047" s="360" t="n"/>
      <c r="W1047" s="360" t="n">
        <v>0</v>
      </c>
      <c r="X1047" s="360" t="n">
        <v>1</v>
      </c>
      <c r="Y1047" s="360" t="n">
        <v>0</v>
      </c>
      <c r="Z1047" s="360" t="n"/>
      <c r="AA1047" s="360" t="n"/>
      <c r="AB1047" s="360" t="n"/>
    </row>
    <row r="1048"/>
    <row r="1049">
      <c r="A1049" s="356" t="n">
        <v>3</v>
      </c>
      <c r="B1049" s="356" t="n">
        <v>0</v>
      </c>
      <c r="C1049" s="356" t="n"/>
      <c r="D1049" s="356">
        <f>ROW(A1059)</f>
        <v/>
      </c>
      <c r="E1049" s="356" t="n"/>
      <c r="F1049" s="356" t="inlineStr">
        <is>
          <t>Новая локальная смета</t>
        </is>
      </c>
      <c r="G1049" s="356" t="inlineStr">
        <is>
          <t>Центральная, д.49 (подвал)</t>
        </is>
      </c>
      <c r="H1049" s="356" t="inlineStr"/>
      <c r="I1049" s="356" t="n">
        <v>0</v>
      </c>
      <c r="J1049" s="356" t="inlineStr"/>
      <c r="K1049" s="356" t="n">
        <v>0</v>
      </c>
      <c r="L1049" s="356" t="inlineStr">
        <is>
          <t>Новая локальная смета</t>
        </is>
      </c>
      <c r="M1049" s="356" t="inlineStr"/>
      <c r="N1049" s="356" t="n"/>
      <c r="O1049" s="356" t="n"/>
      <c r="P1049" s="356" t="n"/>
      <c r="Q1049" s="356" t="n"/>
      <c r="R1049" s="356" t="n"/>
      <c r="S1049" s="356" t="n">
        <v>0</v>
      </c>
      <c r="T1049" s="356" t="n"/>
      <c r="U1049" s="356" t="inlineStr"/>
      <c r="V1049" s="356" t="n">
        <v>0</v>
      </c>
      <c r="W1049" s="356" t="n"/>
      <c r="X1049" s="356" t="n"/>
      <c r="Y1049" s="356" t="n"/>
      <c r="Z1049" s="356" t="n"/>
      <c r="AA1049" s="356" t="n"/>
      <c r="AB1049" s="356" t="inlineStr"/>
      <c r="AC1049" s="356" t="inlineStr"/>
      <c r="AD1049" s="356" t="inlineStr"/>
      <c r="AE1049" s="356" t="inlineStr"/>
      <c r="AF1049" s="356" t="inlineStr"/>
      <c r="AG1049" s="356" t="inlineStr"/>
      <c r="AH1049" s="356" t="n"/>
      <c r="AI1049" s="356" t="n"/>
      <c r="AJ1049" s="356" t="n"/>
      <c r="AK1049" s="356" t="n"/>
      <c r="AL1049" s="356" t="n"/>
      <c r="AM1049" s="356" t="n"/>
      <c r="AN1049" s="356" t="n"/>
      <c r="AO1049" s="356" t="n"/>
      <c r="AP1049" s="356" t="inlineStr"/>
      <c r="AQ1049" s="356" t="inlineStr"/>
      <c r="AR1049" s="356" t="inlineStr"/>
      <c r="AS1049" s="356" t="n"/>
      <c r="AT1049" s="356" t="n"/>
      <c r="AU1049" s="356" t="n"/>
      <c r="AV1049" s="356" t="n"/>
      <c r="AW1049" s="356" t="n"/>
      <c r="AX1049" s="356" t="n"/>
      <c r="AY1049" s="356" t="n"/>
      <c r="AZ1049" s="356" t="inlineStr"/>
      <c r="BA1049" s="356" t="n"/>
      <c r="BB1049" s="356" t="inlineStr"/>
      <c r="BC1049" s="356" t="inlineStr"/>
      <c r="BD1049" s="356" t="inlineStr"/>
      <c r="BE1049" s="356" t="inlineStr"/>
      <c r="BF1049" s="356" t="inlineStr"/>
      <c r="BG1049" s="356" t="inlineStr"/>
      <c r="BH1049" s="356" t="inlineStr"/>
      <c r="BI1049" s="356" t="inlineStr"/>
      <c r="BJ1049" s="356" t="inlineStr"/>
      <c r="BK1049" s="356" t="inlineStr"/>
      <c r="BL1049" s="356" t="inlineStr"/>
      <c r="BM1049" s="356" t="inlineStr"/>
      <c r="BN1049" s="356" t="inlineStr"/>
      <c r="BO1049" s="356" t="inlineStr"/>
      <c r="BP1049" s="356" t="inlineStr"/>
      <c r="BQ1049" s="356" t="n"/>
      <c r="BR1049" s="356" t="n"/>
      <c r="BS1049" s="356" t="n"/>
      <c r="BT1049" s="356" t="n"/>
      <c r="BU1049" s="356" t="n"/>
      <c r="BV1049" s="356" t="n"/>
      <c r="BW1049" s="356" t="n"/>
      <c r="BX1049" s="356" t="n">
        <v>0</v>
      </c>
      <c r="BY1049" s="356" t="n"/>
      <c r="BZ1049" s="356" t="n"/>
      <c r="CA1049" s="356" t="n"/>
      <c r="CB1049" s="356" t="n"/>
      <c r="CC1049" s="356" t="n"/>
      <c r="CD1049" s="356" t="n"/>
      <c r="CE1049" s="356" t="n"/>
      <c r="CF1049" s="356" t="n">
        <v>0</v>
      </c>
      <c r="CG1049" s="356" t="n">
        <v>0</v>
      </c>
      <c r="CH1049" s="356" t="n"/>
      <c r="CI1049" s="356" t="inlineStr"/>
      <c r="CJ1049" s="356" t="inlineStr"/>
      <c r="CK1049" t="inlineStr"/>
      <c r="CL1049" t="inlineStr"/>
      <c r="CM1049" t="inlineStr"/>
      <c r="CN1049" t="inlineStr"/>
      <c r="CO1049" t="inlineStr"/>
      <c r="CP1049" t="inlineStr"/>
      <c r="CQ1049" t="inlineStr"/>
    </row>
    <row r="1050"/>
    <row r="1051">
      <c r="A1051" s="358" t="n">
        <v>52</v>
      </c>
      <c r="B1051" s="358">
        <f>B1059</f>
        <v/>
      </c>
      <c r="C1051" s="358">
        <f>C1059</f>
        <v/>
      </c>
      <c r="D1051" s="358">
        <f>D1059</f>
        <v/>
      </c>
      <c r="E1051" s="358">
        <f>E1059</f>
        <v/>
      </c>
      <c r="F1051" s="358">
        <f>F1059</f>
        <v/>
      </c>
      <c r="G1051" s="358">
        <f>G1059</f>
        <v/>
      </c>
      <c r="H1051" s="358" t="n"/>
      <c r="I1051" s="358" t="n"/>
      <c r="J1051" s="358" t="n"/>
      <c r="K1051" s="358" t="n"/>
      <c r="L1051" s="358" t="n"/>
      <c r="M1051" s="358" t="n"/>
      <c r="N1051" s="358" t="n"/>
      <c r="O1051" s="358">
        <f>O1059</f>
        <v/>
      </c>
      <c r="P1051" s="358">
        <f>P1059</f>
        <v/>
      </c>
      <c r="Q1051" s="358">
        <f>Q1059</f>
        <v/>
      </c>
      <c r="R1051" s="358">
        <f>R1059</f>
        <v/>
      </c>
      <c r="S1051" s="358">
        <f>S1059</f>
        <v/>
      </c>
      <c r="T1051" s="358">
        <f>T1059</f>
        <v/>
      </c>
      <c r="U1051" s="358">
        <f>U1059</f>
        <v/>
      </c>
      <c r="V1051" s="358">
        <f>V1059</f>
        <v/>
      </c>
      <c r="W1051" s="358">
        <f>W1059</f>
        <v/>
      </c>
      <c r="X1051" s="358">
        <f>X1059</f>
        <v/>
      </c>
      <c r="Y1051" s="358">
        <f>Y1059</f>
        <v/>
      </c>
      <c r="Z1051" s="358">
        <f>Z1059</f>
        <v/>
      </c>
      <c r="AA1051" s="358">
        <f>AA1059</f>
        <v/>
      </c>
      <c r="AB1051" s="358">
        <f>AB1059</f>
        <v/>
      </c>
      <c r="AC1051" s="358">
        <f>AC1059</f>
        <v/>
      </c>
      <c r="AD1051" s="358">
        <f>AD1059</f>
        <v/>
      </c>
      <c r="AE1051" s="358">
        <f>AE1059</f>
        <v/>
      </c>
      <c r="AF1051" s="358">
        <f>AF1059</f>
        <v/>
      </c>
      <c r="AG1051" s="358">
        <f>AG1059</f>
        <v/>
      </c>
      <c r="AH1051" s="358">
        <f>AH1059</f>
        <v/>
      </c>
      <c r="AI1051" s="358">
        <f>AI1059</f>
        <v/>
      </c>
      <c r="AJ1051" s="358">
        <f>AJ1059</f>
        <v/>
      </c>
      <c r="AK1051" s="358">
        <f>AK1059</f>
        <v/>
      </c>
      <c r="AL1051" s="358">
        <f>AL1059</f>
        <v/>
      </c>
      <c r="AM1051" s="358">
        <f>AM1059</f>
        <v/>
      </c>
      <c r="AN1051" s="358">
        <f>AN1059</f>
        <v/>
      </c>
      <c r="AO1051" s="358">
        <f>AO1059</f>
        <v/>
      </c>
      <c r="AP1051" s="358">
        <f>AP1059</f>
        <v/>
      </c>
      <c r="AQ1051" s="358">
        <f>AQ1059</f>
        <v/>
      </c>
      <c r="AR1051" s="358">
        <f>AR1059</f>
        <v/>
      </c>
      <c r="AS1051" s="358">
        <f>AS1059</f>
        <v/>
      </c>
      <c r="AT1051" s="358">
        <f>AT1059</f>
        <v/>
      </c>
      <c r="AU1051" s="358">
        <f>AU1059</f>
        <v/>
      </c>
      <c r="AV1051" s="358">
        <f>AV1059</f>
        <v/>
      </c>
      <c r="AW1051" s="358">
        <f>AW1059</f>
        <v/>
      </c>
      <c r="AX1051" s="358">
        <f>AX1059</f>
        <v/>
      </c>
      <c r="AY1051" s="358">
        <f>AY1059</f>
        <v/>
      </c>
      <c r="AZ1051" s="358">
        <f>AZ1059</f>
        <v/>
      </c>
      <c r="BA1051" s="358">
        <f>BA1059</f>
        <v/>
      </c>
      <c r="BB1051" s="358">
        <f>BB1059</f>
        <v/>
      </c>
      <c r="BC1051" s="358">
        <f>BC1059</f>
        <v/>
      </c>
      <c r="BD1051" s="358">
        <f>BD1059</f>
        <v/>
      </c>
      <c r="BE1051" s="358">
        <f>BE1059</f>
        <v/>
      </c>
      <c r="BF1051" s="358">
        <f>BF1059</f>
        <v/>
      </c>
      <c r="BG1051" s="358">
        <f>BG1059</f>
        <v/>
      </c>
      <c r="BH1051" s="358">
        <f>BH1059</f>
        <v/>
      </c>
      <c r="BI1051" s="358">
        <f>BI1059</f>
        <v/>
      </c>
      <c r="BJ1051" s="358">
        <f>BJ1059</f>
        <v/>
      </c>
      <c r="BK1051" s="358">
        <f>BK1059</f>
        <v/>
      </c>
      <c r="BL1051" s="358">
        <f>BL1059</f>
        <v/>
      </c>
      <c r="BM1051" s="358">
        <f>BM1059</f>
        <v/>
      </c>
      <c r="BN1051" s="358">
        <f>BN1059</f>
        <v/>
      </c>
      <c r="BO1051" s="358">
        <f>BO1059</f>
        <v/>
      </c>
      <c r="BP1051" s="358">
        <f>BP1059</f>
        <v/>
      </c>
      <c r="BQ1051" s="358">
        <f>BQ1059</f>
        <v/>
      </c>
      <c r="BR1051" s="358">
        <f>BR1059</f>
        <v/>
      </c>
      <c r="BS1051" s="358">
        <f>BS1059</f>
        <v/>
      </c>
      <c r="BT1051" s="358">
        <f>BT1059</f>
        <v/>
      </c>
      <c r="BU1051" s="358">
        <f>BU1059</f>
        <v/>
      </c>
      <c r="BV1051" s="358">
        <f>BV1059</f>
        <v/>
      </c>
      <c r="BW1051" s="358">
        <f>BW1059</f>
        <v/>
      </c>
      <c r="BX1051" s="358">
        <f>BX1059</f>
        <v/>
      </c>
      <c r="BY1051" s="358">
        <f>BY1059</f>
        <v/>
      </c>
      <c r="BZ1051" s="358">
        <f>BZ1059</f>
        <v/>
      </c>
      <c r="CA1051" s="358">
        <f>CA1059</f>
        <v/>
      </c>
      <c r="CB1051" s="358">
        <f>CB1059</f>
        <v/>
      </c>
      <c r="CC1051" s="358">
        <f>CC1059</f>
        <v/>
      </c>
      <c r="CD1051" s="358">
        <f>CD1059</f>
        <v/>
      </c>
      <c r="CE1051" s="358">
        <f>CE1059</f>
        <v/>
      </c>
      <c r="CF1051" s="358">
        <f>CF1059</f>
        <v/>
      </c>
      <c r="CG1051" s="358">
        <f>CG1059</f>
        <v/>
      </c>
      <c r="CH1051" s="358">
        <f>CH1059</f>
        <v/>
      </c>
      <c r="CI1051" s="358">
        <f>CI1059</f>
        <v/>
      </c>
      <c r="CJ1051" s="358">
        <f>CJ1059</f>
        <v/>
      </c>
      <c r="CK1051" s="358">
        <f>CK1059</f>
        <v/>
      </c>
      <c r="CL1051" s="358">
        <f>CL1059</f>
        <v/>
      </c>
      <c r="CM1051" s="358">
        <f>CM1059</f>
        <v/>
      </c>
      <c r="CN1051" s="358">
        <f>CN1059</f>
        <v/>
      </c>
      <c r="CO1051" s="358">
        <f>CO1059</f>
        <v/>
      </c>
      <c r="CP1051" s="358">
        <f>CP1059</f>
        <v/>
      </c>
      <c r="CQ1051" s="358">
        <f>CQ1059</f>
        <v/>
      </c>
      <c r="CR1051" s="358">
        <f>CR1059</f>
        <v/>
      </c>
      <c r="CS1051" s="358">
        <f>CS1059</f>
        <v/>
      </c>
      <c r="CT1051" s="358">
        <f>CT1059</f>
        <v/>
      </c>
      <c r="CU1051" s="358">
        <f>CU1059</f>
        <v/>
      </c>
      <c r="CV1051" s="358">
        <f>CV1059</f>
        <v/>
      </c>
      <c r="CW1051" s="358">
        <f>CW1059</f>
        <v/>
      </c>
      <c r="CX1051" s="358">
        <f>CX1059</f>
        <v/>
      </c>
      <c r="CY1051" s="358">
        <f>CY1059</f>
        <v/>
      </c>
      <c r="CZ1051" s="358">
        <f>CZ1059</f>
        <v/>
      </c>
      <c r="DA1051" s="358">
        <f>DA1059</f>
        <v/>
      </c>
      <c r="DB1051" s="358">
        <f>DB1059</f>
        <v/>
      </c>
      <c r="DC1051" s="358">
        <f>DC1059</f>
        <v/>
      </c>
      <c r="DD1051" s="358">
        <f>DD1059</f>
        <v/>
      </c>
      <c r="DE1051" s="358">
        <f>DE1059</f>
        <v/>
      </c>
      <c r="DF1051" s="358">
        <f>DF1059</f>
        <v/>
      </c>
      <c r="DG1051" s="359">
        <f>DG1059</f>
        <v/>
      </c>
      <c r="DH1051" s="359">
        <f>DH1059</f>
        <v/>
      </c>
      <c r="DI1051" s="359">
        <f>DI1059</f>
        <v/>
      </c>
      <c r="DJ1051" s="359">
        <f>DJ1059</f>
        <v/>
      </c>
      <c r="DK1051" s="359">
        <f>DK1059</f>
        <v/>
      </c>
      <c r="DL1051" s="359">
        <f>DL1059</f>
        <v/>
      </c>
      <c r="DM1051" s="359">
        <f>DM1059</f>
        <v/>
      </c>
      <c r="DN1051" s="359">
        <f>DN1059</f>
        <v/>
      </c>
      <c r="DO1051" s="359">
        <f>DO1059</f>
        <v/>
      </c>
      <c r="DP1051" s="359">
        <f>DP1059</f>
        <v/>
      </c>
      <c r="DQ1051" s="359">
        <f>DQ1059</f>
        <v/>
      </c>
      <c r="DR1051" s="359">
        <f>DR1059</f>
        <v/>
      </c>
      <c r="DS1051" s="359">
        <f>DS1059</f>
        <v/>
      </c>
      <c r="DT1051" s="359">
        <f>DT1059</f>
        <v/>
      </c>
      <c r="DU1051" s="359">
        <f>DU1059</f>
        <v/>
      </c>
      <c r="DV1051" s="359">
        <f>DV1059</f>
        <v/>
      </c>
      <c r="DW1051" s="359">
        <f>DW1059</f>
        <v/>
      </c>
      <c r="DX1051" s="359">
        <f>DX1059</f>
        <v/>
      </c>
      <c r="DY1051" s="359">
        <f>DY1059</f>
        <v/>
      </c>
      <c r="DZ1051" s="359">
        <f>DZ1059</f>
        <v/>
      </c>
      <c r="EA1051" s="359">
        <f>EA1059</f>
        <v/>
      </c>
      <c r="EB1051" s="359">
        <f>EB1059</f>
        <v/>
      </c>
      <c r="EC1051" s="359">
        <f>EC1059</f>
        <v/>
      </c>
      <c r="ED1051" s="359">
        <f>ED1059</f>
        <v/>
      </c>
      <c r="EE1051" s="359">
        <f>EE1059</f>
        <v/>
      </c>
      <c r="EF1051" s="359">
        <f>EF1059</f>
        <v/>
      </c>
      <c r="EG1051" s="359">
        <f>EG1059</f>
        <v/>
      </c>
      <c r="EH1051" s="359">
        <f>EH1059</f>
        <v/>
      </c>
      <c r="EI1051" s="359">
        <f>EI1059</f>
        <v/>
      </c>
      <c r="EJ1051" s="359">
        <f>EJ1059</f>
        <v/>
      </c>
      <c r="EK1051" s="359">
        <f>EK1059</f>
        <v/>
      </c>
      <c r="EL1051" s="359">
        <f>EL1059</f>
        <v/>
      </c>
      <c r="EM1051" s="359">
        <f>EM1059</f>
        <v/>
      </c>
      <c r="EN1051" s="359">
        <f>EN1059</f>
        <v/>
      </c>
      <c r="EO1051" s="359">
        <f>EO1059</f>
        <v/>
      </c>
      <c r="EP1051" s="359">
        <f>EP1059</f>
        <v/>
      </c>
      <c r="EQ1051" s="359">
        <f>EQ1059</f>
        <v/>
      </c>
      <c r="ER1051" s="359">
        <f>ER1059</f>
        <v/>
      </c>
      <c r="ES1051" s="359">
        <f>ES1059</f>
        <v/>
      </c>
      <c r="ET1051" s="359">
        <f>ET1059</f>
        <v/>
      </c>
      <c r="EU1051" s="359">
        <f>EU1059</f>
        <v/>
      </c>
      <c r="EV1051" s="359">
        <f>EV1059</f>
        <v/>
      </c>
      <c r="EW1051" s="359">
        <f>EW1059</f>
        <v/>
      </c>
      <c r="EX1051" s="359">
        <f>EX1059</f>
        <v/>
      </c>
      <c r="EY1051" s="359">
        <f>EY1059</f>
        <v/>
      </c>
      <c r="EZ1051" s="359">
        <f>EZ1059</f>
        <v/>
      </c>
      <c r="FA1051" s="359">
        <f>FA1059</f>
        <v/>
      </c>
      <c r="FB1051" s="359">
        <f>FB1059</f>
        <v/>
      </c>
      <c r="FC1051" s="359">
        <f>FC1059</f>
        <v/>
      </c>
      <c r="FD1051" s="359">
        <f>FD1059</f>
        <v/>
      </c>
      <c r="FE1051" s="359">
        <f>FE1059</f>
        <v/>
      </c>
      <c r="FF1051" s="359">
        <f>FF1059</f>
        <v/>
      </c>
      <c r="FG1051" s="359">
        <f>FG1059</f>
        <v/>
      </c>
      <c r="FH1051" s="359">
        <f>FH1059</f>
        <v/>
      </c>
      <c r="FI1051" s="359">
        <f>FI1059</f>
        <v/>
      </c>
      <c r="FJ1051" s="359">
        <f>FJ1059</f>
        <v/>
      </c>
      <c r="FK1051" s="359">
        <f>FK1059</f>
        <v/>
      </c>
      <c r="FL1051" s="359">
        <f>FL1059</f>
        <v/>
      </c>
      <c r="FM1051" s="359">
        <f>FM1059</f>
        <v/>
      </c>
      <c r="FN1051" s="359">
        <f>FN1059</f>
        <v/>
      </c>
      <c r="FO1051" s="359">
        <f>FO1059</f>
        <v/>
      </c>
      <c r="FP1051" s="359">
        <f>FP1059</f>
        <v/>
      </c>
      <c r="FQ1051" s="359">
        <f>FQ1059</f>
        <v/>
      </c>
      <c r="FR1051" s="359">
        <f>FR1059</f>
        <v/>
      </c>
      <c r="FS1051" s="359">
        <f>FS1059</f>
        <v/>
      </c>
      <c r="FT1051" s="359">
        <f>FT1059</f>
        <v/>
      </c>
      <c r="FU1051" s="359">
        <f>FU1059</f>
        <v/>
      </c>
      <c r="FV1051" s="359">
        <f>FV1059</f>
        <v/>
      </c>
      <c r="FW1051" s="359">
        <f>FW1059</f>
        <v/>
      </c>
      <c r="FX1051" s="359">
        <f>FX1059</f>
        <v/>
      </c>
      <c r="FY1051" s="359">
        <f>FY1059</f>
        <v/>
      </c>
      <c r="FZ1051" s="359">
        <f>FZ1059</f>
        <v/>
      </c>
      <c r="GA1051" s="359">
        <f>GA1059</f>
        <v/>
      </c>
      <c r="GB1051" s="359">
        <f>GB1059</f>
        <v/>
      </c>
      <c r="GC1051" s="359">
        <f>GC1059</f>
        <v/>
      </c>
      <c r="GD1051" s="359">
        <f>GD1059</f>
        <v/>
      </c>
      <c r="GE1051" s="359">
        <f>GE1059</f>
        <v/>
      </c>
      <c r="GF1051" s="359">
        <f>GF1059</f>
        <v/>
      </c>
      <c r="GG1051" s="359">
        <f>GG1059</f>
        <v/>
      </c>
      <c r="GH1051" s="359">
        <f>GH1059</f>
        <v/>
      </c>
      <c r="GI1051" s="359">
        <f>GI1059</f>
        <v/>
      </c>
      <c r="GJ1051" s="359">
        <f>GJ1059</f>
        <v/>
      </c>
      <c r="GK1051" s="359">
        <f>GK1059</f>
        <v/>
      </c>
      <c r="GL1051" s="359">
        <f>GL1059</f>
        <v/>
      </c>
      <c r="GM1051" s="359">
        <f>GM1059</f>
        <v/>
      </c>
      <c r="GN1051" s="359">
        <f>GN1059</f>
        <v/>
      </c>
      <c r="GO1051" s="359">
        <f>GO1059</f>
        <v/>
      </c>
      <c r="GP1051" s="359">
        <f>GP1059</f>
        <v/>
      </c>
      <c r="GQ1051" s="359">
        <f>GQ1059</f>
        <v/>
      </c>
      <c r="GR1051" s="359">
        <f>GR1059</f>
        <v/>
      </c>
      <c r="GS1051" s="359">
        <f>GS1059</f>
        <v/>
      </c>
      <c r="GT1051" s="359">
        <f>GT1059</f>
        <v/>
      </c>
      <c r="GU1051" s="359">
        <f>GU1059</f>
        <v/>
      </c>
      <c r="GV1051" s="359">
        <f>GV1059</f>
        <v/>
      </c>
      <c r="GW1051" s="359">
        <f>GW1059</f>
        <v/>
      </c>
      <c r="GX1051" s="359">
        <f>GX1059</f>
        <v/>
      </c>
    </row>
    <row r="1052"/>
    <row r="1053">
      <c r="A1053" t="n">
        <v>17</v>
      </c>
      <c r="B1053" t="n">
        <v>0</v>
      </c>
      <c r="C1053">
        <f>ROW(SmtRes!A421)</f>
        <v/>
      </c>
      <c r="D1053">
        <f>ROW(EtalonRes!A406)</f>
        <v/>
      </c>
      <c r="E1053" t="inlineStr">
        <is>
          <t>1</t>
        </is>
      </c>
      <c r="F1053" t="inlineStr">
        <is>
          <t>65-15-3</t>
        </is>
      </c>
      <c r="G1053" t="inlineStr">
        <is>
          <t>Смена отдельных участков трубопроводов с заготовкой труб в построечных условиях диаметром до 50 мм</t>
        </is>
      </c>
      <c r="H1053" t="inlineStr">
        <is>
          <t>100 м трубопровода</t>
        </is>
      </c>
      <c r="I1053">
        <f>ROUND(ROUND(2/100,4),7)</f>
        <v/>
      </c>
      <c r="J1053" t="n">
        <v>0</v>
      </c>
      <c r="K1053">
        <f>ROUND(ROUND(2/100,4),7)</f>
        <v/>
      </c>
      <c r="O1053">
        <f>ROUND(CP1053,0)</f>
        <v/>
      </c>
      <c r="P1053">
        <f>ROUND(CQ1053*I1053,0)</f>
        <v/>
      </c>
      <c r="Q1053">
        <f>(ROUND((ROUND(((ET1053)*I1053),0)*BB1053),0)+ROUND((ROUND(((AE1053-(EU1053))*I1053),0)*BS1053),0))</f>
        <v/>
      </c>
      <c r="R1053">
        <f>(ROUND((ROUND(((EU1053)*I1053),0)*BS1053),0)+ROUND((ROUND(((AE1053-(EU1053))*I1053),0)*BS1053),0))</f>
        <v/>
      </c>
      <c r="S1053">
        <f>ROUND(CT1053*I1053,0)</f>
        <v/>
      </c>
      <c r="T1053">
        <f>ROUND(CU1053*I1053,0)</f>
        <v/>
      </c>
      <c r="U1053">
        <f>ROUND(CV1053*I1053,7)</f>
        <v/>
      </c>
      <c r="V1053">
        <f>ROUND(CW1053*I1053,7)</f>
        <v/>
      </c>
      <c r="W1053">
        <f>ROUND(CX1053*I1053,0)</f>
        <v/>
      </c>
      <c r="X1053">
        <f>ROUND(CY1053,0)</f>
        <v/>
      </c>
      <c r="Y1053">
        <f>ROUND(CZ1053,0)</f>
        <v/>
      </c>
      <c r="AA1053" t="n">
        <v>78855224</v>
      </c>
      <c r="AB1053">
        <f>ROUND((AC1053+AD1053+AF1053),2)</f>
        <v/>
      </c>
      <c r="AC1053">
        <f>ROUND((ES1053),2)</f>
        <v/>
      </c>
      <c r="AD1053">
        <f>ROUND((((ET1053)-(EU1053))+AE1053),2)</f>
        <v/>
      </c>
      <c r="AE1053">
        <f>ROUND((EU1053),2)</f>
        <v/>
      </c>
      <c r="AF1053">
        <f>ROUND((EV1053),2)</f>
        <v/>
      </c>
      <c r="AG1053">
        <f>ROUND((AP1053),2)</f>
        <v/>
      </c>
      <c r="AH1053">
        <f>(EW1053)</f>
        <v/>
      </c>
      <c r="AI1053">
        <f>(EX1053)</f>
        <v/>
      </c>
      <c r="AJ1053">
        <f>(AS1053)</f>
        <v/>
      </c>
      <c r="AK1053" t="n">
        <v>5492.86</v>
      </c>
      <c r="AL1053" t="n">
        <v>4336.74</v>
      </c>
      <c r="AM1053" t="n">
        <v>172.66</v>
      </c>
      <c r="AN1053" t="n">
        <v>4.05</v>
      </c>
      <c r="AO1053" t="n">
        <v>983.46</v>
      </c>
      <c r="AP1053" t="n">
        <v>0</v>
      </c>
      <c r="AQ1053" t="n">
        <v>111</v>
      </c>
      <c r="AR1053" t="n">
        <v>0.3</v>
      </c>
      <c r="AS1053" t="n">
        <v>0</v>
      </c>
      <c r="AT1053" t="n">
        <v>103</v>
      </c>
      <c r="AU1053" t="n">
        <v>52</v>
      </c>
      <c r="AV1053" t="n">
        <v>1</v>
      </c>
      <c r="AW1053" t="n">
        <v>1</v>
      </c>
      <c r="AZ1053" t="n">
        <v>1</v>
      </c>
      <c r="BA1053" t="n">
        <v>52.25</v>
      </c>
      <c r="BB1053" t="n">
        <v>11.82</v>
      </c>
      <c r="BC1053" t="n">
        <v>6.24</v>
      </c>
      <c r="BD1053" t="inlineStr"/>
      <c r="BE1053" t="inlineStr"/>
      <c r="BF1053" t="inlineStr"/>
      <c r="BG1053" t="inlineStr"/>
      <c r="BH1053" t="n">
        <v>0</v>
      </c>
      <c r="BI1053" t="n">
        <v>1</v>
      </c>
      <c r="BJ1053" t="inlineStr">
        <is>
          <t>ТЕРр Московской обл., 65-15-3, приказ Минстроя России №675/пр от 28.02.2017 № 263/пр</t>
        </is>
      </c>
      <c r="BM1053" t="n">
        <v>65008</v>
      </c>
      <c r="BN1053" t="n">
        <v>0</v>
      </c>
      <c r="BO1053" t="inlineStr">
        <is>
          <t>65-15-3</t>
        </is>
      </c>
      <c r="BP1053" t="n">
        <v>1</v>
      </c>
      <c r="BQ1053" t="n">
        <v>6</v>
      </c>
      <c r="BR1053" t="n">
        <v>0</v>
      </c>
      <c r="BS1053" t="n">
        <v>52.25</v>
      </c>
      <c r="BT1053" t="n">
        <v>1</v>
      </c>
      <c r="BU1053" t="n">
        <v>1</v>
      </c>
      <c r="BV1053" t="n">
        <v>1</v>
      </c>
      <c r="BW1053" t="n">
        <v>1</v>
      </c>
      <c r="BX1053" t="n">
        <v>1</v>
      </c>
      <c r="BY1053" t="inlineStr"/>
      <c r="BZ1053" t="n">
        <v>103</v>
      </c>
      <c r="CA1053" t="n">
        <v>52</v>
      </c>
      <c r="CB1053" t="inlineStr"/>
      <c r="CE1053" t="n">
        <v>12</v>
      </c>
      <c r="CF1053" t="n">
        <v>0</v>
      </c>
      <c r="CG1053" t="n">
        <v>0</v>
      </c>
      <c r="CM1053" t="n">
        <v>0</v>
      </c>
      <c r="CN1053" t="inlineStr"/>
      <c r="CO1053" t="n">
        <v>0</v>
      </c>
      <c r="CP1053">
        <f>(P1053+Q1053+S1053)</f>
        <v/>
      </c>
      <c r="CQ1053">
        <f>AC1053*BC1053</f>
        <v/>
      </c>
      <c r="CR1053">
        <f>(ROUND((ROUND(((ET1053)*1),0)*BB1053),0)+ROUND((ROUND(((AE1053-(EU1053))*1),0)*BS1053),0))</f>
        <v/>
      </c>
      <c r="CS1053">
        <f>(ROUND((ROUND(((EU1053)*1),0)*BS1053),0)+ROUND((ROUND(((AE1053-(EU1053))*1),0)*BS1053),0))</f>
        <v/>
      </c>
      <c r="CT1053">
        <f>AF1053*BA1053</f>
        <v/>
      </c>
      <c r="CU1053">
        <f>AG1053</f>
        <v/>
      </c>
      <c r="CV1053">
        <f>AH1053</f>
        <v/>
      </c>
      <c r="CW1053">
        <f>AI1053</f>
        <v/>
      </c>
      <c r="CX1053">
        <f>AJ1053</f>
        <v/>
      </c>
      <c r="CY1053">
        <f>(((S1053+R1053)*AT1053)/100)</f>
        <v/>
      </c>
      <c r="CZ1053">
        <f>(((S1053+R1053)*AU1053)/100)</f>
        <v/>
      </c>
      <c r="DC1053" t="inlineStr"/>
      <c r="DD1053" t="inlineStr"/>
      <c r="DE1053" t="inlineStr"/>
      <c r="DF1053" t="inlineStr"/>
      <c r="DG1053" t="inlineStr"/>
      <c r="DH1053" t="inlineStr"/>
      <c r="DI1053" t="inlineStr"/>
      <c r="DJ1053" t="inlineStr"/>
      <c r="DK1053" t="inlineStr"/>
      <c r="DL1053" t="inlineStr"/>
      <c r="DM1053" t="inlineStr"/>
      <c r="DN1053" t="n">
        <v>0</v>
      </c>
      <c r="DO1053" t="n">
        <v>0</v>
      </c>
      <c r="DP1053" t="n">
        <v>1</v>
      </c>
      <c r="DQ1053" t="n">
        <v>1</v>
      </c>
      <c r="DU1053" t="n">
        <v>1013</v>
      </c>
      <c r="DV1053" t="inlineStr">
        <is>
          <t>100 м трубопровода</t>
        </is>
      </c>
      <c r="DW1053" t="inlineStr">
        <is>
          <t>100 м трубопровода</t>
        </is>
      </c>
      <c r="DX1053" t="n">
        <v>1</v>
      </c>
      <c r="DZ1053" t="inlineStr"/>
      <c r="EA1053" t="inlineStr"/>
      <c r="EB1053" t="inlineStr"/>
      <c r="EC1053" t="inlineStr"/>
      <c r="EE1053" t="n">
        <v>78726002</v>
      </c>
      <c r="EF1053" t="n">
        <v>6</v>
      </c>
      <c r="EG1053" t="inlineStr">
        <is>
          <t>Ремонтно-строительные работы</t>
        </is>
      </c>
      <c r="EH1053" t="n">
        <v>99</v>
      </c>
      <c r="EI1053" t="inlineStr">
        <is>
          <t>Внутренние санитарно-технические работы</t>
        </is>
      </c>
      <c r="EJ1053" t="n">
        <v>1</v>
      </c>
      <c r="EK1053" t="n">
        <v>65008</v>
      </c>
      <c r="EL1053" t="inlineStr">
        <is>
          <t>Внутренние санитарнотехнические работы: смена труб, санприборов, запорной арматуры и другое</t>
        </is>
      </c>
      <c r="EM1053" t="inlineStr">
        <is>
          <t>рФЕР-65</t>
        </is>
      </c>
      <c r="EO1053" t="inlineStr"/>
      <c r="EQ1053" t="n">
        <v>0</v>
      </c>
      <c r="ER1053" t="n">
        <v>5492.86</v>
      </c>
      <c r="ES1053" t="n">
        <v>4336.74</v>
      </c>
      <c r="ET1053" t="n">
        <v>172.66</v>
      </c>
      <c r="EU1053" t="n">
        <v>4.05</v>
      </c>
      <c r="EV1053" t="n">
        <v>983.46</v>
      </c>
      <c r="EW1053" t="n">
        <v>111</v>
      </c>
      <c r="EX1053" t="n">
        <v>0.3</v>
      </c>
      <c r="EY1053" t="n">
        <v>0</v>
      </c>
      <c r="FQ1053" t="n">
        <v>0</v>
      </c>
      <c r="FR1053" t="n">
        <v>0</v>
      </c>
      <c r="FS1053" t="n">
        <v>0</v>
      </c>
      <c r="FX1053" t="n">
        <v>103</v>
      </c>
      <c r="FY1053" t="n">
        <v>52</v>
      </c>
      <c r="GA1053" t="inlineStr"/>
      <c r="GD1053" t="n">
        <v>1</v>
      </c>
      <c r="GF1053" t="n">
        <v>1444587068</v>
      </c>
      <c r="GG1053" t="n">
        <v>2</v>
      </c>
      <c r="GH1053" t="n">
        <v>1</v>
      </c>
      <c r="GI1053" t="n">
        <v>2</v>
      </c>
      <c r="GJ1053" t="n">
        <v>0</v>
      </c>
      <c r="GK1053" t="n">
        <v>0</v>
      </c>
      <c r="GL1053">
        <f>ROUND(IF(AND(BH1053=3,BI1053=3,FS1053&lt;&gt;0),P1053,0),0)</f>
        <v/>
      </c>
      <c r="GM1053">
        <f>ROUND(O1053+X1053+Y1053,0)+GX1053</f>
        <v/>
      </c>
      <c r="GN1053">
        <f>IF(OR(BI1053=0,BI1053=1),GM1053-GX1053,0)</f>
        <v/>
      </c>
      <c r="GO1053">
        <f>IF(BI1053=2,GM1053-GX1053,0)</f>
        <v/>
      </c>
      <c r="GP1053">
        <f>IF(BI1053=4,GM1053-GX1053,0)</f>
        <v/>
      </c>
      <c r="GR1053" t="n">
        <v>0</v>
      </c>
      <c r="GS1053" t="n">
        <v>3</v>
      </c>
      <c r="GT1053" t="n">
        <v>0</v>
      </c>
      <c r="GU1053" t="inlineStr"/>
      <c r="GV1053">
        <f>ROUND((GT1053),2)</f>
        <v/>
      </c>
      <c r="GW1053" t="n">
        <v>1</v>
      </c>
      <c r="GX1053">
        <f>ROUND(HC1053*I1053,0)</f>
        <v/>
      </c>
      <c r="HA1053" t="n">
        <v>0</v>
      </c>
      <c r="HB1053" t="n">
        <v>0</v>
      </c>
      <c r="HC1053">
        <f>GV1053*GW1053</f>
        <v/>
      </c>
      <c r="HE1053" t="inlineStr"/>
      <c r="HF1053" t="inlineStr"/>
      <c r="HM1053" t="inlineStr"/>
      <c r="HN1053" t="inlineStr">
        <is>
          <t>Пр/812-099.2-1</t>
        </is>
      </c>
      <c r="HO1053" t="inlineStr">
        <is>
          <t>Пр/774-099.2</t>
        </is>
      </c>
      <c r="HP1053" t="inlineStr">
        <is>
          <t>Внутренние санитарнотехнические работы: смена труб, санприборов, запорной арматуры и другое</t>
        </is>
      </c>
      <c r="HQ1053" t="inlineStr">
        <is>
          <t>Внутренние санитарнотехнические работы: смена труб, санприборов, запорной арматуры и другое</t>
        </is>
      </c>
      <c r="HS1053" t="n">
        <v>0</v>
      </c>
      <c r="IK1053" t="n">
        <v>0</v>
      </c>
    </row>
    <row r="1054">
      <c r="A1054" t="n">
        <v>18</v>
      </c>
      <c r="B1054" t="n">
        <v>0</v>
      </c>
      <c r="C1054" t="n">
        <v>420</v>
      </c>
      <c r="E1054" t="inlineStr">
        <is>
          <t>1,1</t>
        </is>
      </c>
      <c r="F1054" t="inlineStr">
        <is>
          <t>302-0062</t>
        </is>
      </c>
      <c r="G1054" t="inlineStr">
        <is>
          <t>Кран шаровый муфтовый Valtec для воды диаметром 15 мм, тип в/в</t>
        </is>
      </c>
      <c r="H1054" t="inlineStr">
        <is>
          <t>шт.</t>
        </is>
      </c>
      <c r="I1054">
        <f>I1053*J1054</f>
        <v/>
      </c>
      <c r="J1054" t="n">
        <v>50</v>
      </c>
      <c r="K1054" t="n">
        <v>50</v>
      </c>
      <c r="O1054">
        <f>ROUND(CP1054,0)</f>
        <v/>
      </c>
      <c r="P1054">
        <f>ROUND(CQ1054*I1054,0)</f>
        <v/>
      </c>
      <c r="Q1054">
        <f>(ROUND((ROUND(((ET1054)*I1054),0)*BB1054),0)+ROUND((ROUND(((AE1054-(EU1054))*I1054),0)*BS1054),0))</f>
        <v/>
      </c>
      <c r="R1054">
        <f>(ROUND((ROUND(((EU1054)*I1054),0)*BS1054),0)+ROUND((ROUND(((AE1054-(EU1054))*I1054),0)*BS1054),0))</f>
        <v/>
      </c>
      <c r="S1054">
        <f>ROUND(CT1054*I1054,0)</f>
        <v/>
      </c>
      <c r="T1054">
        <f>ROUND(CU1054*I1054,0)</f>
        <v/>
      </c>
      <c r="U1054">
        <f>ROUND(CV1054*I1054,7)</f>
        <v/>
      </c>
      <c r="V1054">
        <f>ROUND(CW1054*I1054,7)</f>
        <v/>
      </c>
      <c r="W1054">
        <f>ROUND(CX1054*I1054,0)</f>
        <v/>
      </c>
      <c r="X1054">
        <f>ROUND(CY1054,0)</f>
        <v/>
      </c>
      <c r="Y1054">
        <f>ROUND(CZ1054,0)</f>
        <v/>
      </c>
      <c r="AA1054" t="n">
        <v>78855224</v>
      </c>
      <c r="AB1054">
        <f>ROUND((AC1054+AD1054+AF1054),2)</f>
        <v/>
      </c>
      <c r="AC1054">
        <f>ROUND((ES1054),2)</f>
        <v/>
      </c>
      <c r="AD1054">
        <f>ROUND((((ET1054)-(EU1054))+AE1054),2)</f>
        <v/>
      </c>
      <c r="AE1054">
        <f>ROUND((EU1054),2)</f>
        <v/>
      </c>
      <c r="AF1054">
        <f>ROUND((EV1054),2)</f>
        <v/>
      </c>
      <c r="AG1054">
        <f>ROUND((AP1054),2)</f>
        <v/>
      </c>
      <c r="AH1054">
        <f>(EW1054)</f>
        <v/>
      </c>
      <c r="AI1054">
        <f>(EX1054)</f>
        <v/>
      </c>
      <c r="AJ1054">
        <f>(AS1054)</f>
        <v/>
      </c>
      <c r="AK1054" t="n">
        <v>28.53</v>
      </c>
      <c r="AL1054" t="n">
        <v>28.53</v>
      </c>
      <c r="AM1054" t="n">
        <v>0</v>
      </c>
      <c r="AN1054" t="n">
        <v>0</v>
      </c>
      <c r="AO1054" t="n">
        <v>0</v>
      </c>
      <c r="AP1054" t="n">
        <v>0</v>
      </c>
      <c r="AQ1054" t="n">
        <v>0</v>
      </c>
      <c r="AR1054" t="n">
        <v>0</v>
      </c>
      <c r="AS1054" t="n">
        <v>0.01</v>
      </c>
      <c r="AT1054" t="n">
        <v>103</v>
      </c>
      <c r="AU1054" t="n">
        <v>52</v>
      </c>
      <c r="AV1054" t="n">
        <v>1</v>
      </c>
      <c r="AW1054" t="n">
        <v>1</v>
      </c>
      <c r="AZ1054" t="n">
        <v>1</v>
      </c>
      <c r="BA1054" t="n">
        <v>1</v>
      </c>
      <c r="BB1054" t="n">
        <v>1</v>
      </c>
      <c r="BC1054" t="n">
        <v>13.47</v>
      </c>
      <c r="BD1054" t="inlineStr"/>
      <c r="BE1054" t="inlineStr"/>
      <c r="BF1054" t="inlineStr"/>
      <c r="BG1054" t="inlineStr"/>
      <c r="BH1054" t="n">
        <v>3</v>
      </c>
      <c r="BI1054" t="n">
        <v>1</v>
      </c>
      <c r="BJ1054" t="inlineStr">
        <is>
          <t>ТССЦ Московской обл., 302-0062, приказ Минстроя России №675/пр от 28.02.2017 № 256/пр</t>
        </is>
      </c>
      <c r="BM1054" t="n">
        <v>65008</v>
      </c>
      <c r="BN1054" t="n">
        <v>0</v>
      </c>
      <c r="BO1054" t="inlineStr">
        <is>
          <t>302-0062</t>
        </is>
      </c>
      <c r="BP1054" t="n">
        <v>1</v>
      </c>
      <c r="BQ1054" t="n">
        <v>6</v>
      </c>
      <c r="BR1054" t="n">
        <v>0</v>
      </c>
      <c r="BS1054" t="n">
        <v>1</v>
      </c>
      <c r="BT1054" t="n">
        <v>1</v>
      </c>
      <c r="BU1054" t="n">
        <v>1</v>
      </c>
      <c r="BV1054" t="n">
        <v>1</v>
      </c>
      <c r="BW1054" t="n">
        <v>1</v>
      </c>
      <c r="BX1054" t="n">
        <v>1</v>
      </c>
      <c r="BY1054" t="inlineStr"/>
      <c r="BZ1054" t="n">
        <v>103</v>
      </c>
      <c r="CA1054" t="n">
        <v>52</v>
      </c>
      <c r="CB1054" t="inlineStr"/>
      <c r="CE1054" t="n">
        <v>12</v>
      </c>
      <c r="CF1054" t="n">
        <v>0</v>
      </c>
      <c r="CG1054" t="n">
        <v>0</v>
      </c>
      <c r="CM1054" t="n">
        <v>0</v>
      </c>
      <c r="CN1054" t="inlineStr"/>
      <c r="CO1054" t="n">
        <v>0</v>
      </c>
      <c r="CP1054">
        <f>(P1054+Q1054+S1054)</f>
        <v/>
      </c>
      <c r="CQ1054">
        <f>AC1054*BC1054</f>
        <v/>
      </c>
      <c r="CR1054">
        <f>(ROUND((ROUND(((ET1054)*1),0)*BB1054),0)+ROUND((ROUND(((AE1054-(EU1054))*1),0)*BS1054),0))</f>
        <v/>
      </c>
      <c r="CS1054">
        <f>(ROUND((ROUND(((EU1054)*1),0)*BS1054),0)+ROUND((ROUND(((AE1054-(EU1054))*1),0)*BS1054),0))</f>
        <v/>
      </c>
      <c r="CT1054">
        <f>AF1054*BA1054</f>
        <v/>
      </c>
      <c r="CU1054">
        <f>AG1054</f>
        <v/>
      </c>
      <c r="CV1054">
        <f>AH1054</f>
        <v/>
      </c>
      <c r="CW1054">
        <f>AI1054</f>
        <v/>
      </c>
      <c r="CX1054">
        <f>AJ1054</f>
        <v/>
      </c>
      <c r="CY1054">
        <f>(((S1054+R1054)*AT1054)/100)</f>
        <v/>
      </c>
      <c r="CZ1054">
        <f>(((S1054+R1054)*AU1054)/100)</f>
        <v/>
      </c>
      <c r="DC1054" t="inlineStr"/>
      <c r="DD1054" t="inlineStr"/>
      <c r="DE1054" t="inlineStr"/>
      <c r="DF1054" t="inlineStr"/>
      <c r="DG1054" t="inlineStr"/>
      <c r="DH1054" t="inlineStr"/>
      <c r="DI1054" t="inlineStr"/>
      <c r="DJ1054" t="inlineStr"/>
      <c r="DK1054" t="inlineStr"/>
      <c r="DL1054" t="inlineStr"/>
      <c r="DM1054" t="inlineStr"/>
      <c r="DN1054" t="n">
        <v>0</v>
      </c>
      <c r="DO1054" t="n">
        <v>0</v>
      </c>
      <c r="DP1054" t="n">
        <v>1</v>
      </c>
      <c r="DQ1054" t="n">
        <v>1</v>
      </c>
      <c r="DU1054" t="n">
        <v>1010</v>
      </c>
      <c r="DV1054" t="inlineStr">
        <is>
          <t>шт.</t>
        </is>
      </c>
      <c r="DW1054" t="inlineStr">
        <is>
          <t>шт.</t>
        </is>
      </c>
      <c r="DX1054" t="n">
        <v>1</v>
      </c>
      <c r="DZ1054" t="inlineStr"/>
      <c r="EA1054" t="inlineStr"/>
      <c r="EB1054" t="inlineStr"/>
      <c r="EC1054" t="inlineStr"/>
      <c r="EE1054" t="n">
        <v>78726002</v>
      </c>
      <c r="EF1054" t="n">
        <v>6</v>
      </c>
      <c r="EG1054" t="inlineStr">
        <is>
          <t>Ремонтно-строительные работы</t>
        </is>
      </c>
      <c r="EH1054" t="n">
        <v>99</v>
      </c>
      <c r="EI1054" t="inlineStr">
        <is>
          <t>Внутренние санитарно-технические работы</t>
        </is>
      </c>
      <c r="EJ1054" t="n">
        <v>1</v>
      </c>
      <c r="EK1054" t="n">
        <v>65008</v>
      </c>
      <c r="EL1054" t="inlineStr">
        <is>
          <t>Внутренние санитарнотехнические работы: смена труб, санприборов, запорной арматуры и другое</t>
        </is>
      </c>
      <c r="EM1054" t="inlineStr">
        <is>
          <t>рФЕР-65</t>
        </is>
      </c>
      <c r="EO1054" t="inlineStr"/>
      <c r="EQ1054" t="n">
        <v>0</v>
      </c>
      <c r="ER1054" t="n">
        <v>28.53</v>
      </c>
      <c r="ES1054" t="n">
        <v>28.53</v>
      </c>
      <c r="ET1054" t="n">
        <v>0</v>
      </c>
      <c r="EU1054" t="n">
        <v>0</v>
      </c>
      <c r="EV1054" t="n">
        <v>0</v>
      </c>
      <c r="EW1054" t="n">
        <v>0</v>
      </c>
      <c r="EX1054" t="n">
        <v>0</v>
      </c>
      <c r="FQ1054" t="n">
        <v>0</v>
      </c>
      <c r="FR1054" t="n">
        <v>0</v>
      </c>
      <c r="FS1054" t="n">
        <v>0</v>
      </c>
      <c r="FX1054" t="n">
        <v>103</v>
      </c>
      <c r="FY1054" t="n">
        <v>52</v>
      </c>
      <c r="GA1054" t="inlineStr"/>
      <c r="GD1054" t="n">
        <v>1</v>
      </c>
      <c r="GF1054" t="n">
        <v>-1687406522</v>
      </c>
      <c r="GG1054" t="n">
        <v>2</v>
      </c>
      <c r="GH1054" t="n">
        <v>1</v>
      </c>
      <c r="GI1054" t="n">
        <v>2</v>
      </c>
      <c r="GJ1054" t="n">
        <v>0</v>
      </c>
      <c r="GK1054" t="n">
        <v>0</v>
      </c>
      <c r="GL1054">
        <f>ROUND(IF(AND(BH1054=3,BI1054=3,FS1054&lt;&gt;0),P1054,0),0)</f>
        <v/>
      </c>
      <c r="GM1054">
        <f>ROUND(O1054+X1054+Y1054,0)+GX1054</f>
        <v/>
      </c>
      <c r="GN1054">
        <f>IF(OR(BI1054=0,BI1054=1),GM1054-GX1054,0)</f>
        <v/>
      </c>
      <c r="GO1054">
        <f>IF(BI1054=2,GM1054-GX1054,0)</f>
        <v/>
      </c>
      <c r="GP1054">
        <f>IF(BI1054=4,GM1054-GX1054,0)</f>
        <v/>
      </c>
      <c r="GR1054" t="n">
        <v>0</v>
      </c>
      <c r="GS1054" t="n">
        <v>3</v>
      </c>
      <c r="GT1054" t="n">
        <v>0</v>
      </c>
      <c r="GU1054" t="inlineStr"/>
      <c r="GV1054">
        <f>ROUND((GT1054),2)</f>
        <v/>
      </c>
      <c r="GW1054" t="n">
        <v>1</v>
      </c>
      <c r="GX1054">
        <f>ROUND(HC1054*I1054,0)</f>
        <v/>
      </c>
      <c r="HA1054" t="n">
        <v>0</v>
      </c>
      <c r="HB1054" t="n">
        <v>0</v>
      </c>
      <c r="HC1054">
        <f>GV1054*GW1054</f>
        <v/>
      </c>
      <c r="HE1054" t="inlineStr"/>
      <c r="HF1054" t="inlineStr"/>
      <c r="HM1054" t="inlineStr"/>
      <c r="HN1054" t="inlineStr">
        <is>
          <t>Пр/812-099.2-1</t>
        </is>
      </c>
      <c r="HO1054" t="inlineStr">
        <is>
          <t>Пр/774-099.2</t>
        </is>
      </c>
      <c r="HP1054" t="inlineStr">
        <is>
          <t>Внутренние санитарнотехнические работы: смена труб, санприборов, запорной арматуры и другое</t>
        </is>
      </c>
      <c r="HQ1054" t="inlineStr">
        <is>
          <t>Внутренние санитарнотехнические работы: смена труб, санприборов, запорной арматуры и другое</t>
        </is>
      </c>
      <c r="HS1054" t="n">
        <v>0</v>
      </c>
      <c r="IK1054" t="n">
        <v>0</v>
      </c>
    </row>
    <row r="1055">
      <c r="A1055" t="n">
        <v>18</v>
      </c>
      <c r="B1055" t="n">
        <v>0</v>
      </c>
      <c r="C1055" t="n">
        <v>421</v>
      </c>
      <c r="E1055" t="inlineStr">
        <is>
          <t>1,2</t>
        </is>
      </c>
      <c r="F1055" t="inlineStr">
        <is>
          <t>302-0064</t>
        </is>
      </c>
      <c r="G1055" t="inlineStr">
        <is>
          <t>Кран шаровый муфтовый Valtec для воды диаметром 25 мм, тип в/в</t>
        </is>
      </c>
      <c r="H1055" t="inlineStr">
        <is>
          <t>шт.</t>
        </is>
      </c>
      <c r="I1055">
        <f>I1053*J1055</f>
        <v/>
      </c>
      <c r="J1055" t="n">
        <v>50</v>
      </c>
      <c r="K1055" t="n">
        <v>50</v>
      </c>
      <c r="O1055">
        <f>ROUND(CP1055,0)</f>
        <v/>
      </c>
      <c r="P1055">
        <f>ROUND(CQ1055*I1055,0)</f>
        <v/>
      </c>
      <c r="Q1055">
        <f>(ROUND((ROUND(((ET1055)*I1055),0)*BB1055),0)+ROUND((ROUND(((AE1055-(EU1055))*I1055),0)*BS1055),0))</f>
        <v/>
      </c>
      <c r="R1055">
        <f>(ROUND((ROUND(((EU1055)*I1055),0)*BS1055),0)+ROUND((ROUND(((AE1055-(EU1055))*I1055),0)*BS1055),0))</f>
        <v/>
      </c>
      <c r="S1055">
        <f>ROUND(CT1055*I1055,0)</f>
        <v/>
      </c>
      <c r="T1055">
        <f>ROUND(CU1055*I1055,0)</f>
        <v/>
      </c>
      <c r="U1055">
        <f>ROUND(CV1055*I1055,7)</f>
        <v/>
      </c>
      <c r="V1055">
        <f>ROUND(CW1055*I1055,7)</f>
        <v/>
      </c>
      <c r="W1055">
        <f>ROUND(CX1055*I1055,0)</f>
        <v/>
      </c>
      <c r="X1055">
        <f>ROUND(CY1055,0)</f>
        <v/>
      </c>
      <c r="Y1055">
        <f>ROUND(CZ1055,0)</f>
        <v/>
      </c>
      <c r="AA1055" t="n">
        <v>78855224</v>
      </c>
      <c r="AB1055">
        <f>ROUND((AC1055+AD1055+AF1055),2)</f>
        <v/>
      </c>
      <c r="AC1055">
        <f>ROUND((ES1055),2)</f>
        <v/>
      </c>
      <c r="AD1055">
        <f>ROUND((((ET1055)-(EU1055))+AE1055),2)</f>
        <v/>
      </c>
      <c r="AE1055">
        <f>ROUND((EU1055),2)</f>
        <v/>
      </c>
      <c r="AF1055">
        <f>ROUND((EV1055),2)</f>
        <v/>
      </c>
      <c r="AG1055">
        <f>ROUND((AP1055),2)</f>
        <v/>
      </c>
      <c r="AH1055">
        <f>(EW1055)</f>
        <v/>
      </c>
      <c r="AI1055">
        <f>(EX1055)</f>
        <v/>
      </c>
      <c r="AJ1055">
        <f>(AS1055)</f>
        <v/>
      </c>
      <c r="AK1055" t="n">
        <v>67.09</v>
      </c>
      <c r="AL1055" t="n">
        <v>67.09</v>
      </c>
      <c r="AM1055" t="n">
        <v>0</v>
      </c>
      <c r="AN1055" t="n">
        <v>0</v>
      </c>
      <c r="AO1055" t="n">
        <v>0</v>
      </c>
      <c r="AP1055" t="n">
        <v>0</v>
      </c>
      <c r="AQ1055" t="n">
        <v>0</v>
      </c>
      <c r="AR1055" t="n">
        <v>0</v>
      </c>
      <c r="AS1055" t="n">
        <v>0.02</v>
      </c>
      <c r="AT1055" t="n">
        <v>103</v>
      </c>
      <c r="AU1055" t="n">
        <v>52</v>
      </c>
      <c r="AV1055" t="n">
        <v>1</v>
      </c>
      <c r="AW1055" t="n">
        <v>1</v>
      </c>
      <c r="AZ1055" t="n">
        <v>1</v>
      </c>
      <c r="BA1055" t="n">
        <v>1</v>
      </c>
      <c r="BB1055" t="n">
        <v>1</v>
      </c>
      <c r="BC1055" t="n">
        <v>14.16</v>
      </c>
      <c r="BD1055" t="inlineStr"/>
      <c r="BE1055" t="inlineStr"/>
      <c r="BF1055" t="inlineStr"/>
      <c r="BG1055" t="inlineStr"/>
      <c r="BH1055" t="n">
        <v>3</v>
      </c>
      <c r="BI1055" t="n">
        <v>1</v>
      </c>
      <c r="BJ1055" t="inlineStr">
        <is>
          <t>ТССЦ Московской обл., 302-0064, приказ Минстроя России №675/пр от 28.02.2017 № 256/пр</t>
        </is>
      </c>
      <c r="BM1055" t="n">
        <v>65008</v>
      </c>
      <c r="BN1055" t="n">
        <v>0</v>
      </c>
      <c r="BO1055" t="inlineStr">
        <is>
          <t>302-0064</t>
        </is>
      </c>
      <c r="BP1055" t="n">
        <v>1</v>
      </c>
      <c r="BQ1055" t="n">
        <v>6</v>
      </c>
      <c r="BR1055" t="n">
        <v>0</v>
      </c>
      <c r="BS1055" t="n">
        <v>1</v>
      </c>
      <c r="BT1055" t="n">
        <v>1</v>
      </c>
      <c r="BU1055" t="n">
        <v>1</v>
      </c>
      <c r="BV1055" t="n">
        <v>1</v>
      </c>
      <c r="BW1055" t="n">
        <v>1</v>
      </c>
      <c r="BX1055" t="n">
        <v>1</v>
      </c>
      <c r="BY1055" t="inlineStr"/>
      <c r="BZ1055" t="n">
        <v>103</v>
      </c>
      <c r="CA1055" t="n">
        <v>52</v>
      </c>
      <c r="CB1055" t="inlineStr"/>
      <c r="CE1055" t="n">
        <v>12</v>
      </c>
      <c r="CF1055" t="n">
        <v>0</v>
      </c>
      <c r="CG1055" t="n">
        <v>0</v>
      </c>
      <c r="CM1055" t="n">
        <v>0</v>
      </c>
      <c r="CN1055" t="inlineStr"/>
      <c r="CO1055" t="n">
        <v>0</v>
      </c>
      <c r="CP1055">
        <f>(P1055+Q1055+S1055)</f>
        <v/>
      </c>
      <c r="CQ1055">
        <f>AC1055*BC1055</f>
        <v/>
      </c>
      <c r="CR1055">
        <f>(ROUND((ROUND(((ET1055)*1),0)*BB1055),0)+ROUND((ROUND(((AE1055-(EU1055))*1),0)*BS1055),0))</f>
        <v/>
      </c>
      <c r="CS1055">
        <f>(ROUND((ROUND(((EU1055)*1),0)*BS1055),0)+ROUND((ROUND(((AE1055-(EU1055))*1),0)*BS1055),0))</f>
        <v/>
      </c>
      <c r="CT1055">
        <f>AF1055*BA1055</f>
        <v/>
      </c>
      <c r="CU1055">
        <f>AG1055</f>
        <v/>
      </c>
      <c r="CV1055">
        <f>AH1055</f>
        <v/>
      </c>
      <c r="CW1055">
        <f>AI1055</f>
        <v/>
      </c>
      <c r="CX1055">
        <f>AJ1055</f>
        <v/>
      </c>
      <c r="CY1055">
        <f>(((S1055+R1055)*AT1055)/100)</f>
        <v/>
      </c>
      <c r="CZ1055">
        <f>(((S1055+R1055)*AU1055)/100)</f>
        <v/>
      </c>
      <c r="DC1055" t="inlineStr"/>
      <c r="DD1055" t="inlineStr"/>
      <c r="DE1055" t="inlineStr"/>
      <c r="DF1055" t="inlineStr"/>
      <c r="DG1055" t="inlineStr"/>
      <c r="DH1055" t="inlineStr"/>
      <c r="DI1055" t="inlineStr"/>
      <c r="DJ1055" t="inlineStr"/>
      <c r="DK1055" t="inlineStr"/>
      <c r="DL1055" t="inlineStr"/>
      <c r="DM1055" t="inlineStr"/>
      <c r="DN1055" t="n">
        <v>0</v>
      </c>
      <c r="DO1055" t="n">
        <v>0</v>
      </c>
      <c r="DP1055" t="n">
        <v>1</v>
      </c>
      <c r="DQ1055" t="n">
        <v>1</v>
      </c>
      <c r="DU1055" t="n">
        <v>1010</v>
      </c>
      <c r="DV1055" t="inlineStr">
        <is>
          <t>шт.</t>
        </is>
      </c>
      <c r="DW1055" t="inlineStr">
        <is>
          <t>шт.</t>
        </is>
      </c>
      <c r="DX1055" t="n">
        <v>1</v>
      </c>
      <c r="DZ1055" t="inlineStr"/>
      <c r="EA1055" t="inlineStr"/>
      <c r="EB1055" t="inlineStr"/>
      <c r="EC1055" t="inlineStr"/>
      <c r="EE1055" t="n">
        <v>78726002</v>
      </c>
      <c r="EF1055" t="n">
        <v>6</v>
      </c>
      <c r="EG1055" t="inlineStr">
        <is>
          <t>Ремонтно-строительные работы</t>
        </is>
      </c>
      <c r="EH1055" t="n">
        <v>99</v>
      </c>
      <c r="EI1055" t="inlineStr">
        <is>
          <t>Внутренние санитарно-технические работы</t>
        </is>
      </c>
      <c r="EJ1055" t="n">
        <v>1</v>
      </c>
      <c r="EK1055" t="n">
        <v>65008</v>
      </c>
      <c r="EL1055" t="inlineStr">
        <is>
          <t>Внутренние санитарнотехнические работы: смена труб, санприборов, запорной арматуры и другое</t>
        </is>
      </c>
      <c r="EM1055" t="inlineStr">
        <is>
          <t>рФЕР-65</t>
        </is>
      </c>
      <c r="EO1055" t="inlineStr"/>
      <c r="EQ1055" t="n">
        <v>0</v>
      </c>
      <c r="ER1055" t="n">
        <v>67.09</v>
      </c>
      <c r="ES1055" t="n">
        <v>67.09</v>
      </c>
      <c r="ET1055" t="n">
        <v>0</v>
      </c>
      <c r="EU1055" t="n">
        <v>0</v>
      </c>
      <c r="EV1055" t="n">
        <v>0</v>
      </c>
      <c r="EW1055" t="n">
        <v>0</v>
      </c>
      <c r="EX1055" t="n">
        <v>0</v>
      </c>
      <c r="FQ1055" t="n">
        <v>0</v>
      </c>
      <c r="FR1055" t="n">
        <v>0</v>
      </c>
      <c r="FS1055" t="n">
        <v>0</v>
      </c>
      <c r="FX1055" t="n">
        <v>103</v>
      </c>
      <c r="FY1055" t="n">
        <v>52</v>
      </c>
      <c r="GA1055" t="inlineStr"/>
      <c r="GD1055" t="n">
        <v>1</v>
      </c>
      <c r="GF1055" t="n">
        <v>1163367142</v>
      </c>
      <c r="GG1055" t="n">
        <v>2</v>
      </c>
      <c r="GH1055" t="n">
        <v>1</v>
      </c>
      <c r="GI1055" t="n">
        <v>2</v>
      </c>
      <c r="GJ1055" t="n">
        <v>0</v>
      </c>
      <c r="GK1055" t="n">
        <v>0</v>
      </c>
      <c r="GL1055">
        <f>ROUND(IF(AND(BH1055=3,BI1055=3,FS1055&lt;&gt;0),P1055,0),0)</f>
        <v/>
      </c>
      <c r="GM1055">
        <f>ROUND(O1055+X1055+Y1055,0)+GX1055</f>
        <v/>
      </c>
      <c r="GN1055">
        <f>IF(OR(BI1055=0,BI1055=1),GM1055-GX1055,0)</f>
        <v/>
      </c>
      <c r="GO1055">
        <f>IF(BI1055=2,GM1055-GX1055,0)</f>
        <v/>
      </c>
      <c r="GP1055">
        <f>IF(BI1055=4,GM1055-GX1055,0)</f>
        <v/>
      </c>
      <c r="GR1055" t="n">
        <v>0</v>
      </c>
      <c r="GS1055" t="n">
        <v>3</v>
      </c>
      <c r="GT1055" t="n">
        <v>0</v>
      </c>
      <c r="GU1055" t="inlineStr"/>
      <c r="GV1055">
        <f>ROUND((GT1055),2)</f>
        <v/>
      </c>
      <c r="GW1055" t="n">
        <v>1</v>
      </c>
      <c r="GX1055">
        <f>ROUND(HC1055*I1055,0)</f>
        <v/>
      </c>
      <c r="HA1055" t="n">
        <v>0</v>
      </c>
      <c r="HB1055" t="n">
        <v>0</v>
      </c>
      <c r="HC1055">
        <f>GV1055*GW1055</f>
        <v/>
      </c>
      <c r="HE1055" t="inlineStr"/>
      <c r="HF1055" t="inlineStr"/>
      <c r="HM1055" t="inlineStr"/>
      <c r="HN1055" t="inlineStr">
        <is>
          <t>Пр/812-099.2-1</t>
        </is>
      </c>
      <c r="HO1055" t="inlineStr">
        <is>
          <t>Пр/774-099.2</t>
        </is>
      </c>
      <c r="HP1055" t="inlineStr">
        <is>
          <t>Внутренние санитарнотехнические работы: смена труб, санприборов, запорной арматуры и другое</t>
        </is>
      </c>
      <c r="HQ1055" t="inlineStr">
        <is>
          <t>Внутренние санитарнотехнические работы: смена труб, санприборов, запорной арматуры и другое</t>
        </is>
      </c>
      <c r="HS1055" t="n">
        <v>0</v>
      </c>
      <c r="IK1055" t="n">
        <v>0</v>
      </c>
    </row>
    <row r="1056">
      <c r="A1056" t="n">
        <v>17</v>
      </c>
      <c r="B1056" t="n">
        <v>0</v>
      </c>
      <c r="C1056">
        <f>ROW(SmtRes!A427)</f>
        <v/>
      </c>
      <c r="D1056">
        <f>ROW(EtalonRes!A411)</f>
        <v/>
      </c>
      <c r="E1056" t="inlineStr">
        <is>
          <t>2</t>
        </is>
      </c>
      <c r="F1056" t="inlineStr">
        <is>
          <t>65-10-1</t>
        </is>
      </c>
      <c r="G1056" t="inlineStr">
        <is>
          <t>Очистка канализационной сети внутренней</t>
        </is>
      </c>
      <c r="H1056" t="inlineStr">
        <is>
          <t>100 м трубопровода</t>
        </is>
      </c>
      <c r="I1056">
        <f>ROUND(ROUND(12/100,4),7)</f>
        <v/>
      </c>
      <c r="J1056" t="n">
        <v>0</v>
      </c>
      <c r="K1056">
        <f>ROUND(ROUND(12/100,4),7)</f>
        <v/>
      </c>
      <c r="O1056">
        <f>ROUND(CP1056,0)</f>
        <v/>
      </c>
      <c r="P1056">
        <f>ROUND(CQ1056*I1056,0)</f>
        <v/>
      </c>
      <c r="Q1056">
        <f>(ROUND((ROUND((((ET1056*ROUND(2,7)))*I1056),0)*BB1056),0)+ROUND((ROUND(((AE1056-((EU1056*ROUND(2,7))))*I1056),0)*BS1056),0))</f>
        <v/>
      </c>
      <c r="R1056">
        <f>(ROUND((ROUND((((EU1056*ROUND(2,7)))*I1056),0)*BS1056),0)+ROUND((ROUND(((AE1056-((EU1056*ROUND(2,7))))*I1056),0)*BS1056),0))</f>
        <v/>
      </c>
      <c r="S1056">
        <f>ROUND(CT1056*I1056,0)</f>
        <v/>
      </c>
      <c r="T1056">
        <f>ROUND(CU1056*I1056,0)</f>
        <v/>
      </c>
      <c r="U1056">
        <f>ROUND(CV1056*I1056,7)</f>
        <v/>
      </c>
      <c r="V1056">
        <f>ROUND(CW1056*I1056,7)</f>
        <v/>
      </c>
      <c r="W1056">
        <f>ROUND(CX1056*I1056,0)</f>
        <v/>
      </c>
      <c r="X1056">
        <f>ROUND(CY1056,0)</f>
        <v/>
      </c>
      <c r="Y1056">
        <f>ROUND(CZ1056,0)</f>
        <v/>
      </c>
      <c r="AA1056" t="n">
        <v>78855224</v>
      </c>
      <c r="AB1056">
        <f>ROUND((AC1056+AD1056+AF1056),2)</f>
        <v/>
      </c>
      <c r="AC1056">
        <f>ROUND(((ES1056*ROUND(2,7))),2)</f>
        <v/>
      </c>
      <c r="AD1056">
        <f>ROUND(((((ET1056*ROUND(2,7)))-((EU1056*ROUND(2,7))))+AE1056),2)</f>
        <v/>
      </c>
      <c r="AE1056">
        <f>ROUND(((EU1056*ROUND(2,7))),2)</f>
        <v/>
      </c>
      <c r="AF1056">
        <f>ROUND(((EV1056*ROUND(2,7))),2)</f>
        <v/>
      </c>
      <c r="AG1056">
        <f>ROUND((AP1056),2)</f>
        <v/>
      </c>
      <c r="AH1056">
        <f>((EW1056*ROUND(2,7)))</f>
        <v/>
      </c>
      <c r="AI1056">
        <f>((EX1056*ROUND(2,7)))</f>
        <v/>
      </c>
      <c r="AJ1056">
        <f>(AS1056)</f>
        <v/>
      </c>
      <c r="AK1056" t="n">
        <v>403.3</v>
      </c>
      <c r="AL1056" t="n">
        <v>139.36</v>
      </c>
      <c r="AM1056" t="n">
        <v>0.87</v>
      </c>
      <c r="AN1056" t="n">
        <v>0</v>
      </c>
      <c r="AO1056" t="n">
        <v>263.07</v>
      </c>
      <c r="AP1056" t="n">
        <v>0</v>
      </c>
      <c r="AQ1056" t="n">
        <v>32.2</v>
      </c>
      <c r="AR1056" t="n">
        <v>0</v>
      </c>
      <c r="AS1056" t="n">
        <v>0</v>
      </c>
      <c r="AT1056" t="n">
        <v>103</v>
      </c>
      <c r="AU1056" t="n">
        <v>52</v>
      </c>
      <c r="AV1056" t="n">
        <v>1</v>
      </c>
      <c r="AW1056" t="n">
        <v>1</v>
      </c>
      <c r="AZ1056" t="n">
        <v>1</v>
      </c>
      <c r="BA1056" t="n">
        <v>52.25</v>
      </c>
      <c r="BB1056" t="n">
        <v>25.03</v>
      </c>
      <c r="BC1056" t="n">
        <v>11.85</v>
      </c>
      <c r="BD1056" t="inlineStr"/>
      <c r="BE1056" t="inlineStr"/>
      <c r="BF1056" t="inlineStr"/>
      <c r="BG1056" t="inlineStr"/>
      <c r="BH1056" t="n">
        <v>0</v>
      </c>
      <c r="BI1056" t="n">
        <v>1</v>
      </c>
      <c r="BJ1056" t="inlineStr">
        <is>
          <t>ТЕРр Московской обл., 65-10-1, приказ Минстроя России №675/пр от 28.02.2017 № 263/пр</t>
        </is>
      </c>
      <c r="BM1056" t="n">
        <v>65007</v>
      </c>
      <c r="BN1056" t="n">
        <v>0</v>
      </c>
      <c r="BO1056" t="inlineStr">
        <is>
          <t>65-10-1</t>
        </is>
      </c>
      <c r="BP1056" t="n">
        <v>1</v>
      </c>
      <c r="BQ1056" t="n">
        <v>6</v>
      </c>
      <c r="BR1056" t="n">
        <v>0</v>
      </c>
      <c r="BS1056" t="n">
        <v>52.25</v>
      </c>
      <c r="BT1056" t="n">
        <v>1</v>
      </c>
      <c r="BU1056" t="n">
        <v>1</v>
      </c>
      <c r="BV1056" t="n">
        <v>1</v>
      </c>
      <c r="BW1056" t="n">
        <v>1</v>
      </c>
      <c r="BX1056" t="n">
        <v>1</v>
      </c>
      <c r="BY1056" t="inlineStr"/>
      <c r="BZ1056" t="n">
        <v>103</v>
      </c>
      <c r="CA1056" t="n">
        <v>52</v>
      </c>
      <c r="CB1056" t="inlineStr"/>
      <c r="CE1056" t="n">
        <v>12</v>
      </c>
      <c r="CF1056" t="n">
        <v>0</v>
      </c>
      <c r="CG1056" t="n">
        <v>0</v>
      </c>
      <c r="CM1056" t="n">
        <v>0</v>
      </c>
      <c r="CN1056" t="inlineStr"/>
      <c r="CO1056" t="n">
        <v>0</v>
      </c>
      <c r="CP1056">
        <f>(P1056+Q1056+S1056)</f>
        <v/>
      </c>
      <c r="CQ1056">
        <f>AC1056*BC1056</f>
        <v/>
      </c>
      <c r="CR1056">
        <f>(ROUND((ROUND((((ET1056*ROUND(2,7)))*1),0)*BB1056),0)+ROUND((ROUND(((AE1056-((EU1056*ROUND(2,7))))*1),0)*BS1056),0))</f>
        <v/>
      </c>
      <c r="CS1056">
        <f>(ROUND((ROUND((((EU1056*ROUND(2,7)))*1),0)*BS1056),0)+ROUND((ROUND(((AE1056-((EU1056*ROUND(2,7))))*1),0)*BS1056),0))</f>
        <v/>
      </c>
      <c r="CT1056">
        <f>AF1056*BA1056</f>
        <v/>
      </c>
      <c r="CU1056">
        <f>AG1056</f>
        <v/>
      </c>
      <c r="CV1056">
        <f>AH1056</f>
        <v/>
      </c>
      <c r="CW1056">
        <f>AI1056</f>
        <v/>
      </c>
      <c r="CX1056">
        <f>AJ1056</f>
        <v/>
      </c>
      <c r="CY1056">
        <f>(((S1056+R1056)*AT1056)/100)</f>
        <v/>
      </c>
      <c r="CZ1056">
        <f>(((S1056+R1056)*AU1056)/100)</f>
        <v/>
      </c>
      <c r="DC1056" t="inlineStr"/>
      <c r="DD1056" t="inlineStr">
        <is>
          <t>)*2</t>
        </is>
      </c>
      <c r="DE1056" t="inlineStr">
        <is>
          <t>)*2</t>
        </is>
      </c>
      <c r="DF1056" t="inlineStr">
        <is>
          <t>)*2</t>
        </is>
      </c>
      <c r="DG1056" t="inlineStr">
        <is>
          <t>)*2</t>
        </is>
      </c>
      <c r="DH1056" t="inlineStr"/>
      <c r="DI1056" t="inlineStr">
        <is>
          <t>)*2</t>
        </is>
      </c>
      <c r="DJ1056" t="inlineStr">
        <is>
          <t>)*2</t>
        </is>
      </c>
      <c r="DK1056" t="inlineStr"/>
      <c r="DL1056" t="inlineStr"/>
      <c r="DM1056" t="inlineStr"/>
      <c r="DN1056" t="n">
        <v>0</v>
      </c>
      <c r="DO1056" t="n">
        <v>0</v>
      </c>
      <c r="DP1056" t="n">
        <v>1</v>
      </c>
      <c r="DQ1056" t="n">
        <v>1</v>
      </c>
      <c r="DU1056" t="n">
        <v>1013</v>
      </c>
      <c r="DV1056" t="inlineStr">
        <is>
          <t>100 м трубопровода</t>
        </is>
      </c>
      <c r="DW1056" t="inlineStr">
        <is>
          <t>100 м трубопровода</t>
        </is>
      </c>
      <c r="DX1056" t="n">
        <v>1</v>
      </c>
      <c r="DZ1056" t="inlineStr"/>
      <c r="EA1056" t="inlineStr"/>
      <c r="EB1056" t="inlineStr"/>
      <c r="EC1056" t="inlineStr"/>
      <c r="EE1056" t="n">
        <v>78726000</v>
      </c>
      <c r="EF1056" t="n">
        <v>6</v>
      </c>
      <c r="EG1056" t="inlineStr">
        <is>
          <t>Ремонтно-строительные работы</t>
        </is>
      </c>
      <c r="EH1056" t="n">
        <v>99</v>
      </c>
      <c r="EI1056" t="inlineStr">
        <is>
          <t>Внутренние санитарно-технические работы</t>
        </is>
      </c>
      <c r="EJ1056" t="n">
        <v>1</v>
      </c>
      <c r="EK1056" t="n">
        <v>65007</v>
      </c>
      <c r="EL1056" t="inlineStr">
        <is>
          <t>Внутренние санитарнотехнические работы: смена труб, санприборов, запорной арматуры и другое</t>
        </is>
      </c>
      <c r="EM1056" t="inlineStr">
        <is>
          <t>рФЕР-65</t>
        </is>
      </c>
      <c r="EO1056" t="inlineStr"/>
      <c r="EQ1056" t="n">
        <v>0</v>
      </c>
      <c r="ER1056" t="n">
        <v>403.3</v>
      </c>
      <c r="ES1056" t="n">
        <v>139.36</v>
      </c>
      <c r="ET1056" t="n">
        <v>0.87</v>
      </c>
      <c r="EU1056" t="n">
        <v>0</v>
      </c>
      <c r="EV1056" t="n">
        <v>263.07</v>
      </c>
      <c r="EW1056" t="n">
        <v>32.2</v>
      </c>
      <c r="EX1056" t="n">
        <v>0</v>
      </c>
      <c r="EY1056" t="n">
        <v>0</v>
      </c>
      <c r="FQ1056" t="n">
        <v>0</v>
      </c>
      <c r="FR1056" t="n">
        <v>0</v>
      </c>
      <c r="FS1056" t="n">
        <v>0</v>
      </c>
      <c r="FX1056" t="n">
        <v>103</v>
      </c>
      <c r="FY1056" t="n">
        <v>52</v>
      </c>
      <c r="GA1056" t="inlineStr"/>
      <c r="GD1056" t="n">
        <v>1</v>
      </c>
      <c r="GF1056" t="n">
        <v>-66904957</v>
      </c>
      <c r="GG1056" t="n">
        <v>2</v>
      </c>
      <c r="GH1056" t="n">
        <v>1</v>
      </c>
      <c r="GI1056" t="n">
        <v>2</v>
      </c>
      <c r="GJ1056" t="n">
        <v>0</v>
      </c>
      <c r="GK1056" t="n">
        <v>0</v>
      </c>
      <c r="GL1056">
        <f>ROUND(IF(AND(BH1056=3,BI1056=3,FS1056&lt;&gt;0),P1056,0),0)</f>
        <v/>
      </c>
      <c r="GM1056">
        <f>ROUND(O1056+X1056+Y1056,0)+GX1056</f>
        <v/>
      </c>
      <c r="GN1056">
        <f>IF(OR(BI1056=0,BI1056=1),GM1056-GX1056,0)</f>
        <v/>
      </c>
      <c r="GO1056">
        <f>IF(BI1056=2,GM1056-GX1056,0)</f>
        <v/>
      </c>
      <c r="GP1056">
        <f>IF(BI1056=4,GM1056-GX1056,0)</f>
        <v/>
      </c>
      <c r="GR1056" t="n">
        <v>0</v>
      </c>
      <c r="GS1056" t="n">
        <v>3</v>
      </c>
      <c r="GT1056" t="n">
        <v>0</v>
      </c>
      <c r="GU1056" t="inlineStr"/>
      <c r="GV1056">
        <f>ROUND((GT1056),2)</f>
        <v/>
      </c>
      <c r="GW1056" t="n">
        <v>1</v>
      </c>
      <c r="GX1056">
        <f>ROUND(HC1056*I1056,0)</f>
        <v/>
      </c>
      <c r="HA1056" t="n">
        <v>0</v>
      </c>
      <c r="HB1056" t="n">
        <v>0</v>
      </c>
      <c r="HC1056">
        <f>GV1056*GW1056</f>
        <v/>
      </c>
      <c r="HE1056" t="inlineStr"/>
      <c r="HF1056" t="inlineStr"/>
      <c r="HM1056" t="inlineStr"/>
      <c r="HN1056" t="inlineStr">
        <is>
          <t>Пр/812-099.2-1</t>
        </is>
      </c>
      <c r="HO1056" t="inlineStr">
        <is>
          <t>Пр/774-099.2</t>
        </is>
      </c>
      <c r="HP1056" t="inlineStr">
        <is>
          <t>Внутренние санитарнотехнические работы: смена труб, санприборов, запорной арматуры и другое</t>
        </is>
      </c>
      <c r="HQ1056" t="inlineStr">
        <is>
          <t>Внутренние санитарнотехнические работы: смена труб, санприборов, запорной арматуры и другое</t>
        </is>
      </c>
      <c r="HS1056" t="n">
        <v>0</v>
      </c>
      <c r="IK1056" t="n">
        <v>0</v>
      </c>
    </row>
    <row r="1057">
      <c r="A1057" t="n">
        <v>18</v>
      </c>
      <c r="B1057" t="n">
        <v>0</v>
      </c>
      <c r="C1057" t="n">
        <v>427</v>
      </c>
      <c r="E1057" t="inlineStr">
        <is>
          <t>2,1</t>
        </is>
      </c>
      <c r="F1057" t="inlineStr">
        <is>
          <t>Цена поставщика</t>
        </is>
      </c>
      <c r="G1057" t="inlineStr">
        <is>
          <t>Прочистка КРОТ</t>
        </is>
      </c>
      <c r="H1057" t="inlineStr">
        <is>
          <t>л</t>
        </is>
      </c>
      <c r="I1057">
        <f>I1056*J1057</f>
        <v/>
      </c>
      <c r="J1057" t="n">
        <v>16.66666666666667</v>
      </c>
      <c r="K1057" t="n">
        <v>16.6666667</v>
      </c>
      <c r="O1057">
        <f>ROUND(CP1057,0)</f>
        <v/>
      </c>
      <c r="P1057">
        <f>ROUND(CQ1057*I1057,0)</f>
        <v/>
      </c>
      <c r="Q1057">
        <f>(ROUND((ROUND(((ET1057)*I1057),0)*BB1057),0)+ROUND((ROUND(((AE1057-(EU1057))*I1057),0)*BS1057),0))</f>
        <v/>
      </c>
      <c r="R1057">
        <f>(ROUND((ROUND(((EU1057)*I1057),0)*BS1057),0)+ROUND((ROUND(((AE1057-(EU1057))*I1057),0)*BS1057),0))</f>
        <v/>
      </c>
      <c r="S1057">
        <f>ROUND(CT1057*I1057,0)</f>
        <v/>
      </c>
      <c r="T1057">
        <f>ROUND(CU1057*I1057,0)</f>
        <v/>
      </c>
      <c r="U1057">
        <f>ROUND(CV1057*I1057,7)</f>
        <v/>
      </c>
      <c r="V1057">
        <f>ROUND(CW1057*I1057,7)</f>
        <v/>
      </c>
      <c r="W1057">
        <f>ROUND(CX1057*I1057,0)</f>
        <v/>
      </c>
      <c r="X1057">
        <f>ROUND(CY1057,0)</f>
        <v/>
      </c>
      <c r="Y1057">
        <f>ROUND(CZ1057,0)</f>
        <v/>
      </c>
      <c r="AA1057" t="n">
        <v>78855224</v>
      </c>
      <c r="AB1057">
        <f>ROUND((AC1057+AD1057+AF1057),2)</f>
        <v/>
      </c>
      <c r="AC1057">
        <f>ROUND((ES1057),2)</f>
        <v/>
      </c>
      <c r="AD1057">
        <f>ROUND((((ET1057)-(EU1057))+AE1057),2)</f>
        <v/>
      </c>
      <c r="AE1057">
        <f>ROUND((EU1057),2)</f>
        <v/>
      </c>
      <c r="AF1057">
        <f>ROUND((EV1057),2)</f>
        <v/>
      </c>
      <c r="AG1057">
        <f>ROUND((AP1057),2)</f>
        <v/>
      </c>
      <c r="AH1057">
        <f>(EW1057)</f>
        <v/>
      </c>
      <c r="AI1057">
        <f>(EX1057)</f>
        <v/>
      </c>
      <c r="AJ1057">
        <f>(AS1057)</f>
        <v/>
      </c>
      <c r="AK1057" t="n">
        <v>384.43</v>
      </c>
      <c r="AL1057" t="n">
        <v>384.43</v>
      </c>
      <c r="AM1057" t="n">
        <v>0</v>
      </c>
      <c r="AN1057" t="n">
        <v>0</v>
      </c>
      <c r="AO1057" t="n">
        <v>0</v>
      </c>
      <c r="AP1057" t="n">
        <v>0</v>
      </c>
      <c r="AQ1057" t="n">
        <v>0</v>
      </c>
      <c r="AR1057" t="n">
        <v>0</v>
      </c>
      <c r="AS1057" t="n">
        <v>0</v>
      </c>
      <c r="AT1057" t="n">
        <v>103</v>
      </c>
      <c r="AU1057" t="n">
        <v>52</v>
      </c>
      <c r="AV1057" t="n">
        <v>1</v>
      </c>
      <c r="AW1057" t="n">
        <v>1</v>
      </c>
      <c r="AZ1057" t="n">
        <v>1</v>
      </c>
      <c r="BA1057" t="n">
        <v>1</v>
      </c>
      <c r="BB1057" t="n">
        <v>1</v>
      </c>
      <c r="BC1057" t="n">
        <v>1</v>
      </c>
      <c r="BD1057" t="inlineStr"/>
      <c r="BE1057" t="inlineStr"/>
      <c r="BF1057" t="inlineStr"/>
      <c r="BG1057" t="inlineStr"/>
      <c r="BH1057" t="n">
        <v>3</v>
      </c>
      <c r="BI1057" t="n">
        <v>1</v>
      </c>
      <c r="BJ1057" t="inlineStr"/>
      <c r="BM1057" t="n">
        <v>65007</v>
      </c>
      <c r="BN1057" t="n">
        <v>0</v>
      </c>
      <c r="BO1057" t="inlineStr"/>
      <c r="BP1057" t="n">
        <v>0</v>
      </c>
      <c r="BQ1057" t="n">
        <v>6</v>
      </c>
      <c r="BR1057" t="n">
        <v>0</v>
      </c>
      <c r="BS1057" t="n">
        <v>1</v>
      </c>
      <c r="BT1057" t="n">
        <v>1</v>
      </c>
      <c r="BU1057" t="n">
        <v>1</v>
      </c>
      <c r="BV1057" t="n">
        <v>1</v>
      </c>
      <c r="BW1057" t="n">
        <v>1</v>
      </c>
      <c r="BX1057" t="n">
        <v>1</v>
      </c>
      <c r="BY1057" t="inlineStr"/>
      <c r="BZ1057" t="n">
        <v>103</v>
      </c>
      <c r="CA1057" t="n">
        <v>52</v>
      </c>
      <c r="CB1057" t="inlineStr"/>
      <c r="CE1057" t="n">
        <v>12</v>
      </c>
      <c r="CF1057" t="n">
        <v>0</v>
      </c>
      <c r="CG1057" t="n">
        <v>0</v>
      </c>
      <c r="CM1057" t="n">
        <v>0</v>
      </c>
      <c r="CN1057" t="inlineStr"/>
      <c r="CO1057" t="n">
        <v>0</v>
      </c>
      <c r="CP1057">
        <f>(P1057+Q1057+S1057)</f>
        <v/>
      </c>
      <c r="CQ1057">
        <f>AC1057</f>
        <v/>
      </c>
      <c r="CR1057">
        <f>(ROUND((ROUND(((ET1057)*1),0)*BB1057),0)+ROUND((ROUND(((AE1057-(EU1057))*1),0)*BS1057),0))</f>
        <v/>
      </c>
      <c r="CS1057">
        <f>(ROUND((ROUND(((EU1057)*1),0)*BS1057),0)+ROUND((ROUND(((AE1057-(EU1057))*1),0)*BS1057),0))</f>
        <v/>
      </c>
      <c r="CT1057">
        <f>AF1057*BA1057</f>
        <v/>
      </c>
      <c r="CU1057">
        <f>AG1057</f>
        <v/>
      </c>
      <c r="CV1057">
        <f>AH1057</f>
        <v/>
      </c>
      <c r="CW1057">
        <f>AI1057</f>
        <v/>
      </c>
      <c r="CX1057">
        <f>AJ1057</f>
        <v/>
      </c>
      <c r="CY1057">
        <f>(((S1057+R1057)*AT1057)/100)</f>
        <v/>
      </c>
      <c r="CZ1057">
        <f>(((S1057+R1057)*AU1057)/100)</f>
        <v/>
      </c>
      <c r="DC1057" t="inlineStr"/>
      <c r="DD1057" t="inlineStr"/>
      <c r="DE1057" t="inlineStr"/>
      <c r="DF1057" t="inlineStr"/>
      <c r="DG1057" t="inlineStr"/>
      <c r="DH1057" t="inlineStr"/>
      <c r="DI1057" t="inlineStr"/>
      <c r="DJ1057" t="inlineStr"/>
      <c r="DK1057" t="inlineStr"/>
      <c r="DL1057" t="inlineStr"/>
      <c r="DM1057" t="inlineStr"/>
      <c r="DN1057" t="n">
        <v>0</v>
      </c>
      <c r="DO1057" t="n">
        <v>0</v>
      </c>
      <c r="DP1057" t="n">
        <v>1</v>
      </c>
      <c r="DQ1057" t="n">
        <v>1</v>
      </c>
      <c r="DU1057" t="n">
        <v>1002</v>
      </c>
      <c r="DV1057" t="inlineStr">
        <is>
          <t>л</t>
        </is>
      </c>
      <c r="DW1057" t="inlineStr">
        <is>
          <t>л</t>
        </is>
      </c>
      <c r="DX1057" t="n">
        <v>1</v>
      </c>
      <c r="DZ1057" t="inlineStr"/>
      <c r="EA1057" t="inlineStr"/>
      <c r="EB1057" t="inlineStr"/>
      <c r="EC1057" t="inlineStr"/>
      <c r="EE1057" t="n">
        <v>78726000</v>
      </c>
      <c r="EF1057" t="n">
        <v>6</v>
      </c>
      <c r="EG1057" t="inlineStr">
        <is>
          <t>Ремонтно-строительные работы</t>
        </is>
      </c>
      <c r="EH1057" t="n">
        <v>99</v>
      </c>
      <c r="EI1057" t="inlineStr">
        <is>
          <t>Внутренние санитарно-технические работы</t>
        </is>
      </c>
      <c r="EJ1057" t="n">
        <v>1</v>
      </c>
      <c r="EK1057" t="n">
        <v>65007</v>
      </c>
      <c r="EL1057" t="inlineStr">
        <is>
          <t>Внутренние санитарнотехнические работы: смена труб, санприборов, запорной арматуры и другое</t>
        </is>
      </c>
      <c r="EM1057" t="inlineStr">
        <is>
          <t>рФЕР-65</t>
        </is>
      </c>
      <c r="EO1057" t="inlineStr"/>
      <c r="EQ1057" t="n">
        <v>0</v>
      </c>
      <c r="ER1057" t="n">
        <v>384.43</v>
      </c>
      <c r="ES1057" t="n">
        <v>384.43</v>
      </c>
      <c r="ET1057" t="n">
        <v>0</v>
      </c>
      <c r="EU1057" t="n">
        <v>0</v>
      </c>
      <c r="EV1057" t="n">
        <v>0</v>
      </c>
      <c r="EW1057" t="n">
        <v>0</v>
      </c>
      <c r="EX1057" t="n">
        <v>0</v>
      </c>
      <c r="EZ1057" t="n">
        <v>5</v>
      </c>
      <c r="FC1057" t="n">
        <v>1</v>
      </c>
      <c r="FD1057" t="n">
        <v>18</v>
      </c>
      <c r="FF1057" t="n">
        <v>469</v>
      </c>
      <c r="FQ1057" t="n">
        <v>0</v>
      </c>
      <c r="FR1057" t="n">
        <v>0</v>
      </c>
      <c r="FS1057" t="n">
        <v>0</v>
      </c>
      <c r="FX1057" t="n">
        <v>103</v>
      </c>
      <c r="FY1057" t="n">
        <v>52</v>
      </c>
      <c r="GA1057" t="inlineStr">
        <is>
          <t>[469 / 1,22]</t>
        </is>
      </c>
      <c r="GD1057" t="n">
        <v>1</v>
      </c>
      <c r="GF1057" t="n">
        <v>-1978592410</v>
      </c>
      <c r="GG1057" t="n">
        <v>2</v>
      </c>
      <c r="GH1057" t="n">
        <v>3</v>
      </c>
      <c r="GI1057" t="n">
        <v>-2</v>
      </c>
      <c r="GJ1057" t="n">
        <v>0</v>
      </c>
      <c r="GK1057" t="n">
        <v>0</v>
      </c>
      <c r="GL1057">
        <f>ROUND(IF(AND(BH1057=3,BI1057=3,FS1057&lt;&gt;0),P1057,0),0)</f>
        <v/>
      </c>
      <c r="GM1057">
        <f>ROUND(O1057+X1057+Y1057,0)+GX1057</f>
        <v/>
      </c>
      <c r="GN1057">
        <f>IF(OR(BI1057=0,BI1057=1),GM1057-GX1057,0)</f>
        <v/>
      </c>
      <c r="GO1057">
        <f>IF(BI1057=2,GM1057-GX1057,0)</f>
        <v/>
      </c>
      <c r="GP1057">
        <f>IF(BI1057=4,GM1057-GX1057,0)</f>
        <v/>
      </c>
      <c r="GR1057" t="n">
        <v>1</v>
      </c>
      <c r="GS1057" t="n">
        <v>1</v>
      </c>
      <c r="GT1057" t="n">
        <v>0</v>
      </c>
      <c r="GU1057" t="inlineStr"/>
      <c r="GV1057">
        <f>ROUND((GT1057),2)</f>
        <v/>
      </c>
      <c r="GW1057" t="n">
        <v>1</v>
      </c>
      <c r="GX1057">
        <f>ROUND(HC1057*I1057,0)</f>
        <v/>
      </c>
      <c r="HA1057" t="n">
        <v>0</v>
      </c>
      <c r="HB1057" t="n">
        <v>0</v>
      </c>
      <c r="HC1057">
        <f>GV1057*GW1057</f>
        <v/>
      </c>
      <c r="HE1057" t="inlineStr">
        <is>
          <t>0</t>
        </is>
      </c>
      <c r="HF1057" t="inlineStr">
        <is>
          <t>0</t>
        </is>
      </c>
      <c r="HG1057">
        <f>ROUND(AC1057*I1057,0)</f>
        <v/>
      </c>
      <c r="HM1057" t="inlineStr"/>
      <c r="HN1057" t="inlineStr">
        <is>
          <t>Пр/812-099.2-1</t>
        </is>
      </c>
      <c r="HO1057" t="inlineStr">
        <is>
          <t>Пр/774-099.2</t>
        </is>
      </c>
      <c r="HP1057" t="inlineStr">
        <is>
          <t>Внутренние санитарнотехнические работы: смена труб, санприборов, запорной арматуры и другое</t>
        </is>
      </c>
      <c r="HQ1057" t="inlineStr">
        <is>
          <t>Внутренние санитарнотехнические работы: смена труб, санприборов, запорной арматуры и другое</t>
        </is>
      </c>
      <c r="HS1057" t="n">
        <v>0</v>
      </c>
      <c r="IK1057" t="n">
        <v>0</v>
      </c>
    </row>
    <row r="1058"/>
    <row r="1059">
      <c r="A1059" s="358" t="n">
        <v>51</v>
      </c>
      <c r="B1059" s="358">
        <f>B1049</f>
        <v/>
      </c>
      <c r="C1059" s="358">
        <f>A1049</f>
        <v/>
      </c>
      <c r="D1059" s="358">
        <f>ROW(A1049)</f>
        <v/>
      </c>
      <c r="E1059" s="358" t="n"/>
      <c r="F1059" s="358">
        <f>IF(F1049&lt;&gt;"",F1049,"")</f>
        <v/>
      </c>
      <c r="G1059" s="358">
        <f>IF(G1049&lt;&gt;"",G1049,"")</f>
        <v/>
      </c>
      <c r="H1059" s="358" t="n">
        <v>0</v>
      </c>
      <c r="I1059" s="358" t="n"/>
      <c r="J1059" s="358" t="n"/>
      <c r="K1059" s="358" t="n"/>
      <c r="L1059" s="358" t="n"/>
      <c r="M1059" s="358" t="n"/>
      <c r="N1059" s="358" t="n"/>
      <c r="O1059" s="358" t="n">
        <v>0</v>
      </c>
      <c r="P1059" s="358" t="n">
        <v>0</v>
      </c>
      <c r="Q1059" s="358" t="n">
        <v>0</v>
      </c>
      <c r="R1059" s="358" t="n">
        <v>0</v>
      </c>
      <c r="S1059" s="358" t="n">
        <v>0</v>
      </c>
      <c r="T1059" s="358" t="n">
        <v>0</v>
      </c>
      <c r="U1059" s="358" t="n">
        <v>0</v>
      </c>
      <c r="V1059" s="358" t="n">
        <v>0</v>
      </c>
      <c r="W1059" s="358" t="n">
        <v>0</v>
      </c>
      <c r="X1059" s="358" t="n">
        <v>0</v>
      </c>
      <c r="Y1059" s="358" t="n">
        <v>0</v>
      </c>
      <c r="Z1059" s="358" t="n"/>
      <c r="AA1059" s="358" t="n"/>
      <c r="AB1059" s="358" t="n"/>
      <c r="AC1059" s="358" t="n"/>
      <c r="AD1059" s="358" t="n"/>
      <c r="AE1059" s="358" t="n"/>
      <c r="AF1059" s="358" t="n"/>
      <c r="AG1059" s="358" t="n"/>
      <c r="AH1059" s="358" t="n"/>
      <c r="AI1059" s="358" t="n"/>
      <c r="AJ1059" s="358" t="n"/>
      <c r="AK1059" s="358" t="n"/>
      <c r="AL1059" s="358" t="n"/>
      <c r="AM1059" s="358" t="n"/>
      <c r="AN1059" s="358" t="n"/>
      <c r="AO1059" s="358">
        <f>ROUND(BX1059,0)</f>
        <v/>
      </c>
      <c r="AP1059" s="358">
        <f>ROUND(BY1059,0)</f>
        <v/>
      </c>
      <c r="AQ1059" s="358">
        <f>ROUND(BZ1059,0)</f>
        <v/>
      </c>
      <c r="AR1059" s="358">
        <f>ROUND(CA1059,0)</f>
        <v/>
      </c>
      <c r="AS1059" s="358">
        <f>ROUND(CB1059,0)</f>
        <v/>
      </c>
      <c r="AT1059" s="358">
        <f>ROUND(CC1059,0)</f>
        <v/>
      </c>
      <c r="AU1059" s="358">
        <f>ROUND(CD1059,0)</f>
        <v/>
      </c>
      <c r="AV1059" s="358">
        <f>ROUND(CE1059,0)</f>
        <v/>
      </c>
      <c r="AW1059" s="358">
        <f>ROUND(CF1059,0)</f>
        <v/>
      </c>
      <c r="AX1059" s="358">
        <f>ROUND(CG1059,0)</f>
        <v/>
      </c>
      <c r="AY1059" s="358">
        <f>ROUND(CH1059,0)</f>
        <v/>
      </c>
      <c r="AZ1059" s="358">
        <f>ROUND(CI1059,0)</f>
        <v/>
      </c>
      <c r="BA1059" s="358">
        <f>ROUND(CJ1059,0)</f>
        <v/>
      </c>
      <c r="BB1059" s="358">
        <f>ROUND(CK1059,0)</f>
        <v/>
      </c>
      <c r="BC1059" s="358">
        <f>ROUND(CL1059,0)</f>
        <v/>
      </c>
      <c r="BD1059" s="358">
        <f>ROUND(CM1059,0)</f>
        <v/>
      </c>
      <c r="BE1059" s="358" t="n"/>
      <c r="BF1059" s="358" t="n"/>
      <c r="BG1059" s="358" t="n"/>
      <c r="BH1059" s="358" t="n"/>
      <c r="BI1059" s="358" t="n"/>
      <c r="BJ1059" s="358" t="n"/>
      <c r="BK1059" s="358" t="n"/>
      <c r="BL1059" s="358" t="n"/>
      <c r="BM1059" s="358" t="n"/>
      <c r="BN1059" s="358" t="n"/>
      <c r="BO1059" s="358" t="n"/>
      <c r="BP1059" s="358" t="n"/>
      <c r="BQ1059" s="358" t="n"/>
      <c r="BR1059" s="358" t="n"/>
      <c r="BS1059" s="358" t="n"/>
      <c r="BT1059" s="358" t="n"/>
      <c r="BU1059" s="358" t="n"/>
      <c r="BV1059" s="358" t="n"/>
      <c r="BW1059" s="358" t="n"/>
      <c r="BX1059" s="358" t="n"/>
      <c r="BY1059" s="358" t="n"/>
      <c r="BZ1059" s="358" t="n"/>
      <c r="CA1059" s="358" t="n"/>
      <c r="CB1059" s="358" t="n"/>
      <c r="CC1059" s="358" t="n"/>
      <c r="CD1059" s="358" t="n"/>
      <c r="CE1059" s="358" t="n"/>
      <c r="CF1059" s="358" t="n"/>
      <c r="CG1059" s="358" t="n"/>
      <c r="CH1059" s="358" t="n"/>
      <c r="CI1059" s="358" t="n"/>
      <c r="CJ1059" s="358" t="n"/>
      <c r="CK1059" s="358" t="n"/>
      <c r="CL1059" s="358" t="n"/>
      <c r="CM1059" s="358" t="n"/>
      <c r="CN1059" s="358" t="n"/>
      <c r="CO1059" s="358" t="n"/>
      <c r="CP1059" s="358" t="n"/>
      <c r="CQ1059" s="358" t="n"/>
      <c r="CR1059" s="358" t="n"/>
      <c r="CS1059" s="358" t="n"/>
      <c r="CT1059" s="358" t="n"/>
      <c r="CU1059" s="358" t="n"/>
      <c r="CV1059" s="358" t="n"/>
      <c r="CW1059" s="358" t="n"/>
      <c r="CX1059" s="358" t="n"/>
      <c r="CY1059" s="358" t="n"/>
      <c r="CZ1059" s="358" t="n"/>
      <c r="DA1059" s="358" t="n"/>
      <c r="DB1059" s="358" t="n"/>
      <c r="DC1059" s="358" t="n"/>
      <c r="DD1059" s="358" t="n"/>
      <c r="DE1059" s="358" t="n"/>
      <c r="DF1059" s="358" t="n"/>
      <c r="DG1059" s="359" t="n"/>
      <c r="DH1059" s="359" t="n"/>
      <c r="DI1059" s="359" t="n"/>
      <c r="DJ1059" s="359" t="n"/>
      <c r="DK1059" s="359" t="n"/>
      <c r="DL1059" s="359" t="n"/>
      <c r="DM1059" s="359" t="n"/>
      <c r="DN1059" s="359" t="n"/>
      <c r="DO1059" s="359" t="n"/>
      <c r="DP1059" s="359" t="n"/>
      <c r="DQ1059" s="359" t="n"/>
      <c r="DR1059" s="359" t="n"/>
      <c r="DS1059" s="359" t="n"/>
      <c r="DT1059" s="359" t="n"/>
      <c r="DU1059" s="359" t="n"/>
      <c r="DV1059" s="359" t="n"/>
      <c r="DW1059" s="359" t="n"/>
      <c r="DX1059" s="359" t="n"/>
      <c r="DY1059" s="359" t="n"/>
      <c r="DZ1059" s="359" t="n"/>
      <c r="EA1059" s="359" t="n"/>
      <c r="EB1059" s="359" t="n"/>
      <c r="EC1059" s="359" t="n"/>
      <c r="ED1059" s="359" t="n"/>
      <c r="EE1059" s="359" t="n"/>
      <c r="EF1059" s="359" t="n"/>
      <c r="EG1059" s="359" t="n"/>
      <c r="EH1059" s="359" t="n"/>
      <c r="EI1059" s="359" t="n"/>
      <c r="EJ1059" s="359" t="n"/>
      <c r="EK1059" s="359" t="n"/>
      <c r="EL1059" s="359" t="n"/>
      <c r="EM1059" s="359" t="n"/>
      <c r="EN1059" s="359" t="n"/>
      <c r="EO1059" s="359" t="n"/>
      <c r="EP1059" s="359" t="n"/>
      <c r="EQ1059" s="359" t="n"/>
      <c r="ER1059" s="359" t="n"/>
      <c r="ES1059" s="359" t="n"/>
      <c r="ET1059" s="359" t="n"/>
      <c r="EU1059" s="359" t="n"/>
      <c r="EV1059" s="359" t="n"/>
      <c r="EW1059" s="359" t="n"/>
      <c r="EX1059" s="359" t="n"/>
      <c r="EY1059" s="359" t="n"/>
      <c r="EZ1059" s="359" t="n"/>
      <c r="FA1059" s="359" t="n"/>
      <c r="FB1059" s="359" t="n"/>
      <c r="FC1059" s="359" t="n"/>
      <c r="FD1059" s="359" t="n"/>
      <c r="FE1059" s="359" t="n"/>
      <c r="FF1059" s="359" t="n"/>
      <c r="FG1059" s="359" t="n"/>
      <c r="FH1059" s="359" t="n"/>
      <c r="FI1059" s="359" t="n"/>
      <c r="FJ1059" s="359" t="n"/>
      <c r="FK1059" s="359" t="n"/>
      <c r="FL1059" s="359" t="n"/>
      <c r="FM1059" s="359" t="n"/>
      <c r="FN1059" s="359" t="n"/>
      <c r="FO1059" s="359" t="n"/>
      <c r="FP1059" s="359" t="n"/>
      <c r="FQ1059" s="359" t="n"/>
      <c r="FR1059" s="359" t="n"/>
      <c r="FS1059" s="359" t="n"/>
      <c r="FT1059" s="359" t="n"/>
      <c r="FU1059" s="359" t="n"/>
      <c r="FV1059" s="359" t="n"/>
      <c r="FW1059" s="359" t="n"/>
      <c r="FX1059" s="359" t="n"/>
      <c r="FY1059" s="359" t="n"/>
      <c r="FZ1059" s="359" t="n"/>
      <c r="GA1059" s="359" t="n"/>
      <c r="GB1059" s="359" t="n"/>
      <c r="GC1059" s="359" t="n"/>
      <c r="GD1059" s="359" t="n"/>
      <c r="GE1059" s="359" t="n"/>
      <c r="GF1059" s="359" t="n"/>
      <c r="GG1059" s="359" t="n"/>
      <c r="GH1059" s="359" t="n"/>
      <c r="GI1059" s="359" t="n"/>
      <c r="GJ1059" s="359" t="n"/>
      <c r="GK1059" s="359" t="n"/>
      <c r="GL1059" s="359" t="n"/>
      <c r="GM1059" s="359" t="n"/>
      <c r="GN1059" s="359" t="n"/>
      <c r="GO1059" s="359" t="n"/>
      <c r="GP1059" s="359" t="n"/>
      <c r="GQ1059" s="359" t="n"/>
      <c r="GR1059" s="359" t="n"/>
      <c r="GS1059" s="359" t="n"/>
      <c r="GT1059" s="359" t="n"/>
      <c r="GU1059" s="359" t="n"/>
      <c r="GV1059" s="359" t="n"/>
      <c r="GW1059" s="359" t="n"/>
      <c r="GX1059" s="359" t="n">
        <v>0</v>
      </c>
    </row>
    <row r="1060"/>
    <row r="1061">
      <c r="A1061" s="360" t="n">
        <v>50</v>
      </c>
      <c r="B1061" s="360" t="n">
        <v>0</v>
      </c>
      <c r="C1061" s="360" t="n">
        <v>0</v>
      </c>
      <c r="D1061" s="360" t="n">
        <v>1</v>
      </c>
      <c r="E1061" s="360" t="n">
        <v>201</v>
      </c>
      <c r="F1061" s="360">
        <f>ROUND(Source!O1059,O1061)</f>
        <v/>
      </c>
      <c r="G1061" s="360" t="inlineStr">
        <is>
          <t>ПЗ</t>
        </is>
      </c>
      <c r="H1061" s="360" t="inlineStr">
        <is>
          <t>Прямые затраты</t>
        </is>
      </c>
      <c r="I1061" s="360" t="n"/>
      <c r="J1061" s="360" t="n"/>
      <c r="K1061" s="360" t="n">
        <v>201</v>
      </c>
      <c r="L1061" s="360" t="n">
        <v>1</v>
      </c>
      <c r="M1061" s="360" t="n">
        <v>3</v>
      </c>
      <c r="N1061" s="360" t="inlineStr"/>
      <c r="O1061" s="360" t="n">
        <v>0</v>
      </c>
      <c r="P1061" s="360" t="n"/>
      <c r="Q1061" s="360" t="n"/>
      <c r="R1061" s="360" t="n"/>
      <c r="S1061" s="360" t="n"/>
      <c r="T1061" s="360" t="n"/>
      <c r="U1061" s="360" t="n"/>
      <c r="V1061" s="360" t="n"/>
      <c r="W1061" s="360" t="n">
        <v>0</v>
      </c>
      <c r="X1061" s="360" t="n">
        <v>1</v>
      </c>
      <c r="Y1061" s="360" t="n">
        <v>0</v>
      </c>
      <c r="Z1061" s="360" t="n"/>
      <c r="AA1061" s="360" t="n"/>
      <c r="AB1061" s="360" t="n"/>
    </row>
    <row r="1062">
      <c r="A1062" s="360" t="n">
        <v>50</v>
      </c>
      <c r="B1062" s="360" t="n">
        <v>0</v>
      </c>
      <c r="C1062" s="360" t="n">
        <v>0</v>
      </c>
      <c r="D1062" s="360" t="n">
        <v>1</v>
      </c>
      <c r="E1062" s="360" t="n">
        <v>202</v>
      </c>
      <c r="F1062" s="360">
        <f>ROUND(Source!P1059,O1062)</f>
        <v/>
      </c>
      <c r="G1062" s="360" t="inlineStr">
        <is>
          <t>СтМатОб</t>
        </is>
      </c>
      <c r="H1062" s="360" t="inlineStr">
        <is>
          <t>Стоимость материальных ресурсов (всего)</t>
        </is>
      </c>
      <c r="I1062" s="360" t="n"/>
      <c r="J1062" s="360" t="n"/>
      <c r="K1062" s="360" t="n">
        <v>202</v>
      </c>
      <c r="L1062" s="360" t="n">
        <v>2</v>
      </c>
      <c r="M1062" s="360" t="n">
        <v>3</v>
      </c>
      <c r="N1062" s="360" t="inlineStr"/>
      <c r="O1062" s="360" t="n">
        <v>0</v>
      </c>
      <c r="P1062" s="360" t="n"/>
      <c r="Q1062" s="360" t="n"/>
      <c r="R1062" s="360" t="n"/>
      <c r="S1062" s="360" t="n"/>
      <c r="T1062" s="360" t="n"/>
      <c r="U1062" s="360" t="n"/>
      <c r="V1062" s="360" t="n"/>
      <c r="W1062" s="360" t="n">
        <v>0</v>
      </c>
      <c r="X1062" s="360" t="n">
        <v>1</v>
      </c>
      <c r="Y1062" s="360" t="n">
        <v>0</v>
      </c>
      <c r="Z1062" s="360" t="n"/>
      <c r="AA1062" s="360" t="n"/>
      <c r="AB1062" s="360" t="n"/>
    </row>
    <row r="1063">
      <c r="A1063" s="360" t="n">
        <v>50</v>
      </c>
      <c r="B1063" s="360" t="n">
        <v>0</v>
      </c>
      <c r="C1063" s="360" t="n">
        <v>0</v>
      </c>
      <c r="D1063" s="360" t="n">
        <v>1</v>
      </c>
      <c r="E1063" s="360" t="n">
        <v>222</v>
      </c>
      <c r="F1063" s="360">
        <f>ROUND(Source!AO1059,O1063)</f>
        <v/>
      </c>
      <c r="G1063" s="360" t="inlineStr">
        <is>
          <t>СтМатОбЗак</t>
        </is>
      </c>
      <c r="H1063" s="360" t="inlineStr">
        <is>
          <t>Стоимость материалов и оборудования заказчика</t>
        </is>
      </c>
      <c r="I1063" s="360" t="n"/>
      <c r="J1063" s="360" t="n"/>
      <c r="K1063" s="360" t="n">
        <v>222</v>
      </c>
      <c r="L1063" s="360" t="n">
        <v>3</v>
      </c>
      <c r="M1063" s="360" t="n">
        <v>3</v>
      </c>
      <c r="N1063" s="360" t="inlineStr"/>
      <c r="O1063" s="360" t="n">
        <v>0</v>
      </c>
      <c r="P1063" s="360" t="n"/>
      <c r="Q1063" s="360" t="n"/>
      <c r="R1063" s="360" t="n"/>
      <c r="S1063" s="360" t="n"/>
      <c r="T1063" s="360" t="n"/>
      <c r="U1063" s="360" t="n"/>
      <c r="V1063" s="360" t="n"/>
      <c r="W1063" s="360" t="n">
        <v>0</v>
      </c>
      <c r="X1063" s="360" t="n">
        <v>1</v>
      </c>
      <c r="Y1063" s="360" t="n">
        <v>0</v>
      </c>
      <c r="Z1063" s="360" t="n"/>
      <c r="AA1063" s="360" t="n"/>
      <c r="AB1063" s="360" t="n"/>
    </row>
    <row r="1064">
      <c r="A1064" s="360" t="n">
        <v>50</v>
      </c>
      <c r="B1064" s="360" t="n">
        <v>0</v>
      </c>
      <c r="C1064" s="360" t="n">
        <v>0</v>
      </c>
      <c r="D1064" s="360" t="n">
        <v>1</v>
      </c>
      <c r="E1064" s="360" t="n">
        <v>225</v>
      </c>
      <c r="F1064" s="360">
        <f>ROUND(Source!AV1059,O1064)</f>
        <v/>
      </c>
      <c r="G1064" s="360" t="inlineStr">
        <is>
          <t>СтМатОбПод</t>
        </is>
      </c>
      <c r="H1064" s="360" t="inlineStr">
        <is>
          <t>Стоимость материалов и оборудования подрядчика</t>
        </is>
      </c>
      <c r="I1064" s="360" t="n"/>
      <c r="J1064" s="360" t="n"/>
      <c r="K1064" s="360" t="n">
        <v>225</v>
      </c>
      <c r="L1064" s="360" t="n">
        <v>4</v>
      </c>
      <c r="M1064" s="360" t="n">
        <v>3</v>
      </c>
      <c r="N1064" s="360" t="inlineStr"/>
      <c r="O1064" s="360" t="n">
        <v>0</v>
      </c>
      <c r="P1064" s="360" t="n"/>
      <c r="Q1064" s="360" t="n"/>
      <c r="R1064" s="360" t="n"/>
      <c r="S1064" s="360" t="n"/>
      <c r="T1064" s="360" t="n"/>
      <c r="U1064" s="360" t="n"/>
      <c r="V1064" s="360" t="n"/>
      <c r="W1064" s="360" t="n">
        <v>0</v>
      </c>
      <c r="X1064" s="360" t="n">
        <v>1</v>
      </c>
      <c r="Y1064" s="360" t="n">
        <v>0</v>
      </c>
      <c r="Z1064" s="360" t="n"/>
      <c r="AA1064" s="360" t="n"/>
      <c r="AB1064" s="360" t="n"/>
    </row>
    <row r="1065">
      <c r="A1065" s="360" t="n">
        <v>50</v>
      </c>
      <c r="B1065" s="360" t="n">
        <v>0</v>
      </c>
      <c r="C1065" s="360" t="n">
        <v>0</v>
      </c>
      <c r="D1065" s="360" t="n">
        <v>1</v>
      </c>
      <c r="E1065" s="360" t="n">
        <v>226</v>
      </c>
      <c r="F1065" s="360">
        <f>ROUND(Source!AW1059,O1065)</f>
        <v/>
      </c>
      <c r="G1065" s="360" t="inlineStr">
        <is>
          <t>СтМат</t>
        </is>
      </c>
      <c r="H1065" s="360" t="inlineStr">
        <is>
          <t>Стоимость материалов (всего)</t>
        </is>
      </c>
      <c r="I1065" s="360" t="n"/>
      <c r="J1065" s="360" t="n"/>
      <c r="K1065" s="360" t="n">
        <v>226</v>
      </c>
      <c r="L1065" s="360" t="n">
        <v>5</v>
      </c>
      <c r="M1065" s="360" t="n">
        <v>3</v>
      </c>
      <c r="N1065" s="360" t="inlineStr"/>
      <c r="O1065" s="360" t="n">
        <v>0</v>
      </c>
      <c r="P1065" s="360" t="n"/>
      <c r="Q1065" s="360" t="n"/>
      <c r="R1065" s="360" t="n"/>
      <c r="S1065" s="360" t="n"/>
      <c r="T1065" s="360" t="n"/>
      <c r="U1065" s="360" t="n"/>
      <c r="V1065" s="360" t="n"/>
      <c r="W1065" s="360" t="n">
        <v>0</v>
      </c>
      <c r="X1065" s="360" t="n">
        <v>1</v>
      </c>
      <c r="Y1065" s="360" t="n">
        <v>0</v>
      </c>
      <c r="Z1065" s="360" t="n"/>
      <c r="AA1065" s="360" t="n"/>
      <c r="AB1065" s="360" t="n"/>
    </row>
    <row r="1066">
      <c r="A1066" s="360" t="n">
        <v>50</v>
      </c>
      <c r="B1066" s="360" t="n">
        <v>0</v>
      </c>
      <c r="C1066" s="360" t="n">
        <v>0</v>
      </c>
      <c r="D1066" s="360" t="n">
        <v>1</v>
      </c>
      <c r="E1066" s="360" t="n">
        <v>227</v>
      </c>
      <c r="F1066" s="360">
        <f>ROUND(Source!AX1059,O1066)</f>
        <v/>
      </c>
      <c r="G1066" s="360" t="inlineStr">
        <is>
          <t>СтМатЗак</t>
        </is>
      </c>
      <c r="H1066" s="360" t="inlineStr">
        <is>
          <t>Стоимость материалов заказчика</t>
        </is>
      </c>
      <c r="I1066" s="360" t="n"/>
      <c r="J1066" s="360" t="n"/>
      <c r="K1066" s="360" t="n">
        <v>227</v>
      </c>
      <c r="L1066" s="360" t="n">
        <v>6</v>
      </c>
      <c r="M1066" s="360" t="n">
        <v>3</v>
      </c>
      <c r="N1066" s="360" t="inlineStr"/>
      <c r="O1066" s="360" t="n">
        <v>0</v>
      </c>
      <c r="P1066" s="360" t="n"/>
      <c r="Q1066" s="360" t="n"/>
      <c r="R1066" s="360" t="n"/>
      <c r="S1066" s="360" t="n"/>
      <c r="T1066" s="360" t="n"/>
      <c r="U1066" s="360" t="n"/>
      <c r="V1066" s="360" t="n"/>
      <c r="W1066" s="360" t="n">
        <v>0</v>
      </c>
      <c r="X1066" s="360" t="n">
        <v>1</v>
      </c>
      <c r="Y1066" s="360" t="n">
        <v>0</v>
      </c>
      <c r="Z1066" s="360" t="n"/>
      <c r="AA1066" s="360" t="n"/>
      <c r="AB1066" s="360" t="n"/>
    </row>
    <row r="1067">
      <c r="A1067" s="360" t="n">
        <v>50</v>
      </c>
      <c r="B1067" s="360" t="n">
        <v>0</v>
      </c>
      <c r="C1067" s="360" t="n">
        <v>0</v>
      </c>
      <c r="D1067" s="360" t="n">
        <v>1</v>
      </c>
      <c r="E1067" s="360" t="n">
        <v>228</v>
      </c>
      <c r="F1067" s="360">
        <f>ROUND(Source!AY1059,O1067)</f>
        <v/>
      </c>
      <c r="G1067" s="360" t="inlineStr">
        <is>
          <t>СтМатПод</t>
        </is>
      </c>
      <c r="H1067" s="360" t="inlineStr">
        <is>
          <t>Стоимость материалов подрядчика</t>
        </is>
      </c>
      <c r="I1067" s="360" t="n"/>
      <c r="J1067" s="360" t="n"/>
      <c r="K1067" s="360" t="n">
        <v>228</v>
      </c>
      <c r="L1067" s="360" t="n">
        <v>7</v>
      </c>
      <c r="M1067" s="360" t="n">
        <v>3</v>
      </c>
      <c r="N1067" s="360" t="inlineStr"/>
      <c r="O1067" s="360" t="n">
        <v>0</v>
      </c>
      <c r="P1067" s="360" t="n"/>
      <c r="Q1067" s="360" t="n"/>
      <c r="R1067" s="360" t="n"/>
      <c r="S1067" s="360" t="n"/>
      <c r="T1067" s="360" t="n"/>
      <c r="U1067" s="360" t="n"/>
      <c r="V1067" s="360" t="n"/>
      <c r="W1067" s="360" t="n">
        <v>0</v>
      </c>
      <c r="X1067" s="360" t="n">
        <v>1</v>
      </c>
      <c r="Y1067" s="360" t="n">
        <v>0</v>
      </c>
      <c r="Z1067" s="360" t="n"/>
      <c r="AA1067" s="360" t="n"/>
      <c r="AB1067" s="360" t="n"/>
    </row>
    <row r="1068">
      <c r="A1068" s="360" t="n">
        <v>50</v>
      </c>
      <c r="B1068" s="360" t="n">
        <v>0</v>
      </c>
      <c r="C1068" s="360" t="n">
        <v>0</v>
      </c>
      <c r="D1068" s="360" t="n">
        <v>1</v>
      </c>
      <c r="E1068" s="360" t="n">
        <v>216</v>
      </c>
      <c r="F1068" s="360">
        <f>ROUND(Source!AP1059,O1068)</f>
        <v/>
      </c>
      <c r="G1068" s="360" t="inlineStr">
        <is>
          <t>Оборуд</t>
        </is>
      </c>
      <c r="H1068" s="360" t="inlineStr">
        <is>
          <t>Стоимость оборудования (всего)</t>
        </is>
      </c>
      <c r="I1068" s="360" t="n"/>
      <c r="J1068" s="360" t="n"/>
      <c r="K1068" s="360" t="n">
        <v>216</v>
      </c>
      <c r="L1068" s="360" t="n">
        <v>8</v>
      </c>
      <c r="M1068" s="360" t="n">
        <v>3</v>
      </c>
      <c r="N1068" s="360" t="inlineStr"/>
      <c r="O1068" s="360" t="n">
        <v>0</v>
      </c>
      <c r="P1068" s="360" t="n"/>
      <c r="Q1068" s="360" t="n"/>
      <c r="R1068" s="360" t="n"/>
      <c r="S1068" s="360" t="n"/>
      <c r="T1068" s="360" t="n"/>
      <c r="U1068" s="360" t="n"/>
      <c r="V1068" s="360" t="n"/>
      <c r="W1068" s="360" t="n">
        <v>0</v>
      </c>
      <c r="X1068" s="360" t="n">
        <v>1</v>
      </c>
      <c r="Y1068" s="360" t="n">
        <v>0</v>
      </c>
      <c r="Z1068" s="360" t="n"/>
      <c r="AA1068" s="360" t="n"/>
      <c r="AB1068" s="360" t="n"/>
    </row>
    <row r="1069">
      <c r="A1069" s="360" t="n">
        <v>50</v>
      </c>
      <c r="B1069" s="360" t="n">
        <v>0</v>
      </c>
      <c r="C1069" s="360" t="n">
        <v>0</v>
      </c>
      <c r="D1069" s="360" t="n">
        <v>1</v>
      </c>
      <c r="E1069" s="360" t="n">
        <v>223</v>
      </c>
      <c r="F1069" s="360">
        <f>ROUND(Source!AQ1059,O1069)</f>
        <v/>
      </c>
      <c r="G1069" s="360" t="inlineStr">
        <is>
          <t>ОборудЗак</t>
        </is>
      </c>
      <c r="H1069" s="360" t="inlineStr">
        <is>
          <t>Стоимость оборудования заказчика</t>
        </is>
      </c>
      <c r="I1069" s="360" t="n"/>
      <c r="J1069" s="360" t="n"/>
      <c r="K1069" s="360" t="n">
        <v>223</v>
      </c>
      <c r="L1069" s="360" t="n">
        <v>9</v>
      </c>
      <c r="M1069" s="360" t="n">
        <v>3</v>
      </c>
      <c r="N1069" s="360" t="inlineStr"/>
      <c r="O1069" s="360" t="n">
        <v>0</v>
      </c>
      <c r="P1069" s="360" t="n"/>
      <c r="Q1069" s="360" t="n"/>
      <c r="R1069" s="360" t="n"/>
      <c r="S1069" s="360" t="n"/>
      <c r="T1069" s="360" t="n"/>
      <c r="U1069" s="360" t="n"/>
      <c r="V1069" s="360" t="n"/>
      <c r="W1069" s="360" t="n">
        <v>0</v>
      </c>
      <c r="X1069" s="360" t="n">
        <v>1</v>
      </c>
      <c r="Y1069" s="360" t="n">
        <v>0</v>
      </c>
      <c r="Z1069" s="360" t="n"/>
      <c r="AA1069" s="360" t="n"/>
      <c r="AB1069" s="360" t="n"/>
    </row>
    <row r="1070">
      <c r="A1070" s="360" t="n">
        <v>50</v>
      </c>
      <c r="B1070" s="360" t="n">
        <v>0</v>
      </c>
      <c r="C1070" s="360" t="n">
        <v>0</v>
      </c>
      <c r="D1070" s="360" t="n">
        <v>1</v>
      </c>
      <c r="E1070" s="360" t="n">
        <v>229</v>
      </c>
      <c r="F1070" s="360">
        <f>ROUND(Source!AZ1059,O1070)</f>
        <v/>
      </c>
      <c r="G1070" s="360" t="inlineStr">
        <is>
          <t>ОборудПод</t>
        </is>
      </c>
      <c r="H1070" s="360" t="inlineStr">
        <is>
          <t>Стоимость оборудования подрядчика</t>
        </is>
      </c>
      <c r="I1070" s="360" t="n"/>
      <c r="J1070" s="360" t="n"/>
      <c r="K1070" s="360" t="n">
        <v>229</v>
      </c>
      <c r="L1070" s="360" t="n">
        <v>10</v>
      </c>
      <c r="M1070" s="360" t="n">
        <v>3</v>
      </c>
      <c r="N1070" s="360" t="inlineStr"/>
      <c r="O1070" s="360" t="n">
        <v>0</v>
      </c>
      <c r="P1070" s="360" t="n"/>
      <c r="Q1070" s="360" t="n"/>
      <c r="R1070" s="360" t="n"/>
      <c r="S1070" s="360" t="n"/>
      <c r="T1070" s="360" t="n"/>
      <c r="U1070" s="360" t="n"/>
      <c r="V1070" s="360" t="n"/>
      <c r="W1070" s="360" t="n">
        <v>0</v>
      </c>
      <c r="X1070" s="360" t="n">
        <v>1</v>
      </c>
      <c r="Y1070" s="360" t="n">
        <v>0</v>
      </c>
      <c r="Z1070" s="360" t="n"/>
      <c r="AA1070" s="360" t="n"/>
      <c r="AB1070" s="360" t="n"/>
    </row>
    <row r="1071">
      <c r="A1071" s="360" t="n">
        <v>50</v>
      </c>
      <c r="B1071" s="360" t="n">
        <v>0</v>
      </c>
      <c r="C1071" s="360" t="n">
        <v>0</v>
      </c>
      <c r="D1071" s="360" t="n">
        <v>1</v>
      </c>
      <c r="E1071" s="360" t="n">
        <v>203</v>
      </c>
      <c r="F1071" s="360">
        <f>ROUND(Source!Q1059,O1071)</f>
        <v/>
      </c>
      <c r="G1071" s="360" t="inlineStr">
        <is>
          <t>ЭММ</t>
        </is>
      </c>
      <c r="H1071" s="360" t="inlineStr">
        <is>
          <t>Эксплуатация машин</t>
        </is>
      </c>
      <c r="I1071" s="360" t="n"/>
      <c r="J1071" s="360" t="n"/>
      <c r="K1071" s="360" t="n">
        <v>203</v>
      </c>
      <c r="L1071" s="360" t="n">
        <v>11</v>
      </c>
      <c r="M1071" s="360" t="n">
        <v>3</v>
      </c>
      <c r="N1071" s="360" t="inlineStr"/>
      <c r="O1071" s="360" t="n">
        <v>0</v>
      </c>
      <c r="P1071" s="360" t="n"/>
      <c r="Q1071" s="360" t="n"/>
      <c r="R1071" s="360" t="n"/>
      <c r="S1071" s="360" t="n"/>
      <c r="T1071" s="360" t="n"/>
      <c r="U1071" s="360" t="n"/>
      <c r="V1071" s="360" t="n"/>
      <c r="W1071" s="360" t="n">
        <v>0</v>
      </c>
      <c r="X1071" s="360" t="n">
        <v>1</v>
      </c>
      <c r="Y1071" s="360" t="n">
        <v>0</v>
      </c>
      <c r="Z1071" s="360" t="n"/>
      <c r="AA1071" s="360" t="n"/>
      <c r="AB1071" s="360" t="n"/>
    </row>
    <row r="1072">
      <c r="A1072" s="360" t="n">
        <v>50</v>
      </c>
      <c r="B1072" s="360" t="n">
        <v>0</v>
      </c>
      <c r="C1072" s="360" t="n">
        <v>0</v>
      </c>
      <c r="D1072" s="360" t="n">
        <v>1</v>
      </c>
      <c r="E1072" s="360" t="n">
        <v>231</v>
      </c>
      <c r="F1072" s="360">
        <f>ROUND(Source!BB1059,O1072)</f>
        <v/>
      </c>
      <c r="G1072" s="360" t="inlineStr">
        <is>
          <t>ЭММсНРиСП</t>
        </is>
      </c>
      <c r="H1072" s="360" t="inlineStr">
        <is>
          <t>Эксплуатация машин по ТСН-2001.16</t>
        </is>
      </c>
      <c r="I1072" s="360" t="n"/>
      <c r="J1072" s="360" t="n"/>
      <c r="K1072" s="360" t="n">
        <v>231</v>
      </c>
      <c r="L1072" s="360" t="n">
        <v>12</v>
      </c>
      <c r="M1072" s="360" t="n">
        <v>3</v>
      </c>
      <c r="N1072" s="360" t="inlineStr"/>
      <c r="O1072" s="360" t="n">
        <v>0</v>
      </c>
      <c r="P1072" s="360" t="n"/>
      <c r="Q1072" s="360" t="n"/>
      <c r="R1072" s="360" t="n"/>
      <c r="S1072" s="360" t="n"/>
      <c r="T1072" s="360" t="n"/>
      <c r="U1072" s="360" t="n"/>
      <c r="V1072" s="360" t="n"/>
      <c r="W1072" s="360" t="n">
        <v>0</v>
      </c>
      <c r="X1072" s="360" t="n">
        <v>1</v>
      </c>
      <c r="Y1072" s="360" t="n">
        <v>0</v>
      </c>
      <c r="Z1072" s="360" t="n"/>
      <c r="AA1072" s="360" t="n"/>
      <c r="AB1072" s="360" t="n"/>
    </row>
    <row r="1073">
      <c r="A1073" s="360" t="n">
        <v>50</v>
      </c>
      <c r="B1073" s="360" t="n">
        <v>0</v>
      </c>
      <c r="C1073" s="360" t="n">
        <v>0</v>
      </c>
      <c r="D1073" s="360" t="n">
        <v>1</v>
      </c>
      <c r="E1073" s="360" t="n">
        <v>204</v>
      </c>
      <c r="F1073" s="360">
        <f>ROUND(Source!R1059,O1073)</f>
        <v/>
      </c>
      <c r="G1073" s="360" t="inlineStr">
        <is>
          <t>ЗПМ</t>
        </is>
      </c>
      <c r="H1073" s="360" t="inlineStr">
        <is>
          <t>ЗП машинистов</t>
        </is>
      </c>
      <c r="I1073" s="360" t="n"/>
      <c r="J1073" s="360" t="n"/>
      <c r="K1073" s="360" t="n">
        <v>204</v>
      </c>
      <c r="L1073" s="360" t="n">
        <v>13</v>
      </c>
      <c r="M1073" s="360" t="n">
        <v>3</v>
      </c>
      <c r="N1073" s="360" t="inlineStr"/>
      <c r="O1073" s="360" t="n">
        <v>0</v>
      </c>
      <c r="P1073" s="360" t="n"/>
      <c r="Q1073" s="360" t="n"/>
      <c r="R1073" s="360" t="n"/>
      <c r="S1073" s="360" t="n"/>
      <c r="T1073" s="360" t="n"/>
      <c r="U1073" s="360" t="n"/>
      <c r="V1073" s="360" t="n"/>
      <c r="W1073" s="360" t="n">
        <v>0</v>
      </c>
      <c r="X1073" s="360" t="n">
        <v>1</v>
      </c>
      <c r="Y1073" s="360" t="n">
        <v>0</v>
      </c>
      <c r="Z1073" s="360" t="n"/>
      <c r="AA1073" s="360" t="n"/>
      <c r="AB1073" s="360" t="n"/>
    </row>
    <row r="1074">
      <c r="A1074" s="360" t="n">
        <v>50</v>
      </c>
      <c r="B1074" s="360" t="n">
        <v>0</v>
      </c>
      <c r="C1074" s="360" t="n">
        <v>0</v>
      </c>
      <c r="D1074" s="360" t="n">
        <v>1</v>
      </c>
      <c r="E1074" s="360" t="n">
        <v>205</v>
      </c>
      <c r="F1074" s="360">
        <f>ROUND(Source!S1059,O1074)</f>
        <v/>
      </c>
      <c r="G1074" s="360" t="inlineStr">
        <is>
          <t>ОЗП</t>
        </is>
      </c>
      <c r="H1074" s="360" t="inlineStr">
        <is>
          <t>Основная ЗП рабочих</t>
        </is>
      </c>
      <c r="I1074" s="360" t="n"/>
      <c r="J1074" s="360" t="n"/>
      <c r="K1074" s="360" t="n">
        <v>205</v>
      </c>
      <c r="L1074" s="360" t="n">
        <v>14</v>
      </c>
      <c r="M1074" s="360" t="n">
        <v>3</v>
      </c>
      <c r="N1074" s="360" t="inlineStr"/>
      <c r="O1074" s="360" t="n">
        <v>0</v>
      </c>
      <c r="P1074" s="360" t="n"/>
      <c r="Q1074" s="360" t="n"/>
      <c r="R1074" s="360" t="n"/>
      <c r="S1074" s="360" t="n"/>
      <c r="T1074" s="360" t="n"/>
      <c r="U1074" s="360" t="n"/>
      <c r="V1074" s="360" t="n"/>
      <c r="W1074" s="360" t="n">
        <v>0</v>
      </c>
      <c r="X1074" s="360" t="n">
        <v>1</v>
      </c>
      <c r="Y1074" s="360" t="n">
        <v>0</v>
      </c>
      <c r="Z1074" s="360" t="n"/>
      <c r="AA1074" s="360" t="n"/>
      <c r="AB1074" s="360" t="n"/>
    </row>
    <row r="1075">
      <c r="A1075" s="360" t="n">
        <v>50</v>
      </c>
      <c r="B1075" s="360" t="n">
        <v>0</v>
      </c>
      <c r="C1075" s="360" t="n">
        <v>0</v>
      </c>
      <c r="D1075" s="360" t="n">
        <v>1</v>
      </c>
      <c r="E1075" s="360" t="n">
        <v>232</v>
      </c>
      <c r="F1075" s="360">
        <f>ROUND(Source!BC1059,O1075)</f>
        <v/>
      </c>
      <c r="G1075" s="360" t="inlineStr">
        <is>
          <t>ОЗПсНРиСП</t>
        </is>
      </c>
      <c r="H1075" s="360" t="inlineStr">
        <is>
          <t>Основная ЗП рабочих по ТСН-2001.16</t>
        </is>
      </c>
      <c r="I1075" s="360" t="n"/>
      <c r="J1075" s="360" t="n"/>
      <c r="K1075" s="360" t="n">
        <v>232</v>
      </c>
      <c r="L1075" s="360" t="n">
        <v>15</v>
      </c>
      <c r="M1075" s="360" t="n">
        <v>3</v>
      </c>
      <c r="N1075" s="360" t="inlineStr"/>
      <c r="O1075" s="360" t="n">
        <v>0</v>
      </c>
      <c r="P1075" s="360" t="n"/>
      <c r="Q1075" s="360" t="n"/>
      <c r="R1075" s="360" t="n"/>
      <c r="S1075" s="360" t="n"/>
      <c r="T1075" s="360" t="n"/>
      <c r="U1075" s="360" t="n"/>
      <c r="V1075" s="360" t="n"/>
      <c r="W1075" s="360" t="n">
        <v>0</v>
      </c>
      <c r="X1075" s="360" t="n">
        <v>1</v>
      </c>
      <c r="Y1075" s="360" t="n">
        <v>0</v>
      </c>
      <c r="Z1075" s="360" t="n"/>
      <c r="AA1075" s="360" t="n"/>
      <c r="AB1075" s="360" t="n"/>
    </row>
    <row r="1076">
      <c r="A1076" s="360" t="n">
        <v>50</v>
      </c>
      <c r="B1076" s="360" t="n">
        <v>0</v>
      </c>
      <c r="C1076" s="360" t="n">
        <v>0</v>
      </c>
      <c r="D1076" s="360" t="n">
        <v>1</v>
      </c>
      <c r="E1076" s="360" t="n">
        <v>214</v>
      </c>
      <c r="F1076" s="360">
        <f>ROUND(Source!AS1059,O1076)</f>
        <v/>
      </c>
      <c r="G1076" s="360" t="inlineStr">
        <is>
          <t>Строит</t>
        </is>
      </c>
      <c r="H1076" s="360" t="inlineStr">
        <is>
          <t>Строительные работы с НР и СП</t>
        </is>
      </c>
      <c r="I1076" s="360" t="n"/>
      <c r="J1076" s="360" t="n"/>
      <c r="K1076" s="360" t="n">
        <v>214</v>
      </c>
      <c r="L1076" s="360" t="n">
        <v>16</v>
      </c>
      <c r="M1076" s="360" t="n">
        <v>3</v>
      </c>
      <c r="N1076" s="360" t="inlineStr"/>
      <c r="O1076" s="360" t="n">
        <v>0</v>
      </c>
      <c r="P1076" s="360" t="n"/>
      <c r="Q1076" s="360" t="n"/>
      <c r="R1076" s="360" t="n"/>
      <c r="S1076" s="360" t="n"/>
      <c r="T1076" s="360" t="n"/>
      <c r="U1076" s="360" t="n"/>
      <c r="V1076" s="360" t="n"/>
      <c r="W1076" s="360" t="n">
        <v>0</v>
      </c>
      <c r="X1076" s="360" t="n">
        <v>1</v>
      </c>
      <c r="Y1076" s="360" t="n">
        <v>0</v>
      </c>
      <c r="Z1076" s="360" t="n"/>
      <c r="AA1076" s="360" t="n"/>
      <c r="AB1076" s="360" t="n"/>
    </row>
    <row r="1077">
      <c r="A1077" s="360" t="n">
        <v>50</v>
      </c>
      <c r="B1077" s="360" t="n">
        <v>0</v>
      </c>
      <c r="C1077" s="360" t="n">
        <v>0</v>
      </c>
      <c r="D1077" s="360" t="n">
        <v>1</v>
      </c>
      <c r="E1077" s="360" t="n">
        <v>215</v>
      </c>
      <c r="F1077" s="360">
        <f>ROUND(Source!AT1059,O1077)</f>
        <v/>
      </c>
      <c r="G1077" s="360" t="inlineStr">
        <is>
          <t>Монтаж</t>
        </is>
      </c>
      <c r="H1077" s="360" t="inlineStr">
        <is>
          <t>Монтажные работы с НР и СП</t>
        </is>
      </c>
      <c r="I1077" s="360" t="n"/>
      <c r="J1077" s="360" t="n"/>
      <c r="K1077" s="360" t="n">
        <v>215</v>
      </c>
      <c r="L1077" s="360" t="n">
        <v>17</v>
      </c>
      <c r="M1077" s="360" t="n">
        <v>3</v>
      </c>
      <c r="N1077" s="360" t="inlineStr"/>
      <c r="O1077" s="360" t="n">
        <v>0</v>
      </c>
      <c r="P1077" s="360" t="n"/>
      <c r="Q1077" s="360" t="n"/>
      <c r="R1077" s="360" t="n"/>
      <c r="S1077" s="360" t="n"/>
      <c r="T1077" s="360" t="n"/>
      <c r="U1077" s="360" t="n"/>
      <c r="V1077" s="360" t="n"/>
      <c r="W1077" s="360" t="n">
        <v>0</v>
      </c>
      <c r="X1077" s="360" t="n">
        <v>1</v>
      </c>
      <c r="Y1077" s="360" t="n">
        <v>0</v>
      </c>
      <c r="Z1077" s="360" t="n"/>
      <c r="AA1077" s="360" t="n"/>
      <c r="AB1077" s="360" t="n"/>
    </row>
    <row r="1078">
      <c r="A1078" s="360" t="n">
        <v>50</v>
      </c>
      <c r="B1078" s="360" t="n">
        <v>0</v>
      </c>
      <c r="C1078" s="360" t="n">
        <v>0</v>
      </c>
      <c r="D1078" s="360" t="n">
        <v>1</v>
      </c>
      <c r="E1078" s="360" t="n">
        <v>217</v>
      </c>
      <c r="F1078" s="360">
        <f>ROUND(Source!AU1059,O1078)</f>
        <v/>
      </c>
      <c r="G1078" s="360" t="inlineStr">
        <is>
          <t>Прочие</t>
        </is>
      </c>
      <c r="H1078" s="360" t="inlineStr">
        <is>
          <t>Прочие работы с НР и СП</t>
        </is>
      </c>
      <c r="I1078" s="360" t="n"/>
      <c r="J1078" s="360" t="n"/>
      <c r="K1078" s="360" t="n">
        <v>217</v>
      </c>
      <c r="L1078" s="360" t="n">
        <v>18</v>
      </c>
      <c r="M1078" s="360" t="n">
        <v>3</v>
      </c>
      <c r="N1078" s="360" t="inlineStr"/>
      <c r="O1078" s="360" t="n">
        <v>0</v>
      </c>
      <c r="P1078" s="360" t="n"/>
      <c r="Q1078" s="360" t="n"/>
      <c r="R1078" s="360" t="n"/>
      <c r="S1078" s="360" t="n"/>
      <c r="T1078" s="360" t="n"/>
      <c r="U1078" s="360" t="n"/>
      <c r="V1078" s="360" t="n"/>
      <c r="W1078" s="360" t="n">
        <v>0</v>
      </c>
      <c r="X1078" s="360" t="n">
        <v>1</v>
      </c>
      <c r="Y1078" s="360" t="n">
        <v>0</v>
      </c>
      <c r="Z1078" s="360" t="n"/>
      <c r="AA1078" s="360" t="n"/>
      <c r="AB1078" s="360" t="n"/>
    </row>
    <row r="1079">
      <c r="A1079" s="360" t="n">
        <v>50</v>
      </c>
      <c r="B1079" s="360" t="n">
        <v>0</v>
      </c>
      <c r="C1079" s="360" t="n">
        <v>0</v>
      </c>
      <c r="D1079" s="360" t="n">
        <v>1</v>
      </c>
      <c r="E1079" s="360" t="n">
        <v>230</v>
      </c>
      <c r="F1079" s="360">
        <f>ROUND(Source!BA1059,O1079)</f>
        <v/>
      </c>
      <c r="G1079" s="360" t="inlineStr">
        <is>
          <t>ПрочиеЗатр</t>
        </is>
      </c>
      <c r="H1079" s="360" t="inlineStr">
        <is>
          <t>Прочие затраты по ТСН-2001.16</t>
        </is>
      </c>
      <c r="I1079" s="360" t="n"/>
      <c r="J1079" s="360" t="n"/>
      <c r="K1079" s="360" t="n">
        <v>230</v>
      </c>
      <c r="L1079" s="360" t="n">
        <v>19</v>
      </c>
      <c r="M1079" s="360" t="n">
        <v>3</v>
      </c>
      <c r="N1079" s="360" t="inlineStr"/>
      <c r="O1079" s="360" t="n">
        <v>0</v>
      </c>
      <c r="P1079" s="360" t="n"/>
      <c r="Q1079" s="360" t="n"/>
      <c r="R1079" s="360" t="n"/>
      <c r="S1079" s="360" t="n"/>
      <c r="T1079" s="360" t="n"/>
      <c r="U1079" s="360" t="n"/>
      <c r="V1079" s="360" t="n"/>
      <c r="W1079" s="360" t="n">
        <v>0</v>
      </c>
      <c r="X1079" s="360" t="n">
        <v>1</v>
      </c>
      <c r="Y1079" s="360" t="n">
        <v>0</v>
      </c>
      <c r="Z1079" s="360" t="n"/>
      <c r="AA1079" s="360" t="n"/>
      <c r="AB1079" s="360" t="n"/>
    </row>
    <row r="1080">
      <c r="A1080" s="360" t="n">
        <v>50</v>
      </c>
      <c r="B1080" s="360" t="n">
        <v>0</v>
      </c>
      <c r="C1080" s="360" t="n">
        <v>0</v>
      </c>
      <c r="D1080" s="360" t="n">
        <v>1</v>
      </c>
      <c r="E1080" s="360" t="n">
        <v>206</v>
      </c>
      <c r="F1080" s="360">
        <f>ROUND(Source!T1059,O1080)</f>
        <v/>
      </c>
      <c r="G1080" s="360" t="inlineStr">
        <is>
          <t>ВозврМат</t>
        </is>
      </c>
      <c r="H1080" s="360" t="inlineStr">
        <is>
          <t>Возврат материалов</t>
        </is>
      </c>
      <c r="I1080" s="360" t="n"/>
      <c r="J1080" s="360" t="n"/>
      <c r="K1080" s="360" t="n">
        <v>206</v>
      </c>
      <c r="L1080" s="360" t="n">
        <v>20</v>
      </c>
      <c r="M1080" s="360" t="n">
        <v>3</v>
      </c>
      <c r="N1080" s="360" t="inlineStr"/>
      <c r="O1080" s="360" t="n">
        <v>0</v>
      </c>
      <c r="P1080" s="360" t="n"/>
      <c r="Q1080" s="360" t="n"/>
      <c r="R1080" s="360" t="n"/>
      <c r="S1080" s="360" t="n"/>
      <c r="T1080" s="360" t="n"/>
      <c r="U1080" s="360" t="n"/>
      <c r="V1080" s="360" t="n"/>
      <c r="W1080" s="360" t="n">
        <v>0</v>
      </c>
      <c r="X1080" s="360" t="n">
        <v>1</v>
      </c>
      <c r="Y1080" s="360" t="n">
        <v>0</v>
      </c>
      <c r="Z1080" s="360" t="n"/>
      <c r="AA1080" s="360" t="n"/>
      <c r="AB1080" s="360" t="n"/>
    </row>
    <row r="1081">
      <c r="A1081" s="360" t="n">
        <v>50</v>
      </c>
      <c r="B1081" s="360" t="n">
        <v>0</v>
      </c>
      <c r="C1081" s="360" t="n">
        <v>0</v>
      </c>
      <c r="D1081" s="360" t="n">
        <v>1</v>
      </c>
      <c r="E1081" s="360" t="n">
        <v>207</v>
      </c>
      <c r="F1081" s="360">
        <f>ROUND(Source!U1059,O1081)</f>
        <v/>
      </c>
      <c r="G1081" s="360" t="inlineStr">
        <is>
          <t>ТрудСтр</t>
        </is>
      </c>
      <c r="H1081" s="360" t="inlineStr">
        <is>
          <t>Трудозатраты строителей</t>
        </is>
      </c>
      <c r="I1081" s="360" t="n"/>
      <c r="J1081" s="360" t="n"/>
      <c r="K1081" s="360" t="n">
        <v>207</v>
      </c>
      <c r="L1081" s="360" t="n">
        <v>21</v>
      </c>
      <c r="M1081" s="360" t="n">
        <v>3</v>
      </c>
      <c r="N1081" s="360" t="inlineStr"/>
      <c r="O1081" s="360" t="n">
        <v>7</v>
      </c>
      <c r="P1081" s="360" t="n"/>
      <c r="Q1081" s="360" t="n"/>
      <c r="R1081" s="360" t="n"/>
      <c r="S1081" s="360" t="n"/>
      <c r="T1081" s="360" t="n"/>
      <c r="U1081" s="360" t="n"/>
      <c r="V1081" s="360" t="n"/>
      <c r="W1081" s="360" t="n">
        <v>0</v>
      </c>
      <c r="X1081" s="360" t="n">
        <v>1</v>
      </c>
      <c r="Y1081" s="360" t="n">
        <v>0</v>
      </c>
      <c r="Z1081" s="360" t="n"/>
      <c r="AA1081" s="360" t="n"/>
      <c r="AB1081" s="360" t="n"/>
    </row>
    <row r="1082">
      <c r="A1082" s="360" t="n">
        <v>50</v>
      </c>
      <c r="B1082" s="360" t="n">
        <v>0</v>
      </c>
      <c r="C1082" s="360" t="n">
        <v>0</v>
      </c>
      <c r="D1082" s="360" t="n">
        <v>1</v>
      </c>
      <c r="E1082" s="360" t="n">
        <v>208</v>
      </c>
      <c r="F1082" s="360">
        <f>ROUND(Source!V1059,O1082)</f>
        <v/>
      </c>
      <c r="G1082" s="360" t="inlineStr">
        <is>
          <t>ТрудМаш</t>
        </is>
      </c>
      <c r="H1082" s="360" t="inlineStr">
        <is>
          <t>Трудозатраты машинистов</t>
        </is>
      </c>
      <c r="I1082" s="360" t="n"/>
      <c r="J1082" s="360" t="n"/>
      <c r="K1082" s="360" t="n">
        <v>208</v>
      </c>
      <c r="L1082" s="360" t="n">
        <v>22</v>
      </c>
      <c r="M1082" s="360" t="n">
        <v>3</v>
      </c>
      <c r="N1082" s="360" t="inlineStr"/>
      <c r="O1082" s="360" t="n">
        <v>7</v>
      </c>
      <c r="P1082" s="360" t="n"/>
      <c r="Q1082" s="360" t="n"/>
      <c r="R1082" s="360" t="n"/>
      <c r="S1082" s="360" t="n"/>
      <c r="T1082" s="360" t="n"/>
      <c r="U1082" s="360" t="n"/>
      <c r="V1082" s="360" t="n"/>
      <c r="W1082" s="360" t="n">
        <v>0</v>
      </c>
      <c r="X1082" s="360" t="n">
        <v>1</v>
      </c>
      <c r="Y1082" s="360" t="n">
        <v>0</v>
      </c>
      <c r="Z1082" s="360" t="n"/>
      <c r="AA1082" s="360" t="n"/>
      <c r="AB1082" s="360" t="n"/>
    </row>
    <row r="1083">
      <c r="A1083" s="360" t="n">
        <v>50</v>
      </c>
      <c r="B1083" s="360" t="n">
        <v>0</v>
      </c>
      <c r="C1083" s="360" t="n">
        <v>0</v>
      </c>
      <c r="D1083" s="360" t="n">
        <v>1</v>
      </c>
      <c r="E1083" s="360" t="n">
        <v>209</v>
      </c>
      <c r="F1083" s="360">
        <f>ROUND(Source!W1059,O1083)</f>
        <v/>
      </c>
      <c r="G1083" s="360" t="inlineStr">
        <is>
          <t>ТранспМат</t>
        </is>
      </c>
      <c r="H1083" s="360" t="inlineStr">
        <is>
          <t>Транспорт материалов</t>
        </is>
      </c>
      <c r="I1083" s="360" t="n"/>
      <c r="J1083" s="360" t="n"/>
      <c r="K1083" s="360" t="n">
        <v>209</v>
      </c>
      <c r="L1083" s="360" t="n">
        <v>23</v>
      </c>
      <c r="M1083" s="360" t="n">
        <v>3</v>
      </c>
      <c r="N1083" s="360" t="inlineStr"/>
      <c r="O1083" s="360" t="n">
        <v>0</v>
      </c>
      <c r="P1083" s="360" t="n"/>
      <c r="Q1083" s="360" t="n"/>
      <c r="R1083" s="360" t="n"/>
      <c r="S1083" s="360" t="n"/>
      <c r="T1083" s="360" t="n"/>
      <c r="U1083" s="360" t="n"/>
      <c r="V1083" s="360" t="n"/>
      <c r="W1083" s="360" t="n">
        <v>0</v>
      </c>
      <c r="X1083" s="360" t="n">
        <v>1</v>
      </c>
      <c r="Y1083" s="360" t="n">
        <v>0</v>
      </c>
      <c r="Z1083" s="360" t="n"/>
      <c r="AA1083" s="360" t="n"/>
      <c r="AB1083" s="360" t="n"/>
    </row>
    <row r="1084">
      <c r="A1084" s="360" t="n">
        <v>50</v>
      </c>
      <c r="B1084" s="360" t="n">
        <v>0</v>
      </c>
      <c r="C1084" s="360" t="n">
        <v>0</v>
      </c>
      <c r="D1084" s="360" t="n">
        <v>1</v>
      </c>
      <c r="E1084" s="360" t="n">
        <v>233</v>
      </c>
      <c r="F1084" s="360">
        <f>ROUND(Source!BD1059,O1084)</f>
        <v/>
      </c>
      <c r="G1084" s="360" t="inlineStr">
        <is>
          <t>Перевозка</t>
        </is>
      </c>
      <c r="H1084" s="360" t="inlineStr">
        <is>
          <t>Перевозка грузов</t>
        </is>
      </c>
      <c r="I1084" s="360" t="n"/>
      <c r="J1084" s="360" t="n"/>
      <c r="K1084" s="360" t="n">
        <v>233</v>
      </c>
      <c r="L1084" s="360" t="n">
        <v>24</v>
      </c>
      <c r="M1084" s="360" t="n">
        <v>3</v>
      </c>
      <c r="N1084" s="360" t="inlineStr"/>
      <c r="O1084" s="360" t="n">
        <v>0</v>
      </c>
      <c r="P1084" s="360" t="n"/>
      <c r="Q1084" s="360" t="n"/>
      <c r="R1084" s="360" t="n"/>
      <c r="S1084" s="360" t="n"/>
      <c r="T1084" s="360" t="n"/>
      <c r="U1084" s="360" t="n"/>
      <c r="V1084" s="360" t="n"/>
      <c r="W1084" s="360" t="n">
        <v>0</v>
      </c>
      <c r="X1084" s="360" t="n">
        <v>1</v>
      </c>
      <c r="Y1084" s="360" t="n">
        <v>0</v>
      </c>
      <c r="Z1084" s="360" t="n"/>
      <c r="AA1084" s="360" t="n"/>
      <c r="AB1084" s="360" t="n"/>
    </row>
    <row r="1085">
      <c r="A1085" s="360" t="n">
        <v>50</v>
      </c>
      <c r="B1085" s="360" t="n">
        <v>0</v>
      </c>
      <c r="C1085" s="360" t="n">
        <v>0</v>
      </c>
      <c r="D1085" s="360" t="n">
        <v>1</v>
      </c>
      <c r="E1085" s="360" t="n">
        <v>210</v>
      </c>
      <c r="F1085" s="360">
        <f>ROUND(Source!X1059,O1085)</f>
        <v/>
      </c>
      <c r="G1085" s="360" t="inlineStr">
        <is>
          <t>НР</t>
        </is>
      </c>
      <c r="H1085" s="360" t="inlineStr">
        <is>
          <t>Накладные расходы</t>
        </is>
      </c>
      <c r="I1085" s="360" t="n"/>
      <c r="J1085" s="360" t="n"/>
      <c r="K1085" s="360" t="n">
        <v>210</v>
      </c>
      <c r="L1085" s="360" t="n">
        <v>25</v>
      </c>
      <c r="M1085" s="360" t="n">
        <v>3</v>
      </c>
      <c r="N1085" s="360" t="inlineStr"/>
      <c r="O1085" s="360" t="n">
        <v>0</v>
      </c>
      <c r="P1085" s="360" t="n"/>
      <c r="Q1085" s="360" t="n"/>
      <c r="R1085" s="360" t="n"/>
      <c r="S1085" s="360" t="n"/>
      <c r="T1085" s="360" t="n"/>
      <c r="U1085" s="360" t="n"/>
      <c r="V1085" s="360" t="n"/>
      <c r="W1085" s="360" t="n">
        <v>0</v>
      </c>
      <c r="X1085" s="360" t="n">
        <v>1</v>
      </c>
      <c r="Y1085" s="360" t="n">
        <v>0</v>
      </c>
      <c r="Z1085" s="360" t="n"/>
      <c r="AA1085" s="360" t="n"/>
      <c r="AB1085" s="360" t="n"/>
    </row>
    <row r="1086">
      <c r="A1086" s="360" t="n">
        <v>50</v>
      </c>
      <c r="B1086" s="360" t="n">
        <v>0</v>
      </c>
      <c r="C1086" s="360" t="n">
        <v>0</v>
      </c>
      <c r="D1086" s="360" t="n">
        <v>1</v>
      </c>
      <c r="E1086" s="360" t="n">
        <v>211</v>
      </c>
      <c r="F1086" s="360">
        <f>ROUND(Source!Y1059,O1086)</f>
        <v/>
      </c>
      <c r="G1086" s="360" t="inlineStr">
        <is>
          <t>СмПриб</t>
        </is>
      </c>
      <c r="H1086" s="360" t="inlineStr">
        <is>
          <t>Сметная прибыль</t>
        </is>
      </c>
      <c r="I1086" s="360" t="n"/>
      <c r="J1086" s="360" t="n"/>
      <c r="K1086" s="360" t="n">
        <v>211</v>
      </c>
      <c r="L1086" s="360" t="n">
        <v>26</v>
      </c>
      <c r="M1086" s="360" t="n">
        <v>3</v>
      </c>
      <c r="N1086" s="360" t="inlineStr"/>
      <c r="O1086" s="360" t="n">
        <v>0</v>
      </c>
      <c r="P1086" s="360" t="n"/>
      <c r="Q1086" s="360" t="n"/>
      <c r="R1086" s="360" t="n"/>
      <c r="S1086" s="360" t="n"/>
      <c r="T1086" s="360" t="n"/>
      <c r="U1086" s="360" t="n"/>
      <c r="V1086" s="360" t="n"/>
      <c r="W1086" s="360" t="n">
        <v>0</v>
      </c>
      <c r="X1086" s="360" t="n">
        <v>1</v>
      </c>
      <c r="Y1086" s="360" t="n">
        <v>0</v>
      </c>
      <c r="Z1086" s="360" t="n"/>
      <c r="AA1086" s="360" t="n"/>
      <c r="AB1086" s="360" t="n"/>
    </row>
    <row r="1087">
      <c r="A1087" s="360" t="n">
        <v>50</v>
      </c>
      <c r="B1087" s="360" t="n">
        <v>0</v>
      </c>
      <c r="C1087" s="360" t="n">
        <v>0</v>
      </c>
      <c r="D1087" s="360" t="n">
        <v>1</v>
      </c>
      <c r="E1087" s="360" t="n">
        <v>224</v>
      </c>
      <c r="F1087" s="360">
        <f>ROUND(Source!AR1059,O1087)</f>
        <v/>
      </c>
      <c r="G1087" s="360" t="inlineStr">
        <is>
          <t>Всего</t>
        </is>
      </c>
      <c r="H1087" s="360" t="inlineStr">
        <is>
          <t>Всего с НР и СП</t>
        </is>
      </c>
      <c r="I1087" s="360" t="n"/>
      <c r="J1087" s="360" t="n"/>
      <c r="K1087" s="360" t="n">
        <v>224</v>
      </c>
      <c r="L1087" s="360" t="n">
        <v>27</v>
      </c>
      <c r="M1087" s="360" t="n">
        <v>3</v>
      </c>
      <c r="N1087" s="360" t="inlineStr"/>
      <c r="O1087" s="360" t="n">
        <v>0</v>
      </c>
      <c r="P1087" s="360" t="n"/>
      <c r="Q1087" s="360" t="n"/>
      <c r="R1087" s="360" t="n"/>
      <c r="S1087" s="360" t="n"/>
      <c r="T1087" s="360" t="n"/>
      <c r="U1087" s="360" t="n"/>
      <c r="V1087" s="360" t="n"/>
      <c r="W1087" s="360" t="n">
        <v>0</v>
      </c>
      <c r="X1087" s="360" t="n">
        <v>1</v>
      </c>
      <c r="Y1087" s="360" t="n">
        <v>0</v>
      </c>
      <c r="Z1087" s="360" t="n"/>
      <c r="AA1087" s="360" t="n"/>
      <c r="AB1087" s="360" t="n"/>
    </row>
    <row r="1088">
      <c r="A1088" s="360" t="n">
        <v>50</v>
      </c>
      <c r="B1088" s="360" t="n">
        <v>0</v>
      </c>
      <c r="C1088" s="360" t="n">
        <v>0</v>
      </c>
      <c r="D1088" s="360" t="n">
        <v>2</v>
      </c>
      <c r="E1088" s="360" t="n">
        <v>0</v>
      </c>
      <c r="F1088" s="360">
        <f>ROUND(F1087,O1088)</f>
        <v/>
      </c>
      <c r="G1088" s="360" t="inlineStr">
        <is>
          <t>и1</t>
        </is>
      </c>
      <c r="H1088" s="360" t="inlineStr">
        <is>
          <t>Итого</t>
        </is>
      </c>
      <c r="I1088" s="360" t="n"/>
      <c r="J1088" s="360" t="n"/>
      <c r="K1088" s="360" t="n">
        <v>212</v>
      </c>
      <c r="L1088" s="360" t="n">
        <v>28</v>
      </c>
      <c r="M1088" s="360" t="n">
        <v>0</v>
      </c>
      <c r="N1088" s="360" t="inlineStr"/>
      <c r="O1088" s="360" t="n">
        <v>0</v>
      </c>
      <c r="P1088" s="360" t="n"/>
      <c r="Q1088" s="360" t="n"/>
      <c r="R1088" s="360" t="n"/>
      <c r="S1088" s="360" t="n"/>
      <c r="T1088" s="360" t="n"/>
      <c r="U1088" s="360" t="n"/>
      <c r="V1088" s="360" t="n"/>
      <c r="W1088" s="360" t="n">
        <v>0</v>
      </c>
      <c r="X1088" s="360" t="n">
        <v>1</v>
      </c>
      <c r="Y1088" s="360" t="n">
        <v>0</v>
      </c>
      <c r="Z1088" s="360" t="n"/>
      <c r="AA1088" s="360" t="n"/>
      <c r="AB1088" s="360" t="n"/>
    </row>
    <row r="1089">
      <c r="A1089" s="360" t="n">
        <v>50</v>
      </c>
      <c r="B1089" s="360" t="n">
        <v>0</v>
      </c>
      <c r="C1089" s="360" t="n">
        <v>0</v>
      </c>
      <c r="D1089" s="360" t="n">
        <v>2</v>
      </c>
      <c r="E1089" s="360" t="n">
        <v>0</v>
      </c>
      <c r="F1089" s="360">
        <f>ROUND(F1088*0.22,O1089)</f>
        <v/>
      </c>
      <c r="G1089" s="360" t="inlineStr">
        <is>
          <t>и2</t>
        </is>
      </c>
      <c r="H1089" s="360" t="inlineStr">
        <is>
          <t>НДС 22%</t>
        </is>
      </c>
      <c r="I1089" s="360" t="n"/>
      <c r="J1089" s="360" t="n"/>
      <c r="K1089" s="360" t="n">
        <v>212</v>
      </c>
      <c r="L1089" s="360" t="n">
        <v>29</v>
      </c>
      <c r="M1089" s="360" t="n">
        <v>0</v>
      </c>
      <c r="N1089" s="360" t="inlineStr"/>
      <c r="O1089" s="360" t="n">
        <v>0</v>
      </c>
      <c r="P1089" s="360" t="n"/>
      <c r="Q1089" s="360" t="n"/>
      <c r="R1089" s="360" t="n"/>
      <c r="S1089" s="360" t="n"/>
      <c r="T1089" s="360" t="n"/>
      <c r="U1089" s="360" t="n"/>
      <c r="V1089" s="360" t="n"/>
      <c r="W1089" s="360" t="n">
        <v>0</v>
      </c>
      <c r="X1089" s="360" t="n">
        <v>1</v>
      </c>
      <c r="Y1089" s="360" t="n">
        <v>0</v>
      </c>
      <c r="Z1089" s="360" t="n"/>
      <c r="AA1089" s="360" t="n"/>
      <c r="AB1089" s="360" t="n"/>
    </row>
    <row r="1090">
      <c r="A1090" s="360" t="n">
        <v>50</v>
      </c>
      <c r="B1090" s="360" t="n">
        <v>0</v>
      </c>
      <c r="C1090" s="360" t="n">
        <v>0</v>
      </c>
      <c r="D1090" s="360" t="n">
        <v>2</v>
      </c>
      <c r="E1090" s="360" t="n">
        <v>213</v>
      </c>
      <c r="F1090" s="360">
        <f>ROUND(F1088+F1089,O1090)</f>
        <v/>
      </c>
      <c r="G1090" s="360" t="inlineStr">
        <is>
          <t>и3</t>
        </is>
      </c>
      <c r="H1090" s="360" t="inlineStr">
        <is>
          <t>Всего</t>
        </is>
      </c>
      <c r="I1090" s="360" t="n"/>
      <c r="J1090" s="360" t="n"/>
      <c r="K1090" s="360" t="n">
        <v>212</v>
      </c>
      <c r="L1090" s="360" t="n">
        <v>30</v>
      </c>
      <c r="M1090" s="360" t="n">
        <v>0</v>
      </c>
      <c r="N1090" s="360" t="inlineStr"/>
      <c r="O1090" s="360" t="n">
        <v>0</v>
      </c>
      <c r="P1090" s="360" t="n"/>
      <c r="Q1090" s="360" t="n"/>
      <c r="R1090" s="360" t="n"/>
      <c r="S1090" s="360" t="n"/>
      <c r="T1090" s="360" t="n"/>
      <c r="U1090" s="360" t="n"/>
      <c r="V1090" s="360" t="n"/>
      <c r="W1090" s="360" t="n">
        <v>0</v>
      </c>
      <c r="X1090" s="360" t="n">
        <v>1</v>
      </c>
      <c r="Y1090" s="360" t="n">
        <v>0</v>
      </c>
      <c r="Z1090" s="360" t="n"/>
      <c r="AA1090" s="360" t="n"/>
      <c r="AB1090" s="360" t="n"/>
    </row>
    <row r="1091"/>
    <row r="1092">
      <c r="A1092" s="356" t="n">
        <v>3</v>
      </c>
      <c r="B1092" s="356" t="n">
        <v>0</v>
      </c>
      <c r="C1092" s="356" t="n"/>
      <c r="D1092" s="356">
        <f>ROW(A1098)</f>
        <v/>
      </c>
      <c r="E1092" s="356" t="n"/>
      <c r="F1092" s="356" t="inlineStr">
        <is>
          <t>Новая локальная смета</t>
        </is>
      </c>
      <c r="G1092" s="356" t="inlineStr">
        <is>
          <t>Центральная,д.70</t>
        </is>
      </c>
      <c r="H1092" s="356" t="inlineStr"/>
      <c r="I1092" s="356" t="n">
        <v>0</v>
      </c>
      <c r="J1092" s="356" t="inlineStr"/>
      <c r="K1092" s="356" t="n">
        <v>0</v>
      </c>
      <c r="L1092" s="356" t="inlineStr">
        <is>
          <t>Новая локальная смета</t>
        </is>
      </c>
      <c r="M1092" s="356" t="inlineStr"/>
      <c r="N1092" s="356" t="n"/>
      <c r="O1092" s="356" t="n"/>
      <c r="P1092" s="356" t="n"/>
      <c r="Q1092" s="356" t="n"/>
      <c r="R1092" s="356" t="n"/>
      <c r="S1092" s="356" t="n">
        <v>0</v>
      </c>
      <c r="T1092" s="356" t="n"/>
      <c r="U1092" s="356" t="inlineStr"/>
      <c r="V1092" s="356" t="n">
        <v>0</v>
      </c>
      <c r="W1092" s="356" t="n"/>
      <c r="X1092" s="356" t="n"/>
      <c r="Y1092" s="356" t="n"/>
      <c r="Z1092" s="356" t="n"/>
      <c r="AA1092" s="356" t="n"/>
      <c r="AB1092" s="356" t="inlineStr"/>
      <c r="AC1092" s="356" t="inlineStr"/>
      <c r="AD1092" s="356" t="inlineStr"/>
      <c r="AE1092" s="356" t="inlineStr"/>
      <c r="AF1092" s="356" t="inlineStr"/>
      <c r="AG1092" s="356" t="inlineStr"/>
      <c r="AH1092" s="356" t="n"/>
      <c r="AI1092" s="356" t="n"/>
      <c r="AJ1092" s="356" t="n"/>
      <c r="AK1092" s="356" t="n"/>
      <c r="AL1092" s="356" t="n"/>
      <c r="AM1092" s="356" t="n"/>
      <c r="AN1092" s="356" t="n"/>
      <c r="AO1092" s="356" t="n"/>
      <c r="AP1092" s="356" t="inlineStr"/>
      <c r="AQ1092" s="356" t="inlineStr"/>
      <c r="AR1092" s="356" t="inlineStr"/>
      <c r="AS1092" s="356" t="n"/>
      <c r="AT1092" s="356" t="n"/>
      <c r="AU1092" s="356" t="n"/>
      <c r="AV1092" s="356" t="n"/>
      <c r="AW1092" s="356" t="n"/>
      <c r="AX1092" s="356" t="n"/>
      <c r="AY1092" s="356" t="n"/>
      <c r="AZ1092" s="356" t="inlineStr"/>
      <c r="BA1092" s="356" t="n"/>
      <c r="BB1092" s="356" t="inlineStr"/>
      <c r="BC1092" s="356" t="inlineStr"/>
      <c r="BD1092" s="356" t="inlineStr"/>
      <c r="BE1092" s="356" t="inlineStr"/>
      <c r="BF1092" s="356" t="inlineStr"/>
      <c r="BG1092" s="356" t="inlineStr"/>
      <c r="BH1092" s="356" t="inlineStr"/>
      <c r="BI1092" s="356" t="inlineStr"/>
      <c r="BJ1092" s="356" t="inlineStr"/>
      <c r="BK1092" s="356" t="inlineStr"/>
      <c r="BL1092" s="356" t="inlineStr"/>
      <c r="BM1092" s="356" t="inlineStr"/>
      <c r="BN1092" s="356" t="inlineStr"/>
      <c r="BO1092" s="356" t="inlineStr"/>
      <c r="BP1092" s="356" t="inlineStr"/>
      <c r="BQ1092" s="356" t="n"/>
      <c r="BR1092" s="356" t="n"/>
      <c r="BS1092" s="356" t="n"/>
      <c r="BT1092" s="356" t="n"/>
      <c r="BU1092" s="356" t="n"/>
      <c r="BV1092" s="356" t="n"/>
      <c r="BW1092" s="356" t="n"/>
      <c r="BX1092" s="356" t="n">
        <v>0</v>
      </c>
      <c r="BY1092" s="356" t="n"/>
      <c r="BZ1092" s="356" t="n"/>
      <c r="CA1092" s="356" t="n"/>
      <c r="CB1092" s="356" t="n"/>
      <c r="CC1092" s="356" t="n"/>
      <c r="CD1092" s="356" t="n"/>
      <c r="CE1092" s="356" t="n"/>
      <c r="CF1092" s="356" t="n">
        <v>0</v>
      </c>
      <c r="CG1092" s="356" t="n">
        <v>0</v>
      </c>
      <c r="CH1092" s="356" t="n"/>
      <c r="CI1092" s="356" t="inlineStr"/>
      <c r="CJ1092" s="356" t="inlineStr"/>
      <c r="CK1092" t="inlineStr"/>
      <c r="CL1092" t="inlineStr"/>
      <c r="CM1092" t="inlineStr"/>
      <c r="CN1092" t="inlineStr"/>
      <c r="CO1092" t="inlineStr"/>
      <c r="CP1092" t="inlineStr"/>
      <c r="CQ1092" t="inlineStr"/>
    </row>
    <row r="1093"/>
    <row r="1094">
      <c r="A1094" s="358" t="n">
        <v>52</v>
      </c>
      <c r="B1094" s="358">
        <f>B1098</f>
        <v/>
      </c>
      <c r="C1094" s="358">
        <f>C1098</f>
        <v/>
      </c>
      <c r="D1094" s="358">
        <f>D1098</f>
        <v/>
      </c>
      <c r="E1094" s="358">
        <f>E1098</f>
        <v/>
      </c>
      <c r="F1094" s="358">
        <f>F1098</f>
        <v/>
      </c>
      <c r="G1094" s="358">
        <f>G1098</f>
        <v/>
      </c>
      <c r="H1094" s="358" t="n"/>
      <c r="I1094" s="358" t="n"/>
      <c r="J1094" s="358" t="n"/>
      <c r="K1094" s="358" t="n"/>
      <c r="L1094" s="358" t="n"/>
      <c r="M1094" s="358" t="n"/>
      <c r="N1094" s="358" t="n"/>
      <c r="O1094" s="358">
        <f>O1098</f>
        <v/>
      </c>
      <c r="P1094" s="358">
        <f>P1098</f>
        <v/>
      </c>
      <c r="Q1094" s="358">
        <f>Q1098</f>
        <v/>
      </c>
      <c r="R1094" s="358">
        <f>R1098</f>
        <v/>
      </c>
      <c r="S1094" s="358">
        <f>S1098</f>
        <v/>
      </c>
      <c r="T1094" s="358">
        <f>T1098</f>
        <v/>
      </c>
      <c r="U1094" s="358">
        <f>U1098</f>
        <v/>
      </c>
      <c r="V1094" s="358">
        <f>V1098</f>
        <v/>
      </c>
      <c r="W1094" s="358">
        <f>W1098</f>
        <v/>
      </c>
      <c r="X1094" s="358">
        <f>X1098</f>
        <v/>
      </c>
      <c r="Y1094" s="358">
        <f>Y1098</f>
        <v/>
      </c>
      <c r="Z1094" s="358">
        <f>Z1098</f>
        <v/>
      </c>
      <c r="AA1094" s="358">
        <f>AA1098</f>
        <v/>
      </c>
      <c r="AB1094" s="358">
        <f>AB1098</f>
        <v/>
      </c>
      <c r="AC1094" s="358">
        <f>AC1098</f>
        <v/>
      </c>
      <c r="AD1094" s="358">
        <f>AD1098</f>
        <v/>
      </c>
      <c r="AE1094" s="358">
        <f>AE1098</f>
        <v/>
      </c>
      <c r="AF1094" s="358">
        <f>AF1098</f>
        <v/>
      </c>
      <c r="AG1094" s="358">
        <f>AG1098</f>
        <v/>
      </c>
      <c r="AH1094" s="358">
        <f>AH1098</f>
        <v/>
      </c>
      <c r="AI1094" s="358">
        <f>AI1098</f>
        <v/>
      </c>
      <c r="AJ1094" s="358">
        <f>AJ1098</f>
        <v/>
      </c>
      <c r="AK1094" s="358">
        <f>AK1098</f>
        <v/>
      </c>
      <c r="AL1094" s="358">
        <f>AL1098</f>
        <v/>
      </c>
      <c r="AM1094" s="358">
        <f>AM1098</f>
        <v/>
      </c>
      <c r="AN1094" s="358">
        <f>AN1098</f>
        <v/>
      </c>
      <c r="AO1094" s="358">
        <f>AO1098</f>
        <v/>
      </c>
      <c r="AP1094" s="358">
        <f>AP1098</f>
        <v/>
      </c>
      <c r="AQ1094" s="358">
        <f>AQ1098</f>
        <v/>
      </c>
      <c r="AR1094" s="358">
        <f>AR1098</f>
        <v/>
      </c>
      <c r="AS1094" s="358">
        <f>AS1098</f>
        <v/>
      </c>
      <c r="AT1094" s="358">
        <f>AT1098</f>
        <v/>
      </c>
      <c r="AU1094" s="358">
        <f>AU1098</f>
        <v/>
      </c>
      <c r="AV1094" s="358">
        <f>AV1098</f>
        <v/>
      </c>
      <c r="AW1094" s="358">
        <f>AW1098</f>
        <v/>
      </c>
      <c r="AX1094" s="358">
        <f>AX1098</f>
        <v/>
      </c>
      <c r="AY1094" s="358">
        <f>AY1098</f>
        <v/>
      </c>
      <c r="AZ1094" s="358">
        <f>AZ1098</f>
        <v/>
      </c>
      <c r="BA1094" s="358">
        <f>BA1098</f>
        <v/>
      </c>
      <c r="BB1094" s="358">
        <f>BB1098</f>
        <v/>
      </c>
      <c r="BC1094" s="358">
        <f>BC1098</f>
        <v/>
      </c>
      <c r="BD1094" s="358">
        <f>BD1098</f>
        <v/>
      </c>
      <c r="BE1094" s="358">
        <f>BE1098</f>
        <v/>
      </c>
      <c r="BF1094" s="358">
        <f>BF1098</f>
        <v/>
      </c>
      <c r="BG1094" s="358">
        <f>BG1098</f>
        <v/>
      </c>
      <c r="BH1094" s="358">
        <f>BH1098</f>
        <v/>
      </c>
      <c r="BI1094" s="358">
        <f>BI1098</f>
        <v/>
      </c>
      <c r="BJ1094" s="358">
        <f>BJ1098</f>
        <v/>
      </c>
      <c r="BK1094" s="358">
        <f>BK1098</f>
        <v/>
      </c>
      <c r="BL1094" s="358">
        <f>BL1098</f>
        <v/>
      </c>
      <c r="BM1094" s="358">
        <f>BM1098</f>
        <v/>
      </c>
      <c r="BN1094" s="358">
        <f>BN1098</f>
        <v/>
      </c>
      <c r="BO1094" s="358">
        <f>BO1098</f>
        <v/>
      </c>
      <c r="BP1094" s="358">
        <f>BP1098</f>
        <v/>
      </c>
      <c r="BQ1094" s="358">
        <f>BQ1098</f>
        <v/>
      </c>
      <c r="BR1094" s="358">
        <f>BR1098</f>
        <v/>
      </c>
      <c r="BS1094" s="358">
        <f>BS1098</f>
        <v/>
      </c>
      <c r="BT1094" s="358">
        <f>BT1098</f>
        <v/>
      </c>
      <c r="BU1094" s="358">
        <f>BU1098</f>
        <v/>
      </c>
      <c r="BV1094" s="358">
        <f>BV1098</f>
        <v/>
      </c>
      <c r="BW1094" s="358">
        <f>BW1098</f>
        <v/>
      </c>
      <c r="BX1094" s="358">
        <f>BX1098</f>
        <v/>
      </c>
      <c r="BY1094" s="358">
        <f>BY1098</f>
        <v/>
      </c>
      <c r="BZ1094" s="358">
        <f>BZ1098</f>
        <v/>
      </c>
      <c r="CA1094" s="358">
        <f>CA1098</f>
        <v/>
      </c>
      <c r="CB1094" s="358">
        <f>CB1098</f>
        <v/>
      </c>
      <c r="CC1094" s="358">
        <f>CC1098</f>
        <v/>
      </c>
      <c r="CD1094" s="358">
        <f>CD1098</f>
        <v/>
      </c>
      <c r="CE1094" s="358">
        <f>CE1098</f>
        <v/>
      </c>
      <c r="CF1094" s="358">
        <f>CF1098</f>
        <v/>
      </c>
      <c r="CG1094" s="358">
        <f>CG1098</f>
        <v/>
      </c>
      <c r="CH1094" s="358">
        <f>CH1098</f>
        <v/>
      </c>
      <c r="CI1094" s="358">
        <f>CI1098</f>
        <v/>
      </c>
      <c r="CJ1094" s="358">
        <f>CJ1098</f>
        <v/>
      </c>
      <c r="CK1094" s="358">
        <f>CK1098</f>
        <v/>
      </c>
      <c r="CL1094" s="358">
        <f>CL1098</f>
        <v/>
      </c>
      <c r="CM1094" s="358">
        <f>CM1098</f>
        <v/>
      </c>
      <c r="CN1094" s="358">
        <f>CN1098</f>
        <v/>
      </c>
      <c r="CO1094" s="358">
        <f>CO1098</f>
        <v/>
      </c>
      <c r="CP1094" s="358">
        <f>CP1098</f>
        <v/>
      </c>
      <c r="CQ1094" s="358">
        <f>CQ1098</f>
        <v/>
      </c>
      <c r="CR1094" s="358">
        <f>CR1098</f>
        <v/>
      </c>
      <c r="CS1094" s="358">
        <f>CS1098</f>
        <v/>
      </c>
      <c r="CT1094" s="358">
        <f>CT1098</f>
        <v/>
      </c>
      <c r="CU1094" s="358">
        <f>CU1098</f>
        <v/>
      </c>
      <c r="CV1094" s="358">
        <f>CV1098</f>
        <v/>
      </c>
      <c r="CW1094" s="358">
        <f>CW1098</f>
        <v/>
      </c>
      <c r="CX1094" s="358">
        <f>CX1098</f>
        <v/>
      </c>
      <c r="CY1094" s="358">
        <f>CY1098</f>
        <v/>
      </c>
      <c r="CZ1094" s="358">
        <f>CZ1098</f>
        <v/>
      </c>
      <c r="DA1094" s="358">
        <f>DA1098</f>
        <v/>
      </c>
      <c r="DB1094" s="358">
        <f>DB1098</f>
        <v/>
      </c>
      <c r="DC1094" s="358">
        <f>DC1098</f>
        <v/>
      </c>
      <c r="DD1094" s="358">
        <f>DD1098</f>
        <v/>
      </c>
      <c r="DE1094" s="358">
        <f>DE1098</f>
        <v/>
      </c>
      <c r="DF1094" s="358">
        <f>DF1098</f>
        <v/>
      </c>
      <c r="DG1094" s="359">
        <f>DG1098</f>
        <v/>
      </c>
      <c r="DH1094" s="359">
        <f>DH1098</f>
        <v/>
      </c>
      <c r="DI1094" s="359">
        <f>DI1098</f>
        <v/>
      </c>
      <c r="DJ1094" s="359">
        <f>DJ1098</f>
        <v/>
      </c>
      <c r="DK1094" s="359">
        <f>DK1098</f>
        <v/>
      </c>
      <c r="DL1094" s="359">
        <f>DL1098</f>
        <v/>
      </c>
      <c r="DM1094" s="359">
        <f>DM1098</f>
        <v/>
      </c>
      <c r="DN1094" s="359">
        <f>DN1098</f>
        <v/>
      </c>
      <c r="DO1094" s="359">
        <f>DO1098</f>
        <v/>
      </c>
      <c r="DP1094" s="359">
        <f>DP1098</f>
        <v/>
      </c>
      <c r="DQ1094" s="359">
        <f>DQ1098</f>
        <v/>
      </c>
      <c r="DR1094" s="359">
        <f>DR1098</f>
        <v/>
      </c>
      <c r="DS1094" s="359">
        <f>DS1098</f>
        <v/>
      </c>
      <c r="DT1094" s="359">
        <f>DT1098</f>
        <v/>
      </c>
      <c r="DU1094" s="359">
        <f>DU1098</f>
        <v/>
      </c>
      <c r="DV1094" s="359">
        <f>DV1098</f>
        <v/>
      </c>
      <c r="DW1094" s="359">
        <f>DW1098</f>
        <v/>
      </c>
      <c r="DX1094" s="359">
        <f>DX1098</f>
        <v/>
      </c>
      <c r="DY1094" s="359">
        <f>DY1098</f>
        <v/>
      </c>
      <c r="DZ1094" s="359">
        <f>DZ1098</f>
        <v/>
      </c>
      <c r="EA1094" s="359">
        <f>EA1098</f>
        <v/>
      </c>
      <c r="EB1094" s="359">
        <f>EB1098</f>
        <v/>
      </c>
      <c r="EC1094" s="359">
        <f>EC1098</f>
        <v/>
      </c>
      <c r="ED1094" s="359">
        <f>ED1098</f>
        <v/>
      </c>
      <c r="EE1094" s="359">
        <f>EE1098</f>
        <v/>
      </c>
      <c r="EF1094" s="359">
        <f>EF1098</f>
        <v/>
      </c>
      <c r="EG1094" s="359">
        <f>EG1098</f>
        <v/>
      </c>
      <c r="EH1094" s="359">
        <f>EH1098</f>
        <v/>
      </c>
      <c r="EI1094" s="359">
        <f>EI1098</f>
        <v/>
      </c>
      <c r="EJ1094" s="359">
        <f>EJ1098</f>
        <v/>
      </c>
      <c r="EK1094" s="359">
        <f>EK1098</f>
        <v/>
      </c>
      <c r="EL1094" s="359">
        <f>EL1098</f>
        <v/>
      </c>
      <c r="EM1094" s="359">
        <f>EM1098</f>
        <v/>
      </c>
      <c r="EN1094" s="359">
        <f>EN1098</f>
        <v/>
      </c>
      <c r="EO1094" s="359">
        <f>EO1098</f>
        <v/>
      </c>
      <c r="EP1094" s="359">
        <f>EP1098</f>
        <v/>
      </c>
      <c r="EQ1094" s="359">
        <f>EQ1098</f>
        <v/>
      </c>
      <c r="ER1094" s="359">
        <f>ER1098</f>
        <v/>
      </c>
      <c r="ES1094" s="359">
        <f>ES1098</f>
        <v/>
      </c>
      <c r="ET1094" s="359">
        <f>ET1098</f>
        <v/>
      </c>
      <c r="EU1094" s="359">
        <f>EU1098</f>
        <v/>
      </c>
      <c r="EV1094" s="359">
        <f>EV1098</f>
        <v/>
      </c>
      <c r="EW1094" s="359">
        <f>EW1098</f>
        <v/>
      </c>
      <c r="EX1094" s="359">
        <f>EX1098</f>
        <v/>
      </c>
      <c r="EY1094" s="359">
        <f>EY1098</f>
        <v/>
      </c>
      <c r="EZ1094" s="359">
        <f>EZ1098</f>
        <v/>
      </c>
      <c r="FA1094" s="359">
        <f>FA1098</f>
        <v/>
      </c>
      <c r="FB1094" s="359">
        <f>FB1098</f>
        <v/>
      </c>
      <c r="FC1094" s="359">
        <f>FC1098</f>
        <v/>
      </c>
      <c r="FD1094" s="359">
        <f>FD1098</f>
        <v/>
      </c>
      <c r="FE1094" s="359">
        <f>FE1098</f>
        <v/>
      </c>
      <c r="FF1094" s="359">
        <f>FF1098</f>
        <v/>
      </c>
      <c r="FG1094" s="359">
        <f>FG1098</f>
        <v/>
      </c>
      <c r="FH1094" s="359">
        <f>FH1098</f>
        <v/>
      </c>
      <c r="FI1094" s="359">
        <f>FI1098</f>
        <v/>
      </c>
      <c r="FJ1094" s="359">
        <f>FJ1098</f>
        <v/>
      </c>
      <c r="FK1094" s="359">
        <f>FK1098</f>
        <v/>
      </c>
      <c r="FL1094" s="359">
        <f>FL1098</f>
        <v/>
      </c>
      <c r="FM1094" s="359">
        <f>FM1098</f>
        <v/>
      </c>
      <c r="FN1094" s="359">
        <f>FN1098</f>
        <v/>
      </c>
      <c r="FO1094" s="359">
        <f>FO1098</f>
        <v/>
      </c>
      <c r="FP1094" s="359">
        <f>FP1098</f>
        <v/>
      </c>
      <c r="FQ1094" s="359">
        <f>FQ1098</f>
        <v/>
      </c>
      <c r="FR1094" s="359">
        <f>FR1098</f>
        <v/>
      </c>
      <c r="FS1094" s="359">
        <f>FS1098</f>
        <v/>
      </c>
      <c r="FT1094" s="359">
        <f>FT1098</f>
        <v/>
      </c>
      <c r="FU1094" s="359">
        <f>FU1098</f>
        <v/>
      </c>
      <c r="FV1094" s="359">
        <f>FV1098</f>
        <v/>
      </c>
      <c r="FW1094" s="359">
        <f>FW1098</f>
        <v/>
      </c>
      <c r="FX1094" s="359">
        <f>FX1098</f>
        <v/>
      </c>
      <c r="FY1094" s="359">
        <f>FY1098</f>
        <v/>
      </c>
      <c r="FZ1094" s="359">
        <f>FZ1098</f>
        <v/>
      </c>
      <c r="GA1094" s="359">
        <f>GA1098</f>
        <v/>
      </c>
      <c r="GB1094" s="359">
        <f>GB1098</f>
        <v/>
      </c>
      <c r="GC1094" s="359">
        <f>GC1098</f>
        <v/>
      </c>
      <c r="GD1094" s="359">
        <f>GD1098</f>
        <v/>
      </c>
      <c r="GE1094" s="359">
        <f>GE1098</f>
        <v/>
      </c>
      <c r="GF1094" s="359">
        <f>GF1098</f>
        <v/>
      </c>
      <c r="GG1094" s="359">
        <f>GG1098</f>
        <v/>
      </c>
      <c r="GH1094" s="359">
        <f>GH1098</f>
        <v/>
      </c>
      <c r="GI1094" s="359">
        <f>GI1098</f>
        <v/>
      </c>
      <c r="GJ1094" s="359">
        <f>GJ1098</f>
        <v/>
      </c>
      <c r="GK1094" s="359">
        <f>GK1098</f>
        <v/>
      </c>
      <c r="GL1094" s="359">
        <f>GL1098</f>
        <v/>
      </c>
      <c r="GM1094" s="359">
        <f>GM1098</f>
        <v/>
      </c>
      <c r="GN1094" s="359">
        <f>GN1098</f>
        <v/>
      </c>
      <c r="GO1094" s="359">
        <f>GO1098</f>
        <v/>
      </c>
      <c r="GP1094" s="359">
        <f>GP1098</f>
        <v/>
      </c>
      <c r="GQ1094" s="359">
        <f>GQ1098</f>
        <v/>
      </c>
      <c r="GR1094" s="359">
        <f>GR1098</f>
        <v/>
      </c>
      <c r="GS1094" s="359">
        <f>GS1098</f>
        <v/>
      </c>
      <c r="GT1094" s="359">
        <f>GT1098</f>
        <v/>
      </c>
      <c r="GU1094" s="359">
        <f>GU1098</f>
        <v/>
      </c>
      <c r="GV1094" s="359">
        <f>GV1098</f>
        <v/>
      </c>
      <c r="GW1094" s="359">
        <f>GW1098</f>
        <v/>
      </c>
      <c r="GX1094" s="359">
        <f>GX1098</f>
        <v/>
      </c>
    </row>
    <row r="1095"/>
    <row r="1096">
      <c r="A1096" t="n">
        <v>17</v>
      </c>
      <c r="B1096" t="n">
        <v>0</v>
      </c>
      <c r="C1096">
        <f>ROW(SmtRes!A441)</f>
        <v/>
      </c>
      <c r="D1096">
        <f>ROW(EtalonRes!A427)</f>
        <v/>
      </c>
      <c r="E1096" t="inlineStr">
        <is>
          <t>1</t>
        </is>
      </c>
      <c r="F1096" t="inlineStr">
        <is>
          <t>65-15-3</t>
        </is>
      </c>
      <c r="G1096" t="inlineStr">
        <is>
          <t>Смена отдельных участков трубопроводов с заготовкой труб в построечных условиях диаметром до 50 мм</t>
        </is>
      </c>
      <c r="H1096" t="inlineStr">
        <is>
          <t>100 м трубопровода</t>
        </is>
      </c>
      <c r="I1096">
        <f>ROUND(ROUND(0.5/100,4),7)</f>
        <v/>
      </c>
      <c r="J1096" t="n">
        <v>0</v>
      </c>
      <c r="K1096">
        <f>ROUND(ROUND(0.5/100,4),7)</f>
        <v/>
      </c>
      <c r="O1096">
        <f>ROUND(CP1096,0)</f>
        <v/>
      </c>
      <c r="P1096">
        <f>ROUND(CQ1096*I1096,0)</f>
        <v/>
      </c>
      <c r="Q1096">
        <f>(ROUND((ROUND(((ET1096)*I1096),0)*BB1096),0)+ROUND((ROUND(((AE1096-(EU1096))*I1096),0)*BS1096),0))</f>
        <v/>
      </c>
      <c r="R1096">
        <f>(ROUND((ROUND(((EU1096)*I1096),0)*BS1096),0)+ROUND((ROUND(((AE1096-(EU1096))*I1096),0)*BS1096),0))</f>
        <v/>
      </c>
      <c r="S1096">
        <f>ROUND(CT1096*I1096,0)</f>
        <v/>
      </c>
      <c r="T1096">
        <f>ROUND(CU1096*I1096,0)</f>
        <v/>
      </c>
      <c r="U1096">
        <f>ROUND(CV1096*I1096,7)</f>
        <v/>
      </c>
      <c r="V1096">
        <f>ROUND(CW1096*I1096,7)</f>
        <v/>
      </c>
      <c r="W1096">
        <f>ROUND(CX1096*I1096,0)</f>
        <v/>
      </c>
      <c r="X1096">
        <f>ROUND(CY1096,0)</f>
        <v/>
      </c>
      <c r="Y1096">
        <f>ROUND(CZ1096,0)</f>
        <v/>
      </c>
      <c r="AA1096" t="n">
        <v>78855224</v>
      </c>
      <c r="AB1096">
        <f>ROUND((AC1096+AD1096+AF1096),2)</f>
        <v/>
      </c>
      <c r="AC1096">
        <f>ROUND((ES1096),2)</f>
        <v/>
      </c>
      <c r="AD1096">
        <f>ROUND((((ET1096)-(EU1096))+AE1096),2)</f>
        <v/>
      </c>
      <c r="AE1096">
        <f>ROUND((EU1096),2)</f>
        <v/>
      </c>
      <c r="AF1096">
        <f>ROUND((EV1096),2)</f>
        <v/>
      </c>
      <c r="AG1096">
        <f>ROUND((AP1096),2)</f>
        <v/>
      </c>
      <c r="AH1096">
        <f>(EW1096)</f>
        <v/>
      </c>
      <c r="AI1096">
        <f>(EX1096)</f>
        <v/>
      </c>
      <c r="AJ1096">
        <f>(AS1096)</f>
        <v/>
      </c>
      <c r="AK1096" t="n">
        <v>5492.86</v>
      </c>
      <c r="AL1096" t="n">
        <v>4336.74</v>
      </c>
      <c r="AM1096" t="n">
        <v>172.66</v>
      </c>
      <c r="AN1096" t="n">
        <v>4.05</v>
      </c>
      <c r="AO1096" t="n">
        <v>983.46</v>
      </c>
      <c r="AP1096" t="n">
        <v>0</v>
      </c>
      <c r="AQ1096" t="n">
        <v>111</v>
      </c>
      <c r="AR1096" t="n">
        <v>0.3</v>
      </c>
      <c r="AS1096" t="n">
        <v>0</v>
      </c>
      <c r="AT1096" t="n">
        <v>103</v>
      </c>
      <c r="AU1096" t="n">
        <v>52</v>
      </c>
      <c r="AV1096" t="n">
        <v>1</v>
      </c>
      <c r="AW1096" t="n">
        <v>1</v>
      </c>
      <c r="AZ1096" t="n">
        <v>1</v>
      </c>
      <c r="BA1096" t="n">
        <v>52.25</v>
      </c>
      <c r="BB1096" t="n">
        <v>11.82</v>
      </c>
      <c r="BC1096" t="n">
        <v>6.24</v>
      </c>
      <c r="BD1096" t="inlineStr"/>
      <c r="BE1096" t="inlineStr"/>
      <c r="BF1096" t="inlineStr"/>
      <c r="BG1096" t="inlineStr"/>
      <c r="BH1096" t="n">
        <v>0</v>
      </c>
      <c r="BI1096" t="n">
        <v>1</v>
      </c>
      <c r="BJ1096" t="inlineStr">
        <is>
          <t>ТЕРр Московской обл., 65-15-3, приказ Минстроя России №675/пр от 28.02.2017 № 263/пр</t>
        </is>
      </c>
      <c r="BM1096" t="n">
        <v>65008</v>
      </c>
      <c r="BN1096" t="n">
        <v>0</v>
      </c>
      <c r="BO1096" t="inlineStr">
        <is>
          <t>65-15-3</t>
        </is>
      </c>
      <c r="BP1096" t="n">
        <v>1</v>
      </c>
      <c r="BQ1096" t="n">
        <v>6</v>
      </c>
      <c r="BR1096" t="n">
        <v>0</v>
      </c>
      <c r="BS1096" t="n">
        <v>52.25</v>
      </c>
      <c r="BT1096" t="n">
        <v>1</v>
      </c>
      <c r="BU1096" t="n">
        <v>1</v>
      </c>
      <c r="BV1096" t="n">
        <v>1</v>
      </c>
      <c r="BW1096" t="n">
        <v>1</v>
      </c>
      <c r="BX1096" t="n">
        <v>1</v>
      </c>
      <c r="BY1096" t="inlineStr"/>
      <c r="BZ1096" t="n">
        <v>103</v>
      </c>
      <c r="CA1096" t="n">
        <v>52</v>
      </c>
      <c r="CB1096" t="inlineStr"/>
      <c r="CE1096" t="n">
        <v>12</v>
      </c>
      <c r="CF1096" t="n">
        <v>0</v>
      </c>
      <c r="CG1096" t="n">
        <v>0</v>
      </c>
      <c r="CM1096" t="n">
        <v>0</v>
      </c>
      <c r="CN1096" t="inlineStr"/>
      <c r="CO1096" t="n">
        <v>0</v>
      </c>
      <c r="CP1096">
        <f>(P1096+Q1096+S1096)</f>
        <v/>
      </c>
      <c r="CQ1096">
        <f>AC1096*BC1096</f>
        <v/>
      </c>
      <c r="CR1096">
        <f>(ROUND((ROUND(((ET1096)*1),0)*BB1096),0)+ROUND((ROUND(((AE1096-(EU1096))*1),0)*BS1096),0))</f>
        <v/>
      </c>
      <c r="CS1096">
        <f>(ROUND((ROUND(((EU1096)*1),0)*BS1096),0)+ROUND((ROUND(((AE1096-(EU1096))*1),0)*BS1096),0))</f>
        <v/>
      </c>
      <c r="CT1096">
        <f>AF1096*BA1096</f>
        <v/>
      </c>
      <c r="CU1096">
        <f>AG1096</f>
        <v/>
      </c>
      <c r="CV1096">
        <f>AH1096</f>
        <v/>
      </c>
      <c r="CW1096">
        <f>AI1096</f>
        <v/>
      </c>
      <c r="CX1096">
        <f>AJ1096</f>
        <v/>
      </c>
      <c r="CY1096">
        <f>(((S1096+R1096)*AT1096)/100)</f>
        <v/>
      </c>
      <c r="CZ1096">
        <f>(((S1096+R1096)*AU1096)/100)</f>
        <v/>
      </c>
      <c r="DC1096" t="inlineStr"/>
      <c r="DD1096" t="inlineStr"/>
      <c r="DE1096" t="inlineStr"/>
      <c r="DF1096" t="inlineStr"/>
      <c r="DG1096" t="inlineStr"/>
      <c r="DH1096" t="inlineStr"/>
      <c r="DI1096" t="inlineStr"/>
      <c r="DJ1096" t="inlineStr"/>
      <c r="DK1096" t="inlineStr"/>
      <c r="DL1096" t="inlineStr"/>
      <c r="DM1096" t="inlineStr"/>
      <c r="DN1096" t="n">
        <v>0</v>
      </c>
      <c r="DO1096" t="n">
        <v>0</v>
      </c>
      <c r="DP1096" t="n">
        <v>1</v>
      </c>
      <c r="DQ1096" t="n">
        <v>1</v>
      </c>
      <c r="DU1096" t="n">
        <v>1013</v>
      </c>
      <c r="DV1096" t="inlineStr">
        <is>
          <t>100 м трубопровода</t>
        </is>
      </c>
      <c r="DW1096" t="inlineStr">
        <is>
          <t>100 м трубопровода</t>
        </is>
      </c>
      <c r="DX1096" t="n">
        <v>1</v>
      </c>
      <c r="DZ1096" t="inlineStr"/>
      <c r="EA1096" t="inlineStr"/>
      <c r="EB1096" t="inlineStr"/>
      <c r="EC1096" t="inlineStr"/>
      <c r="EE1096" t="n">
        <v>78726002</v>
      </c>
      <c r="EF1096" t="n">
        <v>6</v>
      </c>
      <c r="EG1096" t="inlineStr">
        <is>
          <t>Ремонтно-строительные работы</t>
        </is>
      </c>
      <c r="EH1096" t="n">
        <v>99</v>
      </c>
      <c r="EI1096" t="inlineStr">
        <is>
          <t>Внутренние санитарно-технические работы</t>
        </is>
      </c>
      <c r="EJ1096" t="n">
        <v>1</v>
      </c>
      <c r="EK1096" t="n">
        <v>65008</v>
      </c>
      <c r="EL1096" t="inlineStr">
        <is>
          <t>Внутренние санитарнотехнические работы: смена труб, санприборов, запорной арматуры и другое</t>
        </is>
      </c>
      <c r="EM1096" t="inlineStr">
        <is>
          <t>рФЕР-65</t>
        </is>
      </c>
      <c r="EO1096" t="inlineStr"/>
      <c r="EQ1096" t="n">
        <v>0</v>
      </c>
      <c r="ER1096" t="n">
        <v>5492.86</v>
      </c>
      <c r="ES1096" t="n">
        <v>4336.74</v>
      </c>
      <c r="ET1096" t="n">
        <v>172.66</v>
      </c>
      <c r="EU1096" t="n">
        <v>4.05</v>
      </c>
      <c r="EV1096" t="n">
        <v>983.46</v>
      </c>
      <c r="EW1096" t="n">
        <v>111</v>
      </c>
      <c r="EX1096" t="n">
        <v>0.3</v>
      </c>
      <c r="EY1096" t="n">
        <v>0</v>
      </c>
      <c r="FQ1096" t="n">
        <v>0</v>
      </c>
      <c r="FR1096" t="n">
        <v>0</v>
      </c>
      <c r="FS1096" t="n">
        <v>0</v>
      </c>
      <c r="FX1096" t="n">
        <v>103</v>
      </c>
      <c r="FY1096" t="n">
        <v>52</v>
      </c>
      <c r="GA1096" t="inlineStr"/>
      <c r="GD1096" t="n">
        <v>1</v>
      </c>
      <c r="GF1096" t="n">
        <v>1444587068</v>
      </c>
      <c r="GG1096" t="n">
        <v>2</v>
      </c>
      <c r="GH1096" t="n">
        <v>1</v>
      </c>
      <c r="GI1096" t="n">
        <v>2</v>
      </c>
      <c r="GJ1096" t="n">
        <v>0</v>
      </c>
      <c r="GK1096" t="n">
        <v>0</v>
      </c>
      <c r="GL1096">
        <f>ROUND(IF(AND(BH1096=3,BI1096=3,FS1096&lt;&gt;0),P1096,0),0)</f>
        <v/>
      </c>
      <c r="GM1096">
        <f>ROUND(O1096+X1096+Y1096,0)+GX1096</f>
        <v/>
      </c>
      <c r="GN1096">
        <f>IF(OR(BI1096=0,BI1096=1),GM1096-GX1096,0)</f>
        <v/>
      </c>
      <c r="GO1096">
        <f>IF(BI1096=2,GM1096-GX1096,0)</f>
        <v/>
      </c>
      <c r="GP1096">
        <f>IF(BI1096=4,GM1096-GX1096,0)</f>
        <v/>
      </c>
      <c r="GR1096" t="n">
        <v>0</v>
      </c>
      <c r="GS1096" t="n">
        <v>3</v>
      </c>
      <c r="GT1096" t="n">
        <v>0</v>
      </c>
      <c r="GU1096" t="inlineStr"/>
      <c r="GV1096">
        <f>ROUND((GT1096),2)</f>
        <v/>
      </c>
      <c r="GW1096" t="n">
        <v>1</v>
      </c>
      <c r="GX1096">
        <f>ROUND(HC1096*I1096,0)</f>
        <v/>
      </c>
      <c r="HA1096" t="n">
        <v>0</v>
      </c>
      <c r="HB1096" t="n">
        <v>0</v>
      </c>
      <c r="HC1096">
        <f>GV1096*GW1096</f>
        <v/>
      </c>
      <c r="HE1096" t="inlineStr"/>
      <c r="HF1096" t="inlineStr"/>
      <c r="HM1096" t="inlineStr"/>
      <c r="HN1096" t="inlineStr">
        <is>
          <t>Пр/812-099.2-1</t>
        </is>
      </c>
      <c r="HO1096" t="inlineStr">
        <is>
          <t>Пр/774-099.2</t>
        </is>
      </c>
      <c r="HP1096" t="inlineStr">
        <is>
          <t>Внутренние санитарнотехнические работы: смена труб, санприборов, запорной арматуры и другое</t>
        </is>
      </c>
      <c r="HQ1096" t="inlineStr">
        <is>
          <t>Внутренние санитарнотехнические работы: смена труб, санприборов, запорной арматуры и другое</t>
        </is>
      </c>
      <c r="HS1096" t="n">
        <v>0</v>
      </c>
      <c r="IK1096" t="n">
        <v>0</v>
      </c>
    </row>
    <row r="1097"/>
    <row r="1098">
      <c r="A1098" s="358" t="n">
        <v>51</v>
      </c>
      <c r="B1098" s="358">
        <f>B1092</f>
        <v/>
      </c>
      <c r="C1098" s="358">
        <f>A1092</f>
        <v/>
      </c>
      <c r="D1098" s="358">
        <f>ROW(A1092)</f>
        <v/>
      </c>
      <c r="E1098" s="358" t="n"/>
      <c r="F1098" s="358">
        <f>IF(F1092&lt;&gt;"",F1092,"")</f>
        <v/>
      </c>
      <c r="G1098" s="358">
        <f>IF(G1092&lt;&gt;"",G1092,"")</f>
        <v/>
      </c>
      <c r="H1098" s="358" t="n">
        <v>0</v>
      </c>
      <c r="I1098" s="358" t="n"/>
      <c r="J1098" s="358" t="n"/>
      <c r="K1098" s="358" t="n"/>
      <c r="L1098" s="358" t="n"/>
      <c r="M1098" s="358" t="n"/>
      <c r="N1098" s="358" t="n"/>
      <c r="O1098" s="358" t="n">
        <v>0</v>
      </c>
      <c r="P1098" s="358" t="n">
        <v>0</v>
      </c>
      <c r="Q1098" s="358" t="n">
        <v>0</v>
      </c>
      <c r="R1098" s="358" t="n">
        <v>0</v>
      </c>
      <c r="S1098" s="358" t="n">
        <v>0</v>
      </c>
      <c r="T1098" s="358" t="n">
        <v>0</v>
      </c>
      <c r="U1098" s="358" t="n">
        <v>0</v>
      </c>
      <c r="V1098" s="358" t="n">
        <v>0</v>
      </c>
      <c r="W1098" s="358" t="n">
        <v>0</v>
      </c>
      <c r="X1098" s="358" t="n">
        <v>0</v>
      </c>
      <c r="Y1098" s="358" t="n">
        <v>0</v>
      </c>
      <c r="Z1098" s="358" t="n"/>
      <c r="AA1098" s="358" t="n"/>
      <c r="AB1098" s="358" t="n"/>
      <c r="AC1098" s="358" t="n"/>
      <c r="AD1098" s="358" t="n"/>
      <c r="AE1098" s="358" t="n"/>
      <c r="AF1098" s="358" t="n"/>
      <c r="AG1098" s="358" t="n"/>
      <c r="AH1098" s="358" t="n"/>
      <c r="AI1098" s="358" t="n"/>
      <c r="AJ1098" s="358" t="n"/>
      <c r="AK1098" s="358" t="n"/>
      <c r="AL1098" s="358" t="n"/>
      <c r="AM1098" s="358" t="n"/>
      <c r="AN1098" s="358" t="n"/>
      <c r="AO1098" s="358">
        <f>ROUND(BX1098,0)</f>
        <v/>
      </c>
      <c r="AP1098" s="358">
        <f>ROUND(BY1098,0)</f>
        <v/>
      </c>
      <c r="AQ1098" s="358">
        <f>ROUND(BZ1098,0)</f>
        <v/>
      </c>
      <c r="AR1098" s="358">
        <f>ROUND(CA1098,0)</f>
        <v/>
      </c>
      <c r="AS1098" s="358">
        <f>ROUND(CB1098,0)</f>
        <v/>
      </c>
      <c r="AT1098" s="358">
        <f>ROUND(CC1098,0)</f>
        <v/>
      </c>
      <c r="AU1098" s="358">
        <f>ROUND(CD1098,0)</f>
        <v/>
      </c>
      <c r="AV1098" s="358">
        <f>ROUND(CE1098,0)</f>
        <v/>
      </c>
      <c r="AW1098" s="358">
        <f>ROUND(CF1098,0)</f>
        <v/>
      </c>
      <c r="AX1098" s="358">
        <f>ROUND(CG1098,0)</f>
        <v/>
      </c>
      <c r="AY1098" s="358">
        <f>ROUND(CH1098,0)</f>
        <v/>
      </c>
      <c r="AZ1098" s="358">
        <f>ROUND(CI1098,0)</f>
        <v/>
      </c>
      <c r="BA1098" s="358">
        <f>ROUND(CJ1098,0)</f>
        <v/>
      </c>
      <c r="BB1098" s="358">
        <f>ROUND(CK1098,0)</f>
        <v/>
      </c>
      <c r="BC1098" s="358">
        <f>ROUND(CL1098,0)</f>
        <v/>
      </c>
      <c r="BD1098" s="358">
        <f>ROUND(CM1098,0)</f>
        <v/>
      </c>
      <c r="BE1098" s="358" t="n"/>
      <c r="BF1098" s="358" t="n"/>
      <c r="BG1098" s="358" t="n"/>
      <c r="BH1098" s="358" t="n"/>
      <c r="BI1098" s="358" t="n"/>
      <c r="BJ1098" s="358" t="n"/>
      <c r="BK1098" s="358" t="n"/>
      <c r="BL1098" s="358" t="n"/>
      <c r="BM1098" s="358" t="n"/>
      <c r="BN1098" s="358" t="n"/>
      <c r="BO1098" s="358" t="n"/>
      <c r="BP1098" s="358" t="n"/>
      <c r="BQ1098" s="358" t="n"/>
      <c r="BR1098" s="358" t="n"/>
      <c r="BS1098" s="358" t="n"/>
      <c r="BT1098" s="358" t="n"/>
      <c r="BU1098" s="358" t="n"/>
      <c r="BV1098" s="358" t="n"/>
      <c r="BW1098" s="358" t="n"/>
      <c r="BX1098" s="358" t="n"/>
      <c r="BY1098" s="358" t="n"/>
      <c r="BZ1098" s="358" t="n"/>
      <c r="CA1098" s="358" t="n"/>
      <c r="CB1098" s="358" t="n"/>
      <c r="CC1098" s="358" t="n"/>
      <c r="CD1098" s="358" t="n"/>
      <c r="CE1098" s="358" t="n"/>
      <c r="CF1098" s="358" t="n"/>
      <c r="CG1098" s="358" t="n"/>
      <c r="CH1098" s="358" t="n"/>
      <c r="CI1098" s="358" t="n"/>
      <c r="CJ1098" s="358" t="n"/>
      <c r="CK1098" s="358" t="n"/>
      <c r="CL1098" s="358" t="n"/>
      <c r="CM1098" s="358" t="n"/>
      <c r="CN1098" s="358" t="n"/>
      <c r="CO1098" s="358" t="n"/>
      <c r="CP1098" s="358" t="n"/>
      <c r="CQ1098" s="358" t="n"/>
      <c r="CR1098" s="358" t="n"/>
      <c r="CS1098" s="358" t="n"/>
      <c r="CT1098" s="358" t="n"/>
      <c r="CU1098" s="358" t="n"/>
      <c r="CV1098" s="358" t="n"/>
      <c r="CW1098" s="358" t="n"/>
      <c r="CX1098" s="358" t="n"/>
      <c r="CY1098" s="358" t="n"/>
      <c r="CZ1098" s="358" t="n"/>
      <c r="DA1098" s="358" t="n"/>
      <c r="DB1098" s="358" t="n"/>
      <c r="DC1098" s="358" t="n"/>
      <c r="DD1098" s="358" t="n"/>
      <c r="DE1098" s="358" t="n"/>
      <c r="DF1098" s="358" t="n"/>
      <c r="DG1098" s="359" t="n"/>
      <c r="DH1098" s="359" t="n"/>
      <c r="DI1098" s="359" t="n"/>
      <c r="DJ1098" s="359" t="n"/>
      <c r="DK1098" s="359" t="n"/>
      <c r="DL1098" s="359" t="n"/>
      <c r="DM1098" s="359" t="n"/>
      <c r="DN1098" s="359" t="n"/>
      <c r="DO1098" s="359" t="n"/>
      <c r="DP1098" s="359" t="n"/>
      <c r="DQ1098" s="359" t="n"/>
      <c r="DR1098" s="359" t="n"/>
      <c r="DS1098" s="359" t="n"/>
      <c r="DT1098" s="359" t="n"/>
      <c r="DU1098" s="359" t="n"/>
      <c r="DV1098" s="359" t="n"/>
      <c r="DW1098" s="359" t="n"/>
      <c r="DX1098" s="359" t="n"/>
      <c r="DY1098" s="359" t="n"/>
      <c r="DZ1098" s="359" t="n"/>
      <c r="EA1098" s="359" t="n"/>
      <c r="EB1098" s="359" t="n"/>
      <c r="EC1098" s="359" t="n"/>
      <c r="ED1098" s="359" t="n"/>
      <c r="EE1098" s="359" t="n"/>
      <c r="EF1098" s="359" t="n"/>
      <c r="EG1098" s="359" t="n"/>
      <c r="EH1098" s="359" t="n"/>
      <c r="EI1098" s="359" t="n"/>
      <c r="EJ1098" s="359" t="n"/>
      <c r="EK1098" s="359" t="n"/>
      <c r="EL1098" s="359" t="n"/>
      <c r="EM1098" s="359" t="n"/>
      <c r="EN1098" s="359" t="n"/>
      <c r="EO1098" s="359" t="n"/>
      <c r="EP1098" s="359" t="n"/>
      <c r="EQ1098" s="359" t="n"/>
      <c r="ER1098" s="359" t="n"/>
      <c r="ES1098" s="359" t="n"/>
      <c r="ET1098" s="359" t="n"/>
      <c r="EU1098" s="359" t="n"/>
      <c r="EV1098" s="359" t="n"/>
      <c r="EW1098" s="359" t="n"/>
      <c r="EX1098" s="359" t="n"/>
      <c r="EY1098" s="359" t="n"/>
      <c r="EZ1098" s="359" t="n"/>
      <c r="FA1098" s="359" t="n"/>
      <c r="FB1098" s="359" t="n"/>
      <c r="FC1098" s="359" t="n"/>
      <c r="FD1098" s="359" t="n"/>
      <c r="FE1098" s="359" t="n"/>
      <c r="FF1098" s="359" t="n"/>
      <c r="FG1098" s="359" t="n"/>
      <c r="FH1098" s="359" t="n"/>
      <c r="FI1098" s="359" t="n"/>
      <c r="FJ1098" s="359" t="n"/>
      <c r="FK1098" s="359" t="n"/>
      <c r="FL1098" s="359" t="n"/>
      <c r="FM1098" s="359" t="n"/>
      <c r="FN1098" s="359" t="n"/>
      <c r="FO1098" s="359" t="n"/>
      <c r="FP1098" s="359" t="n"/>
      <c r="FQ1098" s="359" t="n"/>
      <c r="FR1098" s="359" t="n"/>
      <c r="FS1098" s="359" t="n"/>
      <c r="FT1098" s="359" t="n"/>
      <c r="FU1098" s="359" t="n"/>
      <c r="FV1098" s="359" t="n"/>
      <c r="FW1098" s="359" t="n"/>
      <c r="FX1098" s="359" t="n"/>
      <c r="FY1098" s="359" t="n"/>
      <c r="FZ1098" s="359" t="n"/>
      <c r="GA1098" s="359" t="n"/>
      <c r="GB1098" s="359" t="n"/>
      <c r="GC1098" s="359" t="n"/>
      <c r="GD1098" s="359" t="n"/>
      <c r="GE1098" s="359" t="n"/>
      <c r="GF1098" s="359" t="n"/>
      <c r="GG1098" s="359" t="n"/>
      <c r="GH1098" s="359" t="n"/>
      <c r="GI1098" s="359" t="n"/>
      <c r="GJ1098" s="359" t="n"/>
      <c r="GK1098" s="359" t="n"/>
      <c r="GL1098" s="359" t="n"/>
      <c r="GM1098" s="359" t="n"/>
      <c r="GN1098" s="359" t="n"/>
      <c r="GO1098" s="359" t="n"/>
      <c r="GP1098" s="359" t="n"/>
      <c r="GQ1098" s="359" t="n"/>
      <c r="GR1098" s="359" t="n"/>
      <c r="GS1098" s="359" t="n"/>
      <c r="GT1098" s="359" t="n"/>
      <c r="GU1098" s="359" t="n"/>
      <c r="GV1098" s="359" t="n"/>
      <c r="GW1098" s="359" t="n"/>
      <c r="GX1098" s="359" t="n">
        <v>0</v>
      </c>
    </row>
    <row r="1099"/>
    <row r="1100">
      <c r="A1100" s="360" t="n">
        <v>50</v>
      </c>
      <c r="B1100" s="360" t="n">
        <v>0</v>
      </c>
      <c r="C1100" s="360" t="n">
        <v>0</v>
      </c>
      <c r="D1100" s="360" t="n">
        <v>1</v>
      </c>
      <c r="E1100" s="360" t="n">
        <v>201</v>
      </c>
      <c r="F1100" s="360">
        <f>ROUND(Source!O1098,O1100)</f>
        <v/>
      </c>
      <c r="G1100" s="360" t="inlineStr">
        <is>
          <t>ПЗ</t>
        </is>
      </c>
      <c r="H1100" s="360" t="inlineStr">
        <is>
          <t>Прямые затраты</t>
        </is>
      </c>
      <c r="I1100" s="360" t="n"/>
      <c r="J1100" s="360" t="n"/>
      <c r="K1100" s="360" t="n">
        <v>201</v>
      </c>
      <c r="L1100" s="360" t="n">
        <v>1</v>
      </c>
      <c r="M1100" s="360" t="n">
        <v>3</v>
      </c>
      <c r="N1100" s="360" t="inlineStr"/>
      <c r="O1100" s="360" t="n">
        <v>0</v>
      </c>
      <c r="P1100" s="360" t="n"/>
      <c r="Q1100" s="360" t="n"/>
      <c r="R1100" s="360" t="n"/>
      <c r="S1100" s="360" t="n"/>
      <c r="T1100" s="360" t="n"/>
      <c r="U1100" s="360" t="n"/>
      <c r="V1100" s="360" t="n"/>
      <c r="W1100" s="360" t="n">
        <v>0</v>
      </c>
      <c r="X1100" s="360" t="n">
        <v>1</v>
      </c>
      <c r="Y1100" s="360" t="n">
        <v>0</v>
      </c>
      <c r="Z1100" s="360" t="n"/>
      <c r="AA1100" s="360" t="n"/>
      <c r="AB1100" s="360" t="n"/>
    </row>
    <row r="1101">
      <c r="A1101" s="360" t="n">
        <v>50</v>
      </c>
      <c r="B1101" s="360" t="n">
        <v>0</v>
      </c>
      <c r="C1101" s="360" t="n">
        <v>0</v>
      </c>
      <c r="D1101" s="360" t="n">
        <v>1</v>
      </c>
      <c r="E1101" s="360" t="n">
        <v>202</v>
      </c>
      <c r="F1101" s="360">
        <f>ROUND(Source!P1098,O1101)</f>
        <v/>
      </c>
      <c r="G1101" s="360" t="inlineStr">
        <is>
          <t>СтМатОб</t>
        </is>
      </c>
      <c r="H1101" s="360" t="inlineStr">
        <is>
          <t>Стоимость материальных ресурсов (всего)</t>
        </is>
      </c>
      <c r="I1101" s="360" t="n"/>
      <c r="J1101" s="360" t="n"/>
      <c r="K1101" s="360" t="n">
        <v>202</v>
      </c>
      <c r="L1101" s="360" t="n">
        <v>2</v>
      </c>
      <c r="M1101" s="360" t="n">
        <v>3</v>
      </c>
      <c r="N1101" s="360" t="inlineStr"/>
      <c r="O1101" s="360" t="n">
        <v>0</v>
      </c>
      <c r="P1101" s="360" t="n"/>
      <c r="Q1101" s="360" t="n"/>
      <c r="R1101" s="360" t="n"/>
      <c r="S1101" s="360" t="n"/>
      <c r="T1101" s="360" t="n"/>
      <c r="U1101" s="360" t="n"/>
      <c r="V1101" s="360" t="n"/>
      <c r="W1101" s="360" t="n">
        <v>0</v>
      </c>
      <c r="X1101" s="360" t="n">
        <v>1</v>
      </c>
      <c r="Y1101" s="360" t="n">
        <v>0</v>
      </c>
      <c r="Z1101" s="360" t="n"/>
      <c r="AA1101" s="360" t="n"/>
      <c r="AB1101" s="360" t="n"/>
    </row>
    <row r="1102">
      <c r="A1102" s="360" t="n">
        <v>50</v>
      </c>
      <c r="B1102" s="360" t="n">
        <v>0</v>
      </c>
      <c r="C1102" s="360" t="n">
        <v>0</v>
      </c>
      <c r="D1102" s="360" t="n">
        <v>1</v>
      </c>
      <c r="E1102" s="360" t="n">
        <v>222</v>
      </c>
      <c r="F1102" s="360">
        <f>ROUND(Source!AO1098,O1102)</f>
        <v/>
      </c>
      <c r="G1102" s="360" t="inlineStr">
        <is>
          <t>СтМатОбЗак</t>
        </is>
      </c>
      <c r="H1102" s="360" t="inlineStr">
        <is>
          <t>Стоимость материалов и оборудования заказчика</t>
        </is>
      </c>
      <c r="I1102" s="360" t="n"/>
      <c r="J1102" s="360" t="n"/>
      <c r="K1102" s="360" t="n">
        <v>222</v>
      </c>
      <c r="L1102" s="360" t="n">
        <v>3</v>
      </c>
      <c r="M1102" s="360" t="n">
        <v>3</v>
      </c>
      <c r="N1102" s="360" t="inlineStr"/>
      <c r="O1102" s="360" t="n">
        <v>0</v>
      </c>
      <c r="P1102" s="360" t="n"/>
      <c r="Q1102" s="360" t="n"/>
      <c r="R1102" s="360" t="n"/>
      <c r="S1102" s="360" t="n"/>
      <c r="T1102" s="360" t="n"/>
      <c r="U1102" s="360" t="n"/>
      <c r="V1102" s="360" t="n"/>
      <c r="W1102" s="360" t="n">
        <v>0</v>
      </c>
      <c r="X1102" s="360" t="n">
        <v>1</v>
      </c>
      <c r="Y1102" s="360" t="n">
        <v>0</v>
      </c>
      <c r="Z1102" s="360" t="n"/>
      <c r="AA1102" s="360" t="n"/>
      <c r="AB1102" s="360" t="n"/>
    </row>
    <row r="1103">
      <c r="A1103" s="360" t="n">
        <v>50</v>
      </c>
      <c r="B1103" s="360" t="n">
        <v>0</v>
      </c>
      <c r="C1103" s="360" t="n">
        <v>0</v>
      </c>
      <c r="D1103" s="360" t="n">
        <v>1</v>
      </c>
      <c r="E1103" s="360" t="n">
        <v>225</v>
      </c>
      <c r="F1103" s="360">
        <f>ROUND(Source!AV1098,O1103)</f>
        <v/>
      </c>
      <c r="G1103" s="360" t="inlineStr">
        <is>
          <t>СтМатОбПод</t>
        </is>
      </c>
      <c r="H1103" s="360" t="inlineStr">
        <is>
          <t>Стоимость материалов и оборудования подрядчика</t>
        </is>
      </c>
      <c r="I1103" s="360" t="n"/>
      <c r="J1103" s="360" t="n"/>
      <c r="K1103" s="360" t="n">
        <v>225</v>
      </c>
      <c r="L1103" s="360" t="n">
        <v>4</v>
      </c>
      <c r="M1103" s="360" t="n">
        <v>3</v>
      </c>
      <c r="N1103" s="360" t="inlineStr"/>
      <c r="O1103" s="360" t="n">
        <v>0</v>
      </c>
      <c r="P1103" s="360" t="n"/>
      <c r="Q1103" s="360" t="n"/>
      <c r="R1103" s="360" t="n"/>
      <c r="S1103" s="360" t="n"/>
      <c r="T1103" s="360" t="n"/>
      <c r="U1103" s="360" t="n"/>
      <c r="V1103" s="360" t="n"/>
      <c r="W1103" s="360" t="n">
        <v>0</v>
      </c>
      <c r="X1103" s="360" t="n">
        <v>1</v>
      </c>
      <c r="Y1103" s="360" t="n">
        <v>0</v>
      </c>
      <c r="Z1103" s="360" t="n"/>
      <c r="AA1103" s="360" t="n"/>
      <c r="AB1103" s="360" t="n"/>
    </row>
    <row r="1104">
      <c r="A1104" s="360" t="n">
        <v>50</v>
      </c>
      <c r="B1104" s="360" t="n">
        <v>0</v>
      </c>
      <c r="C1104" s="360" t="n">
        <v>0</v>
      </c>
      <c r="D1104" s="360" t="n">
        <v>1</v>
      </c>
      <c r="E1104" s="360" t="n">
        <v>226</v>
      </c>
      <c r="F1104" s="360">
        <f>ROUND(Source!AW1098,O1104)</f>
        <v/>
      </c>
      <c r="G1104" s="360" t="inlineStr">
        <is>
          <t>СтМат</t>
        </is>
      </c>
      <c r="H1104" s="360" t="inlineStr">
        <is>
          <t>Стоимость материалов (всего)</t>
        </is>
      </c>
      <c r="I1104" s="360" t="n"/>
      <c r="J1104" s="360" t="n"/>
      <c r="K1104" s="360" t="n">
        <v>226</v>
      </c>
      <c r="L1104" s="360" t="n">
        <v>5</v>
      </c>
      <c r="M1104" s="360" t="n">
        <v>3</v>
      </c>
      <c r="N1104" s="360" t="inlineStr"/>
      <c r="O1104" s="360" t="n">
        <v>0</v>
      </c>
      <c r="P1104" s="360" t="n"/>
      <c r="Q1104" s="360" t="n"/>
      <c r="R1104" s="360" t="n"/>
      <c r="S1104" s="360" t="n"/>
      <c r="T1104" s="360" t="n"/>
      <c r="U1104" s="360" t="n"/>
      <c r="V1104" s="360" t="n"/>
      <c r="W1104" s="360" t="n">
        <v>0</v>
      </c>
      <c r="X1104" s="360" t="n">
        <v>1</v>
      </c>
      <c r="Y1104" s="360" t="n">
        <v>0</v>
      </c>
      <c r="Z1104" s="360" t="n"/>
      <c r="AA1104" s="360" t="n"/>
      <c r="AB1104" s="360" t="n"/>
    </row>
    <row r="1105">
      <c r="A1105" s="360" t="n">
        <v>50</v>
      </c>
      <c r="B1105" s="360" t="n">
        <v>0</v>
      </c>
      <c r="C1105" s="360" t="n">
        <v>0</v>
      </c>
      <c r="D1105" s="360" t="n">
        <v>1</v>
      </c>
      <c r="E1105" s="360" t="n">
        <v>227</v>
      </c>
      <c r="F1105" s="360">
        <f>ROUND(Source!AX1098,O1105)</f>
        <v/>
      </c>
      <c r="G1105" s="360" t="inlineStr">
        <is>
          <t>СтМатЗак</t>
        </is>
      </c>
      <c r="H1105" s="360" t="inlineStr">
        <is>
          <t>Стоимость материалов заказчика</t>
        </is>
      </c>
      <c r="I1105" s="360" t="n"/>
      <c r="J1105" s="360" t="n"/>
      <c r="K1105" s="360" t="n">
        <v>227</v>
      </c>
      <c r="L1105" s="360" t="n">
        <v>6</v>
      </c>
      <c r="M1105" s="360" t="n">
        <v>3</v>
      </c>
      <c r="N1105" s="360" t="inlineStr"/>
      <c r="O1105" s="360" t="n">
        <v>0</v>
      </c>
      <c r="P1105" s="360" t="n"/>
      <c r="Q1105" s="360" t="n"/>
      <c r="R1105" s="360" t="n"/>
      <c r="S1105" s="360" t="n"/>
      <c r="T1105" s="360" t="n"/>
      <c r="U1105" s="360" t="n"/>
      <c r="V1105" s="360" t="n"/>
      <c r="W1105" s="360" t="n">
        <v>0</v>
      </c>
      <c r="X1105" s="360" t="n">
        <v>1</v>
      </c>
      <c r="Y1105" s="360" t="n">
        <v>0</v>
      </c>
      <c r="Z1105" s="360" t="n"/>
      <c r="AA1105" s="360" t="n"/>
      <c r="AB1105" s="360" t="n"/>
    </row>
    <row r="1106">
      <c r="A1106" s="360" t="n">
        <v>50</v>
      </c>
      <c r="B1106" s="360" t="n">
        <v>0</v>
      </c>
      <c r="C1106" s="360" t="n">
        <v>0</v>
      </c>
      <c r="D1106" s="360" t="n">
        <v>1</v>
      </c>
      <c r="E1106" s="360" t="n">
        <v>228</v>
      </c>
      <c r="F1106" s="360">
        <f>ROUND(Source!AY1098,O1106)</f>
        <v/>
      </c>
      <c r="G1106" s="360" t="inlineStr">
        <is>
          <t>СтМатПод</t>
        </is>
      </c>
      <c r="H1106" s="360" t="inlineStr">
        <is>
          <t>Стоимость материалов подрядчика</t>
        </is>
      </c>
      <c r="I1106" s="360" t="n"/>
      <c r="J1106" s="360" t="n"/>
      <c r="K1106" s="360" t="n">
        <v>228</v>
      </c>
      <c r="L1106" s="360" t="n">
        <v>7</v>
      </c>
      <c r="M1106" s="360" t="n">
        <v>3</v>
      </c>
      <c r="N1106" s="360" t="inlineStr"/>
      <c r="O1106" s="360" t="n">
        <v>0</v>
      </c>
      <c r="P1106" s="360" t="n"/>
      <c r="Q1106" s="360" t="n"/>
      <c r="R1106" s="360" t="n"/>
      <c r="S1106" s="360" t="n"/>
      <c r="T1106" s="360" t="n"/>
      <c r="U1106" s="360" t="n"/>
      <c r="V1106" s="360" t="n"/>
      <c r="W1106" s="360" t="n">
        <v>0</v>
      </c>
      <c r="X1106" s="360" t="n">
        <v>1</v>
      </c>
      <c r="Y1106" s="360" t="n">
        <v>0</v>
      </c>
      <c r="Z1106" s="360" t="n"/>
      <c r="AA1106" s="360" t="n"/>
      <c r="AB1106" s="360" t="n"/>
    </row>
    <row r="1107">
      <c r="A1107" s="360" t="n">
        <v>50</v>
      </c>
      <c r="B1107" s="360" t="n">
        <v>0</v>
      </c>
      <c r="C1107" s="360" t="n">
        <v>0</v>
      </c>
      <c r="D1107" s="360" t="n">
        <v>1</v>
      </c>
      <c r="E1107" s="360" t="n">
        <v>216</v>
      </c>
      <c r="F1107" s="360">
        <f>ROUND(Source!AP1098,O1107)</f>
        <v/>
      </c>
      <c r="G1107" s="360" t="inlineStr">
        <is>
          <t>Оборуд</t>
        </is>
      </c>
      <c r="H1107" s="360" t="inlineStr">
        <is>
          <t>Стоимость оборудования (всего)</t>
        </is>
      </c>
      <c r="I1107" s="360" t="n"/>
      <c r="J1107" s="360" t="n"/>
      <c r="K1107" s="360" t="n">
        <v>216</v>
      </c>
      <c r="L1107" s="360" t="n">
        <v>8</v>
      </c>
      <c r="M1107" s="360" t="n">
        <v>3</v>
      </c>
      <c r="N1107" s="360" t="inlineStr"/>
      <c r="O1107" s="360" t="n">
        <v>0</v>
      </c>
      <c r="P1107" s="360" t="n"/>
      <c r="Q1107" s="360" t="n"/>
      <c r="R1107" s="360" t="n"/>
      <c r="S1107" s="360" t="n"/>
      <c r="T1107" s="360" t="n"/>
      <c r="U1107" s="360" t="n"/>
      <c r="V1107" s="360" t="n"/>
      <c r="W1107" s="360" t="n">
        <v>0</v>
      </c>
      <c r="X1107" s="360" t="n">
        <v>1</v>
      </c>
      <c r="Y1107" s="360" t="n">
        <v>0</v>
      </c>
      <c r="Z1107" s="360" t="n"/>
      <c r="AA1107" s="360" t="n"/>
      <c r="AB1107" s="360" t="n"/>
    </row>
    <row r="1108">
      <c r="A1108" s="360" t="n">
        <v>50</v>
      </c>
      <c r="B1108" s="360" t="n">
        <v>0</v>
      </c>
      <c r="C1108" s="360" t="n">
        <v>0</v>
      </c>
      <c r="D1108" s="360" t="n">
        <v>1</v>
      </c>
      <c r="E1108" s="360" t="n">
        <v>223</v>
      </c>
      <c r="F1108" s="360">
        <f>ROUND(Source!AQ1098,O1108)</f>
        <v/>
      </c>
      <c r="G1108" s="360" t="inlineStr">
        <is>
          <t>ОборудЗак</t>
        </is>
      </c>
      <c r="H1108" s="360" t="inlineStr">
        <is>
          <t>Стоимость оборудования заказчика</t>
        </is>
      </c>
      <c r="I1108" s="360" t="n"/>
      <c r="J1108" s="360" t="n"/>
      <c r="K1108" s="360" t="n">
        <v>223</v>
      </c>
      <c r="L1108" s="360" t="n">
        <v>9</v>
      </c>
      <c r="M1108" s="360" t="n">
        <v>3</v>
      </c>
      <c r="N1108" s="360" t="inlineStr"/>
      <c r="O1108" s="360" t="n">
        <v>0</v>
      </c>
      <c r="P1108" s="360" t="n"/>
      <c r="Q1108" s="360" t="n"/>
      <c r="R1108" s="360" t="n"/>
      <c r="S1108" s="360" t="n"/>
      <c r="T1108" s="360" t="n"/>
      <c r="U1108" s="360" t="n"/>
      <c r="V1108" s="360" t="n"/>
      <c r="W1108" s="360" t="n">
        <v>0</v>
      </c>
      <c r="X1108" s="360" t="n">
        <v>1</v>
      </c>
      <c r="Y1108" s="360" t="n">
        <v>0</v>
      </c>
      <c r="Z1108" s="360" t="n"/>
      <c r="AA1108" s="360" t="n"/>
      <c r="AB1108" s="360" t="n"/>
    </row>
    <row r="1109">
      <c r="A1109" s="360" t="n">
        <v>50</v>
      </c>
      <c r="B1109" s="360" t="n">
        <v>0</v>
      </c>
      <c r="C1109" s="360" t="n">
        <v>0</v>
      </c>
      <c r="D1109" s="360" t="n">
        <v>1</v>
      </c>
      <c r="E1109" s="360" t="n">
        <v>229</v>
      </c>
      <c r="F1109" s="360">
        <f>ROUND(Source!AZ1098,O1109)</f>
        <v/>
      </c>
      <c r="G1109" s="360" t="inlineStr">
        <is>
          <t>ОборудПод</t>
        </is>
      </c>
      <c r="H1109" s="360" t="inlineStr">
        <is>
          <t>Стоимость оборудования подрядчика</t>
        </is>
      </c>
      <c r="I1109" s="360" t="n"/>
      <c r="J1109" s="360" t="n"/>
      <c r="K1109" s="360" t="n">
        <v>229</v>
      </c>
      <c r="L1109" s="360" t="n">
        <v>10</v>
      </c>
      <c r="M1109" s="360" t="n">
        <v>3</v>
      </c>
      <c r="N1109" s="360" t="inlineStr"/>
      <c r="O1109" s="360" t="n">
        <v>0</v>
      </c>
      <c r="P1109" s="360" t="n"/>
      <c r="Q1109" s="360" t="n"/>
      <c r="R1109" s="360" t="n"/>
      <c r="S1109" s="360" t="n"/>
      <c r="T1109" s="360" t="n"/>
      <c r="U1109" s="360" t="n"/>
      <c r="V1109" s="360" t="n"/>
      <c r="W1109" s="360" t="n">
        <v>0</v>
      </c>
      <c r="X1109" s="360" t="n">
        <v>1</v>
      </c>
      <c r="Y1109" s="360" t="n">
        <v>0</v>
      </c>
      <c r="Z1109" s="360" t="n"/>
      <c r="AA1109" s="360" t="n"/>
      <c r="AB1109" s="360" t="n"/>
    </row>
    <row r="1110">
      <c r="A1110" s="360" t="n">
        <v>50</v>
      </c>
      <c r="B1110" s="360" t="n">
        <v>0</v>
      </c>
      <c r="C1110" s="360" t="n">
        <v>0</v>
      </c>
      <c r="D1110" s="360" t="n">
        <v>1</v>
      </c>
      <c r="E1110" s="360" t="n">
        <v>203</v>
      </c>
      <c r="F1110" s="360">
        <f>ROUND(Source!Q1098,O1110)</f>
        <v/>
      </c>
      <c r="G1110" s="360" t="inlineStr">
        <is>
          <t>ЭММ</t>
        </is>
      </c>
      <c r="H1110" s="360" t="inlineStr">
        <is>
          <t>Эксплуатация машин</t>
        </is>
      </c>
      <c r="I1110" s="360" t="n"/>
      <c r="J1110" s="360" t="n"/>
      <c r="K1110" s="360" t="n">
        <v>203</v>
      </c>
      <c r="L1110" s="360" t="n">
        <v>11</v>
      </c>
      <c r="M1110" s="360" t="n">
        <v>3</v>
      </c>
      <c r="N1110" s="360" t="inlineStr"/>
      <c r="O1110" s="360" t="n">
        <v>0</v>
      </c>
      <c r="P1110" s="360" t="n"/>
      <c r="Q1110" s="360" t="n"/>
      <c r="R1110" s="360" t="n"/>
      <c r="S1110" s="360" t="n"/>
      <c r="T1110" s="360" t="n"/>
      <c r="U1110" s="360" t="n"/>
      <c r="V1110" s="360" t="n"/>
      <c r="W1110" s="360" t="n">
        <v>0</v>
      </c>
      <c r="X1110" s="360" t="n">
        <v>1</v>
      </c>
      <c r="Y1110" s="360" t="n">
        <v>0</v>
      </c>
      <c r="Z1110" s="360" t="n"/>
      <c r="AA1110" s="360" t="n"/>
      <c r="AB1110" s="360" t="n"/>
    </row>
    <row r="1111">
      <c r="A1111" s="360" t="n">
        <v>50</v>
      </c>
      <c r="B1111" s="360" t="n">
        <v>0</v>
      </c>
      <c r="C1111" s="360" t="n">
        <v>0</v>
      </c>
      <c r="D1111" s="360" t="n">
        <v>1</v>
      </c>
      <c r="E1111" s="360" t="n">
        <v>231</v>
      </c>
      <c r="F1111" s="360">
        <f>ROUND(Source!BB1098,O1111)</f>
        <v/>
      </c>
      <c r="G1111" s="360" t="inlineStr">
        <is>
          <t>ЭММсНРиСП</t>
        </is>
      </c>
      <c r="H1111" s="360" t="inlineStr">
        <is>
          <t>Эксплуатация машин по ТСН-2001.16</t>
        </is>
      </c>
      <c r="I1111" s="360" t="n"/>
      <c r="J1111" s="360" t="n"/>
      <c r="K1111" s="360" t="n">
        <v>231</v>
      </c>
      <c r="L1111" s="360" t="n">
        <v>12</v>
      </c>
      <c r="M1111" s="360" t="n">
        <v>3</v>
      </c>
      <c r="N1111" s="360" t="inlineStr"/>
      <c r="O1111" s="360" t="n">
        <v>0</v>
      </c>
      <c r="P1111" s="360" t="n"/>
      <c r="Q1111" s="360" t="n"/>
      <c r="R1111" s="360" t="n"/>
      <c r="S1111" s="360" t="n"/>
      <c r="T1111" s="360" t="n"/>
      <c r="U1111" s="360" t="n"/>
      <c r="V1111" s="360" t="n"/>
      <c r="W1111" s="360" t="n">
        <v>0</v>
      </c>
      <c r="X1111" s="360" t="n">
        <v>1</v>
      </c>
      <c r="Y1111" s="360" t="n">
        <v>0</v>
      </c>
      <c r="Z1111" s="360" t="n"/>
      <c r="AA1111" s="360" t="n"/>
      <c r="AB1111" s="360" t="n"/>
    </row>
    <row r="1112">
      <c r="A1112" s="360" t="n">
        <v>50</v>
      </c>
      <c r="B1112" s="360" t="n">
        <v>0</v>
      </c>
      <c r="C1112" s="360" t="n">
        <v>0</v>
      </c>
      <c r="D1112" s="360" t="n">
        <v>1</v>
      </c>
      <c r="E1112" s="360" t="n">
        <v>204</v>
      </c>
      <c r="F1112" s="360">
        <f>ROUND(Source!R1098,O1112)</f>
        <v/>
      </c>
      <c r="G1112" s="360" t="inlineStr">
        <is>
          <t>ЗПМ</t>
        </is>
      </c>
      <c r="H1112" s="360" t="inlineStr">
        <is>
          <t>ЗП машинистов</t>
        </is>
      </c>
      <c r="I1112" s="360" t="n"/>
      <c r="J1112" s="360" t="n"/>
      <c r="K1112" s="360" t="n">
        <v>204</v>
      </c>
      <c r="L1112" s="360" t="n">
        <v>13</v>
      </c>
      <c r="M1112" s="360" t="n">
        <v>3</v>
      </c>
      <c r="N1112" s="360" t="inlineStr"/>
      <c r="O1112" s="360" t="n">
        <v>0</v>
      </c>
      <c r="P1112" s="360" t="n"/>
      <c r="Q1112" s="360" t="n"/>
      <c r="R1112" s="360" t="n"/>
      <c r="S1112" s="360" t="n"/>
      <c r="T1112" s="360" t="n"/>
      <c r="U1112" s="360" t="n"/>
      <c r="V1112" s="360" t="n"/>
      <c r="W1112" s="360" t="n">
        <v>0</v>
      </c>
      <c r="X1112" s="360" t="n">
        <v>1</v>
      </c>
      <c r="Y1112" s="360" t="n">
        <v>0</v>
      </c>
      <c r="Z1112" s="360" t="n"/>
      <c r="AA1112" s="360" t="n"/>
      <c r="AB1112" s="360" t="n"/>
    </row>
    <row r="1113">
      <c r="A1113" s="360" t="n">
        <v>50</v>
      </c>
      <c r="B1113" s="360" t="n">
        <v>0</v>
      </c>
      <c r="C1113" s="360" t="n">
        <v>0</v>
      </c>
      <c r="D1113" s="360" t="n">
        <v>1</v>
      </c>
      <c r="E1113" s="360" t="n">
        <v>205</v>
      </c>
      <c r="F1113" s="360">
        <f>ROUND(Source!S1098,O1113)</f>
        <v/>
      </c>
      <c r="G1113" s="360" t="inlineStr">
        <is>
          <t>ОЗП</t>
        </is>
      </c>
      <c r="H1113" s="360" t="inlineStr">
        <is>
          <t>Основная ЗП рабочих</t>
        </is>
      </c>
      <c r="I1113" s="360" t="n"/>
      <c r="J1113" s="360" t="n"/>
      <c r="K1113" s="360" t="n">
        <v>205</v>
      </c>
      <c r="L1113" s="360" t="n">
        <v>14</v>
      </c>
      <c r="M1113" s="360" t="n">
        <v>3</v>
      </c>
      <c r="N1113" s="360" t="inlineStr"/>
      <c r="O1113" s="360" t="n">
        <v>0</v>
      </c>
      <c r="P1113" s="360" t="n"/>
      <c r="Q1113" s="360" t="n"/>
      <c r="R1113" s="360" t="n"/>
      <c r="S1113" s="360" t="n"/>
      <c r="T1113" s="360" t="n"/>
      <c r="U1113" s="360" t="n"/>
      <c r="V1113" s="360" t="n"/>
      <c r="W1113" s="360" t="n">
        <v>0</v>
      </c>
      <c r="X1113" s="360" t="n">
        <v>1</v>
      </c>
      <c r="Y1113" s="360" t="n">
        <v>0</v>
      </c>
      <c r="Z1113" s="360" t="n"/>
      <c r="AA1113" s="360" t="n"/>
      <c r="AB1113" s="360" t="n"/>
    </row>
    <row r="1114">
      <c r="A1114" s="360" t="n">
        <v>50</v>
      </c>
      <c r="B1114" s="360" t="n">
        <v>0</v>
      </c>
      <c r="C1114" s="360" t="n">
        <v>0</v>
      </c>
      <c r="D1114" s="360" t="n">
        <v>1</v>
      </c>
      <c r="E1114" s="360" t="n">
        <v>232</v>
      </c>
      <c r="F1114" s="360">
        <f>ROUND(Source!BC1098,O1114)</f>
        <v/>
      </c>
      <c r="G1114" s="360" t="inlineStr">
        <is>
          <t>ОЗПсНРиСП</t>
        </is>
      </c>
      <c r="H1114" s="360" t="inlineStr">
        <is>
          <t>Основная ЗП рабочих по ТСН-2001.16</t>
        </is>
      </c>
      <c r="I1114" s="360" t="n"/>
      <c r="J1114" s="360" t="n"/>
      <c r="K1114" s="360" t="n">
        <v>232</v>
      </c>
      <c r="L1114" s="360" t="n">
        <v>15</v>
      </c>
      <c r="M1114" s="360" t="n">
        <v>3</v>
      </c>
      <c r="N1114" s="360" t="inlineStr"/>
      <c r="O1114" s="360" t="n">
        <v>0</v>
      </c>
      <c r="P1114" s="360" t="n"/>
      <c r="Q1114" s="360" t="n"/>
      <c r="R1114" s="360" t="n"/>
      <c r="S1114" s="360" t="n"/>
      <c r="T1114" s="360" t="n"/>
      <c r="U1114" s="360" t="n"/>
      <c r="V1114" s="360" t="n"/>
      <c r="W1114" s="360" t="n">
        <v>0</v>
      </c>
      <c r="X1114" s="360" t="n">
        <v>1</v>
      </c>
      <c r="Y1114" s="360" t="n">
        <v>0</v>
      </c>
      <c r="Z1114" s="360" t="n"/>
      <c r="AA1114" s="360" t="n"/>
      <c r="AB1114" s="360" t="n"/>
    </row>
    <row r="1115">
      <c r="A1115" s="360" t="n">
        <v>50</v>
      </c>
      <c r="B1115" s="360" t="n">
        <v>0</v>
      </c>
      <c r="C1115" s="360" t="n">
        <v>0</v>
      </c>
      <c r="D1115" s="360" t="n">
        <v>1</v>
      </c>
      <c r="E1115" s="360" t="n">
        <v>214</v>
      </c>
      <c r="F1115" s="360">
        <f>ROUND(Source!AS1098,O1115)</f>
        <v/>
      </c>
      <c r="G1115" s="360" t="inlineStr">
        <is>
          <t>Строит</t>
        </is>
      </c>
      <c r="H1115" s="360" t="inlineStr">
        <is>
          <t>Строительные работы с НР и СП</t>
        </is>
      </c>
      <c r="I1115" s="360" t="n"/>
      <c r="J1115" s="360" t="n"/>
      <c r="K1115" s="360" t="n">
        <v>214</v>
      </c>
      <c r="L1115" s="360" t="n">
        <v>16</v>
      </c>
      <c r="M1115" s="360" t="n">
        <v>3</v>
      </c>
      <c r="N1115" s="360" t="inlineStr"/>
      <c r="O1115" s="360" t="n">
        <v>0</v>
      </c>
      <c r="P1115" s="360" t="n"/>
      <c r="Q1115" s="360" t="n"/>
      <c r="R1115" s="360" t="n"/>
      <c r="S1115" s="360" t="n"/>
      <c r="T1115" s="360" t="n"/>
      <c r="U1115" s="360" t="n"/>
      <c r="V1115" s="360" t="n"/>
      <c r="W1115" s="360" t="n">
        <v>0</v>
      </c>
      <c r="X1115" s="360" t="n">
        <v>1</v>
      </c>
      <c r="Y1115" s="360" t="n">
        <v>0</v>
      </c>
      <c r="Z1115" s="360" t="n"/>
      <c r="AA1115" s="360" t="n"/>
      <c r="AB1115" s="360" t="n"/>
    </row>
    <row r="1116">
      <c r="A1116" s="360" t="n">
        <v>50</v>
      </c>
      <c r="B1116" s="360" t="n">
        <v>0</v>
      </c>
      <c r="C1116" s="360" t="n">
        <v>0</v>
      </c>
      <c r="D1116" s="360" t="n">
        <v>1</v>
      </c>
      <c r="E1116" s="360" t="n">
        <v>215</v>
      </c>
      <c r="F1116" s="360">
        <f>ROUND(Source!AT1098,O1116)</f>
        <v/>
      </c>
      <c r="G1116" s="360" t="inlineStr">
        <is>
          <t>Монтаж</t>
        </is>
      </c>
      <c r="H1116" s="360" t="inlineStr">
        <is>
          <t>Монтажные работы с НР и СП</t>
        </is>
      </c>
      <c r="I1116" s="360" t="n"/>
      <c r="J1116" s="360" t="n"/>
      <c r="K1116" s="360" t="n">
        <v>215</v>
      </c>
      <c r="L1116" s="360" t="n">
        <v>17</v>
      </c>
      <c r="M1116" s="360" t="n">
        <v>3</v>
      </c>
      <c r="N1116" s="360" t="inlineStr"/>
      <c r="O1116" s="360" t="n">
        <v>0</v>
      </c>
      <c r="P1116" s="360" t="n"/>
      <c r="Q1116" s="360" t="n"/>
      <c r="R1116" s="360" t="n"/>
      <c r="S1116" s="360" t="n"/>
      <c r="T1116" s="360" t="n"/>
      <c r="U1116" s="360" t="n"/>
      <c r="V1116" s="360" t="n"/>
      <c r="W1116" s="360" t="n">
        <v>0</v>
      </c>
      <c r="X1116" s="360" t="n">
        <v>1</v>
      </c>
      <c r="Y1116" s="360" t="n">
        <v>0</v>
      </c>
      <c r="Z1116" s="360" t="n"/>
      <c r="AA1116" s="360" t="n"/>
      <c r="AB1116" s="360" t="n"/>
    </row>
    <row r="1117">
      <c r="A1117" s="360" t="n">
        <v>50</v>
      </c>
      <c r="B1117" s="360" t="n">
        <v>0</v>
      </c>
      <c r="C1117" s="360" t="n">
        <v>0</v>
      </c>
      <c r="D1117" s="360" t="n">
        <v>1</v>
      </c>
      <c r="E1117" s="360" t="n">
        <v>217</v>
      </c>
      <c r="F1117" s="360">
        <f>ROUND(Source!AU1098,O1117)</f>
        <v/>
      </c>
      <c r="G1117" s="360" t="inlineStr">
        <is>
          <t>Прочие</t>
        </is>
      </c>
      <c r="H1117" s="360" t="inlineStr">
        <is>
          <t>Прочие работы с НР и СП</t>
        </is>
      </c>
      <c r="I1117" s="360" t="n"/>
      <c r="J1117" s="360" t="n"/>
      <c r="K1117" s="360" t="n">
        <v>217</v>
      </c>
      <c r="L1117" s="360" t="n">
        <v>18</v>
      </c>
      <c r="M1117" s="360" t="n">
        <v>3</v>
      </c>
      <c r="N1117" s="360" t="inlineStr"/>
      <c r="O1117" s="360" t="n">
        <v>0</v>
      </c>
      <c r="P1117" s="360" t="n"/>
      <c r="Q1117" s="360" t="n"/>
      <c r="R1117" s="360" t="n"/>
      <c r="S1117" s="360" t="n"/>
      <c r="T1117" s="360" t="n"/>
      <c r="U1117" s="360" t="n"/>
      <c r="V1117" s="360" t="n"/>
      <c r="W1117" s="360" t="n">
        <v>0</v>
      </c>
      <c r="X1117" s="360" t="n">
        <v>1</v>
      </c>
      <c r="Y1117" s="360" t="n">
        <v>0</v>
      </c>
      <c r="Z1117" s="360" t="n"/>
      <c r="AA1117" s="360" t="n"/>
      <c r="AB1117" s="360" t="n"/>
    </row>
    <row r="1118">
      <c r="A1118" s="360" t="n">
        <v>50</v>
      </c>
      <c r="B1118" s="360" t="n">
        <v>0</v>
      </c>
      <c r="C1118" s="360" t="n">
        <v>0</v>
      </c>
      <c r="D1118" s="360" t="n">
        <v>1</v>
      </c>
      <c r="E1118" s="360" t="n">
        <v>230</v>
      </c>
      <c r="F1118" s="360">
        <f>ROUND(Source!BA1098,O1118)</f>
        <v/>
      </c>
      <c r="G1118" s="360" t="inlineStr">
        <is>
          <t>ПрочиеЗатр</t>
        </is>
      </c>
      <c r="H1118" s="360" t="inlineStr">
        <is>
          <t>Прочие затраты по ТСН-2001.16</t>
        </is>
      </c>
      <c r="I1118" s="360" t="n"/>
      <c r="J1118" s="360" t="n"/>
      <c r="K1118" s="360" t="n">
        <v>230</v>
      </c>
      <c r="L1118" s="360" t="n">
        <v>19</v>
      </c>
      <c r="M1118" s="360" t="n">
        <v>3</v>
      </c>
      <c r="N1118" s="360" t="inlineStr"/>
      <c r="O1118" s="360" t="n">
        <v>0</v>
      </c>
      <c r="P1118" s="360" t="n"/>
      <c r="Q1118" s="360" t="n"/>
      <c r="R1118" s="360" t="n"/>
      <c r="S1118" s="360" t="n"/>
      <c r="T1118" s="360" t="n"/>
      <c r="U1118" s="360" t="n"/>
      <c r="V1118" s="360" t="n"/>
      <c r="W1118" s="360" t="n">
        <v>0</v>
      </c>
      <c r="X1118" s="360" t="n">
        <v>1</v>
      </c>
      <c r="Y1118" s="360" t="n">
        <v>0</v>
      </c>
      <c r="Z1118" s="360" t="n"/>
      <c r="AA1118" s="360" t="n"/>
      <c r="AB1118" s="360" t="n"/>
    </row>
    <row r="1119">
      <c r="A1119" s="360" t="n">
        <v>50</v>
      </c>
      <c r="B1119" s="360" t="n">
        <v>0</v>
      </c>
      <c r="C1119" s="360" t="n">
        <v>0</v>
      </c>
      <c r="D1119" s="360" t="n">
        <v>1</v>
      </c>
      <c r="E1119" s="360" t="n">
        <v>206</v>
      </c>
      <c r="F1119" s="360">
        <f>ROUND(Source!T1098,O1119)</f>
        <v/>
      </c>
      <c r="G1119" s="360" t="inlineStr">
        <is>
          <t>ВозврМат</t>
        </is>
      </c>
      <c r="H1119" s="360" t="inlineStr">
        <is>
          <t>Возврат материалов</t>
        </is>
      </c>
      <c r="I1119" s="360" t="n"/>
      <c r="J1119" s="360" t="n"/>
      <c r="K1119" s="360" t="n">
        <v>206</v>
      </c>
      <c r="L1119" s="360" t="n">
        <v>20</v>
      </c>
      <c r="M1119" s="360" t="n">
        <v>3</v>
      </c>
      <c r="N1119" s="360" t="inlineStr"/>
      <c r="O1119" s="360" t="n">
        <v>0</v>
      </c>
      <c r="P1119" s="360" t="n"/>
      <c r="Q1119" s="360" t="n"/>
      <c r="R1119" s="360" t="n"/>
      <c r="S1119" s="360" t="n"/>
      <c r="T1119" s="360" t="n"/>
      <c r="U1119" s="360" t="n"/>
      <c r="V1119" s="360" t="n"/>
      <c r="W1119" s="360" t="n">
        <v>0</v>
      </c>
      <c r="X1119" s="360" t="n">
        <v>1</v>
      </c>
      <c r="Y1119" s="360" t="n">
        <v>0</v>
      </c>
      <c r="Z1119" s="360" t="n"/>
      <c r="AA1119" s="360" t="n"/>
      <c r="AB1119" s="360" t="n"/>
    </row>
    <row r="1120">
      <c r="A1120" s="360" t="n">
        <v>50</v>
      </c>
      <c r="B1120" s="360" t="n">
        <v>0</v>
      </c>
      <c r="C1120" s="360" t="n">
        <v>0</v>
      </c>
      <c r="D1120" s="360" t="n">
        <v>1</v>
      </c>
      <c r="E1120" s="360" t="n">
        <v>207</v>
      </c>
      <c r="F1120" s="360">
        <f>ROUND(Source!U1098,O1120)</f>
        <v/>
      </c>
      <c r="G1120" s="360" t="inlineStr">
        <is>
          <t>ТрудСтр</t>
        </is>
      </c>
      <c r="H1120" s="360" t="inlineStr">
        <is>
          <t>Трудозатраты строителей</t>
        </is>
      </c>
      <c r="I1120" s="360" t="n"/>
      <c r="J1120" s="360" t="n"/>
      <c r="K1120" s="360" t="n">
        <v>207</v>
      </c>
      <c r="L1120" s="360" t="n">
        <v>21</v>
      </c>
      <c r="M1120" s="360" t="n">
        <v>3</v>
      </c>
      <c r="N1120" s="360" t="inlineStr"/>
      <c r="O1120" s="360" t="n">
        <v>7</v>
      </c>
      <c r="P1120" s="360" t="n"/>
      <c r="Q1120" s="360" t="n"/>
      <c r="R1120" s="360" t="n"/>
      <c r="S1120" s="360" t="n"/>
      <c r="T1120" s="360" t="n"/>
      <c r="U1120" s="360" t="n"/>
      <c r="V1120" s="360" t="n"/>
      <c r="W1120" s="360" t="n">
        <v>0</v>
      </c>
      <c r="X1120" s="360" t="n">
        <v>1</v>
      </c>
      <c r="Y1120" s="360" t="n">
        <v>0</v>
      </c>
      <c r="Z1120" s="360" t="n"/>
      <c r="AA1120" s="360" t="n"/>
      <c r="AB1120" s="360" t="n"/>
    </row>
    <row r="1121">
      <c r="A1121" s="360" t="n">
        <v>50</v>
      </c>
      <c r="B1121" s="360" t="n">
        <v>0</v>
      </c>
      <c r="C1121" s="360" t="n">
        <v>0</v>
      </c>
      <c r="D1121" s="360" t="n">
        <v>1</v>
      </c>
      <c r="E1121" s="360" t="n">
        <v>208</v>
      </c>
      <c r="F1121" s="360">
        <f>ROUND(Source!V1098,O1121)</f>
        <v/>
      </c>
      <c r="G1121" s="360" t="inlineStr">
        <is>
          <t>ТрудМаш</t>
        </is>
      </c>
      <c r="H1121" s="360" t="inlineStr">
        <is>
          <t>Трудозатраты машинистов</t>
        </is>
      </c>
      <c r="I1121" s="360" t="n"/>
      <c r="J1121" s="360" t="n"/>
      <c r="K1121" s="360" t="n">
        <v>208</v>
      </c>
      <c r="L1121" s="360" t="n">
        <v>22</v>
      </c>
      <c r="M1121" s="360" t="n">
        <v>3</v>
      </c>
      <c r="N1121" s="360" t="inlineStr"/>
      <c r="O1121" s="360" t="n">
        <v>7</v>
      </c>
      <c r="P1121" s="360" t="n"/>
      <c r="Q1121" s="360" t="n"/>
      <c r="R1121" s="360" t="n"/>
      <c r="S1121" s="360" t="n"/>
      <c r="T1121" s="360" t="n"/>
      <c r="U1121" s="360" t="n"/>
      <c r="V1121" s="360" t="n"/>
      <c r="W1121" s="360" t="n">
        <v>0</v>
      </c>
      <c r="X1121" s="360" t="n">
        <v>1</v>
      </c>
      <c r="Y1121" s="360" t="n">
        <v>0</v>
      </c>
      <c r="Z1121" s="360" t="n"/>
      <c r="AA1121" s="360" t="n"/>
      <c r="AB1121" s="360" t="n"/>
    </row>
    <row r="1122">
      <c r="A1122" s="360" t="n">
        <v>50</v>
      </c>
      <c r="B1122" s="360" t="n">
        <v>0</v>
      </c>
      <c r="C1122" s="360" t="n">
        <v>0</v>
      </c>
      <c r="D1122" s="360" t="n">
        <v>1</v>
      </c>
      <c r="E1122" s="360" t="n">
        <v>209</v>
      </c>
      <c r="F1122" s="360">
        <f>ROUND(Source!W1098,O1122)</f>
        <v/>
      </c>
      <c r="G1122" s="360" t="inlineStr">
        <is>
          <t>ТранспМат</t>
        </is>
      </c>
      <c r="H1122" s="360" t="inlineStr">
        <is>
          <t>Транспорт материалов</t>
        </is>
      </c>
      <c r="I1122" s="360" t="n"/>
      <c r="J1122" s="360" t="n"/>
      <c r="K1122" s="360" t="n">
        <v>209</v>
      </c>
      <c r="L1122" s="360" t="n">
        <v>23</v>
      </c>
      <c r="M1122" s="360" t="n">
        <v>3</v>
      </c>
      <c r="N1122" s="360" t="inlineStr"/>
      <c r="O1122" s="360" t="n">
        <v>0</v>
      </c>
      <c r="P1122" s="360" t="n"/>
      <c r="Q1122" s="360" t="n"/>
      <c r="R1122" s="360" t="n"/>
      <c r="S1122" s="360" t="n"/>
      <c r="T1122" s="360" t="n"/>
      <c r="U1122" s="360" t="n"/>
      <c r="V1122" s="360" t="n"/>
      <c r="W1122" s="360" t="n">
        <v>0</v>
      </c>
      <c r="X1122" s="360" t="n">
        <v>1</v>
      </c>
      <c r="Y1122" s="360" t="n">
        <v>0</v>
      </c>
      <c r="Z1122" s="360" t="n"/>
      <c r="AA1122" s="360" t="n"/>
      <c r="AB1122" s="360" t="n"/>
    </row>
    <row r="1123">
      <c r="A1123" s="360" t="n">
        <v>50</v>
      </c>
      <c r="B1123" s="360" t="n">
        <v>0</v>
      </c>
      <c r="C1123" s="360" t="n">
        <v>0</v>
      </c>
      <c r="D1123" s="360" t="n">
        <v>1</v>
      </c>
      <c r="E1123" s="360" t="n">
        <v>233</v>
      </c>
      <c r="F1123" s="360">
        <f>ROUND(Source!BD1098,O1123)</f>
        <v/>
      </c>
      <c r="G1123" s="360" t="inlineStr">
        <is>
          <t>Перевозка</t>
        </is>
      </c>
      <c r="H1123" s="360" t="inlineStr">
        <is>
          <t>Перевозка грузов</t>
        </is>
      </c>
      <c r="I1123" s="360" t="n"/>
      <c r="J1123" s="360" t="n"/>
      <c r="K1123" s="360" t="n">
        <v>233</v>
      </c>
      <c r="L1123" s="360" t="n">
        <v>24</v>
      </c>
      <c r="M1123" s="360" t="n">
        <v>3</v>
      </c>
      <c r="N1123" s="360" t="inlineStr"/>
      <c r="O1123" s="360" t="n">
        <v>0</v>
      </c>
      <c r="P1123" s="360" t="n"/>
      <c r="Q1123" s="360" t="n"/>
      <c r="R1123" s="360" t="n"/>
      <c r="S1123" s="360" t="n"/>
      <c r="T1123" s="360" t="n"/>
      <c r="U1123" s="360" t="n"/>
      <c r="V1123" s="360" t="n"/>
      <c r="W1123" s="360" t="n">
        <v>0</v>
      </c>
      <c r="X1123" s="360" t="n">
        <v>1</v>
      </c>
      <c r="Y1123" s="360" t="n">
        <v>0</v>
      </c>
      <c r="Z1123" s="360" t="n"/>
      <c r="AA1123" s="360" t="n"/>
      <c r="AB1123" s="360" t="n"/>
    </row>
    <row r="1124">
      <c r="A1124" s="360" t="n">
        <v>50</v>
      </c>
      <c r="B1124" s="360" t="n">
        <v>0</v>
      </c>
      <c r="C1124" s="360" t="n">
        <v>0</v>
      </c>
      <c r="D1124" s="360" t="n">
        <v>1</v>
      </c>
      <c r="E1124" s="360" t="n">
        <v>210</v>
      </c>
      <c r="F1124" s="360">
        <f>ROUND(Source!X1098,O1124)</f>
        <v/>
      </c>
      <c r="G1124" s="360" t="inlineStr">
        <is>
          <t>НР</t>
        </is>
      </c>
      <c r="H1124" s="360" t="inlineStr">
        <is>
          <t>Накладные расходы</t>
        </is>
      </c>
      <c r="I1124" s="360" t="n"/>
      <c r="J1124" s="360" t="n"/>
      <c r="K1124" s="360" t="n">
        <v>210</v>
      </c>
      <c r="L1124" s="360" t="n">
        <v>25</v>
      </c>
      <c r="M1124" s="360" t="n">
        <v>3</v>
      </c>
      <c r="N1124" s="360" t="inlineStr"/>
      <c r="O1124" s="360" t="n">
        <v>0</v>
      </c>
      <c r="P1124" s="360" t="n"/>
      <c r="Q1124" s="360" t="n"/>
      <c r="R1124" s="360" t="n"/>
      <c r="S1124" s="360" t="n"/>
      <c r="T1124" s="360" t="n"/>
      <c r="U1124" s="360" t="n"/>
      <c r="V1124" s="360" t="n"/>
      <c r="W1124" s="360" t="n">
        <v>0</v>
      </c>
      <c r="X1124" s="360" t="n">
        <v>1</v>
      </c>
      <c r="Y1124" s="360" t="n">
        <v>0</v>
      </c>
      <c r="Z1124" s="360" t="n"/>
      <c r="AA1124" s="360" t="n"/>
      <c r="AB1124" s="360" t="n"/>
    </row>
    <row r="1125">
      <c r="A1125" s="360" t="n">
        <v>50</v>
      </c>
      <c r="B1125" s="360" t="n">
        <v>0</v>
      </c>
      <c r="C1125" s="360" t="n">
        <v>0</v>
      </c>
      <c r="D1125" s="360" t="n">
        <v>1</v>
      </c>
      <c r="E1125" s="360" t="n">
        <v>211</v>
      </c>
      <c r="F1125" s="360">
        <f>ROUND(Source!Y1098,O1125)</f>
        <v/>
      </c>
      <c r="G1125" s="360" t="inlineStr">
        <is>
          <t>СмПриб</t>
        </is>
      </c>
      <c r="H1125" s="360" t="inlineStr">
        <is>
          <t>Сметная прибыль</t>
        </is>
      </c>
      <c r="I1125" s="360" t="n"/>
      <c r="J1125" s="360" t="n"/>
      <c r="K1125" s="360" t="n">
        <v>211</v>
      </c>
      <c r="L1125" s="360" t="n">
        <v>26</v>
      </c>
      <c r="M1125" s="360" t="n">
        <v>3</v>
      </c>
      <c r="N1125" s="360" t="inlineStr"/>
      <c r="O1125" s="360" t="n">
        <v>0</v>
      </c>
      <c r="P1125" s="360" t="n"/>
      <c r="Q1125" s="360" t="n"/>
      <c r="R1125" s="360" t="n"/>
      <c r="S1125" s="360" t="n"/>
      <c r="T1125" s="360" t="n"/>
      <c r="U1125" s="360" t="n"/>
      <c r="V1125" s="360" t="n"/>
      <c r="W1125" s="360" t="n">
        <v>0</v>
      </c>
      <c r="X1125" s="360" t="n">
        <v>1</v>
      </c>
      <c r="Y1125" s="360" t="n">
        <v>0</v>
      </c>
      <c r="Z1125" s="360" t="n"/>
      <c r="AA1125" s="360" t="n"/>
      <c r="AB1125" s="360" t="n"/>
    </row>
    <row r="1126">
      <c r="A1126" s="360" t="n">
        <v>50</v>
      </c>
      <c r="B1126" s="360" t="n">
        <v>0</v>
      </c>
      <c r="C1126" s="360" t="n">
        <v>0</v>
      </c>
      <c r="D1126" s="360" t="n">
        <v>1</v>
      </c>
      <c r="E1126" s="360" t="n">
        <v>224</v>
      </c>
      <c r="F1126" s="360">
        <f>ROUND(Source!AR1098,O1126)</f>
        <v/>
      </c>
      <c r="G1126" s="360" t="inlineStr">
        <is>
          <t>Всего</t>
        </is>
      </c>
      <c r="H1126" s="360" t="inlineStr">
        <is>
          <t>Всего с НР и СП</t>
        </is>
      </c>
      <c r="I1126" s="360" t="n"/>
      <c r="J1126" s="360" t="n"/>
      <c r="K1126" s="360" t="n">
        <v>224</v>
      </c>
      <c r="L1126" s="360" t="n">
        <v>27</v>
      </c>
      <c r="M1126" s="360" t="n">
        <v>3</v>
      </c>
      <c r="N1126" s="360" t="inlineStr"/>
      <c r="O1126" s="360" t="n">
        <v>0</v>
      </c>
      <c r="P1126" s="360" t="n"/>
      <c r="Q1126" s="360" t="n"/>
      <c r="R1126" s="360" t="n"/>
      <c r="S1126" s="360" t="n"/>
      <c r="T1126" s="360" t="n"/>
      <c r="U1126" s="360" t="n"/>
      <c r="V1126" s="360" t="n"/>
      <c r="W1126" s="360" t="n">
        <v>0</v>
      </c>
      <c r="X1126" s="360" t="n">
        <v>1</v>
      </c>
      <c r="Y1126" s="360" t="n">
        <v>0</v>
      </c>
      <c r="Z1126" s="360" t="n"/>
      <c r="AA1126" s="360" t="n"/>
      <c r="AB1126" s="360" t="n"/>
    </row>
    <row r="1127">
      <c r="A1127" s="360" t="n">
        <v>50</v>
      </c>
      <c r="B1127" s="360" t="n">
        <v>0</v>
      </c>
      <c r="C1127" s="360" t="n">
        <v>0</v>
      </c>
      <c r="D1127" s="360" t="n">
        <v>2</v>
      </c>
      <c r="E1127" s="360" t="n">
        <v>0</v>
      </c>
      <c r="F1127" s="360">
        <f>ROUND(F1126,O1127)</f>
        <v/>
      </c>
      <c r="G1127" s="360" t="inlineStr">
        <is>
          <t>и1</t>
        </is>
      </c>
      <c r="H1127" s="360" t="inlineStr">
        <is>
          <t>Итого</t>
        </is>
      </c>
      <c r="I1127" s="360" t="n"/>
      <c r="J1127" s="360" t="n"/>
      <c r="K1127" s="360" t="n">
        <v>212</v>
      </c>
      <c r="L1127" s="360" t="n">
        <v>28</v>
      </c>
      <c r="M1127" s="360" t="n">
        <v>0</v>
      </c>
      <c r="N1127" s="360" t="inlineStr"/>
      <c r="O1127" s="360" t="n">
        <v>0</v>
      </c>
      <c r="P1127" s="360" t="n"/>
      <c r="Q1127" s="360" t="n"/>
      <c r="R1127" s="360" t="n"/>
      <c r="S1127" s="360" t="n"/>
      <c r="T1127" s="360" t="n"/>
      <c r="U1127" s="360" t="n"/>
      <c r="V1127" s="360" t="n"/>
      <c r="W1127" s="360" t="n">
        <v>0</v>
      </c>
      <c r="X1127" s="360" t="n">
        <v>1</v>
      </c>
      <c r="Y1127" s="360" t="n">
        <v>0</v>
      </c>
      <c r="Z1127" s="360" t="n"/>
      <c r="AA1127" s="360" t="n"/>
      <c r="AB1127" s="360" t="n"/>
    </row>
    <row r="1128">
      <c r="A1128" s="360" t="n">
        <v>50</v>
      </c>
      <c r="B1128" s="360" t="n">
        <v>0</v>
      </c>
      <c r="C1128" s="360" t="n">
        <v>0</v>
      </c>
      <c r="D1128" s="360" t="n">
        <v>2</v>
      </c>
      <c r="E1128" s="360" t="n">
        <v>0</v>
      </c>
      <c r="F1128" s="360">
        <f>ROUND(F1127*0.22,O1128)</f>
        <v/>
      </c>
      <c r="G1128" s="360" t="inlineStr">
        <is>
          <t>и2</t>
        </is>
      </c>
      <c r="H1128" s="360" t="inlineStr">
        <is>
          <t>НДС 22%</t>
        </is>
      </c>
      <c r="I1128" s="360" t="n"/>
      <c r="J1128" s="360" t="n"/>
      <c r="K1128" s="360" t="n">
        <v>212</v>
      </c>
      <c r="L1128" s="360" t="n">
        <v>29</v>
      </c>
      <c r="M1128" s="360" t="n">
        <v>0</v>
      </c>
      <c r="N1128" s="360" t="inlineStr"/>
      <c r="O1128" s="360" t="n">
        <v>0</v>
      </c>
      <c r="P1128" s="360" t="n"/>
      <c r="Q1128" s="360" t="n"/>
      <c r="R1128" s="360" t="n"/>
      <c r="S1128" s="360" t="n"/>
      <c r="T1128" s="360" t="n"/>
      <c r="U1128" s="360" t="n"/>
      <c r="V1128" s="360" t="n"/>
      <c r="W1128" s="360" t="n">
        <v>0</v>
      </c>
      <c r="X1128" s="360" t="n">
        <v>1</v>
      </c>
      <c r="Y1128" s="360" t="n">
        <v>0</v>
      </c>
      <c r="Z1128" s="360" t="n"/>
      <c r="AA1128" s="360" t="n"/>
      <c r="AB1128" s="360" t="n"/>
    </row>
    <row r="1129">
      <c r="A1129" s="360" t="n">
        <v>50</v>
      </c>
      <c r="B1129" s="360" t="n">
        <v>0</v>
      </c>
      <c r="C1129" s="360" t="n">
        <v>0</v>
      </c>
      <c r="D1129" s="360" t="n">
        <v>2</v>
      </c>
      <c r="E1129" s="360" t="n">
        <v>213</v>
      </c>
      <c r="F1129" s="360">
        <f>ROUND(F1127+F1128,O1129)</f>
        <v/>
      </c>
      <c r="G1129" s="360" t="inlineStr">
        <is>
          <t>и3</t>
        </is>
      </c>
      <c r="H1129" s="360" t="inlineStr">
        <is>
          <t>Всего</t>
        </is>
      </c>
      <c r="I1129" s="360" t="n"/>
      <c r="J1129" s="360" t="n"/>
      <c r="K1129" s="360" t="n">
        <v>212</v>
      </c>
      <c r="L1129" s="360" t="n">
        <v>30</v>
      </c>
      <c r="M1129" s="360" t="n">
        <v>0</v>
      </c>
      <c r="N1129" s="360" t="inlineStr"/>
      <c r="O1129" s="360" t="n">
        <v>0</v>
      </c>
      <c r="P1129" s="360" t="n"/>
      <c r="Q1129" s="360" t="n"/>
      <c r="R1129" s="360" t="n"/>
      <c r="S1129" s="360" t="n"/>
      <c r="T1129" s="360" t="n"/>
      <c r="U1129" s="360" t="n"/>
      <c r="V1129" s="360" t="n"/>
      <c r="W1129" s="360" t="n">
        <v>0</v>
      </c>
      <c r="X1129" s="360" t="n">
        <v>1</v>
      </c>
      <c r="Y1129" s="360" t="n">
        <v>0</v>
      </c>
      <c r="Z1129" s="360" t="n"/>
      <c r="AA1129" s="360" t="n"/>
      <c r="AB1129" s="360" t="n"/>
    </row>
    <row r="1130"/>
    <row r="1131">
      <c r="A1131" s="356" t="n">
        <v>3</v>
      </c>
      <c r="B1131" s="356" t="n">
        <v>0</v>
      </c>
      <c r="C1131" s="356" t="n"/>
      <c r="D1131" s="356">
        <f>ROW(A1139)</f>
        <v/>
      </c>
      <c r="E1131" s="356" t="n"/>
      <c r="F1131" s="356" t="inlineStr">
        <is>
          <t>Новая локальная смета</t>
        </is>
      </c>
      <c r="G1131" s="356" t="inlineStr">
        <is>
          <t>Центральная,д.64</t>
        </is>
      </c>
      <c r="H1131" s="356" t="inlineStr"/>
      <c r="I1131" s="356" t="n">
        <v>0</v>
      </c>
      <c r="J1131" s="356" t="inlineStr"/>
      <c r="K1131" s="356" t="n">
        <v>-1</v>
      </c>
      <c r="L1131" s="356" t="inlineStr">
        <is>
          <t>Новая локальная смета</t>
        </is>
      </c>
      <c r="M1131" s="356" t="inlineStr"/>
      <c r="N1131" s="356" t="n"/>
      <c r="O1131" s="356" t="n"/>
      <c r="P1131" s="356" t="n"/>
      <c r="Q1131" s="356" t="n"/>
      <c r="R1131" s="356" t="n"/>
      <c r="S1131" s="356" t="n">
        <v>0</v>
      </c>
      <c r="T1131" s="356" t="n"/>
      <c r="U1131" s="356" t="inlineStr"/>
      <c r="V1131" s="356" t="n">
        <v>0</v>
      </c>
      <c r="W1131" s="356" t="n"/>
      <c r="X1131" s="356" t="n"/>
      <c r="Y1131" s="356" t="n"/>
      <c r="Z1131" s="356" t="n"/>
      <c r="AA1131" s="356" t="n"/>
      <c r="AB1131" s="356" t="inlineStr"/>
      <c r="AC1131" s="356" t="inlineStr"/>
      <c r="AD1131" s="356" t="inlineStr"/>
      <c r="AE1131" s="356" t="inlineStr"/>
      <c r="AF1131" s="356" t="inlineStr"/>
      <c r="AG1131" s="356" t="inlineStr"/>
      <c r="AH1131" s="356" t="n"/>
      <c r="AI1131" s="356" t="n"/>
      <c r="AJ1131" s="356" t="n"/>
      <c r="AK1131" s="356" t="n"/>
      <c r="AL1131" s="356" t="n"/>
      <c r="AM1131" s="356" t="n"/>
      <c r="AN1131" s="356" t="n"/>
      <c r="AO1131" s="356" t="n"/>
      <c r="AP1131" s="356" t="inlineStr"/>
      <c r="AQ1131" s="356" t="inlineStr"/>
      <c r="AR1131" s="356" t="inlineStr"/>
      <c r="AS1131" s="356" t="n"/>
      <c r="AT1131" s="356" t="n"/>
      <c r="AU1131" s="356" t="n"/>
      <c r="AV1131" s="356" t="n"/>
      <c r="AW1131" s="356" t="n"/>
      <c r="AX1131" s="356" t="n"/>
      <c r="AY1131" s="356" t="n"/>
      <c r="AZ1131" s="356" t="inlineStr"/>
      <c r="BA1131" s="356" t="n"/>
      <c r="BB1131" s="356" t="inlineStr"/>
      <c r="BC1131" s="356" t="inlineStr"/>
      <c r="BD1131" s="356" t="inlineStr"/>
      <c r="BE1131" s="356" t="inlineStr"/>
      <c r="BF1131" s="356" t="inlineStr"/>
      <c r="BG1131" s="356" t="inlineStr"/>
      <c r="BH1131" s="356" t="inlineStr"/>
      <c r="BI1131" s="356" t="inlineStr"/>
      <c r="BJ1131" s="356" t="inlineStr"/>
      <c r="BK1131" s="356" t="inlineStr"/>
      <c r="BL1131" s="356" t="inlineStr"/>
      <c r="BM1131" s="356" t="inlineStr"/>
      <c r="BN1131" s="356" t="inlineStr"/>
      <c r="BO1131" s="356" t="inlineStr"/>
      <c r="BP1131" s="356" t="inlineStr"/>
      <c r="BQ1131" s="356" t="n"/>
      <c r="BR1131" s="356" t="n"/>
      <c r="BS1131" s="356" t="n"/>
      <c r="BT1131" s="356" t="n"/>
      <c r="BU1131" s="356" t="n"/>
      <c r="BV1131" s="356" t="n"/>
      <c r="BW1131" s="356" t="n"/>
      <c r="BX1131" s="356" t="n">
        <v>0</v>
      </c>
      <c r="BY1131" s="356" t="n"/>
      <c r="BZ1131" s="356" t="n"/>
      <c r="CA1131" s="356" t="n"/>
      <c r="CB1131" s="356" t="n"/>
      <c r="CC1131" s="356" t="n"/>
      <c r="CD1131" s="356" t="n"/>
      <c r="CE1131" s="356" t="n"/>
      <c r="CF1131" s="356" t="n">
        <v>0</v>
      </c>
      <c r="CG1131" s="356" t="n">
        <v>0</v>
      </c>
      <c r="CH1131" s="356" t="n"/>
      <c r="CI1131" s="356" t="inlineStr"/>
      <c r="CJ1131" s="356" t="inlineStr"/>
      <c r="CK1131" t="inlineStr"/>
      <c r="CL1131" t="inlineStr"/>
      <c r="CM1131" t="inlineStr"/>
      <c r="CN1131" t="inlineStr"/>
      <c r="CO1131" t="inlineStr"/>
      <c r="CP1131" t="inlineStr"/>
      <c r="CQ1131" t="inlineStr"/>
    </row>
    <row r="1132"/>
    <row r="1133">
      <c r="A1133" s="358" t="n">
        <v>52</v>
      </c>
      <c r="B1133" s="358">
        <f>B1139</f>
        <v/>
      </c>
      <c r="C1133" s="358">
        <f>C1139</f>
        <v/>
      </c>
      <c r="D1133" s="358">
        <f>D1139</f>
        <v/>
      </c>
      <c r="E1133" s="358">
        <f>E1139</f>
        <v/>
      </c>
      <c r="F1133" s="358">
        <f>F1139</f>
        <v/>
      </c>
      <c r="G1133" s="358">
        <f>G1139</f>
        <v/>
      </c>
      <c r="H1133" s="358" t="n"/>
      <c r="I1133" s="358" t="n"/>
      <c r="J1133" s="358" t="n"/>
      <c r="K1133" s="358" t="n"/>
      <c r="L1133" s="358" t="n"/>
      <c r="M1133" s="358" t="n"/>
      <c r="N1133" s="358" t="n"/>
      <c r="O1133" s="358">
        <f>O1139</f>
        <v/>
      </c>
      <c r="P1133" s="358">
        <f>P1139</f>
        <v/>
      </c>
      <c r="Q1133" s="358">
        <f>Q1139</f>
        <v/>
      </c>
      <c r="R1133" s="358">
        <f>R1139</f>
        <v/>
      </c>
      <c r="S1133" s="358">
        <f>S1139</f>
        <v/>
      </c>
      <c r="T1133" s="358">
        <f>T1139</f>
        <v/>
      </c>
      <c r="U1133" s="358">
        <f>U1139</f>
        <v/>
      </c>
      <c r="V1133" s="358">
        <f>V1139</f>
        <v/>
      </c>
      <c r="W1133" s="358">
        <f>W1139</f>
        <v/>
      </c>
      <c r="X1133" s="358">
        <f>X1139</f>
        <v/>
      </c>
      <c r="Y1133" s="358">
        <f>Y1139</f>
        <v/>
      </c>
      <c r="Z1133" s="358">
        <f>Z1139</f>
        <v/>
      </c>
      <c r="AA1133" s="358">
        <f>AA1139</f>
        <v/>
      </c>
      <c r="AB1133" s="358">
        <f>AB1139</f>
        <v/>
      </c>
      <c r="AC1133" s="358">
        <f>AC1139</f>
        <v/>
      </c>
      <c r="AD1133" s="358">
        <f>AD1139</f>
        <v/>
      </c>
      <c r="AE1133" s="358">
        <f>AE1139</f>
        <v/>
      </c>
      <c r="AF1133" s="358">
        <f>AF1139</f>
        <v/>
      </c>
      <c r="AG1133" s="358">
        <f>AG1139</f>
        <v/>
      </c>
      <c r="AH1133" s="358">
        <f>AH1139</f>
        <v/>
      </c>
      <c r="AI1133" s="358">
        <f>AI1139</f>
        <v/>
      </c>
      <c r="AJ1133" s="358">
        <f>AJ1139</f>
        <v/>
      </c>
      <c r="AK1133" s="358">
        <f>AK1139</f>
        <v/>
      </c>
      <c r="AL1133" s="358">
        <f>AL1139</f>
        <v/>
      </c>
      <c r="AM1133" s="358">
        <f>AM1139</f>
        <v/>
      </c>
      <c r="AN1133" s="358">
        <f>AN1139</f>
        <v/>
      </c>
      <c r="AO1133" s="358">
        <f>AO1139</f>
        <v/>
      </c>
      <c r="AP1133" s="358">
        <f>AP1139</f>
        <v/>
      </c>
      <c r="AQ1133" s="358">
        <f>AQ1139</f>
        <v/>
      </c>
      <c r="AR1133" s="358">
        <f>AR1139</f>
        <v/>
      </c>
      <c r="AS1133" s="358">
        <f>AS1139</f>
        <v/>
      </c>
      <c r="AT1133" s="358">
        <f>AT1139</f>
        <v/>
      </c>
      <c r="AU1133" s="358">
        <f>AU1139</f>
        <v/>
      </c>
      <c r="AV1133" s="358">
        <f>AV1139</f>
        <v/>
      </c>
      <c r="AW1133" s="358">
        <f>AW1139</f>
        <v/>
      </c>
      <c r="AX1133" s="358">
        <f>AX1139</f>
        <v/>
      </c>
      <c r="AY1133" s="358">
        <f>AY1139</f>
        <v/>
      </c>
      <c r="AZ1133" s="358">
        <f>AZ1139</f>
        <v/>
      </c>
      <c r="BA1133" s="358">
        <f>BA1139</f>
        <v/>
      </c>
      <c r="BB1133" s="358">
        <f>BB1139</f>
        <v/>
      </c>
      <c r="BC1133" s="358">
        <f>BC1139</f>
        <v/>
      </c>
      <c r="BD1133" s="358">
        <f>BD1139</f>
        <v/>
      </c>
      <c r="BE1133" s="358">
        <f>BE1139</f>
        <v/>
      </c>
      <c r="BF1133" s="358">
        <f>BF1139</f>
        <v/>
      </c>
      <c r="BG1133" s="358">
        <f>BG1139</f>
        <v/>
      </c>
      <c r="BH1133" s="358">
        <f>BH1139</f>
        <v/>
      </c>
      <c r="BI1133" s="358">
        <f>BI1139</f>
        <v/>
      </c>
      <c r="BJ1133" s="358">
        <f>BJ1139</f>
        <v/>
      </c>
      <c r="BK1133" s="358">
        <f>BK1139</f>
        <v/>
      </c>
      <c r="BL1133" s="358">
        <f>BL1139</f>
        <v/>
      </c>
      <c r="BM1133" s="358">
        <f>BM1139</f>
        <v/>
      </c>
      <c r="BN1133" s="358">
        <f>BN1139</f>
        <v/>
      </c>
      <c r="BO1133" s="358">
        <f>BO1139</f>
        <v/>
      </c>
      <c r="BP1133" s="358">
        <f>BP1139</f>
        <v/>
      </c>
      <c r="BQ1133" s="358">
        <f>BQ1139</f>
        <v/>
      </c>
      <c r="BR1133" s="358">
        <f>BR1139</f>
        <v/>
      </c>
      <c r="BS1133" s="358">
        <f>BS1139</f>
        <v/>
      </c>
      <c r="BT1133" s="358">
        <f>BT1139</f>
        <v/>
      </c>
      <c r="BU1133" s="358">
        <f>BU1139</f>
        <v/>
      </c>
      <c r="BV1133" s="358">
        <f>BV1139</f>
        <v/>
      </c>
      <c r="BW1133" s="358">
        <f>BW1139</f>
        <v/>
      </c>
      <c r="BX1133" s="358">
        <f>BX1139</f>
        <v/>
      </c>
      <c r="BY1133" s="358">
        <f>BY1139</f>
        <v/>
      </c>
      <c r="BZ1133" s="358">
        <f>BZ1139</f>
        <v/>
      </c>
      <c r="CA1133" s="358">
        <f>CA1139</f>
        <v/>
      </c>
      <c r="CB1133" s="358">
        <f>CB1139</f>
        <v/>
      </c>
      <c r="CC1133" s="358">
        <f>CC1139</f>
        <v/>
      </c>
      <c r="CD1133" s="358">
        <f>CD1139</f>
        <v/>
      </c>
      <c r="CE1133" s="358">
        <f>CE1139</f>
        <v/>
      </c>
      <c r="CF1133" s="358">
        <f>CF1139</f>
        <v/>
      </c>
      <c r="CG1133" s="358">
        <f>CG1139</f>
        <v/>
      </c>
      <c r="CH1133" s="358">
        <f>CH1139</f>
        <v/>
      </c>
      <c r="CI1133" s="358">
        <f>CI1139</f>
        <v/>
      </c>
      <c r="CJ1133" s="358">
        <f>CJ1139</f>
        <v/>
      </c>
      <c r="CK1133" s="358">
        <f>CK1139</f>
        <v/>
      </c>
      <c r="CL1133" s="358">
        <f>CL1139</f>
        <v/>
      </c>
      <c r="CM1133" s="358">
        <f>CM1139</f>
        <v/>
      </c>
      <c r="CN1133" s="358">
        <f>CN1139</f>
        <v/>
      </c>
      <c r="CO1133" s="358">
        <f>CO1139</f>
        <v/>
      </c>
      <c r="CP1133" s="358">
        <f>CP1139</f>
        <v/>
      </c>
      <c r="CQ1133" s="358">
        <f>CQ1139</f>
        <v/>
      </c>
      <c r="CR1133" s="358">
        <f>CR1139</f>
        <v/>
      </c>
      <c r="CS1133" s="358">
        <f>CS1139</f>
        <v/>
      </c>
      <c r="CT1133" s="358">
        <f>CT1139</f>
        <v/>
      </c>
      <c r="CU1133" s="358">
        <f>CU1139</f>
        <v/>
      </c>
      <c r="CV1133" s="358">
        <f>CV1139</f>
        <v/>
      </c>
      <c r="CW1133" s="358">
        <f>CW1139</f>
        <v/>
      </c>
      <c r="CX1133" s="358">
        <f>CX1139</f>
        <v/>
      </c>
      <c r="CY1133" s="358">
        <f>CY1139</f>
        <v/>
      </c>
      <c r="CZ1133" s="358">
        <f>CZ1139</f>
        <v/>
      </c>
      <c r="DA1133" s="358">
        <f>DA1139</f>
        <v/>
      </c>
      <c r="DB1133" s="358">
        <f>DB1139</f>
        <v/>
      </c>
      <c r="DC1133" s="358">
        <f>DC1139</f>
        <v/>
      </c>
      <c r="DD1133" s="358">
        <f>DD1139</f>
        <v/>
      </c>
      <c r="DE1133" s="358">
        <f>DE1139</f>
        <v/>
      </c>
      <c r="DF1133" s="358">
        <f>DF1139</f>
        <v/>
      </c>
      <c r="DG1133" s="359">
        <f>DG1139</f>
        <v/>
      </c>
      <c r="DH1133" s="359">
        <f>DH1139</f>
        <v/>
      </c>
      <c r="DI1133" s="359">
        <f>DI1139</f>
        <v/>
      </c>
      <c r="DJ1133" s="359">
        <f>DJ1139</f>
        <v/>
      </c>
      <c r="DK1133" s="359">
        <f>DK1139</f>
        <v/>
      </c>
      <c r="DL1133" s="359">
        <f>DL1139</f>
        <v/>
      </c>
      <c r="DM1133" s="359">
        <f>DM1139</f>
        <v/>
      </c>
      <c r="DN1133" s="359">
        <f>DN1139</f>
        <v/>
      </c>
      <c r="DO1133" s="359">
        <f>DO1139</f>
        <v/>
      </c>
      <c r="DP1133" s="359">
        <f>DP1139</f>
        <v/>
      </c>
      <c r="DQ1133" s="359">
        <f>DQ1139</f>
        <v/>
      </c>
      <c r="DR1133" s="359">
        <f>DR1139</f>
        <v/>
      </c>
      <c r="DS1133" s="359">
        <f>DS1139</f>
        <v/>
      </c>
      <c r="DT1133" s="359">
        <f>DT1139</f>
        <v/>
      </c>
      <c r="DU1133" s="359">
        <f>DU1139</f>
        <v/>
      </c>
      <c r="DV1133" s="359">
        <f>DV1139</f>
        <v/>
      </c>
      <c r="DW1133" s="359">
        <f>DW1139</f>
        <v/>
      </c>
      <c r="DX1133" s="359">
        <f>DX1139</f>
        <v/>
      </c>
      <c r="DY1133" s="359">
        <f>DY1139</f>
        <v/>
      </c>
      <c r="DZ1133" s="359">
        <f>DZ1139</f>
        <v/>
      </c>
      <c r="EA1133" s="359">
        <f>EA1139</f>
        <v/>
      </c>
      <c r="EB1133" s="359">
        <f>EB1139</f>
        <v/>
      </c>
      <c r="EC1133" s="359">
        <f>EC1139</f>
        <v/>
      </c>
      <c r="ED1133" s="359">
        <f>ED1139</f>
        <v/>
      </c>
      <c r="EE1133" s="359">
        <f>EE1139</f>
        <v/>
      </c>
      <c r="EF1133" s="359">
        <f>EF1139</f>
        <v/>
      </c>
      <c r="EG1133" s="359">
        <f>EG1139</f>
        <v/>
      </c>
      <c r="EH1133" s="359">
        <f>EH1139</f>
        <v/>
      </c>
      <c r="EI1133" s="359">
        <f>EI1139</f>
        <v/>
      </c>
      <c r="EJ1133" s="359">
        <f>EJ1139</f>
        <v/>
      </c>
      <c r="EK1133" s="359">
        <f>EK1139</f>
        <v/>
      </c>
      <c r="EL1133" s="359">
        <f>EL1139</f>
        <v/>
      </c>
      <c r="EM1133" s="359">
        <f>EM1139</f>
        <v/>
      </c>
      <c r="EN1133" s="359">
        <f>EN1139</f>
        <v/>
      </c>
      <c r="EO1133" s="359">
        <f>EO1139</f>
        <v/>
      </c>
      <c r="EP1133" s="359">
        <f>EP1139</f>
        <v/>
      </c>
      <c r="EQ1133" s="359">
        <f>EQ1139</f>
        <v/>
      </c>
      <c r="ER1133" s="359">
        <f>ER1139</f>
        <v/>
      </c>
      <c r="ES1133" s="359">
        <f>ES1139</f>
        <v/>
      </c>
      <c r="ET1133" s="359">
        <f>ET1139</f>
        <v/>
      </c>
      <c r="EU1133" s="359">
        <f>EU1139</f>
        <v/>
      </c>
      <c r="EV1133" s="359">
        <f>EV1139</f>
        <v/>
      </c>
      <c r="EW1133" s="359">
        <f>EW1139</f>
        <v/>
      </c>
      <c r="EX1133" s="359">
        <f>EX1139</f>
        <v/>
      </c>
      <c r="EY1133" s="359">
        <f>EY1139</f>
        <v/>
      </c>
      <c r="EZ1133" s="359">
        <f>EZ1139</f>
        <v/>
      </c>
      <c r="FA1133" s="359">
        <f>FA1139</f>
        <v/>
      </c>
      <c r="FB1133" s="359">
        <f>FB1139</f>
        <v/>
      </c>
      <c r="FC1133" s="359">
        <f>FC1139</f>
        <v/>
      </c>
      <c r="FD1133" s="359">
        <f>FD1139</f>
        <v/>
      </c>
      <c r="FE1133" s="359">
        <f>FE1139</f>
        <v/>
      </c>
      <c r="FF1133" s="359">
        <f>FF1139</f>
        <v/>
      </c>
      <c r="FG1133" s="359">
        <f>FG1139</f>
        <v/>
      </c>
      <c r="FH1133" s="359">
        <f>FH1139</f>
        <v/>
      </c>
      <c r="FI1133" s="359">
        <f>FI1139</f>
        <v/>
      </c>
      <c r="FJ1133" s="359">
        <f>FJ1139</f>
        <v/>
      </c>
      <c r="FK1133" s="359">
        <f>FK1139</f>
        <v/>
      </c>
      <c r="FL1133" s="359">
        <f>FL1139</f>
        <v/>
      </c>
      <c r="FM1133" s="359">
        <f>FM1139</f>
        <v/>
      </c>
      <c r="FN1133" s="359">
        <f>FN1139</f>
        <v/>
      </c>
      <c r="FO1133" s="359">
        <f>FO1139</f>
        <v/>
      </c>
      <c r="FP1133" s="359">
        <f>FP1139</f>
        <v/>
      </c>
      <c r="FQ1133" s="359">
        <f>FQ1139</f>
        <v/>
      </c>
      <c r="FR1133" s="359">
        <f>FR1139</f>
        <v/>
      </c>
      <c r="FS1133" s="359">
        <f>FS1139</f>
        <v/>
      </c>
      <c r="FT1133" s="359">
        <f>FT1139</f>
        <v/>
      </c>
      <c r="FU1133" s="359">
        <f>FU1139</f>
        <v/>
      </c>
      <c r="FV1133" s="359">
        <f>FV1139</f>
        <v/>
      </c>
      <c r="FW1133" s="359">
        <f>FW1139</f>
        <v/>
      </c>
      <c r="FX1133" s="359">
        <f>FX1139</f>
        <v/>
      </c>
      <c r="FY1133" s="359">
        <f>FY1139</f>
        <v/>
      </c>
      <c r="FZ1133" s="359">
        <f>FZ1139</f>
        <v/>
      </c>
      <c r="GA1133" s="359">
        <f>GA1139</f>
        <v/>
      </c>
      <c r="GB1133" s="359">
        <f>GB1139</f>
        <v/>
      </c>
      <c r="GC1133" s="359">
        <f>GC1139</f>
        <v/>
      </c>
      <c r="GD1133" s="359">
        <f>GD1139</f>
        <v/>
      </c>
      <c r="GE1133" s="359">
        <f>GE1139</f>
        <v/>
      </c>
      <c r="GF1133" s="359">
        <f>GF1139</f>
        <v/>
      </c>
      <c r="GG1133" s="359">
        <f>GG1139</f>
        <v/>
      </c>
      <c r="GH1133" s="359">
        <f>GH1139</f>
        <v/>
      </c>
      <c r="GI1133" s="359">
        <f>GI1139</f>
        <v/>
      </c>
      <c r="GJ1133" s="359">
        <f>GJ1139</f>
        <v/>
      </c>
      <c r="GK1133" s="359">
        <f>GK1139</f>
        <v/>
      </c>
      <c r="GL1133" s="359">
        <f>GL1139</f>
        <v/>
      </c>
      <c r="GM1133" s="359">
        <f>GM1139</f>
        <v/>
      </c>
      <c r="GN1133" s="359">
        <f>GN1139</f>
        <v/>
      </c>
      <c r="GO1133" s="359">
        <f>GO1139</f>
        <v/>
      </c>
      <c r="GP1133" s="359">
        <f>GP1139</f>
        <v/>
      </c>
      <c r="GQ1133" s="359">
        <f>GQ1139</f>
        <v/>
      </c>
      <c r="GR1133" s="359">
        <f>GR1139</f>
        <v/>
      </c>
      <c r="GS1133" s="359">
        <f>GS1139</f>
        <v/>
      </c>
      <c r="GT1133" s="359">
        <f>GT1139</f>
        <v/>
      </c>
      <c r="GU1133" s="359">
        <f>GU1139</f>
        <v/>
      </c>
      <c r="GV1133" s="359">
        <f>GV1139</f>
        <v/>
      </c>
      <c r="GW1133" s="359">
        <f>GW1139</f>
        <v/>
      </c>
      <c r="GX1133" s="359">
        <f>GX1139</f>
        <v/>
      </c>
    </row>
    <row r="1134"/>
    <row r="1135">
      <c r="A1135" t="n">
        <v>17</v>
      </c>
      <c r="B1135" t="n">
        <v>0</v>
      </c>
      <c r="C1135">
        <f>ROW(SmtRes!A455)</f>
        <v/>
      </c>
      <c r="D1135">
        <f>ROW(EtalonRes!A443)</f>
        <v/>
      </c>
      <c r="E1135" t="inlineStr">
        <is>
          <t>1</t>
        </is>
      </c>
      <c r="F1135" t="inlineStr">
        <is>
          <t>65-15-3</t>
        </is>
      </c>
      <c r="G1135" t="inlineStr">
        <is>
          <t>Смена отдельных участков трубопроводов с заготовкой труб в построечных условиях диаметром до 50 мм</t>
        </is>
      </c>
      <c r="H1135" t="inlineStr">
        <is>
          <t>100 м трубопровода</t>
        </is>
      </c>
      <c r="I1135">
        <f>ROUND(ROUND(0.5/100,4),7)</f>
        <v/>
      </c>
      <c r="J1135" t="n">
        <v>0</v>
      </c>
      <c r="K1135">
        <f>ROUND(ROUND(0.5/100,4),7)</f>
        <v/>
      </c>
      <c r="O1135">
        <f>ROUND(CP1135,0)</f>
        <v/>
      </c>
      <c r="P1135">
        <f>ROUND(CQ1135*I1135,0)</f>
        <v/>
      </c>
      <c r="Q1135">
        <f>(ROUND((ROUND(((ET1135)*I1135),0)*BB1135),0)+ROUND((ROUND(((AE1135-(EU1135))*I1135),0)*BS1135),0))</f>
        <v/>
      </c>
      <c r="R1135">
        <f>(ROUND((ROUND(((EU1135)*I1135),0)*BS1135),0)+ROUND((ROUND(((AE1135-(EU1135))*I1135),0)*BS1135),0))</f>
        <v/>
      </c>
      <c r="S1135">
        <f>ROUND(CT1135*I1135,0)</f>
        <v/>
      </c>
      <c r="T1135">
        <f>ROUND(CU1135*I1135,0)</f>
        <v/>
      </c>
      <c r="U1135">
        <f>ROUND(CV1135*I1135,7)</f>
        <v/>
      </c>
      <c r="V1135">
        <f>ROUND(CW1135*I1135,7)</f>
        <v/>
      </c>
      <c r="W1135">
        <f>ROUND(CX1135*I1135,0)</f>
        <v/>
      </c>
      <c r="X1135">
        <f>ROUND(CY1135,0)</f>
        <v/>
      </c>
      <c r="Y1135">
        <f>ROUND(CZ1135,0)</f>
        <v/>
      </c>
      <c r="AA1135" t="n">
        <v>78855224</v>
      </c>
      <c r="AB1135">
        <f>ROUND((AC1135+AD1135+AF1135),2)</f>
        <v/>
      </c>
      <c r="AC1135">
        <f>ROUND((ES1135),2)</f>
        <v/>
      </c>
      <c r="AD1135">
        <f>ROUND((((ET1135)-(EU1135))+AE1135),2)</f>
        <v/>
      </c>
      <c r="AE1135">
        <f>ROUND((EU1135),2)</f>
        <v/>
      </c>
      <c r="AF1135">
        <f>ROUND((EV1135),2)</f>
        <v/>
      </c>
      <c r="AG1135">
        <f>ROUND((AP1135),2)</f>
        <v/>
      </c>
      <c r="AH1135">
        <f>(EW1135)</f>
        <v/>
      </c>
      <c r="AI1135">
        <f>(EX1135)</f>
        <v/>
      </c>
      <c r="AJ1135">
        <f>(AS1135)</f>
        <v/>
      </c>
      <c r="AK1135" t="n">
        <v>5492.86</v>
      </c>
      <c r="AL1135" t="n">
        <v>4336.74</v>
      </c>
      <c r="AM1135" t="n">
        <v>172.66</v>
      </c>
      <c r="AN1135" t="n">
        <v>4.05</v>
      </c>
      <c r="AO1135" t="n">
        <v>983.46</v>
      </c>
      <c r="AP1135" t="n">
        <v>0</v>
      </c>
      <c r="AQ1135" t="n">
        <v>111</v>
      </c>
      <c r="AR1135" t="n">
        <v>0.3</v>
      </c>
      <c r="AS1135" t="n">
        <v>0</v>
      </c>
      <c r="AT1135" t="n">
        <v>103</v>
      </c>
      <c r="AU1135" t="n">
        <v>52</v>
      </c>
      <c r="AV1135" t="n">
        <v>1</v>
      </c>
      <c r="AW1135" t="n">
        <v>1</v>
      </c>
      <c r="AZ1135" t="n">
        <v>1</v>
      </c>
      <c r="BA1135" t="n">
        <v>52.25</v>
      </c>
      <c r="BB1135" t="n">
        <v>11.82</v>
      </c>
      <c r="BC1135" t="n">
        <v>6.24</v>
      </c>
      <c r="BD1135" t="inlineStr"/>
      <c r="BE1135" t="inlineStr"/>
      <c r="BF1135" t="inlineStr"/>
      <c r="BG1135" t="inlineStr"/>
      <c r="BH1135" t="n">
        <v>0</v>
      </c>
      <c r="BI1135" t="n">
        <v>1</v>
      </c>
      <c r="BJ1135" t="inlineStr">
        <is>
          <t>ТЕРр Московской обл., 65-15-3, приказ Минстроя России №675/пр от 28.02.2017 № 263/пр</t>
        </is>
      </c>
      <c r="BM1135" t="n">
        <v>65008</v>
      </c>
      <c r="BN1135" t="n">
        <v>0</v>
      </c>
      <c r="BO1135" t="inlineStr">
        <is>
          <t>65-15-3</t>
        </is>
      </c>
      <c r="BP1135" t="n">
        <v>1</v>
      </c>
      <c r="BQ1135" t="n">
        <v>6</v>
      </c>
      <c r="BR1135" t="n">
        <v>0</v>
      </c>
      <c r="BS1135" t="n">
        <v>52.25</v>
      </c>
      <c r="BT1135" t="n">
        <v>1</v>
      </c>
      <c r="BU1135" t="n">
        <v>1</v>
      </c>
      <c r="BV1135" t="n">
        <v>1</v>
      </c>
      <c r="BW1135" t="n">
        <v>1</v>
      </c>
      <c r="BX1135" t="n">
        <v>1</v>
      </c>
      <c r="BY1135" t="inlineStr"/>
      <c r="BZ1135" t="n">
        <v>103</v>
      </c>
      <c r="CA1135" t="n">
        <v>52</v>
      </c>
      <c r="CB1135" t="inlineStr"/>
      <c r="CE1135" t="n">
        <v>12</v>
      </c>
      <c r="CF1135" t="n">
        <v>0</v>
      </c>
      <c r="CG1135" t="n">
        <v>0</v>
      </c>
      <c r="CM1135" t="n">
        <v>0</v>
      </c>
      <c r="CN1135" t="inlineStr"/>
      <c r="CO1135" t="n">
        <v>0</v>
      </c>
      <c r="CP1135">
        <f>(P1135+Q1135+S1135)</f>
        <v/>
      </c>
      <c r="CQ1135">
        <f>AC1135*BC1135</f>
        <v/>
      </c>
      <c r="CR1135">
        <f>(ROUND((ROUND(((ET1135)*1),0)*BB1135),0)+ROUND((ROUND(((AE1135-(EU1135))*1),0)*BS1135),0))</f>
        <v/>
      </c>
      <c r="CS1135">
        <f>(ROUND((ROUND(((EU1135)*1),0)*BS1135),0)+ROUND((ROUND(((AE1135-(EU1135))*1),0)*BS1135),0))</f>
        <v/>
      </c>
      <c r="CT1135">
        <f>AF1135*BA1135</f>
        <v/>
      </c>
      <c r="CU1135">
        <f>AG1135</f>
        <v/>
      </c>
      <c r="CV1135">
        <f>AH1135</f>
        <v/>
      </c>
      <c r="CW1135">
        <f>AI1135</f>
        <v/>
      </c>
      <c r="CX1135">
        <f>AJ1135</f>
        <v/>
      </c>
      <c r="CY1135">
        <f>(((S1135+R1135)*AT1135)/100)</f>
        <v/>
      </c>
      <c r="CZ1135">
        <f>(((S1135+R1135)*AU1135)/100)</f>
        <v/>
      </c>
      <c r="DC1135" t="inlineStr"/>
      <c r="DD1135" t="inlineStr"/>
      <c r="DE1135" t="inlineStr"/>
      <c r="DF1135" t="inlineStr"/>
      <c r="DG1135" t="inlineStr"/>
      <c r="DH1135" t="inlineStr"/>
      <c r="DI1135" t="inlineStr"/>
      <c r="DJ1135" t="inlineStr"/>
      <c r="DK1135" t="inlineStr"/>
      <c r="DL1135" t="inlineStr"/>
      <c r="DM1135" t="inlineStr"/>
      <c r="DN1135" t="n">
        <v>0</v>
      </c>
      <c r="DO1135" t="n">
        <v>0</v>
      </c>
      <c r="DP1135" t="n">
        <v>1</v>
      </c>
      <c r="DQ1135" t="n">
        <v>1</v>
      </c>
      <c r="DU1135" t="n">
        <v>1013</v>
      </c>
      <c r="DV1135" t="inlineStr">
        <is>
          <t>100 м трубопровода</t>
        </is>
      </c>
      <c r="DW1135" t="inlineStr">
        <is>
          <t>100 м трубопровода</t>
        </is>
      </c>
      <c r="DX1135" t="n">
        <v>1</v>
      </c>
      <c r="DZ1135" t="inlineStr"/>
      <c r="EA1135" t="inlineStr"/>
      <c r="EB1135" t="inlineStr"/>
      <c r="EC1135" t="inlineStr"/>
      <c r="EE1135" t="n">
        <v>78726002</v>
      </c>
      <c r="EF1135" t="n">
        <v>6</v>
      </c>
      <c r="EG1135" t="inlineStr">
        <is>
          <t>Ремонтно-строительные работы</t>
        </is>
      </c>
      <c r="EH1135" t="n">
        <v>99</v>
      </c>
      <c r="EI1135" t="inlineStr">
        <is>
          <t>Внутренние санитарно-технические работы</t>
        </is>
      </c>
      <c r="EJ1135" t="n">
        <v>1</v>
      </c>
      <c r="EK1135" t="n">
        <v>65008</v>
      </c>
      <c r="EL1135" t="inlineStr">
        <is>
          <t>Внутренние санитарнотехнические работы: смена труб, санприборов, запорной арматуры и другое</t>
        </is>
      </c>
      <c r="EM1135" t="inlineStr">
        <is>
          <t>рФЕР-65</t>
        </is>
      </c>
      <c r="EO1135" t="inlineStr"/>
      <c r="EQ1135" t="n">
        <v>0</v>
      </c>
      <c r="ER1135" t="n">
        <v>5492.86</v>
      </c>
      <c r="ES1135" t="n">
        <v>4336.74</v>
      </c>
      <c r="ET1135" t="n">
        <v>172.66</v>
      </c>
      <c r="EU1135" t="n">
        <v>4.05</v>
      </c>
      <c r="EV1135" t="n">
        <v>983.46</v>
      </c>
      <c r="EW1135" t="n">
        <v>111</v>
      </c>
      <c r="EX1135" t="n">
        <v>0.3</v>
      </c>
      <c r="EY1135" t="n">
        <v>0</v>
      </c>
      <c r="FQ1135" t="n">
        <v>0</v>
      </c>
      <c r="FR1135" t="n">
        <v>0</v>
      </c>
      <c r="FS1135" t="n">
        <v>0</v>
      </c>
      <c r="FX1135" t="n">
        <v>103</v>
      </c>
      <c r="FY1135" t="n">
        <v>52</v>
      </c>
      <c r="GA1135" t="inlineStr"/>
      <c r="GD1135" t="n">
        <v>1</v>
      </c>
      <c r="GF1135" t="n">
        <v>1444587068</v>
      </c>
      <c r="GG1135" t="n">
        <v>2</v>
      </c>
      <c r="GH1135" t="n">
        <v>1</v>
      </c>
      <c r="GI1135" t="n">
        <v>2</v>
      </c>
      <c r="GJ1135" t="n">
        <v>0</v>
      </c>
      <c r="GK1135" t="n">
        <v>0</v>
      </c>
      <c r="GL1135">
        <f>ROUND(IF(AND(BH1135=3,BI1135=3,FS1135&lt;&gt;0),P1135,0),0)</f>
        <v/>
      </c>
      <c r="GM1135">
        <f>ROUND(O1135+X1135+Y1135,0)+GX1135</f>
        <v/>
      </c>
      <c r="GN1135">
        <f>IF(OR(BI1135=0,BI1135=1),GM1135-GX1135,0)</f>
        <v/>
      </c>
      <c r="GO1135">
        <f>IF(BI1135=2,GM1135-GX1135,0)</f>
        <v/>
      </c>
      <c r="GP1135">
        <f>IF(BI1135=4,GM1135-GX1135,0)</f>
        <v/>
      </c>
      <c r="GR1135" t="n">
        <v>0</v>
      </c>
      <c r="GS1135" t="n">
        <v>3</v>
      </c>
      <c r="GT1135" t="n">
        <v>0</v>
      </c>
      <c r="GU1135" t="inlineStr"/>
      <c r="GV1135">
        <f>ROUND((GT1135),2)</f>
        <v/>
      </c>
      <c r="GW1135" t="n">
        <v>1</v>
      </c>
      <c r="GX1135">
        <f>ROUND(HC1135*I1135,0)</f>
        <v/>
      </c>
      <c r="HA1135" t="n">
        <v>0</v>
      </c>
      <c r="HB1135" t="n">
        <v>0</v>
      </c>
      <c r="HC1135">
        <f>GV1135*GW1135</f>
        <v/>
      </c>
      <c r="HE1135" t="inlineStr"/>
      <c r="HF1135" t="inlineStr"/>
      <c r="HM1135" t="inlineStr"/>
      <c r="HN1135" t="inlineStr">
        <is>
          <t>Пр/812-099.2-1</t>
        </is>
      </c>
      <c r="HO1135" t="inlineStr">
        <is>
          <t>Пр/774-099.2</t>
        </is>
      </c>
      <c r="HP1135" t="inlineStr">
        <is>
          <t>Внутренние санитарнотехнические работы: смена труб, санприборов, запорной арматуры и другое</t>
        </is>
      </c>
      <c r="HQ1135" t="inlineStr">
        <is>
          <t>Внутренние санитарнотехнические работы: смена труб, санприборов, запорной арматуры и другое</t>
        </is>
      </c>
      <c r="HS1135" t="n">
        <v>0</v>
      </c>
      <c r="IK1135" t="n">
        <v>0</v>
      </c>
    </row>
    <row r="1136">
      <c r="A1136" t="n">
        <v>17</v>
      </c>
      <c r="B1136" t="n">
        <v>0</v>
      </c>
      <c r="C1136">
        <f>ROW(SmtRes!A461)</f>
        <v/>
      </c>
      <c r="D1136">
        <f>ROW(EtalonRes!A448)</f>
        <v/>
      </c>
      <c r="E1136" t="inlineStr">
        <is>
          <t>2</t>
        </is>
      </c>
      <c r="F1136" t="inlineStr">
        <is>
          <t>65-10-1</t>
        </is>
      </c>
      <c r="G1136" t="inlineStr">
        <is>
          <t>Очистка канализационной сети внутренней</t>
        </is>
      </c>
      <c r="H1136" t="inlineStr">
        <is>
          <t>100 м трубопровода</t>
        </is>
      </c>
      <c r="I1136">
        <f>ROUND(ROUND(10/100,4),7)</f>
        <v/>
      </c>
      <c r="J1136" t="n">
        <v>0</v>
      </c>
      <c r="K1136">
        <f>ROUND(ROUND(10/100,4),7)</f>
        <v/>
      </c>
      <c r="O1136">
        <f>ROUND(CP1136,0)</f>
        <v/>
      </c>
      <c r="P1136">
        <f>ROUND(CQ1136*I1136,0)</f>
        <v/>
      </c>
      <c r="Q1136">
        <f>(ROUND((ROUND((((ET1136*ROUND(2,7)))*I1136),0)*BB1136),0)+ROUND((ROUND(((AE1136-((EU1136*ROUND(2,7))))*I1136),0)*BS1136),0))</f>
        <v/>
      </c>
      <c r="R1136">
        <f>(ROUND((ROUND((((EU1136*ROUND(2,7)))*I1136),0)*BS1136),0)+ROUND((ROUND(((AE1136-((EU1136*ROUND(2,7))))*I1136),0)*BS1136),0))</f>
        <v/>
      </c>
      <c r="S1136">
        <f>ROUND(CT1136*I1136,0)</f>
        <v/>
      </c>
      <c r="T1136">
        <f>ROUND(CU1136*I1136,0)</f>
        <v/>
      </c>
      <c r="U1136">
        <f>ROUND(CV1136*I1136,7)</f>
        <v/>
      </c>
      <c r="V1136">
        <f>ROUND(CW1136*I1136,7)</f>
        <v/>
      </c>
      <c r="W1136">
        <f>ROUND(CX1136*I1136,0)</f>
        <v/>
      </c>
      <c r="X1136">
        <f>ROUND(CY1136,0)</f>
        <v/>
      </c>
      <c r="Y1136">
        <f>ROUND(CZ1136,0)</f>
        <v/>
      </c>
      <c r="AA1136" t="n">
        <v>78855224</v>
      </c>
      <c r="AB1136">
        <f>ROUND((AC1136+AD1136+AF1136),2)</f>
        <v/>
      </c>
      <c r="AC1136">
        <f>ROUND(((ES1136*ROUND(2,7))),2)</f>
        <v/>
      </c>
      <c r="AD1136">
        <f>ROUND(((((ET1136*ROUND(2,7)))-((EU1136*ROUND(2,7))))+AE1136),2)</f>
        <v/>
      </c>
      <c r="AE1136">
        <f>ROUND(((EU1136*ROUND(2,7))),2)</f>
        <v/>
      </c>
      <c r="AF1136">
        <f>ROUND(((EV1136*ROUND(2,7))),2)</f>
        <v/>
      </c>
      <c r="AG1136">
        <f>ROUND((AP1136),2)</f>
        <v/>
      </c>
      <c r="AH1136">
        <f>((EW1136*ROUND(2,7)))</f>
        <v/>
      </c>
      <c r="AI1136">
        <f>((EX1136*ROUND(2,7)))</f>
        <v/>
      </c>
      <c r="AJ1136">
        <f>(AS1136)</f>
        <v/>
      </c>
      <c r="AK1136" t="n">
        <v>403.3</v>
      </c>
      <c r="AL1136" t="n">
        <v>139.36</v>
      </c>
      <c r="AM1136" t="n">
        <v>0.87</v>
      </c>
      <c r="AN1136" t="n">
        <v>0</v>
      </c>
      <c r="AO1136" t="n">
        <v>263.07</v>
      </c>
      <c r="AP1136" t="n">
        <v>0</v>
      </c>
      <c r="AQ1136" t="n">
        <v>32.2</v>
      </c>
      <c r="AR1136" t="n">
        <v>0</v>
      </c>
      <c r="AS1136" t="n">
        <v>0</v>
      </c>
      <c r="AT1136" t="n">
        <v>103</v>
      </c>
      <c r="AU1136" t="n">
        <v>52</v>
      </c>
      <c r="AV1136" t="n">
        <v>1</v>
      </c>
      <c r="AW1136" t="n">
        <v>1</v>
      </c>
      <c r="AZ1136" t="n">
        <v>1</v>
      </c>
      <c r="BA1136" t="n">
        <v>52.25</v>
      </c>
      <c r="BB1136" t="n">
        <v>25.03</v>
      </c>
      <c r="BC1136" t="n">
        <v>11.85</v>
      </c>
      <c r="BD1136" t="inlineStr"/>
      <c r="BE1136" t="inlineStr"/>
      <c r="BF1136" t="inlineStr"/>
      <c r="BG1136" t="inlineStr"/>
      <c r="BH1136" t="n">
        <v>0</v>
      </c>
      <c r="BI1136" t="n">
        <v>1</v>
      </c>
      <c r="BJ1136" t="inlineStr">
        <is>
          <t>ТЕРр Московской обл., 65-10-1, приказ Минстроя России №675/пр от 28.02.2017 № 263/пр</t>
        </is>
      </c>
      <c r="BM1136" t="n">
        <v>65007</v>
      </c>
      <c r="BN1136" t="n">
        <v>0</v>
      </c>
      <c r="BO1136" t="inlineStr">
        <is>
          <t>65-10-1</t>
        </is>
      </c>
      <c r="BP1136" t="n">
        <v>1</v>
      </c>
      <c r="BQ1136" t="n">
        <v>6</v>
      </c>
      <c r="BR1136" t="n">
        <v>0</v>
      </c>
      <c r="BS1136" t="n">
        <v>52.25</v>
      </c>
      <c r="BT1136" t="n">
        <v>1</v>
      </c>
      <c r="BU1136" t="n">
        <v>1</v>
      </c>
      <c r="BV1136" t="n">
        <v>1</v>
      </c>
      <c r="BW1136" t="n">
        <v>1</v>
      </c>
      <c r="BX1136" t="n">
        <v>1</v>
      </c>
      <c r="BY1136" t="inlineStr"/>
      <c r="BZ1136" t="n">
        <v>103</v>
      </c>
      <c r="CA1136" t="n">
        <v>52</v>
      </c>
      <c r="CB1136" t="inlineStr"/>
      <c r="CE1136" t="n">
        <v>12</v>
      </c>
      <c r="CF1136" t="n">
        <v>0</v>
      </c>
      <c r="CG1136" t="n">
        <v>0</v>
      </c>
      <c r="CM1136" t="n">
        <v>0</v>
      </c>
      <c r="CN1136" t="inlineStr"/>
      <c r="CO1136" t="n">
        <v>0</v>
      </c>
      <c r="CP1136">
        <f>(P1136+Q1136+S1136)</f>
        <v/>
      </c>
      <c r="CQ1136">
        <f>AC1136*BC1136</f>
        <v/>
      </c>
      <c r="CR1136">
        <f>(ROUND((ROUND((((ET1136*ROUND(2,7)))*1),0)*BB1136),0)+ROUND((ROUND(((AE1136-((EU1136*ROUND(2,7))))*1),0)*BS1136),0))</f>
        <v/>
      </c>
      <c r="CS1136">
        <f>(ROUND((ROUND((((EU1136*ROUND(2,7)))*1),0)*BS1136),0)+ROUND((ROUND(((AE1136-((EU1136*ROUND(2,7))))*1),0)*BS1136),0))</f>
        <v/>
      </c>
      <c r="CT1136">
        <f>AF1136*BA1136</f>
        <v/>
      </c>
      <c r="CU1136">
        <f>AG1136</f>
        <v/>
      </c>
      <c r="CV1136">
        <f>AH1136</f>
        <v/>
      </c>
      <c r="CW1136">
        <f>AI1136</f>
        <v/>
      </c>
      <c r="CX1136">
        <f>AJ1136</f>
        <v/>
      </c>
      <c r="CY1136">
        <f>(((S1136+R1136)*AT1136)/100)</f>
        <v/>
      </c>
      <c r="CZ1136">
        <f>(((S1136+R1136)*AU1136)/100)</f>
        <v/>
      </c>
      <c r="DC1136" t="inlineStr"/>
      <c r="DD1136" t="inlineStr">
        <is>
          <t>)*2</t>
        </is>
      </c>
      <c r="DE1136" t="inlineStr">
        <is>
          <t>)*2</t>
        </is>
      </c>
      <c r="DF1136" t="inlineStr">
        <is>
          <t>)*2</t>
        </is>
      </c>
      <c r="DG1136" t="inlineStr">
        <is>
          <t>)*2</t>
        </is>
      </c>
      <c r="DH1136" t="inlineStr"/>
      <c r="DI1136" t="inlineStr">
        <is>
          <t>)*2</t>
        </is>
      </c>
      <c r="DJ1136" t="inlineStr">
        <is>
          <t>)*2</t>
        </is>
      </c>
      <c r="DK1136" t="inlineStr"/>
      <c r="DL1136" t="inlineStr"/>
      <c r="DM1136" t="inlineStr"/>
      <c r="DN1136" t="n">
        <v>0</v>
      </c>
      <c r="DO1136" t="n">
        <v>0</v>
      </c>
      <c r="DP1136" t="n">
        <v>1</v>
      </c>
      <c r="DQ1136" t="n">
        <v>1</v>
      </c>
      <c r="DU1136" t="n">
        <v>1013</v>
      </c>
      <c r="DV1136" t="inlineStr">
        <is>
          <t>100 м трубопровода</t>
        </is>
      </c>
      <c r="DW1136" t="inlineStr">
        <is>
          <t>100 м трубопровода</t>
        </is>
      </c>
      <c r="DX1136" t="n">
        <v>1</v>
      </c>
      <c r="DZ1136" t="inlineStr"/>
      <c r="EA1136" t="inlineStr"/>
      <c r="EB1136" t="inlineStr"/>
      <c r="EC1136" t="inlineStr"/>
      <c r="EE1136" t="n">
        <v>78726000</v>
      </c>
      <c r="EF1136" t="n">
        <v>6</v>
      </c>
      <c r="EG1136" t="inlineStr">
        <is>
          <t>Ремонтно-строительные работы</t>
        </is>
      </c>
      <c r="EH1136" t="n">
        <v>99</v>
      </c>
      <c r="EI1136" t="inlineStr">
        <is>
          <t>Внутренние санитарно-технические работы</t>
        </is>
      </c>
      <c r="EJ1136" t="n">
        <v>1</v>
      </c>
      <c r="EK1136" t="n">
        <v>65007</v>
      </c>
      <c r="EL1136" t="inlineStr">
        <is>
          <t>Внутренние санитарнотехнические работы: смена труб, санприборов, запорной арматуры и другое</t>
        </is>
      </c>
      <c r="EM1136" t="inlineStr">
        <is>
          <t>рФЕР-65</t>
        </is>
      </c>
      <c r="EO1136" t="inlineStr"/>
      <c r="EQ1136" t="n">
        <v>0</v>
      </c>
      <c r="ER1136" t="n">
        <v>403.3</v>
      </c>
      <c r="ES1136" t="n">
        <v>139.36</v>
      </c>
      <c r="ET1136" t="n">
        <v>0.87</v>
      </c>
      <c r="EU1136" t="n">
        <v>0</v>
      </c>
      <c r="EV1136" t="n">
        <v>263.07</v>
      </c>
      <c r="EW1136" t="n">
        <v>32.2</v>
      </c>
      <c r="EX1136" t="n">
        <v>0</v>
      </c>
      <c r="EY1136" t="n">
        <v>0</v>
      </c>
      <c r="FQ1136" t="n">
        <v>0</v>
      </c>
      <c r="FR1136" t="n">
        <v>0</v>
      </c>
      <c r="FS1136" t="n">
        <v>0</v>
      </c>
      <c r="FX1136" t="n">
        <v>103</v>
      </c>
      <c r="FY1136" t="n">
        <v>52</v>
      </c>
      <c r="GA1136" t="inlineStr"/>
      <c r="GD1136" t="n">
        <v>1</v>
      </c>
      <c r="GF1136" t="n">
        <v>-66904957</v>
      </c>
      <c r="GG1136" t="n">
        <v>2</v>
      </c>
      <c r="GH1136" t="n">
        <v>1</v>
      </c>
      <c r="GI1136" t="n">
        <v>2</v>
      </c>
      <c r="GJ1136" t="n">
        <v>0</v>
      </c>
      <c r="GK1136" t="n">
        <v>0</v>
      </c>
      <c r="GL1136">
        <f>ROUND(IF(AND(BH1136=3,BI1136=3,FS1136&lt;&gt;0),P1136,0),0)</f>
        <v/>
      </c>
      <c r="GM1136">
        <f>ROUND(O1136+X1136+Y1136,0)+GX1136</f>
        <v/>
      </c>
      <c r="GN1136">
        <f>IF(OR(BI1136=0,BI1136=1),GM1136-GX1136,0)</f>
        <v/>
      </c>
      <c r="GO1136">
        <f>IF(BI1136=2,GM1136-GX1136,0)</f>
        <v/>
      </c>
      <c r="GP1136">
        <f>IF(BI1136=4,GM1136-GX1136,0)</f>
        <v/>
      </c>
      <c r="GR1136" t="n">
        <v>0</v>
      </c>
      <c r="GS1136" t="n">
        <v>3</v>
      </c>
      <c r="GT1136" t="n">
        <v>0</v>
      </c>
      <c r="GU1136" t="inlineStr"/>
      <c r="GV1136">
        <f>ROUND((GT1136),2)</f>
        <v/>
      </c>
      <c r="GW1136" t="n">
        <v>1</v>
      </c>
      <c r="GX1136">
        <f>ROUND(HC1136*I1136,0)</f>
        <v/>
      </c>
      <c r="HA1136" t="n">
        <v>0</v>
      </c>
      <c r="HB1136" t="n">
        <v>0</v>
      </c>
      <c r="HC1136">
        <f>GV1136*GW1136</f>
        <v/>
      </c>
      <c r="HE1136" t="inlineStr"/>
      <c r="HF1136" t="inlineStr"/>
      <c r="HM1136" t="inlineStr"/>
      <c r="HN1136" t="inlineStr">
        <is>
          <t>Пр/812-099.2-1</t>
        </is>
      </c>
      <c r="HO1136" t="inlineStr">
        <is>
          <t>Пр/774-099.2</t>
        </is>
      </c>
      <c r="HP1136" t="inlineStr">
        <is>
          <t>Внутренние санитарнотехнические работы: смена труб, санприборов, запорной арматуры и другое</t>
        </is>
      </c>
      <c r="HQ1136" t="inlineStr">
        <is>
          <t>Внутренние санитарнотехнические работы: смена труб, санприборов, запорной арматуры и другое</t>
        </is>
      </c>
      <c r="HS1136" t="n">
        <v>0</v>
      </c>
      <c r="IK1136" t="n">
        <v>0</v>
      </c>
    </row>
    <row r="1137">
      <c r="A1137" t="n">
        <v>18</v>
      </c>
      <c r="B1137" t="n">
        <v>0</v>
      </c>
      <c r="C1137" t="n">
        <v>461</v>
      </c>
      <c r="E1137" t="inlineStr">
        <is>
          <t>2,1</t>
        </is>
      </c>
      <c r="F1137" t="inlineStr">
        <is>
          <t>Цена поставщика</t>
        </is>
      </c>
      <c r="G1137" t="inlineStr">
        <is>
          <t>Прочистка КРОТ</t>
        </is>
      </c>
      <c r="H1137" t="inlineStr">
        <is>
          <t>л</t>
        </is>
      </c>
      <c r="I1137">
        <f>I1136*J1137</f>
        <v/>
      </c>
      <c r="J1137" t="n">
        <v>20</v>
      </c>
      <c r="K1137" t="n">
        <v>20</v>
      </c>
      <c r="O1137">
        <f>ROUND(CP1137,0)</f>
        <v/>
      </c>
      <c r="P1137">
        <f>ROUND(CQ1137*I1137,0)</f>
        <v/>
      </c>
      <c r="Q1137">
        <f>(ROUND((ROUND(((ET1137)*I1137),0)*BB1137),0)+ROUND((ROUND(((AE1137-(EU1137))*I1137),0)*BS1137),0))</f>
        <v/>
      </c>
      <c r="R1137">
        <f>(ROUND((ROUND(((EU1137)*I1137),0)*BS1137),0)+ROUND((ROUND(((AE1137-(EU1137))*I1137),0)*BS1137),0))</f>
        <v/>
      </c>
      <c r="S1137">
        <f>ROUND(CT1137*I1137,0)</f>
        <v/>
      </c>
      <c r="T1137">
        <f>ROUND(CU1137*I1137,0)</f>
        <v/>
      </c>
      <c r="U1137">
        <f>ROUND(CV1137*I1137,7)</f>
        <v/>
      </c>
      <c r="V1137">
        <f>ROUND(CW1137*I1137,7)</f>
        <v/>
      </c>
      <c r="W1137">
        <f>ROUND(CX1137*I1137,0)</f>
        <v/>
      </c>
      <c r="X1137">
        <f>ROUND(CY1137,0)</f>
        <v/>
      </c>
      <c r="Y1137">
        <f>ROUND(CZ1137,0)</f>
        <v/>
      </c>
      <c r="AA1137" t="n">
        <v>78855224</v>
      </c>
      <c r="AB1137">
        <f>ROUND((AC1137+AD1137+AF1137),2)</f>
        <v/>
      </c>
      <c r="AC1137">
        <f>ROUND((ES1137),2)</f>
        <v/>
      </c>
      <c r="AD1137">
        <f>ROUND((((ET1137)-(EU1137))+AE1137),2)</f>
        <v/>
      </c>
      <c r="AE1137">
        <f>ROUND((EU1137),2)</f>
        <v/>
      </c>
      <c r="AF1137">
        <f>ROUND((EV1137),2)</f>
        <v/>
      </c>
      <c r="AG1137">
        <f>ROUND((AP1137),2)</f>
        <v/>
      </c>
      <c r="AH1137">
        <f>(EW1137)</f>
        <v/>
      </c>
      <c r="AI1137">
        <f>(EX1137)</f>
        <v/>
      </c>
      <c r="AJ1137">
        <f>(AS1137)</f>
        <v/>
      </c>
      <c r="AK1137" t="n">
        <v>384.43</v>
      </c>
      <c r="AL1137" t="n">
        <v>384.43</v>
      </c>
      <c r="AM1137" t="n">
        <v>0</v>
      </c>
      <c r="AN1137" t="n">
        <v>0</v>
      </c>
      <c r="AO1137" t="n">
        <v>0</v>
      </c>
      <c r="AP1137" t="n">
        <v>0</v>
      </c>
      <c r="AQ1137" t="n">
        <v>0</v>
      </c>
      <c r="AR1137" t="n">
        <v>0</v>
      </c>
      <c r="AS1137" t="n">
        <v>0</v>
      </c>
      <c r="AT1137" t="n">
        <v>103</v>
      </c>
      <c r="AU1137" t="n">
        <v>52</v>
      </c>
      <c r="AV1137" t="n">
        <v>1</v>
      </c>
      <c r="AW1137" t="n">
        <v>1</v>
      </c>
      <c r="AZ1137" t="n">
        <v>1</v>
      </c>
      <c r="BA1137" t="n">
        <v>1</v>
      </c>
      <c r="BB1137" t="n">
        <v>1</v>
      </c>
      <c r="BC1137" t="n">
        <v>1</v>
      </c>
      <c r="BD1137" t="inlineStr"/>
      <c r="BE1137" t="inlineStr"/>
      <c r="BF1137" t="inlineStr"/>
      <c r="BG1137" t="inlineStr"/>
      <c r="BH1137" t="n">
        <v>3</v>
      </c>
      <c r="BI1137" t="n">
        <v>1</v>
      </c>
      <c r="BJ1137" t="inlineStr"/>
      <c r="BM1137" t="n">
        <v>65007</v>
      </c>
      <c r="BN1137" t="n">
        <v>0</v>
      </c>
      <c r="BO1137" t="inlineStr"/>
      <c r="BP1137" t="n">
        <v>0</v>
      </c>
      <c r="BQ1137" t="n">
        <v>6</v>
      </c>
      <c r="BR1137" t="n">
        <v>0</v>
      </c>
      <c r="BS1137" t="n">
        <v>1</v>
      </c>
      <c r="BT1137" t="n">
        <v>1</v>
      </c>
      <c r="BU1137" t="n">
        <v>1</v>
      </c>
      <c r="BV1137" t="n">
        <v>1</v>
      </c>
      <c r="BW1137" t="n">
        <v>1</v>
      </c>
      <c r="BX1137" t="n">
        <v>1</v>
      </c>
      <c r="BY1137" t="inlineStr"/>
      <c r="BZ1137" t="n">
        <v>103</v>
      </c>
      <c r="CA1137" t="n">
        <v>52</v>
      </c>
      <c r="CB1137" t="inlineStr"/>
      <c r="CE1137" t="n">
        <v>12</v>
      </c>
      <c r="CF1137" t="n">
        <v>0</v>
      </c>
      <c r="CG1137" t="n">
        <v>0</v>
      </c>
      <c r="CM1137" t="n">
        <v>0</v>
      </c>
      <c r="CN1137" t="inlineStr"/>
      <c r="CO1137" t="n">
        <v>0</v>
      </c>
      <c r="CP1137">
        <f>(P1137+Q1137+S1137)</f>
        <v/>
      </c>
      <c r="CQ1137">
        <f>AC1137</f>
        <v/>
      </c>
      <c r="CR1137">
        <f>(ROUND((ROUND(((ET1137)*1),0)*BB1137),0)+ROUND((ROUND(((AE1137-(EU1137))*1),0)*BS1137),0))</f>
        <v/>
      </c>
      <c r="CS1137">
        <f>(ROUND((ROUND(((EU1137)*1),0)*BS1137),0)+ROUND((ROUND(((AE1137-(EU1137))*1),0)*BS1137),0))</f>
        <v/>
      </c>
      <c r="CT1137">
        <f>AF1137*BA1137</f>
        <v/>
      </c>
      <c r="CU1137">
        <f>AG1137</f>
        <v/>
      </c>
      <c r="CV1137">
        <f>AH1137</f>
        <v/>
      </c>
      <c r="CW1137">
        <f>AI1137</f>
        <v/>
      </c>
      <c r="CX1137">
        <f>AJ1137</f>
        <v/>
      </c>
      <c r="CY1137">
        <f>(((S1137+R1137)*AT1137)/100)</f>
        <v/>
      </c>
      <c r="CZ1137">
        <f>(((S1137+R1137)*AU1137)/100)</f>
        <v/>
      </c>
      <c r="DC1137" t="inlineStr"/>
      <c r="DD1137" t="inlineStr"/>
      <c r="DE1137" t="inlineStr"/>
      <c r="DF1137" t="inlineStr"/>
      <c r="DG1137" t="inlineStr"/>
      <c r="DH1137" t="inlineStr"/>
      <c r="DI1137" t="inlineStr"/>
      <c r="DJ1137" t="inlineStr"/>
      <c r="DK1137" t="inlineStr"/>
      <c r="DL1137" t="inlineStr"/>
      <c r="DM1137" t="inlineStr"/>
      <c r="DN1137" t="n">
        <v>0</v>
      </c>
      <c r="DO1137" t="n">
        <v>0</v>
      </c>
      <c r="DP1137" t="n">
        <v>1</v>
      </c>
      <c r="DQ1137" t="n">
        <v>1</v>
      </c>
      <c r="DU1137" t="n">
        <v>1002</v>
      </c>
      <c r="DV1137" t="inlineStr">
        <is>
          <t>л</t>
        </is>
      </c>
      <c r="DW1137" t="inlineStr">
        <is>
          <t>л</t>
        </is>
      </c>
      <c r="DX1137" t="n">
        <v>1</v>
      </c>
      <c r="DZ1137" t="inlineStr"/>
      <c r="EA1137" t="inlineStr"/>
      <c r="EB1137" t="inlineStr"/>
      <c r="EC1137" t="inlineStr"/>
      <c r="EE1137" t="n">
        <v>78726000</v>
      </c>
      <c r="EF1137" t="n">
        <v>6</v>
      </c>
      <c r="EG1137" t="inlineStr">
        <is>
          <t>Ремонтно-строительные работы</t>
        </is>
      </c>
      <c r="EH1137" t="n">
        <v>99</v>
      </c>
      <c r="EI1137" t="inlineStr">
        <is>
          <t>Внутренние санитарно-технические работы</t>
        </is>
      </c>
      <c r="EJ1137" t="n">
        <v>1</v>
      </c>
      <c r="EK1137" t="n">
        <v>65007</v>
      </c>
      <c r="EL1137" t="inlineStr">
        <is>
          <t>Внутренние санитарнотехнические работы: смена труб, санприборов, запорной арматуры и другое</t>
        </is>
      </c>
      <c r="EM1137" t="inlineStr">
        <is>
          <t>рФЕР-65</t>
        </is>
      </c>
      <c r="EO1137" t="inlineStr"/>
      <c r="EQ1137" t="n">
        <v>0</v>
      </c>
      <c r="ER1137" t="n">
        <v>384.43</v>
      </c>
      <c r="ES1137" t="n">
        <v>384.43</v>
      </c>
      <c r="ET1137" t="n">
        <v>0</v>
      </c>
      <c r="EU1137" t="n">
        <v>0</v>
      </c>
      <c r="EV1137" t="n">
        <v>0</v>
      </c>
      <c r="EW1137" t="n">
        <v>0</v>
      </c>
      <c r="EX1137" t="n">
        <v>0</v>
      </c>
      <c r="EZ1137" t="n">
        <v>5</v>
      </c>
      <c r="FC1137" t="n">
        <v>1</v>
      </c>
      <c r="FD1137" t="n">
        <v>18</v>
      </c>
      <c r="FF1137" t="n">
        <v>469</v>
      </c>
      <c r="FQ1137" t="n">
        <v>0</v>
      </c>
      <c r="FR1137" t="n">
        <v>0</v>
      </c>
      <c r="FS1137" t="n">
        <v>0</v>
      </c>
      <c r="FX1137" t="n">
        <v>103</v>
      </c>
      <c r="FY1137" t="n">
        <v>52</v>
      </c>
      <c r="GA1137" t="inlineStr">
        <is>
          <t>[469 / 1,22]</t>
        </is>
      </c>
      <c r="GD1137" t="n">
        <v>1</v>
      </c>
      <c r="GF1137" t="n">
        <v>-1978592410</v>
      </c>
      <c r="GG1137" t="n">
        <v>2</v>
      </c>
      <c r="GH1137" t="n">
        <v>3</v>
      </c>
      <c r="GI1137" t="n">
        <v>-2</v>
      </c>
      <c r="GJ1137" t="n">
        <v>0</v>
      </c>
      <c r="GK1137" t="n">
        <v>0</v>
      </c>
      <c r="GL1137">
        <f>ROUND(IF(AND(BH1137=3,BI1137=3,FS1137&lt;&gt;0),P1137,0),0)</f>
        <v/>
      </c>
      <c r="GM1137">
        <f>ROUND(O1137+X1137+Y1137,0)+GX1137</f>
        <v/>
      </c>
      <c r="GN1137">
        <f>IF(OR(BI1137=0,BI1137=1),GM1137-GX1137,0)</f>
        <v/>
      </c>
      <c r="GO1137">
        <f>IF(BI1137=2,GM1137-GX1137,0)</f>
        <v/>
      </c>
      <c r="GP1137">
        <f>IF(BI1137=4,GM1137-GX1137,0)</f>
        <v/>
      </c>
      <c r="GR1137" t="n">
        <v>1</v>
      </c>
      <c r="GS1137" t="n">
        <v>1</v>
      </c>
      <c r="GT1137" t="n">
        <v>0</v>
      </c>
      <c r="GU1137" t="inlineStr"/>
      <c r="GV1137">
        <f>ROUND((GT1137),2)</f>
        <v/>
      </c>
      <c r="GW1137" t="n">
        <v>1</v>
      </c>
      <c r="GX1137">
        <f>ROUND(HC1137*I1137,0)</f>
        <v/>
      </c>
      <c r="HA1137" t="n">
        <v>0</v>
      </c>
      <c r="HB1137" t="n">
        <v>0</v>
      </c>
      <c r="HC1137">
        <f>GV1137*GW1137</f>
        <v/>
      </c>
      <c r="HE1137" t="inlineStr">
        <is>
          <t>0</t>
        </is>
      </c>
      <c r="HF1137" t="inlineStr">
        <is>
          <t>0</t>
        </is>
      </c>
      <c r="HG1137">
        <f>ROUND(AC1137*I1137,0)</f>
        <v/>
      </c>
      <c r="HM1137" t="inlineStr"/>
      <c r="HN1137" t="inlineStr">
        <is>
          <t>Пр/812-099.2-1</t>
        </is>
      </c>
      <c r="HO1137" t="inlineStr">
        <is>
          <t>Пр/774-099.2</t>
        </is>
      </c>
      <c r="HP1137" t="inlineStr">
        <is>
          <t>Внутренние санитарнотехнические работы: смена труб, санприборов, запорной арматуры и другое</t>
        </is>
      </c>
      <c r="HQ1137" t="inlineStr">
        <is>
          <t>Внутренние санитарнотехнические работы: смена труб, санприборов, запорной арматуры и другое</t>
        </is>
      </c>
      <c r="HS1137" t="n">
        <v>0</v>
      </c>
      <c r="IK1137" t="n">
        <v>0</v>
      </c>
    </row>
    <row r="1138"/>
    <row r="1139">
      <c r="A1139" s="358" t="n">
        <v>51</v>
      </c>
      <c r="B1139" s="358">
        <f>B1131</f>
        <v/>
      </c>
      <c r="C1139" s="358">
        <f>A1131</f>
        <v/>
      </c>
      <c r="D1139" s="358">
        <f>ROW(A1131)</f>
        <v/>
      </c>
      <c r="E1139" s="358" t="n"/>
      <c r="F1139" s="358">
        <f>IF(F1131&lt;&gt;"",F1131,"")</f>
        <v/>
      </c>
      <c r="G1139" s="358">
        <f>IF(G1131&lt;&gt;"",G1131,"")</f>
        <v/>
      </c>
      <c r="H1139" s="358" t="n">
        <v>0</v>
      </c>
      <c r="I1139" s="358" t="n"/>
      <c r="J1139" s="358" t="n"/>
      <c r="K1139" s="358" t="n"/>
      <c r="L1139" s="358" t="n"/>
      <c r="M1139" s="358" t="n"/>
      <c r="N1139" s="358" t="n"/>
      <c r="O1139" s="358" t="n">
        <v>0</v>
      </c>
      <c r="P1139" s="358" t="n">
        <v>0</v>
      </c>
      <c r="Q1139" s="358" t="n">
        <v>0</v>
      </c>
      <c r="R1139" s="358" t="n">
        <v>0</v>
      </c>
      <c r="S1139" s="358" t="n">
        <v>0</v>
      </c>
      <c r="T1139" s="358" t="n">
        <v>0</v>
      </c>
      <c r="U1139" s="358" t="n">
        <v>0</v>
      </c>
      <c r="V1139" s="358" t="n">
        <v>0</v>
      </c>
      <c r="W1139" s="358" t="n">
        <v>0</v>
      </c>
      <c r="X1139" s="358" t="n">
        <v>0</v>
      </c>
      <c r="Y1139" s="358" t="n">
        <v>0</v>
      </c>
      <c r="Z1139" s="358" t="n"/>
      <c r="AA1139" s="358" t="n"/>
      <c r="AB1139" s="358" t="n"/>
      <c r="AC1139" s="358" t="n"/>
      <c r="AD1139" s="358" t="n"/>
      <c r="AE1139" s="358" t="n"/>
      <c r="AF1139" s="358" t="n"/>
      <c r="AG1139" s="358" t="n"/>
      <c r="AH1139" s="358" t="n"/>
      <c r="AI1139" s="358" t="n"/>
      <c r="AJ1139" s="358" t="n"/>
      <c r="AK1139" s="358" t="n"/>
      <c r="AL1139" s="358" t="n"/>
      <c r="AM1139" s="358" t="n"/>
      <c r="AN1139" s="358" t="n"/>
      <c r="AO1139" s="358">
        <f>ROUND(BX1139,0)</f>
        <v/>
      </c>
      <c r="AP1139" s="358">
        <f>ROUND(BY1139,0)</f>
        <v/>
      </c>
      <c r="AQ1139" s="358">
        <f>ROUND(BZ1139,0)</f>
        <v/>
      </c>
      <c r="AR1139" s="358">
        <f>ROUND(CA1139,0)</f>
        <v/>
      </c>
      <c r="AS1139" s="358">
        <f>ROUND(CB1139,0)</f>
        <v/>
      </c>
      <c r="AT1139" s="358">
        <f>ROUND(CC1139,0)</f>
        <v/>
      </c>
      <c r="AU1139" s="358">
        <f>ROUND(CD1139,0)</f>
        <v/>
      </c>
      <c r="AV1139" s="358">
        <f>ROUND(CE1139,0)</f>
        <v/>
      </c>
      <c r="AW1139" s="358">
        <f>ROUND(CF1139,0)</f>
        <v/>
      </c>
      <c r="AX1139" s="358">
        <f>ROUND(CG1139,0)</f>
        <v/>
      </c>
      <c r="AY1139" s="358">
        <f>ROUND(CH1139,0)</f>
        <v/>
      </c>
      <c r="AZ1139" s="358">
        <f>ROUND(CI1139,0)</f>
        <v/>
      </c>
      <c r="BA1139" s="358">
        <f>ROUND(CJ1139,0)</f>
        <v/>
      </c>
      <c r="BB1139" s="358">
        <f>ROUND(CK1139,0)</f>
        <v/>
      </c>
      <c r="BC1139" s="358">
        <f>ROUND(CL1139,0)</f>
        <v/>
      </c>
      <c r="BD1139" s="358">
        <f>ROUND(CM1139,0)</f>
        <v/>
      </c>
      <c r="BE1139" s="358" t="n"/>
      <c r="BF1139" s="358" t="n"/>
      <c r="BG1139" s="358" t="n"/>
      <c r="BH1139" s="358" t="n"/>
      <c r="BI1139" s="358" t="n"/>
      <c r="BJ1139" s="358" t="n"/>
      <c r="BK1139" s="358" t="n"/>
      <c r="BL1139" s="358" t="n"/>
      <c r="BM1139" s="358" t="n"/>
      <c r="BN1139" s="358" t="n"/>
      <c r="BO1139" s="358" t="n"/>
      <c r="BP1139" s="358" t="n"/>
      <c r="BQ1139" s="358" t="n"/>
      <c r="BR1139" s="358" t="n"/>
      <c r="BS1139" s="358" t="n"/>
      <c r="BT1139" s="358" t="n"/>
      <c r="BU1139" s="358" t="n"/>
      <c r="BV1139" s="358" t="n"/>
      <c r="BW1139" s="358" t="n"/>
      <c r="BX1139" s="358" t="n"/>
      <c r="BY1139" s="358" t="n"/>
      <c r="BZ1139" s="358" t="n"/>
      <c r="CA1139" s="358" t="n"/>
      <c r="CB1139" s="358" t="n"/>
      <c r="CC1139" s="358" t="n"/>
      <c r="CD1139" s="358" t="n"/>
      <c r="CE1139" s="358" t="n"/>
      <c r="CF1139" s="358" t="n"/>
      <c r="CG1139" s="358" t="n"/>
      <c r="CH1139" s="358" t="n"/>
      <c r="CI1139" s="358" t="n"/>
      <c r="CJ1139" s="358" t="n"/>
      <c r="CK1139" s="358" t="n"/>
      <c r="CL1139" s="358" t="n"/>
      <c r="CM1139" s="358" t="n"/>
      <c r="CN1139" s="358" t="n"/>
      <c r="CO1139" s="358" t="n"/>
      <c r="CP1139" s="358" t="n"/>
      <c r="CQ1139" s="358" t="n"/>
      <c r="CR1139" s="358" t="n"/>
      <c r="CS1139" s="358" t="n"/>
      <c r="CT1139" s="358" t="n"/>
      <c r="CU1139" s="358" t="n"/>
      <c r="CV1139" s="358" t="n"/>
      <c r="CW1139" s="358" t="n"/>
      <c r="CX1139" s="358" t="n"/>
      <c r="CY1139" s="358" t="n"/>
      <c r="CZ1139" s="358" t="n"/>
      <c r="DA1139" s="358" t="n"/>
      <c r="DB1139" s="358" t="n"/>
      <c r="DC1139" s="358" t="n"/>
      <c r="DD1139" s="358" t="n"/>
      <c r="DE1139" s="358" t="n"/>
      <c r="DF1139" s="358" t="n"/>
      <c r="DG1139" s="359" t="n"/>
      <c r="DH1139" s="359" t="n"/>
      <c r="DI1139" s="359" t="n"/>
      <c r="DJ1139" s="359" t="n"/>
      <c r="DK1139" s="359" t="n"/>
      <c r="DL1139" s="359" t="n"/>
      <c r="DM1139" s="359" t="n"/>
      <c r="DN1139" s="359" t="n"/>
      <c r="DO1139" s="359" t="n"/>
      <c r="DP1139" s="359" t="n"/>
      <c r="DQ1139" s="359" t="n"/>
      <c r="DR1139" s="359" t="n"/>
      <c r="DS1139" s="359" t="n"/>
      <c r="DT1139" s="359" t="n"/>
      <c r="DU1139" s="359" t="n"/>
      <c r="DV1139" s="359" t="n"/>
      <c r="DW1139" s="359" t="n"/>
      <c r="DX1139" s="359" t="n"/>
      <c r="DY1139" s="359" t="n"/>
      <c r="DZ1139" s="359" t="n"/>
      <c r="EA1139" s="359" t="n"/>
      <c r="EB1139" s="359" t="n"/>
      <c r="EC1139" s="359" t="n"/>
      <c r="ED1139" s="359" t="n"/>
      <c r="EE1139" s="359" t="n"/>
      <c r="EF1139" s="359" t="n"/>
      <c r="EG1139" s="359" t="n"/>
      <c r="EH1139" s="359" t="n"/>
      <c r="EI1139" s="359" t="n"/>
      <c r="EJ1139" s="359" t="n"/>
      <c r="EK1139" s="359" t="n"/>
      <c r="EL1139" s="359" t="n"/>
      <c r="EM1139" s="359" t="n"/>
      <c r="EN1139" s="359" t="n"/>
      <c r="EO1139" s="359" t="n"/>
      <c r="EP1139" s="359" t="n"/>
      <c r="EQ1139" s="359" t="n"/>
      <c r="ER1139" s="359" t="n"/>
      <c r="ES1139" s="359" t="n"/>
      <c r="ET1139" s="359" t="n"/>
      <c r="EU1139" s="359" t="n"/>
      <c r="EV1139" s="359" t="n"/>
      <c r="EW1139" s="359" t="n"/>
      <c r="EX1139" s="359" t="n"/>
      <c r="EY1139" s="359" t="n"/>
      <c r="EZ1139" s="359" t="n"/>
      <c r="FA1139" s="359" t="n"/>
      <c r="FB1139" s="359" t="n"/>
      <c r="FC1139" s="359" t="n"/>
      <c r="FD1139" s="359" t="n"/>
      <c r="FE1139" s="359" t="n"/>
      <c r="FF1139" s="359" t="n"/>
      <c r="FG1139" s="359" t="n"/>
      <c r="FH1139" s="359" t="n"/>
      <c r="FI1139" s="359" t="n"/>
      <c r="FJ1139" s="359" t="n"/>
      <c r="FK1139" s="359" t="n"/>
      <c r="FL1139" s="359" t="n"/>
      <c r="FM1139" s="359" t="n"/>
      <c r="FN1139" s="359" t="n"/>
      <c r="FO1139" s="359" t="n"/>
      <c r="FP1139" s="359" t="n"/>
      <c r="FQ1139" s="359" t="n"/>
      <c r="FR1139" s="359" t="n"/>
      <c r="FS1139" s="359" t="n"/>
      <c r="FT1139" s="359" t="n"/>
      <c r="FU1139" s="359" t="n"/>
      <c r="FV1139" s="359" t="n"/>
      <c r="FW1139" s="359" t="n"/>
      <c r="FX1139" s="359" t="n"/>
      <c r="FY1139" s="359" t="n"/>
      <c r="FZ1139" s="359" t="n"/>
      <c r="GA1139" s="359" t="n"/>
      <c r="GB1139" s="359" t="n"/>
      <c r="GC1139" s="359" t="n"/>
      <c r="GD1139" s="359" t="n"/>
      <c r="GE1139" s="359" t="n"/>
      <c r="GF1139" s="359" t="n"/>
      <c r="GG1139" s="359" t="n"/>
      <c r="GH1139" s="359" t="n"/>
      <c r="GI1139" s="359" t="n"/>
      <c r="GJ1139" s="359" t="n"/>
      <c r="GK1139" s="359" t="n"/>
      <c r="GL1139" s="359" t="n"/>
      <c r="GM1139" s="359" t="n"/>
      <c r="GN1139" s="359" t="n"/>
      <c r="GO1139" s="359" t="n"/>
      <c r="GP1139" s="359" t="n"/>
      <c r="GQ1139" s="359" t="n"/>
      <c r="GR1139" s="359" t="n"/>
      <c r="GS1139" s="359" t="n"/>
      <c r="GT1139" s="359" t="n"/>
      <c r="GU1139" s="359" t="n"/>
      <c r="GV1139" s="359" t="n"/>
      <c r="GW1139" s="359" t="n"/>
      <c r="GX1139" s="359" t="n">
        <v>0</v>
      </c>
    </row>
    <row r="1140"/>
    <row r="1141">
      <c r="A1141" s="360" t="n">
        <v>50</v>
      </c>
      <c r="B1141" s="360" t="n">
        <v>0</v>
      </c>
      <c r="C1141" s="360" t="n">
        <v>0</v>
      </c>
      <c r="D1141" s="360" t="n">
        <v>1</v>
      </c>
      <c r="E1141" s="360" t="n">
        <v>201</v>
      </c>
      <c r="F1141" s="360">
        <f>ROUND(Source!O1139,O1141)</f>
        <v/>
      </c>
      <c r="G1141" s="360" t="inlineStr">
        <is>
          <t>ПЗ</t>
        </is>
      </c>
      <c r="H1141" s="360" t="inlineStr">
        <is>
          <t>Прямые затраты</t>
        </is>
      </c>
      <c r="I1141" s="360" t="n"/>
      <c r="J1141" s="360" t="n"/>
      <c r="K1141" s="360" t="n">
        <v>201</v>
      </c>
      <c r="L1141" s="360" t="n">
        <v>1</v>
      </c>
      <c r="M1141" s="360" t="n">
        <v>3</v>
      </c>
      <c r="N1141" s="360" t="inlineStr"/>
      <c r="O1141" s="360" t="n">
        <v>0</v>
      </c>
      <c r="P1141" s="360" t="n"/>
      <c r="Q1141" s="360" t="n"/>
      <c r="R1141" s="360" t="n"/>
      <c r="S1141" s="360" t="n"/>
      <c r="T1141" s="360" t="n"/>
      <c r="U1141" s="360" t="n"/>
      <c r="V1141" s="360" t="n"/>
      <c r="W1141" s="360" t="n">
        <v>0</v>
      </c>
      <c r="X1141" s="360" t="n">
        <v>1</v>
      </c>
      <c r="Y1141" s="360" t="n">
        <v>0</v>
      </c>
      <c r="Z1141" s="360" t="n"/>
      <c r="AA1141" s="360" t="n"/>
      <c r="AB1141" s="360" t="n"/>
    </row>
    <row r="1142">
      <c r="A1142" s="360" t="n">
        <v>50</v>
      </c>
      <c r="B1142" s="360" t="n">
        <v>0</v>
      </c>
      <c r="C1142" s="360" t="n">
        <v>0</v>
      </c>
      <c r="D1142" s="360" t="n">
        <v>1</v>
      </c>
      <c r="E1142" s="360" t="n">
        <v>202</v>
      </c>
      <c r="F1142" s="360">
        <f>ROUND(Source!P1139,O1142)</f>
        <v/>
      </c>
      <c r="G1142" s="360" t="inlineStr">
        <is>
          <t>СтМатОб</t>
        </is>
      </c>
      <c r="H1142" s="360" t="inlineStr">
        <is>
          <t>Стоимость материальных ресурсов (всего)</t>
        </is>
      </c>
      <c r="I1142" s="360" t="n"/>
      <c r="J1142" s="360" t="n"/>
      <c r="K1142" s="360" t="n">
        <v>202</v>
      </c>
      <c r="L1142" s="360" t="n">
        <v>2</v>
      </c>
      <c r="M1142" s="360" t="n">
        <v>3</v>
      </c>
      <c r="N1142" s="360" t="inlineStr"/>
      <c r="O1142" s="360" t="n">
        <v>0</v>
      </c>
      <c r="P1142" s="360" t="n"/>
      <c r="Q1142" s="360" t="n"/>
      <c r="R1142" s="360" t="n"/>
      <c r="S1142" s="360" t="n"/>
      <c r="T1142" s="360" t="n"/>
      <c r="U1142" s="360" t="n"/>
      <c r="V1142" s="360" t="n"/>
      <c r="W1142" s="360" t="n">
        <v>0</v>
      </c>
      <c r="X1142" s="360" t="n">
        <v>1</v>
      </c>
      <c r="Y1142" s="360" t="n">
        <v>0</v>
      </c>
      <c r="Z1142" s="360" t="n"/>
      <c r="AA1142" s="360" t="n"/>
      <c r="AB1142" s="360" t="n"/>
    </row>
    <row r="1143">
      <c r="A1143" s="360" t="n">
        <v>50</v>
      </c>
      <c r="B1143" s="360" t="n">
        <v>0</v>
      </c>
      <c r="C1143" s="360" t="n">
        <v>0</v>
      </c>
      <c r="D1143" s="360" t="n">
        <v>1</v>
      </c>
      <c r="E1143" s="360" t="n">
        <v>222</v>
      </c>
      <c r="F1143" s="360">
        <f>ROUND(Source!AO1139,O1143)</f>
        <v/>
      </c>
      <c r="G1143" s="360" t="inlineStr">
        <is>
          <t>СтМатОбЗак</t>
        </is>
      </c>
      <c r="H1143" s="360" t="inlineStr">
        <is>
          <t>Стоимость материалов и оборудования заказчика</t>
        </is>
      </c>
      <c r="I1143" s="360" t="n"/>
      <c r="J1143" s="360" t="n"/>
      <c r="K1143" s="360" t="n">
        <v>222</v>
      </c>
      <c r="L1143" s="360" t="n">
        <v>3</v>
      </c>
      <c r="M1143" s="360" t="n">
        <v>3</v>
      </c>
      <c r="N1143" s="360" t="inlineStr"/>
      <c r="O1143" s="360" t="n">
        <v>0</v>
      </c>
      <c r="P1143" s="360" t="n"/>
      <c r="Q1143" s="360" t="n"/>
      <c r="R1143" s="360" t="n"/>
      <c r="S1143" s="360" t="n"/>
      <c r="T1143" s="360" t="n"/>
      <c r="U1143" s="360" t="n"/>
      <c r="V1143" s="360" t="n"/>
      <c r="W1143" s="360" t="n">
        <v>0</v>
      </c>
      <c r="X1143" s="360" t="n">
        <v>1</v>
      </c>
      <c r="Y1143" s="360" t="n">
        <v>0</v>
      </c>
      <c r="Z1143" s="360" t="n"/>
      <c r="AA1143" s="360" t="n"/>
      <c r="AB1143" s="360" t="n"/>
    </row>
    <row r="1144">
      <c r="A1144" s="360" t="n">
        <v>50</v>
      </c>
      <c r="B1144" s="360" t="n">
        <v>0</v>
      </c>
      <c r="C1144" s="360" t="n">
        <v>0</v>
      </c>
      <c r="D1144" s="360" t="n">
        <v>1</v>
      </c>
      <c r="E1144" s="360" t="n">
        <v>225</v>
      </c>
      <c r="F1144" s="360">
        <f>ROUND(Source!AV1139,O1144)</f>
        <v/>
      </c>
      <c r="G1144" s="360" t="inlineStr">
        <is>
          <t>СтМатОбПод</t>
        </is>
      </c>
      <c r="H1144" s="360" t="inlineStr">
        <is>
          <t>Стоимость материалов и оборудования подрядчика</t>
        </is>
      </c>
      <c r="I1144" s="360" t="n"/>
      <c r="J1144" s="360" t="n"/>
      <c r="K1144" s="360" t="n">
        <v>225</v>
      </c>
      <c r="L1144" s="360" t="n">
        <v>4</v>
      </c>
      <c r="M1144" s="360" t="n">
        <v>3</v>
      </c>
      <c r="N1144" s="360" t="inlineStr"/>
      <c r="O1144" s="360" t="n">
        <v>0</v>
      </c>
      <c r="P1144" s="360" t="n"/>
      <c r="Q1144" s="360" t="n"/>
      <c r="R1144" s="360" t="n"/>
      <c r="S1144" s="360" t="n"/>
      <c r="T1144" s="360" t="n"/>
      <c r="U1144" s="360" t="n"/>
      <c r="V1144" s="360" t="n"/>
      <c r="W1144" s="360" t="n">
        <v>0</v>
      </c>
      <c r="X1144" s="360" t="n">
        <v>1</v>
      </c>
      <c r="Y1144" s="360" t="n">
        <v>0</v>
      </c>
      <c r="Z1144" s="360" t="n"/>
      <c r="AA1144" s="360" t="n"/>
      <c r="AB1144" s="360" t="n"/>
    </row>
    <row r="1145">
      <c r="A1145" s="360" t="n">
        <v>50</v>
      </c>
      <c r="B1145" s="360" t="n">
        <v>0</v>
      </c>
      <c r="C1145" s="360" t="n">
        <v>0</v>
      </c>
      <c r="D1145" s="360" t="n">
        <v>1</v>
      </c>
      <c r="E1145" s="360" t="n">
        <v>226</v>
      </c>
      <c r="F1145" s="360">
        <f>ROUND(Source!AW1139,O1145)</f>
        <v/>
      </c>
      <c r="G1145" s="360" t="inlineStr">
        <is>
          <t>СтМат</t>
        </is>
      </c>
      <c r="H1145" s="360" t="inlineStr">
        <is>
          <t>Стоимость материалов (всего)</t>
        </is>
      </c>
      <c r="I1145" s="360" t="n"/>
      <c r="J1145" s="360" t="n"/>
      <c r="K1145" s="360" t="n">
        <v>226</v>
      </c>
      <c r="L1145" s="360" t="n">
        <v>5</v>
      </c>
      <c r="M1145" s="360" t="n">
        <v>3</v>
      </c>
      <c r="N1145" s="360" t="inlineStr"/>
      <c r="O1145" s="360" t="n">
        <v>0</v>
      </c>
      <c r="P1145" s="360" t="n"/>
      <c r="Q1145" s="360" t="n"/>
      <c r="R1145" s="360" t="n"/>
      <c r="S1145" s="360" t="n"/>
      <c r="T1145" s="360" t="n"/>
      <c r="U1145" s="360" t="n"/>
      <c r="V1145" s="360" t="n"/>
      <c r="W1145" s="360" t="n">
        <v>0</v>
      </c>
      <c r="X1145" s="360" t="n">
        <v>1</v>
      </c>
      <c r="Y1145" s="360" t="n">
        <v>0</v>
      </c>
      <c r="Z1145" s="360" t="n"/>
      <c r="AA1145" s="360" t="n"/>
      <c r="AB1145" s="360" t="n"/>
    </row>
    <row r="1146">
      <c r="A1146" s="360" t="n">
        <v>50</v>
      </c>
      <c r="B1146" s="360" t="n">
        <v>0</v>
      </c>
      <c r="C1146" s="360" t="n">
        <v>0</v>
      </c>
      <c r="D1146" s="360" t="n">
        <v>1</v>
      </c>
      <c r="E1146" s="360" t="n">
        <v>227</v>
      </c>
      <c r="F1146" s="360">
        <f>ROUND(Source!AX1139,O1146)</f>
        <v/>
      </c>
      <c r="G1146" s="360" t="inlineStr">
        <is>
          <t>СтМатЗак</t>
        </is>
      </c>
      <c r="H1146" s="360" t="inlineStr">
        <is>
          <t>Стоимость материалов заказчика</t>
        </is>
      </c>
      <c r="I1146" s="360" t="n"/>
      <c r="J1146" s="360" t="n"/>
      <c r="K1146" s="360" t="n">
        <v>227</v>
      </c>
      <c r="L1146" s="360" t="n">
        <v>6</v>
      </c>
      <c r="M1146" s="360" t="n">
        <v>3</v>
      </c>
      <c r="N1146" s="360" t="inlineStr"/>
      <c r="O1146" s="360" t="n">
        <v>0</v>
      </c>
      <c r="P1146" s="360" t="n"/>
      <c r="Q1146" s="360" t="n"/>
      <c r="R1146" s="360" t="n"/>
      <c r="S1146" s="360" t="n"/>
      <c r="T1146" s="360" t="n"/>
      <c r="U1146" s="360" t="n"/>
      <c r="V1146" s="360" t="n"/>
      <c r="W1146" s="360" t="n">
        <v>0</v>
      </c>
      <c r="X1146" s="360" t="n">
        <v>1</v>
      </c>
      <c r="Y1146" s="360" t="n">
        <v>0</v>
      </c>
      <c r="Z1146" s="360" t="n"/>
      <c r="AA1146" s="360" t="n"/>
      <c r="AB1146" s="360" t="n"/>
    </row>
    <row r="1147">
      <c r="A1147" s="360" t="n">
        <v>50</v>
      </c>
      <c r="B1147" s="360" t="n">
        <v>0</v>
      </c>
      <c r="C1147" s="360" t="n">
        <v>0</v>
      </c>
      <c r="D1147" s="360" t="n">
        <v>1</v>
      </c>
      <c r="E1147" s="360" t="n">
        <v>228</v>
      </c>
      <c r="F1147" s="360">
        <f>ROUND(Source!AY1139,O1147)</f>
        <v/>
      </c>
      <c r="G1147" s="360" t="inlineStr">
        <is>
          <t>СтМатПод</t>
        </is>
      </c>
      <c r="H1147" s="360" t="inlineStr">
        <is>
          <t>Стоимость материалов подрядчика</t>
        </is>
      </c>
      <c r="I1147" s="360" t="n"/>
      <c r="J1147" s="360" t="n"/>
      <c r="K1147" s="360" t="n">
        <v>228</v>
      </c>
      <c r="L1147" s="360" t="n">
        <v>7</v>
      </c>
      <c r="M1147" s="360" t="n">
        <v>3</v>
      </c>
      <c r="N1147" s="360" t="inlineStr"/>
      <c r="O1147" s="360" t="n">
        <v>0</v>
      </c>
      <c r="P1147" s="360" t="n"/>
      <c r="Q1147" s="360" t="n"/>
      <c r="R1147" s="360" t="n"/>
      <c r="S1147" s="360" t="n"/>
      <c r="T1147" s="360" t="n"/>
      <c r="U1147" s="360" t="n"/>
      <c r="V1147" s="360" t="n"/>
      <c r="W1147" s="360" t="n">
        <v>0</v>
      </c>
      <c r="X1147" s="360" t="n">
        <v>1</v>
      </c>
      <c r="Y1147" s="360" t="n">
        <v>0</v>
      </c>
      <c r="Z1147" s="360" t="n"/>
      <c r="AA1147" s="360" t="n"/>
      <c r="AB1147" s="360" t="n"/>
    </row>
    <row r="1148">
      <c r="A1148" s="360" t="n">
        <v>50</v>
      </c>
      <c r="B1148" s="360" t="n">
        <v>0</v>
      </c>
      <c r="C1148" s="360" t="n">
        <v>0</v>
      </c>
      <c r="D1148" s="360" t="n">
        <v>1</v>
      </c>
      <c r="E1148" s="360" t="n">
        <v>216</v>
      </c>
      <c r="F1148" s="360">
        <f>ROUND(Source!AP1139,O1148)</f>
        <v/>
      </c>
      <c r="G1148" s="360" t="inlineStr">
        <is>
          <t>Оборуд</t>
        </is>
      </c>
      <c r="H1148" s="360" t="inlineStr">
        <is>
          <t>Стоимость оборудования (всего)</t>
        </is>
      </c>
      <c r="I1148" s="360" t="n"/>
      <c r="J1148" s="360" t="n"/>
      <c r="K1148" s="360" t="n">
        <v>216</v>
      </c>
      <c r="L1148" s="360" t="n">
        <v>8</v>
      </c>
      <c r="M1148" s="360" t="n">
        <v>3</v>
      </c>
      <c r="N1148" s="360" t="inlineStr"/>
      <c r="O1148" s="360" t="n">
        <v>0</v>
      </c>
      <c r="P1148" s="360" t="n"/>
      <c r="Q1148" s="360" t="n"/>
      <c r="R1148" s="360" t="n"/>
      <c r="S1148" s="360" t="n"/>
      <c r="T1148" s="360" t="n"/>
      <c r="U1148" s="360" t="n"/>
      <c r="V1148" s="360" t="n"/>
      <c r="W1148" s="360" t="n">
        <v>0</v>
      </c>
      <c r="X1148" s="360" t="n">
        <v>1</v>
      </c>
      <c r="Y1148" s="360" t="n">
        <v>0</v>
      </c>
      <c r="Z1148" s="360" t="n"/>
      <c r="AA1148" s="360" t="n"/>
      <c r="AB1148" s="360" t="n"/>
    </row>
    <row r="1149">
      <c r="A1149" s="360" t="n">
        <v>50</v>
      </c>
      <c r="B1149" s="360" t="n">
        <v>0</v>
      </c>
      <c r="C1149" s="360" t="n">
        <v>0</v>
      </c>
      <c r="D1149" s="360" t="n">
        <v>1</v>
      </c>
      <c r="E1149" s="360" t="n">
        <v>223</v>
      </c>
      <c r="F1149" s="360">
        <f>ROUND(Source!AQ1139,O1149)</f>
        <v/>
      </c>
      <c r="G1149" s="360" t="inlineStr">
        <is>
          <t>ОборудЗак</t>
        </is>
      </c>
      <c r="H1149" s="360" t="inlineStr">
        <is>
          <t>Стоимость оборудования заказчика</t>
        </is>
      </c>
      <c r="I1149" s="360" t="n"/>
      <c r="J1149" s="360" t="n"/>
      <c r="K1149" s="360" t="n">
        <v>223</v>
      </c>
      <c r="L1149" s="360" t="n">
        <v>9</v>
      </c>
      <c r="M1149" s="360" t="n">
        <v>3</v>
      </c>
      <c r="N1149" s="360" t="inlineStr"/>
      <c r="O1149" s="360" t="n">
        <v>0</v>
      </c>
      <c r="P1149" s="360" t="n"/>
      <c r="Q1149" s="360" t="n"/>
      <c r="R1149" s="360" t="n"/>
      <c r="S1149" s="360" t="n"/>
      <c r="T1149" s="360" t="n"/>
      <c r="U1149" s="360" t="n"/>
      <c r="V1149" s="360" t="n"/>
      <c r="W1149" s="360" t="n">
        <v>0</v>
      </c>
      <c r="X1149" s="360" t="n">
        <v>1</v>
      </c>
      <c r="Y1149" s="360" t="n">
        <v>0</v>
      </c>
      <c r="Z1149" s="360" t="n"/>
      <c r="AA1149" s="360" t="n"/>
      <c r="AB1149" s="360" t="n"/>
    </row>
    <row r="1150">
      <c r="A1150" s="360" t="n">
        <v>50</v>
      </c>
      <c r="B1150" s="360" t="n">
        <v>0</v>
      </c>
      <c r="C1150" s="360" t="n">
        <v>0</v>
      </c>
      <c r="D1150" s="360" t="n">
        <v>1</v>
      </c>
      <c r="E1150" s="360" t="n">
        <v>229</v>
      </c>
      <c r="F1150" s="360">
        <f>ROUND(Source!AZ1139,O1150)</f>
        <v/>
      </c>
      <c r="G1150" s="360" t="inlineStr">
        <is>
          <t>ОборудПод</t>
        </is>
      </c>
      <c r="H1150" s="360" t="inlineStr">
        <is>
          <t>Стоимость оборудования подрядчика</t>
        </is>
      </c>
      <c r="I1150" s="360" t="n"/>
      <c r="J1150" s="360" t="n"/>
      <c r="K1150" s="360" t="n">
        <v>229</v>
      </c>
      <c r="L1150" s="360" t="n">
        <v>10</v>
      </c>
      <c r="M1150" s="360" t="n">
        <v>3</v>
      </c>
      <c r="N1150" s="360" t="inlineStr"/>
      <c r="O1150" s="360" t="n">
        <v>0</v>
      </c>
      <c r="P1150" s="360" t="n"/>
      <c r="Q1150" s="360" t="n"/>
      <c r="R1150" s="360" t="n"/>
      <c r="S1150" s="360" t="n"/>
      <c r="T1150" s="360" t="n"/>
      <c r="U1150" s="360" t="n"/>
      <c r="V1150" s="360" t="n"/>
      <c r="W1150" s="360" t="n">
        <v>0</v>
      </c>
      <c r="X1150" s="360" t="n">
        <v>1</v>
      </c>
      <c r="Y1150" s="360" t="n">
        <v>0</v>
      </c>
      <c r="Z1150" s="360" t="n"/>
      <c r="AA1150" s="360" t="n"/>
      <c r="AB1150" s="360" t="n"/>
    </row>
    <row r="1151">
      <c r="A1151" s="360" t="n">
        <v>50</v>
      </c>
      <c r="B1151" s="360" t="n">
        <v>0</v>
      </c>
      <c r="C1151" s="360" t="n">
        <v>0</v>
      </c>
      <c r="D1151" s="360" t="n">
        <v>1</v>
      </c>
      <c r="E1151" s="360" t="n">
        <v>203</v>
      </c>
      <c r="F1151" s="360">
        <f>ROUND(Source!Q1139,O1151)</f>
        <v/>
      </c>
      <c r="G1151" s="360" t="inlineStr">
        <is>
          <t>ЭММ</t>
        </is>
      </c>
      <c r="H1151" s="360" t="inlineStr">
        <is>
          <t>Эксплуатация машин</t>
        </is>
      </c>
      <c r="I1151" s="360" t="n"/>
      <c r="J1151" s="360" t="n"/>
      <c r="K1151" s="360" t="n">
        <v>203</v>
      </c>
      <c r="L1151" s="360" t="n">
        <v>11</v>
      </c>
      <c r="M1151" s="360" t="n">
        <v>3</v>
      </c>
      <c r="N1151" s="360" t="inlineStr"/>
      <c r="O1151" s="360" t="n">
        <v>0</v>
      </c>
      <c r="P1151" s="360" t="n"/>
      <c r="Q1151" s="360" t="n"/>
      <c r="R1151" s="360" t="n"/>
      <c r="S1151" s="360" t="n"/>
      <c r="T1151" s="360" t="n"/>
      <c r="U1151" s="360" t="n"/>
      <c r="V1151" s="360" t="n"/>
      <c r="W1151" s="360" t="n">
        <v>0</v>
      </c>
      <c r="X1151" s="360" t="n">
        <v>1</v>
      </c>
      <c r="Y1151" s="360" t="n">
        <v>0</v>
      </c>
      <c r="Z1151" s="360" t="n"/>
      <c r="AA1151" s="360" t="n"/>
      <c r="AB1151" s="360" t="n"/>
    </row>
    <row r="1152">
      <c r="A1152" s="360" t="n">
        <v>50</v>
      </c>
      <c r="B1152" s="360" t="n">
        <v>0</v>
      </c>
      <c r="C1152" s="360" t="n">
        <v>0</v>
      </c>
      <c r="D1152" s="360" t="n">
        <v>1</v>
      </c>
      <c r="E1152" s="360" t="n">
        <v>231</v>
      </c>
      <c r="F1152" s="360">
        <f>ROUND(Source!BB1139,O1152)</f>
        <v/>
      </c>
      <c r="G1152" s="360" t="inlineStr">
        <is>
          <t>ЭММсНРиСП</t>
        </is>
      </c>
      <c r="H1152" s="360" t="inlineStr">
        <is>
          <t>Эксплуатация машин по ТСН-2001.16</t>
        </is>
      </c>
      <c r="I1152" s="360" t="n"/>
      <c r="J1152" s="360" t="n"/>
      <c r="K1152" s="360" t="n">
        <v>231</v>
      </c>
      <c r="L1152" s="360" t="n">
        <v>12</v>
      </c>
      <c r="M1152" s="360" t="n">
        <v>3</v>
      </c>
      <c r="N1152" s="360" t="inlineStr"/>
      <c r="O1152" s="360" t="n">
        <v>0</v>
      </c>
      <c r="P1152" s="360" t="n"/>
      <c r="Q1152" s="360" t="n"/>
      <c r="R1152" s="360" t="n"/>
      <c r="S1152" s="360" t="n"/>
      <c r="T1152" s="360" t="n"/>
      <c r="U1152" s="360" t="n"/>
      <c r="V1152" s="360" t="n"/>
      <c r="W1152" s="360" t="n">
        <v>0</v>
      </c>
      <c r="X1152" s="360" t="n">
        <v>1</v>
      </c>
      <c r="Y1152" s="360" t="n">
        <v>0</v>
      </c>
      <c r="Z1152" s="360" t="n"/>
      <c r="AA1152" s="360" t="n"/>
      <c r="AB1152" s="360" t="n"/>
    </row>
    <row r="1153">
      <c r="A1153" s="360" t="n">
        <v>50</v>
      </c>
      <c r="B1153" s="360" t="n">
        <v>0</v>
      </c>
      <c r="C1153" s="360" t="n">
        <v>0</v>
      </c>
      <c r="D1153" s="360" t="n">
        <v>1</v>
      </c>
      <c r="E1153" s="360" t="n">
        <v>204</v>
      </c>
      <c r="F1153" s="360">
        <f>ROUND(Source!R1139,O1153)</f>
        <v/>
      </c>
      <c r="G1153" s="360" t="inlineStr">
        <is>
          <t>ЗПМ</t>
        </is>
      </c>
      <c r="H1153" s="360" t="inlineStr">
        <is>
          <t>ЗП машинистов</t>
        </is>
      </c>
      <c r="I1153" s="360" t="n"/>
      <c r="J1153" s="360" t="n"/>
      <c r="K1153" s="360" t="n">
        <v>204</v>
      </c>
      <c r="L1153" s="360" t="n">
        <v>13</v>
      </c>
      <c r="M1153" s="360" t="n">
        <v>3</v>
      </c>
      <c r="N1153" s="360" t="inlineStr"/>
      <c r="O1153" s="360" t="n">
        <v>0</v>
      </c>
      <c r="P1153" s="360" t="n"/>
      <c r="Q1153" s="360" t="n"/>
      <c r="R1153" s="360" t="n"/>
      <c r="S1153" s="360" t="n"/>
      <c r="T1153" s="360" t="n"/>
      <c r="U1153" s="360" t="n"/>
      <c r="V1153" s="360" t="n"/>
      <c r="W1153" s="360" t="n">
        <v>0</v>
      </c>
      <c r="X1153" s="360" t="n">
        <v>1</v>
      </c>
      <c r="Y1153" s="360" t="n">
        <v>0</v>
      </c>
      <c r="Z1153" s="360" t="n"/>
      <c r="AA1153" s="360" t="n"/>
      <c r="AB1153" s="360" t="n"/>
    </row>
    <row r="1154">
      <c r="A1154" s="360" t="n">
        <v>50</v>
      </c>
      <c r="B1154" s="360" t="n">
        <v>0</v>
      </c>
      <c r="C1154" s="360" t="n">
        <v>0</v>
      </c>
      <c r="D1154" s="360" t="n">
        <v>1</v>
      </c>
      <c r="E1154" s="360" t="n">
        <v>205</v>
      </c>
      <c r="F1154" s="360">
        <f>ROUND(Source!S1139,O1154)</f>
        <v/>
      </c>
      <c r="G1154" s="360" t="inlineStr">
        <is>
          <t>ОЗП</t>
        </is>
      </c>
      <c r="H1154" s="360" t="inlineStr">
        <is>
          <t>Основная ЗП рабочих</t>
        </is>
      </c>
      <c r="I1154" s="360" t="n"/>
      <c r="J1154" s="360" t="n"/>
      <c r="K1154" s="360" t="n">
        <v>205</v>
      </c>
      <c r="L1154" s="360" t="n">
        <v>14</v>
      </c>
      <c r="M1154" s="360" t="n">
        <v>3</v>
      </c>
      <c r="N1154" s="360" t="inlineStr"/>
      <c r="O1154" s="360" t="n">
        <v>0</v>
      </c>
      <c r="P1154" s="360" t="n"/>
      <c r="Q1154" s="360" t="n"/>
      <c r="R1154" s="360" t="n"/>
      <c r="S1154" s="360" t="n"/>
      <c r="T1154" s="360" t="n"/>
      <c r="U1154" s="360" t="n"/>
      <c r="V1154" s="360" t="n"/>
      <c r="W1154" s="360" t="n">
        <v>0</v>
      </c>
      <c r="X1154" s="360" t="n">
        <v>1</v>
      </c>
      <c r="Y1154" s="360" t="n">
        <v>0</v>
      </c>
      <c r="Z1154" s="360" t="n"/>
      <c r="AA1154" s="360" t="n"/>
      <c r="AB1154" s="360" t="n"/>
    </row>
    <row r="1155">
      <c r="A1155" s="360" t="n">
        <v>50</v>
      </c>
      <c r="B1155" s="360" t="n">
        <v>0</v>
      </c>
      <c r="C1155" s="360" t="n">
        <v>0</v>
      </c>
      <c r="D1155" s="360" t="n">
        <v>1</v>
      </c>
      <c r="E1155" s="360" t="n">
        <v>232</v>
      </c>
      <c r="F1155" s="360">
        <f>ROUND(Source!BC1139,O1155)</f>
        <v/>
      </c>
      <c r="G1155" s="360" t="inlineStr">
        <is>
          <t>ОЗПсНРиСП</t>
        </is>
      </c>
      <c r="H1155" s="360" t="inlineStr">
        <is>
          <t>Основная ЗП рабочих по ТСН-2001.16</t>
        </is>
      </c>
      <c r="I1155" s="360" t="n"/>
      <c r="J1155" s="360" t="n"/>
      <c r="K1155" s="360" t="n">
        <v>232</v>
      </c>
      <c r="L1155" s="360" t="n">
        <v>15</v>
      </c>
      <c r="M1155" s="360" t="n">
        <v>3</v>
      </c>
      <c r="N1155" s="360" t="inlineStr"/>
      <c r="O1155" s="360" t="n">
        <v>0</v>
      </c>
      <c r="P1155" s="360" t="n"/>
      <c r="Q1155" s="360" t="n"/>
      <c r="R1155" s="360" t="n"/>
      <c r="S1155" s="360" t="n"/>
      <c r="T1155" s="360" t="n"/>
      <c r="U1155" s="360" t="n"/>
      <c r="V1155" s="360" t="n"/>
      <c r="W1155" s="360" t="n">
        <v>0</v>
      </c>
      <c r="X1155" s="360" t="n">
        <v>1</v>
      </c>
      <c r="Y1155" s="360" t="n">
        <v>0</v>
      </c>
      <c r="Z1155" s="360" t="n"/>
      <c r="AA1155" s="360" t="n"/>
      <c r="AB1155" s="360" t="n"/>
    </row>
    <row r="1156">
      <c r="A1156" s="360" t="n">
        <v>50</v>
      </c>
      <c r="B1156" s="360" t="n">
        <v>0</v>
      </c>
      <c r="C1156" s="360" t="n">
        <v>0</v>
      </c>
      <c r="D1156" s="360" t="n">
        <v>1</v>
      </c>
      <c r="E1156" s="360" t="n">
        <v>214</v>
      </c>
      <c r="F1156" s="360">
        <f>ROUND(Source!AS1139,O1156)</f>
        <v/>
      </c>
      <c r="G1156" s="360" t="inlineStr">
        <is>
          <t>Строит</t>
        </is>
      </c>
      <c r="H1156" s="360" t="inlineStr">
        <is>
          <t>Строительные работы с НР и СП</t>
        </is>
      </c>
      <c r="I1156" s="360" t="n"/>
      <c r="J1156" s="360" t="n"/>
      <c r="K1156" s="360" t="n">
        <v>214</v>
      </c>
      <c r="L1156" s="360" t="n">
        <v>16</v>
      </c>
      <c r="M1156" s="360" t="n">
        <v>3</v>
      </c>
      <c r="N1156" s="360" t="inlineStr"/>
      <c r="O1156" s="360" t="n">
        <v>0</v>
      </c>
      <c r="P1156" s="360" t="n"/>
      <c r="Q1156" s="360" t="n"/>
      <c r="R1156" s="360" t="n"/>
      <c r="S1156" s="360" t="n"/>
      <c r="T1156" s="360" t="n"/>
      <c r="U1156" s="360" t="n"/>
      <c r="V1156" s="360" t="n"/>
      <c r="W1156" s="360" t="n">
        <v>0</v>
      </c>
      <c r="X1156" s="360" t="n">
        <v>1</v>
      </c>
      <c r="Y1156" s="360" t="n">
        <v>0</v>
      </c>
      <c r="Z1156" s="360" t="n"/>
      <c r="AA1156" s="360" t="n"/>
      <c r="AB1156" s="360" t="n"/>
    </row>
    <row r="1157">
      <c r="A1157" s="360" t="n">
        <v>50</v>
      </c>
      <c r="B1157" s="360" t="n">
        <v>0</v>
      </c>
      <c r="C1157" s="360" t="n">
        <v>0</v>
      </c>
      <c r="D1157" s="360" t="n">
        <v>1</v>
      </c>
      <c r="E1157" s="360" t="n">
        <v>215</v>
      </c>
      <c r="F1157" s="360">
        <f>ROUND(Source!AT1139,O1157)</f>
        <v/>
      </c>
      <c r="G1157" s="360" t="inlineStr">
        <is>
          <t>Монтаж</t>
        </is>
      </c>
      <c r="H1157" s="360" t="inlineStr">
        <is>
          <t>Монтажные работы с НР и СП</t>
        </is>
      </c>
      <c r="I1157" s="360" t="n"/>
      <c r="J1157" s="360" t="n"/>
      <c r="K1157" s="360" t="n">
        <v>215</v>
      </c>
      <c r="L1157" s="360" t="n">
        <v>17</v>
      </c>
      <c r="M1157" s="360" t="n">
        <v>3</v>
      </c>
      <c r="N1157" s="360" t="inlineStr"/>
      <c r="O1157" s="360" t="n">
        <v>0</v>
      </c>
      <c r="P1157" s="360" t="n"/>
      <c r="Q1157" s="360" t="n"/>
      <c r="R1157" s="360" t="n"/>
      <c r="S1157" s="360" t="n"/>
      <c r="T1157" s="360" t="n"/>
      <c r="U1157" s="360" t="n"/>
      <c r="V1157" s="360" t="n"/>
      <c r="W1157" s="360" t="n">
        <v>0</v>
      </c>
      <c r="X1157" s="360" t="n">
        <v>1</v>
      </c>
      <c r="Y1157" s="360" t="n">
        <v>0</v>
      </c>
      <c r="Z1157" s="360" t="n"/>
      <c r="AA1157" s="360" t="n"/>
      <c r="AB1157" s="360" t="n"/>
    </row>
    <row r="1158">
      <c r="A1158" s="360" t="n">
        <v>50</v>
      </c>
      <c r="B1158" s="360" t="n">
        <v>0</v>
      </c>
      <c r="C1158" s="360" t="n">
        <v>0</v>
      </c>
      <c r="D1158" s="360" t="n">
        <v>1</v>
      </c>
      <c r="E1158" s="360" t="n">
        <v>217</v>
      </c>
      <c r="F1158" s="360">
        <f>ROUND(Source!AU1139,O1158)</f>
        <v/>
      </c>
      <c r="G1158" s="360" t="inlineStr">
        <is>
          <t>Прочие</t>
        </is>
      </c>
      <c r="H1158" s="360" t="inlineStr">
        <is>
          <t>Прочие работы с НР и СП</t>
        </is>
      </c>
      <c r="I1158" s="360" t="n"/>
      <c r="J1158" s="360" t="n"/>
      <c r="K1158" s="360" t="n">
        <v>217</v>
      </c>
      <c r="L1158" s="360" t="n">
        <v>18</v>
      </c>
      <c r="M1158" s="360" t="n">
        <v>3</v>
      </c>
      <c r="N1158" s="360" t="inlineStr"/>
      <c r="O1158" s="360" t="n">
        <v>0</v>
      </c>
      <c r="P1158" s="360" t="n"/>
      <c r="Q1158" s="360" t="n"/>
      <c r="R1158" s="360" t="n"/>
      <c r="S1158" s="360" t="n"/>
      <c r="T1158" s="360" t="n"/>
      <c r="U1158" s="360" t="n"/>
      <c r="V1158" s="360" t="n"/>
      <c r="W1158" s="360" t="n">
        <v>0</v>
      </c>
      <c r="X1158" s="360" t="n">
        <v>1</v>
      </c>
      <c r="Y1158" s="360" t="n">
        <v>0</v>
      </c>
      <c r="Z1158" s="360" t="n"/>
      <c r="AA1158" s="360" t="n"/>
      <c r="AB1158" s="360" t="n"/>
    </row>
    <row r="1159">
      <c r="A1159" s="360" t="n">
        <v>50</v>
      </c>
      <c r="B1159" s="360" t="n">
        <v>0</v>
      </c>
      <c r="C1159" s="360" t="n">
        <v>0</v>
      </c>
      <c r="D1159" s="360" t="n">
        <v>1</v>
      </c>
      <c r="E1159" s="360" t="n">
        <v>230</v>
      </c>
      <c r="F1159" s="360">
        <f>ROUND(Source!BA1139,O1159)</f>
        <v/>
      </c>
      <c r="G1159" s="360" t="inlineStr">
        <is>
          <t>ПрочиеЗатр</t>
        </is>
      </c>
      <c r="H1159" s="360" t="inlineStr">
        <is>
          <t>Прочие затраты по ТСН-2001.16</t>
        </is>
      </c>
      <c r="I1159" s="360" t="n"/>
      <c r="J1159" s="360" t="n"/>
      <c r="K1159" s="360" t="n">
        <v>230</v>
      </c>
      <c r="L1159" s="360" t="n">
        <v>19</v>
      </c>
      <c r="M1159" s="360" t="n">
        <v>3</v>
      </c>
      <c r="N1159" s="360" t="inlineStr"/>
      <c r="O1159" s="360" t="n">
        <v>0</v>
      </c>
      <c r="P1159" s="360" t="n"/>
      <c r="Q1159" s="360" t="n"/>
      <c r="R1159" s="360" t="n"/>
      <c r="S1159" s="360" t="n"/>
      <c r="T1159" s="360" t="n"/>
      <c r="U1159" s="360" t="n"/>
      <c r="V1159" s="360" t="n"/>
      <c r="W1159" s="360" t="n">
        <v>0</v>
      </c>
      <c r="X1159" s="360" t="n">
        <v>1</v>
      </c>
      <c r="Y1159" s="360" t="n">
        <v>0</v>
      </c>
      <c r="Z1159" s="360" t="n"/>
      <c r="AA1159" s="360" t="n"/>
      <c r="AB1159" s="360" t="n"/>
    </row>
    <row r="1160">
      <c r="A1160" s="360" t="n">
        <v>50</v>
      </c>
      <c r="B1160" s="360" t="n">
        <v>0</v>
      </c>
      <c r="C1160" s="360" t="n">
        <v>0</v>
      </c>
      <c r="D1160" s="360" t="n">
        <v>1</v>
      </c>
      <c r="E1160" s="360" t="n">
        <v>206</v>
      </c>
      <c r="F1160" s="360">
        <f>ROUND(Source!T1139,O1160)</f>
        <v/>
      </c>
      <c r="G1160" s="360" t="inlineStr">
        <is>
          <t>ВозврМат</t>
        </is>
      </c>
      <c r="H1160" s="360" t="inlineStr">
        <is>
          <t>Возврат материалов</t>
        </is>
      </c>
      <c r="I1160" s="360" t="n"/>
      <c r="J1160" s="360" t="n"/>
      <c r="K1160" s="360" t="n">
        <v>206</v>
      </c>
      <c r="L1160" s="360" t="n">
        <v>20</v>
      </c>
      <c r="M1160" s="360" t="n">
        <v>3</v>
      </c>
      <c r="N1160" s="360" t="inlineStr"/>
      <c r="O1160" s="360" t="n">
        <v>0</v>
      </c>
      <c r="P1160" s="360" t="n"/>
      <c r="Q1160" s="360" t="n"/>
      <c r="R1160" s="360" t="n"/>
      <c r="S1160" s="360" t="n"/>
      <c r="T1160" s="360" t="n"/>
      <c r="U1160" s="360" t="n"/>
      <c r="V1160" s="360" t="n"/>
      <c r="W1160" s="360" t="n">
        <v>0</v>
      </c>
      <c r="X1160" s="360" t="n">
        <v>1</v>
      </c>
      <c r="Y1160" s="360" t="n">
        <v>0</v>
      </c>
      <c r="Z1160" s="360" t="n"/>
      <c r="AA1160" s="360" t="n"/>
      <c r="AB1160" s="360" t="n"/>
    </row>
    <row r="1161">
      <c r="A1161" s="360" t="n">
        <v>50</v>
      </c>
      <c r="B1161" s="360" t="n">
        <v>0</v>
      </c>
      <c r="C1161" s="360" t="n">
        <v>0</v>
      </c>
      <c r="D1161" s="360" t="n">
        <v>1</v>
      </c>
      <c r="E1161" s="360" t="n">
        <v>207</v>
      </c>
      <c r="F1161" s="360">
        <f>ROUND(Source!U1139,O1161)</f>
        <v/>
      </c>
      <c r="G1161" s="360" t="inlineStr">
        <is>
          <t>ТрудСтр</t>
        </is>
      </c>
      <c r="H1161" s="360" t="inlineStr">
        <is>
          <t>Трудозатраты строителей</t>
        </is>
      </c>
      <c r="I1161" s="360" t="n"/>
      <c r="J1161" s="360" t="n"/>
      <c r="K1161" s="360" t="n">
        <v>207</v>
      </c>
      <c r="L1161" s="360" t="n">
        <v>21</v>
      </c>
      <c r="M1161" s="360" t="n">
        <v>3</v>
      </c>
      <c r="N1161" s="360" t="inlineStr"/>
      <c r="O1161" s="360" t="n">
        <v>7</v>
      </c>
      <c r="P1161" s="360" t="n"/>
      <c r="Q1161" s="360" t="n"/>
      <c r="R1161" s="360" t="n"/>
      <c r="S1161" s="360" t="n"/>
      <c r="T1161" s="360" t="n"/>
      <c r="U1161" s="360" t="n"/>
      <c r="V1161" s="360" t="n"/>
      <c r="W1161" s="360" t="n">
        <v>0</v>
      </c>
      <c r="X1161" s="360" t="n">
        <v>1</v>
      </c>
      <c r="Y1161" s="360" t="n">
        <v>0</v>
      </c>
      <c r="Z1161" s="360" t="n"/>
      <c r="AA1161" s="360" t="n"/>
      <c r="AB1161" s="360" t="n"/>
    </row>
    <row r="1162">
      <c r="A1162" s="360" t="n">
        <v>50</v>
      </c>
      <c r="B1162" s="360" t="n">
        <v>0</v>
      </c>
      <c r="C1162" s="360" t="n">
        <v>0</v>
      </c>
      <c r="D1162" s="360" t="n">
        <v>1</v>
      </c>
      <c r="E1162" s="360" t="n">
        <v>208</v>
      </c>
      <c r="F1162" s="360">
        <f>ROUND(Source!V1139,O1162)</f>
        <v/>
      </c>
      <c r="G1162" s="360" t="inlineStr">
        <is>
          <t>ТрудМаш</t>
        </is>
      </c>
      <c r="H1162" s="360" t="inlineStr">
        <is>
          <t>Трудозатраты машинистов</t>
        </is>
      </c>
      <c r="I1162" s="360" t="n"/>
      <c r="J1162" s="360" t="n"/>
      <c r="K1162" s="360" t="n">
        <v>208</v>
      </c>
      <c r="L1162" s="360" t="n">
        <v>22</v>
      </c>
      <c r="M1162" s="360" t="n">
        <v>3</v>
      </c>
      <c r="N1162" s="360" t="inlineStr"/>
      <c r="O1162" s="360" t="n">
        <v>7</v>
      </c>
      <c r="P1162" s="360" t="n"/>
      <c r="Q1162" s="360" t="n"/>
      <c r="R1162" s="360" t="n"/>
      <c r="S1162" s="360" t="n"/>
      <c r="T1162" s="360" t="n"/>
      <c r="U1162" s="360" t="n"/>
      <c r="V1162" s="360" t="n"/>
      <c r="W1162" s="360" t="n">
        <v>0</v>
      </c>
      <c r="X1162" s="360" t="n">
        <v>1</v>
      </c>
      <c r="Y1162" s="360" t="n">
        <v>0</v>
      </c>
      <c r="Z1162" s="360" t="n"/>
      <c r="AA1162" s="360" t="n"/>
      <c r="AB1162" s="360" t="n"/>
    </row>
    <row r="1163">
      <c r="A1163" s="360" t="n">
        <v>50</v>
      </c>
      <c r="B1163" s="360" t="n">
        <v>0</v>
      </c>
      <c r="C1163" s="360" t="n">
        <v>0</v>
      </c>
      <c r="D1163" s="360" t="n">
        <v>1</v>
      </c>
      <c r="E1163" s="360" t="n">
        <v>209</v>
      </c>
      <c r="F1163" s="360">
        <f>ROUND(Source!W1139,O1163)</f>
        <v/>
      </c>
      <c r="G1163" s="360" t="inlineStr">
        <is>
          <t>ТранспМат</t>
        </is>
      </c>
      <c r="H1163" s="360" t="inlineStr">
        <is>
          <t>Транспорт материалов</t>
        </is>
      </c>
      <c r="I1163" s="360" t="n"/>
      <c r="J1163" s="360" t="n"/>
      <c r="K1163" s="360" t="n">
        <v>209</v>
      </c>
      <c r="L1163" s="360" t="n">
        <v>23</v>
      </c>
      <c r="M1163" s="360" t="n">
        <v>3</v>
      </c>
      <c r="N1163" s="360" t="inlineStr"/>
      <c r="O1163" s="360" t="n">
        <v>0</v>
      </c>
      <c r="P1163" s="360" t="n"/>
      <c r="Q1163" s="360" t="n"/>
      <c r="R1163" s="360" t="n"/>
      <c r="S1163" s="360" t="n"/>
      <c r="T1163" s="360" t="n"/>
      <c r="U1163" s="360" t="n"/>
      <c r="V1163" s="360" t="n"/>
      <c r="W1163" s="360" t="n">
        <v>0</v>
      </c>
      <c r="X1163" s="360" t="n">
        <v>1</v>
      </c>
      <c r="Y1163" s="360" t="n">
        <v>0</v>
      </c>
      <c r="Z1163" s="360" t="n"/>
      <c r="AA1163" s="360" t="n"/>
      <c r="AB1163" s="360" t="n"/>
    </row>
    <row r="1164">
      <c r="A1164" s="360" t="n">
        <v>50</v>
      </c>
      <c r="B1164" s="360" t="n">
        <v>0</v>
      </c>
      <c r="C1164" s="360" t="n">
        <v>0</v>
      </c>
      <c r="D1164" s="360" t="n">
        <v>1</v>
      </c>
      <c r="E1164" s="360" t="n">
        <v>233</v>
      </c>
      <c r="F1164" s="360">
        <f>ROUND(Source!BD1139,O1164)</f>
        <v/>
      </c>
      <c r="G1164" s="360" t="inlineStr">
        <is>
          <t>Перевозка</t>
        </is>
      </c>
      <c r="H1164" s="360" t="inlineStr">
        <is>
          <t>Перевозка грузов</t>
        </is>
      </c>
      <c r="I1164" s="360" t="n"/>
      <c r="J1164" s="360" t="n"/>
      <c r="K1164" s="360" t="n">
        <v>233</v>
      </c>
      <c r="L1164" s="360" t="n">
        <v>24</v>
      </c>
      <c r="M1164" s="360" t="n">
        <v>3</v>
      </c>
      <c r="N1164" s="360" t="inlineStr"/>
      <c r="O1164" s="360" t="n">
        <v>0</v>
      </c>
      <c r="P1164" s="360" t="n"/>
      <c r="Q1164" s="360" t="n"/>
      <c r="R1164" s="360" t="n"/>
      <c r="S1164" s="360" t="n"/>
      <c r="T1164" s="360" t="n"/>
      <c r="U1164" s="360" t="n"/>
      <c r="V1164" s="360" t="n"/>
      <c r="W1164" s="360" t="n">
        <v>0</v>
      </c>
      <c r="X1164" s="360" t="n">
        <v>1</v>
      </c>
      <c r="Y1164" s="360" t="n">
        <v>0</v>
      </c>
      <c r="Z1164" s="360" t="n"/>
      <c r="AA1164" s="360" t="n"/>
      <c r="AB1164" s="360" t="n"/>
    </row>
    <row r="1165">
      <c r="A1165" s="360" t="n">
        <v>50</v>
      </c>
      <c r="B1165" s="360" t="n">
        <v>0</v>
      </c>
      <c r="C1165" s="360" t="n">
        <v>0</v>
      </c>
      <c r="D1165" s="360" t="n">
        <v>1</v>
      </c>
      <c r="E1165" s="360" t="n">
        <v>210</v>
      </c>
      <c r="F1165" s="360">
        <f>ROUND(Source!X1139,O1165)</f>
        <v/>
      </c>
      <c r="G1165" s="360" t="inlineStr">
        <is>
          <t>НР</t>
        </is>
      </c>
      <c r="H1165" s="360" t="inlineStr">
        <is>
          <t>Накладные расходы</t>
        </is>
      </c>
      <c r="I1165" s="360" t="n"/>
      <c r="J1165" s="360" t="n"/>
      <c r="K1165" s="360" t="n">
        <v>210</v>
      </c>
      <c r="L1165" s="360" t="n">
        <v>25</v>
      </c>
      <c r="M1165" s="360" t="n">
        <v>3</v>
      </c>
      <c r="N1165" s="360" t="inlineStr"/>
      <c r="O1165" s="360" t="n">
        <v>0</v>
      </c>
      <c r="P1165" s="360" t="n"/>
      <c r="Q1165" s="360" t="n"/>
      <c r="R1165" s="360" t="n"/>
      <c r="S1165" s="360" t="n"/>
      <c r="T1165" s="360" t="n"/>
      <c r="U1165" s="360" t="n"/>
      <c r="V1165" s="360" t="n"/>
      <c r="W1165" s="360" t="n">
        <v>0</v>
      </c>
      <c r="X1165" s="360" t="n">
        <v>1</v>
      </c>
      <c r="Y1165" s="360" t="n">
        <v>0</v>
      </c>
      <c r="Z1165" s="360" t="n"/>
      <c r="AA1165" s="360" t="n"/>
      <c r="AB1165" s="360" t="n"/>
    </row>
    <row r="1166">
      <c r="A1166" s="360" t="n">
        <v>50</v>
      </c>
      <c r="B1166" s="360" t="n">
        <v>0</v>
      </c>
      <c r="C1166" s="360" t="n">
        <v>0</v>
      </c>
      <c r="D1166" s="360" t="n">
        <v>1</v>
      </c>
      <c r="E1166" s="360" t="n">
        <v>211</v>
      </c>
      <c r="F1166" s="360">
        <f>ROUND(Source!Y1139,O1166)</f>
        <v/>
      </c>
      <c r="G1166" s="360" t="inlineStr">
        <is>
          <t>СмПриб</t>
        </is>
      </c>
      <c r="H1166" s="360" t="inlineStr">
        <is>
          <t>Сметная прибыль</t>
        </is>
      </c>
      <c r="I1166" s="360" t="n"/>
      <c r="J1166" s="360" t="n"/>
      <c r="K1166" s="360" t="n">
        <v>211</v>
      </c>
      <c r="L1166" s="360" t="n">
        <v>26</v>
      </c>
      <c r="M1166" s="360" t="n">
        <v>3</v>
      </c>
      <c r="N1166" s="360" t="inlineStr"/>
      <c r="O1166" s="360" t="n">
        <v>0</v>
      </c>
      <c r="P1166" s="360" t="n"/>
      <c r="Q1166" s="360" t="n"/>
      <c r="R1166" s="360" t="n"/>
      <c r="S1166" s="360" t="n"/>
      <c r="T1166" s="360" t="n"/>
      <c r="U1166" s="360" t="n"/>
      <c r="V1166" s="360" t="n"/>
      <c r="W1166" s="360" t="n">
        <v>0</v>
      </c>
      <c r="X1166" s="360" t="n">
        <v>1</v>
      </c>
      <c r="Y1166" s="360" t="n">
        <v>0</v>
      </c>
      <c r="Z1166" s="360" t="n"/>
      <c r="AA1166" s="360" t="n"/>
      <c r="AB1166" s="360" t="n"/>
    </row>
    <row r="1167">
      <c r="A1167" s="360" t="n">
        <v>50</v>
      </c>
      <c r="B1167" s="360" t="n">
        <v>0</v>
      </c>
      <c r="C1167" s="360" t="n">
        <v>0</v>
      </c>
      <c r="D1167" s="360" t="n">
        <v>1</v>
      </c>
      <c r="E1167" s="360" t="n">
        <v>224</v>
      </c>
      <c r="F1167" s="360">
        <f>ROUND(Source!AR1139,O1167)</f>
        <v/>
      </c>
      <c r="G1167" s="360" t="inlineStr">
        <is>
          <t>Всего</t>
        </is>
      </c>
      <c r="H1167" s="360" t="inlineStr">
        <is>
          <t>Всего с НР и СП</t>
        </is>
      </c>
      <c r="I1167" s="360" t="n"/>
      <c r="J1167" s="360" t="n"/>
      <c r="K1167" s="360" t="n">
        <v>224</v>
      </c>
      <c r="L1167" s="360" t="n">
        <v>27</v>
      </c>
      <c r="M1167" s="360" t="n">
        <v>3</v>
      </c>
      <c r="N1167" s="360" t="inlineStr"/>
      <c r="O1167" s="360" t="n">
        <v>0</v>
      </c>
      <c r="P1167" s="360" t="n"/>
      <c r="Q1167" s="360" t="n"/>
      <c r="R1167" s="360" t="n"/>
      <c r="S1167" s="360" t="n"/>
      <c r="T1167" s="360" t="n"/>
      <c r="U1167" s="360" t="n"/>
      <c r="V1167" s="360" t="n"/>
      <c r="W1167" s="360" t="n">
        <v>0</v>
      </c>
      <c r="X1167" s="360" t="n">
        <v>1</v>
      </c>
      <c r="Y1167" s="360" t="n">
        <v>0</v>
      </c>
      <c r="Z1167" s="360" t="n"/>
      <c r="AA1167" s="360" t="n"/>
      <c r="AB1167" s="360" t="n"/>
    </row>
    <row r="1168">
      <c r="A1168" s="360" t="n">
        <v>50</v>
      </c>
      <c r="B1168" s="360" t="n">
        <v>0</v>
      </c>
      <c r="C1168" s="360" t="n">
        <v>0</v>
      </c>
      <c r="D1168" s="360" t="n">
        <v>2</v>
      </c>
      <c r="E1168" s="360" t="n">
        <v>0</v>
      </c>
      <c r="F1168" s="360">
        <f>ROUND(F1167,O1168)</f>
        <v/>
      </c>
      <c r="G1168" s="360" t="inlineStr">
        <is>
          <t>и1</t>
        </is>
      </c>
      <c r="H1168" s="360" t="inlineStr">
        <is>
          <t>Итого</t>
        </is>
      </c>
      <c r="I1168" s="360" t="n"/>
      <c r="J1168" s="360" t="n"/>
      <c r="K1168" s="360" t="n">
        <v>212</v>
      </c>
      <c r="L1168" s="360" t="n">
        <v>28</v>
      </c>
      <c r="M1168" s="360" t="n">
        <v>0</v>
      </c>
      <c r="N1168" s="360" t="inlineStr"/>
      <c r="O1168" s="360" t="n">
        <v>0</v>
      </c>
      <c r="P1168" s="360" t="n"/>
      <c r="Q1168" s="360" t="n"/>
      <c r="R1168" s="360" t="n"/>
      <c r="S1168" s="360" t="n"/>
      <c r="T1168" s="360" t="n"/>
      <c r="U1168" s="360" t="n"/>
      <c r="V1168" s="360" t="n"/>
      <c r="W1168" s="360" t="n">
        <v>0</v>
      </c>
      <c r="X1168" s="360" t="n">
        <v>1</v>
      </c>
      <c r="Y1168" s="360" t="n">
        <v>0</v>
      </c>
      <c r="Z1168" s="360" t="n"/>
      <c r="AA1168" s="360" t="n"/>
      <c r="AB1168" s="360" t="n"/>
    </row>
    <row r="1169">
      <c r="A1169" s="360" t="n">
        <v>50</v>
      </c>
      <c r="B1169" s="360" t="n">
        <v>0</v>
      </c>
      <c r="C1169" s="360" t="n">
        <v>0</v>
      </c>
      <c r="D1169" s="360" t="n">
        <v>2</v>
      </c>
      <c r="E1169" s="360" t="n">
        <v>0</v>
      </c>
      <c r="F1169" s="360">
        <f>ROUND(F1168*0.22,O1169)</f>
        <v/>
      </c>
      <c r="G1169" s="360" t="inlineStr">
        <is>
          <t>и2</t>
        </is>
      </c>
      <c r="H1169" s="360" t="inlineStr">
        <is>
          <t>НДС 22%</t>
        </is>
      </c>
      <c r="I1169" s="360" t="n"/>
      <c r="J1169" s="360" t="n"/>
      <c r="K1169" s="360" t="n">
        <v>212</v>
      </c>
      <c r="L1169" s="360" t="n">
        <v>29</v>
      </c>
      <c r="M1169" s="360" t="n">
        <v>0</v>
      </c>
      <c r="N1169" s="360" t="inlineStr"/>
      <c r="O1169" s="360" t="n">
        <v>0</v>
      </c>
      <c r="P1169" s="360" t="n"/>
      <c r="Q1169" s="360" t="n"/>
      <c r="R1169" s="360" t="n"/>
      <c r="S1169" s="360" t="n"/>
      <c r="T1169" s="360" t="n"/>
      <c r="U1169" s="360" t="n"/>
      <c r="V1169" s="360" t="n"/>
      <c r="W1169" s="360" t="n">
        <v>0</v>
      </c>
      <c r="X1169" s="360" t="n">
        <v>1</v>
      </c>
      <c r="Y1169" s="360" t="n">
        <v>0</v>
      </c>
      <c r="Z1169" s="360" t="n"/>
      <c r="AA1169" s="360" t="n"/>
      <c r="AB1169" s="360" t="n"/>
    </row>
    <row r="1170">
      <c r="A1170" s="360" t="n">
        <v>50</v>
      </c>
      <c r="B1170" s="360" t="n">
        <v>0</v>
      </c>
      <c r="C1170" s="360" t="n">
        <v>0</v>
      </c>
      <c r="D1170" s="360" t="n">
        <v>2</v>
      </c>
      <c r="E1170" s="360" t="n">
        <v>213</v>
      </c>
      <c r="F1170" s="360">
        <f>ROUND(F1168+F1169,O1170)</f>
        <v/>
      </c>
      <c r="G1170" s="360" t="inlineStr">
        <is>
          <t>и3</t>
        </is>
      </c>
      <c r="H1170" s="360" t="inlineStr">
        <is>
          <t>Всего</t>
        </is>
      </c>
      <c r="I1170" s="360" t="n"/>
      <c r="J1170" s="360" t="n"/>
      <c r="K1170" s="360" t="n">
        <v>212</v>
      </c>
      <c r="L1170" s="360" t="n">
        <v>30</v>
      </c>
      <c r="M1170" s="360" t="n">
        <v>0</v>
      </c>
      <c r="N1170" s="360" t="inlineStr"/>
      <c r="O1170" s="360" t="n">
        <v>0</v>
      </c>
      <c r="P1170" s="360" t="n"/>
      <c r="Q1170" s="360" t="n"/>
      <c r="R1170" s="360" t="n"/>
      <c r="S1170" s="360" t="n"/>
      <c r="T1170" s="360" t="n"/>
      <c r="U1170" s="360" t="n"/>
      <c r="V1170" s="360" t="n"/>
      <c r="W1170" s="360" t="n">
        <v>0</v>
      </c>
      <c r="X1170" s="360" t="n">
        <v>1</v>
      </c>
      <c r="Y1170" s="360" t="n">
        <v>0</v>
      </c>
      <c r="Z1170" s="360" t="n"/>
      <c r="AA1170" s="360" t="n"/>
      <c r="AB1170" s="360" t="n"/>
    </row>
    <row r="1171"/>
    <row r="1172">
      <c r="A1172" s="356" t="n">
        <v>3</v>
      </c>
      <c r="B1172" s="356" t="n">
        <v>0</v>
      </c>
      <c r="C1172" s="356" t="n"/>
      <c r="D1172" s="356">
        <f>ROW(A1184)</f>
        <v/>
      </c>
      <c r="E1172" s="356" t="n"/>
      <c r="F1172" s="356" t="inlineStr">
        <is>
          <t>Новая локальная смета</t>
        </is>
      </c>
      <c r="G1172" s="356" t="inlineStr">
        <is>
          <t>Центральная, д.31</t>
        </is>
      </c>
      <c r="H1172" s="356" t="inlineStr"/>
      <c r="I1172" s="356" t="n">
        <v>0</v>
      </c>
      <c r="J1172" s="356" t="inlineStr"/>
      <c r="K1172" s="356" t="n">
        <v>0</v>
      </c>
      <c r="L1172" s="356" t="inlineStr">
        <is>
          <t>Новая локальная смета</t>
        </is>
      </c>
      <c r="M1172" s="356" t="inlineStr"/>
      <c r="N1172" s="356" t="n"/>
      <c r="O1172" s="356" t="n"/>
      <c r="P1172" s="356" t="n"/>
      <c r="Q1172" s="356" t="n"/>
      <c r="R1172" s="356" t="n"/>
      <c r="S1172" s="356" t="n">
        <v>0</v>
      </c>
      <c r="T1172" s="356" t="n"/>
      <c r="U1172" s="356" t="inlineStr"/>
      <c r="V1172" s="356" t="n">
        <v>0</v>
      </c>
      <c r="W1172" s="356" t="n"/>
      <c r="X1172" s="356" t="n"/>
      <c r="Y1172" s="356" t="n"/>
      <c r="Z1172" s="356" t="n"/>
      <c r="AA1172" s="356" t="n"/>
      <c r="AB1172" s="356" t="inlineStr"/>
      <c r="AC1172" s="356" t="inlineStr"/>
      <c r="AD1172" s="356" t="inlineStr"/>
      <c r="AE1172" s="356" t="inlineStr"/>
      <c r="AF1172" s="356" t="inlineStr"/>
      <c r="AG1172" s="356" t="inlineStr"/>
      <c r="AH1172" s="356" t="n"/>
      <c r="AI1172" s="356" t="n"/>
      <c r="AJ1172" s="356" t="n"/>
      <c r="AK1172" s="356" t="n"/>
      <c r="AL1172" s="356" t="n"/>
      <c r="AM1172" s="356" t="n"/>
      <c r="AN1172" s="356" t="n"/>
      <c r="AO1172" s="356" t="n"/>
      <c r="AP1172" s="356" t="inlineStr"/>
      <c r="AQ1172" s="356" t="inlineStr"/>
      <c r="AR1172" s="356" t="inlineStr"/>
      <c r="AS1172" s="356" t="n"/>
      <c r="AT1172" s="356" t="n"/>
      <c r="AU1172" s="356" t="n"/>
      <c r="AV1172" s="356" t="n"/>
      <c r="AW1172" s="356" t="n"/>
      <c r="AX1172" s="356" t="n"/>
      <c r="AY1172" s="356" t="n"/>
      <c r="AZ1172" s="356" t="inlineStr"/>
      <c r="BA1172" s="356" t="n"/>
      <c r="BB1172" s="356" t="inlineStr"/>
      <c r="BC1172" s="356" t="inlineStr"/>
      <c r="BD1172" s="356" t="inlineStr"/>
      <c r="BE1172" s="356" t="inlineStr"/>
      <c r="BF1172" s="356" t="inlineStr"/>
      <c r="BG1172" s="356" t="inlineStr"/>
      <c r="BH1172" s="356" t="inlineStr"/>
      <c r="BI1172" s="356" t="inlineStr"/>
      <c r="BJ1172" s="356" t="inlineStr"/>
      <c r="BK1172" s="356" t="inlineStr"/>
      <c r="BL1172" s="356" t="inlineStr"/>
      <c r="BM1172" s="356" t="inlineStr"/>
      <c r="BN1172" s="356" t="inlineStr"/>
      <c r="BO1172" s="356" t="inlineStr"/>
      <c r="BP1172" s="356" t="inlineStr"/>
      <c r="BQ1172" s="356" t="n"/>
      <c r="BR1172" s="356" t="n"/>
      <c r="BS1172" s="356" t="n"/>
      <c r="BT1172" s="356" t="n"/>
      <c r="BU1172" s="356" t="n"/>
      <c r="BV1172" s="356" t="n"/>
      <c r="BW1172" s="356" t="n"/>
      <c r="BX1172" s="356" t="n">
        <v>0</v>
      </c>
      <c r="BY1172" s="356" t="n"/>
      <c r="BZ1172" s="356" t="n"/>
      <c r="CA1172" s="356" t="n"/>
      <c r="CB1172" s="356" t="n"/>
      <c r="CC1172" s="356" t="n"/>
      <c r="CD1172" s="356" t="n"/>
      <c r="CE1172" s="356" t="n"/>
      <c r="CF1172" s="356" t="n">
        <v>0</v>
      </c>
      <c r="CG1172" s="356" t="n">
        <v>0</v>
      </c>
      <c r="CH1172" s="356" t="n"/>
      <c r="CI1172" s="356" t="inlineStr"/>
      <c r="CJ1172" s="356" t="inlineStr"/>
      <c r="CK1172" t="inlineStr"/>
      <c r="CL1172" t="inlineStr"/>
      <c r="CM1172" t="inlineStr"/>
      <c r="CN1172" t="inlineStr"/>
      <c r="CO1172" t="inlineStr"/>
      <c r="CP1172" t="inlineStr"/>
      <c r="CQ1172" t="inlineStr"/>
    </row>
    <row r="1173"/>
    <row r="1174">
      <c r="A1174" s="358" t="n">
        <v>52</v>
      </c>
      <c r="B1174" s="358">
        <f>B1184</f>
        <v/>
      </c>
      <c r="C1174" s="358">
        <f>C1184</f>
        <v/>
      </c>
      <c r="D1174" s="358">
        <f>D1184</f>
        <v/>
      </c>
      <c r="E1174" s="358">
        <f>E1184</f>
        <v/>
      </c>
      <c r="F1174" s="358">
        <f>F1184</f>
        <v/>
      </c>
      <c r="G1174" s="358">
        <f>G1184</f>
        <v/>
      </c>
      <c r="H1174" s="358" t="n"/>
      <c r="I1174" s="358" t="n"/>
      <c r="J1174" s="358" t="n"/>
      <c r="K1174" s="358" t="n"/>
      <c r="L1174" s="358" t="n"/>
      <c r="M1174" s="358" t="n"/>
      <c r="N1174" s="358" t="n"/>
      <c r="O1174" s="358">
        <f>O1184</f>
        <v/>
      </c>
      <c r="P1174" s="358">
        <f>P1184</f>
        <v/>
      </c>
      <c r="Q1174" s="358">
        <f>Q1184</f>
        <v/>
      </c>
      <c r="R1174" s="358">
        <f>R1184</f>
        <v/>
      </c>
      <c r="S1174" s="358">
        <f>S1184</f>
        <v/>
      </c>
      <c r="T1174" s="358">
        <f>T1184</f>
        <v/>
      </c>
      <c r="U1174" s="358">
        <f>U1184</f>
        <v/>
      </c>
      <c r="V1174" s="358">
        <f>V1184</f>
        <v/>
      </c>
      <c r="W1174" s="358">
        <f>W1184</f>
        <v/>
      </c>
      <c r="X1174" s="358">
        <f>X1184</f>
        <v/>
      </c>
      <c r="Y1174" s="358">
        <f>Y1184</f>
        <v/>
      </c>
      <c r="Z1174" s="358">
        <f>Z1184</f>
        <v/>
      </c>
      <c r="AA1174" s="358">
        <f>AA1184</f>
        <v/>
      </c>
      <c r="AB1174" s="358">
        <f>AB1184</f>
        <v/>
      </c>
      <c r="AC1174" s="358">
        <f>AC1184</f>
        <v/>
      </c>
      <c r="AD1174" s="358">
        <f>AD1184</f>
        <v/>
      </c>
      <c r="AE1174" s="358">
        <f>AE1184</f>
        <v/>
      </c>
      <c r="AF1174" s="358">
        <f>AF1184</f>
        <v/>
      </c>
      <c r="AG1174" s="358">
        <f>AG1184</f>
        <v/>
      </c>
      <c r="AH1174" s="358">
        <f>AH1184</f>
        <v/>
      </c>
      <c r="AI1174" s="358">
        <f>AI1184</f>
        <v/>
      </c>
      <c r="AJ1174" s="358">
        <f>AJ1184</f>
        <v/>
      </c>
      <c r="AK1174" s="358">
        <f>AK1184</f>
        <v/>
      </c>
      <c r="AL1174" s="358">
        <f>AL1184</f>
        <v/>
      </c>
      <c r="AM1174" s="358">
        <f>AM1184</f>
        <v/>
      </c>
      <c r="AN1174" s="358">
        <f>AN1184</f>
        <v/>
      </c>
      <c r="AO1174" s="358">
        <f>AO1184</f>
        <v/>
      </c>
      <c r="AP1174" s="358">
        <f>AP1184</f>
        <v/>
      </c>
      <c r="AQ1174" s="358">
        <f>AQ1184</f>
        <v/>
      </c>
      <c r="AR1174" s="358">
        <f>AR1184</f>
        <v/>
      </c>
      <c r="AS1174" s="358">
        <f>AS1184</f>
        <v/>
      </c>
      <c r="AT1174" s="358">
        <f>AT1184</f>
        <v/>
      </c>
      <c r="AU1174" s="358">
        <f>AU1184</f>
        <v/>
      </c>
      <c r="AV1174" s="358">
        <f>AV1184</f>
        <v/>
      </c>
      <c r="AW1174" s="358">
        <f>AW1184</f>
        <v/>
      </c>
      <c r="AX1174" s="358">
        <f>AX1184</f>
        <v/>
      </c>
      <c r="AY1174" s="358">
        <f>AY1184</f>
        <v/>
      </c>
      <c r="AZ1174" s="358">
        <f>AZ1184</f>
        <v/>
      </c>
      <c r="BA1174" s="358">
        <f>BA1184</f>
        <v/>
      </c>
      <c r="BB1174" s="358">
        <f>BB1184</f>
        <v/>
      </c>
      <c r="BC1174" s="358">
        <f>BC1184</f>
        <v/>
      </c>
      <c r="BD1174" s="358">
        <f>BD1184</f>
        <v/>
      </c>
      <c r="BE1174" s="358">
        <f>BE1184</f>
        <v/>
      </c>
      <c r="BF1174" s="358">
        <f>BF1184</f>
        <v/>
      </c>
      <c r="BG1174" s="358">
        <f>BG1184</f>
        <v/>
      </c>
      <c r="BH1174" s="358">
        <f>BH1184</f>
        <v/>
      </c>
      <c r="BI1174" s="358">
        <f>BI1184</f>
        <v/>
      </c>
      <c r="BJ1174" s="358">
        <f>BJ1184</f>
        <v/>
      </c>
      <c r="BK1174" s="358">
        <f>BK1184</f>
        <v/>
      </c>
      <c r="BL1174" s="358">
        <f>BL1184</f>
        <v/>
      </c>
      <c r="BM1174" s="358">
        <f>BM1184</f>
        <v/>
      </c>
      <c r="BN1174" s="358">
        <f>BN1184</f>
        <v/>
      </c>
      <c r="BO1174" s="358">
        <f>BO1184</f>
        <v/>
      </c>
      <c r="BP1174" s="358">
        <f>BP1184</f>
        <v/>
      </c>
      <c r="BQ1174" s="358">
        <f>BQ1184</f>
        <v/>
      </c>
      <c r="BR1174" s="358">
        <f>BR1184</f>
        <v/>
      </c>
      <c r="BS1174" s="358">
        <f>BS1184</f>
        <v/>
      </c>
      <c r="BT1174" s="358">
        <f>BT1184</f>
        <v/>
      </c>
      <c r="BU1174" s="358">
        <f>BU1184</f>
        <v/>
      </c>
      <c r="BV1174" s="358">
        <f>BV1184</f>
        <v/>
      </c>
      <c r="BW1174" s="358">
        <f>BW1184</f>
        <v/>
      </c>
      <c r="BX1174" s="358">
        <f>BX1184</f>
        <v/>
      </c>
      <c r="BY1174" s="358">
        <f>BY1184</f>
        <v/>
      </c>
      <c r="BZ1174" s="358">
        <f>BZ1184</f>
        <v/>
      </c>
      <c r="CA1174" s="358">
        <f>CA1184</f>
        <v/>
      </c>
      <c r="CB1174" s="358">
        <f>CB1184</f>
        <v/>
      </c>
      <c r="CC1174" s="358">
        <f>CC1184</f>
        <v/>
      </c>
      <c r="CD1174" s="358">
        <f>CD1184</f>
        <v/>
      </c>
      <c r="CE1174" s="358">
        <f>CE1184</f>
        <v/>
      </c>
      <c r="CF1174" s="358">
        <f>CF1184</f>
        <v/>
      </c>
      <c r="CG1174" s="358">
        <f>CG1184</f>
        <v/>
      </c>
      <c r="CH1174" s="358">
        <f>CH1184</f>
        <v/>
      </c>
      <c r="CI1174" s="358">
        <f>CI1184</f>
        <v/>
      </c>
      <c r="CJ1174" s="358">
        <f>CJ1184</f>
        <v/>
      </c>
      <c r="CK1174" s="358">
        <f>CK1184</f>
        <v/>
      </c>
      <c r="CL1174" s="358">
        <f>CL1184</f>
        <v/>
      </c>
      <c r="CM1174" s="358">
        <f>CM1184</f>
        <v/>
      </c>
      <c r="CN1174" s="358">
        <f>CN1184</f>
        <v/>
      </c>
      <c r="CO1174" s="358">
        <f>CO1184</f>
        <v/>
      </c>
      <c r="CP1174" s="358">
        <f>CP1184</f>
        <v/>
      </c>
      <c r="CQ1174" s="358">
        <f>CQ1184</f>
        <v/>
      </c>
      <c r="CR1174" s="358">
        <f>CR1184</f>
        <v/>
      </c>
      <c r="CS1174" s="358">
        <f>CS1184</f>
        <v/>
      </c>
      <c r="CT1174" s="358">
        <f>CT1184</f>
        <v/>
      </c>
      <c r="CU1174" s="358">
        <f>CU1184</f>
        <v/>
      </c>
      <c r="CV1174" s="358">
        <f>CV1184</f>
        <v/>
      </c>
      <c r="CW1174" s="358">
        <f>CW1184</f>
        <v/>
      </c>
      <c r="CX1174" s="358">
        <f>CX1184</f>
        <v/>
      </c>
      <c r="CY1174" s="358">
        <f>CY1184</f>
        <v/>
      </c>
      <c r="CZ1174" s="358">
        <f>CZ1184</f>
        <v/>
      </c>
      <c r="DA1174" s="358">
        <f>DA1184</f>
        <v/>
      </c>
      <c r="DB1174" s="358">
        <f>DB1184</f>
        <v/>
      </c>
      <c r="DC1174" s="358">
        <f>DC1184</f>
        <v/>
      </c>
      <c r="DD1174" s="358">
        <f>DD1184</f>
        <v/>
      </c>
      <c r="DE1174" s="358">
        <f>DE1184</f>
        <v/>
      </c>
      <c r="DF1174" s="358">
        <f>DF1184</f>
        <v/>
      </c>
      <c r="DG1174" s="359">
        <f>DG1184</f>
        <v/>
      </c>
      <c r="DH1174" s="359">
        <f>DH1184</f>
        <v/>
      </c>
      <c r="DI1174" s="359">
        <f>DI1184</f>
        <v/>
      </c>
      <c r="DJ1174" s="359">
        <f>DJ1184</f>
        <v/>
      </c>
      <c r="DK1174" s="359">
        <f>DK1184</f>
        <v/>
      </c>
      <c r="DL1174" s="359">
        <f>DL1184</f>
        <v/>
      </c>
      <c r="DM1174" s="359">
        <f>DM1184</f>
        <v/>
      </c>
      <c r="DN1174" s="359">
        <f>DN1184</f>
        <v/>
      </c>
      <c r="DO1174" s="359">
        <f>DO1184</f>
        <v/>
      </c>
      <c r="DP1174" s="359">
        <f>DP1184</f>
        <v/>
      </c>
      <c r="DQ1174" s="359">
        <f>DQ1184</f>
        <v/>
      </c>
      <c r="DR1174" s="359">
        <f>DR1184</f>
        <v/>
      </c>
      <c r="DS1174" s="359">
        <f>DS1184</f>
        <v/>
      </c>
      <c r="DT1174" s="359">
        <f>DT1184</f>
        <v/>
      </c>
      <c r="DU1174" s="359">
        <f>DU1184</f>
        <v/>
      </c>
      <c r="DV1174" s="359">
        <f>DV1184</f>
        <v/>
      </c>
      <c r="DW1174" s="359">
        <f>DW1184</f>
        <v/>
      </c>
      <c r="DX1174" s="359">
        <f>DX1184</f>
        <v/>
      </c>
      <c r="DY1174" s="359">
        <f>DY1184</f>
        <v/>
      </c>
      <c r="DZ1174" s="359">
        <f>DZ1184</f>
        <v/>
      </c>
      <c r="EA1174" s="359">
        <f>EA1184</f>
        <v/>
      </c>
      <c r="EB1174" s="359">
        <f>EB1184</f>
        <v/>
      </c>
      <c r="EC1174" s="359">
        <f>EC1184</f>
        <v/>
      </c>
      <c r="ED1174" s="359">
        <f>ED1184</f>
        <v/>
      </c>
      <c r="EE1174" s="359">
        <f>EE1184</f>
        <v/>
      </c>
      <c r="EF1174" s="359">
        <f>EF1184</f>
        <v/>
      </c>
      <c r="EG1174" s="359">
        <f>EG1184</f>
        <v/>
      </c>
      <c r="EH1174" s="359">
        <f>EH1184</f>
        <v/>
      </c>
      <c r="EI1174" s="359">
        <f>EI1184</f>
        <v/>
      </c>
      <c r="EJ1174" s="359">
        <f>EJ1184</f>
        <v/>
      </c>
      <c r="EK1174" s="359">
        <f>EK1184</f>
        <v/>
      </c>
      <c r="EL1174" s="359">
        <f>EL1184</f>
        <v/>
      </c>
      <c r="EM1174" s="359">
        <f>EM1184</f>
        <v/>
      </c>
      <c r="EN1174" s="359">
        <f>EN1184</f>
        <v/>
      </c>
      <c r="EO1174" s="359">
        <f>EO1184</f>
        <v/>
      </c>
      <c r="EP1174" s="359">
        <f>EP1184</f>
        <v/>
      </c>
      <c r="EQ1174" s="359">
        <f>EQ1184</f>
        <v/>
      </c>
      <c r="ER1174" s="359">
        <f>ER1184</f>
        <v/>
      </c>
      <c r="ES1174" s="359">
        <f>ES1184</f>
        <v/>
      </c>
      <c r="ET1174" s="359">
        <f>ET1184</f>
        <v/>
      </c>
      <c r="EU1174" s="359">
        <f>EU1184</f>
        <v/>
      </c>
      <c r="EV1174" s="359">
        <f>EV1184</f>
        <v/>
      </c>
      <c r="EW1174" s="359">
        <f>EW1184</f>
        <v/>
      </c>
      <c r="EX1174" s="359">
        <f>EX1184</f>
        <v/>
      </c>
      <c r="EY1174" s="359">
        <f>EY1184</f>
        <v/>
      </c>
      <c r="EZ1174" s="359">
        <f>EZ1184</f>
        <v/>
      </c>
      <c r="FA1174" s="359">
        <f>FA1184</f>
        <v/>
      </c>
      <c r="FB1174" s="359">
        <f>FB1184</f>
        <v/>
      </c>
      <c r="FC1174" s="359">
        <f>FC1184</f>
        <v/>
      </c>
      <c r="FD1174" s="359">
        <f>FD1184</f>
        <v/>
      </c>
      <c r="FE1174" s="359">
        <f>FE1184</f>
        <v/>
      </c>
      <c r="FF1174" s="359">
        <f>FF1184</f>
        <v/>
      </c>
      <c r="FG1174" s="359">
        <f>FG1184</f>
        <v/>
      </c>
      <c r="FH1174" s="359">
        <f>FH1184</f>
        <v/>
      </c>
      <c r="FI1174" s="359">
        <f>FI1184</f>
        <v/>
      </c>
      <c r="FJ1174" s="359">
        <f>FJ1184</f>
        <v/>
      </c>
      <c r="FK1174" s="359">
        <f>FK1184</f>
        <v/>
      </c>
      <c r="FL1174" s="359">
        <f>FL1184</f>
        <v/>
      </c>
      <c r="FM1174" s="359">
        <f>FM1184</f>
        <v/>
      </c>
      <c r="FN1174" s="359">
        <f>FN1184</f>
        <v/>
      </c>
      <c r="FO1174" s="359">
        <f>FO1184</f>
        <v/>
      </c>
      <c r="FP1174" s="359">
        <f>FP1184</f>
        <v/>
      </c>
      <c r="FQ1174" s="359">
        <f>FQ1184</f>
        <v/>
      </c>
      <c r="FR1174" s="359">
        <f>FR1184</f>
        <v/>
      </c>
      <c r="FS1174" s="359">
        <f>FS1184</f>
        <v/>
      </c>
      <c r="FT1174" s="359">
        <f>FT1184</f>
        <v/>
      </c>
      <c r="FU1174" s="359">
        <f>FU1184</f>
        <v/>
      </c>
      <c r="FV1174" s="359">
        <f>FV1184</f>
        <v/>
      </c>
      <c r="FW1174" s="359">
        <f>FW1184</f>
        <v/>
      </c>
      <c r="FX1174" s="359">
        <f>FX1184</f>
        <v/>
      </c>
      <c r="FY1174" s="359">
        <f>FY1184</f>
        <v/>
      </c>
      <c r="FZ1174" s="359">
        <f>FZ1184</f>
        <v/>
      </c>
      <c r="GA1174" s="359">
        <f>GA1184</f>
        <v/>
      </c>
      <c r="GB1174" s="359">
        <f>GB1184</f>
        <v/>
      </c>
      <c r="GC1174" s="359">
        <f>GC1184</f>
        <v/>
      </c>
      <c r="GD1174" s="359">
        <f>GD1184</f>
        <v/>
      </c>
      <c r="GE1174" s="359">
        <f>GE1184</f>
        <v/>
      </c>
      <c r="GF1174" s="359">
        <f>GF1184</f>
        <v/>
      </c>
      <c r="GG1174" s="359">
        <f>GG1184</f>
        <v/>
      </c>
      <c r="GH1174" s="359">
        <f>GH1184</f>
        <v/>
      </c>
      <c r="GI1174" s="359">
        <f>GI1184</f>
        <v/>
      </c>
      <c r="GJ1174" s="359">
        <f>GJ1184</f>
        <v/>
      </c>
      <c r="GK1174" s="359">
        <f>GK1184</f>
        <v/>
      </c>
      <c r="GL1174" s="359">
        <f>GL1184</f>
        <v/>
      </c>
      <c r="GM1174" s="359">
        <f>GM1184</f>
        <v/>
      </c>
      <c r="GN1174" s="359">
        <f>GN1184</f>
        <v/>
      </c>
      <c r="GO1174" s="359">
        <f>GO1184</f>
        <v/>
      </c>
      <c r="GP1174" s="359">
        <f>GP1184</f>
        <v/>
      </c>
      <c r="GQ1174" s="359">
        <f>GQ1184</f>
        <v/>
      </c>
      <c r="GR1174" s="359">
        <f>GR1184</f>
        <v/>
      </c>
      <c r="GS1174" s="359">
        <f>GS1184</f>
        <v/>
      </c>
      <c r="GT1174" s="359">
        <f>GT1184</f>
        <v/>
      </c>
      <c r="GU1174" s="359">
        <f>GU1184</f>
        <v/>
      </c>
      <c r="GV1174" s="359">
        <f>GV1184</f>
        <v/>
      </c>
      <c r="GW1174" s="359">
        <f>GW1184</f>
        <v/>
      </c>
      <c r="GX1174" s="359">
        <f>GX1184</f>
        <v/>
      </c>
    </row>
    <row r="1175"/>
    <row r="1176">
      <c r="A1176" t="n">
        <v>17</v>
      </c>
      <c r="B1176" t="n">
        <v>0</v>
      </c>
      <c r="C1176">
        <f>ROW(SmtRes!A469)</f>
        <v/>
      </c>
      <c r="D1176">
        <f>ROW(EtalonRes!A459)</f>
        <v/>
      </c>
      <c r="E1176" t="inlineStr">
        <is>
          <t>1</t>
        </is>
      </c>
      <c r="F1176" t="inlineStr">
        <is>
          <t>65-15-7</t>
        </is>
      </c>
      <c r="G1176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176" t="inlineStr">
        <is>
          <t>100 м трубопровода</t>
        </is>
      </c>
      <c r="I1176">
        <f>ROUND(ROUND(8/100,4),7)</f>
        <v/>
      </c>
      <c r="J1176" t="n">
        <v>0</v>
      </c>
      <c r="K1176">
        <f>ROUND(ROUND(8/100,4),7)</f>
        <v/>
      </c>
      <c r="O1176">
        <f>ROUND(CP1176,0)</f>
        <v/>
      </c>
      <c r="P1176">
        <f>ROUND(CQ1176*I1176,0)</f>
        <v/>
      </c>
      <c r="Q1176">
        <f>(ROUND((ROUND(((ET1176)*I1176),0)*BB1176),0)+ROUND((ROUND(((AE1176-(EU1176))*I1176),0)*BS1176),0))</f>
        <v/>
      </c>
      <c r="R1176">
        <f>(ROUND((ROUND(((EU1176)*I1176),0)*BS1176),0)+ROUND((ROUND(((AE1176-(EU1176))*I1176),0)*BS1176),0))</f>
        <v/>
      </c>
      <c r="S1176">
        <f>ROUND(CT1176*I1176,0)</f>
        <v/>
      </c>
      <c r="T1176">
        <f>ROUND(CU1176*I1176,0)</f>
        <v/>
      </c>
      <c r="U1176">
        <f>ROUND(CV1176*I1176,7)</f>
        <v/>
      </c>
      <c r="V1176">
        <f>ROUND(CW1176*I1176,7)</f>
        <v/>
      </c>
      <c r="W1176">
        <f>ROUND(CX1176*I1176,0)</f>
        <v/>
      </c>
      <c r="X1176">
        <f>ROUND(CY1176,0)</f>
        <v/>
      </c>
      <c r="Y1176">
        <f>ROUND(CZ1176,0)</f>
        <v/>
      </c>
      <c r="AA1176" t="n">
        <v>78855224</v>
      </c>
      <c r="AB1176">
        <f>ROUND((AC1176+AD1176+AF1176),2)</f>
        <v/>
      </c>
      <c r="AC1176">
        <f>ROUND((ES1176),2)</f>
        <v/>
      </c>
      <c r="AD1176">
        <f>ROUND((((ET1176)-(EU1176))+AE1176),2)</f>
        <v/>
      </c>
      <c r="AE1176">
        <f>ROUND((EU1176),2)</f>
        <v/>
      </c>
      <c r="AF1176">
        <f>ROUND((EV1176),2)</f>
        <v/>
      </c>
      <c r="AG1176">
        <f>ROUND((AP1176),2)</f>
        <v/>
      </c>
      <c r="AH1176">
        <f>(EW1176)</f>
        <v/>
      </c>
      <c r="AI1176">
        <f>(EX1176)</f>
        <v/>
      </c>
      <c r="AJ1176">
        <f>(AS1176)</f>
        <v/>
      </c>
      <c r="AK1176" t="n">
        <v>4688.11</v>
      </c>
      <c r="AL1176" t="n">
        <v>2863.06</v>
      </c>
      <c r="AM1176" t="n">
        <v>64.59</v>
      </c>
      <c r="AN1176" t="n">
        <v>0</v>
      </c>
      <c r="AO1176" t="n">
        <v>1760.46</v>
      </c>
      <c r="AP1176" t="n">
        <v>0</v>
      </c>
      <c r="AQ1176" t="n">
        <v>183</v>
      </c>
      <c r="AR1176" t="n">
        <v>0</v>
      </c>
      <c r="AS1176" t="n">
        <v>0</v>
      </c>
      <c r="AT1176" t="n">
        <v>103</v>
      </c>
      <c r="AU1176" t="n">
        <v>52</v>
      </c>
      <c r="AV1176" t="n">
        <v>1</v>
      </c>
      <c r="AW1176" t="n">
        <v>1</v>
      </c>
      <c r="AZ1176" t="n">
        <v>1</v>
      </c>
      <c r="BA1176" t="n">
        <v>52.25</v>
      </c>
      <c r="BB1176" t="n">
        <v>21.24</v>
      </c>
      <c r="BC1176" t="n">
        <v>10.86</v>
      </c>
      <c r="BD1176" t="inlineStr"/>
      <c r="BE1176" t="inlineStr"/>
      <c r="BF1176" t="inlineStr"/>
      <c r="BG1176" t="inlineStr"/>
      <c r="BH1176" t="n">
        <v>0</v>
      </c>
      <c r="BI1176" t="n">
        <v>1</v>
      </c>
      <c r="BJ1176" t="inlineStr">
        <is>
          <t>ТЕРр Московской обл., 65-15-7, приказ Минстроя России №675/пр от 28.02.2017 № 263/пр</t>
        </is>
      </c>
      <c r="BM1176" t="n">
        <v>65008</v>
      </c>
      <c r="BN1176" t="n">
        <v>0</v>
      </c>
      <c r="BO1176" t="inlineStr">
        <is>
          <t>65-15-7</t>
        </is>
      </c>
      <c r="BP1176" t="n">
        <v>1</v>
      </c>
      <c r="BQ1176" t="n">
        <v>6</v>
      </c>
      <c r="BR1176" t="n">
        <v>0</v>
      </c>
      <c r="BS1176" t="n">
        <v>52.25</v>
      </c>
      <c r="BT1176" t="n">
        <v>1</v>
      </c>
      <c r="BU1176" t="n">
        <v>1</v>
      </c>
      <c r="BV1176" t="n">
        <v>1</v>
      </c>
      <c r="BW1176" t="n">
        <v>1</v>
      </c>
      <c r="BX1176" t="n">
        <v>1</v>
      </c>
      <c r="BY1176" t="inlineStr"/>
      <c r="BZ1176" t="n">
        <v>103</v>
      </c>
      <c r="CA1176" t="n">
        <v>52</v>
      </c>
      <c r="CB1176" t="inlineStr"/>
      <c r="CE1176" t="n">
        <v>12</v>
      </c>
      <c r="CF1176" t="n">
        <v>0</v>
      </c>
      <c r="CG1176" t="n">
        <v>0</v>
      </c>
      <c r="CM1176" t="n">
        <v>0</v>
      </c>
      <c r="CN1176" t="inlineStr"/>
      <c r="CO1176" t="n">
        <v>0</v>
      </c>
      <c r="CP1176">
        <f>(P1176+Q1176+S1176)</f>
        <v/>
      </c>
      <c r="CQ1176">
        <f>AC1176*BC1176</f>
        <v/>
      </c>
      <c r="CR1176">
        <f>(ROUND((ROUND(((ET1176)*1),0)*BB1176),0)+ROUND((ROUND(((AE1176-(EU1176))*1),0)*BS1176),0))</f>
        <v/>
      </c>
      <c r="CS1176">
        <f>(ROUND((ROUND(((EU1176)*1),0)*BS1176),0)+ROUND((ROUND(((AE1176-(EU1176))*1),0)*BS1176),0))</f>
        <v/>
      </c>
      <c r="CT1176">
        <f>AF1176*BA1176</f>
        <v/>
      </c>
      <c r="CU1176">
        <f>AG1176</f>
        <v/>
      </c>
      <c r="CV1176">
        <f>AH1176</f>
        <v/>
      </c>
      <c r="CW1176">
        <f>AI1176</f>
        <v/>
      </c>
      <c r="CX1176">
        <f>AJ1176</f>
        <v/>
      </c>
      <c r="CY1176">
        <f>(((S1176+R1176)*AT1176)/100)</f>
        <v/>
      </c>
      <c r="CZ1176">
        <f>(((S1176+R1176)*AU1176)/100)</f>
        <v/>
      </c>
      <c r="DC1176" t="inlineStr"/>
      <c r="DD1176" t="inlineStr"/>
      <c r="DE1176" t="inlineStr"/>
      <c r="DF1176" t="inlineStr"/>
      <c r="DG1176" t="inlineStr"/>
      <c r="DH1176" t="inlineStr"/>
      <c r="DI1176" t="inlineStr"/>
      <c r="DJ1176" t="inlineStr"/>
      <c r="DK1176" t="inlineStr"/>
      <c r="DL1176" t="inlineStr"/>
      <c r="DM1176" t="inlineStr"/>
      <c r="DN1176" t="n">
        <v>0</v>
      </c>
      <c r="DO1176" t="n">
        <v>0</v>
      </c>
      <c r="DP1176" t="n">
        <v>1</v>
      </c>
      <c r="DQ1176" t="n">
        <v>1</v>
      </c>
      <c r="DU1176" t="n">
        <v>1013</v>
      </c>
      <c r="DV1176" t="inlineStr">
        <is>
          <t>100 м трубопровода</t>
        </is>
      </c>
      <c r="DW1176" t="inlineStr">
        <is>
          <t>100 м трубопровода</t>
        </is>
      </c>
      <c r="DX1176" t="n">
        <v>1</v>
      </c>
      <c r="DZ1176" t="inlineStr"/>
      <c r="EA1176" t="inlineStr"/>
      <c r="EB1176" t="inlineStr"/>
      <c r="EC1176" t="inlineStr"/>
      <c r="EE1176" t="n">
        <v>78726002</v>
      </c>
      <c r="EF1176" t="n">
        <v>6</v>
      </c>
      <c r="EG1176" t="inlineStr">
        <is>
          <t>Ремонтно-строительные работы</t>
        </is>
      </c>
      <c r="EH1176" t="n">
        <v>99</v>
      </c>
      <c r="EI1176" t="inlineStr">
        <is>
          <t>Внутренние санитарно-технические работы</t>
        </is>
      </c>
      <c r="EJ1176" t="n">
        <v>1</v>
      </c>
      <c r="EK1176" t="n">
        <v>65008</v>
      </c>
      <c r="EL1176" t="inlineStr">
        <is>
          <t>Внутренние санитарнотехнические работы: смена труб, санприборов, запорной арматуры и другое</t>
        </is>
      </c>
      <c r="EM1176" t="inlineStr">
        <is>
          <t>рФЕР-65</t>
        </is>
      </c>
      <c r="EO1176" t="inlineStr"/>
      <c r="EQ1176" t="n">
        <v>0</v>
      </c>
      <c r="ER1176" t="n">
        <v>4688.11</v>
      </c>
      <c r="ES1176" t="n">
        <v>2863.06</v>
      </c>
      <c r="ET1176" t="n">
        <v>64.59</v>
      </c>
      <c r="EU1176" t="n">
        <v>0</v>
      </c>
      <c r="EV1176" t="n">
        <v>1760.46</v>
      </c>
      <c r="EW1176" t="n">
        <v>183</v>
      </c>
      <c r="EX1176" t="n">
        <v>0</v>
      </c>
      <c r="EY1176" t="n">
        <v>0</v>
      </c>
      <c r="FQ1176" t="n">
        <v>0</v>
      </c>
      <c r="FR1176" t="n">
        <v>0</v>
      </c>
      <c r="FS1176" t="n">
        <v>0</v>
      </c>
      <c r="FX1176" t="n">
        <v>103</v>
      </c>
      <c r="FY1176" t="n">
        <v>52</v>
      </c>
      <c r="GA1176" t="inlineStr"/>
      <c r="GD1176" t="n">
        <v>1</v>
      </c>
      <c r="GF1176" t="n">
        <v>2023211176</v>
      </c>
      <c r="GG1176" t="n">
        <v>2</v>
      </c>
      <c r="GH1176" t="n">
        <v>1</v>
      </c>
      <c r="GI1176" t="n">
        <v>2</v>
      </c>
      <c r="GJ1176" t="n">
        <v>0</v>
      </c>
      <c r="GK1176" t="n">
        <v>0</v>
      </c>
      <c r="GL1176">
        <f>ROUND(IF(AND(BH1176=3,BI1176=3,FS1176&lt;&gt;0),P1176,0),0)</f>
        <v/>
      </c>
      <c r="GM1176">
        <f>ROUND(O1176+X1176+Y1176,0)+GX1176</f>
        <v/>
      </c>
      <c r="GN1176">
        <f>IF(OR(BI1176=0,BI1176=1),GM1176-GX1176,0)</f>
        <v/>
      </c>
      <c r="GO1176">
        <f>IF(BI1176=2,GM1176-GX1176,0)</f>
        <v/>
      </c>
      <c r="GP1176">
        <f>IF(BI1176=4,GM1176-GX1176,0)</f>
        <v/>
      </c>
      <c r="GR1176" t="n">
        <v>0</v>
      </c>
      <c r="GS1176" t="n">
        <v>3</v>
      </c>
      <c r="GT1176" t="n">
        <v>0</v>
      </c>
      <c r="GU1176" t="inlineStr"/>
      <c r="GV1176">
        <f>ROUND((GT1176),2)</f>
        <v/>
      </c>
      <c r="GW1176" t="n">
        <v>1</v>
      </c>
      <c r="GX1176">
        <f>ROUND(HC1176*I1176,0)</f>
        <v/>
      </c>
      <c r="HA1176" t="n">
        <v>0</v>
      </c>
      <c r="HB1176" t="n">
        <v>0</v>
      </c>
      <c r="HC1176">
        <f>GV1176*GW1176</f>
        <v/>
      </c>
      <c r="HE1176" t="inlineStr"/>
      <c r="HF1176" t="inlineStr"/>
      <c r="HM1176" t="inlineStr"/>
      <c r="HN1176" t="inlineStr">
        <is>
          <t>Пр/812-099.2-1</t>
        </is>
      </c>
      <c r="HO1176" t="inlineStr">
        <is>
          <t>Пр/774-099.2</t>
        </is>
      </c>
      <c r="HP1176" t="inlineStr">
        <is>
          <t>Внутренние санитарнотехнические работы: смена труб, санприборов, запорной арматуры и другое</t>
        </is>
      </c>
      <c r="HQ1176" t="inlineStr">
        <is>
          <t>Внутренние санитарнотехнические работы: смена труб, санприборов, запорной арматуры и другое</t>
        </is>
      </c>
      <c r="HS1176" t="n">
        <v>0</v>
      </c>
      <c r="IK1176" t="n">
        <v>0</v>
      </c>
    </row>
    <row r="1177">
      <c r="A1177" t="n">
        <v>17</v>
      </c>
      <c r="B1177" t="n">
        <v>0</v>
      </c>
      <c r="C1177">
        <f>ROW(SmtRes!A470)</f>
        <v/>
      </c>
      <c r="D1177">
        <f>ROW(EtalonRes!A460)</f>
        <v/>
      </c>
      <c r="E1177" t="inlineStr">
        <is>
          <t>2</t>
        </is>
      </c>
      <c r="F1177" t="inlineStr">
        <is>
          <t>65-14-1</t>
        </is>
      </c>
      <c r="G1177" t="inlineStr">
        <is>
          <t>Разборка трубопроводов из водогазопроводных труб в зданиях и сооружениях на резьбе диаметром до 32 мм</t>
        </is>
      </c>
      <c r="H1177" t="inlineStr">
        <is>
          <t>100 м трубопровода</t>
        </is>
      </c>
      <c r="I1177">
        <f>ROUND(ROUND(3/100,4),7)</f>
        <v/>
      </c>
      <c r="J1177" t="n">
        <v>0</v>
      </c>
      <c r="K1177">
        <f>ROUND(ROUND(3/100,4),7)</f>
        <v/>
      </c>
      <c r="O1177">
        <f>ROUND(CP1177,0)</f>
        <v/>
      </c>
      <c r="P1177">
        <f>ROUND(CQ1177*I1177,0)</f>
        <v/>
      </c>
      <c r="Q1177">
        <f>(ROUND((ROUND(((ET1177)*I1177),0)*BB1177),0)+ROUND((ROUND(((AE1177-(EU1177))*I1177),0)*BS1177),0))</f>
        <v/>
      </c>
      <c r="R1177">
        <f>(ROUND((ROUND(((EU1177)*I1177),0)*BS1177),0)+ROUND((ROUND(((AE1177-(EU1177))*I1177),0)*BS1177),0))</f>
        <v/>
      </c>
      <c r="S1177">
        <f>ROUND(CT1177*I1177,0)</f>
        <v/>
      </c>
      <c r="T1177">
        <f>ROUND(CU1177*I1177,0)</f>
        <v/>
      </c>
      <c r="U1177">
        <f>ROUND(CV1177*I1177,7)</f>
        <v/>
      </c>
      <c r="V1177">
        <f>ROUND(CW1177*I1177,7)</f>
        <v/>
      </c>
      <c r="W1177">
        <f>ROUND(CX1177*I1177,0)</f>
        <v/>
      </c>
      <c r="X1177">
        <f>ROUND(CY1177,0)</f>
        <v/>
      </c>
      <c r="Y1177">
        <f>ROUND(CZ1177,0)</f>
        <v/>
      </c>
      <c r="AA1177" t="n">
        <v>78855224</v>
      </c>
      <c r="AB1177">
        <f>ROUND((AC1177+AD1177+AF1177),2)</f>
        <v/>
      </c>
      <c r="AC1177">
        <f>ROUND((ES1177),2)</f>
        <v/>
      </c>
      <c r="AD1177">
        <f>ROUND((((ET1177)-(EU1177))+AE1177),2)</f>
        <v/>
      </c>
      <c r="AE1177">
        <f>ROUND((EU1177),2)</f>
        <v/>
      </c>
      <c r="AF1177">
        <f>ROUND((EV1177),2)</f>
        <v/>
      </c>
      <c r="AG1177">
        <f>ROUND((AP1177),2)</f>
        <v/>
      </c>
      <c r="AH1177">
        <f>(EW1177)</f>
        <v/>
      </c>
      <c r="AI1177">
        <f>(EX1177)</f>
        <v/>
      </c>
      <c r="AJ1177">
        <f>(AS1177)</f>
        <v/>
      </c>
      <c r="AK1177" t="n">
        <v>322.43</v>
      </c>
      <c r="AL1177" t="n">
        <v>0</v>
      </c>
      <c r="AM1177" t="n">
        <v>0</v>
      </c>
      <c r="AN1177" t="n">
        <v>0</v>
      </c>
      <c r="AO1177" t="n">
        <v>322.43</v>
      </c>
      <c r="AP1177" t="n">
        <v>0</v>
      </c>
      <c r="AQ1177" t="n">
        <v>37.8</v>
      </c>
      <c r="AR1177" t="n">
        <v>0</v>
      </c>
      <c r="AS1177" t="n">
        <v>0</v>
      </c>
      <c r="AT1177" t="n">
        <v>87</v>
      </c>
      <c r="AU1177" t="n">
        <v>44</v>
      </c>
      <c r="AV1177" t="n">
        <v>1</v>
      </c>
      <c r="AW1177" t="n">
        <v>1</v>
      </c>
      <c r="AZ1177" t="n">
        <v>1</v>
      </c>
      <c r="BA1177" t="n">
        <v>52.25</v>
      </c>
      <c r="BB1177" t="n">
        <v>1</v>
      </c>
      <c r="BC1177" t="n">
        <v>1</v>
      </c>
      <c r="BD1177" t="inlineStr"/>
      <c r="BE1177" t="inlineStr"/>
      <c r="BF1177" t="inlineStr"/>
      <c r="BG1177" t="inlineStr"/>
      <c r="BH1177" t="n">
        <v>0</v>
      </c>
      <c r="BI1177" t="n">
        <v>1</v>
      </c>
      <c r="BJ1177" t="inlineStr">
        <is>
          <t>ТЕРр Московской обл., 65-14-1, приказ Минстроя России №675/пр от 28.02.2017 № 263/пр</t>
        </is>
      </c>
      <c r="BM1177" t="n">
        <v>65002</v>
      </c>
      <c r="BN1177" t="n">
        <v>0</v>
      </c>
      <c r="BO1177" t="inlineStr">
        <is>
          <t>65-14-1</t>
        </is>
      </c>
      <c r="BP1177" t="n">
        <v>1</v>
      </c>
      <c r="BQ1177" t="n">
        <v>6</v>
      </c>
      <c r="BR1177" t="n">
        <v>0</v>
      </c>
      <c r="BS1177" t="n">
        <v>52.25</v>
      </c>
      <c r="BT1177" t="n">
        <v>1</v>
      </c>
      <c r="BU1177" t="n">
        <v>1</v>
      </c>
      <c r="BV1177" t="n">
        <v>1</v>
      </c>
      <c r="BW1177" t="n">
        <v>1</v>
      </c>
      <c r="BX1177" t="n">
        <v>1</v>
      </c>
      <c r="BY1177" t="inlineStr"/>
      <c r="BZ1177" t="n">
        <v>87</v>
      </c>
      <c r="CA1177" t="n">
        <v>44</v>
      </c>
      <c r="CB1177" t="inlineStr"/>
      <c r="CE1177" t="n">
        <v>12</v>
      </c>
      <c r="CF1177" t="n">
        <v>0</v>
      </c>
      <c r="CG1177" t="n">
        <v>0</v>
      </c>
      <c r="CM1177" t="n">
        <v>0</v>
      </c>
      <c r="CN1177" t="inlineStr"/>
      <c r="CO1177" t="n">
        <v>0</v>
      </c>
      <c r="CP1177">
        <f>(P1177+Q1177+S1177)</f>
        <v/>
      </c>
      <c r="CQ1177">
        <f>AC1177*BC1177</f>
        <v/>
      </c>
      <c r="CR1177">
        <f>(ROUND((ROUND(((ET1177)*1),0)*BB1177),0)+ROUND((ROUND(((AE1177-(EU1177))*1),0)*BS1177),0))</f>
        <v/>
      </c>
      <c r="CS1177">
        <f>(ROUND((ROUND(((EU1177)*1),0)*BS1177),0)+ROUND((ROUND(((AE1177-(EU1177))*1),0)*BS1177),0))</f>
        <v/>
      </c>
      <c r="CT1177">
        <f>AF1177*BA1177</f>
        <v/>
      </c>
      <c r="CU1177">
        <f>AG1177</f>
        <v/>
      </c>
      <c r="CV1177">
        <f>AH1177</f>
        <v/>
      </c>
      <c r="CW1177">
        <f>AI1177</f>
        <v/>
      </c>
      <c r="CX1177">
        <f>AJ1177</f>
        <v/>
      </c>
      <c r="CY1177">
        <f>(((S1177+R1177)*AT1177)/100)</f>
        <v/>
      </c>
      <c r="CZ1177">
        <f>(((S1177+R1177)*AU1177)/100)</f>
        <v/>
      </c>
      <c r="DC1177" t="inlineStr"/>
      <c r="DD1177" t="inlineStr"/>
      <c r="DE1177" t="inlineStr"/>
      <c r="DF1177" t="inlineStr"/>
      <c r="DG1177" t="inlineStr"/>
      <c r="DH1177" t="inlineStr"/>
      <c r="DI1177" t="inlineStr"/>
      <c r="DJ1177" t="inlineStr"/>
      <c r="DK1177" t="inlineStr"/>
      <c r="DL1177" t="inlineStr"/>
      <c r="DM1177" t="inlineStr"/>
      <c r="DN1177" t="n">
        <v>0</v>
      </c>
      <c r="DO1177" t="n">
        <v>0</v>
      </c>
      <c r="DP1177" t="n">
        <v>1</v>
      </c>
      <c r="DQ1177" t="n">
        <v>1</v>
      </c>
      <c r="DU1177" t="n">
        <v>1013</v>
      </c>
      <c r="DV1177" t="inlineStr">
        <is>
          <t>100 м трубопровода</t>
        </is>
      </c>
      <c r="DW1177" t="inlineStr">
        <is>
          <t>100 м трубопровода</t>
        </is>
      </c>
      <c r="DX1177" t="n">
        <v>1</v>
      </c>
      <c r="DZ1177" t="inlineStr"/>
      <c r="EA1177" t="inlineStr"/>
      <c r="EB1177" t="inlineStr"/>
      <c r="EC1177" t="inlineStr"/>
      <c r="EE1177" t="n">
        <v>78725991</v>
      </c>
      <c r="EF1177" t="n">
        <v>6</v>
      </c>
      <c r="EG1177" t="inlineStr">
        <is>
          <t>Ремонтно-строительные работы</t>
        </is>
      </c>
      <c r="EH1177" t="n">
        <v>99</v>
      </c>
      <c r="EI1177" t="inlineStr">
        <is>
          <t>Внутренние санитарно-технические работы</t>
        </is>
      </c>
      <c r="EJ1177" t="n">
        <v>1</v>
      </c>
      <c r="EK1177" t="n">
        <v>65002</v>
      </c>
      <c r="EL1177" t="inlineStr">
        <is>
          <t>Внутренние санитарнотехнические работы: демонтаж и разборка</t>
        </is>
      </c>
      <c r="EM1177" t="inlineStr">
        <is>
          <t>рФЕР-65</t>
        </is>
      </c>
      <c r="EO1177" t="inlineStr"/>
      <c r="EQ1177" t="n">
        <v>0</v>
      </c>
      <c r="ER1177" t="n">
        <v>322.43</v>
      </c>
      <c r="ES1177" t="n">
        <v>0</v>
      </c>
      <c r="ET1177" t="n">
        <v>0</v>
      </c>
      <c r="EU1177" t="n">
        <v>0</v>
      </c>
      <c r="EV1177" t="n">
        <v>322.43</v>
      </c>
      <c r="EW1177" t="n">
        <v>37.8</v>
      </c>
      <c r="EX1177" t="n">
        <v>0</v>
      </c>
      <c r="EY1177" t="n">
        <v>0</v>
      </c>
      <c r="FQ1177" t="n">
        <v>0</v>
      </c>
      <c r="FR1177" t="n">
        <v>0</v>
      </c>
      <c r="FS1177" t="n">
        <v>0</v>
      </c>
      <c r="FX1177" t="n">
        <v>87</v>
      </c>
      <c r="FY1177" t="n">
        <v>44</v>
      </c>
      <c r="GA1177" t="inlineStr"/>
      <c r="GD1177" t="n">
        <v>1</v>
      </c>
      <c r="GF1177" t="n">
        <v>-2021722353</v>
      </c>
      <c r="GG1177" t="n">
        <v>2</v>
      </c>
      <c r="GH1177" t="n">
        <v>1</v>
      </c>
      <c r="GI1177" t="n">
        <v>2</v>
      </c>
      <c r="GJ1177" t="n">
        <v>0</v>
      </c>
      <c r="GK1177" t="n">
        <v>0</v>
      </c>
      <c r="GL1177">
        <f>ROUND(IF(AND(BH1177=3,BI1177=3,FS1177&lt;&gt;0),P1177,0),0)</f>
        <v/>
      </c>
      <c r="GM1177">
        <f>ROUND(O1177+X1177+Y1177,0)+GX1177</f>
        <v/>
      </c>
      <c r="GN1177">
        <f>IF(OR(BI1177=0,BI1177=1),GM1177-GX1177,0)</f>
        <v/>
      </c>
      <c r="GO1177">
        <f>IF(BI1177=2,GM1177-GX1177,0)</f>
        <v/>
      </c>
      <c r="GP1177">
        <f>IF(BI1177=4,GM1177-GX1177,0)</f>
        <v/>
      </c>
      <c r="GR1177" t="n">
        <v>0</v>
      </c>
      <c r="GS1177" t="n">
        <v>3</v>
      </c>
      <c r="GT1177" t="n">
        <v>0</v>
      </c>
      <c r="GU1177" t="inlineStr"/>
      <c r="GV1177">
        <f>ROUND((GT1177),2)</f>
        <v/>
      </c>
      <c r="GW1177" t="n">
        <v>1</v>
      </c>
      <c r="GX1177">
        <f>ROUND(HC1177*I1177,0)</f>
        <v/>
      </c>
      <c r="HA1177" t="n">
        <v>0</v>
      </c>
      <c r="HB1177" t="n">
        <v>0</v>
      </c>
      <c r="HC1177">
        <f>GV1177*GW1177</f>
        <v/>
      </c>
      <c r="HE1177" t="inlineStr"/>
      <c r="HF1177" t="inlineStr"/>
      <c r="HM1177" t="inlineStr"/>
      <c r="HN1177" t="inlineStr">
        <is>
          <t>Пр/812-099.1-1</t>
        </is>
      </c>
      <c r="HO1177" t="inlineStr">
        <is>
          <t>Пр/774-099.1</t>
        </is>
      </c>
      <c r="HP1177" t="inlineStr">
        <is>
          <t>Внутренние санитарнотехнические работы: демонтаж и разборка</t>
        </is>
      </c>
      <c r="HQ1177" t="inlineStr">
        <is>
          <t>Внутренние санитарнотехнические работы: демонтаж и разборка</t>
        </is>
      </c>
      <c r="HS1177" t="n">
        <v>0</v>
      </c>
      <c r="IK1177" t="n">
        <v>0</v>
      </c>
    </row>
    <row r="1178">
      <c r="A1178" t="n">
        <v>17</v>
      </c>
      <c r="B1178" t="n">
        <v>0</v>
      </c>
      <c r="C1178">
        <f>ROW(SmtRes!A488)</f>
        <v/>
      </c>
      <c r="D1178">
        <f>ROW(EtalonRes!A477)</f>
        <v/>
      </c>
      <c r="E1178" t="inlineStr">
        <is>
          <t>3</t>
        </is>
      </c>
      <c r="F1178" t="inlineStr">
        <is>
          <t>16-04-002-3</t>
        </is>
      </c>
      <c r="G1178" t="inlineStr">
        <is>
          <t>Прокладка трубопроводов водоснабжения из напорных полиэтиленовых труб наружным диаметром 32 мм</t>
        </is>
      </c>
      <c r="H1178" t="inlineStr">
        <is>
          <t>100 м трубопровода</t>
        </is>
      </c>
      <c r="I1178">
        <f>ROUND(ROUND(3/100,4),7)</f>
        <v/>
      </c>
      <c r="J1178" t="n">
        <v>0</v>
      </c>
      <c r="K1178">
        <f>ROUND(ROUND(3/100,4),7)</f>
        <v/>
      </c>
      <c r="O1178">
        <f>ROUND(CP1178,0)</f>
        <v/>
      </c>
      <c r="P1178">
        <f>ROUND(CQ1178*I1178,0)</f>
        <v/>
      </c>
      <c r="Q1178">
        <f>(ROUND((ROUND(((ET1178)*I1178),0)*BB1178),0)+ROUND((ROUND(((AE1178-(EU1178))*I1178),0)*BS1178),0))</f>
        <v/>
      </c>
      <c r="R1178">
        <f>(ROUND((ROUND(((EU1178)*I1178),0)*BS1178),0)+ROUND((ROUND(((AE1178-(EU1178))*I1178),0)*BS1178),0))</f>
        <v/>
      </c>
      <c r="S1178">
        <f>ROUND(CT1178*I1178,0)</f>
        <v/>
      </c>
      <c r="T1178">
        <f>ROUND(CU1178*I1178,0)</f>
        <v/>
      </c>
      <c r="U1178">
        <f>ROUND(CV1178*I1178,7)</f>
        <v/>
      </c>
      <c r="V1178">
        <f>ROUND(CW1178*I1178,7)</f>
        <v/>
      </c>
      <c r="W1178">
        <f>ROUND(CX1178*I1178,0)</f>
        <v/>
      </c>
      <c r="X1178">
        <f>ROUND(CY1178,0)</f>
        <v/>
      </c>
      <c r="Y1178">
        <f>ROUND(CZ1178,0)</f>
        <v/>
      </c>
      <c r="AA1178" t="n">
        <v>78855224</v>
      </c>
      <c r="AB1178">
        <f>ROUND((AC1178+AD1178+AF1178),2)</f>
        <v/>
      </c>
      <c r="AC1178">
        <f>ROUND((ES1178),2)</f>
        <v/>
      </c>
      <c r="AD1178">
        <f>ROUND((((ET1178)-(EU1178))+AE1178),2)</f>
        <v/>
      </c>
      <c r="AE1178">
        <f>ROUND((EU1178),2)</f>
        <v/>
      </c>
      <c r="AF1178">
        <f>ROUND((EV1178),2)</f>
        <v/>
      </c>
      <c r="AG1178">
        <f>ROUND((AP1178),2)</f>
        <v/>
      </c>
      <c r="AH1178">
        <f>(EW1178)</f>
        <v/>
      </c>
      <c r="AI1178">
        <f>(EX1178)</f>
        <v/>
      </c>
      <c r="AJ1178">
        <f>(AS1178)</f>
        <v/>
      </c>
      <c r="AK1178" t="n">
        <v>3294.45</v>
      </c>
      <c r="AL1178" t="n">
        <v>1594.87</v>
      </c>
      <c r="AM1178" t="n">
        <v>491.32</v>
      </c>
      <c r="AN1178" t="n">
        <v>63.72</v>
      </c>
      <c r="AO1178" t="n">
        <v>1208.26</v>
      </c>
      <c r="AP1178" t="n">
        <v>0</v>
      </c>
      <c r="AQ1178" t="n">
        <v>121.8</v>
      </c>
      <c r="AR1178" t="n">
        <v>4.72</v>
      </c>
      <c r="AS1178" t="n">
        <v>0</v>
      </c>
      <c r="AT1178" t="n">
        <v>121</v>
      </c>
      <c r="AU1178" t="n">
        <v>72</v>
      </c>
      <c r="AV1178" t="n">
        <v>1</v>
      </c>
      <c r="AW1178" t="n">
        <v>1</v>
      </c>
      <c r="AZ1178" t="n">
        <v>1</v>
      </c>
      <c r="BA1178" t="n">
        <v>52.25</v>
      </c>
      <c r="BB1178" t="n">
        <v>12.46</v>
      </c>
      <c r="BC1178" t="n">
        <v>3.21</v>
      </c>
      <c r="BD1178" t="inlineStr"/>
      <c r="BE1178" t="inlineStr"/>
      <c r="BF1178" t="inlineStr"/>
      <c r="BG1178" t="inlineStr"/>
      <c r="BH1178" t="n">
        <v>0</v>
      </c>
      <c r="BI1178" t="n">
        <v>1</v>
      </c>
      <c r="BJ1178" t="inlineStr">
        <is>
          <t>ТЕР Московской обл., 16-04-002-3, приказ Минстроя России №675/пр от 28.02.2017 № 260/пр</t>
        </is>
      </c>
      <c r="BM1178" t="n">
        <v>16001</v>
      </c>
      <c r="BN1178" t="n">
        <v>0</v>
      </c>
      <c r="BO1178" t="inlineStr">
        <is>
          <t>16-04-002-3</t>
        </is>
      </c>
      <c r="BP1178" t="n">
        <v>1</v>
      </c>
      <c r="BQ1178" t="n">
        <v>2</v>
      </c>
      <c r="BR1178" t="n">
        <v>0</v>
      </c>
      <c r="BS1178" t="n">
        <v>52.25</v>
      </c>
      <c r="BT1178" t="n">
        <v>1</v>
      </c>
      <c r="BU1178" t="n">
        <v>1</v>
      </c>
      <c r="BV1178" t="n">
        <v>1</v>
      </c>
      <c r="BW1178" t="n">
        <v>1</v>
      </c>
      <c r="BX1178" t="n">
        <v>1</v>
      </c>
      <c r="BY1178" t="inlineStr"/>
      <c r="BZ1178" t="n">
        <v>121</v>
      </c>
      <c r="CA1178" t="n">
        <v>72</v>
      </c>
      <c r="CB1178" t="inlineStr"/>
      <c r="CE1178" t="n">
        <v>12</v>
      </c>
      <c r="CF1178" t="n">
        <v>0</v>
      </c>
      <c r="CG1178" t="n">
        <v>0</v>
      </c>
      <c r="CM1178" t="n">
        <v>0</v>
      </c>
      <c r="CN1178" t="inlineStr"/>
      <c r="CO1178" t="n">
        <v>0</v>
      </c>
      <c r="CP1178">
        <f>(P1178+Q1178+S1178)</f>
        <v/>
      </c>
      <c r="CQ1178">
        <f>AC1178*BC1178</f>
        <v/>
      </c>
      <c r="CR1178">
        <f>(ROUND((ROUND(((ET1178)*1),0)*BB1178),0)+ROUND((ROUND(((AE1178-(EU1178))*1),0)*BS1178),0))</f>
        <v/>
      </c>
      <c r="CS1178">
        <f>(ROUND((ROUND(((EU1178)*1),0)*BS1178),0)+ROUND((ROUND(((AE1178-(EU1178))*1),0)*BS1178),0))</f>
        <v/>
      </c>
      <c r="CT1178">
        <f>AF1178*BA1178</f>
        <v/>
      </c>
      <c r="CU1178">
        <f>AG1178</f>
        <v/>
      </c>
      <c r="CV1178">
        <f>AH1178</f>
        <v/>
      </c>
      <c r="CW1178">
        <f>AI1178</f>
        <v/>
      </c>
      <c r="CX1178">
        <f>AJ1178</f>
        <v/>
      </c>
      <c r="CY1178">
        <f>(((S1178+R1178)*AT1178)/100)</f>
        <v/>
      </c>
      <c r="CZ1178">
        <f>(((S1178+R1178)*AU1178)/100)</f>
        <v/>
      </c>
      <c r="DC1178" t="inlineStr"/>
      <c r="DD1178" t="inlineStr"/>
      <c r="DE1178" t="inlineStr"/>
      <c r="DF1178" t="inlineStr"/>
      <c r="DG1178" t="inlineStr"/>
      <c r="DH1178" t="inlineStr"/>
      <c r="DI1178" t="inlineStr"/>
      <c r="DJ1178" t="inlineStr"/>
      <c r="DK1178" t="inlineStr"/>
      <c r="DL1178" t="inlineStr"/>
      <c r="DM1178" t="inlineStr"/>
      <c r="DN1178" t="n">
        <v>0</v>
      </c>
      <c r="DO1178" t="n">
        <v>0</v>
      </c>
      <c r="DP1178" t="n">
        <v>1</v>
      </c>
      <c r="DQ1178" t="n">
        <v>1</v>
      </c>
      <c r="DU1178" t="n">
        <v>1013</v>
      </c>
      <c r="DV1178" t="inlineStr">
        <is>
          <t>100 м трубопровода</t>
        </is>
      </c>
      <c r="DW1178" t="inlineStr">
        <is>
          <t>100 м трубопровода</t>
        </is>
      </c>
      <c r="DX1178" t="n">
        <v>1</v>
      </c>
      <c r="DZ1178" t="inlineStr"/>
      <c r="EA1178" t="inlineStr"/>
      <c r="EB1178" t="inlineStr"/>
      <c r="EC1178" t="inlineStr"/>
      <c r="EE1178" t="n">
        <v>78725882</v>
      </c>
      <c r="EF1178" t="n">
        <v>2</v>
      </c>
      <c r="EG1178" t="inlineStr">
        <is>
          <t>Общестроительные работы</t>
        </is>
      </c>
      <c r="EH1178" t="n">
        <v>16</v>
      </c>
      <c r="EI11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78" t="n">
        <v>1</v>
      </c>
      <c r="EK1178" t="n">
        <v>16001</v>
      </c>
      <c r="EL1178" t="inlineStr">
        <is>
          <t>Трубопроводы внутренние</t>
        </is>
      </c>
      <c r="EM1178" t="inlineStr">
        <is>
          <t>ФЕР-16</t>
        </is>
      </c>
      <c r="EO1178" t="inlineStr"/>
      <c r="EQ1178" t="n">
        <v>0</v>
      </c>
      <c r="ER1178" t="n">
        <v>3294.45</v>
      </c>
      <c r="ES1178" t="n">
        <v>1594.87</v>
      </c>
      <c r="ET1178" t="n">
        <v>491.32</v>
      </c>
      <c r="EU1178" t="n">
        <v>63.72</v>
      </c>
      <c r="EV1178" t="n">
        <v>1208.26</v>
      </c>
      <c r="EW1178" t="n">
        <v>121.8</v>
      </c>
      <c r="EX1178" t="n">
        <v>4.72</v>
      </c>
      <c r="EY1178" t="n">
        <v>0</v>
      </c>
      <c r="FQ1178" t="n">
        <v>0</v>
      </c>
      <c r="FR1178" t="n">
        <v>0</v>
      </c>
      <c r="FS1178" t="n">
        <v>0</v>
      </c>
      <c r="FX1178" t="n">
        <v>121</v>
      </c>
      <c r="FY1178" t="n">
        <v>72</v>
      </c>
      <c r="GA1178" t="inlineStr"/>
      <c r="GD1178" t="n">
        <v>1</v>
      </c>
      <c r="GF1178" t="n">
        <v>-323073205</v>
      </c>
      <c r="GG1178" t="n">
        <v>2</v>
      </c>
      <c r="GH1178" t="n">
        <v>1</v>
      </c>
      <c r="GI1178" t="n">
        <v>2</v>
      </c>
      <c r="GJ1178" t="n">
        <v>0</v>
      </c>
      <c r="GK1178" t="n">
        <v>0</v>
      </c>
      <c r="GL1178">
        <f>ROUND(IF(AND(BH1178=3,BI1178=3,FS1178&lt;&gt;0),P1178,0),0)</f>
        <v/>
      </c>
      <c r="GM1178">
        <f>ROUND(O1178+X1178+Y1178,0)+GX1178</f>
        <v/>
      </c>
      <c r="GN1178">
        <f>IF(OR(BI1178=0,BI1178=1),GM1178-GX1178,0)</f>
        <v/>
      </c>
      <c r="GO1178">
        <f>IF(BI1178=2,GM1178-GX1178,0)</f>
        <v/>
      </c>
      <c r="GP1178">
        <f>IF(BI1178=4,GM1178-GX1178,0)</f>
        <v/>
      </c>
      <c r="GR1178" t="n">
        <v>0</v>
      </c>
      <c r="GS1178" t="n">
        <v>3</v>
      </c>
      <c r="GT1178" t="n">
        <v>0</v>
      </c>
      <c r="GU1178" t="inlineStr"/>
      <c r="GV1178">
        <f>ROUND((GT1178),2)</f>
        <v/>
      </c>
      <c r="GW1178" t="n">
        <v>1</v>
      </c>
      <c r="GX1178">
        <f>ROUND(HC1178*I1178,0)</f>
        <v/>
      </c>
      <c r="HA1178" t="n">
        <v>0</v>
      </c>
      <c r="HB1178" t="n">
        <v>0</v>
      </c>
      <c r="HC1178">
        <f>GV1178*GW1178</f>
        <v/>
      </c>
      <c r="HE1178" t="inlineStr"/>
      <c r="HF1178" t="inlineStr"/>
      <c r="HM1178" t="inlineStr"/>
      <c r="HN1178" t="inlineStr">
        <is>
          <t>Пр/812-016.0-1</t>
        </is>
      </c>
      <c r="HO1178" t="inlineStr">
        <is>
          <t>Пр/774-016.0</t>
        </is>
      </c>
      <c r="HP11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78" t="n">
        <v>0</v>
      </c>
      <c r="IK1178" t="n">
        <v>0</v>
      </c>
    </row>
    <row r="1179">
      <c r="A1179" t="n">
        <v>18</v>
      </c>
      <c r="B1179" t="n">
        <v>0</v>
      </c>
      <c r="C1179" t="n">
        <v>488</v>
      </c>
      <c r="E1179" t="inlineStr">
        <is>
          <t>3,1</t>
        </is>
      </c>
      <c r="F1179" t="inlineStr">
        <is>
          <t>507-5009</t>
        </is>
      </c>
      <c r="G1179" t="inlineStr">
        <is>
          <t>Муфта полипропиленовая соединительная диаметром 32 мм</t>
        </is>
      </c>
      <c r="H1179" t="inlineStr">
        <is>
          <t>10 шт.</t>
        </is>
      </c>
      <c r="I1179">
        <f>I1178*J1179</f>
        <v/>
      </c>
      <c r="J1179" t="n">
        <v>166.6666666666667</v>
      </c>
      <c r="K1179" t="n">
        <v>166.6666667</v>
      </c>
      <c r="O1179">
        <f>ROUND(CP1179,0)</f>
        <v/>
      </c>
      <c r="P1179">
        <f>ROUND(CQ1179*I1179,0)</f>
        <v/>
      </c>
      <c r="Q1179">
        <f>(ROUND((ROUND(((ET1179)*I1179),0)*BB1179),0)+ROUND((ROUND(((AE1179-(EU1179))*I1179),0)*BS1179),0))</f>
        <v/>
      </c>
      <c r="R1179">
        <f>(ROUND((ROUND(((EU1179)*I1179),0)*BS1179),0)+ROUND((ROUND(((AE1179-(EU1179))*I1179),0)*BS1179),0))</f>
        <v/>
      </c>
      <c r="S1179">
        <f>ROUND(CT1179*I1179,0)</f>
        <v/>
      </c>
      <c r="T1179">
        <f>ROUND(CU1179*I1179,0)</f>
        <v/>
      </c>
      <c r="U1179">
        <f>ROUND(CV1179*I1179,7)</f>
        <v/>
      </c>
      <c r="V1179">
        <f>ROUND(CW1179*I1179,7)</f>
        <v/>
      </c>
      <c r="W1179">
        <f>ROUND(CX1179*I1179,0)</f>
        <v/>
      </c>
      <c r="X1179">
        <f>ROUND(CY1179,0)</f>
        <v/>
      </c>
      <c r="Y1179">
        <f>ROUND(CZ1179,0)</f>
        <v/>
      </c>
      <c r="AA1179" t="n">
        <v>78855224</v>
      </c>
      <c r="AB1179">
        <f>ROUND((AC1179+AD1179+AF1179),2)</f>
        <v/>
      </c>
      <c r="AC1179">
        <f>ROUND((ES1179),2)</f>
        <v/>
      </c>
      <c r="AD1179">
        <f>ROUND((((ET1179)-(EU1179))+AE1179),2)</f>
        <v/>
      </c>
      <c r="AE1179">
        <f>ROUND((EU1179),2)</f>
        <v/>
      </c>
      <c r="AF1179">
        <f>ROUND((EV1179),2)</f>
        <v/>
      </c>
      <c r="AG1179">
        <f>ROUND((AP1179),2)</f>
        <v/>
      </c>
      <c r="AH1179">
        <f>(EW1179)</f>
        <v/>
      </c>
      <c r="AI1179">
        <f>(EX1179)</f>
        <v/>
      </c>
      <c r="AJ1179">
        <f>(AS1179)</f>
        <v/>
      </c>
      <c r="AK1179" t="n">
        <v>13.5</v>
      </c>
      <c r="AL1179" t="n">
        <v>13.5</v>
      </c>
      <c r="AM1179" t="n">
        <v>0</v>
      </c>
      <c r="AN1179" t="n">
        <v>0</v>
      </c>
      <c r="AO1179" t="n">
        <v>0</v>
      </c>
      <c r="AP1179" t="n">
        <v>0</v>
      </c>
      <c r="AQ1179" t="n">
        <v>0</v>
      </c>
      <c r="AR1179" t="n">
        <v>0</v>
      </c>
      <c r="AS1179" t="n">
        <v>0.02</v>
      </c>
      <c r="AT1179" t="n">
        <v>121</v>
      </c>
      <c r="AU1179" t="n">
        <v>72</v>
      </c>
      <c r="AV1179" t="n">
        <v>1</v>
      </c>
      <c r="AW1179" t="n">
        <v>1</v>
      </c>
      <c r="AZ1179" t="n">
        <v>1</v>
      </c>
      <c r="BA1179" t="n">
        <v>1</v>
      </c>
      <c r="BB1179" t="n">
        <v>1</v>
      </c>
      <c r="BC1179" t="n">
        <v>9.92</v>
      </c>
      <c r="BD1179" t="inlineStr"/>
      <c r="BE1179" t="inlineStr"/>
      <c r="BF1179" t="inlineStr"/>
      <c r="BG1179" t="inlineStr"/>
      <c r="BH1179" t="n">
        <v>3</v>
      </c>
      <c r="BI1179" t="n">
        <v>1</v>
      </c>
      <c r="BJ1179" t="inlineStr">
        <is>
          <t>ТССЦ Московской обл., 507-5009, приказ Минстроя России №675/пр от 28.02.2017 № 258/пр</t>
        </is>
      </c>
      <c r="BM1179" t="n">
        <v>16001</v>
      </c>
      <c r="BN1179" t="n">
        <v>0</v>
      </c>
      <c r="BO1179" t="inlineStr">
        <is>
          <t>507-5009</t>
        </is>
      </c>
      <c r="BP1179" t="n">
        <v>1</v>
      </c>
      <c r="BQ1179" t="n">
        <v>2</v>
      </c>
      <c r="BR1179" t="n">
        <v>0</v>
      </c>
      <c r="BS1179" t="n">
        <v>1</v>
      </c>
      <c r="BT1179" t="n">
        <v>1</v>
      </c>
      <c r="BU1179" t="n">
        <v>1</v>
      </c>
      <c r="BV1179" t="n">
        <v>1</v>
      </c>
      <c r="BW1179" t="n">
        <v>1</v>
      </c>
      <c r="BX1179" t="n">
        <v>1</v>
      </c>
      <c r="BY1179" t="inlineStr"/>
      <c r="BZ1179" t="n">
        <v>121</v>
      </c>
      <c r="CA1179" t="n">
        <v>72</v>
      </c>
      <c r="CB1179" t="inlineStr"/>
      <c r="CE1179" t="n">
        <v>12</v>
      </c>
      <c r="CF1179" t="n">
        <v>0</v>
      </c>
      <c r="CG1179" t="n">
        <v>0</v>
      </c>
      <c r="CM1179" t="n">
        <v>0</v>
      </c>
      <c r="CN1179" t="inlineStr"/>
      <c r="CO1179" t="n">
        <v>0</v>
      </c>
      <c r="CP1179">
        <f>(P1179+Q1179+S1179)</f>
        <v/>
      </c>
      <c r="CQ1179">
        <f>AC1179*BC1179</f>
        <v/>
      </c>
      <c r="CR1179">
        <f>(ROUND((ROUND(((ET1179)*1),0)*BB1179),0)+ROUND((ROUND(((AE1179-(EU1179))*1),0)*BS1179),0))</f>
        <v/>
      </c>
      <c r="CS1179">
        <f>(ROUND((ROUND(((EU1179)*1),0)*BS1179),0)+ROUND((ROUND(((AE1179-(EU1179))*1),0)*BS1179),0))</f>
        <v/>
      </c>
      <c r="CT1179">
        <f>AF1179*BA1179</f>
        <v/>
      </c>
      <c r="CU1179">
        <f>AG1179</f>
        <v/>
      </c>
      <c r="CV1179">
        <f>AH1179</f>
        <v/>
      </c>
      <c r="CW1179">
        <f>AI1179</f>
        <v/>
      </c>
      <c r="CX1179">
        <f>AJ1179</f>
        <v/>
      </c>
      <c r="CY1179">
        <f>(((S1179+R1179)*AT1179)/100)</f>
        <v/>
      </c>
      <c r="CZ1179">
        <f>(((S1179+R1179)*AU1179)/100)</f>
        <v/>
      </c>
      <c r="DC1179" t="inlineStr"/>
      <c r="DD1179" t="inlineStr"/>
      <c r="DE1179" t="inlineStr"/>
      <c r="DF1179" t="inlineStr"/>
      <c r="DG1179" t="inlineStr"/>
      <c r="DH1179" t="inlineStr"/>
      <c r="DI1179" t="inlineStr"/>
      <c r="DJ1179" t="inlineStr"/>
      <c r="DK1179" t="inlineStr"/>
      <c r="DL1179" t="inlineStr"/>
      <c r="DM1179" t="inlineStr"/>
      <c r="DN1179" t="n">
        <v>0</v>
      </c>
      <c r="DO1179" t="n">
        <v>0</v>
      </c>
      <c r="DP1179" t="n">
        <v>1</v>
      </c>
      <c r="DQ1179" t="n">
        <v>1</v>
      </c>
      <c r="DU1179" t="n">
        <v>1010</v>
      </c>
      <c r="DV1179" t="inlineStr">
        <is>
          <t>10 шт.</t>
        </is>
      </c>
      <c r="DW1179" t="inlineStr">
        <is>
          <t>10 шт.</t>
        </is>
      </c>
      <c r="DX1179" t="n">
        <v>10</v>
      </c>
      <c r="DZ1179" t="inlineStr"/>
      <c r="EA1179" t="inlineStr"/>
      <c r="EB1179" t="inlineStr"/>
      <c r="EC1179" t="inlineStr"/>
      <c r="EE1179" t="n">
        <v>78725882</v>
      </c>
      <c r="EF1179" t="n">
        <v>2</v>
      </c>
      <c r="EG1179" t="inlineStr">
        <is>
          <t>Общестроительные работы</t>
        </is>
      </c>
      <c r="EH1179" t="n">
        <v>16</v>
      </c>
      <c r="EI11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79" t="n">
        <v>1</v>
      </c>
      <c r="EK1179" t="n">
        <v>16001</v>
      </c>
      <c r="EL1179" t="inlineStr">
        <is>
          <t>Трубопроводы внутренние</t>
        </is>
      </c>
      <c r="EM1179" t="inlineStr">
        <is>
          <t>ФЕР-16</t>
        </is>
      </c>
      <c r="EO1179" t="inlineStr"/>
      <c r="EQ1179" t="n">
        <v>0</v>
      </c>
      <c r="ER1179" t="n">
        <v>13.5</v>
      </c>
      <c r="ES1179" t="n">
        <v>13.5</v>
      </c>
      <c r="ET1179" t="n">
        <v>0</v>
      </c>
      <c r="EU1179" t="n">
        <v>0</v>
      </c>
      <c r="EV1179" t="n">
        <v>0</v>
      </c>
      <c r="EW1179" t="n">
        <v>0</v>
      </c>
      <c r="EX1179" t="n">
        <v>0</v>
      </c>
      <c r="FQ1179" t="n">
        <v>0</v>
      </c>
      <c r="FR1179" t="n">
        <v>0</v>
      </c>
      <c r="FS1179" t="n">
        <v>0</v>
      </c>
      <c r="FX1179" t="n">
        <v>121</v>
      </c>
      <c r="FY1179" t="n">
        <v>72</v>
      </c>
      <c r="GA1179" t="inlineStr"/>
      <c r="GD1179" t="n">
        <v>1</v>
      </c>
      <c r="GF1179" t="n">
        <v>-1186610544</v>
      </c>
      <c r="GG1179" t="n">
        <v>2</v>
      </c>
      <c r="GH1179" t="n">
        <v>1</v>
      </c>
      <c r="GI1179" t="n">
        <v>2</v>
      </c>
      <c r="GJ1179" t="n">
        <v>0</v>
      </c>
      <c r="GK1179" t="n">
        <v>0</v>
      </c>
      <c r="GL1179">
        <f>ROUND(IF(AND(BH1179=3,BI1179=3,FS1179&lt;&gt;0),P1179,0),0)</f>
        <v/>
      </c>
      <c r="GM1179">
        <f>ROUND(O1179+X1179+Y1179,0)+GX1179</f>
        <v/>
      </c>
      <c r="GN1179">
        <f>IF(OR(BI1179=0,BI1179=1),GM1179-GX1179,0)</f>
        <v/>
      </c>
      <c r="GO1179">
        <f>IF(BI1179=2,GM1179-GX1179,0)</f>
        <v/>
      </c>
      <c r="GP1179">
        <f>IF(BI1179=4,GM1179-GX1179,0)</f>
        <v/>
      </c>
      <c r="GR1179" t="n">
        <v>0</v>
      </c>
      <c r="GS1179" t="n">
        <v>3</v>
      </c>
      <c r="GT1179" t="n">
        <v>0</v>
      </c>
      <c r="GU1179" t="inlineStr"/>
      <c r="GV1179">
        <f>ROUND((GT1179),2)</f>
        <v/>
      </c>
      <c r="GW1179" t="n">
        <v>1</v>
      </c>
      <c r="GX1179">
        <f>ROUND(HC1179*I1179,0)</f>
        <v/>
      </c>
      <c r="HA1179" t="n">
        <v>0</v>
      </c>
      <c r="HB1179" t="n">
        <v>0</v>
      </c>
      <c r="HC1179">
        <f>GV1179*GW1179</f>
        <v/>
      </c>
      <c r="HE1179" t="inlineStr"/>
      <c r="HF1179" t="inlineStr"/>
      <c r="HM1179" t="inlineStr"/>
      <c r="HN1179" t="inlineStr">
        <is>
          <t>Пр/812-016.0-1</t>
        </is>
      </c>
      <c r="HO1179" t="inlineStr">
        <is>
          <t>Пр/774-016.0</t>
        </is>
      </c>
      <c r="HP11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7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79" t="n">
        <v>0</v>
      </c>
      <c r="IK1179" t="n">
        <v>0</v>
      </c>
    </row>
    <row r="1180">
      <c r="A1180" t="n">
        <v>18</v>
      </c>
      <c r="B1180" t="n">
        <v>0</v>
      </c>
      <c r="C1180" t="n">
        <v>487</v>
      </c>
      <c r="E1180" t="inlineStr">
        <is>
          <t>3,2</t>
        </is>
      </c>
      <c r="F1180" t="inlineStr">
        <is>
          <t>507-5008</t>
        </is>
      </c>
      <c r="G1180" t="inlineStr">
        <is>
          <t>Муфта полипропиленовая соединительная диаметром 25 мм</t>
        </is>
      </c>
      <c r="H1180" t="inlineStr">
        <is>
          <t>10 шт.</t>
        </is>
      </c>
      <c r="I1180">
        <f>I1178*J1180</f>
        <v/>
      </c>
      <c r="J1180" t="n">
        <v>200</v>
      </c>
      <c r="K1180" t="n">
        <v>200</v>
      </c>
      <c r="O1180">
        <f>ROUND(CP1180,0)</f>
        <v/>
      </c>
      <c r="P1180">
        <f>ROUND(CQ1180*I1180,0)</f>
        <v/>
      </c>
      <c r="Q1180">
        <f>(ROUND((ROUND(((ET1180)*I1180),0)*BB1180),0)+ROUND((ROUND(((AE1180-(EU1180))*I1180),0)*BS1180),0))</f>
        <v/>
      </c>
      <c r="R1180">
        <f>(ROUND((ROUND(((EU1180)*I1180),0)*BS1180),0)+ROUND((ROUND(((AE1180-(EU1180))*I1180),0)*BS1180),0))</f>
        <v/>
      </c>
      <c r="S1180">
        <f>ROUND(CT1180*I1180,0)</f>
        <v/>
      </c>
      <c r="T1180">
        <f>ROUND(CU1180*I1180,0)</f>
        <v/>
      </c>
      <c r="U1180">
        <f>ROUND(CV1180*I1180,7)</f>
        <v/>
      </c>
      <c r="V1180">
        <f>ROUND(CW1180*I1180,7)</f>
        <v/>
      </c>
      <c r="W1180">
        <f>ROUND(CX1180*I1180,0)</f>
        <v/>
      </c>
      <c r="X1180">
        <f>ROUND(CY1180,0)</f>
        <v/>
      </c>
      <c r="Y1180">
        <f>ROUND(CZ1180,0)</f>
        <v/>
      </c>
      <c r="AA1180" t="n">
        <v>78855224</v>
      </c>
      <c r="AB1180">
        <f>ROUND((AC1180+AD1180+AF1180),2)</f>
        <v/>
      </c>
      <c r="AC1180">
        <f>ROUND((ES1180),2)</f>
        <v/>
      </c>
      <c r="AD1180">
        <f>ROUND((((ET1180)-(EU1180))+AE1180),2)</f>
        <v/>
      </c>
      <c r="AE1180">
        <f>ROUND((EU1180),2)</f>
        <v/>
      </c>
      <c r="AF1180">
        <f>ROUND((EV1180),2)</f>
        <v/>
      </c>
      <c r="AG1180">
        <f>ROUND((AP1180),2)</f>
        <v/>
      </c>
      <c r="AH1180">
        <f>(EW1180)</f>
        <v/>
      </c>
      <c r="AI1180">
        <f>(EX1180)</f>
        <v/>
      </c>
      <c r="AJ1180">
        <f>(AS1180)</f>
        <v/>
      </c>
      <c r="AK1180" t="n">
        <v>9.9</v>
      </c>
      <c r="AL1180" t="n">
        <v>9.9</v>
      </c>
      <c r="AM1180" t="n">
        <v>0</v>
      </c>
      <c r="AN1180" t="n">
        <v>0</v>
      </c>
      <c r="AO1180" t="n">
        <v>0</v>
      </c>
      <c r="AP1180" t="n">
        <v>0</v>
      </c>
      <c r="AQ1180" t="n">
        <v>0</v>
      </c>
      <c r="AR1180" t="n">
        <v>0</v>
      </c>
      <c r="AS1180" t="n">
        <v>0.01</v>
      </c>
      <c r="AT1180" t="n">
        <v>121</v>
      </c>
      <c r="AU1180" t="n">
        <v>72</v>
      </c>
      <c r="AV1180" t="n">
        <v>1</v>
      </c>
      <c r="AW1180" t="n">
        <v>1</v>
      </c>
      <c r="AZ1180" t="n">
        <v>1</v>
      </c>
      <c r="BA1180" t="n">
        <v>1</v>
      </c>
      <c r="BB1180" t="n">
        <v>1</v>
      </c>
      <c r="BC1180" t="n">
        <v>7.76</v>
      </c>
      <c r="BD1180" t="inlineStr"/>
      <c r="BE1180" t="inlineStr"/>
      <c r="BF1180" t="inlineStr"/>
      <c r="BG1180" t="inlineStr"/>
      <c r="BH1180" t="n">
        <v>3</v>
      </c>
      <c r="BI1180" t="n">
        <v>1</v>
      </c>
      <c r="BJ1180" t="inlineStr">
        <is>
          <t>ТССЦ Московской обл., 507-5008, приказ Минстроя России №675/пр от 28.02.2017 № 258/пр</t>
        </is>
      </c>
      <c r="BM1180" t="n">
        <v>16001</v>
      </c>
      <c r="BN1180" t="n">
        <v>0</v>
      </c>
      <c r="BO1180" t="inlineStr">
        <is>
          <t>507-5008</t>
        </is>
      </c>
      <c r="BP1180" t="n">
        <v>1</v>
      </c>
      <c r="BQ1180" t="n">
        <v>2</v>
      </c>
      <c r="BR1180" t="n">
        <v>0</v>
      </c>
      <c r="BS1180" t="n">
        <v>1</v>
      </c>
      <c r="BT1180" t="n">
        <v>1</v>
      </c>
      <c r="BU1180" t="n">
        <v>1</v>
      </c>
      <c r="BV1180" t="n">
        <v>1</v>
      </c>
      <c r="BW1180" t="n">
        <v>1</v>
      </c>
      <c r="BX1180" t="n">
        <v>1</v>
      </c>
      <c r="BY1180" t="inlineStr"/>
      <c r="BZ1180" t="n">
        <v>121</v>
      </c>
      <c r="CA1180" t="n">
        <v>72</v>
      </c>
      <c r="CB1180" t="inlineStr"/>
      <c r="CE1180" t="n">
        <v>12</v>
      </c>
      <c r="CF1180" t="n">
        <v>0</v>
      </c>
      <c r="CG1180" t="n">
        <v>0</v>
      </c>
      <c r="CM1180" t="n">
        <v>0</v>
      </c>
      <c r="CN1180" t="inlineStr"/>
      <c r="CO1180" t="n">
        <v>0</v>
      </c>
      <c r="CP1180">
        <f>(P1180+Q1180+S1180)</f>
        <v/>
      </c>
      <c r="CQ1180">
        <f>AC1180*BC1180</f>
        <v/>
      </c>
      <c r="CR1180">
        <f>(ROUND((ROUND(((ET1180)*1),0)*BB1180),0)+ROUND((ROUND(((AE1180-(EU1180))*1),0)*BS1180),0))</f>
        <v/>
      </c>
      <c r="CS1180">
        <f>(ROUND((ROUND(((EU1180)*1),0)*BS1180),0)+ROUND((ROUND(((AE1180-(EU1180))*1),0)*BS1180),0))</f>
        <v/>
      </c>
      <c r="CT1180">
        <f>AF1180*BA1180</f>
        <v/>
      </c>
      <c r="CU1180">
        <f>AG1180</f>
        <v/>
      </c>
      <c r="CV1180">
        <f>AH1180</f>
        <v/>
      </c>
      <c r="CW1180">
        <f>AI1180</f>
        <v/>
      </c>
      <c r="CX1180">
        <f>AJ1180</f>
        <v/>
      </c>
      <c r="CY1180">
        <f>(((S1180+R1180)*AT1180)/100)</f>
        <v/>
      </c>
      <c r="CZ1180">
        <f>(((S1180+R1180)*AU1180)/100)</f>
        <v/>
      </c>
      <c r="DC1180" t="inlineStr"/>
      <c r="DD1180" t="inlineStr"/>
      <c r="DE1180" t="inlineStr"/>
      <c r="DF1180" t="inlineStr"/>
      <c r="DG1180" t="inlineStr"/>
      <c r="DH1180" t="inlineStr"/>
      <c r="DI1180" t="inlineStr"/>
      <c r="DJ1180" t="inlineStr"/>
      <c r="DK1180" t="inlineStr"/>
      <c r="DL1180" t="inlineStr"/>
      <c r="DM1180" t="inlineStr"/>
      <c r="DN1180" t="n">
        <v>0</v>
      </c>
      <c r="DO1180" t="n">
        <v>0</v>
      </c>
      <c r="DP1180" t="n">
        <v>1</v>
      </c>
      <c r="DQ1180" t="n">
        <v>1</v>
      </c>
      <c r="DU1180" t="n">
        <v>1010</v>
      </c>
      <c r="DV1180" t="inlineStr">
        <is>
          <t>10 шт.</t>
        </is>
      </c>
      <c r="DW1180" t="inlineStr">
        <is>
          <t>10 шт.</t>
        </is>
      </c>
      <c r="DX1180" t="n">
        <v>10</v>
      </c>
      <c r="DZ1180" t="inlineStr"/>
      <c r="EA1180" t="inlineStr"/>
      <c r="EB1180" t="inlineStr"/>
      <c r="EC1180" t="inlineStr"/>
      <c r="EE1180" t="n">
        <v>78725882</v>
      </c>
      <c r="EF1180" t="n">
        <v>2</v>
      </c>
      <c r="EG1180" t="inlineStr">
        <is>
          <t>Общестроительные работы</t>
        </is>
      </c>
      <c r="EH1180" t="n">
        <v>16</v>
      </c>
      <c r="EI11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80" t="n">
        <v>1</v>
      </c>
      <c r="EK1180" t="n">
        <v>16001</v>
      </c>
      <c r="EL1180" t="inlineStr">
        <is>
          <t>Трубопроводы внутренние</t>
        </is>
      </c>
      <c r="EM1180" t="inlineStr">
        <is>
          <t>ФЕР-16</t>
        </is>
      </c>
      <c r="EO1180" t="inlineStr"/>
      <c r="EQ1180" t="n">
        <v>0</v>
      </c>
      <c r="ER1180" t="n">
        <v>9.9</v>
      </c>
      <c r="ES1180" t="n">
        <v>9.9</v>
      </c>
      <c r="ET1180" t="n">
        <v>0</v>
      </c>
      <c r="EU1180" t="n">
        <v>0</v>
      </c>
      <c r="EV1180" t="n">
        <v>0</v>
      </c>
      <c r="EW1180" t="n">
        <v>0</v>
      </c>
      <c r="EX1180" t="n">
        <v>0</v>
      </c>
      <c r="FQ1180" t="n">
        <v>0</v>
      </c>
      <c r="FR1180" t="n">
        <v>0</v>
      </c>
      <c r="FS1180" t="n">
        <v>0</v>
      </c>
      <c r="FX1180" t="n">
        <v>121</v>
      </c>
      <c r="FY1180" t="n">
        <v>72</v>
      </c>
      <c r="GA1180" t="inlineStr"/>
      <c r="GD1180" t="n">
        <v>1</v>
      </c>
      <c r="GF1180" t="n">
        <v>1871529504</v>
      </c>
      <c r="GG1180" t="n">
        <v>2</v>
      </c>
      <c r="GH1180" t="n">
        <v>1</v>
      </c>
      <c r="GI1180" t="n">
        <v>2</v>
      </c>
      <c r="GJ1180" t="n">
        <v>0</v>
      </c>
      <c r="GK1180" t="n">
        <v>0</v>
      </c>
      <c r="GL1180">
        <f>ROUND(IF(AND(BH1180=3,BI1180=3,FS1180&lt;&gt;0),P1180,0),0)</f>
        <v/>
      </c>
      <c r="GM1180">
        <f>ROUND(O1180+X1180+Y1180,0)+GX1180</f>
        <v/>
      </c>
      <c r="GN1180">
        <f>IF(OR(BI1180=0,BI1180=1),GM1180-GX1180,0)</f>
        <v/>
      </c>
      <c r="GO1180">
        <f>IF(BI1180=2,GM1180-GX1180,0)</f>
        <v/>
      </c>
      <c r="GP1180">
        <f>IF(BI1180=4,GM1180-GX1180,0)</f>
        <v/>
      </c>
      <c r="GR1180" t="n">
        <v>0</v>
      </c>
      <c r="GS1180" t="n">
        <v>3</v>
      </c>
      <c r="GT1180" t="n">
        <v>0</v>
      </c>
      <c r="GU1180" t="inlineStr"/>
      <c r="GV1180">
        <f>ROUND((GT1180),2)</f>
        <v/>
      </c>
      <c r="GW1180" t="n">
        <v>1</v>
      </c>
      <c r="GX1180">
        <f>ROUND(HC1180*I1180,0)</f>
        <v/>
      </c>
      <c r="HA1180" t="n">
        <v>0</v>
      </c>
      <c r="HB1180" t="n">
        <v>0</v>
      </c>
      <c r="HC1180">
        <f>GV1180*GW1180</f>
        <v/>
      </c>
      <c r="HE1180" t="inlineStr"/>
      <c r="HF1180" t="inlineStr"/>
      <c r="HM1180" t="inlineStr"/>
      <c r="HN1180" t="inlineStr">
        <is>
          <t>Пр/812-016.0-1</t>
        </is>
      </c>
      <c r="HO1180" t="inlineStr">
        <is>
          <t>Пр/774-016.0</t>
        </is>
      </c>
      <c r="HP11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8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80" t="n">
        <v>0</v>
      </c>
      <c r="IK1180" t="n">
        <v>0</v>
      </c>
    </row>
    <row r="1181">
      <c r="A1181" t="n">
        <v>18</v>
      </c>
      <c r="B1181" t="n">
        <v>0</v>
      </c>
      <c r="C1181" t="n">
        <v>485</v>
      </c>
      <c r="E1181" t="inlineStr">
        <is>
          <t>3,3</t>
        </is>
      </c>
      <c r="F1181" t="inlineStr">
        <is>
          <t>507-4171</t>
        </is>
      </c>
      <c r="G1181" t="inlineStr">
        <is>
          <t>Уголок соединительный 90° для металлополимерных труб, диаметром 25 мм</t>
        </is>
      </c>
      <c r="H1181" t="inlineStr">
        <is>
          <t>10 шт.</t>
        </is>
      </c>
      <c r="I1181">
        <f>I1178*J1181</f>
        <v/>
      </c>
      <c r="J1181" t="n">
        <v>13.33333333333333</v>
      </c>
      <c r="K1181" t="n">
        <v>13.3333333</v>
      </c>
      <c r="O1181">
        <f>ROUND(CP1181,0)</f>
        <v/>
      </c>
      <c r="P1181">
        <f>ROUND(CQ1181*I1181,0)</f>
        <v/>
      </c>
      <c r="Q1181">
        <f>(ROUND((ROUND(((ET1181)*I1181),0)*BB1181),0)+ROUND((ROUND(((AE1181-(EU1181))*I1181),0)*BS1181),0))</f>
        <v/>
      </c>
      <c r="R1181">
        <f>(ROUND((ROUND(((EU1181)*I1181),0)*BS1181),0)+ROUND((ROUND(((AE1181-(EU1181))*I1181),0)*BS1181),0))</f>
        <v/>
      </c>
      <c r="S1181">
        <f>ROUND(CT1181*I1181,0)</f>
        <v/>
      </c>
      <c r="T1181">
        <f>ROUND(CU1181*I1181,0)</f>
        <v/>
      </c>
      <c r="U1181">
        <f>ROUND(CV1181*I1181,7)</f>
        <v/>
      </c>
      <c r="V1181">
        <f>ROUND(CW1181*I1181,7)</f>
        <v/>
      </c>
      <c r="W1181">
        <f>ROUND(CX1181*I1181,0)</f>
        <v/>
      </c>
      <c r="X1181">
        <f>ROUND(CY1181,0)</f>
        <v/>
      </c>
      <c r="Y1181">
        <f>ROUND(CZ1181,0)</f>
        <v/>
      </c>
      <c r="AA1181" t="n">
        <v>78855224</v>
      </c>
      <c r="AB1181">
        <f>ROUND((AC1181+AD1181+AF1181),2)</f>
        <v/>
      </c>
      <c r="AC1181">
        <f>ROUND((ES1181),2)</f>
        <v/>
      </c>
      <c r="AD1181">
        <f>ROUND((((ET1181)-(EU1181))+AE1181),2)</f>
        <v/>
      </c>
      <c r="AE1181">
        <f>ROUND((EU1181),2)</f>
        <v/>
      </c>
      <c r="AF1181">
        <f>ROUND((EV1181),2)</f>
        <v/>
      </c>
      <c r="AG1181">
        <f>ROUND((AP1181),2)</f>
        <v/>
      </c>
      <c r="AH1181">
        <f>(EW1181)</f>
        <v/>
      </c>
      <c r="AI1181">
        <f>(EX1181)</f>
        <v/>
      </c>
      <c r="AJ1181">
        <f>(AS1181)</f>
        <v/>
      </c>
      <c r="AK1181" t="n">
        <v>649.8</v>
      </c>
      <c r="AL1181" t="n">
        <v>649.8</v>
      </c>
      <c r="AM1181" t="n">
        <v>0</v>
      </c>
      <c r="AN1181" t="n">
        <v>0</v>
      </c>
      <c r="AO1181" t="n">
        <v>0</v>
      </c>
      <c r="AP1181" t="n">
        <v>0</v>
      </c>
      <c r="AQ1181" t="n">
        <v>0</v>
      </c>
      <c r="AR1181" t="n">
        <v>0</v>
      </c>
      <c r="AS1181" t="n">
        <v>0.05</v>
      </c>
      <c r="AT1181" t="n">
        <v>103</v>
      </c>
      <c r="AU1181" t="n">
        <v>52</v>
      </c>
      <c r="AV1181" t="n">
        <v>1</v>
      </c>
      <c r="AW1181" t="n">
        <v>1</v>
      </c>
      <c r="AZ1181" t="n">
        <v>1</v>
      </c>
      <c r="BA1181" t="n">
        <v>1</v>
      </c>
      <c r="BB1181" t="n">
        <v>1</v>
      </c>
      <c r="BC1181" t="n">
        <v>8.66</v>
      </c>
      <c r="BD1181" t="inlineStr"/>
      <c r="BE1181" t="inlineStr"/>
      <c r="BF1181" t="inlineStr"/>
      <c r="BG1181" t="inlineStr"/>
      <c r="BH1181" t="n">
        <v>3</v>
      </c>
      <c r="BI1181" t="n">
        <v>1</v>
      </c>
      <c r="BJ1181" t="inlineStr">
        <is>
          <t>ТССЦ Московской обл., 507-4171, приказ Минстроя России №675/пр от 28.02.2017 № 258/пр</t>
        </is>
      </c>
      <c r="BM1181" t="n">
        <v>65008</v>
      </c>
      <c r="BN1181" t="n">
        <v>0</v>
      </c>
      <c r="BO1181" t="inlineStr">
        <is>
          <t>507-4171</t>
        </is>
      </c>
      <c r="BP1181" t="n">
        <v>1</v>
      </c>
      <c r="BQ1181" t="n">
        <v>6</v>
      </c>
      <c r="BR1181" t="n">
        <v>0</v>
      </c>
      <c r="BS1181" t="n">
        <v>1</v>
      </c>
      <c r="BT1181" t="n">
        <v>1</v>
      </c>
      <c r="BU1181" t="n">
        <v>1</v>
      </c>
      <c r="BV1181" t="n">
        <v>1</v>
      </c>
      <c r="BW1181" t="n">
        <v>1</v>
      </c>
      <c r="BX1181" t="n">
        <v>1</v>
      </c>
      <c r="BY1181" t="inlineStr"/>
      <c r="BZ1181" t="n">
        <v>103</v>
      </c>
      <c r="CA1181" t="n">
        <v>52</v>
      </c>
      <c r="CB1181" t="inlineStr"/>
      <c r="CE1181" t="n">
        <v>12</v>
      </c>
      <c r="CF1181" t="n">
        <v>0</v>
      </c>
      <c r="CG1181" t="n">
        <v>0</v>
      </c>
      <c r="CM1181" t="n">
        <v>0</v>
      </c>
      <c r="CN1181" t="inlineStr"/>
      <c r="CO1181" t="n">
        <v>0</v>
      </c>
      <c r="CP1181">
        <f>(P1181+Q1181+S1181)</f>
        <v/>
      </c>
      <c r="CQ1181">
        <f>AC1181*BC1181</f>
        <v/>
      </c>
      <c r="CR1181">
        <f>(ROUND((ROUND(((ET1181)*1),0)*BB1181),0)+ROUND((ROUND(((AE1181-(EU1181))*1),0)*BS1181),0))</f>
        <v/>
      </c>
      <c r="CS1181">
        <f>(ROUND((ROUND(((EU1181)*1),0)*BS1181),0)+ROUND((ROUND(((AE1181-(EU1181))*1),0)*BS1181),0))</f>
        <v/>
      </c>
      <c r="CT1181">
        <f>AF1181*BA1181</f>
        <v/>
      </c>
      <c r="CU1181">
        <f>AG1181</f>
        <v/>
      </c>
      <c r="CV1181">
        <f>AH1181</f>
        <v/>
      </c>
      <c r="CW1181">
        <f>AI1181</f>
        <v/>
      </c>
      <c r="CX1181">
        <f>AJ1181</f>
        <v/>
      </c>
      <c r="CY1181">
        <f>(((S1181+R1181)*AT1181)/100)</f>
        <v/>
      </c>
      <c r="CZ1181">
        <f>(((S1181+R1181)*AU1181)/100)</f>
        <v/>
      </c>
      <c r="DC1181" t="inlineStr"/>
      <c r="DD1181" t="inlineStr"/>
      <c r="DE1181" t="inlineStr"/>
      <c r="DF1181" t="inlineStr"/>
      <c r="DG1181" t="inlineStr"/>
      <c r="DH1181" t="inlineStr"/>
      <c r="DI1181" t="inlineStr"/>
      <c r="DJ1181" t="inlineStr"/>
      <c r="DK1181" t="inlineStr"/>
      <c r="DL1181" t="inlineStr"/>
      <c r="DM1181" t="inlineStr"/>
      <c r="DN1181" t="n">
        <v>0</v>
      </c>
      <c r="DO1181" t="n">
        <v>0</v>
      </c>
      <c r="DP1181" t="n">
        <v>1</v>
      </c>
      <c r="DQ1181" t="n">
        <v>1</v>
      </c>
      <c r="DU1181" t="n">
        <v>1010</v>
      </c>
      <c r="DV1181" t="inlineStr">
        <is>
          <t>10 шт.</t>
        </is>
      </c>
      <c r="DW1181" t="inlineStr">
        <is>
          <t>10 шт.</t>
        </is>
      </c>
      <c r="DX1181" t="n">
        <v>10</v>
      </c>
      <c r="DZ1181" t="inlineStr"/>
      <c r="EA1181" t="inlineStr"/>
      <c r="EB1181" t="inlineStr"/>
      <c r="EC1181" t="inlineStr"/>
      <c r="EE1181" t="n">
        <v>78726002</v>
      </c>
      <c r="EF1181" t="n">
        <v>6</v>
      </c>
      <c r="EG1181" t="inlineStr">
        <is>
          <t>Ремонтно-строительные работы</t>
        </is>
      </c>
      <c r="EH1181" t="n">
        <v>99</v>
      </c>
      <c r="EI1181" t="inlineStr">
        <is>
          <t>Внутренние санитарно-технические работы</t>
        </is>
      </c>
      <c r="EJ1181" t="n">
        <v>1</v>
      </c>
      <c r="EK1181" t="n">
        <v>65008</v>
      </c>
      <c r="EL1181" t="inlineStr">
        <is>
          <t>Внутренние санитарнотехнические работы: смена труб, санприборов, запорной арматуры и другое</t>
        </is>
      </c>
      <c r="EM1181" t="inlineStr">
        <is>
          <t>рФЕР-65</t>
        </is>
      </c>
      <c r="EO1181" t="inlineStr"/>
      <c r="EQ1181" t="n">
        <v>0</v>
      </c>
      <c r="ER1181" t="n">
        <v>649.8</v>
      </c>
      <c r="ES1181" t="n">
        <v>649.8</v>
      </c>
      <c r="ET1181" t="n">
        <v>0</v>
      </c>
      <c r="EU1181" t="n">
        <v>0</v>
      </c>
      <c r="EV1181" t="n">
        <v>0</v>
      </c>
      <c r="EW1181" t="n">
        <v>0</v>
      </c>
      <c r="EX1181" t="n">
        <v>0</v>
      </c>
      <c r="FQ1181" t="n">
        <v>0</v>
      </c>
      <c r="FR1181" t="n">
        <v>0</v>
      </c>
      <c r="FS1181" t="n">
        <v>0</v>
      </c>
      <c r="FX1181" t="n">
        <v>103</v>
      </c>
      <c r="FY1181" t="n">
        <v>52</v>
      </c>
      <c r="GA1181" t="inlineStr"/>
      <c r="GD1181" t="n">
        <v>1</v>
      </c>
      <c r="GF1181" t="n">
        <v>1616192171</v>
      </c>
      <c r="GG1181" t="n">
        <v>2</v>
      </c>
      <c r="GH1181" t="n">
        <v>1</v>
      </c>
      <c r="GI1181" t="n">
        <v>2</v>
      </c>
      <c r="GJ1181" t="n">
        <v>0</v>
      </c>
      <c r="GK1181" t="n">
        <v>0</v>
      </c>
      <c r="GL1181">
        <f>ROUND(IF(AND(BH1181=3,BI1181=3,FS1181&lt;&gt;0),P1181,0),0)</f>
        <v/>
      </c>
      <c r="GM1181">
        <f>ROUND(O1181+X1181+Y1181,0)+GX1181</f>
        <v/>
      </c>
      <c r="GN1181">
        <f>IF(OR(BI1181=0,BI1181=1),GM1181-GX1181,0)</f>
        <v/>
      </c>
      <c r="GO1181">
        <f>IF(BI1181=2,GM1181-GX1181,0)</f>
        <v/>
      </c>
      <c r="GP1181">
        <f>IF(BI1181=4,GM1181-GX1181,0)</f>
        <v/>
      </c>
      <c r="GR1181" t="n">
        <v>0</v>
      </c>
      <c r="GS1181" t="n">
        <v>3</v>
      </c>
      <c r="GT1181" t="n">
        <v>0</v>
      </c>
      <c r="GU1181" t="inlineStr"/>
      <c r="GV1181">
        <f>ROUND((GT1181),2)</f>
        <v/>
      </c>
      <c r="GW1181" t="n">
        <v>1</v>
      </c>
      <c r="GX1181">
        <f>ROUND(HC1181*I1181,0)</f>
        <v/>
      </c>
      <c r="HA1181" t="n">
        <v>0</v>
      </c>
      <c r="HB1181" t="n">
        <v>0</v>
      </c>
      <c r="HC1181">
        <f>GV1181*GW1181</f>
        <v/>
      </c>
      <c r="HE1181" t="inlineStr"/>
      <c r="HF1181" t="inlineStr"/>
      <c r="HM1181" t="inlineStr"/>
      <c r="HN1181" t="inlineStr">
        <is>
          <t>Пр/812-099.2-1</t>
        </is>
      </c>
      <c r="HO1181" t="inlineStr">
        <is>
          <t>Пр/774-099.2</t>
        </is>
      </c>
      <c r="HP1181" t="inlineStr">
        <is>
          <t>Внутренние санитарнотехнические работы: смена труб, санприборов, запорной арматуры и другое</t>
        </is>
      </c>
      <c r="HQ1181" t="inlineStr">
        <is>
          <t>Внутренние санитарнотехнические работы: смена труб, санприборов, запорной арматуры и другое</t>
        </is>
      </c>
      <c r="HS1181" t="n">
        <v>0</v>
      </c>
      <c r="IK1181" t="n">
        <v>0</v>
      </c>
    </row>
    <row r="1182">
      <c r="A1182" t="n">
        <v>18</v>
      </c>
      <c r="B1182" t="n">
        <v>0</v>
      </c>
      <c r="C1182" t="n">
        <v>486</v>
      </c>
      <c r="E1182" t="inlineStr">
        <is>
          <t>3,4</t>
        </is>
      </c>
      <c r="F1182" t="inlineStr">
        <is>
          <t>507-4172</t>
        </is>
      </c>
      <c r="G1182" t="inlineStr">
        <is>
          <t>Уголок соединительный 90° для металлополимерных труб, диаметром 32 мм</t>
        </is>
      </c>
      <c r="H1182" t="inlineStr">
        <is>
          <t>10 шт.</t>
        </is>
      </c>
      <c r="I1182">
        <f>I1178*J1182</f>
        <v/>
      </c>
      <c r="J1182" t="n">
        <v>6.666666666666667</v>
      </c>
      <c r="K1182" t="n">
        <v>6.6666667</v>
      </c>
      <c r="O1182">
        <f>ROUND(CP1182,0)</f>
        <v/>
      </c>
      <c r="P1182">
        <f>ROUND(CQ1182*I1182,0)</f>
        <v/>
      </c>
      <c r="Q1182">
        <f>(ROUND((ROUND(((ET1182)*I1182),0)*BB1182),0)+ROUND((ROUND(((AE1182-(EU1182))*I1182),0)*BS1182),0))</f>
        <v/>
      </c>
      <c r="R1182">
        <f>(ROUND((ROUND(((EU1182)*I1182),0)*BS1182),0)+ROUND((ROUND(((AE1182-(EU1182))*I1182),0)*BS1182),0))</f>
        <v/>
      </c>
      <c r="S1182">
        <f>ROUND(CT1182*I1182,0)</f>
        <v/>
      </c>
      <c r="T1182">
        <f>ROUND(CU1182*I1182,0)</f>
        <v/>
      </c>
      <c r="U1182">
        <f>ROUND(CV1182*I1182,7)</f>
        <v/>
      </c>
      <c r="V1182">
        <f>ROUND(CW1182*I1182,7)</f>
        <v/>
      </c>
      <c r="W1182">
        <f>ROUND(CX1182*I1182,0)</f>
        <v/>
      </c>
      <c r="X1182">
        <f>ROUND(CY1182,0)</f>
        <v/>
      </c>
      <c r="Y1182">
        <f>ROUND(CZ1182,0)</f>
        <v/>
      </c>
      <c r="AA1182" t="n">
        <v>78855224</v>
      </c>
      <c r="AB1182">
        <f>ROUND((AC1182+AD1182+AF1182),2)</f>
        <v/>
      </c>
      <c r="AC1182">
        <f>ROUND((ES1182),2)</f>
        <v/>
      </c>
      <c r="AD1182">
        <f>ROUND((((ET1182)-(EU1182))+AE1182),2)</f>
        <v/>
      </c>
      <c r="AE1182">
        <f>ROUND((EU1182),2)</f>
        <v/>
      </c>
      <c r="AF1182">
        <f>ROUND((EV1182),2)</f>
        <v/>
      </c>
      <c r="AG1182">
        <f>ROUND((AP1182),2)</f>
        <v/>
      </c>
      <c r="AH1182">
        <f>(EW1182)</f>
        <v/>
      </c>
      <c r="AI1182">
        <f>(EX1182)</f>
        <v/>
      </c>
      <c r="AJ1182">
        <f>(AS1182)</f>
        <v/>
      </c>
      <c r="AK1182" t="n">
        <v>1048.8</v>
      </c>
      <c r="AL1182" t="n">
        <v>1048.8</v>
      </c>
      <c r="AM1182" t="n">
        <v>0</v>
      </c>
      <c r="AN1182" t="n">
        <v>0</v>
      </c>
      <c r="AO1182" t="n">
        <v>0</v>
      </c>
      <c r="AP1182" t="n">
        <v>0</v>
      </c>
      <c r="AQ1182" t="n">
        <v>0</v>
      </c>
      <c r="AR1182" t="n">
        <v>0</v>
      </c>
      <c r="AS1182" t="n">
        <v>0.07000000000000001</v>
      </c>
      <c r="AT1182" t="n">
        <v>121</v>
      </c>
      <c r="AU1182" t="n">
        <v>72</v>
      </c>
      <c r="AV1182" t="n">
        <v>1</v>
      </c>
      <c r="AW1182" t="n">
        <v>1</v>
      </c>
      <c r="AZ1182" t="n">
        <v>1</v>
      </c>
      <c r="BA1182" t="n">
        <v>1</v>
      </c>
      <c r="BB1182" t="n">
        <v>1</v>
      </c>
      <c r="BC1182" t="n">
        <v>8.41</v>
      </c>
      <c r="BD1182" t="inlineStr"/>
      <c r="BE1182" t="inlineStr"/>
      <c r="BF1182" t="inlineStr"/>
      <c r="BG1182" t="inlineStr"/>
      <c r="BH1182" t="n">
        <v>3</v>
      </c>
      <c r="BI1182" t="n">
        <v>1</v>
      </c>
      <c r="BJ1182" t="inlineStr">
        <is>
          <t>ТССЦ Московской обл., 507-4172, приказ Минстроя России №675/пр от 28.02.2017 № 258/пр</t>
        </is>
      </c>
      <c r="BM1182" t="n">
        <v>16001</v>
      </c>
      <c r="BN1182" t="n">
        <v>0</v>
      </c>
      <c r="BO1182" t="inlineStr">
        <is>
          <t>507-4172</t>
        </is>
      </c>
      <c r="BP1182" t="n">
        <v>1</v>
      </c>
      <c r="BQ1182" t="n">
        <v>2</v>
      </c>
      <c r="BR1182" t="n">
        <v>0</v>
      </c>
      <c r="BS1182" t="n">
        <v>1</v>
      </c>
      <c r="BT1182" t="n">
        <v>1</v>
      </c>
      <c r="BU1182" t="n">
        <v>1</v>
      </c>
      <c r="BV1182" t="n">
        <v>1</v>
      </c>
      <c r="BW1182" t="n">
        <v>1</v>
      </c>
      <c r="BX1182" t="n">
        <v>1</v>
      </c>
      <c r="BY1182" t="inlineStr"/>
      <c r="BZ1182" t="n">
        <v>121</v>
      </c>
      <c r="CA1182" t="n">
        <v>72</v>
      </c>
      <c r="CB1182" t="inlineStr"/>
      <c r="CE1182" t="n">
        <v>12</v>
      </c>
      <c r="CF1182" t="n">
        <v>0</v>
      </c>
      <c r="CG1182" t="n">
        <v>0</v>
      </c>
      <c r="CM1182" t="n">
        <v>0</v>
      </c>
      <c r="CN1182" t="inlineStr"/>
      <c r="CO1182" t="n">
        <v>0</v>
      </c>
      <c r="CP1182">
        <f>(P1182+Q1182+S1182)</f>
        <v/>
      </c>
      <c r="CQ1182">
        <f>AC1182*BC1182</f>
        <v/>
      </c>
      <c r="CR1182">
        <f>(ROUND((ROUND(((ET1182)*1),0)*BB1182),0)+ROUND((ROUND(((AE1182-(EU1182))*1),0)*BS1182),0))</f>
        <v/>
      </c>
      <c r="CS1182">
        <f>(ROUND((ROUND(((EU1182)*1),0)*BS1182),0)+ROUND((ROUND(((AE1182-(EU1182))*1),0)*BS1182),0))</f>
        <v/>
      </c>
      <c r="CT1182">
        <f>AF1182*BA1182</f>
        <v/>
      </c>
      <c r="CU1182">
        <f>AG1182</f>
        <v/>
      </c>
      <c r="CV1182">
        <f>AH1182</f>
        <v/>
      </c>
      <c r="CW1182">
        <f>AI1182</f>
        <v/>
      </c>
      <c r="CX1182">
        <f>AJ1182</f>
        <v/>
      </c>
      <c r="CY1182">
        <f>(((S1182+R1182)*AT1182)/100)</f>
        <v/>
      </c>
      <c r="CZ1182">
        <f>(((S1182+R1182)*AU1182)/100)</f>
        <v/>
      </c>
      <c r="DC1182" t="inlineStr"/>
      <c r="DD1182" t="inlineStr"/>
      <c r="DE1182" t="inlineStr"/>
      <c r="DF1182" t="inlineStr"/>
      <c r="DG1182" t="inlineStr"/>
      <c r="DH1182" t="inlineStr"/>
      <c r="DI1182" t="inlineStr"/>
      <c r="DJ1182" t="inlineStr"/>
      <c r="DK1182" t="inlineStr"/>
      <c r="DL1182" t="inlineStr"/>
      <c r="DM1182" t="inlineStr"/>
      <c r="DN1182" t="n">
        <v>0</v>
      </c>
      <c r="DO1182" t="n">
        <v>0</v>
      </c>
      <c r="DP1182" t="n">
        <v>1</v>
      </c>
      <c r="DQ1182" t="n">
        <v>1</v>
      </c>
      <c r="DU1182" t="n">
        <v>1010</v>
      </c>
      <c r="DV1182" t="inlineStr">
        <is>
          <t>10 шт.</t>
        </is>
      </c>
      <c r="DW1182" t="inlineStr">
        <is>
          <t>10 шт.</t>
        </is>
      </c>
      <c r="DX1182" t="n">
        <v>10</v>
      </c>
      <c r="DZ1182" t="inlineStr"/>
      <c r="EA1182" t="inlineStr"/>
      <c r="EB1182" t="inlineStr"/>
      <c r="EC1182" t="inlineStr"/>
      <c r="EE1182" t="n">
        <v>78725882</v>
      </c>
      <c r="EF1182" t="n">
        <v>2</v>
      </c>
      <c r="EG1182" t="inlineStr">
        <is>
          <t>Общестроительные работы</t>
        </is>
      </c>
      <c r="EH1182" t="n">
        <v>16</v>
      </c>
      <c r="EI118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82" t="n">
        <v>1</v>
      </c>
      <c r="EK1182" t="n">
        <v>16001</v>
      </c>
      <c r="EL1182" t="inlineStr">
        <is>
          <t>Трубопроводы внутренние</t>
        </is>
      </c>
      <c r="EM1182" t="inlineStr">
        <is>
          <t>ФЕР-16</t>
        </is>
      </c>
      <c r="EO1182" t="inlineStr"/>
      <c r="EQ1182" t="n">
        <v>0</v>
      </c>
      <c r="ER1182" t="n">
        <v>1048.8</v>
      </c>
      <c r="ES1182" t="n">
        <v>1048.8</v>
      </c>
      <c r="ET1182" t="n">
        <v>0</v>
      </c>
      <c r="EU1182" t="n">
        <v>0</v>
      </c>
      <c r="EV1182" t="n">
        <v>0</v>
      </c>
      <c r="EW1182" t="n">
        <v>0</v>
      </c>
      <c r="EX1182" t="n">
        <v>0</v>
      </c>
      <c r="FQ1182" t="n">
        <v>0</v>
      </c>
      <c r="FR1182" t="n">
        <v>0</v>
      </c>
      <c r="FS1182" t="n">
        <v>0</v>
      </c>
      <c r="FX1182" t="n">
        <v>121</v>
      </c>
      <c r="FY1182" t="n">
        <v>72</v>
      </c>
      <c r="GA1182" t="inlineStr"/>
      <c r="GD1182" t="n">
        <v>1</v>
      </c>
      <c r="GF1182" t="n">
        <v>1940957292</v>
      </c>
      <c r="GG1182" t="n">
        <v>2</v>
      </c>
      <c r="GH1182" t="n">
        <v>1</v>
      </c>
      <c r="GI1182" t="n">
        <v>2</v>
      </c>
      <c r="GJ1182" t="n">
        <v>0</v>
      </c>
      <c r="GK1182" t="n">
        <v>0</v>
      </c>
      <c r="GL1182">
        <f>ROUND(IF(AND(BH1182=3,BI1182=3,FS1182&lt;&gt;0),P1182,0),0)</f>
        <v/>
      </c>
      <c r="GM1182">
        <f>ROUND(O1182+X1182+Y1182,0)+GX1182</f>
        <v/>
      </c>
      <c r="GN1182">
        <f>IF(OR(BI1182=0,BI1182=1),GM1182-GX1182,0)</f>
        <v/>
      </c>
      <c r="GO1182">
        <f>IF(BI1182=2,GM1182-GX1182,0)</f>
        <v/>
      </c>
      <c r="GP1182">
        <f>IF(BI1182=4,GM1182-GX1182,0)</f>
        <v/>
      </c>
      <c r="GR1182" t="n">
        <v>0</v>
      </c>
      <c r="GS1182" t="n">
        <v>3</v>
      </c>
      <c r="GT1182" t="n">
        <v>0</v>
      </c>
      <c r="GU1182" t="inlineStr"/>
      <c r="GV1182">
        <f>ROUND((GT1182),2)</f>
        <v/>
      </c>
      <c r="GW1182" t="n">
        <v>1</v>
      </c>
      <c r="GX1182">
        <f>ROUND(HC1182*I1182,0)</f>
        <v/>
      </c>
      <c r="HA1182" t="n">
        <v>0</v>
      </c>
      <c r="HB1182" t="n">
        <v>0</v>
      </c>
      <c r="HC1182">
        <f>GV1182*GW1182</f>
        <v/>
      </c>
      <c r="HE1182" t="inlineStr"/>
      <c r="HF1182" t="inlineStr"/>
      <c r="HM1182" t="inlineStr"/>
      <c r="HN1182" t="inlineStr">
        <is>
          <t>Пр/812-016.0-1</t>
        </is>
      </c>
      <c r="HO1182" t="inlineStr">
        <is>
          <t>Пр/774-016.0</t>
        </is>
      </c>
      <c r="HP118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8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82" t="n">
        <v>0</v>
      </c>
      <c r="IK1182" t="n">
        <v>0</v>
      </c>
    </row>
    <row r="1183"/>
    <row r="1184">
      <c r="A1184" s="358" t="n">
        <v>51</v>
      </c>
      <c r="B1184" s="358">
        <f>B1172</f>
        <v/>
      </c>
      <c r="C1184" s="358">
        <f>A1172</f>
        <v/>
      </c>
      <c r="D1184" s="358">
        <f>ROW(A1172)</f>
        <v/>
      </c>
      <c r="E1184" s="358" t="n"/>
      <c r="F1184" s="358">
        <f>IF(F1172&lt;&gt;"",F1172,"")</f>
        <v/>
      </c>
      <c r="G1184" s="358">
        <f>IF(G1172&lt;&gt;"",G1172,"")</f>
        <v/>
      </c>
      <c r="H1184" s="358" t="n">
        <v>0</v>
      </c>
      <c r="I1184" s="358" t="n"/>
      <c r="J1184" s="358" t="n"/>
      <c r="K1184" s="358" t="n"/>
      <c r="L1184" s="358" t="n"/>
      <c r="M1184" s="358" t="n"/>
      <c r="N1184" s="358" t="n"/>
      <c r="O1184" s="358" t="n">
        <v>0</v>
      </c>
      <c r="P1184" s="358" t="n">
        <v>0</v>
      </c>
      <c r="Q1184" s="358" t="n">
        <v>0</v>
      </c>
      <c r="R1184" s="358" t="n">
        <v>0</v>
      </c>
      <c r="S1184" s="358" t="n">
        <v>0</v>
      </c>
      <c r="T1184" s="358" t="n">
        <v>0</v>
      </c>
      <c r="U1184" s="358" t="n">
        <v>0</v>
      </c>
      <c r="V1184" s="358" t="n">
        <v>0</v>
      </c>
      <c r="W1184" s="358" t="n">
        <v>0</v>
      </c>
      <c r="X1184" s="358" t="n">
        <v>0</v>
      </c>
      <c r="Y1184" s="358" t="n">
        <v>0</v>
      </c>
      <c r="Z1184" s="358" t="n"/>
      <c r="AA1184" s="358" t="n"/>
      <c r="AB1184" s="358" t="n"/>
      <c r="AC1184" s="358" t="n"/>
      <c r="AD1184" s="358" t="n"/>
      <c r="AE1184" s="358" t="n"/>
      <c r="AF1184" s="358" t="n"/>
      <c r="AG1184" s="358" t="n"/>
      <c r="AH1184" s="358" t="n"/>
      <c r="AI1184" s="358" t="n"/>
      <c r="AJ1184" s="358" t="n"/>
      <c r="AK1184" s="358" t="n"/>
      <c r="AL1184" s="358" t="n"/>
      <c r="AM1184" s="358" t="n"/>
      <c r="AN1184" s="358" t="n"/>
      <c r="AO1184" s="358">
        <f>ROUND(BX1184,0)</f>
        <v/>
      </c>
      <c r="AP1184" s="358">
        <f>ROUND(BY1184,0)</f>
        <v/>
      </c>
      <c r="AQ1184" s="358">
        <f>ROUND(BZ1184,0)</f>
        <v/>
      </c>
      <c r="AR1184" s="358">
        <f>ROUND(CA1184,0)</f>
        <v/>
      </c>
      <c r="AS1184" s="358">
        <f>ROUND(CB1184,0)</f>
        <v/>
      </c>
      <c r="AT1184" s="358">
        <f>ROUND(CC1184,0)</f>
        <v/>
      </c>
      <c r="AU1184" s="358">
        <f>ROUND(CD1184,0)</f>
        <v/>
      </c>
      <c r="AV1184" s="358">
        <f>ROUND(CE1184,0)</f>
        <v/>
      </c>
      <c r="AW1184" s="358">
        <f>ROUND(CF1184,0)</f>
        <v/>
      </c>
      <c r="AX1184" s="358">
        <f>ROUND(CG1184,0)</f>
        <v/>
      </c>
      <c r="AY1184" s="358">
        <f>ROUND(CH1184,0)</f>
        <v/>
      </c>
      <c r="AZ1184" s="358">
        <f>ROUND(CI1184,0)</f>
        <v/>
      </c>
      <c r="BA1184" s="358">
        <f>ROUND(CJ1184,0)</f>
        <v/>
      </c>
      <c r="BB1184" s="358">
        <f>ROUND(CK1184,0)</f>
        <v/>
      </c>
      <c r="BC1184" s="358">
        <f>ROUND(CL1184,0)</f>
        <v/>
      </c>
      <c r="BD1184" s="358">
        <f>ROUND(CM1184,0)</f>
        <v/>
      </c>
      <c r="BE1184" s="358" t="n"/>
      <c r="BF1184" s="358" t="n"/>
      <c r="BG1184" s="358" t="n"/>
      <c r="BH1184" s="358" t="n"/>
      <c r="BI1184" s="358" t="n"/>
      <c r="BJ1184" s="358" t="n"/>
      <c r="BK1184" s="358" t="n"/>
      <c r="BL1184" s="358" t="n"/>
      <c r="BM1184" s="358" t="n"/>
      <c r="BN1184" s="358" t="n"/>
      <c r="BO1184" s="358" t="n"/>
      <c r="BP1184" s="358" t="n"/>
      <c r="BQ1184" s="358" t="n"/>
      <c r="BR1184" s="358" t="n"/>
      <c r="BS1184" s="358" t="n"/>
      <c r="BT1184" s="358" t="n"/>
      <c r="BU1184" s="358" t="n"/>
      <c r="BV1184" s="358" t="n"/>
      <c r="BW1184" s="358" t="n"/>
      <c r="BX1184" s="358" t="n"/>
      <c r="BY1184" s="358" t="n"/>
      <c r="BZ1184" s="358" t="n"/>
      <c r="CA1184" s="358" t="n"/>
      <c r="CB1184" s="358" t="n"/>
      <c r="CC1184" s="358" t="n"/>
      <c r="CD1184" s="358" t="n"/>
      <c r="CE1184" s="358" t="n"/>
      <c r="CF1184" s="358" t="n"/>
      <c r="CG1184" s="358" t="n"/>
      <c r="CH1184" s="358" t="n"/>
      <c r="CI1184" s="358" t="n"/>
      <c r="CJ1184" s="358" t="n"/>
      <c r="CK1184" s="358" t="n"/>
      <c r="CL1184" s="358" t="n"/>
      <c r="CM1184" s="358" t="n"/>
      <c r="CN1184" s="358" t="n"/>
      <c r="CO1184" s="358" t="n"/>
      <c r="CP1184" s="358" t="n"/>
      <c r="CQ1184" s="358" t="n"/>
      <c r="CR1184" s="358" t="n"/>
      <c r="CS1184" s="358" t="n"/>
      <c r="CT1184" s="358" t="n"/>
      <c r="CU1184" s="358" t="n"/>
      <c r="CV1184" s="358" t="n"/>
      <c r="CW1184" s="358" t="n"/>
      <c r="CX1184" s="358" t="n"/>
      <c r="CY1184" s="358" t="n"/>
      <c r="CZ1184" s="358" t="n"/>
      <c r="DA1184" s="358" t="n"/>
      <c r="DB1184" s="358" t="n"/>
      <c r="DC1184" s="358" t="n"/>
      <c r="DD1184" s="358" t="n"/>
      <c r="DE1184" s="358" t="n"/>
      <c r="DF1184" s="358" t="n"/>
      <c r="DG1184" s="359" t="n"/>
      <c r="DH1184" s="359" t="n"/>
      <c r="DI1184" s="359" t="n"/>
      <c r="DJ1184" s="359" t="n"/>
      <c r="DK1184" s="359" t="n"/>
      <c r="DL1184" s="359" t="n"/>
      <c r="DM1184" s="359" t="n"/>
      <c r="DN1184" s="359" t="n"/>
      <c r="DO1184" s="359" t="n"/>
      <c r="DP1184" s="359" t="n"/>
      <c r="DQ1184" s="359" t="n"/>
      <c r="DR1184" s="359" t="n"/>
      <c r="DS1184" s="359" t="n"/>
      <c r="DT1184" s="359" t="n"/>
      <c r="DU1184" s="359" t="n"/>
      <c r="DV1184" s="359" t="n"/>
      <c r="DW1184" s="359" t="n"/>
      <c r="DX1184" s="359" t="n"/>
      <c r="DY1184" s="359" t="n"/>
      <c r="DZ1184" s="359" t="n"/>
      <c r="EA1184" s="359" t="n"/>
      <c r="EB1184" s="359" t="n"/>
      <c r="EC1184" s="359" t="n"/>
      <c r="ED1184" s="359" t="n"/>
      <c r="EE1184" s="359" t="n"/>
      <c r="EF1184" s="359" t="n"/>
      <c r="EG1184" s="359" t="n"/>
      <c r="EH1184" s="359" t="n"/>
      <c r="EI1184" s="359" t="n"/>
      <c r="EJ1184" s="359" t="n"/>
      <c r="EK1184" s="359" t="n"/>
      <c r="EL1184" s="359" t="n"/>
      <c r="EM1184" s="359" t="n"/>
      <c r="EN1184" s="359" t="n"/>
      <c r="EO1184" s="359" t="n"/>
      <c r="EP1184" s="359" t="n"/>
      <c r="EQ1184" s="359" t="n"/>
      <c r="ER1184" s="359" t="n"/>
      <c r="ES1184" s="359" t="n"/>
      <c r="ET1184" s="359" t="n"/>
      <c r="EU1184" s="359" t="n"/>
      <c r="EV1184" s="359" t="n"/>
      <c r="EW1184" s="359" t="n"/>
      <c r="EX1184" s="359" t="n"/>
      <c r="EY1184" s="359" t="n"/>
      <c r="EZ1184" s="359" t="n"/>
      <c r="FA1184" s="359" t="n"/>
      <c r="FB1184" s="359" t="n"/>
      <c r="FC1184" s="359" t="n"/>
      <c r="FD1184" s="359" t="n"/>
      <c r="FE1184" s="359" t="n"/>
      <c r="FF1184" s="359" t="n"/>
      <c r="FG1184" s="359" t="n"/>
      <c r="FH1184" s="359" t="n"/>
      <c r="FI1184" s="359" t="n"/>
      <c r="FJ1184" s="359" t="n"/>
      <c r="FK1184" s="359" t="n"/>
      <c r="FL1184" s="359" t="n"/>
      <c r="FM1184" s="359" t="n"/>
      <c r="FN1184" s="359" t="n"/>
      <c r="FO1184" s="359" t="n"/>
      <c r="FP1184" s="359" t="n"/>
      <c r="FQ1184" s="359" t="n"/>
      <c r="FR1184" s="359" t="n"/>
      <c r="FS1184" s="359" t="n"/>
      <c r="FT1184" s="359" t="n"/>
      <c r="FU1184" s="359" t="n"/>
      <c r="FV1184" s="359" t="n"/>
      <c r="FW1184" s="359" t="n"/>
      <c r="FX1184" s="359" t="n"/>
      <c r="FY1184" s="359" t="n"/>
      <c r="FZ1184" s="359" t="n"/>
      <c r="GA1184" s="359" t="n"/>
      <c r="GB1184" s="359" t="n"/>
      <c r="GC1184" s="359" t="n"/>
      <c r="GD1184" s="359" t="n"/>
      <c r="GE1184" s="359" t="n"/>
      <c r="GF1184" s="359" t="n"/>
      <c r="GG1184" s="359" t="n"/>
      <c r="GH1184" s="359" t="n"/>
      <c r="GI1184" s="359" t="n"/>
      <c r="GJ1184" s="359" t="n"/>
      <c r="GK1184" s="359" t="n"/>
      <c r="GL1184" s="359" t="n"/>
      <c r="GM1184" s="359" t="n"/>
      <c r="GN1184" s="359" t="n"/>
      <c r="GO1184" s="359" t="n"/>
      <c r="GP1184" s="359" t="n"/>
      <c r="GQ1184" s="359" t="n"/>
      <c r="GR1184" s="359" t="n"/>
      <c r="GS1184" s="359" t="n"/>
      <c r="GT1184" s="359" t="n"/>
      <c r="GU1184" s="359" t="n"/>
      <c r="GV1184" s="359" t="n"/>
      <c r="GW1184" s="359" t="n"/>
      <c r="GX1184" s="359" t="n">
        <v>0</v>
      </c>
    </row>
    <row r="1185"/>
    <row r="1186">
      <c r="A1186" s="360" t="n">
        <v>50</v>
      </c>
      <c r="B1186" s="360" t="n">
        <v>0</v>
      </c>
      <c r="C1186" s="360" t="n">
        <v>0</v>
      </c>
      <c r="D1186" s="360" t="n">
        <v>1</v>
      </c>
      <c r="E1186" s="360" t="n">
        <v>201</v>
      </c>
      <c r="F1186" s="360">
        <f>ROUND(Source!O1184,O1186)</f>
        <v/>
      </c>
      <c r="G1186" s="360" t="inlineStr">
        <is>
          <t>ПЗ</t>
        </is>
      </c>
      <c r="H1186" s="360" t="inlineStr">
        <is>
          <t>Прямые затраты</t>
        </is>
      </c>
      <c r="I1186" s="360" t="n"/>
      <c r="J1186" s="360" t="n"/>
      <c r="K1186" s="360" t="n">
        <v>201</v>
      </c>
      <c r="L1186" s="360" t="n">
        <v>1</v>
      </c>
      <c r="M1186" s="360" t="n">
        <v>3</v>
      </c>
      <c r="N1186" s="360" t="inlineStr"/>
      <c r="O1186" s="360" t="n">
        <v>0</v>
      </c>
      <c r="P1186" s="360" t="n"/>
      <c r="Q1186" s="360" t="n"/>
      <c r="R1186" s="360" t="n"/>
      <c r="S1186" s="360" t="n"/>
      <c r="T1186" s="360" t="n"/>
      <c r="U1186" s="360" t="n"/>
      <c r="V1186" s="360" t="n"/>
      <c r="W1186" s="360" t="n">
        <v>0</v>
      </c>
      <c r="X1186" s="360" t="n">
        <v>1</v>
      </c>
      <c r="Y1186" s="360" t="n">
        <v>0</v>
      </c>
      <c r="Z1186" s="360" t="n"/>
      <c r="AA1186" s="360" t="n"/>
      <c r="AB1186" s="360" t="n"/>
    </row>
    <row r="1187">
      <c r="A1187" s="360" t="n">
        <v>50</v>
      </c>
      <c r="B1187" s="360" t="n">
        <v>0</v>
      </c>
      <c r="C1187" s="360" t="n">
        <v>0</v>
      </c>
      <c r="D1187" s="360" t="n">
        <v>1</v>
      </c>
      <c r="E1187" s="360" t="n">
        <v>202</v>
      </c>
      <c r="F1187" s="360">
        <f>ROUND(Source!P1184,O1187)</f>
        <v/>
      </c>
      <c r="G1187" s="360" t="inlineStr">
        <is>
          <t>СтМатОб</t>
        </is>
      </c>
      <c r="H1187" s="360" t="inlineStr">
        <is>
          <t>Стоимость материальных ресурсов (всего)</t>
        </is>
      </c>
      <c r="I1187" s="360" t="n"/>
      <c r="J1187" s="360" t="n"/>
      <c r="K1187" s="360" t="n">
        <v>202</v>
      </c>
      <c r="L1187" s="360" t="n">
        <v>2</v>
      </c>
      <c r="M1187" s="360" t="n">
        <v>3</v>
      </c>
      <c r="N1187" s="360" t="inlineStr"/>
      <c r="O1187" s="360" t="n">
        <v>0</v>
      </c>
      <c r="P1187" s="360" t="n"/>
      <c r="Q1187" s="360" t="n"/>
      <c r="R1187" s="360" t="n"/>
      <c r="S1187" s="360" t="n"/>
      <c r="T1187" s="360" t="n"/>
      <c r="U1187" s="360" t="n"/>
      <c r="V1187" s="360" t="n"/>
      <c r="W1187" s="360" t="n">
        <v>0</v>
      </c>
      <c r="X1187" s="360" t="n">
        <v>1</v>
      </c>
      <c r="Y1187" s="360" t="n">
        <v>0</v>
      </c>
      <c r="Z1187" s="360" t="n"/>
      <c r="AA1187" s="360" t="n"/>
      <c r="AB1187" s="360" t="n"/>
    </row>
    <row r="1188">
      <c r="A1188" s="360" t="n">
        <v>50</v>
      </c>
      <c r="B1188" s="360" t="n">
        <v>0</v>
      </c>
      <c r="C1188" s="360" t="n">
        <v>0</v>
      </c>
      <c r="D1188" s="360" t="n">
        <v>1</v>
      </c>
      <c r="E1188" s="360" t="n">
        <v>222</v>
      </c>
      <c r="F1188" s="360">
        <f>ROUND(Source!AO1184,O1188)</f>
        <v/>
      </c>
      <c r="G1188" s="360" t="inlineStr">
        <is>
          <t>СтМатОбЗак</t>
        </is>
      </c>
      <c r="H1188" s="360" t="inlineStr">
        <is>
          <t>Стоимость материалов и оборудования заказчика</t>
        </is>
      </c>
      <c r="I1188" s="360" t="n"/>
      <c r="J1188" s="360" t="n"/>
      <c r="K1188" s="360" t="n">
        <v>222</v>
      </c>
      <c r="L1188" s="360" t="n">
        <v>3</v>
      </c>
      <c r="M1188" s="360" t="n">
        <v>3</v>
      </c>
      <c r="N1188" s="360" t="inlineStr"/>
      <c r="O1188" s="360" t="n">
        <v>0</v>
      </c>
      <c r="P1188" s="360" t="n"/>
      <c r="Q1188" s="360" t="n"/>
      <c r="R1188" s="360" t="n"/>
      <c r="S1188" s="360" t="n"/>
      <c r="T1188" s="360" t="n"/>
      <c r="U1188" s="360" t="n"/>
      <c r="V1188" s="360" t="n"/>
      <c r="W1188" s="360" t="n">
        <v>0</v>
      </c>
      <c r="X1188" s="360" t="n">
        <v>1</v>
      </c>
      <c r="Y1188" s="360" t="n">
        <v>0</v>
      </c>
      <c r="Z1188" s="360" t="n"/>
      <c r="AA1188" s="360" t="n"/>
      <c r="AB1188" s="360" t="n"/>
    </row>
    <row r="1189">
      <c r="A1189" s="360" t="n">
        <v>50</v>
      </c>
      <c r="B1189" s="360" t="n">
        <v>0</v>
      </c>
      <c r="C1189" s="360" t="n">
        <v>0</v>
      </c>
      <c r="D1189" s="360" t="n">
        <v>1</v>
      </c>
      <c r="E1189" s="360" t="n">
        <v>225</v>
      </c>
      <c r="F1189" s="360">
        <f>ROUND(Source!AV1184,O1189)</f>
        <v/>
      </c>
      <c r="G1189" s="360" t="inlineStr">
        <is>
          <t>СтМатОбПод</t>
        </is>
      </c>
      <c r="H1189" s="360" t="inlineStr">
        <is>
          <t>Стоимость материалов и оборудования подрядчика</t>
        </is>
      </c>
      <c r="I1189" s="360" t="n"/>
      <c r="J1189" s="360" t="n"/>
      <c r="K1189" s="360" t="n">
        <v>225</v>
      </c>
      <c r="L1189" s="360" t="n">
        <v>4</v>
      </c>
      <c r="M1189" s="360" t="n">
        <v>3</v>
      </c>
      <c r="N1189" s="360" t="inlineStr"/>
      <c r="O1189" s="360" t="n">
        <v>0</v>
      </c>
      <c r="P1189" s="360" t="n"/>
      <c r="Q1189" s="360" t="n"/>
      <c r="R1189" s="360" t="n"/>
      <c r="S1189" s="360" t="n"/>
      <c r="T1189" s="360" t="n"/>
      <c r="U1189" s="360" t="n"/>
      <c r="V1189" s="360" t="n"/>
      <c r="W1189" s="360" t="n">
        <v>0</v>
      </c>
      <c r="X1189" s="360" t="n">
        <v>1</v>
      </c>
      <c r="Y1189" s="360" t="n">
        <v>0</v>
      </c>
      <c r="Z1189" s="360" t="n"/>
      <c r="AA1189" s="360" t="n"/>
      <c r="AB1189" s="360" t="n"/>
    </row>
    <row r="1190">
      <c r="A1190" s="360" t="n">
        <v>50</v>
      </c>
      <c r="B1190" s="360" t="n">
        <v>0</v>
      </c>
      <c r="C1190" s="360" t="n">
        <v>0</v>
      </c>
      <c r="D1190" s="360" t="n">
        <v>1</v>
      </c>
      <c r="E1190" s="360" t="n">
        <v>226</v>
      </c>
      <c r="F1190" s="360">
        <f>ROUND(Source!AW1184,O1190)</f>
        <v/>
      </c>
      <c r="G1190" s="360" t="inlineStr">
        <is>
          <t>СтМат</t>
        </is>
      </c>
      <c r="H1190" s="360" t="inlineStr">
        <is>
          <t>Стоимость материалов (всего)</t>
        </is>
      </c>
      <c r="I1190" s="360" t="n"/>
      <c r="J1190" s="360" t="n"/>
      <c r="K1190" s="360" t="n">
        <v>226</v>
      </c>
      <c r="L1190" s="360" t="n">
        <v>5</v>
      </c>
      <c r="M1190" s="360" t="n">
        <v>3</v>
      </c>
      <c r="N1190" s="360" t="inlineStr"/>
      <c r="O1190" s="360" t="n">
        <v>0</v>
      </c>
      <c r="P1190" s="360" t="n"/>
      <c r="Q1190" s="360" t="n"/>
      <c r="R1190" s="360" t="n"/>
      <c r="S1190" s="360" t="n"/>
      <c r="T1190" s="360" t="n"/>
      <c r="U1190" s="360" t="n"/>
      <c r="V1190" s="360" t="n"/>
      <c r="W1190" s="360" t="n">
        <v>0</v>
      </c>
      <c r="X1190" s="360" t="n">
        <v>1</v>
      </c>
      <c r="Y1190" s="360" t="n">
        <v>0</v>
      </c>
      <c r="Z1190" s="360" t="n"/>
      <c r="AA1190" s="360" t="n"/>
      <c r="AB1190" s="360" t="n"/>
    </row>
    <row r="1191">
      <c r="A1191" s="360" t="n">
        <v>50</v>
      </c>
      <c r="B1191" s="360" t="n">
        <v>0</v>
      </c>
      <c r="C1191" s="360" t="n">
        <v>0</v>
      </c>
      <c r="D1191" s="360" t="n">
        <v>1</v>
      </c>
      <c r="E1191" s="360" t="n">
        <v>227</v>
      </c>
      <c r="F1191" s="360">
        <f>ROUND(Source!AX1184,O1191)</f>
        <v/>
      </c>
      <c r="G1191" s="360" t="inlineStr">
        <is>
          <t>СтМатЗак</t>
        </is>
      </c>
      <c r="H1191" s="360" t="inlineStr">
        <is>
          <t>Стоимость материалов заказчика</t>
        </is>
      </c>
      <c r="I1191" s="360" t="n"/>
      <c r="J1191" s="360" t="n"/>
      <c r="K1191" s="360" t="n">
        <v>227</v>
      </c>
      <c r="L1191" s="360" t="n">
        <v>6</v>
      </c>
      <c r="M1191" s="360" t="n">
        <v>3</v>
      </c>
      <c r="N1191" s="360" t="inlineStr"/>
      <c r="O1191" s="360" t="n">
        <v>0</v>
      </c>
      <c r="P1191" s="360" t="n"/>
      <c r="Q1191" s="360" t="n"/>
      <c r="R1191" s="360" t="n"/>
      <c r="S1191" s="360" t="n"/>
      <c r="T1191" s="360" t="n"/>
      <c r="U1191" s="360" t="n"/>
      <c r="V1191" s="360" t="n"/>
      <c r="W1191" s="360" t="n">
        <v>0</v>
      </c>
      <c r="X1191" s="360" t="n">
        <v>1</v>
      </c>
      <c r="Y1191" s="360" t="n">
        <v>0</v>
      </c>
      <c r="Z1191" s="360" t="n"/>
      <c r="AA1191" s="360" t="n"/>
      <c r="AB1191" s="360" t="n"/>
    </row>
    <row r="1192">
      <c r="A1192" s="360" t="n">
        <v>50</v>
      </c>
      <c r="B1192" s="360" t="n">
        <v>0</v>
      </c>
      <c r="C1192" s="360" t="n">
        <v>0</v>
      </c>
      <c r="D1192" s="360" t="n">
        <v>1</v>
      </c>
      <c r="E1192" s="360" t="n">
        <v>228</v>
      </c>
      <c r="F1192" s="360">
        <f>ROUND(Source!AY1184,O1192)</f>
        <v/>
      </c>
      <c r="G1192" s="360" t="inlineStr">
        <is>
          <t>СтМатПод</t>
        </is>
      </c>
      <c r="H1192" s="360" t="inlineStr">
        <is>
          <t>Стоимость материалов подрядчика</t>
        </is>
      </c>
      <c r="I1192" s="360" t="n"/>
      <c r="J1192" s="360" t="n"/>
      <c r="K1192" s="360" t="n">
        <v>228</v>
      </c>
      <c r="L1192" s="360" t="n">
        <v>7</v>
      </c>
      <c r="M1192" s="360" t="n">
        <v>3</v>
      </c>
      <c r="N1192" s="360" t="inlineStr"/>
      <c r="O1192" s="360" t="n">
        <v>0</v>
      </c>
      <c r="P1192" s="360" t="n"/>
      <c r="Q1192" s="360" t="n"/>
      <c r="R1192" s="360" t="n"/>
      <c r="S1192" s="360" t="n"/>
      <c r="T1192" s="360" t="n"/>
      <c r="U1192" s="360" t="n"/>
      <c r="V1192" s="360" t="n"/>
      <c r="W1192" s="360" t="n">
        <v>0</v>
      </c>
      <c r="X1192" s="360" t="n">
        <v>1</v>
      </c>
      <c r="Y1192" s="360" t="n">
        <v>0</v>
      </c>
      <c r="Z1192" s="360" t="n"/>
      <c r="AA1192" s="360" t="n"/>
      <c r="AB1192" s="360" t="n"/>
    </row>
    <row r="1193">
      <c r="A1193" s="360" t="n">
        <v>50</v>
      </c>
      <c r="B1193" s="360" t="n">
        <v>0</v>
      </c>
      <c r="C1193" s="360" t="n">
        <v>0</v>
      </c>
      <c r="D1193" s="360" t="n">
        <v>1</v>
      </c>
      <c r="E1193" s="360" t="n">
        <v>216</v>
      </c>
      <c r="F1193" s="360">
        <f>ROUND(Source!AP1184,O1193)</f>
        <v/>
      </c>
      <c r="G1193" s="360" t="inlineStr">
        <is>
          <t>Оборуд</t>
        </is>
      </c>
      <c r="H1193" s="360" t="inlineStr">
        <is>
          <t>Стоимость оборудования (всего)</t>
        </is>
      </c>
      <c r="I1193" s="360" t="n"/>
      <c r="J1193" s="360" t="n"/>
      <c r="K1193" s="360" t="n">
        <v>216</v>
      </c>
      <c r="L1193" s="360" t="n">
        <v>8</v>
      </c>
      <c r="M1193" s="360" t="n">
        <v>3</v>
      </c>
      <c r="N1193" s="360" t="inlineStr"/>
      <c r="O1193" s="360" t="n">
        <v>0</v>
      </c>
      <c r="P1193" s="360" t="n"/>
      <c r="Q1193" s="360" t="n"/>
      <c r="R1193" s="360" t="n"/>
      <c r="S1193" s="360" t="n"/>
      <c r="T1193" s="360" t="n"/>
      <c r="U1193" s="360" t="n"/>
      <c r="V1193" s="360" t="n"/>
      <c r="W1193" s="360" t="n">
        <v>0</v>
      </c>
      <c r="X1193" s="360" t="n">
        <v>1</v>
      </c>
      <c r="Y1193" s="360" t="n">
        <v>0</v>
      </c>
      <c r="Z1193" s="360" t="n"/>
      <c r="AA1193" s="360" t="n"/>
      <c r="AB1193" s="360" t="n"/>
    </row>
    <row r="1194">
      <c r="A1194" s="360" t="n">
        <v>50</v>
      </c>
      <c r="B1194" s="360" t="n">
        <v>0</v>
      </c>
      <c r="C1194" s="360" t="n">
        <v>0</v>
      </c>
      <c r="D1194" s="360" t="n">
        <v>1</v>
      </c>
      <c r="E1194" s="360" t="n">
        <v>223</v>
      </c>
      <c r="F1194" s="360">
        <f>ROUND(Source!AQ1184,O1194)</f>
        <v/>
      </c>
      <c r="G1194" s="360" t="inlineStr">
        <is>
          <t>ОборудЗак</t>
        </is>
      </c>
      <c r="H1194" s="360" t="inlineStr">
        <is>
          <t>Стоимость оборудования заказчика</t>
        </is>
      </c>
      <c r="I1194" s="360" t="n"/>
      <c r="J1194" s="360" t="n"/>
      <c r="K1194" s="360" t="n">
        <v>223</v>
      </c>
      <c r="L1194" s="360" t="n">
        <v>9</v>
      </c>
      <c r="M1194" s="360" t="n">
        <v>3</v>
      </c>
      <c r="N1194" s="360" t="inlineStr"/>
      <c r="O1194" s="360" t="n">
        <v>0</v>
      </c>
      <c r="P1194" s="360" t="n"/>
      <c r="Q1194" s="360" t="n"/>
      <c r="R1194" s="360" t="n"/>
      <c r="S1194" s="360" t="n"/>
      <c r="T1194" s="360" t="n"/>
      <c r="U1194" s="360" t="n"/>
      <c r="V1194" s="360" t="n"/>
      <c r="W1194" s="360" t="n">
        <v>0</v>
      </c>
      <c r="X1194" s="360" t="n">
        <v>1</v>
      </c>
      <c r="Y1194" s="360" t="n">
        <v>0</v>
      </c>
      <c r="Z1194" s="360" t="n"/>
      <c r="AA1194" s="360" t="n"/>
      <c r="AB1194" s="360" t="n"/>
    </row>
    <row r="1195">
      <c r="A1195" s="360" t="n">
        <v>50</v>
      </c>
      <c r="B1195" s="360" t="n">
        <v>0</v>
      </c>
      <c r="C1195" s="360" t="n">
        <v>0</v>
      </c>
      <c r="D1195" s="360" t="n">
        <v>1</v>
      </c>
      <c r="E1195" s="360" t="n">
        <v>229</v>
      </c>
      <c r="F1195" s="360">
        <f>ROUND(Source!AZ1184,O1195)</f>
        <v/>
      </c>
      <c r="G1195" s="360" t="inlineStr">
        <is>
          <t>ОборудПод</t>
        </is>
      </c>
      <c r="H1195" s="360" t="inlineStr">
        <is>
          <t>Стоимость оборудования подрядчика</t>
        </is>
      </c>
      <c r="I1195" s="360" t="n"/>
      <c r="J1195" s="360" t="n"/>
      <c r="K1195" s="360" t="n">
        <v>229</v>
      </c>
      <c r="L1195" s="360" t="n">
        <v>10</v>
      </c>
      <c r="M1195" s="360" t="n">
        <v>3</v>
      </c>
      <c r="N1195" s="360" t="inlineStr"/>
      <c r="O1195" s="360" t="n">
        <v>0</v>
      </c>
      <c r="P1195" s="360" t="n"/>
      <c r="Q1195" s="360" t="n"/>
      <c r="R1195" s="360" t="n"/>
      <c r="S1195" s="360" t="n"/>
      <c r="T1195" s="360" t="n"/>
      <c r="U1195" s="360" t="n"/>
      <c r="V1195" s="360" t="n"/>
      <c r="W1195" s="360" t="n">
        <v>0</v>
      </c>
      <c r="X1195" s="360" t="n">
        <v>1</v>
      </c>
      <c r="Y1195" s="360" t="n">
        <v>0</v>
      </c>
      <c r="Z1195" s="360" t="n"/>
      <c r="AA1195" s="360" t="n"/>
      <c r="AB1195" s="360" t="n"/>
    </row>
    <row r="1196">
      <c r="A1196" s="360" t="n">
        <v>50</v>
      </c>
      <c r="B1196" s="360" t="n">
        <v>0</v>
      </c>
      <c r="C1196" s="360" t="n">
        <v>0</v>
      </c>
      <c r="D1196" s="360" t="n">
        <v>1</v>
      </c>
      <c r="E1196" s="360" t="n">
        <v>203</v>
      </c>
      <c r="F1196" s="360">
        <f>ROUND(Source!Q1184,O1196)</f>
        <v/>
      </c>
      <c r="G1196" s="360" t="inlineStr">
        <is>
          <t>ЭММ</t>
        </is>
      </c>
      <c r="H1196" s="360" t="inlineStr">
        <is>
          <t>Эксплуатация машин</t>
        </is>
      </c>
      <c r="I1196" s="360" t="n"/>
      <c r="J1196" s="360" t="n"/>
      <c r="K1196" s="360" t="n">
        <v>203</v>
      </c>
      <c r="L1196" s="360" t="n">
        <v>11</v>
      </c>
      <c r="M1196" s="360" t="n">
        <v>3</v>
      </c>
      <c r="N1196" s="360" t="inlineStr"/>
      <c r="O1196" s="360" t="n">
        <v>0</v>
      </c>
      <c r="P1196" s="360" t="n"/>
      <c r="Q1196" s="360" t="n"/>
      <c r="R1196" s="360" t="n"/>
      <c r="S1196" s="360" t="n"/>
      <c r="T1196" s="360" t="n"/>
      <c r="U1196" s="360" t="n"/>
      <c r="V1196" s="360" t="n"/>
      <c r="W1196" s="360" t="n">
        <v>0</v>
      </c>
      <c r="X1196" s="360" t="n">
        <v>1</v>
      </c>
      <c r="Y1196" s="360" t="n">
        <v>0</v>
      </c>
      <c r="Z1196" s="360" t="n"/>
      <c r="AA1196" s="360" t="n"/>
      <c r="AB1196" s="360" t="n"/>
    </row>
    <row r="1197">
      <c r="A1197" s="360" t="n">
        <v>50</v>
      </c>
      <c r="B1197" s="360" t="n">
        <v>0</v>
      </c>
      <c r="C1197" s="360" t="n">
        <v>0</v>
      </c>
      <c r="D1197" s="360" t="n">
        <v>1</v>
      </c>
      <c r="E1197" s="360" t="n">
        <v>231</v>
      </c>
      <c r="F1197" s="360">
        <f>ROUND(Source!BB1184,O1197)</f>
        <v/>
      </c>
      <c r="G1197" s="360" t="inlineStr">
        <is>
          <t>ЭММсНРиСП</t>
        </is>
      </c>
      <c r="H1197" s="360" t="inlineStr">
        <is>
          <t>Эксплуатация машин по ТСН-2001.16</t>
        </is>
      </c>
      <c r="I1197" s="360" t="n"/>
      <c r="J1197" s="360" t="n"/>
      <c r="K1197" s="360" t="n">
        <v>231</v>
      </c>
      <c r="L1197" s="360" t="n">
        <v>12</v>
      </c>
      <c r="M1197" s="360" t="n">
        <v>3</v>
      </c>
      <c r="N1197" s="360" t="inlineStr"/>
      <c r="O1197" s="360" t="n">
        <v>0</v>
      </c>
      <c r="P1197" s="360" t="n"/>
      <c r="Q1197" s="360" t="n"/>
      <c r="R1197" s="360" t="n"/>
      <c r="S1197" s="360" t="n"/>
      <c r="T1197" s="360" t="n"/>
      <c r="U1197" s="360" t="n"/>
      <c r="V1197" s="360" t="n"/>
      <c r="W1197" s="360" t="n">
        <v>0</v>
      </c>
      <c r="X1197" s="360" t="n">
        <v>1</v>
      </c>
      <c r="Y1197" s="360" t="n">
        <v>0</v>
      </c>
      <c r="Z1197" s="360" t="n"/>
      <c r="AA1197" s="360" t="n"/>
      <c r="AB1197" s="360" t="n"/>
    </row>
    <row r="1198">
      <c r="A1198" s="360" t="n">
        <v>50</v>
      </c>
      <c r="B1198" s="360" t="n">
        <v>0</v>
      </c>
      <c r="C1198" s="360" t="n">
        <v>0</v>
      </c>
      <c r="D1198" s="360" t="n">
        <v>1</v>
      </c>
      <c r="E1198" s="360" t="n">
        <v>204</v>
      </c>
      <c r="F1198" s="360">
        <f>ROUND(Source!R1184,O1198)</f>
        <v/>
      </c>
      <c r="G1198" s="360" t="inlineStr">
        <is>
          <t>ЗПМ</t>
        </is>
      </c>
      <c r="H1198" s="360" t="inlineStr">
        <is>
          <t>ЗП машинистов</t>
        </is>
      </c>
      <c r="I1198" s="360" t="n"/>
      <c r="J1198" s="360" t="n"/>
      <c r="K1198" s="360" t="n">
        <v>204</v>
      </c>
      <c r="L1198" s="360" t="n">
        <v>13</v>
      </c>
      <c r="M1198" s="360" t="n">
        <v>3</v>
      </c>
      <c r="N1198" s="360" t="inlineStr"/>
      <c r="O1198" s="360" t="n">
        <v>0</v>
      </c>
      <c r="P1198" s="360" t="n"/>
      <c r="Q1198" s="360" t="n"/>
      <c r="R1198" s="360" t="n"/>
      <c r="S1198" s="360" t="n"/>
      <c r="T1198" s="360" t="n"/>
      <c r="U1198" s="360" t="n"/>
      <c r="V1198" s="360" t="n"/>
      <c r="W1198" s="360" t="n">
        <v>0</v>
      </c>
      <c r="X1198" s="360" t="n">
        <v>1</v>
      </c>
      <c r="Y1198" s="360" t="n">
        <v>0</v>
      </c>
      <c r="Z1198" s="360" t="n"/>
      <c r="AA1198" s="360" t="n"/>
      <c r="AB1198" s="360" t="n"/>
    </row>
    <row r="1199">
      <c r="A1199" s="360" t="n">
        <v>50</v>
      </c>
      <c r="B1199" s="360" t="n">
        <v>0</v>
      </c>
      <c r="C1199" s="360" t="n">
        <v>0</v>
      </c>
      <c r="D1199" s="360" t="n">
        <v>1</v>
      </c>
      <c r="E1199" s="360" t="n">
        <v>205</v>
      </c>
      <c r="F1199" s="360">
        <f>ROUND(Source!S1184,O1199)</f>
        <v/>
      </c>
      <c r="G1199" s="360" t="inlineStr">
        <is>
          <t>ОЗП</t>
        </is>
      </c>
      <c r="H1199" s="360" t="inlineStr">
        <is>
          <t>Основная ЗП рабочих</t>
        </is>
      </c>
      <c r="I1199" s="360" t="n"/>
      <c r="J1199" s="360" t="n"/>
      <c r="K1199" s="360" t="n">
        <v>205</v>
      </c>
      <c r="L1199" s="360" t="n">
        <v>14</v>
      </c>
      <c r="M1199" s="360" t="n">
        <v>3</v>
      </c>
      <c r="N1199" s="360" t="inlineStr"/>
      <c r="O1199" s="360" t="n">
        <v>0</v>
      </c>
      <c r="P1199" s="360" t="n"/>
      <c r="Q1199" s="360" t="n"/>
      <c r="R1199" s="360" t="n"/>
      <c r="S1199" s="360" t="n"/>
      <c r="T1199" s="360" t="n"/>
      <c r="U1199" s="360" t="n"/>
      <c r="V1199" s="360" t="n"/>
      <c r="W1199" s="360" t="n">
        <v>0</v>
      </c>
      <c r="X1199" s="360" t="n">
        <v>1</v>
      </c>
      <c r="Y1199" s="360" t="n">
        <v>0</v>
      </c>
      <c r="Z1199" s="360" t="n"/>
      <c r="AA1199" s="360" t="n"/>
      <c r="AB1199" s="360" t="n"/>
    </row>
    <row r="1200">
      <c r="A1200" s="360" t="n">
        <v>50</v>
      </c>
      <c r="B1200" s="360" t="n">
        <v>0</v>
      </c>
      <c r="C1200" s="360" t="n">
        <v>0</v>
      </c>
      <c r="D1200" s="360" t="n">
        <v>1</v>
      </c>
      <c r="E1200" s="360" t="n">
        <v>232</v>
      </c>
      <c r="F1200" s="360">
        <f>ROUND(Source!BC1184,O1200)</f>
        <v/>
      </c>
      <c r="G1200" s="360" t="inlineStr">
        <is>
          <t>ОЗПсНРиСП</t>
        </is>
      </c>
      <c r="H1200" s="360" t="inlineStr">
        <is>
          <t>Основная ЗП рабочих по ТСН-2001.16</t>
        </is>
      </c>
      <c r="I1200" s="360" t="n"/>
      <c r="J1200" s="360" t="n"/>
      <c r="K1200" s="360" t="n">
        <v>232</v>
      </c>
      <c r="L1200" s="360" t="n">
        <v>15</v>
      </c>
      <c r="M1200" s="360" t="n">
        <v>3</v>
      </c>
      <c r="N1200" s="360" t="inlineStr"/>
      <c r="O1200" s="360" t="n">
        <v>0</v>
      </c>
      <c r="P1200" s="360" t="n"/>
      <c r="Q1200" s="360" t="n"/>
      <c r="R1200" s="360" t="n"/>
      <c r="S1200" s="360" t="n"/>
      <c r="T1200" s="360" t="n"/>
      <c r="U1200" s="360" t="n"/>
      <c r="V1200" s="360" t="n"/>
      <c r="W1200" s="360" t="n">
        <v>0</v>
      </c>
      <c r="X1200" s="360" t="n">
        <v>1</v>
      </c>
      <c r="Y1200" s="360" t="n">
        <v>0</v>
      </c>
      <c r="Z1200" s="360" t="n"/>
      <c r="AA1200" s="360" t="n"/>
      <c r="AB1200" s="360" t="n"/>
    </row>
    <row r="1201">
      <c r="A1201" s="360" t="n">
        <v>50</v>
      </c>
      <c r="B1201" s="360" t="n">
        <v>0</v>
      </c>
      <c r="C1201" s="360" t="n">
        <v>0</v>
      </c>
      <c r="D1201" s="360" t="n">
        <v>1</v>
      </c>
      <c r="E1201" s="360" t="n">
        <v>214</v>
      </c>
      <c r="F1201" s="360">
        <f>ROUND(Source!AS1184,O1201)</f>
        <v/>
      </c>
      <c r="G1201" s="360" t="inlineStr">
        <is>
          <t>Строит</t>
        </is>
      </c>
      <c r="H1201" s="360" t="inlineStr">
        <is>
          <t>Строительные работы с НР и СП</t>
        </is>
      </c>
      <c r="I1201" s="360" t="n"/>
      <c r="J1201" s="360" t="n"/>
      <c r="K1201" s="360" t="n">
        <v>214</v>
      </c>
      <c r="L1201" s="360" t="n">
        <v>16</v>
      </c>
      <c r="M1201" s="360" t="n">
        <v>3</v>
      </c>
      <c r="N1201" s="360" t="inlineStr"/>
      <c r="O1201" s="360" t="n">
        <v>0</v>
      </c>
      <c r="P1201" s="360" t="n"/>
      <c r="Q1201" s="360" t="n"/>
      <c r="R1201" s="360" t="n"/>
      <c r="S1201" s="360" t="n"/>
      <c r="T1201" s="360" t="n"/>
      <c r="U1201" s="360" t="n"/>
      <c r="V1201" s="360" t="n"/>
      <c r="W1201" s="360" t="n">
        <v>0</v>
      </c>
      <c r="X1201" s="360" t="n">
        <v>1</v>
      </c>
      <c r="Y1201" s="360" t="n">
        <v>0</v>
      </c>
      <c r="Z1201" s="360" t="n"/>
      <c r="AA1201" s="360" t="n"/>
      <c r="AB1201" s="360" t="n"/>
    </row>
    <row r="1202">
      <c r="A1202" s="360" t="n">
        <v>50</v>
      </c>
      <c r="B1202" s="360" t="n">
        <v>0</v>
      </c>
      <c r="C1202" s="360" t="n">
        <v>0</v>
      </c>
      <c r="D1202" s="360" t="n">
        <v>1</v>
      </c>
      <c r="E1202" s="360" t="n">
        <v>215</v>
      </c>
      <c r="F1202" s="360">
        <f>ROUND(Source!AT1184,O1202)</f>
        <v/>
      </c>
      <c r="G1202" s="360" t="inlineStr">
        <is>
          <t>Монтаж</t>
        </is>
      </c>
      <c r="H1202" s="360" t="inlineStr">
        <is>
          <t>Монтажные работы с НР и СП</t>
        </is>
      </c>
      <c r="I1202" s="360" t="n"/>
      <c r="J1202" s="360" t="n"/>
      <c r="K1202" s="360" t="n">
        <v>215</v>
      </c>
      <c r="L1202" s="360" t="n">
        <v>17</v>
      </c>
      <c r="M1202" s="360" t="n">
        <v>3</v>
      </c>
      <c r="N1202" s="360" t="inlineStr"/>
      <c r="O1202" s="360" t="n">
        <v>0</v>
      </c>
      <c r="P1202" s="360" t="n"/>
      <c r="Q1202" s="360" t="n"/>
      <c r="R1202" s="360" t="n"/>
      <c r="S1202" s="360" t="n"/>
      <c r="T1202" s="360" t="n"/>
      <c r="U1202" s="360" t="n"/>
      <c r="V1202" s="360" t="n"/>
      <c r="W1202" s="360" t="n">
        <v>0</v>
      </c>
      <c r="X1202" s="360" t="n">
        <v>1</v>
      </c>
      <c r="Y1202" s="360" t="n">
        <v>0</v>
      </c>
      <c r="Z1202" s="360" t="n"/>
      <c r="AA1202" s="360" t="n"/>
      <c r="AB1202" s="360" t="n"/>
    </row>
    <row r="1203">
      <c r="A1203" s="360" t="n">
        <v>50</v>
      </c>
      <c r="B1203" s="360" t="n">
        <v>0</v>
      </c>
      <c r="C1203" s="360" t="n">
        <v>0</v>
      </c>
      <c r="D1203" s="360" t="n">
        <v>1</v>
      </c>
      <c r="E1203" s="360" t="n">
        <v>217</v>
      </c>
      <c r="F1203" s="360">
        <f>ROUND(Source!AU1184,O1203)</f>
        <v/>
      </c>
      <c r="G1203" s="360" t="inlineStr">
        <is>
          <t>Прочие</t>
        </is>
      </c>
      <c r="H1203" s="360" t="inlineStr">
        <is>
          <t>Прочие работы с НР и СП</t>
        </is>
      </c>
      <c r="I1203" s="360" t="n"/>
      <c r="J1203" s="360" t="n"/>
      <c r="K1203" s="360" t="n">
        <v>217</v>
      </c>
      <c r="L1203" s="360" t="n">
        <v>18</v>
      </c>
      <c r="M1203" s="360" t="n">
        <v>3</v>
      </c>
      <c r="N1203" s="360" t="inlineStr"/>
      <c r="O1203" s="360" t="n">
        <v>0</v>
      </c>
      <c r="P1203" s="360" t="n"/>
      <c r="Q1203" s="360" t="n"/>
      <c r="R1203" s="360" t="n"/>
      <c r="S1203" s="360" t="n"/>
      <c r="T1203" s="360" t="n"/>
      <c r="U1203" s="360" t="n"/>
      <c r="V1203" s="360" t="n"/>
      <c r="W1203" s="360" t="n">
        <v>0</v>
      </c>
      <c r="X1203" s="360" t="n">
        <v>1</v>
      </c>
      <c r="Y1203" s="360" t="n">
        <v>0</v>
      </c>
      <c r="Z1203" s="360" t="n"/>
      <c r="AA1203" s="360" t="n"/>
      <c r="AB1203" s="360" t="n"/>
    </row>
    <row r="1204">
      <c r="A1204" s="360" t="n">
        <v>50</v>
      </c>
      <c r="B1204" s="360" t="n">
        <v>0</v>
      </c>
      <c r="C1204" s="360" t="n">
        <v>0</v>
      </c>
      <c r="D1204" s="360" t="n">
        <v>1</v>
      </c>
      <c r="E1204" s="360" t="n">
        <v>230</v>
      </c>
      <c r="F1204" s="360">
        <f>ROUND(Source!BA1184,O1204)</f>
        <v/>
      </c>
      <c r="G1204" s="360" t="inlineStr">
        <is>
          <t>ПрочиеЗатр</t>
        </is>
      </c>
      <c r="H1204" s="360" t="inlineStr">
        <is>
          <t>Прочие затраты по ТСН-2001.16</t>
        </is>
      </c>
      <c r="I1204" s="360" t="n"/>
      <c r="J1204" s="360" t="n"/>
      <c r="K1204" s="360" t="n">
        <v>230</v>
      </c>
      <c r="L1204" s="360" t="n">
        <v>19</v>
      </c>
      <c r="M1204" s="360" t="n">
        <v>3</v>
      </c>
      <c r="N1204" s="360" t="inlineStr"/>
      <c r="O1204" s="360" t="n">
        <v>0</v>
      </c>
      <c r="P1204" s="360" t="n"/>
      <c r="Q1204" s="360" t="n"/>
      <c r="R1204" s="360" t="n"/>
      <c r="S1204" s="360" t="n"/>
      <c r="T1204" s="360" t="n"/>
      <c r="U1204" s="360" t="n"/>
      <c r="V1204" s="360" t="n"/>
      <c r="W1204" s="360" t="n">
        <v>0</v>
      </c>
      <c r="X1204" s="360" t="n">
        <v>1</v>
      </c>
      <c r="Y1204" s="360" t="n">
        <v>0</v>
      </c>
      <c r="Z1204" s="360" t="n"/>
      <c r="AA1204" s="360" t="n"/>
      <c r="AB1204" s="360" t="n"/>
    </row>
    <row r="1205">
      <c r="A1205" s="360" t="n">
        <v>50</v>
      </c>
      <c r="B1205" s="360" t="n">
        <v>0</v>
      </c>
      <c r="C1205" s="360" t="n">
        <v>0</v>
      </c>
      <c r="D1205" s="360" t="n">
        <v>1</v>
      </c>
      <c r="E1205" s="360" t="n">
        <v>206</v>
      </c>
      <c r="F1205" s="360">
        <f>ROUND(Source!T1184,O1205)</f>
        <v/>
      </c>
      <c r="G1205" s="360" t="inlineStr">
        <is>
          <t>ВозврМат</t>
        </is>
      </c>
      <c r="H1205" s="360" t="inlineStr">
        <is>
          <t>Возврат материалов</t>
        </is>
      </c>
      <c r="I1205" s="360" t="n"/>
      <c r="J1205" s="360" t="n"/>
      <c r="K1205" s="360" t="n">
        <v>206</v>
      </c>
      <c r="L1205" s="360" t="n">
        <v>20</v>
      </c>
      <c r="M1205" s="360" t="n">
        <v>3</v>
      </c>
      <c r="N1205" s="360" t="inlineStr"/>
      <c r="O1205" s="360" t="n">
        <v>0</v>
      </c>
      <c r="P1205" s="360" t="n"/>
      <c r="Q1205" s="360" t="n"/>
      <c r="R1205" s="360" t="n"/>
      <c r="S1205" s="360" t="n"/>
      <c r="T1205" s="360" t="n"/>
      <c r="U1205" s="360" t="n"/>
      <c r="V1205" s="360" t="n"/>
      <c r="W1205" s="360" t="n">
        <v>0</v>
      </c>
      <c r="X1205" s="360" t="n">
        <v>1</v>
      </c>
      <c r="Y1205" s="360" t="n">
        <v>0</v>
      </c>
      <c r="Z1205" s="360" t="n"/>
      <c r="AA1205" s="360" t="n"/>
      <c r="AB1205" s="360" t="n"/>
    </row>
    <row r="1206">
      <c r="A1206" s="360" t="n">
        <v>50</v>
      </c>
      <c r="B1206" s="360" t="n">
        <v>0</v>
      </c>
      <c r="C1206" s="360" t="n">
        <v>0</v>
      </c>
      <c r="D1206" s="360" t="n">
        <v>1</v>
      </c>
      <c r="E1206" s="360" t="n">
        <v>207</v>
      </c>
      <c r="F1206" s="360">
        <f>ROUND(Source!U1184,O1206)</f>
        <v/>
      </c>
      <c r="G1206" s="360" t="inlineStr">
        <is>
          <t>ТрудСтр</t>
        </is>
      </c>
      <c r="H1206" s="360" t="inlineStr">
        <is>
          <t>Трудозатраты строителей</t>
        </is>
      </c>
      <c r="I1206" s="360" t="n"/>
      <c r="J1206" s="360" t="n"/>
      <c r="K1206" s="360" t="n">
        <v>207</v>
      </c>
      <c r="L1206" s="360" t="n">
        <v>21</v>
      </c>
      <c r="M1206" s="360" t="n">
        <v>3</v>
      </c>
      <c r="N1206" s="360" t="inlineStr"/>
      <c r="O1206" s="360" t="n">
        <v>7</v>
      </c>
      <c r="P1206" s="360" t="n"/>
      <c r="Q1206" s="360" t="n"/>
      <c r="R1206" s="360" t="n"/>
      <c r="S1206" s="360" t="n"/>
      <c r="T1206" s="360" t="n"/>
      <c r="U1206" s="360" t="n"/>
      <c r="V1206" s="360" t="n"/>
      <c r="W1206" s="360" t="n">
        <v>0</v>
      </c>
      <c r="X1206" s="360" t="n">
        <v>1</v>
      </c>
      <c r="Y1206" s="360" t="n">
        <v>0</v>
      </c>
      <c r="Z1206" s="360" t="n"/>
      <c r="AA1206" s="360" t="n"/>
      <c r="AB1206" s="360" t="n"/>
    </row>
    <row r="1207">
      <c r="A1207" s="360" t="n">
        <v>50</v>
      </c>
      <c r="B1207" s="360" t="n">
        <v>0</v>
      </c>
      <c r="C1207" s="360" t="n">
        <v>0</v>
      </c>
      <c r="D1207" s="360" t="n">
        <v>1</v>
      </c>
      <c r="E1207" s="360" t="n">
        <v>208</v>
      </c>
      <c r="F1207" s="360">
        <f>ROUND(Source!V1184,O1207)</f>
        <v/>
      </c>
      <c r="G1207" s="360" t="inlineStr">
        <is>
          <t>ТрудМаш</t>
        </is>
      </c>
      <c r="H1207" s="360" t="inlineStr">
        <is>
          <t>Трудозатраты машинистов</t>
        </is>
      </c>
      <c r="I1207" s="360" t="n"/>
      <c r="J1207" s="360" t="n"/>
      <c r="K1207" s="360" t="n">
        <v>208</v>
      </c>
      <c r="L1207" s="360" t="n">
        <v>22</v>
      </c>
      <c r="M1207" s="360" t="n">
        <v>3</v>
      </c>
      <c r="N1207" s="360" t="inlineStr"/>
      <c r="O1207" s="360" t="n">
        <v>7</v>
      </c>
      <c r="P1207" s="360" t="n"/>
      <c r="Q1207" s="360" t="n"/>
      <c r="R1207" s="360" t="n"/>
      <c r="S1207" s="360" t="n"/>
      <c r="T1207" s="360" t="n"/>
      <c r="U1207" s="360" t="n"/>
      <c r="V1207" s="360" t="n"/>
      <c r="W1207" s="360" t="n">
        <v>0</v>
      </c>
      <c r="X1207" s="360" t="n">
        <v>1</v>
      </c>
      <c r="Y1207" s="360" t="n">
        <v>0</v>
      </c>
      <c r="Z1207" s="360" t="n"/>
      <c r="AA1207" s="360" t="n"/>
      <c r="AB1207" s="360" t="n"/>
    </row>
    <row r="1208">
      <c r="A1208" s="360" t="n">
        <v>50</v>
      </c>
      <c r="B1208" s="360" t="n">
        <v>0</v>
      </c>
      <c r="C1208" s="360" t="n">
        <v>0</v>
      </c>
      <c r="D1208" s="360" t="n">
        <v>1</v>
      </c>
      <c r="E1208" s="360" t="n">
        <v>209</v>
      </c>
      <c r="F1208" s="360">
        <f>ROUND(Source!W1184,O1208)</f>
        <v/>
      </c>
      <c r="G1208" s="360" t="inlineStr">
        <is>
          <t>ТранспМат</t>
        </is>
      </c>
      <c r="H1208" s="360" t="inlineStr">
        <is>
          <t>Транспорт материалов</t>
        </is>
      </c>
      <c r="I1208" s="360" t="n"/>
      <c r="J1208" s="360" t="n"/>
      <c r="K1208" s="360" t="n">
        <v>209</v>
      </c>
      <c r="L1208" s="360" t="n">
        <v>23</v>
      </c>
      <c r="M1208" s="360" t="n">
        <v>3</v>
      </c>
      <c r="N1208" s="360" t="inlineStr"/>
      <c r="O1208" s="360" t="n">
        <v>0</v>
      </c>
      <c r="P1208" s="360" t="n"/>
      <c r="Q1208" s="360" t="n"/>
      <c r="R1208" s="360" t="n"/>
      <c r="S1208" s="360" t="n"/>
      <c r="T1208" s="360" t="n"/>
      <c r="U1208" s="360" t="n"/>
      <c r="V1208" s="360" t="n"/>
      <c r="W1208" s="360" t="n">
        <v>0</v>
      </c>
      <c r="X1208" s="360" t="n">
        <v>1</v>
      </c>
      <c r="Y1208" s="360" t="n">
        <v>0</v>
      </c>
      <c r="Z1208" s="360" t="n"/>
      <c r="AA1208" s="360" t="n"/>
      <c r="AB1208" s="360" t="n"/>
    </row>
    <row r="1209">
      <c r="A1209" s="360" t="n">
        <v>50</v>
      </c>
      <c r="B1209" s="360" t="n">
        <v>0</v>
      </c>
      <c r="C1209" s="360" t="n">
        <v>0</v>
      </c>
      <c r="D1209" s="360" t="n">
        <v>1</v>
      </c>
      <c r="E1209" s="360" t="n">
        <v>233</v>
      </c>
      <c r="F1209" s="360">
        <f>ROUND(Source!BD1184,O1209)</f>
        <v/>
      </c>
      <c r="G1209" s="360" t="inlineStr">
        <is>
          <t>Перевозка</t>
        </is>
      </c>
      <c r="H1209" s="360" t="inlineStr">
        <is>
          <t>Перевозка грузов</t>
        </is>
      </c>
      <c r="I1209" s="360" t="n"/>
      <c r="J1209" s="360" t="n"/>
      <c r="K1209" s="360" t="n">
        <v>233</v>
      </c>
      <c r="L1209" s="360" t="n">
        <v>24</v>
      </c>
      <c r="M1209" s="360" t="n">
        <v>3</v>
      </c>
      <c r="N1209" s="360" t="inlineStr"/>
      <c r="O1209" s="360" t="n">
        <v>0</v>
      </c>
      <c r="P1209" s="360" t="n"/>
      <c r="Q1209" s="360" t="n"/>
      <c r="R1209" s="360" t="n"/>
      <c r="S1209" s="360" t="n"/>
      <c r="T1209" s="360" t="n"/>
      <c r="U1209" s="360" t="n"/>
      <c r="V1209" s="360" t="n"/>
      <c r="W1209" s="360" t="n">
        <v>0</v>
      </c>
      <c r="X1209" s="360" t="n">
        <v>1</v>
      </c>
      <c r="Y1209" s="360" t="n">
        <v>0</v>
      </c>
      <c r="Z1209" s="360" t="n"/>
      <c r="AA1209" s="360" t="n"/>
      <c r="AB1209" s="360" t="n"/>
    </row>
    <row r="1210">
      <c r="A1210" s="360" t="n">
        <v>50</v>
      </c>
      <c r="B1210" s="360" t="n">
        <v>0</v>
      </c>
      <c r="C1210" s="360" t="n">
        <v>0</v>
      </c>
      <c r="D1210" s="360" t="n">
        <v>1</v>
      </c>
      <c r="E1210" s="360" t="n">
        <v>210</v>
      </c>
      <c r="F1210" s="360">
        <f>ROUND(Source!X1184,O1210)</f>
        <v/>
      </c>
      <c r="G1210" s="360" t="inlineStr">
        <is>
          <t>НР</t>
        </is>
      </c>
      <c r="H1210" s="360" t="inlineStr">
        <is>
          <t>Накладные расходы</t>
        </is>
      </c>
      <c r="I1210" s="360" t="n"/>
      <c r="J1210" s="360" t="n"/>
      <c r="K1210" s="360" t="n">
        <v>210</v>
      </c>
      <c r="L1210" s="360" t="n">
        <v>25</v>
      </c>
      <c r="M1210" s="360" t="n">
        <v>3</v>
      </c>
      <c r="N1210" s="360" t="inlineStr"/>
      <c r="O1210" s="360" t="n">
        <v>0</v>
      </c>
      <c r="P1210" s="360" t="n"/>
      <c r="Q1210" s="360" t="n"/>
      <c r="R1210" s="360" t="n"/>
      <c r="S1210" s="360" t="n"/>
      <c r="T1210" s="360" t="n"/>
      <c r="U1210" s="360" t="n"/>
      <c r="V1210" s="360" t="n"/>
      <c r="W1210" s="360" t="n">
        <v>0</v>
      </c>
      <c r="X1210" s="360" t="n">
        <v>1</v>
      </c>
      <c r="Y1210" s="360" t="n">
        <v>0</v>
      </c>
      <c r="Z1210" s="360" t="n"/>
      <c r="AA1210" s="360" t="n"/>
      <c r="AB1210" s="360" t="n"/>
    </row>
    <row r="1211">
      <c r="A1211" s="360" t="n">
        <v>50</v>
      </c>
      <c r="B1211" s="360" t="n">
        <v>0</v>
      </c>
      <c r="C1211" s="360" t="n">
        <v>0</v>
      </c>
      <c r="D1211" s="360" t="n">
        <v>1</v>
      </c>
      <c r="E1211" s="360" t="n">
        <v>211</v>
      </c>
      <c r="F1211" s="360">
        <f>ROUND(Source!Y1184,O1211)</f>
        <v/>
      </c>
      <c r="G1211" s="360" t="inlineStr">
        <is>
          <t>СмПриб</t>
        </is>
      </c>
      <c r="H1211" s="360" t="inlineStr">
        <is>
          <t>Сметная прибыль</t>
        </is>
      </c>
      <c r="I1211" s="360" t="n"/>
      <c r="J1211" s="360" t="n"/>
      <c r="K1211" s="360" t="n">
        <v>211</v>
      </c>
      <c r="L1211" s="360" t="n">
        <v>26</v>
      </c>
      <c r="M1211" s="360" t="n">
        <v>3</v>
      </c>
      <c r="N1211" s="360" t="inlineStr"/>
      <c r="O1211" s="360" t="n">
        <v>0</v>
      </c>
      <c r="P1211" s="360" t="n"/>
      <c r="Q1211" s="360" t="n"/>
      <c r="R1211" s="360" t="n"/>
      <c r="S1211" s="360" t="n"/>
      <c r="T1211" s="360" t="n"/>
      <c r="U1211" s="360" t="n"/>
      <c r="V1211" s="360" t="n"/>
      <c r="W1211" s="360" t="n">
        <v>0</v>
      </c>
      <c r="X1211" s="360" t="n">
        <v>1</v>
      </c>
      <c r="Y1211" s="360" t="n">
        <v>0</v>
      </c>
      <c r="Z1211" s="360" t="n"/>
      <c r="AA1211" s="360" t="n"/>
      <c r="AB1211" s="360" t="n"/>
    </row>
    <row r="1212">
      <c r="A1212" s="360" t="n">
        <v>50</v>
      </c>
      <c r="B1212" s="360" t="n">
        <v>0</v>
      </c>
      <c r="C1212" s="360" t="n">
        <v>0</v>
      </c>
      <c r="D1212" s="360" t="n">
        <v>1</v>
      </c>
      <c r="E1212" s="360" t="n">
        <v>224</v>
      </c>
      <c r="F1212" s="360">
        <f>ROUND(Source!AR1184,O1212)</f>
        <v/>
      </c>
      <c r="G1212" s="360" t="inlineStr">
        <is>
          <t>Всего</t>
        </is>
      </c>
      <c r="H1212" s="360" t="inlineStr">
        <is>
          <t>Всего с НР и СП</t>
        </is>
      </c>
      <c r="I1212" s="360" t="n"/>
      <c r="J1212" s="360" t="n"/>
      <c r="K1212" s="360" t="n">
        <v>224</v>
      </c>
      <c r="L1212" s="360" t="n">
        <v>27</v>
      </c>
      <c r="M1212" s="360" t="n">
        <v>3</v>
      </c>
      <c r="N1212" s="360" t="inlineStr"/>
      <c r="O1212" s="360" t="n">
        <v>0</v>
      </c>
      <c r="P1212" s="360" t="n"/>
      <c r="Q1212" s="360" t="n"/>
      <c r="R1212" s="360" t="n"/>
      <c r="S1212" s="360" t="n"/>
      <c r="T1212" s="360" t="n"/>
      <c r="U1212" s="360" t="n"/>
      <c r="V1212" s="360" t="n"/>
      <c r="W1212" s="360" t="n">
        <v>0</v>
      </c>
      <c r="X1212" s="360" t="n">
        <v>1</v>
      </c>
      <c r="Y1212" s="360" t="n">
        <v>0</v>
      </c>
      <c r="Z1212" s="360" t="n"/>
      <c r="AA1212" s="360" t="n"/>
      <c r="AB1212" s="360" t="n"/>
    </row>
    <row r="1213">
      <c r="A1213" s="360" t="n">
        <v>50</v>
      </c>
      <c r="B1213" s="360" t="n">
        <v>0</v>
      </c>
      <c r="C1213" s="360" t="n">
        <v>0</v>
      </c>
      <c r="D1213" s="360" t="n">
        <v>2</v>
      </c>
      <c r="E1213" s="360" t="n">
        <v>0</v>
      </c>
      <c r="F1213" s="360">
        <f>ROUND(F1212,O1213)</f>
        <v/>
      </c>
      <c r="G1213" s="360" t="inlineStr">
        <is>
          <t>и1</t>
        </is>
      </c>
      <c r="H1213" s="360" t="inlineStr">
        <is>
          <t>Итого</t>
        </is>
      </c>
      <c r="I1213" s="360" t="n"/>
      <c r="J1213" s="360" t="n"/>
      <c r="K1213" s="360" t="n">
        <v>212</v>
      </c>
      <c r="L1213" s="360" t="n">
        <v>28</v>
      </c>
      <c r="M1213" s="360" t="n">
        <v>0</v>
      </c>
      <c r="N1213" s="360" t="inlineStr"/>
      <c r="O1213" s="360" t="n">
        <v>0</v>
      </c>
      <c r="P1213" s="360" t="n"/>
      <c r="Q1213" s="360" t="n"/>
      <c r="R1213" s="360" t="n"/>
      <c r="S1213" s="360" t="n"/>
      <c r="T1213" s="360" t="n"/>
      <c r="U1213" s="360" t="n"/>
      <c r="V1213" s="360" t="n"/>
      <c r="W1213" s="360" t="n">
        <v>0</v>
      </c>
      <c r="X1213" s="360" t="n">
        <v>1</v>
      </c>
      <c r="Y1213" s="360" t="n">
        <v>0</v>
      </c>
      <c r="Z1213" s="360" t="n"/>
      <c r="AA1213" s="360" t="n"/>
      <c r="AB1213" s="360" t="n"/>
    </row>
    <row r="1214">
      <c r="A1214" s="360" t="n">
        <v>50</v>
      </c>
      <c r="B1214" s="360" t="n">
        <v>0</v>
      </c>
      <c r="C1214" s="360" t="n">
        <v>0</v>
      </c>
      <c r="D1214" s="360" t="n">
        <v>2</v>
      </c>
      <c r="E1214" s="360" t="n">
        <v>0</v>
      </c>
      <c r="F1214" s="360">
        <f>ROUND(F1213*0.22,O1214)</f>
        <v/>
      </c>
      <c r="G1214" s="360" t="inlineStr">
        <is>
          <t>и2</t>
        </is>
      </c>
      <c r="H1214" s="360" t="inlineStr">
        <is>
          <t>НДС 22%</t>
        </is>
      </c>
      <c r="I1214" s="360" t="n"/>
      <c r="J1214" s="360" t="n"/>
      <c r="K1214" s="360" t="n">
        <v>212</v>
      </c>
      <c r="L1214" s="360" t="n">
        <v>29</v>
      </c>
      <c r="M1214" s="360" t="n">
        <v>0</v>
      </c>
      <c r="N1214" s="360" t="inlineStr"/>
      <c r="O1214" s="360" t="n">
        <v>0</v>
      </c>
      <c r="P1214" s="360" t="n"/>
      <c r="Q1214" s="360" t="n"/>
      <c r="R1214" s="360" t="n"/>
      <c r="S1214" s="360" t="n"/>
      <c r="T1214" s="360" t="n"/>
      <c r="U1214" s="360" t="n"/>
      <c r="V1214" s="360" t="n"/>
      <c r="W1214" s="360" t="n">
        <v>0</v>
      </c>
      <c r="X1214" s="360" t="n">
        <v>1</v>
      </c>
      <c r="Y1214" s="360" t="n">
        <v>0</v>
      </c>
      <c r="Z1214" s="360" t="n"/>
      <c r="AA1214" s="360" t="n"/>
      <c r="AB1214" s="360" t="n"/>
    </row>
    <row r="1215">
      <c r="A1215" s="360" t="n">
        <v>50</v>
      </c>
      <c r="B1215" s="360" t="n">
        <v>0</v>
      </c>
      <c r="C1215" s="360" t="n">
        <v>0</v>
      </c>
      <c r="D1215" s="360" t="n">
        <v>2</v>
      </c>
      <c r="E1215" s="360" t="n">
        <v>213</v>
      </c>
      <c r="F1215" s="360">
        <f>ROUND(F1213+F1214,O1215)</f>
        <v/>
      </c>
      <c r="G1215" s="360" t="inlineStr">
        <is>
          <t>и3</t>
        </is>
      </c>
      <c r="H1215" s="360" t="inlineStr">
        <is>
          <t>Всего</t>
        </is>
      </c>
      <c r="I1215" s="360" t="n"/>
      <c r="J1215" s="360" t="n"/>
      <c r="K1215" s="360" t="n">
        <v>212</v>
      </c>
      <c r="L1215" s="360" t="n">
        <v>30</v>
      </c>
      <c r="M1215" s="360" t="n">
        <v>0</v>
      </c>
      <c r="N1215" s="360" t="inlineStr"/>
      <c r="O1215" s="360" t="n">
        <v>0</v>
      </c>
      <c r="P1215" s="360" t="n"/>
      <c r="Q1215" s="360" t="n"/>
      <c r="R1215" s="360" t="n"/>
      <c r="S1215" s="360" t="n"/>
      <c r="T1215" s="360" t="n"/>
      <c r="U1215" s="360" t="n"/>
      <c r="V1215" s="360" t="n"/>
      <c r="W1215" s="360" t="n">
        <v>0</v>
      </c>
      <c r="X1215" s="360" t="n">
        <v>1</v>
      </c>
      <c r="Y1215" s="360" t="n">
        <v>0</v>
      </c>
      <c r="Z1215" s="360" t="n"/>
      <c r="AA1215" s="360" t="n"/>
      <c r="AB1215" s="360" t="n"/>
    </row>
    <row r="1216"/>
    <row r="1217">
      <c r="A1217" s="356" t="n">
        <v>3</v>
      </c>
      <c r="B1217" s="356" t="n">
        <v>0</v>
      </c>
      <c r="C1217" s="356" t="n"/>
      <c r="D1217" s="356">
        <f>ROW(A1224)</f>
        <v/>
      </c>
      <c r="E1217" s="356" t="n"/>
      <c r="F1217" s="356" t="inlineStr">
        <is>
          <t>Новая локальная смета</t>
        </is>
      </c>
      <c r="G1217" s="356" t="inlineStr">
        <is>
          <t>З.М.К.д 4</t>
        </is>
      </c>
      <c r="H1217" s="356" t="inlineStr"/>
      <c r="I1217" s="356" t="n">
        <v>0</v>
      </c>
      <c r="J1217" s="356" t="inlineStr"/>
      <c r="K1217" s="356" t="n">
        <v>0</v>
      </c>
      <c r="L1217" s="356" t="inlineStr">
        <is>
          <t>Новая локальная смета</t>
        </is>
      </c>
      <c r="M1217" s="356" t="inlineStr"/>
      <c r="N1217" s="356" t="n"/>
      <c r="O1217" s="356" t="n"/>
      <c r="P1217" s="356" t="n"/>
      <c r="Q1217" s="356" t="n"/>
      <c r="R1217" s="356" t="n"/>
      <c r="S1217" s="356" t="n">
        <v>0</v>
      </c>
      <c r="T1217" s="356" t="n"/>
      <c r="U1217" s="356" t="inlineStr"/>
      <c r="V1217" s="356" t="n">
        <v>0</v>
      </c>
      <c r="W1217" s="356" t="n"/>
      <c r="X1217" s="356" t="n"/>
      <c r="Y1217" s="356" t="n"/>
      <c r="Z1217" s="356" t="n"/>
      <c r="AA1217" s="356" t="n"/>
      <c r="AB1217" s="356" t="inlineStr"/>
      <c r="AC1217" s="356" t="inlineStr"/>
      <c r="AD1217" s="356" t="inlineStr"/>
      <c r="AE1217" s="356" t="inlineStr"/>
      <c r="AF1217" s="356" t="inlineStr"/>
      <c r="AG1217" s="356" t="inlineStr"/>
      <c r="AH1217" s="356" t="n"/>
      <c r="AI1217" s="356" t="n"/>
      <c r="AJ1217" s="356" t="n"/>
      <c r="AK1217" s="356" t="n"/>
      <c r="AL1217" s="356" t="n"/>
      <c r="AM1217" s="356" t="n"/>
      <c r="AN1217" s="356" t="n"/>
      <c r="AO1217" s="356" t="n"/>
      <c r="AP1217" s="356" t="inlineStr"/>
      <c r="AQ1217" s="356" t="inlineStr"/>
      <c r="AR1217" s="356" t="inlineStr"/>
      <c r="AS1217" s="356" t="n"/>
      <c r="AT1217" s="356" t="n"/>
      <c r="AU1217" s="356" t="n"/>
      <c r="AV1217" s="356" t="n"/>
      <c r="AW1217" s="356" t="n"/>
      <c r="AX1217" s="356" t="n"/>
      <c r="AY1217" s="356" t="n"/>
      <c r="AZ1217" s="356" t="inlineStr"/>
      <c r="BA1217" s="356" t="n"/>
      <c r="BB1217" s="356" t="inlineStr"/>
      <c r="BC1217" s="356" t="inlineStr"/>
      <c r="BD1217" s="356" t="inlineStr"/>
      <c r="BE1217" s="356" t="inlineStr"/>
      <c r="BF1217" s="356" t="inlineStr"/>
      <c r="BG1217" s="356" t="inlineStr"/>
      <c r="BH1217" s="356" t="inlineStr"/>
      <c r="BI1217" s="356" t="inlineStr"/>
      <c r="BJ1217" s="356" t="inlineStr"/>
      <c r="BK1217" s="356" t="inlineStr"/>
      <c r="BL1217" s="356" t="inlineStr"/>
      <c r="BM1217" s="356" t="inlineStr"/>
      <c r="BN1217" s="356" t="inlineStr"/>
      <c r="BO1217" s="356" t="inlineStr"/>
      <c r="BP1217" s="356" t="inlineStr"/>
      <c r="BQ1217" s="356" t="n"/>
      <c r="BR1217" s="356" t="n"/>
      <c r="BS1217" s="356" t="n"/>
      <c r="BT1217" s="356" t="n"/>
      <c r="BU1217" s="356" t="n"/>
      <c r="BV1217" s="356" t="n"/>
      <c r="BW1217" s="356" t="n"/>
      <c r="BX1217" s="356" t="n">
        <v>0</v>
      </c>
      <c r="BY1217" s="356" t="n"/>
      <c r="BZ1217" s="356" t="n"/>
      <c r="CA1217" s="356" t="n"/>
      <c r="CB1217" s="356" t="n"/>
      <c r="CC1217" s="356" t="n"/>
      <c r="CD1217" s="356" t="n"/>
      <c r="CE1217" s="356" t="n"/>
      <c r="CF1217" s="356" t="n">
        <v>0</v>
      </c>
      <c r="CG1217" s="356" t="n">
        <v>0</v>
      </c>
      <c r="CH1217" s="356" t="n"/>
      <c r="CI1217" s="356" t="inlineStr"/>
      <c r="CJ1217" s="356" t="inlineStr"/>
      <c r="CK1217" t="inlineStr"/>
      <c r="CL1217" t="inlineStr"/>
      <c r="CM1217" t="inlineStr"/>
      <c r="CN1217" t="inlineStr"/>
      <c r="CO1217" t="inlineStr"/>
      <c r="CP1217" t="inlineStr"/>
      <c r="CQ1217" t="inlineStr"/>
    </row>
    <row r="1218"/>
    <row r="1219">
      <c r="A1219" s="358" t="n">
        <v>52</v>
      </c>
      <c r="B1219" s="358">
        <f>B1224</f>
        <v/>
      </c>
      <c r="C1219" s="358">
        <f>C1224</f>
        <v/>
      </c>
      <c r="D1219" s="358">
        <f>D1224</f>
        <v/>
      </c>
      <c r="E1219" s="358">
        <f>E1224</f>
        <v/>
      </c>
      <c r="F1219" s="358">
        <f>F1224</f>
        <v/>
      </c>
      <c r="G1219" s="358">
        <f>G1224</f>
        <v/>
      </c>
      <c r="H1219" s="358" t="n"/>
      <c r="I1219" s="358" t="n"/>
      <c r="J1219" s="358" t="n"/>
      <c r="K1219" s="358" t="n"/>
      <c r="L1219" s="358" t="n"/>
      <c r="M1219" s="358" t="n"/>
      <c r="N1219" s="358" t="n"/>
      <c r="O1219" s="358">
        <f>O1224</f>
        <v/>
      </c>
      <c r="P1219" s="358">
        <f>P1224</f>
        <v/>
      </c>
      <c r="Q1219" s="358">
        <f>Q1224</f>
        <v/>
      </c>
      <c r="R1219" s="358">
        <f>R1224</f>
        <v/>
      </c>
      <c r="S1219" s="358">
        <f>S1224</f>
        <v/>
      </c>
      <c r="T1219" s="358">
        <f>T1224</f>
        <v/>
      </c>
      <c r="U1219" s="358">
        <f>U1224</f>
        <v/>
      </c>
      <c r="V1219" s="358">
        <f>V1224</f>
        <v/>
      </c>
      <c r="W1219" s="358">
        <f>W1224</f>
        <v/>
      </c>
      <c r="X1219" s="358">
        <f>X1224</f>
        <v/>
      </c>
      <c r="Y1219" s="358">
        <f>Y1224</f>
        <v/>
      </c>
      <c r="Z1219" s="358">
        <f>Z1224</f>
        <v/>
      </c>
      <c r="AA1219" s="358">
        <f>AA1224</f>
        <v/>
      </c>
      <c r="AB1219" s="358">
        <f>AB1224</f>
        <v/>
      </c>
      <c r="AC1219" s="358">
        <f>AC1224</f>
        <v/>
      </c>
      <c r="AD1219" s="358">
        <f>AD1224</f>
        <v/>
      </c>
      <c r="AE1219" s="358">
        <f>AE1224</f>
        <v/>
      </c>
      <c r="AF1219" s="358">
        <f>AF1224</f>
        <v/>
      </c>
      <c r="AG1219" s="358">
        <f>AG1224</f>
        <v/>
      </c>
      <c r="AH1219" s="358">
        <f>AH1224</f>
        <v/>
      </c>
      <c r="AI1219" s="358">
        <f>AI1224</f>
        <v/>
      </c>
      <c r="AJ1219" s="358">
        <f>AJ1224</f>
        <v/>
      </c>
      <c r="AK1219" s="358">
        <f>AK1224</f>
        <v/>
      </c>
      <c r="AL1219" s="358">
        <f>AL1224</f>
        <v/>
      </c>
      <c r="AM1219" s="358">
        <f>AM1224</f>
        <v/>
      </c>
      <c r="AN1219" s="358">
        <f>AN1224</f>
        <v/>
      </c>
      <c r="AO1219" s="358">
        <f>AO1224</f>
        <v/>
      </c>
      <c r="AP1219" s="358">
        <f>AP1224</f>
        <v/>
      </c>
      <c r="AQ1219" s="358">
        <f>AQ1224</f>
        <v/>
      </c>
      <c r="AR1219" s="358">
        <f>AR1224</f>
        <v/>
      </c>
      <c r="AS1219" s="358">
        <f>AS1224</f>
        <v/>
      </c>
      <c r="AT1219" s="358">
        <f>AT1224</f>
        <v/>
      </c>
      <c r="AU1219" s="358">
        <f>AU1224</f>
        <v/>
      </c>
      <c r="AV1219" s="358">
        <f>AV1224</f>
        <v/>
      </c>
      <c r="AW1219" s="358">
        <f>AW1224</f>
        <v/>
      </c>
      <c r="AX1219" s="358">
        <f>AX1224</f>
        <v/>
      </c>
      <c r="AY1219" s="358">
        <f>AY1224</f>
        <v/>
      </c>
      <c r="AZ1219" s="358">
        <f>AZ1224</f>
        <v/>
      </c>
      <c r="BA1219" s="358">
        <f>BA1224</f>
        <v/>
      </c>
      <c r="BB1219" s="358">
        <f>BB1224</f>
        <v/>
      </c>
      <c r="BC1219" s="358">
        <f>BC1224</f>
        <v/>
      </c>
      <c r="BD1219" s="358">
        <f>BD1224</f>
        <v/>
      </c>
      <c r="BE1219" s="358">
        <f>BE1224</f>
        <v/>
      </c>
      <c r="BF1219" s="358">
        <f>BF1224</f>
        <v/>
      </c>
      <c r="BG1219" s="358">
        <f>BG1224</f>
        <v/>
      </c>
      <c r="BH1219" s="358">
        <f>BH1224</f>
        <v/>
      </c>
      <c r="BI1219" s="358">
        <f>BI1224</f>
        <v/>
      </c>
      <c r="BJ1219" s="358">
        <f>BJ1224</f>
        <v/>
      </c>
      <c r="BK1219" s="358">
        <f>BK1224</f>
        <v/>
      </c>
      <c r="BL1219" s="358">
        <f>BL1224</f>
        <v/>
      </c>
      <c r="BM1219" s="358">
        <f>BM1224</f>
        <v/>
      </c>
      <c r="BN1219" s="358">
        <f>BN1224</f>
        <v/>
      </c>
      <c r="BO1219" s="358">
        <f>BO1224</f>
        <v/>
      </c>
      <c r="BP1219" s="358">
        <f>BP1224</f>
        <v/>
      </c>
      <c r="BQ1219" s="358">
        <f>BQ1224</f>
        <v/>
      </c>
      <c r="BR1219" s="358">
        <f>BR1224</f>
        <v/>
      </c>
      <c r="BS1219" s="358">
        <f>BS1224</f>
        <v/>
      </c>
      <c r="BT1219" s="358">
        <f>BT1224</f>
        <v/>
      </c>
      <c r="BU1219" s="358">
        <f>BU1224</f>
        <v/>
      </c>
      <c r="BV1219" s="358">
        <f>BV1224</f>
        <v/>
      </c>
      <c r="BW1219" s="358">
        <f>BW1224</f>
        <v/>
      </c>
      <c r="BX1219" s="358">
        <f>BX1224</f>
        <v/>
      </c>
      <c r="BY1219" s="358">
        <f>BY1224</f>
        <v/>
      </c>
      <c r="BZ1219" s="358">
        <f>BZ1224</f>
        <v/>
      </c>
      <c r="CA1219" s="358">
        <f>CA1224</f>
        <v/>
      </c>
      <c r="CB1219" s="358">
        <f>CB1224</f>
        <v/>
      </c>
      <c r="CC1219" s="358">
        <f>CC1224</f>
        <v/>
      </c>
      <c r="CD1219" s="358">
        <f>CD1224</f>
        <v/>
      </c>
      <c r="CE1219" s="358">
        <f>CE1224</f>
        <v/>
      </c>
      <c r="CF1219" s="358">
        <f>CF1224</f>
        <v/>
      </c>
      <c r="CG1219" s="358">
        <f>CG1224</f>
        <v/>
      </c>
      <c r="CH1219" s="358">
        <f>CH1224</f>
        <v/>
      </c>
      <c r="CI1219" s="358">
        <f>CI1224</f>
        <v/>
      </c>
      <c r="CJ1219" s="358">
        <f>CJ1224</f>
        <v/>
      </c>
      <c r="CK1219" s="358">
        <f>CK1224</f>
        <v/>
      </c>
      <c r="CL1219" s="358">
        <f>CL1224</f>
        <v/>
      </c>
      <c r="CM1219" s="358">
        <f>CM1224</f>
        <v/>
      </c>
      <c r="CN1219" s="358">
        <f>CN1224</f>
        <v/>
      </c>
      <c r="CO1219" s="358">
        <f>CO1224</f>
        <v/>
      </c>
      <c r="CP1219" s="358">
        <f>CP1224</f>
        <v/>
      </c>
      <c r="CQ1219" s="358">
        <f>CQ1224</f>
        <v/>
      </c>
      <c r="CR1219" s="358">
        <f>CR1224</f>
        <v/>
      </c>
      <c r="CS1219" s="358">
        <f>CS1224</f>
        <v/>
      </c>
      <c r="CT1219" s="358">
        <f>CT1224</f>
        <v/>
      </c>
      <c r="CU1219" s="358">
        <f>CU1224</f>
        <v/>
      </c>
      <c r="CV1219" s="358">
        <f>CV1224</f>
        <v/>
      </c>
      <c r="CW1219" s="358">
        <f>CW1224</f>
        <v/>
      </c>
      <c r="CX1219" s="358">
        <f>CX1224</f>
        <v/>
      </c>
      <c r="CY1219" s="358">
        <f>CY1224</f>
        <v/>
      </c>
      <c r="CZ1219" s="358">
        <f>CZ1224</f>
        <v/>
      </c>
      <c r="DA1219" s="358">
        <f>DA1224</f>
        <v/>
      </c>
      <c r="DB1219" s="358">
        <f>DB1224</f>
        <v/>
      </c>
      <c r="DC1219" s="358">
        <f>DC1224</f>
        <v/>
      </c>
      <c r="DD1219" s="358">
        <f>DD1224</f>
        <v/>
      </c>
      <c r="DE1219" s="358">
        <f>DE1224</f>
        <v/>
      </c>
      <c r="DF1219" s="358">
        <f>DF1224</f>
        <v/>
      </c>
      <c r="DG1219" s="359">
        <f>DG1224</f>
        <v/>
      </c>
      <c r="DH1219" s="359">
        <f>DH1224</f>
        <v/>
      </c>
      <c r="DI1219" s="359">
        <f>DI1224</f>
        <v/>
      </c>
      <c r="DJ1219" s="359">
        <f>DJ1224</f>
        <v/>
      </c>
      <c r="DK1219" s="359">
        <f>DK1224</f>
        <v/>
      </c>
      <c r="DL1219" s="359">
        <f>DL1224</f>
        <v/>
      </c>
      <c r="DM1219" s="359">
        <f>DM1224</f>
        <v/>
      </c>
      <c r="DN1219" s="359">
        <f>DN1224</f>
        <v/>
      </c>
      <c r="DO1219" s="359">
        <f>DO1224</f>
        <v/>
      </c>
      <c r="DP1219" s="359">
        <f>DP1224</f>
        <v/>
      </c>
      <c r="DQ1219" s="359">
        <f>DQ1224</f>
        <v/>
      </c>
      <c r="DR1219" s="359">
        <f>DR1224</f>
        <v/>
      </c>
      <c r="DS1219" s="359">
        <f>DS1224</f>
        <v/>
      </c>
      <c r="DT1219" s="359">
        <f>DT1224</f>
        <v/>
      </c>
      <c r="DU1219" s="359">
        <f>DU1224</f>
        <v/>
      </c>
      <c r="DV1219" s="359">
        <f>DV1224</f>
        <v/>
      </c>
      <c r="DW1219" s="359">
        <f>DW1224</f>
        <v/>
      </c>
      <c r="DX1219" s="359">
        <f>DX1224</f>
        <v/>
      </c>
      <c r="DY1219" s="359">
        <f>DY1224</f>
        <v/>
      </c>
      <c r="DZ1219" s="359">
        <f>DZ1224</f>
        <v/>
      </c>
      <c r="EA1219" s="359">
        <f>EA1224</f>
        <v/>
      </c>
      <c r="EB1219" s="359">
        <f>EB1224</f>
        <v/>
      </c>
      <c r="EC1219" s="359">
        <f>EC1224</f>
        <v/>
      </c>
      <c r="ED1219" s="359">
        <f>ED1224</f>
        <v/>
      </c>
      <c r="EE1219" s="359">
        <f>EE1224</f>
        <v/>
      </c>
      <c r="EF1219" s="359">
        <f>EF1224</f>
        <v/>
      </c>
      <c r="EG1219" s="359">
        <f>EG1224</f>
        <v/>
      </c>
      <c r="EH1219" s="359">
        <f>EH1224</f>
        <v/>
      </c>
      <c r="EI1219" s="359">
        <f>EI1224</f>
        <v/>
      </c>
      <c r="EJ1219" s="359">
        <f>EJ1224</f>
        <v/>
      </c>
      <c r="EK1219" s="359">
        <f>EK1224</f>
        <v/>
      </c>
      <c r="EL1219" s="359">
        <f>EL1224</f>
        <v/>
      </c>
      <c r="EM1219" s="359">
        <f>EM1224</f>
        <v/>
      </c>
      <c r="EN1219" s="359">
        <f>EN1224</f>
        <v/>
      </c>
      <c r="EO1219" s="359">
        <f>EO1224</f>
        <v/>
      </c>
      <c r="EP1219" s="359">
        <f>EP1224</f>
        <v/>
      </c>
      <c r="EQ1219" s="359">
        <f>EQ1224</f>
        <v/>
      </c>
      <c r="ER1219" s="359">
        <f>ER1224</f>
        <v/>
      </c>
      <c r="ES1219" s="359">
        <f>ES1224</f>
        <v/>
      </c>
      <c r="ET1219" s="359">
        <f>ET1224</f>
        <v/>
      </c>
      <c r="EU1219" s="359">
        <f>EU1224</f>
        <v/>
      </c>
      <c r="EV1219" s="359">
        <f>EV1224</f>
        <v/>
      </c>
      <c r="EW1219" s="359">
        <f>EW1224</f>
        <v/>
      </c>
      <c r="EX1219" s="359">
        <f>EX1224</f>
        <v/>
      </c>
      <c r="EY1219" s="359">
        <f>EY1224</f>
        <v/>
      </c>
      <c r="EZ1219" s="359">
        <f>EZ1224</f>
        <v/>
      </c>
      <c r="FA1219" s="359">
        <f>FA1224</f>
        <v/>
      </c>
      <c r="FB1219" s="359">
        <f>FB1224</f>
        <v/>
      </c>
      <c r="FC1219" s="359">
        <f>FC1224</f>
        <v/>
      </c>
      <c r="FD1219" s="359">
        <f>FD1224</f>
        <v/>
      </c>
      <c r="FE1219" s="359">
        <f>FE1224</f>
        <v/>
      </c>
      <c r="FF1219" s="359">
        <f>FF1224</f>
        <v/>
      </c>
      <c r="FG1219" s="359">
        <f>FG1224</f>
        <v/>
      </c>
      <c r="FH1219" s="359">
        <f>FH1224</f>
        <v/>
      </c>
      <c r="FI1219" s="359">
        <f>FI1224</f>
        <v/>
      </c>
      <c r="FJ1219" s="359">
        <f>FJ1224</f>
        <v/>
      </c>
      <c r="FK1219" s="359">
        <f>FK1224</f>
        <v/>
      </c>
      <c r="FL1219" s="359">
        <f>FL1224</f>
        <v/>
      </c>
      <c r="FM1219" s="359">
        <f>FM1224</f>
        <v/>
      </c>
      <c r="FN1219" s="359">
        <f>FN1224</f>
        <v/>
      </c>
      <c r="FO1219" s="359">
        <f>FO1224</f>
        <v/>
      </c>
      <c r="FP1219" s="359">
        <f>FP1224</f>
        <v/>
      </c>
      <c r="FQ1219" s="359">
        <f>FQ1224</f>
        <v/>
      </c>
      <c r="FR1219" s="359">
        <f>FR1224</f>
        <v/>
      </c>
      <c r="FS1219" s="359">
        <f>FS1224</f>
        <v/>
      </c>
      <c r="FT1219" s="359">
        <f>FT1224</f>
        <v/>
      </c>
      <c r="FU1219" s="359">
        <f>FU1224</f>
        <v/>
      </c>
      <c r="FV1219" s="359">
        <f>FV1224</f>
        <v/>
      </c>
      <c r="FW1219" s="359">
        <f>FW1224</f>
        <v/>
      </c>
      <c r="FX1219" s="359">
        <f>FX1224</f>
        <v/>
      </c>
      <c r="FY1219" s="359">
        <f>FY1224</f>
        <v/>
      </c>
      <c r="FZ1219" s="359">
        <f>FZ1224</f>
        <v/>
      </c>
      <c r="GA1219" s="359">
        <f>GA1224</f>
        <v/>
      </c>
      <c r="GB1219" s="359">
        <f>GB1224</f>
        <v/>
      </c>
      <c r="GC1219" s="359">
        <f>GC1224</f>
        <v/>
      </c>
      <c r="GD1219" s="359">
        <f>GD1224</f>
        <v/>
      </c>
      <c r="GE1219" s="359">
        <f>GE1224</f>
        <v/>
      </c>
      <c r="GF1219" s="359">
        <f>GF1224</f>
        <v/>
      </c>
      <c r="GG1219" s="359">
        <f>GG1224</f>
        <v/>
      </c>
      <c r="GH1219" s="359">
        <f>GH1224</f>
        <v/>
      </c>
      <c r="GI1219" s="359">
        <f>GI1224</f>
        <v/>
      </c>
      <c r="GJ1219" s="359">
        <f>GJ1224</f>
        <v/>
      </c>
      <c r="GK1219" s="359">
        <f>GK1224</f>
        <v/>
      </c>
      <c r="GL1219" s="359">
        <f>GL1224</f>
        <v/>
      </c>
      <c r="GM1219" s="359">
        <f>GM1224</f>
        <v/>
      </c>
      <c r="GN1219" s="359">
        <f>GN1224</f>
        <v/>
      </c>
      <c r="GO1219" s="359">
        <f>GO1224</f>
        <v/>
      </c>
      <c r="GP1219" s="359">
        <f>GP1224</f>
        <v/>
      </c>
      <c r="GQ1219" s="359">
        <f>GQ1224</f>
        <v/>
      </c>
      <c r="GR1219" s="359">
        <f>GR1224</f>
        <v/>
      </c>
      <c r="GS1219" s="359">
        <f>GS1224</f>
        <v/>
      </c>
      <c r="GT1219" s="359">
        <f>GT1224</f>
        <v/>
      </c>
      <c r="GU1219" s="359">
        <f>GU1224</f>
        <v/>
      </c>
      <c r="GV1219" s="359">
        <f>GV1224</f>
        <v/>
      </c>
      <c r="GW1219" s="359">
        <f>GW1224</f>
        <v/>
      </c>
      <c r="GX1219" s="359">
        <f>GX1224</f>
        <v/>
      </c>
    </row>
    <row r="1220"/>
    <row r="1221">
      <c r="A1221" t="n">
        <v>17</v>
      </c>
      <c r="B1221" t="n">
        <v>0</v>
      </c>
      <c r="C1221">
        <f>ROW(SmtRes!A494)</f>
        <v/>
      </c>
      <c r="D1221">
        <f>ROW(EtalonRes!A482)</f>
        <v/>
      </c>
      <c r="E1221" t="inlineStr">
        <is>
          <t>1</t>
        </is>
      </c>
      <c r="F1221" t="inlineStr">
        <is>
          <t>65-10-1</t>
        </is>
      </c>
      <c r="G1221" t="inlineStr">
        <is>
          <t>Очистка канализационной сети внутренней</t>
        </is>
      </c>
      <c r="H1221" t="inlineStr">
        <is>
          <t>100 м трубопровода</t>
        </is>
      </c>
      <c r="I1221">
        <f>ROUND(ROUND(22/100,4),7)</f>
        <v/>
      </c>
      <c r="J1221" t="n">
        <v>0</v>
      </c>
      <c r="K1221">
        <f>ROUND(ROUND(22/100,4),7)</f>
        <v/>
      </c>
      <c r="O1221">
        <f>ROUND(CP1221,0)</f>
        <v/>
      </c>
      <c r="P1221">
        <f>ROUND(CQ1221*I1221,0)</f>
        <v/>
      </c>
      <c r="Q1221">
        <f>(ROUND((ROUND((((ET1221*ROUND(2,7)))*I1221),0)*BB1221),0)+ROUND((ROUND(((AE1221-((EU1221*ROUND(2,7))))*I1221),0)*BS1221),0))</f>
        <v/>
      </c>
      <c r="R1221">
        <f>(ROUND((ROUND((((EU1221*ROUND(2,7)))*I1221),0)*BS1221),0)+ROUND((ROUND(((AE1221-((EU1221*ROUND(2,7))))*I1221),0)*BS1221),0))</f>
        <v/>
      </c>
      <c r="S1221">
        <f>ROUND(CT1221*I1221,0)</f>
        <v/>
      </c>
      <c r="T1221">
        <f>ROUND(CU1221*I1221,0)</f>
        <v/>
      </c>
      <c r="U1221">
        <f>ROUND(CV1221*I1221,7)</f>
        <v/>
      </c>
      <c r="V1221">
        <f>ROUND(CW1221*I1221,7)</f>
        <v/>
      </c>
      <c r="W1221">
        <f>ROUND(CX1221*I1221,0)</f>
        <v/>
      </c>
      <c r="X1221">
        <f>ROUND(CY1221,0)</f>
        <v/>
      </c>
      <c r="Y1221">
        <f>ROUND(CZ1221,0)</f>
        <v/>
      </c>
      <c r="AA1221" t="n">
        <v>78855224</v>
      </c>
      <c r="AB1221">
        <f>ROUND((AC1221+AD1221+AF1221),2)</f>
        <v/>
      </c>
      <c r="AC1221">
        <f>ROUND(((ES1221*ROUND(2,7))),2)</f>
        <v/>
      </c>
      <c r="AD1221">
        <f>ROUND(((((ET1221*ROUND(2,7)))-((EU1221*ROUND(2,7))))+AE1221),2)</f>
        <v/>
      </c>
      <c r="AE1221">
        <f>ROUND(((EU1221*ROUND(2,7))),2)</f>
        <v/>
      </c>
      <c r="AF1221">
        <f>ROUND(((EV1221*ROUND(2,7))),2)</f>
        <v/>
      </c>
      <c r="AG1221">
        <f>ROUND((AP1221),2)</f>
        <v/>
      </c>
      <c r="AH1221">
        <f>((EW1221*ROUND(2,7)))</f>
        <v/>
      </c>
      <c r="AI1221">
        <f>((EX1221*ROUND(2,7)))</f>
        <v/>
      </c>
      <c r="AJ1221">
        <f>(AS1221)</f>
        <v/>
      </c>
      <c r="AK1221" t="n">
        <v>403.3</v>
      </c>
      <c r="AL1221" t="n">
        <v>139.36</v>
      </c>
      <c r="AM1221" t="n">
        <v>0.87</v>
      </c>
      <c r="AN1221" t="n">
        <v>0</v>
      </c>
      <c r="AO1221" t="n">
        <v>263.07</v>
      </c>
      <c r="AP1221" t="n">
        <v>0</v>
      </c>
      <c r="AQ1221" t="n">
        <v>32.2</v>
      </c>
      <c r="AR1221" t="n">
        <v>0</v>
      </c>
      <c r="AS1221" t="n">
        <v>0</v>
      </c>
      <c r="AT1221" t="n">
        <v>103</v>
      </c>
      <c r="AU1221" t="n">
        <v>52</v>
      </c>
      <c r="AV1221" t="n">
        <v>1</v>
      </c>
      <c r="AW1221" t="n">
        <v>1</v>
      </c>
      <c r="AZ1221" t="n">
        <v>1</v>
      </c>
      <c r="BA1221" t="n">
        <v>52.25</v>
      </c>
      <c r="BB1221" t="n">
        <v>25.03</v>
      </c>
      <c r="BC1221" t="n">
        <v>11.85</v>
      </c>
      <c r="BD1221" t="inlineStr"/>
      <c r="BE1221" t="inlineStr"/>
      <c r="BF1221" t="inlineStr"/>
      <c r="BG1221" t="inlineStr"/>
      <c r="BH1221" t="n">
        <v>0</v>
      </c>
      <c r="BI1221" t="n">
        <v>1</v>
      </c>
      <c r="BJ1221" t="inlineStr">
        <is>
          <t>ТЕРр Московской обл., 65-10-1, приказ Минстроя России №675/пр от 28.02.2017 № 263/пр</t>
        </is>
      </c>
      <c r="BM1221" t="n">
        <v>65007</v>
      </c>
      <c r="BN1221" t="n">
        <v>0</v>
      </c>
      <c r="BO1221" t="inlineStr">
        <is>
          <t>65-10-1</t>
        </is>
      </c>
      <c r="BP1221" t="n">
        <v>1</v>
      </c>
      <c r="BQ1221" t="n">
        <v>6</v>
      </c>
      <c r="BR1221" t="n">
        <v>0</v>
      </c>
      <c r="BS1221" t="n">
        <v>52.25</v>
      </c>
      <c r="BT1221" t="n">
        <v>1</v>
      </c>
      <c r="BU1221" t="n">
        <v>1</v>
      </c>
      <c r="BV1221" t="n">
        <v>1</v>
      </c>
      <c r="BW1221" t="n">
        <v>1</v>
      </c>
      <c r="BX1221" t="n">
        <v>1</v>
      </c>
      <c r="BY1221" t="inlineStr"/>
      <c r="BZ1221" t="n">
        <v>103</v>
      </c>
      <c r="CA1221" t="n">
        <v>52</v>
      </c>
      <c r="CB1221" t="inlineStr"/>
      <c r="CE1221" t="n">
        <v>12</v>
      </c>
      <c r="CF1221" t="n">
        <v>0</v>
      </c>
      <c r="CG1221" t="n">
        <v>0</v>
      </c>
      <c r="CM1221" t="n">
        <v>0</v>
      </c>
      <c r="CN1221" t="inlineStr"/>
      <c r="CO1221" t="n">
        <v>0</v>
      </c>
      <c r="CP1221">
        <f>(P1221+Q1221+S1221)</f>
        <v/>
      </c>
      <c r="CQ1221">
        <f>AC1221*BC1221</f>
        <v/>
      </c>
      <c r="CR1221">
        <f>(ROUND((ROUND((((ET1221*ROUND(2,7)))*1),0)*BB1221),0)+ROUND((ROUND(((AE1221-((EU1221*ROUND(2,7))))*1),0)*BS1221),0))</f>
        <v/>
      </c>
      <c r="CS1221">
        <f>(ROUND((ROUND((((EU1221*ROUND(2,7)))*1),0)*BS1221),0)+ROUND((ROUND(((AE1221-((EU1221*ROUND(2,7))))*1),0)*BS1221),0))</f>
        <v/>
      </c>
      <c r="CT1221">
        <f>AF1221*BA1221</f>
        <v/>
      </c>
      <c r="CU1221">
        <f>AG1221</f>
        <v/>
      </c>
      <c r="CV1221">
        <f>AH1221</f>
        <v/>
      </c>
      <c r="CW1221">
        <f>AI1221</f>
        <v/>
      </c>
      <c r="CX1221">
        <f>AJ1221</f>
        <v/>
      </c>
      <c r="CY1221">
        <f>(((S1221+R1221)*AT1221)/100)</f>
        <v/>
      </c>
      <c r="CZ1221">
        <f>(((S1221+R1221)*AU1221)/100)</f>
        <v/>
      </c>
      <c r="DC1221" t="inlineStr"/>
      <c r="DD1221" t="inlineStr">
        <is>
          <t>)*2</t>
        </is>
      </c>
      <c r="DE1221" t="inlineStr">
        <is>
          <t>)*2</t>
        </is>
      </c>
      <c r="DF1221" t="inlineStr">
        <is>
          <t>)*2</t>
        </is>
      </c>
      <c r="DG1221" t="inlineStr">
        <is>
          <t>)*2</t>
        </is>
      </c>
      <c r="DH1221" t="inlineStr"/>
      <c r="DI1221" t="inlineStr">
        <is>
          <t>)*2</t>
        </is>
      </c>
      <c r="DJ1221" t="inlineStr">
        <is>
          <t>)*2</t>
        </is>
      </c>
      <c r="DK1221" t="inlineStr"/>
      <c r="DL1221" t="inlineStr"/>
      <c r="DM1221" t="inlineStr"/>
      <c r="DN1221" t="n">
        <v>0</v>
      </c>
      <c r="DO1221" t="n">
        <v>0</v>
      </c>
      <c r="DP1221" t="n">
        <v>1</v>
      </c>
      <c r="DQ1221" t="n">
        <v>1</v>
      </c>
      <c r="DU1221" t="n">
        <v>1013</v>
      </c>
      <c r="DV1221" t="inlineStr">
        <is>
          <t>100 м трубопровода</t>
        </is>
      </c>
      <c r="DW1221" t="inlineStr">
        <is>
          <t>100 м трубопровода</t>
        </is>
      </c>
      <c r="DX1221" t="n">
        <v>1</v>
      </c>
      <c r="DZ1221" t="inlineStr"/>
      <c r="EA1221" t="inlineStr"/>
      <c r="EB1221" t="inlineStr"/>
      <c r="EC1221" t="inlineStr"/>
      <c r="EE1221" t="n">
        <v>78726000</v>
      </c>
      <c r="EF1221" t="n">
        <v>6</v>
      </c>
      <c r="EG1221" t="inlineStr">
        <is>
          <t>Ремонтно-строительные работы</t>
        </is>
      </c>
      <c r="EH1221" t="n">
        <v>99</v>
      </c>
      <c r="EI1221" t="inlineStr">
        <is>
          <t>Внутренние санитарно-технические работы</t>
        </is>
      </c>
      <c r="EJ1221" t="n">
        <v>1</v>
      </c>
      <c r="EK1221" t="n">
        <v>65007</v>
      </c>
      <c r="EL1221" t="inlineStr">
        <is>
          <t>Внутренние санитарнотехнические работы: смена труб, санприборов, запорной арматуры и другое</t>
        </is>
      </c>
      <c r="EM1221" t="inlineStr">
        <is>
          <t>рФЕР-65</t>
        </is>
      </c>
      <c r="EO1221" t="inlineStr"/>
      <c r="EQ1221" t="n">
        <v>0</v>
      </c>
      <c r="ER1221" t="n">
        <v>403.3</v>
      </c>
      <c r="ES1221" t="n">
        <v>139.36</v>
      </c>
      <c r="ET1221" t="n">
        <v>0.87</v>
      </c>
      <c r="EU1221" t="n">
        <v>0</v>
      </c>
      <c r="EV1221" t="n">
        <v>263.07</v>
      </c>
      <c r="EW1221" t="n">
        <v>32.2</v>
      </c>
      <c r="EX1221" t="n">
        <v>0</v>
      </c>
      <c r="EY1221" t="n">
        <v>0</v>
      </c>
      <c r="FQ1221" t="n">
        <v>0</v>
      </c>
      <c r="FR1221" t="n">
        <v>0</v>
      </c>
      <c r="FS1221" t="n">
        <v>0</v>
      </c>
      <c r="FX1221" t="n">
        <v>103</v>
      </c>
      <c r="FY1221" t="n">
        <v>52</v>
      </c>
      <c r="GA1221" t="inlineStr"/>
      <c r="GD1221" t="n">
        <v>1</v>
      </c>
      <c r="GF1221" t="n">
        <v>-66904957</v>
      </c>
      <c r="GG1221" t="n">
        <v>2</v>
      </c>
      <c r="GH1221" t="n">
        <v>1</v>
      </c>
      <c r="GI1221" t="n">
        <v>2</v>
      </c>
      <c r="GJ1221" t="n">
        <v>0</v>
      </c>
      <c r="GK1221" t="n">
        <v>0</v>
      </c>
      <c r="GL1221">
        <f>ROUND(IF(AND(BH1221=3,BI1221=3,FS1221&lt;&gt;0),P1221,0),0)</f>
        <v/>
      </c>
      <c r="GM1221">
        <f>ROUND(O1221+X1221+Y1221,0)+GX1221</f>
        <v/>
      </c>
      <c r="GN1221">
        <f>IF(OR(BI1221=0,BI1221=1),GM1221-GX1221,0)</f>
        <v/>
      </c>
      <c r="GO1221">
        <f>IF(BI1221=2,GM1221-GX1221,0)</f>
        <v/>
      </c>
      <c r="GP1221">
        <f>IF(BI1221=4,GM1221-GX1221,0)</f>
        <v/>
      </c>
      <c r="GR1221" t="n">
        <v>0</v>
      </c>
      <c r="GS1221" t="n">
        <v>3</v>
      </c>
      <c r="GT1221" t="n">
        <v>0</v>
      </c>
      <c r="GU1221" t="inlineStr"/>
      <c r="GV1221">
        <f>ROUND((GT1221),2)</f>
        <v/>
      </c>
      <c r="GW1221" t="n">
        <v>1</v>
      </c>
      <c r="GX1221">
        <f>ROUND(HC1221*I1221,0)</f>
        <v/>
      </c>
      <c r="HA1221" t="n">
        <v>0</v>
      </c>
      <c r="HB1221" t="n">
        <v>0</v>
      </c>
      <c r="HC1221">
        <f>GV1221*GW1221</f>
        <v/>
      </c>
      <c r="HE1221" t="inlineStr"/>
      <c r="HF1221" t="inlineStr"/>
      <c r="HM1221" t="inlineStr"/>
      <c r="HN1221" t="inlineStr">
        <is>
          <t>Пр/812-099.2-1</t>
        </is>
      </c>
      <c r="HO1221" t="inlineStr">
        <is>
          <t>Пр/774-099.2</t>
        </is>
      </c>
      <c r="HP1221" t="inlineStr">
        <is>
          <t>Внутренние санитарнотехнические работы: смена труб, санприборов, запорной арматуры и другое</t>
        </is>
      </c>
      <c r="HQ1221" t="inlineStr">
        <is>
          <t>Внутренние санитарнотехнические работы: смена труб, санприборов, запорной арматуры и другое</t>
        </is>
      </c>
      <c r="HS1221" t="n">
        <v>0</v>
      </c>
      <c r="IK1221" t="n">
        <v>0</v>
      </c>
    </row>
    <row r="1222">
      <c r="A1222" t="n">
        <v>18</v>
      </c>
      <c r="B1222" t="n">
        <v>0</v>
      </c>
      <c r="C1222" t="n">
        <v>494</v>
      </c>
      <c r="E1222" t="inlineStr">
        <is>
          <t>1,1</t>
        </is>
      </c>
      <c r="F1222" t="inlineStr">
        <is>
          <t>Цена поставщика</t>
        </is>
      </c>
      <c r="G1222" t="inlineStr">
        <is>
          <t>Прочистка КРОТ</t>
        </is>
      </c>
      <c r="H1222" t="inlineStr">
        <is>
          <t>л</t>
        </is>
      </c>
      <c r="I1222">
        <f>I1221*J1222</f>
        <v/>
      </c>
      <c r="J1222" t="n">
        <v>22.72727272727273</v>
      </c>
      <c r="K1222" t="n">
        <v>22.7272727</v>
      </c>
      <c r="O1222">
        <f>ROUND(CP1222,0)</f>
        <v/>
      </c>
      <c r="P1222">
        <f>ROUND(CQ1222*I1222,0)</f>
        <v/>
      </c>
      <c r="Q1222">
        <f>(ROUND((ROUND(((ET1222)*I1222),0)*BB1222),0)+ROUND((ROUND(((AE1222-(EU1222))*I1222),0)*BS1222),0))</f>
        <v/>
      </c>
      <c r="R1222">
        <f>(ROUND((ROUND(((EU1222)*I1222),0)*BS1222),0)+ROUND((ROUND(((AE1222-(EU1222))*I1222),0)*BS1222),0))</f>
        <v/>
      </c>
      <c r="S1222">
        <f>ROUND(CT1222*I1222,0)</f>
        <v/>
      </c>
      <c r="T1222">
        <f>ROUND(CU1222*I1222,0)</f>
        <v/>
      </c>
      <c r="U1222">
        <f>ROUND(CV1222*I1222,7)</f>
        <v/>
      </c>
      <c r="V1222">
        <f>ROUND(CW1222*I1222,7)</f>
        <v/>
      </c>
      <c r="W1222">
        <f>ROUND(CX1222*I1222,0)</f>
        <v/>
      </c>
      <c r="X1222">
        <f>ROUND(CY1222,0)</f>
        <v/>
      </c>
      <c r="Y1222">
        <f>ROUND(CZ1222,0)</f>
        <v/>
      </c>
      <c r="AA1222" t="n">
        <v>78855224</v>
      </c>
      <c r="AB1222">
        <f>ROUND((AC1222+AD1222+AF1222),2)</f>
        <v/>
      </c>
      <c r="AC1222">
        <f>ROUND((ES1222),2)</f>
        <v/>
      </c>
      <c r="AD1222">
        <f>ROUND((((ET1222)-(EU1222))+AE1222),2)</f>
        <v/>
      </c>
      <c r="AE1222">
        <f>ROUND((EU1222),2)</f>
        <v/>
      </c>
      <c r="AF1222">
        <f>ROUND((EV1222),2)</f>
        <v/>
      </c>
      <c r="AG1222">
        <f>ROUND((AP1222),2)</f>
        <v/>
      </c>
      <c r="AH1222">
        <f>(EW1222)</f>
        <v/>
      </c>
      <c r="AI1222">
        <f>(EX1222)</f>
        <v/>
      </c>
      <c r="AJ1222">
        <f>(AS1222)</f>
        <v/>
      </c>
      <c r="AK1222" t="n">
        <v>384.43</v>
      </c>
      <c r="AL1222" t="n">
        <v>384.43</v>
      </c>
      <c r="AM1222" t="n">
        <v>0</v>
      </c>
      <c r="AN1222" t="n">
        <v>0</v>
      </c>
      <c r="AO1222" t="n">
        <v>0</v>
      </c>
      <c r="AP1222" t="n">
        <v>0</v>
      </c>
      <c r="AQ1222" t="n">
        <v>0</v>
      </c>
      <c r="AR1222" t="n">
        <v>0</v>
      </c>
      <c r="AS1222" t="n">
        <v>0</v>
      </c>
      <c r="AT1222" t="n">
        <v>103</v>
      </c>
      <c r="AU1222" t="n">
        <v>52</v>
      </c>
      <c r="AV1222" t="n">
        <v>1</v>
      </c>
      <c r="AW1222" t="n">
        <v>1</v>
      </c>
      <c r="AZ1222" t="n">
        <v>1</v>
      </c>
      <c r="BA1222" t="n">
        <v>1</v>
      </c>
      <c r="BB1222" t="n">
        <v>1</v>
      </c>
      <c r="BC1222" t="n">
        <v>1</v>
      </c>
      <c r="BD1222" t="inlineStr"/>
      <c r="BE1222" t="inlineStr"/>
      <c r="BF1222" t="inlineStr"/>
      <c r="BG1222" t="inlineStr"/>
      <c r="BH1222" t="n">
        <v>3</v>
      </c>
      <c r="BI1222" t="n">
        <v>1</v>
      </c>
      <c r="BJ1222" t="inlineStr"/>
      <c r="BM1222" t="n">
        <v>65007</v>
      </c>
      <c r="BN1222" t="n">
        <v>0</v>
      </c>
      <c r="BO1222" t="inlineStr"/>
      <c r="BP1222" t="n">
        <v>0</v>
      </c>
      <c r="BQ1222" t="n">
        <v>6</v>
      </c>
      <c r="BR1222" t="n">
        <v>0</v>
      </c>
      <c r="BS1222" t="n">
        <v>1</v>
      </c>
      <c r="BT1222" t="n">
        <v>1</v>
      </c>
      <c r="BU1222" t="n">
        <v>1</v>
      </c>
      <c r="BV1222" t="n">
        <v>1</v>
      </c>
      <c r="BW1222" t="n">
        <v>1</v>
      </c>
      <c r="BX1222" t="n">
        <v>1</v>
      </c>
      <c r="BY1222" t="inlineStr"/>
      <c r="BZ1222" t="n">
        <v>103</v>
      </c>
      <c r="CA1222" t="n">
        <v>52</v>
      </c>
      <c r="CB1222" t="inlineStr"/>
      <c r="CE1222" t="n">
        <v>12</v>
      </c>
      <c r="CF1222" t="n">
        <v>0</v>
      </c>
      <c r="CG1222" t="n">
        <v>0</v>
      </c>
      <c r="CM1222" t="n">
        <v>0</v>
      </c>
      <c r="CN1222" t="inlineStr"/>
      <c r="CO1222" t="n">
        <v>0</v>
      </c>
      <c r="CP1222">
        <f>(P1222+Q1222+S1222)</f>
        <v/>
      </c>
      <c r="CQ1222">
        <f>AC1222</f>
        <v/>
      </c>
      <c r="CR1222">
        <f>(ROUND((ROUND(((ET1222)*1),0)*BB1222),0)+ROUND((ROUND(((AE1222-(EU1222))*1),0)*BS1222),0))</f>
        <v/>
      </c>
      <c r="CS1222">
        <f>(ROUND((ROUND(((EU1222)*1),0)*BS1222),0)+ROUND((ROUND(((AE1222-(EU1222))*1),0)*BS1222),0))</f>
        <v/>
      </c>
      <c r="CT1222">
        <f>AF1222*BA1222</f>
        <v/>
      </c>
      <c r="CU1222">
        <f>AG1222</f>
        <v/>
      </c>
      <c r="CV1222">
        <f>AH1222</f>
        <v/>
      </c>
      <c r="CW1222">
        <f>AI1222</f>
        <v/>
      </c>
      <c r="CX1222">
        <f>AJ1222</f>
        <v/>
      </c>
      <c r="CY1222">
        <f>(((S1222+R1222)*AT1222)/100)</f>
        <v/>
      </c>
      <c r="CZ1222">
        <f>(((S1222+R1222)*AU1222)/100)</f>
        <v/>
      </c>
      <c r="DC1222" t="inlineStr"/>
      <c r="DD1222" t="inlineStr"/>
      <c r="DE1222" t="inlineStr"/>
      <c r="DF1222" t="inlineStr"/>
      <c r="DG1222" t="inlineStr"/>
      <c r="DH1222" t="inlineStr"/>
      <c r="DI1222" t="inlineStr"/>
      <c r="DJ1222" t="inlineStr"/>
      <c r="DK1222" t="inlineStr"/>
      <c r="DL1222" t="inlineStr"/>
      <c r="DM1222" t="inlineStr"/>
      <c r="DN1222" t="n">
        <v>0</v>
      </c>
      <c r="DO1222" t="n">
        <v>0</v>
      </c>
      <c r="DP1222" t="n">
        <v>1</v>
      </c>
      <c r="DQ1222" t="n">
        <v>1</v>
      </c>
      <c r="DU1222" t="n">
        <v>1002</v>
      </c>
      <c r="DV1222" t="inlineStr">
        <is>
          <t>л</t>
        </is>
      </c>
      <c r="DW1222" t="inlineStr">
        <is>
          <t>л</t>
        </is>
      </c>
      <c r="DX1222" t="n">
        <v>1</v>
      </c>
      <c r="DZ1222" t="inlineStr"/>
      <c r="EA1222" t="inlineStr"/>
      <c r="EB1222" t="inlineStr"/>
      <c r="EC1222" t="inlineStr"/>
      <c r="EE1222" t="n">
        <v>78726000</v>
      </c>
      <c r="EF1222" t="n">
        <v>6</v>
      </c>
      <c r="EG1222" t="inlineStr">
        <is>
          <t>Ремонтно-строительные работы</t>
        </is>
      </c>
      <c r="EH1222" t="n">
        <v>99</v>
      </c>
      <c r="EI1222" t="inlineStr">
        <is>
          <t>Внутренние санитарно-технические работы</t>
        </is>
      </c>
      <c r="EJ1222" t="n">
        <v>1</v>
      </c>
      <c r="EK1222" t="n">
        <v>65007</v>
      </c>
      <c r="EL1222" t="inlineStr">
        <is>
          <t>Внутренние санитарнотехнические работы: смена труб, санприборов, запорной арматуры и другое</t>
        </is>
      </c>
      <c r="EM1222" t="inlineStr">
        <is>
          <t>рФЕР-65</t>
        </is>
      </c>
      <c r="EO1222" t="inlineStr"/>
      <c r="EQ1222" t="n">
        <v>0</v>
      </c>
      <c r="ER1222" t="n">
        <v>384.43</v>
      </c>
      <c r="ES1222" t="n">
        <v>384.43</v>
      </c>
      <c r="ET1222" t="n">
        <v>0</v>
      </c>
      <c r="EU1222" t="n">
        <v>0</v>
      </c>
      <c r="EV1222" t="n">
        <v>0</v>
      </c>
      <c r="EW1222" t="n">
        <v>0</v>
      </c>
      <c r="EX1222" t="n">
        <v>0</v>
      </c>
      <c r="EZ1222" t="n">
        <v>5</v>
      </c>
      <c r="FC1222" t="n">
        <v>1</v>
      </c>
      <c r="FD1222" t="n">
        <v>18</v>
      </c>
      <c r="FF1222" t="n">
        <v>469</v>
      </c>
      <c r="FQ1222" t="n">
        <v>0</v>
      </c>
      <c r="FR1222" t="n">
        <v>0</v>
      </c>
      <c r="FS1222" t="n">
        <v>0</v>
      </c>
      <c r="FX1222" t="n">
        <v>103</v>
      </c>
      <c r="FY1222" t="n">
        <v>52</v>
      </c>
      <c r="GA1222" t="inlineStr">
        <is>
          <t>[469 / 1,22]</t>
        </is>
      </c>
      <c r="GD1222" t="n">
        <v>1</v>
      </c>
      <c r="GF1222" t="n">
        <v>-1978592410</v>
      </c>
      <c r="GG1222" t="n">
        <v>2</v>
      </c>
      <c r="GH1222" t="n">
        <v>3</v>
      </c>
      <c r="GI1222" t="n">
        <v>-2</v>
      </c>
      <c r="GJ1222" t="n">
        <v>0</v>
      </c>
      <c r="GK1222" t="n">
        <v>0</v>
      </c>
      <c r="GL1222">
        <f>ROUND(IF(AND(BH1222=3,BI1222=3,FS1222&lt;&gt;0),P1222,0),0)</f>
        <v/>
      </c>
      <c r="GM1222">
        <f>ROUND(O1222+X1222+Y1222,0)+GX1222</f>
        <v/>
      </c>
      <c r="GN1222">
        <f>IF(OR(BI1222=0,BI1222=1),GM1222-GX1222,0)</f>
        <v/>
      </c>
      <c r="GO1222">
        <f>IF(BI1222=2,GM1222-GX1222,0)</f>
        <v/>
      </c>
      <c r="GP1222">
        <f>IF(BI1222=4,GM1222-GX1222,0)</f>
        <v/>
      </c>
      <c r="GR1222" t="n">
        <v>1</v>
      </c>
      <c r="GS1222" t="n">
        <v>1</v>
      </c>
      <c r="GT1222" t="n">
        <v>0</v>
      </c>
      <c r="GU1222" t="inlineStr"/>
      <c r="GV1222">
        <f>ROUND((GT1222),2)</f>
        <v/>
      </c>
      <c r="GW1222" t="n">
        <v>1</v>
      </c>
      <c r="GX1222">
        <f>ROUND(HC1222*I1222,0)</f>
        <v/>
      </c>
      <c r="HA1222" t="n">
        <v>0</v>
      </c>
      <c r="HB1222" t="n">
        <v>0</v>
      </c>
      <c r="HC1222">
        <f>GV1222*GW1222</f>
        <v/>
      </c>
      <c r="HE1222" t="inlineStr">
        <is>
          <t>0</t>
        </is>
      </c>
      <c r="HF1222" t="inlineStr">
        <is>
          <t>0</t>
        </is>
      </c>
      <c r="HG1222">
        <f>ROUND(AC1222*I1222,0)</f>
        <v/>
      </c>
      <c r="HM1222" t="inlineStr"/>
      <c r="HN1222" t="inlineStr">
        <is>
          <t>Пр/812-099.2-1</t>
        </is>
      </c>
      <c r="HO1222" t="inlineStr">
        <is>
          <t>Пр/774-099.2</t>
        </is>
      </c>
      <c r="HP1222" t="inlineStr">
        <is>
          <t>Внутренние санитарнотехнические работы: смена труб, санприборов, запорной арматуры и другое</t>
        </is>
      </c>
      <c r="HQ1222" t="inlineStr">
        <is>
          <t>Внутренние санитарнотехнические работы: смена труб, санприборов, запорной арматуры и другое</t>
        </is>
      </c>
      <c r="HS1222" t="n">
        <v>0</v>
      </c>
      <c r="IK1222" t="n">
        <v>0</v>
      </c>
    </row>
    <row r="1223"/>
    <row r="1224">
      <c r="A1224" s="358" t="n">
        <v>51</v>
      </c>
      <c r="B1224" s="358">
        <f>B1217</f>
        <v/>
      </c>
      <c r="C1224" s="358">
        <f>A1217</f>
        <v/>
      </c>
      <c r="D1224" s="358">
        <f>ROW(A1217)</f>
        <v/>
      </c>
      <c r="E1224" s="358" t="n"/>
      <c r="F1224" s="358">
        <f>IF(F1217&lt;&gt;"",F1217,"")</f>
        <v/>
      </c>
      <c r="G1224" s="358">
        <f>IF(G1217&lt;&gt;"",G1217,"")</f>
        <v/>
      </c>
      <c r="H1224" s="358" t="n">
        <v>0</v>
      </c>
      <c r="I1224" s="358" t="n"/>
      <c r="J1224" s="358" t="n"/>
      <c r="K1224" s="358" t="n"/>
      <c r="L1224" s="358" t="n"/>
      <c r="M1224" s="358" t="n"/>
      <c r="N1224" s="358" t="n"/>
      <c r="O1224" s="358" t="n">
        <v>0</v>
      </c>
      <c r="P1224" s="358" t="n">
        <v>0</v>
      </c>
      <c r="Q1224" s="358" t="n">
        <v>0</v>
      </c>
      <c r="R1224" s="358" t="n">
        <v>0</v>
      </c>
      <c r="S1224" s="358" t="n">
        <v>0</v>
      </c>
      <c r="T1224" s="358" t="n">
        <v>0</v>
      </c>
      <c r="U1224" s="358" t="n">
        <v>0</v>
      </c>
      <c r="V1224" s="358" t="n">
        <v>0</v>
      </c>
      <c r="W1224" s="358" t="n">
        <v>0</v>
      </c>
      <c r="X1224" s="358" t="n">
        <v>0</v>
      </c>
      <c r="Y1224" s="358" t="n">
        <v>0</v>
      </c>
      <c r="Z1224" s="358" t="n"/>
      <c r="AA1224" s="358" t="n"/>
      <c r="AB1224" s="358" t="n"/>
      <c r="AC1224" s="358" t="n"/>
      <c r="AD1224" s="358" t="n"/>
      <c r="AE1224" s="358" t="n"/>
      <c r="AF1224" s="358" t="n"/>
      <c r="AG1224" s="358" t="n"/>
      <c r="AH1224" s="358" t="n"/>
      <c r="AI1224" s="358" t="n"/>
      <c r="AJ1224" s="358" t="n"/>
      <c r="AK1224" s="358" t="n"/>
      <c r="AL1224" s="358" t="n"/>
      <c r="AM1224" s="358" t="n"/>
      <c r="AN1224" s="358" t="n"/>
      <c r="AO1224" s="358">
        <f>ROUND(BX1224,0)</f>
        <v/>
      </c>
      <c r="AP1224" s="358">
        <f>ROUND(BY1224,0)</f>
        <v/>
      </c>
      <c r="AQ1224" s="358">
        <f>ROUND(BZ1224,0)</f>
        <v/>
      </c>
      <c r="AR1224" s="358">
        <f>ROUND(CA1224,0)</f>
        <v/>
      </c>
      <c r="AS1224" s="358">
        <f>ROUND(CB1224,0)</f>
        <v/>
      </c>
      <c r="AT1224" s="358">
        <f>ROUND(CC1224,0)</f>
        <v/>
      </c>
      <c r="AU1224" s="358">
        <f>ROUND(CD1224,0)</f>
        <v/>
      </c>
      <c r="AV1224" s="358">
        <f>ROUND(CE1224,0)</f>
        <v/>
      </c>
      <c r="AW1224" s="358">
        <f>ROUND(CF1224,0)</f>
        <v/>
      </c>
      <c r="AX1224" s="358">
        <f>ROUND(CG1224,0)</f>
        <v/>
      </c>
      <c r="AY1224" s="358">
        <f>ROUND(CH1224,0)</f>
        <v/>
      </c>
      <c r="AZ1224" s="358">
        <f>ROUND(CI1224,0)</f>
        <v/>
      </c>
      <c r="BA1224" s="358">
        <f>ROUND(CJ1224,0)</f>
        <v/>
      </c>
      <c r="BB1224" s="358">
        <f>ROUND(CK1224,0)</f>
        <v/>
      </c>
      <c r="BC1224" s="358">
        <f>ROUND(CL1224,0)</f>
        <v/>
      </c>
      <c r="BD1224" s="358">
        <f>ROUND(CM1224,0)</f>
        <v/>
      </c>
      <c r="BE1224" s="358" t="n"/>
      <c r="BF1224" s="358" t="n"/>
      <c r="BG1224" s="358" t="n"/>
      <c r="BH1224" s="358" t="n"/>
      <c r="BI1224" s="358" t="n"/>
      <c r="BJ1224" s="358" t="n"/>
      <c r="BK1224" s="358" t="n"/>
      <c r="BL1224" s="358" t="n"/>
      <c r="BM1224" s="358" t="n"/>
      <c r="BN1224" s="358" t="n"/>
      <c r="BO1224" s="358" t="n"/>
      <c r="BP1224" s="358" t="n"/>
      <c r="BQ1224" s="358" t="n"/>
      <c r="BR1224" s="358" t="n"/>
      <c r="BS1224" s="358" t="n"/>
      <c r="BT1224" s="358" t="n"/>
      <c r="BU1224" s="358" t="n"/>
      <c r="BV1224" s="358" t="n"/>
      <c r="BW1224" s="358" t="n"/>
      <c r="BX1224" s="358" t="n"/>
      <c r="BY1224" s="358" t="n"/>
      <c r="BZ1224" s="358" t="n"/>
      <c r="CA1224" s="358" t="n"/>
      <c r="CB1224" s="358" t="n"/>
      <c r="CC1224" s="358" t="n"/>
      <c r="CD1224" s="358" t="n"/>
      <c r="CE1224" s="358" t="n"/>
      <c r="CF1224" s="358" t="n"/>
      <c r="CG1224" s="358" t="n"/>
      <c r="CH1224" s="358" t="n"/>
      <c r="CI1224" s="358" t="n"/>
      <c r="CJ1224" s="358" t="n"/>
      <c r="CK1224" s="358" t="n"/>
      <c r="CL1224" s="358" t="n"/>
      <c r="CM1224" s="358" t="n"/>
      <c r="CN1224" s="358" t="n"/>
      <c r="CO1224" s="358" t="n"/>
      <c r="CP1224" s="358" t="n"/>
      <c r="CQ1224" s="358" t="n"/>
      <c r="CR1224" s="358" t="n"/>
      <c r="CS1224" s="358" t="n"/>
      <c r="CT1224" s="358" t="n"/>
      <c r="CU1224" s="358" t="n"/>
      <c r="CV1224" s="358" t="n"/>
      <c r="CW1224" s="358" t="n"/>
      <c r="CX1224" s="358" t="n"/>
      <c r="CY1224" s="358" t="n"/>
      <c r="CZ1224" s="358" t="n"/>
      <c r="DA1224" s="358" t="n"/>
      <c r="DB1224" s="358" t="n"/>
      <c r="DC1224" s="358" t="n"/>
      <c r="DD1224" s="358" t="n"/>
      <c r="DE1224" s="358" t="n"/>
      <c r="DF1224" s="358" t="n"/>
      <c r="DG1224" s="359" t="n"/>
      <c r="DH1224" s="359" t="n"/>
      <c r="DI1224" s="359" t="n"/>
      <c r="DJ1224" s="359" t="n"/>
      <c r="DK1224" s="359" t="n"/>
      <c r="DL1224" s="359" t="n"/>
      <c r="DM1224" s="359" t="n"/>
      <c r="DN1224" s="359" t="n"/>
      <c r="DO1224" s="359" t="n"/>
      <c r="DP1224" s="359" t="n"/>
      <c r="DQ1224" s="359" t="n"/>
      <c r="DR1224" s="359" t="n"/>
      <c r="DS1224" s="359" t="n"/>
      <c r="DT1224" s="359" t="n"/>
      <c r="DU1224" s="359" t="n"/>
      <c r="DV1224" s="359" t="n"/>
      <c r="DW1224" s="359" t="n"/>
      <c r="DX1224" s="359" t="n"/>
      <c r="DY1224" s="359" t="n"/>
      <c r="DZ1224" s="359" t="n"/>
      <c r="EA1224" s="359" t="n"/>
      <c r="EB1224" s="359" t="n"/>
      <c r="EC1224" s="359" t="n"/>
      <c r="ED1224" s="359" t="n"/>
      <c r="EE1224" s="359" t="n"/>
      <c r="EF1224" s="359" t="n"/>
      <c r="EG1224" s="359" t="n"/>
      <c r="EH1224" s="359" t="n"/>
      <c r="EI1224" s="359" t="n"/>
      <c r="EJ1224" s="359" t="n"/>
      <c r="EK1224" s="359" t="n"/>
      <c r="EL1224" s="359" t="n"/>
      <c r="EM1224" s="359" t="n"/>
      <c r="EN1224" s="359" t="n"/>
      <c r="EO1224" s="359" t="n"/>
      <c r="EP1224" s="359" t="n"/>
      <c r="EQ1224" s="359" t="n"/>
      <c r="ER1224" s="359" t="n"/>
      <c r="ES1224" s="359" t="n"/>
      <c r="ET1224" s="359" t="n"/>
      <c r="EU1224" s="359" t="n"/>
      <c r="EV1224" s="359" t="n"/>
      <c r="EW1224" s="359" t="n"/>
      <c r="EX1224" s="359" t="n"/>
      <c r="EY1224" s="359" t="n"/>
      <c r="EZ1224" s="359" t="n"/>
      <c r="FA1224" s="359" t="n"/>
      <c r="FB1224" s="359" t="n"/>
      <c r="FC1224" s="359" t="n"/>
      <c r="FD1224" s="359" t="n"/>
      <c r="FE1224" s="359" t="n"/>
      <c r="FF1224" s="359" t="n"/>
      <c r="FG1224" s="359" t="n"/>
      <c r="FH1224" s="359" t="n"/>
      <c r="FI1224" s="359" t="n"/>
      <c r="FJ1224" s="359" t="n"/>
      <c r="FK1224" s="359" t="n"/>
      <c r="FL1224" s="359" t="n"/>
      <c r="FM1224" s="359" t="n"/>
      <c r="FN1224" s="359" t="n"/>
      <c r="FO1224" s="359" t="n"/>
      <c r="FP1224" s="359" t="n"/>
      <c r="FQ1224" s="359" t="n"/>
      <c r="FR1224" s="359" t="n"/>
      <c r="FS1224" s="359" t="n"/>
      <c r="FT1224" s="359" t="n"/>
      <c r="FU1224" s="359" t="n"/>
      <c r="FV1224" s="359" t="n"/>
      <c r="FW1224" s="359" t="n"/>
      <c r="FX1224" s="359" t="n"/>
      <c r="FY1224" s="359" t="n"/>
      <c r="FZ1224" s="359" t="n"/>
      <c r="GA1224" s="359" t="n"/>
      <c r="GB1224" s="359" t="n"/>
      <c r="GC1224" s="359" t="n"/>
      <c r="GD1224" s="359" t="n"/>
      <c r="GE1224" s="359" t="n"/>
      <c r="GF1224" s="359" t="n"/>
      <c r="GG1224" s="359" t="n"/>
      <c r="GH1224" s="359" t="n"/>
      <c r="GI1224" s="359" t="n"/>
      <c r="GJ1224" s="359" t="n"/>
      <c r="GK1224" s="359" t="n"/>
      <c r="GL1224" s="359" t="n"/>
      <c r="GM1224" s="359" t="n"/>
      <c r="GN1224" s="359" t="n"/>
      <c r="GO1224" s="359" t="n"/>
      <c r="GP1224" s="359" t="n"/>
      <c r="GQ1224" s="359" t="n"/>
      <c r="GR1224" s="359" t="n"/>
      <c r="GS1224" s="359" t="n"/>
      <c r="GT1224" s="359" t="n"/>
      <c r="GU1224" s="359" t="n"/>
      <c r="GV1224" s="359" t="n"/>
      <c r="GW1224" s="359" t="n"/>
      <c r="GX1224" s="359" t="n">
        <v>0</v>
      </c>
    </row>
    <row r="1225"/>
    <row r="1226">
      <c r="A1226" s="360" t="n">
        <v>50</v>
      </c>
      <c r="B1226" s="360" t="n">
        <v>0</v>
      </c>
      <c r="C1226" s="360" t="n">
        <v>0</v>
      </c>
      <c r="D1226" s="360" t="n">
        <v>1</v>
      </c>
      <c r="E1226" s="360" t="n">
        <v>201</v>
      </c>
      <c r="F1226" s="360">
        <f>ROUND(Source!O1224,O1226)</f>
        <v/>
      </c>
      <c r="G1226" s="360" t="inlineStr">
        <is>
          <t>ПЗ</t>
        </is>
      </c>
      <c r="H1226" s="360" t="inlineStr">
        <is>
          <t>Прямые затраты</t>
        </is>
      </c>
      <c r="I1226" s="360" t="n"/>
      <c r="J1226" s="360" t="n"/>
      <c r="K1226" s="360" t="n">
        <v>201</v>
      </c>
      <c r="L1226" s="360" t="n">
        <v>1</v>
      </c>
      <c r="M1226" s="360" t="n">
        <v>3</v>
      </c>
      <c r="N1226" s="360" t="inlineStr"/>
      <c r="O1226" s="360" t="n">
        <v>0</v>
      </c>
      <c r="P1226" s="360" t="n"/>
      <c r="Q1226" s="360" t="n"/>
      <c r="R1226" s="360" t="n"/>
      <c r="S1226" s="360" t="n"/>
      <c r="T1226" s="360" t="n"/>
      <c r="U1226" s="360" t="n"/>
      <c r="V1226" s="360" t="n"/>
      <c r="W1226" s="360" t="n">
        <v>0</v>
      </c>
      <c r="X1226" s="360" t="n">
        <v>1</v>
      </c>
      <c r="Y1226" s="360" t="n">
        <v>0</v>
      </c>
      <c r="Z1226" s="360" t="n"/>
      <c r="AA1226" s="360" t="n"/>
      <c r="AB1226" s="360" t="n"/>
    </row>
    <row r="1227">
      <c r="A1227" s="360" t="n">
        <v>50</v>
      </c>
      <c r="B1227" s="360" t="n">
        <v>0</v>
      </c>
      <c r="C1227" s="360" t="n">
        <v>0</v>
      </c>
      <c r="D1227" s="360" t="n">
        <v>1</v>
      </c>
      <c r="E1227" s="360" t="n">
        <v>202</v>
      </c>
      <c r="F1227" s="360">
        <f>ROUND(Source!P1224,O1227)</f>
        <v/>
      </c>
      <c r="G1227" s="360" t="inlineStr">
        <is>
          <t>СтМатОб</t>
        </is>
      </c>
      <c r="H1227" s="360" t="inlineStr">
        <is>
          <t>Стоимость материальных ресурсов (всего)</t>
        </is>
      </c>
      <c r="I1227" s="360" t="n"/>
      <c r="J1227" s="360" t="n"/>
      <c r="K1227" s="360" t="n">
        <v>202</v>
      </c>
      <c r="L1227" s="360" t="n">
        <v>2</v>
      </c>
      <c r="M1227" s="360" t="n">
        <v>3</v>
      </c>
      <c r="N1227" s="360" t="inlineStr"/>
      <c r="O1227" s="360" t="n">
        <v>0</v>
      </c>
      <c r="P1227" s="360" t="n"/>
      <c r="Q1227" s="360" t="n"/>
      <c r="R1227" s="360" t="n"/>
      <c r="S1227" s="360" t="n"/>
      <c r="T1227" s="360" t="n"/>
      <c r="U1227" s="360" t="n"/>
      <c r="V1227" s="360" t="n"/>
      <c r="W1227" s="360" t="n">
        <v>0</v>
      </c>
      <c r="X1227" s="360" t="n">
        <v>1</v>
      </c>
      <c r="Y1227" s="360" t="n">
        <v>0</v>
      </c>
      <c r="Z1227" s="360" t="n"/>
      <c r="AA1227" s="360" t="n"/>
      <c r="AB1227" s="360" t="n"/>
    </row>
    <row r="1228">
      <c r="A1228" s="360" t="n">
        <v>50</v>
      </c>
      <c r="B1228" s="360" t="n">
        <v>0</v>
      </c>
      <c r="C1228" s="360" t="n">
        <v>0</v>
      </c>
      <c r="D1228" s="360" t="n">
        <v>1</v>
      </c>
      <c r="E1228" s="360" t="n">
        <v>222</v>
      </c>
      <c r="F1228" s="360">
        <f>ROUND(Source!AO1224,O1228)</f>
        <v/>
      </c>
      <c r="G1228" s="360" t="inlineStr">
        <is>
          <t>СтМатОбЗак</t>
        </is>
      </c>
      <c r="H1228" s="360" t="inlineStr">
        <is>
          <t>Стоимость материалов и оборудования заказчика</t>
        </is>
      </c>
      <c r="I1228" s="360" t="n"/>
      <c r="J1228" s="360" t="n"/>
      <c r="K1228" s="360" t="n">
        <v>222</v>
      </c>
      <c r="L1228" s="360" t="n">
        <v>3</v>
      </c>
      <c r="M1228" s="360" t="n">
        <v>3</v>
      </c>
      <c r="N1228" s="360" t="inlineStr"/>
      <c r="O1228" s="360" t="n">
        <v>0</v>
      </c>
      <c r="P1228" s="360" t="n"/>
      <c r="Q1228" s="360" t="n"/>
      <c r="R1228" s="360" t="n"/>
      <c r="S1228" s="360" t="n"/>
      <c r="T1228" s="360" t="n"/>
      <c r="U1228" s="360" t="n"/>
      <c r="V1228" s="360" t="n"/>
      <c r="W1228" s="360" t="n">
        <v>0</v>
      </c>
      <c r="X1228" s="360" t="n">
        <v>1</v>
      </c>
      <c r="Y1228" s="360" t="n">
        <v>0</v>
      </c>
      <c r="Z1228" s="360" t="n"/>
      <c r="AA1228" s="360" t="n"/>
      <c r="AB1228" s="360" t="n"/>
    </row>
    <row r="1229">
      <c r="A1229" s="360" t="n">
        <v>50</v>
      </c>
      <c r="B1229" s="360" t="n">
        <v>0</v>
      </c>
      <c r="C1229" s="360" t="n">
        <v>0</v>
      </c>
      <c r="D1229" s="360" t="n">
        <v>1</v>
      </c>
      <c r="E1229" s="360" t="n">
        <v>225</v>
      </c>
      <c r="F1229" s="360">
        <f>ROUND(Source!AV1224,O1229)</f>
        <v/>
      </c>
      <c r="G1229" s="360" t="inlineStr">
        <is>
          <t>СтМатОбПод</t>
        </is>
      </c>
      <c r="H1229" s="360" t="inlineStr">
        <is>
          <t>Стоимость материалов и оборудования подрядчика</t>
        </is>
      </c>
      <c r="I1229" s="360" t="n"/>
      <c r="J1229" s="360" t="n"/>
      <c r="K1229" s="360" t="n">
        <v>225</v>
      </c>
      <c r="L1229" s="360" t="n">
        <v>4</v>
      </c>
      <c r="M1229" s="360" t="n">
        <v>3</v>
      </c>
      <c r="N1229" s="360" t="inlineStr"/>
      <c r="O1229" s="360" t="n">
        <v>0</v>
      </c>
      <c r="P1229" s="360" t="n"/>
      <c r="Q1229" s="360" t="n"/>
      <c r="R1229" s="360" t="n"/>
      <c r="S1229" s="360" t="n"/>
      <c r="T1229" s="360" t="n"/>
      <c r="U1229" s="360" t="n"/>
      <c r="V1229" s="360" t="n"/>
      <c r="W1229" s="360" t="n">
        <v>0</v>
      </c>
      <c r="X1229" s="360" t="n">
        <v>1</v>
      </c>
      <c r="Y1229" s="360" t="n">
        <v>0</v>
      </c>
      <c r="Z1229" s="360" t="n"/>
      <c r="AA1229" s="360" t="n"/>
      <c r="AB1229" s="360" t="n"/>
    </row>
    <row r="1230">
      <c r="A1230" s="360" t="n">
        <v>50</v>
      </c>
      <c r="B1230" s="360" t="n">
        <v>0</v>
      </c>
      <c r="C1230" s="360" t="n">
        <v>0</v>
      </c>
      <c r="D1230" s="360" t="n">
        <v>1</v>
      </c>
      <c r="E1230" s="360" t="n">
        <v>226</v>
      </c>
      <c r="F1230" s="360">
        <f>ROUND(Source!AW1224,O1230)</f>
        <v/>
      </c>
      <c r="G1230" s="360" t="inlineStr">
        <is>
          <t>СтМат</t>
        </is>
      </c>
      <c r="H1230" s="360" t="inlineStr">
        <is>
          <t>Стоимость материалов (всего)</t>
        </is>
      </c>
      <c r="I1230" s="360" t="n"/>
      <c r="J1230" s="360" t="n"/>
      <c r="K1230" s="360" t="n">
        <v>226</v>
      </c>
      <c r="L1230" s="360" t="n">
        <v>5</v>
      </c>
      <c r="M1230" s="360" t="n">
        <v>3</v>
      </c>
      <c r="N1230" s="360" t="inlineStr"/>
      <c r="O1230" s="360" t="n">
        <v>0</v>
      </c>
      <c r="P1230" s="360" t="n"/>
      <c r="Q1230" s="360" t="n"/>
      <c r="R1230" s="360" t="n"/>
      <c r="S1230" s="360" t="n"/>
      <c r="T1230" s="360" t="n"/>
      <c r="U1230" s="360" t="n"/>
      <c r="V1230" s="360" t="n"/>
      <c r="W1230" s="360" t="n">
        <v>0</v>
      </c>
      <c r="X1230" s="360" t="n">
        <v>1</v>
      </c>
      <c r="Y1230" s="360" t="n">
        <v>0</v>
      </c>
      <c r="Z1230" s="360" t="n"/>
      <c r="AA1230" s="360" t="n"/>
      <c r="AB1230" s="360" t="n"/>
    </row>
    <row r="1231">
      <c r="A1231" s="360" t="n">
        <v>50</v>
      </c>
      <c r="B1231" s="360" t="n">
        <v>0</v>
      </c>
      <c r="C1231" s="360" t="n">
        <v>0</v>
      </c>
      <c r="D1231" s="360" t="n">
        <v>1</v>
      </c>
      <c r="E1231" s="360" t="n">
        <v>227</v>
      </c>
      <c r="F1231" s="360">
        <f>ROUND(Source!AX1224,O1231)</f>
        <v/>
      </c>
      <c r="G1231" s="360" t="inlineStr">
        <is>
          <t>СтМатЗак</t>
        </is>
      </c>
      <c r="H1231" s="360" t="inlineStr">
        <is>
          <t>Стоимость материалов заказчика</t>
        </is>
      </c>
      <c r="I1231" s="360" t="n"/>
      <c r="J1231" s="360" t="n"/>
      <c r="K1231" s="360" t="n">
        <v>227</v>
      </c>
      <c r="L1231" s="360" t="n">
        <v>6</v>
      </c>
      <c r="M1231" s="360" t="n">
        <v>3</v>
      </c>
      <c r="N1231" s="360" t="inlineStr"/>
      <c r="O1231" s="360" t="n">
        <v>0</v>
      </c>
      <c r="P1231" s="360" t="n"/>
      <c r="Q1231" s="360" t="n"/>
      <c r="R1231" s="360" t="n"/>
      <c r="S1231" s="360" t="n"/>
      <c r="T1231" s="360" t="n"/>
      <c r="U1231" s="360" t="n"/>
      <c r="V1231" s="360" t="n"/>
      <c r="W1231" s="360" t="n">
        <v>0</v>
      </c>
      <c r="X1231" s="360" t="n">
        <v>1</v>
      </c>
      <c r="Y1231" s="360" t="n">
        <v>0</v>
      </c>
      <c r="Z1231" s="360" t="n"/>
      <c r="AA1231" s="360" t="n"/>
      <c r="AB1231" s="360" t="n"/>
    </row>
    <row r="1232">
      <c r="A1232" s="360" t="n">
        <v>50</v>
      </c>
      <c r="B1232" s="360" t="n">
        <v>0</v>
      </c>
      <c r="C1232" s="360" t="n">
        <v>0</v>
      </c>
      <c r="D1232" s="360" t="n">
        <v>1</v>
      </c>
      <c r="E1232" s="360" t="n">
        <v>228</v>
      </c>
      <c r="F1232" s="360">
        <f>ROUND(Source!AY1224,O1232)</f>
        <v/>
      </c>
      <c r="G1232" s="360" t="inlineStr">
        <is>
          <t>СтМатПод</t>
        </is>
      </c>
      <c r="H1232" s="360" t="inlineStr">
        <is>
          <t>Стоимость материалов подрядчика</t>
        </is>
      </c>
      <c r="I1232" s="360" t="n"/>
      <c r="J1232" s="360" t="n"/>
      <c r="K1232" s="360" t="n">
        <v>228</v>
      </c>
      <c r="L1232" s="360" t="n">
        <v>7</v>
      </c>
      <c r="M1232" s="360" t="n">
        <v>3</v>
      </c>
      <c r="N1232" s="360" t="inlineStr"/>
      <c r="O1232" s="360" t="n">
        <v>0</v>
      </c>
      <c r="P1232" s="360" t="n"/>
      <c r="Q1232" s="360" t="n"/>
      <c r="R1232" s="360" t="n"/>
      <c r="S1232" s="360" t="n"/>
      <c r="T1232" s="360" t="n"/>
      <c r="U1232" s="360" t="n"/>
      <c r="V1232" s="360" t="n"/>
      <c r="W1232" s="360" t="n">
        <v>0</v>
      </c>
      <c r="X1232" s="360" t="n">
        <v>1</v>
      </c>
      <c r="Y1232" s="360" t="n">
        <v>0</v>
      </c>
      <c r="Z1232" s="360" t="n"/>
      <c r="AA1232" s="360" t="n"/>
      <c r="AB1232" s="360" t="n"/>
    </row>
    <row r="1233">
      <c r="A1233" s="360" t="n">
        <v>50</v>
      </c>
      <c r="B1233" s="360" t="n">
        <v>0</v>
      </c>
      <c r="C1233" s="360" t="n">
        <v>0</v>
      </c>
      <c r="D1233" s="360" t="n">
        <v>1</v>
      </c>
      <c r="E1233" s="360" t="n">
        <v>216</v>
      </c>
      <c r="F1233" s="360">
        <f>ROUND(Source!AP1224,O1233)</f>
        <v/>
      </c>
      <c r="G1233" s="360" t="inlineStr">
        <is>
          <t>Оборуд</t>
        </is>
      </c>
      <c r="H1233" s="360" t="inlineStr">
        <is>
          <t>Стоимость оборудования (всего)</t>
        </is>
      </c>
      <c r="I1233" s="360" t="n"/>
      <c r="J1233" s="360" t="n"/>
      <c r="K1233" s="360" t="n">
        <v>216</v>
      </c>
      <c r="L1233" s="360" t="n">
        <v>8</v>
      </c>
      <c r="M1233" s="360" t="n">
        <v>3</v>
      </c>
      <c r="N1233" s="360" t="inlineStr"/>
      <c r="O1233" s="360" t="n">
        <v>0</v>
      </c>
      <c r="P1233" s="360" t="n"/>
      <c r="Q1233" s="360" t="n"/>
      <c r="R1233" s="360" t="n"/>
      <c r="S1233" s="360" t="n"/>
      <c r="T1233" s="360" t="n"/>
      <c r="U1233" s="360" t="n"/>
      <c r="V1233" s="360" t="n"/>
      <c r="W1233" s="360" t="n">
        <v>0</v>
      </c>
      <c r="X1233" s="360" t="n">
        <v>1</v>
      </c>
      <c r="Y1233" s="360" t="n">
        <v>0</v>
      </c>
      <c r="Z1233" s="360" t="n"/>
      <c r="AA1233" s="360" t="n"/>
      <c r="AB1233" s="360" t="n"/>
    </row>
    <row r="1234">
      <c r="A1234" s="360" t="n">
        <v>50</v>
      </c>
      <c r="B1234" s="360" t="n">
        <v>0</v>
      </c>
      <c r="C1234" s="360" t="n">
        <v>0</v>
      </c>
      <c r="D1234" s="360" t="n">
        <v>1</v>
      </c>
      <c r="E1234" s="360" t="n">
        <v>223</v>
      </c>
      <c r="F1234" s="360">
        <f>ROUND(Source!AQ1224,O1234)</f>
        <v/>
      </c>
      <c r="G1234" s="360" t="inlineStr">
        <is>
          <t>ОборудЗак</t>
        </is>
      </c>
      <c r="H1234" s="360" t="inlineStr">
        <is>
          <t>Стоимость оборудования заказчика</t>
        </is>
      </c>
      <c r="I1234" s="360" t="n"/>
      <c r="J1234" s="360" t="n"/>
      <c r="K1234" s="360" t="n">
        <v>223</v>
      </c>
      <c r="L1234" s="360" t="n">
        <v>9</v>
      </c>
      <c r="M1234" s="360" t="n">
        <v>3</v>
      </c>
      <c r="N1234" s="360" t="inlineStr"/>
      <c r="O1234" s="360" t="n">
        <v>0</v>
      </c>
      <c r="P1234" s="360" t="n"/>
      <c r="Q1234" s="360" t="n"/>
      <c r="R1234" s="360" t="n"/>
      <c r="S1234" s="360" t="n"/>
      <c r="T1234" s="360" t="n"/>
      <c r="U1234" s="360" t="n"/>
      <c r="V1234" s="360" t="n"/>
      <c r="W1234" s="360" t="n">
        <v>0</v>
      </c>
      <c r="X1234" s="360" t="n">
        <v>1</v>
      </c>
      <c r="Y1234" s="360" t="n">
        <v>0</v>
      </c>
      <c r="Z1234" s="360" t="n"/>
      <c r="AA1234" s="360" t="n"/>
      <c r="AB1234" s="360" t="n"/>
    </row>
    <row r="1235">
      <c r="A1235" s="360" t="n">
        <v>50</v>
      </c>
      <c r="B1235" s="360" t="n">
        <v>0</v>
      </c>
      <c r="C1235" s="360" t="n">
        <v>0</v>
      </c>
      <c r="D1235" s="360" t="n">
        <v>1</v>
      </c>
      <c r="E1235" s="360" t="n">
        <v>229</v>
      </c>
      <c r="F1235" s="360">
        <f>ROUND(Source!AZ1224,O1235)</f>
        <v/>
      </c>
      <c r="G1235" s="360" t="inlineStr">
        <is>
          <t>ОборудПод</t>
        </is>
      </c>
      <c r="H1235" s="360" t="inlineStr">
        <is>
          <t>Стоимость оборудования подрядчика</t>
        </is>
      </c>
      <c r="I1235" s="360" t="n"/>
      <c r="J1235" s="360" t="n"/>
      <c r="K1235" s="360" t="n">
        <v>229</v>
      </c>
      <c r="L1235" s="360" t="n">
        <v>10</v>
      </c>
      <c r="M1235" s="360" t="n">
        <v>3</v>
      </c>
      <c r="N1235" s="360" t="inlineStr"/>
      <c r="O1235" s="360" t="n">
        <v>0</v>
      </c>
      <c r="P1235" s="360" t="n"/>
      <c r="Q1235" s="360" t="n"/>
      <c r="R1235" s="360" t="n"/>
      <c r="S1235" s="360" t="n"/>
      <c r="T1235" s="360" t="n"/>
      <c r="U1235" s="360" t="n"/>
      <c r="V1235" s="360" t="n"/>
      <c r="W1235" s="360" t="n">
        <v>0</v>
      </c>
      <c r="X1235" s="360" t="n">
        <v>1</v>
      </c>
      <c r="Y1235" s="360" t="n">
        <v>0</v>
      </c>
      <c r="Z1235" s="360" t="n"/>
      <c r="AA1235" s="360" t="n"/>
      <c r="AB1235" s="360" t="n"/>
    </row>
    <row r="1236">
      <c r="A1236" s="360" t="n">
        <v>50</v>
      </c>
      <c r="B1236" s="360" t="n">
        <v>0</v>
      </c>
      <c r="C1236" s="360" t="n">
        <v>0</v>
      </c>
      <c r="D1236" s="360" t="n">
        <v>1</v>
      </c>
      <c r="E1236" s="360" t="n">
        <v>203</v>
      </c>
      <c r="F1236" s="360">
        <f>ROUND(Source!Q1224,O1236)</f>
        <v/>
      </c>
      <c r="G1236" s="360" t="inlineStr">
        <is>
          <t>ЭММ</t>
        </is>
      </c>
      <c r="H1236" s="360" t="inlineStr">
        <is>
          <t>Эксплуатация машин</t>
        </is>
      </c>
      <c r="I1236" s="360" t="n"/>
      <c r="J1236" s="360" t="n"/>
      <c r="K1236" s="360" t="n">
        <v>203</v>
      </c>
      <c r="L1236" s="360" t="n">
        <v>11</v>
      </c>
      <c r="M1236" s="360" t="n">
        <v>3</v>
      </c>
      <c r="N1236" s="360" t="inlineStr"/>
      <c r="O1236" s="360" t="n">
        <v>0</v>
      </c>
      <c r="P1236" s="360" t="n"/>
      <c r="Q1236" s="360" t="n"/>
      <c r="R1236" s="360" t="n"/>
      <c r="S1236" s="360" t="n"/>
      <c r="T1236" s="360" t="n"/>
      <c r="U1236" s="360" t="n"/>
      <c r="V1236" s="360" t="n"/>
      <c r="W1236" s="360" t="n">
        <v>0</v>
      </c>
      <c r="X1236" s="360" t="n">
        <v>1</v>
      </c>
      <c r="Y1236" s="360" t="n">
        <v>0</v>
      </c>
      <c r="Z1236" s="360" t="n"/>
      <c r="AA1236" s="360" t="n"/>
      <c r="AB1236" s="360" t="n"/>
    </row>
    <row r="1237">
      <c r="A1237" s="360" t="n">
        <v>50</v>
      </c>
      <c r="B1237" s="360" t="n">
        <v>0</v>
      </c>
      <c r="C1237" s="360" t="n">
        <v>0</v>
      </c>
      <c r="D1237" s="360" t="n">
        <v>1</v>
      </c>
      <c r="E1237" s="360" t="n">
        <v>231</v>
      </c>
      <c r="F1237" s="360">
        <f>ROUND(Source!BB1224,O1237)</f>
        <v/>
      </c>
      <c r="G1237" s="360" t="inlineStr">
        <is>
          <t>ЭММсНРиСП</t>
        </is>
      </c>
      <c r="H1237" s="360" t="inlineStr">
        <is>
          <t>Эксплуатация машин по ТСН-2001.16</t>
        </is>
      </c>
      <c r="I1237" s="360" t="n"/>
      <c r="J1237" s="360" t="n"/>
      <c r="K1237" s="360" t="n">
        <v>231</v>
      </c>
      <c r="L1237" s="360" t="n">
        <v>12</v>
      </c>
      <c r="M1237" s="360" t="n">
        <v>3</v>
      </c>
      <c r="N1237" s="360" t="inlineStr"/>
      <c r="O1237" s="360" t="n">
        <v>0</v>
      </c>
      <c r="P1237" s="360" t="n"/>
      <c r="Q1237" s="360" t="n"/>
      <c r="R1237" s="360" t="n"/>
      <c r="S1237" s="360" t="n"/>
      <c r="T1237" s="360" t="n"/>
      <c r="U1237" s="360" t="n"/>
      <c r="V1237" s="360" t="n"/>
      <c r="W1237" s="360" t="n">
        <v>0</v>
      </c>
      <c r="X1237" s="360" t="n">
        <v>1</v>
      </c>
      <c r="Y1237" s="360" t="n">
        <v>0</v>
      </c>
      <c r="Z1237" s="360" t="n"/>
      <c r="AA1237" s="360" t="n"/>
      <c r="AB1237" s="360" t="n"/>
    </row>
    <row r="1238">
      <c r="A1238" s="360" t="n">
        <v>50</v>
      </c>
      <c r="B1238" s="360" t="n">
        <v>0</v>
      </c>
      <c r="C1238" s="360" t="n">
        <v>0</v>
      </c>
      <c r="D1238" s="360" t="n">
        <v>1</v>
      </c>
      <c r="E1238" s="360" t="n">
        <v>204</v>
      </c>
      <c r="F1238" s="360">
        <f>ROUND(Source!R1224,O1238)</f>
        <v/>
      </c>
      <c r="G1238" s="360" t="inlineStr">
        <is>
          <t>ЗПМ</t>
        </is>
      </c>
      <c r="H1238" s="360" t="inlineStr">
        <is>
          <t>ЗП машинистов</t>
        </is>
      </c>
      <c r="I1238" s="360" t="n"/>
      <c r="J1238" s="360" t="n"/>
      <c r="K1238" s="360" t="n">
        <v>204</v>
      </c>
      <c r="L1238" s="360" t="n">
        <v>13</v>
      </c>
      <c r="M1238" s="360" t="n">
        <v>3</v>
      </c>
      <c r="N1238" s="360" t="inlineStr"/>
      <c r="O1238" s="360" t="n">
        <v>0</v>
      </c>
      <c r="P1238" s="360" t="n"/>
      <c r="Q1238" s="360" t="n"/>
      <c r="R1238" s="360" t="n"/>
      <c r="S1238" s="360" t="n"/>
      <c r="T1238" s="360" t="n"/>
      <c r="U1238" s="360" t="n"/>
      <c r="V1238" s="360" t="n"/>
      <c r="W1238" s="360" t="n">
        <v>0</v>
      </c>
      <c r="X1238" s="360" t="n">
        <v>1</v>
      </c>
      <c r="Y1238" s="360" t="n">
        <v>0</v>
      </c>
      <c r="Z1238" s="360" t="n"/>
      <c r="AA1238" s="360" t="n"/>
      <c r="AB1238" s="360" t="n"/>
    </row>
    <row r="1239">
      <c r="A1239" s="360" t="n">
        <v>50</v>
      </c>
      <c r="B1239" s="360" t="n">
        <v>0</v>
      </c>
      <c r="C1239" s="360" t="n">
        <v>0</v>
      </c>
      <c r="D1239" s="360" t="n">
        <v>1</v>
      </c>
      <c r="E1239" s="360" t="n">
        <v>205</v>
      </c>
      <c r="F1239" s="360">
        <f>ROUND(Source!S1224,O1239)</f>
        <v/>
      </c>
      <c r="G1239" s="360" t="inlineStr">
        <is>
          <t>ОЗП</t>
        </is>
      </c>
      <c r="H1239" s="360" t="inlineStr">
        <is>
          <t>Основная ЗП рабочих</t>
        </is>
      </c>
      <c r="I1239" s="360" t="n"/>
      <c r="J1239" s="360" t="n"/>
      <c r="K1239" s="360" t="n">
        <v>205</v>
      </c>
      <c r="L1239" s="360" t="n">
        <v>14</v>
      </c>
      <c r="M1239" s="360" t="n">
        <v>3</v>
      </c>
      <c r="N1239" s="360" t="inlineStr"/>
      <c r="O1239" s="360" t="n">
        <v>0</v>
      </c>
      <c r="P1239" s="360" t="n"/>
      <c r="Q1239" s="360" t="n"/>
      <c r="R1239" s="360" t="n"/>
      <c r="S1239" s="360" t="n"/>
      <c r="T1239" s="360" t="n"/>
      <c r="U1239" s="360" t="n"/>
      <c r="V1239" s="360" t="n"/>
      <c r="W1239" s="360" t="n">
        <v>0</v>
      </c>
      <c r="X1239" s="360" t="n">
        <v>1</v>
      </c>
      <c r="Y1239" s="360" t="n">
        <v>0</v>
      </c>
      <c r="Z1239" s="360" t="n"/>
      <c r="AA1239" s="360" t="n"/>
      <c r="AB1239" s="360" t="n"/>
    </row>
    <row r="1240">
      <c r="A1240" s="360" t="n">
        <v>50</v>
      </c>
      <c r="B1240" s="360" t="n">
        <v>0</v>
      </c>
      <c r="C1240" s="360" t="n">
        <v>0</v>
      </c>
      <c r="D1240" s="360" t="n">
        <v>1</v>
      </c>
      <c r="E1240" s="360" t="n">
        <v>232</v>
      </c>
      <c r="F1240" s="360">
        <f>ROUND(Source!BC1224,O1240)</f>
        <v/>
      </c>
      <c r="G1240" s="360" t="inlineStr">
        <is>
          <t>ОЗПсНРиСП</t>
        </is>
      </c>
      <c r="H1240" s="360" t="inlineStr">
        <is>
          <t>Основная ЗП рабочих по ТСН-2001.16</t>
        </is>
      </c>
      <c r="I1240" s="360" t="n"/>
      <c r="J1240" s="360" t="n"/>
      <c r="K1240" s="360" t="n">
        <v>232</v>
      </c>
      <c r="L1240" s="360" t="n">
        <v>15</v>
      </c>
      <c r="M1240" s="360" t="n">
        <v>3</v>
      </c>
      <c r="N1240" s="360" t="inlineStr"/>
      <c r="O1240" s="360" t="n">
        <v>0</v>
      </c>
      <c r="P1240" s="360" t="n"/>
      <c r="Q1240" s="360" t="n"/>
      <c r="R1240" s="360" t="n"/>
      <c r="S1240" s="360" t="n"/>
      <c r="T1240" s="360" t="n"/>
      <c r="U1240" s="360" t="n"/>
      <c r="V1240" s="360" t="n"/>
      <c r="W1240" s="360" t="n">
        <v>0</v>
      </c>
      <c r="X1240" s="360" t="n">
        <v>1</v>
      </c>
      <c r="Y1240" s="360" t="n">
        <v>0</v>
      </c>
      <c r="Z1240" s="360" t="n"/>
      <c r="AA1240" s="360" t="n"/>
      <c r="AB1240" s="360" t="n"/>
    </row>
    <row r="1241">
      <c r="A1241" s="360" t="n">
        <v>50</v>
      </c>
      <c r="B1241" s="360" t="n">
        <v>0</v>
      </c>
      <c r="C1241" s="360" t="n">
        <v>0</v>
      </c>
      <c r="D1241" s="360" t="n">
        <v>1</v>
      </c>
      <c r="E1241" s="360" t="n">
        <v>214</v>
      </c>
      <c r="F1241" s="360">
        <f>ROUND(Source!AS1224,O1241)</f>
        <v/>
      </c>
      <c r="G1241" s="360" t="inlineStr">
        <is>
          <t>Строит</t>
        </is>
      </c>
      <c r="H1241" s="360" t="inlineStr">
        <is>
          <t>Строительные работы с НР и СП</t>
        </is>
      </c>
      <c r="I1241" s="360" t="n"/>
      <c r="J1241" s="360" t="n"/>
      <c r="K1241" s="360" t="n">
        <v>214</v>
      </c>
      <c r="L1241" s="360" t="n">
        <v>16</v>
      </c>
      <c r="M1241" s="360" t="n">
        <v>3</v>
      </c>
      <c r="N1241" s="360" t="inlineStr"/>
      <c r="O1241" s="360" t="n">
        <v>0</v>
      </c>
      <c r="P1241" s="360" t="n"/>
      <c r="Q1241" s="360" t="n"/>
      <c r="R1241" s="360" t="n"/>
      <c r="S1241" s="360" t="n"/>
      <c r="T1241" s="360" t="n"/>
      <c r="U1241" s="360" t="n"/>
      <c r="V1241" s="360" t="n"/>
      <c r="W1241" s="360" t="n">
        <v>0</v>
      </c>
      <c r="X1241" s="360" t="n">
        <v>1</v>
      </c>
      <c r="Y1241" s="360" t="n">
        <v>0</v>
      </c>
      <c r="Z1241" s="360" t="n"/>
      <c r="AA1241" s="360" t="n"/>
      <c r="AB1241" s="360" t="n"/>
    </row>
    <row r="1242">
      <c r="A1242" s="360" t="n">
        <v>50</v>
      </c>
      <c r="B1242" s="360" t="n">
        <v>0</v>
      </c>
      <c r="C1242" s="360" t="n">
        <v>0</v>
      </c>
      <c r="D1242" s="360" t="n">
        <v>1</v>
      </c>
      <c r="E1242" s="360" t="n">
        <v>215</v>
      </c>
      <c r="F1242" s="360">
        <f>ROUND(Source!AT1224,O1242)</f>
        <v/>
      </c>
      <c r="G1242" s="360" t="inlineStr">
        <is>
          <t>Монтаж</t>
        </is>
      </c>
      <c r="H1242" s="360" t="inlineStr">
        <is>
          <t>Монтажные работы с НР и СП</t>
        </is>
      </c>
      <c r="I1242" s="360" t="n"/>
      <c r="J1242" s="360" t="n"/>
      <c r="K1242" s="360" t="n">
        <v>215</v>
      </c>
      <c r="L1242" s="360" t="n">
        <v>17</v>
      </c>
      <c r="M1242" s="360" t="n">
        <v>3</v>
      </c>
      <c r="N1242" s="360" t="inlineStr"/>
      <c r="O1242" s="360" t="n">
        <v>0</v>
      </c>
      <c r="P1242" s="360" t="n"/>
      <c r="Q1242" s="360" t="n"/>
      <c r="R1242" s="360" t="n"/>
      <c r="S1242" s="360" t="n"/>
      <c r="T1242" s="360" t="n"/>
      <c r="U1242" s="360" t="n"/>
      <c r="V1242" s="360" t="n"/>
      <c r="W1242" s="360" t="n">
        <v>0</v>
      </c>
      <c r="X1242" s="360" t="n">
        <v>1</v>
      </c>
      <c r="Y1242" s="360" t="n">
        <v>0</v>
      </c>
      <c r="Z1242" s="360" t="n"/>
      <c r="AA1242" s="360" t="n"/>
      <c r="AB1242" s="360" t="n"/>
    </row>
    <row r="1243">
      <c r="A1243" s="360" t="n">
        <v>50</v>
      </c>
      <c r="B1243" s="360" t="n">
        <v>0</v>
      </c>
      <c r="C1243" s="360" t="n">
        <v>0</v>
      </c>
      <c r="D1243" s="360" t="n">
        <v>1</v>
      </c>
      <c r="E1243" s="360" t="n">
        <v>217</v>
      </c>
      <c r="F1243" s="360">
        <f>ROUND(Source!AU1224,O1243)</f>
        <v/>
      </c>
      <c r="G1243" s="360" t="inlineStr">
        <is>
          <t>Прочие</t>
        </is>
      </c>
      <c r="H1243" s="360" t="inlineStr">
        <is>
          <t>Прочие работы с НР и СП</t>
        </is>
      </c>
      <c r="I1243" s="360" t="n"/>
      <c r="J1243" s="360" t="n"/>
      <c r="K1243" s="360" t="n">
        <v>217</v>
      </c>
      <c r="L1243" s="360" t="n">
        <v>18</v>
      </c>
      <c r="M1243" s="360" t="n">
        <v>3</v>
      </c>
      <c r="N1243" s="360" t="inlineStr"/>
      <c r="O1243" s="360" t="n">
        <v>0</v>
      </c>
      <c r="P1243" s="360" t="n"/>
      <c r="Q1243" s="360" t="n"/>
      <c r="R1243" s="360" t="n"/>
      <c r="S1243" s="360" t="n"/>
      <c r="T1243" s="360" t="n"/>
      <c r="U1243" s="360" t="n"/>
      <c r="V1243" s="360" t="n"/>
      <c r="W1243" s="360" t="n">
        <v>0</v>
      </c>
      <c r="X1243" s="360" t="n">
        <v>1</v>
      </c>
      <c r="Y1243" s="360" t="n">
        <v>0</v>
      </c>
      <c r="Z1243" s="360" t="n"/>
      <c r="AA1243" s="360" t="n"/>
      <c r="AB1243" s="360" t="n"/>
    </row>
    <row r="1244">
      <c r="A1244" s="360" t="n">
        <v>50</v>
      </c>
      <c r="B1244" s="360" t="n">
        <v>0</v>
      </c>
      <c r="C1244" s="360" t="n">
        <v>0</v>
      </c>
      <c r="D1244" s="360" t="n">
        <v>1</v>
      </c>
      <c r="E1244" s="360" t="n">
        <v>230</v>
      </c>
      <c r="F1244" s="360">
        <f>ROUND(Source!BA1224,O1244)</f>
        <v/>
      </c>
      <c r="G1244" s="360" t="inlineStr">
        <is>
          <t>ПрочиеЗатр</t>
        </is>
      </c>
      <c r="H1244" s="360" t="inlineStr">
        <is>
          <t>Прочие затраты по ТСН-2001.16</t>
        </is>
      </c>
      <c r="I1244" s="360" t="n"/>
      <c r="J1244" s="360" t="n"/>
      <c r="K1244" s="360" t="n">
        <v>230</v>
      </c>
      <c r="L1244" s="360" t="n">
        <v>19</v>
      </c>
      <c r="M1244" s="360" t="n">
        <v>3</v>
      </c>
      <c r="N1244" s="360" t="inlineStr"/>
      <c r="O1244" s="360" t="n">
        <v>0</v>
      </c>
      <c r="P1244" s="360" t="n"/>
      <c r="Q1244" s="360" t="n"/>
      <c r="R1244" s="360" t="n"/>
      <c r="S1244" s="360" t="n"/>
      <c r="T1244" s="360" t="n"/>
      <c r="U1244" s="360" t="n"/>
      <c r="V1244" s="360" t="n"/>
      <c r="W1244" s="360" t="n">
        <v>0</v>
      </c>
      <c r="X1244" s="360" t="n">
        <v>1</v>
      </c>
      <c r="Y1244" s="360" t="n">
        <v>0</v>
      </c>
      <c r="Z1244" s="360" t="n"/>
      <c r="AA1244" s="360" t="n"/>
      <c r="AB1244" s="360" t="n"/>
    </row>
    <row r="1245">
      <c r="A1245" s="360" t="n">
        <v>50</v>
      </c>
      <c r="B1245" s="360" t="n">
        <v>0</v>
      </c>
      <c r="C1245" s="360" t="n">
        <v>0</v>
      </c>
      <c r="D1245" s="360" t="n">
        <v>1</v>
      </c>
      <c r="E1245" s="360" t="n">
        <v>206</v>
      </c>
      <c r="F1245" s="360">
        <f>ROUND(Source!T1224,O1245)</f>
        <v/>
      </c>
      <c r="G1245" s="360" t="inlineStr">
        <is>
          <t>ВозврМат</t>
        </is>
      </c>
      <c r="H1245" s="360" t="inlineStr">
        <is>
          <t>Возврат материалов</t>
        </is>
      </c>
      <c r="I1245" s="360" t="n"/>
      <c r="J1245" s="360" t="n"/>
      <c r="K1245" s="360" t="n">
        <v>206</v>
      </c>
      <c r="L1245" s="360" t="n">
        <v>20</v>
      </c>
      <c r="M1245" s="360" t="n">
        <v>3</v>
      </c>
      <c r="N1245" s="360" t="inlineStr"/>
      <c r="O1245" s="360" t="n">
        <v>0</v>
      </c>
      <c r="P1245" s="360" t="n"/>
      <c r="Q1245" s="360" t="n"/>
      <c r="R1245" s="360" t="n"/>
      <c r="S1245" s="360" t="n"/>
      <c r="T1245" s="360" t="n"/>
      <c r="U1245" s="360" t="n"/>
      <c r="V1245" s="360" t="n"/>
      <c r="W1245" s="360" t="n">
        <v>0</v>
      </c>
      <c r="X1245" s="360" t="n">
        <v>1</v>
      </c>
      <c r="Y1245" s="360" t="n">
        <v>0</v>
      </c>
      <c r="Z1245" s="360" t="n"/>
      <c r="AA1245" s="360" t="n"/>
      <c r="AB1245" s="360" t="n"/>
    </row>
    <row r="1246">
      <c r="A1246" s="360" t="n">
        <v>50</v>
      </c>
      <c r="B1246" s="360" t="n">
        <v>0</v>
      </c>
      <c r="C1246" s="360" t="n">
        <v>0</v>
      </c>
      <c r="D1246" s="360" t="n">
        <v>1</v>
      </c>
      <c r="E1246" s="360" t="n">
        <v>207</v>
      </c>
      <c r="F1246" s="360">
        <f>ROUND(Source!U1224,O1246)</f>
        <v/>
      </c>
      <c r="G1246" s="360" t="inlineStr">
        <is>
          <t>ТрудСтр</t>
        </is>
      </c>
      <c r="H1246" s="360" t="inlineStr">
        <is>
          <t>Трудозатраты строителей</t>
        </is>
      </c>
      <c r="I1246" s="360" t="n"/>
      <c r="J1246" s="360" t="n"/>
      <c r="K1246" s="360" t="n">
        <v>207</v>
      </c>
      <c r="L1246" s="360" t="n">
        <v>21</v>
      </c>
      <c r="M1246" s="360" t="n">
        <v>3</v>
      </c>
      <c r="N1246" s="360" t="inlineStr"/>
      <c r="O1246" s="360" t="n">
        <v>7</v>
      </c>
      <c r="P1246" s="360" t="n"/>
      <c r="Q1246" s="360" t="n"/>
      <c r="R1246" s="360" t="n"/>
      <c r="S1246" s="360" t="n"/>
      <c r="T1246" s="360" t="n"/>
      <c r="U1246" s="360" t="n"/>
      <c r="V1246" s="360" t="n"/>
      <c r="W1246" s="360" t="n">
        <v>0</v>
      </c>
      <c r="X1246" s="360" t="n">
        <v>1</v>
      </c>
      <c r="Y1246" s="360" t="n">
        <v>0</v>
      </c>
      <c r="Z1246" s="360" t="n"/>
      <c r="AA1246" s="360" t="n"/>
      <c r="AB1246" s="360" t="n"/>
    </row>
    <row r="1247">
      <c r="A1247" s="360" t="n">
        <v>50</v>
      </c>
      <c r="B1247" s="360" t="n">
        <v>0</v>
      </c>
      <c r="C1247" s="360" t="n">
        <v>0</v>
      </c>
      <c r="D1247" s="360" t="n">
        <v>1</v>
      </c>
      <c r="E1247" s="360" t="n">
        <v>208</v>
      </c>
      <c r="F1247" s="360">
        <f>ROUND(Source!V1224,O1247)</f>
        <v/>
      </c>
      <c r="G1247" s="360" t="inlineStr">
        <is>
          <t>ТрудМаш</t>
        </is>
      </c>
      <c r="H1247" s="360" t="inlineStr">
        <is>
          <t>Трудозатраты машинистов</t>
        </is>
      </c>
      <c r="I1247" s="360" t="n"/>
      <c r="J1247" s="360" t="n"/>
      <c r="K1247" s="360" t="n">
        <v>208</v>
      </c>
      <c r="L1247" s="360" t="n">
        <v>22</v>
      </c>
      <c r="M1247" s="360" t="n">
        <v>3</v>
      </c>
      <c r="N1247" s="360" t="inlineStr"/>
      <c r="O1247" s="360" t="n">
        <v>7</v>
      </c>
      <c r="P1247" s="360" t="n"/>
      <c r="Q1247" s="360" t="n"/>
      <c r="R1247" s="360" t="n"/>
      <c r="S1247" s="360" t="n"/>
      <c r="T1247" s="360" t="n"/>
      <c r="U1247" s="360" t="n"/>
      <c r="V1247" s="360" t="n"/>
      <c r="W1247" s="360" t="n">
        <v>0</v>
      </c>
      <c r="X1247" s="360" t="n">
        <v>1</v>
      </c>
      <c r="Y1247" s="360" t="n">
        <v>0</v>
      </c>
      <c r="Z1247" s="360" t="n"/>
      <c r="AA1247" s="360" t="n"/>
      <c r="AB1247" s="360" t="n"/>
    </row>
    <row r="1248">
      <c r="A1248" s="360" t="n">
        <v>50</v>
      </c>
      <c r="B1248" s="360" t="n">
        <v>0</v>
      </c>
      <c r="C1248" s="360" t="n">
        <v>0</v>
      </c>
      <c r="D1248" s="360" t="n">
        <v>1</v>
      </c>
      <c r="E1248" s="360" t="n">
        <v>209</v>
      </c>
      <c r="F1248" s="360">
        <f>ROUND(Source!W1224,O1248)</f>
        <v/>
      </c>
      <c r="G1248" s="360" t="inlineStr">
        <is>
          <t>ТранспМат</t>
        </is>
      </c>
      <c r="H1248" s="360" t="inlineStr">
        <is>
          <t>Транспорт материалов</t>
        </is>
      </c>
      <c r="I1248" s="360" t="n"/>
      <c r="J1248" s="360" t="n"/>
      <c r="K1248" s="360" t="n">
        <v>209</v>
      </c>
      <c r="L1248" s="360" t="n">
        <v>23</v>
      </c>
      <c r="M1248" s="360" t="n">
        <v>3</v>
      </c>
      <c r="N1248" s="360" t="inlineStr"/>
      <c r="O1248" s="360" t="n">
        <v>0</v>
      </c>
      <c r="P1248" s="360" t="n"/>
      <c r="Q1248" s="360" t="n"/>
      <c r="R1248" s="360" t="n"/>
      <c r="S1248" s="360" t="n"/>
      <c r="T1248" s="360" t="n"/>
      <c r="U1248" s="360" t="n"/>
      <c r="V1248" s="360" t="n"/>
      <c r="W1248" s="360" t="n">
        <v>0</v>
      </c>
      <c r="X1248" s="360" t="n">
        <v>1</v>
      </c>
      <c r="Y1248" s="360" t="n">
        <v>0</v>
      </c>
      <c r="Z1248" s="360" t="n"/>
      <c r="AA1248" s="360" t="n"/>
      <c r="AB1248" s="360" t="n"/>
    </row>
    <row r="1249">
      <c r="A1249" s="360" t="n">
        <v>50</v>
      </c>
      <c r="B1249" s="360" t="n">
        <v>0</v>
      </c>
      <c r="C1249" s="360" t="n">
        <v>0</v>
      </c>
      <c r="D1249" s="360" t="n">
        <v>1</v>
      </c>
      <c r="E1249" s="360" t="n">
        <v>233</v>
      </c>
      <c r="F1249" s="360">
        <f>ROUND(Source!BD1224,O1249)</f>
        <v/>
      </c>
      <c r="G1249" s="360" t="inlineStr">
        <is>
          <t>Перевозка</t>
        </is>
      </c>
      <c r="H1249" s="360" t="inlineStr">
        <is>
          <t>Перевозка грузов</t>
        </is>
      </c>
      <c r="I1249" s="360" t="n"/>
      <c r="J1249" s="360" t="n"/>
      <c r="K1249" s="360" t="n">
        <v>233</v>
      </c>
      <c r="L1249" s="360" t="n">
        <v>24</v>
      </c>
      <c r="M1249" s="360" t="n">
        <v>3</v>
      </c>
      <c r="N1249" s="360" t="inlineStr"/>
      <c r="O1249" s="360" t="n">
        <v>0</v>
      </c>
      <c r="P1249" s="360" t="n"/>
      <c r="Q1249" s="360" t="n"/>
      <c r="R1249" s="360" t="n"/>
      <c r="S1249" s="360" t="n"/>
      <c r="T1249" s="360" t="n"/>
      <c r="U1249" s="360" t="n"/>
      <c r="V1249" s="360" t="n"/>
      <c r="W1249" s="360" t="n">
        <v>0</v>
      </c>
      <c r="X1249" s="360" t="n">
        <v>1</v>
      </c>
      <c r="Y1249" s="360" t="n">
        <v>0</v>
      </c>
      <c r="Z1249" s="360" t="n"/>
      <c r="AA1249" s="360" t="n"/>
      <c r="AB1249" s="360" t="n"/>
    </row>
    <row r="1250">
      <c r="A1250" s="360" t="n">
        <v>50</v>
      </c>
      <c r="B1250" s="360" t="n">
        <v>0</v>
      </c>
      <c r="C1250" s="360" t="n">
        <v>0</v>
      </c>
      <c r="D1250" s="360" t="n">
        <v>1</v>
      </c>
      <c r="E1250" s="360" t="n">
        <v>210</v>
      </c>
      <c r="F1250" s="360">
        <f>ROUND(Source!X1224,O1250)</f>
        <v/>
      </c>
      <c r="G1250" s="360" t="inlineStr">
        <is>
          <t>НР</t>
        </is>
      </c>
      <c r="H1250" s="360" t="inlineStr">
        <is>
          <t>Накладные расходы</t>
        </is>
      </c>
      <c r="I1250" s="360" t="n"/>
      <c r="J1250" s="360" t="n"/>
      <c r="K1250" s="360" t="n">
        <v>210</v>
      </c>
      <c r="L1250" s="360" t="n">
        <v>25</v>
      </c>
      <c r="M1250" s="360" t="n">
        <v>3</v>
      </c>
      <c r="N1250" s="360" t="inlineStr"/>
      <c r="O1250" s="360" t="n">
        <v>0</v>
      </c>
      <c r="P1250" s="360" t="n"/>
      <c r="Q1250" s="360" t="n"/>
      <c r="R1250" s="360" t="n"/>
      <c r="S1250" s="360" t="n"/>
      <c r="T1250" s="360" t="n"/>
      <c r="U1250" s="360" t="n"/>
      <c r="V1250" s="360" t="n"/>
      <c r="W1250" s="360" t="n">
        <v>0</v>
      </c>
      <c r="X1250" s="360" t="n">
        <v>1</v>
      </c>
      <c r="Y1250" s="360" t="n">
        <v>0</v>
      </c>
      <c r="Z1250" s="360" t="n"/>
      <c r="AA1250" s="360" t="n"/>
      <c r="AB1250" s="360" t="n"/>
    </row>
    <row r="1251">
      <c r="A1251" s="360" t="n">
        <v>50</v>
      </c>
      <c r="B1251" s="360" t="n">
        <v>0</v>
      </c>
      <c r="C1251" s="360" t="n">
        <v>0</v>
      </c>
      <c r="D1251" s="360" t="n">
        <v>1</v>
      </c>
      <c r="E1251" s="360" t="n">
        <v>211</v>
      </c>
      <c r="F1251" s="360">
        <f>ROUND(Source!Y1224,O1251)</f>
        <v/>
      </c>
      <c r="G1251" s="360" t="inlineStr">
        <is>
          <t>СмПриб</t>
        </is>
      </c>
      <c r="H1251" s="360" t="inlineStr">
        <is>
          <t>Сметная прибыль</t>
        </is>
      </c>
      <c r="I1251" s="360" t="n"/>
      <c r="J1251" s="360" t="n"/>
      <c r="K1251" s="360" t="n">
        <v>211</v>
      </c>
      <c r="L1251" s="360" t="n">
        <v>26</v>
      </c>
      <c r="M1251" s="360" t="n">
        <v>3</v>
      </c>
      <c r="N1251" s="360" t="inlineStr"/>
      <c r="O1251" s="360" t="n">
        <v>0</v>
      </c>
      <c r="P1251" s="360" t="n"/>
      <c r="Q1251" s="360" t="n"/>
      <c r="R1251" s="360" t="n"/>
      <c r="S1251" s="360" t="n"/>
      <c r="T1251" s="360" t="n"/>
      <c r="U1251" s="360" t="n"/>
      <c r="V1251" s="360" t="n"/>
      <c r="W1251" s="360" t="n">
        <v>0</v>
      </c>
      <c r="X1251" s="360" t="n">
        <v>1</v>
      </c>
      <c r="Y1251" s="360" t="n">
        <v>0</v>
      </c>
      <c r="Z1251" s="360" t="n"/>
      <c r="AA1251" s="360" t="n"/>
      <c r="AB1251" s="360" t="n"/>
    </row>
    <row r="1252">
      <c r="A1252" s="360" t="n">
        <v>50</v>
      </c>
      <c r="B1252" s="360" t="n">
        <v>0</v>
      </c>
      <c r="C1252" s="360" t="n">
        <v>0</v>
      </c>
      <c r="D1252" s="360" t="n">
        <v>1</v>
      </c>
      <c r="E1252" s="360" t="n">
        <v>224</v>
      </c>
      <c r="F1252" s="360">
        <f>ROUND(Source!AR1224,O1252)</f>
        <v/>
      </c>
      <c r="G1252" s="360" t="inlineStr">
        <is>
          <t>Всего</t>
        </is>
      </c>
      <c r="H1252" s="360" t="inlineStr">
        <is>
          <t>Всего с НР и СП</t>
        </is>
      </c>
      <c r="I1252" s="360" t="n"/>
      <c r="J1252" s="360" t="n"/>
      <c r="K1252" s="360" t="n">
        <v>224</v>
      </c>
      <c r="L1252" s="360" t="n">
        <v>27</v>
      </c>
      <c r="M1252" s="360" t="n">
        <v>3</v>
      </c>
      <c r="N1252" s="360" t="inlineStr"/>
      <c r="O1252" s="360" t="n">
        <v>0</v>
      </c>
      <c r="P1252" s="360" t="n"/>
      <c r="Q1252" s="360" t="n"/>
      <c r="R1252" s="360" t="n"/>
      <c r="S1252" s="360" t="n"/>
      <c r="T1252" s="360" t="n"/>
      <c r="U1252" s="360" t="n"/>
      <c r="V1252" s="360" t="n"/>
      <c r="W1252" s="360" t="n">
        <v>0</v>
      </c>
      <c r="X1252" s="360" t="n">
        <v>1</v>
      </c>
      <c r="Y1252" s="360" t="n">
        <v>0</v>
      </c>
      <c r="Z1252" s="360" t="n"/>
      <c r="AA1252" s="360" t="n"/>
      <c r="AB1252" s="360" t="n"/>
    </row>
    <row r="1253">
      <c r="A1253" s="360" t="n">
        <v>50</v>
      </c>
      <c r="B1253" s="360" t="n">
        <v>0</v>
      </c>
      <c r="C1253" s="360" t="n">
        <v>0</v>
      </c>
      <c r="D1253" s="360" t="n">
        <v>2</v>
      </c>
      <c r="E1253" s="360" t="n">
        <v>0</v>
      </c>
      <c r="F1253" s="360">
        <f>ROUND(F1252,O1253)</f>
        <v/>
      </c>
      <c r="G1253" s="360" t="inlineStr">
        <is>
          <t>и1</t>
        </is>
      </c>
      <c r="H1253" s="360" t="inlineStr">
        <is>
          <t>Итого</t>
        </is>
      </c>
      <c r="I1253" s="360" t="n"/>
      <c r="J1253" s="360" t="n"/>
      <c r="K1253" s="360" t="n">
        <v>212</v>
      </c>
      <c r="L1253" s="360" t="n">
        <v>28</v>
      </c>
      <c r="M1253" s="360" t="n">
        <v>0</v>
      </c>
      <c r="N1253" s="360" t="inlineStr"/>
      <c r="O1253" s="360" t="n">
        <v>0</v>
      </c>
      <c r="P1253" s="360" t="n"/>
      <c r="Q1253" s="360" t="n"/>
      <c r="R1253" s="360" t="n"/>
      <c r="S1253" s="360" t="n"/>
      <c r="T1253" s="360" t="n"/>
      <c r="U1253" s="360" t="n"/>
      <c r="V1253" s="360" t="n"/>
      <c r="W1253" s="360" t="n">
        <v>0</v>
      </c>
      <c r="X1253" s="360" t="n">
        <v>1</v>
      </c>
      <c r="Y1253" s="360" t="n">
        <v>0</v>
      </c>
      <c r="Z1253" s="360" t="n"/>
      <c r="AA1253" s="360" t="n"/>
      <c r="AB1253" s="360" t="n"/>
    </row>
    <row r="1254">
      <c r="A1254" s="360" t="n">
        <v>50</v>
      </c>
      <c r="B1254" s="360" t="n">
        <v>0</v>
      </c>
      <c r="C1254" s="360" t="n">
        <v>0</v>
      </c>
      <c r="D1254" s="360" t="n">
        <v>2</v>
      </c>
      <c r="E1254" s="360" t="n">
        <v>0</v>
      </c>
      <c r="F1254" s="360">
        <f>ROUND(F1253*0.22,O1254)</f>
        <v/>
      </c>
      <c r="G1254" s="360" t="inlineStr">
        <is>
          <t>и2</t>
        </is>
      </c>
      <c r="H1254" s="360" t="inlineStr">
        <is>
          <t>НДС 22%</t>
        </is>
      </c>
      <c r="I1254" s="360" t="n"/>
      <c r="J1254" s="360" t="n"/>
      <c r="K1254" s="360" t="n">
        <v>212</v>
      </c>
      <c r="L1254" s="360" t="n">
        <v>29</v>
      </c>
      <c r="M1254" s="360" t="n">
        <v>0</v>
      </c>
      <c r="N1254" s="360" t="inlineStr"/>
      <c r="O1254" s="360" t="n">
        <v>0</v>
      </c>
      <c r="P1254" s="360" t="n"/>
      <c r="Q1254" s="360" t="n"/>
      <c r="R1254" s="360" t="n"/>
      <c r="S1254" s="360" t="n"/>
      <c r="T1254" s="360" t="n"/>
      <c r="U1254" s="360" t="n"/>
      <c r="V1254" s="360" t="n"/>
      <c r="W1254" s="360" t="n">
        <v>0</v>
      </c>
      <c r="X1254" s="360" t="n">
        <v>1</v>
      </c>
      <c r="Y1254" s="360" t="n">
        <v>0</v>
      </c>
      <c r="Z1254" s="360" t="n"/>
      <c r="AA1254" s="360" t="n"/>
      <c r="AB1254" s="360" t="n"/>
    </row>
    <row r="1255">
      <c r="A1255" s="360" t="n">
        <v>50</v>
      </c>
      <c r="B1255" s="360" t="n">
        <v>0</v>
      </c>
      <c r="C1255" s="360" t="n">
        <v>0</v>
      </c>
      <c r="D1255" s="360" t="n">
        <v>2</v>
      </c>
      <c r="E1255" s="360" t="n">
        <v>213</v>
      </c>
      <c r="F1255" s="360">
        <f>ROUND(F1253+F1254,O1255)</f>
        <v/>
      </c>
      <c r="G1255" s="360" t="inlineStr">
        <is>
          <t>и3</t>
        </is>
      </c>
      <c r="H1255" s="360" t="inlineStr">
        <is>
          <t>Всего</t>
        </is>
      </c>
      <c r="I1255" s="360" t="n"/>
      <c r="J1255" s="360" t="n"/>
      <c r="K1255" s="360" t="n">
        <v>212</v>
      </c>
      <c r="L1255" s="360" t="n">
        <v>30</v>
      </c>
      <c r="M1255" s="360" t="n">
        <v>0</v>
      </c>
      <c r="N1255" s="360" t="inlineStr"/>
      <c r="O1255" s="360" t="n">
        <v>0</v>
      </c>
      <c r="P1255" s="360" t="n"/>
      <c r="Q1255" s="360" t="n"/>
      <c r="R1255" s="360" t="n"/>
      <c r="S1255" s="360" t="n"/>
      <c r="T1255" s="360" t="n"/>
      <c r="U1255" s="360" t="n"/>
      <c r="V1255" s="360" t="n"/>
      <c r="W1255" s="360" t="n">
        <v>0</v>
      </c>
      <c r="X1255" s="360" t="n">
        <v>1</v>
      </c>
      <c r="Y1255" s="360" t="n">
        <v>0</v>
      </c>
      <c r="Z1255" s="360" t="n"/>
      <c r="AA1255" s="360" t="n"/>
      <c r="AB1255" s="360" t="n"/>
    </row>
    <row r="1256"/>
    <row r="1257">
      <c r="A1257" s="356" t="n">
        <v>3</v>
      </c>
      <c r="B1257" s="356" t="n">
        <v>0</v>
      </c>
      <c r="C1257" s="356" t="n"/>
      <c r="D1257" s="356">
        <f>ROW(A1268)</f>
        <v/>
      </c>
      <c r="E1257" s="356" t="n"/>
      <c r="F1257" s="356" t="inlineStr">
        <is>
          <t>Новая локальная смета</t>
        </is>
      </c>
      <c r="G1257" s="356" t="inlineStr">
        <is>
          <t>Зубаева, д.9 , кв 2 и (подвал)</t>
        </is>
      </c>
      <c r="H1257" s="356" t="inlineStr"/>
      <c r="I1257" s="356" t="n">
        <v>0</v>
      </c>
      <c r="J1257" s="356" t="inlineStr"/>
      <c r="K1257" s="356" t="n">
        <v>-1</v>
      </c>
      <c r="L1257" s="356" t="inlineStr">
        <is>
          <t>Новая локальная смета</t>
        </is>
      </c>
      <c r="M1257" s="356" t="inlineStr"/>
      <c r="N1257" s="356" t="n"/>
      <c r="O1257" s="356" t="n"/>
      <c r="P1257" s="356" t="n"/>
      <c r="Q1257" s="356" t="n"/>
      <c r="R1257" s="356" t="n"/>
      <c r="S1257" s="356" t="n">
        <v>0</v>
      </c>
      <c r="T1257" s="356" t="n"/>
      <c r="U1257" s="356" t="inlineStr"/>
      <c r="V1257" s="356" t="n">
        <v>0</v>
      </c>
      <c r="W1257" s="356" t="n"/>
      <c r="X1257" s="356" t="n"/>
      <c r="Y1257" s="356" t="n"/>
      <c r="Z1257" s="356" t="n"/>
      <c r="AA1257" s="356" t="n"/>
      <c r="AB1257" s="356" t="inlineStr"/>
      <c r="AC1257" s="356" t="inlineStr"/>
      <c r="AD1257" s="356" t="inlineStr"/>
      <c r="AE1257" s="356" t="inlineStr"/>
      <c r="AF1257" s="356" t="inlineStr"/>
      <c r="AG1257" s="356" t="inlineStr"/>
      <c r="AH1257" s="356" t="n"/>
      <c r="AI1257" s="356" t="n"/>
      <c r="AJ1257" s="356" t="n"/>
      <c r="AK1257" s="356" t="n"/>
      <c r="AL1257" s="356" t="n"/>
      <c r="AM1257" s="356" t="n"/>
      <c r="AN1257" s="356" t="n"/>
      <c r="AO1257" s="356" t="n"/>
      <c r="AP1257" s="356" t="inlineStr"/>
      <c r="AQ1257" s="356" t="inlineStr"/>
      <c r="AR1257" s="356" t="inlineStr"/>
      <c r="AS1257" s="356" t="n"/>
      <c r="AT1257" s="356" t="n"/>
      <c r="AU1257" s="356" t="n"/>
      <c r="AV1257" s="356" t="n"/>
      <c r="AW1257" s="356" t="n"/>
      <c r="AX1257" s="356" t="n"/>
      <c r="AY1257" s="356" t="n"/>
      <c r="AZ1257" s="356" t="inlineStr"/>
      <c r="BA1257" s="356" t="n"/>
      <c r="BB1257" s="356" t="inlineStr"/>
      <c r="BC1257" s="356" t="inlineStr"/>
      <c r="BD1257" s="356" t="inlineStr"/>
      <c r="BE1257" s="356" t="inlineStr"/>
      <c r="BF1257" s="356" t="inlineStr"/>
      <c r="BG1257" s="356" t="inlineStr"/>
      <c r="BH1257" s="356" t="inlineStr"/>
      <c r="BI1257" s="356" t="inlineStr"/>
      <c r="BJ1257" s="356" t="inlineStr"/>
      <c r="BK1257" s="356" t="inlineStr"/>
      <c r="BL1257" s="356" t="inlineStr"/>
      <c r="BM1257" s="356" t="inlineStr"/>
      <c r="BN1257" s="356" t="inlineStr"/>
      <c r="BO1257" s="356" t="inlineStr"/>
      <c r="BP1257" s="356" t="inlineStr"/>
      <c r="BQ1257" s="356" t="n"/>
      <c r="BR1257" s="356" t="n"/>
      <c r="BS1257" s="356" t="n"/>
      <c r="BT1257" s="356" t="n"/>
      <c r="BU1257" s="356" t="n"/>
      <c r="BV1257" s="356" t="n"/>
      <c r="BW1257" s="356" t="n"/>
      <c r="BX1257" s="356" t="n">
        <v>0</v>
      </c>
      <c r="BY1257" s="356" t="n"/>
      <c r="BZ1257" s="356" t="n"/>
      <c r="CA1257" s="356" t="n"/>
      <c r="CB1257" s="356" t="n"/>
      <c r="CC1257" s="356" t="n"/>
      <c r="CD1257" s="356" t="n"/>
      <c r="CE1257" s="356" t="n"/>
      <c r="CF1257" s="356" t="n">
        <v>0</v>
      </c>
      <c r="CG1257" s="356" t="n">
        <v>0</v>
      </c>
      <c r="CH1257" s="356" t="n"/>
      <c r="CI1257" s="356" t="inlineStr"/>
      <c r="CJ1257" s="356" t="inlineStr"/>
      <c r="CK1257" t="inlineStr"/>
      <c r="CL1257" t="inlineStr"/>
      <c r="CM1257" t="inlineStr"/>
      <c r="CN1257" t="inlineStr"/>
      <c r="CO1257" t="inlineStr"/>
      <c r="CP1257" t="inlineStr"/>
      <c r="CQ1257" t="inlineStr"/>
    </row>
    <row r="1258"/>
    <row r="1259">
      <c r="A1259" s="358" t="n">
        <v>52</v>
      </c>
      <c r="B1259" s="358">
        <f>B1268</f>
        <v/>
      </c>
      <c r="C1259" s="358">
        <f>C1268</f>
        <v/>
      </c>
      <c r="D1259" s="358">
        <f>D1268</f>
        <v/>
      </c>
      <c r="E1259" s="358">
        <f>E1268</f>
        <v/>
      </c>
      <c r="F1259" s="358">
        <f>F1268</f>
        <v/>
      </c>
      <c r="G1259" s="358">
        <f>G1268</f>
        <v/>
      </c>
      <c r="H1259" s="358" t="n"/>
      <c r="I1259" s="358" t="n"/>
      <c r="J1259" s="358" t="n"/>
      <c r="K1259" s="358" t="n"/>
      <c r="L1259" s="358" t="n"/>
      <c r="M1259" s="358" t="n"/>
      <c r="N1259" s="358" t="n"/>
      <c r="O1259" s="358">
        <f>O1268</f>
        <v/>
      </c>
      <c r="P1259" s="358">
        <f>P1268</f>
        <v/>
      </c>
      <c r="Q1259" s="358">
        <f>Q1268</f>
        <v/>
      </c>
      <c r="R1259" s="358">
        <f>R1268</f>
        <v/>
      </c>
      <c r="S1259" s="358">
        <f>S1268</f>
        <v/>
      </c>
      <c r="T1259" s="358">
        <f>T1268</f>
        <v/>
      </c>
      <c r="U1259" s="358">
        <f>U1268</f>
        <v/>
      </c>
      <c r="V1259" s="358">
        <f>V1268</f>
        <v/>
      </c>
      <c r="W1259" s="358">
        <f>W1268</f>
        <v/>
      </c>
      <c r="X1259" s="358">
        <f>X1268</f>
        <v/>
      </c>
      <c r="Y1259" s="358">
        <f>Y1268</f>
        <v/>
      </c>
      <c r="Z1259" s="358">
        <f>Z1268</f>
        <v/>
      </c>
      <c r="AA1259" s="358">
        <f>AA1268</f>
        <v/>
      </c>
      <c r="AB1259" s="358">
        <f>AB1268</f>
        <v/>
      </c>
      <c r="AC1259" s="358">
        <f>AC1268</f>
        <v/>
      </c>
      <c r="AD1259" s="358">
        <f>AD1268</f>
        <v/>
      </c>
      <c r="AE1259" s="358">
        <f>AE1268</f>
        <v/>
      </c>
      <c r="AF1259" s="358">
        <f>AF1268</f>
        <v/>
      </c>
      <c r="AG1259" s="358">
        <f>AG1268</f>
        <v/>
      </c>
      <c r="AH1259" s="358">
        <f>AH1268</f>
        <v/>
      </c>
      <c r="AI1259" s="358">
        <f>AI1268</f>
        <v/>
      </c>
      <c r="AJ1259" s="358">
        <f>AJ1268</f>
        <v/>
      </c>
      <c r="AK1259" s="358">
        <f>AK1268</f>
        <v/>
      </c>
      <c r="AL1259" s="358">
        <f>AL1268</f>
        <v/>
      </c>
      <c r="AM1259" s="358">
        <f>AM1268</f>
        <v/>
      </c>
      <c r="AN1259" s="358">
        <f>AN1268</f>
        <v/>
      </c>
      <c r="AO1259" s="358">
        <f>AO1268</f>
        <v/>
      </c>
      <c r="AP1259" s="358">
        <f>AP1268</f>
        <v/>
      </c>
      <c r="AQ1259" s="358">
        <f>AQ1268</f>
        <v/>
      </c>
      <c r="AR1259" s="358">
        <f>AR1268</f>
        <v/>
      </c>
      <c r="AS1259" s="358">
        <f>AS1268</f>
        <v/>
      </c>
      <c r="AT1259" s="358">
        <f>AT1268</f>
        <v/>
      </c>
      <c r="AU1259" s="358">
        <f>AU1268</f>
        <v/>
      </c>
      <c r="AV1259" s="358">
        <f>AV1268</f>
        <v/>
      </c>
      <c r="AW1259" s="358">
        <f>AW1268</f>
        <v/>
      </c>
      <c r="AX1259" s="358">
        <f>AX1268</f>
        <v/>
      </c>
      <c r="AY1259" s="358">
        <f>AY1268</f>
        <v/>
      </c>
      <c r="AZ1259" s="358">
        <f>AZ1268</f>
        <v/>
      </c>
      <c r="BA1259" s="358">
        <f>BA1268</f>
        <v/>
      </c>
      <c r="BB1259" s="358">
        <f>BB1268</f>
        <v/>
      </c>
      <c r="BC1259" s="358">
        <f>BC1268</f>
        <v/>
      </c>
      <c r="BD1259" s="358">
        <f>BD1268</f>
        <v/>
      </c>
      <c r="BE1259" s="358">
        <f>BE1268</f>
        <v/>
      </c>
      <c r="BF1259" s="358">
        <f>BF1268</f>
        <v/>
      </c>
      <c r="BG1259" s="358">
        <f>BG1268</f>
        <v/>
      </c>
      <c r="BH1259" s="358">
        <f>BH1268</f>
        <v/>
      </c>
      <c r="BI1259" s="358">
        <f>BI1268</f>
        <v/>
      </c>
      <c r="BJ1259" s="358">
        <f>BJ1268</f>
        <v/>
      </c>
      <c r="BK1259" s="358">
        <f>BK1268</f>
        <v/>
      </c>
      <c r="BL1259" s="358">
        <f>BL1268</f>
        <v/>
      </c>
      <c r="BM1259" s="358">
        <f>BM1268</f>
        <v/>
      </c>
      <c r="BN1259" s="358">
        <f>BN1268</f>
        <v/>
      </c>
      <c r="BO1259" s="358">
        <f>BO1268</f>
        <v/>
      </c>
      <c r="BP1259" s="358">
        <f>BP1268</f>
        <v/>
      </c>
      <c r="BQ1259" s="358">
        <f>BQ1268</f>
        <v/>
      </c>
      <c r="BR1259" s="358">
        <f>BR1268</f>
        <v/>
      </c>
      <c r="BS1259" s="358">
        <f>BS1268</f>
        <v/>
      </c>
      <c r="BT1259" s="358">
        <f>BT1268</f>
        <v/>
      </c>
      <c r="BU1259" s="358">
        <f>BU1268</f>
        <v/>
      </c>
      <c r="BV1259" s="358">
        <f>BV1268</f>
        <v/>
      </c>
      <c r="BW1259" s="358">
        <f>BW1268</f>
        <v/>
      </c>
      <c r="BX1259" s="358">
        <f>BX1268</f>
        <v/>
      </c>
      <c r="BY1259" s="358">
        <f>BY1268</f>
        <v/>
      </c>
      <c r="BZ1259" s="358">
        <f>BZ1268</f>
        <v/>
      </c>
      <c r="CA1259" s="358">
        <f>CA1268</f>
        <v/>
      </c>
      <c r="CB1259" s="358">
        <f>CB1268</f>
        <v/>
      </c>
      <c r="CC1259" s="358">
        <f>CC1268</f>
        <v/>
      </c>
      <c r="CD1259" s="358">
        <f>CD1268</f>
        <v/>
      </c>
      <c r="CE1259" s="358">
        <f>CE1268</f>
        <v/>
      </c>
      <c r="CF1259" s="358">
        <f>CF1268</f>
        <v/>
      </c>
      <c r="CG1259" s="358">
        <f>CG1268</f>
        <v/>
      </c>
      <c r="CH1259" s="358">
        <f>CH1268</f>
        <v/>
      </c>
      <c r="CI1259" s="358">
        <f>CI1268</f>
        <v/>
      </c>
      <c r="CJ1259" s="358">
        <f>CJ1268</f>
        <v/>
      </c>
      <c r="CK1259" s="358">
        <f>CK1268</f>
        <v/>
      </c>
      <c r="CL1259" s="358">
        <f>CL1268</f>
        <v/>
      </c>
      <c r="CM1259" s="358">
        <f>CM1268</f>
        <v/>
      </c>
      <c r="CN1259" s="358">
        <f>CN1268</f>
        <v/>
      </c>
      <c r="CO1259" s="358">
        <f>CO1268</f>
        <v/>
      </c>
      <c r="CP1259" s="358">
        <f>CP1268</f>
        <v/>
      </c>
      <c r="CQ1259" s="358">
        <f>CQ1268</f>
        <v/>
      </c>
      <c r="CR1259" s="358">
        <f>CR1268</f>
        <v/>
      </c>
      <c r="CS1259" s="358">
        <f>CS1268</f>
        <v/>
      </c>
      <c r="CT1259" s="358">
        <f>CT1268</f>
        <v/>
      </c>
      <c r="CU1259" s="358">
        <f>CU1268</f>
        <v/>
      </c>
      <c r="CV1259" s="358">
        <f>CV1268</f>
        <v/>
      </c>
      <c r="CW1259" s="358">
        <f>CW1268</f>
        <v/>
      </c>
      <c r="CX1259" s="358">
        <f>CX1268</f>
        <v/>
      </c>
      <c r="CY1259" s="358">
        <f>CY1268</f>
        <v/>
      </c>
      <c r="CZ1259" s="358">
        <f>CZ1268</f>
        <v/>
      </c>
      <c r="DA1259" s="358">
        <f>DA1268</f>
        <v/>
      </c>
      <c r="DB1259" s="358">
        <f>DB1268</f>
        <v/>
      </c>
      <c r="DC1259" s="358">
        <f>DC1268</f>
        <v/>
      </c>
      <c r="DD1259" s="358">
        <f>DD1268</f>
        <v/>
      </c>
      <c r="DE1259" s="358">
        <f>DE1268</f>
        <v/>
      </c>
      <c r="DF1259" s="358">
        <f>DF1268</f>
        <v/>
      </c>
      <c r="DG1259" s="359">
        <f>DG1268</f>
        <v/>
      </c>
      <c r="DH1259" s="359">
        <f>DH1268</f>
        <v/>
      </c>
      <c r="DI1259" s="359">
        <f>DI1268</f>
        <v/>
      </c>
      <c r="DJ1259" s="359">
        <f>DJ1268</f>
        <v/>
      </c>
      <c r="DK1259" s="359">
        <f>DK1268</f>
        <v/>
      </c>
      <c r="DL1259" s="359">
        <f>DL1268</f>
        <v/>
      </c>
      <c r="DM1259" s="359">
        <f>DM1268</f>
        <v/>
      </c>
      <c r="DN1259" s="359">
        <f>DN1268</f>
        <v/>
      </c>
      <c r="DO1259" s="359">
        <f>DO1268</f>
        <v/>
      </c>
      <c r="DP1259" s="359">
        <f>DP1268</f>
        <v/>
      </c>
      <c r="DQ1259" s="359">
        <f>DQ1268</f>
        <v/>
      </c>
      <c r="DR1259" s="359">
        <f>DR1268</f>
        <v/>
      </c>
      <c r="DS1259" s="359">
        <f>DS1268</f>
        <v/>
      </c>
      <c r="DT1259" s="359">
        <f>DT1268</f>
        <v/>
      </c>
      <c r="DU1259" s="359">
        <f>DU1268</f>
        <v/>
      </c>
      <c r="DV1259" s="359">
        <f>DV1268</f>
        <v/>
      </c>
      <c r="DW1259" s="359">
        <f>DW1268</f>
        <v/>
      </c>
      <c r="DX1259" s="359">
        <f>DX1268</f>
        <v/>
      </c>
      <c r="DY1259" s="359">
        <f>DY1268</f>
        <v/>
      </c>
      <c r="DZ1259" s="359">
        <f>DZ1268</f>
        <v/>
      </c>
      <c r="EA1259" s="359">
        <f>EA1268</f>
        <v/>
      </c>
      <c r="EB1259" s="359">
        <f>EB1268</f>
        <v/>
      </c>
      <c r="EC1259" s="359">
        <f>EC1268</f>
        <v/>
      </c>
      <c r="ED1259" s="359">
        <f>ED1268</f>
        <v/>
      </c>
      <c r="EE1259" s="359">
        <f>EE1268</f>
        <v/>
      </c>
      <c r="EF1259" s="359">
        <f>EF1268</f>
        <v/>
      </c>
      <c r="EG1259" s="359">
        <f>EG1268</f>
        <v/>
      </c>
      <c r="EH1259" s="359">
        <f>EH1268</f>
        <v/>
      </c>
      <c r="EI1259" s="359">
        <f>EI1268</f>
        <v/>
      </c>
      <c r="EJ1259" s="359">
        <f>EJ1268</f>
        <v/>
      </c>
      <c r="EK1259" s="359">
        <f>EK1268</f>
        <v/>
      </c>
      <c r="EL1259" s="359">
        <f>EL1268</f>
        <v/>
      </c>
      <c r="EM1259" s="359">
        <f>EM1268</f>
        <v/>
      </c>
      <c r="EN1259" s="359">
        <f>EN1268</f>
        <v/>
      </c>
      <c r="EO1259" s="359">
        <f>EO1268</f>
        <v/>
      </c>
      <c r="EP1259" s="359">
        <f>EP1268</f>
        <v/>
      </c>
      <c r="EQ1259" s="359">
        <f>EQ1268</f>
        <v/>
      </c>
      <c r="ER1259" s="359">
        <f>ER1268</f>
        <v/>
      </c>
      <c r="ES1259" s="359">
        <f>ES1268</f>
        <v/>
      </c>
      <c r="ET1259" s="359">
        <f>ET1268</f>
        <v/>
      </c>
      <c r="EU1259" s="359">
        <f>EU1268</f>
        <v/>
      </c>
      <c r="EV1259" s="359">
        <f>EV1268</f>
        <v/>
      </c>
      <c r="EW1259" s="359">
        <f>EW1268</f>
        <v/>
      </c>
      <c r="EX1259" s="359">
        <f>EX1268</f>
        <v/>
      </c>
      <c r="EY1259" s="359">
        <f>EY1268</f>
        <v/>
      </c>
      <c r="EZ1259" s="359">
        <f>EZ1268</f>
        <v/>
      </c>
      <c r="FA1259" s="359">
        <f>FA1268</f>
        <v/>
      </c>
      <c r="FB1259" s="359">
        <f>FB1268</f>
        <v/>
      </c>
      <c r="FC1259" s="359">
        <f>FC1268</f>
        <v/>
      </c>
      <c r="FD1259" s="359">
        <f>FD1268</f>
        <v/>
      </c>
      <c r="FE1259" s="359">
        <f>FE1268</f>
        <v/>
      </c>
      <c r="FF1259" s="359">
        <f>FF1268</f>
        <v/>
      </c>
      <c r="FG1259" s="359">
        <f>FG1268</f>
        <v/>
      </c>
      <c r="FH1259" s="359">
        <f>FH1268</f>
        <v/>
      </c>
      <c r="FI1259" s="359">
        <f>FI1268</f>
        <v/>
      </c>
      <c r="FJ1259" s="359">
        <f>FJ1268</f>
        <v/>
      </c>
      <c r="FK1259" s="359">
        <f>FK1268</f>
        <v/>
      </c>
      <c r="FL1259" s="359">
        <f>FL1268</f>
        <v/>
      </c>
      <c r="FM1259" s="359">
        <f>FM1268</f>
        <v/>
      </c>
      <c r="FN1259" s="359">
        <f>FN1268</f>
        <v/>
      </c>
      <c r="FO1259" s="359">
        <f>FO1268</f>
        <v/>
      </c>
      <c r="FP1259" s="359">
        <f>FP1268</f>
        <v/>
      </c>
      <c r="FQ1259" s="359">
        <f>FQ1268</f>
        <v/>
      </c>
      <c r="FR1259" s="359">
        <f>FR1268</f>
        <v/>
      </c>
      <c r="FS1259" s="359">
        <f>FS1268</f>
        <v/>
      </c>
      <c r="FT1259" s="359">
        <f>FT1268</f>
        <v/>
      </c>
      <c r="FU1259" s="359">
        <f>FU1268</f>
        <v/>
      </c>
      <c r="FV1259" s="359">
        <f>FV1268</f>
        <v/>
      </c>
      <c r="FW1259" s="359">
        <f>FW1268</f>
        <v/>
      </c>
      <c r="FX1259" s="359">
        <f>FX1268</f>
        <v/>
      </c>
      <c r="FY1259" s="359">
        <f>FY1268</f>
        <v/>
      </c>
      <c r="FZ1259" s="359">
        <f>FZ1268</f>
        <v/>
      </c>
      <c r="GA1259" s="359">
        <f>GA1268</f>
        <v/>
      </c>
      <c r="GB1259" s="359">
        <f>GB1268</f>
        <v/>
      </c>
      <c r="GC1259" s="359">
        <f>GC1268</f>
        <v/>
      </c>
      <c r="GD1259" s="359">
        <f>GD1268</f>
        <v/>
      </c>
      <c r="GE1259" s="359">
        <f>GE1268</f>
        <v/>
      </c>
      <c r="GF1259" s="359">
        <f>GF1268</f>
        <v/>
      </c>
      <c r="GG1259" s="359">
        <f>GG1268</f>
        <v/>
      </c>
      <c r="GH1259" s="359">
        <f>GH1268</f>
        <v/>
      </c>
      <c r="GI1259" s="359">
        <f>GI1268</f>
        <v/>
      </c>
      <c r="GJ1259" s="359">
        <f>GJ1268</f>
        <v/>
      </c>
      <c r="GK1259" s="359">
        <f>GK1268</f>
        <v/>
      </c>
      <c r="GL1259" s="359">
        <f>GL1268</f>
        <v/>
      </c>
      <c r="GM1259" s="359">
        <f>GM1268</f>
        <v/>
      </c>
      <c r="GN1259" s="359">
        <f>GN1268</f>
        <v/>
      </c>
      <c r="GO1259" s="359">
        <f>GO1268</f>
        <v/>
      </c>
      <c r="GP1259" s="359">
        <f>GP1268</f>
        <v/>
      </c>
      <c r="GQ1259" s="359">
        <f>GQ1268</f>
        <v/>
      </c>
      <c r="GR1259" s="359">
        <f>GR1268</f>
        <v/>
      </c>
      <c r="GS1259" s="359">
        <f>GS1268</f>
        <v/>
      </c>
      <c r="GT1259" s="359">
        <f>GT1268</f>
        <v/>
      </c>
      <c r="GU1259" s="359">
        <f>GU1268</f>
        <v/>
      </c>
      <c r="GV1259" s="359">
        <f>GV1268</f>
        <v/>
      </c>
      <c r="GW1259" s="359">
        <f>GW1268</f>
        <v/>
      </c>
      <c r="GX1259" s="359">
        <f>GX1268</f>
        <v/>
      </c>
    </row>
    <row r="1260"/>
    <row r="1261">
      <c r="A1261" t="n">
        <v>17</v>
      </c>
      <c r="B1261" t="n">
        <v>0</v>
      </c>
      <c r="C1261">
        <f>ROW(SmtRes!A508)</f>
        <v/>
      </c>
      <c r="D1261">
        <f>ROW(EtalonRes!A495)</f>
        <v/>
      </c>
      <c r="E1261" t="inlineStr">
        <is>
          <t>1</t>
        </is>
      </c>
      <c r="F1261" t="inlineStr">
        <is>
          <t>65-15-4</t>
        </is>
      </c>
      <c r="G1261" t="inlineStr">
        <is>
          <t>Смена отдельных участков трубопроводов с заготовкой труб в построечных условиях диаметром до 110 мм</t>
        </is>
      </c>
      <c r="H1261" t="inlineStr">
        <is>
          <t>100 м трубопровода</t>
        </is>
      </c>
      <c r="I1261">
        <f>ROUND(ROUND(2/100,4),7)</f>
        <v/>
      </c>
      <c r="J1261" t="n">
        <v>0</v>
      </c>
      <c r="K1261">
        <f>ROUND(ROUND(2/100,4),7)</f>
        <v/>
      </c>
      <c r="O1261">
        <f>ROUND(CP1261,0)</f>
        <v/>
      </c>
      <c r="P1261">
        <f>ROUND(CQ1261*I1261,0)</f>
        <v/>
      </c>
      <c r="Q1261">
        <f>(ROUND((ROUND(((ET1261)*I1261),0)*BB1261),0)+ROUND((ROUND(((AE1261-(EU1261))*I1261),0)*BS1261),0))</f>
        <v/>
      </c>
      <c r="R1261">
        <f>(ROUND((ROUND(((EU1261)*I1261),0)*BS1261),0)+ROUND((ROUND(((AE1261-(EU1261))*I1261),0)*BS1261),0))</f>
        <v/>
      </c>
      <c r="S1261">
        <f>ROUND(CT1261*I1261,0)</f>
        <v/>
      </c>
      <c r="T1261">
        <f>ROUND(CU1261*I1261,0)</f>
        <v/>
      </c>
      <c r="U1261">
        <f>ROUND(CV1261*I1261,7)</f>
        <v/>
      </c>
      <c r="V1261">
        <f>ROUND(CW1261*I1261,7)</f>
        <v/>
      </c>
      <c r="W1261">
        <f>ROUND(CX1261*I1261,0)</f>
        <v/>
      </c>
      <c r="X1261">
        <f>ROUND(CY1261,0)</f>
        <v/>
      </c>
      <c r="Y1261">
        <f>ROUND(CZ1261,0)</f>
        <v/>
      </c>
      <c r="AA1261" t="n">
        <v>78855224</v>
      </c>
      <c r="AB1261">
        <f>ROUND((AC1261+AD1261+AF1261),2)</f>
        <v/>
      </c>
      <c r="AC1261">
        <f>ROUND((ES1261),2)</f>
        <v/>
      </c>
      <c r="AD1261">
        <f>ROUND((((ET1261)-(EU1261))+AE1261),2)</f>
        <v/>
      </c>
      <c r="AE1261">
        <f>ROUND((EU1261),2)</f>
        <v/>
      </c>
      <c r="AF1261">
        <f>ROUND((EV1261),2)</f>
        <v/>
      </c>
      <c r="AG1261">
        <f>ROUND((AP1261),2)</f>
        <v/>
      </c>
      <c r="AH1261">
        <f>(EW1261)</f>
        <v/>
      </c>
      <c r="AI1261">
        <f>(EX1261)</f>
        <v/>
      </c>
      <c r="AJ1261">
        <f>(AS1261)</f>
        <v/>
      </c>
      <c r="AK1261" t="n">
        <v>8949.139999999999</v>
      </c>
      <c r="AL1261" t="n">
        <v>7520.34</v>
      </c>
      <c r="AM1261" t="n">
        <v>277</v>
      </c>
      <c r="AN1261" t="n">
        <v>6.08</v>
      </c>
      <c r="AO1261" t="n">
        <v>1151.8</v>
      </c>
      <c r="AP1261" t="n">
        <v>0</v>
      </c>
      <c r="AQ1261" t="n">
        <v>130</v>
      </c>
      <c r="AR1261" t="n">
        <v>0.45</v>
      </c>
      <c r="AS1261" t="n">
        <v>0</v>
      </c>
      <c r="AT1261" t="n">
        <v>103</v>
      </c>
      <c r="AU1261" t="n">
        <v>52</v>
      </c>
      <c r="AV1261" t="n">
        <v>1</v>
      </c>
      <c r="AW1261" t="n">
        <v>1</v>
      </c>
      <c r="AZ1261" t="n">
        <v>1</v>
      </c>
      <c r="BA1261" t="n">
        <v>52.25</v>
      </c>
      <c r="BB1261" t="n">
        <v>11.6</v>
      </c>
      <c r="BC1261" t="n">
        <v>6.21</v>
      </c>
      <c r="BD1261" t="inlineStr"/>
      <c r="BE1261" t="inlineStr"/>
      <c r="BF1261" t="inlineStr"/>
      <c r="BG1261" t="inlineStr"/>
      <c r="BH1261" t="n">
        <v>0</v>
      </c>
      <c r="BI1261" t="n">
        <v>1</v>
      </c>
      <c r="BJ1261" t="inlineStr">
        <is>
          <t>ТЕРр Московской обл., 65-15-4, приказ Минстроя России №675/пр от 28.02.2017 № 263/пр</t>
        </is>
      </c>
      <c r="BM1261" t="n">
        <v>65008</v>
      </c>
      <c r="BN1261" t="n">
        <v>0</v>
      </c>
      <c r="BO1261" t="inlineStr">
        <is>
          <t>65-15-4</t>
        </is>
      </c>
      <c r="BP1261" t="n">
        <v>1</v>
      </c>
      <c r="BQ1261" t="n">
        <v>6</v>
      </c>
      <c r="BR1261" t="n">
        <v>0</v>
      </c>
      <c r="BS1261" t="n">
        <v>52.25</v>
      </c>
      <c r="BT1261" t="n">
        <v>1</v>
      </c>
      <c r="BU1261" t="n">
        <v>1</v>
      </c>
      <c r="BV1261" t="n">
        <v>1</v>
      </c>
      <c r="BW1261" t="n">
        <v>1</v>
      </c>
      <c r="BX1261" t="n">
        <v>1</v>
      </c>
      <c r="BY1261" t="inlineStr"/>
      <c r="BZ1261" t="n">
        <v>103</v>
      </c>
      <c r="CA1261" t="n">
        <v>52</v>
      </c>
      <c r="CB1261" t="inlineStr"/>
      <c r="CE1261" t="n">
        <v>12</v>
      </c>
      <c r="CF1261" t="n">
        <v>0</v>
      </c>
      <c r="CG1261" t="n">
        <v>0</v>
      </c>
      <c r="CM1261" t="n">
        <v>0</v>
      </c>
      <c r="CN1261" t="inlineStr"/>
      <c r="CO1261" t="n">
        <v>0</v>
      </c>
      <c r="CP1261">
        <f>(P1261+Q1261+S1261)</f>
        <v/>
      </c>
      <c r="CQ1261">
        <f>AC1261*BC1261</f>
        <v/>
      </c>
      <c r="CR1261">
        <f>(ROUND((ROUND(((ET1261)*1),0)*BB1261),0)+ROUND((ROUND(((AE1261-(EU1261))*1),0)*BS1261),0))</f>
        <v/>
      </c>
      <c r="CS1261">
        <f>(ROUND((ROUND(((EU1261)*1),0)*BS1261),0)+ROUND((ROUND(((AE1261-(EU1261))*1),0)*BS1261),0))</f>
        <v/>
      </c>
      <c r="CT1261">
        <f>AF1261*BA1261</f>
        <v/>
      </c>
      <c r="CU1261">
        <f>AG1261</f>
        <v/>
      </c>
      <c r="CV1261">
        <f>AH1261</f>
        <v/>
      </c>
      <c r="CW1261">
        <f>AI1261</f>
        <v/>
      </c>
      <c r="CX1261">
        <f>AJ1261</f>
        <v/>
      </c>
      <c r="CY1261">
        <f>(((S1261+R1261)*AT1261)/100)</f>
        <v/>
      </c>
      <c r="CZ1261">
        <f>(((S1261+R1261)*AU1261)/100)</f>
        <v/>
      </c>
      <c r="DC1261" t="inlineStr"/>
      <c r="DD1261" t="inlineStr"/>
      <c r="DE1261" t="inlineStr"/>
      <c r="DF1261" t="inlineStr"/>
      <c r="DG1261" t="inlineStr"/>
      <c r="DH1261" t="inlineStr"/>
      <c r="DI1261" t="inlineStr"/>
      <c r="DJ1261" t="inlineStr"/>
      <c r="DK1261" t="inlineStr"/>
      <c r="DL1261" t="inlineStr"/>
      <c r="DM1261" t="inlineStr"/>
      <c r="DN1261" t="n">
        <v>0</v>
      </c>
      <c r="DO1261" t="n">
        <v>0</v>
      </c>
      <c r="DP1261" t="n">
        <v>1</v>
      </c>
      <c r="DQ1261" t="n">
        <v>1</v>
      </c>
      <c r="DU1261" t="n">
        <v>1013</v>
      </c>
      <c r="DV1261" t="inlineStr">
        <is>
          <t>100 м трубопровода</t>
        </is>
      </c>
      <c r="DW1261" t="inlineStr">
        <is>
          <t>100 м трубопровода</t>
        </is>
      </c>
      <c r="DX1261" t="n">
        <v>1</v>
      </c>
      <c r="DZ1261" t="inlineStr"/>
      <c r="EA1261" t="inlineStr"/>
      <c r="EB1261" t="inlineStr"/>
      <c r="EC1261" t="inlineStr"/>
      <c r="EE1261" t="n">
        <v>78726002</v>
      </c>
      <c r="EF1261" t="n">
        <v>6</v>
      </c>
      <c r="EG1261" t="inlineStr">
        <is>
          <t>Ремонтно-строительные работы</t>
        </is>
      </c>
      <c r="EH1261" t="n">
        <v>99</v>
      </c>
      <c r="EI1261" t="inlineStr">
        <is>
          <t>Внутренние санитарно-технические работы</t>
        </is>
      </c>
      <c r="EJ1261" t="n">
        <v>1</v>
      </c>
      <c r="EK1261" t="n">
        <v>65008</v>
      </c>
      <c r="EL1261" t="inlineStr">
        <is>
          <t>Внутренние санитарнотехнические работы: смена труб, санприборов, запорной арматуры и другое</t>
        </is>
      </c>
      <c r="EM1261" t="inlineStr">
        <is>
          <t>рФЕР-65</t>
        </is>
      </c>
      <c r="EO1261" t="inlineStr"/>
      <c r="EQ1261" t="n">
        <v>0</v>
      </c>
      <c r="ER1261" t="n">
        <v>8949.139999999999</v>
      </c>
      <c r="ES1261" t="n">
        <v>7520.34</v>
      </c>
      <c r="ET1261" t="n">
        <v>277</v>
      </c>
      <c r="EU1261" t="n">
        <v>6.08</v>
      </c>
      <c r="EV1261" t="n">
        <v>1151.8</v>
      </c>
      <c r="EW1261" t="n">
        <v>130</v>
      </c>
      <c r="EX1261" t="n">
        <v>0.45</v>
      </c>
      <c r="EY1261" t="n">
        <v>0</v>
      </c>
      <c r="FQ1261" t="n">
        <v>0</v>
      </c>
      <c r="FR1261" t="n">
        <v>0</v>
      </c>
      <c r="FS1261" t="n">
        <v>0</v>
      </c>
      <c r="FX1261" t="n">
        <v>103</v>
      </c>
      <c r="FY1261" t="n">
        <v>52</v>
      </c>
      <c r="GA1261" t="inlineStr"/>
      <c r="GD1261" t="n">
        <v>1</v>
      </c>
      <c r="GF1261" t="n">
        <v>1877495362</v>
      </c>
      <c r="GG1261" t="n">
        <v>2</v>
      </c>
      <c r="GH1261" t="n">
        <v>1</v>
      </c>
      <c r="GI1261" t="n">
        <v>2</v>
      </c>
      <c r="GJ1261" t="n">
        <v>0</v>
      </c>
      <c r="GK1261" t="n">
        <v>0</v>
      </c>
      <c r="GL1261">
        <f>ROUND(IF(AND(BH1261=3,BI1261=3,FS1261&lt;&gt;0),P1261,0),0)</f>
        <v/>
      </c>
      <c r="GM1261">
        <f>ROUND(O1261+X1261+Y1261,0)+GX1261</f>
        <v/>
      </c>
      <c r="GN1261">
        <f>IF(OR(BI1261=0,BI1261=1),GM1261-GX1261,0)</f>
        <v/>
      </c>
      <c r="GO1261">
        <f>IF(BI1261=2,GM1261-GX1261,0)</f>
        <v/>
      </c>
      <c r="GP1261">
        <f>IF(BI1261=4,GM1261-GX1261,0)</f>
        <v/>
      </c>
      <c r="GR1261" t="n">
        <v>0</v>
      </c>
      <c r="GS1261" t="n">
        <v>3</v>
      </c>
      <c r="GT1261" t="n">
        <v>0</v>
      </c>
      <c r="GU1261" t="inlineStr"/>
      <c r="GV1261">
        <f>ROUND((GT1261),2)</f>
        <v/>
      </c>
      <c r="GW1261" t="n">
        <v>1</v>
      </c>
      <c r="GX1261">
        <f>ROUND(HC1261*I1261,0)</f>
        <v/>
      </c>
      <c r="HA1261" t="n">
        <v>0</v>
      </c>
      <c r="HB1261" t="n">
        <v>0</v>
      </c>
      <c r="HC1261">
        <f>GV1261*GW1261</f>
        <v/>
      </c>
      <c r="HE1261" t="inlineStr"/>
      <c r="HF1261" t="inlineStr"/>
      <c r="HM1261" t="inlineStr"/>
      <c r="HN1261" t="inlineStr">
        <is>
          <t>Пр/812-099.2-1</t>
        </is>
      </c>
      <c r="HO1261" t="inlineStr">
        <is>
          <t>Пр/774-099.2</t>
        </is>
      </c>
      <c r="HP1261" t="inlineStr">
        <is>
          <t>Внутренние санитарнотехнические работы: смена труб, санприборов, запорной арматуры и другое</t>
        </is>
      </c>
      <c r="HQ1261" t="inlineStr">
        <is>
          <t>Внутренние санитарнотехнические работы: смена труб, санприборов, запорной арматуры и другое</t>
        </is>
      </c>
      <c r="HS1261" t="n">
        <v>0</v>
      </c>
      <c r="IK1261" t="n">
        <v>0</v>
      </c>
    </row>
    <row r="1262">
      <c r="A1262" t="n">
        <v>18</v>
      </c>
      <c r="B1262" t="n">
        <v>0</v>
      </c>
      <c r="C1262" t="n">
        <v>506</v>
      </c>
      <c r="E1262" t="inlineStr">
        <is>
          <t>1,1</t>
        </is>
      </c>
      <c r="F1262" t="inlineStr">
        <is>
          <t>507-4172</t>
        </is>
      </c>
      <c r="G1262" t="inlineStr">
        <is>
          <t>Уголок соединительный 90° для металлополимерных труб, диаметром 32 мм ( прим. переход )</t>
        </is>
      </c>
      <c r="H1262" t="inlineStr">
        <is>
          <t>10 шт.</t>
        </is>
      </c>
      <c r="I1262">
        <f>I1261*J1262</f>
        <v/>
      </c>
      <c r="J1262" t="n">
        <v>5</v>
      </c>
      <c r="K1262" t="n">
        <v>5</v>
      </c>
      <c r="O1262">
        <f>ROUND(CP1262,0)</f>
        <v/>
      </c>
      <c r="P1262">
        <f>ROUND(CQ1262*I1262,0)</f>
        <v/>
      </c>
      <c r="Q1262">
        <f>(ROUND((ROUND(((ET1262)*I1262),0)*BB1262),0)+ROUND((ROUND(((AE1262-(EU1262))*I1262),0)*BS1262),0))</f>
        <v/>
      </c>
      <c r="R1262">
        <f>(ROUND((ROUND(((EU1262)*I1262),0)*BS1262),0)+ROUND((ROUND(((AE1262-(EU1262))*I1262),0)*BS1262),0))</f>
        <v/>
      </c>
      <c r="S1262">
        <f>ROUND(CT1262*I1262,0)</f>
        <v/>
      </c>
      <c r="T1262">
        <f>ROUND(CU1262*I1262,0)</f>
        <v/>
      </c>
      <c r="U1262">
        <f>ROUND(CV1262*I1262,7)</f>
        <v/>
      </c>
      <c r="V1262">
        <f>ROUND(CW1262*I1262,7)</f>
        <v/>
      </c>
      <c r="W1262">
        <f>ROUND(CX1262*I1262,0)</f>
        <v/>
      </c>
      <c r="X1262">
        <f>ROUND(CY1262,0)</f>
        <v/>
      </c>
      <c r="Y1262">
        <f>ROUND(CZ1262,0)</f>
        <v/>
      </c>
      <c r="AA1262" t="n">
        <v>78855224</v>
      </c>
      <c r="AB1262">
        <f>ROUND((AC1262+AD1262+AF1262),2)</f>
        <v/>
      </c>
      <c r="AC1262">
        <f>ROUND((ES1262),2)</f>
        <v/>
      </c>
      <c r="AD1262">
        <f>ROUND((((ET1262)-(EU1262))+AE1262),2)</f>
        <v/>
      </c>
      <c r="AE1262">
        <f>ROUND((EU1262),2)</f>
        <v/>
      </c>
      <c r="AF1262">
        <f>ROUND((EV1262),2)</f>
        <v/>
      </c>
      <c r="AG1262">
        <f>ROUND((AP1262),2)</f>
        <v/>
      </c>
      <c r="AH1262">
        <f>(EW1262)</f>
        <v/>
      </c>
      <c r="AI1262">
        <f>(EX1262)</f>
        <v/>
      </c>
      <c r="AJ1262">
        <f>(AS1262)</f>
        <v/>
      </c>
      <c r="AK1262" t="n">
        <v>1048.8</v>
      </c>
      <c r="AL1262" t="n">
        <v>1048.8</v>
      </c>
      <c r="AM1262" t="n">
        <v>0</v>
      </c>
      <c r="AN1262" t="n">
        <v>0</v>
      </c>
      <c r="AO1262" t="n">
        <v>0</v>
      </c>
      <c r="AP1262" t="n">
        <v>0</v>
      </c>
      <c r="AQ1262" t="n">
        <v>0</v>
      </c>
      <c r="AR1262" t="n">
        <v>0</v>
      </c>
      <c r="AS1262" t="n">
        <v>0.07000000000000001</v>
      </c>
      <c r="AT1262" t="n">
        <v>103</v>
      </c>
      <c r="AU1262" t="n">
        <v>52</v>
      </c>
      <c r="AV1262" t="n">
        <v>1</v>
      </c>
      <c r="AW1262" t="n">
        <v>1</v>
      </c>
      <c r="AZ1262" t="n">
        <v>1</v>
      </c>
      <c r="BA1262" t="n">
        <v>1</v>
      </c>
      <c r="BB1262" t="n">
        <v>1</v>
      </c>
      <c r="BC1262" t="n">
        <v>8.41</v>
      </c>
      <c r="BD1262" t="inlineStr"/>
      <c r="BE1262" t="inlineStr"/>
      <c r="BF1262" t="inlineStr"/>
      <c r="BG1262" t="inlineStr"/>
      <c r="BH1262" t="n">
        <v>3</v>
      </c>
      <c r="BI1262" t="n">
        <v>1</v>
      </c>
      <c r="BJ1262" t="inlineStr">
        <is>
          <t>ТССЦ Московской обл., 507-4172, приказ Минстроя России №675/пр от 28.02.2017 № 258/пр</t>
        </is>
      </c>
      <c r="BM1262" t="n">
        <v>65008</v>
      </c>
      <c r="BN1262" t="n">
        <v>0</v>
      </c>
      <c r="BO1262" t="inlineStr">
        <is>
          <t>507-4172</t>
        </is>
      </c>
      <c r="BP1262" t="n">
        <v>1</v>
      </c>
      <c r="BQ1262" t="n">
        <v>6</v>
      </c>
      <c r="BR1262" t="n">
        <v>0</v>
      </c>
      <c r="BS1262" t="n">
        <v>1</v>
      </c>
      <c r="BT1262" t="n">
        <v>1</v>
      </c>
      <c r="BU1262" t="n">
        <v>1</v>
      </c>
      <c r="BV1262" t="n">
        <v>1</v>
      </c>
      <c r="BW1262" t="n">
        <v>1</v>
      </c>
      <c r="BX1262" t="n">
        <v>1</v>
      </c>
      <c r="BY1262" t="inlineStr"/>
      <c r="BZ1262" t="n">
        <v>103</v>
      </c>
      <c r="CA1262" t="n">
        <v>52</v>
      </c>
      <c r="CB1262" t="inlineStr"/>
      <c r="CE1262" t="n">
        <v>12</v>
      </c>
      <c r="CF1262" t="n">
        <v>0</v>
      </c>
      <c r="CG1262" t="n">
        <v>0</v>
      </c>
      <c r="CM1262" t="n">
        <v>0</v>
      </c>
      <c r="CN1262" t="inlineStr"/>
      <c r="CO1262" t="n">
        <v>0</v>
      </c>
      <c r="CP1262">
        <f>(P1262+Q1262+S1262)</f>
        <v/>
      </c>
      <c r="CQ1262">
        <f>AC1262*BC1262</f>
        <v/>
      </c>
      <c r="CR1262">
        <f>(ROUND((ROUND(((ET1262)*1),0)*BB1262),0)+ROUND((ROUND(((AE1262-(EU1262))*1),0)*BS1262),0))</f>
        <v/>
      </c>
      <c r="CS1262">
        <f>(ROUND((ROUND(((EU1262)*1),0)*BS1262),0)+ROUND((ROUND(((AE1262-(EU1262))*1),0)*BS1262),0))</f>
        <v/>
      </c>
      <c r="CT1262">
        <f>AF1262*BA1262</f>
        <v/>
      </c>
      <c r="CU1262">
        <f>AG1262</f>
        <v/>
      </c>
      <c r="CV1262">
        <f>AH1262</f>
        <v/>
      </c>
      <c r="CW1262">
        <f>AI1262</f>
        <v/>
      </c>
      <c r="CX1262">
        <f>AJ1262</f>
        <v/>
      </c>
      <c r="CY1262">
        <f>(((S1262+R1262)*AT1262)/100)</f>
        <v/>
      </c>
      <c r="CZ1262">
        <f>(((S1262+R1262)*AU1262)/100)</f>
        <v/>
      </c>
      <c r="DC1262" t="inlineStr"/>
      <c r="DD1262" t="inlineStr"/>
      <c r="DE1262" t="inlineStr"/>
      <c r="DF1262" t="inlineStr"/>
      <c r="DG1262" t="inlineStr"/>
      <c r="DH1262" t="inlineStr"/>
      <c r="DI1262" t="inlineStr"/>
      <c r="DJ1262" t="inlineStr"/>
      <c r="DK1262" t="inlineStr"/>
      <c r="DL1262" t="inlineStr"/>
      <c r="DM1262" t="inlineStr"/>
      <c r="DN1262" t="n">
        <v>0</v>
      </c>
      <c r="DO1262" t="n">
        <v>0</v>
      </c>
      <c r="DP1262" t="n">
        <v>1</v>
      </c>
      <c r="DQ1262" t="n">
        <v>1</v>
      </c>
      <c r="DU1262" t="n">
        <v>1010</v>
      </c>
      <c r="DV1262" t="inlineStr">
        <is>
          <t>10 шт.</t>
        </is>
      </c>
      <c r="DW1262" t="inlineStr">
        <is>
          <t>10 шт.</t>
        </is>
      </c>
      <c r="DX1262" t="n">
        <v>10</v>
      </c>
      <c r="DZ1262" t="inlineStr"/>
      <c r="EA1262" t="inlineStr"/>
      <c r="EB1262" t="inlineStr"/>
      <c r="EC1262" t="inlineStr"/>
      <c r="EE1262" t="n">
        <v>78726002</v>
      </c>
      <c r="EF1262" t="n">
        <v>6</v>
      </c>
      <c r="EG1262" t="inlineStr">
        <is>
          <t>Ремонтно-строительные работы</t>
        </is>
      </c>
      <c r="EH1262" t="n">
        <v>99</v>
      </c>
      <c r="EI1262" t="inlineStr">
        <is>
          <t>Внутренние санитарно-технические работы</t>
        </is>
      </c>
      <c r="EJ1262" t="n">
        <v>1</v>
      </c>
      <c r="EK1262" t="n">
        <v>65008</v>
      </c>
      <c r="EL1262" t="inlineStr">
        <is>
          <t>Внутренние санитарнотехнические работы: смена труб, санприборов, запорной арматуры и другое</t>
        </is>
      </c>
      <c r="EM1262" t="inlineStr">
        <is>
          <t>рФЕР-65</t>
        </is>
      </c>
      <c r="EO1262" t="inlineStr"/>
      <c r="EQ1262" t="n">
        <v>0</v>
      </c>
      <c r="ER1262" t="n">
        <v>1048.8</v>
      </c>
      <c r="ES1262" t="n">
        <v>1048.8</v>
      </c>
      <c r="ET1262" t="n">
        <v>0</v>
      </c>
      <c r="EU1262" t="n">
        <v>0</v>
      </c>
      <c r="EV1262" t="n">
        <v>0</v>
      </c>
      <c r="EW1262" t="n">
        <v>0</v>
      </c>
      <c r="EX1262" t="n">
        <v>0</v>
      </c>
      <c r="FQ1262" t="n">
        <v>0</v>
      </c>
      <c r="FR1262" t="n">
        <v>0</v>
      </c>
      <c r="FS1262" t="n">
        <v>0</v>
      </c>
      <c r="FX1262" t="n">
        <v>103</v>
      </c>
      <c r="FY1262" t="n">
        <v>52</v>
      </c>
      <c r="GA1262" t="inlineStr"/>
      <c r="GD1262" t="n">
        <v>1</v>
      </c>
      <c r="GF1262" t="n">
        <v>138445559</v>
      </c>
      <c r="GG1262" t="n">
        <v>2</v>
      </c>
      <c r="GH1262" t="n">
        <v>1</v>
      </c>
      <c r="GI1262" t="n">
        <v>2</v>
      </c>
      <c r="GJ1262" t="n">
        <v>0</v>
      </c>
      <c r="GK1262" t="n">
        <v>0</v>
      </c>
      <c r="GL1262">
        <f>ROUND(IF(AND(BH1262=3,BI1262=3,FS1262&lt;&gt;0),P1262,0),0)</f>
        <v/>
      </c>
      <c r="GM1262">
        <f>ROUND(O1262+X1262+Y1262,0)+GX1262</f>
        <v/>
      </c>
      <c r="GN1262">
        <f>IF(OR(BI1262=0,BI1262=1),GM1262-GX1262,0)</f>
        <v/>
      </c>
      <c r="GO1262">
        <f>IF(BI1262=2,GM1262-GX1262,0)</f>
        <v/>
      </c>
      <c r="GP1262">
        <f>IF(BI1262=4,GM1262-GX1262,0)</f>
        <v/>
      </c>
      <c r="GR1262" t="n">
        <v>0</v>
      </c>
      <c r="GS1262" t="n">
        <v>3</v>
      </c>
      <c r="GT1262" t="n">
        <v>0</v>
      </c>
      <c r="GU1262" t="inlineStr"/>
      <c r="GV1262">
        <f>ROUND((GT1262),2)</f>
        <v/>
      </c>
      <c r="GW1262" t="n">
        <v>1</v>
      </c>
      <c r="GX1262">
        <f>ROUND(HC1262*I1262,0)</f>
        <v/>
      </c>
      <c r="HA1262" t="n">
        <v>0</v>
      </c>
      <c r="HB1262" t="n">
        <v>0</v>
      </c>
      <c r="HC1262">
        <f>GV1262*GW1262</f>
        <v/>
      </c>
      <c r="HE1262" t="inlineStr"/>
      <c r="HF1262" t="inlineStr"/>
      <c r="HM1262" t="inlineStr"/>
      <c r="HN1262" t="inlineStr">
        <is>
          <t>Пр/812-099.2-1</t>
        </is>
      </c>
      <c r="HO1262" t="inlineStr">
        <is>
          <t>Пр/774-099.2</t>
        </is>
      </c>
      <c r="HP1262" t="inlineStr">
        <is>
          <t>Внутренние санитарнотехнические работы: смена труб, санприборов, запорной арматуры и другое</t>
        </is>
      </c>
      <c r="HQ1262" t="inlineStr">
        <is>
          <t>Внутренние санитарнотехнические работы: смена труб, санприборов, запорной арматуры и другое</t>
        </is>
      </c>
      <c r="HS1262" t="n">
        <v>0</v>
      </c>
      <c r="IK1262" t="n">
        <v>0</v>
      </c>
    </row>
    <row r="1263">
      <c r="A1263" t="n">
        <v>18</v>
      </c>
      <c r="B1263" t="n">
        <v>0</v>
      </c>
      <c r="C1263" t="n">
        <v>508</v>
      </c>
      <c r="E1263" t="inlineStr">
        <is>
          <t>1,2</t>
        </is>
      </c>
      <c r="F1263" t="inlineStr">
        <is>
          <t>507-5015</t>
        </is>
      </c>
      <c r="G1263" t="inlineStr">
        <is>
          <t>Муфта полипропиленовая соединительная диаметром 110 мм / прим. компенсирующая</t>
        </is>
      </c>
      <c r="H1263" t="inlineStr">
        <is>
          <t>10 шт.</t>
        </is>
      </c>
      <c r="I1263">
        <f>I1261*J1263</f>
        <v/>
      </c>
      <c r="J1263" t="n">
        <v>5</v>
      </c>
      <c r="K1263" t="n">
        <v>5</v>
      </c>
      <c r="O1263">
        <f>ROUND(CP1263,0)</f>
        <v/>
      </c>
      <c r="P1263">
        <f>ROUND(CQ1263*I1263,0)</f>
        <v/>
      </c>
      <c r="Q1263">
        <f>(ROUND((ROUND(((ET1263)*I1263),0)*BB1263),0)+ROUND((ROUND(((AE1263-(EU1263))*I1263),0)*BS1263),0))</f>
        <v/>
      </c>
      <c r="R1263">
        <f>(ROUND((ROUND(((EU1263)*I1263),0)*BS1263),0)+ROUND((ROUND(((AE1263-(EU1263))*I1263),0)*BS1263),0))</f>
        <v/>
      </c>
      <c r="S1263">
        <f>ROUND(CT1263*I1263,0)</f>
        <v/>
      </c>
      <c r="T1263">
        <f>ROUND(CU1263*I1263,0)</f>
        <v/>
      </c>
      <c r="U1263">
        <f>ROUND(CV1263*I1263,7)</f>
        <v/>
      </c>
      <c r="V1263">
        <f>ROUND(CW1263*I1263,7)</f>
        <v/>
      </c>
      <c r="W1263">
        <f>ROUND(CX1263*I1263,0)</f>
        <v/>
      </c>
      <c r="X1263">
        <f>ROUND(CY1263,0)</f>
        <v/>
      </c>
      <c r="Y1263">
        <f>ROUND(CZ1263,0)</f>
        <v/>
      </c>
      <c r="AA1263" t="n">
        <v>78855224</v>
      </c>
      <c r="AB1263">
        <f>ROUND((AC1263+AD1263+AF1263),2)</f>
        <v/>
      </c>
      <c r="AC1263">
        <f>ROUND((ES1263),2)</f>
        <v/>
      </c>
      <c r="AD1263">
        <f>ROUND((((ET1263)-(EU1263))+AE1263),2)</f>
        <v/>
      </c>
      <c r="AE1263">
        <f>ROUND((EU1263),2)</f>
        <v/>
      </c>
      <c r="AF1263">
        <f>ROUND((EV1263),2)</f>
        <v/>
      </c>
      <c r="AG1263">
        <f>ROUND((AP1263),2)</f>
        <v/>
      </c>
      <c r="AH1263">
        <f>(EW1263)</f>
        <v/>
      </c>
      <c r="AI1263">
        <f>(EX1263)</f>
        <v/>
      </c>
      <c r="AJ1263">
        <f>(AS1263)</f>
        <v/>
      </c>
      <c r="AK1263" t="n">
        <v>501.9</v>
      </c>
      <c r="AL1263" t="n">
        <v>501.9</v>
      </c>
      <c r="AM1263" t="n">
        <v>0</v>
      </c>
      <c r="AN1263" t="n">
        <v>0</v>
      </c>
      <c r="AO1263" t="n">
        <v>0</v>
      </c>
      <c r="AP1263" t="n">
        <v>0</v>
      </c>
      <c r="AQ1263" t="n">
        <v>0</v>
      </c>
      <c r="AR1263" t="n">
        <v>0</v>
      </c>
      <c r="AS1263" t="n">
        <v>0.3</v>
      </c>
      <c r="AT1263" t="n">
        <v>103</v>
      </c>
      <c r="AU1263" t="n">
        <v>52</v>
      </c>
      <c r="AV1263" t="n">
        <v>1</v>
      </c>
      <c r="AW1263" t="n">
        <v>1</v>
      </c>
      <c r="AZ1263" t="n">
        <v>1</v>
      </c>
      <c r="BA1263" t="n">
        <v>1</v>
      </c>
      <c r="BB1263" t="n">
        <v>1</v>
      </c>
      <c r="BC1263" t="n">
        <v>6.54</v>
      </c>
      <c r="BD1263" t="inlineStr"/>
      <c r="BE1263" t="inlineStr"/>
      <c r="BF1263" t="inlineStr"/>
      <c r="BG1263" t="inlineStr"/>
      <c r="BH1263" t="n">
        <v>3</v>
      </c>
      <c r="BI1263" t="n">
        <v>1</v>
      </c>
      <c r="BJ1263" t="inlineStr">
        <is>
          <t>ТССЦ Московской обл., 507-5015, приказ Минстроя России №675/пр от 28.02.2017 № 258/пр</t>
        </is>
      </c>
      <c r="BM1263" t="n">
        <v>65008</v>
      </c>
      <c r="BN1263" t="n">
        <v>0</v>
      </c>
      <c r="BO1263" t="inlineStr">
        <is>
          <t>507-5015</t>
        </is>
      </c>
      <c r="BP1263" t="n">
        <v>1</v>
      </c>
      <c r="BQ1263" t="n">
        <v>6</v>
      </c>
      <c r="BR1263" t="n">
        <v>0</v>
      </c>
      <c r="BS1263" t="n">
        <v>1</v>
      </c>
      <c r="BT1263" t="n">
        <v>1</v>
      </c>
      <c r="BU1263" t="n">
        <v>1</v>
      </c>
      <c r="BV1263" t="n">
        <v>1</v>
      </c>
      <c r="BW1263" t="n">
        <v>1</v>
      </c>
      <c r="BX1263" t="n">
        <v>1</v>
      </c>
      <c r="BY1263" t="inlineStr"/>
      <c r="BZ1263" t="n">
        <v>103</v>
      </c>
      <c r="CA1263" t="n">
        <v>52</v>
      </c>
      <c r="CB1263" t="inlineStr"/>
      <c r="CE1263" t="n">
        <v>12</v>
      </c>
      <c r="CF1263" t="n">
        <v>0</v>
      </c>
      <c r="CG1263" t="n">
        <v>0</v>
      </c>
      <c r="CM1263" t="n">
        <v>0</v>
      </c>
      <c r="CN1263" t="inlineStr"/>
      <c r="CO1263" t="n">
        <v>0</v>
      </c>
      <c r="CP1263">
        <f>(P1263+Q1263+S1263)</f>
        <v/>
      </c>
      <c r="CQ1263">
        <f>AC1263*BC1263</f>
        <v/>
      </c>
      <c r="CR1263">
        <f>(ROUND((ROUND(((ET1263)*1),0)*BB1263),0)+ROUND((ROUND(((AE1263-(EU1263))*1),0)*BS1263),0))</f>
        <v/>
      </c>
      <c r="CS1263">
        <f>(ROUND((ROUND(((EU1263)*1),0)*BS1263),0)+ROUND((ROUND(((AE1263-(EU1263))*1),0)*BS1263),0))</f>
        <v/>
      </c>
      <c r="CT1263">
        <f>AF1263*BA1263</f>
        <v/>
      </c>
      <c r="CU1263">
        <f>AG1263</f>
        <v/>
      </c>
      <c r="CV1263">
        <f>AH1263</f>
        <v/>
      </c>
      <c r="CW1263">
        <f>AI1263</f>
        <v/>
      </c>
      <c r="CX1263">
        <f>AJ1263</f>
        <v/>
      </c>
      <c r="CY1263">
        <f>(((S1263+R1263)*AT1263)/100)</f>
        <v/>
      </c>
      <c r="CZ1263">
        <f>(((S1263+R1263)*AU1263)/100)</f>
        <v/>
      </c>
      <c r="DC1263" t="inlineStr"/>
      <c r="DD1263" t="inlineStr"/>
      <c r="DE1263" t="inlineStr"/>
      <c r="DF1263" t="inlineStr"/>
      <c r="DG1263" t="inlineStr"/>
      <c r="DH1263" t="inlineStr"/>
      <c r="DI1263" t="inlineStr"/>
      <c r="DJ1263" t="inlineStr"/>
      <c r="DK1263" t="inlineStr"/>
      <c r="DL1263" t="inlineStr"/>
      <c r="DM1263" t="inlineStr"/>
      <c r="DN1263" t="n">
        <v>0</v>
      </c>
      <c r="DO1263" t="n">
        <v>0</v>
      </c>
      <c r="DP1263" t="n">
        <v>1</v>
      </c>
      <c r="DQ1263" t="n">
        <v>1</v>
      </c>
      <c r="DU1263" t="n">
        <v>1010</v>
      </c>
      <c r="DV1263" t="inlineStr">
        <is>
          <t>10 шт.</t>
        </is>
      </c>
      <c r="DW1263" t="inlineStr">
        <is>
          <t>10 шт.</t>
        </is>
      </c>
      <c r="DX1263" t="n">
        <v>10</v>
      </c>
      <c r="DZ1263" t="inlineStr"/>
      <c r="EA1263" t="inlineStr"/>
      <c r="EB1263" t="inlineStr"/>
      <c r="EC1263" t="inlineStr"/>
      <c r="EE1263" t="n">
        <v>78726002</v>
      </c>
      <c r="EF1263" t="n">
        <v>6</v>
      </c>
      <c r="EG1263" t="inlineStr">
        <is>
          <t>Ремонтно-строительные работы</t>
        </is>
      </c>
      <c r="EH1263" t="n">
        <v>99</v>
      </c>
      <c r="EI1263" t="inlineStr">
        <is>
          <t>Внутренние санитарно-технические работы</t>
        </is>
      </c>
      <c r="EJ1263" t="n">
        <v>1</v>
      </c>
      <c r="EK1263" t="n">
        <v>65008</v>
      </c>
      <c r="EL1263" t="inlineStr">
        <is>
          <t>Внутренние санитарнотехнические работы: смена труб, санприборов, запорной арматуры и другое</t>
        </is>
      </c>
      <c r="EM1263" t="inlineStr">
        <is>
          <t>рФЕР-65</t>
        </is>
      </c>
      <c r="EO1263" t="inlineStr"/>
      <c r="EQ1263" t="n">
        <v>0</v>
      </c>
      <c r="ER1263" t="n">
        <v>501.9</v>
      </c>
      <c r="ES1263" t="n">
        <v>501.9</v>
      </c>
      <c r="ET1263" t="n">
        <v>0</v>
      </c>
      <c r="EU1263" t="n">
        <v>0</v>
      </c>
      <c r="EV1263" t="n">
        <v>0</v>
      </c>
      <c r="EW1263" t="n">
        <v>0</v>
      </c>
      <c r="EX1263" t="n">
        <v>0</v>
      </c>
      <c r="FQ1263" t="n">
        <v>0</v>
      </c>
      <c r="FR1263" t="n">
        <v>0</v>
      </c>
      <c r="FS1263" t="n">
        <v>0</v>
      </c>
      <c r="FX1263" t="n">
        <v>103</v>
      </c>
      <c r="FY1263" t="n">
        <v>52</v>
      </c>
      <c r="GA1263" t="inlineStr"/>
      <c r="GD1263" t="n">
        <v>1</v>
      </c>
      <c r="GF1263" t="n">
        <v>-413824448</v>
      </c>
      <c r="GG1263" t="n">
        <v>2</v>
      </c>
      <c r="GH1263" t="n">
        <v>1</v>
      </c>
      <c r="GI1263" t="n">
        <v>2</v>
      </c>
      <c r="GJ1263" t="n">
        <v>0</v>
      </c>
      <c r="GK1263" t="n">
        <v>0</v>
      </c>
      <c r="GL1263">
        <f>ROUND(IF(AND(BH1263=3,BI1263=3,FS1263&lt;&gt;0),P1263,0),0)</f>
        <v/>
      </c>
      <c r="GM1263">
        <f>ROUND(O1263+X1263+Y1263,0)+GX1263</f>
        <v/>
      </c>
      <c r="GN1263">
        <f>IF(OR(BI1263=0,BI1263=1),GM1263-GX1263,0)</f>
        <v/>
      </c>
      <c r="GO1263">
        <f>IF(BI1263=2,GM1263-GX1263,0)</f>
        <v/>
      </c>
      <c r="GP1263">
        <f>IF(BI1263=4,GM1263-GX1263,0)</f>
        <v/>
      </c>
      <c r="GR1263" t="n">
        <v>0</v>
      </c>
      <c r="GS1263" t="n">
        <v>3</v>
      </c>
      <c r="GT1263" t="n">
        <v>0</v>
      </c>
      <c r="GU1263" t="inlineStr"/>
      <c r="GV1263">
        <f>ROUND((GT1263),2)</f>
        <v/>
      </c>
      <c r="GW1263" t="n">
        <v>1</v>
      </c>
      <c r="GX1263">
        <f>ROUND(HC1263*I1263,0)</f>
        <v/>
      </c>
      <c r="HA1263" t="n">
        <v>0</v>
      </c>
      <c r="HB1263" t="n">
        <v>0</v>
      </c>
      <c r="HC1263">
        <f>GV1263*GW1263</f>
        <v/>
      </c>
      <c r="HE1263" t="inlineStr"/>
      <c r="HF1263" t="inlineStr"/>
      <c r="HM1263" t="inlineStr"/>
      <c r="HN1263" t="inlineStr">
        <is>
          <t>Пр/812-099.2-1</t>
        </is>
      </c>
      <c r="HO1263" t="inlineStr">
        <is>
          <t>Пр/774-099.2</t>
        </is>
      </c>
      <c r="HP1263" t="inlineStr">
        <is>
          <t>Внутренние санитарнотехнические работы: смена труб, санприборов, запорной арматуры и другое</t>
        </is>
      </c>
      <c r="HQ1263" t="inlineStr">
        <is>
          <t>Внутренние санитарнотехнические работы: смена труб, санприборов, запорной арматуры и другое</t>
        </is>
      </c>
      <c r="HS1263" t="n">
        <v>0</v>
      </c>
      <c r="IK1263" t="n">
        <v>0</v>
      </c>
    </row>
    <row r="1264">
      <c r="A1264" t="n">
        <v>18</v>
      </c>
      <c r="B1264" t="n">
        <v>0</v>
      </c>
      <c r="C1264" t="n">
        <v>507</v>
      </c>
      <c r="E1264" t="inlineStr">
        <is>
          <t>1,3</t>
        </is>
      </c>
      <c r="F1264" t="inlineStr">
        <is>
          <t>507-4378</t>
        </is>
      </c>
      <c r="G1264" t="inlineStr">
        <is>
          <t>Отвод канализационный полипропиленовый 45° диаметр 110 мм</t>
        </is>
      </c>
      <c r="H1264" t="inlineStr">
        <is>
          <t>10 шт.</t>
        </is>
      </c>
      <c r="I1264">
        <f>I1261*J1264</f>
        <v/>
      </c>
      <c r="J1264" t="n">
        <v>5</v>
      </c>
      <c r="K1264" t="n">
        <v>5</v>
      </c>
      <c r="O1264">
        <f>ROUND(CP1264,0)</f>
        <v/>
      </c>
      <c r="P1264">
        <f>ROUND(CQ1264*I1264,0)</f>
        <v/>
      </c>
      <c r="Q1264">
        <f>(ROUND((ROUND(((ET1264)*I1264),0)*BB1264),0)+ROUND((ROUND(((AE1264-(EU1264))*I1264),0)*BS1264),0))</f>
        <v/>
      </c>
      <c r="R1264">
        <f>(ROUND((ROUND(((EU1264)*I1264),0)*BS1264),0)+ROUND((ROUND(((AE1264-(EU1264))*I1264),0)*BS1264),0))</f>
        <v/>
      </c>
      <c r="S1264">
        <f>ROUND(CT1264*I1264,0)</f>
        <v/>
      </c>
      <c r="T1264">
        <f>ROUND(CU1264*I1264,0)</f>
        <v/>
      </c>
      <c r="U1264">
        <f>ROUND(CV1264*I1264,7)</f>
        <v/>
      </c>
      <c r="V1264">
        <f>ROUND(CW1264*I1264,7)</f>
        <v/>
      </c>
      <c r="W1264">
        <f>ROUND(CX1264*I1264,0)</f>
        <v/>
      </c>
      <c r="X1264">
        <f>ROUND(CY1264,0)</f>
        <v/>
      </c>
      <c r="Y1264">
        <f>ROUND(CZ1264,0)</f>
        <v/>
      </c>
      <c r="AA1264" t="n">
        <v>78855224</v>
      </c>
      <c r="AB1264">
        <f>ROUND((AC1264+AD1264+AF1264),2)</f>
        <v/>
      </c>
      <c r="AC1264">
        <f>ROUND((ES1264),2)</f>
        <v/>
      </c>
      <c r="AD1264">
        <f>ROUND((((ET1264)-(EU1264))+AE1264),2)</f>
        <v/>
      </c>
      <c r="AE1264">
        <f>ROUND((EU1264),2)</f>
        <v/>
      </c>
      <c r="AF1264">
        <f>ROUND((EV1264),2)</f>
        <v/>
      </c>
      <c r="AG1264">
        <f>ROUND((AP1264),2)</f>
        <v/>
      </c>
      <c r="AH1264">
        <f>(EW1264)</f>
        <v/>
      </c>
      <c r="AI1264">
        <f>(EX1264)</f>
        <v/>
      </c>
      <c r="AJ1264">
        <f>(AS1264)</f>
        <v/>
      </c>
      <c r="AK1264" t="n">
        <v>74.5</v>
      </c>
      <c r="AL1264" t="n">
        <v>74.5</v>
      </c>
      <c r="AM1264" t="n">
        <v>0</v>
      </c>
      <c r="AN1264" t="n">
        <v>0</v>
      </c>
      <c r="AO1264" t="n">
        <v>0</v>
      </c>
      <c r="AP1264" t="n">
        <v>0</v>
      </c>
      <c r="AQ1264" t="n">
        <v>0</v>
      </c>
      <c r="AR1264" t="n">
        <v>0</v>
      </c>
      <c r="AS1264" t="n">
        <v>0.07000000000000001</v>
      </c>
      <c r="AT1264" t="n">
        <v>103</v>
      </c>
      <c r="AU1264" t="n">
        <v>52</v>
      </c>
      <c r="AV1264" t="n">
        <v>1</v>
      </c>
      <c r="AW1264" t="n">
        <v>1</v>
      </c>
      <c r="AZ1264" t="n">
        <v>1</v>
      </c>
      <c r="BA1264" t="n">
        <v>1</v>
      </c>
      <c r="BB1264" t="n">
        <v>1</v>
      </c>
      <c r="BC1264" t="n">
        <v>9.93</v>
      </c>
      <c r="BD1264" t="inlineStr"/>
      <c r="BE1264" t="inlineStr"/>
      <c r="BF1264" t="inlineStr"/>
      <c r="BG1264" t="inlineStr"/>
      <c r="BH1264" t="n">
        <v>3</v>
      </c>
      <c r="BI1264" t="n">
        <v>1</v>
      </c>
      <c r="BJ1264" t="inlineStr">
        <is>
          <t>ТССЦ Московской обл., 507-4378, приказ Минстроя России №675/пр от 28.02.2017 № 258/пр</t>
        </is>
      </c>
      <c r="BM1264" t="n">
        <v>65008</v>
      </c>
      <c r="BN1264" t="n">
        <v>0</v>
      </c>
      <c r="BO1264" t="inlineStr">
        <is>
          <t>507-4378</t>
        </is>
      </c>
      <c r="BP1264" t="n">
        <v>1</v>
      </c>
      <c r="BQ1264" t="n">
        <v>6</v>
      </c>
      <c r="BR1264" t="n">
        <v>0</v>
      </c>
      <c r="BS1264" t="n">
        <v>1</v>
      </c>
      <c r="BT1264" t="n">
        <v>1</v>
      </c>
      <c r="BU1264" t="n">
        <v>1</v>
      </c>
      <c r="BV1264" t="n">
        <v>1</v>
      </c>
      <c r="BW1264" t="n">
        <v>1</v>
      </c>
      <c r="BX1264" t="n">
        <v>1</v>
      </c>
      <c r="BY1264" t="inlineStr"/>
      <c r="BZ1264" t="n">
        <v>103</v>
      </c>
      <c r="CA1264" t="n">
        <v>52</v>
      </c>
      <c r="CB1264" t="inlineStr"/>
      <c r="CE1264" t="n">
        <v>12</v>
      </c>
      <c r="CF1264" t="n">
        <v>0</v>
      </c>
      <c r="CG1264" t="n">
        <v>0</v>
      </c>
      <c r="CM1264" t="n">
        <v>0</v>
      </c>
      <c r="CN1264" t="inlineStr"/>
      <c r="CO1264" t="n">
        <v>0</v>
      </c>
      <c r="CP1264">
        <f>(P1264+Q1264+S1264)</f>
        <v/>
      </c>
      <c r="CQ1264">
        <f>AC1264*BC1264</f>
        <v/>
      </c>
      <c r="CR1264">
        <f>(ROUND((ROUND(((ET1264)*1),0)*BB1264),0)+ROUND((ROUND(((AE1264-(EU1264))*1),0)*BS1264),0))</f>
        <v/>
      </c>
      <c r="CS1264">
        <f>(ROUND((ROUND(((EU1264)*1),0)*BS1264),0)+ROUND((ROUND(((AE1264-(EU1264))*1),0)*BS1264),0))</f>
        <v/>
      </c>
      <c r="CT1264">
        <f>AF1264*BA1264</f>
        <v/>
      </c>
      <c r="CU1264">
        <f>AG1264</f>
        <v/>
      </c>
      <c r="CV1264">
        <f>AH1264</f>
        <v/>
      </c>
      <c r="CW1264">
        <f>AI1264</f>
        <v/>
      </c>
      <c r="CX1264">
        <f>AJ1264</f>
        <v/>
      </c>
      <c r="CY1264">
        <f>(((S1264+R1264)*AT1264)/100)</f>
        <v/>
      </c>
      <c r="CZ1264">
        <f>(((S1264+R1264)*AU1264)/100)</f>
        <v/>
      </c>
      <c r="DC1264" t="inlineStr"/>
      <c r="DD1264" t="inlineStr"/>
      <c r="DE1264" t="inlineStr"/>
      <c r="DF1264" t="inlineStr"/>
      <c r="DG1264" t="inlineStr"/>
      <c r="DH1264" t="inlineStr"/>
      <c r="DI1264" t="inlineStr"/>
      <c r="DJ1264" t="inlineStr"/>
      <c r="DK1264" t="inlineStr"/>
      <c r="DL1264" t="inlineStr"/>
      <c r="DM1264" t="inlineStr"/>
      <c r="DN1264" t="n">
        <v>0</v>
      </c>
      <c r="DO1264" t="n">
        <v>0</v>
      </c>
      <c r="DP1264" t="n">
        <v>1</v>
      </c>
      <c r="DQ1264" t="n">
        <v>1</v>
      </c>
      <c r="DU1264" t="n">
        <v>1010</v>
      </c>
      <c r="DV1264" t="inlineStr">
        <is>
          <t>10 шт.</t>
        </is>
      </c>
      <c r="DW1264" t="inlineStr">
        <is>
          <t>10 шт.</t>
        </is>
      </c>
      <c r="DX1264" t="n">
        <v>10</v>
      </c>
      <c r="DZ1264" t="inlineStr"/>
      <c r="EA1264" t="inlineStr"/>
      <c r="EB1264" t="inlineStr"/>
      <c r="EC1264" t="inlineStr"/>
      <c r="EE1264" t="n">
        <v>78726002</v>
      </c>
      <c r="EF1264" t="n">
        <v>6</v>
      </c>
      <c r="EG1264" t="inlineStr">
        <is>
          <t>Ремонтно-строительные работы</t>
        </is>
      </c>
      <c r="EH1264" t="n">
        <v>99</v>
      </c>
      <c r="EI1264" t="inlineStr">
        <is>
          <t>Внутренние санитарно-технические работы</t>
        </is>
      </c>
      <c r="EJ1264" t="n">
        <v>1</v>
      </c>
      <c r="EK1264" t="n">
        <v>65008</v>
      </c>
      <c r="EL1264" t="inlineStr">
        <is>
          <t>Внутренние санитарнотехнические работы: смена труб, санприборов, запорной арматуры и другое</t>
        </is>
      </c>
      <c r="EM1264" t="inlineStr">
        <is>
          <t>рФЕР-65</t>
        </is>
      </c>
      <c r="EO1264" t="inlineStr"/>
      <c r="EQ1264" t="n">
        <v>0</v>
      </c>
      <c r="ER1264" t="n">
        <v>74.5</v>
      </c>
      <c r="ES1264" t="n">
        <v>74.5</v>
      </c>
      <c r="ET1264" t="n">
        <v>0</v>
      </c>
      <c r="EU1264" t="n">
        <v>0</v>
      </c>
      <c r="EV1264" t="n">
        <v>0</v>
      </c>
      <c r="EW1264" t="n">
        <v>0</v>
      </c>
      <c r="EX1264" t="n">
        <v>0</v>
      </c>
      <c r="FQ1264" t="n">
        <v>0</v>
      </c>
      <c r="FR1264" t="n">
        <v>0</v>
      </c>
      <c r="FS1264" t="n">
        <v>0</v>
      </c>
      <c r="FX1264" t="n">
        <v>103</v>
      </c>
      <c r="FY1264" t="n">
        <v>52</v>
      </c>
      <c r="GA1264" t="inlineStr"/>
      <c r="GD1264" t="n">
        <v>1</v>
      </c>
      <c r="GF1264" t="n">
        <v>202161885</v>
      </c>
      <c r="GG1264" t="n">
        <v>2</v>
      </c>
      <c r="GH1264" t="n">
        <v>1</v>
      </c>
      <c r="GI1264" t="n">
        <v>2</v>
      </c>
      <c r="GJ1264" t="n">
        <v>0</v>
      </c>
      <c r="GK1264" t="n">
        <v>0</v>
      </c>
      <c r="GL1264">
        <f>ROUND(IF(AND(BH1264=3,BI1264=3,FS1264&lt;&gt;0),P1264,0),0)</f>
        <v/>
      </c>
      <c r="GM1264">
        <f>ROUND(O1264+X1264+Y1264,0)+GX1264</f>
        <v/>
      </c>
      <c r="GN1264">
        <f>IF(OR(BI1264=0,BI1264=1),GM1264-GX1264,0)</f>
        <v/>
      </c>
      <c r="GO1264">
        <f>IF(BI1264=2,GM1264-GX1264,0)</f>
        <v/>
      </c>
      <c r="GP1264">
        <f>IF(BI1264=4,GM1264-GX1264,0)</f>
        <v/>
      </c>
      <c r="GR1264" t="n">
        <v>0</v>
      </c>
      <c r="GS1264" t="n">
        <v>3</v>
      </c>
      <c r="GT1264" t="n">
        <v>0</v>
      </c>
      <c r="GU1264" t="inlineStr"/>
      <c r="GV1264">
        <f>ROUND((GT1264),2)</f>
        <v/>
      </c>
      <c r="GW1264" t="n">
        <v>1</v>
      </c>
      <c r="GX1264">
        <f>ROUND(HC1264*I1264,0)</f>
        <v/>
      </c>
      <c r="HA1264" t="n">
        <v>0</v>
      </c>
      <c r="HB1264" t="n">
        <v>0</v>
      </c>
      <c r="HC1264">
        <f>GV1264*GW1264</f>
        <v/>
      </c>
      <c r="HE1264" t="inlineStr"/>
      <c r="HF1264" t="inlineStr"/>
      <c r="HM1264" t="inlineStr"/>
      <c r="HN1264" t="inlineStr">
        <is>
          <t>Пр/812-099.2-1</t>
        </is>
      </c>
      <c r="HO1264" t="inlineStr">
        <is>
          <t>Пр/774-099.2</t>
        </is>
      </c>
      <c r="HP1264" t="inlineStr">
        <is>
          <t>Внутренние санитарнотехнические работы: смена труб, санприборов, запорной арматуры и другое</t>
        </is>
      </c>
      <c r="HQ1264" t="inlineStr">
        <is>
          <t>Внутренние санитарнотехнические работы: смена труб, санприборов, запорной арматуры и другое</t>
        </is>
      </c>
      <c r="HS1264" t="n">
        <v>0</v>
      </c>
      <c r="IK1264" t="n">
        <v>0</v>
      </c>
    </row>
    <row r="1265">
      <c r="A1265" t="n">
        <v>17</v>
      </c>
      <c r="B1265" t="n">
        <v>0</v>
      </c>
      <c r="C1265">
        <f>ROW(SmtRes!A516)</f>
        <v/>
      </c>
      <c r="D1265">
        <f>ROW(EtalonRes!A502)</f>
        <v/>
      </c>
      <c r="E1265" t="inlineStr">
        <is>
          <t>2</t>
        </is>
      </c>
      <c r="F1265" t="inlineStr">
        <is>
          <t>65-16-1</t>
        </is>
      </c>
      <c r="G1265" t="inlineStr">
        <is>
          <t>Смена сгонов у трубопроводов диаметром до 20 мм</t>
        </is>
      </c>
      <c r="H1265" t="inlineStr">
        <is>
          <t>100 сгонов</t>
        </is>
      </c>
      <c r="I1265">
        <f>ROUND(ROUND(2/100,4),7)</f>
        <v/>
      </c>
      <c r="J1265" t="n">
        <v>0</v>
      </c>
      <c r="K1265">
        <f>ROUND(ROUND(2/100,4),7)</f>
        <v/>
      </c>
      <c r="O1265">
        <f>ROUND(CP1265,0)</f>
        <v/>
      </c>
      <c r="P1265">
        <f>ROUND(CQ1265*I1265,0)</f>
        <v/>
      </c>
      <c r="Q1265">
        <f>(ROUND((ROUND(((ET1265)*I1265),0)*BB1265),0)+ROUND((ROUND(((AE1265-(EU1265))*I1265),0)*BS1265),0))</f>
        <v/>
      </c>
      <c r="R1265">
        <f>(ROUND((ROUND(((EU1265)*I1265),0)*BS1265),0)+ROUND((ROUND(((AE1265-(EU1265))*I1265),0)*BS1265),0))</f>
        <v/>
      </c>
      <c r="S1265">
        <f>ROUND(CT1265*I1265,0)</f>
        <v/>
      </c>
      <c r="T1265">
        <f>ROUND(CU1265*I1265,0)</f>
        <v/>
      </c>
      <c r="U1265">
        <f>ROUND(CV1265*I1265,7)</f>
        <v/>
      </c>
      <c r="V1265">
        <f>ROUND(CW1265*I1265,7)</f>
        <v/>
      </c>
      <c r="W1265">
        <f>ROUND(CX1265*I1265,0)</f>
        <v/>
      </c>
      <c r="X1265">
        <f>ROUND(CY1265,0)</f>
        <v/>
      </c>
      <c r="Y1265">
        <f>ROUND(CZ1265,0)</f>
        <v/>
      </c>
      <c r="AA1265" t="n">
        <v>78855224</v>
      </c>
      <c r="AB1265">
        <f>ROUND((AC1265+AD1265+AF1265),2)</f>
        <v/>
      </c>
      <c r="AC1265">
        <f>ROUND((ES1265),2)</f>
        <v/>
      </c>
      <c r="AD1265">
        <f>ROUND((((ET1265)-(EU1265))+AE1265),2)</f>
        <v/>
      </c>
      <c r="AE1265">
        <f>ROUND((EU1265),2)</f>
        <v/>
      </c>
      <c r="AF1265">
        <f>ROUND((EV1265),2)</f>
        <v/>
      </c>
      <c r="AG1265">
        <f>ROUND((AP1265),2)</f>
        <v/>
      </c>
      <c r="AH1265">
        <f>(EW1265)</f>
        <v/>
      </c>
      <c r="AI1265">
        <f>(EX1265)</f>
        <v/>
      </c>
      <c r="AJ1265">
        <f>(AS1265)</f>
        <v/>
      </c>
      <c r="AK1265" t="n">
        <v>1398.54</v>
      </c>
      <c r="AL1265" t="n">
        <v>1124.97</v>
      </c>
      <c r="AM1265" t="n">
        <v>0.63</v>
      </c>
      <c r="AN1265" t="n">
        <v>0.27</v>
      </c>
      <c r="AO1265" t="n">
        <v>272.94</v>
      </c>
      <c r="AP1265" t="n">
        <v>0</v>
      </c>
      <c r="AQ1265" t="n">
        <v>28.7</v>
      </c>
      <c r="AR1265" t="n">
        <v>0.02</v>
      </c>
      <c r="AS1265" t="n">
        <v>0</v>
      </c>
      <c r="AT1265" t="n">
        <v>103</v>
      </c>
      <c r="AU1265" t="n">
        <v>52</v>
      </c>
      <c r="AV1265" t="n">
        <v>1</v>
      </c>
      <c r="AW1265" t="n">
        <v>1</v>
      </c>
      <c r="AZ1265" t="n">
        <v>1</v>
      </c>
      <c r="BA1265" t="n">
        <v>52.25</v>
      </c>
      <c r="BB1265" t="n">
        <v>23.14</v>
      </c>
      <c r="BC1265" t="n">
        <v>9.01</v>
      </c>
      <c r="BD1265" t="inlineStr"/>
      <c r="BE1265" t="inlineStr"/>
      <c r="BF1265" t="inlineStr"/>
      <c r="BG1265" t="inlineStr"/>
      <c r="BH1265" t="n">
        <v>0</v>
      </c>
      <c r="BI1265" t="n">
        <v>1</v>
      </c>
      <c r="BJ1265" t="inlineStr">
        <is>
          <t>ТЕРр Московской обл., 65-16-1, приказ Минстроя России №675/пр от 28.02.2017 № 263/пр</t>
        </is>
      </c>
      <c r="BM1265" t="n">
        <v>65008</v>
      </c>
      <c r="BN1265" t="n">
        <v>0</v>
      </c>
      <c r="BO1265" t="inlineStr">
        <is>
          <t>65-16-1</t>
        </is>
      </c>
      <c r="BP1265" t="n">
        <v>1</v>
      </c>
      <c r="BQ1265" t="n">
        <v>6</v>
      </c>
      <c r="BR1265" t="n">
        <v>0</v>
      </c>
      <c r="BS1265" t="n">
        <v>52.25</v>
      </c>
      <c r="BT1265" t="n">
        <v>1</v>
      </c>
      <c r="BU1265" t="n">
        <v>1</v>
      </c>
      <c r="BV1265" t="n">
        <v>1</v>
      </c>
      <c r="BW1265" t="n">
        <v>1</v>
      </c>
      <c r="BX1265" t="n">
        <v>1</v>
      </c>
      <c r="BY1265" t="inlineStr"/>
      <c r="BZ1265" t="n">
        <v>103</v>
      </c>
      <c r="CA1265" t="n">
        <v>52</v>
      </c>
      <c r="CB1265" t="inlineStr"/>
      <c r="CE1265" t="n">
        <v>12</v>
      </c>
      <c r="CF1265" t="n">
        <v>0</v>
      </c>
      <c r="CG1265" t="n">
        <v>0</v>
      </c>
      <c r="CM1265" t="n">
        <v>0</v>
      </c>
      <c r="CN1265" t="inlineStr"/>
      <c r="CO1265" t="n">
        <v>0</v>
      </c>
      <c r="CP1265">
        <f>(P1265+Q1265+S1265)</f>
        <v/>
      </c>
      <c r="CQ1265">
        <f>AC1265*BC1265</f>
        <v/>
      </c>
      <c r="CR1265">
        <f>(ROUND((ROUND(((ET1265)*1),0)*BB1265),0)+ROUND((ROUND(((AE1265-(EU1265))*1),0)*BS1265),0))</f>
        <v/>
      </c>
      <c r="CS1265">
        <f>(ROUND((ROUND(((EU1265)*1),0)*BS1265),0)+ROUND((ROUND(((AE1265-(EU1265))*1),0)*BS1265),0))</f>
        <v/>
      </c>
      <c r="CT1265">
        <f>AF1265*BA1265</f>
        <v/>
      </c>
      <c r="CU1265">
        <f>AG1265</f>
        <v/>
      </c>
      <c r="CV1265">
        <f>AH1265</f>
        <v/>
      </c>
      <c r="CW1265">
        <f>AI1265</f>
        <v/>
      </c>
      <c r="CX1265">
        <f>AJ1265</f>
        <v/>
      </c>
      <c r="CY1265">
        <f>(((S1265+R1265)*AT1265)/100)</f>
        <v/>
      </c>
      <c r="CZ1265">
        <f>(((S1265+R1265)*AU1265)/100)</f>
        <v/>
      </c>
      <c r="DC1265" t="inlineStr"/>
      <c r="DD1265" t="inlineStr"/>
      <c r="DE1265" t="inlineStr"/>
      <c r="DF1265" t="inlineStr"/>
      <c r="DG1265" t="inlineStr"/>
      <c r="DH1265" t="inlineStr"/>
      <c r="DI1265" t="inlineStr"/>
      <c r="DJ1265" t="inlineStr"/>
      <c r="DK1265" t="inlineStr"/>
      <c r="DL1265" t="inlineStr"/>
      <c r="DM1265" t="inlineStr"/>
      <c r="DN1265" t="n">
        <v>0</v>
      </c>
      <c r="DO1265" t="n">
        <v>0</v>
      </c>
      <c r="DP1265" t="n">
        <v>1</v>
      </c>
      <c r="DQ1265" t="n">
        <v>1</v>
      </c>
      <c r="DU1265" t="n">
        <v>1013</v>
      </c>
      <c r="DV1265" t="inlineStr">
        <is>
          <t>100 сгонов</t>
        </is>
      </c>
      <c r="DW1265" t="inlineStr">
        <is>
          <t>100 сгонов</t>
        </is>
      </c>
      <c r="DX1265" t="n">
        <v>1</v>
      </c>
      <c r="DZ1265" t="inlineStr"/>
      <c r="EA1265" t="inlineStr"/>
      <c r="EB1265" t="inlineStr"/>
      <c r="EC1265" t="inlineStr"/>
      <c r="EE1265" t="n">
        <v>78726002</v>
      </c>
      <c r="EF1265" t="n">
        <v>6</v>
      </c>
      <c r="EG1265" t="inlineStr">
        <is>
          <t>Ремонтно-строительные работы</t>
        </is>
      </c>
      <c r="EH1265" t="n">
        <v>99</v>
      </c>
      <c r="EI1265" t="inlineStr">
        <is>
          <t>Внутренние санитарно-технические работы</t>
        </is>
      </c>
      <c r="EJ1265" t="n">
        <v>1</v>
      </c>
      <c r="EK1265" t="n">
        <v>65008</v>
      </c>
      <c r="EL1265" t="inlineStr">
        <is>
          <t>Внутренние санитарнотехнические работы: смена труб, санприборов, запорной арматуры и другое</t>
        </is>
      </c>
      <c r="EM1265" t="inlineStr">
        <is>
          <t>рФЕР-65</t>
        </is>
      </c>
      <c r="EO1265" t="inlineStr"/>
      <c r="EQ1265" t="n">
        <v>0</v>
      </c>
      <c r="ER1265" t="n">
        <v>1398.54</v>
      </c>
      <c r="ES1265" t="n">
        <v>1124.97</v>
      </c>
      <c r="ET1265" t="n">
        <v>0.63</v>
      </c>
      <c r="EU1265" t="n">
        <v>0.27</v>
      </c>
      <c r="EV1265" t="n">
        <v>272.94</v>
      </c>
      <c r="EW1265" t="n">
        <v>28.7</v>
      </c>
      <c r="EX1265" t="n">
        <v>0.02</v>
      </c>
      <c r="EY1265" t="n">
        <v>0</v>
      </c>
      <c r="FQ1265" t="n">
        <v>0</v>
      </c>
      <c r="FR1265" t="n">
        <v>0</v>
      </c>
      <c r="FS1265" t="n">
        <v>0</v>
      </c>
      <c r="FX1265" t="n">
        <v>103</v>
      </c>
      <c r="FY1265" t="n">
        <v>52</v>
      </c>
      <c r="GA1265" t="inlineStr"/>
      <c r="GD1265" t="n">
        <v>1</v>
      </c>
      <c r="GF1265" t="n">
        <v>253431081</v>
      </c>
      <c r="GG1265" t="n">
        <v>2</v>
      </c>
      <c r="GH1265" t="n">
        <v>1</v>
      </c>
      <c r="GI1265" t="n">
        <v>2</v>
      </c>
      <c r="GJ1265" t="n">
        <v>0</v>
      </c>
      <c r="GK1265" t="n">
        <v>0</v>
      </c>
      <c r="GL1265">
        <f>ROUND(IF(AND(BH1265=3,BI1265=3,FS1265&lt;&gt;0),P1265,0),0)</f>
        <v/>
      </c>
      <c r="GM1265">
        <f>ROUND(O1265+X1265+Y1265,0)+GX1265</f>
        <v/>
      </c>
      <c r="GN1265">
        <f>IF(OR(BI1265=0,BI1265=1),GM1265-GX1265,0)</f>
        <v/>
      </c>
      <c r="GO1265">
        <f>IF(BI1265=2,GM1265-GX1265,0)</f>
        <v/>
      </c>
      <c r="GP1265">
        <f>IF(BI1265=4,GM1265-GX1265,0)</f>
        <v/>
      </c>
      <c r="GR1265" t="n">
        <v>0</v>
      </c>
      <c r="GS1265" t="n">
        <v>3</v>
      </c>
      <c r="GT1265" t="n">
        <v>0</v>
      </c>
      <c r="GU1265" t="inlineStr"/>
      <c r="GV1265">
        <f>ROUND((GT1265),2)</f>
        <v/>
      </c>
      <c r="GW1265" t="n">
        <v>1</v>
      </c>
      <c r="GX1265">
        <f>ROUND(HC1265*I1265,0)</f>
        <v/>
      </c>
      <c r="HA1265" t="n">
        <v>0</v>
      </c>
      <c r="HB1265" t="n">
        <v>0</v>
      </c>
      <c r="HC1265">
        <f>GV1265*GW1265</f>
        <v/>
      </c>
      <c r="HE1265" t="inlineStr"/>
      <c r="HF1265" t="inlineStr"/>
      <c r="HM1265" t="inlineStr"/>
      <c r="HN1265" t="inlineStr">
        <is>
          <t>Пр/812-099.2-1</t>
        </is>
      </c>
      <c r="HO1265" t="inlineStr">
        <is>
          <t>Пр/774-099.2</t>
        </is>
      </c>
      <c r="HP1265" t="inlineStr">
        <is>
          <t>Внутренние санитарнотехнические работы: смена труб, санприборов, запорной арматуры и другое</t>
        </is>
      </c>
      <c r="HQ1265" t="inlineStr">
        <is>
          <t>Внутренние санитарнотехнические работы: смена труб, санприборов, запорной арматуры и другое</t>
        </is>
      </c>
      <c r="HS1265" t="n">
        <v>0</v>
      </c>
      <c r="IK1265" t="n">
        <v>0</v>
      </c>
    </row>
    <row r="1266">
      <c r="A1266" t="n">
        <v>18</v>
      </c>
      <c r="B1266" t="n">
        <v>0</v>
      </c>
      <c r="C1266" t="n">
        <v>515</v>
      </c>
      <c r="E1266" t="inlineStr">
        <is>
          <t>2,1</t>
        </is>
      </c>
      <c r="F1266" t="inlineStr">
        <is>
          <t>302-0062</t>
        </is>
      </c>
      <c r="G1266" t="inlineStr">
        <is>
          <t>Кран шаровый муфтовый Valtec для воды диаметром 15 мм, тип в/в</t>
        </is>
      </c>
      <c r="H1266" t="inlineStr">
        <is>
          <t>шт.</t>
        </is>
      </c>
      <c r="I1266">
        <f>I1265*J1266</f>
        <v/>
      </c>
      <c r="J1266" t="n">
        <v>50</v>
      </c>
      <c r="K1266" t="n">
        <v>50</v>
      </c>
      <c r="O1266">
        <f>ROUND(CP1266,0)</f>
        <v/>
      </c>
      <c r="P1266">
        <f>ROUND(CQ1266*I1266,0)</f>
        <v/>
      </c>
      <c r="Q1266">
        <f>(ROUND((ROUND(((ET1266)*I1266),0)*BB1266),0)+ROUND((ROUND(((AE1266-(EU1266))*I1266),0)*BS1266),0))</f>
        <v/>
      </c>
      <c r="R1266">
        <f>(ROUND((ROUND(((EU1266)*I1266),0)*BS1266),0)+ROUND((ROUND(((AE1266-(EU1266))*I1266),0)*BS1266),0))</f>
        <v/>
      </c>
      <c r="S1266">
        <f>ROUND(CT1266*I1266,0)</f>
        <v/>
      </c>
      <c r="T1266">
        <f>ROUND(CU1266*I1266,0)</f>
        <v/>
      </c>
      <c r="U1266">
        <f>ROUND(CV1266*I1266,7)</f>
        <v/>
      </c>
      <c r="V1266">
        <f>ROUND(CW1266*I1266,7)</f>
        <v/>
      </c>
      <c r="W1266">
        <f>ROUND(CX1266*I1266,0)</f>
        <v/>
      </c>
      <c r="X1266">
        <f>ROUND(CY1266,0)</f>
        <v/>
      </c>
      <c r="Y1266">
        <f>ROUND(CZ1266,0)</f>
        <v/>
      </c>
      <c r="AA1266" t="n">
        <v>78855224</v>
      </c>
      <c r="AB1266">
        <f>ROUND((AC1266+AD1266+AF1266),2)</f>
        <v/>
      </c>
      <c r="AC1266">
        <f>ROUND((ES1266),2)</f>
        <v/>
      </c>
      <c r="AD1266">
        <f>ROUND((((ET1266)-(EU1266))+AE1266),2)</f>
        <v/>
      </c>
      <c r="AE1266">
        <f>ROUND((EU1266),2)</f>
        <v/>
      </c>
      <c r="AF1266">
        <f>ROUND((EV1266),2)</f>
        <v/>
      </c>
      <c r="AG1266">
        <f>ROUND((AP1266),2)</f>
        <v/>
      </c>
      <c r="AH1266">
        <f>(EW1266)</f>
        <v/>
      </c>
      <c r="AI1266">
        <f>(EX1266)</f>
        <v/>
      </c>
      <c r="AJ1266">
        <f>(AS1266)</f>
        <v/>
      </c>
      <c r="AK1266" t="n">
        <v>28.53</v>
      </c>
      <c r="AL1266" t="n">
        <v>28.53</v>
      </c>
      <c r="AM1266" t="n">
        <v>0</v>
      </c>
      <c r="AN1266" t="n">
        <v>0</v>
      </c>
      <c r="AO1266" t="n">
        <v>0</v>
      </c>
      <c r="AP1266" t="n">
        <v>0</v>
      </c>
      <c r="AQ1266" t="n">
        <v>0</v>
      </c>
      <c r="AR1266" t="n">
        <v>0</v>
      </c>
      <c r="AS1266" t="n">
        <v>0.01</v>
      </c>
      <c r="AT1266" t="n">
        <v>103</v>
      </c>
      <c r="AU1266" t="n">
        <v>52</v>
      </c>
      <c r="AV1266" t="n">
        <v>1</v>
      </c>
      <c r="AW1266" t="n">
        <v>1</v>
      </c>
      <c r="AZ1266" t="n">
        <v>1</v>
      </c>
      <c r="BA1266" t="n">
        <v>1</v>
      </c>
      <c r="BB1266" t="n">
        <v>1</v>
      </c>
      <c r="BC1266" t="n">
        <v>13.47</v>
      </c>
      <c r="BD1266" t="inlineStr"/>
      <c r="BE1266" t="inlineStr"/>
      <c r="BF1266" t="inlineStr"/>
      <c r="BG1266" t="inlineStr"/>
      <c r="BH1266" t="n">
        <v>3</v>
      </c>
      <c r="BI1266" t="n">
        <v>1</v>
      </c>
      <c r="BJ1266" t="inlineStr">
        <is>
          <t>ТССЦ Московской обл., 302-0062, приказ Минстроя России №675/пр от 28.02.2017 № 256/пр</t>
        </is>
      </c>
      <c r="BM1266" t="n">
        <v>65008</v>
      </c>
      <c r="BN1266" t="n">
        <v>0</v>
      </c>
      <c r="BO1266" t="inlineStr">
        <is>
          <t>302-0062</t>
        </is>
      </c>
      <c r="BP1266" t="n">
        <v>1</v>
      </c>
      <c r="BQ1266" t="n">
        <v>6</v>
      </c>
      <c r="BR1266" t="n">
        <v>0</v>
      </c>
      <c r="BS1266" t="n">
        <v>1</v>
      </c>
      <c r="BT1266" t="n">
        <v>1</v>
      </c>
      <c r="BU1266" t="n">
        <v>1</v>
      </c>
      <c r="BV1266" t="n">
        <v>1</v>
      </c>
      <c r="BW1266" t="n">
        <v>1</v>
      </c>
      <c r="BX1266" t="n">
        <v>1</v>
      </c>
      <c r="BY1266" t="inlineStr"/>
      <c r="BZ1266" t="n">
        <v>103</v>
      </c>
      <c r="CA1266" t="n">
        <v>52</v>
      </c>
      <c r="CB1266" t="inlineStr"/>
      <c r="CE1266" t="n">
        <v>12</v>
      </c>
      <c r="CF1266" t="n">
        <v>0</v>
      </c>
      <c r="CG1266" t="n">
        <v>0</v>
      </c>
      <c r="CM1266" t="n">
        <v>0</v>
      </c>
      <c r="CN1266" t="inlineStr"/>
      <c r="CO1266" t="n">
        <v>0</v>
      </c>
      <c r="CP1266">
        <f>(P1266+Q1266+S1266)</f>
        <v/>
      </c>
      <c r="CQ1266">
        <f>AC1266*BC1266</f>
        <v/>
      </c>
      <c r="CR1266">
        <f>(ROUND((ROUND(((ET1266)*1),0)*BB1266),0)+ROUND((ROUND(((AE1266-(EU1266))*1),0)*BS1266),0))</f>
        <v/>
      </c>
      <c r="CS1266">
        <f>(ROUND((ROUND(((EU1266)*1),0)*BS1266),0)+ROUND((ROUND(((AE1266-(EU1266))*1),0)*BS1266),0))</f>
        <v/>
      </c>
      <c r="CT1266">
        <f>AF1266*BA1266</f>
        <v/>
      </c>
      <c r="CU1266">
        <f>AG1266</f>
        <v/>
      </c>
      <c r="CV1266">
        <f>AH1266</f>
        <v/>
      </c>
      <c r="CW1266">
        <f>AI1266</f>
        <v/>
      </c>
      <c r="CX1266">
        <f>AJ1266</f>
        <v/>
      </c>
      <c r="CY1266">
        <f>(((S1266+R1266)*AT1266)/100)</f>
        <v/>
      </c>
      <c r="CZ1266">
        <f>(((S1266+R1266)*AU1266)/100)</f>
        <v/>
      </c>
      <c r="DC1266" t="inlineStr"/>
      <c r="DD1266" t="inlineStr"/>
      <c r="DE1266" t="inlineStr"/>
      <c r="DF1266" t="inlineStr"/>
      <c r="DG1266" t="inlineStr"/>
      <c r="DH1266" t="inlineStr"/>
      <c r="DI1266" t="inlineStr"/>
      <c r="DJ1266" t="inlineStr"/>
      <c r="DK1266" t="inlineStr"/>
      <c r="DL1266" t="inlineStr"/>
      <c r="DM1266" t="inlineStr"/>
      <c r="DN1266" t="n">
        <v>0</v>
      </c>
      <c r="DO1266" t="n">
        <v>0</v>
      </c>
      <c r="DP1266" t="n">
        <v>1</v>
      </c>
      <c r="DQ1266" t="n">
        <v>1</v>
      </c>
      <c r="DU1266" t="n">
        <v>1010</v>
      </c>
      <c r="DV1266" t="inlineStr">
        <is>
          <t>шт.</t>
        </is>
      </c>
      <c r="DW1266" t="inlineStr">
        <is>
          <t>шт.</t>
        </is>
      </c>
      <c r="DX1266" t="n">
        <v>1</v>
      </c>
      <c r="DZ1266" t="inlineStr"/>
      <c r="EA1266" t="inlineStr"/>
      <c r="EB1266" t="inlineStr"/>
      <c r="EC1266" t="inlineStr"/>
      <c r="EE1266" t="n">
        <v>78726002</v>
      </c>
      <c r="EF1266" t="n">
        <v>6</v>
      </c>
      <c r="EG1266" t="inlineStr">
        <is>
          <t>Ремонтно-строительные работы</t>
        </is>
      </c>
      <c r="EH1266" t="n">
        <v>99</v>
      </c>
      <c r="EI1266" t="inlineStr">
        <is>
          <t>Внутренние санитарно-технические работы</t>
        </is>
      </c>
      <c r="EJ1266" t="n">
        <v>1</v>
      </c>
      <c r="EK1266" t="n">
        <v>65008</v>
      </c>
      <c r="EL1266" t="inlineStr">
        <is>
          <t>Внутренние санитарнотехнические работы: смена труб, санприборов, запорной арматуры и другое</t>
        </is>
      </c>
      <c r="EM1266" t="inlineStr">
        <is>
          <t>рФЕР-65</t>
        </is>
      </c>
      <c r="EO1266" t="inlineStr"/>
      <c r="EQ1266" t="n">
        <v>0</v>
      </c>
      <c r="ER1266" t="n">
        <v>28.53</v>
      </c>
      <c r="ES1266" t="n">
        <v>28.53</v>
      </c>
      <c r="ET1266" t="n">
        <v>0</v>
      </c>
      <c r="EU1266" t="n">
        <v>0</v>
      </c>
      <c r="EV1266" t="n">
        <v>0</v>
      </c>
      <c r="EW1266" t="n">
        <v>0</v>
      </c>
      <c r="EX1266" t="n">
        <v>0</v>
      </c>
      <c r="FQ1266" t="n">
        <v>0</v>
      </c>
      <c r="FR1266" t="n">
        <v>0</v>
      </c>
      <c r="FS1266" t="n">
        <v>0</v>
      </c>
      <c r="FX1266" t="n">
        <v>103</v>
      </c>
      <c r="FY1266" t="n">
        <v>52</v>
      </c>
      <c r="GA1266" t="inlineStr"/>
      <c r="GD1266" t="n">
        <v>1</v>
      </c>
      <c r="GF1266" t="n">
        <v>-1687406522</v>
      </c>
      <c r="GG1266" t="n">
        <v>2</v>
      </c>
      <c r="GH1266" t="n">
        <v>1</v>
      </c>
      <c r="GI1266" t="n">
        <v>2</v>
      </c>
      <c r="GJ1266" t="n">
        <v>0</v>
      </c>
      <c r="GK1266" t="n">
        <v>0</v>
      </c>
      <c r="GL1266">
        <f>ROUND(IF(AND(BH1266=3,BI1266=3,FS1266&lt;&gt;0),P1266,0),0)</f>
        <v/>
      </c>
      <c r="GM1266">
        <f>ROUND(O1266+X1266+Y1266,0)+GX1266</f>
        <v/>
      </c>
      <c r="GN1266">
        <f>IF(OR(BI1266=0,BI1266=1),GM1266-GX1266,0)</f>
        <v/>
      </c>
      <c r="GO1266">
        <f>IF(BI1266=2,GM1266-GX1266,0)</f>
        <v/>
      </c>
      <c r="GP1266">
        <f>IF(BI1266=4,GM1266-GX1266,0)</f>
        <v/>
      </c>
      <c r="GR1266" t="n">
        <v>0</v>
      </c>
      <c r="GS1266" t="n">
        <v>3</v>
      </c>
      <c r="GT1266" t="n">
        <v>0</v>
      </c>
      <c r="GU1266" t="inlineStr"/>
      <c r="GV1266">
        <f>ROUND((GT1266),2)</f>
        <v/>
      </c>
      <c r="GW1266" t="n">
        <v>1</v>
      </c>
      <c r="GX1266">
        <f>ROUND(HC1266*I1266,0)</f>
        <v/>
      </c>
      <c r="HA1266" t="n">
        <v>0</v>
      </c>
      <c r="HB1266" t="n">
        <v>0</v>
      </c>
      <c r="HC1266">
        <f>GV1266*GW1266</f>
        <v/>
      </c>
      <c r="HE1266" t="inlineStr"/>
      <c r="HF1266" t="inlineStr"/>
      <c r="HM1266" t="inlineStr"/>
      <c r="HN1266" t="inlineStr">
        <is>
          <t>Пр/812-099.2-1</t>
        </is>
      </c>
      <c r="HO1266" t="inlineStr">
        <is>
          <t>Пр/774-099.2</t>
        </is>
      </c>
      <c r="HP1266" t="inlineStr">
        <is>
          <t>Внутренние санитарнотехнические работы: смена труб, санприборов, запорной арматуры и другое</t>
        </is>
      </c>
      <c r="HQ1266" t="inlineStr">
        <is>
          <t>Внутренние санитарнотехнические работы: смена труб, санприборов, запорной арматуры и другое</t>
        </is>
      </c>
      <c r="HS1266" t="n">
        <v>0</v>
      </c>
      <c r="IK1266" t="n">
        <v>0</v>
      </c>
    </row>
    <row r="1267"/>
    <row r="1268">
      <c r="A1268" s="358" t="n">
        <v>51</v>
      </c>
      <c r="B1268" s="358">
        <f>B1257</f>
        <v/>
      </c>
      <c r="C1268" s="358">
        <f>A1257</f>
        <v/>
      </c>
      <c r="D1268" s="358">
        <f>ROW(A1257)</f>
        <v/>
      </c>
      <c r="E1268" s="358" t="n"/>
      <c r="F1268" s="358">
        <f>IF(F1257&lt;&gt;"",F1257,"")</f>
        <v/>
      </c>
      <c r="G1268" s="358">
        <f>IF(G1257&lt;&gt;"",G1257,"")</f>
        <v/>
      </c>
      <c r="H1268" s="358" t="n">
        <v>0</v>
      </c>
      <c r="I1268" s="358" t="n"/>
      <c r="J1268" s="358" t="n"/>
      <c r="K1268" s="358" t="n"/>
      <c r="L1268" s="358" t="n"/>
      <c r="M1268" s="358" t="n"/>
      <c r="N1268" s="358" t="n"/>
      <c r="O1268" s="358" t="n">
        <v>0</v>
      </c>
      <c r="P1268" s="358" t="n">
        <v>0</v>
      </c>
      <c r="Q1268" s="358" t="n">
        <v>0</v>
      </c>
      <c r="R1268" s="358" t="n">
        <v>0</v>
      </c>
      <c r="S1268" s="358" t="n">
        <v>0</v>
      </c>
      <c r="T1268" s="358" t="n">
        <v>0</v>
      </c>
      <c r="U1268" s="358" t="n">
        <v>0</v>
      </c>
      <c r="V1268" s="358" t="n">
        <v>0</v>
      </c>
      <c r="W1268" s="358" t="n">
        <v>0</v>
      </c>
      <c r="X1268" s="358" t="n">
        <v>0</v>
      </c>
      <c r="Y1268" s="358" t="n">
        <v>0</v>
      </c>
      <c r="Z1268" s="358" t="n"/>
      <c r="AA1268" s="358" t="n"/>
      <c r="AB1268" s="358" t="n"/>
      <c r="AC1268" s="358" t="n"/>
      <c r="AD1268" s="358" t="n"/>
      <c r="AE1268" s="358" t="n"/>
      <c r="AF1268" s="358" t="n"/>
      <c r="AG1268" s="358" t="n"/>
      <c r="AH1268" s="358" t="n"/>
      <c r="AI1268" s="358" t="n"/>
      <c r="AJ1268" s="358" t="n"/>
      <c r="AK1268" s="358" t="n"/>
      <c r="AL1268" s="358" t="n"/>
      <c r="AM1268" s="358" t="n"/>
      <c r="AN1268" s="358" t="n"/>
      <c r="AO1268" s="358">
        <f>ROUND(BX1268,0)</f>
        <v/>
      </c>
      <c r="AP1268" s="358">
        <f>ROUND(BY1268,0)</f>
        <v/>
      </c>
      <c r="AQ1268" s="358">
        <f>ROUND(BZ1268,0)</f>
        <v/>
      </c>
      <c r="AR1268" s="358">
        <f>ROUND(CA1268,0)</f>
        <v/>
      </c>
      <c r="AS1268" s="358">
        <f>ROUND(CB1268,0)</f>
        <v/>
      </c>
      <c r="AT1268" s="358">
        <f>ROUND(CC1268,0)</f>
        <v/>
      </c>
      <c r="AU1268" s="358">
        <f>ROUND(CD1268,0)</f>
        <v/>
      </c>
      <c r="AV1268" s="358">
        <f>ROUND(CE1268,0)</f>
        <v/>
      </c>
      <c r="AW1268" s="358">
        <f>ROUND(CF1268,0)</f>
        <v/>
      </c>
      <c r="AX1268" s="358">
        <f>ROUND(CG1268,0)</f>
        <v/>
      </c>
      <c r="AY1268" s="358">
        <f>ROUND(CH1268,0)</f>
        <v/>
      </c>
      <c r="AZ1268" s="358">
        <f>ROUND(CI1268,0)</f>
        <v/>
      </c>
      <c r="BA1268" s="358">
        <f>ROUND(CJ1268,0)</f>
        <v/>
      </c>
      <c r="BB1268" s="358">
        <f>ROUND(CK1268,0)</f>
        <v/>
      </c>
      <c r="BC1268" s="358">
        <f>ROUND(CL1268,0)</f>
        <v/>
      </c>
      <c r="BD1268" s="358">
        <f>ROUND(CM1268,0)</f>
        <v/>
      </c>
      <c r="BE1268" s="358" t="n"/>
      <c r="BF1268" s="358" t="n"/>
      <c r="BG1268" s="358" t="n"/>
      <c r="BH1268" s="358" t="n"/>
      <c r="BI1268" s="358" t="n"/>
      <c r="BJ1268" s="358" t="n"/>
      <c r="BK1268" s="358" t="n"/>
      <c r="BL1268" s="358" t="n"/>
      <c r="BM1268" s="358" t="n"/>
      <c r="BN1268" s="358" t="n"/>
      <c r="BO1268" s="358" t="n"/>
      <c r="BP1268" s="358" t="n"/>
      <c r="BQ1268" s="358" t="n"/>
      <c r="BR1268" s="358" t="n"/>
      <c r="BS1268" s="358" t="n"/>
      <c r="BT1268" s="358" t="n"/>
      <c r="BU1268" s="358" t="n"/>
      <c r="BV1268" s="358" t="n"/>
      <c r="BW1268" s="358" t="n"/>
      <c r="BX1268" s="358" t="n"/>
      <c r="BY1268" s="358" t="n"/>
      <c r="BZ1268" s="358" t="n"/>
      <c r="CA1268" s="358" t="n"/>
      <c r="CB1268" s="358" t="n"/>
      <c r="CC1268" s="358" t="n"/>
      <c r="CD1268" s="358" t="n"/>
      <c r="CE1268" s="358" t="n"/>
      <c r="CF1268" s="358" t="n"/>
      <c r="CG1268" s="358" t="n"/>
      <c r="CH1268" s="358" t="n"/>
      <c r="CI1268" s="358" t="n"/>
      <c r="CJ1268" s="358" t="n"/>
      <c r="CK1268" s="358" t="n"/>
      <c r="CL1268" s="358" t="n"/>
      <c r="CM1268" s="358" t="n"/>
      <c r="CN1268" s="358" t="n"/>
      <c r="CO1268" s="358" t="n"/>
      <c r="CP1268" s="358" t="n"/>
      <c r="CQ1268" s="358" t="n"/>
      <c r="CR1268" s="358" t="n"/>
      <c r="CS1268" s="358" t="n"/>
      <c r="CT1268" s="358" t="n"/>
      <c r="CU1268" s="358" t="n"/>
      <c r="CV1268" s="358" t="n"/>
      <c r="CW1268" s="358" t="n"/>
      <c r="CX1268" s="358" t="n"/>
      <c r="CY1268" s="358" t="n"/>
      <c r="CZ1268" s="358" t="n"/>
      <c r="DA1268" s="358" t="n"/>
      <c r="DB1268" s="358" t="n"/>
      <c r="DC1268" s="358" t="n"/>
      <c r="DD1268" s="358" t="n"/>
      <c r="DE1268" s="358" t="n"/>
      <c r="DF1268" s="358" t="n"/>
      <c r="DG1268" s="359" t="n"/>
      <c r="DH1268" s="359" t="n"/>
      <c r="DI1268" s="359" t="n"/>
      <c r="DJ1268" s="359" t="n"/>
      <c r="DK1268" s="359" t="n"/>
      <c r="DL1268" s="359" t="n"/>
      <c r="DM1268" s="359" t="n"/>
      <c r="DN1268" s="359" t="n"/>
      <c r="DO1268" s="359" t="n"/>
      <c r="DP1268" s="359" t="n"/>
      <c r="DQ1268" s="359" t="n"/>
      <c r="DR1268" s="359" t="n"/>
      <c r="DS1268" s="359" t="n"/>
      <c r="DT1268" s="359" t="n"/>
      <c r="DU1268" s="359" t="n"/>
      <c r="DV1268" s="359" t="n"/>
      <c r="DW1268" s="359" t="n"/>
      <c r="DX1268" s="359" t="n"/>
      <c r="DY1268" s="359" t="n"/>
      <c r="DZ1268" s="359" t="n"/>
      <c r="EA1268" s="359" t="n"/>
      <c r="EB1268" s="359" t="n"/>
      <c r="EC1268" s="359" t="n"/>
      <c r="ED1268" s="359" t="n"/>
      <c r="EE1268" s="359" t="n"/>
      <c r="EF1268" s="359" t="n"/>
      <c r="EG1268" s="359" t="n"/>
      <c r="EH1268" s="359" t="n"/>
      <c r="EI1268" s="359" t="n"/>
      <c r="EJ1268" s="359" t="n"/>
      <c r="EK1268" s="359" t="n"/>
      <c r="EL1268" s="359" t="n"/>
      <c r="EM1268" s="359" t="n"/>
      <c r="EN1268" s="359" t="n"/>
      <c r="EO1268" s="359" t="n"/>
      <c r="EP1268" s="359" t="n"/>
      <c r="EQ1268" s="359" t="n"/>
      <c r="ER1268" s="359" t="n"/>
      <c r="ES1268" s="359" t="n"/>
      <c r="ET1268" s="359" t="n"/>
      <c r="EU1268" s="359" t="n"/>
      <c r="EV1268" s="359" t="n"/>
      <c r="EW1268" s="359" t="n"/>
      <c r="EX1268" s="359" t="n"/>
      <c r="EY1268" s="359" t="n"/>
      <c r="EZ1268" s="359" t="n"/>
      <c r="FA1268" s="359" t="n"/>
      <c r="FB1268" s="359" t="n"/>
      <c r="FC1268" s="359" t="n"/>
      <c r="FD1268" s="359" t="n"/>
      <c r="FE1268" s="359" t="n"/>
      <c r="FF1268" s="359" t="n"/>
      <c r="FG1268" s="359" t="n"/>
      <c r="FH1268" s="359" t="n"/>
      <c r="FI1268" s="359" t="n"/>
      <c r="FJ1268" s="359" t="n"/>
      <c r="FK1268" s="359" t="n"/>
      <c r="FL1268" s="359" t="n"/>
      <c r="FM1268" s="359" t="n"/>
      <c r="FN1268" s="359" t="n"/>
      <c r="FO1268" s="359" t="n"/>
      <c r="FP1268" s="359" t="n"/>
      <c r="FQ1268" s="359" t="n"/>
      <c r="FR1268" s="359" t="n"/>
      <c r="FS1268" s="359" t="n"/>
      <c r="FT1268" s="359" t="n"/>
      <c r="FU1268" s="359" t="n"/>
      <c r="FV1268" s="359" t="n"/>
      <c r="FW1268" s="359" t="n"/>
      <c r="FX1268" s="359" t="n"/>
      <c r="FY1268" s="359" t="n"/>
      <c r="FZ1268" s="359" t="n"/>
      <c r="GA1268" s="359" t="n"/>
      <c r="GB1268" s="359" t="n"/>
      <c r="GC1268" s="359" t="n"/>
      <c r="GD1268" s="359" t="n"/>
      <c r="GE1268" s="359" t="n"/>
      <c r="GF1268" s="359" t="n"/>
      <c r="GG1268" s="359" t="n"/>
      <c r="GH1268" s="359" t="n"/>
      <c r="GI1268" s="359" t="n"/>
      <c r="GJ1268" s="359" t="n"/>
      <c r="GK1268" s="359" t="n"/>
      <c r="GL1268" s="359" t="n"/>
      <c r="GM1268" s="359" t="n"/>
      <c r="GN1268" s="359" t="n"/>
      <c r="GO1268" s="359" t="n"/>
      <c r="GP1268" s="359" t="n"/>
      <c r="GQ1268" s="359" t="n"/>
      <c r="GR1268" s="359" t="n"/>
      <c r="GS1268" s="359" t="n"/>
      <c r="GT1268" s="359" t="n"/>
      <c r="GU1268" s="359" t="n"/>
      <c r="GV1268" s="359" t="n"/>
      <c r="GW1268" s="359" t="n"/>
      <c r="GX1268" s="359" t="n">
        <v>0</v>
      </c>
    </row>
    <row r="1269"/>
    <row r="1270">
      <c r="A1270" s="360" t="n">
        <v>50</v>
      </c>
      <c r="B1270" s="360" t="n">
        <v>0</v>
      </c>
      <c r="C1270" s="360" t="n">
        <v>0</v>
      </c>
      <c r="D1270" s="360" t="n">
        <v>1</v>
      </c>
      <c r="E1270" s="360" t="n">
        <v>201</v>
      </c>
      <c r="F1270" s="360">
        <f>ROUND(Source!O1268,O1270)</f>
        <v/>
      </c>
      <c r="G1270" s="360" t="inlineStr">
        <is>
          <t>ПЗ</t>
        </is>
      </c>
      <c r="H1270" s="360" t="inlineStr">
        <is>
          <t>Прямые затраты</t>
        </is>
      </c>
      <c r="I1270" s="360" t="n"/>
      <c r="J1270" s="360" t="n"/>
      <c r="K1270" s="360" t="n">
        <v>201</v>
      </c>
      <c r="L1270" s="360" t="n">
        <v>1</v>
      </c>
      <c r="M1270" s="360" t="n">
        <v>3</v>
      </c>
      <c r="N1270" s="360" t="inlineStr"/>
      <c r="O1270" s="360" t="n">
        <v>0</v>
      </c>
      <c r="P1270" s="360" t="n"/>
      <c r="Q1270" s="360" t="n"/>
      <c r="R1270" s="360" t="n"/>
      <c r="S1270" s="360" t="n"/>
      <c r="T1270" s="360" t="n"/>
      <c r="U1270" s="360" t="n"/>
      <c r="V1270" s="360" t="n"/>
      <c r="W1270" s="360" t="n">
        <v>0</v>
      </c>
      <c r="X1270" s="360" t="n">
        <v>1</v>
      </c>
      <c r="Y1270" s="360" t="n">
        <v>0</v>
      </c>
      <c r="Z1270" s="360" t="n"/>
      <c r="AA1270" s="360" t="n"/>
      <c r="AB1270" s="360" t="n"/>
    </row>
    <row r="1271">
      <c r="A1271" s="360" t="n">
        <v>50</v>
      </c>
      <c r="B1271" s="360" t="n">
        <v>0</v>
      </c>
      <c r="C1271" s="360" t="n">
        <v>0</v>
      </c>
      <c r="D1271" s="360" t="n">
        <v>1</v>
      </c>
      <c r="E1271" s="360" t="n">
        <v>202</v>
      </c>
      <c r="F1271" s="360">
        <f>ROUND(Source!P1268,O1271)</f>
        <v/>
      </c>
      <c r="G1271" s="360" t="inlineStr">
        <is>
          <t>СтМатОб</t>
        </is>
      </c>
      <c r="H1271" s="360" t="inlineStr">
        <is>
          <t>Стоимость материальных ресурсов (всего)</t>
        </is>
      </c>
      <c r="I1271" s="360" t="n"/>
      <c r="J1271" s="360" t="n"/>
      <c r="K1271" s="360" t="n">
        <v>202</v>
      </c>
      <c r="L1271" s="360" t="n">
        <v>2</v>
      </c>
      <c r="M1271" s="360" t="n">
        <v>3</v>
      </c>
      <c r="N1271" s="360" t="inlineStr"/>
      <c r="O1271" s="360" t="n">
        <v>0</v>
      </c>
      <c r="P1271" s="360" t="n"/>
      <c r="Q1271" s="360" t="n"/>
      <c r="R1271" s="360" t="n"/>
      <c r="S1271" s="360" t="n"/>
      <c r="T1271" s="360" t="n"/>
      <c r="U1271" s="360" t="n"/>
      <c r="V1271" s="360" t="n"/>
      <c r="W1271" s="360" t="n">
        <v>0</v>
      </c>
      <c r="X1271" s="360" t="n">
        <v>1</v>
      </c>
      <c r="Y1271" s="360" t="n">
        <v>0</v>
      </c>
      <c r="Z1271" s="360" t="n"/>
      <c r="AA1271" s="360" t="n"/>
      <c r="AB1271" s="360" t="n"/>
    </row>
    <row r="1272">
      <c r="A1272" s="360" t="n">
        <v>50</v>
      </c>
      <c r="B1272" s="360" t="n">
        <v>0</v>
      </c>
      <c r="C1272" s="360" t="n">
        <v>0</v>
      </c>
      <c r="D1272" s="360" t="n">
        <v>1</v>
      </c>
      <c r="E1272" s="360" t="n">
        <v>222</v>
      </c>
      <c r="F1272" s="360">
        <f>ROUND(Source!AO1268,O1272)</f>
        <v/>
      </c>
      <c r="G1272" s="360" t="inlineStr">
        <is>
          <t>СтМатОбЗак</t>
        </is>
      </c>
      <c r="H1272" s="360" t="inlineStr">
        <is>
          <t>Стоимость материалов и оборудования заказчика</t>
        </is>
      </c>
      <c r="I1272" s="360" t="n"/>
      <c r="J1272" s="360" t="n"/>
      <c r="K1272" s="360" t="n">
        <v>222</v>
      </c>
      <c r="L1272" s="360" t="n">
        <v>3</v>
      </c>
      <c r="M1272" s="360" t="n">
        <v>3</v>
      </c>
      <c r="N1272" s="360" t="inlineStr"/>
      <c r="O1272" s="360" t="n">
        <v>0</v>
      </c>
      <c r="P1272" s="360" t="n"/>
      <c r="Q1272" s="360" t="n"/>
      <c r="R1272" s="360" t="n"/>
      <c r="S1272" s="360" t="n"/>
      <c r="T1272" s="360" t="n"/>
      <c r="U1272" s="360" t="n"/>
      <c r="V1272" s="360" t="n"/>
      <c r="W1272" s="360" t="n">
        <v>0</v>
      </c>
      <c r="X1272" s="360" t="n">
        <v>1</v>
      </c>
      <c r="Y1272" s="360" t="n">
        <v>0</v>
      </c>
      <c r="Z1272" s="360" t="n"/>
      <c r="AA1272" s="360" t="n"/>
      <c r="AB1272" s="360" t="n"/>
    </row>
    <row r="1273">
      <c r="A1273" s="360" t="n">
        <v>50</v>
      </c>
      <c r="B1273" s="360" t="n">
        <v>0</v>
      </c>
      <c r="C1273" s="360" t="n">
        <v>0</v>
      </c>
      <c r="D1273" s="360" t="n">
        <v>1</v>
      </c>
      <c r="E1273" s="360" t="n">
        <v>225</v>
      </c>
      <c r="F1273" s="360">
        <f>ROUND(Source!AV1268,O1273)</f>
        <v/>
      </c>
      <c r="G1273" s="360" t="inlineStr">
        <is>
          <t>СтМатОбПод</t>
        </is>
      </c>
      <c r="H1273" s="360" t="inlineStr">
        <is>
          <t>Стоимость материалов и оборудования подрядчика</t>
        </is>
      </c>
      <c r="I1273" s="360" t="n"/>
      <c r="J1273" s="360" t="n"/>
      <c r="K1273" s="360" t="n">
        <v>225</v>
      </c>
      <c r="L1273" s="360" t="n">
        <v>4</v>
      </c>
      <c r="M1273" s="360" t="n">
        <v>3</v>
      </c>
      <c r="N1273" s="360" t="inlineStr"/>
      <c r="O1273" s="360" t="n">
        <v>0</v>
      </c>
      <c r="P1273" s="360" t="n"/>
      <c r="Q1273" s="360" t="n"/>
      <c r="R1273" s="360" t="n"/>
      <c r="S1273" s="360" t="n"/>
      <c r="T1273" s="360" t="n"/>
      <c r="U1273" s="360" t="n"/>
      <c r="V1273" s="360" t="n"/>
      <c r="W1273" s="360" t="n">
        <v>0</v>
      </c>
      <c r="X1273" s="360" t="n">
        <v>1</v>
      </c>
      <c r="Y1273" s="360" t="n">
        <v>0</v>
      </c>
      <c r="Z1273" s="360" t="n"/>
      <c r="AA1273" s="360" t="n"/>
      <c r="AB1273" s="360" t="n"/>
    </row>
    <row r="1274">
      <c r="A1274" s="360" t="n">
        <v>50</v>
      </c>
      <c r="B1274" s="360" t="n">
        <v>0</v>
      </c>
      <c r="C1274" s="360" t="n">
        <v>0</v>
      </c>
      <c r="D1274" s="360" t="n">
        <v>1</v>
      </c>
      <c r="E1274" s="360" t="n">
        <v>226</v>
      </c>
      <c r="F1274" s="360">
        <f>ROUND(Source!AW1268,O1274)</f>
        <v/>
      </c>
      <c r="G1274" s="360" t="inlineStr">
        <is>
          <t>СтМат</t>
        </is>
      </c>
      <c r="H1274" s="360" t="inlineStr">
        <is>
          <t>Стоимость материалов (всего)</t>
        </is>
      </c>
      <c r="I1274" s="360" t="n"/>
      <c r="J1274" s="360" t="n"/>
      <c r="K1274" s="360" t="n">
        <v>226</v>
      </c>
      <c r="L1274" s="360" t="n">
        <v>5</v>
      </c>
      <c r="M1274" s="360" t="n">
        <v>3</v>
      </c>
      <c r="N1274" s="360" t="inlineStr"/>
      <c r="O1274" s="360" t="n">
        <v>0</v>
      </c>
      <c r="P1274" s="360" t="n"/>
      <c r="Q1274" s="360" t="n"/>
      <c r="R1274" s="360" t="n"/>
      <c r="S1274" s="360" t="n"/>
      <c r="T1274" s="360" t="n"/>
      <c r="U1274" s="360" t="n"/>
      <c r="V1274" s="360" t="n"/>
      <c r="W1274" s="360" t="n">
        <v>0</v>
      </c>
      <c r="X1274" s="360" t="n">
        <v>1</v>
      </c>
      <c r="Y1274" s="360" t="n">
        <v>0</v>
      </c>
      <c r="Z1274" s="360" t="n"/>
      <c r="AA1274" s="360" t="n"/>
      <c r="AB1274" s="360" t="n"/>
    </row>
    <row r="1275">
      <c r="A1275" s="360" t="n">
        <v>50</v>
      </c>
      <c r="B1275" s="360" t="n">
        <v>0</v>
      </c>
      <c r="C1275" s="360" t="n">
        <v>0</v>
      </c>
      <c r="D1275" s="360" t="n">
        <v>1</v>
      </c>
      <c r="E1275" s="360" t="n">
        <v>227</v>
      </c>
      <c r="F1275" s="360">
        <f>ROUND(Source!AX1268,O1275)</f>
        <v/>
      </c>
      <c r="G1275" s="360" t="inlineStr">
        <is>
          <t>СтМатЗак</t>
        </is>
      </c>
      <c r="H1275" s="360" t="inlineStr">
        <is>
          <t>Стоимость материалов заказчика</t>
        </is>
      </c>
      <c r="I1275" s="360" t="n"/>
      <c r="J1275" s="360" t="n"/>
      <c r="K1275" s="360" t="n">
        <v>227</v>
      </c>
      <c r="L1275" s="360" t="n">
        <v>6</v>
      </c>
      <c r="M1275" s="360" t="n">
        <v>3</v>
      </c>
      <c r="N1275" s="360" t="inlineStr"/>
      <c r="O1275" s="360" t="n">
        <v>0</v>
      </c>
      <c r="P1275" s="360" t="n"/>
      <c r="Q1275" s="360" t="n"/>
      <c r="R1275" s="360" t="n"/>
      <c r="S1275" s="360" t="n"/>
      <c r="T1275" s="360" t="n"/>
      <c r="U1275" s="360" t="n"/>
      <c r="V1275" s="360" t="n"/>
      <c r="W1275" s="360" t="n">
        <v>0</v>
      </c>
      <c r="X1275" s="360" t="n">
        <v>1</v>
      </c>
      <c r="Y1275" s="360" t="n">
        <v>0</v>
      </c>
      <c r="Z1275" s="360" t="n"/>
      <c r="AA1275" s="360" t="n"/>
      <c r="AB1275" s="360" t="n"/>
    </row>
    <row r="1276">
      <c r="A1276" s="360" t="n">
        <v>50</v>
      </c>
      <c r="B1276" s="360" t="n">
        <v>0</v>
      </c>
      <c r="C1276" s="360" t="n">
        <v>0</v>
      </c>
      <c r="D1276" s="360" t="n">
        <v>1</v>
      </c>
      <c r="E1276" s="360" t="n">
        <v>228</v>
      </c>
      <c r="F1276" s="360">
        <f>ROUND(Source!AY1268,O1276)</f>
        <v/>
      </c>
      <c r="G1276" s="360" t="inlineStr">
        <is>
          <t>СтМатПод</t>
        </is>
      </c>
      <c r="H1276" s="360" t="inlineStr">
        <is>
          <t>Стоимость материалов подрядчика</t>
        </is>
      </c>
      <c r="I1276" s="360" t="n"/>
      <c r="J1276" s="360" t="n"/>
      <c r="K1276" s="360" t="n">
        <v>228</v>
      </c>
      <c r="L1276" s="360" t="n">
        <v>7</v>
      </c>
      <c r="M1276" s="360" t="n">
        <v>3</v>
      </c>
      <c r="N1276" s="360" t="inlineStr"/>
      <c r="O1276" s="360" t="n">
        <v>0</v>
      </c>
      <c r="P1276" s="360" t="n"/>
      <c r="Q1276" s="360" t="n"/>
      <c r="R1276" s="360" t="n"/>
      <c r="S1276" s="360" t="n"/>
      <c r="T1276" s="360" t="n"/>
      <c r="U1276" s="360" t="n"/>
      <c r="V1276" s="360" t="n"/>
      <c r="W1276" s="360" t="n">
        <v>0</v>
      </c>
      <c r="X1276" s="360" t="n">
        <v>1</v>
      </c>
      <c r="Y1276" s="360" t="n">
        <v>0</v>
      </c>
      <c r="Z1276" s="360" t="n"/>
      <c r="AA1276" s="360" t="n"/>
      <c r="AB1276" s="360" t="n"/>
    </row>
    <row r="1277">
      <c r="A1277" s="360" t="n">
        <v>50</v>
      </c>
      <c r="B1277" s="360" t="n">
        <v>0</v>
      </c>
      <c r="C1277" s="360" t="n">
        <v>0</v>
      </c>
      <c r="D1277" s="360" t="n">
        <v>1</v>
      </c>
      <c r="E1277" s="360" t="n">
        <v>216</v>
      </c>
      <c r="F1277" s="360">
        <f>ROUND(Source!AP1268,O1277)</f>
        <v/>
      </c>
      <c r="G1277" s="360" t="inlineStr">
        <is>
          <t>Оборуд</t>
        </is>
      </c>
      <c r="H1277" s="360" t="inlineStr">
        <is>
          <t>Стоимость оборудования (всего)</t>
        </is>
      </c>
      <c r="I1277" s="360" t="n"/>
      <c r="J1277" s="360" t="n"/>
      <c r="K1277" s="360" t="n">
        <v>216</v>
      </c>
      <c r="L1277" s="360" t="n">
        <v>8</v>
      </c>
      <c r="M1277" s="360" t="n">
        <v>3</v>
      </c>
      <c r="N1277" s="360" t="inlineStr"/>
      <c r="O1277" s="360" t="n">
        <v>0</v>
      </c>
      <c r="P1277" s="360" t="n"/>
      <c r="Q1277" s="360" t="n"/>
      <c r="R1277" s="360" t="n"/>
      <c r="S1277" s="360" t="n"/>
      <c r="T1277" s="360" t="n"/>
      <c r="U1277" s="360" t="n"/>
      <c r="V1277" s="360" t="n"/>
      <c r="W1277" s="360" t="n">
        <v>0</v>
      </c>
      <c r="X1277" s="360" t="n">
        <v>1</v>
      </c>
      <c r="Y1277" s="360" t="n">
        <v>0</v>
      </c>
      <c r="Z1277" s="360" t="n"/>
      <c r="AA1277" s="360" t="n"/>
      <c r="AB1277" s="360" t="n"/>
    </row>
    <row r="1278">
      <c r="A1278" s="360" t="n">
        <v>50</v>
      </c>
      <c r="B1278" s="360" t="n">
        <v>0</v>
      </c>
      <c r="C1278" s="360" t="n">
        <v>0</v>
      </c>
      <c r="D1278" s="360" t="n">
        <v>1</v>
      </c>
      <c r="E1278" s="360" t="n">
        <v>223</v>
      </c>
      <c r="F1278" s="360">
        <f>ROUND(Source!AQ1268,O1278)</f>
        <v/>
      </c>
      <c r="G1278" s="360" t="inlineStr">
        <is>
          <t>ОборудЗак</t>
        </is>
      </c>
      <c r="H1278" s="360" t="inlineStr">
        <is>
          <t>Стоимость оборудования заказчика</t>
        </is>
      </c>
      <c r="I1278" s="360" t="n"/>
      <c r="J1278" s="360" t="n"/>
      <c r="K1278" s="360" t="n">
        <v>223</v>
      </c>
      <c r="L1278" s="360" t="n">
        <v>9</v>
      </c>
      <c r="M1278" s="360" t="n">
        <v>3</v>
      </c>
      <c r="N1278" s="360" t="inlineStr"/>
      <c r="O1278" s="360" t="n">
        <v>0</v>
      </c>
      <c r="P1278" s="360" t="n"/>
      <c r="Q1278" s="360" t="n"/>
      <c r="R1278" s="360" t="n"/>
      <c r="S1278" s="360" t="n"/>
      <c r="T1278" s="360" t="n"/>
      <c r="U1278" s="360" t="n"/>
      <c r="V1278" s="360" t="n"/>
      <c r="W1278" s="360" t="n">
        <v>0</v>
      </c>
      <c r="X1278" s="360" t="n">
        <v>1</v>
      </c>
      <c r="Y1278" s="360" t="n">
        <v>0</v>
      </c>
      <c r="Z1278" s="360" t="n"/>
      <c r="AA1278" s="360" t="n"/>
      <c r="AB1278" s="360" t="n"/>
    </row>
    <row r="1279">
      <c r="A1279" s="360" t="n">
        <v>50</v>
      </c>
      <c r="B1279" s="360" t="n">
        <v>0</v>
      </c>
      <c r="C1279" s="360" t="n">
        <v>0</v>
      </c>
      <c r="D1279" s="360" t="n">
        <v>1</v>
      </c>
      <c r="E1279" s="360" t="n">
        <v>229</v>
      </c>
      <c r="F1279" s="360">
        <f>ROUND(Source!AZ1268,O1279)</f>
        <v/>
      </c>
      <c r="G1279" s="360" t="inlineStr">
        <is>
          <t>ОборудПод</t>
        </is>
      </c>
      <c r="H1279" s="360" t="inlineStr">
        <is>
          <t>Стоимость оборудования подрядчика</t>
        </is>
      </c>
      <c r="I1279" s="360" t="n"/>
      <c r="J1279" s="360" t="n"/>
      <c r="K1279" s="360" t="n">
        <v>229</v>
      </c>
      <c r="L1279" s="360" t="n">
        <v>10</v>
      </c>
      <c r="M1279" s="360" t="n">
        <v>3</v>
      </c>
      <c r="N1279" s="360" t="inlineStr"/>
      <c r="O1279" s="360" t="n">
        <v>0</v>
      </c>
      <c r="P1279" s="360" t="n"/>
      <c r="Q1279" s="360" t="n"/>
      <c r="R1279" s="360" t="n"/>
      <c r="S1279" s="360" t="n"/>
      <c r="T1279" s="360" t="n"/>
      <c r="U1279" s="360" t="n"/>
      <c r="V1279" s="360" t="n"/>
      <c r="W1279" s="360" t="n">
        <v>0</v>
      </c>
      <c r="X1279" s="360" t="n">
        <v>1</v>
      </c>
      <c r="Y1279" s="360" t="n">
        <v>0</v>
      </c>
      <c r="Z1279" s="360" t="n"/>
      <c r="AA1279" s="360" t="n"/>
      <c r="AB1279" s="360" t="n"/>
    </row>
    <row r="1280">
      <c r="A1280" s="360" t="n">
        <v>50</v>
      </c>
      <c r="B1280" s="360" t="n">
        <v>0</v>
      </c>
      <c r="C1280" s="360" t="n">
        <v>0</v>
      </c>
      <c r="D1280" s="360" t="n">
        <v>1</v>
      </c>
      <c r="E1280" s="360" t="n">
        <v>203</v>
      </c>
      <c r="F1280" s="360">
        <f>ROUND(Source!Q1268,O1280)</f>
        <v/>
      </c>
      <c r="G1280" s="360" t="inlineStr">
        <is>
          <t>ЭММ</t>
        </is>
      </c>
      <c r="H1280" s="360" t="inlineStr">
        <is>
          <t>Эксплуатация машин</t>
        </is>
      </c>
      <c r="I1280" s="360" t="n"/>
      <c r="J1280" s="360" t="n"/>
      <c r="K1280" s="360" t="n">
        <v>203</v>
      </c>
      <c r="L1280" s="360" t="n">
        <v>11</v>
      </c>
      <c r="M1280" s="360" t="n">
        <v>3</v>
      </c>
      <c r="N1280" s="360" t="inlineStr"/>
      <c r="O1280" s="360" t="n">
        <v>0</v>
      </c>
      <c r="P1280" s="360" t="n"/>
      <c r="Q1280" s="360" t="n"/>
      <c r="R1280" s="360" t="n"/>
      <c r="S1280" s="360" t="n"/>
      <c r="T1280" s="360" t="n"/>
      <c r="U1280" s="360" t="n"/>
      <c r="V1280" s="360" t="n"/>
      <c r="W1280" s="360" t="n">
        <v>0</v>
      </c>
      <c r="X1280" s="360" t="n">
        <v>1</v>
      </c>
      <c r="Y1280" s="360" t="n">
        <v>0</v>
      </c>
      <c r="Z1280" s="360" t="n"/>
      <c r="AA1280" s="360" t="n"/>
      <c r="AB1280" s="360" t="n"/>
    </row>
    <row r="1281">
      <c r="A1281" s="360" t="n">
        <v>50</v>
      </c>
      <c r="B1281" s="360" t="n">
        <v>0</v>
      </c>
      <c r="C1281" s="360" t="n">
        <v>0</v>
      </c>
      <c r="D1281" s="360" t="n">
        <v>1</v>
      </c>
      <c r="E1281" s="360" t="n">
        <v>231</v>
      </c>
      <c r="F1281" s="360">
        <f>ROUND(Source!BB1268,O1281)</f>
        <v/>
      </c>
      <c r="G1281" s="360" t="inlineStr">
        <is>
          <t>ЭММсНРиСП</t>
        </is>
      </c>
      <c r="H1281" s="360" t="inlineStr">
        <is>
          <t>Эксплуатация машин по ТСН-2001.16</t>
        </is>
      </c>
      <c r="I1281" s="360" t="n"/>
      <c r="J1281" s="360" t="n"/>
      <c r="K1281" s="360" t="n">
        <v>231</v>
      </c>
      <c r="L1281" s="360" t="n">
        <v>12</v>
      </c>
      <c r="M1281" s="360" t="n">
        <v>3</v>
      </c>
      <c r="N1281" s="360" t="inlineStr"/>
      <c r="O1281" s="360" t="n">
        <v>0</v>
      </c>
      <c r="P1281" s="360" t="n"/>
      <c r="Q1281" s="360" t="n"/>
      <c r="R1281" s="360" t="n"/>
      <c r="S1281" s="360" t="n"/>
      <c r="T1281" s="360" t="n"/>
      <c r="U1281" s="360" t="n"/>
      <c r="V1281" s="360" t="n"/>
      <c r="W1281" s="360" t="n">
        <v>0</v>
      </c>
      <c r="X1281" s="360" t="n">
        <v>1</v>
      </c>
      <c r="Y1281" s="360" t="n">
        <v>0</v>
      </c>
      <c r="Z1281" s="360" t="n"/>
      <c r="AA1281" s="360" t="n"/>
      <c r="AB1281" s="360" t="n"/>
    </row>
    <row r="1282">
      <c r="A1282" s="360" t="n">
        <v>50</v>
      </c>
      <c r="B1282" s="360" t="n">
        <v>0</v>
      </c>
      <c r="C1282" s="360" t="n">
        <v>0</v>
      </c>
      <c r="D1282" s="360" t="n">
        <v>1</v>
      </c>
      <c r="E1282" s="360" t="n">
        <v>204</v>
      </c>
      <c r="F1282" s="360">
        <f>ROUND(Source!R1268,O1282)</f>
        <v/>
      </c>
      <c r="G1282" s="360" t="inlineStr">
        <is>
          <t>ЗПМ</t>
        </is>
      </c>
      <c r="H1282" s="360" t="inlineStr">
        <is>
          <t>ЗП машинистов</t>
        </is>
      </c>
      <c r="I1282" s="360" t="n"/>
      <c r="J1282" s="360" t="n"/>
      <c r="K1282" s="360" t="n">
        <v>204</v>
      </c>
      <c r="L1282" s="360" t="n">
        <v>13</v>
      </c>
      <c r="M1282" s="360" t="n">
        <v>3</v>
      </c>
      <c r="N1282" s="360" t="inlineStr"/>
      <c r="O1282" s="360" t="n">
        <v>0</v>
      </c>
      <c r="P1282" s="360" t="n"/>
      <c r="Q1282" s="360" t="n"/>
      <c r="R1282" s="360" t="n"/>
      <c r="S1282" s="360" t="n"/>
      <c r="T1282" s="360" t="n"/>
      <c r="U1282" s="360" t="n"/>
      <c r="V1282" s="360" t="n"/>
      <c r="W1282" s="360" t="n">
        <v>0</v>
      </c>
      <c r="X1282" s="360" t="n">
        <v>1</v>
      </c>
      <c r="Y1282" s="360" t="n">
        <v>0</v>
      </c>
      <c r="Z1282" s="360" t="n"/>
      <c r="AA1282" s="360" t="n"/>
      <c r="AB1282" s="360" t="n"/>
    </row>
    <row r="1283">
      <c r="A1283" s="360" t="n">
        <v>50</v>
      </c>
      <c r="B1283" s="360" t="n">
        <v>0</v>
      </c>
      <c r="C1283" s="360" t="n">
        <v>0</v>
      </c>
      <c r="D1283" s="360" t="n">
        <v>1</v>
      </c>
      <c r="E1283" s="360" t="n">
        <v>205</v>
      </c>
      <c r="F1283" s="360">
        <f>ROUND(Source!S1268,O1283)</f>
        <v/>
      </c>
      <c r="G1283" s="360" t="inlineStr">
        <is>
          <t>ОЗП</t>
        </is>
      </c>
      <c r="H1283" s="360" t="inlineStr">
        <is>
          <t>Основная ЗП рабочих</t>
        </is>
      </c>
      <c r="I1283" s="360" t="n"/>
      <c r="J1283" s="360" t="n"/>
      <c r="K1283" s="360" t="n">
        <v>205</v>
      </c>
      <c r="L1283" s="360" t="n">
        <v>14</v>
      </c>
      <c r="M1283" s="360" t="n">
        <v>3</v>
      </c>
      <c r="N1283" s="360" t="inlineStr"/>
      <c r="O1283" s="360" t="n">
        <v>0</v>
      </c>
      <c r="P1283" s="360" t="n"/>
      <c r="Q1283" s="360" t="n"/>
      <c r="R1283" s="360" t="n"/>
      <c r="S1283" s="360" t="n"/>
      <c r="T1283" s="360" t="n"/>
      <c r="U1283" s="360" t="n"/>
      <c r="V1283" s="360" t="n"/>
      <c r="W1283" s="360" t="n">
        <v>0</v>
      </c>
      <c r="X1283" s="360" t="n">
        <v>1</v>
      </c>
      <c r="Y1283" s="360" t="n">
        <v>0</v>
      </c>
      <c r="Z1283" s="360" t="n"/>
      <c r="AA1283" s="360" t="n"/>
      <c r="AB1283" s="360" t="n"/>
    </row>
    <row r="1284">
      <c r="A1284" s="360" t="n">
        <v>50</v>
      </c>
      <c r="B1284" s="360" t="n">
        <v>0</v>
      </c>
      <c r="C1284" s="360" t="n">
        <v>0</v>
      </c>
      <c r="D1284" s="360" t="n">
        <v>1</v>
      </c>
      <c r="E1284" s="360" t="n">
        <v>232</v>
      </c>
      <c r="F1284" s="360">
        <f>ROUND(Source!BC1268,O1284)</f>
        <v/>
      </c>
      <c r="G1284" s="360" t="inlineStr">
        <is>
          <t>ОЗПсНРиСП</t>
        </is>
      </c>
      <c r="H1284" s="360" t="inlineStr">
        <is>
          <t>Основная ЗП рабочих по ТСН-2001.16</t>
        </is>
      </c>
      <c r="I1284" s="360" t="n"/>
      <c r="J1284" s="360" t="n"/>
      <c r="K1284" s="360" t="n">
        <v>232</v>
      </c>
      <c r="L1284" s="360" t="n">
        <v>15</v>
      </c>
      <c r="M1284" s="360" t="n">
        <v>3</v>
      </c>
      <c r="N1284" s="360" t="inlineStr"/>
      <c r="O1284" s="360" t="n">
        <v>0</v>
      </c>
      <c r="P1284" s="360" t="n"/>
      <c r="Q1284" s="360" t="n"/>
      <c r="R1284" s="360" t="n"/>
      <c r="S1284" s="360" t="n"/>
      <c r="T1284" s="360" t="n"/>
      <c r="U1284" s="360" t="n"/>
      <c r="V1284" s="360" t="n"/>
      <c r="W1284" s="360" t="n">
        <v>0</v>
      </c>
      <c r="X1284" s="360" t="n">
        <v>1</v>
      </c>
      <c r="Y1284" s="360" t="n">
        <v>0</v>
      </c>
      <c r="Z1284" s="360" t="n"/>
      <c r="AA1284" s="360" t="n"/>
      <c r="AB1284" s="360" t="n"/>
    </row>
    <row r="1285">
      <c r="A1285" s="360" t="n">
        <v>50</v>
      </c>
      <c r="B1285" s="360" t="n">
        <v>0</v>
      </c>
      <c r="C1285" s="360" t="n">
        <v>0</v>
      </c>
      <c r="D1285" s="360" t="n">
        <v>1</v>
      </c>
      <c r="E1285" s="360" t="n">
        <v>214</v>
      </c>
      <c r="F1285" s="360">
        <f>ROUND(Source!AS1268,O1285)</f>
        <v/>
      </c>
      <c r="G1285" s="360" t="inlineStr">
        <is>
          <t>Строит</t>
        </is>
      </c>
      <c r="H1285" s="360" t="inlineStr">
        <is>
          <t>Строительные работы с НР и СП</t>
        </is>
      </c>
      <c r="I1285" s="360" t="n"/>
      <c r="J1285" s="360" t="n"/>
      <c r="K1285" s="360" t="n">
        <v>214</v>
      </c>
      <c r="L1285" s="360" t="n">
        <v>16</v>
      </c>
      <c r="M1285" s="360" t="n">
        <v>3</v>
      </c>
      <c r="N1285" s="360" t="inlineStr"/>
      <c r="O1285" s="360" t="n">
        <v>0</v>
      </c>
      <c r="P1285" s="360" t="n"/>
      <c r="Q1285" s="360" t="n"/>
      <c r="R1285" s="360" t="n"/>
      <c r="S1285" s="360" t="n"/>
      <c r="T1285" s="360" t="n"/>
      <c r="U1285" s="360" t="n"/>
      <c r="V1285" s="360" t="n"/>
      <c r="W1285" s="360" t="n">
        <v>0</v>
      </c>
      <c r="X1285" s="360" t="n">
        <v>1</v>
      </c>
      <c r="Y1285" s="360" t="n">
        <v>0</v>
      </c>
      <c r="Z1285" s="360" t="n"/>
      <c r="AA1285" s="360" t="n"/>
      <c r="AB1285" s="360" t="n"/>
    </row>
    <row r="1286">
      <c r="A1286" s="360" t="n">
        <v>50</v>
      </c>
      <c r="B1286" s="360" t="n">
        <v>0</v>
      </c>
      <c r="C1286" s="360" t="n">
        <v>0</v>
      </c>
      <c r="D1286" s="360" t="n">
        <v>1</v>
      </c>
      <c r="E1286" s="360" t="n">
        <v>215</v>
      </c>
      <c r="F1286" s="360">
        <f>ROUND(Source!AT1268,O1286)</f>
        <v/>
      </c>
      <c r="G1286" s="360" t="inlineStr">
        <is>
          <t>Монтаж</t>
        </is>
      </c>
      <c r="H1286" s="360" t="inlineStr">
        <is>
          <t>Монтажные работы с НР и СП</t>
        </is>
      </c>
      <c r="I1286" s="360" t="n"/>
      <c r="J1286" s="360" t="n"/>
      <c r="K1286" s="360" t="n">
        <v>215</v>
      </c>
      <c r="L1286" s="360" t="n">
        <v>17</v>
      </c>
      <c r="M1286" s="360" t="n">
        <v>3</v>
      </c>
      <c r="N1286" s="360" t="inlineStr"/>
      <c r="O1286" s="360" t="n">
        <v>0</v>
      </c>
      <c r="P1286" s="360" t="n"/>
      <c r="Q1286" s="360" t="n"/>
      <c r="R1286" s="360" t="n"/>
      <c r="S1286" s="360" t="n"/>
      <c r="T1286" s="360" t="n"/>
      <c r="U1286" s="360" t="n"/>
      <c r="V1286" s="360" t="n"/>
      <c r="W1286" s="360" t="n">
        <v>0</v>
      </c>
      <c r="X1286" s="360" t="n">
        <v>1</v>
      </c>
      <c r="Y1286" s="360" t="n">
        <v>0</v>
      </c>
      <c r="Z1286" s="360" t="n"/>
      <c r="AA1286" s="360" t="n"/>
      <c r="AB1286" s="360" t="n"/>
    </row>
    <row r="1287">
      <c r="A1287" s="360" t="n">
        <v>50</v>
      </c>
      <c r="B1287" s="360" t="n">
        <v>0</v>
      </c>
      <c r="C1287" s="360" t="n">
        <v>0</v>
      </c>
      <c r="D1287" s="360" t="n">
        <v>1</v>
      </c>
      <c r="E1287" s="360" t="n">
        <v>217</v>
      </c>
      <c r="F1287" s="360">
        <f>ROUND(Source!AU1268,O1287)</f>
        <v/>
      </c>
      <c r="G1287" s="360" t="inlineStr">
        <is>
          <t>Прочие</t>
        </is>
      </c>
      <c r="H1287" s="360" t="inlineStr">
        <is>
          <t>Прочие работы с НР и СП</t>
        </is>
      </c>
      <c r="I1287" s="360" t="n"/>
      <c r="J1287" s="360" t="n"/>
      <c r="K1287" s="360" t="n">
        <v>217</v>
      </c>
      <c r="L1287" s="360" t="n">
        <v>18</v>
      </c>
      <c r="M1287" s="360" t="n">
        <v>3</v>
      </c>
      <c r="N1287" s="360" t="inlineStr"/>
      <c r="O1287" s="360" t="n">
        <v>0</v>
      </c>
      <c r="P1287" s="360" t="n"/>
      <c r="Q1287" s="360" t="n"/>
      <c r="R1287" s="360" t="n"/>
      <c r="S1287" s="360" t="n"/>
      <c r="T1287" s="360" t="n"/>
      <c r="U1287" s="360" t="n"/>
      <c r="V1287" s="360" t="n"/>
      <c r="W1287" s="360" t="n">
        <v>0</v>
      </c>
      <c r="X1287" s="360" t="n">
        <v>1</v>
      </c>
      <c r="Y1287" s="360" t="n">
        <v>0</v>
      </c>
      <c r="Z1287" s="360" t="n"/>
      <c r="AA1287" s="360" t="n"/>
      <c r="AB1287" s="360" t="n"/>
    </row>
    <row r="1288">
      <c r="A1288" s="360" t="n">
        <v>50</v>
      </c>
      <c r="B1288" s="360" t="n">
        <v>0</v>
      </c>
      <c r="C1288" s="360" t="n">
        <v>0</v>
      </c>
      <c r="D1288" s="360" t="n">
        <v>1</v>
      </c>
      <c r="E1288" s="360" t="n">
        <v>230</v>
      </c>
      <c r="F1288" s="360">
        <f>ROUND(Source!BA1268,O1288)</f>
        <v/>
      </c>
      <c r="G1288" s="360" t="inlineStr">
        <is>
          <t>ПрочиеЗатр</t>
        </is>
      </c>
      <c r="H1288" s="360" t="inlineStr">
        <is>
          <t>Прочие затраты по ТСН-2001.16</t>
        </is>
      </c>
      <c r="I1288" s="360" t="n"/>
      <c r="J1288" s="360" t="n"/>
      <c r="K1288" s="360" t="n">
        <v>230</v>
      </c>
      <c r="L1288" s="360" t="n">
        <v>19</v>
      </c>
      <c r="M1288" s="360" t="n">
        <v>3</v>
      </c>
      <c r="N1288" s="360" t="inlineStr"/>
      <c r="O1288" s="360" t="n">
        <v>0</v>
      </c>
      <c r="P1288" s="360" t="n"/>
      <c r="Q1288" s="360" t="n"/>
      <c r="R1288" s="360" t="n"/>
      <c r="S1288" s="360" t="n"/>
      <c r="T1288" s="360" t="n"/>
      <c r="U1288" s="360" t="n"/>
      <c r="V1288" s="360" t="n"/>
      <c r="W1288" s="360" t="n">
        <v>0</v>
      </c>
      <c r="X1288" s="360" t="n">
        <v>1</v>
      </c>
      <c r="Y1288" s="360" t="n">
        <v>0</v>
      </c>
      <c r="Z1288" s="360" t="n"/>
      <c r="AA1288" s="360" t="n"/>
      <c r="AB1288" s="360" t="n"/>
    </row>
    <row r="1289">
      <c r="A1289" s="360" t="n">
        <v>50</v>
      </c>
      <c r="B1289" s="360" t="n">
        <v>0</v>
      </c>
      <c r="C1289" s="360" t="n">
        <v>0</v>
      </c>
      <c r="D1289" s="360" t="n">
        <v>1</v>
      </c>
      <c r="E1289" s="360" t="n">
        <v>206</v>
      </c>
      <c r="F1289" s="360">
        <f>ROUND(Source!T1268,O1289)</f>
        <v/>
      </c>
      <c r="G1289" s="360" t="inlineStr">
        <is>
          <t>ВозврМат</t>
        </is>
      </c>
      <c r="H1289" s="360" t="inlineStr">
        <is>
          <t>Возврат материалов</t>
        </is>
      </c>
      <c r="I1289" s="360" t="n"/>
      <c r="J1289" s="360" t="n"/>
      <c r="K1289" s="360" t="n">
        <v>206</v>
      </c>
      <c r="L1289" s="360" t="n">
        <v>20</v>
      </c>
      <c r="M1289" s="360" t="n">
        <v>3</v>
      </c>
      <c r="N1289" s="360" t="inlineStr"/>
      <c r="O1289" s="360" t="n">
        <v>0</v>
      </c>
      <c r="P1289" s="360" t="n"/>
      <c r="Q1289" s="360" t="n"/>
      <c r="R1289" s="360" t="n"/>
      <c r="S1289" s="360" t="n"/>
      <c r="T1289" s="360" t="n"/>
      <c r="U1289" s="360" t="n"/>
      <c r="V1289" s="360" t="n"/>
      <c r="W1289" s="360" t="n">
        <v>0</v>
      </c>
      <c r="X1289" s="360" t="n">
        <v>1</v>
      </c>
      <c r="Y1289" s="360" t="n">
        <v>0</v>
      </c>
      <c r="Z1289" s="360" t="n"/>
      <c r="AA1289" s="360" t="n"/>
      <c r="AB1289" s="360" t="n"/>
    </row>
    <row r="1290">
      <c r="A1290" s="360" t="n">
        <v>50</v>
      </c>
      <c r="B1290" s="360" t="n">
        <v>0</v>
      </c>
      <c r="C1290" s="360" t="n">
        <v>0</v>
      </c>
      <c r="D1290" s="360" t="n">
        <v>1</v>
      </c>
      <c r="E1290" s="360" t="n">
        <v>207</v>
      </c>
      <c r="F1290" s="360">
        <f>ROUND(Source!U1268,O1290)</f>
        <v/>
      </c>
      <c r="G1290" s="360" t="inlineStr">
        <is>
          <t>ТрудСтр</t>
        </is>
      </c>
      <c r="H1290" s="360" t="inlineStr">
        <is>
          <t>Трудозатраты строителей</t>
        </is>
      </c>
      <c r="I1290" s="360" t="n"/>
      <c r="J1290" s="360" t="n"/>
      <c r="K1290" s="360" t="n">
        <v>207</v>
      </c>
      <c r="L1290" s="360" t="n">
        <v>21</v>
      </c>
      <c r="M1290" s="360" t="n">
        <v>3</v>
      </c>
      <c r="N1290" s="360" t="inlineStr"/>
      <c r="O1290" s="360" t="n">
        <v>7</v>
      </c>
      <c r="P1290" s="360" t="n"/>
      <c r="Q1290" s="360" t="n"/>
      <c r="R1290" s="360" t="n"/>
      <c r="S1290" s="360" t="n"/>
      <c r="T1290" s="360" t="n"/>
      <c r="U1290" s="360" t="n"/>
      <c r="V1290" s="360" t="n"/>
      <c r="W1290" s="360" t="n">
        <v>0</v>
      </c>
      <c r="X1290" s="360" t="n">
        <v>1</v>
      </c>
      <c r="Y1290" s="360" t="n">
        <v>0</v>
      </c>
      <c r="Z1290" s="360" t="n"/>
      <c r="AA1290" s="360" t="n"/>
      <c r="AB1290" s="360" t="n"/>
    </row>
    <row r="1291">
      <c r="A1291" s="360" t="n">
        <v>50</v>
      </c>
      <c r="B1291" s="360" t="n">
        <v>0</v>
      </c>
      <c r="C1291" s="360" t="n">
        <v>0</v>
      </c>
      <c r="D1291" s="360" t="n">
        <v>1</v>
      </c>
      <c r="E1291" s="360" t="n">
        <v>208</v>
      </c>
      <c r="F1291" s="360">
        <f>ROUND(Source!V1268,O1291)</f>
        <v/>
      </c>
      <c r="G1291" s="360" t="inlineStr">
        <is>
          <t>ТрудМаш</t>
        </is>
      </c>
      <c r="H1291" s="360" t="inlineStr">
        <is>
          <t>Трудозатраты машинистов</t>
        </is>
      </c>
      <c r="I1291" s="360" t="n"/>
      <c r="J1291" s="360" t="n"/>
      <c r="K1291" s="360" t="n">
        <v>208</v>
      </c>
      <c r="L1291" s="360" t="n">
        <v>22</v>
      </c>
      <c r="M1291" s="360" t="n">
        <v>3</v>
      </c>
      <c r="N1291" s="360" t="inlineStr"/>
      <c r="O1291" s="360" t="n">
        <v>7</v>
      </c>
      <c r="P1291" s="360" t="n"/>
      <c r="Q1291" s="360" t="n"/>
      <c r="R1291" s="360" t="n"/>
      <c r="S1291" s="360" t="n"/>
      <c r="T1291" s="360" t="n"/>
      <c r="U1291" s="360" t="n"/>
      <c r="V1291" s="360" t="n"/>
      <c r="W1291" s="360" t="n">
        <v>0</v>
      </c>
      <c r="X1291" s="360" t="n">
        <v>1</v>
      </c>
      <c r="Y1291" s="360" t="n">
        <v>0</v>
      </c>
      <c r="Z1291" s="360" t="n"/>
      <c r="AA1291" s="360" t="n"/>
      <c r="AB1291" s="360" t="n"/>
    </row>
    <row r="1292">
      <c r="A1292" s="360" t="n">
        <v>50</v>
      </c>
      <c r="B1292" s="360" t="n">
        <v>0</v>
      </c>
      <c r="C1292" s="360" t="n">
        <v>0</v>
      </c>
      <c r="D1292" s="360" t="n">
        <v>1</v>
      </c>
      <c r="E1292" s="360" t="n">
        <v>209</v>
      </c>
      <c r="F1292" s="360">
        <f>ROUND(Source!W1268,O1292)</f>
        <v/>
      </c>
      <c r="G1292" s="360" t="inlineStr">
        <is>
          <t>ТранспМат</t>
        </is>
      </c>
      <c r="H1292" s="360" t="inlineStr">
        <is>
          <t>Транспорт материалов</t>
        </is>
      </c>
      <c r="I1292" s="360" t="n"/>
      <c r="J1292" s="360" t="n"/>
      <c r="K1292" s="360" t="n">
        <v>209</v>
      </c>
      <c r="L1292" s="360" t="n">
        <v>23</v>
      </c>
      <c r="M1292" s="360" t="n">
        <v>3</v>
      </c>
      <c r="N1292" s="360" t="inlineStr"/>
      <c r="O1292" s="360" t="n">
        <v>0</v>
      </c>
      <c r="P1292" s="360" t="n"/>
      <c r="Q1292" s="360" t="n"/>
      <c r="R1292" s="360" t="n"/>
      <c r="S1292" s="360" t="n"/>
      <c r="T1292" s="360" t="n"/>
      <c r="U1292" s="360" t="n"/>
      <c r="V1292" s="360" t="n"/>
      <c r="W1292" s="360" t="n">
        <v>0</v>
      </c>
      <c r="X1292" s="360" t="n">
        <v>1</v>
      </c>
      <c r="Y1292" s="360" t="n">
        <v>0</v>
      </c>
      <c r="Z1292" s="360" t="n"/>
      <c r="AA1292" s="360" t="n"/>
      <c r="AB1292" s="360" t="n"/>
    </row>
    <row r="1293">
      <c r="A1293" s="360" t="n">
        <v>50</v>
      </c>
      <c r="B1293" s="360" t="n">
        <v>0</v>
      </c>
      <c r="C1293" s="360" t="n">
        <v>0</v>
      </c>
      <c r="D1293" s="360" t="n">
        <v>1</v>
      </c>
      <c r="E1293" s="360" t="n">
        <v>233</v>
      </c>
      <c r="F1293" s="360">
        <f>ROUND(Source!BD1268,O1293)</f>
        <v/>
      </c>
      <c r="G1293" s="360" t="inlineStr">
        <is>
          <t>Перевозка</t>
        </is>
      </c>
      <c r="H1293" s="360" t="inlineStr">
        <is>
          <t>Перевозка грузов</t>
        </is>
      </c>
      <c r="I1293" s="360" t="n"/>
      <c r="J1293" s="360" t="n"/>
      <c r="K1293" s="360" t="n">
        <v>233</v>
      </c>
      <c r="L1293" s="360" t="n">
        <v>24</v>
      </c>
      <c r="M1293" s="360" t="n">
        <v>3</v>
      </c>
      <c r="N1293" s="360" t="inlineStr"/>
      <c r="O1293" s="360" t="n">
        <v>0</v>
      </c>
      <c r="P1293" s="360" t="n"/>
      <c r="Q1293" s="360" t="n"/>
      <c r="R1293" s="360" t="n"/>
      <c r="S1293" s="360" t="n"/>
      <c r="T1293" s="360" t="n"/>
      <c r="U1293" s="360" t="n"/>
      <c r="V1293" s="360" t="n"/>
      <c r="W1293" s="360" t="n">
        <v>0</v>
      </c>
      <c r="X1293" s="360" t="n">
        <v>1</v>
      </c>
      <c r="Y1293" s="360" t="n">
        <v>0</v>
      </c>
      <c r="Z1293" s="360" t="n"/>
      <c r="AA1293" s="360" t="n"/>
      <c r="AB1293" s="360" t="n"/>
    </row>
    <row r="1294">
      <c r="A1294" s="360" t="n">
        <v>50</v>
      </c>
      <c r="B1294" s="360" t="n">
        <v>0</v>
      </c>
      <c r="C1294" s="360" t="n">
        <v>0</v>
      </c>
      <c r="D1294" s="360" t="n">
        <v>1</v>
      </c>
      <c r="E1294" s="360" t="n">
        <v>210</v>
      </c>
      <c r="F1294" s="360">
        <f>ROUND(Source!X1268,O1294)</f>
        <v/>
      </c>
      <c r="G1294" s="360" t="inlineStr">
        <is>
          <t>НР</t>
        </is>
      </c>
      <c r="H1294" s="360" t="inlineStr">
        <is>
          <t>Накладные расходы</t>
        </is>
      </c>
      <c r="I1294" s="360" t="n"/>
      <c r="J1294" s="360" t="n"/>
      <c r="K1294" s="360" t="n">
        <v>210</v>
      </c>
      <c r="L1294" s="360" t="n">
        <v>25</v>
      </c>
      <c r="M1294" s="360" t="n">
        <v>3</v>
      </c>
      <c r="N1294" s="360" t="inlineStr"/>
      <c r="O1294" s="360" t="n">
        <v>0</v>
      </c>
      <c r="P1294" s="360" t="n"/>
      <c r="Q1294" s="360" t="n"/>
      <c r="R1294" s="360" t="n"/>
      <c r="S1294" s="360" t="n"/>
      <c r="T1294" s="360" t="n"/>
      <c r="U1294" s="360" t="n"/>
      <c r="V1294" s="360" t="n"/>
      <c r="W1294" s="360" t="n">
        <v>0</v>
      </c>
      <c r="X1294" s="360" t="n">
        <v>1</v>
      </c>
      <c r="Y1294" s="360" t="n">
        <v>0</v>
      </c>
      <c r="Z1294" s="360" t="n"/>
      <c r="AA1294" s="360" t="n"/>
      <c r="AB1294" s="360" t="n"/>
    </row>
    <row r="1295">
      <c r="A1295" s="360" t="n">
        <v>50</v>
      </c>
      <c r="B1295" s="360" t="n">
        <v>0</v>
      </c>
      <c r="C1295" s="360" t="n">
        <v>0</v>
      </c>
      <c r="D1295" s="360" t="n">
        <v>1</v>
      </c>
      <c r="E1295" s="360" t="n">
        <v>211</v>
      </c>
      <c r="F1295" s="360">
        <f>ROUND(Source!Y1268,O1295)</f>
        <v/>
      </c>
      <c r="G1295" s="360" t="inlineStr">
        <is>
          <t>СмПриб</t>
        </is>
      </c>
      <c r="H1295" s="360" t="inlineStr">
        <is>
          <t>Сметная прибыль</t>
        </is>
      </c>
      <c r="I1295" s="360" t="n"/>
      <c r="J1295" s="360" t="n"/>
      <c r="K1295" s="360" t="n">
        <v>211</v>
      </c>
      <c r="L1295" s="360" t="n">
        <v>26</v>
      </c>
      <c r="M1295" s="360" t="n">
        <v>3</v>
      </c>
      <c r="N1295" s="360" t="inlineStr"/>
      <c r="O1295" s="360" t="n">
        <v>0</v>
      </c>
      <c r="P1295" s="360" t="n"/>
      <c r="Q1295" s="360" t="n"/>
      <c r="R1295" s="360" t="n"/>
      <c r="S1295" s="360" t="n"/>
      <c r="T1295" s="360" t="n"/>
      <c r="U1295" s="360" t="n"/>
      <c r="V1295" s="360" t="n"/>
      <c r="W1295" s="360" t="n">
        <v>0</v>
      </c>
      <c r="X1295" s="360" t="n">
        <v>1</v>
      </c>
      <c r="Y1295" s="360" t="n">
        <v>0</v>
      </c>
      <c r="Z1295" s="360" t="n"/>
      <c r="AA1295" s="360" t="n"/>
      <c r="AB1295" s="360" t="n"/>
    </row>
    <row r="1296">
      <c r="A1296" s="360" t="n">
        <v>50</v>
      </c>
      <c r="B1296" s="360" t="n">
        <v>0</v>
      </c>
      <c r="C1296" s="360" t="n">
        <v>0</v>
      </c>
      <c r="D1296" s="360" t="n">
        <v>1</v>
      </c>
      <c r="E1296" s="360" t="n">
        <v>224</v>
      </c>
      <c r="F1296" s="360">
        <f>ROUND(Source!AR1268,O1296)</f>
        <v/>
      </c>
      <c r="G1296" s="360" t="inlineStr">
        <is>
          <t>Всего</t>
        </is>
      </c>
      <c r="H1296" s="360" t="inlineStr">
        <is>
          <t>Всего с НР и СП</t>
        </is>
      </c>
      <c r="I1296" s="360" t="n"/>
      <c r="J1296" s="360" t="n"/>
      <c r="K1296" s="360" t="n">
        <v>224</v>
      </c>
      <c r="L1296" s="360" t="n">
        <v>27</v>
      </c>
      <c r="M1296" s="360" t="n">
        <v>3</v>
      </c>
      <c r="N1296" s="360" t="inlineStr"/>
      <c r="O1296" s="360" t="n">
        <v>0</v>
      </c>
      <c r="P1296" s="360" t="n"/>
      <c r="Q1296" s="360" t="n"/>
      <c r="R1296" s="360" t="n"/>
      <c r="S1296" s="360" t="n"/>
      <c r="T1296" s="360" t="n"/>
      <c r="U1296" s="360" t="n"/>
      <c r="V1296" s="360" t="n"/>
      <c r="W1296" s="360" t="n">
        <v>0</v>
      </c>
      <c r="X1296" s="360" t="n">
        <v>1</v>
      </c>
      <c r="Y1296" s="360" t="n">
        <v>0</v>
      </c>
      <c r="Z1296" s="360" t="n"/>
      <c r="AA1296" s="360" t="n"/>
      <c r="AB1296" s="360" t="n"/>
    </row>
    <row r="1297">
      <c r="A1297" s="360" t="n">
        <v>50</v>
      </c>
      <c r="B1297" s="360" t="n">
        <v>0</v>
      </c>
      <c r="C1297" s="360" t="n">
        <v>0</v>
      </c>
      <c r="D1297" s="360" t="n">
        <v>2</v>
      </c>
      <c r="E1297" s="360" t="n">
        <v>0</v>
      </c>
      <c r="F1297" s="360">
        <f>ROUND(F1296,O1297)</f>
        <v/>
      </c>
      <c r="G1297" s="360" t="inlineStr">
        <is>
          <t>и1</t>
        </is>
      </c>
      <c r="H1297" s="360" t="inlineStr">
        <is>
          <t>Итого</t>
        </is>
      </c>
      <c r="I1297" s="360" t="n"/>
      <c r="J1297" s="360" t="n"/>
      <c r="K1297" s="360" t="n">
        <v>212</v>
      </c>
      <c r="L1297" s="360" t="n">
        <v>28</v>
      </c>
      <c r="M1297" s="360" t="n">
        <v>0</v>
      </c>
      <c r="N1297" s="360" t="inlineStr"/>
      <c r="O1297" s="360" t="n">
        <v>0</v>
      </c>
      <c r="P1297" s="360" t="n"/>
      <c r="Q1297" s="360" t="n"/>
      <c r="R1297" s="360" t="n"/>
      <c r="S1297" s="360" t="n"/>
      <c r="T1297" s="360" t="n"/>
      <c r="U1297" s="360" t="n"/>
      <c r="V1297" s="360" t="n"/>
      <c r="W1297" s="360" t="n">
        <v>0</v>
      </c>
      <c r="X1297" s="360" t="n">
        <v>1</v>
      </c>
      <c r="Y1297" s="360" t="n">
        <v>0</v>
      </c>
      <c r="Z1297" s="360" t="n"/>
      <c r="AA1297" s="360" t="n"/>
      <c r="AB1297" s="360" t="n"/>
    </row>
    <row r="1298">
      <c r="A1298" s="360" t="n">
        <v>50</v>
      </c>
      <c r="B1298" s="360" t="n">
        <v>0</v>
      </c>
      <c r="C1298" s="360" t="n">
        <v>0</v>
      </c>
      <c r="D1298" s="360" t="n">
        <v>2</v>
      </c>
      <c r="E1298" s="360" t="n">
        <v>0</v>
      </c>
      <c r="F1298" s="360">
        <f>ROUND(F1297*0.22,O1298)</f>
        <v/>
      </c>
      <c r="G1298" s="360" t="inlineStr">
        <is>
          <t>и2</t>
        </is>
      </c>
      <c r="H1298" s="360" t="inlineStr">
        <is>
          <t>НДС 22%</t>
        </is>
      </c>
      <c r="I1298" s="360" t="n"/>
      <c r="J1298" s="360" t="n"/>
      <c r="K1298" s="360" t="n">
        <v>212</v>
      </c>
      <c r="L1298" s="360" t="n">
        <v>29</v>
      </c>
      <c r="M1298" s="360" t="n">
        <v>0</v>
      </c>
      <c r="N1298" s="360" t="inlineStr"/>
      <c r="O1298" s="360" t="n">
        <v>0</v>
      </c>
      <c r="P1298" s="360" t="n"/>
      <c r="Q1298" s="360" t="n"/>
      <c r="R1298" s="360" t="n"/>
      <c r="S1298" s="360" t="n"/>
      <c r="T1298" s="360" t="n"/>
      <c r="U1298" s="360" t="n"/>
      <c r="V1298" s="360" t="n"/>
      <c r="W1298" s="360" t="n">
        <v>0</v>
      </c>
      <c r="X1298" s="360" t="n">
        <v>1</v>
      </c>
      <c r="Y1298" s="360" t="n">
        <v>0</v>
      </c>
      <c r="Z1298" s="360" t="n"/>
      <c r="AA1298" s="360" t="n"/>
      <c r="AB1298" s="360" t="n"/>
    </row>
    <row r="1299">
      <c r="A1299" s="360" t="n">
        <v>50</v>
      </c>
      <c r="B1299" s="360" t="n">
        <v>0</v>
      </c>
      <c r="C1299" s="360" t="n">
        <v>0</v>
      </c>
      <c r="D1299" s="360" t="n">
        <v>2</v>
      </c>
      <c r="E1299" s="360" t="n">
        <v>213</v>
      </c>
      <c r="F1299" s="360">
        <f>ROUND(F1297+F1298,O1299)</f>
        <v/>
      </c>
      <c r="G1299" s="360" t="inlineStr">
        <is>
          <t>и3</t>
        </is>
      </c>
      <c r="H1299" s="360" t="inlineStr">
        <is>
          <t>Всего</t>
        </is>
      </c>
      <c r="I1299" s="360" t="n"/>
      <c r="J1299" s="360" t="n"/>
      <c r="K1299" s="360" t="n">
        <v>212</v>
      </c>
      <c r="L1299" s="360" t="n">
        <v>30</v>
      </c>
      <c r="M1299" s="360" t="n">
        <v>0</v>
      </c>
      <c r="N1299" s="360" t="inlineStr"/>
      <c r="O1299" s="360" t="n">
        <v>0</v>
      </c>
      <c r="P1299" s="360" t="n"/>
      <c r="Q1299" s="360" t="n"/>
      <c r="R1299" s="360" t="n"/>
      <c r="S1299" s="360" t="n"/>
      <c r="T1299" s="360" t="n"/>
      <c r="U1299" s="360" t="n"/>
      <c r="V1299" s="360" t="n"/>
      <c r="W1299" s="360" t="n">
        <v>0</v>
      </c>
      <c r="X1299" s="360" t="n">
        <v>1</v>
      </c>
      <c r="Y1299" s="360" t="n">
        <v>0</v>
      </c>
      <c r="Z1299" s="360" t="n"/>
      <c r="AA1299" s="360" t="n"/>
      <c r="AB1299" s="360" t="n"/>
    </row>
    <row r="1300"/>
    <row r="1301">
      <c r="A1301" s="356" t="n">
        <v>3</v>
      </c>
      <c r="B1301" s="356" t="n">
        <v>0</v>
      </c>
      <c r="C1301" s="356" t="n"/>
      <c r="D1301" s="356">
        <f>ROW(A1313)</f>
        <v/>
      </c>
      <c r="E1301" s="356" t="n"/>
      <c r="F1301" s="356" t="inlineStr">
        <is>
          <t>Новая локальная смета</t>
        </is>
      </c>
      <c r="G1301" s="356" t="inlineStr">
        <is>
          <t>Центральная, д.94, 4 п-д</t>
        </is>
      </c>
      <c r="H1301" s="356" t="inlineStr"/>
      <c r="I1301" s="356" t="n">
        <v>0</v>
      </c>
      <c r="J1301" s="356" t="inlineStr"/>
      <c r="K1301" s="356" t="n">
        <v>0</v>
      </c>
      <c r="L1301" s="356" t="inlineStr">
        <is>
          <t>Новая локальная смета</t>
        </is>
      </c>
      <c r="M1301" s="356" t="inlineStr"/>
      <c r="N1301" s="356" t="n"/>
      <c r="O1301" s="356" t="n"/>
      <c r="P1301" s="356" t="n"/>
      <c r="Q1301" s="356" t="n"/>
      <c r="R1301" s="356" t="n"/>
      <c r="S1301" s="356" t="n">
        <v>0</v>
      </c>
      <c r="T1301" s="356" t="n"/>
      <c r="U1301" s="356" t="inlineStr"/>
      <c r="V1301" s="356" t="n">
        <v>0</v>
      </c>
      <c r="W1301" s="356" t="n"/>
      <c r="X1301" s="356" t="n"/>
      <c r="Y1301" s="356" t="n"/>
      <c r="Z1301" s="356" t="n"/>
      <c r="AA1301" s="356" t="n"/>
      <c r="AB1301" s="356" t="inlineStr"/>
      <c r="AC1301" s="356" t="inlineStr"/>
      <c r="AD1301" s="356" t="inlineStr"/>
      <c r="AE1301" s="356" t="inlineStr"/>
      <c r="AF1301" s="356" t="inlineStr"/>
      <c r="AG1301" s="356" t="inlineStr"/>
      <c r="AH1301" s="356" t="n"/>
      <c r="AI1301" s="356" t="n"/>
      <c r="AJ1301" s="356" t="n"/>
      <c r="AK1301" s="356" t="n"/>
      <c r="AL1301" s="356" t="n"/>
      <c r="AM1301" s="356" t="n"/>
      <c r="AN1301" s="356" t="n"/>
      <c r="AO1301" s="356" t="n"/>
      <c r="AP1301" s="356" t="inlineStr"/>
      <c r="AQ1301" s="356" t="inlineStr"/>
      <c r="AR1301" s="356" t="inlineStr"/>
      <c r="AS1301" s="356" t="n"/>
      <c r="AT1301" s="356" t="n"/>
      <c r="AU1301" s="356" t="n"/>
      <c r="AV1301" s="356" t="n"/>
      <c r="AW1301" s="356" t="n"/>
      <c r="AX1301" s="356" t="n"/>
      <c r="AY1301" s="356" t="n"/>
      <c r="AZ1301" s="356" t="inlineStr"/>
      <c r="BA1301" s="356" t="n"/>
      <c r="BB1301" s="356" t="inlineStr"/>
      <c r="BC1301" s="356" t="inlineStr"/>
      <c r="BD1301" s="356" t="inlineStr"/>
      <c r="BE1301" s="356" t="inlineStr"/>
      <c r="BF1301" s="356" t="inlineStr"/>
      <c r="BG1301" s="356" t="inlineStr"/>
      <c r="BH1301" s="356" t="inlineStr"/>
      <c r="BI1301" s="356" t="inlineStr"/>
      <c r="BJ1301" s="356" t="inlineStr"/>
      <c r="BK1301" s="356" t="inlineStr"/>
      <c r="BL1301" s="356" t="inlineStr"/>
      <c r="BM1301" s="356" t="inlineStr"/>
      <c r="BN1301" s="356" t="inlineStr"/>
      <c r="BO1301" s="356" t="inlineStr"/>
      <c r="BP1301" s="356" t="inlineStr"/>
      <c r="BQ1301" s="356" t="n"/>
      <c r="BR1301" s="356" t="n"/>
      <c r="BS1301" s="356" t="n"/>
      <c r="BT1301" s="356" t="n"/>
      <c r="BU1301" s="356" t="n"/>
      <c r="BV1301" s="356" t="n"/>
      <c r="BW1301" s="356" t="n"/>
      <c r="BX1301" s="356" t="n">
        <v>0</v>
      </c>
      <c r="BY1301" s="356" t="n"/>
      <c r="BZ1301" s="356" t="n"/>
      <c r="CA1301" s="356" t="n"/>
      <c r="CB1301" s="356" t="n"/>
      <c r="CC1301" s="356" t="n"/>
      <c r="CD1301" s="356" t="n"/>
      <c r="CE1301" s="356" t="n"/>
      <c r="CF1301" s="356" t="n">
        <v>0</v>
      </c>
      <c r="CG1301" s="356" t="n">
        <v>0</v>
      </c>
      <c r="CH1301" s="356" t="n"/>
      <c r="CI1301" s="356" t="inlineStr"/>
      <c r="CJ1301" s="356" t="inlineStr"/>
      <c r="CK1301" t="inlineStr"/>
      <c r="CL1301" t="inlineStr"/>
      <c r="CM1301" t="inlineStr"/>
      <c r="CN1301" t="inlineStr"/>
      <c r="CO1301" t="inlineStr"/>
      <c r="CP1301" t="inlineStr"/>
      <c r="CQ1301" t="inlineStr"/>
    </row>
    <row r="1302"/>
    <row r="1303">
      <c r="A1303" s="358" t="n">
        <v>52</v>
      </c>
      <c r="B1303" s="358">
        <f>B1313</f>
        <v/>
      </c>
      <c r="C1303" s="358">
        <f>C1313</f>
        <v/>
      </c>
      <c r="D1303" s="358">
        <f>D1313</f>
        <v/>
      </c>
      <c r="E1303" s="358">
        <f>E1313</f>
        <v/>
      </c>
      <c r="F1303" s="358">
        <f>F1313</f>
        <v/>
      </c>
      <c r="G1303" s="358">
        <f>G1313</f>
        <v/>
      </c>
      <c r="H1303" s="358" t="n"/>
      <c r="I1303" s="358" t="n"/>
      <c r="J1303" s="358" t="n"/>
      <c r="K1303" s="358" t="n"/>
      <c r="L1303" s="358" t="n"/>
      <c r="M1303" s="358" t="n"/>
      <c r="N1303" s="358" t="n"/>
      <c r="O1303" s="358">
        <f>O1313</f>
        <v/>
      </c>
      <c r="P1303" s="358">
        <f>P1313</f>
        <v/>
      </c>
      <c r="Q1303" s="358">
        <f>Q1313</f>
        <v/>
      </c>
      <c r="R1303" s="358">
        <f>R1313</f>
        <v/>
      </c>
      <c r="S1303" s="358">
        <f>S1313</f>
        <v/>
      </c>
      <c r="T1303" s="358">
        <f>T1313</f>
        <v/>
      </c>
      <c r="U1303" s="358">
        <f>U1313</f>
        <v/>
      </c>
      <c r="V1303" s="358">
        <f>V1313</f>
        <v/>
      </c>
      <c r="W1303" s="358">
        <f>W1313</f>
        <v/>
      </c>
      <c r="X1303" s="358">
        <f>X1313</f>
        <v/>
      </c>
      <c r="Y1303" s="358">
        <f>Y1313</f>
        <v/>
      </c>
      <c r="Z1303" s="358">
        <f>Z1313</f>
        <v/>
      </c>
      <c r="AA1303" s="358">
        <f>AA1313</f>
        <v/>
      </c>
      <c r="AB1303" s="358">
        <f>AB1313</f>
        <v/>
      </c>
      <c r="AC1303" s="358">
        <f>AC1313</f>
        <v/>
      </c>
      <c r="AD1303" s="358">
        <f>AD1313</f>
        <v/>
      </c>
      <c r="AE1303" s="358">
        <f>AE1313</f>
        <v/>
      </c>
      <c r="AF1303" s="358">
        <f>AF1313</f>
        <v/>
      </c>
      <c r="AG1303" s="358">
        <f>AG1313</f>
        <v/>
      </c>
      <c r="AH1303" s="358">
        <f>AH1313</f>
        <v/>
      </c>
      <c r="AI1303" s="358">
        <f>AI1313</f>
        <v/>
      </c>
      <c r="AJ1303" s="358">
        <f>AJ1313</f>
        <v/>
      </c>
      <c r="AK1303" s="358">
        <f>AK1313</f>
        <v/>
      </c>
      <c r="AL1303" s="358">
        <f>AL1313</f>
        <v/>
      </c>
      <c r="AM1303" s="358">
        <f>AM1313</f>
        <v/>
      </c>
      <c r="AN1303" s="358">
        <f>AN1313</f>
        <v/>
      </c>
      <c r="AO1303" s="358">
        <f>AO1313</f>
        <v/>
      </c>
      <c r="AP1303" s="358">
        <f>AP1313</f>
        <v/>
      </c>
      <c r="AQ1303" s="358">
        <f>AQ1313</f>
        <v/>
      </c>
      <c r="AR1303" s="358">
        <f>AR1313</f>
        <v/>
      </c>
      <c r="AS1303" s="358">
        <f>AS1313</f>
        <v/>
      </c>
      <c r="AT1303" s="358">
        <f>AT1313</f>
        <v/>
      </c>
      <c r="AU1303" s="358">
        <f>AU1313</f>
        <v/>
      </c>
      <c r="AV1303" s="358">
        <f>AV1313</f>
        <v/>
      </c>
      <c r="AW1303" s="358">
        <f>AW1313</f>
        <v/>
      </c>
      <c r="AX1303" s="358">
        <f>AX1313</f>
        <v/>
      </c>
      <c r="AY1303" s="358">
        <f>AY1313</f>
        <v/>
      </c>
      <c r="AZ1303" s="358">
        <f>AZ1313</f>
        <v/>
      </c>
      <c r="BA1303" s="358">
        <f>BA1313</f>
        <v/>
      </c>
      <c r="BB1303" s="358">
        <f>BB1313</f>
        <v/>
      </c>
      <c r="BC1303" s="358">
        <f>BC1313</f>
        <v/>
      </c>
      <c r="BD1303" s="358">
        <f>BD1313</f>
        <v/>
      </c>
      <c r="BE1303" s="358">
        <f>BE1313</f>
        <v/>
      </c>
      <c r="BF1303" s="358">
        <f>BF1313</f>
        <v/>
      </c>
      <c r="BG1303" s="358">
        <f>BG1313</f>
        <v/>
      </c>
      <c r="BH1303" s="358">
        <f>BH1313</f>
        <v/>
      </c>
      <c r="BI1303" s="358">
        <f>BI1313</f>
        <v/>
      </c>
      <c r="BJ1303" s="358">
        <f>BJ1313</f>
        <v/>
      </c>
      <c r="BK1303" s="358">
        <f>BK1313</f>
        <v/>
      </c>
      <c r="BL1303" s="358">
        <f>BL1313</f>
        <v/>
      </c>
      <c r="BM1303" s="358">
        <f>BM1313</f>
        <v/>
      </c>
      <c r="BN1303" s="358">
        <f>BN1313</f>
        <v/>
      </c>
      <c r="BO1303" s="358">
        <f>BO1313</f>
        <v/>
      </c>
      <c r="BP1303" s="358">
        <f>BP1313</f>
        <v/>
      </c>
      <c r="BQ1303" s="358">
        <f>BQ1313</f>
        <v/>
      </c>
      <c r="BR1303" s="358">
        <f>BR1313</f>
        <v/>
      </c>
      <c r="BS1303" s="358">
        <f>BS1313</f>
        <v/>
      </c>
      <c r="BT1303" s="358">
        <f>BT1313</f>
        <v/>
      </c>
      <c r="BU1303" s="358">
        <f>BU1313</f>
        <v/>
      </c>
      <c r="BV1303" s="358">
        <f>BV1313</f>
        <v/>
      </c>
      <c r="BW1303" s="358">
        <f>BW1313</f>
        <v/>
      </c>
      <c r="BX1303" s="358">
        <f>BX1313</f>
        <v/>
      </c>
      <c r="BY1303" s="358">
        <f>BY1313</f>
        <v/>
      </c>
      <c r="BZ1303" s="358">
        <f>BZ1313</f>
        <v/>
      </c>
      <c r="CA1303" s="358">
        <f>CA1313</f>
        <v/>
      </c>
      <c r="CB1303" s="358">
        <f>CB1313</f>
        <v/>
      </c>
      <c r="CC1303" s="358">
        <f>CC1313</f>
        <v/>
      </c>
      <c r="CD1303" s="358">
        <f>CD1313</f>
        <v/>
      </c>
      <c r="CE1303" s="358">
        <f>CE1313</f>
        <v/>
      </c>
      <c r="CF1303" s="358">
        <f>CF1313</f>
        <v/>
      </c>
      <c r="CG1303" s="358">
        <f>CG1313</f>
        <v/>
      </c>
      <c r="CH1303" s="358">
        <f>CH1313</f>
        <v/>
      </c>
      <c r="CI1303" s="358">
        <f>CI1313</f>
        <v/>
      </c>
      <c r="CJ1303" s="358">
        <f>CJ1313</f>
        <v/>
      </c>
      <c r="CK1303" s="358">
        <f>CK1313</f>
        <v/>
      </c>
      <c r="CL1303" s="358">
        <f>CL1313</f>
        <v/>
      </c>
      <c r="CM1303" s="358">
        <f>CM1313</f>
        <v/>
      </c>
      <c r="CN1303" s="358">
        <f>CN1313</f>
        <v/>
      </c>
      <c r="CO1303" s="358">
        <f>CO1313</f>
        <v/>
      </c>
      <c r="CP1303" s="358">
        <f>CP1313</f>
        <v/>
      </c>
      <c r="CQ1303" s="358">
        <f>CQ1313</f>
        <v/>
      </c>
      <c r="CR1303" s="358">
        <f>CR1313</f>
        <v/>
      </c>
      <c r="CS1303" s="358">
        <f>CS1313</f>
        <v/>
      </c>
      <c r="CT1303" s="358">
        <f>CT1313</f>
        <v/>
      </c>
      <c r="CU1303" s="358">
        <f>CU1313</f>
        <v/>
      </c>
      <c r="CV1303" s="358">
        <f>CV1313</f>
        <v/>
      </c>
      <c r="CW1303" s="358">
        <f>CW1313</f>
        <v/>
      </c>
      <c r="CX1303" s="358">
        <f>CX1313</f>
        <v/>
      </c>
      <c r="CY1303" s="358">
        <f>CY1313</f>
        <v/>
      </c>
      <c r="CZ1303" s="358">
        <f>CZ1313</f>
        <v/>
      </c>
      <c r="DA1303" s="358">
        <f>DA1313</f>
        <v/>
      </c>
      <c r="DB1303" s="358">
        <f>DB1313</f>
        <v/>
      </c>
      <c r="DC1303" s="358">
        <f>DC1313</f>
        <v/>
      </c>
      <c r="DD1303" s="358">
        <f>DD1313</f>
        <v/>
      </c>
      <c r="DE1303" s="358">
        <f>DE1313</f>
        <v/>
      </c>
      <c r="DF1303" s="358">
        <f>DF1313</f>
        <v/>
      </c>
      <c r="DG1303" s="359">
        <f>DG1313</f>
        <v/>
      </c>
      <c r="DH1303" s="359">
        <f>DH1313</f>
        <v/>
      </c>
      <c r="DI1303" s="359">
        <f>DI1313</f>
        <v/>
      </c>
      <c r="DJ1303" s="359">
        <f>DJ1313</f>
        <v/>
      </c>
      <c r="DK1303" s="359">
        <f>DK1313</f>
        <v/>
      </c>
      <c r="DL1303" s="359">
        <f>DL1313</f>
        <v/>
      </c>
      <c r="DM1303" s="359">
        <f>DM1313</f>
        <v/>
      </c>
      <c r="DN1303" s="359">
        <f>DN1313</f>
        <v/>
      </c>
      <c r="DO1303" s="359">
        <f>DO1313</f>
        <v/>
      </c>
      <c r="DP1303" s="359">
        <f>DP1313</f>
        <v/>
      </c>
      <c r="DQ1303" s="359">
        <f>DQ1313</f>
        <v/>
      </c>
      <c r="DR1303" s="359">
        <f>DR1313</f>
        <v/>
      </c>
      <c r="DS1303" s="359">
        <f>DS1313</f>
        <v/>
      </c>
      <c r="DT1303" s="359">
        <f>DT1313</f>
        <v/>
      </c>
      <c r="DU1303" s="359">
        <f>DU1313</f>
        <v/>
      </c>
      <c r="DV1303" s="359">
        <f>DV1313</f>
        <v/>
      </c>
      <c r="DW1303" s="359">
        <f>DW1313</f>
        <v/>
      </c>
      <c r="DX1303" s="359">
        <f>DX1313</f>
        <v/>
      </c>
      <c r="DY1303" s="359">
        <f>DY1313</f>
        <v/>
      </c>
      <c r="DZ1303" s="359">
        <f>DZ1313</f>
        <v/>
      </c>
      <c r="EA1303" s="359">
        <f>EA1313</f>
        <v/>
      </c>
      <c r="EB1303" s="359">
        <f>EB1313</f>
        <v/>
      </c>
      <c r="EC1303" s="359">
        <f>EC1313</f>
        <v/>
      </c>
      <c r="ED1303" s="359">
        <f>ED1313</f>
        <v/>
      </c>
      <c r="EE1303" s="359">
        <f>EE1313</f>
        <v/>
      </c>
      <c r="EF1303" s="359">
        <f>EF1313</f>
        <v/>
      </c>
      <c r="EG1303" s="359">
        <f>EG1313</f>
        <v/>
      </c>
      <c r="EH1303" s="359">
        <f>EH1313</f>
        <v/>
      </c>
      <c r="EI1303" s="359">
        <f>EI1313</f>
        <v/>
      </c>
      <c r="EJ1303" s="359">
        <f>EJ1313</f>
        <v/>
      </c>
      <c r="EK1303" s="359">
        <f>EK1313</f>
        <v/>
      </c>
      <c r="EL1303" s="359">
        <f>EL1313</f>
        <v/>
      </c>
      <c r="EM1303" s="359">
        <f>EM1313</f>
        <v/>
      </c>
      <c r="EN1303" s="359">
        <f>EN1313</f>
        <v/>
      </c>
      <c r="EO1303" s="359">
        <f>EO1313</f>
        <v/>
      </c>
      <c r="EP1303" s="359">
        <f>EP1313</f>
        <v/>
      </c>
      <c r="EQ1303" s="359">
        <f>EQ1313</f>
        <v/>
      </c>
      <c r="ER1303" s="359">
        <f>ER1313</f>
        <v/>
      </c>
      <c r="ES1303" s="359">
        <f>ES1313</f>
        <v/>
      </c>
      <c r="ET1303" s="359">
        <f>ET1313</f>
        <v/>
      </c>
      <c r="EU1303" s="359">
        <f>EU1313</f>
        <v/>
      </c>
      <c r="EV1303" s="359">
        <f>EV1313</f>
        <v/>
      </c>
      <c r="EW1303" s="359">
        <f>EW1313</f>
        <v/>
      </c>
      <c r="EX1303" s="359">
        <f>EX1313</f>
        <v/>
      </c>
      <c r="EY1303" s="359">
        <f>EY1313</f>
        <v/>
      </c>
      <c r="EZ1303" s="359">
        <f>EZ1313</f>
        <v/>
      </c>
      <c r="FA1303" s="359">
        <f>FA1313</f>
        <v/>
      </c>
      <c r="FB1303" s="359">
        <f>FB1313</f>
        <v/>
      </c>
      <c r="FC1303" s="359">
        <f>FC1313</f>
        <v/>
      </c>
      <c r="FD1303" s="359">
        <f>FD1313</f>
        <v/>
      </c>
      <c r="FE1303" s="359">
        <f>FE1313</f>
        <v/>
      </c>
      <c r="FF1303" s="359">
        <f>FF1313</f>
        <v/>
      </c>
      <c r="FG1303" s="359">
        <f>FG1313</f>
        <v/>
      </c>
      <c r="FH1303" s="359">
        <f>FH1313</f>
        <v/>
      </c>
      <c r="FI1303" s="359">
        <f>FI1313</f>
        <v/>
      </c>
      <c r="FJ1303" s="359">
        <f>FJ1313</f>
        <v/>
      </c>
      <c r="FK1303" s="359">
        <f>FK1313</f>
        <v/>
      </c>
      <c r="FL1303" s="359">
        <f>FL1313</f>
        <v/>
      </c>
      <c r="FM1303" s="359">
        <f>FM1313</f>
        <v/>
      </c>
      <c r="FN1303" s="359">
        <f>FN1313</f>
        <v/>
      </c>
      <c r="FO1303" s="359">
        <f>FO1313</f>
        <v/>
      </c>
      <c r="FP1303" s="359">
        <f>FP1313</f>
        <v/>
      </c>
      <c r="FQ1303" s="359">
        <f>FQ1313</f>
        <v/>
      </c>
      <c r="FR1303" s="359">
        <f>FR1313</f>
        <v/>
      </c>
      <c r="FS1303" s="359">
        <f>FS1313</f>
        <v/>
      </c>
      <c r="FT1303" s="359">
        <f>FT1313</f>
        <v/>
      </c>
      <c r="FU1303" s="359">
        <f>FU1313</f>
        <v/>
      </c>
      <c r="FV1303" s="359">
        <f>FV1313</f>
        <v/>
      </c>
      <c r="FW1303" s="359">
        <f>FW1313</f>
        <v/>
      </c>
      <c r="FX1303" s="359">
        <f>FX1313</f>
        <v/>
      </c>
      <c r="FY1303" s="359">
        <f>FY1313</f>
        <v/>
      </c>
      <c r="FZ1303" s="359">
        <f>FZ1313</f>
        <v/>
      </c>
      <c r="GA1303" s="359">
        <f>GA1313</f>
        <v/>
      </c>
      <c r="GB1303" s="359">
        <f>GB1313</f>
        <v/>
      </c>
      <c r="GC1303" s="359">
        <f>GC1313</f>
        <v/>
      </c>
      <c r="GD1303" s="359">
        <f>GD1313</f>
        <v/>
      </c>
      <c r="GE1303" s="359">
        <f>GE1313</f>
        <v/>
      </c>
      <c r="GF1303" s="359">
        <f>GF1313</f>
        <v/>
      </c>
      <c r="GG1303" s="359">
        <f>GG1313</f>
        <v/>
      </c>
      <c r="GH1303" s="359">
        <f>GH1313</f>
        <v/>
      </c>
      <c r="GI1303" s="359">
        <f>GI1313</f>
        <v/>
      </c>
      <c r="GJ1303" s="359">
        <f>GJ1313</f>
        <v/>
      </c>
      <c r="GK1303" s="359">
        <f>GK1313</f>
        <v/>
      </c>
      <c r="GL1303" s="359">
        <f>GL1313</f>
        <v/>
      </c>
      <c r="GM1303" s="359">
        <f>GM1313</f>
        <v/>
      </c>
      <c r="GN1303" s="359">
        <f>GN1313</f>
        <v/>
      </c>
      <c r="GO1303" s="359">
        <f>GO1313</f>
        <v/>
      </c>
      <c r="GP1303" s="359">
        <f>GP1313</f>
        <v/>
      </c>
      <c r="GQ1303" s="359">
        <f>GQ1313</f>
        <v/>
      </c>
      <c r="GR1303" s="359">
        <f>GR1313</f>
        <v/>
      </c>
      <c r="GS1303" s="359">
        <f>GS1313</f>
        <v/>
      </c>
      <c r="GT1303" s="359">
        <f>GT1313</f>
        <v/>
      </c>
      <c r="GU1303" s="359">
        <f>GU1313</f>
        <v/>
      </c>
      <c r="GV1303" s="359">
        <f>GV1313</f>
        <v/>
      </c>
      <c r="GW1303" s="359">
        <f>GW1313</f>
        <v/>
      </c>
      <c r="GX1303" s="359">
        <f>GX1313</f>
        <v/>
      </c>
    </row>
    <row r="1304"/>
    <row r="1305">
      <c r="A1305" t="n">
        <v>17</v>
      </c>
      <c r="B1305" t="n">
        <v>0</v>
      </c>
      <c r="C1305">
        <f>ROW(SmtRes!A523)</f>
        <v/>
      </c>
      <c r="D1305">
        <f>ROW(EtalonRes!A508)</f>
        <v/>
      </c>
      <c r="E1305" t="inlineStr">
        <is>
          <t>1</t>
        </is>
      </c>
      <c r="F1305" t="inlineStr">
        <is>
          <t>61-2-7</t>
        </is>
      </c>
      <c r="G1305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1305" t="inlineStr">
        <is>
          <t>100 м2 отремонтированной поверхности</t>
        </is>
      </c>
      <c r="I1305">
        <f>ROUND(ROUND(0.5/100,4),7)</f>
        <v/>
      </c>
      <c r="J1305" t="n">
        <v>0</v>
      </c>
      <c r="K1305">
        <f>ROUND(ROUND(0.5/100,4),7)</f>
        <v/>
      </c>
      <c r="O1305">
        <f>ROUND(CP1305,0)</f>
        <v/>
      </c>
      <c r="P1305">
        <f>ROUND(CQ1305*I1305,0)</f>
        <v/>
      </c>
      <c r="Q1305">
        <f>(ROUND((ROUND(((ET1305)*I1305),0)*BB1305),0)+ROUND((ROUND(((AE1305-(EU1305))*I1305),0)*BS1305),0))</f>
        <v/>
      </c>
      <c r="R1305">
        <f>(ROUND((ROUND(((EU1305)*I1305),0)*BS1305),0)+ROUND((ROUND(((AE1305-(EU1305))*I1305),0)*BS1305),0))</f>
        <v/>
      </c>
      <c r="S1305">
        <f>ROUND(CT1305*I1305,0)</f>
        <v/>
      </c>
      <c r="T1305">
        <f>ROUND(CU1305*I1305,0)</f>
        <v/>
      </c>
      <c r="U1305">
        <f>ROUND(CV1305*I1305,7)</f>
        <v/>
      </c>
      <c r="V1305">
        <f>ROUND(CW1305*I1305,7)</f>
        <v/>
      </c>
      <c r="W1305">
        <f>ROUND(CX1305*I1305,0)</f>
        <v/>
      </c>
      <c r="X1305">
        <f>ROUND(CY1305,0)</f>
        <v/>
      </c>
      <c r="Y1305">
        <f>ROUND(CZ1305,0)</f>
        <v/>
      </c>
      <c r="AA1305" t="n">
        <v>78855224</v>
      </c>
      <c r="AB1305">
        <f>ROUND((AC1305+AD1305+AF1305),2)</f>
        <v/>
      </c>
      <c r="AC1305">
        <f>ROUND((ES1305),2)</f>
        <v/>
      </c>
      <c r="AD1305">
        <f>ROUND((((ET1305)-(EU1305))+AE1305),2)</f>
        <v/>
      </c>
      <c r="AE1305">
        <f>ROUND((EU1305),2)</f>
        <v/>
      </c>
      <c r="AF1305">
        <f>ROUND((EV1305),2)</f>
        <v/>
      </c>
      <c r="AG1305">
        <f>ROUND((AP1305),2)</f>
        <v/>
      </c>
      <c r="AH1305">
        <f>(EW1305)</f>
        <v/>
      </c>
      <c r="AI1305">
        <f>(EX1305)</f>
        <v/>
      </c>
      <c r="AJ1305">
        <f>(AS1305)</f>
        <v/>
      </c>
      <c r="AK1305" t="n">
        <v>3184.33</v>
      </c>
      <c r="AL1305" t="n">
        <v>1140.21</v>
      </c>
      <c r="AM1305" t="n">
        <v>20.94</v>
      </c>
      <c r="AN1305" t="n">
        <v>9.050000000000001</v>
      </c>
      <c r="AO1305" t="n">
        <v>2023.18</v>
      </c>
      <c r="AP1305" t="n">
        <v>0</v>
      </c>
      <c r="AQ1305" t="n">
        <v>228.35</v>
      </c>
      <c r="AR1305" t="n">
        <v>0.67</v>
      </c>
      <c r="AS1305" t="n">
        <v>0</v>
      </c>
      <c r="AT1305" t="n">
        <v>89</v>
      </c>
      <c r="AU1305" t="n">
        <v>44</v>
      </c>
      <c r="AV1305" t="n">
        <v>1</v>
      </c>
      <c r="AW1305" t="n">
        <v>1</v>
      </c>
      <c r="AZ1305" t="n">
        <v>1</v>
      </c>
      <c r="BA1305" t="n">
        <v>52.25</v>
      </c>
      <c r="BB1305" t="n">
        <v>23.32</v>
      </c>
      <c r="BC1305" t="n">
        <v>10.13</v>
      </c>
      <c r="BD1305" t="inlineStr"/>
      <c r="BE1305" t="inlineStr"/>
      <c r="BF1305" t="inlineStr"/>
      <c r="BG1305" t="inlineStr"/>
      <c r="BH1305" t="n">
        <v>0</v>
      </c>
      <c r="BI1305" t="n">
        <v>1</v>
      </c>
      <c r="BJ1305" t="inlineStr">
        <is>
          <t>ТЕРр Московской обл., 61-2-7, приказ Минстроя России №675/пр от 28.02.2017 № 263/пр</t>
        </is>
      </c>
      <c r="BM1305" t="n">
        <v>61001</v>
      </c>
      <c r="BN1305" t="n">
        <v>0</v>
      </c>
      <c r="BO1305" t="inlineStr">
        <is>
          <t>61-2-7</t>
        </is>
      </c>
      <c r="BP1305" t="n">
        <v>1</v>
      </c>
      <c r="BQ1305" t="n">
        <v>6</v>
      </c>
      <c r="BR1305" t="n">
        <v>0</v>
      </c>
      <c r="BS1305" t="n">
        <v>52.25</v>
      </c>
      <c r="BT1305" t="n">
        <v>1</v>
      </c>
      <c r="BU1305" t="n">
        <v>1</v>
      </c>
      <c r="BV1305" t="n">
        <v>1</v>
      </c>
      <c r="BW1305" t="n">
        <v>1</v>
      </c>
      <c r="BX1305" t="n">
        <v>1</v>
      </c>
      <c r="BY1305" t="inlineStr"/>
      <c r="BZ1305" t="n">
        <v>89</v>
      </c>
      <c r="CA1305" t="n">
        <v>44</v>
      </c>
      <c r="CB1305" t="inlineStr"/>
      <c r="CE1305" t="n">
        <v>12</v>
      </c>
      <c r="CF1305" t="n">
        <v>0</v>
      </c>
      <c r="CG1305" t="n">
        <v>0</v>
      </c>
      <c r="CM1305" t="n">
        <v>0</v>
      </c>
      <c r="CN1305" t="inlineStr"/>
      <c r="CO1305" t="n">
        <v>0</v>
      </c>
      <c r="CP1305">
        <f>(P1305+Q1305+S1305)</f>
        <v/>
      </c>
      <c r="CQ1305">
        <f>AC1305*BC1305</f>
        <v/>
      </c>
      <c r="CR1305">
        <f>(ROUND((ROUND(((ET1305)*1),0)*BB1305),0)+ROUND((ROUND(((AE1305-(EU1305))*1),0)*BS1305),0))</f>
        <v/>
      </c>
      <c r="CS1305">
        <f>(ROUND((ROUND(((EU1305)*1),0)*BS1305),0)+ROUND((ROUND(((AE1305-(EU1305))*1),0)*BS1305),0))</f>
        <v/>
      </c>
      <c r="CT1305">
        <f>AF1305*BA1305</f>
        <v/>
      </c>
      <c r="CU1305">
        <f>AG1305</f>
        <v/>
      </c>
      <c r="CV1305">
        <f>AH1305</f>
        <v/>
      </c>
      <c r="CW1305">
        <f>AI1305</f>
        <v/>
      </c>
      <c r="CX1305">
        <f>AJ1305</f>
        <v/>
      </c>
      <c r="CY1305">
        <f>(((S1305+R1305)*AT1305)/100)</f>
        <v/>
      </c>
      <c r="CZ1305">
        <f>(((S1305+R1305)*AU1305)/100)</f>
        <v/>
      </c>
      <c r="DC1305" t="inlineStr"/>
      <c r="DD1305" t="inlineStr"/>
      <c r="DE1305" t="inlineStr"/>
      <c r="DF1305" t="inlineStr"/>
      <c r="DG1305" t="inlineStr"/>
      <c r="DH1305" t="inlineStr"/>
      <c r="DI1305" t="inlineStr"/>
      <c r="DJ1305" t="inlineStr"/>
      <c r="DK1305" t="inlineStr"/>
      <c r="DL1305" t="inlineStr"/>
      <c r="DM1305" t="inlineStr"/>
      <c r="DN1305" t="n">
        <v>0</v>
      </c>
      <c r="DO1305" t="n">
        <v>0</v>
      </c>
      <c r="DP1305" t="n">
        <v>1</v>
      </c>
      <c r="DQ1305" t="n">
        <v>1</v>
      </c>
      <c r="DU1305" t="n">
        <v>1013</v>
      </c>
      <c r="DV1305" t="inlineStr">
        <is>
          <t>100 м2 отремонтированной поверхности</t>
        </is>
      </c>
      <c r="DW1305" t="inlineStr">
        <is>
          <t>100 м2 отремонтированной поверхности</t>
        </is>
      </c>
      <c r="DX1305" t="n">
        <v>1</v>
      </c>
      <c r="DZ1305" t="inlineStr"/>
      <c r="EA1305" t="inlineStr"/>
      <c r="EB1305" t="inlineStr"/>
      <c r="EC1305" t="inlineStr"/>
      <c r="EE1305" t="n">
        <v>78725979</v>
      </c>
      <c r="EF1305" t="n">
        <v>6</v>
      </c>
      <c r="EG1305" t="inlineStr">
        <is>
          <t>Ремонтно-строительные работы</t>
        </is>
      </c>
      <c r="EH1305" t="n">
        <v>95</v>
      </c>
      <c r="EI1305" t="inlineStr">
        <is>
          <t>Штукатурные работы</t>
        </is>
      </c>
      <c r="EJ1305" t="n">
        <v>1</v>
      </c>
      <c r="EK1305" t="n">
        <v>61001</v>
      </c>
      <c r="EL1305" t="inlineStr">
        <is>
          <t>Штукатурные работы</t>
        </is>
      </c>
      <c r="EM1305" t="inlineStr">
        <is>
          <t>рФЕР-61</t>
        </is>
      </c>
      <c r="EO1305" t="inlineStr"/>
      <c r="EQ1305" t="n">
        <v>0</v>
      </c>
      <c r="ER1305" t="n">
        <v>3184.33</v>
      </c>
      <c r="ES1305" t="n">
        <v>1140.21</v>
      </c>
      <c r="ET1305" t="n">
        <v>20.94</v>
      </c>
      <c r="EU1305" t="n">
        <v>9.050000000000001</v>
      </c>
      <c r="EV1305" t="n">
        <v>2023.18</v>
      </c>
      <c r="EW1305" t="n">
        <v>228.35</v>
      </c>
      <c r="EX1305" t="n">
        <v>0.67</v>
      </c>
      <c r="EY1305" t="n">
        <v>0</v>
      </c>
      <c r="FQ1305" t="n">
        <v>0</v>
      </c>
      <c r="FR1305" t="n">
        <v>0</v>
      </c>
      <c r="FS1305" t="n">
        <v>0</v>
      </c>
      <c r="FX1305" t="n">
        <v>89</v>
      </c>
      <c r="FY1305" t="n">
        <v>44</v>
      </c>
      <c r="GA1305" t="inlineStr"/>
      <c r="GD1305" t="n">
        <v>1</v>
      </c>
      <c r="GF1305" t="n">
        <v>378759833</v>
      </c>
      <c r="GG1305" t="n">
        <v>2</v>
      </c>
      <c r="GH1305" t="n">
        <v>1</v>
      </c>
      <c r="GI1305" t="n">
        <v>2</v>
      </c>
      <c r="GJ1305" t="n">
        <v>0</v>
      </c>
      <c r="GK1305" t="n">
        <v>0</v>
      </c>
      <c r="GL1305">
        <f>ROUND(IF(AND(BH1305=3,BI1305=3,FS1305&lt;&gt;0),P1305,0),0)</f>
        <v/>
      </c>
      <c r="GM1305">
        <f>ROUND(O1305+X1305+Y1305,0)+GX1305</f>
        <v/>
      </c>
      <c r="GN1305">
        <f>IF(OR(BI1305=0,BI1305=1),GM1305-GX1305,0)</f>
        <v/>
      </c>
      <c r="GO1305">
        <f>IF(BI1305=2,GM1305-GX1305,0)</f>
        <v/>
      </c>
      <c r="GP1305">
        <f>IF(BI1305=4,GM1305-GX1305,0)</f>
        <v/>
      </c>
      <c r="GR1305" t="n">
        <v>0</v>
      </c>
      <c r="GS1305" t="n">
        <v>3</v>
      </c>
      <c r="GT1305" t="n">
        <v>0</v>
      </c>
      <c r="GU1305" t="inlineStr"/>
      <c r="GV1305">
        <f>ROUND((GT1305),2)</f>
        <v/>
      </c>
      <c r="GW1305" t="n">
        <v>1</v>
      </c>
      <c r="GX1305">
        <f>ROUND(HC1305*I1305,0)</f>
        <v/>
      </c>
      <c r="HA1305" t="n">
        <v>0</v>
      </c>
      <c r="HB1305" t="n">
        <v>0</v>
      </c>
      <c r="HC1305">
        <f>GV1305*GW1305</f>
        <v/>
      </c>
      <c r="HE1305" t="inlineStr"/>
      <c r="HF1305" t="inlineStr"/>
      <c r="HM1305" t="inlineStr"/>
      <c r="HN1305" t="inlineStr">
        <is>
          <t>Пр/812-095.0-1</t>
        </is>
      </c>
      <c r="HO1305" t="inlineStr">
        <is>
          <t>Пр/774-095.0</t>
        </is>
      </c>
      <c r="HP1305" t="inlineStr">
        <is>
          <t>Штукатурные работы</t>
        </is>
      </c>
      <c r="HQ1305" t="inlineStr">
        <is>
          <t>Штукатурные работы</t>
        </is>
      </c>
      <c r="HS1305" t="n">
        <v>0</v>
      </c>
      <c r="IK1305" t="n">
        <v>0</v>
      </c>
    </row>
    <row r="1306">
      <c r="A1306" t="n">
        <v>18</v>
      </c>
      <c r="B1306" t="n">
        <v>0</v>
      </c>
      <c r="C1306" t="n">
        <v>523</v>
      </c>
      <c r="E1306" t="inlineStr">
        <is>
          <t>1,1</t>
        </is>
      </c>
      <c r="F1306" t="inlineStr">
        <is>
          <t>509-9900</t>
        </is>
      </c>
      <c r="G1306" t="inlineStr">
        <is>
          <t>Строительный мусор</t>
        </is>
      </c>
      <c r="H1306" t="inlineStr">
        <is>
          <t>т</t>
        </is>
      </c>
      <c r="I1306">
        <f>I1305*J1306</f>
        <v/>
      </c>
      <c r="J1306" t="n">
        <v>3.379999999999999</v>
      </c>
      <c r="K1306" t="n">
        <v>3.38</v>
      </c>
      <c r="O1306">
        <f>ROUND(CP1306,0)</f>
        <v/>
      </c>
      <c r="P1306">
        <f>ROUND(CQ1306*I1306,0)</f>
        <v/>
      </c>
      <c r="Q1306">
        <f>(ROUND((ROUND(((ET1306)*I1306),0)*BB1306),0)+ROUND((ROUND(((AE1306-(EU1306))*I1306),0)*BS1306),0))</f>
        <v/>
      </c>
      <c r="R1306">
        <f>(ROUND((ROUND(((EU1306)*I1306),0)*BS1306),0)+ROUND((ROUND(((AE1306-(EU1306))*I1306),0)*BS1306),0))</f>
        <v/>
      </c>
      <c r="S1306">
        <f>ROUND(CT1306*I1306,0)</f>
        <v/>
      </c>
      <c r="T1306">
        <f>ROUND(CU1306*I1306,0)</f>
        <v/>
      </c>
      <c r="U1306">
        <f>ROUND(CV1306*I1306,7)</f>
        <v/>
      </c>
      <c r="V1306">
        <f>ROUND(CW1306*I1306,7)</f>
        <v/>
      </c>
      <c r="W1306">
        <f>ROUND(CX1306*I1306,0)</f>
        <v/>
      </c>
      <c r="X1306">
        <f>ROUND(CY1306,0)</f>
        <v/>
      </c>
      <c r="Y1306">
        <f>ROUND(CZ1306,0)</f>
        <v/>
      </c>
      <c r="AA1306" t="n">
        <v>78855224</v>
      </c>
      <c r="AB1306">
        <f>ROUND((AC1306+AD1306+AF1306),2)</f>
        <v/>
      </c>
      <c r="AC1306">
        <f>ROUND((ES1306),2)</f>
        <v/>
      </c>
      <c r="AD1306">
        <f>ROUND((((ET1306)-(EU1306))+AE1306),2)</f>
        <v/>
      </c>
      <c r="AE1306">
        <f>ROUND((EU1306),2)</f>
        <v/>
      </c>
      <c r="AF1306">
        <f>ROUND((EV1306),2)</f>
        <v/>
      </c>
      <c r="AG1306">
        <f>ROUND((AP1306),2)</f>
        <v/>
      </c>
      <c r="AH1306">
        <f>(EW1306)</f>
        <v/>
      </c>
      <c r="AI1306">
        <f>(EX1306)</f>
        <v/>
      </c>
      <c r="AJ1306">
        <f>(AS1306)</f>
        <v/>
      </c>
      <c r="AK1306" t="n">
        <v>0</v>
      </c>
      <c r="AL1306" t="n">
        <v>0</v>
      </c>
      <c r="AM1306" t="n">
        <v>0</v>
      </c>
      <c r="AN1306" t="n">
        <v>0</v>
      </c>
      <c r="AO1306" t="n">
        <v>0</v>
      </c>
      <c r="AP1306" t="n">
        <v>0</v>
      </c>
      <c r="AQ1306" t="n">
        <v>0</v>
      </c>
      <c r="AR1306" t="n">
        <v>0</v>
      </c>
      <c r="AS1306" t="n">
        <v>0</v>
      </c>
      <c r="AT1306" t="n">
        <v>89</v>
      </c>
      <c r="AU1306" t="n">
        <v>44</v>
      </c>
      <c r="AV1306" t="n">
        <v>1</v>
      </c>
      <c r="AW1306" t="n">
        <v>1</v>
      </c>
      <c r="AZ1306" t="n">
        <v>1</v>
      </c>
      <c r="BA1306" t="n">
        <v>1</v>
      </c>
      <c r="BB1306" t="n">
        <v>1</v>
      </c>
      <c r="BC1306" t="n">
        <v>1</v>
      </c>
      <c r="BD1306" t="inlineStr"/>
      <c r="BE1306" t="inlineStr"/>
      <c r="BF1306" t="inlineStr"/>
      <c r="BG1306" t="inlineStr"/>
      <c r="BH1306" t="n">
        <v>3</v>
      </c>
      <c r="BI1306" t="n">
        <v>1</v>
      </c>
      <c r="BJ1306" t="inlineStr">
        <is>
          <t>ТССЦ Московской обл., 509-9900, приказ Минстроя России №675/пр от 28.02.2017 № 258/пр</t>
        </is>
      </c>
      <c r="BM1306" t="n">
        <v>61001</v>
      </c>
      <c r="BN1306" t="n">
        <v>0</v>
      </c>
      <c r="BO1306" t="inlineStr"/>
      <c r="BP1306" t="n">
        <v>0</v>
      </c>
      <c r="BQ1306" t="n">
        <v>6</v>
      </c>
      <c r="BR1306" t="n">
        <v>0</v>
      </c>
      <c r="BS1306" t="n">
        <v>1</v>
      </c>
      <c r="BT1306" t="n">
        <v>1</v>
      </c>
      <c r="BU1306" t="n">
        <v>1</v>
      </c>
      <c r="BV1306" t="n">
        <v>1</v>
      </c>
      <c r="BW1306" t="n">
        <v>1</v>
      </c>
      <c r="BX1306" t="n">
        <v>1</v>
      </c>
      <c r="BY1306" t="inlineStr"/>
      <c r="BZ1306" t="n">
        <v>89</v>
      </c>
      <c r="CA1306" t="n">
        <v>44</v>
      </c>
      <c r="CB1306" t="inlineStr"/>
      <c r="CE1306" t="n">
        <v>12</v>
      </c>
      <c r="CF1306" t="n">
        <v>0</v>
      </c>
      <c r="CG1306" t="n">
        <v>0</v>
      </c>
      <c r="CM1306" t="n">
        <v>0</v>
      </c>
      <c r="CN1306" t="inlineStr"/>
      <c r="CO1306" t="n">
        <v>0</v>
      </c>
      <c r="CP1306">
        <f>(P1306+Q1306+S1306)</f>
        <v/>
      </c>
      <c r="CQ1306">
        <f>AC1306*BC1306</f>
        <v/>
      </c>
      <c r="CR1306">
        <f>(ROUND((ROUND(((ET1306)*1),0)*BB1306),0)+ROUND((ROUND(((AE1306-(EU1306))*1),0)*BS1306),0))</f>
        <v/>
      </c>
      <c r="CS1306">
        <f>(ROUND((ROUND(((EU1306)*1),0)*BS1306),0)+ROUND((ROUND(((AE1306-(EU1306))*1),0)*BS1306),0))</f>
        <v/>
      </c>
      <c r="CT1306">
        <f>AF1306*BA1306</f>
        <v/>
      </c>
      <c r="CU1306">
        <f>AG1306</f>
        <v/>
      </c>
      <c r="CV1306">
        <f>AH1306</f>
        <v/>
      </c>
      <c r="CW1306">
        <f>AI1306</f>
        <v/>
      </c>
      <c r="CX1306">
        <f>AJ1306</f>
        <v/>
      </c>
      <c r="CY1306">
        <f>(((S1306+R1306)*AT1306)/100)</f>
        <v/>
      </c>
      <c r="CZ1306">
        <f>(((S1306+R1306)*AU1306)/100)</f>
        <v/>
      </c>
      <c r="DC1306" t="inlineStr"/>
      <c r="DD1306" t="inlineStr"/>
      <c r="DE1306" t="inlineStr"/>
      <c r="DF1306" t="inlineStr"/>
      <c r="DG1306" t="inlineStr"/>
      <c r="DH1306" t="inlineStr"/>
      <c r="DI1306" t="inlineStr"/>
      <c r="DJ1306" t="inlineStr"/>
      <c r="DK1306" t="inlineStr"/>
      <c r="DL1306" t="inlineStr"/>
      <c r="DM1306" t="inlineStr"/>
      <c r="DN1306" t="n">
        <v>0</v>
      </c>
      <c r="DO1306" t="n">
        <v>0</v>
      </c>
      <c r="DP1306" t="n">
        <v>1</v>
      </c>
      <c r="DQ1306" t="n">
        <v>1</v>
      </c>
      <c r="DU1306" t="n">
        <v>1009</v>
      </c>
      <c r="DV1306" t="inlineStr">
        <is>
          <t>т</t>
        </is>
      </c>
      <c r="DW1306" t="inlineStr">
        <is>
          <t>т</t>
        </is>
      </c>
      <c r="DX1306" t="n">
        <v>1000</v>
      </c>
      <c r="DZ1306" t="inlineStr"/>
      <c r="EA1306" t="inlineStr"/>
      <c r="EB1306" t="inlineStr"/>
      <c r="EC1306" t="inlineStr"/>
      <c r="EE1306" t="n">
        <v>78725979</v>
      </c>
      <c r="EF1306" t="n">
        <v>6</v>
      </c>
      <c r="EG1306" t="inlineStr">
        <is>
          <t>Ремонтно-строительные работы</t>
        </is>
      </c>
      <c r="EH1306" t="n">
        <v>95</v>
      </c>
      <c r="EI1306" t="inlineStr">
        <is>
          <t>Штукатурные работы</t>
        </is>
      </c>
      <c r="EJ1306" t="n">
        <v>1</v>
      </c>
      <c r="EK1306" t="n">
        <v>61001</v>
      </c>
      <c r="EL1306" t="inlineStr">
        <is>
          <t>Штукатурные работы</t>
        </is>
      </c>
      <c r="EM1306" t="inlineStr">
        <is>
          <t>рФЕР-61</t>
        </is>
      </c>
      <c r="EO1306" t="inlineStr"/>
      <c r="EQ1306" t="n">
        <v>0</v>
      </c>
      <c r="ER1306" t="n">
        <v>0</v>
      </c>
      <c r="ES1306" t="n">
        <v>0</v>
      </c>
      <c r="ET1306" t="n">
        <v>0</v>
      </c>
      <c r="EU1306" t="n">
        <v>0</v>
      </c>
      <c r="EV1306" t="n">
        <v>0</v>
      </c>
      <c r="EW1306" t="n">
        <v>0</v>
      </c>
      <c r="EX1306" t="n">
        <v>0</v>
      </c>
      <c r="FQ1306" t="n">
        <v>0</v>
      </c>
      <c r="FR1306" t="n">
        <v>0</v>
      </c>
      <c r="FS1306" t="n">
        <v>0</v>
      </c>
      <c r="FX1306" t="n">
        <v>89</v>
      </c>
      <c r="FY1306" t="n">
        <v>44</v>
      </c>
      <c r="GA1306" t="inlineStr"/>
      <c r="GD1306" t="n">
        <v>1</v>
      </c>
      <c r="GF1306" t="n">
        <v>1876412176</v>
      </c>
      <c r="GG1306" t="n">
        <v>2</v>
      </c>
      <c r="GH1306" t="n">
        <v>1</v>
      </c>
      <c r="GI1306" t="n">
        <v>-2</v>
      </c>
      <c r="GJ1306" t="n">
        <v>0</v>
      </c>
      <c r="GK1306" t="n">
        <v>0</v>
      </c>
      <c r="GL1306">
        <f>ROUND(IF(AND(BH1306=3,BI1306=3,FS1306&lt;&gt;0),P1306,0),0)</f>
        <v/>
      </c>
      <c r="GM1306">
        <f>ROUND(O1306+X1306+Y1306,0)+GX1306</f>
        <v/>
      </c>
      <c r="GN1306">
        <f>IF(OR(BI1306=0,BI1306=1),GM1306-GX1306,0)</f>
        <v/>
      </c>
      <c r="GO1306">
        <f>IF(BI1306=2,GM1306-GX1306,0)</f>
        <v/>
      </c>
      <c r="GP1306">
        <f>IF(BI1306=4,GM1306-GX1306,0)</f>
        <v/>
      </c>
      <c r="GR1306" t="n">
        <v>0</v>
      </c>
      <c r="GS1306" t="n">
        <v>3</v>
      </c>
      <c r="GT1306" t="n">
        <v>0</v>
      </c>
      <c r="GU1306" t="inlineStr"/>
      <c r="GV1306">
        <f>ROUND((GT1306),2)</f>
        <v/>
      </c>
      <c r="GW1306" t="n">
        <v>1</v>
      </c>
      <c r="GX1306">
        <f>ROUND(HC1306*I1306,0)</f>
        <v/>
      </c>
      <c r="HA1306" t="n">
        <v>0</v>
      </c>
      <c r="HB1306" t="n">
        <v>0</v>
      </c>
      <c r="HC1306">
        <f>GV1306*GW1306</f>
        <v/>
      </c>
      <c r="HE1306" t="inlineStr"/>
      <c r="HF1306" t="inlineStr"/>
      <c r="HM1306" t="inlineStr"/>
      <c r="HN1306" t="inlineStr">
        <is>
          <t>Пр/812-095.0-1</t>
        </is>
      </c>
      <c r="HO1306" t="inlineStr">
        <is>
          <t>Пр/774-095.0</t>
        </is>
      </c>
      <c r="HP1306" t="inlineStr">
        <is>
          <t>Штукатурные работы</t>
        </is>
      </c>
      <c r="HQ1306" t="inlineStr">
        <is>
          <t>Штукатурные работы</t>
        </is>
      </c>
      <c r="HS1306" t="n">
        <v>0</v>
      </c>
      <c r="IK1306" t="n">
        <v>0</v>
      </c>
    </row>
    <row r="1307">
      <c r="A1307" t="n">
        <v>18</v>
      </c>
      <c r="B1307" t="n">
        <v>0</v>
      </c>
      <c r="C1307" t="n">
        <v>521</v>
      </c>
      <c r="E1307" t="inlineStr">
        <is>
          <t>1,2</t>
        </is>
      </c>
      <c r="F1307" t="inlineStr">
        <is>
          <t>402-0083</t>
        </is>
      </c>
      <c r="G1307" t="inlineStr">
        <is>
          <t>Раствор готовый отделочный тяжелый, цементно-известковый 1:1:6</t>
        </is>
      </c>
      <c r="H1307" t="inlineStr">
        <is>
          <t>м3</t>
        </is>
      </c>
      <c r="I1307">
        <f>I1305*J1307</f>
        <v/>
      </c>
      <c r="J1307" t="n">
        <v>-2.2</v>
      </c>
      <c r="K1307" t="n">
        <v>-2.2</v>
      </c>
      <c r="O1307">
        <f>ROUND(CP1307,0)</f>
        <v/>
      </c>
      <c r="P1307">
        <f>ROUND(CQ1307*I1307,0)</f>
        <v/>
      </c>
      <c r="Q1307">
        <f>(ROUND((ROUND(((ET1307)*I1307),0)*BB1307),0)+ROUND((ROUND(((AE1307-(EU1307))*I1307),0)*BS1307),0))</f>
        <v/>
      </c>
      <c r="R1307">
        <f>(ROUND((ROUND(((EU1307)*I1307),0)*BS1307),0)+ROUND((ROUND(((AE1307-(EU1307))*I1307),0)*BS1307),0))</f>
        <v/>
      </c>
      <c r="S1307">
        <f>ROUND(CT1307*I1307,0)</f>
        <v/>
      </c>
      <c r="T1307">
        <f>ROUND(CU1307*I1307,0)</f>
        <v/>
      </c>
      <c r="U1307">
        <f>ROUND(CV1307*I1307,7)</f>
        <v/>
      </c>
      <c r="V1307">
        <f>ROUND(CW1307*I1307,7)</f>
        <v/>
      </c>
      <c r="W1307">
        <f>ROUND(CX1307*I1307,0)</f>
        <v/>
      </c>
      <c r="X1307">
        <f>ROUND(CY1307,0)</f>
        <v/>
      </c>
      <c r="Y1307">
        <f>ROUND(CZ1307,0)</f>
        <v/>
      </c>
      <c r="AA1307" t="n">
        <v>78855224</v>
      </c>
      <c r="AB1307">
        <f>ROUND((AC1307+AD1307+AF1307),2)</f>
        <v/>
      </c>
      <c r="AC1307">
        <f>ROUND((ES1307),2)</f>
        <v/>
      </c>
      <c r="AD1307">
        <f>ROUND((((ET1307)-(EU1307))+AE1307),2)</f>
        <v/>
      </c>
      <c r="AE1307">
        <f>ROUND((EU1307),2)</f>
        <v/>
      </c>
      <c r="AF1307">
        <f>ROUND((EV1307),2)</f>
        <v/>
      </c>
      <c r="AG1307">
        <f>ROUND((AP1307),2)</f>
        <v/>
      </c>
      <c r="AH1307">
        <f>(EW1307)</f>
        <v/>
      </c>
      <c r="AI1307">
        <f>(EX1307)</f>
        <v/>
      </c>
      <c r="AJ1307">
        <f>(AS1307)</f>
        <v/>
      </c>
      <c r="AK1307" t="n">
        <v>517.89</v>
      </c>
      <c r="AL1307" t="n">
        <v>517.89</v>
      </c>
      <c r="AM1307" t="n">
        <v>0</v>
      </c>
      <c r="AN1307" t="n">
        <v>0</v>
      </c>
      <c r="AO1307" t="n">
        <v>0</v>
      </c>
      <c r="AP1307" t="n">
        <v>0</v>
      </c>
      <c r="AQ1307" t="n">
        <v>0</v>
      </c>
      <c r="AR1307" t="n">
        <v>0</v>
      </c>
      <c r="AS1307" t="n">
        <v>0</v>
      </c>
      <c r="AT1307" t="n">
        <v>89</v>
      </c>
      <c r="AU1307" t="n">
        <v>44</v>
      </c>
      <c r="AV1307" t="n">
        <v>1</v>
      </c>
      <c r="AW1307" t="n">
        <v>1</v>
      </c>
      <c r="AZ1307" t="n">
        <v>1</v>
      </c>
      <c r="BA1307" t="n">
        <v>1</v>
      </c>
      <c r="BB1307" t="n">
        <v>1</v>
      </c>
      <c r="BC1307" t="n">
        <v>10.13</v>
      </c>
      <c r="BD1307" t="inlineStr"/>
      <c r="BE1307" t="inlineStr"/>
      <c r="BF1307" t="inlineStr"/>
      <c r="BG1307" t="inlineStr"/>
      <c r="BH1307" t="n">
        <v>3</v>
      </c>
      <c r="BI1307" t="n">
        <v>1</v>
      </c>
      <c r="BJ1307" t="inlineStr">
        <is>
          <t>ТССЦ Московской обл., 402-0083, приказ Минстроя России №675/пр от 28.02.2017 № 257/пр</t>
        </is>
      </c>
      <c r="BM1307" t="n">
        <v>61001</v>
      </c>
      <c r="BN1307" t="n">
        <v>0</v>
      </c>
      <c r="BO1307" t="inlineStr">
        <is>
          <t>402-0083</t>
        </is>
      </c>
      <c r="BP1307" t="n">
        <v>1</v>
      </c>
      <c r="BQ1307" t="n">
        <v>6</v>
      </c>
      <c r="BR1307" t="n">
        <v>1</v>
      </c>
      <c r="BS1307" t="n">
        <v>1</v>
      </c>
      <c r="BT1307" t="n">
        <v>1</v>
      </c>
      <c r="BU1307" t="n">
        <v>1</v>
      </c>
      <c r="BV1307" t="n">
        <v>1</v>
      </c>
      <c r="BW1307" t="n">
        <v>1</v>
      </c>
      <c r="BX1307" t="n">
        <v>1</v>
      </c>
      <c r="BY1307" t="inlineStr"/>
      <c r="BZ1307" t="n">
        <v>89</v>
      </c>
      <c r="CA1307" t="n">
        <v>44</v>
      </c>
      <c r="CB1307" t="inlineStr"/>
      <c r="CE1307" t="n">
        <v>12</v>
      </c>
      <c r="CF1307" t="n">
        <v>0</v>
      </c>
      <c r="CG1307" t="n">
        <v>0</v>
      </c>
      <c r="CM1307" t="n">
        <v>0</v>
      </c>
      <c r="CN1307" t="inlineStr"/>
      <c r="CO1307" t="n">
        <v>0</v>
      </c>
      <c r="CP1307">
        <f>(P1307+Q1307+S1307)</f>
        <v/>
      </c>
      <c r="CQ1307">
        <f>AC1307*BC1307</f>
        <v/>
      </c>
      <c r="CR1307">
        <f>(ROUND((ROUND(((ET1307)*1),0)*BB1307),0)+ROUND((ROUND(((AE1307-(EU1307))*1),0)*BS1307),0))</f>
        <v/>
      </c>
      <c r="CS1307">
        <f>(ROUND((ROUND(((EU1307)*1),0)*BS1307),0)+ROUND((ROUND(((AE1307-(EU1307))*1),0)*BS1307),0))</f>
        <v/>
      </c>
      <c r="CT1307">
        <f>AF1307*BA1307</f>
        <v/>
      </c>
      <c r="CU1307">
        <f>AG1307</f>
        <v/>
      </c>
      <c r="CV1307">
        <f>AH1307</f>
        <v/>
      </c>
      <c r="CW1307">
        <f>AI1307</f>
        <v/>
      </c>
      <c r="CX1307">
        <f>AJ1307</f>
        <v/>
      </c>
      <c r="CY1307">
        <f>(((S1307+R1307)*AT1307)/100)</f>
        <v/>
      </c>
      <c r="CZ1307">
        <f>(((S1307+R1307)*AU1307)/100)</f>
        <v/>
      </c>
      <c r="DC1307" t="inlineStr"/>
      <c r="DD1307" t="inlineStr"/>
      <c r="DE1307" t="inlineStr"/>
      <c r="DF1307" t="inlineStr"/>
      <c r="DG1307" t="inlineStr"/>
      <c r="DH1307" t="inlineStr"/>
      <c r="DI1307" t="inlineStr"/>
      <c r="DJ1307" t="inlineStr"/>
      <c r="DK1307" t="inlineStr"/>
      <c r="DL1307" t="inlineStr"/>
      <c r="DM1307" t="inlineStr"/>
      <c r="DN1307" t="n">
        <v>0</v>
      </c>
      <c r="DO1307" t="n">
        <v>0</v>
      </c>
      <c r="DP1307" t="n">
        <v>1</v>
      </c>
      <c r="DQ1307" t="n">
        <v>1</v>
      </c>
      <c r="DU1307" t="n">
        <v>1007</v>
      </c>
      <c r="DV1307" t="inlineStr">
        <is>
          <t>м3</t>
        </is>
      </c>
      <c r="DW1307" t="inlineStr">
        <is>
          <t>м3</t>
        </is>
      </c>
      <c r="DX1307" t="n">
        <v>1</v>
      </c>
      <c r="DZ1307" t="inlineStr"/>
      <c r="EA1307" t="inlineStr"/>
      <c r="EB1307" t="inlineStr"/>
      <c r="EC1307" t="inlineStr"/>
      <c r="EE1307" t="n">
        <v>78725979</v>
      </c>
      <c r="EF1307" t="n">
        <v>6</v>
      </c>
      <c r="EG1307" t="inlineStr">
        <is>
          <t>Ремонтно-строительные работы</t>
        </is>
      </c>
      <c r="EH1307" t="n">
        <v>95</v>
      </c>
      <c r="EI1307" t="inlineStr">
        <is>
          <t>Штукатурные работы</t>
        </is>
      </c>
      <c r="EJ1307" t="n">
        <v>1</v>
      </c>
      <c r="EK1307" t="n">
        <v>61001</v>
      </c>
      <c r="EL1307" t="inlineStr">
        <is>
          <t>Штукатурные работы</t>
        </is>
      </c>
      <c r="EM1307" t="inlineStr">
        <is>
          <t>рФЕР-61</t>
        </is>
      </c>
      <c r="EO1307" t="inlineStr"/>
      <c r="EQ1307" t="n">
        <v>0</v>
      </c>
      <c r="ER1307" t="n">
        <v>517.89</v>
      </c>
      <c r="ES1307" t="n">
        <v>517.89</v>
      </c>
      <c r="ET1307" t="n">
        <v>0</v>
      </c>
      <c r="EU1307" t="n">
        <v>0</v>
      </c>
      <c r="EV1307" t="n">
        <v>0</v>
      </c>
      <c r="EW1307" t="n">
        <v>0</v>
      </c>
      <c r="EX1307" t="n">
        <v>0</v>
      </c>
      <c r="FQ1307" t="n">
        <v>0</v>
      </c>
      <c r="FR1307" t="n">
        <v>0</v>
      </c>
      <c r="FS1307" t="n">
        <v>0</v>
      </c>
      <c r="FX1307" t="n">
        <v>89</v>
      </c>
      <c r="FY1307" t="n">
        <v>44</v>
      </c>
      <c r="GA1307" t="inlineStr"/>
      <c r="GD1307" t="n">
        <v>1</v>
      </c>
      <c r="GF1307" t="n">
        <v>298602793</v>
      </c>
      <c r="GG1307" t="n">
        <v>2</v>
      </c>
      <c r="GH1307" t="n">
        <v>1</v>
      </c>
      <c r="GI1307" t="n">
        <v>2</v>
      </c>
      <c r="GJ1307" t="n">
        <v>0</v>
      </c>
      <c r="GK1307" t="n">
        <v>0</v>
      </c>
      <c r="GL1307">
        <f>ROUND(IF(AND(BH1307=3,BI1307=3,FS1307&lt;&gt;0),P1307,0),0)</f>
        <v/>
      </c>
      <c r="GM1307">
        <f>ROUND(O1307+X1307+Y1307,0)+GX1307</f>
        <v/>
      </c>
      <c r="GN1307">
        <f>IF(OR(BI1307=0,BI1307=1),GM1307-GX1307,0)</f>
        <v/>
      </c>
      <c r="GO1307">
        <f>IF(BI1307=2,GM1307-GX1307,0)</f>
        <v/>
      </c>
      <c r="GP1307">
        <f>IF(BI1307=4,GM1307-GX1307,0)</f>
        <v/>
      </c>
      <c r="GR1307" t="n">
        <v>0</v>
      </c>
      <c r="GS1307" t="n">
        <v>3</v>
      </c>
      <c r="GT1307" t="n">
        <v>0</v>
      </c>
      <c r="GU1307" t="inlineStr"/>
      <c r="GV1307">
        <f>ROUND((GT1307),2)</f>
        <v/>
      </c>
      <c r="GW1307" t="n">
        <v>1</v>
      </c>
      <c r="GX1307">
        <f>ROUND(HC1307*I1307,0)</f>
        <v/>
      </c>
      <c r="HA1307" t="n">
        <v>0</v>
      </c>
      <c r="HB1307" t="n">
        <v>0</v>
      </c>
      <c r="HC1307">
        <f>GV1307*GW1307</f>
        <v/>
      </c>
      <c r="HE1307" t="inlineStr"/>
      <c r="HF1307" t="inlineStr"/>
      <c r="HM1307" t="inlineStr"/>
      <c r="HN1307" t="inlineStr">
        <is>
          <t>Пр/812-095.0-1</t>
        </is>
      </c>
      <c r="HO1307" t="inlineStr">
        <is>
          <t>Пр/774-095.0</t>
        </is>
      </c>
      <c r="HP1307" t="inlineStr">
        <is>
          <t>Штукатурные работы</t>
        </is>
      </c>
      <c r="HQ1307" t="inlineStr">
        <is>
          <t>Штукатурные работы</t>
        </is>
      </c>
      <c r="HS1307" t="n">
        <v>0</v>
      </c>
      <c r="IK1307" t="n">
        <v>0</v>
      </c>
    </row>
    <row r="1308">
      <c r="A1308" t="n">
        <v>18</v>
      </c>
      <c r="B1308" t="n">
        <v>0</v>
      </c>
      <c r="C1308" t="n">
        <v>520</v>
      </c>
      <c r="E1308" t="inlineStr">
        <is>
          <t>1,3</t>
        </is>
      </c>
      <c r="F1308" t="inlineStr">
        <is>
          <t>101-2437</t>
        </is>
      </c>
      <c r="G1308" t="inlineStr">
        <is>
          <t>Шпаклевка «Унифлот», КНАУФ</t>
        </is>
      </c>
      <c r="H1308" t="inlineStr">
        <is>
          <t>кг</t>
        </is>
      </c>
      <c r="I1308">
        <f>I1305*J1308</f>
        <v/>
      </c>
      <c r="J1308" t="n">
        <v>700</v>
      </c>
      <c r="K1308" t="n">
        <v>700</v>
      </c>
      <c r="O1308">
        <f>ROUND(CP1308,0)</f>
        <v/>
      </c>
      <c r="P1308">
        <f>ROUND(CQ1308*I1308,0)</f>
        <v/>
      </c>
      <c r="Q1308">
        <f>(ROUND((ROUND(((ET1308)*I1308),0)*BB1308),0)+ROUND((ROUND(((AE1308-(EU1308))*I1308),0)*BS1308),0))</f>
        <v/>
      </c>
      <c r="R1308">
        <f>(ROUND((ROUND(((EU1308)*I1308),0)*BS1308),0)+ROUND((ROUND(((AE1308-(EU1308))*I1308),0)*BS1308),0))</f>
        <v/>
      </c>
      <c r="S1308">
        <f>ROUND(CT1308*I1308,0)</f>
        <v/>
      </c>
      <c r="T1308">
        <f>ROUND(CU1308*I1308,0)</f>
        <v/>
      </c>
      <c r="U1308">
        <f>ROUND(CV1308*I1308,7)</f>
        <v/>
      </c>
      <c r="V1308">
        <f>ROUND(CW1308*I1308,7)</f>
        <v/>
      </c>
      <c r="W1308">
        <f>ROUND(CX1308*I1308,0)</f>
        <v/>
      </c>
      <c r="X1308">
        <f>ROUND(CY1308,0)</f>
        <v/>
      </c>
      <c r="Y1308">
        <f>ROUND(CZ1308,0)</f>
        <v/>
      </c>
      <c r="AA1308" t="n">
        <v>78855224</v>
      </c>
      <c r="AB1308">
        <f>ROUND((AC1308+AD1308+AF1308),2)</f>
        <v/>
      </c>
      <c r="AC1308">
        <f>ROUND((ES1308),2)</f>
        <v/>
      </c>
      <c r="AD1308">
        <f>ROUND((((ET1308)-(EU1308))+AE1308),2)</f>
        <v/>
      </c>
      <c r="AE1308">
        <f>ROUND((EU1308),2)</f>
        <v/>
      </c>
      <c r="AF1308">
        <f>ROUND((EV1308),2)</f>
        <v/>
      </c>
      <c r="AG1308">
        <f>ROUND((AP1308),2)</f>
        <v/>
      </c>
      <c r="AH1308">
        <f>(EW1308)</f>
        <v/>
      </c>
      <c r="AI1308">
        <f>(EX1308)</f>
        <v/>
      </c>
      <c r="AJ1308">
        <f>(AS1308)</f>
        <v/>
      </c>
      <c r="AK1308" t="n">
        <v>11.12</v>
      </c>
      <c r="AL1308" t="n">
        <v>11.12</v>
      </c>
      <c r="AM1308" t="n">
        <v>0</v>
      </c>
      <c r="AN1308" t="n">
        <v>0</v>
      </c>
      <c r="AO1308" t="n">
        <v>0</v>
      </c>
      <c r="AP1308" t="n">
        <v>0</v>
      </c>
      <c r="AQ1308" t="n">
        <v>0</v>
      </c>
      <c r="AR1308" t="n">
        <v>0</v>
      </c>
      <c r="AS1308" t="n">
        <v>0.04</v>
      </c>
      <c r="AT1308" t="n">
        <v>89</v>
      </c>
      <c r="AU1308" t="n">
        <v>44</v>
      </c>
      <c r="AV1308" t="n">
        <v>1</v>
      </c>
      <c r="AW1308" t="n">
        <v>1</v>
      </c>
      <c r="AZ1308" t="n">
        <v>1</v>
      </c>
      <c r="BA1308" t="n">
        <v>1</v>
      </c>
      <c r="BB1308" t="n">
        <v>1</v>
      </c>
      <c r="BC1308" t="n">
        <v>9.029999999999999</v>
      </c>
      <c r="BD1308" t="inlineStr"/>
      <c r="BE1308" t="inlineStr"/>
      <c r="BF1308" t="inlineStr"/>
      <c r="BG1308" t="inlineStr"/>
      <c r="BH1308" t="n">
        <v>3</v>
      </c>
      <c r="BI1308" t="n">
        <v>1</v>
      </c>
      <c r="BJ1308" t="inlineStr">
        <is>
          <t>ТССЦ Московской обл., 101-2437, приказ Минстроя России №675/пр от 28.02.2017 № 254/пр</t>
        </is>
      </c>
      <c r="BM1308" t="n">
        <v>61001</v>
      </c>
      <c r="BN1308" t="n">
        <v>0</v>
      </c>
      <c r="BO1308" t="inlineStr">
        <is>
          <t>101-2437</t>
        </is>
      </c>
      <c r="BP1308" t="n">
        <v>1</v>
      </c>
      <c r="BQ1308" t="n">
        <v>6</v>
      </c>
      <c r="BR1308" t="n">
        <v>0</v>
      </c>
      <c r="BS1308" t="n">
        <v>1</v>
      </c>
      <c r="BT1308" t="n">
        <v>1</v>
      </c>
      <c r="BU1308" t="n">
        <v>1</v>
      </c>
      <c r="BV1308" t="n">
        <v>1</v>
      </c>
      <c r="BW1308" t="n">
        <v>1</v>
      </c>
      <c r="BX1308" t="n">
        <v>1</v>
      </c>
      <c r="BY1308" t="inlineStr"/>
      <c r="BZ1308" t="n">
        <v>89</v>
      </c>
      <c r="CA1308" t="n">
        <v>44</v>
      </c>
      <c r="CB1308" t="inlineStr"/>
      <c r="CE1308" t="n">
        <v>12</v>
      </c>
      <c r="CF1308" t="n">
        <v>0</v>
      </c>
      <c r="CG1308" t="n">
        <v>0</v>
      </c>
      <c r="CM1308" t="n">
        <v>0</v>
      </c>
      <c r="CN1308" t="inlineStr"/>
      <c r="CO1308" t="n">
        <v>0</v>
      </c>
      <c r="CP1308">
        <f>(P1308+Q1308+S1308)</f>
        <v/>
      </c>
      <c r="CQ1308">
        <f>AC1308*BC1308</f>
        <v/>
      </c>
      <c r="CR1308">
        <f>(ROUND((ROUND(((ET1308)*1),0)*BB1308),0)+ROUND((ROUND(((AE1308-(EU1308))*1),0)*BS1308),0))</f>
        <v/>
      </c>
      <c r="CS1308">
        <f>(ROUND((ROUND(((EU1308)*1),0)*BS1308),0)+ROUND((ROUND(((AE1308-(EU1308))*1),0)*BS1308),0))</f>
        <v/>
      </c>
      <c r="CT1308">
        <f>AF1308*BA1308</f>
        <v/>
      </c>
      <c r="CU1308">
        <f>AG1308</f>
        <v/>
      </c>
      <c r="CV1308">
        <f>AH1308</f>
        <v/>
      </c>
      <c r="CW1308">
        <f>AI1308</f>
        <v/>
      </c>
      <c r="CX1308">
        <f>AJ1308</f>
        <v/>
      </c>
      <c r="CY1308">
        <f>(((S1308+R1308)*AT1308)/100)</f>
        <v/>
      </c>
      <c r="CZ1308">
        <f>(((S1308+R1308)*AU1308)/100)</f>
        <v/>
      </c>
      <c r="DC1308" t="inlineStr"/>
      <c r="DD1308" t="inlineStr"/>
      <c r="DE1308" t="inlineStr"/>
      <c r="DF1308" t="inlineStr"/>
      <c r="DG1308" t="inlineStr"/>
      <c r="DH1308" t="inlineStr"/>
      <c r="DI1308" t="inlineStr"/>
      <c r="DJ1308" t="inlineStr"/>
      <c r="DK1308" t="inlineStr"/>
      <c r="DL1308" t="inlineStr"/>
      <c r="DM1308" t="inlineStr"/>
      <c r="DN1308" t="n">
        <v>0</v>
      </c>
      <c r="DO1308" t="n">
        <v>0</v>
      </c>
      <c r="DP1308" t="n">
        <v>1</v>
      </c>
      <c r="DQ1308" t="n">
        <v>1</v>
      </c>
      <c r="DU1308" t="n">
        <v>1009</v>
      </c>
      <c r="DV1308" t="inlineStr">
        <is>
          <t>кг</t>
        </is>
      </c>
      <c r="DW1308" t="inlineStr">
        <is>
          <t>кг</t>
        </is>
      </c>
      <c r="DX1308" t="n">
        <v>1</v>
      </c>
      <c r="DZ1308" t="inlineStr"/>
      <c r="EA1308" t="inlineStr"/>
      <c r="EB1308" t="inlineStr"/>
      <c r="EC1308" t="inlineStr"/>
      <c r="EE1308" t="n">
        <v>78725979</v>
      </c>
      <c r="EF1308" t="n">
        <v>6</v>
      </c>
      <c r="EG1308" t="inlineStr">
        <is>
          <t>Ремонтно-строительные работы</t>
        </is>
      </c>
      <c r="EH1308" t="n">
        <v>95</v>
      </c>
      <c r="EI1308" t="inlineStr">
        <is>
          <t>Штукатурные работы</t>
        </is>
      </c>
      <c r="EJ1308" t="n">
        <v>1</v>
      </c>
      <c r="EK1308" t="n">
        <v>61001</v>
      </c>
      <c r="EL1308" t="inlineStr">
        <is>
          <t>Штукатурные работы</t>
        </is>
      </c>
      <c r="EM1308" t="inlineStr">
        <is>
          <t>рФЕР-61</t>
        </is>
      </c>
      <c r="EO1308" t="inlineStr"/>
      <c r="EQ1308" t="n">
        <v>0</v>
      </c>
      <c r="ER1308" t="n">
        <v>11.12</v>
      </c>
      <c r="ES1308" t="n">
        <v>11.12</v>
      </c>
      <c r="ET1308" t="n">
        <v>0</v>
      </c>
      <c r="EU1308" t="n">
        <v>0</v>
      </c>
      <c r="EV1308" t="n">
        <v>0</v>
      </c>
      <c r="EW1308" t="n">
        <v>0</v>
      </c>
      <c r="EX1308" t="n">
        <v>0</v>
      </c>
      <c r="FQ1308" t="n">
        <v>0</v>
      </c>
      <c r="FR1308" t="n">
        <v>0</v>
      </c>
      <c r="FS1308" t="n">
        <v>0</v>
      </c>
      <c r="FX1308" t="n">
        <v>89</v>
      </c>
      <c r="FY1308" t="n">
        <v>44</v>
      </c>
      <c r="GA1308" t="inlineStr"/>
      <c r="GD1308" t="n">
        <v>1</v>
      </c>
      <c r="GF1308" t="n">
        <v>-1529888946</v>
      </c>
      <c r="GG1308" t="n">
        <v>2</v>
      </c>
      <c r="GH1308" t="n">
        <v>1</v>
      </c>
      <c r="GI1308" t="n">
        <v>2</v>
      </c>
      <c r="GJ1308" t="n">
        <v>0</v>
      </c>
      <c r="GK1308" t="n">
        <v>0</v>
      </c>
      <c r="GL1308">
        <f>ROUND(IF(AND(BH1308=3,BI1308=3,FS1308&lt;&gt;0),P1308,0),0)</f>
        <v/>
      </c>
      <c r="GM1308">
        <f>ROUND(O1308+X1308+Y1308,0)+GX1308</f>
        <v/>
      </c>
      <c r="GN1308">
        <f>IF(OR(BI1308=0,BI1308=1),GM1308-GX1308,0)</f>
        <v/>
      </c>
      <c r="GO1308">
        <f>IF(BI1308=2,GM1308-GX1308,0)</f>
        <v/>
      </c>
      <c r="GP1308">
        <f>IF(BI1308=4,GM1308-GX1308,0)</f>
        <v/>
      </c>
      <c r="GR1308" t="n">
        <v>0</v>
      </c>
      <c r="GS1308" t="n">
        <v>3</v>
      </c>
      <c r="GT1308" t="n">
        <v>0</v>
      </c>
      <c r="GU1308" t="inlineStr"/>
      <c r="GV1308">
        <f>ROUND((GT1308),2)</f>
        <v/>
      </c>
      <c r="GW1308" t="n">
        <v>1</v>
      </c>
      <c r="GX1308">
        <f>ROUND(HC1308*I1308,0)</f>
        <v/>
      </c>
      <c r="HA1308" t="n">
        <v>0</v>
      </c>
      <c r="HB1308" t="n">
        <v>0</v>
      </c>
      <c r="HC1308">
        <f>GV1308*GW1308</f>
        <v/>
      </c>
      <c r="HE1308" t="inlineStr"/>
      <c r="HF1308" t="inlineStr"/>
      <c r="HM1308" t="inlineStr"/>
      <c r="HN1308" t="inlineStr">
        <is>
          <t>Пр/812-095.0-1</t>
        </is>
      </c>
      <c r="HO1308" t="inlineStr">
        <is>
          <t>Пр/774-095.0</t>
        </is>
      </c>
      <c r="HP1308" t="inlineStr">
        <is>
          <t>Штукатурные работы</t>
        </is>
      </c>
      <c r="HQ1308" t="inlineStr">
        <is>
          <t>Штукатурные работы</t>
        </is>
      </c>
      <c r="HS1308" t="n">
        <v>0</v>
      </c>
      <c r="IK1308" t="n">
        <v>0</v>
      </c>
    </row>
    <row r="1309">
      <c r="A1309" t="n">
        <v>17</v>
      </c>
      <c r="B1309" t="n">
        <v>0</v>
      </c>
      <c r="C1309">
        <f>ROW(SmtRes!A532)</f>
        <v/>
      </c>
      <c r="D1309">
        <f>ROW(EtalonRes!A516)</f>
        <v/>
      </c>
      <c r="E1309" t="inlineStr">
        <is>
          <t>2</t>
        </is>
      </c>
      <c r="F1309" t="inlineStr">
        <is>
          <t>15-04-005-3</t>
        </is>
      </c>
      <c r="G1309" t="inlineStr">
        <is>
          <t>Окраска поливинилацетатными водоэмульсионными составами улучшенная по штукатурке стен</t>
        </is>
      </c>
      <c r="H1309" t="inlineStr">
        <is>
          <t>100 м2 окрашиваемой поверхности</t>
        </is>
      </c>
      <c r="I1309">
        <f>ROUND(ROUND(2/100,4),7)</f>
        <v/>
      </c>
      <c r="J1309" t="n">
        <v>0</v>
      </c>
      <c r="K1309">
        <f>ROUND(ROUND(2/100,4),7)</f>
        <v/>
      </c>
      <c r="O1309">
        <f>ROUND(CP1309,0)</f>
        <v/>
      </c>
      <c r="P1309">
        <f>ROUND(CQ1309*I1309,0)</f>
        <v/>
      </c>
      <c r="Q1309">
        <f>(ROUND((ROUND(((ET1309)*I1309),0)*BB1309),0)+ROUND((ROUND(((AE1309-(EU1309))*I1309),0)*BS1309),0))</f>
        <v/>
      </c>
      <c r="R1309">
        <f>(ROUND((ROUND(((EU1309)*I1309),0)*BS1309),0)+ROUND((ROUND(((AE1309-(EU1309))*I1309),0)*BS1309),0))</f>
        <v/>
      </c>
      <c r="S1309">
        <f>ROUND(CT1309*I1309,0)</f>
        <v/>
      </c>
      <c r="T1309">
        <f>ROUND(CU1309*I1309,0)</f>
        <v/>
      </c>
      <c r="U1309">
        <f>ROUND(CV1309*I1309,7)</f>
        <v/>
      </c>
      <c r="V1309">
        <f>ROUND(CW1309*I1309,7)</f>
        <v/>
      </c>
      <c r="W1309">
        <f>ROUND(CX1309*I1309,0)</f>
        <v/>
      </c>
      <c r="X1309">
        <f>ROUND(CY1309,0)</f>
        <v/>
      </c>
      <c r="Y1309">
        <f>ROUND(CZ1309,0)</f>
        <v/>
      </c>
      <c r="AA1309" t="n">
        <v>78855224</v>
      </c>
      <c r="AB1309">
        <f>ROUND((AC1309+AD1309+AF1309),2)</f>
        <v/>
      </c>
      <c r="AC1309">
        <f>ROUND((ES1309),2)</f>
        <v/>
      </c>
      <c r="AD1309">
        <f>ROUND((((ET1309)-(EU1309))+AE1309),2)</f>
        <v/>
      </c>
      <c r="AE1309">
        <f>ROUND((EU1309),2)</f>
        <v/>
      </c>
      <c r="AF1309">
        <f>ROUND((EV1309),2)</f>
        <v/>
      </c>
      <c r="AG1309">
        <f>ROUND((AP1309),2)</f>
        <v/>
      </c>
      <c r="AH1309">
        <f>(EW1309)</f>
        <v/>
      </c>
      <c r="AI1309">
        <f>(EX1309)</f>
        <v/>
      </c>
      <c r="AJ1309">
        <f>(AS1309)</f>
        <v/>
      </c>
      <c r="AK1309" t="n">
        <v>1654.11</v>
      </c>
      <c r="AL1309" t="n">
        <v>1255.6</v>
      </c>
      <c r="AM1309" t="n">
        <v>13.7</v>
      </c>
      <c r="AN1309" t="n">
        <v>0.27</v>
      </c>
      <c r="AO1309" t="n">
        <v>384.81</v>
      </c>
      <c r="AP1309" t="n">
        <v>0</v>
      </c>
      <c r="AQ1309" t="n">
        <v>42.9</v>
      </c>
      <c r="AR1309" t="n">
        <v>0.02</v>
      </c>
      <c r="AS1309" t="n">
        <v>0</v>
      </c>
      <c r="AT1309" t="n">
        <v>100</v>
      </c>
      <c r="AU1309" t="n">
        <v>49</v>
      </c>
      <c r="AV1309" t="n">
        <v>1</v>
      </c>
      <c r="AW1309" t="n">
        <v>1</v>
      </c>
      <c r="AZ1309" t="n">
        <v>1</v>
      </c>
      <c r="BA1309" t="n">
        <v>52.25</v>
      </c>
      <c r="BB1309" t="n">
        <v>24.91</v>
      </c>
      <c r="BC1309" t="n">
        <v>5.66</v>
      </c>
      <c r="BD1309" t="inlineStr"/>
      <c r="BE1309" t="inlineStr"/>
      <c r="BF1309" t="inlineStr"/>
      <c r="BG1309" t="inlineStr"/>
      <c r="BH1309" t="n">
        <v>0</v>
      </c>
      <c r="BI1309" t="n">
        <v>1</v>
      </c>
      <c r="BJ1309" t="inlineStr">
        <is>
          <t>ТЕР Московской обл., 15-04-005-3, приказ Минстроя России №675/пр от 28.02.2017 № 260/пр</t>
        </is>
      </c>
      <c r="BM1309" t="n">
        <v>15001</v>
      </c>
      <c r="BN1309" t="n">
        <v>0</v>
      </c>
      <c r="BO1309" t="inlineStr">
        <is>
          <t>15-04-005-3</t>
        </is>
      </c>
      <c r="BP1309" t="n">
        <v>1</v>
      </c>
      <c r="BQ1309" t="n">
        <v>2</v>
      </c>
      <c r="BR1309" t="n">
        <v>0</v>
      </c>
      <c r="BS1309" t="n">
        <v>52.25</v>
      </c>
      <c r="BT1309" t="n">
        <v>1</v>
      </c>
      <c r="BU1309" t="n">
        <v>1</v>
      </c>
      <c r="BV1309" t="n">
        <v>1</v>
      </c>
      <c r="BW1309" t="n">
        <v>1</v>
      </c>
      <c r="BX1309" t="n">
        <v>1</v>
      </c>
      <c r="BY1309" t="inlineStr"/>
      <c r="BZ1309" t="n">
        <v>100</v>
      </c>
      <c r="CA1309" t="n">
        <v>49</v>
      </c>
      <c r="CB1309" t="inlineStr"/>
      <c r="CE1309" t="n">
        <v>12</v>
      </c>
      <c r="CF1309" t="n">
        <v>0</v>
      </c>
      <c r="CG1309" t="n">
        <v>0</v>
      </c>
      <c r="CM1309" t="n">
        <v>0</v>
      </c>
      <c r="CN1309" t="inlineStr"/>
      <c r="CO1309" t="n">
        <v>0</v>
      </c>
      <c r="CP1309">
        <f>(P1309+Q1309+S1309)</f>
        <v/>
      </c>
      <c r="CQ1309">
        <f>AC1309*BC1309</f>
        <v/>
      </c>
      <c r="CR1309">
        <f>(ROUND((ROUND(((ET1309)*1),0)*BB1309),0)+ROUND((ROUND(((AE1309-(EU1309))*1),0)*BS1309),0))</f>
        <v/>
      </c>
      <c r="CS1309">
        <f>(ROUND((ROUND(((EU1309)*1),0)*BS1309),0)+ROUND((ROUND(((AE1309-(EU1309))*1),0)*BS1309),0))</f>
        <v/>
      </c>
      <c r="CT1309">
        <f>AF1309*BA1309</f>
        <v/>
      </c>
      <c r="CU1309">
        <f>AG1309</f>
        <v/>
      </c>
      <c r="CV1309">
        <f>AH1309</f>
        <v/>
      </c>
      <c r="CW1309">
        <f>AI1309</f>
        <v/>
      </c>
      <c r="CX1309">
        <f>AJ1309</f>
        <v/>
      </c>
      <c r="CY1309">
        <f>(((S1309+R1309)*AT1309)/100)</f>
        <v/>
      </c>
      <c r="CZ1309">
        <f>(((S1309+R1309)*AU1309)/100)</f>
        <v/>
      </c>
      <c r="DC1309" t="inlineStr"/>
      <c r="DD1309" t="inlineStr"/>
      <c r="DE1309" t="inlineStr"/>
      <c r="DF1309" t="inlineStr"/>
      <c r="DG1309" t="inlineStr"/>
      <c r="DH1309" t="inlineStr"/>
      <c r="DI1309" t="inlineStr"/>
      <c r="DJ1309" t="inlineStr"/>
      <c r="DK1309" t="inlineStr"/>
      <c r="DL1309" t="inlineStr"/>
      <c r="DM1309" t="inlineStr"/>
      <c r="DN1309" t="n">
        <v>0</v>
      </c>
      <c r="DO1309" t="n">
        <v>0</v>
      </c>
      <c r="DP1309" t="n">
        <v>1</v>
      </c>
      <c r="DQ1309" t="n">
        <v>1</v>
      </c>
      <c r="DU1309" t="n">
        <v>1005</v>
      </c>
      <c r="DV1309" t="inlineStr">
        <is>
          <t>100 м2 окрашиваемой поверхности</t>
        </is>
      </c>
      <c r="DW1309" t="inlineStr">
        <is>
          <t>100 м2 окрашиваемой поверхности</t>
        </is>
      </c>
      <c r="DX1309" t="n">
        <v>100</v>
      </c>
      <c r="DZ1309" t="inlineStr"/>
      <c r="EA1309" t="inlineStr"/>
      <c r="EB1309" t="inlineStr"/>
      <c r="EC1309" t="inlineStr"/>
      <c r="EE1309" t="n">
        <v>78725880</v>
      </c>
      <c r="EF1309" t="n">
        <v>2</v>
      </c>
      <c r="EG1309" t="inlineStr">
        <is>
          <t>Общестроительные работы</t>
        </is>
      </c>
      <c r="EH1309" t="n">
        <v>15</v>
      </c>
      <c r="EI1309" t="inlineStr">
        <is>
          <t>Отделочные работы</t>
        </is>
      </c>
      <c r="EJ1309" t="n">
        <v>1</v>
      </c>
      <c r="EK1309" t="n">
        <v>15001</v>
      </c>
      <c r="EL1309" t="inlineStr">
        <is>
          <t>Отделочные работы</t>
        </is>
      </c>
      <c r="EM1309" t="inlineStr">
        <is>
          <t>ФЕР-15</t>
        </is>
      </c>
      <c r="EO1309" t="inlineStr"/>
      <c r="EQ1309" t="n">
        <v>0</v>
      </c>
      <c r="ER1309" t="n">
        <v>1654.11</v>
      </c>
      <c r="ES1309" t="n">
        <v>1255.6</v>
      </c>
      <c r="ET1309" t="n">
        <v>13.7</v>
      </c>
      <c r="EU1309" t="n">
        <v>0.27</v>
      </c>
      <c r="EV1309" t="n">
        <v>384.81</v>
      </c>
      <c r="EW1309" t="n">
        <v>42.9</v>
      </c>
      <c r="EX1309" t="n">
        <v>0.02</v>
      </c>
      <c r="EY1309" t="n">
        <v>0</v>
      </c>
      <c r="FQ1309" t="n">
        <v>0</v>
      </c>
      <c r="FR1309" t="n">
        <v>0</v>
      </c>
      <c r="FS1309" t="n">
        <v>0</v>
      </c>
      <c r="FX1309" t="n">
        <v>100</v>
      </c>
      <c r="FY1309" t="n">
        <v>49</v>
      </c>
      <c r="GA1309" t="inlineStr"/>
      <c r="GD1309" t="n">
        <v>1</v>
      </c>
      <c r="GF1309" t="n">
        <v>-115934710</v>
      </c>
      <c r="GG1309" t="n">
        <v>2</v>
      </c>
      <c r="GH1309" t="n">
        <v>1</v>
      </c>
      <c r="GI1309" t="n">
        <v>2</v>
      </c>
      <c r="GJ1309" t="n">
        <v>0</v>
      </c>
      <c r="GK1309" t="n">
        <v>0</v>
      </c>
      <c r="GL1309">
        <f>ROUND(IF(AND(BH1309=3,BI1309=3,FS1309&lt;&gt;0),P1309,0),0)</f>
        <v/>
      </c>
      <c r="GM1309">
        <f>ROUND(O1309+X1309+Y1309,0)+GX1309</f>
        <v/>
      </c>
      <c r="GN1309">
        <f>IF(OR(BI1309=0,BI1309=1),GM1309-GX1309,0)</f>
        <v/>
      </c>
      <c r="GO1309">
        <f>IF(BI1309=2,GM1309-GX1309,0)</f>
        <v/>
      </c>
      <c r="GP1309">
        <f>IF(BI1309=4,GM1309-GX1309,0)</f>
        <v/>
      </c>
      <c r="GR1309" t="n">
        <v>0</v>
      </c>
      <c r="GS1309" t="n">
        <v>3</v>
      </c>
      <c r="GT1309" t="n">
        <v>0</v>
      </c>
      <c r="GU1309" t="inlineStr"/>
      <c r="GV1309">
        <f>ROUND((GT1309),2)</f>
        <v/>
      </c>
      <c r="GW1309" t="n">
        <v>1</v>
      </c>
      <c r="GX1309">
        <f>ROUND(HC1309*I1309,0)</f>
        <v/>
      </c>
      <c r="HA1309" t="n">
        <v>0</v>
      </c>
      <c r="HB1309" t="n">
        <v>0</v>
      </c>
      <c r="HC1309">
        <f>GV1309*GW1309</f>
        <v/>
      </c>
      <c r="HE1309" t="inlineStr"/>
      <c r="HF1309" t="inlineStr"/>
      <c r="HM1309" t="inlineStr"/>
      <c r="HN1309" t="inlineStr">
        <is>
          <t>Пр/812-015.0-1</t>
        </is>
      </c>
      <c r="HO1309" t="inlineStr">
        <is>
          <t>Пр/774-015.0</t>
        </is>
      </c>
      <c r="HP1309" t="inlineStr">
        <is>
          <t>Отделочные работы</t>
        </is>
      </c>
      <c r="HQ1309" t="inlineStr">
        <is>
          <t>Отделочные работы</t>
        </is>
      </c>
      <c r="HS1309" t="n">
        <v>0</v>
      </c>
      <c r="IK1309" t="n">
        <v>0</v>
      </c>
    </row>
    <row r="1310">
      <c r="A1310" t="n">
        <v>18</v>
      </c>
      <c r="B1310" t="n">
        <v>0</v>
      </c>
      <c r="C1310" t="n">
        <v>532</v>
      </c>
      <c r="E1310" t="inlineStr">
        <is>
          <t>2,1</t>
        </is>
      </c>
      <c r="F1310" t="inlineStr">
        <is>
          <t>101-8024</t>
        </is>
      </c>
      <c r="G1310" t="inlineStr">
        <is>
          <t>Герметик полиуретановый САЗИЛАСТ 25, долговременная герметизация швов</t>
        </is>
      </c>
      <c r="H1310" t="inlineStr">
        <is>
          <t>кг</t>
        </is>
      </c>
      <c r="I1310">
        <f>I1309*J1310</f>
        <v/>
      </c>
      <c r="J1310" t="n">
        <v>50</v>
      </c>
      <c r="K1310" t="n">
        <v>50</v>
      </c>
      <c r="O1310">
        <f>ROUND(CP1310,0)</f>
        <v/>
      </c>
      <c r="P1310">
        <f>ROUND(CQ1310*I1310,0)</f>
        <v/>
      </c>
      <c r="Q1310">
        <f>(ROUND((ROUND(((ET1310)*I1310),0)*BB1310),0)+ROUND((ROUND(((AE1310-(EU1310))*I1310),0)*BS1310),0))</f>
        <v/>
      </c>
      <c r="R1310">
        <f>(ROUND((ROUND(((EU1310)*I1310),0)*BS1310),0)+ROUND((ROUND(((AE1310-(EU1310))*I1310),0)*BS1310),0))</f>
        <v/>
      </c>
      <c r="S1310">
        <f>ROUND(CT1310*I1310,0)</f>
        <v/>
      </c>
      <c r="T1310">
        <f>ROUND(CU1310*I1310,0)</f>
        <v/>
      </c>
      <c r="U1310">
        <f>ROUND(CV1310*I1310,7)</f>
        <v/>
      </c>
      <c r="V1310">
        <f>ROUND(CW1310*I1310,7)</f>
        <v/>
      </c>
      <c r="W1310">
        <f>ROUND(CX1310*I1310,0)</f>
        <v/>
      </c>
      <c r="X1310">
        <f>ROUND(CY1310,0)</f>
        <v/>
      </c>
      <c r="Y1310">
        <f>ROUND(CZ1310,0)</f>
        <v/>
      </c>
      <c r="AA1310" t="n">
        <v>78855224</v>
      </c>
      <c r="AB1310">
        <f>ROUND((AC1310+AD1310+AF1310),2)</f>
        <v/>
      </c>
      <c r="AC1310">
        <f>ROUND((ES1310),2)</f>
        <v/>
      </c>
      <c r="AD1310">
        <f>ROUND((((ET1310)-(EU1310))+AE1310),2)</f>
        <v/>
      </c>
      <c r="AE1310">
        <f>ROUND((EU1310),2)</f>
        <v/>
      </c>
      <c r="AF1310">
        <f>ROUND((EV1310),2)</f>
        <v/>
      </c>
      <c r="AG1310">
        <f>ROUND((AP1310),2)</f>
        <v/>
      </c>
      <c r="AH1310">
        <f>(EW1310)</f>
        <v/>
      </c>
      <c r="AI1310">
        <f>(EX1310)</f>
        <v/>
      </c>
      <c r="AJ1310">
        <f>(AS1310)</f>
        <v/>
      </c>
      <c r="AK1310" t="n">
        <v>25.67</v>
      </c>
      <c r="AL1310" t="n">
        <v>25.67</v>
      </c>
      <c r="AM1310" t="n">
        <v>0</v>
      </c>
      <c r="AN1310" t="n">
        <v>0</v>
      </c>
      <c r="AO1310" t="n">
        <v>0</v>
      </c>
      <c r="AP1310" t="n">
        <v>0</v>
      </c>
      <c r="AQ1310" t="n">
        <v>0</v>
      </c>
      <c r="AR1310" t="n">
        <v>0</v>
      </c>
      <c r="AS1310" t="n">
        <v>0.05</v>
      </c>
      <c r="AT1310" t="n">
        <v>100</v>
      </c>
      <c r="AU1310" t="n">
        <v>49</v>
      </c>
      <c r="AV1310" t="n">
        <v>1</v>
      </c>
      <c r="AW1310" t="n">
        <v>1</v>
      </c>
      <c r="AZ1310" t="n">
        <v>1</v>
      </c>
      <c r="BA1310" t="n">
        <v>1</v>
      </c>
      <c r="BB1310" t="n">
        <v>1</v>
      </c>
      <c r="BC1310" t="n">
        <v>11.28</v>
      </c>
      <c r="BD1310" t="inlineStr"/>
      <c r="BE1310" t="inlineStr"/>
      <c r="BF1310" t="inlineStr"/>
      <c r="BG1310" t="inlineStr"/>
      <c r="BH1310" t="n">
        <v>3</v>
      </c>
      <c r="BI1310" t="n">
        <v>1</v>
      </c>
      <c r="BJ1310" t="inlineStr">
        <is>
          <t>ТССЦ Московской обл., 101-8024, приказ Минстроя России №675/пр от 28.02.2017 № 254/пр</t>
        </is>
      </c>
      <c r="BM1310" t="n">
        <v>15001</v>
      </c>
      <c r="BN1310" t="n">
        <v>0</v>
      </c>
      <c r="BO1310" t="inlineStr">
        <is>
          <t>101-8024</t>
        </is>
      </c>
      <c r="BP1310" t="n">
        <v>1</v>
      </c>
      <c r="BQ1310" t="n">
        <v>2</v>
      </c>
      <c r="BR1310" t="n">
        <v>0</v>
      </c>
      <c r="BS1310" t="n">
        <v>1</v>
      </c>
      <c r="BT1310" t="n">
        <v>1</v>
      </c>
      <c r="BU1310" t="n">
        <v>1</v>
      </c>
      <c r="BV1310" t="n">
        <v>1</v>
      </c>
      <c r="BW1310" t="n">
        <v>1</v>
      </c>
      <c r="BX1310" t="n">
        <v>1</v>
      </c>
      <c r="BY1310" t="inlineStr"/>
      <c r="BZ1310" t="n">
        <v>100</v>
      </c>
      <c r="CA1310" t="n">
        <v>49</v>
      </c>
      <c r="CB1310" t="inlineStr"/>
      <c r="CE1310" t="n">
        <v>12</v>
      </c>
      <c r="CF1310" t="n">
        <v>0</v>
      </c>
      <c r="CG1310" t="n">
        <v>0</v>
      </c>
      <c r="CM1310" t="n">
        <v>0</v>
      </c>
      <c r="CN1310" t="inlineStr"/>
      <c r="CO1310" t="n">
        <v>0</v>
      </c>
      <c r="CP1310">
        <f>(P1310+Q1310+S1310)</f>
        <v/>
      </c>
      <c r="CQ1310">
        <f>AC1310*BC1310</f>
        <v/>
      </c>
      <c r="CR1310">
        <f>(ROUND((ROUND(((ET1310)*1),0)*BB1310),0)+ROUND((ROUND(((AE1310-(EU1310))*1),0)*BS1310),0))</f>
        <v/>
      </c>
      <c r="CS1310">
        <f>(ROUND((ROUND(((EU1310)*1),0)*BS1310),0)+ROUND((ROUND(((AE1310-(EU1310))*1),0)*BS1310),0))</f>
        <v/>
      </c>
      <c r="CT1310">
        <f>AF1310*BA1310</f>
        <v/>
      </c>
      <c r="CU1310">
        <f>AG1310</f>
        <v/>
      </c>
      <c r="CV1310">
        <f>AH1310</f>
        <v/>
      </c>
      <c r="CW1310">
        <f>AI1310</f>
        <v/>
      </c>
      <c r="CX1310">
        <f>AJ1310</f>
        <v/>
      </c>
      <c r="CY1310">
        <f>(((S1310+R1310)*AT1310)/100)</f>
        <v/>
      </c>
      <c r="CZ1310">
        <f>(((S1310+R1310)*AU1310)/100)</f>
        <v/>
      </c>
      <c r="DC1310" t="inlineStr"/>
      <c r="DD1310" t="inlineStr"/>
      <c r="DE1310" t="inlineStr"/>
      <c r="DF1310" t="inlineStr"/>
      <c r="DG1310" t="inlineStr"/>
      <c r="DH1310" t="inlineStr"/>
      <c r="DI1310" t="inlineStr"/>
      <c r="DJ1310" t="inlineStr"/>
      <c r="DK1310" t="inlineStr"/>
      <c r="DL1310" t="inlineStr"/>
      <c r="DM1310" t="inlineStr"/>
      <c r="DN1310" t="n">
        <v>0</v>
      </c>
      <c r="DO1310" t="n">
        <v>0</v>
      </c>
      <c r="DP1310" t="n">
        <v>1</v>
      </c>
      <c r="DQ1310" t="n">
        <v>1</v>
      </c>
      <c r="DU1310" t="n">
        <v>1009</v>
      </c>
      <c r="DV1310" t="inlineStr">
        <is>
          <t>кг</t>
        </is>
      </c>
      <c r="DW1310" t="inlineStr">
        <is>
          <t>кг</t>
        </is>
      </c>
      <c r="DX1310" t="n">
        <v>1</v>
      </c>
      <c r="DZ1310" t="inlineStr"/>
      <c r="EA1310" t="inlineStr"/>
      <c r="EB1310" t="inlineStr"/>
      <c r="EC1310" t="inlineStr"/>
      <c r="EE1310" t="n">
        <v>78725880</v>
      </c>
      <c r="EF1310" t="n">
        <v>2</v>
      </c>
      <c r="EG1310" t="inlineStr">
        <is>
          <t>Общестроительные работы</t>
        </is>
      </c>
      <c r="EH1310" t="n">
        <v>15</v>
      </c>
      <c r="EI1310" t="inlineStr">
        <is>
          <t>Отделочные работы</t>
        </is>
      </c>
      <c r="EJ1310" t="n">
        <v>1</v>
      </c>
      <c r="EK1310" t="n">
        <v>15001</v>
      </c>
      <c r="EL1310" t="inlineStr">
        <is>
          <t>Отделочные работы</t>
        </is>
      </c>
      <c r="EM1310" t="inlineStr">
        <is>
          <t>ФЕР-15</t>
        </is>
      </c>
      <c r="EO1310" t="inlineStr"/>
      <c r="EQ1310" t="n">
        <v>0</v>
      </c>
      <c r="ER1310" t="n">
        <v>25.67</v>
      </c>
      <c r="ES1310" t="n">
        <v>25.67</v>
      </c>
      <c r="ET1310" t="n">
        <v>0</v>
      </c>
      <c r="EU1310" t="n">
        <v>0</v>
      </c>
      <c r="EV1310" t="n">
        <v>0</v>
      </c>
      <c r="EW1310" t="n">
        <v>0</v>
      </c>
      <c r="EX1310" t="n">
        <v>0</v>
      </c>
      <c r="FQ1310" t="n">
        <v>0</v>
      </c>
      <c r="FR1310" t="n">
        <v>0</v>
      </c>
      <c r="FS1310" t="n">
        <v>0</v>
      </c>
      <c r="FX1310" t="n">
        <v>100</v>
      </c>
      <c r="FY1310" t="n">
        <v>49</v>
      </c>
      <c r="GA1310" t="inlineStr"/>
      <c r="GD1310" t="n">
        <v>1</v>
      </c>
      <c r="GF1310" t="n">
        <v>1936602339</v>
      </c>
      <c r="GG1310" t="n">
        <v>2</v>
      </c>
      <c r="GH1310" t="n">
        <v>1</v>
      </c>
      <c r="GI1310" t="n">
        <v>2</v>
      </c>
      <c r="GJ1310" t="n">
        <v>0</v>
      </c>
      <c r="GK1310" t="n">
        <v>0</v>
      </c>
      <c r="GL1310">
        <f>ROUND(IF(AND(BH1310=3,BI1310=3,FS1310&lt;&gt;0),P1310,0),0)</f>
        <v/>
      </c>
      <c r="GM1310">
        <f>ROUND(O1310+X1310+Y1310,0)+GX1310</f>
        <v/>
      </c>
      <c r="GN1310">
        <f>IF(OR(BI1310=0,BI1310=1),GM1310-GX1310,0)</f>
        <v/>
      </c>
      <c r="GO1310">
        <f>IF(BI1310=2,GM1310-GX1310,0)</f>
        <v/>
      </c>
      <c r="GP1310">
        <f>IF(BI1310=4,GM1310-GX1310,0)</f>
        <v/>
      </c>
      <c r="GR1310" t="n">
        <v>0</v>
      </c>
      <c r="GS1310" t="n">
        <v>3</v>
      </c>
      <c r="GT1310" t="n">
        <v>0</v>
      </c>
      <c r="GU1310" t="inlineStr"/>
      <c r="GV1310">
        <f>ROUND((GT1310),2)</f>
        <v/>
      </c>
      <c r="GW1310" t="n">
        <v>1</v>
      </c>
      <c r="GX1310">
        <f>ROUND(HC1310*I1310,0)</f>
        <v/>
      </c>
      <c r="HA1310" t="n">
        <v>0</v>
      </c>
      <c r="HB1310" t="n">
        <v>0</v>
      </c>
      <c r="HC1310">
        <f>GV1310*GW1310</f>
        <v/>
      </c>
      <c r="HE1310" t="inlineStr"/>
      <c r="HF1310" t="inlineStr"/>
      <c r="HM1310" t="inlineStr"/>
      <c r="HN1310" t="inlineStr">
        <is>
          <t>Пр/812-015.0-1</t>
        </is>
      </c>
      <c r="HO1310" t="inlineStr">
        <is>
          <t>Пр/774-015.0</t>
        </is>
      </c>
      <c r="HP1310" t="inlineStr">
        <is>
          <t>Отделочные работы</t>
        </is>
      </c>
      <c r="HQ1310" t="inlineStr">
        <is>
          <t>Отделочные работы</t>
        </is>
      </c>
      <c r="HS1310" t="n">
        <v>0</v>
      </c>
      <c r="IK1310" t="n">
        <v>0</v>
      </c>
    </row>
    <row r="1311">
      <c r="A1311" t="n">
        <v>17</v>
      </c>
      <c r="B1311" t="n">
        <v>0</v>
      </c>
      <c r="C1311">
        <f>ROW(SmtRes!A538)</f>
        <v/>
      </c>
      <c r="D1311">
        <f>ROW(EtalonRes!A522)</f>
        <v/>
      </c>
      <c r="E1311" t="inlineStr">
        <is>
          <t>3</t>
        </is>
      </c>
      <c r="F1311" t="inlineStr">
        <is>
          <t>16-07-005-1</t>
        </is>
      </c>
      <c r="G131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11" t="inlineStr">
        <is>
          <t>100 м трубопровода</t>
        </is>
      </c>
      <c r="I1311">
        <f>ROUND(ROUND(40/100,4),7)</f>
        <v/>
      </c>
      <c r="J1311" t="n">
        <v>0</v>
      </c>
      <c r="K1311">
        <f>ROUND(ROUND(40/100,4),7)</f>
        <v/>
      </c>
      <c r="O1311">
        <f>ROUND(CP1311,0)</f>
        <v/>
      </c>
      <c r="P1311">
        <f>ROUND(CQ1311*I1311,0)</f>
        <v/>
      </c>
      <c r="Q1311">
        <f>(ROUND((ROUND(((ET1311)*I1311),0)*BB1311),0)+ROUND((ROUND(((AE1311-(EU1311))*I1311),0)*BS1311),0))</f>
        <v/>
      </c>
      <c r="R1311">
        <f>(ROUND((ROUND(((EU1311)*I1311),0)*BS1311),0)+ROUND((ROUND(((AE1311-(EU1311))*I1311),0)*BS1311),0))</f>
        <v/>
      </c>
      <c r="S1311">
        <f>ROUND(CT1311*I1311,0)</f>
        <v/>
      </c>
      <c r="T1311">
        <f>ROUND(CU1311*I1311,0)</f>
        <v/>
      </c>
      <c r="U1311">
        <f>ROUND(CV1311*I1311,7)</f>
        <v/>
      </c>
      <c r="V1311">
        <f>ROUND(CW1311*I1311,7)</f>
        <v/>
      </c>
      <c r="W1311">
        <f>ROUND(CX1311*I1311,0)</f>
        <v/>
      </c>
      <c r="X1311">
        <f>ROUND(CY1311,0)</f>
        <v/>
      </c>
      <c r="Y1311">
        <f>ROUND(CZ1311,0)</f>
        <v/>
      </c>
      <c r="AA1311" t="n">
        <v>78855224</v>
      </c>
      <c r="AB1311">
        <f>ROUND((AC1311+AD1311+AF1311),2)</f>
        <v/>
      </c>
      <c r="AC1311">
        <f>ROUND((ES1311),2)</f>
        <v/>
      </c>
      <c r="AD1311">
        <f>ROUND((((ET1311)-(EU1311))+AE1311),2)</f>
        <v/>
      </c>
      <c r="AE1311">
        <f>ROUND((EU1311),2)</f>
        <v/>
      </c>
      <c r="AF1311">
        <f>ROUND((EV1311),2)</f>
        <v/>
      </c>
      <c r="AG1311">
        <f>ROUND((AP1311),2)</f>
        <v/>
      </c>
      <c r="AH1311">
        <f>(EW1311)</f>
        <v/>
      </c>
      <c r="AI1311">
        <f>(EX1311)</f>
        <v/>
      </c>
      <c r="AJ1311">
        <f>(AS1311)</f>
        <v/>
      </c>
      <c r="AK1311" t="n">
        <v>107.11</v>
      </c>
      <c r="AL1311" t="n">
        <v>4.28</v>
      </c>
      <c r="AM1311" t="n">
        <v>44.51</v>
      </c>
      <c r="AN1311" t="n">
        <v>0</v>
      </c>
      <c r="AO1311" t="n">
        <v>58.32</v>
      </c>
      <c r="AP1311" t="n">
        <v>0</v>
      </c>
      <c r="AQ1311" t="n">
        <v>5.01</v>
      </c>
      <c r="AR1311" t="n">
        <v>0</v>
      </c>
      <c r="AS1311" t="n">
        <v>0</v>
      </c>
      <c r="AT1311" t="n">
        <v>121</v>
      </c>
      <c r="AU1311" t="n">
        <v>72</v>
      </c>
      <c r="AV1311" t="n">
        <v>1</v>
      </c>
      <c r="AW1311" t="n">
        <v>1</v>
      </c>
      <c r="AZ1311" t="n">
        <v>1</v>
      </c>
      <c r="BA1311" t="n">
        <v>52.25</v>
      </c>
      <c r="BB1311" t="n">
        <v>5.97</v>
      </c>
      <c r="BC1311" t="n">
        <v>11.38</v>
      </c>
      <c r="BD1311" t="inlineStr"/>
      <c r="BE1311" t="inlineStr"/>
      <c r="BF1311" t="inlineStr"/>
      <c r="BG1311" t="inlineStr"/>
      <c r="BH1311" t="n">
        <v>0</v>
      </c>
      <c r="BI1311" t="n">
        <v>1</v>
      </c>
      <c r="BJ1311" t="inlineStr">
        <is>
          <t>ТЕР Московской обл., 16-07-005-1, приказ Минстроя России №675/пр от 28.02.2017 № 260/пр</t>
        </is>
      </c>
      <c r="BM1311" t="n">
        <v>16001</v>
      </c>
      <c r="BN1311" t="n">
        <v>0</v>
      </c>
      <c r="BO1311" t="inlineStr">
        <is>
          <t>16-07-005-1</t>
        </is>
      </c>
      <c r="BP1311" t="n">
        <v>1</v>
      </c>
      <c r="BQ1311" t="n">
        <v>2</v>
      </c>
      <c r="BR1311" t="n">
        <v>0</v>
      </c>
      <c r="BS1311" t="n">
        <v>52.25</v>
      </c>
      <c r="BT1311" t="n">
        <v>1</v>
      </c>
      <c r="BU1311" t="n">
        <v>1</v>
      </c>
      <c r="BV1311" t="n">
        <v>1</v>
      </c>
      <c r="BW1311" t="n">
        <v>1</v>
      </c>
      <c r="BX1311" t="n">
        <v>1</v>
      </c>
      <c r="BY1311" t="inlineStr"/>
      <c r="BZ1311" t="n">
        <v>121</v>
      </c>
      <c r="CA1311" t="n">
        <v>72</v>
      </c>
      <c r="CB1311" t="inlineStr"/>
      <c r="CE1311" t="n">
        <v>12</v>
      </c>
      <c r="CF1311" t="n">
        <v>0</v>
      </c>
      <c r="CG1311" t="n">
        <v>0</v>
      </c>
      <c r="CM1311" t="n">
        <v>0</v>
      </c>
      <c r="CN1311" t="inlineStr"/>
      <c r="CO1311" t="n">
        <v>0</v>
      </c>
      <c r="CP1311">
        <f>(P1311+Q1311+S1311)</f>
        <v/>
      </c>
      <c r="CQ1311">
        <f>AC1311*BC1311</f>
        <v/>
      </c>
      <c r="CR1311">
        <f>(ROUND((ROUND(((ET1311)*1),0)*BB1311),0)+ROUND((ROUND(((AE1311-(EU1311))*1),0)*BS1311),0))</f>
        <v/>
      </c>
      <c r="CS1311">
        <f>(ROUND((ROUND(((EU1311)*1),0)*BS1311),0)+ROUND((ROUND(((AE1311-(EU1311))*1),0)*BS1311),0))</f>
        <v/>
      </c>
      <c r="CT1311">
        <f>AF1311*BA1311</f>
        <v/>
      </c>
      <c r="CU1311">
        <f>AG1311</f>
        <v/>
      </c>
      <c r="CV1311">
        <f>AH1311</f>
        <v/>
      </c>
      <c r="CW1311">
        <f>AI1311</f>
        <v/>
      </c>
      <c r="CX1311">
        <f>AJ1311</f>
        <v/>
      </c>
      <c r="CY1311">
        <f>(((S1311+R1311)*AT1311)/100)</f>
        <v/>
      </c>
      <c r="CZ1311">
        <f>(((S1311+R1311)*AU1311)/100)</f>
        <v/>
      </c>
      <c r="DC1311" t="inlineStr"/>
      <c r="DD1311" t="inlineStr"/>
      <c r="DE1311" t="inlineStr"/>
      <c r="DF1311" t="inlineStr"/>
      <c r="DG1311" t="inlineStr"/>
      <c r="DH1311" t="inlineStr"/>
      <c r="DI1311" t="inlineStr"/>
      <c r="DJ1311" t="inlineStr"/>
      <c r="DK1311" t="inlineStr"/>
      <c r="DL1311" t="inlineStr"/>
      <c r="DM1311" t="inlineStr"/>
      <c r="DN1311" t="n">
        <v>0</v>
      </c>
      <c r="DO1311" t="n">
        <v>0</v>
      </c>
      <c r="DP1311" t="n">
        <v>1</v>
      </c>
      <c r="DQ1311" t="n">
        <v>1</v>
      </c>
      <c r="DU1311" t="n">
        <v>1013</v>
      </c>
      <c r="DV1311" t="inlineStr">
        <is>
          <t>100 м трубопровода</t>
        </is>
      </c>
      <c r="DW1311" t="inlineStr">
        <is>
          <t>100 м трубопровода</t>
        </is>
      </c>
      <c r="DX1311" t="n">
        <v>1</v>
      </c>
      <c r="DZ1311" t="inlineStr"/>
      <c r="EA1311" t="inlineStr"/>
      <c r="EB1311" t="inlineStr"/>
      <c r="EC1311" t="inlineStr"/>
      <c r="EE1311" t="n">
        <v>78725882</v>
      </c>
      <c r="EF1311" t="n">
        <v>2</v>
      </c>
      <c r="EG1311" t="inlineStr">
        <is>
          <t>Общестроительные работы</t>
        </is>
      </c>
      <c r="EH1311" t="n">
        <v>16</v>
      </c>
      <c r="EI131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11" t="n">
        <v>1</v>
      </c>
      <c r="EK1311" t="n">
        <v>16001</v>
      </c>
      <c r="EL1311" t="inlineStr">
        <is>
          <t>Трубопроводы внутренние</t>
        </is>
      </c>
      <c r="EM1311" t="inlineStr">
        <is>
          <t>ФЕР-16</t>
        </is>
      </c>
      <c r="EO1311" t="inlineStr"/>
      <c r="EQ1311" t="n">
        <v>0</v>
      </c>
      <c r="ER1311" t="n">
        <v>107.11</v>
      </c>
      <c r="ES1311" t="n">
        <v>4.28</v>
      </c>
      <c r="ET1311" t="n">
        <v>44.51</v>
      </c>
      <c r="EU1311" t="n">
        <v>0</v>
      </c>
      <c r="EV1311" t="n">
        <v>58.32</v>
      </c>
      <c r="EW1311" t="n">
        <v>5.01</v>
      </c>
      <c r="EX1311" t="n">
        <v>0</v>
      </c>
      <c r="EY1311" t="n">
        <v>0</v>
      </c>
      <c r="FQ1311" t="n">
        <v>0</v>
      </c>
      <c r="FR1311" t="n">
        <v>0</v>
      </c>
      <c r="FS1311" t="n">
        <v>0</v>
      </c>
      <c r="FX1311" t="n">
        <v>121</v>
      </c>
      <c r="FY1311" t="n">
        <v>72</v>
      </c>
      <c r="GA1311" t="inlineStr"/>
      <c r="GD1311" t="n">
        <v>1</v>
      </c>
      <c r="GF1311" t="n">
        <v>635989612</v>
      </c>
      <c r="GG1311" t="n">
        <v>2</v>
      </c>
      <c r="GH1311" t="n">
        <v>1</v>
      </c>
      <c r="GI1311" t="n">
        <v>2</v>
      </c>
      <c r="GJ1311" t="n">
        <v>0</v>
      </c>
      <c r="GK1311" t="n">
        <v>0</v>
      </c>
      <c r="GL1311">
        <f>ROUND(IF(AND(BH1311=3,BI1311=3,FS1311&lt;&gt;0),P1311,0),0)</f>
        <v/>
      </c>
      <c r="GM1311">
        <f>ROUND(O1311+X1311+Y1311,0)+GX1311</f>
        <v/>
      </c>
      <c r="GN1311">
        <f>IF(OR(BI1311=0,BI1311=1),GM1311-GX1311,0)</f>
        <v/>
      </c>
      <c r="GO1311">
        <f>IF(BI1311=2,GM1311-GX1311,0)</f>
        <v/>
      </c>
      <c r="GP1311">
        <f>IF(BI1311=4,GM1311-GX1311,0)</f>
        <v/>
      </c>
      <c r="GR1311" t="n">
        <v>0</v>
      </c>
      <c r="GS1311" t="n">
        <v>3</v>
      </c>
      <c r="GT1311" t="n">
        <v>0</v>
      </c>
      <c r="GU1311" t="inlineStr"/>
      <c r="GV1311">
        <f>ROUND((GT1311),2)</f>
        <v/>
      </c>
      <c r="GW1311" t="n">
        <v>1</v>
      </c>
      <c r="GX1311">
        <f>ROUND(HC1311*I1311,0)</f>
        <v/>
      </c>
      <c r="HA1311" t="n">
        <v>0</v>
      </c>
      <c r="HB1311" t="n">
        <v>0</v>
      </c>
      <c r="HC1311">
        <f>GV1311*GW1311</f>
        <v/>
      </c>
      <c r="HE1311" t="inlineStr"/>
      <c r="HF1311" t="inlineStr"/>
      <c r="HM1311" t="inlineStr"/>
      <c r="HN1311" t="inlineStr">
        <is>
          <t>Пр/812-016.0-1</t>
        </is>
      </c>
      <c r="HO1311" t="inlineStr">
        <is>
          <t>Пр/774-016.0</t>
        </is>
      </c>
      <c r="HP131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1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11" t="n">
        <v>0</v>
      </c>
      <c r="IK1311" t="n">
        <v>0</v>
      </c>
    </row>
    <row r="1312"/>
    <row r="1313">
      <c r="A1313" s="358" t="n">
        <v>51</v>
      </c>
      <c r="B1313" s="358">
        <f>B1301</f>
        <v/>
      </c>
      <c r="C1313" s="358">
        <f>A1301</f>
        <v/>
      </c>
      <c r="D1313" s="358">
        <f>ROW(A1301)</f>
        <v/>
      </c>
      <c r="E1313" s="358" t="n"/>
      <c r="F1313" s="358">
        <f>IF(F1301&lt;&gt;"",F1301,"")</f>
        <v/>
      </c>
      <c r="G1313" s="358">
        <f>IF(G1301&lt;&gt;"",G1301,"")</f>
        <v/>
      </c>
      <c r="H1313" s="358" t="n">
        <v>0</v>
      </c>
      <c r="I1313" s="358" t="n"/>
      <c r="J1313" s="358" t="n"/>
      <c r="K1313" s="358" t="n"/>
      <c r="L1313" s="358" t="n"/>
      <c r="M1313" s="358" t="n"/>
      <c r="N1313" s="358" t="n"/>
      <c r="O1313" s="358" t="n">
        <v>0</v>
      </c>
      <c r="P1313" s="358" t="n">
        <v>0</v>
      </c>
      <c r="Q1313" s="358" t="n">
        <v>0</v>
      </c>
      <c r="R1313" s="358" t="n">
        <v>0</v>
      </c>
      <c r="S1313" s="358" t="n">
        <v>0</v>
      </c>
      <c r="T1313" s="358" t="n">
        <v>0</v>
      </c>
      <c r="U1313" s="358" t="n">
        <v>0</v>
      </c>
      <c r="V1313" s="358" t="n">
        <v>0</v>
      </c>
      <c r="W1313" s="358" t="n">
        <v>0</v>
      </c>
      <c r="X1313" s="358" t="n">
        <v>0</v>
      </c>
      <c r="Y1313" s="358" t="n">
        <v>0</v>
      </c>
      <c r="Z1313" s="358" t="n"/>
      <c r="AA1313" s="358" t="n"/>
      <c r="AB1313" s="358" t="n"/>
      <c r="AC1313" s="358" t="n"/>
      <c r="AD1313" s="358" t="n"/>
      <c r="AE1313" s="358" t="n"/>
      <c r="AF1313" s="358" t="n"/>
      <c r="AG1313" s="358" t="n"/>
      <c r="AH1313" s="358" t="n"/>
      <c r="AI1313" s="358" t="n"/>
      <c r="AJ1313" s="358" t="n"/>
      <c r="AK1313" s="358" t="n"/>
      <c r="AL1313" s="358" t="n"/>
      <c r="AM1313" s="358" t="n"/>
      <c r="AN1313" s="358" t="n"/>
      <c r="AO1313" s="358">
        <f>ROUND(BX1313,0)</f>
        <v/>
      </c>
      <c r="AP1313" s="358">
        <f>ROUND(BY1313,0)</f>
        <v/>
      </c>
      <c r="AQ1313" s="358">
        <f>ROUND(BZ1313,0)</f>
        <v/>
      </c>
      <c r="AR1313" s="358">
        <f>ROUND(CA1313,0)</f>
        <v/>
      </c>
      <c r="AS1313" s="358">
        <f>ROUND(CB1313,0)</f>
        <v/>
      </c>
      <c r="AT1313" s="358">
        <f>ROUND(CC1313,0)</f>
        <v/>
      </c>
      <c r="AU1313" s="358">
        <f>ROUND(CD1313,0)</f>
        <v/>
      </c>
      <c r="AV1313" s="358">
        <f>ROUND(CE1313,0)</f>
        <v/>
      </c>
      <c r="AW1313" s="358">
        <f>ROUND(CF1313,0)</f>
        <v/>
      </c>
      <c r="AX1313" s="358">
        <f>ROUND(CG1313,0)</f>
        <v/>
      </c>
      <c r="AY1313" s="358">
        <f>ROUND(CH1313,0)</f>
        <v/>
      </c>
      <c r="AZ1313" s="358">
        <f>ROUND(CI1313,0)</f>
        <v/>
      </c>
      <c r="BA1313" s="358">
        <f>ROUND(CJ1313,0)</f>
        <v/>
      </c>
      <c r="BB1313" s="358">
        <f>ROUND(CK1313,0)</f>
        <v/>
      </c>
      <c r="BC1313" s="358">
        <f>ROUND(CL1313,0)</f>
        <v/>
      </c>
      <c r="BD1313" s="358">
        <f>ROUND(CM1313,0)</f>
        <v/>
      </c>
      <c r="BE1313" s="358" t="n"/>
      <c r="BF1313" s="358" t="n"/>
      <c r="BG1313" s="358" t="n"/>
      <c r="BH1313" s="358" t="n"/>
      <c r="BI1313" s="358" t="n"/>
      <c r="BJ1313" s="358" t="n"/>
      <c r="BK1313" s="358" t="n"/>
      <c r="BL1313" s="358" t="n"/>
      <c r="BM1313" s="358" t="n"/>
      <c r="BN1313" s="358" t="n"/>
      <c r="BO1313" s="358" t="n"/>
      <c r="BP1313" s="358" t="n"/>
      <c r="BQ1313" s="358" t="n"/>
      <c r="BR1313" s="358" t="n"/>
      <c r="BS1313" s="358" t="n"/>
      <c r="BT1313" s="358" t="n"/>
      <c r="BU1313" s="358" t="n"/>
      <c r="BV1313" s="358" t="n"/>
      <c r="BW1313" s="358" t="n"/>
      <c r="BX1313" s="358" t="n"/>
      <c r="BY1313" s="358" t="n"/>
      <c r="BZ1313" s="358" t="n"/>
      <c r="CA1313" s="358" t="n"/>
      <c r="CB1313" s="358" t="n"/>
      <c r="CC1313" s="358" t="n"/>
      <c r="CD1313" s="358" t="n"/>
      <c r="CE1313" s="358" t="n"/>
      <c r="CF1313" s="358" t="n"/>
      <c r="CG1313" s="358" t="n"/>
      <c r="CH1313" s="358" t="n"/>
      <c r="CI1313" s="358" t="n"/>
      <c r="CJ1313" s="358" t="n"/>
      <c r="CK1313" s="358" t="n"/>
      <c r="CL1313" s="358" t="n"/>
      <c r="CM1313" s="358" t="n"/>
      <c r="CN1313" s="358" t="n"/>
      <c r="CO1313" s="358" t="n"/>
      <c r="CP1313" s="358" t="n"/>
      <c r="CQ1313" s="358" t="n"/>
      <c r="CR1313" s="358" t="n"/>
      <c r="CS1313" s="358" t="n"/>
      <c r="CT1313" s="358" t="n"/>
      <c r="CU1313" s="358" t="n"/>
      <c r="CV1313" s="358" t="n"/>
      <c r="CW1313" s="358" t="n"/>
      <c r="CX1313" s="358" t="n"/>
      <c r="CY1313" s="358" t="n"/>
      <c r="CZ1313" s="358" t="n"/>
      <c r="DA1313" s="358" t="n"/>
      <c r="DB1313" s="358" t="n"/>
      <c r="DC1313" s="358" t="n"/>
      <c r="DD1313" s="358" t="n"/>
      <c r="DE1313" s="358" t="n"/>
      <c r="DF1313" s="358" t="n"/>
      <c r="DG1313" s="359" t="n"/>
      <c r="DH1313" s="359" t="n"/>
      <c r="DI1313" s="359" t="n"/>
      <c r="DJ1313" s="359" t="n"/>
      <c r="DK1313" s="359" t="n"/>
      <c r="DL1313" s="359" t="n"/>
      <c r="DM1313" s="359" t="n"/>
      <c r="DN1313" s="359" t="n"/>
      <c r="DO1313" s="359" t="n"/>
      <c r="DP1313" s="359" t="n"/>
      <c r="DQ1313" s="359" t="n"/>
      <c r="DR1313" s="359" t="n"/>
      <c r="DS1313" s="359" t="n"/>
      <c r="DT1313" s="359" t="n"/>
      <c r="DU1313" s="359" t="n"/>
      <c r="DV1313" s="359" t="n"/>
      <c r="DW1313" s="359" t="n"/>
      <c r="DX1313" s="359" t="n"/>
      <c r="DY1313" s="359" t="n"/>
      <c r="DZ1313" s="359" t="n"/>
      <c r="EA1313" s="359" t="n"/>
      <c r="EB1313" s="359" t="n"/>
      <c r="EC1313" s="359" t="n"/>
      <c r="ED1313" s="359" t="n"/>
      <c r="EE1313" s="359" t="n"/>
      <c r="EF1313" s="359" t="n"/>
      <c r="EG1313" s="359" t="n"/>
      <c r="EH1313" s="359" t="n"/>
      <c r="EI1313" s="359" t="n"/>
      <c r="EJ1313" s="359" t="n"/>
      <c r="EK1313" s="359" t="n"/>
      <c r="EL1313" s="359" t="n"/>
      <c r="EM1313" s="359" t="n"/>
      <c r="EN1313" s="359" t="n"/>
      <c r="EO1313" s="359" t="n"/>
      <c r="EP1313" s="359" t="n"/>
      <c r="EQ1313" s="359" t="n"/>
      <c r="ER1313" s="359" t="n"/>
      <c r="ES1313" s="359" t="n"/>
      <c r="ET1313" s="359" t="n"/>
      <c r="EU1313" s="359" t="n"/>
      <c r="EV1313" s="359" t="n"/>
      <c r="EW1313" s="359" t="n"/>
      <c r="EX1313" s="359" t="n"/>
      <c r="EY1313" s="359" t="n"/>
      <c r="EZ1313" s="359" t="n"/>
      <c r="FA1313" s="359" t="n"/>
      <c r="FB1313" s="359" t="n"/>
      <c r="FC1313" s="359" t="n"/>
      <c r="FD1313" s="359" t="n"/>
      <c r="FE1313" s="359" t="n"/>
      <c r="FF1313" s="359" t="n"/>
      <c r="FG1313" s="359" t="n"/>
      <c r="FH1313" s="359" t="n"/>
      <c r="FI1313" s="359" t="n"/>
      <c r="FJ1313" s="359" t="n"/>
      <c r="FK1313" s="359" t="n"/>
      <c r="FL1313" s="359" t="n"/>
      <c r="FM1313" s="359" t="n"/>
      <c r="FN1313" s="359" t="n"/>
      <c r="FO1313" s="359" t="n"/>
      <c r="FP1313" s="359" t="n"/>
      <c r="FQ1313" s="359" t="n"/>
      <c r="FR1313" s="359" t="n"/>
      <c r="FS1313" s="359" t="n"/>
      <c r="FT1313" s="359" t="n"/>
      <c r="FU1313" s="359" t="n"/>
      <c r="FV1313" s="359" t="n"/>
      <c r="FW1313" s="359" t="n"/>
      <c r="FX1313" s="359" t="n"/>
      <c r="FY1313" s="359" t="n"/>
      <c r="FZ1313" s="359" t="n"/>
      <c r="GA1313" s="359" t="n"/>
      <c r="GB1313" s="359" t="n"/>
      <c r="GC1313" s="359" t="n"/>
      <c r="GD1313" s="359" t="n"/>
      <c r="GE1313" s="359" t="n"/>
      <c r="GF1313" s="359" t="n"/>
      <c r="GG1313" s="359" t="n"/>
      <c r="GH1313" s="359" t="n"/>
      <c r="GI1313" s="359" t="n"/>
      <c r="GJ1313" s="359" t="n"/>
      <c r="GK1313" s="359" t="n"/>
      <c r="GL1313" s="359" t="n"/>
      <c r="GM1313" s="359" t="n"/>
      <c r="GN1313" s="359" t="n"/>
      <c r="GO1313" s="359" t="n"/>
      <c r="GP1313" s="359" t="n"/>
      <c r="GQ1313" s="359" t="n"/>
      <c r="GR1313" s="359" t="n"/>
      <c r="GS1313" s="359" t="n"/>
      <c r="GT1313" s="359" t="n"/>
      <c r="GU1313" s="359" t="n"/>
      <c r="GV1313" s="359" t="n"/>
      <c r="GW1313" s="359" t="n"/>
      <c r="GX1313" s="359" t="n">
        <v>0</v>
      </c>
    </row>
    <row r="1314"/>
    <row r="1315">
      <c r="A1315" s="360" t="n">
        <v>50</v>
      </c>
      <c r="B1315" s="360" t="n">
        <v>0</v>
      </c>
      <c r="C1315" s="360" t="n">
        <v>0</v>
      </c>
      <c r="D1315" s="360" t="n">
        <v>1</v>
      </c>
      <c r="E1315" s="360" t="n">
        <v>201</v>
      </c>
      <c r="F1315" s="360">
        <f>ROUND(Source!O1313,O1315)</f>
        <v/>
      </c>
      <c r="G1315" s="360" t="inlineStr">
        <is>
          <t>ПЗ</t>
        </is>
      </c>
      <c r="H1315" s="360" t="inlineStr">
        <is>
          <t>Прямые затраты</t>
        </is>
      </c>
      <c r="I1315" s="360" t="n"/>
      <c r="J1315" s="360" t="n"/>
      <c r="K1315" s="360" t="n">
        <v>201</v>
      </c>
      <c r="L1315" s="360" t="n">
        <v>1</v>
      </c>
      <c r="M1315" s="360" t="n">
        <v>3</v>
      </c>
      <c r="N1315" s="360" t="inlineStr"/>
      <c r="O1315" s="360" t="n">
        <v>0</v>
      </c>
      <c r="P1315" s="360" t="n"/>
      <c r="Q1315" s="360" t="n"/>
      <c r="R1315" s="360" t="n"/>
      <c r="S1315" s="360" t="n"/>
      <c r="T1315" s="360" t="n"/>
      <c r="U1315" s="360" t="n"/>
      <c r="V1315" s="360" t="n"/>
      <c r="W1315" s="360" t="n">
        <v>0</v>
      </c>
      <c r="X1315" s="360" t="n">
        <v>1</v>
      </c>
      <c r="Y1315" s="360" t="n">
        <v>0</v>
      </c>
      <c r="Z1315" s="360" t="n"/>
      <c r="AA1315" s="360" t="n"/>
      <c r="AB1315" s="360" t="n"/>
    </row>
    <row r="1316">
      <c r="A1316" s="360" t="n">
        <v>50</v>
      </c>
      <c r="B1316" s="360" t="n">
        <v>0</v>
      </c>
      <c r="C1316" s="360" t="n">
        <v>0</v>
      </c>
      <c r="D1316" s="360" t="n">
        <v>1</v>
      </c>
      <c r="E1316" s="360" t="n">
        <v>202</v>
      </c>
      <c r="F1316" s="360">
        <f>ROUND(Source!P1313,O1316)</f>
        <v/>
      </c>
      <c r="G1316" s="360" t="inlineStr">
        <is>
          <t>СтМатОб</t>
        </is>
      </c>
      <c r="H1316" s="360" t="inlineStr">
        <is>
          <t>Стоимость материальных ресурсов (всего)</t>
        </is>
      </c>
      <c r="I1316" s="360" t="n"/>
      <c r="J1316" s="360" t="n"/>
      <c r="K1316" s="360" t="n">
        <v>202</v>
      </c>
      <c r="L1316" s="360" t="n">
        <v>2</v>
      </c>
      <c r="M1316" s="360" t="n">
        <v>3</v>
      </c>
      <c r="N1316" s="360" t="inlineStr"/>
      <c r="O1316" s="360" t="n">
        <v>0</v>
      </c>
      <c r="P1316" s="360" t="n"/>
      <c r="Q1316" s="360" t="n"/>
      <c r="R1316" s="360" t="n"/>
      <c r="S1316" s="360" t="n"/>
      <c r="T1316" s="360" t="n"/>
      <c r="U1316" s="360" t="n"/>
      <c r="V1316" s="360" t="n"/>
      <c r="W1316" s="360" t="n">
        <v>0</v>
      </c>
      <c r="X1316" s="360" t="n">
        <v>1</v>
      </c>
      <c r="Y1316" s="360" t="n">
        <v>0</v>
      </c>
      <c r="Z1316" s="360" t="n"/>
      <c r="AA1316" s="360" t="n"/>
      <c r="AB1316" s="360" t="n"/>
    </row>
    <row r="1317">
      <c r="A1317" s="360" t="n">
        <v>50</v>
      </c>
      <c r="B1317" s="360" t="n">
        <v>0</v>
      </c>
      <c r="C1317" s="360" t="n">
        <v>0</v>
      </c>
      <c r="D1317" s="360" t="n">
        <v>1</v>
      </c>
      <c r="E1317" s="360" t="n">
        <v>222</v>
      </c>
      <c r="F1317" s="360">
        <f>ROUND(Source!AO1313,O1317)</f>
        <v/>
      </c>
      <c r="G1317" s="360" t="inlineStr">
        <is>
          <t>СтМатОбЗак</t>
        </is>
      </c>
      <c r="H1317" s="360" t="inlineStr">
        <is>
          <t>Стоимость материалов и оборудования заказчика</t>
        </is>
      </c>
      <c r="I1317" s="360" t="n"/>
      <c r="J1317" s="360" t="n"/>
      <c r="K1317" s="360" t="n">
        <v>222</v>
      </c>
      <c r="L1317" s="360" t="n">
        <v>3</v>
      </c>
      <c r="M1317" s="360" t="n">
        <v>3</v>
      </c>
      <c r="N1317" s="360" t="inlineStr"/>
      <c r="O1317" s="360" t="n">
        <v>0</v>
      </c>
      <c r="P1317" s="360" t="n"/>
      <c r="Q1317" s="360" t="n"/>
      <c r="R1317" s="360" t="n"/>
      <c r="S1317" s="360" t="n"/>
      <c r="T1317" s="360" t="n"/>
      <c r="U1317" s="360" t="n"/>
      <c r="V1317" s="360" t="n"/>
      <c r="W1317" s="360" t="n">
        <v>0</v>
      </c>
      <c r="X1317" s="360" t="n">
        <v>1</v>
      </c>
      <c r="Y1317" s="360" t="n">
        <v>0</v>
      </c>
      <c r="Z1317" s="360" t="n"/>
      <c r="AA1317" s="360" t="n"/>
      <c r="AB1317" s="360" t="n"/>
    </row>
    <row r="1318">
      <c r="A1318" s="360" t="n">
        <v>50</v>
      </c>
      <c r="B1318" s="360" t="n">
        <v>0</v>
      </c>
      <c r="C1318" s="360" t="n">
        <v>0</v>
      </c>
      <c r="D1318" s="360" t="n">
        <v>1</v>
      </c>
      <c r="E1318" s="360" t="n">
        <v>225</v>
      </c>
      <c r="F1318" s="360">
        <f>ROUND(Source!AV1313,O1318)</f>
        <v/>
      </c>
      <c r="G1318" s="360" t="inlineStr">
        <is>
          <t>СтМатОбПод</t>
        </is>
      </c>
      <c r="H1318" s="360" t="inlineStr">
        <is>
          <t>Стоимость материалов и оборудования подрядчика</t>
        </is>
      </c>
      <c r="I1318" s="360" t="n"/>
      <c r="J1318" s="360" t="n"/>
      <c r="K1318" s="360" t="n">
        <v>225</v>
      </c>
      <c r="L1318" s="360" t="n">
        <v>4</v>
      </c>
      <c r="M1318" s="360" t="n">
        <v>3</v>
      </c>
      <c r="N1318" s="360" t="inlineStr"/>
      <c r="O1318" s="360" t="n">
        <v>0</v>
      </c>
      <c r="P1318" s="360" t="n"/>
      <c r="Q1318" s="360" t="n"/>
      <c r="R1318" s="360" t="n"/>
      <c r="S1318" s="360" t="n"/>
      <c r="T1318" s="360" t="n"/>
      <c r="U1318" s="360" t="n"/>
      <c r="V1318" s="360" t="n"/>
      <c r="W1318" s="360" t="n">
        <v>0</v>
      </c>
      <c r="X1318" s="360" t="n">
        <v>1</v>
      </c>
      <c r="Y1318" s="360" t="n">
        <v>0</v>
      </c>
      <c r="Z1318" s="360" t="n"/>
      <c r="AA1318" s="360" t="n"/>
      <c r="AB1318" s="360" t="n"/>
    </row>
    <row r="1319">
      <c r="A1319" s="360" t="n">
        <v>50</v>
      </c>
      <c r="B1319" s="360" t="n">
        <v>0</v>
      </c>
      <c r="C1319" s="360" t="n">
        <v>0</v>
      </c>
      <c r="D1319" s="360" t="n">
        <v>1</v>
      </c>
      <c r="E1319" s="360" t="n">
        <v>226</v>
      </c>
      <c r="F1319" s="360">
        <f>ROUND(Source!AW1313,O1319)</f>
        <v/>
      </c>
      <c r="G1319" s="360" t="inlineStr">
        <is>
          <t>СтМат</t>
        </is>
      </c>
      <c r="H1319" s="360" t="inlineStr">
        <is>
          <t>Стоимость материалов (всего)</t>
        </is>
      </c>
      <c r="I1319" s="360" t="n"/>
      <c r="J1319" s="360" t="n"/>
      <c r="K1319" s="360" t="n">
        <v>226</v>
      </c>
      <c r="L1319" s="360" t="n">
        <v>5</v>
      </c>
      <c r="M1319" s="360" t="n">
        <v>3</v>
      </c>
      <c r="N1319" s="360" t="inlineStr"/>
      <c r="O1319" s="360" t="n">
        <v>0</v>
      </c>
      <c r="P1319" s="360" t="n"/>
      <c r="Q1319" s="360" t="n"/>
      <c r="R1319" s="360" t="n"/>
      <c r="S1319" s="360" t="n"/>
      <c r="T1319" s="360" t="n"/>
      <c r="U1319" s="360" t="n"/>
      <c r="V1319" s="360" t="n"/>
      <c r="W1319" s="360" t="n">
        <v>0</v>
      </c>
      <c r="X1319" s="360" t="n">
        <v>1</v>
      </c>
      <c r="Y1319" s="360" t="n">
        <v>0</v>
      </c>
      <c r="Z1319" s="360" t="n"/>
      <c r="AA1319" s="360" t="n"/>
      <c r="AB1319" s="360" t="n"/>
    </row>
    <row r="1320">
      <c r="A1320" s="360" t="n">
        <v>50</v>
      </c>
      <c r="B1320" s="360" t="n">
        <v>0</v>
      </c>
      <c r="C1320" s="360" t="n">
        <v>0</v>
      </c>
      <c r="D1320" s="360" t="n">
        <v>1</v>
      </c>
      <c r="E1320" s="360" t="n">
        <v>227</v>
      </c>
      <c r="F1320" s="360">
        <f>ROUND(Source!AX1313,O1320)</f>
        <v/>
      </c>
      <c r="G1320" s="360" t="inlineStr">
        <is>
          <t>СтМатЗак</t>
        </is>
      </c>
      <c r="H1320" s="360" t="inlineStr">
        <is>
          <t>Стоимость материалов заказчика</t>
        </is>
      </c>
      <c r="I1320" s="360" t="n"/>
      <c r="J1320" s="360" t="n"/>
      <c r="K1320" s="360" t="n">
        <v>227</v>
      </c>
      <c r="L1320" s="360" t="n">
        <v>6</v>
      </c>
      <c r="M1320" s="360" t="n">
        <v>3</v>
      </c>
      <c r="N1320" s="360" t="inlineStr"/>
      <c r="O1320" s="360" t="n">
        <v>0</v>
      </c>
      <c r="P1320" s="360" t="n"/>
      <c r="Q1320" s="360" t="n"/>
      <c r="R1320" s="360" t="n"/>
      <c r="S1320" s="360" t="n"/>
      <c r="T1320" s="360" t="n"/>
      <c r="U1320" s="360" t="n"/>
      <c r="V1320" s="360" t="n"/>
      <c r="W1320" s="360" t="n">
        <v>0</v>
      </c>
      <c r="X1320" s="360" t="n">
        <v>1</v>
      </c>
      <c r="Y1320" s="360" t="n">
        <v>0</v>
      </c>
      <c r="Z1320" s="360" t="n"/>
      <c r="AA1320" s="360" t="n"/>
      <c r="AB1320" s="360" t="n"/>
    </row>
    <row r="1321">
      <c r="A1321" s="360" t="n">
        <v>50</v>
      </c>
      <c r="B1321" s="360" t="n">
        <v>0</v>
      </c>
      <c r="C1321" s="360" t="n">
        <v>0</v>
      </c>
      <c r="D1321" s="360" t="n">
        <v>1</v>
      </c>
      <c r="E1321" s="360" t="n">
        <v>228</v>
      </c>
      <c r="F1321" s="360">
        <f>ROUND(Source!AY1313,O1321)</f>
        <v/>
      </c>
      <c r="G1321" s="360" t="inlineStr">
        <is>
          <t>СтМатПод</t>
        </is>
      </c>
      <c r="H1321" s="360" t="inlineStr">
        <is>
          <t>Стоимость материалов подрядчика</t>
        </is>
      </c>
      <c r="I1321" s="360" t="n"/>
      <c r="J1321" s="360" t="n"/>
      <c r="K1321" s="360" t="n">
        <v>228</v>
      </c>
      <c r="L1321" s="360" t="n">
        <v>7</v>
      </c>
      <c r="M1321" s="360" t="n">
        <v>3</v>
      </c>
      <c r="N1321" s="360" t="inlineStr"/>
      <c r="O1321" s="360" t="n">
        <v>0</v>
      </c>
      <c r="P1321" s="360" t="n"/>
      <c r="Q1321" s="360" t="n"/>
      <c r="R1321" s="360" t="n"/>
      <c r="S1321" s="360" t="n"/>
      <c r="T1321" s="360" t="n"/>
      <c r="U1321" s="360" t="n"/>
      <c r="V1321" s="360" t="n"/>
      <c r="W1321" s="360" t="n">
        <v>0</v>
      </c>
      <c r="X1321" s="360" t="n">
        <v>1</v>
      </c>
      <c r="Y1321" s="360" t="n">
        <v>0</v>
      </c>
      <c r="Z1321" s="360" t="n"/>
      <c r="AA1321" s="360" t="n"/>
      <c r="AB1321" s="360" t="n"/>
    </row>
    <row r="1322">
      <c r="A1322" s="360" t="n">
        <v>50</v>
      </c>
      <c r="B1322" s="360" t="n">
        <v>0</v>
      </c>
      <c r="C1322" s="360" t="n">
        <v>0</v>
      </c>
      <c r="D1322" s="360" t="n">
        <v>1</v>
      </c>
      <c r="E1322" s="360" t="n">
        <v>216</v>
      </c>
      <c r="F1322" s="360">
        <f>ROUND(Source!AP1313,O1322)</f>
        <v/>
      </c>
      <c r="G1322" s="360" t="inlineStr">
        <is>
          <t>Оборуд</t>
        </is>
      </c>
      <c r="H1322" s="360" t="inlineStr">
        <is>
          <t>Стоимость оборудования (всего)</t>
        </is>
      </c>
      <c r="I1322" s="360" t="n"/>
      <c r="J1322" s="360" t="n"/>
      <c r="K1322" s="360" t="n">
        <v>216</v>
      </c>
      <c r="L1322" s="360" t="n">
        <v>8</v>
      </c>
      <c r="M1322" s="360" t="n">
        <v>3</v>
      </c>
      <c r="N1322" s="360" t="inlineStr"/>
      <c r="O1322" s="360" t="n">
        <v>0</v>
      </c>
      <c r="P1322" s="360" t="n"/>
      <c r="Q1322" s="360" t="n"/>
      <c r="R1322" s="360" t="n"/>
      <c r="S1322" s="360" t="n"/>
      <c r="T1322" s="360" t="n"/>
      <c r="U1322" s="360" t="n"/>
      <c r="V1322" s="360" t="n"/>
      <c r="W1322" s="360" t="n">
        <v>0</v>
      </c>
      <c r="X1322" s="360" t="n">
        <v>1</v>
      </c>
      <c r="Y1322" s="360" t="n">
        <v>0</v>
      </c>
      <c r="Z1322" s="360" t="n"/>
      <c r="AA1322" s="360" t="n"/>
      <c r="AB1322" s="360" t="n"/>
    </row>
    <row r="1323">
      <c r="A1323" s="360" t="n">
        <v>50</v>
      </c>
      <c r="B1323" s="360" t="n">
        <v>0</v>
      </c>
      <c r="C1323" s="360" t="n">
        <v>0</v>
      </c>
      <c r="D1323" s="360" t="n">
        <v>1</v>
      </c>
      <c r="E1323" s="360" t="n">
        <v>223</v>
      </c>
      <c r="F1323" s="360">
        <f>ROUND(Source!AQ1313,O1323)</f>
        <v/>
      </c>
      <c r="G1323" s="360" t="inlineStr">
        <is>
          <t>ОборудЗак</t>
        </is>
      </c>
      <c r="H1323" s="360" t="inlineStr">
        <is>
          <t>Стоимость оборудования заказчика</t>
        </is>
      </c>
      <c r="I1323" s="360" t="n"/>
      <c r="J1323" s="360" t="n"/>
      <c r="K1323" s="360" t="n">
        <v>223</v>
      </c>
      <c r="L1323" s="360" t="n">
        <v>9</v>
      </c>
      <c r="M1323" s="360" t="n">
        <v>3</v>
      </c>
      <c r="N1323" s="360" t="inlineStr"/>
      <c r="O1323" s="360" t="n">
        <v>0</v>
      </c>
      <c r="P1323" s="360" t="n"/>
      <c r="Q1323" s="360" t="n"/>
      <c r="R1323" s="360" t="n"/>
      <c r="S1323" s="360" t="n"/>
      <c r="T1323" s="360" t="n"/>
      <c r="U1323" s="360" t="n"/>
      <c r="V1323" s="360" t="n"/>
      <c r="W1323" s="360" t="n">
        <v>0</v>
      </c>
      <c r="X1323" s="360" t="n">
        <v>1</v>
      </c>
      <c r="Y1323" s="360" t="n">
        <v>0</v>
      </c>
      <c r="Z1323" s="360" t="n"/>
      <c r="AA1323" s="360" t="n"/>
      <c r="AB1323" s="360" t="n"/>
    </row>
    <row r="1324">
      <c r="A1324" s="360" t="n">
        <v>50</v>
      </c>
      <c r="B1324" s="360" t="n">
        <v>0</v>
      </c>
      <c r="C1324" s="360" t="n">
        <v>0</v>
      </c>
      <c r="D1324" s="360" t="n">
        <v>1</v>
      </c>
      <c r="E1324" s="360" t="n">
        <v>229</v>
      </c>
      <c r="F1324" s="360">
        <f>ROUND(Source!AZ1313,O1324)</f>
        <v/>
      </c>
      <c r="G1324" s="360" t="inlineStr">
        <is>
          <t>ОборудПод</t>
        </is>
      </c>
      <c r="H1324" s="360" t="inlineStr">
        <is>
          <t>Стоимость оборудования подрядчика</t>
        </is>
      </c>
      <c r="I1324" s="360" t="n"/>
      <c r="J1324" s="360" t="n"/>
      <c r="K1324" s="360" t="n">
        <v>229</v>
      </c>
      <c r="L1324" s="360" t="n">
        <v>10</v>
      </c>
      <c r="M1324" s="360" t="n">
        <v>3</v>
      </c>
      <c r="N1324" s="360" t="inlineStr"/>
      <c r="O1324" s="360" t="n">
        <v>0</v>
      </c>
      <c r="P1324" s="360" t="n"/>
      <c r="Q1324" s="360" t="n"/>
      <c r="R1324" s="360" t="n"/>
      <c r="S1324" s="360" t="n"/>
      <c r="T1324" s="360" t="n"/>
      <c r="U1324" s="360" t="n"/>
      <c r="V1324" s="360" t="n"/>
      <c r="W1324" s="360" t="n">
        <v>0</v>
      </c>
      <c r="X1324" s="360" t="n">
        <v>1</v>
      </c>
      <c r="Y1324" s="360" t="n">
        <v>0</v>
      </c>
      <c r="Z1324" s="360" t="n"/>
      <c r="AA1324" s="360" t="n"/>
      <c r="AB1324" s="360" t="n"/>
    </row>
    <row r="1325">
      <c r="A1325" s="360" t="n">
        <v>50</v>
      </c>
      <c r="B1325" s="360" t="n">
        <v>0</v>
      </c>
      <c r="C1325" s="360" t="n">
        <v>0</v>
      </c>
      <c r="D1325" s="360" t="n">
        <v>1</v>
      </c>
      <c r="E1325" s="360" t="n">
        <v>203</v>
      </c>
      <c r="F1325" s="360">
        <f>ROUND(Source!Q1313,O1325)</f>
        <v/>
      </c>
      <c r="G1325" s="360" t="inlineStr">
        <is>
          <t>ЭММ</t>
        </is>
      </c>
      <c r="H1325" s="360" t="inlineStr">
        <is>
          <t>Эксплуатация машин</t>
        </is>
      </c>
      <c r="I1325" s="360" t="n"/>
      <c r="J1325" s="360" t="n"/>
      <c r="K1325" s="360" t="n">
        <v>203</v>
      </c>
      <c r="L1325" s="360" t="n">
        <v>11</v>
      </c>
      <c r="M1325" s="360" t="n">
        <v>3</v>
      </c>
      <c r="N1325" s="360" t="inlineStr"/>
      <c r="O1325" s="360" t="n">
        <v>0</v>
      </c>
      <c r="P1325" s="360" t="n"/>
      <c r="Q1325" s="360" t="n"/>
      <c r="R1325" s="360" t="n"/>
      <c r="S1325" s="360" t="n"/>
      <c r="T1325" s="360" t="n"/>
      <c r="U1325" s="360" t="n"/>
      <c r="V1325" s="360" t="n"/>
      <c r="W1325" s="360" t="n">
        <v>0</v>
      </c>
      <c r="X1325" s="360" t="n">
        <v>1</v>
      </c>
      <c r="Y1325" s="360" t="n">
        <v>0</v>
      </c>
      <c r="Z1325" s="360" t="n"/>
      <c r="AA1325" s="360" t="n"/>
      <c r="AB1325" s="360" t="n"/>
    </row>
    <row r="1326">
      <c r="A1326" s="360" t="n">
        <v>50</v>
      </c>
      <c r="B1326" s="360" t="n">
        <v>0</v>
      </c>
      <c r="C1326" s="360" t="n">
        <v>0</v>
      </c>
      <c r="D1326" s="360" t="n">
        <v>1</v>
      </c>
      <c r="E1326" s="360" t="n">
        <v>231</v>
      </c>
      <c r="F1326" s="360">
        <f>ROUND(Source!BB1313,O1326)</f>
        <v/>
      </c>
      <c r="G1326" s="360" t="inlineStr">
        <is>
          <t>ЭММсНРиСП</t>
        </is>
      </c>
      <c r="H1326" s="360" t="inlineStr">
        <is>
          <t>Эксплуатация машин по ТСН-2001.16</t>
        </is>
      </c>
      <c r="I1326" s="360" t="n"/>
      <c r="J1326" s="360" t="n"/>
      <c r="K1326" s="360" t="n">
        <v>231</v>
      </c>
      <c r="L1326" s="360" t="n">
        <v>12</v>
      </c>
      <c r="M1326" s="360" t="n">
        <v>3</v>
      </c>
      <c r="N1326" s="360" t="inlineStr"/>
      <c r="O1326" s="360" t="n">
        <v>0</v>
      </c>
      <c r="P1326" s="360" t="n"/>
      <c r="Q1326" s="360" t="n"/>
      <c r="R1326" s="360" t="n"/>
      <c r="S1326" s="360" t="n"/>
      <c r="T1326" s="360" t="n"/>
      <c r="U1326" s="360" t="n"/>
      <c r="V1326" s="360" t="n"/>
      <c r="W1326" s="360" t="n">
        <v>0</v>
      </c>
      <c r="X1326" s="360" t="n">
        <v>1</v>
      </c>
      <c r="Y1326" s="360" t="n">
        <v>0</v>
      </c>
      <c r="Z1326" s="360" t="n"/>
      <c r="AA1326" s="360" t="n"/>
      <c r="AB1326" s="360" t="n"/>
    </row>
    <row r="1327">
      <c r="A1327" s="360" t="n">
        <v>50</v>
      </c>
      <c r="B1327" s="360" t="n">
        <v>0</v>
      </c>
      <c r="C1327" s="360" t="n">
        <v>0</v>
      </c>
      <c r="D1327" s="360" t="n">
        <v>1</v>
      </c>
      <c r="E1327" s="360" t="n">
        <v>204</v>
      </c>
      <c r="F1327" s="360">
        <f>ROUND(Source!R1313,O1327)</f>
        <v/>
      </c>
      <c r="G1327" s="360" t="inlineStr">
        <is>
          <t>ЗПМ</t>
        </is>
      </c>
      <c r="H1327" s="360" t="inlineStr">
        <is>
          <t>ЗП машинистов</t>
        </is>
      </c>
      <c r="I1327" s="360" t="n"/>
      <c r="J1327" s="360" t="n"/>
      <c r="K1327" s="360" t="n">
        <v>204</v>
      </c>
      <c r="L1327" s="360" t="n">
        <v>13</v>
      </c>
      <c r="M1327" s="360" t="n">
        <v>3</v>
      </c>
      <c r="N1327" s="360" t="inlineStr"/>
      <c r="O1327" s="360" t="n">
        <v>0</v>
      </c>
      <c r="P1327" s="360" t="n"/>
      <c r="Q1327" s="360" t="n"/>
      <c r="R1327" s="360" t="n"/>
      <c r="S1327" s="360" t="n"/>
      <c r="T1327" s="360" t="n"/>
      <c r="U1327" s="360" t="n"/>
      <c r="V1327" s="360" t="n"/>
      <c r="W1327" s="360" t="n">
        <v>0</v>
      </c>
      <c r="X1327" s="360" t="n">
        <v>1</v>
      </c>
      <c r="Y1327" s="360" t="n">
        <v>0</v>
      </c>
      <c r="Z1327" s="360" t="n"/>
      <c r="AA1327" s="360" t="n"/>
      <c r="AB1327" s="360" t="n"/>
    </row>
    <row r="1328">
      <c r="A1328" s="360" t="n">
        <v>50</v>
      </c>
      <c r="B1328" s="360" t="n">
        <v>0</v>
      </c>
      <c r="C1328" s="360" t="n">
        <v>0</v>
      </c>
      <c r="D1328" s="360" t="n">
        <v>1</v>
      </c>
      <c r="E1328" s="360" t="n">
        <v>205</v>
      </c>
      <c r="F1328" s="360">
        <f>ROUND(Source!S1313,O1328)</f>
        <v/>
      </c>
      <c r="G1328" s="360" t="inlineStr">
        <is>
          <t>ОЗП</t>
        </is>
      </c>
      <c r="H1328" s="360" t="inlineStr">
        <is>
          <t>Основная ЗП рабочих</t>
        </is>
      </c>
      <c r="I1328" s="360" t="n"/>
      <c r="J1328" s="360" t="n"/>
      <c r="K1328" s="360" t="n">
        <v>205</v>
      </c>
      <c r="L1328" s="360" t="n">
        <v>14</v>
      </c>
      <c r="M1328" s="360" t="n">
        <v>3</v>
      </c>
      <c r="N1328" s="360" t="inlineStr"/>
      <c r="O1328" s="360" t="n">
        <v>0</v>
      </c>
      <c r="P1328" s="360" t="n"/>
      <c r="Q1328" s="360" t="n"/>
      <c r="R1328" s="360" t="n"/>
      <c r="S1328" s="360" t="n"/>
      <c r="T1328" s="360" t="n"/>
      <c r="U1328" s="360" t="n"/>
      <c r="V1328" s="360" t="n"/>
      <c r="W1328" s="360" t="n">
        <v>0</v>
      </c>
      <c r="X1328" s="360" t="n">
        <v>1</v>
      </c>
      <c r="Y1328" s="360" t="n">
        <v>0</v>
      </c>
      <c r="Z1328" s="360" t="n"/>
      <c r="AA1328" s="360" t="n"/>
      <c r="AB1328" s="360" t="n"/>
    </row>
    <row r="1329">
      <c r="A1329" s="360" t="n">
        <v>50</v>
      </c>
      <c r="B1329" s="360" t="n">
        <v>0</v>
      </c>
      <c r="C1329" s="360" t="n">
        <v>0</v>
      </c>
      <c r="D1329" s="360" t="n">
        <v>1</v>
      </c>
      <c r="E1329" s="360" t="n">
        <v>232</v>
      </c>
      <c r="F1329" s="360">
        <f>ROUND(Source!BC1313,O1329)</f>
        <v/>
      </c>
      <c r="G1329" s="360" t="inlineStr">
        <is>
          <t>ОЗПсНРиСП</t>
        </is>
      </c>
      <c r="H1329" s="360" t="inlineStr">
        <is>
          <t>Основная ЗП рабочих по ТСН-2001.16</t>
        </is>
      </c>
      <c r="I1329" s="360" t="n"/>
      <c r="J1329" s="360" t="n"/>
      <c r="K1329" s="360" t="n">
        <v>232</v>
      </c>
      <c r="L1329" s="360" t="n">
        <v>15</v>
      </c>
      <c r="M1329" s="360" t="n">
        <v>3</v>
      </c>
      <c r="N1329" s="360" t="inlineStr"/>
      <c r="O1329" s="360" t="n">
        <v>0</v>
      </c>
      <c r="P1329" s="360" t="n"/>
      <c r="Q1329" s="360" t="n"/>
      <c r="R1329" s="360" t="n"/>
      <c r="S1329" s="360" t="n"/>
      <c r="T1329" s="360" t="n"/>
      <c r="U1329" s="360" t="n"/>
      <c r="V1329" s="360" t="n"/>
      <c r="W1329" s="360" t="n">
        <v>0</v>
      </c>
      <c r="X1329" s="360" t="n">
        <v>1</v>
      </c>
      <c r="Y1329" s="360" t="n">
        <v>0</v>
      </c>
      <c r="Z1329" s="360" t="n"/>
      <c r="AA1329" s="360" t="n"/>
      <c r="AB1329" s="360" t="n"/>
    </row>
    <row r="1330">
      <c r="A1330" s="360" t="n">
        <v>50</v>
      </c>
      <c r="B1330" s="360" t="n">
        <v>0</v>
      </c>
      <c r="C1330" s="360" t="n">
        <v>0</v>
      </c>
      <c r="D1330" s="360" t="n">
        <v>1</v>
      </c>
      <c r="E1330" s="360" t="n">
        <v>214</v>
      </c>
      <c r="F1330" s="360">
        <f>ROUND(Source!AS1313,O1330)</f>
        <v/>
      </c>
      <c r="G1330" s="360" t="inlineStr">
        <is>
          <t>Строит</t>
        </is>
      </c>
      <c r="H1330" s="360" t="inlineStr">
        <is>
          <t>Строительные работы с НР и СП</t>
        </is>
      </c>
      <c r="I1330" s="360" t="n"/>
      <c r="J1330" s="360" t="n"/>
      <c r="K1330" s="360" t="n">
        <v>214</v>
      </c>
      <c r="L1330" s="360" t="n">
        <v>16</v>
      </c>
      <c r="M1330" s="360" t="n">
        <v>3</v>
      </c>
      <c r="N1330" s="360" t="inlineStr"/>
      <c r="O1330" s="360" t="n">
        <v>0</v>
      </c>
      <c r="P1330" s="360" t="n"/>
      <c r="Q1330" s="360" t="n"/>
      <c r="R1330" s="360" t="n"/>
      <c r="S1330" s="360" t="n"/>
      <c r="T1330" s="360" t="n"/>
      <c r="U1330" s="360" t="n"/>
      <c r="V1330" s="360" t="n"/>
      <c r="W1330" s="360" t="n">
        <v>0</v>
      </c>
      <c r="X1330" s="360" t="n">
        <v>1</v>
      </c>
      <c r="Y1330" s="360" t="n">
        <v>0</v>
      </c>
      <c r="Z1330" s="360" t="n"/>
      <c r="AA1330" s="360" t="n"/>
      <c r="AB1330" s="360" t="n"/>
    </row>
    <row r="1331">
      <c r="A1331" s="360" t="n">
        <v>50</v>
      </c>
      <c r="B1331" s="360" t="n">
        <v>0</v>
      </c>
      <c r="C1331" s="360" t="n">
        <v>0</v>
      </c>
      <c r="D1331" s="360" t="n">
        <v>1</v>
      </c>
      <c r="E1331" s="360" t="n">
        <v>215</v>
      </c>
      <c r="F1331" s="360">
        <f>ROUND(Source!AT1313,O1331)</f>
        <v/>
      </c>
      <c r="G1331" s="360" t="inlineStr">
        <is>
          <t>Монтаж</t>
        </is>
      </c>
      <c r="H1331" s="360" t="inlineStr">
        <is>
          <t>Монтажные работы с НР и СП</t>
        </is>
      </c>
      <c r="I1331" s="360" t="n"/>
      <c r="J1331" s="360" t="n"/>
      <c r="K1331" s="360" t="n">
        <v>215</v>
      </c>
      <c r="L1331" s="360" t="n">
        <v>17</v>
      </c>
      <c r="M1331" s="360" t="n">
        <v>3</v>
      </c>
      <c r="N1331" s="360" t="inlineStr"/>
      <c r="O1331" s="360" t="n">
        <v>0</v>
      </c>
      <c r="P1331" s="360" t="n"/>
      <c r="Q1331" s="360" t="n"/>
      <c r="R1331" s="360" t="n"/>
      <c r="S1331" s="360" t="n"/>
      <c r="T1331" s="360" t="n"/>
      <c r="U1331" s="360" t="n"/>
      <c r="V1331" s="360" t="n"/>
      <c r="W1331" s="360" t="n">
        <v>0</v>
      </c>
      <c r="X1331" s="360" t="n">
        <v>1</v>
      </c>
      <c r="Y1331" s="360" t="n">
        <v>0</v>
      </c>
      <c r="Z1331" s="360" t="n"/>
      <c r="AA1331" s="360" t="n"/>
      <c r="AB1331" s="360" t="n"/>
    </row>
    <row r="1332">
      <c r="A1332" s="360" t="n">
        <v>50</v>
      </c>
      <c r="B1332" s="360" t="n">
        <v>0</v>
      </c>
      <c r="C1332" s="360" t="n">
        <v>0</v>
      </c>
      <c r="D1332" s="360" t="n">
        <v>1</v>
      </c>
      <c r="E1332" s="360" t="n">
        <v>217</v>
      </c>
      <c r="F1332" s="360">
        <f>ROUND(Source!AU1313,O1332)</f>
        <v/>
      </c>
      <c r="G1332" s="360" t="inlineStr">
        <is>
          <t>Прочие</t>
        </is>
      </c>
      <c r="H1332" s="360" t="inlineStr">
        <is>
          <t>Прочие работы с НР и СП</t>
        </is>
      </c>
      <c r="I1332" s="360" t="n"/>
      <c r="J1332" s="360" t="n"/>
      <c r="K1332" s="360" t="n">
        <v>217</v>
      </c>
      <c r="L1332" s="360" t="n">
        <v>18</v>
      </c>
      <c r="M1332" s="360" t="n">
        <v>3</v>
      </c>
      <c r="N1332" s="360" t="inlineStr"/>
      <c r="O1332" s="360" t="n">
        <v>0</v>
      </c>
      <c r="P1332" s="360" t="n"/>
      <c r="Q1332" s="360" t="n"/>
      <c r="R1332" s="360" t="n"/>
      <c r="S1332" s="360" t="n"/>
      <c r="T1332" s="360" t="n"/>
      <c r="U1332" s="360" t="n"/>
      <c r="V1332" s="360" t="n"/>
      <c r="W1332" s="360" t="n">
        <v>0</v>
      </c>
      <c r="X1332" s="360" t="n">
        <v>1</v>
      </c>
      <c r="Y1332" s="360" t="n">
        <v>0</v>
      </c>
      <c r="Z1332" s="360" t="n"/>
      <c r="AA1332" s="360" t="n"/>
      <c r="AB1332" s="360" t="n"/>
    </row>
    <row r="1333">
      <c r="A1333" s="360" t="n">
        <v>50</v>
      </c>
      <c r="B1333" s="360" t="n">
        <v>0</v>
      </c>
      <c r="C1333" s="360" t="n">
        <v>0</v>
      </c>
      <c r="D1333" s="360" t="n">
        <v>1</v>
      </c>
      <c r="E1333" s="360" t="n">
        <v>230</v>
      </c>
      <c r="F1333" s="360">
        <f>ROUND(Source!BA1313,O1333)</f>
        <v/>
      </c>
      <c r="G1333" s="360" t="inlineStr">
        <is>
          <t>ПрочиеЗатр</t>
        </is>
      </c>
      <c r="H1333" s="360" t="inlineStr">
        <is>
          <t>Прочие затраты по ТСН-2001.16</t>
        </is>
      </c>
      <c r="I1333" s="360" t="n"/>
      <c r="J1333" s="360" t="n"/>
      <c r="K1333" s="360" t="n">
        <v>230</v>
      </c>
      <c r="L1333" s="360" t="n">
        <v>19</v>
      </c>
      <c r="M1333" s="360" t="n">
        <v>3</v>
      </c>
      <c r="N1333" s="360" t="inlineStr"/>
      <c r="O1333" s="360" t="n">
        <v>0</v>
      </c>
      <c r="P1333" s="360" t="n"/>
      <c r="Q1333" s="360" t="n"/>
      <c r="R1333" s="360" t="n"/>
      <c r="S1333" s="360" t="n"/>
      <c r="T1333" s="360" t="n"/>
      <c r="U1333" s="360" t="n"/>
      <c r="V1333" s="360" t="n"/>
      <c r="W1333" s="360" t="n">
        <v>0</v>
      </c>
      <c r="X1333" s="360" t="n">
        <v>1</v>
      </c>
      <c r="Y1333" s="360" t="n">
        <v>0</v>
      </c>
      <c r="Z1333" s="360" t="n"/>
      <c r="AA1333" s="360" t="n"/>
      <c r="AB1333" s="360" t="n"/>
    </row>
    <row r="1334">
      <c r="A1334" s="360" t="n">
        <v>50</v>
      </c>
      <c r="B1334" s="360" t="n">
        <v>0</v>
      </c>
      <c r="C1334" s="360" t="n">
        <v>0</v>
      </c>
      <c r="D1334" s="360" t="n">
        <v>1</v>
      </c>
      <c r="E1334" s="360" t="n">
        <v>206</v>
      </c>
      <c r="F1334" s="360">
        <f>ROUND(Source!T1313,O1334)</f>
        <v/>
      </c>
      <c r="G1334" s="360" t="inlineStr">
        <is>
          <t>ВозврМат</t>
        </is>
      </c>
      <c r="H1334" s="360" t="inlineStr">
        <is>
          <t>Возврат материалов</t>
        </is>
      </c>
      <c r="I1334" s="360" t="n"/>
      <c r="J1334" s="360" t="n"/>
      <c r="K1334" s="360" t="n">
        <v>206</v>
      </c>
      <c r="L1334" s="360" t="n">
        <v>20</v>
      </c>
      <c r="M1334" s="360" t="n">
        <v>3</v>
      </c>
      <c r="N1334" s="360" t="inlineStr"/>
      <c r="O1334" s="360" t="n">
        <v>0</v>
      </c>
      <c r="P1334" s="360" t="n"/>
      <c r="Q1334" s="360" t="n"/>
      <c r="R1334" s="360" t="n"/>
      <c r="S1334" s="360" t="n"/>
      <c r="T1334" s="360" t="n"/>
      <c r="U1334" s="360" t="n"/>
      <c r="V1334" s="360" t="n"/>
      <c r="W1334" s="360" t="n">
        <v>0</v>
      </c>
      <c r="X1334" s="360" t="n">
        <v>1</v>
      </c>
      <c r="Y1334" s="360" t="n">
        <v>0</v>
      </c>
      <c r="Z1334" s="360" t="n"/>
      <c r="AA1334" s="360" t="n"/>
      <c r="AB1334" s="360" t="n"/>
    </row>
    <row r="1335">
      <c r="A1335" s="360" t="n">
        <v>50</v>
      </c>
      <c r="B1335" s="360" t="n">
        <v>0</v>
      </c>
      <c r="C1335" s="360" t="n">
        <v>0</v>
      </c>
      <c r="D1335" s="360" t="n">
        <v>1</v>
      </c>
      <c r="E1335" s="360" t="n">
        <v>207</v>
      </c>
      <c r="F1335" s="360">
        <f>ROUND(Source!U1313,O1335)</f>
        <v/>
      </c>
      <c r="G1335" s="360" t="inlineStr">
        <is>
          <t>ТрудСтр</t>
        </is>
      </c>
      <c r="H1335" s="360" t="inlineStr">
        <is>
          <t>Трудозатраты строителей</t>
        </is>
      </c>
      <c r="I1335" s="360" t="n"/>
      <c r="J1335" s="360" t="n"/>
      <c r="K1335" s="360" t="n">
        <v>207</v>
      </c>
      <c r="L1335" s="360" t="n">
        <v>21</v>
      </c>
      <c r="M1335" s="360" t="n">
        <v>3</v>
      </c>
      <c r="N1335" s="360" t="inlineStr"/>
      <c r="O1335" s="360" t="n">
        <v>7</v>
      </c>
      <c r="P1335" s="360" t="n"/>
      <c r="Q1335" s="360" t="n"/>
      <c r="R1335" s="360" t="n"/>
      <c r="S1335" s="360" t="n"/>
      <c r="T1335" s="360" t="n"/>
      <c r="U1335" s="360" t="n"/>
      <c r="V1335" s="360" t="n"/>
      <c r="W1335" s="360" t="n">
        <v>0</v>
      </c>
      <c r="X1335" s="360" t="n">
        <v>1</v>
      </c>
      <c r="Y1335" s="360" t="n">
        <v>0</v>
      </c>
      <c r="Z1335" s="360" t="n"/>
      <c r="AA1335" s="360" t="n"/>
      <c r="AB1335" s="360" t="n"/>
    </row>
    <row r="1336">
      <c r="A1336" s="360" t="n">
        <v>50</v>
      </c>
      <c r="B1336" s="360" t="n">
        <v>0</v>
      </c>
      <c r="C1336" s="360" t="n">
        <v>0</v>
      </c>
      <c r="D1336" s="360" t="n">
        <v>1</v>
      </c>
      <c r="E1336" s="360" t="n">
        <v>208</v>
      </c>
      <c r="F1336" s="360">
        <f>ROUND(Source!V1313,O1336)</f>
        <v/>
      </c>
      <c r="G1336" s="360" t="inlineStr">
        <is>
          <t>ТрудМаш</t>
        </is>
      </c>
      <c r="H1336" s="360" t="inlineStr">
        <is>
          <t>Трудозатраты машинистов</t>
        </is>
      </c>
      <c r="I1336" s="360" t="n"/>
      <c r="J1336" s="360" t="n"/>
      <c r="K1336" s="360" t="n">
        <v>208</v>
      </c>
      <c r="L1336" s="360" t="n">
        <v>22</v>
      </c>
      <c r="M1336" s="360" t="n">
        <v>3</v>
      </c>
      <c r="N1336" s="360" t="inlineStr"/>
      <c r="O1336" s="360" t="n">
        <v>7</v>
      </c>
      <c r="P1336" s="360" t="n"/>
      <c r="Q1336" s="360" t="n"/>
      <c r="R1336" s="360" t="n"/>
      <c r="S1336" s="360" t="n"/>
      <c r="T1336" s="360" t="n"/>
      <c r="U1336" s="360" t="n"/>
      <c r="V1336" s="360" t="n"/>
      <c r="W1336" s="360" t="n">
        <v>0</v>
      </c>
      <c r="X1336" s="360" t="n">
        <v>1</v>
      </c>
      <c r="Y1336" s="360" t="n">
        <v>0</v>
      </c>
      <c r="Z1336" s="360" t="n"/>
      <c r="AA1336" s="360" t="n"/>
      <c r="AB1336" s="360" t="n"/>
    </row>
    <row r="1337">
      <c r="A1337" s="360" t="n">
        <v>50</v>
      </c>
      <c r="B1337" s="360" t="n">
        <v>0</v>
      </c>
      <c r="C1337" s="360" t="n">
        <v>0</v>
      </c>
      <c r="D1337" s="360" t="n">
        <v>1</v>
      </c>
      <c r="E1337" s="360" t="n">
        <v>209</v>
      </c>
      <c r="F1337" s="360">
        <f>ROUND(Source!W1313,O1337)</f>
        <v/>
      </c>
      <c r="G1337" s="360" t="inlineStr">
        <is>
          <t>ТранспМат</t>
        </is>
      </c>
      <c r="H1337" s="360" t="inlineStr">
        <is>
          <t>Транспорт материалов</t>
        </is>
      </c>
      <c r="I1337" s="360" t="n"/>
      <c r="J1337" s="360" t="n"/>
      <c r="K1337" s="360" t="n">
        <v>209</v>
      </c>
      <c r="L1337" s="360" t="n">
        <v>23</v>
      </c>
      <c r="M1337" s="360" t="n">
        <v>3</v>
      </c>
      <c r="N1337" s="360" t="inlineStr"/>
      <c r="O1337" s="360" t="n">
        <v>0</v>
      </c>
      <c r="P1337" s="360" t="n"/>
      <c r="Q1337" s="360" t="n"/>
      <c r="R1337" s="360" t="n"/>
      <c r="S1337" s="360" t="n"/>
      <c r="T1337" s="360" t="n"/>
      <c r="U1337" s="360" t="n"/>
      <c r="V1337" s="360" t="n"/>
      <c r="W1337" s="360" t="n">
        <v>0</v>
      </c>
      <c r="X1337" s="360" t="n">
        <v>1</v>
      </c>
      <c r="Y1337" s="360" t="n">
        <v>0</v>
      </c>
      <c r="Z1337" s="360" t="n"/>
      <c r="AA1337" s="360" t="n"/>
      <c r="AB1337" s="360" t="n"/>
    </row>
    <row r="1338">
      <c r="A1338" s="360" t="n">
        <v>50</v>
      </c>
      <c r="B1338" s="360" t="n">
        <v>0</v>
      </c>
      <c r="C1338" s="360" t="n">
        <v>0</v>
      </c>
      <c r="D1338" s="360" t="n">
        <v>1</v>
      </c>
      <c r="E1338" s="360" t="n">
        <v>233</v>
      </c>
      <c r="F1338" s="360">
        <f>ROUND(Source!BD1313,O1338)</f>
        <v/>
      </c>
      <c r="G1338" s="360" t="inlineStr">
        <is>
          <t>Перевозка</t>
        </is>
      </c>
      <c r="H1338" s="360" t="inlineStr">
        <is>
          <t>Перевозка грузов</t>
        </is>
      </c>
      <c r="I1338" s="360" t="n"/>
      <c r="J1338" s="360" t="n"/>
      <c r="K1338" s="360" t="n">
        <v>233</v>
      </c>
      <c r="L1338" s="360" t="n">
        <v>24</v>
      </c>
      <c r="M1338" s="360" t="n">
        <v>3</v>
      </c>
      <c r="N1338" s="360" t="inlineStr"/>
      <c r="O1338" s="360" t="n">
        <v>0</v>
      </c>
      <c r="P1338" s="360" t="n"/>
      <c r="Q1338" s="360" t="n"/>
      <c r="R1338" s="360" t="n"/>
      <c r="S1338" s="360" t="n"/>
      <c r="T1338" s="360" t="n"/>
      <c r="U1338" s="360" t="n"/>
      <c r="V1338" s="360" t="n"/>
      <c r="W1338" s="360" t="n">
        <v>0</v>
      </c>
      <c r="X1338" s="360" t="n">
        <v>1</v>
      </c>
      <c r="Y1338" s="360" t="n">
        <v>0</v>
      </c>
      <c r="Z1338" s="360" t="n"/>
      <c r="AA1338" s="360" t="n"/>
      <c r="AB1338" s="360" t="n"/>
    </row>
    <row r="1339">
      <c r="A1339" s="360" t="n">
        <v>50</v>
      </c>
      <c r="B1339" s="360" t="n">
        <v>0</v>
      </c>
      <c r="C1339" s="360" t="n">
        <v>0</v>
      </c>
      <c r="D1339" s="360" t="n">
        <v>1</v>
      </c>
      <c r="E1339" s="360" t="n">
        <v>210</v>
      </c>
      <c r="F1339" s="360">
        <f>ROUND(Source!X1313,O1339)</f>
        <v/>
      </c>
      <c r="G1339" s="360" t="inlineStr">
        <is>
          <t>НР</t>
        </is>
      </c>
      <c r="H1339" s="360" t="inlineStr">
        <is>
          <t>Накладные расходы</t>
        </is>
      </c>
      <c r="I1339" s="360" t="n"/>
      <c r="J1339" s="360" t="n"/>
      <c r="K1339" s="360" t="n">
        <v>210</v>
      </c>
      <c r="L1339" s="360" t="n">
        <v>25</v>
      </c>
      <c r="M1339" s="360" t="n">
        <v>3</v>
      </c>
      <c r="N1339" s="360" t="inlineStr"/>
      <c r="O1339" s="360" t="n">
        <v>0</v>
      </c>
      <c r="P1339" s="360" t="n"/>
      <c r="Q1339" s="360" t="n"/>
      <c r="R1339" s="360" t="n"/>
      <c r="S1339" s="360" t="n"/>
      <c r="T1339" s="360" t="n"/>
      <c r="U1339" s="360" t="n"/>
      <c r="V1339" s="360" t="n"/>
      <c r="W1339" s="360" t="n">
        <v>0</v>
      </c>
      <c r="X1339" s="360" t="n">
        <v>1</v>
      </c>
      <c r="Y1339" s="360" t="n">
        <v>0</v>
      </c>
      <c r="Z1339" s="360" t="n"/>
      <c r="AA1339" s="360" t="n"/>
      <c r="AB1339" s="360" t="n"/>
    </row>
    <row r="1340">
      <c r="A1340" s="360" t="n">
        <v>50</v>
      </c>
      <c r="B1340" s="360" t="n">
        <v>0</v>
      </c>
      <c r="C1340" s="360" t="n">
        <v>0</v>
      </c>
      <c r="D1340" s="360" t="n">
        <v>1</v>
      </c>
      <c r="E1340" s="360" t="n">
        <v>211</v>
      </c>
      <c r="F1340" s="360">
        <f>ROUND(Source!Y1313,O1340)</f>
        <v/>
      </c>
      <c r="G1340" s="360" t="inlineStr">
        <is>
          <t>СмПриб</t>
        </is>
      </c>
      <c r="H1340" s="360" t="inlineStr">
        <is>
          <t>Сметная прибыль</t>
        </is>
      </c>
      <c r="I1340" s="360" t="n"/>
      <c r="J1340" s="360" t="n"/>
      <c r="K1340" s="360" t="n">
        <v>211</v>
      </c>
      <c r="L1340" s="360" t="n">
        <v>26</v>
      </c>
      <c r="M1340" s="360" t="n">
        <v>3</v>
      </c>
      <c r="N1340" s="360" t="inlineStr"/>
      <c r="O1340" s="360" t="n">
        <v>0</v>
      </c>
      <c r="P1340" s="360" t="n"/>
      <c r="Q1340" s="360" t="n"/>
      <c r="R1340" s="360" t="n"/>
      <c r="S1340" s="360" t="n"/>
      <c r="T1340" s="360" t="n"/>
      <c r="U1340" s="360" t="n"/>
      <c r="V1340" s="360" t="n"/>
      <c r="W1340" s="360" t="n">
        <v>0</v>
      </c>
      <c r="X1340" s="360" t="n">
        <v>1</v>
      </c>
      <c r="Y1340" s="360" t="n">
        <v>0</v>
      </c>
      <c r="Z1340" s="360" t="n"/>
      <c r="AA1340" s="360" t="n"/>
      <c r="AB1340" s="360" t="n"/>
    </row>
    <row r="1341">
      <c r="A1341" s="360" t="n">
        <v>50</v>
      </c>
      <c r="B1341" s="360" t="n">
        <v>0</v>
      </c>
      <c r="C1341" s="360" t="n">
        <v>0</v>
      </c>
      <c r="D1341" s="360" t="n">
        <v>1</v>
      </c>
      <c r="E1341" s="360" t="n">
        <v>224</v>
      </c>
      <c r="F1341" s="360">
        <f>ROUND(Source!AR1313,O1341)</f>
        <v/>
      </c>
      <c r="G1341" s="360" t="inlineStr">
        <is>
          <t>Всего</t>
        </is>
      </c>
      <c r="H1341" s="360" t="inlineStr">
        <is>
          <t>Всего с НР и СП</t>
        </is>
      </c>
      <c r="I1341" s="360" t="n"/>
      <c r="J1341" s="360" t="n"/>
      <c r="K1341" s="360" t="n">
        <v>224</v>
      </c>
      <c r="L1341" s="360" t="n">
        <v>27</v>
      </c>
      <c r="M1341" s="360" t="n">
        <v>3</v>
      </c>
      <c r="N1341" s="360" t="inlineStr"/>
      <c r="O1341" s="360" t="n">
        <v>0</v>
      </c>
      <c r="P1341" s="360" t="n"/>
      <c r="Q1341" s="360" t="n"/>
      <c r="R1341" s="360" t="n"/>
      <c r="S1341" s="360" t="n"/>
      <c r="T1341" s="360" t="n"/>
      <c r="U1341" s="360" t="n"/>
      <c r="V1341" s="360" t="n"/>
      <c r="W1341" s="360" t="n">
        <v>0</v>
      </c>
      <c r="X1341" s="360" t="n">
        <v>1</v>
      </c>
      <c r="Y1341" s="360" t="n">
        <v>0</v>
      </c>
      <c r="Z1341" s="360" t="n"/>
      <c r="AA1341" s="360" t="n"/>
      <c r="AB1341" s="360" t="n"/>
    </row>
    <row r="1342">
      <c r="A1342" s="360" t="n">
        <v>50</v>
      </c>
      <c r="B1342" s="360" t="n">
        <v>0</v>
      </c>
      <c r="C1342" s="360" t="n">
        <v>0</v>
      </c>
      <c r="D1342" s="360" t="n">
        <v>2</v>
      </c>
      <c r="E1342" s="360" t="n">
        <v>0</v>
      </c>
      <c r="F1342" s="360">
        <f>ROUND(F1341,O1342)</f>
        <v/>
      </c>
      <c r="G1342" s="360" t="inlineStr">
        <is>
          <t>и1</t>
        </is>
      </c>
      <c r="H1342" s="360" t="inlineStr">
        <is>
          <t>Итого</t>
        </is>
      </c>
      <c r="I1342" s="360" t="n"/>
      <c r="J1342" s="360" t="n"/>
      <c r="K1342" s="360" t="n">
        <v>212</v>
      </c>
      <c r="L1342" s="360" t="n">
        <v>28</v>
      </c>
      <c r="M1342" s="360" t="n">
        <v>0</v>
      </c>
      <c r="N1342" s="360" t="inlineStr"/>
      <c r="O1342" s="360" t="n">
        <v>0</v>
      </c>
      <c r="P1342" s="360" t="n"/>
      <c r="Q1342" s="360" t="n"/>
      <c r="R1342" s="360" t="n"/>
      <c r="S1342" s="360" t="n"/>
      <c r="T1342" s="360" t="n"/>
      <c r="U1342" s="360" t="n"/>
      <c r="V1342" s="360" t="n"/>
      <c r="W1342" s="360" t="n">
        <v>0</v>
      </c>
      <c r="X1342" s="360" t="n">
        <v>1</v>
      </c>
      <c r="Y1342" s="360" t="n">
        <v>0</v>
      </c>
      <c r="Z1342" s="360" t="n"/>
      <c r="AA1342" s="360" t="n"/>
      <c r="AB1342" s="360" t="n"/>
    </row>
    <row r="1343">
      <c r="A1343" s="360" t="n">
        <v>50</v>
      </c>
      <c r="B1343" s="360" t="n">
        <v>0</v>
      </c>
      <c r="C1343" s="360" t="n">
        <v>0</v>
      </c>
      <c r="D1343" s="360" t="n">
        <v>2</v>
      </c>
      <c r="E1343" s="360" t="n">
        <v>0</v>
      </c>
      <c r="F1343" s="360">
        <f>ROUND(F1342*0.22,O1343)</f>
        <v/>
      </c>
      <c r="G1343" s="360" t="inlineStr">
        <is>
          <t>и2</t>
        </is>
      </c>
      <c r="H1343" s="360" t="inlineStr">
        <is>
          <t>НДС 22%</t>
        </is>
      </c>
      <c r="I1343" s="360" t="n"/>
      <c r="J1343" s="360" t="n"/>
      <c r="K1343" s="360" t="n">
        <v>212</v>
      </c>
      <c r="L1343" s="360" t="n">
        <v>29</v>
      </c>
      <c r="M1343" s="360" t="n">
        <v>0</v>
      </c>
      <c r="N1343" s="360" t="inlineStr"/>
      <c r="O1343" s="360" t="n">
        <v>0</v>
      </c>
      <c r="P1343" s="360" t="n"/>
      <c r="Q1343" s="360" t="n"/>
      <c r="R1343" s="360" t="n"/>
      <c r="S1343" s="360" t="n"/>
      <c r="T1343" s="360" t="n"/>
      <c r="U1343" s="360" t="n"/>
      <c r="V1343" s="360" t="n"/>
      <c r="W1343" s="360" t="n">
        <v>0</v>
      </c>
      <c r="X1343" s="360" t="n">
        <v>1</v>
      </c>
      <c r="Y1343" s="360" t="n">
        <v>0</v>
      </c>
      <c r="Z1343" s="360" t="n"/>
      <c r="AA1343" s="360" t="n"/>
      <c r="AB1343" s="360" t="n"/>
    </row>
    <row r="1344">
      <c r="A1344" s="360" t="n">
        <v>50</v>
      </c>
      <c r="B1344" s="360" t="n">
        <v>0</v>
      </c>
      <c r="C1344" s="360" t="n">
        <v>0</v>
      </c>
      <c r="D1344" s="360" t="n">
        <v>2</v>
      </c>
      <c r="E1344" s="360" t="n">
        <v>213</v>
      </c>
      <c r="F1344" s="360">
        <f>ROUND(F1342+F1343,O1344)</f>
        <v/>
      </c>
      <c r="G1344" s="360" t="inlineStr">
        <is>
          <t>и3</t>
        </is>
      </c>
      <c r="H1344" s="360" t="inlineStr">
        <is>
          <t>Всего</t>
        </is>
      </c>
      <c r="I1344" s="360" t="n"/>
      <c r="J1344" s="360" t="n"/>
      <c r="K1344" s="360" t="n">
        <v>212</v>
      </c>
      <c r="L1344" s="360" t="n">
        <v>30</v>
      </c>
      <c r="M1344" s="360" t="n">
        <v>0</v>
      </c>
      <c r="N1344" s="360" t="inlineStr"/>
      <c r="O1344" s="360" t="n">
        <v>0</v>
      </c>
      <c r="P1344" s="360" t="n"/>
      <c r="Q1344" s="360" t="n"/>
      <c r="R1344" s="360" t="n"/>
      <c r="S1344" s="360" t="n"/>
      <c r="T1344" s="360" t="n"/>
      <c r="U1344" s="360" t="n"/>
      <c r="V1344" s="360" t="n"/>
      <c r="W1344" s="360" t="n">
        <v>0</v>
      </c>
      <c r="X1344" s="360" t="n">
        <v>1</v>
      </c>
      <c r="Y1344" s="360" t="n">
        <v>0</v>
      </c>
      <c r="Z1344" s="360" t="n"/>
      <c r="AA1344" s="360" t="n"/>
      <c r="AB1344" s="360" t="n"/>
    </row>
    <row r="1345"/>
    <row r="1346">
      <c r="A1346" s="356" t="n">
        <v>3</v>
      </c>
      <c r="B1346" s="356" t="n">
        <v>0</v>
      </c>
      <c r="C1346" s="356" t="n"/>
      <c r="D1346" s="356">
        <f>ROW(A1352)</f>
        <v/>
      </c>
      <c r="E1346" s="356" t="n"/>
      <c r="F1346" s="356" t="inlineStr">
        <is>
          <t>Новая локальная смета</t>
        </is>
      </c>
      <c r="G1346" s="356" t="inlineStr">
        <is>
          <t>пос. К.З.Ф-9</t>
        </is>
      </c>
      <c r="H1346" s="356" t="inlineStr"/>
      <c r="I1346" s="356" t="n">
        <v>0</v>
      </c>
      <c r="J1346" s="356" t="inlineStr"/>
      <c r="K1346" s="356" t="n">
        <v>0</v>
      </c>
      <c r="L1346" s="356" t="inlineStr">
        <is>
          <t>Новая локальная смета</t>
        </is>
      </c>
      <c r="M1346" s="356" t="inlineStr"/>
      <c r="N1346" s="356" t="n"/>
      <c r="O1346" s="356" t="n"/>
      <c r="P1346" s="356" t="n"/>
      <c r="Q1346" s="356" t="n"/>
      <c r="R1346" s="356" t="n"/>
      <c r="S1346" s="356" t="n">
        <v>0</v>
      </c>
      <c r="T1346" s="356" t="n"/>
      <c r="U1346" s="356" t="inlineStr"/>
      <c r="V1346" s="356" t="n">
        <v>0</v>
      </c>
      <c r="W1346" s="356" t="n"/>
      <c r="X1346" s="356" t="n"/>
      <c r="Y1346" s="356" t="n"/>
      <c r="Z1346" s="356" t="n"/>
      <c r="AA1346" s="356" t="n"/>
      <c r="AB1346" s="356" t="inlineStr"/>
      <c r="AC1346" s="356" t="inlineStr"/>
      <c r="AD1346" s="356" t="inlineStr"/>
      <c r="AE1346" s="356" t="inlineStr"/>
      <c r="AF1346" s="356" t="inlineStr"/>
      <c r="AG1346" s="356" t="inlineStr"/>
      <c r="AH1346" s="356" t="n"/>
      <c r="AI1346" s="356" t="n"/>
      <c r="AJ1346" s="356" t="n"/>
      <c r="AK1346" s="356" t="n"/>
      <c r="AL1346" s="356" t="n"/>
      <c r="AM1346" s="356" t="n"/>
      <c r="AN1346" s="356" t="n"/>
      <c r="AO1346" s="356" t="n"/>
      <c r="AP1346" s="356" t="inlineStr"/>
      <c r="AQ1346" s="356" t="inlineStr"/>
      <c r="AR1346" s="356" t="inlineStr"/>
      <c r="AS1346" s="356" t="n"/>
      <c r="AT1346" s="356" t="n"/>
      <c r="AU1346" s="356" t="n"/>
      <c r="AV1346" s="356" t="n"/>
      <c r="AW1346" s="356" t="n"/>
      <c r="AX1346" s="356" t="n"/>
      <c r="AY1346" s="356" t="n"/>
      <c r="AZ1346" s="356" t="inlineStr"/>
      <c r="BA1346" s="356" t="n"/>
      <c r="BB1346" s="356" t="inlineStr"/>
      <c r="BC1346" s="356" t="inlineStr"/>
      <c r="BD1346" s="356" t="inlineStr"/>
      <c r="BE1346" s="356" t="inlineStr"/>
      <c r="BF1346" s="356" t="inlineStr"/>
      <c r="BG1346" s="356" t="inlineStr"/>
      <c r="BH1346" s="356" t="inlineStr"/>
      <c r="BI1346" s="356" t="inlineStr"/>
      <c r="BJ1346" s="356" t="inlineStr"/>
      <c r="BK1346" s="356" t="inlineStr"/>
      <c r="BL1346" s="356" t="inlineStr"/>
      <c r="BM1346" s="356" t="inlineStr"/>
      <c r="BN1346" s="356" t="inlineStr"/>
      <c r="BO1346" s="356" t="inlineStr"/>
      <c r="BP1346" s="356" t="inlineStr"/>
      <c r="BQ1346" s="356" t="n"/>
      <c r="BR1346" s="356" t="n"/>
      <c r="BS1346" s="356" t="n"/>
      <c r="BT1346" s="356" t="n"/>
      <c r="BU1346" s="356" t="n"/>
      <c r="BV1346" s="356" t="n"/>
      <c r="BW1346" s="356" t="n"/>
      <c r="BX1346" s="356" t="n">
        <v>0</v>
      </c>
      <c r="BY1346" s="356" t="n"/>
      <c r="BZ1346" s="356" t="n"/>
      <c r="CA1346" s="356" t="n"/>
      <c r="CB1346" s="356" t="n"/>
      <c r="CC1346" s="356" t="n"/>
      <c r="CD1346" s="356" t="n"/>
      <c r="CE1346" s="356" t="n"/>
      <c r="CF1346" s="356" t="n">
        <v>0</v>
      </c>
      <c r="CG1346" s="356" t="n">
        <v>0</v>
      </c>
      <c r="CH1346" s="356" t="n"/>
      <c r="CI1346" s="356" t="inlineStr"/>
      <c r="CJ1346" s="356" t="inlineStr"/>
      <c r="CK1346" t="inlineStr"/>
      <c r="CL1346" t="inlineStr"/>
      <c r="CM1346" t="inlineStr"/>
      <c r="CN1346" t="inlineStr"/>
      <c r="CO1346" t="inlineStr"/>
      <c r="CP1346" t="inlineStr"/>
      <c r="CQ1346" t="inlineStr"/>
    </row>
    <row r="1347"/>
    <row r="1348">
      <c r="A1348" s="358" t="n">
        <v>52</v>
      </c>
      <c r="B1348" s="358">
        <f>B1352</f>
        <v/>
      </c>
      <c r="C1348" s="358">
        <f>C1352</f>
        <v/>
      </c>
      <c r="D1348" s="358">
        <f>D1352</f>
        <v/>
      </c>
      <c r="E1348" s="358">
        <f>E1352</f>
        <v/>
      </c>
      <c r="F1348" s="358">
        <f>F1352</f>
        <v/>
      </c>
      <c r="G1348" s="358">
        <f>G1352</f>
        <v/>
      </c>
      <c r="H1348" s="358" t="n"/>
      <c r="I1348" s="358" t="n"/>
      <c r="J1348" s="358" t="n"/>
      <c r="K1348" s="358" t="n"/>
      <c r="L1348" s="358" t="n"/>
      <c r="M1348" s="358" t="n"/>
      <c r="N1348" s="358" t="n"/>
      <c r="O1348" s="358">
        <f>O1352</f>
        <v/>
      </c>
      <c r="P1348" s="358">
        <f>P1352</f>
        <v/>
      </c>
      <c r="Q1348" s="358">
        <f>Q1352</f>
        <v/>
      </c>
      <c r="R1348" s="358">
        <f>R1352</f>
        <v/>
      </c>
      <c r="S1348" s="358">
        <f>S1352</f>
        <v/>
      </c>
      <c r="T1348" s="358">
        <f>T1352</f>
        <v/>
      </c>
      <c r="U1348" s="358">
        <f>U1352</f>
        <v/>
      </c>
      <c r="V1348" s="358">
        <f>V1352</f>
        <v/>
      </c>
      <c r="W1348" s="358">
        <f>W1352</f>
        <v/>
      </c>
      <c r="X1348" s="358">
        <f>X1352</f>
        <v/>
      </c>
      <c r="Y1348" s="358">
        <f>Y1352</f>
        <v/>
      </c>
      <c r="Z1348" s="358">
        <f>Z1352</f>
        <v/>
      </c>
      <c r="AA1348" s="358">
        <f>AA1352</f>
        <v/>
      </c>
      <c r="AB1348" s="358">
        <f>AB1352</f>
        <v/>
      </c>
      <c r="AC1348" s="358">
        <f>AC1352</f>
        <v/>
      </c>
      <c r="AD1348" s="358">
        <f>AD1352</f>
        <v/>
      </c>
      <c r="AE1348" s="358">
        <f>AE1352</f>
        <v/>
      </c>
      <c r="AF1348" s="358">
        <f>AF1352</f>
        <v/>
      </c>
      <c r="AG1348" s="358">
        <f>AG1352</f>
        <v/>
      </c>
      <c r="AH1348" s="358">
        <f>AH1352</f>
        <v/>
      </c>
      <c r="AI1348" s="358">
        <f>AI1352</f>
        <v/>
      </c>
      <c r="AJ1348" s="358">
        <f>AJ1352</f>
        <v/>
      </c>
      <c r="AK1348" s="358">
        <f>AK1352</f>
        <v/>
      </c>
      <c r="AL1348" s="358">
        <f>AL1352</f>
        <v/>
      </c>
      <c r="AM1348" s="358">
        <f>AM1352</f>
        <v/>
      </c>
      <c r="AN1348" s="358">
        <f>AN1352</f>
        <v/>
      </c>
      <c r="AO1348" s="358">
        <f>AO1352</f>
        <v/>
      </c>
      <c r="AP1348" s="358">
        <f>AP1352</f>
        <v/>
      </c>
      <c r="AQ1348" s="358">
        <f>AQ1352</f>
        <v/>
      </c>
      <c r="AR1348" s="358">
        <f>AR1352</f>
        <v/>
      </c>
      <c r="AS1348" s="358">
        <f>AS1352</f>
        <v/>
      </c>
      <c r="AT1348" s="358">
        <f>AT1352</f>
        <v/>
      </c>
      <c r="AU1348" s="358">
        <f>AU1352</f>
        <v/>
      </c>
      <c r="AV1348" s="358">
        <f>AV1352</f>
        <v/>
      </c>
      <c r="AW1348" s="358">
        <f>AW1352</f>
        <v/>
      </c>
      <c r="AX1348" s="358">
        <f>AX1352</f>
        <v/>
      </c>
      <c r="AY1348" s="358">
        <f>AY1352</f>
        <v/>
      </c>
      <c r="AZ1348" s="358">
        <f>AZ1352</f>
        <v/>
      </c>
      <c r="BA1348" s="358">
        <f>BA1352</f>
        <v/>
      </c>
      <c r="BB1348" s="358">
        <f>BB1352</f>
        <v/>
      </c>
      <c r="BC1348" s="358">
        <f>BC1352</f>
        <v/>
      </c>
      <c r="BD1348" s="358">
        <f>BD1352</f>
        <v/>
      </c>
      <c r="BE1348" s="358">
        <f>BE1352</f>
        <v/>
      </c>
      <c r="BF1348" s="358">
        <f>BF1352</f>
        <v/>
      </c>
      <c r="BG1348" s="358">
        <f>BG1352</f>
        <v/>
      </c>
      <c r="BH1348" s="358">
        <f>BH1352</f>
        <v/>
      </c>
      <c r="BI1348" s="358">
        <f>BI1352</f>
        <v/>
      </c>
      <c r="BJ1348" s="358">
        <f>BJ1352</f>
        <v/>
      </c>
      <c r="BK1348" s="358">
        <f>BK1352</f>
        <v/>
      </c>
      <c r="BL1348" s="358">
        <f>BL1352</f>
        <v/>
      </c>
      <c r="BM1348" s="358">
        <f>BM1352</f>
        <v/>
      </c>
      <c r="BN1348" s="358">
        <f>BN1352</f>
        <v/>
      </c>
      <c r="BO1348" s="358">
        <f>BO1352</f>
        <v/>
      </c>
      <c r="BP1348" s="358">
        <f>BP1352</f>
        <v/>
      </c>
      <c r="BQ1348" s="358">
        <f>BQ1352</f>
        <v/>
      </c>
      <c r="BR1348" s="358">
        <f>BR1352</f>
        <v/>
      </c>
      <c r="BS1348" s="358">
        <f>BS1352</f>
        <v/>
      </c>
      <c r="BT1348" s="358">
        <f>BT1352</f>
        <v/>
      </c>
      <c r="BU1348" s="358">
        <f>BU1352</f>
        <v/>
      </c>
      <c r="BV1348" s="358">
        <f>BV1352</f>
        <v/>
      </c>
      <c r="BW1348" s="358">
        <f>BW1352</f>
        <v/>
      </c>
      <c r="BX1348" s="358">
        <f>BX1352</f>
        <v/>
      </c>
      <c r="BY1348" s="358">
        <f>BY1352</f>
        <v/>
      </c>
      <c r="BZ1348" s="358">
        <f>BZ1352</f>
        <v/>
      </c>
      <c r="CA1348" s="358">
        <f>CA1352</f>
        <v/>
      </c>
      <c r="CB1348" s="358">
        <f>CB1352</f>
        <v/>
      </c>
      <c r="CC1348" s="358">
        <f>CC1352</f>
        <v/>
      </c>
      <c r="CD1348" s="358">
        <f>CD1352</f>
        <v/>
      </c>
      <c r="CE1348" s="358">
        <f>CE1352</f>
        <v/>
      </c>
      <c r="CF1348" s="358">
        <f>CF1352</f>
        <v/>
      </c>
      <c r="CG1348" s="358">
        <f>CG1352</f>
        <v/>
      </c>
      <c r="CH1348" s="358">
        <f>CH1352</f>
        <v/>
      </c>
      <c r="CI1348" s="358">
        <f>CI1352</f>
        <v/>
      </c>
      <c r="CJ1348" s="358">
        <f>CJ1352</f>
        <v/>
      </c>
      <c r="CK1348" s="358">
        <f>CK1352</f>
        <v/>
      </c>
      <c r="CL1348" s="358">
        <f>CL1352</f>
        <v/>
      </c>
      <c r="CM1348" s="358">
        <f>CM1352</f>
        <v/>
      </c>
      <c r="CN1348" s="358">
        <f>CN1352</f>
        <v/>
      </c>
      <c r="CO1348" s="358">
        <f>CO1352</f>
        <v/>
      </c>
      <c r="CP1348" s="358">
        <f>CP1352</f>
        <v/>
      </c>
      <c r="CQ1348" s="358">
        <f>CQ1352</f>
        <v/>
      </c>
      <c r="CR1348" s="358">
        <f>CR1352</f>
        <v/>
      </c>
      <c r="CS1348" s="358">
        <f>CS1352</f>
        <v/>
      </c>
      <c r="CT1348" s="358">
        <f>CT1352</f>
        <v/>
      </c>
      <c r="CU1348" s="358">
        <f>CU1352</f>
        <v/>
      </c>
      <c r="CV1348" s="358">
        <f>CV1352</f>
        <v/>
      </c>
      <c r="CW1348" s="358">
        <f>CW1352</f>
        <v/>
      </c>
      <c r="CX1348" s="358">
        <f>CX1352</f>
        <v/>
      </c>
      <c r="CY1348" s="358">
        <f>CY1352</f>
        <v/>
      </c>
      <c r="CZ1348" s="358">
        <f>CZ1352</f>
        <v/>
      </c>
      <c r="DA1348" s="358">
        <f>DA1352</f>
        <v/>
      </c>
      <c r="DB1348" s="358">
        <f>DB1352</f>
        <v/>
      </c>
      <c r="DC1348" s="358">
        <f>DC1352</f>
        <v/>
      </c>
      <c r="DD1348" s="358">
        <f>DD1352</f>
        <v/>
      </c>
      <c r="DE1348" s="358">
        <f>DE1352</f>
        <v/>
      </c>
      <c r="DF1348" s="358">
        <f>DF1352</f>
        <v/>
      </c>
      <c r="DG1348" s="359">
        <f>DG1352</f>
        <v/>
      </c>
      <c r="DH1348" s="359">
        <f>DH1352</f>
        <v/>
      </c>
      <c r="DI1348" s="359">
        <f>DI1352</f>
        <v/>
      </c>
      <c r="DJ1348" s="359">
        <f>DJ1352</f>
        <v/>
      </c>
      <c r="DK1348" s="359">
        <f>DK1352</f>
        <v/>
      </c>
      <c r="DL1348" s="359">
        <f>DL1352</f>
        <v/>
      </c>
      <c r="DM1348" s="359">
        <f>DM1352</f>
        <v/>
      </c>
      <c r="DN1348" s="359">
        <f>DN1352</f>
        <v/>
      </c>
      <c r="DO1348" s="359">
        <f>DO1352</f>
        <v/>
      </c>
      <c r="DP1348" s="359">
        <f>DP1352</f>
        <v/>
      </c>
      <c r="DQ1348" s="359">
        <f>DQ1352</f>
        <v/>
      </c>
      <c r="DR1348" s="359">
        <f>DR1352</f>
        <v/>
      </c>
      <c r="DS1348" s="359">
        <f>DS1352</f>
        <v/>
      </c>
      <c r="DT1348" s="359">
        <f>DT1352</f>
        <v/>
      </c>
      <c r="DU1348" s="359">
        <f>DU1352</f>
        <v/>
      </c>
      <c r="DV1348" s="359">
        <f>DV1352</f>
        <v/>
      </c>
      <c r="DW1348" s="359">
        <f>DW1352</f>
        <v/>
      </c>
      <c r="DX1348" s="359">
        <f>DX1352</f>
        <v/>
      </c>
      <c r="DY1348" s="359">
        <f>DY1352</f>
        <v/>
      </c>
      <c r="DZ1348" s="359">
        <f>DZ1352</f>
        <v/>
      </c>
      <c r="EA1348" s="359">
        <f>EA1352</f>
        <v/>
      </c>
      <c r="EB1348" s="359">
        <f>EB1352</f>
        <v/>
      </c>
      <c r="EC1348" s="359">
        <f>EC1352</f>
        <v/>
      </c>
      <c r="ED1348" s="359">
        <f>ED1352</f>
        <v/>
      </c>
      <c r="EE1348" s="359">
        <f>EE1352</f>
        <v/>
      </c>
      <c r="EF1348" s="359">
        <f>EF1352</f>
        <v/>
      </c>
      <c r="EG1348" s="359">
        <f>EG1352</f>
        <v/>
      </c>
      <c r="EH1348" s="359">
        <f>EH1352</f>
        <v/>
      </c>
      <c r="EI1348" s="359">
        <f>EI1352</f>
        <v/>
      </c>
      <c r="EJ1348" s="359">
        <f>EJ1352</f>
        <v/>
      </c>
      <c r="EK1348" s="359">
        <f>EK1352</f>
        <v/>
      </c>
      <c r="EL1348" s="359">
        <f>EL1352</f>
        <v/>
      </c>
      <c r="EM1348" s="359">
        <f>EM1352</f>
        <v/>
      </c>
      <c r="EN1348" s="359">
        <f>EN1352</f>
        <v/>
      </c>
      <c r="EO1348" s="359">
        <f>EO1352</f>
        <v/>
      </c>
      <c r="EP1348" s="359">
        <f>EP1352</f>
        <v/>
      </c>
      <c r="EQ1348" s="359">
        <f>EQ1352</f>
        <v/>
      </c>
      <c r="ER1348" s="359">
        <f>ER1352</f>
        <v/>
      </c>
      <c r="ES1348" s="359">
        <f>ES1352</f>
        <v/>
      </c>
      <c r="ET1348" s="359">
        <f>ET1352</f>
        <v/>
      </c>
      <c r="EU1348" s="359">
        <f>EU1352</f>
        <v/>
      </c>
      <c r="EV1348" s="359">
        <f>EV1352</f>
        <v/>
      </c>
      <c r="EW1348" s="359">
        <f>EW1352</f>
        <v/>
      </c>
      <c r="EX1348" s="359">
        <f>EX1352</f>
        <v/>
      </c>
      <c r="EY1348" s="359">
        <f>EY1352</f>
        <v/>
      </c>
      <c r="EZ1348" s="359">
        <f>EZ1352</f>
        <v/>
      </c>
      <c r="FA1348" s="359">
        <f>FA1352</f>
        <v/>
      </c>
      <c r="FB1348" s="359">
        <f>FB1352</f>
        <v/>
      </c>
      <c r="FC1348" s="359">
        <f>FC1352</f>
        <v/>
      </c>
      <c r="FD1348" s="359">
        <f>FD1352</f>
        <v/>
      </c>
      <c r="FE1348" s="359">
        <f>FE1352</f>
        <v/>
      </c>
      <c r="FF1348" s="359">
        <f>FF1352</f>
        <v/>
      </c>
      <c r="FG1348" s="359">
        <f>FG1352</f>
        <v/>
      </c>
      <c r="FH1348" s="359">
        <f>FH1352</f>
        <v/>
      </c>
      <c r="FI1348" s="359">
        <f>FI1352</f>
        <v/>
      </c>
      <c r="FJ1348" s="359">
        <f>FJ1352</f>
        <v/>
      </c>
      <c r="FK1348" s="359">
        <f>FK1352</f>
        <v/>
      </c>
      <c r="FL1348" s="359">
        <f>FL1352</f>
        <v/>
      </c>
      <c r="FM1348" s="359">
        <f>FM1352</f>
        <v/>
      </c>
      <c r="FN1348" s="359">
        <f>FN1352</f>
        <v/>
      </c>
      <c r="FO1348" s="359">
        <f>FO1352</f>
        <v/>
      </c>
      <c r="FP1348" s="359">
        <f>FP1352</f>
        <v/>
      </c>
      <c r="FQ1348" s="359">
        <f>FQ1352</f>
        <v/>
      </c>
      <c r="FR1348" s="359">
        <f>FR1352</f>
        <v/>
      </c>
      <c r="FS1348" s="359">
        <f>FS1352</f>
        <v/>
      </c>
      <c r="FT1348" s="359">
        <f>FT1352</f>
        <v/>
      </c>
      <c r="FU1348" s="359">
        <f>FU1352</f>
        <v/>
      </c>
      <c r="FV1348" s="359">
        <f>FV1352</f>
        <v/>
      </c>
      <c r="FW1348" s="359">
        <f>FW1352</f>
        <v/>
      </c>
      <c r="FX1348" s="359">
        <f>FX1352</f>
        <v/>
      </c>
      <c r="FY1348" s="359">
        <f>FY1352</f>
        <v/>
      </c>
      <c r="FZ1348" s="359">
        <f>FZ1352</f>
        <v/>
      </c>
      <c r="GA1348" s="359">
        <f>GA1352</f>
        <v/>
      </c>
      <c r="GB1348" s="359">
        <f>GB1352</f>
        <v/>
      </c>
      <c r="GC1348" s="359">
        <f>GC1352</f>
        <v/>
      </c>
      <c r="GD1348" s="359">
        <f>GD1352</f>
        <v/>
      </c>
      <c r="GE1348" s="359">
        <f>GE1352</f>
        <v/>
      </c>
      <c r="GF1348" s="359">
        <f>GF1352</f>
        <v/>
      </c>
      <c r="GG1348" s="359">
        <f>GG1352</f>
        <v/>
      </c>
      <c r="GH1348" s="359">
        <f>GH1352</f>
        <v/>
      </c>
      <c r="GI1348" s="359">
        <f>GI1352</f>
        <v/>
      </c>
      <c r="GJ1348" s="359">
        <f>GJ1352</f>
        <v/>
      </c>
      <c r="GK1348" s="359">
        <f>GK1352</f>
        <v/>
      </c>
      <c r="GL1348" s="359">
        <f>GL1352</f>
        <v/>
      </c>
      <c r="GM1348" s="359">
        <f>GM1352</f>
        <v/>
      </c>
      <c r="GN1348" s="359">
        <f>GN1352</f>
        <v/>
      </c>
      <c r="GO1348" s="359">
        <f>GO1352</f>
        <v/>
      </c>
      <c r="GP1348" s="359">
        <f>GP1352</f>
        <v/>
      </c>
      <c r="GQ1348" s="359">
        <f>GQ1352</f>
        <v/>
      </c>
      <c r="GR1348" s="359">
        <f>GR1352</f>
        <v/>
      </c>
      <c r="GS1348" s="359">
        <f>GS1352</f>
        <v/>
      </c>
      <c r="GT1348" s="359">
        <f>GT1352</f>
        <v/>
      </c>
      <c r="GU1348" s="359">
        <f>GU1352</f>
        <v/>
      </c>
      <c r="GV1348" s="359">
        <f>GV1352</f>
        <v/>
      </c>
      <c r="GW1348" s="359">
        <f>GW1352</f>
        <v/>
      </c>
      <c r="GX1348" s="359">
        <f>GX1352</f>
        <v/>
      </c>
    </row>
    <row r="1349"/>
    <row r="1350">
      <c r="A1350" t="n">
        <v>17</v>
      </c>
      <c r="B1350" t="n">
        <v>0</v>
      </c>
      <c r="C1350">
        <f>ROW(SmtRes!A544)</f>
        <v/>
      </c>
      <c r="D1350">
        <f>ROW(EtalonRes!A528)</f>
        <v/>
      </c>
      <c r="E1350" t="inlineStr">
        <is>
          <t>1</t>
        </is>
      </c>
      <c r="F1350" t="inlineStr">
        <is>
          <t>16-07-005-1</t>
        </is>
      </c>
      <c r="G135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50" t="inlineStr">
        <is>
          <t>100 м трубопровода</t>
        </is>
      </c>
      <c r="I1350">
        <f>ROUND(ROUND(40/100,4),7)</f>
        <v/>
      </c>
      <c r="J1350" t="n">
        <v>0</v>
      </c>
      <c r="K1350">
        <f>ROUND(ROUND(40/100,4),7)</f>
        <v/>
      </c>
      <c r="O1350">
        <f>ROUND(CP1350,0)</f>
        <v/>
      </c>
      <c r="P1350">
        <f>ROUND(CQ1350*I1350,0)</f>
        <v/>
      </c>
      <c r="Q1350">
        <f>(ROUND((ROUND(((ET1350)*I1350),0)*BB1350),0)+ROUND((ROUND(((AE1350-(EU1350))*I1350),0)*BS1350),0))</f>
        <v/>
      </c>
      <c r="R1350">
        <f>(ROUND((ROUND(((EU1350)*I1350),0)*BS1350),0)+ROUND((ROUND(((AE1350-(EU1350))*I1350),0)*BS1350),0))</f>
        <v/>
      </c>
      <c r="S1350">
        <f>ROUND(CT1350*I1350,0)</f>
        <v/>
      </c>
      <c r="T1350">
        <f>ROUND(CU1350*I1350,0)</f>
        <v/>
      </c>
      <c r="U1350">
        <f>ROUND(CV1350*I1350,7)</f>
        <v/>
      </c>
      <c r="V1350">
        <f>ROUND(CW1350*I1350,7)</f>
        <v/>
      </c>
      <c r="W1350">
        <f>ROUND(CX1350*I1350,0)</f>
        <v/>
      </c>
      <c r="X1350">
        <f>ROUND(CY1350,0)</f>
        <v/>
      </c>
      <c r="Y1350">
        <f>ROUND(CZ1350,0)</f>
        <v/>
      </c>
      <c r="AA1350" t="n">
        <v>78855224</v>
      </c>
      <c r="AB1350">
        <f>ROUND((AC1350+AD1350+AF1350),2)</f>
        <v/>
      </c>
      <c r="AC1350">
        <f>ROUND((ES1350),2)</f>
        <v/>
      </c>
      <c r="AD1350">
        <f>ROUND((((ET1350)-(EU1350))+AE1350),2)</f>
        <v/>
      </c>
      <c r="AE1350">
        <f>ROUND((EU1350),2)</f>
        <v/>
      </c>
      <c r="AF1350">
        <f>ROUND((EV1350),2)</f>
        <v/>
      </c>
      <c r="AG1350">
        <f>ROUND((AP1350),2)</f>
        <v/>
      </c>
      <c r="AH1350">
        <f>(EW1350)</f>
        <v/>
      </c>
      <c r="AI1350">
        <f>(EX1350)</f>
        <v/>
      </c>
      <c r="AJ1350">
        <f>(AS1350)</f>
        <v/>
      </c>
      <c r="AK1350" t="n">
        <v>107.11</v>
      </c>
      <c r="AL1350" t="n">
        <v>4.28</v>
      </c>
      <c r="AM1350" t="n">
        <v>44.51</v>
      </c>
      <c r="AN1350" t="n">
        <v>0</v>
      </c>
      <c r="AO1350" t="n">
        <v>58.32</v>
      </c>
      <c r="AP1350" t="n">
        <v>0</v>
      </c>
      <c r="AQ1350" t="n">
        <v>5.01</v>
      </c>
      <c r="AR1350" t="n">
        <v>0</v>
      </c>
      <c r="AS1350" t="n">
        <v>0</v>
      </c>
      <c r="AT1350" t="n">
        <v>121</v>
      </c>
      <c r="AU1350" t="n">
        <v>72</v>
      </c>
      <c r="AV1350" t="n">
        <v>1</v>
      </c>
      <c r="AW1350" t="n">
        <v>1</v>
      </c>
      <c r="AZ1350" t="n">
        <v>1</v>
      </c>
      <c r="BA1350" t="n">
        <v>52.25</v>
      </c>
      <c r="BB1350" t="n">
        <v>5.97</v>
      </c>
      <c r="BC1350" t="n">
        <v>11.38</v>
      </c>
      <c r="BD1350" t="inlineStr"/>
      <c r="BE1350" t="inlineStr"/>
      <c r="BF1350" t="inlineStr"/>
      <c r="BG1350" t="inlineStr"/>
      <c r="BH1350" t="n">
        <v>0</v>
      </c>
      <c r="BI1350" t="n">
        <v>1</v>
      </c>
      <c r="BJ1350" t="inlineStr">
        <is>
          <t>ТЕР Московской обл., 16-07-005-1, приказ Минстроя России №675/пр от 28.02.2017 № 260/пр</t>
        </is>
      </c>
      <c r="BM1350" t="n">
        <v>16001</v>
      </c>
      <c r="BN1350" t="n">
        <v>0</v>
      </c>
      <c r="BO1350" t="inlineStr">
        <is>
          <t>16-07-005-1</t>
        </is>
      </c>
      <c r="BP1350" t="n">
        <v>1</v>
      </c>
      <c r="BQ1350" t="n">
        <v>2</v>
      </c>
      <c r="BR1350" t="n">
        <v>0</v>
      </c>
      <c r="BS1350" t="n">
        <v>52.25</v>
      </c>
      <c r="BT1350" t="n">
        <v>1</v>
      </c>
      <c r="BU1350" t="n">
        <v>1</v>
      </c>
      <c r="BV1350" t="n">
        <v>1</v>
      </c>
      <c r="BW1350" t="n">
        <v>1</v>
      </c>
      <c r="BX1350" t="n">
        <v>1</v>
      </c>
      <c r="BY1350" t="inlineStr"/>
      <c r="BZ1350" t="n">
        <v>121</v>
      </c>
      <c r="CA1350" t="n">
        <v>72</v>
      </c>
      <c r="CB1350" t="inlineStr"/>
      <c r="CE1350" t="n">
        <v>12</v>
      </c>
      <c r="CF1350" t="n">
        <v>0</v>
      </c>
      <c r="CG1350" t="n">
        <v>0</v>
      </c>
      <c r="CM1350" t="n">
        <v>0</v>
      </c>
      <c r="CN1350" t="inlineStr"/>
      <c r="CO1350" t="n">
        <v>0</v>
      </c>
      <c r="CP1350">
        <f>(P1350+Q1350+S1350)</f>
        <v/>
      </c>
      <c r="CQ1350">
        <f>AC1350*BC1350</f>
        <v/>
      </c>
      <c r="CR1350">
        <f>(ROUND((ROUND(((ET1350)*1),0)*BB1350),0)+ROUND((ROUND(((AE1350-(EU1350))*1),0)*BS1350),0))</f>
        <v/>
      </c>
      <c r="CS1350">
        <f>(ROUND((ROUND(((EU1350)*1),0)*BS1350),0)+ROUND((ROUND(((AE1350-(EU1350))*1),0)*BS1350),0))</f>
        <v/>
      </c>
      <c r="CT1350">
        <f>AF1350*BA1350</f>
        <v/>
      </c>
      <c r="CU1350">
        <f>AG1350</f>
        <v/>
      </c>
      <c r="CV1350">
        <f>AH1350</f>
        <v/>
      </c>
      <c r="CW1350">
        <f>AI1350</f>
        <v/>
      </c>
      <c r="CX1350">
        <f>AJ1350</f>
        <v/>
      </c>
      <c r="CY1350">
        <f>(((S1350+R1350)*AT1350)/100)</f>
        <v/>
      </c>
      <c r="CZ1350">
        <f>(((S1350+R1350)*AU1350)/100)</f>
        <v/>
      </c>
      <c r="DC1350" t="inlineStr"/>
      <c r="DD1350" t="inlineStr"/>
      <c r="DE1350" t="inlineStr"/>
      <c r="DF1350" t="inlineStr"/>
      <c r="DG1350" t="inlineStr"/>
      <c r="DH1350" t="inlineStr"/>
      <c r="DI1350" t="inlineStr"/>
      <c r="DJ1350" t="inlineStr"/>
      <c r="DK1350" t="inlineStr"/>
      <c r="DL1350" t="inlineStr"/>
      <c r="DM1350" t="inlineStr"/>
      <c r="DN1350" t="n">
        <v>0</v>
      </c>
      <c r="DO1350" t="n">
        <v>0</v>
      </c>
      <c r="DP1350" t="n">
        <v>1</v>
      </c>
      <c r="DQ1350" t="n">
        <v>1</v>
      </c>
      <c r="DU1350" t="n">
        <v>1013</v>
      </c>
      <c r="DV1350" t="inlineStr">
        <is>
          <t>100 м трубопровода</t>
        </is>
      </c>
      <c r="DW1350" t="inlineStr">
        <is>
          <t>100 м трубопровода</t>
        </is>
      </c>
      <c r="DX1350" t="n">
        <v>1</v>
      </c>
      <c r="DZ1350" t="inlineStr"/>
      <c r="EA1350" t="inlineStr"/>
      <c r="EB1350" t="inlineStr"/>
      <c r="EC1350" t="inlineStr"/>
      <c r="EE1350" t="n">
        <v>78725882</v>
      </c>
      <c r="EF1350" t="n">
        <v>2</v>
      </c>
      <c r="EG1350" t="inlineStr">
        <is>
          <t>Общестроительные работы</t>
        </is>
      </c>
      <c r="EH1350" t="n">
        <v>16</v>
      </c>
      <c r="EI1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50" t="n">
        <v>1</v>
      </c>
      <c r="EK1350" t="n">
        <v>16001</v>
      </c>
      <c r="EL1350" t="inlineStr">
        <is>
          <t>Трубопроводы внутренние</t>
        </is>
      </c>
      <c r="EM1350" t="inlineStr">
        <is>
          <t>ФЕР-16</t>
        </is>
      </c>
      <c r="EO1350" t="inlineStr"/>
      <c r="EQ1350" t="n">
        <v>0</v>
      </c>
      <c r="ER1350" t="n">
        <v>107.11</v>
      </c>
      <c r="ES1350" t="n">
        <v>4.28</v>
      </c>
      <c r="ET1350" t="n">
        <v>44.51</v>
      </c>
      <c r="EU1350" t="n">
        <v>0</v>
      </c>
      <c r="EV1350" t="n">
        <v>58.32</v>
      </c>
      <c r="EW1350" t="n">
        <v>5.01</v>
      </c>
      <c r="EX1350" t="n">
        <v>0</v>
      </c>
      <c r="EY1350" t="n">
        <v>0</v>
      </c>
      <c r="FQ1350" t="n">
        <v>0</v>
      </c>
      <c r="FR1350" t="n">
        <v>0</v>
      </c>
      <c r="FS1350" t="n">
        <v>0</v>
      </c>
      <c r="FX1350" t="n">
        <v>121</v>
      </c>
      <c r="FY1350" t="n">
        <v>72</v>
      </c>
      <c r="GA1350" t="inlineStr"/>
      <c r="GD1350" t="n">
        <v>1</v>
      </c>
      <c r="GF1350" t="n">
        <v>635989612</v>
      </c>
      <c r="GG1350" t="n">
        <v>2</v>
      </c>
      <c r="GH1350" t="n">
        <v>1</v>
      </c>
      <c r="GI1350" t="n">
        <v>2</v>
      </c>
      <c r="GJ1350" t="n">
        <v>0</v>
      </c>
      <c r="GK1350" t="n">
        <v>0</v>
      </c>
      <c r="GL1350">
        <f>ROUND(IF(AND(BH1350=3,BI1350=3,FS1350&lt;&gt;0),P1350,0),0)</f>
        <v/>
      </c>
      <c r="GM1350">
        <f>ROUND(O1350+X1350+Y1350,0)+GX1350</f>
        <v/>
      </c>
      <c r="GN1350">
        <f>IF(OR(BI1350=0,BI1350=1),GM1350-GX1350,0)</f>
        <v/>
      </c>
      <c r="GO1350">
        <f>IF(BI1350=2,GM1350-GX1350,0)</f>
        <v/>
      </c>
      <c r="GP1350">
        <f>IF(BI1350=4,GM1350-GX1350,0)</f>
        <v/>
      </c>
      <c r="GR1350" t="n">
        <v>0</v>
      </c>
      <c r="GS1350" t="n">
        <v>3</v>
      </c>
      <c r="GT1350" t="n">
        <v>0</v>
      </c>
      <c r="GU1350" t="inlineStr"/>
      <c r="GV1350">
        <f>ROUND((GT1350),2)</f>
        <v/>
      </c>
      <c r="GW1350" t="n">
        <v>1</v>
      </c>
      <c r="GX1350">
        <f>ROUND(HC1350*I1350,0)</f>
        <v/>
      </c>
      <c r="HA1350" t="n">
        <v>0</v>
      </c>
      <c r="HB1350" t="n">
        <v>0</v>
      </c>
      <c r="HC1350">
        <f>GV1350*GW1350</f>
        <v/>
      </c>
      <c r="HE1350" t="inlineStr"/>
      <c r="HF1350" t="inlineStr"/>
      <c r="HM1350" t="inlineStr"/>
      <c r="HN1350" t="inlineStr">
        <is>
          <t>Пр/812-016.0-1</t>
        </is>
      </c>
      <c r="HO1350" t="inlineStr">
        <is>
          <t>Пр/774-016.0</t>
        </is>
      </c>
      <c r="HP1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50" t="n">
        <v>0</v>
      </c>
      <c r="IK1350" t="n">
        <v>0</v>
      </c>
    </row>
    <row r="1351"/>
    <row r="1352">
      <c r="A1352" s="358" t="n">
        <v>51</v>
      </c>
      <c r="B1352" s="358">
        <f>B1346</f>
        <v/>
      </c>
      <c r="C1352" s="358">
        <f>A1346</f>
        <v/>
      </c>
      <c r="D1352" s="358">
        <f>ROW(A1346)</f>
        <v/>
      </c>
      <c r="E1352" s="358" t="n"/>
      <c r="F1352" s="358">
        <f>IF(F1346&lt;&gt;"",F1346,"")</f>
        <v/>
      </c>
      <c r="G1352" s="358">
        <f>IF(G1346&lt;&gt;"",G1346,"")</f>
        <v/>
      </c>
      <c r="H1352" s="358" t="n">
        <v>0</v>
      </c>
      <c r="I1352" s="358" t="n"/>
      <c r="J1352" s="358" t="n"/>
      <c r="K1352" s="358" t="n"/>
      <c r="L1352" s="358" t="n"/>
      <c r="M1352" s="358" t="n"/>
      <c r="N1352" s="358" t="n"/>
      <c r="O1352" s="358" t="n">
        <v>0</v>
      </c>
      <c r="P1352" s="358" t="n">
        <v>0</v>
      </c>
      <c r="Q1352" s="358" t="n">
        <v>0</v>
      </c>
      <c r="R1352" s="358" t="n">
        <v>0</v>
      </c>
      <c r="S1352" s="358" t="n">
        <v>0</v>
      </c>
      <c r="T1352" s="358" t="n">
        <v>0</v>
      </c>
      <c r="U1352" s="358" t="n">
        <v>0</v>
      </c>
      <c r="V1352" s="358" t="n">
        <v>0</v>
      </c>
      <c r="W1352" s="358" t="n">
        <v>0</v>
      </c>
      <c r="X1352" s="358" t="n">
        <v>0</v>
      </c>
      <c r="Y1352" s="358" t="n">
        <v>0</v>
      </c>
      <c r="Z1352" s="358" t="n"/>
      <c r="AA1352" s="358" t="n"/>
      <c r="AB1352" s="358" t="n"/>
      <c r="AC1352" s="358" t="n"/>
      <c r="AD1352" s="358" t="n"/>
      <c r="AE1352" s="358" t="n"/>
      <c r="AF1352" s="358" t="n"/>
      <c r="AG1352" s="358" t="n"/>
      <c r="AH1352" s="358" t="n"/>
      <c r="AI1352" s="358" t="n"/>
      <c r="AJ1352" s="358" t="n"/>
      <c r="AK1352" s="358" t="n"/>
      <c r="AL1352" s="358" t="n"/>
      <c r="AM1352" s="358" t="n"/>
      <c r="AN1352" s="358" t="n"/>
      <c r="AO1352" s="358">
        <f>ROUND(BX1352,0)</f>
        <v/>
      </c>
      <c r="AP1352" s="358">
        <f>ROUND(BY1352,0)</f>
        <v/>
      </c>
      <c r="AQ1352" s="358">
        <f>ROUND(BZ1352,0)</f>
        <v/>
      </c>
      <c r="AR1352" s="358">
        <f>ROUND(CA1352,0)</f>
        <v/>
      </c>
      <c r="AS1352" s="358">
        <f>ROUND(CB1352,0)</f>
        <v/>
      </c>
      <c r="AT1352" s="358">
        <f>ROUND(CC1352,0)</f>
        <v/>
      </c>
      <c r="AU1352" s="358">
        <f>ROUND(CD1352,0)</f>
        <v/>
      </c>
      <c r="AV1352" s="358">
        <f>ROUND(CE1352,0)</f>
        <v/>
      </c>
      <c r="AW1352" s="358">
        <f>ROUND(CF1352,0)</f>
        <v/>
      </c>
      <c r="AX1352" s="358">
        <f>ROUND(CG1352,0)</f>
        <v/>
      </c>
      <c r="AY1352" s="358">
        <f>ROUND(CH1352,0)</f>
        <v/>
      </c>
      <c r="AZ1352" s="358">
        <f>ROUND(CI1352,0)</f>
        <v/>
      </c>
      <c r="BA1352" s="358">
        <f>ROUND(CJ1352,0)</f>
        <v/>
      </c>
      <c r="BB1352" s="358">
        <f>ROUND(CK1352,0)</f>
        <v/>
      </c>
      <c r="BC1352" s="358">
        <f>ROUND(CL1352,0)</f>
        <v/>
      </c>
      <c r="BD1352" s="358">
        <f>ROUND(CM1352,0)</f>
        <v/>
      </c>
      <c r="BE1352" s="358" t="n"/>
      <c r="BF1352" s="358" t="n"/>
      <c r="BG1352" s="358" t="n"/>
      <c r="BH1352" s="358" t="n"/>
      <c r="BI1352" s="358" t="n"/>
      <c r="BJ1352" s="358" t="n"/>
      <c r="BK1352" s="358" t="n"/>
      <c r="BL1352" s="358" t="n"/>
      <c r="BM1352" s="358" t="n"/>
      <c r="BN1352" s="358" t="n"/>
      <c r="BO1352" s="358" t="n"/>
      <c r="BP1352" s="358" t="n"/>
      <c r="BQ1352" s="358" t="n"/>
      <c r="BR1352" s="358" t="n"/>
      <c r="BS1352" s="358" t="n"/>
      <c r="BT1352" s="358" t="n"/>
      <c r="BU1352" s="358" t="n"/>
      <c r="BV1352" s="358" t="n"/>
      <c r="BW1352" s="358" t="n"/>
      <c r="BX1352" s="358" t="n"/>
      <c r="BY1352" s="358" t="n"/>
      <c r="BZ1352" s="358" t="n"/>
      <c r="CA1352" s="358" t="n"/>
      <c r="CB1352" s="358" t="n"/>
      <c r="CC1352" s="358" t="n"/>
      <c r="CD1352" s="358" t="n"/>
      <c r="CE1352" s="358" t="n"/>
      <c r="CF1352" s="358" t="n"/>
      <c r="CG1352" s="358" t="n"/>
      <c r="CH1352" s="358" t="n"/>
      <c r="CI1352" s="358" t="n"/>
      <c r="CJ1352" s="358" t="n"/>
      <c r="CK1352" s="358" t="n"/>
      <c r="CL1352" s="358" t="n"/>
      <c r="CM1352" s="358" t="n"/>
      <c r="CN1352" s="358" t="n"/>
      <c r="CO1352" s="358" t="n"/>
      <c r="CP1352" s="358" t="n"/>
      <c r="CQ1352" s="358" t="n"/>
      <c r="CR1352" s="358" t="n"/>
      <c r="CS1352" s="358" t="n"/>
      <c r="CT1352" s="358" t="n"/>
      <c r="CU1352" s="358" t="n"/>
      <c r="CV1352" s="358" t="n"/>
      <c r="CW1352" s="358" t="n"/>
      <c r="CX1352" s="358" t="n"/>
      <c r="CY1352" s="358" t="n"/>
      <c r="CZ1352" s="358" t="n"/>
      <c r="DA1352" s="358" t="n"/>
      <c r="DB1352" s="358" t="n"/>
      <c r="DC1352" s="358" t="n"/>
      <c r="DD1352" s="358" t="n"/>
      <c r="DE1352" s="358" t="n"/>
      <c r="DF1352" s="358" t="n"/>
      <c r="DG1352" s="359" t="n"/>
      <c r="DH1352" s="359" t="n"/>
      <c r="DI1352" s="359" t="n"/>
      <c r="DJ1352" s="359" t="n"/>
      <c r="DK1352" s="359" t="n"/>
      <c r="DL1352" s="359" t="n"/>
      <c r="DM1352" s="359" t="n"/>
      <c r="DN1352" s="359" t="n"/>
      <c r="DO1352" s="359" t="n"/>
      <c r="DP1352" s="359" t="n"/>
      <c r="DQ1352" s="359" t="n"/>
      <c r="DR1352" s="359" t="n"/>
      <c r="DS1352" s="359" t="n"/>
      <c r="DT1352" s="359" t="n"/>
      <c r="DU1352" s="359" t="n"/>
      <c r="DV1352" s="359" t="n"/>
      <c r="DW1352" s="359" t="n"/>
      <c r="DX1352" s="359" t="n"/>
      <c r="DY1352" s="359" t="n"/>
      <c r="DZ1352" s="359" t="n"/>
      <c r="EA1352" s="359" t="n"/>
      <c r="EB1352" s="359" t="n"/>
      <c r="EC1352" s="359" t="n"/>
      <c r="ED1352" s="359" t="n"/>
      <c r="EE1352" s="359" t="n"/>
      <c r="EF1352" s="359" t="n"/>
      <c r="EG1352" s="359" t="n"/>
      <c r="EH1352" s="359" t="n"/>
      <c r="EI1352" s="359" t="n"/>
      <c r="EJ1352" s="359" t="n"/>
      <c r="EK1352" s="359" t="n"/>
      <c r="EL1352" s="359" t="n"/>
      <c r="EM1352" s="359" t="n"/>
      <c r="EN1352" s="359" t="n"/>
      <c r="EO1352" s="359" t="n"/>
      <c r="EP1352" s="359" t="n"/>
      <c r="EQ1352" s="359" t="n"/>
      <c r="ER1352" s="359" t="n"/>
      <c r="ES1352" s="359" t="n"/>
      <c r="ET1352" s="359" t="n"/>
      <c r="EU1352" s="359" t="n"/>
      <c r="EV1352" s="359" t="n"/>
      <c r="EW1352" s="359" t="n"/>
      <c r="EX1352" s="359" t="n"/>
      <c r="EY1352" s="359" t="n"/>
      <c r="EZ1352" s="359" t="n"/>
      <c r="FA1352" s="359" t="n"/>
      <c r="FB1352" s="359" t="n"/>
      <c r="FC1352" s="359" t="n"/>
      <c r="FD1352" s="359" t="n"/>
      <c r="FE1352" s="359" t="n"/>
      <c r="FF1352" s="359" t="n"/>
      <c r="FG1352" s="359" t="n"/>
      <c r="FH1352" s="359" t="n"/>
      <c r="FI1352" s="359" t="n"/>
      <c r="FJ1352" s="359" t="n"/>
      <c r="FK1352" s="359" t="n"/>
      <c r="FL1352" s="359" t="n"/>
      <c r="FM1352" s="359" t="n"/>
      <c r="FN1352" s="359" t="n"/>
      <c r="FO1352" s="359" t="n"/>
      <c r="FP1352" s="359" t="n"/>
      <c r="FQ1352" s="359" t="n"/>
      <c r="FR1352" s="359" t="n"/>
      <c r="FS1352" s="359" t="n"/>
      <c r="FT1352" s="359" t="n"/>
      <c r="FU1352" s="359" t="n"/>
      <c r="FV1352" s="359" t="n"/>
      <c r="FW1352" s="359" t="n"/>
      <c r="FX1352" s="359" t="n"/>
      <c r="FY1352" s="359" t="n"/>
      <c r="FZ1352" s="359" t="n"/>
      <c r="GA1352" s="359" t="n"/>
      <c r="GB1352" s="359" t="n"/>
      <c r="GC1352" s="359" t="n"/>
      <c r="GD1352" s="359" t="n"/>
      <c r="GE1352" s="359" t="n"/>
      <c r="GF1352" s="359" t="n"/>
      <c r="GG1352" s="359" t="n"/>
      <c r="GH1352" s="359" t="n"/>
      <c r="GI1352" s="359" t="n"/>
      <c r="GJ1352" s="359" t="n"/>
      <c r="GK1352" s="359" t="n"/>
      <c r="GL1352" s="359" t="n"/>
      <c r="GM1352" s="359" t="n"/>
      <c r="GN1352" s="359" t="n"/>
      <c r="GO1352" s="359" t="n"/>
      <c r="GP1352" s="359" t="n"/>
      <c r="GQ1352" s="359" t="n"/>
      <c r="GR1352" s="359" t="n"/>
      <c r="GS1352" s="359" t="n"/>
      <c r="GT1352" s="359" t="n"/>
      <c r="GU1352" s="359" t="n"/>
      <c r="GV1352" s="359" t="n"/>
      <c r="GW1352" s="359" t="n"/>
      <c r="GX1352" s="359" t="n">
        <v>0</v>
      </c>
    </row>
    <row r="1353"/>
    <row r="1354">
      <c r="A1354" s="360" t="n">
        <v>50</v>
      </c>
      <c r="B1354" s="360" t="n">
        <v>0</v>
      </c>
      <c r="C1354" s="360" t="n">
        <v>0</v>
      </c>
      <c r="D1354" s="360" t="n">
        <v>1</v>
      </c>
      <c r="E1354" s="360" t="n">
        <v>201</v>
      </c>
      <c r="F1354" s="360">
        <f>ROUND(Source!O1352,O1354)</f>
        <v/>
      </c>
      <c r="G1354" s="360" t="inlineStr">
        <is>
          <t>ПЗ</t>
        </is>
      </c>
      <c r="H1354" s="360" t="inlineStr">
        <is>
          <t>Прямые затраты</t>
        </is>
      </c>
      <c r="I1354" s="360" t="n"/>
      <c r="J1354" s="360" t="n"/>
      <c r="K1354" s="360" t="n">
        <v>201</v>
      </c>
      <c r="L1354" s="360" t="n">
        <v>1</v>
      </c>
      <c r="M1354" s="360" t="n">
        <v>3</v>
      </c>
      <c r="N1354" s="360" t="inlineStr"/>
      <c r="O1354" s="360" t="n">
        <v>0</v>
      </c>
      <c r="P1354" s="360" t="n"/>
      <c r="Q1354" s="360" t="n"/>
      <c r="R1354" s="360" t="n"/>
      <c r="S1354" s="360" t="n"/>
      <c r="T1354" s="360" t="n"/>
      <c r="U1354" s="360" t="n"/>
      <c r="V1354" s="360" t="n"/>
      <c r="W1354" s="360" t="n">
        <v>0</v>
      </c>
      <c r="X1354" s="360" t="n">
        <v>1</v>
      </c>
      <c r="Y1354" s="360" t="n">
        <v>0</v>
      </c>
      <c r="Z1354" s="360" t="n"/>
      <c r="AA1354" s="360" t="n"/>
      <c r="AB1354" s="360" t="n"/>
    </row>
    <row r="1355">
      <c r="A1355" s="360" t="n">
        <v>50</v>
      </c>
      <c r="B1355" s="360" t="n">
        <v>0</v>
      </c>
      <c r="C1355" s="360" t="n">
        <v>0</v>
      </c>
      <c r="D1355" s="360" t="n">
        <v>1</v>
      </c>
      <c r="E1355" s="360" t="n">
        <v>202</v>
      </c>
      <c r="F1355" s="360">
        <f>ROUND(Source!P1352,O1355)</f>
        <v/>
      </c>
      <c r="G1355" s="360" t="inlineStr">
        <is>
          <t>СтМатОб</t>
        </is>
      </c>
      <c r="H1355" s="360" t="inlineStr">
        <is>
          <t>Стоимость материальных ресурсов (всего)</t>
        </is>
      </c>
      <c r="I1355" s="360" t="n"/>
      <c r="J1355" s="360" t="n"/>
      <c r="K1355" s="360" t="n">
        <v>202</v>
      </c>
      <c r="L1355" s="360" t="n">
        <v>2</v>
      </c>
      <c r="M1355" s="360" t="n">
        <v>3</v>
      </c>
      <c r="N1355" s="360" t="inlineStr"/>
      <c r="O1355" s="360" t="n">
        <v>0</v>
      </c>
      <c r="P1355" s="360" t="n"/>
      <c r="Q1355" s="360" t="n"/>
      <c r="R1355" s="360" t="n"/>
      <c r="S1355" s="360" t="n"/>
      <c r="T1355" s="360" t="n"/>
      <c r="U1355" s="360" t="n"/>
      <c r="V1355" s="360" t="n"/>
      <c r="W1355" s="360" t="n">
        <v>0</v>
      </c>
      <c r="X1355" s="360" t="n">
        <v>1</v>
      </c>
      <c r="Y1355" s="360" t="n">
        <v>0</v>
      </c>
      <c r="Z1355" s="360" t="n"/>
      <c r="AA1355" s="360" t="n"/>
      <c r="AB1355" s="360" t="n"/>
    </row>
    <row r="1356">
      <c r="A1356" s="360" t="n">
        <v>50</v>
      </c>
      <c r="B1356" s="360" t="n">
        <v>0</v>
      </c>
      <c r="C1356" s="360" t="n">
        <v>0</v>
      </c>
      <c r="D1356" s="360" t="n">
        <v>1</v>
      </c>
      <c r="E1356" s="360" t="n">
        <v>222</v>
      </c>
      <c r="F1356" s="360">
        <f>ROUND(Source!AO1352,O1356)</f>
        <v/>
      </c>
      <c r="G1356" s="360" t="inlineStr">
        <is>
          <t>СтМатОбЗак</t>
        </is>
      </c>
      <c r="H1356" s="360" t="inlineStr">
        <is>
          <t>Стоимость материалов и оборудования заказчика</t>
        </is>
      </c>
      <c r="I1356" s="360" t="n"/>
      <c r="J1356" s="360" t="n"/>
      <c r="K1356" s="360" t="n">
        <v>222</v>
      </c>
      <c r="L1356" s="360" t="n">
        <v>3</v>
      </c>
      <c r="M1356" s="360" t="n">
        <v>3</v>
      </c>
      <c r="N1356" s="360" t="inlineStr"/>
      <c r="O1356" s="360" t="n">
        <v>0</v>
      </c>
      <c r="P1356" s="360" t="n"/>
      <c r="Q1356" s="360" t="n"/>
      <c r="R1356" s="360" t="n"/>
      <c r="S1356" s="360" t="n"/>
      <c r="T1356" s="360" t="n"/>
      <c r="U1356" s="360" t="n"/>
      <c r="V1356" s="360" t="n"/>
      <c r="W1356" s="360" t="n">
        <v>0</v>
      </c>
      <c r="X1356" s="360" t="n">
        <v>1</v>
      </c>
      <c r="Y1356" s="360" t="n">
        <v>0</v>
      </c>
      <c r="Z1356" s="360" t="n"/>
      <c r="AA1356" s="360" t="n"/>
      <c r="AB1356" s="360" t="n"/>
    </row>
    <row r="1357">
      <c r="A1357" s="360" t="n">
        <v>50</v>
      </c>
      <c r="B1357" s="360" t="n">
        <v>0</v>
      </c>
      <c r="C1357" s="360" t="n">
        <v>0</v>
      </c>
      <c r="D1357" s="360" t="n">
        <v>1</v>
      </c>
      <c r="E1357" s="360" t="n">
        <v>225</v>
      </c>
      <c r="F1357" s="360">
        <f>ROUND(Source!AV1352,O1357)</f>
        <v/>
      </c>
      <c r="G1357" s="360" t="inlineStr">
        <is>
          <t>СтМатОбПод</t>
        </is>
      </c>
      <c r="H1357" s="360" t="inlineStr">
        <is>
          <t>Стоимость материалов и оборудования подрядчика</t>
        </is>
      </c>
      <c r="I1357" s="360" t="n"/>
      <c r="J1357" s="360" t="n"/>
      <c r="K1357" s="360" t="n">
        <v>225</v>
      </c>
      <c r="L1357" s="360" t="n">
        <v>4</v>
      </c>
      <c r="M1357" s="360" t="n">
        <v>3</v>
      </c>
      <c r="N1357" s="360" t="inlineStr"/>
      <c r="O1357" s="360" t="n">
        <v>0</v>
      </c>
      <c r="P1357" s="360" t="n"/>
      <c r="Q1357" s="360" t="n"/>
      <c r="R1357" s="360" t="n"/>
      <c r="S1357" s="360" t="n"/>
      <c r="T1357" s="360" t="n"/>
      <c r="U1357" s="360" t="n"/>
      <c r="V1357" s="360" t="n"/>
      <c r="W1357" s="360" t="n">
        <v>0</v>
      </c>
      <c r="X1357" s="360" t="n">
        <v>1</v>
      </c>
      <c r="Y1357" s="360" t="n">
        <v>0</v>
      </c>
      <c r="Z1357" s="360" t="n"/>
      <c r="AA1357" s="360" t="n"/>
      <c r="AB1357" s="360" t="n"/>
    </row>
    <row r="1358">
      <c r="A1358" s="360" t="n">
        <v>50</v>
      </c>
      <c r="B1358" s="360" t="n">
        <v>0</v>
      </c>
      <c r="C1358" s="360" t="n">
        <v>0</v>
      </c>
      <c r="D1358" s="360" t="n">
        <v>1</v>
      </c>
      <c r="E1358" s="360" t="n">
        <v>226</v>
      </c>
      <c r="F1358" s="360">
        <f>ROUND(Source!AW1352,O1358)</f>
        <v/>
      </c>
      <c r="G1358" s="360" t="inlineStr">
        <is>
          <t>СтМат</t>
        </is>
      </c>
      <c r="H1358" s="360" t="inlineStr">
        <is>
          <t>Стоимость материалов (всего)</t>
        </is>
      </c>
      <c r="I1358" s="360" t="n"/>
      <c r="J1358" s="360" t="n"/>
      <c r="K1358" s="360" t="n">
        <v>226</v>
      </c>
      <c r="L1358" s="360" t="n">
        <v>5</v>
      </c>
      <c r="M1358" s="360" t="n">
        <v>3</v>
      </c>
      <c r="N1358" s="360" t="inlineStr"/>
      <c r="O1358" s="360" t="n">
        <v>0</v>
      </c>
      <c r="P1358" s="360" t="n"/>
      <c r="Q1358" s="360" t="n"/>
      <c r="R1358" s="360" t="n"/>
      <c r="S1358" s="360" t="n"/>
      <c r="T1358" s="360" t="n"/>
      <c r="U1358" s="360" t="n"/>
      <c r="V1358" s="360" t="n"/>
      <c r="W1358" s="360" t="n">
        <v>0</v>
      </c>
      <c r="X1358" s="360" t="n">
        <v>1</v>
      </c>
      <c r="Y1358" s="360" t="n">
        <v>0</v>
      </c>
      <c r="Z1358" s="360" t="n"/>
      <c r="AA1358" s="360" t="n"/>
      <c r="AB1358" s="360" t="n"/>
    </row>
    <row r="1359">
      <c r="A1359" s="360" t="n">
        <v>50</v>
      </c>
      <c r="B1359" s="360" t="n">
        <v>0</v>
      </c>
      <c r="C1359" s="360" t="n">
        <v>0</v>
      </c>
      <c r="D1359" s="360" t="n">
        <v>1</v>
      </c>
      <c r="E1359" s="360" t="n">
        <v>227</v>
      </c>
      <c r="F1359" s="360">
        <f>ROUND(Source!AX1352,O1359)</f>
        <v/>
      </c>
      <c r="G1359" s="360" t="inlineStr">
        <is>
          <t>СтМатЗак</t>
        </is>
      </c>
      <c r="H1359" s="360" t="inlineStr">
        <is>
          <t>Стоимость материалов заказчика</t>
        </is>
      </c>
      <c r="I1359" s="360" t="n"/>
      <c r="J1359" s="360" t="n"/>
      <c r="K1359" s="360" t="n">
        <v>227</v>
      </c>
      <c r="L1359" s="360" t="n">
        <v>6</v>
      </c>
      <c r="M1359" s="360" t="n">
        <v>3</v>
      </c>
      <c r="N1359" s="360" t="inlineStr"/>
      <c r="O1359" s="360" t="n">
        <v>0</v>
      </c>
      <c r="P1359" s="360" t="n"/>
      <c r="Q1359" s="360" t="n"/>
      <c r="R1359" s="360" t="n"/>
      <c r="S1359" s="360" t="n"/>
      <c r="T1359" s="360" t="n"/>
      <c r="U1359" s="360" t="n"/>
      <c r="V1359" s="360" t="n"/>
      <c r="W1359" s="360" t="n">
        <v>0</v>
      </c>
      <c r="X1359" s="360" t="n">
        <v>1</v>
      </c>
      <c r="Y1359" s="360" t="n">
        <v>0</v>
      </c>
      <c r="Z1359" s="360" t="n"/>
      <c r="AA1359" s="360" t="n"/>
      <c r="AB1359" s="360" t="n"/>
    </row>
    <row r="1360">
      <c r="A1360" s="360" t="n">
        <v>50</v>
      </c>
      <c r="B1360" s="360" t="n">
        <v>0</v>
      </c>
      <c r="C1360" s="360" t="n">
        <v>0</v>
      </c>
      <c r="D1360" s="360" t="n">
        <v>1</v>
      </c>
      <c r="E1360" s="360" t="n">
        <v>228</v>
      </c>
      <c r="F1360" s="360">
        <f>ROUND(Source!AY1352,O1360)</f>
        <v/>
      </c>
      <c r="G1360" s="360" t="inlineStr">
        <is>
          <t>СтМатПод</t>
        </is>
      </c>
      <c r="H1360" s="360" t="inlineStr">
        <is>
          <t>Стоимость материалов подрядчика</t>
        </is>
      </c>
      <c r="I1360" s="360" t="n"/>
      <c r="J1360" s="360" t="n"/>
      <c r="K1360" s="360" t="n">
        <v>228</v>
      </c>
      <c r="L1360" s="360" t="n">
        <v>7</v>
      </c>
      <c r="M1360" s="360" t="n">
        <v>3</v>
      </c>
      <c r="N1360" s="360" t="inlineStr"/>
      <c r="O1360" s="360" t="n">
        <v>0</v>
      </c>
      <c r="P1360" s="360" t="n"/>
      <c r="Q1360" s="360" t="n"/>
      <c r="R1360" s="360" t="n"/>
      <c r="S1360" s="360" t="n"/>
      <c r="T1360" s="360" t="n"/>
      <c r="U1360" s="360" t="n"/>
      <c r="V1360" s="360" t="n"/>
      <c r="W1360" s="360" t="n">
        <v>0</v>
      </c>
      <c r="X1360" s="360" t="n">
        <v>1</v>
      </c>
      <c r="Y1360" s="360" t="n">
        <v>0</v>
      </c>
      <c r="Z1360" s="360" t="n"/>
      <c r="AA1360" s="360" t="n"/>
      <c r="AB1360" s="360" t="n"/>
    </row>
    <row r="1361">
      <c r="A1361" s="360" t="n">
        <v>50</v>
      </c>
      <c r="B1361" s="360" t="n">
        <v>0</v>
      </c>
      <c r="C1361" s="360" t="n">
        <v>0</v>
      </c>
      <c r="D1361" s="360" t="n">
        <v>1</v>
      </c>
      <c r="E1361" s="360" t="n">
        <v>216</v>
      </c>
      <c r="F1361" s="360">
        <f>ROUND(Source!AP1352,O1361)</f>
        <v/>
      </c>
      <c r="G1361" s="360" t="inlineStr">
        <is>
          <t>Оборуд</t>
        </is>
      </c>
      <c r="H1361" s="360" t="inlineStr">
        <is>
          <t>Стоимость оборудования (всего)</t>
        </is>
      </c>
      <c r="I1361" s="360" t="n"/>
      <c r="J1361" s="360" t="n"/>
      <c r="K1361" s="360" t="n">
        <v>216</v>
      </c>
      <c r="L1361" s="360" t="n">
        <v>8</v>
      </c>
      <c r="M1361" s="360" t="n">
        <v>3</v>
      </c>
      <c r="N1361" s="360" t="inlineStr"/>
      <c r="O1361" s="360" t="n">
        <v>0</v>
      </c>
      <c r="P1361" s="360" t="n"/>
      <c r="Q1361" s="360" t="n"/>
      <c r="R1361" s="360" t="n"/>
      <c r="S1361" s="360" t="n"/>
      <c r="T1361" s="360" t="n"/>
      <c r="U1361" s="360" t="n"/>
      <c r="V1361" s="360" t="n"/>
      <c r="W1361" s="360" t="n">
        <v>0</v>
      </c>
      <c r="X1361" s="360" t="n">
        <v>1</v>
      </c>
      <c r="Y1361" s="360" t="n">
        <v>0</v>
      </c>
      <c r="Z1361" s="360" t="n"/>
      <c r="AA1361" s="360" t="n"/>
      <c r="AB1361" s="360" t="n"/>
    </row>
    <row r="1362">
      <c r="A1362" s="360" t="n">
        <v>50</v>
      </c>
      <c r="B1362" s="360" t="n">
        <v>0</v>
      </c>
      <c r="C1362" s="360" t="n">
        <v>0</v>
      </c>
      <c r="D1362" s="360" t="n">
        <v>1</v>
      </c>
      <c r="E1362" s="360" t="n">
        <v>223</v>
      </c>
      <c r="F1362" s="360">
        <f>ROUND(Source!AQ1352,O1362)</f>
        <v/>
      </c>
      <c r="G1362" s="360" t="inlineStr">
        <is>
          <t>ОборудЗак</t>
        </is>
      </c>
      <c r="H1362" s="360" t="inlineStr">
        <is>
          <t>Стоимость оборудования заказчика</t>
        </is>
      </c>
      <c r="I1362" s="360" t="n"/>
      <c r="J1362" s="360" t="n"/>
      <c r="K1362" s="360" t="n">
        <v>223</v>
      </c>
      <c r="L1362" s="360" t="n">
        <v>9</v>
      </c>
      <c r="M1362" s="360" t="n">
        <v>3</v>
      </c>
      <c r="N1362" s="360" t="inlineStr"/>
      <c r="O1362" s="360" t="n">
        <v>0</v>
      </c>
      <c r="P1362" s="360" t="n"/>
      <c r="Q1362" s="360" t="n"/>
      <c r="R1362" s="360" t="n"/>
      <c r="S1362" s="360" t="n"/>
      <c r="T1362" s="360" t="n"/>
      <c r="U1362" s="360" t="n"/>
      <c r="V1362" s="360" t="n"/>
      <c r="W1362" s="360" t="n">
        <v>0</v>
      </c>
      <c r="X1362" s="360" t="n">
        <v>1</v>
      </c>
      <c r="Y1362" s="360" t="n">
        <v>0</v>
      </c>
      <c r="Z1362" s="360" t="n"/>
      <c r="AA1362" s="360" t="n"/>
      <c r="AB1362" s="360" t="n"/>
    </row>
    <row r="1363">
      <c r="A1363" s="360" t="n">
        <v>50</v>
      </c>
      <c r="B1363" s="360" t="n">
        <v>0</v>
      </c>
      <c r="C1363" s="360" t="n">
        <v>0</v>
      </c>
      <c r="D1363" s="360" t="n">
        <v>1</v>
      </c>
      <c r="E1363" s="360" t="n">
        <v>229</v>
      </c>
      <c r="F1363" s="360">
        <f>ROUND(Source!AZ1352,O1363)</f>
        <v/>
      </c>
      <c r="G1363" s="360" t="inlineStr">
        <is>
          <t>ОборудПод</t>
        </is>
      </c>
      <c r="H1363" s="360" t="inlineStr">
        <is>
          <t>Стоимость оборудования подрядчика</t>
        </is>
      </c>
      <c r="I1363" s="360" t="n"/>
      <c r="J1363" s="360" t="n"/>
      <c r="K1363" s="360" t="n">
        <v>229</v>
      </c>
      <c r="L1363" s="360" t="n">
        <v>10</v>
      </c>
      <c r="M1363" s="360" t="n">
        <v>3</v>
      </c>
      <c r="N1363" s="360" t="inlineStr"/>
      <c r="O1363" s="360" t="n">
        <v>0</v>
      </c>
      <c r="P1363" s="360" t="n"/>
      <c r="Q1363" s="360" t="n"/>
      <c r="R1363" s="360" t="n"/>
      <c r="S1363" s="360" t="n"/>
      <c r="T1363" s="360" t="n"/>
      <c r="U1363" s="360" t="n"/>
      <c r="V1363" s="360" t="n"/>
      <c r="W1363" s="360" t="n">
        <v>0</v>
      </c>
      <c r="X1363" s="360" t="n">
        <v>1</v>
      </c>
      <c r="Y1363" s="360" t="n">
        <v>0</v>
      </c>
      <c r="Z1363" s="360" t="n"/>
      <c r="AA1363" s="360" t="n"/>
      <c r="AB1363" s="360" t="n"/>
    </row>
    <row r="1364">
      <c r="A1364" s="360" t="n">
        <v>50</v>
      </c>
      <c r="B1364" s="360" t="n">
        <v>0</v>
      </c>
      <c r="C1364" s="360" t="n">
        <v>0</v>
      </c>
      <c r="D1364" s="360" t="n">
        <v>1</v>
      </c>
      <c r="E1364" s="360" t="n">
        <v>203</v>
      </c>
      <c r="F1364" s="360">
        <f>ROUND(Source!Q1352,O1364)</f>
        <v/>
      </c>
      <c r="G1364" s="360" t="inlineStr">
        <is>
          <t>ЭММ</t>
        </is>
      </c>
      <c r="H1364" s="360" t="inlineStr">
        <is>
          <t>Эксплуатация машин</t>
        </is>
      </c>
      <c r="I1364" s="360" t="n"/>
      <c r="J1364" s="360" t="n"/>
      <c r="K1364" s="360" t="n">
        <v>203</v>
      </c>
      <c r="L1364" s="360" t="n">
        <v>11</v>
      </c>
      <c r="M1364" s="360" t="n">
        <v>3</v>
      </c>
      <c r="N1364" s="360" t="inlineStr"/>
      <c r="O1364" s="360" t="n">
        <v>0</v>
      </c>
      <c r="P1364" s="360" t="n"/>
      <c r="Q1364" s="360" t="n"/>
      <c r="R1364" s="360" t="n"/>
      <c r="S1364" s="360" t="n"/>
      <c r="T1364" s="360" t="n"/>
      <c r="U1364" s="360" t="n"/>
      <c r="V1364" s="360" t="n"/>
      <c r="W1364" s="360" t="n">
        <v>0</v>
      </c>
      <c r="X1364" s="360" t="n">
        <v>1</v>
      </c>
      <c r="Y1364" s="360" t="n">
        <v>0</v>
      </c>
      <c r="Z1364" s="360" t="n"/>
      <c r="AA1364" s="360" t="n"/>
      <c r="AB1364" s="360" t="n"/>
    </row>
    <row r="1365">
      <c r="A1365" s="360" t="n">
        <v>50</v>
      </c>
      <c r="B1365" s="360" t="n">
        <v>0</v>
      </c>
      <c r="C1365" s="360" t="n">
        <v>0</v>
      </c>
      <c r="D1365" s="360" t="n">
        <v>1</v>
      </c>
      <c r="E1365" s="360" t="n">
        <v>231</v>
      </c>
      <c r="F1365" s="360">
        <f>ROUND(Source!BB1352,O1365)</f>
        <v/>
      </c>
      <c r="G1365" s="360" t="inlineStr">
        <is>
          <t>ЭММсНРиСП</t>
        </is>
      </c>
      <c r="H1365" s="360" t="inlineStr">
        <is>
          <t>Эксплуатация машин по ТСН-2001.16</t>
        </is>
      </c>
      <c r="I1365" s="360" t="n"/>
      <c r="J1365" s="360" t="n"/>
      <c r="K1365" s="360" t="n">
        <v>231</v>
      </c>
      <c r="L1365" s="360" t="n">
        <v>12</v>
      </c>
      <c r="M1365" s="360" t="n">
        <v>3</v>
      </c>
      <c r="N1365" s="360" t="inlineStr"/>
      <c r="O1365" s="360" t="n">
        <v>0</v>
      </c>
      <c r="P1365" s="360" t="n"/>
      <c r="Q1365" s="360" t="n"/>
      <c r="R1365" s="360" t="n"/>
      <c r="S1365" s="360" t="n"/>
      <c r="T1365" s="360" t="n"/>
      <c r="U1365" s="360" t="n"/>
      <c r="V1365" s="360" t="n"/>
      <c r="W1365" s="360" t="n">
        <v>0</v>
      </c>
      <c r="X1365" s="360" t="n">
        <v>1</v>
      </c>
      <c r="Y1365" s="360" t="n">
        <v>0</v>
      </c>
      <c r="Z1365" s="360" t="n"/>
      <c r="AA1365" s="360" t="n"/>
      <c r="AB1365" s="360" t="n"/>
    </row>
    <row r="1366">
      <c r="A1366" s="360" t="n">
        <v>50</v>
      </c>
      <c r="B1366" s="360" t="n">
        <v>0</v>
      </c>
      <c r="C1366" s="360" t="n">
        <v>0</v>
      </c>
      <c r="D1366" s="360" t="n">
        <v>1</v>
      </c>
      <c r="E1366" s="360" t="n">
        <v>204</v>
      </c>
      <c r="F1366" s="360">
        <f>ROUND(Source!R1352,O1366)</f>
        <v/>
      </c>
      <c r="G1366" s="360" t="inlineStr">
        <is>
          <t>ЗПМ</t>
        </is>
      </c>
      <c r="H1366" s="360" t="inlineStr">
        <is>
          <t>ЗП машинистов</t>
        </is>
      </c>
      <c r="I1366" s="360" t="n"/>
      <c r="J1366" s="360" t="n"/>
      <c r="K1366" s="360" t="n">
        <v>204</v>
      </c>
      <c r="L1366" s="360" t="n">
        <v>13</v>
      </c>
      <c r="M1366" s="360" t="n">
        <v>3</v>
      </c>
      <c r="N1366" s="360" t="inlineStr"/>
      <c r="O1366" s="360" t="n">
        <v>0</v>
      </c>
      <c r="P1366" s="360" t="n"/>
      <c r="Q1366" s="360" t="n"/>
      <c r="R1366" s="360" t="n"/>
      <c r="S1366" s="360" t="n"/>
      <c r="T1366" s="360" t="n"/>
      <c r="U1366" s="360" t="n"/>
      <c r="V1366" s="360" t="n"/>
      <c r="W1366" s="360" t="n">
        <v>0</v>
      </c>
      <c r="X1366" s="360" t="n">
        <v>1</v>
      </c>
      <c r="Y1366" s="360" t="n">
        <v>0</v>
      </c>
      <c r="Z1366" s="360" t="n"/>
      <c r="AA1366" s="360" t="n"/>
      <c r="AB1366" s="360" t="n"/>
    </row>
    <row r="1367">
      <c r="A1367" s="360" t="n">
        <v>50</v>
      </c>
      <c r="B1367" s="360" t="n">
        <v>0</v>
      </c>
      <c r="C1367" s="360" t="n">
        <v>0</v>
      </c>
      <c r="D1367" s="360" t="n">
        <v>1</v>
      </c>
      <c r="E1367" s="360" t="n">
        <v>205</v>
      </c>
      <c r="F1367" s="360">
        <f>ROUND(Source!S1352,O1367)</f>
        <v/>
      </c>
      <c r="G1367" s="360" t="inlineStr">
        <is>
          <t>ОЗП</t>
        </is>
      </c>
      <c r="H1367" s="360" t="inlineStr">
        <is>
          <t>Основная ЗП рабочих</t>
        </is>
      </c>
      <c r="I1367" s="360" t="n"/>
      <c r="J1367" s="360" t="n"/>
      <c r="K1367" s="360" t="n">
        <v>205</v>
      </c>
      <c r="L1367" s="360" t="n">
        <v>14</v>
      </c>
      <c r="M1367" s="360" t="n">
        <v>3</v>
      </c>
      <c r="N1367" s="360" t="inlineStr"/>
      <c r="O1367" s="360" t="n">
        <v>0</v>
      </c>
      <c r="P1367" s="360" t="n"/>
      <c r="Q1367" s="360" t="n"/>
      <c r="R1367" s="360" t="n"/>
      <c r="S1367" s="360" t="n"/>
      <c r="T1367" s="360" t="n"/>
      <c r="U1367" s="360" t="n"/>
      <c r="V1367" s="360" t="n"/>
      <c r="W1367" s="360" t="n">
        <v>0</v>
      </c>
      <c r="X1367" s="360" t="n">
        <v>1</v>
      </c>
      <c r="Y1367" s="360" t="n">
        <v>0</v>
      </c>
      <c r="Z1367" s="360" t="n"/>
      <c r="AA1367" s="360" t="n"/>
      <c r="AB1367" s="360" t="n"/>
    </row>
    <row r="1368">
      <c r="A1368" s="360" t="n">
        <v>50</v>
      </c>
      <c r="B1368" s="360" t="n">
        <v>0</v>
      </c>
      <c r="C1368" s="360" t="n">
        <v>0</v>
      </c>
      <c r="D1368" s="360" t="n">
        <v>1</v>
      </c>
      <c r="E1368" s="360" t="n">
        <v>232</v>
      </c>
      <c r="F1368" s="360">
        <f>ROUND(Source!BC1352,O1368)</f>
        <v/>
      </c>
      <c r="G1368" s="360" t="inlineStr">
        <is>
          <t>ОЗПсНРиСП</t>
        </is>
      </c>
      <c r="H1368" s="360" t="inlineStr">
        <is>
          <t>Основная ЗП рабочих по ТСН-2001.16</t>
        </is>
      </c>
      <c r="I1368" s="360" t="n"/>
      <c r="J1368" s="360" t="n"/>
      <c r="K1368" s="360" t="n">
        <v>232</v>
      </c>
      <c r="L1368" s="360" t="n">
        <v>15</v>
      </c>
      <c r="M1368" s="360" t="n">
        <v>3</v>
      </c>
      <c r="N1368" s="360" t="inlineStr"/>
      <c r="O1368" s="360" t="n">
        <v>0</v>
      </c>
      <c r="P1368" s="360" t="n"/>
      <c r="Q1368" s="360" t="n"/>
      <c r="R1368" s="360" t="n"/>
      <c r="S1368" s="360" t="n"/>
      <c r="T1368" s="360" t="n"/>
      <c r="U1368" s="360" t="n"/>
      <c r="V1368" s="360" t="n"/>
      <c r="W1368" s="360" t="n">
        <v>0</v>
      </c>
      <c r="X1368" s="360" t="n">
        <v>1</v>
      </c>
      <c r="Y1368" s="360" t="n">
        <v>0</v>
      </c>
      <c r="Z1368" s="360" t="n"/>
      <c r="AA1368" s="360" t="n"/>
      <c r="AB1368" s="360" t="n"/>
    </row>
    <row r="1369">
      <c r="A1369" s="360" t="n">
        <v>50</v>
      </c>
      <c r="B1369" s="360" t="n">
        <v>0</v>
      </c>
      <c r="C1369" s="360" t="n">
        <v>0</v>
      </c>
      <c r="D1369" s="360" t="n">
        <v>1</v>
      </c>
      <c r="E1369" s="360" t="n">
        <v>214</v>
      </c>
      <c r="F1369" s="360">
        <f>ROUND(Source!AS1352,O1369)</f>
        <v/>
      </c>
      <c r="G1369" s="360" t="inlineStr">
        <is>
          <t>Строит</t>
        </is>
      </c>
      <c r="H1369" s="360" t="inlineStr">
        <is>
          <t>Строительные работы с НР и СП</t>
        </is>
      </c>
      <c r="I1369" s="360" t="n"/>
      <c r="J1369" s="360" t="n"/>
      <c r="K1369" s="360" t="n">
        <v>214</v>
      </c>
      <c r="L1369" s="360" t="n">
        <v>16</v>
      </c>
      <c r="M1369" s="360" t="n">
        <v>3</v>
      </c>
      <c r="N1369" s="360" t="inlineStr"/>
      <c r="O1369" s="360" t="n">
        <v>0</v>
      </c>
      <c r="P1369" s="360" t="n"/>
      <c r="Q1369" s="360" t="n"/>
      <c r="R1369" s="360" t="n"/>
      <c r="S1369" s="360" t="n"/>
      <c r="T1369" s="360" t="n"/>
      <c r="U1369" s="360" t="n"/>
      <c r="V1369" s="360" t="n"/>
      <c r="W1369" s="360" t="n">
        <v>0</v>
      </c>
      <c r="X1369" s="360" t="n">
        <v>1</v>
      </c>
      <c r="Y1369" s="360" t="n">
        <v>0</v>
      </c>
      <c r="Z1369" s="360" t="n"/>
      <c r="AA1369" s="360" t="n"/>
      <c r="AB1369" s="360" t="n"/>
    </row>
    <row r="1370">
      <c r="A1370" s="360" t="n">
        <v>50</v>
      </c>
      <c r="B1370" s="360" t="n">
        <v>0</v>
      </c>
      <c r="C1370" s="360" t="n">
        <v>0</v>
      </c>
      <c r="D1370" s="360" t="n">
        <v>1</v>
      </c>
      <c r="E1370" s="360" t="n">
        <v>215</v>
      </c>
      <c r="F1370" s="360">
        <f>ROUND(Source!AT1352,O1370)</f>
        <v/>
      </c>
      <c r="G1370" s="360" t="inlineStr">
        <is>
          <t>Монтаж</t>
        </is>
      </c>
      <c r="H1370" s="360" t="inlineStr">
        <is>
          <t>Монтажные работы с НР и СП</t>
        </is>
      </c>
      <c r="I1370" s="360" t="n"/>
      <c r="J1370" s="360" t="n"/>
      <c r="K1370" s="360" t="n">
        <v>215</v>
      </c>
      <c r="L1370" s="360" t="n">
        <v>17</v>
      </c>
      <c r="M1370" s="360" t="n">
        <v>3</v>
      </c>
      <c r="N1370" s="360" t="inlineStr"/>
      <c r="O1370" s="360" t="n">
        <v>0</v>
      </c>
      <c r="P1370" s="360" t="n"/>
      <c r="Q1370" s="360" t="n"/>
      <c r="R1370" s="360" t="n"/>
      <c r="S1370" s="360" t="n"/>
      <c r="T1370" s="360" t="n"/>
      <c r="U1370" s="360" t="n"/>
      <c r="V1370" s="360" t="n"/>
      <c r="W1370" s="360" t="n">
        <v>0</v>
      </c>
      <c r="X1370" s="360" t="n">
        <v>1</v>
      </c>
      <c r="Y1370" s="360" t="n">
        <v>0</v>
      </c>
      <c r="Z1370" s="360" t="n"/>
      <c r="AA1370" s="360" t="n"/>
      <c r="AB1370" s="360" t="n"/>
    </row>
    <row r="1371">
      <c r="A1371" s="360" t="n">
        <v>50</v>
      </c>
      <c r="B1371" s="360" t="n">
        <v>0</v>
      </c>
      <c r="C1371" s="360" t="n">
        <v>0</v>
      </c>
      <c r="D1371" s="360" t="n">
        <v>1</v>
      </c>
      <c r="E1371" s="360" t="n">
        <v>217</v>
      </c>
      <c r="F1371" s="360">
        <f>ROUND(Source!AU1352,O1371)</f>
        <v/>
      </c>
      <c r="G1371" s="360" t="inlineStr">
        <is>
          <t>Прочие</t>
        </is>
      </c>
      <c r="H1371" s="360" t="inlineStr">
        <is>
          <t>Прочие работы с НР и СП</t>
        </is>
      </c>
      <c r="I1371" s="360" t="n"/>
      <c r="J1371" s="360" t="n"/>
      <c r="K1371" s="360" t="n">
        <v>217</v>
      </c>
      <c r="L1371" s="360" t="n">
        <v>18</v>
      </c>
      <c r="M1371" s="360" t="n">
        <v>3</v>
      </c>
      <c r="N1371" s="360" t="inlineStr"/>
      <c r="O1371" s="360" t="n">
        <v>0</v>
      </c>
      <c r="P1371" s="360" t="n"/>
      <c r="Q1371" s="360" t="n"/>
      <c r="R1371" s="360" t="n"/>
      <c r="S1371" s="360" t="n"/>
      <c r="T1371" s="360" t="n"/>
      <c r="U1371" s="360" t="n"/>
      <c r="V1371" s="360" t="n"/>
      <c r="W1371" s="360" t="n">
        <v>0</v>
      </c>
      <c r="X1371" s="360" t="n">
        <v>1</v>
      </c>
      <c r="Y1371" s="360" t="n">
        <v>0</v>
      </c>
      <c r="Z1371" s="360" t="n"/>
      <c r="AA1371" s="360" t="n"/>
      <c r="AB1371" s="360" t="n"/>
    </row>
    <row r="1372">
      <c r="A1372" s="360" t="n">
        <v>50</v>
      </c>
      <c r="B1372" s="360" t="n">
        <v>0</v>
      </c>
      <c r="C1372" s="360" t="n">
        <v>0</v>
      </c>
      <c r="D1372" s="360" t="n">
        <v>1</v>
      </c>
      <c r="E1372" s="360" t="n">
        <v>230</v>
      </c>
      <c r="F1372" s="360">
        <f>ROUND(Source!BA1352,O1372)</f>
        <v/>
      </c>
      <c r="G1372" s="360" t="inlineStr">
        <is>
          <t>ПрочиеЗатр</t>
        </is>
      </c>
      <c r="H1372" s="360" t="inlineStr">
        <is>
          <t>Прочие затраты по ТСН-2001.16</t>
        </is>
      </c>
      <c r="I1372" s="360" t="n"/>
      <c r="J1372" s="360" t="n"/>
      <c r="K1372" s="360" t="n">
        <v>230</v>
      </c>
      <c r="L1372" s="360" t="n">
        <v>19</v>
      </c>
      <c r="M1372" s="360" t="n">
        <v>3</v>
      </c>
      <c r="N1372" s="360" t="inlineStr"/>
      <c r="O1372" s="360" t="n">
        <v>0</v>
      </c>
      <c r="P1372" s="360" t="n"/>
      <c r="Q1372" s="360" t="n"/>
      <c r="R1372" s="360" t="n"/>
      <c r="S1372" s="360" t="n"/>
      <c r="T1372" s="360" t="n"/>
      <c r="U1372" s="360" t="n"/>
      <c r="V1372" s="360" t="n"/>
      <c r="W1372" s="360" t="n">
        <v>0</v>
      </c>
      <c r="X1372" s="360" t="n">
        <v>1</v>
      </c>
      <c r="Y1372" s="360" t="n">
        <v>0</v>
      </c>
      <c r="Z1372" s="360" t="n"/>
      <c r="AA1372" s="360" t="n"/>
      <c r="AB1372" s="360" t="n"/>
    </row>
    <row r="1373">
      <c r="A1373" s="360" t="n">
        <v>50</v>
      </c>
      <c r="B1373" s="360" t="n">
        <v>0</v>
      </c>
      <c r="C1373" s="360" t="n">
        <v>0</v>
      </c>
      <c r="D1373" s="360" t="n">
        <v>1</v>
      </c>
      <c r="E1373" s="360" t="n">
        <v>206</v>
      </c>
      <c r="F1373" s="360">
        <f>ROUND(Source!T1352,O1373)</f>
        <v/>
      </c>
      <c r="G1373" s="360" t="inlineStr">
        <is>
          <t>ВозврМат</t>
        </is>
      </c>
      <c r="H1373" s="360" t="inlineStr">
        <is>
          <t>Возврат материалов</t>
        </is>
      </c>
      <c r="I1373" s="360" t="n"/>
      <c r="J1373" s="360" t="n"/>
      <c r="K1373" s="360" t="n">
        <v>206</v>
      </c>
      <c r="L1373" s="360" t="n">
        <v>20</v>
      </c>
      <c r="M1373" s="360" t="n">
        <v>3</v>
      </c>
      <c r="N1373" s="360" t="inlineStr"/>
      <c r="O1373" s="360" t="n">
        <v>0</v>
      </c>
      <c r="P1373" s="360" t="n"/>
      <c r="Q1373" s="360" t="n"/>
      <c r="R1373" s="360" t="n"/>
      <c r="S1373" s="360" t="n"/>
      <c r="T1373" s="360" t="n"/>
      <c r="U1373" s="360" t="n"/>
      <c r="V1373" s="360" t="n"/>
      <c r="W1373" s="360" t="n">
        <v>0</v>
      </c>
      <c r="X1373" s="360" t="n">
        <v>1</v>
      </c>
      <c r="Y1373" s="360" t="n">
        <v>0</v>
      </c>
      <c r="Z1373" s="360" t="n"/>
      <c r="AA1373" s="360" t="n"/>
      <c r="AB1373" s="360" t="n"/>
    </row>
    <row r="1374">
      <c r="A1374" s="360" t="n">
        <v>50</v>
      </c>
      <c r="B1374" s="360" t="n">
        <v>0</v>
      </c>
      <c r="C1374" s="360" t="n">
        <v>0</v>
      </c>
      <c r="D1374" s="360" t="n">
        <v>1</v>
      </c>
      <c r="E1374" s="360" t="n">
        <v>207</v>
      </c>
      <c r="F1374" s="360">
        <f>ROUND(Source!U1352,O1374)</f>
        <v/>
      </c>
      <c r="G1374" s="360" t="inlineStr">
        <is>
          <t>ТрудСтр</t>
        </is>
      </c>
      <c r="H1374" s="360" t="inlineStr">
        <is>
          <t>Трудозатраты строителей</t>
        </is>
      </c>
      <c r="I1374" s="360" t="n"/>
      <c r="J1374" s="360" t="n"/>
      <c r="K1374" s="360" t="n">
        <v>207</v>
      </c>
      <c r="L1374" s="360" t="n">
        <v>21</v>
      </c>
      <c r="M1374" s="360" t="n">
        <v>3</v>
      </c>
      <c r="N1374" s="360" t="inlineStr"/>
      <c r="O1374" s="360" t="n">
        <v>7</v>
      </c>
      <c r="P1374" s="360" t="n"/>
      <c r="Q1374" s="360" t="n"/>
      <c r="R1374" s="360" t="n"/>
      <c r="S1374" s="360" t="n"/>
      <c r="T1374" s="360" t="n"/>
      <c r="U1374" s="360" t="n"/>
      <c r="V1374" s="360" t="n"/>
      <c r="W1374" s="360" t="n">
        <v>0</v>
      </c>
      <c r="X1374" s="360" t="n">
        <v>1</v>
      </c>
      <c r="Y1374" s="360" t="n">
        <v>0</v>
      </c>
      <c r="Z1374" s="360" t="n"/>
      <c r="AA1374" s="360" t="n"/>
      <c r="AB1374" s="360" t="n"/>
    </row>
    <row r="1375">
      <c r="A1375" s="360" t="n">
        <v>50</v>
      </c>
      <c r="B1375" s="360" t="n">
        <v>0</v>
      </c>
      <c r="C1375" s="360" t="n">
        <v>0</v>
      </c>
      <c r="D1375" s="360" t="n">
        <v>1</v>
      </c>
      <c r="E1375" s="360" t="n">
        <v>208</v>
      </c>
      <c r="F1375" s="360">
        <f>ROUND(Source!V1352,O1375)</f>
        <v/>
      </c>
      <c r="G1375" s="360" t="inlineStr">
        <is>
          <t>ТрудМаш</t>
        </is>
      </c>
      <c r="H1375" s="360" t="inlineStr">
        <is>
          <t>Трудозатраты машинистов</t>
        </is>
      </c>
      <c r="I1375" s="360" t="n"/>
      <c r="J1375" s="360" t="n"/>
      <c r="K1375" s="360" t="n">
        <v>208</v>
      </c>
      <c r="L1375" s="360" t="n">
        <v>22</v>
      </c>
      <c r="M1375" s="360" t="n">
        <v>3</v>
      </c>
      <c r="N1375" s="360" t="inlineStr"/>
      <c r="O1375" s="360" t="n">
        <v>7</v>
      </c>
      <c r="P1375" s="360" t="n"/>
      <c r="Q1375" s="360" t="n"/>
      <c r="R1375" s="360" t="n"/>
      <c r="S1375" s="360" t="n"/>
      <c r="T1375" s="360" t="n"/>
      <c r="U1375" s="360" t="n"/>
      <c r="V1375" s="360" t="n"/>
      <c r="W1375" s="360" t="n">
        <v>0</v>
      </c>
      <c r="X1375" s="360" t="n">
        <v>1</v>
      </c>
      <c r="Y1375" s="360" t="n">
        <v>0</v>
      </c>
      <c r="Z1375" s="360" t="n"/>
      <c r="AA1375" s="360" t="n"/>
      <c r="AB1375" s="360" t="n"/>
    </row>
    <row r="1376">
      <c r="A1376" s="360" t="n">
        <v>50</v>
      </c>
      <c r="B1376" s="360" t="n">
        <v>0</v>
      </c>
      <c r="C1376" s="360" t="n">
        <v>0</v>
      </c>
      <c r="D1376" s="360" t="n">
        <v>1</v>
      </c>
      <c r="E1376" s="360" t="n">
        <v>209</v>
      </c>
      <c r="F1376" s="360">
        <f>ROUND(Source!W1352,O1376)</f>
        <v/>
      </c>
      <c r="G1376" s="360" t="inlineStr">
        <is>
          <t>ТранспМат</t>
        </is>
      </c>
      <c r="H1376" s="360" t="inlineStr">
        <is>
          <t>Транспорт материалов</t>
        </is>
      </c>
      <c r="I1376" s="360" t="n"/>
      <c r="J1376" s="360" t="n"/>
      <c r="K1376" s="360" t="n">
        <v>209</v>
      </c>
      <c r="L1376" s="360" t="n">
        <v>23</v>
      </c>
      <c r="M1376" s="360" t="n">
        <v>3</v>
      </c>
      <c r="N1376" s="360" t="inlineStr"/>
      <c r="O1376" s="360" t="n">
        <v>0</v>
      </c>
      <c r="P1376" s="360" t="n"/>
      <c r="Q1376" s="360" t="n"/>
      <c r="R1376" s="360" t="n"/>
      <c r="S1376" s="360" t="n"/>
      <c r="T1376" s="360" t="n"/>
      <c r="U1376" s="360" t="n"/>
      <c r="V1376" s="360" t="n"/>
      <c r="W1376" s="360" t="n">
        <v>0</v>
      </c>
      <c r="X1376" s="360" t="n">
        <v>1</v>
      </c>
      <c r="Y1376" s="360" t="n">
        <v>0</v>
      </c>
      <c r="Z1376" s="360" t="n"/>
      <c r="AA1376" s="360" t="n"/>
      <c r="AB1376" s="360" t="n"/>
    </row>
    <row r="1377">
      <c r="A1377" s="360" t="n">
        <v>50</v>
      </c>
      <c r="B1377" s="360" t="n">
        <v>0</v>
      </c>
      <c r="C1377" s="360" t="n">
        <v>0</v>
      </c>
      <c r="D1377" s="360" t="n">
        <v>1</v>
      </c>
      <c r="E1377" s="360" t="n">
        <v>233</v>
      </c>
      <c r="F1377" s="360">
        <f>ROUND(Source!BD1352,O1377)</f>
        <v/>
      </c>
      <c r="G1377" s="360" t="inlineStr">
        <is>
          <t>Перевозка</t>
        </is>
      </c>
      <c r="H1377" s="360" t="inlineStr">
        <is>
          <t>Перевозка грузов</t>
        </is>
      </c>
      <c r="I1377" s="360" t="n"/>
      <c r="J1377" s="360" t="n"/>
      <c r="K1377" s="360" t="n">
        <v>233</v>
      </c>
      <c r="L1377" s="360" t="n">
        <v>24</v>
      </c>
      <c r="M1377" s="360" t="n">
        <v>3</v>
      </c>
      <c r="N1377" s="360" t="inlineStr"/>
      <c r="O1377" s="360" t="n">
        <v>0</v>
      </c>
      <c r="P1377" s="360" t="n"/>
      <c r="Q1377" s="360" t="n"/>
      <c r="R1377" s="360" t="n"/>
      <c r="S1377" s="360" t="n"/>
      <c r="T1377" s="360" t="n"/>
      <c r="U1377" s="360" t="n"/>
      <c r="V1377" s="360" t="n"/>
      <c r="W1377" s="360" t="n">
        <v>0</v>
      </c>
      <c r="X1377" s="360" t="n">
        <v>1</v>
      </c>
      <c r="Y1377" s="360" t="n">
        <v>0</v>
      </c>
      <c r="Z1377" s="360" t="n"/>
      <c r="AA1377" s="360" t="n"/>
      <c r="AB1377" s="360" t="n"/>
    </row>
    <row r="1378">
      <c r="A1378" s="360" t="n">
        <v>50</v>
      </c>
      <c r="B1378" s="360" t="n">
        <v>0</v>
      </c>
      <c r="C1378" s="360" t="n">
        <v>0</v>
      </c>
      <c r="D1378" s="360" t="n">
        <v>1</v>
      </c>
      <c r="E1378" s="360" t="n">
        <v>210</v>
      </c>
      <c r="F1378" s="360">
        <f>ROUND(Source!X1352,O1378)</f>
        <v/>
      </c>
      <c r="G1378" s="360" t="inlineStr">
        <is>
          <t>НР</t>
        </is>
      </c>
      <c r="H1378" s="360" t="inlineStr">
        <is>
          <t>Накладные расходы</t>
        </is>
      </c>
      <c r="I1378" s="360" t="n"/>
      <c r="J1378" s="360" t="n"/>
      <c r="K1378" s="360" t="n">
        <v>210</v>
      </c>
      <c r="L1378" s="360" t="n">
        <v>25</v>
      </c>
      <c r="M1378" s="360" t="n">
        <v>3</v>
      </c>
      <c r="N1378" s="360" t="inlineStr"/>
      <c r="O1378" s="360" t="n">
        <v>0</v>
      </c>
      <c r="P1378" s="360" t="n"/>
      <c r="Q1378" s="360" t="n"/>
      <c r="R1378" s="360" t="n"/>
      <c r="S1378" s="360" t="n"/>
      <c r="T1378" s="360" t="n"/>
      <c r="U1378" s="360" t="n"/>
      <c r="V1378" s="360" t="n"/>
      <c r="W1378" s="360" t="n">
        <v>0</v>
      </c>
      <c r="X1378" s="360" t="n">
        <v>1</v>
      </c>
      <c r="Y1378" s="360" t="n">
        <v>0</v>
      </c>
      <c r="Z1378" s="360" t="n"/>
      <c r="AA1378" s="360" t="n"/>
      <c r="AB1378" s="360" t="n"/>
    </row>
    <row r="1379">
      <c r="A1379" s="360" t="n">
        <v>50</v>
      </c>
      <c r="B1379" s="360" t="n">
        <v>0</v>
      </c>
      <c r="C1379" s="360" t="n">
        <v>0</v>
      </c>
      <c r="D1379" s="360" t="n">
        <v>1</v>
      </c>
      <c r="E1379" s="360" t="n">
        <v>211</v>
      </c>
      <c r="F1379" s="360">
        <f>ROUND(Source!Y1352,O1379)</f>
        <v/>
      </c>
      <c r="G1379" s="360" t="inlineStr">
        <is>
          <t>СмПриб</t>
        </is>
      </c>
      <c r="H1379" s="360" t="inlineStr">
        <is>
          <t>Сметная прибыль</t>
        </is>
      </c>
      <c r="I1379" s="360" t="n"/>
      <c r="J1379" s="360" t="n"/>
      <c r="K1379" s="360" t="n">
        <v>211</v>
      </c>
      <c r="L1379" s="360" t="n">
        <v>26</v>
      </c>
      <c r="M1379" s="360" t="n">
        <v>3</v>
      </c>
      <c r="N1379" s="360" t="inlineStr"/>
      <c r="O1379" s="360" t="n">
        <v>0</v>
      </c>
      <c r="P1379" s="360" t="n"/>
      <c r="Q1379" s="360" t="n"/>
      <c r="R1379" s="360" t="n"/>
      <c r="S1379" s="360" t="n"/>
      <c r="T1379" s="360" t="n"/>
      <c r="U1379" s="360" t="n"/>
      <c r="V1379" s="360" t="n"/>
      <c r="W1379" s="360" t="n">
        <v>0</v>
      </c>
      <c r="X1379" s="360" t="n">
        <v>1</v>
      </c>
      <c r="Y1379" s="360" t="n">
        <v>0</v>
      </c>
      <c r="Z1379" s="360" t="n"/>
      <c r="AA1379" s="360" t="n"/>
      <c r="AB1379" s="360" t="n"/>
    </row>
    <row r="1380">
      <c r="A1380" s="360" t="n">
        <v>50</v>
      </c>
      <c r="B1380" s="360" t="n">
        <v>0</v>
      </c>
      <c r="C1380" s="360" t="n">
        <v>0</v>
      </c>
      <c r="D1380" s="360" t="n">
        <v>1</v>
      </c>
      <c r="E1380" s="360" t="n">
        <v>224</v>
      </c>
      <c r="F1380" s="360">
        <f>ROUND(Source!AR1352,O1380)</f>
        <v/>
      </c>
      <c r="G1380" s="360" t="inlineStr">
        <is>
          <t>Всего</t>
        </is>
      </c>
      <c r="H1380" s="360" t="inlineStr">
        <is>
          <t>Всего с НР и СП</t>
        </is>
      </c>
      <c r="I1380" s="360" t="n"/>
      <c r="J1380" s="360" t="n"/>
      <c r="K1380" s="360" t="n">
        <v>224</v>
      </c>
      <c r="L1380" s="360" t="n">
        <v>27</v>
      </c>
      <c r="M1380" s="360" t="n">
        <v>3</v>
      </c>
      <c r="N1380" s="360" t="inlineStr"/>
      <c r="O1380" s="360" t="n">
        <v>0</v>
      </c>
      <c r="P1380" s="360" t="n"/>
      <c r="Q1380" s="360" t="n"/>
      <c r="R1380" s="360" t="n"/>
      <c r="S1380" s="360" t="n"/>
      <c r="T1380" s="360" t="n"/>
      <c r="U1380" s="360" t="n"/>
      <c r="V1380" s="360" t="n"/>
      <c r="W1380" s="360" t="n">
        <v>0</v>
      </c>
      <c r="X1380" s="360" t="n">
        <v>1</v>
      </c>
      <c r="Y1380" s="360" t="n">
        <v>0</v>
      </c>
      <c r="Z1380" s="360" t="n"/>
      <c r="AA1380" s="360" t="n"/>
      <c r="AB1380" s="360" t="n"/>
    </row>
    <row r="1381">
      <c r="A1381" s="360" t="n">
        <v>50</v>
      </c>
      <c r="B1381" s="360" t="n">
        <v>0</v>
      </c>
      <c r="C1381" s="360" t="n">
        <v>0</v>
      </c>
      <c r="D1381" s="360" t="n">
        <v>2</v>
      </c>
      <c r="E1381" s="360" t="n">
        <v>0</v>
      </c>
      <c r="F1381" s="360">
        <f>ROUND(F1380,O1381)</f>
        <v/>
      </c>
      <c r="G1381" s="360" t="inlineStr">
        <is>
          <t>и1</t>
        </is>
      </c>
      <c r="H1381" s="360" t="inlineStr">
        <is>
          <t>Итого</t>
        </is>
      </c>
      <c r="I1381" s="360" t="n"/>
      <c r="J1381" s="360" t="n"/>
      <c r="K1381" s="360" t="n">
        <v>212</v>
      </c>
      <c r="L1381" s="360" t="n">
        <v>28</v>
      </c>
      <c r="M1381" s="360" t="n">
        <v>0</v>
      </c>
      <c r="N1381" s="360" t="inlineStr"/>
      <c r="O1381" s="360" t="n">
        <v>0</v>
      </c>
      <c r="P1381" s="360" t="n"/>
      <c r="Q1381" s="360" t="n"/>
      <c r="R1381" s="360" t="n"/>
      <c r="S1381" s="360" t="n"/>
      <c r="T1381" s="360" t="n"/>
      <c r="U1381" s="360" t="n"/>
      <c r="V1381" s="360" t="n"/>
      <c r="W1381" s="360" t="n">
        <v>0</v>
      </c>
      <c r="X1381" s="360" t="n">
        <v>1</v>
      </c>
      <c r="Y1381" s="360" t="n">
        <v>0</v>
      </c>
      <c r="Z1381" s="360" t="n"/>
      <c r="AA1381" s="360" t="n"/>
      <c r="AB1381" s="360" t="n"/>
    </row>
    <row r="1382">
      <c r="A1382" s="360" t="n">
        <v>50</v>
      </c>
      <c r="B1382" s="360" t="n">
        <v>0</v>
      </c>
      <c r="C1382" s="360" t="n">
        <v>0</v>
      </c>
      <c r="D1382" s="360" t="n">
        <v>2</v>
      </c>
      <c r="E1382" s="360" t="n">
        <v>0</v>
      </c>
      <c r="F1382" s="360">
        <f>ROUND(F1381*0.22,O1382)</f>
        <v/>
      </c>
      <c r="G1382" s="360" t="inlineStr">
        <is>
          <t>и2</t>
        </is>
      </c>
      <c r="H1382" s="360" t="inlineStr">
        <is>
          <t>НДС 22%</t>
        </is>
      </c>
      <c r="I1382" s="360" t="n"/>
      <c r="J1382" s="360" t="n"/>
      <c r="K1382" s="360" t="n">
        <v>212</v>
      </c>
      <c r="L1382" s="360" t="n">
        <v>29</v>
      </c>
      <c r="M1382" s="360" t="n">
        <v>0</v>
      </c>
      <c r="N1382" s="360" t="inlineStr"/>
      <c r="O1382" s="360" t="n">
        <v>0</v>
      </c>
      <c r="P1382" s="360" t="n"/>
      <c r="Q1382" s="360" t="n"/>
      <c r="R1382" s="360" t="n"/>
      <c r="S1382" s="360" t="n"/>
      <c r="T1382" s="360" t="n"/>
      <c r="U1382" s="360" t="n"/>
      <c r="V1382" s="360" t="n"/>
      <c r="W1382" s="360" t="n">
        <v>0</v>
      </c>
      <c r="X1382" s="360" t="n">
        <v>1</v>
      </c>
      <c r="Y1382" s="360" t="n">
        <v>0</v>
      </c>
      <c r="Z1382" s="360" t="n"/>
      <c r="AA1382" s="360" t="n"/>
      <c r="AB1382" s="360" t="n"/>
    </row>
    <row r="1383">
      <c r="A1383" s="360" t="n">
        <v>50</v>
      </c>
      <c r="B1383" s="360" t="n">
        <v>0</v>
      </c>
      <c r="C1383" s="360" t="n">
        <v>0</v>
      </c>
      <c r="D1383" s="360" t="n">
        <v>2</v>
      </c>
      <c r="E1383" s="360" t="n">
        <v>213</v>
      </c>
      <c r="F1383" s="360">
        <f>ROUND(F1381+F1382,O1383)</f>
        <v/>
      </c>
      <c r="G1383" s="360" t="inlineStr">
        <is>
          <t>и3</t>
        </is>
      </c>
      <c r="H1383" s="360" t="inlineStr">
        <is>
          <t>Всего</t>
        </is>
      </c>
      <c r="I1383" s="360" t="n"/>
      <c r="J1383" s="360" t="n"/>
      <c r="K1383" s="360" t="n">
        <v>212</v>
      </c>
      <c r="L1383" s="360" t="n">
        <v>30</v>
      </c>
      <c r="M1383" s="360" t="n">
        <v>0</v>
      </c>
      <c r="N1383" s="360" t="inlineStr"/>
      <c r="O1383" s="360" t="n">
        <v>0</v>
      </c>
      <c r="P1383" s="360" t="n"/>
      <c r="Q1383" s="360" t="n"/>
      <c r="R1383" s="360" t="n"/>
      <c r="S1383" s="360" t="n"/>
      <c r="T1383" s="360" t="n"/>
      <c r="U1383" s="360" t="n"/>
      <c r="V1383" s="360" t="n"/>
      <c r="W1383" s="360" t="n">
        <v>0</v>
      </c>
      <c r="X1383" s="360" t="n">
        <v>1</v>
      </c>
      <c r="Y1383" s="360" t="n">
        <v>0</v>
      </c>
      <c r="Z1383" s="360" t="n"/>
      <c r="AA1383" s="360" t="n"/>
      <c r="AB1383" s="360" t="n"/>
    </row>
    <row r="1384"/>
    <row r="1385">
      <c r="A1385" s="356" t="n">
        <v>3</v>
      </c>
      <c r="B1385" s="356" t="n">
        <v>0</v>
      </c>
      <c r="C1385" s="356" t="n"/>
      <c r="D1385" s="356">
        <f>ROW(A1391)</f>
        <v/>
      </c>
      <c r="E1385" s="356" t="n"/>
      <c r="F1385" s="356" t="inlineStr">
        <is>
          <t>Новая локальная смета</t>
        </is>
      </c>
      <c r="G1385" s="356" t="inlineStr">
        <is>
          <t>Иванова, д.24</t>
        </is>
      </c>
      <c r="H1385" s="356" t="inlineStr"/>
      <c r="I1385" s="356" t="n">
        <v>0</v>
      </c>
      <c r="J1385" s="356" t="inlineStr"/>
      <c r="K1385" s="356" t="n">
        <v>0</v>
      </c>
      <c r="L1385" s="356" t="inlineStr">
        <is>
          <t>Новая локальная смета</t>
        </is>
      </c>
      <c r="M1385" s="356" t="inlineStr"/>
      <c r="N1385" s="356" t="n"/>
      <c r="O1385" s="356" t="n"/>
      <c r="P1385" s="356" t="n"/>
      <c r="Q1385" s="356" t="n"/>
      <c r="R1385" s="356" t="n"/>
      <c r="S1385" s="356" t="n">
        <v>0</v>
      </c>
      <c r="T1385" s="356" t="n"/>
      <c r="U1385" s="356" t="inlineStr"/>
      <c r="V1385" s="356" t="n">
        <v>0</v>
      </c>
      <c r="W1385" s="356" t="n"/>
      <c r="X1385" s="356" t="n"/>
      <c r="Y1385" s="356" t="n"/>
      <c r="Z1385" s="356" t="n"/>
      <c r="AA1385" s="356" t="n"/>
      <c r="AB1385" s="356" t="inlineStr"/>
      <c r="AC1385" s="356" t="inlineStr"/>
      <c r="AD1385" s="356" t="inlineStr"/>
      <c r="AE1385" s="356" t="inlineStr"/>
      <c r="AF1385" s="356" t="inlineStr"/>
      <c r="AG1385" s="356" t="inlineStr"/>
      <c r="AH1385" s="356" t="n"/>
      <c r="AI1385" s="356" t="n"/>
      <c r="AJ1385" s="356" t="n"/>
      <c r="AK1385" s="356" t="n"/>
      <c r="AL1385" s="356" t="n"/>
      <c r="AM1385" s="356" t="n"/>
      <c r="AN1385" s="356" t="n"/>
      <c r="AO1385" s="356" t="n"/>
      <c r="AP1385" s="356" t="inlineStr"/>
      <c r="AQ1385" s="356" t="inlineStr"/>
      <c r="AR1385" s="356" t="inlineStr"/>
      <c r="AS1385" s="356" t="n"/>
      <c r="AT1385" s="356" t="n"/>
      <c r="AU1385" s="356" t="n"/>
      <c r="AV1385" s="356" t="n"/>
      <c r="AW1385" s="356" t="n"/>
      <c r="AX1385" s="356" t="n"/>
      <c r="AY1385" s="356" t="n"/>
      <c r="AZ1385" s="356" t="inlineStr"/>
      <c r="BA1385" s="356" t="n"/>
      <c r="BB1385" s="356" t="inlineStr"/>
      <c r="BC1385" s="356" t="inlineStr"/>
      <c r="BD1385" s="356" t="inlineStr"/>
      <c r="BE1385" s="356" t="inlineStr"/>
      <c r="BF1385" s="356" t="inlineStr"/>
      <c r="BG1385" s="356" t="inlineStr"/>
      <c r="BH1385" s="356" t="inlineStr"/>
      <c r="BI1385" s="356" t="inlineStr"/>
      <c r="BJ1385" s="356" t="inlineStr"/>
      <c r="BK1385" s="356" t="inlineStr"/>
      <c r="BL1385" s="356" t="inlineStr"/>
      <c r="BM1385" s="356" t="inlineStr"/>
      <c r="BN1385" s="356" t="inlineStr"/>
      <c r="BO1385" s="356" t="inlineStr"/>
      <c r="BP1385" s="356" t="inlineStr"/>
      <c r="BQ1385" s="356" t="n"/>
      <c r="BR1385" s="356" t="n"/>
      <c r="BS1385" s="356" t="n"/>
      <c r="BT1385" s="356" t="n"/>
      <c r="BU1385" s="356" t="n"/>
      <c r="BV1385" s="356" t="n"/>
      <c r="BW1385" s="356" t="n"/>
      <c r="BX1385" s="356" t="n">
        <v>0</v>
      </c>
      <c r="BY1385" s="356" t="n"/>
      <c r="BZ1385" s="356" t="n"/>
      <c r="CA1385" s="356" t="n"/>
      <c r="CB1385" s="356" t="n"/>
      <c r="CC1385" s="356" t="n"/>
      <c r="CD1385" s="356" t="n"/>
      <c r="CE1385" s="356" t="n"/>
      <c r="CF1385" s="356" t="n">
        <v>0</v>
      </c>
      <c r="CG1385" s="356" t="n">
        <v>0</v>
      </c>
      <c r="CH1385" s="356" t="n"/>
      <c r="CI1385" s="356" t="inlineStr"/>
      <c r="CJ1385" s="356" t="inlineStr"/>
      <c r="CK1385" t="inlineStr"/>
      <c r="CL1385" t="inlineStr"/>
      <c r="CM1385" t="inlineStr"/>
      <c r="CN1385" t="inlineStr"/>
      <c r="CO1385" t="inlineStr"/>
      <c r="CP1385" t="inlineStr"/>
      <c r="CQ1385" t="inlineStr"/>
    </row>
    <row r="1386"/>
    <row r="1387">
      <c r="A1387" s="358" t="n">
        <v>52</v>
      </c>
      <c r="B1387" s="358">
        <f>B1391</f>
        <v/>
      </c>
      <c r="C1387" s="358">
        <f>C1391</f>
        <v/>
      </c>
      <c r="D1387" s="358">
        <f>D1391</f>
        <v/>
      </c>
      <c r="E1387" s="358">
        <f>E1391</f>
        <v/>
      </c>
      <c r="F1387" s="358">
        <f>F1391</f>
        <v/>
      </c>
      <c r="G1387" s="358">
        <f>G1391</f>
        <v/>
      </c>
      <c r="H1387" s="358" t="n"/>
      <c r="I1387" s="358" t="n"/>
      <c r="J1387" s="358" t="n"/>
      <c r="K1387" s="358" t="n"/>
      <c r="L1387" s="358" t="n"/>
      <c r="M1387" s="358" t="n"/>
      <c r="N1387" s="358" t="n"/>
      <c r="O1387" s="358">
        <f>O1391</f>
        <v/>
      </c>
      <c r="P1387" s="358">
        <f>P1391</f>
        <v/>
      </c>
      <c r="Q1387" s="358">
        <f>Q1391</f>
        <v/>
      </c>
      <c r="R1387" s="358">
        <f>R1391</f>
        <v/>
      </c>
      <c r="S1387" s="358">
        <f>S1391</f>
        <v/>
      </c>
      <c r="T1387" s="358">
        <f>T1391</f>
        <v/>
      </c>
      <c r="U1387" s="358">
        <f>U1391</f>
        <v/>
      </c>
      <c r="V1387" s="358">
        <f>V1391</f>
        <v/>
      </c>
      <c r="W1387" s="358">
        <f>W1391</f>
        <v/>
      </c>
      <c r="X1387" s="358">
        <f>X1391</f>
        <v/>
      </c>
      <c r="Y1387" s="358">
        <f>Y1391</f>
        <v/>
      </c>
      <c r="Z1387" s="358">
        <f>Z1391</f>
        <v/>
      </c>
      <c r="AA1387" s="358">
        <f>AA1391</f>
        <v/>
      </c>
      <c r="AB1387" s="358">
        <f>AB1391</f>
        <v/>
      </c>
      <c r="AC1387" s="358">
        <f>AC1391</f>
        <v/>
      </c>
      <c r="AD1387" s="358">
        <f>AD1391</f>
        <v/>
      </c>
      <c r="AE1387" s="358">
        <f>AE1391</f>
        <v/>
      </c>
      <c r="AF1387" s="358">
        <f>AF1391</f>
        <v/>
      </c>
      <c r="AG1387" s="358">
        <f>AG1391</f>
        <v/>
      </c>
      <c r="AH1387" s="358">
        <f>AH1391</f>
        <v/>
      </c>
      <c r="AI1387" s="358">
        <f>AI1391</f>
        <v/>
      </c>
      <c r="AJ1387" s="358">
        <f>AJ1391</f>
        <v/>
      </c>
      <c r="AK1387" s="358">
        <f>AK1391</f>
        <v/>
      </c>
      <c r="AL1387" s="358">
        <f>AL1391</f>
        <v/>
      </c>
      <c r="AM1387" s="358">
        <f>AM1391</f>
        <v/>
      </c>
      <c r="AN1387" s="358">
        <f>AN1391</f>
        <v/>
      </c>
      <c r="AO1387" s="358">
        <f>AO1391</f>
        <v/>
      </c>
      <c r="AP1387" s="358">
        <f>AP1391</f>
        <v/>
      </c>
      <c r="AQ1387" s="358">
        <f>AQ1391</f>
        <v/>
      </c>
      <c r="AR1387" s="358">
        <f>AR1391</f>
        <v/>
      </c>
      <c r="AS1387" s="358">
        <f>AS1391</f>
        <v/>
      </c>
      <c r="AT1387" s="358">
        <f>AT1391</f>
        <v/>
      </c>
      <c r="AU1387" s="358">
        <f>AU1391</f>
        <v/>
      </c>
      <c r="AV1387" s="358">
        <f>AV1391</f>
        <v/>
      </c>
      <c r="AW1387" s="358">
        <f>AW1391</f>
        <v/>
      </c>
      <c r="AX1387" s="358">
        <f>AX1391</f>
        <v/>
      </c>
      <c r="AY1387" s="358">
        <f>AY1391</f>
        <v/>
      </c>
      <c r="AZ1387" s="358">
        <f>AZ1391</f>
        <v/>
      </c>
      <c r="BA1387" s="358">
        <f>BA1391</f>
        <v/>
      </c>
      <c r="BB1387" s="358">
        <f>BB1391</f>
        <v/>
      </c>
      <c r="BC1387" s="358">
        <f>BC1391</f>
        <v/>
      </c>
      <c r="BD1387" s="358">
        <f>BD1391</f>
        <v/>
      </c>
      <c r="BE1387" s="358">
        <f>BE1391</f>
        <v/>
      </c>
      <c r="BF1387" s="358">
        <f>BF1391</f>
        <v/>
      </c>
      <c r="BG1387" s="358">
        <f>BG1391</f>
        <v/>
      </c>
      <c r="BH1387" s="358">
        <f>BH1391</f>
        <v/>
      </c>
      <c r="BI1387" s="358">
        <f>BI1391</f>
        <v/>
      </c>
      <c r="BJ1387" s="358">
        <f>BJ1391</f>
        <v/>
      </c>
      <c r="BK1387" s="358">
        <f>BK1391</f>
        <v/>
      </c>
      <c r="BL1387" s="358">
        <f>BL1391</f>
        <v/>
      </c>
      <c r="BM1387" s="358">
        <f>BM1391</f>
        <v/>
      </c>
      <c r="BN1387" s="358">
        <f>BN1391</f>
        <v/>
      </c>
      <c r="BO1387" s="358">
        <f>BO1391</f>
        <v/>
      </c>
      <c r="BP1387" s="358">
        <f>BP1391</f>
        <v/>
      </c>
      <c r="BQ1387" s="358">
        <f>BQ1391</f>
        <v/>
      </c>
      <c r="BR1387" s="358">
        <f>BR1391</f>
        <v/>
      </c>
      <c r="BS1387" s="358">
        <f>BS1391</f>
        <v/>
      </c>
      <c r="BT1387" s="358">
        <f>BT1391</f>
        <v/>
      </c>
      <c r="BU1387" s="358">
        <f>BU1391</f>
        <v/>
      </c>
      <c r="BV1387" s="358">
        <f>BV1391</f>
        <v/>
      </c>
      <c r="BW1387" s="358">
        <f>BW1391</f>
        <v/>
      </c>
      <c r="BX1387" s="358">
        <f>BX1391</f>
        <v/>
      </c>
      <c r="BY1387" s="358">
        <f>BY1391</f>
        <v/>
      </c>
      <c r="BZ1387" s="358">
        <f>BZ1391</f>
        <v/>
      </c>
      <c r="CA1387" s="358">
        <f>CA1391</f>
        <v/>
      </c>
      <c r="CB1387" s="358">
        <f>CB1391</f>
        <v/>
      </c>
      <c r="CC1387" s="358">
        <f>CC1391</f>
        <v/>
      </c>
      <c r="CD1387" s="358">
        <f>CD1391</f>
        <v/>
      </c>
      <c r="CE1387" s="358">
        <f>CE1391</f>
        <v/>
      </c>
      <c r="CF1387" s="358">
        <f>CF1391</f>
        <v/>
      </c>
      <c r="CG1387" s="358">
        <f>CG1391</f>
        <v/>
      </c>
      <c r="CH1387" s="358">
        <f>CH1391</f>
        <v/>
      </c>
      <c r="CI1387" s="358">
        <f>CI1391</f>
        <v/>
      </c>
      <c r="CJ1387" s="358">
        <f>CJ1391</f>
        <v/>
      </c>
      <c r="CK1387" s="358">
        <f>CK1391</f>
        <v/>
      </c>
      <c r="CL1387" s="358">
        <f>CL1391</f>
        <v/>
      </c>
      <c r="CM1387" s="358">
        <f>CM1391</f>
        <v/>
      </c>
      <c r="CN1387" s="358">
        <f>CN1391</f>
        <v/>
      </c>
      <c r="CO1387" s="358">
        <f>CO1391</f>
        <v/>
      </c>
      <c r="CP1387" s="358">
        <f>CP1391</f>
        <v/>
      </c>
      <c r="CQ1387" s="358">
        <f>CQ1391</f>
        <v/>
      </c>
      <c r="CR1387" s="358">
        <f>CR1391</f>
        <v/>
      </c>
      <c r="CS1387" s="358">
        <f>CS1391</f>
        <v/>
      </c>
      <c r="CT1387" s="358">
        <f>CT1391</f>
        <v/>
      </c>
      <c r="CU1387" s="358">
        <f>CU1391</f>
        <v/>
      </c>
      <c r="CV1387" s="358">
        <f>CV1391</f>
        <v/>
      </c>
      <c r="CW1387" s="358">
        <f>CW1391</f>
        <v/>
      </c>
      <c r="CX1387" s="358">
        <f>CX1391</f>
        <v/>
      </c>
      <c r="CY1387" s="358">
        <f>CY1391</f>
        <v/>
      </c>
      <c r="CZ1387" s="358">
        <f>CZ1391</f>
        <v/>
      </c>
      <c r="DA1387" s="358">
        <f>DA1391</f>
        <v/>
      </c>
      <c r="DB1387" s="358">
        <f>DB1391</f>
        <v/>
      </c>
      <c r="DC1387" s="358">
        <f>DC1391</f>
        <v/>
      </c>
      <c r="DD1387" s="358">
        <f>DD1391</f>
        <v/>
      </c>
      <c r="DE1387" s="358">
        <f>DE1391</f>
        <v/>
      </c>
      <c r="DF1387" s="358">
        <f>DF1391</f>
        <v/>
      </c>
      <c r="DG1387" s="359">
        <f>DG1391</f>
        <v/>
      </c>
      <c r="DH1387" s="359">
        <f>DH1391</f>
        <v/>
      </c>
      <c r="DI1387" s="359">
        <f>DI1391</f>
        <v/>
      </c>
      <c r="DJ1387" s="359">
        <f>DJ1391</f>
        <v/>
      </c>
      <c r="DK1387" s="359">
        <f>DK1391</f>
        <v/>
      </c>
      <c r="DL1387" s="359">
        <f>DL1391</f>
        <v/>
      </c>
      <c r="DM1387" s="359">
        <f>DM1391</f>
        <v/>
      </c>
      <c r="DN1387" s="359">
        <f>DN1391</f>
        <v/>
      </c>
      <c r="DO1387" s="359">
        <f>DO1391</f>
        <v/>
      </c>
      <c r="DP1387" s="359">
        <f>DP1391</f>
        <v/>
      </c>
      <c r="DQ1387" s="359">
        <f>DQ1391</f>
        <v/>
      </c>
      <c r="DR1387" s="359">
        <f>DR1391</f>
        <v/>
      </c>
      <c r="DS1387" s="359">
        <f>DS1391</f>
        <v/>
      </c>
      <c r="DT1387" s="359">
        <f>DT1391</f>
        <v/>
      </c>
      <c r="DU1387" s="359">
        <f>DU1391</f>
        <v/>
      </c>
      <c r="DV1387" s="359">
        <f>DV1391</f>
        <v/>
      </c>
      <c r="DW1387" s="359">
        <f>DW1391</f>
        <v/>
      </c>
      <c r="DX1387" s="359">
        <f>DX1391</f>
        <v/>
      </c>
      <c r="DY1387" s="359">
        <f>DY1391</f>
        <v/>
      </c>
      <c r="DZ1387" s="359">
        <f>DZ1391</f>
        <v/>
      </c>
      <c r="EA1387" s="359">
        <f>EA1391</f>
        <v/>
      </c>
      <c r="EB1387" s="359">
        <f>EB1391</f>
        <v/>
      </c>
      <c r="EC1387" s="359">
        <f>EC1391</f>
        <v/>
      </c>
      <c r="ED1387" s="359">
        <f>ED1391</f>
        <v/>
      </c>
      <c r="EE1387" s="359">
        <f>EE1391</f>
        <v/>
      </c>
      <c r="EF1387" s="359">
        <f>EF1391</f>
        <v/>
      </c>
      <c r="EG1387" s="359">
        <f>EG1391</f>
        <v/>
      </c>
      <c r="EH1387" s="359">
        <f>EH1391</f>
        <v/>
      </c>
      <c r="EI1387" s="359">
        <f>EI1391</f>
        <v/>
      </c>
      <c r="EJ1387" s="359">
        <f>EJ1391</f>
        <v/>
      </c>
      <c r="EK1387" s="359">
        <f>EK1391</f>
        <v/>
      </c>
      <c r="EL1387" s="359">
        <f>EL1391</f>
        <v/>
      </c>
      <c r="EM1387" s="359">
        <f>EM1391</f>
        <v/>
      </c>
      <c r="EN1387" s="359">
        <f>EN1391</f>
        <v/>
      </c>
      <c r="EO1387" s="359">
        <f>EO1391</f>
        <v/>
      </c>
      <c r="EP1387" s="359">
        <f>EP1391</f>
        <v/>
      </c>
      <c r="EQ1387" s="359">
        <f>EQ1391</f>
        <v/>
      </c>
      <c r="ER1387" s="359">
        <f>ER1391</f>
        <v/>
      </c>
      <c r="ES1387" s="359">
        <f>ES1391</f>
        <v/>
      </c>
      <c r="ET1387" s="359">
        <f>ET1391</f>
        <v/>
      </c>
      <c r="EU1387" s="359">
        <f>EU1391</f>
        <v/>
      </c>
      <c r="EV1387" s="359">
        <f>EV1391</f>
        <v/>
      </c>
      <c r="EW1387" s="359">
        <f>EW1391</f>
        <v/>
      </c>
      <c r="EX1387" s="359">
        <f>EX1391</f>
        <v/>
      </c>
      <c r="EY1387" s="359">
        <f>EY1391</f>
        <v/>
      </c>
      <c r="EZ1387" s="359">
        <f>EZ1391</f>
        <v/>
      </c>
      <c r="FA1387" s="359">
        <f>FA1391</f>
        <v/>
      </c>
      <c r="FB1387" s="359">
        <f>FB1391</f>
        <v/>
      </c>
      <c r="FC1387" s="359">
        <f>FC1391</f>
        <v/>
      </c>
      <c r="FD1387" s="359">
        <f>FD1391</f>
        <v/>
      </c>
      <c r="FE1387" s="359">
        <f>FE1391</f>
        <v/>
      </c>
      <c r="FF1387" s="359">
        <f>FF1391</f>
        <v/>
      </c>
      <c r="FG1387" s="359">
        <f>FG1391</f>
        <v/>
      </c>
      <c r="FH1387" s="359">
        <f>FH1391</f>
        <v/>
      </c>
      <c r="FI1387" s="359">
        <f>FI1391</f>
        <v/>
      </c>
      <c r="FJ1387" s="359">
        <f>FJ1391</f>
        <v/>
      </c>
      <c r="FK1387" s="359">
        <f>FK1391</f>
        <v/>
      </c>
      <c r="FL1387" s="359">
        <f>FL1391</f>
        <v/>
      </c>
      <c r="FM1387" s="359">
        <f>FM1391</f>
        <v/>
      </c>
      <c r="FN1387" s="359">
        <f>FN1391</f>
        <v/>
      </c>
      <c r="FO1387" s="359">
        <f>FO1391</f>
        <v/>
      </c>
      <c r="FP1387" s="359">
        <f>FP1391</f>
        <v/>
      </c>
      <c r="FQ1387" s="359">
        <f>FQ1391</f>
        <v/>
      </c>
      <c r="FR1387" s="359">
        <f>FR1391</f>
        <v/>
      </c>
      <c r="FS1387" s="359">
        <f>FS1391</f>
        <v/>
      </c>
      <c r="FT1387" s="359">
        <f>FT1391</f>
        <v/>
      </c>
      <c r="FU1387" s="359">
        <f>FU1391</f>
        <v/>
      </c>
      <c r="FV1387" s="359">
        <f>FV1391</f>
        <v/>
      </c>
      <c r="FW1387" s="359">
        <f>FW1391</f>
        <v/>
      </c>
      <c r="FX1387" s="359">
        <f>FX1391</f>
        <v/>
      </c>
      <c r="FY1387" s="359">
        <f>FY1391</f>
        <v/>
      </c>
      <c r="FZ1387" s="359">
        <f>FZ1391</f>
        <v/>
      </c>
      <c r="GA1387" s="359">
        <f>GA1391</f>
        <v/>
      </c>
      <c r="GB1387" s="359">
        <f>GB1391</f>
        <v/>
      </c>
      <c r="GC1387" s="359">
        <f>GC1391</f>
        <v/>
      </c>
      <c r="GD1387" s="359">
        <f>GD1391</f>
        <v/>
      </c>
      <c r="GE1387" s="359">
        <f>GE1391</f>
        <v/>
      </c>
      <c r="GF1387" s="359">
        <f>GF1391</f>
        <v/>
      </c>
      <c r="GG1387" s="359">
        <f>GG1391</f>
        <v/>
      </c>
      <c r="GH1387" s="359">
        <f>GH1391</f>
        <v/>
      </c>
      <c r="GI1387" s="359">
        <f>GI1391</f>
        <v/>
      </c>
      <c r="GJ1387" s="359">
        <f>GJ1391</f>
        <v/>
      </c>
      <c r="GK1387" s="359">
        <f>GK1391</f>
        <v/>
      </c>
      <c r="GL1387" s="359">
        <f>GL1391</f>
        <v/>
      </c>
      <c r="GM1387" s="359">
        <f>GM1391</f>
        <v/>
      </c>
      <c r="GN1387" s="359">
        <f>GN1391</f>
        <v/>
      </c>
      <c r="GO1387" s="359">
        <f>GO1391</f>
        <v/>
      </c>
      <c r="GP1387" s="359">
        <f>GP1391</f>
        <v/>
      </c>
      <c r="GQ1387" s="359">
        <f>GQ1391</f>
        <v/>
      </c>
      <c r="GR1387" s="359">
        <f>GR1391</f>
        <v/>
      </c>
      <c r="GS1387" s="359">
        <f>GS1391</f>
        <v/>
      </c>
      <c r="GT1387" s="359">
        <f>GT1391</f>
        <v/>
      </c>
      <c r="GU1387" s="359">
        <f>GU1391</f>
        <v/>
      </c>
      <c r="GV1387" s="359">
        <f>GV1391</f>
        <v/>
      </c>
      <c r="GW1387" s="359">
        <f>GW1391</f>
        <v/>
      </c>
      <c r="GX1387" s="359">
        <f>GX1391</f>
        <v/>
      </c>
    </row>
    <row r="1388"/>
    <row r="1389">
      <c r="A1389" t="n">
        <v>17</v>
      </c>
      <c r="B1389" t="n">
        <v>0</v>
      </c>
      <c r="C1389">
        <f>ROW(SmtRes!A548)</f>
        <v/>
      </c>
      <c r="D1389">
        <f>ROW(EtalonRes!A532)</f>
        <v/>
      </c>
      <c r="E1389" t="inlineStr">
        <is>
          <t>1</t>
        </is>
      </c>
      <c r="F1389" t="inlineStr">
        <is>
          <t>67-8-2</t>
        </is>
      </c>
      <c r="G1389" t="inlineStr">
        <is>
          <t>Смена светильников с люминесцентными лампами</t>
        </is>
      </c>
      <c r="H1389" t="inlineStr">
        <is>
          <t>100 шт.</t>
        </is>
      </c>
      <c r="I1389">
        <f>ROUND(ROUND(1/100,4),7)</f>
        <v/>
      </c>
      <c r="J1389" t="n">
        <v>0</v>
      </c>
      <c r="K1389">
        <f>ROUND(ROUND(1/100,4),7)</f>
        <v/>
      </c>
      <c r="O1389">
        <f>ROUND(CP1389,0)</f>
        <v/>
      </c>
      <c r="P1389">
        <f>ROUND(CQ1389*I1389,0)</f>
        <v/>
      </c>
      <c r="Q1389">
        <f>(ROUND((ROUND(((ET1389)*I1389),0)*BB1389),0)+ROUND((ROUND(((AE1389-(EU1389))*I1389),0)*BS1389),0))</f>
        <v/>
      </c>
      <c r="R1389">
        <f>(ROUND((ROUND(((EU1389)*I1389),0)*BS1389),0)+ROUND((ROUND(((AE1389-(EU1389))*I1389),0)*BS1389),0))</f>
        <v/>
      </c>
      <c r="S1389">
        <f>ROUND(CT1389*I1389,0)</f>
        <v/>
      </c>
      <c r="T1389">
        <f>ROUND(CU1389*I1389,0)</f>
        <v/>
      </c>
      <c r="U1389">
        <f>ROUND(CV1389*I1389,7)</f>
        <v/>
      </c>
      <c r="V1389">
        <f>ROUND(CW1389*I1389,7)</f>
        <v/>
      </c>
      <c r="W1389">
        <f>ROUND(CX1389*I1389,0)</f>
        <v/>
      </c>
      <c r="X1389">
        <f>ROUND(CY1389,0)</f>
        <v/>
      </c>
      <c r="Y1389">
        <f>ROUND(CZ1389,0)</f>
        <v/>
      </c>
      <c r="AA1389" t="n">
        <v>78855224</v>
      </c>
      <c r="AB1389">
        <f>ROUND((AC1389+AD1389+AF1389),2)</f>
        <v/>
      </c>
      <c r="AC1389">
        <f>ROUND((ES1389),2)</f>
        <v/>
      </c>
      <c r="AD1389">
        <f>ROUND((((ET1389)-(EU1389))+AE1389),2)</f>
        <v/>
      </c>
      <c r="AE1389">
        <f>ROUND((EU1389),2)</f>
        <v/>
      </c>
      <c r="AF1389">
        <f>ROUND((EV1389),2)</f>
        <v/>
      </c>
      <c r="AG1389">
        <f>ROUND((AP1389),2)</f>
        <v/>
      </c>
      <c r="AH1389">
        <f>(EW1389)</f>
        <v/>
      </c>
      <c r="AI1389">
        <f>(EX1389)</f>
        <v/>
      </c>
      <c r="AJ1389">
        <f>(AS1389)</f>
        <v/>
      </c>
      <c r="AK1389" t="n">
        <v>41124.45</v>
      </c>
      <c r="AL1389" t="n">
        <v>39551</v>
      </c>
      <c r="AM1389" t="n">
        <v>2.5</v>
      </c>
      <c r="AN1389" t="n">
        <v>1.08</v>
      </c>
      <c r="AO1389" t="n">
        <v>1570.95</v>
      </c>
      <c r="AP1389" t="n">
        <v>0</v>
      </c>
      <c r="AQ1389" t="n">
        <v>163.3</v>
      </c>
      <c r="AR1389" t="n">
        <v>0.08</v>
      </c>
      <c r="AS1389" t="n">
        <v>0</v>
      </c>
      <c r="AT1389" t="n">
        <v>91</v>
      </c>
      <c r="AU1389" t="n">
        <v>48</v>
      </c>
      <c r="AV1389" t="n">
        <v>1</v>
      </c>
      <c r="AW1389" t="n">
        <v>1</v>
      </c>
      <c r="AZ1389" t="n">
        <v>1</v>
      </c>
      <c r="BA1389" t="n">
        <v>52.25</v>
      </c>
      <c r="BB1389" t="n">
        <v>23.32</v>
      </c>
      <c r="BC1389" t="n">
        <v>2.31</v>
      </c>
      <c r="BD1389" t="inlineStr"/>
      <c r="BE1389" t="inlineStr"/>
      <c r="BF1389" t="inlineStr"/>
      <c r="BG1389" t="inlineStr"/>
      <c r="BH1389" t="n">
        <v>0</v>
      </c>
      <c r="BI1389" t="n">
        <v>1</v>
      </c>
      <c r="BJ1389" t="inlineStr">
        <is>
          <t>ТЕРр Московской обл., 67-8-2, приказ Минстроя России №675/пр от 28.02.2017 № 263/пр</t>
        </is>
      </c>
      <c r="BM1389" t="n">
        <v>67001</v>
      </c>
      <c r="BN1389" t="n">
        <v>0</v>
      </c>
      <c r="BO1389" t="inlineStr">
        <is>
          <t>67-8-2</t>
        </is>
      </c>
      <c r="BP1389" t="n">
        <v>1</v>
      </c>
      <c r="BQ1389" t="n">
        <v>6</v>
      </c>
      <c r="BR1389" t="n">
        <v>0</v>
      </c>
      <c r="BS1389" t="n">
        <v>52.25</v>
      </c>
      <c r="BT1389" t="n">
        <v>1</v>
      </c>
      <c r="BU1389" t="n">
        <v>1</v>
      </c>
      <c r="BV1389" t="n">
        <v>1</v>
      </c>
      <c r="BW1389" t="n">
        <v>1</v>
      </c>
      <c r="BX1389" t="n">
        <v>1</v>
      </c>
      <c r="BY1389" t="inlineStr"/>
      <c r="BZ1389" t="n">
        <v>91</v>
      </c>
      <c r="CA1389" t="n">
        <v>48</v>
      </c>
      <c r="CB1389" t="inlineStr"/>
      <c r="CE1389" t="n">
        <v>12</v>
      </c>
      <c r="CF1389" t="n">
        <v>0</v>
      </c>
      <c r="CG1389" t="n">
        <v>0</v>
      </c>
      <c r="CM1389" t="n">
        <v>0</v>
      </c>
      <c r="CN1389" t="inlineStr"/>
      <c r="CO1389" t="n">
        <v>0</v>
      </c>
      <c r="CP1389">
        <f>(P1389+Q1389+S1389)</f>
        <v/>
      </c>
      <c r="CQ1389">
        <f>AC1389*BC1389</f>
        <v/>
      </c>
      <c r="CR1389">
        <f>(ROUND((ROUND(((ET1389)*1),0)*BB1389),0)+ROUND((ROUND(((AE1389-(EU1389))*1),0)*BS1389),0))</f>
        <v/>
      </c>
      <c r="CS1389">
        <f>(ROUND((ROUND(((EU1389)*1),0)*BS1389),0)+ROUND((ROUND(((AE1389-(EU1389))*1),0)*BS1389),0))</f>
        <v/>
      </c>
      <c r="CT1389">
        <f>AF1389*BA1389</f>
        <v/>
      </c>
      <c r="CU1389">
        <f>AG1389</f>
        <v/>
      </c>
      <c r="CV1389">
        <f>AH1389</f>
        <v/>
      </c>
      <c r="CW1389">
        <f>AI1389</f>
        <v/>
      </c>
      <c r="CX1389">
        <f>AJ1389</f>
        <v/>
      </c>
      <c r="CY1389">
        <f>(((S1389+R1389)*AT1389)/100)</f>
        <v/>
      </c>
      <c r="CZ1389">
        <f>(((S1389+R1389)*AU1389)/100)</f>
        <v/>
      </c>
      <c r="DC1389" t="inlineStr"/>
      <c r="DD1389" t="inlineStr"/>
      <c r="DE1389" t="inlineStr"/>
      <c r="DF1389" t="inlineStr"/>
      <c r="DG1389" t="inlineStr"/>
      <c r="DH1389" t="inlineStr"/>
      <c r="DI1389" t="inlineStr"/>
      <c r="DJ1389" t="inlineStr"/>
      <c r="DK1389" t="inlineStr"/>
      <c r="DL1389" t="inlineStr"/>
      <c r="DM1389" t="inlineStr"/>
      <c r="DN1389" t="n">
        <v>0</v>
      </c>
      <c r="DO1389" t="n">
        <v>0</v>
      </c>
      <c r="DP1389" t="n">
        <v>1</v>
      </c>
      <c r="DQ1389" t="n">
        <v>1</v>
      </c>
      <c r="DU1389" t="n">
        <v>1010</v>
      </c>
      <c r="DV1389" t="inlineStr">
        <is>
          <t>100 шт.</t>
        </is>
      </c>
      <c r="DW1389" t="inlineStr">
        <is>
          <t>100 шт.</t>
        </is>
      </c>
      <c r="DX1389" t="n">
        <v>100</v>
      </c>
      <c r="DZ1389" t="inlineStr"/>
      <c r="EA1389" t="inlineStr"/>
      <c r="EB1389" t="inlineStr"/>
      <c r="EC1389" t="inlineStr"/>
      <c r="EE1389" t="n">
        <v>78726030</v>
      </c>
      <c r="EF1389" t="n">
        <v>6</v>
      </c>
      <c r="EG1389" t="inlineStr">
        <is>
          <t>Ремонтно-строительные работы</t>
        </is>
      </c>
      <c r="EH1389" t="n">
        <v>101</v>
      </c>
      <c r="EI1389" t="inlineStr">
        <is>
          <t>Электромонтажные работы</t>
        </is>
      </c>
      <c r="EJ1389" t="n">
        <v>1</v>
      </c>
      <c r="EK1389" t="n">
        <v>67001</v>
      </c>
      <c r="EL1389" t="inlineStr">
        <is>
          <t>Электромонтажные работы</t>
        </is>
      </c>
      <c r="EM1389" t="inlineStr">
        <is>
          <t>рФЕР-67</t>
        </is>
      </c>
      <c r="EO1389" t="inlineStr"/>
      <c r="EQ1389" t="n">
        <v>0</v>
      </c>
      <c r="ER1389" t="n">
        <v>41124.45</v>
      </c>
      <c r="ES1389" t="n">
        <v>39551</v>
      </c>
      <c r="ET1389" t="n">
        <v>2.5</v>
      </c>
      <c r="EU1389" t="n">
        <v>1.08</v>
      </c>
      <c r="EV1389" t="n">
        <v>1570.95</v>
      </c>
      <c r="EW1389" t="n">
        <v>163.3</v>
      </c>
      <c r="EX1389" t="n">
        <v>0.08</v>
      </c>
      <c r="EY1389" t="n">
        <v>0</v>
      </c>
      <c r="FQ1389" t="n">
        <v>0</v>
      </c>
      <c r="FR1389" t="n">
        <v>0</v>
      </c>
      <c r="FS1389" t="n">
        <v>0</v>
      </c>
      <c r="FX1389" t="n">
        <v>91</v>
      </c>
      <c r="FY1389" t="n">
        <v>48</v>
      </c>
      <c r="GA1389" t="inlineStr"/>
      <c r="GD1389" t="n">
        <v>1</v>
      </c>
      <c r="GF1389" t="n">
        <v>85477591</v>
      </c>
      <c r="GG1389" t="n">
        <v>2</v>
      </c>
      <c r="GH1389" t="n">
        <v>1</v>
      </c>
      <c r="GI1389" t="n">
        <v>2</v>
      </c>
      <c r="GJ1389" t="n">
        <v>0</v>
      </c>
      <c r="GK1389" t="n">
        <v>0</v>
      </c>
      <c r="GL1389">
        <f>ROUND(IF(AND(BH1389=3,BI1389=3,FS1389&lt;&gt;0),P1389,0),0)</f>
        <v/>
      </c>
      <c r="GM1389">
        <f>ROUND(O1389+X1389+Y1389,0)+GX1389</f>
        <v/>
      </c>
      <c r="GN1389">
        <f>IF(OR(BI1389=0,BI1389=1),GM1389-GX1389,0)</f>
        <v/>
      </c>
      <c r="GO1389">
        <f>IF(BI1389=2,GM1389-GX1389,0)</f>
        <v/>
      </c>
      <c r="GP1389">
        <f>IF(BI1389=4,GM1389-GX1389,0)</f>
        <v/>
      </c>
      <c r="GR1389" t="n">
        <v>0</v>
      </c>
      <c r="GS1389" t="n">
        <v>3</v>
      </c>
      <c r="GT1389" t="n">
        <v>0</v>
      </c>
      <c r="GU1389" t="inlineStr"/>
      <c r="GV1389">
        <f>ROUND((GT1389),2)</f>
        <v/>
      </c>
      <c r="GW1389" t="n">
        <v>1</v>
      </c>
      <c r="GX1389">
        <f>ROUND(HC1389*I1389,0)</f>
        <v/>
      </c>
      <c r="HA1389" t="n">
        <v>0</v>
      </c>
      <c r="HB1389" t="n">
        <v>0</v>
      </c>
      <c r="HC1389">
        <f>GV1389*GW1389</f>
        <v/>
      </c>
      <c r="HE1389" t="inlineStr"/>
      <c r="HF1389" t="inlineStr"/>
      <c r="HM1389" t="inlineStr"/>
      <c r="HN1389" t="inlineStr">
        <is>
          <t>Пр/812-101.0-1</t>
        </is>
      </c>
      <c r="HO1389" t="inlineStr">
        <is>
          <t>Пр/774-101.0</t>
        </is>
      </c>
      <c r="HP1389" t="inlineStr">
        <is>
          <t>Электромонтажные работы</t>
        </is>
      </c>
      <c r="HQ1389" t="inlineStr">
        <is>
          <t>Электромонтажные работы</t>
        </is>
      </c>
      <c r="HS1389" t="n">
        <v>0</v>
      </c>
      <c r="IK1389" t="n">
        <v>0</v>
      </c>
    </row>
    <row r="1390"/>
    <row r="1391">
      <c r="A1391" s="358" t="n">
        <v>51</v>
      </c>
      <c r="B1391" s="358">
        <f>B1385</f>
        <v/>
      </c>
      <c r="C1391" s="358">
        <f>A1385</f>
        <v/>
      </c>
      <c r="D1391" s="358">
        <f>ROW(A1385)</f>
        <v/>
      </c>
      <c r="E1391" s="358" t="n"/>
      <c r="F1391" s="358">
        <f>IF(F1385&lt;&gt;"",F1385,"")</f>
        <v/>
      </c>
      <c r="G1391" s="358">
        <f>IF(G1385&lt;&gt;"",G1385,"")</f>
        <v/>
      </c>
      <c r="H1391" s="358" t="n">
        <v>0</v>
      </c>
      <c r="I1391" s="358" t="n"/>
      <c r="J1391" s="358" t="n"/>
      <c r="K1391" s="358" t="n"/>
      <c r="L1391" s="358" t="n"/>
      <c r="M1391" s="358" t="n"/>
      <c r="N1391" s="358" t="n"/>
      <c r="O1391" s="358" t="n">
        <v>0</v>
      </c>
      <c r="P1391" s="358" t="n">
        <v>0</v>
      </c>
      <c r="Q1391" s="358" t="n">
        <v>0</v>
      </c>
      <c r="R1391" s="358" t="n">
        <v>0</v>
      </c>
      <c r="S1391" s="358" t="n">
        <v>0</v>
      </c>
      <c r="T1391" s="358" t="n">
        <v>0</v>
      </c>
      <c r="U1391" s="358" t="n">
        <v>0</v>
      </c>
      <c r="V1391" s="358" t="n">
        <v>0</v>
      </c>
      <c r="W1391" s="358" t="n">
        <v>0</v>
      </c>
      <c r="X1391" s="358" t="n">
        <v>0</v>
      </c>
      <c r="Y1391" s="358" t="n">
        <v>0</v>
      </c>
      <c r="Z1391" s="358" t="n"/>
      <c r="AA1391" s="358" t="n"/>
      <c r="AB1391" s="358" t="n"/>
      <c r="AC1391" s="358" t="n"/>
      <c r="AD1391" s="358" t="n"/>
      <c r="AE1391" s="358" t="n"/>
      <c r="AF1391" s="358" t="n"/>
      <c r="AG1391" s="358" t="n"/>
      <c r="AH1391" s="358" t="n"/>
      <c r="AI1391" s="358" t="n"/>
      <c r="AJ1391" s="358" t="n"/>
      <c r="AK1391" s="358" t="n"/>
      <c r="AL1391" s="358" t="n"/>
      <c r="AM1391" s="358" t="n"/>
      <c r="AN1391" s="358" t="n"/>
      <c r="AO1391" s="358">
        <f>ROUND(BX1391,0)</f>
        <v/>
      </c>
      <c r="AP1391" s="358">
        <f>ROUND(BY1391,0)</f>
        <v/>
      </c>
      <c r="AQ1391" s="358">
        <f>ROUND(BZ1391,0)</f>
        <v/>
      </c>
      <c r="AR1391" s="358">
        <f>ROUND(CA1391,0)</f>
        <v/>
      </c>
      <c r="AS1391" s="358">
        <f>ROUND(CB1391,0)</f>
        <v/>
      </c>
      <c r="AT1391" s="358">
        <f>ROUND(CC1391,0)</f>
        <v/>
      </c>
      <c r="AU1391" s="358">
        <f>ROUND(CD1391,0)</f>
        <v/>
      </c>
      <c r="AV1391" s="358">
        <f>ROUND(CE1391,0)</f>
        <v/>
      </c>
      <c r="AW1391" s="358">
        <f>ROUND(CF1391,0)</f>
        <v/>
      </c>
      <c r="AX1391" s="358">
        <f>ROUND(CG1391,0)</f>
        <v/>
      </c>
      <c r="AY1391" s="358">
        <f>ROUND(CH1391,0)</f>
        <v/>
      </c>
      <c r="AZ1391" s="358">
        <f>ROUND(CI1391,0)</f>
        <v/>
      </c>
      <c r="BA1391" s="358">
        <f>ROUND(CJ1391,0)</f>
        <v/>
      </c>
      <c r="BB1391" s="358">
        <f>ROUND(CK1391,0)</f>
        <v/>
      </c>
      <c r="BC1391" s="358">
        <f>ROUND(CL1391,0)</f>
        <v/>
      </c>
      <c r="BD1391" s="358">
        <f>ROUND(CM1391,0)</f>
        <v/>
      </c>
      <c r="BE1391" s="358" t="n"/>
      <c r="BF1391" s="358" t="n"/>
      <c r="BG1391" s="358" t="n"/>
      <c r="BH1391" s="358" t="n"/>
      <c r="BI1391" s="358" t="n"/>
      <c r="BJ1391" s="358" t="n"/>
      <c r="BK1391" s="358" t="n"/>
      <c r="BL1391" s="358" t="n"/>
      <c r="BM1391" s="358" t="n"/>
      <c r="BN1391" s="358" t="n"/>
      <c r="BO1391" s="358" t="n"/>
      <c r="BP1391" s="358" t="n"/>
      <c r="BQ1391" s="358" t="n"/>
      <c r="BR1391" s="358" t="n"/>
      <c r="BS1391" s="358" t="n"/>
      <c r="BT1391" s="358" t="n"/>
      <c r="BU1391" s="358" t="n"/>
      <c r="BV1391" s="358" t="n"/>
      <c r="BW1391" s="358" t="n"/>
      <c r="BX1391" s="358" t="n"/>
      <c r="BY1391" s="358" t="n"/>
      <c r="BZ1391" s="358" t="n"/>
      <c r="CA1391" s="358" t="n"/>
      <c r="CB1391" s="358" t="n"/>
      <c r="CC1391" s="358" t="n"/>
      <c r="CD1391" s="358" t="n"/>
      <c r="CE1391" s="358" t="n"/>
      <c r="CF1391" s="358" t="n"/>
      <c r="CG1391" s="358" t="n"/>
      <c r="CH1391" s="358" t="n"/>
      <c r="CI1391" s="358" t="n"/>
      <c r="CJ1391" s="358" t="n"/>
      <c r="CK1391" s="358" t="n"/>
      <c r="CL1391" s="358" t="n"/>
      <c r="CM1391" s="358" t="n"/>
      <c r="CN1391" s="358" t="n"/>
      <c r="CO1391" s="358" t="n"/>
      <c r="CP1391" s="358" t="n"/>
      <c r="CQ1391" s="358" t="n"/>
      <c r="CR1391" s="358" t="n"/>
      <c r="CS1391" s="358" t="n"/>
      <c r="CT1391" s="358" t="n"/>
      <c r="CU1391" s="358" t="n"/>
      <c r="CV1391" s="358" t="n"/>
      <c r="CW1391" s="358" t="n"/>
      <c r="CX1391" s="358" t="n"/>
      <c r="CY1391" s="358" t="n"/>
      <c r="CZ1391" s="358" t="n"/>
      <c r="DA1391" s="358" t="n"/>
      <c r="DB1391" s="358" t="n"/>
      <c r="DC1391" s="358" t="n"/>
      <c r="DD1391" s="358" t="n"/>
      <c r="DE1391" s="358" t="n"/>
      <c r="DF1391" s="358" t="n"/>
      <c r="DG1391" s="359" t="n"/>
      <c r="DH1391" s="359" t="n"/>
      <c r="DI1391" s="359" t="n"/>
      <c r="DJ1391" s="359" t="n"/>
      <c r="DK1391" s="359" t="n"/>
      <c r="DL1391" s="359" t="n"/>
      <c r="DM1391" s="359" t="n"/>
      <c r="DN1391" s="359" t="n"/>
      <c r="DO1391" s="359" t="n"/>
      <c r="DP1391" s="359" t="n"/>
      <c r="DQ1391" s="359" t="n"/>
      <c r="DR1391" s="359" t="n"/>
      <c r="DS1391" s="359" t="n"/>
      <c r="DT1391" s="359" t="n"/>
      <c r="DU1391" s="359" t="n"/>
      <c r="DV1391" s="359" t="n"/>
      <c r="DW1391" s="359" t="n"/>
      <c r="DX1391" s="359" t="n"/>
      <c r="DY1391" s="359" t="n"/>
      <c r="DZ1391" s="359" t="n"/>
      <c r="EA1391" s="359" t="n"/>
      <c r="EB1391" s="359" t="n"/>
      <c r="EC1391" s="359" t="n"/>
      <c r="ED1391" s="359" t="n"/>
      <c r="EE1391" s="359" t="n"/>
      <c r="EF1391" s="359" t="n"/>
      <c r="EG1391" s="359" t="n"/>
      <c r="EH1391" s="359" t="n"/>
      <c r="EI1391" s="359" t="n"/>
      <c r="EJ1391" s="359" t="n"/>
      <c r="EK1391" s="359" t="n"/>
      <c r="EL1391" s="359" t="n"/>
      <c r="EM1391" s="359" t="n"/>
      <c r="EN1391" s="359" t="n"/>
      <c r="EO1391" s="359" t="n"/>
      <c r="EP1391" s="359" t="n"/>
      <c r="EQ1391" s="359" t="n"/>
      <c r="ER1391" s="359" t="n"/>
      <c r="ES1391" s="359" t="n"/>
      <c r="ET1391" s="359" t="n"/>
      <c r="EU1391" s="359" t="n"/>
      <c r="EV1391" s="359" t="n"/>
      <c r="EW1391" s="359" t="n"/>
      <c r="EX1391" s="359" t="n"/>
      <c r="EY1391" s="359" t="n"/>
      <c r="EZ1391" s="359" t="n"/>
      <c r="FA1391" s="359" t="n"/>
      <c r="FB1391" s="359" t="n"/>
      <c r="FC1391" s="359" t="n"/>
      <c r="FD1391" s="359" t="n"/>
      <c r="FE1391" s="359" t="n"/>
      <c r="FF1391" s="359" t="n"/>
      <c r="FG1391" s="359" t="n"/>
      <c r="FH1391" s="359" t="n"/>
      <c r="FI1391" s="359" t="n"/>
      <c r="FJ1391" s="359" t="n"/>
      <c r="FK1391" s="359" t="n"/>
      <c r="FL1391" s="359" t="n"/>
      <c r="FM1391" s="359" t="n"/>
      <c r="FN1391" s="359" t="n"/>
      <c r="FO1391" s="359" t="n"/>
      <c r="FP1391" s="359" t="n"/>
      <c r="FQ1391" s="359" t="n"/>
      <c r="FR1391" s="359" t="n"/>
      <c r="FS1391" s="359" t="n"/>
      <c r="FT1391" s="359" t="n"/>
      <c r="FU1391" s="359" t="n"/>
      <c r="FV1391" s="359" t="n"/>
      <c r="FW1391" s="359" t="n"/>
      <c r="FX1391" s="359" t="n"/>
      <c r="FY1391" s="359" t="n"/>
      <c r="FZ1391" s="359" t="n"/>
      <c r="GA1391" s="359" t="n"/>
      <c r="GB1391" s="359" t="n"/>
      <c r="GC1391" s="359" t="n"/>
      <c r="GD1391" s="359" t="n"/>
      <c r="GE1391" s="359" t="n"/>
      <c r="GF1391" s="359" t="n"/>
      <c r="GG1391" s="359" t="n"/>
      <c r="GH1391" s="359" t="n"/>
      <c r="GI1391" s="359" t="n"/>
      <c r="GJ1391" s="359" t="n"/>
      <c r="GK1391" s="359" t="n"/>
      <c r="GL1391" s="359" t="n"/>
      <c r="GM1391" s="359" t="n"/>
      <c r="GN1391" s="359" t="n"/>
      <c r="GO1391" s="359" t="n"/>
      <c r="GP1391" s="359" t="n"/>
      <c r="GQ1391" s="359" t="n"/>
      <c r="GR1391" s="359" t="n"/>
      <c r="GS1391" s="359" t="n"/>
      <c r="GT1391" s="359" t="n"/>
      <c r="GU1391" s="359" t="n"/>
      <c r="GV1391" s="359" t="n"/>
      <c r="GW1391" s="359" t="n"/>
      <c r="GX1391" s="359" t="n">
        <v>0</v>
      </c>
    </row>
    <row r="1392"/>
    <row r="1393">
      <c r="A1393" s="360" t="n">
        <v>50</v>
      </c>
      <c r="B1393" s="360" t="n">
        <v>0</v>
      </c>
      <c r="C1393" s="360" t="n">
        <v>0</v>
      </c>
      <c r="D1393" s="360" t="n">
        <v>1</v>
      </c>
      <c r="E1393" s="360" t="n">
        <v>201</v>
      </c>
      <c r="F1393" s="360">
        <f>ROUND(Source!O1391,O1393)</f>
        <v/>
      </c>
      <c r="G1393" s="360" t="inlineStr">
        <is>
          <t>ПЗ</t>
        </is>
      </c>
      <c r="H1393" s="360" t="inlineStr">
        <is>
          <t>Прямые затраты</t>
        </is>
      </c>
      <c r="I1393" s="360" t="n"/>
      <c r="J1393" s="360" t="n"/>
      <c r="K1393" s="360" t="n">
        <v>201</v>
      </c>
      <c r="L1393" s="360" t="n">
        <v>1</v>
      </c>
      <c r="M1393" s="360" t="n">
        <v>3</v>
      </c>
      <c r="N1393" s="360" t="inlineStr"/>
      <c r="O1393" s="360" t="n">
        <v>0</v>
      </c>
      <c r="P1393" s="360" t="n"/>
      <c r="Q1393" s="360" t="n"/>
      <c r="R1393" s="360" t="n"/>
      <c r="S1393" s="360" t="n"/>
      <c r="T1393" s="360" t="n"/>
      <c r="U1393" s="360" t="n"/>
      <c r="V1393" s="360" t="n"/>
      <c r="W1393" s="360" t="n">
        <v>0</v>
      </c>
      <c r="X1393" s="360" t="n">
        <v>1</v>
      </c>
      <c r="Y1393" s="360" t="n">
        <v>0</v>
      </c>
      <c r="Z1393" s="360" t="n"/>
      <c r="AA1393" s="360" t="n"/>
      <c r="AB1393" s="360" t="n"/>
    </row>
    <row r="1394">
      <c r="A1394" s="360" t="n">
        <v>50</v>
      </c>
      <c r="B1394" s="360" t="n">
        <v>0</v>
      </c>
      <c r="C1394" s="360" t="n">
        <v>0</v>
      </c>
      <c r="D1394" s="360" t="n">
        <v>1</v>
      </c>
      <c r="E1394" s="360" t="n">
        <v>202</v>
      </c>
      <c r="F1394" s="360">
        <f>ROUND(Source!P1391,O1394)</f>
        <v/>
      </c>
      <c r="G1394" s="360" t="inlineStr">
        <is>
          <t>СтМатОб</t>
        </is>
      </c>
      <c r="H1394" s="360" t="inlineStr">
        <is>
          <t>Стоимость материальных ресурсов (всего)</t>
        </is>
      </c>
      <c r="I1394" s="360" t="n"/>
      <c r="J1394" s="360" t="n"/>
      <c r="K1394" s="360" t="n">
        <v>202</v>
      </c>
      <c r="L1394" s="360" t="n">
        <v>2</v>
      </c>
      <c r="M1394" s="360" t="n">
        <v>3</v>
      </c>
      <c r="N1394" s="360" t="inlineStr"/>
      <c r="O1394" s="360" t="n">
        <v>0</v>
      </c>
      <c r="P1394" s="360" t="n"/>
      <c r="Q1394" s="360" t="n"/>
      <c r="R1394" s="360" t="n"/>
      <c r="S1394" s="360" t="n"/>
      <c r="T1394" s="360" t="n"/>
      <c r="U1394" s="360" t="n"/>
      <c r="V1394" s="360" t="n"/>
      <c r="W1394" s="360" t="n">
        <v>0</v>
      </c>
      <c r="X1394" s="360" t="n">
        <v>1</v>
      </c>
      <c r="Y1394" s="360" t="n">
        <v>0</v>
      </c>
      <c r="Z1394" s="360" t="n"/>
      <c r="AA1394" s="360" t="n"/>
      <c r="AB1394" s="360" t="n"/>
    </row>
    <row r="1395">
      <c r="A1395" s="360" t="n">
        <v>50</v>
      </c>
      <c r="B1395" s="360" t="n">
        <v>0</v>
      </c>
      <c r="C1395" s="360" t="n">
        <v>0</v>
      </c>
      <c r="D1395" s="360" t="n">
        <v>1</v>
      </c>
      <c r="E1395" s="360" t="n">
        <v>222</v>
      </c>
      <c r="F1395" s="360">
        <f>ROUND(Source!AO1391,O1395)</f>
        <v/>
      </c>
      <c r="G1395" s="360" t="inlineStr">
        <is>
          <t>СтМатОбЗак</t>
        </is>
      </c>
      <c r="H1395" s="360" t="inlineStr">
        <is>
          <t>Стоимость материалов и оборудования заказчика</t>
        </is>
      </c>
      <c r="I1395" s="360" t="n"/>
      <c r="J1395" s="360" t="n"/>
      <c r="K1395" s="360" t="n">
        <v>222</v>
      </c>
      <c r="L1395" s="360" t="n">
        <v>3</v>
      </c>
      <c r="M1395" s="360" t="n">
        <v>3</v>
      </c>
      <c r="N1395" s="360" t="inlineStr"/>
      <c r="O1395" s="360" t="n">
        <v>0</v>
      </c>
      <c r="P1395" s="360" t="n"/>
      <c r="Q1395" s="360" t="n"/>
      <c r="R1395" s="360" t="n"/>
      <c r="S1395" s="360" t="n"/>
      <c r="T1395" s="360" t="n"/>
      <c r="U1395" s="360" t="n"/>
      <c r="V1395" s="360" t="n"/>
      <c r="W1395" s="360" t="n">
        <v>0</v>
      </c>
      <c r="X1395" s="360" t="n">
        <v>1</v>
      </c>
      <c r="Y1395" s="360" t="n">
        <v>0</v>
      </c>
      <c r="Z1395" s="360" t="n"/>
      <c r="AA1395" s="360" t="n"/>
      <c r="AB1395" s="360" t="n"/>
    </row>
    <row r="1396">
      <c r="A1396" s="360" t="n">
        <v>50</v>
      </c>
      <c r="B1396" s="360" t="n">
        <v>0</v>
      </c>
      <c r="C1396" s="360" t="n">
        <v>0</v>
      </c>
      <c r="D1396" s="360" t="n">
        <v>1</v>
      </c>
      <c r="E1396" s="360" t="n">
        <v>225</v>
      </c>
      <c r="F1396" s="360">
        <f>ROUND(Source!AV1391,O1396)</f>
        <v/>
      </c>
      <c r="G1396" s="360" t="inlineStr">
        <is>
          <t>СтМатОбПод</t>
        </is>
      </c>
      <c r="H1396" s="360" t="inlineStr">
        <is>
          <t>Стоимость материалов и оборудования подрядчика</t>
        </is>
      </c>
      <c r="I1396" s="360" t="n"/>
      <c r="J1396" s="360" t="n"/>
      <c r="K1396" s="360" t="n">
        <v>225</v>
      </c>
      <c r="L1396" s="360" t="n">
        <v>4</v>
      </c>
      <c r="M1396" s="360" t="n">
        <v>3</v>
      </c>
      <c r="N1396" s="360" t="inlineStr"/>
      <c r="O1396" s="360" t="n">
        <v>0</v>
      </c>
      <c r="P1396" s="360" t="n"/>
      <c r="Q1396" s="360" t="n"/>
      <c r="R1396" s="360" t="n"/>
      <c r="S1396" s="360" t="n"/>
      <c r="T1396" s="360" t="n"/>
      <c r="U1396" s="360" t="n"/>
      <c r="V1396" s="360" t="n"/>
      <c r="W1396" s="360" t="n">
        <v>0</v>
      </c>
      <c r="X1396" s="360" t="n">
        <v>1</v>
      </c>
      <c r="Y1396" s="360" t="n">
        <v>0</v>
      </c>
      <c r="Z1396" s="360" t="n"/>
      <c r="AA1396" s="360" t="n"/>
      <c r="AB1396" s="360" t="n"/>
    </row>
    <row r="1397">
      <c r="A1397" s="360" t="n">
        <v>50</v>
      </c>
      <c r="B1397" s="360" t="n">
        <v>0</v>
      </c>
      <c r="C1397" s="360" t="n">
        <v>0</v>
      </c>
      <c r="D1397" s="360" t="n">
        <v>1</v>
      </c>
      <c r="E1397" s="360" t="n">
        <v>226</v>
      </c>
      <c r="F1397" s="360">
        <f>ROUND(Source!AW1391,O1397)</f>
        <v/>
      </c>
      <c r="G1397" s="360" t="inlineStr">
        <is>
          <t>СтМат</t>
        </is>
      </c>
      <c r="H1397" s="360" t="inlineStr">
        <is>
          <t>Стоимость материалов (всего)</t>
        </is>
      </c>
      <c r="I1397" s="360" t="n"/>
      <c r="J1397" s="360" t="n"/>
      <c r="K1397" s="360" t="n">
        <v>226</v>
      </c>
      <c r="L1397" s="360" t="n">
        <v>5</v>
      </c>
      <c r="M1397" s="360" t="n">
        <v>3</v>
      </c>
      <c r="N1397" s="360" t="inlineStr"/>
      <c r="O1397" s="360" t="n">
        <v>0</v>
      </c>
      <c r="P1397" s="360" t="n"/>
      <c r="Q1397" s="360" t="n"/>
      <c r="R1397" s="360" t="n"/>
      <c r="S1397" s="360" t="n"/>
      <c r="T1397" s="360" t="n"/>
      <c r="U1397" s="360" t="n"/>
      <c r="V1397" s="360" t="n"/>
      <c r="W1397" s="360" t="n">
        <v>0</v>
      </c>
      <c r="X1397" s="360" t="n">
        <v>1</v>
      </c>
      <c r="Y1397" s="360" t="n">
        <v>0</v>
      </c>
      <c r="Z1397" s="360" t="n"/>
      <c r="AA1397" s="360" t="n"/>
      <c r="AB1397" s="360" t="n"/>
    </row>
    <row r="1398">
      <c r="A1398" s="360" t="n">
        <v>50</v>
      </c>
      <c r="B1398" s="360" t="n">
        <v>0</v>
      </c>
      <c r="C1398" s="360" t="n">
        <v>0</v>
      </c>
      <c r="D1398" s="360" t="n">
        <v>1</v>
      </c>
      <c r="E1398" s="360" t="n">
        <v>227</v>
      </c>
      <c r="F1398" s="360">
        <f>ROUND(Source!AX1391,O1398)</f>
        <v/>
      </c>
      <c r="G1398" s="360" t="inlineStr">
        <is>
          <t>СтМатЗак</t>
        </is>
      </c>
      <c r="H1398" s="360" t="inlineStr">
        <is>
          <t>Стоимость материалов заказчика</t>
        </is>
      </c>
      <c r="I1398" s="360" t="n"/>
      <c r="J1398" s="360" t="n"/>
      <c r="K1398" s="360" t="n">
        <v>227</v>
      </c>
      <c r="L1398" s="360" t="n">
        <v>6</v>
      </c>
      <c r="M1398" s="360" t="n">
        <v>3</v>
      </c>
      <c r="N1398" s="360" t="inlineStr"/>
      <c r="O1398" s="360" t="n">
        <v>0</v>
      </c>
      <c r="P1398" s="360" t="n"/>
      <c r="Q1398" s="360" t="n"/>
      <c r="R1398" s="360" t="n"/>
      <c r="S1398" s="360" t="n"/>
      <c r="T1398" s="360" t="n"/>
      <c r="U1398" s="360" t="n"/>
      <c r="V1398" s="360" t="n"/>
      <c r="W1398" s="360" t="n">
        <v>0</v>
      </c>
      <c r="X1398" s="360" t="n">
        <v>1</v>
      </c>
      <c r="Y1398" s="360" t="n">
        <v>0</v>
      </c>
      <c r="Z1398" s="360" t="n"/>
      <c r="AA1398" s="360" t="n"/>
      <c r="AB1398" s="360" t="n"/>
    </row>
    <row r="1399">
      <c r="A1399" s="360" t="n">
        <v>50</v>
      </c>
      <c r="B1399" s="360" t="n">
        <v>0</v>
      </c>
      <c r="C1399" s="360" t="n">
        <v>0</v>
      </c>
      <c r="D1399" s="360" t="n">
        <v>1</v>
      </c>
      <c r="E1399" s="360" t="n">
        <v>228</v>
      </c>
      <c r="F1399" s="360">
        <f>ROUND(Source!AY1391,O1399)</f>
        <v/>
      </c>
      <c r="G1399" s="360" t="inlineStr">
        <is>
          <t>СтМатПод</t>
        </is>
      </c>
      <c r="H1399" s="360" t="inlineStr">
        <is>
          <t>Стоимость материалов подрядчика</t>
        </is>
      </c>
      <c r="I1399" s="360" t="n"/>
      <c r="J1399" s="360" t="n"/>
      <c r="K1399" s="360" t="n">
        <v>228</v>
      </c>
      <c r="L1399" s="360" t="n">
        <v>7</v>
      </c>
      <c r="M1399" s="360" t="n">
        <v>3</v>
      </c>
      <c r="N1399" s="360" t="inlineStr"/>
      <c r="O1399" s="360" t="n">
        <v>0</v>
      </c>
      <c r="P1399" s="360" t="n"/>
      <c r="Q1399" s="360" t="n"/>
      <c r="R1399" s="360" t="n"/>
      <c r="S1399" s="360" t="n"/>
      <c r="T1399" s="360" t="n"/>
      <c r="U1399" s="360" t="n"/>
      <c r="V1399" s="360" t="n"/>
      <c r="W1399" s="360" t="n">
        <v>0</v>
      </c>
      <c r="X1399" s="360" t="n">
        <v>1</v>
      </c>
      <c r="Y1399" s="360" t="n">
        <v>0</v>
      </c>
      <c r="Z1399" s="360" t="n"/>
      <c r="AA1399" s="360" t="n"/>
      <c r="AB1399" s="360" t="n"/>
    </row>
    <row r="1400">
      <c r="A1400" s="360" t="n">
        <v>50</v>
      </c>
      <c r="B1400" s="360" t="n">
        <v>0</v>
      </c>
      <c r="C1400" s="360" t="n">
        <v>0</v>
      </c>
      <c r="D1400" s="360" t="n">
        <v>1</v>
      </c>
      <c r="E1400" s="360" t="n">
        <v>216</v>
      </c>
      <c r="F1400" s="360">
        <f>ROUND(Source!AP1391,O1400)</f>
        <v/>
      </c>
      <c r="G1400" s="360" t="inlineStr">
        <is>
          <t>Оборуд</t>
        </is>
      </c>
      <c r="H1400" s="360" t="inlineStr">
        <is>
          <t>Стоимость оборудования (всего)</t>
        </is>
      </c>
      <c r="I1400" s="360" t="n"/>
      <c r="J1400" s="360" t="n"/>
      <c r="K1400" s="360" t="n">
        <v>216</v>
      </c>
      <c r="L1400" s="360" t="n">
        <v>8</v>
      </c>
      <c r="M1400" s="360" t="n">
        <v>3</v>
      </c>
      <c r="N1400" s="360" t="inlineStr"/>
      <c r="O1400" s="360" t="n">
        <v>0</v>
      </c>
      <c r="P1400" s="360" t="n"/>
      <c r="Q1400" s="360" t="n"/>
      <c r="R1400" s="360" t="n"/>
      <c r="S1400" s="360" t="n"/>
      <c r="T1400" s="360" t="n"/>
      <c r="U1400" s="360" t="n"/>
      <c r="V1400" s="360" t="n"/>
      <c r="W1400" s="360" t="n">
        <v>0</v>
      </c>
      <c r="X1400" s="360" t="n">
        <v>1</v>
      </c>
      <c r="Y1400" s="360" t="n">
        <v>0</v>
      </c>
      <c r="Z1400" s="360" t="n"/>
      <c r="AA1400" s="360" t="n"/>
      <c r="AB1400" s="360" t="n"/>
    </row>
    <row r="1401">
      <c r="A1401" s="360" t="n">
        <v>50</v>
      </c>
      <c r="B1401" s="360" t="n">
        <v>0</v>
      </c>
      <c r="C1401" s="360" t="n">
        <v>0</v>
      </c>
      <c r="D1401" s="360" t="n">
        <v>1</v>
      </c>
      <c r="E1401" s="360" t="n">
        <v>223</v>
      </c>
      <c r="F1401" s="360">
        <f>ROUND(Source!AQ1391,O1401)</f>
        <v/>
      </c>
      <c r="G1401" s="360" t="inlineStr">
        <is>
          <t>ОборудЗак</t>
        </is>
      </c>
      <c r="H1401" s="360" t="inlineStr">
        <is>
          <t>Стоимость оборудования заказчика</t>
        </is>
      </c>
      <c r="I1401" s="360" t="n"/>
      <c r="J1401" s="360" t="n"/>
      <c r="K1401" s="360" t="n">
        <v>223</v>
      </c>
      <c r="L1401" s="360" t="n">
        <v>9</v>
      </c>
      <c r="M1401" s="360" t="n">
        <v>3</v>
      </c>
      <c r="N1401" s="360" t="inlineStr"/>
      <c r="O1401" s="360" t="n">
        <v>0</v>
      </c>
      <c r="P1401" s="360" t="n"/>
      <c r="Q1401" s="360" t="n"/>
      <c r="R1401" s="360" t="n"/>
      <c r="S1401" s="360" t="n"/>
      <c r="T1401" s="360" t="n"/>
      <c r="U1401" s="360" t="n"/>
      <c r="V1401" s="360" t="n"/>
      <c r="W1401" s="360" t="n">
        <v>0</v>
      </c>
      <c r="X1401" s="360" t="n">
        <v>1</v>
      </c>
      <c r="Y1401" s="360" t="n">
        <v>0</v>
      </c>
      <c r="Z1401" s="360" t="n"/>
      <c r="AA1401" s="360" t="n"/>
      <c r="AB1401" s="360" t="n"/>
    </row>
    <row r="1402">
      <c r="A1402" s="360" t="n">
        <v>50</v>
      </c>
      <c r="B1402" s="360" t="n">
        <v>0</v>
      </c>
      <c r="C1402" s="360" t="n">
        <v>0</v>
      </c>
      <c r="D1402" s="360" t="n">
        <v>1</v>
      </c>
      <c r="E1402" s="360" t="n">
        <v>229</v>
      </c>
      <c r="F1402" s="360">
        <f>ROUND(Source!AZ1391,O1402)</f>
        <v/>
      </c>
      <c r="G1402" s="360" t="inlineStr">
        <is>
          <t>ОборудПод</t>
        </is>
      </c>
      <c r="H1402" s="360" t="inlineStr">
        <is>
          <t>Стоимость оборудования подрядчика</t>
        </is>
      </c>
      <c r="I1402" s="360" t="n"/>
      <c r="J1402" s="360" t="n"/>
      <c r="K1402" s="360" t="n">
        <v>229</v>
      </c>
      <c r="L1402" s="360" t="n">
        <v>10</v>
      </c>
      <c r="M1402" s="360" t="n">
        <v>3</v>
      </c>
      <c r="N1402" s="360" t="inlineStr"/>
      <c r="O1402" s="360" t="n">
        <v>0</v>
      </c>
      <c r="P1402" s="360" t="n"/>
      <c r="Q1402" s="360" t="n"/>
      <c r="R1402" s="360" t="n"/>
      <c r="S1402" s="360" t="n"/>
      <c r="T1402" s="360" t="n"/>
      <c r="U1402" s="360" t="n"/>
      <c r="V1402" s="360" t="n"/>
      <c r="W1402" s="360" t="n">
        <v>0</v>
      </c>
      <c r="X1402" s="360" t="n">
        <v>1</v>
      </c>
      <c r="Y1402" s="360" t="n">
        <v>0</v>
      </c>
      <c r="Z1402" s="360" t="n"/>
      <c r="AA1402" s="360" t="n"/>
      <c r="AB1402" s="360" t="n"/>
    </row>
    <row r="1403">
      <c r="A1403" s="360" t="n">
        <v>50</v>
      </c>
      <c r="B1403" s="360" t="n">
        <v>0</v>
      </c>
      <c r="C1403" s="360" t="n">
        <v>0</v>
      </c>
      <c r="D1403" s="360" t="n">
        <v>1</v>
      </c>
      <c r="E1403" s="360" t="n">
        <v>203</v>
      </c>
      <c r="F1403" s="360">
        <f>ROUND(Source!Q1391,O1403)</f>
        <v/>
      </c>
      <c r="G1403" s="360" t="inlineStr">
        <is>
          <t>ЭММ</t>
        </is>
      </c>
      <c r="H1403" s="360" t="inlineStr">
        <is>
          <t>Эксплуатация машин</t>
        </is>
      </c>
      <c r="I1403" s="360" t="n"/>
      <c r="J1403" s="360" t="n"/>
      <c r="K1403" s="360" t="n">
        <v>203</v>
      </c>
      <c r="L1403" s="360" t="n">
        <v>11</v>
      </c>
      <c r="M1403" s="360" t="n">
        <v>3</v>
      </c>
      <c r="N1403" s="360" t="inlineStr"/>
      <c r="O1403" s="360" t="n">
        <v>0</v>
      </c>
      <c r="P1403" s="360" t="n"/>
      <c r="Q1403" s="360" t="n"/>
      <c r="R1403" s="360" t="n"/>
      <c r="S1403" s="360" t="n"/>
      <c r="T1403" s="360" t="n"/>
      <c r="U1403" s="360" t="n"/>
      <c r="V1403" s="360" t="n"/>
      <c r="W1403" s="360" t="n">
        <v>0</v>
      </c>
      <c r="X1403" s="360" t="n">
        <v>1</v>
      </c>
      <c r="Y1403" s="360" t="n">
        <v>0</v>
      </c>
      <c r="Z1403" s="360" t="n"/>
      <c r="AA1403" s="360" t="n"/>
      <c r="AB1403" s="360" t="n"/>
    </row>
    <row r="1404">
      <c r="A1404" s="360" t="n">
        <v>50</v>
      </c>
      <c r="B1404" s="360" t="n">
        <v>0</v>
      </c>
      <c r="C1404" s="360" t="n">
        <v>0</v>
      </c>
      <c r="D1404" s="360" t="n">
        <v>1</v>
      </c>
      <c r="E1404" s="360" t="n">
        <v>231</v>
      </c>
      <c r="F1404" s="360">
        <f>ROUND(Source!BB1391,O1404)</f>
        <v/>
      </c>
      <c r="G1404" s="360" t="inlineStr">
        <is>
          <t>ЭММсНРиСП</t>
        </is>
      </c>
      <c r="H1404" s="360" t="inlineStr">
        <is>
          <t>Эксплуатация машин по ТСН-2001.16</t>
        </is>
      </c>
      <c r="I1404" s="360" t="n"/>
      <c r="J1404" s="360" t="n"/>
      <c r="K1404" s="360" t="n">
        <v>231</v>
      </c>
      <c r="L1404" s="360" t="n">
        <v>12</v>
      </c>
      <c r="M1404" s="360" t="n">
        <v>3</v>
      </c>
      <c r="N1404" s="360" t="inlineStr"/>
      <c r="O1404" s="360" t="n">
        <v>0</v>
      </c>
      <c r="P1404" s="360" t="n"/>
      <c r="Q1404" s="360" t="n"/>
      <c r="R1404" s="360" t="n"/>
      <c r="S1404" s="360" t="n"/>
      <c r="T1404" s="360" t="n"/>
      <c r="U1404" s="360" t="n"/>
      <c r="V1404" s="360" t="n"/>
      <c r="W1404" s="360" t="n">
        <v>0</v>
      </c>
      <c r="X1404" s="360" t="n">
        <v>1</v>
      </c>
      <c r="Y1404" s="360" t="n">
        <v>0</v>
      </c>
      <c r="Z1404" s="360" t="n"/>
      <c r="AA1404" s="360" t="n"/>
      <c r="AB1404" s="360" t="n"/>
    </row>
    <row r="1405">
      <c r="A1405" s="360" t="n">
        <v>50</v>
      </c>
      <c r="B1405" s="360" t="n">
        <v>0</v>
      </c>
      <c r="C1405" s="360" t="n">
        <v>0</v>
      </c>
      <c r="D1405" s="360" t="n">
        <v>1</v>
      </c>
      <c r="E1405" s="360" t="n">
        <v>204</v>
      </c>
      <c r="F1405" s="360">
        <f>ROUND(Source!R1391,O1405)</f>
        <v/>
      </c>
      <c r="G1405" s="360" t="inlineStr">
        <is>
          <t>ЗПМ</t>
        </is>
      </c>
      <c r="H1405" s="360" t="inlineStr">
        <is>
          <t>ЗП машинистов</t>
        </is>
      </c>
      <c r="I1405" s="360" t="n"/>
      <c r="J1405" s="360" t="n"/>
      <c r="K1405" s="360" t="n">
        <v>204</v>
      </c>
      <c r="L1405" s="360" t="n">
        <v>13</v>
      </c>
      <c r="M1405" s="360" t="n">
        <v>3</v>
      </c>
      <c r="N1405" s="360" t="inlineStr"/>
      <c r="O1405" s="360" t="n">
        <v>0</v>
      </c>
      <c r="P1405" s="360" t="n"/>
      <c r="Q1405" s="360" t="n"/>
      <c r="R1405" s="360" t="n"/>
      <c r="S1405" s="360" t="n"/>
      <c r="T1405" s="360" t="n"/>
      <c r="U1405" s="360" t="n"/>
      <c r="V1405" s="360" t="n"/>
      <c r="W1405" s="360" t="n">
        <v>0</v>
      </c>
      <c r="X1405" s="360" t="n">
        <v>1</v>
      </c>
      <c r="Y1405" s="360" t="n">
        <v>0</v>
      </c>
      <c r="Z1405" s="360" t="n"/>
      <c r="AA1405" s="360" t="n"/>
      <c r="AB1405" s="360" t="n"/>
    </row>
    <row r="1406">
      <c r="A1406" s="360" t="n">
        <v>50</v>
      </c>
      <c r="B1406" s="360" t="n">
        <v>0</v>
      </c>
      <c r="C1406" s="360" t="n">
        <v>0</v>
      </c>
      <c r="D1406" s="360" t="n">
        <v>1</v>
      </c>
      <c r="E1406" s="360" t="n">
        <v>205</v>
      </c>
      <c r="F1406" s="360">
        <f>ROUND(Source!S1391,O1406)</f>
        <v/>
      </c>
      <c r="G1406" s="360" t="inlineStr">
        <is>
          <t>ОЗП</t>
        </is>
      </c>
      <c r="H1406" s="360" t="inlineStr">
        <is>
          <t>Основная ЗП рабочих</t>
        </is>
      </c>
      <c r="I1406" s="360" t="n"/>
      <c r="J1406" s="360" t="n"/>
      <c r="K1406" s="360" t="n">
        <v>205</v>
      </c>
      <c r="L1406" s="360" t="n">
        <v>14</v>
      </c>
      <c r="M1406" s="360" t="n">
        <v>3</v>
      </c>
      <c r="N1406" s="360" t="inlineStr"/>
      <c r="O1406" s="360" t="n">
        <v>0</v>
      </c>
      <c r="P1406" s="360" t="n"/>
      <c r="Q1406" s="360" t="n"/>
      <c r="R1406" s="360" t="n"/>
      <c r="S1406" s="360" t="n"/>
      <c r="T1406" s="360" t="n"/>
      <c r="U1406" s="360" t="n"/>
      <c r="V1406" s="360" t="n"/>
      <c r="W1406" s="360" t="n">
        <v>0</v>
      </c>
      <c r="X1406" s="360" t="n">
        <v>1</v>
      </c>
      <c r="Y1406" s="360" t="n">
        <v>0</v>
      </c>
      <c r="Z1406" s="360" t="n"/>
      <c r="AA1406" s="360" t="n"/>
      <c r="AB1406" s="360" t="n"/>
    </row>
    <row r="1407">
      <c r="A1407" s="360" t="n">
        <v>50</v>
      </c>
      <c r="B1407" s="360" t="n">
        <v>0</v>
      </c>
      <c r="C1407" s="360" t="n">
        <v>0</v>
      </c>
      <c r="D1407" s="360" t="n">
        <v>1</v>
      </c>
      <c r="E1407" s="360" t="n">
        <v>232</v>
      </c>
      <c r="F1407" s="360">
        <f>ROUND(Source!BC1391,O1407)</f>
        <v/>
      </c>
      <c r="G1407" s="360" t="inlineStr">
        <is>
          <t>ОЗПсНРиСП</t>
        </is>
      </c>
      <c r="H1407" s="360" t="inlineStr">
        <is>
          <t>Основная ЗП рабочих по ТСН-2001.16</t>
        </is>
      </c>
      <c r="I1407" s="360" t="n"/>
      <c r="J1407" s="360" t="n"/>
      <c r="K1407" s="360" t="n">
        <v>232</v>
      </c>
      <c r="L1407" s="360" t="n">
        <v>15</v>
      </c>
      <c r="M1407" s="360" t="n">
        <v>3</v>
      </c>
      <c r="N1407" s="360" t="inlineStr"/>
      <c r="O1407" s="360" t="n">
        <v>0</v>
      </c>
      <c r="P1407" s="360" t="n"/>
      <c r="Q1407" s="360" t="n"/>
      <c r="R1407" s="360" t="n"/>
      <c r="S1407" s="360" t="n"/>
      <c r="T1407" s="360" t="n"/>
      <c r="U1407" s="360" t="n"/>
      <c r="V1407" s="360" t="n"/>
      <c r="W1407" s="360" t="n">
        <v>0</v>
      </c>
      <c r="X1407" s="360" t="n">
        <v>1</v>
      </c>
      <c r="Y1407" s="360" t="n">
        <v>0</v>
      </c>
      <c r="Z1407" s="360" t="n"/>
      <c r="AA1407" s="360" t="n"/>
      <c r="AB1407" s="360" t="n"/>
    </row>
    <row r="1408">
      <c r="A1408" s="360" t="n">
        <v>50</v>
      </c>
      <c r="B1408" s="360" t="n">
        <v>0</v>
      </c>
      <c r="C1408" s="360" t="n">
        <v>0</v>
      </c>
      <c r="D1408" s="360" t="n">
        <v>1</v>
      </c>
      <c r="E1408" s="360" t="n">
        <v>214</v>
      </c>
      <c r="F1408" s="360">
        <f>ROUND(Source!AS1391,O1408)</f>
        <v/>
      </c>
      <c r="G1408" s="360" t="inlineStr">
        <is>
          <t>Строит</t>
        </is>
      </c>
      <c r="H1408" s="360" t="inlineStr">
        <is>
          <t>Строительные работы с НР и СП</t>
        </is>
      </c>
      <c r="I1408" s="360" t="n"/>
      <c r="J1408" s="360" t="n"/>
      <c r="K1408" s="360" t="n">
        <v>214</v>
      </c>
      <c r="L1408" s="360" t="n">
        <v>16</v>
      </c>
      <c r="M1408" s="360" t="n">
        <v>3</v>
      </c>
      <c r="N1408" s="360" t="inlineStr"/>
      <c r="O1408" s="360" t="n">
        <v>0</v>
      </c>
      <c r="P1408" s="360" t="n"/>
      <c r="Q1408" s="360" t="n"/>
      <c r="R1408" s="360" t="n"/>
      <c r="S1408" s="360" t="n"/>
      <c r="T1408" s="360" t="n"/>
      <c r="U1408" s="360" t="n"/>
      <c r="V1408" s="360" t="n"/>
      <c r="W1408" s="360" t="n">
        <v>0</v>
      </c>
      <c r="X1408" s="360" t="n">
        <v>1</v>
      </c>
      <c r="Y1408" s="360" t="n">
        <v>0</v>
      </c>
      <c r="Z1408" s="360" t="n"/>
      <c r="AA1408" s="360" t="n"/>
      <c r="AB1408" s="360" t="n"/>
    </row>
    <row r="1409">
      <c r="A1409" s="360" t="n">
        <v>50</v>
      </c>
      <c r="B1409" s="360" t="n">
        <v>0</v>
      </c>
      <c r="C1409" s="360" t="n">
        <v>0</v>
      </c>
      <c r="D1409" s="360" t="n">
        <v>1</v>
      </c>
      <c r="E1409" s="360" t="n">
        <v>215</v>
      </c>
      <c r="F1409" s="360">
        <f>ROUND(Source!AT1391,O1409)</f>
        <v/>
      </c>
      <c r="G1409" s="360" t="inlineStr">
        <is>
          <t>Монтаж</t>
        </is>
      </c>
      <c r="H1409" s="360" t="inlineStr">
        <is>
          <t>Монтажные работы с НР и СП</t>
        </is>
      </c>
      <c r="I1409" s="360" t="n"/>
      <c r="J1409" s="360" t="n"/>
      <c r="K1409" s="360" t="n">
        <v>215</v>
      </c>
      <c r="L1409" s="360" t="n">
        <v>17</v>
      </c>
      <c r="M1409" s="360" t="n">
        <v>3</v>
      </c>
      <c r="N1409" s="360" t="inlineStr"/>
      <c r="O1409" s="360" t="n">
        <v>0</v>
      </c>
      <c r="P1409" s="360" t="n"/>
      <c r="Q1409" s="360" t="n"/>
      <c r="R1409" s="360" t="n"/>
      <c r="S1409" s="360" t="n"/>
      <c r="T1409" s="360" t="n"/>
      <c r="U1409" s="360" t="n"/>
      <c r="V1409" s="360" t="n"/>
      <c r="W1409" s="360" t="n">
        <v>0</v>
      </c>
      <c r="X1409" s="360" t="n">
        <v>1</v>
      </c>
      <c r="Y1409" s="360" t="n">
        <v>0</v>
      </c>
      <c r="Z1409" s="360" t="n"/>
      <c r="AA1409" s="360" t="n"/>
      <c r="AB1409" s="360" t="n"/>
    </row>
    <row r="1410">
      <c r="A1410" s="360" t="n">
        <v>50</v>
      </c>
      <c r="B1410" s="360" t="n">
        <v>0</v>
      </c>
      <c r="C1410" s="360" t="n">
        <v>0</v>
      </c>
      <c r="D1410" s="360" t="n">
        <v>1</v>
      </c>
      <c r="E1410" s="360" t="n">
        <v>217</v>
      </c>
      <c r="F1410" s="360">
        <f>ROUND(Source!AU1391,O1410)</f>
        <v/>
      </c>
      <c r="G1410" s="360" t="inlineStr">
        <is>
          <t>Прочие</t>
        </is>
      </c>
      <c r="H1410" s="360" t="inlineStr">
        <is>
          <t>Прочие работы с НР и СП</t>
        </is>
      </c>
      <c r="I1410" s="360" t="n"/>
      <c r="J1410" s="360" t="n"/>
      <c r="K1410" s="360" t="n">
        <v>217</v>
      </c>
      <c r="L1410" s="360" t="n">
        <v>18</v>
      </c>
      <c r="M1410" s="360" t="n">
        <v>3</v>
      </c>
      <c r="N1410" s="360" t="inlineStr"/>
      <c r="O1410" s="360" t="n">
        <v>0</v>
      </c>
      <c r="P1410" s="360" t="n"/>
      <c r="Q1410" s="360" t="n"/>
      <c r="R1410" s="360" t="n"/>
      <c r="S1410" s="360" t="n"/>
      <c r="T1410" s="360" t="n"/>
      <c r="U1410" s="360" t="n"/>
      <c r="V1410" s="360" t="n"/>
      <c r="W1410" s="360" t="n">
        <v>0</v>
      </c>
      <c r="X1410" s="360" t="n">
        <v>1</v>
      </c>
      <c r="Y1410" s="360" t="n">
        <v>0</v>
      </c>
      <c r="Z1410" s="360" t="n"/>
      <c r="AA1410" s="360" t="n"/>
      <c r="AB1410" s="360" t="n"/>
    </row>
    <row r="1411">
      <c r="A1411" s="360" t="n">
        <v>50</v>
      </c>
      <c r="B1411" s="360" t="n">
        <v>0</v>
      </c>
      <c r="C1411" s="360" t="n">
        <v>0</v>
      </c>
      <c r="D1411" s="360" t="n">
        <v>1</v>
      </c>
      <c r="E1411" s="360" t="n">
        <v>230</v>
      </c>
      <c r="F1411" s="360">
        <f>ROUND(Source!BA1391,O1411)</f>
        <v/>
      </c>
      <c r="G1411" s="360" t="inlineStr">
        <is>
          <t>ПрочиеЗатр</t>
        </is>
      </c>
      <c r="H1411" s="360" t="inlineStr">
        <is>
          <t>Прочие затраты по ТСН-2001.16</t>
        </is>
      </c>
      <c r="I1411" s="360" t="n"/>
      <c r="J1411" s="360" t="n"/>
      <c r="K1411" s="360" t="n">
        <v>230</v>
      </c>
      <c r="L1411" s="360" t="n">
        <v>19</v>
      </c>
      <c r="M1411" s="360" t="n">
        <v>3</v>
      </c>
      <c r="N1411" s="360" t="inlineStr"/>
      <c r="O1411" s="360" t="n">
        <v>0</v>
      </c>
      <c r="P1411" s="360" t="n"/>
      <c r="Q1411" s="360" t="n"/>
      <c r="R1411" s="360" t="n"/>
      <c r="S1411" s="360" t="n"/>
      <c r="T1411" s="360" t="n"/>
      <c r="U1411" s="360" t="n"/>
      <c r="V1411" s="360" t="n"/>
      <c r="W1411" s="360" t="n">
        <v>0</v>
      </c>
      <c r="X1411" s="360" t="n">
        <v>1</v>
      </c>
      <c r="Y1411" s="360" t="n">
        <v>0</v>
      </c>
      <c r="Z1411" s="360" t="n"/>
      <c r="AA1411" s="360" t="n"/>
      <c r="AB1411" s="360" t="n"/>
    </row>
    <row r="1412">
      <c r="A1412" s="360" t="n">
        <v>50</v>
      </c>
      <c r="B1412" s="360" t="n">
        <v>0</v>
      </c>
      <c r="C1412" s="360" t="n">
        <v>0</v>
      </c>
      <c r="D1412" s="360" t="n">
        <v>1</v>
      </c>
      <c r="E1412" s="360" t="n">
        <v>206</v>
      </c>
      <c r="F1412" s="360">
        <f>ROUND(Source!T1391,O1412)</f>
        <v/>
      </c>
      <c r="G1412" s="360" t="inlineStr">
        <is>
          <t>ВозврМат</t>
        </is>
      </c>
      <c r="H1412" s="360" t="inlineStr">
        <is>
          <t>Возврат материалов</t>
        </is>
      </c>
      <c r="I1412" s="360" t="n"/>
      <c r="J1412" s="360" t="n"/>
      <c r="K1412" s="360" t="n">
        <v>206</v>
      </c>
      <c r="L1412" s="360" t="n">
        <v>20</v>
      </c>
      <c r="M1412" s="360" t="n">
        <v>3</v>
      </c>
      <c r="N1412" s="360" t="inlineStr"/>
      <c r="O1412" s="360" t="n">
        <v>0</v>
      </c>
      <c r="P1412" s="360" t="n"/>
      <c r="Q1412" s="360" t="n"/>
      <c r="R1412" s="360" t="n"/>
      <c r="S1412" s="360" t="n"/>
      <c r="T1412" s="360" t="n"/>
      <c r="U1412" s="360" t="n"/>
      <c r="V1412" s="360" t="n"/>
      <c r="W1412" s="360" t="n">
        <v>0</v>
      </c>
      <c r="X1412" s="360" t="n">
        <v>1</v>
      </c>
      <c r="Y1412" s="360" t="n">
        <v>0</v>
      </c>
      <c r="Z1412" s="360" t="n"/>
      <c r="AA1412" s="360" t="n"/>
      <c r="AB1412" s="360" t="n"/>
    </row>
    <row r="1413">
      <c r="A1413" s="360" t="n">
        <v>50</v>
      </c>
      <c r="B1413" s="360" t="n">
        <v>0</v>
      </c>
      <c r="C1413" s="360" t="n">
        <v>0</v>
      </c>
      <c r="D1413" s="360" t="n">
        <v>1</v>
      </c>
      <c r="E1413" s="360" t="n">
        <v>207</v>
      </c>
      <c r="F1413" s="360">
        <f>ROUND(Source!U1391,O1413)</f>
        <v/>
      </c>
      <c r="G1413" s="360" t="inlineStr">
        <is>
          <t>ТрудСтр</t>
        </is>
      </c>
      <c r="H1413" s="360" t="inlineStr">
        <is>
          <t>Трудозатраты строителей</t>
        </is>
      </c>
      <c r="I1413" s="360" t="n"/>
      <c r="J1413" s="360" t="n"/>
      <c r="K1413" s="360" t="n">
        <v>207</v>
      </c>
      <c r="L1413" s="360" t="n">
        <v>21</v>
      </c>
      <c r="M1413" s="360" t="n">
        <v>3</v>
      </c>
      <c r="N1413" s="360" t="inlineStr"/>
      <c r="O1413" s="360" t="n">
        <v>7</v>
      </c>
      <c r="P1413" s="360" t="n"/>
      <c r="Q1413" s="360" t="n"/>
      <c r="R1413" s="360" t="n"/>
      <c r="S1413" s="360" t="n"/>
      <c r="T1413" s="360" t="n"/>
      <c r="U1413" s="360" t="n"/>
      <c r="V1413" s="360" t="n"/>
      <c r="W1413" s="360" t="n">
        <v>0</v>
      </c>
      <c r="X1413" s="360" t="n">
        <v>1</v>
      </c>
      <c r="Y1413" s="360" t="n">
        <v>0</v>
      </c>
      <c r="Z1413" s="360" t="n"/>
      <c r="AA1413" s="360" t="n"/>
      <c r="AB1413" s="360" t="n"/>
    </row>
    <row r="1414">
      <c r="A1414" s="360" t="n">
        <v>50</v>
      </c>
      <c r="B1414" s="360" t="n">
        <v>0</v>
      </c>
      <c r="C1414" s="360" t="n">
        <v>0</v>
      </c>
      <c r="D1414" s="360" t="n">
        <v>1</v>
      </c>
      <c r="E1414" s="360" t="n">
        <v>208</v>
      </c>
      <c r="F1414" s="360">
        <f>ROUND(Source!V1391,O1414)</f>
        <v/>
      </c>
      <c r="G1414" s="360" t="inlineStr">
        <is>
          <t>ТрудМаш</t>
        </is>
      </c>
      <c r="H1414" s="360" t="inlineStr">
        <is>
          <t>Трудозатраты машинистов</t>
        </is>
      </c>
      <c r="I1414" s="360" t="n"/>
      <c r="J1414" s="360" t="n"/>
      <c r="K1414" s="360" t="n">
        <v>208</v>
      </c>
      <c r="L1414" s="360" t="n">
        <v>22</v>
      </c>
      <c r="M1414" s="360" t="n">
        <v>3</v>
      </c>
      <c r="N1414" s="360" t="inlineStr"/>
      <c r="O1414" s="360" t="n">
        <v>7</v>
      </c>
      <c r="P1414" s="360" t="n"/>
      <c r="Q1414" s="360" t="n"/>
      <c r="R1414" s="360" t="n"/>
      <c r="S1414" s="360" t="n"/>
      <c r="T1414" s="360" t="n"/>
      <c r="U1414" s="360" t="n"/>
      <c r="V1414" s="360" t="n"/>
      <c r="W1414" s="360" t="n">
        <v>0</v>
      </c>
      <c r="X1414" s="360" t="n">
        <v>1</v>
      </c>
      <c r="Y1414" s="360" t="n">
        <v>0</v>
      </c>
      <c r="Z1414" s="360" t="n"/>
      <c r="AA1414" s="360" t="n"/>
      <c r="AB1414" s="360" t="n"/>
    </row>
    <row r="1415">
      <c r="A1415" s="360" t="n">
        <v>50</v>
      </c>
      <c r="B1415" s="360" t="n">
        <v>0</v>
      </c>
      <c r="C1415" s="360" t="n">
        <v>0</v>
      </c>
      <c r="D1415" s="360" t="n">
        <v>1</v>
      </c>
      <c r="E1415" s="360" t="n">
        <v>209</v>
      </c>
      <c r="F1415" s="360">
        <f>ROUND(Source!W1391,O1415)</f>
        <v/>
      </c>
      <c r="G1415" s="360" t="inlineStr">
        <is>
          <t>ТранспМат</t>
        </is>
      </c>
      <c r="H1415" s="360" t="inlineStr">
        <is>
          <t>Транспорт материалов</t>
        </is>
      </c>
      <c r="I1415" s="360" t="n"/>
      <c r="J1415" s="360" t="n"/>
      <c r="K1415" s="360" t="n">
        <v>209</v>
      </c>
      <c r="L1415" s="360" t="n">
        <v>23</v>
      </c>
      <c r="M1415" s="360" t="n">
        <v>3</v>
      </c>
      <c r="N1415" s="360" t="inlineStr"/>
      <c r="O1415" s="360" t="n">
        <v>0</v>
      </c>
      <c r="P1415" s="360" t="n"/>
      <c r="Q1415" s="360" t="n"/>
      <c r="R1415" s="360" t="n"/>
      <c r="S1415" s="360" t="n"/>
      <c r="T1415" s="360" t="n"/>
      <c r="U1415" s="360" t="n"/>
      <c r="V1415" s="360" t="n"/>
      <c r="W1415" s="360" t="n">
        <v>0</v>
      </c>
      <c r="X1415" s="360" t="n">
        <v>1</v>
      </c>
      <c r="Y1415" s="360" t="n">
        <v>0</v>
      </c>
      <c r="Z1415" s="360" t="n"/>
      <c r="AA1415" s="360" t="n"/>
      <c r="AB1415" s="360" t="n"/>
    </row>
    <row r="1416">
      <c r="A1416" s="360" t="n">
        <v>50</v>
      </c>
      <c r="B1416" s="360" t="n">
        <v>0</v>
      </c>
      <c r="C1416" s="360" t="n">
        <v>0</v>
      </c>
      <c r="D1416" s="360" t="n">
        <v>1</v>
      </c>
      <c r="E1416" s="360" t="n">
        <v>233</v>
      </c>
      <c r="F1416" s="360">
        <f>ROUND(Source!BD1391,O1416)</f>
        <v/>
      </c>
      <c r="G1416" s="360" t="inlineStr">
        <is>
          <t>Перевозка</t>
        </is>
      </c>
      <c r="H1416" s="360" t="inlineStr">
        <is>
          <t>Перевозка грузов</t>
        </is>
      </c>
      <c r="I1416" s="360" t="n"/>
      <c r="J1416" s="360" t="n"/>
      <c r="K1416" s="360" t="n">
        <v>233</v>
      </c>
      <c r="L1416" s="360" t="n">
        <v>24</v>
      </c>
      <c r="M1416" s="360" t="n">
        <v>3</v>
      </c>
      <c r="N1416" s="360" t="inlineStr"/>
      <c r="O1416" s="360" t="n">
        <v>0</v>
      </c>
      <c r="P1416" s="360" t="n"/>
      <c r="Q1416" s="360" t="n"/>
      <c r="R1416" s="360" t="n"/>
      <c r="S1416" s="360" t="n"/>
      <c r="T1416" s="360" t="n"/>
      <c r="U1416" s="360" t="n"/>
      <c r="V1416" s="360" t="n"/>
      <c r="W1416" s="360" t="n">
        <v>0</v>
      </c>
      <c r="X1416" s="360" t="n">
        <v>1</v>
      </c>
      <c r="Y1416" s="360" t="n">
        <v>0</v>
      </c>
      <c r="Z1416" s="360" t="n"/>
      <c r="AA1416" s="360" t="n"/>
      <c r="AB1416" s="360" t="n"/>
    </row>
    <row r="1417">
      <c r="A1417" s="360" t="n">
        <v>50</v>
      </c>
      <c r="B1417" s="360" t="n">
        <v>0</v>
      </c>
      <c r="C1417" s="360" t="n">
        <v>0</v>
      </c>
      <c r="D1417" s="360" t="n">
        <v>1</v>
      </c>
      <c r="E1417" s="360" t="n">
        <v>210</v>
      </c>
      <c r="F1417" s="360">
        <f>ROUND(Source!X1391,O1417)</f>
        <v/>
      </c>
      <c r="G1417" s="360" t="inlineStr">
        <is>
          <t>НР</t>
        </is>
      </c>
      <c r="H1417" s="360" t="inlineStr">
        <is>
          <t>Накладные расходы</t>
        </is>
      </c>
      <c r="I1417" s="360" t="n"/>
      <c r="J1417" s="360" t="n"/>
      <c r="K1417" s="360" t="n">
        <v>210</v>
      </c>
      <c r="L1417" s="360" t="n">
        <v>25</v>
      </c>
      <c r="M1417" s="360" t="n">
        <v>3</v>
      </c>
      <c r="N1417" s="360" t="inlineStr"/>
      <c r="O1417" s="360" t="n">
        <v>0</v>
      </c>
      <c r="P1417" s="360" t="n"/>
      <c r="Q1417" s="360" t="n"/>
      <c r="R1417" s="360" t="n"/>
      <c r="S1417" s="360" t="n"/>
      <c r="T1417" s="360" t="n"/>
      <c r="U1417" s="360" t="n"/>
      <c r="V1417" s="360" t="n"/>
      <c r="W1417" s="360" t="n">
        <v>0</v>
      </c>
      <c r="X1417" s="360" t="n">
        <v>1</v>
      </c>
      <c r="Y1417" s="360" t="n">
        <v>0</v>
      </c>
      <c r="Z1417" s="360" t="n"/>
      <c r="AA1417" s="360" t="n"/>
      <c r="AB1417" s="360" t="n"/>
    </row>
    <row r="1418">
      <c r="A1418" s="360" t="n">
        <v>50</v>
      </c>
      <c r="B1418" s="360" t="n">
        <v>0</v>
      </c>
      <c r="C1418" s="360" t="n">
        <v>0</v>
      </c>
      <c r="D1418" s="360" t="n">
        <v>1</v>
      </c>
      <c r="E1418" s="360" t="n">
        <v>211</v>
      </c>
      <c r="F1418" s="360">
        <f>ROUND(Source!Y1391,O1418)</f>
        <v/>
      </c>
      <c r="G1418" s="360" t="inlineStr">
        <is>
          <t>СмПриб</t>
        </is>
      </c>
      <c r="H1418" s="360" t="inlineStr">
        <is>
          <t>Сметная прибыль</t>
        </is>
      </c>
      <c r="I1418" s="360" t="n"/>
      <c r="J1418" s="360" t="n"/>
      <c r="K1418" s="360" t="n">
        <v>211</v>
      </c>
      <c r="L1418" s="360" t="n">
        <v>26</v>
      </c>
      <c r="M1418" s="360" t="n">
        <v>3</v>
      </c>
      <c r="N1418" s="360" t="inlineStr"/>
      <c r="O1418" s="360" t="n">
        <v>0</v>
      </c>
      <c r="P1418" s="360" t="n"/>
      <c r="Q1418" s="360" t="n"/>
      <c r="R1418" s="360" t="n"/>
      <c r="S1418" s="360" t="n"/>
      <c r="T1418" s="360" t="n"/>
      <c r="U1418" s="360" t="n"/>
      <c r="V1418" s="360" t="n"/>
      <c r="W1418" s="360" t="n">
        <v>0</v>
      </c>
      <c r="X1418" s="360" t="n">
        <v>1</v>
      </c>
      <c r="Y1418" s="360" t="n">
        <v>0</v>
      </c>
      <c r="Z1418" s="360" t="n"/>
      <c r="AA1418" s="360" t="n"/>
      <c r="AB1418" s="360" t="n"/>
    </row>
    <row r="1419">
      <c r="A1419" s="360" t="n">
        <v>50</v>
      </c>
      <c r="B1419" s="360" t="n">
        <v>0</v>
      </c>
      <c r="C1419" s="360" t="n">
        <v>0</v>
      </c>
      <c r="D1419" s="360" t="n">
        <v>1</v>
      </c>
      <c r="E1419" s="360" t="n">
        <v>224</v>
      </c>
      <c r="F1419" s="360">
        <f>ROUND(Source!AR1391,O1419)</f>
        <v/>
      </c>
      <c r="G1419" s="360" t="inlineStr">
        <is>
          <t>Всего</t>
        </is>
      </c>
      <c r="H1419" s="360" t="inlineStr">
        <is>
          <t>Всего с НР и СП</t>
        </is>
      </c>
      <c r="I1419" s="360" t="n"/>
      <c r="J1419" s="360" t="n"/>
      <c r="K1419" s="360" t="n">
        <v>224</v>
      </c>
      <c r="L1419" s="360" t="n">
        <v>27</v>
      </c>
      <c r="M1419" s="360" t="n">
        <v>3</v>
      </c>
      <c r="N1419" s="360" t="inlineStr"/>
      <c r="O1419" s="360" t="n">
        <v>0</v>
      </c>
      <c r="P1419" s="360" t="n"/>
      <c r="Q1419" s="360" t="n"/>
      <c r="R1419" s="360" t="n"/>
      <c r="S1419" s="360" t="n"/>
      <c r="T1419" s="360" t="n"/>
      <c r="U1419" s="360" t="n"/>
      <c r="V1419" s="360" t="n"/>
      <c r="W1419" s="360" t="n">
        <v>0</v>
      </c>
      <c r="X1419" s="360" t="n">
        <v>1</v>
      </c>
      <c r="Y1419" s="360" t="n">
        <v>0</v>
      </c>
      <c r="Z1419" s="360" t="n"/>
      <c r="AA1419" s="360" t="n"/>
      <c r="AB1419" s="360" t="n"/>
    </row>
    <row r="1420">
      <c r="A1420" s="360" t="n">
        <v>50</v>
      </c>
      <c r="B1420" s="360" t="n">
        <v>0</v>
      </c>
      <c r="C1420" s="360" t="n">
        <v>0</v>
      </c>
      <c r="D1420" s="360" t="n">
        <v>2</v>
      </c>
      <c r="E1420" s="360" t="n">
        <v>0</v>
      </c>
      <c r="F1420" s="360">
        <f>ROUND(F1419,O1420)</f>
        <v/>
      </c>
      <c r="G1420" s="360" t="inlineStr">
        <is>
          <t>и1</t>
        </is>
      </c>
      <c r="H1420" s="360" t="inlineStr">
        <is>
          <t>Итого</t>
        </is>
      </c>
      <c r="I1420" s="360" t="n"/>
      <c r="J1420" s="360" t="n"/>
      <c r="K1420" s="360" t="n">
        <v>212</v>
      </c>
      <c r="L1420" s="360" t="n">
        <v>28</v>
      </c>
      <c r="M1420" s="360" t="n">
        <v>0</v>
      </c>
      <c r="N1420" s="360" t="inlineStr"/>
      <c r="O1420" s="360" t="n">
        <v>0</v>
      </c>
      <c r="P1420" s="360" t="n"/>
      <c r="Q1420" s="360" t="n"/>
      <c r="R1420" s="360" t="n"/>
      <c r="S1420" s="360" t="n"/>
      <c r="T1420" s="360" t="n"/>
      <c r="U1420" s="360" t="n"/>
      <c r="V1420" s="360" t="n"/>
      <c r="W1420" s="360" t="n">
        <v>0</v>
      </c>
      <c r="X1420" s="360" t="n">
        <v>1</v>
      </c>
      <c r="Y1420" s="360" t="n">
        <v>0</v>
      </c>
      <c r="Z1420" s="360" t="n"/>
      <c r="AA1420" s="360" t="n"/>
      <c r="AB1420" s="360" t="n"/>
    </row>
    <row r="1421">
      <c r="A1421" s="360" t="n">
        <v>50</v>
      </c>
      <c r="B1421" s="360" t="n">
        <v>0</v>
      </c>
      <c r="C1421" s="360" t="n">
        <v>0</v>
      </c>
      <c r="D1421" s="360" t="n">
        <v>2</v>
      </c>
      <c r="E1421" s="360" t="n">
        <v>0</v>
      </c>
      <c r="F1421" s="360">
        <f>ROUND(F1420*0.22,O1421)</f>
        <v/>
      </c>
      <c r="G1421" s="360" t="inlineStr">
        <is>
          <t>и2</t>
        </is>
      </c>
      <c r="H1421" s="360" t="inlineStr">
        <is>
          <t>НДС 22%</t>
        </is>
      </c>
      <c r="I1421" s="360" t="n"/>
      <c r="J1421" s="360" t="n"/>
      <c r="K1421" s="360" t="n">
        <v>212</v>
      </c>
      <c r="L1421" s="360" t="n">
        <v>29</v>
      </c>
      <c r="M1421" s="360" t="n">
        <v>0</v>
      </c>
      <c r="N1421" s="360" t="inlineStr"/>
      <c r="O1421" s="360" t="n">
        <v>0</v>
      </c>
      <c r="P1421" s="360" t="n"/>
      <c r="Q1421" s="360" t="n"/>
      <c r="R1421" s="360" t="n"/>
      <c r="S1421" s="360" t="n"/>
      <c r="T1421" s="360" t="n"/>
      <c r="U1421" s="360" t="n"/>
      <c r="V1421" s="360" t="n"/>
      <c r="W1421" s="360" t="n">
        <v>0</v>
      </c>
      <c r="X1421" s="360" t="n">
        <v>1</v>
      </c>
      <c r="Y1421" s="360" t="n">
        <v>0</v>
      </c>
      <c r="Z1421" s="360" t="n"/>
      <c r="AA1421" s="360" t="n"/>
      <c r="AB1421" s="360" t="n"/>
    </row>
    <row r="1422">
      <c r="A1422" s="360" t="n">
        <v>50</v>
      </c>
      <c r="B1422" s="360" t="n">
        <v>0</v>
      </c>
      <c r="C1422" s="360" t="n">
        <v>0</v>
      </c>
      <c r="D1422" s="360" t="n">
        <v>2</v>
      </c>
      <c r="E1422" s="360" t="n">
        <v>213</v>
      </c>
      <c r="F1422" s="360">
        <f>ROUND(F1420+F1421,O1422)</f>
        <v/>
      </c>
      <c r="G1422" s="360" t="inlineStr">
        <is>
          <t>и3</t>
        </is>
      </c>
      <c r="H1422" s="360" t="inlineStr">
        <is>
          <t>Всего</t>
        </is>
      </c>
      <c r="I1422" s="360" t="n"/>
      <c r="J1422" s="360" t="n"/>
      <c r="K1422" s="360" t="n">
        <v>212</v>
      </c>
      <c r="L1422" s="360" t="n">
        <v>30</v>
      </c>
      <c r="M1422" s="360" t="n">
        <v>0</v>
      </c>
      <c r="N1422" s="360" t="inlineStr"/>
      <c r="O1422" s="360" t="n">
        <v>0</v>
      </c>
      <c r="P1422" s="360" t="n"/>
      <c r="Q1422" s="360" t="n"/>
      <c r="R1422" s="360" t="n"/>
      <c r="S1422" s="360" t="n"/>
      <c r="T1422" s="360" t="n"/>
      <c r="U1422" s="360" t="n"/>
      <c r="V1422" s="360" t="n"/>
      <c r="W1422" s="360" t="n">
        <v>0</v>
      </c>
      <c r="X1422" s="360" t="n">
        <v>1</v>
      </c>
      <c r="Y1422" s="360" t="n">
        <v>0</v>
      </c>
      <c r="Z1422" s="360" t="n"/>
      <c r="AA1422" s="360" t="n"/>
      <c r="AB1422" s="360" t="n"/>
    </row>
    <row r="1423"/>
    <row r="1424">
      <c r="A1424" s="356" t="n">
        <v>3</v>
      </c>
      <c r="B1424" s="356" t="n">
        <v>0</v>
      </c>
      <c r="C1424" s="356" t="n"/>
      <c r="D1424" s="356">
        <f>ROW(A1431)</f>
        <v/>
      </c>
      <c r="E1424" s="356" t="n"/>
      <c r="F1424" s="356" t="inlineStr">
        <is>
          <t>Новая локальная смета</t>
        </is>
      </c>
      <c r="G1424" s="356" t="inlineStr">
        <is>
          <t>Центральная, д.74</t>
        </is>
      </c>
      <c r="H1424" s="356" t="inlineStr"/>
      <c r="I1424" s="356" t="n">
        <v>0</v>
      </c>
      <c r="J1424" s="356" t="inlineStr"/>
      <c r="K1424" s="356" t="n">
        <v>0</v>
      </c>
      <c r="L1424" s="356" t="inlineStr">
        <is>
          <t>Новая локальная смета</t>
        </is>
      </c>
      <c r="M1424" s="356" t="inlineStr"/>
      <c r="N1424" s="356" t="n"/>
      <c r="O1424" s="356" t="n"/>
      <c r="P1424" s="356" t="n"/>
      <c r="Q1424" s="356" t="n"/>
      <c r="R1424" s="356" t="n"/>
      <c r="S1424" s="356" t="n">
        <v>0</v>
      </c>
      <c r="T1424" s="356" t="n"/>
      <c r="U1424" s="356" t="inlineStr"/>
      <c r="V1424" s="356" t="n">
        <v>0</v>
      </c>
      <c r="W1424" s="356" t="n"/>
      <c r="X1424" s="356" t="n"/>
      <c r="Y1424" s="356" t="n"/>
      <c r="Z1424" s="356" t="n"/>
      <c r="AA1424" s="356" t="n"/>
      <c r="AB1424" s="356" t="inlineStr"/>
      <c r="AC1424" s="356" t="inlineStr"/>
      <c r="AD1424" s="356" t="inlineStr"/>
      <c r="AE1424" s="356" t="inlineStr"/>
      <c r="AF1424" s="356" t="inlineStr"/>
      <c r="AG1424" s="356" t="inlineStr"/>
      <c r="AH1424" s="356" t="n"/>
      <c r="AI1424" s="356" t="n"/>
      <c r="AJ1424" s="356" t="n"/>
      <c r="AK1424" s="356" t="n"/>
      <c r="AL1424" s="356" t="n"/>
      <c r="AM1424" s="356" t="n"/>
      <c r="AN1424" s="356" t="n"/>
      <c r="AO1424" s="356" t="n"/>
      <c r="AP1424" s="356" t="inlineStr"/>
      <c r="AQ1424" s="356" t="inlineStr"/>
      <c r="AR1424" s="356" t="inlineStr"/>
      <c r="AS1424" s="356" t="n"/>
      <c r="AT1424" s="356" t="n"/>
      <c r="AU1424" s="356" t="n"/>
      <c r="AV1424" s="356" t="n"/>
      <c r="AW1424" s="356" t="n"/>
      <c r="AX1424" s="356" t="n"/>
      <c r="AY1424" s="356" t="n"/>
      <c r="AZ1424" s="356" t="inlineStr"/>
      <c r="BA1424" s="356" t="n"/>
      <c r="BB1424" s="356" t="inlineStr"/>
      <c r="BC1424" s="356" t="inlineStr"/>
      <c r="BD1424" s="356" t="inlineStr"/>
      <c r="BE1424" s="356" t="inlineStr"/>
      <c r="BF1424" s="356" t="inlineStr"/>
      <c r="BG1424" s="356" t="inlineStr"/>
      <c r="BH1424" s="356" t="inlineStr"/>
      <c r="BI1424" s="356" t="inlineStr"/>
      <c r="BJ1424" s="356" t="inlineStr"/>
      <c r="BK1424" s="356" t="inlineStr"/>
      <c r="BL1424" s="356" t="inlineStr"/>
      <c r="BM1424" s="356" t="inlineStr"/>
      <c r="BN1424" s="356" t="inlineStr"/>
      <c r="BO1424" s="356" t="inlineStr"/>
      <c r="BP1424" s="356" t="inlineStr"/>
      <c r="BQ1424" s="356" t="n"/>
      <c r="BR1424" s="356" t="n"/>
      <c r="BS1424" s="356" t="n"/>
      <c r="BT1424" s="356" t="n"/>
      <c r="BU1424" s="356" t="n"/>
      <c r="BV1424" s="356" t="n"/>
      <c r="BW1424" s="356" t="n"/>
      <c r="BX1424" s="356" t="n">
        <v>0</v>
      </c>
      <c r="BY1424" s="356" t="n"/>
      <c r="BZ1424" s="356" t="n"/>
      <c r="CA1424" s="356" t="n"/>
      <c r="CB1424" s="356" t="n"/>
      <c r="CC1424" s="356" t="n"/>
      <c r="CD1424" s="356" t="n"/>
      <c r="CE1424" s="356" t="n"/>
      <c r="CF1424" s="356" t="n">
        <v>0</v>
      </c>
      <c r="CG1424" s="356" t="n">
        <v>0</v>
      </c>
      <c r="CH1424" s="356" t="n"/>
      <c r="CI1424" s="356" t="inlineStr"/>
      <c r="CJ1424" s="356" t="inlineStr"/>
      <c r="CK1424" t="inlineStr"/>
      <c r="CL1424" t="inlineStr"/>
      <c r="CM1424" t="inlineStr"/>
      <c r="CN1424" t="inlineStr"/>
      <c r="CO1424" t="inlineStr"/>
      <c r="CP1424" t="inlineStr"/>
      <c r="CQ1424" t="inlineStr"/>
    </row>
    <row r="1425"/>
    <row r="1426">
      <c r="A1426" s="358" t="n">
        <v>52</v>
      </c>
      <c r="B1426" s="358">
        <f>B1431</f>
        <v/>
      </c>
      <c r="C1426" s="358">
        <f>C1431</f>
        <v/>
      </c>
      <c r="D1426" s="358">
        <f>D1431</f>
        <v/>
      </c>
      <c r="E1426" s="358">
        <f>E1431</f>
        <v/>
      </c>
      <c r="F1426" s="358">
        <f>F1431</f>
        <v/>
      </c>
      <c r="G1426" s="358">
        <f>G1431</f>
        <v/>
      </c>
      <c r="H1426" s="358" t="n"/>
      <c r="I1426" s="358" t="n"/>
      <c r="J1426" s="358" t="n"/>
      <c r="K1426" s="358" t="n"/>
      <c r="L1426" s="358" t="n"/>
      <c r="M1426" s="358" t="n"/>
      <c r="N1426" s="358" t="n"/>
      <c r="O1426" s="358">
        <f>O1431</f>
        <v/>
      </c>
      <c r="P1426" s="358">
        <f>P1431</f>
        <v/>
      </c>
      <c r="Q1426" s="358">
        <f>Q1431</f>
        <v/>
      </c>
      <c r="R1426" s="358">
        <f>R1431</f>
        <v/>
      </c>
      <c r="S1426" s="358">
        <f>S1431</f>
        <v/>
      </c>
      <c r="T1426" s="358">
        <f>T1431</f>
        <v/>
      </c>
      <c r="U1426" s="358">
        <f>U1431</f>
        <v/>
      </c>
      <c r="V1426" s="358">
        <f>V1431</f>
        <v/>
      </c>
      <c r="W1426" s="358">
        <f>W1431</f>
        <v/>
      </c>
      <c r="X1426" s="358">
        <f>X1431</f>
        <v/>
      </c>
      <c r="Y1426" s="358">
        <f>Y1431</f>
        <v/>
      </c>
      <c r="Z1426" s="358">
        <f>Z1431</f>
        <v/>
      </c>
      <c r="AA1426" s="358">
        <f>AA1431</f>
        <v/>
      </c>
      <c r="AB1426" s="358">
        <f>AB1431</f>
        <v/>
      </c>
      <c r="AC1426" s="358">
        <f>AC1431</f>
        <v/>
      </c>
      <c r="AD1426" s="358">
        <f>AD1431</f>
        <v/>
      </c>
      <c r="AE1426" s="358">
        <f>AE1431</f>
        <v/>
      </c>
      <c r="AF1426" s="358">
        <f>AF1431</f>
        <v/>
      </c>
      <c r="AG1426" s="358">
        <f>AG1431</f>
        <v/>
      </c>
      <c r="AH1426" s="358">
        <f>AH1431</f>
        <v/>
      </c>
      <c r="AI1426" s="358">
        <f>AI1431</f>
        <v/>
      </c>
      <c r="AJ1426" s="358">
        <f>AJ1431</f>
        <v/>
      </c>
      <c r="AK1426" s="358">
        <f>AK1431</f>
        <v/>
      </c>
      <c r="AL1426" s="358">
        <f>AL1431</f>
        <v/>
      </c>
      <c r="AM1426" s="358">
        <f>AM1431</f>
        <v/>
      </c>
      <c r="AN1426" s="358">
        <f>AN1431</f>
        <v/>
      </c>
      <c r="AO1426" s="358">
        <f>AO1431</f>
        <v/>
      </c>
      <c r="AP1426" s="358">
        <f>AP1431</f>
        <v/>
      </c>
      <c r="AQ1426" s="358">
        <f>AQ1431</f>
        <v/>
      </c>
      <c r="AR1426" s="358">
        <f>AR1431</f>
        <v/>
      </c>
      <c r="AS1426" s="358">
        <f>AS1431</f>
        <v/>
      </c>
      <c r="AT1426" s="358">
        <f>AT1431</f>
        <v/>
      </c>
      <c r="AU1426" s="358">
        <f>AU1431</f>
        <v/>
      </c>
      <c r="AV1426" s="358">
        <f>AV1431</f>
        <v/>
      </c>
      <c r="AW1426" s="358">
        <f>AW1431</f>
        <v/>
      </c>
      <c r="AX1426" s="358">
        <f>AX1431</f>
        <v/>
      </c>
      <c r="AY1426" s="358">
        <f>AY1431</f>
        <v/>
      </c>
      <c r="AZ1426" s="358">
        <f>AZ1431</f>
        <v/>
      </c>
      <c r="BA1426" s="358">
        <f>BA1431</f>
        <v/>
      </c>
      <c r="BB1426" s="358">
        <f>BB1431</f>
        <v/>
      </c>
      <c r="BC1426" s="358">
        <f>BC1431</f>
        <v/>
      </c>
      <c r="BD1426" s="358">
        <f>BD1431</f>
        <v/>
      </c>
      <c r="BE1426" s="358">
        <f>BE1431</f>
        <v/>
      </c>
      <c r="BF1426" s="358">
        <f>BF1431</f>
        <v/>
      </c>
      <c r="BG1426" s="358">
        <f>BG1431</f>
        <v/>
      </c>
      <c r="BH1426" s="358">
        <f>BH1431</f>
        <v/>
      </c>
      <c r="BI1426" s="358">
        <f>BI1431</f>
        <v/>
      </c>
      <c r="BJ1426" s="358">
        <f>BJ1431</f>
        <v/>
      </c>
      <c r="BK1426" s="358">
        <f>BK1431</f>
        <v/>
      </c>
      <c r="BL1426" s="358">
        <f>BL1431</f>
        <v/>
      </c>
      <c r="BM1426" s="358">
        <f>BM1431</f>
        <v/>
      </c>
      <c r="BN1426" s="358">
        <f>BN1431</f>
        <v/>
      </c>
      <c r="BO1426" s="358">
        <f>BO1431</f>
        <v/>
      </c>
      <c r="BP1426" s="358">
        <f>BP1431</f>
        <v/>
      </c>
      <c r="BQ1426" s="358">
        <f>BQ1431</f>
        <v/>
      </c>
      <c r="BR1426" s="358">
        <f>BR1431</f>
        <v/>
      </c>
      <c r="BS1426" s="358">
        <f>BS1431</f>
        <v/>
      </c>
      <c r="BT1426" s="358">
        <f>BT1431</f>
        <v/>
      </c>
      <c r="BU1426" s="358">
        <f>BU1431</f>
        <v/>
      </c>
      <c r="BV1426" s="358">
        <f>BV1431</f>
        <v/>
      </c>
      <c r="BW1426" s="358">
        <f>BW1431</f>
        <v/>
      </c>
      <c r="BX1426" s="358">
        <f>BX1431</f>
        <v/>
      </c>
      <c r="BY1426" s="358">
        <f>BY1431</f>
        <v/>
      </c>
      <c r="BZ1426" s="358">
        <f>BZ1431</f>
        <v/>
      </c>
      <c r="CA1426" s="358">
        <f>CA1431</f>
        <v/>
      </c>
      <c r="CB1426" s="358">
        <f>CB1431</f>
        <v/>
      </c>
      <c r="CC1426" s="358">
        <f>CC1431</f>
        <v/>
      </c>
      <c r="CD1426" s="358">
        <f>CD1431</f>
        <v/>
      </c>
      <c r="CE1426" s="358">
        <f>CE1431</f>
        <v/>
      </c>
      <c r="CF1426" s="358">
        <f>CF1431</f>
        <v/>
      </c>
      <c r="CG1426" s="358">
        <f>CG1431</f>
        <v/>
      </c>
      <c r="CH1426" s="358">
        <f>CH1431</f>
        <v/>
      </c>
      <c r="CI1426" s="358">
        <f>CI1431</f>
        <v/>
      </c>
      <c r="CJ1426" s="358">
        <f>CJ1431</f>
        <v/>
      </c>
      <c r="CK1426" s="358">
        <f>CK1431</f>
        <v/>
      </c>
      <c r="CL1426" s="358">
        <f>CL1431</f>
        <v/>
      </c>
      <c r="CM1426" s="358">
        <f>CM1431</f>
        <v/>
      </c>
      <c r="CN1426" s="358">
        <f>CN1431</f>
        <v/>
      </c>
      <c r="CO1426" s="358">
        <f>CO1431</f>
        <v/>
      </c>
      <c r="CP1426" s="358">
        <f>CP1431</f>
        <v/>
      </c>
      <c r="CQ1426" s="358">
        <f>CQ1431</f>
        <v/>
      </c>
      <c r="CR1426" s="358">
        <f>CR1431</f>
        <v/>
      </c>
      <c r="CS1426" s="358">
        <f>CS1431</f>
        <v/>
      </c>
      <c r="CT1426" s="358">
        <f>CT1431</f>
        <v/>
      </c>
      <c r="CU1426" s="358">
        <f>CU1431</f>
        <v/>
      </c>
      <c r="CV1426" s="358">
        <f>CV1431</f>
        <v/>
      </c>
      <c r="CW1426" s="358">
        <f>CW1431</f>
        <v/>
      </c>
      <c r="CX1426" s="358">
        <f>CX1431</f>
        <v/>
      </c>
      <c r="CY1426" s="358">
        <f>CY1431</f>
        <v/>
      </c>
      <c r="CZ1426" s="358">
        <f>CZ1431</f>
        <v/>
      </c>
      <c r="DA1426" s="358">
        <f>DA1431</f>
        <v/>
      </c>
      <c r="DB1426" s="358">
        <f>DB1431</f>
        <v/>
      </c>
      <c r="DC1426" s="358">
        <f>DC1431</f>
        <v/>
      </c>
      <c r="DD1426" s="358">
        <f>DD1431</f>
        <v/>
      </c>
      <c r="DE1426" s="358">
        <f>DE1431</f>
        <v/>
      </c>
      <c r="DF1426" s="358">
        <f>DF1431</f>
        <v/>
      </c>
      <c r="DG1426" s="359">
        <f>DG1431</f>
        <v/>
      </c>
      <c r="DH1426" s="359">
        <f>DH1431</f>
        <v/>
      </c>
      <c r="DI1426" s="359">
        <f>DI1431</f>
        <v/>
      </c>
      <c r="DJ1426" s="359">
        <f>DJ1431</f>
        <v/>
      </c>
      <c r="DK1426" s="359">
        <f>DK1431</f>
        <v/>
      </c>
      <c r="DL1426" s="359">
        <f>DL1431</f>
        <v/>
      </c>
      <c r="DM1426" s="359">
        <f>DM1431</f>
        <v/>
      </c>
      <c r="DN1426" s="359">
        <f>DN1431</f>
        <v/>
      </c>
      <c r="DO1426" s="359">
        <f>DO1431</f>
        <v/>
      </c>
      <c r="DP1426" s="359">
        <f>DP1431</f>
        <v/>
      </c>
      <c r="DQ1426" s="359">
        <f>DQ1431</f>
        <v/>
      </c>
      <c r="DR1426" s="359">
        <f>DR1431</f>
        <v/>
      </c>
      <c r="DS1426" s="359">
        <f>DS1431</f>
        <v/>
      </c>
      <c r="DT1426" s="359">
        <f>DT1431</f>
        <v/>
      </c>
      <c r="DU1426" s="359">
        <f>DU1431</f>
        <v/>
      </c>
      <c r="DV1426" s="359">
        <f>DV1431</f>
        <v/>
      </c>
      <c r="DW1426" s="359">
        <f>DW1431</f>
        <v/>
      </c>
      <c r="DX1426" s="359">
        <f>DX1431</f>
        <v/>
      </c>
      <c r="DY1426" s="359">
        <f>DY1431</f>
        <v/>
      </c>
      <c r="DZ1426" s="359">
        <f>DZ1431</f>
        <v/>
      </c>
      <c r="EA1426" s="359">
        <f>EA1431</f>
        <v/>
      </c>
      <c r="EB1426" s="359">
        <f>EB1431</f>
        <v/>
      </c>
      <c r="EC1426" s="359">
        <f>EC1431</f>
        <v/>
      </c>
      <c r="ED1426" s="359">
        <f>ED1431</f>
        <v/>
      </c>
      <c r="EE1426" s="359">
        <f>EE1431</f>
        <v/>
      </c>
      <c r="EF1426" s="359">
        <f>EF1431</f>
        <v/>
      </c>
      <c r="EG1426" s="359">
        <f>EG1431</f>
        <v/>
      </c>
      <c r="EH1426" s="359">
        <f>EH1431</f>
        <v/>
      </c>
      <c r="EI1426" s="359">
        <f>EI1431</f>
        <v/>
      </c>
      <c r="EJ1426" s="359">
        <f>EJ1431</f>
        <v/>
      </c>
      <c r="EK1426" s="359">
        <f>EK1431</f>
        <v/>
      </c>
      <c r="EL1426" s="359">
        <f>EL1431</f>
        <v/>
      </c>
      <c r="EM1426" s="359">
        <f>EM1431</f>
        <v/>
      </c>
      <c r="EN1426" s="359">
        <f>EN1431</f>
        <v/>
      </c>
      <c r="EO1426" s="359">
        <f>EO1431</f>
        <v/>
      </c>
      <c r="EP1426" s="359">
        <f>EP1431</f>
        <v/>
      </c>
      <c r="EQ1426" s="359">
        <f>EQ1431</f>
        <v/>
      </c>
      <c r="ER1426" s="359">
        <f>ER1431</f>
        <v/>
      </c>
      <c r="ES1426" s="359">
        <f>ES1431</f>
        <v/>
      </c>
      <c r="ET1426" s="359">
        <f>ET1431</f>
        <v/>
      </c>
      <c r="EU1426" s="359">
        <f>EU1431</f>
        <v/>
      </c>
      <c r="EV1426" s="359">
        <f>EV1431</f>
        <v/>
      </c>
      <c r="EW1426" s="359">
        <f>EW1431</f>
        <v/>
      </c>
      <c r="EX1426" s="359">
        <f>EX1431</f>
        <v/>
      </c>
      <c r="EY1426" s="359">
        <f>EY1431</f>
        <v/>
      </c>
      <c r="EZ1426" s="359">
        <f>EZ1431</f>
        <v/>
      </c>
      <c r="FA1426" s="359">
        <f>FA1431</f>
        <v/>
      </c>
      <c r="FB1426" s="359">
        <f>FB1431</f>
        <v/>
      </c>
      <c r="FC1426" s="359">
        <f>FC1431</f>
        <v/>
      </c>
      <c r="FD1426" s="359">
        <f>FD1431</f>
        <v/>
      </c>
      <c r="FE1426" s="359">
        <f>FE1431</f>
        <v/>
      </c>
      <c r="FF1426" s="359">
        <f>FF1431</f>
        <v/>
      </c>
      <c r="FG1426" s="359">
        <f>FG1431</f>
        <v/>
      </c>
      <c r="FH1426" s="359">
        <f>FH1431</f>
        <v/>
      </c>
      <c r="FI1426" s="359">
        <f>FI1431</f>
        <v/>
      </c>
      <c r="FJ1426" s="359">
        <f>FJ1431</f>
        <v/>
      </c>
      <c r="FK1426" s="359">
        <f>FK1431</f>
        <v/>
      </c>
      <c r="FL1426" s="359">
        <f>FL1431</f>
        <v/>
      </c>
      <c r="FM1426" s="359">
        <f>FM1431</f>
        <v/>
      </c>
      <c r="FN1426" s="359">
        <f>FN1431</f>
        <v/>
      </c>
      <c r="FO1426" s="359">
        <f>FO1431</f>
        <v/>
      </c>
      <c r="FP1426" s="359">
        <f>FP1431</f>
        <v/>
      </c>
      <c r="FQ1426" s="359">
        <f>FQ1431</f>
        <v/>
      </c>
      <c r="FR1426" s="359">
        <f>FR1431</f>
        <v/>
      </c>
      <c r="FS1426" s="359">
        <f>FS1431</f>
        <v/>
      </c>
      <c r="FT1426" s="359">
        <f>FT1431</f>
        <v/>
      </c>
      <c r="FU1426" s="359">
        <f>FU1431</f>
        <v/>
      </c>
      <c r="FV1426" s="359">
        <f>FV1431</f>
        <v/>
      </c>
      <c r="FW1426" s="359">
        <f>FW1431</f>
        <v/>
      </c>
      <c r="FX1426" s="359">
        <f>FX1431</f>
        <v/>
      </c>
      <c r="FY1426" s="359">
        <f>FY1431</f>
        <v/>
      </c>
      <c r="FZ1426" s="359">
        <f>FZ1431</f>
        <v/>
      </c>
      <c r="GA1426" s="359">
        <f>GA1431</f>
        <v/>
      </c>
      <c r="GB1426" s="359">
        <f>GB1431</f>
        <v/>
      </c>
      <c r="GC1426" s="359">
        <f>GC1431</f>
        <v/>
      </c>
      <c r="GD1426" s="359">
        <f>GD1431</f>
        <v/>
      </c>
      <c r="GE1426" s="359">
        <f>GE1431</f>
        <v/>
      </c>
      <c r="GF1426" s="359">
        <f>GF1431</f>
        <v/>
      </c>
      <c r="GG1426" s="359">
        <f>GG1431</f>
        <v/>
      </c>
      <c r="GH1426" s="359">
        <f>GH1431</f>
        <v/>
      </c>
      <c r="GI1426" s="359">
        <f>GI1431</f>
        <v/>
      </c>
      <c r="GJ1426" s="359">
        <f>GJ1431</f>
        <v/>
      </c>
      <c r="GK1426" s="359">
        <f>GK1431</f>
        <v/>
      </c>
      <c r="GL1426" s="359">
        <f>GL1431</f>
        <v/>
      </c>
      <c r="GM1426" s="359">
        <f>GM1431</f>
        <v/>
      </c>
      <c r="GN1426" s="359">
        <f>GN1431</f>
        <v/>
      </c>
      <c r="GO1426" s="359">
        <f>GO1431</f>
        <v/>
      </c>
      <c r="GP1426" s="359">
        <f>GP1431</f>
        <v/>
      </c>
      <c r="GQ1426" s="359">
        <f>GQ1431</f>
        <v/>
      </c>
      <c r="GR1426" s="359">
        <f>GR1431</f>
        <v/>
      </c>
      <c r="GS1426" s="359">
        <f>GS1431</f>
        <v/>
      </c>
      <c r="GT1426" s="359">
        <f>GT1431</f>
        <v/>
      </c>
      <c r="GU1426" s="359">
        <f>GU1431</f>
        <v/>
      </c>
      <c r="GV1426" s="359">
        <f>GV1431</f>
        <v/>
      </c>
      <c r="GW1426" s="359">
        <f>GW1431</f>
        <v/>
      </c>
      <c r="GX1426" s="359">
        <f>GX1431</f>
        <v/>
      </c>
    </row>
    <row r="1427"/>
    <row r="1428">
      <c r="A1428" t="n">
        <v>17</v>
      </c>
      <c r="B1428" t="n">
        <v>0</v>
      </c>
      <c r="C1428">
        <f>ROW(SmtRes!A551)</f>
        <v/>
      </c>
      <c r="D1428">
        <f>ROW(EtalonRes!A534)</f>
        <v/>
      </c>
      <c r="E1428" t="inlineStr">
        <is>
          <t>1</t>
        </is>
      </c>
      <c r="F1428" t="inlineStr">
        <is>
          <t>67-5-2</t>
        </is>
      </c>
      <c r="G1428" t="inlineStr">
        <is>
          <t>Смена ламп люминесцентных</t>
        </is>
      </c>
      <c r="H1428" t="inlineStr">
        <is>
          <t>100 шт.</t>
        </is>
      </c>
      <c r="I1428">
        <f>ROUND(ROUND(3/100,4),7)</f>
        <v/>
      </c>
      <c r="J1428" t="n">
        <v>0</v>
      </c>
      <c r="K1428">
        <f>ROUND(ROUND(3/100,4),7)</f>
        <v/>
      </c>
      <c r="O1428">
        <f>ROUND(CP1428,0)</f>
        <v/>
      </c>
      <c r="P1428">
        <f>ROUND(CQ1428*I1428,0)</f>
        <v/>
      </c>
      <c r="Q1428">
        <f>(ROUND((ROUND(((ET1428)*I1428),0)*BB1428),0)+ROUND((ROUND(((AE1428-(EU1428))*I1428),0)*BS1428),0))</f>
        <v/>
      </c>
      <c r="R1428">
        <f>(ROUND((ROUND(((EU1428)*I1428),0)*BS1428),0)+ROUND((ROUND(((AE1428-(EU1428))*I1428),0)*BS1428),0))</f>
        <v/>
      </c>
      <c r="S1428">
        <f>ROUND(CT1428*I1428,0)</f>
        <v/>
      </c>
      <c r="T1428">
        <f>ROUND(CU1428*I1428,0)</f>
        <v/>
      </c>
      <c r="U1428">
        <f>ROUND(CV1428*I1428,7)</f>
        <v/>
      </c>
      <c r="V1428">
        <f>ROUND(CW1428*I1428,7)</f>
        <v/>
      </c>
      <c r="W1428">
        <f>ROUND(CX1428*I1428,0)</f>
        <v/>
      </c>
      <c r="X1428">
        <f>ROUND(CY1428,0)</f>
        <v/>
      </c>
      <c r="Y1428">
        <f>ROUND(CZ1428,0)</f>
        <v/>
      </c>
      <c r="AA1428" t="n">
        <v>78855224</v>
      </c>
      <c r="AB1428">
        <f>ROUND((AC1428+AD1428+AF1428),2)</f>
        <v/>
      </c>
      <c r="AC1428">
        <f>ROUND((ES1428),2)</f>
        <v/>
      </c>
      <c r="AD1428">
        <f>ROUND((((ET1428)-(EU1428))+AE1428),2)</f>
        <v/>
      </c>
      <c r="AE1428">
        <f>ROUND((EU1428),2)</f>
        <v/>
      </c>
      <c r="AF1428">
        <f>ROUND((EV1428),2)</f>
        <v/>
      </c>
      <c r="AG1428">
        <f>ROUND((AP1428),2)</f>
        <v/>
      </c>
      <c r="AH1428">
        <f>(EW1428)</f>
        <v/>
      </c>
      <c r="AI1428">
        <f>(EX1428)</f>
        <v/>
      </c>
      <c r="AJ1428">
        <f>(AS1428)</f>
        <v/>
      </c>
      <c r="AK1428" t="n">
        <v>970.5700000000001</v>
      </c>
      <c r="AL1428" t="n">
        <v>852</v>
      </c>
      <c r="AM1428" t="n">
        <v>0</v>
      </c>
      <c r="AN1428" t="n">
        <v>0</v>
      </c>
      <c r="AO1428" t="n">
        <v>118.57</v>
      </c>
      <c r="AP1428" t="n">
        <v>0</v>
      </c>
      <c r="AQ1428" t="n">
        <v>13.9</v>
      </c>
      <c r="AR1428" t="n">
        <v>0</v>
      </c>
      <c r="AS1428" t="n">
        <v>0</v>
      </c>
      <c r="AT1428" t="n">
        <v>91</v>
      </c>
      <c r="AU1428" t="n">
        <v>48</v>
      </c>
      <c r="AV1428" t="n">
        <v>1</v>
      </c>
      <c r="AW1428" t="n">
        <v>1</v>
      </c>
      <c r="AZ1428" t="n">
        <v>1</v>
      </c>
      <c r="BA1428" t="n">
        <v>52.25</v>
      </c>
      <c r="BB1428" t="n">
        <v>1</v>
      </c>
      <c r="BC1428" t="n">
        <v>4.14</v>
      </c>
      <c r="BD1428" t="inlineStr"/>
      <c r="BE1428" t="inlineStr"/>
      <c r="BF1428" t="inlineStr"/>
      <c r="BG1428" t="inlineStr"/>
      <c r="BH1428" t="n">
        <v>0</v>
      </c>
      <c r="BI1428" t="n">
        <v>1</v>
      </c>
      <c r="BJ1428" t="inlineStr">
        <is>
          <t>ТЕРр Московской обл., 67-5-2, приказ Минстроя России №675/пр от 28.02.2017 № 263/пр</t>
        </is>
      </c>
      <c r="BM1428" t="n">
        <v>67001</v>
      </c>
      <c r="BN1428" t="n">
        <v>0</v>
      </c>
      <c r="BO1428" t="inlineStr">
        <is>
          <t>67-5-2</t>
        </is>
      </c>
      <c r="BP1428" t="n">
        <v>1</v>
      </c>
      <c r="BQ1428" t="n">
        <v>6</v>
      </c>
      <c r="BR1428" t="n">
        <v>0</v>
      </c>
      <c r="BS1428" t="n">
        <v>52.25</v>
      </c>
      <c r="BT1428" t="n">
        <v>1</v>
      </c>
      <c r="BU1428" t="n">
        <v>1</v>
      </c>
      <c r="BV1428" t="n">
        <v>1</v>
      </c>
      <c r="BW1428" t="n">
        <v>1</v>
      </c>
      <c r="BX1428" t="n">
        <v>1</v>
      </c>
      <c r="BY1428" t="inlineStr"/>
      <c r="BZ1428" t="n">
        <v>91</v>
      </c>
      <c r="CA1428" t="n">
        <v>48</v>
      </c>
      <c r="CB1428" t="inlineStr"/>
      <c r="CE1428" t="n">
        <v>12</v>
      </c>
      <c r="CF1428" t="n">
        <v>0</v>
      </c>
      <c r="CG1428" t="n">
        <v>0</v>
      </c>
      <c r="CM1428" t="n">
        <v>0</v>
      </c>
      <c r="CN1428" t="inlineStr"/>
      <c r="CO1428" t="n">
        <v>0</v>
      </c>
      <c r="CP1428">
        <f>(P1428+Q1428+S1428)</f>
        <v/>
      </c>
      <c r="CQ1428">
        <f>AC1428*BC1428</f>
        <v/>
      </c>
      <c r="CR1428">
        <f>(ROUND((ROUND(((ET1428)*1),0)*BB1428),0)+ROUND((ROUND(((AE1428-(EU1428))*1),0)*BS1428),0))</f>
        <v/>
      </c>
      <c r="CS1428">
        <f>(ROUND((ROUND(((EU1428)*1),0)*BS1428),0)+ROUND((ROUND(((AE1428-(EU1428))*1),0)*BS1428),0))</f>
        <v/>
      </c>
      <c r="CT1428">
        <f>AF1428*BA1428</f>
        <v/>
      </c>
      <c r="CU1428">
        <f>AG1428</f>
        <v/>
      </c>
      <c r="CV1428">
        <f>AH1428</f>
        <v/>
      </c>
      <c r="CW1428">
        <f>AI1428</f>
        <v/>
      </c>
      <c r="CX1428">
        <f>AJ1428</f>
        <v/>
      </c>
      <c r="CY1428">
        <f>(((S1428+R1428)*AT1428)/100)</f>
        <v/>
      </c>
      <c r="CZ1428">
        <f>(((S1428+R1428)*AU1428)/100)</f>
        <v/>
      </c>
      <c r="DC1428" t="inlineStr"/>
      <c r="DD1428" t="inlineStr"/>
      <c r="DE1428" t="inlineStr"/>
      <c r="DF1428" t="inlineStr"/>
      <c r="DG1428" t="inlineStr"/>
      <c r="DH1428" t="inlineStr"/>
      <c r="DI1428" t="inlineStr"/>
      <c r="DJ1428" t="inlineStr"/>
      <c r="DK1428" t="inlineStr"/>
      <c r="DL1428" t="inlineStr"/>
      <c r="DM1428" t="inlineStr"/>
      <c r="DN1428" t="n">
        <v>0</v>
      </c>
      <c r="DO1428" t="n">
        <v>0</v>
      </c>
      <c r="DP1428" t="n">
        <v>1</v>
      </c>
      <c r="DQ1428" t="n">
        <v>1</v>
      </c>
      <c r="DU1428" t="n">
        <v>1010</v>
      </c>
      <c r="DV1428" t="inlineStr">
        <is>
          <t>100 шт.</t>
        </is>
      </c>
      <c r="DW1428" t="inlineStr">
        <is>
          <t>100 шт.</t>
        </is>
      </c>
      <c r="DX1428" t="n">
        <v>100</v>
      </c>
      <c r="DZ1428" t="inlineStr"/>
      <c r="EA1428" t="inlineStr"/>
      <c r="EB1428" t="inlineStr"/>
      <c r="EC1428" t="inlineStr"/>
      <c r="EE1428" t="n">
        <v>78726030</v>
      </c>
      <c r="EF1428" t="n">
        <v>6</v>
      </c>
      <c r="EG1428" t="inlineStr">
        <is>
          <t>Ремонтно-строительные работы</t>
        </is>
      </c>
      <c r="EH1428" t="n">
        <v>101</v>
      </c>
      <c r="EI1428" t="inlineStr">
        <is>
          <t>Электромонтажные работы</t>
        </is>
      </c>
      <c r="EJ1428" t="n">
        <v>1</v>
      </c>
      <c r="EK1428" t="n">
        <v>67001</v>
      </c>
      <c r="EL1428" t="inlineStr">
        <is>
          <t>Электромонтажные работы</t>
        </is>
      </c>
      <c r="EM1428" t="inlineStr">
        <is>
          <t>рФЕР-67</t>
        </is>
      </c>
      <c r="EO1428" t="inlineStr"/>
      <c r="EQ1428" t="n">
        <v>0</v>
      </c>
      <c r="ER1428" t="n">
        <v>970.5700000000001</v>
      </c>
      <c r="ES1428" t="n">
        <v>852</v>
      </c>
      <c r="ET1428" t="n">
        <v>0</v>
      </c>
      <c r="EU1428" t="n">
        <v>0</v>
      </c>
      <c r="EV1428" t="n">
        <v>118.57</v>
      </c>
      <c r="EW1428" t="n">
        <v>13.9</v>
      </c>
      <c r="EX1428" t="n">
        <v>0</v>
      </c>
      <c r="EY1428" t="n">
        <v>0</v>
      </c>
      <c r="FQ1428" t="n">
        <v>0</v>
      </c>
      <c r="FR1428" t="n">
        <v>0</v>
      </c>
      <c r="FS1428" t="n">
        <v>0</v>
      </c>
      <c r="FX1428" t="n">
        <v>91</v>
      </c>
      <c r="FY1428" t="n">
        <v>48</v>
      </c>
      <c r="GA1428" t="inlineStr"/>
      <c r="GD1428" t="n">
        <v>1</v>
      </c>
      <c r="GF1428" t="n">
        <v>1400342257</v>
      </c>
      <c r="GG1428" t="n">
        <v>2</v>
      </c>
      <c r="GH1428" t="n">
        <v>1</v>
      </c>
      <c r="GI1428" t="n">
        <v>2</v>
      </c>
      <c r="GJ1428" t="n">
        <v>0</v>
      </c>
      <c r="GK1428" t="n">
        <v>0</v>
      </c>
      <c r="GL1428">
        <f>ROUND(IF(AND(BH1428=3,BI1428=3,FS1428&lt;&gt;0),P1428,0),0)</f>
        <v/>
      </c>
      <c r="GM1428">
        <f>ROUND(O1428+X1428+Y1428,0)+GX1428</f>
        <v/>
      </c>
      <c r="GN1428">
        <f>IF(OR(BI1428=0,BI1428=1),GM1428-GX1428,0)</f>
        <v/>
      </c>
      <c r="GO1428">
        <f>IF(BI1428=2,GM1428-GX1428,0)</f>
        <v/>
      </c>
      <c r="GP1428">
        <f>IF(BI1428=4,GM1428-GX1428,0)</f>
        <v/>
      </c>
      <c r="GR1428" t="n">
        <v>0</v>
      </c>
      <c r="GS1428" t="n">
        <v>3</v>
      </c>
      <c r="GT1428" t="n">
        <v>0</v>
      </c>
      <c r="GU1428" t="inlineStr"/>
      <c r="GV1428">
        <f>ROUND((GT1428),2)</f>
        <v/>
      </c>
      <c r="GW1428" t="n">
        <v>1</v>
      </c>
      <c r="GX1428">
        <f>ROUND(HC1428*I1428,0)</f>
        <v/>
      </c>
      <c r="HA1428" t="n">
        <v>0</v>
      </c>
      <c r="HB1428" t="n">
        <v>0</v>
      </c>
      <c r="HC1428">
        <f>GV1428*GW1428</f>
        <v/>
      </c>
      <c r="HE1428" t="inlineStr"/>
      <c r="HF1428" t="inlineStr"/>
      <c r="HM1428" t="inlineStr"/>
      <c r="HN1428" t="inlineStr">
        <is>
          <t>Пр/812-101.0-1</t>
        </is>
      </c>
      <c r="HO1428" t="inlineStr">
        <is>
          <t>Пр/774-101.0</t>
        </is>
      </c>
      <c r="HP1428" t="inlineStr">
        <is>
          <t>Электромонтажные работы</t>
        </is>
      </c>
      <c r="HQ1428" t="inlineStr">
        <is>
          <t>Электромонтажные работы</t>
        </is>
      </c>
      <c r="HS1428" t="n">
        <v>0</v>
      </c>
      <c r="IK1428" t="n">
        <v>0</v>
      </c>
    </row>
    <row r="1429">
      <c r="A1429" t="n">
        <v>18</v>
      </c>
      <c r="B1429" t="n">
        <v>0</v>
      </c>
      <c r="C1429" t="n">
        <v>550</v>
      </c>
      <c r="E1429" t="inlineStr">
        <is>
          <t>1,1</t>
        </is>
      </c>
      <c r="F1429" t="inlineStr">
        <is>
          <t>509-0689</t>
        </is>
      </c>
      <c r="G1429" t="inlineStr">
        <is>
          <t>Лампы люминесцентные</t>
        </is>
      </c>
      <c r="H1429" t="inlineStr">
        <is>
          <t>шт.</t>
        </is>
      </c>
      <c r="I1429">
        <f>I1428*J1429</f>
        <v/>
      </c>
      <c r="J1429" t="n">
        <v>100</v>
      </c>
      <c r="K1429" t="n">
        <v>100</v>
      </c>
      <c r="O1429">
        <f>ROUND(CP1429,0)</f>
        <v/>
      </c>
      <c r="P1429">
        <f>ROUND(CQ1429*I1429,0)</f>
        <v/>
      </c>
      <c r="Q1429">
        <f>(ROUND((ROUND(((ET1429)*I1429),0)*BB1429),0)+ROUND((ROUND(((AE1429-(EU1429))*I1429),0)*BS1429),0))</f>
        <v/>
      </c>
      <c r="R1429">
        <f>(ROUND((ROUND(((EU1429)*I1429),0)*BS1429),0)+ROUND((ROUND(((AE1429-(EU1429))*I1429),0)*BS1429),0))</f>
        <v/>
      </c>
      <c r="S1429">
        <f>ROUND(CT1429*I1429,0)</f>
        <v/>
      </c>
      <c r="T1429">
        <f>ROUND(CU1429*I1429,0)</f>
        <v/>
      </c>
      <c r="U1429">
        <f>ROUND(CV1429*I1429,7)</f>
        <v/>
      </c>
      <c r="V1429">
        <f>ROUND(CW1429*I1429,7)</f>
        <v/>
      </c>
      <c r="W1429">
        <f>ROUND(CX1429*I1429,0)</f>
        <v/>
      </c>
      <c r="X1429">
        <f>ROUND(CY1429,0)</f>
        <v/>
      </c>
      <c r="Y1429">
        <f>ROUND(CZ1429,0)</f>
        <v/>
      </c>
      <c r="AA1429" t="n">
        <v>78855224</v>
      </c>
      <c r="AB1429">
        <f>ROUND((AC1429+AD1429+AF1429),2)</f>
        <v/>
      </c>
      <c r="AC1429">
        <f>ROUND((ES1429),2)</f>
        <v/>
      </c>
      <c r="AD1429">
        <f>ROUND((((ET1429)-(EU1429))+AE1429),2)</f>
        <v/>
      </c>
      <c r="AE1429">
        <f>ROUND((EU1429),2)</f>
        <v/>
      </c>
      <c r="AF1429">
        <f>ROUND((EV1429),2)</f>
        <v/>
      </c>
      <c r="AG1429">
        <f>ROUND((AP1429),2)</f>
        <v/>
      </c>
      <c r="AH1429">
        <f>(EW1429)</f>
        <v/>
      </c>
      <c r="AI1429">
        <f>(EX1429)</f>
        <v/>
      </c>
      <c r="AJ1429">
        <f>(AS1429)</f>
        <v/>
      </c>
      <c r="AK1429" t="n">
        <v>22.38</v>
      </c>
      <c r="AL1429" t="n">
        <v>22.38</v>
      </c>
      <c r="AM1429" t="n">
        <v>0</v>
      </c>
      <c r="AN1429" t="n">
        <v>0</v>
      </c>
      <c r="AO1429" t="n">
        <v>0</v>
      </c>
      <c r="AP1429" t="n">
        <v>0</v>
      </c>
      <c r="AQ1429" t="n">
        <v>0</v>
      </c>
      <c r="AR1429" t="n">
        <v>0</v>
      </c>
      <c r="AS1429" t="n">
        <v>0.03</v>
      </c>
      <c r="AT1429" t="n">
        <v>91</v>
      </c>
      <c r="AU1429" t="n">
        <v>48</v>
      </c>
      <c r="AV1429" t="n">
        <v>1</v>
      </c>
      <c r="AW1429" t="n">
        <v>1</v>
      </c>
      <c r="AZ1429" t="n">
        <v>1</v>
      </c>
      <c r="BA1429" t="n">
        <v>1</v>
      </c>
      <c r="BB1429" t="n">
        <v>1</v>
      </c>
      <c r="BC1429" t="n">
        <v>10.63</v>
      </c>
      <c r="BD1429" t="inlineStr"/>
      <c r="BE1429" t="inlineStr"/>
      <c r="BF1429" t="inlineStr"/>
      <c r="BG1429" t="inlineStr"/>
      <c r="BH1429" t="n">
        <v>3</v>
      </c>
      <c r="BI1429" t="n">
        <v>1</v>
      </c>
      <c r="BJ1429" t="inlineStr">
        <is>
          <t>ТССЦ Московской обл., 509-0689, приказ Минстроя России №675/пр от 28.02.2017 № 258/пр</t>
        </is>
      </c>
      <c r="BM1429" t="n">
        <v>67001</v>
      </c>
      <c r="BN1429" t="n">
        <v>0</v>
      </c>
      <c r="BO1429" t="inlineStr">
        <is>
          <t>509-0689</t>
        </is>
      </c>
      <c r="BP1429" t="n">
        <v>1</v>
      </c>
      <c r="BQ1429" t="n">
        <v>6</v>
      </c>
      <c r="BR1429" t="n">
        <v>0</v>
      </c>
      <c r="BS1429" t="n">
        <v>1</v>
      </c>
      <c r="BT1429" t="n">
        <v>1</v>
      </c>
      <c r="BU1429" t="n">
        <v>1</v>
      </c>
      <c r="BV1429" t="n">
        <v>1</v>
      </c>
      <c r="BW1429" t="n">
        <v>1</v>
      </c>
      <c r="BX1429" t="n">
        <v>1</v>
      </c>
      <c r="BY1429" t="inlineStr"/>
      <c r="BZ1429" t="n">
        <v>91</v>
      </c>
      <c r="CA1429" t="n">
        <v>48</v>
      </c>
      <c r="CB1429" t="inlineStr"/>
      <c r="CE1429" t="n">
        <v>12</v>
      </c>
      <c r="CF1429" t="n">
        <v>0</v>
      </c>
      <c r="CG1429" t="n">
        <v>0</v>
      </c>
      <c r="CM1429" t="n">
        <v>0</v>
      </c>
      <c r="CN1429" t="inlineStr"/>
      <c r="CO1429" t="n">
        <v>0</v>
      </c>
      <c r="CP1429">
        <f>(P1429+Q1429+S1429)</f>
        <v/>
      </c>
      <c r="CQ1429">
        <f>AC1429*BC1429</f>
        <v/>
      </c>
      <c r="CR1429">
        <f>(ROUND((ROUND(((ET1429)*1),0)*BB1429),0)+ROUND((ROUND(((AE1429-(EU1429))*1),0)*BS1429),0))</f>
        <v/>
      </c>
      <c r="CS1429">
        <f>(ROUND((ROUND(((EU1429)*1),0)*BS1429),0)+ROUND((ROUND(((AE1429-(EU1429))*1),0)*BS1429),0))</f>
        <v/>
      </c>
      <c r="CT1429">
        <f>AF1429*BA1429</f>
        <v/>
      </c>
      <c r="CU1429">
        <f>AG1429</f>
        <v/>
      </c>
      <c r="CV1429">
        <f>AH1429</f>
        <v/>
      </c>
      <c r="CW1429">
        <f>AI1429</f>
        <v/>
      </c>
      <c r="CX1429">
        <f>AJ1429</f>
        <v/>
      </c>
      <c r="CY1429">
        <f>(((S1429+R1429)*AT1429)/100)</f>
        <v/>
      </c>
      <c r="CZ1429">
        <f>(((S1429+R1429)*AU1429)/100)</f>
        <v/>
      </c>
      <c r="DC1429" t="inlineStr"/>
      <c r="DD1429" t="inlineStr"/>
      <c r="DE1429" t="inlineStr"/>
      <c r="DF1429" t="inlineStr"/>
      <c r="DG1429" t="inlineStr"/>
      <c r="DH1429" t="inlineStr"/>
      <c r="DI1429" t="inlineStr"/>
      <c r="DJ1429" t="inlineStr"/>
      <c r="DK1429" t="inlineStr"/>
      <c r="DL1429" t="inlineStr"/>
      <c r="DM1429" t="inlineStr"/>
      <c r="DN1429" t="n">
        <v>0</v>
      </c>
      <c r="DO1429" t="n">
        <v>0</v>
      </c>
      <c r="DP1429" t="n">
        <v>1</v>
      </c>
      <c r="DQ1429" t="n">
        <v>1</v>
      </c>
      <c r="DU1429" t="n">
        <v>1010</v>
      </c>
      <c r="DV1429" t="inlineStr">
        <is>
          <t>шт.</t>
        </is>
      </c>
      <c r="DW1429" t="inlineStr">
        <is>
          <t>шт.</t>
        </is>
      </c>
      <c r="DX1429" t="n">
        <v>1</v>
      </c>
      <c r="DZ1429" t="inlineStr"/>
      <c r="EA1429" t="inlineStr"/>
      <c r="EB1429" t="inlineStr"/>
      <c r="EC1429" t="inlineStr"/>
      <c r="EE1429" t="n">
        <v>78726030</v>
      </c>
      <c r="EF1429" t="n">
        <v>6</v>
      </c>
      <c r="EG1429" t="inlineStr">
        <is>
          <t>Ремонтно-строительные работы</t>
        </is>
      </c>
      <c r="EH1429" t="n">
        <v>101</v>
      </c>
      <c r="EI1429" t="inlineStr">
        <is>
          <t>Электромонтажные работы</t>
        </is>
      </c>
      <c r="EJ1429" t="n">
        <v>1</v>
      </c>
      <c r="EK1429" t="n">
        <v>67001</v>
      </c>
      <c r="EL1429" t="inlineStr">
        <is>
          <t>Электромонтажные работы</t>
        </is>
      </c>
      <c r="EM1429" t="inlineStr">
        <is>
          <t>рФЕР-67</t>
        </is>
      </c>
      <c r="EO1429" t="inlineStr"/>
      <c r="EQ1429" t="n">
        <v>0</v>
      </c>
      <c r="ER1429" t="n">
        <v>22.38</v>
      </c>
      <c r="ES1429" t="n">
        <v>22.38</v>
      </c>
      <c r="ET1429" t="n">
        <v>0</v>
      </c>
      <c r="EU1429" t="n">
        <v>0</v>
      </c>
      <c r="EV1429" t="n">
        <v>0</v>
      </c>
      <c r="EW1429" t="n">
        <v>0</v>
      </c>
      <c r="EX1429" t="n">
        <v>0</v>
      </c>
      <c r="FQ1429" t="n">
        <v>0</v>
      </c>
      <c r="FR1429" t="n">
        <v>0</v>
      </c>
      <c r="FS1429" t="n">
        <v>0</v>
      </c>
      <c r="FX1429" t="n">
        <v>91</v>
      </c>
      <c r="FY1429" t="n">
        <v>48</v>
      </c>
      <c r="GA1429" t="inlineStr"/>
      <c r="GD1429" t="n">
        <v>1</v>
      </c>
      <c r="GF1429" t="n">
        <v>-607678272</v>
      </c>
      <c r="GG1429" t="n">
        <v>2</v>
      </c>
      <c r="GH1429" t="n">
        <v>1</v>
      </c>
      <c r="GI1429" t="n">
        <v>2</v>
      </c>
      <c r="GJ1429" t="n">
        <v>0</v>
      </c>
      <c r="GK1429" t="n">
        <v>0</v>
      </c>
      <c r="GL1429">
        <f>ROUND(IF(AND(BH1429=3,BI1429=3,FS1429&lt;&gt;0),P1429,0),0)</f>
        <v/>
      </c>
      <c r="GM1429">
        <f>ROUND(O1429+X1429+Y1429,0)+GX1429</f>
        <v/>
      </c>
      <c r="GN1429">
        <f>IF(OR(BI1429=0,BI1429=1),GM1429-GX1429,0)</f>
        <v/>
      </c>
      <c r="GO1429">
        <f>IF(BI1429=2,GM1429-GX1429,0)</f>
        <v/>
      </c>
      <c r="GP1429">
        <f>IF(BI1429=4,GM1429-GX1429,0)</f>
        <v/>
      </c>
      <c r="GR1429" t="n">
        <v>0</v>
      </c>
      <c r="GS1429" t="n">
        <v>3</v>
      </c>
      <c r="GT1429" t="n">
        <v>0</v>
      </c>
      <c r="GU1429" t="inlineStr"/>
      <c r="GV1429">
        <f>ROUND((GT1429),2)</f>
        <v/>
      </c>
      <c r="GW1429" t="n">
        <v>1</v>
      </c>
      <c r="GX1429">
        <f>ROUND(HC1429*I1429,0)</f>
        <v/>
      </c>
      <c r="HA1429" t="n">
        <v>0</v>
      </c>
      <c r="HB1429" t="n">
        <v>0</v>
      </c>
      <c r="HC1429">
        <f>GV1429*GW1429</f>
        <v/>
      </c>
      <c r="HE1429" t="inlineStr"/>
      <c r="HF1429" t="inlineStr"/>
      <c r="HM1429" t="inlineStr"/>
      <c r="HN1429" t="inlineStr">
        <is>
          <t>Пр/812-101.0-1</t>
        </is>
      </c>
      <c r="HO1429" t="inlineStr">
        <is>
          <t>Пр/774-101.0</t>
        </is>
      </c>
      <c r="HP1429" t="inlineStr">
        <is>
          <t>Электромонтажные работы</t>
        </is>
      </c>
      <c r="HQ1429" t="inlineStr">
        <is>
          <t>Электромонтажные работы</t>
        </is>
      </c>
      <c r="HS1429" t="n">
        <v>0</v>
      </c>
      <c r="IK1429" t="n">
        <v>0</v>
      </c>
    </row>
    <row r="1430"/>
    <row r="1431">
      <c r="A1431" s="358" t="n">
        <v>51</v>
      </c>
      <c r="B1431" s="358">
        <f>B1424</f>
        <v/>
      </c>
      <c r="C1431" s="358">
        <f>A1424</f>
        <v/>
      </c>
      <c r="D1431" s="358">
        <f>ROW(A1424)</f>
        <v/>
      </c>
      <c r="E1431" s="358" t="n"/>
      <c r="F1431" s="358">
        <f>IF(F1424&lt;&gt;"",F1424,"")</f>
        <v/>
      </c>
      <c r="G1431" s="358">
        <f>IF(G1424&lt;&gt;"",G1424,"")</f>
        <v/>
      </c>
      <c r="H1431" s="358" t="n">
        <v>0</v>
      </c>
      <c r="I1431" s="358" t="n"/>
      <c r="J1431" s="358" t="n"/>
      <c r="K1431" s="358" t="n"/>
      <c r="L1431" s="358" t="n"/>
      <c r="M1431" s="358" t="n"/>
      <c r="N1431" s="358" t="n"/>
      <c r="O1431" s="358" t="n">
        <v>0</v>
      </c>
      <c r="P1431" s="358" t="n">
        <v>0</v>
      </c>
      <c r="Q1431" s="358" t="n">
        <v>0</v>
      </c>
      <c r="R1431" s="358" t="n">
        <v>0</v>
      </c>
      <c r="S1431" s="358" t="n">
        <v>0</v>
      </c>
      <c r="T1431" s="358" t="n">
        <v>0</v>
      </c>
      <c r="U1431" s="358" t="n">
        <v>0</v>
      </c>
      <c r="V1431" s="358" t="n">
        <v>0</v>
      </c>
      <c r="W1431" s="358" t="n">
        <v>0</v>
      </c>
      <c r="X1431" s="358" t="n">
        <v>0</v>
      </c>
      <c r="Y1431" s="358" t="n">
        <v>0</v>
      </c>
      <c r="Z1431" s="358" t="n"/>
      <c r="AA1431" s="358" t="n"/>
      <c r="AB1431" s="358" t="n"/>
      <c r="AC1431" s="358" t="n"/>
      <c r="AD1431" s="358" t="n"/>
      <c r="AE1431" s="358" t="n"/>
      <c r="AF1431" s="358" t="n"/>
      <c r="AG1431" s="358" t="n"/>
      <c r="AH1431" s="358" t="n"/>
      <c r="AI1431" s="358" t="n"/>
      <c r="AJ1431" s="358" t="n"/>
      <c r="AK1431" s="358" t="n"/>
      <c r="AL1431" s="358" t="n"/>
      <c r="AM1431" s="358" t="n"/>
      <c r="AN1431" s="358" t="n"/>
      <c r="AO1431" s="358">
        <f>ROUND(BX1431,0)</f>
        <v/>
      </c>
      <c r="AP1431" s="358">
        <f>ROUND(BY1431,0)</f>
        <v/>
      </c>
      <c r="AQ1431" s="358">
        <f>ROUND(BZ1431,0)</f>
        <v/>
      </c>
      <c r="AR1431" s="358">
        <f>ROUND(CA1431,0)</f>
        <v/>
      </c>
      <c r="AS1431" s="358">
        <f>ROUND(CB1431,0)</f>
        <v/>
      </c>
      <c r="AT1431" s="358">
        <f>ROUND(CC1431,0)</f>
        <v/>
      </c>
      <c r="AU1431" s="358">
        <f>ROUND(CD1431,0)</f>
        <v/>
      </c>
      <c r="AV1431" s="358">
        <f>ROUND(CE1431,0)</f>
        <v/>
      </c>
      <c r="AW1431" s="358">
        <f>ROUND(CF1431,0)</f>
        <v/>
      </c>
      <c r="AX1431" s="358">
        <f>ROUND(CG1431,0)</f>
        <v/>
      </c>
      <c r="AY1431" s="358">
        <f>ROUND(CH1431,0)</f>
        <v/>
      </c>
      <c r="AZ1431" s="358">
        <f>ROUND(CI1431,0)</f>
        <v/>
      </c>
      <c r="BA1431" s="358">
        <f>ROUND(CJ1431,0)</f>
        <v/>
      </c>
      <c r="BB1431" s="358">
        <f>ROUND(CK1431,0)</f>
        <v/>
      </c>
      <c r="BC1431" s="358">
        <f>ROUND(CL1431,0)</f>
        <v/>
      </c>
      <c r="BD1431" s="358">
        <f>ROUND(CM1431,0)</f>
        <v/>
      </c>
      <c r="BE1431" s="358" t="n"/>
      <c r="BF1431" s="358" t="n"/>
      <c r="BG1431" s="358" t="n"/>
      <c r="BH1431" s="358" t="n"/>
      <c r="BI1431" s="358" t="n"/>
      <c r="BJ1431" s="358" t="n"/>
      <c r="BK1431" s="358" t="n"/>
      <c r="BL1431" s="358" t="n"/>
      <c r="BM1431" s="358" t="n"/>
      <c r="BN1431" s="358" t="n"/>
      <c r="BO1431" s="358" t="n"/>
      <c r="BP1431" s="358" t="n"/>
      <c r="BQ1431" s="358" t="n"/>
      <c r="BR1431" s="358" t="n"/>
      <c r="BS1431" s="358" t="n"/>
      <c r="BT1431" s="358" t="n"/>
      <c r="BU1431" s="358" t="n"/>
      <c r="BV1431" s="358" t="n"/>
      <c r="BW1431" s="358" t="n"/>
      <c r="BX1431" s="358" t="n"/>
      <c r="BY1431" s="358" t="n"/>
      <c r="BZ1431" s="358" t="n"/>
      <c r="CA1431" s="358" t="n"/>
      <c r="CB1431" s="358" t="n"/>
      <c r="CC1431" s="358" t="n"/>
      <c r="CD1431" s="358" t="n"/>
      <c r="CE1431" s="358" t="n"/>
      <c r="CF1431" s="358" t="n"/>
      <c r="CG1431" s="358" t="n"/>
      <c r="CH1431" s="358" t="n"/>
      <c r="CI1431" s="358" t="n"/>
      <c r="CJ1431" s="358" t="n"/>
      <c r="CK1431" s="358" t="n"/>
      <c r="CL1431" s="358" t="n"/>
      <c r="CM1431" s="358" t="n"/>
      <c r="CN1431" s="358" t="n"/>
      <c r="CO1431" s="358" t="n"/>
      <c r="CP1431" s="358" t="n"/>
      <c r="CQ1431" s="358" t="n"/>
      <c r="CR1431" s="358" t="n"/>
      <c r="CS1431" s="358" t="n"/>
      <c r="CT1431" s="358" t="n"/>
      <c r="CU1431" s="358" t="n"/>
      <c r="CV1431" s="358" t="n"/>
      <c r="CW1431" s="358" t="n"/>
      <c r="CX1431" s="358" t="n"/>
      <c r="CY1431" s="358" t="n"/>
      <c r="CZ1431" s="358" t="n"/>
      <c r="DA1431" s="358" t="n"/>
      <c r="DB1431" s="358" t="n"/>
      <c r="DC1431" s="358" t="n"/>
      <c r="DD1431" s="358" t="n"/>
      <c r="DE1431" s="358" t="n"/>
      <c r="DF1431" s="358" t="n"/>
      <c r="DG1431" s="359" t="n"/>
      <c r="DH1431" s="359" t="n"/>
      <c r="DI1431" s="359" t="n"/>
      <c r="DJ1431" s="359" t="n"/>
      <c r="DK1431" s="359" t="n"/>
      <c r="DL1431" s="359" t="n"/>
      <c r="DM1431" s="359" t="n"/>
      <c r="DN1431" s="359" t="n"/>
      <c r="DO1431" s="359" t="n"/>
      <c r="DP1431" s="359" t="n"/>
      <c r="DQ1431" s="359" t="n"/>
      <c r="DR1431" s="359" t="n"/>
      <c r="DS1431" s="359" t="n"/>
      <c r="DT1431" s="359" t="n"/>
      <c r="DU1431" s="359" t="n"/>
      <c r="DV1431" s="359" t="n"/>
      <c r="DW1431" s="359" t="n"/>
      <c r="DX1431" s="359" t="n"/>
      <c r="DY1431" s="359" t="n"/>
      <c r="DZ1431" s="359" t="n"/>
      <c r="EA1431" s="359" t="n"/>
      <c r="EB1431" s="359" t="n"/>
      <c r="EC1431" s="359" t="n"/>
      <c r="ED1431" s="359" t="n"/>
      <c r="EE1431" s="359" t="n"/>
      <c r="EF1431" s="359" t="n"/>
      <c r="EG1431" s="359" t="n"/>
      <c r="EH1431" s="359" t="n"/>
      <c r="EI1431" s="359" t="n"/>
      <c r="EJ1431" s="359" t="n"/>
      <c r="EK1431" s="359" t="n"/>
      <c r="EL1431" s="359" t="n"/>
      <c r="EM1431" s="359" t="n"/>
      <c r="EN1431" s="359" t="n"/>
      <c r="EO1431" s="359" t="n"/>
      <c r="EP1431" s="359" t="n"/>
      <c r="EQ1431" s="359" t="n"/>
      <c r="ER1431" s="359" t="n"/>
      <c r="ES1431" s="359" t="n"/>
      <c r="ET1431" s="359" t="n"/>
      <c r="EU1431" s="359" t="n"/>
      <c r="EV1431" s="359" t="n"/>
      <c r="EW1431" s="359" t="n"/>
      <c r="EX1431" s="359" t="n"/>
      <c r="EY1431" s="359" t="n"/>
      <c r="EZ1431" s="359" t="n"/>
      <c r="FA1431" s="359" t="n"/>
      <c r="FB1431" s="359" t="n"/>
      <c r="FC1431" s="359" t="n"/>
      <c r="FD1431" s="359" t="n"/>
      <c r="FE1431" s="359" t="n"/>
      <c r="FF1431" s="359" t="n"/>
      <c r="FG1431" s="359" t="n"/>
      <c r="FH1431" s="359" t="n"/>
      <c r="FI1431" s="359" t="n"/>
      <c r="FJ1431" s="359" t="n"/>
      <c r="FK1431" s="359" t="n"/>
      <c r="FL1431" s="359" t="n"/>
      <c r="FM1431" s="359" t="n"/>
      <c r="FN1431" s="359" t="n"/>
      <c r="FO1431" s="359" t="n"/>
      <c r="FP1431" s="359" t="n"/>
      <c r="FQ1431" s="359" t="n"/>
      <c r="FR1431" s="359" t="n"/>
      <c r="FS1431" s="359" t="n"/>
      <c r="FT1431" s="359" t="n"/>
      <c r="FU1431" s="359" t="n"/>
      <c r="FV1431" s="359" t="n"/>
      <c r="FW1431" s="359" t="n"/>
      <c r="FX1431" s="359" t="n"/>
      <c r="FY1431" s="359" t="n"/>
      <c r="FZ1431" s="359" t="n"/>
      <c r="GA1431" s="359" t="n"/>
      <c r="GB1431" s="359" t="n"/>
      <c r="GC1431" s="359" t="n"/>
      <c r="GD1431" s="359" t="n"/>
      <c r="GE1431" s="359" t="n"/>
      <c r="GF1431" s="359" t="n"/>
      <c r="GG1431" s="359" t="n"/>
      <c r="GH1431" s="359" t="n"/>
      <c r="GI1431" s="359" t="n"/>
      <c r="GJ1431" s="359" t="n"/>
      <c r="GK1431" s="359" t="n"/>
      <c r="GL1431" s="359" t="n"/>
      <c r="GM1431" s="359" t="n"/>
      <c r="GN1431" s="359" t="n"/>
      <c r="GO1431" s="359" t="n"/>
      <c r="GP1431" s="359" t="n"/>
      <c r="GQ1431" s="359" t="n"/>
      <c r="GR1431" s="359" t="n"/>
      <c r="GS1431" s="359" t="n"/>
      <c r="GT1431" s="359" t="n"/>
      <c r="GU1431" s="359" t="n"/>
      <c r="GV1431" s="359" t="n"/>
      <c r="GW1431" s="359" t="n"/>
      <c r="GX1431" s="359" t="n">
        <v>0</v>
      </c>
    </row>
    <row r="1432"/>
    <row r="1433">
      <c r="A1433" s="360" t="n">
        <v>50</v>
      </c>
      <c r="B1433" s="360" t="n">
        <v>0</v>
      </c>
      <c r="C1433" s="360" t="n">
        <v>0</v>
      </c>
      <c r="D1433" s="360" t="n">
        <v>1</v>
      </c>
      <c r="E1433" s="360" t="n">
        <v>201</v>
      </c>
      <c r="F1433" s="360">
        <f>ROUND(Source!O1431,O1433)</f>
        <v/>
      </c>
      <c r="G1433" s="360" t="inlineStr">
        <is>
          <t>ПЗ</t>
        </is>
      </c>
      <c r="H1433" s="360" t="inlineStr">
        <is>
          <t>Прямые затраты</t>
        </is>
      </c>
      <c r="I1433" s="360" t="n"/>
      <c r="J1433" s="360" t="n"/>
      <c r="K1433" s="360" t="n">
        <v>201</v>
      </c>
      <c r="L1433" s="360" t="n">
        <v>1</v>
      </c>
      <c r="M1433" s="360" t="n">
        <v>3</v>
      </c>
      <c r="N1433" s="360" t="inlineStr"/>
      <c r="O1433" s="360" t="n">
        <v>0</v>
      </c>
      <c r="P1433" s="360" t="n"/>
      <c r="Q1433" s="360" t="n"/>
      <c r="R1433" s="360" t="n"/>
      <c r="S1433" s="360" t="n"/>
      <c r="T1433" s="360" t="n"/>
      <c r="U1433" s="360" t="n"/>
      <c r="V1433" s="360" t="n"/>
      <c r="W1433" s="360" t="n">
        <v>0</v>
      </c>
      <c r="X1433" s="360" t="n">
        <v>1</v>
      </c>
      <c r="Y1433" s="360" t="n">
        <v>0</v>
      </c>
      <c r="Z1433" s="360" t="n"/>
      <c r="AA1433" s="360" t="n"/>
      <c r="AB1433" s="360" t="n"/>
    </row>
    <row r="1434">
      <c r="A1434" s="360" t="n">
        <v>50</v>
      </c>
      <c r="B1434" s="360" t="n">
        <v>0</v>
      </c>
      <c r="C1434" s="360" t="n">
        <v>0</v>
      </c>
      <c r="D1434" s="360" t="n">
        <v>1</v>
      </c>
      <c r="E1434" s="360" t="n">
        <v>202</v>
      </c>
      <c r="F1434" s="360">
        <f>ROUND(Source!P1431,O1434)</f>
        <v/>
      </c>
      <c r="G1434" s="360" t="inlineStr">
        <is>
          <t>СтМатОб</t>
        </is>
      </c>
      <c r="H1434" s="360" t="inlineStr">
        <is>
          <t>Стоимость материальных ресурсов (всего)</t>
        </is>
      </c>
      <c r="I1434" s="360" t="n"/>
      <c r="J1434" s="360" t="n"/>
      <c r="K1434" s="360" t="n">
        <v>202</v>
      </c>
      <c r="L1434" s="360" t="n">
        <v>2</v>
      </c>
      <c r="M1434" s="360" t="n">
        <v>3</v>
      </c>
      <c r="N1434" s="360" t="inlineStr"/>
      <c r="O1434" s="360" t="n">
        <v>0</v>
      </c>
      <c r="P1434" s="360" t="n"/>
      <c r="Q1434" s="360" t="n"/>
      <c r="R1434" s="360" t="n"/>
      <c r="S1434" s="360" t="n"/>
      <c r="T1434" s="360" t="n"/>
      <c r="U1434" s="360" t="n"/>
      <c r="V1434" s="360" t="n"/>
      <c r="W1434" s="360" t="n">
        <v>0</v>
      </c>
      <c r="X1434" s="360" t="n">
        <v>1</v>
      </c>
      <c r="Y1434" s="360" t="n">
        <v>0</v>
      </c>
      <c r="Z1434" s="360" t="n"/>
      <c r="AA1434" s="360" t="n"/>
      <c r="AB1434" s="360" t="n"/>
    </row>
    <row r="1435">
      <c r="A1435" s="360" t="n">
        <v>50</v>
      </c>
      <c r="B1435" s="360" t="n">
        <v>0</v>
      </c>
      <c r="C1435" s="360" t="n">
        <v>0</v>
      </c>
      <c r="D1435" s="360" t="n">
        <v>1</v>
      </c>
      <c r="E1435" s="360" t="n">
        <v>222</v>
      </c>
      <c r="F1435" s="360">
        <f>ROUND(Source!AO1431,O1435)</f>
        <v/>
      </c>
      <c r="G1435" s="360" t="inlineStr">
        <is>
          <t>СтМатОбЗак</t>
        </is>
      </c>
      <c r="H1435" s="360" t="inlineStr">
        <is>
          <t>Стоимость материалов и оборудования заказчика</t>
        </is>
      </c>
      <c r="I1435" s="360" t="n"/>
      <c r="J1435" s="360" t="n"/>
      <c r="K1435" s="360" t="n">
        <v>222</v>
      </c>
      <c r="L1435" s="360" t="n">
        <v>3</v>
      </c>
      <c r="M1435" s="360" t="n">
        <v>3</v>
      </c>
      <c r="N1435" s="360" t="inlineStr"/>
      <c r="O1435" s="360" t="n">
        <v>0</v>
      </c>
      <c r="P1435" s="360" t="n"/>
      <c r="Q1435" s="360" t="n"/>
      <c r="R1435" s="360" t="n"/>
      <c r="S1435" s="360" t="n"/>
      <c r="T1435" s="360" t="n"/>
      <c r="U1435" s="360" t="n"/>
      <c r="V1435" s="360" t="n"/>
      <c r="W1435" s="360" t="n">
        <v>0</v>
      </c>
      <c r="X1435" s="360" t="n">
        <v>1</v>
      </c>
      <c r="Y1435" s="360" t="n">
        <v>0</v>
      </c>
      <c r="Z1435" s="360" t="n"/>
      <c r="AA1435" s="360" t="n"/>
      <c r="AB1435" s="360" t="n"/>
    </row>
    <row r="1436">
      <c r="A1436" s="360" t="n">
        <v>50</v>
      </c>
      <c r="B1436" s="360" t="n">
        <v>0</v>
      </c>
      <c r="C1436" s="360" t="n">
        <v>0</v>
      </c>
      <c r="D1436" s="360" t="n">
        <v>1</v>
      </c>
      <c r="E1436" s="360" t="n">
        <v>225</v>
      </c>
      <c r="F1436" s="360">
        <f>ROUND(Source!AV1431,O1436)</f>
        <v/>
      </c>
      <c r="G1436" s="360" t="inlineStr">
        <is>
          <t>СтМатОбПод</t>
        </is>
      </c>
      <c r="H1436" s="360" t="inlineStr">
        <is>
          <t>Стоимость материалов и оборудования подрядчика</t>
        </is>
      </c>
      <c r="I1436" s="360" t="n"/>
      <c r="J1436" s="360" t="n"/>
      <c r="K1436" s="360" t="n">
        <v>225</v>
      </c>
      <c r="L1436" s="360" t="n">
        <v>4</v>
      </c>
      <c r="M1436" s="360" t="n">
        <v>3</v>
      </c>
      <c r="N1436" s="360" t="inlineStr"/>
      <c r="O1436" s="360" t="n">
        <v>0</v>
      </c>
      <c r="P1436" s="360" t="n"/>
      <c r="Q1436" s="360" t="n"/>
      <c r="R1436" s="360" t="n"/>
      <c r="S1436" s="360" t="n"/>
      <c r="T1436" s="360" t="n"/>
      <c r="U1436" s="360" t="n"/>
      <c r="V1436" s="360" t="n"/>
      <c r="W1436" s="360" t="n">
        <v>0</v>
      </c>
      <c r="X1436" s="360" t="n">
        <v>1</v>
      </c>
      <c r="Y1436" s="360" t="n">
        <v>0</v>
      </c>
      <c r="Z1436" s="360" t="n"/>
      <c r="AA1436" s="360" t="n"/>
      <c r="AB1436" s="360" t="n"/>
    </row>
    <row r="1437">
      <c r="A1437" s="360" t="n">
        <v>50</v>
      </c>
      <c r="B1437" s="360" t="n">
        <v>0</v>
      </c>
      <c r="C1437" s="360" t="n">
        <v>0</v>
      </c>
      <c r="D1437" s="360" t="n">
        <v>1</v>
      </c>
      <c r="E1437" s="360" t="n">
        <v>226</v>
      </c>
      <c r="F1437" s="360">
        <f>ROUND(Source!AW1431,O1437)</f>
        <v/>
      </c>
      <c r="G1437" s="360" t="inlineStr">
        <is>
          <t>СтМат</t>
        </is>
      </c>
      <c r="H1437" s="360" t="inlineStr">
        <is>
          <t>Стоимость материалов (всего)</t>
        </is>
      </c>
      <c r="I1437" s="360" t="n"/>
      <c r="J1437" s="360" t="n"/>
      <c r="K1437" s="360" t="n">
        <v>226</v>
      </c>
      <c r="L1437" s="360" t="n">
        <v>5</v>
      </c>
      <c r="M1437" s="360" t="n">
        <v>3</v>
      </c>
      <c r="N1437" s="360" t="inlineStr"/>
      <c r="O1437" s="360" t="n">
        <v>0</v>
      </c>
      <c r="P1437" s="360" t="n"/>
      <c r="Q1437" s="360" t="n"/>
      <c r="R1437" s="360" t="n"/>
      <c r="S1437" s="360" t="n"/>
      <c r="T1437" s="360" t="n"/>
      <c r="U1437" s="360" t="n"/>
      <c r="V1437" s="360" t="n"/>
      <c r="W1437" s="360" t="n">
        <v>0</v>
      </c>
      <c r="X1437" s="360" t="n">
        <v>1</v>
      </c>
      <c r="Y1437" s="360" t="n">
        <v>0</v>
      </c>
      <c r="Z1437" s="360" t="n"/>
      <c r="AA1437" s="360" t="n"/>
      <c r="AB1437" s="360" t="n"/>
    </row>
    <row r="1438">
      <c r="A1438" s="360" t="n">
        <v>50</v>
      </c>
      <c r="B1438" s="360" t="n">
        <v>0</v>
      </c>
      <c r="C1438" s="360" t="n">
        <v>0</v>
      </c>
      <c r="D1438" s="360" t="n">
        <v>1</v>
      </c>
      <c r="E1438" s="360" t="n">
        <v>227</v>
      </c>
      <c r="F1438" s="360">
        <f>ROUND(Source!AX1431,O1438)</f>
        <v/>
      </c>
      <c r="G1438" s="360" t="inlineStr">
        <is>
          <t>СтМатЗак</t>
        </is>
      </c>
      <c r="H1438" s="360" t="inlineStr">
        <is>
          <t>Стоимость материалов заказчика</t>
        </is>
      </c>
      <c r="I1438" s="360" t="n"/>
      <c r="J1438" s="360" t="n"/>
      <c r="K1438" s="360" t="n">
        <v>227</v>
      </c>
      <c r="L1438" s="360" t="n">
        <v>6</v>
      </c>
      <c r="M1438" s="360" t="n">
        <v>3</v>
      </c>
      <c r="N1438" s="360" t="inlineStr"/>
      <c r="O1438" s="360" t="n">
        <v>0</v>
      </c>
      <c r="P1438" s="360" t="n"/>
      <c r="Q1438" s="360" t="n"/>
      <c r="R1438" s="360" t="n"/>
      <c r="S1438" s="360" t="n"/>
      <c r="T1438" s="360" t="n"/>
      <c r="U1438" s="360" t="n"/>
      <c r="V1438" s="360" t="n"/>
      <c r="W1438" s="360" t="n">
        <v>0</v>
      </c>
      <c r="X1438" s="360" t="n">
        <v>1</v>
      </c>
      <c r="Y1438" s="360" t="n">
        <v>0</v>
      </c>
      <c r="Z1438" s="360" t="n"/>
      <c r="AA1438" s="360" t="n"/>
      <c r="AB1438" s="360" t="n"/>
    </row>
    <row r="1439">
      <c r="A1439" s="360" t="n">
        <v>50</v>
      </c>
      <c r="B1439" s="360" t="n">
        <v>0</v>
      </c>
      <c r="C1439" s="360" t="n">
        <v>0</v>
      </c>
      <c r="D1439" s="360" t="n">
        <v>1</v>
      </c>
      <c r="E1439" s="360" t="n">
        <v>228</v>
      </c>
      <c r="F1439" s="360">
        <f>ROUND(Source!AY1431,O1439)</f>
        <v/>
      </c>
      <c r="G1439" s="360" t="inlineStr">
        <is>
          <t>СтМатПод</t>
        </is>
      </c>
      <c r="H1439" s="360" t="inlineStr">
        <is>
          <t>Стоимость материалов подрядчика</t>
        </is>
      </c>
      <c r="I1439" s="360" t="n"/>
      <c r="J1439" s="360" t="n"/>
      <c r="K1439" s="360" t="n">
        <v>228</v>
      </c>
      <c r="L1439" s="360" t="n">
        <v>7</v>
      </c>
      <c r="M1439" s="360" t="n">
        <v>3</v>
      </c>
      <c r="N1439" s="360" t="inlineStr"/>
      <c r="O1439" s="360" t="n">
        <v>0</v>
      </c>
      <c r="P1439" s="360" t="n"/>
      <c r="Q1439" s="360" t="n"/>
      <c r="R1439" s="360" t="n"/>
      <c r="S1439" s="360" t="n"/>
      <c r="T1439" s="360" t="n"/>
      <c r="U1439" s="360" t="n"/>
      <c r="V1439" s="360" t="n"/>
      <c r="W1439" s="360" t="n">
        <v>0</v>
      </c>
      <c r="X1439" s="360" t="n">
        <v>1</v>
      </c>
      <c r="Y1439" s="360" t="n">
        <v>0</v>
      </c>
      <c r="Z1439" s="360" t="n"/>
      <c r="AA1439" s="360" t="n"/>
      <c r="AB1439" s="360" t="n"/>
    </row>
    <row r="1440">
      <c r="A1440" s="360" t="n">
        <v>50</v>
      </c>
      <c r="B1440" s="360" t="n">
        <v>0</v>
      </c>
      <c r="C1440" s="360" t="n">
        <v>0</v>
      </c>
      <c r="D1440" s="360" t="n">
        <v>1</v>
      </c>
      <c r="E1440" s="360" t="n">
        <v>216</v>
      </c>
      <c r="F1440" s="360">
        <f>ROUND(Source!AP1431,O1440)</f>
        <v/>
      </c>
      <c r="G1440" s="360" t="inlineStr">
        <is>
          <t>Оборуд</t>
        </is>
      </c>
      <c r="H1440" s="360" t="inlineStr">
        <is>
          <t>Стоимость оборудования (всего)</t>
        </is>
      </c>
      <c r="I1440" s="360" t="n"/>
      <c r="J1440" s="360" t="n"/>
      <c r="K1440" s="360" t="n">
        <v>216</v>
      </c>
      <c r="L1440" s="360" t="n">
        <v>8</v>
      </c>
      <c r="M1440" s="360" t="n">
        <v>3</v>
      </c>
      <c r="N1440" s="360" t="inlineStr"/>
      <c r="O1440" s="360" t="n">
        <v>0</v>
      </c>
      <c r="P1440" s="360" t="n"/>
      <c r="Q1440" s="360" t="n"/>
      <c r="R1440" s="360" t="n"/>
      <c r="S1440" s="360" t="n"/>
      <c r="T1440" s="360" t="n"/>
      <c r="U1440" s="360" t="n"/>
      <c r="V1440" s="360" t="n"/>
      <c r="W1440" s="360" t="n">
        <v>0</v>
      </c>
      <c r="X1440" s="360" t="n">
        <v>1</v>
      </c>
      <c r="Y1440" s="360" t="n">
        <v>0</v>
      </c>
      <c r="Z1440" s="360" t="n"/>
      <c r="AA1440" s="360" t="n"/>
      <c r="AB1440" s="360" t="n"/>
    </row>
    <row r="1441">
      <c r="A1441" s="360" t="n">
        <v>50</v>
      </c>
      <c r="B1441" s="360" t="n">
        <v>0</v>
      </c>
      <c r="C1441" s="360" t="n">
        <v>0</v>
      </c>
      <c r="D1441" s="360" t="n">
        <v>1</v>
      </c>
      <c r="E1441" s="360" t="n">
        <v>223</v>
      </c>
      <c r="F1441" s="360">
        <f>ROUND(Source!AQ1431,O1441)</f>
        <v/>
      </c>
      <c r="G1441" s="360" t="inlineStr">
        <is>
          <t>ОборудЗак</t>
        </is>
      </c>
      <c r="H1441" s="360" t="inlineStr">
        <is>
          <t>Стоимость оборудования заказчика</t>
        </is>
      </c>
      <c r="I1441" s="360" t="n"/>
      <c r="J1441" s="360" t="n"/>
      <c r="K1441" s="360" t="n">
        <v>223</v>
      </c>
      <c r="L1441" s="360" t="n">
        <v>9</v>
      </c>
      <c r="M1441" s="360" t="n">
        <v>3</v>
      </c>
      <c r="N1441" s="360" t="inlineStr"/>
      <c r="O1441" s="360" t="n">
        <v>0</v>
      </c>
      <c r="P1441" s="360" t="n"/>
      <c r="Q1441" s="360" t="n"/>
      <c r="R1441" s="360" t="n"/>
      <c r="S1441" s="360" t="n"/>
      <c r="T1441" s="360" t="n"/>
      <c r="U1441" s="360" t="n"/>
      <c r="V1441" s="360" t="n"/>
      <c r="W1441" s="360" t="n">
        <v>0</v>
      </c>
      <c r="X1441" s="360" t="n">
        <v>1</v>
      </c>
      <c r="Y1441" s="360" t="n">
        <v>0</v>
      </c>
      <c r="Z1441" s="360" t="n"/>
      <c r="AA1441" s="360" t="n"/>
      <c r="AB1441" s="360" t="n"/>
    </row>
    <row r="1442">
      <c r="A1442" s="360" t="n">
        <v>50</v>
      </c>
      <c r="B1442" s="360" t="n">
        <v>0</v>
      </c>
      <c r="C1442" s="360" t="n">
        <v>0</v>
      </c>
      <c r="D1442" s="360" t="n">
        <v>1</v>
      </c>
      <c r="E1442" s="360" t="n">
        <v>229</v>
      </c>
      <c r="F1442" s="360">
        <f>ROUND(Source!AZ1431,O1442)</f>
        <v/>
      </c>
      <c r="G1442" s="360" t="inlineStr">
        <is>
          <t>ОборудПод</t>
        </is>
      </c>
      <c r="H1442" s="360" t="inlineStr">
        <is>
          <t>Стоимость оборудования подрядчика</t>
        </is>
      </c>
      <c r="I1442" s="360" t="n"/>
      <c r="J1442" s="360" t="n"/>
      <c r="K1442" s="360" t="n">
        <v>229</v>
      </c>
      <c r="L1442" s="360" t="n">
        <v>10</v>
      </c>
      <c r="M1442" s="360" t="n">
        <v>3</v>
      </c>
      <c r="N1442" s="360" t="inlineStr"/>
      <c r="O1442" s="360" t="n">
        <v>0</v>
      </c>
      <c r="P1442" s="360" t="n"/>
      <c r="Q1442" s="360" t="n"/>
      <c r="R1442" s="360" t="n"/>
      <c r="S1442" s="360" t="n"/>
      <c r="T1442" s="360" t="n"/>
      <c r="U1442" s="360" t="n"/>
      <c r="V1442" s="360" t="n"/>
      <c r="W1442" s="360" t="n">
        <v>0</v>
      </c>
      <c r="X1442" s="360" t="n">
        <v>1</v>
      </c>
      <c r="Y1442" s="360" t="n">
        <v>0</v>
      </c>
      <c r="Z1442" s="360" t="n"/>
      <c r="AA1442" s="360" t="n"/>
      <c r="AB1442" s="360" t="n"/>
    </row>
    <row r="1443">
      <c r="A1443" s="360" t="n">
        <v>50</v>
      </c>
      <c r="B1443" s="360" t="n">
        <v>0</v>
      </c>
      <c r="C1443" s="360" t="n">
        <v>0</v>
      </c>
      <c r="D1443" s="360" t="n">
        <v>1</v>
      </c>
      <c r="E1443" s="360" t="n">
        <v>203</v>
      </c>
      <c r="F1443" s="360">
        <f>ROUND(Source!Q1431,O1443)</f>
        <v/>
      </c>
      <c r="G1443" s="360" t="inlineStr">
        <is>
          <t>ЭММ</t>
        </is>
      </c>
      <c r="H1443" s="360" t="inlineStr">
        <is>
          <t>Эксплуатация машин</t>
        </is>
      </c>
      <c r="I1443" s="360" t="n"/>
      <c r="J1443" s="360" t="n"/>
      <c r="K1443" s="360" t="n">
        <v>203</v>
      </c>
      <c r="L1443" s="360" t="n">
        <v>11</v>
      </c>
      <c r="M1443" s="360" t="n">
        <v>3</v>
      </c>
      <c r="N1443" s="360" t="inlineStr"/>
      <c r="O1443" s="360" t="n">
        <v>0</v>
      </c>
      <c r="P1443" s="360" t="n"/>
      <c r="Q1443" s="360" t="n"/>
      <c r="R1443" s="360" t="n"/>
      <c r="S1443" s="360" t="n"/>
      <c r="T1443" s="360" t="n"/>
      <c r="U1443" s="360" t="n"/>
      <c r="V1443" s="360" t="n"/>
      <c r="W1443" s="360" t="n">
        <v>0</v>
      </c>
      <c r="X1443" s="360" t="n">
        <v>1</v>
      </c>
      <c r="Y1443" s="360" t="n">
        <v>0</v>
      </c>
      <c r="Z1443" s="360" t="n"/>
      <c r="AA1443" s="360" t="n"/>
      <c r="AB1443" s="360" t="n"/>
    </row>
    <row r="1444">
      <c r="A1444" s="360" t="n">
        <v>50</v>
      </c>
      <c r="B1444" s="360" t="n">
        <v>0</v>
      </c>
      <c r="C1444" s="360" t="n">
        <v>0</v>
      </c>
      <c r="D1444" s="360" t="n">
        <v>1</v>
      </c>
      <c r="E1444" s="360" t="n">
        <v>231</v>
      </c>
      <c r="F1444" s="360">
        <f>ROUND(Source!BB1431,O1444)</f>
        <v/>
      </c>
      <c r="G1444" s="360" t="inlineStr">
        <is>
          <t>ЭММсНРиСП</t>
        </is>
      </c>
      <c r="H1444" s="360" t="inlineStr">
        <is>
          <t>Эксплуатация машин по ТСН-2001.16</t>
        </is>
      </c>
      <c r="I1444" s="360" t="n"/>
      <c r="J1444" s="360" t="n"/>
      <c r="K1444" s="360" t="n">
        <v>231</v>
      </c>
      <c r="L1444" s="360" t="n">
        <v>12</v>
      </c>
      <c r="M1444" s="360" t="n">
        <v>3</v>
      </c>
      <c r="N1444" s="360" t="inlineStr"/>
      <c r="O1444" s="360" t="n">
        <v>0</v>
      </c>
      <c r="P1444" s="360" t="n"/>
      <c r="Q1444" s="360" t="n"/>
      <c r="R1444" s="360" t="n"/>
      <c r="S1444" s="360" t="n"/>
      <c r="T1444" s="360" t="n"/>
      <c r="U1444" s="360" t="n"/>
      <c r="V1444" s="360" t="n"/>
      <c r="W1444" s="360" t="n">
        <v>0</v>
      </c>
      <c r="X1444" s="360" t="n">
        <v>1</v>
      </c>
      <c r="Y1444" s="360" t="n">
        <v>0</v>
      </c>
      <c r="Z1444" s="360" t="n"/>
      <c r="AA1444" s="360" t="n"/>
      <c r="AB1444" s="360" t="n"/>
    </row>
    <row r="1445">
      <c r="A1445" s="360" t="n">
        <v>50</v>
      </c>
      <c r="B1445" s="360" t="n">
        <v>0</v>
      </c>
      <c r="C1445" s="360" t="n">
        <v>0</v>
      </c>
      <c r="D1445" s="360" t="n">
        <v>1</v>
      </c>
      <c r="E1445" s="360" t="n">
        <v>204</v>
      </c>
      <c r="F1445" s="360">
        <f>ROUND(Source!R1431,O1445)</f>
        <v/>
      </c>
      <c r="G1445" s="360" t="inlineStr">
        <is>
          <t>ЗПМ</t>
        </is>
      </c>
      <c r="H1445" s="360" t="inlineStr">
        <is>
          <t>ЗП машинистов</t>
        </is>
      </c>
      <c r="I1445" s="360" t="n"/>
      <c r="J1445" s="360" t="n"/>
      <c r="K1445" s="360" t="n">
        <v>204</v>
      </c>
      <c r="L1445" s="360" t="n">
        <v>13</v>
      </c>
      <c r="M1445" s="360" t="n">
        <v>3</v>
      </c>
      <c r="N1445" s="360" t="inlineStr"/>
      <c r="O1445" s="360" t="n">
        <v>0</v>
      </c>
      <c r="P1445" s="360" t="n"/>
      <c r="Q1445" s="360" t="n"/>
      <c r="R1445" s="360" t="n"/>
      <c r="S1445" s="360" t="n"/>
      <c r="T1445" s="360" t="n"/>
      <c r="U1445" s="360" t="n"/>
      <c r="V1445" s="360" t="n"/>
      <c r="W1445" s="360" t="n">
        <v>0</v>
      </c>
      <c r="X1445" s="360" t="n">
        <v>1</v>
      </c>
      <c r="Y1445" s="360" t="n">
        <v>0</v>
      </c>
      <c r="Z1445" s="360" t="n"/>
      <c r="AA1445" s="360" t="n"/>
      <c r="AB1445" s="360" t="n"/>
    </row>
    <row r="1446">
      <c r="A1446" s="360" t="n">
        <v>50</v>
      </c>
      <c r="B1446" s="360" t="n">
        <v>0</v>
      </c>
      <c r="C1446" s="360" t="n">
        <v>0</v>
      </c>
      <c r="D1446" s="360" t="n">
        <v>1</v>
      </c>
      <c r="E1446" s="360" t="n">
        <v>205</v>
      </c>
      <c r="F1446" s="360">
        <f>ROUND(Source!S1431,O1446)</f>
        <v/>
      </c>
      <c r="G1446" s="360" t="inlineStr">
        <is>
          <t>ОЗП</t>
        </is>
      </c>
      <c r="H1446" s="360" t="inlineStr">
        <is>
          <t>Основная ЗП рабочих</t>
        </is>
      </c>
      <c r="I1446" s="360" t="n"/>
      <c r="J1446" s="360" t="n"/>
      <c r="K1446" s="360" t="n">
        <v>205</v>
      </c>
      <c r="L1446" s="360" t="n">
        <v>14</v>
      </c>
      <c r="M1446" s="360" t="n">
        <v>3</v>
      </c>
      <c r="N1446" s="360" t="inlineStr"/>
      <c r="O1446" s="360" t="n">
        <v>0</v>
      </c>
      <c r="P1446" s="360" t="n"/>
      <c r="Q1446" s="360" t="n"/>
      <c r="R1446" s="360" t="n"/>
      <c r="S1446" s="360" t="n"/>
      <c r="T1446" s="360" t="n"/>
      <c r="U1446" s="360" t="n"/>
      <c r="V1446" s="360" t="n"/>
      <c r="W1446" s="360" t="n">
        <v>0</v>
      </c>
      <c r="X1446" s="360" t="n">
        <v>1</v>
      </c>
      <c r="Y1446" s="360" t="n">
        <v>0</v>
      </c>
      <c r="Z1446" s="360" t="n"/>
      <c r="AA1446" s="360" t="n"/>
      <c r="AB1446" s="360" t="n"/>
    </row>
    <row r="1447">
      <c r="A1447" s="360" t="n">
        <v>50</v>
      </c>
      <c r="B1447" s="360" t="n">
        <v>0</v>
      </c>
      <c r="C1447" s="360" t="n">
        <v>0</v>
      </c>
      <c r="D1447" s="360" t="n">
        <v>1</v>
      </c>
      <c r="E1447" s="360" t="n">
        <v>232</v>
      </c>
      <c r="F1447" s="360">
        <f>ROUND(Source!BC1431,O1447)</f>
        <v/>
      </c>
      <c r="G1447" s="360" t="inlineStr">
        <is>
          <t>ОЗПсНРиСП</t>
        </is>
      </c>
      <c r="H1447" s="360" t="inlineStr">
        <is>
          <t>Основная ЗП рабочих по ТСН-2001.16</t>
        </is>
      </c>
      <c r="I1447" s="360" t="n"/>
      <c r="J1447" s="360" t="n"/>
      <c r="K1447" s="360" t="n">
        <v>232</v>
      </c>
      <c r="L1447" s="360" t="n">
        <v>15</v>
      </c>
      <c r="M1447" s="360" t="n">
        <v>3</v>
      </c>
      <c r="N1447" s="360" t="inlineStr"/>
      <c r="O1447" s="360" t="n">
        <v>0</v>
      </c>
      <c r="P1447" s="360" t="n"/>
      <c r="Q1447" s="360" t="n"/>
      <c r="R1447" s="360" t="n"/>
      <c r="S1447" s="360" t="n"/>
      <c r="T1447" s="360" t="n"/>
      <c r="U1447" s="360" t="n"/>
      <c r="V1447" s="360" t="n"/>
      <c r="W1447" s="360" t="n">
        <v>0</v>
      </c>
      <c r="X1447" s="360" t="n">
        <v>1</v>
      </c>
      <c r="Y1447" s="360" t="n">
        <v>0</v>
      </c>
      <c r="Z1447" s="360" t="n"/>
      <c r="AA1447" s="360" t="n"/>
      <c r="AB1447" s="360" t="n"/>
    </row>
    <row r="1448">
      <c r="A1448" s="360" t="n">
        <v>50</v>
      </c>
      <c r="B1448" s="360" t="n">
        <v>0</v>
      </c>
      <c r="C1448" s="360" t="n">
        <v>0</v>
      </c>
      <c r="D1448" s="360" t="n">
        <v>1</v>
      </c>
      <c r="E1448" s="360" t="n">
        <v>214</v>
      </c>
      <c r="F1448" s="360">
        <f>ROUND(Source!AS1431,O1448)</f>
        <v/>
      </c>
      <c r="G1448" s="360" t="inlineStr">
        <is>
          <t>Строит</t>
        </is>
      </c>
      <c r="H1448" s="360" t="inlineStr">
        <is>
          <t>Строительные работы с НР и СП</t>
        </is>
      </c>
      <c r="I1448" s="360" t="n"/>
      <c r="J1448" s="360" t="n"/>
      <c r="K1448" s="360" t="n">
        <v>214</v>
      </c>
      <c r="L1448" s="360" t="n">
        <v>16</v>
      </c>
      <c r="M1448" s="360" t="n">
        <v>3</v>
      </c>
      <c r="N1448" s="360" t="inlineStr"/>
      <c r="O1448" s="360" t="n">
        <v>0</v>
      </c>
      <c r="P1448" s="360" t="n"/>
      <c r="Q1448" s="360" t="n"/>
      <c r="R1448" s="360" t="n"/>
      <c r="S1448" s="360" t="n"/>
      <c r="T1448" s="360" t="n"/>
      <c r="U1448" s="360" t="n"/>
      <c r="V1448" s="360" t="n"/>
      <c r="W1448" s="360" t="n">
        <v>0</v>
      </c>
      <c r="X1448" s="360" t="n">
        <v>1</v>
      </c>
      <c r="Y1448" s="360" t="n">
        <v>0</v>
      </c>
      <c r="Z1448" s="360" t="n"/>
      <c r="AA1448" s="360" t="n"/>
      <c r="AB1448" s="360" t="n"/>
    </row>
    <row r="1449">
      <c r="A1449" s="360" t="n">
        <v>50</v>
      </c>
      <c r="B1449" s="360" t="n">
        <v>0</v>
      </c>
      <c r="C1449" s="360" t="n">
        <v>0</v>
      </c>
      <c r="D1449" s="360" t="n">
        <v>1</v>
      </c>
      <c r="E1449" s="360" t="n">
        <v>215</v>
      </c>
      <c r="F1449" s="360">
        <f>ROUND(Source!AT1431,O1449)</f>
        <v/>
      </c>
      <c r="G1449" s="360" t="inlineStr">
        <is>
          <t>Монтаж</t>
        </is>
      </c>
      <c r="H1449" s="360" t="inlineStr">
        <is>
          <t>Монтажные работы с НР и СП</t>
        </is>
      </c>
      <c r="I1449" s="360" t="n"/>
      <c r="J1449" s="360" t="n"/>
      <c r="K1449" s="360" t="n">
        <v>215</v>
      </c>
      <c r="L1449" s="360" t="n">
        <v>17</v>
      </c>
      <c r="M1449" s="360" t="n">
        <v>3</v>
      </c>
      <c r="N1449" s="360" t="inlineStr"/>
      <c r="O1449" s="360" t="n">
        <v>0</v>
      </c>
      <c r="P1449" s="360" t="n"/>
      <c r="Q1449" s="360" t="n"/>
      <c r="R1449" s="360" t="n"/>
      <c r="S1449" s="360" t="n"/>
      <c r="T1449" s="360" t="n"/>
      <c r="U1449" s="360" t="n"/>
      <c r="V1449" s="360" t="n"/>
      <c r="W1449" s="360" t="n">
        <v>0</v>
      </c>
      <c r="X1449" s="360" t="n">
        <v>1</v>
      </c>
      <c r="Y1449" s="360" t="n">
        <v>0</v>
      </c>
      <c r="Z1449" s="360" t="n"/>
      <c r="AA1449" s="360" t="n"/>
      <c r="AB1449" s="360" t="n"/>
    </row>
    <row r="1450">
      <c r="A1450" s="360" t="n">
        <v>50</v>
      </c>
      <c r="B1450" s="360" t="n">
        <v>0</v>
      </c>
      <c r="C1450" s="360" t="n">
        <v>0</v>
      </c>
      <c r="D1450" s="360" t="n">
        <v>1</v>
      </c>
      <c r="E1450" s="360" t="n">
        <v>217</v>
      </c>
      <c r="F1450" s="360">
        <f>ROUND(Source!AU1431,O1450)</f>
        <v/>
      </c>
      <c r="G1450" s="360" t="inlineStr">
        <is>
          <t>Прочие</t>
        </is>
      </c>
      <c r="H1450" s="360" t="inlineStr">
        <is>
          <t>Прочие работы с НР и СП</t>
        </is>
      </c>
      <c r="I1450" s="360" t="n"/>
      <c r="J1450" s="360" t="n"/>
      <c r="K1450" s="360" t="n">
        <v>217</v>
      </c>
      <c r="L1450" s="360" t="n">
        <v>18</v>
      </c>
      <c r="M1450" s="360" t="n">
        <v>3</v>
      </c>
      <c r="N1450" s="360" t="inlineStr"/>
      <c r="O1450" s="360" t="n">
        <v>0</v>
      </c>
      <c r="P1450" s="360" t="n"/>
      <c r="Q1450" s="360" t="n"/>
      <c r="R1450" s="360" t="n"/>
      <c r="S1450" s="360" t="n"/>
      <c r="T1450" s="360" t="n"/>
      <c r="U1450" s="360" t="n"/>
      <c r="V1450" s="360" t="n"/>
      <c r="W1450" s="360" t="n">
        <v>0</v>
      </c>
      <c r="X1450" s="360" t="n">
        <v>1</v>
      </c>
      <c r="Y1450" s="360" t="n">
        <v>0</v>
      </c>
      <c r="Z1450" s="360" t="n"/>
      <c r="AA1450" s="360" t="n"/>
      <c r="AB1450" s="360" t="n"/>
    </row>
    <row r="1451">
      <c r="A1451" s="360" t="n">
        <v>50</v>
      </c>
      <c r="B1451" s="360" t="n">
        <v>0</v>
      </c>
      <c r="C1451" s="360" t="n">
        <v>0</v>
      </c>
      <c r="D1451" s="360" t="n">
        <v>1</v>
      </c>
      <c r="E1451" s="360" t="n">
        <v>230</v>
      </c>
      <c r="F1451" s="360">
        <f>ROUND(Source!BA1431,O1451)</f>
        <v/>
      </c>
      <c r="G1451" s="360" t="inlineStr">
        <is>
          <t>ПрочиеЗатр</t>
        </is>
      </c>
      <c r="H1451" s="360" t="inlineStr">
        <is>
          <t>Прочие затраты по ТСН-2001.16</t>
        </is>
      </c>
      <c r="I1451" s="360" t="n"/>
      <c r="J1451" s="360" t="n"/>
      <c r="K1451" s="360" t="n">
        <v>230</v>
      </c>
      <c r="L1451" s="360" t="n">
        <v>19</v>
      </c>
      <c r="M1451" s="360" t="n">
        <v>3</v>
      </c>
      <c r="N1451" s="360" t="inlineStr"/>
      <c r="O1451" s="360" t="n">
        <v>0</v>
      </c>
      <c r="P1451" s="360" t="n"/>
      <c r="Q1451" s="360" t="n"/>
      <c r="R1451" s="360" t="n"/>
      <c r="S1451" s="360" t="n"/>
      <c r="T1451" s="360" t="n"/>
      <c r="U1451" s="360" t="n"/>
      <c r="V1451" s="360" t="n"/>
      <c r="W1451" s="360" t="n">
        <v>0</v>
      </c>
      <c r="X1451" s="360" t="n">
        <v>1</v>
      </c>
      <c r="Y1451" s="360" t="n">
        <v>0</v>
      </c>
      <c r="Z1451" s="360" t="n"/>
      <c r="AA1451" s="360" t="n"/>
      <c r="AB1451" s="360" t="n"/>
    </row>
    <row r="1452">
      <c r="A1452" s="360" t="n">
        <v>50</v>
      </c>
      <c r="B1452" s="360" t="n">
        <v>0</v>
      </c>
      <c r="C1452" s="360" t="n">
        <v>0</v>
      </c>
      <c r="D1452" s="360" t="n">
        <v>1</v>
      </c>
      <c r="E1452" s="360" t="n">
        <v>206</v>
      </c>
      <c r="F1452" s="360">
        <f>ROUND(Source!T1431,O1452)</f>
        <v/>
      </c>
      <c r="G1452" s="360" t="inlineStr">
        <is>
          <t>ВозврМат</t>
        </is>
      </c>
      <c r="H1452" s="360" t="inlineStr">
        <is>
          <t>Возврат материалов</t>
        </is>
      </c>
      <c r="I1452" s="360" t="n"/>
      <c r="J1452" s="360" t="n"/>
      <c r="K1452" s="360" t="n">
        <v>206</v>
      </c>
      <c r="L1452" s="360" t="n">
        <v>20</v>
      </c>
      <c r="M1452" s="360" t="n">
        <v>3</v>
      </c>
      <c r="N1452" s="360" t="inlineStr"/>
      <c r="O1452" s="360" t="n">
        <v>0</v>
      </c>
      <c r="P1452" s="360" t="n"/>
      <c r="Q1452" s="360" t="n"/>
      <c r="R1452" s="360" t="n"/>
      <c r="S1452" s="360" t="n"/>
      <c r="T1452" s="360" t="n"/>
      <c r="U1452" s="360" t="n"/>
      <c r="V1452" s="360" t="n"/>
      <c r="W1452" s="360" t="n">
        <v>0</v>
      </c>
      <c r="X1452" s="360" t="n">
        <v>1</v>
      </c>
      <c r="Y1452" s="360" t="n">
        <v>0</v>
      </c>
      <c r="Z1452" s="360" t="n"/>
      <c r="AA1452" s="360" t="n"/>
      <c r="AB1452" s="360" t="n"/>
    </row>
    <row r="1453">
      <c r="A1453" s="360" t="n">
        <v>50</v>
      </c>
      <c r="B1453" s="360" t="n">
        <v>0</v>
      </c>
      <c r="C1453" s="360" t="n">
        <v>0</v>
      </c>
      <c r="D1453" s="360" t="n">
        <v>1</v>
      </c>
      <c r="E1453" s="360" t="n">
        <v>207</v>
      </c>
      <c r="F1453" s="360">
        <f>ROUND(Source!U1431,O1453)</f>
        <v/>
      </c>
      <c r="G1453" s="360" t="inlineStr">
        <is>
          <t>ТрудСтр</t>
        </is>
      </c>
      <c r="H1453" s="360" t="inlineStr">
        <is>
          <t>Трудозатраты строителей</t>
        </is>
      </c>
      <c r="I1453" s="360" t="n"/>
      <c r="J1453" s="360" t="n"/>
      <c r="K1453" s="360" t="n">
        <v>207</v>
      </c>
      <c r="L1453" s="360" t="n">
        <v>21</v>
      </c>
      <c r="M1453" s="360" t="n">
        <v>3</v>
      </c>
      <c r="N1453" s="360" t="inlineStr"/>
      <c r="O1453" s="360" t="n">
        <v>7</v>
      </c>
      <c r="P1453" s="360" t="n"/>
      <c r="Q1453" s="360" t="n"/>
      <c r="R1453" s="360" t="n"/>
      <c r="S1453" s="360" t="n"/>
      <c r="T1453" s="360" t="n"/>
      <c r="U1453" s="360" t="n"/>
      <c r="V1453" s="360" t="n"/>
      <c r="W1453" s="360" t="n">
        <v>0</v>
      </c>
      <c r="X1453" s="360" t="n">
        <v>1</v>
      </c>
      <c r="Y1453" s="360" t="n">
        <v>0</v>
      </c>
      <c r="Z1453" s="360" t="n"/>
      <c r="AA1453" s="360" t="n"/>
      <c r="AB1453" s="360" t="n"/>
    </row>
    <row r="1454">
      <c r="A1454" s="360" t="n">
        <v>50</v>
      </c>
      <c r="B1454" s="360" t="n">
        <v>0</v>
      </c>
      <c r="C1454" s="360" t="n">
        <v>0</v>
      </c>
      <c r="D1454" s="360" t="n">
        <v>1</v>
      </c>
      <c r="E1454" s="360" t="n">
        <v>208</v>
      </c>
      <c r="F1454" s="360">
        <f>ROUND(Source!V1431,O1454)</f>
        <v/>
      </c>
      <c r="G1454" s="360" t="inlineStr">
        <is>
          <t>ТрудМаш</t>
        </is>
      </c>
      <c r="H1454" s="360" t="inlineStr">
        <is>
          <t>Трудозатраты машинистов</t>
        </is>
      </c>
      <c r="I1454" s="360" t="n"/>
      <c r="J1454" s="360" t="n"/>
      <c r="K1454" s="360" t="n">
        <v>208</v>
      </c>
      <c r="L1454" s="360" t="n">
        <v>22</v>
      </c>
      <c r="M1454" s="360" t="n">
        <v>3</v>
      </c>
      <c r="N1454" s="360" t="inlineStr"/>
      <c r="O1454" s="360" t="n">
        <v>7</v>
      </c>
      <c r="P1454" s="360" t="n"/>
      <c r="Q1454" s="360" t="n"/>
      <c r="R1454" s="360" t="n"/>
      <c r="S1454" s="360" t="n"/>
      <c r="T1454" s="360" t="n"/>
      <c r="U1454" s="360" t="n"/>
      <c r="V1454" s="360" t="n"/>
      <c r="W1454" s="360" t="n">
        <v>0</v>
      </c>
      <c r="X1454" s="360" t="n">
        <v>1</v>
      </c>
      <c r="Y1454" s="360" t="n">
        <v>0</v>
      </c>
      <c r="Z1454" s="360" t="n"/>
      <c r="AA1454" s="360" t="n"/>
      <c r="AB1454" s="360" t="n"/>
    </row>
    <row r="1455">
      <c r="A1455" s="360" t="n">
        <v>50</v>
      </c>
      <c r="B1455" s="360" t="n">
        <v>0</v>
      </c>
      <c r="C1455" s="360" t="n">
        <v>0</v>
      </c>
      <c r="D1455" s="360" t="n">
        <v>1</v>
      </c>
      <c r="E1455" s="360" t="n">
        <v>209</v>
      </c>
      <c r="F1455" s="360">
        <f>ROUND(Source!W1431,O1455)</f>
        <v/>
      </c>
      <c r="G1455" s="360" t="inlineStr">
        <is>
          <t>ТранспМат</t>
        </is>
      </c>
      <c r="H1455" s="360" t="inlineStr">
        <is>
          <t>Транспорт материалов</t>
        </is>
      </c>
      <c r="I1455" s="360" t="n"/>
      <c r="J1455" s="360" t="n"/>
      <c r="K1455" s="360" t="n">
        <v>209</v>
      </c>
      <c r="L1455" s="360" t="n">
        <v>23</v>
      </c>
      <c r="M1455" s="360" t="n">
        <v>3</v>
      </c>
      <c r="N1455" s="360" t="inlineStr"/>
      <c r="O1455" s="360" t="n">
        <v>0</v>
      </c>
      <c r="P1455" s="360" t="n"/>
      <c r="Q1455" s="360" t="n"/>
      <c r="R1455" s="360" t="n"/>
      <c r="S1455" s="360" t="n"/>
      <c r="T1455" s="360" t="n"/>
      <c r="U1455" s="360" t="n"/>
      <c r="V1455" s="360" t="n"/>
      <c r="W1455" s="360" t="n">
        <v>0</v>
      </c>
      <c r="X1455" s="360" t="n">
        <v>1</v>
      </c>
      <c r="Y1455" s="360" t="n">
        <v>0</v>
      </c>
      <c r="Z1455" s="360" t="n"/>
      <c r="AA1455" s="360" t="n"/>
      <c r="AB1455" s="360" t="n"/>
    </row>
    <row r="1456">
      <c r="A1456" s="360" t="n">
        <v>50</v>
      </c>
      <c r="B1456" s="360" t="n">
        <v>0</v>
      </c>
      <c r="C1456" s="360" t="n">
        <v>0</v>
      </c>
      <c r="D1456" s="360" t="n">
        <v>1</v>
      </c>
      <c r="E1456" s="360" t="n">
        <v>233</v>
      </c>
      <c r="F1456" s="360">
        <f>ROUND(Source!BD1431,O1456)</f>
        <v/>
      </c>
      <c r="G1456" s="360" t="inlineStr">
        <is>
          <t>Перевозка</t>
        </is>
      </c>
      <c r="H1456" s="360" t="inlineStr">
        <is>
          <t>Перевозка грузов</t>
        </is>
      </c>
      <c r="I1456" s="360" t="n"/>
      <c r="J1456" s="360" t="n"/>
      <c r="K1456" s="360" t="n">
        <v>233</v>
      </c>
      <c r="L1456" s="360" t="n">
        <v>24</v>
      </c>
      <c r="M1456" s="360" t="n">
        <v>3</v>
      </c>
      <c r="N1456" s="360" t="inlineStr"/>
      <c r="O1456" s="360" t="n">
        <v>0</v>
      </c>
      <c r="P1456" s="360" t="n"/>
      <c r="Q1456" s="360" t="n"/>
      <c r="R1456" s="360" t="n"/>
      <c r="S1456" s="360" t="n"/>
      <c r="T1456" s="360" t="n"/>
      <c r="U1456" s="360" t="n"/>
      <c r="V1456" s="360" t="n"/>
      <c r="W1456" s="360" t="n">
        <v>0</v>
      </c>
      <c r="X1456" s="360" t="n">
        <v>1</v>
      </c>
      <c r="Y1456" s="360" t="n">
        <v>0</v>
      </c>
      <c r="Z1456" s="360" t="n"/>
      <c r="AA1456" s="360" t="n"/>
      <c r="AB1456" s="360" t="n"/>
    </row>
    <row r="1457">
      <c r="A1457" s="360" t="n">
        <v>50</v>
      </c>
      <c r="B1457" s="360" t="n">
        <v>0</v>
      </c>
      <c r="C1457" s="360" t="n">
        <v>0</v>
      </c>
      <c r="D1457" s="360" t="n">
        <v>1</v>
      </c>
      <c r="E1457" s="360" t="n">
        <v>210</v>
      </c>
      <c r="F1457" s="360">
        <f>ROUND(Source!X1431,O1457)</f>
        <v/>
      </c>
      <c r="G1457" s="360" t="inlineStr">
        <is>
          <t>НР</t>
        </is>
      </c>
      <c r="H1457" s="360" t="inlineStr">
        <is>
          <t>Накладные расходы</t>
        </is>
      </c>
      <c r="I1457" s="360" t="n"/>
      <c r="J1457" s="360" t="n"/>
      <c r="K1457" s="360" t="n">
        <v>210</v>
      </c>
      <c r="L1457" s="360" t="n">
        <v>25</v>
      </c>
      <c r="M1457" s="360" t="n">
        <v>3</v>
      </c>
      <c r="N1457" s="360" t="inlineStr"/>
      <c r="O1457" s="360" t="n">
        <v>0</v>
      </c>
      <c r="P1457" s="360" t="n"/>
      <c r="Q1457" s="360" t="n"/>
      <c r="R1457" s="360" t="n"/>
      <c r="S1457" s="360" t="n"/>
      <c r="T1457" s="360" t="n"/>
      <c r="U1457" s="360" t="n"/>
      <c r="V1457" s="360" t="n"/>
      <c r="W1457" s="360" t="n">
        <v>0</v>
      </c>
      <c r="X1457" s="360" t="n">
        <v>1</v>
      </c>
      <c r="Y1457" s="360" t="n">
        <v>0</v>
      </c>
      <c r="Z1457" s="360" t="n"/>
      <c r="AA1457" s="360" t="n"/>
      <c r="AB1457" s="360" t="n"/>
    </row>
    <row r="1458">
      <c r="A1458" s="360" t="n">
        <v>50</v>
      </c>
      <c r="B1458" s="360" t="n">
        <v>0</v>
      </c>
      <c r="C1458" s="360" t="n">
        <v>0</v>
      </c>
      <c r="D1458" s="360" t="n">
        <v>1</v>
      </c>
      <c r="E1458" s="360" t="n">
        <v>211</v>
      </c>
      <c r="F1458" s="360">
        <f>ROUND(Source!Y1431,O1458)</f>
        <v/>
      </c>
      <c r="G1458" s="360" t="inlineStr">
        <is>
          <t>СмПриб</t>
        </is>
      </c>
      <c r="H1458" s="360" t="inlineStr">
        <is>
          <t>Сметная прибыль</t>
        </is>
      </c>
      <c r="I1458" s="360" t="n"/>
      <c r="J1458" s="360" t="n"/>
      <c r="K1458" s="360" t="n">
        <v>211</v>
      </c>
      <c r="L1458" s="360" t="n">
        <v>26</v>
      </c>
      <c r="M1458" s="360" t="n">
        <v>3</v>
      </c>
      <c r="N1458" s="360" t="inlineStr"/>
      <c r="O1458" s="360" t="n">
        <v>0</v>
      </c>
      <c r="P1458" s="360" t="n"/>
      <c r="Q1458" s="360" t="n"/>
      <c r="R1458" s="360" t="n"/>
      <c r="S1458" s="360" t="n"/>
      <c r="T1458" s="360" t="n"/>
      <c r="U1458" s="360" t="n"/>
      <c r="V1458" s="360" t="n"/>
      <c r="W1458" s="360" t="n">
        <v>0</v>
      </c>
      <c r="X1458" s="360" t="n">
        <v>1</v>
      </c>
      <c r="Y1458" s="360" t="n">
        <v>0</v>
      </c>
      <c r="Z1458" s="360" t="n"/>
      <c r="AA1458" s="360" t="n"/>
      <c r="AB1458" s="360" t="n"/>
    </row>
    <row r="1459">
      <c r="A1459" s="360" t="n">
        <v>50</v>
      </c>
      <c r="B1459" s="360" t="n">
        <v>0</v>
      </c>
      <c r="C1459" s="360" t="n">
        <v>0</v>
      </c>
      <c r="D1459" s="360" t="n">
        <v>1</v>
      </c>
      <c r="E1459" s="360" t="n">
        <v>224</v>
      </c>
      <c r="F1459" s="360">
        <f>ROUND(Source!AR1431,O1459)</f>
        <v/>
      </c>
      <c r="G1459" s="360" t="inlineStr">
        <is>
          <t>Всего</t>
        </is>
      </c>
      <c r="H1459" s="360" t="inlineStr">
        <is>
          <t>Всего с НР и СП</t>
        </is>
      </c>
      <c r="I1459" s="360" t="n"/>
      <c r="J1459" s="360" t="n"/>
      <c r="K1459" s="360" t="n">
        <v>224</v>
      </c>
      <c r="L1459" s="360" t="n">
        <v>27</v>
      </c>
      <c r="M1459" s="360" t="n">
        <v>3</v>
      </c>
      <c r="N1459" s="360" t="inlineStr"/>
      <c r="O1459" s="360" t="n">
        <v>0</v>
      </c>
      <c r="P1459" s="360" t="n"/>
      <c r="Q1459" s="360" t="n"/>
      <c r="R1459" s="360" t="n"/>
      <c r="S1459" s="360" t="n"/>
      <c r="T1459" s="360" t="n"/>
      <c r="U1459" s="360" t="n"/>
      <c r="V1459" s="360" t="n"/>
      <c r="W1459" s="360" t="n">
        <v>0</v>
      </c>
      <c r="X1459" s="360" t="n">
        <v>1</v>
      </c>
      <c r="Y1459" s="360" t="n">
        <v>0</v>
      </c>
      <c r="Z1459" s="360" t="n"/>
      <c r="AA1459" s="360" t="n"/>
      <c r="AB1459" s="360" t="n"/>
    </row>
    <row r="1460">
      <c r="A1460" s="360" t="n">
        <v>50</v>
      </c>
      <c r="B1460" s="360" t="n">
        <v>0</v>
      </c>
      <c r="C1460" s="360" t="n">
        <v>0</v>
      </c>
      <c r="D1460" s="360" t="n">
        <v>2</v>
      </c>
      <c r="E1460" s="360" t="n">
        <v>0</v>
      </c>
      <c r="F1460" s="360">
        <f>ROUND(F1459,O1460)</f>
        <v/>
      </c>
      <c r="G1460" s="360" t="inlineStr">
        <is>
          <t>и1</t>
        </is>
      </c>
      <c r="H1460" s="360" t="inlineStr">
        <is>
          <t>Итого</t>
        </is>
      </c>
      <c r="I1460" s="360" t="n"/>
      <c r="J1460" s="360" t="n"/>
      <c r="K1460" s="360" t="n">
        <v>212</v>
      </c>
      <c r="L1460" s="360" t="n">
        <v>28</v>
      </c>
      <c r="M1460" s="360" t="n">
        <v>0</v>
      </c>
      <c r="N1460" s="360" t="inlineStr"/>
      <c r="O1460" s="360" t="n">
        <v>0</v>
      </c>
      <c r="P1460" s="360" t="n"/>
      <c r="Q1460" s="360" t="n"/>
      <c r="R1460" s="360" t="n"/>
      <c r="S1460" s="360" t="n"/>
      <c r="T1460" s="360" t="n"/>
      <c r="U1460" s="360" t="n"/>
      <c r="V1460" s="360" t="n"/>
      <c r="W1460" s="360" t="n">
        <v>0</v>
      </c>
      <c r="X1460" s="360" t="n">
        <v>1</v>
      </c>
      <c r="Y1460" s="360" t="n">
        <v>0</v>
      </c>
      <c r="Z1460" s="360" t="n"/>
      <c r="AA1460" s="360" t="n"/>
      <c r="AB1460" s="360" t="n"/>
    </row>
    <row r="1461">
      <c r="A1461" s="360" t="n">
        <v>50</v>
      </c>
      <c r="B1461" s="360" t="n">
        <v>0</v>
      </c>
      <c r="C1461" s="360" t="n">
        <v>0</v>
      </c>
      <c r="D1461" s="360" t="n">
        <v>2</v>
      </c>
      <c r="E1461" s="360" t="n">
        <v>0</v>
      </c>
      <c r="F1461" s="360">
        <f>ROUND(F1460*0.22,O1461)</f>
        <v/>
      </c>
      <c r="G1461" s="360" t="inlineStr">
        <is>
          <t>и2</t>
        </is>
      </c>
      <c r="H1461" s="360" t="inlineStr">
        <is>
          <t>НДС 22%</t>
        </is>
      </c>
      <c r="I1461" s="360" t="n"/>
      <c r="J1461" s="360" t="n"/>
      <c r="K1461" s="360" t="n">
        <v>212</v>
      </c>
      <c r="L1461" s="360" t="n">
        <v>29</v>
      </c>
      <c r="M1461" s="360" t="n">
        <v>0</v>
      </c>
      <c r="N1461" s="360" t="inlineStr"/>
      <c r="O1461" s="360" t="n">
        <v>0</v>
      </c>
      <c r="P1461" s="360" t="n"/>
      <c r="Q1461" s="360" t="n"/>
      <c r="R1461" s="360" t="n"/>
      <c r="S1461" s="360" t="n"/>
      <c r="T1461" s="360" t="n"/>
      <c r="U1461" s="360" t="n"/>
      <c r="V1461" s="360" t="n"/>
      <c r="W1461" s="360" t="n">
        <v>0</v>
      </c>
      <c r="X1461" s="360" t="n">
        <v>1</v>
      </c>
      <c r="Y1461" s="360" t="n">
        <v>0</v>
      </c>
      <c r="Z1461" s="360" t="n"/>
      <c r="AA1461" s="360" t="n"/>
      <c r="AB1461" s="360" t="n"/>
    </row>
    <row r="1462">
      <c r="A1462" s="360" t="n">
        <v>50</v>
      </c>
      <c r="B1462" s="360" t="n">
        <v>0</v>
      </c>
      <c r="C1462" s="360" t="n">
        <v>0</v>
      </c>
      <c r="D1462" s="360" t="n">
        <v>2</v>
      </c>
      <c r="E1462" s="360" t="n">
        <v>213</v>
      </c>
      <c r="F1462" s="360">
        <f>ROUND(F1460+F1461,O1462)</f>
        <v/>
      </c>
      <c r="G1462" s="360" t="inlineStr">
        <is>
          <t>и3</t>
        </is>
      </c>
      <c r="H1462" s="360" t="inlineStr">
        <is>
          <t>Всего</t>
        </is>
      </c>
      <c r="I1462" s="360" t="n"/>
      <c r="J1462" s="360" t="n"/>
      <c r="K1462" s="360" t="n">
        <v>212</v>
      </c>
      <c r="L1462" s="360" t="n">
        <v>30</v>
      </c>
      <c r="M1462" s="360" t="n">
        <v>0</v>
      </c>
      <c r="N1462" s="360" t="inlineStr"/>
      <c r="O1462" s="360" t="n">
        <v>0</v>
      </c>
      <c r="P1462" s="360" t="n"/>
      <c r="Q1462" s="360" t="n"/>
      <c r="R1462" s="360" t="n"/>
      <c r="S1462" s="360" t="n"/>
      <c r="T1462" s="360" t="n"/>
      <c r="U1462" s="360" t="n"/>
      <c r="V1462" s="360" t="n"/>
      <c r="W1462" s="360" t="n">
        <v>0</v>
      </c>
      <c r="X1462" s="360" t="n">
        <v>1</v>
      </c>
      <c r="Y1462" s="360" t="n">
        <v>0</v>
      </c>
      <c r="Z1462" s="360" t="n"/>
      <c r="AA1462" s="360" t="n"/>
      <c r="AB1462" s="360" t="n"/>
    </row>
    <row r="1463"/>
    <row r="1464">
      <c r="A1464" s="356" t="n">
        <v>3</v>
      </c>
      <c r="B1464" s="356" t="n">
        <v>0</v>
      </c>
      <c r="C1464" s="356" t="n"/>
      <c r="D1464" s="356">
        <f>ROW(A1471)</f>
        <v/>
      </c>
      <c r="E1464" s="356" t="n"/>
      <c r="F1464" s="356" t="inlineStr">
        <is>
          <t>Новая локальная смета</t>
        </is>
      </c>
      <c r="G1464" s="356" t="inlineStr">
        <is>
          <t>Центральная, д.49</t>
        </is>
      </c>
      <c r="H1464" s="356" t="inlineStr"/>
      <c r="I1464" s="356" t="n">
        <v>0</v>
      </c>
      <c r="J1464" s="356" t="inlineStr"/>
      <c r="K1464" s="356" t="n">
        <v>-1</v>
      </c>
      <c r="L1464" s="356" t="inlineStr">
        <is>
          <t>Новая локальная смета</t>
        </is>
      </c>
      <c r="M1464" s="356" t="inlineStr"/>
      <c r="N1464" s="356" t="n"/>
      <c r="O1464" s="356" t="n"/>
      <c r="P1464" s="356" t="n"/>
      <c r="Q1464" s="356" t="n"/>
      <c r="R1464" s="356" t="n"/>
      <c r="S1464" s="356" t="n">
        <v>0</v>
      </c>
      <c r="T1464" s="356" t="n"/>
      <c r="U1464" s="356" t="inlineStr"/>
      <c r="V1464" s="356" t="n">
        <v>0</v>
      </c>
      <c r="W1464" s="356" t="n"/>
      <c r="X1464" s="356" t="n"/>
      <c r="Y1464" s="356" t="n"/>
      <c r="Z1464" s="356" t="n"/>
      <c r="AA1464" s="356" t="n"/>
      <c r="AB1464" s="356" t="inlineStr"/>
      <c r="AC1464" s="356" t="inlineStr"/>
      <c r="AD1464" s="356" t="inlineStr"/>
      <c r="AE1464" s="356" t="inlineStr"/>
      <c r="AF1464" s="356" t="inlineStr"/>
      <c r="AG1464" s="356" t="inlineStr"/>
      <c r="AH1464" s="356" t="n"/>
      <c r="AI1464" s="356" t="n"/>
      <c r="AJ1464" s="356" t="n"/>
      <c r="AK1464" s="356" t="n"/>
      <c r="AL1464" s="356" t="n"/>
      <c r="AM1464" s="356" t="n"/>
      <c r="AN1464" s="356" t="n"/>
      <c r="AO1464" s="356" t="n"/>
      <c r="AP1464" s="356" t="inlineStr"/>
      <c r="AQ1464" s="356" t="inlineStr"/>
      <c r="AR1464" s="356" t="inlineStr"/>
      <c r="AS1464" s="356" t="n"/>
      <c r="AT1464" s="356" t="n"/>
      <c r="AU1464" s="356" t="n"/>
      <c r="AV1464" s="356" t="n"/>
      <c r="AW1464" s="356" t="n"/>
      <c r="AX1464" s="356" t="n"/>
      <c r="AY1464" s="356" t="n"/>
      <c r="AZ1464" s="356" t="inlineStr"/>
      <c r="BA1464" s="356" t="n"/>
      <c r="BB1464" s="356" t="inlineStr"/>
      <c r="BC1464" s="356" t="inlineStr"/>
      <c r="BD1464" s="356" t="inlineStr"/>
      <c r="BE1464" s="356" t="inlineStr"/>
      <c r="BF1464" s="356" t="inlineStr"/>
      <c r="BG1464" s="356" t="inlineStr"/>
      <c r="BH1464" s="356" t="inlineStr"/>
      <c r="BI1464" s="356" t="inlineStr"/>
      <c r="BJ1464" s="356" t="inlineStr"/>
      <c r="BK1464" s="356" t="inlineStr"/>
      <c r="BL1464" s="356" t="inlineStr"/>
      <c r="BM1464" s="356" t="inlineStr"/>
      <c r="BN1464" s="356" t="inlineStr"/>
      <c r="BO1464" s="356" t="inlineStr"/>
      <c r="BP1464" s="356" t="inlineStr"/>
      <c r="BQ1464" s="356" t="n"/>
      <c r="BR1464" s="356" t="n"/>
      <c r="BS1464" s="356" t="n"/>
      <c r="BT1464" s="356" t="n"/>
      <c r="BU1464" s="356" t="n"/>
      <c r="BV1464" s="356" t="n"/>
      <c r="BW1464" s="356" t="n"/>
      <c r="BX1464" s="356" t="n">
        <v>0</v>
      </c>
      <c r="BY1464" s="356" t="n"/>
      <c r="BZ1464" s="356" t="n"/>
      <c r="CA1464" s="356" t="n"/>
      <c r="CB1464" s="356" t="n"/>
      <c r="CC1464" s="356" t="n"/>
      <c r="CD1464" s="356" t="n"/>
      <c r="CE1464" s="356" t="n"/>
      <c r="CF1464" s="356" t="n">
        <v>0</v>
      </c>
      <c r="CG1464" s="356" t="n">
        <v>0</v>
      </c>
      <c r="CH1464" s="356" t="n"/>
      <c r="CI1464" s="356" t="inlineStr"/>
      <c r="CJ1464" s="356" t="inlineStr"/>
      <c r="CK1464" t="inlineStr"/>
      <c r="CL1464" t="inlineStr"/>
      <c r="CM1464" t="inlineStr"/>
      <c r="CN1464" t="inlineStr"/>
      <c r="CO1464" t="inlineStr"/>
      <c r="CP1464" t="inlineStr"/>
      <c r="CQ1464" t="inlineStr"/>
    </row>
    <row r="1465"/>
    <row r="1466">
      <c r="A1466" s="358" t="n">
        <v>52</v>
      </c>
      <c r="B1466" s="358">
        <f>B1471</f>
        <v/>
      </c>
      <c r="C1466" s="358">
        <f>C1471</f>
        <v/>
      </c>
      <c r="D1466" s="358">
        <f>D1471</f>
        <v/>
      </c>
      <c r="E1466" s="358">
        <f>E1471</f>
        <v/>
      </c>
      <c r="F1466" s="358">
        <f>F1471</f>
        <v/>
      </c>
      <c r="G1466" s="358">
        <f>G1471</f>
        <v/>
      </c>
      <c r="H1466" s="358" t="n"/>
      <c r="I1466" s="358" t="n"/>
      <c r="J1466" s="358" t="n"/>
      <c r="K1466" s="358" t="n"/>
      <c r="L1466" s="358" t="n"/>
      <c r="M1466" s="358" t="n"/>
      <c r="N1466" s="358" t="n"/>
      <c r="O1466" s="358">
        <f>O1471</f>
        <v/>
      </c>
      <c r="P1466" s="358">
        <f>P1471</f>
        <v/>
      </c>
      <c r="Q1466" s="358">
        <f>Q1471</f>
        <v/>
      </c>
      <c r="R1466" s="358">
        <f>R1471</f>
        <v/>
      </c>
      <c r="S1466" s="358">
        <f>S1471</f>
        <v/>
      </c>
      <c r="T1466" s="358">
        <f>T1471</f>
        <v/>
      </c>
      <c r="U1466" s="358">
        <f>U1471</f>
        <v/>
      </c>
      <c r="V1466" s="358">
        <f>V1471</f>
        <v/>
      </c>
      <c r="W1466" s="358">
        <f>W1471</f>
        <v/>
      </c>
      <c r="X1466" s="358">
        <f>X1471</f>
        <v/>
      </c>
      <c r="Y1466" s="358">
        <f>Y1471</f>
        <v/>
      </c>
      <c r="Z1466" s="358">
        <f>Z1471</f>
        <v/>
      </c>
      <c r="AA1466" s="358">
        <f>AA1471</f>
        <v/>
      </c>
      <c r="AB1466" s="358">
        <f>AB1471</f>
        <v/>
      </c>
      <c r="AC1466" s="358">
        <f>AC1471</f>
        <v/>
      </c>
      <c r="AD1466" s="358">
        <f>AD1471</f>
        <v/>
      </c>
      <c r="AE1466" s="358">
        <f>AE1471</f>
        <v/>
      </c>
      <c r="AF1466" s="358">
        <f>AF1471</f>
        <v/>
      </c>
      <c r="AG1466" s="358">
        <f>AG1471</f>
        <v/>
      </c>
      <c r="AH1466" s="358">
        <f>AH1471</f>
        <v/>
      </c>
      <c r="AI1466" s="358">
        <f>AI1471</f>
        <v/>
      </c>
      <c r="AJ1466" s="358">
        <f>AJ1471</f>
        <v/>
      </c>
      <c r="AK1466" s="358">
        <f>AK1471</f>
        <v/>
      </c>
      <c r="AL1466" s="358">
        <f>AL1471</f>
        <v/>
      </c>
      <c r="AM1466" s="358">
        <f>AM1471</f>
        <v/>
      </c>
      <c r="AN1466" s="358">
        <f>AN1471</f>
        <v/>
      </c>
      <c r="AO1466" s="358">
        <f>AO1471</f>
        <v/>
      </c>
      <c r="AP1466" s="358">
        <f>AP1471</f>
        <v/>
      </c>
      <c r="AQ1466" s="358">
        <f>AQ1471</f>
        <v/>
      </c>
      <c r="AR1466" s="358">
        <f>AR1471</f>
        <v/>
      </c>
      <c r="AS1466" s="358">
        <f>AS1471</f>
        <v/>
      </c>
      <c r="AT1466" s="358">
        <f>AT1471</f>
        <v/>
      </c>
      <c r="AU1466" s="358">
        <f>AU1471</f>
        <v/>
      </c>
      <c r="AV1466" s="358">
        <f>AV1471</f>
        <v/>
      </c>
      <c r="AW1466" s="358">
        <f>AW1471</f>
        <v/>
      </c>
      <c r="AX1466" s="358">
        <f>AX1471</f>
        <v/>
      </c>
      <c r="AY1466" s="358">
        <f>AY1471</f>
        <v/>
      </c>
      <c r="AZ1466" s="358">
        <f>AZ1471</f>
        <v/>
      </c>
      <c r="BA1466" s="358">
        <f>BA1471</f>
        <v/>
      </c>
      <c r="BB1466" s="358">
        <f>BB1471</f>
        <v/>
      </c>
      <c r="BC1466" s="358">
        <f>BC1471</f>
        <v/>
      </c>
      <c r="BD1466" s="358">
        <f>BD1471</f>
        <v/>
      </c>
      <c r="BE1466" s="358">
        <f>BE1471</f>
        <v/>
      </c>
      <c r="BF1466" s="358">
        <f>BF1471</f>
        <v/>
      </c>
      <c r="BG1466" s="358">
        <f>BG1471</f>
        <v/>
      </c>
      <c r="BH1466" s="358">
        <f>BH1471</f>
        <v/>
      </c>
      <c r="BI1466" s="358">
        <f>BI1471</f>
        <v/>
      </c>
      <c r="BJ1466" s="358">
        <f>BJ1471</f>
        <v/>
      </c>
      <c r="BK1466" s="358">
        <f>BK1471</f>
        <v/>
      </c>
      <c r="BL1466" s="358">
        <f>BL1471</f>
        <v/>
      </c>
      <c r="BM1466" s="358">
        <f>BM1471</f>
        <v/>
      </c>
      <c r="BN1466" s="358">
        <f>BN1471</f>
        <v/>
      </c>
      <c r="BO1466" s="358">
        <f>BO1471</f>
        <v/>
      </c>
      <c r="BP1466" s="358">
        <f>BP1471</f>
        <v/>
      </c>
      <c r="BQ1466" s="358">
        <f>BQ1471</f>
        <v/>
      </c>
      <c r="BR1466" s="358">
        <f>BR1471</f>
        <v/>
      </c>
      <c r="BS1466" s="358">
        <f>BS1471</f>
        <v/>
      </c>
      <c r="BT1466" s="358">
        <f>BT1471</f>
        <v/>
      </c>
      <c r="BU1466" s="358">
        <f>BU1471</f>
        <v/>
      </c>
      <c r="BV1466" s="358">
        <f>BV1471</f>
        <v/>
      </c>
      <c r="BW1466" s="358">
        <f>BW1471</f>
        <v/>
      </c>
      <c r="BX1466" s="358">
        <f>BX1471</f>
        <v/>
      </c>
      <c r="BY1466" s="358">
        <f>BY1471</f>
        <v/>
      </c>
      <c r="BZ1466" s="358">
        <f>BZ1471</f>
        <v/>
      </c>
      <c r="CA1466" s="358">
        <f>CA1471</f>
        <v/>
      </c>
      <c r="CB1466" s="358">
        <f>CB1471</f>
        <v/>
      </c>
      <c r="CC1466" s="358">
        <f>CC1471</f>
        <v/>
      </c>
      <c r="CD1466" s="358">
        <f>CD1471</f>
        <v/>
      </c>
      <c r="CE1466" s="358">
        <f>CE1471</f>
        <v/>
      </c>
      <c r="CF1466" s="358">
        <f>CF1471</f>
        <v/>
      </c>
      <c r="CG1466" s="358">
        <f>CG1471</f>
        <v/>
      </c>
      <c r="CH1466" s="358">
        <f>CH1471</f>
        <v/>
      </c>
      <c r="CI1466" s="358">
        <f>CI1471</f>
        <v/>
      </c>
      <c r="CJ1466" s="358">
        <f>CJ1471</f>
        <v/>
      </c>
      <c r="CK1466" s="358">
        <f>CK1471</f>
        <v/>
      </c>
      <c r="CL1466" s="358">
        <f>CL1471</f>
        <v/>
      </c>
      <c r="CM1466" s="358">
        <f>CM1471</f>
        <v/>
      </c>
      <c r="CN1466" s="358">
        <f>CN1471</f>
        <v/>
      </c>
      <c r="CO1466" s="358">
        <f>CO1471</f>
        <v/>
      </c>
      <c r="CP1466" s="358">
        <f>CP1471</f>
        <v/>
      </c>
      <c r="CQ1466" s="358">
        <f>CQ1471</f>
        <v/>
      </c>
      <c r="CR1466" s="358">
        <f>CR1471</f>
        <v/>
      </c>
      <c r="CS1466" s="358">
        <f>CS1471</f>
        <v/>
      </c>
      <c r="CT1466" s="358">
        <f>CT1471</f>
        <v/>
      </c>
      <c r="CU1466" s="358">
        <f>CU1471</f>
        <v/>
      </c>
      <c r="CV1466" s="358">
        <f>CV1471</f>
        <v/>
      </c>
      <c r="CW1466" s="358">
        <f>CW1471</f>
        <v/>
      </c>
      <c r="CX1466" s="358">
        <f>CX1471</f>
        <v/>
      </c>
      <c r="CY1466" s="358">
        <f>CY1471</f>
        <v/>
      </c>
      <c r="CZ1466" s="358">
        <f>CZ1471</f>
        <v/>
      </c>
      <c r="DA1466" s="358">
        <f>DA1471</f>
        <v/>
      </c>
      <c r="DB1466" s="358">
        <f>DB1471</f>
        <v/>
      </c>
      <c r="DC1466" s="358">
        <f>DC1471</f>
        <v/>
      </c>
      <c r="DD1466" s="358">
        <f>DD1471</f>
        <v/>
      </c>
      <c r="DE1466" s="358">
        <f>DE1471</f>
        <v/>
      </c>
      <c r="DF1466" s="358">
        <f>DF1471</f>
        <v/>
      </c>
      <c r="DG1466" s="359">
        <f>DG1471</f>
        <v/>
      </c>
      <c r="DH1466" s="359">
        <f>DH1471</f>
        <v/>
      </c>
      <c r="DI1466" s="359">
        <f>DI1471</f>
        <v/>
      </c>
      <c r="DJ1466" s="359">
        <f>DJ1471</f>
        <v/>
      </c>
      <c r="DK1466" s="359">
        <f>DK1471</f>
        <v/>
      </c>
      <c r="DL1466" s="359">
        <f>DL1471</f>
        <v/>
      </c>
      <c r="DM1466" s="359">
        <f>DM1471</f>
        <v/>
      </c>
      <c r="DN1466" s="359">
        <f>DN1471</f>
        <v/>
      </c>
      <c r="DO1466" s="359">
        <f>DO1471</f>
        <v/>
      </c>
      <c r="DP1466" s="359">
        <f>DP1471</f>
        <v/>
      </c>
      <c r="DQ1466" s="359">
        <f>DQ1471</f>
        <v/>
      </c>
      <c r="DR1466" s="359">
        <f>DR1471</f>
        <v/>
      </c>
      <c r="DS1466" s="359">
        <f>DS1471</f>
        <v/>
      </c>
      <c r="DT1466" s="359">
        <f>DT1471</f>
        <v/>
      </c>
      <c r="DU1466" s="359">
        <f>DU1471</f>
        <v/>
      </c>
      <c r="DV1466" s="359">
        <f>DV1471</f>
        <v/>
      </c>
      <c r="DW1466" s="359">
        <f>DW1471</f>
        <v/>
      </c>
      <c r="DX1466" s="359">
        <f>DX1471</f>
        <v/>
      </c>
      <c r="DY1466" s="359">
        <f>DY1471</f>
        <v/>
      </c>
      <c r="DZ1466" s="359">
        <f>DZ1471</f>
        <v/>
      </c>
      <c r="EA1466" s="359">
        <f>EA1471</f>
        <v/>
      </c>
      <c r="EB1466" s="359">
        <f>EB1471</f>
        <v/>
      </c>
      <c r="EC1466" s="359">
        <f>EC1471</f>
        <v/>
      </c>
      <c r="ED1466" s="359">
        <f>ED1471</f>
        <v/>
      </c>
      <c r="EE1466" s="359">
        <f>EE1471</f>
        <v/>
      </c>
      <c r="EF1466" s="359">
        <f>EF1471</f>
        <v/>
      </c>
      <c r="EG1466" s="359">
        <f>EG1471</f>
        <v/>
      </c>
      <c r="EH1466" s="359">
        <f>EH1471</f>
        <v/>
      </c>
      <c r="EI1466" s="359">
        <f>EI1471</f>
        <v/>
      </c>
      <c r="EJ1466" s="359">
        <f>EJ1471</f>
        <v/>
      </c>
      <c r="EK1466" s="359">
        <f>EK1471</f>
        <v/>
      </c>
      <c r="EL1466" s="359">
        <f>EL1471</f>
        <v/>
      </c>
      <c r="EM1466" s="359">
        <f>EM1471</f>
        <v/>
      </c>
      <c r="EN1466" s="359">
        <f>EN1471</f>
        <v/>
      </c>
      <c r="EO1466" s="359">
        <f>EO1471</f>
        <v/>
      </c>
      <c r="EP1466" s="359">
        <f>EP1471</f>
        <v/>
      </c>
      <c r="EQ1466" s="359">
        <f>EQ1471</f>
        <v/>
      </c>
      <c r="ER1466" s="359">
        <f>ER1471</f>
        <v/>
      </c>
      <c r="ES1466" s="359">
        <f>ES1471</f>
        <v/>
      </c>
      <c r="ET1466" s="359">
        <f>ET1471</f>
        <v/>
      </c>
      <c r="EU1466" s="359">
        <f>EU1471</f>
        <v/>
      </c>
      <c r="EV1466" s="359">
        <f>EV1471</f>
        <v/>
      </c>
      <c r="EW1466" s="359">
        <f>EW1471</f>
        <v/>
      </c>
      <c r="EX1466" s="359">
        <f>EX1471</f>
        <v/>
      </c>
      <c r="EY1466" s="359">
        <f>EY1471</f>
        <v/>
      </c>
      <c r="EZ1466" s="359">
        <f>EZ1471</f>
        <v/>
      </c>
      <c r="FA1466" s="359">
        <f>FA1471</f>
        <v/>
      </c>
      <c r="FB1466" s="359">
        <f>FB1471</f>
        <v/>
      </c>
      <c r="FC1466" s="359">
        <f>FC1471</f>
        <v/>
      </c>
      <c r="FD1466" s="359">
        <f>FD1471</f>
        <v/>
      </c>
      <c r="FE1466" s="359">
        <f>FE1471</f>
        <v/>
      </c>
      <c r="FF1466" s="359">
        <f>FF1471</f>
        <v/>
      </c>
      <c r="FG1466" s="359">
        <f>FG1471</f>
        <v/>
      </c>
      <c r="FH1466" s="359">
        <f>FH1471</f>
        <v/>
      </c>
      <c r="FI1466" s="359">
        <f>FI1471</f>
        <v/>
      </c>
      <c r="FJ1466" s="359">
        <f>FJ1471</f>
        <v/>
      </c>
      <c r="FK1466" s="359">
        <f>FK1471</f>
        <v/>
      </c>
      <c r="FL1466" s="359">
        <f>FL1471</f>
        <v/>
      </c>
      <c r="FM1466" s="359">
        <f>FM1471</f>
        <v/>
      </c>
      <c r="FN1466" s="359">
        <f>FN1471</f>
        <v/>
      </c>
      <c r="FO1466" s="359">
        <f>FO1471</f>
        <v/>
      </c>
      <c r="FP1466" s="359">
        <f>FP1471</f>
        <v/>
      </c>
      <c r="FQ1466" s="359">
        <f>FQ1471</f>
        <v/>
      </c>
      <c r="FR1466" s="359">
        <f>FR1471</f>
        <v/>
      </c>
      <c r="FS1466" s="359">
        <f>FS1471</f>
        <v/>
      </c>
      <c r="FT1466" s="359">
        <f>FT1471</f>
        <v/>
      </c>
      <c r="FU1466" s="359">
        <f>FU1471</f>
        <v/>
      </c>
      <c r="FV1466" s="359">
        <f>FV1471</f>
        <v/>
      </c>
      <c r="FW1466" s="359">
        <f>FW1471</f>
        <v/>
      </c>
      <c r="FX1466" s="359">
        <f>FX1471</f>
        <v/>
      </c>
      <c r="FY1466" s="359">
        <f>FY1471</f>
        <v/>
      </c>
      <c r="FZ1466" s="359">
        <f>FZ1471</f>
        <v/>
      </c>
      <c r="GA1466" s="359">
        <f>GA1471</f>
        <v/>
      </c>
      <c r="GB1466" s="359">
        <f>GB1471</f>
        <v/>
      </c>
      <c r="GC1466" s="359">
        <f>GC1471</f>
        <v/>
      </c>
      <c r="GD1466" s="359">
        <f>GD1471</f>
        <v/>
      </c>
      <c r="GE1466" s="359">
        <f>GE1471</f>
        <v/>
      </c>
      <c r="GF1466" s="359">
        <f>GF1471</f>
        <v/>
      </c>
      <c r="GG1466" s="359">
        <f>GG1471</f>
        <v/>
      </c>
      <c r="GH1466" s="359">
        <f>GH1471</f>
        <v/>
      </c>
      <c r="GI1466" s="359">
        <f>GI1471</f>
        <v/>
      </c>
      <c r="GJ1466" s="359">
        <f>GJ1471</f>
        <v/>
      </c>
      <c r="GK1466" s="359">
        <f>GK1471</f>
        <v/>
      </c>
      <c r="GL1466" s="359">
        <f>GL1471</f>
        <v/>
      </c>
      <c r="GM1466" s="359">
        <f>GM1471</f>
        <v/>
      </c>
      <c r="GN1466" s="359">
        <f>GN1471</f>
        <v/>
      </c>
      <c r="GO1466" s="359">
        <f>GO1471</f>
        <v/>
      </c>
      <c r="GP1466" s="359">
        <f>GP1471</f>
        <v/>
      </c>
      <c r="GQ1466" s="359">
        <f>GQ1471</f>
        <v/>
      </c>
      <c r="GR1466" s="359">
        <f>GR1471</f>
        <v/>
      </c>
      <c r="GS1466" s="359">
        <f>GS1471</f>
        <v/>
      </c>
      <c r="GT1466" s="359">
        <f>GT1471</f>
        <v/>
      </c>
      <c r="GU1466" s="359">
        <f>GU1471</f>
        <v/>
      </c>
      <c r="GV1466" s="359">
        <f>GV1471</f>
        <v/>
      </c>
      <c r="GW1466" s="359">
        <f>GW1471</f>
        <v/>
      </c>
      <c r="GX1466" s="359">
        <f>GX1471</f>
        <v/>
      </c>
    </row>
    <row r="1467"/>
    <row r="1468">
      <c r="A1468" t="n">
        <v>17</v>
      </c>
      <c r="B1468" t="n">
        <v>0</v>
      </c>
      <c r="C1468">
        <f>ROW(SmtRes!A554)</f>
        <v/>
      </c>
      <c r="D1468">
        <f>ROW(EtalonRes!A536)</f>
        <v/>
      </c>
      <c r="E1468" t="inlineStr">
        <is>
          <t>1</t>
        </is>
      </c>
      <c r="F1468" t="inlineStr">
        <is>
          <t>67-5-2</t>
        </is>
      </c>
      <c r="G1468" t="inlineStr">
        <is>
          <t>Смена ламп люминесцентных</t>
        </is>
      </c>
      <c r="H1468" t="inlineStr">
        <is>
          <t>100 шт.</t>
        </is>
      </c>
      <c r="I1468">
        <f>ROUND(ROUND(1/100,4),7)</f>
        <v/>
      </c>
      <c r="J1468" t="n">
        <v>0</v>
      </c>
      <c r="K1468">
        <f>ROUND(ROUND(1/100,4),7)</f>
        <v/>
      </c>
      <c r="O1468">
        <f>ROUND(CP1468,0)</f>
        <v/>
      </c>
      <c r="P1468">
        <f>ROUND(CQ1468*I1468,0)</f>
        <v/>
      </c>
      <c r="Q1468">
        <f>(ROUND((ROUND(((ET1468)*I1468),0)*BB1468),0)+ROUND((ROUND(((AE1468-(EU1468))*I1468),0)*BS1468),0))</f>
        <v/>
      </c>
      <c r="R1468">
        <f>(ROUND((ROUND(((EU1468)*I1468),0)*BS1468),0)+ROUND((ROUND(((AE1468-(EU1468))*I1468),0)*BS1468),0))</f>
        <v/>
      </c>
      <c r="S1468">
        <f>ROUND(CT1468*I1468,0)</f>
        <v/>
      </c>
      <c r="T1468">
        <f>ROUND(CU1468*I1468,0)</f>
        <v/>
      </c>
      <c r="U1468">
        <f>ROUND(CV1468*I1468,7)</f>
        <v/>
      </c>
      <c r="V1468">
        <f>ROUND(CW1468*I1468,7)</f>
        <v/>
      </c>
      <c r="W1468">
        <f>ROUND(CX1468*I1468,0)</f>
        <v/>
      </c>
      <c r="X1468">
        <f>ROUND(CY1468,0)</f>
        <v/>
      </c>
      <c r="Y1468">
        <f>ROUND(CZ1468,0)</f>
        <v/>
      </c>
      <c r="AA1468" t="n">
        <v>78855224</v>
      </c>
      <c r="AB1468">
        <f>ROUND((AC1468+AD1468+AF1468),2)</f>
        <v/>
      </c>
      <c r="AC1468">
        <f>ROUND((ES1468),2)</f>
        <v/>
      </c>
      <c r="AD1468">
        <f>ROUND((((ET1468)-(EU1468))+AE1468),2)</f>
        <v/>
      </c>
      <c r="AE1468">
        <f>ROUND((EU1468),2)</f>
        <v/>
      </c>
      <c r="AF1468">
        <f>ROUND((EV1468),2)</f>
        <v/>
      </c>
      <c r="AG1468">
        <f>ROUND((AP1468),2)</f>
        <v/>
      </c>
      <c r="AH1468">
        <f>(EW1468)</f>
        <v/>
      </c>
      <c r="AI1468">
        <f>(EX1468)</f>
        <v/>
      </c>
      <c r="AJ1468">
        <f>(AS1468)</f>
        <v/>
      </c>
      <c r="AK1468" t="n">
        <v>970.5700000000001</v>
      </c>
      <c r="AL1468" t="n">
        <v>852</v>
      </c>
      <c r="AM1468" t="n">
        <v>0</v>
      </c>
      <c r="AN1468" t="n">
        <v>0</v>
      </c>
      <c r="AO1468" t="n">
        <v>118.57</v>
      </c>
      <c r="AP1468" t="n">
        <v>0</v>
      </c>
      <c r="AQ1468" t="n">
        <v>13.9</v>
      </c>
      <c r="AR1468" t="n">
        <v>0</v>
      </c>
      <c r="AS1468" t="n">
        <v>0</v>
      </c>
      <c r="AT1468" t="n">
        <v>91</v>
      </c>
      <c r="AU1468" t="n">
        <v>48</v>
      </c>
      <c r="AV1468" t="n">
        <v>1</v>
      </c>
      <c r="AW1468" t="n">
        <v>1</v>
      </c>
      <c r="AZ1468" t="n">
        <v>1</v>
      </c>
      <c r="BA1468" t="n">
        <v>52.25</v>
      </c>
      <c r="BB1468" t="n">
        <v>1</v>
      </c>
      <c r="BC1468" t="n">
        <v>4.14</v>
      </c>
      <c r="BD1468" t="inlineStr"/>
      <c r="BE1468" t="inlineStr"/>
      <c r="BF1468" t="inlineStr"/>
      <c r="BG1468" t="inlineStr"/>
      <c r="BH1468" t="n">
        <v>0</v>
      </c>
      <c r="BI1468" t="n">
        <v>1</v>
      </c>
      <c r="BJ1468" t="inlineStr">
        <is>
          <t>ТЕРр Московской обл., 67-5-2, приказ Минстроя России №675/пр от 28.02.2017 № 263/пр</t>
        </is>
      </c>
      <c r="BM1468" t="n">
        <v>67001</v>
      </c>
      <c r="BN1468" t="n">
        <v>0</v>
      </c>
      <c r="BO1468" t="inlineStr">
        <is>
          <t>67-5-2</t>
        </is>
      </c>
      <c r="BP1468" t="n">
        <v>1</v>
      </c>
      <c r="BQ1468" t="n">
        <v>6</v>
      </c>
      <c r="BR1468" t="n">
        <v>0</v>
      </c>
      <c r="BS1468" t="n">
        <v>52.25</v>
      </c>
      <c r="BT1468" t="n">
        <v>1</v>
      </c>
      <c r="BU1468" t="n">
        <v>1</v>
      </c>
      <c r="BV1468" t="n">
        <v>1</v>
      </c>
      <c r="BW1468" t="n">
        <v>1</v>
      </c>
      <c r="BX1468" t="n">
        <v>1</v>
      </c>
      <c r="BY1468" t="inlineStr"/>
      <c r="BZ1468" t="n">
        <v>91</v>
      </c>
      <c r="CA1468" t="n">
        <v>48</v>
      </c>
      <c r="CB1468" t="inlineStr"/>
      <c r="CE1468" t="n">
        <v>12</v>
      </c>
      <c r="CF1468" t="n">
        <v>0</v>
      </c>
      <c r="CG1468" t="n">
        <v>0</v>
      </c>
      <c r="CM1468" t="n">
        <v>0</v>
      </c>
      <c r="CN1468" t="inlineStr"/>
      <c r="CO1468" t="n">
        <v>0</v>
      </c>
      <c r="CP1468">
        <f>(P1468+Q1468+S1468)</f>
        <v/>
      </c>
      <c r="CQ1468">
        <f>AC1468*BC1468</f>
        <v/>
      </c>
      <c r="CR1468">
        <f>(ROUND((ROUND(((ET1468)*1),0)*BB1468),0)+ROUND((ROUND(((AE1468-(EU1468))*1),0)*BS1468),0))</f>
        <v/>
      </c>
      <c r="CS1468">
        <f>(ROUND((ROUND(((EU1468)*1),0)*BS1468),0)+ROUND((ROUND(((AE1468-(EU1468))*1),0)*BS1468),0))</f>
        <v/>
      </c>
      <c r="CT1468">
        <f>AF1468*BA1468</f>
        <v/>
      </c>
      <c r="CU1468">
        <f>AG1468</f>
        <v/>
      </c>
      <c r="CV1468">
        <f>AH1468</f>
        <v/>
      </c>
      <c r="CW1468">
        <f>AI1468</f>
        <v/>
      </c>
      <c r="CX1468">
        <f>AJ1468</f>
        <v/>
      </c>
      <c r="CY1468">
        <f>(((S1468+R1468)*AT1468)/100)</f>
        <v/>
      </c>
      <c r="CZ1468">
        <f>(((S1468+R1468)*AU1468)/100)</f>
        <v/>
      </c>
      <c r="DC1468" t="inlineStr"/>
      <c r="DD1468" t="inlineStr"/>
      <c r="DE1468" t="inlineStr"/>
      <c r="DF1468" t="inlineStr"/>
      <c r="DG1468" t="inlineStr"/>
      <c r="DH1468" t="inlineStr"/>
      <c r="DI1468" t="inlineStr"/>
      <c r="DJ1468" t="inlineStr"/>
      <c r="DK1468" t="inlineStr"/>
      <c r="DL1468" t="inlineStr"/>
      <c r="DM1468" t="inlineStr"/>
      <c r="DN1468" t="n">
        <v>0</v>
      </c>
      <c r="DO1468" t="n">
        <v>0</v>
      </c>
      <c r="DP1468" t="n">
        <v>1</v>
      </c>
      <c r="DQ1468" t="n">
        <v>1</v>
      </c>
      <c r="DU1468" t="n">
        <v>1010</v>
      </c>
      <c r="DV1468" t="inlineStr">
        <is>
          <t>100 шт.</t>
        </is>
      </c>
      <c r="DW1468" t="inlineStr">
        <is>
          <t>100 шт.</t>
        </is>
      </c>
      <c r="DX1468" t="n">
        <v>100</v>
      </c>
      <c r="DZ1468" t="inlineStr"/>
      <c r="EA1468" t="inlineStr"/>
      <c r="EB1468" t="inlineStr"/>
      <c r="EC1468" t="inlineStr"/>
      <c r="EE1468" t="n">
        <v>78726030</v>
      </c>
      <c r="EF1468" t="n">
        <v>6</v>
      </c>
      <c r="EG1468" t="inlineStr">
        <is>
          <t>Ремонтно-строительные работы</t>
        </is>
      </c>
      <c r="EH1468" t="n">
        <v>101</v>
      </c>
      <c r="EI1468" t="inlineStr">
        <is>
          <t>Электромонтажные работы</t>
        </is>
      </c>
      <c r="EJ1468" t="n">
        <v>1</v>
      </c>
      <c r="EK1468" t="n">
        <v>67001</v>
      </c>
      <c r="EL1468" t="inlineStr">
        <is>
          <t>Электромонтажные работы</t>
        </is>
      </c>
      <c r="EM1468" t="inlineStr">
        <is>
          <t>рФЕР-67</t>
        </is>
      </c>
      <c r="EO1468" t="inlineStr"/>
      <c r="EQ1468" t="n">
        <v>0</v>
      </c>
      <c r="ER1468" t="n">
        <v>970.5700000000001</v>
      </c>
      <c r="ES1468" t="n">
        <v>852</v>
      </c>
      <c r="ET1468" t="n">
        <v>0</v>
      </c>
      <c r="EU1468" t="n">
        <v>0</v>
      </c>
      <c r="EV1468" t="n">
        <v>118.57</v>
      </c>
      <c r="EW1468" t="n">
        <v>13.9</v>
      </c>
      <c r="EX1468" t="n">
        <v>0</v>
      </c>
      <c r="EY1468" t="n">
        <v>0</v>
      </c>
      <c r="FQ1468" t="n">
        <v>0</v>
      </c>
      <c r="FR1468" t="n">
        <v>0</v>
      </c>
      <c r="FS1468" t="n">
        <v>0</v>
      </c>
      <c r="FX1468" t="n">
        <v>91</v>
      </c>
      <c r="FY1468" t="n">
        <v>48</v>
      </c>
      <c r="GA1468" t="inlineStr"/>
      <c r="GD1468" t="n">
        <v>1</v>
      </c>
      <c r="GF1468" t="n">
        <v>1400342257</v>
      </c>
      <c r="GG1468" t="n">
        <v>2</v>
      </c>
      <c r="GH1468" t="n">
        <v>1</v>
      </c>
      <c r="GI1468" t="n">
        <v>2</v>
      </c>
      <c r="GJ1468" t="n">
        <v>0</v>
      </c>
      <c r="GK1468" t="n">
        <v>0</v>
      </c>
      <c r="GL1468">
        <f>ROUND(IF(AND(BH1468=3,BI1468=3,FS1468&lt;&gt;0),P1468,0),0)</f>
        <v/>
      </c>
      <c r="GM1468">
        <f>ROUND(O1468+X1468+Y1468,0)+GX1468</f>
        <v/>
      </c>
      <c r="GN1468">
        <f>IF(OR(BI1468=0,BI1468=1),GM1468-GX1468,0)</f>
        <v/>
      </c>
      <c r="GO1468">
        <f>IF(BI1468=2,GM1468-GX1468,0)</f>
        <v/>
      </c>
      <c r="GP1468">
        <f>IF(BI1468=4,GM1468-GX1468,0)</f>
        <v/>
      </c>
      <c r="GR1468" t="n">
        <v>0</v>
      </c>
      <c r="GS1468" t="n">
        <v>3</v>
      </c>
      <c r="GT1468" t="n">
        <v>0</v>
      </c>
      <c r="GU1468" t="inlineStr"/>
      <c r="GV1468">
        <f>ROUND((GT1468),2)</f>
        <v/>
      </c>
      <c r="GW1468" t="n">
        <v>1</v>
      </c>
      <c r="GX1468">
        <f>ROUND(HC1468*I1468,0)</f>
        <v/>
      </c>
      <c r="HA1468" t="n">
        <v>0</v>
      </c>
      <c r="HB1468" t="n">
        <v>0</v>
      </c>
      <c r="HC1468">
        <f>GV1468*GW1468</f>
        <v/>
      </c>
      <c r="HE1468" t="inlineStr"/>
      <c r="HF1468" t="inlineStr"/>
      <c r="HM1468" t="inlineStr"/>
      <c r="HN1468" t="inlineStr">
        <is>
          <t>Пр/812-101.0-1</t>
        </is>
      </c>
      <c r="HO1468" t="inlineStr">
        <is>
          <t>Пр/774-101.0</t>
        </is>
      </c>
      <c r="HP1468" t="inlineStr">
        <is>
          <t>Электромонтажные работы</t>
        </is>
      </c>
      <c r="HQ1468" t="inlineStr">
        <is>
          <t>Электромонтажные работы</t>
        </is>
      </c>
      <c r="HS1468" t="n">
        <v>0</v>
      </c>
      <c r="IK1468" t="n">
        <v>0</v>
      </c>
    </row>
    <row r="1469">
      <c r="A1469" t="n">
        <v>18</v>
      </c>
      <c r="B1469" t="n">
        <v>0</v>
      </c>
      <c r="C1469" t="n">
        <v>553</v>
      </c>
      <c r="E1469" t="inlineStr">
        <is>
          <t>1,1</t>
        </is>
      </c>
      <c r="F1469" t="inlineStr">
        <is>
          <t>509-0689</t>
        </is>
      </c>
      <c r="G1469" t="inlineStr">
        <is>
          <t>Лампы люминесцентные</t>
        </is>
      </c>
      <c r="H1469" t="inlineStr">
        <is>
          <t>шт.</t>
        </is>
      </c>
      <c r="I1469">
        <f>I1468*J1469</f>
        <v/>
      </c>
      <c r="J1469" t="n">
        <v>100</v>
      </c>
      <c r="K1469" t="n">
        <v>100</v>
      </c>
      <c r="O1469">
        <f>ROUND(CP1469,0)</f>
        <v/>
      </c>
      <c r="P1469">
        <f>ROUND(CQ1469*I1469,0)</f>
        <v/>
      </c>
      <c r="Q1469">
        <f>(ROUND((ROUND(((ET1469)*I1469),0)*BB1469),0)+ROUND((ROUND(((AE1469-(EU1469))*I1469),0)*BS1469),0))</f>
        <v/>
      </c>
      <c r="R1469">
        <f>(ROUND((ROUND(((EU1469)*I1469),0)*BS1469),0)+ROUND((ROUND(((AE1469-(EU1469))*I1469),0)*BS1469),0))</f>
        <v/>
      </c>
      <c r="S1469">
        <f>ROUND(CT1469*I1469,0)</f>
        <v/>
      </c>
      <c r="T1469">
        <f>ROUND(CU1469*I1469,0)</f>
        <v/>
      </c>
      <c r="U1469">
        <f>ROUND(CV1469*I1469,7)</f>
        <v/>
      </c>
      <c r="V1469">
        <f>ROUND(CW1469*I1469,7)</f>
        <v/>
      </c>
      <c r="W1469">
        <f>ROUND(CX1469*I1469,0)</f>
        <v/>
      </c>
      <c r="X1469">
        <f>ROUND(CY1469,0)</f>
        <v/>
      </c>
      <c r="Y1469">
        <f>ROUND(CZ1469,0)</f>
        <v/>
      </c>
      <c r="AA1469" t="n">
        <v>78855224</v>
      </c>
      <c r="AB1469">
        <f>ROUND((AC1469+AD1469+AF1469),2)</f>
        <v/>
      </c>
      <c r="AC1469">
        <f>ROUND((ES1469),2)</f>
        <v/>
      </c>
      <c r="AD1469">
        <f>ROUND((((ET1469)-(EU1469))+AE1469),2)</f>
        <v/>
      </c>
      <c r="AE1469">
        <f>ROUND((EU1469),2)</f>
        <v/>
      </c>
      <c r="AF1469">
        <f>ROUND((EV1469),2)</f>
        <v/>
      </c>
      <c r="AG1469">
        <f>ROUND((AP1469),2)</f>
        <v/>
      </c>
      <c r="AH1469">
        <f>(EW1469)</f>
        <v/>
      </c>
      <c r="AI1469">
        <f>(EX1469)</f>
        <v/>
      </c>
      <c r="AJ1469">
        <f>(AS1469)</f>
        <v/>
      </c>
      <c r="AK1469" t="n">
        <v>22.38</v>
      </c>
      <c r="AL1469" t="n">
        <v>22.38</v>
      </c>
      <c r="AM1469" t="n">
        <v>0</v>
      </c>
      <c r="AN1469" t="n">
        <v>0</v>
      </c>
      <c r="AO1469" t="n">
        <v>0</v>
      </c>
      <c r="AP1469" t="n">
        <v>0</v>
      </c>
      <c r="AQ1469" t="n">
        <v>0</v>
      </c>
      <c r="AR1469" t="n">
        <v>0</v>
      </c>
      <c r="AS1469" t="n">
        <v>0.03</v>
      </c>
      <c r="AT1469" t="n">
        <v>91</v>
      </c>
      <c r="AU1469" t="n">
        <v>48</v>
      </c>
      <c r="AV1469" t="n">
        <v>1</v>
      </c>
      <c r="AW1469" t="n">
        <v>1</v>
      </c>
      <c r="AZ1469" t="n">
        <v>1</v>
      </c>
      <c r="BA1469" t="n">
        <v>1</v>
      </c>
      <c r="BB1469" t="n">
        <v>1</v>
      </c>
      <c r="BC1469" t="n">
        <v>10.63</v>
      </c>
      <c r="BD1469" t="inlineStr"/>
      <c r="BE1469" t="inlineStr"/>
      <c r="BF1469" t="inlineStr"/>
      <c r="BG1469" t="inlineStr"/>
      <c r="BH1469" t="n">
        <v>3</v>
      </c>
      <c r="BI1469" t="n">
        <v>1</v>
      </c>
      <c r="BJ1469" t="inlineStr">
        <is>
          <t>ТССЦ Московской обл., 509-0689, приказ Минстроя России №675/пр от 28.02.2017 № 258/пр</t>
        </is>
      </c>
      <c r="BM1469" t="n">
        <v>67001</v>
      </c>
      <c r="BN1469" t="n">
        <v>0</v>
      </c>
      <c r="BO1469" t="inlineStr">
        <is>
          <t>509-0689</t>
        </is>
      </c>
      <c r="BP1469" t="n">
        <v>1</v>
      </c>
      <c r="BQ1469" t="n">
        <v>6</v>
      </c>
      <c r="BR1469" t="n">
        <v>0</v>
      </c>
      <c r="BS1469" t="n">
        <v>1</v>
      </c>
      <c r="BT1469" t="n">
        <v>1</v>
      </c>
      <c r="BU1469" t="n">
        <v>1</v>
      </c>
      <c r="BV1469" t="n">
        <v>1</v>
      </c>
      <c r="BW1469" t="n">
        <v>1</v>
      </c>
      <c r="BX1469" t="n">
        <v>1</v>
      </c>
      <c r="BY1469" t="inlineStr"/>
      <c r="BZ1469" t="n">
        <v>91</v>
      </c>
      <c r="CA1469" t="n">
        <v>48</v>
      </c>
      <c r="CB1469" t="inlineStr"/>
      <c r="CE1469" t="n">
        <v>12</v>
      </c>
      <c r="CF1469" t="n">
        <v>0</v>
      </c>
      <c r="CG1469" t="n">
        <v>0</v>
      </c>
      <c r="CM1469" t="n">
        <v>0</v>
      </c>
      <c r="CN1469" t="inlineStr"/>
      <c r="CO1469" t="n">
        <v>0</v>
      </c>
      <c r="CP1469">
        <f>(P1469+Q1469+S1469)</f>
        <v/>
      </c>
      <c r="CQ1469">
        <f>AC1469*BC1469</f>
        <v/>
      </c>
      <c r="CR1469">
        <f>(ROUND((ROUND(((ET1469)*1),0)*BB1469),0)+ROUND((ROUND(((AE1469-(EU1469))*1),0)*BS1469),0))</f>
        <v/>
      </c>
      <c r="CS1469">
        <f>(ROUND((ROUND(((EU1469)*1),0)*BS1469),0)+ROUND((ROUND(((AE1469-(EU1469))*1),0)*BS1469),0))</f>
        <v/>
      </c>
      <c r="CT1469">
        <f>AF1469*BA1469</f>
        <v/>
      </c>
      <c r="CU1469">
        <f>AG1469</f>
        <v/>
      </c>
      <c r="CV1469">
        <f>AH1469</f>
        <v/>
      </c>
      <c r="CW1469">
        <f>AI1469</f>
        <v/>
      </c>
      <c r="CX1469">
        <f>AJ1469</f>
        <v/>
      </c>
      <c r="CY1469">
        <f>(((S1469+R1469)*AT1469)/100)</f>
        <v/>
      </c>
      <c r="CZ1469">
        <f>(((S1469+R1469)*AU1469)/100)</f>
        <v/>
      </c>
      <c r="DC1469" t="inlineStr"/>
      <c r="DD1469" t="inlineStr"/>
      <c r="DE1469" t="inlineStr"/>
      <c r="DF1469" t="inlineStr"/>
      <c r="DG1469" t="inlineStr"/>
      <c r="DH1469" t="inlineStr"/>
      <c r="DI1469" t="inlineStr"/>
      <c r="DJ1469" t="inlineStr"/>
      <c r="DK1469" t="inlineStr"/>
      <c r="DL1469" t="inlineStr"/>
      <c r="DM1469" t="inlineStr"/>
      <c r="DN1469" t="n">
        <v>0</v>
      </c>
      <c r="DO1469" t="n">
        <v>0</v>
      </c>
      <c r="DP1469" t="n">
        <v>1</v>
      </c>
      <c r="DQ1469" t="n">
        <v>1</v>
      </c>
      <c r="DU1469" t="n">
        <v>1010</v>
      </c>
      <c r="DV1469" t="inlineStr">
        <is>
          <t>шт.</t>
        </is>
      </c>
      <c r="DW1469" t="inlineStr">
        <is>
          <t>шт.</t>
        </is>
      </c>
      <c r="DX1469" t="n">
        <v>1</v>
      </c>
      <c r="DZ1469" t="inlineStr"/>
      <c r="EA1469" t="inlineStr"/>
      <c r="EB1469" t="inlineStr"/>
      <c r="EC1469" t="inlineStr"/>
      <c r="EE1469" t="n">
        <v>78726030</v>
      </c>
      <c r="EF1469" t="n">
        <v>6</v>
      </c>
      <c r="EG1469" t="inlineStr">
        <is>
          <t>Ремонтно-строительные работы</t>
        </is>
      </c>
      <c r="EH1469" t="n">
        <v>101</v>
      </c>
      <c r="EI1469" t="inlineStr">
        <is>
          <t>Электромонтажные работы</t>
        </is>
      </c>
      <c r="EJ1469" t="n">
        <v>1</v>
      </c>
      <c r="EK1469" t="n">
        <v>67001</v>
      </c>
      <c r="EL1469" t="inlineStr">
        <is>
          <t>Электромонтажные работы</t>
        </is>
      </c>
      <c r="EM1469" t="inlineStr">
        <is>
          <t>рФЕР-67</t>
        </is>
      </c>
      <c r="EO1469" t="inlineStr"/>
      <c r="EQ1469" t="n">
        <v>0</v>
      </c>
      <c r="ER1469" t="n">
        <v>22.38</v>
      </c>
      <c r="ES1469" t="n">
        <v>22.38</v>
      </c>
      <c r="ET1469" t="n">
        <v>0</v>
      </c>
      <c r="EU1469" t="n">
        <v>0</v>
      </c>
      <c r="EV1469" t="n">
        <v>0</v>
      </c>
      <c r="EW1469" t="n">
        <v>0</v>
      </c>
      <c r="EX1469" t="n">
        <v>0</v>
      </c>
      <c r="FQ1469" t="n">
        <v>0</v>
      </c>
      <c r="FR1469" t="n">
        <v>0</v>
      </c>
      <c r="FS1469" t="n">
        <v>0</v>
      </c>
      <c r="FX1469" t="n">
        <v>91</v>
      </c>
      <c r="FY1469" t="n">
        <v>48</v>
      </c>
      <c r="GA1469" t="inlineStr"/>
      <c r="GD1469" t="n">
        <v>1</v>
      </c>
      <c r="GF1469" t="n">
        <v>-607678272</v>
      </c>
      <c r="GG1469" t="n">
        <v>2</v>
      </c>
      <c r="GH1469" t="n">
        <v>1</v>
      </c>
      <c r="GI1469" t="n">
        <v>2</v>
      </c>
      <c r="GJ1469" t="n">
        <v>0</v>
      </c>
      <c r="GK1469" t="n">
        <v>0</v>
      </c>
      <c r="GL1469">
        <f>ROUND(IF(AND(BH1469=3,BI1469=3,FS1469&lt;&gt;0),P1469,0),0)</f>
        <v/>
      </c>
      <c r="GM1469">
        <f>ROUND(O1469+X1469+Y1469,0)+GX1469</f>
        <v/>
      </c>
      <c r="GN1469">
        <f>IF(OR(BI1469=0,BI1469=1),GM1469-GX1469,0)</f>
        <v/>
      </c>
      <c r="GO1469">
        <f>IF(BI1469=2,GM1469-GX1469,0)</f>
        <v/>
      </c>
      <c r="GP1469">
        <f>IF(BI1469=4,GM1469-GX1469,0)</f>
        <v/>
      </c>
      <c r="GR1469" t="n">
        <v>0</v>
      </c>
      <c r="GS1469" t="n">
        <v>3</v>
      </c>
      <c r="GT1469" t="n">
        <v>0</v>
      </c>
      <c r="GU1469" t="inlineStr"/>
      <c r="GV1469">
        <f>ROUND((GT1469),2)</f>
        <v/>
      </c>
      <c r="GW1469" t="n">
        <v>1</v>
      </c>
      <c r="GX1469">
        <f>ROUND(HC1469*I1469,0)</f>
        <v/>
      </c>
      <c r="HA1469" t="n">
        <v>0</v>
      </c>
      <c r="HB1469" t="n">
        <v>0</v>
      </c>
      <c r="HC1469">
        <f>GV1469*GW1469</f>
        <v/>
      </c>
      <c r="HE1469" t="inlineStr"/>
      <c r="HF1469" t="inlineStr"/>
      <c r="HM1469" t="inlineStr"/>
      <c r="HN1469" t="inlineStr">
        <is>
          <t>Пр/812-101.0-1</t>
        </is>
      </c>
      <c r="HO1469" t="inlineStr">
        <is>
          <t>Пр/774-101.0</t>
        </is>
      </c>
      <c r="HP1469" t="inlineStr">
        <is>
          <t>Электромонтажные работы</t>
        </is>
      </c>
      <c r="HQ1469" t="inlineStr">
        <is>
          <t>Электромонтажные работы</t>
        </is>
      </c>
      <c r="HS1469" t="n">
        <v>0</v>
      </c>
      <c r="IK1469" t="n">
        <v>0</v>
      </c>
    </row>
    <row r="1470"/>
    <row r="1471">
      <c r="A1471" s="358" t="n">
        <v>51</v>
      </c>
      <c r="B1471" s="358">
        <f>B1464</f>
        <v/>
      </c>
      <c r="C1471" s="358">
        <f>A1464</f>
        <v/>
      </c>
      <c r="D1471" s="358">
        <f>ROW(A1464)</f>
        <v/>
      </c>
      <c r="E1471" s="358" t="n"/>
      <c r="F1471" s="358">
        <f>IF(F1464&lt;&gt;"",F1464,"")</f>
        <v/>
      </c>
      <c r="G1471" s="358">
        <f>IF(G1464&lt;&gt;"",G1464,"")</f>
        <v/>
      </c>
      <c r="H1471" s="358" t="n">
        <v>0</v>
      </c>
      <c r="I1471" s="358" t="n"/>
      <c r="J1471" s="358" t="n"/>
      <c r="K1471" s="358" t="n"/>
      <c r="L1471" s="358" t="n"/>
      <c r="M1471" s="358" t="n"/>
      <c r="N1471" s="358" t="n"/>
      <c r="O1471" s="358" t="n">
        <v>0</v>
      </c>
      <c r="P1471" s="358" t="n">
        <v>0</v>
      </c>
      <c r="Q1471" s="358" t="n">
        <v>0</v>
      </c>
      <c r="R1471" s="358" t="n">
        <v>0</v>
      </c>
      <c r="S1471" s="358" t="n">
        <v>0</v>
      </c>
      <c r="T1471" s="358" t="n">
        <v>0</v>
      </c>
      <c r="U1471" s="358" t="n">
        <v>0</v>
      </c>
      <c r="V1471" s="358" t="n">
        <v>0</v>
      </c>
      <c r="W1471" s="358" t="n">
        <v>0</v>
      </c>
      <c r="X1471" s="358" t="n">
        <v>0</v>
      </c>
      <c r="Y1471" s="358" t="n">
        <v>0</v>
      </c>
      <c r="Z1471" s="358" t="n"/>
      <c r="AA1471" s="358" t="n"/>
      <c r="AB1471" s="358" t="n"/>
      <c r="AC1471" s="358" t="n"/>
      <c r="AD1471" s="358" t="n"/>
      <c r="AE1471" s="358" t="n"/>
      <c r="AF1471" s="358" t="n"/>
      <c r="AG1471" s="358" t="n"/>
      <c r="AH1471" s="358" t="n"/>
      <c r="AI1471" s="358" t="n"/>
      <c r="AJ1471" s="358" t="n"/>
      <c r="AK1471" s="358" t="n"/>
      <c r="AL1471" s="358" t="n"/>
      <c r="AM1471" s="358" t="n"/>
      <c r="AN1471" s="358" t="n"/>
      <c r="AO1471" s="358">
        <f>ROUND(BX1471,0)</f>
        <v/>
      </c>
      <c r="AP1471" s="358">
        <f>ROUND(BY1471,0)</f>
        <v/>
      </c>
      <c r="AQ1471" s="358">
        <f>ROUND(BZ1471,0)</f>
        <v/>
      </c>
      <c r="AR1471" s="358">
        <f>ROUND(CA1471,0)</f>
        <v/>
      </c>
      <c r="AS1471" s="358">
        <f>ROUND(CB1471,0)</f>
        <v/>
      </c>
      <c r="AT1471" s="358">
        <f>ROUND(CC1471,0)</f>
        <v/>
      </c>
      <c r="AU1471" s="358">
        <f>ROUND(CD1471,0)</f>
        <v/>
      </c>
      <c r="AV1471" s="358">
        <f>ROUND(CE1471,0)</f>
        <v/>
      </c>
      <c r="AW1471" s="358">
        <f>ROUND(CF1471,0)</f>
        <v/>
      </c>
      <c r="AX1471" s="358">
        <f>ROUND(CG1471,0)</f>
        <v/>
      </c>
      <c r="AY1471" s="358">
        <f>ROUND(CH1471,0)</f>
        <v/>
      </c>
      <c r="AZ1471" s="358">
        <f>ROUND(CI1471,0)</f>
        <v/>
      </c>
      <c r="BA1471" s="358">
        <f>ROUND(CJ1471,0)</f>
        <v/>
      </c>
      <c r="BB1471" s="358">
        <f>ROUND(CK1471,0)</f>
        <v/>
      </c>
      <c r="BC1471" s="358">
        <f>ROUND(CL1471,0)</f>
        <v/>
      </c>
      <c r="BD1471" s="358">
        <f>ROUND(CM1471,0)</f>
        <v/>
      </c>
      <c r="BE1471" s="358" t="n"/>
      <c r="BF1471" s="358" t="n"/>
      <c r="BG1471" s="358" t="n"/>
      <c r="BH1471" s="358" t="n"/>
      <c r="BI1471" s="358" t="n"/>
      <c r="BJ1471" s="358" t="n"/>
      <c r="BK1471" s="358" t="n"/>
      <c r="BL1471" s="358" t="n"/>
      <c r="BM1471" s="358" t="n"/>
      <c r="BN1471" s="358" t="n"/>
      <c r="BO1471" s="358" t="n"/>
      <c r="BP1471" s="358" t="n"/>
      <c r="BQ1471" s="358" t="n"/>
      <c r="BR1471" s="358" t="n"/>
      <c r="BS1471" s="358" t="n"/>
      <c r="BT1471" s="358" t="n"/>
      <c r="BU1471" s="358" t="n"/>
      <c r="BV1471" s="358" t="n"/>
      <c r="BW1471" s="358" t="n"/>
      <c r="BX1471" s="358" t="n"/>
      <c r="BY1471" s="358" t="n"/>
      <c r="BZ1471" s="358" t="n"/>
      <c r="CA1471" s="358" t="n"/>
      <c r="CB1471" s="358" t="n"/>
      <c r="CC1471" s="358" t="n"/>
      <c r="CD1471" s="358" t="n"/>
      <c r="CE1471" s="358" t="n"/>
      <c r="CF1471" s="358" t="n"/>
      <c r="CG1471" s="358" t="n"/>
      <c r="CH1471" s="358" t="n"/>
      <c r="CI1471" s="358" t="n"/>
      <c r="CJ1471" s="358" t="n"/>
      <c r="CK1471" s="358" t="n"/>
      <c r="CL1471" s="358" t="n"/>
      <c r="CM1471" s="358" t="n"/>
      <c r="CN1471" s="358" t="n"/>
      <c r="CO1471" s="358" t="n"/>
      <c r="CP1471" s="358" t="n"/>
      <c r="CQ1471" s="358" t="n"/>
      <c r="CR1471" s="358" t="n"/>
      <c r="CS1471" s="358" t="n"/>
      <c r="CT1471" s="358" t="n"/>
      <c r="CU1471" s="358" t="n"/>
      <c r="CV1471" s="358" t="n"/>
      <c r="CW1471" s="358" t="n"/>
      <c r="CX1471" s="358" t="n"/>
      <c r="CY1471" s="358" t="n"/>
      <c r="CZ1471" s="358" t="n"/>
      <c r="DA1471" s="358" t="n"/>
      <c r="DB1471" s="358" t="n"/>
      <c r="DC1471" s="358" t="n"/>
      <c r="DD1471" s="358" t="n"/>
      <c r="DE1471" s="358" t="n"/>
      <c r="DF1471" s="358" t="n"/>
      <c r="DG1471" s="359" t="n"/>
      <c r="DH1471" s="359" t="n"/>
      <c r="DI1471" s="359" t="n"/>
      <c r="DJ1471" s="359" t="n"/>
      <c r="DK1471" s="359" t="n"/>
      <c r="DL1471" s="359" t="n"/>
      <c r="DM1471" s="359" t="n"/>
      <c r="DN1471" s="359" t="n"/>
      <c r="DO1471" s="359" t="n"/>
      <c r="DP1471" s="359" t="n"/>
      <c r="DQ1471" s="359" t="n"/>
      <c r="DR1471" s="359" t="n"/>
      <c r="DS1471" s="359" t="n"/>
      <c r="DT1471" s="359" t="n"/>
      <c r="DU1471" s="359" t="n"/>
      <c r="DV1471" s="359" t="n"/>
      <c r="DW1471" s="359" t="n"/>
      <c r="DX1471" s="359" t="n"/>
      <c r="DY1471" s="359" t="n"/>
      <c r="DZ1471" s="359" t="n"/>
      <c r="EA1471" s="359" t="n"/>
      <c r="EB1471" s="359" t="n"/>
      <c r="EC1471" s="359" t="n"/>
      <c r="ED1471" s="359" t="n"/>
      <c r="EE1471" s="359" t="n"/>
      <c r="EF1471" s="359" t="n"/>
      <c r="EG1471" s="359" t="n"/>
      <c r="EH1471" s="359" t="n"/>
      <c r="EI1471" s="359" t="n"/>
      <c r="EJ1471" s="359" t="n"/>
      <c r="EK1471" s="359" t="n"/>
      <c r="EL1471" s="359" t="n"/>
      <c r="EM1471" s="359" t="n"/>
      <c r="EN1471" s="359" t="n"/>
      <c r="EO1471" s="359" t="n"/>
      <c r="EP1471" s="359" t="n"/>
      <c r="EQ1471" s="359" t="n"/>
      <c r="ER1471" s="359" t="n"/>
      <c r="ES1471" s="359" t="n"/>
      <c r="ET1471" s="359" t="n"/>
      <c r="EU1471" s="359" t="n"/>
      <c r="EV1471" s="359" t="n"/>
      <c r="EW1471" s="359" t="n"/>
      <c r="EX1471" s="359" t="n"/>
      <c r="EY1471" s="359" t="n"/>
      <c r="EZ1471" s="359" t="n"/>
      <c r="FA1471" s="359" t="n"/>
      <c r="FB1471" s="359" t="n"/>
      <c r="FC1471" s="359" t="n"/>
      <c r="FD1471" s="359" t="n"/>
      <c r="FE1471" s="359" t="n"/>
      <c r="FF1471" s="359" t="n"/>
      <c r="FG1471" s="359" t="n"/>
      <c r="FH1471" s="359" t="n"/>
      <c r="FI1471" s="359" t="n"/>
      <c r="FJ1471" s="359" t="n"/>
      <c r="FK1471" s="359" t="n"/>
      <c r="FL1471" s="359" t="n"/>
      <c r="FM1471" s="359" t="n"/>
      <c r="FN1471" s="359" t="n"/>
      <c r="FO1471" s="359" t="n"/>
      <c r="FP1471" s="359" t="n"/>
      <c r="FQ1471" s="359" t="n"/>
      <c r="FR1471" s="359" t="n"/>
      <c r="FS1471" s="359" t="n"/>
      <c r="FT1471" s="359" t="n"/>
      <c r="FU1471" s="359" t="n"/>
      <c r="FV1471" s="359" t="n"/>
      <c r="FW1471" s="359" t="n"/>
      <c r="FX1471" s="359" t="n"/>
      <c r="FY1471" s="359" t="n"/>
      <c r="FZ1471" s="359" t="n"/>
      <c r="GA1471" s="359" t="n"/>
      <c r="GB1471" s="359" t="n"/>
      <c r="GC1471" s="359" t="n"/>
      <c r="GD1471" s="359" t="n"/>
      <c r="GE1471" s="359" t="n"/>
      <c r="GF1471" s="359" t="n"/>
      <c r="GG1471" s="359" t="n"/>
      <c r="GH1471" s="359" t="n"/>
      <c r="GI1471" s="359" t="n"/>
      <c r="GJ1471" s="359" t="n"/>
      <c r="GK1471" s="359" t="n"/>
      <c r="GL1471" s="359" t="n"/>
      <c r="GM1471" s="359" t="n"/>
      <c r="GN1471" s="359" t="n"/>
      <c r="GO1471" s="359" t="n"/>
      <c r="GP1471" s="359" t="n"/>
      <c r="GQ1471" s="359" t="n"/>
      <c r="GR1471" s="359" t="n"/>
      <c r="GS1471" s="359" t="n"/>
      <c r="GT1471" s="359" t="n"/>
      <c r="GU1471" s="359" t="n"/>
      <c r="GV1471" s="359" t="n"/>
      <c r="GW1471" s="359" t="n"/>
      <c r="GX1471" s="359" t="n">
        <v>0</v>
      </c>
    </row>
    <row r="1472"/>
    <row r="1473">
      <c r="A1473" s="360" t="n">
        <v>50</v>
      </c>
      <c r="B1473" s="360" t="n">
        <v>0</v>
      </c>
      <c r="C1473" s="360" t="n">
        <v>0</v>
      </c>
      <c r="D1473" s="360" t="n">
        <v>1</v>
      </c>
      <c r="E1473" s="360" t="n">
        <v>201</v>
      </c>
      <c r="F1473" s="360">
        <f>ROUND(Source!O1471,O1473)</f>
        <v/>
      </c>
      <c r="G1473" s="360" t="inlineStr">
        <is>
          <t>ПЗ</t>
        </is>
      </c>
      <c r="H1473" s="360" t="inlineStr">
        <is>
          <t>Прямые затраты</t>
        </is>
      </c>
      <c r="I1473" s="360" t="n"/>
      <c r="J1473" s="360" t="n"/>
      <c r="K1473" s="360" t="n">
        <v>201</v>
      </c>
      <c r="L1473" s="360" t="n">
        <v>1</v>
      </c>
      <c r="M1473" s="360" t="n">
        <v>3</v>
      </c>
      <c r="N1473" s="360" t="inlineStr"/>
      <c r="O1473" s="360" t="n">
        <v>0</v>
      </c>
      <c r="P1473" s="360" t="n"/>
      <c r="Q1473" s="360" t="n"/>
      <c r="R1473" s="360" t="n"/>
      <c r="S1473" s="360" t="n"/>
      <c r="T1473" s="360" t="n"/>
      <c r="U1473" s="360" t="n"/>
      <c r="V1473" s="360" t="n"/>
      <c r="W1473" s="360" t="n">
        <v>0</v>
      </c>
      <c r="X1473" s="360" t="n">
        <v>1</v>
      </c>
      <c r="Y1473" s="360" t="n">
        <v>0</v>
      </c>
      <c r="Z1473" s="360" t="n"/>
      <c r="AA1473" s="360" t="n"/>
      <c r="AB1473" s="360" t="n"/>
    </row>
    <row r="1474">
      <c r="A1474" s="360" t="n">
        <v>50</v>
      </c>
      <c r="B1474" s="360" t="n">
        <v>0</v>
      </c>
      <c r="C1474" s="360" t="n">
        <v>0</v>
      </c>
      <c r="D1474" s="360" t="n">
        <v>1</v>
      </c>
      <c r="E1474" s="360" t="n">
        <v>202</v>
      </c>
      <c r="F1474" s="360">
        <f>ROUND(Source!P1471,O1474)</f>
        <v/>
      </c>
      <c r="G1474" s="360" t="inlineStr">
        <is>
          <t>СтМатОб</t>
        </is>
      </c>
      <c r="H1474" s="360" t="inlineStr">
        <is>
          <t>Стоимость материальных ресурсов (всего)</t>
        </is>
      </c>
      <c r="I1474" s="360" t="n"/>
      <c r="J1474" s="360" t="n"/>
      <c r="K1474" s="360" t="n">
        <v>202</v>
      </c>
      <c r="L1474" s="360" t="n">
        <v>2</v>
      </c>
      <c r="M1474" s="360" t="n">
        <v>3</v>
      </c>
      <c r="N1474" s="360" t="inlineStr"/>
      <c r="O1474" s="360" t="n">
        <v>0</v>
      </c>
      <c r="P1474" s="360" t="n"/>
      <c r="Q1474" s="360" t="n"/>
      <c r="R1474" s="360" t="n"/>
      <c r="S1474" s="360" t="n"/>
      <c r="T1474" s="360" t="n"/>
      <c r="U1474" s="360" t="n"/>
      <c r="V1474" s="360" t="n"/>
      <c r="W1474" s="360" t="n">
        <v>0</v>
      </c>
      <c r="X1474" s="360" t="n">
        <v>1</v>
      </c>
      <c r="Y1474" s="360" t="n">
        <v>0</v>
      </c>
      <c r="Z1474" s="360" t="n"/>
      <c r="AA1474" s="360" t="n"/>
      <c r="AB1474" s="360" t="n"/>
    </row>
    <row r="1475">
      <c r="A1475" s="360" t="n">
        <v>50</v>
      </c>
      <c r="B1475" s="360" t="n">
        <v>0</v>
      </c>
      <c r="C1475" s="360" t="n">
        <v>0</v>
      </c>
      <c r="D1475" s="360" t="n">
        <v>1</v>
      </c>
      <c r="E1475" s="360" t="n">
        <v>222</v>
      </c>
      <c r="F1475" s="360">
        <f>ROUND(Source!AO1471,O1475)</f>
        <v/>
      </c>
      <c r="G1475" s="360" t="inlineStr">
        <is>
          <t>СтМатОбЗак</t>
        </is>
      </c>
      <c r="H1475" s="360" t="inlineStr">
        <is>
          <t>Стоимость материалов и оборудования заказчика</t>
        </is>
      </c>
      <c r="I1475" s="360" t="n"/>
      <c r="J1475" s="360" t="n"/>
      <c r="K1475" s="360" t="n">
        <v>222</v>
      </c>
      <c r="L1475" s="360" t="n">
        <v>3</v>
      </c>
      <c r="M1475" s="360" t="n">
        <v>3</v>
      </c>
      <c r="N1475" s="360" t="inlineStr"/>
      <c r="O1475" s="360" t="n">
        <v>0</v>
      </c>
      <c r="P1475" s="360" t="n"/>
      <c r="Q1475" s="360" t="n"/>
      <c r="R1475" s="360" t="n"/>
      <c r="S1475" s="360" t="n"/>
      <c r="T1475" s="360" t="n"/>
      <c r="U1475" s="360" t="n"/>
      <c r="V1475" s="360" t="n"/>
      <c r="W1475" s="360" t="n">
        <v>0</v>
      </c>
      <c r="X1475" s="360" t="n">
        <v>1</v>
      </c>
      <c r="Y1475" s="360" t="n">
        <v>0</v>
      </c>
      <c r="Z1475" s="360" t="n"/>
      <c r="AA1475" s="360" t="n"/>
      <c r="AB1475" s="360" t="n"/>
    </row>
    <row r="1476">
      <c r="A1476" s="360" t="n">
        <v>50</v>
      </c>
      <c r="B1476" s="360" t="n">
        <v>0</v>
      </c>
      <c r="C1476" s="360" t="n">
        <v>0</v>
      </c>
      <c r="D1476" s="360" t="n">
        <v>1</v>
      </c>
      <c r="E1476" s="360" t="n">
        <v>225</v>
      </c>
      <c r="F1476" s="360">
        <f>ROUND(Source!AV1471,O1476)</f>
        <v/>
      </c>
      <c r="G1476" s="360" t="inlineStr">
        <is>
          <t>СтМатОбПод</t>
        </is>
      </c>
      <c r="H1476" s="360" t="inlineStr">
        <is>
          <t>Стоимость материалов и оборудования подрядчика</t>
        </is>
      </c>
      <c r="I1476" s="360" t="n"/>
      <c r="J1476" s="360" t="n"/>
      <c r="K1476" s="360" t="n">
        <v>225</v>
      </c>
      <c r="L1476" s="360" t="n">
        <v>4</v>
      </c>
      <c r="M1476" s="360" t="n">
        <v>3</v>
      </c>
      <c r="N1476" s="360" t="inlineStr"/>
      <c r="O1476" s="360" t="n">
        <v>0</v>
      </c>
      <c r="P1476" s="360" t="n"/>
      <c r="Q1476" s="360" t="n"/>
      <c r="R1476" s="360" t="n"/>
      <c r="S1476" s="360" t="n"/>
      <c r="T1476" s="360" t="n"/>
      <c r="U1476" s="360" t="n"/>
      <c r="V1476" s="360" t="n"/>
      <c r="W1476" s="360" t="n">
        <v>0</v>
      </c>
      <c r="X1476" s="360" t="n">
        <v>1</v>
      </c>
      <c r="Y1476" s="360" t="n">
        <v>0</v>
      </c>
      <c r="Z1476" s="360" t="n"/>
      <c r="AA1476" s="360" t="n"/>
      <c r="AB1476" s="360" t="n"/>
    </row>
    <row r="1477">
      <c r="A1477" s="360" t="n">
        <v>50</v>
      </c>
      <c r="B1477" s="360" t="n">
        <v>0</v>
      </c>
      <c r="C1477" s="360" t="n">
        <v>0</v>
      </c>
      <c r="D1477" s="360" t="n">
        <v>1</v>
      </c>
      <c r="E1477" s="360" t="n">
        <v>226</v>
      </c>
      <c r="F1477" s="360">
        <f>ROUND(Source!AW1471,O1477)</f>
        <v/>
      </c>
      <c r="G1477" s="360" t="inlineStr">
        <is>
          <t>СтМат</t>
        </is>
      </c>
      <c r="H1477" s="360" t="inlineStr">
        <is>
          <t>Стоимость материалов (всего)</t>
        </is>
      </c>
      <c r="I1477" s="360" t="n"/>
      <c r="J1477" s="360" t="n"/>
      <c r="K1477" s="360" t="n">
        <v>226</v>
      </c>
      <c r="L1477" s="360" t="n">
        <v>5</v>
      </c>
      <c r="M1477" s="360" t="n">
        <v>3</v>
      </c>
      <c r="N1477" s="360" t="inlineStr"/>
      <c r="O1477" s="360" t="n">
        <v>0</v>
      </c>
      <c r="P1477" s="360" t="n"/>
      <c r="Q1477" s="360" t="n"/>
      <c r="R1477" s="360" t="n"/>
      <c r="S1477" s="360" t="n"/>
      <c r="T1477" s="360" t="n"/>
      <c r="U1477" s="360" t="n"/>
      <c r="V1477" s="360" t="n"/>
      <c r="W1477" s="360" t="n">
        <v>0</v>
      </c>
      <c r="X1477" s="360" t="n">
        <v>1</v>
      </c>
      <c r="Y1477" s="360" t="n">
        <v>0</v>
      </c>
      <c r="Z1477" s="360" t="n"/>
      <c r="AA1477" s="360" t="n"/>
      <c r="AB1477" s="360" t="n"/>
    </row>
    <row r="1478">
      <c r="A1478" s="360" t="n">
        <v>50</v>
      </c>
      <c r="B1478" s="360" t="n">
        <v>0</v>
      </c>
      <c r="C1478" s="360" t="n">
        <v>0</v>
      </c>
      <c r="D1478" s="360" t="n">
        <v>1</v>
      </c>
      <c r="E1478" s="360" t="n">
        <v>227</v>
      </c>
      <c r="F1478" s="360">
        <f>ROUND(Source!AX1471,O1478)</f>
        <v/>
      </c>
      <c r="G1478" s="360" t="inlineStr">
        <is>
          <t>СтМатЗак</t>
        </is>
      </c>
      <c r="H1478" s="360" t="inlineStr">
        <is>
          <t>Стоимость материалов заказчика</t>
        </is>
      </c>
      <c r="I1478" s="360" t="n"/>
      <c r="J1478" s="360" t="n"/>
      <c r="K1478" s="360" t="n">
        <v>227</v>
      </c>
      <c r="L1478" s="360" t="n">
        <v>6</v>
      </c>
      <c r="M1478" s="360" t="n">
        <v>3</v>
      </c>
      <c r="N1478" s="360" t="inlineStr"/>
      <c r="O1478" s="360" t="n">
        <v>0</v>
      </c>
      <c r="P1478" s="360" t="n"/>
      <c r="Q1478" s="360" t="n"/>
      <c r="R1478" s="360" t="n"/>
      <c r="S1478" s="360" t="n"/>
      <c r="T1478" s="360" t="n"/>
      <c r="U1478" s="360" t="n"/>
      <c r="V1478" s="360" t="n"/>
      <c r="W1478" s="360" t="n">
        <v>0</v>
      </c>
      <c r="X1478" s="360" t="n">
        <v>1</v>
      </c>
      <c r="Y1478" s="360" t="n">
        <v>0</v>
      </c>
      <c r="Z1478" s="360" t="n"/>
      <c r="AA1478" s="360" t="n"/>
      <c r="AB1478" s="360" t="n"/>
    </row>
    <row r="1479">
      <c r="A1479" s="360" t="n">
        <v>50</v>
      </c>
      <c r="B1479" s="360" t="n">
        <v>0</v>
      </c>
      <c r="C1479" s="360" t="n">
        <v>0</v>
      </c>
      <c r="D1479" s="360" t="n">
        <v>1</v>
      </c>
      <c r="E1479" s="360" t="n">
        <v>228</v>
      </c>
      <c r="F1479" s="360">
        <f>ROUND(Source!AY1471,O1479)</f>
        <v/>
      </c>
      <c r="G1479" s="360" t="inlineStr">
        <is>
          <t>СтМатПод</t>
        </is>
      </c>
      <c r="H1479" s="360" t="inlineStr">
        <is>
          <t>Стоимость материалов подрядчика</t>
        </is>
      </c>
      <c r="I1479" s="360" t="n"/>
      <c r="J1479" s="360" t="n"/>
      <c r="K1479" s="360" t="n">
        <v>228</v>
      </c>
      <c r="L1479" s="360" t="n">
        <v>7</v>
      </c>
      <c r="M1479" s="360" t="n">
        <v>3</v>
      </c>
      <c r="N1479" s="360" t="inlineStr"/>
      <c r="O1479" s="360" t="n">
        <v>0</v>
      </c>
      <c r="P1479" s="360" t="n"/>
      <c r="Q1479" s="360" t="n"/>
      <c r="R1479" s="360" t="n"/>
      <c r="S1479" s="360" t="n"/>
      <c r="T1479" s="360" t="n"/>
      <c r="U1479" s="360" t="n"/>
      <c r="V1479" s="360" t="n"/>
      <c r="W1479" s="360" t="n">
        <v>0</v>
      </c>
      <c r="X1479" s="360" t="n">
        <v>1</v>
      </c>
      <c r="Y1479" s="360" t="n">
        <v>0</v>
      </c>
      <c r="Z1479" s="360" t="n"/>
      <c r="AA1479" s="360" t="n"/>
      <c r="AB1479" s="360" t="n"/>
    </row>
    <row r="1480">
      <c r="A1480" s="360" t="n">
        <v>50</v>
      </c>
      <c r="B1480" s="360" t="n">
        <v>0</v>
      </c>
      <c r="C1480" s="360" t="n">
        <v>0</v>
      </c>
      <c r="D1480" s="360" t="n">
        <v>1</v>
      </c>
      <c r="E1480" s="360" t="n">
        <v>216</v>
      </c>
      <c r="F1480" s="360">
        <f>ROUND(Source!AP1471,O1480)</f>
        <v/>
      </c>
      <c r="G1480" s="360" t="inlineStr">
        <is>
          <t>Оборуд</t>
        </is>
      </c>
      <c r="H1480" s="360" t="inlineStr">
        <is>
          <t>Стоимость оборудования (всего)</t>
        </is>
      </c>
      <c r="I1480" s="360" t="n"/>
      <c r="J1480" s="360" t="n"/>
      <c r="K1480" s="360" t="n">
        <v>216</v>
      </c>
      <c r="L1480" s="360" t="n">
        <v>8</v>
      </c>
      <c r="M1480" s="360" t="n">
        <v>3</v>
      </c>
      <c r="N1480" s="360" t="inlineStr"/>
      <c r="O1480" s="360" t="n">
        <v>0</v>
      </c>
      <c r="P1480" s="360" t="n"/>
      <c r="Q1480" s="360" t="n"/>
      <c r="R1480" s="360" t="n"/>
      <c r="S1480" s="360" t="n"/>
      <c r="T1480" s="360" t="n"/>
      <c r="U1480" s="360" t="n"/>
      <c r="V1480" s="360" t="n"/>
      <c r="W1480" s="360" t="n">
        <v>0</v>
      </c>
      <c r="X1480" s="360" t="n">
        <v>1</v>
      </c>
      <c r="Y1480" s="360" t="n">
        <v>0</v>
      </c>
      <c r="Z1480" s="360" t="n"/>
      <c r="AA1480" s="360" t="n"/>
      <c r="AB1480" s="360" t="n"/>
    </row>
    <row r="1481">
      <c r="A1481" s="360" t="n">
        <v>50</v>
      </c>
      <c r="B1481" s="360" t="n">
        <v>0</v>
      </c>
      <c r="C1481" s="360" t="n">
        <v>0</v>
      </c>
      <c r="D1481" s="360" t="n">
        <v>1</v>
      </c>
      <c r="E1481" s="360" t="n">
        <v>223</v>
      </c>
      <c r="F1481" s="360">
        <f>ROUND(Source!AQ1471,O1481)</f>
        <v/>
      </c>
      <c r="G1481" s="360" t="inlineStr">
        <is>
          <t>ОборудЗак</t>
        </is>
      </c>
      <c r="H1481" s="360" t="inlineStr">
        <is>
          <t>Стоимость оборудования заказчика</t>
        </is>
      </c>
      <c r="I1481" s="360" t="n"/>
      <c r="J1481" s="360" t="n"/>
      <c r="K1481" s="360" t="n">
        <v>223</v>
      </c>
      <c r="L1481" s="360" t="n">
        <v>9</v>
      </c>
      <c r="M1481" s="360" t="n">
        <v>3</v>
      </c>
      <c r="N1481" s="360" t="inlineStr"/>
      <c r="O1481" s="360" t="n">
        <v>0</v>
      </c>
      <c r="P1481" s="360" t="n"/>
      <c r="Q1481" s="360" t="n"/>
      <c r="R1481" s="360" t="n"/>
      <c r="S1481" s="360" t="n"/>
      <c r="T1481" s="360" t="n"/>
      <c r="U1481" s="360" t="n"/>
      <c r="V1481" s="360" t="n"/>
      <c r="W1481" s="360" t="n">
        <v>0</v>
      </c>
      <c r="X1481" s="360" t="n">
        <v>1</v>
      </c>
      <c r="Y1481" s="360" t="n">
        <v>0</v>
      </c>
      <c r="Z1481" s="360" t="n"/>
      <c r="AA1481" s="360" t="n"/>
      <c r="AB1481" s="360" t="n"/>
    </row>
    <row r="1482">
      <c r="A1482" s="360" t="n">
        <v>50</v>
      </c>
      <c r="B1482" s="360" t="n">
        <v>0</v>
      </c>
      <c r="C1482" s="360" t="n">
        <v>0</v>
      </c>
      <c r="D1482" s="360" t="n">
        <v>1</v>
      </c>
      <c r="E1482" s="360" t="n">
        <v>229</v>
      </c>
      <c r="F1482" s="360">
        <f>ROUND(Source!AZ1471,O1482)</f>
        <v/>
      </c>
      <c r="G1482" s="360" t="inlineStr">
        <is>
          <t>ОборудПод</t>
        </is>
      </c>
      <c r="H1482" s="360" t="inlineStr">
        <is>
          <t>Стоимость оборудования подрядчика</t>
        </is>
      </c>
      <c r="I1482" s="360" t="n"/>
      <c r="J1482" s="360" t="n"/>
      <c r="K1482" s="360" t="n">
        <v>229</v>
      </c>
      <c r="L1482" s="360" t="n">
        <v>10</v>
      </c>
      <c r="M1482" s="360" t="n">
        <v>3</v>
      </c>
      <c r="N1482" s="360" t="inlineStr"/>
      <c r="O1482" s="360" t="n">
        <v>0</v>
      </c>
      <c r="P1482" s="360" t="n"/>
      <c r="Q1482" s="360" t="n"/>
      <c r="R1482" s="360" t="n"/>
      <c r="S1482" s="360" t="n"/>
      <c r="T1482" s="360" t="n"/>
      <c r="U1482" s="360" t="n"/>
      <c r="V1482" s="360" t="n"/>
      <c r="W1482" s="360" t="n">
        <v>0</v>
      </c>
      <c r="X1482" s="360" t="n">
        <v>1</v>
      </c>
      <c r="Y1482" s="360" t="n">
        <v>0</v>
      </c>
      <c r="Z1482" s="360" t="n"/>
      <c r="AA1482" s="360" t="n"/>
      <c r="AB1482" s="360" t="n"/>
    </row>
    <row r="1483">
      <c r="A1483" s="360" t="n">
        <v>50</v>
      </c>
      <c r="B1483" s="360" t="n">
        <v>0</v>
      </c>
      <c r="C1483" s="360" t="n">
        <v>0</v>
      </c>
      <c r="D1483" s="360" t="n">
        <v>1</v>
      </c>
      <c r="E1483" s="360" t="n">
        <v>203</v>
      </c>
      <c r="F1483" s="360">
        <f>ROUND(Source!Q1471,O1483)</f>
        <v/>
      </c>
      <c r="G1483" s="360" t="inlineStr">
        <is>
          <t>ЭММ</t>
        </is>
      </c>
      <c r="H1483" s="360" t="inlineStr">
        <is>
          <t>Эксплуатация машин</t>
        </is>
      </c>
      <c r="I1483" s="360" t="n"/>
      <c r="J1483" s="360" t="n"/>
      <c r="K1483" s="360" t="n">
        <v>203</v>
      </c>
      <c r="L1483" s="360" t="n">
        <v>11</v>
      </c>
      <c r="M1483" s="360" t="n">
        <v>3</v>
      </c>
      <c r="N1483" s="360" t="inlineStr"/>
      <c r="O1483" s="360" t="n">
        <v>0</v>
      </c>
      <c r="P1483" s="360" t="n"/>
      <c r="Q1483" s="360" t="n"/>
      <c r="R1483" s="360" t="n"/>
      <c r="S1483" s="360" t="n"/>
      <c r="T1483" s="360" t="n"/>
      <c r="U1483" s="360" t="n"/>
      <c r="V1483" s="360" t="n"/>
      <c r="W1483" s="360" t="n">
        <v>0</v>
      </c>
      <c r="X1483" s="360" t="n">
        <v>1</v>
      </c>
      <c r="Y1483" s="360" t="n">
        <v>0</v>
      </c>
      <c r="Z1483" s="360" t="n"/>
      <c r="AA1483" s="360" t="n"/>
      <c r="AB1483" s="360" t="n"/>
    </row>
    <row r="1484">
      <c r="A1484" s="360" t="n">
        <v>50</v>
      </c>
      <c r="B1484" s="360" t="n">
        <v>0</v>
      </c>
      <c r="C1484" s="360" t="n">
        <v>0</v>
      </c>
      <c r="D1484" s="360" t="n">
        <v>1</v>
      </c>
      <c r="E1484" s="360" t="n">
        <v>231</v>
      </c>
      <c r="F1484" s="360">
        <f>ROUND(Source!BB1471,O1484)</f>
        <v/>
      </c>
      <c r="G1484" s="360" t="inlineStr">
        <is>
          <t>ЭММсНРиСП</t>
        </is>
      </c>
      <c r="H1484" s="360" t="inlineStr">
        <is>
          <t>Эксплуатация машин по ТСН-2001.16</t>
        </is>
      </c>
      <c r="I1484" s="360" t="n"/>
      <c r="J1484" s="360" t="n"/>
      <c r="K1484" s="360" t="n">
        <v>231</v>
      </c>
      <c r="L1484" s="360" t="n">
        <v>12</v>
      </c>
      <c r="M1484" s="360" t="n">
        <v>3</v>
      </c>
      <c r="N1484" s="360" t="inlineStr"/>
      <c r="O1484" s="360" t="n">
        <v>0</v>
      </c>
      <c r="P1484" s="360" t="n"/>
      <c r="Q1484" s="360" t="n"/>
      <c r="R1484" s="360" t="n"/>
      <c r="S1484" s="360" t="n"/>
      <c r="T1484" s="360" t="n"/>
      <c r="U1484" s="360" t="n"/>
      <c r="V1484" s="360" t="n"/>
      <c r="W1484" s="360" t="n">
        <v>0</v>
      </c>
      <c r="X1484" s="360" t="n">
        <v>1</v>
      </c>
      <c r="Y1484" s="360" t="n">
        <v>0</v>
      </c>
      <c r="Z1484" s="360" t="n"/>
      <c r="AA1484" s="360" t="n"/>
      <c r="AB1484" s="360" t="n"/>
    </row>
    <row r="1485">
      <c r="A1485" s="360" t="n">
        <v>50</v>
      </c>
      <c r="B1485" s="360" t="n">
        <v>0</v>
      </c>
      <c r="C1485" s="360" t="n">
        <v>0</v>
      </c>
      <c r="D1485" s="360" t="n">
        <v>1</v>
      </c>
      <c r="E1485" s="360" t="n">
        <v>204</v>
      </c>
      <c r="F1485" s="360">
        <f>ROUND(Source!R1471,O1485)</f>
        <v/>
      </c>
      <c r="G1485" s="360" t="inlineStr">
        <is>
          <t>ЗПМ</t>
        </is>
      </c>
      <c r="H1485" s="360" t="inlineStr">
        <is>
          <t>ЗП машинистов</t>
        </is>
      </c>
      <c r="I1485" s="360" t="n"/>
      <c r="J1485" s="360" t="n"/>
      <c r="K1485" s="360" t="n">
        <v>204</v>
      </c>
      <c r="L1485" s="360" t="n">
        <v>13</v>
      </c>
      <c r="M1485" s="360" t="n">
        <v>3</v>
      </c>
      <c r="N1485" s="360" t="inlineStr"/>
      <c r="O1485" s="360" t="n">
        <v>0</v>
      </c>
      <c r="P1485" s="360" t="n"/>
      <c r="Q1485" s="360" t="n"/>
      <c r="R1485" s="360" t="n"/>
      <c r="S1485" s="360" t="n"/>
      <c r="T1485" s="360" t="n"/>
      <c r="U1485" s="360" t="n"/>
      <c r="V1485" s="360" t="n"/>
      <c r="W1485" s="360" t="n">
        <v>0</v>
      </c>
      <c r="X1485" s="360" t="n">
        <v>1</v>
      </c>
      <c r="Y1485" s="360" t="n">
        <v>0</v>
      </c>
      <c r="Z1485" s="360" t="n"/>
      <c r="AA1485" s="360" t="n"/>
      <c r="AB1485" s="360" t="n"/>
    </row>
    <row r="1486">
      <c r="A1486" s="360" t="n">
        <v>50</v>
      </c>
      <c r="B1486" s="360" t="n">
        <v>0</v>
      </c>
      <c r="C1486" s="360" t="n">
        <v>0</v>
      </c>
      <c r="D1486" s="360" t="n">
        <v>1</v>
      </c>
      <c r="E1486" s="360" t="n">
        <v>205</v>
      </c>
      <c r="F1486" s="360">
        <f>ROUND(Source!S1471,O1486)</f>
        <v/>
      </c>
      <c r="G1486" s="360" t="inlineStr">
        <is>
          <t>ОЗП</t>
        </is>
      </c>
      <c r="H1486" s="360" t="inlineStr">
        <is>
          <t>Основная ЗП рабочих</t>
        </is>
      </c>
      <c r="I1486" s="360" t="n"/>
      <c r="J1486" s="360" t="n"/>
      <c r="K1486" s="360" t="n">
        <v>205</v>
      </c>
      <c r="L1486" s="360" t="n">
        <v>14</v>
      </c>
      <c r="M1486" s="360" t="n">
        <v>3</v>
      </c>
      <c r="N1486" s="360" t="inlineStr"/>
      <c r="O1486" s="360" t="n">
        <v>0</v>
      </c>
      <c r="P1486" s="360" t="n"/>
      <c r="Q1486" s="360" t="n"/>
      <c r="R1486" s="360" t="n"/>
      <c r="S1486" s="360" t="n"/>
      <c r="T1486" s="360" t="n"/>
      <c r="U1486" s="360" t="n"/>
      <c r="V1486" s="360" t="n"/>
      <c r="W1486" s="360" t="n">
        <v>0</v>
      </c>
      <c r="X1486" s="360" t="n">
        <v>1</v>
      </c>
      <c r="Y1486" s="360" t="n">
        <v>0</v>
      </c>
      <c r="Z1486" s="360" t="n"/>
      <c r="AA1486" s="360" t="n"/>
      <c r="AB1486" s="360" t="n"/>
    </row>
    <row r="1487">
      <c r="A1487" s="360" t="n">
        <v>50</v>
      </c>
      <c r="B1487" s="360" t="n">
        <v>0</v>
      </c>
      <c r="C1487" s="360" t="n">
        <v>0</v>
      </c>
      <c r="D1487" s="360" t="n">
        <v>1</v>
      </c>
      <c r="E1487" s="360" t="n">
        <v>232</v>
      </c>
      <c r="F1487" s="360">
        <f>ROUND(Source!BC1471,O1487)</f>
        <v/>
      </c>
      <c r="G1487" s="360" t="inlineStr">
        <is>
          <t>ОЗПсНРиСП</t>
        </is>
      </c>
      <c r="H1487" s="360" t="inlineStr">
        <is>
          <t>Основная ЗП рабочих по ТСН-2001.16</t>
        </is>
      </c>
      <c r="I1487" s="360" t="n"/>
      <c r="J1487" s="360" t="n"/>
      <c r="K1487" s="360" t="n">
        <v>232</v>
      </c>
      <c r="L1487" s="360" t="n">
        <v>15</v>
      </c>
      <c r="M1487" s="360" t="n">
        <v>3</v>
      </c>
      <c r="N1487" s="360" t="inlineStr"/>
      <c r="O1487" s="360" t="n">
        <v>0</v>
      </c>
      <c r="P1487" s="360" t="n"/>
      <c r="Q1487" s="360" t="n"/>
      <c r="R1487" s="360" t="n"/>
      <c r="S1487" s="360" t="n"/>
      <c r="T1487" s="360" t="n"/>
      <c r="U1487" s="360" t="n"/>
      <c r="V1487" s="360" t="n"/>
      <c r="W1487" s="360" t="n">
        <v>0</v>
      </c>
      <c r="X1487" s="360" t="n">
        <v>1</v>
      </c>
      <c r="Y1487" s="360" t="n">
        <v>0</v>
      </c>
      <c r="Z1487" s="360" t="n"/>
      <c r="AA1487" s="360" t="n"/>
      <c r="AB1487" s="360" t="n"/>
    </row>
    <row r="1488">
      <c r="A1488" s="360" t="n">
        <v>50</v>
      </c>
      <c r="B1488" s="360" t="n">
        <v>0</v>
      </c>
      <c r="C1488" s="360" t="n">
        <v>0</v>
      </c>
      <c r="D1488" s="360" t="n">
        <v>1</v>
      </c>
      <c r="E1488" s="360" t="n">
        <v>214</v>
      </c>
      <c r="F1488" s="360">
        <f>ROUND(Source!AS1471,O1488)</f>
        <v/>
      </c>
      <c r="G1488" s="360" t="inlineStr">
        <is>
          <t>Строит</t>
        </is>
      </c>
      <c r="H1488" s="360" t="inlineStr">
        <is>
          <t>Строительные работы с НР и СП</t>
        </is>
      </c>
      <c r="I1488" s="360" t="n"/>
      <c r="J1488" s="360" t="n"/>
      <c r="K1488" s="360" t="n">
        <v>214</v>
      </c>
      <c r="L1488" s="360" t="n">
        <v>16</v>
      </c>
      <c r="M1488" s="360" t="n">
        <v>3</v>
      </c>
      <c r="N1488" s="360" t="inlineStr"/>
      <c r="O1488" s="360" t="n">
        <v>0</v>
      </c>
      <c r="P1488" s="360" t="n"/>
      <c r="Q1488" s="360" t="n"/>
      <c r="R1488" s="360" t="n"/>
      <c r="S1488" s="360" t="n"/>
      <c r="T1488" s="360" t="n"/>
      <c r="U1488" s="360" t="n"/>
      <c r="V1488" s="360" t="n"/>
      <c r="W1488" s="360" t="n">
        <v>0</v>
      </c>
      <c r="X1488" s="360" t="n">
        <v>1</v>
      </c>
      <c r="Y1488" s="360" t="n">
        <v>0</v>
      </c>
      <c r="Z1488" s="360" t="n"/>
      <c r="AA1488" s="360" t="n"/>
      <c r="AB1488" s="360" t="n"/>
    </row>
    <row r="1489">
      <c r="A1489" s="360" t="n">
        <v>50</v>
      </c>
      <c r="B1489" s="360" t="n">
        <v>0</v>
      </c>
      <c r="C1489" s="360" t="n">
        <v>0</v>
      </c>
      <c r="D1489" s="360" t="n">
        <v>1</v>
      </c>
      <c r="E1489" s="360" t="n">
        <v>215</v>
      </c>
      <c r="F1489" s="360">
        <f>ROUND(Source!AT1471,O1489)</f>
        <v/>
      </c>
      <c r="G1489" s="360" t="inlineStr">
        <is>
          <t>Монтаж</t>
        </is>
      </c>
      <c r="H1489" s="360" t="inlineStr">
        <is>
          <t>Монтажные работы с НР и СП</t>
        </is>
      </c>
      <c r="I1489" s="360" t="n"/>
      <c r="J1489" s="360" t="n"/>
      <c r="K1489" s="360" t="n">
        <v>215</v>
      </c>
      <c r="L1489" s="360" t="n">
        <v>17</v>
      </c>
      <c r="M1489" s="360" t="n">
        <v>3</v>
      </c>
      <c r="N1489" s="360" t="inlineStr"/>
      <c r="O1489" s="360" t="n">
        <v>0</v>
      </c>
      <c r="P1489" s="360" t="n"/>
      <c r="Q1489" s="360" t="n"/>
      <c r="R1489" s="360" t="n"/>
      <c r="S1489" s="360" t="n"/>
      <c r="T1489" s="360" t="n"/>
      <c r="U1489" s="360" t="n"/>
      <c r="V1489" s="360" t="n"/>
      <c r="W1489" s="360" t="n">
        <v>0</v>
      </c>
      <c r="X1489" s="360" t="n">
        <v>1</v>
      </c>
      <c r="Y1489" s="360" t="n">
        <v>0</v>
      </c>
      <c r="Z1489" s="360" t="n"/>
      <c r="AA1489" s="360" t="n"/>
      <c r="AB1489" s="360" t="n"/>
    </row>
    <row r="1490">
      <c r="A1490" s="360" t="n">
        <v>50</v>
      </c>
      <c r="B1490" s="360" t="n">
        <v>0</v>
      </c>
      <c r="C1490" s="360" t="n">
        <v>0</v>
      </c>
      <c r="D1490" s="360" t="n">
        <v>1</v>
      </c>
      <c r="E1490" s="360" t="n">
        <v>217</v>
      </c>
      <c r="F1490" s="360">
        <f>ROUND(Source!AU1471,O1490)</f>
        <v/>
      </c>
      <c r="G1490" s="360" t="inlineStr">
        <is>
          <t>Прочие</t>
        </is>
      </c>
      <c r="H1490" s="360" t="inlineStr">
        <is>
          <t>Прочие работы с НР и СП</t>
        </is>
      </c>
      <c r="I1490" s="360" t="n"/>
      <c r="J1490" s="360" t="n"/>
      <c r="K1490" s="360" t="n">
        <v>217</v>
      </c>
      <c r="L1490" s="360" t="n">
        <v>18</v>
      </c>
      <c r="M1490" s="360" t="n">
        <v>3</v>
      </c>
      <c r="N1490" s="360" t="inlineStr"/>
      <c r="O1490" s="360" t="n">
        <v>0</v>
      </c>
      <c r="P1490" s="360" t="n"/>
      <c r="Q1490" s="360" t="n"/>
      <c r="R1490" s="360" t="n"/>
      <c r="S1490" s="360" t="n"/>
      <c r="T1490" s="360" t="n"/>
      <c r="U1490" s="360" t="n"/>
      <c r="V1490" s="360" t="n"/>
      <c r="W1490" s="360" t="n">
        <v>0</v>
      </c>
      <c r="X1490" s="360" t="n">
        <v>1</v>
      </c>
      <c r="Y1490" s="360" t="n">
        <v>0</v>
      </c>
      <c r="Z1490" s="360" t="n"/>
      <c r="AA1490" s="360" t="n"/>
      <c r="AB1490" s="360" t="n"/>
    </row>
    <row r="1491">
      <c r="A1491" s="360" t="n">
        <v>50</v>
      </c>
      <c r="B1491" s="360" t="n">
        <v>0</v>
      </c>
      <c r="C1491" s="360" t="n">
        <v>0</v>
      </c>
      <c r="D1491" s="360" t="n">
        <v>1</v>
      </c>
      <c r="E1491" s="360" t="n">
        <v>230</v>
      </c>
      <c r="F1491" s="360">
        <f>ROUND(Source!BA1471,O1491)</f>
        <v/>
      </c>
      <c r="G1491" s="360" t="inlineStr">
        <is>
          <t>ПрочиеЗатр</t>
        </is>
      </c>
      <c r="H1491" s="360" t="inlineStr">
        <is>
          <t>Прочие затраты по ТСН-2001.16</t>
        </is>
      </c>
      <c r="I1491" s="360" t="n"/>
      <c r="J1491" s="360" t="n"/>
      <c r="K1491" s="360" t="n">
        <v>230</v>
      </c>
      <c r="L1491" s="360" t="n">
        <v>19</v>
      </c>
      <c r="M1491" s="360" t="n">
        <v>3</v>
      </c>
      <c r="N1491" s="360" t="inlineStr"/>
      <c r="O1491" s="360" t="n">
        <v>0</v>
      </c>
      <c r="P1491" s="360" t="n"/>
      <c r="Q1491" s="360" t="n"/>
      <c r="R1491" s="360" t="n"/>
      <c r="S1491" s="360" t="n"/>
      <c r="T1491" s="360" t="n"/>
      <c r="U1491" s="360" t="n"/>
      <c r="V1491" s="360" t="n"/>
      <c r="W1491" s="360" t="n">
        <v>0</v>
      </c>
      <c r="X1491" s="360" t="n">
        <v>1</v>
      </c>
      <c r="Y1491" s="360" t="n">
        <v>0</v>
      </c>
      <c r="Z1491" s="360" t="n"/>
      <c r="AA1491" s="360" t="n"/>
      <c r="AB1491" s="360" t="n"/>
    </row>
    <row r="1492">
      <c r="A1492" s="360" t="n">
        <v>50</v>
      </c>
      <c r="B1492" s="360" t="n">
        <v>0</v>
      </c>
      <c r="C1492" s="360" t="n">
        <v>0</v>
      </c>
      <c r="D1492" s="360" t="n">
        <v>1</v>
      </c>
      <c r="E1492" s="360" t="n">
        <v>206</v>
      </c>
      <c r="F1492" s="360">
        <f>ROUND(Source!T1471,O1492)</f>
        <v/>
      </c>
      <c r="G1492" s="360" t="inlineStr">
        <is>
          <t>ВозврМат</t>
        </is>
      </c>
      <c r="H1492" s="360" t="inlineStr">
        <is>
          <t>Возврат материалов</t>
        </is>
      </c>
      <c r="I1492" s="360" t="n"/>
      <c r="J1492" s="360" t="n"/>
      <c r="K1492" s="360" t="n">
        <v>206</v>
      </c>
      <c r="L1492" s="360" t="n">
        <v>20</v>
      </c>
      <c r="M1492" s="360" t="n">
        <v>3</v>
      </c>
      <c r="N1492" s="360" t="inlineStr"/>
      <c r="O1492" s="360" t="n">
        <v>0</v>
      </c>
      <c r="P1492" s="360" t="n"/>
      <c r="Q1492" s="360" t="n"/>
      <c r="R1492" s="360" t="n"/>
      <c r="S1492" s="360" t="n"/>
      <c r="T1492" s="360" t="n"/>
      <c r="U1492" s="360" t="n"/>
      <c r="V1492" s="360" t="n"/>
      <c r="W1492" s="360" t="n">
        <v>0</v>
      </c>
      <c r="X1492" s="360" t="n">
        <v>1</v>
      </c>
      <c r="Y1492" s="360" t="n">
        <v>0</v>
      </c>
      <c r="Z1492" s="360" t="n"/>
      <c r="AA1492" s="360" t="n"/>
      <c r="AB1492" s="360" t="n"/>
    </row>
    <row r="1493">
      <c r="A1493" s="360" t="n">
        <v>50</v>
      </c>
      <c r="B1493" s="360" t="n">
        <v>0</v>
      </c>
      <c r="C1493" s="360" t="n">
        <v>0</v>
      </c>
      <c r="D1493" s="360" t="n">
        <v>1</v>
      </c>
      <c r="E1493" s="360" t="n">
        <v>207</v>
      </c>
      <c r="F1493" s="360">
        <f>ROUND(Source!U1471,O1493)</f>
        <v/>
      </c>
      <c r="G1493" s="360" t="inlineStr">
        <is>
          <t>ТрудСтр</t>
        </is>
      </c>
      <c r="H1493" s="360" t="inlineStr">
        <is>
          <t>Трудозатраты строителей</t>
        </is>
      </c>
      <c r="I1493" s="360" t="n"/>
      <c r="J1493" s="360" t="n"/>
      <c r="K1493" s="360" t="n">
        <v>207</v>
      </c>
      <c r="L1493" s="360" t="n">
        <v>21</v>
      </c>
      <c r="M1493" s="360" t="n">
        <v>3</v>
      </c>
      <c r="N1493" s="360" t="inlineStr"/>
      <c r="O1493" s="360" t="n">
        <v>7</v>
      </c>
      <c r="P1493" s="360" t="n"/>
      <c r="Q1493" s="360" t="n"/>
      <c r="R1493" s="360" t="n"/>
      <c r="S1493" s="360" t="n"/>
      <c r="T1493" s="360" t="n"/>
      <c r="U1493" s="360" t="n"/>
      <c r="V1493" s="360" t="n"/>
      <c r="W1493" s="360" t="n">
        <v>0</v>
      </c>
      <c r="X1493" s="360" t="n">
        <v>1</v>
      </c>
      <c r="Y1493" s="360" t="n">
        <v>0</v>
      </c>
      <c r="Z1493" s="360" t="n"/>
      <c r="AA1493" s="360" t="n"/>
      <c r="AB1493" s="360" t="n"/>
    </row>
    <row r="1494">
      <c r="A1494" s="360" t="n">
        <v>50</v>
      </c>
      <c r="B1494" s="360" t="n">
        <v>0</v>
      </c>
      <c r="C1494" s="360" t="n">
        <v>0</v>
      </c>
      <c r="D1494" s="360" t="n">
        <v>1</v>
      </c>
      <c r="E1494" s="360" t="n">
        <v>208</v>
      </c>
      <c r="F1494" s="360">
        <f>ROUND(Source!V1471,O1494)</f>
        <v/>
      </c>
      <c r="G1494" s="360" t="inlineStr">
        <is>
          <t>ТрудМаш</t>
        </is>
      </c>
      <c r="H1494" s="360" t="inlineStr">
        <is>
          <t>Трудозатраты машинистов</t>
        </is>
      </c>
      <c r="I1494" s="360" t="n"/>
      <c r="J1494" s="360" t="n"/>
      <c r="K1494" s="360" t="n">
        <v>208</v>
      </c>
      <c r="L1494" s="360" t="n">
        <v>22</v>
      </c>
      <c r="M1494" s="360" t="n">
        <v>3</v>
      </c>
      <c r="N1494" s="360" t="inlineStr"/>
      <c r="O1494" s="360" t="n">
        <v>7</v>
      </c>
      <c r="P1494" s="360" t="n"/>
      <c r="Q1494" s="360" t="n"/>
      <c r="R1494" s="360" t="n"/>
      <c r="S1494" s="360" t="n"/>
      <c r="T1494" s="360" t="n"/>
      <c r="U1494" s="360" t="n"/>
      <c r="V1494" s="360" t="n"/>
      <c r="W1494" s="360" t="n">
        <v>0</v>
      </c>
      <c r="X1494" s="360" t="n">
        <v>1</v>
      </c>
      <c r="Y1494" s="360" t="n">
        <v>0</v>
      </c>
      <c r="Z1494" s="360" t="n"/>
      <c r="AA1494" s="360" t="n"/>
      <c r="AB1494" s="360" t="n"/>
    </row>
    <row r="1495">
      <c r="A1495" s="360" t="n">
        <v>50</v>
      </c>
      <c r="B1495" s="360" t="n">
        <v>0</v>
      </c>
      <c r="C1495" s="360" t="n">
        <v>0</v>
      </c>
      <c r="D1495" s="360" t="n">
        <v>1</v>
      </c>
      <c r="E1495" s="360" t="n">
        <v>209</v>
      </c>
      <c r="F1495" s="360">
        <f>ROUND(Source!W1471,O1495)</f>
        <v/>
      </c>
      <c r="G1495" s="360" t="inlineStr">
        <is>
          <t>ТранспМат</t>
        </is>
      </c>
      <c r="H1495" s="360" t="inlineStr">
        <is>
          <t>Транспорт материалов</t>
        </is>
      </c>
      <c r="I1495" s="360" t="n"/>
      <c r="J1495" s="360" t="n"/>
      <c r="K1495" s="360" t="n">
        <v>209</v>
      </c>
      <c r="L1495" s="360" t="n">
        <v>23</v>
      </c>
      <c r="M1495" s="360" t="n">
        <v>3</v>
      </c>
      <c r="N1495" s="360" t="inlineStr"/>
      <c r="O1495" s="360" t="n">
        <v>0</v>
      </c>
      <c r="P1495" s="360" t="n"/>
      <c r="Q1495" s="360" t="n"/>
      <c r="R1495" s="360" t="n"/>
      <c r="S1495" s="360" t="n"/>
      <c r="T1495" s="360" t="n"/>
      <c r="U1495" s="360" t="n"/>
      <c r="V1495" s="360" t="n"/>
      <c r="W1495" s="360" t="n">
        <v>0</v>
      </c>
      <c r="X1495" s="360" t="n">
        <v>1</v>
      </c>
      <c r="Y1495" s="360" t="n">
        <v>0</v>
      </c>
      <c r="Z1495" s="360" t="n"/>
      <c r="AA1495" s="360" t="n"/>
      <c r="AB1495" s="360" t="n"/>
    </row>
    <row r="1496">
      <c r="A1496" s="360" t="n">
        <v>50</v>
      </c>
      <c r="B1496" s="360" t="n">
        <v>0</v>
      </c>
      <c r="C1496" s="360" t="n">
        <v>0</v>
      </c>
      <c r="D1496" s="360" t="n">
        <v>1</v>
      </c>
      <c r="E1496" s="360" t="n">
        <v>233</v>
      </c>
      <c r="F1496" s="360">
        <f>ROUND(Source!BD1471,O1496)</f>
        <v/>
      </c>
      <c r="G1496" s="360" t="inlineStr">
        <is>
          <t>Перевозка</t>
        </is>
      </c>
      <c r="H1496" s="360" t="inlineStr">
        <is>
          <t>Перевозка грузов</t>
        </is>
      </c>
      <c r="I1496" s="360" t="n"/>
      <c r="J1496" s="360" t="n"/>
      <c r="K1496" s="360" t="n">
        <v>233</v>
      </c>
      <c r="L1496" s="360" t="n">
        <v>24</v>
      </c>
      <c r="M1496" s="360" t="n">
        <v>3</v>
      </c>
      <c r="N1496" s="360" t="inlineStr"/>
      <c r="O1496" s="360" t="n">
        <v>0</v>
      </c>
      <c r="P1496" s="360" t="n"/>
      <c r="Q1496" s="360" t="n"/>
      <c r="R1496" s="360" t="n"/>
      <c r="S1496" s="360" t="n"/>
      <c r="T1496" s="360" t="n"/>
      <c r="U1496" s="360" t="n"/>
      <c r="V1496" s="360" t="n"/>
      <c r="W1496" s="360" t="n">
        <v>0</v>
      </c>
      <c r="X1496" s="360" t="n">
        <v>1</v>
      </c>
      <c r="Y1496" s="360" t="n">
        <v>0</v>
      </c>
      <c r="Z1496" s="360" t="n"/>
      <c r="AA1496" s="360" t="n"/>
      <c r="AB1496" s="360" t="n"/>
    </row>
    <row r="1497">
      <c r="A1497" s="360" t="n">
        <v>50</v>
      </c>
      <c r="B1497" s="360" t="n">
        <v>0</v>
      </c>
      <c r="C1497" s="360" t="n">
        <v>0</v>
      </c>
      <c r="D1497" s="360" t="n">
        <v>1</v>
      </c>
      <c r="E1497" s="360" t="n">
        <v>210</v>
      </c>
      <c r="F1497" s="360">
        <f>ROUND(Source!X1471,O1497)</f>
        <v/>
      </c>
      <c r="G1497" s="360" t="inlineStr">
        <is>
          <t>НР</t>
        </is>
      </c>
      <c r="H1497" s="360" t="inlineStr">
        <is>
          <t>Накладные расходы</t>
        </is>
      </c>
      <c r="I1497" s="360" t="n"/>
      <c r="J1497" s="360" t="n"/>
      <c r="K1497" s="360" t="n">
        <v>210</v>
      </c>
      <c r="L1497" s="360" t="n">
        <v>25</v>
      </c>
      <c r="M1497" s="360" t="n">
        <v>3</v>
      </c>
      <c r="N1497" s="360" t="inlineStr"/>
      <c r="O1497" s="360" t="n">
        <v>0</v>
      </c>
      <c r="P1497" s="360" t="n"/>
      <c r="Q1497" s="360" t="n"/>
      <c r="R1497" s="360" t="n"/>
      <c r="S1497" s="360" t="n"/>
      <c r="T1497" s="360" t="n"/>
      <c r="U1497" s="360" t="n"/>
      <c r="V1497" s="360" t="n"/>
      <c r="W1497" s="360" t="n">
        <v>0</v>
      </c>
      <c r="X1497" s="360" t="n">
        <v>1</v>
      </c>
      <c r="Y1497" s="360" t="n">
        <v>0</v>
      </c>
      <c r="Z1497" s="360" t="n"/>
      <c r="AA1497" s="360" t="n"/>
      <c r="AB1497" s="360" t="n"/>
    </row>
    <row r="1498">
      <c r="A1498" s="360" t="n">
        <v>50</v>
      </c>
      <c r="B1498" s="360" t="n">
        <v>0</v>
      </c>
      <c r="C1498" s="360" t="n">
        <v>0</v>
      </c>
      <c r="D1498" s="360" t="n">
        <v>1</v>
      </c>
      <c r="E1498" s="360" t="n">
        <v>211</v>
      </c>
      <c r="F1498" s="360">
        <f>ROUND(Source!Y1471,O1498)</f>
        <v/>
      </c>
      <c r="G1498" s="360" t="inlineStr">
        <is>
          <t>СмПриб</t>
        </is>
      </c>
      <c r="H1498" s="360" t="inlineStr">
        <is>
          <t>Сметная прибыль</t>
        </is>
      </c>
      <c r="I1498" s="360" t="n"/>
      <c r="J1498" s="360" t="n"/>
      <c r="K1498" s="360" t="n">
        <v>211</v>
      </c>
      <c r="L1498" s="360" t="n">
        <v>26</v>
      </c>
      <c r="M1498" s="360" t="n">
        <v>3</v>
      </c>
      <c r="N1498" s="360" t="inlineStr"/>
      <c r="O1498" s="360" t="n">
        <v>0</v>
      </c>
      <c r="P1498" s="360" t="n"/>
      <c r="Q1498" s="360" t="n"/>
      <c r="R1498" s="360" t="n"/>
      <c r="S1498" s="360" t="n"/>
      <c r="T1498" s="360" t="n"/>
      <c r="U1498" s="360" t="n"/>
      <c r="V1498" s="360" t="n"/>
      <c r="W1498" s="360" t="n">
        <v>0</v>
      </c>
      <c r="X1498" s="360" t="n">
        <v>1</v>
      </c>
      <c r="Y1498" s="360" t="n">
        <v>0</v>
      </c>
      <c r="Z1498" s="360" t="n"/>
      <c r="AA1498" s="360" t="n"/>
      <c r="AB1498" s="360" t="n"/>
    </row>
    <row r="1499">
      <c r="A1499" s="360" t="n">
        <v>50</v>
      </c>
      <c r="B1499" s="360" t="n">
        <v>0</v>
      </c>
      <c r="C1499" s="360" t="n">
        <v>0</v>
      </c>
      <c r="D1499" s="360" t="n">
        <v>1</v>
      </c>
      <c r="E1499" s="360" t="n">
        <v>224</v>
      </c>
      <c r="F1499" s="360">
        <f>ROUND(Source!AR1471,O1499)</f>
        <v/>
      </c>
      <c r="G1499" s="360" t="inlineStr">
        <is>
          <t>Всего</t>
        </is>
      </c>
      <c r="H1499" s="360" t="inlineStr">
        <is>
          <t>Всего с НР и СП</t>
        </is>
      </c>
      <c r="I1499" s="360" t="n"/>
      <c r="J1499" s="360" t="n"/>
      <c r="K1499" s="360" t="n">
        <v>224</v>
      </c>
      <c r="L1499" s="360" t="n">
        <v>27</v>
      </c>
      <c r="M1499" s="360" t="n">
        <v>3</v>
      </c>
      <c r="N1499" s="360" t="inlineStr"/>
      <c r="O1499" s="360" t="n">
        <v>0</v>
      </c>
      <c r="P1499" s="360" t="n"/>
      <c r="Q1499" s="360" t="n"/>
      <c r="R1499" s="360" t="n"/>
      <c r="S1499" s="360" t="n"/>
      <c r="T1499" s="360" t="n"/>
      <c r="U1499" s="360" t="n"/>
      <c r="V1499" s="360" t="n"/>
      <c r="W1499" s="360" t="n">
        <v>0</v>
      </c>
      <c r="X1499" s="360" t="n">
        <v>1</v>
      </c>
      <c r="Y1499" s="360" t="n">
        <v>0</v>
      </c>
      <c r="Z1499" s="360" t="n"/>
      <c r="AA1499" s="360" t="n"/>
      <c r="AB1499" s="360" t="n"/>
    </row>
    <row r="1500">
      <c r="A1500" s="360" t="n">
        <v>50</v>
      </c>
      <c r="B1500" s="360" t="n">
        <v>0</v>
      </c>
      <c r="C1500" s="360" t="n">
        <v>0</v>
      </c>
      <c r="D1500" s="360" t="n">
        <v>2</v>
      </c>
      <c r="E1500" s="360" t="n">
        <v>0</v>
      </c>
      <c r="F1500" s="360">
        <f>ROUND(F1499,O1500)</f>
        <v/>
      </c>
      <c r="G1500" s="360" t="inlineStr">
        <is>
          <t>и1</t>
        </is>
      </c>
      <c r="H1500" s="360" t="inlineStr">
        <is>
          <t>Итого</t>
        </is>
      </c>
      <c r="I1500" s="360" t="n"/>
      <c r="J1500" s="360" t="n"/>
      <c r="K1500" s="360" t="n">
        <v>212</v>
      </c>
      <c r="L1500" s="360" t="n">
        <v>28</v>
      </c>
      <c r="M1500" s="360" t="n">
        <v>0</v>
      </c>
      <c r="N1500" s="360" t="inlineStr"/>
      <c r="O1500" s="360" t="n">
        <v>0</v>
      </c>
      <c r="P1500" s="360" t="n"/>
      <c r="Q1500" s="360" t="n"/>
      <c r="R1500" s="360" t="n"/>
      <c r="S1500" s="360" t="n"/>
      <c r="T1500" s="360" t="n"/>
      <c r="U1500" s="360" t="n"/>
      <c r="V1500" s="360" t="n"/>
      <c r="W1500" s="360" t="n">
        <v>0</v>
      </c>
      <c r="X1500" s="360" t="n">
        <v>1</v>
      </c>
      <c r="Y1500" s="360" t="n">
        <v>0</v>
      </c>
      <c r="Z1500" s="360" t="n"/>
      <c r="AA1500" s="360" t="n"/>
      <c r="AB1500" s="360" t="n"/>
    </row>
    <row r="1501">
      <c r="A1501" s="360" t="n">
        <v>50</v>
      </c>
      <c r="B1501" s="360" t="n">
        <v>0</v>
      </c>
      <c r="C1501" s="360" t="n">
        <v>0</v>
      </c>
      <c r="D1501" s="360" t="n">
        <v>2</v>
      </c>
      <c r="E1501" s="360" t="n">
        <v>0</v>
      </c>
      <c r="F1501" s="360">
        <f>ROUND(F1500*0.22,O1501)</f>
        <v/>
      </c>
      <c r="G1501" s="360" t="inlineStr">
        <is>
          <t>и2</t>
        </is>
      </c>
      <c r="H1501" s="360" t="inlineStr">
        <is>
          <t>НДС 22%</t>
        </is>
      </c>
      <c r="I1501" s="360" t="n"/>
      <c r="J1501" s="360" t="n"/>
      <c r="K1501" s="360" t="n">
        <v>212</v>
      </c>
      <c r="L1501" s="360" t="n">
        <v>29</v>
      </c>
      <c r="M1501" s="360" t="n">
        <v>0</v>
      </c>
      <c r="N1501" s="360" t="inlineStr"/>
      <c r="O1501" s="360" t="n">
        <v>0</v>
      </c>
      <c r="P1501" s="360" t="n"/>
      <c r="Q1501" s="360" t="n"/>
      <c r="R1501" s="360" t="n"/>
      <c r="S1501" s="360" t="n"/>
      <c r="T1501" s="360" t="n"/>
      <c r="U1501" s="360" t="n"/>
      <c r="V1501" s="360" t="n"/>
      <c r="W1501" s="360" t="n">
        <v>0</v>
      </c>
      <c r="X1501" s="360" t="n">
        <v>1</v>
      </c>
      <c r="Y1501" s="360" t="n">
        <v>0</v>
      </c>
      <c r="Z1501" s="360" t="n"/>
      <c r="AA1501" s="360" t="n"/>
      <c r="AB1501" s="360" t="n"/>
    </row>
    <row r="1502">
      <c r="A1502" s="360" t="n">
        <v>50</v>
      </c>
      <c r="B1502" s="360" t="n">
        <v>0</v>
      </c>
      <c r="C1502" s="360" t="n">
        <v>0</v>
      </c>
      <c r="D1502" s="360" t="n">
        <v>2</v>
      </c>
      <c r="E1502" s="360" t="n">
        <v>213</v>
      </c>
      <c r="F1502" s="360">
        <f>ROUND(F1500+F1501,O1502)</f>
        <v/>
      </c>
      <c r="G1502" s="360" t="inlineStr">
        <is>
          <t>и3</t>
        </is>
      </c>
      <c r="H1502" s="360" t="inlineStr">
        <is>
          <t>Всего</t>
        </is>
      </c>
      <c r="I1502" s="360" t="n"/>
      <c r="J1502" s="360" t="n"/>
      <c r="K1502" s="360" t="n">
        <v>212</v>
      </c>
      <c r="L1502" s="360" t="n">
        <v>30</v>
      </c>
      <c r="M1502" s="360" t="n">
        <v>0</v>
      </c>
      <c r="N1502" s="360" t="inlineStr"/>
      <c r="O1502" s="360" t="n">
        <v>0</v>
      </c>
      <c r="P1502" s="360" t="n"/>
      <c r="Q1502" s="360" t="n"/>
      <c r="R1502" s="360" t="n"/>
      <c r="S1502" s="360" t="n"/>
      <c r="T1502" s="360" t="n"/>
      <c r="U1502" s="360" t="n"/>
      <c r="V1502" s="360" t="n"/>
      <c r="W1502" s="360" t="n">
        <v>0</v>
      </c>
      <c r="X1502" s="360" t="n">
        <v>1</v>
      </c>
      <c r="Y1502" s="360" t="n">
        <v>0</v>
      </c>
      <c r="Z1502" s="360" t="n"/>
      <c r="AA1502" s="360" t="n"/>
      <c r="AB1502" s="360" t="n"/>
    </row>
    <row r="1503"/>
    <row r="1504">
      <c r="A1504" s="356" t="n">
        <v>3</v>
      </c>
      <c r="B1504" s="356" t="n">
        <v>0</v>
      </c>
      <c r="C1504" s="356" t="n"/>
      <c r="D1504" s="356">
        <f>ROW(A1511)</f>
        <v/>
      </c>
      <c r="E1504" s="356" t="n"/>
      <c r="F1504" s="356" t="inlineStr">
        <is>
          <t>Новая локальная смета</t>
        </is>
      </c>
      <c r="G1504" s="356" t="inlineStr">
        <is>
          <t>Парковая, д.11</t>
        </is>
      </c>
      <c r="H1504" s="356" t="inlineStr"/>
      <c r="I1504" s="356" t="n">
        <v>0</v>
      </c>
      <c r="J1504" s="356" t="inlineStr"/>
      <c r="K1504" s="356" t="n">
        <v>0</v>
      </c>
      <c r="L1504" s="356" t="inlineStr">
        <is>
          <t>Новая локальная смета</t>
        </is>
      </c>
      <c r="M1504" s="356" t="inlineStr"/>
      <c r="N1504" s="356" t="n"/>
      <c r="O1504" s="356" t="n"/>
      <c r="P1504" s="356" t="n"/>
      <c r="Q1504" s="356" t="n"/>
      <c r="R1504" s="356" t="n"/>
      <c r="S1504" s="356" t="n">
        <v>0</v>
      </c>
      <c r="T1504" s="356" t="n"/>
      <c r="U1504" s="356" t="inlineStr"/>
      <c r="V1504" s="356" t="n">
        <v>0</v>
      </c>
      <c r="W1504" s="356" t="n"/>
      <c r="X1504" s="356" t="n"/>
      <c r="Y1504" s="356" t="n"/>
      <c r="Z1504" s="356" t="n"/>
      <c r="AA1504" s="356" t="n"/>
      <c r="AB1504" s="356" t="inlineStr"/>
      <c r="AC1504" s="356" t="inlineStr"/>
      <c r="AD1504" s="356" t="inlineStr"/>
      <c r="AE1504" s="356" t="inlineStr"/>
      <c r="AF1504" s="356" t="inlineStr"/>
      <c r="AG1504" s="356" t="inlineStr"/>
      <c r="AH1504" s="356" t="n"/>
      <c r="AI1504" s="356" t="n"/>
      <c r="AJ1504" s="356" t="n"/>
      <c r="AK1504" s="356" t="n"/>
      <c r="AL1504" s="356" t="n"/>
      <c r="AM1504" s="356" t="n"/>
      <c r="AN1504" s="356" t="n"/>
      <c r="AO1504" s="356" t="n"/>
      <c r="AP1504" s="356" t="inlineStr"/>
      <c r="AQ1504" s="356" t="inlineStr"/>
      <c r="AR1504" s="356" t="inlineStr"/>
      <c r="AS1504" s="356" t="n"/>
      <c r="AT1504" s="356" t="n"/>
      <c r="AU1504" s="356" t="n"/>
      <c r="AV1504" s="356" t="n"/>
      <c r="AW1504" s="356" t="n"/>
      <c r="AX1504" s="356" t="n"/>
      <c r="AY1504" s="356" t="n"/>
      <c r="AZ1504" s="356" t="inlineStr"/>
      <c r="BA1504" s="356" t="n"/>
      <c r="BB1504" s="356" t="inlineStr"/>
      <c r="BC1504" s="356" t="inlineStr"/>
      <c r="BD1504" s="356" t="inlineStr"/>
      <c r="BE1504" s="356" t="inlineStr"/>
      <c r="BF1504" s="356" t="inlineStr"/>
      <c r="BG1504" s="356" t="inlineStr"/>
      <c r="BH1504" s="356" t="inlineStr"/>
      <c r="BI1504" s="356" t="inlineStr"/>
      <c r="BJ1504" s="356" t="inlineStr"/>
      <c r="BK1504" s="356" t="inlineStr"/>
      <c r="BL1504" s="356" t="inlineStr"/>
      <c r="BM1504" s="356" t="inlineStr"/>
      <c r="BN1504" s="356" t="inlineStr"/>
      <c r="BO1504" s="356" t="inlineStr"/>
      <c r="BP1504" s="356" t="inlineStr"/>
      <c r="BQ1504" s="356" t="n"/>
      <c r="BR1504" s="356" t="n"/>
      <c r="BS1504" s="356" t="n"/>
      <c r="BT1504" s="356" t="n"/>
      <c r="BU1504" s="356" t="n"/>
      <c r="BV1504" s="356" t="n"/>
      <c r="BW1504" s="356" t="n"/>
      <c r="BX1504" s="356" t="n">
        <v>0</v>
      </c>
      <c r="BY1504" s="356" t="n"/>
      <c r="BZ1504" s="356" t="n"/>
      <c r="CA1504" s="356" t="n"/>
      <c r="CB1504" s="356" t="n"/>
      <c r="CC1504" s="356" t="n"/>
      <c r="CD1504" s="356" t="n"/>
      <c r="CE1504" s="356" t="n"/>
      <c r="CF1504" s="356" t="n">
        <v>0</v>
      </c>
      <c r="CG1504" s="356" t="n">
        <v>0</v>
      </c>
      <c r="CH1504" s="356" t="n"/>
      <c r="CI1504" s="356" t="inlineStr"/>
      <c r="CJ1504" s="356" t="inlineStr"/>
      <c r="CK1504" t="inlineStr"/>
      <c r="CL1504" t="inlineStr"/>
      <c r="CM1504" t="inlineStr"/>
      <c r="CN1504" t="inlineStr"/>
      <c r="CO1504" t="inlineStr"/>
      <c r="CP1504" t="inlineStr"/>
      <c r="CQ1504" t="inlineStr"/>
    </row>
    <row r="1505"/>
    <row r="1506">
      <c r="A1506" s="358" t="n">
        <v>52</v>
      </c>
      <c r="B1506" s="358">
        <f>B1511</f>
        <v/>
      </c>
      <c r="C1506" s="358">
        <f>C1511</f>
        <v/>
      </c>
      <c r="D1506" s="358">
        <f>D1511</f>
        <v/>
      </c>
      <c r="E1506" s="358">
        <f>E1511</f>
        <v/>
      </c>
      <c r="F1506" s="358">
        <f>F1511</f>
        <v/>
      </c>
      <c r="G1506" s="358">
        <f>G1511</f>
        <v/>
      </c>
      <c r="H1506" s="358" t="n"/>
      <c r="I1506" s="358" t="n"/>
      <c r="J1506" s="358" t="n"/>
      <c r="K1506" s="358" t="n"/>
      <c r="L1506" s="358" t="n"/>
      <c r="M1506" s="358" t="n"/>
      <c r="N1506" s="358" t="n"/>
      <c r="O1506" s="358">
        <f>O1511</f>
        <v/>
      </c>
      <c r="P1506" s="358">
        <f>P1511</f>
        <v/>
      </c>
      <c r="Q1506" s="358">
        <f>Q1511</f>
        <v/>
      </c>
      <c r="R1506" s="358">
        <f>R1511</f>
        <v/>
      </c>
      <c r="S1506" s="358">
        <f>S1511</f>
        <v/>
      </c>
      <c r="T1506" s="358">
        <f>T1511</f>
        <v/>
      </c>
      <c r="U1506" s="358">
        <f>U1511</f>
        <v/>
      </c>
      <c r="V1506" s="358">
        <f>V1511</f>
        <v/>
      </c>
      <c r="W1506" s="358">
        <f>W1511</f>
        <v/>
      </c>
      <c r="X1506" s="358">
        <f>X1511</f>
        <v/>
      </c>
      <c r="Y1506" s="358">
        <f>Y1511</f>
        <v/>
      </c>
      <c r="Z1506" s="358">
        <f>Z1511</f>
        <v/>
      </c>
      <c r="AA1506" s="358">
        <f>AA1511</f>
        <v/>
      </c>
      <c r="AB1506" s="358">
        <f>AB1511</f>
        <v/>
      </c>
      <c r="AC1506" s="358">
        <f>AC1511</f>
        <v/>
      </c>
      <c r="AD1506" s="358">
        <f>AD1511</f>
        <v/>
      </c>
      <c r="AE1506" s="358">
        <f>AE1511</f>
        <v/>
      </c>
      <c r="AF1506" s="358">
        <f>AF1511</f>
        <v/>
      </c>
      <c r="AG1506" s="358">
        <f>AG1511</f>
        <v/>
      </c>
      <c r="AH1506" s="358">
        <f>AH1511</f>
        <v/>
      </c>
      <c r="AI1506" s="358">
        <f>AI1511</f>
        <v/>
      </c>
      <c r="AJ1506" s="358">
        <f>AJ1511</f>
        <v/>
      </c>
      <c r="AK1506" s="358">
        <f>AK1511</f>
        <v/>
      </c>
      <c r="AL1506" s="358">
        <f>AL1511</f>
        <v/>
      </c>
      <c r="AM1506" s="358">
        <f>AM1511</f>
        <v/>
      </c>
      <c r="AN1506" s="358">
        <f>AN1511</f>
        <v/>
      </c>
      <c r="AO1506" s="358">
        <f>AO1511</f>
        <v/>
      </c>
      <c r="AP1506" s="358">
        <f>AP1511</f>
        <v/>
      </c>
      <c r="AQ1506" s="358">
        <f>AQ1511</f>
        <v/>
      </c>
      <c r="AR1506" s="358">
        <f>AR1511</f>
        <v/>
      </c>
      <c r="AS1506" s="358">
        <f>AS1511</f>
        <v/>
      </c>
      <c r="AT1506" s="358">
        <f>AT1511</f>
        <v/>
      </c>
      <c r="AU1506" s="358">
        <f>AU1511</f>
        <v/>
      </c>
      <c r="AV1506" s="358">
        <f>AV1511</f>
        <v/>
      </c>
      <c r="AW1506" s="358">
        <f>AW1511</f>
        <v/>
      </c>
      <c r="AX1506" s="358">
        <f>AX1511</f>
        <v/>
      </c>
      <c r="AY1506" s="358">
        <f>AY1511</f>
        <v/>
      </c>
      <c r="AZ1506" s="358">
        <f>AZ1511</f>
        <v/>
      </c>
      <c r="BA1506" s="358">
        <f>BA1511</f>
        <v/>
      </c>
      <c r="BB1506" s="358">
        <f>BB1511</f>
        <v/>
      </c>
      <c r="BC1506" s="358">
        <f>BC1511</f>
        <v/>
      </c>
      <c r="BD1506" s="358">
        <f>BD1511</f>
        <v/>
      </c>
      <c r="BE1506" s="358">
        <f>BE1511</f>
        <v/>
      </c>
      <c r="BF1506" s="358">
        <f>BF1511</f>
        <v/>
      </c>
      <c r="BG1506" s="358">
        <f>BG1511</f>
        <v/>
      </c>
      <c r="BH1506" s="358">
        <f>BH1511</f>
        <v/>
      </c>
      <c r="BI1506" s="358">
        <f>BI1511</f>
        <v/>
      </c>
      <c r="BJ1506" s="358">
        <f>BJ1511</f>
        <v/>
      </c>
      <c r="BK1506" s="358">
        <f>BK1511</f>
        <v/>
      </c>
      <c r="BL1506" s="358">
        <f>BL1511</f>
        <v/>
      </c>
      <c r="BM1506" s="358">
        <f>BM1511</f>
        <v/>
      </c>
      <c r="BN1506" s="358">
        <f>BN1511</f>
        <v/>
      </c>
      <c r="BO1506" s="358">
        <f>BO1511</f>
        <v/>
      </c>
      <c r="BP1506" s="358">
        <f>BP1511</f>
        <v/>
      </c>
      <c r="BQ1506" s="358">
        <f>BQ1511</f>
        <v/>
      </c>
      <c r="BR1506" s="358">
        <f>BR1511</f>
        <v/>
      </c>
      <c r="BS1506" s="358">
        <f>BS1511</f>
        <v/>
      </c>
      <c r="BT1506" s="358">
        <f>BT1511</f>
        <v/>
      </c>
      <c r="BU1506" s="358">
        <f>BU1511</f>
        <v/>
      </c>
      <c r="BV1506" s="358">
        <f>BV1511</f>
        <v/>
      </c>
      <c r="BW1506" s="358">
        <f>BW1511</f>
        <v/>
      </c>
      <c r="BX1506" s="358">
        <f>BX1511</f>
        <v/>
      </c>
      <c r="BY1506" s="358">
        <f>BY1511</f>
        <v/>
      </c>
      <c r="BZ1506" s="358">
        <f>BZ1511</f>
        <v/>
      </c>
      <c r="CA1506" s="358">
        <f>CA1511</f>
        <v/>
      </c>
      <c r="CB1506" s="358">
        <f>CB1511</f>
        <v/>
      </c>
      <c r="CC1506" s="358">
        <f>CC1511</f>
        <v/>
      </c>
      <c r="CD1506" s="358">
        <f>CD1511</f>
        <v/>
      </c>
      <c r="CE1506" s="358">
        <f>CE1511</f>
        <v/>
      </c>
      <c r="CF1506" s="358">
        <f>CF1511</f>
        <v/>
      </c>
      <c r="CG1506" s="358">
        <f>CG1511</f>
        <v/>
      </c>
      <c r="CH1506" s="358">
        <f>CH1511</f>
        <v/>
      </c>
      <c r="CI1506" s="358">
        <f>CI1511</f>
        <v/>
      </c>
      <c r="CJ1506" s="358">
        <f>CJ1511</f>
        <v/>
      </c>
      <c r="CK1506" s="358">
        <f>CK1511</f>
        <v/>
      </c>
      <c r="CL1506" s="358">
        <f>CL1511</f>
        <v/>
      </c>
      <c r="CM1506" s="358">
        <f>CM1511</f>
        <v/>
      </c>
      <c r="CN1506" s="358">
        <f>CN1511</f>
        <v/>
      </c>
      <c r="CO1506" s="358">
        <f>CO1511</f>
        <v/>
      </c>
      <c r="CP1506" s="358">
        <f>CP1511</f>
        <v/>
      </c>
      <c r="CQ1506" s="358">
        <f>CQ1511</f>
        <v/>
      </c>
      <c r="CR1506" s="358">
        <f>CR1511</f>
        <v/>
      </c>
      <c r="CS1506" s="358">
        <f>CS1511</f>
        <v/>
      </c>
      <c r="CT1506" s="358">
        <f>CT1511</f>
        <v/>
      </c>
      <c r="CU1506" s="358">
        <f>CU1511</f>
        <v/>
      </c>
      <c r="CV1506" s="358">
        <f>CV1511</f>
        <v/>
      </c>
      <c r="CW1506" s="358">
        <f>CW1511</f>
        <v/>
      </c>
      <c r="CX1506" s="358">
        <f>CX1511</f>
        <v/>
      </c>
      <c r="CY1506" s="358">
        <f>CY1511</f>
        <v/>
      </c>
      <c r="CZ1506" s="358">
        <f>CZ1511</f>
        <v/>
      </c>
      <c r="DA1506" s="358">
        <f>DA1511</f>
        <v/>
      </c>
      <c r="DB1506" s="358">
        <f>DB1511</f>
        <v/>
      </c>
      <c r="DC1506" s="358">
        <f>DC1511</f>
        <v/>
      </c>
      <c r="DD1506" s="358">
        <f>DD1511</f>
        <v/>
      </c>
      <c r="DE1506" s="358">
        <f>DE1511</f>
        <v/>
      </c>
      <c r="DF1506" s="358">
        <f>DF1511</f>
        <v/>
      </c>
      <c r="DG1506" s="359">
        <f>DG1511</f>
        <v/>
      </c>
      <c r="DH1506" s="359">
        <f>DH1511</f>
        <v/>
      </c>
      <c r="DI1506" s="359">
        <f>DI1511</f>
        <v/>
      </c>
      <c r="DJ1506" s="359">
        <f>DJ1511</f>
        <v/>
      </c>
      <c r="DK1506" s="359">
        <f>DK1511</f>
        <v/>
      </c>
      <c r="DL1506" s="359">
        <f>DL1511</f>
        <v/>
      </c>
      <c r="DM1506" s="359">
        <f>DM1511</f>
        <v/>
      </c>
      <c r="DN1506" s="359">
        <f>DN1511</f>
        <v/>
      </c>
      <c r="DO1506" s="359">
        <f>DO1511</f>
        <v/>
      </c>
      <c r="DP1506" s="359">
        <f>DP1511</f>
        <v/>
      </c>
      <c r="DQ1506" s="359">
        <f>DQ1511</f>
        <v/>
      </c>
      <c r="DR1506" s="359">
        <f>DR1511</f>
        <v/>
      </c>
      <c r="DS1506" s="359">
        <f>DS1511</f>
        <v/>
      </c>
      <c r="DT1506" s="359">
        <f>DT1511</f>
        <v/>
      </c>
      <c r="DU1506" s="359">
        <f>DU1511</f>
        <v/>
      </c>
      <c r="DV1506" s="359">
        <f>DV1511</f>
        <v/>
      </c>
      <c r="DW1506" s="359">
        <f>DW1511</f>
        <v/>
      </c>
      <c r="DX1506" s="359">
        <f>DX1511</f>
        <v/>
      </c>
      <c r="DY1506" s="359">
        <f>DY1511</f>
        <v/>
      </c>
      <c r="DZ1506" s="359">
        <f>DZ1511</f>
        <v/>
      </c>
      <c r="EA1506" s="359">
        <f>EA1511</f>
        <v/>
      </c>
      <c r="EB1506" s="359">
        <f>EB1511</f>
        <v/>
      </c>
      <c r="EC1506" s="359">
        <f>EC1511</f>
        <v/>
      </c>
      <c r="ED1506" s="359">
        <f>ED1511</f>
        <v/>
      </c>
      <c r="EE1506" s="359">
        <f>EE1511</f>
        <v/>
      </c>
      <c r="EF1506" s="359">
        <f>EF1511</f>
        <v/>
      </c>
      <c r="EG1506" s="359">
        <f>EG1511</f>
        <v/>
      </c>
      <c r="EH1506" s="359">
        <f>EH1511</f>
        <v/>
      </c>
      <c r="EI1506" s="359">
        <f>EI1511</f>
        <v/>
      </c>
      <c r="EJ1506" s="359">
        <f>EJ1511</f>
        <v/>
      </c>
      <c r="EK1506" s="359">
        <f>EK1511</f>
        <v/>
      </c>
      <c r="EL1506" s="359">
        <f>EL1511</f>
        <v/>
      </c>
      <c r="EM1506" s="359">
        <f>EM1511</f>
        <v/>
      </c>
      <c r="EN1506" s="359">
        <f>EN1511</f>
        <v/>
      </c>
      <c r="EO1506" s="359">
        <f>EO1511</f>
        <v/>
      </c>
      <c r="EP1506" s="359">
        <f>EP1511</f>
        <v/>
      </c>
      <c r="EQ1506" s="359">
        <f>EQ1511</f>
        <v/>
      </c>
      <c r="ER1506" s="359">
        <f>ER1511</f>
        <v/>
      </c>
      <c r="ES1506" s="359">
        <f>ES1511</f>
        <v/>
      </c>
      <c r="ET1506" s="359">
        <f>ET1511</f>
        <v/>
      </c>
      <c r="EU1506" s="359">
        <f>EU1511</f>
        <v/>
      </c>
      <c r="EV1506" s="359">
        <f>EV1511</f>
        <v/>
      </c>
      <c r="EW1506" s="359">
        <f>EW1511</f>
        <v/>
      </c>
      <c r="EX1506" s="359">
        <f>EX1511</f>
        <v/>
      </c>
      <c r="EY1506" s="359">
        <f>EY1511</f>
        <v/>
      </c>
      <c r="EZ1506" s="359">
        <f>EZ1511</f>
        <v/>
      </c>
      <c r="FA1506" s="359">
        <f>FA1511</f>
        <v/>
      </c>
      <c r="FB1506" s="359">
        <f>FB1511</f>
        <v/>
      </c>
      <c r="FC1506" s="359">
        <f>FC1511</f>
        <v/>
      </c>
      <c r="FD1506" s="359">
        <f>FD1511</f>
        <v/>
      </c>
      <c r="FE1506" s="359">
        <f>FE1511</f>
        <v/>
      </c>
      <c r="FF1506" s="359">
        <f>FF1511</f>
        <v/>
      </c>
      <c r="FG1506" s="359">
        <f>FG1511</f>
        <v/>
      </c>
      <c r="FH1506" s="359">
        <f>FH1511</f>
        <v/>
      </c>
      <c r="FI1506" s="359">
        <f>FI1511</f>
        <v/>
      </c>
      <c r="FJ1506" s="359">
        <f>FJ1511</f>
        <v/>
      </c>
      <c r="FK1506" s="359">
        <f>FK1511</f>
        <v/>
      </c>
      <c r="FL1506" s="359">
        <f>FL1511</f>
        <v/>
      </c>
      <c r="FM1506" s="359">
        <f>FM1511</f>
        <v/>
      </c>
      <c r="FN1506" s="359">
        <f>FN1511</f>
        <v/>
      </c>
      <c r="FO1506" s="359">
        <f>FO1511</f>
        <v/>
      </c>
      <c r="FP1506" s="359">
        <f>FP1511</f>
        <v/>
      </c>
      <c r="FQ1506" s="359">
        <f>FQ1511</f>
        <v/>
      </c>
      <c r="FR1506" s="359">
        <f>FR1511</f>
        <v/>
      </c>
      <c r="FS1506" s="359">
        <f>FS1511</f>
        <v/>
      </c>
      <c r="FT1506" s="359">
        <f>FT1511</f>
        <v/>
      </c>
      <c r="FU1506" s="359">
        <f>FU1511</f>
        <v/>
      </c>
      <c r="FV1506" s="359">
        <f>FV1511</f>
        <v/>
      </c>
      <c r="FW1506" s="359">
        <f>FW1511</f>
        <v/>
      </c>
      <c r="FX1506" s="359">
        <f>FX1511</f>
        <v/>
      </c>
      <c r="FY1506" s="359">
        <f>FY1511</f>
        <v/>
      </c>
      <c r="FZ1506" s="359">
        <f>FZ1511</f>
        <v/>
      </c>
      <c r="GA1506" s="359">
        <f>GA1511</f>
        <v/>
      </c>
      <c r="GB1506" s="359">
        <f>GB1511</f>
        <v/>
      </c>
      <c r="GC1506" s="359">
        <f>GC1511</f>
        <v/>
      </c>
      <c r="GD1506" s="359">
        <f>GD1511</f>
        <v/>
      </c>
      <c r="GE1506" s="359">
        <f>GE1511</f>
        <v/>
      </c>
      <c r="GF1506" s="359">
        <f>GF1511</f>
        <v/>
      </c>
      <c r="GG1506" s="359">
        <f>GG1511</f>
        <v/>
      </c>
      <c r="GH1506" s="359">
        <f>GH1511</f>
        <v/>
      </c>
      <c r="GI1506" s="359">
        <f>GI1511</f>
        <v/>
      </c>
      <c r="GJ1506" s="359">
        <f>GJ1511</f>
        <v/>
      </c>
      <c r="GK1506" s="359">
        <f>GK1511</f>
        <v/>
      </c>
      <c r="GL1506" s="359">
        <f>GL1511</f>
        <v/>
      </c>
      <c r="GM1506" s="359">
        <f>GM1511</f>
        <v/>
      </c>
      <c r="GN1506" s="359">
        <f>GN1511</f>
        <v/>
      </c>
      <c r="GO1506" s="359">
        <f>GO1511</f>
        <v/>
      </c>
      <c r="GP1506" s="359">
        <f>GP1511</f>
        <v/>
      </c>
      <c r="GQ1506" s="359">
        <f>GQ1511</f>
        <v/>
      </c>
      <c r="GR1506" s="359">
        <f>GR1511</f>
        <v/>
      </c>
      <c r="GS1506" s="359">
        <f>GS1511</f>
        <v/>
      </c>
      <c r="GT1506" s="359">
        <f>GT1511</f>
        <v/>
      </c>
      <c r="GU1506" s="359">
        <f>GU1511</f>
        <v/>
      </c>
      <c r="GV1506" s="359">
        <f>GV1511</f>
        <v/>
      </c>
      <c r="GW1506" s="359">
        <f>GW1511</f>
        <v/>
      </c>
      <c r="GX1506" s="359">
        <f>GX1511</f>
        <v/>
      </c>
    </row>
    <row r="1507"/>
    <row r="1508">
      <c r="A1508" t="n">
        <v>17</v>
      </c>
      <c r="B1508" t="n">
        <v>0</v>
      </c>
      <c r="C1508">
        <f>ROW(SmtRes!A557)</f>
        <v/>
      </c>
      <c r="D1508">
        <f>ROW(EtalonRes!A538)</f>
        <v/>
      </c>
      <c r="E1508" t="inlineStr">
        <is>
          <t>1</t>
        </is>
      </c>
      <c r="F1508" t="inlineStr">
        <is>
          <t>67-5-2</t>
        </is>
      </c>
      <c r="G1508" t="inlineStr">
        <is>
          <t>Смена ламп люминесцентных</t>
        </is>
      </c>
      <c r="H1508" t="inlineStr">
        <is>
          <t>100 шт.</t>
        </is>
      </c>
      <c r="I1508">
        <f>ROUND(ROUND(1/100,4),7)</f>
        <v/>
      </c>
      <c r="J1508" t="n">
        <v>0</v>
      </c>
      <c r="K1508">
        <f>ROUND(ROUND(1/100,4),7)</f>
        <v/>
      </c>
      <c r="O1508">
        <f>ROUND(CP1508,0)</f>
        <v/>
      </c>
      <c r="P1508">
        <f>ROUND(CQ1508*I1508,0)</f>
        <v/>
      </c>
      <c r="Q1508">
        <f>(ROUND((ROUND(((ET1508)*I1508),0)*BB1508),0)+ROUND((ROUND(((AE1508-(EU1508))*I1508),0)*BS1508),0))</f>
        <v/>
      </c>
      <c r="R1508">
        <f>(ROUND((ROUND(((EU1508)*I1508),0)*BS1508),0)+ROUND((ROUND(((AE1508-(EU1508))*I1508),0)*BS1508),0))</f>
        <v/>
      </c>
      <c r="S1508">
        <f>ROUND(CT1508*I1508,0)</f>
        <v/>
      </c>
      <c r="T1508">
        <f>ROUND(CU1508*I1508,0)</f>
        <v/>
      </c>
      <c r="U1508">
        <f>ROUND(CV1508*I1508,7)</f>
        <v/>
      </c>
      <c r="V1508">
        <f>ROUND(CW1508*I1508,7)</f>
        <v/>
      </c>
      <c r="W1508">
        <f>ROUND(CX1508*I1508,0)</f>
        <v/>
      </c>
      <c r="X1508">
        <f>ROUND(CY1508,0)</f>
        <v/>
      </c>
      <c r="Y1508">
        <f>ROUND(CZ1508,0)</f>
        <v/>
      </c>
      <c r="AA1508" t="n">
        <v>78855224</v>
      </c>
      <c r="AB1508">
        <f>ROUND((AC1508+AD1508+AF1508),2)</f>
        <v/>
      </c>
      <c r="AC1508">
        <f>ROUND((ES1508),2)</f>
        <v/>
      </c>
      <c r="AD1508">
        <f>ROUND((((ET1508)-(EU1508))+AE1508),2)</f>
        <v/>
      </c>
      <c r="AE1508">
        <f>ROUND((EU1508),2)</f>
        <v/>
      </c>
      <c r="AF1508">
        <f>ROUND((EV1508),2)</f>
        <v/>
      </c>
      <c r="AG1508">
        <f>ROUND((AP1508),2)</f>
        <v/>
      </c>
      <c r="AH1508">
        <f>(EW1508)</f>
        <v/>
      </c>
      <c r="AI1508">
        <f>(EX1508)</f>
        <v/>
      </c>
      <c r="AJ1508">
        <f>(AS1508)</f>
        <v/>
      </c>
      <c r="AK1508" t="n">
        <v>970.5700000000001</v>
      </c>
      <c r="AL1508" t="n">
        <v>852</v>
      </c>
      <c r="AM1508" t="n">
        <v>0</v>
      </c>
      <c r="AN1508" t="n">
        <v>0</v>
      </c>
      <c r="AO1508" t="n">
        <v>118.57</v>
      </c>
      <c r="AP1508" t="n">
        <v>0</v>
      </c>
      <c r="AQ1508" t="n">
        <v>13.9</v>
      </c>
      <c r="AR1508" t="n">
        <v>0</v>
      </c>
      <c r="AS1508" t="n">
        <v>0</v>
      </c>
      <c r="AT1508" t="n">
        <v>91</v>
      </c>
      <c r="AU1508" t="n">
        <v>48</v>
      </c>
      <c r="AV1508" t="n">
        <v>1</v>
      </c>
      <c r="AW1508" t="n">
        <v>1</v>
      </c>
      <c r="AZ1508" t="n">
        <v>1</v>
      </c>
      <c r="BA1508" t="n">
        <v>52.25</v>
      </c>
      <c r="BB1508" t="n">
        <v>1</v>
      </c>
      <c r="BC1508" t="n">
        <v>4.14</v>
      </c>
      <c r="BD1508" t="inlineStr"/>
      <c r="BE1508" t="inlineStr"/>
      <c r="BF1508" t="inlineStr"/>
      <c r="BG1508" t="inlineStr"/>
      <c r="BH1508" t="n">
        <v>0</v>
      </c>
      <c r="BI1508" t="n">
        <v>1</v>
      </c>
      <c r="BJ1508" t="inlineStr">
        <is>
          <t>ТЕРр Московской обл., 67-5-2, приказ Минстроя России №675/пр от 28.02.2017 № 263/пр</t>
        </is>
      </c>
      <c r="BM1508" t="n">
        <v>67001</v>
      </c>
      <c r="BN1508" t="n">
        <v>0</v>
      </c>
      <c r="BO1508" t="inlineStr">
        <is>
          <t>67-5-2</t>
        </is>
      </c>
      <c r="BP1508" t="n">
        <v>1</v>
      </c>
      <c r="BQ1508" t="n">
        <v>6</v>
      </c>
      <c r="BR1508" t="n">
        <v>0</v>
      </c>
      <c r="BS1508" t="n">
        <v>52.25</v>
      </c>
      <c r="BT1508" t="n">
        <v>1</v>
      </c>
      <c r="BU1508" t="n">
        <v>1</v>
      </c>
      <c r="BV1508" t="n">
        <v>1</v>
      </c>
      <c r="BW1508" t="n">
        <v>1</v>
      </c>
      <c r="BX1508" t="n">
        <v>1</v>
      </c>
      <c r="BY1508" t="inlineStr"/>
      <c r="BZ1508" t="n">
        <v>91</v>
      </c>
      <c r="CA1508" t="n">
        <v>48</v>
      </c>
      <c r="CB1508" t="inlineStr"/>
      <c r="CE1508" t="n">
        <v>12</v>
      </c>
      <c r="CF1508" t="n">
        <v>0</v>
      </c>
      <c r="CG1508" t="n">
        <v>0</v>
      </c>
      <c r="CM1508" t="n">
        <v>0</v>
      </c>
      <c r="CN1508" t="inlineStr"/>
      <c r="CO1508" t="n">
        <v>0</v>
      </c>
      <c r="CP1508">
        <f>(P1508+Q1508+S1508)</f>
        <v/>
      </c>
      <c r="CQ1508">
        <f>AC1508*BC1508</f>
        <v/>
      </c>
      <c r="CR1508">
        <f>(ROUND((ROUND(((ET1508)*1),0)*BB1508),0)+ROUND((ROUND(((AE1508-(EU1508))*1),0)*BS1508),0))</f>
        <v/>
      </c>
      <c r="CS1508">
        <f>(ROUND((ROUND(((EU1508)*1),0)*BS1508),0)+ROUND((ROUND(((AE1508-(EU1508))*1),0)*BS1508),0))</f>
        <v/>
      </c>
      <c r="CT1508">
        <f>AF1508*BA1508</f>
        <v/>
      </c>
      <c r="CU1508">
        <f>AG1508</f>
        <v/>
      </c>
      <c r="CV1508">
        <f>AH1508</f>
        <v/>
      </c>
      <c r="CW1508">
        <f>AI1508</f>
        <v/>
      </c>
      <c r="CX1508">
        <f>AJ1508</f>
        <v/>
      </c>
      <c r="CY1508">
        <f>(((S1508+R1508)*AT1508)/100)</f>
        <v/>
      </c>
      <c r="CZ1508">
        <f>(((S1508+R1508)*AU1508)/100)</f>
        <v/>
      </c>
      <c r="DC1508" t="inlineStr"/>
      <c r="DD1508" t="inlineStr"/>
      <c r="DE1508" t="inlineStr"/>
      <c r="DF1508" t="inlineStr"/>
      <c r="DG1508" t="inlineStr"/>
      <c r="DH1508" t="inlineStr"/>
      <c r="DI1508" t="inlineStr"/>
      <c r="DJ1508" t="inlineStr"/>
      <c r="DK1508" t="inlineStr"/>
      <c r="DL1508" t="inlineStr"/>
      <c r="DM1508" t="inlineStr"/>
      <c r="DN1508" t="n">
        <v>0</v>
      </c>
      <c r="DO1508" t="n">
        <v>0</v>
      </c>
      <c r="DP1508" t="n">
        <v>1</v>
      </c>
      <c r="DQ1508" t="n">
        <v>1</v>
      </c>
      <c r="DU1508" t="n">
        <v>1010</v>
      </c>
      <c r="DV1508" t="inlineStr">
        <is>
          <t>100 шт.</t>
        </is>
      </c>
      <c r="DW1508" t="inlineStr">
        <is>
          <t>100 шт.</t>
        </is>
      </c>
      <c r="DX1508" t="n">
        <v>100</v>
      </c>
      <c r="DZ1508" t="inlineStr"/>
      <c r="EA1508" t="inlineStr"/>
      <c r="EB1508" t="inlineStr"/>
      <c r="EC1508" t="inlineStr"/>
      <c r="EE1508" t="n">
        <v>78726030</v>
      </c>
      <c r="EF1508" t="n">
        <v>6</v>
      </c>
      <c r="EG1508" t="inlineStr">
        <is>
          <t>Ремонтно-строительные работы</t>
        </is>
      </c>
      <c r="EH1508" t="n">
        <v>101</v>
      </c>
      <c r="EI1508" t="inlineStr">
        <is>
          <t>Электромонтажные работы</t>
        </is>
      </c>
      <c r="EJ1508" t="n">
        <v>1</v>
      </c>
      <c r="EK1508" t="n">
        <v>67001</v>
      </c>
      <c r="EL1508" t="inlineStr">
        <is>
          <t>Электромонтажные работы</t>
        </is>
      </c>
      <c r="EM1508" t="inlineStr">
        <is>
          <t>рФЕР-67</t>
        </is>
      </c>
      <c r="EO1508" t="inlineStr"/>
      <c r="EQ1508" t="n">
        <v>0</v>
      </c>
      <c r="ER1508" t="n">
        <v>970.5700000000001</v>
      </c>
      <c r="ES1508" t="n">
        <v>852</v>
      </c>
      <c r="ET1508" t="n">
        <v>0</v>
      </c>
      <c r="EU1508" t="n">
        <v>0</v>
      </c>
      <c r="EV1508" t="n">
        <v>118.57</v>
      </c>
      <c r="EW1508" t="n">
        <v>13.9</v>
      </c>
      <c r="EX1508" t="n">
        <v>0</v>
      </c>
      <c r="EY1508" t="n">
        <v>0</v>
      </c>
      <c r="FQ1508" t="n">
        <v>0</v>
      </c>
      <c r="FR1508" t="n">
        <v>0</v>
      </c>
      <c r="FS1508" t="n">
        <v>0</v>
      </c>
      <c r="FX1508" t="n">
        <v>91</v>
      </c>
      <c r="FY1508" t="n">
        <v>48</v>
      </c>
      <c r="GA1508" t="inlineStr"/>
      <c r="GD1508" t="n">
        <v>1</v>
      </c>
      <c r="GF1508" t="n">
        <v>1400342257</v>
      </c>
      <c r="GG1508" t="n">
        <v>2</v>
      </c>
      <c r="GH1508" t="n">
        <v>1</v>
      </c>
      <c r="GI1508" t="n">
        <v>2</v>
      </c>
      <c r="GJ1508" t="n">
        <v>0</v>
      </c>
      <c r="GK1508" t="n">
        <v>0</v>
      </c>
      <c r="GL1508">
        <f>ROUND(IF(AND(BH1508=3,BI1508=3,FS1508&lt;&gt;0),P1508,0),0)</f>
        <v/>
      </c>
      <c r="GM1508">
        <f>ROUND(O1508+X1508+Y1508,0)+GX1508</f>
        <v/>
      </c>
      <c r="GN1508">
        <f>IF(OR(BI1508=0,BI1508=1),GM1508-GX1508,0)</f>
        <v/>
      </c>
      <c r="GO1508">
        <f>IF(BI1508=2,GM1508-GX1508,0)</f>
        <v/>
      </c>
      <c r="GP1508">
        <f>IF(BI1508=4,GM1508-GX1508,0)</f>
        <v/>
      </c>
      <c r="GR1508" t="n">
        <v>0</v>
      </c>
      <c r="GS1508" t="n">
        <v>3</v>
      </c>
      <c r="GT1508" t="n">
        <v>0</v>
      </c>
      <c r="GU1508" t="inlineStr"/>
      <c r="GV1508">
        <f>ROUND((GT1508),2)</f>
        <v/>
      </c>
      <c r="GW1508" t="n">
        <v>1</v>
      </c>
      <c r="GX1508">
        <f>ROUND(HC1508*I1508,0)</f>
        <v/>
      </c>
      <c r="HA1508" t="n">
        <v>0</v>
      </c>
      <c r="HB1508" t="n">
        <v>0</v>
      </c>
      <c r="HC1508">
        <f>GV1508*GW1508</f>
        <v/>
      </c>
      <c r="HE1508" t="inlineStr"/>
      <c r="HF1508" t="inlineStr"/>
      <c r="HM1508" t="inlineStr"/>
      <c r="HN1508" t="inlineStr">
        <is>
          <t>Пр/812-101.0-1</t>
        </is>
      </c>
      <c r="HO1508" t="inlineStr">
        <is>
          <t>Пр/774-101.0</t>
        </is>
      </c>
      <c r="HP1508" t="inlineStr">
        <is>
          <t>Электромонтажные работы</t>
        </is>
      </c>
      <c r="HQ1508" t="inlineStr">
        <is>
          <t>Электромонтажные работы</t>
        </is>
      </c>
      <c r="HS1508" t="n">
        <v>0</v>
      </c>
      <c r="IK1508" t="n">
        <v>0</v>
      </c>
    </row>
    <row r="1509">
      <c r="A1509" t="n">
        <v>18</v>
      </c>
      <c r="B1509" t="n">
        <v>0</v>
      </c>
      <c r="C1509" t="n">
        <v>556</v>
      </c>
      <c r="E1509" t="inlineStr">
        <is>
          <t>1,1</t>
        </is>
      </c>
      <c r="F1509" t="inlineStr">
        <is>
          <t>509-0689</t>
        </is>
      </c>
      <c r="G1509" t="inlineStr">
        <is>
          <t>Лампы люминесцентные</t>
        </is>
      </c>
      <c r="H1509" t="inlineStr">
        <is>
          <t>шт.</t>
        </is>
      </c>
      <c r="I1509">
        <f>I1508*J1509</f>
        <v/>
      </c>
      <c r="J1509" t="n">
        <v>100</v>
      </c>
      <c r="K1509" t="n">
        <v>100</v>
      </c>
      <c r="O1509">
        <f>ROUND(CP1509,0)</f>
        <v/>
      </c>
      <c r="P1509">
        <f>ROUND(CQ1509*I1509,0)</f>
        <v/>
      </c>
      <c r="Q1509">
        <f>(ROUND((ROUND(((ET1509)*I1509),0)*BB1509),0)+ROUND((ROUND(((AE1509-(EU1509))*I1509),0)*BS1509),0))</f>
        <v/>
      </c>
      <c r="R1509">
        <f>(ROUND((ROUND(((EU1509)*I1509),0)*BS1509),0)+ROUND((ROUND(((AE1509-(EU1509))*I1509),0)*BS1509),0))</f>
        <v/>
      </c>
      <c r="S1509">
        <f>ROUND(CT1509*I1509,0)</f>
        <v/>
      </c>
      <c r="T1509">
        <f>ROUND(CU1509*I1509,0)</f>
        <v/>
      </c>
      <c r="U1509">
        <f>ROUND(CV1509*I1509,7)</f>
        <v/>
      </c>
      <c r="V1509">
        <f>ROUND(CW1509*I1509,7)</f>
        <v/>
      </c>
      <c r="W1509">
        <f>ROUND(CX1509*I1509,0)</f>
        <v/>
      </c>
      <c r="X1509">
        <f>ROUND(CY1509,0)</f>
        <v/>
      </c>
      <c r="Y1509">
        <f>ROUND(CZ1509,0)</f>
        <v/>
      </c>
      <c r="AA1509" t="n">
        <v>78855224</v>
      </c>
      <c r="AB1509">
        <f>ROUND((AC1509+AD1509+AF1509),2)</f>
        <v/>
      </c>
      <c r="AC1509">
        <f>ROUND((ES1509),2)</f>
        <v/>
      </c>
      <c r="AD1509">
        <f>ROUND((((ET1509)-(EU1509))+AE1509),2)</f>
        <v/>
      </c>
      <c r="AE1509">
        <f>ROUND((EU1509),2)</f>
        <v/>
      </c>
      <c r="AF1509">
        <f>ROUND((EV1509),2)</f>
        <v/>
      </c>
      <c r="AG1509">
        <f>ROUND((AP1509),2)</f>
        <v/>
      </c>
      <c r="AH1509">
        <f>(EW1509)</f>
        <v/>
      </c>
      <c r="AI1509">
        <f>(EX1509)</f>
        <v/>
      </c>
      <c r="AJ1509">
        <f>(AS1509)</f>
        <v/>
      </c>
      <c r="AK1509" t="n">
        <v>22.38</v>
      </c>
      <c r="AL1509" t="n">
        <v>22.38</v>
      </c>
      <c r="AM1509" t="n">
        <v>0</v>
      </c>
      <c r="AN1509" t="n">
        <v>0</v>
      </c>
      <c r="AO1509" t="n">
        <v>0</v>
      </c>
      <c r="AP1509" t="n">
        <v>0</v>
      </c>
      <c r="AQ1509" t="n">
        <v>0</v>
      </c>
      <c r="AR1509" t="n">
        <v>0</v>
      </c>
      <c r="AS1509" t="n">
        <v>0.03</v>
      </c>
      <c r="AT1509" t="n">
        <v>91</v>
      </c>
      <c r="AU1509" t="n">
        <v>48</v>
      </c>
      <c r="AV1509" t="n">
        <v>1</v>
      </c>
      <c r="AW1509" t="n">
        <v>1</v>
      </c>
      <c r="AZ1509" t="n">
        <v>1</v>
      </c>
      <c r="BA1509" t="n">
        <v>1</v>
      </c>
      <c r="BB1509" t="n">
        <v>1</v>
      </c>
      <c r="BC1509" t="n">
        <v>10.63</v>
      </c>
      <c r="BD1509" t="inlineStr"/>
      <c r="BE1509" t="inlineStr"/>
      <c r="BF1509" t="inlineStr"/>
      <c r="BG1509" t="inlineStr"/>
      <c r="BH1509" t="n">
        <v>3</v>
      </c>
      <c r="BI1509" t="n">
        <v>1</v>
      </c>
      <c r="BJ1509" t="inlineStr">
        <is>
          <t>ТССЦ Московской обл., 509-0689, приказ Минстроя России №675/пр от 28.02.2017 № 258/пр</t>
        </is>
      </c>
      <c r="BM1509" t="n">
        <v>67001</v>
      </c>
      <c r="BN1509" t="n">
        <v>0</v>
      </c>
      <c r="BO1509" t="inlineStr">
        <is>
          <t>509-0689</t>
        </is>
      </c>
      <c r="BP1509" t="n">
        <v>1</v>
      </c>
      <c r="BQ1509" t="n">
        <v>6</v>
      </c>
      <c r="BR1509" t="n">
        <v>0</v>
      </c>
      <c r="BS1509" t="n">
        <v>1</v>
      </c>
      <c r="BT1509" t="n">
        <v>1</v>
      </c>
      <c r="BU1509" t="n">
        <v>1</v>
      </c>
      <c r="BV1509" t="n">
        <v>1</v>
      </c>
      <c r="BW1509" t="n">
        <v>1</v>
      </c>
      <c r="BX1509" t="n">
        <v>1</v>
      </c>
      <c r="BY1509" t="inlineStr"/>
      <c r="BZ1509" t="n">
        <v>91</v>
      </c>
      <c r="CA1509" t="n">
        <v>48</v>
      </c>
      <c r="CB1509" t="inlineStr"/>
      <c r="CE1509" t="n">
        <v>12</v>
      </c>
      <c r="CF1509" t="n">
        <v>0</v>
      </c>
      <c r="CG1509" t="n">
        <v>0</v>
      </c>
      <c r="CM1509" t="n">
        <v>0</v>
      </c>
      <c r="CN1509" t="inlineStr"/>
      <c r="CO1509" t="n">
        <v>0</v>
      </c>
      <c r="CP1509">
        <f>(P1509+Q1509+S1509)</f>
        <v/>
      </c>
      <c r="CQ1509">
        <f>AC1509*BC1509</f>
        <v/>
      </c>
      <c r="CR1509">
        <f>(ROUND((ROUND(((ET1509)*1),0)*BB1509),0)+ROUND((ROUND(((AE1509-(EU1509))*1),0)*BS1509),0))</f>
        <v/>
      </c>
      <c r="CS1509">
        <f>(ROUND((ROUND(((EU1509)*1),0)*BS1509),0)+ROUND((ROUND(((AE1509-(EU1509))*1),0)*BS1509),0))</f>
        <v/>
      </c>
      <c r="CT1509">
        <f>AF1509*BA1509</f>
        <v/>
      </c>
      <c r="CU1509">
        <f>AG1509</f>
        <v/>
      </c>
      <c r="CV1509">
        <f>AH1509</f>
        <v/>
      </c>
      <c r="CW1509">
        <f>AI1509</f>
        <v/>
      </c>
      <c r="CX1509">
        <f>AJ1509</f>
        <v/>
      </c>
      <c r="CY1509">
        <f>(((S1509+R1509)*AT1509)/100)</f>
        <v/>
      </c>
      <c r="CZ1509">
        <f>(((S1509+R1509)*AU1509)/100)</f>
        <v/>
      </c>
      <c r="DC1509" t="inlineStr"/>
      <c r="DD1509" t="inlineStr"/>
      <c r="DE1509" t="inlineStr"/>
      <c r="DF1509" t="inlineStr"/>
      <c r="DG1509" t="inlineStr"/>
      <c r="DH1509" t="inlineStr"/>
      <c r="DI1509" t="inlineStr"/>
      <c r="DJ1509" t="inlineStr"/>
      <c r="DK1509" t="inlineStr"/>
      <c r="DL1509" t="inlineStr"/>
      <c r="DM1509" t="inlineStr"/>
      <c r="DN1509" t="n">
        <v>0</v>
      </c>
      <c r="DO1509" t="n">
        <v>0</v>
      </c>
      <c r="DP1509" t="n">
        <v>1</v>
      </c>
      <c r="DQ1509" t="n">
        <v>1</v>
      </c>
      <c r="DU1509" t="n">
        <v>1010</v>
      </c>
      <c r="DV1509" t="inlineStr">
        <is>
          <t>шт.</t>
        </is>
      </c>
      <c r="DW1509" t="inlineStr">
        <is>
          <t>шт.</t>
        </is>
      </c>
      <c r="DX1509" t="n">
        <v>1</v>
      </c>
      <c r="DZ1509" t="inlineStr"/>
      <c r="EA1509" t="inlineStr"/>
      <c r="EB1509" t="inlineStr"/>
      <c r="EC1509" t="inlineStr"/>
      <c r="EE1509" t="n">
        <v>78726030</v>
      </c>
      <c r="EF1509" t="n">
        <v>6</v>
      </c>
      <c r="EG1509" t="inlineStr">
        <is>
          <t>Ремонтно-строительные работы</t>
        </is>
      </c>
      <c r="EH1509" t="n">
        <v>101</v>
      </c>
      <c r="EI1509" t="inlineStr">
        <is>
          <t>Электромонтажные работы</t>
        </is>
      </c>
      <c r="EJ1509" t="n">
        <v>1</v>
      </c>
      <c r="EK1509" t="n">
        <v>67001</v>
      </c>
      <c r="EL1509" t="inlineStr">
        <is>
          <t>Электромонтажные работы</t>
        </is>
      </c>
      <c r="EM1509" t="inlineStr">
        <is>
          <t>рФЕР-67</t>
        </is>
      </c>
      <c r="EO1509" t="inlineStr"/>
      <c r="EQ1509" t="n">
        <v>0</v>
      </c>
      <c r="ER1509" t="n">
        <v>22.38</v>
      </c>
      <c r="ES1509" t="n">
        <v>22.38</v>
      </c>
      <c r="ET1509" t="n">
        <v>0</v>
      </c>
      <c r="EU1509" t="n">
        <v>0</v>
      </c>
      <c r="EV1509" t="n">
        <v>0</v>
      </c>
      <c r="EW1509" t="n">
        <v>0</v>
      </c>
      <c r="EX1509" t="n">
        <v>0</v>
      </c>
      <c r="FQ1509" t="n">
        <v>0</v>
      </c>
      <c r="FR1509" t="n">
        <v>0</v>
      </c>
      <c r="FS1509" t="n">
        <v>0</v>
      </c>
      <c r="FX1509" t="n">
        <v>91</v>
      </c>
      <c r="FY1509" t="n">
        <v>48</v>
      </c>
      <c r="GA1509" t="inlineStr"/>
      <c r="GD1509" t="n">
        <v>1</v>
      </c>
      <c r="GF1509" t="n">
        <v>-607678272</v>
      </c>
      <c r="GG1509" t="n">
        <v>2</v>
      </c>
      <c r="GH1509" t="n">
        <v>1</v>
      </c>
      <c r="GI1509" t="n">
        <v>2</v>
      </c>
      <c r="GJ1509" t="n">
        <v>0</v>
      </c>
      <c r="GK1509" t="n">
        <v>0</v>
      </c>
      <c r="GL1509">
        <f>ROUND(IF(AND(BH1509=3,BI1509=3,FS1509&lt;&gt;0),P1509,0),0)</f>
        <v/>
      </c>
      <c r="GM1509">
        <f>ROUND(O1509+X1509+Y1509,0)+GX1509</f>
        <v/>
      </c>
      <c r="GN1509">
        <f>IF(OR(BI1509=0,BI1509=1),GM1509-GX1509,0)</f>
        <v/>
      </c>
      <c r="GO1509">
        <f>IF(BI1509=2,GM1509-GX1509,0)</f>
        <v/>
      </c>
      <c r="GP1509">
        <f>IF(BI1509=4,GM1509-GX1509,0)</f>
        <v/>
      </c>
      <c r="GR1509" t="n">
        <v>0</v>
      </c>
      <c r="GS1509" t="n">
        <v>3</v>
      </c>
      <c r="GT1509" t="n">
        <v>0</v>
      </c>
      <c r="GU1509" t="inlineStr"/>
      <c r="GV1509">
        <f>ROUND((GT1509),2)</f>
        <v/>
      </c>
      <c r="GW1509" t="n">
        <v>1</v>
      </c>
      <c r="GX1509">
        <f>ROUND(HC1509*I1509,0)</f>
        <v/>
      </c>
      <c r="HA1509" t="n">
        <v>0</v>
      </c>
      <c r="HB1509" t="n">
        <v>0</v>
      </c>
      <c r="HC1509">
        <f>GV1509*GW1509</f>
        <v/>
      </c>
      <c r="HE1509" t="inlineStr"/>
      <c r="HF1509" t="inlineStr"/>
      <c r="HM1509" t="inlineStr"/>
      <c r="HN1509" t="inlineStr">
        <is>
          <t>Пр/812-101.0-1</t>
        </is>
      </c>
      <c r="HO1509" t="inlineStr">
        <is>
          <t>Пр/774-101.0</t>
        </is>
      </c>
      <c r="HP1509" t="inlineStr">
        <is>
          <t>Электромонтажные работы</t>
        </is>
      </c>
      <c r="HQ1509" t="inlineStr">
        <is>
          <t>Электромонтажные работы</t>
        </is>
      </c>
      <c r="HS1509" t="n">
        <v>0</v>
      </c>
      <c r="IK1509" t="n">
        <v>0</v>
      </c>
    </row>
    <row r="1510"/>
    <row r="1511">
      <c r="A1511" s="358" t="n">
        <v>51</v>
      </c>
      <c r="B1511" s="358">
        <f>B1504</f>
        <v/>
      </c>
      <c r="C1511" s="358">
        <f>A1504</f>
        <v/>
      </c>
      <c r="D1511" s="358">
        <f>ROW(A1504)</f>
        <v/>
      </c>
      <c r="E1511" s="358" t="n"/>
      <c r="F1511" s="358">
        <f>IF(F1504&lt;&gt;"",F1504,"")</f>
        <v/>
      </c>
      <c r="G1511" s="358">
        <f>IF(G1504&lt;&gt;"",G1504,"")</f>
        <v/>
      </c>
      <c r="H1511" s="358" t="n">
        <v>0</v>
      </c>
      <c r="I1511" s="358" t="n"/>
      <c r="J1511" s="358" t="n"/>
      <c r="K1511" s="358" t="n"/>
      <c r="L1511" s="358" t="n"/>
      <c r="M1511" s="358" t="n"/>
      <c r="N1511" s="358" t="n"/>
      <c r="O1511" s="358" t="n">
        <v>0</v>
      </c>
      <c r="P1511" s="358" t="n">
        <v>0</v>
      </c>
      <c r="Q1511" s="358" t="n">
        <v>0</v>
      </c>
      <c r="R1511" s="358" t="n">
        <v>0</v>
      </c>
      <c r="S1511" s="358" t="n">
        <v>0</v>
      </c>
      <c r="T1511" s="358" t="n">
        <v>0</v>
      </c>
      <c r="U1511" s="358" t="n">
        <v>0</v>
      </c>
      <c r="V1511" s="358" t="n">
        <v>0</v>
      </c>
      <c r="W1511" s="358" t="n">
        <v>0</v>
      </c>
      <c r="X1511" s="358" t="n">
        <v>0</v>
      </c>
      <c r="Y1511" s="358" t="n">
        <v>0</v>
      </c>
      <c r="Z1511" s="358" t="n"/>
      <c r="AA1511" s="358" t="n"/>
      <c r="AB1511" s="358" t="n"/>
      <c r="AC1511" s="358" t="n"/>
      <c r="AD1511" s="358" t="n"/>
      <c r="AE1511" s="358" t="n"/>
      <c r="AF1511" s="358" t="n"/>
      <c r="AG1511" s="358" t="n"/>
      <c r="AH1511" s="358" t="n"/>
      <c r="AI1511" s="358" t="n"/>
      <c r="AJ1511" s="358" t="n"/>
      <c r="AK1511" s="358" t="n"/>
      <c r="AL1511" s="358" t="n"/>
      <c r="AM1511" s="358" t="n"/>
      <c r="AN1511" s="358" t="n"/>
      <c r="AO1511" s="358">
        <f>ROUND(BX1511,0)</f>
        <v/>
      </c>
      <c r="AP1511" s="358">
        <f>ROUND(BY1511,0)</f>
        <v/>
      </c>
      <c r="AQ1511" s="358">
        <f>ROUND(BZ1511,0)</f>
        <v/>
      </c>
      <c r="AR1511" s="358">
        <f>ROUND(CA1511,0)</f>
        <v/>
      </c>
      <c r="AS1511" s="358">
        <f>ROUND(CB1511,0)</f>
        <v/>
      </c>
      <c r="AT1511" s="358">
        <f>ROUND(CC1511,0)</f>
        <v/>
      </c>
      <c r="AU1511" s="358">
        <f>ROUND(CD1511,0)</f>
        <v/>
      </c>
      <c r="AV1511" s="358">
        <f>ROUND(CE1511,0)</f>
        <v/>
      </c>
      <c r="AW1511" s="358">
        <f>ROUND(CF1511,0)</f>
        <v/>
      </c>
      <c r="AX1511" s="358">
        <f>ROUND(CG1511,0)</f>
        <v/>
      </c>
      <c r="AY1511" s="358">
        <f>ROUND(CH1511,0)</f>
        <v/>
      </c>
      <c r="AZ1511" s="358">
        <f>ROUND(CI1511,0)</f>
        <v/>
      </c>
      <c r="BA1511" s="358">
        <f>ROUND(CJ1511,0)</f>
        <v/>
      </c>
      <c r="BB1511" s="358">
        <f>ROUND(CK1511,0)</f>
        <v/>
      </c>
      <c r="BC1511" s="358">
        <f>ROUND(CL1511,0)</f>
        <v/>
      </c>
      <c r="BD1511" s="358">
        <f>ROUND(CM1511,0)</f>
        <v/>
      </c>
      <c r="BE1511" s="358" t="n"/>
      <c r="BF1511" s="358" t="n"/>
      <c r="BG1511" s="358" t="n"/>
      <c r="BH1511" s="358" t="n"/>
      <c r="BI1511" s="358" t="n"/>
      <c r="BJ1511" s="358" t="n"/>
      <c r="BK1511" s="358" t="n"/>
      <c r="BL1511" s="358" t="n"/>
      <c r="BM1511" s="358" t="n"/>
      <c r="BN1511" s="358" t="n"/>
      <c r="BO1511" s="358" t="n"/>
      <c r="BP1511" s="358" t="n"/>
      <c r="BQ1511" s="358" t="n"/>
      <c r="BR1511" s="358" t="n"/>
      <c r="BS1511" s="358" t="n"/>
      <c r="BT1511" s="358" t="n"/>
      <c r="BU1511" s="358" t="n"/>
      <c r="BV1511" s="358" t="n"/>
      <c r="BW1511" s="358" t="n"/>
      <c r="BX1511" s="358" t="n"/>
      <c r="BY1511" s="358" t="n"/>
      <c r="BZ1511" s="358" t="n"/>
      <c r="CA1511" s="358" t="n"/>
      <c r="CB1511" s="358" t="n"/>
      <c r="CC1511" s="358" t="n"/>
      <c r="CD1511" s="358" t="n"/>
      <c r="CE1511" s="358" t="n"/>
      <c r="CF1511" s="358" t="n"/>
      <c r="CG1511" s="358" t="n"/>
      <c r="CH1511" s="358" t="n"/>
      <c r="CI1511" s="358" t="n"/>
      <c r="CJ1511" s="358" t="n"/>
      <c r="CK1511" s="358" t="n"/>
      <c r="CL1511" s="358" t="n"/>
      <c r="CM1511" s="358" t="n"/>
      <c r="CN1511" s="358" t="n"/>
      <c r="CO1511" s="358" t="n"/>
      <c r="CP1511" s="358" t="n"/>
      <c r="CQ1511" s="358" t="n"/>
      <c r="CR1511" s="358" t="n"/>
      <c r="CS1511" s="358" t="n"/>
      <c r="CT1511" s="358" t="n"/>
      <c r="CU1511" s="358" t="n"/>
      <c r="CV1511" s="358" t="n"/>
      <c r="CW1511" s="358" t="n"/>
      <c r="CX1511" s="358" t="n"/>
      <c r="CY1511" s="358" t="n"/>
      <c r="CZ1511" s="358" t="n"/>
      <c r="DA1511" s="358" t="n"/>
      <c r="DB1511" s="358" t="n"/>
      <c r="DC1511" s="358" t="n"/>
      <c r="DD1511" s="358" t="n"/>
      <c r="DE1511" s="358" t="n"/>
      <c r="DF1511" s="358" t="n"/>
      <c r="DG1511" s="359" t="n"/>
      <c r="DH1511" s="359" t="n"/>
      <c r="DI1511" s="359" t="n"/>
      <c r="DJ1511" s="359" t="n"/>
      <c r="DK1511" s="359" t="n"/>
      <c r="DL1511" s="359" t="n"/>
      <c r="DM1511" s="359" t="n"/>
      <c r="DN1511" s="359" t="n"/>
      <c r="DO1511" s="359" t="n"/>
      <c r="DP1511" s="359" t="n"/>
      <c r="DQ1511" s="359" t="n"/>
      <c r="DR1511" s="359" t="n"/>
      <c r="DS1511" s="359" t="n"/>
      <c r="DT1511" s="359" t="n"/>
      <c r="DU1511" s="359" t="n"/>
      <c r="DV1511" s="359" t="n"/>
      <c r="DW1511" s="359" t="n"/>
      <c r="DX1511" s="359" t="n"/>
      <c r="DY1511" s="359" t="n"/>
      <c r="DZ1511" s="359" t="n"/>
      <c r="EA1511" s="359" t="n"/>
      <c r="EB1511" s="359" t="n"/>
      <c r="EC1511" s="359" t="n"/>
      <c r="ED1511" s="359" t="n"/>
      <c r="EE1511" s="359" t="n"/>
      <c r="EF1511" s="359" t="n"/>
      <c r="EG1511" s="359" t="n"/>
      <c r="EH1511" s="359" t="n"/>
      <c r="EI1511" s="359" t="n"/>
      <c r="EJ1511" s="359" t="n"/>
      <c r="EK1511" s="359" t="n"/>
      <c r="EL1511" s="359" t="n"/>
      <c r="EM1511" s="359" t="n"/>
      <c r="EN1511" s="359" t="n"/>
      <c r="EO1511" s="359" t="n"/>
      <c r="EP1511" s="359" t="n"/>
      <c r="EQ1511" s="359" t="n"/>
      <c r="ER1511" s="359" t="n"/>
      <c r="ES1511" s="359" t="n"/>
      <c r="ET1511" s="359" t="n"/>
      <c r="EU1511" s="359" t="n"/>
      <c r="EV1511" s="359" t="n"/>
      <c r="EW1511" s="359" t="n"/>
      <c r="EX1511" s="359" t="n"/>
      <c r="EY1511" s="359" t="n"/>
      <c r="EZ1511" s="359" t="n"/>
      <c r="FA1511" s="359" t="n"/>
      <c r="FB1511" s="359" t="n"/>
      <c r="FC1511" s="359" t="n"/>
      <c r="FD1511" s="359" t="n"/>
      <c r="FE1511" s="359" t="n"/>
      <c r="FF1511" s="359" t="n"/>
      <c r="FG1511" s="359" t="n"/>
      <c r="FH1511" s="359" t="n"/>
      <c r="FI1511" s="359" t="n"/>
      <c r="FJ1511" s="359" t="n"/>
      <c r="FK1511" s="359" t="n"/>
      <c r="FL1511" s="359" t="n"/>
      <c r="FM1511" s="359" t="n"/>
      <c r="FN1511" s="359" t="n"/>
      <c r="FO1511" s="359" t="n"/>
      <c r="FP1511" s="359" t="n"/>
      <c r="FQ1511" s="359" t="n"/>
      <c r="FR1511" s="359" t="n"/>
      <c r="FS1511" s="359" t="n"/>
      <c r="FT1511" s="359" t="n"/>
      <c r="FU1511" s="359" t="n"/>
      <c r="FV1511" s="359" t="n"/>
      <c r="FW1511" s="359" t="n"/>
      <c r="FX1511" s="359" t="n"/>
      <c r="FY1511" s="359" t="n"/>
      <c r="FZ1511" s="359" t="n"/>
      <c r="GA1511" s="359" t="n"/>
      <c r="GB1511" s="359" t="n"/>
      <c r="GC1511" s="359" t="n"/>
      <c r="GD1511" s="359" t="n"/>
      <c r="GE1511" s="359" t="n"/>
      <c r="GF1511" s="359" t="n"/>
      <c r="GG1511" s="359" t="n"/>
      <c r="GH1511" s="359" t="n"/>
      <c r="GI1511" s="359" t="n"/>
      <c r="GJ1511" s="359" t="n"/>
      <c r="GK1511" s="359" t="n"/>
      <c r="GL1511" s="359" t="n"/>
      <c r="GM1511" s="359" t="n"/>
      <c r="GN1511" s="359" t="n"/>
      <c r="GO1511" s="359" t="n"/>
      <c r="GP1511" s="359" t="n"/>
      <c r="GQ1511" s="359" t="n"/>
      <c r="GR1511" s="359" t="n"/>
      <c r="GS1511" s="359" t="n"/>
      <c r="GT1511" s="359" t="n"/>
      <c r="GU1511" s="359" t="n"/>
      <c r="GV1511" s="359" t="n"/>
      <c r="GW1511" s="359" t="n"/>
      <c r="GX1511" s="359" t="n">
        <v>0</v>
      </c>
    </row>
    <row r="1512"/>
    <row r="1513">
      <c r="A1513" s="360" t="n">
        <v>50</v>
      </c>
      <c r="B1513" s="360" t="n">
        <v>0</v>
      </c>
      <c r="C1513" s="360" t="n">
        <v>0</v>
      </c>
      <c r="D1513" s="360" t="n">
        <v>1</v>
      </c>
      <c r="E1513" s="360" t="n">
        <v>201</v>
      </c>
      <c r="F1513" s="360">
        <f>ROUND(Source!O1511,O1513)</f>
        <v/>
      </c>
      <c r="G1513" s="360" t="inlineStr">
        <is>
          <t>ПЗ</t>
        </is>
      </c>
      <c r="H1513" s="360" t="inlineStr">
        <is>
          <t>Прямые затраты</t>
        </is>
      </c>
      <c r="I1513" s="360" t="n"/>
      <c r="J1513" s="360" t="n"/>
      <c r="K1513" s="360" t="n">
        <v>201</v>
      </c>
      <c r="L1513" s="360" t="n">
        <v>1</v>
      </c>
      <c r="M1513" s="360" t="n">
        <v>3</v>
      </c>
      <c r="N1513" s="360" t="inlineStr"/>
      <c r="O1513" s="360" t="n">
        <v>0</v>
      </c>
      <c r="P1513" s="360" t="n"/>
      <c r="Q1513" s="360" t="n"/>
      <c r="R1513" s="360" t="n"/>
      <c r="S1513" s="360" t="n"/>
      <c r="T1513" s="360" t="n"/>
      <c r="U1513" s="360" t="n"/>
      <c r="V1513" s="360" t="n"/>
      <c r="W1513" s="360" t="n">
        <v>0</v>
      </c>
      <c r="X1513" s="360" t="n">
        <v>1</v>
      </c>
      <c r="Y1513" s="360" t="n">
        <v>0</v>
      </c>
      <c r="Z1513" s="360" t="n"/>
      <c r="AA1513" s="360" t="n"/>
      <c r="AB1513" s="360" t="n"/>
    </row>
    <row r="1514">
      <c r="A1514" s="360" t="n">
        <v>50</v>
      </c>
      <c r="B1514" s="360" t="n">
        <v>0</v>
      </c>
      <c r="C1514" s="360" t="n">
        <v>0</v>
      </c>
      <c r="D1514" s="360" t="n">
        <v>1</v>
      </c>
      <c r="E1514" s="360" t="n">
        <v>202</v>
      </c>
      <c r="F1514" s="360">
        <f>ROUND(Source!P1511,O1514)</f>
        <v/>
      </c>
      <c r="G1514" s="360" t="inlineStr">
        <is>
          <t>СтМатОб</t>
        </is>
      </c>
      <c r="H1514" s="360" t="inlineStr">
        <is>
          <t>Стоимость материальных ресурсов (всего)</t>
        </is>
      </c>
      <c r="I1514" s="360" t="n"/>
      <c r="J1514" s="360" t="n"/>
      <c r="K1514" s="360" t="n">
        <v>202</v>
      </c>
      <c r="L1514" s="360" t="n">
        <v>2</v>
      </c>
      <c r="M1514" s="360" t="n">
        <v>3</v>
      </c>
      <c r="N1514" s="360" t="inlineStr"/>
      <c r="O1514" s="360" t="n">
        <v>0</v>
      </c>
      <c r="P1514" s="360" t="n"/>
      <c r="Q1514" s="360" t="n"/>
      <c r="R1514" s="360" t="n"/>
      <c r="S1514" s="360" t="n"/>
      <c r="T1514" s="360" t="n"/>
      <c r="U1514" s="360" t="n"/>
      <c r="V1514" s="360" t="n"/>
      <c r="W1514" s="360" t="n">
        <v>0</v>
      </c>
      <c r="X1514" s="360" t="n">
        <v>1</v>
      </c>
      <c r="Y1514" s="360" t="n">
        <v>0</v>
      </c>
      <c r="Z1514" s="360" t="n"/>
      <c r="AA1514" s="360" t="n"/>
      <c r="AB1514" s="360" t="n"/>
    </row>
    <row r="1515">
      <c r="A1515" s="360" t="n">
        <v>50</v>
      </c>
      <c r="B1515" s="360" t="n">
        <v>0</v>
      </c>
      <c r="C1515" s="360" t="n">
        <v>0</v>
      </c>
      <c r="D1515" s="360" t="n">
        <v>1</v>
      </c>
      <c r="E1515" s="360" t="n">
        <v>222</v>
      </c>
      <c r="F1515" s="360">
        <f>ROUND(Source!AO1511,O1515)</f>
        <v/>
      </c>
      <c r="G1515" s="360" t="inlineStr">
        <is>
          <t>СтМатОбЗак</t>
        </is>
      </c>
      <c r="H1515" s="360" t="inlineStr">
        <is>
          <t>Стоимость материалов и оборудования заказчика</t>
        </is>
      </c>
      <c r="I1515" s="360" t="n"/>
      <c r="J1515" s="360" t="n"/>
      <c r="K1515" s="360" t="n">
        <v>222</v>
      </c>
      <c r="L1515" s="360" t="n">
        <v>3</v>
      </c>
      <c r="M1515" s="360" t="n">
        <v>3</v>
      </c>
      <c r="N1515" s="360" t="inlineStr"/>
      <c r="O1515" s="360" t="n">
        <v>0</v>
      </c>
      <c r="P1515" s="360" t="n"/>
      <c r="Q1515" s="360" t="n"/>
      <c r="R1515" s="360" t="n"/>
      <c r="S1515" s="360" t="n"/>
      <c r="T1515" s="360" t="n"/>
      <c r="U1515" s="360" t="n"/>
      <c r="V1515" s="360" t="n"/>
      <c r="W1515" s="360" t="n">
        <v>0</v>
      </c>
      <c r="X1515" s="360" t="n">
        <v>1</v>
      </c>
      <c r="Y1515" s="360" t="n">
        <v>0</v>
      </c>
      <c r="Z1515" s="360" t="n"/>
      <c r="AA1515" s="360" t="n"/>
      <c r="AB1515" s="360" t="n"/>
    </row>
    <row r="1516">
      <c r="A1516" s="360" t="n">
        <v>50</v>
      </c>
      <c r="B1516" s="360" t="n">
        <v>0</v>
      </c>
      <c r="C1516" s="360" t="n">
        <v>0</v>
      </c>
      <c r="D1516" s="360" t="n">
        <v>1</v>
      </c>
      <c r="E1516" s="360" t="n">
        <v>225</v>
      </c>
      <c r="F1516" s="360">
        <f>ROUND(Source!AV1511,O1516)</f>
        <v/>
      </c>
      <c r="G1516" s="360" t="inlineStr">
        <is>
          <t>СтМатОбПод</t>
        </is>
      </c>
      <c r="H1516" s="360" t="inlineStr">
        <is>
          <t>Стоимость материалов и оборудования подрядчика</t>
        </is>
      </c>
      <c r="I1516" s="360" t="n"/>
      <c r="J1516" s="360" t="n"/>
      <c r="K1516" s="360" t="n">
        <v>225</v>
      </c>
      <c r="L1516" s="360" t="n">
        <v>4</v>
      </c>
      <c r="M1516" s="360" t="n">
        <v>3</v>
      </c>
      <c r="N1516" s="360" t="inlineStr"/>
      <c r="O1516" s="360" t="n">
        <v>0</v>
      </c>
      <c r="P1516" s="360" t="n"/>
      <c r="Q1516" s="360" t="n"/>
      <c r="R1516" s="360" t="n"/>
      <c r="S1516" s="360" t="n"/>
      <c r="T1516" s="360" t="n"/>
      <c r="U1516" s="360" t="n"/>
      <c r="V1516" s="360" t="n"/>
      <c r="W1516" s="360" t="n">
        <v>0</v>
      </c>
      <c r="X1516" s="360" t="n">
        <v>1</v>
      </c>
      <c r="Y1516" s="360" t="n">
        <v>0</v>
      </c>
      <c r="Z1516" s="360" t="n"/>
      <c r="AA1516" s="360" t="n"/>
      <c r="AB1516" s="360" t="n"/>
    </row>
    <row r="1517">
      <c r="A1517" s="360" t="n">
        <v>50</v>
      </c>
      <c r="B1517" s="360" t="n">
        <v>0</v>
      </c>
      <c r="C1517" s="360" t="n">
        <v>0</v>
      </c>
      <c r="D1517" s="360" t="n">
        <v>1</v>
      </c>
      <c r="E1517" s="360" t="n">
        <v>226</v>
      </c>
      <c r="F1517" s="360">
        <f>ROUND(Source!AW1511,O1517)</f>
        <v/>
      </c>
      <c r="G1517" s="360" t="inlineStr">
        <is>
          <t>СтМат</t>
        </is>
      </c>
      <c r="H1517" s="360" t="inlineStr">
        <is>
          <t>Стоимость материалов (всего)</t>
        </is>
      </c>
      <c r="I1517" s="360" t="n"/>
      <c r="J1517" s="360" t="n"/>
      <c r="K1517" s="360" t="n">
        <v>226</v>
      </c>
      <c r="L1517" s="360" t="n">
        <v>5</v>
      </c>
      <c r="M1517" s="360" t="n">
        <v>3</v>
      </c>
      <c r="N1517" s="360" t="inlineStr"/>
      <c r="O1517" s="360" t="n">
        <v>0</v>
      </c>
      <c r="P1517" s="360" t="n"/>
      <c r="Q1517" s="360" t="n"/>
      <c r="R1517" s="360" t="n"/>
      <c r="S1517" s="360" t="n"/>
      <c r="T1517" s="360" t="n"/>
      <c r="U1517" s="360" t="n"/>
      <c r="V1517" s="360" t="n"/>
      <c r="W1517" s="360" t="n">
        <v>0</v>
      </c>
      <c r="X1517" s="360" t="n">
        <v>1</v>
      </c>
      <c r="Y1517" s="360" t="n">
        <v>0</v>
      </c>
      <c r="Z1517" s="360" t="n"/>
      <c r="AA1517" s="360" t="n"/>
      <c r="AB1517" s="360" t="n"/>
    </row>
    <row r="1518">
      <c r="A1518" s="360" t="n">
        <v>50</v>
      </c>
      <c r="B1518" s="360" t="n">
        <v>0</v>
      </c>
      <c r="C1518" s="360" t="n">
        <v>0</v>
      </c>
      <c r="D1518" s="360" t="n">
        <v>1</v>
      </c>
      <c r="E1518" s="360" t="n">
        <v>227</v>
      </c>
      <c r="F1518" s="360">
        <f>ROUND(Source!AX1511,O1518)</f>
        <v/>
      </c>
      <c r="G1518" s="360" t="inlineStr">
        <is>
          <t>СтМатЗак</t>
        </is>
      </c>
      <c r="H1518" s="360" t="inlineStr">
        <is>
          <t>Стоимость материалов заказчика</t>
        </is>
      </c>
      <c r="I1518" s="360" t="n"/>
      <c r="J1518" s="360" t="n"/>
      <c r="K1518" s="360" t="n">
        <v>227</v>
      </c>
      <c r="L1518" s="360" t="n">
        <v>6</v>
      </c>
      <c r="M1518" s="360" t="n">
        <v>3</v>
      </c>
      <c r="N1518" s="360" t="inlineStr"/>
      <c r="O1518" s="360" t="n">
        <v>0</v>
      </c>
      <c r="P1518" s="360" t="n"/>
      <c r="Q1518" s="360" t="n"/>
      <c r="R1518" s="360" t="n"/>
      <c r="S1518" s="360" t="n"/>
      <c r="T1518" s="360" t="n"/>
      <c r="U1518" s="360" t="n"/>
      <c r="V1518" s="360" t="n"/>
      <c r="W1518" s="360" t="n">
        <v>0</v>
      </c>
      <c r="X1518" s="360" t="n">
        <v>1</v>
      </c>
      <c r="Y1518" s="360" t="n">
        <v>0</v>
      </c>
      <c r="Z1518" s="360" t="n"/>
      <c r="AA1518" s="360" t="n"/>
      <c r="AB1518" s="360" t="n"/>
    </row>
    <row r="1519">
      <c r="A1519" s="360" t="n">
        <v>50</v>
      </c>
      <c r="B1519" s="360" t="n">
        <v>0</v>
      </c>
      <c r="C1519" s="360" t="n">
        <v>0</v>
      </c>
      <c r="D1519" s="360" t="n">
        <v>1</v>
      </c>
      <c r="E1519" s="360" t="n">
        <v>228</v>
      </c>
      <c r="F1519" s="360">
        <f>ROUND(Source!AY1511,O1519)</f>
        <v/>
      </c>
      <c r="G1519" s="360" t="inlineStr">
        <is>
          <t>СтМатПод</t>
        </is>
      </c>
      <c r="H1519" s="360" t="inlineStr">
        <is>
          <t>Стоимость материалов подрядчика</t>
        </is>
      </c>
      <c r="I1519" s="360" t="n"/>
      <c r="J1519" s="360" t="n"/>
      <c r="K1519" s="360" t="n">
        <v>228</v>
      </c>
      <c r="L1519" s="360" t="n">
        <v>7</v>
      </c>
      <c r="M1519" s="360" t="n">
        <v>3</v>
      </c>
      <c r="N1519" s="360" t="inlineStr"/>
      <c r="O1519" s="360" t="n">
        <v>0</v>
      </c>
      <c r="P1519" s="360" t="n"/>
      <c r="Q1519" s="360" t="n"/>
      <c r="R1519" s="360" t="n"/>
      <c r="S1519" s="360" t="n"/>
      <c r="T1519" s="360" t="n"/>
      <c r="U1519" s="360" t="n"/>
      <c r="V1519" s="360" t="n"/>
      <c r="W1519" s="360" t="n">
        <v>0</v>
      </c>
      <c r="X1519" s="360" t="n">
        <v>1</v>
      </c>
      <c r="Y1519" s="360" t="n">
        <v>0</v>
      </c>
      <c r="Z1519" s="360" t="n"/>
      <c r="AA1519" s="360" t="n"/>
      <c r="AB1519" s="360" t="n"/>
    </row>
    <row r="1520">
      <c r="A1520" s="360" t="n">
        <v>50</v>
      </c>
      <c r="B1520" s="360" t="n">
        <v>0</v>
      </c>
      <c r="C1520" s="360" t="n">
        <v>0</v>
      </c>
      <c r="D1520" s="360" t="n">
        <v>1</v>
      </c>
      <c r="E1520" s="360" t="n">
        <v>216</v>
      </c>
      <c r="F1520" s="360">
        <f>ROUND(Source!AP1511,O1520)</f>
        <v/>
      </c>
      <c r="G1520" s="360" t="inlineStr">
        <is>
          <t>Оборуд</t>
        </is>
      </c>
      <c r="H1520" s="360" t="inlineStr">
        <is>
          <t>Стоимость оборудования (всего)</t>
        </is>
      </c>
      <c r="I1520" s="360" t="n"/>
      <c r="J1520" s="360" t="n"/>
      <c r="K1520" s="360" t="n">
        <v>216</v>
      </c>
      <c r="L1520" s="360" t="n">
        <v>8</v>
      </c>
      <c r="M1520" s="360" t="n">
        <v>3</v>
      </c>
      <c r="N1520" s="360" t="inlineStr"/>
      <c r="O1520" s="360" t="n">
        <v>0</v>
      </c>
      <c r="P1520" s="360" t="n"/>
      <c r="Q1520" s="360" t="n"/>
      <c r="R1520" s="360" t="n"/>
      <c r="S1520" s="360" t="n"/>
      <c r="T1520" s="360" t="n"/>
      <c r="U1520" s="360" t="n"/>
      <c r="V1520" s="360" t="n"/>
      <c r="W1520" s="360" t="n">
        <v>0</v>
      </c>
      <c r="X1520" s="360" t="n">
        <v>1</v>
      </c>
      <c r="Y1520" s="360" t="n">
        <v>0</v>
      </c>
      <c r="Z1520" s="360" t="n"/>
      <c r="AA1520" s="360" t="n"/>
      <c r="AB1520" s="360" t="n"/>
    </row>
    <row r="1521">
      <c r="A1521" s="360" t="n">
        <v>50</v>
      </c>
      <c r="B1521" s="360" t="n">
        <v>0</v>
      </c>
      <c r="C1521" s="360" t="n">
        <v>0</v>
      </c>
      <c r="D1521" s="360" t="n">
        <v>1</v>
      </c>
      <c r="E1521" s="360" t="n">
        <v>223</v>
      </c>
      <c r="F1521" s="360">
        <f>ROUND(Source!AQ1511,O1521)</f>
        <v/>
      </c>
      <c r="G1521" s="360" t="inlineStr">
        <is>
          <t>ОборудЗак</t>
        </is>
      </c>
      <c r="H1521" s="360" t="inlineStr">
        <is>
          <t>Стоимость оборудования заказчика</t>
        </is>
      </c>
      <c r="I1521" s="360" t="n"/>
      <c r="J1521" s="360" t="n"/>
      <c r="K1521" s="360" t="n">
        <v>223</v>
      </c>
      <c r="L1521" s="360" t="n">
        <v>9</v>
      </c>
      <c r="M1521" s="360" t="n">
        <v>3</v>
      </c>
      <c r="N1521" s="360" t="inlineStr"/>
      <c r="O1521" s="360" t="n">
        <v>0</v>
      </c>
      <c r="P1521" s="360" t="n"/>
      <c r="Q1521" s="360" t="n"/>
      <c r="R1521" s="360" t="n"/>
      <c r="S1521" s="360" t="n"/>
      <c r="T1521" s="360" t="n"/>
      <c r="U1521" s="360" t="n"/>
      <c r="V1521" s="360" t="n"/>
      <c r="W1521" s="360" t="n">
        <v>0</v>
      </c>
      <c r="X1521" s="360" t="n">
        <v>1</v>
      </c>
      <c r="Y1521" s="360" t="n">
        <v>0</v>
      </c>
      <c r="Z1521" s="360" t="n"/>
      <c r="AA1521" s="360" t="n"/>
      <c r="AB1521" s="360" t="n"/>
    </row>
    <row r="1522">
      <c r="A1522" s="360" t="n">
        <v>50</v>
      </c>
      <c r="B1522" s="360" t="n">
        <v>0</v>
      </c>
      <c r="C1522" s="360" t="n">
        <v>0</v>
      </c>
      <c r="D1522" s="360" t="n">
        <v>1</v>
      </c>
      <c r="E1522" s="360" t="n">
        <v>229</v>
      </c>
      <c r="F1522" s="360">
        <f>ROUND(Source!AZ1511,O1522)</f>
        <v/>
      </c>
      <c r="G1522" s="360" t="inlineStr">
        <is>
          <t>ОборудПод</t>
        </is>
      </c>
      <c r="H1522" s="360" t="inlineStr">
        <is>
          <t>Стоимость оборудования подрядчика</t>
        </is>
      </c>
      <c r="I1522" s="360" t="n"/>
      <c r="J1522" s="360" t="n"/>
      <c r="K1522" s="360" t="n">
        <v>229</v>
      </c>
      <c r="L1522" s="360" t="n">
        <v>10</v>
      </c>
      <c r="M1522" s="360" t="n">
        <v>3</v>
      </c>
      <c r="N1522" s="360" t="inlineStr"/>
      <c r="O1522" s="360" t="n">
        <v>0</v>
      </c>
      <c r="P1522" s="360" t="n"/>
      <c r="Q1522" s="360" t="n"/>
      <c r="R1522" s="360" t="n"/>
      <c r="S1522" s="360" t="n"/>
      <c r="T1522" s="360" t="n"/>
      <c r="U1522" s="360" t="n"/>
      <c r="V1522" s="360" t="n"/>
      <c r="W1522" s="360" t="n">
        <v>0</v>
      </c>
      <c r="X1522" s="360" t="n">
        <v>1</v>
      </c>
      <c r="Y1522" s="360" t="n">
        <v>0</v>
      </c>
      <c r="Z1522" s="360" t="n"/>
      <c r="AA1522" s="360" t="n"/>
      <c r="AB1522" s="360" t="n"/>
    </row>
    <row r="1523">
      <c r="A1523" s="360" t="n">
        <v>50</v>
      </c>
      <c r="B1523" s="360" t="n">
        <v>0</v>
      </c>
      <c r="C1523" s="360" t="n">
        <v>0</v>
      </c>
      <c r="D1523" s="360" t="n">
        <v>1</v>
      </c>
      <c r="E1523" s="360" t="n">
        <v>203</v>
      </c>
      <c r="F1523" s="360">
        <f>ROUND(Source!Q1511,O1523)</f>
        <v/>
      </c>
      <c r="G1523" s="360" t="inlineStr">
        <is>
          <t>ЭММ</t>
        </is>
      </c>
      <c r="H1523" s="360" t="inlineStr">
        <is>
          <t>Эксплуатация машин</t>
        </is>
      </c>
      <c r="I1523" s="360" t="n"/>
      <c r="J1523" s="360" t="n"/>
      <c r="K1523" s="360" t="n">
        <v>203</v>
      </c>
      <c r="L1523" s="360" t="n">
        <v>11</v>
      </c>
      <c r="M1523" s="360" t="n">
        <v>3</v>
      </c>
      <c r="N1523" s="360" t="inlineStr"/>
      <c r="O1523" s="360" t="n">
        <v>0</v>
      </c>
      <c r="P1523" s="360" t="n"/>
      <c r="Q1523" s="360" t="n"/>
      <c r="R1523" s="360" t="n"/>
      <c r="S1523" s="360" t="n"/>
      <c r="T1523" s="360" t="n"/>
      <c r="U1523" s="360" t="n"/>
      <c r="V1523" s="360" t="n"/>
      <c r="W1523" s="360" t="n">
        <v>0</v>
      </c>
      <c r="X1523" s="360" t="n">
        <v>1</v>
      </c>
      <c r="Y1523" s="360" t="n">
        <v>0</v>
      </c>
      <c r="Z1523" s="360" t="n"/>
      <c r="AA1523" s="360" t="n"/>
      <c r="AB1523" s="360" t="n"/>
    </row>
    <row r="1524">
      <c r="A1524" s="360" t="n">
        <v>50</v>
      </c>
      <c r="B1524" s="360" t="n">
        <v>0</v>
      </c>
      <c r="C1524" s="360" t="n">
        <v>0</v>
      </c>
      <c r="D1524" s="360" t="n">
        <v>1</v>
      </c>
      <c r="E1524" s="360" t="n">
        <v>231</v>
      </c>
      <c r="F1524" s="360">
        <f>ROUND(Source!BB1511,O1524)</f>
        <v/>
      </c>
      <c r="G1524" s="360" t="inlineStr">
        <is>
          <t>ЭММсНРиСП</t>
        </is>
      </c>
      <c r="H1524" s="360" t="inlineStr">
        <is>
          <t>Эксплуатация машин по ТСН-2001.16</t>
        </is>
      </c>
      <c r="I1524" s="360" t="n"/>
      <c r="J1524" s="360" t="n"/>
      <c r="K1524" s="360" t="n">
        <v>231</v>
      </c>
      <c r="L1524" s="360" t="n">
        <v>12</v>
      </c>
      <c r="M1524" s="360" t="n">
        <v>3</v>
      </c>
      <c r="N1524" s="360" t="inlineStr"/>
      <c r="O1524" s="360" t="n">
        <v>0</v>
      </c>
      <c r="P1524" s="360" t="n"/>
      <c r="Q1524" s="360" t="n"/>
      <c r="R1524" s="360" t="n"/>
      <c r="S1524" s="360" t="n"/>
      <c r="T1524" s="360" t="n"/>
      <c r="U1524" s="360" t="n"/>
      <c r="V1524" s="360" t="n"/>
      <c r="W1524" s="360" t="n">
        <v>0</v>
      </c>
      <c r="X1524" s="360" t="n">
        <v>1</v>
      </c>
      <c r="Y1524" s="360" t="n">
        <v>0</v>
      </c>
      <c r="Z1524" s="360" t="n"/>
      <c r="AA1524" s="360" t="n"/>
      <c r="AB1524" s="360" t="n"/>
    </row>
    <row r="1525">
      <c r="A1525" s="360" t="n">
        <v>50</v>
      </c>
      <c r="B1525" s="360" t="n">
        <v>0</v>
      </c>
      <c r="C1525" s="360" t="n">
        <v>0</v>
      </c>
      <c r="D1525" s="360" t="n">
        <v>1</v>
      </c>
      <c r="E1525" s="360" t="n">
        <v>204</v>
      </c>
      <c r="F1525" s="360">
        <f>ROUND(Source!R1511,O1525)</f>
        <v/>
      </c>
      <c r="G1525" s="360" t="inlineStr">
        <is>
          <t>ЗПМ</t>
        </is>
      </c>
      <c r="H1525" s="360" t="inlineStr">
        <is>
          <t>ЗП машинистов</t>
        </is>
      </c>
      <c r="I1525" s="360" t="n"/>
      <c r="J1525" s="360" t="n"/>
      <c r="K1525" s="360" t="n">
        <v>204</v>
      </c>
      <c r="L1525" s="360" t="n">
        <v>13</v>
      </c>
      <c r="M1525" s="360" t="n">
        <v>3</v>
      </c>
      <c r="N1525" s="360" t="inlineStr"/>
      <c r="O1525" s="360" t="n">
        <v>0</v>
      </c>
      <c r="P1525" s="360" t="n"/>
      <c r="Q1525" s="360" t="n"/>
      <c r="R1525" s="360" t="n"/>
      <c r="S1525" s="360" t="n"/>
      <c r="T1525" s="360" t="n"/>
      <c r="U1525" s="360" t="n"/>
      <c r="V1525" s="360" t="n"/>
      <c r="W1525" s="360" t="n">
        <v>0</v>
      </c>
      <c r="X1525" s="360" t="n">
        <v>1</v>
      </c>
      <c r="Y1525" s="360" t="n">
        <v>0</v>
      </c>
      <c r="Z1525" s="360" t="n"/>
      <c r="AA1525" s="360" t="n"/>
      <c r="AB1525" s="360" t="n"/>
    </row>
    <row r="1526">
      <c r="A1526" s="360" t="n">
        <v>50</v>
      </c>
      <c r="B1526" s="360" t="n">
        <v>0</v>
      </c>
      <c r="C1526" s="360" t="n">
        <v>0</v>
      </c>
      <c r="D1526" s="360" t="n">
        <v>1</v>
      </c>
      <c r="E1526" s="360" t="n">
        <v>205</v>
      </c>
      <c r="F1526" s="360">
        <f>ROUND(Source!S1511,O1526)</f>
        <v/>
      </c>
      <c r="G1526" s="360" t="inlineStr">
        <is>
          <t>ОЗП</t>
        </is>
      </c>
      <c r="H1526" s="360" t="inlineStr">
        <is>
          <t>Основная ЗП рабочих</t>
        </is>
      </c>
      <c r="I1526" s="360" t="n"/>
      <c r="J1526" s="360" t="n"/>
      <c r="K1526" s="360" t="n">
        <v>205</v>
      </c>
      <c r="L1526" s="360" t="n">
        <v>14</v>
      </c>
      <c r="M1526" s="360" t="n">
        <v>3</v>
      </c>
      <c r="N1526" s="360" t="inlineStr"/>
      <c r="O1526" s="360" t="n">
        <v>0</v>
      </c>
      <c r="P1526" s="360" t="n"/>
      <c r="Q1526" s="360" t="n"/>
      <c r="R1526" s="360" t="n"/>
      <c r="S1526" s="360" t="n"/>
      <c r="T1526" s="360" t="n"/>
      <c r="U1526" s="360" t="n"/>
      <c r="V1526" s="360" t="n"/>
      <c r="W1526" s="360" t="n">
        <v>0</v>
      </c>
      <c r="X1526" s="360" t="n">
        <v>1</v>
      </c>
      <c r="Y1526" s="360" t="n">
        <v>0</v>
      </c>
      <c r="Z1526" s="360" t="n"/>
      <c r="AA1526" s="360" t="n"/>
      <c r="AB1526" s="360" t="n"/>
    </row>
    <row r="1527">
      <c r="A1527" s="360" t="n">
        <v>50</v>
      </c>
      <c r="B1527" s="360" t="n">
        <v>0</v>
      </c>
      <c r="C1527" s="360" t="n">
        <v>0</v>
      </c>
      <c r="D1527" s="360" t="n">
        <v>1</v>
      </c>
      <c r="E1527" s="360" t="n">
        <v>232</v>
      </c>
      <c r="F1527" s="360">
        <f>ROUND(Source!BC1511,O1527)</f>
        <v/>
      </c>
      <c r="G1527" s="360" t="inlineStr">
        <is>
          <t>ОЗПсНРиСП</t>
        </is>
      </c>
      <c r="H1527" s="360" t="inlineStr">
        <is>
          <t>Основная ЗП рабочих по ТСН-2001.16</t>
        </is>
      </c>
      <c r="I1527" s="360" t="n"/>
      <c r="J1527" s="360" t="n"/>
      <c r="K1527" s="360" t="n">
        <v>232</v>
      </c>
      <c r="L1527" s="360" t="n">
        <v>15</v>
      </c>
      <c r="M1527" s="360" t="n">
        <v>3</v>
      </c>
      <c r="N1527" s="360" t="inlineStr"/>
      <c r="O1527" s="360" t="n">
        <v>0</v>
      </c>
      <c r="P1527" s="360" t="n"/>
      <c r="Q1527" s="360" t="n"/>
      <c r="R1527" s="360" t="n"/>
      <c r="S1527" s="360" t="n"/>
      <c r="T1527" s="360" t="n"/>
      <c r="U1527" s="360" t="n"/>
      <c r="V1527" s="360" t="n"/>
      <c r="W1527" s="360" t="n">
        <v>0</v>
      </c>
      <c r="X1527" s="360" t="n">
        <v>1</v>
      </c>
      <c r="Y1527" s="360" t="n">
        <v>0</v>
      </c>
      <c r="Z1527" s="360" t="n"/>
      <c r="AA1527" s="360" t="n"/>
      <c r="AB1527" s="360" t="n"/>
    </row>
    <row r="1528">
      <c r="A1528" s="360" t="n">
        <v>50</v>
      </c>
      <c r="B1528" s="360" t="n">
        <v>0</v>
      </c>
      <c r="C1528" s="360" t="n">
        <v>0</v>
      </c>
      <c r="D1528" s="360" t="n">
        <v>1</v>
      </c>
      <c r="E1528" s="360" t="n">
        <v>214</v>
      </c>
      <c r="F1528" s="360">
        <f>ROUND(Source!AS1511,O1528)</f>
        <v/>
      </c>
      <c r="G1528" s="360" t="inlineStr">
        <is>
          <t>Строит</t>
        </is>
      </c>
      <c r="H1528" s="360" t="inlineStr">
        <is>
          <t>Строительные работы с НР и СП</t>
        </is>
      </c>
      <c r="I1528" s="360" t="n"/>
      <c r="J1528" s="360" t="n"/>
      <c r="K1528" s="360" t="n">
        <v>214</v>
      </c>
      <c r="L1528" s="360" t="n">
        <v>16</v>
      </c>
      <c r="M1528" s="360" t="n">
        <v>3</v>
      </c>
      <c r="N1528" s="360" t="inlineStr"/>
      <c r="O1528" s="360" t="n">
        <v>0</v>
      </c>
      <c r="P1528" s="360" t="n"/>
      <c r="Q1528" s="360" t="n"/>
      <c r="R1528" s="360" t="n"/>
      <c r="S1528" s="360" t="n"/>
      <c r="T1528" s="360" t="n"/>
      <c r="U1528" s="360" t="n"/>
      <c r="V1528" s="360" t="n"/>
      <c r="W1528" s="360" t="n">
        <v>0</v>
      </c>
      <c r="X1528" s="360" t="n">
        <v>1</v>
      </c>
      <c r="Y1528" s="360" t="n">
        <v>0</v>
      </c>
      <c r="Z1528" s="360" t="n"/>
      <c r="AA1528" s="360" t="n"/>
      <c r="AB1528" s="360" t="n"/>
    </row>
    <row r="1529">
      <c r="A1529" s="360" t="n">
        <v>50</v>
      </c>
      <c r="B1529" s="360" t="n">
        <v>0</v>
      </c>
      <c r="C1529" s="360" t="n">
        <v>0</v>
      </c>
      <c r="D1529" s="360" t="n">
        <v>1</v>
      </c>
      <c r="E1529" s="360" t="n">
        <v>215</v>
      </c>
      <c r="F1529" s="360">
        <f>ROUND(Source!AT1511,O1529)</f>
        <v/>
      </c>
      <c r="G1529" s="360" t="inlineStr">
        <is>
          <t>Монтаж</t>
        </is>
      </c>
      <c r="H1529" s="360" t="inlineStr">
        <is>
          <t>Монтажные работы с НР и СП</t>
        </is>
      </c>
      <c r="I1529" s="360" t="n"/>
      <c r="J1529" s="360" t="n"/>
      <c r="K1529" s="360" t="n">
        <v>215</v>
      </c>
      <c r="L1529" s="360" t="n">
        <v>17</v>
      </c>
      <c r="M1529" s="360" t="n">
        <v>3</v>
      </c>
      <c r="N1529" s="360" t="inlineStr"/>
      <c r="O1529" s="360" t="n">
        <v>0</v>
      </c>
      <c r="P1529" s="360" t="n"/>
      <c r="Q1529" s="360" t="n"/>
      <c r="R1529" s="360" t="n"/>
      <c r="S1529" s="360" t="n"/>
      <c r="T1529" s="360" t="n"/>
      <c r="U1529" s="360" t="n"/>
      <c r="V1529" s="360" t="n"/>
      <c r="W1529" s="360" t="n">
        <v>0</v>
      </c>
      <c r="X1529" s="360" t="n">
        <v>1</v>
      </c>
      <c r="Y1529" s="360" t="n">
        <v>0</v>
      </c>
      <c r="Z1529" s="360" t="n"/>
      <c r="AA1529" s="360" t="n"/>
      <c r="AB1529" s="360" t="n"/>
    </row>
    <row r="1530">
      <c r="A1530" s="360" t="n">
        <v>50</v>
      </c>
      <c r="B1530" s="360" t="n">
        <v>0</v>
      </c>
      <c r="C1530" s="360" t="n">
        <v>0</v>
      </c>
      <c r="D1530" s="360" t="n">
        <v>1</v>
      </c>
      <c r="E1530" s="360" t="n">
        <v>217</v>
      </c>
      <c r="F1530" s="360">
        <f>ROUND(Source!AU1511,O1530)</f>
        <v/>
      </c>
      <c r="G1530" s="360" t="inlineStr">
        <is>
          <t>Прочие</t>
        </is>
      </c>
      <c r="H1530" s="360" t="inlineStr">
        <is>
          <t>Прочие работы с НР и СП</t>
        </is>
      </c>
      <c r="I1530" s="360" t="n"/>
      <c r="J1530" s="360" t="n"/>
      <c r="K1530" s="360" t="n">
        <v>217</v>
      </c>
      <c r="L1530" s="360" t="n">
        <v>18</v>
      </c>
      <c r="M1530" s="360" t="n">
        <v>3</v>
      </c>
      <c r="N1530" s="360" t="inlineStr"/>
      <c r="O1530" s="360" t="n">
        <v>0</v>
      </c>
      <c r="P1530" s="360" t="n"/>
      <c r="Q1530" s="360" t="n"/>
      <c r="R1530" s="360" t="n"/>
      <c r="S1530" s="360" t="n"/>
      <c r="T1530" s="360" t="n"/>
      <c r="U1530" s="360" t="n"/>
      <c r="V1530" s="360" t="n"/>
      <c r="W1530" s="360" t="n">
        <v>0</v>
      </c>
      <c r="X1530" s="360" t="n">
        <v>1</v>
      </c>
      <c r="Y1530" s="360" t="n">
        <v>0</v>
      </c>
      <c r="Z1530" s="360" t="n"/>
      <c r="AA1530" s="360" t="n"/>
      <c r="AB1530" s="360" t="n"/>
    </row>
    <row r="1531">
      <c r="A1531" s="360" t="n">
        <v>50</v>
      </c>
      <c r="B1531" s="360" t="n">
        <v>0</v>
      </c>
      <c r="C1531" s="360" t="n">
        <v>0</v>
      </c>
      <c r="D1531" s="360" t="n">
        <v>1</v>
      </c>
      <c r="E1531" s="360" t="n">
        <v>230</v>
      </c>
      <c r="F1531" s="360">
        <f>ROUND(Source!BA1511,O1531)</f>
        <v/>
      </c>
      <c r="G1531" s="360" t="inlineStr">
        <is>
          <t>ПрочиеЗатр</t>
        </is>
      </c>
      <c r="H1531" s="360" t="inlineStr">
        <is>
          <t>Прочие затраты по ТСН-2001.16</t>
        </is>
      </c>
      <c r="I1531" s="360" t="n"/>
      <c r="J1531" s="360" t="n"/>
      <c r="K1531" s="360" t="n">
        <v>230</v>
      </c>
      <c r="L1531" s="360" t="n">
        <v>19</v>
      </c>
      <c r="M1531" s="360" t="n">
        <v>3</v>
      </c>
      <c r="N1531" s="360" t="inlineStr"/>
      <c r="O1531" s="360" t="n">
        <v>0</v>
      </c>
      <c r="P1531" s="360" t="n"/>
      <c r="Q1531" s="360" t="n"/>
      <c r="R1531" s="360" t="n"/>
      <c r="S1531" s="360" t="n"/>
      <c r="T1531" s="360" t="n"/>
      <c r="U1531" s="360" t="n"/>
      <c r="V1531" s="360" t="n"/>
      <c r="W1531" s="360" t="n">
        <v>0</v>
      </c>
      <c r="X1531" s="360" t="n">
        <v>1</v>
      </c>
      <c r="Y1531" s="360" t="n">
        <v>0</v>
      </c>
      <c r="Z1531" s="360" t="n"/>
      <c r="AA1531" s="360" t="n"/>
      <c r="AB1531" s="360" t="n"/>
    </row>
    <row r="1532">
      <c r="A1532" s="360" t="n">
        <v>50</v>
      </c>
      <c r="B1532" s="360" t="n">
        <v>0</v>
      </c>
      <c r="C1532" s="360" t="n">
        <v>0</v>
      </c>
      <c r="D1532" s="360" t="n">
        <v>1</v>
      </c>
      <c r="E1532" s="360" t="n">
        <v>206</v>
      </c>
      <c r="F1532" s="360">
        <f>ROUND(Source!T1511,O1532)</f>
        <v/>
      </c>
      <c r="G1532" s="360" t="inlineStr">
        <is>
          <t>ВозврМат</t>
        </is>
      </c>
      <c r="H1532" s="360" t="inlineStr">
        <is>
          <t>Возврат материалов</t>
        </is>
      </c>
      <c r="I1532" s="360" t="n"/>
      <c r="J1532" s="360" t="n"/>
      <c r="K1532" s="360" t="n">
        <v>206</v>
      </c>
      <c r="L1532" s="360" t="n">
        <v>20</v>
      </c>
      <c r="M1532" s="360" t="n">
        <v>3</v>
      </c>
      <c r="N1532" s="360" t="inlineStr"/>
      <c r="O1532" s="360" t="n">
        <v>0</v>
      </c>
      <c r="P1532" s="360" t="n"/>
      <c r="Q1532" s="360" t="n"/>
      <c r="R1532" s="360" t="n"/>
      <c r="S1532" s="360" t="n"/>
      <c r="T1532" s="360" t="n"/>
      <c r="U1532" s="360" t="n"/>
      <c r="V1532" s="360" t="n"/>
      <c r="W1532" s="360" t="n">
        <v>0</v>
      </c>
      <c r="X1532" s="360" t="n">
        <v>1</v>
      </c>
      <c r="Y1532" s="360" t="n">
        <v>0</v>
      </c>
      <c r="Z1532" s="360" t="n"/>
      <c r="AA1532" s="360" t="n"/>
      <c r="AB1532" s="360" t="n"/>
    </row>
    <row r="1533">
      <c r="A1533" s="360" t="n">
        <v>50</v>
      </c>
      <c r="B1533" s="360" t="n">
        <v>0</v>
      </c>
      <c r="C1533" s="360" t="n">
        <v>0</v>
      </c>
      <c r="D1533" s="360" t="n">
        <v>1</v>
      </c>
      <c r="E1533" s="360" t="n">
        <v>207</v>
      </c>
      <c r="F1533" s="360">
        <f>ROUND(Source!U1511,O1533)</f>
        <v/>
      </c>
      <c r="G1533" s="360" t="inlineStr">
        <is>
          <t>ТрудСтр</t>
        </is>
      </c>
      <c r="H1533" s="360" t="inlineStr">
        <is>
          <t>Трудозатраты строителей</t>
        </is>
      </c>
      <c r="I1533" s="360" t="n"/>
      <c r="J1533" s="360" t="n"/>
      <c r="K1533" s="360" t="n">
        <v>207</v>
      </c>
      <c r="L1533" s="360" t="n">
        <v>21</v>
      </c>
      <c r="M1533" s="360" t="n">
        <v>3</v>
      </c>
      <c r="N1533" s="360" t="inlineStr"/>
      <c r="O1533" s="360" t="n">
        <v>7</v>
      </c>
      <c r="P1533" s="360" t="n"/>
      <c r="Q1533" s="360" t="n"/>
      <c r="R1533" s="360" t="n"/>
      <c r="S1533" s="360" t="n"/>
      <c r="T1533" s="360" t="n"/>
      <c r="U1533" s="360" t="n"/>
      <c r="V1533" s="360" t="n"/>
      <c r="W1533" s="360" t="n">
        <v>0</v>
      </c>
      <c r="X1533" s="360" t="n">
        <v>1</v>
      </c>
      <c r="Y1533" s="360" t="n">
        <v>0</v>
      </c>
      <c r="Z1533" s="360" t="n"/>
      <c r="AA1533" s="360" t="n"/>
      <c r="AB1533" s="360" t="n"/>
    </row>
    <row r="1534">
      <c r="A1534" s="360" t="n">
        <v>50</v>
      </c>
      <c r="B1534" s="360" t="n">
        <v>0</v>
      </c>
      <c r="C1534" s="360" t="n">
        <v>0</v>
      </c>
      <c r="D1534" s="360" t="n">
        <v>1</v>
      </c>
      <c r="E1534" s="360" t="n">
        <v>208</v>
      </c>
      <c r="F1534" s="360">
        <f>ROUND(Source!V1511,O1534)</f>
        <v/>
      </c>
      <c r="G1534" s="360" t="inlineStr">
        <is>
          <t>ТрудМаш</t>
        </is>
      </c>
      <c r="H1534" s="360" t="inlineStr">
        <is>
          <t>Трудозатраты машинистов</t>
        </is>
      </c>
      <c r="I1534" s="360" t="n"/>
      <c r="J1534" s="360" t="n"/>
      <c r="K1534" s="360" t="n">
        <v>208</v>
      </c>
      <c r="L1534" s="360" t="n">
        <v>22</v>
      </c>
      <c r="M1534" s="360" t="n">
        <v>3</v>
      </c>
      <c r="N1534" s="360" t="inlineStr"/>
      <c r="O1534" s="360" t="n">
        <v>7</v>
      </c>
      <c r="P1534" s="360" t="n"/>
      <c r="Q1534" s="360" t="n"/>
      <c r="R1534" s="360" t="n"/>
      <c r="S1534" s="360" t="n"/>
      <c r="T1534" s="360" t="n"/>
      <c r="U1534" s="360" t="n"/>
      <c r="V1534" s="360" t="n"/>
      <c r="W1534" s="360" t="n">
        <v>0</v>
      </c>
      <c r="X1534" s="360" t="n">
        <v>1</v>
      </c>
      <c r="Y1534" s="360" t="n">
        <v>0</v>
      </c>
      <c r="Z1534" s="360" t="n"/>
      <c r="AA1534" s="360" t="n"/>
      <c r="AB1534" s="360" t="n"/>
    </row>
    <row r="1535">
      <c r="A1535" s="360" t="n">
        <v>50</v>
      </c>
      <c r="B1535" s="360" t="n">
        <v>0</v>
      </c>
      <c r="C1535" s="360" t="n">
        <v>0</v>
      </c>
      <c r="D1535" s="360" t="n">
        <v>1</v>
      </c>
      <c r="E1535" s="360" t="n">
        <v>209</v>
      </c>
      <c r="F1535" s="360">
        <f>ROUND(Source!W1511,O1535)</f>
        <v/>
      </c>
      <c r="G1535" s="360" t="inlineStr">
        <is>
          <t>ТранспМат</t>
        </is>
      </c>
      <c r="H1535" s="360" t="inlineStr">
        <is>
          <t>Транспорт материалов</t>
        </is>
      </c>
      <c r="I1535" s="360" t="n"/>
      <c r="J1535" s="360" t="n"/>
      <c r="K1535" s="360" t="n">
        <v>209</v>
      </c>
      <c r="L1535" s="360" t="n">
        <v>23</v>
      </c>
      <c r="M1535" s="360" t="n">
        <v>3</v>
      </c>
      <c r="N1535" s="360" t="inlineStr"/>
      <c r="O1535" s="360" t="n">
        <v>0</v>
      </c>
      <c r="P1535" s="360" t="n"/>
      <c r="Q1535" s="360" t="n"/>
      <c r="R1535" s="360" t="n"/>
      <c r="S1535" s="360" t="n"/>
      <c r="T1535" s="360" t="n"/>
      <c r="U1535" s="360" t="n"/>
      <c r="V1535" s="360" t="n"/>
      <c r="W1535" s="360" t="n">
        <v>0</v>
      </c>
      <c r="X1535" s="360" t="n">
        <v>1</v>
      </c>
      <c r="Y1535" s="360" t="n">
        <v>0</v>
      </c>
      <c r="Z1535" s="360" t="n"/>
      <c r="AA1535" s="360" t="n"/>
      <c r="AB1535" s="360" t="n"/>
    </row>
    <row r="1536">
      <c r="A1536" s="360" t="n">
        <v>50</v>
      </c>
      <c r="B1536" s="360" t="n">
        <v>0</v>
      </c>
      <c r="C1536" s="360" t="n">
        <v>0</v>
      </c>
      <c r="D1536" s="360" t="n">
        <v>1</v>
      </c>
      <c r="E1536" s="360" t="n">
        <v>233</v>
      </c>
      <c r="F1536" s="360">
        <f>ROUND(Source!BD1511,O1536)</f>
        <v/>
      </c>
      <c r="G1536" s="360" t="inlineStr">
        <is>
          <t>Перевозка</t>
        </is>
      </c>
      <c r="H1536" s="360" t="inlineStr">
        <is>
          <t>Перевозка грузов</t>
        </is>
      </c>
      <c r="I1536" s="360" t="n"/>
      <c r="J1536" s="360" t="n"/>
      <c r="K1536" s="360" t="n">
        <v>233</v>
      </c>
      <c r="L1536" s="360" t="n">
        <v>24</v>
      </c>
      <c r="M1536" s="360" t="n">
        <v>3</v>
      </c>
      <c r="N1536" s="360" t="inlineStr"/>
      <c r="O1536" s="360" t="n">
        <v>0</v>
      </c>
      <c r="P1536" s="360" t="n"/>
      <c r="Q1536" s="360" t="n"/>
      <c r="R1536" s="360" t="n"/>
      <c r="S1536" s="360" t="n"/>
      <c r="T1536" s="360" t="n"/>
      <c r="U1536" s="360" t="n"/>
      <c r="V1536" s="360" t="n"/>
      <c r="W1536" s="360" t="n">
        <v>0</v>
      </c>
      <c r="X1536" s="360" t="n">
        <v>1</v>
      </c>
      <c r="Y1536" s="360" t="n">
        <v>0</v>
      </c>
      <c r="Z1536" s="360" t="n"/>
      <c r="AA1536" s="360" t="n"/>
      <c r="AB1536" s="360" t="n"/>
    </row>
    <row r="1537">
      <c r="A1537" s="360" t="n">
        <v>50</v>
      </c>
      <c r="B1537" s="360" t="n">
        <v>0</v>
      </c>
      <c r="C1537" s="360" t="n">
        <v>0</v>
      </c>
      <c r="D1537" s="360" t="n">
        <v>1</v>
      </c>
      <c r="E1537" s="360" t="n">
        <v>210</v>
      </c>
      <c r="F1537" s="360">
        <f>ROUND(Source!X1511,O1537)</f>
        <v/>
      </c>
      <c r="G1537" s="360" t="inlineStr">
        <is>
          <t>НР</t>
        </is>
      </c>
      <c r="H1537" s="360" t="inlineStr">
        <is>
          <t>Накладные расходы</t>
        </is>
      </c>
      <c r="I1537" s="360" t="n"/>
      <c r="J1537" s="360" t="n"/>
      <c r="K1537" s="360" t="n">
        <v>210</v>
      </c>
      <c r="L1537" s="360" t="n">
        <v>25</v>
      </c>
      <c r="M1537" s="360" t="n">
        <v>3</v>
      </c>
      <c r="N1537" s="360" t="inlineStr"/>
      <c r="O1537" s="360" t="n">
        <v>0</v>
      </c>
      <c r="P1537" s="360" t="n"/>
      <c r="Q1537" s="360" t="n"/>
      <c r="R1537" s="360" t="n"/>
      <c r="S1537" s="360" t="n"/>
      <c r="T1537" s="360" t="n"/>
      <c r="U1537" s="360" t="n"/>
      <c r="V1537" s="360" t="n"/>
      <c r="W1537" s="360" t="n">
        <v>0</v>
      </c>
      <c r="X1537" s="360" t="n">
        <v>1</v>
      </c>
      <c r="Y1537" s="360" t="n">
        <v>0</v>
      </c>
      <c r="Z1537" s="360" t="n"/>
      <c r="AA1537" s="360" t="n"/>
      <c r="AB1537" s="360" t="n"/>
    </row>
    <row r="1538">
      <c r="A1538" s="360" t="n">
        <v>50</v>
      </c>
      <c r="B1538" s="360" t="n">
        <v>0</v>
      </c>
      <c r="C1538" s="360" t="n">
        <v>0</v>
      </c>
      <c r="D1538" s="360" t="n">
        <v>1</v>
      </c>
      <c r="E1538" s="360" t="n">
        <v>211</v>
      </c>
      <c r="F1538" s="360">
        <f>ROUND(Source!Y1511,O1538)</f>
        <v/>
      </c>
      <c r="G1538" s="360" t="inlineStr">
        <is>
          <t>СмПриб</t>
        </is>
      </c>
      <c r="H1538" s="360" t="inlineStr">
        <is>
          <t>Сметная прибыль</t>
        </is>
      </c>
      <c r="I1538" s="360" t="n"/>
      <c r="J1538" s="360" t="n"/>
      <c r="K1538" s="360" t="n">
        <v>211</v>
      </c>
      <c r="L1538" s="360" t="n">
        <v>26</v>
      </c>
      <c r="M1538" s="360" t="n">
        <v>3</v>
      </c>
      <c r="N1538" s="360" t="inlineStr"/>
      <c r="O1538" s="360" t="n">
        <v>0</v>
      </c>
      <c r="P1538" s="360" t="n"/>
      <c r="Q1538" s="360" t="n"/>
      <c r="R1538" s="360" t="n"/>
      <c r="S1538" s="360" t="n"/>
      <c r="T1538" s="360" t="n"/>
      <c r="U1538" s="360" t="n"/>
      <c r="V1538" s="360" t="n"/>
      <c r="W1538" s="360" t="n">
        <v>0</v>
      </c>
      <c r="X1538" s="360" t="n">
        <v>1</v>
      </c>
      <c r="Y1538" s="360" t="n">
        <v>0</v>
      </c>
      <c r="Z1538" s="360" t="n"/>
      <c r="AA1538" s="360" t="n"/>
      <c r="AB1538" s="360" t="n"/>
    </row>
    <row r="1539">
      <c r="A1539" s="360" t="n">
        <v>50</v>
      </c>
      <c r="B1539" s="360" t="n">
        <v>0</v>
      </c>
      <c r="C1539" s="360" t="n">
        <v>0</v>
      </c>
      <c r="D1539" s="360" t="n">
        <v>1</v>
      </c>
      <c r="E1539" s="360" t="n">
        <v>224</v>
      </c>
      <c r="F1539" s="360">
        <f>ROUND(Source!AR1511,O1539)</f>
        <v/>
      </c>
      <c r="G1539" s="360" t="inlineStr">
        <is>
          <t>Всего</t>
        </is>
      </c>
      <c r="H1539" s="360" t="inlineStr">
        <is>
          <t>Всего с НР и СП</t>
        </is>
      </c>
      <c r="I1539" s="360" t="n"/>
      <c r="J1539" s="360" t="n"/>
      <c r="K1539" s="360" t="n">
        <v>224</v>
      </c>
      <c r="L1539" s="360" t="n">
        <v>27</v>
      </c>
      <c r="M1539" s="360" t="n">
        <v>3</v>
      </c>
      <c r="N1539" s="360" t="inlineStr"/>
      <c r="O1539" s="360" t="n">
        <v>0</v>
      </c>
      <c r="P1539" s="360" t="n"/>
      <c r="Q1539" s="360" t="n"/>
      <c r="R1539" s="360" t="n"/>
      <c r="S1539" s="360" t="n"/>
      <c r="T1539" s="360" t="n"/>
      <c r="U1539" s="360" t="n"/>
      <c r="V1539" s="360" t="n"/>
      <c r="W1539" s="360" t="n">
        <v>0</v>
      </c>
      <c r="X1539" s="360" t="n">
        <v>1</v>
      </c>
      <c r="Y1539" s="360" t="n">
        <v>0</v>
      </c>
      <c r="Z1539" s="360" t="n"/>
      <c r="AA1539" s="360" t="n"/>
      <c r="AB1539" s="360" t="n"/>
    </row>
    <row r="1540">
      <c r="A1540" s="360" t="n">
        <v>50</v>
      </c>
      <c r="B1540" s="360" t="n">
        <v>0</v>
      </c>
      <c r="C1540" s="360" t="n">
        <v>0</v>
      </c>
      <c r="D1540" s="360" t="n">
        <v>2</v>
      </c>
      <c r="E1540" s="360" t="n">
        <v>0</v>
      </c>
      <c r="F1540" s="360">
        <f>ROUND(F1539,O1540)</f>
        <v/>
      </c>
      <c r="G1540" s="360" t="inlineStr">
        <is>
          <t>и1</t>
        </is>
      </c>
      <c r="H1540" s="360" t="inlineStr">
        <is>
          <t>Итого</t>
        </is>
      </c>
      <c r="I1540" s="360" t="n"/>
      <c r="J1540" s="360" t="n"/>
      <c r="K1540" s="360" t="n">
        <v>212</v>
      </c>
      <c r="L1540" s="360" t="n">
        <v>28</v>
      </c>
      <c r="M1540" s="360" t="n">
        <v>0</v>
      </c>
      <c r="N1540" s="360" t="inlineStr"/>
      <c r="O1540" s="360" t="n">
        <v>0</v>
      </c>
      <c r="P1540" s="360" t="n"/>
      <c r="Q1540" s="360" t="n"/>
      <c r="R1540" s="360" t="n"/>
      <c r="S1540" s="360" t="n"/>
      <c r="T1540" s="360" t="n"/>
      <c r="U1540" s="360" t="n"/>
      <c r="V1540" s="360" t="n"/>
      <c r="W1540" s="360" t="n">
        <v>0</v>
      </c>
      <c r="X1540" s="360" t="n">
        <v>1</v>
      </c>
      <c r="Y1540" s="360" t="n">
        <v>0</v>
      </c>
      <c r="Z1540" s="360" t="n"/>
      <c r="AA1540" s="360" t="n"/>
      <c r="AB1540" s="360" t="n"/>
    </row>
    <row r="1541">
      <c r="A1541" s="360" t="n">
        <v>50</v>
      </c>
      <c r="B1541" s="360" t="n">
        <v>0</v>
      </c>
      <c r="C1541" s="360" t="n">
        <v>0</v>
      </c>
      <c r="D1541" s="360" t="n">
        <v>2</v>
      </c>
      <c r="E1541" s="360" t="n">
        <v>0</v>
      </c>
      <c r="F1541" s="360">
        <f>ROUND(F1540*0.22,O1541)</f>
        <v/>
      </c>
      <c r="G1541" s="360" t="inlineStr">
        <is>
          <t>и2</t>
        </is>
      </c>
      <c r="H1541" s="360" t="inlineStr">
        <is>
          <t>НДС 22%</t>
        </is>
      </c>
      <c r="I1541" s="360" t="n"/>
      <c r="J1541" s="360" t="n"/>
      <c r="K1541" s="360" t="n">
        <v>212</v>
      </c>
      <c r="L1541" s="360" t="n">
        <v>29</v>
      </c>
      <c r="M1541" s="360" t="n">
        <v>0</v>
      </c>
      <c r="N1541" s="360" t="inlineStr"/>
      <c r="O1541" s="360" t="n">
        <v>0</v>
      </c>
      <c r="P1541" s="360" t="n"/>
      <c r="Q1541" s="360" t="n"/>
      <c r="R1541" s="360" t="n"/>
      <c r="S1541" s="360" t="n"/>
      <c r="T1541" s="360" t="n"/>
      <c r="U1541" s="360" t="n"/>
      <c r="V1541" s="360" t="n"/>
      <c r="W1541" s="360" t="n">
        <v>0</v>
      </c>
      <c r="X1541" s="360" t="n">
        <v>1</v>
      </c>
      <c r="Y1541" s="360" t="n">
        <v>0</v>
      </c>
      <c r="Z1541" s="360" t="n"/>
      <c r="AA1541" s="360" t="n"/>
      <c r="AB1541" s="360" t="n"/>
    </row>
    <row r="1542">
      <c r="A1542" s="360" t="n">
        <v>50</v>
      </c>
      <c r="B1542" s="360" t="n">
        <v>0</v>
      </c>
      <c r="C1542" s="360" t="n">
        <v>0</v>
      </c>
      <c r="D1542" s="360" t="n">
        <v>2</v>
      </c>
      <c r="E1542" s="360" t="n">
        <v>213</v>
      </c>
      <c r="F1542" s="360">
        <f>ROUND(F1540+F1541,O1542)</f>
        <v/>
      </c>
      <c r="G1542" s="360" t="inlineStr">
        <is>
          <t>и3</t>
        </is>
      </c>
      <c r="H1542" s="360" t="inlineStr">
        <is>
          <t>Всего</t>
        </is>
      </c>
      <c r="I1542" s="360" t="n"/>
      <c r="J1542" s="360" t="n"/>
      <c r="K1542" s="360" t="n">
        <v>212</v>
      </c>
      <c r="L1542" s="360" t="n">
        <v>30</v>
      </c>
      <c r="M1542" s="360" t="n">
        <v>0</v>
      </c>
      <c r="N1542" s="360" t="inlineStr"/>
      <c r="O1542" s="360" t="n">
        <v>0</v>
      </c>
      <c r="P1542" s="360" t="n"/>
      <c r="Q1542" s="360" t="n"/>
      <c r="R1542" s="360" t="n"/>
      <c r="S1542" s="360" t="n"/>
      <c r="T1542" s="360" t="n"/>
      <c r="U1542" s="360" t="n"/>
      <c r="V1542" s="360" t="n"/>
      <c r="W1542" s="360" t="n">
        <v>0</v>
      </c>
      <c r="X1542" s="360" t="n">
        <v>1</v>
      </c>
      <c r="Y1542" s="360" t="n">
        <v>0</v>
      </c>
      <c r="Z1542" s="360" t="n"/>
      <c r="AA1542" s="360" t="n"/>
      <c r="AB1542" s="360" t="n"/>
    </row>
    <row r="1543"/>
    <row r="1544">
      <c r="A1544" s="356" t="n">
        <v>3</v>
      </c>
      <c r="B1544" s="356" t="n">
        <v>0</v>
      </c>
      <c r="C1544" s="356" t="n"/>
      <c r="D1544" s="356">
        <f>ROW(A1552)</f>
        <v/>
      </c>
      <c r="E1544" s="356" t="n"/>
      <c r="F1544" s="356" t="inlineStr">
        <is>
          <t>Новая локальная смета</t>
        </is>
      </c>
      <c r="G1544" s="356" t="inlineStr">
        <is>
          <t>Парковая, д.16</t>
        </is>
      </c>
      <c r="H1544" s="356" t="inlineStr"/>
      <c r="I1544" s="356" t="n">
        <v>0</v>
      </c>
      <c r="J1544" s="356" t="inlineStr"/>
      <c r="K1544" s="356" t="n">
        <v>0</v>
      </c>
      <c r="L1544" s="356" t="inlineStr">
        <is>
          <t>Новая локальная смета</t>
        </is>
      </c>
      <c r="M1544" s="356" t="inlineStr"/>
      <c r="N1544" s="356" t="n"/>
      <c r="O1544" s="356" t="n"/>
      <c r="P1544" s="356" t="n"/>
      <c r="Q1544" s="356" t="n"/>
      <c r="R1544" s="356" t="n"/>
      <c r="S1544" s="356" t="n">
        <v>0</v>
      </c>
      <c r="T1544" s="356" t="n"/>
      <c r="U1544" s="356" t="inlineStr"/>
      <c r="V1544" s="356" t="n">
        <v>0</v>
      </c>
      <c r="W1544" s="356" t="n"/>
      <c r="X1544" s="356" t="n"/>
      <c r="Y1544" s="356" t="n"/>
      <c r="Z1544" s="356" t="n"/>
      <c r="AA1544" s="356" t="n"/>
      <c r="AB1544" s="356" t="inlineStr"/>
      <c r="AC1544" s="356" t="inlineStr"/>
      <c r="AD1544" s="356" t="inlineStr"/>
      <c r="AE1544" s="356" t="inlineStr"/>
      <c r="AF1544" s="356" t="inlineStr"/>
      <c r="AG1544" s="356" t="inlineStr"/>
      <c r="AH1544" s="356" t="n"/>
      <c r="AI1544" s="356" t="n"/>
      <c r="AJ1544" s="356" t="n"/>
      <c r="AK1544" s="356" t="n"/>
      <c r="AL1544" s="356" t="n"/>
      <c r="AM1544" s="356" t="n"/>
      <c r="AN1544" s="356" t="n"/>
      <c r="AO1544" s="356" t="n"/>
      <c r="AP1544" s="356" t="inlineStr"/>
      <c r="AQ1544" s="356" t="inlineStr"/>
      <c r="AR1544" s="356" t="inlineStr"/>
      <c r="AS1544" s="356" t="n"/>
      <c r="AT1544" s="356" t="n"/>
      <c r="AU1544" s="356" t="n"/>
      <c r="AV1544" s="356" t="n"/>
      <c r="AW1544" s="356" t="n"/>
      <c r="AX1544" s="356" t="n"/>
      <c r="AY1544" s="356" t="n"/>
      <c r="AZ1544" s="356" t="inlineStr"/>
      <c r="BA1544" s="356" t="n"/>
      <c r="BB1544" s="356" t="inlineStr"/>
      <c r="BC1544" s="356" t="inlineStr"/>
      <c r="BD1544" s="356" t="inlineStr"/>
      <c r="BE1544" s="356" t="inlineStr"/>
      <c r="BF1544" s="356" t="inlineStr"/>
      <c r="BG1544" s="356" t="inlineStr"/>
      <c r="BH1544" s="356" t="inlineStr"/>
      <c r="BI1544" s="356" t="inlineStr"/>
      <c r="BJ1544" s="356" t="inlineStr"/>
      <c r="BK1544" s="356" t="inlineStr"/>
      <c r="BL1544" s="356" t="inlineStr"/>
      <c r="BM1544" s="356" t="inlineStr"/>
      <c r="BN1544" s="356" t="inlineStr"/>
      <c r="BO1544" s="356" t="inlineStr"/>
      <c r="BP1544" s="356" t="inlineStr"/>
      <c r="BQ1544" s="356" t="n"/>
      <c r="BR1544" s="356" t="n"/>
      <c r="BS1544" s="356" t="n"/>
      <c r="BT1544" s="356" t="n"/>
      <c r="BU1544" s="356" t="n"/>
      <c r="BV1544" s="356" t="n"/>
      <c r="BW1544" s="356" t="n"/>
      <c r="BX1544" s="356" t="n">
        <v>0</v>
      </c>
      <c r="BY1544" s="356" t="n"/>
      <c r="BZ1544" s="356" t="n"/>
      <c r="CA1544" s="356" t="n"/>
      <c r="CB1544" s="356" t="n"/>
      <c r="CC1544" s="356" t="n"/>
      <c r="CD1544" s="356" t="n"/>
      <c r="CE1544" s="356" t="n"/>
      <c r="CF1544" s="356" t="n">
        <v>0</v>
      </c>
      <c r="CG1544" s="356" t="n">
        <v>0</v>
      </c>
      <c r="CH1544" s="356" t="n"/>
      <c r="CI1544" s="356" t="inlineStr"/>
      <c r="CJ1544" s="356" t="inlineStr"/>
      <c r="CK1544" t="inlineStr"/>
      <c r="CL1544" t="inlineStr"/>
      <c r="CM1544" t="inlineStr"/>
      <c r="CN1544" t="inlineStr"/>
      <c r="CO1544" t="inlineStr"/>
      <c r="CP1544" t="inlineStr"/>
      <c r="CQ1544" t="inlineStr"/>
    </row>
    <row r="1545"/>
    <row r="1546">
      <c r="A1546" s="358" t="n">
        <v>52</v>
      </c>
      <c r="B1546" s="358">
        <f>B1552</f>
        <v/>
      </c>
      <c r="C1546" s="358">
        <f>C1552</f>
        <v/>
      </c>
      <c r="D1546" s="358">
        <f>D1552</f>
        <v/>
      </c>
      <c r="E1546" s="358">
        <f>E1552</f>
        <v/>
      </c>
      <c r="F1546" s="358">
        <f>F1552</f>
        <v/>
      </c>
      <c r="G1546" s="358">
        <f>G1552</f>
        <v/>
      </c>
      <c r="H1546" s="358" t="n"/>
      <c r="I1546" s="358" t="n"/>
      <c r="J1546" s="358" t="n"/>
      <c r="K1546" s="358" t="n"/>
      <c r="L1546" s="358" t="n"/>
      <c r="M1546" s="358" t="n"/>
      <c r="N1546" s="358" t="n"/>
      <c r="O1546" s="358">
        <f>O1552</f>
        <v/>
      </c>
      <c r="P1546" s="358">
        <f>P1552</f>
        <v/>
      </c>
      <c r="Q1546" s="358">
        <f>Q1552</f>
        <v/>
      </c>
      <c r="R1546" s="358">
        <f>R1552</f>
        <v/>
      </c>
      <c r="S1546" s="358">
        <f>S1552</f>
        <v/>
      </c>
      <c r="T1546" s="358">
        <f>T1552</f>
        <v/>
      </c>
      <c r="U1546" s="358">
        <f>U1552</f>
        <v/>
      </c>
      <c r="V1546" s="358">
        <f>V1552</f>
        <v/>
      </c>
      <c r="W1546" s="358">
        <f>W1552</f>
        <v/>
      </c>
      <c r="X1546" s="358">
        <f>X1552</f>
        <v/>
      </c>
      <c r="Y1546" s="358">
        <f>Y1552</f>
        <v/>
      </c>
      <c r="Z1546" s="358">
        <f>Z1552</f>
        <v/>
      </c>
      <c r="AA1546" s="358">
        <f>AA1552</f>
        <v/>
      </c>
      <c r="AB1546" s="358">
        <f>AB1552</f>
        <v/>
      </c>
      <c r="AC1546" s="358">
        <f>AC1552</f>
        <v/>
      </c>
      <c r="AD1546" s="358">
        <f>AD1552</f>
        <v/>
      </c>
      <c r="AE1546" s="358">
        <f>AE1552</f>
        <v/>
      </c>
      <c r="AF1546" s="358">
        <f>AF1552</f>
        <v/>
      </c>
      <c r="AG1546" s="358">
        <f>AG1552</f>
        <v/>
      </c>
      <c r="AH1546" s="358">
        <f>AH1552</f>
        <v/>
      </c>
      <c r="AI1546" s="358">
        <f>AI1552</f>
        <v/>
      </c>
      <c r="AJ1546" s="358">
        <f>AJ1552</f>
        <v/>
      </c>
      <c r="AK1546" s="358">
        <f>AK1552</f>
        <v/>
      </c>
      <c r="AL1546" s="358">
        <f>AL1552</f>
        <v/>
      </c>
      <c r="AM1546" s="358">
        <f>AM1552</f>
        <v/>
      </c>
      <c r="AN1546" s="358">
        <f>AN1552</f>
        <v/>
      </c>
      <c r="AO1546" s="358">
        <f>AO1552</f>
        <v/>
      </c>
      <c r="AP1546" s="358">
        <f>AP1552</f>
        <v/>
      </c>
      <c r="AQ1546" s="358">
        <f>AQ1552</f>
        <v/>
      </c>
      <c r="AR1546" s="358">
        <f>AR1552</f>
        <v/>
      </c>
      <c r="AS1546" s="358">
        <f>AS1552</f>
        <v/>
      </c>
      <c r="AT1546" s="358">
        <f>AT1552</f>
        <v/>
      </c>
      <c r="AU1546" s="358">
        <f>AU1552</f>
        <v/>
      </c>
      <c r="AV1546" s="358">
        <f>AV1552</f>
        <v/>
      </c>
      <c r="AW1546" s="358">
        <f>AW1552</f>
        <v/>
      </c>
      <c r="AX1546" s="358">
        <f>AX1552</f>
        <v/>
      </c>
      <c r="AY1546" s="358">
        <f>AY1552</f>
        <v/>
      </c>
      <c r="AZ1546" s="358">
        <f>AZ1552</f>
        <v/>
      </c>
      <c r="BA1546" s="358">
        <f>BA1552</f>
        <v/>
      </c>
      <c r="BB1546" s="358">
        <f>BB1552</f>
        <v/>
      </c>
      <c r="BC1546" s="358">
        <f>BC1552</f>
        <v/>
      </c>
      <c r="BD1546" s="358">
        <f>BD1552</f>
        <v/>
      </c>
      <c r="BE1546" s="358">
        <f>BE1552</f>
        <v/>
      </c>
      <c r="BF1546" s="358">
        <f>BF1552</f>
        <v/>
      </c>
      <c r="BG1546" s="358">
        <f>BG1552</f>
        <v/>
      </c>
      <c r="BH1546" s="358">
        <f>BH1552</f>
        <v/>
      </c>
      <c r="BI1546" s="358">
        <f>BI1552</f>
        <v/>
      </c>
      <c r="BJ1546" s="358">
        <f>BJ1552</f>
        <v/>
      </c>
      <c r="BK1546" s="358">
        <f>BK1552</f>
        <v/>
      </c>
      <c r="BL1546" s="358">
        <f>BL1552</f>
        <v/>
      </c>
      <c r="BM1546" s="358">
        <f>BM1552</f>
        <v/>
      </c>
      <c r="BN1546" s="358">
        <f>BN1552</f>
        <v/>
      </c>
      <c r="BO1546" s="358">
        <f>BO1552</f>
        <v/>
      </c>
      <c r="BP1546" s="358">
        <f>BP1552</f>
        <v/>
      </c>
      <c r="BQ1546" s="358">
        <f>BQ1552</f>
        <v/>
      </c>
      <c r="BR1546" s="358">
        <f>BR1552</f>
        <v/>
      </c>
      <c r="BS1546" s="358">
        <f>BS1552</f>
        <v/>
      </c>
      <c r="BT1546" s="358">
        <f>BT1552</f>
        <v/>
      </c>
      <c r="BU1546" s="358">
        <f>BU1552</f>
        <v/>
      </c>
      <c r="BV1546" s="358">
        <f>BV1552</f>
        <v/>
      </c>
      <c r="BW1546" s="358">
        <f>BW1552</f>
        <v/>
      </c>
      <c r="BX1546" s="358">
        <f>BX1552</f>
        <v/>
      </c>
      <c r="BY1546" s="358">
        <f>BY1552</f>
        <v/>
      </c>
      <c r="BZ1546" s="358">
        <f>BZ1552</f>
        <v/>
      </c>
      <c r="CA1546" s="358">
        <f>CA1552</f>
        <v/>
      </c>
      <c r="CB1546" s="358">
        <f>CB1552</f>
        <v/>
      </c>
      <c r="CC1546" s="358">
        <f>CC1552</f>
        <v/>
      </c>
      <c r="CD1546" s="358">
        <f>CD1552</f>
        <v/>
      </c>
      <c r="CE1546" s="358">
        <f>CE1552</f>
        <v/>
      </c>
      <c r="CF1546" s="358">
        <f>CF1552</f>
        <v/>
      </c>
      <c r="CG1546" s="358">
        <f>CG1552</f>
        <v/>
      </c>
      <c r="CH1546" s="358">
        <f>CH1552</f>
        <v/>
      </c>
      <c r="CI1546" s="358">
        <f>CI1552</f>
        <v/>
      </c>
      <c r="CJ1546" s="358">
        <f>CJ1552</f>
        <v/>
      </c>
      <c r="CK1546" s="358">
        <f>CK1552</f>
        <v/>
      </c>
      <c r="CL1546" s="358">
        <f>CL1552</f>
        <v/>
      </c>
      <c r="CM1546" s="358">
        <f>CM1552</f>
        <v/>
      </c>
      <c r="CN1546" s="358">
        <f>CN1552</f>
        <v/>
      </c>
      <c r="CO1546" s="358">
        <f>CO1552</f>
        <v/>
      </c>
      <c r="CP1546" s="358">
        <f>CP1552</f>
        <v/>
      </c>
      <c r="CQ1546" s="358">
        <f>CQ1552</f>
        <v/>
      </c>
      <c r="CR1546" s="358">
        <f>CR1552</f>
        <v/>
      </c>
      <c r="CS1546" s="358">
        <f>CS1552</f>
        <v/>
      </c>
      <c r="CT1546" s="358">
        <f>CT1552</f>
        <v/>
      </c>
      <c r="CU1546" s="358">
        <f>CU1552</f>
        <v/>
      </c>
      <c r="CV1546" s="358">
        <f>CV1552</f>
        <v/>
      </c>
      <c r="CW1546" s="358">
        <f>CW1552</f>
        <v/>
      </c>
      <c r="CX1546" s="358">
        <f>CX1552</f>
        <v/>
      </c>
      <c r="CY1546" s="358">
        <f>CY1552</f>
        <v/>
      </c>
      <c r="CZ1546" s="358">
        <f>CZ1552</f>
        <v/>
      </c>
      <c r="DA1546" s="358">
        <f>DA1552</f>
        <v/>
      </c>
      <c r="DB1546" s="358">
        <f>DB1552</f>
        <v/>
      </c>
      <c r="DC1546" s="358">
        <f>DC1552</f>
        <v/>
      </c>
      <c r="DD1546" s="358">
        <f>DD1552</f>
        <v/>
      </c>
      <c r="DE1546" s="358">
        <f>DE1552</f>
        <v/>
      </c>
      <c r="DF1546" s="358">
        <f>DF1552</f>
        <v/>
      </c>
      <c r="DG1546" s="359">
        <f>DG1552</f>
        <v/>
      </c>
      <c r="DH1546" s="359">
        <f>DH1552</f>
        <v/>
      </c>
      <c r="DI1546" s="359">
        <f>DI1552</f>
        <v/>
      </c>
      <c r="DJ1546" s="359">
        <f>DJ1552</f>
        <v/>
      </c>
      <c r="DK1546" s="359">
        <f>DK1552</f>
        <v/>
      </c>
      <c r="DL1546" s="359">
        <f>DL1552</f>
        <v/>
      </c>
      <c r="DM1546" s="359">
        <f>DM1552</f>
        <v/>
      </c>
      <c r="DN1546" s="359">
        <f>DN1552</f>
        <v/>
      </c>
      <c r="DO1546" s="359">
        <f>DO1552</f>
        <v/>
      </c>
      <c r="DP1546" s="359">
        <f>DP1552</f>
        <v/>
      </c>
      <c r="DQ1546" s="359">
        <f>DQ1552</f>
        <v/>
      </c>
      <c r="DR1546" s="359">
        <f>DR1552</f>
        <v/>
      </c>
      <c r="DS1546" s="359">
        <f>DS1552</f>
        <v/>
      </c>
      <c r="DT1546" s="359">
        <f>DT1552</f>
        <v/>
      </c>
      <c r="DU1546" s="359">
        <f>DU1552</f>
        <v/>
      </c>
      <c r="DV1546" s="359">
        <f>DV1552</f>
        <v/>
      </c>
      <c r="DW1546" s="359">
        <f>DW1552</f>
        <v/>
      </c>
      <c r="DX1546" s="359">
        <f>DX1552</f>
        <v/>
      </c>
      <c r="DY1546" s="359">
        <f>DY1552</f>
        <v/>
      </c>
      <c r="DZ1546" s="359">
        <f>DZ1552</f>
        <v/>
      </c>
      <c r="EA1546" s="359">
        <f>EA1552</f>
        <v/>
      </c>
      <c r="EB1546" s="359">
        <f>EB1552</f>
        <v/>
      </c>
      <c r="EC1546" s="359">
        <f>EC1552</f>
        <v/>
      </c>
      <c r="ED1546" s="359">
        <f>ED1552</f>
        <v/>
      </c>
      <c r="EE1546" s="359">
        <f>EE1552</f>
        <v/>
      </c>
      <c r="EF1546" s="359">
        <f>EF1552</f>
        <v/>
      </c>
      <c r="EG1546" s="359">
        <f>EG1552</f>
        <v/>
      </c>
      <c r="EH1546" s="359">
        <f>EH1552</f>
        <v/>
      </c>
      <c r="EI1546" s="359">
        <f>EI1552</f>
        <v/>
      </c>
      <c r="EJ1546" s="359">
        <f>EJ1552</f>
        <v/>
      </c>
      <c r="EK1546" s="359">
        <f>EK1552</f>
        <v/>
      </c>
      <c r="EL1546" s="359">
        <f>EL1552</f>
        <v/>
      </c>
      <c r="EM1546" s="359">
        <f>EM1552</f>
        <v/>
      </c>
      <c r="EN1546" s="359">
        <f>EN1552</f>
        <v/>
      </c>
      <c r="EO1546" s="359">
        <f>EO1552</f>
        <v/>
      </c>
      <c r="EP1546" s="359">
        <f>EP1552</f>
        <v/>
      </c>
      <c r="EQ1546" s="359">
        <f>EQ1552</f>
        <v/>
      </c>
      <c r="ER1546" s="359">
        <f>ER1552</f>
        <v/>
      </c>
      <c r="ES1546" s="359">
        <f>ES1552</f>
        <v/>
      </c>
      <c r="ET1546" s="359">
        <f>ET1552</f>
        <v/>
      </c>
      <c r="EU1546" s="359">
        <f>EU1552</f>
        <v/>
      </c>
      <c r="EV1546" s="359">
        <f>EV1552</f>
        <v/>
      </c>
      <c r="EW1546" s="359">
        <f>EW1552</f>
        <v/>
      </c>
      <c r="EX1546" s="359">
        <f>EX1552</f>
        <v/>
      </c>
      <c r="EY1546" s="359">
        <f>EY1552</f>
        <v/>
      </c>
      <c r="EZ1546" s="359">
        <f>EZ1552</f>
        <v/>
      </c>
      <c r="FA1546" s="359">
        <f>FA1552</f>
        <v/>
      </c>
      <c r="FB1546" s="359">
        <f>FB1552</f>
        <v/>
      </c>
      <c r="FC1546" s="359">
        <f>FC1552</f>
        <v/>
      </c>
      <c r="FD1546" s="359">
        <f>FD1552</f>
        <v/>
      </c>
      <c r="FE1546" s="359">
        <f>FE1552</f>
        <v/>
      </c>
      <c r="FF1546" s="359">
        <f>FF1552</f>
        <v/>
      </c>
      <c r="FG1546" s="359">
        <f>FG1552</f>
        <v/>
      </c>
      <c r="FH1546" s="359">
        <f>FH1552</f>
        <v/>
      </c>
      <c r="FI1546" s="359">
        <f>FI1552</f>
        <v/>
      </c>
      <c r="FJ1546" s="359">
        <f>FJ1552</f>
        <v/>
      </c>
      <c r="FK1546" s="359">
        <f>FK1552</f>
        <v/>
      </c>
      <c r="FL1546" s="359">
        <f>FL1552</f>
        <v/>
      </c>
      <c r="FM1546" s="359">
        <f>FM1552</f>
        <v/>
      </c>
      <c r="FN1546" s="359">
        <f>FN1552</f>
        <v/>
      </c>
      <c r="FO1546" s="359">
        <f>FO1552</f>
        <v/>
      </c>
      <c r="FP1546" s="359">
        <f>FP1552</f>
        <v/>
      </c>
      <c r="FQ1546" s="359">
        <f>FQ1552</f>
        <v/>
      </c>
      <c r="FR1546" s="359">
        <f>FR1552</f>
        <v/>
      </c>
      <c r="FS1546" s="359">
        <f>FS1552</f>
        <v/>
      </c>
      <c r="FT1546" s="359">
        <f>FT1552</f>
        <v/>
      </c>
      <c r="FU1546" s="359">
        <f>FU1552</f>
        <v/>
      </c>
      <c r="FV1546" s="359">
        <f>FV1552</f>
        <v/>
      </c>
      <c r="FW1546" s="359">
        <f>FW1552</f>
        <v/>
      </c>
      <c r="FX1546" s="359">
        <f>FX1552</f>
        <v/>
      </c>
      <c r="FY1546" s="359">
        <f>FY1552</f>
        <v/>
      </c>
      <c r="FZ1546" s="359">
        <f>FZ1552</f>
        <v/>
      </c>
      <c r="GA1546" s="359">
        <f>GA1552</f>
        <v/>
      </c>
      <c r="GB1546" s="359">
        <f>GB1552</f>
        <v/>
      </c>
      <c r="GC1546" s="359">
        <f>GC1552</f>
        <v/>
      </c>
      <c r="GD1546" s="359">
        <f>GD1552</f>
        <v/>
      </c>
      <c r="GE1546" s="359">
        <f>GE1552</f>
        <v/>
      </c>
      <c r="GF1546" s="359">
        <f>GF1552</f>
        <v/>
      </c>
      <c r="GG1546" s="359">
        <f>GG1552</f>
        <v/>
      </c>
      <c r="GH1546" s="359">
        <f>GH1552</f>
        <v/>
      </c>
      <c r="GI1546" s="359">
        <f>GI1552</f>
        <v/>
      </c>
      <c r="GJ1546" s="359">
        <f>GJ1552</f>
        <v/>
      </c>
      <c r="GK1546" s="359">
        <f>GK1552</f>
        <v/>
      </c>
      <c r="GL1546" s="359">
        <f>GL1552</f>
        <v/>
      </c>
      <c r="GM1546" s="359">
        <f>GM1552</f>
        <v/>
      </c>
      <c r="GN1546" s="359">
        <f>GN1552</f>
        <v/>
      </c>
      <c r="GO1546" s="359">
        <f>GO1552</f>
        <v/>
      </c>
      <c r="GP1546" s="359">
        <f>GP1552</f>
        <v/>
      </c>
      <c r="GQ1546" s="359">
        <f>GQ1552</f>
        <v/>
      </c>
      <c r="GR1546" s="359">
        <f>GR1552</f>
        <v/>
      </c>
      <c r="GS1546" s="359">
        <f>GS1552</f>
        <v/>
      </c>
      <c r="GT1546" s="359">
        <f>GT1552</f>
        <v/>
      </c>
      <c r="GU1546" s="359">
        <f>GU1552</f>
        <v/>
      </c>
      <c r="GV1546" s="359">
        <f>GV1552</f>
        <v/>
      </c>
      <c r="GW1546" s="359">
        <f>GW1552</f>
        <v/>
      </c>
      <c r="GX1546" s="359">
        <f>GX1552</f>
        <v/>
      </c>
    </row>
    <row r="1547"/>
    <row r="1548">
      <c r="A1548" t="n">
        <v>17</v>
      </c>
      <c r="B1548" t="n">
        <v>0</v>
      </c>
      <c r="C1548">
        <f>ROW(SmtRes!A567)</f>
        <v/>
      </c>
      <c r="D1548">
        <f>ROW(EtalonRes!A546)</f>
        <v/>
      </c>
      <c r="E1548" t="inlineStr">
        <is>
          <t>1</t>
        </is>
      </c>
      <c r="F1548" t="inlineStr">
        <is>
          <t>м08-02-403-3</t>
        </is>
      </c>
      <c r="G1548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548" t="inlineStr">
        <is>
          <t>100 м</t>
        </is>
      </c>
      <c r="I1548">
        <f>ROUND(ROUND(6/100,4),7)</f>
        <v/>
      </c>
      <c r="J1548" t="n">
        <v>0</v>
      </c>
      <c r="K1548">
        <f>ROUND(ROUND(6/100,4),7)</f>
        <v/>
      </c>
      <c r="O1548">
        <f>ROUND(CP1548,0)</f>
        <v/>
      </c>
      <c r="P1548">
        <f>ROUND(CQ1548*I1548,0)</f>
        <v/>
      </c>
      <c r="Q1548">
        <f>(ROUND((ROUND(((ET1548)*I1548),0)*BB1548),0)+ROUND((ROUND(((AE1548-(EU1548))*I1548),0)*BS1548),0))</f>
        <v/>
      </c>
      <c r="R1548">
        <f>(ROUND((ROUND(((EU1548)*I1548),0)*BS1548),0)+ROUND((ROUND(((AE1548-(EU1548))*I1548),0)*BS1548),0))</f>
        <v/>
      </c>
      <c r="S1548">
        <f>ROUND(CT1548*I1548,0)</f>
        <v/>
      </c>
      <c r="T1548">
        <f>ROUND(CU1548*I1548,0)</f>
        <v/>
      </c>
      <c r="U1548">
        <f>ROUND(CV1548*I1548,7)</f>
        <v/>
      </c>
      <c r="V1548">
        <f>ROUND(CW1548*I1548,7)</f>
        <v/>
      </c>
      <c r="W1548">
        <f>ROUND(CX1548*I1548,0)</f>
        <v/>
      </c>
      <c r="X1548">
        <f>ROUND(CY1548,0)</f>
        <v/>
      </c>
      <c r="Y1548">
        <f>ROUND(CZ1548,0)</f>
        <v/>
      </c>
      <c r="AA1548" t="n">
        <v>78855224</v>
      </c>
      <c r="AB1548">
        <f>ROUND((AC1548+AD1548+AF1548),2)</f>
        <v/>
      </c>
      <c r="AC1548">
        <f>ROUND((ES1548),2)</f>
        <v/>
      </c>
      <c r="AD1548">
        <f>ROUND((((ET1548)-(EU1548))+AE1548),2)</f>
        <v/>
      </c>
      <c r="AE1548">
        <f>ROUND((EU1548),2)</f>
        <v/>
      </c>
      <c r="AF1548">
        <f>ROUND((EV1548),2)</f>
        <v/>
      </c>
      <c r="AG1548">
        <f>ROUND((AP1548),2)</f>
        <v/>
      </c>
      <c r="AH1548">
        <f>(EW1548)</f>
        <v/>
      </c>
      <c r="AI1548">
        <f>(EX1548)</f>
        <v/>
      </c>
      <c r="AJ1548">
        <f>(AS1548)</f>
        <v/>
      </c>
      <c r="AK1548" t="n">
        <v>200.71</v>
      </c>
      <c r="AL1548" t="n">
        <v>41.17</v>
      </c>
      <c r="AM1548" t="n">
        <v>4.44</v>
      </c>
      <c r="AN1548" t="n">
        <v>0.27</v>
      </c>
      <c r="AO1548" t="n">
        <v>155.1</v>
      </c>
      <c r="AP1548" t="n">
        <v>0</v>
      </c>
      <c r="AQ1548" t="n">
        <v>16.5</v>
      </c>
      <c r="AR1548" t="n">
        <v>0.02</v>
      </c>
      <c r="AS1548" t="n">
        <v>0</v>
      </c>
      <c r="AT1548" t="n">
        <v>97</v>
      </c>
      <c r="AU1548" t="n">
        <v>51</v>
      </c>
      <c r="AV1548" t="n">
        <v>1</v>
      </c>
      <c r="AW1548" t="n">
        <v>1</v>
      </c>
      <c r="AZ1548" t="n">
        <v>1</v>
      </c>
      <c r="BA1548" t="n">
        <v>52.25</v>
      </c>
      <c r="BB1548" t="n">
        <v>16.59</v>
      </c>
      <c r="BC1548" t="n">
        <v>8.44</v>
      </c>
      <c r="BD1548" t="inlineStr"/>
      <c r="BE1548" t="inlineStr"/>
      <c r="BF1548" t="inlineStr"/>
      <c r="BG1548" t="inlineStr"/>
      <c r="BH1548" t="n">
        <v>0</v>
      </c>
      <c r="BI1548" t="n">
        <v>2</v>
      </c>
      <c r="BJ1548" t="inlineStr">
        <is>
          <t>ТЕРм Московской обл., м08-02-403-3, приказ Минстроя России №675/пр от 28.02.2017 № 259/пр</t>
        </is>
      </c>
      <c r="BM1548" t="n">
        <v>108001</v>
      </c>
      <c r="BN1548" t="n">
        <v>0</v>
      </c>
      <c r="BO1548" t="inlineStr">
        <is>
          <t>м08-02-403-3</t>
        </is>
      </c>
      <c r="BP1548" t="n">
        <v>1</v>
      </c>
      <c r="BQ1548" t="n">
        <v>3</v>
      </c>
      <c r="BR1548" t="n">
        <v>0</v>
      </c>
      <c r="BS1548" t="n">
        <v>52.25</v>
      </c>
      <c r="BT1548" t="n">
        <v>1</v>
      </c>
      <c r="BU1548" t="n">
        <v>1</v>
      </c>
      <c r="BV1548" t="n">
        <v>1</v>
      </c>
      <c r="BW1548" t="n">
        <v>1</v>
      </c>
      <c r="BX1548" t="n">
        <v>1</v>
      </c>
      <c r="BY1548" t="inlineStr"/>
      <c r="BZ1548" t="n">
        <v>97</v>
      </c>
      <c r="CA1548" t="n">
        <v>51</v>
      </c>
      <c r="CB1548" t="inlineStr"/>
      <c r="CE1548" t="n">
        <v>12</v>
      </c>
      <c r="CF1548" t="n">
        <v>0</v>
      </c>
      <c r="CG1548" t="n">
        <v>0</v>
      </c>
      <c r="CM1548" t="n">
        <v>0</v>
      </c>
      <c r="CN1548" t="inlineStr"/>
      <c r="CO1548" t="n">
        <v>0</v>
      </c>
      <c r="CP1548">
        <f>(P1548+Q1548+S1548)</f>
        <v/>
      </c>
      <c r="CQ1548">
        <f>AC1548*BC1548</f>
        <v/>
      </c>
      <c r="CR1548">
        <f>(ROUND((ROUND(((ET1548)*1),0)*BB1548),0)+ROUND((ROUND(((AE1548-(EU1548))*1),0)*BS1548),0))</f>
        <v/>
      </c>
      <c r="CS1548">
        <f>(ROUND((ROUND(((EU1548)*1),0)*BS1548),0)+ROUND((ROUND(((AE1548-(EU1548))*1),0)*BS1548),0))</f>
        <v/>
      </c>
      <c r="CT1548">
        <f>AF1548*BA1548</f>
        <v/>
      </c>
      <c r="CU1548">
        <f>AG1548</f>
        <v/>
      </c>
      <c r="CV1548">
        <f>AH1548</f>
        <v/>
      </c>
      <c r="CW1548">
        <f>AI1548</f>
        <v/>
      </c>
      <c r="CX1548">
        <f>AJ1548</f>
        <v/>
      </c>
      <c r="CY1548">
        <f>(((S1548+R1548)*AT1548)/100)</f>
        <v/>
      </c>
      <c r="CZ1548">
        <f>(((S1548+R1548)*AU1548)/100)</f>
        <v/>
      </c>
      <c r="DC1548" t="inlineStr"/>
      <c r="DD1548" t="inlineStr"/>
      <c r="DE1548" t="inlineStr"/>
      <c r="DF1548" t="inlineStr"/>
      <c r="DG1548" t="inlineStr"/>
      <c r="DH1548" t="inlineStr"/>
      <c r="DI1548" t="inlineStr"/>
      <c r="DJ1548" t="inlineStr"/>
      <c r="DK1548" t="inlineStr"/>
      <c r="DL1548" t="inlineStr"/>
      <c r="DM1548" t="inlineStr"/>
      <c r="DN1548" t="n">
        <v>0</v>
      </c>
      <c r="DO1548" t="n">
        <v>0</v>
      </c>
      <c r="DP1548" t="n">
        <v>1</v>
      </c>
      <c r="DQ1548" t="n">
        <v>1</v>
      </c>
      <c r="DU1548" t="n">
        <v>1003</v>
      </c>
      <c r="DV1548" t="inlineStr">
        <is>
          <t>100 м</t>
        </is>
      </c>
      <c r="DW1548" t="inlineStr">
        <is>
          <t>100 м</t>
        </is>
      </c>
      <c r="DX1548" t="n">
        <v>100</v>
      </c>
      <c r="DZ1548" t="inlineStr"/>
      <c r="EA1548" t="inlineStr"/>
      <c r="EB1548" t="inlineStr"/>
      <c r="EC1548" t="inlineStr"/>
      <c r="EE1548" t="n">
        <v>78725665</v>
      </c>
      <c r="EF1548" t="n">
        <v>3</v>
      </c>
      <c r="EG1548" t="inlineStr">
        <is>
          <t>Монтажные работы</t>
        </is>
      </c>
      <c r="EH1548" t="n">
        <v>0</v>
      </c>
      <c r="EI1548" t="inlineStr"/>
      <c r="EJ1548" t="n">
        <v>2</v>
      </c>
      <c r="EK1548" t="n">
        <v>108001</v>
      </c>
      <c r="EL1548" t="inlineStr">
        <is>
          <t>Электротехнические установки: на других объектах</t>
        </is>
      </c>
      <c r="EM1548" t="inlineStr">
        <is>
          <t>мФЕР-08</t>
        </is>
      </c>
      <c r="EO1548" t="inlineStr"/>
      <c r="EQ1548" t="n">
        <v>0</v>
      </c>
      <c r="ER1548" t="n">
        <v>200.71</v>
      </c>
      <c r="ES1548" t="n">
        <v>41.17</v>
      </c>
      <c r="ET1548" t="n">
        <v>4.44</v>
      </c>
      <c r="EU1548" t="n">
        <v>0.27</v>
      </c>
      <c r="EV1548" t="n">
        <v>155.1</v>
      </c>
      <c r="EW1548" t="n">
        <v>16.5</v>
      </c>
      <c r="EX1548" t="n">
        <v>0.02</v>
      </c>
      <c r="EY1548" t="n">
        <v>0</v>
      </c>
      <c r="FQ1548" t="n">
        <v>0</v>
      </c>
      <c r="FR1548" t="n">
        <v>0</v>
      </c>
      <c r="FS1548" t="n">
        <v>0</v>
      </c>
      <c r="FX1548" t="n">
        <v>97</v>
      </c>
      <c r="FY1548" t="n">
        <v>51</v>
      </c>
      <c r="GA1548" t="inlineStr"/>
      <c r="GD1548" t="n">
        <v>1</v>
      </c>
      <c r="GF1548" t="n">
        <v>-134942991</v>
      </c>
      <c r="GG1548" t="n">
        <v>2</v>
      </c>
      <c r="GH1548" t="n">
        <v>1</v>
      </c>
      <c r="GI1548" t="n">
        <v>2</v>
      </c>
      <c r="GJ1548" t="n">
        <v>0</v>
      </c>
      <c r="GK1548" t="n">
        <v>0</v>
      </c>
      <c r="GL1548">
        <f>ROUND(IF(AND(BH1548=3,BI1548=3,FS1548&lt;&gt;0),P1548,0),0)</f>
        <v/>
      </c>
      <c r="GM1548">
        <f>ROUND(O1548+X1548+Y1548,0)+GX1548</f>
        <v/>
      </c>
      <c r="GN1548">
        <f>IF(OR(BI1548=0,BI1548=1),GM1548-GX1548,0)</f>
        <v/>
      </c>
      <c r="GO1548">
        <f>IF(BI1548=2,GM1548-GX1548,0)</f>
        <v/>
      </c>
      <c r="GP1548">
        <f>IF(BI1548=4,GM1548-GX1548,0)</f>
        <v/>
      </c>
      <c r="GR1548" t="n">
        <v>0</v>
      </c>
      <c r="GS1548" t="n">
        <v>3</v>
      </c>
      <c r="GT1548" t="n">
        <v>0</v>
      </c>
      <c r="GU1548" t="inlineStr"/>
      <c r="GV1548">
        <f>ROUND((GT1548),2)</f>
        <v/>
      </c>
      <c r="GW1548" t="n">
        <v>1</v>
      </c>
      <c r="GX1548">
        <f>ROUND(HC1548*I1548,0)</f>
        <v/>
      </c>
      <c r="HA1548" t="n">
        <v>0</v>
      </c>
      <c r="HB1548" t="n">
        <v>0</v>
      </c>
      <c r="HC1548">
        <f>GV1548*GW1548</f>
        <v/>
      </c>
      <c r="HE1548" t="inlineStr"/>
      <c r="HF1548" t="inlineStr"/>
      <c r="HM1548" t="inlineStr"/>
      <c r="HN1548" t="inlineStr">
        <is>
          <t>Пр/812-049.3-1</t>
        </is>
      </c>
      <c r="HO1548" t="inlineStr">
        <is>
          <t>Пр/774-049.3</t>
        </is>
      </c>
      <c r="HP1548" t="inlineStr">
        <is>
          <t>Электротехнические установки: на других объектах</t>
        </is>
      </c>
      <c r="HQ1548" t="inlineStr">
        <is>
          <t>Электротехнические установки: на других объектах</t>
        </is>
      </c>
      <c r="HS1548" t="n">
        <v>0</v>
      </c>
      <c r="IK1548" t="n">
        <v>0</v>
      </c>
    </row>
    <row r="1549">
      <c r="A1549" t="n">
        <v>18</v>
      </c>
      <c r="B1549" t="n">
        <v>0</v>
      </c>
      <c r="C1549" t="n">
        <v>564</v>
      </c>
      <c r="E1549" t="inlineStr">
        <is>
          <t>1,1</t>
        </is>
      </c>
      <c r="F1549" t="inlineStr">
        <is>
          <t>501-8647</t>
        </is>
      </c>
      <c r="G1549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1549" t="inlineStr">
        <is>
          <t>1000 м</t>
        </is>
      </c>
      <c r="I1549">
        <f>I1548*J1549</f>
        <v/>
      </c>
      <c r="J1549" t="n">
        <v>0.1</v>
      </c>
      <c r="K1549" t="n">
        <v>0.1</v>
      </c>
      <c r="O1549">
        <f>ROUND(CP1549,0)</f>
        <v/>
      </c>
      <c r="P1549">
        <f>ROUND(CQ1549*I1549,0)</f>
        <v/>
      </c>
      <c r="Q1549">
        <f>(ROUND((ROUND(((ET1549)*I1549),0)*BB1549),0)+ROUND((ROUND(((AE1549-(EU1549))*I1549),0)*BS1549),0))</f>
        <v/>
      </c>
      <c r="R1549">
        <f>(ROUND((ROUND(((EU1549)*I1549),0)*BS1549),0)+ROUND((ROUND(((AE1549-(EU1549))*I1549),0)*BS1549),0))</f>
        <v/>
      </c>
      <c r="S1549">
        <f>ROUND(CT1549*I1549,0)</f>
        <v/>
      </c>
      <c r="T1549">
        <f>ROUND(CU1549*I1549,0)</f>
        <v/>
      </c>
      <c r="U1549">
        <f>ROUND(CV1549*I1549,7)</f>
        <v/>
      </c>
      <c r="V1549">
        <f>ROUND(CW1549*I1549,7)</f>
        <v/>
      </c>
      <c r="W1549">
        <f>ROUND(CX1549*I1549,0)</f>
        <v/>
      </c>
      <c r="X1549">
        <f>ROUND(CY1549,0)</f>
        <v/>
      </c>
      <c r="Y1549">
        <f>ROUND(CZ1549,0)</f>
        <v/>
      </c>
      <c r="AA1549" t="n">
        <v>78855224</v>
      </c>
      <c r="AB1549">
        <f>ROUND((AC1549+AD1549+AF1549),2)</f>
        <v/>
      </c>
      <c r="AC1549">
        <f>ROUND((ES1549),2)</f>
        <v/>
      </c>
      <c r="AD1549">
        <f>ROUND((((ET1549)-(EU1549))+AE1549),2)</f>
        <v/>
      </c>
      <c r="AE1549">
        <f>ROUND((EU1549),2)</f>
        <v/>
      </c>
      <c r="AF1549">
        <f>ROUND((EV1549),2)</f>
        <v/>
      </c>
      <c r="AG1549">
        <f>ROUND((AP1549),2)</f>
        <v/>
      </c>
      <c r="AH1549">
        <f>(EW1549)</f>
        <v/>
      </c>
      <c r="AI1549">
        <f>(EX1549)</f>
        <v/>
      </c>
      <c r="AJ1549">
        <f>(AS1549)</f>
        <v/>
      </c>
      <c r="AK1549" t="n">
        <v>3379.32</v>
      </c>
      <c r="AL1549" t="n">
        <v>3379.32</v>
      </c>
      <c r="AM1549" t="n">
        <v>0</v>
      </c>
      <c r="AN1549" t="n">
        <v>0</v>
      </c>
      <c r="AO1549" t="n">
        <v>0</v>
      </c>
      <c r="AP1549" t="n">
        <v>0</v>
      </c>
      <c r="AQ1549" t="n">
        <v>0</v>
      </c>
      <c r="AR1549" t="n">
        <v>0</v>
      </c>
      <c r="AS1549" t="n">
        <v>6.04</v>
      </c>
      <c r="AT1549" t="n">
        <v>97</v>
      </c>
      <c r="AU1549" t="n">
        <v>51</v>
      </c>
      <c r="AV1549" t="n">
        <v>1</v>
      </c>
      <c r="AW1549" t="n">
        <v>1</v>
      </c>
      <c r="AZ1549" t="n">
        <v>1</v>
      </c>
      <c r="BA1549" t="n">
        <v>1</v>
      </c>
      <c r="BB1549" t="n">
        <v>1</v>
      </c>
      <c r="BC1549" t="n">
        <v>15.94</v>
      </c>
      <c r="BD1549" t="inlineStr"/>
      <c r="BE1549" t="inlineStr"/>
      <c r="BF1549" t="inlineStr"/>
      <c r="BG1549" t="inlineStr"/>
      <c r="BH1549" t="n">
        <v>3</v>
      </c>
      <c r="BI1549" t="n">
        <v>2</v>
      </c>
      <c r="BJ1549" t="inlineStr">
        <is>
          <t>ТССЦ Московской обл., 501-8647, приказ Минстроя России №675/пр от 28.02.2017 № 258/пр</t>
        </is>
      </c>
      <c r="BM1549" t="n">
        <v>108001</v>
      </c>
      <c r="BN1549" t="n">
        <v>0</v>
      </c>
      <c r="BO1549" t="inlineStr">
        <is>
          <t>501-8647</t>
        </is>
      </c>
      <c r="BP1549" t="n">
        <v>1</v>
      </c>
      <c r="BQ1549" t="n">
        <v>3</v>
      </c>
      <c r="BR1549" t="n">
        <v>0</v>
      </c>
      <c r="BS1549" t="n">
        <v>1</v>
      </c>
      <c r="BT1549" t="n">
        <v>1</v>
      </c>
      <c r="BU1549" t="n">
        <v>1</v>
      </c>
      <c r="BV1549" t="n">
        <v>1</v>
      </c>
      <c r="BW1549" t="n">
        <v>1</v>
      </c>
      <c r="BX1549" t="n">
        <v>1</v>
      </c>
      <c r="BY1549" t="inlineStr"/>
      <c r="BZ1549" t="n">
        <v>97</v>
      </c>
      <c r="CA1549" t="n">
        <v>51</v>
      </c>
      <c r="CB1549" t="inlineStr"/>
      <c r="CE1549" t="n">
        <v>12</v>
      </c>
      <c r="CF1549" t="n">
        <v>0</v>
      </c>
      <c r="CG1549" t="n">
        <v>0</v>
      </c>
      <c r="CM1549" t="n">
        <v>0</v>
      </c>
      <c r="CN1549" t="inlineStr"/>
      <c r="CO1549" t="n">
        <v>0</v>
      </c>
      <c r="CP1549">
        <f>(P1549+Q1549+S1549)</f>
        <v/>
      </c>
      <c r="CQ1549">
        <f>AC1549*BC1549</f>
        <v/>
      </c>
      <c r="CR1549">
        <f>(ROUND((ROUND(((ET1549)*1),0)*BB1549),0)+ROUND((ROUND(((AE1549-(EU1549))*1),0)*BS1549),0))</f>
        <v/>
      </c>
      <c r="CS1549">
        <f>(ROUND((ROUND(((EU1549)*1),0)*BS1549),0)+ROUND((ROUND(((AE1549-(EU1549))*1),0)*BS1549),0))</f>
        <v/>
      </c>
      <c r="CT1549">
        <f>AF1549*BA1549</f>
        <v/>
      </c>
      <c r="CU1549">
        <f>AG1549</f>
        <v/>
      </c>
      <c r="CV1549">
        <f>AH1549</f>
        <v/>
      </c>
      <c r="CW1549">
        <f>AI1549</f>
        <v/>
      </c>
      <c r="CX1549">
        <f>AJ1549</f>
        <v/>
      </c>
      <c r="CY1549">
        <f>(((S1549+R1549)*AT1549)/100)</f>
        <v/>
      </c>
      <c r="CZ1549">
        <f>(((S1549+R1549)*AU1549)/100)</f>
        <v/>
      </c>
      <c r="DC1549" t="inlineStr"/>
      <c r="DD1549" t="inlineStr"/>
      <c r="DE1549" t="inlineStr"/>
      <c r="DF1549" t="inlineStr"/>
      <c r="DG1549" t="inlineStr"/>
      <c r="DH1549" t="inlineStr"/>
      <c r="DI1549" t="inlineStr"/>
      <c r="DJ1549" t="inlineStr"/>
      <c r="DK1549" t="inlineStr"/>
      <c r="DL1549" t="inlineStr"/>
      <c r="DM1549" t="inlineStr"/>
      <c r="DN1549" t="n">
        <v>0</v>
      </c>
      <c r="DO1549" t="n">
        <v>0</v>
      </c>
      <c r="DP1549" t="n">
        <v>1</v>
      </c>
      <c r="DQ1549" t="n">
        <v>1</v>
      </c>
      <c r="DU1549" t="n">
        <v>1013</v>
      </c>
      <c r="DV1549" t="inlineStr">
        <is>
          <t>1000 м</t>
        </is>
      </c>
      <c r="DW1549" t="inlineStr">
        <is>
          <t>1000 М</t>
        </is>
      </c>
      <c r="DX1549" t="n">
        <v>1</v>
      </c>
      <c r="DZ1549" t="inlineStr"/>
      <c r="EA1549" t="inlineStr"/>
      <c r="EB1549" t="inlineStr"/>
      <c r="EC1549" t="inlineStr"/>
      <c r="EE1549" t="n">
        <v>78725665</v>
      </c>
      <c r="EF1549" t="n">
        <v>3</v>
      </c>
      <c r="EG1549" t="inlineStr">
        <is>
          <t>Монтажные работы</t>
        </is>
      </c>
      <c r="EH1549" t="n">
        <v>0</v>
      </c>
      <c r="EI1549" t="inlineStr"/>
      <c r="EJ1549" t="n">
        <v>2</v>
      </c>
      <c r="EK1549" t="n">
        <v>108001</v>
      </c>
      <c r="EL1549" t="inlineStr">
        <is>
          <t>Электротехнические установки: на других объектах</t>
        </is>
      </c>
      <c r="EM1549" t="inlineStr">
        <is>
          <t>мФЕР-08</t>
        </is>
      </c>
      <c r="EO1549" t="inlineStr"/>
      <c r="EQ1549" t="n">
        <v>0</v>
      </c>
      <c r="ER1549" t="n">
        <v>3379.32</v>
      </c>
      <c r="ES1549" t="n">
        <v>3379.32</v>
      </c>
      <c r="ET1549" t="n">
        <v>0</v>
      </c>
      <c r="EU1549" t="n">
        <v>0</v>
      </c>
      <c r="EV1549" t="n">
        <v>0</v>
      </c>
      <c r="EW1549" t="n">
        <v>0</v>
      </c>
      <c r="EX1549" t="n">
        <v>0</v>
      </c>
      <c r="FQ1549" t="n">
        <v>0</v>
      </c>
      <c r="FR1549" t="n">
        <v>0</v>
      </c>
      <c r="FS1549" t="n">
        <v>0</v>
      </c>
      <c r="FX1549" t="n">
        <v>97</v>
      </c>
      <c r="FY1549" t="n">
        <v>51</v>
      </c>
      <c r="GA1549" t="inlineStr"/>
      <c r="GD1549" t="n">
        <v>1</v>
      </c>
      <c r="GF1549" t="n">
        <v>1820439132</v>
      </c>
      <c r="GG1549" t="n">
        <v>2</v>
      </c>
      <c r="GH1549" t="n">
        <v>1</v>
      </c>
      <c r="GI1549" t="n">
        <v>2</v>
      </c>
      <c r="GJ1549" t="n">
        <v>0</v>
      </c>
      <c r="GK1549" t="n">
        <v>0</v>
      </c>
      <c r="GL1549">
        <f>ROUND(IF(AND(BH1549=3,BI1549=3,FS1549&lt;&gt;0),P1549,0),0)</f>
        <v/>
      </c>
      <c r="GM1549">
        <f>ROUND(O1549+X1549+Y1549,0)+GX1549</f>
        <v/>
      </c>
      <c r="GN1549">
        <f>IF(OR(BI1549=0,BI1549=1),GM1549-GX1549,0)</f>
        <v/>
      </c>
      <c r="GO1549">
        <f>IF(BI1549=2,GM1549-GX1549,0)</f>
        <v/>
      </c>
      <c r="GP1549">
        <f>IF(BI1549=4,GM1549-GX1549,0)</f>
        <v/>
      </c>
      <c r="GR1549" t="n">
        <v>0</v>
      </c>
      <c r="GS1549" t="n">
        <v>3</v>
      </c>
      <c r="GT1549" t="n">
        <v>0</v>
      </c>
      <c r="GU1549" t="inlineStr"/>
      <c r="GV1549">
        <f>ROUND((GT1549),2)</f>
        <v/>
      </c>
      <c r="GW1549" t="n">
        <v>1</v>
      </c>
      <c r="GX1549">
        <f>ROUND(HC1549*I1549,0)</f>
        <v/>
      </c>
      <c r="HA1549" t="n">
        <v>0</v>
      </c>
      <c r="HB1549" t="n">
        <v>0</v>
      </c>
      <c r="HC1549">
        <f>GV1549*GW1549</f>
        <v/>
      </c>
      <c r="HE1549" t="inlineStr"/>
      <c r="HF1549" t="inlineStr"/>
      <c r="HM1549" t="inlineStr"/>
      <c r="HN1549" t="inlineStr">
        <is>
          <t>Пр/812-049.3-1</t>
        </is>
      </c>
      <c r="HO1549" t="inlineStr">
        <is>
          <t>Пр/774-049.3</t>
        </is>
      </c>
      <c r="HP1549" t="inlineStr">
        <is>
          <t>Электротехнические установки: на других объектах</t>
        </is>
      </c>
      <c r="HQ1549" t="inlineStr">
        <is>
          <t>Электротехнические установки: на других объектах</t>
        </is>
      </c>
      <c r="HS1549" t="n">
        <v>0</v>
      </c>
      <c r="IK1549" t="n">
        <v>0</v>
      </c>
    </row>
    <row r="1550">
      <c r="A1550" t="n">
        <v>18</v>
      </c>
      <c r="B1550" t="n">
        <v>0</v>
      </c>
      <c r="C1550" t="n">
        <v>566</v>
      </c>
      <c r="E1550" t="inlineStr">
        <is>
          <t>1,2</t>
        </is>
      </c>
      <c r="F1550" t="inlineStr">
        <is>
          <t>509-4585</t>
        </is>
      </c>
      <c r="G1550" t="inlineStr">
        <is>
          <t>Выключатель одноклавишный для открытой проводки серии "Прима", марка А16-051, цвет белый</t>
        </is>
      </c>
      <c r="H1550" t="inlineStr">
        <is>
          <t>10 шт.</t>
        </is>
      </c>
      <c r="I1550">
        <f>I1548*J1550</f>
        <v/>
      </c>
      <c r="J1550" t="n">
        <v>1.666666666666667</v>
      </c>
      <c r="K1550" t="n">
        <v>1.6666667</v>
      </c>
      <c r="O1550">
        <f>ROUND(CP1550,0)</f>
        <v/>
      </c>
      <c r="P1550">
        <f>ROUND(CQ1550*I1550,0)</f>
        <v/>
      </c>
      <c r="Q1550">
        <f>(ROUND((ROUND(((ET1550)*I1550),0)*BB1550),0)+ROUND((ROUND(((AE1550-(EU1550))*I1550),0)*BS1550),0))</f>
        <v/>
      </c>
      <c r="R1550">
        <f>(ROUND((ROUND(((EU1550)*I1550),0)*BS1550),0)+ROUND((ROUND(((AE1550-(EU1550))*I1550),0)*BS1550),0))</f>
        <v/>
      </c>
      <c r="S1550">
        <f>ROUND(CT1550*I1550,0)</f>
        <v/>
      </c>
      <c r="T1550">
        <f>ROUND(CU1550*I1550,0)</f>
        <v/>
      </c>
      <c r="U1550">
        <f>ROUND(CV1550*I1550,7)</f>
        <v/>
      </c>
      <c r="V1550">
        <f>ROUND(CW1550*I1550,7)</f>
        <v/>
      </c>
      <c r="W1550">
        <f>ROUND(CX1550*I1550,0)</f>
        <v/>
      </c>
      <c r="X1550">
        <f>ROUND(CY1550,0)</f>
        <v/>
      </c>
      <c r="Y1550">
        <f>ROUND(CZ1550,0)</f>
        <v/>
      </c>
      <c r="AA1550" t="n">
        <v>78855224</v>
      </c>
      <c r="AB1550">
        <f>ROUND((AC1550+AD1550+AF1550),2)</f>
        <v/>
      </c>
      <c r="AC1550">
        <f>ROUND((ES1550),2)</f>
        <v/>
      </c>
      <c r="AD1550">
        <f>ROUND((((ET1550)-(EU1550))+AE1550),2)</f>
        <v/>
      </c>
      <c r="AE1550">
        <f>ROUND((EU1550),2)</f>
        <v/>
      </c>
      <c r="AF1550">
        <f>ROUND((EV1550),2)</f>
        <v/>
      </c>
      <c r="AG1550">
        <f>ROUND((AP1550),2)</f>
        <v/>
      </c>
      <c r="AH1550">
        <f>(EW1550)</f>
        <v/>
      </c>
      <c r="AI1550">
        <f>(EX1550)</f>
        <v/>
      </c>
      <c r="AJ1550">
        <f>(AS1550)</f>
        <v/>
      </c>
      <c r="AK1550" t="n">
        <v>65</v>
      </c>
      <c r="AL1550" t="n">
        <v>65</v>
      </c>
      <c r="AM1550" t="n">
        <v>0</v>
      </c>
      <c r="AN1550" t="n">
        <v>0</v>
      </c>
      <c r="AO1550" t="n">
        <v>0</v>
      </c>
      <c r="AP1550" t="n">
        <v>0</v>
      </c>
      <c r="AQ1550" t="n">
        <v>0</v>
      </c>
      <c r="AR1550" t="n">
        <v>0</v>
      </c>
      <c r="AS1550" t="n">
        <v>0.03</v>
      </c>
      <c r="AT1550" t="n">
        <v>97</v>
      </c>
      <c r="AU1550" t="n">
        <v>51</v>
      </c>
      <c r="AV1550" t="n">
        <v>1</v>
      </c>
      <c r="AW1550" t="n">
        <v>1</v>
      </c>
      <c r="AZ1550" t="n">
        <v>1</v>
      </c>
      <c r="BA1550" t="n">
        <v>1</v>
      </c>
      <c r="BB1550" t="n">
        <v>1</v>
      </c>
      <c r="BC1550" t="n">
        <v>13.42</v>
      </c>
      <c r="BD1550" t="inlineStr"/>
      <c r="BE1550" t="inlineStr"/>
      <c r="BF1550" t="inlineStr"/>
      <c r="BG1550" t="inlineStr"/>
      <c r="BH1550" t="n">
        <v>3</v>
      </c>
      <c r="BI1550" t="n">
        <v>2</v>
      </c>
      <c r="BJ1550" t="inlineStr">
        <is>
          <t>ТССЦ Московской обл., 509-4585, приказ Минстроя России №675/пр от 28.02.2017 № 258/пр</t>
        </is>
      </c>
      <c r="BM1550" t="n">
        <v>108001</v>
      </c>
      <c r="BN1550" t="n">
        <v>0</v>
      </c>
      <c r="BO1550" t="inlineStr">
        <is>
          <t>509-4585</t>
        </is>
      </c>
      <c r="BP1550" t="n">
        <v>1</v>
      </c>
      <c r="BQ1550" t="n">
        <v>3</v>
      </c>
      <c r="BR1550" t="n">
        <v>0</v>
      </c>
      <c r="BS1550" t="n">
        <v>1</v>
      </c>
      <c r="BT1550" t="n">
        <v>1</v>
      </c>
      <c r="BU1550" t="n">
        <v>1</v>
      </c>
      <c r="BV1550" t="n">
        <v>1</v>
      </c>
      <c r="BW1550" t="n">
        <v>1</v>
      </c>
      <c r="BX1550" t="n">
        <v>1</v>
      </c>
      <c r="BY1550" t="inlineStr"/>
      <c r="BZ1550" t="n">
        <v>97</v>
      </c>
      <c r="CA1550" t="n">
        <v>51</v>
      </c>
      <c r="CB1550" t="inlineStr"/>
      <c r="CE1550" t="n">
        <v>12</v>
      </c>
      <c r="CF1550" t="n">
        <v>0</v>
      </c>
      <c r="CG1550" t="n">
        <v>0</v>
      </c>
      <c r="CM1550" t="n">
        <v>0</v>
      </c>
      <c r="CN1550" t="inlineStr"/>
      <c r="CO1550" t="n">
        <v>0</v>
      </c>
      <c r="CP1550">
        <f>(P1550+Q1550+S1550)</f>
        <v/>
      </c>
      <c r="CQ1550">
        <f>AC1550*BC1550</f>
        <v/>
      </c>
      <c r="CR1550">
        <f>(ROUND((ROUND(((ET1550)*1),0)*BB1550),0)+ROUND((ROUND(((AE1550-(EU1550))*1),0)*BS1550),0))</f>
        <v/>
      </c>
      <c r="CS1550">
        <f>(ROUND((ROUND(((EU1550)*1),0)*BS1550),0)+ROUND((ROUND(((AE1550-(EU1550))*1),0)*BS1550),0))</f>
        <v/>
      </c>
      <c r="CT1550">
        <f>AF1550*BA1550</f>
        <v/>
      </c>
      <c r="CU1550">
        <f>AG1550</f>
        <v/>
      </c>
      <c r="CV1550">
        <f>AH1550</f>
        <v/>
      </c>
      <c r="CW1550">
        <f>AI1550</f>
        <v/>
      </c>
      <c r="CX1550">
        <f>AJ1550</f>
        <v/>
      </c>
      <c r="CY1550">
        <f>(((S1550+R1550)*AT1550)/100)</f>
        <v/>
      </c>
      <c r="CZ1550">
        <f>(((S1550+R1550)*AU1550)/100)</f>
        <v/>
      </c>
      <c r="DC1550" t="inlineStr"/>
      <c r="DD1550" t="inlineStr"/>
      <c r="DE1550" t="inlineStr"/>
      <c r="DF1550" t="inlineStr"/>
      <c r="DG1550" t="inlineStr"/>
      <c r="DH1550" t="inlineStr"/>
      <c r="DI1550" t="inlineStr"/>
      <c r="DJ1550" t="inlineStr"/>
      <c r="DK1550" t="inlineStr"/>
      <c r="DL1550" t="inlineStr"/>
      <c r="DM1550" t="inlineStr"/>
      <c r="DN1550" t="n">
        <v>0</v>
      </c>
      <c r="DO1550" t="n">
        <v>0</v>
      </c>
      <c r="DP1550" t="n">
        <v>1</v>
      </c>
      <c r="DQ1550" t="n">
        <v>1</v>
      </c>
      <c r="DU1550" t="n">
        <v>1010</v>
      </c>
      <c r="DV1550" t="inlineStr">
        <is>
          <t>10 шт.</t>
        </is>
      </c>
      <c r="DW1550" t="inlineStr">
        <is>
          <t>10 шт.</t>
        </is>
      </c>
      <c r="DX1550" t="n">
        <v>10</v>
      </c>
      <c r="DZ1550" t="inlineStr"/>
      <c r="EA1550" t="inlineStr"/>
      <c r="EB1550" t="inlineStr"/>
      <c r="EC1550" t="inlineStr"/>
      <c r="EE1550" t="n">
        <v>78725665</v>
      </c>
      <c r="EF1550" t="n">
        <v>3</v>
      </c>
      <c r="EG1550" t="inlineStr">
        <is>
          <t>Монтажные работы</t>
        </is>
      </c>
      <c r="EH1550" t="n">
        <v>0</v>
      </c>
      <c r="EI1550" t="inlineStr"/>
      <c r="EJ1550" t="n">
        <v>2</v>
      </c>
      <c r="EK1550" t="n">
        <v>108001</v>
      </c>
      <c r="EL1550" t="inlineStr">
        <is>
          <t>Электротехнические установки: на других объектах</t>
        </is>
      </c>
      <c r="EM1550" t="inlineStr">
        <is>
          <t>мФЕР-08</t>
        </is>
      </c>
      <c r="EO1550" t="inlineStr"/>
      <c r="EQ1550" t="n">
        <v>0</v>
      </c>
      <c r="ER1550" t="n">
        <v>65</v>
      </c>
      <c r="ES1550" t="n">
        <v>65</v>
      </c>
      <c r="ET1550" t="n">
        <v>0</v>
      </c>
      <c r="EU1550" t="n">
        <v>0</v>
      </c>
      <c r="EV1550" t="n">
        <v>0</v>
      </c>
      <c r="EW1550" t="n">
        <v>0</v>
      </c>
      <c r="EX1550" t="n">
        <v>0</v>
      </c>
      <c r="FQ1550" t="n">
        <v>0</v>
      </c>
      <c r="FR1550" t="n">
        <v>0</v>
      </c>
      <c r="FS1550" t="n">
        <v>0</v>
      </c>
      <c r="FX1550" t="n">
        <v>97</v>
      </c>
      <c r="FY1550" t="n">
        <v>51</v>
      </c>
      <c r="GA1550" t="inlineStr"/>
      <c r="GD1550" t="n">
        <v>1</v>
      </c>
      <c r="GF1550" t="n">
        <v>908374499</v>
      </c>
      <c r="GG1550" t="n">
        <v>2</v>
      </c>
      <c r="GH1550" t="n">
        <v>1</v>
      </c>
      <c r="GI1550" t="n">
        <v>2</v>
      </c>
      <c r="GJ1550" t="n">
        <v>0</v>
      </c>
      <c r="GK1550" t="n">
        <v>0</v>
      </c>
      <c r="GL1550">
        <f>ROUND(IF(AND(BH1550=3,BI1550=3,FS1550&lt;&gt;0),P1550,0),0)</f>
        <v/>
      </c>
      <c r="GM1550">
        <f>ROUND(O1550+X1550+Y1550,0)+GX1550</f>
        <v/>
      </c>
      <c r="GN1550">
        <f>IF(OR(BI1550=0,BI1550=1),GM1550-GX1550,0)</f>
        <v/>
      </c>
      <c r="GO1550">
        <f>IF(BI1550=2,GM1550-GX1550,0)</f>
        <v/>
      </c>
      <c r="GP1550">
        <f>IF(BI1550=4,GM1550-GX1550,0)</f>
        <v/>
      </c>
      <c r="GR1550" t="n">
        <v>0</v>
      </c>
      <c r="GS1550" t="n">
        <v>3</v>
      </c>
      <c r="GT1550" t="n">
        <v>0</v>
      </c>
      <c r="GU1550" t="inlineStr"/>
      <c r="GV1550">
        <f>ROUND((GT1550),2)</f>
        <v/>
      </c>
      <c r="GW1550" t="n">
        <v>1</v>
      </c>
      <c r="GX1550">
        <f>ROUND(HC1550*I1550,0)</f>
        <v/>
      </c>
      <c r="HA1550" t="n">
        <v>0</v>
      </c>
      <c r="HB1550" t="n">
        <v>0</v>
      </c>
      <c r="HC1550">
        <f>GV1550*GW1550</f>
        <v/>
      </c>
      <c r="HE1550" t="inlineStr"/>
      <c r="HF1550" t="inlineStr"/>
      <c r="HM1550" t="inlineStr"/>
      <c r="HN1550" t="inlineStr">
        <is>
          <t>Пр/812-049.3-1</t>
        </is>
      </c>
      <c r="HO1550" t="inlineStr">
        <is>
          <t>Пр/774-049.3</t>
        </is>
      </c>
      <c r="HP1550" t="inlineStr">
        <is>
          <t>Электротехнические установки: на других объектах</t>
        </is>
      </c>
      <c r="HQ1550" t="inlineStr">
        <is>
          <t>Электротехнические установки: на других объектах</t>
        </is>
      </c>
      <c r="HS1550" t="n">
        <v>0</v>
      </c>
      <c r="IK1550" t="n">
        <v>0</v>
      </c>
    </row>
    <row r="1551"/>
    <row r="1552">
      <c r="A1552" s="358" t="n">
        <v>51</v>
      </c>
      <c r="B1552" s="358">
        <f>B1544</f>
        <v/>
      </c>
      <c r="C1552" s="358">
        <f>A1544</f>
        <v/>
      </c>
      <c r="D1552" s="358">
        <f>ROW(A1544)</f>
        <v/>
      </c>
      <c r="E1552" s="358" t="n"/>
      <c r="F1552" s="358">
        <f>IF(F1544&lt;&gt;"",F1544,"")</f>
        <v/>
      </c>
      <c r="G1552" s="358">
        <f>IF(G1544&lt;&gt;"",G1544,"")</f>
        <v/>
      </c>
      <c r="H1552" s="358" t="n">
        <v>0</v>
      </c>
      <c r="I1552" s="358" t="n"/>
      <c r="J1552" s="358" t="n"/>
      <c r="K1552" s="358" t="n"/>
      <c r="L1552" s="358" t="n"/>
      <c r="M1552" s="358" t="n"/>
      <c r="N1552" s="358" t="n"/>
      <c r="O1552" s="358" t="n">
        <v>0</v>
      </c>
      <c r="P1552" s="358" t="n">
        <v>0</v>
      </c>
      <c r="Q1552" s="358" t="n">
        <v>0</v>
      </c>
      <c r="R1552" s="358" t="n">
        <v>0</v>
      </c>
      <c r="S1552" s="358" t="n">
        <v>0</v>
      </c>
      <c r="T1552" s="358" t="n">
        <v>0</v>
      </c>
      <c r="U1552" s="358" t="n">
        <v>0</v>
      </c>
      <c r="V1552" s="358" t="n">
        <v>0</v>
      </c>
      <c r="W1552" s="358" t="n">
        <v>0</v>
      </c>
      <c r="X1552" s="358" t="n">
        <v>0</v>
      </c>
      <c r="Y1552" s="358" t="n">
        <v>0</v>
      </c>
      <c r="Z1552" s="358" t="n"/>
      <c r="AA1552" s="358" t="n"/>
      <c r="AB1552" s="358" t="n"/>
      <c r="AC1552" s="358" t="n"/>
      <c r="AD1552" s="358" t="n"/>
      <c r="AE1552" s="358" t="n"/>
      <c r="AF1552" s="358" t="n"/>
      <c r="AG1552" s="358" t="n"/>
      <c r="AH1552" s="358" t="n"/>
      <c r="AI1552" s="358" t="n"/>
      <c r="AJ1552" s="358" t="n"/>
      <c r="AK1552" s="358" t="n"/>
      <c r="AL1552" s="358" t="n"/>
      <c r="AM1552" s="358" t="n"/>
      <c r="AN1552" s="358" t="n"/>
      <c r="AO1552" s="358">
        <f>ROUND(BX1552,0)</f>
        <v/>
      </c>
      <c r="AP1552" s="358">
        <f>ROUND(BY1552,0)</f>
        <v/>
      </c>
      <c r="AQ1552" s="358">
        <f>ROUND(BZ1552,0)</f>
        <v/>
      </c>
      <c r="AR1552" s="358">
        <f>ROUND(CA1552,0)</f>
        <v/>
      </c>
      <c r="AS1552" s="358">
        <f>ROUND(CB1552,0)</f>
        <v/>
      </c>
      <c r="AT1552" s="358">
        <f>ROUND(CC1552,0)</f>
        <v/>
      </c>
      <c r="AU1552" s="358">
        <f>ROUND(CD1552,0)</f>
        <v/>
      </c>
      <c r="AV1552" s="358">
        <f>ROUND(CE1552,0)</f>
        <v/>
      </c>
      <c r="AW1552" s="358">
        <f>ROUND(CF1552,0)</f>
        <v/>
      </c>
      <c r="AX1552" s="358">
        <f>ROUND(CG1552,0)</f>
        <v/>
      </c>
      <c r="AY1552" s="358">
        <f>ROUND(CH1552,0)</f>
        <v/>
      </c>
      <c r="AZ1552" s="358">
        <f>ROUND(CI1552,0)</f>
        <v/>
      </c>
      <c r="BA1552" s="358">
        <f>ROUND(CJ1552,0)</f>
        <v/>
      </c>
      <c r="BB1552" s="358">
        <f>ROUND(CK1552,0)</f>
        <v/>
      </c>
      <c r="BC1552" s="358">
        <f>ROUND(CL1552,0)</f>
        <v/>
      </c>
      <c r="BD1552" s="358">
        <f>ROUND(CM1552,0)</f>
        <v/>
      </c>
      <c r="BE1552" s="358" t="n"/>
      <c r="BF1552" s="358" t="n"/>
      <c r="BG1552" s="358" t="n"/>
      <c r="BH1552" s="358" t="n"/>
      <c r="BI1552" s="358" t="n"/>
      <c r="BJ1552" s="358" t="n"/>
      <c r="BK1552" s="358" t="n"/>
      <c r="BL1552" s="358" t="n"/>
      <c r="BM1552" s="358" t="n"/>
      <c r="BN1552" s="358" t="n"/>
      <c r="BO1552" s="358" t="n"/>
      <c r="BP1552" s="358" t="n"/>
      <c r="BQ1552" s="358" t="n"/>
      <c r="BR1552" s="358" t="n"/>
      <c r="BS1552" s="358" t="n"/>
      <c r="BT1552" s="358" t="n"/>
      <c r="BU1552" s="358" t="n"/>
      <c r="BV1552" s="358" t="n"/>
      <c r="BW1552" s="358" t="n"/>
      <c r="BX1552" s="358" t="n"/>
      <c r="BY1552" s="358" t="n"/>
      <c r="BZ1552" s="358" t="n"/>
      <c r="CA1552" s="358" t="n"/>
      <c r="CB1552" s="358" t="n"/>
      <c r="CC1552" s="358" t="n"/>
      <c r="CD1552" s="358" t="n"/>
      <c r="CE1552" s="358" t="n"/>
      <c r="CF1552" s="358" t="n"/>
      <c r="CG1552" s="358" t="n"/>
      <c r="CH1552" s="358" t="n"/>
      <c r="CI1552" s="358" t="n"/>
      <c r="CJ1552" s="358" t="n"/>
      <c r="CK1552" s="358" t="n"/>
      <c r="CL1552" s="358" t="n"/>
      <c r="CM1552" s="358" t="n"/>
      <c r="CN1552" s="358" t="n"/>
      <c r="CO1552" s="358" t="n"/>
      <c r="CP1552" s="358" t="n"/>
      <c r="CQ1552" s="358" t="n"/>
      <c r="CR1552" s="358" t="n"/>
      <c r="CS1552" s="358" t="n"/>
      <c r="CT1552" s="358" t="n"/>
      <c r="CU1552" s="358" t="n"/>
      <c r="CV1552" s="358" t="n"/>
      <c r="CW1552" s="358" t="n"/>
      <c r="CX1552" s="358" t="n"/>
      <c r="CY1552" s="358" t="n"/>
      <c r="CZ1552" s="358" t="n"/>
      <c r="DA1552" s="358" t="n"/>
      <c r="DB1552" s="358" t="n"/>
      <c r="DC1552" s="358" t="n"/>
      <c r="DD1552" s="358" t="n"/>
      <c r="DE1552" s="358" t="n"/>
      <c r="DF1552" s="358" t="n"/>
      <c r="DG1552" s="359" t="n"/>
      <c r="DH1552" s="359" t="n"/>
      <c r="DI1552" s="359" t="n"/>
      <c r="DJ1552" s="359" t="n"/>
      <c r="DK1552" s="359" t="n"/>
      <c r="DL1552" s="359" t="n"/>
      <c r="DM1552" s="359" t="n"/>
      <c r="DN1552" s="359" t="n"/>
      <c r="DO1552" s="359" t="n"/>
      <c r="DP1552" s="359" t="n"/>
      <c r="DQ1552" s="359" t="n"/>
      <c r="DR1552" s="359" t="n"/>
      <c r="DS1552" s="359" t="n"/>
      <c r="DT1552" s="359" t="n"/>
      <c r="DU1552" s="359" t="n"/>
      <c r="DV1552" s="359" t="n"/>
      <c r="DW1552" s="359" t="n"/>
      <c r="DX1552" s="359" t="n"/>
      <c r="DY1552" s="359" t="n"/>
      <c r="DZ1552" s="359" t="n"/>
      <c r="EA1552" s="359" t="n"/>
      <c r="EB1552" s="359" t="n"/>
      <c r="EC1552" s="359" t="n"/>
      <c r="ED1552" s="359" t="n"/>
      <c r="EE1552" s="359" t="n"/>
      <c r="EF1552" s="359" t="n"/>
      <c r="EG1552" s="359" t="n"/>
      <c r="EH1552" s="359" t="n"/>
      <c r="EI1552" s="359" t="n"/>
      <c r="EJ1552" s="359" t="n"/>
      <c r="EK1552" s="359" t="n"/>
      <c r="EL1552" s="359" t="n"/>
      <c r="EM1552" s="359" t="n"/>
      <c r="EN1552" s="359" t="n"/>
      <c r="EO1552" s="359" t="n"/>
      <c r="EP1552" s="359" t="n"/>
      <c r="EQ1552" s="359" t="n"/>
      <c r="ER1552" s="359" t="n"/>
      <c r="ES1552" s="359" t="n"/>
      <c r="ET1552" s="359" t="n"/>
      <c r="EU1552" s="359" t="n"/>
      <c r="EV1552" s="359" t="n"/>
      <c r="EW1552" s="359" t="n"/>
      <c r="EX1552" s="359" t="n"/>
      <c r="EY1552" s="359" t="n"/>
      <c r="EZ1552" s="359" t="n"/>
      <c r="FA1552" s="359" t="n"/>
      <c r="FB1552" s="359" t="n"/>
      <c r="FC1552" s="359" t="n"/>
      <c r="FD1552" s="359" t="n"/>
      <c r="FE1552" s="359" t="n"/>
      <c r="FF1552" s="359" t="n"/>
      <c r="FG1552" s="359" t="n"/>
      <c r="FH1552" s="359" t="n"/>
      <c r="FI1552" s="359" t="n"/>
      <c r="FJ1552" s="359" t="n"/>
      <c r="FK1552" s="359" t="n"/>
      <c r="FL1552" s="359" t="n"/>
      <c r="FM1552" s="359" t="n"/>
      <c r="FN1552" s="359" t="n"/>
      <c r="FO1552" s="359" t="n"/>
      <c r="FP1552" s="359" t="n"/>
      <c r="FQ1552" s="359" t="n"/>
      <c r="FR1552" s="359" t="n"/>
      <c r="FS1552" s="359" t="n"/>
      <c r="FT1552" s="359" t="n"/>
      <c r="FU1552" s="359" t="n"/>
      <c r="FV1552" s="359" t="n"/>
      <c r="FW1552" s="359" t="n"/>
      <c r="FX1552" s="359" t="n"/>
      <c r="FY1552" s="359" t="n"/>
      <c r="FZ1552" s="359" t="n"/>
      <c r="GA1552" s="359" t="n"/>
      <c r="GB1552" s="359" t="n"/>
      <c r="GC1552" s="359" t="n"/>
      <c r="GD1552" s="359" t="n"/>
      <c r="GE1552" s="359" t="n"/>
      <c r="GF1552" s="359" t="n"/>
      <c r="GG1552" s="359" t="n"/>
      <c r="GH1552" s="359" t="n"/>
      <c r="GI1552" s="359" t="n"/>
      <c r="GJ1552" s="359" t="n"/>
      <c r="GK1552" s="359" t="n"/>
      <c r="GL1552" s="359" t="n"/>
      <c r="GM1552" s="359" t="n"/>
      <c r="GN1552" s="359" t="n"/>
      <c r="GO1552" s="359" t="n"/>
      <c r="GP1552" s="359" t="n"/>
      <c r="GQ1552" s="359" t="n"/>
      <c r="GR1552" s="359" t="n"/>
      <c r="GS1552" s="359" t="n"/>
      <c r="GT1552" s="359" t="n"/>
      <c r="GU1552" s="359" t="n"/>
      <c r="GV1552" s="359" t="n"/>
      <c r="GW1552" s="359" t="n"/>
      <c r="GX1552" s="359" t="n">
        <v>0</v>
      </c>
    </row>
    <row r="1553"/>
    <row r="1554">
      <c r="A1554" s="360" t="n">
        <v>50</v>
      </c>
      <c r="B1554" s="360" t="n">
        <v>0</v>
      </c>
      <c r="C1554" s="360" t="n">
        <v>0</v>
      </c>
      <c r="D1554" s="360" t="n">
        <v>1</v>
      </c>
      <c r="E1554" s="360" t="n">
        <v>201</v>
      </c>
      <c r="F1554" s="360">
        <f>ROUND(Source!O1552,O1554)</f>
        <v/>
      </c>
      <c r="G1554" s="360" t="inlineStr">
        <is>
          <t>ПЗ</t>
        </is>
      </c>
      <c r="H1554" s="360" t="inlineStr">
        <is>
          <t>Прямые затраты</t>
        </is>
      </c>
      <c r="I1554" s="360" t="n"/>
      <c r="J1554" s="360" t="n"/>
      <c r="K1554" s="360" t="n">
        <v>201</v>
      </c>
      <c r="L1554" s="360" t="n">
        <v>1</v>
      </c>
      <c r="M1554" s="360" t="n">
        <v>3</v>
      </c>
      <c r="N1554" s="360" t="inlineStr"/>
      <c r="O1554" s="360" t="n">
        <v>0</v>
      </c>
      <c r="P1554" s="360" t="n"/>
      <c r="Q1554" s="360" t="n"/>
      <c r="R1554" s="360" t="n"/>
      <c r="S1554" s="360" t="n"/>
      <c r="T1554" s="360" t="n"/>
      <c r="U1554" s="360" t="n"/>
      <c r="V1554" s="360" t="n"/>
      <c r="W1554" s="360" t="n">
        <v>0</v>
      </c>
      <c r="X1554" s="360" t="n">
        <v>1</v>
      </c>
      <c r="Y1554" s="360" t="n">
        <v>0</v>
      </c>
      <c r="Z1554" s="360" t="n"/>
      <c r="AA1554" s="360" t="n"/>
      <c r="AB1554" s="360" t="n"/>
    </row>
    <row r="1555">
      <c r="A1555" s="360" t="n">
        <v>50</v>
      </c>
      <c r="B1555" s="360" t="n">
        <v>0</v>
      </c>
      <c r="C1555" s="360" t="n">
        <v>0</v>
      </c>
      <c r="D1555" s="360" t="n">
        <v>1</v>
      </c>
      <c r="E1555" s="360" t="n">
        <v>202</v>
      </c>
      <c r="F1555" s="360">
        <f>ROUND(Source!P1552,O1555)</f>
        <v/>
      </c>
      <c r="G1555" s="360" t="inlineStr">
        <is>
          <t>СтМатОб</t>
        </is>
      </c>
      <c r="H1555" s="360" t="inlineStr">
        <is>
          <t>Стоимость материальных ресурсов (всего)</t>
        </is>
      </c>
      <c r="I1555" s="360" t="n"/>
      <c r="J1555" s="360" t="n"/>
      <c r="K1555" s="360" t="n">
        <v>202</v>
      </c>
      <c r="L1555" s="360" t="n">
        <v>2</v>
      </c>
      <c r="M1555" s="360" t="n">
        <v>3</v>
      </c>
      <c r="N1555" s="360" t="inlineStr"/>
      <c r="O1555" s="360" t="n">
        <v>0</v>
      </c>
      <c r="P1555" s="360" t="n"/>
      <c r="Q1555" s="360" t="n"/>
      <c r="R1555" s="360" t="n"/>
      <c r="S1555" s="360" t="n"/>
      <c r="T1555" s="360" t="n"/>
      <c r="U1555" s="360" t="n"/>
      <c r="V1555" s="360" t="n"/>
      <c r="W1555" s="360" t="n">
        <v>0</v>
      </c>
      <c r="X1555" s="360" t="n">
        <v>1</v>
      </c>
      <c r="Y1555" s="360" t="n">
        <v>0</v>
      </c>
      <c r="Z1555" s="360" t="n"/>
      <c r="AA1555" s="360" t="n"/>
      <c r="AB1555" s="360" t="n"/>
    </row>
    <row r="1556">
      <c r="A1556" s="360" t="n">
        <v>50</v>
      </c>
      <c r="B1556" s="360" t="n">
        <v>0</v>
      </c>
      <c r="C1556" s="360" t="n">
        <v>0</v>
      </c>
      <c r="D1556" s="360" t="n">
        <v>1</v>
      </c>
      <c r="E1556" s="360" t="n">
        <v>222</v>
      </c>
      <c r="F1556" s="360">
        <f>ROUND(Source!AO1552,O1556)</f>
        <v/>
      </c>
      <c r="G1556" s="360" t="inlineStr">
        <is>
          <t>СтМатОбЗак</t>
        </is>
      </c>
      <c r="H1556" s="360" t="inlineStr">
        <is>
          <t>Стоимость материалов и оборудования заказчика</t>
        </is>
      </c>
      <c r="I1556" s="360" t="n"/>
      <c r="J1556" s="360" t="n"/>
      <c r="K1556" s="360" t="n">
        <v>222</v>
      </c>
      <c r="L1556" s="360" t="n">
        <v>3</v>
      </c>
      <c r="M1556" s="360" t="n">
        <v>3</v>
      </c>
      <c r="N1556" s="360" t="inlineStr"/>
      <c r="O1556" s="360" t="n">
        <v>0</v>
      </c>
      <c r="P1556" s="360" t="n"/>
      <c r="Q1556" s="360" t="n"/>
      <c r="R1556" s="360" t="n"/>
      <c r="S1556" s="360" t="n"/>
      <c r="T1556" s="360" t="n"/>
      <c r="U1556" s="360" t="n"/>
      <c r="V1556" s="360" t="n"/>
      <c r="W1556" s="360" t="n">
        <v>0</v>
      </c>
      <c r="X1556" s="360" t="n">
        <v>1</v>
      </c>
      <c r="Y1556" s="360" t="n">
        <v>0</v>
      </c>
      <c r="Z1556" s="360" t="n"/>
      <c r="AA1556" s="360" t="n"/>
      <c r="AB1556" s="360" t="n"/>
    </row>
    <row r="1557">
      <c r="A1557" s="360" t="n">
        <v>50</v>
      </c>
      <c r="B1557" s="360" t="n">
        <v>0</v>
      </c>
      <c r="C1557" s="360" t="n">
        <v>0</v>
      </c>
      <c r="D1557" s="360" t="n">
        <v>1</v>
      </c>
      <c r="E1557" s="360" t="n">
        <v>225</v>
      </c>
      <c r="F1557" s="360">
        <f>ROUND(Source!AV1552,O1557)</f>
        <v/>
      </c>
      <c r="G1557" s="360" t="inlineStr">
        <is>
          <t>СтМатОбПод</t>
        </is>
      </c>
      <c r="H1557" s="360" t="inlineStr">
        <is>
          <t>Стоимость материалов и оборудования подрядчика</t>
        </is>
      </c>
      <c r="I1557" s="360" t="n"/>
      <c r="J1557" s="360" t="n"/>
      <c r="K1557" s="360" t="n">
        <v>225</v>
      </c>
      <c r="L1557" s="360" t="n">
        <v>4</v>
      </c>
      <c r="M1557" s="360" t="n">
        <v>3</v>
      </c>
      <c r="N1557" s="360" t="inlineStr"/>
      <c r="O1557" s="360" t="n">
        <v>0</v>
      </c>
      <c r="P1557" s="360" t="n"/>
      <c r="Q1557" s="360" t="n"/>
      <c r="R1557" s="360" t="n"/>
      <c r="S1557" s="360" t="n"/>
      <c r="T1557" s="360" t="n"/>
      <c r="U1557" s="360" t="n"/>
      <c r="V1557" s="360" t="n"/>
      <c r="W1557" s="360" t="n">
        <v>0</v>
      </c>
      <c r="X1557" s="360" t="n">
        <v>1</v>
      </c>
      <c r="Y1557" s="360" t="n">
        <v>0</v>
      </c>
      <c r="Z1557" s="360" t="n"/>
      <c r="AA1557" s="360" t="n"/>
      <c r="AB1557" s="360" t="n"/>
    </row>
    <row r="1558">
      <c r="A1558" s="360" t="n">
        <v>50</v>
      </c>
      <c r="B1558" s="360" t="n">
        <v>0</v>
      </c>
      <c r="C1558" s="360" t="n">
        <v>0</v>
      </c>
      <c r="D1558" s="360" t="n">
        <v>1</v>
      </c>
      <c r="E1558" s="360" t="n">
        <v>226</v>
      </c>
      <c r="F1558" s="360">
        <f>ROUND(Source!AW1552,O1558)</f>
        <v/>
      </c>
      <c r="G1558" s="360" t="inlineStr">
        <is>
          <t>СтМат</t>
        </is>
      </c>
      <c r="H1558" s="360" t="inlineStr">
        <is>
          <t>Стоимость материалов (всего)</t>
        </is>
      </c>
      <c r="I1558" s="360" t="n"/>
      <c r="J1558" s="360" t="n"/>
      <c r="K1558" s="360" t="n">
        <v>226</v>
      </c>
      <c r="L1558" s="360" t="n">
        <v>5</v>
      </c>
      <c r="M1558" s="360" t="n">
        <v>3</v>
      </c>
      <c r="N1558" s="360" t="inlineStr"/>
      <c r="O1558" s="360" t="n">
        <v>0</v>
      </c>
      <c r="P1558" s="360" t="n"/>
      <c r="Q1558" s="360" t="n"/>
      <c r="R1558" s="360" t="n"/>
      <c r="S1558" s="360" t="n"/>
      <c r="T1558" s="360" t="n"/>
      <c r="U1558" s="360" t="n"/>
      <c r="V1558" s="360" t="n"/>
      <c r="W1558" s="360" t="n">
        <v>0</v>
      </c>
      <c r="X1558" s="360" t="n">
        <v>1</v>
      </c>
      <c r="Y1558" s="360" t="n">
        <v>0</v>
      </c>
      <c r="Z1558" s="360" t="n"/>
      <c r="AA1558" s="360" t="n"/>
      <c r="AB1558" s="360" t="n"/>
    </row>
    <row r="1559">
      <c r="A1559" s="360" t="n">
        <v>50</v>
      </c>
      <c r="B1559" s="360" t="n">
        <v>0</v>
      </c>
      <c r="C1559" s="360" t="n">
        <v>0</v>
      </c>
      <c r="D1559" s="360" t="n">
        <v>1</v>
      </c>
      <c r="E1559" s="360" t="n">
        <v>227</v>
      </c>
      <c r="F1559" s="360">
        <f>ROUND(Source!AX1552,O1559)</f>
        <v/>
      </c>
      <c r="G1559" s="360" t="inlineStr">
        <is>
          <t>СтМатЗак</t>
        </is>
      </c>
      <c r="H1559" s="360" t="inlineStr">
        <is>
          <t>Стоимость материалов заказчика</t>
        </is>
      </c>
      <c r="I1559" s="360" t="n"/>
      <c r="J1559" s="360" t="n"/>
      <c r="K1559" s="360" t="n">
        <v>227</v>
      </c>
      <c r="L1559" s="360" t="n">
        <v>6</v>
      </c>
      <c r="M1559" s="360" t="n">
        <v>3</v>
      </c>
      <c r="N1559" s="360" t="inlineStr"/>
      <c r="O1559" s="360" t="n">
        <v>0</v>
      </c>
      <c r="P1559" s="360" t="n"/>
      <c r="Q1559" s="360" t="n"/>
      <c r="R1559" s="360" t="n"/>
      <c r="S1559" s="360" t="n"/>
      <c r="T1559" s="360" t="n"/>
      <c r="U1559" s="360" t="n"/>
      <c r="V1559" s="360" t="n"/>
      <c r="W1559" s="360" t="n">
        <v>0</v>
      </c>
      <c r="X1559" s="360" t="n">
        <v>1</v>
      </c>
      <c r="Y1559" s="360" t="n">
        <v>0</v>
      </c>
      <c r="Z1559" s="360" t="n"/>
      <c r="AA1559" s="360" t="n"/>
      <c r="AB1559" s="360" t="n"/>
    </row>
    <row r="1560">
      <c r="A1560" s="360" t="n">
        <v>50</v>
      </c>
      <c r="B1560" s="360" t="n">
        <v>0</v>
      </c>
      <c r="C1560" s="360" t="n">
        <v>0</v>
      </c>
      <c r="D1560" s="360" t="n">
        <v>1</v>
      </c>
      <c r="E1560" s="360" t="n">
        <v>228</v>
      </c>
      <c r="F1560" s="360">
        <f>ROUND(Source!AY1552,O1560)</f>
        <v/>
      </c>
      <c r="G1560" s="360" t="inlineStr">
        <is>
          <t>СтМатПод</t>
        </is>
      </c>
      <c r="H1560" s="360" t="inlineStr">
        <is>
          <t>Стоимость материалов подрядчика</t>
        </is>
      </c>
      <c r="I1560" s="360" t="n"/>
      <c r="J1560" s="360" t="n"/>
      <c r="K1560" s="360" t="n">
        <v>228</v>
      </c>
      <c r="L1560" s="360" t="n">
        <v>7</v>
      </c>
      <c r="M1560" s="360" t="n">
        <v>3</v>
      </c>
      <c r="N1560" s="360" t="inlineStr"/>
      <c r="O1560" s="360" t="n">
        <v>0</v>
      </c>
      <c r="P1560" s="360" t="n"/>
      <c r="Q1560" s="360" t="n"/>
      <c r="R1560" s="360" t="n"/>
      <c r="S1560" s="360" t="n"/>
      <c r="T1560" s="360" t="n"/>
      <c r="U1560" s="360" t="n"/>
      <c r="V1560" s="360" t="n"/>
      <c r="W1560" s="360" t="n">
        <v>0</v>
      </c>
      <c r="X1560" s="360" t="n">
        <v>1</v>
      </c>
      <c r="Y1560" s="360" t="n">
        <v>0</v>
      </c>
      <c r="Z1560" s="360" t="n"/>
      <c r="AA1560" s="360" t="n"/>
      <c r="AB1560" s="360" t="n"/>
    </row>
    <row r="1561">
      <c r="A1561" s="360" t="n">
        <v>50</v>
      </c>
      <c r="B1561" s="360" t="n">
        <v>0</v>
      </c>
      <c r="C1561" s="360" t="n">
        <v>0</v>
      </c>
      <c r="D1561" s="360" t="n">
        <v>1</v>
      </c>
      <c r="E1561" s="360" t="n">
        <v>216</v>
      </c>
      <c r="F1561" s="360">
        <f>ROUND(Source!AP1552,O1561)</f>
        <v/>
      </c>
      <c r="G1561" s="360" t="inlineStr">
        <is>
          <t>Оборуд</t>
        </is>
      </c>
      <c r="H1561" s="360" t="inlineStr">
        <is>
          <t>Стоимость оборудования (всего)</t>
        </is>
      </c>
      <c r="I1561" s="360" t="n"/>
      <c r="J1561" s="360" t="n"/>
      <c r="K1561" s="360" t="n">
        <v>216</v>
      </c>
      <c r="L1561" s="360" t="n">
        <v>8</v>
      </c>
      <c r="M1561" s="360" t="n">
        <v>3</v>
      </c>
      <c r="N1561" s="360" t="inlineStr"/>
      <c r="O1561" s="360" t="n">
        <v>0</v>
      </c>
      <c r="P1561" s="360" t="n"/>
      <c r="Q1561" s="360" t="n"/>
      <c r="R1561" s="360" t="n"/>
      <c r="S1561" s="360" t="n"/>
      <c r="T1561" s="360" t="n"/>
      <c r="U1561" s="360" t="n"/>
      <c r="V1561" s="360" t="n"/>
      <c r="W1561" s="360" t="n">
        <v>0</v>
      </c>
      <c r="X1561" s="360" t="n">
        <v>1</v>
      </c>
      <c r="Y1561" s="360" t="n">
        <v>0</v>
      </c>
      <c r="Z1561" s="360" t="n"/>
      <c r="AA1561" s="360" t="n"/>
      <c r="AB1561" s="360" t="n"/>
    </row>
    <row r="1562">
      <c r="A1562" s="360" t="n">
        <v>50</v>
      </c>
      <c r="B1562" s="360" t="n">
        <v>0</v>
      </c>
      <c r="C1562" s="360" t="n">
        <v>0</v>
      </c>
      <c r="D1562" s="360" t="n">
        <v>1</v>
      </c>
      <c r="E1562" s="360" t="n">
        <v>223</v>
      </c>
      <c r="F1562" s="360">
        <f>ROUND(Source!AQ1552,O1562)</f>
        <v/>
      </c>
      <c r="G1562" s="360" t="inlineStr">
        <is>
          <t>ОборудЗак</t>
        </is>
      </c>
      <c r="H1562" s="360" t="inlineStr">
        <is>
          <t>Стоимость оборудования заказчика</t>
        </is>
      </c>
      <c r="I1562" s="360" t="n"/>
      <c r="J1562" s="360" t="n"/>
      <c r="K1562" s="360" t="n">
        <v>223</v>
      </c>
      <c r="L1562" s="360" t="n">
        <v>9</v>
      </c>
      <c r="M1562" s="360" t="n">
        <v>3</v>
      </c>
      <c r="N1562" s="360" t="inlineStr"/>
      <c r="O1562" s="360" t="n">
        <v>0</v>
      </c>
      <c r="P1562" s="360" t="n"/>
      <c r="Q1562" s="360" t="n"/>
      <c r="R1562" s="360" t="n"/>
      <c r="S1562" s="360" t="n"/>
      <c r="T1562" s="360" t="n"/>
      <c r="U1562" s="360" t="n"/>
      <c r="V1562" s="360" t="n"/>
      <c r="W1562" s="360" t="n">
        <v>0</v>
      </c>
      <c r="X1562" s="360" t="n">
        <v>1</v>
      </c>
      <c r="Y1562" s="360" t="n">
        <v>0</v>
      </c>
      <c r="Z1562" s="360" t="n"/>
      <c r="AA1562" s="360" t="n"/>
      <c r="AB1562" s="360" t="n"/>
    </row>
    <row r="1563">
      <c r="A1563" s="360" t="n">
        <v>50</v>
      </c>
      <c r="B1563" s="360" t="n">
        <v>0</v>
      </c>
      <c r="C1563" s="360" t="n">
        <v>0</v>
      </c>
      <c r="D1563" s="360" t="n">
        <v>1</v>
      </c>
      <c r="E1563" s="360" t="n">
        <v>229</v>
      </c>
      <c r="F1563" s="360">
        <f>ROUND(Source!AZ1552,O1563)</f>
        <v/>
      </c>
      <c r="G1563" s="360" t="inlineStr">
        <is>
          <t>ОборудПод</t>
        </is>
      </c>
      <c r="H1563" s="360" t="inlineStr">
        <is>
          <t>Стоимость оборудования подрядчика</t>
        </is>
      </c>
      <c r="I1563" s="360" t="n"/>
      <c r="J1563" s="360" t="n"/>
      <c r="K1563" s="360" t="n">
        <v>229</v>
      </c>
      <c r="L1563" s="360" t="n">
        <v>10</v>
      </c>
      <c r="M1563" s="360" t="n">
        <v>3</v>
      </c>
      <c r="N1563" s="360" t="inlineStr"/>
      <c r="O1563" s="360" t="n">
        <v>0</v>
      </c>
      <c r="P1563" s="360" t="n"/>
      <c r="Q1563" s="360" t="n"/>
      <c r="R1563" s="360" t="n"/>
      <c r="S1563" s="360" t="n"/>
      <c r="T1563" s="360" t="n"/>
      <c r="U1563" s="360" t="n"/>
      <c r="V1563" s="360" t="n"/>
      <c r="W1563" s="360" t="n">
        <v>0</v>
      </c>
      <c r="X1563" s="360" t="n">
        <v>1</v>
      </c>
      <c r="Y1563" s="360" t="n">
        <v>0</v>
      </c>
      <c r="Z1563" s="360" t="n"/>
      <c r="AA1563" s="360" t="n"/>
      <c r="AB1563" s="360" t="n"/>
    </row>
    <row r="1564">
      <c r="A1564" s="360" t="n">
        <v>50</v>
      </c>
      <c r="B1564" s="360" t="n">
        <v>0</v>
      </c>
      <c r="C1564" s="360" t="n">
        <v>0</v>
      </c>
      <c r="D1564" s="360" t="n">
        <v>1</v>
      </c>
      <c r="E1564" s="360" t="n">
        <v>203</v>
      </c>
      <c r="F1564" s="360">
        <f>ROUND(Source!Q1552,O1564)</f>
        <v/>
      </c>
      <c r="G1564" s="360" t="inlineStr">
        <is>
          <t>ЭММ</t>
        </is>
      </c>
      <c r="H1564" s="360" t="inlineStr">
        <is>
          <t>Эксплуатация машин</t>
        </is>
      </c>
      <c r="I1564" s="360" t="n"/>
      <c r="J1564" s="360" t="n"/>
      <c r="K1564" s="360" t="n">
        <v>203</v>
      </c>
      <c r="L1564" s="360" t="n">
        <v>11</v>
      </c>
      <c r="M1564" s="360" t="n">
        <v>3</v>
      </c>
      <c r="N1564" s="360" t="inlineStr"/>
      <c r="O1564" s="360" t="n">
        <v>0</v>
      </c>
      <c r="P1564" s="360" t="n"/>
      <c r="Q1564" s="360" t="n"/>
      <c r="R1564" s="360" t="n"/>
      <c r="S1564" s="360" t="n"/>
      <c r="T1564" s="360" t="n"/>
      <c r="U1564" s="360" t="n"/>
      <c r="V1564" s="360" t="n"/>
      <c r="W1564" s="360" t="n">
        <v>0</v>
      </c>
      <c r="X1564" s="360" t="n">
        <v>1</v>
      </c>
      <c r="Y1564" s="360" t="n">
        <v>0</v>
      </c>
      <c r="Z1564" s="360" t="n"/>
      <c r="AA1564" s="360" t="n"/>
      <c r="AB1564" s="360" t="n"/>
    </row>
    <row r="1565">
      <c r="A1565" s="360" t="n">
        <v>50</v>
      </c>
      <c r="B1565" s="360" t="n">
        <v>0</v>
      </c>
      <c r="C1565" s="360" t="n">
        <v>0</v>
      </c>
      <c r="D1565" s="360" t="n">
        <v>1</v>
      </c>
      <c r="E1565" s="360" t="n">
        <v>231</v>
      </c>
      <c r="F1565" s="360">
        <f>ROUND(Source!BB1552,O1565)</f>
        <v/>
      </c>
      <c r="G1565" s="360" t="inlineStr">
        <is>
          <t>ЭММсНРиСП</t>
        </is>
      </c>
      <c r="H1565" s="360" t="inlineStr">
        <is>
          <t>Эксплуатация машин по ТСН-2001.16</t>
        </is>
      </c>
      <c r="I1565" s="360" t="n"/>
      <c r="J1565" s="360" t="n"/>
      <c r="K1565" s="360" t="n">
        <v>231</v>
      </c>
      <c r="L1565" s="360" t="n">
        <v>12</v>
      </c>
      <c r="M1565" s="360" t="n">
        <v>3</v>
      </c>
      <c r="N1565" s="360" t="inlineStr"/>
      <c r="O1565" s="360" t="n">
        <v>0</v>
      </c>
      <c r="P1565" s="360" t="n"/>
      <c r="Q1565" s="360" t="n"/>
      <c r="R1565" s="360" t="n"/>
      <c r="S1565" s="360" t="n"/>
      <c r="T1565" s="360" t="n"/>
      <c r="U1565" s="360" t="n"/>
      <c r="V1565" s="360" t="n"/>
      <c r="W1565" s="360" t="n">
        <v>0</v>
      </c>
      <c r="X1565" s="360" t="n">
        <v>1</v>
      </c>
      <c r="Y1565" s="360" t="n">
        <v>0</v>
      </c>
      <c r="Z1565" s="360" t="n"/>
      <c r="AA1565" s="360" t="n"/>
      <c r="AB1565" s="360" t="n"/>
    </row>
    <row r="1566">
      <c r="A1566" s="360" t="n">
        <v>50</v>
      </c>
      <c r="B1566" s="360" t="n">
        <v>0</v>
      </c>
      <c r="C1566" s="360" t="n">
        <v>0</v>
      </c>
      <c r="D1566" s="360" t="n">
        <v>1</v>
      </c>
      <c r="E1566" s="360" t="n">
        <v>204</v>
      </c>
      <c r="F1566" s="360">
        <f>ROUND(Source!R1552,O1566)</f>
        <v/>
      </c>
      <c r="G1566" s="360" t="inlineStr">
        <is>
          <t>ЗПМ</t>
        </is>
      </c>
      <c r="H1566" s="360" t="inlineStr">
        <is>
          <t>ЗП машинистов</t>
        </is>
      </c>
      <c r="I1566" s="360" t="n"/>
      <c r="J1566" s="360" t="n"/>
      <c r="K1566" s="360" t="n">
        <v>204</v>
      </c>
      <c r="L1566" s="360" t="n">
        <v>13</v>
      </c>
      <c r="M1566" s="360" t="n">
        <v>3</v>
      </c>
      <c r="N1566" s="360" t="inlineStr"/>
      <c r="O1566" s="360" t="n">
        <v>0</v>
      </c>
      <c r="P1566" s="360" t="n"/>
      <c r="Q1566" s="360" t="n"/>
      <c r="R1566" s="360" t="n"/>
      <c r="S1566" s="360" t="n"/>
      <c r="T1566" s="360" t="n"/>
      <c r="U1566" s="360" t="n"/>
      <c r="V1566" s="360" t="n"/>
      <c r="W1566" s="360" t="n">
        <v>0</v>
      </c>
      <c r="X1566" s="360" t="n">
        <v>1</v>
      </c>
      <c r="Y1566" s="360" t="n">
        <v>0</v>
      </c>
      <c r="Z1566" s="360" t="n"/>
      <c r="AA1566" s="360" t="n"/>
      <c r="AB1566" s="360" t="n"/>
    </row>
    <row r="1567">
      <c r="A1567" s="360" t="n">
        <v>50</v>
      </c>
      <c r="B1567" s="360" t="n">
        <v>0</v>
      </c>
      <c r="C1567" s="360" t="n">
        <v>0</v>
      </c>
      <c r="D1567" s="360" t="n">
        <v>1</v>
      </c>
      <c r="E1567" s="360" t="n">
        <v>205</v>
      </c>
      <c r="F1567" s="360">
        <f>ROUND(Source!S1552,O1567)</f>
        <v/>
      </c>
      <c r="G1567" s="360" t="inlineStr">
        <is>
          <t>ОЗП</t>
        </is>
      </c>
      <c r="H1567" s="360" t="inlineStr">
        <is>
          <t>Основная ЗП рабочих</t>
        </is>
      </c>
      <c r="I1567" s="360" t="n"/>
      <c r="J1567" s="360" t="n"/>
      <c r="K1567" s="360" t="n">
        <v>205</v>
      </c>
      <c r="L1567" s="360" t="n">
        <v>14</v>
      </c>
      <c r="M1567" s="360" t="n">
        <v>3</v>
      </c>
      <c r="N1567" s="360" t="inlineStr"/>
      <c r="O1567" s="360" t="n">
        <v>0</v>
      </c>
      <c r="P1567" s="360" t="n"/>
      <c r="Q1567" s="360" t="n"/>
      <c r="R1567" s="360" t="n"/>
      <c r="S1567" s="360" t="n"/>
      <c r="T1567" s="360" t="n"/>
      <c r="U1567" s="360" t="n"/>
      <c r="V1567" s="360" t="n"/>
      <c r="W1567" s="360" t="n">
        <v>0</v>
      </c>
      <c r="X1567" s="360" t="n">
        <v>1</v>
      </c>
      <c r="Y1567" s="360" t="n">
        <v>0</v>
      </c>
      <c r="Z1567" s="360" t="n"/>
      <c r="AA1567" s="360" t="n"/>
      <c r="AB1567" s="360" t="n"/>
    </row>
    <row r="1568">
      <c r="A1568" s="360" t="n">
        <v>50</v>
      </c>
      <c r="B1568" s="360" t="n">
        <v>0</v>
      </c>
      <c r="C1568" s="360" t="n">
        <v>0</v>
      </c>
      <c r="D1568" s="360" t="n">
        <v>1</v>
      </c>
      <c r="E1568" s="360" t="n">
        <v>232</v>
      </c>
      <c r="F1568" s="360">
        <f>ROUND(Source!BC1552,O1568)</f>
        <v/>
      </c>
      <c r="G1568" s="360" t="inlineStr">
        <is>
          <t>ОЗПсНРиСП</t>
        </is>
      </c>
      <c r="H1568" s="360" t="inlineStr">
        <is>
          <t>Основная ЗП рабочих по ТСН-2001.16</t>
        </is>
      </c>
      <c r="I1568" s="360" t="n"/>
      <c r="J1568" s="360" t="n"/>
      <c r="K1568" s="360" t="n">
        <v>232</v>
      </c>
      <c r="L1568" s="360" t="n">
        <v>15</v>
      </c>
      <c r="M1568" s="360" t="n">
        <v>3</v>
      </c>
      <c r="N1568" s="360" t="inlineStr"/>
      <c r="O1568" s="360" t="n">
        <v>0</v>
      </c>
      <c r="P1568" s="360" t="n"/>
      <c r="Q1568" s="360" t="n"/>
      <c r="R1568" s="360" t="n"/>
      <c r="S1568" s="360" t="n"/>
      <c r="T1568" s="360" t="n"/>
      <c r="U1568" s="360" t="n"/>
      <c r="V1568" s="360" t="n"/>
      <c r="W1568" s="360" t="n">
        <v>0</v>
      </c>
      <c r="X1568" s="360" t="n">
        <v>1</v>
      </c>
      <c r="Y1568" s="360" t="n">
        <v>0</v>
      </c>
      <c r="Z1568" s="360" t="n"/>
      <c r="AA1568" s="360" t="n"/>
      <c r="AB1568" s="360" t="n"/>
    </row>
    <row r="1569">
      <c r="A1569" s="360" t="n">
        <v>50</v>
      </c>
      <c r="B1569" s="360" t="n">
        <v>0</v>
      </c>
      <c r="C1569" s="360" t="n">
        <v>0</v>
      </c>
      <c r="D1569" s="360" t="n">
        <v>1</v>
      </c>
      <c r="E1569" s="360" t="n">
        <v>214</v>
      </c>
      <c r="F1569" s="360">
        <f>ROUND(Source!AS1552,O1569)</f>
        <v/>
      </c>
      <c r="G1569" s="360" t="inlineStr">
        <is>
          <t>Строит</t>
        </is>
      </c>
      <c r="H1569" s="360" t="inlineStr">
        <is>
          <t>Строительные работы с НР и СП</t>
        </is>
      </c>
      <c r="I1569" s="360" t="n"/>
      <c r="J1569" s="360" t="n"/>
      <c r="K1569" s="360" t="n">
        <v>214</v>
      </c>
      <c r="L1569" s="360" t="n">
        <v>16</v>
      </c>
      <c r="M1569" s="360" t="n">
        <v>3</v>
      </c>
      <c r="N1569" s="360" t="inlineStr"/>
      <c r="O1569" s="360" t="n">
        <v>0</v>
      </c>
      <c r="P1569" s="360" t="n"/>
      <c r="Q1569" s="360" t="n"/>
      <c r="R1569" s="360" t="n"/>
      <c r="S1569" s="360" t="n"/>
      <c r="T1569" s="360" t="n"/>
      <c r="U1569" s="360" t="n"/>
      <c r="V1569" s="360" t="n"/>
      <c r="W1569" s="360" t="n">
        <v>0</v>
      </c>
      <c r="X1569" s="360" t="n">
        <v>1</v>
      </c>
      <c r="Y1569" s="360" t="n">
        <v>0</v>
      </c>
      <c r="Z1569" s="360" t="n"/>
      <c r="AA1569" s="360" t="n"/>
      <c r="AB1569" s="360" t="n"/>
    </row>
    <row r="1570">
      <c r="A1570" s="360" t="n">
        <v>50</v>
      </c>
      <c r="B1570" s="360" t="n">
        <v>0</v>
      </c>
      <c r="C1570" s="360" t="n">
        <v>0</v>
      </c>
      <c r="D1570" s="360" t="n">
        <v>1</v>
      </c>
      <c r="E1570" s="360" t="n">
        <v>215</v>
      </c>
      <c r="F1570" s="360">
        <f>ROUND(Source!AT1552,O1570)</f>
        <v/>
      </c>
      <c r="G1570" s="360" t="inlineStr">
        <is>
          <t>Монтаж</t>
        </is>
      </c>
      <c r="H1570" s="360" t="inlineStr">
        <is>
          <t>Монтажные работы с НР и СП</t>
        </is>
      </c>
      <c r="I1570" s="360" t="n"/>
      <c r="J1570" s="360" t="n"/>
      <c r="K1570" s="360" t="n">
        <v>215</v>
      </c>
      <c r="L1570" s="360" t="n">
        <v>17</v>
      </c>
      <c r="M1570" s="360" t="n">
        <v>3</v>
      </c>
      <c r="N1570" s="360" t="inlineStr"/>
      <c r="O1570" s="360" t="n">
        <v>0</v>
      </c>
      <c r="P1570" s="360" t="n"/>
      <c r="Q1570" s="360" t="n"/>
      <c r="R1570" s="360" t="n"/>
      <c r="S1570" s="360" t="n"/>
      <c r="T1570" s="360" t="n"/>
      <c r="U1570" s="360" t="n"/>
      <c r="V1570" s="360" t="n"/>
      <c r="W1570" s="360" t="n">
        <v>0</v>
      </c>
      <c r="X1570" s="360" t="n">
        <v>1</v>
      </c>
      <c r="Y1570" s="360" t="n">
        <v>0</v>
      </c>
      <c r="Z1570" s="360" t="n"/>
      <c r="AA1570" s="360" t="n"/>
      <c r="AB1570" s="360" t="n"/>
    </row>
    <row r="1571">
      <c r="A1571" s="360" t="n">
        <v>50</v>
      </c>
      <c r="B1571" s="360" t="n">
        <v>0</v>
      </c>
      <c r="C1571" s="360" t="n">
        <v>0</v>
      </c>
      <c r="D1571" s="360" t="n">
        <v>1</v>
      </c>
      <c r="E1571" s="360" t="n">
        <v>217</v>
      </c>
      <c r="F1571" s="360">
        <f>ROUND(Source!AU1552,O1571)</f>
        <v/>
      </c>
      <c r="G1571" s="360" t="inlineStr">
        <is>
          <t>Прочие</t>
        </is>
      </c>
      <c r="H1571" s="360" t="inlineStr">
        <is>
          <t>Прочие работы с НР и СП</t>
        </is>
      </c>
      <c r="I1571" s="360" t="n"/>
      <c r="J1571" s="360" t="n"/>
      <c r="K1571" s="360" t="n">
        <v>217</v>
      </c>
      <c r="L1571" s="360" t="n">
        <v>18</v>
      </c>
      <c r="M1571" s="360" t="n">
        <v>3</v>
      </c>
      <c r="N1571" s="360" t="inlineStr"/>
      <c r="O1571" s="360" t="n">
        <v>0</v>
      </c>
      <c r="P1571" s="360" t="n"/>
      <c r="Q1571" s="360" t="n"/>
      <c r="R1571" s="360" t="n"/>
      <c r="S1571" s="360" t="n"/>
      <c r="T1571" s="360" t="n"/>
      <c r="U1571" s="360" t="n"/>
      <c r="V1571" s="360" t="n"/>
      <c r="W1571" s="360" t="n">
        <v>0</v>
      </c>
      <c r="X1571" s="360" t="n">
        <v>1</v>
      </c>
      <c r="Y1571" s="360" t="n">
        <v>0</v>
      </c>
      <c r="Z1571" s="360" t="n"/>
      <c r="AA1571" s="360" t="n"/>
      <c r="AB1571" s="360" t="n"/>
    </row>
    <row r="1572">
      <c r="A1572" s="360" t="n">
        <v>50</v>
      </c>
      <c r="B1572" s="360" t="n">
        <v>0</v>
      </c>
      <c r="C1572" s="360" t="n">
        <v>0</v>
      </c>
      <c r="D1572" s="360" t="n">
        <v>1</v>
      </c>
      <c r="E1572" s="360" t="n">
        <v>230</v>
      </c>
      <c r="F1572" s="360">
        <f>ROUND(Source!BA1552,O1572)</f>
        <v/>
      </c>
      <c r="G1572" s="360" t="inlineStr">
        <is>
          <t>ПрочиеЗатр</t>
        </is>
      </c>
      <c r="H1572" s="360" t="inlineStr">
        <is>
          <t>Прочие затраты по ТСН-2001.16</t>
        </is>
      </c>
      <c r="I1572" s="360" t="n"/>
      <c r="J1572" s="360" t="n"/>
      <c r="K1572" s="360" t="n">
        <v>230</v>
      </c>
      <c r="L1572" s="360" t="n">
        <v>19</v>
      </c>
      <c r="M1572" s="360" t="n">
        <v>3</v>
      </c>
      <c r="N1572" s="360" t="inlineStr"/>
      <c r="O1572" s="360" t="n">
        <v>0</v>
      </c>
      <c r="P1572" s="360" t="n"/>
      <c r="Q1572" s="360" t="n"/>
      <c r="R1572" s="360" t="n"/>
      <c r="S1572" s="360" t="n"/>
      <c r="T1572" s="360" t="n"/>
      <c r="U1572" s="360" t="n"/>
      <c r="V1572" s="360" t="n"/>
      <c r="W1572" s="360" t="n">
        <v>0</v>
      </c>
      <c r="X1572" s="360" t="n">
        <v>1</v>
      </c>
      <c r="Y1572" s="360" t="n">
        <v>0</v>
      </c>
      <c r="Z1572" s="360" t="n"/>
      <c r="AA1572" s="360" t="n"/>
      <c r="AB1572" s="360" t="n"/>
    </row>
    <row r="1573">
      <c r="A1573" s="360" t="n">
        <v>50</v>
      </c>
      <c r="B1573" s="360" t="n">
        <v>0</v>
      </c>
      <c r="C1573" s="360" t="n">
        <v>0</v>
      </c>
      <c r="D1573" s="360" t="n">
        <v>1</v>
      </c>
      <c r="E1573" s="360" t="n">
        <v>206</v>
      </c>
      <c r="F1573" s="360">
        <f>ROUND(Source!T1552,O1573)</f>
        <v/>
      </c>
      <c r="G1573" s="360" t="inlineStr">
        <is>
          <t>ВозврМат</t>
        </is>
      </c>
      <c r="H1573" s="360" t="inlineStr">
        <is>
          <t>Возврат материалов</t>
        </is>
      </c>
      <c r="I1573" s="360" t="n"/>
      <c r="J1573" s="360" t="n"/>
      <c r="K1573" s="360" t="n">
        <v>206</v>
      </c>
      <c r="L1573" s="360" t="n">
        <v>20</v>
      </c>
      <c r="M1573" s="360" t="n">
        <v>3</v>
      </c>
      <c r="N1573" s="360" t="inlineStr"/>
      <c r="O1573" s="360" t="n">
        <v>0</v>
      </c>
      <c r="P1573" s="360" t="n"/>
      <c r="Q1573" s="360" t="n"/>
      <c r="R1573" s="360" t="n"/>
      <c r="S1573" s="360" t="n"/>
      <c r="T1573" s="360" t="n"/>
      <c r="U1573" s="360" t="n"/>
      <c r="V1573" s="360" t="n"/>
      <c r="W1573" s="360" t="n">
        <v>0</v>
      </c>
      <c r="X1573" s="360" t="n">
        <v>1</v>
      </c>
      <c r="Y1573" s="360" t="n">
        <v>0</v>
      </c>
      <c r="Z1573" s="360" t="n"/>
      <c r="AA1573" s="360" t="n"/>
      <c r="AB1573" s="360" t="n"/>
    </row>
    <row r="1574">
      <c r="A1574" s="360" t="n">
        <v>50</v>
      </c>
      <c r="B1574" s="360" t="n">
        <v>0</v>
      </c>
      <c r="C1574" s="360" t="n">
        <v>0</v>
      </c>
      <c r="D1574" s="360" t="n">
        <v>1</v>
      </c>
      <c r="E1574" s="360" t="n">
        <v>207</v>
      </c>
      <c r="F1574" s="360">
        <f>ROUND(Source!U1552,O1574)</f>
        <v/>
      </c>
      <c r="G1574" s="360" t="inlineStr">
        <is>
          <t>ТрудСтр</t>
        </is>
      </c>
      <c r="H1574" s="360" t="inlineStr">
        <is>
          <t>Трудозатраты строителей</t>
        </is>
      </c>
      <c r="I1574" s="360" t="n"/>
      <c r="J1574" s="360" t="n"/>
      <c r="K1574" s="360" t="n">
        <v>207</v>
      </c>
      <c r="L1574" s="360" t="n">
        <v>21</v>
      </c>
      <c r="M1574" s="360" t="n">
        <v>3</v>
      </c>
      <c r="N1574" s="360" t="inlineStr"/>
      <c r="O1574" s="360" t="n">
        <v>7</v>
      </c>
      <c r="P1574" s="360" t="n"/>
      <c r="Q1574" s="360" t="n"/>
      <c r="R1574" s="360" t="n"/>
      <c r="S1574" s="360" t="n"/>
      <c r="T1574" s="360" t="n"/>
      <c r="U1574" s="360" t="n"/>
      <c r="V1574" s="360" t="n"/>
      <c r="W1574" s="360" t="n">
        <v>0</v>
      </c>
      <c r="X1574" s="360" t="n">
        <v>1</v>
      </c>
      <c r="Y1574" s="360" t="n">
        <v>0</v>
      </c>
      <c r="Z1574" s="360" t="n"/>
      <c r="AA1574" s="360" t="n"/>
      <c r="AB1574" s="360" t="n"/>
    </row>
    <row r="1575">
      <c r="A1575" s="360" t="n">
        <v>50</v>
      </c>
      <c r="B1575" s="360" t="n">
        <v>0</v>
      </c>
      <c r="C1575" s="360" t="n">
        <v>0</v>
      </c>
      <c r="D1575" s="360" t="n">
        <v>1</v>
      </c>
      <c r="E1575" s="360" t="n">
        <v>208</v>
      </c>
      <c r="F1575" s="360">
        <f>ROUND(Source!V1552,O1575)</f>
        <v/>
      </c>
      <c r="G1575" s="360" t="inlineStr">
        <is>
          <t>ТрудМаш</t>
        </is>
      </c>
      <c r="H1575" s="360" t="inlineStr">
        <is>
          <t>Трудозатраты машинистов</t>
        </is>
      </c>
      <c r="I1575" s="360" t="n"/>
      <c r="J1575" s="360" t="n"/>
      <c r="K1575" s="360" t="n">
        <v>208</v>
      </c>
      <c r="L1575" s="360" t="n">
        <v>22</v>
      </c>
      <c r="M1575" s="360" t="n">
        <v>3</v>
      </c>
      <c r="N1575" s="360" t="inlineStr"/>
      <c r="O1575" s="360" t="n">
        <v>7</v>
      </c>
      <c r="P1575" s="360" t="n"/>
      <c r="Q1575" s="360" t="n"/>
      <c r="R1575" s="360" t="n"/>
      <c r="S1575" s="360" t="n"/>
      <c r="T1575" s="360" t="n"/>
      <c r="U1575" s="360" t="n"/>
      <c r="V1575" s="360" t="n"/>
      <c r="W1575" s="360" t="n">
        <v>0</v>
      </c>
      <c r="X1575" s="360" t="n">
        <v>1</v>
      </c>
      <c r="Y1575" s="360" t="n">
        <v>0</v>
      </c>
      <c r="Z1575" s="360" t="n"/>
      <c r="AA1575" s="360" t="n"/>
      <c r="AB1575" s="360" t="n"/>
    </row>
    <row r="1576">
      <c r="A1576" s="360" t="n">
        <v>50</v>
      </c>
      <c r="B1576" s="360" t="n">
        <v>0</v>
      </c>
      <c r="C1576" s="360" t="n">
        <v>0</v>
      </c>
      <c r="D1576" s="360" t="n">
        <v>1</v>
      </c>
      <c r="E1576" s="360" t="n">
        <v>209</v>
      </c>
      <c r="F1576" s="360">
        <f>ROUND(Source!W1552,O1576)</f>
        <v/>
      </c>
      <c r="G1576" s="360" t="inlineStr">
        <is>
          <t>ТранспМат</t>
        </is>
      </c>
      <c r="H1576" s="360" t="inlineStr">
        <is>
          <t>Транспорт материалов</t>
        </is>
      </c>
      <c r="I1576" s="360" t="n"/>
      <c r="J1576" s="360" t="n"/>
      <c r="K1576" s="360" t="n">
        <v>209</v>
      </c>
      <c r="L1576" s="360" t="n">
        <v>23</v>
      </c>
      <c r="M1576" s="360" t="n">
        <v>3</v>
      </c>
      <c r="N1576" s="360" t="inlineStr"/>
      <c r="O1576" s="360" t="n">
        <v>0</v>
      </c>
      <c r="P1576" s="360" t="n"/>
      <c r="Q1576" s="360" t="n"/>
      <c r="R1576" s="360" t="n"/>
      <c r="S1576" s="360" t="n"/>
      <c r="T1576" s="360" t="n"/>
      <c r="U1576" s="360" t="n"/>
      <c r="V1576" s="360" t="n"/>
      <c r="W1576" s="360" t="n">
        <v>0</v>
      </c>
      <c r="X1576" s="360" t="n">
        <v>1</v>
      </c>
      <c r="Y1576" s="360" t="n">
        <v>0</v>
      </c>
      <c r="Z1576" s="360" t="n"/>
      <c r="AA1576" s="360" t="n"/>
      <c r="AB1576" s="360" t="n"/>
    </row>
    <row r="1577">
      <c r="A1577" s="360" t="n">
        <v>50</v>
      </c>
      <c r="B1577" s="360" t="n">
        <v>0</v>
      </c>
      <c r="C1577" s="360" t="n">
        <v>0</v>
      </c>
      <c r="D1577" s="360" t="n">
        <v>1</v>
      </c>
      <c r="E1577" s="360" t="n">
        <v>233</v>
      </c>
      <c r="F1577" s="360">
        <f>ROUND(Source!BD1552,O1577)</f>
        <v/>
      </c>
      <c r="G1577" s="360" t="inlineStr">
        <is>
          <t>Перевозка</t>
        </is>
      </c>
      <c r="H1577" s="360" t="inlineStr">
        <is>
          <t>Перевозка грузов</t>
        </is>
      </c>
      <c r="I1577" s="360" t="n"/>
      <c r="J1577" s="360" t="n"/>
      <c r="K1577" s="360" t="n">
        <v>233</v>
      </c>
      <c r="L1577" s="360" t="n">
        <v>24</v>
      </c>
      <c r="M1577" s="360" t="n">
        <v>3</v>
      </c>
      <c r="N1577" s="360" t="inlineStr"/>
      <c r="O1577" s="360" t="n">
        <v>0</v>
      </c>
      <c r="P1577" s="360" t="n"/>
      <c r="Q1577" s="360" t="n"/>
      <c r="R1577" s="360" t="n"/>
      <c r="S1577" s="360" t="n"/>
      <c r="T1577" s="360" t="n"/>
      <c r="U1577" s="360" t="n"/>
      <c r="V1577" s="360" t="n"/>
      <c r="W1577" s="360" t="n">
        <v>0</v>
      </c>
      <c r="X1577" s="360" t="n">
        <v>1</v>
      </c>
      <c r="Y1577" s="360" t="n">
        <v>0</v>
      </c>
      <c r="Z1577" s="360" t="n"/>
      <c r="AA1577" s="360" t="n"/>
      <c r="AB1577" s="360" t="n"/>
    </row>
    <row r="1578">
      <c r="A1578" s="360" t="n">
        <v>50</v>
      </c>
      <c r="B1578" s="360" t="n">
        <v>0</v>
      </c>
      <c r="C1578" s="360" t="n">
        <v>0</v>
      </c>
      <c r="D1578" s="360" t="n">
        <v>1</v>
      </c>
      <c r="E1578" s="360" t="n">
        <v>210</v>
      </c>
      <c r="F1578" s="360">
        <f>ROUND(Source!X1552,O1578)</f>
        <v/>
      </c>
      <c r="G1578" s="360" t="inlineStr">
        <is>
          <t>НР</t>
        </is>
      </c>
      <c r="H1578" s="360" t="inlineStr">
        <is>
          <t>Накладные расходы</t>
        </is>
      </c>
      <c r="I1578" s="360" t="n"/>
      <c r="J1578" s="360" t="n"/>
      <c r="K1578" s="360" t="n">
        <v>210</v>
      </c>
      <c r="L1578" s="360" t="n">
        <v>25</v>
      </c>
      <c r="M1578" s="360" t="n">
        <v>3</v>
      </c>
      <c r="N1578" s="360" t="inlineStr"/>
      <c r="O1578" s="360" t="n">
        <v>0</v>
      </c>
      <c r="P1578" s="360" t="n"/>
      <c r="Q1578" s="360" t="n"/>
      <c r="R1578" s="360" t="n"/>
      <c r="S1578" s="360" t="n"/>
      <c r="T1578" s="360" t="n"/>
      <c r="U1578" s="360" t="n"/>
      <c r="V1578" s="360" t="n"/>
      <c r="W1578" s="360" t="n">
        <v>0</v>
      </c>
      <c r="X1578" s="360" t="n">
        <v>1</v>
      </c>
      <c r="Y1578" s="360" t="n">
        <v>0</v>
      </c>
      <c r="Z1578" s="360" t="n"/>
      <c r="AA1578" s="360" t="n"/>
      <c r="AB1578" s="360" t="n"/>
    </row>
    <row r="1579">
      <c r="A1579" s="360" t="n">
        <v>50</v>
      </c>
      <c r="B1579" s="360" t="n">
        <v>0</v>
      </c>
      <c r="C1579" s="360" t="n">
        <v>0</v>
      </c>
      <c r="D1579" s="360" t="n">
        <v>1</v>
      </c>
      <c r="E1579" s="360" t="n">
        <v>211</v>
      </c>
      <c r="F1579" s="360">
        <f>ROUND(Source!Y1552,O1579)</f>
        <v/>
      </c>
      <c r="G1579" s="360" t="inlineStr">
        <is>
          <t>СмПриб</t>
        </is>
      </c>
      <c r="H1579" s="360" t="inlineStr">
        <is>
          <t>Сметная прибыль</t>
        </is>
      </c>
      <c r="I1579" s="360" t="n"/>
      <c r="J1579" s="360" t="n"/>
      <c r="K1579" s="360" t="n">
        <v>211</v>
      </c>
      <c r="L1579" s="360" t="n">
        <v>26</v>
      </c>
      <c r="M1579" s="360" t="n">
        <v>3</v>
      </c>
      <c r="N1579" s="360" t="inlineStr"/>
      <c r="O1579" s="360" t="n">
        <v>0</v>
      </c>
      <c r="P1579" s="360" t="n"/>
      <c r="Q1579" s="360" t="n"/>
      <c r="R1579" s="360" t="n"/>
      <c r="S1579" s="360" t="n"/>
      <c r="T1579" s="360" t="n"/>
      <c r="U1579" s="360" t="n"/>
      <c r="V1579" s="360" t="n"/>
      <c r="W1579" s="360" t="n">
        <v>0</v>
      </c>
      <c r="X1579" s="360" t="n">
        <v>1</v>
      </c>
      <c r="Y1579" s="360" t="n">
        <v>0</v>
      </c>
      <c r="Z1579" s="360" t="n"/>
      <c r="AA1579" s="360" t="n"/>
      <c r="AB1579" s="360" t="n"/>
    </row>
    <row r="1580">
      <c r="A1580" s="360" t="n">
        <v>50</v>
      </c>
      <c r="B1580" s="360" t="n">
        <v>0</v>
      </c>
      <c r="C1580" s="360" t="n">
        <v>0</v>
      </c>
      <c r="D1580" s="360" t="n">
        <v>1</v>
      </c>
      <c r="E1580" s="360" t="n">
        <v>224</v>
      </c>
      <c r="F1580" s="360">
        <f>ROUND(Source!AR1552,O1580)</f>
        <v/>
      </c>
      <c r="G1580" s="360" t="inlineStr">
        <is>
          <t>Всего</t>
        </is>
      </c>
      <c r="H1580" s="360" t="inlineStr">
        <is>
          <t>Всего с НР и СП</t>
        </is>
      </c>
      <c r="I1580" s="360" t="n"/>
      <c r="J1580" s="360" t="n"/>
      <c r="K1580" s="360" t="n">
        <v>224</v>
      </c>
      <c r="L1580" s="360" t="n">
        <v>27</v>
      </c>
      <c r="M1580" s="360" t="n">
        <v>3</v>
      </c>
      <c r="N1580" s="360" t="inlineStr"/>
      <c r="O1580" s="360" t="n">
        <v>0</v>
      </c>
      <c r="P1580" s="360" t="n"/>
      <c r="Q1580" s="360" t="n"/>
      <c r="R1580" s="360" t="n"/>
      <c r="S1580" s="360" t="n"/>
      <c r="T1580" s="360" t="n"/>
      <c r="U1580" s="360" t="n"/>
      <c r="V1580" s="360" t="n"/>
      <c r="W1580" s="360" t="n">
        <v>0</v>
      </c>
      <c r="X1580" s="360" t="n">
        <v>1</v>
      </c>
      <c r="Y1580" s="360" t="n">
        <v>0</v>
      </c>
      <c r="Z1580" s="360" t="n"/>
      <c r="AA1580" s="360" t="n"/>
      <c r="AB1580" s="360" t="n"/>
    </row>
    <row r="1581">
      <c r="A1581" s="360" t="n">
        <v>50</v>
      </c>
      <c r="B1581" s="360" t="n">
        <v>0</v>
      </c>
      <c r="C1581" s="360" t="n">
        <v>0</v>
      </c>
      <c r="D1581" s="360" t="n">
        <v>2</v>
      </c>
      <c r="E1581" s="360" t="n">
        <v>0</v>
      </c>
      <c r="F1581" s="360">
        <f>ROUND(F1580,O1581)</f>
        <v/>
      </c>
      <c r="G1581" s="360" t="inlineStr">
        <is>
          <t>и1</t>
        </is>
      </c>
      <c r="H1581" s="360" t="inlineStr">
        <is>
          <t>Итого</t>
        </is>
      </c>
      <c r="I1581" s="360" t="n"/>
      <c r="J1581" s="360" t="n"/>
      <c r="K1581" s="360" t="n">
        <v>212</v>
      </c>
      <c r="L1581" s="360" t="n">
        <v>28</v>
      </c>
      <c r="M1581" s="360" t="n">
        <v>0</v>
      </c>
      <c r="N1581" s="360" t="inlineStr"/>
      <c r="O1581" s="360" t="n">
        <v>0</v>
      </c>
      <c r="P1581" s="360" t="n"/>
      <c r="Q1581" s="360" t="n"/>
      <c r="R1581" s="360" t="n"/>
      <c r="S1581" s="360" t="n"/>
      <c r="T1581" s="360" t="n"/>
      <c r="U1581" s="360" t="n"/>
      <c r="V1581" s="360" t="n"/>
      <c r="W1581" s="360" t="n">
        <v>0</v>
      </c>
      <c r="X1581" s="360" t="n">
        <v>1</v>
      </c>
      <c r="Y1581" s="360" t="n">
        <v>0</v>
      </c>
      <c r="Z1581" s="360" t="n"/>
      <c r="AA1581" s="360" t="n"/>
      <c r="AB1581" s="360" t="n"/>
    </row>
    <row r="1582">
      <c r="A1582" s="360" t="n">
        <v>50</v>
      </c>
      <c r="B1582" s="360" t="n">
        <v>0</v>
      </c>
      <c r="C1582" s="360" t="n">
        <v>0</v>
      </c>
      <c r="D1582" s="360" t="n">
        <v>2</v>
      </c>
      <c r="E1582" s="360" t="n">
        <v>0</v>
      </c>
      <c r="F1582" s="360">
        <f>ROUND(F1581*0.22,O1582)</f>
        <v/>
      </c>
      <c r="G1582" s="360" t="inlineStr">
        <is>
          <t>и2</t>
        </is>
      </c>
      <c r="H1582" s="360" t="inlineStr">
        <is>
          <t>НДС 22%</t>
        </is>
      </c>
      <c r="I1582" s="360" t="n"/>
      <c r="J1582" s="360" t="n"/>
      <c r="K1582" s="360" t="n">
        <v>212</v>
      </c>
      <c r="L1582" s="360" t="n">
        <v>29</v>
      </c>
      <c r="M1582" s="360" t="n">
        <v>0</v>
      </c>
      <c r="N1582" s="360" t="inlineStr"/>
      <c r="O1582" s="360" t="n">
        <v>0</v>
      </c>
      <c r="P1582" s="360" t="n"/>
      <c r="Q1582" s="360" t="n"/>
      <c r="R1582" s="360" t="n"/>
      <c r="S1582" s="360" t="n"/>
      <c r="T1582" s="360" t="n"/>
      <c r="U1582" s="360" t="n"/>
      <c r="V1582" s="360" t="n"/>
      <c r="W1582" s="360" t="n">
        <v>0</v>
      </c>
      <c r="X1582" s="360" t="n">
        <v>1</v>
      </c>
      <c r="Y1582" s="360" t="n">
        <v>0</v>
      </c>
      <c r="Z1582" s="360" t="n"/>
      <c r="AA1582" s="360" t="n"/>
      <c r="AB1582" s="360" t="n"/>
    </row>
    <row r="1583">
      <c r="A1583" s="360" t="n">
        <v>50</v>
      </c>
      <c r="B1583" s="360" t="n">
        <v>0</v>
      </c>
      <c r="C1583" s="360" t="n">
        <v>0</v>
      </c>
      <c r="D1583" s="360" t="n">
        <v>2</v>
      </c>
      <c r="E1583" s="360" t="n">
        <v>213</v>
      </c>
      <c r="F1583" s="360">
        <f>ROUND(F1581+F1582,O1583)</f>
        <v/>
      </c>
      <c r="G1583" s="360" t="inlineStr">
        <is>
          <t>и3</t>
        </is>
      </c>
      <c r="H1583" s="360" t="inlineStr">
        <is>
          <t>Всего</t>
        </is>
      </c>
      <c r="I1583" s="360" t="n"/>
      <c r="J1583" s="360" t="n"/>
      <c r="K1583" s="360" t="n">
        <v>212</v>
      </c>
      <c r="L1583" s="360" t="n">
        <v>30</v>
      </c>
      <c r="M1583" s="360" t="n">
        <v>0</v>
      </c>
      <c r="N1583" s="360" t="inlineStr"/>
      <c r="O1583" s="360" t="n">
        <v>0</v>
      </c>
      <c r="P1583" s="360" t="n"/>
      <c r="Q1583" s="360" t="n"/>
      <c r="R1583" s="360" t="n"/>
      <c r="S1583" s="360" t="n"/>
      <c r="T1583" s="360" t="n"/>
      <c r="U1583" s="360" t="n"/>
      <c r="V1583" s="360" t="n"/>
      <c r="W1583" s="360" t="n">
        <v>0</v>
      </c>
      <c r="X1583" s="360" t="n">
        <v>1</v>
      </c>
      <c r="Y1583" s="360" t="n">
        <v>0</v>
      </c>
      <c r="Z1583" s="360" t="n"/>
      <c r="AA1583" s="360" t="n"/>
      <c r="AB1583" s="360" t="n"/>
    </row>
    <row r="1584"/>
    <row r="1585">
      <c r="A1585" s="356" t="n">
        <v>3</v>
      </c>
      <c r="B1585" s="356" t="n">
        <v>0</v>
      </c>
      <c r="C1585" s="356" t="n"/>
      <c r="D1585" s="356">
        <f>ROW(A1592)</f>
        <v/>
      </c>
      <c r="E1585" s="356" t="n"/>
      <c r="F1585" s="356" t="inlineStr">
        <is>
          <t>Новая локальная смета</t>
        </is>
      </c>
      <c r="G1585" s="356" t="inlineStr">
        <is>
          <t>Пушкина, д.15</t>
        </is>
      </c>
      <c r="H1585" s="356" t="inlineStr"/>
      <c r="I1585" s="356" t="n">
        <v>0</v>
      </c>
      <c r="J1585" s="356" t="inlineStr"/>
      <c r="K1585" s="356" t="n">
        <v>0</v>
      </c>
      <c r="L1585" s="356" t="inlineStr">
        <is>
          <t>Новая локальная смета</t>
        </is>
      </c>
      <c r="M1585" s="356" t="inlineStr"/>
      <c r="N1585" s="356" t="n"/>
      <c r="O1585" s="356" t="n"/>
      <c r="P1585" s="356" t="n"/>
      <c r="Q1585" s="356" t="n"/>
      <c r="R1585" s="356" t="n"/>
      <c r="S1585" s="356" t="n">
        <v>0</v>
      </c>
      <c r="T1585" s="356" t="n"/>
      <c r="U1585" s="356" t="inlineStr"/>
      <c r="V1585" s="356" t="n">
        <v>0</v>
      </c>
      <c r="W1585" s="356" t="n"/>
      <c r="X1585" s="356" t="n"/>
      <c r="Y1585" s="356" t="n"/>
      <c r="Z1585" s="356" t="n"/>
      <c r="AA1585" s="356" t="n"/>
      <c r="AB1585" s="356" t="inlineStr"/>
      <c r="AC1585" s="356" t="inlineStr"/>
      <c r="AD1585" s="356" t="inlineStr"/>
      <c r="AE1585" s="356" t="inlineStr"/>
      <c r="AF1585" s="356" t="inlineStr"/>
      <c r="AG1585" s="356" t="inlineStr"/>
      <c r="AH1585" s="356" t="n"/>
      <c r="AI1585" s="356" t="n"/>
      <c r="AJ1585" s="356" t="n"/>
      <c r="AK1585" s="356" t="n"/>
      <c r="AL1585" s="356" t="n"/>
      <c r="AM1585" s="356" t="n"/>
      <c r="AN1585" s="356" t="n"/>
      <c r="AO1585" s="356" t="n"/>
      <c r="AP1585" s="356" t="inlineStr"/>
      <c r="AQ1585" s="356" t="inlineStr"/>
      <c r="AR1585" s="356" t="inlineStr"/>
      <c r="AS1585" s="356" t="n"/>
      <c r="AT1585" s="356" t="n"/>
      <c r="AU1585" s="356" t="n"/>
      <c r="AV1585" s="356" t="n"/>
      <c r="AW1585" s="356" t="n"/>
      <c r="AX1585" s="356" t="n"/>
      <c r="AY1585" s="356" t="n"/>
      <c r="AZ1585" s="356" t="inlineStr"/>
      <c r="BA1585" s="356" t="n"/>
      <c r="BB1585" s="356" t="inlineStr"/>
      <c r="BC1585" s="356" t="inlineStr"/>
      <c r="BD1585" s="356" t="inlineStr"/>
      <c r="BE1585" s="356" t="inlineStr"/>
      <c r="BF1585" s="356" t="inlineStr"/>
      <c r="BG1585" s="356" t="inlineStr"/>
      <c r="BH1585" s="356" t="inlineStr"/>
      <c r="BI1585" s="356" t="inlineStr"/>
      <c r="BJ1585" s="356" t="inlineStr"/>
      <c r="BK1585" s="356" t="inlineStr"/>
      <c r="BL1585" s="356" t="inlineStr"/>
      <c r="BM1585" s="356" t="inlineStr"/>
      <c r="BN1585" s="356" t="inlineStr"/>
      <c r="BO1585" s="356" t="inlineStr"/>
      <c r="BP1585" s="356" t="inlineStr"/>
      <c r="BQ1585" s="356" t="n"/>
      <c r="BR1585" s="356" t="n"/>
      <c r="BS1585" s="356" t="n"/>
      <c r="BT1585" s="356" t="n"/>
      <c r="BU1585" s="356" t="n"/>
      <c r="BV1585" s="356" t="n"/>
      <c r="BW1585" s="356" t="n"/>
      <c r="BX1585" s="356" t="n">
        <v>0</v>
      </c>
      <c r="BY1585" s="356" t="n"/>
      <c r="BZ1585" s="356" t="n"/>
      <c r="CA1585" s="356" t="n"/>
      <c r="CB1585" s="356" t="n"/>
      <c r="CC1585" s="356" t="n"/>
      <c r="CD1585" s="356" t="n"/>
      <c r="CE1585" s="356" t="n"/>
      <c r="CF1585" s="356" t="n">
        <v>0</v>
      </c>
      <c r="CG1585" s="356" t="n">
        <v>0</v>
      </c>
      <c r="CH1585" s="356" t="n"/>
      <c r="CI1585" s="356" t="inlineStr"/>
      <c r="CJ1585" s="356" t="inlineStr"/>
      <c r="CK1585" t="inlineStr"/>
      <c r="CL1585" t="inlineStr"/>
      <c r="CM1585" t="inlineStr"/>
      <c r="CN1585" t="inlineStr"/>
      <c r="CO1585" t="inlineStr"/>
      <c r="CP1585" t="inlineStr"/>
      <c r="CQ1585" t="inlineStr"/>
    </row>
    <row r="1586"/>
    <row r="1587">
      <c r="A1587" s="358" t="n">
        <v>52</v>
      </c>
      <c r="B1587" s="358">
        <f>B1592</f>
        <v/>
      </c>
      <c r="C1587" s="358">
        <f>C1592</f>
        <v/>
      </c>
      <c r="D1587" s="358">
        <f>D1592</f>
        <v/>
      </c>
      <c r="E1587" s="358">
        <f>E1592</f>
        <v/>
      </c>
      <c r="F1587" s="358">
        <f>F1592</f>
        <v/>
      </c>
      <c r="G1587" s="358">
        <f>G1592</f>
        <v/>
      </c>
      <c r="H1587" s="358" t="n"/>
      <c r="I1587" s="358" t="n"/>
      <c r="J1587" s="358" t="n"/>
      <c r="K1587" s="358" t="n"/>
      <c r="L1587" s="358" t="n"/>
      <c r="M1587" s="358" t="n"/>
      <c r="N1587" s="358" t="n"/>
      <c r="O1587" s="358">
        <f>O1592</f>
        <v/>
      </c>
      <c r="P1587" s="358">
        <f>P1592</f>
        <v/>
      </c>
      <c r="Q1587" s="358">
        <f>Q1592</f>
        <v/>
      </c>
      <c r="R1587" s="358">
        <f>R1592</f>
        <v/>
      </c>
      <c r="S1587" s="358">
        <f>S1592</f>
        <v/>
      </c>
      <c r="T1587" s="358">
        <f>T1592</f>
        <v/>
      </c>
      <c r="U1587" s="358">
        <f>U1592</f>
        <v/>
      </c>
      <c r="V1587" s="358">
        <f>V1592</f>
        <v/>
      </c>
      <c r="W1587" s="358">
        <f>W1592</f>
        <v/>
      </c>
      <c r="X1587" s="358">
        <f>X1592</f>
        <v/>
      </c>
      <c r="Y1587" s="358">
        <f>Y1592</f>
        <v/>
      </c>
      <c r="Z1587" s="358">
        <f>Z1592</f>
        <v/>
      </c>
      <c r="AA1587" s="358">
        <f>AA1592</f>
        <v/>
      </c>
      <c r="AB1587" s="358">
        <f>AB1592</f>
        <v/>
      </c>
      <c r="AC1587" s="358">
        <f>AC1592</f>
        <v/>
      </c>
      <c r="AD1587" s="358">
        <f>AD1592</f>
        <v/>
      </c>
      <c r="AE1587" s="358">
        <f>AE1592</f>
        <v/>
      </c>
      <c r="AF1587" s="358">
        <f>AF1592</f>
        <v/>
      </c>
      <c r="AG1587" s="358">
        <f>AG1592</f>
        <v/>
      </c>
      <c r="AH1587" s="358">
        <f>AH1592</f>
        <v/>
      </c>
      <c r="AI1587" s="358">
        <f>AI1592</f>
        <v/>
      </c>
      <c r="AJ1587" s="358">
        <f>AJ1592</f>
        <v/>
      </c>
      <c r="AK1587" s="358">
        <f>AK1592</f>
        <v/>
      </c>
      <c r="AL1587" s="358">
        <f>AL1592</f>
        <v/>
      </c>
      <c r="AM1587" s="358">
        <f>AM1592</f>
        <v/>
      </c>
      <c r="AN1587" s="358">
        <f>AN1592</f>
        <v/>
      </c>
      <c r="AO1587" s="358">
        <f>AO1592</f>
        <v/>
      </c>
      <c r="AP1587" s="358">
        <f>AP1592</f>
        <v/>
      </c>
      <c r="AQ1587" s="358">
        <f>AQ1592</f>
        <v/>
      </c>
      <c r="AR1587" s="358">
        <f>AR1592</f>
        <v/>
      </c>
      <c r="AS1587" s="358">
        <f>AS1592</f>
        <v/>
      </c>
      <c r="AT1587" s="358">
        <f>AT1592</f>
        <v/>
      </c>
      <c r="AU1587" s="358">
        <f>AU1592</f>
        <v/>
      </c>
      <c r="AV1587" s="358">
        <f>AV1592</f>
        <v/>
      </c>
      <c r="AW1587" s="358">
        <f>AW1592</f>
        <v/>
      </c>
      <c r="AX1587" s="358">
        <f>AX1592</f>
        <v/>
      </c>
      <c r="AY1587" s="358">
        <f>AY1592</f>
        <v/>
      </c>
      <c r="AZ1587" s="358">
        <f>AZ1592</f>
        <v/>
      </c>
      <c r="BA1587" s="358">
        <f>BA1592</f>
        <v/>
      </c>
      <c r="BB1587" s="358">
        <f>BB1592</f>
        <v/>
      </c>
      <c r="BC1587" s="358">
        <f>BC1592</f>
        <v/>
      </c>
      <c r="BD1587" s="358">
        <f>BD1592</f>
        <v/>
      </c>
      <c r="BE1587" s="358">
        <f>BE1592</f>
        <v/>
      </c>
      <c r="BF1587" s="358">
        <f>BF1592</f>
        <v/>
      </c>
      <c r="BG1587" s="358">
        <f>BG1592</f>
        <v/>
      </c>
      <c r="BH1587" s="358">
        <f>BH1592</f>
        <v/>
      </c>
      <c r="BI1587" s="358">
        <f>BI1592</f>
        <v/>
      </c>
      <c r="BJ1587" s="358">
        <f>BJ1592</f>
        <v/>
      </c>
      <c r="BK1587" s="358">
        <f>BK1592</f>
        <v/>
      </c>
      <c r="BL1587" s="358">
        <f>BL1592</f>
        <v/>
      </c>
      <c r="BM1587" s="358">
        <f>BM1592</f>
        <v/>
      </c>
      <c r="BN1587" s="358">
        <f>BN1592</f>
        <v/>
      </c>
      <c r="BO1587" s="358">
        <f>BO1592</f>
        <v/>
      </c>
      <c r="BP1587" s="358">
        <f>BP1592</f>
        <v/>
      </c>
      <c r="BQ1587" s="358">
        <f>BQ1592</f>
        <v/>
      </c>
      <c r="BR1587" s="358">
        <f>BR1592</f>
        <v/>
      </c>
      <c r="BS1587" s="358">
        <f>BS1592</f>
        <v/>
      </c>
      <c r="BT1587" s="358">
        <f>BT1592</f>
        <v/>
      </c>
      <c r="BU1587" s="358">
        <f>BU1592</f>
        <v/>
      </c>
      <c r="BV1587" s="358">
        <f>BV1592</f>
        <v/>
      </c>
      <c r="BW1587" s="358">
        <f>BW1592</f>
        <v/>
      </c>
      <c r="BX1587" s="358">
        <f>BX1592</f>
        <v/>
      </c>
      <c r="BY1587" s="358">
        <f>BY1592</f>
        <v/>
      </c>
      <c r="BZ1587" s="358">
        <f>BZ1592</f>
        <v/>
      </c>
      <c r="CA1587" s="358">
        <f>CA1592</f>
        <v/>
      </c>
      <c r="CB1587" s="358">
        <f>CB1592</f>
        <v/>
      </c>
      <c r="CC1587" s="358">
        <f>CC1592</f>
        <v/>
      </c>
      <c r="CD1587" s="358">
        <f>CD1592</f>
        <v/>
      </c>
      <c r="CE1587" s="358">
        <f>CE1592</f>
        <v/>
      </c>
      <c r="CF1587" s="358">
        <f>CF1592</f>
        <v/>
      </c>
      <c r="CG1587" s="358">
        <f>CG1592</f>
        <v/>
      </c>
      <c r="CH1587" s="358">
        <f>CH1592</f>
        <v/>
      </c>
      <c r="CI1587" s="358">
        <f>CI1592</f>
        <v/>
      </c>
      <c r="CJ1587" s="358">
        <f>CJ1592</f>
        <v/>
      </c>
      <c r="CK1587" s="358">
        <f>CK1592</f>
        <v/>
      </c>
      <c r="CL1587" s="358">
        <f>CL1592</f>
        <v/>
      </c>
      <c r="CM1587" s="358">
        <f>CM1592</f>
        <v/>
      </c>
      <c r="CN1587" s="358">
        <f>CN1592</f>
        <v/>
      </c>
      <c r="CO1587" s="358">
        <f>CO1592</f>
        <v/>
      </c>
      <c r="CP1587" s="358">
        <f>CP1592</f>
        <v/>
      </c>
      <c r="CQ1587" s="358">
        <f>CQ1592</f>
        <v/>
      </c>
      <c r="CR1587" s="358">
        <f>CR1592</f>
        <v/>
      </c>
      <c r="CS1587" s="358">
        <f>CS1592</f>
        <v/>
      </c>
      <c r="CT1587" s="358">
        <f>CT1592</f>
        <v/>
      </c>
      <c r="CU1587" s="358">
        <f>CU1592</f>
        <v/>
      </c>
      <c r="CV1587" s="358">
        <f>CV1592</f>
        <v/>
      </c>
      <c r="CW1587" s="358">
        <f>CW1592</f>
        <v/>
      </c>
      <c r="CX1587" s="358">
        <f>CX1592</f>
        <v/>
      </c>
      <c r="CY1587" s="358">
        <f>CY1592</f>
        <v/>
      </c>
      <c r="CZ1587" s="358">
        <f>CZ1592</f>
        <v/>
      </c>
      <c r="DA1587" s="358">
        <f>DA1592</f>
        <v/>
      </c>
      <c r="DB1587" s="358">
        <f>DB1592</f>
        <v/>
      </c>
      <c r="DC1587" s="358">
        <f>DC1592</f>
        <v/>
      </c>
      <c r="DD1587" s="358">
        <f>DD1592</f>
        <v/>
      </c>
      <c r="DE1587" s="358">
        <f>DE1592</f>
        <v/>
      </c>
      <c r="DF1587" s="358">
        <f>DF1592</f>
        <v/>
      </c>
      <c r="DG1587" s="359">
        <f>DG1592</f>
        <v/>
      </c>
      <c r="DH1587" s="359">
        <f>DH1592</f>
        <v/>
      </c>
      <c r="DI1587" s="359">
        <f>DI1592</f>
        <v/>
      </c>
      <c r="DJ1587" s="359">
        <f>DJ1592</f>
        <v/>
      </c>
      <c r="DK1587" s="359">
        <f>DK1592</f>
        <v/>
      </c>
      <c r="DL1587" s="359">
        <f>DL1592</f>
        <v/>
      </c>
      <c r="DM1587" s="359">
        <f>DM1592</f>
        <v/>
      </c>
      <c r="DN1587" s="359">
        <f>DN1592</f>
        <v/>
      </c>
      <c r="DO1587" s="359">
        <f>DO1592</f>
        <v/>
      </c>
      <c r="DP1587" s="359">
        <f>DP1592</f>
        <v/>
      </c>
      <c r="DQ1587" s="359">
        <f>DQ1592</f>
        <v/>
      </c>
      <c r="DR1587" s="359">
        <f>DR1592</f>
        <v/>
      </c>
      <c r="DS1587" s="359">
        <f>DS1592</f>
        <v/>
      </c>
      <c r="DT1587" s="359">
        <f>DT1592</f>
        <v/>
      </c>
      <c r="DU1587" s="359">
        <f>DU1592</f>
        <v/>
      </c>
      <c r="DV1587" s="359">
        <f>DV1592</f>
        <v/>
      </c>
      <c r="DW1587" s="359">
        <f>DW1592</f>
        <v/>
      </c>
      <c r="DX1587" s="359">
        <f>DX1592</f>
        <v/>
      </c>
      <c r="DY1587" s="359">
        <f>DY1592</f>
        <v/>
      </c>
      <c r="DZ1587" s="359">
        <f>DZ1592</f>
        <v/>
      </c>
      <c r="EA1587" s="359">
        <f>EA1592</f>
        <v/>
      </c>
      <c r="EB1587" s="359">
        <f>EB1592</f>
        <v/>
      </c>
      <c r="EC1587" s="359">
        <f>EC1592</f>
        <v/>
      </c>
      <c r="ED1587" s="359">
        <f>ED1592</f>
        <v/>
      </c>
      <c r="EE1587" s="359">
        <f>EE1592</f>
        <v/>
      </c>
      <c r="EF1587" s="359">
        <f>EF1592</f>
        <v/>
      </c>
      <c r="EG1587" s="359">
        <f>EG1592</f>
        <v/>
      </c>
      <c r="EH1587" s="359">
        <f>EH1592</f>
        <v/>
      </c>
      <c r="EI1587" s="359">
        <f>EI1592</f>
        <v/>
      </c>
      <c r="EJ1587" s="359">
        <f>EJ1592</f>
        <v/>
      </c>
      <c r="EK1587" s="359">
        <f>EK1592</f>
        <v/>
      </c>
      <c r="EL1587" s="359">
        <f>EL1592</f>
        <v/>
      </c>
      <c r="EM1587" s="359">
        <f>EM1592</f>
        <v/>
      </c>
      <c r="EN1587" s="359">
        <f>EN1592</f>
        <v/>
      </c>
      <c r="EO1587" s="359">
        <f>EO1592</f>
        <v/>
      </c>
      <c r="EP1587" s="359">
        <f>EP1592</f>
        <v/>
      </c>
      <c r="EQ1587" s="359">
        <f>EQ1592</f>
        <v/>
      </c>
      <c r="ER1587" s="359">
        <f>ER1592</f>
        <v/>
      </c>
      <c r="ES1587" s="359">
        <f>ES1592</f>
        <v/>
      </c>
      <c r="ET1587" s="359">
        <f>ET1592</f>
        <v/>
      </c>
      <c r="EU1587" s="359">
        <f>EU1592</f>
        <v/>
      </c>
      <c r="EV1587" s="359">
        <f>EV1592</f>
        <v/>
      </c>
      <c r="EW1587" s="359">
        <f>EW1592</f>
        <v/>
      </c>
      <c r="EX1587" s="359">
        <f>EX1592</f>
        <v/>
      </c>
      <c r="EY1587" s="359">
        <f>EY1592</f>
        <v/>
      </c>
      <c r="EZ1587" s="359">
        <f>EZ1592</f>
        <v/>
      </c>
      <c r="FA1587" s="359">
        <f>FA1592</f>
        <v/>
      </c>
      <c r="FB1587" s="359">
        <f>FB1592</f>
        <v/>
      </c>
      <c r="FC1587" s="359">
        <f>FC1592</f>
        <v/>
      </c>
      <c r="FD1587" s="359">
        <f>FD1592</f>
        <v/>
      </c>
      <c r="FE1587" s="359">
        <f>FE1592</f>
        <v/>
      </c>
      <c r="FF1587" s="359">
        <f>FF1592</f>
        <v/>
      </c>
      <c r="FG1587" s="359">
        <f>FG1592</f>
        <v/>
      </c>
      <c r="FH1587" s="359">
        <f>FH1592</f>
        <v/>
      </c>
      <c r="FI1587" s="359">
        <f>FI1592</f>
        <v/>
      </c>
      <c r="FJ1587" s="359">
        <f>FJ1592</f>
        <v/>
      </c>
      <c r="FK1587" s="359">
        <f>FK1592</f>
        <v/>
      </c>
      <c r="FL1587" s="359">
        <f>FL1592</f>
        <v/>
      </c>
      <c r="FM1587" s="359">
        <f>FM1592</f>
        <v/>
      </c>
      <c r="FN1587" s="359">
        <f>FN1592</f>
        <v/>
      </c>
      <c r="FO1587" s="359">
        <f>FO1592</f>
        <v/>
      </c>
      <c r="FP1587" s="359">
        <f>FP1592</f>
        <v/>
      </c>
      <c r="FQ1587" s="359">
        <f>FQ1592</f>
        <v/>
      </c>
      <c r="FR1587" s="359">
        <f>FR1592</f>
        <v/>
      </c>
      <c r="FS1587" s="359">
        <f>FS1592</f>
        <v/>
      </c>
      <c r="FT1587" s="359">
        <f>FT1592</f>
        <v/>
      </c>
      <c r="FU1587" s="359">
        <f>FU1592</f>
        <v/>
      </c>
      <c r="FV1587" s="359">
        <f>FV1592</f>
        <v/>
      </c>
      <c r="FW1587" s="359">
        <f>FW1592</f>
        <v/>
      </c>
      <c r="FX1587" s="359">
        <f>FX1592</f>
        <v/>
      </c>
      <c r="FY1587" s="359">
        <f>FY1592</f>
        <v/>
      </c>
      <c r="FZ1587" s="359">
        <f>FZ1592</f>
        <v/>
      </c>
      <c r="GA1587" s="359">
        <f>GA1592</f>
        <v/>
      </c>
      <c r="GB1587" s="359">
        <f>GB1592</f>
        <v/>
      </c>
      <c r="GC1587" s="359">
        <f>GC1592</f>
        <v/>
      </c>
      <c r="GD1587" s="359">
        <f>GD1592</f>
        <v/>
      </c>
      <c r="GE1587" s="359">
        <f>GE1592</f>
        <v/>
      </c>
      <c r="GF1587" s="359">
        <f>GF1592</f>
        <v/>
      </c>
      <c r="GG1587" s="359">
        <f>GG1592</f>
        <v/>
      </c>
      <c r="GH1587" s="359">
        <f>GH1592</f>
        <v/>
      </c>
      <c r="GI1587" s="359">
        <f>GI1592</f>
        <v/>
      </c>
      <c r="GJ1587" s="359">
        <f>GJ1592</f>
        <v/>
      </c>
      <c r="GK1587" s="359">
        <f>GK1592</f>
        <v/>
      </c>
      <c r="GL1587" s="359">
        <f>GL1592</f>
        <v/>
      </c>
      <c r="GM1587" s="359">
        <f>GM1592</f>
        <v/>
      </c>
      <c r="GN1587" s="359">
        <f>GN1592</f>
        <v/>
      </c>
      <c r="GO1587" s="359">
        <f>GO1592</f>
        <v/>
      </c>
      <c r="GP1587" s="359">
        <f>GP1592</f>
        <v/>
      </c>
      <c r="GQ1587" s="359">
        <f>GQ1592</f>
        <v/>
      </c>
      <c r="GR1587" s="359">
        <f>GR1592</f>
        <v/>
      </c>
      <c r="GS1587" s="359">
        <f>GS1592</f>
        <v/>
      </c>
      <c r="GT1587" s="359">
        <f>GT1592</f>
        <v/>
      </c>
      <c r="GU1587" s="359">
        <f>GU1592</f>
        <v/>
      </c>
      <c r="GV1587" s="359">
        <f>GV1592</f>
        <v/>
      </c>
      <c r="GW1587" s="359">
        <f>GW1592</f>
        <v/>
      </c>
      <c r="GX1587" s="359">
        <f>GX1592</f>
        <v/>
      </c>
    </row>
    <row r="1588"/>
    <row r="1589">
      <c r="A1589" t="n">
        <v>17</v>
      </c>
      <c r="B1589" t="n">
        <v>0</v>
      </c>
      <c r="C1589">
        <f>ROW(SmtRes!A570)</f>
        <v/>
      </c>
      <c r="D1589">
        <f>ROW(EtalonRes!A548)</f>
        <v/>
      </c>
      <c r="E1589" t="inlineStr">
        <is>
          <t>1</t>
        </is>
      </c>
      <c r="F1589" t="inlineStr">
        <is>
          <t>67-5-2</t>
        </is>
      </c>
      <c r="G1589" t="inlineStr">
        <is>
          <t>Смена ламп люминесцентных</t>
        </is>
      </c>
      <c r="H1589" t="inlineStr">
        <is>
          <t>100 шт.</t>
        </is>
      </c>
      <c r="I1589">
        <f>ROUND(ROUND(2/100,4),7)</f>
        <v/>
      </c>
      <c r="J1589" t="n">
        <v>0</v>
      </c>
      <c r="K1589">
        <f>ROUND(ROUND(2/100,4),7)</f>
        <v/>
      </c>
      <c r="O1589">
        <f>ROUND(CP1589,0)</f>
        <v/>
      </c>
      <c r="P1589">
        <f>ROUND(CQ1589*I1589,0)</f>
        <v/>
      </c>
      <c r="Q1589">
        <f>(ROUND((ROUND(((ET1589)*I1589),0)*BB1589),0)+ROUND((ROUND(((AE1589-(EU1589))*I1589),0)*BS1589),0))</f>
        <v/>
      </c>
      <c r="R1589">
        <f>(ROUND((ROUND(((EU1589)*I1589),0)*BS1589),0)+ROUND((ROUND(((AE1589-(EU1589))*I1589),0)*BS1589),0))</f>
        <v/>
      </c>
      <c r="S1589">
        <f>ROUND(CT1589*I1589,0)</f>
        <v/>
      </c>
      <c r="T1589">
        <f>ROUND(CU1589*I1589,0)</f>
        <v/>
      </c>
      <c r="U1589">
        <f>ROUND(CV1589*I1589,7)</f>
        <v/>
      </c>
      <c r="V1589">
        <f>ROUND(CW1589*I1589,7)</f>
        <v/>
      </c>
      <c r="W1589">
        <f>ROUND(CX1589*I1589,0)</f>
        <v/>
      </c>
      <c r="X1589">
        <f>ROUND(CY1589,0)</f>
        <v/>
      </c>
      <c r="Y1589">
        <f>ROUND(CZ1589,0)</f>
        <v/>
      </c>
      <c r="AA1589" t="n">
        <v>78855224</v>
      </c>
      <c r="AB1589">
        <f>ROUND((AC1589+AD1589+AF1589),2)</f>
        <v/>
      </c>
      <c r="AC1589">
        <f>ROUND((ES1589),2)</f>
        <v/>
      </c>
      <c r="AD1589">
        <f>ROUND((((ET1589)-(EU1589))+AE1589),2)</f>
        <v/>
      </c>
      <c r="AE1589">
        <f>ROUND((EU1589),2)</f>
        <v/>
      </c>
      <c r="AF1589">
        <f>ROUND((EV1589),2)</f>
        <v/>
      </c>
      <c r="AG1589">
        <f>ROUND((AP1589),2)</f>
        <v/>
      </c>
      <c r="AH1589">
        <f>(EW1589)</f>
        <v/>
      </c>
      <c r="AI1589">
        <f>(EX1589)</f>
        <v/>
      </c>
      <c r="AJ1589">
        <f>(AS1589)</f>
        <v/>
      </c>
      <c r="AK1589" t="n">
        <v>970.5700000000001</v>
      </c>
      <c r="AL1589" t="n">
        <v>852</v>
      </c>
      <c r="AM1589" t="n">
        <v>0</v>
      </c>
      <c r="AN1589" t="n">
        <v>0</v>
      </c>
      <c r="AO1589" t="n">
        <v>118.57</v>
      </c>
      <c r="AP1589" t="n">
        <v>0</v>
      </c>
      <c r="AQ1589" t="n">
        <v>13.9</v>
      </c>
      <c r="AR1589" t="n">
        <v>0</v>
      </c>
      <c r="AS1589" t="n">
        <v>0</v>
      </c>
      <c r="AT1589" t="n">
        <v>91</v>
      </c>
      <c r="AU1589" t="n">
        <v>48</v>
      </c>
      <c r="AV1589" t="n">
        <v>1</v>
      </c>
      <c r="AW1589" t="n">
        <v>1</v>
      </c>
      <c r="AZ1589" t="n">
        <v>1</v>
      </c>
      <c r="BA1589" t="n">
        <v>52.25</v>
      </c>
      <c r="BB1589" t="n">
        <v>1</v>
      </c>
      <c r="BC1589" t="n">
        <v>4.14</v>
      </c>
      <c r="BD1589" t="inlineStr"/>
      <c r="BE1589" t="inlineStr"/>
      <c r="BF1589" t="inlineStr"/>
      <c r="BG1589" t="inlineStr"/>
      <c r="BH1589" t="n">
        <v>0</v>
      </c>
      <c r="BI1589" t="n">
        <v>1</v>
      </c>
      <c r="BJ1589" t="inlineStr">
        <is>
          <t>ТЕРр Московской обл., 67-5-2, приказ Минстроя России №675/пр от 28.02.2017 № 263/пр</t>
        </is>
      </c>
      <c r="BM1589" t="n">
        <v>67001</v>
      </c>
      <c r="BN1589" t="n">
        <v>0</v>
      </c>
      <c r="BO1589" t="inlineStr">
        <is>
          <t>67-5-2</t>
        </is>
      </c>
      <c r="BP1589" t="n">
        <v>1</v>
      </c>
      <c r="BQ1589" t="n">
        <v>6</v>
      </c>
      <c r="BR1589" t="n">
        <v>0</v>
      </c>
      <c r="BS1589" t="n">
        <v>52.25</v>
      </c>
      <c r="BT1589" t="n">
        <v>1</v>
      </c>
      <c r="BU1589" t="n">
        <v>1</v>
      </c>
      <c r="BV1589" t="n">
        <v>1</v>
      </c>
      <c r="BW1589" t="n">
        <v>1</v>
      </c>
      <c r="BX1589" t="n">
        <v>1</v>
      </c>
      <c r="BY1589" t="inlineStr"/>
      <c r="BZ1589" t="n">
        <v>91</v>
      </c>
      <c r="CA1589" t="n">
        <v>48</v>
      </c>
      <c r="CB1589" t="inlineStr"/>
      <c r="CE1589" t="n">
        <v>12</v>
      </c>
      <c r="CF1589" t="n">
        <v>0</v>
      </c>
      <c r="CG1589" t="n">
        <v>0</v>
      </c>
      <c r="CM1589" t="n">
        <v>0</v>
      </c>
      <c r="CN1589" t="inlineStr"/>
      <c r="CO1589" t="n">
        <v>0</v>
      </c>
      <c r="CP1589">
        <f>(P1589+Q1589+S1589)</f>
        <v/>
      </c>
      <c r="CQ1589">
        <f>AC1589*BC1589</f>
        <v/>
      </c>
      <c r="CR1589">
        <f>(ROUND((ROUND(((ET1589)*1),0)*BB1589),0)+ROUND((ROUND(((AE1589-(EU1589))*1),0)*BS1589),0))</f>
        <v/>
      </c>
      <c r="CS1589">
        <f>(ROUND((ROUND(((EU1589)*1),0)*BS1589),0)+ROUND((ROUND(((AE1589-(EU1589))*1),0)*BS1589),0))</f>
        <v/>
      </c>
      <c r="CT1589">
        <f>AF1589*BA1589</f>
        <v/>
      </c>
      <c r="CU1589">
        <f>AG1589</f>
        <v/>
      </c>
      <c r="CV1589">
        <f>AH1589</f>
        <v/>
      </c>
      <c r="CW1589">
        <f>AI1589</f>
        <v/>
      </c>
      <c r="CX1589">
        <f>AJ1589</f>
        <v/>
      </c>
      <c r="CY1589">
        <f>(((S1589+R1589)*AT1589)/100)</f>
        <v/>
      </c>
      <c r="CZ1589">
        <f>(((S1589+R1589)*AU1589)/100)</f>
        <v/>
      </c>
      <c r="DC1589" t="inlineStr"/>
      <c r="DD1589" t="inlineStr"/>
      <c r="DE1589" t="inlineStr"/>
      <c r="DF1589" t="inlineStr"/>
      <c r="DG1589" t="inlineStr"/>
      <c r="DH1589" t="inlineStr"/>
      <c r="DI1589" t="inlineStr"/>
      <c r="DJ1589" t="inlineStr"/>
      <c r="DK1589" t="inlineStr"/>
      <c r="DL1589" t="inlineStr"/>
      <c r="DM1589" t="inlineStr"/>
      <c r="DN1589" t="n">
        <v>0</v>
      </c>
      <c r="DO1589" t="n">
        <v>0</v>
      </c>
      <c r="DP1589" t="n">
        <v>1</v>
      </c>
      <c r="DQ1589" t="n">
        <v>1</v>
      </c>
      <c r="DU1589" t="n">
        <v>1010</v>
      </c>
      <c r="DV1589" t="inlineStr">
        <is>
          <t>100 шт.</t>
        </is>
      </c>
      <c r="DW1589" t="inlineStr">
        <is>
          <t>100 шт.</t>
        </is>
      </c>
      <c r="DX1589" t="n">
        <v>100</v>
      </c>
      <c r="DZ1589" t="inlineStr"/>
      <c r="EA1589" t="inlineStr"/>
      <c r="EB1589" t="inlineStr"/>
      <c r="EC1589" t="inlineStr"/>
      <c r="EE1589" t="n">
        <v>78726030</v>
      </c>
      <c r="EF1589" t="n">
        <v>6</v>
      </c>
      <c r="EG1589" t="inlineStr">
        <is>
          <t>Ремонтно-строительные работы</t>
        </is>
      </c>
      <c r="EH1589" t="n">
        <v>101</v>
      </c>
      <c r="EI1589" t="inlineStr">
        <is>
          <t>Электромонтажные работы</t>
        </is>
      </c>
      <c r="EJ1589" t="n">
        <v>1</v>
      </c>
      <c r="EK1589" t="n">
        <v>67001</v>
      </c>
      <c r="EL1589" t="inlineStr">
        <is>
          <t>Электромонтажные работы</t>
        </is>
      </c>
      <c r="EM1589" t="inlineStr">
        <is>
          <t>рФЕР-67</t>
        </is>
      </c>
      <c r="EO1589" t="inlineStr"/>
      <c r="EQ1589" t="n">
        <v>0</v>
      </c>
      <c r="ER1589" t="n">
        <v>970.5700000000001</v>
      </c>
      <c r="ES1589" t="n">
        <v>852</v>
      </c>
      <c r="ET1589" t="n">
        <v>0</v>
      </c>
      <c r="EU1589" t="n">
        <v>0</v>
      </c>
      <c r="EV1589" t="n">
        <v>118.57</v>
      </c>
      <c r="EW1589" t="n">
        <v>13.9</v>
      </c>
      <c r="EX1589" t="n">
        <v>0</v>
      </c>
      <c r="EY1589" t="n">
        <v>0</v>
      </c>
      <c r="FQ1589" t="n">
        <v>0</v>
      </c>
      <c r="FR1589" t="n">
        <v>0</v>
      </c>
      <c r="FS1589" t="n">
        <v>0</v>
      </c>
      <c r="FX1589" t="n">
        <v>91</v>
      </c>
      <c r="FY1589" t="n">
        <v>48</v>
      </c>
      <c r="GA1589" t="inlineStr"/>
      <c r="GD1589" t="n">
        <v>1</v>
      </c>
      <c r="GF1589" t="n">
        <v>1400342257</v>
      </c>
      <c r="GG1589" t="n">
        <v>2</v>
      </c>
      <c r="GH1589" t="n">
        <v>1</v>
      </c>
      <c r="GI1589" t="n">
        <v>2</v>
      </c>
      <c r="GJ1589" t="n">
        <v>0</v>
      </c>
      <c r="GK1589" t="n">
        <v>0</v>
      </c>
      <c r="GL1589">
        <f>ROUND(IF(AND(BH1589=3,BI1589=3,FS1589&lt;&gt;0),P1589,0),0)</f>
        <v/>
      </c>
      <c r="GM1589">
        <f>ROUND(O1589+X1589+Y1589,0)+GX1589</f>
        <v/>
      </c>
      <c r="GN1589">
        <f>IF(OR(BI1589=0,BI1589=1),GM1589-GX1589,0)</f>
        <v/>
      </c>
      <c r="GO1589">
        <f>IF(BI1589=2,GM1589-GX1589,0)</f>
        <v/>
      </c>
      <c r="GP1589">
        <f>IF(BI1589=4,GM1589-GX1589,0)</f>
        <v/>
      </c>
      <c r="GR1589" t="n">
        <v>0</v>
      </c>
      <c r="GS1589" t="n">
        <v>3</v>
      </c>
      <c r="GT1589" t="n">
        <v>0</v>
      </c>
      <c r="GU1589" t="inlineStr"/>
      <c r="GV1589">
        <f>ROUND((GT1589),2)</f>
        <v/>
      </c>
      <c r="GW1589" t="n">
        <v>1</v>
      </c>
      <c r="GX1589">
        <f>ROUND(HC1589*I1589,0)</f>
        <v/>
      </c>
      <c r="HA1589" t="n">
        <v>0</v>
      </c>
      <c r="HB1589" t="n">
        <v>0</v>
      </c>
      <c r="HC1589">
        <f>GV1589*GW1589</f>
        <v/>
      </c>
      <c r="HE1589" t="inlineStr"/>
      <c r="HF1589" t="inlineStr"/>
      <c r="HM1589" t="inlineStr"/>
      <c r="HN1589" t="inlineStr">
        <is>
          <t>Пр/812-101.0-1</t>
        </is>
      </c>
      <c r="HO1589" t="inlineStr">
        <is>
          <t>Пр/774-101.0</t>
        </is>
      </c>
      <c r="HP1589" t="inlineStr">
        <is>
          <t>Электромонтажные работы</t>
        </is>
      </c>
      <c r="HQ1589" t="inlineStr">
        <is>
          <t>Электромонтажные работы</t>
        </is>
      </c>
      <c r="HS1589" t="n">
        <v>0</v>
      </c>
      <c r="IK1589" t="n">
        <v>0</v>
      </c>
    </row>
    <row r="1590">
      <c r="A1590" t="n">
        <v>18</v>
      </c>
      <c r="B1590" t="n">
        <v>0</v>
      </c>
      <c r="C1590" t="n">
        <v>569</v>
      </c>
      <c r="E1590" t="inlineStr">
        <is>
          <t>1,1</t>
        </is>
      </c>
      <c r="F1590" t="inlineStr">
        <is>
          <t>509-0689</t>
        </is>
      </c>
      <c r="G1590" t="inlineStr">
        <is>
          <t>Лампы люминесцентные</t>
        </is>
      </c>
      <c r="H1590" t="inlineStr">
        <is>
          <t>шт.</t>
        </is>
      </c>
      <c r="I1590">
        <f>I1589*J1590</f>
        <v/>
      </c>
      <c r="J1590" t="n">
        <v>100</v>
      </c>
      <c r="K1590" t="n">
        <v>100</v>
      </c>
      <c r="O1590">
        <f>ROUND(CP1590,0)</f>
        <v/>
      </c>
      <c r="P1590">
        <f>ROUND(CQ1590*I1590,0)</f>
        <v/>
      </c>
      <c r="Q1590">
        <f>(ROUND((ROUND(((ET1590)*I1590),0)*BB1590),0)+ROUND((ROUND(((AE1590-(EU1590))*I1590),0)*BS1590),0))</f>
        <v/>
      </c>
      <c r="R1590">
        <f>(ROUND((ROUND(((EU1590)*I1590),0)*BS1590),0)+ROUND((ROUND(((AE1590-(EU1590))*I1590),0)*BS1590),0))</f>
        <v/>
      </c>
      <c r="S1590">
        <f>ROUND(CT1590*I1590,0)</f>
        <v/>
      </c>
      <c r="T1590">
        <f>ROUND(CU1590*I1590,0)</f>
        <v/>
      </c>
      <c r="U1590">
        <f>ROUND(CV1590*I1590,7)</f>
        <v/>
      </c>
      <c r="V1590">
        <f>ROUND(CW1590*I1590,7)</f>
        <v/>
      </c>
      <c r="W1590">
        <f>ROUND(CX1590*I1590,0)</f>
        <v/>
      </c>
      <c r="X1590">
        <f>ROUND(CY1590,0)</f>
        <v/>
      </c>
      <c r="Y1590">
        <f>ROUND(CZ1590,0)</f>
        <v/>
      </c>
      <c r="AA1590" t="n">
        <v>78855224</v>
      </c>
      <c r="AB1590">
        <f>ROUND((AC1590+AD1590+AF1590),2)</f>
        <v/>
      </c>
      <c r="AC1590">
        <f>ROUND((ES1590),2)</f>
        <v/>
      </c>
      <c r="AD1590">
        <f>ROUND((((ET1590)-(EU1590))+AE1590),2)</f>
        <v/>
      </c>
      <c r="AE1590">
        <f>ROUND((EU1590),2)</f>
        <v/>
      </c>
      <c r="AF1590">
        <f>ROUND((EV1590),2)</f>
        <v/>
      </c>
      <c r="AG1590">
        <f>ROUND((AP1590),2)</f>
        <v/>
      </c>
      <c r="AH1590">
        <f>(EW1590)</f>
        <v/>
      </c>
      <c r="AI1590">
        <f>(EX1590)</f>
        <v/>
      </c>
      <c r="AJ1590">
        <f>(AS1590)</f>
        <v/>
      </c>
      <c r="AK1590" t="n">
        <v>22.38</v>
      </c>
      <c r="AL1590" t="n">
        <v>22.38</v>
      </c>
      <c r="AM1590" t="n">
        <v>0</v>
      </c>
      <c r="AN1590" t="n">
        <v>0</v>
      </c>
      <c r="AO1590" t="n">
        <v>0</v>
      </c>
      <c r="AP1590" t="n">
        <v>0</v>
      </c>
      <c r="AQ1590" t="n">
        <v>0</v>
      </c>
      <c r="AR1590" t="n">
        <v>0</v>
      </c>
      <c r="AS1590" t="n">
        <v>0.03</v>
      </c>
      <c r="AT1590" t="n">
        <v>91</v>
      </c>
      <c r="AU1590" t="n">
        <v>48</v>
      </c>
      <c r="AV1590" t="n">
        <v>1</v>
      </c>
      <c r="AW1590" t="n">
        <v>1</v>
      </c>
      <c r="AZ1590" t="n">
        <v>1</v>
      </c>
      <c r="BA1590" t="n">
        <v>1</v>
      </c>
      <c r="BB1590" t="n">
        <v>1</v>
      </c>
      <c r="BC1590" t="n">
        <v>10.63</v>
      </c>
      <c r="BD1590" t="inlineStr"/>
      <c r="BE1590" t="inlineStr"/>
      <c r="BF1590" t="inlineStr"/>
      <c r="BG1590" t="inlineStr"/>
      <c r="BH1590" t="n">
        <v>3</v>
      </c>
      <c r="BI1590" t="n">
        <v>1</v>
      </c>
      <c r="BJ1590" t="inlineStr">
        <is>
          <t>ТССЦ Московской обл., 509-0689, приказ Минстроя России №675/пр от 28.02.2017 № 258/пр</t>
        </is>
      </c>
      <c r="BM1590" t="n">
        <v>67001</v>
      </c>
      <c r="BN1590" t="n">
        <v>0</v>
      </c>
      <c r="BO1590" t="inlineStr">
        <is>
          <t>509-0689</t>
        </is>
      </c>
      <c r="BP1590" t="n">
        <v>1</v>
      </c>
      <c r="BQ1590" t="n">
        <v>6</v>
      </c>
      <c r="BR1590" t="n">
        <v>0</v>
      </c>
      <c r="BS1590" t="n">
        <v>1</v>
      </c>
      <c r="BT1590" t="n">
        <v>1</v>
      </c>
      <c r="BU1590" t="n">
        <v>1</v>
      </c>
      <c r="BV1590" t="n">
        <v>1</v>
      </c>
      <c r="BW1590" t="n">
        <v>1</v>
      </c>
      <c r="BX1590" t="n">
        <v>1</v>
      </c>
      <c r="BY1590" t="inlineStr"/>
      <c r="BZ1590" t="n">
        <v>91</v>
      </c>
      <c r="CA1590" t="n">
        <v>48</v>
      </c>
      <c r="CB1590" t="inlineStr"/>
      <c r="CE1590" t="n">
        <v>12</v>
      </c>
      <c r="CF1590" t="n">
        <v>0</v>
      </c>
      <c r="CG1590" t="n">
        <v>0</v>
      </c>
      <c r="CM1590" t="n">
        <v>0</v>
      </c>
      <c r="CN1590" t="inlineStr"/>
      <c r="CO1590" t="n">
        <v>0</v>
      </c>
      <c r="CP1590">
        <f>(P1590+Q1590+S1590)</f>
        <v/>
      </c>
      <c r="CQ1590">
        <f>AC1590*BC1590</f>
        <v/>
      </c>
      <c r="CR1590">
        <f>(ROUND((ROUND(((ET1590)*1),0)*BB1590),0)+ROUND((ROUND(((AE1590-(EU1590))*1),0)*BS1590),0))</f>
        <v/>
      </c>
      <c r="CS1590">
        <f>(ROUND((ROUND(((EU1590)*1),0)*BS1590),0)+ROUND((ROUND(((AE1590-(EU1590))*1),0)*BS1590),0))</f>
        <v/>
      </c>
      <c r="CT1590">
        <f>AF1590*BA1590</f>
        <v/>
      </c>
      <c r="CU1590">
        <f>AG1590</f>
        <v/>
      </c>
      <c r="CV1590">
        <f>AH1590</f>
        <v/>
      </c>
      <c r="CW1590">
        <f>AI1590</f>
        <v/>
      </c>
      <c r="CX1590">
        <f>AJ1590</f>
        <v/>
      </c>
      <c r="CY1590">
        <f>(((S1590+R1590)*AT1590)/100)</f>
        <v/>
      </c>
      <c r="CZ1590">
        <f>(((S1590+R1590)*AU1590)/100)</f>
        <v/>
      </c>
      <c r="DC1590" t="inlineStr"/>
      <c r="DD1590" t="inlineStr"/>
      <c r="DE1590" t="inlineStr"/>
      <c r="DF1590" t="inlineStr"/>
      <c r="DG1590" t="inlineStr"/>
      <c r="DH1590" t="inlineStr"/>
      <c r="DI1590" t="inlineStr"/>
      <c r="DJ1590" t="inlineStr"/>
      <c r="DK1590" t="inlineStr"/>
      <c r="DL1590" t="inlineStr"/>
      <c r="DM1590" t="inlineStr"/>
      <c r="DN1590" t="n">
        <v>0</v>
      </c>
      <c r="DO1590" t="n">
        <v>0</v>
      </c>
      <c r="DP1590" t="n">
        <v>1</v>
      </c>
      <c r="DQ1590" t="n">
        <v>1</v>
      </c>
      <c r="DU1590" t="n">
        <v>1010</v>
      </c>
      <c r="DV1590" t="inlineStr">
        <is>
          <t>шт.</t>
        </is>
      </c>
      <c r="DW1590" t="inlineStr">
        <is>
          <t>шт.</t>
        </is>
      </c>
      <c r="DX1590" t="n">
        <v>1</v>
      </c>
      <c r="DZ1590" t="inlineStr"/>
      <c r="EA1590" t="inlineStr"/>
      <c r="EB1590" t="inlineStr"/>
      <c r="EC1590" t="inlineStr"/>
      <c r="EE1590" t="n">
        <v>78726030</v>
      </c>
      <c r="EF1590" t="n">
        <v>6</v>
      </c>
      <c r="EG1590" t="inlineStr">
        <is>
          <t>Ремонтно-строительные работы</t>
        </is>
      </c>
      <c r="EH1590" t="n">
        <v>101</v>
      </c>
      <c r="EI1590" t="inlineStr">
        <is>
          <t>Электромонтажные работы</t>
        </is>
      </c>
      <c r="EJ1590" t="n">
        <v>1</v>
      </c>
      <c r="EK1590" t="n">
        <v>67001</v>
      </c>
      <c r="EL1590" t="inlineStr">
        <is>
          <t>Электромонтажные работы</t>
        </is>
      </c>
      <c r="EM1590" t="inlineStr">
        <is>
          <t>рФЕР-67</t>
        </is>
      </c>
      <c r="EO1590" t="inlineStr"/>
      <c r="EQ1590" t="n">
        <v>0</v>
      </c>
      <c r="ER1590" t="n">
        <v>22.38</v>
      </c>
      <c r="ES1590" t="n">
        <v>22.38</v>
      </c>
      <c r="ET1590" t="n">
        <v>0</v>
      </c>
      <c r="EU1590" t="n">
        <v>0</v>
      </c>
      <c r="EV1590" t="n">
        <v>0</v>
      </c>
      <c r="EW1590" t="n">
        <v>0</v>
      </c>
      <c r="EX1590" t="n">
        <v>0</v>
      </c>
      <c r="FQ1590" t="n">
        <v>0</v>
      </c>
      <c r="FR1590" t="n">
        <v>0</v>
      </c>
      <c r="FS1590" t="n">
        <v>0</v>
      </c>
      <c r="FX1590" t="n">
        <v>91</v>
      </c>
      <c r="FY1590" t="n">
        <v>48</v>
      </c>
      <c r="GA1590" t="inlineStr"/>
      <c r="GD1590" t="n">
        <v>1</v>
      </c>
      <c r="GF1590" t="n">
        <v>-607678272</v>
      </c>
      <c r="GG1590" t="n">
        <v>2</v>
      </c>
      <c r="GH1590" t="n">
        <v>1</v>
      </c>
      <c r="GI1590" t="n">
        <v>2</v>
      </c>
      <c r="GJ1590" t="n">
        <v>0</v>
      </c>
      <c r="GK1590" t="n">
        <v>0</v>
      </c>
      <c r="GL1590">
        <f>ROUND(IF(AND(BH1590=3,BI1590=3,FS1590&lt;&gt;0),P1590,0),0)</f>
        <v/>
      </c>
      <c r="GM1590">
        <f>ROUND(O1590+X1590+Y1590,0)+GX1590</f>
        <v/>
      </c>
      <c r="GN1590">
        <f>IF(OR(BI1590=0,BI1590=1),GM1590-GX1590,0)</f>
        <v/>
      </c>
      <c r="GO1590">
        <f>IF(BI1590=2,GM1590-GX1590,0)</f>
        <v/>
      </c>
      <c r="GP1590">
        <f>IF(BI1590=4,GM1590-GX1590,0)</f>
        <v/>
      </c>
      <c r="GR1590" t="n">
        <v>0</v>
      </c>
      <c r="GS1590" t="n">
        <v>3</v>
      </c>
      <c r="GT1590" t="n">
        <v>0</v>
      </c>
      <c r="GU1590" t="inlineStr"/>
      <c r="GV1590">
        <f>ROUND((GT1590),2)</f>
        <v/>
      </c>
      <c r="GW1590" t="n">
        <v>1</v>
      </c>
      <c r="GX1590">
        <f>ROUND(HC1590*I1590,0)</f>
        <v/>
      </c>
      <c r="HA1590" t="n">
        <v>0</v>
      </c>
      <c r="HB1590" t="n">
        <v>0</v>
      </c>
      <c r="HC1590">
        <f>GV1590*GW1590</f>
        <v/>
      </c>
      <c r="HE1590" t="inlineStr"/>
      <c r="HF1590" t="inlineStr"/>
      <c r="HM1590" t="inlineStr"/>
      <c r="HN1590" t="inlineStr">
        <is>
          <t>Пр/812-101.0-1</t>
        </is>
      </c>
      <c r="HO1590" t="inlineStr">
        <is>
          <t>Пр/774-101.0</t>
        </is>
      </c>
      <c r="HP1590" t="inlineStr">
        <is>
          <t>Электромонтажные работы</t>
        </is>
      </c>
      <c r="HQ1590" t="inlineStr">
        <is>
          <t>Электромонтажные работы</t>
        </is>
      </c>
      <c r="HS1590" t="n">
        <v>0</v>
      </c>
      <c r="IK1590" t="n">
        <v>0</v>
      </c>
    </row>
    <row r="1591"/>
    <row r="1592">
      <c r="A1592" s="358" t="n">
        <v>51</v>
      </c>
      <c r="B1592" s="358">
        <f>B1585</f>
        <v/>
      </c>
      <c r="C1592" s="358">
        <f>A1585</f>
        <v/>
      </c>
      <c r="D1592" s="358">
        <f>ROW(A1585)</f>
        <v/>
      </c>
      <c r="E1592" s="358" t="n"/>
      <c r="F1592" s="358">
        <f>IF(F1585&lt;&gt;"",F1585,"")</f>
        <v/>
      </c>
      <c r="G1592" s="358">
        <f>IF(G1585&lt;&gt;"",G1585,"")</f>
        <v/>
      </c>
      <c r="H1592" s="358" t="n">
        <v>0</v>
      </c>
      <c r="I1592" s="358" t="n"/>
      <c r="J1592" s="358" t="n"/>
      <c r="K1592" s="358" t="n"/>
      <c r="L1592" s="358" t="n"/>
      <c r="M1592" s="358" t="n"/>
      <c r="N1592" s="358" t="n"/>
      <c r="O1592" s="358" t="n">
        <v>0</v>
      </c>
      <c r="P1592" s="358" t="n">
        <v>0</v>
      </c>
      <c r="Q1592" s="358" t="n">
        <v>0</v>
      </c>
      <c r="R1592" s="358" t="n">
        <v>0</v>
      </c>
      <c r="S1592" s="358" t="n">
        <v>0</v>
      </c>
      <c r="T1592" s="358" t="n">
        <v>0</v>
      </c>
      <c r="U1592" s="358" t="n">
        <v>0</v>
      </c>
      <c r="V1592" s="358" t="n">
        <v>0</v>
      </c>
      <c r="W1592" s="358" t="n">
        <v>0</v>
      </c>
      <c r="X1592" s="358" t="n">
        <v>0</v>
      </c>
      <c r="Y1592" s="358" t="n">
        <v>0</v>
      </c>
      <c r="Z1592" s="358" t="n"/>
      <c r="AA1592" s="358" t="n"/>
      <c r="AB1592" s="358" t="n"/>
      <c r="AC1592" s="358" t="n"/>
      <c r="AD1592" s="358" t="n"/>
      <c r="AE1592" s="358" t="n"/>
      <c r="AF1592" s="358" t="n"/>
      <c r="AG1592" s="358" t="n"/>
      <c r="AH1592" s="358" t="n"/>
      <c r="AI1592" s="358" t="n"/>
      <c r="AJ1592" s="358" t="n"/>
      <c r="AK1592" s="358" t="n"/>
      <c r="AL1592" s="358" t="n"/>
      <c r="AM1592" s="358" t="n"/>
      <c r="AN1592" s="358" t="n"/>
      <c r="AO1592" s="358">
        <f>ROUND(BX1592,0)</f>
        <v/>
      </c>
      <c r="AP1592" s="358">
        <f>ROUND(BY1592,0)</f>
        <v/>
      </c>
      <c r="AQ1592" s="358">
        <f>ROUND(BZ1592,0)</f>
        <v/>
      </c>
      <c r="AR1592" s="358">
        <f>ROUND(CA1592,0)</f>
        <v/>
      </c>
      <c r="AS1592" s="358">
        <f>ROUND(CB1592,0)</f>
        <v/>
      </c>
      <c r="AT1592" s="358">
        <f>ROUND(CC1592,0)</f>
        <v/>
      </c>
      <c r="AU1592" s="358">
        <f>ROUND(CD1592,0)</f>
        <v/>
      </c>
      <c r="AV1592" s="358">
        <f>ROUND(CE1592,0)</f>
        <v/>
      </c>
      <c r="AW1592" s="358">
        <f>ROUND(CF1592,0)</f>
        <v/>
      </c>
      <c r="AX1592" s="358">
        <f>ROUND(CG1592,0)</f>
        <v/>
      </c>
      <c r="AY1592" s="358">
        <f>ROUND(CH1592,0)</f>
        <v/>
      </c>
      <c r="AZ1592" s="358">
        <f>ROUND(CI1592,0)</f>
        <v/>
      </c>
      <c r="BA1592" s="358">
        <f>ROUND(CJ1592,0)</f>
        <v/>
      </c>
      <c r="BB1592" s="358">
        <f>ROUND(CK1592,0)</f>
        <v/>
      </c>
      <c r="BC1592" s="358">
        <f>ROUND(CL1592,0)</f>
        <v/>
      </c>
      <c r="BD1592" s="358">
        <f>ROUND(CM1592,0)</f>
        <v/>
      </c>
      <c r="BE1592" s="358" t="n"/>
      <c r="BF1592" s="358" t="n"/>
      <c r="BG1592" s="358" t="n"/>
      <c r="BH1592" s="358" t="n"/>
      <c r="BI1592" s="358" t="n"/>
      <c r="BJ1592" s="358" t="n"/>
      <c r="BK1592" s="358" t="n"/>
      <c r="BL1592" s="358" t="n"/>
      <c r="BM1592" s="358" t="n"/>
      <c r="BN1592" s="358" t="n"/>
      <c r="BO1592" s="358" t="n"/>
      <c r="BP1592" s="358" t="n"/>
      <c r="BQ1592" s="358" t="n"/>
      <c r="BR1592" s="358" t="n"/>
      <c r="BS1592" s="358" t="n"/>
      <c r="BT1592" s="358" t="n"/>
      <c r="BU1592" s="358" t="n"/>
      <c r="BV1592" s="358" t="n"/>
      <c r="BW1592" s="358" t="n"/>
      <c r="BX1592" s="358" t="n"/>
      <c r="BY1592" s="358" t="n"/>
      <c r="BZ1592" s="358" t="n"/>
      <c r="CA1592" s="358" t="n"/>
      <c r="CB1592" s="358" t="n"/>
      <c r="CC1592" s="358" t="n"/>
      <c r="CD1592" s="358" t="n"/>
      <c r="CE1592" s="358" t="n"/>
      <c r="CF1592" s="358" t="n"/>
      <c r="CG1592" s="358" t="n"/>
      <c r="CH1592" s="358" t="n"/>
      <c r="CI1592" s="358" t="n"/>
      <c r="CJ1592" s="358" t="n"/>
      <c r="CK1592" s="358" t="n"/>
      <c r="CL1592" s="358" t="n"/>
      <c r="CM1592" s="358" t="n"/>
      <c r="CN1592" s="358" t="n"/>
      <c r="CO1592" s="358" t="n"/>
      <c r="CP1592" s="358" t="n"/>
      <c r="CQ1592" s="358" t="n"/>
      <c r="CR1592" s="358" t="n"/>
      <c r="CS1592" s="358" t="n"/>
      <c r="CT1592" s="358" t="n"/>
      <c r="CU1592" s="358" t="n"/>
      <c r="CV1592" s="358" t="n"/>
      <c r="CW1592" s="358" t="n"/>
      <c r="CX1592" s="358" t="n"/>
      <c r="CY1592" s="358" t="n"/>
      <c r="CZ1592" s="358" t="n"/>
      <c r="DA1592" s="358" t="n"/>
      <c r="DB1592" s="358" t="n"/>
      <c r="DC1592" s="358" t="n"/>
      <c r="DD1592" s="358" t="n"/>
      <c r="DE1592" s="358" t="n"/>
      <c r="DF1592" s="358" t="n"/>
      <c r="DG1592" s="359" t="n"/>
      <c r="DH1592" s="359" t="n"/>
      <c r="DI1592" s="359" t="n"/>
      <c r="DJ1592" s="359" t="n"/>
      <c r="DK1592" s="359" t="n"/>
      <c r="DL1592" s="359" t="n"/>
      <c r="DM1592" s="359" t="n"/>
      <c r="DN1592" s="359" t="n"/>
      <c r="DO1592" s="359" t="n"/>
      <c r="DP1592" s="359" t="n"/>
      <c r="DQ1592" s="359" t="n"/>
      <c r="DR1592" s="359" t="n"/>
      <c r="DS1592" s="359" t="n"/>
      <c r="DT1592" s="359" t="n"/>
      <c r="DU1592" s="359" t="n"/>
      <c r="DV1592" s="359" t="n"/>
      <c r="DW1592" s="359" t="n"/>
      <c r="DX1592" s="359" t="n"/>
      <c r="DY1592" s="359" t="n"/>
      <c r="DZ1592" s="359" t="n"/>
      <c r="EA1592" s="359" t="n"/>
      <c r="EB1592" s="359" t="n"/>
      <c r="EC1592" s="359" t="n"/>
      <c r="ED1592" s="359" t="n"/>
      <c r="EE1592" s="359" t="n"/>
      <c r="EF1592" s="359" t="n"/>
      <c r="EG1592" s="359" t="n"/>
      <c r="EH1592" s="359" t="n"/>
      <c r="EI1592" s="359" t="n"/>
      <c r="EJ1592" s="359" t="n"/>
      <c r="EK1592" s="359" t="n"/>
      <c r="EL1592" s="359" t="n"/>
      <c r="EM1592" s="359" t="n"/>
      <c r="EN1592" s="359" t="n"/>
      <c r="EO1592" s="359" t="n"/>
      <c r="EP1592" s="359" t="n"/>
      <c r="EQ1592" s="359" t="n"/>
      <c r="ER1592" s="359" t="n"/>
      <c r="ES1592" s="359" t="n"/>
      <c r="ET1592" s="359" t="n"/>
      <c r="EU1592" s="359" t="n"/>
      <c r="EV1592" s="359" t="n"/>
      <c r="EW1592" s="359" t="n"/>
      <c r="EX1592" s="359" t="n"/>
      <c r="EY1592" s="359" t="n"/>
      <c r="EZ1592" s="359" t="n"/>
      <c r="FA1592" s="359" t="n"/>
      <c r="FB1592" s="359" t="n"/>
      <c r="FC1592" s="359" t="n"/>
      <c r="FD1592" s="359" t="n"/>
      <c r="FE1592" s="359" t="n"/>
      <c r="FF1592" s="359" t="n"/>
      <c r="FG1592" s="359" t="n"/>
      <c r="FH1592" s="359" t="n"/>
      <c r="FI1592" s="359" t="n"/>
      <c r="FJ1592" s="359" t="n"/>
      <c r="FK1592" s="359" t="n"/>
      <c r="FL1592" s="359" t="n"/>
      <c r="FM1592" s="359" t="n"/>
      <c r="FN1592" s="359" t="n"/>
      <c r="FO1592" s="359" t="n"/>
      <c r="FP1592" s="359" t="n"/>
      <c r="FQ1592" s="359" t="n"/>
      <c r="FR1592" s="359" t="n"/>
      <c r="FS1592" s="359" t="n"/>
      <c r="FT1592" s="359" t="n"/>
      <c r="FU1592" s="359" t="n"/>
      <c r="FV1592" s="359" t="n"/>
      <c r="FW1592" s="359" t="n"/>
      <c r="FX1592" s="359" t="n"/>
      <c r="FY1592" s="359" t="n"/>
      <c r="FZ1592" s="359" t="n"/>
      <c r="GA1592" s="359" t="n"/>
      <c r="GB1592" s="359" t="n"/>
      <c r="GC1592" s="359" t="n"/>
      <c r="GD1592" s="359" t="n"/>
      <c r="GE1592" s="359" t="n"/>
      <c r="GF1592" s="359" t="n"/>
      <c r="GG1592" s="359" t="n"/>
      <c r="GH1592" s="359" t="n"/>
      <c r="GI1592" s="359" t="n"/>
      <c r="GJ1592" s="359" t="n"/>
      <c r="GK1592" s="359" t="n"/>
      <c r="GL1592" s="359" t="n"/>
      <c r="GM1592" s="359" t="n"/>
      <c r="GN1592" s="359" t="n"/>
      <c r="GO1592" s="359" t="n"/>
      <c r="GP1592" s="359" t="n"/>
      <c r="GQ1592" s="359" t="n"/>
      <c r="GR1592" s="359" t="n"/>
      <c r="GS1592" s="359" t="n"/>
      <c r="GT1592" s="359" t="n"/>
      <c r="GU1592" s="359" t="n"/>
      <c r="GV1592" s="359" t="n"/>
      <c r="GW1592" s="359" t="n"/>
      <c r="GX1592" s="359" t="n">
        <v>0</v>
      </c>
    </row>
    <row r="1593"/>
    <row r="1594">
      <c r="A1594" s="360" t="n">
        <v>50</v>
      </c>
      <c r="B1594" s="360" t="n">
        <v>0</v>
      </c>
      <c r="C1594" s="360" t="n">
        <v>0</v>
      </c>
      <c r="D1594" s="360" t="n">
        <v>1</v>
      </c>
      <c r="E1594" s="360" t="n">
        <v>201</v>
      </c>
      <c r="F1594" s="360">
        <f>ROUND(Source!O1592,O1594)</f>
        <v/>
      </c>
      <c r="G1594" s="360" t="inlineStr">
        <is>
          <t>ПЗ</t>
        </is>
      </c>
      <c r="H1594" s="360" t="inlineStr">
        <is>
          <t>Прямые затраты</t>
        </is>
      </c>
      <c r="I1594" s="360" t="n"/>
      <c r="J1594" s="360" t="n"/>
      <c r="K1594" s="360" t="n">
        <v>201</v>
      </c>
      <c r="L1594" s="360" t="n">
        <v>1</v>
      </c>
      <c r="M1594" s="360" t="n">
        <v>3</v>
      </c>
      <c r="N1594" s="360" t="inlineStr"/>
      <c r="O1594" s="360" t="n">
        <v>0</v>
      </c>
      <c r="P1594" s="360" t="n"/>
      <c r="Q1594" s="360" t="n"/>
      <c r="R1594" s="360" t="n"/>
      <c r="S1594" s="360" t="n"/>
      <c r="T1594" s="360" t="n"/>
      <c r="U1594" s="360" t="n"/>
      <c r="V1594" s="360" t="n"/>
      <c r="W1594" s="360" t="n">
        <v>0</v>
      </c>
      <c r="X1594" s="360" t="n">
        <v>1</v>
      </c>
      <c r="Y1594" s="360" t="n">
        <v>0</v>
      </c>
      <c r="Z1594" s="360" t="n"/>
      <c r="AA1594" s="360" t="n"/>
      <c r="AB1594" s="360" t="n"/>
    </row>
    <row r="1595">
      <c r="A1595" s="360" t="n">
        <v>50</v>
      </c>
      <c r="B1595" s="360" t="n">
        <v>0</v>
      </c>
      <c r="C1595" s="360" t="n">
        <v>0</v>
      </c>
      <c r="D1595" s="360" t="n">
        <v>1</v>
      </c>
      <c r="E1595" s="360" t="n">
        <v>202</v>
      </c>
      <c r="F1595" s="360">
        <f>ROUND(Source!P1592,O1595)</f>
        <v/>
      </c>
      <c r="G1595" s="360" t="inlineStr">
        <is>
          <t>СтМатОб</t>
        </is>
      </c>
      <c r="H1595" s="360" t="inlineStr">
        <is>
          <t>Стоимость материальных ресурсов (всего)</t>
        </is>
      </c>
      <c r="I1595" s="360" t="n"/>
      <c r="J1595" s="360" t="n"/>
      <c r="K1595" s="360" t="n">
        <v>202</v>
      </c>
      <c r="L1595" s="360" t="n">
        <v>2</v>
      </c>
      <c r="M1595" s="360" t="n">
        <v>3</v>
      </c>
      <c r="N1595" s="360" t="inlineStr"/>
      <c r="O1595" s="360" t="n">
        <v>0</v>
      </c>
      <c r="P1595" s="360" t="n"/>
      <c r="Q1595" s="360" t="n"/>
      <c r="R1595" s="360" t="n"/>
      <c r="S1595" s="360" t="n"/>
      <c r="T1595" s="360" t="n"/>
      <c r="U1595" s="360" t="n"/>
      <c r="V1595" s="360" t="n"/>
      <c r="W1595" s="360" t="n">
        <v>0</v>
      </c>
      <c r="X1595" s="360" t="n">
        <v>1</v>
      </c>
      <c r="Y1595" s="360" t="n">
        <v>0</v>
      </c>
      <c r="Z1595" s="360" t="n"/>
      <c r="AA1595" s="360" t="n"/>
      <c r="AB1595" s="360" t="n"/>
    </row>
    <row r="1596">
      <c r="A1596" s="360" t="n">
        <v>50</v>
      </c>
      <c r="B1596" s="360" t="n">
        <v>0</v>
      </c>
      <c r="C1596" s="360" t="n">
        <v>0</v>
      </c>
      <c r="D1596" s="360" t="n">
        <v>1</v>
      </c>
      <c r="E1596" s="360" t="n">
        <v>222</v>
      </c>
      <c r="F1596" s="360">
        <f>ROUND(Source!AO1592,O1596)</f>
        <v/>
      </c>
      <c r="G1596" s="360" t="inlineStr">
        <is>
          <t>СтМатОбЗак</t>
        </is>
      </c>
      <c r="H1596" s="360" t="inlineStr">
        <is>
          <t>Стоимость материалов и оборудования заказчика</t>
        </is>
      </c>
      <c r="I1596" s="360" t="n"/>
      <c r="J1596" s="360" t="n"/>
      <c r="K1596" s="360" t="n">
        <v>222</v>
      </c>
      <c r="L1596" s="360" t="n">
        <v>3</v>
      </c>
      <c r="M1596" s="360" t="n">
        <v>3</v>
      </c>
      <c r="N1596" s="360" t="inlineStr"/>
      <c r="O1596" s="360" t="n">
        <v>0</v>
      </c>
      <c r="P1596" s="360" t="n"/>
      <c r="Q1596" s="360" t="n"/>
      <c r="R1596" s="360" t="n"/>
      <c r="S1596" s="360" t="n"/>
      <c r="T1596" s="360" t="n"/>
      <c r="U1596" s="360" t="n"/>
      <c r="V1596" s="360" t="n"/>
      <c r="W1596" s="360" t="n">
        <v>0</v>
      </c>
      <c r="X1596" s="360" t="n">
        <v>1</v>
      </c>
      <c r="Y1596" s="360" t="n">
        <v>0</v>
      </c>
      <c r="Z1596" s="360" t="n"/>
      <c r="AA1596" s="360" t="n"/>
      <c r="AB1596" s="360" t="n"/>
    </row>
    <row r="1597">
      <c r="A1597" s="360" t="n">
        <v>50</v>
      </c>
      <c r="B1597" s="360" t="n">
        <v>0</v>
      </c>
      <c r="C1597" s="360" t="n">
        <v>0</v>
      </c>
      <c r="D1597" s="360" t="n">
        <v>1</v>
      </c>
      <c r="E1597" s="360" t="n">
        <v>225</v>
      </c>
      <c r="F1597" s="360">
        <f>ROUND(Source!AV1592,O1597)</f>
        <v/>
      </c>
      <c r="G1597" s="360" t="inlineStr">
        <is>
          <t>СтМатОбПод</t>
        </is>
      </c>
      <c r="H1597" s="360" t="inlineStr">
        <is>
          <t>Стоимость материалов и оборудования подрядчика</t>
        </is>
      </c>
      <c r="I1597" s="360" t="n"/>
      <c r="J1597" s="360" t="n"/>
      <c r="K1597" s="360" t="n">
        <v>225</v>
      </c>
      <c r="L1597" s="360" t="n">
        <v>4</v>
      </c>
      <c r="M1597" s="360" t="n">
        <v>3</v>
      </c>
      <c r="N1597" s="360" t="inlineStr"/>
      <c r="O1597" s="360" t="n">
        <v>0</v>
      </c>
      <c r="P1597" s="360" t="n"/>
      <c r="Q1597" s="360" t="n"/>
      <c r="R1597" s="360" t="n"/>
      <c r="S1597" s="360" t="n"/>
      <c r="T1597" s="360" t="n"/>
      <c r="U1597" s="360" t="n"/>
      <c r="V1597" s="360" t="n"/>
      <c r="W1597" s="360" t="n">
        <v>0</v>
      </c>
      <c r="X1597" s="360" t="n">
        <v>1</v>
      </c>
      <c r="Y1597" s="360" t="n">
        <v>0</v>
      </c>
      <c r="Z1597" s="360" t="n"/>
      <c r="AA1597" s="360" t="n"/>
      <c r="AB1597" s="360" t="n"/>
    </row>
    <row r="1598">
      <c r="A1598" s="360" t="n">
        <v>50</v>
      </c>
      <c r="B1598" s="360" t="n">
        <v>0</v>
      </c>
      <c r="C1598" s="360" t="n">
        <v>0</v>
      </c>
      <c r="D1598" s="360" t="n">
        <v>1</v>
      </c>
      <c r="E1598" s="360" t="n">
        <v>226</v>
      </c>
      <c r="F1598" s="360">
        <f>ROUND(Source!AW1592,O1598)</f>
        <v/>
      </c>
      <c r="G1598" s="360" t="inlineStr">
        <is>
          <t>СтМат</t>
        </is>
      </c>
      <c r="H1598" s="360" t="inlineStr">
        <is>
          <t>Стоимость материалов (всего)</t>
        </is>
      </c>
      <c r="I1598" s="360" t="n"/>
      <c r="J1598" s="360" t="n"/>
      <c r="K1598" s="360" t="n">
        <v>226</v>
      </c>
      <c r="L1598" s="360" t="n">
        <v>5</v>
      </c>
      <c r="M1598" s="360" t="n">
        <v>3</v>
      </c>
      <c r="N1598" s="360" t="inlineStr"/>
      <c r="O1598" s="360" t="n">
        <v>0</v>
      </c>
      <c r="P1598" s="360" t="n"/>
      <c r="Q1598" s="360" t="n"/>
      <c r="R1598" s="360" t="n"/>
      <c r="S1598" s="360" t="n"/>
      <c r="T1598" s="360" t="n"/>
      <c r="U1598" s="360" t="n"/>
      <c r="V1598" s="360" t="n"/>
      <c r="W1598" s="360" t="n">
        <v>0</v>
      </c>
      <c r="X1598" s="360" t="n">
        <v>1</v>
      </c>
      <c r="Y1598" s="360" t="n">
        <v>0</v>
      </c>
      <c r="Z1598" s="360" t="n"/>
      <c r="AA1598" s="360" t="n"/>
      <c r="AB1598" s="360" t="n"/>
    </row>
    <row r="1599">
      <c r="A1599" s="360" t="n">
        <v>50</v>
      </c>
      <c r="B1599" s="360" t="n">
        <v>0</v>
      </c>
      <c r="C1599" s="360" t="n">
        <v>0</v>
      </c>
      <c r="D1599" s="360" t="n">
        <v>1</v>
      </c>
      <c r="E1599" s="360" t="n">
        <v>227</v>
      </c>
      <c r="F1599" s="360">
        <f>ROUND(Source!AX1592,O1599)</f>
        <v/>
      </c>
      <c r="G1599" s="360" t="inlineStr">
        <is>
          <t>СтМатЗак</t>
        </is>
      </c>
      <c r="H1599" s="360" t="inlineStr">
        <is>
          <t>Стоимость материалов заказчика</t>
        </is>
      </c>
      <c r="I1599" s="360" t="n"/>
      <c r="J1599" s="360" t="n"/>
      <c r="K1599" s="360" t="n">
        <v>227</v>
      </c>
      <c r="L1599" s="360" t="n">
        <v>6</v>
      </c>
      <c r="M1599" s="360" t="n">
        <v>3</v>
      </c>
      <c r="N1599" s="360" t="inlineStr"/>
      <c r="O1599" s="360" t="n">
        <v>0</v>
      </c>
      <c r="P1599" s="360" t="n"/>
      <c r="Q1599" s="360" t="n"/>
      <c r="R1599" s="360" t="n"/>
      <c r="S1599" s="360" t="n"/>
      <c r="T1599" s="360" t="n"/>
      <c r="U1599" s="360" t="n"/>
      <c r="V1599" s="360" t="n"/>
      <c r="W1599" s="360" t="n">
        <v>0</v>
      </c>
      <c r="X1599" s="360" t="n">
        <v>1</v>
      </c>
      <c r="Y1599" s="360" t="n">
        <v>0</v>
      </c>
      <c r="Z1599" s="360" t="n"/>
      <c r="AA1599" s="360" t="n"/>
      <c r="AB1599" s="360" t="n"/>
    </row>
    <row r="1600">
      <c r="A1600" s="360" t="n">
        <v>50</v>
      </c>
      <c r="B1600" s="360" t="n">
        <v>0</v>
      </c>
      <c r="C1600" s="360" t="n">
        <v>0</v>
      </c>
      <c r="D1600" s="360" t="n">
        <v>1</v>
      </c>
      <c r="E1600" s="360" t="n">
        <v>228</v>
      </c>
      <c r="F1600" s="360">
        <f>ROUND(Source!AY1592,O1600)</f>
        <v/>
      </c>
      <c r="G1600" s="360" t="inlineStr">
        <is>
          <t>СтМатПод</t>
        </is>
      </c>
      <c r="H1600" s="360" t="inlineStr">
        <is>
          <t>Стоимость материалов подрядчика</t>
        </is>
      </c>
      <c r="I1600" s="360" t="n"/>
      <c r="J1600" s="360" t="n"/>
      <c r="K1600" s="360" t="n">
        <v>228</v>
      </c>
      <c r="L1600" s="360" t="n">
        <v>7</v>
      </c>
      <c r="M1600" s="360" t="n">
        <v>3</v>
      </c>
      <c r="N1600" s="360" t="inlineStr"/>
      <c r="O1600" s="360" t="n">
        <v>0</v>
      </c>
      <c r="P1600" s="360" t="n"/>
      <c r="Q1600" s="360" t="n"/>
      <c r="R1600" s="360" t="n"/>
      <c r="S1600" s="360" t="n"/>
      <c r="T1600" s="360" t="n"/>
      <c r="U1600" s="360" t="n"/>
      <c r="V1600" s="360" t="n"/>
      <c r="W1600" s="360" t="n">
        <v>0</v>
      </c>
      <c r="X1600" s="360" t="n">
        <v>1</v>
      </c>
      <c r="Y1600" s="360" t="n">
        <v>0</v>
      </c>
      <c r="Z1600" s="360" t="n"/>
      <c r="AA1600" s="360" t="n"/>
      <c r="AB1600" s="360" t="n"/>
    </row>
    <row r="1601">
      <c r="A1601" s="360" t="n">
        <v>50</v>
      </c>
      <c r="B1601" s="360" t="n">
        <v>0</v>
      </c>
      <c r="C1601" s="360" t="n">
        <v>0</v>
      </c>
      <c r="D1601" s="360" t="n">
        <v>1</v>
      </c>
      <c r="E1601" s="360" t="n">
        <v>216</v>
      </c>
      <c r="F1601" s="360">
        <f>ROUND(Source!AP1592,O1601)</f>
        <v/>
      </c>
      <c r="G1601" s="360" t="inlineStr">
        <is>
          <t>Оборуд</t>
        </is>
      </c>
      <c r="H1601" s="360" t="inlineStr">
        <is>
          <t>Стоимость оборудования (всего)</t>
        </is>
      </c>
      <c r="I1601" s="360" t="n"/>
      <c r="J1601" s="360" t="n"/>
      <c r="K1601" s="360" t="n">
        <v>216</v>
      </c>
      <c r="L1601" s="360" t="n">
        <v>8</v>
      </c>
      <c r="M1601" s="360" t="n">
        <v>3</v>
      </c>
      <c r="N1601" s="360" t="inlineStr"/>
      <c r="O1601" s="360" t="n">
        <v>0</v>
      </c>
      <c r="P1601" s="360" t="n"/>
      <c r="Q1601" s="360" t="n"/>
      <c r="R1601" s="360" t="n"/>
      <c r="S1601" s="360" t="n"/>
      <c r="T1601" s="360" t="n"/>
      <c r="U1601" s="360" t="n"/>
      <c r="V1601" s="360" t="n"/>
      <c r="W1601" s="360" t="n">
        <v>0</v>
      </c>
      <c r="X1601" s="360" t="n">
        <v>1</v>
      </c>
      <c r="Y1601" s="360" t="n">
        <v>0</v>
      </c>
      <c r="Z1601" s="360" t="n"/>
      <c r="AA1601" s="360" t="n"/>
      <c r="AB1601" s="360" t="n"/>
    </row>
    <row r="1602">
      <c r="A1602" s="360" t="n">
        <v>50</v>
      </c>
      <c r="B1602" s="360" t="n">
        <v>0</v>
      </c>
      <c r="C1602" s="360" t="n">
        <v>0</v>
      </c>
      <c r="D1602" s="360" t="n">
        <v>1</v>
      </c>
      <c r="E1602" s="360" t="n">
        <v>223</v>
      </c>
      <c r="F1602" s="360">
        <f>ROUND(Source!AQ1592,O1602)</f>
        <v/>
      </c>
      <c r="G1602" s="360" t="inlineStr">
        <is>
          <t>ОборудЗак</t>
        </is>
      </c>
      <c r="H1602" s="360" t="inlineStr">
        <is>
          <t>Стоимость оборудования заказчика</t>
        </is>
      </c>
      <c r="I1602" s="360" t="n"/>
      <c r="J1602" s="360" t="n"/>
      <c r="K1602" s="360" t="n">
        <v>223</v>
      </c>
      <c r="L1602" s="360" t="n">
        <v>9</v>
      </c>
      <c r="M1602" s="360" t="n">
        <v>3</v>
      </c>
      <c r="N1602" s="360" t="inlineStr"/>
      <c r="O1602" s="360" t="n">
        <v>0</v>
      </c>
      <c r="P1602" s="360" t="n"/>
      <c r="Q1602" s="360" t="n"/>
      <c r="R1602" s="360" t="n"/>
      <c r="S1602" s="360" t="n"/>
      <c r="T1602" s="360" t="n"/>
      <c r="U1602" s="360" t="n"/>
      <c r="V1602" s="360" t="n"/>
      <c r="W1602" s="360" t="n">
        <v>0</v>
      </c>
      <c r="X1602" s="360" t="n">
        <v>1</v>
      </c>
      <c r="Y1602" s="360" t="n">
        <v>0</v>
      </c>
      <c r="Z1602" s="360" t="n"/>
      <c r="AA1602" s="360" t="n"/>
      <c r="AB1602" s="360" t="n"/>
    </row>
    <row r="1603">
      <c r="A1603" s="360" t="n">
        <v>50</v>
      </c>
      <c r="B1603" s="360" t="n">
        <v>0</v>
      </c>
      <c r="C1603" s="360" t="n">
        <v>0</v>
      </c>
      <c r="D1603" s="360" t="n">
        <v>1</v>
      </c>
      <c r="E1603" s="360" t="n">
        <v>229</v>
      </c>
      <c r="F1603" s="360">
        <f>ROUND(Source!AZ1592,O1603)</f>
        <v/>
      </c>
      <c r="G1603" s="360" t="inlineStr">
        <is>
          <t>ОборудПод</t>
        </is>
      </c>
      <c r="H1603" s="360" t="inlineStr">
        <is>
          <t>Стоимость оборудования подрядчика</t>
        </is>
      </c>
      <c r="I1603" s="360" t="n"/>
      <c r="J1603" s="360" t="n"/>
      <c r="K1603" s="360" t="n">
        <v>229</v>
      </c>
      <c r="L1603" s="360" t="n">
        <v>10</v>
      </c>
      <c r="M1603" s="360" t="n">
        <v>3</v>
      </c>
      <c r="N1603" s="360" t="inlineStr"/>
      <c r="O1603" s="360" t="n">
        <v>0</v>
      </c>
      <c r="P1603" s="360" t="n"/>
      <c r="Q1603" s="360" t="n"/>
      <c r="R1603" s="360" t="n"/>
      <c r="S1603" s="360" t="n"/>
      <c r="T1603" s="360" t="n"/>
      <c r="U1603" s="360" t="n"/>
      <c r="V1603" s="360" t="n"/>
      <c r="W1603" s="360" t="n">
        <v>0</v>
      </c>
      <c r="X1603" s="360" t="n">
        <v>1</v>
      </c>
      <c r="Y1603" s="360" t="n">
        <v>0</v>
      </c>
      <c r="Z1603" s="360" t="n"/>
      <c r="AA1603" s="360" t="n"/>
      <c r="AB1603" s="360" t="n"/>
    </row>
    <row r="1604">
      <c r="A1604" s="360" t="n">
        <v>50</v>
      </c>
      <c r="B1604" s="360" t="n">
        <v>0</v>
      </c>
      <c r="C1604" s="360" t="n">
        <v>0</v>
      </c>
      <c r="D1604" s="360" t="n">
        <v>1</v>
      </c>
      <c r="E1604" s="360" t="n">
        <v>203</v>
      </c>
      <c r="F1604" s="360">
        <f>ROUND(Source!Q1592,O1604)</f>
        <v/>
      </c>
      <c r="G1604" s="360" t="inlineStr">
        <is>
          <t>ЭММ</t>
        </is>
      </c>
      <c r="H1604" s="360" t="inlineStr">
        <is>
          <t>Эксплуатация машин</t>
        </is>
      </c>
      <c r="I1604" s="360" t="n"/>
      <c r="J1604" s="360" t="n"/>
      <c r="K1604" s="360" t="n">
        <v>203</v>
      </c>
      <c r="L1604" s="360" t="n">
        <v>11</v>
      </c>
      <c r="M1604" s="360" t="n">
        <v>3</v>
      </c>
      <c r="N1604" s="360" t="inlineStr"/>
      <c r="O1604" s="360" t="n">
        <v>0</v>
      </c>
      <c r="P1604" s="360" t="n"/>
      <c r="Q1604" s="360" t="n"/>
      <c r="R1604" s="360" t="n"/>
      <c r="S1604" s="360" t="n"/>
      <c r="T1604" s="360" t="n"/>
      <c r="U1604" s="360" t="n"/>
      <c r="V1604" s="360" t="n"/>
      <c r="W1604" s="360" t="n">
        <v>0</v>
      </c>
      <c r="X1604" s="360" t="n">
        <v>1</v>
      </c>
      <c r="Y1604" s="360" t="n">
        <v>0</v>
      </c>
      <c r="Z1604" s="360" t="n"/>
      <c r="AA1604" s="360" t="n"/>
      <c r="AB1604" s="360" t="n"/>
    </row>
    <row r="1605">
      <c r="A1605" s="360" t="n">
        <v>50</v>
      </c>
      <c r="B1605" s="360" t="n">
        <v>0</v>
      </c>
      <c r="C1605" s="360" t="n">
        <v>0</v>
      </c>
      <c r="D1605" s="360" t="n">
        <v>1</v>
      </c>
      <c r="E1605" s="360" t="n">
        <v>231</v>
      </c>
      <c r="F1605" s="360">
        <f>ROUND(Source!BB1592,O1605)</f>
        <v/>
      </c>
      <c r="G1605" s="360" t="inlineStr">
        <is>
          <t>ЭММсНРиСП</t>
        </is>
      </c>
      <c r="H1605" s="360" t="inlineStr">
        <is>
          <t>Эксплуатация машин по ТСН-2001.16</t>
        </is>
      </c>
      <c r="I1605" s="360" t="n"/>
      <c r="J1605" s="360" t="n"/>
      <c r="K1605" s="360" t="n">
        <v>231</v>
      </c>
      <c r="L1605" s="360" t="n">
        <v>12</v>
      </c>
      <c r="M1605" s="360" t="n">
        <v>3</v>
      </c>
      <c r="N1605" s="360" t="inlineStr"/>
      <c r="O1605" s="360" t="n">
        <v>0</v>
      </c>
      <c r="P1605" s="360" t="n"/>
      <c r="Q1605" s="360" t="n"/>
      <c r="R1605" s="360" t="n"/>
      <c r="S1605" s="360" t="n"/>
      <c r="T1605" s="360" t="n"/>
      <c r="U1605" s="360" t="n"/>
      <c r="V1605" s="360" t="n"/>
      <c r="W1605" s="360" t="n">
        <v>0</v>
      </c>
      <c r="X1605" s="360" t="n">
        <v>1</v>
      </c>
      <c r="Y1605" s="360" t="n">
        <v>0</v>
      </c>
      <c r="Z1605" s="360" t="n"/>
      <c r="AA1605" s="360" t="n"/>
      <c r="AB1605" s="360" t="n"/>
    </row>
    <row r="1606">
      <c r="A1606" s="360" t="n">
        <v>50</v>
      </c>
      <c r="B1606" s="360" t="n">
        <v>0</v>
      </c>
      <c r="C1606" s="360" t="n">
        <v>0</v>
      </c>
      <c r="D1606" s="360" t="n">
        <v>1</v>
      </c>
      <c r="E1606" s="360" t="n">
        <v>204</v>
      </c>
      <c r="F1606" s="360">
        <f>ROUND(Source!R1592,O1606)</f>
        <v/>
      </c>
      <c r="G1606" s="360" t="inlineStr">
        <is>
          <t>ЗПМ</t>
        </is>
      </c>
      <c r="H1606" s="360" t="inlineStr">
        <is>
          <t>ЗП машинистов</t>
        </is>
      </c>
      <c r="I1606" s="360" t="n"/>
      <c r="J1606" s="360" t="n"/>
      <c r="K1606" s="360" t="n">
        <v>204</v>
      </c>
      <c r="L1606" s="360" t="n">
        <v>13</v>
      </c>
      <c r="M1606" s="360" t="n">
        <v>3</v>
      </c>
      <c r="N1606" s="360" t="inlineStr"/>
      <c r="O1606" s="360" t="n">
        <v>0</v>
      </c>
      <c r="P1606" s="360" t="n"/>
      <c r="Q1606" s="360" t="n"/>
      <c r="R1606" s="360" t="n"/>
      <c r="S1606" s="360" t="n"/>
      <c r="T1606" s="360" t="n"/>
      <c r="U1606" s="360" t="n"/>
      <c r="V1606" s="360" t="n"/>
      <c r="W1606" s="360" t="n">
        <v>0</v>
      </c>
      <c r="X1606" s="360" t="n">
        <v>1</v>
      </c>
      <c r="Y1606" s="360" t="n">
        <v>0</v>
      </c>
      <c r="Z1606" s="360" t="n"/>
      <c r="AA1606" s="360" t="n"/>
      <c r="AB1606" s="360" t="n"/>
    </row>
    <row r="1607">
      <c r="A1607" s="360" t="n">
        <v>50</v>
      </c>
      <c r="B1607" s="360" t="n">
        <v>0</v>
      </c>
      <c r="C1607" s="360" t="n">
        <v>0</v>
      </c>
      <c r="D1607" s="360" t="n">
        <v>1</v>
      </c>
      <c r="E1607" s="360" t="n">
        <v>205</v>
      </c>
      <c r="F1607" s="360">
        <f>ROUND(Source!S1592,O1607)</f>
        <v/>
      </c>
      <c r="G1607" s="360" t="inlineStr">
        <is>
          <t>ОЗП</t>
        </is>
      </c>
      <c r="H1607" s="360" t="inlineStr">
        <is>
          <t>Основная ЗП рабочих</t>
        </is>
      </c>
      <c r="I1607" s="360" t="n"/>
      <c r="J1607" s="360" t="n"/>
      <c r="K1607" s="360" t="n">
        <v>205</v>
      </c>
      <c r="L1607" s="360" t="n">
        <v>14</v>
      </c>
      <c r="M1607" s="360" t="n">
        <v>3</v>
      </c>
      <c r="N1607" s="360" t="inlineStr"/>
      <c r="O1607" s="360" t="n">
        <v>0</v>
      </c>
      <c r="P1607" s="360" t="n"/>
      <c r="Q1607" s="360" t="n"/>
      <c r="R1607" s="360" t="n"/>
      <c r="S1607" s="360" t="n"/>
      <c r="T1607" s="360" t="n"/>
      <c r="U1607" s="360" t="n"/>
      <c r="V1607" s="360" t="n"/>
      <c r="W1607" s="360" t="n">
        <v>0</v>
      </c>
      <c r="X1607" s="360" t="n">
        <v>1</v>
      </c>
      <c r="Y1607" s="360" t="n">
        <v>0</v>
      </c>
      <c r="Z1607" s="360" t="n"/>
      <c r="AA1607" s="360" t="n"/>
      <c r="AB1607" s="360" t="n"/>
    </row>
    <row r="1608">
      <c r="A1608" s="360" t="n">
        <v>50</v>
      </c>
      <c r="B1608" s="360" t="n">
        <v>0</v>
      </c>
      <c r="C1608" s="360" t="n">
        <v>0</v>
      </c>
      <c r="D1608" s="360" t="n">
        <v>1</v>
      </c>
      <c r="E1608" s="360" t="n">
        <v>232</v>
      </c>
      <c r="F1608" s="360">
        <f>ROUND(Source!BC1592,O1608)</f>
        <v/>
      </c>
      <c r="G1608" s="360" t="inlineStr">
        <is>
          <t>ОЗПсНРиСП</t>
        </is>
      </c>
      <c r="H1608" s="360" t="inlineStr">
        <is>
          <t>Основная ЗП рабочих по ТСН-2001.16</t>
        </is>
      </c>
      <c r="I1608" s="360" t="n"/>
      <c r="J1608" s="360" t="n"/>
      <c r="K1608" s="360" t="n">
        <v>232</v>
      </c>
      <c r="L1608" s="360" t="n">
        <v>15</v>
      </c>
      <c r="M1608" s="360" t="n">
        <v>3</v>
      </c>
      <c r="N1608" s="360" t="inlineStr"/>
      <c r="O1608" s="360" t="n">
        <v>0</v>
      </c>
      <c r="P1608" s="360" t="n"/>
      <c r="Q1608" s="360" t="n"/>
      <c r="R1608" s="360" t="n"/>
      <c r="S1608" s="360" t="n"/>
      <c r="T1608" s="360" t="n"/>
      <c r="U1608" s="360" t="n"/>
      <c r="V1608" s="360" t="n"/>
      <c r="W1608" s="360" t="n">
        <v>0</v>
      </c>
      <c r="X1608" s="360" t="n">
        <v>1</v>
      </c>
      <c r="Y1608" s="360" t="n">
        <v>0</v>
      </c>
      <c r="Z1608" s="360" t="n"/>
      <c r="AA1608" s="360" t="n"/>
      <c r="AB1608" s="360" t="n"/>
    </row>
    <row r="1609">
      <c r="A1609" s="360" t="n">
        <v>50</v>
      </c>
      <c r="B1609" s="360" t="n">
        <v>0</v>
      </c>
      <c r="C1609" s="360" t="n">
        <v>0</v>
      </c>
      <c r="D1609" s="360" t="n">
        <v>1</v>
      </c>
      <c r="E1609" s="360" t="n">
        <v>214</v>
      </c>
      <c r="F1609" s="360">
        <f>ROUND(Source!AS1592,O1609)</f>
        <v/>
      </c>
      <c r="G1609" s="360" t="inlineStr">
        <is>
          <t>Строит</t>
        </is>
      </c>
      <c r="H1609" s="360" t="inlineStr">
        <is>
          <t>Строительные работы с НР и СП</t>
        </is>
      </c>
      <c r="I1609" s="360" t="n"/>
      <c r="J1609" s="360" t="n"/>
      <c r="K1609" s="360" t="n">
        <v>214</v>
      </c>
      <c r="L1609" s="360" t="n">
        <v>16</v>
      </c>
      <c r="M1609" s="360" t="n">
        <v>3</v>
      </c>
      <c r="N1609" s="360" t="inlineStr"/>
      <c r="O1609" s="360" t="n">
        <v>0</v>
      </c>
      <c r="P1609" s="360" t="n"/>
      <c r="Q1609" s="360" t="n"/>
      <c r="R1609" s="360" t="n"/>
      <c r="S1609" s="360" t="n"/>
      <c r="T1609" s="360" t="n"/>
      <c r="U1609" s="360" t="n"/>
      <c r="V1609" s="360" t="n"/>
      <c r="W1609" s="360" t="n">
        <v>0</v>
      </c>
      <c r="X1609" s="360" t="n">
        <v>1</v>
      </c>
      <c r="Y1609" s="360" t="n">
        <v>0</v>
      </c>
      <c r="Z1609" s="360" t="n"/>
      <c r="AA1609" s="360" t="n"/>
      <c r="AB1609" s="360" t="n"/>
    </row>
    <row r="1610">
      <c r="A1610" s="360" t="n">
        <v>50</v>
      </c>
      <c r="B1610" s="360" t="n">
        <v>0</v>
      </c>
      <c r="C1610" s="360" t="n">
        <v>0</v>
      </c>
      <c r="D1610" s="360" t="n">
        <v>1</v>
      </c>
      <c r="E1610" s="360" t="n">
        <v>215</v>
      </c>
      <c r="F1610" s="360">
        <f>ROUND(Source!AT1592,O1610)</f>
        <v/>
      </c>
      <c r="G1610" s="360" t="inlineStr">
        <is>
          <t>Монтаж</t>
        </is>
      </c>
      <c r="H1610" s="360" t="inlineStr">
        <is>
          <t>Монтажные работы с НР и СП</t>
        </is>
      </c>
      <c r="I1610" s="360" t="n"/>
      <c r="J1610" s="360" t="n"/>
      <c r="K1610" s="360" t="n">
        <v>215</v>
      </c>
      <c r="L1610" s="360" t="n">
        <v>17</v>
      </c>
      <c r="M1610" s="360" t="n">
        <v>3</v>
      </c>
      <c r="N1610" s="360" t="inlineStr"/>
      <c r="O1610" s="360" t="n">
        <v>0</v>
      </c>
      <c r="P1610" s="360" t="n"/>
      <c r="Q1610" s="360" t="n"/>
      <c r="R1610" s="360" t="n"/>
      <c r="S1610" s="360" t="n"/>
      <c r="T1610" s="360" t="n"/>
      <c r="U1610" s="360" t="n"/>
      <c r="V1610" s="360" t="n"/>
      <c r="W1610" s="360" t="n">
        <v>0</v>
      </c>
      <c r="X1610" s="360" t="n">
        <v>1</v>
      </c>
      <c r="Y1610" s="360" t="n">
        <v>0</v>
      </c>
      <c r="Z1610" s="360" t="n"/>
      <c r="AA1610" s="360" t="n"/>
      <c r="AB1610" s="360" t="n"/>
    </row>
    <row r="1611">
      <c r="A1611" s="360" t="n">
        <v>50</v>
      </c>
      <c r="B1611" s="360" t="n">
        <v>0</v>
      </c>
      <c r="C1611" s="360" t="n">
        <v>0</v>
      </c>
      <c r="D1611" s="360" t="n">
        <v>1</v>
      </c>
      <c r="E1611" s="360" t="n">
        <v>217</v>
      </c>
      <c r="F1611" s="360">
        <f>ROUND(Source!AU1592,O1611)</f>
        <v/>
      </c>
      <c r="G1611" s="360" t="inlineStr">
        <is>
          <t>Прочие</t>
        </is>
      </c>
      <c r="H1611" s="360" t="inlineStr">
        <is>
          <t>Прочие работы с НР и СП</t>
        </is>
      </c>
      <c r="I1611" s="360" t="n"/>
      <c r="J1611" s="360" t="n"/>
      <c r="K1611" s="360" t="n">
        <v>217</v>
      </c>
      <c r="L1611" s="360" t="n">
        <v>18</v>
      </c>
      <c r="M1611" s="360" t="n">
        <v>3</v>
      </c>
      <c r="N1611" s="360" t="inlineStr"/>
      <c r="O1611" s="360" t="n">
        <v>0</v>
      </c>
      <c r="P1611" s="360" t="n"/>
      <c r="Q1611" s="360" t="n"/>
      <c r="R1611" s="360" t="n"/>
      <c r="S1611" s="360" t="n"/>
      <c r="T1611" s="360" t="n"/>
      <c r="U1611" s="360" t="n"/>
      <c r="V1611" s="360" t="n"/>
      <c r="W1611" s="360" t="n">
        <v>0</v>
      </c>
      <c r="X1611" s="360" t="n">
        <v>1</v>
      </c>
      <c r="Y1611" s="360" t="n">
        <v>0</v>
      </c>
      <c r="Z1611" s="360" t="n"/>
      <c r="AA1611" s="360" t="n"/>
      <c r="AB1611" s="360" t="n"/>
    </row>
    <row r="1612">
      <c r="A1612" s="360" t="n">
        <v>50</v>
      </c>
      <c r="B1612" s="360" t="n">
        <v>0</v>
      </c>
      <c r="C1612" s="360" t="n">
        <v>0</v>
      </c>
      <c r="D1612" s="360" t="n">
        <v>1</v>
      </c>
      <c r="E1612" s="360" t="n">
        <v>230</v>
      </c>
      <c r="F1612" s="360">
        <f>ROUND(Source!BA1592,O1612)</f>
        <v/>
      </c>
      <c r="G1612" s="360" t="inlineStr">
        <is>
          <t>ПрочиеЗатр</t>
        </is>
      </c>
      <c r="H1612" s="360" t="inlineStr">
        <is>
          <t>Прочие затраты по ТСН-2001.16</t>
        </is>
      </c>
      <c r="I1612" s="360" t="n"/>
      <c r="J1612" s="360" t="n"/>
      <c r="K1612" s="360" t="n">
        <v>230</v>
      </c>
      <c r="L1612" s="360" t="n">
        <v>19</v>
      </c>
      <c r="M1612" s="360" t="n">
        <v>3</v>
      </c>
      <c r="N1612" s="360" t="inlineStr"/>
      <c r="O1612" s="360" t="n">
        <v>0</v>
      </c>
      <c r="P1612" s="360" t="n"/>
      <c r="Q1612" s="360" t="n"/>
      <c r="R1612" s="360" t="n"/>
      <c r="S1612" s="360" t="n"/>
      <c r="T1612" s="360" t="n"/>
      <c r="U1612" s="360" t="n"/>
      <c r="V1612" s="360" t="n"/>
      <c r="W1612" s="360" t="n">
        <v>0</v>
      </c>
      <c r="X1612" s="360" t="n">
        <v>1</v>
      </c>
      <c r="Y1612" s="360" t="n">
        <v>0</v>
      </c>
      <c r="Z1612" s="360" t="n"/>
      <c r="AA1612" s="360" t="n"/>
      <c r="AB1612" s="360" t="n"/>
    </row>
    <row r="1613">
      <c r="A1613" s="360" t="n">
        <v>50</v>
      </c>
      <c r="B1613" s="360" t="n">
        <v>0</v>
      </c>
      <c r="C1613" s="360" t="n">
        <v>0</v>
      </c>
      <c r="D1613" s="360" t="n">
        <v>1</v>
      </c>
      <c r="E1613" s="360" t="n">
        <v>206</v>
      </c>
      <c r="F1613" s="360">
        <f>ROUND(Source!T1592,O1613)</f>
        <v/>
      </c>
      <c r="G1613" s="360" t="inlineStr">
        <is>
          <t>ВозврМат</t>
        </is>
      </c>
      <c r="H1613" s="360" t="inlineStr">
        <is>
          <t>Возврат материалов</t>
        </is>
      </c>
      <c r="I1613" s="360" t="n"/>
      <c r="J1613" s="360" t="n"/>
      <c r="K1613" s="360" t="n">
        <v>206</v>
      </c>
      <c r="L1613" s="360" t="n">
        <v>20</v>
      </c>
      <c r="M1613" s="360" t="n">
        <v>3</v>
      </c>
      <c r="N1613" s="360" t="inlineStr"/>
      <c r="O1613" s="360" t="n">
        <v>0</v>
      </c>
      <c r="P1613" s="360" t="n"/>
      <c r="Q1613" s="360" t="n"/>
      <c r="R1613" s="360" t="n"/>
      <c r="S1613" s="360" t="n"/>
      <c r="T1613" s="360" t="n"/>
      <c r="U1613" s="360" t="n"/>
      <c r="V1613" s="360" t="n"/>
      <c r="W1613" s="360" t="n">
        <v>0</v>
      </c>
      <c r="X1613" s="360" t="n">
        <v>1</v>
      </c>
      <c r="Y1613" s="360" t="n">
        <v>0</v>
      </c>
      <c r="Z1613" s="360" t="n"/>
      <c r="AA1613" s="360" t="n"/>
      <c r="AB1613" s="360" t="n"/>
    </row>
    <row r="1614">
      <c r="A1614" s="360" t="n">
        <v>50</v>
      </c>
      <c r="B1614" s="360" t="n">
        <v>0</v>
      </c>
      <c r="C1614" s="360" t="n">
        <v>0</v>
      </c>
      <c r="D1614" s="360" t="n">
        <v>1</v>
      </c>
      <c r="E1614" s="360" t="n">
        <v>207</v>
      </c>
      <c r="F1614" s="360">
        <f>ROUND(Source!U1592,O1614)</f>
        <v/>
      </c>
      <c r="G1614" s="360" t="inlineStr">
        <is>
          <t>ТрудСтр</t>
        </is>
      </c>
      <c r="H1614" s="360" t="inlineStr">
        <is>
          <t>Трудозатраты строителей</t>
        </is>
      </c>
      <c r="I1614" s="360" t="n"/>
      <c r="J1614" s="360" t="n"/>
      <c r="K1614" s="360" t="n">
        <v>207</v>
      </c>
      <c r="L1614" s="360" t="n">
        <v>21</v>
      </c>
      <c r="M1614" s="360" t="n">
        <v>3</v>
      </c>
      <c r="N1614" s="360" t="inlineStr"/>
      <c r="O1614" s="360" t="n">
        <v>7</v>
      </c>
      <c r="P1614" s="360" t="n"/>
      <c r="Q1614" s="360" t="n"/>
      <c r="R1614" s="360" t="n"/>
      <c r="S1614" s="360" t="n"/>
      <c r="T1614" s="360" t="n"/>
      <c r="U1614" s="360" t="n"/>
      <c r="V1614" s="360" t="n"/>
      <c r="W1614" s="360" t="n">
        <v>0</v>
      </c>
      <c r="X1614" s="360" t="n">
        <v>1</v>
      </c>
      <c r="Y1614" s="360" t="n">
        <v>0</v>
      </c>
      <c r="Z1614" s="360" t="n"/>
      <c r="AA1614" s="360" t="n"/>
      <c r="AB1614" s="360" t="n"/>
    </row>
    <row r="1615">
      <c r="A1615" s="360" t="n">
        <v>50</v>
      </c>
      <c r="B1615" s="360" t="n">
        <v>0</v>
      </c>
      <c r="C1615" s="360" t="n">
        <v>0</v>
      </c>
      <c r="D1615" s="360" t="n">
        <v>1</v>
      </c>
      <c r="E1615" s="360" t="n">
        <v>208</v>
      </c>
      <c r="F1615" s="360">
        <f>ROUND(Source!V1592,O1615)</f>
        <v/>
      </c>
      <c r="G1615" s="360" t="inlineStr">
        <is>
          <t>ТрудМаш</t>
        </is>
      </c>
      <c r="H1615" s="360" t="inlineStr">
        <is>
          <t>Трудозатраты машинистов</t>
        </is>
      </c>
      <c r="I1615" s="360" t="n"/>
      <c r="J1615" s="360" t="n"/>
      <c r="K1615" s="360" t="n">
        <v>208</v>
      </c>
      <c r="L1615" s="360" t="n">
        <v>22</v>
      </c>
      <c r="M1615" s="360" t="n">
        <v>3</v>
      </c>
      <c r="N1615" s="360" t="inlineStr"/>
      <c r="O1615" s="360" t="n">
        <v>7</v>
      </c>
      <c r="P1615" s="360" t="n"/>
      <c r="Q1615" s="360" t="n"/>
      <c r="R1615" s="360" t="n"/>
      <c r="S1615" s="360" t="n"/>
      <c r="T1615" s="360" t="n"/>
      <c r="U1615" s="360" t="n"/>
      <c r="V1615" s="360" t="n"/>
      <c r="W1615" s="360" t="n">
        <v>0</v>
      </c>
      <c r="X1615" s="360" t="n">
        <v>1</v>
      </c>
      <c r="Y1615" s="360" t="n">
        <v>0</v>
      </c>
      <c r="Z1615" s="360" t="n"/>
      <c r="AA1615" s="360" t="n"/>
      <c r="AB1615" s="360" t="n"/>
    </row>
    <row r="1616">
      <c r="A1616" s="360" t="n">
        <v>50</v>
      </c>
      <c r="B1616" s="360" t="n">
        <v>0</v>
      </c>
      <c r="C1616" s="360" t="n">
        <v>0</v>
      </c>
      <c r="D1616" s="360" t="n">
        <v>1</v>
      </c>
      <c r="E1616" s="360" t="n">
        <v>209</v>
      </c>
      <c r="F1616" s="360">
        <f>ROUND(Source!W1592,O1616)</f>
        <v/>
      </c>
      <c r="G1616" s="360" t="inlineStr">
        <is>
          <t>ТранспМат</t>
        </is>
      </c>
      <c r="H1616" s="360" t="inlineStr">
        <is>
          <t>Транспорт материалов</t>
        </is>
      </c>
      <c r="I1616" s="360" t="n"/>
      <c r="J1616" s="360" t="n"/>
      <c r="K1616" s="360" t="n">
        <v>209</v>
      </c>
      <c r="L1616" s="360" t="n">
        <v>23</v>
      </c>
      <c r="M1616" s="360" t="n">
        <v>3</v>
      </c>
      <c r="N1616" s="360" t="inlineStr"/>
      <c r="O1616" s="360" t="n">
        <v>0</v>
      </c>
      <c r="P1616" s="360" t="n"/>
      <c r="Q1616" s="360" t="n"/>
      <c r="R1616" s="360" t="n"/>
      <c r="S1616" s="360" t="n"/>
      <c r="T1616" s="360" t="n"/>
      <c r="U1616" s="360" t="n"/>
      <c r="V1616" s="360" t="n"/>
      <c r="W1616" s="360" t="n">
        <v>0</v>
      </c>
      <c r="X1616" s="360" t="n">
        <v>1</v>
      </c>
      <c r="Y1616" s="360" t="n">
        <v>0</v>
      </c>
      <c r="Z1616" s="360" t="n"/>
      <c r="AA1616" s="360" t="n"/>
      <c r="AB1616" s="360" t="n"/>
    </row>
    <row r="1617">
      <c r="A1617" s="360" t="n">
        <v>50</v>
      </c>
      <c r="B1617" s="360" t="n">
        <v>0</v>
      </c>
      <c r="C1617" s="360" t="n">
        <v>0</v>
      </c>
      <c r="D1617" s="360" t="n">
        <v>1</v>
      </c>
      <c r="E1617" s="360" t="n">
        <v>233</v>
      </c>
      <c r="F1617" s="360">
        <f>ROUND(Source!BD1592,O1617)</f>
        <v/>
      </c>
      <c r="G1617" s="360" t="inlineStr">
        <is>
          <t>Перевозка</t>
        </is>
      </c>
      <c r="H1617" s="360" t="inlineStr">
        <is>
          <t>Перевозка грузов</t>
        </is>
      </c>
      <c r="I1617" s="360" t="n"/>
      <c r="J1617" s="360" t="n"/>
      <c r="K1617" s="360" t="n">
        <v>233</v>
      </c>
      <c r="L1617" s="360" t="n">
        <v>24</v>
      </c>
      <c r="M1617" s="360" t="n">
        <v>3</v>
      </c>
      <c r="N1617" s="360" t="inlineStr"/>
      <c r="O1617" s="360" t="n">
        <v>0</v>
      </c>
      <c r="P1617" s="360" t="n"/>
      <c r="Q1617" s="360" t="n"/>
      <c r="R1617" s="360" t="n"/>
      <c r="S1617" s="360" t="n"/>
      <c r="T1617" s="360" t="n"/>
      <c r="U1617" s="360" t="n"/>
      <c r="V1617" s="360" t="n"/>
      <c r="W1617" s="360" t="n">
        <v>0</v>
      </c>
      <c r="X1617" s="360" t="n">
        <v>1</v>
      </c>
      <c r="Y1617" s="360" t="n">
        <v>0</v>
      </c>
      <c r="Z1617" s="360" t="n"/>
      <c r="AA1617" s="360" t="n"/>
      <c r="AB1617" s="360" t="n"/>
    </row>
    <row r="1618">
      <c r="A1618" s="360" t="n">
        <v>50</v>
      </c>
      <c r="B1618" s="360" t="n">
        <v>0</v>
      </c>
      <c r="C1618" s="360" t="n">
        <v>0</v>
      </c>
      <c r="D1618" s="360" t="n">
        <v>1</v>
      </c>
      <c r="E1618" s="360" t="n">
        <v>210</v>
      </c>
      <c r="F1618" s="360">
        <f>ROUND(Source!X1592,O1618)</f>
        <v/>
      </c>
      <c r="G1618" s="360" t="inlineStr">
        <is>
          <t>НР</t>
        </is>
      </c>
      <c r="H1618" s="360" t="inlineStr">
        <is>
          <t>Накладные расходы</t>
        </is>
      </c>
      <c r="I1618" s="360" t="n"/>
      <c r="J1618" s="360" t="n"/>
      <c r="K1618" s="360" t="n">
        <v>210</v>
      </c>
      <c r="L1618" s="360" t="n">
        <v>25</v>
      </c>
      <c r="M1618" s="360" t="n">
        <v>3</v>
      </c>
      <c r="N1618" s="360" t="inlineStr"/>
      <c r="O1618" s="360" t="n">
        <v>0</v>
      </c>
      <c r="P1618" s="360" t="n"/>
      <c r="Q1618" s="360" t="n"/>
      <c r="R1618" s="360" t="n"/>
      <c r="S1618" s="360" t="n"/>
      <c r="T1618" s="360" t="n"/>
      <c r="U1618" s="360" t="n"/>
      <c r="V1618" s="360" t="n"/>
      <c r="W1618" s="360" t="n">
        <v>0</v>
      </c>
      <c r="X1618" s="360" t="n">
        <v>1</v>
      </c>
      <c r="Y1618" s="360" t="n">
        <v>0</v>
      </c>
      <c r="Z1618" s="360" t="n"/>
      <c r="AA1618" s="360" t="n"/>
      <c r="AB1618" s="360" t="n"/>
    </row>
    <row r="1619">
      <c r="A1619" s="360" t="n">
        <v>50</v>
      </c>
      <c r="B1619" s="360" t="n">
        <v>0</v>
      </c>
      <c r="C1619" s="360" t="n">
        <v>0</v>
      </c>
      <c r="D1619" s="360" t="n">
        <v>1</v>
      </c>
      <c r="E1619" s="360" t="n">
        <v>211</v>
      </c>
      <c r="F1619" s="360">
        <f>ROUND(Source!Y1592,O1619)</f>
        <v/>
      </c>
      <c r="G1619" s="360" t="inlineStr">
        <is>
          <t>СмПриб</t>
        </is>
      </c>
      <c r="H1619" s="360" t="inlineStr">
        <is>
          <t>Сметная прибыль</t>
        </is>
      </c>
      <c r="I1619" s="360" t="n"/>
      <c r="J1619" s="360" t="n"/>
      <c r="K1619" s="360" t="n">
        <v>211</v>
      </c>
      <c r="L1619" s="360" t="n">
        <v>26</v>
      </c>
      <c r="M1619" s="360" t="n">
        <v>3</v>
      </c>
      <c r="N1619" s="360" t="inlineStr"/>
      <c r="O1619" s="360" t="n">
        <v>0</v>
      </c>
      <c r="P1619" s="360" t="n"/>
      <c r="Q1619" s="360" t="n"/>
      <c r="R1619" s="360" t="n"/>
      <c r="S1619" s="360" t="n"/>
      <c r="T1619" s="360" t="n"/>
      <c r="U1619" s="360" t="n"/>
      <c r="V1619" s="360" t="n"/>
      <c r="W1619" s="360" t="n">
        <v>0</v>
      </c>
      <c r="X1619" s="360" t="n">
        <v>1</v>
      </c>
      <c r="Y1619" s="360" t="n">
        <v>0</v>
      </c>
      <c r="Z1619" s="360" t="n"/>
      <c r="AA1619" s="360" t="n"/>
      <c r="AB1619" s="360" t="n"/>
    </row>
    <row r="1620">
      <c r="A1620" s="360" t="n">
        <v>50</v>
      </c>
      <c r="B1620" s="360" t="n">
        <v>0</v>
      </c>
      <c r="C1620" s="360" t="n">
        <v>0</v>
      </c>
      <c r="D1620" s="360" t="n">
        <v>1</v>
      </c>
      <c r="E1620" s="360" t="n">
        <v>224</v>
      </c>
      <c r="F1620" s="360">
        <f>ROUND(Source!AR1592,O1620)</f>
        <v/>
      </c>
      <c r="G1620" s="360" t="inlineStr">
        <is>
          <t>Всего</t>
        </is>
      </c>
      <c r="H1620" s="360" t="inlineStr">
        <is>
          <t>Всего с НР и СП</t>
        </is>
      </c>
      <c r="I1620" s="360" t="n"/>
      <c r="J1620" s="360" t="n"/>
      <c r="K1620" s="360" t="n">
        <v>224</v>
      </c>
      <c r="L1620" s="360" t="n">
        <v>27</v>
      </c>
      <c r="M1620" s="360" t="n">
        <v>3</v>
      </c>
      <c r="N1620" s="360" t="inlineStr"/>
      <c r="O1620" s="360" t="n">
        <v>0</v>
      </c>
      <c r="P1620" s="360" t="n"/>
      <c r="Q1620" s="360" t="n"/>
      <c r="R1620" s="360" t="n"/>
      <c r="S1620" s="360" t="n"/>
      <c r="T1620" s="360" t="n"/>
      <c r="U1620" s="360" t="n"/>
      <c r="V1620" s="360" t="n"/>
      <c r="W1620" s="360" t="n">
        <v>0</v>
      </c>
      <c r="X1620" s="360" t="n">
        <v>1</v>
      </c>
      <c r="Y1620" s="360" t="n">
        <v>0</v>
      </c>
      <c r="Z1620" s="360" t="n"/>
      <c r="AA1620" s="360" t="n"/>
      <c r="AB1620" s="360" t="n"/>
    </row>
    <row r="1621">
      <c r="A1621" s="360" t="n">
        <v>50</v>
      </c>
      <c r="B1621" s="360" t="n">
        <v>0</v>
      </c>
      <c r="C1621" s="360" t="n">
        <v>0</v>
      </c>
      <c r="D1621" s="360" t="n">
        <v>2</v>
      </c>
      <c r="E1621" s="360" t="n">
        <v>0</v>
      </c>
      <c r="F1621" s="360">
        <f>ROUND(F1620,O1621)</f>
        <v/>
      </c>
      <c r="G1621" s="360" t="inlineStr">
        <is>
          <t>и1</t>
        </is>
      </c>
      <c r="H1621" s="360" t="inlineStr">
        <is>
          <t>Итого</t>
        </is>
      </c>
      <c r="I1621" s="360" t="n"/>
      <c r="J1621" s="360" t="n"/>
      <c r="K1621" s="360" t="n">
        <v>212</v>
      </c>
      <c r="L1621" s="360" t="n">
        <v>28</v>
      </c>
      <c r="M1621" s="360" t="n">
        <v>0</v>
      </c>
      <c r="N1621" s="360" t="inlineStr"/>
      <c r="O1621" s="360" t="n">
        <v>0</v>
      </c>
      <c r="P1621" s="360" t="n"/>
      <c r="Q1621" s="360" t="n"/>
      <c r="R1621" s="360" t="n"/>
      <c r="S1621" s="360" t="n"/>
      <c r="T1621" s="360" t="n"/>
      <c r="U1621" s="360" t="n"/>
      <c r="V1621" s="360" t="n"/>
      <c r="W1621" s="360" t="n">
        <v>0</v>
      </c>
      <c r="X1621" s="360" t="n">
        <v>1</v>
      </c>
      <c r="Y1621" s="360" t="n">
        <v>0</v>
      </c>
      <c r="Z1621" s="360" t="n"/>
      <c r="AA1621" s="360" t="n"/>
      <c r="AB1621" s="360" t="n"/>
    </row>
    <row r="1622">
      <c r="A1622" s="360" t="n">
        <v>50</v>
      </c>
      <c r="B1622" s="360" t="n">
        <v>0</v>
      </c>
      <c r="C1622" s="360" t="n">
        <v>0</v>
      </c>
      <c r="D1622" s="360" t="n">
        <v>2</v>
      </c>
      <c r="E1622" s="360" t="n">
        <v>0</v>
      </c>
      <c r="F1622" s="360">
        <f>ROUND(F1621*0.22,O1622)</f>
        <v/>
      </c>
      <c r="G1622" s="360" t="inlineStr">
        <is>
          <t>и2</t>
        </is>
      </c>
      <c r="H1622" s="360" t="inlineStr">
        <is>
          <t>НДС 22%</t>
        </is>
      </c>
      <c r="I1622" s="360" t="n"/>
      <c r="J1622" s="360" t="n"/>
      <c r="K1622" s="360" t="n">
        <v>212</v>
      </c>
      <c r="L1622" s="360" t="n">
        <v>29</v>
      </c>
      <c r="M1622" s="360" t="n">
        <v>0</v>
      </c>
      <c r="N1622" s="360" t="inlineStr"/>
      <c r="O1622" s="360" t="n">
        <v>0</v>
      </c>
      <c r="P1622" s="360" t="n"/>
      <c r="Q1622" s="360" t="n"/>
      <c r="R1622" s="360" t="n"/>
      <c r="S1622" s="360" t="n"/>
      <c r="T1622" s="360" t="n"/>
      <c r="U1622" s="360" t="n"/>
      <c r="V1622" s="360" t="n"/>
      <c r="W1622" s="360" t="n">
        <v>0</v>
      </c>
      <c r="X1622" s="360" t="n">
        <v>1</v>
      </c>
      <c r="Y1622" s="360" t="n">
        <v>0</v>
      </c>
      <c r="Z1622" s="360" t="n"/>
      <c r="AA1622" s="360" t="n"/>
      <c r="AB1622" s="360" t="n"/>
    </row>
    <row r="1623">
      <c r="A1623" s="360" t="n">
        <v>50</v>
      </c>
      <c r="B1623" s="360" t="n">
        <v>0</v>
      </c>
      <c r="C1623" s="360" t="n">
        <v>0</v>
      </c>
      <c r="D1623" s="360" t="n">
        <v>2</v>
      </c>
      <c r="E1623" s="360" t="n">
        <v>213</v>
      </c>
      <c r="F1623" s="360">
        <f>ROUND(F1621+F1622,O1623)</f>
        <v/>
      </c>
      <c r="G1623" s="360" t="inlineStr">
        <is>
          <t>и3</t>
        </is>
      </c>
      <c r="H1623" s="360" t="inlineStr">
        <is>
          <t>Всего</t>
        </is>
      </c>
      <c r="I1623" s="360" t="n"/>
      <c r="J1623" s="360" t="n"/>
      <c r="K1623" s="360" t="n">
        <v>212</v>
      </c>
      <c r="L1623" s="360" t="n">
        <v>30</v>
      </c>
      <c r="M1623" s="360" t="n">
        <v>0</v>
      </c>
      <c r="N1623" s="360" t="inlineStr"/>
      <c r="O1623" s="360" t="n">
        <v>0</v>
      </c>
      <c r="P1623" s="360" t="n"/>
      <c r="Q1623" s="360" t="n"/>
      <c r="R1623" s="360" t="n"/>
      <c r="S1623" s="360" t="n"/>
      <c r="T1623" s="360" t="n"/>
      <c r="U1623" s="360" t="n"/>
      <c r="V1623" s="360" t="n"/>
      <c r="W1623" s="360" t="n">
        <v>0</v>
      </c>
      <c r="X1623" s="360" t="n">
        <v>1</v>
      </c>
      <c r="Y1623" s="360" t="n">
        <v>0</v>
      </c>
      <c r="Z1623" s="360" t="n"/>
      <c r="AA1623" s="360" t="n"/>
      <c r="AB1623" s="360" t="n"/>
    </row>
    <row r="1624"/>
    <row r="1625">
      <c r="A1625" s="356" t="n">
        <v>3</v>
      </c>
      <c r="B1625" s="356" t="n">
        <v>0</v>
      </c>
      <c r="C1625" s="356" t="n"/>
      <c r="D1625" s="356">
        <f>ROW(A1634)</f>
        <v/>
      </c>
      <c r="E1625" s="356" t="n"/>
      <c r="F1625" s="356" t="inlineStr">
        <is>
          <t>Новая локальная смета</t>
        </is>
      </c>
      <c r="G1625" s="356" t="inlineStr">
        <is>
          <t>Пушкина, д.13</t>
        </is>
      </c>
      <c r="H1625" s="356" t="inlineStr"/>
      <c r="I1625" s="356" t="n">
        <v>0</v>
      </c>
      <c r="J1625" s="356" t="inlineStr"/>
      <c r="K1625" s="356" t="n">
        <v>0</v>
      </c>
      <c r="L1625" s="356" t="inlineStr">
        <is>
          <t>Новая локальная смета</t>
        </is>
      </c>
      <c r="M1625" s="356" t="inlineStr"/>
      <c r="N1625" s="356" t="n"/>
      <c r="O1625" s="356" t="n"/>
      <c r="P1625" s="356" t="n"/>
      <c r="Q1625" s="356" t="n"/>
      <c r="R1625" s="356" t="n"/>
      <c r="S1625" s="356" t="n">
        <v>0</v>
      </c>
      <c r="T1625" s="356" t="n"/>
      <c r="U1625" s="356" t="inlineStr"/>
      <c r="V1625" s="356" t="n">
        <v>0</v>
      </c>
      <c r="W1625" s="356" t="n"/>
      <c r="X1625" s="356" t="n"/>
      <c r="Y1625" s="356" t="n"/>
      <c r="Z1625" s="356" t="n"/>
      <c r="AA1625" s="356" t="n"/>
      <c r="AB1625" s="356" t="inlineStr"/>
      <c r="AC1625" s="356" t="inlineStr"/>
      <c r="AD1625" s="356" t="inlineStr"/>
      <c r="AE1625" s="356" t="inlineStr"/>
      <c r="AF1625" s="356" t="inlineStr"/>
      <c r="AG1625" s="356" t="inlineStr"/>
      <c r="AH1625" s="356" t="n"/>
      <c r="AI1625" s="356" t="n"/>
      <c r="AJ1625" s="356" t="n"/>
      <c r="AK1625" s="356" t="n"/>
      <c r="AL1625" s="356" t="n"/>
      <c r="AM1625" s="356" t="n"/>
      <c r="AN1625" s="356" t="n"/>
      <c r="AO1625" s="356" t="n"/>
      <c r="AP1625" s="356" t="inlineStr"/>
      <c r="AQ1625" s="356" t="inlineStr"/>
      <c r="AR1625" s="356" t="inlineStr"/>
      <c r="AS1625" s="356" t="n"/>
      <c r="AT1625" s="356" t="n"/>
      <c r="AU1625" s="356" t="n"/>
      <c r="AV1625" s="356" t="n"/>
      <c r="AW1625" s="356" t="n"/>
      <c r="AX1625" s="356" t="n"/>
      <c r="AY1625" s="356" t="n"/>
      <c r="AZ1625" s="356" t="inlineStr"/>
      <c r="BA1625" s="356" t="n"/>
      <c r="BB1625" s="356" t="inlineStr"/>
      <c r="BC1625" s="356" t="inlineStr"/>
      <c r="BD1625" s="356" t="inlineStr"/>
      <c r="BE1625" s="356" t="inlineStr"/>
      <c r="BF1625" s="356" t="inlineStr"/>
      <c r="BG1625" s="356" t="inlineStr"/>
      <c r="BH1625" s="356" t="inlineStr"/>
      <c r="BI1625" s="356" t="inlineStr"/>
      <c r="BJ1625" s="356" t="inlineStr"/>
      <c r="BK1625" s="356" t="inlineStr"/>
      <c r="BL1625" s="356" t="inlineStr"/>
      <c r="BM1625" s="356" t="inlineStr"/>
      <c r="BN1625" s="356" t="inlineStr"/>
      <c r="BO1625" s="356" t="inlineStr"/>
      <c r="BP1625" s="356" t="inlineStr"/>
      <c r="BQ1625" s="356" t="n"/>
      <c r="BR1625" s="356" t="n"/>
      <c r="BS1625" s="356" t="n"/>
      <c r="BT1625" s="356" t="n"/>
      <c r="BU1625" s="356" t="n"/>
      <c r="BV1625" s="356" t="n"/>
      <c r="BW1625" s="356" t="n"/>
      <c r="BX1625" s="356" t="n">
        <v>0</v>
      </c>
      <c r="BY1625" s="356" t="n"/>
      <c r="BZ1625" s="356" t="n"/>
      <c r="CA1625" s="356" t="n"/>
      <c r="CB1625" s="356" t="n"/>
      <c r="CC1625" s="356" t="n"/>
      <c r="CD1625" s="356" t="n"/>
      <c r="CE1625" s="356" t="n"/>
      <c r="CF1625" s="356" t="n">
        <v>0</v>
      </c>
      <c r="CG1625" s="356" t="n">
        <v>0</v>
      </c>
      <c r="CH1625" s="356" t="n"/>
      <c r="CI1625" s="356" t="inlineStr"/>
      <c r="CJ1625" s="356" t="inlineStr"/>
      <c r="CK1625" t="inlineStr"/>
      <c r="CL1625" t="inlineStr"/>
      <c r="CM1625" t="inlineStr"/>
      <c r="CN1625" t="inlineStr"/>
      <c r="CO1625" t="inlineStr"/>
      <c r="CP1625" t="inlineStr"/>
      <c r="CQ1625" t="inlineStr"/>
    </row>
    <row r="1626"/>
    <row r="1627">
      <c r="A1627" s="358" t="n">
        <v>52</v>
      </c>
      <c r="B1627" s="358">
        <f>B1634</f>
        <v/>
      </c>
      <c r="C1627" s="358">
        <f>C1634</f>
        <v/>
      </c>
      <c r="D1627" s="358">
        <f>D1634</f>
        <v/>
      </c>
      <c r="E1627" s="358">
        <f>E1634</f>
        <v/>
      </c>
      <c r="F1627" s="358">
        <f>F1634</f>
        <v/>
      </c>
      <c r="G1627" s="358">
        <f>G1634</f>
        <v/>
      </c>
      <c r="H1627" s="358" t="n"/>
      <c r="I1627" s="358" t="n"/>
      <c r="J1627" s="358" t="n"/>
      <c r="K1627" s="358" t="n"/>
      <c r="L1627" s="358" t="n"/>
      <c r="M1627" s="358" t="n"/>
      <c r="N1627" s="358" t="n"/>
      <c r="O1627" s="358">
        <f>O1634</f>
        <v/>
      </c>
      <c r="P1627" s="358">
        <f>P1634</f>
        <v/>
      </c>
      <c r="Q1627" s="358">
        <f>Q1634</f>
        <v/>
      </c>
      <c r="R1627" s="358">
        <f>R1634</f>
        <v/>
      </c>
      <c r="S1627" s="358">
        <f>S1634</f>
        <v/>
      </c>
      <c r="T1627" s="358">
        <f>T1634</f>
        <v/>
      </c>
      <c r="U1627" s="358">
        <f>U1634</f>
        <v/>
      </c>
      <c r="V1627" s="358">
        <f>V1634</f>
        <v/>
      </c>
      <c r="W1627" s="358">
        <f>W1634</f>
        <v/>
      </c>
      <c r="X1627" s="358">
        <f>X1634</f>
        <v/>
      </c>
      <c r="Y1627" s="358">
        <f>Y1634</f>
        <v/>
      </c>
      <c r="Z1627" s="358">
        <f>Z1634</f>
        <v/>
      </c>
      <c r="AA1627" s="358">
        <f>AA1634</f>
        <v/>
      </c>
      <c r="AB1627" s="358">
        <f>AB1634</f>
        <v/>
      </c>
      <c r="AC1627" s="358">
        <f>AC1634</f>
        <v/>
      </c>
      <c r="AD1627" s="358">
        <f>AD1634</f>
        <v/>
      </c>
      <c r="AE1627" s="358">
        <f>AE1634</f>
        <v/>
      </c>
      <c r="AF1627" s="358">
        <f>AF1634</f>
        <v/>
      </c>
      <c r="AG1627" s="358">
        <f>AG1634</f>
        <v/>
      </c>
      <c r="AH1627" s="358">
        <f>AH1634</f>
        <v/>
      </c>
      <c r="AI1627" s="358">
        <f>AI1634</f>
        <v/>
      </c>
      <c r="AJ1627" s="358">
        <f>AJ1634</f>
        <v/>
      </c>
      <c r="AK1627" s="358">
        <f>AK1634</f>
        <v/>
      </c>
      <c r="AL1627" s="358">
        <f>AL1634</f>
        <v/>
      </c>
      <c r="AM1627" s="358">
        <f>AM1634</f>
        <v/>
      </c>
      <c r="AN1627" s="358">
        <f>AN1634</f>
        <v/>
      </c>
      <c r="AO1627" s="358">
        <f>AO1634</f>
        <v/>
      </c>
      <c r="AP1627" s="358">
        <f>AP1634</f>
        <v/>
      </c>
      <c r="AQ1627" s="358">
        <f>AQ1634</f>
        <v/>
      </c>
      <c r="AR1627" s="358">
        <f>AR1634</f>
        <v/>
      </c>
      <c r="AS1627" s="358">
        <f>AS1634</f>
        <v/>
      </c>
      <c r="AT1627" s="358">
        <f>AT1634</f>
        <v/>
      </c>
      <c r="AU1627" s="358">
        <f>AU1634</f>
        <v/>
      </c>
      <c r="AV1627" s="358">
        <f>AV1634</f>
        <v/>
      </c>
      <c r="AW1627" s="358">
        <f>AW1634</f>
        <v/>
      </c>
      <c r="AX1627" s="358">
        <f>AX1634</f>
        <v/>
      </c>
      <c r="AY1627" s="358">
        <f>AY1634</f>
        <v/>
      </c>
      <c r="AZ1627" s="358">
        <f>AZ1634</f>
        <v/>
      </c>
      <c r="BA1627" s="358">
        <f>BA1634</f>
        <v/>
      </c>
      <c r="BB1627" s="358">
        <f>BB1634</f>
        <v/>
      </c>
      <c r="BC1627" s="358">
        <f>BC1634</f>
        <v/>
      </c>
      <c r="BD1627" s="358">
        <f>BD1634</f>
        <v/>
      </c>
      <c r="BE1627" s="358">
        <f>BE1634</f>
        <v/>
      </c>
      <c r="BF1627" s="358">
        <f>BF1634</f>
        <v/>
      </c>
      <c r="BG1627" s="358">
        <f>BG1634</f>
        <v/>
      </c>
      <c r="BH1627" s="358">
        <f>BH1634</f>
        <v/>
      </c>
      <c r="BI1627" s="358">
        <f>BI1634</f>
        <v/>
      </c>
      <c r="BJ1627" s="358">
        <f>BJ1634</f>
        <v/>
      </c>
      <c r="BK1627" s="358">
        <f>BK1634</f>
        <v/>
      </c>
      <c r="BL1627" s="358">
        <f>BL1634</f>
        <v/>
      </c>
      <c r="BM1627" s="358">
        <f>BM1634</f>
        <v/>
      </c>
      <c r="BN1627" s="358">
        <f>BN1634</f>
        <v/>
      </c>
      <c r="BO1627" s="358">
        <f>BO1634</f>
        <v/>
      </c>
      <c r="BP1627" s="358">
        <f>BP1634</f>
        <v/>
      </c>
      <c r="BQ1627" s="358">
        <f>BQ1634</f>
        <v/>
      </c>
      <c r="BR1627" s="358">
        <f>BR1634</f>
        <v/>
      </c>
      <c r="BS1627" s="358">
        <f>BS1634</f>
        <v/>
      </c>
      <c r="BT1627" s="358">
        <f>BT1634</f>
        <v/>
      </c>
      <c r="BU1627" s="358">
        <f>BU1634</f>
        <v/>
      </c>
      <c r="BV1627" s="358">
        <f>BV1634</f>
        <v/>
      </c>
      <c r="BW1627" s="358">
        <f>BW1634</f>
        <v/>
      </c>
      <c r="BX1627" s="358">
        <f>BX1634</f>
        <v/>
      </c>
      <c r="BY1627" s="358">
        <f>BY1634</f>
        <v/>
      </c>
      <c r="BZ1627" s="358">
        <f>BZ1634</f>
        <v/>
      </c>
      <c r="CA1627" s="358">
        <f>CA1634</f>
        <v/>
      </c>
      <c r="CB1627" s="358">
        <f>CB1634</f>
        <v/>
      </c>
      <c r="CC1627" s="358">
        <f>CC1634</f>
        <v/>
      </c>
      <c r="CD1627" s="358">
        <f>CD1634</f>
        <v/>
      </c>
      <c r="CE1627" s="358">
        <f>CE1634</f>
        <v/>
      </c>
      <c r="CF1627" s="358">
        <f>CF1634</f>
        <v/>
      </c>
      <c r="CG1627" s="358">
        <f>CG1634</f>
        <v/>
      </c>
      <c r="CH1627" s="358">
        <f>CH1634</f>
        <v/>
      </c>
      <c r="CI1627" s="358">
        <f>CI1634</f>
        <v/>
      </c>
      <c r="CJ1627" s="358">
        <f>CJ1634</f>
        <v/>
      </c>
      <c r="CK1627" s="358">
        <f>CK1634</f>
        <v/>
      </c>
      <c r="CL1627" s="358">
        <f>CL1634</f>
        <v/>
      </c>
      <c r="CM1627" s="358">
        <f>CM1634</f>
        <v/>
      </c>
      <c r="CN1627" s="358">
        <f>CN1634</f>
        <v/>
      </c>
      <c r="CO1627" s="358">
        <f>CO1634</f>
        <v/>
      </c>
      <c r="CP1627" s="358">
        <f>CP1634</f>
        <v/>
      </c>
      <c r="CQ1627" s="358">
        <f>CQ1634</f>
        <v/>
      </c>
      <c r="CR1627" s="358">
        <f>CR1634</f>
        <v/>
      </c>
      <c r="CS1627" s="358">
        <f>CS1634</f>
        <v/>
      </c>
      <c r="CT1627" s="358">
        <f>CT1634</f>
        <v/>
      </c>
      <c r="CU1627" s="358">
        <f>CU1634</f>
        <v/>
      </c>
      <c r="CV1627" s="358">
        <f>CV1634</f>
        <v/>
      </c>
      <c r="CW1627" s="358">
        <f>CW1634</f>
        <v/>
      </c>
      <c r="CX1627" s="358">
        <f>CX1634</f>
        <v/>
      </c>
      <c r="CY1627" s="358">
        <f>CY1634</f>
        <v/>
      </c>
      <c r="CZ1627" s="358">
        <f>CZ1634</f>
        <v/>
      </c>
      <c r="DA1627" s="358">
        <f>DA1634</f>
        <v/>
      </c>
      <c r="DB1627" s="358">
        <f>DB1634</f>
        <v/>
      </c>
      <c r="DC1627" s="358">
        <f>DC1634</f>
        <v/>
      </c>
      <c r="DD1627" s="358">
        <f>DD1634</f>
        <v/>
      </c>
      <c r="DE1627" s="358">
        <f>DE1634</f>
        <v/>
      </c>
      <c r="DF1627" s="358">
        <f>DF1634</f>
        <v/>
      </c>
      <c r="DG1627" s="359">
        <f>DG1634</f>
        <v/>
      </c>
      <c r="DH1627" s="359">
        <f>DH1634</f>
        <v/>
      </c>
      <c r="DI1627" s="359">
        <f>DI1634</f>
        <v/>
      </c>
      <c r="DJ1627" s="359">
        <f>DJ1634</f>
        <v/>
      </c>
      <c r="DK1627" s="359">
        <f>DK1634</f>
        <v/>
      </c>
      <c r="DL1627" s="359">
        <f>DL1634</f>
        <v/>
      </c>
      <c r="DM1627" s="359">
        <f>DM1634</f>
        <v/>
      </c>
      <c r="DN1627" s="359">
        <f>DN1634</f>
        <v/>
      </c>
      <c r="DO1627" s="359">
        <f>DO1634</f>
        <v/>
      </c>
      <c r="DP1627" s="359">
        <f>DP1634</f>
        <v/>
      </c>
      <c r="DQ1627" s="359">
        <f>DQ1634</f>
        <v/>
      </c>
      <c r="DR1627" s="359">
        <f>DR1634</f>
        <v/>
      </c>
      <c r="DS1627" s="359">
        <f>DS1634</f>
        <v/>
      </c>
      <c r="DT1627" s="359">
        <f>DT1634</f>
        <v/>
      </c>
      <c r="DU1627" s="359">
        <f>DU1634</f>
        <v/>
      </c>
      <c r="DV1627" s="359">
        <f>DV1634</f>
        <v/>
      </c>
      <c r="DW1627" s="359">
        <f>DW1634</f>
        <v/>
      </c>
      <c r="DX1627" s="359">
        <f>DX1634</f>
        <v/>
      </c>
      <c r="DY1627" s="359">
        <f>DY1634</f>
        <v/>
      </c>
      <c r="DZ1627" s="359">
        <f>DZ1634</f>
        <v/>
      </c>
      <c r="EA1627" s="359">
        <f>EA1634</f>
        <v/>
      </c>
      <c r="EB1627" s="359">
        <f>EB1634</f>
        <v/>
      </c>
      <c r="EC1627" s="359">
        <f>EC1634</f>
        <v/>
      </c>
      <c r="ED1627" s="359">
        <f>ED1634</f>
        <v/>
      </c>
      <c r="EE1627" s="359">
        <f>EE1634</f>
        <v/>
      </c>
      <c r="EF1627" s="359">
        <f>EF1634</f>
        <v/>
      </c>
      <c r="EG1627" s="359">
        <f>EG1634</f>
        <v/>
      </c>
      <c r="EH1627" s="359">
        <f>EH1634</f>
        <v/>
      </c>
      <c r="EI1627" s="359">
        <f>EI1634</f>
        <v/>
      </c>
      <c r="EJ1627" s="359">
        <f>EJ1634</f>
        <v/>
      </c>
      <c r="EK1627" s="359">
        <f>EK1634</f>
        <v/>
      </c>
      <c r="EL1627" s="359">
        <f>EL1634</f>
        <v/>
      </c>
      <c r="EM1627" s="359">
        <f>EM1634</f>
        <v/>
      </c>
      <c r="EN1627" s="359">
        <f>EN1634</f>
        <v/>
      </c>
      <c r="EO1627" s="359">
        <f>EO1634</f>
        <v/>
      </c>
      <c r="EP1627" s="359">
        <f>EP1634</f>
        <v/>
      </c>
      <c r="EQ1627" s="359">
        <f>EQ1634</f>
        <v/>
      </c>
      <c r="ER1627" s="359">
        <f>ER1634</f>
        <v/>
      </c>
      <c r="ES1627" s="359">
        <f>ES1634</f>
        <v/>
      </c>
      <c r="ET1627" s="359">
        <f>ET1634</f>
        <v/>
      </c>
      <c r="EU1627" s="359">
        <f>EU1634</f>
        <v/>
      </c>
      <c r="EV1627" s="359">
        <f>EV1634</f>
        <v/>
      </c>
      <c r="EW1627" s="359">
        <f>EW1634</f>
        <v/>
      </c>
      <c r="EX1627" s="359">
        <f>EX1634</f>
        <v/>
      </c>
      <c r="EY1627" s="359">
        <f>EY1634</f>
        <v/>
      </c>
      <c r="EZ1627" s="359">
        <f>EZ1634</f>
        <v/>
      </c>
      <c r="FA1627" s="359">
        <f>FA1634</f>
        <v/>
      </c>
      <c r="FB1627" s="359">
        <f>FB1634</f>
        <v/>
      </c>
      <c r="FC1627" s="359">
        <f>FC1634</f>
        <v/>
      </c>
      <c r="FD1627" s="359">
        <f>FD1634</f>
        <v/>
      </c>
      <c r="FE1627" s="359">
        <f>FE1634</f>
        <v/>
      </c>
      <c r="FF1627" s="359">
        <f>FF1634</f>
        <v/>
      </c>
      <c r="FG1627" s="359">
        <f>FG1634</f>
        <v/>
      </c>
      <c r="FH1627" s="359">
        <f>FH1634</f>
        <v/>
      </c>
      <c r="FI1627" s="359">
        <f>FI1634</f>
        <v/>
      </c>
      <c r="FJ1627" s="359">
        <f>FJ1634</f>
        <v/>
      </c>
      <c r="FK1627" s="359">
        <f>FK1634</f>
        <v/>
      </c>
      <c r="FL1627" s="359">
        <f>FL1634</f>
        <v/>
      </c>
      <c r="FM1627" s="359">
        <f>FM1634</f>
        <v/>
      </c>
      <c r="FN1627" s="359">
        <f>FN1634</f>
        <v/>
      </c>
      <c r="FO1627" s="359">
        <f>FO1634</f>
        <v/>
      </c>
      <c r="FP1627" s="359">
        <f>FP1634</f>
        <v/>
      </c>
      <c r="FQ1627" s="359">
        <f>FQ1634</f>
        <v/>
      </c>
      <c r="FR1627" s="359">
        <f>FR1634</f>
        <v/>
      </c>
      <c r="FS1627" s="359">
        <f>FS1634</f>
        <v/>
      </c>
      <c r="FT1627" s="359">
        <f>FT1634</f>
        <v/>
      </c>
      <c r="FU1627" s="359">
        <f>FU1634</f>
        <v/>
      </c>
      <c r="FV1627" s="359">
        <f>FV1634</f>
        <v/>
      </c>
      <c r="FW1627" s="359">
        <f>FW1634</f>
        <v/>
      </c>
      <c r="FX1627" s="359">
        <f>FX1634</f>
        <v/>
      </c>
      <c r="FY1627" s="359">
        <f>FY1634</f>
        <v/>
      </c>
      <c r="FZ1627" s="359">
        <f>FZ1634</f>
        <v/>
      </c>
      <c r="GA1627" s="359">
        <f>GA1634</f>
        <v/>
      </c>
      <c r="GB1627" s="359">
        <f>GB1634</f>
        <v/>
      </c>
      <c r="GC1627" s="359">
        <f>GC1634</f>
        <v/>
      </c>
      <c r="GD1627" s="359">
        <f>GD1634</f>
        <v/>
      </c>
      <c r="GE1627" s="359">
        <f>GE1634</f>
        <v/>
      </c>
      <c r="GF1627" s="359">
        <f>GF1634</f>
        <v/>
      </c>
      <c r="GG1627" s="359">
        <f>GG1634</f>
        <v/>
      </c>
      <c r="GH1627" s="359">
        <f>GH1634</f>
        <v/>
      </c>
      <c r="GI1627" s="359">
        <f>GI1634</f>
        <v/>
      </c>
      <c r="GJ1627" s="359">
        <f>GJ1634</f>
        <v/>
      </c>
      <c r="GK1627" s="359">
        <f>GK1634</f>
        <v/>
      </c>
      <c r="GL1627" s="359">
        <f>GL1634</f>
        <v/>
      </c>
      <c r="GM1627" s="359">
        <f>GM1634</f>
        <v/>
      </c>
      <c r="GN1627" s="359">
        <f>GN1634</f>
        <v/>
      </c>
      <c r="GO1627" s="359">
        <f>GO1634</f>
        <v/>
      </c>
      <c r="GP1627" s="359">
        <f>GP1634</f>
        <v/>
      </c>
      <c r="GQ1627" s="359">
        <f>GQ1634</f>
        <v/>
      </c>
      <c r="GR1627" s="359">
        <f>GR1634</f>
        <v/>
      </c>
      <c r="GS1627" s="359">
        <f>GS1634</f>
        <v/>
      </c>
      <c r="GT1627" s="359">
        <f>GT1634</f>
        <v/>
      </c>
      <c r="GU1627" s="359">
        <f>GU1634</f>
        <v/>
      </c>
      <c r="GV1627" s="359">
        <f>GV1634</f>
        <v/>
      </c>
      <c r="GW1627" s="359">
        <f>GW1634</f>
        <v/>
      </c>
      <c r="GX1627" s="359">
        <f>GX1634</f>
        <v/>
      </c>
    </row>
    <row r="1628"/>
    <row r="1629">
      <c r="A1629" t="n">
        <v>17</v>
      </c>
      <c r="B1629" t="n">
        <v>0</v>
      </c>
      <c r="C1629">
        <f>ROW(SmtRes!A585)</f>
        <v/>
      </c>
      <c r="D1629">
        <f>ROW(EtalonRes!A563)</f>
        <v/>
      </c>
      <c r="E1629" t="inlineStr">
        <is>
          <t>1</t>
        </is>
      </c>
      <c r="F1629" t="inlineStr">
        <is>
          <t>м08-03-526-1</t>
        </is>
      </c>
      <c r="G1629" t="inlineStr">
        <is>
          <t>Автомат одно-, двух-, трехполюсный, устанавливаемый на конструкции на стене или колонне, на ток до 25 А</t>
        </is>
      </c>
      <c r="H1629" t="inlineStr">
        <is>
          <t>1  ШТ.</t>
        </is>
      </c>
      <c r="I1629">
        <f>ROUND(ROUND(2,4),7)</f>
        <v/>
      </c>
      <c r="J1629" t="n">
        <v>0</v>
      </c>
      <c r="K1629">
        <f>ROUND(ROUND(2,4),7)</f>
        <v/>
      </c>
      <c r="O1629">
        <f>ROUND(CP1629,0)</f>
        <v/>
      </c>
      <c r="P1629">
        <f>ROUND(CQ1629*I1629,0)</f>
        <v/>
      </c>
      <c r="Q1629">
        <f>(ROUND((ROUND((((ET1629*ROUND(0.2,7)))*I1629),0)*BB1629),0)+ROUND((ROUND(((AE1629-((EU1629*ROUND(0.2,7))))*I1629),0)*BS1629),0))</f>
        <v/>
      </c>
      <c r="R1629">
        <f>(ROUND((ROUND((((EU1629*ROUND(0.2,7)))*I1629),0)*BS1629),0)+ROUND((ROUND(((AE1629-((EU1629*ROUND(0.2,7))))*I1629),0)*BS1629),0))</f>
        <v/>
      </c>
      <c r="S1629">
        <f>ROUND(CT1629*I1629,0)</f>
        <v/>
      </c>
      <c r="T1629">
        <f>ROUND(CU1629*I1629,0)</f>
        <v/>
      </c>
      <c r="U1629">
        <f>ROUND(CV1629*I1629,7)</f>
        <v/>
      </c>
      <c r="V1629">
        <f>ROUND(CW1629*I1629,7)</f>
        <v/>
      </c>
      <c r="W1629">
        <f>ROUND(CX1629*I1629,0)</f>
        <v/>
      </c>
      <c r="X1629">
        <f>ROUND(CY1629,0)</f>
        <v/>
      </c>
      <c r="Y1629">
        <f>ROUND(CZ1629,0)</f>
        <v/>
      </c>
      <c r="AA1629" t="n">
        <v>78855224</v>
      </c>
      <c r="AB1629">
        <f>ROUND((AC1629+AD1629+AF1629),2)</f>
        <v/>
      </c>
      <c r="AC1629">
        <f>ROUND(((ES1629*ROUND(0.2,7))),2)</f>
        <v/>
      </c>
      <c r="AD1629">
        <f>ROUND(((((ET1629*ROUND(0.2,7)))-((EU1629*ROUND(0.2,7))))+AE1629),2)</f>
        <v/>
      </c>
      <c r="AE1629">
        <f>ROUND(((EU1629*ROUND(0.2,7))),2)</f>
        <v/>
      </c>
      <c r="AF1629">
        <f>ROUND(((EV1629*ROUND(0.2,7))),2)</f>
        <v/>
      </c>
      <c r="AG1629">
        <f>ROUND((AP1629),2)</f>
        <v/>
      </c>
      <c r="AH1629">
        <f>((EW1629*ROUND(0.2,7)))</f>
        <v/>
      </c>
      <c r="AI1629">
        <f>((EX1629*ROUND(0.2,7)))</f>
        <v/>
      </c>
      <c r="AJ1629">
        <f>(AS1629)</f>
        <v/>
      </c>
      <c r="AK1629" t="n">
        <v>36.49</v>
      </c>
      <c r="AL1629" t="n">
        <v>20.52</v>
      </c>
      <c r="AM1629" t="n">
        <v>1.13</v>
      </c>
      <c r="AN1629" t="n">
        <v>0</v>
      </c>
      <c r="AO1629" t="n">
        <v>14.84</v>
      </c>
      <c r="AP1629" t="n">
        <v>0</v>
      </c>
      <c r="AQ1629" t="n">
        <v>1.56</v>
      </c>
      <c r="AR1629" t="n">
        <v>0</v>
      </c>
      <c r="AS1629" t="n">
        <v>0</v>
      </c>
      <c r="AT1629" t="n">
        <v>97</v>
      </c>
      <c r="AU1629" t="n">
        <v>51</v>
      </c>
      <c r="AV1629" t="n">
        <v>1</v>
      </c>
      <c r="AW1629" t="n">
        <v>1</v>
      </c>
      <c r="AZ1629" t="n">
        <v>1</v>
      </c>
      <c r="BA1629" t="n">
        <v>52.25</v>
      </c>
      <c r="BB1629" t="n">
        <v>8.27</v>
      </c>
      <c r="BC1629" t="n">
        <v>14.64</v>
      </c>
      <c r="BD1629" t="inlineStr"/>
      <c r="BE1629" t="inlineStr"/>
      <c r="BF1629" t="inlineStr"/>
      <c r="BG1629" t="inlineStr"/>
      <c r="BH1629" t="n">
        <v>0</v>
      </c>
      <c r="BI1629" t="n">
        <v>2</v>
      </c>
      <c r="BJ1629" t="inlineStr">
        <is>
          <t>ТЕРм Московской обл., м08-03-526-1, приказ Минстроя России №675/пр от 28.02.2017 № 259/пр</t>
        </is>
      </c>
      <c r="BM1629" t="n">
        <v>108001</v>
      </c>
      <c r="BN1629" t="n">
        <v>0</v>
      </c>
      <c r="BO1629" t="inlineStr">
        <is>
          <t>м08-03-526-1</t>
        </is>
      </c>
      <c r="BP1629" t="n">
        <v>1</v>
      </c>
      <c r="BQ1629" t="n">
        <v>3</v>
      </c>
      <c r="BR1629" t="n">
        <v>0</v>
      </c>
      <c r="BS1629" t="n">
        <v>52.25</v>
      </c>
      <c r="BT1629" t="n">
        <v>1</v>
      </c>
      <c r="BU1629" t="n">
        <v>1</v>
      </c>
      <c r="BV1629" t="n">
        <v>1</v>
      </c>
      <c r="BW1629" t="n">
        <v>1</v>
      </c>
      <c r="BX1629" t="n">
        <v>1</v>
      </c>
      <c r="BY1629" t="inlineStr"/>
      <c r="BZ1629" t="n">
        <v>97</v>
      </c>
      <c r="CA1629" t="n">
        <v>51</v>
      </c>
      <c r="CB1629" t="inlineStr"/>
      <c r="CE1629" t="n">
        <v>12</v>
      </c>
      <c r="CF1629" t="n">
        <v>0</v>
      </c>
      <c r="CG1629" t="n">
        <v>0</v>
      </c>
      <c r="CM1629" t="n">
        <v>0</v>
      </c>
      <c r="CN1629" t="inlineStr"/>
      <c r="CO1629" t="n">
        <v>0</v>
      </c>
      <c r="CP1629">
        <f>(P1629+Q1629+S1629)</f>
        <v/>
      </c>
      <c r="CQ1629">
        <f>AC1629*BC1629</f>
        <v/>
      </c>
      <c r="CR1629">
        <f>(ROUND((ROUND((((ET1629*ROUND(0.2,7)))*1),0)*BB1629),0)+ROUND((ROUND(((AE1629-((EU1629*ROUND(0.2,7))))*1),0)*BS1629),0))</f>
        <v/>
      </c>
      <c r="CS1629">
        <f>(ROUND((ROUND((((EU1629*ROUND(0.2,7)))*1),0)*BS1629),0)+ROUND((ROUND(((AE1629-((EU1629*ROUND(0.2,7))))*1),0)*BS1629),0))</f>
        <v/>
      </c>
      <c r="CT1629">
        <f>AF1629*BA1629</f>
        <v/>
      </c>
      <c r="CU1629">
        <f>AG1629</f>
        <v/>
      </c>
      <c r="CV1629">
        <f>AH1629</f>
        <v/>
      </c>
      <c r="CW1629">
        <f>AI1629</f>
        <v/>
      </c>
      <c r="CX1629">
        <f>AJ1629</f>
        <v/>
      </c>
      <c r="CY1629">
        <f>(((S1629+R1629)*AT1629)/100)</f>
        <v/>
      </c>
      <c r="CZ1629">
        <f>(((S1629+R1629)*AU1629)/100)</f>
        <v/>
      </c>
      <c r="DC1629" t="inlineStr"/>
      <c r="DD1629" t="inlineStr">
        <is>
          <t>)*0,2</t>
        </is>
      </c>
      <c r="DE1629" t="inlineStr">
        <is>
          <t>)*0,2</t>
        </is>
      </c>
      <c r="DF1629" t="inlineStr">
        <is>
          <t>)*0,2</t>
        </is>
      </c>
      <c r="DG1629" t="inlineStr">
        <is>
          <t>)*0,2</t>
        </is>
      </c>
      <c r="DH1629" t="inlineStr"/>
      <c r="DI1629" t="inlineStr">
        <is>
          <t>)*0,2</t>
        </is>
      </c>
      <c r="DJ1629" t="inlineStr">
        <is>
          <t>)*0,2</t>
        </is>
      </c>
      <c r="DK1629" t="inlineStr"/>
      <c r="DL1629" t="inlineStr"/>
      <c r="DM1629" t="inlineStr"/>
      <c r="DN1629" t="n">
        <v>0</v>
      </c>
      <c r="DO1629" t="n">
        <v>0</v>
      </c>
      <c r="DP1629" t="n">
        <v>1</v>
      </c>
      <c r="DQ1629" t="n">
        <v>1</v>
      </c>
      <c r="DU1629" t="n">
        <v>1013</v>
      </c>
      <c r="DV1629" t="inlineStr">
        <is>
          <t>1  ШТ.</t>
        </is>
      </c>
      <c r="DW1629" t="inlineStr">
        <is>
          <t>1  ШТ.</t>
        </is>
      </c>
      <c r="DX1629" t="n">
        <v>1</v>
      </c>
      <c r="DZ1629" t="inlineStr"/>
      <c r="EA1629" t="inlineStr"/>
      <c r="EB1629" t="inlineStr"/>
      <c r="EC1629" t="inlineStr"/>
      <c r="EE1629" t="n">
        <v>78725665</v>
      </c>
      <c r="EF1629" t="n">
        <v>3</v>
      </c>
      <c r="EG1629" t="inlineStr">
        <is>
          <t>Монтажные работы</t>
        </is>
      </c>
      <c r="EH1629" t="n">
        <v>0</v>
      </c>
      <c r="EI1629" t="inlineStr"/>
      <c r="EJ1629" t="n">
        <v>2</v>
      </c>
      <c r="EK1629" t="n">
        <v>108001</v>
      </c>
      <c r="EL1629" t="inlineStr">
        <is>
          <t>Электротехнические установки: на других объектах</t>
        </is>
      </c>
      <c r="EM1629" t="inlineStr">
        <is>
          <t>мФЕР-08</t>
        </is>
      </c>
      <c r="EO1629" t="inlineStr"/>
      <c r="EQ1629" t="n">
        <v>0</v>
      </c>
      <c r="ER1629" t="n">
        <v>36.49</v>
      </c>
      <c r="ES1629" t="n">
        <v>20.52</v>
      </c>
      <c r="ET1629" t="n">
        <v>1.13</v>
      </c>
      <c r="EU1629" t="n">
        <v>0</v>
      </c>
      <c r="EV1629" t="n">
        <v>14.84</v>
      </c>
      <c r="EW1629" t="n">
        <v>1.56</v>
      </c>
      <c r="EX1629" t="n">
        <v>0</v>
      </c>
      <c r="EY1629" t="n">
        <v>0</v>
      </c>
      <c r="FQ1629" t="n">
        <v>0</v>
      </c>
      <c r="FR1629" t="n">
        <v>0</v>
      </c>
      <c r="FS1629" t="n">
        <v>0</v>
      </c>
      <c r="FX1629" t="n">
        <v>97</v>
      </c>
      <c r="FY1629" t="n">
        <v>51</v>
      </c>
      <c r="GA1629" t="inlineStr"/>
      <c r="GD1629" t="n">
        <v>1</v>
      </c>
      <c r="GF1629" t="n">
        <v>-834727787</v>
      </c>
      <c r="GG1629" t="n">
        <v>2</v>
      </c>
      <c r="GH1629" t="n">
        <v>1</v>
      </c>
      <c r="GI1629" t="n">
        <v>2</v>
      </c>
      <c r="GJ1629" t="n">
        <v>0</v>
      </c>
      <c r="GK1629" t="n">
        <v>0</v>
      </c>
      <c r="GL1629">
        <f>ROUND(IF(AND(BH1629=3,BI1629=3,FS1629&lt;&gt;0),P1629,0),0)</f>
        <v/>
      </c>
      <c r="GM1629">
        <f>ROUND(O1629+X1629+Y1629,0)+GX1629</f>
        <v/>
      </c>
      <c r="GN1629">
        <f>IF(OR(BI1629=0,BI1629=1),GM1629-GX1629,0)</f>
        <v/>
      </c>
      <c r="GO1629">
        <f>IF(BI1629=2,GM1629-GX1629,0)</f>
        <v/>
      </c>
      <c r="GP1629">
        <f>IF(BI1629=4,GM1629-GX1629,0)</f>
        <v/>
      </c>
      <c r="GR1629" t="n">
        <v>0</v>
      </c>
      <c r="GS1629" t="n">
        <v>3</v>
      </c>
      <c r="GT1629" t="n">
        <v>0</v>
      </c>
      <c r="GU1629" t="inlineStr"/>
      <c r="GV1629">
        <f>ROUND((GT1629),2)</f>
        <v/>
      </c>
      <c r="GW1629" t="n">
        <v>1</v>
      </c>
      <c r="GX1629">
        <f>ROUND(HC1629*I1629,0)</f>
        <v/>
      </c>
      <c r="HA1629" t="n">
        <v>0</v>
      </c>
      <c r="HB1629" t="n">
        <v>0</v>
      </c>
      <c r="HC1629">
        <f>GV1629*GW1629</f>
        <v/>
      </c>
      <c r="HE1629" t="inlineStr"/>
      <c r="HF1629" t="inlineStr"/>
      <c r="HM1629" t="inlineStr"/>
      <c r="HN1629" t="inlineStr">
        <is>
          <t>Пр/812-049.3-1</t>
        </is>
      </c>
      <c r="HO1629" t="inlineStr">
        <is>
          <t>Пр/774-049.3</t>
        </is>
      </c>
      <c r="HP1629" t="inlineStr">
        <is>
          <t>Электротехнические установки: на других объектах</t>
        </is>
      </c>
      <c r="HQ1629" t="inlineStr">
        <is>
          <t>Электротехнические установки: на других объектах</t>
        </is>
      </c>
      <c r="HS1629" t="n">
        <v>0</v>
      </c>
      <c r="IK1629" t="n">
        <v>0</v>
      </c>
    </row>
    <row r="1630">
      <c r="A1630" t="n">
        <v>17</v>
      </c>
      <c r="B1630" t="n">
        <v>0</v>
      </c>
      <c r="C1630">
        <f>ROW(SmtRes!A602)</f>
        <v/>
      </c>
      <c r="D1630">
        <f>ROW(EtalonRes!A578)</f>
        <v/>
      </c>
      <c r="E1630" t="inlineStr">
        <is>
          <t>2</t>
        </is>
      </c>
      <c r="F1630" t="inlineStr">
        <is>
          <t>м08-03-526-1</t>
        </is>
      </c>
      <c r="G1630" t="inlineStr">
        <is>
          <t>Автомат одно-, двух-, трехполюсный, устанавливаемый на конструкции на стене или колонне, на ток до 25 А</t>
        </is>
      </c>
      <c r="H1630" t="inlineStr">
        <is>
          <t>1  ШТ.</t>
        </is>
      </c>
      <c r="I1630">
        <f>ROUND(ROUND(2,4),7)</f>
        <v/>
      </c>
      <c r="J1630" t="n">
        <v>0</v>
      </c>
      <c r="K1630">
        <f>ROUND(ROUND(2,4),7)</f>
        <v/>
      </c>
      <c r="O1630">
        <f>ROUND(CP1630,0)</f>
        <v/>
      </c>
      <c r="P1630">
        <f>ROUND(CQ1630*I1630,0)</f>
        <v/>
      </c>
      <c r="Q1630">
        <f>(ROUND((ROUND(((ET1630)*I1630),0)*BB1630),0)+ROUND((ROUND(((AE1630-(EU1630))*I1630),0)*BS1630),0))</f>
        <v/>
      </c>
      <c r="R1630">
        <f>(ROUND((ROUND(((EU1630)*I1630),0)*BS1630),0)+ROUND((ROUND(((AE1630-(EU1630))*I1630),0)*BS1630),0))</f>
        <v/>
      </c>
      <c r="S1630">
        <f>ROUND(CT1630*I1630,0)</f>
        <v/>
      </c>
      <c r="T1630">
        <f>ROUND(CU1630*I1630,0)</f>
        <v/>
      </c>
      <c r="U1630">
        <f>ROUND(CV1630*I1630,7)</f>
        <v/>
      </c>
      <c r="V1630">
        <f>ROUND(CW1630*I1630,7)</f>
        <v/>
      </c>
      <c r="W1630">
        <f>ROUND(CX1630*I1630,0)</f>
        <v/>
      </c>
      <c r="X1630">
        <f>ROUND(CY1630,0)</f>
        <v/>
      </c>
      <c r="Y1630">
        <f>ROUND(CZ1630,0)</f>
        <v/>
      </c>
      <c r="AA1630" t="n">
        <v>78855224</v>
      </c>
      <c r="AB1630">
        <f>ROUND((AC1630+AD1630+AF1630),2)</f>
        <v/>
      </c>
      <c r="AC1630">
        <f>ROUND((ES1630),2)</f>
        <v/>
      </c>
      <c r="AD1630">
        <f>ROUND((((ET1630)-(EU1630))+AE1630),2)</f>
        <v/>
      </c>
      <c r="AE1630">
        <f>ROUND((EU1630),2)</f>
        <v/>
      </c>
      <c r="AF1630">
        <f>ROUND((EV1630),2)</f>
        <v/>
      </c>
      <c r="AG1630">
        <f>ROUND((AP1630),2)</f>
        <v/>
      </c>
      <c r="AH1630">
        <f>(EW1630)</f>
        <v/>
      </c>
      <c r="AI1630">
        <f>(EX1630)</f>
        <v/>
      </c>
      <c r="AJ1630">
        <f>(AS1630)</f>
        <v/>
      </c>
      <c r="AK1630" t="n">
        <v>36.49</v>
      </c>
      <c r="AL1630" t="n">
        <v>20.52</v>
      </c>
      <c r="AM1630" t="n">
        <v>1.13</v>
      </c>
      <c r="AN1630" t="n">
        <v>0</v>
      </c>
      <c r="AO1630" t="n">
        <v>14.84</v>
      </c>
      <c r="AP1630" t="n">
        <v>0</v>
      </c>
      <c r="AQ1630" t="n">
        <v>1.56</v>
      </c>
      <c r="AR1630" t="n">
        <v>0</v>
      </c>
      <c r="AS1630" t="n">
        <v>0</v>
      </c>
      <c r="AT1630" t="n">
        <v>97</v>
      </c>
      <c r="AU1630" t="n">
        <v>51</v>
      </c>
      <c r="AV1630" t="n">
        <v>1</v>
      </c>
      <c r="AW1630" t="n">
        <v>1</v>
      </c>
      <c r="AZ1630" t="n">
        <v>1</v>
      </c>
      <c r="BA1630" t="n">
        <v>52.25</v>
      </c>
      <c r="BB1630" t="n">
        <v>8.27</v>
      </c>
      <c r="BC1630" t="n">
        <v>14.64</v>
      </c>
      <c r="BD1630" t="inlineStr"/>
      <c r="BE1630" t="inlineStr"/>
      <c r="BF1630" t="inlineStr"/>
      <c r="BG1630" t="inlineStr"/>
      <c r="BH1630" t="n">
        <v>0</v>
      </c>
      <c r="BI1630" t="n">
        <v>2</v>
      </c>
      <c r="BJ1630" t="inlineStr">
        <is>
          <t>ТЕРм Московской обл., м08-03-526-1, приказ Минстроя России №675/пр от 28.02.2017 № 259/пр</t>
        </is>
      </c>
      <c r="BM1630" t="n">
        <v>108001</v>
      </c>
      <c r="BN1630" t="n">
        <v>0</v>
      </c>
      <c r="BO1630" t="inlineStr">
        <is>
          <t>м08-03-526-1</t>
        </is>
      </c>
      <c r="BP1630" t="n">
        <v>1</v>
      </c>
      <c r="BQ1630" t="n">
        <v>3</v>
      </c>
      <c r="BR1630" t="n">
        <v>0</v>
      </c>
      <c r="BS1630" t="n">
        <v>52.25</v>
      </c>
      <c r="BT1630" t="n">
        <v>1</v>
      </c>
      <c r="BU1630" t="n">
        <v>1</v>
      </c>
      <c r="BV1630" t="n">
        <v>1</v>
      </c>
      <c r="BW1630" t="n">
        <v>1</v>
      </c>
      <c r="BX1630" t="n">
        <v>1</v>
      </c>
      <c r="BY1630" t="inlineStr"/>
      <c r="BZ1630" t="n">
        <v>97</v>
      </c>
      <c r="CA1630" t="n">
        <v>51</v>
      </c>
      <c r="CB1630" t="inlineStr"/>
      <c r="CE1630" t="n">
        <v>12</v>
      </c>
      <c r="CF1630" t="n">
        <v>0</v>
      </c>
      <c r="CG1630" t="n">
        <v>0</v>
      </c>
      <c r="CM1630" t="n">
        <v>0</v>
      </c>
      <c r="CN1630" t="inlineStr"/>
      <c r="CO1630" t="n">
        <v>0</v>
      </c>
      <c r="CP1630">
        <f>(P1630+Q1630+S1630)</f>
        <v/>
      </c>
      <c r="CQ1630">
        <f>AC1630*BC1630</f>
        <v/>
      </c>
      <c r="CR1630">
        <f>(ROUND((ROUND(((ET1630)*1),0)*BB1630),0)+ROUND((ROUND(((AE1630-(EU1630))*1),0)*BS1630),0))</f>
        <v/>
      </c>
      <c r="CS1630">
        <f>(ROUND((ROUND(((EU1630)*1),0)*BS1630),0)+ROUND((ROUND(((AE1630-(EU1630))*1),0)*BS1630),0))</f>
        <v/>
      </c>
      <c r="CT1630">
        <f>AF1630*BA1630</f>
        <v/>
      </c>
      <c r="CU1630">
        <f>AG1630</f>
        <v/>
      </c>
      <c r="CV1630">
        <f>AH1630</f>
        <v/>
      </c>
      <c r="CW1630">
        <f>AI1630</f>
        <v/>
      </c>
      <c r="CX1630">
        <f>AJ1630</f>
        <v/>
      </c>
      <c r="CY1630">
        <f>(((S1630+R1630)*AT1630)/100)</f>
        <v/>
      </c>
      <c r="CZ1630">
        <f>(((S1630+R1630)*AU1630)/100)</f>
        <v/>
      </c>
      <c r="DC1630" t="inlineStr"/>
      <c r="DD1630" t="inlineStr"/>
      <c r="DE1630" t="inlineStr"/>
      <c r="DF1630" t="inlineStr"/>
      <c r="DG1630" t="inlineStr"/>
      <c r="DH1630" t="inlineStr"/>
      <c r="DI1630" t="inlineStr"/>
      <c r="DJ1630" t="inlineStr"/>
      <c r="DK1630" t="inlineStr"/>
      <c r="DL1630" t="inlineStr"/>
      <c r="DM1630" t="inlineStr"/>
      <c r="DN1630" t="n">
        <v>0</v>
      </c>
      <c r="DO1630" t="n">
        <v>0</v>
      </c>
      <c r="DP1630" t="n">
        <v>1</v>
      </c>
      <c r="DQ1630" t="n">
        <v>1</v>
      </c>
      <c r="DU1630" t="n">
        <v>1013</v>
      </c>
      <c r="DV1630" t="inlineStr">
        <is>
          <t>1  ШТ.</t>
        </is>
      </c>
      <c r="DW1630" t="inlineStr">
        <is>
          <t>1  ШТ.</t>
        </is>
      </c>
      <c r="DX1630" t="n">
        <v>1</v>
      </c>
      <c r="DZ1630" t="inlineStr"/>
      <c r="EA1630" t="inlineStr"/>
      <c r="EB1630" t="inlineStr"/>
      <c r="EC1630" t="inlineStr"/>
      <c r="EE1630" t="n">
        <v>78725665</v>
      </c>
      <c r="EF1630" t="n">
        <v>3</v>
      </c>
      <c r="EG1630" t="inlineStr">
        <is>
          <t>Монтажные работы</t>
        </is>
      </c>
      <c r="EH1630" t="n">
        <v>0</v>
      </c>
      <c r="EI1630" t="inlineStr"/>
      <c r="EJ1630" t="n">
        <v>2</v>
      </c>
      <c r="EK1630" t="n">
        <v>108001</v>
      </c>
      <c r="EL1630" t="inlineStr">
        <is>
          <t>Электротехнические установки: на других объектах</t>
        </is>
      </c>
      <c r="EM1630" t="inlineStr">
        <is>
          <t>мФЕР-08</t>
        </is>
      </c>
      <c r="EO1630" t="inlineStr"/>
      <c r="EQ1630" t="n">
        <v>0</v>
      </c>
      <c r="ER1630" t="n">
        <v>36.49</v>
      </c>
      <c r="ES1630" t="n">
        <v>20.52</v>
      </c>
      <c r="ET1630" t="n">
        <v>1.13</v>
      </c>
      <c r="EU1630" t="n">
        <v>0</v>
      </c>
      <c r="EV1630" t="n">
        <v>14.84</v>
      </c>
      <c r="EW1630" t="n">
        <v>1.56</v>
      </c>
      <c r="EX1630" t="n">
        <v>0</v>
      </c>
      <c r="EY1630" t="n">
        <v>0</v>
      </c>
      <c r="FQ1630" t="n">
        <v>0</v>
      </c>
      <c r="FR1630" t="n">
        <v>0</v>
      </c>
      <c r="FS1630" t="n">
        <v>0</v>
      </c>
      <c r="FX1630" t="n">
        <v>97</v>
      </c>
      <c r="FY1630" t="n">
        <v>51</v>
      </c>
      <c r="GA1630" t="inlineStr"/>
      <c r="GD1630" t="n">
        <v>1</v>
      </c>
      <c r="GF1630" t="n">
        <v>-834727787</v>
      </c>
      <c r="GG1630" t="n">
        <v>2</v>
      </c>
      <c r="GH1630" t="n">
        <v>1</v>
      </c>
      <c r="GI1630" t="n">
        <v>2</v>
      </c>
      <c r="GJ1630" t="n">
        <v>0</v>
      </c>
      <c r="GK1630" t="n">
        <v>0</v>
      </c>
      <c r="GL1630">
        <f>ROUND(IF(AND(BH1630=3,BI1630=3,FS1630&lt;&gt;0),P1630,0),0)</f>
        <v/>
      </c>
      <c r="GM1630">
        <f>ROUND(O1630+X1630+Y1630,0)+GX1630</f>
        <v/>
      </c>
      <c r="GN1630">
        <f>IF(OR(BI1630=0,BI1630=1),GM1630-GX1630,0)</f>
        <v/>
      </c>
      <c r="GO1630">
        <f>IF(BI1630=2,GM1630-GX1630,0)</f>
        <v/>
      </c>
      <c r="GP1630">
        <f>IF(BI1630=4,GM1630-GX1630,0)</f>
        <v/>
      </c>
      <c r="GR1630" t="n">
        <v>0</v>
      </c>
      <c r="GS1630" t="n">
        <v>3</v>
      </c>
      <c r="GT1630" t="n">
        <v>0</v>
      </c>
      <c r="GU1630" t="inlineStr"/>
      <c r="GV1630">
        <f>ROUND((GT1630),2)</f>
        <v/>
      </c>
      <c r="GW1630" t="n">
        <v>1</v>
      </c>
      <c r="GX1630">
        <f>ROUND(HC1630*I1630,0)</f>
        <v/>
      </c>
      <c r="HA1630" t="n">
        <v>0</v>
      </c>
      <c r="HB1630" t="n">
        <v>0</v>
      </c>
      <c r="HC1630">
        <f>GV1630*GW1630</f>
        <v/>
      </c>
      <c r="HE1630" t="inlineStr"/>
      <c r="HF1630" t="inlineStr"/>
      <c r="HM1630" t="inlineStr"/>
      <c r="HN1630" t="inlineStr">
        <is>
          <t>Пр/812-049.3-1</t>
        </is>
      </c>
      <c r="HO1630" t="inlineStr">
        <is>
          <t>Пр/774-049.3</t>
        </is>
      </c>
      <c r="HP1630" t="inlineStr">
        <is>
          <t>Электротехнические установки: на других объектах</t>
        </is>
      </c>
      <c r="HQ1630" t="inlineStr">
        <is>
          <t>Электротехнические установки: на других объектах</t>
        </is>
      </c>
      <c r="HS1630" t="n">
        <v>0</v>
      </c>
      <c r="IK1630" t="n">
        <v>0</v>
      </c>
    </row>
    <row r="1631">
      <c r="A1631" t="n">
        <v>18</v>
      </c>
      <c r="B1631" t="n">
        <v>0</v>
      </c>
      <c r="C1631" t="n">
        <v>600</v>
      </c>
      <c r="E1631" t="inlineStr">
        <is>
          <t>2,1</t>
        </is>
      </c>
      <c r="F1631" t="inlineStr">
        <is>
          <t>509-4866</t>
        </is>
      </c>
      <c r="G1631" t="inlineStr">
        <is>
          <t>Выключатели автоматические 16А</t>
        </is>
      </c>
      <c r="H1631" t="inlineStr">
        <is>
          <t>шт.</t>
        </is>
      </c>
      <c r="I1631">
        <f>I1630*J1631</f>
        <v/>
      </c>
      <c r="J1631" t="n">
        <v>0.5</v>
      </c>
      <c r="K1631" t="n">
        <v>0.5</v>
      </c>
      <c r="O1631">
        <f>ROUND(CP1631,0)</f>
        <v/>
      </c>
      <c r="P1631">
        <f>ROUND(CQ1631*I1631,0)</f>
        <v/>
      </c>
      <c r="Q1631">
        <f>(ROUND((ROUND(((ET1631)*I1631),0)*BB1631),0)+ROUND((ROUND(((AE1631-(EU1631))*I1631),0)*BS1631),0))</f>
        <v/>
      </c>
      <c r="R1631">
        <f>(ROUND((ROUND(((EU1631)*I1631),0)*BS1631),0)+ROUND((ROUND(((AE1631-(EU1631))*I1631),0)*BS1631),0))</f>
        <v/>
      </c>
      <c r="S1631">
        <f>ROUND(CT1631*I1631,0)</f>
        <v/>
      </c>
      <c r="T1631">
        <f>ROUND(CU1631*I1631,0)</f>
        <v/>
      </c>
      <c r="U1631">
        <f>ROUND(CV1631*I1631,7)</f>
        <v/>
      </c>
      <c r="V1631">
        <f>ROUND(CW1631*I1631,7)</f>
        <v/>
      </c>
      <c r="W1631">
        <f>ROUND(CX1631*I1631,0)</f>
        <v/>
      </c>
      <c r="X1631">
        <f>ROUND(CY1631,0)</f>
        <v/>
      </c>
      <c r="Y1631">
        <f>ROUND(CZ1631,0)</f>
        <v/>
      </c>
      <c r="AA1631" t="n">
        <v>78855224</v>
      </c>
      <c r="AB1631">
        <f>ROUND((AC1631+AD1631+AF1631),2)</f>
        <v/>
      </c>
      <c r="AC1631">
        <f>ROUND((ES1631),2)</f>
        <v/>
      </c>
      <c r="AD1631">
        <f>ROUND((((ET1631)-(EU1631))+AE1631),2)</f>
        <v/>
      </c>
      <c r="AE1631">
        <f>ROUND((EU1631),2)</f>
        <v/>
      </c>
      <c r="AF1631">
        <f>ROUND((EV1631),2)</f>
        <v/>
      </c>
      <c r="AG1631">
        <f>ROUND((AP1631),2)</f>
        <v/>
      </c>
      <c r="AH1631">
        <f>(EW1631)</f>
        <v/>
      </c>
      <c r="AI1631">
        <f>(EX1631)</f>
        <v/>
      </c>
      <c r="AJ1631">
        <f>(AS1631)</f>
        <v/>
      </c>
      <c r="AK1631" t="n">
        <v>57.05</v>
      </c>
      <c r="AL1631" t="n">
        <v>57.05</v>
      </c>
      <c r="AM1631" t="n">
        <v>0</v>
      </c>
      <c r="AN1631" t="n">
        <v>0</v>
      </c>
      <c r="AO1631" t="n">
        <v>0</v>
      </c>
      <c r="AP1631" t="n">
        <v>0</v>
      </c>
      <c r="AQ1631" t="n">
        <v>0</v>
      </c>
      <c r="AR1631" t="n">
        <v>0</v>
      </c>
      <c r="AS1631" t="n">
        <v>0.01</v>
      </c>
      <c r="AT1631" t="n">
        <v>97</v>
      </c>
      <c r="AU1631" t="n">
        <v>51</v>
      </c>
      <c r="AV1631" t="n">
        <v>1</v>
      </c>
      <c r="AW1631" t="n">
        <v>1</v>
      </c>
      <c r="AZ1631" t="n">
        <v>1</v>
      </c>
      <c r="BA1631" t="n">
        <v>1</v>
      </c>
      <c r="BB1631" t="n">
        <v>1</v>
      </c>
      <c r="BC1631" t="n">
        <v>2.9</v>
      </c>
      <c r="BD1631" t="inlineStr"/>
      <c r="BE1631" t="inlineStr"/>
      <c r="BF1631" t="inlineStr"/>
      <c r="BG1631" t="inlineStr"/>
      <c r="BH1631" t="n">
        <v>3</v>
      </c>
      <c r="BI1631" t="n">
        <v>2</v>
      </c>
      <c r="BJ1631" t="inlineStr">
        <is>
          <t>ТССЦ Московской обл., 509-4866, приказ Минстроя России №675/пр от 28.02.2017 № 258/пр</t>
        </is>
      </c>
      <c r="BM1631" t="n">
        <v>108001</v>
      </c>
      <c r="BN1631" t="n">
        <v>0</v>
      </c>
      <c r="BO1631" t="inlineStr">
        <is>
          <t>509-4866</t>
        </is>
      </c>
      <c r="BP1631" t="n">
        <v>1</v>
      </c>
      <c r="BQ1631" t="n">
        <v>3</v>
      </c>
      <c r="BR1631" t="n">
        <v>0</v>
      </c>
      <c r="BS1631" t="n">
        <v>1</v>
      </c>
      <c r="BT1631" t="n">
        <v>1</v>
      </c>
      <c r="BU1631" t="n">
        <v>1</v>
      </c>
      <c r="BV1631" t="n">
        <v>1</v>
      </c>
      <c r="BW1631" t="n">
        <v>1</v>
      </c>
      <c r="BX1631" t="n">
        <v>1</v>
      </c>
      <c r="BY1631" t="inlineStr"/>
      <c r="BZ1631" t="n">
        <v>97</v>
      </c>
      <c r="CA1631" t="n">
        <v>51</v>
      </c>
      <c r="CB1631" t="inlineStr"/>
      <c r="CE1631" t="n">
        <v>12</v>
      </c>
      <c r="CF1631" t="n">
        <v>0</v>
      </c>
      <c r="CG1631" t="n">
        <v>0</v>
      </c>
      <c r="CM1631" t="n">
        <v>0</v>
      </c>
      <c r="CN1631" t="inlineStr"/>
      <c r="CO1631" t="n">
        <v>0</v>
      </c>
      <c r="CP1631">
        <f>(P1631+Q1631+S1631)</f>
        <v/>
      </c>
      <c r="CQ1631">
        <f>AC1631*BC1631</f>
        <v/>
      </c>
      <c r="CR1631">
        <f>(ROUND((ROUND(((ET1631)*1),0)*BB1631),0)+ROUND((ROUND(((AE1631-(EU1631))*1),0)*BS1631),0))</f>
        <v/>
      </c>
      <c r="CS1631">
        <f>(ROUND((ROUND(((EU1631)*1),0)*BS1631),0)+ROUND((ROUND(((AE1631-(EU1631))*1),0)*BS1631),0))</f>
        <v/>
      </c>
      <c r="CT1631">
        <f>AF1631*BA1631</f>
        <v/>
      </c>
      <c r="CU1631">
        <f>AG1631</f>
        <v/>
      </c>
      <c r="CV1631">
        <f>AH1631</f>
        <v/>
      </c>
      <c r="CW1631">
        <f>AI1631</f>
        <v/>
      </c>
      <c r="CX1631">
        <f>AJ1631</f>
        <v/>
      </c>
      <c r="CY1631">
        <f>(((S1631+R1631)*AT1631)/100)</f>
        <v/>
      </c>
      <c r="CZ1631">
        <f>(((S1631+R1631)*AU1631)/100)</f>
        <v/>
      </c>
      <c r="DC1631" t="inlineStr"/>
      <c r="DD1631" t="inlineStr"/>
      <c r="DE1631" t="inlineStr"/>
      <c r="DF1631" t="inlineStr"/>
      <c r="DG1631" t="inlineStr"/>
      <c r="DH1631" t="inlineStr"/>
      <c r="DI1631" t="inlineStr"/>
      <c r="DJ1631" t="inlineStr"/>
      <c r="DK1631" t="inlineStr"/>
      <c r="DL1631" t="inlineStr"/>
      <c r="DM1631" t="inlineStr"/>
      <c r="DN1631" t="n">
        <v>0</v>
      </c>
      <c r="DO1631" t="n">
        <v>0</v>
      </c>
      <c r="DP1631" t="n">
        <v>1</v>
      </c>
      <c r="DQ1631" t="n">
        <v>1</v>
      </c>
      <c r="DU1631" t="n">
        <v>1010</v>
      </c>
      <c r="DV1631" t="inlineStr">
        <is>
          <t>шт.</t>
        </is>
      </c>
      <c r="DW1631" t="inlineStr">
        <is>
          <t>шт.</t>
        </is>
      </c>
      <c r="DX1631" t="n">
        <v>1</v>
      </c>
      <c r="DZ1631" t="inlineStr"/>
      <c r="EA1631" t="inlineStr"/>
      <c r="EB1631" t="inlineStr"/>
      <c r="EC1631" t="inlineStr"/>
      <c r="EE1631" t="n">
        <v>78725665</v>
      </c>
      <c r="EF1631" t="n">
        <v>3</v>
      </c>
      <c r="EG1631" t="inlineStr">
        <is>
          <t>Монтажные работы</t>
        </is>
      </c>
      <c r="EH1631" t="n">
        <v>0</v>
      </c>
      <c r="EI1631" t="inlineStr"/>
      <c r="EJ1631" t="n">
        <v>2</v>
      </c>
      <c r="EK1631" t="n">
        <v>108001</v>
      </c>
      <c r="EL1631" t="inlineStr">
        <is>
          <t>Электротехнические установки: на других объектах</t>
        </is>
      </c>
      <c r="EM1631" t="inlineStr">
        <is>
          <t>мФЕР-08</t>
        </is>
      </c>
      <c r="EO1631" t="inlineStr"/>
      <c r="EQ1631" t="n">
        <v>0</v>
      </c>
      <c r="ER1631" t="n">
        <v>57.05</v>
      </c>
      <c r="ES1631" t="n">
        <v>57.05</v>
      </c>
      <c r="ET1631" t="n">
        <v>0</v>
      </c>
      <c r="EU1631" t="n">
        <v>0</v>
      </c>
      <c r="EV1631" t="n">
        <v>0</v>
      </c>
      <c r="EW1631" t="n">
        <v>0</v>
      </c>
      <c r="EX1631" t="n">
        <v>0</v>
      </c>
      <c r="FQ1631" t="n">
        <v>0</v>
      </c>
      <c r="FR1631" t="n">
        <v>0</v>
      </c>
      <c r="FS1631" t="n">
        <v>0</v>
      </c>
      <c r="FX1631" t="n">
        <v>97</v>
      </c>
      <c r="FY1631" t="n">
        <v>51</v>
      </c>
      <c r="GA1631" t="inlineStr"/>
      <c r="GD1631" t="n">
        <v>1</v>
      </c>
      <c r="GF1631" t="n">
        <v>-1079729235</v>
      </c>
      <c r="GG1631" t="n">
        <v>2</v>
      </c>
      <c r="GH1631" t="n">
        <v>1</v>
      </c>
      <c r="GI1631" t="n">
        <v>2</v>
      </c>
      <c r="GJ1631" t="n">
        <v>0</v>
      </c>
      <c r="GK1631" t="n">
        <v>0</v>
      </c>
      <c r="GL1631">
        <f>ROUND(IF(AND(BH1631=3,BI1631=3,FS1631&lt;&gt;0),P1631,0),0)</f>
        <v/>
      </c>
      <c r="GM1631">
        <f>ROUND(O1631+X1631+Y1631,0)+GX1631</f>
        <v/>
      </c>
      <c r="GN1631">
        <f>IF(OR(BI1631=0,BI1631=1),GM1631-GX1631,0)</f>
        <v/>
      </c>
      <c r="GO1631">
        <f>IF(BI1631=2,GM1631-GX1631,0)</f>
        <v/>
      </c>
      <c r="GP1631">
        <f>IF(BI1631=4,GM1631-GX1631,0)</f>
        <v/>
      </c>
      <c r="GR1631" t="n">
        <v>0</v>
      </c>
      <c r="GS1631" t="n">
        <v>3</v>
      </c>
      <c r="GT1631" t="n">
        <v>0</v>
      </c>
      <c r="GU1631" t="inlineStr"/>
      <c r="GV1631">
        <f>ROUND((GT1631),2)</f>
        <v/>
      </c>
      <c r="GW1631" t="n">
        <v>1</v>
      </c>
      <c r="GX1631">
        <f>ROUND(HC1631*I1631,0)</f>
        <v/>
      </c>
      <c r="HA1631" t="n">
        <v>0</v>
      </c>
      <c r="HB1631" t="n">
        <v>0</v>
      </c>
      <c r="HC1631">
        <f>GV1631*GW1631</f>
        <v/>
      </c>
      <c r="HE1631" t="inlineStr"/>
      <c r="HF1631" t="inlineStr"/>
      <c r="HM1631" t="inlineStr"/>
      <c r="HN1631" t="inlineStr">
        <is>
          <t>Пр/812-049.3-1</t>
        </is>
      </c>
      <c r="HO1631" t="inlineStr">
        <is>
          <t>Пр/774-049.3</t>
        </is>
      </c>
      <c r="HP1631" t="inlineStr">
        <is>
          <t>Электротехнические установки: на других объектах</t>
        </is>
      </c>
      <c r="HQ1631" t="inlineStr">
        <is>
          <t>Электротехнические установки: на других объектах</t>
        </is>
      </c>
      <c r="HS1631" t="n">
        <v>0</v>
      </c>
      <c r="IK1631" t="n">
        <v>0</v>
      </c>
    </row>
    <row r="1632">
      <c r="A1632" t="n">
        <v>18</v>
      </c>
      <c r="B1632" t="n">
        <v>0</v>
      </c>
      <c r="C1632" t="n">
        <v>601</v>
      </c>
      <c r="E1632" t="inlineStr">
        <is>
          <t>2,2</t>
        </is>
      </c>
      <c r="F1632" t="inlineStr">
        <is>
          <t>509-4866</t>
        </is>
      </c>
      <c r="G1632" t="inlineStr">
        <is>
          <t>Выключатели автоматические 25А</t>
        </is>
      </c>
      <c r="H1632" t="inlineStr">
        <is>
          <t>шт.</t>
        </is>
      </c>
      <c r="I1632">
        <f>I1630*J1632</f>
        <v/>
      </c>
      <c r="J1632" t="n">
        <v>0.5</v>
      </c>
      <c r="K1632" t="n">
        <v>0.5</v>
      </c>
      <c r="O1632">
        <f>ROUND(CP1632,0)</f>
        <v/>
      </c>
      <c r="P1632">
        <f>ROUND(CQ1632*I1632,0)</f>
        <v/>
      </c>
      <c r="Q1632">
        <f>(ROUND((ROUND(((ET1632)*I1632),0)*BB1632),0)+ROUND((ROUND(((AE1632-(EU1632))*I1632),0)*BS1632),0))</f>
        <v/>
      </c>
      <c r="R1632">
        <f>(ROUND((ROUND(((EU1632)*I1632),0)*BS1632),0)+ROUND((ROUND(((AE1632-(EU1632))*I1632),0)*BS1632),0))</f>
        <v/>
      </c>
      <c r="S1632">
        <f>ROUND(CT1632*I1632,0)</f>
        <v/>
      </c>
      <c r="T1632">
        <f>ROUND(CU1632*I1632,0)</f>
        <v/>
      </c>
      <c r="U1632">
        <f>ROUND(CV1632*I1632,7)</f>
        <v/>
      </c>
      <c r="V1632">
        <f>ROUND(CW1632*I1632,7)</f>
        <v/>
      </c>
      <c r="W1632">
        <f>ROUND(CX1632*I1632,0)</f>
        <v/>
      </c>
      <c r="X1632">
        <f>ROUND(CY1632,0)</f>
        <v/>
      </c>
      <c r="Y1632">
        <f>ROUND(CZ1632,0)</f>
        <v/>
      </c>
      <c r="AA1632" t="n">
        <v>78855224</v>
      </c>
      <c r="AB1632">
        <f>ROUND((AC1632+AD1632+AF1632),2)</f>
        <v/>
      </c>
      <c r="AC1632">
        <f>ROUND((ES1632),2)</f>
        <v/>
      </c>
      <c r="AD1632">
        <f>ROUND((((ET1632)-(EU1632))+AE1632),2)</f>
        <v/>
      </c>
      <c r="AE1632">
        <f>ROUND((EU1632),2)</f>
        <v/>
      </c>
      <c r="AF1632">
        <f>ROUND((EV1632),2)</f>
        <v/>
      </c>
      <c r="AG1632">
        <f>ROUND((AP1632),2)</f>
        <v/>
      </c>
      <c r="AH1632">
        <f>(EW1632)</f>
        <v/>
      </c>
      <c r="AI1632">
        <f>(EX1632)</f>
        <v/>
      </c>
      <c r="AJ1632">
        <f>(AS1632)</f>
        <v/>
      </c>
      <c r="AK1632" t="n">
        <v>57.05</v>
      </c>
      <c r="AL1632" t="n">
        <v>57.05</v>
      </c>
      <c r="AM1632" t="n">
        <v>0</v>
      </c>
      <c r="AN1632" t="n">
        <v>0</v>
      </c>
      <c r="AO1632" t="n">
        <v>0</v>
      </c>
      <c r="AP1632" t="n">
        <v>0</v>
      </c>
      <c r="AQ1632" t="n">
        <v>0</v>
      </c>
      <c r="AR1632" t="n">
        <v>0</v>
      </c>
      <c r="AS1632" t="n">
        <v>0.01</v>
      </c>
      <c r="AT1632" t="n">
        <v>97</v>
      </c>
      <c r="AU1632" t="n">
        <v>51</v>
      </c>
      <c r="AV1632" t="n">
        <v>1</v>
      </c>
      <c r="AW1632" t="n">
        <v>1</v>
      </c>
      <c r="AZ1632" t="n">
        <v>1</v>
      </c>
      <c r="BA1632" t="n">
        <v>1</v>
      </c>
      <c r="BB1632" t="n">
        <v>1</v>
      </c>
      <c r="BC1632" t="n">
        <v>2.9</v>
      </c>
      <c r="BD1632" t="inlineStr"/>
      <c r="BE1632" t="inlineStr"/>
      <c r="BF1632" t="inlineStr"/>
      <c r="BG1632" t="inlineStr"/>
      <c r="BH1632" t="n">
        <v>3</v>
      </c>
      <c r="BI1632" t="n">
        <v>2</v>
      </c>
      <c r="BJ1632" t="inlineStr">
        <is>
          <t>ТССЦ Московской обл., 509-4866, приказ Минстроя России №675/пр от 28.02.2017 № 258/пр</t>
        </is>
      </c>
      <c r="BM1632" t="n">
        <v>108001</v>
      </c>
      <c r="BN1632" t="n">
        <v>0</v>
      </c>
      <c r="BO1632" t="inlineStr">
        <is>
          <t>509-4866</t>
        </is>
      </c>
      <c r="BP1632" t="n">
        <v>1</v>
      </c>
      <c r="BQ1632" t="n">
        <v>3</v>
      </c>
      <c r="BR1632" t="n">
        <v>0</v>
      </c>
      <c r="BS1632" t="n">
        <v>1</v>
      </c>
      <c r="BT1632" t="n">
        <v>1</v>
      </c>
      <c r="BU1632" t="n">
        <v>1</v>
      </c>
      <c r="BV1632" t="n">
        <v>1</v>
      </c>
      <c r="BW1632" t="n">
        <v>1</v>
      </c>
      <c r="BX1632" t="n">
        <v>1</v>
      </c>
      <c r="BY1632" t="inlineStr"/>
      <c r="BZ1632" t="n">
        <v>97</v>
      </c>
      <c r="CA1632" t="n">
        <v>51</v>
      </c>
      <c r="CB1632" t="inlineStr"/>
      <c r="CE1632" t="n">
        <v>12</v>
      </c>
      <c r="CF1632" t="n">
        <v>0</v>
      </c>
      <c r="CG1632" t="n">
        <v>0</v>
      </c>
      <c r="CM1632" t="n">
        <v>0</v>
      </c>
      <c r="CN1632" t="inlineStr"/>
      <c r="CO1632" t="n">
        <v>0</v>
      </c>
      <c r="CP1632">
        <f>(P1632+Q1632+S1632)</f>
        <v/>
      </c>
      <c r="CQ1632">
        <f>AC1632*BC1632</f>
        <v/>
      </c>
      <c r="CR1632">
        <f>(ROUND((ROUND(((ET1632)*1),0)*BB1632),0)+ROUND((ROUND(((AE1632-(EU1632))*1),0)*BS1632),0))</f>
        <v/>
      </c>
      <c r="CS1632">
        <f>(ROUND((ROUND(((EU1632)*1),0)*BS1632),0)+ROUND((ROUND(((AE1632-(EU1632))*1),0)*BS1632),0))</f>
        <v/>
      </c>
      <c r="CT1632">
        <f>AF1632*BA1632</f>
        <v/>
      </c>
      <c r="CU1632">
        <f>AG1632</f>
        <v/>
      </c>
      <c r="CV1632">
        <f>AH1632</f>
        <v/>
      </c>
      <c r="CW1632">
        <f>AI1632</f>
        <v/>
      </c>
      <c r="CX1632">
        <f>AJ1632</f>
        <v/>
      </c>
      <c r="CY1632">
        <f>(((S1632+R1632)*AT1632)/100)</f>
        <v/>
      </c>
      <c r="CZ1632">
        <f>(((S1632+R1632)*AU1632)/100)</f>
        <v/>
      </c>
      <c r="DC1632" t="inlineStr"/>
      <c r="DD1632" t="inlineStr"/>
      <c r="DE1632" t="inlineStr"/>
      <c r="DF1632" t="inlineStr"/>
      <c r="DG1632" t="inlineStr"/>
      <c r="DH1632" t="inlineStr"/>
      <c r="DI1632" t="inlineStr"/>
      <c r="DJ1632" t="inlineStr"/>
      <c r="DK1632" t="inlineStr"/>
      <c r="DL1632" t="inlineStr"/>
      <c r="DM1632" t="inlineStr"/>
      <c r="DN1632" t="n">
        <v>0</v>
      </c>
      <c r="DO1632" t="n">
        <v>0</v>
      </c>
      <c r="DP1632" t="n">
        <v>1</v>
      </c>
      <c r="DQ1632" t="n">
        <v>1</v>
      </c>
      <c r="DU1632" t="n">
        <v>1010</v>
      </c>
      <c r="DV1632" t="inlineStr">
        <is>
          <t>шт.</t>
        </is>
      </c>
      <c r="DW1632" t="inlineStr">
        <is>
          <t>шт.</t>
        </is>
      </c>
      <c r="DX1632" t="n">
        <v>1</v>
      </c>
      <c r="DZ1632" t="inlineStr"/>
      <c r="EA1632" t="inlineStr"/>
      <c r="EB1632" t="inlineStr"/>
      <c r="EC1632" t="inlineStr"/>
      <c r="EE1632" t="n">
        <v>78725665</v>
      </c>
      <c r="EF1632" t="n">
        <v>3</v>
      </c>
      <c r="EG1632" t="inlineStr">
        <is>
          <t>Монтажные работы</t>
        </is>
      </c>
      <c r="EH1632" t="n">
        <v>0</v>
      </c>
      <c r="EI1632" t="inlineStr"/>
      <c r="EJ1632" t="n">
        <v>2</v>
      </c>
      <c r="EK1632" t="n">
        <v>108001</v>
      </c>
      <c r="EL1632" t="inlineStr">
        <is>
          <t>Электротехнические установки: на других объектах</t>
        </is>
      </c>
      <c r="EM1632" t="inlineStr">
        <is>
          <t>мФЕР-08</t>
        </is>
      </c>
      <c r="EO1632" t="inlineStr"/>
      <c r="EQ1632" t="n">
        <v>0</v>
      </c>
      <c r="ER1632" t="n">
        <v>57.05</v>
      </c>
      <c r="ES1632" t="n">
        <v>57.05</v>
      </c>
      <c r="ET1632" t="n">
        <v>0</v>
      </c>
      <c r="EU1632" t="n">
        <v>0</v>
      </c>
      <c r="EV1632" t="n">
        <v>0</v>
      </c>
      <c r="EW1632" t="n">
        <v>0</v>
      </c>
      <c r="EX1632" t="n">
        <v>0</v>
      </c>
      <c r="FQ1632" t="n">
        <v>0</v>
      </c>
      <c r="FR1632" t="n">
        <v>0</v>
      </c>
      <c r="FS1632" t="n">
        <v>0</v>
      </c>
      <c r="FX1632" t="n">
        <v>97</v>
      </c>
      <c r="FY1632" t="n">
        <v>51</v>
      </c>
      <c r="GA1632" t="inlineStr"/>
      <c r="GD1632" t="n">
        <v>1</v>
      </c>
      <c r="GF1632" t="n">
        <v>1701176035</v>
      </c>
      <c r="GG1632" t="n">
        <v>2</v>
      </c>
      <c r="GH1632" t="n">
        <v>1</v>
      </c>
      <c r="GI1632" t="n">
        <v>2</v>
      </c>
      <c r="GJ1632" t="n">
        <v>0</v>
      </c>
      <c r="GK1632" t="n">
        <v>0</v>
      </c>
      <c r="GL1632">
        <f>ROUND(IF(AND(BH1632=3,BI1632=3,FS1632&lt;&gt;0),P1632,0),0)</f>
        <v/>
      </c>
      <c r="GM1632">
        <f>ROUND(O1632+X1632+Y1632,0)+GX1632</f>
        <v/>
      </c>
      <c r="GN1632">
        <f>IF(OR(BI1632=0,BI1632=1),GM1632-GX1632,0)</f>
        <v/>
      </c>
      <c r="GO1632">
        <f>IF(BI1632=2,GM1632-GX1632,0)</f>
        <v/>
      </c>
      <c r="GP1632">
        <f>IF(BI1632=4,GM1632-GX1632,0)</f>
        <v/>
      </c>
      <c r="GR1632" t="n">
        <v>0</v>
      </c>
      <c r="GS1632" t="n">
        <v>3</v>
      </c>
      <c r="GT1632" t="n">
        <v>0</v>
      </c>
      <c r="GU1632" t="inlineStr"/>
      <c r="GV1632">
        <f>ROUND((GT1632),2)</f>
        <v/>
      </c>
      <c r="GW1632" t="n">
        <v>1</v>
      </c>
      <c r="GX1632">
        <f>ROUND(HC1632*I1632,0)</f>
        <v/>
      </c>
      <c r="HA1632" t="n">
        <v>0</v>
      </c>
      <c r="HB1632" t="n">
        <v>0</v>
      </c>
      <c r="HC1632">
        <f>GV1632*GW1632</f>
        <v/>
      </c>
      <c r="HE1632" t="inlineStr"/>
      <c r="HF1632" t="inlineStr"/>
      <c r="HM1632" t="inlineStr"/>
      <c r="HN1632" t="inlineStr">
        <is>
          <t>Пр/812-049.3-1</t>
        </is>
      </c>
      <c r="HO1632" t="inlineStr">
        <is>
          <t>Пр/774-049.3</t>
        </is>
      </c>
      <c r="HP1632" t="inlineStr">
        <is>
          <t>Электротехнические установки: на других объектах</t>
        </is>
      </c>
      <c r="HQ1632" t="inlineStr">
        <is>
          <t>Электротехнические установки: на других объектах</t>
        </is>
      </c>
      <c r="HS1632" t="n">
        <v>0</v>
      </c>
      <c r="IK1632" t="n">
        <v>0</v>
      </c>
    </row>
    <row r="1633"/>
    <row r="1634">
      <c r="A1634" s="358" t="n">
        <v>51</v>
      </c>
      <c r="B1634" s="358">
        <f>B1625</f>
        <v/>
      </c>
      <c r="C1634" s="358">
        <f>A1625</f>
        <v/>
      </c>
      <c r="D1634" s="358">
        <f>ROW(A1625)</f>
        <v/>
      </c>
      <c r="E1634" s="358" t="n"/>
      <c r="F1634" s="358">
        <f>IF(F1625&lt;&gt;"",F1625,"")</f>
        <v/>
      </c>
      <c r="G1634" s="358">
        <f>IF(G1625&lt;&gt;"",G1625,"")</f>
        <v/>
      </c>
      <c r="H1634" s="358" t="n">
        <v>0</v>
      </c>
      <c r="I1634" s="358" t="n"/>
      <c r="J1634" s="358" t="n"/>
      <c r="K1634" s="358" t="n"/>
      <c r="L1634" s="358" t="n"/>
      <c r="M1634" s="358" t="n"/>
      <c r="N1634" s="358" t="n"/>
      <c r="O1634" s="358" t="n">
        <v>0</v>
      </c>
      <c r="P1634" s="358" t="n">
        <v>0</v>
      </c>
      <c r="Q1634" s="358" t="n">
        <v>0</v>
      </c>
      <c r="R1634" s="358" t="n">
        <v>0</v>
      </c>
      <c r="S1634" s="358" t="n">
        <v>0</v>
      </c>
      <c r="T1634" s="358" t="n">
        <v>0</v>
      </c>
      <c r="U1634" s="358" t="n">
        <v>0</v>
      </c>
      <c r="V1634" s="358" t="n">
        <v>0</v>
      </c>
      <c r="W1634" s="358" t="n">
        <v>0</v>
      </c>
      <c r="X1634" s="358" t="n">
        <v>0</v>
      </c>
      <c r="Y1634" s="358" t="n">
        <v>0</v>
      </c>
      <c r="Z1634" s="358" t="n"/>
      <c r="AA1634" s="358" t="n"/>
      <c r="AB1634" s="358" t="n"/>
      <c r="AC1634" s="358" t="n"/>
      <c r="AD1634" s="358" t="n"/>
      <c r="AE1634" s="358" t="n"/>
      <c r="AF1634" s="358" t="n"/>
      <c r="AG1634" s="358" t="n"/>
      <c r="AH1634" s="358" t="n"/>
      <c r="AI1634" s="358" t="n"/>
      <c r="AJ1634" s="358" t="n"/>
      <c r="AK1634" s="358" t="n"/>
      <c r="AL1634" s="358" t="n"/>
      <c r="AM1634" s="358" t="n"/>
      <c r="AN1634" s="358" t="n"/>
      <c r="AO1634" s="358">
        <f>ROUND(BX1634,0)</f>
        <v/>
      </c>
      <c r="AP1634" s="358">
        <f>ROUND(BY1634,0)</f>
        <v/>
      </c>
      <c r="AQ1634" s="358">
        <f>ROUND(BZ1634,0)</f>
        <v/>
      </c>
      <c r="AR1634" s="358">
        <f>ROUND(CA1634,0)</f>
        <v/>
      </c>
      <c r="AS1634" s="358">
        <f>ROUND(CB1634,0)</f>
        <v/>
      </c>
      <c r="AT1634" s="358">
        <f>ROUND(CC1634,0)</f>
        <v/>
      </c>
      <c r="AU1634" s="358">
        <f>ROUND(CD1634,0)</f>
        <v/>
      </c>
      <c r="AV1634" s="358">
        <f>ROUND(CE1634,0)</f>
        <v/>
      </c>
      <c r="AW1634" s="358">
        <f>ROUND(CF1634,0)</f>
        <v/>
      </c>
      <c r="AX1634" s="358">
        <f>ROUND(CG1634,0)</f>
        <v/>
      </c>
      <c r="AY1634" s="358">
        <f>ROUND(CH1634,0)</f>
        <v/>
      </c>
      <c r="AZ1634" s="358">
        <f>ROUND(CI1634,0)</f>
        <v/>
      </c>
      <c r="BA1634" s="358">
        <f>ROUND(CJ1634,0)</f>
        <v/>
      </c>
      <c r="BB1634" s="358">
        <f>ROUND(CK1634,0)</f>
        <v/>
      </c>
      <c r="BC1634" s="358">
        <f>ROUND(CL1634,0)</f>
        <v/>
      </c>
      <c r="BD1634" s="358">
        <f>ROUND(CM1634,0)</f>
        <v/>
      </c>
      <c r="BE1634" s="358" t="n"/>
      <c r="BF1634" s="358" t="n"/>
      <c r="BG1634" s="358" t="n"/>
      <c r="BH1634" s="358" t="n"/>
      <c r="BI1634" s="358" t="n"/>
      <c r="BJ1634" s="358" t="n"/>
      <c r="BK1634" s="358" t="n"/>
      <c r="BL1634" s="358" t="n"/>
      <c r="BM1634" s="358" t="n"/>
      <c r="BN1634" s="358" t="n"/>
      <c r="BO1634" s="358" t="n"/>
      <c r="BP1634" s="358" t="n"/>
      <c r="BQ1634" s="358" t="n"/>
      <c r="BR1634" s="358" t="n"/>
      <c r="BS1634" s="358" t="n"/>
      <c r="BT1634" s="358" t="n"/>
      <c r="BU1634" s="358" t="n"/>
      <c r="BV1634" s="358" t="n"/>
      <c r="BW1634" s="358" t="n"/>
      <c r="BX1634" s="358" t="n"/>
      <c r="BY1634" s="358" t="n"/>
      <c r="BZ1634" s="358" t="n"/>
      <c r="CA1634" s="358" t="n"/>
      <c r="CB1634" s="358" t="n"/>
      <c r="CC1634" s="358" t="n"/>
      <c r="CD1634" s="358" t="n"/>
      <c r="CE1634" s="358" t="n"/>
      <c r="CF1634" s="358" t="n"/>
      <c r="CG1634" s="358" t="n"/>
      <c r="CH1634" s="358" t="n"/>
      <c r="CI1634" s="358" t="n"/>
      <c r="CJ1634" s="358" t="n"/>
      <c r="CK1634" s="358" t="n"/>
      <c r="CL1634" s="358" t="n"/>
      <c r="CM1634" s="358" t="n"/>
      <c r="CN1634" s="358" t="n"/>
      <c r="CO1634" s="358" t="n"/>
      <c r="CP1634" s="358" t="n"/>
      <c r="CQ1634" s="358" t="n"/>
      <c r="CR1634" s="358" t="n"/>
      <c r="CS1634" s="358" t="n"/>
      <c r="CT1634" s="358" t="n"/>
      <c r="CU1634" s="358" t="n"/>
      <c r="CV1634" s="358" t="n"/>
      <c r="CW1634" s="358" t="n"/>
      <c r="CX1634" s="358" t="n"/>
      <c r="CY1634" s="358" t="n"/>
      <c r="CZ1634" s="358" t="n"/>
      <c r="DA1634" s="358" t="n"/>
      <c r="DB1634" s="358" t="n"/>
      <c r="DC1634" s="358" t="n"/>
      <c r="DD1634" s="358" t="n"/>
      <c r="DE1634" s="358" t="n"/>
      <c r="DF1634" s="358" t="n"/>
      <c r="DG1634" s="359" t="n"/>
      <c r="DH1634" s="359" t="n"/>
      <c r="DI1634" s="359" t="n"/>
      <c r="DJ1634" s="359" t="n"/>
      <c r="DK1634" s="359" t="n"/>
      <c r="DL1634" s="359" t="n"/>
      <c r="DM1634" s="359" t="n"/>
      <c r="DN1634" s="359" t="n"/>
      <c r="DO1634" s="359" t="n"/>
      <c r="DP1634" s="359" t="n"/>
      <c r="DQ1634" s="359" t="n"/>
      <c r="DR1634" s="359" t="n"/>
      <c r="DS1634" s="359" t="n"/>
      <c r="DT1634" s="359" t="n"/>
      <c r="DU1634" s="359" t="n"/>
      <c r="DV1634" s="359" t="n"/>
      <c r="DW1634" s="359" t="n"/>
      <c r="DX1634" s="359" t="n"/>
      <c r="DY1634" s="359" t="n"/>
      <c r="DZ1634" s="359" t="n"/>
      <c r="EA1634" s="359" t="n"/>
      <c r="EB1634" s="359" t="n"/>
      <c r="EC1634" s="359" t="n"/>
      <c r="ED1634" s="359" t="n"/>
      <c r="EE1634" s="359" t="n"/>
      <c r="EF1634" s="359" t="n"/>
      <c r="EG1634" s="359" t="n"/>
      <c r="EH1634" s="359" t="n"/>
      <c r="EI1634" s="359" t="n"/>
      <c r="EJ1634" s="359" t="n"/>
      <c r="EK1634" s="359" t="n"/>
      <c r="EL1634" s="359" t="n"/>
      <c r="EM1634" s="359" t="n"/>
      <c r="EN1634" s="359" t="n"/>
      <c r="EO1634" s="359" t="n"/>
      <c r="EP1634" s="359" t="n"/>
      <c r="EQ1634" s="359" t="n"/>
      <c r="ER1634" s="359" t="n"/>
      <c r="ES1634" s="359" t="n"/>
      <c r="ET1634" s="359" t="n"/>
      <c r="EU1634" s="359" t="n"/>
      <c r="EV1634" s="359" t="n"/>
      <c r="EW1634" s="359" t="n"/>
      <c r="EX1634" s="359" t="n"/>
      <c r="EY1634" s="359" t="n"/>
      <c r="EZ1634" s="359" t="n"/>
      <c r="FA1634" s="359" t="n"/>
      <c r="FB1634" s="359" t="n"/>
      <c r="FC1634" s="359" t="n"/>
      <c r="FD1634" s="359" t="n"/>
      <c r="FE1634" s="359" t="n"/>
      <c r="FF1634" s="359" t="n"/>
      <c r="FG1634" s="359" t="n"/>
      <c r="FH1634" s="359" t="n"/>
      <c r="FI1634" s="359" t="n"/>
      <c r="FJ1634" s="359" t="n"/>
      <c r="FK1634" s="359" t="n"/>
      <c r="FL1634" s="359" t="n"/>
      <c r="FM1634" s="359" t="n"/>
      <c r="FN1634" s="359" t="n"/>
      <c r="FO1634" s="359" t="n"/>
      <c r="FP1634" s="359" t="n"/>
      <c r="FQ1634" s="359" t="n"/>
      <c r="FR1634" s="359" t="n"/>
      <c r="FS1634" s="359" t="n"/>
      <c r="FT1634" s="359" t="n"/>
      <c r="FU1634" s="359" t="n"/>
      <c r="FV1634" s="359" t="n"/>
      <c r="FW1634" s="359" t="n"/>
      <c r="FX1634" s="359" t="n"/>
      <c r="FY1634" s="359" t="n"/>
      <c r="FZ1634" s="359" t="n"/>
      <c r="GA1634" s="359" t="n"/>
      <c r="GB1634" s="359" t="n"/>
      <c r="GC1634" s="359" t="n"/>
      <c r="GD1634" s="359" t="n"/>
      <c r="GE1634" s="359" t="n"/>
      <c r="GF1634" s="359" t="n"/>
      <c r="GG1634" s="359" t="n"/>
      <c r="GH1634" s="359" t="n"/>
      <c r="GI1634" s="359" t="n"/>
      <c r="GJ1634" s="359" t="n"/>
      <c r="GK1634" s="359" t="n"/>
      <c r="GL1634" s="359" t="n"/>
      <c r="GM1634" s="359" t="n"/>
      <c r="GN1634" s="359" t="n"/>
      <c r="GO1634" s="359" t="n"/>
      <c r="GP1634" s="359" t="n"/>
      <c r="GQ1634" s="359" t="n"/>
      <c r="GR1634" s="359" t="n"/>
      <c r="GS1634" s="359" t="n"/>
      <c r="GT1634" s="359" t="n"/>
      <c r="GU1634" s="359" t="n"/>
      <c r="GV1634" s="359" t="n"/>
      <c r="GW1634" s="359" t="n"/>
      <c r="GX1634" s="359" t="n">
        <v>0</v>
      </c>
    </row>
    <row r="1635"/>
    <row r="1636">
      <c r="A1636" s="360" t="n">
        <v>50</v>
      </c>
      <c r="B1636" s="360" t="n">
        <v>0</v>
      </c>
      <c r="C1636" s="360" t="n">
        <v>0</v>
      </c>
      <c r="D1636" s="360" t="n">
        <v>1</v>
      </c>
      <c r="E1636" s="360" t="n">
        <v>201</v>
      </c>
      <c r="F1636" s="360">
        <f>ROUND(Source!O1634,O1636)</f>
        <v/>
      </c>
      <c r="G1636" s="360" t="inlineStr">
        <is>
          <t>ПЗ</t>
        </is>
      </c>
      <c r="H1636" s="360" t="inlineStr">
        <is>
          <t>Прямые затраты</t>
        </is>
      </c>
      <c r="I1636" s="360" t="n"/>
      <c r="J1636" s="360" t="n"/>
      <c r="K1636" s="360" t="n">
        <v>201</v>
      </c>
      <c r="L1636" s="360" t="n">
        <v>1</v>
      </c>
      <c r="M1636" s="360" t="n">
        <v>3</v>
      </c>
      <c r="N1636" s="360" t="inlineStr"/>
      <c r="O1636" s="360" t="n">
        <v>0</v>
      </c>
      <c r="P1636" s="360" t="n"/>
      <c r="Q1636" s="360" t="n"/>
      <c r="R1636" s="360" t="n"/>
      <c r="S1636" s="360" t="n"/>
      <c r="T1636" s="360" t="n"/>
      <c r="U1636" s="360" t="n"/>
      <c r="V1636" s="360" t="n"/>
      <c r="W1636" s="360" t="n">
        <v>0</v>
      </c>
      <c r="X1636" s="360" t="n">
        <v>1</v>
      </c>
      <c r="Y1636" s="360" t="n">
        <v>0</v>
      </c>
      <c r="Z1636" s="360" t="n"/>
      <c r="AA1636" s="360" t="n"/>
      <c r="AB1636" s="360" t="n"/>
    </row>
    <row r="1637">
      <c r="A1637" s="360" t="n">
        <v>50</v>
      </c>
      <c r="B1637" s="360" t="n">
        <v>0</v>
      </c>
      <c r="C1637" s="360" t="n">
        <v>0</v>
      </c>
      <c r="D1637" s="360" t="n">
        <v>1</v>
      </c>
      <c r="E1637" s="360" t="n">
        <v>202</v>
      </c>
      <c r="F1637" s="360">
        <f>ROUND(Source!P1634,O1637)</f>
        <v/>
      </c>
      <c r="G1637" s="360" t="inlineStr">
        <is>
          <t>СтМатОб</t>
        </is>
      </c>
      <c r="H1637" s="360" t="inlineStr">
        <is>
          <t>Стоимость материальных ресурсов (всего)</t>
        </is>
      </c>
      <c r="I1637" s="360" t="n"/>
      <c r="J1637" s="360" t="n"/>
      <c r="K1637" s="360" t="n">
        <v>202</v>
      </c>
      <c r="L1637" s="360" t="n">
        <v>2</v>
      </c>
      <c r="M1637" s="360" t="n">
        <v>3</v>
      </c>
      <c r="N1637" s="360" t="inlineStr"/>
      <c r="O1637" s="360" t="n">
        <v>0</v>
      </c>
      <c r="P1637" s="360" t="n"/>
      <c r="Q1637" s="360" t="n"/>
      <c r="R1637" s="360" t="n"/>
      <c r="S1637" s="360" t="n"/>
      <c r="T1637" s="360" t="n"/>
      <c r="U1637" s="360" t="n"/>
      <c r="V1637" s="360" t="n"/>
      <c r="W1637" s="360" t="n">
        <v>0</v>
      </c>
      <c r="X1637" s="360" t="n">
        <v>1</v>
      </c>
      <c r="Y1637" s="360" t="n">
        <v>0</v>
      </c>
      <c r="Z1637" s="360" t="n"/>
      <c r="AA1637" s="360" t="n"/>
      <c r="AB1637" s="360" t="n"/>
    </row>
    <row r="1638">
      <c r="A1638" s="360" t="n">
        <v>50</v>
      </c>
      <c r="B1638" s="360" t="n">
        <v>0</v>
      </c>
      <c r="C1638" s="360" t="n">
        <v>0</v>
      </c>
      <c r="D1638" s="360" t="n">
        <v>1</v>
      </c>
      <c r="E1638" s="360" t="n">
        <v>222</v>
      </c>
      <c r="F1638" s="360">
        <f>ROUND(Source!AO1634,O1638)</f>
        <v/>
      </c>
      <c r="G1638" s="360" t="inlineStr">
        <is>
          <t>СтМатОбЗак</t>
        </is>
      </c>
      <c r="H1638" s="360" t="inlineStr">
        <is>
          <t>Стоимость материалов и оборудования заказчика</t>
        </is>
      </c>
      <c r="I1638" s="360" t="n"/>
      <c r="J1638" s="360" t="n"/>
      <c r="K1638" s="360" t="n">
        <v>222</v>
      </c>
      <c r="L1638" s="360" t="n">
        <v>3</v>
      </c>
      <c r="M1638" s="360" t="n">
        <v>3</v>
      </c>
      <c r="N1638" s="360" t="inlineStr"/>
      <c r="O1638" s="360" t="n">
        <v>0</v>
      </c>
      <c r="P1638" s="360" t="n"/>
      <c r="Q1638" s="360" t="n"/>
      <c r="R1638" s="360" t="n"/>
      <c r="S1638" s="360" t="n"/>
      <c r="T1638" s="360" t="n"/>
      <c r="U1638" s="360" t="n"/>
      <c r="V1638" s="360" t="n"/>
      <c r="W1638" s="360" t="n">
        <v>0</v>
      </c>
      <c r="X1638" s="360" t="n">
        <v>1</v>
      </c>
      <c r="Y1638" s="360" t="n">
        <v>0</v>
      </c>
      <c r="Z1638" s="360" t="n"/>
      <c r="AA1638" s="360" t="n"/>
      <c r="AB1638" s="360" t="n"/>
    </row>
    <row r="1639">
      <c r="A1639" s="360" t="n">
        <v>50</v>
      </c>
      <c r="B1639" s="360" t="n">
        <v>0</v>
      </c>
      <c r="C1639" s="360" t="n">
        <v>0</v>
      </c>
      <c r="D1639" s="360" t="n">
        <v>1</v>
      </c>
      <c r="E1639" s="360" t="n">
        <v>225</v>
      </c>
      <c r="F1639" s="360">
        <f>ROUND(Source!AV1634,O1639)</f>
        <v/>
      </c>
      <c r="G1639" s="360" t="inlineStr">
        <is>
          <t>СтМатОбПод</t>
        </is>
      </c>
      <c r="H1639" s="360" t="inlineStr">
        <is>
          <t>Стоимость материалов и оборудования подрядчика</t>
        </is>
      </c>
      <c r="I1639" s="360" t="n"/>
      <c r="J1639" s="360" t="n"/>
      <c r="K1639" s="360" t="n">
        <v>225</v>
      </c>
      <c r="L1639" s="360" t="n">
        <v>4</v>
      </c>
      <c r="M1639" s="360" t="n">
        <v>3</v>
      </c>
      <c r="N1639" s="360" t="inlineStr"/>
      <c r="O1639" s="360" t="n">
        <v>0</v>
      </c>
      <c r="P1639" s="360" t="n"/>
      <c r="Q1639" s="360" t="n"/>
      <c r="R1639" s="360" t="n"/>
      <c r="S1639" s="360" t="n"/>
      <c r="T1639" s="360" t="n"/>
      <c r="U1639" s="360" t="n"/>
      <c r="V1639" s="360" t="n"/>
      <c r="W1639" s="360" t="n">
        <v>0</v>
      </c>
      <c r="X1639" s="360" t="n">
        <v>1</v>
      </c>
      <c r="Y1639" s="360" t="n">
        <v>0</v>
      </c>
      <c r="Z1639" s="360" t="n"/>
      <c r="AA1639" s="360" t="n"/>
      <c r="AB1639" s="360" t="n"/>
    </row>
    <row r="1640">
      <c r="A1640" s="360" t="n">
        <v>50</v>
      </c>
      <c r="B1640" s="360" t="n">
        <v>0</v>
      </c>
      <c r="C1640" s="360" t="n">
        <v>0</v>
      </c>
      <c r="D1640" s="360" t="n">
        <v>1</v>
      </c>
      <c r="E1640" s="360" t="n">
        <v>226</v>
      </c>
      <c r="F1640" s="360">
        <f>ROUND(Source!AW1634,O1640)</f>
        <v/>
      </c>
      <c r="G1640" s="360" t="inlineStr">
        <is>
          <t>СтМат</t>
        </is>
      </c>
      <c r="H1640" s="360" t="inlineStr">
        <is>
          <t>Стоимость материалов (всего)</t>
        </is>
      </c>
      <c r="I1640" s="360" t="n"/>
      <c r="J1640" s="360" t="n"/>
      <c r="K1640" s="360" t="n">
        <v>226</v>
      </c>
      <c r="L1640" s="360" t="n">
        <v>5</v>
      </c>
      <c r="M1640" s="360" t="n">
        <v>3</v>
      </c>
      <c r="N1640" s="360" t="inlineStr"/>
      <c r="O1640" s="360" t="n">
        <v>0</v>
      </c>
      <c r="P1640" s="360" t="n"/>
      <c r="Q1640" s="360" t="n"/>
      <c r="R1640" s="360" t="n"/>
      <c r="S1640" s="360" t="n"/>
      <c r="T1640" s="360" t="n"/>
      <c r="U1640" s="360" t="n"/>
      <c r="V1640" s="360" t="n"/>
      <c r="W1640" s="360" t="n">
        <v>0</v>
      </c>
      <c r="X1640" s="360" t="n">
        <v>1</v>
      </c>
      <c r="Y1640" s="360" t="n">
        <v>0</v>
      </c>
      <c r="Z1640" s="360" t="n"/>
      <c r="AA1640" s="360" t="n"/>
      <c r="AB1640" s="360" t="n"/>
    </row>
    <row r="1641">
      <c r="A1641" s="360" t="n">
        <v>50</v>
      </c>
      <c r="B1641" s="360" t="n">
        <v>0</v>
      </c>
      <c r="C1641" s="360" t="n">
        <v>0</v>
      </c>
      <c r="D1641" s="360" t="n">
        <v>1</v>
      </c>
      <c r="E1641" s="360" t="n">
        <v>227</v>
      </c>
      <c r="F1641" s="360">
        <f>ROUND(Source!AX1634,O1641)</f>
        <v/>
      </c>
      <c r="G1641" s="360" t="inlineStr">
        <is>
          <t>СтМатЗак</t>
        </is>
      </c>
      <c r="H1641" s="360" t="inlineStr">
        <is>
          <t>Стоимость материалов заказчика</t>
        </is>
      </c>
      <c r="I1641" s="360" t="n"/>
      <c r="J1641" s="360" t="n"/>
      <c r="K1641" s="360" t="n">
        <v>227</v>
      </c>
      <c r="L1641" s="360" t="n">
        <v>6</v>
      </c>
      <c r="M1641" s="360" t="n">
        <v>3</v>
      </c>
      <c r="N1641" s="360" t="inlineStr"/>
      <c r="O1641" s="360" t="n">
        <v>0</v>
      </c>
      <c r="P1641" s="360" t="n"/>
      <c r="Q1641" s="360" t="n"/>
      <c r="R1641" s="360" t="n"/>
      <c r="S1641" s="360" t="n"/>
      <c r="T1641" s="360" t="n"/>
      <c r="U1641" s="360" t="n"/>
      <c r="V1641" s="360" t="n"/>
      <c r="W1641" s="360" t="n">
        <v>0</v>
      </c>
      <c r="X1641" s="360" t="n">
        <v>1</v>
      </c>
      <c r="Y1641" s="360" t="n">
        <v>0</v>
      </c>
      <c r="Z1641" s="360" t="n"/>
      <c r="AA1641" s="360" t="n"/>
      <c r="AB1641" s="360" t="n"/>
    </row>
    <row r="1642">
      <c r="A1642" s="360" t="n">
        <v>50</v>
      </c>
      <c r="B1642" s="360" t="n">
        <v>0</v>
      </c>
      <c r="C1642" s="360" t="n">
        <v>0</v>
      </c>
      <c r="D1642" s="360" t="n">
        <v>1</v>
      </c>
      <c r="E1642" s="360" t="n">
        <v>228</v>
      </c>
      <c r="F1642" s="360">
        <f>ROUND(Source!AY1634,O1642)</f>
        <v/>
      </c>
      <c r="G1642" s="360" t="inlineStr">
        <is>
          <t>СтМатПод</t>
        </is>
      </c>
      <c r="H1642" s="360" t="inlineStr">
        <is>
          <t>Стоимость материалов подрядчика</t>
        </is>
      </c>
      <c r="I1642" s="360" t="n"/>
      <c r="J1642" s="360" t="n"/>
      <c r="K1642" s="360" t="n">
        <v>228</v>
      </c>
      <c r="L1642" s="360" t="n">
        <v>7</v>
      </c>
      <c r="M1642" s="360" t="n">
        <v>3</v>
      </c>
      <c r="N1642" s="360" t="inlineStr"/>
      <c r="O1642" s="360" t="n">
        <v>0</v>
      </c>
      <c r="P1642" s="360" t="n"/>
      <c r="Q1642" s="360" t="n"/>
      <c r="R1642" s="360" t="n"/>
      <c r="S1642" s="360" t="n"/>
      <c r="T1642" s="360" t="n"/>
      <c r="U1642" s="360" t="n"/>
      <c r="V1642" s="360" t="n"/>
      <c r="W1642" s="360" t="n">
        <v>0</v>
      </c>
      <c r="X1642" s="360" t="n">
        <v>1</v>
      </c>
      <c r="Y1642" s="360" t="n">
        <v>0</v>
      </c>
      <c r="Z1642" s="360" t="n"/>
      <c r="AA1642" s="360" t="n"/>
      <c r="AB1642" s="360" t="n"/>
    </row>
    <row r="1643">
      <c r="A1643" s="360" t="n">
        <v>50</v>
      </c>
      <c r="B1643" s="360" t="n">
        <v>0</v>
      </c>
      <c r="C1643" s="360" t="n">
        <v>0</v>
      </c>
      <c r="D1643" s="360" t="n">
        <v>1</v>
      </c>
      <c r="E1643" s="360" t="n">
        <v>216</v>
      </c>
      <c r="F1643" s="360">
        <f>ROUND(Source!AP1634,O1643)</f>
        <v/>
      </c>
      <c r="G1643" s="360" t="inlineStr">
        <is>
          <t>Оборуд</t>
        </is>
      </c>
      <c r="H1643" s="360" t="inlineStr">
        <is>
          <t>Стоимость оборудования (всего)</t>
        </is>
      </c>
      <c r="I1643" s="360" t="n"/>
      <c r="J1643" s="360" t="n"/>
      <c r="K1643" s="360" t="n">
        <v>216</v>
      </c>
      <c r="L1643" s="360" t="n">
        <v>8</v>
      </c>
      <c r="M1643" s="360" t="n">
        <v>3</v>
      </c>
      <c r="N1643" s="360" t="inlineStr"/>
      <c r="O1643" s="360" t="n">
        <v>0</v>
      </c>
      <c r="P1643" s="360" t="n"/>
      <c r="Q1643" s="360" t="n"/>
      <c r="R1643" s="360" t="n"/>
      <c r="S1643" s="360" t="n"/>
      <c r="T1643" s="360" t="n"/>
      <c r="U1643" s="360" t="n"/>
      <c r="V1643" s="360" t="n"/>
      <c r="W1643" s="360" t="n">
        <v>0</v>
      </c>
      <c r="X1643" s="360" t="n">
        <v>1</v>
      </c>
      <c r="Y1643" s="360" t="n">
        <v>0</v>
      </c>
      <c r="Z1643" s="360" t="n"/>
      <c r="AA1643" s="360" t="n"/>
      <c r="AB1643" s="360" t="n"/>
    </row>
    <row r="1644">
      <c r="A1644" s="360" t="n">
        <v>50</v>
      </c>
      <c r="B1644" s="360" t="n">
        <v>0</v>
      </c>
      <c r="C1644" s="360" t="n">
        <v>0</v>
      </c>
      <c r="D1644" s="360" t="n">
        <v>1</v>
      </c>
      <c r="E1644" s="360" t="n">
        <v>223</v>
      </c>
      <c r="F1644" s="360">
        <f>ROUND(Source!AQ1634,O1644)</f>
        <v/>
      </c>
      <c r="G1644" s="360" t="inlineStr">
        <is>
          <t>ОборудЗак</t>
        </is>
      </c>
      <c r="H1644" s="360" t="inlineStr">
        <is>
          <t>Стоимость оборудования заказчика</t>
        </is>
      </c>
      <c r="I1644" s="360" t="n"/>
      <c r="J1644" s="360" t="n"/>
      <c r="K1644" s="360" t="n">
        <v>223</v>
      </c>
      <c r="L1644" s="360" t="n">
        <v>9</v>
      </c>
      <c r="M1644" s="360" t="n">
        <v>3</v>
      </c>
      <c r="N1644" s="360" t="inlineStr"/>
      <c r="O1644" s="360" t="n">
        <v>0</v>
      </c>
      <c r="P1644" s="360" t="n"/>
      <c r="Q1644" s="360" t="n"/>
      <c r="R1644" s="360" t="n"/>
      <c r="S1644" s="360" t="n"/>
      <c r="T1644" s="360" t="n"/>
      <c r="U1644" s="360" t="n"/>
      <c r="V1644" s="360" t="n"/>
      <c r="W1644" s="360" t="n">
        <v>0</v>
      </c>
      <c r="X1644" s="360" t="n">
        <v>1</v>
      </c>
      <c r="Y1644" s="360" t="n">
        <v>0</v>
      </c>
      <c r="Z1644" s="360" t="n"/>
      <c r="AA1644" s="360" t="n"/>
      <c r="AB1644" s="360" t="n"/>
    </row>
    <row r="1645">
      <c r="A1645" s="360" t="n">
        <v>50</v>
      </c>
      <c r="B1645" s="360" t="n">
        <v>0</v>
      </c>
      <c r="C1645" s="360" t="n">
        <v>0</v>
      </c>
      <c r="D1645" s="360" t="n">
        <v>1</v>
      </c>
      <c r="E1645" s="360" t="n">
        <v>229</v>
      </c>
      <c r="F1645" s="360">
        <f>ROUND(Source!AZ1634,O1645)</f>
        <v/>
      </c>
      <c r="G1645" s="360" t="inlineStr">
        <is>
          <t>ОборудПод</t>
        </is>
      </c>
      <c r="H1645" s="360" t="inlineStr">
        <is>
          <t>Стоимость оборудования подрядчика</t>
        </is>
      </c>
      <c r="I1645" s="360" t="n"/>
      <c r="J1645" s="360" t="n"/>
      <c r="K1645" s="360" t="n">
        <v>229</v>
      </c>
      <c r="L1645" s="360" t="n">
        <v>10</v>
      </c>
      <c r="M1645" s="360" t="n">
        <v>3</v>
      </c>
      <c r="N1645" s="360" t="inlineStr"/>
      <c r="O1645" s="360" t="n">
        <v>0</v>
      </c>
      <c r="P1645" s="360" t="n"/>
      <c r="Q1645" s="360" t="n"/>
      <c r="R1645" s="360" t="n"/>
      <c r="S1645" s="360" t="n"/>
      <c r="T1645" s="360" t="n"/>
      <c r="U1645" s="360" t="n"/>
      <c r="V1645" s="360" t="n"/>
      <c r="W1645" s="360" t="n">
        <v>0</v>
      </c>
      <c r="X1645" s="360" t="n">
        <v>1</v>
      </c>
      <c r="Y1645" s="360" t="n">
        <v>0</v>
      </c>
      <c r="Z1645" s="360" t="n"/>
      <c r="AA1645" s="360" t="n"/>
      <c r="AB1645" s="360" t="n"/>
    </row>
    <row r="1646">
      <c r="A1646" s="360" t="n">
        <v>50</v>
      </c>
      <c r="B1646" s="360" t="n">
        <v>0</v>
      </c>
      <c r="C1646" s="360" t="n">
        <v>0</v>
      </c>
      <c r="D1646" s="360" t="n">
        <v>1</v>
      </c>
      <c r="E1646" s="360" t="n">
        <v>203</v>
      </c>
      <c r="F1646" s="360">
        <f>ROUND(Source!Q1634,O1646)</f>
        <v/>
      </c>
      <c r="G1646" s="360" t="inlineStr">
        <is>
          <t>ЭММ</t>
        </is>
      </c>
      <c r="H1646" s="360" t="inlineStr">
        <is>
          <t>Эксплуатация машин</t>
        </is>
      </c>
      <c r="I1646" s="360" t="n"/>
      <c r="J1646" s="360" t="n"/>
      <c r="K1646" s="360" t="n">
        <v>203</v>
      </c>
      <c r="L1646" s="360" t="n">
        <v>11</v>
      </c>
      <c r="M1646" s="360" t="n">
        <v>3</v>
      </c>
      <c r="N1646" s="360" t="inlineStr"/>
      <c r="O1646" s="360" t="n">
        <v>0</v>
      </c>
      <c r="P1646" s="360" t="n"/>
      <c r="Q1646" s="360" t="n"/>
      <c r="R1646" s="360" t="n"/>
      <c r="S1646" s="360" t="n"/>
      <c r="T1646" s="360" t="n"/>
      <c r="U1646" s="360" t="n"/>
      <c r="V1646" s="360" t="n"/>
      <c r="W1646" s="360" t="n">
        <v>0</v>
      </c>
      <c r="X1646" s="360" t="n">
        <v>1</v>
      </c>
      <c r="Y1646" s="360" t="n">
        <v>0</v>
      </c>
      <c r="Z1646" s="360" t="n"/>
      <c r="AA1646" s="360" t="n"/>
      <c r="AB1646" s="360" t="n"/>
    </row>
    <row r="1647">
      <c r="A1647" s="360" t="n">
        <v>50</v>
      </c>
      <c r="B1647" s="360" t="n">
        <v>0</v>
      </c>
      <c r="C1647" s="360" t="n">
        <v>0</v>
      </c>
      <c r="D1647" s="360" t="n">
        <v>1</v>
      </c>
      <c r="E1647" s="360" t="n">
        <v>231</v>
      </c>
      <c r="F1647" s="360">
        <f>ROUND(Source!BB1634,O1647)</f>
        <v/>
      </c>
      <c r="G1647" s="360" t="inlineStr">
        <is>
          <t>ЭММсНРиСП</t>
        </is>
      </c>
      <c r="H1647" s="360" t="inlineStr">
        <is>
          <t>Эксплуатация машин по ТСН-2001.16</t>
        </is>
      </c>
      <c r="I1647" s="360" t="n"/>
      <c r="J1647" s="360" t="n"/>
      <c r="K1647" s="360" t="n">
        <v>231</v>
      </c>
      <c r="L1647" s="360" t="n">
        <v>12</v>
      </c>
      <c r="M1647" s="360" t="n">
        <v>3</v>
      </c>
      <c r="N1647" s="360" t="inlineStr"/>
      <c r="O1647" s="360" t="n">
        <v>0</v>
      </c>
      <c r="P1647" s="360" t="n"/>
      <c r="Q1647" s="360" t="n"/>
      <c r="R1647" s="360" t="n"/>
      <c r="S1647" s="360" t="n"/>
      <c r="T1647" s="360" t="n"/>
      <c r="U1647" s="360" t="n"/>
      <c r="V1647" s="360" t="n"/>
      <c r="W1647" s="360" t="n">
        <v>0</v>
      </c>
      <c r="X1647" s="360" t="n">
        <v>1</v>
      </c>
      <c r="Y1647" s="360" t="n">
        <v>0</v>
      </c>
      <c r="Z1647" s="360" t="n"/>
      <c r="AA1647" s="360" t="n"/>
      <c r="AB1647" s="360" t="n"/>
    </row>
    <row r="1648">
      <c r="A1648" s="360" t="n">
        <v>50</v>
      </c>
      <c r="B1648" s="360" t="n">
        <v>0</v>
      </c>
      <c r="C1648" s="360" t="n">
        <v>0</v>
      </c>
      <c r="D1648" s="360" t="n">
        <v>1</v>
      </c>
      <c r="E1648" s="360" t="n">
        <v>204</v>
      </c>
      <c r="F1648" s="360">
        <f>ROUND(Source!R1634,O1648)</f>
        <v/>
      </c>
      <c r="G1648" s="360" t="inlineStr">
        <is>
          <t>ЗПМ</t>
        </is>
      </c>
      <c r="H1648" s="360" t="inlineStr">
        <is>
          <t>ЗП машинистов</t>
        </is>
      </c>
      <c r="I1648" s="360" t="n"/>
      <c r="J1648" s="360" t="n"/>
      <c r="K1648" s="360" t="n">
        <v>204</v>
      </c>
      <c r="L1648" s="360" t="n">
        <v>13</v>
      </c>
      <c r="M1648" s="360" t="n">
        <v>3</v>
      </c>
      <c r="N1648" s="360" t="inlineStr"/>
      <c r="O1648" s="360" t="n">
        <v>0</v>
      </c>
      <c r="P1648" s="360" t="n"/>
      <c r="Q1648" s="360" t="n"/>
      <c r="R1648" s="360" t="n"/>
      <c r="S1648" s="360" t="n"/>
      <c r="T1648" s="360" t="n"/>
      <c r="U1648" s="360" t="n"/>
      <c r="V1648" s="360" t="n"/>
      <c r="W1648" s="360" t="n">
        <v>0</v>
      </c>
      <c r="X1648" s="360" t="n">
        <v>1</v>
      </c>
      <c r="Y1648" s="360" t="n">
        <v>0</v>
      </c>
      <c r="Z1648" s="360" t="n"/>
      <c r="AA1648" s="360" t="n"/>
      <c r="AB1648" s="360" t="n"/>
    </row>
    <row r="1649">
      <c r="A1649" s="360" t="n">
        <v>50</v>
      </c>
      <c r="B1649" s="360" t="n">
        <v>0</v>
      </c>
      <c r="C1649" s="360" t="n">
        <v>0</v>
      </c>
      <c r="D1649" s="360" t="n">
        <v>1</v>
      </c>
      <c r="E1649" s="360" t="n">
        <v>205</v>
      </c>
      <c r="F1649" s="360">
        <f>ROUND(Source!S1634,O1649)</f>
        <v/>
      </c>
      <c r="G1649" s="360" t="inlineStr">
        <is>
          <t>ОЗП</t>
        </is>
      </c>
      <c r="H1649" s="360" t="inlineStr">
        <is>
          <t>Основная ЗП рабочих</t>
        </is>
      </c>
      <c r="I1649" s="360" t="n"/>
      <c r="J1649" s="360" t="n"/>
      <c r="K1649" s="360" t="n">
        <v>205</v>
      </c>
      <c r="L1649" s="360" t="n">
        <v>14</v>
      </c>
      <c r="M1649" s="360" t="n">
        <v>3</v>
      </c>
      <c r="N1649" s="360" t="inlineStr"/>
      <c r="O1649" s="360" t="n">
        <v>0</v>
      </c>
      <c r="P1649" s="360" t="n"/>
      <c r="Q1649" s="360" t="n"/>
      <c r="R1649" s="360" t="n"/>
      <c r="S1649" s="360" t="n"/>
      <c r="T1649" s="360" t="n"/>
      <c r="U1649" s="360" t="n"/>
      <c r="V1649" s="360" t="n"/>
      <c r="W1649" s="360" t="n">
        <v>0</v>
      </c>
      <c r="X1649" s="360" t="n">
        <v>1</v>
      </c>
      <c r="Y1649" s="360" t="n">
        <v>0</v>
      </c>
      <c r="Z1649" s="360" t="n"/>
      <c r="AA1649" s="360" t="n"/>
      <c r="AB1649" s="360" t="n"/>
    </row>
    <row r="1650">
      <c r="A1650" s="360" t="n">
        <v>50</v>
      </c>
      <c r="B1650" s="360" t="n">
        <v>0</v>
      </c>
      <c r="C1650" s="360" t="n">
        <v>0</v>
      </c>
      <c r="D1650" s="360" t="n">
        <v>1</v>
      </c>
      <c r="E1650" s="360" t="n">
        <v>232</v>
      </c>
      <c r="F1650" s="360">
        <f>ROUND(Source!BC1634,O1650)</f>
        <v/>
      </c>
      <c r="G1650" s="360" t="inlineStr">
        <is>
          <t>ОЗПсНРиСП</t>
        </is>
      </c>
      <c r="H1650" s="360" t="inlineStr">
        <is>
          <t>Основная ЗП рабочих по ТСН-2001.16</t>
        </is>
      </c>
      <c r="I1650" s="360" t="n"/>
      <c r="J1650" s="360" t="n"/>
      <c r="K1650" s="360" t="n">
        <v>232</v>
      </c>
      <c r="L1650" s="360" t="n">
        <v>15</v>
      </c>
      <c r="M1650" s="360" t="n">
        <v>3</v>
      </c>
      <c r="N1650" s="360" t="inlineStr"/>
      <c r="O1650" s="360" t="n">
        <v>0</v>
      </c>
      <c r="P1650" s="360" t="n"/>
      <c r="Q1650" s="360" t="n"/>
      <c r="R1650" s="360" t="n"/>
      <c r="S1650" s="360" t="n"/>
      <c r="T1650" s="360" t="n"/>
      <c r="U1650" s="360" t="n"/>
      <c r="V1650" s="360" t="n"/>
      <c r="W1650" s="360" t="n">
        <v>0</v>
      </c>
      <c r="X1650" s="360" t="n">
        <v>1</v>
      </c>
      <c r="Y1650" s="360" t="n">
        <v>0</v>
      </c>
      <c r="Z1650" s="360" t="n"/>
      <c r="AA1650" s="360" t="n"/>
      <c r="AB1650" s="360" t="n"/>
    </row>
    <row r="1651">
      <c r="A1651" s="360" t="n">
        <v>50</v>
      </c>
      <c r="B1651" s="360" t="n">
        <v>0</v>
      </c>
      <c r="C1651" s="360" t="n">
        <v>0</v>
      </c>
      <c r="D1651" s="360" t="n">
        <v>1</v>
      </c>
      <c r="E1651" s="360" t="n">
        <v>214</v>
      </c>
      <c r="F1651" s="360">
        <f>ROUND(Source!AS1634,O1651)</f>
        <v/>
      </c>
      <c r="G1651" s="360" t="inlineStr">
        <is>
          <t>Строит</t>
        </is>
      </c>
      <c r="H1651" s="360" t="inlineStr">
        <is>
          <t>Строительные работы с НР и СП</t>
        </is>
      </c>
      <c r="I1651" s="360" t="n"/>
      <c r="J1651" s="360" t="n"/>
      <c r="K1651" s="360" t="n">
        <v>214</v>
      </c>
      <c r="L1651" s="360" t="n">
        <v>16</v>
      </c>
      <c r="M1651" s="360" t="n">
        <v>3</v>
      </c>
      <c r="N1651" s="360" t="inlineStr"/>
      <c r="O1651" s="360" t="n">
        <v>0</v>
      </c>
      <c r="P1651" s="360" t="n"/>
      <c r="Q1651" s="360" t="n"/>
      <c r="R1651" s="360" t="n"/>
      <c r="S1651" s="360" t="n"/>
      <c r="T1651" s="360" t="n"/>
      <c r="U1651" s="360" t="n"/>
      <c r="V1651" s="360" t="n"/>
      <c r="W1651" s="360" t="n">
        <v>0</v>
      </c>
      <c r="X1651" s="360" t="n">
        <v>1</v>
      </c>
      <c r="Y1651" s="360" t="n">
        <v>0</v>
      </c>
      <c r="Z1651" s="360" t="n"/>
      <c r="AA1651" s="360" t="n"/>
      <c r="AB1651" s="360" t="n"/>
    </row>
    <row r="1652">
      <c r="A1652" s="360" t="n">
        <v>50</v>
      </c>
      <c r="B1652" s="360" t="n">
        <v>0</v>
      </c>
      <c r="C1652" s="360" t="n">
        <v>0</v>
      </c>
      <c r="D1652" s="360" t="n">
        <v>1</v>
      </c>
      <c r="E1652" s="360" t="n">
        <v>215</v>
      </c>
      <c r="F1652" s="360">
        <f>ROUND(Source!AT1634,O1652)</f>
        <v/>
      </c>
      <c r="G1652" s="360" t="inlineStr">
        <is>
          <t>Монтаж</t>
        </is>
      </c>
      <c r="H1652" s="360" t="inlineStr">
        <is>
          <t>Монтажные работы с НР и СП</t>
        </is>
      </c>
      <c r="I1652" s="360" t="n"/>
      <c r="J1652" s="360" t="n"/>
      <c r="K1652" s="360" t="n">
        <v>215</v>
      </c>
      <c r="L1652" s="360" t="n">
        <v>17</v>
      </c>
      <c r="M1652" s="360" t="n">
        <v>3</v>
      </c>
      <c r="N1652" s="360" t="inlineStr"/>
      <c r="O1652" s="360" t="n">
        <v>0</v>
      </c>
      <c r="P1652" s="360" t="n"/>
      <c r="Q1652" s="360" t="n"/>
      <c r="R1652" s="360" t="n"/>
      <c r="S1652" s="360" t="n"/>
      <c r="T1652" s="360" t="n"/>
      <c r="U1652" s="360" t="n"/>
      <c r="V1652" s="360" t="n"/>
      <c r="W1652" s="360" t="n">
        <v>0</v>
      </c>
      <c r="X1652" s="360" t="n">
        <v>1</v>
      </c>
      <c r="Y1652" s="360" t="n">
        <v>0</v>
      </c>
      <c r="Z1652" s="360" t="n"/>
      <c r="AA1652" s="360" t="n"/>
      <c r="AB1652" s="360" t="n"/>
    </row>
    <row r="1653">
      <c r="A1653" s="360" t="n">
        <v>50</v>
      </c>
      <c r="B1653" s="360" t="n">
        <v>0</v>
      </c>
      <c r="C1653" s="360" t="n">
        <v>0</v>
      </c>
      <c r="D1653" s="360" t="n">
        <v>1</v>
      </c>
      <c r="E1653" s="360" t="n">
        <v>217</v>
      </c>
      <c r="F1653" s="360">
        <f>ROUND(Source!AU1634,O1653)</f>
        <v/>
      </c>
      <c r="G1653" s="360" t="inlineStr">
        <is>
          <t>Прочие</t>
        </is>
      </c>
      <c r="H1653" s="360" t="inlineStr">
        <is>
          <t>Прочие работы с НР и СП</t>
        </is>
      </c>
      <c r="I1653" s="360" t="n"/>
      <c r="J1653" s="360" t="n"/>
      <c r="K1653" s="360" t="n">
        <v>217</v>
      </c>
      <c r="L1653" s="360" t="n">
        <v>18</v>
      </c>
      <c r="M1653" s="360" t="n">
        <v>3</v>
      </c>
      <c r="N1653" s="360" t="inlineStr"/>
      <c r="O1653" s="360" t="n">
        <v>0</v>
      </c>
      <c r="P1653" s="360" t="n"/>
      <c r="Q1653" s="360" t="n"/>
      <c r="R1653" s="360" t="n"/>
      <c r="S1653" s="360" t="n"/>
      <c r="T1653" s="360" t="n"/>
      <c r="U1653" s="360" t="n"/>
      <c r="V1653" s="360" t="n"/>
      <c r="W1653" s="360" t="n">
        <v>0</v>
      </c>
      <c r="X1653" s="360" t="n">
        <v>1</v>
      </c>
      <c r="Y1653" s="360" t="n">
        <v>0</v>
      </c>
      <c r="Z1653" s="360" t="n"/>
      <c r="AA1653" s="360" t="n"/>
      <c r="AB1653" s="360" t="n"/>
    </row>
    <row r="1654">
      <c r="A1654" s="360" t="n">
        <v>50</v>
      </c>
      <c r="B1654" s="360" t="n">
        <v>0</v>
      </c>
      <c r="C1654" s="360" t="n">
        <v>0</v>
      </c>
      <c r="D1654" s="360" t="n">
        <v>1</v>
      </c>
      <c r="E1654" s="360" t="n">
        <v>230</v>
      </c>
      <c r="F1654" s="360">
        <f>ROUND(Source!BA1634,O1654)</f>
        <v/>
      </c>
      <c r="G1654" s="360" t="inlineStr">
        <is>
          <t>ПрочиеЗатр</t>
        </is>
      </c>
      <c r="H1654" s="360" t="inlineStr">
        <is>
          <t>Прочие затраты по ТСН-2001.16</t>
        </is>
      </c>
      <c r="I1654" s="360" t="n"/>
      <c r="J1654" s="360" t="n"/>
      <c r="K1654" s="360" t="n">
        <v>230</v>
      </c>
      <c r="L1654" s="360" t="n">
        <v>19</v>
      </c>
      <c r="M1654" s="360" t="n">
        <v>3</v>
      </c>
      <c r="N1654" s="360" t="inlineStr"/>
      <c r="O1654" s="360" t="n">
        <v>0</v>
      </c>
      <c r="P1654" s="360" t="n"/>
      <c r="Q1654" s="360" t="n"/>
      <c r="R1654" s="360" t="n"/>
      <c r="S1654" s="360" t="n"/>
      <c r="T1654" s="360" t="n"/>
      <c r="U1654" s="360" t="n"/>
      <c r="V1654" s="360" t="n"/>
      <c r="W1654" s="360" t="n">
        <v>0</v>
      </c>
      <c r="X1654" s="360" t="n">
        <v>1</v>
      </c>
      <c r="Y1654" s="360" t="n">
        <v>0</v>
      </c>
      <c r="Z1654" s="360" t="n"/>
      <c r="AA1654" s="360" t="n"/>
      <c r="AB1654" s="360" t="n"/>
    </row>
    <row r="1655">
      <c r="A1655" s="360" t="n">
        <v>50</v>
      </c>
      <c r="B1655" s="360" t="n">
        <v>0</v>
      </c>
      <c r="C1655" s="360" t="n">
        <v>0</v>
      </c>
      <c r="D1655" s="360" t="n">
        <v>1</v>
      </c>
      <c r="E1655" s="360" t="n">
        <v>206</v>
      </c>
      <c r="F1655" s="360">
        <f>ROUND(Source!T1634,O1655)</f>
        <v/>
      </c>
      <c r="G1655" s="360" t="inlineStr">
        <is>
          <t>ВозврМат</t>
        </is>
      </c>
      <c r="H1655" s="360" t="inlineStr">
        <is>
          <t>Возврат материалов</t>
        </is>
      </c>
      <c r="I1655" s="360" t="n"/>
      <c r="J1655" s="360" t="n"/>
      <c r="K1655" s="360" t="n">
        <v>206</v>
      </c>
      <c r="L1655" s="360" t="n">
        <v>20</v>
      </c>
      <c r="M1655" s="360" t="n">
        <v>3</v>
      </c>
      <c r="N1655" s="360" t="inlineStr"/>
      <c r="O1655" s="360" t="n">
        <v>0</v>
      </c>
      <c r="P1655" s="360" t="n"/>
      <c r="Q1655" s="360" t="n"/>
      <c r="R1655" s="360" t="n"/>
      <c r="S1655" s="360" t="n"/>
      <c r="T1655" s="360" t="n"/>
      <c r="U1655" s="360" t="n"/>
      <c r="V1655" s="360" t="n"/>
      <c r="W1655" s="360" t="n">
        <v>0</v>
      </c>
      <c r="X1655" s="360" t="n">
        <v>1</v>
      </c>
      <c r="Y1655" s="360" t="n">
        <v>0</v>
      </c>
      <c r="Z1655" s="360" t="n"/>
      <c r="AA1655" s="360" t="n"/>
      <c r="AB1655" s="360" t="n"/>
    </row>
    <row r="1656">
      <c r="A1656" s="360" t="n">
        <v>50</v>
      </c>
      <c r="B1656" s="360" t="n">
        <v>0</v>
      </c>
      <c r="C1656" s="360" t="n">
        <v>0</v>
      </c>
      <c r="D1656" s="360" t="n">
        <v>1</v>
      </c>
      <c r="E1656" s="360" t="n">
        <v>207</v>
      </c>
      <c r="F1656" s="360">
        <f>ROUND(Source!U1634,O1656)</f>
        <v/>
      </c>
      <c r="G1656" s="360" t="inlineStr">
        <is>
          <t>ТрудСтр</t>
        </is>
      </c>
      <c r="H1656" s="360" t="inlineStr">
        <is>
          <t>Трудозатраты строителей</t>
        </is>
      </c>
      <c r="I1656" s="360" t="n"/>
      <c r="J1656" s="360" t="n"/>
      <c r="K1656" s="360" t="n">
        <v>207</v>
      </c>
      <c r="L1656" s="360" t="n">
        <v>21</v>
      </c>
      <c r="M1656" s="360" t="n">
        <v>3</v>
      </c>
      <c r="N1656" s="360" t="inlineStr"/>
      <c r="O1656" s="360" t="n">
        <v>7</v>
      </c>
      <c r="P1656" s="360" t="n"/>
      <c r="Q1656" s="360" t="n"/>
      <c r="R1656" s="360" t="n"/>
      <c r="S1656" s="360" t="n"/>
      <c r="T1656" s="360" t="n"/>
      <c r="U1656" s="360" t="n"/>
      <c r="V1656" s="360" t="n"/>
      <c r="W1656" s="360" t="n">
        <v>0</v>
      </c>
      <c r="X1656" s="360" t="n">
        <v>1</v>
      </c>
      <c r="Y1656" s="360" t="n">
        <v>0</v>
      </c>
      <c r="Z1656" s="360" t="n"/>
      <c r="AA1656" s="360" t="n"/>
      <c r="AB1656" s="360" t="n"/>
    </row>
    <row r="1657">
      <c r="A1657" s="360" t="n">
        <v>50</v>
      </c>
      <c r="B1657" s="360" t="n">
        <v>0</v>
      </c>
      <c r="C1657" s="360" t="n">
        <v>0</v>
      </c>
      <c r="D1657" s="360" t="n">
        <v>1</v>
      </c>
      <c r="E1657" s="360" t="n">
        <v>208</v>
      </c>
      <c r="F1657" s="360">
        <f>ROUND(Source!V1634,O1657)</f>
        <v/>
      </c>
      <c r="G1657" s="360" t="inlineStr">
        <is>
          <t>ТрудМаш</t>
        </is>
      </c>
      <c r="H1657" s="360" t="inlineStr">
        <is>
          <t>Трудозатраты машинистов</t>
        </is>
      </c>
      <c r="I1657" s="360" t="n"/>
      <c r="J1657" s="360" t="n"/>
      <c r="K1657" s="360" t="n">
        <v>208</v>
      </c>
      <c r="L1657" s="360" t="n">
        <v>22</v>
      </c>
      <c r="M1657" s="360" t="n">
        <v>3</v>
      </c>
      <c r="N1657" s="360" t="inlineStr"/>
      <c r="O1657" s="360" t="n">
        <v>7</v>
      </c>
      <c r="P1657" s="360" t="n"/>
      <c r="Q1657" s="360" t="n"/>
      <c r="R1657" s="360" t="n"/>
      <c r="S1657" s="360" t="n"/>
      <c r="T1657" s="360" t="n"/>
      <c r="U1657" s="360" t="n"/>
      <c r="V1657" s="360" t="n"/>
      <c r="W1657" s="360" t="n">
        <v>0</v>
      </c>
      <c r="X1657" s="360" t="n">
        <v>1</v>
      </c>
      <c r="Y1657" s="360" t="n">
        <v>0</v>
      </c>
      <c r="Z1657" s="360" t="n"/>
      <c r="AA1657" s="360" t="n"/>
      <c r="AB1657" s="360" t="n"/>
    </row>
    <row r="1658">
      <c r="A1658" s="360" t="n">
        <v>50</v>
      </c>
      <c r="B1658" s="360" t="n">
        <v>0</v>
      </c>
      <c r="C1658" s="360" t="n">
        <v>0</v>
      </c>
      <c r="D1658" s="360" t="n">
        <v>1</v>
      </c>
      <c r="E1658" s="360" t="n">
        <v>209</v>
      </c>
      <c r="F1658" s="360">
        <f>ROUND(Source!W1634,O1658)</f>
        <v/>
      </c>
      <c r="G1658" s="360" t="inlineStr">
        <is>
          <t>ТранспМат</t>
        </is>
      </c>
      <c r="H1658" s="360" t="inlineStr">
        <is>
          <t>Транспорт материалов</t>
        </is>
      </c>
      <c r="I1658" s="360" t="n"/>
      <c r="J1658" s="360" t="n"/>
      <c r="K1658" s="360" t="n">
        <v>209</v>
      </c>
      <c r="L1658" s="360" t="n">
        <v>23</v>
      </c>
      <c r="M1658" s="360" t="n">
        <v>3</v>
      </c>
      <c r="N1658" s="360" t="inlineStr"/>
      <c r="O1658" s="360" t="n">
        <v>0</v>
      </c>
      <c r="P1658" s="360" t="n"/>
      <c r="Q1658" s="360" t="n"/>
      <c r="R1658" s="360" t="n"/>
      <c r="S1658" s="360" t="n"/>
      <c r="T1658" s="360" t="n"/>
      <c r="U1658" s="360" t="n"/>
      <c r="V1658" s="360" t="n"/>
      <c r="W1658" s="360" t="n">
        <v>0</v>
      </c>
      <c r="X1658" s="360" t="n">
        <v>1</v>
      </c>
      <c r="Y1658" s="360" t="n">
        <v>0</v>
      </c>
      <c r="Z1658" s="360" t="n"/>
      <c r="AA1658" s="360" t="n"/>
      <c r="AB1658" s="360" t="n"/>
    </row>
    <row r="1659">
      <c r="A1659" s="360" t="n">
        <v>50</v>
      </c>
      <c r="B1659" s="360" t="n">
        <v>0</v>
      </c>
      <c r="C1659" s="360" t="n">
        <v>0</v>
      </c>
      <c r="D1659" s="360" t="n">
        <v>1</v>
      </c>
      <c r="E1659" s="360" t="n">
        <v>233</v>
      </c>
      <c r="F1659" s="360">
        <f>ROUND(Source!BD1634,O1659)</f>
        <v/>
      </c>
      <c r="G1659" s="360" t="inlineStr">
        <is>
          <t>Перевозка</t>
        </is>
      </c>
      <c r="H1659" s="360" t="inlineStr">
        <is>
          <t>Перевозка грузов</t>
        </is>
      </c>
      <c r="I1659" s="360" t="n"/>
      <c r="J1659" s="360" t="n"/>
      <c r="K1659" s="360" t="n">
        <v>233</v>
      </c>
      <c r="L1659" s="360" t="n">
        <v>24</v>
      </c>
      <c r="M1659" s="360" t="n">
        <v>3</v>
      </c>
      <c r="N1659" s="360" t="inlineStr"/>
      <c r="O1659" s="360" t="n">
        <v>0</v>
      </c>
      <c r="P1659" s="360" t="n"/>
      <c r="Q1659" s="360" t="n"/>
      <c r="R1659" s="360" t="n"/>
      <c r="S1659" s="360" t="n"/>
      <c r="T1659" s="360" t="n"/>
      <c r="U1659" s="360" t="n"/>
      <c r="V1659" s="360" t="n"/>
      <c r="W1659" s="360" t="n">
        <v>0</v>
      </c>
      <c r="X1659" s="360" t="n">
        <v>1</v>
      </c>
      <c r="Y1659" s="360" t="n">
        <v>0</v>
      </c>
      <c r="Z1659" s="360" t="n"/>
      <c r="AA1659" s="360" t="n"/>
      <c r="AB1659" s="360" t="n"/>
    </row>
    <row r="1660">
      <c r="A1660" s="360" t="n">
        <v>50</v>
      </c>
      <c r="B1660" s="360" t="n">
        <v>0</v>
      </c>
      <c r="C1660" s="360" t="n">
        <v>0</v>
      </c>
      <c r="D1660" s="360" t="n">
        <v>1</v>
      </c>
      <c r="E1660" s="360" t="n">
        <v>210</v>
      </c>
      <c r="F1660" s="360">
        <f>ROUND(Source!X1634,O1660)</f>
        <v/>
      </c>
      <c r="G1660" s="360" t="inlineStr">
        <is>
          <t>НР</t>
        </is>
      </c>
      <c r="H1660" s="360" t="inlineStr">
        <is>
          <t>Накладные расходы</t>
        </is>
      </c>
      <c r="I1660" s="360" t="n"/>
      <c r="J1660" s="360" t="n"/>
      <c r="K1660" s="360" t="n">
        <v>210</v>
      </c>
      <c r="L1660" s="360" t="n">
        <v>25</v>
      </c>
      <c r="M1660" s="360" t="n">
        <v>3</v>
      </c>
      <c r="N1660" s="360" t="inlineStr"/>
      <c r="O1660" s="360" t="n">
        <v>0</v>
      </c>
      <c r="P1660" s="360" t="n"/>
      <c r="Q1660" s="360" t="n"/>
      <c r="R1660" s="360" t="n"/>
      <c r="S1660" s="360" t="n"/>
      <c r="T1660" s="360" t="n"/>
      <c r="U1660" s="360" t="n"/>
      <c r="V1660" s="360" t="n"/>
      <c r="W1660" s="360" t="n">
        <v>0</v>
      </c>
      <c r="X1660" s="360" t="n">
        <v>1</v>
      </c>
      <c r="Y1660" s="360" t="n">
        <v>0</v>
      </c>
      <c r="Z1660" s="360" t="n"/>
      <c r="AA1660" s="360" t="n"/>
      <c r="AB1660" s="360" t="n"/>
    </row>
    <row r="1661">
      <c r="A1661" s="360" t="n">
        <v>50</v>
      </c>
      <c r="B1661" s="360" t="n">
        <v>0</v>
      </c>
      <c r="C1661" s="360" t="n">
        <v>0</v>
      </c>
      <c r="D1661" s="360" t="n">
        <v>1</v>
      </c>
      <c r="E1661" s="360" t="n">
        <v>211</v>
      </c>
      <c r="F1661" s="360">
        <f>ROUND(Source!Y1634,O1661)</f>
        <v/>
      </c>
      <c r="G1661" s="360" t="inlineStr">
        <is>
          <t>СмПриб</t>
        </is>
      </c>
      <c r="H1661" s="360" t="inlineStr">
        <is>
          <t>Сметная прибыль</t>
        </is>
      </c>
      <c r="I1661" s="360" t="n"/>
      <c r="J1661" s="360" t="n"/>
      <c r="K1661" s="360" t="n">
        <v>211</v>
      </c>
      <c r="L1661" s="360" t="n">
        <v>26</v>
      </c>
      <c r="M1661" s="360" t="n">
        <v>3</v>
      </c>
      <c r="N1661" s="360" t="inlineStr"/>
      <c r="O1661" s="360" t="n">
        <v>0</v>
      </c>
      <c r="P1661" s="360" t="n"/>
      <c r="Q1661" s="360" t="n"/>
      <c r="R1661" s="360" t="n"/>
      <c r="S1661" s="360" t="n"/>
      <c r="T1661" s="360" t="n"/>
      <c r="U1661" s="360" t="n"/>
      <c r="V1661" s="360" t="n"/>
      <c r="W1661" s="360" t="n">
        <v>0</v>
      </c>
      <c r="X1661" s="360" t="n">
        <v>1</v>
      </c>
      <c r="Y1661" s="360" t="n">
        <v>0</v>
      </c>
      <c r="Z1661" s="360" t="n"/>
      <c r="AA1661" s="360" t="n"/>
      <c r="AB1661" s="360" t="n"/>
    </row>
    <row r="1662">
      <c r="A1662" s="360" t="n">
        <v>50</v>
      </c>
      <c r="B1662" s="360" t="n">
        <v>0</v>
      </c>
      <c r="C1662" s="360" t="n">
        <v>0</v>
      </c>
      <c r="D1662" s="360" t="n">
        <v>1</v>
      </c>
      <c r="E1662" s="360" t="n">
        <v>224</v>
      </c>
      <c r="F1662" s="360">
        <f>ROUND(Source!AR1634,O1662)</f>
        <v/>
      </c>
      <c r="G1662" s="360" t="inlineStr">
        <is>
          <t>Всего</t>
        </is>
      </c>
      <c r="H1662" s="360" t="inlineStr">
        <is>
          <t>Всего с НР и СП</t>
        </is>
      </c>
      <c r="I1662" s="360" t="n"/>
      <c r="J1662" s="360" t="n"/>
      <c r="K1662" s="360" t="n">
        <v>224</v>
      </c>
      <c r="L1662" s="360" t="n">
        <v>27</v>
      </c>
      <c r="M1662" s="360" t="n">
        <v>3</v>
      </c>
      <c r="N1662" s="360" t="inlineStr"/>
      <c r="O1662" s="360" t="n">
        <v>0</v>
      </c>
      <c r="P1662" s="360" t="n"/>
      <c r="Q1662" s="360" t="n"/>
      <c r="R1662" s="360" t="n"/>
      <c r="S1662" s="360" t="n"/>
      <c r="T1662" s="360" t="n"/>
      <c r="U1662" s="360" t="n"/>
      <c r="V1662" s="360" t="n"/>
      <c r="W1662" s="360" t="n">
        <v>0</v>
      </c>
      <c r="X1662" s="360" t="n">
        <v>1</v>
      </c>
      <c r="Y1662" s="360" t="n">
        <v>0</v>
      </c>
      <c r="Z1662" s="360" t="n"/>
      <c r="AA1662" s="360" t="n"/>
      <c r="AB1662" s="360" t="n"/>
    </row>
    <row r="1663">
      <c r="A1663" s="360" t="n">
        <v>50</v>
      </c>
      <c r="B1663" s="360" t="n">
        <v>0</v>
      </c>
      <c r="C1663" s="360" t="n">
        <v>0</v>
      </c>
      <c r="D1663" s="360" t="n">
        <v>2</v>
      </c>
      <c r="E1663" s="360" t="n">
        <v>0</v>
      </c>
      <c r="F1663" s="360">
        <f>ROUND(F1662,O1663)</f>
        <v/>
      </c>
      <c r="G1663" s="360" t="inlineStr">
        <is>
          <t>и1</t>
        </is>
      </c>
      <c r="H1663" s="360" t="inlineStr">
        <is>
          <t>Итого</t>
        </is>
      </c>
      <c r="I1663" s="360" t="n"/>
      <c r="J1663" s="360" t="n"/>
      <c r="K1663" s="360" t="n">
        <v>212</v>
      </c>
      <c r="L1663" s="360" t="n">
        <v>28</v>
      </c>
      <c r="M1663" s="360" t="n">
        <v>0</v>
      </c>
      <c r="N1663" s="360" t="inlineStr"/>
      <c r="O1663" s="360" t="n">
        <v>0</v>
      </c>
      <c r="P1663" s="360" t="n"/>
      <c r="Q1663" s="360" t="n"/>
      <c r="R1663" s="360" t="n"/>
      <c r="S1663" s="360" t="n"/>
      <c r="T1663" s="360" t="n"/>
      <c r="U1663" s="360" t="n"/>
      <c r="V1663" s="360" t="n"/>
      <c r="W1663" s="360" t="n">
        <v>0</v>
      </c>
      <c r="X1663" s="360" t="n">
        <v>1</v>
      </c>
      <c r="Y1663" s="360" t="n">
        <v>0</v>
      </c>
      <c r="Z1663" s="360" t="n"/>
      <c r="AA1663" s="360" t="n"/>
      <c r="AB1663" s="360" t="n"/>
    </row>
    <row r="1664">
      <c r="A1664" s="360" t="n">
        <v>50</v>
      </c>
      <c r="B1664" s="360" t="n">
        <v>0</v>
      </c>
      <c r="C1664" s="360" t="n">
        <v>0</v>
      </c>
      <c r="D1664" s="360" t="n">
        <v>2</v>
      </c>
      <c r="E1664" s="360" t="n">
        <v>0</v>
      </c>
      <c r="F1664" s="360">
        <f>ROUND(F1663*0.22,O1664)</f>
        <v/>
      </c>
      <c r="G1664" s="360" t="inlineStr">
        <is>
          <t>и2</t>
        </is>
      </c>
      <c r="H1664" s="360" t="inlineStr">
        <is>
          <t>НДС 22%</t>
        </is>
      </c>
      <c r="I1664" s="360" t="n"/>
      <c r="J1664" s="360" t="n"/>
      <c r="K1664" s="360" t="n">
        <v>212</v>
      </c>
      <c r="L1664" s="360" t="n">
        <v>29</v>
      </c>
      <c r="M1664" s="360" t="n">
        <v>0</v>
      </c>
      <c r="N1664" s="360" t="inlineStr"/>
      <c r="O1664" s="360" t="n">
        <v>0</v>
      </c>
      <c r="P1664" s="360" t="n"/>
      <c r="Q1664" s="360" t="n"/>
      <c r="R1664" s="360" t="n"/>
      <c r="S1664" s="360" t="n"/>
      <c r="T1664" s="360" t="n"/>
      <c r="U1664" s="360" t="n"/>
      <c r="V1664" s="360" t="n"/>
      <c r="W1664" s="360" t="n">
        <v>0</v>
      </c>
      <c r="X1664" s="360" t="n">
        <v>1</v>
      </c>
      <c r="Y1664" s="360" t="n">
        <v>0</v>
      </c>
      <c r="Z1664" s="360" t="n"/>
      <c r="AA1664" s="360" t="n"/>
      <c r="AB1664" s="360" t="n"/>
    </row>
    <row r="1665">
      <c r="A1665" s="360" t="n">
        <v>50</v>
      </c>
      <c r="B1665" s="360" t="n">
        <v>0</v>
      </c>
      <c r="C1665" s="360" t="n">
        <v>0</v>
      </c>
      <c r="D1665" s="360" t="n">
        <v>2</v>
      </c>
      <c r="E1665" s="360" t="n">
        <v>213</v>
      </c>
      <c r="F1665" s="360">
        <f>ROUND(F1663+F1664,O1665)</f>
        <v/>
      </c>
      <c r="G1665" s="360" t="inlineStr">
        <is>
          <t>и3</t>
        </is>
      </c>
      <c r="H1665" s="360" t="inlineStr">
        <is>
          <t>Всего</t>
        </is>
      </c>
      <c r="I1665" s="360" t="n"/>
      <c r="J1665" s="360" t="n"/>
      <c r="K1665" s="360" t="n">
        <v>212</v>
      </c>
      <c r="L1665" s="360" t="n">
        <v>30</v>
      </c>
      <c r="M1665" s="360" t="n">
        <v>0</v>
      </c>
      <c r="N1665" s="360" t="inlineStr"/>
      <c r="O1665" s="360" t="n">
        <v>0</v>
      </c>
      <c r="P1665" s="360" t="n"/>
      <c r="Q1665" s="360" t="n"/>
      <c r="R1665" s="360" t="n"/>
      <c r="S1665" s="360" t="n"/>
      <c r="T1665" s="360" t="n"/>
      <c r="U1665" s="360" t="n"/>
      <c r="V1665" s="360" t="n"/>
      <c r="W1665" s="360" t="n">
        <v>0</v>
      </c>
      <c r="X1665" s="360" t="n">
        <v>1</v>
      </c>
      <c r="Y1665" s="360" t="n">
        <v>0</v>
      </c>
      <c r="Z1665" s="360" t="n"/>
      <c r="AA1665" s="360" t="n"/>
      <c r="AB1665" s="360" t="n"/>
    </row>
    <row r="1666"/>
    <row r="1667">
      <c r="A1667" s="356" t="n">
        <v>3</v>
      </c>
      <c r="B1667" s="356" t="n">
        <v>0</v>
      </c>
      <c r="C1667" s="356" t="n"/>
      <c r="D1667" s="356">
        <f>ROW(A1675)</f>
        <v/>
      </c>
      <c r="E1667" s="356" t="n"/>
      <c r="F1667" s="356" t="inlineStr">
        <is>
          <t>Новая локальная смета</t>
        </is>
      </c>
      <c r="G1667" s="356" t="inlineStr">
        <is>
          <t>Пушкина, д.20</t>
        </is>
      </c>
      <c r="H1667" s="356" t="inlineStr"/>
      <c r="I1667" s="356" t="n">
        <v>0</v>
      </c>
      <c r="J1667" s="356" t="inlineStr"/>
      <c r="K1667" s="356" t="n">
        <v>0</v>
      </c>
      <c r="L1667" s="356" t="inlineStr">
        <is>
          <t>Новая локальная смета</t>
        </is>
      </c>
      <c r="M1667" s="356" t="inlineStr"/>
      <c r="N1667" s="356" t="n"/>
      <c r="O1667" s="356" t="n"/>
      <c r="P1667" s="356" t="n"/>
      <c r="Q1667" s="356" t="n"/>
      <c r="R1667" s="356" t="n"/>
      <c r="S1667" s="356" t="n">
        <v>0</v>
      </c>
      <c r="T1667" s="356" t="n"/>
      <c r="U1667" s="356" t="inlineStr"/>
      <c r="V1667" s="356" t="n">
        <v>0</v>
      </c>
      <c r="W1667" s="356" t="n"/>
      <c r="X1667" s="356" t="n"/>
      <c r="Y1667" s="356" t="n"/>
      <c r="Z1667" s="356" t="n"/>
      <c r="AA1667" s="356" t="n"/>
      <c r="AB1667" s="356" t="inlineStr"/>
      <c r="AC1667" s="356" t="inlineStr"/>
      <c r="AD1667" s="356" t="inlineStr"/>
      <c r="AE1667" s="356" t="inlineStr"/>
      <c r="AF1667" s="356" t="inlineStr"/>
      <c r="AG1667" s="356" t="inlineStr"/>
      <c r="AH1667" s="356" t="n"/>
      <c r="AI1667" s="356" t="n"/>
      <c r="AJ1667" s="356" t="n"/>
      <c r="AK1667" s="356" t="n"/>
      <c r="AL1667" s="356" t="n"/>
      <c r="AM1667" s="356" t="n"/>
      <c r="AN1667" s="356" t="n"/>
      <c r="AO1667" s="356" t="n"/>
      <c r="AP1667" s="356" t="inlineStr"/>
      <c r="AQ1667" s="356" t="inlineStr"/>
      <c r="AR1667" s="356" t="inlineStr"/>
      <c r="AS1667" s="356" t="n"/>
      <c r="AT1667" s="356" t="n"/>
      <c r="AU1667" s="356" t="n"/>
      <c r="AV1667" s="356" t="n"/>
      <c r="AW1667" s="356" t="n"/>
      <c r="AX1667" s="356" t="n"/>
      <c r="AY1667" s="356" t="n"/>
      <c r="AZ1667" s="356" t="inlineStr"/>
      <c r="BA1667" s="356" t="n"/>
      <c r="BB1667" s="356" t="inlineStr"/>
      <c r="BC1667" s="356" t="inlineStr"/>
      <c r="BD1667" s="356" t="inlineStr"/>
      <c r="BE1667" s="356" t="inlineStr"/>
      <c r="BF1667" s="356" t="inlineStr"/>
      <c r="BG1667" s="356" t="inlineStr"/>
      <c r="BH1667" s="356" t="inlineStr"/>
      <c r="BI1667" s="356" t="inlineStr"/>
      <c r="BJ1667" s="356" t="inlineStr"/>
      <c r="BK1667" s="356" t="inlineStr"/>
      <c r="BL1667" s="356" t="inlineStr"/>
      <c r="BM1667" s="356" t="inlineStr"/>
      <c r="BN1667" s="356" t="inlineStr"/>
      <c r="BO1667" s="356" t="inlineStr"/>
      <c r="BP1667" s="356" t="inlineStr"/>
      <c r="BQ1667" s="356" t="n"/>
      <c r="BR1667" s="356" t="n"/>
      <c r="BS1667" s="356" t="n"/>
      <c r="BT1667" s="356" t="n"/>
      <c r="BU1667" s="356" t="n"/>
      <c r="BV1667" s="356" t="n"/>
      <c r="BW1667" s="356" t="n"/>
      <c r="BX1667" s="356" t="n">
        <v>0</v>
      </c>
      <c r="BY1667" s="356" t="n"/>
      <c r="BZ1667" s="356" t="n"/>
      <c r="CA1667" s="356" t="n"/>
      <c r="CB1667" s="356" t="n"/>
      <c r="CC1667" s="356" t="n"/>
      <c r="CD1667" s="356" t="n"/>
      <c r="CE1667" s="356" t="n"/>
      <c r="CF1667" s="356" t="n">
        <v>0</v>
      </c>
      <c r="CG1667" s="356" t="n">
        <v>0</v>
      </c>
      <c r="CH1667" s="356" t="n"/>
      <c r="CI1667" s="356" t="inlineStr"/>
      <c r="CJ1667" s="356" t="inlineStr"/>
      <c r="CK1667" t="inlineStr"/>
      <c r="CL1667" t="inlineStr"/>
      <c r="CM1667" t="inlineStr"/>
      <c r="CN1667" t="inlineStr"/>
      <c r="CO1667" t="inlineStr"/>
      <c r="CP1667" t="inlineStr"/>
      <c r="CQ1667" t="inlineStr"/>
    </row>
    <row r="1668"/>
    <row r="1669">
      <c r="A1669" s="358" t="n">
        <v>52</v>
      </c>
      <c r="B1669" s="358">
        <f>B1675</f>
        <v/>
      </c>
      <c r="C1669" s="358">
        <f>C1675</f>
        <v/>
      </c>
      <c r="D1669" s="358">
        <f>D1675</f>
        <v/>
      </c>
      <c r="E1669" s="358">
        <f>E1675</f>
        <v/>
      </c>
      <c r="F1669" s="358">
        <f>F1675</f>
        <v/>
      </c>
      <c r="G1669" s="358">
        <f>G1675</f>
        <v/>
      </c>
      <c r="H1669" s="358" t="n"/>
      <c r="I1669" s="358" t="n"/>
      <c r="J1669" s="358" t="n"/>
      <c r="K1669" s="358" t="n"/>
      <c r="L1669" s="358" t="n"/>
      <c r="M1669" s="358" t="n"/>
      <c r="N1669" s="358" t="n"/>
      <c r="O1669" s="358">
        <f>O1675</f>
        <v/>
      </c>
      <c r="P1669" s="358">
        <f>P1675</f>
        <v/>
      </c>
      <c r="Q1669" s="358">
        <f>Q1675</f>
        <v/>
      </c>
      <c r="R1669" s="358">
        <f>R1675</f>
        <v/>
      </c>
      <c r="S1669" s="358">
        <f>S1675</f>
        <v/>
      </c>
      <c r="T1669" s="358">
        <f>T1675</f>
        <v/>
      </c>
      <c r="U1669" s="358">
        <f>U1675</f>
        <v/>
      </c>
      <c r="V1669" s="358">
        <f>V1675</f>
        <v/>
      </c>
      <c r="W1669" s="358">
        <f>W1675</f>
        <v/>
      </c>
      <c r="X1669" s="358">
        <f>X1675</f>
        <v/>
      </c>
      <c r="Y1669" s="358">
        <f>Y1675</f>
        <v/>
      </c>
      <c r="Z1669" s="358">
        <f>Z1675</f>
        <v/>
      </c>
      <c r="AA1669" s="358">
        <f>AA1675</f>
        <v/>
      </c>
      <c r="AB1669" s="358">
        <f>AB1675</f>
        <v/>
      </c>
      <c r="AC1669" s="358">
        <f>AC1675</f>
        <v/>
      </c>
      <c r="AD1669" s="358">
        <f>AD1675</f>
        <v/>
      </c>
      <c r="AE1669" s="358">
        <f>AE1675</f>
        <v/>
      </c>
      <c r="AF1669" s="358">
        <f>AF1675</f>
        <v/>
      </c>
      <c r="AG1669" s="358">
        <f>AG1675</f>
        <v/>
      </c>
      <c r="AH1669" s="358">
        <f>AH1675</f>
        <v/>
      </c>
      <c r="AI1669" s="358">
        <f>AI1675</f>
        <v/>
      </c>
      <c r="AJ1669" s="358">
        <f>AJ1675</f>
        <v/>
      </c>
      <c r="AK1669" s="358">
        <f>AK1675</f>
        <v/>
      </c>
      <c r="AL1669" s="358">
        <f>AL1675</f>
        <v/>
      </c>
      <c r="AM1669" s="358">
        <f>AM1675</f>
        <v/>
      </c>
      <c r="AN1669" s="358">
        <f>AN1675</f>
        <v/>
      </c>
      <c r="AO1669" s="358">
        <f>AO1675</f>
        <v/>
      </c>
      <c r="AP1669" s="358">
        <f>AP1675</f>
        <v/>
      </c>
      <c r="AQ1669" s="358">
        <f>AQ1675</f>
        <v/>
      </c>
      <c r="AR1669" s="358">
        <f>AR1675</f>
        <v/>
      </c>
      <c r="AS1669" s="358">
        <f>AS1675</f>
        <v/>
      </c>
      <c r="AT1669" s="358">
        <f>AT1675</f>
        <v/>
      </c>
      <c r="AU1669" s="358">
        <f>AU1675</f>
        <v/>
      </c>
      <c r="AV1669" s="358">
        <f>AV1675</f>
        <v/>
      </c>
      <c r="AW1669" s="358">
        <f>AW1675</f>
        <v/>
      </c>
      <c r="AX1669" s="358">
        <f>AX1675</f>
        <v/>
      </c>
      <c r="AY1669" s="358">
        <f>AY1675</f>
        <v/>
      </c>
      <c r="AZ1669" s="358">
        <f>AZ1675</f>
        <v/>
      </c>
      <c r="BA1669" s="358">
        <f>BA1675</f>
        <v/>
      </c>
      <c r="BB1669" s="358">
        <f>BB1675</f>
        <v/>
      </c>
      <c r="BC1669" s="358">
        <f>BC1675</f>
        <v/>
      </c>
      <c r="BD1669" s="358">
        <f>BD1675</f>
        <v/>
      </c>
      <c r="BE1669" s="358">
        <f>BE1675</f>
        <v/>
      </c>
      <c r="BF1669" s="358">
        <f>BF1675</f>
        <v/>
      </c>
      <c r="BG1669" s="358">
        <f>BG1675</f>
        <v/>
      </c>
      <c r="BH1669" s="358">
        <f>BH1675</f>
        <v/>
      </c>
      <c r="BI1669" s="358">
        <f>BI1675</f>
        <v/>
      </c>
      <c r="BJ1669" s="358">
        <f>BJ1675</f>
        <v/>
      </c>
      <c r="BK1669" s="358">
        <f>BK1675</f>
        <v/>
      </c>
      <c r="BL1669" s="358">
        <f>BL1675</f>
        <v/>
      </c>
      <c r="BM1669" s="358">
        <f>BM1675</f>
        <v/>
      </c>
      <c r="BN1669" s="358">
        <f>BN1675</f>
        <v/>
      </c>
      <c r="BO1669" s="358">
        <f>BO1675</f>
        <v/>
      </c>
      <c r="BP1669" s="358">
        <f>BP1675</f>
        <v/>
      </c>
      <c r="BQ1669" s="358">
        <f>BQ1675</f>
        <v/>
      </c>
      <c r="BR1669" s="358">
        <f>BR1675</f>
        <v/>
      </c>
      <c r="BS1669" s="358">
        <f>BS1675</f>
        <v/>
      </c>
      <c r="BT1669" s="358">
        <f>BT1675</f>
        <v/>
      </c>
      <c r="BU1669" s="358">
        <f>BU1675</f>
        <v/>
      </c>
      <c r="BV1669" s="358">
        <f>BV1675</f>
        <v/>
      </c>
      <c r="BW1669" s="358">
        <f>BW1675</f>
        <v/>
      </c>
      <c r="BX1669" s="358">
        <f>BX1675</f>
        <v/>
      </c>
      <c r="BY1669" s="358">
        <f>BY1675</f>
        <v/>
      </c>
      <c r="BZ1669" s="358">
        <f>BZ1675</f>
        <v/>
      </c>
      <c r="CA1669" s="358">
        <f>CA1675</f>
        <v/>
      </c>
      <c r="CB1669" s="358">
        <f>CB1675</f>
        <v/>
      </c>
      <c r="CC1669" s="358">
        <f>CC1675</f>
        <v/>
      </c>
      <c r="CD1669" s="358">
        <f>CD1675</f>
        <v/>
      </c>
      <c r="CE1669" s="358">
        <f>CE1675</f>
        <v/>
      </c>
      <c r="CF1669" s="358">
        <f>CF1675</f>
        <v/>
      </c>
      <c r="CG1669" s="358">
        <f>CG1675</f>
        <v/>
      </c>
      <c r="CH1669" s="358">
        <f>CH1675</f>
        <v/>
      </c>
      <c r="CI1669" s="358">
        <f>CI1675</f>
        <v/>
      </c>
      <c r="CJ1669" s="358">
        <f>CJ1675</f>
        <v/>
      </c>
      <c r="CK1669" s="358">
        <f>CK1675</f>
        <v/>
      </c>
      <c r="CL1669" s="358">
        <f>CL1675</f>
        <v/>
      </c>
      <c r="CM1669" s="358">
        <f>CM1675</f>
        <v/>
      </c>
      <c r="CN1669" s="358">
        <f>CN1675</f>
        <v/>
      </c>
      <c r="CO1669" s="358">
        <f>CO1675</f>
        <v/>
      </c>
      <c r="CP1669" s="358">
        <f>CP1675</f>
        <v/>
      </c>
      <c r="CQ1669" s="358">
        <f>CQ1675</f>
        <v/>
      </c>
      <c r="CR1669" s="358">
        <f>CR1675</f>
        <v/>
      </c>
      <c r="CS1669" s="358">
        <f>CS1675</f>
        <v/>
      </c>
      <c r="CT1669" s="358">
        <f>CT1675</f>
        <v/>
      </c>
      <c r="CU1669" s="358">
        <f>CU1675</f>
        <v/>
      </c>
      <c r="CV1669" s="358">
        <f>CV1675</f>
        <v/>
      </c>
      <c r="CW1669" s="358">
        <f>CW1675</f>
        <v/>
      </c>
      <c r="CX1669" s="358">
        <f>CX1675</f>
        <v/>
      </c>
      <c r="CY1669" s="358">
        <f>CY1675</f>
        <v/>
      </c>
      <c r="CZ1669" s="358">
        <f>CZ1675</f>
        <v/>
      </c>
      <c r="DA1669" s="358">
        <f>DA1675</f>
        <v/>
      </c>
      <c r="DB1669" s="358">
        <f>DB1675</f>
        <v/>
      </c>
      <c r="DC1669" s="358">
        <f>DC1675</f>
        <v/>
      </c>
      <c r="DD1669" s="358">
        <f>DD1675</f>
        <v/>
      </c>
      <c r="DE1669" s="358">
        <f>DE1675</f>
        <v/>
      </c>
      <c r="DF1669" s="358">
        <f>DF1675</f>
        <v/>
      </c>
      <c r="DG1669" s="359">
        <f>DG1675</f>
        <v/>
      </c>
      <c r="DH1669" s="359">
        <f>DH1675</f>
        <v/>
      </c>
      <c r="DI1669" s="359">
        <f>DI1675</f>
        <v/>
      </c>
      <c r="DJ1669" s="359">
        <f>DJ1675</f>
        <v/>
      </c>
      <c r="DK1669" s="359">
        <f>DK1675</f>
        <v/>
      </c>
      <c r="DL1669" s="359">
        <f>DL1675</f>
        <v/>
      </c>
      <c r="DM1669" s="359">
        <f>DM1675</f>
        <v/>
      </c>
      <c r="DN1669" s="359">
        <f>DN1675</f>
        <v/>
      </c>
      <c r="DO1669" s="359">
        <f>DO1675</f>
        <v/>
      </c>
      <c r="DP1669" s="359">
        <f>DP1675</f>
        <v/>
      </c>
      <c r="DQ1669" s="359">
        <f>DQ1675</f>
        <v/>
      </c>
      <c r="DR1669" s="359">
        <f>DR1675</f>
        <v/>
      </c>
      <c r="DS1669" s="359">
        <f>DS1675</f>
        <v/>
      </c>
      <c r="DT1669" s="359">
        <f>DT1675</f>
        <v/>
      </c>
      <c r="DU1669" s="359">
        <f>DU1675</f>
        <v/>
      </c>
      <c r="DV1669" s="359">
        <f>DV1675</f>
        <v/>
      </c>
      <c r="DW1669" s="359">
        <f>DW1675</f>
        <v/>
      </c>
      <c r="DX1669" s="359">
        <f>DX1675</f>
        <v/>
      </c>
      <c r="DY1669" s="359">
        <f>DY1675</f>
        <v/>
      </c>
      <c r="DZ1669" s="359">
        <f>DZ1675</f>
        <v/>
      </c>
      <c r="EA1669" s="359">
        <f>EA1675</f>
        <v/>
      </c>
      <c r="EB1669" s="359">
        <f>EB1675</f>
        <v/>
      </c>
      <c r="EC1669" s="359">
        <f>EC1675</f>
        <v/>
      </c>
      <c r="ED1669" s="359">
        <f>ED1675</f>
        <v/>
      </c>
      <c r="EE1669" s="359">
        <f>EE1675</f>
        <v/>
      </c>
      <c r="EF1669" s="359">
        <f>EF1675</f>
        <v/>
      </c>
      <c r="EG1669" s="359">
        <f>EG1675</f>
        <v/>
      </c>
      <c r="EH1669" s="359">
        <f>EH1675</f>
        <v/>
      </c>
      <c r="EI1669" s="359">
        <f>EI1675</f>
        <v/>
      </c>
      <c r="EJ1669" s="359">
        <f>EJ1675</f>
        <v/>
      </c>
      <c r="EK1669" s="359">
        <f>EK1675</f>
        <v/>
      </c>
      <c r="EL1669" s="359">
        <f>EL1675</f>
        <v/>
      </c>
      <c r="EM1669" s="359">
        <f>EM1675</f>
        <v/>
      </c>
      <c r="EN1669" s="359">
        <f>EN1675</f>
        <v/>
      </c>
      <c r="EO1669" s="359">
        <f>EO1675</f>
        <v/>
      </c>
      <c r="EP1669" s="359">
        <f>EP1675</f>
        <v/>
      </c>
      <c r="EQ1669" s="359">
        <f>EQ1675</f>
        <v/>
      </c>
      <c r="ER1669" s="359">
        <f>ER1675</f>
        <v/>
      </c>
      <c r="ES1669" s="359">
        <f>ES1675</f>
        <v/>
      </c>
      <c r="ET1669" s="359">
        <f>ET1675</f>
        <v/>
      </c>
      <c r="EU1669" s="359">
        <f>EU1675</f>
        <v/>
      </c>
      <c r="EV1669" s="359">
        <f>EV1675</f>
        <v/>
      </c>
      <c r="EW1669" s="359">
        <f>EW1675</f>
        <v/>
      </c>
      <c r="EX1669" s="359">
        <f>EX1675</f>
        <v/>
      </c>
      <c r="EY1669" s="359">
        <f>EY1675</f>
        <v/>
      </c>
      <c r="EZ1669" s="359">
        <f>EZ1675</f>
        <v/>
      </c>
      <c r="FA1669" s="359">
        <f>FA1675</f>
        <v/>
      </c>
      <c r="FB1669" s="359">
        <f>FB1675</f>
        <v/>
      </c>
      <c r="FC1669" s="359">
        <f>FC1675</f>
        <v/>
      </c>
      <c r="FD1669" s="359">
        <f>FD1675</f>
        <v/>
      </c>
      <c r="FE1669" s="359">
        <f>FE1675</f>
        <v/>
      </c>
      <c r="FF1669" s="359">
        <f>FF1675</f>
        <v/>
      </c>
      <c r="FG1669" s="359">
        <f>FG1675</f>
        <v/>
      </c>
      <c r="FH1669" s="359">
        <f>FH1675</f>
        <v/>
      </c>
      <c r="FI1669" s="359">
        <f>FI1675</f>
        <v/>
      </c>
      <c r="FJ1669" s="359">
        <f>FJ1675</f>
        <v/>
      </c>
      <c r="FK1669" s="359">
        <f>FK1675</f>
        <v/>
      </c>
      <c r="FL1669" s="359">
        <f>FL1675</f>
        <v/>
      </c>
      <c r="FM1669" s="359">
        <f>FM1675</f>
        <v/>
      </c>
      <c r="FN1669" s="359">
        <f>FN1675</f>
        <v/>
      </c>
      <c r="FO1669" s="359">
        <f>FO1675</f>
        <v/>
      </c>
      <c r="FP1669" s="359">
        <f>FP1675</f>
        <v/>
      </c>
      <c r="FQ1669" s="359">
        <f>FQ1675</f>
        <v/>
      </c>
      <c r="FR1669" s="359">
        <f>FR1675</f>
        <v/>
      </c>
      <c r="FS1669" s="359">
        <f>FS1675</f>
        <v/>
      </c>
      <c r="FT1669" s="359">
        <f>FT1675</f>
        <v/>
      </c>
      <c r="FU1669" s="359">
        <f>FU1675</f>
        <v/>
      </c>
      <c r="FV1669" s="359">
        <f>FV1675</f>
        <v/>
      </c>
      <c r="FW1669" s="359">
        <f>FW1675</f>
        <v/>
      </c>
      <c r="FX1669" s="359">
        <f>FX1675</f>
        <v/>
      </c>
      <c r="FY1669" s="359">
        <f>FY1675</f>
        <v/>
      </c>
      <c r="FZ1669" s="359">
        <f>FZ1675</f>
        <v/>
      </c>
      <c r="GA1669" s="359">
        <f>GA1675</f>
        <v/>
      </c>
      <c r="GB1669" s="359">
        <f>GB1675</f>
        <v/>
      </c>
      <c r="GC1669" s="359">
        <f>GC1675</f>
        <v/>
      </c>
      <c r="GD1669" s="359">
        <f>GD1675</f>
        <v/>
      </c>
      <c r="GE1669" s="359">
        <f>GE1675</f>
        <v/>
      </c>
      <c r="GF1669" s="359">
        <f>GF1675</f>
        <v/>
      </c>
      <c r="GG1669" s="359">
        <f>GG1675</f>
        <v/>
      </c>
      <c r="GH1669" s="359">
        <f>GH1675</f>
        <v/>
      </c>
      <c r="GI1669" s="359">
        <f>GI1675</f>
        <v/>
      </c>
      <c r="GJ1669" s="359">
        <f>GJ1675</f>
        <v/>
      </c>
      <c r="GK1669" s="359">
        <f>GK1675</f>
        <v/>
      </c>
      <c r="GL1669" s="359">
        <f>GL1675</f>
        <v/>
      </c>
      <c r="GM1669" s="359">
        <f>GM1675</f>
        <v/>
      </c>
      <c r="GN1669" s="359">
        <f>GN1675</f>
        <v/>
      </c>
      <c r="GO1669" s="359">
        <f>GO1675</f>
        <v/>
      </c>
      <c r="GP1669" s="359">
        <f>GP1675</f>
        <v/>
      </c>
      <c r="GQ1669" s="359">
        <f>GQ1675</f>
        <v/>
      </c>
      <c r="GR1669" s="359">
        <f>GR1675</f>
        <v/>
      </c>
      <c r="GS1669" s="359">
        <f>GS1675</f>
        <v/>
      </c>
      <c r="GT1669" s="359">
        <f>GT1675</f>
        <v/>
      </c>
      <c r="GU1669" s="359">
        <f>GU1675</f>
        <v/>
      </c>
      <c r="GV1669" s="359">
        <f>GV1675</f>
        <v/>
      </c>
      <c r="GW1669" s="359">
        <f>GW1675</f>
        <v/>
      </c>
      <c r="GX1669" s="359">
        <f>GX1675</f>
        <v/>
      </c>
    </row>
    <row r="1670"/>
    <row r="1671">
      <c r="A1671" t="n">
        <v>17</v>
      </c>
      <c r="B1671" t="n">
        <v>0</v>
      </c>
      <c r="C1671">
        <f>ROW(SmtRes!A612)</f>
        <v/>
      </c>
      <c r="D1671">
        <f>ROW(EtalonRes!A586)</f>
        <v/>
      </c>
      <c r="E1671" t="inlineStr">
        <is>
          <t>1</t>
        </is>
      </c>
      <c r="F1671" t="inlineStr">
        <is>
          <t>м08-02-403-3</t>
        </is>
      </c>
      <c r="G1671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671" t="inlineStr">
        <is>
          <t>100 м</t>
        </is>
      </c>
      <c r="I1671">
        <f>ROUND(ROUND(3/100,4),7)</f>
        <v/>
      </c>
      <c r="J1671" t="n">
        <v>0</v>
      </c>
      <c r="K1671">
        <f>ROUND(ROUND(3/100,4),7)</f>
        <v/>
      </c>
      <c r="O1671">
        <f>ROUND(CP1671,0)</f>
        <v/>
      </c>
      <c r="P1671">
        <f>ROUND(CQ1671*I1671,0)</f>
        <v/>
      </c>
      <c r="Q1671">
        <f>(ROUND((ROUND(((ET1671)*I1671),0)*BB1671),0)+ROUND((ROUND(((AE1671-(EU1671))*I1671),0)*BS1671),0))</f>
        <v/>
      </c>
      <c r="R1671">
        <f>(ROUND((ROUND(((EU1671)*I1671),0)*BS1671),0)+ROUND((ROUND(((AE1671-(EU1671))*I1671),0)*BS1671),0))</f>
        <v/>
      </c>
      <c r="S1671">
        <f>ROUND(CT1671*I1671,0)</f>
        <v/>
      </c>
      <c r="T1671">
        <f>ROUND(CU1671*I1671,0)</f>
        <v/>
      </c>
      <c r="U1671">
        <f>ROUND(CV1671*I1671,7)</f>
        <v/>
      </c>
      <c r="V1671">
        <f>ROUND(CW1671*I1671,7)</f>
        <v/>
      </c>
      <c r="W1671">
        <f>ROUND(CX1671*I1671,0)</f>
        <v/>
      </c>
      <c r="X1671">
        <f>ROUND(CY1671,0)</f>
        <v/>
      </c>
      <c r="Y1671">
        <f>ROUND(CZ1671,0)</f>
        <v/>
      </c>
      <c r="AA1671" t="n">
        <v>78855224</v>
      </c>
      <c r="AB1671">
        <f>ROUND((AC1671+AD1671+AF1671),2)</f>
        <v/>
      </c>
      <c r="AC1671">
        <f>ROUND((ES1671),2)</f>
        <v/>
      </c>
      <c r="AD1671">
        <f>ROUND((((ET1671)-(EU1671))+AE1671),2)</f>
        <v/>
      </c>
      <c r="AE1671">
        <f>ROUND((EU1671),2)</f>
        <v/>
      </c>
      <c r="AF1671">
        <f>ROUND((EV1671),2)</f>
        <v/>
      </c>
      <c r="AG1671">
        <f>ROUND((AP1671),2)</f>
        <v/>
      </c>
      <c r="AH1671">
        <f>(EW1671)</f>
        <v/>
      </c>
      <c r="AI1671">
        <f>(EX1671)</f>
        <v/>
      </c>
      <c r="AJ1671">
        <f>(AS1671)</f>
        <v/>
      </c>
      <c r="AK1671" t="n">
        <v>200.71</v>
      </c>
      <c r="AL1671" t="n">
        <v>41.17</v>
      </c>
      <c r="AM1671" t="n">
        <v>4.44</v>
      </c>
      <c r="AN1671" t="n">
        <v>0.27</v>
      </c>
      <c r="AO1671" t="n">
        <v>155.1</v>
      </c>
      <c r="AP1671" t="n">
        <v>0</v>
      </c>
      <c r="AQ1671" t="n">
        <v>16.5</v>
      </c>
      <c r="AR1671" t="n">
        <v>0.02</v>
      </c>
      <c r="AS1671" t="n">
        <v>0</v>
      </c>
      <c r="AT1671" t="n">
        <v>97</v>
      </c>
      <c r="AU1671" t="n">
        <v>51</v>
      </c>
      <c r="AV1671" t="n">
        <v>1</v>
      </c>
      <c r="AW1671" t="n">
        <v>1</v>
      </c>
      <c r="AZ1671" t="n">
        <v>1</v>
      </c>
      <c r="BA1671" t="n">
        <v>52.25</v>
      </c>
      <c r="BB1671" t="n">
        <v>16.59</v>
      </c>
      <c r="BC1671" t="n">
        <v>8.44</v>
      </c>
      <c r="BD1671" t="inlineStr"/>
      <c r="BE1671" t="inlineStr"/>
      <c r="BF1671" t="inlineStr"/>
      <c r="BG1671" t="inlineStr"/>
      <c r="BH1671" t="n">
        <v>0</v>
      </c>
      <c r="BI1671" t="n">
        <v>2</v>
      </c>
      <c r="BJ1671" t="inlineStr">
        <is>
          <t>ТЕРм Московской обл., м08-02-403-3, приказ Минстроя России №675/пр от 28.02.2017 № 259/пр</t>
        </is>
      </c>
      <c r="BM1671" t="n">
        <v>108001</v>
      </c>
      <c r="BN1671" t="n">
        <v>0</v>
      </c>
      <c r="BO1671" t="inlineStr">
        <is>
          <t>м08-02-403-3</t>
        </is>
      </c>
      <c r="BP1671" t="n">
        <v>1</v>
      </c>
      <c r="BQ1671" t="n">
        <v>3</v>
      </c>
      <c r="BR1671" t="n">
        <v>0</v>
      </c>
      <c r="BS1671" t="n">
        <v>52.25</v>
      </c>
      <c r="BT1671" t="n">
        <v>1</v>
      </c>
      <c r="BU1671" t="n">
        <v>1</v>
      </c>
      <c r="BV1671" t="n">
        <v>1</v>
      </c>
      <c r="BW1671" t="n">
        <v>1</v>
      </c>
      <c r="BX1671" t="n">
        <v>1</v>
      </c>
      <c r="BY1671" t="inlineStr"/>
      <c r="BZ1671" t="n">
        <v>97</v>
      </c>
      <c r="CA1671" t="n">
        <v>51</v>
      </c>
      <c r="CB1671" t="inlineStr"/>
      <c r="CE1671" t="n">
        <v>12</v>
      </c>
      <c r="CF1671" t="n">
        <v>0</v>
      </c>
      <c r="CG1671" t="n">
        <v>0</v>
      </c>
      <c r="CM1671" t="n">
        <v>0</v>
      </c>
      <c r="CN1671" t="inlineStr"/>
      <c r="CO1671" t="n">
        <v>0</v>
      </c>
      <c r="CP1671">
        <f>(P1671+Q1671+S1671)</f>
        <v/>
      </c>
      <c r="CQ1671">
        <f>AC1671*BC1671</f>
        <v/>
      </c>
      <c r="CR1671">
        <f>(ROUND((ROUND(((ET1671)*1),0)*BB1671),0)+ROUND((ROUND(((AE1671-(EU1671))*1),0)*BS1671),0))</f>
        <v/>
      </c>
      <c r="CS1671">
        <f>(ROUND((ROUND(((EU1671)*1),0)*BS1671),0)+ROUND((ROUND(((AE1671-(EU1671))*1),0)*BS1671),0))</f>
        <v/>
      </c>
      <c r="CT1671">
        <f>AF1671*BA1671</f>
        <v/>
      </c>
      <c r="CU1671">
        <f>AG1671</f>
        <v/>
      </c>
      <c r="CV1671">
        <f>AH1671</f>
        <v/>
      </c>
      <c r="CW1671">
        <f>AI1671</f>
        <v/>
      </c>
      <c r="CX1671">
        <f>AJ1671</f>
        <v/>
      </c>
      <c r="CY1671">
        <f>(((S1671+R1671)*AT1671)/100)</f>
        <v/>
      </c>
      <c r="CZ1671">
        <f>(((S1671+R1671)*AU1671)/100)</f>
        <v/>
      </c>
      <c r="DC1671" t="inlineStr"/>
      <c r="DD1671" t="inlineStr"/>
      <c r="DE1671" t="inlineStr"/>
      <c r="DF1671" t="inlineStr"/>
      <c r="DG1671" t="inlineStr"/>
      <c r="DH1671" t="inlineStr"/>
      <c r="DI1671" t="inlineStr"/>
      <c r="DJ1671" t="inlineStr"/>
      <c r="DK1671" t="inlineStr"/>
      <c r="DL1671" t="inlineStr"/>
      <c r="DM1671" t="inlineStr"/>
      <c r="DN1671" t="n">
        <v>0</v>
      </c>
      <c r="DO1671" t="n">
        <v>0</v>
      </c>
      <c r="DP1671" t="n">
        <v>1</v>
      </c>
      <c r="DQ1671" t="n">
        <v>1</v>
      </c>
      <c r="DU1671" t="n">
        <v>1003</v>
      </c>
      <c r="DV1671" t="inlineStr">
        <is>
          <t>100 м</t>
        </is>
      </c>
      <c r="DW1671" t="inlineStr">
        <is>
          <t>100 м</t>
        </is>
      </c>
      <c r="DX1671" t="n">
        <v>100</v>
      </c>
      <c r="DZ1671" t="inlineStr"/>
      <c r="EA1671" t="inlineStr"/>
      <c r="EB1671" t="inlineStr"/>
      <c r="EC1671" t="inlineStr"/>
      <c r="EE1671" t="n">
        <v>78725665</v>
      </c>
      <c r="EF1671" t="n">
        <v>3</v>
      </c>
      <c r="EG1671" t="inlineStr">
        <is>
          <t>Монтажные работы</t>
        </is>
      </c>
      <c r="EH1671" t="n">
        <v>0</v>
      </c>
      <c r="EI1671" t="inlineStr"/>
      <c r="EJ1671" t="n">
        <v>2</v>
      </c>
      <c r="EK1671" t="n">
        <v>108001</v>
      </c>
      <c r="EL1671" t="inlineStr">
        <is>
          <t>Электротехнические установки: на других объектах</t>
        </is>
      </c>
      <c r="EM1671" t="inlineStr">
        <is>
          <t>мФЕР-08</t>
        </is>
      </c>
      <c r="EO1671" t="inlineStr"/>
      <c r="EQ1671" t="n">
        <v>0</v>
      </c>
      <c r="ER1671" t="n">
        <v>200.71</v>
      </c>
      <c r="ES1671" t="n">
        <v>41.17</v>
      </c>
      <c r="ET1671" t="n">
        <v>4.44</v>
      </c>
      <c r="EU1671" t="n">
        <v>0.27</v>
      </c>
      <c r="EV1671" t="n">
        <v>155.1</v>
      </c>
      <c r="EW1671" t="n">
        <v>16.5</v>
      </c>
      <c r="EX1671" t="n">
        <v>0.02</v>
      </c>
      <c r="EY1671" t="n">
        <v>0</v>
      </c>
      <c r="FQ1671" t="n">
        <v>0</v>
      </c>
      <c r="FR1671" t="n">
        <v>0</v>
      </c>
      <c r="FS1671" t="n">
        <v>0</v>
      </c>
      <c r="FX1671" t="n">
        <v>97</v>
      </c>
      <c r="FY1671" t="n">
        <v>51</v>
      </c>
      <c r="GA1671" t="inlineStr"/>
      <c r="GD1671" t="n">
        <v>1</v>
      </c>
      <c r="GF1671" t="n">
        <v>-134942991</v>
      </c>
      <c r="GG1671" t="n">
        <v>2</v>
      </c>
      <c r="GH1671" t="n">
        <v>1</v>
      </c>
      <c r="GI1671" t="n">
        <v>2</v>
      </c>
      <c r="GJ1671" t="n">
        <v>0</v>
      </c>
      <c r="GK1671" t="n">
        <v>0</v>
      </c>
      <c r="GL1671">
        <f>ROUND(IF(AND(BH1671=3,BI1671=3,FS1671&lt;&gt;0),P1671,0),0)</f>
        <v/>
      </c>
      <c r="GM1671">
        <f>ROUND(O1671+X1671+Y1671,0)+GX1671</f>
        <v/>
      </c>
      <c r="GN1671">
        <f>IF(OR(BI1671=0,BI1671=1),GM1671-GX1671,0)</f>
        <v/>
      </c>
      <c r="GO1671">
        <f>IF(BI1671=2,GM1671-GX1671,0)</f>
        <v/>
      </c>
      <c r="GP1671">
        <f>IF(BI1671=4,GM1671-GX1671,0)</f>
        <v/>
      </c>
      <c r="GR1671" t="n">
        <v>0</v>
      </c>
      <c r="GS1671" t="n">
        <v>3</v>
      </c>
      <c r="GT1671" t="n">
        <v>0</v>
      </c>
      <c r="GU1671" t="inlineStr"/>
      <c r="GV1671">
        <f>ROUND((GT1671),2)</f>
        <v/>
      </c>
      <c r="GW1671" t="n">
        <v>1</v>
      </c>
      <c r="GX1671">
        <f>ROUND(HC1671*I1671,0)</f>
        <v/>
      </c>
      <c r="HA1671" t="n">
        <v>0</v>
      </c>
      <c r="HB1671" t="n">
        <v>0</v>
      </c>
      <c r="HC1671">
        <f>GV1671*GW1671</f>
        <v/>
      </c>
      <c r="HE1671" t="inlineStr"/>
      <c r="HF1671" t="inlineStr"/>
      <c r="HM1671" t="inlineStr"/>
      <c r="HN1671" t="inlineStr">
        <is>
          <t>Пр/812-049.3-1</t>
        </is>
      </c>
      <c r="HO1671" t="inlineStr">
        <is>
          <t>Пр/774-049.3</t>
        </is>
      </c>
      <c r="HP1671" t="inlineStr">
        <is>
          <t>Электротехнические установки: на других объектах</t>
        </is>
      </c>
      <c r="HQ1671" t="inlineStr">
        <is>
          <t>Электротехнические установки: на других объектах</t>
        </is>
      </c>
      <c r="HS1671" t="n">
        <v>0</v>
      </c>
      <c r="IK1671" t="n">
        <v>0</v>
      </c>
    </row>
    <row r="1672">
      <c r="A1672" t="n">
        <v>18</v>
      </c>
      <c r="B1672" t="n">
        <v>0</v>
      </c>
      <c r="C1672" t="n">
        <v>609</v>
      </c>
      <c r="E1672" t="inlineStr">
        <is>
          <t>1,1</t>
        </is>
      </c>
      <c r="F1672" t="inlineStr">
        <is>
          <t>501-8647</t>
        </is>
      </c>
      <c r="G1672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1672" t="inlineStr">
        <is>
          <t>1000 м</t>
        </is>
      </c>
      <c r="I1672">
        <f>I1671*J1672</f>
        <v/>
      </c>
      <c r="J1672" t="n">
        <v>0.1</v>
      </c>
      <c r="K1672" t="n">
        <v>0.1</v>
      </c>
      <c r="O1672">
        <f>ROUND(CP1672,0)</f>
        <v/>
      </c>
      <c r="P1672">
        <f>ROUND(CQ1672*I1672,0)</f>
        <v/>
      </c>
      <c r="Q1672">
        <f>(ROUND((ROUND(((ET1672)*I1672),0)*BB1672),0)+ROUND((ROUND(((AE1672-(EU1672))*I1672),0)*BS1672),0))</f>
        <v/>
      </c>
      <c r="R1672">
        <f>(ROUND((ROUND(((EU1672)*I1672),0)*BS1672),0)+ROUND((ROUND(((AE1672-(EU1672))*I1672),0)*BS1672),0))</f>
        <v/>
      </c>
      <c r="S1672">
        <f>ROUND(CT1672*I1672,0)</f>
        <v/>
      </c>
      <c r="T1672">
        <f>ROUND(CU1672*I1672,0)</f>
        <v/>
      </c>
      <c r="U1672">
        <f>ROUND(CV1672*I1672,7)</f>
        <v/>
      </c>
      <c r="V1672">
        <f>ROUND(CW1672*I1672,7)</f>
        <v/>
      </c>
      <c r="W1672">
        <f>ROUND(CX1672*I1672,0)</f>
        <v/>
      </c>
      <c r="X1672">
        <f>ROUND(CY1672,0)</f>
        <v/>
      </c>
      <c r="Y1672">
        <f>ROUND(CZ1672,0)</f>
        <v/>
      </c>
      <c r="AA1672" t="n">
        <v>78855224</v>
      </c>
      <c r="AB1672">
        <f>ROUND((AC1672+AD1672+AF1672),2)</f>
        <v/>
      </c>
      <c r="AC1672">
        <f>ROUND((ES1672),2)</f>
        <v/>
      </c>
      <c r="AD1672">
        <f>ROUND((((ET1672)-(EU1672))+AE1672),2)</f>
        <v/>
      </c>
      <c r="AE1672">
        <f>ROUND((EU1672),2)</f>
        <v/>
      </c>
      <c r="AF1672">
        <f>ROUND((EV1672),2)</f>
        <v/>
      </c>
      <c r="AG1672">
        <f>ROUND((AP1672),2)</f>
        <v/>
      </c>
      <c r="AH1672">
        <f>(EW1672)</f>
        <v/>
      </c>
      <c r="AI1672">
        <f>(EX1672)</f>
        <v/>
      </c>
      <c r="AJ1672">
        <f>(AS1672)</f>
        <v/>
      </c>
      <c r="AK1672" t="n">
        <v>3379.32</v>
      </c>
      <c r="AL1672" t="n">
        <v>3379.32</v>
      </c>
      <c r="AM1672" t="n">
        <v>0</v>
      </c>
      <c r="AN1672" t="n">
        <v>0</v>
      </c>
      <c r="AO1672" t="n">
        <v>0</v>
      </c>
      <c r="AP1672" t="n">
        <v>0</v>
      </c>
      <c r="AQ1672" t="n">
        <v>0</v>
      </c>
      <c r="AR1672" t="n">
        <v>0</v>
      </c>
      <c r="AS1672" t="n">
        <v>6.04</v>
      </c>
      <c r="AT1672" t="n">
        <v>97</v>
      </c>
      <c r="AU1672" t="n">
        <v>51</v>
      </c>
      <c r="AV1672" t="n">
        <v>1</v>
      </c>
      <c r="AW1672" t="n">
        <v>1</v>
      </c>
      <c r="AZ1672" t="n">
        <v>1</v>
      </c>
      <c r="BA1672" t="n">
        <v>1</v>
      </c>
      <c r="BB1672" t="n">
        <v>1</v>
      </c>
      <c r="BC1672" t="n">
        <v>15.94</v>
      </c>
      <c r="BD1672" t="inlineStr"/>
      <c r="BE1672" t="inlineStr"/>
      <c r="BF1672" t="inlineStr"/>
      <c r="BG1672" t="inlineStr"/>
      <c r="BH1672" t="n">
        <v>3</v>
      </c>
      <c r="BI1672" t="n">
        <v>2</v>
      </c>
      <c r="BJ1672" t="inlineStr">
        <is>
          <t>ТССЦ Московской обл., 501-8647, приказ Минстроя России №675/пр от 28.02.2017 № 258/пр</t>
        </is>
      </c>
      <c r="BM1672" t="n">
        <v>108001</v>
      </c>
      <c r="BN1672" t="n">
        <v>0</v>
      </c>
      <c r="BO1672" t="inlineStr">
        <is>
          <t>501-8647</t>
        </is>
      </c>
      <c r="BP1672" t="n">
        <v>1</v>
      </c>
      <c r="BQ1672" t="n">
        <v>3</v>
      </c>
      <c r="BR1672" t="n">
        <v>0</v>
      </c>
      <c r="BS1672" t="n">
        <v>1</v>
      </c>
      <c r="BT1672" t="n">
        <v>1</v>
      </c>
      <c r="BU1672" t="n">
        <v>1</v>
      </c>
      <c r="BV1672" t="n">
        <v>1</v>
      </c>
      <c r="BW1672" t="n">
        <v>1</v>
      </c>
      <c r="BX1672" t="n">
        <v>1</v>
      </c>
      <c r="BY1672" t="inlineStr"/>
      <c r="BZ1672" t="n">
        <v>97</v>
      </c>
      <c r="CA1672" t="n">
        <v>51</v>
      </c>
      <c r="CB1672" t="inlineStr"/>
      <c r="CE1672" t="n">
        <v>12</v>
      </c>
      <c r="CF1672" t="n">
        <v>0</v>
      </c>
      <c r="CG1672" t="n">
        <v>0</v>
      </c>
      <c r="CM1672" t="n">
        <v>0</v>
      </c>
      <c r="CN1672" t="inlineStr"/>
      <c r="CO1672" t="n">
        <v>0</v>
      </c>
      <c r="CP1672">
        <f>(P1672+Q1672+S1672)</f>
        <v/>
      </c>
      <c r="CQ1672">
        <f>AC1672*BC1672</f>
        <v/>
      </c>
      <c r="CR1672">
        <f>(ROUND((ROUND(((ET1672)*1),0)*BB1672),0)+ROUND((ROUND(((AE1672-(EU1672))*1),0)*BS1672),0))</f>
        <v/>
      </c>
      <c r="CS1672">
        <f>(ROUND((ROUND(((EU1672)*1),0)*BS1672),0)+ROUND((ROUND(((AE1672-(EU1672))*1),0)*BS1672),0))</f>
        <v/>
      </c>
      <c r="CT1672">
        <f>AF1672*BA1672</f>
        <v/>
      </c>
      <c r="CU1672">
        <f>AG1672</f>
        <v/>
      </c>
      <c r="CV1672">
        <f>AH1672</f>
        <v/>
      </c>
      <c r="CW1672">
        <f>AI1672</f>
        <v/>
      </c>
      <c r="CX1672">
        <f>AJ1672</f>
        <v/>
      </c>
      <c r="CY1672">
        <f>(((S1672+R1672)*AT1672)/100)</f>
        <v/>
      </c>
      <c r="CZ1672">
        <f>(((S1672+R1672)*AU1672)/100)</f>
        <v/>
      </c>
      <c r="DC1672" t="inlineStr"/>
      <c r="DD1672" t="inlineStr"/>
      <c r="DE1672" t="inlineStr"/>
      <c r="DF1672" t="inlineStr"/>
      <c r="DG1672" t="inlineStr"/>
      <c r="DH1672" t="inlineStr"/>
      <c r="DI1672" t="inlineStr"/>
      <c r="DJ1672" t="inlineStr"/>
      <c r="DK1672" t="inlineStr"/>
      <c r="DL1672" t="inlineStr"/>
      <c r="DM1672" t="inlineStr"/>
      <c r="DN1672" t="n">
        <v>0</v>
      </c>
      <c r="DO1672" t="n">
        <v>0</v>
      </c>
      <c r="DP1672" t="n">
        <v>1</v>
      </c>
      <c r="DQ1672" t="n">
        <v>1</v>
      </c>
      <c r="DU1672" t="n">
        <v>1013</v>
      </c>
      <c r="DV1672" t="inlineStr">
        <is>
          <t>1000 м</t>
        </is>
      </c>
      <c r="DW1672" t="inlineStr">
        <is>
          <t>1000 М</t>
        </is>
      </c>
      <c r="DX1672" t="n">
        <v>1</v>
      </c>
      <c r="DZ1672" t="inlineStr"/>
      <c r="EA1672" t="inlineStr"/>
      <c r="EB1672" t="inlineStr"/>
      <c r="EC1672" t="inlineStr"/>
      <c r="EE1672" t="n">
        <v>78725665</v>
      </c>
      <c r="EF1672" t="n">
        <v>3</v>
      </c>
      <c r="EG1672" t="inlineStr">
        <is>
          <t>Монтажные работы</t>
        </is>
      </c>
      <c r="EH1672" t="n">
        <v>0</v>
      </c>
      <c r="EI1672" t="inlineStr"/>
      <c r="EJ1672" t="n">
        <v>2</v>
      </c>
      <c r="EK1672" t="n">
        <v>108001</v>
      </c>
      <c r="EL1672" t="inlineStr">
        <is>
          <t>Электротехнические установки: на других объектах</t>
        </is>
      </c>
      <c r="EM1672" t="inlineStr">
        <is>
          <t>мФЕР-08</t>
        </is>
      </c>
      <c r="EO1672" t="inlineStr"/>
      <c r="EQ1672" t="n">
        <v>0</v>
      </c>
      <c r="ER1672" t="n">
        <v>3379.32</v>
      </c>
      <c r="ES1672" t="n">
        <v>3379.32</v>
      </c>
      <c r="ET1672" t="n">
        <v>0</v>
      </c>
      <c r="EU1672" t="n">
        <v>0</v>
      </c>
      <c r="EV1672" t="n">
        <v>0</v>
      </c>
      <c r="EW1672" t="n">
        <v>0</v>
      </c>
      <c r="EX1672" t="n">
        <v>0</v>
      </c>
      <c r="FQ1672" t="n">
        <v>0</v>
      </c>
      <c r="FR1672" t="n">
        <v>0</v>
      </c>
      <c r="FS1672" t="n">
        <v>0</v>
      </c>
      <c r="FX1672" t="n">
        <v>97</v>
      </c>
      <c r="FY1672" t="n">
        <v>51</v>
      </c>
      <c r="GA1672" t="inlineStr"/>
      <c r="GD1672" t="n">
        <v>1</v>
      </c>
      <c r="GF1672" t="n">
        <v>1820439132</v>
      </c>
      <c r="GG1672" t="n">
        <v>2</v>
      </c>
      <c r="GH1672" t="n">
        <v>1</v>
      </c>
      <c r="GI1672" t="n">
        <v>2</v>
      </c>
      <c r="GJ1672" t="n">
        <v>0</v>
      </c>
      <c r="GK1672" t="n">
        <v>0</v>
      </c>
      <c r="GL1672">
        <f>ROUND(IF(AND(BH1672=3,BI1672=3,FS1672&lt;&gt;0),P1672,0),0)</f>
        <v/>
      </c>
      <c r="GM1672">
        <f>ROUND(O1672+X1672+Y1672,0)+GX1672</f>
        <v/>
      </c>
      <c r="GN1672">
        <f>IF(OR(BI1672=0,BI1672=1),GM1672-GX1672,0)</f>
        <v/>
      </c>
      <c r="GO1672">
        <f>IF(BI1672=2,GM1672-GX1672,0)</f>
        <v/>
      </c>
      <c r="GP1672">
        <f>IF(BI1672=4,GM1672-GX1672,0)</f>
        <v/>
      </c>
      <c r="GR1672" t="n">
        <v>0</v>
      </c>
      <c r="GS1672" t="n">
        <v>3</v>
      </c>
      <c r="GT1672" t="n">
        <v>0</v>
      </c>
      <c r="GU1672" t="inlineStr"/>
      <c r="GV1672">
        <f>ROUND((GT1672),2)</f>
        <v/>
      </c>
      <c r="GW1672" t="n">
        <v>1</v>
      </c>
      <c r="GX1672">
        <f>ROUND(HC1672*I1672,0)</f>
        <v/>
      </c>
      <c r="HA1672" t="n">
        <v>0</v>
      </c>
      <c r="HB1672" t="n">
        <v>0</v>
      </c>
      <c r="HC1672">
        <f>GV1672*GW1672</f>
        <v/>
      </c>
      <c r="HE1672" t="inlineStr"/>
      <c r="HF1672" t="inlineStr"/>
      <c r="HM1672" t="inlineStr"/>
      <c r="HN1672" t="inlineStr">
        <is>
          <t>Пр/812-049.3-1</t>
        </is>
      </c>
      <c r="HO1672" t="inlineStr">
        <is>
          <t>Пр/774-049.3</t>
        </is>
      </c>
      <c r="HP1672" t="inlineStr">
        <is>
          <t>Электротехнические установки: на других объектах</t>
        </is>
      </c>
      <c r="HQ1672" t="inlineStr">
        <is>
          <t>Электротехнические установки: на других объектах</t>
        </is>
      </c>
      <c r="HS1672" t="n">
        <v>0</v>
      </c>
      <c r="IK1672" t="n">
        <v>0</v>
      </c>
    </row>
    <row r="1673">
      <c r="A1673" t="n">
        <v>18</v>
      </c>
      <c r="B1673" t="n">
        <v>0</v>
      </c>
      <c r="C1673" t="n">
        <v>610</v>
      </c>
      <c r="E1673" t="inlineStr">
        <is>
          <t>1,2</t>
        </is>
      </c>
      <c r="F1673" t="inlineStr">
        <is>
          <t>503-0473</t>
        </is>
      </c>
      <c r="G1673" t="inlineStr">
        <is>
          <t>Розетка скрытой проводки</t>
        </is>
      </c>
      <c r="H1673" t="inlineStr">
        <is>
          <t>100 шт.</t>
        </is>
      </c>
      <c r="I1673">
        <f>I1671*J1673</f>
        <v/>
      </c>
      <c r="J1673" t="n">
        <v>0.3333333333333334</v>
      </c>
      <c r="K1673" t="n">
        <v>0.3333333</v>
      </c>
      <c r="O1673">
        <f>ROUND(CP1673,0)</f>
        <v/>
      </c>
      <c r="P1673">
        <f>ROUND(CQ1673*I1673,0)</f>
        <v/>
      </c>
      <c r="Q1673">
        <f>(ROUND((ROUND(((ET1673)*I1673),0)*BB1673),0)+ROUND((ROUND(((AE1673-(EU1673))*I1673),0)*BS1673),0))</f>
        <v/>
      </c>
      <c r="R1673">
        <f>(ROUND((ROUND(((EU1673)*I1673),0)*BS1673),0)+ROUND((ROUND(((AE1673-(EU1673))*I1673),0)*BS1673),0))</f>
        <v/>
      </c>
      <c r="S1673">
        <f>ROUND(CT1673*I1673,0)</f>
        <v/>
      </c>
      <c r="T1673">
        <f>ROUND(CU1673*I1673,0)</f>
        <v/>
      </c>
      <c r="U1673">
        <f>ROUND(CV1673*I1673,7)</f>
        <v/>
      </c>
      <c r="V1673">
        <f>ROUND(CW1673*I1673,7)</f>
        <v/>
      </c>
      <c r="W1673">
        <f>ROUND(CX1673*I1673,0)</f>
        <v/>
      </c>
      <c r="X1673">
        <f>ROUND(CY1673,0)</f>
        <v/>
      </c>
      <c r="Y1673">
        <f>ROUND(CZ1673,0)</f>
        <v/>
      </c>
      <c r="AA1673" t="n">
        <v>78855224</v>
      </c>
      <c r="AB1673">
        <f>ROUND((AC1673+AD1673+AF1673),2)</f>
        <v/>
      </c>
      <c r="AC1673">
        <f>ROUND((ES1673),2)</f>
        <v/>
      </c>
      <c r="AD1673">
        <f>ROUND((((ET1673)-(EU1673))+AE1673),2)</f>
        <v/>
      </c>
      <c r="AE1673">
        <f>ROUND((EU1673),2)</f>
        <v/>
      </c>
      <c r="AF1673">
        <f>ROUND((EV1673),2)</f>
        <v/>
      </c>
      <c r="AG1673">
        <f>ROUND((AP1673),2)</f>
        <v/>
      </c>
      <c r="AH1673">
        <f>(EW1673)</f>
        <v/>
      </c>
      <c r="AI1673">
        <f>(EX1673)</f>
        <v/>
      </c>
      <c r="AJ1673">
        <f>(AS1673)</f>
        <v/>
      </c>
      <c r="AK1673" t="n">
        <v>624</v>
      </c>
      <c r="AL1673" t="n">
        <v>624</v>
      </c>
      <c r="AM1673" t="n">
        <v>0</v>
      </c>
      <c r="AN1673" t="n">
        <v>0</v>
      </c>
      <c r="AO1673" t="n">
        <v>0</v>
      </c>
      <c r="AP1673" t="n">
        <v>0</v>
      </c>
      <c r="AQ1673" t="n">
        <v>0</v>
      </c>
      <c r="AR1673" t="n">
        <v>0</v>
      </c>
      <c r="AS1673" t="n">
        <v>0.2</v>
      </c>
      <c r="AT1673" t="n">
        <v>97</v>
      </c>
      <c r="AU1673" t="n">
        <v>51</v>
      </c>
      <c r="AV1673" t="n">
        <v>1</v>
      </c>
      <c r="AW1673" t="n">
        <v>1</v>
      </c>
      <c r="AZ1673" t="n">
        <v>1</v>
      </c>
      <c r="BA1673" t="n">
        <v>1</v>
      </c>
      <c r="BB1673" t="n">
        <v>1</v>
      </c>
      <c r="BC1673" t="n">
        <v>8.56</v>
      </c>
      <c r="BD1673" t="inlineStr"/>
      <c r="BE1673" t="inlineStr"/>
      <c r="BF1673" t="inlineStr"/>
      <c r="BG1673" t="inlineStr"/>
      <c r="BH1673" t="n">
        <v>3</v>
      </c>
      <c r="BI1673" t="n">
        <v>2</v>
      </c>
      <c r="BJ1673" t="inlineStr">
        <is>
          <t>ТССЦ Московской обл., 503-0473, приказ Минстроя России №675/пр от 28.02.2017 № 258/пр</t>
        </is>
      </c>
      <c r="BM1673" t="n">
        <v>108001</v>
      </c>
      <c r="BN1673" t="n">
        <v>0</v>
      </c>
      <c r="BO1673" t="inlineStr">
        <is>
          <t>503-0473</t>
        </is>
      </c>
      <c r="BP1673" t="n">
        <v>1</v>
      </c>
      <c r="BQ1673" t="n">
        <v>3</v>
      </c>
      <c r="BR1673" t="n">
        <v>0</v>
      </c>
      <c r="BS1673" t="n">
        <v>1</v>
      </c>
      <c r="BT1673" t="n">
        <v>1</v>
      </c>
      <c r="BU1673" t="n">
        <v>1</v>
      </c>
      <c r="BV1673" t="n">
        <v>1</v>
      </c>
      <c r="BW1673" t="n">
        <v>1</v>
      </c>
      <c r="BX1673" t="n">
        <v>1</v>
      </c>
      <c r="BY1673" t="inlineStr"/>
      <c r="BZ1673" t="n">
        <v>97</v>
      </c>
      <c r="CA1673" t="n">
        <v>51</v>
      </c>
      <c r="CB1673" t="inlineStr"/>
      <c r="CE1673" t="n">
        <v>12</v>
      </c>
      <c r="CF1673" t="n">
        <v>0</v>
      </c>
      <c r="CG1673" t="n">
        <v>0</v>
      </c>
      <c r="CM1673" t="n">
        <v>0</v>
      </c>
      <c r="CN1673" t="inlineStr"/>
      <c r="CO1673" t="n">
        <v>0</v>
      </c>
      <c r="CP1673">
        <f>(P1673+Q1673+S1673)</f>
        <v/>
      </c>
      <c r="CQ1673">
        <f>AC1673*BC1673</f>
        <v/>
      </c>
      <c r="CR1673">
        <f>(ROUND((ROUND(((ET1673)*1),0)*BB1673),0)+ROUND((ROUND(((AE1673-(EU1673))*1),0)*BS1673),0))</f>
        <v/>
      </c>
      <c r="CS1673">
        <f>(ROUND((ROUND(((EU1673)*1),0)*BS1673),0)+ROUND((ROUND(((AE1673-(EU1673))*1),0)*BS1673),0))</f>
        <v/>
      </c>
      <c r="CT1673">
        <f>AF1673*BA1673</f>
        <v/>
      </c>
      <c r="CU1673">
        <f>AG1673</f>
        <v/>
      </c>
      <c r="CV1673">
        <f>AH1673</f>
        <v/>
      </c>
      <c r="CW1673">
        <f>AI1673</f>
        <v/>
      </c>
      <c r="CX1673">
        <f>AJ1673</f>
        <v/>
      </c>
      <c r="CY1673">
        <f>(((S1673+R1673)*AT1673)/100)</f>
        <v/>
      </c>
      <c r="CZ1673">
        <f>(((S1673+R1673)*AU1673)/100)</f>
        <v/>
      </c>
      <c r="DC1673" t="inlineStr"/>
      <c r="DD1673" t="inlineStr"/>
      <c r="DE1673" t="inlineStr"/>
      <c r="DF1673" t="inlineStr"/>
      <c r="DG1673" t="inlineStr"/>
      <c r="DH1673" t="inlineStr"/>
      <c r="DI1673" t="inlineStr"/>
      <c r="DJ1673" t="inlineStr"/>
      <c r="DK1673" t="inlineStr"/>
      <c r="DL1673" t="inlineStr"/>
      <c r="DM1673" t="inlineStr"/>
      <c r="DN1673" t="n">
        <v>0</v>
      </c>
      <c r="DO1673" t="n">
        <v>0</v>
      </c>
      <c r="DP1673" t="n">
        <v>1</v>
      </c>
      <c r="DQ1673" t="n">
        <v>1</v>
      </c>
      <c r="DU1673" t="n">
        <v>1010</v>
      </c>
      <c r="DV1673" t="inlineStr">
        <is>
          <t>100 шт.</t>
        </is>
      </c>
      <c r="DW1673" t="inlineStr">
        <is>
          <t>100 шт.</t>
        </is>
      </c>
      <c r="DX1673" t="n">
        <v>100</v>
      </c>
      <c r="DZ1673" t="inlineStr"/>
      <c r="EA1673" t="inlineStr"/>
      <c r="EB1673" t="inlineStr"/>
      <c r="EC1673" t="inlineStr"/>
      <c r="EE1673" t="n">
        <v>78725665</v>
      </c>
      <c r="EF1673" t="n">
        <v>3</v>
      </c>
      <c r="EG1673" t="inlineStr">
        <is>
          <t>Монтажные работы</t>
        </is>
      </c>
      <c r="EH1673" t="n">
        <v>0</v>
      </c>
      <c r="EI1673" t="inlineStr"/>
      <c r="EJ1673" t="n">
        <v>2</v>
      </c>
      <c r="EK1673" t="n">
        <v>108001</v>
      </c>
      <c r="EL1673" t="inlineStr">
        <is>
          <t>Электротехнические установки: на других объектах</t>
        </is>
      </c>
      <c r="EM1673" t="inlineStr">
        <is>
          <t>мФЕР-08</t>
        </is>
      </c>
      <c r="EO1673" t="inlineStr"/>
      <c r="EQ1673" t="n">
        <v>0</v>
      </c>
      <c r="ER1673" t="n">
        <v>624</v>
      </c>
      <c r="ES1673" t="n">
        <v>624</v>
      </c>
      <c r="ET1673" t="n">
        <v>0</v>
      </c>
      <c r="EU1673" t="n">
        <v>0</v>
      </c>
      <c r="EV1673" t="n">
        <v>0</v>
      </c>
      <c r="EW1673" t="n">
        <v>0</v>
      </c>
      <c r="EX1673" t="n">
        <v>0</v>
      </c>
      <c r="FQ1673" t="n">
        <v>0</v>
      </c>
      <c r="FR1673" t="n">
        <v>0</v>
      </c>
      <c r="FS1673" t="n">
        <v>0</v>
      </c>
      <c r="FX1673" t="n">
        <v>97</v>
      </c>
      <c r="FY1673" t="n">
        <v>51</v>
      </c>
      <c r="GA1673" t="inlineStr"/>
      <c r="GD1673" t="n">
        <v>1</v>
      </c>
      <c r="GF1673" t="n">
        <v>-1275524933</v>
      </c>
      <c r="GG1673" t="n">
        <v>2</v>
      </c>
      <c r="GH1673" t="n">
        <v>1</v>
      </c>
      <c r="GI1673" t="n">
        <v>2</v>
      </c>
      <c r="GJ1673" t="n">
        <v>0</v>
      </c>
      <c r="GK1673" t="n">
        <v>0</v>
      </c>
      <c r="GL1673">
        <f>ROUND(IF(AND(BH1673=3,BI1673=3,FS1673&lt;&gt;0),P1673,0),0)</f>
        <v/>
      </c>
      <c r="GM1673">
        <f>ROUND(O1673+X1673+Y1673,0)+GX1673</f>
        <v/>
      </c>
      <c r="GN1673">
        <f>IF(OR(BI1673=0,BI1673=1),GM1673-GX1673,0)</f>
        <v/>
      </c>
      <c r="GO1673">
        <f>IF(BI1673=2,GM1673-GX1673,0)</f>
        <v/>
      </c>
      <c r="GP1673">
        <f>IF(BI1673=4,GM1673-GX1673,0)</f>
        <v/>
      </c>
      <c r="GR1673" t="n">
        <v>0</v>
      </c>
      <c r="GS1673" t="n">
        <v>3</v>
      </c>
      <c r="GT1673" t="n">
        <v>0</v>
      </c>
      <c r="GU1673" t="inlineStr"/>
      <c r="GV1673">
        <f>ROUND((GT1673),2)</f>
        <v/>
      </c>
      <c r="GW1673" t="n">
        <v>1</v>
      </c>
      <c r="GX1673">
        <f>ROUND(HC1673*I1673,0)</f>
        <v/>
      </c>
      <c r="HA1673" t="n">
        <v>0</v>
      </c>
      <c r="HB1673" t="n">
        <v>0</v>
      </c>
      <c r="HC1673">
        <f>GV1673*GW1673</f>
        <v/>
      </c>
      <c r="HE1673" t="inlineStr"/>
      <c r="HF1673" t="inlineStr"/>
      <c r="HM1673" t="inlineStr"/>
      <c r="HN1673" t="inlineStr">
        <is>
          <t>Пр/812-049.3-1</t>
        </is>
      </c>
      <c r="HO1673" t="inlineStr">
        <is>
          <t>Пр/774-049.3</t>
        </is>
      </c>
      <c r="HP1673" t="inlineStr">
        <is>
          <t>Электротехнические установки: на других объектах</t>
        </is>
      </c>
      <c r="HQ1673" t="inlineStr">
        <is>
          <t>Электротехнические установки: на других объектах</t>
        </is>
      </c>
      <c r="HS1673" t="n">
        <v>0</v>
      </c>
      <c r="IK1673" t="n">
        <v>0</v>
      </c>
    </row>
    <row r="1674"/>
    <row r="1675">
      <c r="A1675" s="358" t="n">
        <v>51</v>
      </c>
      <c r="B1675" s="358">
        <f>B1667</f>
        <v/>
      </c>
      <c r="C1675" s="358">
        <f>A1667</f>
        <v/>
      </c>
      <c r="D1675" s="358">
        <f>ROW(A1667)</f>
        <v/>
      </c>
      <c r="E1675" s="358" t="n"/>
      <c r="F1675" s="358">
        <f>IF(F1667&lt;&gt;"",F1667,"")</f>
        <v/>
      </c>
      <c r="G1675" s="358">
        <f>IF(G1667&lt;&gt;"",G1667,"")</f>
        <v/>
      </c>
      <c r="H1675" s="358" t="n">
        <v>0</v>
      </c>
      <c r="I1675" s="358" t="n"/>
      <c r="J1675" s="358" t="n"/>
      <c r="K1675" s="358" t="n"/>
      <c r="L1675" s="358" t="n"/>
      <c r="M1675" s="358" t="n"/>
      <c r="N1675" s="358" t="n"/>
      <c r="O1675" s="358" t="n">
        <v>0</v>
      </c>
      <c r="P1675" s="358" t="n">
        <v>0</v>
      </c>
      <c r="Q1675" s="358" t="n">
        <v>0</v>
      </c>
      <c r="R1675" s="358" t="n">
        <v>0</v>
      </c>
      <c r="S1675" s="358" t="n">
        <v>0</v>
      </c>
      <c r="T1675" s="358" t="n">
        <v>0</v>
      </c>
      <c r="U1675" s="358" t="n">
        <v>0</v>
      </c>
      <c r="V1675" s="358" t="n">
        <v>0</v>
      </c>
      <c r="W1675" s="358" t="n">
        <v>0</v>
      </c>
      <c r="X1675" s="358" t="n">
        <v>0</v>
      </c>
      <c r="Y1675" s="358" t="n">
        <v>0</v>
      </c>
      <c r="Z1675" s="358" t="n"/>
      <c r="AA1675" s="358" t="n"/>
      <c r="AB1675" s="358" t="n"/>
      <c r="AC1675" s="358" t="n"/>
      <c r="AD1675" s="358" t="n"/>
      <c r="AE1675" s="358" t="n"/>
      <c r="AF1675" s="358" t="n"/>
      <c r="AG1675" s="358" t="n"/>
      <c r="AH1675" s="358" t="n"/>
      <c r="AI1675" s="358" t="n"/>
      <c r="AJ1675" s="358" t="n"/>
      <c r="AK1675" s="358" t="n"/>
      <c r="AL1675" s="358" t="n"/>
      <c r="AM1675" s="358" t="n"/>
      <c r="AN1675" s="358" t="n"/>
      <c r="AO1675" s="358">
        <f>ROUND(BX1675,0)</f>
        <v/>
      </c>
      <c r="AP1675" s="358">
        <f>ROUND(BY1675,0)</f>
        <v/>
      </c>
      <c r="AQ1675" s="358">
        <f>ROUND(BZ1675,0)</f>
        <v/>
      </c>
      <c r="AR1675" s="358">
        <f>ROUND(CA1675,0)</f>
        <v/>
      </c>
      <c r="AS1675" s="358">
        <f>ROUND(CB1675,0)</f>
        <v/>
      </c>
      <c r="AT1675" s="358">
        <f>ROUND(CC1675,0)</f>
        <v/>
      </c>
      <c r="AU1675" s="358">
        <f>ROUND(CD1675,0)</f>
        <v/>
      </c>
      <c r="AV1675" s="358">
        <f>ROUND(CE1675,0)</f>
        <v/>
      </c>
      <c r="AW1675" s="358">
        <f>ROUND(CF1675,0)</f>
        <v/>
      </c>
      <c r="AX1675" s="358">
        <f>ROUND(CG1675,0)</f>
        <v/>
      </c>
      <c r="AY1675" s="358">
        <f>ROUND(CH1675,0)</f>
        <v/>
      </c>
      <c r="AZ1675" s="358">
        <f>ROUND(CI1675,0)</f>
        <v/>
      </c>
      <c r="BA1675" s="358">
        <f>ROUND(CJ1675,0)</f>
        <v/>
      </c>
      <c r="BB1675" s="358">
        <f>ROUND(CK1675,0)</f>
        <v/>
      </c>
      <c r="BC1675" s="358">
        <f>ROUND(CL1675,0)</f>
        <v/>
      </c>
      <c r="BD1675" s="358">
        <f>ROUND(CM1675,0)</f>
        <v/>
      </c>
      <c r="BE1675" s="358" t="n"/>
      <c r="BF1675" s="358" t="n"/>
      <c r="BG1675" s="358" t="n"/>
      <c r="BH1675" s="358" t="n"/>
      <c r="BI1675" s="358" t="n"/>
      <c r="BJ1675" s="358" t="n"/>
      <c r="BK1675" s="358" t="n"/>
      <c r="BL1675" s="358" t="n"/>
      <c r="BM1675" s="358" t="n"/>
      <c r="BN1675" s="358" t="n"/>
      <c r="BO1675" s="358" t="n"/>
      <c r="BP1675" s="358" t="n"/>
      <c r="BQ1675" s="358" t="n"/>
      <c r="BR1675" s="358" t="n"/>
      <c r="BS1675" s="358" t="n"/>
      <c r="BT1675" s="358" t="n"/>
      <c r="BU1675" s="358" t="n"/>
      <c r="BV1675" s="358" t="n"/>
      <c r="BW1675" s="358" t="n"/>
      <c r="BX1675" s="358" t="n"/>
      <c r="BY1675" s="358" t="n"/>
      <c r="BZ1675" s="358" t="n"/>
      <c r="CA1675" s="358" t="n"/>
      <c r="CB1675" s="358" t="n"/>
      <c r="CC1675" s="358" t="n"/>
      <c r="CD1675" s="358" t="n"/>
      <c r="CE1675" s="358" t="n"/>
      <c r="CF1675" s="358" t="n"/>
      <c r="CG1675" s="358" t="n"/>
      <c r="CH1675" s="358" t="n"/>
      <c r="CI1675" s="358" t="n"/>
      <c r="CJ1675" s="358" t="n"/>
      <c r="CK1675" s="358" t="n"/>
      <c r="CL1675" s="358" t="n"/>
      <c r="CM1675" s="358" t="n"/>
      <c r="CN1675" s="358" t="n"/>
      <c r="CO1675" s="358" t="n"/>
      <c r="CP1675" s="358" t="n"/>
      <c r="CQ1675" s="358" t="n"/>
      <c r="CR1675" s="358" t="n"/>
      <c r="CS1675" s="358" t="n"/>
      <c r="CT1675" s="358" t="n"/>
      <c r="CU1675" s="358" t="n"/>
      <c r="CV1675" s="358" t="n"/>
      <c r="CW1675" s="358" t="n"/>
      <c r="CX1675" s="358" t="n"/>
      <c r="CY1675" s="358" t="n"/>
      <c r="CZ1675" s="358" t="n"/>
      <c r="DA1675" s="358" t="n"/>
      <c r="DB1675" s="358" t="n"/>
      <c r="DC1675" s="358" t="n"/>
      <c r="DD1675" s="358" t="n"/>
      <c r="DE1675" s="358" t="n"/>
      <c r="DF1675" s="358" t="n"/>
      <c r="DG1675" s="359" t="n"/>
      <c r="DH1675" s="359" t="n"/>
      <c r="DI1675" s="359" t="n"/>
      <c r="DJ1675" s="359" t="n"/>
      <c r="DK1675" s="359" t="n"/>
      <c r="DL1675" s="359" t="n"/>
      <c r="DM1675" s="359" t="n"/>
      <c r="DN1675" s="359" t="n"/>
      <c r="DO1675" s="359" t="n"/>
      <c r="DP1675" s="359" t="n"/>
      <c r="DQ1675" s="359" t="n"/>
      <c r="DR1675" s="359" t="n"/>
      <c r="DS1675" s="359" t="n"/>
      <c r="DT1675" s="359" t="n"/>
      <c r="DU1675" s="359" t="n"/>
      <c r="DV1675" s="359" t="n"/>
      <c r="DW1675" s="359" t="n"/>
      <c r="DX1675" s="359" t="n"/>
      <c r="DY1675" s="359" t="n"/>
      <c r="DZ1675" s="359" t="n"/>
      <c r="EA1675" s="359" t="n"/>
      <c r="EB1675" s="359" t="n"/>
      <c r="EC1675" s="359" t="n"/>
      <c r="ED1675" s="359" t="n"/>
      <c r="EE1675" s="359" t="n"/>
      <c r="EF1675" s="359" t="n"/>
      <c r="EG1675" s="359" t="n"/>
      <c r="EH1675" s="359" t="n"/>
      <c r="EI1675" s="359" t="n"/>
      <c r="EJ1675" s="359" t="n"/>
      <c r="EK1675" s="359" t="n"/>
      <c r="EL1675" s="359" t="n"/>
      <c r="EM1675" s="359" t="n"/>
      <c r="EN1675" s="359" t="n"/>
      <c r="EO1675" s="359" t="n"/>
      <c r="EP1675" s="359" t="n"/>
      <c r="EQ1675" s="359" t="n"/>
      <c r="ER1675" s="359" t="n"/>
      <c r="ES1675" s="359" t="n"/>
      <c r="ET1675" s="359" t="n"/>
      <c r="EU1675" s="359" t="n"/>
      <c r="EV1675" s="359" t="n"/>
      <c r="EW1675" s="359" t="n"/>
      <c r="EX1675" s="359" t="n"/>
      <c r="EY1675" s="359" t="n"/>
      <c r="EZ1675" s="359" t="n"/>
      <c r="FA1675" s="359" t="n"/>
      <c r="FB1675" s="359" t="n"/>
      <c r="FC1675" s="359" t="n"/>
      <c r="FD1675" s="359" t="n"/>
      <c r="FE1675" s="359" t="n"/>
      <c r="FF1675" s="359" t="n"/>
      <c r="FG1675" s="359" t="n"/>
      <c r="FH1675" s="359" t="n"/>
      <c r="FI1675" s="359" t="n"/>
      <c r="FJ1675" s="359" t="n"/>
      <c r="FK1675" s="359" t="n"/>
      <c r="FL1675" s="359" t="n"/>
      <c r="FM1675" s="359" t="n"/>
      <c r="FN1675" s="359" t="n"/>
      <c r="FO1675" s="359" t="n"/>
      <c r="FP1675" s="359" t="n"/>
      <c r="FQ1675" s="359" t="n"/>
      <c r="FR1675" s="359" t="n"/>
      <c r="FS1675" s="359" t="n"/>
      <c r="FT1675" s="359" t="n"/>
      <c r="FU1675" s="359" t="n"/>
      <c r="FV1675" s="359" t="n"/>
      <c r="FW1675" s="359" t="n"/>
      <c r="FX1675" s="359" t="n"/>
      <c r="FY1675" s="359" t="n"/>
      <c r="FZ1675" s="359" t="n"/>
      <c r="GA1675" s="359" t="n"/>
      <c r="GB1675" s="359" t="n"/>
      <c r="GC1675" s="359" t="n"/>
      <c r="GD1675" s="359" t="n"/>
      <c r="GE1675" s="359" t="n"/>
      <c r="GF1675" s="359" t="n"/>
      <c r="GG1675" s="359" t="n"/>
      <c r="GH1675" s="359" t="n"/>
      <c r="GI1675" s="359" t="n"/>
      <c r="GJ1675" s="359" t="n"/>
      <c r="GK1675" s="359" t="n"/>
      <c r="GL1675" s="359" t="n"/>
      <c r="GM1675" s="359" t="n"/>
      <c r="GN1675" s="359" t="n"/>
      <c r="GO1675" s="359" t="n"/>
      <c r="GP1675" s="359" t="n"/>
      <c r="GQ1675" s="359" t="n"/>
      <c r="GR1675" s="359" t="n"/>
      <c r="GS1675" s="359" t="n"/>
      <c r="GT1675" s="359" t="n"/>
      <c r="GU1675" s="359" t="n"/>
      <c r="GV1675" s="359" t="n"/>
      <c r="GW1675" s="359" t="n"/>
      <c r="GX1675" s="359" t="n">
        <v>0</v>
      </c>
    </row>
    <row r="1676"/>
    <row r="1677">
      <c r="A1677" s="360" t="n">
        <v>50</v>
      </c>
      <c r="B1677" s="360" t="n">
        <v>0</v>
      </c>
      <c r="C1677" s="360" t="n">
        <v>0</v>
      </c>
      <c r="D1677" s="360" t="n">
        <v>1</v>
      </c>
      <c r="E1677" s="360" t="n">
        <v>201</v>
      </c>
      <c r="F1677" s="360">
        <f>ROUND(Source!O1675,O1677)</f>
        <v/>
      </c>
      <c r="G1677" s="360" t="inlineStr">
        <is>
          <t>ПЗ</t>
        </is>
      </c>
      <c r="H1677" s="360" t="inlineStr">
        <is>
          <t>Прямые затраты</t>
        </is>
      </c>
      <c r="I1677" s="360" t="n"/>
      <c r="J1677" s="360" t="n"/>
      <c r="K1677" s="360" t="n">
        <v>201</v>
      </c>
      <c r="L1677" s="360" t="n">
        <v>1</v>
      </c>
      <c r="M1677" s="360" t="n">
        <v>3</v>
      </c>
      <c r="N1677" s="360" t="inlineStr"/>
      <c r="O1677" s="360" t="n">
        <v>0</v>
      </c>
      <c r="P1677" s="360" t="n"/>
      <c r="Q1677" s="360" t="n"/>
      <c r="R1677" s="360" t="n"/>
      <c r="S1677" s="360" t="n"/>
      <c r="T1677" s="360" t="n"/>
      <c r="U1677" s="360" t="n"/>
      <c r="V1677" s="360" t="n"/>
      <c r="W1677" s="360" t="n">
        <v>0</v>
      </c>
      <c r="X1677" s="360" t="n">
        <v>1</v>
      </c>
      <c r="Y1677" s="360" t="n">
        <v>0</v>
      </c>
      <c r="Z1677" s="360" t="n"/>
      <c r="AA1677" s="360" t="n"/>
      <c r="AB1677" s="360" t="n"/>
    </row>
    <row r="1678">
      <c r="A1678" s="360" t="n">
        <v>50</v>
      </c>
      <c r="B1678" s="360" t="n">
        <v>0</v>
      </c>
      <c r="C1678" s="360" t="n">
        <v>0</v>
      </c>
      <c r="D1678" s="360" t="n">
        <v>1</v>
      </c>
      <c r="E1678" s="360" t="n">
        <v>202</v>
      </c>
      <c r="F1678" s="360">
        <f>ROUND(Source!P1675,O1678)</f>
        <v/>
      </c>
      <c r="G1678" s="360" t="inlineStr">
        <is>
          <t>СтМатОб</t>
        </is>
      </c>
      <c r="H1678" s="360" t="inlineStr">
        <is>
          <t>Стоимость материальных ресурсов (всего)</t>
        </is>
      </c>
      <c r="I1678" s="360" t="n"/>
      <c r="J1678" s="360" t="n"/>
      <c r="K1678" s="360" t="n">
        <v>202</v>
      </c>
      <c r="L1678" s="360" t="n">
        <v>2</v>
      </c>
      <c r="M1678" s="360" t="n">
        <v>3</v>
      </c>
      <c r="N1678" s="360" t="inlineStr"/>
      <c r="O1678" s="360" t="n">
        <v>0</v>
      </c>
      <c r="P1678" s="360" t="n"/>
      <c r="Q1678" s="360" t="n"/>
      <c r="R1678" s="360" t="n"/>
      <c r="S1678" s="360" t="n"/>
      <c r="T1678" s="360" t="n"/>
      <c r="U1678" s="360" t="n"/>
      <c r="V1678" s="360" t="n"/>
      <c r="W1678" s="360" t="n">
        <v>0</v>
      </c>
      <c r="X1678" s="360" t="n">
        <v>1</v>
      </c>
      <c r="Y1678" s="360" t="n">
        <v>0</v>
      </c>
      <c r="Z1678" s="360" t="n"/>
      <c r="AA1678" s="360" t="n"/>
      <c r="AB1678" s="360" t="n"/>
    </row>
    <row r="1679">
      <c r="A1679" s="360" t="n">
        <v>50</v>
      </c>
      <c r="B1679" s="360" t="n">
        <v>0</v>
      </c>
      <c r="C1679" s="360" t="n">
        <v>0</v>
      </c>
      <c r="D1679" s="360" t="n">
        <v>1</v>
      </c>
      <c r="E1679" s="360" t="n">
        <v>222</v>
      </c>
      <c r="F1679" s="360">
        <f>ROUND(Source!AO1675,O1679)</f>
        <v/>
      </c>
      <c r="G1679" s="360" t="inlineStr">
        <is>
          <t>СтМатОбЗак</t>
        </is>
      </c>
      <c r="H1679" s="360" t="inlineStr">
        <is>
          <t>Стоимость материалов и оборудования заказчика</t>
        </is>
      </c>
      <c r="I1679" s="360" t="n"/>
      <c r="J1679" s="360" t="n"/>
      <c r="K1679" s="360" t="n">
        <v>222</v>
      </c>
      <c r="L1679" s="360" t="n">
        <v>3</v>
      </c>
      <c r="M1679" s="360" t="n">
        <v>3</v>
      </c>
      <c r="N1679" s="360" t="inlineStr"/>
      <c r="O1679" s="360" t="n">
        <v>0</v>
      </c>
      <c r="P1679" s="360" t="n"/>
      <c r="Q1679" s="360" t="n"/>
      <c r="R1679" s="360" t="n"/>
      <c r="S1679" s="360" t="n"/>
      <c r="T1679" s="360" t="n"/>
      <c r="U1679" s="360" t="n"/>
      <c r="V1679" s="360" t="n"/>
      <c r="W1679" s="360" t="n">
        <v>0</v>
      </c>
      <c r="X1679" s="360" t="n">
        <v>1</v>
      </c>
      <c r="Y1679" s="360" t="n">
        <v>0</v>
      </c>
      <c r="Z1679" s="360" t="n"/>
      <c r="AA1679" s="360" t="n"/>
      <c r="AB1679" s="360" t="n"/>
    </row>
    <row r="1680">
      <c r="A1680" s="360" t="n">
        <v>50</v>
      </c>
      <c r="B1680" s="360" t="n">
        <v>0</v>
      </c>
      <c r="C1680" s="360" t="n">
        <v>0</v>
      </c>
      <c r="D1680" s="360" t="n">
        <v>1</v>
      </c>
      <c r="E1680" s="360" t="n">
        <v>225</v>
      </c>
      <c r="F1680" s="360">
        <f>ROUND(Source!AV1675,O1680)</f>
        <v/>
      </c>
      <c r="G1680" s="360" t="inlineStr">
        <is>
          <t>СтМатОбПод</t>
        </is>
      </c>
      <c r="H1680" s="360" t="inlineStr">
        <is>
          <t>Стоимость материалов и оборудования подрядчика</t>
        </is>
      </c>
      <c r="I1680" s="360" t="n"/>
      <c r="J1680" s="360" t="n"/>
      <c r="K1680" s="360" t="n">
        <v>225</v>
      </c>
      <c r="L1680" s="360" t="n">
        <v>4</v>
      </c>
      <c r="M1680" s="360" t="n">
        <v>3</v>
      </c>
      <c r="N1680" s="360" t="inlineStr"/>
      <c r="O1680" s="360" t="n">
        <v>0</v>
      </c>
      <c r="P1680" s="360" t="n"/>
      <c r="Q1680" s="360" t="n"/>
      <c r="R1680" s="360" t="n"/>
      <c r="S1680" s="360" t="n"/>
      <c r="T1680" s="360" t="n"/>
      <c r="U1680" s="360" t="n"/>
      <c r="V1680" s="360" t="n"/>
      <c r="W1680" s="360" t="n">
        <v>0</v>
      </c>
      <c r="X1680" s="360" t="n">
        <v>1</v>
      </c>
      <c r="Y1680" s="360" t="n">
        <v>0</v>
      </c>
      <c r="Z1680" s="360" t="n"/>
      <c r="AA1680" s="360" t="n"/>
      <c r="AB1680" s="360" t="n"/>
    </row>
    <row r="1681">
      <c r="A1681" s="360" t="n">
        <v>50</v>
      </c>
      <c r="B1681" s="360" t="n">
        <v>0</v>
      </c>
      <c r="C1681" s="360" t="n">
        <v>0</v>
      </c>
      <c r="D1681" s="360" t="n">
        <v>1</v>
      </c>
      <c r="E1681" s="360" t="n">
        <v>226</v>
      </c>
      <c r="F1681" s="360">
        <f>ROUND(Source!AW1675,O1681)</f>
        <v/>
      </c>
      <c r="G1681" s="360" t="inlineStr">
        <is>
          <t>СтМат</t>
        </is>
      </c>
      <c r="H1681" s="360" t="inlineStr">
        <is>
          <t>Стоимость материалов (всего)</t>
        </is>
      </c>
      <c r="I1681" s="360" t="n"/>
      <c r="J1681" s="360" t="n"/>
      <c r="K1681" s="360" t="n">
        <v>226</v>
      </c>
      <c r="L1681" s="360" t="n">
        <v>5</v>
      </c>
      <c r="M1681" s="360" t="n">
        <v>3</v>
      </c>
      <c r="N1681" s="360" t="inlineStr"/>
      <c r="O1681" s="360" t="n">
        <v>0</v>
      </c>
      <c r="P1681" s="360" t="n"/>
      <c r="Q1681" s="360" t="n"/>
      <c r="R1681" s="360" t="n"/>
      <c r="S1681" s="360" t="n"/>
      <c r="T1681" s="360" t="n"/>
      <c r="U1681" s="360" t="n"/>
      <c r="V1681" s="360" t="n"/>
      <c r="W1681" s="360" t="n">
        <v>0</v>
      </c>
      <c r="X1681" s="360" t="n">
        <v>1</v>
      </c>
      <c r="Y1681" s="360" t="n">
        <v>0</v>
      </c>
      <c r="Z1681" s="360" t="n"/>
      <c r="AA1681" s="360" t="n"/>
      <c r="AB1681" s="360" t="n"/>
    </row>
    <row r="1682">
      <c r="A1682" s="360" t="n">
        <v>50</v>
      </c>
      <c r="B1682" s="360" t="n">
        <v>0</v>
      </c>
      <c r="C1682" s="360" t="n">
        <v>0</v>
      </c>
      <c r="D1682" s="360" t="n">
        <v>1</v>
      </c>
      <c r="E1682" s="360" t="n">
        <v>227</v>
      </c>
      <c r="F1682" s="360">
        <f>ROUND(Source!AX1675,O1682)</f>
        <v/>
      </c>
      <c r="G1682" s="360" t="inlineStr">
        <is>
          <t>СтМатЗак</t>
        </is>
      </c>
      <c r="H1682" s="360" t="inlineStr">
        <is>
          <t>Стоимость материалов заказчика</t>
        </is>
      </c>
      <c r="I1682" s="360" t="n"/>
      <c r="J1682" s="360" t="n"/>
      <c r="K1682" s="360" t="n">
        <v>227</v>
      </c>
      <c r="L1682" s="360" t="n">
        <v>6</v>
      </c>
      <c r="M1682" s="360" t="n">
        <v>3</v>
      </c>
      <c r="N1682" s="360" t="inlineStr"/>
      <c r="O1682" s="360" t="n">
        <v>0</v>
      </c>
      <c r="P1682" s="360" t="n"/>
      <c r="Q1682" s="360" t="n"/>
      <c r="R1682" s="360" t="n"/>
      <c r="S1682" s="360" t="n"/>
      <c r="T1682" s="360" t="n"/>
      <c r="U1682" s="360" t="n"/>
      <c r="V1682" s="360" t="n"/>
      <c r="W1682" s="360" t="n">
        <v>0</v>
      </c>
      <c r="X1682" s="360" t="n">
        <v>1</v>
      </c>
      <c r="Y1682" s="360" t="n">
        <v>0</v>
      </c>
      <c r="Z1682" s="360" t="n"/>
      <c r="AA1682" s="360" t="n"/>
      <c r="AB1682" s="360" t="n"/>
    </row>
    <row r="1683">
      <c r="A1683" s="360" t="n">
        <v>50</v>
      </c>
      <c r="B1683" s="360" t="n">
        <v>0</v>
      </c>
      <c r="C1683" s="360" t="n">
        <v>0</v>
      </c>
      <c r="D1683" s="360" t="n">
        <v>1</v>
      </c>
      <c r="E1683" s="360" t="n">
        <v>228</v>
      </c>
      <c r="F1683" s="360">
        <f>ROUND(Source!AY1675,O1683)</f>
        <v/>
      </c>
      <c r="G1683" s="360" t="inlineStr">
        <is>
          <t>СтМатПод</t>
        </is>
      </c>
      <c r="H1683" s="360" t="inlineStr">
        <is>
          <t>Стоимость материалов подрядчика</t>
        </is>
      </c>
      <c r="I1683" s="360" t="n"/>
      <c r="J1683" s="360" t="n"/>
      <c r="K1683" s="360" t="n">
        <v>228</v>
      </c>
      <c r="L1683" s="360" t="n">
        <v>7</v>
      </c>
      <c r="M1683" s="360" t="n">
        <v>3</v>
      </c>
      <c r="N1683" s="360" t="inlineStr"/>
      <c r="O1683" s="360" t="n">
        <v>0</v>
      </c>
      <c r="P1683" s="360" t="n"/>
      <c r="Q1683" s="360" t="n"/>
      <c r="R1683" s="360" t="n"/>
      <c r="S1683" s="360" t="n"/>
      <c r="T1683" s="360" t="n"/>
      <c r="U1683" s="360" t="n"/>
      <c r="V1683" s="360" t="n"/>
      <c r="W1683" s="360" t="n">
        <v>0</v>
      </c>
      <c r="X1683" s="360" t="n">
        <v>1</v>
      </c>
      <c r="Y1683" s="360" t="n">
        <v>0</v>
      </c>
      <c r="Z1683" s="360" t="n"/>
      <c r="AA1683" s="360" t="n"/>
      <c r="AB1683" s="360" t="n"/>
    </row>
    <row r="1684">
      <c r="A1684" s="360" t="n">
        <v>50</v>
      </c>
      <c r="B1684" s="360" t="n">
        <v>0</v>
      </c>
      <c r="C1684" s="360" t="n">
        <v>0</v>
      </c>
      <c r="D1684" s="360" t="n">
        <v>1</v>
      </c>
      <c r="E1684" s="360" t="n">
        <v>216</v>
      </c>
      <c r="F1684" s="360">
        <f>ROUND(Source!AP1675,O1684)</f>
        <v/>
      </c>
      <c r="G1684" s="360" t="inlineStr">
        <is>
          <t>Оборуд</t>
        </is>
      </c>
      <c r="H1684" s="360" t="inlineStr">
        <is>
          <t>Стоимость оборудования (всего)</t>
        </is>
      </c>
      <c r="I1684" s="360" t="n"/>
      <c r="J1684" s="360" t="n"/>
      <c r="K1684" s="360" t="n">
        <v>216</v>
      </c>
      <c r="L1684" s="360" t="n">
        <v>8</v>
      </c>
      <c r="M1684" s="360" t="n">
        <v>3</v>
      </c>
      <c r="N1684" s="360" t="inlineStr"/>
      <c r="O1684" s="360" t="n">
        <v>0</v>
      </c>
      <c r="P1684" s="360" t="n"/>
      <c r="Q1684" s="360" t="n"/>
      <c r="R1684" s="360" t="n"/>
      <c r="S1684" s="360" t="n"/>
      <c r="T1684" s="360" t="n"/>
      <c r="U1684" s="360" t="n"/>
      <c r="V1684" s="360" t="n"/>
      <c r="W1684" s="360" t="n">
        <v>0</v>
      </c>
      <c r="X1684" s="360" t="n">
        <v>1</v>
      </c>
      <c r="Y1684" s="360" t="n">
        <v>0</v>
      </c>
      <c r="Z1684" s="360" t="n"/>
      <c r="AA1684" s="360" t="n"/>
      <c r="AB1684" s="360" t="n"/>
    </row>
    <row r="1685">
      <c r="A1685" s="360" t="n">
        <v>50</v>
      </c>
      <c r="B1685" s="360" t="n">
        <v>0</v>
      </c>
      <c r="C1685" s="360" t="n">
        <v>0</v>
      </c>
      <c r="D1685" s="360" t="n">
        <v>1</v>
      </c>
      <c r="E1685" s="360" t="n">
        <v>223</v>
      </c>
      <c r="F1685" s="360">
        <f>ROUND(Source!AQ1675,O1685)</f>
        <v/>
      </c>
      <c r="G1685" s="360" t="inlineStr">
        <is>
          <t>ОборудЗак</t>
        </is>
      </c>
      <c r="H1685" s="360" t="inlineStr">
        <is>
          <t>Стоимость оборудования заказчика</t>
        </is>
      </c>
      <c r="I1685" s="360" t="n"/>
      <c r="J1685" s="360" t="n"/>
      <c r="K1685" s="360" t="n">
        <v>223</v>
      </c>
      <c r="L1685" s="360" t="n">
        <v>9</v>
      </c>
      <c r="M1685" s="360" t="n">
        <v>3</v>
      </c>
      <c r="N1685" s="360" t="inlineStr"/>
      <c r="O1685" s="360" t="n">
        <v>0</v>
      </c>
      <c r="P1685" s="360" t="n"/>
      <c r="Q1685" s="360" t="n"/>
      <c r="R1685" s="360" t="n"/>
      <c r="S1685" s="360" t="n"/>
      <c r="T1685" s="360" t="n"/>
      <c r="U1685" s="360" t="n"/>
      <c r="V1685" s="360" t="n"/>
      <c r="W1685" s="360" t="n">
        <v>0</v>
      </c>
      <c r="X1685" s="360" t="n">
        <v>1</v>
      </c>
      <c r="Y1685" s="360" t="n">
        <v>0</v>
      </c>
      <c r="Z1685" s="360" t="n"/>
      <c r="AA1685" s="360" t="n"/>
      <c r="AB1685" s="360" t="n"/>
    </row>
    <row r="1686">
      <c r="A1686" s="360" t="n">
        <v>50</v>
      </c>
      <c r="B1686" s="360" t="n">
        <v>0</v>
      </c>
      <c r="C1686" s="360" t="n">
        <v>0</v>
      </c>
      <c r="D1686" s="360" t="n">
        <v>1</v>
      </c>
      <c r="E1686" s="360" t="n">
        <v>229</v>
      </c>
      <c r="F1686" s="360">
        <f>ROUND(Source!AZ1675,O1686)</f>
        <v/>
      </c>
      <c r="G1686" s="360" t="inlineStr">
        <is>
          <t>ОборудПод</t>
        </is>
      </c>
      <c r="H1686" s="360" t="inlineStr">
        <is>
          <t>Стоимость оборудования подрядчика</t>
        </is>
      </c>
      <c r="I1686" s="360" t="n"/>
      <c r="J1686" s="360" t="n"/>
      <c r="K1686" s="360" t="n">
        <v>229</v>
      </c>
      <c r="L1686" s="360" t="n">
        <v>10</v>
      </c>
      <c r="M1686" s="360" t="n">
        <v>3</v>
      </c>
      <c r="N1686" s="360" t="inlineStr"/>
      <c r="O1686" s="360" t="n">
        <v>0</v>
      </c>
      <c r="P1686" s="360" t="n"/>
      <c r="Q1686" s="360" t="n"/>
      <c r="R1686" s="360" t="n"/>
      <c r="S1686" s="360" t="n"/>
      <c r="T1686" s="360" t="n"/>
      <c r="U1686" s="360" t="n"/>
      <c r="V1686" s="360" t="n"/>
      <c r="W1686" s="360" t="n">
        <v>0</v>
      </c>
      <c r="X1686" s="360" t="n">
        <v>1</v>
      </c>
      <c r="Y1686" s="360" t="n">
        <v>0</v>
      </c>
      <c r="Z1686" s="360" t="n"/>
      <c r="AA1686" s="360" t="n"/>
      <c r="AB1686" s="360" t="n"/>
    </row>
    <row r="1687">
      <c r="A1687" s="360" t="n">
        <v>50</v>
      </c>
      <c r="B1687" s="360" t="n">
        <v>0</v>
      </c>
      <c r="C1687" s="360" t="n">
        <v>0</v>
      </c>
      <c r="D1687" s="360" t="n">
        <v>1</v>
      </c>
      <c r="E1687" s="360" t="n">
        <v>203</v>
      </c>
      <c r="F1687" s="360">
        <f>ROUND(Source!Q1675,O1687)</f>
        <v/>
      </c>
      <c r="G1687" s="360" t="inlineStr">
        <is>
          <t>ЭММ</t>
        </is>
      </c>
      <c r="H1687" s="360" t="inlineStr">
        <is>
          <t>Эксплуатация машин</t>
        </is>
      </c>
      <c r="I1687" s="360" t="n"/>
      <c r="J1687" s="360" t="n"/>
      <c r="K1687" s="360" t="n">
        <v>203</v>
      </c>
      <c r="L1687" s="360" t="n">
        <v>11</v>
      </c>
      <c r="M1687" s="360" t="n">
        <v>3</v>
      </c>
      <c r="N1687" s="360" t="inlineStr"/>
      <c r="O1687" s="360" t="n">
        <v>0</v>
      </c>
      <c r="P1687" s="360" t="n"/>
      <c r="Q1687" s="360" t="n"/>
      <c r="R1687" s="360" t="n"/>
      <c r="S1687" s="360" t="n"/>
      <c r="T1687" s="360" t="n"/>
      <c r="U1687" s="360" t="n"/>
      <c r="V1687" s="360" t="n"/>
      <c r="W1687" s="360" t="n">
        <v>0</v>
      </c>
      <c r="X1687" s="360" t="n">
        <v>1</v>
      </c>
      <c r="Y1687" s="360" t="n">
        <v>0</v>
      </c>
      <c r="Z1687" s="360" t="n"/>
      <c r="AA1687" s="360" t="n"/>
      <c r="AB1687" s="360" t="n"/>
    </row>
    <row r="1688">
      <c r="A1688" s="360" t="n">
        <v>50</v>
      </c>
      <c r="B1688" s="360" t="n">
        <v>0</v>
      </c>
      <c r="C1688" s="360" t="n">
        <v>0</v>
      </c>
      <c r="D1688" s="360" t="n">
        <v>1</v>
      </c>
      <c r="E1688" s="360" t="n">
        <v>231</v>
      </c>
      <c r="F1688" s="360">
        <f>ROUND(Source!BB1675,O1688)</f>
        <v/>
      </c>
      <c r="G1688" s="360" t="inlineStr">
        <is>
          <t>ЭММсНРиСП</t>
        </is>
      </c>
      <c r="H1688" s="360" t="inlineStr">
        <is>
          <t>Эксплуатация машин по ТСН-2001.16</t>
        </is>
      </c>
      <c r="I1688" s="360" t="n"/>
      <c r="J1688" s="360" t="n"/>
      <c r="K1688" s="360" t="n">
        <v>231</v>
      </c>
      <c r="L1688" s="360" t="n">
        <v>12</v>
      </c>
      <c r="M1688" s="360" t="n">
        <v>3</v>
      </c>
      <c r="N1688" s="360" t="inlineStr"/>
      <c r="O1688" s="360" t="n">
        <v>0</v>
      </c>
      <c r="P1688" s="360" t="n"/>
      <c r="Q1688" s="360" t="n"/>
      <c r="R1688" s="360" t="n"/>
      <c r="S1688" s="360" t="n"/>
      <c r="T1688" s="360" t="n"/>
      <c r="U1688" s="360" t="n"/>
      <c r="V1688" s="360" t="n"/>
      <c r="W1688" s="360" t="n">
        <v>0</v>
      </c>
      <c r="X1688" s="360" t="n">
        <v>1</v>
      </c>
      <c r="Y1688" s="360" t="n">
        <v>0</v>
      </c>
      <c r="Z1688" s="360" t="n"/>
      <c r="AA1688" s="360" t="n"/>
      <c r="AB1688" s="360" t="n"/>
    </row>
    <row r="1689">
      <c r="A1689" s="360" t="n">
        <v>50</v>
      </c>
      <c r="B1689" s="360" t="n">
        <v>0</v>
      </c>
      <c r="C1689" s="360" t="n">
        <v>0</v>
      </c>
      <c r="D1689" s="360" t="n">
        <v>1</v>
      </c>
      <c r="E1689" s="360" t="n">
        <v>204</v>
      </c>
      <c r="F1689" s="360">
        <f>ROUND(Source!R1675,O1689)</f>
        <v/>
      </c>
      <c r="G1689" s="360" t="inlineStr">
        <is>
          <t>ЗПМ</t>
        </is>
      </c>
      <c r="H1689" s="360" t="inlineStr">
        <is>
          <t>ЗП машинистов</t>
        </is>
      </c>
      <c r="I1689" s="360" t="n"/>
      <c r="J1689" s="360" t="n"/>
      <c r="K1689" s="360" t="n">
        <v>204</v>
      </c>
      <c r="L1689" s="360" t="n">
        <v>13</v>
      </c>
      <c r="M1689" s="360" t="n">
        <v>3</v>
      </c>
      <c r="N1689" s="360" t="inlineStr"/>
      <c r="O1689" s="360" t="n">
        <v>0</v>
      </c>
      <c r="P1689" s="360" t="n"/>
      <c r="Q1689" s="360" t="n"/>
      <c r="R1689" s="360" t="n"/>
      <c r="S1689" s="360" t="n"/>
      <c r="T1689" s="360" t="n"/>
      <c r="U1689" s="360" t="n"/>
      <c r="V1689" s="360" t="n"/>
      <c r="W1689" s="360" t="n">
        <v>0</v>
      </c>
      <c r="X1689" s="360" t="n">
        <v>1</v>
      </c>
      <c r="Y1689" s="360" t="n">
        <v>0</v>
      </c>
      <c r="Z1689" s="360" t="n"/>
      <c r="AA1689" s="360" t="n"/>
      <c r="AB1689" s="360" t="n"/>
    </row>
    <row r="1690">
      <c r="A1690" s="360" t="n">
        <v>50</v>
      </c>
      <c r="B1690" s="360" t="n">
        <v>0</v>
      </c>
      <c r="C1690" s="360" t="n">
        <v>0</v>
      </c>
      <c r="D1690" s="360" t="n">
        <v>1</v>
      </c>
      <c r="E1690" s="360" t="n">
        <v>205</v>
      </c>
      <c r="F1690" s="360">
        <f>ROUND(Source!S1675,O1690)</f>
        <v/>
      </c>
      <c r="G1690" s="360" t="inlineStr">
        <is>
          <t>ОЗП</t>
        </is>
      </c>
      <c r="H1690" s="360" t="inlineStr">
        <is>
          <t>Основная ЗП рабочих</t>
        </is>
      </c>
      <c r="I1690" s="360" t="n"/>
      <c r="J1690" s="360" t="n"/>
      <c r="K1690" s="360" t="n">
        <v>205</v>
      </c>
      <c r="L1690" s="360" t="n">
        <v>14</v>
      </c>
      <c r="M1690" s="360" t="n">
        <v>3</v>
      </c>
      <c r="N1690" s="360" t="inlineStr"/>
      <c r="O1690" s="360" t="n">
        <v>0</v>
      </c>
      <c r="P1690" s="360" t="n"/>
      <c r="Q1690" s="360" t="n"/>
      <c r="R1690" s="360" t="n"/>
      <c r="S1690" s="360" t="n"/>
      <c r="T1690" s="360" t="n"/>
      <c r="U1690" s="360" t="n"/>
      <c r="V1690" s="360" t="n"/>
      <c r="W1690" s="360" t="n">
        <v>0</v>
      </c>
      <c r="X1690" s="360" t="n">
        <v>1</v>
      </c>
      <c r="Y1690" s="360" t="n">
        <v>0</v>
      </c>
      <c r="Z1690" s="360" t="n"/>
      <c r="AA1690" s="360" t="n"/>
      <c r="AB1690" s="360" t="n"/>
    </row>
    <row r="1691">
      <c r="A1691" s="360" t="n">
        <v>50</v>
      </c>
      <c r="B1691" s="360" t="n">
        <v>0</v>
      </c>
      <c r="C1691" s="360" t="n">
        <v>0</v>
      </c>
      <c r="D1691" s="360" t="n">
        <v>1</v>
      </c>
      <c r="E1691" s="360" t="n">
        <v>232</v>
      </c>
      <c r="F1691" s="360">
        <f>ROUND(Source!BC1675,O1691)</f>
        <v/>
      </c>
      <c r="G1691" s="360" t="inlineStr">
        <is>
          <t>ОЗПсНРиСП</t>
        </is>
      </c>
      <c r="H1691" s="360" t="inlineStr">
        <is>
          <t>Основная ЗП рабочих по ТСН-2001.16</t>
        </is>
      </c>
      <c r="I1691" s="360" t="n"/>
      <c r="J1691" s="360" t="n"/>
      <c r="K1691" s="360" t="n">
        <v>232</v>
      </c>
      <c r="L1691" s="360" t="n">
        <v>15</v>
      </c>
      <c r="M1691" s="360" t="n">
        <v>3</v>
      </c>
      <c r="N1691" s="360" t="inlineStr"/>
      <c r="O1691" s="360" t="n">
        <v>0</v>
      </c>
      <c r="P1691" s="360" t="n"/>
      <c r="Q1691" s="360" t="n"/>
      <c r="R1691" s="360" t="n"/>
      <c r="S1691" s="360" t="n"/>
      <c r="T1691" s="360" t="n"/>
      <c r="U1691" s="360" t="n"/>
      <c r="V1691" s="360" t="n"/>
      <c r="W1691" s="360" t="n">
        <v>0</v>
      </c>
      <c r="X1691" s="360" t="n">
        <v>1</v>
      </c>
      <c r="Y1691" s="360" t="n">
        <v>0</v>
      </c>
      <c r="Z1691" s="360" t="n"/>
      <c r="AA1691" s="360" t="n"/>
      <c r="AB1691" s="360" t="n"/>
    </row>
    <row r="1692">
      <c r="A1692" s="360" t="n">
        <v>50</v>
      </c>
      <c r="B1692" s="360" t="n">
        <v>0</v>
      </c>
      <c r="C1692" s="360" t="n">
        <v>0</v>
      </c>
      <c r="D1692" s="360" t="n">
        <v>1</v>
      </c>
      <c r="E1692" s="360" t="n">
        <v>214</v>
      </c>
      <c r="F1692" s="360">
        <f>ROUND(Source!AS1675,O1692)</f>
        <v/>
      </c>
      <c r="G1692" s="360" t="inlineStr">
        <is>
          <t>Строит</t>
        </is>
      </c>
      <c r="H1692" s="360" t="inlineStr">
        <is>
          <t>Строительные работы с НР и СП</t>
        </is>
      </c>
      <c r="I1692" s="360" t="n"/>
      <c r="J1692" s="360" t="n"/>
      <c r="K1692" s="360" t="n">
        <v>214</v>
      </c>
      <c r="L1692" s="360" t="n">
        <v>16</v>
      </c>
      <c r="M1692" s="360" t="n">
        <v>3</v>
      </c>
      <c r="N1692" s="360" t="inlineStr"/>
      <c r="O1692" s="360" t="n">
        <v>0</v>
      </c>
      <c r="P1692" s="360" t="n"/>
      <c r="Q1692" s="360" t="n"/>
      <c r="R1692" s="360" t="n"/>
      <c r="S1692" s="360" t="n"/>
      <c r="T1692" s="360" t="n"/>
      <c r="U1692" s="360" t="n"/>
      <c r="V1692" s="360" t="n"/>
      <c r="W1692" s="360" t="n">
        <v>0</v>
      </c>
      <c r="X1692" s="360" t="n">
        <v>1</v>
      </c>
      <c r="Y1692" s="360" t="n">
        <v>0</v>
      </c>
      <c r="Z1692" s="360" t="n"/>
      <c r="AA1692" s="360" t="n"/>
      <c r="AB1692" s="360" t="n"/>
    </row>
    <row r="1693">
      <c r="A1693" s="360" t="n">
        <v>50</v>
      </c>
      <c r="B1693" s="360" t="n">
        <v>0</v>
      </c>
      <c r="C1693" s="360" t="n">
        <v>0</v>
      </c>
      <c r="D1693" s="360" t="n">
        <v>1</v>
      </c>
      <c r="E1693" s="360" t="n">
        <v>215</v>
      </c>
      <c r="F1693" s="360">
        <f>ROUND(Source!AT1675,O1693)</f>
        <v/>
      </c>
      <c r="G1693" s="360" t="inlineStr">
        <is>
          <t>Монтаж</t>
        </is>
      </c>
      <c r="H1693" s="360" t="inlineStr">
        <is>
          <t>Монтажные работы с НР и СП</t>
        </is>
      </c>
      <c r="I1693" s="360" t="n"/>
      <c r="J1693" s="360" t="n"/>
      <c r="K1693" s="360" t="n">
        <v>215</v>
      </c>
      <c r="L1693" s="360" t="n">
        <v>17</v>
      </c>
      <c r="M1693" s="360" t="n">
        <v>3</v>
      </c>
      <c r="N1693" s="360" t="inlineStr"/>
      <c r="O1693" s="360" t="n">
        <v>0</v>
      </c>
      <c r="P1693" s="360" t="n"/>
      <c r="Q1693" s="360" t="n"/>
      <c r="R1693" s="360" t="n"/>
      <c r="S1693" s="360" t="n"/>
      <c r="T1693" s="360" t="n"/>
      <c r="U1693" s="360" t="n"/>
      <c r="V1693" s="360" t="n"/>
      <c r="W1693" s="360" t="n">
        <v>0</v>
      </c>
      <c r="X1693" s="360" t="n">
        <v>1</v>
      </c>
      <c r="Y1693" s="360" t="n">
        <v>0</v>
      </c>
      <c r="Z1693" s="360" t="n"/>
      <c r="AA1693" s="360" t="n"/>
      <c r="AB1693" s="360" t="n"/>
    </row>
    <row r="1694">
      <c r="A1694" s="360" t="n">
        <v>50</v>
      </c>
      <c r="B1694" s="360" t="n">
        <v>0</v>
      </c>
      <c r="C1694" s="360" t="n">
        <v>0</v>
      </c>
      <c r="D1694" s="360" t="n">
        <v>1</v>
      </c>
      <c r="E1694" s="360" t="n">
        <v>217</v>
      </c>
      <c r="F1694" s="360">
        <f>ROUND(Source!AU1675,O1694)</f>
        <v/>
      </c>
      <c r="G1694" s="360" t="inlineStr">
        <is>
          <t>Прочие</t>
        </is>
      </c>
      <c r="H1694" s="360" t="inlineStr">
        <is>
          <t>Прочие работы с НР и СП</t>
        </is>
      </c>
      <c r="I1694" s="360" t="n"/>
      <c r="J1694" s="360" t="n"/>
      <c r="K1694" s="360" t="n">
        <v>217</v>
      </c>
      <c r="L1694" s="360" t="n">
        <v>18</v>
      </c>
      <c r="M1694" s="360" t="n">
        <v>3</v>
      </c>
      <c r="N1694" s="360" t="inlineStr"/>
      <c r="O1694" s="360" t="n">
        <v>0</v>
      </c>
      <c r="P1694" s="360" t="n"/>
      <c r="Q1694" s="360" t="n"/>
      <c r="R1694" s="360" t="n"/>
      <c r="S1694" s="360" t="n"/>
      <c r="T1694" s="360" t="n"/>
      <c r="U1694" s="360" t="n"/>
      <c r="V1694" s="360" t="n"/>
      <c r="W1694" s="360" t="n">
        <v>0</v>
      </c>
      <c r="X1694" s="360" t="n">
        <v>1</v>
      </c>
      <c r="Y1694" s="360" t="n">
        <v>0</v>
      </c>
      <c r="Z1694" s="360" t="n"/>
      <c r="AA1694" s="360" t="n"/>
      <c r="AB1694" s="360" t="n"/>
    </row>
    <row r="1695">
      <c r="A1695" s="360" t="n">
        <v>50</v>
      </c>
      <c r="B1695" s="360" t="n">
        <v>0</v>
      </c>
      <c r="C1695" s="360" t="n">
        <v>0</v>
      </c>
      <c r="D1695" s="360" t="n">
        <v>1</v>
      </c>
      <c r="E1695" s="360" t="n">
        <v>230</v>
      </c>
      <c r="F1695" s="360">
        <f>ROUND(Source!BA1675,O1695)</f>
        <v/>
      </c>
      <c r="G1695" s="360" t="inlineStr">
        <is>
          <t>ПрочиеЗатр</t>
        </is>
      </c>
      <c r="H1695" s="360" t="inlineStr">
        <is>
          <t>Прочие затраты по ТСН-2001.16</t>
        </is>
      </c>
      <c r="I1695" s="360" t="n"/>
      <c r="J1695" s="360" t="n"/>
      <c r="K1695" s="360" t="n">
        <v>230</v>
      </c>
      <c r="L1695" s="360" t="n">
        <v>19</v>
      </c>
      <c r="M1695" s="360" t="n">
        <v>3</v>
      </c>
      <c r="N1695" s="360" t="inlineStr"/>
      <c r="O1695" s="360" t="n">
        <v>0</v>
      </c>
      <c r="P1695" s="360" t="n"/>
      <c r="Q1695" s="360" t="n"/>
      <c r="R1695" s="360" t="n"/>
      <c r="S1695" s="360" t="n"/>
      <c r="T1695" s="360" t="n"/>
      <c r="U1695" s="360" t="n"/>
      <c r="V1695" s="360" t="n"/>
      <c r="W1695" s="360" t="n">
        <v>0</v>
      </c>
      <c r="X1695" s="360" t="n">
        <v>1</v>
      </c>
      <c r="Y1695" s="360" t="n">
        <v>0</v>
      </c>
      <c r="Z1695" s="360" t="n"/>
      <c r="AA1695" s="360" t="n"/>
      <c r="AB1695" s="360" t="n"/>
    </row>
    <row r="1696">
      <c r="A1696" s="360" t="n">
        <v>50</v>
      </c>
      <c r="B1696" s="360" t="n">
        <v>0</v>
      </c>
      <c r="C1696" s="360" t="n">
        <v>0</v>
      </c>
      <c r="D1696" s="360" t="n">
        <v>1</v>
      </c>
      <c r="E1696" s="360" t="n">
        <v>206</v>
      </c>
      <c r="F1696" s="360">
        <f>ROUND(Source!T1675,O1696)</f>
        <v/>
      </c>
      <c r="G1696" s="360" t="inlineStr">
        <is>
          <t>ВозврМат</t>
        </is>
      </c>
      <c r="H1696" s="360" t="inlineStr">
        <is>
          <t>Возврат материалов</t>
        </is>
      </c>
      <c r="I1696" s="360" t="n"/>
      <c r="J1696" s="360" t="n"/>
      <c r="K1696" s="360" t="n">
        <v>206</v>
      </c>
      <c r="L1696" s="360" t="n">
        <v>20</v>
      </c>
      <c r="M1696" s="360" t="n">
        <v>3</v>
      </c>
      <c r="N1696" s="360" t="inlineStr"/>
      <c r="O1696" s="360" t="n">
        <v>0</v>
      </c>
      <c r="P1696" s="360" t="n"/>
      <c r="Q1696" s="360" t="n"/>
      <c r="R1696" s="360" t="n"/>
      <c r="S1696" s="360" t="n"/>
      <c r="T1696" s="360" t="n"/>
      <c r="U1696" s="360" t="n"/>
      <c r="V1696" s="360" t="n"/>
      <c r="W1696" s="360" t="n">
        <v>0</v>
      </c>
      <c r="X1696" s="360" t="n">
        <v>1</v>
      </c>
      <c r="Y1696" s="360" t="n">
        <v>0</v>
      </c>
      <c r="Z1696" s="360" t="n"/>
      <c r="AA1696" s="360" t="n"/>
      <c r="AB1696" s="360" t="n"/>
    </row>
    <row r="1697">
      <c r="A1697" s="360" t="n">
        <v>50</v>
      </c>
      <c r="B1697" s="360" t="n">
        <v>0</v>
      </c>
      <c r="C1697" s="360" t="n">
        <v>0</v>
      </c>
      <c r="D1697" s="360" t="n">
        <v>1</v>
      </c>
      <c r="E1697" s="360" t="n">
        <v>207</v>
      </c>
      <c r="F1697" s="360">
        <f>ROUND(Source!U1675,O1697)</f>
        <v/>
      </c>
      <c r="G1697" s="360" t="inlineStr">
        <is>
          <t>ТрудСтр</t>
        </is>
      </c>
      <c r="H1697" s="360" t="inlineStr">
        <is>
          <t>Трудозатраты строителей</t>
        </is>
      </c>
      <c r="I1697" s="360" t="n"/>
      <c r="J1697" s="360" t="n"/>
      <c r="K1697" s="360" t="n">
        <v>207</v>
      </c>
      <c r="L1697" s="360" t="n">
        <v>21</v>
      </c>
      <c r="M1697" s="360" t="n">
        <v>3</v>
      </c>
      <c r="N1697" s="360" t="inlineStr"/>
      <c r="O1697" s="360" t="n">
        <v>7</v>
      </c>
      <c r="P1697" s="360" t="n"/>
      <c r="Q1697" s="360" t="n"/>
      <c r="R1697" s="360" t="n"/>
      <c r="S1697" s="360" t="n"/>
      <c r="T1697" s="360" t="n"/>
      <c r="U1697" s="360" t="n"/>
      <c r="V1697" s="360" t="n"/>
      <c r="W1697" s="360" t="n">
        <v>0</v>
      </c>
      <c r="X1697" s="360" t="n">
        <v>1</v>
      </c>
      <c r="Y1697" s="360" t="n">
        <v>0</v>
      </c>
      <c r="Z1697" s="360" t="n"/>
      <c r="AA1697" s="360" t="n"/>
      <c r="AB1697" s="360" t="n"/>
    </row>
    <row r="1698">
      <c r="A1698" s="360" t="n">
        <v>50</v>
      </c>
      <c r="B1698" s="360" t="n">
        <v>0</v>
      </c>
      <c r="C1698" s="360" t="n">
        <v>0</v>
      </c>
      <c r="D1698" s="360" t="n">
        <v>1</v>
      </c>
      <c r="E1698" s="360" t="n">
        <v>208</v>
      </c>
      <c r="F1698" s="360">
        <f>ROUND(Source!V1675,O1698)</f>
        <v/>
      </c>
      <c r="G1698" s="360" t="inlineStr">
        <is>
          <t>ТрудМаш</t>
        </is>
      </c>
      <c r="H1698" s="360" t="inlineStr">
        <is>
          <t>Трудозатраты машинистов</t>
        </is>
      </c>
      <c r="I1698" s="360" t="n"/>
      <c r="J1698" s="360" t="n"/>
      <c r="K1698" s="360" t="n">
        <v>208</v>
      </c>
      <c r="L1698" s="360" t="n">
        <v>22</v>
      </c>
      <c r="M1698" s="360" t="n">
        <v>3</v>
      </c>
      <c r="N1698" s="360" t="inlineStr"/>
      <c r="O1698" s="360" t="n">
        <v>7</v>
      </c>
      <c r="P1698" s="360" t="n"/>
      <c r="Q1698" s="360" t="n"/>
      <c r="R1698" s="360" t="n"/>
      <c r="S1698" s="360" t="n"/>
      <c r="T1698" s="360" t="n"/>
      <c r="U1698" s="360" t="n"/>
      <c r="V1698" s="360" t="n"/>
      <c r="W1698" s="360" t="n">
        <v>0</v>
      </c>
      <c r="X1698" s="360" t="n">
        <v>1</v>
      </c>
      <c r="Y1698" s="360" t="n">
        <v>0</v>
      </c>
      <c r="Z1698" s="360" t="n"/>
      <c r="AA1698" s="360" t="n"/>
      <c r="AB1698" s="360" t="n"/>
    </row>
    <row r="1699">
      <c r="A1699" s="360" t="n">
        <v>50</v>
      </c>
      <c r="B1699" s="360" t="n">
        <v>0</v>
      </c>
      <c r="C1699" s="360" t="n">
        <v>0</v>
      </c>
      <c r="D1699" s="360" t="n">
        <v>1</v>
      </c>
      <c r="E1699" s="360" t="n">
        <v>209</v>
      </c>
      <c r="F1699" s="360">
        <f>ROUND(Source!W1675,O1699)</f>
        <v/>
      </c>
      <c r="G1699" s="360" t="inlineStr">
        <is>
          <t>ТранспМат</t>
        </is>
      </c>
      <c r="H1699" s="360" t="inlineStr">
        <is>
          <t>Транспорт материалов</t>
        </is>
      </c>
      <c r="I1699" s="360" t="n"/>
      <c r="J1699" s="360" t="n"/>
      <c r="K1699" s="360" t="n">
        <v>209</v>
      </c>
      <c r="L1699" s="360" t="n">
        <v>23</v>
      </c>
      <c r="M1699" s="360" t="n">
        <v>3</v>
      </c>
      <c r="N1699" s="360" t="inlineStr"/>
      <c r="O1699" s="360" t="n">
        <v>0</v>
      </c>
      <c r="P1699" s="360" t="n"/>
      <c r="Q1699" s="360" t="n"/>
      <c r="R1699" s="360" t="n"/>
      <c r="S1699" s="360" t="n"/>
      <c r="T1699" s="360" t="n"/>
      <c r="U1699" s="360" t="n"/>
      <c r="V1699" s="360" t="n"/>
      <c r="W1699" s="360" t="n">
        <v>0</v>
      </c>
      <c r="X1699" s="360" t="n">
        <v>1</v>
      </c>
      <c r="Y1699" s="360" t="n">
        <v>0</v>
      </c>
      <c r="Z1699" s="360" t="n"/>
      <c r="AA1699" s="360" t="n"/>
      <c r="AB1699" s="360" t="n"/>
    </row>
    <row r="1700">
      <c r="A1700" s="360" t="n">
        <v>50</v>
      </c>
      <c r="B1700" s="360" t="n">
        <v>0</v>
      </c>
      <c r="C1700" s="360" t="n">
        <v>0</v>
      </c>
      <c r="D1700" s="360" t="n">
        <v>1</v>
      </c>
      <c r="E1700" s="360" t="n">
        <v>233</v>
      </c>
      <c r="F1700" s="360">
        <f>ROUND(Source!BD1675,O1700)</f>
        <v/>
      </c>
      <c r="G1700" s="360" t="inlineStr">
        <is>
          <t>Перевозка</t>
        </is>
      </c>
      <c r="H1700" s="360" t="inlineStr">
        <is>
          <t>Перевозка грузов</t>
        </is>
      </c>
      <c r="I1700" s="360" t="n"/>
      <c r="J1700" s="360" t="n"/>
      <c r="K1700" s="360" t="n">
        <v>233</v>
      </c>
      <c r="L1700" s="360" t="n">
        <v>24</v>
      </c>
      <c r="M1700" s="360" t="n">
        <v>3</v>
      </c>
      <c r="N1700" s="360" t="inlineStr"/>
      <c r="O1700" s="360" t="n">
        <v>0</v>
      </c>
      <c r="P1700" s="360" t="n"/>
      <c r="Q1700" s="360" t="n"/>
      <c r="R1700" s="360" t="n"/>
      <c r="S1700" s="360" t="n"/>
      <c r="T1700" s="360" t="n"/>
      <c r="U1700" s="360" t="n"/>
      <c r="V1700" s="360" t="n"/>
      <c r="W1700" s="360" t="n">
        <v>0</v>
      </c>
      <c r="X1700" s="360" t="n">
        <v>1</v>
      </c>
      <c r="Y1700" s="360" t="n">
        <v>0</v>
      </c>
      <c r="Z1700" s="360" t="n"/>
      <c r="AA1700" s="360" t="n"/>
      <c r="AB1700" s="360" t="n"/>
    </row>
    <row r="1701">
      <c r="A1701" s="360" t="n">
        <v>50</v>
      </c>
      <c r="B1701" s="360" t="n">
        <v>0</v>
      </c>
      <c r="C1701" s="360" t="n">
        <v>0</v>
      </c>
      <c r="D1701" s="360" t="n">
        <v>1</v>
      </c>
      <c r="E1701" s="360" t="n">
        <v>210</v>
      </c>
      <c r="F1701" s="360">
        <f>ROUND(Source!X1675,O1701)</f>
        <v/>
      </c>
      <c r="G1701" s="360" t="inlineStr">
        <is>
          <t>НР</t>
        </is>
      </c>
      <c r="H1701" s="360" t="inlineStr">
        <is>
          <t>Накладные расходы</t>
        </is>
      </c>
      <c r="I1701" s="360" t="n"/>
      <c r="J1701" s="360" t="n"/>
      <c r="K1701" s="360" t="n">
        <v>210</v>
      </c>
      <c r="L1701" s="360" t="n">
        <v>25</v>
      </c>
      <c r="M1701" s="360" t="n">
        <v>3</v>
      </c>
      <c r="N1701" s="360" t="inlineStr"/>
      <c r="O1701" s="360" t="n">
        <v>0</v>
      </c>
      <c r="P1701" s="360" t="n"/>
      <c r="Q1701" s="360" t="n"/>
      <c r="R1701" s="360" t="n"/>
      <c r="S1701" s="360" t="n"/>
      <c r="T1701" s="360" t="n"/>
      <c r="U1701" s="360" t="n"/>
      <c r="V1701" s="360" t="n"/>
      <c r="W1701" s="360" t="n">
        <v>0</v>
      </c>
      <c r="X1701" s="360" t="n">
        <v>1</v>
      </c>
      <c r="Y1701" s="360" t="n">
        <v>0</v>
      </c>
      <c r="Z1701" s="360" t="n"/>
      <c r="AA1701" s="360" t="n"/>
      <c r="AB1701" s="360" t="n"/>
    </row>
    <row r="1702">
      <c r="A1702" s="360" t="n">
        <v>50</v>
      </c>
      <c r="B1702" s="360" t="n">
        <v>0</v>
      </c>
      <c r="C1702" s="360" t="n">
        <v>0</v>
      </c>
      <c r="D1702" s="360" t="n">
        <v>1</v>
      </c>
      <c r="E1702" s="360" t="n">
        <v>211</v>
      </c>
      <c r="F1702" s="360">
        <f>ROUND(Source!Y1675,O1702)</f>
        <v/>
      </c>
      <c r="G1702" s="360" t="inlineStr">
        <is>
          <t>СмПриб</t>
        </is>
      </c>
      <c r="H1702" s="360" t="inlineStr">
        <is>
          <t>Сметная прибыль</t>
        </is>
      </c>
      <c r="I1702" s="360" t="n"/>
      <c r="J1702" s="360" t="n"/>
      <c r="K1702" s="360" t="n">
        <v>211</v>
      </c>
      <c r="L1702" s="360" t="n">
        <v>26</v>
      </c>
      <c r="M1702" s="360" t="n">
        <v>3</v>
      </c>
      <c r="N1702" s="360" t="inlineStr"/>
      <c r="O1702" s="360" t="n">
        <v>0</v>
      </c>
      <c r="P1702" s="360" t="n"/>
      <c r="Q1702" s="360" t="n"/>
      <c r="R1702" s="360" t="n"/>
      <c r="S1702" s="360" t="n"/>
      <c r="T1702" s="360" t="n"/>
      <c r="U1702" s="360" t="n"/>
      <c r="V1702" s="360" t="n"/>
      <c r="W1702" s="360" t="n">
        <v>0</v>
      </c>
      <c r="X1702" s="360" t="n">
        <v>1</v>
      </c>
      <c r="Y1702" s="360" t="n">
        <v>0</v>
      </c>
      <c r="Z1702" s="360" t="n"/>
      <c r="AA1702" s="360" t="n"/>
      <c r="AB1702" s="360" t="n"/>
    </row>
    <row r="1703">
      <c r="A1703" s="360" t="n">
        <v>50</v>
      </c>
      <c r="B1703" s="360" t="n">
        <v>0</v>
      </c>
      <c r="C1703" s="360" t="n">
        <v>0</v>
      </c>
      <c r="D1703" s="360" t="n">
        <v>1</v>
      </c>
      <c r="E1703" s="360" t="n">
        <v>224</v>
      </c>
      <c r="F1703" s="360">
        <f>ROUND(Source!AR1675,O1703)</f>
        <v/>
      </c>
      <c r="G1703" s="360" t="inlineStr">
        <is>
          <t>Всего</t>
        </is>
      </c>
      <c r="H1703" s="360" t="inlineStr">
        <is>
          <t>Всего с НР и СП</t>
        </is>
      </c>
      <c r="I1703" s="360" t="n"/>
      <c r="J1703" s="360" t="n"/>
      <c r="K1703" s="360" t="n">
        <v>224</v>
      </c>
      <c r="L1703" s="360" t="n">
        <v>27</v>
      </c>
      <c r="M1703" s="360" t="n">
        <v>3</v>
      </c>
      <c r="N1703" s="360" t="inlineStr"/>
      <c r="O1703" s="360" t="n">
        <v>0</v>
      </c>
      <c r="P1703" s="360" t="n"/>
      <c r="Q1703" s="360" t="n"/>
      <c r="R1703" s="360" t="n"/>
      <c r="S1703" s="360" t="n"/>
      <c r="T1703" s="360" t="n"/>
      <c r="U1703" s="360" t="n"/>
      <c r="V1703" s="360" t="n"/>
      <c r="W1703" s="360" t="n">
        <v>0</v>
      </c>
      <c r="X1703" s="360" t="n">
        <v>1</v>
      </c>
      <c r="Y1703" s="360" t="n">
        <v>0</v>
      </c>
      <c r="Z1703" s="360" t="n"/>
      <c r="AA1703" s="360" t="n"/>
      <c r="AB1703" s="360" t="n"/>
    </row>
    <row r="1704">
      <c r="A1704" s="360" t="n">
        <v>50</v>
      </c>
      <c r="B1704" s="360" t="n">
        <v>0</v>
      </c>
      <c r="C1704" s="360" t="n">
        <v>0</v>
      </c>
      <c r="D1704" s="360" t="n">
        <v>2</v>
      </c>
      <c r="E1704" s="360" t="n">
        <v>0</v>
      </c>
      <c r="F1704" s="360">
        <f>ROUND(F1703,O1704)</f>
        <v/>
      </c>
      <c r="G1704" s="360" t="inlineStr">
        <is>
          <t>и1</t>
        </is>
      </c>
      <c r="H1704" s="360" t="inlineStr">
        <is>
          <t>Итого</t>
        </is>
      </c>
      <c r="I1704" s="360" t="n"/>
      <c r="J1704" s="360" t="n"/>
      <c r="K1704" s="360" t="n">
        <v>212</v>
      </c>
      <c r="L1704" s="360" t="n">
        <v>28</v>
      </c>
      <c r="M1704" s="360" t="n">
        <v>0</v>
      </c>
      <c r="N1704" s="360" t="inlineStr"/>
      <c r="O1704" s="360" t="n">
        <v>0</v>
      </c>
      <c r="P1704" s="360" t="n"/>
      <c r="Q1704" s="360" t="n"/>
      <c r="R1704" s="360" t="n"/>
      <c r="S1704" s="360" t="n"/>
      <c r="T1704" s="360" t="n"/>
      <c r="U1704" s="360" t="n"/>
      <c r="V1704" s="360" t="n"/>
      <c r="W1704" s="360" t="n">
        <v>0</v>
      </c>
      <c r="X1704" s="360" t="n">
        <v>1</v>
      </c>
      <c r="Y1704" s="360" t="n">
        <v>0</v>
      </c>
      <c r="Z1704" s="360" t="n"/>
      <c r="AA1704" s="360" t="n"/>
      <c r="AB1704" s="360" t="n"/>
    </row>
    <row r="1705">
      <c r="A1705" s="360" t="n">
        <v>50</v>
      </c>
      <c r="B1705" s="360" t="n">
        <v>0</v>
      </c>
      <c r="C1705" s="360" t="n">
        <v>0</v>
      </c>
      <c r="D1705" s="360" t="n">
        <v>2</v>
      </c>
      <c r="E1705" s="360" t="n">
        <v>0</v>
      </c>
      <c r="F1705" s="360">
        <f>ROUND(F1704*0.22,O1705)</f>
        <v/>
      </c>
      <c r="G1705" s="360" t="inlineStr">
        <is>
          <t>и2</t>
        </is>
      </c>
      <c r="H1705" s="360" t="inlineStr">
        <is>
          <t>НДС 22%</t>
        </is>
      </c>
      <c r="I1705" s="360" t="n"/>
      <c r="J1705" s="360" t="n"/>
      <c r="K1705" s="360" t="n">
        <v>212</v>
      </c>
      <c r="L1705" s="360" t="n">
        <v>29</v>
      </c>
      <c r="M1705" s="360" t="n">
        <v>0</v>
      </c>
      <c r="N1705" s="360" t="inlineStr"/>
      <c r="O1705" s="360" t="n">
        <v>0</v>
      </c>
      <c r="P1705" s="360" t="n"/>
      <c r="Q1705" s="360" t="n"/>
      <c r="R1705" s="360" t="n"/>
      <c r="S1705" s="360" t="n"/>
      <c r="T1705" s="360" t="n"/>
      <c r="U1705" s="360" t="n"/>
      <c r="V1705" s="360" t="n"/>
      <c r="W1705" s="360" t="n">
        <v>0</v>
      </c>
      <c r="X1705" s="360" t="n">
        <v>1</v>
      </c>
      <c r="Y1705" s="360" t="n">
        <v>0</v>
      </c>
      <c r="Z1705" s="360" t="n"/>
      <c r="AA1705" s="360" t="n"/>
      <c r="AB1705" s="360" t="n"/>
    </row>
    <row r="1706">
      <c r="A1706" s="360" t="n">
        <v>50</v>
      </c>
      <c r="B1706" s="360" t="n">
        <v>0</v>
      </c>
      <c r="C1706" s="360" t="n">
        <v>0</v>
      </c>
      <c r="D1706" s="360" t="n">
        <v>2</v>
      </c>
      <c r="E1706" s="360" t="n">
        <v>213</v>
      </c>
      <c r="F1706" s="360">
        <f>ROUND(F1704+F1705,O1706)</f>
        <v/>
      </c>
      <c r="G1706" s="360" t="inlineStr">
        <is>
          <t>и3</t>
        </is>
      </c>
      <c r="H1706" s="360" t="inlineStr">
        <is>
          <t>Всего</t>
        </is>
      </c>
      <c r="I1706" s="360" t="n"/>
      <c r="J1706" s="360" t="n"/>
      <c r="K1706" s="360" t="n">
        <v>212</v>
      </c>
      <c r="L1706" s="360" t="n">
        <v>30</v>
      </c>
      <c r="M1706" s="360" t="n">
        <v>0</v>
      </c>
      <c r="N1706" s="360" t="inlineStr"/>
      <c r="O1706" s="360" t="n">
        <v>0</v>
      </c>
      <c r="P1706" s="360" t="n"/>
      <c r="Q1706" s="360" t="n"/>
      <c r="R1706" s="360" t="n"/>
      <c r="S1706" s="360" t="n"/>
      <c r="T1706" s="360" t="n"/>
      <c r="U1706" s="360" t="n"/>
      <c r="V1706" s="360" t="n"/>
      <c r="W1706" s="360" t="n">
        <v>0</v>
      </c>
      <c r="X1706" s="360" t="n">
        <v>1</v>
      </c>
      <c r="Y1706" s="360" t="n">
        <v>0</v>
      </c>
      <c r="Z1706" s="360" t="n"/>
      <c r="AA1706" s="360" t="n"/>
      <c r="AB1706" s="360" t="n"/>
    </row>
    <row r="1707"/>
    <row r="1708">
      <c r="A1708" s="356" t="n">
        <v>3</v>
      </c>
      <c r="B1708" s="356" t="n">
        <v>0</v>
      </c>
      <c r="C1708" s="356" t="n"/>
      <c r="D1708" s="356">
        <f>ROW(A1718)</f>
        <v/>
      </c>
      <c r="E1708" s="356" t="n"/>
      <c r="F1708" s="356" t="inlineStr">
        <is>
          <t>Новая локальная смета</t>
        </is>
      </c>
      <c r="G1708" s="356" t="inlineStr">
        <is>
          <t>Центральная,д.94</t>
        </is>
      </c>
      <c r="H1708" s="356" t="inlineStr"/>
      <c r="I1708" s="356" t="n">
        <v>0</v>
      </c>
      <c r="J1708" s="356" t="inlineStr"/>
      <c r="K1708" s="356" t="n">
        <v>0</v>
      </c>
      <c r="L1708" s="356" t="inlineStr">
        <is>
          <t>Новая локальная смета</t>
        </is>
      </c>
      <c r="M1708" s="356" t="inlineStr"/>
      <c r="N1708" s="356" t="n"/>
      <c r="O1708" s="356" t="n"/>
      <c r="P1708" s="356" t="n"/>
      <c r="Q1708" s="356" t="n"/>
      <c r="R1708" s="356" t="n"/>
      <c r="S1708" s="356" t="n">
        <v>0</v>
      </c>
      <c r="T1708" s="356" t="n"/>
      <c r="U1708" s="356" t="inlineStr"/>
      <c r="V1708" s="356" t="n">
        <v>0</v>
      </c>
      <c r="W1708" s="356" t="n"/>
      <c r="X1708" s="356" t="n"/>
      <c r="Y1708" s="356" t="n"/>
      <c r="Z1708" s="356" t="n"/>
      <c r="AA1708" s="356" t="n"/>
      <c r="AB1708" s="356" t="inlineStr"/>
      <c r="AC1708" s="356" t="inlineStr"/>
      <c r="AD1708" s="356" t="inlineStr"/>
      <c r="AE1708" s="356" t="inlineStr"/>
      <c r="AF1708" s="356" t="inlineStr"/>
      <c r="AG1708" s="356" t="inlineStr"/>
      <c r="AH1708" s="356" t="n"/>
      <c r="AI1708" s="356" t="n"/>
      <c r="AJ1708" s="356" t="n"/>
      <c r="AK1708" s="356" t="n"/>
      <c r="AL1708" s="356" t="n"/>
      <c r="AM1708" s="356" t="n"/>
      <c r="AN1708" s="356" t="n"/>
      <c r="AO1708" s="356" t="n"/>
      <c r="AP1708" s="356" t="inlineStr"/>
      <c r="AQ1708" s="356" t="inlineStr"/>
      <c r="AR1708" s="356" t="inlineStr"/>
      <c r="AS1708" s="356" t="n"/>
      <c r="AT1708" s="356" t="n"/>
      <c r="AU1708" s="356" t="n"/>
      <c r="AV1708" s="356" t="n"/>
      <c r="AW1708" s="356" t="n"/>
      <c r="AX1708" s="356" t="n"/>
      <c r="AY1708" s="356" t="n"/>
      <c r="AZ1708" s="356" t="inlineStr"/>
      <c r="BA1708" s="356" t="n"/>
      <c r="BB1708" s="356" t="inlineStr"/>
      <c r="BC1708" s="356" t="inlineStr"/>
      <c r="BD1708" s="356" t="inlineStr"/>
      <c r="BE1708" s="356" t="inlineStr"/>
      <c r="BF1708" s="356" t="inlineStr"/>
      <c r="BG1708" s="356" t="inlineStr"/>
      <c r="BH1708" s="356" t="inlineStr"/>
      <c r="BI1708" s="356" t="inlineStr"/>
      <c r="BJ1708" s="356" t="inlineStr"/>
      <c r="BK1708" s="356" t="inlineStr"/>
      <c r="BL1708" s="356" t="inlineStr"/>
      <c r="BM1708" s="356" t="inlineStr"/>
      <c r="BN1708" s="356" t="inlineStr"/>
      <c r="BO1708" s="356" t="inlineStr"/>
      <c r="BP1708" s="356" t="inlineStr"/>
      <c r="BQ1708" s="356" t="n"/>
      <c r="BR1708" s="356" t="n"/>
      <c r="BS1708" s="356" t="n"/>
      <c r="BT1708" s="356" t="n"/>
      <c r="BU1708" s="356" t="n"/>
      <c r="BV1708" s="356" t="n"/>
      <c r="BW1708" s="356" t="n"/>
      <c r="BX1708" s="356" t="n">
        <v>0</v>
      </c>
      <c r="BY1708" s="356" t="n"/>
      <c r="BZ1708" s="356" t="n"/>
      <c r="CA1708" s="356" t="n"/>
      <c r="CB1708" s="356" t="n"/>
      <c r="CC1708" s="356" t="n"/>
      <c r="CD1708" s="356" t="n"/>
      <c r="CE1708" s="356" t="n"/>
      <c r="CF1708" s="356" t="n">
        <v>0</v>
      </c>
      <c r="CG1708" s="356" t="n">
        <v>0</v>
      </c>
      <c r="CH1708" s="356" t="n"/>
      <c r="CI1708" s="356" t="inlineStr"/>
      <c r="CJ1708" s="356" t="inlineStr"/>
      <c r="CK1708" t="inlineStr"/>
      <c r="CL1708" t="inlineStr"/>
      <c r="CM1708" t="inlineStr"/>
      <c r="CN1708" t="inlineStr"/>
      <c r="CO1708" t="inlineStr"/>
      <c r="CP1708" t="inlineStr"/>
      <c r="CQ1708" t="inlineStr"/>
    </row>
    <row r="1709"/>
    <row r="1710">
      <c r="A1710" s="358" t="n">
        <v>52</v>
      </c>
      <c r="B1710" s="358">
        <f>B1718</f>
        <v/>
      </c>
      <c r="C1710" s="358">
        <f>C1718</f>
        <v/>
      </c>
      <c r="D1710" s="358">
        <f>D1718</f>
        <v/>
      </c>
      <c r="E1710" s="358">
        <f>E1718</f>
        <v/>
      </c>
      <c r="F1710" s="358">
        <f>F1718</f>
        <v/>
      </c>
      <c r="G1710" s="358">
        <f>G1718</f>
        <v/>
      </c>
      <c r="H1710" s="358" t="n"/>
      <c r="I1710" s="358" t="n"/>
      <c r="J1710" s="358" t="n"/>
      <c r="K1710" s="358" t="n"/>
      <c r="L1710" s="358" t="n"/>
      <c r="M1710" s="358" t="n"/>
      <c r="N1710" s="358" t="n"/>
      <c r="O1710" s="358">
        <f>O1718</f>
        <v/>
      </c>
      <c r="P1710" s="358">
        <f>P1718</f>
        <v/>
      </c>
      <c r="Q1710" s="358">
        <f>Q1718</f>
        <v/>
      </c>
      <c r="R1710" s="358">
        <f>R1718</f>
        <v/>
      </c>
      <c r="S1710" s="358">
        <f>S1718</f>
        <v/>
      </c>
      <c r="T1710" s="358">
        <f>T1718</f>
        <v/>
      </c>
      <c r="U1710" s="358">
        <f>U1718</f>
        <v/>
      </c>
      <c r="V1710" s="358">
        <f>V1718</f>
        <v/>
      </c>
      <c r="W1710" s="358">
        <f>W1718</f>
        <v/>
      </c>
      <c r="X1710" s="358">
        <f>X1718</f>
        <v/>
      </c>
      <c r="Y1710" s="358">
        <f>Y1718</f>
        <v/>
      </c>
      <c r="Z1710" s="358">
        <f>Z1718</f>
        <v/>
      </c>
      <c r="AA1710" s="358">
        <f>AA1718</f>
        <v/>
      </c>
      <c r="AB1710" s="358">
        <f>AB1718</f>
        <v/>
      </c>
      <c r="AC1710" s="358">
        <f>AC1718</f>
        <v/>
      </c>
      <c r="AD1710" s="358">
        <f>AD1718</f>
        <v/>
      </c>
      <c r="AE1710" s="358">
        <f>AE1718</f>
        <v/>
      </c>
      <c r="AF1710" s="358">
        <f>AF1718</f>
        <v/>
      </c>
      <c r="AG1710" s="358">
        <f>AG1718</f>
        <v/>
      </c>
      <c r="AH1710" s="358">
        <f>AH1718</f>
        <v/>
      </c>
      <c r="AI1710" s="358">
        <f>AI1718</f>
        <v/>
      </c>
      <c r="AJ1710" s="358">
        <f>AJ1718</f>
        <v/>
      </c>
      <c r="AK1710" s="358">
        <f>AK1718</f>
        <v/>
      </c>
      <c r="AL1710" s="358">
        <f>AL1718</f>
        <v/>
      </c>
      <c r="AM1710" s="358">
        <f>AM1718</f>
        <v/>
      </c>
      <c r="AN1710" s="358">
        <f>AN1718</f>
        <v/>
      </c>
      <c r="AO1710" s="358">
        <f>AO1718</f>
        <v/>
      </c>
      <c r="AP1710" s="358">
        <f>AP1718</f>
        <v/>
      </c>
      <c r="AQ1710" s="358">
        <f>AQ1718</f>
        <v/>
      </c>
      <c r="AR1710" s="358">
        <f>AR1718</f>
        <v/>
      </c>
      <c r="AS1710" s="358">
        <f>AS1718</f>
        <v/>
      </c>
      <c r="AT1710" s="358">
        <f>AT1718</f>
        <v/>
      </c>
      <c r="AU1710" s="358">
        <f>AU1718</f>
        <v/>
      </c>
      <c r="AV1710" s="358">
        <f>AV1718</f>
        <v/>
      </c>
      <c r="AW1710" s="358">
        <f>AW1718</f>
        <v/>
      </c>
      <c r="AX1710" s="358">
        <f>AX1718</f>
        <v/>
      </c>
      <c r="AY1710" s="358">
        <f>AY1718</f>
        <v/>
      </c>
      <c r="AZ1710" s="358">
        <f>AZ1718</f>
        <v/>
      </c>
      <c r="BA1710" s="358">
        <f>BA1718</f>
        <v/>
      </c>
      <c r="BB1710" s="358">
        <f>BB1718</f>
        <v/>
      </c>
      <c r="BC1710" s="358">
        <f>BC1718</f>
        <v/>
      </c>
      <c r="BD1710" s="358">
        <f>BD1718</f>
        <v/>
      </c>
      <c r="BE1710" s="358">
        <f>BE1718</f>
        <v/>
      </c>
      <c r="BF1710" s="358">
        <f>BF1718</f>
        <v/>
      </c>
      <c r="BG1710" s="358">
        <f>BG1718</f>
        <v/>
      </c>
      <c r="BH1710" s="358">
        <f>BH1718</f>
        <v/>
      </c>
      <c r="BI1710" s="358">
        <f>BI1718</f>
        <v/>
      </c>
      <c r="BJ1710" s="358">
        <f>BJ1718</f>
        <v/>
      </c>
      <c r="BK1710" s="358">
        <f>BK1718</f>
        <v/>
      </c>
      <c r="BL1710" s="358">
        <f>BL1718</f>
        <v/>
      </c>
      <c r="BM1710" s="358">
        <f>BM1718</f>
        <v/>
      </c>
      <c r="BN1710" s="358">
        <f>BN1718</f>
        <v/>
      </c>
      <c r="BO1710" s="358">
        <f>BO1718</f>
        <v/>
      </c>
      <c r="BP1710" s="358">
        <f>BP1718</f>
        <v/>
      </c>
      <c r="BQ1710" s="358">
        <f>BQ1718</f>
        <v/>
      </c>
      <c r="BR1710" s="358">
        <f>BR1718</f>
        <v/>
      </c>
      <c r="BS1710" s="358">
        <f>BS1718</f>
        <v/>
      </c>
      <c r="BT1710" s="358">
        <f>BT1718</f>
        <v/>
      </c>
      <c r="BU1710" s="358">
        <f>BU1718</f>
        <v/>
      </c>
      <c r="BV1710" s="358">
        <f>BV1718</f>
        <v/>
      </c>
      <c r="BW1710" s="358">
        <f>BW1718</f>
        <v/>
      </c>
      <c r="BX1710" s="358">
        <f>BX1718</f>
        <v/>
      </c>
      <c r="BY1710" s="358">
        <f>BY1718</f>
        <v/>
      </c>
      <c r="BZ1710" s="358">
        <f>BZ1718</f>
        <v/>
      </c>
      <c r="CA1710" s="358">
        <f>CA1718</f>
        <v/>
      </c>
      <c r="CB1710" s="358">
        <f>CB1718</f>
        <v/>
      </c>
      <c r="CC1710" s="358">
        <f>CC1718</f>
        <v/>
      </c>
      <c r="CD1710" s="358">
        <f>CD1718</f>
        <v/>
      </c>
      <c r="CE1710" s="358">
        <f>CE1718</f>
        <v/>
      </c>
      <c r="CF1710" s="358">
        <f>CF1718</f>
        <v/>
      </c>
      <c r="CG1710" s="358">
        <f>CG1718</f>
        <v/>
      </c>
      <c r="CH1710" s="358">
        <f>CH1718</f>
        <v/>
      </c>
      <c r="CI1710" s="358">
        <f>CI1718</f>
        <v/>
      </c>
      <c r="CJ1710" s="358">
        <f>CJ1718</f>
        <v/>
      </c>
      <c r="CK1710" s="358">
        <f>CK1718</f>
        <v/>
      </c>
      <c r="CL1710" s="358">
        <f>CL1718</f>
        <v/>
      </c>
      <c r="CM1710" s="358">
        <f>CM1718</f>
        <v/>
      </c>
      <c r="CN1710" s="358">
        <f>CN1718</f>
        <v/>
      </c>
      <c r="CO1710" s="358">
        <f>CO1718</f>
        <v/>
      </c>
      <c r="CP1710" s="358">
        <f>CP1718</f>
        <v/>
      </c>
      <c r="CQ1710" s="358">
        <f>CQ1718</f>
        <v/>
      </c>
      <c r="CR1710" s="358">
        <f>CR1718</f>
        <v/>
      </c>
      <c r="CS1710" s="358">
        <f>CS1718</f>
        <v/>
      </c>
      <c r="CT1710" s="358">
        <f>CT1718</f>
        <v/>
      </c>
      <c r="CU1710" s="358">
        <f>CU1718</f>
        <v/>
      </c>
      <c r="CV1710" s="358">
        <f>CV1718</f>
        <v/>
      </c>
      <c r="CW1710" s="358">
        <f>CW1718</f>
        <v/>
      </c>
      <c r="CX1710" s="358">
        <f>CX1718</f>
        <v/>
      </c>
      <c r="CY1710" s="358">
        <f>CY1718</f>
        <v/>
      </c>
      <c r="CZ1710" s="358">
        <f>CZ1718</f>
        <v/>
      </c>
      <c r="DA1710" s="358">
        <f>DA1718</f>
        <v/>
      </c>
      <c r="DB1710" s="358">
        <f>DB1718</f>
        <v/>
      </c>
      <c r="DC1710" s="358">
        <f>DC1718</f>
        <v/>
      </c>
      <c r="DD1710" s="358">
        <f>DD1718</f>
        <v/>
      </c>
      <c r="DE1710" s="358">
        <f>DE1718</f>
        <v/>
      </c>
      <c r="DF1710" s="358">
        <f>DF1718</f>
        <v/>
      </c>
      <c r="DG1710" s="359">
        <f>DG1718</f>
        <v/>
      </c>
      <c r="DH1710" s="359">
        <f>DH1718</f>
        <v/>
      </c>
      <c r="DI1710" s="359">
        <f>DI1718</f>
        <v/>
      </c>
      <c r="DJ1710" s="359">
        <f>DJ1718</f>
        <v/>
      </c>
      <c r="DK1710" s="359">
        <f>DK1718</f>
        <v/>
      </c>
      <c r="DL1710" s="359">
        <f>DL1718</f>
        <v/>
      </c>
      <c r="DM1710" s="359">
        <f>DM1718</f>
        <v/>
      </c>
      <c r="DN1710" s="359">
        <f>DN1718</f>
        <v/>
      </c>
      <c r="DO1710" s="359">
        <f>DO1718</f>
        <v/>
      </c>
      <c r="DP1710" s="359">
        <f>DP1718</f>
        <v/>
      </c>
      <c r="DQ1710" s="359">
        <f>DQ1718</f>
        <v/>
      </c>
      <c r="DR1710" s="359">
        <f>DR1718</f>
        <v/>
      </c>
      <c r="DS1710" s="359">
        <f>DS1718</f>
        <v/>
      </c>
      <c r="DT1710" s="359">
        <f>DT1718</f>
        <v/>
      </c>
      <c r="DU1710" s="359">
        <f>DU1718</f>
        <v/>
      </c>
      <c r="DV1710" s="359">
        <f>DV1718</f>
        <v/>
      </c>
      <c r="DW1710" s="359">
        <f>DW1718</f>
        <v/>
      </c>
      <c r="DX1710" s="359">
        <f>DX1718</f>
        <v/>
      </c>
      <c r="DY1710" s="359">
        <f>DY1718</f>
        <v/>
      </c>
      <c r="DZ1710" s="359">
        <f>DZ1718</f>
        <v/>
      </c>
      <c r="EA1710" s="359">
        <f>EA1718</f>
        <v/>
      </c>
      <c r="EB1710" s="359">
        <f>EB1718</f>
        <v/>
      </c>
      <c r="EC1710" s="359">
        <f>EC1718</f>
        <v/>
      </c>
      <c r="ED1710" s="359">
        <f>ED1718</f>
        <v/>
      </c>
      <c r="EE1710" s="359">
        <f>EE1718</f>
        <v/>
      </c>
      <c r="EF1710" s="359">
        <f>EF1718</f>
        <v/>
      </c>
      <c r="EG1710" s="359">
        <f>EG1718</f>
        <v/>
      </c>
      <c r="EH1710" s="359">
        <f>EH1718</f>
        <v/>
      </c>
      <c r="EI1710" s="359">
        <f>EI1718</f>
        <v/>
      </c>
      <c r="EJ1710" s="359">
        <f>EJ1718</f>
        <v/>
      </c>
      <c r="EK1710" s="359">
        <f>EK1718</f>
        <v/>
      </c>
      <c r="EL1710" s="359">
        <f>EL1718</f>
        <v/>
      </c>
      <c r="EM1710" s="359">
        <f>EM1718</f>
        <v/>
      </c>
      <c r="EN1710" s="359">
        <f>EN1718</f>
        <v/>
      </c>
      <c r="EO1710" s="359">
        <f>EO1718</f>
        <v/>
      </c>
      <c r="EP1710" s="359">
        <f>EP1718</f>
        <v/>
      </c>
      <c r="EQ1710" s="359">
        <f>EQ1718</f>
        <v/>
      </c>
      <c r="ER1710" s="359">
        <f>ER1718</f>
        <v/>
      </c>
      <c r="ES1710" s="359">
        <f>ES1718</f>
        <v/>
      </c>
      <c r="ET1710" s="359">
        <f>ET1718</f>
        <v/>
      </c>
      <c r="EU1710" s="359">
        <f>EU1718</f>
        <v/>
      </c>
      <c r="EV1710" s="359">
        <f>EV1718</f>
        <v/>
      </c>
      <c r="EW1710" s="359">
        <f>EW1718</f>
        <v/>
      </c>
      <c r="EX1710" s="359">
        <f>EX1718</f>
        <v/>
      </c>
      <c r="EY1710" s="359">
        <f>EY1718</f>
        <v/>
      </c>
      <c r="EZ1710" s="359">
        <f>EZ1718</f>
        <v/>
      </c>
      <c r="FA1710" s="359">
        <f>FA1718</f>
        <v/>
      </c>
      <c r="FB1710" s="359">
        <f>FB1718</f>
        <v/>
      </c>
      <c r="FC1710" s="359">
        <f>FC1718</f>
        <v/>
      </c>
      <c r="FD1710" s="359">
        <f>FD1718</f>
        <v/>
      </c>
      <c r="FE1710" s="359">
        <f>FE1718</f>
        <v/>
      </c>
      <c r="FF1710" s="359">
        <f>FF1718</f>
        <v/>
      </c>
      <c r="FG1710" s="359">
        <f>FG1718</f>
        <v/>
      </c>
      <c r="FH1710" s="359">
        <f>FH1718</f>
        <v/>
      </c>
      <c r="FI1710" s="359">
        <f>FI1718</f>
        <v/>
      </c>
      <c r="FJ1710" s="359">
        <f>FJ1718</f>
        <v/>
      </c>
      <c r="FK1710" s="359">
        <f>FK1718</f>
        <v/>
      </c>
      <c r="FL1710" s="359">
        <f>FL1718</f>
        <v/>
      </c>
      <c r="FM1710" s="359">
        <f>FM1718</f>
        <v/>
      </c>
      <c r="FN1710" s="359">
        <f>FN1718</f>
        <v/>
      </c>
      <c r="FO1710" s="359">
        <f>FO1718</f>
        <v/>
      </c>
      <c r="FP1710" s="359">
        <f>FP1718</f>
        <v/>
      </c>
      <c r="FQ1710" s="359">
        <f>FQ1718</f>
        <v/>
      </c>
      <c r="FR1710" s="359">
        <f>FR1718</f>
        <v/>
      </c>
      <c r="FS1710" s="359">
        <f>FS1718</f>
        <v/>
      </c>
      <c r="FT1710" s="359">
        <f>FT1718</f>
        <v/>
      </c>
      <c r="FU1710" s="359">
        <f>FU1718</f>
        <v/>
      </c>
      <c r="FV1710" s="359">
        <f>FV1718</f>
        <v/>
      </c>
      <c r="FW1710" s="359">
        <f>FW1718</f>
        <v/>
      </c>
      <c r="FX1710" s="359">
        <f>FX1718</f>
        <v/>
      </c>
      <c r="FY1710" s="359">
        <f>FY1718</f>
        <v/>
      </c>
      <c r="FZ1710" s="359">
        <f>FZ1718</f>
        <v/>
      </c>
      <c r="GA1710" s="359">
        <f>GA1718</f>
        <v/>
      </c>
      <c r="GB1710" s="359">
        <f>GB1718</f>
        <v/>
      </c>
      <c r="GC1710" s="359">
        <f>GC1718</f>
        <v/>
      </c>
      <c r="GD1710" s="359">
        <f>GD1718</f>
        <v/>
      </c>
      <c r="GE1710" s="359">
        <f>GE1718</f>
        <v/>
      </c>
      <c r="GF1710" s="359">
        <f>GF1718</f>
        <v/>
      </c>
      <c r="GG1710" s="359">
        <f>GG1718</f>
        <v/>
      </c>
      <c r="GH1710" s="359">
        <f>GH1718</f>
        <v/>
      </c>
      <c r="GI1710" s="359">
        <f>GI1718</f>
        <v/>
      </c>
      <c r="GJ1710" s="359">
        <f>GJ1718</f>
        <v/>
      </c>
      <c r="GK1710" s="359">
        <f>GK1718</f>
        <v/>
      </c>
      <c r="GL1710" s="359">
        <f>GL1718</f>
        <v/>
      </c>
      <c r="GM1710" s="359">
        <f>GM1718</f>
        <v/>
      </c>
      <c r="GN1710" s="359">
        <f>GN1718</f>
        <v/>
      </c>
      <c r="GO1710" s="359">
        <f>GO1718</f>
        <v/>
      </c>
      <c r="GP1710" s="359">
        <f>GP1718</f>
        <v/>
      </c>
      <c r="GQ1710" s="359">
        <f>GQ1718</f>
        <v/>
      </c>
      <c r="GR1710" s="359">
        <f>GR1718</f>
        <v/>
      </c>
      <c r="GS1710" s="359">
        <f>GS1718</f>
        <v/>
      </c>
      <c r="GT1710" s="359">
        <f>GT1718</f>
        <v/>
      </c>
      <c r="GU1710" s="359">
        <f>GU1718</f>
        <v/>
      </c>
      <c r="GV1710" s="359">
        <f>GV1718</f>
        <v/>
      </c>
      <c r="GW1710" s="359">
        <f>GW1718</f>
        <v/>
      </c>
      <c r="GX1710" s="359">
        <f>GX1718</f>
        <v/>
      </c>
    </row>
    <row r="1711"/>
    <row r="1712">
      <c r="A1712" t="n">
        <v>17</v>
      </c>
      <c r="B1712" t="n">
        <v>0</v>
      </c>
      <c r="C1712">
        <f>ROW(SmtRes!A616)</f>
        <v/>
      </c>
      <c r="D1712">
        <f>ROW(EtalonRes!A590)</f>
        <v/>
      </c>
      <c r="E1712" t="inlineStr">
        <is>
          <t>1</t>
        </is>
      </c>
      <c r="F1712" t="inlineStr">
        <is>
          <t>67-8-2</t>
        </is>
      </c>
      <c r="G1712" t="inlineStr">
        <is>
          <t>Смена светильников с люминесцентными лампами</t>
        </is>
      </c>
      <c r="H1712" t="inlineStr">
        <is>
          <t>100 шт.</t>
        </is>
      </c>
      <c r="I1712">
        <f>ROUND(ROUND(9/100,4),7)</f>
        <v/>
      </c>
      <c r="J1712" t="n">
        <v>0</v>
      </c>
      <c r="K1712">
        <f>ROUND(ROUND(9/100,4),7)</f>
        <v/>
      </c>
      <c r="O1712">
        <f>ROUND(CP1712,0)</f>
        <v/>
      </c>
      <c r="P1712">
        <f>ROUND(CQ1712*I1712,0)</f>
        <v/>
      </c>
      <c r="Q1712">
        <f>(ROUND((ROUND(((ET1712)*I1712),0)*BB1712),0)+ROUND((ROUND(((AE1712-(EU1712))*I1712),0)*BS1712),0))</f>
        <v/>
      </c>
      <c r="R1712">
        <f>(ROUND((ROUND(((EU1712)*I1712),0)*BS1712),0)+ROUND((ROUND(((AE1712-(EU1712))*I1712),0)*BS1712),0))</f>
        <v/>
      </c>
      <c r="S1712">
        <f>ROUND(CT1712*I1712,0)</f>
        <v/>
      </c>
      <c r="T1712">
        <f>ROUND(CU1712*I1712,0)</f>
        <v/>
      </c>
      <c r="U1712">
        <f>ROUND(CV1712*I1712,7)</f>
        <v/>
      </c>
      <c r="V1712">
        <f>ROUND(CW1712*I1712,7)</f>
        <v/>
      </c>
      <c r="W1712">
        <f>ROUND(CX1712*I1712,0)</f>
        <v/>
      </c>
      <c r="X1712">
        <f>ROUND(CY1712,0)</f>
        <v/>
      </c>
      <c r="Y1712">
        <f>ROUND(CZ1712,0)</f>
        <v/>
      </c>
      <c r="AA1712" t="n">
        <v>78855224</v>
      </c>
      <c r="AB1712">
        <f>ROUND((AC1712+AD1712+AF1712),2)</f>
        <v/>
      </c>
      <c r="AC1712">
        <f>ROUND((ES1712),2)</f>
        <v/>
      </c>
      <c r="AD1712">
        <f>ROUND((((ET1712)-(EU1712))+AE1712),2)</f>
        <v/>
      </c>
      <c r="AE1712">
        <f>ROUND((EU1712),2)</f>
        <v/>
      </c>
      <c r="AF1712">
        <f>ROUND((EV1712),2)</f>
        <v/>
      </c>
      <c r="AG1712">
        <f>ROUND((AP1712),2)</f>
        <v/>
      </c>
      <c r="AH1712">
        <f>(EW1712)</f>
        <v/>
      </c>
      <c r="AI1712">
        <f>(EX1712)</f>
        <v/>
      </c>
      <c r="AJ1712">
        <f>(AS1712)</f>
        <v/>
      </c>
      <c r="AK1712" t="n">
        <v>41124.45</v>
      </c>
      <c r="AL1712" t="n">
        <v>39551</v>
      </c>
      <c r="AM1712" t="n">
        <v>2.5</v>
      </c>
      <c r="AN1712" t="n">
        <v>1.08</v>
      </c>
      <c r="AO1712" t="n">
        <v>1570.95</v>
      </c>
      <c r="AP1712" t="n">
        <v>0</v>
      </c>
      <c r="AQ1712" t="n">
        <v>163.3</v>
      </c>
      <c r="AR1712" t="n">
        <v>0.08</v>
      </c>
      <c r="AS1712" t="n">
        <v>0</v>
      </c>
      <c r="AT1712" t="n">
        <v>91</v>
      </c>
      <c r="AU1712" t="n">
        <v>48</v>
      </c>
      <c r="AV1712" t="n">
        <v>1</v>
      </c>
      <c r="AW1712" t="n">
        <v>1</v>
      </c>
      <c r="AZ1712" t="n">
        <v>1</v>
      </c>
      <c r="BA1712" t="n">
        <v>52.25</v>
      </c>
      <c r="BB1712" t="n">
        <v>23.32</v>
      </c>
      <c r="BC1712" t="n">
        <v>2.31</v>
      </c>
      <c r="BD1712" t="inlineStr"/>
      <c r="BE1712" t="inlineStr"/>
      <c r="BF1712" t="inlineStr"/>
      <c r="BG1712" t="inlineStr"/>
      <c r="BH1712" t="n">
        <v>0</v>
      </c>
      <c r="BI1712" t="n">
        <v>1</v>
      </c>
      <c r="BJ1712" t="inlineStr">
        <is>
          <t>ТЕРр Московской обл., 67-8-2, приказ Минстроя России №675/пр от 28.02.2017 № 263/пр</t>
        </is>
      </c>
      <c r="BM1712" t="n">
        <v>67001</v>
      </c>
      <c r="BN1712" t="n">
        <v>0</v>
      </c>
      <c r="BO1712" t="inlineStr">
        <is>
          <t>67-8-2</t>
        </is>
      </c>
      <c r="BP1712" t="n">
        <v>1</v>
      </c>
      <c r="BQ1712" t="n">
        <v>6</v>
      </c>
      <c r="BR1712" t="n">
        <v>0</v>
      </c>
      <c r="BS1712" t="n">
        <v>52.25</v>
      </c>
      <c r="BT1712" t="n">
        <v>1</v>
      </c>
      <c r="BU1712" t="n">
        <v>1</v>
      </c>
      <c r="BV1712" t="n">
        <v>1</v>
      </c>
      <c r="BW1712" t="n">
        <v>1</v>
      </c>
      <c r="BX1712" t="n">
        <v>1</v>
      </c>
      <c r="BY1712" t="inlineStr"/>
      <c r="BZ1712" t="n">
        <v>91</v>
      </c>
      <c r="CA1712" t="n">
        <v>48</v>
      </c>
      <c r="CB1712" t="inlineStr"/>
      <c r="CE1712" t="n">
        <v>12</v>
      </c>
      <c r="CF1712" t="n">
        <v>0</v>
      </c>
      <c r="CG1712" t="n">
        <v>0</v>
      </c>
      <c r="CM1712" t="n">
        <v>0</v>
      </c>
      <c r="CN1712" t="inlineStr"/>
      <c r="CO1712" t="n">
        <v>0</v>
      </c>
      <c r="CP1712">
        <f>(P1712+Q1712+S1712)</f>
        <v/>
      </c>
      <c r="CQ1712">
        <f>AC1712*BC1712</f>
        <v/>
      </c>
      <c r="CR1712">
        <f>(ROUND((ROUND(((ET1712)*1),0)*BB1712),0)+ROUND((ROUND(((AE1712-(EU1712))*1),0)*BS1712),0))</f>
        <v/>
      </c>
      <c r="CS1712">
        <f>(ROUND((ROUND(((EU1712)*1),0)*BS1712),0)+ROUND((ROUND(((AE1712-(EU1712))*1),0)*BS1712),0))</f>
        <v/>
      </c>
      <c r="CT1712">
        <f>AF1712*BA1712</f>
        <v/>
      </c>
      <c r="CU1712">
        <f>AG1712</f>
        <v/>
      </c>
      <c r="CV1712">
        <f>AH1712</f>
        <v/>
      </c>
      <c r="CW1712">
        <f>AI1712</f>
        <v/>
      </c>
      <c r="CX1712">
        <f>AJ1712</f>
        <v/>
      </c>
      <c r="CY1712">
        <f>(((S1712+R1712)*AT1712)/100)</f>
        <v/>
      </c>
      <c r="CZ1712">
        <f>(((S1712+R1712)*AU1712)/100)</f>
        <v/>
      </c>
      <c r="DC1712" t="inlineStr"/>
      <c r="DD1712" t="inlineStr"/>
      <c r="DE1712" t="inlineStr"/>
      <c r="DF1712" t="inlineStr"/>
      <c r="DG1712" t="inlineStr"/>
      <c r="DH1712" t="inlineStr"/>
      <c r="DI1712" t="inlineStr"/>
      <c r="DJ1712" t="inlineStr"/>
      <c r="DK1712" t="inlineStr"/>
      <c r="DL1712" t="inlineStr"/>
      <c r="DM1712" t="inlineStr"/>
      <c r="DN1712" t="n">
        <v>0</v>
      </c>
      <c r="DO1712" t="n">
        <v>0</v>
      </c>
      <c r="DP1712" t="n">
        <v>1</v>
      </c>
      <c r="DQ1712" t="n">
        <v>1</v>
      </c>
      <c r="DU1712" t="n">
        <v>1010</v>
      </c>
      <c r="DV1712" t="inlineStr">
        <is>
          <t>100 шт.</t>
        </is>
      </c>
      <c r="DW1712" t="inlineStr">
        <is>
          <t>100 шт.</t>
        </is>
      </c>
      <c r="DX1712" t="n">
        <v>100</v>
      </c>
      <c r="DZ1712" t="inlineStr"/>
      <c r="EA1712" t="inlineStr"/>
      <c r="EB1712" t="inlineStr"/>
      <c r="EC1712" t="inlineStr"/>
      <c r="EE1712" t="n">
        <v>78726030</v>
      </c>
      <c r="EF1712" t="n">
        <v>6</v>
      </c>
      <c r="EG1712" t="inlineStr">
        <is>
          <t>Ремонтно-строительные работы</t>
        </is>
      </c>
      <c r="EH1712" t="n">
        <v>101</v>
      </c>
      <c r="EI1712" t="inlineStr">
        <is>
          <t>Электромонтажные работы</t>
        </is>
      </c>
      <c r="EJ1712" t="n">
        <v>1</v>
      </c>
      <c r="EK1712" t="n">
        <v>67001</v>
      </c>
      <c r="EL1712" t="inlineStr">
        <is>
          <t>Электромонтажные работы</t>
        </is>
      </c>
      <c r="EM1712" t="inlineStr">
        <is>
          <t>рФЕР-67</t>
        </is>
      </c>
      <c r="EO1712" t="inlineStr"/>
      <c r="EQ1712" t="n">
        <v>0</v>
      </c>
      <c r="ER1712" t="n">
        <v>41124.45</v>
      </c>
      <c r="ES1712" t="n">
        <v>39551</v>
      </c>
      <c r="ET1712" t="n">
        <v>2.5</v>
      </c>
      <c r="EU1712" t="n">
        <v>1.08</v>
      </c>
      <c r="EV1712" t="n">
        <v>1570.95</v>
      </c>
      <c r="EW1712" t="n">
        <v>163.3</v>
      </c>
      <c r="EX1712" t="n">
        <v>0.08</v>
      </c>
      <c r="EY1712" t="n">
        <v>0</v>
      </c>
      <c r="FQ1712" t="n">
        <v>0</v>
      </c>
      <c r="FR1712" t="n">
        <v>0</v>
      </c>
      <c r="FS1712" t="n">
        <v>0</v>
      </c>
      <c r="FX1712" t="n">
        <v>91</v>
      </c>
      <c r="FY1712" t="n">
        <v>48</v>
      </c>
      <c r="GA1712" t="inlineStr"/>
      <c r="GD1712" t="n">
        <v>1</v>
      </c>
      <c r="GF1712" t="n">
        <v>85477591</v>
      </c>
      <c r="GG1712" t="n">
        <v>2</v>
      </c>
      <c r="GH1712" t="n">
        <v>1</v>
      </c>
      <c r="GI1712" t="n">
        <v>2</v>
      </c>
      <c r="GJ1712" t="n">
        <v>0</v>
      </c>
      <c r="GK1712" t="n">
        <v>0</v>
      </c>
      <c r="GL1712">
        <f>ROUND(IF(AND(BH1712=3,BI1712=3,FS1712&lt;&gt;0),P1712,0),0)</f>
        <v/>
      </c>
      <c r="GM1712">
        <f>ROUND(O1712+X1712+Y1712,0)+GX1712</f>
        <v/>
      </c>
      <c r="GN1712">
        <f>IF(OR(BI1712=0,BI1712=1),GM1712-GX1712,0)</f>
        <v/>
      </c>
      <c r="GO1712">
        <f>IF(BI1712=2,GM1712-GX1712,0)</f>
        <v/>
      </c>
      <c r="GP1712">
        <f>IF(BI1712=4,GM1712-GX1712,0)</f>
        <v/>
      </c>
      <c r="GR1712" t="n">
        <v>0</v>
      </c>
      <c r="GS1712" t="n">
        <v>3</v>
      </c>
      <c r="GT1712" t="n">
        <v>0</v>
      </c>
      <c r="GU1712" t="inlineStr"/>
      <c r="GV1712">
        <f>ROUND((GT1712),2)</f>
        <v/>
      </c>
      <c r="GW1712" t="n">
        <v>1</v>
      </c>
      <c r="GX1712">
        <f>ROUND(HC1712*I1712,0)</f>
        <v/>
      </c>
      <c r="HA1712" t="n">
        <v>0</v>
      </c>
      <c r="HB1712" t="n">
        <v>0</v>
      </c>
      <c r="HC1712">
        <f>GV1712*GW1712</f>
        <v/>
      </c>
      <c r="HE1712" t="inlineStr"/>
      <c r="HF1712" t="inlineStr"/>
      <c r="HM1712" t="inlineStr"/>
      <c r="HN1712" t="inlineStr">
        <is>
          <t>Пр/812-101.0-1</t>
        </is>
      </c>
      <c r="HO1712" t="inlineStr">
        <is>
          <t>Пр/774-101.0</t>
        </is>
      </c>
      <c r="HP1712" t="inlineStr">
        <is>
          <t>Электромонтажные работы</t>
        </is>
      </c>
      <c r="HQ1712" t="inlineStr">
        <is>
          <t>Электромонтажные работы</t>
        </is>
      </c>
      <c r="HS1712" t="n">
        <v>0</v>
      </c>
      <c r="IK1712" t="n">
        <v>0</v>
      </c>
    </row>
    <row r="1713">
      <c r="A1713" t="n">
        <v>17</v>
      </c>
      <c r="B1713" t="n">
        <v>0</v>
      </c>
      <c r="C1713">
        <f>ROW(SmtRes!A631)</f>
        <v/>
      </c>
      <c r="D1713">
        <f>ROW(EtalonRes!A605)</f>
        <v/>
      </c>
      <c r="E1713" t="inlineStr">
        <is>
          <t>2</t>
        </is>
      </c>
      <c r="F1713" t="inlineStr">
        <is>
          <t>м08-03-526-1</t>
        </is>
      </c>
      <c r="G1713" t="inlineStr">
        <is>
          <t>Автомат одно-, двух-, трехполюсный, устанавливаемый на конструкции на стене или колонне, на ток до 25 А</t>
        </is>
      </c>
      <c r="H1713" t="inlineStr">
        <is>
          <t>1  ШТ.</t>
        </is>
      </c>
      <c r="I1713">
        <f>ROUND(ROUND(1,4),7)</f>
        <v/>
      </c>
      <c r="J1713" t="n">
        <v>0</v>
      </c>
      <c r="K1713">
        <f>ROUND(ROUND(1,4),7)</f>
        <v/>
      </c>
      <c r="O1713">
        <f>ROUND(CP1713,0)</f>
        <v/>
      </c>
      <c r="P1713">
        <f>ROUND(CQ1713*I1713,0)</f>
        <v/>
      </c>
      <c r="Q1713">
        <f>(ROUND((ROUND((((ET1713*ROUND(0.2,7)))*I1713),0)*BB1713),0)+ROUND((ROUND(((AE1713-((EU1713*ROUND(0.2,7))))*I1713),0)*BS1713),0))</f>
        <v/>
      </c>
      <c r="R1713">
        <f>(ROUND((ROUND((((EU1713*ROUND(0.2,7)))*I1713),0)*BS1713),0)+ROUND((ROUND(((AE1713-((EU1713*ROUND(0.2,7))))*I1713),0)*BS1713),0))</f>
        <v/>
      </c>
      <c r="S1713">
        <f>ROUND(CT1713*I1713,0)</f>
        <v/>
      </c>
      <c r="T1713">
        <f>ROUND(CU1713*I1713,0)</f>
        <v/>
      </c>
      <c r="U1713">
        <f>ROUND(CV1713*I1713,7)</f>
        <v/>
      </c>
      <c r="V1713">
        <f>ROUND(CW1713*I1713,7)</f>
        <v/>
      </c>
      <c r="W1713">
        <f>ROUND(CX1713*I1713,0)</f>
        <v/>
      </c>
      <c r="X1713">
        <f>ROUND(CY1713,0)</f>
        <v/>
      </c>
      <c r="Y1713">
        <f>ROUND(CZ1713,0)</f>
        <v/>
      </c>
      <c r="AA1713" t="n">
        <v>78855224</v>
      </c>
      <c r="AB1713">
        <f>ROUND((AC1713+AD1713+AF1713),2)</f>
        <v/>
      </c>
      <c r="AC1713">
        <f>ROUND(((ES1713*ROUND(0.2,7))),2)</f>
        <v/>
      </c>
      <c r="AD1713">
        <f>ROUND(((((ET1713*ROUND(0.2,7)))-((EU1713*ROUND(0.2,7))))+AE1713),2)</f>
        <v/>
      </c>
      <c r="AE1713">
        <f>ROUND(((EU1713*ROUND(0.2,7))),2)</f>
        <v/>
      </c>
      <c r="AF1713">
        <f>ROUND(((EV1713*ROUND(0.2,7))),2)</f>
        <v/>
      </c>
      <c r="AG1713">
        <f>ROUND((AP1713),2)</f>
        <v/>
      </c>
      <c r="AH1713">
        <f>((EW1713*ROUND(0.2,7)))</f>
        <v/>
      </c>
      <c r="AI1713">
        <f>((EX1713*ROUND(0.2,7)))</f>
        <v/>
      </c>
      <c r="AJ1713">
        <f>(AS1713)</f>
        <v/>
      </c>
      <c r="AK1713" t="n">
        <v>36.49</v>
      </c>
      <c r="AL1713" t="n">
        <v>20.52</v>
      </c>
      <c r="AM1713" t="n">
        <v>1.13</v>
      </c>
      <c r="AN1713" t="n">
        <v>0</v>
      </c>
      <c r="AO1713" t="n">
        <v>14.84</v>
      </c>
      <c r="AP1713" t="n">
        <v>0</v>
      </c>
      <c r="AQ1713" t="n">
        <v>1.56</v>
      </c>
      <c r="AR1713" t="n">
        <v>0</v>
      </c>
      <c r="AS1713" t="n">
        <v>0</v>
      </c>
      <c r="AT1713" t="n">
        <v>97</v>
      </c>
      <c r="AU1713" t="n">
        <v>51</v>
      </c>
      <c r="AV1713" t="n">
        <v>1</v>
      </c>
      <c r="AW1713" t="n">
        <v>1</v>
      </c>
      <c r="AZ1713" t="n">
        <v>1</v>
      </c>
      <c r="BA1713" t="n">
        <v>52.25</v>
      </c>
      <c r="BB1713" t="n">
        <v>8.27</v>
      </c>
      <c r="BC1713" t="n">
        <v>14.64</v>
      </c>
      <c r="BD1713" t="inlineStr"/>
      <c r="BE1713" t="inlineStr"/>
      <c r="BF1713" t="inlineStr"/>
      <c r="BG1713" t="inlineStr"/>
      <c r="BH1713" t="n">
        <v>0</v>
      </c>
      <c r="BI1713" t="n">
        <v>2</v>
      </c>
      <c r="BJ1713" t="inlineStr">
        <is>
          <t>ТЕРм Московской обл., м08-03-526-1, приказ Минстроя России №675/пр от 28.02.2017 № 259/пр</t>
        </is>
      </c>
      <c r="BM1713" t="n">
        <v>108001</v>
      </c>
      <c r="BN1713" t="n">
        <v>0</v>
      </c>
      <c r="BO1713" t="inlineStr">
        <is>
          <t>м08-03-526-1</t>
        </is>
      </c>
      <c r="BP1713" t="n">
        <v>1</v>
      </c>
      <c r="BQ1713" t="n">
        <v>3</v>
      </c>
      <c r="BR1713" t="n">
        <v>0</v>
      </c>
      <c r="BS1713" t="n">
        <v>52.25</v>
      </c>
      <c r="BT1713" t="n">
        <v>1</v>
      </c>
      <c r="BU1713" t="n">
        <v>1</v>
      </c>
      <c r="BV1713" t="n">
        <v>1</v>
      </c>
      <c r="BW1713" t="n">
        <v>1</v>
      </c>
      <c r="BX1713" t="n">
        <v>1</v>
      </c>
      <c r="BY1713" t="inlineStr"/>
      <c r="BZ1713" t="n">
        <v>97</v>
      </c>
      <c r="CA1713" t="n">
        <v>51</v>
      </c>
      <c r="CB1713" t="inlineStr"/>
      <c r="CE1713" t="n">
        <v>12</v>
      </c>
      <c r="CF1713" t="n">
        <v>0</v>
      </c>
      <c r="CG1713" t="n">
        <v>0</v>
      </c>
      <c r="CM1713" t="n">
        <v>0</v>
      </c>
      <c r="CN1713" t="inlineStr"/>
      <c r="CO1713" t="n">
        <v>0</v>
      </c>
      <c r="CP1713">
        <f>(P1713+Q1713+S1713)</f>
        <v/>
      </c>
      <c r="CQ1713">
        <f>AC1713*BC1713</f>
        <v/>
      </c>
      <c r="CR1713">
        <f>(ROUND((ROUND((((ET1713*ROUND(0.2,7)))*1),0)*BB1713),0)+ROUND((ROUND(((AE1713-((EU1713*ROUND(0.2,7))))*1),0)*BS1713),0))</f>
        <v/>
      </c>
      <c r="CS1713">
        <f>(ROUND((ROUND((((EU1713*ROUND(0.2,7)))*1),0)*BS1713),0)+ROUND((ROUND(((AE1713-((EU1713*ROUND(0.2,7))))*1),0)*BS1713),0))</f>
        <v/>
      </c>
      <c r="CT1713">
        <f>AF1713*BA1713</f>
        <v/>
      </c>
      <c r="CU1713">
        <f>AG1713</f>
        <v/>
      </c>
      <c r="CV1713">
        <f>AH1713</f>
        <v/>
      </c>
      <c r="CW1713">
        <f>AI1713</f>
        <v/>
      </c>
      <c r="CX1713">
        <f>AJ1713</f>
        <v/>
      </c>
      <c r="CY1713">
        <f>(((S1713+R1713)*AT1713)/100)</f>
        <v/>
      </c>
      <c r="CZ1713">
        <f>(((S1713+R1713)*AU1713)/100)</f>
        <v/>
      </c>
      <c r="DC1713" t="inlineStr"/>
      <c r="DD1713" t="inlineStr">
        <is>
          <t>)*0,2</t>
        </is>
      </c>
      <c r="DE1713" t="inlineStr">
        <is>
          <t>)*0,2</t>
        </is>
      </c>
      <c r="DF1713" t="inlineStr">
        <is>
          <t>)*0,2</t>
        </is>
      </c>
      <c r="DG1713" t="inlineStr">
        <is>
          <t>)*0,2</t>
        </is>
      </c>
      <c r="DH1713" t="inlineStr"/>
      <c r="DI1713" t="inlineStr">
        <is>
          <t>)*0,2</t>
        </is>
      </c>
      <c r="DJ1713" t="inlineStr">
        <is>
          <t>)*0,2</t>
        </is>
      </c>
      <c r="DK1713" t="inlineStr"/>
      <c r="DL1713" t="inlineStr"/>
      <c r="DM1713" t="inlineStr"/>
      <c r="DN1713" t="n">
        <v>0</v>
      </c>
      <c r="DO1713" t="n">
        <v>0</v>
      </c>
      <c r="DP1713" t="n">
        <v>1</v>
      </c>
      <c r="DQ1713" t="n">
        <v>1</v>
      </c>
      <c r="DU1713" t="n">
        <v>1013</v>
      </c>
      <c r="DV1713" t="inlineStr">
        <is>
          <t>1  ШТ.</t>
        </is>
      </c>
      <c r="DW1713" t="inlineStr">
        <is>
          <t>1  ШТ.</t>
        </is>
      </c>
      <c r="DX1713" t="n">
        <v>1</v>
      </c>
      <c r="DZ1713" t="inlineStr"/>
      <c r="EA1713" t="inlineStr"/>
      <c r="EB1713" t="inlineStr"/>
      <c r="EC1713" t="inlineStr"/>
      <c r="EE1713" t="n">
        <v>78725665</v>
      </c>
      <c r="EF1713" t="n">
        <v>3</v>
      </c>
      <c r="EG1713" t="inlineStr">
        <is>
          <t>Монтажные работы</t>
        </is>
      </c>
      <c r="EH1713" t="n">
        <v>0</v>
      </c>
      <c r="EI1713" t="inlineStr"/>
      <c r="EJ1713" t="n">
        <v>2</v>
      </c>
      <c r="EK1713" t="n">
        <v>108001</v>
      </c>
      <c r="EL1713" t="inlineStr">
        <is>
          <t>Электротехнические установки: на других объектах</t>
        </is>
      </c>
      <c r="EM1713" t="inlineStr">
        <is>
          <t>мФЕР-08</t>
        </is>
      </c>
      <c r="EO1713" t="inlineStr"/>
      <c r="EQ1713" t="n">
        <v>0</v>
      </c>
      <c r="ER1713" t="n">
        <v>36.49</v>
      </c>
      <c r="ES1713" t="n">
        <v>20.52</v>
      </c>
      <c r="ET1713" t="n">
        <v>1.13</v>
      </c>
      <c r="EU1713" t="n">
        <v>0</v>
      </c>
      <c r="EV1713" t="n">
        <v>14.84</v>
      </c>
      <c r="EW1713" t="n">
        <v>1.56</v>
      </c>
      <c r="EX1713" t="n">
        <v>0</v>
      </c>
      <c r="EY1713" t="n">
        <v>0</v>
      </c>
      <c r="FQ1713" t="n">
        <v>0</v>
      </c>
      <c r="FR1713" t="n">
        <v>0</v>
      </c>
      <c r="FS1713" t="n">
        <v>0</v>
      </c>
      <c r="FX1713" t="n">
        <v>97</v>
      </c>
      <c r="FY1713" t="n">
        <v>51</v>
      </c>
      <c r="GA1713" t="inlineStr"/>
      <c r="GD1713" t="n">
        <v>1</v>
      </c>
      <c r="GF1713" t="n">
        <v>-834727787</v>
      </c>
      <c r="GG1713" t="n">
        <v>2</v>
      </c>
      <c r="GH1713" t="n">
        <v>1</v>
      </c>
      <c r="GI1713" t="n">
        <v>2</v>
      </c>
      <c r="GJ1713" t="n">
        <v>0</v>
      </c>
      <c r="GK1713" t="n">
        <v>0</v>
      </c>
      <c r="GL1713">
        <f>ROUND(IF(AND(BH1713=3,BI1713=3,FS1713&lt;&gt;0),P1713,0),0)</f>
        <v/>
      </c>
      <c r="GM1713">
        <f>ROUND(O1713+X1713+Y1713,0)+GX1713</f>
        <v/>
      </c>
      <c r="GN1713">
        <f>IF(OR(BI1713=0,BI1713=1),GM1713-GX1713,0)</f>
        <v/>
      </c>
      <c r="GO1713">
        <f>IF(BI1713=2,GM1713-GX1713,0)</f>
        <v/>
      </c>
      <c r="GP1713">
        <f>IF(BI1713=4,GM1713-GX1713,0)</f>
        <v/>
      </c>
      <c r="GR1713" t="n">
        <v>0</v>
      </c>
      <c r="GS1713" t="n">
        <v>3</v>
      </c>
      <c r="GT1713" t="n">
        <v>0</v>
      </c>
      <c r="GU1713" t="inlineStr"/>
      <c r="GV1713">
        <f>ROUND((GT1713),2)</f>
        <v/>
      </c>
      <c r="GW1713" t="n">
        <v>1</v>
      </c>
      <c r="GX1713">
        <f>ROUND(HC1713*I1713,0)</f>
        <v/>
      </c>
      <c r="HA1713" t="n">
        <v>0</v>
      </c>
      <c r="HB1713" t="n">
        <v>0</v>
      </c>
      <c r="HC1713">
        <f>GV1713*GW1713</f>
        <v/>
      </c>
      <c r="HE1713" t="inlineStr"/>
      <c r="HF1713" t="inlineStr"/>
      <c r="HM1713" t="inlineStr"/>
      <c r="HN1713" t="inlineStr">
        <is>
          <t>Пр/812-049.3-1</t>
        </is>
      </c>
      <c r="HO1713" t="inlineStr">
        <is>
          <t>Пр/774-049.3</t>
        </is>
      </c>
      <c r="HP1713" t="inlineStr">
        <is>
          <t>Электротехнические установки: на других объектах</t>
        </is>
      </c>
      <c r="HQ1713" t="inlineStr">
        <is>
          <t>Электротехнические установки: на других объектах</t>
        </is>
      </c>
      <c r="HS1713" t="n">
        <v>0</v>
      </c>
      <c r="IK1713" t="n">
        <v>0</v>
      </c>
    </row>
    <row r="1714">
      <c r="A1714" t="n">
        <v>17</v>
      </c>
      <c r="B1714" t="n">
        <v>0</v>
      </c>
      <c r="C1714">
        <f>ROW(SmtRes!A648)</f>
        <v/>
      </c>
      <c r="D1714">
        <f>ROW(EtalonRes!A620)</f>
        <v/>
      </c>
      <c r="E1714" t="inlineStr">
        <is>
          <t>3</t>
        </is>
      </c>
      <c r="F1714" t="inlineStr">
        <is>
          <t>м08-03-526-1</t>
        </is>
      </c>
      <c r="G1714" t="inlineStr">
        <is>
          <t>Автомат одно-, двух-, трехполюсный, устанавливаемый на конструкции на стене или колонне, на ток до 25 А</t>
        </is>
      </c>
      <c r="H1714" t="inlineStr">
        <is>
          <t>1  ШТ.</t>
        </is>
      </c>
      <c r="I1714">
        <f>ROUND(ROUND(1,4),7)</f>
        <v/>
      </c>
      <c r="J1714" t="n">
        <v>0</v>
      </c>
      <c r="K1714">
        <f>ROUND(ROUND(1,4),7)</f>
        <v/>
      </c>
      <c r="O1714">
        <f>ROUND(CP1714,0)</f>
        <v/>
      </c>
      <c r="P1714">
        <f>ROUND(CQ1714*I1714,0)</f>
        <v/>
      </c>
      <c r="Q1714">
        <f>(ROUND((ROUND(((ET1714)*I1714),0)*BB1714),0)+ROUND((ROUND(((AE1714-(EU1714))*I1714),0)*BS1714),0))</f>
        <v/>
      </c>
      <c r="R1714">
        <f>(ROUND((ROUND(((EU1714)*I1714),0)*BS1714),0)+ROUND((ROUND(((AE1714-(EU1714))*I1714),0)*BS1714),0))</f>
        <v/>
      </c>
      <c r="S1714">
        <f>ROUND(CT1714*I1714,0)</f>
        <v/>
      </c>
      <c r="T1714">
        <f>ROUND(CU1714*I1714,0)</f>
        <v/>
      </c>
      <c r="U1714">
        <f>ROUND(CV1714*I1714,7)</f>
        <v/>
      </c>
      <c r="V1714">
        <f>ROUND(CW1714*I1714,7)</f>
        <v/>
      </c>
      <c r="W1714">
        <f>ROUND(CX1714*I1714,0)</f>
        <v/>
      </c>
      <c r="X1714">
        <f>ROUND(CY1714,0)</f>
        <v/>
      </c>
      <c r="Y1714">
        <f>ROUND(CZ1714,0)</f>
        <v/>
      </c>
      <c r="AA1714" t="n">
        <v>78855224</v>
      </c>
      <c r="AB1714">
        <f>ROUND((AC1714+AD1714+AF1714),2)</f>
        <v/>
      </c>
      <c r="AC1714">
        <f>ROUND((ES1714),2)</f>
        <v/>
      </c>
      <c r="AD1714">
        <f>ROUND((((ET1714)-(EU1714))+AE1714),2)</f>
        <v/>
      </c>
      <c r="AE1714">
        <f>ROUND((EU1714),2)</f>
        <v/>
      </c>
      <c r="AF1714">
        <f>ROUND((EV1714),2)</f>
        <v/>
      </c>
      <c r="AG1714">
        <f>ROUND((AP1714),2)</f>
        <v/>
      </c>
      <c r="AH1714">
        <f>(EW1714)</f>
        <v/>
      </c>
      <c r="AI1714">
        <f>(EX1714)</f>
        <v/>
      </c>
      <c r="AJ1714">
        <f>(AS1714)</f>
        <v/>
      </c>
      <c r="AK1714" t="n">
        <v>36.49</v>
      </c>
      <c r="AL1714" t="n">
        <v>20.52</v>
      </c>
      <c r="AM1714" t="n">
        <v>1.13</v>
      </c>
      <c r="AN1714" t="n">
        <v>0</v>
      </c>
      <c r="AO1714" t="n">
        <v>14.84</v>
      </c>
      <c r="AP1714" t="n">
        <v>0</v>
      </c>
      <c r="AQ1714" t="n">
        <v>1.56</v>
      </c>
      <c r="AR1714" t="n">
        <v>0</v>
      </c>
      <c r="AS1714" t="n">
        <v>0</v>
      </c>
      <c r="AT1714" t="n">
        <v>97</v>
      </c>
      <c r="AU1714" t="n">
        <v>51</v>
      </c>
      <c r="AV1714" t="n">
        <v>1</v>
      </c>
      <c r="AW1714" t="n">
        <v>1</v>
      </c>
      <c r="AZ1714" t="n">
        <v>1</v>
      </c>
      <c r="BA1714" t="n">
        <v>52.25</v>
      </c>
      <c r="BB1714" t="n">
        <v>8.27</v>
      </c>
      <c r="BC1714" t="n">
        <v>14.64</v>
      </c>
      <c r="BD1714" t="inlineStr"/>
      <c r="BE1714" t="inlineStr"/>
      <c r="BF1714" t="inlineStr"/>
      <c r="BG1714" t="inlineStr"/>
      <c r="BH1714" t="n">
        <v>0</v>
      </c>
      <c r="BI1714" t="n">
        <v>2</v>
      </c>
      <c r="BJ1714" t="inlineStr">
        <is>
          <t>ТЕРм Московской обл., м08-03-526-1, приказ Минстроя России №675/пр от 28.02.2017 № 259/пр</t>
        </is>
      </c>
      <c r="BM1714" t="n">
        <v>108001</v>
      </c>
      <c r="BN1714" t="n">
        <v>0</v>
      </c>
      <c r="BO1714" t="inlineStr">
        <is>
          <t>м08-03-526-1</t>
        </is>
      </c>
      <c r="BP1714" t="n">
        <v>1</v>
      </c>
      <c r="BQ1714" t="n">
        <v>3</v>
      </c>
      <c r="BR1714" t="n">
        <v>0</v>
      </c>
      <c r="BS1714" t="n">
        <v>52.25</v>
      </c>
      <c r="BT1714" t="n">
        <v>1</v>
      </c>
      <c r="BU1714" t="n">
        <v>1</v>
      </c>
      <c r="BV1714" t="n">
        <v>1</v>
      </c>
      <c r="BW1714" t="n">
        <v>1</v>
      </c>
      <c r="BX1714" t="n">
        <v>1</v>
      </c>
      <c r="BY1714" t="inlineStr"/>
      <c r="BZ1714" t="n">
        <v>97</v>
      </c>
      <c r="CA1714" t="n">
        <v>51</v>
      </c>
      <c r="CB1714" t="inlineStr"/>
      <c r="CE1714" t="n">
        <v>12</v>
      </c>
      <c r="CF1714" t="n">
        <v>0</v>
      </c>
      <c r="CG1714" t="n">
        <v>0</v>
      </c>
      <c r="CM1714" t="n">
        <v>0</v>
      </c>
      <c r="CN1714" t="inlineStr"/>
      <c r="CO1714" t="n">
        <v>0</v>
      </c>
      <c r="CP1714">
        <f>(P1714+Q1714+S1714)</f>
        <v/>
      </c>
      <c r="CQ1714">
        <f>AC1714*BC1714</f>
        <v/>
      </c>
      <c r="CR1714">
        <f>(ROUND((ROUND(((ET1714)*1),0)*BB1714),0)+ROUND((ROUND(((AE1714-(EU1714))*1),0)*BS1714),0))</f>
        <v/>
      </c>
      <c r="CS1714">
        <f>(ROUND((ROUND(((EU1714)*1),0)*BS1714),0)+ROUND((ROUND(((AE1714-(EU1714))*1),0)*BS1714),0))</f>
        <v/>
      </c>
      <c r="CT1714">
        <f>AF1714*BA1714</f>
        <v/>
      </c>
      <c r="CU1714">
        <f>AG1714</f>
        <v/>
      </c>
      <c r="CV1714">
        <f>AH1714</f>
        <v/>
      </c>
      <c r="CW1714">
        <f>AI1714</f>
        <v/>
      </c>
      <c r="CX1714">
        <f>AJ1714</f>
        <v/>
      </c>
      <c r="CY1714">
        <f>(((S1714+R1714)*AT1714)/100)</f>
        <v/>
      </c>
      <c r="CZ1714">
        <f>(((S1714+R1714)*AU1714)/100)</f>
        <v/>
      </c>
      <c r="DC1714" t="inlineStr"/>
      <c r="DD1714" t="inlineStr"/>
      <c r="DE1714" t="inlineStr"/>
      <c r="DF1714" t="inlineStr"/>
      <c r="DG1714" t="inlineStr"/>
      <c r="DH1714" t="inlineStr"/>
      <c r="DI1714" t="inlineStr"/>
      <c r="DJ1714" t="inlineStr"/>
      <c r="DK1714" t="inlineStr"/>
      <c r="DL1714" t="inlineStr"/>
      <c r="DM1714" t="inlineStr"/>
      <c r="DN1714" t="n">
        <v>0</v>
      </c>
      <c r="DO1714" t="n">
        <v>0</v>
      </c>
      <c r="DP1714" t="n">
        <v>1</v>
      </c>
      <c r="DQ1714" t="n">
        <v>1</v>
      </c>
      <c r="DU1714" t="n">
        <v>1013</v>
      </c>
      <c r="DV1714" t="inlineStr">
        <is>
          <t>1  ШТ.</t>
        </is>
      </c>
      <c r="DW1714" t="inlineStr">
        <is>
          <t>1  ШТ.</t>
        </is>
      </c>
      <c r="DX1714" t="n">
        <v>1</v>
      </c>
      <c r="DZ1714" t="inlineStr"/>
      <c r="EA1714" t="inlineStr"/>
      <c r="EB1714" t="inlineStr"/>
      <c r="EC1714" t="inlineStr"/>
      <c r="EE1714" t="n">
        <v>78725665</v>
      </c>
      <c r="EF1714" t="n">
        <v>3</v>
      </c>
      <c r="EG1714" t="inlineStr">
        <is>
          <t>Монтажные работы</t>
        </is>
      </c>
      <c r="EH1714" t="n">
        <v>0</v>
      </c>
      <c r="EI1714" t="inlineStr"/>
      <c r="EJ1714" t="n">
        <v>2</v>
      </c>
      <c r="EK1714" t="n">
        <v>108001</v>
      </c>
      <c r="EL1714" t="inlineStr">
        <is>
          <t>Электротехнические установки: на других объектах</t>
        </is>
      </c>
      <c r="EM1714" t="inlineStr">
        <is>
          <t>мФЕР-08</t>
        </is>
      </c>
      <c r="EO1714" t="inlineStr"/>
      <c r="EQ1714" t="n">
        <v>0</v>
      </c>
      <c r="ER1714" t="n">
        <v>36.49</v>
      </c>
      <c r="ES1714" t="n">
        <v>20.52</v>
      </c>
      <c r="ET1714" t="n">
        <v>1.13</v>
      </c>
      <c r="EU1714" t="n">
        <v>0</v>
      </c>
      <c r="EV1714" t="n">
        <v>14.84</v>
      </c>
      <c r="EW1714" t="n">
        <v>1.56</v>
      </c>
      <c r="EX1714" t="n">
        <v>0</v>
      </c>
      <c r="EY1714" t="n">
        <v>0</v>
      </c>
      <c r="FQ1714" t="n">
        <v>0</v>
      </c>
      <c r="FR1714" t="n">
        <v>0</v>
      </c>
      <c r="FS1714" t="n">
        <v>0</v>
      </c>
      <c r="FX1714" t="n">
        <v>97</v>
      </c>
      <c r="FY1714" t="n">
        <v>51</v>
      </c>
      <c r="GA1714" t="inlineStr"/>
      <c r="GD1714" t="n">
        <v>1</v>
      </c>
      <c r="GF1714" t="n">
        <v>-834727787</v>
      </c>
      <c r="GG1714" t="n">
        <v>2</v>
      </c>
      <c r="GH1714" t="n">
        <v>1</v>
      </c>
      <c r="GI1714" t="n">
        <v>2</v>
      </c>
      <c r="GJ1714" t="n">
        <v>0</v>
      </c>
      <c r="GK1714" t="n">
        <v>0</v>
      </c>
      <c r="GL1714">
        <f>ROUND(IF(AND(BH1714=3,BI1714=3,FS1714&lt;&gt;0),P1714,0),0)</f>
        <v/>
      </c>
      <c r="GM1714">
        <f>ROUND(O1714+X1714+Y1714,0)+GX1714</f>
        <v/>
      </c>
      <c r="GN1714">
        <f>IF(OR(BI1714=0,BI1714=1),GM1714-GX1714,0)</f>
        <v/>
      </c>
      <c r="GO1714">
        <f>IF(BI1714=2,GM1714-GX1714,0)</f>
        <v/>
      </c>
      <c r="GP1714">
        <f>IF(BI1714=4,GM1714-GX1714,0)</f>
        <v/>
      </c>
      <c r="GR1714" t="n">
        <v>0</v>
      </c>
      <c r="GS1714" t="n">
        <v>3</v>
      </c>
      <c r="GT1714" t="n">
        <v>0</v>
      </c>
      <c r="GU1714" t="inlineStr"/>
      <c r="GV1714">
        <f>ROUND((GT1714),2)</f>
        <v/>
      </c>
      <c r="GW1714" t="n">
        <v>1</v>
      </c>
      <c r="GX1714">
        <f>ROUND(HC1714*I1714,0)</f>
        <v/>
      </c>
      <c r="HA1714" t="n">
        <v>0</v>
      </c>
      <c r="HB1714" t="n">
        <v>0</v>
      </c>
      <c r="HC1714">
        <f>GV1714*GW1714</f>
        <v/>
      </c>
      <c r="HE1714" t="inlineStr"/>
      <c r="HF1714" t="inlineStr"/>
      <c r="HM1714" t="inlineStr"/>
      <c r="HN1714" t="inlineStr">
        <is>
          <t>Пр/812-049.3-1</t>
        </is>
      </c>
      <c r="HO1714" t="inlineStr">
        <is>
          <t>Пр/774-049.3</t>
        </is>
      </c>
      <c r="HP1714" t="inlineStr">
        <is>
          <t>Электротехнические установки: на других объектах</t>
        </is>
      </c>
      <c r="HQ1714" t="inlineStr">
        <is>
          <t>Электротехнические установки: на других объектах</t>
        </is>
      </c>
      <c r="HS1714" t="n">
        <v>0</v>
      </c>
      <c r="IK1714" t="n">
        <v>0</v>
      </c>
    </row>
    <row r="1715">
      <c r="A1715" t="n">
        <v>18</v>
      </c>
      <c r="B1715" t="n">
        <v>0</v>
      </c>
      <c r="C1715" t="n">
        <v>648</v>
      </c>
      <c r="E1715" t="inlineStr">
        <is>
          <t>3,1</t>
        </is>
      </c>
      <c r="F1715" t="inlineStr">
        <is>
          <t>Цена поставщика</t>
        </is>
      </c>
      <c r="G1715" t="inlineStr">
        <is>
          <t>Выключатели автоматические 20А</t>
        </is>
      </c>
      <c r="H1715" t="inlineStr">
        <is>
          <t>ШТ</t>
        </is>
      </c>
      <c r="I1715">
        <f>I1714*J1715</f>
        <v/>
      </c>
      <c r="J1715" t="n">
        <v>1</v>
      </c>
      <c r="K1715" t="n">
        <v>1</v>
      </c>
      <c r="O1715">
        <f>ROUND(CP1715,0)</f>
        <v/>
      </c>
      <c r="P1715">
        <f>ROUND(CQ1715*I1715,0)</f>
        <v/>
      </c>
      <c r="Q1715">
        <f>(ROUND((ROUND(((ET1715)*I1715),0)*BB1715),0)+ROUND((ROUND(((AE1715-(EU1715))*I1715),0)*BS1715),0))</f>
        <v/>
      </c>
      <c r="R1715">
        <f>(ROUND((ROUND(((EU1715)*I1715),0)*BS1715),0)+ROUND((ROUND(((AE1715-(EU1715))*I1715),0)*BS1715),0))</f>
        <v/>
      </c>
      <c r="S1715">
        <f>ROUND(CT1715*I1715,0)</f>
        <v/>
      </c>
      <c r="T1715">
        <f>ROUND(CU1715*I1715,0)</f>
        <v/>
      </c>
      <c r="U1715">
        <f>ROUND(CV1715*I1715,7)</f>
        <v/>
      </c>
      <c r="V1715">
        <f>ROUND(CW1715*I1715,7)</f>
        <v/>
      </c>
      <c r="W1715">
        <f>ROUND(CX1715*I1715,0)</f>
        <v/>
      </c>
      <c r="X1715">
        <f>ROUND(CY1715,0)</f>
        <v/>
      </c>
      <c r="Y1715">
        <f>ROUND(CZ1715,0)</f>
        <v/>
      </c>
      <c r="AA1715" t="n">
        <v>78855224</v>
      </c>
      <c r="AB1715">
        <f>ROUND((AC1715+AD1715+AF1715),2)</f>
        <v/>
      </c>
      <c r="AC1715">
        <f>ROUND((ES1715),2)</f>
        <v/>
      </c>
      <c r="AD1715">
        <f>ROUND((((ET1715)-(EU1715))+AE1715),2)</f>
        <v/>
      </c>
      <c r="AE1715">
        <f>ROUND((EU1715),2)</f>
        <v/>
      </c>
      <c r="AF1715">
        <f>ROUND((EV1715),2)</f>
        <v/>
      </c>
      <c r="AG1715">
        <f>ROUND((AP1715),2)</f>
        <v/>
      </c>
      <c r="AH1715">
        <f>(EW1715)</f>
        <v/>
      </c>
      <c r="AI1715">
        <f>(EX1715)</f>
        <v/>
      </c>
      <c r="AJ1715">
        <f>(AS1715)</f>
        <v/>
      </c>
      <c r="AK1715" t="n">
        <v>96.72</v>
      </c>
      <c r="AL1715" t="n">
        <v>96.72</v>
      </c>
      <c r="AM1715" t="n">
        <v>0</v>
      </c>
      <c r="AN1715" t="n">
        <v>0</v>
      </c>
      <c r="AO1715" t="n">
        <v>0</v>
      </c>
      <c r="AP1715" t="n">
        <v>0</v>
      </c>
      <c r="AQ1715" t="n">
        <v>0</v>
      </c>
      <c r="AR1715" t="n">
        <v>0</v>
      </c>
      <c r="AS1715" t="n">
        <v>0</v>
      </c>
      <c r="AT1715" t="n">
        <v>97</v>
      </c>
      <c r="AU1715" t="n">
        <v>51</v>
      </c>
      <c r="AV1715" t="n">
        <v>1</v>
      </c>
      <c r="AW1715" t="n">
        <v>1</v>
      </c>
      <c r="AZ1715" t="n">
        <v>1</v>
      </c>
      <c r="BA1715" t="n">
        <v>1</v>
      </c>
      <c r="BB1715" t="n">
        <v>1</v>
      </c>
      <c r="BC1715" t="n">
        <v>1</v>
      </c>
      <c r="BD1715" t="inlineStr"/>
      <c r="BE1715" t="inlineStr"/>
      <c r="BF1715" t="inlineStr"/>
      <c r="BG1715" t="inlineStr"/>
      <c r="BH1715" t="n">
        <v>3</v>
      </c>
      <c r="BI1715" t="n">
        <v>2</v>
      </c>
      <c r="BJ1715" t="inlineStr"/>
      <c r="BM1715" t="n">
        <v>108001</v>
      </c>
      <c r="BN1715" t="n">
        <v>0</v>
      </c>
      <c r="BO1715" t="inlineStr"/>
      <c r="BP1715" t="n">
        <v>0</v>
      </c>
      <c r="BQ1715" t="n">
        <v>3</v>
      </c>
      <c r="BR1715" t="n">
        <v>0</v>
      </c>
      <c r="BS1715" t="n">
        <v>1</v>
      </c>
      <c r="BT1715" t="n">
        <v>1</v>
      </c>
      <c r="BU1715" t="n">
        <v>1</v>
      </c>
      <c r="BV1715" t="n">
        <v>1</v>
      </c>
      <c r="BW1715" t="n">
        <v>1</v>
      </c>
      <c r="BX1715" t="n">
        <v>1</v>
      </c>
      <c r="BY1715" t="inlineStr"/>
      <c r="BZ1715" t="n">
        <v>97</v>
      </c>
      <c r="CA1715" t="n">
        <v>51</v>
      </c>
      <c r="CB1715" t="inlineStr"/>
      <c r="CE1715" t="n">
        <v>12</v>
      </c>
      <c r="CF1715" t="n">
        <v>0</v>
      </c>
      <c r="CG1715" t="n">
        <v>0</v>
      </c>
      <c r="CM1715" t="n">
        <v>0</v>
      </c>
      <c r="CN1715" t="inlineStr"/>
      <c r="CO1715" t="n">
        <v>0</v>
      </c>
      <c r="CP1715">
        <f>(P1715+Q1715+S1715)</f>
        <v/>
      </c>
      <c r="CQ1715">
        <f>AC1715</f>
        <v/>
      </c>
      <c r="CR1715">
        <f>(ROUND((ROUND(((ET1715)*1),0)*BB1715),0)+ROUND((ROUND(((AE1715-(EU1715))*1),0)*BS1715),0))</f>
        <v/>
      </c>
      <c r="CS1715">
        <f>(ROUND((ROUND(((EU1715)*1),0)*BS1715),0)+ROUND((ROUND(((AE1715-(EU1715))*1),0)*BS1715),0))</f>
        <v/>
      </c>
      <c r="CT1715">
        <f>AF1715*BA1715</f>
        <v/>
      </c>
      <c r="CU1715">
        <f>AG1715</f>
        <v/>
      </c>
      <c r="CV1715">
        <f>AH1715</f>
        <v/>
      </c>
      <c r="CW1715">
        <f>AI1715</f>
        <v/>
      </c>
      <c r="CX1715">
        <f>AJ1715</f>
        <v/>
      </c>
      <c r="CY1715">
        <f>(((S1715+R1715)*AT1715)/100)</f>
        <v/>
      </c>
      <c r="CZ1715">
        <f>(((S1715+R1715)*AU1715)/100)</f>
        <v/>
      </c>
      <c r="DC1715" t="inlineStr"/>
      <c r="DD1715" t="inlineStr"/>
      <c r="DE1715" t="inlineStr"/>
      <c r="DF1715" t="inlineStr"/>
      <c r="DG1715" t="inlineStr"/>
      <c r="DH1715" t="inlineStr"/>
      <c r="DI1715" t="inlineStr"/>
      <c r="DJ1715" t="inlineStr"/>
      <c r="DK1715" t="inlineStr"/>
      <c r="DL1715" t="inlineStr"/>
      <c r="DM1715" t="inlineStr"/>
      <c r="DN1715" t="n">
        <v>0</v>
      </c>
      <c r="DO1715" t="n">
        <v>0</v>
      </c>
      <c r="DP1715" t="n">
        <v>1</v>
      </c>
      <c r="DQ1715" t="n">
        <v>1</v>
      </c>
      <c r="DU1715" t="n">
        <v>1013</v>
      </c>
      <c r="DV1715" t="inlineStr">
        <is>
          <t>ШТ</t>
        </is>
      </c>
      <c r="DW1715" t="inlineStr">
        <is>
          <t>ШТ</t>
        </is>
      </c>
      <c r="DX1715" t="n">
        <v>1</v>
      </c>
      <c r="DZ1715" t="inlineStr"/>
      <c r="EA1715" t="inlineStr"/>
      <c r="EB1715" t="inlineStr"/>
      <c r="EC1715" t="inlineStr"/>
      <c r="EE1715" t="n">
        <v>78725665</v>
      </c>
      <c r="EF1715" t="n">
        <v>3</v>
      </c>
      <c r="EG1715" t="inlineStr">
        <is>
          <t>Монтажные работы</t>
        </is>
      </c>
      <c r="EH1715" t="n">
        <v>0</v>
      </c>
      <c r="EI1715" t="inlineStr"/>
      <c r="EJ1715" t="n">
        <v>2</v>
      </c>
      <c r="EK1715" t="n">
        <v>108001</v>
      </c>
      <c r="EL1715" t="inlineStr">
        <is>
          <t>Электротехнические установки: на других объектах</t>
        </is>
      </c>
      <c r="EM1715" t="inlineStr">
        <is>
          <t>мФЕР-08</t>
        </is>
      </c>
      <c r="EO1715" t="inlineStr"/>
      <c r="EQ1715" t="n">
        <v>0</v>
      </c>
      <c r="ER1715" t="n">
        <v>96.72</v>
      </c>
      <c r="ES1715" t="n">
        <v>96.72</v>
      </c>
      <c r="ET1715" t="n">
        <v>0</v>
      </c>
      <c r="EU1715" t="n">
        <v>0</v>
      </c>
      <c r="EV1715" t="n">
        <v>0</v>
      </c>
      <c r="EW1715" t="n">
        <v>0</v>
      </c>
      <c r="EX1715" t="n">
        <v>0</v>
      </c>
      <c r="EZ1715" t="n">
        <v>5</v>
      </c>
      <c r="FC1715" t="n">
        <v>1</v>
      </c>
      <c r="FD1715" t="n">
        <v>18</v>
      </c>
      <c r="FF1715" t="n">
        <v>118</v>
      </c>
      <c r="FQ1715" t="n">
        <v>0</v>
      </c>
      <c r="FR1715" t="n">
        <v>0</v>
      </c>
      <c r="FS1715" t="n">
        <v>0</v>
      </c>
      <c r="FX1715" t="n">
        <v>97</v>
      </c>
      <c r="FY1715" t="n">
        <v>51</v>
      </c>
      <c r="GA1715" t="inlineStr">
        <is>
          <t>[118 / 1,22]</t>
        </is>
      </c>
      <c r="GD1715" t="n">
        <v>1</v>
      </c>
      <c r="GF1715" t="n">
        <v>732241011</v>
      </c>
      <c r="GG1715" t="n">
        <v>2</v>
      </c>
      <c r="GH1715" t="n">
        <v>3</v>
      </c>
      <c r="GI1715" t="n">
        <v>-2</v>
      </c>
      <c r="GJ1715" t="n">
        <v>0</v>
      </c>
      <c r="GK1715" t="n">
        <v>0</v>
      </c>
      <c r="GL1715">
        <f>ROUND(IF(AND(BH1715=3,BI1715=3,FS1715&lt;&gt;0),P1715,0),0)</f>
        <v/>
      </c>
      <c r="GM1715">
        <f>ROUND(O1715+X1715+Y1715,0)+GX1715</f>
        <v/>
      </c>
      <c r="GN1715">
        <f>IF(OR(BI1715=0,BI1715=1),GM1715-GX1715,0)</f>
        <v/>
      </c>
      <c r="GO1715">
        <f>IF(BI1715=2,GM1715-GX1715,0)</f>
        <v/>
      </c>
      <c r="GP1715">
        <f>IF(BI1715=4,GM1715-GX1715,0)</f>
        <v/>
      </c>
      <c r="GR1715" t="n">
        <v>1</v>
      </c>
      <c r="GS1715" t="n">
        <v>1</v>
      </c>
      <c r="GT1715" t="n">
        <v>0</v>
      </c>
      <c r="GU1715" t="inlineStr"/>
      <c r="GV1715">
        <f>ROUND((GT1715),2)</f>
        <v/>
      </c>
      <c r="GW1715" t="n">
        <v>1</v>
      </c>
      <c r="GX1715">
        <f>ROUND(HC1715*I1715,0)</f>
        <v/>
      </c>
      <c r="HA1715" t="n">
        <v>0</v>
      </c>
      <c r="HB1715" t="n">
        <v>0</v>
      </c>
      <c r="HC1715">
        <f>GV1715*GW1715</f>
        <v/>
      </c>
      <c r="HE1715" t="inlineStr">
        <is>
          <t>0</t>
        </is>
      </c>
      <c r="HF1715" t="inlineStr">
        <is>
          <t>0</t>
        </is>
      </c>
      <c r="HG1715">
        <f>ROUND(AC1715*I1715,0)</f>
        <v/>
      </c>
      <c r="HM1715" t="inlineStr"/>
      <c r="HN1715" t="inlineStr">
        <is>
          <t>Пр/812-049.3-1</t>
        </is>
      </c>
      <c r="HO1715" t="inlineStr">
        <is>
          <t>Пр/774-049.3</t>
        </is>
      </c>
      <c r="HP1715" t="inlineStr">
        <is>
          <t>Электротехнические установки: на других объектах</t>
        </is>
      </c>
      <c r="HQ1715" t="inlineStr">
        <is>
          <t>Электротехнические установки: на других объектах</t>
        </is>
      </c>
      <c r="HS1715" t="n">
        <v>0</v>
      </c>
      <c r="IK1715" t="n">
        <v>0</v>
      </c>
    </row>
    <row r="1716">
      <c r="A1716" t="n">
        <v>18</v>
      </c>
      <c r="B1716" t="n">
        <v>0</v>
      </c>
      <c r="C1716" t="n">
        <v>644</v>
      </c>
      <c r="E1716" t="inlineStr">
        <is>
          <t>3,2</t>
        </is>
      </c>
      <c r="F1716" t="inlineStr">
        <is>
          <t>503-0473</t>
        </is>
      </c>
      <c r="G1716" t="inlineStr">
        <is>
          <t>Розетка скрытой проводки</t>
        </is>
      </c>
      <c r="H1716" t="inlineStr">
        <is>
          <t>100 шт.</t>
        </is>
      </c>
      <c r="I1716">
        <f>I1714*J1716</f>
        <v/>
      </c>
      <c r="J1716" t="n">
        <v>0.01</v>
      </c>
      <c r="K1716" t="n">
        <v>0.01</v>
      </c>
      <c r="O1716">
        <f>ROUND(CP1716,0)</f>
        <v/>
      </c>
      <c r="P1716">
        <f>ROUND(CQ1716*I1716,0)</f>
        <v/>
      </c>
      <c r="Q1716">
        <f>(ROUND((ROUND(((ET1716)*I1716),0)*BB1716),0)+ROUND((ROUND(((AE1716-(EU1716))*I1716),0)*BS1716),0))</f>
        <v/>
      </c>
      <c r="R1716">
        <f>(ROUND((ROUND(((EU1716)*I1716),0)*BS1716),0)+ROUND((ROUND(((AE1716-(EU1716))*I1716),0)*BS1716),0))</f>
        <v/>
      </c>
      <c r="S1716">
        <f>ROUND(CT1716*I1716,0)</f>
        <v/>
      </c>
      <c r="T1716">
        <f>ROUND(CU1716*I1716,0)</f>
        <v/>
      </c>
      <c r="U1716">
        <f>ROUND(CV1716*I1716,7)</f>
        <v/>
      </c>
      <c r="V1716">
        <f>ROUND(CW1716*I1716,7)</f>
        <v/>
      </c>
      <c r="W1716">
        <f>ROUND(CX1716*I1716,0)</f>
        <v/>
      </c>
      <c r="X1716">
        <f>ROUND(CY1716,0)</f>
        <v/>
      </c>
      <c r="Y1716">
        <f>ROUND(CZ1716,0)</f>
        <v/>
      </c>
      <c r="AA1716" t="n">
        <v>78855224</v>
      </c>
      <c r="AB1716">
        <f>ROUND((AC1716+AD1716+AF1716),2)</f>
        <v/>
      </c>
      <c r="AC1716">
        <f>ROUND((ES1716),2)</f>
        <v/>
      </c>
      <c r="AD1716">
        <f>ROUND((((ET1716)-(EU1716))+AE1716),2)</f>
        <v/>
      </c>
      <c r="AE1716">
        <f>ROUND((EU1716),2)</f>
        <v/>
      </c>
      <c r="AF1716">
        <f>ROUND((EV1716),2)</f>
        <v/>
      </c>
      <c r="AG1716">
        <f>ROUND((AP1716),2)</f>
        <v/>
      </c>
      <c r="AH1716">
        <f>(EW1716)</f>
        <v/>
      </c>
      <c r="AI1716">
        <f>(EX1716)</f>
        <v/>
      </c>
      <c r="AJ1716">
        <f>(AS1716)</f>
        <v/>
      </c>
      <c r="AK1716" t="n">
        <v>624</v>
      </c>
      <c r="AL1716" t="n">
        <v>624</v>
      </c>
      <c r="AM1716" t="n">
        <v>0</v>
      </c>
      <c r="AN1716" t="n">
        <v>0</v>
      </c>
      <c r="AO1716" t="n">
        <v>0</v>
      </c>
      <c r="AP1716" t="n">
        <v>0</v>
      </c>
      <c r="AQ1716" t="n">
        <v>0</v>
      </c>
      <c r="AR1716" t="n">
        <v>0</v>
      </c>
      <c r="AS1716" t="n">
        <v>0.2</v>
      </c>
      <c r="AT1716" t="n">
        <v>97</v>
      </c>
      <c r="AU1716" t="n">
        <v>51</v>
      </c>
      <c r="AV1716" t="n">
        <v>1</v>
      </c>
      <c r="AW1716" t="n">
        <v>1</v>
      </c>
      <c r="AZ1716" t="n">
        <v>1</v>
      </c>
      <c r="BA1716" t="n">
        <v>1</v>
      </c>
      <c r="BB1716" t="n">
        <v>1</v>
      </c>
      <c r="BC1716" t="n">
        <v>8.56</v>
      </c>
      <c r="BD1716" t="inlineStr"/>
      <c r="BE1716" t="inlineStr"/>
      <c r="BF1716" t="inlineStr"/>
      <c r="BG1716" t="inlineStr"/>
      <c r="BH1716" t="n">
        <v>3</v>
      </c>
      <c r="BI1716" t="n">
        <v>2</v>
      </c>
      <c r="BJ1716" t="inlineStr">
        <is>
          <t>ТССЦ Московской обл., 503-0473, приказ Минстроя России №675/пр от 28.02.2017 № 258/пр</t>
        </is>
      </c>
      <c r="BM1716" t="n">
        <v>108001</v>
      </c>
      <c r="BN1716" t="n">
        <v>0</v>
      </c>
      <c r="BO1716" t="inlineStr">
        <is>
          <t>503-0473</t>
        </is>
      </c>
      <c r="BP1716" t="n">
        <v>1</v>
      </c>
      <c r="BQ1716" t="n">
        <v>3</v>
      </c>
      <c r="BR1716" t="n">
        <v>0</v>
      </c>
      <c r="BS1716" t="n">
        <v>1</v>
      </c>
      <c r="BT1716" t="n">
        <v>1</v>
      </c>
      <c r="BU1716" t="n">
        <v>1</v>
      </c>
      <c r="BV1716" t="n">
        <v>1</v>
      </c>
      <c r="BW1716" t="n">
        <v>1</v>
      </c>
      <c r="BX1716" t="n">
        <v>1</v>
      </c>
      <c r="BY1716" t="inlineStr"/>
      <c r="BZ1716" t="n">
        <v>97</v>
      </c>
      <c r="CA1716" t="n">
        <v>51</v>
      </c>
      <c r="CB1716" t="inlineStr"/>
      <c r="CE1716" t="n">
        <v>12</v>
      </c>
      <c r="CF1716" t="n">
        <v>0</v>
      </c>
      <c r="CG1716" t="n">
        <v>0</v>
      </c>
      <c r="CM1716" t="n">
        <v>0</v>
      </c>
      <c r="CN1716" t="inlineStr"/>
      <c r="CO1716" t="n">
        <v>0</v>
      </c>
      <c r="CP1716">
        <f>(P1716+Q1716+S1716)</f>
        <v/>
      </c>
      <c r="CQ1716">
        <f>AC1716*BC1716</f>
        <v/>
      </c>
      <c r="CR1716">
        <f>(ROUND((ROUND(((ET1716)*1),0)*BB1716),0)+ROUND((ROUND(((AE1716-(EU1716))*1),0)*BS1716),0))</f>
        <v/>
      </c>
      <c r="CS1716">
        <f>(ROUND((ROUND(((EU1716)*1),0)*BS1716),0)+ROUND((ROUND(((AE1716-(EU1716))*1),0)*BS1716),0))</f>
        <v/>
      </c>
      <c r="CT1716">
        <f>AF1716*BA1716</f>
        <v/>
      </c>
      <c r="CU1716">
        <f>AG1716</f>
        <v/>
      </c>
      <c r="CV1716">
        <f>AH1716</f>
        <v/>
      </c>
      <c r="CW1716">
        <f>AI1716</f>
        <v/>
      </c>
      <c r="CX1716">
        <f>AJ1716</f>
        <v/>
      </c>
      <c r="CY1716">
        <f>(((S1716+R1716)*AT1716)/100)</f>
        <v/>
      </c>
      <c r="CZ1716">
        <f>(((S1716+R1716)*AU1716)/100)</f>
        <v/>
      </c>
      <c r="DC1716" t="inlineStr"/>
      <c r="DD1716" t="inlineStr"/>
      <c r="DE1716" t="inlineStr"/>
      <c r="DF1716" t="inlineStr"/>
      <c r="DG1716" t="inlineStr"/>
      <c r="DH1716" t="inlineStr"/>
      <c r="DI1716" t="inlineStr"/>
      <c r="DJ1716" t="inlineStr"/>
      <c r="DK1716" t="inlineStr"/>
      <c r="DL1716" t="inlineStr"/>
      <c r="DM1716" t="inlineStr"/>
      <c r="DN1716" t="n">
        <v>0</v>
      </c>
      <c r="DO1716" t="n">
        <v>0</v>
      </c>
      <c r="DP1716" t="n">
        <v>1</v>
      </c>
      <c r="DQ1716" t="n">
        <v>1</v>
      </c>
      <c r="DU1716" t="n">
        <v>1010</v>
      </c>
      <c r="DV1716" t="inlineStr">
        <is>
          <t>100 шт.</t>
        </is>
      </c>
      <c r="DW1716" t="inlineStr">
        <is>
          <t>100 шт.</t>
        </is>
      </c>
      <c r="DX1716" t="n">
        <v>100</v>
      </c>
      <c r="DZ1716" t="inlineStr"/>
      <c r="EA1716" t="inlineStr"/>
      <c r="EB1716" t="inlineStr"/>
      <c r="EC1716" t="inlineStr"/>
      <c r="EE1716" t="n">
        <v>78725665</v>
      </c>
      <c r="EF1716" t="n">
        <v>3</v>
      </c>
      <c r="EG1716" t="inlineStr">
        <is>
          <t>Монтажные работы</t>
        </is>
      </c>
      <c r="EH1716" t="n">
        <v>0</v>
      </c>
      <c r="EI1716" t="inlineStr"/>
      <c r="EJ1716" t="n">
        <v>2</v>
      </c>
      <c r="EK1716" t="n">
        <v>108001</v>
      </c>
      <c r="EL1716" t="inlineStr">
        <is>
          <t>Электротехнические установки: на других объектах</t>
        </is>
      </c>
      <c r="EM1716" t="inlineStr">
        <is>
          <t>мФЕР-08</t>
        </is>
      </c>
      <c r="EO1716" t="inlineStr"/>
      <c r="EQ1716" t="n">
        <v>0</v>
      </c>
      <c r="ER1716" t="n">
        <v>624</v>
      </c>
      <c r="ES1716" t="n">
        <v>624</v>
      </c>
      <c r="ET1716" t="n">
        <v>0</v>
      </c>
      <c r="EU1716" t="n">
        <v>0</v>
      </c>
      <c r="EV1716" t="n">
        <v>0</v>
      </c>
      <c r="EW1716" t="n">
        <v>0</v>
      </c>
      <c r="EX1716" t="n">
        <v>0</v>
      </c>
      <c r="FQ1716" t="n">
        <v>0</v>
      </c>
      <c r="FR1716" t="n">
        <v>0</v>
      </c>
      <c r="FS1716" t="n">
        <v>0</v>
      </c>
      <c r="FX1716" t="n">
        <v>97</v>
      </c>
      <c r="FY1716" t="n">
        <v>51</v>
      </c>
      <c r="GA1716" t="inlineStr"/>
      <c r="GD1716" t="n">
        <v>1</v>
      </c>
      <c r="GF1716" t="n">
        <v>-1275524933</v>
      </c>
      <c r="GG1716" t="n">
        <v>2</v>
      </c>
      <c r="GH1716" t="n">
        <v>1</v>
      </c>
      <c r="GI1716" t="n">
        <v>2</v>
      </c>
      <c r="GJ1716" t="n">
        <v>0</v>
      </c>
      <c r="GK1716" t="n">
        <v>0</v>
      </c>
      <c r="GL1716">
        <f>ROUND(IF(AND(BH1716=3,BI1716=3,FS1716&lt;&gt;0),P1716,0),0)</f>
        <v/>
      </c>
      <c r="GM1716">
        <f>ROUND(O1716+X1716+Y1716,0)+GX1716</f>
        <v/>
      </c>
      <c r="GN1716">
        <f>IF(OR(BI1716=0,BI1716=1),GM1716-GX1716,0)</f>
        <v/>
      </c>
      <c r="GO1716">
        <f>IF(BI1716=2,GM1716-GX1716,0)</f>
        <v/>
      </c>
      <c r="GP1716">
        <f>IF(BI1716=4,GM1716-GX1716,0)</f>
        <v/>
      </c>
      <c r="GR1716" t="n">
        <v>0</v>
      </c>
      <c r="GS1716" t="n">
        <v>3</v>
      </c>
      <c r="GT1716" t="n">
        <v>0</v>
      </c>
      <c r="GU1716" t="inlineStr"/>
      <c r="GV1716">
        <f>ROUND((GT1716),2)</f>
        <v/>
      </c>
      <c r="GW1716" t="n">
        <v>1</v>
      </c>
      <c r="GX1716">
        <f>ROUND(HC1716*I1716,0)</f>
        <v/>
      </c>
      <c r="HA1716" t="n">
        <v>0</v>
      </c>
      <c r="HB1716" t="n">
        <v>0</v>
      </c>
      <c r="HC1716">
        <f>GV1716*GW1716</f>
        <v/>
      </c>
      <c r="HE1716" t="inlineStr"/>
      <c r="HF1716" t="inlineStr"/>
      <c r="HM1716" t="inlineStr"/>
      <c r="HN1716" t="inlineStr">
        <is>
          <t>Пр/812-049.3-1</t>
        </is>
      </c>
      <c r="HO1716" t="inlineStr">
        <is>
          <t>Пр/774-049.3</t>
        </is>
      </c>
      <c r="HP1716" t="inlineStr">
        <is>
          <t>Электротехнические установки: на других объектах</t>
        </is>
      </c>
      <c r="HQ1716" t="inlineStr">
        <is>
          <t>Электротехнические установки: на других объектах</t>
        </is>
      </c>
      <c r="HS1716" t="n">
        <v>0</v>
      </c>
      <c r="IK1716" t="n">
        <v>0</v>
      </c>
    </row>
    <row r="1717"/>
    <row r="1718">
      <c r="A1718" s="358" t="n">
        <v>51</v>
      </c>
      <c r="B1718" s="358">
        <f>B1708</f>
        <v/>
      </c>
      <c r="C1718" s="358">
        <f>A1708</f>
        <v/>
      </c>
      <c r="D1718" s="358">
        <f>ROW(A1708)</f>
        <v/>
      </c>
      <c r="E1718" s="358" t="n"/>
      <c r="F1718" s="358">
        <f>IF(F1708&lt;&gt;"",F1708,"")</f>
        <v/>
      </c>
      <c r="G1718" s="358">
        <f>IF(G1708&lt;&gt;"",G1708,"")</f>
        <v/>
      </c>
      <c r="H1718" s="358" t="n">
        <v>0</v>
      </c>
      <c r="I1718" s="358" t="n"/>
      <c r="J1718" s="358" t="n"/>
      <c r="K1718" s="358" t="n"/>
      <c r="L1718" s="358" t="n"/>
      <c r="M1718" s="358" t="n"/>
      <c r="N1718" s="358" t="n"/>
      <c r="O1718" s="358" t="n">
        <v>0</v>
      </c>
      <c r="P1718" s="358" t="n">
        <v>0</v>
      </c>
      <c r="Q1718" s="358" t="n">
        <v>0</v>
      </c>
      <c r="R1718" s="358" t="n">
        <v>0</v>
      </c>
      <c r="S1718" s="358" t="n">
        <v>0</v>
      </c>
      <c r="T1718" s="358" t="n">
        <v>0</v>
      </c>
      <c r="U1718" s="358" t="n">
        <v>0</v>
      </c>
      <c r="V1718" s="358" t="n">
        <v>0</v>
      </c>
      <c r="W1718" s="358" t="n">
        <v>0</v>
      </c>
      <c r="X1718" s="358" t="n">
        <v>0</v>
      </c>
      <c r="Y1718" s="358" t="n">
        <v>0</v>
      </c>
      <c r="Z1718" s="358" t="n"/>
      <c r="AA1718" s="358" t="n"/>
      <c r="AB1718" s="358" t="n"/>
      <c r="AC1718" s="358" t="n"/>
      <c r="AD1718" s="358" t="n"/>
      <c r="AE1718" s="358" t="n"/>
      <c r="AF1718" s="358" t="n"/>
      <c r="AG1718" s="358" t="n"/>
      <c r="AH1718" s="358" t="n"/>
      <c r="AI1718" s="358" t="n"/>
      <c r="AJ1718" s="358" t="n"/>
      <c r="AK1718" s="358" t="n"/>
      <c r="AL1718" s="358" t="n"/>
      <c r="AM1718" s="358" t="n"/>
      <c r="AN1718" s="358" t="n"/>
      <c r="AO1718" s="358">
        <f>ROUND(BX1718,0)</f>
        <v/>
      </c>
      <c r="AP1718" s="358">
        <f>ROUND(BY1718,0)</f>
        <v/>
      </c>
      <c r="AQ1718" s="358">
        <f>ROUND(BZ1718,0)</f>
        <v/>
      </c>
      <c r="AR1718" s="358">
        <f>ROUND(CA1718,0)</f>
        <v/>
      </c>
      <c r="AS1718" s="358">
        <f>ROUND(CB1718,0)</f>
        <v/>
      </c>
      <c r="AT1718" s="358">
        <f>ROUND(CC1718,0)</f>
        <v/>
      </c>
      <c r="AU1718" s="358">
        <f>ROUND(CD1718,0)</f>
        <v/>
      </c>
      <c r="AV1718" s="358">
        <f>ROUND(CE1718,0)</f>
        <v/>
      </c>
      <c r="AW1718" s="358">
        <f>ROUND(CF1718,0)</f>
        <v/>
      </c>
      <c r="AX1718" s="358">
        <f>ROUND(CG1718,0)</f>
        <v/>
      </c>
      <c r="AY1718" s="358">
        <f>ROUND(CH1718,0)</f>
        <v/>
      </c>
      <c r="AZ1718" s="358">
        <f>ROUND(CI1718,0)</f>
        <v/>
      </c>
      <c r="BA1718" s="358">
        <f>ROUND(CJ1718,0)</f>
        <v/>
      </c>
      <c r="BB1718" s="358">
        <f>ROUND(CK1718,0)</f>
        <v/>
      </c>
      <c r="BC1718" s="358">
        <f>ROUND(CL1718,0)</f>
        <v/>
      </c>
      <c r="BD1718" s="358">
        <f>ROUND(CM1718,0)</f>
        <v/>
      </c>
      <c r="BE1718" s="358" t="n"/>
      <c r="BF1718" s="358" t="n"/>
      <c r="BG1718" s="358" t="n"/>
      <c r="BH1718" s="358" t="n"/>
      <c r="BI1718" s="358" t="n"/>
      <c r="BJ1718" s="358" t="n"/>
      <c r="BK1718" s="358" t="n"/>
      <c r="BL1718" s="358" t="n"/>
      <c r="BM1718" s="358" t="n"/>
      <c r="BN1718" s="358" t="n"/>
      <c r="BO1718" s="358" t="n"/>
      <c r="BP1718" s="358" t="n"/>
      <c r="BQ1718" s="358" t="n"/>
      <c r="BR1718" s="358" t="n"/>
      <c r="BS1718" s="358" t="n"/>
      <c r="BT1718" s="358" t="n"/>
      <c r="BU1718" s="358" t="n"/>
      <c r="BV1718" s="358" t="n"/>
      <c r="BW1718" s="358" t="n"/>
      <c r="BX1718" s="358" t="n"/>
      <c r="BY1718" s="358" t="n"/>
      <c r="BZ1718" s="358" t="n"/>
      <c r="CA1718" s="358" t="n"/>
      <c r="CB1718" s="358" t="n"/>
      <c r="CC1718" s="358" t="n"/>
      <c r="CD1718" s="358" t="n"/>
      <c r="CE1718" s="358" t="n"/>
      <c r="CF1718" s="358" t="n"/>
      <c r="CG1718" s="358" t="n"/>
      <c r="CH1718" s="358" t="n"/>
      <c r="CI1718" s="358" t="n"/>
      <c r="CJ1718" s="358" t="n"/>
      <c r="CK1718" s="358" t="n"/>
      <c r="CL1718" s="358" t="n"/>
      <c r="CM1718" s="358" t="n"/>
      <c r="CN1718" s="358" t="n"/>
      <c r="CO1718" s="358" t="n"/>
      <c r="CP1718" s="358" t="n"/>
      <c r="CQ1718" s="358" t="n"/>
      <c r="CR1718" s="358" t="n"/>
      <c r="CS1718" s="358" t="n"/>
      <c r="CT1718" s="358" t="n"/>
      <c r="CU1718" s="358" t="n"/>
      <c r="CV1718" s="358" t="n"/>
      <c r="CW1718" s="358" t="n"/>
      <c r="CX1718" s="358" t="n"/>
      <c r="CY1718" s="358" t="n"/>
      <c r="CZ1718" s="358" t="n"/>
      <c r="DA1718" s="358" t="n"/>
      <c r="DB1718" s="358" t="n"/>
      <c r="DC1718" s="358" t="n"/>
      <c r="DD1718" s="358" t="n"/>
      <c r="DE1718" s="358" t="n"/>
      <c r="DF1718" s="358" t="n"/>
      <c r="DG1718" s="359" t="n"/>
      <c r="DH1718" s="359" t="n"/>
      <c r="DI1718" s="359" t="n"/>
      <c r="DJ1718" s="359" t="n"/>
      <c r="DK1718" s="359" t="n"/>
      <c r="DL1718" s="359" t="n"/>
      <c r="DM1718" s="359" t="n"/>
      <c r="DN1718" s="359" t="n"/>
      <c r="DO1718" s="359" t="n"/>
      <c r="DP1718" s="359" t="n"/>
      <c r="DQ1718" s="359" t="n"/>
      <c r="DR1718" s="359" t="n"/>
      <c r="DS1718" s="359" t="n"/>
      <c r="DT1718" s="359" t="n"/>
      <c r="DU1718" s="359" t="n"/>
      <c r="DV1718" s="359" t="n"/>
      <c r="DW1718" s="359" t="n"/>
      <c r="DX1718" s="359" t="n"/>
      <c r="DY1718" s="359" t="n"/>
      <c r="DZ1718" s="359" t="n"/>
      <c r="EA1718" s="359" t="n"/>
      <c r="EB1718" s="359" t="n"/>
      <c r="EC1718" s="359" t="n"/>
      <c r="ED1718" s="359" t="n"/>
      <c r="EE1718" s="359" t="n"/>
      <c r="EF1718" s="359" t="n"/>
      <c r="EG1718" s="359" t="n"/>
      <c r="EH1718" s="359" t="n"/>
      <c r="EI1718" s="359" t="n"/>
      <c r="EJ1718" s="359" t="n"/>
      <c r="EK1718" s="359" t="n"/>
      <c r="EL1718" s="359" t="n"/>
      <c r="EM1718" s="359" t="n"/>
      <c r="EN1718" s="359" t="n"/>
      <c r="EO1718" s="359" t="n"/>
      <c r="EP1718" s="359" t="n"/>
      <c r="EQ1718" s="359" t="n"/>
      <c r="ER1718" s="359" t="n"/>
      <c r="ES1718" s="359" t="n"/>
      <c r="ET1718" s="359" t="n"/>
      <c r="EU1718" s="359" t="n"/>
      <c r="EV1718" s="359" t="n"/>
      <c r="EW1718" s="359" t="n"/>
      <c r="EX1718" s="359" t="n"/>
      <c r="EY1718" s="359" t="n"/>
      <c r="EZ1718" s="359" t="n"/>
      <c r="FA1718" s="359" t="n"/>
      <c r="FB1718" s="359" t="n"/>
      <c r="FC1718" s="359" t="n"/>
      <c r="FD1718" s="359" t="n"/>
      <c r="FE1718" s="359" t="n"/>
      <c r="FF1718" s="359" t="n"/>
      <c r="FG1718" s="359" t="n"/>
      <c r="FH1718" s="359" t="n"/>
      <c r="FI1718" s="359" t="n"/>
      <c r="FJ1718" s="359" t="n"/>
      <c r="FK1718" s="359" t="n"/>
      <c r="FL1718" s="359" t="n"/>
      <c r="FM1718" s="359" t="n"/>
      <c r="FN1718" s="359" t="n"/>
      <c r="FO1718" s="359" t="n"/>
      <c r="FP1718" s="359" t="n"/>
      <c r="FQ1718" s="359" t="n"/>
      <c r="FR1718" s="359" t="n"/>
      <c r="FS1718" s="359" t="n"/>
      <c r="FT1718" s="359" t="n"/>
      <c r="FU1718" s="359" t="n"/>
      <c r="FV1718" s="359" t="n"/>
      <c r="FW1718" s="359" t="n"/>
      <c r="FX1718" s="359" t="n"/>
      <c r="FY1718" s="359" t="n"/>
      <c r="FZ1718" s="359" t="n"/>
      <c r="GA1718" s="359" t="n"/>
      <c r="GB1718" s="359" t="n"/>
      <c r="GC1718" s="359" t="n"/>
      <c r="GD1718" s="359" t="n"/>
      <c r="GE1718" s="359" t="n"/>
      <c r="GF1718" s="359" t="n"/>
      <c r="GG1718" s="359" t="n"/>
      <c r="GH1718" s="359" t="n"/>
      <c r="GI1718" s="359" t="n"/>
      <c r="GJ1718" s="359" t="n"/>
      <c r="GK1718" s="359" t="n"/>
      <c r="GL1718" s="359" t="n"/>
      <c r="GM1718" s="359" t="n"/>
      <c r="GN1718" s="359" t="n"/>
      <c r="GO1718" s="359" t="n"/>
      <c r="GP1718" s="359" t="n"/>
      <c r="GQ1718" s="359" t="n"/>
      <c r="GR1718" s="359" t="n"/>
      <c r="GS1718" s="359" t="n"/>
      <c r="GT1718" s="359" t="n"/>
      <c r="GU1718" s="359" t="n"/>
      <c r="GV1718" s="359" t="n"/>
      <c r="GW1718" s="359" t="n"/>
      <c r="GX1718" s="359" t="n">
        <v>0</v>
      </c>
    </row>
    <row r="1719"/>
    <row r="1720">
      <c r="A1720" s="360" t="n">
        <v>50</v>
      </c>
      <c r="B1720" s="360" t="n">
        <v>0</v>
      </c>
      <c r="C1720" s="360" t="n">
        <v>0</v>
      </c>
      <c r="D1720" s="360" t="n">
        <v>1</v>
      </c>
      <c r="E1720" s="360" t="n">
        <v>201</v>
      </c>
      <c r="F1720" s="360">
        <f>ROUND(Source!O1718,O1720)</f>
        <v/>
      </c>
      <c r="G1720" s="360" t="inlineStr">
        <is>
          <t>ПЗ</t>
        </is>
      </c>
      <c r="H1720" s="360" t="inlineStr">
        <is>
          <t>Прямые затраты</t>
        </is>
      </c>
      <c r="I1720" s="360" t="n"/>
      <c r="J1720" s="360" t="n"/>
      <c r="K1720" s="360" t="n">
        <v>201</v>
      </c>
      <c r="L1720" s="360" t="n">
        <v>1</v>
      </c>
      <c r="M1720" s="360" t="n">
        <v>3</v>
      </c>
      <c r="N1720" s="360" t="inlineStr"/>
      <c r="O1720" s="360" t="n">
        <v>0</v>
      </c>
      <c r="P1720" s="360" t="n"/>
      <c r="Q1720" s="360" t="n"/>
      <c r="R1720" s="360" t="n"/>
      <c r="S1720" s="360" t="n"/>
      <c r="T1720" s="360" t="n"/>
      <c r="U1720" s="360" t="n"/>
      <c r="V1720" s="360" t="n"/>
      <c r="W1720" s="360" t="n">
        <v>0</v>
      </c>
      <c r="X1720" s="360" t="n">
        <v>1</v>
      </c>
      <c r="Y1720" s="360" t="n">
        <v>0</v>
      </c>
      <c r="Z1720" s="360" t="n"/>
      <c r="AA1720" s="360" t="n"/>
      <c r="AB1720" s="360" t="n"/>
    </row>
    <row r="1721">
      <c r="A1721" s="360" t="n">
        <v>50</v>
      </c>
      <c r="B1721" s="360" t="n">
        <v>0</v>
      </c>
      <c r="C1721" s="360" t="n">
        <v>0</v>
      </c>
      <c r="D1721" s="360" t="n">
        <v>1</v>
      </c>
      <c r="E1721" s="360" t="n">
        <v>202</v>
      </c>
      <c r="F1721" s="360">
        <f>ROUND(Source!P1718,O1721)</f>
        <v/>
      </c>
      <c r="G1721" s="360" t="inlineStr">
        <is>
          <t>СтМатОб</t>
        </is>
      </c>
      <c r="H1721" s="360" t="inlineStr">
        <is>
          <t>Стоимость материальных ресурсов (всего)</t>
        </is>
      </c>
      <c r="I1721" s="360" t="n"/>
      <c r="J1721" s="360" t="n"/>
      <c r="K1721" s="360" t="n">
        <v>202</v>
      </c>
      <c r="L1721" s="360" t="n">
        <v>2</v>
      </c>
      <c r="M1721" s="360" t="n">
        <v>3</v>
      </c>
      <c r="N1721" s="360" t="inlineStr"/>
      <c r="O1721" s="360" t="n">
        <v>0</v>
      </c>
      <c r="P1721" s="360" t="n"/>
      <c r="Q1721" s="360" t="n"/>
      <c r="R1721" s="360" t="n"/>
      <c r="S1721" s="360" t="n"/>
      <c r="T1721" s="360" t="n"/>
      <c r="U1721" s="360" t="n"/>
      <c r="V1721" s="360" t="n"/>
      <c r="W1721" s="360" t="n">
        <v>0</v>
      </c>
      <c r="X1721" s="360" t="n">
        <v>1</v>
      </c>
      <c r="Y1721" s="360" t="n">
        <v>0</v>
      </c>
      <c r="Z1721" s="360" t="n"/>
      <c r="AA1721" s="360" t="n"/>
      <c r="AB1721" s="360" t="n"/>
    </row>
    <row r="1722">
      <c r="A1722" s="360" t="n">
        <v>50</v>
      </c>
      <c r="B1722" s="360" t="n">
        <v>0</v>
      </c>
      <c r="C1722" s="360" t="n">
        <v>0</v>
      </c>
      <c r="D1722" s="360" t="n">
        <v>1</v>
      </c>
      <c r="E1722" s="360" t="n">
        <v>222</v>
      </c>
      <c r="F1722" s="360">
        <f>ROUND(Source!AO1718,O1722)</f>
        <v/>
      </c>
      <c r="G1722" s="360" t="inlineStr">
        <is>
          <t>СтМатОбЗак</t>
        </is>
      </c>
      <c r="H1722" s="360" t="inlineStr">
        <is>
          <t>Стоимость материалов и оборудования заказчика</t>
        </is>
      </c>
      <c r="I1722" s="360" t="n"/>
      <c r="J1722" s="360" t="n"/>
      <c r="K1722" s="360" t="n">
        <v>222</v>
      </c>
      <c r="L1722" s="360" t="n">
        <v>3</v>
      </c>
      <c r="M1722" s="360" t="n">
        <v>3</v>
      </c>
      <c r="N1722" s="360" t="inlineStr"/>
      <c r="O1722" s="360" t="n">
        <v>0</v>
      </c>
      <c r="P1722" s="360" t="n"/>
      <c r="Q1722" s="360" t="n"/>
      <c r="R1722" s="360" t="n"/>
      <c r="S1722" s="360" t="n"/>
      <c r="T1722" s="360" t="n"/>
      <c r="U1722" s="360" t="n"/>
      <c r="V1722" s="360" t="n"/>
      <c r="W1722" s="360" t="n">
        <v>0</v>
      </c>
      <c r="X1722" s="360" t="n">
        <v>1</v>
      </c>
      <c r="Y1722" s="360" t="n">
        <v>0</v>
      </c>
      <c r="Z1722" s="360" t="n"/>
      <c r="AA1722" s="360" t="n"/>
      <c r="AB1722" s="360" t="n"/>
    </row>
    <row r="1723">
      <c r="A1723" s="360" t="n">
        <v>50</v>
      </c>
      <c r="B1723" s="360" t="n">
        <v>0</v>
      </c>
      <c r="C1723" s="360" t="n">
        <v>0</v>
      </c>
      <c r="D1723" s="360" t="n">
        <v>1</v>
      </c>
      <c r="E1723" s="360" t="n">
        <v>225</v>
      </c>
      <c r="F1723" s="360">
        <f>ROUND(Source!AV1718,O1723)</f>
        <v/>
      </c>
      <c r="G1723" s="360" t="inlineStr">
        <is>
          <t>СтМатОбПод</t>
        </is>
      </c>
      <c r="H1723" s="360" t="inlineStr">
        <is>
          <t>Стоимость материалов и оборудования подрядчика</t>
        </is>
      </c>
      <c r="I1723" s="360" t="n"/>
      <c r="J1723" s="360" t="n"/>
      <c r="K1723" s="360" t="n">
        <v>225</v>
      </c>
      <c r="L1723" s="360" t="n">
        <v>4</v>
      </c>
      <c r="M1723" s="360" t="n">
        <v>3</v>
      </c>
      <c r="N1723" s="360" t="inlineStr"/>
      <c r="O1723" s="360" t="n">
        <v>0</v>
      </c>
      <c r="P1723" s="360" t="n"/>
      <c r="Q1723" s="360" t="n"/>
      <c r="R1723" s="360" t="n"/>
      <c r="S1723" s="360" t="n"/>
      <c r="T1723" s="360" t="n"/>
      <c r="U1723" s="360" t="n"/>
      <c r="V1723" s="360" t="n"/>
      <c r="W1723" s="360" t="n">
        <v>0</v>
      </c>
      <c r="X1723" s="360" t="n">
        <v>1</v>
      </c>
      <c r="Y1723" s="360" t="n">
        <v>0</v>
      </c>
      <c r="Z1723" s="360" t="n"/>
      <c r="AA1723" s="360" t="n"/>
      <c r="AB1723" s="360" t="n"/>
    </row>
    <row r="1724">
      <c r="A1724" s="360" t="n">
        <v>50</v>
      </c>
      <c r="B1724" s="360" t="n">
        <v>0</v>
      </c>
      <c r="C1724" s="360" t="n">
        <v>0</v>
      </c>
      <c r="D1724" s="360" t="n">
        <v>1</v>
      </c>
      <c r="E1724" s="360" t="n">
        <v>226</v>
      </c>
      <c r="F1724" s="360">
        <f>ROUND(Source!AW1718,O1724)</f>
        <v/>
      </c>
      <c r="G1724" s="360" t="inlineStr">
        <is>
          <t>СтМат</t>
        </is>
      </c>
      <c r="H1724" s="360" t="inlineStr">
        <is>
          <t>Стоимость материалов (всего)</t>
        </is>
      </c>
      <c r="I1724" s="360" t="n"/>
      <c r="J1724" s="360" t="n"/>
      <c r="K1724" s="360" t="n">
        <v>226</v>
      </c>
      <c r="L1724" s="360" t="n">
        <v>5</v>
      </c>
      <c r="M1724" s="360" t="n">
        <v>3</v>
      </c>
      <c r="N1724" s="360" t="inlineStr"/>
      <c r="O1724" s="360" t="n">
        <v>0</v>
      </c>
      <c r="P1724" s="360" t="n"/>
      <c r="Q1724" s="360" t="n"/>
      <c r="R1724" s="360" t="n"/>
      <c r="S1724" s="360" t="n"/>
      <c r="T1724" s="360" t="n"/>
      <c r="U1724" s="360" t="n"/>
      <c r="V1724" s="360" t="n"/>
      <c r="W1724" s="360" t="n">
        <v>0</v>
      </c>
      <c r="X1724" s="360" t="n">
        <v>1</v>
      </c>
      <c r="Y1724" s="360" t="n">
        <v>0</v>
      </c>
      <c r="Z1724" s="360" t="n"/>
      <c r="AA1724" s="360" t="n"/>
      <c r="AB1724" s="360" t="n"/>
    </row>
    <row r="1725">
      <c r="A1725" s="360" t="n">
        <v>50</v>
      </c>
      <c r="B1725" s="360" t="n">
        <v>0</v>
      </c>
      <c r="C1725" s="360" t="n">
        <v>0</v>
      </c>
      <c r="D1725" s="360" t="n">
        <v>1</v>
      </c>
      <c r="E1725" s="360" t="n">
        <v>227</v>
      </c>
      <c r="F1725" s="360">
        <f>ROUND(Source!AX1718,O1725)</f>
        <v/>
      </c>
      <c r="G1725" s="360" t="inlineStr">
        <is>
          <t>СтМатЗак</t>
        </is>
      </c>
      <c r="H1725" s="360" t="inlineStr">
        <is>
          <t>Стоимость материалов заказчика</t>
        </is>
      </c>
      <c r="I1725" s="360" t="n"/>
      <c r="J1725" s="360" t="n"/>
      <c r="K1725" s="360" t="n">
        <v>227</v>
      </c>
      <c r="L1725" s="360" t="n">
        <v>6</v>
      </c>
      <c r="M1725" s="360" t="n">
        <v>3</v>
      </c>
      <c r="N1725" s="360" t="inlineStr"/>
      <c r="O1725" s="360" t="n">
        <v>0</v>
      </c>
      <c r="P1725" s="360" t="n"/>
      <c r="Q1725" s="360" t="n"/>
      <c r="R1725" s="360" t="n"/>
      <c r="S1725" s="360" t="n"/>
      <c r="T1725" s="360" t="n"/>
      <c r="U1725" s="360" t="n"/>
      <c r="V1725" s="360" t="n"/>
      <c r="W1725" s="360" t="n">
        <v>0</v>
      </c>
      <c r="X1725" s="360" t="n">
        <v>1</v>
      </c>
      <c r="Y1725" s="360" t="n">
        <v>0</v>
      </c>
      <c r="Z1725" s="360" t="n"/>
      <c r="AA1725" s="360" t="n"/>
      <c r="AB1725" s="360" t="n"/>
    </row>
    <row r="1726">
      <c r="A1726" s="360" t="n">
        <v>50</v>
      </c>
      <c r="B1726" s="360" t="n">
        <v>0</v>
      </c>
      <c r="C1726" s="360" t="n">
        <v>0</v>
      </c>
      <c r="D1726" s="360" t="n">
        <v>1</v>
      </c>
      <c r="E1726" s="360" t="n">
        <v>228</v>
      </c>
      <c r="F1726" s="360">
        <f>ROUND(Source!AY1718,O1726)</f>
        <v/>
      </c>
      <c r="G1726" s="360" t="inlineStr">
        <is>
          <t>СтМатПод</t>
        </is>
      </c>
      <c r="H1726" s="360" t="inlineStr">
        <is>
          <t>Стоимость материалов подрядчика</t>
        </is>
      </c>
      <c r="I1726" s="360" t="n"/>
      <c r="J1726" s="360" t="n"/>
      <c r="K1726" s="360" t="n">
        <v>228</v>
      </c>
      <c r="L1726" s="360" t="n">
        <v>7</v>
      </c>
      <c r="M1726" s="360" t="n">
        <v>3</v>
      </c>
      <c r="N1726" s="360" t="inlineStr"/>
      <c r="O1726" s="360" t="n">
        <v>0</v>
      </c>
      <c r="P1726" s="360" t="n"/>
      <c r="Q1726" s="360" t="n"/>
      <c r="R1726" s="360" t="n"/>
      <c r="S1726" s="360" t="n"/>
      <c r="T1726" s="360" t="n"/>
      <c r="U1726" s="360" t="n"/>
      <c r="V1726" s="360" t="n"/>
      <c r="W1726" s="360" t="n">
        <v>0</v>
      </c>
      <c r="X1726" s="360" t="n">
        <v>1</v>
      </c>
      <c r="Y1726" s="360" t="n">
        <v>0</v>
      </c>
      <c r="Z1726" s="360" t="n"/>
      <c r="AA1726" s="360" t="n"/>
      <c r="AB1726" s="360" t="n"/>
    </row>
    <row r="1727">
      <c r="A1727" s="360" t="n">
        <v>50</v>
      </c>
      <c r="B1727" s="360" t="n">
        <v>0</v>
      </c>
      <c r="C1727" s="360" t="n">
        <v>0</v>
      </c>
      <c r="D1727" s="360" t="n">
        <v>1</v>
      </c>
      <c r="E1727" s="360" t="n">
        <v>216</v>
      </c>
      <c r="F1727" s="360">
        <f>ROUND(Source!AP1718,O1727)</f>
        <v/>
      </c>
      <c r="G1727" s="360" t="inlineStr">
        <is>
          <t>Оборуд</t>
        </is>
      </c>
      <c r="H1727" s="360" t="inlineStr">
        <is>
          <t>Стоимость оборудования (всего)</t>
        </is>
      </c>
      <c r="I1727" s="360" t="n"/>
      <c r="J1727" s="360" t="n"/>
      <c r="K1727" s="360" t="n">
        <v>216</v>
      </c>
      <c r="L1727" s="360" t="n">
        <v>8</v>
      </c>
      <c r="M1727" s="360" t="n">
        <v>3</v>
      </c>
      <c r="N1727" s="360" t="inlineStr"/>
      <c r="O1727" s="360" t="n">
        <v>0</v>
      </c>
      <c r="P1727" s="360" t="n"/>
      <c r="Q1727" s="360" t="n"/>
      <c r="R1727" s="360" t="n"/>
      <c r="S1727" s="360" t="n"/>
      <c r="T1727" s="360" t="n"/>
      <c r="U1727" s="360" t="n"/>
      <c r="V1727" s="360" t="n"/>
      <c r="W1727" s="360" t="n">
        <v>0</v>
      </c>
      <c r="X1727" s="360" t="n">
        <v>1</v>
      </c>
      <c r="Y1727" s="360" t="n">
        <v>0</v>
      </c>
      <c r="Z1727" s="360" t="n"/>
      <c r="AA1727" s="360" t="n"/>
      <c r="AB1727" s="360" t="n"/>
    </row>
    <row r="1728">
      <c r="A1728" s="360" t="n">
        <v>50</v>
      </c>
      <c r="B1728" s="360" t="n">
        <v>0</v>
      </c>
      <c r="C1728" s="360" t="n">
        <v>0</v>
      </c>
      <c r="D1728" s="360" t="n">
        <v>1</v>
      </c>
      <c r="E1728" s="360" t="n">
        <v>223</v>
      </c>
      <c r="F1728" s="360">
        <f>ROUND(Source!AQ1718,O1728)</f>
        <v/>
      </c>
      <c r="G1728" s="360" t="inlineStr">
        <is>
          <t>ОборудЗак</t>
        </is>
      </c>
      <c r="H1728" s="360" t="inlineStr">
        <is>
          <t>Стоимость оборудования заказчика</t>
        </is>
      </c>
      <c r="I1728" s="360" t="n"/>
      <c r="J1728" s="360" t="n"/>
      <c r="K1728" s="360" t="n">
        <v>223</v>
      </c>
      <c r="L1728" s="360" t="n">
        <v>9</v>
      </c>
      <c r="M1728" s="360" t="n">
        <v>3</v>
      </c>
      <c r="N1728" s="360" t="inlineStr"/>
      <c r="O1728" s="360" t="n">
        <v>0</v>
      </c>
      <c r="P1728" s="360" t="n"/>
      <c r="Q1728" s="360" t="n"/>
      <c r="R1728" s="360" t="n"/>
      <c r="S1728" s="360" t="n"/>
      <c r="T1728" s="360" t="n"/>
      <c r="U1728" s="360" t="n"/>
      <c r="V1728" s="360" t="n"/>
      <c r="W1728" s="360" t="n">
        <v>0</v>
      </c>
      <c r="X1728" s="360" t="n">
        <v>1</v>
      </c>
      <c r="Y1728" s="360" t="n">
        <v>0</v>
      </c>
      <c r="Z1728" s="360" t="n"/>
      <c r="AA1728" s="360" t="n"/>
      <c r="AB1728" s="360" t="n"/>
    </row>
    <row r="1729">
      <c r="A1729" s="360" t="n">
        <v>50</v>
      </c>
      <c r="B1729" s="360" t="n">
        <v>0</v>
      </c>
      <c r="C1729" s="360" t="n">
        <v>0</v>
      </c>
      <c r="D1729" s="360" t="n">
        <v>1</v>
      </c>
      <c r="E1729" s="360" t="n">
        <v>229</v>
      </c>
      <c r="F1729" s="360">
        <f>ROUND(Source!AZ1718,O1729)</f>
        <v/>
      </c>
      <c r="G1729" s="360" t="inlineStr">
        <is>
          <t>ОборудПод</t>
        </is>
      </c>
      <c r="H1729" s="360" t="inlineStr">
        <is>
          <t>Стоимость оборудования подрядчика</t>
        </is>
      </c>
      <c r="I1729" s="360" t="n"/>
      <c r="J1729" s="360" t="n"/>
      <c r="K1729" s="360" t="n">
        <v>229</v>
      </c>
      <c r="L1729" s="360" t="n">
        <v>10</v>
      </c>
      <c r="M1729" s="360" t="n">
        <v>3</v>
      </c>
      <c r="N1729" s="360" t="inlineStr"/>
      <c r="O1729" s="360" t="n">
        <v>0</v>
      </c>
      <c r="P1729" s="360" t="n"/>
      <c r="Q1729" s="360" t="n"/>
      <c r="R1729" s="360" t="n"/>
      <c r="S1729" s="360" t="n"/>
      <c r="T1729" s="360" t="n"/>
      <c r="U1729" s="360" t="n"/>
      <c r="V1729" s="360" t="n"/>
      <c r="W1729" s="360" t="n">
        <v>0</v>
      </c>
      <c r="X1729" s="360" t="n">
        <v>1</v>
      </c>
      <c r="Y1729" s="360" t="n">
        <v>0</v>
      </c>
      <c r="Z1729" s="360" t="n"/>
      <c r="AA1729" s="360" t="n"/>
      <c r="AB1729" s="360" t="n"/>
    </row>
    <row r="1730">
      <c r="A1730" s="360" t="n">
        <v>50</v>
      </c>
      <c r="B1730" s="360" t="n">
        <v>0</v>
      </c>
      <c r="C1730" s="360" t="n">
        <v>0</v>
      </c>
      <c r="D1730" s="360" t="n">
        <v>1</v>
      </c>
      <c r="E1730" s="360" t="n">
        <v>203</v>
      </c>
      <c r="F1730" s="360">
        <f>ROUND(Source!Q1718,O1730)</f>
        <v/>
      </c>
      <c r="G1730" s="360" t="inlineStr">
        <is>
          <t>ЭММ</t>
        </is>
      </c>
      <c r="H1730" s="360" t="inlineStr">
        <is>
          <t>Эксплуатация машин</t>
        </is>
      </c>
      <c r="I1730" s="360" t="n"/>
      <c r="J1730" s="360" t="n"/>
      <c r="K1730" s="360" t="n">
        <v>203</v>
      </c>
      <c r="L1730" s="360" t="n">
        <v>11</v>
      </c>
      <c r="M1730" s="360" t="n">
        <v>3</v>
      </c>
      <c r="N1730" s="360" t="inlineStr"/>
      <c r="O1730" s="360" t="n">
        <v>0</v>
      </c>
      <c r="P1730" s="360" t="n"/>
      <c r="Q1730" s="360" t="n"/>
      <c r="R1730" s="360" t="n"/>
      <c r="S1730" s="360" t="n"/>
      <c r="T1730" s="360" t="n"/>
      <c r="U1730" s="360" t="n"/>
      <c r="V1730" s="360" t="n"/>
      <c r="W1730" s="360" t="n">
        <v>0</v>
      </c>
      <c r="X1730" s="360" t="n">
        <v>1</v>
      </c>
      <c r="Y1730" s="360" t="n">
        <v>0</v>
      </c>
      <c r="Z1730" s="360" t="n"/>
      <c r="AA1730" s="360" t="n"/>
      <c r="AB1730" s="360" t="n"/>
    </row>
    <row r="1731">
      <c r="A1731" s="360" t="n">
        <v>50</v>
      </c>
      <c r="B1731" s="360" t="n">
        <v>0</v>
      </c>
      <c r="C1731" s="360" t="n">
        <v>0</v>
      </c>
      <c r="D1731" s="360" t="n">
        <v>1</v>
      </c>
      <c r="E1731" s="360" t="n">
        <v>231</v>
      </c>
      <c r="F1731" s="360">
        <f>ROUND(Source!BB1718,O1731)</f>
        <v/>
      </c>
      <c r="G1731" s="360" t="inlineStr">
        <is>
          <t>ЭММсНРиСП</t>
        </is>
      </c>
      <c r="H1731" s="360" t="inlineStr">
        <is>
          <t>Эксплуатация машин по ТСН-2001.16</t>
        </is>
      </c>
      <c r="I1731" s="360" t="n"/>
      <c r="J1731" s="360" t="n"/>
      <c r="K1731" s="360" t="n">
        <v>231</v>
      </c>
      <c r="L1731" s="360" t="n">
        <v>12</v>
      </c>
      <c r="M1731" s="360" t="n">
        <v>3</v>
      </c>
      <c r="N1731" s="360" t="inlineStr"/>
      <c r="O1731" s="360" t="n">
        <v>0</v>
      </c>
      <c r="P1731" s="360" t="n"/>
      <c r="Q1731" s="360" t="n"/>
      <c r="R1731" s="360" t="n"/>
      <c r="S1731" s="360" t="n"/>
      <c r="T1731" s="360" t="n"/>
      <c r="U1731" s="360" t="n"/>
      <c r="V1731" s="360" t="n"/>
      <c r="W1731" s="360" t="n">
        <v>0</v>
      </c>
      <c r="X1731" s="360" t="n">
        <v>1</v>
      </c>
      <c r="Y1731" s="360" t="n">
        <v>0</v>
      </c>
      <c r="Z1731" s="360" t="n"/>
      <c r="AA1731" s="360" t="n"/>
      <c r="AB1731" s="360" t="n"/>
    </row>
    <row r="1732">
      <c r="A1732" s="360" t="n">
        <v>50</v>
      </c>
      <c r="B1732" s="360" t="n">
        <v>0</v>
      </c>
      <c r="C1732" s="360" t="n">
        <v>0</v>
      </c>
      <c r="D1732" s="360" t="n">
        <v>1</v>
      </c>
      <c r="E1732" s="360" t="n">
        <v>204</v>
      </c>
      <c r="F1732" s="360">
        <f>ROUND(Source!R1718,O1732)</f>
        <v/>
      </c>
      <c r="G1732" s="360" t="inlineStr">
        <is>
          <t>ЗПМ</t>
        </is>
      </c>
      <c r="H1732" s="360" t="inlineStr">
        <is>
          <t>ЗП машинистов</t>
        </is>
      </c>
      <c r="I1732" s="360" t="n"/>
      <c r="J1732" s="360" t="n"/>
      <c r="K1732" s="360" t="n">
        <v>204</v>
      </c>
      <c r="L1732" s="360" t="n">
        <v>13</v>
      </c>
      <c r="M1732" s="360" t="n">
        <v>3</v>
      </c>
      <c r="N1732" s="360" t="inlineStr"/>
      <c r="O1732" s="360" t="n">
        <v>0</v>
      </c>
      <c r="P1732" s="360" t="n"/>
      <c r="Q1732" s="360" t="n"/>
      <c r="R1732" s="360" t="n"/>
      <c r="S1732" s="360" t="n"/>
      <c r="T1732" s="360" t="n"/>
      <c r="U1732" s="360" t="n"/>
      <c r="V1732" s="360" t="n"/>
      <c r="W1732" s="360" t="n">
        <v>0</v>
      </c>
      <c r="X1732" s="360" t="n">
        <v>1</v>
      </c>
      <c r="Y1732" s="360" t="n">
        <v>0</v>
      </c>
      <c r="Z1732" s="360" t="n"/>
      <c r="AA1732" s="360" t="n"/>
      <c r="AB1732" s="360" t="n"/>
    </row>
    <row r="1733">
      <c r="A1733" s="360" t="n">
        <v>50</v>
      </c>
      <c r="B1733" s="360" t="n">
        <v>0</v>
      </c>
      <c r="C1733" s="360" t="n">
        <v>0</v>
      </c>
      <c r="D1733" s="360" t="n">
        <v>1</v>
      </c>
      <c r="E1733" s="360" t="n">
        <v>205</v>
      </c>
      <c r="F1733" s="360">
        <f>ROUND(Source!S1718,O1733)</f>
        <v/>
      </c>
      <c r="G1733" s="360" t="inlineStr">
        <is>
          <t>ОЗП</t>
        </is>
      </c>
      <c r="H1733" s="360" t="inlineStr">
        <is>
          <t>Основная ЗП рабочих</t>
        </is>
      </c>
      <c r="I1733" s="360" t="n"/>
      <c r="J1733" s="360" t="n"/>
      <c r="K1733" s="360" t="n">
        <v>205</v>
      </c>
      <c r="L1733" s="360" t="n">
        <v>14</v>
      </c>
      <c r="M1733" s="360" t="n">
        <v>3</v>
      </c>
      <c r="N1733" s="360" t="inlineStr"/>
      <c r="O1733" s="360" t="n">
        <v>0</v>
      </c>
      <c r="P1733" s="360" t="n"/>
      <c r="Q1733" s="360" t="n"/>
      <c r="R1733" s="360" t="n"/>
      <c r="S1733" s="360" t="n"/>
      <c r="T1733" s="360" t="n"/>
      <c r="U1733" s="360" t="n"/>
      <c r="V1733" s="360" t="n"/>
      <c r="W1733" s="360" t="n">
        <v>0</v>
      </c>
      <c r="X1733" s="360" t="n">
        <v>1</v>
      </c>
      <c r="Y1733" s="360" t="n">
        <v>0</v>
      </c>
      <c r="Z1733" s="360" t="n"/>
      <c r="AA1733" s="360" t="n"/>
      <c r="AB1733" s="360" t="n"/>
    </row>
    <row r="1734">
      <c r="A1734" s="360" t="n">
        <v>50</v>
      </c>
      <c r="B1734" s="360" t="n">
        <v>0</v>
      </c>
      <c r="C1734" s="360" t="n">
        <v>0</v>
      </c>
      <c r="D1734" s="360" t="n">
        <v>1</v>
      </c>
      <c r="E1734" s="360" t="n">
        <v>232</v>
      </c>
      <c r="F1734" s="360">
        <f>ROUND(Source!BC1718,O1734)</f>
        <v/>
      </c>
      <c r="G1734" s="360" t="inlineStr">
        <is>
          <t>ОЗПсНРиСП</t>
        </is>
      </c>
      <c r="H1734" s="360" t="inlineStr">
        <is>
          <t>Основная ЗП рабочих по ТСН-2001.16</t>
        </is>
      </c>
      <c r="I1734" s="360" t="n"/>
      <c r="J1734" s="360" t="n"/>
      <c r="K1734" s="360" t="n">
        <v>232</v>
      </c>
      <c r="L1734" s="360" t="n">
        <v>15</v>
      </c>
      <c r="M1734" s="360" t="n">
        <v>3</v>
      </c>
      <c r="N1734" s="360" t="inlineStr"/>
      <c r="O1734" s="360" t="n">
        <v>0</v>
      </c>
      <c r="P1734" s="360" t="n"/>
      <c r="Q1734" s="360" t="n"/>
      <c r="R1734" s="360" t="n"/>
      <c r="S1734" s="360" t="n"/>
      <c r="T1734" s="360" t="n"/>
      <c r="U1734" s="360" t="n"/>
      <c r="V1734" s="360" t="n"/>
      <c r="W1734" s="360" t="n">
        <v>0</v>
      </c>
      <c r="X1734" s="360" t="n">
        <v>1</v>
      </c>
      <c r="Y1734" s="360" t="n">
        <v>0</v>
      </c>
      <c r="Z1734" s="360" t="n"/>
      <c r="AA1734" s="360" t="n"/>
      <c r="AB1734" s="360" t="n"/>
    </row>
    <row r="1735">
      <c r="A1735" s="360" t="n">
        <v>50</v>
      </c>
      <c r="B1735" s="360" t="n">
        <v>0</v>
      </c>
      <c r="C1735" s="360" t="n">
        <v>0</v>
      </c>
      <c r="D1735" s="360" t="n">
        <v>1</v>
      </c>
      <c r="E1735" s="360" t="n">
        <v>214</v>
      </c>
      <c r="F1735" s="360">
        <f>ROUND(Source!AS1718,O1735)</f>
        <v/>
      </c>
      <c r="G1735" s="360" t="inlineStr">
        <is>
          <t>Строит</t>
        </is>
      </c>
      <c r="H1735" s="360" t="inlineStr">
        <is>
          <t>Строительные работы с НР и СП</t>
        </is>
      </c>
      <c r="I1735" s="360" t="n"/>
      <c r="J1735" s="360" t="n"/>
      <c r="K1735" s="360" t="n">
        <v>214</v>
      </c>
      <c r="L1735" s="360" t="n">
        <v>16</v>
      </c>
      <c r="M1735" s="360" t="n">
        <v>3</v>
      </c>
      <c r="N1735" s="360" t="inlineStr"/>
      <c r="O1735" s="360" t="n">
        <v>0</v>
      </c>
      <c r="P1735" s="360" t="n"/>
      <c r="Q1735" s="360" t="n"/>
      <c r="R1735" s="360" t="n"/>
      <c r="S1735" s="360" t="n"/>
      <c r="T1735" s="360" t="n"/>
      <c r="U1735" s="360" t="n"/>
      <c r="V1735" s="360" t="n"/>
      <c r="W1735" s="360" t="n">
        <v>0</v>
      </c>
      <c r="X1735" s="360" t="n">
        <v>1</v>
      </c>
      <c r="Y1735" s="360" t="n">
        <v>0</v>
      </c>
      <c r="Z1735" s="360" t="n"/>
      <c r="AA1735" s="360" t="n"/>
      <c r="AB1735" s="360" t="n"/>
    </row>
    <row r="1736">
      <c r="A1736" s="360" t="n">
        <v>50</v>
      </c>
      <c r="B1736" s="360" t="n">
        <v>0</v>
      </c>
      <c r="C1736" s="360" t="n">
        <v>0</v>
      </c>
      <c r="D1736" s="360" t="n">
        <v>1</v>
      </c>
      <c r="E1736" s="360" t="n">
        <v>215</v>
      </c>
      <c r="F1736" s="360">
        <f>ROUND(Source!AT1718,O1736)</f>
        <v/>
      </c>
      <c r="G1736" s="360" t="inlineStr">
        <is>
          <t>Монтаж</t>
        </is>
      </c>
      <c r="H1736" s="360" t="inlineStr">
        <is>
          <t>Монтажные работы с НР и СП</t>
        </is>
      </c>
      <c r="I1736" s="360" t="n"/>
      <c r="J1736" s="360" t="n"/>
      <c r="K1736" s="360" t="n">
        <v>215</v>
      </c>
      <c r="L1736" s="360" t="n">
        <v>17</v>
      </c>
      <c r="M1736" s="360" t="n">
        <v>3</v>
      </c>
      <c r="N1736" s="360" t="inlineStr"/>
      <c r="O1736" s="360" t="n">
        <v>0</v>
      </c>
      <c r="P1736" s="360" t="n"/>
      <c r="Q1736" s="360" t="n"/>
      <c r="R1736" s="360" t="n"/>
      <c r="S1736" s="360" t="n"/>
      <c r="T1736" s="360" t="n"/>
      <c r="U1736" s="360" t="n"/>
      <c r="V1736" s="360" t="n"/>
      <c r="W1736" s="360" t="n">
        <v>0</v>
      </c>
      <c r="X1736" s="360" t="n">
        <v>1</v>
      </c>
      <c r="Y1736" s="360" t="n">
        <v>0</v>
      </c>
      <c r="Z1736" s="360" t="n"/>
      <c r="AA1736" s="360" t="n"/>
      <c r="AB1736" s="360" t="n"/>
    </row>
    <row r="1737">
      <c r="A1737" s="360" t="n">
        <v>50</v>
      </c>
      <c r="B1737" s="360" t="n">
        <v>0</v>
      </c>
      <c r="C1737" s="360" t="n">
        <v>0</v>
      </c>
      <c r="D1737" s="360" t="n">
        <v>1</v>
      </c>
      <c r="E1737" s="360" t="n">
        <v>217</v>
      </c>
      <c r="F1737" s="360">
        <f>ROUND(Source!AU1718,O1737)</f>
        <v/>
      </c>
      <c r="G1737" s="360" t="inlineStr">
        <is>
          <t>Прочие</t>
        </is>
      </c>
      <c r="H1737" s="360" t="inlineStr">
        <is>
          <t>Прочие работы с НР и СП</t>
        </is>
      </c>
      <c r="I1737" s="360" t="n"/>
      <c r="J1737" s="360" t="n"/>
      <c r="K1737" s="360" t="n">
        <v>217</v>
      </c>
      <c r="L1737" s="360" t="n">
        <v>18</v>
      </c>
      <c r="M1737" s="360" t="n">
        <v>3</v>
      </c>
      <c r="N1737" s="360" t="inlineStr"/>
      <c r="O1737" s="360" t="n">
        <v>0</v>
      </c>
      <c r="P1737" s="360" t="n"/>
      <c r="Q1737" s="360" t="n"/>
      <c r="R1737" s="360" t="n"/>
      <c r="S1737" s="360" t="n"/>
      <c r="T1737" s="360" t="n"/>
      <c r="U1737" s="360" t="n"/>
      <c r="V1737" s="360" t="n"/>
      <c r="W1737" s="360" t="n">
        <v>0</v>
      </c>
      <c r="X1737" s="360" t="n">
        <v>1</v>
      </c>
      <c r="Y1737" s="360" t="n">
        <v>0</v>
      </c>
      <c r="Z1737" s="360" t="n"/>
      <c r="AA1737" s="360" t="n"/>
      <c r="AB1737" s="360" t="n"/>
    </row>
    <row r="1738">
      <c r="A1738" s="360" t="n">
        <v>50</v>
      </c>
      <c r="B1738" s="360" t="n">
        <v>0</v>
      </c>
      <c r="C1738" s="360" t="n">
        <v>0</v>
      </c>
      <c r="D1738" s="360" t="n">
        <v>1</v>
      </c>
      <c r="E1738" s="360" t="n">
        <v>230</v>
      </c>
      <c r="F1738" s="360">
        <f>ROUND(Source!BA1718,O1738)</f>
        <v/>
      </c>
      <c r="G1738" s="360" t="inlineStr">
        <is>
          <t>ПрочиеЗатр</t>
        </is>
      </c>
      <c r="H1738" s="360" t="inlineStr">
        <is>
          <t>Прочие затраты по ТСН-2001.16</t>
        </is>
      </c>
      <c r="I1738" s="360" t="n"/>
      <c r="J1738" s="360" t="n"/>
      <c r="K1738" s="360" t="n">
        <v>230</v>
      </c>
      <c r="L1738" s="360" t="n">
        <v>19</v>
      </c>
      <c r="M1738" s="360" t="n">
        <v>3</v>
      </c>
      <c r="N1738" s="360" t="inlineStr"/>
      <c r="O1738" s="360" t="n">
        <v>0</v>
      </c>
      <c r="P1738" s="360" t="n"/>
      <c r="Q1738" s="360" t="n"/>
      <c r="R1738" s="360" t="n"/>
      <c r="S1738" s="360" t="n"/>
      <c r="T1738" s="360" t="n"/>
      <c r="U1738" s="360" t="n"/>
      <c r="V1738" s="360" t="n"/>
      <c r="W1738" s="360" t="n">
        <v>0</v>
      </c>
      <c r="X1738" s="360" t="n">
        <v>1</v>
      </c>
      <c r="Y1738" s="360" t="n">
        <v>0</v>
      </c>
      <c r="Z1738" s="360" t="n"/>
      <c r="AA1738" s="360" t="n"/>
      <c r="AB1738" s="360" t="n"/>
    </row>
    <row r="1739">
      <c r="A1739" s="360" t="n">
        <v>50</v>
      </c>
      <c r="B1739" s="360" t="n">
        <v>0</v>
      </c>
      <c r="C1739" s="360" t="n">
        <v>0</v>
      </c>
      <c r="D1739" s="360" t="n">
        <v>1</v>
      </c>
      <c r="E1739" s="360" t="n">
        <v>206</v>
      </c>
      <c r="F1739" s="360">
        <f>ROUND(Source!T1718,O1739)</f>
        <v/>
      </c>
      <c r="G1739" s="360" t="inlineStr">
        <is>
          <t>ВозврМат</t>
        </is>
      </c>
      <c r="H1739" s="360" t="inlineStr">
        <is>
          <t>Возврат материалов</t>
        </is>
      </c>
      <c r="I1739" s="360" t="n"/>
      <c r="J1739" s="360" t="n"/>
      <c r="K1739" s="360" t="n">
        <v>206</v>
      </c>
      <c r="L1739" s="360" t="n">
        <v>20</v>
      </c>
      <c r="M1739" s="360" t="n">
        <v>3</v>
      </c>
      <c r="N1739" s="360" t="inlineStr"/>
      <c r="O1739" s="360" t="n">
        <v>0</v>
      </c>
      <c r="P1739" s="360" t="n"/>
      <c r="Q1739" s="360" t="n"/>
      <c r="R1739" s="360" t="n"/>
      <c r="S1739" s="360" t="n"/>
      <c r="T1739" s="360" t="n"/>
      <c r="U1739" s="360" t="n"/>
      <c r="V1739" s="360" t="n"/>
      <c r="W1739" s="360" t="n">
        <v>0</v>
      </c>
      <c r="X1739" s="360" t="n">
        <v>1</v>
      </c>
      <c r="Y1739" s="360" t="n">
        <v>0</v>
      </c>
      <c r="Z1739" s="360" t="n"/>
      <c r="AA1739" s="360" t="n"/>
      <c r="AB1739" s="360" t="n"/>
    </row>
    <row r="1740">
      <c r="A1740" s="360" t="n">
        <v>50</v>
      </c>
      <c r="B1740" s="360" t="n">
        <v>0</v>
      </c>
      <c r="C1740" s="360" t="n">
        <v>0</v>
      </c>
      <c r="D1740" s="360" t="n">
        <v>1</v>
      </c>
      <c r="E1740" s="360" t="n">
        <v>207</v>
      </c>
      <c r="F1740" s="360">
        <f>ROUND(Source!U1718,O1740)</f>
        <v/>
      </c>
      <c r="G1740" s="360" t="inlineStr">
        <is>
          <t>ТрудСтр</t>
        </is>
      </c>
      <c r="H1740" s="360" t="inlineStr">
        <is>
          <t>Трудозатраты строителей</t>
        </is>
      </c>
      <c r="I1740" s="360" t="n"/>
      <c r="J1740" s="360" t="n"/>
      <c r="K1740" s="360" t="n">
        <v>207</v>
      </c>
      <c r="L1740" s="360" t="n">
        <v>21</v>
      </c>
      <c r="M1740" s="360" t="n">
        <v>3</v>
      </c>
      <c r="N1740" s="360" t="inlineStr"/>
      <c r="O1740" s="360" t="n">
        <v>7</v>
      </c>
      <c r="P1740" s="360" t="n"/>
      <c r="Q1740" s="360" t="n"/>
      <c r="R1740" s="360" t="n"/>
      <c r="S1740" s="360" t="n"/>
      <c r="T1740" s="360" t="n"/>
      <c r="U1740" s="360" t="n"/>
      <c r="V1740" s="360" t="n"/>
      <c r="W1740" s="360" t="n">
        <v>0</v>
      </c>
      <c r="X1740" s="360" t="n">
        <v>1</v>
      </c>
      <c r="Y1740" s="360" t="n">
        <v>0</v>
      </c>
      <c r="Z1740" s="360" t="n"/>
      <c r="AA1740" s="360" t="n"/>
      <c r="AB1740" s="360" t="n"/>
    </row>
    <row r="1741">
      <c r="A1741" s="360" t="n">
        <v>50</v>
      </c>
      <c r="B1741" s="360" t="n">
        <v>0</v>
      </c>
      <c r="C1741" s="360" t="n">
        <v>0</v>
      </c>
      <c r="D1741" s="360" t="n">
        <v>1</v>
      </c>
      <c r="E1741" s="360" t="n">
        <v>208</v>
      </c>
      <c r="F1741" s="360">
        <f>ROUND(Source!V1718,O1741)</f>
        <v/>
      </c>
      <c r="G1741" s="360" t="inlineStr">
        <is>
          <t>ТрудМаш</t>
        </is>
      </c>
      <c r="H1741" s="360" t="inlineStr">
        <is>
          <t>Трудозатраты машинистов</t>
        </is>
      </c>
      <c r="I1741" s="360" t="n"/>
      <c r="J1741" s="360" t="n"/>
      <c r="K1741" s="360" t="n">
        <v>208</v>
      </c>
      <c r="L1741" s="360" t="n">
        <v>22</v>
      </c>
      <c r="M1741" s="360" t="n">
        <v>3</v>
      </c>
      <c r="N1741" s="360" t="inlineStr"/>
      <c r="O1741" s="360" t="n">
        <v>7</v>
      </c>
      <c r="P1741" s="360" t="n"/>
      <c r="Q1741" s="360" t="n"/>
      <c r="R1741" s="360" t="n"/>
      <c r="S1741" s="360" t="n"/>
      <c r="T1741" s="360" t="n"/>
      <c r="U1741" s="360" t="n"/>
      <c r="V1741" s="360" t="n"/>
      <c r="W1741" s="360" t="n">
        <v>0</v>
      </c>
      <c r="X1741" s="360" t="n">
        <v>1</v>
      </c>
      <c r="Y1741" s="360" t="n">
        <v>0</v>
      </c>
      <c r="Z1741" s="360" t="n"/>
      <c r="AA1741" s="360" t="n"/>
      <c r="AB1741" s="360" t="n"/>
    </row>
    <row r="1742">
      <c r="A1742" s="360" t="n">
        <v>50</v>
      </c>
      <c r="B1742" s="360" t="n">
        <v>0</v>
      </c>
      <c r="C1742" s="360" t="n">
        <v>0</v>
      </c>
      <c r="D1742" s="360" t="n">
        <v>1</v>
      </c>
      <c r="E1742" s="360" t="n">
        <v>209</v>
      </c>
      <c r="F1742" s="360">
        <f>ROUND(Source!W1718,O1742)</f>
        <v/>
      </c>
      <c r="G1742" s="360" t="inlineStr">
        <is>
          <t>ТранспМат</t>
        </is>
      </c>
      <c r="H1742" s="360" t="inlineStr">
        <is>
          <t>Транспорт материалов</t>
        </is>
      </c>
      <c r="I1742" s="360" t="n"/>
      <c r="J1742" s="360" t="n"/>
      <c r="K1742" s="360" t="n">
        <v>209</v>
      </c>
      <c r="L1742" s="360" t="n">
        <v>23</v>
      </c>
      <c r="M1742" s="360" t="n">
        <v>3</v>
      </c>
      <c r="N1742" s="360" t="inlineStr"/>
      <c r="O1742" s="360" t="n">
        <v>0</v>
      </c>
      <c r="P1742" s="360" t="n"/>
      <c r="Q1742" s="360" t="n"/>
      <c r="R1742" s="360" t="n"/>
      <c r="S1742" s="360" t="n"/>
      <c r="T1742" s="360" t="n"/>
      <c r="U1742" s="360" t="n"/>
      <c r="V1742" s="360" t="n"/>
      <c r="W1742" s="360" t="n">
        <v>0</v>
      </c>
      <c r="X1742" s="360" t="n">
        <v>1</v>
      </c>
      <c r="Y1742" s="360" t="n">
        <v>0</v>
      </c>
      <c r="Z1742" s="360" t="n"/>
      <c r="AA1742" s="360" t="n"/>
      <c r="AB1742" s="360" t="n"/>
    </row>
    <row r="1743">
      <c r="A1743" s="360" t="n">
        <v>50</v>
      </c>
      <c r="B1743" s="360" t="n">
        <v>0</v>
      </c>
      <c r="C1743" s="360" t="n">
        <v>0</v>
      </c>
      <c r="D1743" s="360" t="n">
        <v>1</v>
      </c>
      <c r="E1743" s="360" t="n">
        <v>233</v>
      </c>
      <c r="F1743" s="360">
        <f>ROUND(Source!BD1718,O1743)</f>
        <v/>
      </c>
      <c r="G1743" s="360" t="inlineStr">
        <is>
          <t>Перевозка</t>
        </is>
      </c>
      <c r="H1743" s="360" t="inlineStr">
        <is>
          <t>Перевозка грузов</t>
        </is>
      </c>
      <c r="I1743" s="360" t="n"/>
      <c r="J1743" s="360" t="n"/>
      <c r="K1743" s="360" t="n">
        <v>233</v>
      </c>
      <c r="L1743" s="360" t="n">
        <v>24</v>
      </c>
      <c r="M1743" s="360" t="n">
        <v>3</v>
      </c>
      <c r="N1743" s="360" t="inlineStr"/>
      <c r="O1743" s="360" t="n">
        <v>0</v>
      </c>
      <c r="P1743" s="360" t="n"/>
      <c r="Q1743" s="360" t="n"/>
      <c r="R1743" s="360" t="n"/>
      <c r="S1743" s="360" t="n"/>
      <c r="T1743" s="360" t="n"/>
      <c r="U1743" s="360" t="n"/>
      <c r="V1743" s="360" t="n"/>
      <c r="W1743" s="360" t="n">
        <v>0</v>
      </c>
      <c r="X1743" s="360" t="n">
        <v>1</v>
      </c>
      <c r="Y1743" s="360" t="n">
        <v>0</v>
      </c>
      <c r="Z1743" s="360" t="n"/>
      <c r="AA1743" s="360" t="n"/>
      <c r="AB1743" s="360" t="n"/>
    </row>
    <row r="1744">
      <c r="A1744" s="360" t="n">
        <v>50</v>
      </c>
      <c r="B1744" s="360" t="n">
        <v>0</v>
      </c>
      <c r="C1744" s="360" t="n">
        <v>0</v>
      </c>
      <c r="D1744" s="360" t="n">
        <v>1</v>
      </c>
      <c r="E1744" s="360" t="n">
        <v>210</v>
      </c>
      <c r="F1744" s="360">
        <f>ROUND(Source!X1718,O1744)</f>
        <v/>
      </c>
      <c r="G1744" s="360" t="inlineStr">
        <is>
          <t>НР</t>
        </is>
      </c>
      <c r="H1744" s="360" t="inlineStr">
        <is>
          <t>Накладные расходы</t>
        </is>
      </c>
      <c r="I1744" s="360" t="n"/>
      <c r="J1744" s="360" t="n"/>
      <c r="K1744" s="360" t="n">
        <v>210</v>
      </c>
      <c r="L1744" s="360" t="n">
        <v>25</v>
      </c>
      <c r="M1744" s="360" t="n">
        <v>3</v>
      </c>
      <c r="N1744" s="360" t="inlineStr"/>
      <c r="O1744" s="360" t="n">
        <v>0</v>
      </c>
      <c r="P1744" s="360" t="n"/>
      <c r="Q1744" s="360" t="n"/>
      <c r="R1744" s="360" t="n"/>
      <c r="S1744" s="360" t="n"/>
      <c r="T1744" s="360" t="n"/>
      <c r="U1744" s="360" t="n"/>
      <c r="V1744" s="360" t="n"/>
      <c r="W1744" s="360" t="n">
        <v>0</v>
      </c>
      <c r="X1744" s="360" t="n">
        <v>1</v>
      </c>
      <c r="Y1744" s="360" t="n">
        <v>0</v>
      </c>
      <c r="Z1744" s="360" t="n"/>
      <c r="AA1744" s="360" t="n"/>
      <c r="AB1744" s="360" t="n"/>
    </row>
    <row r="1745">
      <c r="A1745" s="360" t="n">
        <v>50</v>
      </c>
      <c r="B1745" s="360" t="n">
        <v>0</v>
      </c>
      <c r="C1745" s="360" t="n">
        <v>0</v>
      </c>
      <c r="D1745" s="360" t="n">
        <v>1</v>
      </c>
      <c r="E1745" s="360" t="n">
        <v>211</v>
      </c>
      <c r="F1745" s="360">
        <f>ROUND(Source!Y1718,O1745)</f>
        <v/>
      </c>
      <c r="G1745" s="360" t="inlineStr">
        <is>
          <t>СмПриб</t>
        </is>
      </c>
      <c r="H1745" s="360" t="inlineStr">
        <is>
          <t>Сметная прибыль</t>
        </is>
      </c>
      <c r="I1745" s="360" t="n"/>
      <c r="J1745" s="360" t="n"/>
      <c r="K1745" s="360" t="n">
        <v>211</v>
      </c>
      <c r="L1745" s="360" t="n">
        <v>26</v>
      </c>
      <c r="M1745" s="360" t="n">
        <v>3</v>
      </c>
      <c r="N1745" s="360" t="inlineStr"/>
      <c r="O1745" s="360" t="n">
        <v>0</v>
      </c>
      <c r="P1745" s="360" t="n"/>
      <c r="Q1745" s="360" t="n"/>
      <c r="R1745" s="360" t="n"/>
      <c r="S1745" s="360" t="n"/>
      <c r="T1745" s="360" t="n"/>
      <c r="U1745" s="360" t="n"/>
      <c r="V1745" s="360" t="n"/>
      <c r="W1745" s="360" t="n">
        <v>0</v>
      </c>
      <c r="X1745" s="360" t="n">
        <v>1</v>
      </c>
      <c r="Y1745" s="360" t="n">
        <v>0</v>
      </c>
      <c r="Z1745" s="360" t="n"/>
      <c r="AA1745" s="360" t="n"/>
      <c r="AB1745" s="360" t="n"/>
    </row>
    <row r="1746">
      <c r="A1746" s="360" t="n">
        <v>50</v>
      </c>
      <c r="B1746" s="360" t="n">
        <v>0</v>
      </c>
      <c r="C1746" s="360" t="n">
        <v>0</v>
      </c>
      <c r="D1746" s="360" t="n">
        <v>1</v>
      </c>
      <c r="E1746" s="360" t="n">
        <v>224</v>
      </c>
      <c r="F1746" s="360">
        <f>ROUND(Source!AR1718,O1746)</f>
        <v/>
      </c>
      <c r="G1746" s="360" t="inlineStr">
        <is>
          <t>Всего</t>
        </is>
      </c>
      <c r="H1746" s="360" t="inlineStr">
        <is>
          <t>Всего с НР и СП</t>
        </is>
      </c>
      <c r="I1746" s="360" t="n"/>
      <c r="J1746" s="360" t="n"/>
      <c r="K1746" s="360" t="n">
        <v>224</v>
      </c>
      <c r="L1746" s="360" t="n">
        <v>27</v>
      </c>
      <c r="M1746" s="360" t="n">
        <v>3</v>
      </c>
      <c r="N1746" s="360" t="inlineStr"/>
      <c r="O1746" s="360" t="n">
        <v>0</v>
      </c>
      <c r="P1746" s="360" t="n"/>
      <c r="Q1746" s="360" t="n"/>
      <c r="R1746" s="360" t="n"/>
      <c r="S1746" s="360" t="n"/>
      <c r="T1746" s="360" t="n"/>
      <c r="U1746" s="360" t="n"/>
      <c r="V1746" s="360" t="n"/>
      <c r="W1746" s="360" t="n">
        <v>0</v>
      </c>
      <c r="X1746" s="360" t="n">
        <v>1</v>
      </c>
      <c r="Y1746" s="360" t="n">
        <v>0</v>
      </c>
      <c r="Z1746" s="360" t="n"/>
      <c r="AA1746" s="360" t="n"/>
      <c r="AB1746" s="360" t="n"/>
    </row>
    <row r="1747">
      <c r="A1747" s="360" t="n">
        <v>50</v>
      </c>
      <c r="B1747" s="360" t="n">
        <v>0</v>
      </c>
      <c r="C1747" s="360" t="n">
        <v>0</v>
      </c>
      <c r="D1747" s="360" t="n">
        <v>2</v>
      </c>
      <c r="E1747" s="360" t="n">
        <v>0</v>
      </c>
      <c r="F1747" s="360">
        <f>ROUND(F1746,O1747)</f>
        <v/>
      </c>
      <c r="G1747" s="360" t="inlineStr">
        <is>
          <t>и1</t>
        </is>
      </c>
      <c r="H1747" s="360" t="inlineStr">
        <is>
          <t>Итого</t>
        </is>
      </c>
      <c r="I1747" s="360" t="n"/>
      <c r="J1747" s="360" t="n"/>
      <c r="K1747" s="360" t="n">
        <v>212</v>
      </c>
      <c r="L1747" s="360" t="n">
        <v>28</v>
      </c>
      <c r="M1747" s="360" t="n">
        <v>0</v>
      </c>
      <c r="N1747" s="360" t="inlineStr"/>
      <c r="O1747" s="360" t="n">
        <v>0</v>
      </c>
      <c r="P1747" s="360" t="n"/>
      <c r="Q1747" s="360" t="n"/>
      <c r="R1747" s="360" t="n"/>
      <c r="S1747" s="360" t="n"/>
      <c r="T1747" s="360" t="n"/>
      <c r="U1747" s="360" t="n"/>
      <c r="V1747" s="360" t="n"/>
      <c r="W1747" s="360" t="n">
        <v>0</v>
      </c>
      <c r="X1747" s="360" t="n">
        <v>1</v>
      </c>
      <c r="Y1747" s="360" t="n">
        <v>0</v>
      </c>
      <c r="Z1747" s="360" t="n"/>
      <c r="AA1747" s="360" t="n"/>
      <c r="AB1747" s="360" t="n"/>
    </row>
    <row r="1748">
      <c r="A1748" s="360" t="n">
        <v>50</v>
      </c>
      <c r="B1748" s="360" t="n">
        <v>0</v>
      </c>
      <c r="C1748" s="360" t="n">
        <v>0</v>
      </c>
      <c r="D1748" s="360" t="n">
        <v>2</v>
      </c>
      <c r="E1748" s="360" t="n">
        <v>0</v>
      </c>
      <c r="F1748" s="360">
        <f>ROUND(F1747*0.22,O1748)</f>
        <v/>
      </c>
      <c r="G1748" s="360" t="inlineStr">
        <is>
          <t>и2</t>
        </is>
      </c>
      <c r="H1748" s="360" t="inlineStr">
        <is>
          <t>НДС 22%</t>
        </is>
      </c>
      <c r="I1748" s="360" t="n"/>
      <c r="J1748" s="360" t="n"/>
      <c r="K1748" s="360" t="n">
        <v>212</v>
      </c>
      <c r="L1748" s="360" t="n">
        <v>29</v>
      </c>
      <c r="M1748" s="360" t="n">
        <v>0</v>
      </c>
      <c r="N1748" s="360" t="inlineStr"/>
      <c r="O1748" s="360" t="n">
        <v>0</v>
      </c>
      <c r="P1748" s="360" t="n"/>
      <c r="Q1748" s="360" t="n"/>
      <c r="R1748" s="360" t="n"/>
      <c r="S1748" s="360" t="n"/>
      <c r="T1748" s="360" t="n"/>
      <c r="U1748" s="360" t="n"/>
      <c r="V1748" s="360" t="n"/>
      <c r="W1748" s="360" t="n">
        <v>0</v>
      </c>
      <c r="X1748" s="360" t="n">
        <v>1</v>
      </c>
      <c r="Y1748" s="360" t="n">
        <v>0</v>
      </c>
      <c r="Z1748" s="360" t="n"/>
      <c r="AA1748" s="360" t="n"/>
      <c r="AB1748" s="360" t="n"/>
    </row>
    <row r="1749">
      <c r="A1749" s="360" t="n">
        <v>50</v>
      </c>
      <c r="B1749" s="360" t="n">
        <v>0</v>
      </c>
      <c r="C1749" s="360" t="n">
        <v>0</v>
      </c>
      <c r="D1749" s="360" t="n">
        <v>2</v>
      </c>
      <c r="E1749" s="360" t="n">
        <v>213</v>
      </c>
      <c r="F1749" s="360">
        <f>ROUND(F1747+F1748,O1749)</f>
        <v/>
      </c>
      <c r="G1749" s="360" t="inlineStr">
        <is>
          <t>и3</t>
        </is>
      </c>
      <c r="H1749" s="360" t="inlineStr">
        <is>
          <t>Всего</t>
        </is>
      </c>
      <c r="I1749" s="360" t="n"/>
      <c r="J1749" s="360" t="n"/>
      <c r="K1749" s="360" t="n">
        <v>212</v>
      </c>
      <c r="L1749" s="360" t="n">
        <v>30</v>
      </c>
      <c r="M1749" s="360" t="n">
        <v>0</v>
      </c>
      <c r="N1749" s="360" t="inlineStr"/>
      <c r="O1749" s="360" t="n">
        <v>0</v>
      </c>
      <c r="P1749" s="360" t="n"/>
      <c r="Q1749" s="360" t="n"/>
      <c r="R1749" s="360" t="n"/>
      <c r="S1749" s="360" t="n"/>
      <c r="T1749" s="360" t="n"/>
      <c r="U1749" s="360" t="n"/>
      <c r="V1749" s="360" t="n"/>
      <c r="W1749" s="360" t="n">
        <v>0</v>
      </c>
      <c r="X1749" s="360" t="n">
        <v>1</v>
      </c>
      <c r="Y1749" s="360" t="n">
        <v>0</v>
      </c>
      <c r="Z1749" s="360" t="n"/>
      <c r="AA1749" s="360" t="n"/>
      <c r="AB1749" s="360" t="n"/>
    </row>
    <row r="1750"/>
    <row r="1751">
      <c r="A1751" s="356" t="n">
        <v>3</v>
      </c>
      <c r="B1751" s="356" t="n">
        <v>1</v>
      </c>
      <c r="C1751" s="356" t="n"/>
      <c r="D1751" s="356">
        <f>ROW(A1757)</f>
        <v/>
      </c>
      <c r="E1751" s="356" t="n"/>
      <c r="F1751" s="356" t="inlineStr">
        <is>
          <t>Новая локальная смета</t>
        </is>
      </c>
      <c r="G1751" s="356" t="inlineStr">
        <is>
          <t>Первомайская, д.54</t>
        </is>
      </c>
      <c r="H1751" s="356" t="inlineStr"/>
      <c r="I1751" s="356" t="n">
        <v>0</v>
      </c>
      <c r="J1751" s="356" t="inlineStr"/>
      <c r="K1751" s="356" t="n">
        <v>0</v>
      </c>
      <c r="L1751" s="356" t="n"/>
      <c r="M1751" s="356" t="inlineStr"/>
      <c r="N1751" s="356" t="n"/>
      <c r="O1751" s="356" t="n"/>
      <c r="P1751" s="356" t="n"/>
      <c r="Q1751" s="356" t="n"/>
      <c r="R1751" s="356" t="n"/>
      <c r="S1751" s="356" t="n">
        <v>0</v>
      </c>
      <c r="T1751" s="356" t="n"/>
      <c r="U1751" s="356" t="inlineStr"/>
      <c r="V1751" s="356" t="n">
        <v>0</v>
      </c>
      <c r="W1751" s="356" t="n"/>
      <c r="X1751" s="356" t="n"/>
      <c r="Y1751" s="356" t="n"/>
      <c r="Z1751" s="356" t="n"/>
      <c r="AA1751" s="356" t="n"/>
      <c r="AB1751" s="356" t="inlineStr"/>
      <c r="AC1751" s="356" t="inlineStr"/>
      <c r="AD1751" s="356" t="inlineStr"/>
      <c r="AE1751" s="356" t="inlineStr"/>
      <c r="AF1751" s="356" t="inlineStr"/>
      <c r="AG1751" s="356" t="inlineStr"/>
      <c r="AH1751" s="356" t="n"/>
      <c r="AI1751" s="356" t="n"/>
      <c r="AJ1751" s="356" t="n"/>
      <c r="AK1751" s="356" t="n"/>
      <c r="AL1751" s="356" t="n"/>
      <c r="AM1751" s="356" t="n"/>
      <c r="AN1751" s="356" t="n"/>
      <c r="AO1751" s="356" t="n"/>
      <c r="AP1751" s="356" t="inlineStr"/>
      <c r="AQ1751" s="356" t="inlineStr"/>
      <c r="AR1751" s="356" t="inlineStr"/>
      <c r="AS1751" s="356" t="n"/>
      <c r="AT1751" s="356" t="n"/>
      <c r="AU1751" s="356" t="n"/>
      <c r="AV1751" s="356" t="n"/>
      <c r="AW1751" s="356" t="n"/>
      <c r="AX1751" s="356" t="n"/>
      <c r="AY1751" s="356" t="n"/>
      <c r="AZ1751" s="356" t="inlineStr"/>
      <c r="BA1751" s="356" t="n"/>
      <c r="BB1751" s="356" t="inlineStr"/>
      <c r="BC1751" s="356" t="inlineStr"/>
      <c r="BD1751" s="356" t="inlineStr"/>
      <c r="BE1751" s="356" t="inlineStr"/>
      <c r="BF1751" s="356" t="inlineStr"/>
      <c r="BG1751" s="356" t="inlineStr"/>
      <c r="BH1751" s="356" t="inlineStr"/>
      <c r="BI1751" s="356" t="inlineStr"/>
      <c r="BJ1751" s="356" t="inlineStr"/>
      <c r="BK1751" s="356" t="inlineStr"/>
      <c r="BL1751" s="356" t="inlineStr"/>
      <c r="BM1751" s="356" t="inlineStr"/>
      <c r="BN1751" s="356" t="inlineStr"/>
      <c r="BO1751" s="356" t="inlineStr"/>
      <c r="BP1751" s="356" t="inlineStr"/>
      <c r="BQ1751" s="356" t="n"/>
      <c r="BR1751" s="356" t="n"/>
      <c r="BS1751" s="356" t="n"/>
      <c r="BT1751" s="356" t="n"/>
      <c r="BU1751" s="356" t="n"/>
      <c r="BV1751" s="356" t="n"/>
      <c r="BW1751" s="356" t="n"/>
      <c r="BX1751" s="356" t="n">
        <v>0</v>
      </c>
      <c r="BY1751" s="356" t="n"/>
      <c r="BZ1751" s="356" t="n"/>
      <c r="CA1751" s="356" t="n"/>
      <c r="CB1751" s="356" t="n"/>
      <c r="CC1751" s="356" t="n"/>
      <c r="CD1751" s="356" t="n"/>
      <c r="CE1751" s="356" t="n"/>
      <c r="CF1751" s="356" t="n">
        <v>0</v>
      </c>
      <c r="CG1751" s="356" t="n">
        <v>0</v>
      </c>
      <c r="CH1751" s="356" t="n"/>
      <c r="CI1751" s="356" t="inlineStr"/>
      <c r="CJ1751" s="356" t="inlineStr"/>
      <c r="CK1751" t="inlineStr"/>
      <c r="CL1751" t="inlineStr"/>
      <c r="CM1751" t="inlineStr"/>
      <c r="CN1751" t="inlineStr"/>
      <c r="CO1751" t="inlineStr"/>
      <c r="CP1751" t="inlineStr"/>
      <c r="CQ1751" t="inlineStr"/>
    </row>
    <row r="1752"/>
    <row r="1753">
      <c r="A1753" s="358" t="n">
        <v>52</v>
      </c>
      <c r="B1753" s="358">
        <f>B1757</f>
        <v/>
      </c>
      <c r="C1753" s="358">
        <f>C1757</f>
        <v/>
      </c>
      <c r="D1753" s="358">
        <f>D1757</f>
        <v/>
      </c>
      <c r="E1753" s="358">
        <f>E1757</f>
        <v/>
      </c>
      <c r="F1753" s="358">
        <f>F1757</f>
        <v/>
      </c>
      <c r="G1753" s="358">
        <f>G1757</f>
        <v/>
      </c>
      <c r="H1753" s="358" t="n"/>
      <c r="I1753" s="358" t="n"/>
      <c r="J1753" s="358" t="n"/>
      <c r="K1753" s="358" t="n"/>
      <c r="L1753" s="358" t="n"/>
      <c r="M1753" s="358" t="n"/>
      <c r="N1753" s="358" t="n"/>
      <c r="O1753" s="358">
        <f>O1757</f>
        <v/>
      </c>
      <c r="P1753" s="358">
        <f>P1757</f>
        <v/>
      </c>
      <c r="Q1753" s="358">
        <f>Q1757</f>
        <v/>
      </c>
      <c r="R1753" s="358">
        <f>R1757</f>
        <v/>
      </c>
      <c r="S1753" s="358">
        <f>S1757</f>
        <v/>
      </c>
      <c r="T1753" s="358">
        <f>T1757</f>
        <v/>
      </c>
      <c r="U1753" s="358">
        <f>U1757</f>
        <v/>
      </c>
      <c r="V1753" s="358">
        <f>V1757</f>
        <v/>
      </c>
      <c r="W1753" s="358">
        <f>W1757</f>
        <v/>
      </c>
      <c r="X1753" s="358">
        <f>X1757</f>
        <v/>
      </c>
      <c r="Y1753" s="358">
        <f>Y1757</f>
        <v/>
      </c>
      <c r="Z1753" s="358">
        <f>Z1757</f>
        <v/>
      </c>
      <c r="AA1753" s="358">
        <f>AA1757</f>
        <v/>
      </c>
      <c r="AB1753" s="358">
        <f>AB1757</f>
        <v/>
      </c>
      <c r="AC1753" s="358">
        <f>AC1757</f>
        <v/>
      </c>
      <c r="AD1753" s="358">
        <f>AD1757</f>
        <v/>
      </c>
      <c r="AE1753" s="358">
        <f>AE1757</f>
        <v/>
      </c>
      <c r="AF1753" s="358">
        <f>AF1757</f>
        <v/>
      </c>
      <c r="AG1753" s="358">
        <f>AG1757</f>
        <v/>
      </c>
      <c r="AH1753" s="358">
        <f>AH1757</f>
        <v/>
      </c>
      <c r="AI1753" s="358">
        <f>AI1757</f>
        <v/>
      </c>
      <c r="AJ1753" s="358">
        <f>AJ1757</f>
        <v/>
      </c>
      <c r="AK1753" s="358">
        <f>AK1757</f>
        <v/>
      </c>
      <c r="AL1753" s="358">
        <f>AL1757</f>
        <v/>
      </c>
      <c r="AM1753" s="358">
        <f>AM1757</f>
        <v/>
      </c>
      <c r="AN1753" s="358">
        <f>AN1757</f>
        <v/>
      </c>
      <c r="AO1753" s="358">
        <f>AO1757</f>
        <v/>
      </c>
      <c r="AP1753" s="358">
        <f>AP1757</f>
        <v/>
      </c>
      <c r="AQ1753" s="358">
        <f>AQ1757</f>
        <v/>
      </c>
      <c r="AR1753" s="358">
        <f>AR1757</f>
        <v/>
      </c>
      <c r="AS1753" s="358">
        <f>AS1757</f>
        <v/>
      </c>
      <c r="AT1753" s="358">
        <f>AT1757</f>
        <v/>
      </c>
      <c r="AU1753" s="358">
        <f>AU1757</f>
        <v/>
      </c>
      <c r="AV1753" s="358">
        <f>AV1757</f>
        <v/>
      </c>
      <c r="AW1753" s="358">
        <f>AW1757</f>
        <v/>
      </c>
      <c r="AX1753" s="358">
        <f>AX1757</f>
        <v/>
      </c>
      <c r="AY1753" s="358">
        <f>AY1757</f>
        <v/>
      </c>
      <c r="AZ1753" s="358">
        <f>AZ1757</f>
        <v/>
      </c>
      <c r="BA1753" s="358">
        <f>BA1757</f>
        <v/>
      </c>
      <c r="BB1753" s="358">
        <f>BB1757</f>
        <v/>
      </c>
      <c r="BC1753" s="358">
        <f>BC1757</f>
        <v/>
      </c>
      <c r="BD1753" s="358">
        <f>BD1757</f>
        <v/>
      </c>
      <c r="BE1753" s="358">
        <f>BE1757</f>
        <v/>
      </c>
      <c r="BF1753" s="358">
        <f>BF1757</f>
        <v/>
      </c>
      <c r="BG1753" s="358">
        <f>BG1757</f>
        <v/>
      </c>
      <c r="BH1753" s="358">
        <f>BH1757</f>
        <v/>
      </c>
      <c r="BI1753" s="358">
        <f>BI1757</f>
        <v/>
      </c>
      <c r="BJ1753" s="358">
        <f>BJ1757</f>
        <v/>
      </c>
      <c r="BK1753" s="358">
        <f>BK1757</f>
        <v/>
      </c>
      <c r="BL1753" s="358">
        <f>BL1757</f>
        <v/>
      </c>
      <c r="BM1753" s="358">
        <f>BM1757</f>
        <v/>
      </c>
      <c r="BN1753" s="358">
        <f>BN1757</f>
        <v/>
      </c>
      <c r="BO1753" s="358">
        <f>BO1757</f>
        <v/>
      </c>
      <c r="BP1753" s="358">
        <f>BP1757</f>
        <v/>
      </c>
      <c r="BQ1753" s="358">
        <f>BQ1757</f>
        <v/>
      </c>
      <c r="BR1753" s="358">
        <f>BR1757</f>
        <v/>
      </c>
      <c r="BS1753" s="358">
        <f>BS1757</f>
        <v/>
      </c>
      <c r="BT1753" s="358">
        <f>BT1757</f>
        <v/>
      </c>
      <c r="BU1753" s="358">
        <f>BU1757</f>
        <v/>
      </c>
      <c r="BV1753" s="358">
        <f>BV1757</f>
        <v/>
      </c>
      <c r="BW1753" s="358">
        <f>BW1757</f>
        <v/>
      </c>
      <c r="BX1753" s="358">
        <f>BX1757</f>
        <v/>
      </c>
      <c r="BY1753" s="358">
        <f>BY1757</f>
        <v/>
      </c>
      <c r="BZ1753" s="358">
        <f>BZ1757</f>
        <v/>
      </c>
      <c r="CA1753" s="358">
        <f>CA1757</f>
        <v/>
      </c>
      <c r="CB1753" s="358">
        <f>CB1757</f>
        <v/>
      </c>
      <c r="CC1753" s="358">
        <f>CC1757</f>
        <v/>
      </c>
      <c r="CD1753" s="358">
        <f>CD1757</f>
        <v/>
      </c>
      <c r="CE1753" s="358">
        <f>CE1757</f>
        <v/>
      </c>
      <c r="CF1753" s="358">
        <f>CF1757</f>
        <v/>
      </c>
      <c r="CG1753" s="358">
        <f>CG1757</f>
        <v/>
      </c>
      <c r="CH1753" s="358">
        <f>CH1757</f>
        <v/>
      </c>
      <c r="CI1753" s="358">
        <f>CI1757</f>
        <v/>
      </c>
      <c r="CJ1753" s="358">
        <f>CJ1757</f>
        <v/>
      </c>
      <c r="CK1753" s="358">
        <f>CK1757</f>
        <v/>
      </c>
      <c r="CL1753" s="358">
        <f>CL1757</f>
        <v/>
      </c>
      <c r="CM1753" s="358">
        <f>CM1757</f>
        <v/>
      </c>
      <c r="CN1753" s="358">
        <f>CN1757</f>
        <v/>
      </c>
      <c r="CO1753" s="358">
        <f>CO1757</f>
        <v/>
      </c>
      <c r="CP1753" s="358">
        <f>CP1757</f>
        <v/>
      </c>
      <c r="CQ1753" s="358">
        <f>CQ1757</f>
        <v/>
      </c>
      <c r="CR1753" s="358">
        <f>CR1757</f>
        <v/>
      </c>
      <c r="CS1753" s="358">
        <f>CS1757</f>
        <v/>
      </c>
      <c r="CT1753" s="358">
        <f>CT1757</f>
        <v/>
      </c>
      <c r="CU1753" s="358">
        <f>CU1757</f>
        <v/>
      </c>
      <c r="CV1753" s="358">
        <f>CV1757</f>
        <v/>
      </c>
      <c r="CW1753" s="358">
        <f>CW1757</f>
        <v/>
      </c>
      <c r="CX1753" s="358">
        <f>CX1757</f>
        <v/>
      </c>
      <c r="CY1753" s="358">
        <f>CY1757</f>
        <v/>
      </c>
      <c r="CZ1753" s="358">
        <f>CZ1757</f>
        <v/>
      </c>
      <c r="DA1753" s="358">
        <f>DA1757</f>
        <v/>
      </c>
      <c r="DB1753" s="358">
        <f>DB1757</f>
        <v/>
      </c>
      <c r="DC1753" s="358">
        <f>DC1757</f>
        <v/>
      </c>
      <c r="DD1753" s="358">
        <f>DD1757</f>
        <v/>
      </c>
      <c r="DE1753" s="358">
        <f>DE1757</f>
        <v/>
      </c>
      <c r="DF1753" s="358">
        <f>DF1757</f>
        <v/>
      </c>
      <c r="DG1753" s="359">
        <f>DG1757</f>
        <v/>
      </c>
      <c r="DH1753" s="359">
        <f>DH1757</f>
        <v/>
      </c>
      <c r="DI1753" s="359">
        <f>DI1757</f>
        <v/>
      </c>
      <c r="DJ1753" s="359">
        <f>DJ1757</f>
        <v/>
      </c>
      <c r="DK1753" s="359">
        <f>DK1757</f>
        <v/>
      </c>
      <c r="DL1753" s="359">
        <f>DL1757</f>
        <v/>
      </c>
      <c r="DM1753" s="359">
        <f>DM1757</f>
        <v/>
      </c>
      <c r="DN1753" s="359">
        <f>DN1757</f>
        <v/>
      </c>
      <c r="DO1753" s="359">
        <f>DO1757</f>
        <v/>
      </c>
      <c r="DP1753" s="359">
        <f>DP1757</f>
        <v/>
      </c>
      <c r="DQ1753" s="359">
        <f>DQ1757</f>
        <v/>
      </c>
      <c r="DR1753" s="359">
        <f>DR1757</f>
        <v/>
      </c>
      <c r="DS1753" s="359">
        <f>DS1757</f>
        <v/>
      </c>
      <c r="DT1753" s="359">
        <f>DT1757</f>
        <v/>
      </c>
      <c r="DU1753" s="359">
        <f>DU1757</f>
        <v/>
      </c>
      <c r="DV1753" s="359">
        <f>DV1757</f>
        <v/>
      </c>
      <c r="DW1753" s="359">
        <f>DW1757</f>
        <v/>
      </c>
      <c r="DX1753" s="359">
        <f>DX1757</f>
        <v/>
      </c>
      <c r="DY1753" s="359">
        <f>DY1757</f>
        <v/>
      </c>
      <c r="DZ1753" s="359">
        <f>DZ1757</f>
        <v/>
      </c>
      <c r="EA1753" s="359">
        <f>EA1757</f>
        <v/>
      </c>
      <c r="EB1753" s="359">
        <f>EB1757</f>
        <v/>
      </c>
      <c r="EC1753" s="359">
        <f>EC1757</f>
        <v/>
      </c>
      <c r="ED1753" s="359">
        <f>ED1757</f>
        <v/>
      </c>
      <c r="EE1753" s="359">
        <f>EE1757</f>
        <v/>
      </c>
      <c r="EF1753" s="359">
        <f>EF1757</f>
        <v/>
      </c>
      <c r="EG1753" s="359">
        <f>EG1757</f>
        <v/>
      </c>
      <c r="EH1753" s="359">
        <f>EH1757</f>
        <v/>
      </c>
      <c r="EI1753" s="359">
        <f>EI1757</f>
        <v/>
      </c>
      <c r="EJ1753" s="359">
        <f>EJ1757</f>
        <v/>
      </c>
      <c r="EK1753" s="359">
        <f>EK1757</f>
        <v/>
      </c>
      <c r="EL1753" s="359">
        <f>EL1757</f>
        <v/>
      </c>
      <c r="EM1753" s="359">
        <f>EM1757</f>
        <v/>
      </c>
      <c r="EN1753" s="359">
        <f>EN1757</f>
        <v/>
      </c>
      <c r="EO1753" s="359">
        <f>EO1757</f>
        <v/>
      </c>
      <c r="EP1753" s="359">
        <f>EP1757</f>
        <v/>
      </c>
      <c r="EQ1753" s="359">
        <f>EQ1757</f>
        <v/>
      </c>
      <c r="ER1753" s="359">
        <f>ER1757</f>
        <v/>
      </c>
      <c r="ES1753" s="359">
        <f>ES1757</f>
        <v/>
      </c>
      <c r="ET1753" s="359">
        <f>ET1757</f>
        <v/>
      </c>
      <c r="EU1753" s="359">
        <f>EU1757</f>
        <v/>
      </c>
      <c r="EV1753" s="359">
        <f>EV1757</f>
        <v/>
      </c>
      <c r="EW1753" s="359">
        <f>EW1757</f>
        <v/>
      </c>
      <c r="EX1753" s="359">
        <f>EX1757</f>
        <v/>
      </c>
      <c r="EY1753" s="359">
        <f>EY1757</f>
        <v/>
      </c>
      <c r="EZ1753" s="359">
        <f>EZ1757</f>
        <v/>
      </c>
      <c r="FA1753" s="359">
        <f>FA1757</f>
        <v/>
      </c>
      <c r="FB1753" s="359">
        <f>FB1757</f>
        <v/>
      </c>
      <c r="FC1753" s="359">
        <f>FC1757</f>
        <v/>
      </c>
      <c r="FD1753" s="359">
        <f>FD1757</f>
        <v/>
      </c>
      <c r="FE1753" s="359">
        <f>FE1757</f>
        <v/>
      </c>
      <c r="FF1753" s="359">
        <f>FF1757</f>
        <v/>
      </c>
      <c r="FG1753" s="359">
        <f>FG1757</f>
        <v/>
      </c>
      <c r="FH1753" s="359">
        <f>FH1757</f>
        <v/>
      </c>
      <c r="FI1753" s="359">
        <f>FI1757</f>
        <v/>
      </c>
      <c r="FJ1753" s="359">
        <f>FJ1757</f>
        <v/>
      </c>
      <c r="FK1753" s="359">
        <f>FK1757</f>
        <v/>
      </c>
      <c r="FL1753" s="359">
        <f>FL1757</f>
        <v/>
      </c>
      <c r="FM1753" s="359">
        <f>FM1757</f>
        <v/>
      </c>
      <c r="FN1753" s="359">
        <f>FN1757</f>
        <v/>
      </c>
      <c r="FO1753" s="359">
        <f>FO1757</f>
        <v/>
      </c>
      <c r="FP1753" s="359">
        <f>FP1757</f>
        <v/>
      </c>
      <c r="FQ1753" s="359">
        <f>FQ1757</f>
        <v/>
      </c>
      <c r="FR1753" s="359">
        <f>FR1757</f>
        <v/>
      </c>
      <c r="FS1753" s="359">
        <f>FS1757</f>
        <v/>
      </c>
      <c r="FT1753" s="359">
        <f>FT1757</f>
        <v/>
      </c>
      <c r="FU1753" s="359">
        <f>FU1757</f>
        <v/>
      </c>
      <c r="FV1753" s="359">
        <f>FV1757</f>
        <v/>
      </c>
      <c r="FW1753" s="359">
        <f>FW1757</f>
        <v/>
      </c>
      <c r="FX1753" s="359">
        <f>FX1757</f>
        <v/>
      </c>
      <c r="FY1753" s="359">
        <f>FY1757</f>
        <v/>
      </c>
      <c r="FZ1753" s="359">
        <f>FZ1757</f>
        <v/>
      </c>
      <c r="GA1753" s="359">
        <f>GA1757</f>
        <v/>
      </c>
      <c r="GB1753" s="359">
        <f>GB1757</f>
        <v/>
      </c>
      <c r="GC1753" s="359">
        <f>GC1757</f>
        <v/>
      </c>
      <c r="GD1753" s="359">
        <f>GD1757</f>
        <v/>
      </c>
      <c r="GE1753" s="359">
        <f>GE1757</f>
        <v/>
      </c>
      <c r="GF1753" s="359">
        <f>GF1757</f>
        <v/>
      </c>
      <c r="GG1753" s="359">
        <f>GG1757</f>
        <v/>
      </c>
      <c r="GH1753" s="359">
        <f>GH1757</f>
        <v/>
      </c>
      <c r="GI1753" s="359">
        <f>GI1757</f>
        <v/>
      </c>
      <c r="GJ1753" s="359">
        <f>GJ1757</f>
        <v/>
      </c>
      <c r="GK1753" s="359">
        <f>GK1757</f>
        <v/>
      </c>
      <c r="GL1753" s="359">
        <f>GL1757</f>
        <v/>
      </c>
      <c r="GM1753" s="359">
        <f>GM1757</f>
        <v/>
      </c>
      <c r="GN1753" s="359">
        <f>GN1757</f>
        <v/>
      </c>
      <c r="GO1753" s="359">
        <f>GO1757</f>
        <v/>
      </c>
      <c r="GP1753" s="359">
        <f>GP1757</f>
        <v/>
      </c>
      <c r="GQ1753" s="359">
        <f>GQ1757</f>
        <v/>
      </c>
      <c r="GR1753" s="359">
        <f>GR1757</f>
        <v/>
      </c>
      <c r="GS1753" s="359">
        <f>GS1757</f>
        <v/>
      </c>
      <c r="GT1753" s="359">
        <f>GT1757</f>
        <v/>
      </c>
      <c r="GU1753" s="359">
        <f>GU1757</f>
        <v/>
      </c>
      <c r="GV1753" s="359">
        <f>GV1757</f>
        <v/>
      </c>
      <c r="GW1753" s="359">
        <f>GW1757</f>
        <v/>
      </c>
      <c r="GX1753" s="359">
        <f>GX1757</f>
        <v/>
      </c>
    </row>
    <row r="1754"/>
    <row r="1755">
      <c r="A1755" t="n">
        <v>17</v>
      </c>
      <c r="B1755" t="n">
        <v>1</v>
      </c>
      <c r="C1755">
        <f>ROW(SmtRes!A652)</f>
        <v/>
      </c>
      <c r="D1755">
        <f>ROW(EtalonRes!A624)</f>
        <v/>
      </c>
      <c r="E1755" t="inlineStr">
        <is>
          <t>1</t>
        </is>
      </c>
      <c r="F1755" t="inlineStr">
        <is>
          <t>67-8-2</t>
        </is>
      </c>
      <c r="G1755" t="inlineStr">
        <is>
          <t>Смена светильников с люминесцентными лампами</t>
        </is>
      </c>
      <c r="H1755" t="inlineStr">
        <is>
          <t>100 шт.</t>
        </is>
      </c>
      <c r="I1755">
        <f>ROUND(ROUND(3/100,4),7)</f>
        <v/>
      </c>
      <c r="J1755" t="n">
        <v>0</v>
      </c>
      <c r="K1755">
        <f>ROUND(ROUND(3/100,4),7)</f>
        <v/>
      </c>
      <c r="O1755">
        <f>ROUND(CP1755,0)</f>
        <v/>
      </c>
      <c r="P1755">
        <f>ROUND(CQ1755*I1755,0)</f>
        <v/>
      </c>
      <c r="Q1755">
        <f>(ROUND((ROUND(((ET1755)*I1755),0)*BB1755),0)+ROUND((ROUND(((AE1755-(EU1755))*I1755),0)*BS1755),0))</f>
        <v/>
      </c>
      <c r="R1755">
        <f>(ROUND((ROUND(((EU1755)*I1755),0)*BS1755),0)+ROUND((ROUND(((AE1755-(EU1755))*I1755),0)*BS1755),0))</f>
        <v/>
      </c>
      <c r="S1755">
        <f>ROUND(CT1755*I1755,0)</f>
        <v/>
      </c>
      <c r="T1755">
        <f>ROUND(CU1755*I1755,0)</f>
        <v/>
      </c>
      <c r="U1755">
        <f>ROUND(CV1755*I1755,7)</f>
        <v/>
      </c>
      <c r="V1755">
        <f>ROUND(CW1755*I1755,7)</f>
        <v/>
      </c>
      <c r="W1755">
        <f>ROUND(CX1755*I1755,0)</f>
        <v/>
      </c>
      <c r="X1755">
        <f>ROUND(CY1755,0)</f>
        <v/>
      </c>
      <c r="Y1755">
        <f>ROUND(CZ1755,0)</f>
        <v/>
      </c>
      <c r="AA1755" t="n">
        <v>78855224</v>
      </c>
      <c r="AB1755">
        <f>ROUND((AC1755+AD1755+AF1755),2)</f>
        <v/>
      </c>
      <c r="AC1755">
        <f>ROUND((ES1755),2)</f>
        <v/>
      </c>
      <c r="AD1755">
        <f>ROUND((((ET1755)-(EU1755))+AE1755),2)</f>
        <v/>
      </c>
      <c r="AE1755">
        <f>ROUND((EU1755),2)</f>
        <v/>
      </c>
      <c r="AF1755">
        <f>ROUND((EV1755),2)</f>
        <v/>
      </c>
      <c r="AG1755">
        <f>ROUND((AP1755),2)</f>
        <v/>
      </c>
      <c r="AH1755">
        <f>(EW1755)</f>
        <v/>
      </c>
      <c r="AI1755">
        <f>(EX1755)</f>
        <v/>
      </c>
      <c r="AJ1755">
        <f>(AS1755)</f>
        <v/>
      </c>
      <c r="AK1755" t="n">
        <v>41124.45</v>
      </c>
      <c r="AL1755" t="n">
        <v>39551</v>
      </c>
      <c r="AM1755" t="n">
        <v>2.5</v>
      </c>
      <c r="AN1755" t="n">
        <v>1.08</v>
      </c>
      <c r="AO1755" t="n">
        <v>1570.95</v>
      </c>
      <c r="AP1755" t="n">
        <v>0</v>
      </c>
      <c r="AQ1755" t="n">
        <v>163.3</v>
      </c>
      <c r="AR1755" t="n">
        <v>0.08</v>
      </c>
      <c r="AS1755" t="n">
        <v>0</v>
      </c>
      <c r="AT1755" t="n">
        <v>91</v>
      </c>
      <c r="AU1755" t="n">
        <v>48</v>
      </c>
      <c r="AV1755" t="n">
        <v>1</v>
      </c>
      <c r="AW1755" t="n">
        <v>1</v>
      </c>
      <c r="AZ1755" t="n">
        <v>1</v>
      </c>
      <c r="BA1755" t="n">
        <v>52.25</v>
      </c>
      <c r="BB1755" t="n">
        <v>23.32</v>
      </c>
      <c r="BC1755" t="n">
        <v>2.31</v>
      </c>
      <c r="BD1755" t="inlineStr"/>
      <c r="BE1755" t="inlineStr"/>
      <c r="BF1755" t="inlineStr"/>
      <c r="BG1755" t="inlineStr"/>
      <c r="BH1755" t="n">
        <v>0</v>
      </c>
      <c r="BI1755" t="n">
        <v>1</v>
      </c>
      <c r="BJ1755" t="inlineStr">
        <is>
          <t>ТЕРр Московской обл., 67-8-2, приказ Минстроя России №675/пр от 28.02.2017 № 263/пр</t>
        </is>
      </c>
      <c r="BM1755" t="n">
        <v>67001</v>
      </c>
      <c r="BN1755" t="n">
        <v>0</v>
      </c>
      <c r="BO1755" t="inlineStr">
        <is>
          <t>67-8-2</t>
        </is>
      </c>
      <c r="BP1755" t="n">
        <v>1</v>
      </c>
      <c r="BQ1755" t="n">
        <v>6</v>
      </c>
      <c r="BR1755" t="n">
        <v>0</v>
      </c>
      <c r="BS1755" t="n">
        <v>52.25</v>
      </c>
      <c r="BT1755" t="n">
        <v>1</v>
      </c>
      <c r="BU1755" t="n">
        <v>1</v>
      </c>
      <c r="BV1755" t="n">
        <v>1</v>
      </c>
      <c r="BW1755" t="n">
        <v>1</v>
      </c>
      <c r="BX1755" t="n">
        <v>1</v>
      </c>
      <c r="BY1755" t="inlineStr"/>
      <c r="BZ1755" t="n">
        <v>91</v>
      </c>
      <c r="CA1755" t="n">
        <v>48</v>
      </c>
      <c r="CB1755" t="inlineStr"/>
      <c r="CE1755" t="n">
        <v>12</v>
      </c>
      <c r="CF1755" t="n">
        <v>0</v>
      </c>
      <c r="CG1755" t="n">
        <v>0</v>
      </c>
      <c r="CM1755" t="n">
        <v>0</v>
      </c>
      <c r="CN1755" t="inlineStr"/>
      <c r="CO1755" t="n">
        <v>0</v>
      </c>
      <c r="CP1755">
        <f>(P1755+Q1755+S1755)</f>
        <v/>
      </c>
      <c r="CQ1755">
        <f>AC1755*BC1755</f>
        <v/>
      </c>
      <c r="CR1755">
        <f>(ROUND((ROUND(((ET1755)*1),0)*BB1755),0)+ROUND((ROUND(((AE1755-(EU1755))*1),0)*BS1755),0))</f>
        <v/>
      </c>
      <c r="CS1755">
        <f>(ROUND((ROUND(((EU1755)*1),0)*BS1755),0)+ROUND((ROUND(((AE1755-(EU1755))*1),0)*BS1755),0))</f>
        <v/>
      </c>
      <c r="CT1755">
        <f>AF1755*BA1755</f>
        <v/>
      </c>
      <c r="CU1755">
        <f>AG1755</f>
        <v/>
      </c>
      <c r="CV1755">
        <f>AH1755</f>
        <v/>
      </c>
      <c r="CW1755">
        <f>AI1755</f>
        <v/>
      </c>
      <c r="CX1755">
        <f>AJ1755</f>
        <v/>
      </c>
      <c r="CY1755">
        <f>(((S1755+R1755)*AT1755)/100)</f>
        <v/>
      </c>
      <c r="CZ1755">
        <f>(((S1755+R1755)*AU1755)/100)</f>
        <v/>
      </c>
      <c r="DC1755" t="inlineStr"/>
      <c r="DD1755" t="inlineStr"/>
      <c r="DE1755" t="inlineStr"/>
      <c r="DF1755" t="inlineStr"/>
      <c r="DG1755" t="inlineStr"/>
      <c r="DH1755" t="inlineStr"/>
      <c r="DI1755" t="inlineStr"/>
      <c r="DJ1755" t="inlineStr"/>
      <c r="DK1755" t="inlineStr"/>
      <c r="DL1755" t="inlineStr"/>
      <c r="DM1755" t="inlineStr"/>
      <c r="DN1755" t="n">
        <v>0</v>
      </c>
      <c r="DO1755" t="n">
        <v>0</v>
      </c>
      <c r="DP1755" t="n">
        <v>1</v>
      </c>
      <c r="DQ1755" t="n">
        <v>1</v>
      </c>
      <c r="DU1755" t="n">
        <v>1010</v>
      </c>
      <c r="DV1755" t="inlineStr">
        <is>
          <t>100 шт.</t>
        </is>
      </c>
      <c r="DW1755" t="inlineStr">
        <is>
          <t>100 шт.</t>
        </is>
      </c>
      <c r="DX1755" t="n">
        <v>100</v>
      </c>
      <c r="DZ1755" t="inlineStr"/>
      <c r="EA1755" t="inlineStr"/>
      <c r="EB1755" t="inlineStr"/>
      <c r="EC1755" t="inlineStr"/>
      <c r="EE1755" t="n">
        <v>78726030</v>
      </c>
      <c r="EF1755" t="n">
        <v>6</v>
      </c>
      <c r="EG1755" t="inlineStr">
        <is>
          <t>Ремонтно-строительные работы</t>
        </is>
      </c>
      <c r="EH1755" t="n">
        <v>101</v>
      </c>
      <c r="EI1755" t="inlineStr">
        <is>
          <t>Электромонтажные работы</t>
        </is>
      </c>
      <c r="EJ1755" t="n">
        <v>1</v>
      </c>
      <c r="EK1755" t="n">
        <v>67001</v>
      </c>
      <c r="EL1755" t="inlineStr">
        <is>
          <t>Электромонтажные работы</t>
        </is>
      </c>
      <c r="EM1755" t="inlineStr">
        <is>
          <t>рФЕР-67</t>
        </is>
      </c>
      <c r="EO1755" t="inlineStr"/>
      <c r="EQ1755" t="n">
        <v>0</v>
      </c>
      <c r="ER1755" t="n">
        <v>41124.45</v>
      </c>
      <c r="ES1755" t="n">
        <v>39551</v>
      </c>
      <c r="ET1755" t="n">
        <v>2.5</v>
      </c>
      <c r="EU1755" t="n">
        <v>1.08</v>
      </c>
      <c r="EV1755" t="n">
        <v>1570.95</v>
      </c>
      <c r="EW1755" t="n">
        <v>163.3</v>
      </c>
      <c r="EX1755" t="n">
        <v>0.08</v>
      </c>
      <c r="EY1755" t="n">
        <v>0</v>
      </c>
      <c r="FQ1755" t="n">
        <v>0</v>
      </c>
      <c r="FR1755" t="n">
        <v>0</v>
      </c>
      <c r="FS1755" t="n">
        <v>0</v>
      </c>
      <c r="FX1755" t="n">
        <v>91</v>
      </c>
      <c r="FY1755" t="n">
        <v>48</v>
      </c>
      <c r="GA1755" t="inlineStr"/>
      <c r="GD1755" t="n">
        <v>1</v>
      </c>
      <c r="GF1755" t="n">
        <v>85477591</v>
      </c>
      <c r="GG1755" t="n">
        <v>2</v>
      </c>
      <c r="GH1755" t="n">
        <v>1</v>
      </c>
      <c r="GI1755" t="n">
        <v>2</v>
      </c>
      <c r="GJ1755" t="n">
        <v>0</v>
      </c>
      <c r="GK1755" t="n">
        <v>0</v>
      </c>
      <c r="GL1755">
        <f>ROUND(IF(AND(BH1755=3,BI1755=3,FS1755&lt;&gt;0),P1755,0),0)</f>
        <v/>
      </c>
      <c r="GM1755">
        <f>ROUND(O1755+X1755+Y1755,0)+GX1755</f>
        <v/>
      </c>
      <c r="GN1755">
        <f>IF(OR(BI1755=0,BI1755=1),GM1755-GX1755,0)</f>
        <v/>
      </c>
      <c r="GO1755">
        <f>IF(BI1755=2,GM1755-GX1755,0)</f>
        <v/>
      </c>
      <c r="GP1755">
        <f>IF(BI1755=4,GM1755-GX1755,0)</f>
        <v/>
      </c>
      <c r="GR1755" t="n">
        <v>0</v>
      </c>
      <c r="GS1755" t="n">
        <v>3</v>
      </c>
      <c r="GT1755" t="n">
        <v>0</v>
      </c>
      <c r="GU1755" t="inlineStr"/>
      <c r="GV1755">
        <f>ROUND((GT1755),2)</f>
        <v/>
      </c>
      <c r="GW1755" t="n">
        <v>1</v>
      </c>
      <c r="GX1755">
        <f>ROUND(HC1755*I1755,0)</f>
        <v/>
      </c>
      <c r="HA1755" t="n">
        <v>0</v>
      </c>
      <c r="HB1755" t="n">
        <v>0</v>
      </c>
      <c r="HC1755">
        <f>GV1755*GW1755</f>
        <v/>
      </c>
      <c r="HE1755" t="inlineStr"/>
      <c r="HF1755" t="inlineStr"/>
      <c r="HM1755" t="inlineStr"/>
      <c r="HN1755" t="inlineStr">
        <is>
          <t>Пр/812-101.0-1</t>
        </is>
      </c>
      <c r="HO1755" t="inlineStr">
        <is>
          <t>Пр/774-101.0</t>
        </is>
      </c>
      <c r="HP1755" t="inlineStr">
        <is>
          <t>Электромонтажные работы</t>
        </is>
      </c>
      <c r="HQ1755" t="inlineStr">
        <is>
          <t>Электромонтажные работы</t>
        </is>
      </c>
      <c r="HS1755" t="n">
        <v>0</v>
      </c>
      <c r="IK1755" t="n">
        <v>0</v>
      </c>
    </row>
    <row r="1756"/>
    <row r="1757">
      <c r="A1757" s="358" t="n">
        <v>51</v>
      </c>
      <c r="B1757" s="358">
        <f>B1751</f>
        <v/>
      </c>
      <c r="C1757" s="358">
        <f>A1751</f>
        <v/>
      </c>
      <c r="D1757" s="358">
        <f>ROW(A1751)</f>
        <v/>
      </c>
      <c r="E1757" s="358" t="n"/>
      <c r="F1757" s="358">
        <f>IF(F1751&lt;&gt;"",F1751,"")</f>
        <v/>
      </c>
      <c r="G1757" s="358">
        <f>IF(G1751&lt;&gt;"",G1751,"")</f>
        <v/>
      </c>
      <c r="H1757" s="358" t="n">
        <v>0</v>
      </c>
      <c r="I1757" s="358" t="n"/>
      <c r="J1757" s="358" t="n"/>
      <c r="K1757" s="358" t="n"/>
      <c r="L1757" s="358" t="n"/>
      <c r="M1757" s="358" t="n"/>
      <c r="N1757" s="358" t="n"/>
      <c r="O1757" s="358">
        <f>ROUND(AB1757,0)</f>
        <v/>
      </c>
      <c r="P1757" s="358">
        <f>ROUND(AC1757,0)</f>
        <v/>
      </c>
      <c r="Q1757" s="358">
        <f>ROUND(AD1757,0)</f>
        <v/>
      </c>
      <c r="R1757" s="358">
        <f>ROUND(AE1757,0)</f>
        <v/>
      </c>
      <c r="S1757" s="358">
        <f>ROUND(AF1757,0)</f>
        <v/>
      </c>
      <c r="T1757" s="358">
        <f>ROUND(AG1757,0)</f>
        <v/>
      </c>
      <c r="U1757" s="358">
        <f>AH1757</f>
        <v/>
      </c>
      <c r="V1757" s="358">
        <f>AI1757</f>
        <v/>
      </c>
      <c r="W1757" s="358">
        <f>ROUND(AJ1757,0)</f>
        <v/>
      </c>
      <c r="X1757" s="358">
        <f>ROUND(AK1757,0)</f>
        <v/>
      </c>
      <c r="Y1757" s="358">
        <f>ROUND(AL1757,0)</f>
        <v/>
      </c>
      <c r="Z1757" s="358" t="n"/>
      <c r="AA1757" s="358" t="n"/>
      <c r="AB1757" s="358">
        <f>ROUND(SUMIF(AA1755:AA1755,"=78855224",O1755:O1755),0)</f>
        <v/>
      </c>
      <c r="AC1757" s="358">
        <f>ROUND(SUMIF(AA1755:AA1755,"=78855224",P1755:P1755),0)</f>
        <v/>
      </c>
      <c r="AD1757" s="358">
        <f>ROUND(SUMIF(AA1755:AA1755,"=78855224",Q1755:Q1755),0)</f>
        <v/>
      </c>
      <c r="AE1757" s="358">
        <f>ROUND(SUMIF(AA1755:AA1755,"=78855224",R1755:R1755),0)</f>
        <v/>
      </c>
      <c r="AF1757" s="358">
        <f>ROUND(SUMIF(AA1755:AA1755,"=78855224",S1755:S1755),0)</f>
        <v/>
      </c>
      <c r="AG1757" s="358">
        <f>ROUND(SUMIF(AA1755:AA1755,"=78855224",T1755:T1755),0)</f>
        <v/>
      </c>
      <c r="AH1757" s="358">
        <f>SUMIF(AA1755:AA1755,"=78855224",U1755:U1755)</f>
        <v/>
      </c>
      <c r="AI1757" s="358">
        <f>SUMIF(AA1755:AA1755,"=78855224",V1755:V1755)</f>
        <v/>
      </c>
      <c r="AJ1757" s="358">
        <f>ROUND(SUMIF(AA1755:AA1755,"=78855224",W1755:W1755),0)</f>
        <v/>
      </c>
      <c r="AK1757" s="358">
        <f>ROUND(SUMIF(AA1755:AA1755,"=78855224",X1755:X1755),0)</f>
        <v/>
      </c>
      <c r="AL1757" s="358">
        <f>ROUND(SUMIF(AA1755:AA1755,"=78855224",Y1755:Y1755),0)</f>
        <v/>
      </c>
      <c r="AM1757" s="358" t="n"/>
      <c r="AN1757" s="358" t="n"/>
      <c r="AO1757" s="358">
        <f>ROUND(BX1757,0)</f>
        <v/>
      </c>
      <c r="AP1757" s="358">
        <f>ROUND(BY1757,0)</f>
        <v/>
      </c>
      <c r="AQ1757" s="358">
        <f>ROUND(BZ1757,0)</f>
        <v/>
      </c>
      <c r="AR1757" s="358">
        <f>ROUND(CA1757,0)</f>
        <v/>
      </c>
      <c r="AS1757" s="358">
        <f>ROUND(CB1757,0)</f>
        <v/>
      </c>
      <c r="AT1757" s="358">
        <f>ROUND(CC1757,0)</f>
        <v/>
      </c>
      <c r="AU1757" s="358">
        <f>ROUND(CD1757,0)</f>
        <v/>
      </c>
      <c r="AV1757" s="358">
        <f>ROUND(CE1757,0)</f>
        <v/>
      </c>
      <c r="AW1757" s="358">
        <f>ROUND(CF1757,0)</f>
        <v/>
      </c>
      <c r="AX1757" s="358">
        <f>ROUND(CG1757,0)</f>
        <v/>
      </c>
      <c r="AY1757" s="358">
        <f>ROUND(CH1757,0)</f>
        <v/>
      </c>
      <c r="AZ1757" s="358">
        <f>ROUND(CI1757,0)</f>
        <v/>
      </c>
      <c r="BA1757" s="358">
        <f>ROUND(CJ1757,0)</f>
        <v/>
      </c>
      <c r="BB1757" s="358">
        <f>ROUND(CK1757,0)</f>
        <v/>
      </c>
      <c r="BC1757" s="358">
        <f>ROUND(CL1757,0)</f>
        <v/>
      </c>
      <c r="BD1757" s="358">
        <f>ROUND(CM1757,0)</f>
        <v/>
      </c>
      <c r="BE1757" s="358" t="n"/>
      <c r="BF1757" s="358" t="n"/>
      <c r="BG1757" s="358" t="n"/>
      <c r="BH1757" s="358" t="n"/>
      <c r="BI1757" s="358" t="n"/>
      <c r="BJ1757" s="358" t="n"/>
      <c r="BK1757" s="358" t="n"/>
      <c r="BL1757" s="358" t="n"/>
      <c r="BM1757" s="358" t="n"/>
      <c r="BN1757" s="358" t="n"/>
      <c r="BO1757" s="358" t="n"/>
      <c r="BP1757" s="358" t="n"/>
      <c r="BQ1757" s="358" t="n"/>
      <c r="BR1757" s="358" t="n"/>
      <c r="BS1757" s="358" t="n"/>
      <c r="BT1757" s="358" t="n"/>
      <c r="BU1757" s="358" t="n"/>
      <c r="BV1757" s="358" t="n"/>
      <c r="BW1757" s="358" t="n"/>
      <c r="BX1757" s="358">
        <f>ROUND(SUMIF(AA1755:AA1755,"=78855224",FQ1755:FQ1755),0)</f>
        <v/>
      </c>
      <c r="BY1757" s="358">
        <f>ROUND(SUMIF(AA1755:AA1755,"=78855224",FR1755:FR1755),0)</f>
        <v/>
      </c>
      <c r="BZ1757" s="358">
        <f>ROUND(SUMIF(AA1755:AA1755,"=78855224",GL1755:GL1755),0)</f>
        <v/>
      </c>
      <c r="CA1757" s="358">
        <f>ROUND(SUMIF(AA1755:AA1755,"=78855224",GM1755:GM1755),0)</f>
        <v/>
      </c>
      <c r="CB1757" s="358">
        <f>ROUND(SUMIF(AA1755:AA1755,"=78855224",GN1755:GN1755),0)</f>
        <v/>
      </c>
      <c r="CC1757" s="358">
        <f>ROUND(SUMIF(AA1755:AA1755,"=78855224",GO1755:GO1755),0)</f>
        <v/>
      </c>
      <c r="CD1757" s="358">
        <f>ROUND(SUMIF(AA1755:AA1755,"=78855224",GP1755:GP1755),0)</f>
        <v/>
      </c>
      <c r="CE1757" s="358">
        <f>AC1757-BX1757</f>
        <v/>
      </c>
      <c r="CF1757" s="358">
        <f>AC1757-BY1757</f>
        <v/>
      </c>
      <c r="CG1757" s="358">
        <f>BX1757-BZ1757</f>
        <v/>
      </c>
      <c r="CH1757" s="358">
        <f>AC1757-BX1757-BY1757+BZ1757</f>
        <v/>
      </c>
      <c r="CI1757" s="358">
        <f>BY1757-BZ1757</f>
        <v/>
      </c>
      <c r="CJ1757" s="358">
        <f>ROUND(SUMIF(AA1755:AA1755,"=78855224",GX1755:GX1755),0)</f>
        <v/>
      </c>
      <c r="CK1757" s="358">
        <f>ROUND(SUMIF(AA1755:AA1755,"=78855224",GY1755:GY1755),0)</f>
        <v/>
      </c>
      <c r="CL1757" s="358">
        <f>ROUND(SUMIF(AA1755:AA1755,"=78855224",GZ1755:GZ1755),0)</f>
        <v/>
      </c>
      <c r="CM1757" s="358">
        <f>ROUND(SUMIF(AA1755:AA1755,"=78855224",HD1755:HD1755),0)</f>
        <v/>
      </c>
      <c r="CN1757" s="358" t="n"/>
      <c r="CO1757" s="358" t="n"/>
      <c r="CP1757" s="358" t="n"/>
      <c r="CQ1757" s="358" t="n"/>
      <c r="CR1757" s="358" t="n"/>
      <c r="CS1757" s="358" t="n"/>
      <c r="CT1757" s="358" t="n"/>
      <c r="CU1757" s="358" t="n"/>
      <c r="CV1757" s="358" t="n"/>
      <c r="CW1757" s="358" t="n"/>
      <c r="CX1757" s="358" t="n"/>
      <c r="CY1757" s="358" t="n"/>
      <c r="CZ1757" s="358" t="n"/>
      <c r="DA1757" s="358" t="n"/>
      <c r="DB1757" s="358" t="n"/>
      <c r="DC1757" s="358" t="n"/>
      <c r="DD1757" s="358" t="n"/>
      <c r="DE1757" s="358" t="n"/>
      <c r="DF1757" s="358" t="n"/>
      <c r="DG1757" s="359" t="n"/>
      <c r="DH1757" s="359" t="n"/>
      <c r="DI1757" s="359" t="n"/>
      <c r="DJ1757" s="359" t="n"/>
      <c r="DK1757" s="359" t="n"/>
      <c r="DL1757" s="359" t="n"/>
      <c r="DM1757" s="359" t="n"/>
      <c r="DN1757" s="359" t="n"/>
      <c r="DO1757" s="359" t="n"/>
      <c r="DP1757" s="359" t="n"/>
      <c r="DQ1757" s="359" t="n"/>
      <c r="DR1757" s="359" t="n"/>
      <c r="DS1757" s="359" t="n"/>
      <c r="DT1757" s="359" t="n"/>
      <c r="DU1757" s="359" t="n"/>
      <c r="DV1757" s="359" t="n"/>
      <c r="DW1757" s="359" t="n"/>
      <c r="DX1757" s="359" t="n"/>
      <c r="DY1757" s="359" t="n"/>
      <c r="DZ1757" s="359" t="n"/>
      <c r="EA1757" s="359" t="n"/>
      <c r="EB1757" s="359" t="n"/>
      <c r="EC1757" s="359" t="n"/>
      <c r="ED1757" s="359" t="n"/>
      <c r="EE1757" s="359" t="n"/>
      <c r="EF1757" s="359" t="n"/>
      <c r="EG1757" s="359" t="n"/>
      <c r="EH1757" s="359" t="n"/>
      <c r="EI1757" s="359" t="n"/>
      <c r="EJ1757" s="359" t="n"/>
      <c r="EK1757" s="359" t="n"/>
      <c r="EL1757" s="359" t="n"/>
      <c r="EM1757" s="359" t="n"/>
      <c r="EN1757" s="359" t="n"/>
      <c r="EO1757" s="359" t="n"/>
      <c r="EP1757" s="359" t="n"/>
      <c r="EQ1757" s="359" t="n"/>
      <c r="ER1757" s="359" t="n"/>
      <c r="ES1757" s="359" t="n"/>
      <c r="ET1757" s="359" t="n"/>
      <c r="EU1757" s="359" t="n"/>
      <c r="EV1757" s="359" t="n"/>
      <c r="EW1757" s="359" t="n"/>
      <c r="EX1757" s="359" t="n"/>
      <c r="EY1757" s="359" t="n"/>
      <c r="EZ1757" s="359" t="n"/>
      <c r="FA1757" s="359" t="n"/>
      <c r="FB1757" s="359" t="n"/>
      <c r="FC1757" s="359" t="n"/>
      <c r="FD1757" s="359" t="n"/>
      <c r="FE1757" s="359" t="n"/>
      <c r="FF1757" s="359" t="n"/>
      <c r="FG1757" s="359" t="n"/>
      <c r="FH1757" s="359" t="n"/>
      <c r="FI1757" s="359" t="n"/>
      <c r="FJ1757" s="359" t="n"/>
      <c r="FK1757" s="359" t="n"/>
      <c r="FL1757" s="359" t="n"/>
      <c r="FM1757" s="359" t="n"/>
      <c r="FN1757" s="359" t="n"/>
      <c r="FO1757" s="359" t="n"/>
      <c r="FP1757" s="359" t="n"/>
      <c r="FQ1757" s="359" t="n"/>
      <c r="FR1757" s="359" t="n"/>
      <c r="FS1757" s="359" t="n"/>
      <c r="FT1757" s="359" t="n"/>
      <c r="FU1757" s="359" t="n"/>
      <c r="FV1757" s="359" t="n"/>
      <c r="FW1757" s="359" t="n"/>
      <c r="FX1757" s="359" t="n"/>
      <c r="FY1757" s="359" t="n"/>
      <c r="FZ1757" s="359" t="n"/>
      <c r="GA1757" s="359" t="n"/>
      <c r="GB1757" s="359" t="n"/>
      <c r="GC1757" s="359" t="n"/>
      <c r="GD1757" s="359" t="n"/>
      <c r="GE1757" s="359" t="n"/>
      <c r="GF1757" s="359" t="n"/>
      <c r="GG1757" s="359" t="n"/>
      <c r="GH1757" s="359" t="n"/>
      <c r="GI1757" s="359" t="n"/>
      <c r="GJ1757" s="359" t="n"/>
      <c r="GK1757" s="359" t="n"/>
      <c r="GL1757" s="359" t="n"/>
      <c r="GM1757" s="359" t="n"/>
      <c r="GN1757" s="359" t="n"/>
      <c r="GO1757" s="359" t="n"/>
      <c r="GP1757" s="359" t="n"/>
      <c r="GQ1757" s="359" t="n"/>
      <c r="GR1757" s="359" t="n"/>
      <c r="GS1757" s="359" t="n"/>
      <c r="GT1757" s="359" t="n"/>
      <c r="GU1757" s="359" t="n"/>
      <c r="GV1757" s="359" t="n"/>
      <c r="GW1757" s="359" t="n"/>
      <c r="GX1757" s="359" t="n">
        <v>0</v>
      </c>
    </row>
    <row r="1758"/>
    <row r="1759">
      <c r="A1759" s="360" t="n">
        <v>50</v>
      </c>
      <c r="B1759" s="360" t="n">
        <v>0</v>
      </c>
      <c r="C1759" s="360" t="n">
        <v>0</v>
      </c>
      <c r="D1759" s="360" t="n">
        <v>1</v>
      </c>
      <c r="E1759" s="360" t="n">
        <v>201</v>
      </c>
      <c r="F1759" s="360">
        <f>ROUND(Source!O1757,O1759)</f>
        <v/>
      </c>
      <c r="G1759" s="360" t="inlineStr">
        <is>
          <t>ПЗ</t>
        </is>
      </c>
      <c r="H1759" s="360" t="inlineStr">
        <is>
          <t>Прямые затраты</t>
        </is>
      </c>
      <c r="I1759" s="360" t="n"/>
      <c r="J1759" s="360" t="n"/>
      <c r="K1759" s="360" t="n">
        <v>201</v>
      </c>
      <c r="L1759" s="360" t="n">
        <v>1</v>
      </c>
      <c r="M1759" s="360" t="n">
        <v>3</v>
      </c>
      <c r="N1759" s="360" t="inlineStr"/>
      <c r="O1759" s="360" t="n">
        <v>0</v>
      </c>
      <c r="P1759" s="360" t="n"/>
      <c r="Q1759" s="360" t="n"/>
      <c r="R1759" s="360" t="n"/>
      <c r="S1759" s="360" t="n"/>
      <c r="T1759" s="360" t="n"/>
      <c r="U1759" s="360" t="n"/>
      <c r="V1759" s="360" t="n"/>
      <c r="W1759" s="360" t="n">
        <v>5203</v>
      </c>
      <c r="X1759" s="360" t="n">
        <v>1</v>
      </c>
      <c r="Y1759" s="360" t="n">
        <v>5203</v>
      </c>
      <c r="Z1759" s="360" t="n"/>
      <c r="AA1759" s="360" t="n"/>
      <c r="AB1759" s="360" t="n"/>
    </row>
    <row r="1760">
      <c r="A1760" s="360" t="n">
        <v>50</v>
      </c>
      <c r="B1760" s="360" t="n">
        <v>0</v>
      </c>
      <c r="C1760" s="360" t="n">
        <v>0</v>
      </c>
      <c r="D1760" s="360" t="n">
        <v>1</v>
      </c>
      <c r="E1760" s="360" t="n">
        <v>202</v>
      </c>
      <c r="F1760" s="360">
        <f>ROUND(Source!P1757,O1760)</f>
        <v/>
      </c>
      <c r="G1760" s="360" t="inlineStr">
        <is>
          <t>СтМатОб</t>
        </is>
      </c>
      <c r="H1760" s="360" t="inlineStr">
        <is>
          <t>Стоимость материальных ресурсов (всего)</t>
        </is>
      </c>
      <c r="I1760" s="360" t="n"/>
      <c r="J1760" s="360" t="n"/>
      <c r="K1760" s="360" t="n">
        <v>202</v>
      </c>
      <c r="L1760" s="360" t="n">
        <v>2</v>
      </c>
      <c r="M1760" s="360" t="n">
        <v>3</v>
      </c>
      <c r="N1760" s="360" t="inlineStr"/>
      <c r="O1760" s="360" t="n">
        <v>0</v>
      </c>
      <c r="P1760" s="360" t="n"/>
      <c r="Q1760" s="360" t="n"/>
      <c r="R1760" s="360" t="n"/>
      <c r="S1760" s="360" t="n"/>
      <c r="T1760" s="360" t="n"/>
      <c r="U1760" s="360" t="n"/>
      <c r="V1760" s="360" t="n"/>
      <c r="W1760" s="360" t="n">
        <v>2741</v>
      </c>
      <c r="X1760" s="360" t="n">
        <v>1</v>
      </c>
      <c r="Y1760" s="360" t="n">
        <v>2741</v>
      </c>
      <c r="Z1760" s="360" t="n"/>
      <c r="AA1760" s="360" t="n"/>
      <c r="AB1760" s="360" t="n"/>
    </row>
    <row r="1761">
      <c r="A1761" s="360" t="n">
        <v>50</v>
      </c>
      <c r="B1761" s="360" t="n">
        <v>0</v>
      </c>
      <c r="C1761" s="360" t="n">
        <v>0</v>
      </c>
      <c r="D1761" s="360" t="n">
        <v>1</v>
      </c>
      <c r="E1761" s="360" t="n">
        <v>222</v>
      </c>
      <c r="F1761" s="360">
        <f>ROUND(Source!AO1757,O1761)</f>
        <v/>
      </c>
      <c r="G1761" s="360" t="inlineStr">
        <is>
          <t>СтМатОбЗак</t>
        </is>
      </c>
      <c r="H1761" s="360" t="inlineStr">
        <is>
          <t>Стоимость материалов и оборудования заказчика</t>
        </is>
      </c>
      <c r="I1761" s="360" t="n"/>
      <c r="J1761" s="360" t="n"/>
      <c r="K1761" s="360" t="n">
        <v>222</v>
      </c>
      <c r="L1761" s="360" t="n">
        <v>3</v>
      </c>
      <c r="M1761" s="360" t="n">
        <v>3</v>
      </c>
      <c r="N1761" s="360" t="inlineStr"/>
      <c r="O1761" s="360" t="n">
        <v>0</v>
      </c>
      <c r="P1761" s="360" t="n"/>
      <c r="Q1761" s="360" t="n"/>
      <c r="R1761" s="360" t="n"/>
      <c r="S1761" s="360" t="n"/>
      <c r="T1761" s="360" t="n"/>
      <c r="U1761" s="360" t="n"/>
      <c r="V1761" s="360" t="n"/>
      <c r="W1761" s="360" t="n">
        <v>0</v>
      </c>
      <c r="X1761" s="360" t="n">
        <v>1</v>
      </c>
      <c r="Y1761" s="360" t="n">
        <v>0</v>
      </c>
      <c r="Z1761" s="360" t="n"/>
      <c r="AA1761" s="360" t="n"/>
      <c r="AB1761" s="360" t="n"/>
    </row>
    <row r="1762">
      <c r="A1762" s="360" t="n">
        <v>50</v>
      </c>
      <c r="B1762" s="360" t="n">
        <v>0</v>
      </c>
      <c r="C1762" s="360" t="n">
        <v>0</v>
      </c>
      <c r="D1762" s="360" t="n">
        <v>1</v>
      </c>
      <c r="E1762" s="360" t="n">
        <v>225</v>
      </c>
      <c r="F1762" s="360">
        <f>ROUND(Source!AV1757,O1762)</f>
        <v/>
      </c>
      <c r="G1762" s="360" t="inlineStr">
        <is>
          <t>СтМатОбПод</t>
        </is>
      </c>
      <c r="H1762" s="360" t="inlineStr">
        <is>
          <t>Стоимость материалов и оборудования подрядчика</t>
        </is>
      </c>
      <c r="I1762" s="360" t="n"/>
      <c r="J1762" s="360" t="n"/>
      <c r="K1762" s="360" t="n">
        <v>225</v>
      </c>
      <c r="L1762" s="360" t="n">
        <v>4</v>
      </c>
      <c r="M1762" s="360" t="n">
        <v>3</v>
      </c>
      <c r="N1762" s="360" t="inlineStr"/>
      <c r="O1762" s="360" t="n">
        <v>0</v>
      </c>
      <c r="P1762" s="360" t="n"/>
      <c r="Q1762" s="360" t="n"/>
      <c r="R1762" s="360" t="n"/>
      <c r="S1762" s="360" t="n"/>
      <c r="T1762" s="360" t="n"/>
      <c r="U1762" s="360" t="n"/>
      <c r="V1762" s="360" t="n"/>
      <c r="W1762" s="360" t="n">
        <v>2741</v>
      </c>
      <c r="X1762" s="360" t="n">
        <v>1</v>
      </c>
      <c r="Y1762" s="360" t="n">
        <v>2741</v>
      </c>
      <c r="Z1762" s="360" t="n"/>
      <c r="AA1762" s="360" t="n"/>
      <c r="AB1762" s="360" t="n"/>
    </row>
    <row r="1763">
      <c r="A1763" s="360" t="n">
        <v>50</v>
      </c>
      <c r="B1763" s="360" t="n">
        <v>0</v>
      </c>
      <c r="C1763" s="360" t="n">
        <v>0</v>
      </c>
      <c r="D1763" s="360" t="n">
        <v>1</v>
      </c>
      <c r="E1763" s="360" t="n">
        <v>226</v>
      </c>
      <c r="F1763" s="360">
        <f>ROUND(Source!AW1757,O1763)</f>
        <v/>
      </c>
      <c r="G1763" s="360" t="inlineStr">
        <is>
          <t>СтМат</t>
        </is>
      </c>
      <c r="H1763" s="360" t="inlineStr">
        <is>
          <t>Стоимость материалов (всего)</t>
        </is>
      </c>
      <c r="I1763" s="360" t="n"/>
      <c r="J1763" s="360" t="n"/>
      <c r="K1763" s="360" t="n">
        <v>226</v>
      </c>
      <c r="L1763" s="360" t="n">
        <v>5</v>
      </c>
      <c r="M1763" s="360" t="n">
        <v>3</v>
      </c>
      <c r="N1763" s="360" t="inlineStr"/>
      <c r="O1763" s="360" t="n">
        <v>0</v>
      </c>
      <c r="P1763" s="360" t="n"/>
      <c r="Q1763" s="360" t="n"/>
      <c r="R1763" s="360" t="n"/>
      <c r="S1763" s="360" t="n"/>
      <c r="T1763" s="360" t="n"/>
      <c r="U1763" s="360" t="n"/>
      <c r="V1763" s="360" t="n"/>
      <c r="W1763" s="360" t="n">
        <v>2741</v>
      </c>
      <c r="X1763" s="360" t="n">
        <v>1</v>
      </c>
      <c r="Y1763" s="360" t="n">
        <v>2741</v>
      </c>
      <c r="Z1763" s="360" t="n"/>
      <c r="AA1763" s="360" t="n"/>
      <c r="AB1763" s="360" t="n"/>
    </row>
    <row r="1764">
      <c r="A1764" s="360" t="n">
        <v>50</v>
      </c>
      <c r="B1764" s="360" t="n">
        <v>0</v>
      </c>
      <c r="C1764" s="360" t="n">
        <v>0</v>
      </c>
      <c r="D1764" s="360" t="n">
        <v>1</v>
      </c>
      <c r="E1764" s="360" t="n">
        <v>227</v>
      </c>
      <c r="F1764" s="360">
        <f>ROUND(Source!AX1757,O1764)</f>
        <v/>
      </c>
      <c r="G1764" s="360" t="inlineStr">
        <is>
          <t>СтМатЗак</t>
        </is>
      </c>
      <c r="H1764" s="360" t="inlineStr">
        <is>
          <t>Стоимость материалов заказчика</t>
        </is>
      </c>
      <c r="I1764" s="360" t="n"/>
      <c r="J1764" s="360" t="n"/>
      <c r="K1764" s="360" t="n">
        <v>227</v>
      </c>
      <c r="L1764" s="360" t="n">
        <v>6</v>
      </c>
      <c r="M1764" s="360" t="n">
        <v>3</v>
      </c>
      <c r="N1764" s="360" t="inlineStr"/>
      <c r="O1764" s="360" t="n">
        <v>0</v>
      </c>
      <c r="P1764" s="360" t="n"/>
      <c r="Q1764" s="360" t="n"/>
      <c r="R1764" s="360" t="n"/>
      <c r="S1764" s="360" t="n"/>
      <c r="T1764" s="360" t="n"/>
      <c r="U1764" s="360" t="n"/>
      <c r="V1764" s="360" t="n"/>
      <c r="W1764" s="360" t="n">
        <v>0</v>
      </c>
      <c r="X1764" s="360" t="n">
        <v>1</v>
      </c>
      <c r="Y1764" s="360" t="n">
        <v>0</v>
      </c>
      <c r="Z1764" s="360" t="n"/>
      <c r="AA1764" s="360" t="n"/>
      <c r="AB1764" s="360" t="n"/>
    </row>
    <row r="1765">
      <c r="A1765" s="360" t="n">
        <v>50</v>
      </c>
      <c r="B1765" s="360" t="n">
        <v>0</v>
      </c>
      <c r="C1765" s="360" t="n">
        <v>0</v>
      </c>
      <c r="D1765" s="360" t="n">
        <v>1</v>
      </c>
      <c r="E1765" s="360" t="n">
        <v>228</v>
      </c>
      <c r="F1765" s="360">
        <f>ROUND(Source!AY1757,O1765)</f>
        <v/>
      </c>
      <c r="G1765" s="360" t="inlineStr">
        <is>
          <t>СтМатПод</t>
        </is>
      </c>
      <c r="H1765" s="360" t="inlineStr">
        <is>
          <t>Стоимость материалов подрядчика</t>
        </is>
      </c>
      <c r="I1765" s="360" t="n"/>
      <c r="J1765" s="360" t="n"/>
      <c r="K1765" s="360" t="n">
        <v>228</v>
      </c>
      <c r="L1765" s="360" t="n">
        <v>7</v>
      </c>
      <c r="M1765" s="360" t="n">
        <v>3</v>
      </c>
      <c r="N1765" s="360" t="inlineStr"/>
      <c r="O1765" s="360" t="n">
        <v>0</v>
      </c>
      <c r="P1765" s="360" t="n"/>
      <c r="Q1765" s="360" t="n"/>
      <c r="R1765" s="360" t="n"/>
      <c r="S1765" s="360" t="n"/>
      <c r="T1765" s="360" t="n"/>
      <c r="U1765" s="360" t="n"/>
      <c r="V1765" s="360" t="n"/>
      <c r="W1765" s="360" t="n">
        <v>2741</v>
      </c>
      <c r="X1765" s="360" t="n">
        <v>1</v>
      </c>
      <c r="Y1765" s="360" t="n">
        <v>2741</v>
      </c>
      <c r="Z1765" s="360" t="n"/>
      <c r="AA1765" s="360" t="n"/>
      <c r="AB1765" s="360" t="n"/>
    </row>
    <row r="1766">
      <c r="A1766" s="360" t="n">
        <v>50</v>
      </c>
      <c r="B1766" s="360" t="n">
        <v>0</v>
      </c>
      <c r="C1766" s="360" t="n">
        <v>0</v>
      </c>
      <c r="D1766" s="360" t="n">
        <v>1</v>
      </c>
      <c r="E1766" s="360" t="n">
        <v>216</v>
      </c>
      <c r="F1766" s="360">
        <f>ROUND(Source!AP1757,O1766)</f>
        <v/>
      </c>
      <c r="G1766" s="360" t="inlineStr">
        <is>
          <t>Оборуд</t>
        </is>
      </c>
      <c r="H1766" s="360" t="inlineStr">
        <is>
          <t>Стоимость оборудования (всего)</t>
        </is>
      </c>
      <c r="I1766" s="360" t="n"/>
      <c r="J1766" s="360" t="n"/>
      <c r="K1766" s="360" t="n">
        <v>216</v>
      </c>
      <c r="L1766" s="360" t="n">
        <v>8</v>
      </c>
      <c r="M1766" s="360" t="n">
        <v>3</v>
      </c>
      <c r="N1766" s="360" t="inlineStr"/>
      <c r="O1766" s="360" t="n">
        <v>0</v>
      </c>
      <c r="P1766" s="360" t="n"/>
      <c r="Q1766" s="360" t="n"/>
      <c r="R1766" s="360" t="n"/>
      <c r="S1766" s="360" t="n"/>
      <c r="T1766" s="360" t="n"/>
      <c r="U1766" s="360" t="n"/>
      <c r="V1766" s="360" t="n"/>
      <c r="W1766" s="360" t="n">
        <v>0</v>
      </c>
      <c r="X1766" s="360" t="n">
        <v>1</v>
      </c>
      <c r="Y1766" s="360" t="n">
        <v>0</v>
      </c>
      <c r="Z1766" s="360" t="n"/>
      <c r="AA1766" s="360" t="n"/>
      <c r="AB1766" s="360" t="n"/>
    </row>
    <row r="1767">
      <c r="A1767" s="360" t="n">
        <v>50</v>
      </c>
      <c r="B1767" s="360" t="n">
        <v>0</v>
      </c>
      <c r="C1767" s="360" t="n">
        <v>0</v>
      </c>
      <c r="D1767" s="360" t="n">
        <v>1</v>
      </c>
      <c r="E1767" s="360" t="n">
        <v>223</v>
      </c>
      <c r="F1767" s="360">
        <f>ROUND(Source!AQ1757,O1767)</f>
        <v/>
      </c>
      <c r="G1767" s="360" t="inlineStr">
        <is>
          <t>ОборудЗак</t>
        </is>
      </c>
      <c r="H1767" s="360" t="inlineStr">
        <is>
          <t>Стоимость оборудования заказчика</t>
        </is>
      </c>
      <c r="I1767" s="360" t="n"/>
      <c r="J1767" s="360" t="n"/>
      <c r="K1767" s="360" t="n">
        <v>223</v>
      </c>
      <c r="L1767" s="360" t="n">
        <v>9</v>
      </c>
      <c r="M1767" s="360" t="n">
        <v>3</v>
      </c>
      <c r="N1767" s="360" t="inlineStr"/>
      <c r="O1767" s="360" t="n">
        <v>0</v>
      </c>
      <c r="P1767" s="360" t="n"/>
      <c r="Q1767" s="360" t="n"/>
      <c r="R1767" s="360" t="n"/>
      <c r="S1767" s="360" t="n"/>
      <c r="T1767" s="360" t="n"/>
      <c r="U1767" s="360" t="n"/>
      <c r="V1767" s="360" t="n"/>
      <c r="W1767" s="360" t="n">
        <v>0</v>
      </c>
      <c r="X1767" s="360" t="n">
        <v>1</v>
      </c>
      <c r="Y1767" s="360" t="n">
        <v>0</v>
      </c>
      <c r="Z1767" s="360" t="n"/>
      <c r="AA1767" s="360" t="n"/>
      <c r="AB1767" s="360" t="n"/>
    </row>
    <row r="1768">
      <c r="A1768" s="360" t="n">
        <v>50</v>
      </c>
      <c r="B1768" s="360" t="n">
        <v>0</v>
      </c>
      <c r="C1768" s="360" t="n">
        <v>0</v>
      </c>
      <c r="D1768" s="360" t="n">
        <v>1</v>
      </c>
      <c r="E1768" s="360" t="n">
        <v>229</v>
      </c>
      <c r="F1768" s="360">
        <f>ROUND(Source!AZ1757,O1768)</f>
        <v/>
      </c>
      <c r="G1768" s="360" t="inlineStr">
        <is>
          <t>ОборудПод</t>
        </is>
      </c>
      <c r="H1768" s="360" t="inlineStr">
        <is>
          <t>Стоимость оборудования подрядчика</t>
        </is>
      </c>
      <c r="I1768" s="360" t="n"/>
      <c r="J1768" s="360" t="n"/>
      <c r="K1768" s="360" t="n">
        <v>229</v>
      </c>
      <c r="L1768" s="360" t="n">
        <v>10</v>
      </c>
      <c r="M1768" s="360" t="n">
        <v>3</v>
      </c>
      <c r="N1768" s="360" t="inlineStr"/>
      <c r="O1768" s="360" t="n">
        <v>0</v>
      </c>
      <c r="P1768" s="360" t="n"/>
      <c r="Q1768" s="360" t="n"/>
      <c r="R1768" s="360" t="n"/>
      <c r="S1768" s="360" t="n"/>
      <c r="T1768" s="360" t="n"/>
      <c r="U1768" s="360" t="n"/>
      <c r="V1768" s="360" t="n"/>
      <c r="W1768" s="360" t="n">
        <v>0</v>
      </c>
      <c r="X1768" s="360" t="n">
        <v>1</v>
      </c>
      <c r="Y1768" s="360" t="n">
        <v>0</v>
      </c>
      <c r="Z1768" s="360" t="n"/>
      <c r="AA1768" s="360" t="n"/>
      <c r="AB1768" s="360" t="n"/>
    </row>
    <row r="1769">
      <c r="A1769" s="360" t="n">
        <v>50</v>
      </c>
      <c r="B1769" s="360" t="n">
        <v>0</v>
      </c>
      <c r="C1769" s="360" t="n">
        <v>0</v>
      </c>
      <c r="D1769" s="360" t="n">
        <v>1</v>
      </c>
      <c r="E1769" s="360" t="n">
        <v>203</v>
      </c>
      <c r="F1769" s="360">
        <f>ROUND(Source!Q1757,O1769)</f>
        <v/>
      </c>
      <c r="G1769" s="360" t="inlineStr">
        <is>
          <t>ЭММ</t>
        </is>
      </c>
      <c r="H1769" s="360" t="inlineStr">
        <is>
          <t>Эксплуатация машин</t>
        </is>
      </c>
      <c r="I1769" s="360" t="n"/>
      <c r="J1769" s="360" t="n"/>
      <c r="K1769" s="360" t="n">
        <v>203</v>
      </c>
      <c r="L1769" s="360" t="n">
        <v>11</v>
      </c>
      <c r="M1769" s="360" t="n">
        <v>3</v>
      </c>
      <c r="N1769" s="360" t="inlineStr"/>
      <c r="O1769" s="360" t="n">
        <v>0</v>
      </c>
      <c r="P1769" s="360" t="n"/>
      <c r="Q1769" s="360" t="n"/>
      <c r="R1769" s="360" t="n"/>
      <c r="S1769" s="360" t="n"/>
      <c r="T1769" s="360" t="n"/>
      <c r="U1769" s="360" t="n"/>
      <c r="V1769" s="360" t="n"/>
      <c r="W1769" s="360" t="n">
        <v>0</v>
      </c>
      <c r="X1769" s="360" t="n">
        <v>1</v>
      </c>
      <c r="Y1769" s="360" t="n">
        <v>0</v>
      </c>
      <c r="Z1769" s="360" t="n"/>
      <c r="AA1769" s="360" t="n"/>
      <c r="AB1769" s="360" t="n"/>
    </row>
    <row r="1770">
      <c r="A1770" s="360" t="n">
        <v>50</v>
      </c>
      <c r="B1770" s="360" t="n">
        <v>0</v>
      </c>
      <c r="C1770" s="360" t="n">
        <v>0</v>
      </c>
      <c r="D1770" s="360" t="n">
        <v>1</v>
      </c>
      <c r="E1770" s="360" t="n">
        <v>231</v>
      </c>
      <c r="F1770" s="360">
        <f>ROUND(Source!BB1757,O1770)</f>
        <v/>
      </c>
      <c r="G1770" s="360" t="inlineStr">
        <is>
          <t>ЭММсНРиСП</t>
        </is>
      </c>
      <c r="H1770" s="360" t="inlineStr">
        <is>
          <t>Эксплуатация машин по ТСН-2001.16</t>
        </is>
      </c>
      <c r="I1770" s="360" t="n"/>
      <c r="J1770" s="360" t="n"/>
      <c r="K1770" s="360" t="n">
        <v>231</v>
      </c>
      <c r="L1770" s="360" t="n">
        <v>12</v>
      </c>
      <c r="M1770" s="360" t="n">
        <v>3</v>
      </c>
      <c r="N1770" s="360" t="inlineStr"/>
      <c r="O1770" s="360" t="n">
        <v>0</v>
      </c>
      <c r="P1770" s="360" t="n"/>
      <c r="Q1770" s="360" t="n"/>
      <c r="R1770" s="360" t="n"/>
      <c r="S1770" s="360" t="n"/>
      <c r="T1770" s="360" t="n"/>
      <c r="U1770" s="360" t="n"/>
      <c r="V1770" s="360" t="n"/>
      <c r="W1770" s="360" t="n">
        <v>0</v>
      </c>
      <c r="X1770" s="360" t="n">
        <v>1</v>
      </c>
      <c r="Y1770" s="360" t="n">
        <v>0</v>
      </c>
      <c r="Z1770" s="360" t="n"/>
      <c r="AA1770" s="360" t="n"/>
      <c r="AB1770" s="360" t="n"/>
    </row>
    <row r="1771">
      <c r="A1771" s="360" t="n">
        <v>50</v>
      </c>
      <c r="B1771" s="360" t="n">
        <v>0</v>
      </c>
      <c r="C1771" s="360" t="n">
        <v>0</v>
      </c>
      <c r="D1771" s="360" t="n">
        <v>1</v>
      </c>
      <c r="E1771" s="360" t="n">
        <v>204</v>
      </c>
      <c r="F1771" s="360">
        <f>ROUND(Source!R1757,O1771)</f>
        <v/>
      </c>
      <c r="G1771" s="360" t="inlineStr">
        <is>
          <t>ЗПМ</t>
        </is>
      </c>
      <c r="H1771" s="360" t="inlineStr">
        <is>
          <t>ЗП машинистов</t>
        </is>
      </c>
      <c r="I1771" s="360" t="n"/>
      <c r="J1771" s="360" t="n"/>
      <c r="K1771" s="360" t="n">
        <v>204</v>
      </c>
      <c r="L1771" s="360" t="n">
        <v>13</v>
      </c>
      <c r="M1771" s="360" t="n">
        <v>3</v>
      </c>
      <c r="N1771" s="360" t="inlineStr"/>
      <c r="O1771" s="360" t="n">
        <v>0</v>
      </c>
      <c r="P1771" s="360" t="n"/>
      <c r="Q1771" s="360" t="n"/>
      <c r="R1771" s="360" t="n"/>
      <c r="S1771" s="360" t="n"/>
      <c r="T1771" s="360" t="n"/>
      <c r="U1771" s="360" t="n"/>
      <c r="V1771" s="360" t="n"/>
      <c r="W1771" s="360" t="n">
        <v>0</v>
      </c>
      <c r="X1771" s="360" t="n">
        <v>1</v>
      </c>
      <c r="Y1771" s="360" t="n">
        <v>0</v>
      </c>
      <c r="Z1771" s="360" t="n"/>
      <c r="AA1771" s="360" t="n"/>
      <c r="AB1771" s="360" t="n"/>
    </row>
    <row r="1772">
      <c r="A1772" s="360" t="n">
        <v>50</v>
      </c>
      <c r="B1772" s="360" t="n">
        <v>0</v>
      </c>
      <c r="C1772" s="360" t="n">
        <v>0</v>
      </c>
      <c r="D1772" s="360" t="n">
        <v>1</v>
      </c>
      <c r="E1772" s="360" t="n">
        <v>205</v>
      </c>
      <c r="F1772" s="360">
        <f>ROUND(Source!S1757,O1772)</f>
        <v/>
      </c>
      <c r="G1772" s="360" t="inlineStr">
        <is>
          <t>ОЗП</t>
        </is>
      </c>
      <c r="H1772" s="360" t="inlineStr">
        <is>
          <t>Основная ЗП рабочих</t>
        </is>
      </c>
      <c r="I1772" s="360" t="n"/>
      <c r="J1772" s="360" t="n"/>
      <c r="K1772" s="360" t="n">
        <v>205</v>
      </c>
      <c r="L1772" s="360" t="n">
        <v>14</v>
      </c>
      <c r="M1772" s="360" t="n">
        <v>3</v>
      </c>
      <c r="N1772" s="360" t="inlineStr"/>
      <c r="O1772" s="360" t="n">
        <v>0</v>
      </c>
      <c r="P1772" s="360" t="n"/>
      <c r="Q1772" s="360" t="n"/>
      <c r="R1772" s="360" t="n"/>
      <c r="S1772" s="360" t="n"/>
      <c r="T1772" s="360" t="n"/>
      <c r="U1772" s="360" t="n"/>
      <c r="V1772" s="360" t="n"/>
      <c r="W1772" s="360" t="n">
        <v>2462</v>
      </c>
      <c r="X1772" s="360" t="n">
        <v>1</v>
      </c>
      <c r="Y1772" s="360" t="n">
        <v>2462</v>
      </c>
      <c r="Z1772" s="360" t="n"/>
      <c r="AA1772" s="360" t="n"/>
      <c r="AB1772" s="360" t="n"/>
    </row>
    <row r="1773">
      <c r="A1773" s="360" t="n">
        <v>50</v>
      </c>
      <c r="B1773" s="360" t="n">
        <v>0</v>
      </c>
      <c r="C1773" s="360" t="n">
        <v>0</v>
      </c>
      <c r="D1773" s="360" t="n">
        <v>1</v>
      </c>
      <c r="E1773" s="360" t="n">
        <v>232</v>
      </c>
      <c r="F1773" s="360">
        <f>ROUND(Source!BC1757,O1773)</f>
        <v/>
      </c>
      <c r="G1773" s="360" t="inlineStr">
        <is>
          <t>ОЗПсНРиСП</t>
        </is>
      </c>
      <c r="H1773" s="360" t="inlineStr">
        <is>
          <t>Основная ЗП рабочих по ТСН-2001.16</t>
        </is>
      </c>
      <c r="I1773" s="360" t="n"/>
      <c r="J1773" s="360" t="n"/>
      <c r="K1773" s="360" t="n">
        <v>232</v>
      </c>
      <c r="L1773" s="360" t="n">
        <v>15</v>
      </c>
      <c r="M1773" s="360" t="n">
        <v>3</v>
      </c>
      <c r="N1773" s="360" t="inlineStr"/>
      <c r="O1773" s="360" t="n">
        <v>0</v>
      </c>
      <c r="P1773" s="360" t="n"/>
      <c r="Q1773" s="360" t="n"/>
      <c r="R1773" s="360" t="n"/>
      <c r="S1773" s="360" t="n"/>
      <c r="T1773" s="360" t="n"/>
      <c r="U1773" s="360" t="n"/>
      <c r="V1773" s="360" t="n"/>
      <c r="W1773" s="360" t="n">
        <v>0</v>
      </c>
      <c r="X1773" s="360" t="n">
        <v>1</v>
      </c>
      <c r="Y1773" s="360" t="n">
        <v>0</v>
      </c>
      <c r="Z1773" s="360" t="n"/>
      <c r="AA1773" s="360" t="n"/>
      <c r="AB1773" s="360" t="n"/>
    </row>
    <row r="1774">
      <c r="A1774" s="360" t="n">
        <v>50</v>
      </c>
      <c r="B1774" s="360" t="n">
        <v>0</v>
      </c>
      <c r="C1774" s="360" t="n">
        <v>0</v>
      </c>
      <c r="D1774" s="360" t="n">
        <v>1</v>
      </c>
      <c r="E1774" s="360" t="n">
        <v>214</v>
      </c>
      <c r="F1774" s="360">
        <f>ROUND(Source!AS1757,O1774)</f>
        <v/>
      </c>
      <c r="G1774" s="360" t="inlineStr">
        <is>
          <t>Строит</t>
        </is>
      </c>
      <c r="H1774" s="360" t="inlineStr">
        <is>
          <t>Строительные работы с НР и СП</t>
        </is>
      </c>
      <c r="I1774" s="360" t="n"/>
      <c r="J1774" s="360" t="n"/>
      <c r="K1774" s="360" t="n">
        <v>214</v>
      </c>
      <c r="L1774" s="360" t="n">
        <v>16</v>
      </c>
      <c r="M1774" s="360" t="n">
        <v>3</v>
      </c>
      <c r="N1774" s="360" t="inlineStr"/>
      <c r="O1774" s="360" t="n">
        <v>0</v>
      </c>
      <c r="P1774" s="360" t="n"/>
      <c r="Q1774" s="360" t="n"/>
      <c r="R1774" s="360" t="n"/>
      <c r="S1774" s="360" t="n"/>
      <c r="T1774" s="360" t="n"/>
      <c r="U1774" s="360" t="n"/>
      <c r="V1774" s="360" t="n"/>
      <c r="W1774" s="360" t="n">
        <v>8625</v>
      </c>
      <c r="X1774" s="360" t="n">
        <v>1</v>
      </c>
      <c r="Y1774" s="360" t="n">
        <v>8625</v>
      </c>
      <c r="Z1774" s="360" t="n"/>
      <c r="AA1774" s="360" t="n"/>
      <c r="AB1774" s="360" t="n"/>
    </row>
    <row r="1775">
      <c r="A1775" s="360" t="n">
        <v>50</v>
      </c>
      <c r="B1775" s="360" t="n">
        <v>0</v>
      </c>
      <c r="C1775" s="360" t="n">
        <v>0</v>
      </c>
      <c r="D1775" s="360" t="n">
        <v>1</v>
      </c>
      <c r="E1775" s="360" t="n">
        <v>215</v>
      </c>
      <c r="F1775" s="360">
        <f>ROUND(Source!AT1757,O1775)</f>
        <v/>
      </c>
      <c r="G1775" s="360" t="inlineStr">
        <is>
          <t>Монтаж</t>
        </is>
      </c>
      <c r="H1775" s="360" t="inlineStr">
        <is>
          <t>Монтажные работы с НР и СП</t>
        </is>
      </c>
      <c r="I1775" s="360" t="n"/>
      <c r="J1775" s="360" t="n"/>
      <c r="K1775" s="360" t="n">
        <v>215</v>
      </c>
      <c r="L1775" s="360" t="n">
        <v>17</v>
      </c>
      <c r="M1775" s="360" t="n">
        <v>3</v>
      </c>
      <c r="N1775" s="360" t="inlineStr"/>
      <c r="O1775" s="360" t="n">
        <v>0</v>
      </c>
      <c r="P1775" s="360" t="n"/>
      <c r="Q1775" s="360" t="n"/>
      <c r="R1775" s="360" t="n"/>
      <c r="S1775" s="360" t="n"/>
      <c r="T1775" s="360" t="n"/>
      <c r="U1775" s="360" t="n"/>
      <c r="V1775" s="360" t="n"/>
      <c r="W1775" s="360" t="n">
        <v>0</v>
      </c>
      <c r="X1775" s="360" t="n">
        <v>1</v>
      </c>
      <c r="Y1775" s="360" t="n">
        <v>0</v>
      </c>
      <c r="Z1775" s="360" t="n"/>
      <c r="AA1775" s="360" t="n"/>
      <c r="AB1775" s="360" t="n"/>
    </row>
    <row r="1776">
      <c r="A1776" s="360" t="n">
        <v>50</v>
      </c>
      <c r="B1776" s="360" t="n">
        <v>0</v>
      </c>
      <c r="C1776" s="360" t="n">
        <v>0</v>
      </c>
      <c r="D1776" s="360" t="n">
        <v>1</v>
      </c>
      <c r="E1776" s="360" t="n">
        <v>217</v>
      </c>
      <c r="F1776" s="360">
        <f>ROUND(Source!AU1757,O1776)</f>
        <v/>
      </c>
      <c r="G1776" s="360" t="inlineStr">
        <is>
          <t>Прочие</t>
        </is>
      </c>
      <c r="H1776" s="360" t="inlineStr">
        <is>
          <t>Прочие работы с НР и СП</t>
        </is>
      </c>
      <c r="I1776" s="360" t="n"/>
      <c r="J1776" s="360" t="n"/>
      <c r="K1776" s="360" t="n">
        <v>217</v>
      </c>
      <c r="L1776" s="360" t="n">
        <v>18</v>
      </c>
      <c r="M1776" s="360" t="n">
        <v>3</v>
      </c>
      <c r="N1776" s="360" t="inlineStr"/>
      <c r="O1776" s="360" t="n">
        <v>0</v>
      </c>
      <c r="P1776" s="360" t="n"/>
      <c r="Q1776" s="360" t="n"/>
      <c r="R1776" s="360" t="n"/>
      <c r="S1776" s="360" t="n"/>
      <c r="T1776" s="360" t="n"/>
      <c r="U1776" s="360" t="n"/>
      <c r="V1776" s="360" t="n"/>
      <c r="W1776" s="360" t="n">
        <v>0</v>
      </c>
      <c r="X1776" s="360" t="n">
        <v>1</v>
      </c>
      <c r="Y1776" s="360" t="n">
        <v>0</v>
      </c>
      <c r="Z1776" s="360" t="n"/>
      <c r="AA1776" s="360" t="n"/>
      <c r="AB1776" s="360" t="n"/>
    </row>
    <row r="1777">
      <c r="A1777" s="360" t="n">
        <v>50</v>
      </c>
      <c r="B1777" s="360" t="n">
        <v>0</v>
      </c>
      <c r="C1777" s="360" t="n">
        <v>0</v>
      </c>
      <c r="D1777" s="360" t="n">
        <v>1</v>
      </c>
      <c r="E1777" s="360" t="n">
        <v>230</v>
      </c>
      <c r="F1777" s="360">
        <f>ROUND(Source!BA1757,O1777)</f>
        <v/>
      </c>
      <c r="G1777" s="360" t="inlineStr">
        <is>
          <t>ПрочиеЗатр</t>
        </is>
      </c>
      <c r="H1777" s="360" t="inlineStr">
        <is>
          <t>Прочие затраты по ТСН-2001.16</t>
        </is>
      </c>
      <c r="I1777" s="360" t="n"/>
      <c r="J1777" s="360" t="n"/>
      <c r="K1777" s="360" t="n">
        <v>230</v>
      </c>
      <c r="L1777" s="360" t="n">
        <v>19</v>
      </c>
      <c r="M1777" s="360" t="n">
        <v>3</v>
      </c>
      <c r="N1777" s="360" t="inlineStr"/>
      <c r="O1777" s="360" t="n">
        <v>0</v>
      </c>
      <c r="P1777" s="360" t="n"/>
      <c r="Q1777" s="360" t="n"/>
      <c r="R1777" s="360" t="n"/>
      <c r="S1777" s="360" t="n"/>
      <c r="T1777" s="360" t="n"/>
      <c r="U1777" s="360" t="n"/>
      <c r="V1777" s="360" t="n"/>
      <c r="W1777" s="360" t="n">
        <v>0</v>
      </c>
      <c r="X1777" s="360" t="n">
        <v>1</v>
      </c>
      <c r="Y1777" s="360" t="n">
        <v>0</v>
      </c>
      <c r="Z1777" s="360" t="n"/>
      <c r="AA1777" s="360" t="n"/>
      <c r="AB1777" s="360" t="n"/>
    </row>
    <row r="1778">
      <c r="A1778" s="360" t="n">
        <v>50</v>
      </c>
      <c r="B1778" s="360" t="n">
        <v>0</v>
      </c>
      <c r="C1778" s="360" t="n">
        <v>0</v>
      </c>
      <c r="D1778" s="360" t="n">
        <v>1</v>
      </c>
      <c r="E1778" s="360" t="n">
        <v>206</v>
      </c>
      <c r="F1778" s="360">
        <f>ROUND(Source!T1757,O1778)</f>
        <v/>
      </c>
      <c r="G1778" s="360" t="inlineStr">
        <is>
          <t>ВозврМат</t>
        </is>
      </c>
      <c r="H1778" s="360" t="inlineStr">
        <is>
          <t>Возврат материалов</t>
        </is>
      </c>
      <c r="I1778" s="360" t="n"/>
      <c r="J1778" s="360" t="n"/>
      <c r="K1778" s="360" t="n">
        <v>206</v>
      </c>
      <c r="L1778" s="360" t="n">
        <v>20</v>
      </c>
      <c r="M1778" s="360" t="n">
        <v>3</v>
      </c>
      <c r="N1778" s="360" t="inlineStr"/>
      <c r="O1778" s="360" t="n">
        <v>0</v>
      </c>
      <c r="P1778" s="360" t="n"/>
      <c r="Q1778" s="360" t="n"/>
      <c r="R1778" s="360" t="n"/>
      <c r="S1778" s="360" t="n"/>
      <c r="T1778" s="360" t="n"/>
      <c r="U1778" s="360" t="n"/>
      <c r="V1778" s="360" t="n"/>
      <c r="W1778" s="360" t="n">
        <v>0</v>
      </c>
      <c r="X1778" s="360" t="n">
        <v>1</v>
      </c>
      <c r="Y1778" s="360" t="n">
        <v>0</v>
      </c>
      <c r="Z1778" s="360" t="n"/>
      <c r="AA1778" s="360" t="n"/>
      <c r="AB1778" s="360" t="n"/>
    </row>
    <row r="1779">
      <c r="A1779" s="360" t="n">
        <v>50</v>
      </c>
      <c r="B1779" s="360" t="n">
        <v>0</v>
      </c>
      <c r="C1779" s="360" t="n">
        <v>0</v>
      </c>
      <c r="D1779" s="360" t="n">
        <v>1</v>
      </c>
      <c r="E1779" s="360" t="n">
        <v>207</v>
      </c>
      <c r="F1779" s="360">
        <f>ROUND(Source!U1757,O1779)</f>
        <v/>
      </c>
      <c r="G1779" s="360" t="inlineStr">
        <is>
          <t>ТрудСтр</t>
        </is>
      </c>
      <c r="H1779" s="360" t="inlineStr">
        <is>
          <t>Трудозатраты строителей</t>
        </is>
      </c>
      <c r="I1779" s="360" t="n"/>
      <c r="J1779" s="360" t="n"/>
      <c r="K1779" s="360" t="n">
        <v>207</v>
      </c>
      <c r="L1779" s="360" t="n">
        <v>21</v>
      </c>
      <c r="M1779" s="360" t="n">
        <v>3</v>
      </c>
      <c r="N1779" s="360" t="inlineStr"/>
      <c r="O1779" s="360" t="n">
        <v>7</v>
      </c>
      <c r="P1779" s="360" t="n"/>
      <c r="Q1779" s="360" t="n"/>
      <c r="R1779" s="360" t="n"/>
      <c r="S1779" s="360" t="n"/>
      <c r="T1779" s="360" t="n"/>
      <c r="U1779" s="360" t="n"/>
      <c r="V1779" s="360" t="n"/>
      <c r="W1779" s="360" t="n">
        <v>4.899</v>
      </c>
      <c r="X1779" s="360" t="n">
        <v>1</v>
      </c>
      <c r="Y1779" s="360" t="n">
        <v>4.899</v>
      </c>
      <c r="Z1779" s="360" t="n"/>
      <c r="AA1779" s="360" t="n"/>
      <c r="AB1779" s="360" t="n"/>
    </row>
    <row r="1780">
      <c r="A1780" s="360" t="n">
        <v>50</v>
      </c>
      <c r="B1780" s="360" t="n">
        <v>0</v>
      </c>
      <c r="C1780" s="360" t="n">
        <v>0</v>
      </c>
      <c r="D1780" s="360" t="n">
        <v>1</v>
      </c>
      <c r="E1780" s="360" t="n">
        <v>208</v>
      </c>
      <c r="F1780" s="360">
        <f>ROUND(Source!V1757,O1780)</f>
        <v/>
      </c>
      <c r="G1780" s="360" t="inlineStr">
        <is>
          <t>ТрудМаш</t>
        </is>
      </c>
      <c r="H1780" s="360" t="inlineStr">
        <is>
          <t>Трудозатраты машинистов</t>
        </is>
      </c>
      <c r="I1780" s="360" t="n"/>
      <c r="J1780" s="360" t="n"/>
      <c r="K1780" s="360" t="n">
        <v>208</v>
      </c>
      <c r="L1780" s="360" t="n">
        <v>22</v>
      </c>
      <c r="M1780" s="360" t="n">
        <v>3</v>
      </c>
      <c r="N1780" s="360" t="inlineStr"/>
      <c r="O1780" s="360" t="n">
        <v>7</v>
      </c>
      <c r="P1780" s="360" t="n"/>
      <c r="Q1780" s="360" t="n"/>
      <c r="R1780" s="360" t="n"/>
      <c r="S1780" s="360" t="n"/>
      <c r="T1780" s="360" t="n"/>
      <c r="U1780" s="360" t="n"/>
      <c r="V1780" s="360" t="n"/>
      <c r="W1780" s="360" t="n">
        <v>0.0024</v>
      </c>
      <c r="X1780" s="360" t="n">
        <v>1</v>
      </c>
      <c r="Y1780" s="360" t="n">
        <v>0.0024</v>
      </c>
      <c r="Z1780" s="360" t="n"/>
      <c r="AA1780" s="360" t="n"/>
      <c r="AB1780" s="360" t="n"/>
    </row>
    <row r="1781">
      <c r="A1781" s="360" t="n">
        <v>50</v>
      </c>
      <c r="B1781" s="360" t="n">
        <v>0</v>
      </c>
      <c r="C1781" s="360" t="n">
        <v>0</v>
      </c>
      <c r="D1781" s="360" t="n">
        <v>1</v>
      </c>
      <c r="E1781" s="360" t="n">
        <v>209</v>
      </c>
      <c r="F1781" s="360">
        <f>ROUND(Source!W1757,O1781)</f>
        <v/>
      </c>
      <c r="G1781" s="360" t="inlineStr">
        <is>
          <t>ТранспМат</t>
        </is>
      </c>
      <c r="H1781" s="360" t="inlineStr">
        <is>
          <t>Транспорт материалов</t>
        </is>
      </c>
      <c r="I1781" s="360" t="n"/>
      <c r="J1781" s="360" t="n"/>
      <c r="K1781" s="360" t="n">
        <v>209</v>
      </c>
      <c r="L1781" s="360" t="n">
        <v>23</v>
      </c>
      <c r="M1781" s="360" t="n">
        <v>3</v>
      </c>
      <c r="N1781" s="360" t="inlineStr"/>
      <c r="O1781" s="360" t="n">
        <v>0</v>
      </c>
      <c r="P1781" s="360" t="n"/>
      <c r="Q1781" s="360" t="n"/>
      <c r="R1781" s="360" t="n"/>
      <c r="S1781" s="360" t="n"/>
      <c r="T1781" s="360" t="n"/>
      <c r="U1781" s="360" t="n"/>
      <c r="V1781" s="360" t="n"/>
      <c r="W1781" s="360" t="n">
        <v>0</v>
      </c>
      <c r="X1781" s="360" t="n">
        <v>1</v>
      </c>
      <c r="Y1781" s="360" t="n">
        <v>0</v>
      </c>
      <c r="Z1781" s="360" t="n"/>
      <c r="AA1781" s="360" t="n"/>
      <c r="AB1781" s="360" t="n"/>
    </row>
    <row r="1782">
      <c r="A1782" s="360" t="n">
        <v>50</v>
      </c>
      <c r="B1782" s="360" t="n">
        <v>0</v>
      </c>
      <c r="C1782" s="360" t="n">
        <v>0</v>
      </c>
      <c r="D1782" s="360" t="n">
        <v>1</v>
      </c>
      <c r="E1782" s="360" t="n">
        <v>233</v>
      </c>
      <c r="F1782" s="360">
        <f>ROUND(Source!BD1757,O1782)</f>
        <v/>
      </c>
      <c r="G1782" s="360" t="inlineStr">
        <is>
          <t>Перевозка</t>
        </is>
      </c>
      <c r="H1782" s="360" t="inlineStr">
        <is>
          <t>Перевозка грузов</t>
        </is>
      </c>
      <c r="I1782" s="360" t="n"/>
      <c r="J1782" s="360" t="n"/>
      <c r="K1782" s="360" t="n">
        <v>233</v>
      </c>
      <c r="L1782" s="360" t="n">
        <v>24</v>
      </c>
      <c r="M1782" s="360" t="n">
        <v>3</v>
      </c>
      <c r="N1782" s="360" t="inlineStr"/>
      <c r="O1782" s="360" t="n">
        <v>0</v>
      </c>
      <c r="P1782" s="360" t="n"/>
      <c r="Q1782" s="360" t="n"/>
      <c r="R1782" s="360" t="n"/>
      <c r="S1782" s="360" t="n"/>
      <c r="T1782" s="360" t="n"/>
      <c r="U1782" s="360" t="n"/>
      <c r="V1782" s="360" t="n"/>
      <c r="W1782" s="360" t="n">
        <v>0</v>
      </c>
      <c r="X1782" s="360" t="n">
        <v>1</v>
      </c>
      <c r="Y1782" s="360" t="n">
        <v>0</v>
      </c>
      <c r="Z1782" s="360" t="n"/>
      <c r="AA1782" s="360" t="n"/>
      <c r="AB1782" s="360" t="n"/>
    </row>
    <row r="1783">
      <c r="A1783" s="360" t="n">
        <v>50</v>
      </c>
      <c r="B1783" s="360" t="n">
        <v>0</v>
      </c>
      <c r="C1783" s="360" t="n">
        <v>0</v>
      </c>
      <c r="D1783" s="360" t="n">
        <v>1</v>
      </c>
      <c r="E1783" s="360" t="n">
        <v>210</v>
      </c>
      <c r="F1783" s="360">
        <f>ROUND(Source!X1757,O1783)</f>
        <v/>
      </c>
      <c r="G1783" s="360" t="inlineStr">
        <is>
          <t>НР</t>
        </is>
      </c>
      <c r="H1783" s="360" t="inlineStr">
        <is>
          <t>Накладные расходы</t>
        </is>
      </c>
      <c r="I1783" s="360" t="n"/>
      <c r="J1783" s="360" t="n"/>
      <c r="K1783" s="360" t="n">
        <v>210</v>
      </c>
      <c r="L1783" s="360" t="n">
        <v>25</v>
      </c>
      <c r="M1783" s="360" t="n">
        <v>3</v>
      </c>
      <c r="N1783" s="360" t="inlineStr"/>
      <c r="O1783" s="360" t="n">
        <v>0</v>
      </c>
      <c r="P1783" s="360" t="n"/>
      <c r="Q1783" s="360" t="n"/>
      <c r="R1783" s="360" t="n"/>
      <c r="S1783" s="360" t="n"/>
      <c r="T1783" s="360" t="n"/>
      <c r="U1783" s="360" t="n"/>
      <c r="V1783" s="360" t="n"/>
      <c r="W1783" s="360" t="n">
        <v>2240</v>
      </c>
      <c r="X1783" s="360" t="n">
        <v>1</v>
      </c>
      <c r="Y1783" s="360" t="n">
        <v>2240</v>
      </c>
      <c r="Z1783" s="360" t="n"/>
      <c r="AA1783" s="360" t="n"/>
      <c r="AB1783" s="360" t="n"/>
    </row>
    <row r="1784">
      <c r="A1784" s="360" t="n">
        <v>50</v>
      </c>
      <c r="B1784" s="360" t="n">
        <v>0</v>
      </c>
      <c r="C1784" s="360" t="n">
        <v>0</v>
      </c>
      <c r="D1784" s="360" t="n">
        <v>1</v>
      </c>
      <c r="E1784" s="360" t="n">
        <v>211</v>
      </c>
      <c r="F1784" s="360">
        <f>ROUND(Source!Y1757,O1784)</f>
        <v/>
      </c>
      <c r="G1784" s="360" t="inlineStr">
        <is>
          <t>СмПриб</t>
        </is>
      </c>
      <c r="H1784" s="360" t="inlineStr">
        <is>
          <t>Сметная прибыль</t>
        </is>
      </c>
      <c r="I1784" s="360" t="n"/>
      <c r="J1784" s="360" t="n"/>
      <c r="K1784" s="360" t="n">
        <v>211</v>
      </c>
      <c r="L1784" s="360" t="n">
        <v>26</v>
      </c>
      <c r="M1784" s="360" t="n">
        <v>3</v>
      </c>
      <c r="N1784" s="360" t="inlineStr"/>
      <c r="O1784" s="360" t="n">
        <v>0</v>
      </c>
      <c r="P1784" s="360" t="n"/>
      <c r="Q1784" s="360" t="n"/>
      <c r="R1784" s="360" t="n"/>
      <c r="S1784" s="360" t="n"/>
      <c r="T1784" s="360" t="n"/>
      <c r="U1784" s="360" t="n"/>
      <c r="V1784" s="360" t="n"/>
      <c r="W1784" s="360" t="n">
        <v>1182</v>
      </c>
      <c r="X1784" s="360" t="n">
        <v>1</v>
      </c>
      <c r="Y1784" s="360" t="n">
        <v>1182</v>
      </c>
      <c r="Z1784" s="360" t="n"/>
      <c r="AA1784" s="360" t="n"/>
      <c r="AB1784" s="360" t="n"/>
    </row>
    <row r="1785">
      <c r="A1785" s="360" t="n">
        <v>50</v>
      </c>
      <c r="B1785" s="360" t="n">
        <v>0</v>
      </c>
      <c r="C1785" s="360" t="n">
        <v>0</v>
      </c>
      <c r="D1785" s="360" t="n">
        <v>1</v>
      </c>
      <c r="E1785" s="360" t="n">
        <v>224</v>
      </c>
      <c r="F1785" s="360">
        <f>ROUND(Source!AR1757,O1785)</f>
        <v/>
      </c>
      <c r="G1785" s="360" t="inlineStr">
        <is>
          <t>Всего</t>
        </is>
      </c>
      <c r="H1785" s="360" t="inlineStr">
        <is>
          <t>Всего с НР и СП</t>
        </is>
      </c>
      <c r="I1785" s="360" t="n"/>
      <c r="J1785" s="360" t="n"/>
      <c r="K1785" s="360" t="n">
        <v>224</v>
      </c>
      <c r="L1785" s="360" t="n">
        <v>27</v>
      </c>
      <c r="M1785" s="360" t="n">
        <v>3</v>
      </c>
      <c r="N1785" s="360" t="inlineStr"/>
      <c r="O1785" s="360" t="n">
        <v>0</v>
      </c>
      <c r="P1785" s="360" t="n"/>
      <c r="Q1785" s="360" t="n"/>
      <c r="R1785" s="360" t="n"/>
      <c r="S1785" s="360" t="n"/>
      <c r="T1785" s="360" t="n"/>
      <c r="U1785" s="360" t="n"/>
      <c r="V1785" s="360" t="n"/>
      <c r="W1785" s="360" t="n">
        <v>8625</v>
      </c>
      <c r="X1785" s="360" t="n">
        <v>1</v>
      </c>
      <c r="Y1785" s="360" t="n">
        <v>8625</v>
      </c>
      <c r="Z1785" s="360" t="n"/>
      <c r="AA1785" s="360" t="n"/>
      <c r="AB1785" s="360" t="n"/>
    </row>
    <row r="1786">
      <c r="A1786" s="360" t="n">
        <v>50</v>
      </c>
      <c r="B1786" s="360" t="n">
        <v>1</v>
      </c>
      <c r="C1786" s="360" t="n">
        <v>0</v>
      </c>
      <c r="D1786" s="360" t="n">
        <v>2</v>
      </c>
      <c r="E1786" s="360" t="n">
        <v>0</v>
      </c>
      <c r="F1786" s="360">
        <f>ROUND(F1785,O1786)</f>
        <v/>
      </c>
      <c r="G1786" s="360" t="inlineStr">
        <is>
          <t>и1</t>
        </is>
      </c>
      <c r="H1786" s="360" t="inlineStr">
        <is>
          <t>Итого</t>
        </is>
      </c>
      <c r="I1786" s="360" t="n"/>
      <c r="J1786" s="360" t="n"/>
      <c r="K1786" s="360" t="n">
        <v>212</v>
      </c>
      <c r="L1786" s="360" t="n">
        <v>28</v>
      </c>
      <c r="M1786" s="360" t="n">
        <v>0</v>
      </c>
      <c r="N1786" s="360" t="inlineStr"/>
      <c r="O1786" s="360" t="n">
        <v>0</v>
      </c>
      <c r="P1786" s="360" t="n"/>
      <c r="Q1786" s="360" t="n"/>
      <c r="R1786" s="360" t="n"/>
      <c r="S1786" s="360" t="n"/>
      <c r="T1786" s="360" t="n"/>
      <c r="U1786" s="360" t="n"/>
      <c r="V1786" s="360" t="n"/>
      <c r="W1786" s="360" t="n">
        <v>8625</v>
      </c>
      <c r="X1786" s="360" t="n">
        <v>1</v>
      </c>
      <c r="Y1786" s="360" t="n">
        <v>8625</v>
      </c>
      <c r="Z1786" s="360" t="n"/>
      <c r="AA1786" s="360" t="n"/>
      <c r="AB1786" s="360" t="n"/>
    </row>
    <row r="1787">
      <c r="A1787" s="360" t="n">
        <v>50</v>
      </c>
      <c r="B1787" s="360" t="n">
        <v>1</v>
      </c>
      <c r="C1787" s="360" t="n">
        <v>0</v>
      </c>
      <c r="D1787" s="360" t="n">
        <v>2</v>
      </c>
      <c r="E1787" s="360" t="n">
        <v>0</v>
      </c>
      <c r="F1787" s="360">
        <f>ROUND(F1786*0.22,O1787)</f>
        <v/>
      </c>
      <c r="G1787" s="360" t="inlineStr">
        <is>
          <t>и2</t>
        </is>
      </c>
      <c r="H1787" s="360" t="inlineStr">
        <is>
          <t>НДС 22%</t>
        </is>
      </c>
      <c r="I1787" s="360" t="n"/>
      <c r="J1787" s="360" t="n"/>
      <c r="K1787" s="360" t="n">
        <v>212</v>
      </c>
      <c r="L1787" s="360" t="n">
        <v>29</v>
      </c>
      <c r="M1787" s="360" t="n">
        <v>0</v>
      </c>
      <c r="N1787" s="360" t="inlineStr"/>
      <c r="O1787" s="360" t="n">
        <v>0</v>
      </c>
      <c r="P1787" s="360" t="n"/>
      <c r="Q1787" s="360" t="n"/>
      <c r="R1787" s="360" t="n"/>
      <c r="S1787" s="360" t="n"/>
      <c r="T1787" s="360" t="n"/>
      <c r="U1787" s="360" t="n"/>
      <c r="V1787" s="360" t="n"/>
      <c r="W1787" s="360" t="n">
        <v>1898</v>
      </c>
      <c r="X1787" s="360" t="n">
        <v>1</v>
      </c>
      <c r="Y1787" s="360" t="n">
        <v>1898</v>
      </c>
      <c r="Z1787" s="360" t="n"/>
      <c r="AA1787" s="360" t="n"/>
      <c r="AB1787" s="360" t="n"/>
    </row>
    <row r="1788">
      <c r="A1788" s="360" t="n">
        <v>50</v>
      </c>
      <c r="B1788" s="360" t="n">
        <v>1</v>
      </c>
      <c r="C1788" s="360" t="n">
        <v>0</v>
      </c>
      <c r="D1788" s="360" t="n">
        <v>2</v>
      </c>
      <c r="E1788" s="360" t="n">
        <v>213</v>
      </c>
      <c r="F1788" s="360">
        <f>ROUND(F1786+F1787,O1788)</f>
        <v/>
      </c>
      <c r="G1788" s="360" t="inlineStr">
        <is>
          <t>и3</t>
        </is>
      </c>
      <c r="H1788" s="360" t="inlineStr">
        <is>
          <t>Всего</t>
        </is>
      </c>
      <c r="I1788" s="360" t="n"/>
      <c r="J1788" s="360" t="n"/>
      <c r="K1788" s="360" t="n">
        <v>212</v>
      </c>
      <c r="L1788" s="360" t="n">
        <v>30</v>
      </c>
      <c r="M1788" s="360" t="n">
        <v>0</v>
      </c>
      <c r="N1788" s="360" t="inlineStr"/>
      <c r="O1788" s="360" t="n">
        <v>0</v>
      </c>
      <c r="P1788" s="360" t="n"/>
      <c r="Q1788" s="360" t="n"/>
      <c r="R1788" s="360" t="n"/>
      <c r="S1788" s="360" t="n"/>
      <c r="T1788" s="360" t="n"/>
      <c r="U1788" s="360" t="n"/>
      <c r="V1788" s="360" t="n"/>
      <c r="W1788" s="360" t="n">
        <v>10523</v>
      </c>
      <c r="X1788" s="360" t="n">
        <v>1</v>
      </c>
      <c r="Y1788" s="360" t="n">
        <v>10523</v>
      </c>
      <c r="Z1788" s="360" t="n"/>
      <c r="AA1788" s="360" t="n"/>
      <c r="AB1788" s="360" t="n"/>
    </row>
    <row r="1789"/>
    <row r="1790">
      <c r="A1790" s="356" t="n">
        <v>3</v>
      </c>
      <c r="B1790" s="356" t="n">
        <v>0</v>
      </c>
      <c r="C1790" s="356" t="n"/>
      <c r="D1790" s="356">
        <f>ROW(A1796)</f>
        <v/>
      </c>
      <c r="E1790" s="356" t="n"/>
      <c r="F1790" s="356" t="inlineStr">
        <is>
          <t>Новая локальная смета</t>
        </is>
      </c>
      <c r="G1790" s="356" t="inlineStr">
        <is>
          <t>Первомайская, д.42</t>
        </is>
      </c>
      <c r="H1790" s="356" t="inlineStr"/>
      <c r="I1790" s="356" t="n">
        <v>0</v>
      </c>
      <c r="J1790" s="356" t="inlineStr"/>
      <c r="K1790" s="356" t="n">
        <v>-1</v>
      </c>
      <c r="L1790" s="356" t="inlineStr">
        <is>
          <t>Новая локальная смета</t>
        </is>
      </c>
      <c r="M1790" s="356" t="inlineStr"/>
      <c r="N1790" s="356" t="n"/>
      <c r="O1790" s="356" t="n"/>
      <c r="P1790" s="356" t="n"/>
      <c r="Q1790" s="356" t="n"/>
      <c r="R1790" s="356" t="n"/>
      <c r="S1790" s="356" t="n">
        <v>0</v>
      </c>
      <c r="T1790" s="356" t="n"/>
      <c r="U1790" s="356" t="inlineStr"/>
      <c r="V1790" s="356" t="n">
        <v>0</v>
      </c>
      <c r="W1790" s="356" t="n"/>
      <c r="X1790" s="356" t="n"/>
      <c r="Y1790" s="356" t="n"/>
      <c r="Z1790" s="356" t="n"/>
      <c r="AA1790" s="356" t="n"/>
      <c r="AB1790" s="356" t="inlineStr"/>
      <c r="AC1790" s="356" t="inlineStr"/>
      <c r="AD1790" s="356" t="inlineStr"/>
      <c r="AE1790" s="356" t="inlineStr"/>
      <c r="AF1790" s="356" t="inlineStr"/>
      <c r="AG1790" s="356" t="inlineStr"/>
      <c r="AH1790" s="356" t="n"/>
      <c r="AI1790" s="356" t="n"/>
      <c r="AJ1790" s="356" t="n"/>
      <c r="AK1790" s="356" t="n"/>
      <c r="AL1790" s="356" t="n"/>
      <c r="AM1790" s="356" t="n"/>
      <c r="AN1790" s="356" t="n"/>
      <c r="AO1790" s="356" t="n"/>
      <c r="AP1790" s="356" t="inlineStr"/>
      <c r="AQ1790" s="356" t="inlineStr"/>
      <c r="AR1790" s="356" t="inlineStr"/>
      <c r="AS1790" s="356" t="n"/>
      <c r="AT1790" s="356" t="n"/>
      <c r="AU1790" s="356" t="n"/>
      <c r="AV1790" s="356" t="n"/>
      <c r="AW1790" s="356" t="n"/>
      <c r="AX1790" s="356" t="n"/>
      <c r="AY1790" s="356" t="n"/>
      <c r="AZ1790" s="356" t="inlineStr"/>
      <c r="BA1790" s="356" t="n"/>
      <c r="BB1790" s="356" t="inlineStr"/>
      <c r="BC1790" s="356" t="inlineStr"/>
      <c r="BD1790" s="356" t="inlineStr"/>
      <c r="BE1790" s="356" t="inlineStr"/>
      <c r="BF1790" s="356" t="inlineStr"/>
      <c r="BG1790" s="356" t="inlineStr"/>
      <c r="BH1790" s="356" t="inlineStr"/>
      <c r="BI1790" s="356" t="inlineStr"/>
      <c r="BJ1790" s="356" t="inlineStr"/>
      <c r="BK1790" s="356" t="inlineStr"/>
      <c r="BL1790" s="356" t="inlineStr"/>
      <c r="BM1790" s="356" t="inlineStr"/>
      <c r="BN1790" s="356" t="inlineStr"/>
      <c r="BO1790" s="356" t="inlineStr"/>
      <c r="BP1790" s="356" t="inlineStr"/>
      <c r="BQ1790" s="356" t="n"/>
      <c r="BR1790" s="356" t="n"/>
      <c r="BS1790" s="356" t="n"/>
      <c r="BT1790" s="356" t="n"/>
      <c r="BU1790" s="356" t="n"/>
      <c r="BV1790" s="356" t="n"/>
      <c r="BW1790" s="356" t="n"/>
      <c r="BX1790" s="356" t="n">
        <v>0</v>
      </c>
      <c r="BY1790" s="356" t="n"/>
      <c r="BZ1790" s="356" t="n"/>
      <c r="CA1790" s="356" t="n"/>
      <c r="CB1790" s="356" t="n"/>
      <c r="CC1790" s="356" t="n"/>
      <c r="CD1790" s="356" t="n"/>
      <c r="CE1790" s="356" t="n"/>
      <c r="CF1790" s="356" t="n">
        <v>0</v>
      </c>
      <c r="CG1790" s="356" t="n">
        <v>0</v>
      </c>
      <c r="CH1790" s="356" t="n"/>
      <c r="CI1790" s="356" t="inlineStr"/>
      <c r="CJ1790" s="356" t="inlineStr"/>
      <c r="CK1790" t="inlineStr"/>
      <c r="CL1790" t="inlineStr"/>
      <c r="CM1790" t="inlineStr"/>
      <c r="CN1790" t="inlineStr"/>
      <c r="CO1790" t="inlineStr"/>
      <c r="CP1790" t="inlineStr"/>
      <c r="CQ1790" t="inlineStr"/>
    </row>
    <row r="1791"/>
    <row r="1792">
      <c r="A1792" s="358" t="n">
        <v>52</v>
      </c>
      <c r="B1792" s="358">
        <f>B1796</f>
        <v/>
      </c>
      <c r="C1792" s="358">
        <f>C1796</f>
        <v/>
      </c>
      <c r="D1792" s="358">
        <f>D1796</f>
        <v/>
      </c>
      <c r="E1792" s="358">
        <f>E1796</f>
        <v/>
      </c>
      <c r="F1792" s="358">
        <f>F1796</f>
        <v/>
      </c>
      <c r="G1792" s="358">
        <f>G1796</f>
        <v/>
      </c>
      <c r="H1792" s="358" t="n"/>
      <c r="I1792" s="358" t="n"/>
      <c r="J1792" s="358" t="n"/>
      <c r="K1792" s="358" t="n"/>
      <c r="L1792" s="358" t="n"/>
      <c r="M1792" s="358" t="n"/>
      <c r="N1792" s="358" t="n"/>
      <c r="O1792" s="358">
        <f>O1796</f>
        <v/>
      </c>
      <c r="P1792" s="358">
        <f>P1796</f>
        <v/>
      </c>
      <c r="Q1792" s="358">
        <f>Q1796</f>
        <v/>
      </c>
      <c r="R1792" s="358">
        <f>R1796</f>
        <v/>
      </c>
      <c r="S1792" s="358">
        <f>S1796</f>
        <v/>
      </c>
      <c r="T1792" s="358">
        <f>T1796</f>
        <v/>
      </c>
      <c r="U1792" s="358">
        <f>U1796</f>
        <v/>
      </c>
      <c r="V1792" s="358">
        <f>V1796</f>
        <v/>
      </c>
      <c r="W1792" s="358">
        <f>W1796</f>
        <v/>
      </c>
      <c r="X1792" s="358">
        <f>X1796</f>
        <v/>
      </c>
      <c r="Y1792" s="358">
        <f>Y1796</f>
        <v/>
      </c>
      <c r="Z1792" s="358">
        <f>Z1796</f>
        <v/>
      </c>
      <c r="AA1792" s="358">
        <f>AA1796</f>
        <v/>
      </c>
      <c r="AB1792" s="358">
        <f>AB1796</f>
        <v/>
      </c>
      <c r="AC1792" s="358">
        <f>AC1796</f>
        <v/>
      </c>
      <c r="AD1792" s="358">
        <f>AD1796</f>
        <v/>
      </c>
      <c r="AE1792" s="358">
        <f>AE1796</f>
        <v/>
      </c>
      <c r="AF1792" s="358">
        <f>AF1796</f>
        <v/>
      </c>
      <c r="AG1792" s="358">
        <f>AG1796</f>
        <v/>
      </c>
      <c r="AH1792" s="358">
        <f>AH1796</f>
        <v/>
      </c>
      <c r="AI1792" s="358">
        <f>AI1796</f>
        <v/>
      </c>
      <c r="AJ1792" s="358">
        <f>AJ1796</f>
        <v/>
      </c>
      <c r="AK1792" s="358">
        <f>AK1796</f>
        <v/>
      </c>
      <c r="AL1792" s="358">
        <f>AL1796</f>
        <v/>
      </c>
      <c r="AM1792" s="358">
        <f>AM1796</f>
        <v/>
      </c>
      <c r="AN1792" s="358">
        <f>AN1796</f>
        <v/>
      </c>
      <c r="AO1792" s="358">
        <f>AO1796</f>
        <v/>
      </c>
      <c r="AP1792" s="358">
        <f>AP1796</f>
        <v/>
      </c>
      <c r="AQ1792" s="358">
        <f>AQ1796</f>
        <v/>
      </c>
      <c r="AR1792" s="358">
        <f>AR1796</f>
        <v/>
      </c>
      <c r="AS1792" s="358">
        <f>AS1796</f>
        <v/>
      </c>
      <c r="AT1792" s="358">
        <f>AT1796</f>
        <v/>
      </c>
      <c r="AU1792" s="358">
        <f>AU1796</f>
        <v/>
      </c>
      <c r="AV1792" s="358">
        <f>AV1796</f>
        <v/>
      </c>
      <c r="AW1792" s="358">
        <f>AW1796</f>
        <v/>
      </c>
      <c r="AX1792" s="358">
        <f>AX1796</f>
        <v/>
      </c>
      <c r="AY1792" s="358">
        <f>AY1796</f>
        <v/>
      </c>
      <c r="AZ1792" s="358">
        <f>AZ1796</f>
        <v/>
      </c>
      <c r="BA1792" s="358">
        <f>BA1796</f>
        <v/>
      </c>
      <c r="BB1792" s="358">
        <f>BB1796</f>
        <v/>
      </c>
      <c r="BC1792" s="358">
        <f>BC1796</f>
        <v/>
      </c>
      <c r="BD1792" s="358">
        <f>BD1796</f>
        <v/>
      </c>
      <c r="BE1792" s="358">
        <f>BE1796</f>
        <v/>
      </c>
      <c r="BF1792" s="358">
        <f>BF1796</f>
        <v/>
      </c>
      <c r="BG1792" s="358">
        <f>BG1796</f>
        <v/>
      </c>
      <c r="BH1792" s="358">
        <f>BH1796</f>
        <v/>
      </c>
      <c r="BI1792" s="358">
        <f>BI1796</f>
        <v/>
      </c>
      <c r="BJ1792" s="358">
        <f>BJ1796</f>
        <v/>
      </c>
      <c r="BK1792" s="358">
        <f>BK1796</f>
        <v/>
      </c>
      <c r="BL1792" s="358">
        <f>BL1796</f>
        <v/>
      </c>
      <c r="BM1792" s="358">
        <f>BM1796</f>
        <v/>
      </c>
      <c r="BN1792" s="358">
        <f>BN1796</f>
        <v/>
      </c>
      <c r="BO1792" s="358">
        <f>BO1796</f>
        <v/>
      </c>
      <c r="BP1792" s="358">
        <f>BP1796</f>
        <v/>
      </c>
      <c r="BQ1792" s="358">
        <f>BQ1796</f>
        <v/>
      </c>
      <c r="BR1792" s="358">
        <f>BR1796</f>
        <v/>
      </c>
      <c r="BS1792" s="358">
        <f>BS1796</f>
        <v/>
      </c>
      <c r="BT1792" s="358">
        <f>BT1796</f>
        <v/>
      </c>
      <c r="BU1792" s="358">
        <f>BU1796</f>
        <v/>
      </c>
      <c r="BV1792" s="358">
        <f>BV1796</f>
        <v/>
      </c>
      <c r="BW1792" s="358">
        <f>BW1796</f>
        <v/>
      </c>
      <c r="BX1792" s="358">
        <f>BX1796</f>
        <v/>
      </c>
      <c r="BY1792" s="358">
        <f>BY1796</f>
        <v/>
      </c>
      <c r="BZ1792" s="358">
        <f>BZ1796</f>
        <v/>
      </c>
      <c r="CA1792" s="358">
        <f>CA1796</f>
        <v/>
      </c>
      <c r="CB1792" s="358">
        <f>CB1796</f>
        <v/>
      </c>
      <c r="CC1792" s="358">
        <f>CC1796</f>
        <v/>
      </c>
      <c r="CD1792" s="358">
        <f>CD1796</f>
        <v/>
      </c>
      <c r="CE1792" s="358">
        <f>CE1796</f>
        <v/>
      </c>
      <c r="CF1792" s="358">
        <f>CF1796</f>
        <v/>
      </c>
      <c r="CG1792" s="358">
        <f>CG1796</f>
        <v/>
      </c>
      <c r="CH1792" s="358">
        <f>CH1796</f>
        <v/>
      </c>
      <c r="CI1792" s="358">
        <f>CI1796</f>
        <v/>
      </c>
      <c r="CJ1792" s="358">
        <f>CJ1796</f>
        <v/>
      </c>
      <c r="CK1792" s="358">
        <f>CK1796</f>
        <v/>
      </c>
      <c r="CL1792" s="358">
        <f>CL1796</f>
        <v/>
      </c>
      <c r="CM1792" s="358">
        <f>CM1796</f>
        <v/>
      </c>
      <c r="CN1792" s="358">
        <f>CN1796</f>
        <v/>
      </c>
      <c r="CO1792" s="358">
        <f>CO1796</f>
        <v/>
      </c>
      <c r="CP1792" s="358">
        <f>CP1796</f>
        <v/>
      </c>
      <c r="CQ1792" s="358">
        <f>CQ1796</f>
        <v/>
      </c>
      <c r="CR1792" s="358">
        <f>CR1796</f>
        <v/>
      </c>
      <c r="CS1792" s="358">
        <f>CS1796</f>
        <v/>
      </c>
      <c r="CT1792" s="358">
        <f>CT1796</f>
        <v/>
      </c>
      <c r="CU1792" s="358">
        <f>CU1796</f>
        <v/>
      </c>
      <c r="CV1792" s="358">
        <f>CV1796</f>
        <v/>
      </c>
      <c r="CW1792" s="358">
        <f>CW1796</f>
        <v/>
      </c>
      <c r="CX1792" s="358">
        <f>CX1796</f>
        <v/>
      </c>
      <c r="CY1792" s="358">
        <f>CY1796</f>
        <v/>
      </c>
      <c r="CZ1792" s="358">
        <f>CZ1796</f>
        <v/>
      </c>
      <c r="DA1792" s="358">
        <f>DA1796</f>
        <v/>
      </c>
      <c r="DB1792" s="358">
        <f>DB1796</f>
        <v/>
      </c>
      <c r="DC1792" s="358">
        <f>DC1796</f>
        <v/>
      </c>
      <c r="DD1792" s="358">
        <f>DD1796</f>
        <v/>
      </c>
      <c r="DE1792" s="358">
        <f>DE1796</f>
        <v/>
      </c>
      <c r="DF1792" s="358">
        <f>DF1796</f>
        <v/>
      </c>
      <c r="DG1792" s="359">
        <f>DG1796</f>
        <v/>
      </c>
      <c r="DH1792" s="359">
        <f>DH1796</f>
        <v/>
      </c>
      <c r="DI1792" s="359">
        <f>DI1796</f>
        <v/>
      </c>
      <c r="DJ1792" s="359">
        <f>DJ1796</f>
        <v/>
      </c>
      <c r="DK1792" s="359">
        <f>DK1796</f>
        <v/>
      </c>
      <c r="DL1792" s="359">
        <f>DL1796</f>
        <v/>
      </c>
      <c r="DM1792" s="359">
        <f>DM1796</f>
        <v/>
      </c>
      <c r="DN1792" s="359">
        <f>DN1796</f>
        <v/>
      </c>
      <c r="DO1792" s="359">
        <f>DO1796</f>
        <v/>
      </c>
      <c r="DP1792" s="359">
        <f>DP1796</f>
        <v/>
      </c>
      <c r="DQ1792" s="359">
        <f>DQ1796</f>
        <v/>
      </c>
      <c r="DR1792" s="359">
        <f>DR1796</f>
        <v/>
      </c>
      <c r="DS1792" s="359">
        <f>DS1796</f>
        <v/>
      </c>
      <c r="DT1792" s="359">
        <f>DT1796</f>
        <v/>
      </c>
      <c r="DU1792" s="359">
        <f>DU1796</f>
        <v/>
      </c>
      <c r="DV1792" s="359">
        <f>DV1796</f>
        <v/>
      </c>
      <c r="DW1792" s="359">
        <f>DW1796</f>
        <v/>
      </c>
      <c r="DX1792" s="359">
        <f>DX1796</f>
        <v/>
      </c>
      <c r="DY1792" s="359">
        <f>DY1796</f>
        <v/>
      </c>
      <c r="DZ1792" s="359">
        <f>DZ1796</f>
        <v/>
      </c>
      <c r="EA1792" s="359">
        <f>EA1796</f>
        <v/>
      </c>
      <c r="EB1792" s="359">
        <f>EB1796</f>
        <v/>
      </c>
      <c r="EC1792" s="359">
        <f>EC1796</f>
        <v/>
      </c>
      <c r="ED1792" s="359">
        <f>ED1796</f>
        <v/>
      </c>
      <c r="EE1792" s="359">
        <f>EE1796</f>
        <v/>
      </c>
      <c r="EF1792" s="359">
        <f>EF1796</f>
        <v/>
      </c>
      <c r="EG1792" s="359">
        <f>EG1796</f>
        <v/>
      </c>
      <c r="EH1792" s="359">
        <f>EH1796</f>
        <v/>
      </c>
      <c r="EI1792" s="359">
        <f>EI1796</f>
        <v/>
      </c>
      <c r="EJ1792" s="359">
        <f>EJ1796</f>
        <v/>
      </c>
      <c r="EK1792" s="359">
        <f>EK1796</f>
        <v/>
      </c>
      <c r="EL1792" s="359">
        <f>EL1796</f>
        <v/>
      </c>
      <c r="EM1792" s="359">
        <f>EM1796</f>
        <v/>
      </c>
      <c r="EN1792" s="359">
        <f>EN1796</f>
        <v/>
      </c>
      <c r="EO1792" s="359">
        <f>EO1796</f>
        <v/>
      </c>
      <c r="EP1792" s="359">
        <f>EP1796</f>
        <v/>
      </c>
      <c r="EQ1792" s="359">
        <f>EQ1796</f>
        <v/>
      </c>
      <c r="ER1792" s="359">
        <f>ER1796</f>
        <v/>
      </c>
      <c r="ES1792" s="359">
        <f>ES1796</f>
        <v/>
      </c>
      <c r="ET1792" s="359">
        <f>ET1796</f>
        <v/>
      </c>
      <c r="EU1792" s="359">
        <f>EU1796</f>
        <v/>
      </c>
      <c r="EV1792" s="359">
        <f>EV1796</f>
        <v/>
      </c>
      <c r="EW1792" s="359">
        <f>EW1796</f>
        <v/>
      </c>
      <c r="EX1792" s="359">
        <f>EX1796</f>
        <v/>
      </c>
      <c r="EY1792" s="359">
        <f>EY1796</f>
        <v/>
      </c>
      <c r="EZ1792" s="359">
        <f>EZ1796</f>
        <v/>
      </c>
      <c r="FA1792" s="359">
        <f>FA1796</f>
        <v/>
      </c>
      <c r="FB1792" s="359">
        <f>FB1796</f>
        <v/>
      </c>
      <c r="FC1792" s="359">
        <f>FC1796</f>
        <v/>
      </c>
      <c r="FD1792" s="359">
        <f>FD1796</f>
        <v/>
      </c>
      <c r="FE1792" s="359">
        <f>FE1796</f>
        <v/>
      </c>
      <c r="FF1792" s="359">
        <f>FF1796</f>
        <v/>
      </c>
      <c r="FG1792" s="359">
        <f>FG1796</f>
        <v/>
      </c>
      <c r="FH1792" s="359">
        <f>FH1796</f>
        <v/>
      </c>
      <c r="FI1792" s="359">
        <f>FI1796</f>
        <v/>
      </c>
      <c r="FJ1792" s="359">
        <f>FJ1796</f>
        <v/>
      </c>
      <c r="FK1792" s="359">
        <f>FK1796</f>
        <v/>
      </c>
      <c r="FL1792" s="359">
        <f>FL1796</f>
        <v/>
      </c>
      <c r="FM1792" s="359">
        <f>FM1796</f>
        <v/>
      </c>
      <c r="FN1792" s="359">
        <f>FN1796</f>
        <v/>
      </c>
      <c r="FO1792" s="359">
        <f>FO1796</f>
        <v/>
      </c>
      <c r="FP1792" s="359">
        <f>FP1796</f>
        <v/>
      </c>
      <c r="FQ1792" s="359">
        <f>FQ1796</f>
        <v/>
      </c>
      <c r="FR1792" s="359">
        <f>FR1796</f>
        <v/>
      </c>
      <c r="FS1792" s="359">
        <f>FS1796</f>
        <v/>
      </c>
      <c r="FT1792" s="359">
        <f>FT1796</f>
        <v/>
      </c>
      <c r="FU1792" s="359">
        <f>FU1796</f>
        <v/>
      </c>
      <c r="FV1792" s="359">
        <f>FV1796</f>
        <v/>
      </c>
      <c r="FW1792" s="359">
        <f>FW1796</f>
        <v/>
      </c>
      <c r="FX1792" s="359">
        <f>FX1796</f>
        <v/>
      </c>
      <c r="FY1792" s="359">
        <f>FY1796</f>
        <v/>
      </c>
      <c r="FZ1792" s="359">
        <f>FZ1796</f>
        <v/>
      </c>
      <c r="GA1792" s="359">
        <f>GA1796</f>
        <v/>
      </c>
      <c r="GB1792" s="359">
        <f>GB1796</f>
        <v/>
      </c>
      <c r="GC1792" s="359">
        <f>GC1796</f>
        <v/>
      </c>
      <c r="GD1792" s="359">
        <f>GD1796</f>
        <v/>
      </c>
      <c r="GE1792" s="359">
        <f>GE1796</f>
        <v/>
      </c>
      <c r="GF1792" s="359">
        <f>GF1796</f>
        <v/>
      </c>
      <c r="GG1792" s="359">
        <f>GG1796</f>
        <v/>
      </c>
      <c r="GH1792" s="359">
        <f>GH1796</f>
        <v/>
      </c>
      <c r="GI1792" s="359">
        <f>GI1796</f>
        <v/>
      </c>
      <c r="GJ1792" s="359">
        <f>GJ1796</f>
        <v/>
      </c>
      <c r="GK1792" s="359">
        <f>GK1796</f>
        <v/>
      </c>
      <c r="GL1792" s="359">
        <f>GL1796</f>
        <v/>
      </c>
      <c r="GM1792" s="359">
        <f>GM1796</f>
        <v/>
      </c>
      <c r="GN1792" s="359">
        <f>GN1796</f>
        <v/>
      </c>
      <c r="GO1792" s="359">
        <f>GO1796</f>
        <v/>
      </c>
      <c r="GP1792" s="359">
        <f>GP1796</f>
        <v/>
      </c>
      <c r="GQ1792" s="359">
        <f>GQ1796</f>
        <v/>
      </c>
      <c r="GR1792" s="359">
        <f>GR1796</f>
        <v/>
      </c>
      <c r="GS1792" s="359">
        <f>GS1796</f>
        <v/>
      </c>
      <c r="GT1792" s="359">
        <f>GT1796</f>
        <v/>
      </c>
      <c r="GU1792" s="359">
        <f>GU1796</f>
        <v/>
      </c>
      <c r="GV1792" s="359">
        <f>GV1796</f>
        <v/>
      </c>
      <c r="GW1792" s="359">
        <f>GW1796</f>
        <v/>
      </c>
      <c r="GX1792" s="359">
        <f>GX1796</f>
        <v/>
      </c>
    </row>
    <row r="1793"/>
    <row r="1794">
      <c r="A1794" t="n">
        <v>17</v>
      </c>
      <c r="B1794" t="n">
        <v>0</v>
      </c>
      <c r="C1794">
        <f>ROW(SmtRes!A656)</f>
        <v/>
      </c>
      <c r="D1794">
        <f>ROW(EtalonRes!A628)</f>
        <v/>
      </c>
      <c r="E1794" t="inlineStr">
        <is>
          <t>1</t>
        </is>
      </c>
      <c r="F1794" t="inlineStr">
        <is>
          <t>67-8-2</t>
        </is>
      </c>
      <c r="G1794" t="inlineStr">
        <is>
          <t>Смена светильников с люминесцентными лампами</t>
        </is>
      </c>
      <c r="H1794" t="inlineStr">
        <is>
          <t>100 шт.</t>
        </is>
      </c>
      <c r="I1794">
        <f>ROUND(ROUND(1/100,4),7)</f>
        <v/>
      </c>
      <c r="J1794" t="n">
        <v>0</v>
      </c>
      <c r="K1794">
        <f>ROUND(ROUND(1/100,4),7)</f>
        <v/>
      </c>
      <c r="O1794">
        <f>ROUND(CP1794,0)</f>
        <v/>
      </c>
      <c r="P1794">
        <f>ROUND(CQ1794*I1794,0)</f>
        <v/>
      </c>
      <c r="Q1794">
        <f>(ROUND((ROUND(((ET1794)*I1794),0)*BB1794),0)+ROUND((ROUND(((AE1794-(EU1794))*I1794),0)*BS1794),0))</f>
        <v/>
      </c>
      <c r="R1794">
        <f>(ROUND((ROUND(((EU1794)*I1794),0)*BS1794),0)+ROUND((ROUND(((AE1794-(EU1794))*I1794),0)*BS1794),0))</f>
        <v/>
      </c>
      <c r="S1794">
        <f>ROUND(CT1794*I1794,0)</f>
        <v/>
      </c>
      <c r="T1794">
        <f>ROUND(CU1794*I1794,0)</f>
        <v/>
      </c>
      <c r="U1794">
        <f>ROUND(CV1794*I1794,7)</f>
        <v/>
      </c>
      <c r="V1794">
        <f>ROUND(CW1794*I1794,7)</f>
        <v/>
      </c>
      <c r="W1794">
        <f>ROUND(CX1794*I1794,0)</f>
        <v/>
      </c>
      <c r="X1794">
        <f>ROUND(CY1794,0)</f>
        <v/>
      </c>
      <c r="Y1794">
        <f>ROUND(CZ1794,0)</f>
        <v/>
      </c>
      <c r="AA1794" t="n">
        <v>78855224</v>
      </c>
      <c r="AB1794">
        <f>ROUND((AC1794+AD1794+AF1794),2)</f>
        <v/>
      </c>
      <c r="AC1794">
        <f>ROUND((ES1794),2)</f>
        <v/>
      </c>
      <c r="AD1794">
        <f>ROUND((((ET1794)-(EU1794))+AE1794),2)</f>
        <v/>
      </c>
      <c r="AE1794">
        <f>ROUND((EU1794),2)</f>
        <v/>
      </c>
      <c r="AF1794">
        <f>ROUND((EV1794),2)</f>
        <v/>
      </c>
      <c r="AG1794">
        <f>ROUND((AP1794),2)</f>
        <v/>
      </c>
      <c r="AH1794">
        <f>(EW1794)</f>
        <v/>
      </c>
      <c r="AI1794">
        <f>(EX1794)</f>
        <v/>
      </c>
      <c r="AJ1794">
        <f>(AS1794)</f>
        <v/>
      </c>
      <c r="AK1794" t="n">
        <v>41124.45</v>
      </c>
      <c r="AL1794" t="n">
        <v>39551</v>
      </c>
      <c r="AM1794" t="n">
        <v>2.5</v>
      </c>
      <c r="AN1794" t="n">
        <v>1.08</v>
      </c>
      <c r="AO1794" t="n">
        <v>1570.95</v>
      </c>
      <c r="AP1794" t="n">
        <v>0</v>
      </c>
      <c r="AQ1794" t="n">
        <v>163.3</v>
      </c>
      <c r="AR1794" t="n">
        <v>0.08</v>
      </c>
      <c r="AS1794" t="n">
        <v>0</v>
      </c>
      <c r="AT1794" t="n">
        <v>91</v>
      </c>
      <c r="AU1794" t="n">
        <v>48</v>
      </c>
      <c r="AV1794" t="n">
        <v>1</v>
      </c>
      <c r="AW1794" t="n">
        <v>1</v>
      </c>
      <c r="AZ1794" t="n">
        <v>1</v>
      </c>
      <c r="BA1794" t="n">
        <v>52.25</v>
      </c>
      <c r="BB1794" t="n">
        <v>23.32</v>
      </c>
      <c r="BC1794" t="n">
        <v>2.31</v>
      </c>
      <c r="BD1794" t="inlineStr"/>
      <c r="BE1794" t="inlineStr"/>
      <c r="BF1794" t="inlineStr"/>
      <c r="BG1794" t="inlineStr"/>
      <c r="BH1794" t="n">
        <v>0</v>
      </c>
      <c r="BI1794" t="n">
        <v>1</v>
      </c>
      <c r="BJ1794" t="inlineStr">
        <is>
          <t>ТЕРр Московской обл., 67-8-2, приказ Минстроя России №675/пр от 28.02.2017 № 263/пр</t>
        </is>
      </c>
      <c r="BM1794" t="n">
        <v>67001</v>
      </c>
      <c r="BN1794" t="n">
        <v>0</v>
      </c>
      <c r="BO1794" t="inlineStr">
        <is>
          <t>67-8-2</t>
        </is>
      </c>
      <c r="BP1794" t="n">
        <v>1</v>
      </c>
      <c r="BQ1794" t="n">
        <v>6</v>
      </c>
      <c r="BR1794" t="n">
        <v>0</v>
      </c>
      <c r="BS1794" t="n">
        <v>52.25</v>
      </c>
      <c r="BT1794" t="n">
        <v>1</v>
      </c>
      <c r="BU1794" t="n">
        <v>1</v>
      </c>
      <c r="BV1794" t="n">
        <v>1</v>
      </c>
      <c r="BW1794" t="n">
        <v>1</v>
      </c>
      <c r="BX1794" t="n">
        <v>1</v>
      </c>
      <c r="BY1794" t="inlineStr"/>
      <c r="BZ1794" t="n">
        <v>91</v>
      </c>
      <c r="CA1794" t="n">
        <v>48</v>
      </c>
      <c r="CB1794" t="inlineStr"/>
      <c r="CE1794" t="n">
        <v>12</v>
      </c>
      <c r="CF1794" t="n">
        <v>0</v>
      </c>
      <c r="CG1794" t="n">
        <v>0</v>
      </c>
      <c r="CM1794" t="n">
        <v>0</v>
      </c>
      <c r="CN1794" t="inlineStr"/>
      <c r="CO1794" t="n">
        <v>0</v>
      </c>
      <c r="CP1794">
        <f>(P1794+Q1794+S1794)</f>
        <v/>
      </c>
      <c r="CQ1794">
        <f>AC1794*BC1794</f>
        <v/>
      </c>
      <c r="CR1794">
        <f>(ROUND((ROUND(((ET1794)*1),0)*BB1794),0)+ROUND((ROUND(((AE1794-(EU1794))*1),0)*BS1794),0))</f>
        <v/>
      </c>
      <c r="CS1794">
        <f>(ROUND((ROUND(((EU1794)*1),0)*BS1794),0)+ROUND((ROUND(((AE1794-(EU1794))*1),0)*BS1794),0))</f>
        <v/>
      </c>
      <c r="CT1794">
        <f>AF1794*BA1794</f>
        <v/>
      </c>
      <c r="CU1794">
        <f>AG1794</f>
        <v/>
      </c>
      <c r="CV1794">
        <f>AH1794</f>
        <v/>
      </c>
      <c r="CW1794">
        <f>AI1794</f>
        <v/>
      </c>
      <c r="CX1794">
        <f>AJ1794</f>
        <v/>
      </c>
      <c r="CY1794">
        <f>(((S1794+R1794)*AT1794)/100)</f>
        <v/>
      </c>
      <c r="CZ1794">
        <f>(((S1794+R1794)*AU1794)/100)</f>
        <v/>
      </c>
      <c r="DC1794" t="inlineStr"/>
      <c r="DD1794" t="inlineStr"/>
      <c r="DE1794" t="inlineStr"/>
      <c r="DF1794" t="inlineStr"/>
      <c r="DG1794" t="inlineStr"/>
      <c r="DH1794" t="inlineStr"/>
      <c r="DI1794" t="inlineStr"/>
      <c r="DJ1794" t="inlineStr"/>
      <c r="DK1794" t="inlineStr"/>
      <c r="DL1794" t="inlineStr"/>
      <c r="DM1794" t="inlineStr"/>
      <c r="DN1794" t="n">
        <v>0</v>
      </c>
      <c r="DO1794" t="n">
        <v>0</v>
      </c>
      <c r="DP1794" t="n">
        <v>1</v>
      </c>
      <c r="DQ1794" t="n">
        <v>1</v>
      </c>
      <c r="DU1794" t="n">
        <v>1010</v>
      </c>
      <c r="DV1794" t="inlineStr">
        <is>
          <t>100 шт.</t>
        </is>
      </c>
      <c r="DW1794" t="inlineStr">
        <is>
          <t>100 шт.</t>
        </is>
      </c>
      <c r="DX1794" t="n">
        <v>100</v>
      </c>
      <c r="DZ1794" t="inlineStr"/>
      <c r="EA1794" t="inlineStr"/>
      <c r="EB1794" t="inlineStr"/>
      <c r="EC1794" t="inlineStr"/>
      <c r="EE1794" t="n">
        <v>78726030</v>
      </c>
      <c r="EF1794" t="n">
        <v>6</v>
      </c>
      <c r="EG1794" t="inlineStr">
        <is>
          <t>Ремонтно-строительные работы</t>
        </is>
      </c>
      <c r="EH1794" t="n">
        <v>101</v>
      </c>
      <c r="EI1794" t="inlineStr">
        <is>
          <t>Электромонтажные работы</t>
        </is>
      </c>
      <c r="EJ1794" t="n">
        <v>1</v>
      </c>
      <c r="EK1794" t="n">
        <v>67001</v>
      </c>
      <c r="EL1794" t="inlineStr">
        <is>
          <t>Электромонтажные работы</t>
        </is>
      </c>
      <c r="EM1794" t="inlineStr">
        <is>
          <t>рФЕР-67</t>
        </is>
      </c>
      <c r="EO1794" t="inlineStr"/>
      <c r="EQ1794" t="n">
        <v>0</v>
      </c>
      <c r="ER1794" t="n">
        <v>41124.45</v>
      </c>
      <c r="ES1794" t="n">
        <v>39551</v>
      </c>
      <c r="ET1794" t="n">
        <v>2.5</v>
      </c>
      <c r="EU1794" t="n">
        <v>1.08</v>
      </c>
      <c r="EV1794" t="n">
        <v>1570.95</v>
      </c>
      <c r="EW1794" t="n">
        <v>163.3</v>
      </c>
      <c r="EX1794" t="n">
        <v>0.08</v>
      </c>
      <c r="EY1794" t="n">
        <v>0</v>
      </c>
      <c r="FQ1794" t="n">
        <v>0</v>
      </c>
      <c r="FR1794" t="n">
        <v>0</v>
      </c>
      <c r="FS1794" t="n">
        <v>0</v>
      </c>
      <c r="FX1794" t="n">
        <v>91</v>
      </c>
      <c r="FY1794" t="n">
        <v>48</v>
      </c>
      <c r="GA1794" t="inlineStr"/>
      <c r="GD1794" t="n">
        <v>1</v>
      </c>
      <c r="GF1794" t="n">
        <v>85477591</v>
      </c>
      <c r="GG1794" t="n">
        <v>2</v>
      </c>
      <c r="GH1794" t="n">
        <v>1</v>
      </c>
      <c r="GI1794" t="n">
        <v>2</v>
      </c>
      <c r="GJ1794" t="n">
        <v>0</v>
      </c>
      <c r="GK1794" t="n">
        <v>0</v>
      </c>
      <c r="GL1794">
        <f>ROUND(IF(AND(BH1794=3,BI1794=3,FS1794&lt;&gt;0),P1794,0),0)</f>
        <v/>
      </c>
      <c r="GM1794">
        <f>ROUND(O1794+X1794+Y1794,0)+GX1794</f>
        <v/>
      </c>
      <c r="GN1794">
        <f>IF(OR(BI1794=0,BI1794=1),GM1794-GX1794,0)</f>
        <v/>
      </c>
      <c r="GO1794">
        <f>IF(BI1794=2,GM1794-GX1794,0)</f>
        <v/>
      </c>
      <c r="GP1794">
        <f>IF(BI1794=4,GM1794-GX1794,0)</f>
        <v/>
      </c>
      <c r="GR1794" t="n">
        <v>0</v>
      </c>
      <c r="GS1794" t="n">
        <v>3</v>
      </c>
      <c r="GT1794" t="n">
        <v>0</v>
      </c>
      <c r="GU1794" t="inlineStr"/>
      <c r="GV1794">
        <f>ROUND((GT1794),2)</f>
        <v/>
      </c>
      <c r="GW1794" t="n">
        <v>1</v>
      </c>
      <c r="GX1794">
        <f>ROUND(HC1794*I1794,0)</f>
        <v/>
      </c>
      <c r="HA1794" t="n">
        <v>0</v>
      </c>
      <c r="HB1794" t="n">
        <v>0</v>
      </c>
      <c r="HC1794">
        <f>GV1794*GW1794</f>
        <v/>
      </c>
      <c r="HE1794" t="inlineStr"/>
      <c r="HF1794" t="inlineStr"/>
      <c r="HM1794" t="inlineStr"/>
      <c r="HN1794" t="inlineStr">
        <is>
          <t>Пр/812-101.0-1</t>
        </is>
      </c>
      <c r="HO1794" t="inlineStr">
        <is>
          <t>Пр/774-101.0</t>
        </is>
      </c>
      <c r="HP1794" t="inlineStr">
        <is>
          <t>Электромонтажные работы</t>
        </is>
      </c>
      <c r="HQ1794" t="inlineStr">
        <is>
          <t>Электромонтажные работы</t>
        </is>
      </c>
      <c r="HS1794" t="n">
        <v>0</v>
      </c>
      <c r="IK1794" t="n">
        <v>0</v>
      </c>
    </row>
    <row r="1795"/>
    <row r="1796">
      <c r="A1796" s="358" t="n">
        <v>51</v>
      </c>
      <c r="B1796" s="358">
        <f>B1790</f>
        <v/>
      </c>
      <c r="C1796" s="358">
        <f>A1790</f>
        <v/>
      </c>
      <c r="D1796" s="358">
        <f>ROW(A1790)</f>
        <v/>
      </c>
      <c r="E1796" s="358" t="n"/>
      <c r="F1796" s="358">
        <f>IF(F1790&lt;&gt;"",F1790,"")</f>
        <v/>
      </c>
      <c r="G1796" s="358">
        <f>IF(G1790&lt;&gt;"",G1790,"")</f>
        <v/>
      </c>
      <c r="H1796" s="358" t="n">
        <v>0</v>
      </c>
      <c r="I1796" s="358" t="n"/>
      <c r="J1796" s="358" t="n"/>
      <c r="K1796" s="358" t="n"/>
      <c r="L1796" s="358" t="n"/>
      <c r="M1796" s="358" t="n"/>
      <c r="N1796" s="358" t="n"/>
      <c r="O1796" s="358" t="n">
        <v>0</v>
      </c>
      <c r="P1796" s="358" t="n">
        <v>0</v>
      </c>
      <c r="Q1796" s="358" t="n">
        <v>0</v>
      </c>
      <c r="R1796" s="358" t="n">
        <v>0</v>
      </c>
      <c r="S1796" s="358" t="n">
        <v>0</v>
      </c>
      <c r="T1796" s="358" t="n">
        <v>0</v>
      </c>
      <c r="U1796" s="358" t="n">
        <v>0</v>
      </c>
      <c r="V1796" s="358" t="n">
        <v>0</v>
      </c>
      <c r="W1796" s="358" t="n">
        <v>0</v>
      </c>
      <c r="X1796" s="358" t="n">
        <v>0</v>
      </c>
      <c r="Y1796" s="358" t="n">
        <v>0</v>
      </c>
      <c r="Z1796" s="358" t="n"/>
      <c r="AA1796" s="358" t="n"/>
      <c r="AB1796" s="358" t="n"/>
      <c r="AC1796" s="358" t="n"/>
      <c r="AD1796" s="358" t="n"/>
      <c r="AE1796" s="358" t="n"/>
      <c r="AF1796" s="358" t="n"/>
      <c r="AG1796" s="358" t="n"/>
      <c r="AH1796" s="358" t="n"/>
      <c r="AI1796" s="358" t="n"/>
      <c r="AJ1796" s="358" t="n"/>
      <c r="AK1796" s="358" t="n"/>
      <c r="AL1796" s="358" t="n"/>
      <c r="AM1796" s="358" t="n"/>
      <c r="AN1796" s="358" t="n"/>
      <c r="AO1796" s="358">
        <f>ROUND(BX1796,0)</f>
        <v/>
      </c>
      <c r="AP1796" s="358">
        <f>ROUND(BY1796,0)</f>
        <v/>
      </c>
      <c r="AQ1796" s="358">
        <f>ROUND(BZ1796,0)</f>
        <v/>
      </c>
      <c r="AR1796" s="358">
        <f>ROUND(CA1796,0)</f>
        <v/>
      </c>
      <c r="AS1796" s="358">
        <f>ROUND(CB1796,0)</f>
        <v/>
      </c>
      <c r="AT1796" s="358">
        <f>ROUND(CC1796,0)</f>
        <v/>
      </c>
      <c r="AU1796" s="358">
        <f>ROUND(CD1796,0)</f>
        <v/>
      </c>
      <c r="AV1796" s="358">
        <f>ROUND(CE1796,0)</f>
        <v/>
      </c>
      <c r="AW1796" s="358">
        <f>ROUND(CF1796,0)</f>
        <v/>
      </c>
      <c r="AX1796" s="358">
        <f>ROUND(CG1796,0)</f>
        <v/>
      </c>
      <c r="AY1796" s="358">
        <f>ROUND(CH1796,0)</f>
        <v/>
      </c>
      <c r="AZ1796" s="358">
        <f>ROUND(CI1796,0)</f>
        <v/>
      </c>
      <c r="BA1796" s="358">
        <f>ROUND(CJ1796,0)</f>
        <v/>
      </c>
      <c r="BB1796" s="358">
        <f>ROUND(CK1796,0)</f>
        <v/>
      </c>
      <c r="BC1796" s="358">
        <f>ROUND(CL1796,0)</f>
        <v/>
      </c>
      <c r="BD1796" s="358">
        <f>ROUND(CM1796,0)</f>
        <v/>
      </c>
      <c r="BE1796" s="358" t="n"/>
      <c r="BF1796" s="358" t="n"/>
      <c r="BG1796" s="358" t="n"/>
      <c r="BH1796" s="358" t="n"/>
      <c r="BI1796" s="358" t="n"/>
      <c r="BJ1796" s="358" t="n"/>
      <c r="BK1796" s="358" t="n"/>
      <c r="BL1796" s="358" t="n"/>
      <c r="BM1796" s="358" t="n"/>
      <c r="BN1796" s="358" t="n"/>
      <c r="BO1796" s="358" t="n"/>
      <c r="BP1796" s="358" t="n"/>
      <c r="BQ1796" s="358" t="n"/>
      <c r="BR1796" s="358" t="n"/>
      <c r="BS1796" s="358" t="n"/>
      <c r="BT1796" s="358" t="n"/>
      <c r="BU1796" s="358" t="n"/>
      <c r="BV1796" s="358" t="n"/>
      <c r="BW1796" s="358" t="n"/>
      <c r="BX1796" s="358" t="n"/>
      <c r="BY1796" s="358" t="n"/>
      <c r="BZ1796" s="358" t="n"/>
      <c r="CA1796" s="358" t="n"/>
      <c r="CB1796" s="358" t="n"/>
      <c r="CC1796" s="358" t="n"/>
      <c r="CD1796" s="358" t="n"/>
      <c r="CE1796" s="358" t="n"/>
      <c r="CF1796" s="358" t="n"/>
      <c r="CG1796" s="358" t="n"/>
      <c r="CH1796" s="358" t="n"/>
      <c r="CI1796" s="358" t="n"/>
      <c r="CJ1796" s="358" t="n"/>
      <c r="CK1796" s="358" t="n"/>
      <c r="CL1796" s="358" t="n"/>
      <c r="CM1796" s="358" t="n"/>
      <c r="CN1796" s="358" t="n"/>
      <c r="CO1796" s="358" t="n"/>
      <c r="CP1796" s="358" t="n"/>
      <c r="CQ1796" s="358" t="n"/>
      <c r="CR1796" s="358" t="n"/>
      <c r="CS1796" s="358" t="n"/>
      <c r="CT1796" s="358" t="n"/>
      <c r="CU1796" s="358" t="n"/>
      <c r="CV1796" s="358" t="n"/>
      <c r="CW1796" s="358" t="n"/>
      <c r="CX1796" s="358" t="n"/>
      <c r="CY1796" s="358" t="n"/>
      <c r="CZ1796" s="358" t="n"/>
      <c r="DA1796" s="358" t="n"/>
      <c r="DB1796" s="358" t="n"/>
      <c r="DC1796" s="358" t="n"/>
      <c r="DD1796" s="358" t="n"/>
      <c r="DE1796" s="358" t="n"/>
      <c r="DF1796" s="358" t="n"/>
      <c r="DG1796" s="359" t="n"/>
      <c r="DH1796" s="359" t="n"/>
      <c r="DI1796" s="359" t="n"/>
      <c r="DJ1796" s="359" t="n"/>
      <c r="DK1796" s="359" t="n"/>
      <c r="DL1796" s="359" t="n"/>
      <c r="DM1796" s="359" t="n"/>
      <c r="DN1796" s="359" t="n"/>
      <c r="DO1796" s="359" t="n"/>
      <c r="DP1796" s="359" t="n"/>
      <c r="DQ1796" s="359" t="n"/>
      <c r="DR1796" s="359" t="n"/>
      <c r="DS1796" s="359" t="n"/>
      <c r="DT1796" s="359" t="n"/>
      <c r="DU1796" s="359" t="n"/>
      <c r="DV1796" s="359" t="n"/>
      <c r="DW1796" s="359" t="n"/>
      <c r="DX1796" s="359" t="n"/>
      <c r="DY1796" s="359" t="n"/>
      <c r="DZ1796" s="359" t="n"/>
      <c r="EA1796" s="359" t="n"/>
      <c r="EB1796" s="359" t="n"/>
      <c r="EC1796" s="359" t="n"/>
      <c r="ED1796" s="359" t="n"/>
      <c r="EE1796" s="359" t="n"/>
      <c r="EF1796" s="359" t="n"/>
      <c r="EG1796" s="359" t="n"/>
      <c r="EH1796" s="359" t="n"/>
      <c r="EI1796" s="359" t="n"/>
      <c r="EJ1796" s="359" t="n"/>
      <c r="EK1796" s="359" t="n"/>
      <c r="EL1796" s="359" t="n"/>
      <c r="EM1796" s="359" t="n"/>
      <c r="EN1796" s="359" t="n"/>
      <c r="EO1796" s="359" t="n"/>
      <c r="EP1796" s="359" t="n"/>
      <c r="EQ1796" s="359" t="n"/>
      <c r="ER1796" s="359" t="n"/>
      <c r="ES1796" s="359" t="n"/>
      <c r="ET1796" s="359" t="n"/>
      <c r="EU1796" s="359" t="n"/>
      <c r="EV1796" s="359" t="n"/>
      <c r="EW1796" s="359" t="n"/>
      <c r="EX1796" s="359" t="n"/>
      <c r="EY1796" s="359" t="n"/>
      <c r="EZ1796" s="359" t="n"/>
      <c r="FA1796" s="359" t="n"/>
      <c r="FB1796" s="359" t="n"/>
      <c r="FC1796" s="359" t="n"/>
      <c r="FD1796" s="359" t="n"/>
      <c r="FE1796" s="359" t="n"/>
      <c r="FF1796" s="359" t="n"/>
      <c r="FG1796" s="359" t="n"/>
      <c r="FH1796" s="359" t="n"/>
      <c r="FI1796" s="359" t="n"/>
      <c r="FJ1796" s="359" t="n"/>
      <c r="FK1796" s="359" t="n"/>
      <c r="FL1796" s="359" t="n"/>
      <c r="FM1796" s="359" t="n"/>
      <c r="FN1796" s="359" t="n"/>
      <c r="FO1796" s="359" t="n"/>
      <c r="FP1796" s="359" t="n"/>
      <c r="FQ1796" s="359" t="n"/>
      <c r="FR1796" s="359" t="n"/>
      <c r="FS1796" s="359" t="n"/>
      <c r="FT1796" s="359" t="n"/>
      <c r="FU1796" s="359" t="n"/>
      <c r="FV1796" s="359" t="n"/>
      <c r="FW1796" s="359" t="n"/>
      <c r="FX1796" s="359" t="n"/>
      <c r="FY1796" s="359" t="n"/>
      <c r="FZ1796" s="359" t="n"/>
      <c r="GA1796" s="359" t="n"/>
      <c r="GB1796" s="359" t="n"/>
      <c r="GC1796" s="359" t="n"/>
      <c r="GD1796" s="359" t="n"/>
      <c r="GE1796" s="359" t="n"/>
      <c r="GF1796" s="359" t="n"/>
      <c r="GG1796" s="359" t="n"/>
      <c r="GH1796" s="359" t="n"/>
      <c r="GI1796" s="359" t="n"/>
      <c r="GJ1796" s="359" t="n"/>
      <c r="GK1796" s="359" t="n"/>
      <c r="GL1796" s="359" t="n"/>
      <c r="GM1796" s="359" t="n"/>
      <c r="GN1796" s="359" t="n"/>
      <c r="GO1796" s="359" t="n"/>
      <c r="GP1796" s="359" t="n"/>
      <c r="GQ1796" s="359" t="n"/>
      <c r="GR1796" s="359" t="n"/>
      <c r="GS1796" s="359" t="n"/>
      <c r="GT1796" s="359" t="n"/>
      <c r="GU1796" s="359" t="n"/>
      <c r="GV1796" s="359" t="n"/>
      <c r="GW1796" s="359" t="n"/>
      <c r="GX1796" s="359" t="n">
        <v>0</v>
      </c>
    </row>
    <row r="1797"/>
    <row r="1798">
      <c r="A1798" s="360" t="n">
        <v>50</v>
      </c>
      <c r="B1798" s="360" t="n">
        <v>0</v>
      </c>
      <c r="C1798" s="360" t="n">
        <v>0</v>
      </c>
      <c r="D1798" s="360" t="n">
        <v>1</v>
      </c>
      <c r="E1798" s="360" t="n">
        <v>201</v>
      </c>
      <c r="F1798" s="360">
        <f>ROUND(Source!O1796,O1798)</f>
        <v/>
      </c>
      <c r="G1798" s="360" t="inlineStr">
        <is>
          <t>ПЗ</t>
        </is>
      </c>
      <c r="H1798" s="360" t="inlineStr">
        <is>
          <t>Прямые затраты</t>
        </is>
      </c>
      <c r="I1798" s="360" t="n"/>
      <c r="J1798" s="360" t="n"/>
      <c r="K1798" s="360" t="n">
        <v>201</v>
      </c>
      <c r="L1798" s="360" t="n">
        <v>1</v>
      </c>
      <c r="M1798" s="360" t="n">
        <v>3</v>
      </c>
      <c r="N1798" s="360" t="inlineStr"/>
      <c r="O1798" s="360" t="n">
        <v>0</v>
      </c>
      <c r="P1798" s="360" t="n"/>
      <c r="Q1798" s="360" t="n"/>
      <c r="R1798" s="360" t="n"/>
      <c r="S1798" s="360" t="n"/>
      <c r="T1798" s="360" t="n"/>
      <c r="U1798" s="360" t="n"/>
      <c r="V1798" s="360" t="n"/>
      <c r="W1798" s="360" t="n">
        <v>0</v>
      </c>
      <c r="X1798" s="360" t="n">
        <v>1</v>
      </c>
      <c r="Y1798" s="360" t="n">
        <v>0</v>
      </c>
      <c r="Z1798" s="360" t="n"/>
      <c r="AA1798" s="360" t="n"/>
      <c r="AB1798" s="360" t="n"/>
    </row>
    <row r="1799">
      <c r="A1799" s="360" t="n">
        <v>50</v>
      </c>
      <c r="B1799" s="360" t="n">
        <v>0</v>
      </c>
      <c r="C1799" s="360" t="n">
        <v>0</v>
      </c>
      <c r="D1799" s="360" t="n">
        <v>1</v>
      </c>
      <c r="E1799" s="360" t="n">
        <v>202</v>
      </c>
      <c r="F1799" s="360">
        <f>ROUND(Source!P1796,O1799)</f>
        <v/>
      </c>
      <c r="G1799" s="360" t="inlineStr">
        <is>
          <t>СтМатОб</t>
        </is>
      </c>
      <c r="H1799" s="360" t="inlineStr">
        <is>
          <t>Стоимость материальных ресурсов (всего)</t>
        </is>
      </c>
      <c r="I1799" s="360" t="n"/>
      <c r="J1799" s="360" t="n"/>
      <c r="K1799" s="360" t="n">
        <v>202</v>
      </c>
      <c r="L1799" s="360" t="n">
        <v>2</v>
      </c>
      <c r="M1799" s="360" t="n">
        <v>3</v>
      </c>
      <c r="N1799" s="360" t="inlineStr"/>
      <c r="O1799" s="360" t="n">
        <v>0</v>
      </c>
      <c r="P1799" s="360" t="n"/>
      <c r="Q1799" s="360" t="n"/>
      <c r="R1799" s="360" t="n"/>
      <c r="S1799" s="360" t="n"/>
      <c r="T1799" s="360" t="n"/>
      <c r="U1799" s="360" t="n"/>
      <c r="V1799" s="360" t="n"/>
      <c r="W1799" s="360" t="n">
        <v>0</v>
      </c>
      <c r="X1799" s="360" t="n">
        <v>1</v>
      </c>
      <c r="Y1799" s="360" t="n">
        <v>0</v>
      </c>
      <c r="Z1799" s="360" t="n"/>
      <c r="AA1799" s="360" t="n"/>
      <c r="AB1799" s="360" t="n"/>
    </row>
    <row r="1800">
      <c r="A1800" s="360" t="n">
        <v>50</v>
      </c>
      <c r="B1800" s="360" t="n">
        <v>0</v>
      </c>
      <c r="C1800" s="360" t="n">
        <v>0</v>
      </c>
      <c r="D1800" s="360" t="n">
        <v>1</v>
      </c>
      <c r="E1800" s="360" t="n">
        <v>222</v>
      </c>
      <c r="F1800" s="360">
        <f>ROUND(Source!AO1796,O1800)</f>
        <v/>
      </c>
      <c r="G1800" s="360" t="inlineStr">
        <is>
          <t>СтМатОбЗак</t>
        </is>
      </c>
      <c r="H1800" s="360" t="inlineStr">
        <is>
          <t>Стоимость материалов и оборудования заказчика</t>
        </is>
      </c>
      <c r="I1800" s="360" t="n"/>
      <c r="J1800" s="360" t="n"/>
      <c r="K1800" s="360" t="n">
        <v>222</v>
      </c>
      <c r="L1800" s="360" t="n">
        <v>3</v>
      </c>
      <c r="M1800" s="360" t="n">
        <v>3</v>
      </c>
      <c r="N1800" s="360" t="inlineStr"/>
      <c r="O1800" s="360" t="n">
        <v>0</v>
      </c>
      <c r="P1800" s="360" t="n"/>
      <c r="Q1800" s="360" t="n"/>
      <c r="R1800" s="360" t="n"/>
      <c r="S1800" s="360" t="n"/>
      <c r="T1800" s="360" t="n"/>
      <c r="U1800" s="360" t="n"/>
      <c r="V1800" s="360" t="n"/>
      <c r="W1800" s="360" t="n">
        <v>0</v>
      </c>
      <c r="X1800" s="360" t="n">
        <v>1</v>
      </c>
      <c r="Y1800" s="360" t="n">
        <v>0</v>
      </c>
      <c r="Z1800" s="360" t="n"/>
      <c r="AA1800" s="360" t="n"/>
      <c r="AB1800" s="360" t="n"/>
    </row>
    <row r="1801">
      <c r="A1801" s="360" t="n">
        <v>50</v>
      </c>
      <c r="B1801" s="360" t="n">
        <v>0</v>
      </c>
      <c r="C1801" s="360" t="n">
        <v>0</v>
      </c>
      <c r="D1801" s="360" t="n">
        <v>1</v>
      </c>
      <c r="E1801" s="360" t="n">
        <v>225</v>
      </c>
      <c r="F1801" s="360">
        <f>ROUND(Source!AV1796,O1801)</f>
        <v/>
      </c>
      <c r="G1801" s="360" t="inlineStr">
        <is>
          <t>СтМатОбПод</t>
        </is>
      </c>
      <c r="H1801" s="360" t="inlineStr">
        <is>
          <t>Стоимость материалов и оборудования подрядчика</t>
        </is>
      </c>
      <c r="I1801" s="360" t="n"/>
      <c r="J1801" s="360" t="n"/>
      <c r="K1801" s="360" t="n">
        <v>225</v>
      </c>
      <c r="L1801" s="360" t="n">
        <v>4</v>
      </c>
      <c r="M1801" s="360" t="n">
        <v>3</v>
      </c>
      <c r="N1801" s="360" t="inlineStr"/>
      <c r="O1801" s="360" t="n">
        <v>0</v>
      </c>
      <c r="P1801" s="360" t="n"/>
      <c r="Q1801" s="360" t="n"/>
      <c r="R1801" s="360" t="n"/>
      <c r="S1801" s="360" t="n"/>
      <c r="T1801" s="360" t="n"/>
      <c r="U1801" s="360" t="n"/>
      <c r="V1801" s="360" t="n"/>
      <c r="W1801" s="360" t="n">
        <v>0</v>
      </c>
      <c r="X1801" s="360" t="n">
        <v>1</v>
      </c>
      <c r="Y1801" s="360" t="n">
        <v>0</v>
      </c>
      <c r="Z1801" s="360" t="n"/>
      <c r="AA1801" s="360" t="n"/>
      <c r="AB1801" s="360" t="n"/>
    </row>
    <row r="1802">
      <c r="A1802" s="360" t="n">
        <v>50</v>
      </c>
      <c r="B1802" s="360" t="n">
        <v>0</v>
      </c>
      <c r="C1802" s="360" t="n">
        <v>0</v>
      </c>
      <c r="D1802" s="360" t="n">
        <v>1</v>
      </c>
      <c r="E1802" s="360" t="n">
        <v>226</v>
      </c>
      <c r="F1802" s="360">
        <f>ROUND(Source!AW1796,O1802)</f>
        <v/>
      </c>
      <c r="G1802" s="360" t="inlineStr">
        <is>
          <t>СтМат</t>
        </is>
      </c>
      <c r="H1802" s="360" t="inlineStr">
        <is>
          <t>Стоимость материалов (всего)</t>
        </is>
      </c>
      <c r="I1802" s="360" t="n"/>
      <c r="J1802" s="360" t="n"/>
      <c r="K1802" s="360" t="n">
        <v>226</v>
      </c>
      <c r="L1802" s="360" t="n">
        <v>5</v>
      </c>
      <c r="M1802" s="360" t="n">
        <v>3</v>
      </c>
      <c r="N1802" s="360" t="inlineStr"/>
      <c r="O1802" s="360" t="n">
        <v>0</v>
      </c>
      <c r="P1802" s="360" t="n"/>
      <c r="Q1802" s="360" t="n"/>
      <c r="R1802" s="360" t="n"/>
      <c r="S1802" s="360" t="n"/>
      <c r="T1802" s="360" t="n"/>
      <c r="U1802" s="360" t="n"/>
      <c r="V1802" s="360" t="n"/>
      <c r="W1802" s="360" t="n">
        <v>0</v>
      </c>
      <c r="X1802" s="360" t="n">
        <v>1</v>
      </c>
      <c r="Y1802" s="360" t="n">
        <v>0</v>
      </c>
      <c r="Z1802" s="360" t="n"/>
      <c r="AA1802" s="360" t="n"/>
      <c r="AB1802" s="360" t="n"/>
    </row>
    <row r="1803">
      <c r="A1803" s="360" t="n">
        <v>50</v>
      </c>
      <c r="B1803" s="360" t="n">
        <v>0</v>
      </c>
      <c r="C1803" s="360" t="n">
        <v>0</v>
      </c>
      <c r="D1803" s="360" t="n">
        <v>1</v>
      </c>
      <c r="E1803" s="360" t="n">
        <v>227</v>
      </c>
      <c r="F1803" s="360">
        <f>ROUND(Source!AX1796,O1803)</f>
        <v/>
      </c>
      <c r="G1803" s="360" t="inlineStr">
        <is>
          <t>СтМатЗак</t>
        </is>
      </c>
      <c r="H1803" s="360" t="inlineStr">
        <is>
          <t>Стоимость материалов заказчика</t>
        </is>
      </c>
      <c r="I1803" s="360" t="n"/>
      <c r="J1803" s="360" t="n"/>
      <c r="K1803" s="360" t="n">
        <v>227</v>
      </c>
      <c r="L1803" s="360" t="n">
        <v>6</v>
      </c>
      <c r="M1803" s="360" t="n">
        <v>3</v>
      </c>
      <c r="N1803" s="360" t="inlineStr"/>
      <c r="O1803" s="360" t="n">
        <v>0</v>
      </c>
      <c r="P1803" s="360" t="n"/>
      <c r="Q1803" s="360" t="n"/>
      <c r="R1803" s="360" t="n"/>
      <c r="S1803" s="360" t="n"/>
      <c r="T1803" s="360" t="n"/>
      <c r="U1803" s="360" t="n"/>
      <c r="V1803" s="360" t="n"/>
      <c r="W1803" s="360" t="n">
        <v>0</v>
      </c>
      <c r="X1803" s="360" t="n">
        <v>1</v>
      </c>
      <c r="Y1803" s="360" t="n">
        <v>0</v>
      </c>
      <c r="Z1803" s="360" t="n"/>
      <c r="AA1803" s="360" t="n"/>
      <c r="AB1803" s="360" t="n"/>
    </row>
    <row r="1804">
      <c r="A1804" s="360" t="n">
        <v>50</v>
      </c>
      <c r="B1804" s="360" t="n">
        <v>0</v>
      </c>
      <c r="C1804" s="360" t="n">
        <v>0</v>
      </c>
      <c r="D1804" s="360" t="n">
        <v>1</v>
      </c>
      <c r="E1804" s="360" t="n">
        <v>228</v>
      </c>
      <c r="F1804" s="360">
        <f>ROUND(Source!AY1796,O1804)</f>
        <v/>
      </c>
      <c r="G1804" s="360" t="inlineStr">
        <is>
          <t>СтМатПод</t>
        </is>
      </c>
      <c r="H1804" s="360" t="inlineStr">
        <is>
          <t>Стоимость материалов подрядчика</t>
        </is>
      </c>
      <c r="I1804" s="360" t="n"/>
      <c r="J1804" s="360" t="n"/>
      <c r="K1804" s="360" t="n">
        <v>228</v>
      </c>
      <c r="L1804" s="360" t="n">
        <v>7</v>
      </c>
      <c r="M1804" s="360" t="n">
        <v>3</v>
      </c>
      <c r="N1804" s="360" t="inlineStr"/>
      <c r="O1804" s="360" t="n">
        <v>0</v>
      </c>
      <c r="P1804" s="360" t="n"/>
      <c r="Q1804" s="360" t="n"/>
      <c r="R1804" s="360" t="n"/>
      <c r="S1804" s="360" t="n"/>
      <c r="T1804" s="360" t="n"/>
      <c r="U1804" s="360" t="n"/>
      <c r="V1804" s="360" t="n"/>
      <c r="W1804" s="360" t="n">
        <v>0</v>
      </c>
      <c r="X1804" s="360" t="n">
        <v>1</v>
      </c>
      <c r="Y1804" s="360" t="n">
        <v>0</v>
      </c>
      <c r="Z1804" s="360" t="n"/>
      <c r="AA1804" s="360" t="n"/>
      <c r="AB1804" s="360" t="n"/>
    </row>
    <row r="1805">
      <c r="A1805" s="360" t="n">
        <v>50</v>
      </c>
      <c r="B1805" s="360" t="n">
        <v>0</v>
      </c>
      <c r="C1805" s="360" t="n">
        <v>0</v>
      </c>
      <c r="D1805" s="360" t="n">
        <v>1</v>
      </c>
      <c r="E1805" s="360" t="n">
        <v>216</v>
      </c>
      <c r="F1805" s="360">
        <f>ROUND(Source!AP1796,O1805)</f>
        <v/>
      </c>
      <c r="G1805" s="360" t="inlineStr">
        <is>
          <t>Оборуд</t>
        </is>
      </c>
      <c r="H1805" s="360" t="inlineStr">
        <is>
          <t>Стоимость оборудования (всего)</t>
        </is>
      </c>
      <c r="I1805" s="360" t="n"/>
      <c r="J1805" s="360" t="n"/>
      <c r="K1805" s="360" t="n">
        <v>216</v>
      </c>
      <c r="L1805" s="360" t="n">
        <v>8</v>
      </c>
      <c r="M1805" s="360" t="n">
        <v>3</v>
      </c>
      <c r="N1805" s="360" t="inlineStr"/>
      <c r="O1805" s="360" t="n">
        <v>0</v>
      </c>
      <c r="P1805" s="360" t="n"/>
      <c r="Q1805" s="360" t="n"/>
      <c r="R1805" s="360" t="n"/>
      <c r="S1805" s="360" t="n"/>
      <c r="T1805" s="360" t="n"/>
      <c r="U1805" s="360" t="n"/>
      <c r="V1805" s="360" t="n"/>
      <c r="W1805" s="360" t="n">
        <v>0</v>
      </c>
      <c r="X1805" s="360" t="n">
        <v>1</v>
      </c>
      <c r="Y1805" s="360" t="n">
        <v>0</v>
      </c>
      <c r="Z1805" s="360" t="n"/>
      <c r="AA1805" s="360" t="n"/>
      <c r="AB1805" s="360" t="n"/>
    </row>
    <row r="1806">
      <c r="A1806" s="360" t="n">
        <v>50</v>
      </c>
      <c r="B1806" s="360" t="n">
        <v>0</v>
      </c>
      <c r="C1806" s="360" t="n">
        <v>0</v>
      </c>
      <c r="D1806" s="360" t="n">
        <v>1</v>
      </c>
      <c r="E1806" s="360" t="n">
        <v>223</v>
      </c>
      <c r="F1806" s="360">
        <f>ROUND(Source!AQ1796,O1806)</f>
        <v/>
      </c>
      <c r="G1806" s="360" t="inlineStr">
        <is>
          <t>ОборудЗак</t>
        </is>
      </c>
      <c r="H1806" s="360" t="inlineStr">
        <is>
          <t>Стоимость оборудования заказчика</t>
        </is>
      </c>
      <c r="I1806" s="360" t="n"/>
      <c r="J1806" s="360" t="n"/>
      <c r="K1806" s="360" t="n">
        <v>223</v>
      </c>
      <c r="L1806" s="360" t="n">
        <v>9</v>
      </c>
      <c r="M1806" s="360" t="n">
        <v>3</v>
      </c>
      <c r="N1806" s="360" t="inlineStr"/>
      <c r="O1806" s="360" t="n">
        <v>0</v>
      </c>
      <c r="P1806" s="360" t="n"/>
      <c r="Q1806" s="360" t="n"/>
      <c r="R1806" s="360" t="n"/>
      <c r="S1806" s="360" t="n"/>
      <c r="T1806" s="360" t="n"/>
      <c r="U1806" s="360" t="n"/>
      <c r="V1806" s="360" t="n"/>
      <c r="W1806" s="360" t="n">
        <v>0</v>
      </c>
      <c r="X1806" s="360" t="n">
        <v>1</v>
      </c>
      <c r="Y1806" s="360" t="n">
        <v>0</v>
      </c>
      <c r="Z1806" s="360" t="n"/>
      <c r="AA1806" s="360" t="n"/>
      <c r="AB1806" s="360" t="n"/>
    </row>
    <row r="1807">
      <c r="A1807" s="360" t="n">
        <v>50</v>
      </c>
      <c r="B1807" s="360" t="n">
        <v>0</v>
      </c>
      <c r="C1807" s="360" t="n">
        <v>0</v>
      </c>
      <c r="D1807" s="360" t="n">
        <v>1</v>
      </c>
      <c r="E1807" s="360" t="n">
        <v>229</v>
      </c>
      <c r="F1807" s="360">
        <f>ROUND(Source!AZ1796,O1807)</f>
        <v/>
      </c>
      <c r="G1807" s="360" t="inlineStr">
        <is>
          <t>ОборудПод</t>
        </is>
      </c>
      <c r="H1807" s="360" t="inlineStr">
        <is>
          <t>Стоимость оборудования подрядчика</t>
        </is>
      </c>
      <c r="I1807" s="360" t="n"/>
      <c r="J1807" s="360" t="n"/>
      <c r="K1807" s="360" t="n">
        <v>229</v>
      </c>
      <c r="L1807" s="360" t="n">
        <v>10</v>
      </c>
      <c r="M1807" s="360" t="n">
        <v>3</v>
      </c>
      <c r="N1807" s="360" t="inlineStr"/>
      <c r="O1807" s="360" t="n">
        <v>0</v>
      </c>
      <c r="P1807" s="360" t="n"/>
      <c r="Q1807" s="360" t="n"/>
      <c r="R1807" s="360" t="n"/>
      <c r="S1807" s="360" t="n"/>
      <c r="T1807" s="360" t="n"/>
      <c r="U1807" s="360" t="n"/>
      <c r="V1807" s="360" t="n"/>
      <c r="W1807" s="360" t="n">
        <v>0</v>
      </c>
      <c r="X1807" s="360" t="n">
        <v>1</v>
      </c>
      <c r="Y1807" s="360" t="n">
        <v>0</v>
      </c>
      <c r="Z1807" s="360" t="n"/>
      <c r="AA1807" s="360" t="n"/>
      <c r="AB1807" s="360" t="n"/>
    </row>
    <row r="1808">
      <c r="A1808" s="360" t="n">
        <v>50</v>
      </c>
      <c r="B1808" s="360" t="n">
        <v>0</v>
      </c>
      <c r="C1808" s="360" t="n">
        <v>0</v>
      </c>
      <c r="D1808" s="360" t="n">
        <v>1</v>
      </c>
      <c r="E1808" s="360" t="n">
        <v>203</v>
      </c>
      <c r="F1808" s="360">
        <f>ROUND(Source!Q1796,O1808)</f>
        <v/>
      </c>
      <c r="G1808" s="360" t="inlineStr">
        <is>
          <t>ЭММ</t>
        </is>
      </c>
      <c r="H1808" s="360" t="inlineStr">
        <is>
          <t>Эксплуатация машин</t>
        </is>
      </c>
      <c r="I1808" s="360" t="n"/>
      <c r="J1808" s="360" t="n"/>
      <c r="K1808" s="360" t="n">
        <v>203</v>
      </c>
      <c r="L1808" s="360" t="n">
        <v>11</v>
      </c>
      <c r="M1808" s="360" t="n">
        <v>3</v>
      </c>
      <c r="N1808" s="360" t="inlineStr"/>
      <c r="O1808" s="360" t="n">
        <v>0</v>
      </c>
      <c r="P1808" s="360" t="n"/>
      <c r="Q1808" s="360" t="n"/>
      <c r="R1808" s="360" t="n"/>
      <c r="S1808" s="360" t="n"/>
      <c r="T1808" s="360" t="n"/>
      <c r="U1808" s="360" t="n"/>
      <c r="V1808" s="360" t="n"/>
      <c r="W1808" s="360" t="n">
        <v>0</v>
      </c>
      <c r="X1808" s="360" t="n">
        <v>1</v>
      </c>
      <c r="Y1808" s="360" t="n">
        <v>0</v>
      </c>
      <c r="Z1808" s="360" t="n"/>
      <c r="AA1808" s="360" t="n"/>
      <c r="AB1808" s="360" t="n"/>
    </row>
    <row r="1809">
      <c r="A1809" s="360" t="n">
        <v>50</v>
      </c>
      <c r="B1809" s="360" t="n">
        <v>0</v>
      </c>
      <c r="C1809" s="360" t="n">
        <v>0</v>
      </c>
      <c r="D1809" s="360" t="n">
        <v>1</v>
      </c>
      <c r="E1809" s="360" t="n">
        <v>231</v>
      </c>
      <c r="F1809" s="360">
        <f>ROUND(Source!BB1796,O1809)</f>
        <v/>
      </c>
      <c r="G1809" s="360" t="inlineStr">
        <is>
          <t>ЭММсНРиСП</t>
        </is>
      </c>
      <c r="H1809" s="360" t="inlineStr">
        <is>
          <t>Эксплуатация машин по ТСН-2001.16</t>
        </is>
      </c>
      <c r="I1809" s="360" t="n"/>
      <c r="J1809" s="360" t="n"/>
      <c r="K1809" s="360" t="n">
        <v>231</v>
      </c>
      <c r="L1809" s="360" t="n">
        <v>12</v>
      </c>
      <c r="M1809" s="360" t="n">
        <v>3</v>
      </c>
      <c r="N1809" s="360" t="inlineStr"/>
      <c r="O1809" s="360" t="n">
        <v>0</v>
      </c>
      <c r="P1809" s="360" t="n"/>
      <c r="Q1809" s="360" t="n"/>
      <c r="R1809" s="360" t="n"/>
      <c r="S1809" s="360" t="n"/>
      <c r="T1809" s="360" t="n"/>
      <c r="U1809" s="360" t="n"/>
      <c r="V1809" s="360" t="n"/>
      <c r="W1809" s="360" t="n">
        <v>0</v>
      </c>
      <c r="X1809" s="360" t="n">
        <v>1</v>
      </c>
      <c r="Y1809" s="360" t="n">
        <v>0</v>
      </c>
      <c r="Z1809" s="360" t="n"/>
      <c r="AA1809" s="360" t="n"/>
      <c r="AB1809" s="360" t="n"/>
    </row>
    <row r="1810">
      <c r="A1810" s="360" t="n">
        <v>50</v>
      </c>
      <c r="B1810" s="360" t="n">
        <v>0</v>
      </c>
      <c r="C1810" s="360" t="n">
        <v>0</v>
      </c>
      <c r="D1810" s="360" t="n">
        <v>1</v>
      </c>
      <c r="E1810" s="360" t="n">
        <v>204</v>
      </c>
      <c r="F1810" s="360">
        <f>ROUND(Source!R1796,O1810)</f>
        <v/>
      </c>
      <c r="G1810" s="360" t="inlineStr">
        <is>
          <t>ЗПМ</t>
        </is>
      </c>
      <c r="H1810" s="360" t="inlineStr">
        <is>
          <t>ЗП машинистов</t>
        </is>
      </c>
      <c r="I1810" s="360" t="n"/>
      <c r="J1810" s="360" t="n"/>
      <c r="K1810" s="360" t="n">
        <v>204</v>
      </c>
      <c r="L1810" s="360" t="n">
        <v>13</v>
      </c>
      <c r="M1810" s="360" t="n">
        <v>3</v>
      </c>
      <c r="N1810" s="360" t="inlineStr"/>
      <c r="O1810" s="360" t="n">
        <v>0</v>
      </c>
      <c r="P1810" s="360" t="n"/>
      <c r="Q1810" s="360" t="n"/>
      <c r="R1810" s="360" t="n"/>
      <c r="S1810" s="360" t="n"/>
      <c r="T1810" s="360" t="n"/>
      <c r="U1810" s="360" t="n"/>
      <c r="V1810" s="360" t="n"/>
      <c r="W1810" s="360" t="n">
        <v>0</v>
      </c>
      <c r="X1810" s="360" t="n">
        <v>1</v>
      </c>
      <c r="Y1810" s="360" t="n">
        <v>0</v>
      </c>
      <c r="Z1810" s="360" t="n"/>
      <c r="AA1810" s="360" t="n"/>
      <c r="AB1810" s="360" t="n"/>
    </row>
    <row r="1811">
      <c r="A1811" s="360" t="n">
        <v>50</v>
      </c>
      <c r="B1811" s="360" t="n">
        <v>0</v>
      </c>
      <c r="C1811" s="360" t="n">
        <v>0</v>
      </c>
      <c r="D1811" s="360" t="n">
        <v>1</v>
      </c>
      <c r="E1811" s="360" t="n">
        <v>205</v>
      </c>
      <c r="F1811" s="360">
        <f>ROUND(Source!S1796,O1811)</f>
        <v/>
      </c>
      <c r="G1811" s="360" t="inlineStr">
        <is>
          <t>ОЗП</t>
        </is>
      </c>
      <c r="H1811" s="360" t="inlineStr">
        <is>
          <t>Основная ЗП рабочих</t>
        </is>
      </c>
      <c r="I1811" s="360" t="n"/>
      <c r="J1811" s="360" t="n"/>
      <c r="K1811" s="360" t="n">
        <v>205</v>
      </c>
      <c r="L1811" s="360" t="n">
        <v>14</v>
      </c>
      <c r="M1811" s="360" t="n">
        <v>3</v>
      </c>
      <c r="N1811" s="360" t="inlineStr"/>
      <c r="O1811" s="360" t="n">
        <v>0</v>
      </c>
      <c r="P1811" s="360" t="n"/>
      <c r="Q1811" s="360" t="n"/>
      <c r="R1811" s="360" t="n"/>
      <c r="S1811" s="360" t="n"/>
      <c r="T1811" s="360" t="n"/>
      <c r="U1811" s="360" t="n"/>
      <c r="V1811" s="360" t="n"/>
      <c r="W1811" s="360" t="n">
        <v>0</v>
      </c>
      <c r="X1811" s="360" t="n">
        <v>1</v>
      </c>
      <c r="Y1811" s="360" t="n">
        <v>0</v>
      </c>
      <c r="Z1811" s="360" t="n"/>
      <c r="AA1811" s="360" t="n"/>
      <c r="AB1811" s="360" t="n"/>
    </row>
    <row r="1812">
      <c r="A1812" s="360" t="n">
        <v>50</v>
      </c>
      <c r="B1812" s="360" t="n">
        <v>0</v>
      </c>
      <c r="C1812" s="360" t="n">
        <v>0</v>
      </c>
      <c r="D1812" s="360" t="n">
        <v>1</v>
      </c>
      <c r="E1812" s="360" t="n">
        <v>232</v>
      </c>
      <c r="F1812" s="360">
        <f>ROUND(Source!BC1796,O1812)</f>
        <v/>
      </c>
      <c r="G1812" s="360" t="inlineStr">
        <is>
          <t>ОЗПсНРиСП</t>
        </is>
      </c>
      <c r="H1812" s="360" t="inlineStr">
        <is>
          <t>Основная ЗП рабочих по ТСН-2001.16</t>
        </is>
      </c>
      <c r="I1812" s="360" t="n"/>
      <c r="J1812" s="360" t="n"/>
      <c r="K1812" s="360" t="n">
        <v>232</v>
      </c>
      <c r="L1812" s="360" t="n">
        <v>15</v>
      </c>
      <c r="M1812" s="360" t="n">
        <v>3</v>
      </c>
      <c r="N1812" s="360" t="inlineStr"/>
      <c r="O1812" s="360" t="n">
        <v>0</v>
      </c>
      <c r="P1812" s="360" t="n"/>
      <c r="Q1812" s="360" t="n"/>
      <c r="R1812" s="360" t="n"/>
      <c r="S1812" s="360" t="n"/>
      <c r="T1812" s="360" t="n"/>
      <c r="U1812" s="360" t="n"/>
      <c r="V1812" s="360" t="n"/>
      <c r="W1812" s="360" t="n">
        <v>0</v>
      </c>
      <c r="X1812" s="360" t="n">
        <v>1</v>
      </c>
      <c r="Y1812" s="360" t="n">
        <v>0</v>
      </c>
      <c r="Z1812" s="360" t="n"/>
      <c r="AA1812" s="360" t="n"/>
      <c r="AB1812" s="360" t="n"/>
    </row>
    <row r="1813">
      <c r="A1813" s="360" t="n">
        <v>50</v>
      </c>
      <c r="B1813" s="360" t="n">
        <v>0</v>
      </c>
      <c r="C1813" s="360" t="n">
        <v>0</v>
      </c>
      <c r="D1813" s="360" t="n">
        <v>1</v>
      </c>
      <c r="E1813" s="360" t="n">
        <v>214</v>
      </c>
      <c r="F1813" s="360">
        <f>ROUND(Source!AS1796,O1813)</f>
        <v/>
      </c>
      <c r="G1813" s="360" t="inlineStr">
        <is>
          <t>Строит</t>
        </is>
      </c>
      <c r="H1813" s="360" t="inlineStr">
        <is>
          <t>Строительные работы с НР и СП</t>
        </is>
      </c>
      <c r="I1813" s="360" t="n"/>
      <c r="J1813" s="360" t="n"/>
      <c r="K1813" s="360" t="n">
        <v>214</v>
      </c>
      <c r="L1813" s="360" t="n">
        <v>16</v>
      </c>
      <c r="M1813" s="360" t="n">
        <v>3</v>
      </c>
      <c r="N1813" s="360" t="inlineStr"/>
      <c r="O1813" s="360" t="n">
        <v>0</v>
      </c>
      <c r="P1813" s="360" t="n"/>
      <c r="Q1813" s="360" t="n"/>
      <c r="R1813" s="360" t="n"/>
      <c r="S1813" s="360" t="n"/>
      <c r="T1813" s="360" t="n"/>
      <c r="U1813" s="360" t="n"/>
      <c r="V1813" s="360" t="n"/>
      <c r="W1813" s="360" t="n">
        <v>0</v>
      </c>
      <c r="X1813" s="360" t="n">
        <v>1</v>
      </c>
      <c r="Y1813" s="360" t="n">
        <v>0</v>
      </c>
      <c r="Z1813" s="360" t="n"/>
      <c r="AA1813" s="360" t="n"/>
      <c r="AB1813" s="360" t="n"/>
    </row>
    <row r="1814">
      <c r="A1814" s="360" t="n">
        <v>50</v>
      </c>
      <c r="B1814" s="360" t="n">
        <v>0</v>
      </c>
      <c r="C1814" s="360" t="n">
        <v>0</v>
      </c>
      <c r="D1814" s="360" t="n">
        <v>1</v>
      </c>
      <c r="E1814" s="360" t="n">
        <v>215</v>
      </c>
      <c r="F1814" s="360">
        <f>ROUND(Source!AT1796,O1814)</f>
        <v/>
      </c>
      <c r="G1814" s="360" t="inlineStr">
        <is>
          <t>Монтаж</t>
        </is>
      </c>
      <c r="H1814" s="360" t="inlineStr">
        <is>
          <t>Монтажные работы с НР и СП</t>
        </is>
      </c>
      <c r="I1814" s="360" t="n"/>
      <c r="J1814" s="360" t="n"/>
      <c r="K1814" s="360" t="n">
        <v>215</v>
      </c>
      <c r="L1814" s="360" t="n">
        <v>17</v>
      </c>
      <c r="M1814" s="360" t="n">
        <v>3</v>
      </c>
      <c r="N1814" s="360" t="inlineStr"/>
      <c r="O1814" s="360" t="n">
        <v>0</v>
      </c>
      <c r="P1814" s="360" t="n"/>
      <c r="Q1814" s="360" t="n"/>
      <c r="R1814" s="360" t="n"/>
      <c r="S1814" s="360" t="n"/>
      <c r="T1814" s="360" t="n"/>
      <c r="U1814" s="360" t="n"/>
      <c r="V1814" s="360" t="n"/>
      <c r="W1814" s="360" t="n">
        <v>0</v>
      </c>
      <c r="X1814" s="360" t="n">
        <v>1</v>
      </c>
      <c r="Y1814" s="360" t="n">
        <v>0</v>
      </c>
      <c r="Z1814" s="360" t="n"/>
      <c r="AA1814" s="360" t="n"/>
      <c r="AB1814" s="360" t="n"/>
    </row>
    <row r="1815">
      <c r="A1815" s="360" t="n">
        <v>50</v>
      </c>
      <c r="B1815" s="360" t="n">
        <v>0</v>
      </c>
      <c r="C1815" s="360" t="n">
        <v>0</v>
      </c>
      <c r="D1815" s="360" t="n">
        <v>1</v>
      </c>
      <c r="E1815" s="360" t="n">
        <v>217</v>
      </c>
      <c r="F1815" s="360">
        <f>ROUND(Source!AU1796,O1815)</f>
        <v/>
      </c>
      <c r="G1815" s="360" t="inlineStr">
        <is>
          <t>Прочие</t>
        </is>
      </c>
      <c r="H1815" s="360" t="inlineStr">
        <is>
          <t>Прочие работы с НР и СП</t>
        </is>
      </c>
      <c r="I1815" s="360" t="n"/>
      <c r="J1815" s="360" t="n"/>
      <c r="K1815" s="360" t="n">
        <v>217</v>
      </c>
      <c r="L1815" s="360" t="n">
        <v>18</v>
      </c>
      <c r="M1815" s="360" t="n">
        <v>3</v>
      </c>
      <c r="N1815" s="360" t="inlineStr"/>
      <c r="O1815" s="360" t="n">
        <v>0</v>
      </c>
      <c r="P1815" s="360" t="n"/>
      <c r="Q1815" s="360" t="n"/>
      <c r="R1815" s="360" t="n"/>
      <c r="S1815" s="360" t="n"/>
      <c r="T1815" s="360" t="n"/>
      <c r="U1815" s="360" t="n"/>
      <c r="V1815" s="360" t="n"/>
      <c r="W1815" s="360" t="n">
        <v>0</v>
      </c>
      <c r="X1815" s="360" t="n">
        <v>1</v>
      </c>
      <c r="Y1815" s="360" t="n">
        <v>0</v>
      </c>
      <c r="Z1815" s="360" t="n"/>
      <c r="AA1815" s="360" t="n"/>
      <c r="AB1815" s="360" t="n"/>
    </row>
    <row r="1816">
      <c r="A1816" s="360" t="n">
        <v>50</v>
      </c>
      <c r="B1816" s="360" t="n">
        <v>0</v>
      </c>
      <c r="C1816" s="360" t="n">
        <v>0</v>
      </c>
      <c r="D1816" s="360" t="n">
        <v>1</v>
      </c>
      <c r="E1816" s="360" t="n">
        <v>230</v>
      </c>
      <c r="F1816" s="360">
        <f>ROUND(Source!BA1796,O1816)</f>
        <v/>
      </c>
      <c r="G1816" s="360" t="inlineStr">
        <is>
          <t>ПрочиеЗатр</t>
        </is>
      </c>
      <c r="H1816" s="360" t="inlineStr">
        <is>
          <t>Прочие затраты по ТСН-2001.16</t>
        </is>
      </c>
      <c r="I1816" s="360" t="n"/>
      <c r="J1816" s="360" t="n"/>
      <c r="K1816" s="360" t="n">
        <v>230</v>
      </c>
      <c r="L1816" s="360" t="n">
        <v>19</v>
      </c>
      <c r="M1816" s="360" t="n">
        <v>3</v>
      </c>
      <c r="N1816" s="360" t="inlineStr"/>
      <c r="O1816" s="360" t="n">
        <v>0</v>
      </c>
      <c r="P1816" s="360" t="n"/>
      <c r="Q1816" s="360" t="n"/>
      <c r="R1816" s="360" t="n"/>
      <c r="S1816" s="360" t="n"/>
      <c r="T1816" s="360" t="n"/>
      <c r="U1816" s="360" t="n"/>
      <c r="V1816" s="360" t="n"/>
      <c r="W1816" s="360" t="n">
        <v>0</v>
      </c>
      <c r="X1816" s="360" t="n">
        <v>1</v>
      </c>
      <c r="Y1816" s="360" t="n">
        <v>0</v>
      </c>
      <c r="Z1816" s="360" t="n"/>
      <c r="AA1816" s="360" t="n"/>
      <c r="AB1816" s="360" t="n"/>
    </row>
    <row r="1817">
      <c r="A1817" s="360" t="n">
        <v>50</v>
      </c>
      <c r="B1817" s="360" t="n">
        <v>0</v>
      </c>
      <c r="C1817" s="360" t="n">
        <v>0</v>
      </c>
      <c r="D1817" s="360" t="n">
        <v>1</v>
      </c>
      <c r="E1817" s="360" t="n">
        <v>206</v>
      </c>
      <c r="F1817" s="360">
        <f>ROUND(Source!T1796,O1817)</f>
        <v/>
      </c>
      <c r="G1817" s="360" t="inlineStr">
        <is>
          <t>ВозврМат</t>
        </is>
      </c>
      <c r="H1817" s="360" t="inlineStr">
        <is>
          <t>Возврат материалов</t>
        </is>
      </c>
      <c r="I1817" s="360" t="n"/>
      <c r="J1817" s="360" t="n"/>
      <c r="K1817" s="360" t="n">
        <v>206</v>
      </c>
      <c r="L1817" s="360" t="n">
        <v>20</v>
      </c>
      <c r="M1817" s="360" t="n">
        <v>3</v>
      </c>
      <c r="N1817" s="360" t="inlineStr"/>
      <c r="O1817" s="360" t="n">
        <v>0</v>
      </c>
      <c r="P1817" s="360" t="n"/>
      <c r="Q1817" s="360" t="n"/>
      <c r="R1817" s="360" t="n"/>
      <c r="S1817" s="360" t="n"/>
      <c r="T1817" s="360" t="n"/>
      <c r="U1817" s="360" t="n"/>
      <c r="V1817" s="360" t="n"/>
      <c r="W1817" s="360" t="n">
        <v>0</v>
      </c>
      <c r="X1817" s="360" t="n">
        <v>1</v>
      </c>
      <c r="Y1817" s="360" t="n">
        <v>0</v>
      </c>
      <c r="Z1817" s="360" t="n"/>
      <c r="AA1817" s="360" t="n"/>
      <c r="AB1817" s="360" t="n"/>
    </row>
    <row r="1818">
      <c r="A1818" s="360" t="n">
        <v>50</v>
      </c>
      <c r="B1818" s="360" t="n">
        <v>0</v>
      </c>
      <c r="C1818" s="360" t="n">
        <v>0</v>
      </c>
      <c r="D1818" s="360" t="n">
        <v>1</v>
      </c>
      <c r="E1818" s="360" t="n">
        <v>207</v>
      </c>
      <c r="F1818" s="360">
        <f>ROUND(Source!U1796,O1818)</f>
        <v/>
      </c>
      <c r="G1818" s="360" t="inlineStr">
        <is>
          <t>ТрудСтр</t>
        </is>
      </c>
      <c r="H1818" s="360" t="inlineStr">
        <is>
          <t>Трудозатраты строителей</t>
        </is>
      </c>
      <c r="I1818" s="360" t="n"/>
      <c r="J1818" s="360" t="n"/>
      <c r="K1818" s="360" t="n">
        <v>207</v>
      </c>
      <c r="L1818" s="360" t="n">
        <v>21</v>
      </c>
      <c r="M1818" s="360" t="n">
        <v>3</v>
      </c>
      <c r="N1818" s="360" t="inlineStr"/>
      <c r="O1818" s="360" t="n">
        <v>7</v>
      </c>
      <c r="P1818" s="360" t="n"/>
      <c r="Q1818" s="360" t="n"/>
      <c r="R1818" s="360" t="n"/>
      <c r="S1818" s="360" t="n"/>
      <c r="T1818" s="360" t="n"/>
      <c r="U1818" s="360" t="n"/>
      <c r="V1818" s="360" t="n"/>
      <c r="W1818" s="360" t="n">
        <v>0</v>
      </c>
      <c r="X1818" s="360" t="n">
        <v>1</v>
      </c>
      <c r="Y1818" s="360" t="n">
        <v>0</v>
      </c>
      <c r="Z1818" s="360" t="n"/>
      <c r="AA1818" s="360" t="n"/>
      <c r="AB1818" s="360" t="n"/>
    </row>
    <row r="1819">
      <c r="A1819" s="360" t="n">
        <v>50</v>
      </c>
      <c r="B1819" s="360" t="n">
        <v>0</v>
      </c>
      <c r="C1819" s="360" t="n">
        <v>0</v>
      </c>
      <c r="D1819" s="360" t="n">
        <v>1</v>
      </c>
      <c r="E1819" s="360" t="n">
        <v>208</v>
      </c>
      <c r="F1819" s="360">
        <f>ROUND(Source!V1796,O1819)</f>
        <v/>
      </c>
      <c r="G1819" s="360" t="inlineStr">
        <is>
          <t>ТрудМаш</t>
        </is>
      </c>
      <c r="H1819" s="360" t="inlineStr">
        <is>
          <t>Трудозатраты машинистов</t>
        </is>
      </c>
      <c r="I1819" s="360" t="n"/>
      <c r="J1819" s="360" t="n"/>
      <c r="K1819" s="360" t="n">
        <v>208</v>
      </c>
      <c r="L1819" s="360" t="n">
        <v>22</v>
      </c>
      <c r="M1819" s="360" t="n">
        <v>3</v>
      </c>
      <c r="N1819" s="360" t="inlineStr"/>
      <c r="O1819" s="360" t="n">
        <v>7</v>
      </c>
      <c r="P1819" s="360" t="n"/>
      <c r="Q1819" s="360" t="n"/>
      <c r="R1819" s="360" t="n"/>
      <c r="S1819" s="360" t="n"/>
      <c r="T1819" s="360" t="n"/>
      <c r="U1819" s="360" t="n"/>
      <c r="V1819" s="360" t="n"/>
      <c r="W1819" s="360" t="n">
        <v>0</v>
      </c>
      <c r="X1819" s="360" t="n">
        <v>1</v>
      </c>
      <c r="Y1819" s="360" t="n">
        <v>0</v>
      </c>
      <c r="Z1819" s="360" t="n"/>
      <c r="AA1819" s="360" t="n"/>
      <c r="AB1819" s="360" t="n"/>
    </row>
    <row r="1820">
      <c r="A1820" s="360" t="n">
        <v>50</v>
      </c>
      <c r="B1820" s="360" t="n">
        <v>0</v>
      </c>
      <c r="C1820" s="360" t="n">
        <v>0</v>
      </c>
      <c r="D1820" s="360" t="n">
        <v>1</v>
      </c>
      <c r="E1820" s="360" t="n">
        <v>209</v>
      </c>
      <c r="F1820" s="360">
        <f>ROUND(Source!W1796,O1820)</f>
        <v/>
      </c>
      <c r="G1820" s="360" t="inlineStr">
        <is>
          <t>ТранспМат</t>
        </is>
      </c>
      <c r="H1820" s="360" t="inlineStr">
        <is>
          <t>Транспорт материалов</t>
        </is>
      </c>
      <c r="I1820" s="360" t="n"/>
      <c r="J1820" s="360" t="n"/>
      <c r="K1820" s="360" t="n">
        <v>209</v>
      </c>
      <c r="L1820" s="360" t="n">
        <v>23</v>
      </c>
      <c r="M1820" s="360" t="n">
        <v>3</v>
      </c>
      <c r="N1820" s="360" t="inlineStr"/>
      <c r="O1820" s="360" t="n">
        <v>0</v>
      </c>
      <c r="P1820" s="360" t="n"/>
      <c r="Q1820" s="360" t="n"/>
      <c r="R1820" s="360" t="n"/>
      <c r="S1820" s="360" t="n"/>
      <c r="T1820" s="360" t="n"/>
      <c r="U1820" s="360" t="n"/>
      <c r="V1820" s="360" t="n"/>
      <c r="W1820" s="360" t="n">
        <v>0</v>
      </c>
      <c r="X1820" s="360" t="n">
        <v>1</v>
      </c>
      <c r="Y1820" s="360" t="n">
        <v>0</v>
      </c>
      <c r="Z1820" s="360" t="n"/>
      <c r="AA1820" s="360" t="n"/>
      <c r="AB1820" s="360" t="n"/>
    </row>
    <row r="1821">
      <c r="A1821" s="360" t="n">
        <v>50</v>
      </c>
      <c r="B1821" s="360" t="n">
        <v>0</v>
      </c>
      <c r="C1821" s="360" t="n">
        <v>0</v>
      </c>
      <c r="D1821" s="360" t="n">
        <v>1</v>
      </c>
      <c r="E1821" s="360" t="n">
        <v>233</v>
      </c>
      <c r="F1821" s="360">
        <f>ROUND(Source!BD1796,O1821)</f>
        <v/>
      </c>
      <c r="G1821" s="360" t="inlineStr">
        <is>
          <t>Перевозка</t>
        </is>
      </c>
      <c r="H1821" s="360" t="inlineStr">
        <is>
          <t>Перевозка грузов</t>
        </is>
      </c>
      <c r="I1821" s="360" t="n"/>
      <c r="J1821" s="360" t="n"/>
      <c r="K1821" s="360" t="n">
        <v>233</v>
      </c>
      <c r="L1821" s="360" t="n">
        <v>24</v>
      </c>
      <c r="M1821" s="360" t="n">
        <v>3</v>
      </c>
      <c r="N1821" s="360" t="inlineStr"/>
      <c r="O1821" s="360" t="n">
        <v>0</v>
      </c>
      <c r="P1821" s="360" t="n"/>
      <c r="Q1821" s="360" t="n"/>
      <c r="R1821" s="360" t="n"/>
      <c r="S1821" s="360" t="n"/>
      <c r="T1821" s="360" t="n"/>
      <c r="U1821" s="360" t="n"/>
      <c r="V1821" s="360" t="n"/>
      <c r="W1821" s="360" t="n">
        <v>0</v>
      </c>
      <c r="X1821" s="360" t="n">
        <v>1</v>
      </c>
      <c r="Y1821" s="360" t="n">
        <v>0</v>
      </c>
      <c r="Z1821" s="360" t="n"/>
      <c r="AA1821" s="360" t="n"/>
      <c r="AB1821" s="360" t="n"/>
    </row>
    <row r="1822">
      <c r="A1822" s="360" t="n">
        <v>50</v>
      </c>
      <c r="B1822" s="360" t="n">
        <v>0</v>
      </c>
      <c r="C1822" s="360" t="n">
        <v>0</v>
      </c>
      <c r="D1822" s="360" t="n">
        <v>1</v>
      </c>
      <c r="E1822" s="360" t="n">
        <v>210</v>
      </c>
      <c r="F1822" s="360">
        <f>ROUND(Source!X1796,O1822)</f>
        <v/>
      </c>
      <c r="G1822" s="360" t="inlineStr">
        <is>
          <t>НР</t>
        </is>
      </c>
      <c r="H1822" s="360" t="inlineStr">
        <is>
          <t>Накладные расходы</t>
        </is>
      </c>
      <c r="I1822" s="360" t="n"/>
      <c r="J1822" s="360" t="n"/>
      <c r="K1822" s="360" t="n">
        <v>210</v>
      </c>
      <c r="L1822" s="360" t="n">
        <v>25</v>
      </c>
      <c r="M1822" s="360" t="n">
        <v>3</v>
      </c>
      <c r="N1822" s="360" t="inlineStr"/>
      <c r="O1822" s="360" t="n">
        <v>0</v>
      </c>
      <c r="P1822" s="360" t="n"/>
      <c r="Q1822" s="360" t="n"/>
      <c r="R1822" s="360" t="n"/>
      <c r="S1822" s="360" t="n"/>
      <c r="T1822" s="360" t="n"/>
      <c r="U1822" s="360" t="n"/>
      <c r="V1822" s="360" t="n"/>
      <c r="W1822" s="360" t="n">
        <v>0</v>
      </c>
      <c r="X1822" s="360" t="n">
        <v>1</v>
      </c>
      <c r="Y1822" s="360" t="n">
        <v>0</v>
      </c>
      <c r="Z1822" s="360" t="n"/>
      <c r="AA1822" s="360" t="n"/>
      <c r="AB1822" s="360" t="n"/>
    </row>
    <row r="1823">
      <c r="A1823" s="360" t="n">
        <v>50</v>
      </c>
      <c r="B1823" s="360" t="n">
        <v>0</v>
      </c>
      <c r="C1823" s="360" t="n">
        <v>0</v>
      </c>
      <c r="D1823" s="360" t="n">
        <v>1</v>
      </c>
      <c r="E1823" s="360" t="n">
        <v>211</v>
      </c>
      <c r="F1823" s="360">
        <f>ROUND(Source!Y1796,O1823)</f>
        <v/>
      </c>
      <c r="G1823" s="360" t="inlineStr">
        <is>
          <t>СмПриб</t>
        </is>
      </c>
      <c r="H1823" s="360" t="inlineStr">
        <is>
          <t>Сметная прибыль</t>
        </is>
      </c>
      <c r="I1823" s="360" t="n"/>
      <c r="J1823" s="360" t="n"/>
      <c r="K1823" s="360" t="n">
        <v>211</v>
      </c>
      <c r="L1823" s="360" t="n">
        <v>26</v>
      </c>
      <c r="M1823" s="360" t="n">
        <v>3</v>
      </c>
      <c r="N1823" s="360" t="inlineStr"/>
      <c r="O1823" s="360" t="n">
        <v>0</v>
      </c>
      <c r="P1823" s="360" t="n"/>
      <c r="Q1823" s="360" t="n"/>
      <c r="R1823" s="360" t="n"/>
      <c r="S1823" s="360" t="n"/>
      <c r="T1823" s="360" t="n"/>
      <c r="U1823" s="360" t="n"/>
      <c r="V1823" s="360" t="n"/>
      <c r="W1823" s="360" t="n">
        <v>0</v>
      </c>
      <c r="X1823" s="360" t="n">
        <v>1</v>
      </c>
      <c r="Y1823" s="360" t="n">
        <v>0</v>
      </c>
      <c r="Z1823" s="360" t="n"/>
      <c r="AA1823" s="360" t="n"/>
      <c r="AB1823" s="360" t="n"/>
    </row>
    <row r="1824">
      <c r="A1824" s="360" t="n">
        <v>50</v>
      </c>
      <c r="B1824" s="360" t="n">
        <v>0</v>
      </c>
      <c r="C1824" s="360" t="n">
        <v>0</v>
      </c>
      <c r="D1824" s="360" t="n">
        <v>1</v>
      </c>
      <c r="E1824" s="360" t="n">
        <v>224</v>
      </c>
      <c r="F1824" s="360">
        <f>ROUND(Source!AR1796,O1824)</f>
        <v/>
      </c>
      <c r="G1824" s="360" t="inlineStr">
        <is>
          <t>Всего</t>
        </is>
      </c>
      <c r="H1824" s="360" t="inlineStr">
        <is>
          <t>Всего с НР и СП</t>
        </is>
      </c>
      <c r="I1824" s="360" t="n"/>
      <c r="J1824" s="360" t="n"/>
      <c r="K1824" s="360" t="n">
        <v>224</v>
      </c>
      <c r="L1824" s="360" t="n">
        <v>27</v>
      </c>
      <c r="M1824" s="360" t="n">
        <v>3</v>
      </c>
      <c r="N1824" s="360" t="inlineStr"/>
      <c r="O1824" s="360" t="n">
        <v>0</v>
      </c>
      <c r="P1824" s="360" t="n"/>
      <c r="Q1824" s="360" t="n"/>
      <c r="R1824" s="360" t="n"/>
      <c r="S1824" s="360" t="n"/>
      <c r="T1824" s="360" t="n"/>
      <c r="U1824" s="360" t="n"/>
      <c r="V1824" s="360" t="n"/>
      <c r="W1824" s="360" t="n">
        <v>0</v>
      </c>
      <c r="X1824" s="360" t="n">
        <v>1</v>
      </c>
      <c r="Y1824" s="360" t="n">
        <v>0</v>
      </c>
      <c r="Z1824" s="360" t="n"/>
      <c r="AA1824" s="360" t="n"/>
      <c r="AB1824" s="360" t="n"/>
    </row>
    <row r="1825">
      <c r="A1825" s="360" t="n">
        <v>50</v>
      </c>
      <c r="B1825" s="360" t="n">
        <v>0</v>
      </c>
      <c r="C1825" s="360" t="n">
        <v>0</v>
      </c>
      <c r="D1825" s="360" t="n">
        <v>2</v>
      </c>
      <c r="E1825" s="360" t="n">
        <v>0</v>
      </c>
      <c r="F1825" s="360">
        <f>ROUND(F1824,O1825)</f>
        <v/>
      </c>
      <c r="G1825" s="360" t="inlineStr">
        <is>
          <t>и1</t>
        </is>
      </c>
      <c r="H1825" s="360" t="inlineStr">
        <is>
          <t>Итого</t>
        </is>
      </c>
      <c r="I1825" s="360" t="n"/>
      <c r="J1825" s="360" t="n"/>
      <c r="K1825" s="360" t="n">
        <v>212</v>
      </c>
      <c r="L1825" s="360" t="n">
        <v>28</v>
      </c>
      <c r="M1825" s="360" t="n">
        <v>0</v>
      </c>
      <c r="N1825" s="360" t="inlineStr"/>
      <c r="O1825" s="360" t="n">
        <v>0</v>
      </c>
      <c r="P1825" s="360" t="n"/>
      <c r="Q1825" s="360" t="n"/>
      <c r="R1825" s="360" t="n"/>
      <c r="S1825" s="360" t="n"/>
      <c r="T1825" s="360" t="n"/>
      <c r="U1825" s="360" t="n"/>
      <c r="V1825" s="360" t="n"/>
      <c r="W1825" s="360" t="n">
        <v>0</v>
      </c>
      <c r="X1825" s="360" t="n">
        <v>1</v>
      </c>
      <c r="Y1825" s="360" t="n">
        <v>0</v>
      </c>
      <c r="Z1825" s="360" t="n"/>
      <c r="AA1825" s="360" t="n"/>
      <c r="AB1825" s="360" t="n"/>
    </row>
    <row r="1826">
      <c r="A1826" s="360" t="n">
        <v>50</v>
      </c>
      <c r="B1826" s="360" t="n">
        <v>0</v>
      </c>
      <c r="C1826" s="360" t="n">
        <v>0</v>
      </c>
      <c r="D1826" s="360" t="n">
        <v>2</v>
      </c>
      <c r="E1826" s="360" t="n">
        <v>0</v>
      </c>
      <c r="F1826" s="360">
        <f>ROUND(F1825*0.22,O1826)</f>
        <v/>
      </c>
      <c r="G1826" s="360" t="inlineStr">
        <is>
          <t>и2</t>
        </is>
      </c>
      <c r="H1826" s="360" t="inlineStr">
        <is>
          <t>НДС 22%</t>
        </is>
      </c>
      <c r="I1826" s="360" t="n"/>
      <c r="J1826" s="360" t="n"/>
      <c r="K1826" s="360" t="n">
        <v>212</v>
      </c>
      <c r="L1826" s="360" t="n">
        <v>29</v>
      </c>
      <c r="M1826" s="360" t="n">
        <v>0</v>
      </c>
      <c r="N1826" s="360" t="inlineStr"/>
      <c r="O1826" s="360" t="n">
        <v>0</v>
      </c>
      <c r="P1826" s="360" t="n"/>
      <c r="Q1826" s="360" t="n"/>
      <c r="R1826" s="360" t="n"/>
      <c r="S1826" s="360" t="n"/>
      <c r="T1826" s="360" t="n"/>
      <c r="U1826" s="360" t="n"/>
      <c r="V1826" s="360" t="n"/>
      <c r="W1826" s="360" t="n">
        <v>0</v>
      </c>
      <c r="X1826" s="360" t="n">
        <v>1</v>
      </c>
      <c r="Y1826" s="360" t="n">
        <v>0</v>
      </c>
      <c r="Z1826" s="360" t="n"/>
      <c r="AA1826" s="360" t="n"/>
      <c r="AB1826" s="360" t="n"/>
    </row>
    <row r="1827">
      <c r="A1827" s="360" t="n">
        <v>50</v>
      </c>
      <c r="B1827" s="360" t="n">
        <v>0</v>
      </c>
      <c r="C1827" s="360" t="n">
        <v>0</v>
      </c>
      <c r="D1827" s="360" t="n">
        <v>2</v>
      </c>
      <c r="E1827" s="360" t="n">
        <v>213</v>
      </c>
      <c r="F1827" s="360">
        <f>ROUND(F1825+F1826,O1827)</f>
        <v/>
      </c>
      <c r="G1827" s="360" t="inlineStr">
        <is>
          <t>и3</t>
        </is>
      </c>
      <c r="H1827" s="360" t="inlineStr">
        <is>
          <t>Всего</t>
        </is>
      </c>
      <c r="I1827" s="360" t="n"/>
      <c r="J1827" s="360" t="n"/>
      <c r="K1827" s="360" t="n">
        <v>212</v>
      </c>
      <c r="L1827" s="360" t="n">
        <v>30</v>
      </c>
      <c r="M1827" s="360" t="n">
        <v>0</v>
      </c>
      <c r="N1827" s="360" t="inlineStr"/>
      <c r="O1827" s="360" t="n">
        <v>0</v>
      </c>
      <c r="P1827" s="360" t="n"/>
      <c r="Q1827" s="360" t="n"/>
      <c r="R1827" s="360" t="n"/>
      <c r="S1827" s="360" t="n"/>
      <c r="T1827" s="360" t="n"/>
      <c r="U1827" s="360" t="n"/>
      <c r="V1827" s="360" t="n"/>
      <c r="W1827" s="360" t="n">
        <v>0</v>
      </c>
      <c r="X1827" s="360" t="n">
        <v>1</v>
      </c>
      <c r="Y1827" s="360" t="n">
        <v>0</v>
      </c>
      <c r="Z1827" s="360" t="n"/>
      <c r="AA1827" s="360" t="n"/>
      <c r="AB1827" s="360" t="n"/>
    </row>
    <row r="1828"/>
    <row r="1829">
      <c r="A1829" s="358" t="n">
        <v>51</v>
      </c>
      <c r="B1829" s="358">
        <f>B12</f>
        <v/>
      </c>
      <c r="C1829" s="358">
        <f>A12</f>
        <v/>
      </c>
      <c r="D1829" s="358">
        <f>ROW(A12)</f>
        <v/>
      </c>
      <c r="E1829" s="358" t="n"/>
      <c r="F1829" s="358">
        <f>IF(F12&lt;&gt;"",F12,"")</f>
        <v/>
      </c>
      <c r="G1829" s="358">
        <f>IF(G12&lt;&gt;"",G12,"")</f>
        <v/>
      </c>
      <c r="H1829" s="358" t="n">
        <v>0</v>
      </c>
      <c r="I1829" s="358" t="n"/>
      <c r="J1829" s="358" t="n"/>
      <c r="K1829" s="358" t="n"/>
      <c r="L1829" s="358" t="n"/>
      <c r="M1829" s="358" t="n"/>
      <c r="N1829" s="358" t="n"/>
      <c r="O1829" s="358">
        <f>ROUND(O36+O78+O118+O164+O209+O252+O292+O336+O382+O423+O462+O505+O545+O586+O626+O666+O706+O746+O798+O845+O888+O928+O971+O1016+O1059+O1098+O1139+O1184+O1224+O1268+O1313+O1352+O1391+O1431+O1471+O1511+O1552+O1592+O1634+O1675+O1718+O1757+O1796,0)</f>
        <v/>
      </c>
      <c r="P1829" s="358">
        <f>ROUND(P36+P78+P118+P164+P209+P252+P292+P336+P382+P423+P462+P505+P545+P586+P626+P666+P706+P746+P798+P845+P888+P928+P971+P1016+P1059+P1098+P1139+P1184+P1224+P1268+P1313+P1352+P1391+P1431+P1471+P1511+P1552+P1592+P1634+P1675+P1718+P1757+P1796,0)</f>
        <v/>
      </c>
      <c r="Q1829" s="358">
        <f>ROUND(Q36+Q78+Q118+Q164+Q209+Q252+Q292+Q336+Q382+Q423+Q462+Q505+Q545+Q586+Q626+Q666+Q706+Q746+Q798+Q845+Q888+Q928+Q971+Q1016+Q1059+Q1098+Q1139+Q1184+Q1224+Q1268+Q1313+Q1352+Q1391+Q1431+Q1471+Q1511+Q1552+Q1592+Q1634+Q1675+Q1718+Q1757+Q1796,0)</f>
        <v/>
      </c>
      <c r="R1829" s="358">
        <f>ROUND(R36+R78+R118+R164+R209+R252+R292+R336+R382+R423+R462+R505+R545+R586+R626+R666+R706+R746+R798+R845+R888+R928+R971+R1016+R1059+R1098+R1139+R1184+R1224+R1268+R1313+R1352+R1391+R1431+R1471+R1511+R1552+R1592+R1634+R1675+R1718+R1757+R1796,0)</f>
        <v/>
      </c>
      <c r="S1829" s="358">
        <f>ROUND(S36+S78+S118+S164+S209+S252+S292+S336+S382+S423+S462+S505+S545+S586+S626+S666+S706+S746+S798+S845+S888+S928+S971+S1016+S1059+S1098+S1139+S1184+S1224+S1268+S1313+S1352+S1391+S1431+S1471+S1511+S1552+S1592+S1634+S1675+S1718+S1757+S1796,0)</f>
        <v/>
      </c>
      <c r="T1829" s="358">
        <f>ROUND(T36+T78+T118+T164+T209+T252+T292+T336+T382+T423+T462+T505+T545+T586+T626+T666+T706+T746+T798+T845+T888+T928+T971+T1016+T1059+T1098+T1139+T1184+T1224+T1268+T1313+T1352+T1391+T1431+T1471+T1511+T1552+T1592+T1634+T1675+T1718+T1757+T1796,0)</f>
        <v/>
      </c>
      <c r="U1829" s="358">
        <f>U36+U78+U118+U164+U209+U252+U292+U336+U382+U423+U462+U505+U545+U586+U626+U666+U706+U746+U798+U845+U888+U928+U971+U1016+U1059+U1098+U1139+U1184+U1224+U1268+U1313+U1352+U1391+U1431+U1471+U1511+U1552+U1592+U1634+U1675+U1718+U1757+U1796</f>
        <v/>
      </c>
      <c r="V1829" s="358">
        <f>V36+V78+V118+V164+V209+V252+V292+V336+V382+V423+V462+V505+V545+V586+V626+V666+V706+V746+V798+V845+V888+V928+V971+V1016+V1059+V1098+V1139+V1184+V1224+V1268+V1313+V1352+V1391+V1431+V1471+V1511+V1552+V1592+V1634+V1675+V1718+V1757+V1796</f>
        <v/>
      </c>
      <c r="W1829" s="358">
        <f>ROUND(W36+W78+W118+W164+W209+W252+W292+W336+W382+W423+W462+W505+W545+W586+W626+W666+W706+W746+W798+W845+W888+W928+W971+W1016+W1059+W1098+W1139+W1184+W1224+W1268+W1313+W1352+W1391+W1431+W1471+W1511+W1552+W1592+W1634+W1675+W1718+W1757+W1796,0)</f>
        <v/>
      </c>
      <c r="X1829" s="358">
        <f>ROUND(X36+X78+X118+X164+X209+X252+X292+X336+X382+X423+X462+X505+X545+X586+X626+X666+X706+X746+X798+X845+X888+X928+X971+X1016+X1059+X1098+X1139+X1184+X1224+X1268+X1313+X1352+X1391+X1431+X1471+X1511+X1552+X1592+X1634+X1675+X1718+X1757+X1796,0)</f>
        <v/>
      </c>
      <c r="Y1829" s="358">
        <f>ROUND(Y36+Y78+Y118+Y164+Y209+Y252+Y292+Y336+Y382+Y423+Y462+Y505+Y545+Y586+Y626+Y666+Y706+Y746+Y798+Y845+Y888+Y928+Y971+Y1016+Y1059+Y1098+Y1139+Y1184+Y1224+Y1268+Y1313+Y1352+Y1391+Y1431+Y1471+Y1511+Y1552+Y1592+Y1634+Y1675+Y1718+Y1757+Y1796,0)</f>
        <v/>
      </c>
      <c r="Z1829" s="358" t="n"/>
      <c r="AA1829" s="358" t="n"/>
      <c r="AB1829" s="358" t="n"/>
      <c r="AC1829" s="358" t="n"/>
      <c r="AD1829" s="358" t="n"/>
      <c r="AE1829" s="358" t="n"/>
      <c r="AF1829" s="358" t="n"/>
      <c r="AG1829" s="358" t="n"/>
      <c r="AH1829" s="358" t="n"/>
      <c r="AI1829" s="358" t="n"/>
      <c r="AJ1829" s="358" t="n"/>
      <c r="AK1829" s="358" t="n"/>
      <c r="AL1829" s="358" t="n"/>
      <c r="AM1829" s="358" t="n"/>
      <c r="AN1829" s="358" t="n"/>
      <c r="AO1829" s="358">
        <f>ROUND(AO36+AO78+AO118+AO164+AO209+AO252+AO292+AO336+AO382+AO423+AO462+AO505+AO545+AO586+AO626+AO666+AO706+AO746+AO798+AO845+AO888+AO928+AO971+AO1016+AO1059+AO1098+AO1139+AO1184+AO1224+AO1268+AO1313+AO1352+AO1391+AO1431+AO1471+AO1511+AO1552+AO1592+AO1634+AO1675+AO1718+AO1757+AO1796, 0)</f>
        <v/>
      </c>
      <c r="AP1829" s="358">
        <f>ROUND(AP36+AP78+AP118+AP164+AP209+AP252+AP292+AP336+AP382+AP423+AP462+AP505+AP545+AP586+AP626+AP666+AP706+AP746+AP798+AP845+AP888+AP928+AP971+AP1016+AP1059+AP1098+AP1139+AP1184+AP1224+AP1268+AP1313+AP1352+AP1391+AP1431+AP1471+AP1511+AP1552+AP1592+AP1634+AP1675+AP1718+AP1757+AP1796, 0)</f>
        <v/>
      </c>
      <c r="AQ1829" s="358">
        <f>ROUND(AQ36+AQ78+AQ118+AQ164+AQ209+AQ252+AQ292+AQ336+AQ382+AQ423+AQ462+AQ505+AQ545+AQ586+AQ626+AQ666+AQ706+AQ746+AQ798+AQ845+AQ888+AQ928+AQ971+AQ1016+AQ1059+AQ1098+AQ1139+AQ1184+AQ1224+AQ1268+AQ1313+AQ1352+AQ1391+AQ1431+AQ1471+AQ1511+AQ1552+AQ1592+AQ1634+AQ1675+AQ1718+AQ1757+AQ1796, 0)</f>
        <v/>
      </c>
      <c r="AR1829" s="358">
        <f>ROUND(AR36+AR78+AR118+AR164+AR209+AR252+AR292+AR336+AR382+AR423+AR462+AR505+AR545+AR586+AR626+AR666+AR706+AR746+AR798+AR845+AR888+AR928+AR971+AR1016+AR1059+AR1098+AR1139+AR1184+AR1224+AR1268+AR1313+AR1352+AR1391+AR1431+AR1471+AR1511+AR1552+AR1592+AR1634+AR1675+AR1718+AR1757+AR1796, 0)</f>
        <v/>
      </c>
      <c r="AS1829" s="358">
        <f>ROUND(AS36+AS78+AS118+AS164+AS209+AS252+AS292+AS336+AS382+AS423+AS462+AS505+AS545+AS586+AS626+AS666+AS706+AS746+AS798+AS845+AS888+AS928+AS971+AS1016+AS1059+AS1098+AS1139+AS1184+AS1224+AS1268+AS1313+AS1352+AS1391+AS1431+AS1471+AS1511+AS1552+AS1592+AS1634+AS1675+AS1718+AS1757+AS1796, 0)</f>
        <v/>
      </c>
      <c r="AT1829" s="358">
        <f>ROUND(AT36+AT78+AT118+AT164+AT209+AT252+AT292+AT336+AT382+AT423+AT462+AT505+AT545+AT586+AT626+AT666+AT706+AT746+AT798+AT845+AT888+AT928+AT971+AT1016+AT1059+AT1098+AT1139+AT1184+AT1224+AT1268+AT1313+AT1352+AT1391+AT1431+AT1471+AT1511+AT1552+AT1592+AT1634+AT1675+AT1718+AT1757+AT1796, 0)</f>
        <v/>
      </c>
      <c r="AU1829" s="358">
        <f>ROUND(AU36+AU78+AU118+AU164+AU209+AU252+AU292+AU336+AU382+AU423+AU462+AU505+AU545+AU586+AU626+AU666+AU706+AU746+AU798+AU845+AU888+AU928+AU971+AU1016+AU1059+AU1098+AU1139+AU1184+AU1224+AU1268+AU1313+AU1352+AU1391+AU1431+AU1471+AU1511+AU1552+AU1592+AU1634+AU1675+AU1718+AU1757+AU1796, 0)</f>
        <v/>
      </c>
      <c r="AV1829" s="358">
        <f>ROUND(AV36+AV78+AV118+AV164+AV209+AV252+AV292+AV336+AV382+AV423+AV462+AV505+AV545+AV586+AV626+AV666+AV706+AV746+AV798+AV845+AV888+AV928+AV971+AV1016+AV1059+AV1098+AV1139+AV1184+AV1224+AV1268+AV1313+AV1352+AV1391+AV1431+AV1471+AV1511+AV1552+AV1592+AV1634+AV1675+AV1718+AV1757+AV1796, 0)</f>
        <v/>
      </c>
      <c r="AW1829" s="358">
        <f>ROUND(AW36+AW78+AW118+AW164+AW209+AW252+AW292+AW336+AW382+AW423+AW462+AW505+AW545+AW586+AW626+AW666+AW706+AW746+AW798+AW845+AW888+AW928+AW971+AW1016+AW1059+AW1098+AW1139+AW1184+AW1224+AW1268+AW1313+AW1352+AW1391+AW1431+AW1471+AW1511+AW1552+AW1592+AW1634+AW1675+AW1718+AW1757+AW1796, 0)</f>
        <v/>
      </c>
      <c r="AX1829" s="358">
        <f>ROUND(AX36+AX78+AX118+AX164+AX209+AX252+AX292+AX336+AX382+AX423+AX462+AX505+AX545+AX586+AX626+AX666+AX706+AX746+AX798+AX845+AX888+AX928+AX971+AX1016+AX1059+AX1098+AX1139+AX1184+AX1224+AX1268+AX1313+AX1352+AX1391+AX1431+AX1471+AX1511+AX1552+AX1592+AX1634+AX1675+AX1718+AX1757+AX1796, 0)</f>
        <v/>
      </c>
      <c r="AY1829" s="358">
        <f>ROUND(AY36+AY78+AY118+AY164+AY209+AY252+AY292+AY336+AY382+AY423+AY462+AY505+AY545+AY586+AY626+AY666+AY706+AY746+AY798+AY845+AY888+AY928+AY971+AY1016+AY1059+AY1098+AY1139+AY1184+AY1224+AY1268+AY1313+AY1352+AY1391+AY1431+AY1471+AY1511+AY1552+AY1592+AY1634+AY1675+AY1718+AY1757+AY1796, 0)</f>
        <v/>
      </c>
      <c r="AZ1829" s="358">
        <f>ROUND(AZ36+AZ78+AZ118+AZ164+AZ209+AZ252+AZ292+AZ336+AZ382+AZ423+AZ462+AZ505+AZ545+AZ586+AZ626+AZ666+AZ706+AZ746+AZ798+AZ845+AZ888+AZ928+AZ971+AZ1016+AZ1059+AZ1098+AZ1139+AZ1184+AZ1224+AZ1268+AZ1313+AZ1352+AZ1391+AZ1431+AZ1471+AZ1511+AZ1552+AZ1592+AZ1634+AZ1675+AZ1718+AZ1757+AZ1796, 0)</f>
        <v/>
      </c>
      <c r="BA1829" s="358">
        <f>ROUND(BA36+BA78+BA118+BA164+BA209+BA252+BA292+BA336+BA382+BA423+BA462+BA505+BA545+BA586+BA626+BA666+BA706+BA746+BA798+BA845+BA888+BA928+BA971+BA1016+BA1059+BA1098+BA1139+BA1184+BA1224+BA1268+BA1313+BA1352+BA1391+BA1431+BA1471+BA1511+BA1552+BA1592+BA1634+BA1675+BA1718+BA1757+BA1796, 0)</f>
        <v/>
      </c>
      <c r="BB1829" s="358">
        <f>ROUND(BB36+BB78+BB118+BB164+BB209+BB252+BB292+BB336+BB382+BB423+BB462+BB505+BB545+BB586+BB626+BB666+BB706+BB746+BB798+BB845+BB888+BB928+BB971+BB1016+BB1059+BB1098+BB1139+BB1184+BB1224+BB1268+BB1313+BB1352+BB1391+BB1431+BB1471+BB1511+BB1552+BB1592+BB1634+BB1675+BB1718+BB1757+BB1796, 0)</f>
        <v/>
      </c>
      <c r="BC1829" s="358">
        <f>ROUND(BC36+BC78+BC118+BC164+BC209+BC252+BC292+BC336+BC382+BC423+BC462+BC505+BC545+BC586+BC626+BC666+BC706+BC746+BC798+BC845+BC888+BC928+BC971+BC1016+BC1059+BC1098+BC1139+BC1184+BC1224+BC1268+BC1313+BC1352+BC1391+BC1431+BC1471+BC1511+BC1552+BC1592+BC1634+BC1675+BC1718+BC1757+BC1796, 0)</f>
        <v/>
      </c>
      <c r="BD1829" s="358">
        <f>ROUND(BD36+BD78+BD118+BD164+BD209+BD252+BD292+BD336+BD382+BD423+BD462+BD505+BD545+BD586+BD626+BD666+BD706+BD746+BD798+BD845+BD888+BD928+BD971+BD1016+BD1059+BD1098+BD1139+BD1184+BD1224+BD1268+BD1313+BD1352+BD1391+BD1431+BD1471+BD1511+BD1552+BD1592+BD1634+BD1675+BD1718+BD1757+BD1796, 0)</f>
        <v/>
      </c>
      <c r="BE1829" s="358" t="n"/>
      <c r="BF1829" s="358" t="n"/>
      <c r="BG1829" s="358" t="n"/>
      <c r="BH1829" s="358" t="n"/>
      <c r="BI1829" s="358" t="n"/>
      <c r="BJ1829" s="358" t="n"/>
      <c r="BK1829" s="358" t="n"/>
      <c r="BL1829" s="358" t="n"/>
      <c r="BM1829" s="358" t="n"/>
      <c r="BN1829" s="358" t="n"/>
      <c r="BO1829" s="358" t="n"/>
      <c r="BP1829" s="358" t="n"/>
      <c r="BQ1829" s="358" t="n"/>
      <c r="BR1829" s="358" t="n"/>
      <c r="BS1829" s="358" t="n"/>
      <c r="BT1829" s="358" t="n"/>
      <c r="BU1829" s="358" t="n"/>
      <c r="BV1829" s="358" t="n"/>
      <c r="BW1829" s="358" t="n"/>
      <c r="BX1829" s="358" t="n"/>
      <c r="BY1829" s="358" t="n"/>
      <c r="BZ1829" s="358" t="n"/>
      <c r="CA1829" s="358" t="n"/>
      <c r="CB1829" s="358" t="n"/>
      <c r="CC1829" s="358" t="n"/>
      <c r="CD1829" s="358" t="n"/>
      <c r="CE1829" s="358" t="n"/>
      <c r="CF1829" s="358" t="n"/>
      <c r="CG1829" s="358" t="n"/>
      <c r="CH1829" s="358" t="n"/>
      <c r="CI1829" s="358" t="n"/>
      <c r="CJ1829" s="358" t="n"/>
      <c r="CK1829" s="358" t="n"/>
      <c r="CL1829" s="358" t="n"/>
      <c r="CM1829" s="358" t="n"/>
      <c r="CN1829" s="358" t="n"/>
      <c r="CO1829" s="358" t="n"/>
      <c r="CP1829" s="358" t="n"/>
      <c r="CQ1829" s="358" t="n"/>
      <c r="CR1829" s="358" t="n"/>
      <c r="CS1829" s="358" t="n"/>
      <c r="CT1829" s="358" t="n"/>
      <c r="CU1829" s="358" t="n"/>
      <c r="CV1829" s="358" t="n"/>
      <c r="CW1829" s="358" t="n"/>
      <c r="CX1829" s="358" t="n"/>
      <c r="CY1829" s="358" t="n"/>
      <c r="CZ1829" s="358" t="n"/>
      <c r="DA1829" s="358" t="n"/>
      <c r="DB1829" s="358" t="n"/>
      <c r="DC1829" s="358" t="n"/>
      <c r="DD1829" s="358" t="n"/>
      <c r="DE1829" s="358" t="n"/>
      <c r="DF1829" s="358" t="n"/>
      <c r="DG1829" s="359" t="n"/>
      <c r="DH1829" s="359" t="n"/>
      <c r="DI1829" s="359" t="n"/>
      <c r="DJ1829" s="359" t="n"/>
      <c r="DK1829" s="359" t="n"/>
      <c r="DL1829" s="359" t="n"/>
      <c r="DM1829" s="359" t="n"/>
      <c r="DN1829" s="359" t="n"/>
      <c r="DO1829" s="359" t="n"/>
      <c r="DP1829" s="359" t="n"/>
      <c r="DQ1829" s="359" t="n"/>
      <c r="DR1829" s="359" t="n"/>
      <c r="DS1829" s="359" t="n"/>
      <c r="DT1829" s="359" t="n"/>
      <c r="DU1829" s="359" t="n"/>
      <c r="DV1829" s="359" t="n"/>
      <c r="DW1829" s="359" t="n"/>
      <c r="DX1829" s="359" t="n"/>
      <c r="DY1829" s="359" t="n"/>
      <c r="DZ1829" s="359" t="n"/>
      <c r="EA1829" s="359" t="n"/>
      <c r="EB1829" s="359" t="n"/>
      <c r="EC1829" s="359" t="n"/>
      <c r="ED1829" s="359" t="n"/>
      <c r="EE1829" s="359" t="n"/>
      <c r="EF1829" s="359" t="n"/>
      <c r="EG1829" s="359" t="n"/>
      <c r="EH1829" s="359" t="n"/>
      <c r="EI1829" s="359" t="n"/>
      <c r="EJ1829" s="359" t="n"/>
      <c r="EK1829" s="359" t="n"/>
      <c r="EL1829" s="359" t="n"/>
      <c r="EM1829" s="359" t="n"/>
      <c r="EN1829" s="359" t="n"/>
      <c r="EO1829" s="359" t="n"/>
      <c r="EP1829" s="359" t="n"/>
      <c r="EQ1829" s="359" t="n"/>
      <c r="ER1829" s="359" t="n"/>
      <c r="ES1829" s="359" t="n"/>
      <c r="ET1829" s="359" t="n"/>
      <c r="EU1829" s="359" t="n"/>
      <c r="EV1829" s="359" t="n"/>
      <c r="EW1829" s="359" t="n"/>
      <c r="EX1829" s="359" t="n"/>
      <c r="EY1829" s="359" t="n"/>
      <c r="EZ1829" s="359" t="n"/>
      <c r="FA1829" s="359" t="n"/>
      <c r="FB1829" s="359" t="n"/>
      <c r="FC1829" s="359" t="n"/>
      <c r="FD1829" s="359" t="n"/>
      <c r="FE1829" s="359" t="n"/>
      <c r="FF1829" s="359" t="n"/>
      <c r="FG1829" s="359" t="n"/>
      <c r="FH1829" s="359" t="n"/>
      <c r="FI1829" s="359" t="n"/>
      <c r="FJ1829" s="359" t="n"/>
      <c r="FK1829" s="359" t="n"/>
      <c r="FL1829" s="359" t="n"/>
      <c r="FM1829" s="359" t="n"/>
      <c r="FN1829" s="359" t="n"/>
      <c r="FO1829" s="359" t="n"/>
      <c r="FP1829" s="359" t="n"/>
      <c r="FQ1829" s="359" t="n"/>
      <c r="FR1829" s="359" t="n"/>
      <c r="FS1829" s="359" t="n"/>
      <c r="FT1829" s="359" t="n"/>
      <c r="FU1829" s="359" t="n"/>
      <c r="FV1829" s="359" t="n"/>
      <c r="FW1829" s="359" t="n"/>
      <c r="FX1829" s="359" t="n"/>
      <c r="FY1829" s="359" t="n"/>
      <c r="FZ1829" s="359" t="n"/>
      <c r="GA1829" s="359" t="n"/>
      <c r="GB1829" s="359" t="n"/>
      <c r="GC1829" s="359" t="n"/>
      <c r="GD1829" s="359" t="n"/>
      <c r="GE1829" s="359" t="n"/>
      <c r="GF1829" s="359" t="n"/>
      <c r="GG1829" s="359" t="n"/>
      <c r="GH1829" s="359" t="n"/>
      <c r="GI1829" s="359" t="n"/>
      <c r="GJ1829" s="359" t="n"/>
      <c r="GK1829" s="359" t="n"/>
      <c r="GL1829" s="359" t="n"/>
      <c r="GM1829" s="359" t="n"/>
      <c r="GN1829" s="359" t="n"/>
      <c r="GO1829" s="359" t="n"/>
      <c r="GP1829" s="359" t="n"/>
      <c r="GQ1829" s="359" t="n"/>
      <c r="GR1829" s="359" t="n"/>
      <c r="GS1829" s="359" t="n"/>
      <c r="GT1829" s="359" t="n"/>
      <c r="GU1829" s="359" t="n"/>
      <c r="GV1829" s="359" t="n"/>
      <c r="GW1829" s="359" t="n"/>
      <c r="GX1829" s="359" t="n">
        <v>0</v>
      </c>
    </row>
    <row r="1830"/>
    <row r="1831">
      <c r="A1831" s="360" t="n">
        <v>50</v>
      </c>
      <c r="B1831" s="360" t="n">
        <v>0</v>
      </c>
      <c r="C1831" s="360" t="n">
        <v>0</v>
      </c>
      <c r="D1831" s="360" t="n">
        <v>1</v>
      </c>
      <c r="E1831" s="360" t="n">
        <v>201</v>
      </c>
      <c r="F1831" s="360">
        <f>ROUND(Source!O1829,O1831)</f>
        <v/>
      </c>
      <c r="G1831" s="360" t="inlineStr">
        <is>
          <t>ПЗ</t>
        </is>
      </c>
      <c r="H1831" s="360" t="inlineStr">
        <is>
          <t>Прямые затраты</t>
        </is>
      </c>
      <c r="I1831" s="360" t="n"/>
      <c r="J1831" s="360" t="n"/>
      <c r="K1831" s="360" t="n">
        <v>201</v>
      </c>
      <c r="L1831" s="360" t="n">
        <v>1</v>
      </c>
      <c r="M1831" s="360" t="n">
        <v>3</v>
      </c>
      <c r="N1831" s="360" t="inlineStr"/>
      <c r="O1831" s="360" t="n">
        <v>0</v>
      </c>
      <c r="P1831" s="360" t="n"/>
      <c r="Q1831" s="360" t="n"/>
      <c r="R1831" s="360" t="n"/>
      <c r="S1831" s="360" t="n"/>
      <c r="T1831" s="360" t="n"/>
      <c r="U1831" s="360" t="n"/>
      <c r="V1831" s="360" t="n"/>
      <c r="W1831" s="360" t="n">
        <v>5203</v>
      </c>
      <c r="X1831" s="360" t="n">
        <v>1</v>
      </c>
      <c r="Y1831" s="360" t="n">
        <v>5203</v>
      </c>
      <c r="Z1831" s="360" t="n"/>
      <c r="AA1831" s="360" t="n"/>
      <c r="AB1831" s="360" t="n"/>
    </row>
    <row r="1832">
      <c r="A1832" s="360" t="n">
        <v>50</v>
      </c>
      <c r="B1832" s="360" t="n">
        <v>0</v>
      </c>
      <c r="C1832" s="360" t="n">
        <v>0</v>
      </c>
      <c r="D1832" s="360" t="n">
        <v>1</v>
      </c>
      <c r="E1832" s="360" t="n">
        <v>202</v>
      </c>
      <c r="F1832" s="360">
        <f>ROUND(Source!P1829,O1832)</f>
        <v/>
      </c>
      <c r="G1832" s="360" t="inlineStr">
        <is>
          <t>СтМатОб</t>
        </is>
      </c>
      <c r="H1832" s="360" t="inlineStr">
        <is>
          <t>Стоимость материальных ресурсов (всего)</t>
        </is>
      </c>
      <c r="I1832" s="360" t="n"/>
      <c r="J1832" s="360" t="n"/>
      <c r="K1832" s="360" t="n">
        <v>202</v>
      </c>
      <c r="L1832" s="360" t="n">
        <v>2</v>
      </c>
      <c r="M1832" s="360" t="n">
        <v>3</v>
      </c>
      <c r="N1832" s="360" t="inlineStr"/>
      <c r="O1832" s="360" t="n">
        <v>0</v>
      </c>
      <c r="P1832" s="360" t="n"/>
      <c r="Q1832" s="360" t="n"/>
      <c r="R1832" s="360" t="n"/>
      <c r="S1832" s="360" t="n"/>
      <c r="T1832" s="360" t="n"/>
      <c r="U1832" s="360" t="n"/>
      <c r="V1832" s="360" t="n"/>
      <c r="W1832" s="360" t="n">
        <v>2741</v>
      </c>
      <c r="X1832" s="360" t="n">
        <v>1</v>
      </c>
      <c r="Y1832" s="360" t="n">
        <v>2741</v>
      </c>
      <c r="Z1832" s="360" t="n"/>
      <c r="AA1832" s="360" t="n"/>
      <c r="AB1832" s="360" t="n"/>
    </row>
    <row r="1833">
      <c r="A1833" s="360" t="n">
        <v>50</v>
      </c>
      <c r="B1833" s="360" t="n">
        <v>0</v>
      </c>
      <c r="C1833" s="360" t="n">
        <v>0</v>
      </c>
      <c r="D1833" s="360" t="n">
        <v>1</v>
      </c>
      <c r="E1833" s="360" t="n">
        <v>222</v>
      </c>
      <c r="F1833" s="360">
        <f>ROUND(Source!AO1829,O1833)</f>
        <v/>
      </c>
      <c r="G1833" s="360" t="inlineStr">
        <is>
          <t>СтМатОбЗак</t>
        </is>
      </c>
      <c r="H1833" s="360" t="inlineStr">
        <is>
          <t>Стоимость материалов и оборудования заказчика</t>
        </is>
      </c>
      <c r="I1833" s="360" t="n"/>
      <c r="J1833" s="360" t="n"/>
      <c r="K1833" s="360" t="n">
        <v>222</v>
      </c>
      <c r="L1833" s="360" t="n">
        <v>3</v>
      </c>
      <c r="M1833" s="360" t="n">
        <v>3</v>
      </c>
      <c r="N1833" s="360" t="inlineStr"/>
      <c r="O1833" s="360" t="n">
        <v>0</v>
      </c>
      <c r="P1833" s="360" t="n"/>
      <c r="Q1833" s="360" t="n"/>
      <c r="R1833" s="360" t="n"/>
      <c r="S1833" s="360" t="n"/>
      <c r="T1833" s="360" t="n"/>
      <c r="U1833" s="360" t="n"/>
      <c r="V1833" s="360" t="n"/>
      <c r="W1833" s="360" t="n">
        <v>0</v>
      </c>
      <c r="X1833" s="360" t="n">
        <v>1</v>
      </c>
      <c r="Y1833" s="360" t="n">
        <v>0</v>
      </c>
      <c r="Z1833" s="360" t="n"/>
      <c r="AA1833" s="360" t="n"/>
      <c r="AB1833" s="360" t="n"/>
    </row>
    <row r="1834">
      <c r="A1834" s="360" t="n">
        <v>50</v>
      </c>
      <c r="B1834" s="360" t="n">
        <v>0</v>
      </c>
      <c r="C1834" s="360" t="n">
        <v>0</v>
      </c>
      <c r="D1834" s="360" t="n">
        <v>1</v>
      </c>
      <c r="E1834" s="360" t="n">
        <v>225</v>
      </c>
      <c r="F1834" s="360">
        <f>ROUND(Source!AV1829,O1834)</f>
        <v/>
      </c>
      <c r="G1834" s="360" t="inlineStr">
        <is>
          <t>СтМатОбПод</t>
        </is>
      </c>
      <c r="H1834" s="360" t="inlineStr">
        <is>
          <t>Стоимость материалов и оборудования подрядчика</t>
        </is>
      </c>
      <c r="I1834" s="360" t="n"/>
      <c r="J1834" s="360" t="n"/>
      <c r="K1834" s="360" t="n">
        <v>225</v>
      </c>
      <c r="L1834" s="360" t="n">
        <v>4</v>
      </c>
      <c r="M1834" s="360" t="n">
        <v>3</v>
      </c>
      <c r="N1834" s="360" t="inlineStr"/>
      <c r="O1834" s="360" t="n">
        <v>0</v>
      </c>
      <c r="P1834" s="360" t="n"/>
      <c r="Q1834" s="360" t="n"/>
      <c r="R1834" s="360" t="n"/>
      <c r="S1834" s="360" t="n"/>
      <c r="T1834" s="360" t="n"/>
      <c r="U1834" s="360" t="n"/>
      <c r="V1834" s="360" t="n"/>
      <c r="W1834" s="360" t="n">
        <v>2741</v>
      </c>
      <c r="X1834" s="360" t="n">
        <v>1</v>
      </c>
      <c r="Y1834" s="360" t="n">
        <v>2741</v>
      </c>
      <c r="Z1834" s="360" t="n"/>
      <c r="AA1834" s="360" t="n"/>
      <c r="AB1834" s="360" t="n"/>
    </row>
    <row r="1835">
      <c r="A1835" s="360" t="n">
        <v>50</v>
      </c>
      <c r="B1835" s="360" t="n">
        <v>0</v>
      </c>
      <c r="C1835" s="360" t="n">
        <v>0</v>
      </c>
      <c r="D1835" s="360" t="n">
        <v>1</v>
      </c>
      <c r="E1835" s="360" t="n">
        <v>226</v>
      </c>
      <c r="F1835" s="360">
        <f>ROUND(Source!AW1829,O1835)</f>
        <v/>
      </c>
      <c r="G1835" s="360" t="inlineStr">
        <is>
          <t>СтМат</t>
        </is>
      </c>
      <c r="H1835" s="360" t="inlineStr">
        <is>
          <t>Стоимость материалов (всего)</t>
        </is>
      </c>
      <c r="I1835" s="360" t="n"/>
      <c r="J1835" s="360" t="n"/>
      <c r="K1835" s="360" t="n">
        <v>226</v>
      </c>
      <c r="L1835" s="360" t="n">
        <v>5</v>
      </c>
      <c r="M1835" s="360" t="n">
        <v>3</v>
      </c>
      <c r="N1835" s="360" t="inlineStr"/>
      <c r="O1835" s="360" t="n">
        <v>0</v>
      </c>
      <c r="P1835" s="360" t="n"/>
      <c r="Q1835" s="360" t="n"/>
      <c r="R1835" s="360" t="n"/>
      <c r="S1835" s="360" t="n"/>
      <c r="T1835" s="360" t="n"/>
      <c r="U1835" s="360" t="n"/>
      <c r="V1835" s="360" t="n"/>
      <c r="W1835" s="360" t="n">
        <v>2741</v>
      </c>
      <c r="X1835" s="360" t="n">
        <v>1</v>
      </c>
      <c r="Y1835" s="360" t="n">
        <v>2741</v>
      </c>
      <c r="Z1835" s="360" t="n"/>
      <c r="AA1835" s="360" t="n"/>
      <c r="AB1835" s="360" t="n"/>
    </row>
    <row r="1836">
      <c r="A1836" s="360" t="n">
        <v>50</v>
      </c>
      <c r="B1836" s="360" t="n">
        <v>0</v>
      </c>
      <c r="C1836" s="360" t="n">
        <v>0</v>
      </c>
      <c r="D1836" s="360" t="n">
        <v>1</v>
      </c>
      <c r="E1836" s="360" t="n">
        <v>227</v>
      </c>
      <c r="F1836" s="360">
        <f>ROUND(Source!AX1829,O1836)</f>
        <v/>
      </c>
      <c r="G1836" s="360" t="inlineStr">
        <is>
          <t>СтМатЗак</t>
        </is>
      </c>
      <c r="H1836" s="360" t="inlineStr">
        <is>
          <t>Стоимость материалов заказчика</t>
        </is>
      </c>
      <c r="I1836" s="360" t="n"/>
      <c r="J1836" s="360" t="n"/>
      <c r="K1836" s="360" t="n">
        <v>227</v>
      </c>
      <c r="L1836" s="360" t="n">
        <v>6</v>
      </c>
      <c r="M1836" s="360" t="n">
        <v>3</v>
      </c>
      <c r="N1836" s="360" t="inlineStr"/>
      <c r="O1836" s="360" t="n">
        <v>0</v>
      </c>
      <c r="P1836" s="360" t="n"/>
      <c r="Q1836" s="360" t="n"/>
      <c r="R1836" s="360" t="n"/>
      <c r="S1836" s="360" t="n"/>
      <c r="T1836" s="360" t="n"/>
      <c r="U1836" s="360" t="n"/>
      <c r="V1836" s="360" t="n"/>
      <c r="W1836" s="360" t="n">
        <v>0</v>
      </c>
      <c r="X1836" s="360" t="n">
        <v>1</v>
      </c>
      <c r="Y1836" s="360" t="n">
        <v>0</v>
      </c>
      <c r="Z1836" s="360" t="n"/>
      <c r="AA1836" s="360" t="n"/>
      <c r="AB1836" s="360" t="n"/>
    </row>
    <row r="1837">
      <c r="A1837" s="360" t="n">
        <v>50</v>
      </c>
      <c r="B1837" s="360" t="n">
        <v>0</v>
      </c>
      <c r="C1837" s="360" t="n">
        <v>0</v>
      </c>
      <c r="D1837" s="360" t="n">
        <v>1</v>
      </c>
      <c r="E1837" s="360" t="n">
        <v>228</v>
      </c>
      <c r="F1837" s="360">
        <f>ROUND(Source!AY1829,O1837)</f>
        <v/>
      </c>
      <c r="G1837" s="360" t="inlineStr">
        <is>
          <t>СтМатПод</t>
        </is>
      </c>
      <c r="H1837" s="360" t="inlineStr">
        <is>
          <t>Стоимость материалов подрядчика</t>
        </is>
      </c>
      <c r="I1837" s="360" t="n"/>
      <c r="J1837" s="360" t="n"/>
      <c r="K1837" s="360" t="n">
        <v>228</v>
      </c>
      <c r="L1837" s="360" t="n">
        <v>7</v>
      </c>
      <c r="M1837" s="360" t="n">
        <v>3</v>
      </c>
      <c r="N1837" s="360" t="inlineStr"/>
      <c r="O1837" s="360" t="n">
        <v>0</v>
      </c>
      <c r="P1837" s="360" t="n"/>
      <c r="Q1837" s="360" t="n"/>
      <c r="R1837" s="360" t="n"/>
      <c r="S1837" s="360" t="n"/>
      <c r="T1837" s="360" t="n"/>
      <c r="U1837" s="360" t="n"/>
      <c r="V1837" s="360" t="n"/>
      <c r="W1837" s="360" t="n">
        <v>2741</v>
      </c>
      <c r="X1837" s="360" t="n">
        <v>1</v>
      </c>
      <c r="Y1837" s="360" t="n">
        <v>2741</v>
      </c>
      <c r="Z1837" s="360" t="n"/>
      <c r="AA1837" s="360" t="n"/>
      <c r="AB1837" s="360" t="n"/>
    </row>
    <row r="1838">
      <c r="A1838" s="360" t="n">
        <v>50</v>
      </c>
      <c r="B1838" s="360" t="n">
        <v>0</v>
      </c>
      <c r="C1838" s="360" t="n">
        <v>0</v>
      </c>
      <c r="D1838" s="360" t="n">
        <v>1</v>
      </c>
      <c r="E1838" s="360" t="n">
        <v>216</v>
      </c>
      <c r="F1838" s="360">
        <f>ROUND(Source!AP1829,O1838)</f>
        <v/>
      </c>
      <c r="G1838" s="360" t="inlineStr">
        <is>
          <t>Оборуд</t>
        </is>
      </c>
      <c r="H1838" s="360" t="inlineStr">
        <is>
          <t>Стоимость оборудования (всего)</t>
        </is>
      </c>
      <c r="I1838" s="360" t="n"/>
      <c r="J1838" s="360" t="n"/>
      <c r="K1838" s="360" t="n">
        <v>216</v>
      </c>
      <c r="L1838" s="360" t="n">
        <v>8</v>
      </c>
      <c r="M1838" s="360" t="n">
        <v>3</v>
      </c>
      <c r="N1838" s="360" t="inlineStr"/>
      <c r="O1838" s="360" t="n">
        <v>0</v>
      </c>
      <c r="P1838" s="360" t="n"/>
      <c r="Q1838" s="360" t="n"/>
      <c r="R1838" s="360" t="n"/>
      <c r="S1838" s="360" t="n"/>
      <c r="T1838" s="360" t="n"/>
      <c r="U1838" s="360" t="n"/>
      <c r="V1838" s="360" t="n"/>
      <c r="W1838" s="360" t="n">
        <v>0</v>
      </c>
      <c r="X1838" s="360" t="n">
        <v>1</v>
      </c>
      <c r="Y1838" s="360" t="n">
        <v>0</v>
      </c>
      <c r="Z1838" s="360" t="n"/>
      <c r="AA1838" s="360" t="n"/>
      <c r="AB1838" s="360" t="n"/>
    </row>
    <row r="1839">
      <c r="A1839" s="360" t="n">
        <v>50</v>
      </c>
      <c r="B1839" s="360" t="n">
        <v>0</v>
      </c>
      <c r="C1839" s="360" t="n">
        <v>0</v>
      </c>
      <c r="D1839" s="360" t="n">
        <v>1</v>
      </c>
      <c r="E1839" s="360" t="n">
        <v>223</v>
      </c>
      <c r="F1839" s="360">
        <f>ROUND(Source!AQ1829,O1839)</f>
        <v/>
      </c>
      <c r="G1839" s="360" t="inlineStr">
        <is>
          <t>ОборудЗак</t>
        </is>
      </c>
      <c r="H1839" s="360" t="inlineStr">
        <is>
          <t>Стоимость оборудования заказчика</t>
        </is>
      </c>
      <c r="I1839" s="360" t="n"/>
      <c r="J1839" s="360" t="n"/>
      <c r="K1839" s="360" t="n">
        <v>223</v>
      </c>
      <c r="L1839" s="360" t="n">
        <v>9</v>
      </c>
      <c r="M1839" s="360" t="n">
        <v>3</v>
      </c>
      <c r="N1839" s="360" t="inlineStr"/>
      <c r="O1839" s="360" t="n">
        <v>0</v>
      </c>
      <c r="P1839" s="360" t="n"/>
      <c r="Q1839" s="360" t="n"/>
      <c r="R1839" s="360" t="n"/>
      <c r="S1839" s="360" t="n"/>
      <c r="T1839" s="360" t="n"/>
      <c r="U1839" s="360" t="n"/>
      <c r="V1839" s="360" t="n"/>
      <c r="W1839" s="360" t="n">
        <v>0</v>
      </c>
      <c r="X1839" s="360" t="n">
        <v>1</v>
      </c>
      <c r="Y1839" s="360" t="n">
        <v>0</v>
      </c>
      <c r="Z1839" s="360" t="n"/>
      <c r="AA1839" s="360" t="n"/>
      <c r="AB1839" s="360" t="n"/>
    </row>
    <row r="1840">
      <c r="A1840" s="360" t="n">
        <v>50</v>
      </c>
      <c r="B1840" s="360" t="n">
        <v>0</v>
      </c>
      <c r="C1840" s="360" t="n">
        <v>0</v>
      </c>
      <c r="D1840" s="360" t="n">
        <v>1</v>
      </c>
      <c r="E1840" s="360" t="n">
        <v>229</v>
      </c>
      <c r="F1840" s="360">
        <f>ROUND(Source!AZ1829,O1840)</f>
        <v/>
      </c>
      <c r="G1840" s="360" t="inlineStr">
        <is>
          <t>ОборудПод</t>
        </is>
      </c>
      <c r="H1840" s="360" t="inlineStr">
        <is>
          <t>Стоимость оборудования подрядчика</t>
        </is>
      </c>
      <c r="I1840" s="360" t="n"/>
      <c r="J1840" s="360" t="n"/>
      <c r="K1840" s="360" t="n">
        <v>229</v>
      </c>
      <c r="L1840" s="360" t="n">
        <v>10</v>
      </c>
      <c r="M1840" s="360" t="n">
        <v>3</v>
      </c>
      <c r="N1840" s="360" t="inlineStr"/>
      <c r="O1840" s="360" t="n">
        <v>0</v>
      </c>
      <c r="P1840" s="360" t="n"/>
      <c r="Q1840" s="360" t="n"/>
      <c r="R1840" s="360" t="n"/>
      <c r="S1840" s="360" t="n"/>
      <c r="T1840" s="360" t="n"/>
      <c r="U1840" s="360" t="n"/>
      <c r="V1840" s="360" t="n"/>
      <c r="W1840" s="360" t="n">
        <v>0</v>
      </c>
      <c r="X1840" s="360" t="n">
        <v>1</v>
      </c>
      <c r="Y1840" s="360" t="n">
        <v>0</v>
      </c>
      <c r="Z1840" s="360" t="n"/>
      <c r="AA1840" s="360" t="n"/>
      <c r="AB1840" s="360" t="n"/>
    </row>
    <row r="1841">
      <c r="A1841" s="360" t="n">
        <v>50</v>
      </c>
      <c r="B1841" s="360" t="n">
        <v>0</v>
      </c>
      <c r="C1841" s="360" t="n">
        <v>0</v>
      </c>
      <c r="D1841" s="360" t="n">
        <v>1</v>
      </c>
      <c r="E1841" s="360" t="n">
        <v>203</v>
      </c>
      <c r="F1841" s="360">
        <f>ROUND(Source!Q1829,O1841)</f>
        <v/>
      </c>
      <c r="G1841" s="360" t="inlineStr">
        <is>
          <t>ЭММ</t>
        </is>
      </c>
      <c r="H1841" s="360" t="inlineStr">
        <is>
          <t>Эксплуатация машин</t>
        </is>
      </c>
      <c r="I1841" s="360" t="n"/>
      <c r="J1841" s="360" t="n"/>
      <c r="K1841" s="360" t="n">
        <v>203</v>
      </c>
      <c r="L1841" s="360" t="n">
        <v>11</v>
      </c>
      <c r="M1841" s="360" t="n">
        <v>3</v>
      </c>
      <c r="N1841" s="360" t="inlineStr"/>
      <c r="O1841" s="360" t="n">
        <v>0</v>
      </c>
      <c r="P1841" s="360" t="n"/>
      <c r="Q1841" s="360" t="n"/>
      <c r="R1841" s="360" t="n"/>
      <c r="S1841" s="360" t="n"/>
      <c r="T1841" s="360" t="n"/>
      <c r="U1841" s="360" t="n"/>
      <c r="V1841" s="360" t="n"/>
      <c r="W1841" s="360" t="n">
        <v>0</v>
      </c>
      <c r="X1841" s="360" t="n">
        <v>1</v>
      </c>
      <c r="Y1841" s="360" t="n">
        <v>0</v>
      </c>
      <c r="Z1841" s="360" t="n"/>
      <c r="AA1841" s="360" t="n"/>
      <c r="AB1841" s="360" t="n"/>
    </row>
    <row r="1842">
      <c r="A1842" s="360" t="n">
        <v>50</v>
      </c>
      <c r="B1842" s="360" t="n">
        <v>0</v>
      </c>
      <c r="C1842" s="360" t="n">
        <v>0</v>
      </c>
      <c r="D1842" s="360" t="n">
        <v>1</v>
      </c>
      <c r="E1842" s="360" t="n">
        <v>231</v>
      </c>
      <c r="F1842" s="360">
        <f>ROUND(Source!BB1829,O1842)</f>
        <v/>
      </c>
      <c r="G1842" s="360" t="inlineStr">
        <is>
          <t>ЭММсНРиСП</t>
        </is>
      </c>
      <c r="H1842" s="360" t="inlineStr">
        <is>
          <t>Эксплуатация машин по ТСН-2001.16</t>
        </is>
      </c>
      <c r="I1842" s="360" t="n"/>
      <c r="J1842" s="360" t="n"/>
      <c r="K1842" s="360" t="n">
        <v>231</v>
      </c>
      <c r="L1842" s="360" t="n">
        <v>12</v>
      </c>
      <c r="M1842" s="360" t="n">
        <v>3</v>
      </c>
      <c r="N1842" s="360" t="inlineStr"/>
      <c r="O1842" s="360" t="n">
        <v>0</v>
      </c>
      <c r="P1842" s="360" t="n"/>
      <c r="Q1842" s="360" t="n"/>
      <c r="R1842" s="360" t="n"/>
      <c r="S1842" s="360" t="n"/>
      <c r="T1842" s="360" t="n"/>
      <c r="U1842" s="360" t="n"/>
      <c r="V1842" s="360" t="n"/>
      <c r="W1842" s="360" t="n">
        <v>0</v>
      </c>
      <c r="X1842" s="360" t="n">
        <v>1</v>
      </c>
      <c r="Y1842" s="360" t="n">
        <v>0</v>
      </c>
      <c r="Z1842" s="360" t="n"/>
      <c r="AA1842" s="360" t="n"/>
      <c r="AB1842" s="360" t="n"/>
    </row>
    <row r="1843">
      <c r="A1843" s="360" t="n">
        <v>50</v>
      </c>
      <c r="B1843" s="360" t="n">
        <v>0</v>
      </c>
      <c r="C1843" s="360" t="n">
        <v>0</v>
      </c>
      <c r="D1843" s="360" t="n">
        <v>1</v>
      </c>
      <c r="E1843" s="360" t="n">
        <v>204</v>
      </c>
      <c r="F1843" s="360">
        <f>ROUND(Source!R1829,O1843)</f>
        <v/>
      </c>
      <c r="G1843" s="360" t="inlineStr">
        <is>
          <t>ЗПМ</t>
        </is>
      </c>
      <c r="H1843" s="360" t="inlineStr">
        <is>
          <t>ЗП машинистов</t>
        </is>
      </c>
      <c r="I1843" s="360" t="n"/>
      <c r="J1843" s="360" t="n"/>
      <c r="K1843" s="360" t="n">
        <v>204</v>
      </c>
      <c r="L1843" s="360" t="n">
        <v>13</v>
      </c>
      <c r="M1843" s="360" t="n">
        <v>3</v>
      </c>
      <c r="N1843" s="360" t="inlineStr"/>
      <c r="O1843" s="360" t="n">
        <v>0</v>
      </c>
      <c r="P1843" s="360" t="n"/>
      <c r="Q1843" s="360" t="n"/>
      <c r="R1843" s="360" t="n"/>
      <c r="S1843" s="360" t="n"/>
      <c r="T1843" s="360" t="n"/>
      <c r="U1843" s="360" t="n"/>
      <c r="V1843" s="360" t="n"/>
      <c r="W1843" s="360" t="n">
        <v>0</v>
      </c>
      <c r="X1843" s="360" t="n">
        <v>1</v>
      </c>
      <c r="Y1843" s="360" t="n">
        <v>0</v>
      </c>
      <c r="Z1843" s="360" t="n"/>
      <c r="AA1843" s="360" t="n"/>
      <c r="AB1843" s="360" t="n"/>
    </row>
    <row r="1844">
      <c r="A1844" s="360" t="n">
        <v>50</v>
      </c>
      <c r="B1844" s="360" t="n">
        <v>0</v>
      </c>
      <c r="C1844" s="360" t="n">
        <v>0</v>
      </c>
      <c r="D1844" s="360" t="n">
        <v>1</v>
      </c>
      <c r="E1844" s="360" t="n">
        <v>205</v>
      </c>
      <c r="F1844" s="360">
        <f>ROUND(Source!S1829,O1844)</f>
        <v/>
      </c>
      <c r="G1844" s="360" t="inlineStr">
        <is>
          <t>ОЗП</t>
        </is>
      </c>
      <c r="H1844" s="360" t="inlineStr">
        <is>
          <t>Основная ЗП рабочих</t>
        </is>
      </c>
      <c r="I1844" s="360" t="n"/>
      <c r="J1844" s="360" t="n"/>
      <c r="K1844" s="360" t="n">
        <v>205</v>
      </c>
      <c r="L1844" s="360" t="n">
        <v>14</v>
      </c>
      <c r="M1844" s="360" t="n">
        <v>3</v>
      </c>
      <c r="N1844" s="360" t="inlineStr"/>
      <c r="O1844" s="360" t="n">
        <v>0</v>
      </c>
      <c r="P1844" s="360" t="n"/>
      <c r="Q1844" s="360" t="n"/>
      <c r="R1844" s="360" t="n"/>
      <c r="S1844" s="360" t="n"/>
      <c r="T1844" s="360" t="n"/>
      <c r="U1844" s="360" t="n"/>
      <c r="V1844" s="360" t="n"/>
      <c r="W1844" s="360" t="n">
        <v>2462</v>
      </c>
      <c r="X1844" s="360" t="n">
        <v>1</v>
      </c>
      <c r="Y1844" s="360" t="n">
        <v>2462</v>
      </c>
      <c r="Z1844" s="360" t="n"/>
      <c r="AA1844" s="360" t="n"/>
      <c r="AB1844" s="360" t="n"/>
    </row>
    <row r="1845">
      <c r="A1845" s="360" t="n">
        <v>50</v>
      </c>
      <c r="B1845" s="360" t="n">
        <v>0</v>
      </c>
      <c r="C1845" s="360" t="n">
        <v>0</v>
      </c>
      <c r="D1845" s="360" t="n">
        <v>1</v>
      </c>
      <c r="E1845" s="360" t="n">
        <v>232</v>
      </c>
      <c r="F1845" s="360">
        <f>ROUND(Source!BC1829,O1845)</f>
        <v/>
      </c>
      <c r="G1845" s="360" t="inlineStr">
        <is>
          <t>ОЗПсНРиСП</t>
        </is>
      </c>
      <c r="H1845" s="360" t="inlineStr">
        <is>
          <t>Основная ЗП рабочих по ТСН-2001.16</t>
        </is>
      </c>
      <c r="I1845" s="360" t="n"/>
      <c r="J1845" s="360" t="n"/>
      <c r="K1845" s="360" t="n">
        <v>232</v>
      </c>
      <c r="L1845" s="360" t="n">
        <v>15</v>
      </c>
      <c r="M1845" s="360" t="n">
        <v>3</v>
      </c>
      <c r="N1845" s="360" t="inlineStr"/>
      <c r="O1845" s="360" t="n">
        <v>0</v>
      </c>
      <c r="P1845" s="360" t="n"/>
      <c r="Q1845" s="360" t="n"/>
      <c r="R1845" s="360" t="n"/>
      <c r="S1845" s="360" t="n"/>
      <c r="T1845" s="360" t="n"/>
      <c r="U1845" s="360" t="n"/>
      <c r="V1845" s="360" t="n"/>
      <c r="W1845" s="360" t="n">
        <v>0</v>
      </c>
      <c r="X1845" s="360" t="n">
        <v>1</v>
      </c>
      <c r="Y1845" s="360" t="n">
        <v>0</v>
      </c>
      <c r="Z1845" s="360" t="n"/>
      <c r="AA1845" s="360" t="n"/>
      <c r="AB1845" s="360" t="n"/>
    </row>
    <row r="1846">
      <c r="A1846" s="360" t="n">
        <v>50</v>
      </c>
      <c r="B1846" s="360" t="n">
        <v>0</v>
      </c>
      <c r="C1846" s="360" t="n">
        <v>0</v>
      </c>
      <c r="D1846" s="360" t="n">
        <v>1</v>
      </c>
      <c r="E1846" s="360" t="n">
        <v>214</v>
      </c>
      <c r="F1846" s="360">
        <f>ROUND(Source!AS1829,O1846)</f>
        <v/>
      </c>
      <c r="G1846" s="360" t="inlineStr">
        <is>
          <t>Строит</t>
        </is>
      </c>
      <c r="H1846" s="360" t="inlineStr">
        <is>
          <t>Строительные работы с НР и СП</t>
        </is>
      </c>
      <c r="I1846" s="360" t="n"/>
      <c r="J1846" s="360" t="n"/>
      <c r="K1846" s="360" t="n">
        <v>214</v>
      </c>
      <c r="L1846" s="360" t="n">
        <v>16</v>
      </c>
      <c r="M1846" s="360" t="n">
        <v>3</v>
      </c>
      <c r="N1846" s="360" t="inlineStr"/>
      <c r="O1846" s="360" t="n">
        <v>0</v>
      </c>
      <c r="P1846" s="360" t="n"/>
      <c r="Q1846" s="360" t="n"/>
      <c r="R1846" s="360" t="n"/>
      <c r="S1846" s="360" t="n"/>
      <c r="T1846" s="360" t="n"/>
      <c r="U1846" s="360" t="n"/>
      <c r="V1846" s="360" t="n"/>
      <c r="W1846" s="360" t="n">
        <v>8625</v>
      </c>
      <c r="X1846" s="360" t="n">
        <v>1</v>
      </c>
      <c r="Y1846" s="360" t="n">
        <v>8625</v>
      </c>
      <c r="Z1846" s="360" t="n"/>
      <c r="AA1846" s="360" t="n"/>
      <c r="AB1846" s="360" t="n"/>
    </row>
    <row r="1847">
      <c r="A1847" s="360" t="n">
        <v>50</v>
      </c>
      <c r="B1847" s="360" t="n">
        <v>0</v>
      </c>
      <c r="C1847" s="360" t="n">
        <v>0</v>
      </c>
      <c r="D1847" s="360" t="n">
        <v>1</v>
      </c>
      <c r="E1847" s="360" t="n">
        <v>215</v>
      </c>
      <c r="F1847" s="360">
        <f>ROUND(Source!AT1829,O1847)</f>
        <v/>
      </c>
      <c r="G1847" s="360" t="inlineStr">
        <is>
          <t>Монтаж</t>
        </is>
      </c>
      <c r="H1847" s="360" t="inlineStr">
        <is>
          <t>Монтажные работы с НР и СП</t>
        </is>
      </c>
      <c r="I1847" s="360" t="n"/>
      <c r="J1847" s="360" t="n"/>
      <c r="K1847" s="360" t="n">
        <v>215</v>
      </c>
      <c r="L1847" s="360" t="n">
        <v>17</v>
      </c>
      <c r="M1847" s="360" t="n">
        <v>3</v>
      </c>
      <c r="N1847" s="360" t="inlineStr"/>
      <c r="O1847" s="360" t="n">
        <v>0</v>
      </c>
      <c r="P1847" s="360" t="n"/>
      <c r="Q1847" s="360" t="n"/>
      <c r="R1847" s="360" t="n"/>
      <c r="S1847" s="360" t="n"/>
      <c r="T1847" s="360" t="n"/>
      <c r="U1847" s="360" t="n"/>
      <c r="V1847" s="360" t="n"/>
      <c r="W1847" s="360" t="n">
        <v>0</v>
      </c>
      <c r="X1847" s="360" t="n">
        <v>1</v>
      </c>
      <c r="Y1847" s="360" t="n">
        <v>0</v>
      </c>
      <c r="Z1847" s="360" t="n"/>
      <c r="AA1847" s="360" t="n"/>
      <c r="AB1847" s="360" t="n"/>
    </row>
    <row r="1848">
      <c r="A1848" s="360" t="n">
        <v>50</v>
      </c>
      <c r="B1848" s="360" t="n">
        <v>0</v>
      </c>
      <c r="C1848" s="360" t="n">
        <v>0</v>
      </c>
      <c r="D1848" s="360" t="n">
        <v>1</v>
      </c>
      <c r="E1848" s="360" t="n">
        <v>217</v>
      </c>
      <c r="F1848" s="360">
        <f>ROUND(Source!AU1829,O1848)</f>
        <v/>
      </c>
      <c r="G1848" s="360" t="inlineStr">
        <is>
          <t>Прочие</t>
        </is>
      </c>
      <c r="H1848" s="360" t="inlineStr">
        <is>
          <t>Прочие работы с НР и СП</t>
        </is>
      </c>
      <c r="I1848" s="360" t="n"/>
      <c r="J1848" s="360" t="n"/>
      <c r="K1848" s="360" t="n">
        <v>217</v>
      </c>
      <c r="L1848" s="360" t="n">
        <v>18</v>
      </c>
      <c r="M1848" s="360" t="n">
        <v>3</v>
      </c>
      <c r="N1848" s="360" t="inlineStr"/>
      <c r="O1848" s="360" t="n">
        <v>0</v>
      </c>
      <c r="P1848" s="360" t="n"/>
      <c r="Q1848" s="360" t="n"/>
      <c r="R1848" s="360" t="n"/>
      <c r="S1848" s="360" t="n"/>
      <c r="T1848" s="360" t="n"/>
      <c r="U1848" s="360" t="n"/>
      <c r="V1848" s="360" t="n"/>
      <c r="W1848" s="360" t="n">
        <v>0</v>
      </c>
      <c r="X1848" s="360" t="n">
        <v>1</v>
      </c>
      <c r="Y1848" s="360" t="n">
        <v>0</v>
      </c>
      <c r="Z1848" s="360" t="n"/>
      <c r="AA1848" s="360" t="n"/>
      <c r="AB1848" s="360" t="n"/>
    </row>
    <row r="1849">
      <c r="A1849" s="360" t="n">
        <v>50</v>
      </c>
      <c r="B1849" s="360" t="n">
        <v>0</v>
      </c>
      <c r="C1849" s="360" t="n">
        <v>0</v>
      </c>
      <c r="D1849" s="360" t="n">
        <v>1</v>
      </c>
      <c r="E1849" s="360" t="n">
        <v>230</v>
      </c>
      <c r="F1849" s="360">
        <f>ROUND(Source!BA1829,O1849)</f>
        <v/>
      </c>
      <c r="G1849" s="360" t="inlineStr">
        <is>
          <t>ПрочиеЗатр</t>
        </is>
      </c>
      <c r="H1849" s="360" t="inlineStr">
        <is>
          <t>Прочие затраты по ТСН-2001.16</t>
        </is>
      </c>
      <c r="I1849" s="360" t="n"/>
      <c r="J1849" s="360" t="n"/>
      <c r="K1849" s="360" t="n">
        <v>230</v>
      </c>
      <c r="L1849" s="360" t="n">
        <v>19</v>
      </c>
      <c r="M1849" s="360" t="n">
        <v>3</v>
      </c>
      <c r="N1849" s="360" t="inlineStr"/>
      <c r="O1849" s="360" t="n">
        <v>0</v>
      </c>
      <c r="P1849" s="360" t="n"/>
      <c r="Q1849" s="360" t="n"/>
      <c r="R1849" s="360" t="n"/>
      <c r="S1849" s="360" t="n"/>
      <c r="T1849" s="360" t="n"/>
      <c r="U1849" s="360" t="n"/>
      <c r="V1849" s="360" t="n"/>
      <c r="W1849" s="360" t="n">
        <v>0</v>
      </c>
      <c r="X1849" s="360" t="n">
        <v>1</v>
      </c>
      <c r="Y1849" s="360" t="n">
        <v>0</v>
      </c>
      <c r="Z1849" s="360" t="n"/>
      <c r="AA1849" s="360" t="n"/>
      <c r="AB1849" s="360" t="n"/>
    </row>
    <row r="1850">
      <c r="A1850" s="360" t="n">
        <v>50</v>
      </c>
      <c r="B1850" s="360" t="n">
        <v>0</v>
      </c>
      <c r="C1850" s="360" t="n">
        <v>0</v>
      </c>
      <c r="D1850" s="360" t="n">
        <v>1</v>
      </c>
      <c r="E1850" s="360" t="n">
        <v>206</v>
      </c>
      <c r="F1850" s="360">
        <f>ROUND(Source!T1829,O1850)</f>
        <v/>
      </c>
      <c r="G1850" s="360" t="inlineStr">
        <is>
          <t>ВозврМат</t>
        </is>
      </c>
      <c r="H1850" s="360" t="inlineStr">
        <is>
          <t>Возврат материалов</t>
        </is>
      </c>
      <c r="I1850" s="360" t="n"/>
      <c r="J1850" s="360" t="n"/>
      <c r="K1850" s="360" t="n">
        <v>206</v>
      </c>
      <c r="L1850" s="360" t="n">
        <v>20</v>
      </c>
      <c r="M1850" s="360" t="n">
        <v>3</v>
      </c>
      <c r="N1850" s="360" t="inlineStr"/>
      <c r="O1850" s="360" t="n">
        <v>0</v>
      </c>
      <c r="P1850" s="360" t="n"/>
      <c r="Q1850" s="360" t="n"/>
      <c r="R1850" s="360" t="n"/>
      <c r="S1850" s="360" t="n"/>
      <c r="T1850" s="360" t="n"/>
      <c r="U1850" s="360" t="n"/>
      <c r="V1850" s="360" t="n"/>
      <c r="W1850" s="360" t="n">
        <v>0</v>
      </c>
      <c r="X1850" s="360" t="n">
        <v>1</v>
      </c>
      <c r="Y1850" s="360" t="n">
        <v>0</v>
      </c>
      <c r="Z1850" s="360" t="n"/>
      <c r="AA1850" s="360" t="n"/>
      <c r="AB1850" s="360" t="n"/>
    </row>
    <row r="1851">
      <c r="A1851" s="360" t="n">
        <v>50</v>
      </c>
      <c r="B1851" s="360" t="n">
        <v>0</v>
      </c>
      <c r="C1851" s="360" t="n">
        <v>0</v>
      </c>
      <c r="D1851" s="360" t="n">
        <v>1</v>
      </c>
      <c r="E1851" s="360" t="n">
        <v>207</v>
      </c>
      <c r="F1851" s="360">
        <f>ROUND(Source!U1829,O1851)</f>
        <v/>
      </c>
      <c r="G1851" s="360" t="inlineStr">
        <is>
          <t>ТрудСтр</t>
        </is>
      </c>
      <c r="H1851" s="360" t="inlineStr">
        <is>
          <t>Трудозатраты строителей</t>
        </is>
      </c>
      <c r="I1851" s="360" t="n"/>
      <c r="J1851" s="360" t="n"/>
      <c r="K1851" s="360" t="n">
        <v>207</v>
      </c>
      <c r="L1851" s="360" t="n">
        <v>21</v>
      </c>
      <c r="M1851" s="360" t="n">
        <v>3</v>
      </c>
      <c r="N1851" s="360" t="inlineStr"/>
      <c r="O1851" s="360" t="n">
        <v>7</v>
      </c>
      <c r="P1851" s="360" t="n"/>
      <c r="Q1851" s="360" t="n"/>
      <c r="R1851" s="360" t="n"/>
      <c r="S1851" s="360" t="n"/>
      <c r="T1851" s="360" t="n"/>
      <c r="U1851" s="360" t="n"/>
      <c r="V1851" s="360" t="n"/>
      <c r="W1851" s="360" t="n">
        <v>4.899</v>
      </c>
      <c r="X1851" s="360" t="n">
        <v>1</v>
      </c>
      <c r="Y1851" s="360" t="n">
        <v>4.899</v>
      </c>
      <c r="Z1851" s="360" t="n"/>
      <c r="AA1851" s="360" t="n"/>
      <c r="AB1851" s="360" t="n"/>
    </row>
    <row r="1852">
      <c r="A1852" s="360" t="n">
        <v>50</v>
      </c>
      <c r="B1852" s="360" t="n">
        <v>0</v>
      </c>
      <c r="C1852" s="360" t="n">
        <v>0</v>
      </c>
      <c r="D1852" s="360" t="n">
        <v>1</v>
      </c>
      <c r="E1852" s="360" t="n">
        <v>208</v>
      </c>
      <c r="F1852" s="360">
        <f>ROUND(Source!V1829,O1852)</f>
        <v/>
      </c>
      <c r="G1852" s="360" t="inlineStr">
        <is>
          <t>ТрудМаш</t>
        </is>
      </c>
      <c r="H1852" s="360" t="inlineStr">
        <is>
          <t>Трудозатраты машинистов</t>
        </is>
      </c>
      <c r="I1852" s="360" t="n"/>
      <c r="J1852" s="360" t="n"/>
      <c r="K1852" s="360" t="n">
        <v>208</v>
      </c>
      <c r="L1852" s="360" t="n">
        <v>22</v>
      </c>
      <c r="M1852" s="360" t="n">
        <v>3</v>
      </c>
      <c r="N1852" s="360" t="inlineStr"/>
      <c r="O1852" s="360" t="n">
        <v>7</v>
      </c>
      <c r="P1852" s="360" t="n"/>
      <c r="Q1852" s="360" t="n"/>
      <c r="R1852" s="360" t="n"/>
      <c r="S1852" s="360" t="n"/>
      <c r="T1852" s="360" t="n"/>
      <c r="U1852" s="360" t="n"/>
      <c r="V1852" s="360" t="n"/>
      <c r="W1852" s="360" t="n">
        <v>0.0024</v>
      </c>
      <c r="X1852" s="360" t="n">
        <v>1</v>
      </c>
      <c r="Y1852" s="360" t="n">
        <v>0.0024</v>
      </c>
      <c r="Z1852" s="360" t="n"/>
      <c r="AA1852" s="360" t="n"/>
      <c r="AB1852" s="360" t="n"/>
    </row>
    <row r="1853">
      <c r="A1853" s="360" t="n">
        <v>50</v>
      </c>
      <c r="B1853" s="360" t="n">
        <v>0</v>
      </c>
      <c r="C1853" s="360" t="n">
        <v>0</v>
      </c>
      <c r="D1853" s="360" t="n">
        <v>1</v>
      </c>
      <c r="E1853" s="360" t="n">
        <v>209</v>
      </c>
      <c r="F1853" s="360">
        <f>ROUND(Source!W1829,O1853)</f>
        <v/>
      </c>
      <c r="G1853" s="360" t="inlineStr">
        <is>
          <t>ТранспМат</t>
        </is>
      </c>
      <c r="H1853" s="360" t="inlineStr">
        <is>
          <t>Транспорт материалов</t>
        </is>
      </c>
      <c r="I1853" s="360" t="n"/>
      <c r="J1853" s="360" t="n"/>
      <c r="K1853" s="360" t="n">
        <v>209</v>
      </c>
      <c r="L1853" s="360" t="n">
        <v>23</v>
      </c>
      <c r="M1853" s="360" t="n">
        <v>3</v>
      </c>
      <c r="N1853" s="360" t="inlineStr"/>
      <c r="O1853" s="360" t="n">
        <v>0</v>
      </c>
      <c r="P1853" s="360" t="n"/>
      <c r="Q1853" s="360" t="n"/>
      <c r="R1853" s="360" t="n"/>
      <c r="S1853" s="360" t="n"/>
      <c r="T1853" s="360" t="n"/>
      <c r="U1853" s="360" t="n"/>
      <c r="V1853" s="360" t="n"/>
      <c r="W1853" s="360" t="n">
        <v>0</v>
      </c>
      <c r="X1853" s="360" t="n">
        <v>1</v>
      </c>
      <c r="Y1853" s="360" t="n">
        <v>0</v>
      </c>
      <c r="Z1853" s="360" t="n"/>
      <c r="AA1853" s="360" t="n"/>
      <c r="AB1853" s="360" t="n"/>
    </row>
    <row r="1854">
      <c r="A1854" s="360" t="n">
        <v>50</v>
      </c>
      <c r="B1854" s="360" t="n">
        <v>0</v>
      </c>
      <c r="C1854" s="360" t="n">
        <v>0</v>
      </c>
      <c r="D1854" s="360" t="n">
        <v>1</v>
      </c>
      <c r="E1854" s="360" t="n">
        <v>233</v>
      </c>
      <c r="F1854" s="360">
        <f>ROUND(Source!BD1829,O1854)</f>
        <v/>
      </c>
      <c r="G1854" s="360" t="inlineStr">
        <is>
          <t>Перевозка</t>
        </is>
      </c>
      <c r="H1854" s="360" t="inlineStr">
        <is>
          <t>Перевозка грузов</t>
        </is>
      </c>
      <c r="I1854" s="360" t="n"/>
      <c r="J1854" s="360" t="n"/>
      <c r="K1854" s="360" t="n">
        <v>233</v>
      </c>
      <c r="L1854" s="360" t="n">
        <v>24</v>
      </c>
      <c r="M1854" s="360" t="n">
        <v>3</v>
      </c>
      <c r="N1854" s="360" t="inlineStr"/>
      <c r="O1854" s="360" t="n">
        <v>0</v>
      </c>
      <c r="P1854" s="360" t="n"/>
      <c r="Q1854" s="360" t="n"/>
      <c r="R1854" s="360" t="n"/>
      <c r="S1854" s="360" t="n"/>
      <c r="T1854" s="360" t="n"/>
      <c r="U1854" s="360" t="n"/>
      <c r="V1854" s="360" t="n"/>
      <c r="W1854" s="360" t="n">
        <v>0</v>
      </c>
      <c r="X1854" s="360" t="n">
        <v>1</v>
      </c>
      <c r="Y1854" s="360" t="n">
        <v>0</v>
      </c>
      <c r="Z1854" s="360" t="n"/>
      <c r="AA1854" s="360" t="n"/>
      <c r="AB1854" s="360" t="n"/>
    </row>
    <row r="1855">
      <c r="A1855" s="360" t="n">
        <v>50</v>
      </c>
      <c r="B1855" s="360" t="n">
        <v>0</v>
      </c>
      <c r="C1855" s="360" t="n">
        <v>0</v>
      </c>
      <c r="D1855" s="360" t="n">
        <v>1</v>
      </c>
      <c r="E1855" s="360" t="n">
        <v>210</v>
      </c>
      <c r="F1855" s="360">
        <f>ROUND(Source!X1829,O1855)</f>
        <v/>
      </c>
      <c r="G1855" s="360" t="inlineStr">
        <is>
          <t>НР</t>
        </is>
      </c>
      <c r="H1855" s="360" t="inlineStr">
        <is>
          <t>Накладные расходы</t>
        </is>
      </c>
      <c r="I1855" s="360" t="n"/>
      <c r="J1855" s="360" t="n"/>
      <c r="K1855" s="360" t="n">
        <v>210</v>
      </c>
      <c r="L1855" s="360" t="n">
        <v>25</v>
      </c>
      <c r="M1855" s="360" t="n">
        <v>3</v>
      </c>
      <c r="N1855" s="360" t="inlineStr"/>
      <c r="O1855" s="360" t="n">
        <v>0</v>
      </c>
      <c r="P1855" s="360" t="n"/>
      <c r="Q1855" s="360" t="n"/>
      <c r="R1855" s="360" t="n"/>
      <c r="S1855" s="360" t="n"/>
      <c r="T1855" s="360" t="n"/>
      <c r="U1855" s="360" t="n"/>
      <c r="V1855" s="360" t="n"/>
      <c r="W1855" s="360" t="n">
        <v>2240</v>
      </c>
      <c r="X1855" s="360" t="n">
        <v>1</v>
      </c>
      <c r="Y1855" s="360" t="n">
        <v>2240</v>
      </c>
      <c r="Z1855" s="360" t="n"/>
      <c r="AA1855" s="360" t="n"/>
      <c r="AB1855" s="360" t="n"/>
    </row>
    <row r="1856">
      <c r="A1856" s="360" t="n">
        <v>50</v>
      </c>
      <c r="B1856" s="360" t="n">
        <v>0</v>
      </c>
      <c r="C1856" s="360" t="n">
        <v>0</v>
      </c>
      <c r="D1856" s="360" t="n">
        <v>1</v>
      </c>
      <c r="E1856" s="360" t="n">
        <v>211</v>
      </c>
      <c r="F1856" s="360">
        <f>ROUND(Source!Y1829,O1856)</f>
        <v/>
      </c>
      <c r="G1856" s="360" t="inlineStr">
        <is>
          <t>СмПриб</t>
        </is>
      </c>
      <c r="H1856" s="360" t="inlineStr">
        <is>
          <t>Сметная прибыль</t>
        </is>
      </c>
      <c r="I1856" s="360" t="n"/>
      <c r="J1856" s="360" t="n"/>
      <c r="K1856" s="360" t="n">
        <v>211</v>
      </c>
      <c r="L1856" s="360" t="n">
        <v>26</v>
      </c>
      <c r="M1856" s="360" t="n">
        <v>3</v>
      </c>
      <c r="N1856" s="360" t="inlineStr"/>
      <c r="O1856" s="360" t="n">
        <v>0</v>
      </c>
      <c r="P1856" s="360" t="n"/>
      <c r="Q1856" s="360" t="n"/>
      <c r="R1856" s="360" t="n"/>
      <c r="S1856" s="360" t="n"/>
      <c r="T1856" s="360" t="n"/>
      <c r="U1856" s="360" t="n"/>
      <c r="V1856" s="360" t="n"/>
      <c r="W1856" s="360" t="n">
        <v>1182</v>
      </c>
      <c r="X1856" s="360" t="n">
        <v>1</v>
      </c>
      <c r="Y1856" s="360" t="n">
        <v>1182</v>
      </c>
      <c r="Z1856" s="360" t="n"/>
      <c r="AA1856" s="360" t="n"/>
      <c r="AB1856" s="360" t="n"/>
    </row>
    <row r="1857">
      <c r="A1857" s="360" t="n">
        <v>50</v>
      </c>
      <c r="B1857" s="360" t="n">
        <v>0</v>
      </c>
      <c r="C1857" s="360" t="n">
        <v>0</v>
      </c>
      <c r="D1857" s="360" t="n">
        <v>1</v>
      </c>
      <c r="E1857" s="360" t="n">
        <v>224</v>
      </c>
      <c r="F1857" s="360">
        <f>ROUND(Source!AR1829,O1857)</f>
        <v/>
      </c>
      <c r="G1857" s="360" t="inlineStr">
        <is>
          <t>Всего</t>
        </is>
      </c>
      <c r="H1857" s="360" t="inlineStr">
        <is>
          <t>Всего с НР и СП</t>
        </is>
      </c>
      <c r="I1857" s="360" t="n"/>
      <c r="J1857" s="360" t="n"/>
      <c r="K1857" s="360" t="n">
        <v>224</v>
      </c>
      <c r="L1857" s="360" t="n">
        <v>27</v>
      </c>
      <c r="M1857" s="360" t="n">
        <v>3</v>
      </c>
      <c r="N1857" s="360" t="inlineStr"/>
      <c r="O1857" s="360" t="n">
        <v>0</v>
      </c>
      <c r="P1857" s="360" t="n"/>
      <c r="Q1857" s="360" t="n"/>
      <c r="R1857" s="360" t="n"/>
      <c r="S1857" s="360" t="n"/>
      <c r="T1857" s="360" t="n"/>
      <c r="U1857" s="360" t="n"/>
      <c r="V1857" s="360" t="n"/>
      <c r="W1857" s="360" t="n">
        <v>8625</v>
      </c>
      <c r="X1857" s="360" t="n">
        <v>1</v>
      </c>
      <c r="Y1857" s="360" t="n">
        <v>8625</v>
      </c>
      <c r="Z1857" s="360" t="n"/>
      <c r="AA1857" s="360" t="n"/>
      <c r="AB1857" s="360" t="n"/>
    </row>
    <row r="1858">
      <c r="A1858" s="360" t="n">
        <v>50</v>
      </c>
      <c r="B1858" s="360" t="n">
        <v>1</v>
      </c>
      <c r="C1858" s="360" t="n">
        <v>0</v>
      </c>
      <c r="D1858" s="360" t="n">
        <v>2</v>
      </c>
      <c r="E1858" s="360" t="n">
        <v>0</v>
      </c>
      <c r="F1858" s="360">
        <f>ROUND(F1857,O1858)</f>
        <v/>
      </c>
      <c r="G1858" s="360" t="inlineStr">
        <is>
          <t>и1</t>
        </is>
      </c>
      <c r="H1858" s="360" t="inlineStr">
        <is>
          <t>Итого</t>
        </is>
      </c>
      <c r="I1858" s="360" t="n"/>
      <c r="J1858" s="360" t="n"/>
      <c r="K1858" s="360" t="n">
        <v>212</v>
      </c>
      <c r="L1858" s="360" t="n">
        <v>28</v>
      </c>
      <c r="M1858" s="360" t="n">
        <v>0</v>
      </c>
      <c r="N1858" s="360" t="inlineStr"/>
      <c r="O1858" s="360" t="n">
        <v>0</v>
      </c>
      <c r="P1858" s="360" t="n"/>
      <c r="Q1858" s="360" t="n"/>
      <c r="R1858" s="360" t="n"/>
      <c r="S1858" s="360" t="n"/>
      <c r="T1858" s="360" t="n"/>
      <c r="U1858" s="360" t="n"/>
      <c r="V1858" s="360" t="n"/>
      <c r="W1858" s="360" t="n">
        <v>8625</v>
      </c>
      <c r="X1858" s="360" t="n">
        <v>1</v>
      </c>
      <c r="Y1858" s="360" t="n">
        <v>8625</v>
      </c>
      <c r="Z1858" s="360" t="n"/>
      <c r="AA1858" s="360" t="n"/>
      <c r="AB1858" s="360" t="n"/>
    </row>
    <row r="1859">
      <c r="A1859" s="360" t="n">
        <v>50</v>
      </c>
      <c r="B1859" s="360" t="n">
        <v>1</v>
      </c>
      <c r="C1859" s="360" t="n">
        <v>0</v>
      </c>
      <c r="D1859" s="360" t="n">
        <v>2</v>
      </c>
      <c r="E1859" s="360" t="n">
        <v>0</v>
      </c>
      <c r="F1859" s="360">
        <f>ROUND(F1858*0.22,O1859)</f>
        <v/>
      </c>
      <c r="G1859" s="360" t="inlineStr">
        <is>
          <t>и2</t>
        </is>
      </c>
      <c r="H1859" s="360" t="inlineStr">
        <is>
          <t>НДС 22%</t>
        </is>
      </c>
      <c r="I1859" s="360" t="n"/>
      <c r="J1859" s="360" t="n"/>
      <c r="K1859" s="360" t="n">
        <v>212</v>
      </c>
      <c r="L1859" s="360" t="n">
        <v>29</v>
      </c>
      <c r="M1859" s="360" t="n">
        <v>0</v>
      </c>
      <c r="N1859" s="360" t="inlineStr"/>
      <c r="O1859" s="360" t="n">
        <v>0</v>
      </c>
      <c r="P1859" s="360" t="n"/>
      <c r="Q1859" s="360" t="n"/>
      <c r="R1859" s="360" t="n"/>
      <c r="S1859" s="360" t="n"/>
      <c r="T1859" s="360" t="n"/>
      <c r="U1859" s="360" t="n"/>
      <c r="V1859" s="360" t="n"/>
      <c r="W1859" s="360" t="n">
        <v>1898</v>
      </c>
      <c r="X1859" s="360" t="n">
        <v>1</v>
      </c>
      <c r="Y1859" s="360" t="n">
        <v>1898</v>
      </c>
      <c r="Z1859" s="360" t="n"/>
      <c r="AA1859" s="360" t="n"/>
      <c r="AB1859" s="360" t="n"/>
    </row>
    <row r="1860">
      <c r="A1860" s="360" t="n">
        <v>50</v>
      </c>
      <c r="B1860" s="360" t="n">
        <v>1</v>
      </c>
      <c r="C1860" s="360" t="n">
        <v>0</v>
      </c>
      <c r="D1860" s="360" t="n">
        <v>2</v>
      </c>
      <c r="E1860" s="360" t="n">
        <v>213</v>
      </c>
      <c r="F1860" s="360">
        <f>ROUND(F1858+F1859,O1860)</f>
        <v/>
      </c>
      <c r="G1860" s="360" t="inlineStr">
        <is>
          <t>и3</t>
        </is>
      </c>
      <c r="H1860" s="360" t="inlineStr">
        <is>
          <t>Всего</t>
        </is>
      </c>
      <c r="I1860" s="360" t="n"/>
      <c r="J1860" s="360" t="n"/>
      <c r="K1860" s="360" t="n">
        <v>212</v>
      </c>
      <c r="L1860" s="360" t="n">
        <v>30</v>
      </c>
      <c r="M1860" s="360" t="n">
        <v>0</v>
      </c>
      <c r="N1860" s="360" t="inlineStr"/>
      <c r="O1860" s="360" t="n">
        <v>0</v>
      </c>
      <c r="P1860" s="360" t="n"/>
      <c r="Q1860" s="360" t="n"/>
      <c r="R1860" s="360" t="n"/>
      <c r="S1860" s="360" t="n"/>
      <c r="T1860" s="360" t="n"/>
      <c r="U1860" s="360" t="n"/>
      <c r="V1860" s="360" t="n"/>
      <c r="W1860" s="360" t="n">
        <v>10523</v>
      </c>
      <c r="X1860" s="360" t="n">
        <v>1</v>
      </c>
      <c r="Y1860" s="360" t="n">
        <v>10523</v>
      </c>
      <c r="Z1860" s="360" t="n"/>
      <c r="AA1860" s="360" t="n"/>
      <c r="AB1860" s="360" t="n"/>
    </row>
    <row r="1861"/>
    <row r="1862"/>
    <row r="1863">
      <c r="A1863" t="n">
        <v>70</v>
      </c>
      <c r="B1863" t="n">
        <v>1</v>
      </c>
      <c r="D1863" t="n">
        <v>1</v>
      </c>
      <c r="E1863" t="inlineStr">
        <is>
          <t>СТР_РЕК</t>
        </is>
      </c>
      <c r="F1863" t="inlineStr">
        <is>
          <t>СТРОИТЕЛЬСТВО и РЕКОНСТРУКЦИЯ  зданий и сооружений всех назначений</t>
        </is>
      </c>
      <c r="G1863" t="n">
        <v>1</v>
      </c>
      <c r="H1863" t="n">
        <v>0</v>
      </c>
      <c r="I1863" t="inlineStr"/>
      <c r="J1863" t="n">
        <v>1</v>
      </c>
      <c r="K1863" t="n">
        <v>0</v>
      </c>
      <c r="L1863" t="inlineStr"/>
      <c r="M1863" t="inlineStr"/>
      <c r="N1863" t="n">
        <v>0</v>
      </c>
      <c r="P1863" t="inlineStr">
        <is>
          <t>Строительство и реконструкция</t>
        </is>
      </c>
    </row>
    <row r="1864">
      <c r="A1864" t="n">
        <v>70</v>
      </c>
      <c r="B1864" t="n">
        <v>1</v>
      </c>
      <c r="D1864" t="n">
        <v>2</v>
      </c>
      <c r="E1864" t="inlineStr">
        <is>
          <t>РЕМ_ЖИЛ</t>
        </is>
      </c>
      <c r="F1864" t="inlineStr">
        <is>
          <t>КАП. РЕМ. ЖИЛЫХ И ОБЩЕСТВЕННЫХ ЗДАНИЙ</t>
        </is>
      </c>
      <c r="G1864" t="n">
        <v>0</v>
      </c>
      <c r="H1864" t="n">
        <v>0</v>
      </c>
      <c r="I1864" t="inlineStr"/>
      <c r="J1864" t="n">
        <v>1</v>
      </c>
      <c r="K1864" t="n">
        <v>0</v>
      </c>
      <c r="L1864" t="inlineStr"/>
      <c r="M1864" t="inlineStr"/>
      <c r="N1864" t="n">
        <v>0</v>
      </c>
      <c r="P1864" t="inlineStr">
        <is>
          <t>Капитальный ремонт жилых и общественных зданий</t>
        </is>
      </c>
    </row>
    <row r="1865">
      <c r="A1865" t="n">
        <v>70</v>
      </c>
      <c r="B1865" t="n">
        <v>1</v>
      </c>
      <c r="D1865" t="n">
        <v>3</v>
      </c>
      <c r="E1865" t="inlineStr">
        <is>
          <t>РЕМ_ПР</t>
        </is>
      </c>
      <c r="F1865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1865" t="n">
        <v>0</v>
      </c>
      <c r="H1865" t="n">
        <v>0</v>
      </c>
      <c r="I1865" t="inlineStr"/>
      <c r="J1865" t="n">
        <v>1</v>
      </c>
      <c r="K1865" t="n">
        <v>0</v>
      </c>
      <c r="L1865" t="inlineStr"/>
      <c r="M1865" t="inlineStr"/>
      <c r="N1865" t="n">
        <v>0</v>
      </c>
      <c r="P1865" t="inlineStr">
        <is>
          <t>Капитальный ремонт прозводственных зданий</t>
        </is>
      </c>
    </row>
    <row r="1866">
      <c r="A1866" t="n">
        <v>70</v>
      </c>
      <c r="B1866" t="n">
        <v>1</v>
      </c>
      <c r="D1866" t="n">
        <v>4</v>
      </c>
      <c r="E1866" t="inlineStr">
        <is>
          <t>Территория</t>
        </is>
      </c>
      <c r="F1866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1866" t="n">
        <v>1</v>
      </c>
      <c r="H1866" t="n">
        <v>0</v>
      </c>
      <c r="I1866" t="inlineStr"/>
      <c r="J1866" t="n">
        <v>2</v>
      </c>
      <c r="K1866" t="n">
        <v>0</v>
      </c>
      <c r="L1866" t="inlineStr"/>
      <c r="M1866" t="inlineStr"/>
      <c r="N1866" t="n">
        <v>0</v>
      </c>
      <c r="P1866" t="inlineStr"/>
    </row>
    <row r="1867">
      <c r="A1867" t="n">
        <v>70</v>
      </c>
      <c r="B1867" t="n">
        <v>1</v>
      </c>
      <c r="D1867" t="n">
        <v>5</v>
      </c>
      <c r="E1867" t="inlineStr">
        <is>
          <t>МПРКС</t>
        </is>
      </c>
      <c r="F1867" t="inlineStr">
        <is>
          <t>для территории Российской Федерации, относящейся к местностям, приравненным к районам Крайнего Севера</t>
        </is>
      </c>
      <c r="G1867" t="n">
        <v>0</v>
      </c>
      <c r="H1867" t="n">
        <v>0</v>
      </c>
      <c r="I1867" t="inlineStr"/>
      <c r="J1867" t="n">
        <v>2</v>
      </c>
      <c r="K1867" t="n">
        <v>0</v>
      </c>
      <c r="L1867" t="inlineStr"/>
      <c r="M1867" t="inlineStr"/>
      <c r="N1867" t="n">
        <v>0</v>
      </c>
      <c r="P1867" t="inlineStr"/>
    </row>
    <row r="1868">
      <c r="A1868" t="n">
        <v>70</v>
      </c>
      <c r="B1868" t="n">
        <v>1</v>
      </c>
      <c r="D1868" t="n">
        <v>6</v>
      </c>
      <c r="E1868" t="inlineStr">
        <is>
          <t>РКС</t>
        </is>
      </c>
      <c r="F1868" t="inlineStr">
        <is>
          <t>для территории Российской Федерации, относящейся к районам Крайнего Севера</t>
        </is>
      </c>
      <c r="G1868" t="n">
        <v>0</v>
      </c>
      <c r="H1868" t="n">
        <v>0</v>
      </c>
      <c r="I1868" t="inlineStr"/>
      <c r="J1868" t="n">
        <v>2</v>
      </c>
      <c r="K1868" t="n">
        <v>0</v>
      </c>
      <c r="L1868" t="inlineStr"/>
      <c r="M1868" t="inlineStr"/>
      <c r="N1868" t="n">
        <v>0</v>
      </c>
      <c r="P1868" t="inlineStr"/>
    </row>
    <row r="1869">
      <c r="A1869" t="n">
        <v>70</v>
      </c>
      <c r="B1869" t="n">
        <v>1</v>
      </c>
      <c r="D1869" t="n">
        <v>7</v>
      </c>
      <c r="E1869" t="inlineStr">
        <is>
          <t>СЛЖ</t>
        </is>
      </c>
      <c r="F1869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1869" t="n">
        <v>0</v>
      </c>
      <c r="H1869" t="n">
        <v>0</v>
      </c>
      <c r="I1869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1869" t="n">
        <v>0</v>
      </c>
      <c r="K1869" t="n">
        <v>0</v>
      </c>
      <c r="L1869" t="inlineStr"/>
      <c r="M1869" t="inlineStr"/>
      <c r="N1869" t="n">
        <v>0</v>
      </c>
      <c r="P1869" t="inlineStr">
        <is>
          <t>Сложные объекты</t>
        </is>
      </c>
    </row>
    <row r="1870">
      <c r="A1870" t="n">
        <v>70</v>
      </c>
      <c r="B1870" t="n">
        <v>1</v>
      </c>
      <c r="D1870" t="n">
        <v>8</v>
      </c>
      <c r="E1870" t="inlineStr">
        <is>
          <t>СТНДРТ</t>
        </is>
      </c>
      <c r="F1870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1870" t="n">
        <v>1</v>
      </c>
      <c r="H1870" t="n">
        <v>0</v>
      </c>
      <c r="I1870" t="inlineStr"/>
      <c r="J1870" t="n">
        <v>5</v>
      </c>
      <c r="K1870" t="n">
        <v>0</v>
      </c>
      <c r="L1870" t="inlineStr"/>
      <c r="M1870" t="inlineStr"/>
      <c r="N1870" t="n">
        <v>0</v>
      </c>
      <c r="P1870" t="inlineStr"/>
    </row>
    <row r="1871">
      <c r="A1871" t="n">
        <v>70</v>
      </c>
      <c r="B1871" t="n">
        <v>1</v>
      </c>
      <c r="D1871" t="n">
        <v>9</v>
      </c>
      <c r="E1871" t="inlineStr">
        <is>
          <t>АЭС_ПНР</t>
        </is>
      </c>
      <c r="F1871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1871" t="n">
        <v>0</v>
      </c>
      <c r="H1871" t="n">
        <v>0</v>
      </c>
      <c r="I1871" t="inlineStr"/>
      <c r="J1871" t="n">
        <v>5</v>
      </c>
      <c r="K1871" t="n">
        <v>0</v>
      </c>
      <c r="L1871" t="inlineStr"/>
      <c r="M1871" t="inlineStr"/>
      <c r="N1871" t="n">
        <v>0</v>
      </c>
      <c r="P1871" t="inlineStr">
        <is>
          <t>АЭС</t>
        </is>
      </c>
    </row>
    <row r="1872">
      <c r="A1872" t="n">
        <v>70</v>
      </c>
      <c r="B1872" t="n">
        <v>1</v>
      </c>
      <c r="D1872" t="n">
        <v>10</v>
      </c>
      <c r="E1872" t="inlineStr">
        <is>
          <t>АЭС_ПНР_ТЕХ</t>
        </is>
      </c>
      <c r="F1872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1872" t="n">
        <v>0</v>
      </c>
      <c r="H1872" t="n">
        <v>0</v>
      </c>
      <c r="I1872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1872" t="n">
        <v>5</v>
      </c>
      <c r="K1872" t="n">
        <v>0</v>
      </c>
      <c r="L1872" t="inlineStr"/>
      <c r="M1872" t="inlineStr"/>
      <c r="N1872" t="n">
        <v>0</v>
      </c>
      <c r="P1872" t="inlineStr">
        <is>
          <t>АЭС, ПНР технологического оборудования АЭС.</t>
        </is>
      </c>
    </row>
    <row r="1873">
      <c r="A1873" t="n">
        <v>70</v>
      </c>
      <c r="B1873" t="n">
        <v>1</v>
      </c>
      <c r="D1873" t="n">
        <v>11</v>
      </c>
      <c r="E1873" t="inlineStr">
        <is>
          <t>ОПТ/В</t>
        </is>
      </c>
      <c r="F1873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1873" t="n">
        <v>0</v>
      </c>
      <c r="H1873" t="n">
        <v>0</v>
      </c>
      <c r="I1873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1873" t="n">
        <v>0</v>
      </c>
      <c r="K1873" t="n">
        <v>0</v>
      </c>
      <c r="L1873" t="inlineStr"/>
      <c r="M1873" t="inlineStr"/>
      <c r="N1873" t="n">
        <v>0</v>
      </c>
      <c r="P1873" t="inlineStr">
        <is>
          <t>Прокладка междугородных в/опт. кабелей</t>
        </is>
      </c>
    </row>
    <row r="1874">
      <c r="A1874" t="n">
        <v>70</v>
      </c>
      <c r="B1874" t="n">
        <v>1</v>
      </c>
      <c r="D1874" t="n">
        <v>12</v>
      </c>
      <c r="E1874" t="inlineStr">
        <is>
          <t>АВИ</t>
        </is>
      </c>
      <c r="F1874" t="inlineStr">
        <is>
          <t>(вкл)   -  При работах по ДИСПЕТЧЕРИЗАЦИИ управления движением АВИАТРАНСПОРТОМ {вкл}  (монтажные работы )</t>
        </is>
      </c>
      <c r="G1874" t="n">
        <v>0</v>
      </c>
      <c r="H1874" t="n">
        <v>0</v>
      </c>
      <c r="I1874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1874" t="n">
        <v>0</v>
      </c>
      <c r="K1874" t="n">
        <v>0</v>
      </c>
      <c r="L1874" t="inlineStr"/>
      <c r="M1874" t="inlineStr"/>
      <c r="N1874" t="n">
        <v>0</v>
      </c>
      <c r="P1874" t="inlineStr">
        <is>
          <t>Диспетчеризация авиатранспорта</t>
        </is>
      </c>
    </row>
    <row r="1875">
      <c r="A1875" t="n">
        <v>70</v>
      </c>
      <c r="B1875" t="n">
        <v>1</v>
      </c>
      <c r="D1875" t="n">
        <v>13</v>
      </c>
      <c r="E1875" t="inlineStr">
        <is>
          <t>ЗАКР</t>
        </is>
      </c>
      <c r="F1875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1875" t="n">
        <v>0</v>
      </c>
      <c r="H1875" t="n">
        <v>0</v>
      </c>
      <c r="I1875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1875" t="n">
        <v>0</v>
      </c>
      <c r="K1875" t="n">
        <v>0</v>
      </c>
      <c r="L1875" t="inlineStr"/>
      <c r="M1875" t="inlineStr"/>
      <c r="N1875" t="n">
        <v>0</v>
      </c>
      <c r="P1875" t="inlineStr">
        <is>
          <t>Производство работ закрытым способом (обслуживающие процессы)</t>
        </is>
      </c>
    </row>
    <row r="1876">
      <c r="A1876" t="n">
        <v>70</v>
      </c>
      <c r="B1876" t="n">
        <v>1</v>
      </c>
      <c r="D1876" t="n">
        <v>14</v>
      </c>
      <c r="E1876" t="inlineStr">
        <is>
          <t>ГОР</t>
        </is>
      </c>
      <c r="F1876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1876" t="n">
        <v>0</v>
      </c>
      <c r="H1876" t="n">
        <v>0</v>
      </c>
      <c r="I1876" t="inlineStr"/>
      <c r="J1876" t="n">
        <v>0</v>
      </c>
      <c r="K1876" t="n">
        <v>0</v>
      </c>
      <c r="L1876" t="inlineStr"/>
      <c r="M1876" t="inlineStr"/>
      <c r="N1876" t="n">
        <v>0</v>
      </c>
      <c r="P1876" t="inlineStr">
        <is>
          <t>Выполнение работ на горнорудных объектах</t>
        </is>
      </c>
    </row>
    <row r="1877">
      <c r="A1877" t="n">
        <v>70</v>
      </c>
      <c r="B1877" t="n">
        <v>1</v>
      </c>
      <c r="D1877" t="n">
        <v>15</v>
      </c>
      <c r="E1877" t="inlineStr">
        <is>
          <t>ОБ_ПР</t>
        </is>
      </c>
      <c r="F1877" t="inlineStr">
        <is>
          <t>Объект производственного назначения</t>
        </is>
      </c>
      <c r="G1877" t="n">
        <v>0</v>
      </c>
      <c r="H1877" t="n">
        <v>0</v>
      </c>
      <c r="I1877" t="inlineStr"/>
      <c r="J1877" t="n">
        <v>3</v>
      </c>
      <c r="K1877" t="n">
        <v>0</v>
      </c>
      <c r="L1877" t="inlineStr"/>
      <c r="M1877" t="inlineStr"/>
      <c r="N1877" t="n">
        <v>0</v>
      </c>
      <c r="P1877" t="inlineStr"/>
    </row>
    <row r="1878">
      <c r="A1878" t="n">
        <v>70</v>
      </c>
      <c r="B1878" t="n">
        <v>1</v>
      </c>
      <c r="D1878" t="n">
        <v>16</v>
      </c>
      <c r="E1878" t="inlineStr">
        <is>
          <t>ОБ_НПР</t>
        </is>
      </c>
      <c r="F1878" t="inlineStr">
        <is>
          <t>Объект непроизводственного назначения</t>
        </is>
      </c>
      <c r="G1878" t="n">
        <v>1</v>
      </c>
      <c r="H1878" t="n">
        <v>0</v>
      </c>
      <c r="I1878" t="inlineStr"/>
      <c r="J1878" t="n">
        <v>3</v>
      </c>
      <c r="K1878" t="n">
        <v>0</v>
      </c>
      <c r="L1878" t="inlineStr"/>
      <c r="M1878" t="inlineStr"/>
      <c r="N1878" t="n">
        <v>0</v>
      </c>
      <c r="P1878" t="inlineStr"/>
    </row>
    <row r="1879">
      <c r="A1879" t="n">
        <v>70</v>
      </c>
      <c r="B1879" t="n">
        <v>1</v>
      </c>
      <c r="D1879" t="n">
        <v>1</v>
      </c>
      <c r="E1879" t="inlineStr">
        <is>
          <t>К_НР_РЕМ</t>
        </is>
      </c>
      <c r="F1879" t="inlineStr">
        <is>
          <t>при ремонте жилых и общественных зданий если  ( если {РЕМ_ЖИЛ}= [вкл.]</t>
        </is>
      </c>
      <c r="G1879" t="n">
        <v>0.9</v>
      </c>
      <c r="H1879" t="n">
        <v>1</v>
      </c>
      <c r="I1879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1879" t="n">
        <v>0</v>
      </c>
      <c r="K1879" t="n">
        <v>0</v>
      </c>
      <c r="L1879" t="inlineStr"/>
      <c r="M1879" t="inlineStr"/>
      <c r="N1879" t="n">
        <v>0</v>
      </c>
      <c r="P1879" t="inlineStr">
        <is>
          <t>п.25</t>
        </is>
      </c>
    </row>
    <row r="1880">
      <c r="A1880" t="n">
        <v>70</v>
      </c>
      <c r="B1880" t="n">
        <v>1</v>
      </c>
      <c r="D1880" t="n">
        <v>2</v>
      </c>
      <c r="E1880" t="inlineStr">
        <is>
          <t>К_СП_РЕМ</t>
        </is>
      </c>
      <c r="F1880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1880" t="n">
        <v>0.85</v>
      </c>
      <c r="H1880" t="n">
        <v>1</v>
      </c>
      <c r="I1880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1880" t="n">
        <v>0</v>
      </c>
      <c r="K1880" t="n">
        <v>0</v>
      </c>
      <c r="L1880" t="inlineStr"/>
      <c r="M1880" t="inlineStr"/>
      <c r="N1880" t="n">
        <v>0</v>
      </c>
      <c r="P1880" t="inlineStr">
        <is>
          <t>п.16</t>
        </is>
      </c>
    </row>
    <row r="1881">
      <c r="A1881" t="n">
        <v>70</v>
      </c>
      <c r="B1881" t="n">
        <v>1</v>
      </c>
      <c r="D1881" t="n">
        <v>3</v>
      </c>
      <c r="E1881" t="inlineStr">
        <is>
          <t>К_НР_СЛЖ</t>
        </is>
      </c>
      <c r="F1881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1881" t="n">
        <v>1.03</v>
      </c>
      <c r="H1881" t="n">
        <v>0</v>
      </c>
      <c r="I1881" t="inlineStr"/>
      <c r="J1881" t="n">
        <v>0</v>
      </c>
      <c r="K1881" t="n">
        <v>0</v>
      </c>
      <c r="L1881" t="inlineStr"/>
      <c r="M1881" t="inlineStr"/>
      <c r="N1881" t="n">
        <v>0</v>
      </c>
      <c r="P1881" t="inlineStr">
        <is>
          <t>п.27 СЛОЖН</t>
        </is>
      </c>
    </row>
    <row r="1882">
      <c r="A1882" t="n">
        <v>70</v>
      </c>
      <c r="B1882" t="n">
        <v>1</v>
      </c>
      <c r="D1882" t="n">
        <v>4</v>
      </c>
      <c r="E1882" t="inlineStr">
        <is>
          <t>К_НР_АЭС</t>
        </is>
      </c>
      <c r="F1882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1882" t="n">
        <v>1.15</v>
      </c>
      <c r="H1882" t="n">
        <v>0</v>
      </c>
      <c r="I1882" t="inlineStr"/>
      <c r="J1882" t="n">
        <v>0</v>
      </c>
      <c r="K1882" t="n">
        <v>0</v>
      </c>
      <c r="L1882" t="inlineStr"/>
      <c r="M1882" t="inlineStr"/>
      <c r="N1882" t="n">
        <v>0</v>
      </c>
      <c r="P1882" t="inlineStr">
        <is>
          <t>п.27 АЭС</t>
        </is>
      </c>
    </row>
    <row r="1883">
      <c r="A1883" t="n">
        <v>70</v>
      </c>
      <c r="B1883" t="n">
        <v>1</v>
      </c>
      <c r="D1883" t="n">
        <v>5</v>
      </c>
      <c r="E1883" t="inlineStr">
        <is>
          <t>Р_ОКР</t>
        </is>
      </c>
      <c r="F1883" t="inlineStr">
        <is>
          <t>Разрядность округления результата расчета НР и СП  (с 05.04.2020 - до семи знаков после запятой)</t>
        </is>
      </c>
      <c r="G1883" t="n">
        <v>7</v>
      </c>
      <c r="H1883" t="n">
        <v>0</v>
      </c>
      <c r="I1883" t="inlineStr"/>
      <c r="J1883" t="n">
        <v>0</v>
      </c>
      <c r="K1883" t="n">
        <v>0</v>
      </c>
      <c r="L1883" t="inlineStr"/>
      <c r="M1883" t="inlineStr"/>
      <c r="N1883" t="n">
        <v>0</v>
      </c>
      <c r="P1883" t="inlineStr"/>
    </row>
    <row r="1884">
      <c r="A1884" t="n">
        <v>70</v>
      </c>
      <c r="B1884" t="n">
        <v>1</v>
      </c>
      <c r="D1884" t="n">
        <v>6</v>
      </c>
      <c r="E1884" t="inlineStr">
        <is>
          <t>Лист_НРиСП</t>
        </is>
      </c>
      <c r="F1884" t="inlineStr"/>
      <c r="G1884" t="n">
        <v>2</v>
      </c>
      <c r="H1884" t="n">
        <v>0</v>
      </c>
      <c r="I1884" t="inlineStr"/>
      <c r="J1884" t="n">
        <v>0</v>
      </c>
      <c r="K1884" t="n">
        <v>0</v>
      </c>
      <c r="L1884" t="inlineStr"/>
      <c r="M1884" t="inlineStr"/>
      <c r="N1884" t="n">
        <v>0</v>
      </c>
      <c r="P1884" t="inlineStr"/>
    </row>
    <row r="1885"/>
    <row r="1886">
      <c r="A1886" t="n">
        <v>-1</v>
      </c>
    </row>
    <row r="1887"/>
    <row r="1888">
      <c r="A1888" s="359" t="n">
        <v>75</v>
      </c>
      <c r="B1888" s="359" t="inlineStr">
        <is>
          <t>Уровень цен</t>
        </is>
      </c>
      <c r="C1888" s="359" t="n">
        <v>2025</v>
      </c>
      <c r="D1888" s="359" t="n">
        <v>0</v>
      </c>
      <c r="E1888" s="359" t="n">
        <v>6</v>
      </c>
      <c r="F1888" s="359" t="n"/>
      <c r="G1888" s="359" t="n">
        <v>0</v>
      </c>
      <c r="H1888" s="359" t="n">
        <v>1</v>
      </c>
      <c r="I1888" s="359" t="n">
        <v>0</v>
      </c>
      <c r="J1888" s="359" t="n">
        <v>3</v>
      </c>
      <c r="K1888" s="359" t="n">
        <v>0</v>
      </c>
      <c r="L1888" s="359" t="n">
        <v>0</v>
      </c>
      <c r="M1888" s="359" t="n">
        <v>0</v>
      </c>
      <c r="N1888" s="359" t="n">
        <v>78855224</v>
      </c>
      <c r="O1888" s="359" t="n">
        <v>1</v>
      </c>
    </row>
    <row r="1889">
      <c r="A1889" s="361" t="n">
        <v>1</v>
      </c>
      <c r="B1889" s="361" t="inlineStr">
        <is>
          <t>Сборник индексов</t>
        </is>
      </c>
      <c r="C1889" s="361" t="inlineStr">
        <is>
          <t>ТСНБ-2001 Московской области (редакция 2014 г)</t>
        </is>
      </c>
      <c r="D1889" s="361" t="n">
        <v>2025</v>
      </c>
      <c r="E1889" s="361" t="n">
        <v>6</v>
      </c>
      <c r="F1889" s="361" t="n">
        <v>1</v>
      </c>
      <c r="G1889" s="361" t="n">
        <v>1</v>
      </c>
      <c r="H1889" s="361" t="n">
        <v>0</v>
      </c>
      <c r="I1889" s="361" t="n">
        <v>2</v>
      </c>
      <c r="J1889" s="361" t="n">
        <v>1</v>
      </c>
      <c r="K1889" s="361" t="n">
        <v>1</v>
      </c>
      <c r="L1889" s="361" t="n">
        <v>1</v>
      </c>
      <c r="M1889" s="361" t="n">
        <v>1</v>
      </c>
      <c r="N1889" s="361" t="n">
        <v>1</v>
      </c>
      <c r="O1889" s="361" t="n">
        <v>1</v>
      </c>
      <c r="P1889" s="361" t="n">
        <v>1</v>
      </c>
      <c r="Q1889" s="361" t="n">
        <v>1</v>
      </c>
      <c r="R1889" s="361" t="inlineStr"/>
      <c r="S1889" s="361" t="inlineStr"/>
      <c r="T1889" s="361" t="inlineStr"/>
      <c r="U1889" s="361" t="inlineStr"/>
      <c r="V1889" s="361" t="inlineStr"/>
      <c r="W1889" s="361" t="inlineStr"/>
      <c r="X1889" s="361" t="inlineStr"/>
      <c r="Y1889" s="361" t="inlineStr"/>
      <c r="Z1889" s="361" t="inlineStr"/>
      <c r="AA1889" s="361" t="inlineStr"/>
      <c r="AB1889" s="361" t="n"/>
      <c r="AC1889" s="361" t="n"/>
      <c r="AD1889" s="361" t="n"/>
      <c r="AE1889" s="361" t="n"/>
      <c r="AF1889" s="361" t="n"/>
      <c r="AG1889" s="361" t="n"/>
      <c r="AH1889" s="361" t="n"/>
      <c r="AI1889" s="361" t="n"/>
      <c r="AJ1889" s="361" t="n"/>
      <c r="AK1889" s="361" t="n"/>
      <c r="AL1889" s="361" t="n"/>
      <c r="AM1889" s="361" t="n"/>
      <c r="AN1889" s="361" t="n">
        <v>78855225</v>
      </c>
      <c r="AO1889" s="361" t="n"/>
      <c r="AP1889" s="361" t="n"/>
      <c r="AQ1889" s="361" t="n"/>
      <c r="AR1889" s="361" t="n"/>
      <c r="AS1889" s="361" t="n"/>
      <c r="AT1889" s="361" t="n"/>
      <c r="AU1889" s="361" t="n"/>
      <c r="AV1889" s="361" t="n"/>
      <c r="AW1889" s="361" t="n"/>
      <c r="AX1889" s="361" t="n"/>
    </row>
    <row r="1890">
      <c r="A1890" s="361" t="n">
        <v>2</v>
      </c>
      <c r="B1890" s="361" t="inlineStr">
        <is>
          <t>Вид цен</t>
        </is>
      </c>
      <c r="C1890" s="361" t="inlineStr"/>
      <c r="D1890" s="361" t="n">
        <v>0</v>
      </c>
      <c r="E1890" s="361" t="n">
        <v>0</v>
      </c>
      <c r="F1890" s="361" t="n">
        <v>-1</v>
      </c>
      <c r="G1890" s="361" t="n"/>
      <c r="H1890" s="361" t="n"/>
      <c r="I1890" s="361" t="n"/>
      <c r="J1890" s="361" t="n"/>
      <c r="K1890" s="361" t="n"/>
      <c r="L1890" s="361" t="n"/>
      <c r="M1890" s="361" t="n"/>
      <c r="N1890" s="361" t="n"/>
      <c r="O1890" s="361" t="n"/>
      <c r="P1890" s="361" t="n"/>
      <c r="Q1890" s="361" t="n"/>
      <c r="R1890" s="361" t="n"/>
      <c r="S1890" s="361" t="n"/>
      <c r="T1890" s="361" t="n"/>
      <c r="U1890" s="361" t="n"/>
      <c r="V1890" s="361" t="n"/>
      <c r="W1890" s="361" t="n"/>
      <c r="X1890" s="361" t="n"/>
      <c r="Y1890" s="361" t="n"/>
      <c r="Z1890" s="361" t="n"/>
      <c r="AA1890" s="361" t="n"/>
      <c r="AB1890" s="361" t="n"/>
      <c r="AC1890" s="361" t="n"/>
      <c r="AD1890" s="361" t="n"/>
      <c r="AE1890" s="361" t="n"/>
      <c r="AF1890" s="361" t="n"/>
      <c r="AG1890" s="361" t="n"/>
      <c r="AH1890" s="361" t="n"/>
      <c r="AI1890" s="361" t="n"/>
      <c r="AJ1890" s="361" t="n"/>
      <c r="AK1890" s="361" t="n"/>
      <c r="AL1890" s="361" t="n"/>
      <c r="AM1890" s="361" t="n"/>
      <c r="AN1890" s="361" t="n">
        <v>78855226</v>
      </c>
    </row>
    <row r="1891">
      <c r="A1891" s="361" t="n">
        <v>1</v>
      </c>
      <c r="B1891" s="361" t="inlineStr">
        <is>
          <t>Сборник индексов</t>
        </is>
      </c>
      <c r="C1891" s="361" t="inlineStr">
        <is>
          <t>МО эксплуатация дорог</t>
        </is>
      </c>
      <c r="D1891" s="361" t="n">
        <v>2025</v>
      </c>
      <c r="E1891" s="361" t="n">
        <v>9</v>
      </c>
      <c r="F1891" s="361" t="n">
        <v>1</v>
      </c>
      <c r="G1891" s="361" t="n">
        <v>1</v>
      </c>
      <c r="H1891" s="361" t="n">
        <v>0</v>
      </c>
      <c r="I1891" s="361" t="n">
        <v>2</v>
      </c>
      <c r="J1891" s="361" t="n">
        <v>1</v>
      </c>
      <c r="K1891" s="361" t="n">
        <v>1</v>
      </c>
      <c r="L1891" s="361" t="n">
        <v>1</v>
      </c>
      <c r="M1891" s="361" t="n">
        <v>1</v>
      </c>
      <c r="N1891" s="361" t="n">
        <v>1</v>
      </c>
      <c r="O1891" s="361" t="n">
        <v>1</v>
      </c>
      <c r="P1891" s="361" t="n">
        <v>1</v>
      </c>
      <c r="Q1891" s="361" t="n">
        <v>1</v>
      </c>
      <c r="R1891" s="361" t="inlineStr"/>
      <c r="S1891" s="361" t="inlineStr"/>
      <c r="T1891" s="361" t="inlineStr"/>
      <c r="U1891" s="361" t="inlineStr"/>
      <c r="V1891" s="361" t="inlineStr"/>
      <c r="W1891" s="361" t="inlineStr"/>
      <c r="X1891" s="361" t="inlineStr"/>
      <c r="Y1891" s="361" t="inlineStr"/>
      <c r="Z1891" s="361" t="inlineStr"/>
      <c r="AA1891" s="361" t="inlineStr"/>
      <c r="AB1891" s="361" t="n"/>
      <c r="AC1891" s="361" t="n"/>
      <c r="AD1891" s="361" t="n"/>
      <c r="AE1891" s="361" t="n"/>
      <c r="AF1891" s="361" t="n"/>
      <c r="AG1891" s="361" t="n"/>
      <c r="AH1891" s="361" t="n"/>
      <c r="AI1891" s="361" t="n"/>
      <c r="AJ1891" s="361" t="n"/>
      <c r="AK1891" s="361" t="n"/>
      <c r="AL1891" s="361" t="n"/>
      <c r="AM1891" s="361" t="n"/>
      <c r="AN1891" s="361" t="n">
        <v>78855227</v>
      </c>
      <c r="AO1891" s="361" t="n"/>
      <c r="AP1891" s="361" t="n"/>
      <c r="AQ1891" s="361" t="n"/>
      <c r="AR1891" s="361" t="n"/>
      <c r="AS1891" s="361" t="n"/>
      <c r="AT1891" s="361" t="n"/>
      <c r="AU1891" s="361" t="n"/>
      <c r="AV1891" s="361" t="n"/>
      <c r="AW1891" s="361" t="n"/>
      <c r="AX1891" s="361" t="n"/>
    </row>
    <row r="1892"/>
    <row r="1893"/>
    <row r="1894"/>
    <row r="1895">
      <c r="A1895" t="n">
        <v>65</v>
      </c>
      <c r="C1895" t="n">
        <v>1</v>
      </c>
      <c r="D1895" t="n">
        <v>0</v>
      </c>
      <c r="E1895" t="n">
        <v>245</v>
      </c>
    </row>
  </sheetData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  <col width="13" customWidth="1" style="201" min="120" max="120"/>
    <col width="13" customWidth="1" style="201" min="121" max="121"/>
    <col width="13" customWidth="1" style="201" min="122" max="122"/>
    <col width="13" customWidth="1" style="201" min="123" max="123"/>
    <col width="13" customWidth="1" style="201" min="124" max="124"/>
    <col width="13" customWidth="1" style="201" min="125" max="125"/>
    <col width="13" customWidth="1" style="201" min="126" max="126"/>
    <col width="13" customWidth="1" style="201" min="127" max="127"/>
    <col width="13" customWidth="1" style="201" min="128" max="128"/>
    <col width="13" customWidth="1" style="201" min="129" max="129"/>
    <col width="13" customWidth="1" style="201" min="130" max="130"/>
    <col width="13" customWidth="1" style="201" min="131" max="131"/>
    <col width="13" customWidth="1" style="201" min="132" max="132"/>
    <col width="13" customWidth="1" style="201" min="133" max="133"/>
  </cols>
  <sheetData>
    <row r="1">
      <c r="A1" t="n">
        <v>0</v>
      </c>
      <c r="B1" t="inlineStr">
        <is>
          <t>Smeta.RU Flash  (495) 974-1589</t>
        </is>
      </c>
      <c r="D1" t="inlineStr">
        <is>
          <t>_OBSM_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356" t="n">
        <v>1</v>
      </c>
      <c r="B12" s="356" t="n">
        <v>54</v>
      </c>
      <c r="C12" s="356" t="n">
        <v>0</v>
      </c>
      <c r="D12" s="356" t="n"/>
      <c r="E12" s="356" t="n">
        <v>0</v>
      </c>
      <c r="F12" s="356" t="inlineStr">
        <is>
          <t>Новый объект</t>
        </is>
      </c>
      <c r="G12" s="356" t="inlineStr">
        <is>
          <t>Текущий ремонт МКД по адресу: М.О., Щелково за ноябрь.</t>
        </is>
      </c>
      <c r="H12" s="356" t="inlineStr"/>
      <c r="I12" s="356" t="n">
        <v>0</v>
      </c>
      <c r="J12" s="356" t="inlineStr"/>
      <c r="K12" s="356" t="n">
        <v>0</v>
      </c>
      <c r="L12" s="356" t="n">
        <v>0</v>
      </c>
      <c r="M12" s="356" t="n">
        <v>11</v>
      </c>
      <c r="N12" s="356" t="n"/>
      <c r="O12" s="356" t="n">
        <v>0</v>
      </c>
      <c r="P12" s="356" t="n">
        <v>0</v>
      </c>
      <c r="Q12" s="356" t="n">
        <v>0</v>
      </c>
      <c r="R12" s="356" t="n">
        <v>0</v>
      </c>
      <c r="S12" s="356" t="n"/>
      <c r="T12" s="356" t="n">
        <v>4</v>
      </c>
      <c r="U12" s="356" t="inlineStr"/>
      <c r="V12" s="356" t="n">
        <v>0</v>
      </c>
      <c r="W12" s="356" t="inlineStr"/>
      <c r="X12" s="356" t="inlineStr"/>
      <c r="Y12" s="356" t="inlineStr"/>
      <c r="Z12" s="356" t="inlineStr"/>
      <c r="AA12" s="356" t="inlineStr"/>
      <c r="AB12" s="356" t="inlineStr"/>
      <c r="AC12" s="356" t="inlineStr"/>
      <c r="AD12" s="356" t="inlineStr"/>
      <c r="AE12" s="356" t="inlineStr"/>
      <c r="AF12" s="356" t="inlineStr"/>
      <c r="AG12" s="356" t="inlineStr"/>
      <c r="AH12" s="356" t="inlineStr"/>
      <c r="AI12" s="356" t="inlineStr"/>
      <c r="AJ12" s="356" t="inlineStr"/>
      <c r="AK12" s="356" t="n"/>
      <c r="AL12" s="356" t="inlineStr"/>
      <c r="AM12" s="356" t="inlineStr"/>
      <c r="AN12" s="356" t="inlineStr"/>
      <c r="AO12" s="356" t="n"/>
      <c r="AP12" s="356" t="inlineStr"/>
      <c r="AQ12" s="356" t="inlineStr"/>
      <c r="AR12" s="356" t="inlineStr"/>
      <c r="AS12" s="356" t="n"/>
      <c r="AT12" s="356" t="n"/>
      <c r="AU12" s="356" t="n"/>
      <c r="AV12" s="356" t="n"/>
      <c r="AW12" s="356" t="n"/>
      <c r="AX12" s="356" t="inlineStr"/>
      <c r="AY12" s="356" t="inlineStr"/>
      <c r="AZ12" s="356" t="inlineStr"/>
      <c r="BA12" s="356" t="n"/>
      <c r="BB12" s="356" t="n">
        <v>0</v>
      </c>
      <c r="BC12" s="356" t="n"/>
      <c r="BD12" s="356" t="n"/>
      <c r="BE12" s="356" t="n"/>
      <c r="BF12" s="356" t="n"/>
      <c r="BG12" s="356" t="n"/>
      <c r="BH12" s="356" t="inlineStr">
        <is>
          <t>Сметные нормы списания</t>
        </is>
      </c>
      <c r="BI12" s="356" t="inlineStr">
        <is>
          <t>Коды ценников</t>
        </is>
      </c>
      <c r="BJ12" s="356" t="n">
        <v>1</v>
      </c>
      <c r="BK12" s="356" t="n">
        <v>1</v>
      </c>
      <c r="BL12" s="356" t="n">
        <v>0</v>
      </c>
      <c r="BM12" s="356" t="n">
        <v>0</v>
      </c>
      <c r="BN12" s="356" t="n">
        <v>1</v>
      </c>
      <c r="BO12" s="356" t="n">
        <v>0</v>
      </c>
      <c r="BP12" s="356" t="n">
        <v>2</v>
      </c>
      <c r="BQ12" s="356" t="n">
        <v>2</v>
      </c>
      <c r="BR12" s="356" t="n">
        <v>1</v>
      </c>
      <c r="BS12" s="356" t="n">
        <v>1</v>
      </c>
      <c r="BT12" s="356" t="n">
        <v>0</v>
      </c>
      <c r="BU12" s="356" t="n">
        <v>0</v>
      </c>
      <c r="BV12" s="356" t="n">
        <v>1</v>
      </c>
      <c r="BW12" s="356" t="n">
        <v>0</v>
      </c>
      <c r="BX12" s="356" t="n">
        <v>0</v>
      </c>
      <c r="BY12" s="356" t="inlineStr">
        <is>
          <t>ТСНБ-2001 МО 421пр построчно</t>
        </is>
      </c>
      <c r="BZ12" s="356" t="inlineStr">
        <is>
          <t>Версия 1.7.6 ГСН (ГЭСН, ФЕР) и ТЕР (Методики НР (812/пр, 636/пр, 611/пр) и СП (774/пр и 317/пр) для версии 11.14.0.0</t>
        </is>
      </c>
      <c r="CA12" s="356" t="inlineStr">
        <is>
          <t>ТСНБ-2001 Московской области (редакция 2014 г версия 15.0)</t>
        </is>
      </c>
      <c r="CB12" s="356" t="inlineStr">
        <is>
          <t>ТСНБ-2001 Московской области (редакция 2014 г версия 15.0)</t>
        </is>
      </c>
      <c r="CC12" s="356" t="inlineStr">
        <is>
          <t>ТСНБ-2001 Московской области (редакция 2014 г версия 15.0)</t>
        </is>
      </c>
      <c r="CD12" s="356" t="inlineStr">
        <is>
          <t>ТСНБ-2001 Московской области (редакция 2014 г версия 15.0)</t>
        </is>
      </c>
      <c r="CE12" s="356" t="inlineStr">
        <is>
          <t>Поправки для НБ 2014 года от 15.06.2021 г. Строительство</t>
        </is>
      </c>
      <c r="CF12" s="356" t="n">
        <v>0</v>
      </c>
      <c r="CG12" s="356" t="n">
        <v>0</v>
      </c>
      <c r="CH12" s="356" t="n">
        <v>402989064</v>
      </c>
      <c r="CI12" s="356" t="inlineStr"/>
      <c r="CJ12" s="356" t="inlineStr"/>
      <c r="CK12" s="356" t="n">
        <v>1</v>
      </c>
      <c r="CL12" s="356" t="n"/>
      <c r="CM12" s="356" t="n"/>
      <c r="CN12" s="356" t="n"/>
      <c r="CO12" s="356" t="n"/>
      <c r="CP12" s="356" t="n"/>
      <c r="CQ12" s="356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56" t="inlineStr">
        <is>
          <t>ТЕР</t>
        </is>
      </c>
      <c r="CS12" s="356" t="n">
        <v>42794</v>
      </c>
      <c r="CT12" s="356" t="n">
        <v>421</v>
      </c>
      <c r="CU12" s="356" t="n"/>
      <c r="CV12" s="356" t="n"/>
      <c r="CW12" s="356" t="n"/>
      <c r="CX12" s="356" t="n"/>
      <c r="CY12" s="356" t="n">
        <v>0</v>
      </c>
      <c r="CZ12" s="356" t="inlineStr"/>
      <c r="DA12" s="356" t="inlineStr"/>
      <c r="DB12" s="356" t="n"/>
      <c r="DC12" s="356" t="n"/>
      <c r="DD12" s="356" t="n"/>
      <c r="DE12" s="356" t="n"/>
      <c r="DF12" s="356" t="n"/>
      <c r="DG12" s="356" t="n"/>
      <c r="DH12" s="356" t="n"/>
      <c r="DI12" s="356" t="n"/>
      <c r="DJ12" s="356" t="n"/>
      <c r="DK12" s="356" t="n"/>
      <c r="DL12" s="356" t="n"/>
      <c r="DM12" s="356" t="n"/>
      <c r="DN12" s="356" t="n"/>
      <c r="DO12" s="356" t="n"/>
      <c r="DP12" s="356" t="n"/>
      <c r="DQ12" s="356" t="n"/>
      <c r="DR12" s="356" t="n"/>
      <c r="DS12" s="356" t="n"/>
      <c r="DT12" s="356" t="n"/>
      <c r="DU12" s="356" t="n"/>
      <c r="DV12" s="356" t="n"/>
      <c r="DW12" s="356" t="n"/>
      <c r="DX12" s="356" t="n"/>
      <c r="DY12" s="356" t="n"/>
      <c r="DZ12" s="356" t="n"/>
      <c r="EA12" s="356" t="n"/>
      <c r="EB12" s="356" t="n"/>
      <c r="EC12" s="356" t="n">
        <v>0</v>
      </c>
    </row>
    <row r="13"/>
    <row r="14">
      <c r="A14" s="356" t="n">
        <v>22</v>
      </c>
      <c r="B14" s="356" t="n">
        <v>1</v>
      </c>
      <c r="C14" s="356" t="n">
        <v>0</v>
      </c>
      <c r="D14" s="356" t="n">
        <v>78855224</v>
      </c>
      <c r="E14" s="356" t="n">
        <v>0</v>
      </c>
      <c r="F14" s="356" t="n">
        <v>2</v>
      </c>
      <c r="G14" s="356" t="n">
        <v>1</v>
      </c>
      <c r="H14" s="356" t="n"/>
      <c r="I14" s="356" t="n"/>
      <c r="J14" s="356" t="n"/>
      <c r="K14" s="356" t="n"/>
      <c r="L14" s="356" t="n"/>
      <c r="M14" s="356" t="n"/>
      <c r="N14" s="356" t="n"/>
      <c r="O14" s="356" t="n"/>
    </row>
    <row r="15"/>
    <row r="16">
      <c r="A16" s="362" t="n">
        <v>3</v>
      </c>
      <c r="B16" s="362" t="n">
        <v>42</v>
      </c>
      <c r="C16" s="362" t="inlineStr">
        <is>
          <t>Новая локальная смета</t>
        </is>
      </c>
      <c r="D16" s="362" t="inlineStr">
        <is>
          <t>Первомайская, д.54</t>
        </is>
      </c>
      <c r="E16" s="363">
        <f>ROUND((Source!F1774)/1000,2)</f>
        <v/>
      </c>
      <c r="F16" s="363">
        <f>ROUND((Source!F1775)/1000,2)</f>
        <v/>
      </c>
      <c r="G16" s="363">
        <f>ROUND((Source!F1766)/1000,2)</f>
        <v/>
      </c>
      <c r="H16" s="363">
        <f>ROUND((Source!F1776)/1000+(Source!F1777)/1000,2)</f>
        <v/>
      </c>
      <c r="I16" s="363">
        <f>E16+F16+G16+H16</f>
        <v/>
      </c>
      <c r="J16" s="363">
        <f>ROUND((Source!F1772+Source!F1771)/1000,2)</f>
        <v/>
      </c>
      <c r="K16" s="363" t="n">
        <v>7.94</v>
      </c>
      <c r="L16" s="363" t="n">
        <v>0</v>
      </c>
      <c r="M16" s="363" t="n">
        <v>0</v>
      </c>
      <c r="N16" s="363">
        <f>I16+L16+M16</f>
        <v/>
      </c>
      <c r="AI16" s="362" t="n">
        <v>0</v>
      </c>
      <c r="AJ16" s="362" t="n">
        <v>0</v>
      </c>
      <c r="AK16" s="362" t="inlineStr"/>
      <c r="AL16" s="362" t="inlineStr"/>
      <c r="AM16" s="362" t="inlineStr"/>
      <c r="AN16" s="362" t="n">
        <v>0</v>
      </c>
      <c r="AO16" s="362" t="inlineStr"/>
      <c r="AP16" s="362" t="inlineStr"/>
      <c r="AT16" s="363" t="n">
        <v>5203</v>
      </c>
      <c r="AU16" s="363" t="n">
        <v>2741</v>
      </c>
      <c r="AV16" s="363" t="n">
        <v>0</v>
      </c>
      <c r="AW16" s="363" t="n">
        <v>0</v>
      </c>
      <c r="AX16" s="363" t="n">
        <v>0</v>
      </c>
      <c r="AY16" s="363" t="n">
        <v>0</v>
      </c>
      <c r="AZ16" s="363" t="n">
        <v>0</v>
      </c>
      <c r="BA16" s="363" t="n">
        <v>2462</v>
      </c>
      <c r="BB16" s="363" t="n">
        <v>8625</v>
      </c>
      <c r="BC16" s="363" t="n">
        <v>0</v>
      </c>
      <c r="BD16" s="363" t="n">
        <v>0</v>
      </c>
      <c r="BE16" s="363" t="n">
        <v>0</v>
      </c>
      <c r="BF16" s="363" t="n">
        <v>4.899</v>
      </c>
      <c r="BG16" s="363" t="n">
        <v>0.0024</v>
      </c>
      <c r="BH16" s="363" t="n">
        <v>0</v>
      </c>
      <c r="BI16" s="363" t="n">
        <v>2240</v>
      </c>
      <c r="BJ16" s="363" t="n">
        <v>1182</v>
      </c>
      <c r="BK16" s="363" t="n">
        <v>8625</v>
      </c>
    </row>
    <row r="17"/>
    <row r="18">
      <c r="A18" t="n">
        <v>51</v>
      </c>
      <c r="E18" t="n">
        <v>8.630000000000001</v>
      </c>
      <c r="F18" t="n">
        <v>0</v>
      </c>
      <c r="G18" t="n">
        <v>0</v>
      </c>
      <c r="H18" t="n">
        <v>0</v>
      </c>
      <c r="I18" t="n">
        <v>8.630000000000001</v>
      </c>
      <c r="J18" t="n">
        <v>2.46</v>
      </c>
      <c r="K18" t="n">
        <v>7.94</v>
      </c>
      <c r="L18" t="n">
        <v>0</v>
      </c>
      <c r="M18" t="n">
        <v>0</v>
      </c>
      <c r="N18" t="n">
        <v>8.630000000000001</v>
      </c>
    </row>
    <row r="19"/>
    <row r="20">
      <c r="A20" s="360" t="n">
        <v>50</v>
      </c>
      <c r="B20" s="360" t="n">
        <v>0</v>
      </c>
      <c r="C20" s="360" t="n">
        <v>0</v>
      </c>
      <c r="D20" s="360" t="n">
        <v>1</v>
      </c>
      <c r="E20" s="360" t="n">
        <v>201</v>
      </c>
      <c r="F20" s="360" t="n">
        <v>5203</v>
      </c>
      <c r="G20" s="360" t="inlineStr">
        <is>
          <t>ПЗ</t>
        </is>
      </c>
      <c r="H20" s="360" t="inlineStr">
        <is>
          <t>Прямые затраты</t>
        </is>
      </c>
      <c r="I20" s="360" t="n"/>
      <c r="J20" s="360" t="n"/>
      <c r="K20" s="360" t="n">
        <v>201</v>
      </c>
      <c r="L20" s="360" t="n">
        <v>1</v>
      </c>
      <c r="M20" s="360" t="n">
        <v>3</v>
      </c>
      <c r="N20" s="360" t="inlineStr"/>
      <c r="O20" s="360" t="n">
        <v>2</v>
      </c>
      <c r="P20" s="360" t="n"/>
    </row>
    <row r="21">
      <c r="A21" s="360" t="n">
        <v>50</v>
      </c>
      <c r="B21" s="360" t="n">
        <v>0</v>
      </c>
      <c r="C21" s="360" t="n">
        <v>0</v>
      </c>
      <c r="D21" s="360" t="n">
        <v>1</v>
      </c>
      <c r="E21" s="360" t="n">
        <v>202</v>
      </c>
      <c r="F21" s="360" t="n">
        <v>2741</v>
      </c>
      <c r="G21" s="360" t="inlineStr">
        <is>
          <t>СтМатОб</t>
        </is>
      </c>
      <c r="H21" s="360" t="inlineStr">
        <is>
          <t>Стоимость материальных ресурсов (всего)</t>
        </is>
      </c>
      <c r="I21" s="360" t="n"/>
      <c r="J21" s="360" t="n"/>
      <c r="K21" s="360" t="n">
        <v>202</v>
      </c>
      <c r="L21" s="360" t="n">
        <v>2</v>
      </c>
      <c r="M21" s="360" t="n">
        <v>3</v>
      </c>
      <c r="N21" s="360" t="inlineStr"/>
      <c r="O21" s="360" t="n">
        <v>2</v>
      </c>
      <c r="P21" s="360" t="n"/>
    </row>
    <row r="22">
      <c r="A22" s="360" t="n">
        <v>50</v>
      </c>
      <c r="B22" s="360" t="n">
        <v>0</v>
      </c>
      <c r="C22" s="360" t="n">
        <v>0</v>
      </c>
      <c r="D22" s="360" t="n">
        <v>1</v>
      </c>
      <c r="E22" s="360" t="n">
        <v>222</v>
      </c>
      <c r="F22" s="360" t="n">
        <v>0</v>
      </c>
      <c r="G22" s="360" t="inlineStr">
        <is>
          <t>СтМатОбЗак</t>
        </is>
      </c>
      <c r="H22" s="360" t="inlineStr">
        <is>
          <t>Стоимость материалов и оборудования заказчика</t>
        </is>
      </c>
      <c r="I22" s="360" t="n"/>
      <c r="J22" s="360" t="n"/>
      <c r="K22" s="360" t="n">
        <v>222</v>
      </c>
      <c r="L22" s="360" t="n">
        <v>3</v>
      </c>
      <c r="M22" s="360" t="n">
        <v>3</v>
      </c>
      <c r="N22" s="360" t="inlineStr"/>
      <c r="O22" s="360" t="n">
        <v>2</v>
      </c>
      <c r="P22" s="360" t="n"/>
    </row>
    <row r="23">
      <c r="A23" s="360" t="n">
        <v>50</v>
      </c>
      <c r="B23" s="360" t="n">
        <v>0</v>
      </c>
      <c r="C23" s="360" t="n">
        <v>0</v>
      </c>
      <c r="D23" s="360" t="n">
        <v>1</v>
      </c>
      <c r="E23" s="360" t="n">
        <v>225</v>
      </c>
      <c r="F23" s="360" t="n">
        <v>2741</v>
      </c>
      <c r="G23" s="360" t="inlineStr">
        <is>
          <t>СтМатОбПод</t>
        </is>
      </c>
      <c r="H23" s="360" t="inlineStr">
        <is>
          <t>Стоимость материалов и оборудования подрядчика</t>
        </is>
      </c>
      <c r="I23" s="360" t="n"/>
      <c r="J23" s="360" t="n"/>
      <c r="K23" s="360" t="n">
        <v>225</v>
      </c>
      <c r="L23" s="360" t="n">
        <v>4</v>
      </c>
      <c r="M23" s="360" t="n">
        <v>3</v>
      </c>
      <c r="N23" s="360" t="inlineStr"/>
      <c r="O23" s="360" t="n">
        <v>2</v>
      </c>
      <c r="P23" s="360" t="n"/>
    </row>
    <row r="24">
      <c r="A24" s="360" t="n">
        <v>50</v>
      </c>
      <c r="B24" s="360" t="n">
        <v>0</v>
      </c>
      <c r="C24" s="360" t="n">
        <v>0</v>
      </c>
      <c r="D24" s="360" t="n">
        <v>1</v>
      </c>
      <c r="E24" s="360" t="n">
        <v>226</v>
      </c>
      <c r="F24" s="360" t="n">
        <v>2741</v>
      </c>
      <c r="G24" s="360" t="inlineStr">
        <is>
          <t>СтМат</t>
        </is>
      </c>
      <c r="H24" s="360" t="inlineStr">
        <is>
          <t>Стоимость материалов (всего)</t>
        </is>
      </c>
      <c r="I24" s="360" t="n"/>
      <c r="J24" s="360" t="n"/>
      <c r="K24" s="360" t="n">
        <v>226</v>
      </c>
      <c r="L24" s="360" t="n">
        <v>5</v>
      </c>
      <c r="M24" s="360" t="n">
        <v>3</v>
      </c>
      <c r="N24" s="360" t="inlineStr"/>
      <c r="O24" s="360" t="n">
        <v>2</v>
      </c>
      <c r="P24" s="360" t="n"/>
    </row>
    <row r="25">
      <c r="A25" s="360" t="n">
        <v>50</v>
      </c>
      <c r="B25" s="360" t="n">
        <v>0</v>
      </c>
      <c r="C25" s="360" t="n">
        <v>0</v>
      </c>
      <c r="D25" s="360" t="n">
        <v>1</v>
      </c>
      <c r="E25" s="360" t="n">
        <v>227</v>
      </c>
      <c r="F25" s="360" t="n">
        <v>0</v>
      </c>
      <c r="G25" s="360" t="inlineStr">
        <is>
          <t>СтМатЗак</t>
        </is>
      </c>
      <c r="H25" s="360" t="inlineStr">
        <is>
          <t>Стоимость материалов заказчика</t>
        </is>
      </c>
      <c r="I25" s="360" t="n"/>
      <c r="J25" s="360" t="n"/>
      <c r="K25" s="360" t="n">
        <v>227</v>
      </c>
      <c r="L25" s="360" t="n">
        <v>6</v>
      </c>
      <c r="M25" s="360" t="n">
        <v>3</v>
      </c>
      <c r="N25" s="360" t="inlineStr"/>
      <c r="O25" s="360" t="n">
        <v>2</v>
      </c>
      <c r="P25" s="360" t="n"/>
    </row>
    <row r="26">
      <c r="A26" s="360" t="n">
        <v>50</v>
      </c>
      <c r="B26" s="360" t="n">
        <v>0</v>
      </c>
      <c r="C26" s="360" t="n">
        <v>0</v>
      </c>
      <c r="D26" s="360" t="n">
        <v>1</v>
      </c>
      <c r="E26" s="360" t="n">
        <v>228</v>
      </c>
      <c r="F26" s="360" t="n">
        <v>2741</v>
      </c>
      <c r="G26" s="360" t="inlineStr">
        <is>
          <t>СтМатПод</t>
        </is>
      </c>
      <c r="H26" s="360" t="inlineStr">
        <is>
          <t>Стоимость материалов подрядчика</t>
        </is>
      </c>
      <c r="I26" s="360" t="n"/>
      <c r="J26" s="360" t="n"/>
      <c r="K26" s="360" t="n">
        <v>228</v>
      </c>
      <c r="L26" s="360" t="n">
        <v>7</v>
      </c>
      <c r="M26" s="360" t="n">
        <v>3</v>
      </c>
      <c r="N26" s="360" t="inlineStr"/>
      <c r="O26" s="360" t="n">
        <v>2</v>
      </c>
      <c r="P26" s="360" t="n"/>
    </row>
    <row r="27">
      <c r="A27" s="360" t="n">
        <v>50</v>
      </c>
      <c r="B27" s="360" t="n">
        <v>0</v>
      </c>
      <c r="C27" s="360" t="n">
        <v>0</v>
      </c>
      <c r="D27" s="360" t="n">
        <v>1</v>
      </c>
      <c r="E27" s="360" t="n">
        <v>216</v>
      </c>
      <c r="F27" s="360" t="n">
        <v>0</v>
      </c>
      <c r="G27" s="360" t="inlineStr">
        <is>
          <t>Оборуд</t>
        </is>
      </c>
      <c r="H27" s="360" t="inlineStr">
        <is>
          <t>Стоимость оборудования (всего)</t>
        </is>
      </c>
      <c r="I27" s="360" t="n"/>
      <c r="J27" s="360" t="n"/>
      <c r="K27" s="360" t="n">
        <v>216</v>
      </c>
      <c r="L27" s="360" t="n">
        <v>8</v>
      </c>
      <c r="M27" s="360" t="n">
        <v>3</v>
      </c>
      <c r="N27" s="360" t="inlineStr"/>
      <c r="O27" s="360" t="n">
        <v>2</v>
      </c>
      <c r="P27" s="360" t="n"/>
    </row>
    <row r="28">
      <c r="A28" s="360" t="n">
        <v>50</v>
      </c>
      <c r="B28" s="360" t="n">
        <v>0</v>
      </c>
      <c r="C28" s="360" t="n">
        <v>0</v>
      </c>
      <c r="D28" s="360" t="n">
        <v>1</v>
      </c>
      <c r="E28" s="360" t="n">
        <v>223</v>
      </c>
      <c r="F28" s="360" t="n">
        <v>0</v>
      </c>
      <c r="G28" s="360" t="inlineStr">
        <is>
          <t>ОборудЗак</t>
        </is>
      </c>
      <c r="H28" s="360" t="inlineStr">
        <is>
          <t>Стоимость оборудования заказчика</t>
        </is>
      </c>
      <c r="I28" s="360" t="n"/>
      <c r="J28" s="360" t="n"/>
      <c r="K28" s="360" t="n">
        <v>223</v>
      </c>
      <c r="L28" s="360" t="n">
        <v>9</v>
      </c>
      <c r="M28" s="360" t="n">
        <v>3</v>
      </c>
      <c r="N28" s="360" t="inlineStr"/>
      <c r="O28" s="360" t="n">
        <v>2</v>
      </c>
      <c r="P28" s="360" t="n"/>
    </row>
    <row r="29">
      <c r="A29" s="360" t="n">
        <v>50</v>
      </c>
      <c r="B29" s="360" t="n">
        <v>0</v>
      </c>
      <c r="C29" s="360" t="n">
        <v>0</v>
      </c>
      <c r="D29" s="360" t="n">
        <v>1</v>
      </c>
      <c r="E29" s="360" t="n">
        <v>229</v>
      </c>
      <c r="F29" s="360" t="n">
        <v>0</v>
      </c>
      <c r="G29" s="360" t="inlineStr">
        <is>
          <t>ОборудПод</t>
        </is>
      </c>
      <c r="H29" s="360" t="inlineStr">
        <is>
          <t>Стоимость оборудования подрядчика</t>
        </is>
      </c>
      <c r="I29" s="360" t="n"/>
      <c r="J29" s="360" t="n"/>
      <c r="K29" s="360" t="n">
        <v>229</v>
      </c>
      <c r="L29" s="360" t="n">
        <v>10</v>
      </c>
      <c r="M29" s="360" t="n">
        <v>3</v>
      </c>
      <c r="N29" s="360" t="inlineStr"/>
      <c r="O29" s="360" t="n">
        <v>2</v>
      </c>
      <c r="P29" s="360" t="n"/>
    </row>
    <row r="30">
      <c r="A30" s="360" t="n">
        <v>50</v>
      </c>
      <c r="B30" s="360" t="n">
        <v>0</v>
      </c>
      <c r="C30" s="360" t="n">
        <v>0</v>
      </c>
      <c r="D30" s="360" t="n">
        <v>1</v>
      </c>
      <c r="E30" s="360" t="n">
        <v>203</v>
      </c>
      <c r="F30" s="360" t="n">
        <v>0</v>
      </c>
      <c r="G30" s="360" t="inlineStr">
        <is>
          <t>ЭММ</t>
        </is>
      </c>
      <c r="H30" s="360" t="inlineStr">
        <is>
          <t>Эксплуатация машин</t>
        </is>
      </c>
      <c r="I30" s="360" t="n"/>
      <c r="J30" s="360" t="n"/>
      <c r="K30" s="360" t="n">
        <v>203</v>
      </c>
      <c r="L30" s="360" t="n">
        <v>11</v>
      </c>
      <c r="M30" s="360" t="n">
        <v>3</v>
      </c>
      <c r="N30" s="360" t="inlineStr"/>
      <c r="O30" s="360" t="n">
        <v>2</v>
      </c>
      <c r="P30" s="360" t="n"/>
    </row>
    <row r="31">
      <c r="A31" s="360" t="n">
        <v>50</v>
      </c>
      <c r="B31" s="360" t="n">
        <v>0</v>
      </c>
      <c r="C31" s="360" t="n">
        <v>0</v>
      </c>
      <c r="D31" s="360" t="n">
        <v>1</v>
      </c>
      <c r="E31" s="360" t="n">
        <v>231</v>
      </c>
      <c r="F31" s="360" t="n">
        <v>0</v>
      </c>
      <c r="G31" s="360" t="inlineStr">
        <is>
          <t>ЭММсНРиСП</t>
        </is>
      </c>
      <c r="H31" s="360" t="inlineStr">
        <is>
          <t>Эксплуатация машин по ТСН-2001.16</t>
        </is>
      </c>
      <c r="I31" s="360" t="n"/>
      <c r="J31" s="360" t="n"/>
      <c r="K31" s="360" t="n">
        <v>231</v>
      </c>
      <c r="L31" s="360" t="n">
        <v>12</v>
      </c>
      <c r="M31" s="360" t="n">
        <v>3</v>
      </c>
      <c r="N31" s="360" t="inlineStr"/>
      <c r="O31" s="360" t="n">
        <v>2</v>
      </c>
      <c r="P31" s="360" t="n"/>
    </row>
    <row r="32">
      <c r="A32" s="360" t="n">
        <v>50</v>
      </c>
      <c r="B32" s="360" t="n">
        <v>0</v>
      </c>
      <c r="C32" s="360" t="n">
        <v>0</v>
      </c>
      <c r="D32" s="360" t="n">
        <v>1</v>
      </c>
      <c r="E32" s="360" t="n">
        <v>204</v>
      </c>
      <c r="F32" s="360" t="n">
        <v>0</v>
      </c>
      <c r="G32" s="360" t="inlineStr">
        <is>
          <t>ЗПМ</t>
        </is>
      </c>
      <c r="H32" s="360" t="inlineStr">
        <is>
          <t>ЗП машинистов</t>
        </is>
      </c>
      <c r="I32" s="360" t="n"/>
      <c r="J32" s="360" t="n"/>
      <c r="K32" s="360" t="n">
        <v>204</v>
      </c>
      <c r="L32" s="360" t="n">
        <v>13</v>
      </c>
      <c r="M32" s="360" t="n">
        <v>3</v>
      </c>
      <c r="N32" s="360" t="inlineStr"/>
      <c r="O32" s="360" t="n">
        <v>2</v>
      </c>
      <c r="P32" s="360" t="n"/>
    </row>
    <row r="33">
      <c r="A33" s="360" t="n">
        <v>50</v>
      </c>
      <c r="B33" s="360" t="n">
        <v>0</v>
      </c>
      <c r="C33" s="360" t="n">
        <v>0</v>
      </c>
      <c r="D33" s="360" t="n">
        <v>1</v>
      </c>
      <c r="E33" s="360" t="n">
        <v>205</v>
      </c>
      <c r="F33" s="360" t="n">
        <v>2462</v>
      </c>
      <c r="G33" s="360" t="inlineStr">
        <is>
          <t>ОЗП</t>
        </is>
      </c>
      <c r="H33" s="360" t="inlineStr">
        <is>
          <t>Основная ЗП рабочих</t>
        </is>
      </c>
      <c r="I33" s="360" t="n"/>
      <c r="J33" s="360" t="n"/>
      <c r="K33" s="360" t="n">
        <v>205</v>
      </c>
      <c r="L33" s="360" t="n">
        <v>14</v>
      </c>
      <c r="M33" s="360" t="n">
        <v>3</v>
      </c>
      <c r="N33" s="360" t="inlineStr"/>
      <c r="O33" s="360" t="n">
        <v>2</v>
      </c>
      <c r="P33" s="360" t="n"/>
    </row>
    <row r="34">
      <c r="A34" s="360" t="n">
        <v>50</v>
      </c>
      <c r="B34" s="360" t="n">
        <v>0</v>
      </c>
      <c r="C34" s="360" t="n">
        <v>0</v>
      </c>
      <c r="D34" s="360" t="n">
        <v>1</v>
      </c>
      <c r="E34" s="360" t="n">
        <v>232</v>
      </c>
      <c r="F34" s="360" t="n">
        <v>0</v>
      </c>
      <c r="G34" s="360" t="inlineStr">
        <is>
          <t>ОЗПсНРиСП</t>
        </is>
      </c>
      <c r="H34" s="360" t="inlineStr">
        <is>
          <t>Основная ЗП рабочих по ТСН-2001.16</t>
        </is>
      </c>
      <c r="I34" s="360" t="n"/>
      <c r="J34" s="360" t="n"/>
      <c r="K34" s="360" t="n">
        <v>232</v>
      </c>
      <c r="L34" s="360" t="n">
        <v>15</v>
      </c>
      <c r="M34" s="360" t="n">
        <v>3</v>
      </c>
      <c r="N34" s="360" t="inlineStr"/>
      <c r="O34" s="360" t="n">
        <v>2</v>
      </c>
      <c r="P34" s="360" t="n"/>
    </row>
    <row r="35">
      <c r="A35" s="360" t="n">
        <v>50</v>
      </c>
      <c r="B35" s="360" t="n">
        <v>0</v>
      </c>
      <c r="C35" s="360" t="n">
        <v>0</v>
      </c>
      <c r="D35" s="360" t="n">
        <v>1</v>
      </c>
      <c r="E35" s="360" t="n">
        <v>214</v>
      </c>
      <c r="F35" s="360" t="n">
        <v>8625</v>
      </c>
      <c r="G35" s="360" t="inlineStr">
        <is>
          <t>Строит</t>
        </is>
      </c>
      <c r="H35" s="360" t="inlineStr">
        <is>
          <t>Строительные работы с НР и СП</t>
        </is>
      </c>
      <c r="I35" s="360" t="n"/>
      <c r="J35" s="360" t="n"/>
      <c r="K35" s="360" t="n">
        <v>214</v>
      </c>
      <c r="L35" s="360" t="n">
        <v>16</v>
      </c>
      <c r="M35" s="360" t="n">
        <v>3</v>
      </c>
      <c r="N35" s="360" t="inlineStr"/>
      <c r="O35" s="360" t="n">
        <v>2</v>
      </c>
      <c r="P35" s="360" t="n"/>
    </row>
    <row r="36">
      <c r="A36" s="360" t="n">
        <v>50</v>
      </c>
      <c r="B36" s="360" t="n">
        <v>0</v>
      </c>
      <c r="C36" s="360" t="n">
        <v>0</v>
      </c>
      <c r="D36" s="360" t="n">
        <v>1</v>
      </c>
      <c r="E36" s="360" t="n">
        <v>215</v>
      </c>
      <c r="F36" s="360" t="n">
        <v>0</v>
      </c>
      <c r="G36" s="360" t="inlineStr">
        <is>
          <t>Монтаж</t>
        </is>
      </c>
      <c r="H36" s="360" t="inlineStr">
        <is>
          <t>Монтажные работы с НР и СП</t>
        </is>
      </c>
      <c r="I36" s="360" t="n"/>
      <c r="J36" s="360" t="n"/>
      <c r="K36" s="360" t="n">
        <v>215</v>
      </c>
      <c r="L36" s="360" t="n">
        <v>17</v>
      </c>
      <c r="M36" s="360" t="n">
        <v>3</v>
      </c>
      <c r="N36" s="360" t="inlineStr"/>
      <c r="O36" s="360" t="n">
        <v>2</v>
      </c>
      <c r="P36" s="360" t="n"/>
    </row>
    <row r="37">
      <c r="A37" s="360" t="n">
        <v>50</v>
      </c>
      <c r="B37" s="360" t="n">
        <v>0</v>
      </c>
      <c r="C37" s="360" t="n">
        <v>0</v>
      </c>
      <c r="D37" s="360" t="n">
        <v>1</v>
      </c>
      <c r="E37" s="360" t="n">
        <v>217</v>
      </c>
      <c r="F37" s="360" t="n">
        <v>0</v>
      </c>
      <c r="G37" s="360" t="inlineStr">
        <is>
          <t>Прочие</t>
        </is>
      </c>
      <c r="H37" s="360" t="inlineStr">
        <is>
          <t>Прочие работы с НР и СП</t>
        </is>
      </c>
      <c r="I37" s="360" t="n"/>
      <c r="J37" s="360" t="n"/>
      <c r="K37" s="360" t="n">
        <v>217</v>
      </c>
      <c r="L37" s="360" t="n">
        <v>18</v>
      </c>
      <c r="M37" s="360" t="n">
        <v>3</v>
      </c>
      <c r="N37" s="360" t="inlineStr"/>
      <c r="O37" s="360" t="n">
        <v>2</v>
      </c>
      <c r="P37" s="360" t="n"/>
    </row>
    <row r="38">
      <c r="A38" s="360" t="n">
        <v>50</v>
      </c>
      <c r="B38" s="360" t="n">
        <v>0</v>
      </c>
      <c r="C38" s="360" t="n">
        <v>0</v>
      </c>
      <c r="D38" s="360" t="n">
        <v>1</v>
      </c>
      <c r="E38" s="360" t="n">
        <v>230</v>
      </c>
      <c r="F38" s="360" t="n">
        <v>0</v>
      </c>
      <c r="G38" s="360" t="inlineStr">
        <is>
          <t>ПрочиеЗатр</t>
        </is>
      </c>
      <c r="H38" s="360" t="inlineStr">
        <is>
          <t>Прочие затраты по ТСН-2001.16</t>
        </is>
      </c>
      <c r="I38" s="360" t="n"/>
      <c r="J38" s="360" t="n"/>
      <c r="K38" s="360" t="n">
        <v>230</v>
      </c>
      <c r="L38" s="360" t="n">
        <v>19</v>
      </c>
      <c r="M38" s="360" t="n">
        <v>3</v>
      </c>
      <c r="N38" s="360" t="inlineStr"/>
      <c r="O38" s="360" t="n">
        <v>2</v>
      </c>
      <c r="P38" s="360" t="n"/>
    </row>
    <row r="39">
      <c r="A39" s="360" t="n">
        <v>50</v>
      </c>
      <c r="B39" s="360" t="n">
        <v>0</v>
      </c>
      <c r="C39" s="360" t="n">
        <v>0</v>
      </c>
      <c r="D39" s="360" t="n">
        <v>1</v>
      </c>
      <c r="E39" s="360" t="n">
        <v>206</v>
      </c>
      <c r="F39" s="360" t="n">
        <v>0</v>
      </c>
      <c r="G39" s="360" t="inlineStr">
        <is>
          <t>ВозврМат</t>
        </is>
      </c>
      <c r="H39" s="360" t="inlineStr">
        <is>
          <t>Возврат материалов</t>
        </is>
      </c>
      <c r="I39" s="360" t="n"/>
      <c r="J39" s="360" t="n"/>
      <c r="K39" s="360" t="n">
        <v>206</v>
      </c>
      <c r="L39" s="360" t="n">
        <v>20</v>
      </c>
      <c r="M39" s="360" t="n">
        <v>3</v>
      </c>
      <c r="N39" s="360" t="inlineStr"/>
      <c r="O39" s="360" t="n">
        <v>2</v>
      </c>
      <c r="P39" s="360" t="n"/>
    </row>
    <row r="40">
      <c r="A40" s="360" t="n">
        <v>50</v>
      </c>
      <c r="B40" s="360" t="n">
        <v>0</v>
      </c>
      <c r="C40" s="360" t="n">
        <v>0</v>
      </c>
      <c r="D40" s="360" t="n">
        <v>1</v>
      </c>
      <c r="E40" s="360" t="n">
        <v>207</v>
      </c>
      <c r="F40" s="360" t="n">
        <v>4.899</v>
      </c>
      <c r="G40" s="360" t="inlineStr">
        <is>
          <t>ТрудСтр</t>
        </is>
      </c>
      <c r="H40" s="360" t="inlineStr">
        <is>
          <t>Трудозатраты строителей</t>
        </is>
      </c>
      <c r="I40" s="360" t="n"/>
      <c r="J40" s="360" t="n"/>
      <c r="K40" s="360" t="n">
        <v>207</v>
      </c>
      <c r="L40" s="360" t="n">
        <v>21</v>
      </c>
      <c r="M40" s="360" t="n">
        <v>3</v>
      </c>
      <c r="N40" s="360" t="inlineStr"/>
      <c r="O40" s="360" t="n">
        <v>-1</v>
      </c>
      <c r="P40" s="360" t="n"/>
    </row>
    <row r="41">
      <c r="A41" s="360" t="n">
        <v>50</v>
      </c>
      <c r="B41" s="360" t="n">
        <v>0</v>
      </c>
      <c r="C41" s="360" t="n">
        <v>0</v>
      </c>
      <c r="D41" s="360" t="n">
        <v>1</v>
      </c>
      <c r="E41" s="360" t="n">
        <v>208</v>
      </c>
      <c r="F41" s="360" t="n">
        <v>0.0024</v>
      </c>
      <c r="G41" s="360" t="inlineStr">
        <is>
          <t>ТрудМаш</t>
        </is>
      </c>
      <c r="H41" s="360" t="inlineStr">
        <is>
          <t>Трудозатраты машинистов</t>
        </is>
      </c>
      <c r="I41" s="360" t="n"/>
      <c r="J41" s="360" t="n"/>
      <c r="K41" s="360" t="n">
        <v>208</v>
      </c>
      <c r="L41" s="360" t="n">
        <v>22</v>
      </c>
      <c r="M41" s="360" t="n">
        <v>3</v>
      </c>
      <c r="N41" s="360" t="inlineStr"/>
      <c r="O41" s="360" t="n">
        <v>-1</v>
      </c>
      <c r="P41" s="360" t="n"/>
    </row>
    <row r="42">
      <c r="A42" s="360" t="n">
        <v>50</v>
      </c>
      <c r="B42" s="360" t="n">
        <v>0</v>
      </c>
      <c r="C42" s="360" t="n">
        <v>0</v>
      </c>
      <c r="D42" s="360" t="n">
        <v>1</v>
      </c>
      <c r="E42" s="360" t="n">
        <v>209</v>
      </c>
      <c r="F42" s="360" t="n">
        <v>0</v>
      </c>
      <c r="G42" s="360" t="inlineStr">
        <is>
          <t>ТранспМат</t>
        </is>
      </c>
      <c r="H42" s="360" t="inlineStr">
        <is>
          <t>Транспорт материалов</t>
        </is>
      </c>
      <c r="I42" s="360" t="n"/>
      <c r="J42" s="360" t="n"/>
      <c r="K42" s="360" t="n">
        <v>209</v>
      </c>
      <c r="L42" s="360" t="n">
        <v>23</v>
      </c>
      <c r="M42" s="360" t="n">
        <v>3</v>
      </c>
      <c r="N42" s="360" t="inlineStr"/>
      <c r="O42" s="360" t="n">
        <v>2</v>
      </c>
      <c r="P42" s="360" t="n"/>
    </row>
    <row r="43">
      <c r="A43" s="360" t="n">
        <v>50</v>
      </c>
      <c r="B43" s="360" t="n">
        <v>0</v>
      </c>
      <c r="C43" s="360" t="n">
        <v>0</v>
      </c>
      <c r="D43" s="360" t="n">
        <v>1</v>
      </c>
      <c r="E43" s="360" t="n">
        <v>233</v>
      </c>
      <c r="F43" s="360" t="n">
        <v>0</v>
      </c>
      <c r="G43" s="360" t="inlineStr">
        <is>
          <t>Перевозка</t>
        </is>
      </c>
      <c r="H43" s="360" t="inlineStr">
        <is>
          <t>Перевозка грузов</t>
        </is>
      </c>
      <c r="I43" s="360" t="n"/>
      <c r="J43" s="360" t="n"/>
      <c r="K43" s="360" t="n">
        <v>233</v>
      </c>
      <c r="L43" s="360" t="n">
        <v>24</v>
      </c>
      <c r="M43" s="360" t="n">
        <v>3</v>
      </c>
      <c r="N43" s="360" t="inlineStr"/>
      <c r="O43" s="360" t="n">
        <v>2</v>
      </c>
      <c r="P43" s="360" t="n"/>
    </row>
    <row r="44">
      <c r="A44" s="360" t="n">
        <v>50</v>
      </c>
      <c r="B44" s="360" t="n">
        <v>0</v>
      </c>
      <c r="C44" s="360" t="n">
        <v>0</v>
      </c>
      <c r="D44" s="360" t="n">
        <v>1</v>
      </c>
      <c r="E44" s="360" t="n">
        <v>210</v>
      </c>
      <c r="F44" s="360" t="n">
        <v>2240</v>
      </c>
      <c r="G44" s="360" t="inlineStr">
        <is>
          <t>НР</t>
        </is>
      </c>
      <c r="H44" s="360" t="inlineStr">
        <is>
          <t>Накладные расходы</t>
        </is>
      </c>
      <c r="I44" s="360" t="n"/>
      <c r="J44" s="360" t="n"/>
      <c r="K44" s="360" t="n">
        <v>210</v>
      </c>
      <c r="L44" s="360" t="n">
        <v>25</v>
      </c>
      <c r="M44" s="360" t="n">
        <v>3</v>
      </c>
      <c r="N44" s="360" t="inlineStr"/>
      <c r="O44" s="360" t="n">
        <v>2</v>
      </c>
      <c r="P44" s="360" t="n"/>
    </row>
    <row r="45">
      <c r="A45" s="360" t="n">
        <v>50</v>
      </c>
      <c r="B45" s="360" t="n">
        <v>0</v>
      </c>
      <c r="C45" s="360" t="n">
        <v>0</v>
      </c>
      <c r="D45" s="360" t="n">
        <v>1</v>
      </c>
      <c r="E45" s="360" t="n">
        <v>211</v>
      </c>
      <c r="F45" s="360" t="n">
        <v>1182</v>
      </c>
      <c r="G45" s="360" t="inlineStr">
        <is>
          <t>СмПриб</t>
        </is>
      </c>
      <c r="H45" s="360" t="inlineStr">
        <is>
          <t>Сметная прибыль</t>
        </is>
      </c>
      <c r="I45" s="360" t="n"/>
      <c r="J45" s="360" t="n"/>
      <c r="K45" s="360" t="n">
        <v>211</v>
      </c>
      <c r="L45" s="360" t="n">
        <v>26</v>
      </c>
      <c r="M45" s="360" t="n">
        <v>3</v>
      </c>
      <c r="N45" s="360" t="inlineStr"/>
      <c r="O45" s="360" t="n">
        <v>2</v>
      </c>
      <c r="P45" s="360" t="n"/>
    </row>
    <row r="46">
      <c r="A46" s="360" t="n">
        <v>50</v>
      </c>
      <c r="B46" s="360" t="n">
        <v>0</v>
      </c>
      <c r="C46" s="360" t="n">
        <v>0</v>
      </c>
      <c r="D46" s="360" t="n">
        <v>1</v>
      </c>
      <c r="E46" s="360" t="n">
        <v>224</v>
      </c>
      <c r="F46" s="360" t="n">
        <v>8625</v>
      </c>
      <c r="G46" s="360" t="inlineStr">
        <is>
          <t>Всего</t>
        </is>
      </c>
      <c r="H46" s="360" t="inlineStr">
        <is>
          <t>Всего с НР и СП</t>
        </is>
      </c>
      <c r="I46" s="360" t="n"/>
      <c r="J46" s="360" t="n"/>
      <c r="K46" s="360" t="n">
        <v>224</v>
      </c>
      <c r="L46" s="360" t="n">
        <v>27</v>
      </c>
      <c r="M46" s="360" t="n">
        <v>3</v>
      </c>
      <c r="N46" s="360" t="inlineStr"/>
      <c r="O46" s="360" t="n">
        <v>2</v>
      </c>
      <c r="P46" s="360" t="n"/>
    </row>
    <row r="47">
      <c r="A47" s="360" t="n">
        <v>50</v>
      </c>
      <c r="B47" s="360" t="n">
        <v>1</v>
      </c>
      <c r="C47" s="360" t="n">
        <v>0</v>
      </c>
      <c r="D47" s="360" t="n">
        <v>2</v>
      </c>
      <c r="E47" s="360" t="n">
        <v>0</v>
      </c>
      <c r="F47" s="360" t="n">
        <v>8625</v>
      </c>
      <c r="G47" s="360" t="inlineStr">
        <is>
          <t>и1</t>
        </is>
      </c>
      <c r="H47" s="360" t="inlineStr">
        <is>
          <t>Итого</t>
        </is>
      </c>
      <c r="I47" s="360" t="n"/>
      <c r="J47" s="360" t="n"/>
      <c r="K47" s="360" t="n">
        <v>212</v>
      </c>
      <c r="L47" s="360" t="n">
        <v>28</v>
      </c>
      <c r="M47" s="360" t="n">
        <v>0</v>
      </c>
      <c r="N47" s="360" t="inlineStr"/>
      <c r="O47" s="360" t="n">
        <v>2</v>
      </c>
      <c r="P47" s="360" t="n"/>
    </row>
    <row r="48">
      <c r="A48" s="360" t="n">
        <v>50</v>
      </c>
      <c r="B48" s="360" t="n">
        <v>1</v>
      </c>
      <c r="C48" s="360" t="n">
        <v>0</v>
      </c>
      <c r="D48" s="360" t="n">
        <v>2</v>
      </c>
      <c r="E48" s="360" t="n">
        <v>0</v>
      </c>
      <c r="F48" s="360" t="n">
        <v>1898</v>
      </c>
      <c r="G48" s="360" t="inlineStr">
        <is>
          <t>и2</t>
        </is>
      </c>
      <c r="H48" s="360" t="inlineStr">
        <is>
          <t>НДС 22%</t>
        </is>
      </c>
      <c r="I48" s="360" t="n"/>
      <c r="J48" s="360" t="n"/>
      <c r="K48" s="360" t="n">
        <v>212</v>
      </c>
      <c r="L48" s="360" t="n">
        <v>29</v>
      </c>
      <c r="M48" s="360" t="n">
        <v>0</v>
      </c>
      <c r="N48" s="360" t="inlineStr"/>
      <c r="O48" s="360" t="n">
        <v>2</v>
      </c>
      <c r="P48" s="360" t="n"/>
    </row>
    <row r="49">
      <c r="A49" s="360" t="n">
        <v>50</v>
      </c>
      <c r="B49" s="360" t="n">
        <v>1</v>
      </c>
      <c r="C49" s="360" t="n">
        <v>0</v>
      </c>
      <c r="D49" s="360" t="n">
        <v>2</v>
      </c>
      <c r="E49" s="360" t="n">
        <v>213</v>
      </c>
      <c r="F49" s="360" t="n">
        <v>10523</v>
      </c>
      <c r="G49" s="360" t="inlineStr">
        <is>
          <t>и3</t>
        </is>
      </c>
      <c r="H49" s="360" t="inlineStr">
        <is>
          <t>Всего</t>
        </is>
      </c>
      <c r="I49" s="360" t="n"/>
      <c r="J49" s="360" t="n"/>
      <c r="K49" s="360" t="n">
        <v>212</v>
      </c>
      <c r="L49" s="360" t="n">
        <v>30</v>
      </c>
      <c r="M49" s="360" t="n">
        <v>0</v>
      </c>
      <c r="N49" s="360" t="inlineStr"/>
      <c r="O49" s="360" t="n">
        <v>2</v>
      </c>
      <c r="P49" s="360" t="n"/>
    </row>
    <row r="50"/>
    <row r="51">
      <c r="A51" t="n">
        <v>-1</v>
      </c>
    </row>
    <row r="52"/>
    <row r="53"/>
    <row r="54">
      <c r="A54" s="359" t="n">
        <v>75</v>
      </c>
      <c r="B54" s="359" t="inlineStr">
        <is>
          <t>Уровень цен</t>
        </is>
      </c>
      <c r="C54" s="359" t="n">
        <v>2025</v>
      </c>
      <c r="D54" s="359" t="n">
        <v>0</v>
      </c>
      <c r="E54" s="359" t="n">
        <v>6</v>
      </c>
      <c r="F54" s="359" t="n"/>
      <c r="G54" s="359" t="n">
        <v>0</v>
      </c>
      <c r="H54" s="359" t="n">
        <v>1</v>
      </c>
      <c r="I54" s="359" t="n">
        <v>0</v>
      </c>
      <c r="J54" s="359" t="n">
        <v>3</v>
      </c>
      <c r="K54" s="359" t="n">
        <v>0</v>
      </c>
      <c r="L54" s="359" t="n">
        <v>0</v>
      </c>
      <c r="M54" s="359" t="n">
        <v>0</v>
      </c>
      <c r="N54" s="359" t="n">
        <v>78855224</v>
      </c>
      <c r="O54" s="359" t="n">
        <v>1</v>
      </c>
    </row>
    <row r="55">
      <c r="A55" s="361" t="n">
        <v>1</v>
      </c>
      <c r="B55" s="361" t="inlineStr">
        <is>
          <t>Сборник индексов</t>
        </is>
      </c>
      <c r="C55" s="361" t="inlineStr">
        <is>
          <t>ТСНБ-2001 Московской области (редакция 2014 г)</t>
        </is>
      </c>
      <c r="D55" s="361" t="n">
        <v>2025</v>
      </c>
      <c r="E55" s="361" t="n">
        <v>6</v>
      </c>
      <c r="F55" s="361" t="n">
        <v>1</v>
      </c>
      <c r="G55" s="361" t="n">
        <v>1</v>
      </c>
      <c r="H55" s="361" t="n">
        <v>0</v>
      </c>
      <c r="I55" s="361" t="n">
        <v>2</v>
      </c>
      <c r="J55" s="361" t="n">
        <v>1</v>
      </c>
      <c r="K55" s="361" t="n">
        <v>1</v>
      </c>
      <c r="L55" s="361" t="n">
        <v>1</v>
      </c>
      <c r="M55" s="361" t="n">
        <v>1</v>
      </c>
      <c r="N55" s="361" t="n">
        <v>1</v>
      </c>
      <c r="O55" s="361" t="n">
        <v>1</v>
      </c>
      <c r="P55" s="361" t="n">
        <v>1</v>
      </c>
      <c r="Q55" s="361" t="n">
        <v>1</v>
      </c>
      <c r="R55" s="361" t="inlineStr"/>
      <c r="S55" s="361" t="inlineStr"/>
      <c r="T55" s="361" t="inlineStr"/>
      <c r="U55" s="361" t="inlineStr"/>
      <c r="V55" s="361" t="inlineStr"/>
      <c r="W55" s="361" t="inlineStr"/>
      <c r="X55" s="361" t="inlineStr"/>
      <c r="Y55" s="361" t="inlineStr"/>
      <c r="Z55" s="361" t="inlineStr"/>
      <c r="AA55" s="361" t="inlineStr"/>
      <c r="AB55" s="361" t="n"/>
      <c r="AC55" s="361" t="n"/>
      <c r="AD55" s="361" t="n"/>
      <c r="AE55" s="361" t="n"/>
      <c r="AF55" s="361" t="n"/>
      <c r="AG55" s="361" t="n"/>
      <c r="AH55" s="361" t="n"/>
      <c r="AI55" s="361" t="n"/>
      <c r="AJ55" s="361" t="n"/>
      <c r="AK55" s="361" t="n"/>
      <c r="AL55" s="361" t="n"/>
      <c r="AM55" s="361" t="n"/>
      <c r="AN55" s="361" t="n">
        <v>78855225</v>
      </c>
      <c r="AO55" s="361" t="n"/>
      <c r="AP55" s="361" t="n"/>
      <c r="AQ55" s="361" t="n"/>
      <c r="AR55" s="361" t="n"/>
      <c r="AS55" s="361" t="n"/>
      <c r="AT55" s="361" t="n"/>
      <c r="AU55" s="361" t="n"/>
      <c r="AV55" s="361" t="n"/>
      <c r="AW55" s="361" t="n"/>
      <c r="AX55" s="361" t="n"/>
    </row>
    <row r="56">
      <c r="A56" s="361" t="n">
        <v>2</v>
      </c>
      <c r="B56" s="361" t="inlineStr">
        <is>
          <t>Вид цен</t>
        </is>
      </c>
      <c r="C56" s="361" t="inlineStr"/>
      <c r="D56" s="361" t="n">
        <v>0</v>
      </c>
      <c r="E56" s="361" t="n">
        <v>0</v>
      </c>
      <c r="F56" s="361" t="n">
        <v>-1</v>
      </c>
      <c r="G56" s="361" t="n"/>
      <c r="H56" s="361" t="n"/>
      <c r="I56" s="361" t="n"/>
      <c r="J56" s="361" t="n"/>
      <c r="K56" s="361" t="n"/>
      <c r="L56" s="361" t="n"/>
      <c r="M56" s="361" t="n"/>
      <c r="N56" s="361" t="n"/>
      <c r="O56" s="361" t="n"/>
      <c r="P56" s="361" t="n"/>
      <c r="Q56" s="361" t="n"/>
      <c r="R56" s="361" t="n"/>
      <c r="S56" s="361" t="n"/>
      <c r="T56" s="361" t="n"/>
      <c r="U56" s="361" t="n"/>
      <c r="V56" s="361" t="n"/>
      <c r="W56" s="361" t="n"/>
      <c r="X56" s="361" t="n"/>
      <c r="Y56" s="361" t="n"/>
      <c r="Z56" s="361" t="n"/>
      <c r="AA56" s="361" t="n"/>
      <c r="AB56" s="361" t="n"/>
      <c r="AC56" s="361" t="n"/>
      <c r="AD56" s="361" t="n"/>
      <c r="AE56" s="361" t="n"/>
      <c r="AF56" s="361" t="n"/>
      <c r="AG56" s="361" t="n"/>
      <c r="AH56" s="361" t="n"/>
      <c r="AI56" s="361" t="n"/>
      <c r="AJ56" s="361" t="n"/>
      <c r="AK56" s="361" t="n"/>
      <c r="AL56" s="361" t="n"/>
      <c r="AM56" s="361" t="n"/>
      <c r="AN56" s="361" t="n">
        <v>78855226</v>
      </c>
    </row>
    <row r="57">
      <c r="A57" s="361" t="n">
        <v>1</v>
      </c>
      <c r="B57" s="361" t="inlineStr">
        <is>
          <t>Сборник индексов</t>
        </is>
      </c>
      <c r="C57" s="361" t="inlineStr">
        <is>
          <t>МО эксплуатация дорог</t>
        </is>
      </c>
      <c r="D57" s="361" t="n">
        <v>2025</v>
      </c>
      <c r="E57" s="361" t="n">
        <v>9</v>
      </c>
      <c r="F57" s="361" t="n">
        <v>1</v>
      </c>
      <c r="G57" s="361" t="n">
        <v>1</v>
      </c>
      <c r="H57" s="361" t="n">
        <v>0</v>
      </c>
      <c r="I57" s="361" t="n">
        <v>2</v>
      </c>
      <c r="J57" s="361" t="n">
        <v>1</v>
      </c>
      <c r="K57" s="361" t="n">
        <v>1</v>
      </c>
      <c r="L57" s="361" t="n">
        <v>1</v>
      </c>
      <c r="M57" s="361" t="n">
        <v>1</v>
      </c>
      <c r="N57" s="361" t="n">
        <v>1</v>
      </c>
      <c r="O57" s="361" t="n">
        <v>1</v>
      </c>
      <c r="P57" s="361" t="n">
        <v>1</v>
      </c>
      <c r="Q57" s="361" t="n">
        <v>1</v>
      </c>
      <c r="R57" s="361" t="inlineStr"/>
      <c r="S57" s="361" t="inlineStr"/>
      <c r="T57" s="361" t="inlineStr"/>
      <c r="U57" s="361" t="inlineStr"/>
      <c r="V57" s="361" t="inlineStr"/>
      <c r="W57" s="361" t="inlineStr"/>
      <c r="X57" s="361" t="inlineStr"/>
      <c r="Y57" s="361" t="inlineStr"/>
      <c r="Z57" s="361" t="inlineStr"/>
      <c r="AA57" s="361" t="inlineStr"/>
      <c r="AB57" s="361" t="n"/>
      <c r="AC57" s="361" t="n"/>
      <c r="AD57" s="361" t="n"/>
      <c r="AE57" s="361" t="n"/>
      <c r="AF57" s="361" t="n"/>
      <c r="AG57" s="361" t="n"/>
      <c r="AH57" s="361" t="n"/>
      <c r="AI57" s="361" t="n"/>
      <c r="AJ57" s="361" t="n"/>
      <c r="AK57" s="361" t="n"/>
      <c r="AL57" s="361" t="n"/>
      <c r="AM57" s="361" t="n"/>
      <c r="AN57" s="361" t="n">
        <v>78855227</v>
      </c>
      <c r="AO57" s="361" t="n"/>
      <c r="AP57" s="361" t="n"/>
      <c r="AQ57" s="361" t="n"/>
      <c r="AR57" s="361" t="n"/>
      <c r="AS57" s="361" t="n"/>
      <c r="AT57" s="361" t="n"/>
      <c r="AU57" s="361" t="n"/>
      <c r="AV57" s="361" t="n"/>
      <c r="AW57" s="361" t="n"/>
      <c r="AX57" s="361" t="n"/>
    </row>
  </sheetData>
  <pageMargins left="0.75" right="0.75" top="1" bottom="1" header="0.5" footer="0.5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A1:DO656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</cols>
  <sheetData>
    <row r="1">
      <c r="A1">
        <f>ROW(Source!A24)</f>
        <v/>
      </c>
      <c r="B1" t="n">
        <v>78855224</v>
      </c>
      <c r="C1" t="n">
        <v>78855592</v>
      </c>
      <c r="D1" t="n">
        <v>18410631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1-1029-90</t>
        </is>
      </c>
      <c r="J1" t="inlineStr"/>
      <c r="K1" t="inlineStr">
        <is>
          <t>Рабочий строитель среднего разряда 2,9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W1" t="n">
        <v>0</v>
      </c>
      <c r="X1" t="n">
        <v>-1896518065</v>
      </c>
      <c r="Y1">
        <f>AT1</f>
        <v/>
      </c>
      <c r="AA1" t="n">
        <v>0</v>
      </c>
      <c r="AB1" t="n">
        <v>0</v>
      </c>
      <c r="AC1" t="n">
        <v>0</v>
      </c>
      <c r="AD1" t="n">
        <v>8.460000000000001</v>
      </c>
      <c r="AE1" t="n">
        <v>0</v>
      </c>
      <c r="AF1" t="n">
        <v>0</v>
      </c>
      <c r="AG1" t="n">
        <v>0</v>
      </c>
      <c r="AH1" t="n">
        <v>8.460000000000001</v>
      </c>
      <c r="AI1" t="n">
        <v>1</v>
      </c>
      <c r="AJ1" t="n">
        <v>1</v>
      </c>
      <c r="AK1" t="n">
        <v>1</v>
      </c>
      <c r="AL1" t="n">
        <v>1</v>
      </c>
      <c r="AM1" t="n">
        <v>-2</v>
      </c>
      <c r="AN1" t="n">
        <v>0</v>
      </c>
      <c r="AO1" t="n">
        <v>1</v>
      </c>
      <c r="AP1" t="n">
        <v>0</v>
      </c>
      <c r="AQ1" t="n">
        <v>0</v>
      </c>
      <c r="AR1" t="n">
        <v>0</v>
      </c>
      <c r="AS1" t="inlineStr"/>
      <c r="AT1" t="n">
        <v>85.3</v>
      </c>
      <c r="AU1" t="inlineStr"/>
      <c r="AV1" t="n">
        <v>1</v>
      </c>
      <c r="AW1" t="n">
        <v>2</v>
      </c>
      <c r="AX1" t="n">
        <v>78855593</v>
      </c>
      <c r="AY1" t="n">
        <v>1</v>
      </c>
      <c r="AZ1" t="n">
        <v>0</v>
      </c>
      <c r="BA1" t="n">
        <v>1</v>
      </c>
      <c r="BB1" t="n">
        <v>0</v>
      </c>
      <c r="BC1" t="n">
        <v>0</v>
      </c>
      <c r="BD1" t="n">
        <v>0</v>
      </c>
      <c r="BE1" t="n">
        <v>0</v>
      </c>
      <c r="BF1" t="n">
        <v>0</v>
      </c>
      <c r="BG1" t="n">
        <v>0</v>
      </c>
      <c r="BH1" t="n">
        <v>0</v>
      </c>
      <c r="BI1" t="n">
        <v>0</v>
      </c>
      <c r="BJ1" t="n">
        <v>0</v>
      </c>
      <c r="BK1" t="n">
        <v>0</v>
      </c>
      <c r="BL1" t="n">
        <v>0</v>
      </c>
      <c r="BM1" t="n">
        <v>0</v>
      </c>
      <c r="BN1" t="n">
        <v>0</v>
      </c>
      <c r="BO1" t="n">
        <v>0</v>
      </c>
      <c r="BP1" t="n">
        <v>0</v>
      </c>
      <c r="BQ1" t="n">
        <v>0</v>
      </c>
      <c r="BR1" t="n">
        <v>0</v>
      </c>
      <c r="BS1" t="n">
        <v>0</v>
      </c>
      <c r="BT1" t="n">
        <v>0</v>
      </c>
      <c r="BU1" t="n">
        <v>0</v>
      </c>
      <c r="BV1" t="n">
        <v>0</v>
      </c>
      <c r="BW1" t="n">
        <v>0</v>
      </c>
      <c r="CU1">
        <f>ROUND(AT1*Source!I24*AH1*AL1,0)</f>
        <v/>
      </c>
      <c r="CV1">
        <f>ROUND(Y1*Source!I24,7)</f>
        <v/>
      </c>
      <c r="CW1" t="n">
        <v>0</v>
      </c>
      <c r="CX1">
        <f>ROUND(Y1*Source!I24,7)</f>
        <v/>
      </c>
      <c r="CY1">
        <f>AD1</f>
        <v/>
      </c>
      <c r="CZ1">
        <f>AH1</f>
        <v/>
      </c>
      <c r="DA1">
        <f>AL1</f>
        <v/>
      </c>
      <c r="DB1">
        <f>ROUND(ROUND(AT1*CZ1,2),2)</f>
        <v/>
      </c>
      <c r="DC1">
        <f>ROUND(ROUND(AT1*AG1,2),2)</f>
        <v/>
      </c>
      <c r="DD1" t="inlineStr"/>
      <c r="DE1" t="inlineStr"/>
      <c r="DF1">
        <f>ROUND(ROUND(AE1,0)*CX1,0)</f>
        <v/>
      </c>
      <c r="DG1">
        <f>ROUND(ROUND(AF1,0)*CX1,0)</f>
        <v/>
      </c>
      <c r="DH1">
        <f>ROUND(ROUND(AG1,0)*CX1,0)</f>
        <v/>
      </c>
      <c r="DI1">
        <f>ROUND(ROUND(AH1,0)*CX1,0)</f>
        <v/>
      </c>
      <c r="DJ1">
        <f>DI1</f>
        <v/>
      </c>
      <c r="DK1" t="n">
        <v>0</v>
      </c>
      <c r="DL1" t="inlineStr"/>
      <c r="DM1" t="n">
        <v>0</v>
      </c>
      <c r="DN1" t="inlineStr"/>
      <c r="DO1" t="n">
        <v>0</v>
      </c>
    </row>
    <row r="2">
      <c r="A2">
        <f>ROW(Source!A24)</f>
        <v/>
      </c>
      <c r="B2" t="n">
        <v>78855224</v>
      </c>
      <c r="C2" t="n">
        <v>78855592</v>
      </c>
      <c r="D2" t="n">
        <v>121548</v>
      </c>
      <c r="E2" t="n">
        <v>1</v>
      </c>
      <c r="F2" t="n">
        <v>1</v>
      </c>
      <c r="G2" t="n">
        <v>1</v>
      </c>
      <c r="H2" t="n">
        <v>1</v>
      </c>
      <c r="I2" t="inlineStr">
        <is>
          <t>2</t>
        </is>
      </c>
      <c r="J2" t="inlineStr"/>
      <c r="K2" t="inlineStr">
        <is>
          <t>Затраты труда машинистов</t>
        </is>
      </c>
      <c r="L2" t="n">
        <v>608254</v>
      </c>
      <c r="N2" t="n">
        <v>1013</v>
      </c>
      <c r="O2" t="inlineStr">
        <is>
          <t>чел.час</t>
        </is>
      </c>
      <c r="P2" t="inlineStr">
        <is>
          <t>чел.час</t>
        </is>
      </c>
      <c r="Q2" t="n">
        <v>1</v>
      </c>
      <c r="W2" t="n">
        <v>0</v>
      </c>
      <c r="X2" t="n">
        <v>-185737400</v>
      </c>
      <c r="Y2">
        <f>AT2</f>
        <v/>
      </c>
      <c r="AA2" t="n">
        <v>0</v>
      </c>
      <c r="AB2" t="n">
        <v>0</v>
      </c>
      <c r="AC2" t="n">
        <v>0</v>
      </c>
      <c r="AD2" t="n">
        <v>0</v>
      </c>
      <c r="AE2" t="n">
        <v>0</v>
      </c>
      <c r="AF2" t="n">
        <v>0</v>
      </c>
      <c r="AG2" t="n">
        <v>0</v>
      </c>
      <c r="AH2" t="n">
        <v>0</v>
      </c>
      <c r="AI2" t="n">
        <v>1</v>
      </c>
      <c r="AJ2" t="n">
        <v>1</v>
      </c>
      <c r="AK2" t="n">
        <v>1</v>
      </c>
      <c r="AL2" t="n">
        <v>1</v>
      </c>
      <c r="AM2" t="n">
        <v>-2</v>
      </c>
      <c r="AN2" t="n">
        <v>0</v>
      </c>
      <c r="AO2" t="n">
        <v>1</v>
      </c>
      <c r="AP2" t="n">
        <v>0</v>
      </c>
      <c r="AQ2" t="n">
        <v>0</v>
      </c>
      <c r="AR2" t="n">
        <v>0</v>
      </c>
      <c r="AS2" t="inlineStr"/>
      <c r="AT2" t="n">
        <v>0.32</v>
      </c>
      <c r="AU2" t="inlineStr"/>
      <c r="AV2" t="n">
        <v>2</v>
      </c>
      <c r="AW2" t="n">
        <v>2</v>
      </c>
      <c r="AX2" t="n">
        <v>78855594</v>
      </c>
      <c r="AY2" t="n">
        <v>1</v>
      </c>
      <c r="AZ2" t="n">
        <v>0</v>
      </c>
      <c r="BA2" t="n">
        <v>2</v>
      </c>
      <c r="BB2" t="n">
        <v>0</v>
      </c>
      <c r="BC2" t="n">
        <v>0</v>
      </c>
      <c r="BD2" t="n">
        <v>0</v>
      </c>
      <c r="BE2" t="n">
        <v>0</v>
      </c>
      <c r="BF2" t="n">
        <v>0</v>
      </c>
      <c r="BG2" t="n">
        <v>0</v>
      </c>
      <c r="BH2" t="n">
        <v>0</v>
      </c>
      <c r="BI2" t="n">
        <v>0</v>
      </c>
      <c r="BJ2" t="n">
        <v>0</v>
      </c>
      <c r="BK2" t="n">
        <v>0</v>
      </c>
      <c r="BL2" t="n">
        <v>0</v>
      </c>
      <c r="BM2" t="n">
        <v>0</v>
      </c>
      <c r="BN2" t="n">
        <v>0</v>
      </c>
      <c r="BO2" t="n">
        <v>0</v>
      </c>
      <c r="BP2" t="n">
        <v>0</v>
      </c>
      <c r="BQ2" t="n">
        <v>0</v>
      </c>
      <c r="BR2" t="n">
        <v>0</v>
      </c>
      <c r="BS2" t="n">
        <v>0</v>
      </c>
      <c r="BT2" t="n">
        <v>0</v>
      </c>
      <c r="BU2" t="n">
        <v>0</v>
      </c>
      <c r="BV2" t="n">
        <v>0</v>
      </c>
      <c r="BW2" t="n">
        <v>0</v>
      </c>
      <c r="CV2" t="n">
        <v>0</v>
      </c>
      <c r="CW2" t="n">
        <v>0</v>
      </c>
      <c r="CX2">
        <f>ROUND(Y2*Source!I24,7)</f>
        <v/>
      </c>
      <c r="CY2">
        <f>AD2</f>
        <v/>
      </c>
      <c r="CZ2">
        <f>AH2</f>
        <v/>
      </c>
      <c r="DA2">
        <f>AL2</f>
        <v/>
      </c>
      <c r="DB2">
        <f>ROUND(ROUND(AT2*CZ2,2),2)</f>
        <v/>
      </c>
      <c r="DC2">
        <f>ROUND(ROUND(AT2*AG2,2),2)</f>
        <v/>
      </c>
      <c r="DD2" t="inlineStr"/>
      <c r="DE2" t="inlineStr"/>
      <c r="DF2">
        <f>ROUND(ROUND(AE2,0)*CX2,0)</f>
        <v/>
      </c>
      <c r="DG2">
        <f>ROUND(ROUND(AF2,0)*CX2,0)</f>
        <v/>
      </c>
      <c r="DH2">
        <f>ROUND(ROUND(AG2,0)*CX2,0)</f>
        <v/>
      </c>
      <c r="DI2">
        <f>ROUND(ROUND(AH2,0)*CX2,0)</f>
        <v/>
      </c>
      <c r="DJ2">
        <f>DI2</f>
        <v/>
      </c>
      <c r="DK2" t="n">
        <v>0</v>
      </c>
      <c r="DL2" t="inlineStr"/>
      <c r="DM2" t="n">
        <v>0</v>
      </c>
      <c r="DN2" t="inlineStr"/>
      <c r="DO2" t="n">
        <v>0</v>
      </c>
    </row>
    <row r="3">
      <c r="A3">
        <f>ROW(Source!A24)</f>
        <v/>
      </c>
      <c r="B3" t="n">
        <v>78855224</v>
      </c>
      <c r="C3" t="n">
        <v>78855592</v>
      </c>
      <c r="D3" t="n">
        <v>29172556</v>
      </c>
      <c r="E3" t="n">
        <v>1</v>
      </c>
      <c r="F3" t="n">
        <v>1</v>
      </c>
      <c r="G3" t="n">
        <v>1</v>
      </c>
      <c r="H3" t="n">
        <v>2</v>
      </c>
      <c r="I3" t="inlineStr">
        <is>
          <t>030954</t>
        </is>
      </c>
      <c r="J3" t="inlineStr">
        <is>
          <t>ТСЭМ Московской обл., 030954, приказ Минстроя России №675/пр от 28.02.2017 № 264/пр</t>
        </is>
      </c>
      <c r="K3" t="inlineStr">
        <is>
          <t>Подъемники грузоподъемностью до 500 кг одномачтовые, высота подъема 45 м</t>
        </is>
      </c>
      <c r="L3" t="n">
        <v>1368</v>
      </c>
      <c r="N3" t="n">
        <v>1011</v>
      </c>
      <c r="O3" t="inlineStr">
        <is>
          <t>маш.-ч</t>
        </is>
      </c>
      <c r="P3" t="inlineStr">
        <is>
          <t>маш.-ч</t>
        </is>
      </c>
      <c r="Q3" t="n">
        <v>1</v>
      </c>
      <c r="W3" t="n">
        <v>0</v>
      </c>
      <c r="X3" t="n">
        <v>344519037</v>
      </c>
      <c r="Y3">
        <f>AT3</f>
        <v/>
      </c>
      <c r="AA3" t="n">
        <v>0</v>
      </c>
      <c r="AB3" t="n">
        <v>728.98</v>
      </c>
      <c r="AC3" t="n">
        <v>705.38</v>
      </c>
      <c r="AD3" t="n">
        <v>0</v>
      </c>
      <c r="AE3" t="n">
        <v>0</v>
      </c>
      <c r="AF3" t="n">
        <v>31.26</v>
      </c>
      <c r="AG3" t="n">
        <v>13.5</v>
      </c>
      <c r="AH3" t="n">
        <v>0</v>
      </c>
      <c r="AI3" t="n">
        <v>1</v>
      </c>
      <c r="AJ3" t="n">
        <v>23.32</v>
      </c>
      <c r="AK3" t="n">
        <v>52.25</v>
      </c>
      <c r="AL3" t="n">
        <v>1</v>
      </c>
      <c r="AM3" t="n">
        <v>2</v>
      </c>
      <c r="AN3" t="n">
        <v>0</v>
      </c>
      <c r="AO3" t="n">
        <v>1</v>
      </c>
      <c r="AP3" t="n">
        <v>0</v>
      </c>
      <c r="AQ3" t="n">
        <v>0</v>
      </c>
      <c r="AR3" t="n">
        <v>0</v>
      </c>
      <c r="AS3" t="inlineStr"/>
      <c r="AT3" t="n">
        <v>0.32</v>
      </c>
      <c r="AU3" t="inlineStr"/>
      <c r="AV3" t="n">
        <v>0</v>
      </c>
      <c r="AW3" t="n">
        <v>2</v>
      </c>
      <c r="AX3" t="n">
        <v>78855595</v>
      </c>
      <c r="AY3" t="n">
        <v>1</v>
      </c>
      <c r="AZ3" t="n">
        <v>0</v>
      </c>
      <c r="BA3" t="n">
        <v>3</v>
      </c>
      <c r="BB3" t="n">
        <v>0</v>
      </c>
      <c r="BC3" t="n">
        <v>0</v>
      </c>
      <c r="BD3" t="n">
        <v>0</v>
      </c>
      <c r="BE3" t="n">
        <v>0</v>
      </c>
      <c r="BF3" t="n">
        <v>0</v>
      </c>
      <c r="BG3" t="n">
        <v>0</v>
      </c>
      <c r="BH3" t="n">
        <v>0</v>
      </c>
      <c r="BI3" t="n">
        <v>0</v>
      </c>
      <c r="BJ3" t="n">
        <v>0</v>
      </c>
      <c r="BK3" t="n">
        <v>0</v>
      </c>
      <c r="BL3" t="n">
        <v>0</v>
      </c>
      <c r="BM3" t="n">
        <v>0</v>
      </c>
      <c r="BN3" t="n">
        <v>0</v>
      </c>
      <c r="BO3" t="n">
        <v>0</v>
      </c>
      <c r="BP3" t="n">
        <v>0</v>
      </c>
      <c r="BQ3" t="n">
        <v>0</v>
      </c>
      <c r="BR3" t="n">
        <v>0</v>
      </c>
      <c r="BS3" t="n">
        <v>0</v>
      </c>
      <c r="BT3" t="n">
        <v>0</v>
      </c>
      <c r="BU3" t="n">
        <v>0</v>
      </c>
      <c r="BV3" t="n">
        <v>0</v>
      </c>
      <c r="BW3" t="n">
        <v>0</v>
      </c>
      <c r="CV3" t="n">
        <v>0</v>
      </c>
      <c r="CW3">
        <f>ROUND(Y3*Source!I24*DO3,7)</f>
        <v/>
      </c>
      <c r="CX3">
        <f>ROUND(Y3*Source!I24,7)</f>
        <v/>
      </c>
      <c r="CY3">
        <f>AB3</f>
        <v/>
      </c>
      <c r="CZ3">
        <f>AF3</f>
        <v/>
      </c>
      <c r="DA3">
        <f>AJ3</f>
        <v/>
      </c>
      <c r="DB3">
        <f>ROUND(ROUND(AT3*CZ3,2),2)</f>
        <v/>
      </c>
      <c r="DC3">
        <f>ROUND(ROUND(AT3*AG3,2),2)</f>
        <v/>
      </c>
      <c r="DD3" t="inlineStr"/>
      <c r="DE3" t="inlineStr"/>
      <c r="DF3">
        <f>ROUND(ROUND(AE3,0)*CX3,0)</f>
        <v/>
      </c>
      <c r="DG3">
        <f>ROUND(ROUND(AF3*AJ3,0)*CX3,0)</f>
        <v/>
      </c>
      <c r="DH3">
        <f>ROUND(ROUND(AG3*AK3,0)*CX3,0)</f>
        <v/>
      </c>
      <c r="DI3">
        <f>ROUND(ROUND(AH3,0)*CX3,0)</f>
        <v/>
      </c>
      <c r="DJ3">
        <f>DG3</f>
        <v/>
      </c>
      <c r="DK3" t="n">
        <v>0</v>
      </c>
      <c r="DL3" t="inlineStr"/>
      <c r="DM3" t="n">
        <v>0</v>
      </c>
      <c r="DN3" t="inlineStr"/>
      <c r="DO3" t="n">
        <v>0</v>
      </c>
    </row>
    <row r="4">
      <c r="A4">
        <f>ROW(Source!A24)</f>
        <v/>
      </c>
      <c r="B4" t="n">
        <v>78855224</v>
      </c>
      <c r="C4" t="n">
        <v>78855592</v>
      </c>
      <c r="D4" t="n">
        <v>29164350</v>
      </c>
      <c r="E4" t="n">
        <v>1</v>
      </c>
      <c r="F4" t="n">
        <v>1</v>
      </c>
      <c r="G4" t="n">
        <v>1</v>
      </c>
      <c r="H4" t="n">
        <v>3</v>
      </c>
      <c r="I4" t="inlineStr">
        <is>
          <t>509-9899</t>
        </is>
      </c>
      <c r="J4" t="inlineStr">
        <is>
          <t>ТССЦ Московской обл., 509-9899, приказ Минстроя России №675/пр от 28.02.2017 № 258/пр</t>
        </is>
      </c>
      <c r="K4" t="inlineStr">
        <is>
          <t>Строительный мусор и масса возвратных материалов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W4" t="n">
        <v>0</v>
      </c>
      <c r="X4" t="n">
        <v>1839160745</v>
      </c>
      <c r="Y4">
        <f>AT4</f>
        <v/>
      </c>
      <c r="AA4" t="n">
        <v>0</v>
      </c>
      <c r="AB4" t="n">
        <v>0</v>
      </c>
      <c r="AC4" t="n">
        <v>0</v>
      </c>
      <c r="AD4" t="n">
        <v>0</v>
      </c>
      <c r="AE4" t="n">
        <v>0</v>
      </c>
      <c r="AF4" t="n">
        <v>0</v>
      </c>
      <c r="AG4" t="n">
        <v>0</v>
      </c>
      <c r="AH4" t="n">
        <v>0</v>
      </c>
      <c r="AI4" t="n">
        <v>1</v>
      </c>
      <c r="AJ4" t="n">
        <v>1</v>
      </c>
      <c r="AK4" t="n">
        <v>1</v>
      </c>
      <c r="AL4" t="n">
        <v>1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  <c r="AS4" t="inlineStr"/>
      <c r="AT4" t="n">
        <v>1.34</v>
      </c>
      <c r="AU4" t="inlineStr"/>
      <c r="AV4" t="n">
        <v>0</v>
      </c>
      <c r="AW4" t="n">
        <v>2</v>
      </c>
      <c r="AX4" t="n">
        <v>78855596</v>
      </c>
      <c r="AY4" t="n">
        <v>1</v>
      </c>
      <c r="AZ4" t="n">
        <v>0</v>
      </c>
      <c r="BA4" t="n">
        <v>4</v>
      </c>
      <c r="BB4" t="n">
        <v>0</v>
      </c>
      <c r="BC4" t="n">
        <v>0</v>
      </c>
      <c r="BD4" t="n">
        <v>0</v>
      </c>
      <c r="BE4" t="n">
        <v>0</v>
      </c>
      <c r="BF4" t="n">
        <v>0</v>
      </c>
      <c r="BG4" t="n">
        <v>0</v>
      </c>
      <c r="BH4" t="n">
        <v>0</v>
      </c>
      <c r="BI4" t="n">
        <v>0</v>
      </c>
      <c r="BJ4" t="n">
        <v>0</v>
      </c>
      <c r="BK4" t="n">
        <v>0</v>
      </c>
      <c r="BL4" t="n">
        <v>0</v>
      </c>
      <c r="BM4" t="n">
        <v>0</v>
      </c>
      <c r="BN4" t="n">
        <v>0</v>
      </c>
      <c r="BO4" t="n">
        <v>0</v>
      </c>
      <c r="BP4" t="n">
        <v>0</v>
      </c>
      <c r="BQ4" t="n">
        <v>0</v>
      </c>
      <c r="BR4" t="n">
        <v>0</v>
      </c>
      <c r="BS4" t="n">
        <v>0</v>
      </c>
      <c r="BT4" t="n">
        <v>0</v>
      </c>
      <c r="BU4" t="n">
        <v>0</v>
      </c>
      <c r="BV4" t="n">
        <v>0</v>
      </c>
      <c r="BW4" t="n">
        <v>0</v>
      </c>
      <c r="CV4" t="n">
        <v>0</v>
      </c>
      <c r="CW4" t="n">
        <v>0</v>
      </c>
      <c r="CX4">
        <f>ROUND(Y4*Source!I24,7)</f>
        <v/>
      </c>
      <c r="CY4">
        <f>AA4</f>
        <v/>
      </c>
      <c r="CZ4">
        <f>AE4</f>
        <v/>
      </c>
      <c r="DA4">
        <f>AI4</f>
        <v/>
      </c>
      <c r="DB4">
        <f>ROUND(ROUND(AT4*CZ4,2),2)</f>
        <v/>
      </c>
      <c r="DC4">
        <f>ROUND(ROUND(AT4*AG4,2),2)</f>
        <v/>
      </c>
      <c r="DD4" t="inlineStr"/>
      <c r="DE4" t="inlineStr"/>
      <c r="DF4">
        <f>ROUND(ROUND(AE4,0)*CX4,0)</f>
        <v/>
      </c>
      <c r="DG4">
        <f>ROUND(ROUND(AF4,0)*CX4,0)</f>
        <v/>
      </c>
      <c r="DH4">
        <f>ROUND(ROUND(AG4,0)*CX4,0)</f>
        <v/>
      </c>
      <c r="DI4">
        <f>ROUND(ROUND(AH4,0)*CX4,0)</f>
        <v/>
      </c>
      <c r="DJ4">
        <f>DF4</f>
        <v/>
      </c>
      <c r="DK4" t="n">
        <v>0</v>
      </c>
      <c r="DL4" t="inlineStr"/>
      <c r="DM4" t="n">
        <v>0</v>
      </c>
      <c r="DN4" t="inlineStr"/>
      <c r="DO4" t="n">
        <v>0</v>
      </c>
    </row>
    <row r="5">
      <c r="A5">
        <f>ROW(Source!A26)</f>
        <v/>
      </c>
      <c r="B5" t="n">
        <v>78855224</v>
      </c>
      <c r="C5" t="n">
        <v>78855598</v>
      </c>
      <c r="D5" t="n">
        <v>18411117</v>
      </c>
      <c r="E5" t="n">
        <v>1</v>
      </c>
      <c r="F5" t="n">
        <v>1</v>
      </c>
      <c r="G5" t="n">
        <v>1</v>
      </c>
      <c r="H5" t="n">
        <v>1</v>
      </c>
      <c r="I5" t="inlineStr">
        <is>
          <t>1-1040-90</t>
        </is>
      </c>
      <c r="J5" t="inlineStr"/>
      <c r="K5" t="inlineStr">
        <is>
          <t>Рабочий строитель среднего разряда 4</t>
        </is>
      </c>
      <c r="L5" t="n">
        <v>1369</v>
      </c>
      <c r="N5" t="n">
        <v>1013</v>
      </c>
      <c r="O5" t="inlineStr">
        <is>
          <t>чел.-ч</t>
        </is>
      </c>
      <c r="P5" t="inlineStr">
        <is>
          <t>чел.-ч</t>
        </is>
      </c>
      <c r="Q5" t="n">
        <v>1</v>
      </c>
      <c r="W5" t="n">
        <v>0</v>
      </c>
      <c r="X5" t="n">
        <v>-1739886638</v>
      </c>
      <c r="Y5">
        <f>AT5</f>
        <v/>
      </c>
      <c r="AA5" t="n">
        <v>0</v>
      </c>
      <c r="AB5" t="n">
        <v>0</v>
      </c>
      <c r="AC5" t="n">
        <v>0</v>
      </c>
      <c r="AD5" t="n">
        <v>9.619999999999999</v>
      </c>
      <c r="AE5" t="n">
        <v>0</v>
      </c>
      <c r="AF5" t="n">
        <v>0</v>
      </c>
      <c r="AG5" t="n">
        <v>0</v>
      </c>
      <c r="AH5" t="n">
        <v>9.619999999999999</v>
      </c>
      <c r="AI5" t="n">
        <v>1</v>
      </c>
      <c r="AJ5" t="n">
        <v>1</v>
      </c>
      <c r="AK5" t="n">
        <v>1</v>
      </c>
      <c r="AL5" t="n">
        <v>1</v>
      </c>
      <c r="AM5" t="n">
        <v>-2</v>
      </c>
      <c r="AN5" t="n">
        <v>0</v>
      </c>
      <c r="AO5" t="n">
        <v>1</v>
      </c>
      <c r="AP5" t="n">
        <v>0</v>
      </c>
      <c r="AQ5" t="n">
        <v>0</v>
      </c>
      <c r="AR5" t="n">
        <v>0</v>
      </c>
      <c r="AS5" t="inlineStr"/>
      <c r="AT5" t="n">
        <v>26.28</v>
      </c>
      <c r="AU5" t="inlineStr"/>
      <c r="AV5" t="n">
        <v>1</v>
      </c>
      <c r="AW5" t="n">
        <v>2</v>
      </c>
      <c r="AX5" t="n">
        <v>78855599</v>
      </c>
      <c r="AY5" t="n">
        <v>1</v>
      </c>
      <c r="AZ5" t="n">
        <v>0</v>
      </c>
      <c r="BA5" t="n">
        <v>5</v>
      </c>
      <c r="BB5" t="n">
        <v>0</v>
      </c>
      <c r="BC5" t="n">
        <v>0</v>
      </c>
      <c r="BD5" t="n">
        <v>0</v>
      </c>
      <c r="BE5" t="n">
        <v>0</v>
      </c>
      <c r="BF5" t="n">
        <v>0</v>
      </c>
      <c r="BG5" t="n">
        <v>0</v>
      </c>
      <c r="BH5" t="n">
        <v>0</v>
      </c>
      <c r="BI5" t="n">
        <v>0</v>
      </c>
      <c r="BJ5" t="n">
        <v>0</v>
      </c>
      <c r="BK5" t="n">
        <v>0</v>
      </c>
      <c r="BL5" t="n">
        <v>0</v>
      </c>
      <c r="BM5" t="n">
        <v>0</v>
      </c>
      <c r="BN5" t="n">
        <v>0</v>
      </c>
      <c r="BO5" t="n">
        <v>0</v>
      </c>
      <c r="BP5" t="n">
        <v>0</v>
      </c>
      <c r="BQ5" t="n">
        <v>0</v>
      </c>
      <c r="BR5" t="n">
        <v>0</v>
      </c>
      <c r="BS5" t="n">
        <v>0</v>
      </c>
      <c r="BT5" t="n">
        <v>0</v>
      </c>
      <c r="BU5" t="n">
        <v>0</v>
      </c>
      <c r="BV5" t="n">
        <v>0</v>
      </c>
      <c r="BW5" t="n">
        <v>0</v>
      </c>
      <c r="CU5">
        <f>ROUND(AT5*Source!I26*AH5*AL5,0)</f>
        <v/>
      </c>
      <c r="CV5">
        <f>ROUND(Y5*Source!I26,7)</f>
        <v/>
      </c>
      <c r="CW5" t="n">
        <v>0</v>
      </c>
      <c r="CX5">
        <f>ROUND(Y5*Source!I26,7)</f>
        <v/>
      </c>
      <c r="CY5">
        <f>AD5</f>
        <v/>
      </c>
      <c r="CZ5">
        <f>AH5</f>
        <v/>
      </c>
      <c r="DA5">
        <f>AL5</f>
        <v/>
      </c>
      <c r="DB5">
        <f>ROUND(ROUND(AT5*CZ5,2),2)</f>
        <v/>
      </c>
      <c r="DC5">
        <f>ROUND(ROUND(AT5*AG5,2),2)</f>
        <v/>
      </c>
      <c r="DD5" t="inlineStr"/>
      <c r="DE5" t="inlineStr"/>
      <c r="DF5">
        <f>ROUND(ROUND(AE5,0)*CX5,0)</f>
        <v/>
      </c>
      <c r="DG5">
        <f>ROUND(ROUND(AF5,0)*CX5,0)</f>
        <v/>
      </c>
      <c r="DH5">
        <f>ROUND(ROUND(AG5,0)*CX5,0)</f>
        <v/>
      </c>
      <c r="DI5">
        <f>ROUND(ROUND(AH5,0)*CX5,0)</f>
        <v/>
      </c>
      <c r="DJ5">
        <f>DI5</f>
        <v/>
      </c>
      <c r="DK5" t="n">
        <v>0</v>
      </c>
      <c r="DL5" t="inlineStr"/>
      <c r="DM5" t="n">
        <v>0</v>
      </c>
      <c r="DN5" t="inlineStr"/>
      <c r="DO5" t="n">
        <v>0</v>
      </c>
    </row>
    <row r="6">
      <c r="A6">
        <f>ROW(Source!A26)</f>
        <v/>
      </c>
      <c r="B6" t="n">
        <v>78855224</v>
      </c>
      <c r="C6" t="n">
        <v>78855598</v>
      </c>
      <c r="D6" t="n">
        <v>121548</v>
      </c>
      <c r="E6" t="n">
        <v>1</v>
      </c>
      <c r="F6" t="n">
        <v>1</v>
      </c>
      <c r="G6" t="n">
        <v>1</v>
      </c>
      <c r="H6" t="n">
        <v>1</v>
      </c>
      <c r="I6" t="inlineStr">
        <is>
          <t>2</t>
        </is>
      </c>
      <c r="J6" t="inlineStr"/>
      <c r="K6" t="inlineStr">
        <is>
          <t>Затраты труда машинистов</t>
        </is>
      </c>
      <c r="L6" t="n">
        <v>608254</v>
      </c>
      <c r="N6" t="n">
        <v>1013</v>
      </c>
      <c r="O6" t="inlineStr">
        <is>
          <t>чел.час</t>
        </is>
      </c>
      <c r="P6" t="inlineStr">
        <is>
          <t>чел.час</t>
        </is>
      </c>
      <c r="Q6" t="n">
        <v>1</v>
      </c>
      <c r="W6" t="n">
        <v>0</v>
      </c>
      <c r="X6" t="n">
        <v>-185737400</v>
      </c>
      <c r="Y6">
        <f>AT6</f>
        <v/>
      </c>
      <c r="AA6" t="n">
        <v>0</v>
      </c>
      <c r="AB6" t="n">
        <v>0</v>
      </c>
      <c r="AC6" t="n">
        <v>0</v>
      </c>
      <c r="AD6" t="n">
        <v>0</v>
      </c>
      <c r="AE6" t="n">
        <v>0</v>
      </c>
      <c r="AF6" t="n">
        <v>0</v>
      </c>
      <c r="AG6" t="n">
        <v>0</v>
      </c>
      <c r="AH6" t="n">
        <v>0</v>
      </c>
      <c r="AI6" t="n">
        <v>1</v>
      </c>
      <c r="AJ6" t="n">
        <v>1</v>
      </c>
      <c r="AK6" t="n">
        <v>1</v>
      </c>
      <c r="AL6" t="n">
        <v>1</v>
      </c>
      <c r="AM6" t="n">
        <v>-2</v>
      </c>
      <c r="AN6" t="n">
        <v>0</v>
      </c>
      <c r="AO6" t="n">
        <v>1</v>
      </c>
      <c r="AP6" t="n">
        <v>0</v>
      </c>
      <c r="AQ6" t="n">
        <v>0</v>
      </c>
      <c r="AR6" t="n">
        <v>0</v>
      </c>
      <c r="AS6" t="inlineStr"/>
      <c r="AT6" t="n">
        <v>0.11</v>
      </c>
      <c r="AU6" t="inlineStr"/>
      <c r="AV6" t="n">
        <v>2</v>
      </c>
      <c r="AW6" t="n">
        <v>2</v>
      </c>
      <c r="AX6" t="n">
        <v>78855600</v>
      </c>
      <c r="AY6" t="n">
        <v>1</v>
      </c>
      <c r="AZ6" t="n">
        <v>0</v>
      </c>
      <c r="BA6" t="n">
        <v>6</v>
      </c>
      <c r="BB6" t="n">
        <v>0</v>
      </c>
      <c r="BC6" t="n">
        <v>0</v>
      </c>
      <c r="BD6" t="n">
        <v>0</v>
      </c>
      <c r="BE6" t="n">
        <v>0</v>
      </c>
      <c r="BF6" t="n">
        <v>0</v>
      </c>
      <c r="BG6" t="n">
        <v>0</v>
      </c>
      <c r="BH6" t="n">
        <v>0</v>
      </c>
      <c r="BI6" t="n">
        <v>0</v>
      </c>
      <c r="BJ6" t="n">
        <v>0</v>
      </c>
      <c r="BK6" t="n">
        <v>0</v>
      </c>
      <c r="BL6" t="n">
        <v>0</v>
      </c>
      <c r="BM6" t="n">
        <v>0</v>
      </c>
      <c r="BN6" t="n">
        <v>0</v>
      </c>
      <c r="BO6" t="n">
        <v>0</v>
      </c>
      <c r="BP6" t="n">
        <v>0</v>
      </c>
      <c r="BQ6" t="n">
        <v>0</v>
      </c>
      <c r="BR6" t="n">
        <v>0</v>
      </c>
      <c r="BS6" t="n">
        <v>0</v>
      </c>
      <c r="BT6" t="n">
        <v>0</v>
      </c>
      <c r="BU6" t="n">
        <v>0</v>
      </c>
      <c r="BV6" t="n">
        <v>0</v>
      </c>
      <c r="BW6" t="n">
        <v>0</v>
      </c>
      <c r="CV6" t="n">
        <v>0</v>
      </c>
      <c r="CW6" t="n">
        <v>0</v>
      </c>
      <c r="CX6">
        <f>ROUND(Y6*Source!I26,7)</f>
        <v/>
      </c>
      <c r="CY6">
        <f>AD6</f>
        <v/>
      </c>
      <c r="CZ6">
        <f>AH6</f>
        <v/>
      </c>
      <c r="DA6">
        <f>AL6</f>
        <v/>
      </c>
      <c r="DB6">
        <f>ROUND(ROUND(AT6*CZ6,2),2)</f>
        <v/>
      </c>
      <c r="DC6">
        <f>ROUND(ROUND(AT6*AG6,2),2)</f>
        <v/>
      </c>
      <c r="DD6" t="inlineStr"/>
      <c r="DE6" t="inlineStr"/>
      <c r="DF6">
        <f>ROUND(ROUND(AE6,0)*CX6,0)</f>
        <v/>
      </c>
      <c r="DG6">
        <f>ROUND(ROUND(AF6,0)*CX6,0)</f>
        <v/>
      </c>
      <c r="DH6">
        <f>ROUND(ROUND(AG6,0)*CX6,0)</f>
        <v/>
      </c>
      <c r="DI6">
        <f>ROUND(ROUND(AH6,0)*CX6,0)</f>
        <v/>
      </c>
      <c r="DJ6">
        <f>DI6</f>
        <v/>
      </c>
      <c r="DK6" t="n">
        <v>0</v>
      </c>
      <c r="DL6" t="inlineStr"/>
      <c r="DM6" t="n">
        <v>0</v>
      </c>
      <c r="DN6" t="inlineStr"/>
      <c r="DO6" t="n">
        <v>0</v>
      </c>
    </row>
    <row r="7">
      <c r="A7">
        <f>ROW(Source!A26)</f>
        <v/>
      </c>
      <c r="B7" t="n">
        <v>78855224</v>
      </c>
      <c r="C7" t="n">
        <v>78855598</v>
      </c>
      <c r="D7" t="n">
        <v>29172268</v>
      </c>
      <c r="E7" t="n">
        <v>1</v>
      </c>
      <c r="F7" t="n">
        <v>1</v>
      </c>
      <c r="G7" t="n">
        <v>1</v>
      </c>
      <c r="H7" t="n">
        <v>2</v>
      </c>
      <c r="I7" t="inlineStr">
        <is>
          <t>020129</t>
        </is>
      </c>
      <c r="J7" t="inlineStr">
        <is>
          <t>ТСЭМ Московской обл., 020129, приказ Минстроя России №675/пр от 28.02.2017 № 264/пр</t>
        </is>
      </c>
      <c r="K7" t="inlineStr">
        <is>
          <t>Краны башенные при работе на других видах строительства 8 т</t>
        </is>
      </c>
      <c r="L7" t="n">
        <v>1368</v>
      </c>
      <c r="N7" t="n">
        <v>1011</v>
      </c>
      <c r="O7" t="inlineStr">
        <is>
          <t>маш.-ч</t>
        </is>
      </c>
      <c r="P7" t="inlineStr">
        <is>
          <t>маш.-ч</t>
        </is>
      </c>
      <c r="Q7" t="n">
        <v>1</v>
      </c>
      <c r="W7" t="n">
        <v>0</v>
      </c>
      <c r="X7" t="n">
        <v>-438066613</v>
      </c>
      <c r="Y7">
        <f>AT7</f>
        <v/>
      </c>
      <c r="AA7" t="n">
        <v>0</v>
      </c>
      <c r="AB7" t="n">
        <v>1211.33</v>
      </c>
      <c r="AC7" t="n">
        <v>705.38</v>
      </c>
      <c r="AD7" t="n">
        <v>0</v>
      </c>
      <c r="AE7" t="n">
        <v>0</v>
      </c>
      <c r="AF7" t="n">
        <v>86.40000000000001</v>
      </c>
      <c r="AG7" t="n">
        <v>13.5</v>
      </c>
      <c r="AH7" t="n">
        <v>0</v>
      </c>
      <c r="AI7" t="n">
        <v>1</v>
      </c>
      <c r="AJ7" t="n">
        <v>14.02</v>
      </c>
      <c r="AK7" t="n">
        <v>52.25</v>
      </c>
      <c r="AL7" t="n">
        <v>1</v>
      </c>
      <c r="AM7" t="n">
        <v>2</v>
      </c>
      <c r="AN7" t="n">
        <v>0</v>
      </c>
      <c r="AO7" t="n">
        <v>1</v>
      </c>
      <c r="AP7" t="n">
        <v>0</v>
      </c>
      <c r="AQ7" t="n">
        <v>0</v>
      </c>
      <c r="AR7" t="n">
        <v>0</v>
      </c>
      <c r="AS7" t="inlineStr"/>
      <c r="AT7" t="n">
        <v>0.07000000000000001</v>
      </c>
      <c r="AU7" t="inlineStr"/>
      <c r="AV7" t="n">
        <v>0</v>
      </c>
      <c r="AW7" t="n">
        <v>2</v>
      </c>
      <c r="AX7" t="n">
        <v>78855601</v>
      </c>
      <c r="AY7" t="n">
        <v>1</v>
      </c>
      <c r="AZ7" t="n">
        <v>0</v>
      </c>
      <c r="BA7" t="n">
        <v>7</v>
      </c>
      <c r="BB7" t="n">
        <v>0</v>
      </c>
      <c r="BC7" t="n">
        <v>0</v>
      </c>
      <c r="BD7" t="n">
        <v>0</v>
      </c>
      <c r="BE7" t="n">
        <v>0</v>
      </c>
      <c r="BF7" t="n">
        <v>0</v>
      </c>
      <c r="BG7" t="n">
        <v>0</v>
      </c>
      <c r="BH7" t="n">
        <v>0</v>
      </c>
      <c r="BI7" t="n">
        <v>0</v>
      </c>
      <c r="BJ7" t="n">
        <v>0</v>
      </c>
      <c r="BK7" t="n">
        <v>0</v>
      </c>
      <c r="BL7" t="n">
        <v>0</v>
      </c>
      <c r="BM7" t="n">
        <v>0</v>
      </c>
      <c r="BN7" t="n">
        <v>0</v>
      </c>
      <c r="BO7" t="n">
        <v>0</v>
      </c>
      <c r="BP7" t="n">
        <v>0</v>
      </c>
      <c r="BQ7" t="n">
        <v>0</v>
      </c>
      <c r="BR7" t="n">
        <v>0</v>
      </c>
      <c r="BS7" t="n">
        <v>0</v>
      </c>
      <c r="BT7" t="n">
        <v>0</v>
      </c>
      <c r="BU7" t="n">
        <v>0</v>
      </c>
      <c r="BV7" t="n">
        <v>0</v>
      </c>
      <c r="BW7" t="n">
        <v>0</v>
      </c>
      <c r="CV7" t="n">
        <v>0</v>
      </c>
      <c r="CW7">
        <f>ROUND(Y7*Source!I26*DO7,7)</f>
        <v/>
      </c>
      <c r="CX7">
        <f>ROUND(Y7*Source!I26,7)</f>
        <v/>
      </c>
      <c r="CY7">
        <f>AB7</f>
        <v/>
      </c>
      <c r="CZ7">
        <f>AF7</f>
        <v/>
      </c>
      <c r="DA7">
        <f>AJ7</f>
        <v/>
      </c>
      <c r="DB7">
        <f>ROUND(ROUND(AT7*CZ7,2),2)</f>
        <v/>
      </c>
      <c r="DC7">
        <f>ROUND(ROUND(AT7*AG7,2),2)</f>
        <v/>
      </c>
      <c r="DD7" t="inlineStr"/>
      <c r="DE7" t="inlineStr"/>
      <c r="DF7">
        <f>ROUND(ROUND(AE7,0)*CX7,0)</f>
        <v/>
      </c>
      <c r="DG7">
        <f>ROUND(ROUND(AF7*AJ7,0)*CX7,0)</f>
        <v/>
      </c>
      <c r="DH7">
        <f>ROUND(ROUND(AG7*AK7,0)*CX7,0)</f>
        <v/>
      </c>
      <c r="DI7">
        <f>ROUND(ROUND(AH7,0)*CX7,0)</f>
        <v/>
      </c>
      <c r="DJ7">
        <f>DG7</f>
        <v/>
      </c>
      <c r="DK7" t="n">
        <v>0</v>
      </c>
      <c r="DL7" t="inlineStr"/>
      <c r="DM7" t="n">
        <v>0</v>
      </c>
      <c r="DN7" t="inlineStr"/>
      <c r="DO7" t="n">
        <v>0</v>
      </c>
    </row>
    <row r="8">
      <c r="A8">
        <f>ROW(Source!A26)</f>
        <v/>
      </c>
      <c r="B8" t="n">
        <v>78855224</v>
      </c>
      <c r="C8" t="n">
        <v>78855598</v>
      </c>
      <c r="D8" t="n">
        <v>29172379</v>
      </c>
      <c r="E8" t="n">
        <v>1</v>
      </c>
      <c r="F8" t="n">
        <v>1</v>
      </c>
      <c r="G8" t="n">
        <v>1</v>
      </c>
      <c r="H8" t="n">
        <v>2</v>
      </c>
      <c r="I8" t="inlineStr">
        <is>
          <t>021141</t>
        </is>
      </c>
      <c r="J8" t="inlineStr">
        <is>
          <t>ТСЭМ Московской обл., 021141, приказ Минстроя России №675/пр от 28.02.2017 № 264/пр</t>
        </is>
      </c>
      <c r="K8" t="inlineStr">
        <is>
          <t>Краны на автомобильном ходу при работе на других видах строительства 10 т</t>
        </is>
      </c>
      <c r="L8" t="n">
        <v>1368</v>
      </c>
      <c r="N8" t="n">
        <v>1011</v>
      </c>
      <c r="O8" t="inlineStr">
        <is>
          <t>маш.-ч</t>
        </is>
      </c>
      <c r="P8" t="inlineStr">
        <is>
          <t>маш.-ч</t>
        </is>
      </c>
      <c r="Q8" t="n">
        <v>1</v>
      </c>
      <c r="W8" t="n">
        <v>0</v>
      </c>
      <c r="X8" t="n">
        <v>1106923569</v>
      </c>
      <c r="Y8">
        <f>AT8</f>
        <v/>
      </c>
      <c r="AA8" t="n">
        <v>0</v>
      </c>
      <c r="AB8" t="n">
        <v>1490.72</v>
      </c>
      <c r="AC8" t="n">
        <v>705.38</v>
      </c>
      <c r="AD8" t="n">
        <v>0</v>
      </c>
      <c r="AE8" t="n">
        <v>0</v>
      </c>
      <c r="AF8" t="n">
        <v>112</v>
      </c>
      <c r="AG8" t="n">
        <v>13.5</v>
      </c>
      <c r="AH8" t="n">
        <v>0</v>
      </c>
      <c r="AI8" t="n">
        <v>1</v>
      </c>
      <c r="AJ8" t="n">
        <v>13.31</v>
      </c>
      <c r="AK8" t="n">
        <v>52.25</v>
      </c>
      <c r="AL8" t="n">
        <v>1</v>
      </c>
      <c r="AM8" t="n">
        <v>2</v>
      </c>
      <c r="AN8" t="n">
        <v>0</v>
      </c>
      <c r="AO8" t="n">
        <v>1</v>
      </c>
      <c r="AP8" t="n">
        <v>0</v>
      </c>
      <c r="AQ8" t="n">
        <v>0</v>
      </c>
      <c r="AR8" t="n">
        <v>0</v>
      </c>
      <c r="AS8" t="inlineStr"/>
      <c r="AT8" t="n">
        <v>0.04</v>
      </c>
      <c r="AU8" t="inlineStr"/>
      <c r="AV8" t="n">
        <v>0</v>
      </c>
      <c r="AW8" t="n">
        <v>2</v>
      </c>
      <c r="AX8" t="n">
        <v>78855602</v>
      </c>
      <c r="AY8" t="n">
        <v>1</v>
      </c>
      <c r="AZ8" t="n">
        <v>0</v>
      </c>
      <c r="BA8" t="n">
        <v>8</v>
      </c>
      <c r="BB8" t="n">
        <v>0</v>
      </c>
      <c r="BC8" t="n">
        <v>0</v>
      </c>
      <c r="BD8" t="n">
        <v>0</v>
      </c>
      <c r="BE8" t="n">
        <v>0</v>
      </c>
      <c r="BF8" t="n">
        <v>0</v>
      </c>
      <c r="BG8" t="n">
        <v>0</v>
      </c>
      <c r="BH8" t="n">
        <v>0</v>
      </c>
      <c r="BI8" t="n">
        <v>0</v>
      </c>
      <c r="BJ8" t="n">
        <v>0</v>
      </c>
      <c r="BK8" t="n">
        <v>0</v>
      </c>
      <c r="BL8" t="n">
        <v>0</v>
      </c>
      <c r="BM8" t="n">
        <v>0</v>
      </c>
      <c r="BN8" t="n">
        <v>0</v>
      </c>
      <c r="BO8" t="n">
        <v>0</v>
      </c>
      <c r="BP8" t="n">
        <v>0</v>
      </c>
      <c r="BQ8" t="n">
        <v>0</v>
      </c>
      <c r="BR8" t="n">
        <v>0</v>
      </c>
      <c r="BS8" t="n">
        <v>0</v>
      </c>
      <c r="BT8" t="n">
        <v>0</v>
      </c>
      <c r="BU8" t="n">
        <v>0</v>
      </c>
      <c r="BV8" t="n">
        <v>0</v>
      </c>
      <c r="BW8" t="n">
        <v>0</v>
      </c>
      <c r="CV8" t="n">
        <v>0</v>
      </c>
      <c r="CW8">
        <f>ROUND(Y8*Source!I26*DO8,7)</f>
        <v/>
      </c>
      <c r="CX8">
        <f>ROUND(Y8*Source!I26,7)</f>
        <v/>
      </c>
      <c r="CY8">
        <f>AB8</f>
        <v/>
      </c>
      <c r="CZ8">
        <f>AF8</f>
        <v/>
      </c>
      <c r="DA8">
        <f>AJ8</f>
        <v/>
      </c>
      <c r="DB8">
        <f>ROUND(ROUND(AT8*CZ8,2),2)</f>
        <v/>
      </c>
      <c r="DC8">
        <f>ROUND(ROUND(AT8*AG8,2),2)</f>
        <v/>
      </c>
      <c r="DD8" t="inlineStr"/>
      <c r="DE8" t="inlineStr"/>
      <c r="DF8">
        <f>ROUND(ROUND(AE8,0)*CX8,0)</f>
        <v/>
      </c>
      <c r="DG8">
        <f>ROUND(ROUND(AF8*AJ8,0)*CX8,0)</f>
        <v/>
      </c>
      <c r="DH8">
        <f>ROUND(ROUND(AG8*AK8,0)*CX8,0)</f>
        <v/>
      </c>
      <c r="DI8">
        <f>ROUND(ROUND(AH8,0)*CX8,0)</f>
        <v/>
      </c>
      <c r="DJ8">
        <f>DG8</f>
        <v/>
      </c>
      <c r="DK8" t="n">
        <v>0</v>
      </c>
      <c r="DL8" t="inlineStr"/>
      <c r="DM8" t="n">
        <v>0</v>
      </c>
      <c r="DN8" t="inlineStr"/>
      <c r="DO8" t="n">
        <v>0</v>
      </c>
    </row>
    <row r="9">
      <c r="A9">
        <f>ROW(Source!A26)</f>
        <v/>
      </c>
      <c r="B9" t="n">
        <v>78855224</v>
      </c>
      <c r="C9" t="n">
        <v>78855598</v>
      </c>
      <c r="D9" t="n">
        <v>29174500</v>
      </c>
      <c r="E9" t="n">
        <v>1</v>
      </c>
      <c r="F9" t="n">
        <v>1</v>
      </c>
      <c r="G9" t="n">
        <v>1</v>
      </c>
      <c r="H9" t="n">
        <v>2</v>
      </c>
      <c r="I9" t="inlineStr">
        <is>
          <t>330206</t>
        </is>
      </c>
      <c r="J9" t="inlineStr">
        <is>
          <t>ТСЭМ Московской обл., 330206, приказ Минстроя России №675/пр от 28.02.2017 № 264/пр</t>
        </is>
      </c>
      <c r="K9" t="inlineStr">
        <is>
          <t>Дрели электрические</t>
        </is>
      </c>
      <c r="L9" t="n">
        <v>1368</v>
      </c>
      <c r="N9" t="n">
        <v>1011</v>
      </c>
      <c r="O9" t="inlineStr">
        <is>
          <t>маш.-ч</t>
        </is>
      </c>
      <c r="P9" t="inlineStr">
        <is>
          <t>маш.-ч</t>
        </is>
      </c>
      <c r="Q9" t="n">
        <v>1</v>
      </c>
      <c r="W9" t="n">
        <v>0</v>
      </c>
      <c r="X9" t="n">
        <v>-1867053656</v>
      </c>
      <c r="Y9">
        <f>AT9</f>
        <v/>
      </c>
      <c r="AA9" t="n">
        <v>0</v>
      </c>
      <c r="AB9" t="n">
        <v>8.390000000000001</v>
      </c>
      <c r="AC9" t="n">
        <v>0</v>
      </c>
      <c r="AD9" t="n">
        <v>0</v>
      </c>
      <c r="AE9" t="n">
        <v>0</v>
      </c>
      <c r="AF9" t="n">
        <v>1.95</v>
      </c>
      <c r="AG9" t="n">
        <v>0</v>
      </c>
      <c r="AH9" t="n">
        <v>0</v>
      </c>
      <c r="AI9" t="n">
        <v>1</v>
      </c>
      <c r="AJ9" t="n">
        <v>4.3</v>
      </c>
      <c r="AK9" t="n">
        <v>52.25</v>
      </c>
      <c r="AL9" t="n">
        <v>1</v>
      </c>
      <c r="AM9" t="n">
        <v>2</v>
      </c>
      <c r="AN9" t="n">
        <v>0</v>
      </c>
      <c r="AO9" t="n">
        <v>1</v>
      </c>
      <c r="AP9" t="n">
        <v>0</v>
      </c>
      <c r="AQ9" t="n">
        <v>0</v>
      </c>
      <c r="AR9" t="n">
        <v>0</v>
      </c>
      <c r="AS9" t="inlineStr"/>
      <c r="AT9" t="n">
        <v>0.89</v>
      </c>
      <c r="AU9" t="inlineStr"/>
      <c r="AV9" t="n">
        <v>0</v>
      </c>
      <c r="AW9" t="n">
        <v>2</v>
      </c>
      <c r="AX9" t="n">
        <v>78855603</v>
      </c>
      <c r="AY9" t="n">
        <v>1</v>
      </c>
      <c r="AZ9" t="n">
        <v>0</v>
      </c>
      <c r="BA9" t="n">
        <v>9</v>
      </c>
      <c r="BB9" t="n">
        <v>0</v>
      </c>
      <c r="BC9" t="n">
        <v>0</v>
      </c>
      <c r="BD9" t="n">
        <v>0</v>
      </c>
      <c r="BE9" t="n">
        <v>0</v>
      </c>
      <c r="BF9" t="n">
        <v>0</v>
      </c>
      <c r="BG9" t="n">
        <v>0</v>
      </c>
      <c r="BH9" t="n">
        <v>0</v>
      </c>
      <c r="BI9" t="n">
        <v>0</v>
      </c>
      <c r="BJ9" t="n">
        <v>0</v>
      </c>
      <c r="BK9" t="n">
        <v>0</v>
      </c>
      <c r="BL9" t="n">
        <v>0</v>
      </c>
      <c r="BM9" t="n">
        <v>0</v>
      </c>
      <c r="BN9" t="n">
        <v>0</v>
      </c>
      <c r="BO9" t="n">
        <v>0</v>
      </c>
      <c r="BP9" t="n">
        <v>0</v>
      </c>
      <c r="BQ9" t="n">
        <v>0</v>
      </c>
      <c r="BR9" t="n">
        <v>0</v>
      </c>
      <c r="BS9" t="n">
        <v>0</v>
      </c>
      <c r="BT9" t="n">
        <v>0</v>
      </c>
      <c r="BU9" t="n">
        <v>0</v>
      </c>
      <c r="BV9" t="n">
        <v>0</v>
      </c>
      <c r="BW9" t="n">
        <v>0</v>
      </c>
      <c r="CV9" t="n">
        <v>0</v>
      </c>
      <c r="CW9">
        <f>ROUND(Y9*Source!I26*DO9,7)</f>
        <v/>
      </c>
      <c r="CX9">
        <f>ROUND(Y9*Source!I26,7)</f>
        <v/>
      </c>
      <c r="CY9">
        <f>AB9</f>
        <v/>
      </c>
      <c r="CZ9">
        <f>AF9</f>
        <v/>
      </c>
      <c r="DA9">
        <f>AJ9</f>
        <v/>
      </c>
      <c r="DB9">
        <f>ROUND(ROUND(AT9*CZ9,2),2)</f>
        <v/>
      </c>
      <c r="DC9">
        <f>ROUND(ROUND(AT9*AG9,2),2)</f>
        <v/>
      </c>
      <c r="DD9" t="inlineStr"/>
      <c r="DE9" t="inlineStr"/>
      <c r="DF9">
        <f>ROUND(ROUND(AE9,0)*CX9,0)</f>
        <v/>
      </c>
      <c r="DG9">
        <f>ROUND(ROUND(AF9*AJ9,0)*CX9,0)</f>
        <v/>
      </c>
      <c r="DH9">
        <f>ROUND(ROUND(AG9*AK9,0)*CX9,0)</f>
        <v/>
      </c>
      <c r="DI9">
        <f>ROUND(ROUND(AH9,0)*CX9,0)</f>
        <v/>
      </c>
      <c r="DJ9">
        <f>DG9</f>
        <v/>
      </c>
      <c r="DK9" t="n">
        <v>0</v>
      </c>
      <c r="DL9" t="inlineStr"/>
      <c r="DM9" t="n">
        <v>0</v>
      </c>
      <c r="DN9" t="inlineStr"/>
      <c r="DO9" t="n">
        <v>0</v>
      </c>
    </row>
    <row r="10">
      <c r="A10">
        <f>ROW(Source!A26)</f>
        <v/>
      </c>
      <c r="B10" t="n">
        <v>78855224</v>
      </c>
      <c r="C10" t="n">
        <v>78855598</v>
      </c>
      <c r="D10" t="n">
        <v>29174913</v>
      </c>
      <c r="E10" t="n">
        <v>1</v>
      </c>
      <c r="F10" t="n">
        <v>1</v>
      </c>
      <c r="G10" t="n">
        <v>1</v>
      </c>
      <c r="H10" t="n">
        <v>2</v>
      </c>
      <c r="I10" t="inlineStr">
        <is>
          <t>400001</t>
        </is>
      </c>
      <c r="J10" t="inlineStr">
        <is>
          <t>ТСЭМ Московской обл., 400001, приказ Минстроя России №675/пр от 28.02.2017 № 264/пр</t>
        </is>
      </c>
      <c r="K10" t="inlineStr">
        <is>
          <t>Автомобили бортовые, грузоподъемность до 5 т</t>
        </is>
      </c>
      <c r="L10" t="n">
        <v>1368</v>
      </c>
      <c r="N10" t="n">
        <v>1011</v>
      </c>
      <c r="O10" t="inlineStr">
        <is>
          <t>маш.-ч</t>
        </is>
      </c>
      <c r="P10" t="inlineStr">
        <is>
          <t>маш.-ч</t>
        </is>
      </c>
      <c r="Q10" t="n">
        <v>1</v>
      </c>
      <c r="W10" t="n">
        <v>0</v>
      </c>
      <c r="X10" t="n">
        <v>1230759911</v>
      </c>
      <c r="Y10">
        <f>AT10</f>
        <v/>
      </c>
      <c r="AA10" t="n">
        <v>0</v>
      </c>
      <c r="AB10" t="n">
        <v>2177.51</v>
      </c>
      <c r="AC10" t="n">
        <v>606.1</v>
      </c>
      <c r="AD10" t="n">
        <v>0</v>
      </c>
      <c r="AE10" t="n">
        <v>0</v>
      </c>
      <c r="AF10" t="n">
        <v>87.17</v>
      </c>
      <c r="AG10" t="n">
        <v>11.6</v>
      </c>
      <c r="AH10" t="n">
        <v>0</v>
      </c>
      <c r="AI10" t="n">
        <v>1</v>
      </c>
      <c r="AJ10" t="n">
        <v>24.98</v>
      </c>
      <c r="AK10" t="n">
        <v>52.25</v>
      </c>
      <c r="AL10" t="n">
        <v>1</v>
      </c>
      <c r="AM10" t="n">
        <v>2</v>
      </c>
      <c r="AN10" t="n">
        <v>0</v>
      </c>
      <c r="AO10" t="n">
        <v>1</v>
      </c>
      <c r="AP10" t="n">
        <v>0</v>
      </c>
      <c r="AQ10" t="n">
        <v>0</v>
      </c>
      <c r="AR10" t="n">
        <v>0</v>
      </c>
      <c r="AS10" t="inlineStr"/>
      <c r="AT10" t="n">
        <v>0.46</v>
      </c>
      <c r="AU10" t="inlineStr"/>
      <c r="AV10" t="n">
        <v>0</v>
      </c>
      <c r="AW10" t="n">
        <v>2</v>
      </c>
      <c r="AX10" t="n">
        <v>78855604</v>
      </c>
      <c r="AY10" t="n">
        <v>1</v>
      </c>
      <c r="AZ10" t="n">
        <v>0</v>
      </c>
      <c r="BA10" t="n">
        <v>10</v>
      </c>
      <c r="BB10" t="n">
        <v>0</v>
      </c>
      <c r="BC10" t="n">
        <v>0</v>
      </c>
      <c r="BD10" t="n">
        <v>0</v>
      </c>
      <c r="BE10" t="n">
        <v>0</v>
      </c>
      <c r="BF10" t="n">
        <v>0</v>
      </c>
      <c r="BG10" t="n">
        <v>0</v>
      </c>
      <c r="BH10" t="n">
        <v>0</v>
      </c>
      <c r="BI10" t="n">
        <v>0</v>
      </c>
      <c r="BJ10" t="n">
        <v>0</v>
      </c>
      <c r="BK10" t="n">
        <v>0</v>
      </c>
      <c r="BL10" t="n">
        <v>0</v>
      </c>
      <c r="BM10" t="n">
        <v>0</v>
      </c>
      <c r="BN10" t="n">
        <v>0</v>
      </c>
      <c r="BO10" t="n">
        <v>0</v>
      </c>
      <c r="BP10" t="n">
        <v>0</v>
      </c>
      <c r="BQ10" t="n">
        <v>0</v>
      </c>
      <c r="BR10" t="n">
        <v>0</v>
      </c>
      <c r="BS10" t="n">
        <v>0</v>
      </c>
      <c r="BT10" t="n">
        <v>0</v>
      </c>
      <c r="BU10" t="n">
        <v>0</v>
      </c>
      <c r="BV10" t="n">
        <v>0</v>
      </c>
      <c r="BW10" t="n">
        <v>0</v>
      </c>
      <c r="CV10" t="n">
        <v>0</v>
      </c>
      <c r="CW10">
        <f>ROUND(Y10*Source!I26*DO10,7)</f>
        <v/>
      </c>
      <c r="CX10">
        <f>ROUND(Y10*Source!I26,7)</f>
        <v/>
      </c>
      <c r="CY10">
        <f>AB10</f>
        <v/>
      </c>
      <c r="CZ10">
        <f>AF10</f>
        <v/>
      </c>
      <c r="DA10">
        <f>AJ10</f>
        <v/>
      </c>
      <c r="DB10">
        <f>ROUND(ROUND(AT10*CZ10,2),2)</f>
        <v/>
      </c>
      <c r="DC10">
        <f>ROUND(ROUND(AT10*AG10,2),2)</f>
        <v/>
      </c>
      <c r="DD10" t="inlineStr"/>
      <c r="DE10" t="inlineStr"/>
      <c r="DF10">
        <f>ROUND(ROUND(AE10,0)*CX10,0)</f>
        <v/>
      </c>
      <c r="DG10">
        <f>ROUND(ROUND(AF10*AJ10,0)*CX10,0)</f>
        <v/>
      </c>
      <c r="DH10">
        <f>ROUND(ROUND(AG10*AK10,0)*CX10,0)</f>
        <v/>
      </c>
      <c r="DI10">
        <f>ROUND(ROUND(AH10,0)*CX10,0)</f>
        <v/>
      </c>
      <c r="DJ10">
        <f>DG10</f>
        <v/>
      </c>
      <c r="DK10" t="n">
        <v>0</v>
      </c>
      <c r="DL10" t="inlineStr"/>
      <c r="DM10" t="n">
        <v>0</v>
      </c>
      <c r="DN10" t="inlineStr"/>
      <c r="DO10" t="n">
        <v>0</v>
      </c>
    </row>
    <row r="11">
      <c r="A11">
        <f>ROW(Source!A26)</f>
        <v/>
      </c>
      <c r="B11" t="n">
        <v>78855224</v>
      </c>
      <c r="C11" t="n">
        <v>78855598</v>
      </c>
      <c r="D11" t="n">
        <v>29114479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101-4222</t>
        </is>
      </c>
      <c r="J11" t="inlineStr">
        <is>
          <t>ТССЦ Московской обл., 101-4222, приказ Минстроя России №675/пр от 28.02.2017 № 254/пр</t>
        </is>
      </c>
      <c r="K11" t="inlineStr">
        <is>
          <t>Дюбели пластмассовые с шурупами 10х60 мм</t>
        </is>
      </c>
      <c r="L11" t="n">
        <v>1355</v>
      </c>
      <c r="N11" t="n">
        <v>1010</v>
      </c>
      <c r="O11" t="inlineStr">
        <is>
          <t>100 шт.</t>
        </is>
      </c>
      <c r="P11" t="inlineStr">
        <is>
          <t>100 шт.</t>
        </is>
      </c>
      <c r="Q11" t="n">
        <v>100</v>
      </c>
      <c r="W11" t="n">
        <v>0</v>
      </c>
      <c r="X11" t="n">
        <v>1772086420</v>
      </c>
      <c r="Y11">
        <f>AT11</f>
        <v/>
      </c>
      <c r="AA11" t="n">
        <v>265.3</v>
      </c>
      <c r="AB11" t="n">
        <v>0</v>
      </c>
      <c r="AC11" t="n">
        <v>0</v>
      </c>
      <c r="AD11" t="n">
        <v>0</v>
      </c>
      <c r="AE11" t="n">
        <v>45.9</v>
      </c>
      <c r="AF11" t="n">
        <v>0</v>
      </c>
      <c r="AG11" t="n">
        <v>0</v>
      </c>
      <c r="AH11" t="n">
        <v>0</v>
      </c>
      <c r="AI11" t="n">
        <v>5.78</v>
      </c>
      <c r="AJ11" t="n">
        <v>1</v>
      </c>
      <c r="AK11" t="n">
        <v>1</v>
      </c>
      <c r="AL11" t="n">
        <v>1</v>
      </c>
      <c r="AM11" t="n">
        <v>2</v>
      </c>
      <c r="AN11" t="n">
        <v>0</v>
      </c>
      <c r="AO11" t="n">
        <v>1</v>
      </c>
      <c r="AP11" t="n">
        <v>0</v>
      </c>
      <c r="AQ11" t="n">
        <v>0</v>
      </c>
      <c r="AR11" t="n">
        <v>0</v>
      </c>
      <c r="AS11" t="inlineStr"/>
      <c r="AT11" t="n">
        <v>0.68</v>
      </c>
      <c r="AU11" t="inlineStr"/>
      <c r="AV11" t="n">
        <v>0</v>
      </c>
      <c r="AW11" t="n">
        <v>2</v>
      </c>
      <c r="AX11" t="n">
        <v>78855605</v>
      </c>
      <c r="AY11" t="n">
        <v>1</v>
      </c>
      <c r="AZ11" t="n">
        <v>0</v>
      </c>
      <c r="BA11" t="n">
        <v>11</v>
      </c>
      <c r="BB11" t="n">
        <v>0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0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0</v>
      </c>
      <c r="BU11" t="n">
        <v>0</v>
      </c>
      <c r="BV11" t="n">
        <v>0</v>
      </c>
      <c r="BW11" t="n">
        <v>0</v>
      </c>
      <c r="CV11" t="n">
        <v>0</v>
      </c>
      <c r="CW11" t="n">
        <v>0</v>
      </c>
      <c r="CX11">
        <f>ROUND(Y11*Source!I26,7)</f>
        <v/>
      </c>
      <c r="CY11">
        <f>AA11</f>
        <v/>
      </c>
      <c r="CZ11">
        <f>AE11</f>
        <v/>
      </c>
      <c r="DA11">
        <f>AI11</f>
        <v/>
      </c>
      <c r="DB11">
        <f>ROUND(ROUND(AT11*CZ11,2),2)</f>
        <v/>
      </c>
      <c r="DC11">
        <f>ROUND(ROUND(AT11*AG11,2),2)</f>
        <v/>
      </c>
      <c r="DD11" t="inlineStr"/>
      <c r="DE11" t="inlineStr"/>
      <c r="DF11">
        <f>ROUND(ROUND(AE11*AI11,0)*CX11,0)</f>
        <v/>
      </c>
      <c r="DG11">
        <f>ROUND(ROUND(AF11,0)*CX11,0)</f>
        <v/>
      </c>
      <c r="DH11">
        <f>ROUND(ROUND(AG11,0)*CX11,0)</f>
        <v/>
      </c>
      <c r="DI11">
        <f>ROUND(ROUND(AH11,0)*CX11,0)</f>
        <v/>
      </c>
      <c r="DJ11">
        <f>DF11</f>
        <v/>
      </c>
      <c r="DK11" t="n">
        <v>0</v>
      </c>
      <c r="DL11" t="inlineStr"/>
      <c r="DM11" t="n">
        <v>0</v>
      </c>
      <c r="DN11" t="inlineStr"/>
      <c r="DO11" t="n">
        <v>0</v>
      </c>
    </row>
    <row r="12">
      <c r="A12">
        <f>ROW(Source!A26)</f>
        <v/>
      </c>
      <c r="B12" t="n">
        <v>78855224</v>
      </c>
      <c r="C12" t="n">
        <v>78855598</v>
      </c>
      <c r="D12" t="n">
        <v>29109378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101-4894</t>
        </is>
      </c>
      <c r="J12" t="inlineStr">
        <is>
          <t>ТССЦ Московской обл., 101-4894, приказ Минстроя России №675/пр от 28.02.2017 № 254/пр</t>
        </is>
      </c>
      <c r="K12" t="inlineStr">
        <is>
          <t>Клей марки "Griffon HT-120" Adelant</t>
        </is>
      </c>
      <c r="L12" t="n">
        <v>1296</v>
      </c>
      <c r="N12" t="n">
        <v>1002</v>
      </c>
      <c r="O12" t="inlineStr">
        <is>
          <t>л</t>
        </is>
      </c>
      <c r="P12" t="inlineStr">
        <is>
          <t>л</t>
        </is>
      </c>
      <c r="Q12" t="n">
        <v>1</v>
      </c>
      <c r="W12" t="n">
        <v>0</v>
      </c>
      <c r="X12" t="n">
        <v>-542468145</v>
      </c>
      <c r="Y12">
        <f>AT12</f>
        <v/>
      </c>
      <c r="AA12" t="n">
        <v>1389.43</v>
      </c>
      <c r="AB12" t="n">
        <v>0</v>
      </c>
      <c r="AC12" t="n">
        <v>0</v>
      </c>
      <c r="AD12" t="n">
        <v>0</v>
      </c>
      <c r="AE12" t="n">
        <v>364.68</v>
      </c>
      <c r="AF12" t="n">
        <v>0</v>
      </c>
      <c r="AG12" t="n">
        <v>0</v>
      </c>
      <c r="AH12" t="n">
        <v>0</v>
      </c>
      <c r="AI12" t="n">
        <v>3.81</v>
      </c>
      <c r="AJ12" t="n">
        <v>1</v>
      </c>
      <c r="AK12" t="n">
        <v>1</v>
      </c>
      <c r="AL12" t="n">
        <v>1</v>
      </c>
      <c r="AM12" t="n">
        <v>2</v>
      </c>
      <c r="AN12" t="n">
        <v>0</v>
      </c>
      <c r="AO12" t="n">
        <v>1</v>
      </c>
      <c r="AP12" t="n">
        <v>0</v>
      </c>
      <c r="AQ12" t="n">
        <v>0</v>
      </c>
      <c r="AR12" t="n">
        <v>0</v>
      </c>
      <c r="AS12" t="inlineStr"/>
      <c r="AT12" t="n">
        <v>0.464</v>
      </c>
      <c r="AU12" t="inlineStr"/>
      <c r="AV12" t="n">
        <v>0</v>
      </c>
      <c r="AW12" t="n">
        <v>2</v>
      </c>
      <c r="AX12" t="n">
        <v>78855606</v>
      </c>
      <c r="AY12" t="n">
        <v>1</v>
      </c>
      <c r="AZ12" t="n">
        <v>0</v>
      </c>
      <c r="BA12" t="n">
        <v>12</v>
      </c>
      <c r="BB12" t="n">
        <v>0</v>
      </c>
      <c r="BC12" t="n">
        <v>0</v>
      </c>
      <c r="BD12" t="n">
        <v>0</v>
      </c>
      <c r="BE12" t="n">
        <v>0</v>
      </c>
      <c r="BF12" t="n">
        <v>0</v>
      </c>
      <c r="BG12" t="n">
        <v>0</v>
      </c>
      <c r="BH12" t="n">
        <v>0</v>
      </c>
      <c r="BI12" t="n">
        <v>0</v>
      </c>
      <c r="BJ12" t="n">
        <v>0</v>
      </c>
      <c r="BK12" t="n">
        <v>0</v>
      </c>
      <c r="BL12" t="n">
        <v>0</v>
      </c>
      <c r="BM12" t="n">
        <v>0</v>
      </c>
      <c r="BN12" t="n">
        <v>0</v>
      </c>
      <c r="BO12" t="n">
        <v>0</v>
      </c>
      <c r="BP12" t="n">
        <v>0</v>
      </c>
      <c r="BQ12" t="n">
        <v>0</v>
      </c>
      <c r="BR12" t="n">
        <v>0</v>
      </c>
      <c r="BS12" t="n">
        <v>0</v>
      </c>
      <c r="BT12" t="n">
        <v>0</v>
      </c>
      <c r="BU12" t="n">
        <v>0</v>
      </c>
      <c r="BV12" t="n">
        <v>0</v>
      </c>
      <c r="BW12" t="n">
        <v>0</v>
      </c>
      <c r="CV12" t="n">
        <v>0</v>
      </c>
      <c r="CW12" t="n">
        <v>0</v>
      </c>
      <c r="CX12">
        <f>ROUND(Y12*Source!I26,7)</f>
        <v/>
      </c>
      <c r="CY12">
        <f>AA12</f>
        <v/>
      </c>
      <c r="CZ12">
        <f>AE12</f>
        <v/>
      </c>
      <c r="DA12">
        <f>AI12</f>
        <v/>
      </c>
      <c r="DB12">
        <f>ROUND(ROUND(AT12*CZ12,2),2)</f>
        <v/>
      </c>
      <c r="DC12">
        <f>ROUND(ROUND(AT12*AG12,2),2)</f>
        <v/>
      </c>
      <c r="DD12" t="inlineStr"/>
      <c r="DE12" t="inlineStr"/>
      <c r="DF12">
        <f>ROUND(ROUND(AE12*AI12,0)*CX12,0)</f>
        <v/>
      </c>
      <c r="DG12">
        <f>ROUND(ROUND(AF12,0)*CX12,0)</f>
        <v/>
      </c>
      <c r="DH12">
        <f>ROUND(ROUND(AG12,0)*CX12,0)</f>
        <v/>
      </c>
      <c r="DI12">
        <f>ROUND(ROUND(AH12,0)*CX12,0)</f>
        <v/>
      </c>
      <c r="DJ12">
        <f>DF12</f>
        <v/>
      </c>
      <c r="DK12" t="n">
        <v>0</v>
      </c>
      <c r="DL12" t="inlineStr"/>
      <c r="DM12" t="n">
        <v>0</v>
      </c>
      <c r="DN12" t="inlineStr"/>
      <c r="DO12" t="n">
        <v>0</v>
      </c>
    </row>
    <row r="13">
      <c r="A13">
        <f>ROW(Source!A26)</f>
        <v/>
      </c>
      <c r="B13" t="n">
        <v>78855224</v>
      </c>
      <c r="C13" t="n">
        <v>78855598</v>
      </c>
      <c r="D13" t="n">
        <v>29117174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103-1104</t>
        </is>
      </c>
      <c r="J13" t="inlineStr">
        <is>
          <t>ТССЦ Московской обл., 103-1104, приказ Минстроя России №675/пр от 28.02.2017 № 254/пр</t>
        </is>
      </c>
      <c r="K13" t="inlineStr">
        <is>
          <t>Трубы ХПВХ, марка "FlowGuardGold type ll Adelant PVC-C" диаметром 110 мм, толщина стенки 8,2 мм, рабочим давлением 16 атм.</t>
        </is>
      </c>
      <c r="L13" t="n">
        <v>1301</v>
      </c>
      <c r="N13" t="n">
        <v>1003</v>
      </c>
      <c r="O13" t="inlineStr">
        <is>
          <t>м</t>
        </is>
      </c>
      <c r="P13" t="inlineStr">
        <is>
          <t>м</t>
        </is>
      </c>
      <c r="Q13" t="n">
        <v>1</v>
      </c>
      <c r="W13" t="n">
        <v>0</v>
      </c>
      <c r="X13" t="n">
        <v>256391828</v>
      </c>
      <c r="Y13">
        <f>AT13</f>
        <v/>
      </c>
      <c r="AA13" t="n">
        <v>955.62</v>
      </c>
      <c r="AB13" t="n">
        <v>0</v>
      </c>
      <c r="AC13" t="n">
        <v>0</v>
      </c>
      <c r="AD13" t="n">
        <v>0</v>
      </c>
      <c r="AE13" t="n">
        <v>713.15</v>
      </c>
      <c r="AF13" t="n">
        <v>0</v>
      </c>
      <c r="AG13" t="n">
        <v>0</v>
      </c>
      <c r="AH13" t="n">
        <v>0</v>
      </c>
      <c r="AI13" t="n">
        <v>1.34</v>
      </c>
      <c r="AJ13" t="n">
        <v>1</v>
      </c>
      <c r="AK13" t="n">
        <v>1</v>
      </c>
      <c r="AL13" t="n">
        <v>1</v>
      </c>
      <c r="AM13" t="n">
        <v>2</v>
      </c>
      <c r="AN13" t="n">
        <v>0</v>
      </c>
      <c r="AO13" t="n">
        <v>1</v>
      </c>
      <c r="AP13" t="n">
        <v>0</v>
      </c>
      <c r="AQ13" t="n">
        <v>0</v>
      </c>
      <c r="AR13" t="n">
        <v>0</v>
      </c>
      <c r="AS13" t="inlineStr"/>
      <c r="AT13" t="n">
        <v>98.14</v>
      </c>
      <c r="AU13" t="inlineStr"/>
      <c r="AV13" t="n">
        <v>0</v>
      </c>
      <c r="AW13" t="n">
        <v>2</v>
      </c>
      <c r="AX13" t="n">
        <v>78855607</v>
      </c>
      <c r="AY13" t="n">
        <v>1</v>
      </c>
      <c r="AZ13" t="n">
        <v>0</v>
      </c>
      <c r="BA13" t="n">
        <v>13</v>
      </c>
      <c r="BB13" t="n">
        <v>0</v>
      </c>
      <c r="BC13" t="n">
        <v>0</v>
      </c>
      <c r="BD13" t="n">
        <v>0</v>
      </c>
      <c r="BE13" t="n">
        <v>0</v>
      </c>
      <c r="BF13" t="n">
        <v>0</v>
      </c>
      <c r="BG13" t="n">
        <v>0</v>
      </c>
      <c r="BH13" t="n">
        <v>0</v>
      </c>
      <c r="BI13" t="n">
        <v>0</v>
      </c>
      <c r="BJ13" t="n">
        <v>0</v>
      </c>
      <c r="BK13" t="n">
        <v>0</v>
      </c>
      <c r="BL13" t="n">
        <v>0</v>
      </c>
      <c r="BM13" t="n">
        <v>0</v>
      </c>
      <c r="BN13" t="n">
        <v>0</v>
      </c>
      <c r="BO13" t="n">
        <v>0</v>
      </c>
      <c r="BP13" t="n">
        <v>0</v>
      </c>
      <c r="BQ13" t="n">
        <v>0</v>
      </c>
      <c r="BR13" t="n">
        <v>0</v>
      </c>
      <c r="BS13" t="n">
        <v>0</v>
      </c>
      <c r="BT13" t="n">
        <v>0</v>
      </c>
      <c r="BU13" t="n">
        <v>0</v>
      </c>
      <c r="BV13" t="n">
        <v>0</v>
      </c>
      <c r="BW13" t="n">
        <v>0</v>
      </c>
      <c r="CV13" t="n">
        <v>0</v>
      </c>
      <c r="CW13" t="n">
        <v>0</v>
      </c>
      <c r="CX13">
        <f>ROUND(Y13*Source!I26,7)</f>
        <v/>
      </c>
      <c r="CY13">
        <f>AA13</f>
        <v/>
      </c>
      <c r="CZ13">
        <f>AE13</f>
        <v/>
      </c>
      <c r="DA13">
        <f>AI13</f>
        <v/>
      </c>
      <c r="DB13">
        <f>ROUND(ROUND(AT13*CZ13,2),2)</f>
        <v/>
      </c>
      <c r="DC13">
        <f>ROUND(ROUND(AT13*AG13,2),2)</f>
        <v/>
      </c>
      <c r="DD13" t="inlineStr"/>
      <c r="DE13" t="inlineStr"/>
      <c r="DF13">
        <f>ROUND(ROUND(AE13*AI13,0)*CX13,0)</f>
        <v/>
      </c>
      <c r="DG13">
        <f>ROUND(ROUND(AF13,0)*CX13,0)</f>
        <v/>
      </c>
      <c r="DH13">
        <f>ROUND(ROUND(AG13,0)*CX13,0)</f>
        <v/>
      </c>
      <c r="DI13">
        <f>ROUND(ROUND(AH13,0)*CX13,0)</f>
        <v/>
      </c>
      <c r="DJ13">
        <f>DF13</f>
        <v/>
      </c>
      <c r="DK13" t="n">
        <v>0</v>
      </c>
      <c r="DL13" t="inlineStr"/>
      <c r="DM13" t="n">
        <v>0</v>
      </c>
      <c r="DN13" t="inlineStr"/>
      <c r="DO13" t="n">
        <v>0</v>
      </c>
    </row>
    <row r="14">
      <c r="A14">
        <f>ROW(Source!A26)</f>
        <v/>
      </c>
      <c r="B14" t="n">
        <v>78855224</v>
      </c>
      <c r="C14" t="n">
        <v>78855598</v>
      </c>
      <c r="D14" t="n">
        <v>29159152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507-0739</t>
        </is>
      </c>
      <c r="J14" t="inlineStr">
        <is>
          <t>ТССЦ Московской обл., 507-0739, приказ Минстроя России №675/пр от 28.02.2017 № 258/пр</t>
        </is>
      </c>
      <c r="K14" t="inlineStr">
        <is>
          <t>Крестовины диаметром условного прохода 100 мм и наружным диаметром 122 мм</t>
        </is>
      </c>
      <c r="L14" t="n">
        <v>1354</v>
      </c>
      <c r="N14" t="n">
        <v>1010</v>
      </c>
      <c r="O14" t="inlineStr">
        <is>
          <t>шт.</t>
        </is>
      </c>
      <c r="P14" t="inlineStr">
        <is>
          <t>шт.</t>
        </is>
      </c>
      <c r="Q14" t="n">
        <v>1</v>
      </c>
      <c r="W14" t="n">
        <v>0</v>
      </c>
      <c r="X14" t="n">
        <v>-1684466989</v>
      </c>
      <c r="Y14">
        <f>AT14</f>
        <v/>
      </c>
      <c r="AA14" t="n">
        <v>183.64</v>
      </c>
      <c r="AB14" t="n">
        <v>0</v>
      </c>
      <c r="AC14" t="n">
        <v>0</v>
      </c>
      <c r="AD14" t="n">
        <v>0</v>
      </c>
      <c r="AE14" t="n">
        <v>183.64</v>
      </c>
      <c r="AF14" t="n">
        <v>0</v>
      </c>
      <c r="AG14" t="n">
        <v>0</v>
      </c>
      <c r="AH14" t="n">
        <v>0</v>
      </c>
      <c r="AI14" t="n">
        <v>1</v>
      </c>
      <c r="AJ14" t="n">
        <v>1</v>
      </c>
      <c r="AK14" t="n">
        <v>1</v>
      </c>
      <c r="AL14" t="n">
        <v>1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  <c r="AS14" t="inlineStr"/>
      <c r="AT14" t="n">
        <v>100</v>
      </c>
      <c r="AU14" t="inlineStr"/>
      <c r="AV14" t="n">
        <v>0</v>
      </c>
      <c r="AW14" t="n">
        <v>1</v>
      </c>
      <c r="AX14" t="n">
        <v>-1</v>
      </c>
      <c r="AY14" t="n">
        <v>0</v>
      </c>
      <c r="AZ14" t="n">
        <v>0</v>
      </c>
      <c r="BA14" t="inlineStr"/>
      <c r="BB14" t="n">
        <v>0</v>
      </c>
      <c r="BC14" t="n">
        <v>0</v>
      </c>
      <c r="BD14" t="n">
        <v>0</v>
      </c>
      <c r="BE14" t="n">
        <v>0</v>
      </c>
      <c r="BF14" t="n">
        <v>0</v>
      </c>
      <c r="BG14" t="n">
        <v>0</v>
      </c>
      <c r="BH14" t="n">
        <v>0</v>
      </c>
      <c r="BI14" t="n">
        <v>0</v>
      </c>
      <c r="BJ14" t="n">
        <v>0</v>
      </c>
      <c r="BK14" t="n">
        <v>0</v>
      </c>
      <c r="BL14" t="n">
        <v>0</v>
      </c>
      <c r="BM14" t="n">
        <v>0</v>
      </c>
      <c r="BN14" t="n">
        <v>0</v>
      </c>
      <c r="BO14" t="n">
        <v>0</v>
      </c>
      <c r="BP14" t="n">
        <v>0</v>
      </c>
      <c r="BQ14" t="n">
        <v>0</v>
      </c>
      <c r="BR14" t="n">
        <v>0</v>
      </c>
      <c r="BS14" t="n">
        <v>0</v>
      </c>
      <c r="BT14" t="n">
        <v>0</v>
      </c>
      <c r="BU14" t="n">
        <v>0</v>
      </c>
      <c r="BV14" t="n">
        <v>0</v>
      </c>
      <c r="BW14" t="n">
        <v>0</v>
      </c>
      <c r="CV14" t="n">
        <v>0</v>
      </c>
      <c r="CW14" t="n">
        <v>0</v>
      </c>
      <c r="CX14">
        <f>ROUND(Y14*Source!I26,7)</f>
        <v/>
      </c>
      <c r="CY14">
        <f>AA14</f>
        <v/>
      </c>
      <c r="CZ14">
        <f>AE14</f>
        <v/>
      </c>
      <c r="DA14">
        <f>AI14</f>
        <v/>
      </c>
      <c r="DB14">
        <f>ROUND(ROUND(AT14*CZ14,2),2)</f>
        <v/>
      </c>
      <c r="DC14">
        <f>ROUND(ROUND(AT14*AG14,2),2)</f>
        <v/>
      </c>
      <c r="DD14" t="inlineStr"/>
      <c r="DE14" t="inlineStr"/>
      <c r="DF14">
        <f>ROUND(ROUND(AE14,0)*CX14,0)</f>
        <v/>
      </c>
      <c r="DG14">
        <f>ROUND(ROUND(AF14,0)*CX14,0)</f>
        <v/>
      </c>
      <c r="DH14">
        <f>ROUND(ROUND(AG14,0)*CX14,0)</f>
        <v/>
      </c>
      <c r="DI14">
        <f>ROUND(ROUND(AH14,0)*CX14,0)</f>
        <v/>
      </c>
      <c r="DJ14">
        <f>DF14</f>
        <v/>
      </c>
      <c r="DK14" t="n">
        <v>0</v>
      </c>
      <c r="DL14" t="inlineStr"/>
      <c r="DM14" t="n">
        <v>0</v>
      </c>
      <c r="DN14" t="inlineStr"/>
      <c r="DO14" t="n">
        <v>0</v>
      </c>
    </row>
    <row r="15">
      <c r="A15">
        <f>ROW(Source!A26)</f>
        <v/>
      </c>
      <c r="B15" t="n">
        <v>78855224</v>
      </c>
      <c r="C15" t="n">
        <v>78855598</v>
      </c>
      <c r="D15" t="n">
        <v>29159470</v>
      </c>
      <c r="E15" t="n">
        <v>1</v>
      </c>
      <c r="F15" t="n">
        <v>1</v>
      </c>
      <c r="G15" t="n">
        <v>1</v>
      </c>
      <c r="H15" t="n">
        <v>3</v>
      </c>
      <c r="I15" t="inlineStr">
        <is>
          <t>507-0776</t>
        </is>
      </c>
      <c r="J15" t="inlineStr">
        <is>
          <t>ТССЦ Московской обл., 507-0776, приказ Минстроя России №675/пр от 28.02.2017 № 258/пр</t>
        </is>
      </c>
      <c r="K15" t="inlineStr">
        <is>
          <t>Соединительная арматура трубопроводов, переход диаметром 110х90 мм</t>
        </is>
      </c>
      <c r="L15" t="n">
        <v>1358</v>
      </c>
      <c r="N15" t="n">
        <v>1010</v>
      </c>
      <c r="O15" t="inlineStr">
        <is>
          <t>10 шт.</t>
        </is>
      </c>
      <c r="P15" t="inlineStr">
        <is>
          <t>10 шт.</t>
        </is>
      </c>
      <c r="Q15" t="n">
        <v>10</v>
      </c>
      <c r="W15" t="n">
        <v>0</v>
      </c>
      <c r="X15" t="n">
        <v>868017341</v>
      </c>
      <c r="Y15">
        <f>AT15</f>
        <v/>
      </c>
      <c r="AA15" t="n">
        <v>2240.67</v>
      </c>
      <c r="AB15" t="n">
        <v>0</v>
      </c>
      <c r="AC15" t="n">
        <v>0</v>
      </c>
      <c r="AD15" t="n">
        <v>0</v>
      </c>
      <c r="AE15" t="n">
        <v>130.88</v>
      </c>
      <c r="AF15" t="n">
        <v>0</v>
      </c>
      <c r="AG15" t="n">
        <v>0</v>
      </c>
      <c r="AH15" t="n">
        <v>0</v>
      </c>
      <c r="AI15" t="n">
        <v>17.12</v>
      </c>
      <c r="AJ15" t="n">
        <v>1</v>
      </c>
      <c r="AK15" t="n">
        <v>1</v>
      </c>
      <c r="AL15" t="n">
        <v>1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  <c r="AS15" t="inlineStr"/>
      <c r="AT15" t="n">
        <v>10</v>
      </c>
      <c r="AU15" t="inlineStr"/>
      <c r="AV15" t="n">
        <v>0</v>
      </c>
      <c r="AW15" t="n">
        <v>1</v>
      </c>
      <c r="AX15" t="n">
        <v>-1</v>
      </c>
      <c r="AY15" t="n">
        <v>0</v>
      </c>
      <c r="AZ15" t="n">
        <v>0</v>
      </c>
      <c r="BA15" t="inlineStr"/>
      <c r="BB15" t="n">
        <v>0</v>
      </c>
      <c r="BC15" t="n">
        <v>0</v>
      </c>
      <c r="BD15" t="n">
        <v>0</v>
      </c>
      <c r="BE15" t="n">
        <v>0</v>
      </c>
      <c r="BF15" t="n">
        <v>0</v>
      </c>
      <c r="BG15" t="n">
        <v>0</v>
      </c>
      <c r="BH15" t="n">
        <v>0</v>
      </c>
      <c r="BI15" t="n">
        <v>0</v>
      </c>
      <c r="BJ15" t="n">
        <v>0</v>
      </c>
      <c r="BK15" t="n">
        <v>0</v>
      </c>
      <c r="BL15" t="n">
        <v>0</v>
      </c>
      <c r="BM15" t="n">
        <v>0</v>
      </c>
      <c r="BN15" t="n">
        <v>0</v>
      </c>
      <c r="BO15" t="n">
        <v>0</v>
      </c>
      <c r="BP15" t="n">
        <v>0</v>
      </c>
      <c r="BQ15" t="n">
        <v>0</v>
      </c>
      <c r="BR15" t="n">
        <v>0</v>
      </c>
      <c r="BS15" t="n">
        <v>0</v>
      </c>
      <c r="BT15" t="n">
        <v>0</v>
      </c>
      <c r="BU15" t="n">
        <v>0</v>
      </c>
      <c r="BV15" t="n">
        <v>0</v>
      </c>
      <c r="BW15" t="n">
        <v>0</v>
      </c>
      <c r="CV15" t="n">
        <v>0</v>
      </c>
      <c r="CW15" t="n">
        <v>0</v>
      </c>
      <c r="CX15">
        <f>ROUND(Y15*Source!I26,7)</f>
        <v/>
      </c>
      <c r="CY15">
        <f>AA15</f>
        <v/>
      </c>
      <c r="CZ15">
        <f>AE15</f>
        <v/>
      </c>
      <c r="DA15">
        <f>AI15</f>
        <v/>
      </c>
      <c r="DB15">
        <f>ROUND(ROUND(AT15*CZ15,2),2)</f>
        <v/>
      </c>
      <c r="DC15">
        <f>ROUND(ROUND(AT15*AG15,2),2)</f>
        <v/>
      </c>
      <c r="DD15" t="inlineStr"/>
      <c r="DE15" t="inlineStr"/>
      <c r="DF15">
        <f>ROUND(ROUND(AE15*AI15,0)*CX15,0)</f>
        <v/>
      </c>
      <c r="DG15">
        <f>ROUND(ROUND(AF15,0)*CX15,0)</f>
        <v/>
      </c>
      <c r="DH15">
        <f>ROUND(ROUND(AG15,0)*CX15,0)</f>
        <v/>
      </c>
      <c r="DI15">
        <f>ROUND(ROUND(AH15,0)*CX15,0)</f>
        <v/>
      </c>
      <c r="DJ15">
        <f>DF15</f>
        <v/>
      </c>
      <c r="DK15" t="n">
        <v>0</v>
      </c>
      <c r="DL15" t="inlineStr"/>
      <c r="DM15" t="n">
        <v>0</v>
      </c>
      <c r="DN15" t="inlineStr"/>
      <c r="DO15" t="n">
        <v>0</v>
      </c>
    </row>
    <row r="16">
      <c r="A16">
        <f>ROW(Source!A26)</f>
        <v/>
      </c>
      <c r="B16" t="n">
        <v>78855224</v>
      </c>
      <c r="C16" t="n">
        <v>78855598</v>
      </c>
      <c r="D16" t="n">
        <v>29159175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507-5015</t>
        </is>
      </c>
      <c r="J16" t="inlineStr">
        <is>
          <t>ТССЦ Московской обл., 507-5015, приказ Минстроя России №675/пр от 28.02.2017 № 258/пр</t>
        </is>
      </c>
      <c r="K16" t="inlineStr">
        <is>
          <t>Муфта полипропиленовая соединительная диаметром 110 мм</t>
        </is>
      </c>
      <c r="L16" t="n">
        <v>1358</v>
      </c>
      <c r="N16" t="n">
        <v>1010</v>
      </c>
      <c r="O16" t="inlineStr">
        <is>
          <t>10 шт.</t>
        </is>
      </c>
      <c r="P16" t="inlineStr">
        <is>
          <t>10 шт.</t>
        </is>
      </c>
      <c r="Q16" t="n">
        <v>10</v>
      </c>
      <c r="W16" t="n">
        <v>0</v>
      </c>
      <c r="X16" t="n">
        <v>1386142232</v>
      </c>
      <c r="Y16">
        <f>AT16</f>
        <v/>
      </c>
      <c r="AA16" t="n">
        <v>3282.43</v>
      </c>
      <c r="AB16" t="n">
        <v>0</v>
      </c>
      <c r="AC16" t="n">
        <v>0</v>
      </c>
      <c r="AD16" t="n">
        <v>0</v>
      </c>
      <c r="AE16" t="n">
        <v>501.9</v>
      </c>
      <c r="AF16" t="n">
        <v>0</v>
      </c>
      <c r="AG16" t="n">
        <v>0</v>
      </c>
      <c r="AH16" t="n">
        <v>0</v>
      </c>
      <c r="AI16" t="n">
        <v>6.54</v>
      </c>
      <c r="AJ16" t="n">
        <v>1</v>
      </c>
      <c r="AK16" t="n">
        <v>1</v>
      </c>
      <c r="AL16" t="n">
        <v>1</v>
      </c>
      <c r="AM16" t="n">
        <v>0</v>
      </c>
      <c r="AN16" t="n">
        <v>0</v>
      </c>
      <c r="AO16" t="n">
        <v>0</v>
      </c>
      <c r="AP16" t="n">
        <v>1</v>
      </c>
      <c r="AQ16" t="n">
        <v>0</v>
      </c>
      <c r="AR16" t="n">
        <v>0</v>
      </c>
      <c r="AS16" t="inlineStr"/>
      <c r="AT16" t="n">
        <v>10</v>
      </c>
      <c r="AU16" t="inlineStr"/>
      <c r="AV16" t="n">
        <v>0</v>
      </c>
      <c r="AW16" t="n">
        <v>1</v>
      </c>
      <c r="AX16" t="n">
        <v>-1</v>
      </c>
      <c r="AY16" t="n">
        <v>0</v>
      </c>
      <c r="AZ16" t="n">
        <v>0</v>
      </c>
      <c r="BA16" t="inlineStr"/>
      <c r="BB16" t="n">
        <v>0</v>
      </c>
      <c r="BC16" t="n">
        <v>0</v>
      </c>
      <c r="BD16" t="n">
        <v>0</v>
      </c>
      <c r="BE16" t="n">
        <v>0</v>
      </c>
      <c r="BF16" t="n">
        <v>0</v>
      </c>
      <c r="BG16" t="n">
        <v>0</v>
      </c>
      <c r="BH16" t="n">
        <v>0</v>
      </c>
      <c r="BI16" t="n">
        <v>0</v>
      </c>
      <c r="BJ16" t="n">
        <v>0</v>
      </c>
      <c r="BK16" t="n">
        <v>0</v>
      </c>
      <c r="BL16" t="n">
        <v>0</v>
      </c>
      <c r="BM16" t="n">
        <v>0</v>
      </c>
      <c r="BN16" t="n">
        <v>0</v>
      </c>
      <c r="BO16" t="n">
        <v>0</v>
      </c>
      <c r="BP16" t="n">
        <v>0</v>
      </c>
      <c r="BQ16" t="n">
        <v>0</v>
      </c>
      <c r="BR16" t="n">
        <v>0</v>
      </c>
      <c r="BS16" t="n">
        <v>0</v>
      </c>
      <c r="BT16" t="n">
        <v>0</v>
      </c>
      <c r="BU16" t="n">
        <v>0</v>
      </c>
      <c r="BV16" t="n">
        <v>0</v>
      </c>
      <c r="BW16" t="n">
        <v>0</v>
      </c>
      <c r="CV16" t="n">
        <v>0</v>
      </c>
      <c r="CW16" t="n">
        <v>0</v>
      </c>
      <c r="CX16">
        <f>ROUND(Y16*Source!I26,7)</f>
        <v/>
      </c>
      <c r="CY16">
        <f>AA16</f>
        <v/>
      </c>
      <c r="CZ16">
        <f>AE16</f>
        <v/>
      </c>
      <c r="DA16">
        <f>AI16</f>
        <v/>
      </c>
      <c r="DB16">
        <f>ROUND(ROUND(AT16*CZ16,2),2)</f>
        <v/>
      </c>
      <c r="DC16">
        <f>ROUND(ROUND(AT16*AG16,2),2)</f>
        <v/>
      </c>
      <c r="DD16" t="inlineStr"/>
      <c r="DE16" t="inlineStr"/>
      <c r="DF16">
        <f>ROUND(ROUND(AE16*AI16,0)*CX16,0)</f>
        <v/>
      </c>
      <c r="DG16">
        <f>ROUND(ROUND(AF16,0)*CX16,0)</f>
        <v/>
      </c>
      <c r="DH16">
        <f>ROUND(ROUND(AG16,0)*CX16,0)</f>
        <v/>
      </c>
      <c r="DI16">
        <f>ROUND(ROUND(AH16,0)*CX16,0)</f>
        <v/>
      </c>
      <c r="DJ16">
        <f>DF16</f>
        <v/>
      </c>
      <c r="DK16" t="n">
        <v>0</v>
      </c>
      <c r="DL16" t="inlineStr"/>
      <c r="DM16" t="n">
        <v>0</v>
      </c>
      <c r="DN16" t="inlineStr"/>
      <c r="DO16" t="n">
        <v>0</v>
      </c>
    </row>
    <row r="17">
      <c r="A17">
        <f>ROW(Source!A26)</f>
        <v/>
      </c>
      <c r="B17" t="n">
        <v>78855224</v>
      </c>
      <c r="C17" t="n">
        <v>78855598</v>
      </c>
      <c r="D17" t="n">
        <v>29159175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507-5015</t>
        </is>
      </c>
      <c r="J17" t="inlineStr">
        <is>
          <t>ТССЦ Московской обл., 507-5015, приказ Минстроя России №675/пр от 28.02.2017 № 258/пр</t>
        </is>
      </c>
      <c r="K17" t="inlineStr">
        <is>
          <t>Муфта компенсирующая диаметром 110 мм</t>
        </is>
      </c>
      <c r="L17" t="n">
        <v>1358</v>
      </c>
      <c r="N17" t="n">
        <v>1010</v>
      </c>
      <c r="O17" t="inlineStr">
        <is>
          <t>10 шт.</t>
        </is>
      </c>
      <c r="P17" t="inlineStr">
        <is>
          <t>10 шт.</t>
        </is>
      </c>
      <c r="Q17" t="n">
        <v>10</v>
      </c>
      <c r="W17" t="n">
        <v>0</v>
      </c>
      <c r="X17" t="n">
        <v>-600713384</v>
      </c>
      <c r="Y17">
        <f>AT17</f>
        <v/>
      </c>
      <c r="AA17" t="n">
        <v>3282.43</v>
      </c>
      <c r="AB17" t="n">
        <v>0</v>
      </c>
      <c r="AC17" t="n">
        <v>0</v>
      </c>
      <c r="AD17" t="n">
        <v>0</v>
      </c>
      <c r="AE17" t="n">
        <v>501.9</v>
      </c>
      <c r="AF17" t="n">
        <v>0</v>
      </c>
      <c r="AG17" t="n">
        <v>0</v>
      </c>
      <c r="AH17" t="n">
        <v>0</v>
      </c>
      <c r="AI17" t="n">
        <v>6.54</v>
      </c>
      <c r="AJ17" t="n">
        <v>1</v>
      </c>
      <c r="AK17" t="n">
        <v>1</v>
      </c>
      <c r="AL17" t="n">
        <v>1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  <c r="AS17" t="inlineStr"/>
      <c r="AT17" t="n">
        <v>10</v>
      </c>
      <c r="AU17" t="inlineStr"/>
      <c r="AV17" t="n">
        <v>0</v>
      </c>
      <c r="AW17" t="n">
        <v>1</v>
      </c>
      <c r="AX17" t="n">
        <v>-1</v>
      </c>
      <c r="AY17" t="n">
        <v>0</v>
      </c>
      <c r="AZ17" t="n">
        <v>0</v>
      </c>
      <c r="BA17" t="inlineStr"/>
      <c r="BB17" t="n">
        <v>0</v>
      </c>
      <c r="BC17" t="n">
        <v>0</v>
      </c>
      <c r="BD17" t="n">
        <v>0</v>
      </c>
      <c r="BE17" t="n">
        <v>0</v>
      </c>
      <c r="BF17" t="n">
        <v>0</v>
      </c>
      <c r="BG17" t="n">
        <v>0</v>
      </c>
      <c r="BH17" t="n">
        <v>0</v>
      </c>
      <c r="BI17" t="n">
        <v>0</v>
      </c>
      <c r="BJ17" t="n">
        <v>0</v>
      </c>
      <c r="BK17" t="n">
        <v>0</v>
      </c>
      <c r="BL17" t="n">
        <v>0</v>
      </c>
      <c r="BM17" t="n">
        <v>0</v>
      </c>
      <c r="BN17" t="n">
        <v>0</v>
      </c>
      <c r="BO17" t="n">
        <v>0</v>
      </c>
      <c r="BP17" t="n">
        <v>0</v>
      </c>
      <c r="BQ17" t="n">
        <v>0</v>
      </c>
      <c r="BR17" t="n">
        <v>0</v>
      </c>
      <c r="BS17" t="n">
        <v>0</v>
      </c>
      <c r="BT17" t="n">
        <v>0</v>
      </c>
      <c r="BU17" t="n">
        <v>0</v>
      </c>
      <c r="BV17" t="n">
        <v>0</v>
      </c>
      <c r="BW17" t="n">
        <v>0</v>
      </c>
      <c r="CV17" t="n">
        <v>0</v>
      </c>
      <c r="CW17" t="n">
        <v>0</v>
      </c>
      <c r="CX17">
        <f>ROUND(Y17*Source!I26,7)</f>
        <v/>
      </c>
      <c r="CY17">
        <f>AA17</f>
        <v/>
      </c>
      <c r="CZ17">
        <f>AE17</f>
        <v/>
      </c>
      <c r="DA17">
        <f>AI17</f>
        <v/>
      </c>
      <c r="DB17">
        <f>ROUND(ROUND(AT17*CZ17,2),2)</f>
        <v/>
      </c>
      <c r="DC17">
        <f>ROUND(ROUND(AT17*AG17,2),2)</f>
        <v/>
      </c>
      <c r="DD17" t="inlineStr"/>
      <c r="DE17" t="inlineStr"/>
      <c r="DF17">
        <f>ROUND(ROUND(AE17*AI17,0)*CX17,0)</f>
        <v/>
      </c>
      <c r="DG17">
        <f>ROUND(ROUND(AF17,0)*CX17,0)</f>
        <v/>
      </c>
      <c r="DH17">
        <f>ROUND(ROUND(AG17,0)*CX17,0)</f>
        <v/>
      </c>
      <c r="DI17">
        <f>ROUND(ROUND(AH17,0)*CX17,0)</f>
        <v/>
      </c>
      <c r="DJ17">
        <f>DF17</f>
        <v/>
      </c>
      <c r="DK17" t="n">
        <v>0</v>
      </c>
      <c r="DL17" t="inlineStr"/>
      <c r="DM17" t="n">
        <v>0</v>
      </c>
      <c r="DN17" t="inlineStr"/>
      <c r="DO17" t="n">
        <v>0</v>
      </c>
    </row>
    <row r="18">
      <c r="A18">
        <f>ROW(Source!A31)</f>
        <v/>
      </c>
      <c r="B18" t="n">
        <v>78855224</v>
      </c>
      <c r="C18" t="n">
        <v>78855745</v>
      </c>
      <c r="D18" t="n">
        <v>18409850</v>
      </c>
      <c r="E18" t="n">
        <v>1</v>
      </c>
      <c r="F18" t="n">
        <v>1</v>
      </c>
      <c r="G18" t="n">
        <v>1</v>
      </c>
      <c r="H18" t="n">
        <v>1</v>
      </c>
      <c r="I18" t="inlineStr">
        <is>
          <t>1-1035-90</t>
        </is>
      </c>
      <c r="J18" t="inlineStr"/>
      <c r="K18" t="inlineStr">
        <is>
          <t>Рабочий строитель среднего разряда 3,5</t>
        </is>
      </c>
      <c r="L18" t="n">
        <v>1369</v>
      </c>
      <c r="N18" t="n">
        <v>1013</v>
      </c>
      <c r="O18" t="inlineStr">
        <is>
          <t>чел.-ч</t>
        </is>
      </c>
      <c r="P18" t="inlineStr">
        <is>
          <t>чел.-ч</t>
        </is>
      </c>
      <c r="Q18" t="n">
        <v>1</v>
      </c>
      <c r="W18" t="n">
        <v>0</v>
      </c>
      <c r="X18" t="n">
        <v>855544366</v>
      </c>
      <c r="Y18">
        <f>AT18</f>
        <v/>
      </c>
      <c r="AA18" t="n">
        <v>0</v>
      </c>
      <c r="AB18" t="n">
        <v>0</v>
      </c>
      <c r="AC18" t="n">
        <v>0</v>
      </c>
      <c r="AD18" t="n">
        <v>9.07</v>
      </c>
      <c r="AE18" t="n">
        <v>0</v>
      </c>
      <c r="AF18" t="n">
        <v>0</v>
      </c>
      <c r="AG18" t="n">
        <v>0</v>
      </c>
      <c r="AH18" t="n">
        <v>9.07</v>
      </c>
      <c r="AI18" t="n">
        <v>1</v>
      </c>
      <c r="AJ18" t="n">
        <v>1</v>
      </c>
      <c r="AK18" t="n">
        <v>1</v>
      </c>
      <c r="AL18" t="n">
        <v>1</v>
      </c>
      <c r="AM18" t="n">
        <v>-2</v>
      </c>
      <c r="AN18" t="n">
        <v>0</v>
      </c>
      <c r="AO18" t="n">
        <v>1</v>
      </c>
      <c r="AP18" t="n">
        <v>1</v>
      </c>
      <c r="AQ18" t="n">
        <v>0</v>
      </c>
      <c r="AR18" t="n">
        <v>0</v>
      </c>
      <c r="AS18" t="inlineStr"/>
      <c r="AT18" t="n">
        <v>1.47</v>
      </c>
      <c r="AU18" t="inlineStr"/>
      <c r="AV18" t="n">
        <v>1</v>
      </c>
      <c r="AW18" t="n">
        <v>2</v>
      </c>
      <c r="AX18" t="n">
        <v>78855746</v>
      </c>
      <c r="AY18" t="n">
        <v>1</v>
      </c>
      <c r="AZ18" t="n">
        <v>0</v>
      </c>
      <c r="BA18" t="n">
        <v>19</v>
      </c>
      <c r="BB18" t="n">
        <v>0</v>
      </c>
      <c r="BC18" t="n">
        <v>0</v>
      </c>
      <c r="BD18" t="n">
        <v>0</v>
      </c>
      <c r="BE18" t="n">
        <v>0</v>
      </c>
      <c r="BF18" t="n">
        <v>0</v>
      </c>
      <c r="BG18" t="n">
        <v>0</v>
      </c>
      <c r="BH18" t="n">
        <v>0</v>
      </c>
      <c r="BI18" t="n">
        <v>0</v>
      </c>
      <c r="BJ18" t="n">
        <v>0</v>
      </c>
      <c r="BK18" t="n">
        <v>0</v>
      </c>
      <c r="BL18" t="n">
        <v>0</v>
      </c>
      <c r="BM18" t="n">
        <v>0</v>
      </c>
      <c r="BN18" t="n">
        <v>0</v>
      </c>
      <c r="BO18" t="n">
        <v>0</v>
      </c>
      <c r="BP18" t="n">
        <v>0</v>
      </c>
      <c r="BQ18" t="n">
        <v>0</v>
      </c>
      <c r="BR18" t="n">
        <v>0</v>
      </c>
      <c r="BS18" t="n">
        <v>0</v>
      </c>
      <c r="BT18" t="n">
        <v>0</v>
      </c>
      <c r="BU18" t="n">
        <v>0</v>
      </c>
      <c r="BV18" t="n">
        <v>0</v>
      </c>
      <c r="BW18" t="n">
        <v>0</v>
      </c>
      <c r="CU18">
        <f>ROUND(AT18*Source!I31*AH18*AL18,0)</f>
        <v/>
      </c>
      <c r="CV18">
        <f>ROUND(Y18*Source!I31,7)</f>
        <v/>
      </c>
      <c r="CW18" t="n">
        <v>0</v>
      </c>
      <c r="CX18">
        <f>ROUND(Y18*Source!I31,7)</f>
        <v/>
      </c>
      <c r="CY18">
        <f>AD18</f>
        <v/>
      </c>
      <c r="CZ18">
        <f>AH18</f>
        <v/>
      </c>
      <c r="DA18">
        <f>AL18</f>
        <v/>
      </c>
      <c r="DB18">
        <f>ROUND(ROUND(AT18*CZ18,2),2)</f>
        <v/>
      </c>
      <c r="DC18">
        <f>ROUND(ROUND(AT18*AG18,2),2)</f>
        <v/>
      </c>
      <c r="DD18" t="inlineStr"/>
      <c r="DE18" t="inlineStr"/>
      <c r="DF18">
        <f>ROUND(ROUND(AE18,0)*CX18,0)</f>
        <v/>
      </c>
      <c r="DG18">
        <f>ROUND(ROUND(AF18,0)*CX18,0)</f>
        <v/>
      </c>
      <c r="DH18">
        <f>ROUND(ROUND(AG18,0)*CX18,0)</f>
        <v/>
      </c>
      <c r="DI18">
        <f>ROUND(ROUND(AH18,0)*CX18,0)</f>
        <v/>
      </c>
      <c r="DJ18">
        <f>DI18</f>
        <v/>
      </c>
      <c r="DK18" t="n">
        <v>0</v>
      </c>
      <c r="DL18" t="inlineStr"/>
      <c r="DM18" t="n">
        <v>0</v>
      </c>
      <c r="DN18" t="inlineStr"/>
      <c r="DO18" t="n">
        <v>0</v>
      </c>
    </row>
    <row r="19">
      <c r="A19">
        <f>ROW(Source!A31)</f>
        <v/>
      </c>
      <c r="B19" t="n">
        <v>78855224</v>
      </c>
      <c r="C19" t="n">
        <v>78855745</v>
      </c>
      <c r="D19" t="n">
        <v>29172657</v>
      </c>
      <c r="E19" t="n">
        <v>1</v>
      </c>
      <c r="F19" t="n">
        <v>1</v>
      </c>
      <c r="G19" t="n">
        <v>1</v>
      </c>
      <c r="H19" t="n">
        <v>2</v>
      </c>
      <c r="I19" t="inlineStr">
        <is>
          <t>040502</t>
        </is>
      </c>
      <c r="J19" t="inlineStr">
        <is>
          <t>ТСЭМ Московской обл., 040502, приказ Минстроя России №675/пр от 28.02.2017 № 264/пр</t>
        </is>
      </c>
      <c r="K19" t="inlineStr">
        <is>
          <t>Установки для сварки ручной дуговой (постоянного тока)</t>
        </is>
      </c>
      <c r="L19" t="n">
        <v>1368</v>
      </c>
      <c r="N19" t="n">
        <v>1011</v>
      </c>
      <c r="O19" t="inlineStr">
        <is>
          <t>маш.-ч</t>
        </is>
      </c>
      <c r="P19" t="inlineStr">
        <is>
          <t>маш.-ч</t>
        </is>
      </c>
      <c r="Q19" t="n">
        <v>1</v>
      </c>
      <c r="W19" t="n">
        <v>0</v>
      </c>
      <c r="X19" t="n">
        <v>1474986261</v>
      </c>
      <c r="Y19">
        <f>AT19</f>
        <v/>
      </c>
      <c r="AA19" t="n">
        <v>0</v>
      </c>
      <c r="AB19" t="n">
        <v>69.26000000000001</v>
      </c>
      <c r="AC19" t="n">
        <v>0</v>
      </c>
      <c r="AD19" t="n">
        <v>0</v>
      </c>
      <c r="AE19" t="n">
        <v>0</v>
      </c>
      <c r="AF19" t="n">
        <v>8.1</v>
      </c>
      <c r="AG19" t="n">
        <v>0</v>
      </c>
      <c r="AH19" t="n">
        <v>0</v>
      </c>
      <c r="AI19" t="n">
        <v>1</v>
      </c>
      <c r="AJ19" t="n">
        <v>8.550000000000001</v>
      </c>
      <c r="AK19" t="n">
        <v>52.25</v>
      </c>
      <c r="AL19" t="n">
        <v>1</v>
      </c>
      <c r="AM19" t="n">
        <v>2</v>
      </c>
      <c r="AN19" t="n">
        <v>0</v>
      </c>
      <c r="AO19" t="n">
        <v>1</v>
      </c>
      <c r="AP19" t="n">
        <v>1</v>
      </c>
      <c r="AQ19" t="n">
        <v>0</v>
      </c>
      <c r="AR19" t="n">
        <v>0</v>
      </c>
      <c r="AS19" t="inlineStr"/>
      <c r="AT19" t="n">
        <v>0.35</v>
      </c>
      <c r="AU19" t="inlineStr"/>
      <c r="AV19" t="n">
        <v>0</v>
      </c>
      <c r="AW19" t="n">
        <v>2</v>
      </c>
      <c r="AX19" t="n">
        <v>78855747</v>
      </c>
      <c r="AY19" t="n">
        <v>1</v>
      </c>
      <c r="AZ19" t="n">
        <v>0</v>
      </c>
      <c r="BA19" t="n">
        <v>20</v>
      </c>
      <c r="BB19" t="n">
        <v>0</v>
      </c>
      <c r="BC19" t="n">
        <v>0</v>
      </c>
      <c r="BD19" t="n">
        <v>0</v>
      </c>
      <c r="BE19" t="n">
        <v>0</v>
      </c>
      <c r="BF19" t="n">
        <v>0</v>
      </c>
      <c r="BG19" t="n">
        <v>0</v>
      </c>
      <c r="BH19" t="n">
        <v>0</v>
      </c>
      <c r="BI19" t="n">
        <v>0</v>
      </c>
      <c r="BJ19" t="n">
        <v>0</v>
      </c>
      <c r="BK19" t="n">
        <v>0</v>
      </c>
      <c r="BL19" t="n">
        <v>0</v>
      </c>
      <c r="BM19" t="n">
        <v>0</v>
      </c>
      <c r="BN19" t="n">
        <v>0</v>
      </c>
      <c r="BO19" t="n">
        <v>0</v>
      </c>
      <c r="BP19" t="n">
        <v>0</v>
      </c>
      <c r="BQ19" t="n">
        <v>0</v>
      </c>
      <c r="BR19" t="n">
        <v>0</v>
      </c>
      <c r="BS19" t="n">
        <v>0</v>
      </c>
      <c r="BT19" t="n">
        <v>0</v>
      </c>
      <c r="BU19" t="n">
        <v>0</v>
      </c>
      <c r="BV19" t="n">
        <v>0</v>
      </c>
      <c r="BW19" t="n">
        <v>0</v>
      </c>
      <c r="CV19" t="n">
        <v>0</v>
      </c>
      <c r="CW19">
        <f>ROUND(Y19*Source!I31*DO19,7)</f>
        <v/>
      </c>
      <c r="CX19">
        <f>ROUND(Y19*Source!I31,7)</f>
        <v/>
      </c>
      <c r="CY19">
        <f>AB19</f>
        <v/>
      </c>
      <c r="CZ19">
        <f>AF19</f>
        <v/>
      </c>
      <c r="DA19">
        <f>AJ19</f>
        <v/>
      </c>
      <c r="DB19">
        <f>ROUND(ROUND(AT19*CZ19,2),2)</f>
        <v/>
      </c>
      <c r="DC19">
        <f>ROUND(ROUND(AT19*AG19,2),2)</f>
        <v/>
      </c>
      <c r="DD19" t="inlineStr"/>
      <c r="DE19" t="inlineStr"/>
      <c r="DF19">
        <f>ROUND(ROUND(AE19,0)*CX19,0)</f>
        <v/>
      </c>
      <c r="DG19">
        <f>ROUND(ROUND(AF19*AJ19,0)*CX19,0)</f>
        <v/>
      </c>
      <c r="DH19">
        <f>ROUND(ROUND(AG19*AK19,0)*CX19,0)</f>
        <v/>
      </c>
      <c r="DI19">
        <f>ROUND(ROUND(AH19,0)*CX19,0)</f>
        <v/>
      </c>
      <c r="DJ19">
        <f>DG19</f>
        <v/>
      </c>
      <c r="DK19" t="n">
        <v>0</v>
      </c>
      <c r="DL19" t="inlineStr"/>
      <c r="DM19" t="n">
        <v>0</v>
      </c>
      <c r="DN19" t="inlineStr"/>
      <c r="DO19" t="n">
        <v>0</v>
      </c>
    </row>
    <row r="20">
      <c r="A20">
        <f>ROW(Source!A31)</f>
        <v/>
      </c>
      <c r="B20" t="n">
        <v>78855224</v>
      </c>
      <c r="C20" t="n">
        <v>78855745</v>
      </c>
      <c r="D20" t="n">
        <v>29174913</v>
      </c>
      <c r="E20" t="n">
        <v>1</v>
      </c>
      <c r="F20" t="n">
        <v>1</v>
      </c>
      <c r="G20" t="n">
        <v>1</v>
      </c>
      <c r="H20" t="n">
        <v>2</v>
      </c>
      <c r="I20" t="inlineStr">
        <is>
          <t>400001</t>
        </is>
      </c>
      <c r="J20" t="inlineStr">
        <is>
          <t>ТСЭМ Московской обл., 400001, приказ Минстроя России №675/пр от 28.02.2017 № 264/пр</t>
        </is>
      </c>
      <c r="K20" t="inlineStr">
        <is>
          <t>Автомобили бортовые, грузоподъемность до 5 т</t>
        </is>
      </c>
      <c r="L20" t="n">
        <v>1368</v>
      </c>
      <c r="N20" t="n">
        <v>1011</v>
      </c>
      <c r="O20" t="inlineStr">
        <is>
          <t>маш.-ч</t>
        </is>
      </c>
      <c r="P20" t="inlineStr">
        <is>
          <t>маш.-ч</t>
        </is>
      </c>
      <c r="Q20" t="n">
        <v>1</v>
      </c>
      <c r="W20" t="n">
        <v>0</v>
      </c>
      <c r="X20" t="n">
        <v>1230759911</v>
      </c>
      <c r="Y20">
        <f>AT20</f>
        <v/>
      </c>
      <c r="AA20" t="n">
        <v>0</v>
      </c>
      <c r="AB20" t="n">
        <v>2177.51</v>
      </c>
      <c r="AC20" t="n">
        <v>606.1</v>
      </c>
      <c r="AD20" t="n">
        <v>0</v>
      </c>
      <c r="AE20" t="n">
        <v>0</v>
      </c>
      <c r="AF20" t="n">
        <v>87.17</v>
      </c>
      <c r="AG20" t="n">
        <v>11.6</v>
      </c>
      <c r="AH20" t="n">
        <v>0</v>
      </c>
      <c r="AI20" t="n">
        <v>1</v>
      </c>
      <c r="AJ20" t="n">
        <v>24.98</v>
      </c>
      <c r="AK20" t="n">
        <v>52.25</v>
      </c>
      <c r="AL20" t="n">
        <v>1</v>
      </c>
      <c r="AM20" t="n">
        <v>2</v>
      </c>
      <c r="AN20" t="n">
        <v>0</v>
      </c>
      <c r="AO20" t="n">
        <v>1</v>
      </c>
      <c r="AP20" t="n">
        <v>1</v>
      </c>
      <c r="AQ20" t="n">
        <v>0</v>
      </c>
      <c r="AR20" t="n">
        <v>0</v>
      </c>
      <c r="AS20" t="inlineStr"/>
      <c r="AT20" t="n">
        <v>0.01</v>
      </c>
      <c r="AU20" t="inlineStr"/>
      <c r="AV20" t="n">
        <v>0</v>
      </c>
      <c r="AW20" t="n">
        <v>2</v>
      </c>
      <c r="AX20" t="n">
        <v>78855748</v>
      </c>
      <c r="AY20" t="n">
        <v>1</v>
      </c>
      <c r="AZ20" t="n">
        <v>0</v>
      </c>
      <c r="BA20" t="n">
        <v>21</v>
      </c>
      <c r="BB20" t="n">
        <v>0</v>
      </c>
      <c r="BC20" t="n">
        <v>0</v>
      </c>
      <c r="BD20" t="n">
        <v>0</v>
      </c>
      <c r="BE20" t="n">
        <v>0</v>
      </c>
      <c r="BF20" t="n">
        <v>0</v>
      </c>
      <c r="BG20" t="n">
        <v>0</v>
      </c>
      <c r="BH20" t="n">
        <v>0</v>
      </c>
      <c r="BI20" t="n">
        <v>0</v>
      </c>
      <c r="BJ20" t="n">
        <v>0</v>
      </c>
      <c r="BK20" t="n">
        <v>0</v>
      </c>
      <c r="BL20" t="n">
        <v>0</v>
      </c>
      <c r="BM20" t="n">
        <v>0</v>
      </c>
      <c r="BN20" t="n">
        <v>0</v>
      </c>
      <c r="BO20" t="n">
        <v>0</v>
      </c>
      <c r="BP20" t="n">
        <v>0</v>
      </c>
      <c r="BQ20" t="n">
        <v>0</v>
      </c>
      <c r="BR20" t="n">
        <v>0</v>
      </c>
      <c r="BS20" t="n">
        <v>0</v>
      </c>
      <c r="BT20" t="n">
        <v>0</v>
      </c>
      <c r="BU20" t="n">
        <v>0</v>
      </c>
      <c r="BV20" t="n">
        <v>0</v>
      </c>
      <c r="BW20" t="n">
        <v>0</v>
      </c>
      <c r="CV20" t="n">
        <v>0</v>
      </c>
      <c r="CW20">
        <f>ROUND(Y20*Source!I31*DO20,7)</f>
        <v/>
      </c>
      <c r="CX20">
        <f>ROUND(Y20*Source!I31,7)</f>
        <v/>
      </c>
      <c r="CY20">
        <f>AB20</f>
        <v/>
      </c>
      <c r="CZ20">
        <f>AF20</f>
        <v/>
      </c>
      <c r="DA20">
        <f>AJ20</f>
        <v/>
      </c>
      <c r="DB20">
        <f>ROUND(ROUND(AT20*CZ20,2),2)</f>
        <v/>
      </c>
      <c r="DC20">
        <f>ROUND(ROUND(AT20*AG20,2),2)</f>
        <v/>
      </c>
      <c r="DD20" t="inlineStr"/>
      <c r="DE20" t="inlineStr"/>
      <c r="DF20">
        <f>ROUND(ROUND(AE20,0)*CX20,0)</f>
        <v/>
      </c>
      <c r="DG20">
        <f>ROUND(ROUND(AF20*AJ20,0)*CX20,0)</f>
        <v/>
      </c>
      <c r="DH20">
        <f>ROUND(ROUND(AG20*AK20,0)*CX20,0)</f>
        <v/>
      </c>
      <c r="DI20">
        <f>ROUND(ROUND(AH20,0)*CX20,0)</f>
        <v/>
      </c>
      <c r="DJ20">
        <f>DG20</f>
        <v/>
      </c>
      <c r="DK20" t="n">
        <v>0</v>
      </c>
      <c r="DL20" t="inlineStr"/>
      <c r="DM20" t="n">
        <v>0</v>
      </c>
      <c r="DN20" t="inlineStr"/>
      <c r="DO20" t="n">
        <v>0</v>
      </c>
    </row>
    <row r="21">
      <c r="A21">
        <f>ROW(Source!A31)</f>
        <v/>
      </c>
      <c r="B21" t="n">
        <v>78855224</v>
      </c>
      <c r="C21" t="n">
        <v>78855745</v>
      </c>
      <c r="D21" t="n">
        <v>29113986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101-1522</t>
        </is>
      </c>
      <c r="J21" t="inlineStr">
        <is>
          <t>ТССЦ Московской обл., 101-1522, приказ Минстроя России №675/пр от 28.02.2017 № 254/пр</t>
        </is>
      </c>
      <c r="K21" t="inlineStr">
        <is>
          <t>Электроды диаметром 5 мм Э42А</t>
        </is>
      </c>
      <c r="L21" t="n">
        <v>1348</v>
      </c>
      <c r="N21" t="n">
        <v>1009</v>
      </c>
      <c r="O21" t="inlineStr">
        <is>
          <t>т</t>
        </is>
      </c>
      <c r="P21" t="inlineStr">
        <is>
          <t>т</t>
        </is>
      </c>
      <c r="Q21" t="n">
        <v>1000</v>
      </c>
      <c r="W21" t="n">
        <v>0</v>
      </c>
      <c r="X21" t="n">
        <v>-2063358494</v>
      </c>
      <c r="Y21">
        <f>AT21</f>
        <v/>
      </c>
      <c r="AA21" t="n">
        <v>195841.8</v>
      </c>
      <c r="AB21" t="n">
        <v>0</v>
      </c>
      <c r="AC21" t="n">
        <v>0</v>
      </c>
      <c r="AD21" t="n">
        <v>0</v>
      </c>
      <c r="AE21" t="n">
        <v>10362</v>
      </c>
      <c r="AF21" t="n">
        <v>0</v>
      </c>
      <c r="AG21" t="n">
        <v>0</v>
      </c>
      <c r="AH21" t="n">
        <v>0</v>
      </c>
      <c r="AI21" t="n">
        <v>18.9</v>
      </c>
      <c r="AJ21" t="n">
        <v>1</v>
      </c>
      <c r="AK21" t="n">
        <v>1</v>
      </c>
      <c r="AL21" t="n">
        <v>1</v>
      </c>
      <c r="AM21" t="n">
        <v>2</v>
      </c>
      <c r="AN21" t="n">
        <v>0</v>
      </c>
      <c r="AO21" t="n">
        <v>1</v>
      </c>
      <c r="AP21" t="n">
        <v>1</v>
      </c>
      <c r="AQ21" t="n">
        <v>0</v>
      </c>
      <c r="AR21" t="n">
        <v>0</v>
      </c>
      <c r="AS21" t="inlineStr"/>
      <c r="AT21" t="n">
        <v>0.00014</v>
      </c>
      <c r="AU21" t="inlineStr"/>
      <c r="AV21" t="n">
        <v>0</v>
      </c>
      <c r="AW21" t="n">
        <v>2</v>
      </c>
      <c r="AX21" t="n">
        <v>78855749</v>
      </c>
      <c r="AY21" t="n">
        <v>1</v>
      </c>
      <c r="AZ21" t="n">
        <v>0</v>
      </c>
      <c r="BA21" t="n">
        <v>22</v>
      </c>
      <c r="BB21" t="n">
        <v>0</v>
      </c>
      <c r="BC21" t="n">
        <v>0</v>
      </c>
      <c r="BD21" t="n">
        <v>0</v>
      </c>
      <c r="BE21" t="n">
        <v>0</v>
      </c>
      <c r="BF21" t="n">
        <v>0</v>
      </c>
      <c r="BG21" t="n">
        <v>0</v>
      </c>
      <c r="BH21" t="n">
        <v>0</v>
      </c>
      <c r="BI21" t="n">
        <v>0</v>
      </c>
      <c r="BJ21" t="n">
        <v>0</v>
      </c>
      <c r="BK21" t="n">
        <v>0</v>
      </c>
      <c r="BL21" t="n">
        <v>0</v>
      </c>
      <c r="BM21" t="n">
        <v>0</v>
      </c>
      <c r="BN21" t="n">
        <v>0</v>
      </c>
      <c r="BO21" t="n">
        <v>0</v>
      </c>
      <c r="BP21" t="n">
        <v>0</v>
      </c>
      <c r="BQ21" t="n">
        <v>0</v>
      </c>
      <c r="BR21" t="n">
        <v>0</v>
      </c>
      <c r="BS21" t="n">
        <v>0</v>
      </c>
      <c r="BT21" t="n">
        <v>0</v>
      </c>
      <c r="BU21" t="n">
        <v>0</v>
      </c>
      <c r="BV21" t="n">
        <v>0</v>
      </c>
      <c r="BW21" t="n">
        <v>0</v>
      </c>
      <c r="CV21" t="n">
        <v>0</v>
      </c>
      <c r="CW21" t="n">
        <v>0</v>
      </c>
      <c r="CX21">
        <f>ROUND(Y21*Source!I31,7)</f>
        <v/>
      </c>
      <c r="CY21">
        <f>AA21</f>
        <v/>
      </c>
      <c r="CZ21">
        <f>AE21</f>
        <v/>
      </c>
      <c r="DA21">
        <f>AI21</f>
        <v/>
      </c>
      <c r="DB21">
        <f>ROUND(ROUND(AT21*CZ21,2),2)</f>
        <v/>
      </c>
      <c r="DC21">
        <f>ROUND(ROUND(AT21*AG21,2),2)</f>
        <v/>
      </c>
      <c r="DD21" t="inlineStr"/>
      <c r="DE21" t="inlineStr"/>
      <c r="DF21">
        <f>ROUND(ROUND(AE21*AI21,0)*CX21,0)</f>
        <v/>
      </c>
      <c r="DG21">
        <f>ROUND(ROUND(AF21,0)*CX21,0)</f>
        <v/>
      </c>
      <c r="DH21">
        <f>ROUND(ROUND(AG21,0)*CX21,0)</f>
        <v/>
      </c>
      <c r="DI21">
        <f>ROUND(ROUND(AH21,0)*CX21,0)</f>
        <v/>
      </c>
      <c r="DJ21">
        <f>DF21</f>
        <v/>
      </c>
      <c r="DK21" t="n">
        <v>0</v>
      </c>
      <c r="DL21" t="inlineStr"/>
      <c r="DM21" t="n">
        <v>0</v>
      </c>
      <c r="DN21" t="inlineStr"/>
      <c r="DO21" t="n">
        <v>0</v>
      </c>
    </row>
    <row r="22">
      <c r="A22">
        <f>ROW(Source!A31)</f>
        <v/>
      </c>
      <c r="B22" t="n">
        <v>78855224</v>
      </c>
      <c r="C22" t="n">
        <v>78855745</v>
      </c>
      <c r="D22" t="n">
        <v>29114239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101-2575</t>
        </is>
      </c>
      <c r="J22" t="inlineStr">
        <is>
          <t>ТССЦ Московской обл., 101-2575, приказ Минстроя России №675/пр от 28.02.2017 № 254/пр</t>
        </is>
      </c>
      <c r="K22" t="inlineStr">
        <is>
          <t>Болты с гайками и шайбами для санитарно-технических работ диаметром 12 мм</t>
        </is>
      </c>
      <c r="L22" t="n">
        <v>1348</v>
      </c>
      <c r="N22" t="n">
        <v>1009</v>
      </c>
      <c r="O22" t="inlineStr">
        <is>
          <t>т</t>
        </is>
      </c>
      <c r="P22" t="inlineStr">
        <is>
          <t>т</t>
        </is>
      </c>
      <c r="Q22" t="n">
        <v>1000</v>
      </c>
      <c r="W22" t="n">
        <v>0</v>
      </c>
      <c r="X22" t="n">
        <v>-215593005</v>
      </c>
      <c r="Y22">
        <f>AT22</f>
        <v/>
      </c>
      <c r="AA22" t="n">
        <v>140511.91</v>
      </c>
      <c r="AB22" t="n">
        <v>0</v>
      </c>
      <c r="AC22" t="n">
        <v>0</v>
      </c>
      <c r="AD22" t="n">
        <v>0</v>
      </c>
      <c r="AE22" t="n">
        <v>15323</v>
      </c>
      <c r="AF22" t="n">
        <v>0</v>
      </c>
      <c r="AG22" t="n">
        <v>0</v>
      </c>
      <c r="AH22" t="n">
        <v>0</v>
      </c>
      <c r="AI22" t="n">
        <v>9.17</v>
      </c>
      <c r="AJ22" t="n">
        <v>1</v>
      </c>
      <c r="AK22" t="n">
        <v>1</v>
      </c>
      <c r="AL22" t="n">
        <v>1</v>
      </c>
      <c r="AM22" t="n">
        <v>2</v>
      </c>
      <c r="AN22" t="n">
        <v>0</v>
      </c>
      <c r="AO22" t="n">
        <v>1</v>
      </c>
      <c r="AP22" t="n">
        <v>1</v>
      </c>
      <c r="AQ22" t="n">
        <v>0</v>
      </c>
      <c r="AR22" t="n">
        <v>0</v>
      </c>
      <c r="AS22" t="inlineStr"/>
      <c r="AT22" t="n">
        <v>0.0011</v>
      </c>
      <c r="AU22" t="inlineStr"/>
      <c r="AV22" t="n">
        <v>0</v>
      </c>
      <c r="AW22" t="n">
        <v>2</v>
      </c>
      <c r="AX22" t="n">
        <v>78855750</v>
      </c>
      <c r="AY22" t="n">
        <v>1</v>
      </c>
      <c r="AZ22" t="n">
        <v>0</v>
      </c>
      <c r="BA22" t="n">
        <v>23</v>
      </c>
      <c r="BB22" t="n">
        <v>0</v>
      </c>
      <c r="BC22" t="n">
        <v>0</v>
      </c>
      <c r="BD22" t="n">
        <v>0</v>
      </c>
      <c r="BE22" t="n">
        <v>0</v>
      </c>
      <c r="BF22" t="n">
        <v>0</v>
      </c>
      <c r="BG22" t="n">
        <v>0</v>
      </c>
      <c r="BH22" t="n">
        <v>0</v>
      </c>
      <c r="BI22" t="n">
        <v>0</v>
      </c>
      <c r="BJ22" t="n">
        <v>0</v>
      </c>
      <c r="BK22" t="n">
        <v>0</v>
      </c>
      <c r="BL22" t="n">
        <v>0</v>
      </c>
      <c r="BM22" t="n">
        <v>0</v>
      </c>
      <c r="BN22" t="n">
        <v>0</v>
      </c>
      <c r="BO22" t="n">
        <v>0</v>
      </c>
      <c r="BP22" t="n">
        <v>0</v>
      </c>
      <c r="BQ22" t="n">
        <v>0</v>
      </c>
      <c r="BR22" t="n">
        <v>0</v>
      </c>
      <c r="BS22" t="n">
        <v>0</v>
      </c>
      <c r="BT22" t="n">
        <v>0</v>
      </c>
      <c r="BU22" t="n">
        <v>0</v>
      </c>
      <c r="BV22" t="n">
        <v>0</v>
      </c>
      <c r="BW22" t="n">
        <v>0</v>
      </c>
      <c r="CV22" t="n">
        <v>0</v>
      </c>
      <c r="CW22" t="n">
        <v>0</v>
      </c>
      <c r="CX22">
        <f>ROUND(Y22*Source!I31,7)</f>
        <v/>
      </c>
      <c r="CY22">
        <f>AA22</f>
        <v/>
      </c>
      <c r="CZ22">
        <f>AE22</f>
        <v/>
      </c>
      <c r="DA22">
        <f>AI22</f>
        <v/>
      </c>
      <c r="DB22">
        <f>ROUND(ROUND(AT22*CZ22,2),2)</f>
        <v/>
      </c>
      <c r="DC22">
        <f>ROUND(ROUND(AT22*AG22,2),2)</f>
        <v/>
      </c>
      <c r="DD22" t="inlineStr"/>
      <c r="DE22" t="inlineStr"/>
      <c r="DF22">
        <f>ROUND(ROUND(AE22*AI22,0)*CX22,0)</f>
        <v/>
      </c>
      <c r="DG22">
        <f>ROUND(ROUND(AF22,0)*CX22,0)</f>
        <v/>
      </c>
      <c r="DH22">
        <f>ROUND(ROUND(AG22,0)*CX22,0)</f>
        <v/>
      </c>
      <c r="DI22">
        <f>ROUND(ROUND(AH22,0)*CX22,0)</f>
        <v/>
      </c>
      <c r="DJ22">
        <f>DF22</f>
        <v/>
      </c>
      <c r="DK22" t="n">
        <v>0</v>
      </c>
      <c r="DL22" t="inlineStr"/>
      <c r="DM22" t="n">
        <v>0</v>
      </c>
      <c r="DN22" t="inlineStr"/>
      <c r="DO22" t="n">
        <v>0</v>
      </c>
    </row>
    <row r="23">
      <c r="A23">
        <f>ROW(Source!A31)</f>
        <v/>
      </c>
      <c r="B23" t="n">
        <v>78855224</v>
      </c>
      <c r="C23" t="n">
        <v>78855745</v>
      </c>
      <c r="D23" t="n">
        <v>29143378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302-0062</t>
        </is>
      </c>
      <c r="J23" t="inlineStr">
        <is>
          <t>ТССЦ Московской обл., 302-0062, приказ Минстроя России №675/пр от 28.02.2017 № 256/пр</t>
        </is>
      </c>
      <c r="K23" t="inlineStr">
        <is>
          <t>Кран шаровый муфтовый Valtec для воды диаметром 15 мм, тип в/в</t>
        </is>
      </c>
      <c r="L23" t="n">
        <v>1354</v>
      </c>
      <c r="N23" t="n">
        <v>1010</v>
      </c>
      <c r="O23" t="inlineStr">
        <is>
          <t>шт.</t>
        </is>
      </c>
      <c r="P23" t="inlineStr">
        <is>
          <t>шт.</t>
        </is>
      </c>
      <c r="Q23" t="n">
        <v>1</v>
      </c>
      <c r="W23" t="n">
        <v>0</v>
      </c>
      <c r="X23" t="n">
        <v>-1687406522</v>
      </c>
      <c r="Y23">
        <f>AT23</f>
        <v/>
      </c>
      <c r="AA23" t="n">
        <v>384.3</v>
      </c>
      <c r="AB23" t="n">
        <v>0</v>
      </c>
      <c r="AC23" t="n">
        <v>0</v>
      </c>
      <c r="AD23" t="n">
        <v>0</v>
      </c>
      <c r="AE23" t="n">
        <v>28.53</v>
      </c>
      <c r="AF23" t="n">
        <v>0</v>
      </c>
      <c r="AG23" t="n">
        <v>0</v>
      </c>
      <c r="AH23" t="n">
        <v>0</v>
      </c>
      <c r="AI23" t="n">
        <v>13.47</v>
      </c>
      <c r="AJ23" t="n">
        <v>1</v>
      </c>
      <c r="AK23" t="n">
        <v>1</v>
      </c>
      <c r="AL23" t="n">
        <v>1</v>
      </c>
      <c r="AM23" t="n">
        <v>0</v>
      </c>
      <c r="AN23" t="n">
        <v>0</v>
      </c>
      <c r="AO23" t="n">
        <v>0</v>
      </c>
      <c r="AP23" t="n">
        <v>1</v>
      </c>
      <c r="AQ23" t="n">
        <v>0</v>
      </c>
      <c r="AR23" t="n">
        <v>0</v>
      </c>
      <c r="AS23" t="inlineStr"/>
      <c r="AT23" t="n">
        <v>1</v>
      </c>
      <c r="AU23" t="inlineStr"/>
      <c r="AV23" t="n">
        <v>0</v>
      </c>
      <c r="AW23" t="n">
        <v>1</v>
      </c>
      <c r="AX23" t="n">
        <v>-1</v>
      </c>
      <c r="AY23" t="n">
        <v>0</v>
      </c>
      <c r="AZ23" t="n">
        <v>0</v>
      </c>
      <c r="BA23" t="inlineStr"/>
      <c r="BB23" t="n">
        <v>0</v>
      </c>
      <c r="BC23" t="n">
        <v>0</v>
      </c>
      <c r="BD23" t="n">
        <v>0</v>
      </c>
      <c r="BE23" t="n">
        <v>0</v>
      </c>
      <c r="BF23" t="n">
        <v>0</v>
      </c>
      <c r="BG23" t="n">
        <v>0</v>
      </c>
      <c r="BH23" t="n">
        <v>0</v>
      </c>
      <c r="BI23" t="n">
        <v>0</v>
      </c>
      <c r="BJ23" t="n">
        <v>0</v>
      </c>
      <c r="BK23" t="n">
        <v>0</v>
      </c>
      <c r="BL23" t="n">
        <v>0</v>
      </c>
      <c r="BM23" t="n">
        <v>0</v>
      </c>
      <c r="BN23" t="n">
        <v>0</v>
      </c>
      <c r="BO23" t="n">
        <v>0</v>
      </c>
      <c r="BP23" t="n">
        <v>0</v>
      </c>
      <c r="BQ23" t="n">
        <v>0</v>
      </c>
      <c r="BR23" t="n">
        <v>0</v>
      </c>
      <c r="BS23" t="n">
        <v>0</v>
      </c>
      <c r="BT23" t="n">
        <v>0</v>
      </c>
      <c r="BU23" t="n">
        <v>0</v>
      </c>
      <c r="BV23" t="n">
        <v>0</v>
      </c>
      <c r="BW23" t="n">
        <v>0</v>
      </c>
      <c r="CV23" t="n">
        <v>0</v>
      </c>
      <c r="CW23" t="n">
        <v>0</v>
      </c>
      <c r="CX23">
        <f>ROUND(Y23*Source!I31,7)</f>
        <v/>
      </c>
      <c r="CY23">
        <f>AA23</f>
        <v/>
      </c>
      <c r="CZ23">
        <f>AE23</f>
        <v/>
      </c>
      <c r="DA23">
        <f>AI23</f>
        <v/>
      </c>
      <c r="DB23">
        <f>ROUND(ROUND(AT23*CZ23,2),2)</f>
        <v/>
      </c>
      <c r="DC23">
        <f>ROUND(ROUND(AT23*AG23,2),2)</f>
        <v/>
      </c>
      <c r="DD23" t="inlineStr"/>
      <c r="DE23" t="inlineStr"/>
      <c r="DF23">
        <f>ROUND(ROUND(AE23*AI23,0)*CX23,0)</f>
        <v/>
      </c>
      <c r="DG23">
        <f>ROUND(ROUND(AF23,0)*CX23,0)</f>
        <v/>
      </c>
      <c r="DH23">
        <f>ROUND(ROUND(AG23,0)*CX23,0)</f>
        <v/>
      </c>
      <c r="DI23">
        <f>ROUND(ROUND(AH23,0)*CX23,0)</f>
        <v/>
      </c>
      <c r="DJ23">
        <f>DF23</f>
        <v/>
      </c>
      <c r="DK23" t="n">
        <v>0</v>
      </c>
      <c r="DL23" t="inlineStr"/>
      <c r="DM23" t="n">
        <v>0</v>
      </c>
      <c r="DN23" t="inlineStr"/>
      <c r="DO23" t="n">
        <v>0</v>
      </c>
    </row>
    <row r="24">
      <c r="A24">
        <f>ROW(Source!A31)</f>
        <v/>
      </c>
      <c r="B24" t="n">
        <v>78855224</v>
      </c>
      <c r="C24" t="n">
        <v>78855745</v>
      </c>
      <c r="D24" t="n">
        <v>29160603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507-0980</t>
        </is>
      </c>
      <c r="J24" t="inlineStr">
        <is>
          <t>ТССЦ Московской обл., 507-0980, приказ Минстроя России №675/пр от 28.02.2017 № 258/пр</t>
        </is>
      </c>
      <c r="K24" t="inlineStr">
        <is>
          <t>Фланцы стальные плоские приварные из стали ВСт3сп2, ВСт3сп3, давлением 1,0 МПа (10 кгс/см2), диаметром 25 мм</t>
        </is>
      </c>
      <c r="L24" t="n">
        <v>1354</v>
      </c>
      <c r="N24" t="n">
        <v>1010</v>
      </c>
      <c r="O24" t="inlineStr">
        <is>
          <t>шт.</t>
        </is>
      </c>
      <c r="P24" t="inlineStr">
        <is>
          <t>шт.</t>
        </is>
      </c>
      <c r="Q24" t="n">
        <v>1</v>
      </c>
      <c r="W24" t="n">
        <v>0</v>
      </c>
      <c r="X24" t="n">
        <v>1804449115</v>
      </c>
      <c r="Y24">
        <f>AT24</f>
        <v/>
      </c>
      <c r="AA24" t="n">
        <v>222.94</v>
      </c>
      <c r="AB24" t="n">
        <v>0</v>
      </c>
      <c r="AC24" t="n">
        <v>0</v>
      </c>
      <c r="AD24" t="n">
        <v>0</v>
      </c>
      <c r="AE24" t="n">
        <v>16.8</v>
      </c>
      <c r="AF24" t="n">
        <v>0</v>
      </c>
      <c r="AG24" t="n">
        <v>0</v>
      </c>
      <c r="AH24" t="n">
        <v>0</v>
      </c>
      <c r="AI24" t="n">
        <v>13.27</v>
      </c>
      <c r="AJ24" t="n">
        <v>1</v>
      </c>
      <c r="AK24" t="n">
        <v>1</v>
      </c>
      <c r="AL24" t="n">
        <v>1</v>
      </c>
      <c r="AM24" t="n">
        <v>2</v>
      </c>
      <c r="AN24" t="n">
        <v>0</v>
      </c>
      <c r="AO24" t="n">
        <v>1</v>
      </c>
      <c r="AP24" t="n">
        <v>1</v>
      </c>
      <c r="AQ24" t="n">
        <v>0</v>
      </c>
      <c r="AR24" t="n">
        <v>0</v>
      </c>
      <c r="AS24" t="inlineStr"/>
      <c r="AT24" t="n">
        <v>2</v>
      </c>
      <c r="AU24" t="inlineStr"/>
      <c r="AV24" t="n">
        <v>0</v>
      </c>
      <c r="AW24" t="n">
        <v>2</v>
      </c>
      <c r="AX24" t="n">
        <v>78855752</v>
      </c>
      <c r="AY24" t="n">
        <v>1</v>
      </c>
      <c r="AZ24" t="n">
        <v>0</v>
      </c>
      <c r="BA24" t="n">
        <v>25</v>
      </c>
      <c r="BB24" t="n">
        <v>0</v>
      </c>
      <c r="BC24" t="n">
        <v>0</v>
      </c>
      <c r="BD24" t="n">
        <v>0</v>
      </c>
      <c r="BE24" t="n">
        <v>0</v>
      </c>
      <c r="BF24" t="n">
        <v>0</v>
      </c>
      <c r="BG24" t="n">
        <v>0</v>
      </c>
      <c r="BH24" t="n">
        <v>0</v>
      </c>
      <c r="BI24" t="n">
        <v>0</v>
      </c>
      <c r="BJ24" t="n">
        <v>0</v>
      </c>
      <c r="BK24" t="n">
        <v>0</v>
      </c>
      <c r="BL24" t="n">
        <v>0</v>
      </c>
      <c r="BM24" t="n">
        <v>0</v>
      </c>
      <c r="BN24" t="n">
        <v>0</v>
      </c>
      <c r="BO24" t="n">
        <v>0</v>
      </c>
      <c r="BP24" t="n">
        <v>0</v>
      </c>
      <c r="BQ24" t="n">
        <v>0</v>
      </c>
      <c r="BR24" t="n">
        <v>0</v>
      </c>
      <c r="BS24" t="n">
        <v>0</v>
      </c>
      <c r="BT24" t="n">
        <v>0</v>
      </c>
      <c r="BU24" t="n">
        <v>0</v>
      </c>
      <c r="BV24" t="n">
        <v>0</v>
      </c>
      <c r="BW24" t="n">
        <v>0</v>
      </c>
      <c r="CV24" t="n">
        <v>0</v>
      </c>
      <c r="CW24" t="n">
        <v>0</v>
      </c>
      <c r="CX24">
        <f>ROUND(Y24*Source!I31,7)</f>
        <v/>
      </c>
      <c r="CY24">
        <f>AA24</f>
        <v/>
      </c>
      <c r="CZ24">
        <f>AE24</f>
        <v/>
      </c>
      <c r="DA24">
        <f>AI24</f>
        <v/>
      </c>
      <c r="DB24">
        <f>ROUND(ROUND(AT24*CZ24,2),2)</f>
        <v/>
      </c>
      <c r="DC24">
        <f>ROUND(ROUND(AT24*AG24,2),2)</f>
        <v/>
      </c>
      <c r="DD24" t="inlineStr"/>
      <c r="DE24" t="inlineStr"/>
      <c r="DF24">
        <f>ROUND(ROUND(AE24*AI24,0)*CX24,0)</f>
        <v/>
      </c>
      <c r="DG24">
        <f>ROUND(ROUND(AF24,0)*CX24,0)</f>
        <v/>
      </c>
      <c r="DH24">
        <f>ROUND(ROUND(AG24,0)*CX24,0)</f>
        <v/>
      </c>
      <c r="DI24">
        <f>ROUND(ROUND(AH24,0)*CX24,0)</f>
        <v/>
      </c>
      <c r="DJ24">
        <f>DF24</f>
        <v/>
      </c>
      <c r="DK24" t="n">
        <v>0</v>
      </c>
      <c r="DL24" t="inlineStr"/>
      <c r="DM24" t="n">
        <v>0</v>
      </c>
      <c r="DN24" t="inlineStr"/>
      <c r="DO24" t="n">
        <v>0</v>
      </c>
    </row>
    <row r="25">
      <c r="A25">
        <f>ROW(Source!A31)</f>
        <v/>
      </c>
      <c r="B25" t="n">
        <v>78855224</v>
      </c>
      <c r="C25" t="n">
        <v>78855745</v>
      </c>
      <c r="D25" t="n">
        <v>29171635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509-0966</t>
        </is>
      </c>
      <c r="J25" t="inlineStr">
        <is>
          <t>ТССЦ Московской обл., 509-0966, приказ Минстроя России №675/пр от 28.02.2017 № 258/пр</t>
        </is>
      </c>
      <c r="K25" t="inlineStr">
        <is>
          <t>Прокладки из паронита марки ПМБ, толщиной 1 мм, диаметром 50 мм</t>
        </is>
      </c>
      <c r="L25" t="n">
        <v>1356</v>
      </c>
      <c r="N25" t="n">
        <v>1010</v>
      </c>
      <c r="O25" t="inlineStr">
        <is>
          <t>1000 шт.</t>
        </is>
      </c>
      <c r="P25" t="inlineStr">
        <is>
          <t>1000 шт.</t>
        </is>
      </c>
      <c r="Q25" t="n">
        <v>1000</v>
      </c>
      <c r="W25" t="n">
        <v>0</v>
      </c>
      <c r="X25" t="n">
        <v>469352752</v>
      </c>
      <c r="Y25">
        <f>AT25</f>
        <v/>
      </c>
      <c r="AA25" t="n">
        <v>12316.54</v>
      </c>
      <c r="AB25" t="n">
        <v>0</v>
      </c>
      <c r="AC25" t="n">
        <v>0</v>
      </c>
      <c r="AD25" t="n">
        <v>0</v>
      </c>
      <c r="AE25" t="n">
        <v>3450.01</v>
      </c>
      <c r="AF25" t="n">
        <v>0</v>
      </c>
      <c r="AG25" t="n">
        <v>0</v>
      </c>
      <c r="AH25" t="n">
        <v>0</v>
      </c>
      <c r="AI25" t="n">
        <v>3.57</v>
      </c>
      <c r="AJ25" t="n">
        <v>1</v>
      </c>
      <c r="AK25" t="n">
        <v>1</v>
      </c>
      <c r="AL25" t="n">
        <v>1</v>
      </c>
      <c r="AM25" t="n">
        <v>2</v>
      </c>
      <c r="AN25" t="n">
        <v>0</v>
      </c>
      <c r="AO25" t="n">
        <v>1</v>
      </c>
      <c r="AP25" t="n">
        <v>1</v>
      </c>
      <c r="AQ25" t="n">
        <v>0</v>
      </c>
      <c r="AR25" t="n">
        <v>0</v>
      </c>
      <c r="AS25" t="inlineStr"/>
      <c r="AT25" t="n">
        <v>0.002</v>
      </c>
      <c r="AU25" t="inlineStr"/>
      <c r="AV25" t="n">
        <v>0</v>
      </c>
      <c r="AW25" t="n">
        <v>2</v>
      </c>
      <c r="AX25" t="n">
        <v>78855753</v>
      </c>
      <c r="AY25" t="n">
        <v>1</v>
      </c>
      <c r="AZ25" t="n">
        <v>0</v>
      </c>
      <c r="BA25" t="n">
        <v>26</v>
      </c>
      <c r="BB25" t="n">
        <v>0</v>
      </c>
      <c r="BC25" t="n">
        <v>0</v>
      </c>
      <c r="BD25" t="n">
        <v>0</v>
      </c>
      <c r="BE25" t="n">
        <v>0</v>
      </c>
      <c r="BF25" t="n">
        <v>0</v>
      </c>
      <c r="BG25" t="n">
        <v>0</v>
      </c>
      <c r="BH25" t="n">
        <v>0</v>
      </c>
      <c r="BI25" t="n">
        <v>0</v>
      </c>
      <c r="BJ25" t="n">
        <v>0</v>
      </c>
      <c r="BK25" t="n">
        <v>0</v>
      </c>
      <c r="BL25" t="n">
        <v>0</v>
      </c>
      <c r="BM25" t="n">
        <v>0</v>
      </c>
      <c r="BN25" t="n">
        <v>0</v>
      </c>
      <c r="BO25" t="n">
        <v>0</v>
      </c>
      <c r="BP25" t="n">
        <v>0</v>
      </c>
      <c r="BQ25" t="n">
        <v>0</v>
      </c>
      <c r="BR25" t="n">
        <v>0</v>
      </c>
      <c r="BS25" t="n">
        <v>0</v>
      </c>
      <c r="BT25" t="n">
        <v>0</v>
      </c>
      <c r="BU25" t="n">
        <v>0</v>
      </c>
      <c r="BV25" t="n">
        <v>0</v>
      </c>
      <c r="BW25" t="n">
        <v>0</v>
      </c>
      <c r="CV25" t="n">
        <v>0</v>
      </c>
      <c r="CW25" t="n">
        <v>0</v>
      </c>
      <c r="CX25">
        <f>ROUND(Y25*Source!I31,7)</f>
        <v/>
      </c>
      <c r="CY25">
        <f>AA25</f>
        <v/>
      </c>
      <c r="CZ25">
        <f>AE25</f>
        <v/>
      </c>
      <c r="DA25">
        <f>AI25</f>
        <v/>
      </c>
      <c r="DB25">
        <f>ROUND(ROUND(AT25*CZ25,2),2)</f>
        <v/>
      </c>
      <c r="DC25">
        <f>ROUND(ROUND(AT25*AG25,2),2)</f>
        <v/>
      </c>
      <c r="DD25" t="inlineStr"/>
      <c r="DE25" t="inlineStr"/>
      <c r="DF25">
        <f>ROUND(ROUND(AE25*AI25,0)*CX25,0)</f>
        <v/>
      </c>
      <c r="DG25">
        <f>ROUND(ROUND(AF25,0)*CX25,0)</f>
        <v/>
      </c>
      <c r="DH25">
        <f>ROUND(ROUND(AG25,0)*CX25,0)</f>
        <v/>
      </c>
      <c r="DI25">
        <f>ROUND(ROUND(AH25,0)*CX25,0)</f>
        <v/>
      </c>
      <c r="DJ25">
        <f>DF25</f>
        <v/>
      </c>
      <c r="DK25" t="n">
        <v>0</v>
      </c>
      <c r="DL25" t="inlineStr"/>
      <c r="DM25" t="n">
        <v>0</v>
      </c>
      <c r="DN25" t="inlineStr"/>
      <c r="DO25" t="n">
        <v>0</v>
      </c>
    </row>
    <row r="26">
      <c r="A26">
        <f>ROW(Source!A33)</f>
        <v/>
      </c>
      <c r="B26" t="n">
        <v>78855224</v>
      </c>
      <c r="C26" t="n">
        <v>78855757</v>
      </c>
      <c r="D26" t="n">
        <v>18409850</v>
      </c>
      <c r="E26" t="n">
        <v>1</v>
      </c>
      <c r="F26" t="n">
        <v>1</v>
      </c>
      <c r="G26" t="n">
        <v>1</v>
      </c>
      <c r="H26" t="n">
        <v>1</v>
      </c>
      <c r="I26" t="inlineStr">
        <is>
          <t>1-1035-90</t>
        </is>
      </c>
      <c r="J26" t="inlineStr"/>
      <c r="K26" t="inlineStr">
        <is>
          <t>Рабочий строитель среднего разряда 3,5</t>
        </is>
      </c>
      <c r="L26" t="n">
        <v>1369</v>
      </c>
      <c r="N26" t="n">
        <v>1013</v>
      </c>
      <c r="O26" t="inlineStr">
        <is>
          <t>чел.-ч</t>
        </is>
      </c>
      <c r="P26" t="inlineStr">
        <is>
          <t>чел.-ч</t>
        </is>
      </c>
      <c r="Q26" t="n">
        <v>1</v>
      </c>
      <c r="W26" t="n">
        <v>0</v>
      </c>
      <c r="X26" t="n">
        <v>855544366</v>
      </c>
      <c r="Y26">
        <f>AT26</f>
        <v/>
      </c>
      <c r="AA26" t="n">
        <v>0</v>
      </c>
      <c r="AB26" t="n">
        <v>0</v>
      </c>
      <c r="AC26" t="n">
        <v>0</v>
      </c>
      <c r="AD26" t="n">
        <v>9.07</v>
      </c>
      <c r="AE26" t="n">
        <v>0</v>
      </c>
      <c r="AF26" t="n">
        <v>0</v>
      </c>
      <c r="AG26" t="n">
        <v>0</v>
      </c>
      <c r="AH26" t="n">
        <v>9.07</v>
      </c>
      <c r="AI26" t="n">
        <v>1</v>
      </c>
      <c r="AJ26" t="n">
        <v>1</v>
      </c>
      <c r="AK26" t="n">
        <v>1</v>
      </c>
      <c r="AL26" t="n">
        <v>1</v>
      </c>
      <c r="AM26" t="n">
        <v>-2</v>
      </c>
      <c r="AN26" t="n">
        <v>0</v>
      </c>
      <c r="AO26" t="n">
        <v>1</v>
      </c>
      <c r="AP26" t="n">
        <v>1</v>
      </c>
      <c r="AQ26" t="n">
        <v>0</v>
      </c>
      <c r="AR26" t="n">
        <v>0</v>
      </c>
      <c r="AS26" t="inlineStr"/>
      <c r="AT26" t="n">
        <v>1.47</v>
      </c>
      <c r="AU26" t="inlineStr"/>
      <c r="AV26" t="n">
        <v>1</v>
      </c>
      <c r="AW26" t="n">
        <v>2</v>
      </c>
      <c r="AX26" t="n">
        <v>78855758</v>
      </c>
      <c r="AY26" t="n">
        <v>1</v>
      </c>
      <c r="AZ26" t="n">
        <v>0</v>
      </c>
      <c r="BA26" t="n">
        <v>27</v>
      </c>
      <c r="BB26" t="n">
        <v>0</v>
      </c>
      <c r="BC26" t="n">
        <v>0</v>
      </c>
      <c r="BD26" t="n">
        <v>0</v>
      </c>
      <c r="BE26" t="n">
        <v>0</v>
      </c>
      <c r="BF26" t="n">
        <v>0</v>
      </c>
      <c r="BG26" t="n">
        <v>0</v>
      </c>
      <c r="BH26" t="n">
        <v>0</v>
      </c>
      <c r="BI26" t="n">
        <v>0</v>
      </c>
      <c r="BJ26" t="n">
        <v>0</v>
      </c>
      <c r="BK26" t="n">
        <v>0</v>
      </c>
      <c r="BL26" t="n">
        <v>0</v>
      </c>
      <c r="BM26" t="n">
        <v>0</v>
      </c>
      <c r="BN26" t="n">
        <v>0</v>
      </c>
      <c r="BO26" t="n">
        <v>0</v>
      </c>
      <c r="BP26" t="n">
        <v>0</v>
      </c>
      <c r="BQ26" t="n">
        <v>0</v>
      </c>
      <c r="BR26" t="n">
        <v>0</v>
      </c>
      <c r="BS26" t="n">
        <v>0</v>
      </c>
      <c r="BT26" t="n">
        <v>0</v>
      </c>
      <c r="BU26" t="n">
        <v>0</v>
      </c>
      <c r="BV26" t="n">
        <v>0</v>
      </c>
      <c r="BW26" t="n">
        <v>0</v>
      </c>
      <c r="CU26">
        <f>ROUND(AT26*Source!I33*AH26*AL26,0)</f>
        <v/>
      </c>
      <c r="CV26">
        <f>ROUND(Y26*Source!I33,7)</f>
        <v/>
      </c>
      <c r="CW26" t="n">
        <v>0</v>
      </c>
      <c r="CX26">
        <f>ROUND(Y26*Source!I33,7)</f>
        <v/>
      </c>
      <c r="CY26">
        <f>AD26</f>
        <v/>
      </c>
      <c r="CZ26">
        <f>AH26</f>
        <v/>
      </c>
      <c r="DA26">
        <f>AL26</f>
        <v/>
      </c>
      <c r="DB26">
        <f>ROUND(ROUND(AT26*CZ26,2),2)</f>
        <v/>
      </c>
      <c r="DC26">
        <f>ROUND(ROUND(AT26*AG26,2),2)</f>
        <v/>
      </c>
      <c r="DD26" t="inlineStr"/>
      <c r="DE26" t="inlineStr"/>
      <c r="DF26">
        <f>ROUND(ROUND(AE26,0)*CX26,0)</f>
        <v/>
      </c>
      <c r="DG26">
        <f>ROUND(ROUND(AF26,0)*CX26,0)</f>
        <v/>
      </c>
      <c r="DH26">
        <f>ROUND(ROUND(AG26,0)*CX26,0)</f>
        <v/>
      </c>
      <c r="DI26">
        <f>ROUND(ROUND(AH26,0)*CX26,0)</f>
        <v/>
      </c>
      <c r="DJ26">
        <f>DI26</f>
        <v/>
      </c>
      <c r="DK26" t="n">
        <v>0</v>
      </c>
      <c r="DL26" t="inlineStr"/>
      <c r="DM26" t="n">
        <v>0</v>
      </c>
      <c r="DN26" t="inlineStr"/>
      <c r="DO26" t="n">
        <v>0</v>
      </c>
    </row>
    <row r="27">
      <c r="A27">
        <f>ROW(Source!A33)</f>
        <v/>
      </c>
      <c r="B27" t="n">
        <v>78855224</v>
      </c>
      <c r="C27" t="n">
        <v>78855757</v>
      </c>
      <c r="D27" t="n">
        <v>29172657</v>
      </c>
      <c r="E27" t="n">
        <v>1</v>
      </c>
      <c r="F27" t="n">
        <v>1</v>
      </c>
      <c r="G27" t="n">
        <v>1</v>
      </c>
      <c r="H27" t="n">
        <v>2</v>
      </c>
      <c r="I27" t="inlineStr">
        <is>
          <t>040502</t>
        </is>
      </c>
      <c r="J27" t="inlineStr">
        <is>
          <t>ТСЭМ Московской обл., 040502, приказ Минстроя России №675/пр от 28.02.2017 № 264/пр</t>
        </is>
      </c>
      <c r="K27" t="inlineStr">
        <is>
          <t>Установки для сварки ручной дуговой (постоянного тока)</t>
        </is>
      </c>
      <c r="L27" t="n">
        <v>1368</v>
      </c>
      <c r="N27" t="n">
        <v>1011</v>
      </c>
      <c r="O27" t="inlineStr">
        <is>
          <t>маш.-ч</t>
        </is>
      </c>
      <c r="P27" t="inlineStr">
        <is>
          <t>маш.-ч</t>
        </is>
      </c>
      <c r="Q27" t="n">
        <v>1</v>
      </c>
      <c r="W27" t="n">
        <v>0</v>
      </c>
      <c r="X27" t="n">
        <v>1474986261</v>
      </c>
      <c r="Y27">
        <f>AT27</f>
        <v/>
      </c>
      <c r="AA27" t="n">
        <v>0</v>
      </c>
      <c r="AB27" t="n">
        <v>69.26000000000001</v>
      </c>
      <c r="AC27" t="n">
        <v>0</v>
      </c>
      <c r="AD27" t="n">
        <v>0</v>
      </c>
      <c r="AE27" t="n">
        <v>0</v>
      </c>
      <c r="AF27" t="n">
        <v>8.1</v>
      </c>
      <c r="AG27" t="n">
        <v>0</v>
      </c>
      <c r="AH27" t="n">
        <v>0</v>
      </c>
      <c r="AI27" t="n">
        <v>1</v>
      </c>
      <c r="AJ27" t="n">
        <v>8.550000000000001</v>
      </c>
      <c r="AK27" t="n">
        <v>52.25</v>
      </c>
      <c r="AL27" t="n">
        <v>1</v>
      </c>
      <c r="AM27" t="n">
        <v>2</v>
      </c>
      <c r="AN27" t="n">
        <v>0</v>
      </c>
      <c r="AO27" t="n">
        <v>1</v>
      </c>
      <c r="AP27" t="n">
        <v>1</v>
      </c>
      <c r="AQ27" t="n">
        <v>0</v>
      </c>
      <c r="AR27" t="n">
        <v>0</v>
      </c>
      <c r="AS27" t="inlineStr"/>
      <c r="AT27" t="n">
        <v>0.35</v>
      </c>
      <c r="AU27" t="inlineStr"/>
      <c r="AV27" t="n">
        <v>0</v>
      </c>
      <c r="AW27" t="n">
        <v>2</v>
      </c>
      <c r="AX27" t="n">
        <v>78855759</v>
      </c>
      <c r="AY27" t="n">
        <v>1</v>
      </c>
      <c r="AZ27" t="n">
        <v>0</v>
      </c>
      <c r="BA27" t="n">
        <v>28</v>
      </c>
      <c r="BB27" t="n">
        <v>0</v>
      </c>
      <c r="BC27" t="n">
        <v>0</v>
      </c>
      <c r="BD27" t="n">
        <v>0</v>
      </c>
      <c r="BE27" t="n">
        <v>0</v>
      </c>
      <c r="BF27" t="n">
        <v>0</v>
      </c>
      <c r="BG27" t="n">
        <v>0</v>
      </c>
      <c r="BH27" t="n">
        <v>0</v>
      </c>
      <c r="BI27" t="n">
        <v>0</v>
      </c>
      <c r="BJ27" t="n">
        <v>0</v>
      </c>
      <c r="BK27" t="n">
        <v>0</v>
      </c>
      <c r="BL27" t="n">
        <v>0</v>
      </c>
      <c r="BM27" t="n">
        <v>0</v>
      </c>
      <c r="BN27" t="n">
        <v>0</v>
      </c>
      <c r="BO27" t="n">
        <v>0</v>
      </c>
      <c r="BP27" t="n">
        <v>0</v>
      </c>
      <c r="BQ27" t="n">
        <v>0</v>
      </c>
      <c r="BR27" t="n">
        <v>0</v>
      </c>
      <c r="BS27" t="n">
        <v>0</v>
      </c>
      <c r="BT27" t="n">
        <v>0</v>
      </c>
      <c r="BU27" t="n">
        <v>0</v>
      </c>
      <c r="BV27" t="n">
        <v>0</v>
      </c>
      <c r="BW27" t="n">
        <v>0</v>
      </c>
      <c r="CV27" t="n">
        <v>0</v>
      </c>
      <c r="CW27">
        <f>ROUND(Y27*Source!I33*DO27,7)</f>
        <v/>
      </c>
      <c r="CX27">
        <f>ROUND(Y27*Source!I33,7)</f>
        <v/>
      </c>
      <c r="CY27">
        <f>AB27</f>
        <v/>
      </c>
      <c r="CZ27">
        <f>AF27</f>
        <v/>
      </c>
      <c r="DA27">
        <f>AJ27</f>
        <v/>
      </c>
      <c r="DB27">
        <f>ROUND(ROUND(AT27*CZ27,2),2)</f>
        <v/>
      </c>
      <c r="DC27">
        <f>ROUND(ROUND(AT27*AG27,2),2)</f>
        <v/>
      </c>
      <c r="DD27" t="inlineStr"/>
      <c r="DE27" t="inlineStr"/>
      <c r="DF27">
        <f>ROUND(ROUND(AE27,0)*CX27,0)</f>
        <v/>
      </c>
      <c r="DG27">
        <f>ROUND(ROUND(AF27*AJ27,0)*CX27,0)</f>
        <v/>
      </c>
      <c r="DH27">
        <f>ROUND(ROUND(AG27*AK27,0)*CX27,0)</f>
        <v/>
      </c>
      <c r="DI27">
        <f>ROUND(ROUND(AH27,0)*CX27,0)</f>
        <v/>
      </c>
      <c r="DJ27">
        <f>DG27</f>
        <v/>
      </c>
      <c r="DK27" t="n">
        <v>0</v>
      </c>
      <c r="DL27" t="inlineStr"/>
      <c r="DM27" t="n">
        <v>0</v>
      </c>
      <c r="DN27" t="inlineStr"/>
      <c r="DO27" t="n">
        <v>0</v>
      </c>
    </row>
    <row r="28">
      <c r="A28">
        <f>ROW(Source!A33)</f>
        <v/>
      </c>
      <c r="B28" t="n">
        <v>78855224</v>
      </c>
      <c r="C28" t="n">
        <v>78855757</v>
      </c>
      <c r="D28" t="n">
        <v>29174913</v>
      </c>
      <c r="E28" t="n">
        <v>1</v>
      </c>
      <c r="F28" t="n">
        <v>1</v>
      </c>
      <c r="G28" t="n">
        <v>1</v>
      </c>
      <c r="H28" t="n">
        <v>2</v>
      </c>
      <c r="I28" t="inlineStr">
        <is>
          <t>400001</t>
        </is>
      </c>
      <c r="J28" t="inlineStr">
        <is>
          <t>ТСЭМ Московской обл., 400001, приказ Минстроя России №675/пр от 28.02.2017 № 264/пр</t>
        </is>
      </c>
      <c r="K28" t="inlineStr">
        <is>
          <t>Автомобили бортовые, грузоподъемность до 5 т</t>
        </is>
      </c>
      <c r="L28" t="n">
        <v>1368</v>
      </c>
      <c r="N28" t="n">
        <v>1011</v>
      </c>
      <c r="O28" t="inlineStr">
        <is>
          <t>маш.-ч</t>
        </is>
      </c>
      <c r="P28" t="inlineStr">
        <is>
          <t>маш.-ч</t>
        </is>
      </c>
      <c r="Q28" t="n">
        <v>1</v>
      </c>
      <c r="W28" t="n">
        <v>0</v>
      </c>
      <c r="X28" t="n">
        <v>1230759911</v>
      </c>
      <c r="Y28">
        <f>AT28</f>
        <v/>
      </c>
      <c r="AA28" t="n">
        <v>0</v>
      </c>
      <c r="AB28" t="n">
        <v>2177.51</v>
      </c>
      <c r="AC28" t="n">
        <v>606.1</v>
      </c>
      <c r="AD28" t="n">
        <v>0</v>
      </c>
      <c r="AE28" t="n">
        <v>0</v>
      </c>
      <c r="AF28" t="n">
        <v>87.17</v>
      </c>
      <c r="AG28" t="n">
        <v>11.6</v>
      </c>
      <c r="AH28" t="n">
        <v>0</v>
      </c>
      <c r="AI28" t="n">
        <v>1</v>
      </c>
      <c r="AJ28" t="n">
        <v>24.98</v>
      </c>
      <c r="AK28" t="n">
        <v>52.25</v>
      </c>
      <c r="AL28" t="n">
        <v>1</v>
      </c>
      <c r="AM28" t="n">
        <v>2</v>
      </c>
      <c r="AN28" t="n">
        <v>0</v>
      </c>
      <c r="AO28" t="n">
        <v>1</v>
      </c>
      <c r="AP28" t="n">
        <v>1</v>
      </c>
      <c r="AQ28" t="n">
        <v>0</v>
      </c>
      <c r="AR28" t="n">
        <v>0</v>
      </c>
      <c r="AS28" t="inlineStr"/>
      <c r="AT28" t="n">
        <v>0.02</v>
      </c>
      <c r="AU28" t="inlineStr"/>
      <c r="AV28" t="n">
        <v>0</v>
      </c>
      <c r="AW28" t="n">
        <v>2</v>
      </c>
      <c r="AX28" t="n">
        <v>78855760</v>
      </c>
      <c r="AY28" t="n">
        <v>1</v>
      </c>
      <c r="AZ28" t="n">
        <v>0</v>
      </c>
      <c r="BA28" t="n">
        <v>29</v>
      </c>
      <c r="BB28" t="n">
        <v>0</v>
      </c>
      <c r="BC28" t="n">
        <v>0</v>
      </c>
      <c r="BD28" t="n">
        <v>0</v>
      </c>
      <c r="BE28" t="n">
        <v>0</v>
      </c>
      <c r="BF28" t="n">
        <v>0</v>
      </c>
      <c r="BG28" t="n">
        <v>0</v>
      </c>
      <c r="BH28" t="n">
        <v>0</v>
      </c>
      <c r="BI28" t="n">
        <v>0</v>
      </c>
      <c r="BJ28" t="n">
        <v>0</v>
      </c>
      <c r="BK28" t="n">
        <v>0</v>
      </c>
      <c r="BL28" t="n">
        <v>0</v>
      </c>
      <c r="BM28" t="n">
        <v>0</v>
      </c>
      <c r="BN28" t="n">
        <v>0</v>
      </c>
      <c r="BO28" t="n">
        <v>0</v>
      </c>
      <c r="BP28" t="n">
        <v>0</v>
      </c>
      <c r="BQ28" t="n">
        <v>0</v>
      </c>
      <c r="BR28" t="n">
        <v>0</v>
      </c>
      <c r="BS28" t="n">
        <v>0</v>
      </c>
      <c r="BT28" t="n">
        <v>0</v>
      </c>
      <c r="BU28" t="n">
        <v>0</v>
      </c>
      <c r="BV28" t="n">
        <v>0</v>
      </c>
      <c r="BW28" t="n">
        <v>0</v>
      </c>
      <c r="CV28" t="n">
        <v>0</v>
      </c>
      <c r="CW28">
        <f>ROUND(Y28*Source!I33*DO28,7)</f>
        <v/>
      </c>
      <c r="CX28">
        <f>ROUND(Y28*Source!I33,7)</f>
        <v/>
      </c>
      <c r="CY28">
        <f>AB28</f>
        <v/>
      </c>
      <c r="CZ28">
        <f>AF28</f>
        <v/>
      </c>
      <c r="DA28">
        <f>AJ28</f>
        <v/>
      </c>
      <c r="DB28">
        <f>ROUND(ROUND(AT28*CZ28,2),2)</f>
        <v/>
      </c>
      <c r="DC28">
        <f>ROUND(ROUND(AT28*AG28,2),2)</f>
        <v/>
      </c>
      <c r="DD28" t="inlineStr"/>
      <c r="DE28" t="inlineStr"/>
      <c r="DF28">
        <f>ROUND(ROUND(AE28,0)*CX28,0)</f>
        <v/>
      </c>
      <c r="DG28">
        <f>ROUND(ROUND(AF28*AJ28,0)*CX28,0)</f>
        <v/>
      </c>
      <c r="DH28">
        <f>ROUND(ROUND(AG28*AK28,0)*CX28,0)</f>
        <v/>
      </c>
      <c r="DI28">
        <f>ROUND(ROUND(AH28,0)*CX28,0)</f>
        <v/>
      </c>
      <c r="DJ28">
        <f>DG28</f>
        <v/>
      </c>
      <c r="DK28" t="n">
        <v>0</v>
      </c>
      <c r="DL28" t="inlineStr"/>
      <c r="DM28" t="n">
        <v>0</v>
      </c>
      <c r="DN28" t="inlineStr"/>
      <c r="DO28" t="n">
        <v>0</v>
      </c>
    </row>
    <row r="29">
      <c r="A29">
        <f>ROW(Source!A33)</f>
        <v/>
      </c>
      <c r="B29" t="n">
        <v>78855224</v>
      </c>
      <c r="C29" t="n">
        <v>78855757</v>
      </c>
      <c r="D29" t="n">
        <v>29113986</v>
      </c>
      <c r="E29" t="n">
        <v>1</v>
      </c>
      <c r="F29" t="n">
        <v>1</v>
      </c>
      <c r="G29" t="n">
        <v>1</v>
      </c>
      <c r="H29" t="n">
        <v>3</v>
      </c>
      <c r="I29" t="inlineStr">
        <is>
          <t>101-1522</t>
        </is>
      </c>
      <c r="J29" t="inlineStr">
        <is>
          <t>ТССЦ Московской обл., 101-1522, приказ Минстроя России №675/пр от 28.02.2017 № 254/пр</t>
        </is>
      </c>
      <c r="K29" t="inlineStr">
        <is>
          <t>Электроды диаметром 5 мм Э42А</t>
        </is>
      </c>
      <c r="L29" t="n">
        <v>1348</v>
      </c>
      <c r="N29" t="n">
        <v>1009</v>
      </c>
      <c r="O29" t="inlineStr">
        <is>
          <t>т</t>
        </is>
      </c>
      <c r="P29" t="inlineStr">
        <is>
          <t>т</t>
        </is>
      </c>
      <c r="Q29" t="n">
        <v>1000</v>
      </c>
      <c r="W29" t="n">
        <v>0</v>
      </c>
      <c r="X29" t="n">
        <v>-2063358494</v>
      </c>
      <c r="Y29">
        <f>AT29</f>
        <v/>
      </c>
      <c r="AA29" t="n">
        <v>195841.8</v>
      </c>
      <c r="AB29" t="n">
        <v>0</v>
      </c>
      <c r="AC29" t="n">
        <v>0</v>
      </c>
      <c r="AD29" t="n">
        <v>0</v>
      </c>
      <c r="AE29" t="n">
        <v>10362</v>
      </c>
      <c r="AF29" t="n">
        <v>0</v>
      </c>
      <c r="AG29" t="n">
        <v>0</v>
      </c>
      <c r="AH29" t="n">
        <v>0</v>
      </c>
      <c r="AI29" t="n">
        <v>18.9</v>
      </c>
      <c r="AJ29" t="n">
        <v>1</v>
      </c>
      <c r="AK29" t="n">
        <v>1</v>
      </c>
      <c r="AL29" t="n">
        <v>1</v>
      </c>
      <c r="AM29" t="n">
        <v>2</v>
      </c>
      <c r="AN29" t="n">
        <v>0</v>
      </c>
      <c r="AO29" t="n">
        <v>1</v>
      </c>
      <c r="AP29" t="n">
        <v>1</v>
      </c>
      <c r="AQ29" t="n">
        <v>0</v>
      </c>
      <c r="AR29" t="n">
        <v>0</v>
      </c>
      <c r="AS29" t="inlineStr"/>
      <c r="AT29" t="n">
        <v>0.00014</v>
      </c>
      <c r="AU29" t="inlineStr"/>
      <c r="AV29" t="n">
        <v>0</v>
      </c>
      <c r="AW29" t="n">
        <v>2</v>
      </c>
      <c r="AX29" t="n">
        <v>78855761</v>
      </c>
      <c r="AY29" t="n">
        <v>1</v>
      </c>
      <c r="AZ29" t="n">
        <v>0</v>
      </c>
      <c r="BA29" t="n">
        <v>30</v>
      </c>
      <c r="BB29" t="n">
        <v>0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0</v>
      </c>
      <c r="BJ29" t="n">
        <v>0</v>
      </c>
      <c r="BK29" t="n">
        <v>0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0</v>
      </c>
      <c r="BS29" t="n">
        <v>0</v>
      </c>
      <c r="BT29" t="n">
        <v>0</v>
      </c>
      <c r="BU29" t="n">
        <v>0</v>
      </c>
      <c r="BV29" t="n">
        <v>0</v>
      </c>
      <c r="BW29" t="n">
        <v>0</v>
      </c>
      <c r="CV29" t="n">
        <v>0</v>
      </c>
      <c r="CW29" t="n">
        <v>0</v>
      </c>
      <c r="CX29">
        <f>ROUND(Y29*Source!I33,7)</f>
        <v/>
      </c>
      <c r="CY29">
        <f>AA29</f>
        <v/>
      </c>
      <c r="CZ29">
        <f>AE29</f>
        <v/>
      </c>
      <c r="DA29">
        <f>AI29</f>
        <v/>
      </c>
      <c r="DB29">
        <f>ROUND(ROUND(AT29*CZ29,2),2)</f>
        <v/>
      </c>
      <c r="DC29">
        <f>ROUND(ROUND(AT29*AG29,2),2)</f>
        <v/>
      </c>
      <c r="DD29" t="inlineStr"/>
      <c r="DE29" t="inlineStr"/>
      <c r="DF29">
        <f>ROUND(ROUND(AE29*AI29,0)*CX29,0)</f>
        <v/>
      </c>
      <c r="DG29">
        <f>ROUND(ROUND(AF29,0)*CX29,0)</f>
        <v/>
      </c>
      <c r="DH29">
        <f>ROUND(ROUND(AG29,0)*CX29,0)</f>
        <v/>
      </c>
      <c r="DI29">
        <f>ROUND(ROUND(AH29,0)*CX29,0)</f>
        <v/>
      </c>
      <c r="DJ29">
        <f>DF29</f>
        <v/>
      </c>
      <c r="DK29" t="n">
        <v>0</v>
      </c>
      <c r="DL29" t="inlineStr"/>
      <c r="DM29" t="n">
        <v>0</v>
      </c>
      <c r="DN29" t="inlineStr"/>
      <c r="DO29" t="n">
        <v>0</v>
      </c>
    </row>
    <row r="30">
      <c r="A30">
        <f>ROW(Source!A33)</f>
        <v/>
      </c>
      <c r="B30" t="n">
        <v>78855224</v>
      </c>
      <c r="C30" t="n">
        <v>78855757</v>
      </c>
      <c r="D30" t="n">
        <v>29114240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101-2576</t>
        </is>
      </c>
      <c r="J30" t="inlineStr">
        <is>
          <t>ТССЦ Московской обл., 101-2576, приказ Минстроя России №675/пр от 28.02.2017 № 254/пр</t>
        </is>
      </c>
      <c r="K30" t="inlineStr">
        <is>
          <t>Болты с гайками и шайбами для санитарно-технических работ диаметром 16 мм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W30" t="n">
        <v>0</v>
      </c>
      <c r="X30" t="n">
        <v>-1701539228</v>
      </c>
      <c r="Y30">
        <f>AT30</f>
        <v/>
      </c>
      <c r="AA30" t="n">
        <v>145037.4</v>
      </c>
      <c r="AB30" t="n">
        <v>0</v>
      </c>
      <c r="AC30" t="n">
        <v>0</v>
      </c>
      <c r="AD30" t="n">
        <v>0</v>
      </c>
      <c r="AE30" t="n">
        <v>14830</v>
      </c>
      <c r="AF30" t="n">
        <v>0</v>
      </c>
      <c r="AG30" t="n">
        <v>0</v>
      </c>
      <c r="AH30" t="n">
        <v>0</v>
      </c>
      <c r="AI30" t="n">
        <v>9.779999999999999</v>
      </c>
      <c r="AJ30" t="n">
        <v>1</v>
      </c>
      <c r="AK30" t="n">
        <v>1</v>
      </c>
      <c r="AL30" t="n">
        <v>1</v>
      </c>
      <c r="AM30" t="n">
        <v>2</v>
      </c>
      <c r="AN30" t="n">
        <v>0</v>
      </c>
      <c r="AO30" t="n">
        <v>1</v>
      </c>
      <c r="AP30" t="n">
        <v>1</v>
      </c>
      <c r="AQ30" t="n">
        <v>0</v>
      </c>
      <c r="AR30" t="n">
        <v>0</v>
      </c>
      <c r="AS30" t="inlineStr"/>
      <c r="AT30" t="n">
        <v>0.0011</v>
      </c>
      <c r="AU30" t="inlineStr"/>
      <c r="AV30" t="n">
        <v>0</v>
      </c>
      <c r="AW30" t="n">
        <v>2</v>
      </c>
      <c r="AX30" t="n">
        <v>78855762</v>
      </c>
      <c r="AY30" t="n">
        <v>1</v>
      </c>
      <c r="AZ30" t="n">
        <v>0</v>
      </c>
      <c r="BA30" t="n">
        <v>31</v>
      </c>
      <c r="BB30" t="n">
        <v>0</v>
      </c>
      <c r="BC30" t="n">
        <v>0</v>
      </c>
      <c r="BD30" t="n">
        <v>0</v>
      </c>
      <c r="BE30" t="n">
        <v>0</v>
      </c>
      <c r="BF30" t="n">
        <v>0</v>
      </c>
      <c r="BG30" t="n">
        <v>0</v>
      </c>
      <c r="BH30" t="n">
        <v>0</v>
      </c>
      <c r="BI30" t="n">
        <v>0</v>
      </c>
      <c r="BJ30" t="n">
        <v>0</v>
      </c>
      <c r="BK30" t="n">
        <v>0</v>
      </c>
      <c r="BL30" t="n">
        <v>0</v>
      </c>
      <c r="BM30" t="n">
        <v>0</v>
      </c>
      <c r="BN30" t="n">
        <v>0</v>
      </c>
      <c r="BO30" t="n">
        <v>0</v>
      </c>
      <c r="BP30" t="n">
        <v>0</v>
      </c>
      <c r="BQ30" t="n">
        <v>0</v>
      </c>
      <c r="BR30" t="n">
        <v>0</v>
      </c>
      <c r="BS30" t="n">
        <v>0</v>
      </c>
      <c r="BT30" t="n">
        <v>0</v>
      </c>
      <c r="BU30" t="n">
        <v>0</v>
      </c>
      <c r="BV30" t="n">
        <v>0</v>
      </c>
      <c r="BW30" t="n">
        <v>0</v>
      </c>
      <c r="CV30" t="n">
        <v>0</v>
      </c>
      <c r="CW30" t="n">
        <v>0</v>
      </c>
      <c r="CX30">
        <f>ROUND(Y30*Source!I33,7)</f>
        <v/>
      </c>
      <c r="CY30">
        <f>AA30</f>
        <v/>
      </c>
      <c r="CZ30">
        <f>AE30</f>
        <v/>
      </c>
      <c r="DA30">
        <f>AI30</f>
        <v/>
      </c>
      <c r="DB30">
        <f>ROUND(ROUND(AT30*CZ30,2),2)</f>
        <v/>
      </c>
      <c r="DC30">
        <f>ROUND(ROUND(AT30*AG30,2),2)</f>
        <v/>
      </c>
      <c r="DD30" t="inlineStr"/>
      <c r="DE30" t="inlineStr"/>
      <c r="DF30">
        <f>ROUND(ROUND(AE30*AI30,0)*CX30,0)</f>
        <v/>
      </c>
      <c r="DG30">
        <f>ROUND(ROUND(AF30,0)*CX30,0)</f>
        <v/>
      </c>
      <c r="DH30">
        <f>ROUND(ROUND(AG30,0)*CX30,0)</f>
        <v/>
      </c>
      <c r="DI30">
        <f>ROUND(ROUND(AH30,0)*CX30,0)</f>
        <v/>
      </c>
      <c r="DJ30">
        <f>DF30</f>
        <v/>
      </c>
      <c r="DK30" t="n">
        <v>0</v>
      </c>
      <c r="DL30" t="inlineStr"/>
      <c r="DM30" t="n">
        <v>0</v>
      </c>
      <c r="DN30" t="inlineStr"/>
      <c r="DO30" t="n">
        <v>0</v>
      </c>
    </row>
    <row r="31">
      <c r="A31">
        <f>ROW(Source!A33)</f>
        <v/>
      </c>
      <c r="B31" t="n">
        <v>78855224</v>
      </c>
      <c r="C31" t="n">
        <v>78855757</v>
      </c>
      <c r="D31" t="n">
        <v>29143381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302-0065</t>
        </is>
      </c>
      <c r="J31" t="inlineStr">
        <is>
          <t>ТССЦ Московской обл., 302-0065, приказ Минстроя России №675/пр от 28.02.2017 № 256/пр</t>
        </is>
      </c>
      <c r="K31" t="inlineStr">
        <is>
          <t>Кран шаровый муфтовый Valtec для воды диаметром 32 мм, тип в/в</t>
        </is>
      </c>
      <c r="L31" t="n">
        <v>1354</v>
      </c>
      <c r="N31" t="n">
        <v>1010</v>
      </c>
      <c r="O31" t="inlineStr">
        <is>
          <t>шт.</t>
        </is>
      </c>
      <c r="P31" t="inlineStr">
        <is>
          <t>шт.</t>
        </is>
      </c>
      <c r="Q31" t="n">
        <v>1</v>
      </c>
      <c r="W31" t="n">
        <v>0</v>
      </c>
      <c r="X31" t="n">
        <v>535473645</v>
      </c>
      <c r="Y31">
        <f>AT31</f>
        <v/>
      </c>
      <c r="AA31" t="n">
        <v>1520.76</v>
      </c>
      <c r="AB31" t="n">
        <v>0</v>
      </c>
      <c r="AC31" t="n">
        <v>0</v>
      </c>
      <c r="AD31" t="n">
        <v>0</v>
      </c>
      <c r="AE31" t="n">
        <v>106.72</v>
      </c>
      <c r="AF31" t="n">
        <v>0</v>
      </c>
      <c r="AG31" t="n">
        <v>0</v>
      </c>
      <c r="AH31" t="n">
        <v>0</v>
      </c>
      <c r="AI31" t="n">
        <v>14.25</v>
      </c>
      <c r="AJ31" t="n">
        <v>1</v>
      </c>
      <c r="AK31" t="n">
        <v>1</v>
      </c>
      <c r="AL31" t="n">
        <v>1</v>
      </c>
      <c r="AM31" t="n">
        <v>0</v>
      </c>
      <c r="AN31" t="n">
        <v>0</v>
      </c>
      <c r="AO31" t="n">
        <v>0</v>
      </c>
      <c r="AP31" t="n">
        <v>1</v>
      </c>
      <c r="AQ31" t="n">
        <v>0</v>
      </c>
      <c r="AR31" t="n">
        <v>0</v>
      </c>
      <c r="AS31" t="inlineStr"/>
      <c r="AT31" t="n">
        <v>1</v>
      </c>
      <c r="AU31" t="inlineStr"/>
      <c r="AV31" t="n">
        <v>0</v>
      </c>
      <c r="AW31" t="n">
        <v>1</v>
      </c>
      <c r="AX31" t="n">
        <v>-1</v>
      </c>
      <c r="AY31" t="n">
        <v>0</v>
      </c>
      <c r="AZ31" t="n">
        <v>0</v>
      </c>
      <c r="BA31" t="inlineStr"/>
      <c r="BB31" t="n">
        <v>0</v>
      </c>
      <c r="BC31" t="n">
        <v>0</v>
      </c>
      <c r="BD31" t="n">
        <v>0</v>
      </c>
      <c r="BE31" t="n">
        <v>0</v>
      </c>
      <c r="BF31" t="n">
        <v>0</v>
      </c>
      <c r="BG31" t="n">
        <v>0</v>
      </c>
      <c r="BH31" t="n">
        <v>0</v>
      </c>
      <c r="BI31" t="n">
        <v>0</v>
      </c>
      <c r="BJ31" t="n">
        <v>0</v>
      </c>
      <c r="BK31" t="n">
        <v>0</v>
      </c>
      <c r="BL31" t="n">
        <v>0</v>
      </c>
      <c r="BM31" t="n">
        <v>0</v>
      </c>
      <c r="BN31" t="n">
        <v>0</v>
      </c>
      <c r="BO31" t="n">
        <v>0</v>
      </c>
      <c r="BP31" t="n">
        <v>0</v>
      </c>
      <c r="BQ31" t="n">
        <v>0</v>
      </c>
      <c r="BR31" t="n">
        <v>0</v>
      </c>
      <c r="BS31" t="n">
        <v>0</v>
      </c>
      <c r="BT31" t="n">
        <v>0</v>
      </c>
      <c r="BU31" t="n">
        <v>0</v>
      </c>
      <c r="BV31" t="n">
        <v>0</v>
      </c>
      <c r="BW31" t="n">
        <v>0</v>
      </c>
      <c r="CV31" t="n">
        <v>0</v>
      </c>
      <c r="CW31" t="n">
        <v>0</v>
      </c>
      <c r="CX31">
        <f>ROUND(Y31*Source!I33,7)</f>
        <v/>
      </c>
      <c r="CY31">
        <f>AA31</f>
        <v/>
      </c>
      <c r="CZ31">
        <f>AE31</f>
        <v/>
      </c>
      <c r="DA31">
        <f>AI31</f>
        <v/>
      </c>
      <c r="DB31">
        <f>ROUND(ROUND(AT31*CZ31,2),2)</f>
        <v/>
      </c>
      <c r="DC31">
        <f>ROUND(ROUND(AT31*AG31,2),2)</f>
        <v/>
      </c>
      <c r="DD31" t="inlineStr"/>
      <c r="DE31" t="inlineStr"/>
      <c r="DF31">
        <f>ROUND(ROUND(AE31*AI31,0)*CX31,0)</f>
        <v/>
      </c>
      <c r="DG31">
        <f>ROUND(ROUND(AF31,0)*CX31,0)</f>
        <v/>
      </c>
      <c r="DH31">
        <f>ROUND(ROUND(AG31,0)*CX31,0)</f>
        <v/>
      </c>
      <c r="DI31">
        <f>ROUND(ROUND(AH31,0)*CX31,0)</f>
        <v/>
      </c>
      <c r="DJ31">
        <f>DF31</f>
        <v/>
      </c>
      <c r="DK31" t="n">
        <v>0</v>
      </c>
      <c r="DL31" t="inlineStr"/>
      <c r="DM31" t="n">
        <v>0</v>
      </c>
      <c r="DN31" t="inlineStr"/>
      <c r="DO31" t="n">
        <v>0</v>
      </c>
    </row>
    <row r="32">
      <c r="A32">
        <f>ROW(Source!A33)</f>
        <v/>
      </c>
      <c r="B32" t="n">
        <v>78855224</v>
      </c>
      <c r="C32" t="n">
        <v>78855757</v>
      </c>
      <c r="D32" t="n">
        <v>29160606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507-0983</t>
        </is>
      </c>
      <c r="J32" t="inlineStr">
        <is>
          <t>ТССЦ Московской обл., 507-0983, приказ Минстроя России №675/пр от 28.02.2017 № 258/пр</t>
        </is>
      </c>
      <c r="K32" t="inlineStr">
        <is>
          <t>Фланцы стальные плоские приварные из стали ВСт3сп2, ВСт3сп3, давлением 1,0 МПа (10 кгс/см2), диаметром 50 мм</t>
        </is>
      </c>
      <c r="L32" t="n">
        <v>1354</v>
      </c>
      <c r="N32" t="n">
        <v>1010</v>
      </c>
      <c r="O32" t="inlineStr">
        <is>
          <t>шт.</t>
        </is>
      </c>
      <c r="P32" t="inlineStr">
        <is>
          <t>шт.</t>
        </is>
      </c>
      <c r="Q32" t="n">
        <v>1</v>
      </c>
      <c r="W32" t="n">
        <v>0</v>
      </c>
      <c r="X32" t="n">
        <v>-1838930415</v>
      </c>
      <c r="Y32">
        <f>AT32</f>
        <v/>
      </c>
      <c r="AA32" t="n">
        <v>416.77</v>
      </c>
      <c r="AB32" t="n">
        <v>0</v>
      </c>
      <c r="AC32" t="n">
        <v>0</v>
      </c>
      <c r="AD32" t="n">
        <v>0</v>
      </c>
      <c r="AE32" t="n">
        <v>27.99</v>
      </c>
      <c r="AF32" t="n">
        <v>0</v>
      </c>
      <c r="AG32" t="n">
        <v>0</v>
      </c>
      <c r="AH32" t="n">
        <v>0</v>
      </c>
      <c r="AI32" t="n">
        <v>14.89</v>
      </c>
      <c r="AJ32" t="n">
        <v>1</v>
      </c>
      <c r="AK32" t="n">
        <v>1</v>
      </c>
      <c r="AL32" t="n">
        <v>1</v>
      </c>
      <c r="AM32" t="n">
        <v>2</v>
      </c>
      <c r="AN32" t="n">
        <v>0</v>
      </c>
      <c r="AO32" t="n">
        <v>1</v>
      </c>
      <c r="AP32" t="n">
        <v>1</v>
      </c>
      <c r="AQ32" t="n">
        <v>0</v>
      </c>
      <c r="AR32" t="n">
        <v>0</v>
      </c>
      <c r="AS32" t="inlineStr"/>
      <c r="AT32" t="n">
        <v>2</v>
      </c>
      <c r="AU32" t="inlineStr"/>
      <c r="AV32" t="n">
        <v>0</v>
      </c>
      <c r="AW32" t="n">
        <v>2</v>
      </c>
      <c r="AX32" t="n">
        <v>78855764</v>
      </c>
      <c r="AY32" t="n">
        <v>1</v>
      </c>
      <c r="AZ32" t="n">
        <v>0</v>
      </c>
      <c r="BA32" t="n">
        <v>33</v>
      </c>
      <c r="BB32" t="n">
        <v>0</v>
      </c>
      <c r="BC32" t="n">
        <v>0</v>
      </c>
      <c r="BD32" t="n">
        <v>0</v>
      </c>
      <c r="BE32" t="n">
        <v>0</v>
      </c>
      <c r="BF32" t="n">
        <v>0</v>
      </c>
      <c r="BG32" t="n">
        <v>0</v>
      </c>
      <c r="BH32" t="n">
        <v>0</v>
      </c>
      <c r="BI32" t="n">
        <v>0</v>
      </c>
      <c r="BJ32" t="n">
        <v>0</v>
      </c>
      <c r="BK32" t="n">
        <v>0</v>
      </c>
      <c r="BL32" t="n">
        <v>0</v>
      </c>
      <c r="BM32" t="n">
        <v>0</v>
      </c>
      <c r="BN32" t="n">
        <v>0</v>
      </c>
      <c r="BO32" t="n">
        <v>0</v>
      </c>
      <c r="BP32" t="n">
        <v>0</v>
      </c>
      <c r="BQ32" t="n">
        <v>0</v>
      </c>
      <c r="BR32" t="n">
        <v>0</v>
      </c>
      <c r="BS32" t="n">
        <v>0</v>
      </c>
      <c r="BT32" t="n">
        <v>0</v>
      </c>
      <c r="BU32" t="n">
        <v>0</v>
      </c>
      <c r="BV32" t="n">
        <v>0</v>
      </c>
      <c r="BW32" t="n">
        <v>0</v>
      </c>
      <c r="CV32" t="n">
        <v>0</v>
      </c>
      <c r="CW32" t="n">
        <v>0</v>
      </c>
      <c r="CX32">
        <f>ROUND(Y32*Source!I33,7)</f>
        <v/>
      </c>
      <c r="CY32">
        <f>AA32</f>
        <v/>
      </c>
      <c r="CZ32">
        <f>AE32</f>
        <v/>
      </c>
      <c r="DA32">
        <f>AI32</f>
        <v/>
      </c>
      <c r="DB32">
        <f>ROUND(ROUND(AT32*CZ32,2),2)</f>
        <v/>
      </c>
      <c r="DC32">
        <f>ROUND(ROUND(AT32*AG32,2),2)</f>
        <v/>
      </c>
      <c r="DD32" t="inlineStr"/>
      <c r="DE32" t="inlineStr"/>
      <c r="DF32">
        <f>ROUND(ROUND(AE32*AI32,0)*CX32,0)</f>
        <v/>
      </c>
      <c r="DG32">
        <f>ROUND(ROUND(AF32,0)*CX32,0)</f>
        <v/>
      </c>
      <c r="DH32">
        <f>ROUND(ROUND(AG32,0)*CX32,0)</f>
        <v/>
      </c>
      <c r="DI32">
        <f>ROUND(ROUND(AH32,0)*CX32,0)</f>
        <v/>
      </c>
      <c r="DJ32">
        <f>DF32</f>
        <v/>
      </c>
      <c r="DK32" t="n">
        <v>0</v>
      </c>
      <c r="DL32" t="inlineStr"/>
      <c r="DM32" t="n">
        <v>0</v>
      </c>
      <c r="DN32" t="inlineStr"/>
      <c r="DO32" t="n">
        <v>0</v>
      </c>
    </row>
    <row r="33">
      <c r="A33">
        <f>ROW(Source!A33)</f>
        <v/>
      </c>
      <c r="B33" t="n">
        <v>78855224</v>
      </c>
      <c r="C33" t="n">
        <v>78855757</v>
      </c>
      <c r="D33" t="n">
        <v>29171635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509-0966</t>
        </is>
      </c>
      <c r="J33" t="inlineStr">
        <is>
          <t>ТССЦ Московской обл., 509-0966, приказ Минстроя России №675/пр от 28.02.2017 № 258/пр</t>
        </is>
      </c>
      <c r="K33" t="inlineStr">
        <is>
          <t>Прокладки из паронита марки ПМБ, толщиной 1 мм, диаметром 50 мм</t>
        </is>
      </c>
      <c r="L33" t="n">
        <v>1356</v>
      </c>
      <c r="N33" t="n">
        <v>1010</v>
      </c>
      <c r="O33" t="inlineStr">
        <is>
          <t>1000 шт.</t>
        </is>
      </c>
      <c r="P33" t="inlineStr">
        <is>
          <t>1000 шт.</t>
        </is>
      </c>
      <c r="Q33" t="n">
        <v>1000</v>
      </c>
      <c r="W33" t="n">
        <v>0</v>
      </c>
      <c r="X33" t="n">
        <v>469352752</v>
      </c>
      <c r="Y33">
        <f>AT33</f>
        <v/>
      </c>
      <c r="AA33" t="n">
        <v>12316.54</v>
      </c>
      <c r="AB33" t="n">
        <v>0</v>
      </c>
      <c r="AC33" t="n">
        <v>0</v>
      </c>
      <c r="AD33" t="n">
        <v>0</v>
      </c>
      <c r="AE33" t="n">
        <v>3450.01</v>
      </c>
      <c r="AF33" t="n">
        <v>0</v>
      </c>
      <c r="AG33" t="n">
        <v>0</v>
      </c>
      <c r="AH33" t="n">
        <v>0</v>
      </c>
      <c r="AI33" t="n">
        <v>3.57</v>
      </c>
      <c r="AJ33" t="n">
        <v>1</v>
      </c>
      <c r="AK33" t="n">
        <v>1</v>
      </c>
      <c r="AL33" t="n">
        <v>1</v>
      </c>
      <c r="AM33" t="n">
        <v>2</v>
      </c>
      <c r="AN33" t="n">
        <v>0</v>
      </c>
      <c r="AO33" t="n">
        <v>1</v>
      </c>
      <c r="AP33" t="n">
        <v>1</v>
      </c>
      <c r="AQ33" t="n">
        <v>0</v>
      </c>
      <c r="AR33" t="n">
        <v>0</v>
      </c>
      <c r="AS33" t="inlineStr"/>
      <c r="AT33" t="n">
        <v>0.002</v>
      </c>
      <c r="AU33" t="inlineStr"/>
      <c r="AV33" t="n">
        <v>0</v>
      </c>
      <c r="AW33" t="n">
        <v>2</v>
      </c>
      <c r="AX33" t="n">
        <v>78855765</v>
      </c>
      <c r="AY33" t="n">
        <v>1</v>
      </c>
      <c r="AZ33" t="n">
        <v>0</v>
      </c>
      <c r="BA33" t="n">
        <v>34</v>
      </c>
      <c r="BB33" t="n">
        <v>0</v>
      </c>
      <c r="BC33" t="n">
        <v>0</v>
      </c>
      <c r="BD33" t="n">
        <v>0</v>
      </c>
      <c r="BE33" t="n">
        <v>0</v>
      </c>
      <c r="BF33" t="n">
        <v>0</v>
      </c>
      <c r="BG33" t="n">
        <v>0</v>
      </c>
      <c r="BH33" t="n">
        <v>0</v>
      </c>
      <c r="BI33" t="n">
        <v>0</v>
      </c>
      <c r="BJ33" t="n">
        <v>0</v>
      </c>
      <c r="BK33" t="n">
        <v>0</v>
      </c>
      <c r="BL33" t="n">
        <v>0</v>
      </c>
      <c r="BM33" t="n">
        <v>0</v>
      </c>
      <c r="BN33" t="n">
        <v>0</v>
      </c>
      <c r="BO33" t="n">
        <v>0</v>
      </c>
      <c r="BP33" t="n">
        <v>0</v>
      </c>
      <c r="BQ33" t="n">
        <v>0</v>
      </c>
      <c r="BR33" t="n">
        <v>0</v>
      </c>
      <c r="BS33" t="n">
        <v>0</v>
      </c>
      <c r="BT33" t="n">
        <v>0</v>
      </c>
      <c r="BU33" t="n">
        <v>0</v>
      </c>
      <c r="BV33" t="n">
        <v>0</v>
      </c>
      <c r="BW33" t="n">
        <v>0</v>
      </c>
      <c r="CV33" t="n">
        <v>0</v>
      </c>
      <c r="CW33" t="n">
        <v>0</v>
      </c>
      <c r="CX33">
        <f>ROUND(Y33*Source!I33,7)</f>
        <v/>
      </c>
      <c r="CY33">
        <f>AA33</f>
        <v/>
      </c>
      <c r="CZ33">
        <f>AE33</f>
        <v/>
      </c>
      <c r="DA33">
        <f>AI33</f>
        <v/>
      </c>
      <c r="DB33">
        <f>ROUND(ROUND(AT33*CZ33,2),2)</f>
        <v/>
      </c>
      <c r="DC33">
        <f>ROUND(ROUND(AT33*AG33,2),2)</f>
        <v/>
      </c>
      <c r="DD33" t="inlineStr"/>
      <c r="DE33" t="inlineStr"/>
      <c r="DF33">
        <f>ROUND(ROUND(AE33*AI33,0)*CX33,0)</f>
        <v/>
      </c>
      <c r="DG33">
        <f>ROUND(ROUND(AF33,0)*CX33,0)</f>
        <v/>
      </c>
      <c r="DH33">
        <f>ROUND(ROUND(AG33,0)*CX33,0)</f>
        <v/>
      </c>
      <c r="DI33">
        <f>ROUND(ROUND(AH33,0)*CX33,0)</f>
        <v/>
      </c>
      <c r="DJ33">
        <f>DF33</f>
        <v/>
      </c>
      <c r="DK33" t="n">
        <v>0</v>
      </c>
      <c r="DL33" t="inlineStr"/>
      <c r="DM33" t="n">
        <v>0</v>
      </c>
      <c r="DN33" t="inlineStr"/>
      <c r="DO33" t="n">
        <v>0</v>
      </c>
    </row>
    <row r="34">
      <c r="A34">
        <f>ROW(Source!A73)</f>
        <v/>
      </c>
      <c r="B34" t="n">
        <v>78855224</v>
      </c>
      <c r="C34" t="n">
        <v>78855305</v>
      </c>
      <c r="D34" t="n">
        <v>18406785</v>
      </c>
      <c r="E34" t="n">
        <v>1</v>
      </c>
      <c r="F34" t="n">
        <v>1</v>
      </c>
      <c r="G34" t="n">
        <v>1</v>
      </c>
      <c r="H34" t="n">
        <v>1</v>
      </c>
      <c r="I34" t="inlineStr">
        <is>
          <t>1-1033-90</t>
        </is>
      </c>
      <c r="J34" t="inlineStr"/>
      <c r="K34" t="inlineStr">
        <is>
          <t>Рабочий строитель среднего разряда 3,3</t>
        </is>
      </c>
      <c r="L34" t="n">
        <v>1369</v>
      </c>
      <c r="N34" t="n">
        <v>1013</v>
      </c>
      <c r="O34" t="inlineStr">
        <is>
          <t>чел.-ч</t>
        </is>
      </c>
      <c r="P34" t="inlineStr">
        <is>
          <t>чел.-ч</t>
        </is>
      </c>
      <c r="Q34" t="n">
        <v>1</v>
      </c>
      <c r="W34" t="n">
        <v>0</v>
      </c>
      <c r="X34" t="n">
        <v>645971194</v>
      </c>
      <c r="Y34">
        <f>AT34</f>
        <v/>
      </c>
      <c r="AA34" t="n">
        <v>0</v>
      </c>
      <c r="AB34" t="n">
        <v>0</v>
      </c>
      <c r="AC34" t="n">
        <v>0</v>
      </c>
      <c r="AD34" t="n">
        <v>8.859999999999999</v>
      </c>
      <c r="AE34" t="n">
        <v>0</v>
      </c>
      <c r="AF34" t="n">
        <v>0</v>
      </c>
      <c r="AG34" t="n">
        <v>0</v>
      </c>
      <c r="AH34" t="n">
        <v>8.859999999999999</v>
      </c>
      <c r="AI34" t="n">
        <v>1</v>
      </c>
      <c r="AJ34" t="n">
        <v>1</v>
      </c>
      <c r="AK34" t="n">
        <v>1</v>
      </c>
      <c r="AL34" t="n">
        <v>1</v>
      </c>
      <c r="AM34" t="n">
        <v>-2</v>
      </c>
      <c r="AN34" t="n">
        <v>0</v>
      </c>
      <c r="AO34" t="n">
        <v>1</v>
      </c>
      <c r="AP34" t="n">
        <v>1</v>
      </c>
      <c r="AQ34" t="n">
        <v>0</v>
      </c>
      <c r="AR34" t="n">
        <v>0</v>
      </c>
      <c r="AS34" t="inlineStr"/>
      <c r="AT34" t="n">
        <v>111</v>
      </c>
      <c r="AU34" t="inlineStr"/>
      <c r="AV34" t="n">
        <v>1</v>
      </c>
      <c r="AW34" t="n">
        <v>2</v>
      </c>
      <c r="AX34" t="n">
        <v>78855321</v>
      </c>
      <c r="AY34" t="n">
        <v>1</v>
      </c>
      <c r="AZ34" t="n">
        <v>0</v>
      </c>
      <c r="BA34" t="n">
        <v>35</v>
      </c>
      <c r="BB34" t="n">
        <v>0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0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0</v>
      </c>
      <c r="BU34" t="n">
        <v>0</v>
      </c>
      <c r="BV34" t="n">
        <v>0</v>
      </c>
      <c r="BW34" t="n">
        <v>0</v>
      </c>
      <c r="CU34">
        <f>ROUND(AT34*Source!I73*AH34*AL34,0)</f>
        <v/>
      </c>
      <c r="CV34">
        <f>ROUND(Y34*Source!I73,7)</f>
        <v/>
      </c>
      <c r="CW34" t="n">
        <v>0</v>
      </c>
      <c r="CX34">
        <f>ROUND(Y34*Source!I73,7)</f>
        <v/>
      </c>
      <c r="CY34">
        <f>AD34</f>
        <v/>
      </c>
      <c r="CZ34">
        <f>AH34</f>
        <v/>
      </c>
      <c r="DA34">
        <f>AL34</f>
        <v/>
      </c>
      <c r="DB34">
        <f>ROUND(ROUND(AT34*CZ34,2),2)</f>
        <v/>
      </c>
      <c r="DC34">
        <f>ROUND(ROUND(AT34*AG34,2),2)</f>
        <v/>
      </c>
      <c r="DD34" t="inlineStr"/>
      <c r="DE34" t="inlineStr"/>
      <c r="DF34">
        <f>ROUND(ROUND(AE34,0)*CX34,0)</f>
        <v/>
      </c>
      <c r="DG34">
        <f>ROUND(ROUND(AF34,0)*CX34,0)</f>
        <v/>
      </c>
      <c r="DH34">
        <f>ROUND(ROUND(AG34,0)*CX34,0)</f>
        <v/>
      </c>
      <c r="DI34">
        <f>ROUND(ROUND(AH34,0)*CX34,0)</f>
        <v/>
      </c>
      <c r="DJ34">
        <f>DI34</f>
        <v/>
      </c>
      <c r="DK34" t="n">
        <v>0</v>
      </c>
      <c r="DL34" t="inlineStr"/>
      <c r="DM34" t="n">
        <v>0</v>
      </c>
      <c r="DN34" t="inlineStr"/>
      <c r="DO34" t="n">
        <v>0</v>
      </c>
    </row>
    <row r="35">
      <c r="A35">
        <f>ROW(Source!A73)</f>
        <v/>
      </c>
      <c r="B35" t="n">
        <v>78855224</v>
      </c>
      <c r="C35" t="n">
        <v>78855305</v>
      </c>
      <c r="D35" t="n">
        <v>121548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2</t>
        </is>
      </c>
      <c r="J35" t="inlineStr"/>
      <c r="K35" t="inlineStr">
        <is>
          <t>Затраты труда машинистов</t>
        </is>
      </c>
      <c r="L35" t="n">
        <v>608254</v>
      </c>
      <c r="N35" t="n">
        <v>1013</v>
      </c>
      <c r="O35" t="inlineStr">
        <is>
          <t>чел.час</t>
        </is>
      </c>
      <c r="P35" t="inlineStr">
        <is>
          <t>чел.час</t>
        </is>
      </c>
      <c r="Q35" t="n">
        <v>1</v>
      </c>
      <c r="W35" t="n">
        <v>0</v>
      </c>
      <c r="X35" t="n">
        <v>-185737400</v>
      </c>
      <c r="Y35">
        <f>AT35</f>
        <v/>
      </c>
      <c r="AA35" t="n">
        <v>0</v>
      </c>
      <c r="AB35" t="n">
        <v>0</v>
      </c>
      <c r="AC35" t="n">
        <v>0</v>
      </c>
      <c r="AD35" t="n">
        <v>0</v>
      </c>
      <c r="AE35" t="n">
        <v>0</v>
      </c>
      <c r="AF35" t="n">
        <v>0</v>
      </c>
      <c r="AG35" t="n">
        <v>0</v>
      </c>
      <c r="AH35" t="n">
        <v>0</v>
      </c>
      <c r="AI35" t="n">
        <v>1</v>
      </c>
      <c r="AJ35" t="n">
        <v>1</v>
      </c>
      <c r="AK35" t="n">
        <v>1</v>
      </c>
      <c r="AL35" t="n">
        <v>1</v>
      </c>
      <c r="AM35" t="n">
        <v>-2</v>
      </c>
      <c r="AN35" t="n">
        <v>0</v>
      </c>
      <c r="AO35" t="n">
        <v>1</v>
      </c>
      <c r="AP35" t="n">
        <v>1</v>
      </c>
      <c r="AQ35" t="n">
        <v>0</v>
      </c>
      <c r="AR35" t="n">
        <v>0</v>
      </c>
      <c r="AS35" t="inlineStr"/>
      <c r="AT35" t="n">
        <v>0.3</v>
      </c>
      <c r="AU35" t="inlineStr"/>
      <c r="AV35" t="n">
        <v>2</v>
      </c>
      <c r="AW35" t="n">
        <v>2</v>
      </c>
      <c r="AX35" t="n">
        <v>78855322</v>
      </c>
      <c r="AY35" t="n">
        <v>1</v>
      </c>
      <c r="AZ35" t="n">
        <v>0</v>
      </c>
      <c r="BA35" t="n">
        <v>36</v>
      </c>
      <c r="BB35" t="n">
        <v>0</v>
      </c>
      <c r="BC35" t="n">
        <v>0</v>
      </c>
      <c r="BD35" t="n">
        <v>0</v>
      </c>
      <c r="BE35" t="n">
        <v>0</v>
      </c>
      <c r="BF35" t="n">
        <v>0</v>
      </c>
      <c r="BG35" t="n">
        <v>0</v>
      </c>
      <c r="BH35" t="n">
        <v>0</v>
      </c>
      <c r="BI35" t="n">
        <v>0</v>
      </c>
      <c r="BJ35" t="n">
        <v>0</v>
      </c>
      <c r="BK35" t="n">
        <v>0</v>
      </c>
      <c r="BL35" t="n">
        <v>0</v>
      </c>
      <c r="BM35" t="n">
        <v>0</v>
      </c>
      <c r="BN35" t="n">
        <v>0</v>
      </c>
      <c r="BO35" t="n">
        <v>0</v>
      </c>
      <c r="BP35" t="n">
        <v>0</v>
      </c>
      <c r="BQ35" t="n">
        <v>0</v>
      </c>
      <c r="BR35" t="n">
        <v>0</v>
      </c>
      <c r="BS35" t="n">
        <v>0</v>
      </c>
      <c r="BT35" t="n">
        <v>0</v>
      </c>
      <c r="BU35" t="n">
        <v>0</v>
      </c>
      <c r="BV35" t="n">
        <v>0</v>
      </c>
      <c r="BW35" t="n">
        <v>0</v>
      </c>
      <c r="CV35" t="n">
        <v>0</v>
      </c>
      <c r="CW35" t="n">
        <v>0</v>
      </c>
      <c r="CX35">
        <f>ROUND(Y35*Source!I73,7)</f>
        <v/>
      </c>
      <c r="CY35">
        <f>AD35</f>
        <v/>
      </c>
      <c r="CZ35">
        <f>AH35</f>
        <v/>
      </c>
      <c r="DA35">
        <f>AL35</f>
        <v/>
      </c>
      <c r="DB35">
        <f>ROUND(ROUND(AT35*CZ35,2),2)</f>
        <v/>
      </c>
      <c r="DC35">
        <f>ROUND(ROUND(AT35*AG35,2),2)</f>
        <v/>
      </c>
      <c r="DD35" t="inlineStr"/>
      <c r="DE35" t="inlineStr"/>
      <c r="DF35">
        <f>ROUND(ROUND(AE35,0)*CX35,0)</f>
        <v/>
      </c>
      <c r="DG35">
        <f>ROUND(ROUND(AF35,0)*CX35,0)</f>
        <v/>
      </c>
      <c r="DH35">
        <f>ROUND(ROUND(AG35,0)*CX35,0)</f>
        <v/>
      </c>
      <c r="DI35">
        <f>ROUND(ROUND(AH35,0)*CX35,0)</f>
        <v/>
      </c>
      <c r="DJ35">
        <f>DI35</f>
        <v/>
      </c>
      <c r="DK35" t="n">
        <v>0</v>
      </c>
      <c r="DL35" t="inlineStr"/>
      <c r="DM35" t="n">
        <v>0</v>
      </c>
      <c r="DN35" t="inlineStr"/>
      <c r="DO35" t="n">
        <v>0</v>
      </c>
    </row>
    <row r="36">
      <c r="A36">
        <f>ROW(Source!A73)</f>
        <v/>
      </c>
      <c r="B36" t="n">
        <v>78855224</v>
      </c>
      <c r="C36" t="n">
        <v>78855305</v>
      </c>
      <c r="D36" t="n">
        <v>29172556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030954</t>
        </is>
      </c>
      <c r="J36" t="inlineStr">
        <is>
          <t>ТСЭМ Московской обл., 030954, приказ Минстроя России №675/пр от 28.02.2017 № 264/пр</t>
        </is>
      </c>
      <c r="K36" t="inlineStr">
        <is>
          <t>Подъемники грузоподъемностью до 500 кг одномачтовые, высота подъема 45 м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W36" t="n">
        <v>0</v>
      </c>
      <c r="X36" t="n">
        <v>344519037</v>
      </c>
      <c r="Y36">
        <f>AT36</f>
        <v/>
      </c>
      <c r="AA36" t="n">
        <v>0</v>
      </c>
      <c r="AB36" t="n">
        <v>728.98</v>
      </c>
      <c r="AC36" t="n">
        <v>705.38</v>
      </c>
      <c r="AD36" t="n">
        <v>0</v>
      </c>
      <c r="AE36" t="n">
        <v>0</v>
      </c>
      <c r="AF36" t="n">
        <v>31.26</v>
      </c>
      <c r="AG36" t="n">
        <v>13.5</v>
      </c>
      <c r="AH36" t="n">
        <v>0</v>
      </c>
      <c r="AI36" t="n">
        <v>1</v>
      </c>
      <c r="AJ36" t="n">
        <v>23.32</v>
      </c>
      <c r="AK36" t="n">
        <v>52.25</v>
      </c>
      <c r="AL36" t="n">
        <v>1</v>
      </c>
      <c r="AM36" t="n">
        <v>2</v>
      </c>
      <c r="AN36" t="n">
        <v>0</v>
      </c>
      <c r="AO36" t="n">
        <v>1</v>
      </c>
      <c r="AP36" t="n">
        <v>1</v>
      </c>
      <c r="AQ36" t="n">
        <v>0</v>
      </c>
      <c r="AR36" t="n">
        <v>0</v>
      </c>
      <c r="AS36" t="inlineStr"/>
      <c r="AT36" t="n">
        <v>0.3</v>
      </c>
      <c r="AU36" t="inlineStr"/>
      <c r="AV36" t="n">
        <v>0</v>
      </c>
      <c r="AW36" t="n">
        <v>2</v>
      </c>
      <c r="AX36" t="n">
        <v>78855323</v>
      </c>
      <c r="AY36" t="n">
        <v>1</v>
      </c>
      <c r="AZ36" t="n">
        <v>0</v>
      </c>
      <c r="BA36" t="n">
        <v>37</v>
      </c>
      <c r="BB36" t="n">
        <v>0</v>
      </c>
      <c r="BC36" t="n">
        <v>0</v>
      </c>
      <c r="BD36" t="n">
        <v>0</v>
      </c>
      <c r="BE36" t="n">
        <v>0</v>
      </c>
      <c r="BF36" t="n">
        <v>0</v>
      </c>
      <c r="BG36" t="n">
        <v>0</v>
      </c>
      <c r="BH36" t="n">
        <v>0</v>
      </c>
      <c r="BI36" t="n">
        <v>0</v>
      </c>
      <c r="BJ36" t="n">
        <v>0</v>
      </c>
      <c r="BK36" t="n">
        <v>0</v>
      </c>
      <c r="BL36" t="n">
        <v>0</v>
      </c>
      <c r="BM36" t="n">
        <v>0</v>
      </c>
      <c r="BN36" t="n">
        <v>0</v>
      </c>
      <c r="BO36" t="n">
        <v>0</v>
      </c>
      <c r="BP36" t="n">
        <v>0</v>
      </c>
      <c r="BQ36" t="n">
        <v>0</v>
      </c>
      <c r="BR36" t="n">
        <v>0</v>
      </c>
      <c r="BS36" t="n">
        <v>0</v>
      </c>
      <c r="BT36" t="n">
        <v>0</v>
      </c>
      <c r="BU36" t="n">
        <v>0</v>
      </c>
      <c r="BV36" t="n">
        <v>0</v>
      </c>
      <c r="BW36" t="n">
        <v>0</v>
      </c>
      <c r="CV36" t="n">
        <v>0</v>
      </c>
      <c r="CW36">
        <f>ROUND(Y36*Source!I73*DO36,7)</f>
        <v/>
      </c>
      <c r="CX36">
        <f>ROUND(Y36*Source!I73,7)</f>
        <v/>
      </c>
      <c r="CY36">
        <f>AB36</f>
        <v/>
      </c>
      <c r="CZ36">
        <f>AF36</f>
        <v/>
      </c>
      <c r="DA36">
        <f>AJ36</f>
        <v/>
      </c>
      <c r="DB36">
        <f>ROUND(ROUND(AT36*CZ36,2),2)</f>
        <v/>
      </c>
      <c r="DC36">
        <f>ROUND(ROUND(AT36*AG36,2),2)</f>
        <v/>
      </c>
      <c r="DD36" t="inlineStr"/>
      <c r="DE36" t="inlineStr"/>
      <c r="DF36">
        <f>ROUND(ROUND(AE36,0)*CX36,0)</f>
        <v/>
      </c>
      <c r="DG36">
        <f>ROUND(ROUND(AF36*AJ36,0)*CX36,0)</f>
        <v/>
      </c>
      <c r="DH36">
        <f>ROUND(ROUND(AG36*AK36,0)*CX36,0)</f>
        <v/>
      </c>
      <c r="DI36">
        <f>ROUND(ROUND(AH36,0)*CX36,0)</f>
        <v/>
      </c>
      <c r="DJ36">
        <f>DG36</f>
        <v/>
      </c>
      <c r="DK36" t="n">
        <v>0</v>
      </c>
      <c r="DL36" t="inlineStr"/>
      <c r="DM36" t="n">
        <v>0</v>
      </c>
      <c r="DN36" t="inlineStr"/>
      <c r="DO36" t="n">
        <v>0</v>
      </c>
    </row>
    <row r="37">
      <c r="A37">
        <f>ROW(Source!A73)</f>
        <v/>
      </c>
      <c r="B37" t="n">
        <v>78855224</v>
      </c>
      <c r="C37" t="n">
        <v>78855305</v>
      </c>
      <c r="D37" t="n">
        <v>29172657</v>
      </c>
      <c r="E37" t="n">
        <v>1</v>
      </c>
      <c r="F37" t="n">
        <v>1</v>
      </c>
      <c r="G37" t="n">
        <v>1</v>
      </c>
      <c r="H37" t="n">
        <v>2</v>
      </c>
      <c r="I37" t="inlineStr">
        <is>
          <t>040502</t>
        </is>
      </c>
      <c r="J37" t="inlineStr">
        <is>
          <t>ТСЭМ Московской обл., 040502, приказ Минстроя России №675/пр от 28.02.2017 № 264/пр</t>
        </is>
      </c>
      <c r="K37" t="inlineStr">
        <is>
          <t>Установки для сварки ручной дуговой (постоянного тока)</t>
        </is>
      </c>
      <c r="L37" t="n">
        <v>1368</v>
      </c>
      <c r="N37" t="n">
        <v>1011</v>
      </c>
      <c r="O37" t="inlineStr">
        <is>
          <t>маш.-ч</t>
        </is>
      </c>
      <c r="P37" t="inlineStr">
        <is>
          <t>маш.-ч</t>
        </is>
      </c>
      <c r="Q37" t="n">
        <v>1</v>
      </c>
      <c r="W37" t="n">
        <v>0</v>
      </c>
      <c r="X37" t="n">
        <v>1474986261</v>
      </c>
      <c r="Y37">
        <f>AT37</f>
        <v/>
      </c>
      <c r="AA37" t="n">
        <v>0</v>
      </c>
      <c r="AB37" t="n">
        <v>69.26000000000001</v>
      </c>
      <c r="AC37" t="n">
        <v>0</v>
      </c>
      <c r="AD37" t="n">
        <v>0</v>
      </c>
      <c r="AE37" t="n">
        <v>0</v>
      </c>
      <c r="AF37" t="n">
        <v>8.1</v>
      </c>
      <c r="AG37" t="n">
        <v>0</v>
      </c>
      <c r="AH37" t="n">
        <v>0</v>
      </c>
      <c r="AI37" t="n">
        <v>1</v>
      </c>
      <c r="AJ37" t="n">
        <v>8.550000000000001</v>
      </c>
      <c r="AK37" t="n">
        <v>52.25</v>
      </c>
      <c r="AL37" t="n">
        <v>1</v>
      </c>
      <c r="AM37" t="n">
        <v>2</v>
      </c>
      <c r="AN37" t="n">
        <v>0</v>
      </c>
      <c r="AO37" t="n">
        <v>1</v>
      </c>
      <c r="AP37" t="n">
        <v>1</v>
      </c>
      <c r="AQ37" t="n">
        <v>0</v>
      </c>
      <c r="AR37" t="n">
        <v>0</v>
      </c>
      <c r="AS37" t="inlineStr"/>
      <c r="AT37" t="n">
        <v>16.1</v>
      </c>
      <c r="AU37" t="inlineStr"/>
      <c r="AV37" t="n">
        <v>0</v>
      </c>
      <c r="AW37" t="n">
        <v>2</v>
      </c>
      <c r="AX37" t="n">
        <v>78855324</v>
      </c>
      <c r="AY37" t="n">
        <v>1</v>
      </c>
      <c r="AZ37" t="n">
        <v>0</v>
      </c>
      <c r="BA37" t="n">
        <v>38</v>
      </c>
      <c r="BB37" t="n">
        <v>0</v>
      </c>
      <c r="BC37" t="n">
        <v>0</v>
      </c>
      <c r="BD37" t="n">
        <v>0</v>
      </c>
      <c r="BE37" t="n">
        <v>0</v>
      </c>
      <c r="BF37" t="n">
        <v>0</v>
      </c>
      <c r="BG37" t="n">
        <v>0</v>
      </c>
      <c r="BH37" t="n">
        <v>0</v>
      </c>
      <c r="BI37" t="n">
        <v>0</v>
      </c>
      <c r="BJ37" t="n">
        <v>0</v>
      </c>
      <c r="BK37" t="n">
        <v>0</v>
      </c>
      <c r="BL37" t="n">
        <v>0</v>
      </c>
      <c r="BM37" t="n">
        <v>0</v>
      </c>
      <c r="BN37" t="n">
        <v>0</v>
      </c>
      <c r="BO37" t="n">
        <v>0</v>
      </c>
      <c r="BP37" t="n">
        <v>0</v>
      </c>
      <c r="BQ37" t="n">
        <v>0</v>
      </c>
      <c r="BR37" t="n">
        <v>0</v>
      </c>
      <c r="BS37" t="n">
        <v>0</v>
      </c>
      <c r="BT37" t="n">
        <v>0</v>
      </c>
      <c r="BU37" t="n">
        <v>0</v>
      </c>
      <c r="BV37" t="n">
        <v>0</v>
      </c>
      <c r="BW37" t="n">
        <v>0</v>
      </c>
      <c r="CV37" t="n">
        <v>0</v>
      </c>
      <c r="CW37">
        <f>ROUND(Y37*Source!I73*DO37,7)</f>
        <v/>
      </c>
      <c r="CX37">
        <f>ROUND(Y37*Source!I73,7)</f>
        <v/>
      </c>
      <c r="CY37">
        <f>AB37</f>
        <v/>
      </c>
      <c r="CZ37">
        <f>AF37</f>
        <v/>
      </c>
      <c r="DA37">
        <f>AJ37</f>
        <v/>
      </c>
      <c r="DB37">
        <f>ROUND(ROUND(AT37*CZ37,2),2)</f>
        <v/>
      </c>
      <c r="DC37">
        <f>ROUND(ROUND(AT37*AG37,2),2)</f>
        <v/>
      </c>
      <c r="DD37" t="inlineStr"/>
      <c r="DE37" t="inlineStr"/>
      <c r="DF37">
        <f>ROUND(ROUND(AE37,0)*CX37,0)</f>
        <v/>
      </c>
      <c r="DG37">
        <f>ROUND(ROUND(AF37*AJ37,0)*CX37,0)</f>
        <v/>
      </c>
      <c r="DH37">
        <f>ROUND(ROUND(AG37*AK37,0)*CX37,0)</f>
        <v/>
      </c>
      <c r="DI37">
        <f>ROUND(ROUND(AH37,0)*CX37,0)</f>
        <v/>
      </c>
      <c r="DJ37">
        <f>DG37</f>
        <v/>
      </c>
      <c r="DK37" t="n">
        <v>0</v>
      </c>
      <c r="DL37" t="inlineStr"/>
      <c r="DM37" t="n">
        <v>0</v>
      </c>
      <c r="DN37" t="inlineStr"/>
      <c r="DO37" t="n">
        <v>0</v>
      </c>
    </row>
    <row r="38">
      <c r="A38">
        <f>ROW(Source!A73)</f>
        <v/>
      </c>
      <c r="B38" t="n">
        <v>78855224</v>
      </c>
      <c r="C38" t="n">
        <v>78855305</v>
      </c>
      <c r="D38" t="n">
        <v>29172659</v>
      </c>
      <c r="E38" t="n">
        <v>1</v>
      </c>
      <c r="F38" t="n">
        <v>1</v>
      </c>
      <c r="G38" t="n">
        <v>1</v>
      </c>
      <c r="H38" t="n">
        <v>2</v>
      </c>
      <c r="I38" t="inlineStr">
        <is>
          <t>040504</t>
        </is>
      </c>
      <c r="J38" t="inlineStr">
        <is>
          <t>ТСЭМ Московской обл., 040504, приказ Минстроя России №675/пр от 28.02.2017 № 264/пр</t>
        </is>
      </c>
      <c r="K38" t="inlineStr">
        <is>
          <t>Аппарат для газовой сварки и резки</t>
        </is>
      </c>
      <c r="L38" t="n">
        <v>1368</v>
      </c>
      <c r="N38" t="n">
        <v>1011</v>
      </c>
      <c r="O38" t="inlineStr">
        <is>
          <t>маш.-ч</t>
        </is>
      </c>
      <c r="P38" t="inlineStr">
        <is>
          <t>маш.-ч</t>
        </is>
      </c>
      <c r="Q38" t="n">
        <v>1</v>
      </c>
      <c r="W38" t="n">
        <v>0</v>
      </c>
      <c r="X38" t="n">
        <v>1514068676</v>
      </c>
      <c r="Y38">
        <f>AT38</f>
        <v/>
      </c>
      <c r="AA38" t="n">
        <v>0</v>
      </c>
      <c r="AB38" t="n">
        <v>9.76</v>
      </c>
      <c r="AC38" t="n">
        <v>0</v>
      </c>
      <c r="AD38" t="n">
        <v>0</v>
      </c>
      <c r="AE38" t="n">
        <v>0</v>
      </c>
      <c r="AF38" t="n">
        <v>1.2</v>
      </c>
      <c r="AG38" t="n">
        <v>0</v>
      </c>
      <c r="AH38" t="n">
        <v>0</v>
      </c>
      <c r="AI38" t="n">
        <v>1</v>
      </c>
      <c r="AJ38" t="n">
        <v>8.130000000000001</v>
      </c>
      <c r="AK38" t="n">
        <v>52.25</v>
      </c>
      <c r="AL38" t="n">
        <v>1</v>
      </c>
      <c r="AM38" t="n">
        <v>2</v>
      </c>
      <c r="AN38" t="n">
        <v>0</v>
      </c>
      <c r="AO38" t="n">
        <v>1</v>
      </c>
      <c r="AP38" t="n">
        <v>1</v>
      </c>
      <c r="AQ38" t="n">
        <v>0</v>
      </c>
      <c r="AR38" t="n">
        <v>0</v>
      </c>
      <c r="AS38" t="inlineStr"/>
      <c r="AT38" t="n">
        <v>5.6</v>
      </c>
      <c r="AU38" t="inlineStr"/>
      <c r="AV38" t="n">
        <v>0</v>
      </c>
      <c r="AW38" t="n">
        <v>2</v>
      </c>
      <c r="AX38" t="n">
        <v>78855325</v>
      </c>
      <c r="AY38" t="n">
        <v>1</v>
      </c>
      <c r="AZ38" t="n">
        <v>0</v>
      </c>
      <c r="BA38" t="n">
        <v>39</v>
      </c>
      <c r="BB38" t="n">
        <v>0</v>
      </c>
      <c r="BC38" t="n">
        <v>0</v>
      </c>
      <c r="BD38" t="n">
        <v>0</v>
      </c>
      <c r="BE38" t="n">
        <v>0</v>
      </c>
      <c r="BF38" t="n">
        <v>0</v>
      </c>
      <c r="BG38" t="n">
        <v>0</v>
      </c>
      <c r="BH38" t="n">
        <v>0</v>
      </c>
      <c r="BI38" t="n">
        <v>0</v>
      </c>
      <c r="BJ38" t="n">
        <v>0</v>
      </c>
      <c r="BK38" t="n">
        <v>0</v>
      </c>
      <c r="BL38" t="n">
        <v>0</v>
      </c>
      <c r="BM38" t="n">
        <v>0</v>
      </c>
      <c r="BN38" t="n">
        <v>0</v>
      </c>
      <c r="BO38" t="n">
        <v>0</v>
      </c>
      <c r="BP38" t="n">
        <v>0</v>
      </c>
      <c r="BQ38" t="n">
        <v>0</v>
      </c>
      <c r="BR38" t="n">
        <v>0</v>
      </c>
      <c r="BS38" t="n">
        <v>0</v>
      </c>
      <c r="BT38" t="n">
        <v>0</v>
      </c>
      <c r="BU38" t="n">
        <v>0</v>
      </c>
      <c r="BV38" t="n">
        <v>0</v>
      </c>
      <c r="BW38" t="n">
        <v>0</v>
      </c>
      <c r="CV38" t="n">
        <v>0</v>
      </c>
      <c r="CW38">
        <f>ROUND(Y38*Source!I73*DO38,7)</f>
        <v/>
      </c>
      <c r="CX38">
        <f>ROUND(Y38*Source!I73,7)</f>
        <v/>
      </c>
      <c r="CY38">
        <f>AB38</f>
        <v/>
      </c>
      <c r="CZ38">
        <f>AF38</f>
        <v/>
      </c>
      <c r="DA38">
        <f>AJ38</f>
        <v/>
      </c>
      <c r="DB38">
        <f>ROUND(ROUND(AT38*CZ38,2),2)</f>
        <v/>
      </c>
      <c r="DC38">
        <f>ROUND(ROUND(AT38*AG38,2),2)</f>
        <v/>
      </c>
      <c r="DD38" t="inlineStr"/>
      <c r="DE38" t="inlineStr"/>
      <c r="DF38">
        <f>ROUND(ROUND(AE38,0)*CX38,0)</f>
        <v/>
      </c>
      <c r="DG38">
        <f>ROUND(ROUND(AF38*AJ38,0)*CX38,0)</f>
        <v/>
      </c>
      <c r="DH38">
        <f>ROUND(ROUND(AG38*AK38,0)*CX38,0)</f>
        <v/>
      </c>
      <c r="DI38">
        <f>ROUND(ROUND(AH38,0)*CX38,0)</f>
        <v/>
      </c>
      <c r="DJ38">
        <f>DG38</f>
        <v/>
      </c>
      <c r="DK38" t="n">
        <v>0</v>
      </c>
      <c r="DL38" t="inlineStr"/>
      <c r="DM38" t="n">
        <v>0</v>
      </c>
      <c r="DN38" t="inlineStr"/>
      <c r="DO38" t="n">
        <v>0</v>
      </c>
    </row>
    <row r="39">
      <c r="A39">
        <f>ROW(Source!A73)</f>
        <v/>
      </c>
      <c r="B39" t="n">
        <v>78855224</v>
      </c>
      <c r="C39" t="n">
        <v>78855305</v>
      </c>
      <c r="D39" t="n">
        <v>29174913</v>
      </c>
      <c r="E39" t="n">
        <v>1</v>
      </c>
      <c r="F39" t="n">
        <v>1</v>
      </c>
      <c r="G39" t="n">
        <v>1</v>
      </c>
      <c r="H39" t="n">
        <v>2</v>
      </c>
      <c r="I39" t="inlineStr">
        <is>
          <t>400001</t>
        </is>
      </c>
      <c r="J39" t="inlineStr">
        <is>
          <t>ТСЭМ Московской обл., 400001, приказ Минстроя России №675/пр от 28.02.2017 № 264/пр</t>
        </is>
      </c>
      <c r="K39" t="inlineStr">
        <is>
          <t>Автомобили бортовые, грузоподъемность до 5 т</t>
        </is>
      </c>
      <c r="L39" t="n">
        <v>1368</v>
      </c>
      <c r="N39" t="n">
        <v>1011</v>
      </c>
      <c r="O39" t="inlineStr">
        <is>
          <t>маш.-ч</t>
        </is>
      </c>
      <c r="P39" t="inlineStr">
        <is>
          <t>маш.-ч</t>
        </is>
      </c>
      <c r="Q39" t="n">
        <v>1</v>
      </c>
      <c r="W39" t="n">
        <v>0</v>
      </c>
      <c r="X39" t="n">
        <v>1230759911</v>
      </c>
      <c r="Y39">
        <f>AT39</f>
        <v/>
      </c>
      <c r="AA39" t="n">
        <v>0</v>
      </c>
      <c r="AB39" t="n">
        <v>2177.51</v>
      </c>
      <c r="AC39" t="n">
        <v>606.1</v>
      </c>
      <c r="AD39" t="n">
        <v>0</v>
      </c>
      <c r="AE39" t="n">
        <v>0</v>
      </c>
      <c r="AF39" t="n">
        <v>87.17</v>
      </c>
      <c r="AG39" t="n">
        <v>11.6</v>
      </c>
      <c r="AH39" t="n">
        <v>0</v>
      </c>
      <c r="AI39" t="n">
        <v>1</v>
      </c>
      <c r="AJ39" t="n">
        <v>24.98</v>
      </c>
      <c r="AK39" t="n">
        <v>52.25</v>
      </c>
      <c r="AL39" t="n">
        <v>1</v>
      </c>
      <c r="AM39" t="n">
        <v>2</v>
      </c>
      <c r="AN39" t="n">
        <v>0</v>
      </c>
      <c r="AO39" t="n">
        <v>1</v>
      </c>
      <c r="AP39" t="n">
        <v>1</v>
      </c>
      <c r="AQ39" t="n">
        <v>0</v>
      </c>
      <c r="AR39" t="n">
        <v>0</v>
      </c>
      <c r="AS39" t="inlineStr"/>
      <c r="AT39" t="n">
        <v>0.3</v>
      </c>
      <c r="AU39" t="inlineStr"/>
      <c r="AV39" t="n">
        <v>0</v>
      </c>
      <c r="AW39" t="n">
        <v>2</v>
      </c>
      <c r="AX39" t="n">
        <v>78855326</v>
      </c>
      <c r="AY39" t="n">
        <v>1</v>
      </c>
      <c r="AZ39" t="n">
        <v>0</v>
      </c>
      <c r="BA39" t="n">
        <v>40</v>
      </c>
      <c r="BB39" t="n">
        <v>0</v>
      </c>
      <c r="BC39" t="n">
        <v>0</v>
      </c>
      <c r="BD39" t="n">
        <v>0</v>
      </c>
      <c r="BE39" t="n">
        <v>0</v>
      </c>
      <c r="BF39" t="n">
        <v>0</v>
      </c>
      <c r="BG39" t="n">
        <v>0</v>
      </c>
      <c r="BH39" t="n">
        <v>0</v>
      </c>
      <c r="BI39" t="n">
        <v>0</v>
      </c>
      <c r="BJ39" t="n">
        <v>0</v>
      </c>
      <c r="BK39" t="n">
        <v>0</v>
      </c>
      <c r="BL39" t="n">
        <v>0</v>
      </c>
      <c r="BM39" t="n">
        <v>0</v>
      </c>
      <c r="BN39" t="n">
        <v>0</v>
      </c>
      <c r="BO39" t="n">
        <v>0</v>
      </c>
      <c r="BP39" t="n">
        <v>0</v>
      </c>
      <c r="BQ39" t="n">
        <v>0</v>
      </c>
      <c r="BR39" t="n">
        <v>0</v>
      </c>
      <c r="BS39" t="n">
        <v>0</v>
      </c>
      <c r="BT39" t="n">
        <v>0</v>
      </c>
      <c r="BU39" t="n">
        <v>0</v>
      </c>
      <c r="BV39" t="n">
        <v>0</v>
      </c>
      <c r="BW39" t="n">
        <v>0</v>
      </c>
      <c r="CV39" t="n">
        <v>0</v>
      </c>
      <c r="CW39">
        <f>ROUND(Y39*Source!I73*DO39,7)</f>
        <v/>
      </c>
      <c r="CX39">
        <f>ROUND(Y39*Source!I73,7)</f>
        <v/>
      </c>
      <c r="CY39">
        <f>AB39</f>
        <v/>
      </c>
      <c r="CZ39">
        <f>AF39</f>
        <v/>
      </c>
      <c r="DA39">
        <f>AJ39</f>
        <v/>
      </c>
      <c r="DB39">
        <f>ROUND(ROUND(AT39*CZ39,2),2)</f>
        <v/>
      </c>
      <c r="DC39">
        <f>ROUND(ROUND(AT39*AG39,2),2)</f>
        <v/>
      </c>
      <c r="DD39" t="inlineStr"/>
      <c r="DE39" t="inlineStr"/>
      <c r="DF39">
        <f>ROUND(ROUND(AE39,0)*CX39,0)</f>
        <v/>
      </c>
      <c r="DG39">
        <f>ROUND(ROUND(AF39*AJ39,0)*CX39,0)</f>
        <v/>
      </c>
      <c r="DH39">
        <f>ROUND(ROUND(AG39*AK39,0)*CX39,0)</f>
        <v/>
      </c>
      <c r="DI39">
        <f>ROUND(ROUND(AH39,0)*CX39,0)</f>
        <v/>
      </c>
      <c r="DJ39">
        <f>DG39</f>
        <v/>
      </c>
      <c r="DK39" t="n">
        <v>0</v>
      </c>
      <c r="DL39" t="inlineStr"/>
      <c r="DM39" t="n">
        <v>0</v>
      </c>
      <c r="DN39" t="inlineStr"/>
      <c r="DO39" t="n">
        <v>0</v>
      </c>
    </row>
    <row r="40">
      <c r="A40">
        <f>ROW(Source!A73)</f>
        <v/>
      </c>
      <c r="B40" t="n">
        <v>78855224</v>
      </c>
      <c r="C40" t="n">
        <v>78855305</v>
      </c>
      <c r="D40" t="n">
        <v>29107441</v>
      </c>
      <c r="E40" t="n">
        <v>1</v>
      </c>
      <c r="F40" t="n">
        <v>1</v>
      </c>
      <c r="G40" t="n">
        <v>1</v>
      </c>
      <c r="H40" t="n">
        <v>3</v>
      </c>
      <c r="I40" t="inlineStr">
        <is>
          <t>101-0324</t>
        </is>
      </c>
      <c r="J40" t="inlineStr">
        <is>
          <t>ТССЦ Московской обл., 101-0324, приказ Минстроя России №675/пр от 28.02.2017 № 254/пр</t>
        </is>
      </c>
      <c r="K40" t="inlineStr">
        <is>
          <t>Кислород технический газообразный</t>
        </is>
      </c>
      <c r="L40" t="n">
        <v>1339</v>
      </c>
      <c r="N40" t="n">
        <v>1007</v>
      </c>
      <c r="O40" t="inlineStr">
        <is>
          <t>м3</t>
        </is>
      </c>
      <c r="P40" t="inlineStr">
        <is>
          <t>м3</t>
        </is>
      </c>
      <c r="Q40" t="n">
        <v>1</v>
      </c>
      <c r="W40" t="n">
        <v>0</v>
      </c>
      <c r="X40" t="n">
        <v>-756465305</v>
      </c>
      <c r="Y40">
        <f>AT40</f>
        <v/>
      </c>
      <c r="AA40" t="n">
        <v>111.08</v>
      </c>
      <c r="AB40" t="n">
        <v>0</v>
      </c>
      <c r="AC40" t="n">
        <v>0</v>
      </c>
      <c r="AD40" t="n">
        <v>0</v>
      </c>
      <c r="AE40" t="n">
        <v>6.23</v>
      </c>
      <c r="AF40" t="n">
        <v>0</v>
      </c>
      <c r="AG40" t="n">
        <v>0</v>
      </c>
      <c r="AH40" t="n">
        <v>0</v>
      </c>
      <c r="AI40" t="n">
        <v>17.83</v>
      </c>
      <c r="AJ40" t="n">
        <v>1</v>
      </c>
      <c r="AK40" t="n">
        <v>1</v>
      </c>
      <c r="AL40" t="n">
        <v>1</v>
      </c>
      <c r="AM40" t="n">
        <v>2</v>
      </c>
      <c r="AN40" t="n">
        <v>0</v>
      </c>
      <c r="AO40" t="n">
        <v>1</v>
      </c>
      <c r="AP40" t="n">
        <v>1</v>
      </c>
      <c r="AQ40" t="n">
        <v>0</v>
      </c>
      <c r="AR40" t="n">
        <v>0</v>
      </c>
      <c r="AS40" t="inlineStr"/>
      <c r="AT40" t="n">
        <v>1.26</v>
      </c>
      <c r="AU40" t="inlineStr"/>
      <c r="AV40" t="n">
        <v>0</v>
      </c>
      <c r="AW40" t="n">
        <v>2</v>
      </c>
      <c r="AX40" t="n">
        <v>78855327</v>
      </c>
      <c r="AY40" t="n">
        <v>1</v>
      </c>
      <c r="AZ40" t="n">
        <v>0</v>
      </c>
      <c r="BA40" t="n">
        <v>41</v>
      </c>
      <c r="BB40" t="n">
        <v>0</v>
      </c>
      <c r="BC40" t="n">
        <v>0</v>
      </c>
      <c r="BD40" t="n">
        <v>0</v>
      </c>
      <c r="BE40" t="n">
        <v>0</v>
      </c>
      <c r="BF40" t="n">
        <v>0</v>
      </c>
      <c r="BG40" t="n">
        <v>0</v>
      </c>
      <c r="BH40" t="n">
        <v>0</v>
      </c>
      <c r="BI40" t="n">
        <v>0</v>
      </c>
      <c r="BJ40" t="n">
        <v>0</v>
      </c>
      <c r="BK40" t="n">
        <v>0</v>
      </c>
      <c r="BL40" t="n">
        <v>0</v>
      </c>
      <c r="BM40" t="n">
        <v>0</v>
      </c>
      <c r="BN40" t="n">
        <v>0</v>
      </c>
      <c r="BO40" t="n">
        <v>0</v>
      </c>
      <c r="BP40" t="n">
        <v>0</v>
      </c>
      <c r="BQ40" t="n">
        <v>0</v>
      </c>
      <c r="BR40" t="n">
        <v>0</v>
      </c>
      <c r="BS40" t="n">
        <v>0</v>
      </c>
      <c r="BT40" t="n">
        <v>0</v>
      </c>
      <c r="BU40" t="n">
        <v>0</v>
      </c>
      <c r="BV40" t="n">
        <v>0</v>
      </c>
      <c r="BW40" t="n">
        <v>0</v>
      </c>
      <c r="CV40" t="n">
        <v>0</v>
      </c>
      <c r="CW40" t="n">
        <v>0</v>
      </c>
      <c r="CX40">
        <f>ROUND(Y40*Source!I73,7)</f>
        <v/>
      </c>
      <c r="CY40">
        <f>AA40</f>
        <v/>
      </c>
      <c r="CZ40">
        <f>AE40</f>
        <v/>
      </c>
      <c r="DA40">
        <f>AI40</f>
        <v/>
      </c>
      <c r="DB40">
        <f>ROUND(ROUND(AT40*CZ40,2),2)</f>
        <v/>
      </c>
      <c r="DC40">
        <f>ROUND(ROUND(AT40*AG40,2),2)</f>
        <v/>
      </c>
      <c r="DD40" t="inlineStr"/>
      <c r="DE40" t="inlineStr"/>
      <c r="DF40">
        <f>ROUND(ROUND(AE40*AI40,0)*CX40,0)</f>
        <v/>
      </c>
      <c r="DG40">
        <f>ROUND(ROUND(AF40,0)*CX40,0)</f>
        <v/>
      </c>
      <c r="DH40">
        <f>ROUND(ROUND(AG40,0)*CX40,0)</f>
        <v/>
      </c>
      <c r="DI40">
        <f>ROUND(ROUND(AH40,0)*CX40,0)</f>
        <v/>
      </c>
      <c r="DJ40">
        <f>DF40</f>
        <v/>
      </c>
      <c r="DK40" t="n">
        <v>0</v>
      </c>
      <c r="DL40" t="inlineStr"/>
      <c r="DM40" t="n">
        <v>0</v>
      </c>
      <c r="DN40" t="inlineStr"/>
      <c r="DO40" t="n">
        <v>0</v>
      </c>
    </row>
    <row r="41">
      <c r="A41">
        <f>ROW(Source!A73)</f>
        <v/>
      </c>
      <c r="B41" t="n">
        <v>78855224</v>
      </c>
      <c r="C41" t="n">
        <v>78855305</v>
      </c>
      <c r="D41" t="n">
        <v>29110398</v>
      </c>
      <c r="E41" t="n">
        <v>1</v>
      </c>
      <c r="F41" t="n">
        <v>1</v>
      </c>
      <c r="G41" t="n">
        <v>1</v>
      </c>
      <c r="H41" t="n">
        <v>3</v>
      </c>
      <c r="I41" t="inlineStr">
        <is>
          <t>101-0388</t>
        </is>
      </c>
      <c r="J41" t="inlineStr">
        <is>
          <t>ТССЦ Московской обл., 101-0388, приказ Минстроя России №675/пр от 28.02.2017 № 254/пр</t>
        </is>
      </c>
      <c r="K41" t="inlineStr">
        <is>
          <t>Краски масляные земляные марки МА-0115 мумия, сурик железный</t>
        </is>
      </c>
      <c r="L41" t="n">
        <v>1348</v>
      </c>
      <c r="N41" t="n">
        <v>1009</v>
      </c>
      <c r="O41" t="inlineStr">
        <is>
          <t>т</t>
        </is>
      </c>
      <c r="P41" t="inlineStr">
        <is>
          <t>т</t>
        </is>
      </c>
      <c r="Q41" t="n">
        <v>1000</v>
      </c>
      <c r="W41" t="n">
        <v>0</v>
      </c>
      <c r="X41" t="n">
        <v>1625292450</v>
      </c>
      <c r="Y41">
        <f>AT41</f>
        <v/>
      </c>
      <c r="AA41" t="n">
        <v>76804.47</v>
      </c>
      <c r="AB41" t="n">
        <v>0</v>
      </c>
      <c r="AC41" t="n">
        <v>0</v>
      </c>
      <c r="AD41" t="n">
        <v>0</v>
      </c>
      <c r="AE41" t="n">
        <v>15118.99</v>
      </c>
      <c r="AF41" t="n">
        <v>0</v>
      </c>
      <c r="AG41" t="n">
        <v>0</v>
      </c>
      <c r="AH41" t="n">
        <v>0</v>
      </c>
      <c r="AI41" t="n">
        <v>5.08</v>
      </c>
      <c r="AJ41" t="n">
        <v>1</v>
      </c>
      <c r="AK41" t="n">
        <v>1</v>
      </c>
      <c r="AL41" t="n">
        <v>1</v>
      </c>
      <c r="AM41" t="n">
        <v>2</v>
      </c>
      <c r="AN41" t="n">
        <v>0</v>
      </c>
      <c r="AO41" t="n">
        <v>1</v>
      </c>
      <c r="AP41" t="n">
        <v>1</v>
      </c>
      <c r="AQ41" t="n">
        <v>0</v>
      </c>
      <c r="AR41" t="n">
        <v>0</v>
      </c>
      <c r="AS41" t="inlineStr"/>
      <c r="AT41" t="n">
        <v>4e-05</v>
      </c>
      <c r="AU41" t="inlineStr"/>
      <c r="AV41" t="n">
        <v>0</v>
      </c>
      <c r="AW41" t="n">
        <v>2</v>
      </c>
      <c r="AX41" t="n">
        <v>78855328</v>
      </c>
      <c r="AY41" t="n">
        <v>1</v>
      </c>
      <c r="AZ41" t="n">
        <v>0</v>
      </c>
      <c r="BA41" t="n">
        <v>42</v>
      </c>
      <c r="BB41" t="n">
        <v>0</v>
      </c>
      <c r="BC41" t="n">
        <v>0</v>
      </c>
      <c r="BD41" t="n">
        <v>0</v>
      </c>
      <c r="BE41" t="n">
        <v>0</v>
      </c>
      <c r="BF41" t="n">
        <v>0</v>
      </c>
      <c r="BG41" t="n">
        <v>0</v>
      </c>
      <c r="BH41" t="n">
        <v>0</v>
      </c>
      <c r="BI41" t="n">
        <v>0</v>
      </c>
      <c r="BJ41" t="n">
        <v>0</v>
      </c>
      <c r="BK41" t="n">
        <v>0</v>
      </c>
      <c r="BL41" t="n">
        <v>0</v>
      </c>
      <c r="BM41" t="n">
        <v>0</v>
      </c>
      <c r="BN41" t="n">
        <v>0</v>
      </c>
      <c r="BO41" t="n">
        <v>0</v>
      </c>
      <c r="BP41" t="n">
        <v>0</v>
      </c>
      <c r="BQ41" t="n">
        <v>0</v>
      </c>
      <c r="BR41" t="n">
        <v>0</v>
      </c>
      <c r="BS41" t="n">
        <v>0</v>
      </c>
      <c r="BT41" t="n">
        <v>0</v>
      </c>
      <c r="BU41" t="n">
        <v>0</v>
      </c>
      <c r="BV41" t="n">
        <v>0</v>
      </c>
      <c r="BW41" t="n">
        <v>0</v>
      </c>
      <c r="CV41" t="n">
        <v>0</v>
      </c>
      <c r="CW41" t="n">
        <v>0</v>
      </c>
      <c r="CX41">
        <f>ROUND(Y41*Source!I73,7)</f>
        <v/>
      </c>
      <c r="CY41">
        <f>AA41</f>
        <v/>
      </c>
      <c r="CZ41">
        <f>AE41</f>
        <v/>
      </c>
      <c r="DA41">
        <f>AI41</f>
        <v/>
      </c>
      <c r="DB41">
        <f>ROUND(ROUND(AT41*CZ41,2),2)</f>
        <v/>
      </c>
      <c r="DC41">
        <f>ROUND(ROUND(AT41*AG41,2),2)</f>
        <v/>
      </c>
      <c r="DD41" t="inlineStr"/>
      <c r="DE41" t="inlineStr"/>
      <c r="DF41">
        <f>ROUND(ROUND(AE41*AI41,0)*CX41,0)</f>
        <v/>
      </c>
      <c r="DG41">
        <f>ROUND(ROUND(AF41,0)*CX41,0)</f>
        <v/>
      </c>
      <c r="DH41">
        <f>ROUND(ROUND(AG41,0)*CX41,0)</f>
        <v/>
      </c>
      <c r="DI41">
        <f>ROUND(ROUND(AH41,0)*CX41,0)</f>
        <v/>
      </c>
      <c r="DJ41">
        <f>DF41</f>
        <v/>
      </c>
      <c r="DK41" t="n">
        <v>0</v>
      </c>
      <c r="DL41" t="inlineStr"/>
      <c r="DM41" t="n">
        <v>0</v>
      </c>
      <c r="DN41" t="inlineStr"/>
      <c r="DO41" t="n">
        <v>0</v>
      </c>
    </row>
    <row r="42">
      <c r="A42">
        <f>ROW(Source!A73)</f>
        <v/>
      </c>
      <c r="B42" t="n">
        <v>78855224</v>
      </c>
      <c r="C42" t="n">
        <v>78855305</v>
      </c>
      <c r="D42" t="n">
        <v>29110573</v>
      </c>
      <c r="E42" t="n">
        <v>1</v>
      </c>
      <c r="F42" t="n">
        <v>1</v>
      </c>
      <c r="G42" t="n">
        <v>1</v>
      </c>
      <c r="H42" t="n">
        <v>3</v>
      </c>
      <c r="I42" t="inlineStr">
        <is>
          <t>101-0628</t>
        </is>
      </c>
      <c r="J42" t="inlineStr">
        <is>
          <t>ТССЦ Московской обл., 101-0628, приказ Минстроя России №675/пр от 28.02.2017 № 254/пр</t>
        </is>
      </c>
      <c r="K42" t="inlineStr">
        <is>
          <t>Олифа комбинированная, марки К-3</t>
        </is>
      </c>
      <c r="L42" t="n">
        <v>1348</v>
      </c>
      <c r="N42" t="n">
        <v>1009</v>
      </c>
      <c r="O42" t="inlineStr">
        <is>
          <t>т</t>
        </is>
      </c>
      <c r="P42" t="inlineStr">
        <is>
          <t>т</t>
        </is>
      </c>
      <c r="Q42" t="n">
        <v>1000</v>
      </c>
      <c r="W42" t="n">
        <v>0</v>
      </c>
      <c r="X42" t="n">
        <v>24062879</v>
      </c>
      <c r="Y42">
        <f>AT42</f>
        <v/>
      </c>
      <c r="AA42" t="n">
        <v>87631.5</v>
      </c>
      <c r="AB42" t="n">
        <v>0</v>
      </c>
      <c r="AC42" t="n">
        <v>0</v>
      </c>
      <c r="AD42" t="n">
        <v>0</v>
      </c>
      <c r="AE42" t="n">
        <v>16950</v>
      </c>
      <c r="AF42" t="n">
        <v>0</v>
      </c>
      <c r="AG42" t="n">
        <v>0</v>
      </c>
      <c r="AH42" t="n">
        <v>0</v>
      </c>
      <c r="AI42" t="n">
        <v>5.17</v>
      </c>
      <c r="AJ42" t="n">
        <v>1</v>
      </c>
      <c r="AK42" t="n">
        <v>1</v>
      </c>
      <c r="AL42" t="n">
        <v>1</v>
      </c>
      <c r="AM42" t="n">
        <v>2</v>
      </c>
      <c r="AN42" t="n">
        <v>0</v>
      </c>
      <c r="AO42" t="n">
        <v>1</v>
      </c>
      <c r="AP42" t="n">
        <v>1</v>
      </c>
      <c r="AQ42" t="n">
        <v>0</v>
      </c>
      <c r="AR42" t="n">
        <v>0</v>
      </c>
      <c r="AS42" t="inlineStr"/>
      <c r="AT42" t="n">
        <v>2e-05</v>
      </c>
      <c r="AU42" t="inlineStr"/>
      <c r="AV42" t="n">
        <v>0</v>
      </c>
      <c r="AW42" t="n">
        <v>2</v>
      </c>
      <c r="AX42" t="n">
        <v>78855329</v>
      </c>
      <c r="AY42" t="n">
        <v>1</v>
      </c>
      <c r="AZ42" t="n">
        <v>0</v>
      </c>
      <c r="BA42" t="n">
        <v>43</v>
      </c>
      <c r="BB42" t="n">
        <v>0</v>
      </c>
      <c r="BC42" t="n">
        <v>0</v>
      </c>
      <c r="BD42" t="n">
        <v>0</v>
      </c>
      <c r="BE42" t="n">
        <v>0</v>
      </c>
      <c r="BF42" t="n">
        <v>0</v>
      </c>
      <c r="BG42" t="n">
        <v>0</v>
      </c>
      <c r="BH42" t="n">
        <v>0</v>
      </c>
      <c r="BI42" t="n">
        <v>0</v>
      </c>
      <c r="BJ42" t="n">
        <v>0</v>
      </c>
      <c r="BK42" t="n">
        <v>0</v>
      </c>
      <c r="BL42" t="n">
        <v>0</v>
      </c>
      <c r="BM42" t="n">
        <v>0</v>
      </c>
      <c r="BN42" t="n">
        <v>0</v>
      </c>
      <c r="BO42" t="n">
        <v>0</v>
      </c>
      <c r="BP42" t="n">
        <v>0</v>
      </c>
      <c r="BQ42" t="n">
        <v>0</v>
      </c>
      <c r="BR42" t="n">
        <v>0</v>
      </c>
      <c r="BS42" t="n">
        <v>0</v>
      </c>
      <c r="BT42" t="n">
        <v>0</v>
      </c>
      <c r="BU42" t="n">
        <v>0</v>
      </c>
      <c r="BV42" t="n">
        <v>0</v>
      </c>
      <c r="BW42" t="n">
        <v>0</v>
      </c>
      <c r="CV42" t="n">
        <v>0</v>
      </c>
      <c r="CW42" t="n">
        <v>0</v>
      </c>
      <c r="CX42">
        <f>ROUND(Y42*Source!I73,7)</f>
        <v/>
      </c>
      <c r="CY42">
        <f>AA42</f>
        <v/>
      </c>
      <c r="CZ42">
        <f>AE42</f>
        <v/>
      </c>
      <c r="DA42">
        <f>AI42</f>
        <v/>
      </c>
      <c r="DB42">
        <f>ROUND(ROUND(AT42*CZ42,2),2)</f>
        <v/>
      </c>
      <c r="DC42">
        <f>ROUND(ROUND(AT42*AG42,2),2)</f>
        <v/>
      </c>
      <c r="DD42" t="inlineStr"/>
      <c r="DE42" t="inlineStr"/>
      <c r="DF42">
        <f>ROUND(ROUND(AE42*AI42,0)*CX42,0)</f>
        <v/>
      </c>
      <c r="DG42">
        <f>ROUND(ROUND(AF42,0)*CX42,0)</f>
        <v/>
      </c>
      <c r="DH42">
        <f>ROUND(ROUND(AG42,0)*CX42,0)</f>
        <v/>
      </c>
      <c r="DI42">
        <f>ROUND(ROUND(AH42,0)*CX42,0)</f>
        <v/>
      </c>
      <c r="DJ42">
        <f>DF42</f>
        <v/>
      </c>
      <c r="DK42" t="n">
        <v>0</v>
      </c>
      <c r="DL42" t="inlineStr"/>
      <c r="DM42" t="n">
        <v>0</v>
      </c>
      <c r="DN42" t="inlineStr"/>
      <c r="DO42" t="n">
        <v>0</v>
      </c>
    </row>
    <row r="43">
      <c r="A43">
        <f>ROW(Source!A73)</f>
        <v/>
      </c>
      <c r="B43" t="n">
        <v>78855224</v>
      </c>
      <c r="C43" t="n">
        <v>78855305</v>
      </c>
      <c r="D43" t="n">
        <v>29113927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101-0807</t>
        </is>
      </c>
      <c r="J43" t="inlineStr">
        <is>
          <t>ТССЦ Московской обл., 101-0807, приказ Минстроя России №675/пр от 28.02.2017 № 254/пр</t>
        </is>
      </c>
      <c r="K43" t="inlineStr">
        <is>
          <t>Проволока сварочная легированная диаметром 4 мм</t>
        </is>
      </c>
      <c r="L43" t="n">
        <v>1348</v>
      </c>
      <c r="N43" t="n">
        <v>1009</v>
      </c>
      <c r="O43" t="inlineStr">
        <is>
          <t>т</t>
        </is>
      </c>
      <c r="P43" t="inlineStr">
        <is>
          <t>т</t>
        </is>
      </c>
      <c r="Q43" t="n">
        <v>1000</v>
      </c>
      <c r="W43" t="n">
        <v>0</v>
      </c>
      <c r="X43" t="n">
        <v>1756124173</v>
      </c>
      <c r="Y43">
        <f>AT43</f>
        <v/>
      </c>
      <c r="AA43" t="n">
        <v>144142.69</v>
      </c>
      <c r="AB43" t="n">
        <v>0</v>
      </c>
      <c r="AC43" t="n">
        <v>0</v>
      </c>
      <c r="AD43" t="n">
        <v>0</v>
      </c>
      <c r="AE43" t="n">
        <v>13559.99</v>
      </c>
      <c r="AF43" t="n">
        <v>0</v>
      </c>
      <c r="AG43" t="n">
        <v>0</v>
      </c>
      <c r="AH43" t="n">
        <v>0</v>
      </c>
      <c r="AI43" t="n">
        <v>10.63</v>
      </c>
      <c r="AJ43" t="n">
        <v>1</v>
      </c>
      <c r="AK43" t="n">
        <v>1</v>
      </c>
      <c r="AL43" t="n">
        <v>1</v>
      </c>
      <c r="AM43" t="n">
        <v>2</v>
      </c>
      <c r="AN43" t="n">
        <v>0</v>
      </c>
      <c r="AO43" t="n">
        <v>1</v>
      </c>
      <c r="AP43" t="n">
        <v>1</v>
      </c>
      <c r="AQ43" t="n">
        <v>0</v>
      </c>
      <c r="AR43" t="n">
        <v>0</v>
      </c>
      <c r="AS43" t="inlineStr"/>
      <c r="AT43" t="n">
        <v>0.0004</v>
      </c>
      <c r="AU43" t="inlineStr"/>
      <c r="AV43" t="n">
        <v>0</v>
      </c>
      <c r="AW43" t="n">
        <v>2</v>
      </c>
      <c r="AX43" t="n">
        <v>78855330</v>
      </c>
      <c r="AY43" t="n">
        <v>1</v>
      </c>
      <c r="AZ43" t="n">
        <v>0</v>
      </c>
      <c r="BA43" t="n">
        <v>44</v>
      </c>
      <c r="BB43" t="n">
        <v>0</v>
      </c>
      <c r="BC43" t="n">
        <v>0</v>
      </c>
      <c r="BD43" t="n">
        <v>0</v>
      </c>
      <c r="BE43" t="n">
        <v>0</v>
      </c>
      <c r="BF43" t="n">
        <v>0</v>
      </c>
      <c r="BG43" t="n">
        <v>0</v>
      </c>
      <c r="BH43" t="n">
        <v>0</v>
      </c>
      <c r="BI43" t="n">
        <v>0</v>
      </c>
      <c r="BJ43" t="n">
        <v>0</v>
      </c>
      <c r="BK43" t="n">
        <v>0</v>
      </c>
      <c r="BL43" t="n">
        <v>0</v>
      </c>
      <c r="BM43" t="n">
        <v>0</v>
      </c>
      <c r="BN43" t="n">
        <v>0</v>
      </c>
      <c r="BO43" t="n">
        <v>0</v>
      </c>
      <c r="BP43" t="n">
        <v>0</v>
      </c>
      <c r="BQ43" t="n">
        <v>0</v>
      </c>
      <c r="BR43" t="n">
        <v>0</v>
      </c>
      <c r="BS43" t="n">
        <v>0</v>
      </c>
      <c r="BT43" t="n">
        <v>0</v>
      </c>
      <c r="BU43" t="n">
        <v>0</v>
      </c>
      <c r="BV43" t="n">
        <v>0</v>
      </c>
      <c r="BW43" t="n">
        <v>0</v>
      </c>
      <c r="CV43" t="n">
        <v>0</v>
      </c>
      <c r="CW43" t="n">
        <v>0</v>
      </c>
      <c r="CX43">
        <f>ROUND(Y43*Source!I73,7)</f>
        <v/>
      </c>
      <c r="CY43">
        <f>AA43</f>
        <v/>
      </c>
      <c r="CZ43">
        <f>AE43</f>
        <v/>
      </c>
      <c r="DA43">
        <f>AI43</f>
        <v/>
      </c>
      <c r="DB43">
        <f>ROUND(ROUND(AT43*CZ43,2),2)</f>
        <v/>
      </c>
      <c r="DC43">
        <f>ROUND(ROUND(AT43*AG43,2),2)</f>
        <v/>
      </c>
      <c r="DD43" t="inlineStr"/>
      <c r="DE43" t="inlineStr"/>
      <c r="DF43">
        <f>ROUND(ROUND(AE43*AI43,0)*CX43,0)</f>
        <v/>
      </c>
      <c r="DG43">
        <f>ROUND(ROUND(AF43,0)*CX43,0)</f>
        <v/>
      </c>
      <c r="DH43">
        <f>ROUND(ROUND(AG43,0)*CX43,0)</f>
        <v/>
      </c>
      <c r="DI43">
        <f>ROUND(ROUND(AH43,0)*CX43,0)</f>
        <v/>
      </c>
      <c r="DJ43">
        <f>DF43</f>
        <v/>
      </c>
      <c r="DK43" t="n">
        <v>0</v>
      </c>
      <c r="DL43" t="inlineStr"/>
      <c r="DM43" t="n">
        <v>0</v>
      </c>
      <c r="DN43" t="inlineStr"/>
      <c r="DO43" t="n">
        <v>0</v>
      </c>
    </row>
    <row r="44">
      <c r="A44">
        <f>ROW(Source!A73)</f>
        <v/>
      </c>
      <c r="B44" t="n">
        <v>78855224</v>
      </c>
      <c r="C44" t="n">
        <v>78855305</v>
      </c>
      <c r="D44" t="n">
        <v>29113986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101-1522</t>
        </is>
      </c>
      <c r="J44" t="inlineStr">
        <is>
          <t>ТССЦ Московской обл., 101-1522, приказ Минстроя России №675/пр от 28.02.2017 № 254/пр</t>
        </is>
      </c>
      <c r="K44" t="inlineStr">
        <is>
          <t>Электроды диаметром 5 мм Э42А</t>
        </is>
      </c>
      <c r="L44" t="n">
        <v>1348</v>
      </c>
      <c r="N44" t="n">
        <v>1009</v>
      </c>
      <c r="O44" t="inlineStr">
        <is>
          <t>т</t>
        </is>
      </c>
      <c r="P44" t="inlineStr">
        <is>
          <t>т</t>
        </is>
      </c>
      <c r="Q44" t="n">
        <v>1000</v>
      </c>
      <c r="W44" t="n">
        <v>0</v>
      </c>
      <c r="X44" t="n">
        <v>-2063358494</v>
      </c>
      <c r="Y44">
        <f>AT44</f>
        <v/>
      </c>
      <c r="AA44" t="n">
        <v>195841.8</v>
      </c>
      <c r="AB44" t="n">
        <v>0</v>
      </c>
      <c r="AC44" t="n">
        <v>0</v>
      </c>
      <c r="AD44" t="n">
        <v>0</v>
      </c>
      <c r="AE44" t="n">
        <v>10362</v>
      </c>
      <c r="AF44" t="n">
        <v>0</v>
      </c>
      <c r="AG44" t="n">
        <v>0</v>
      </c>
      <c r="AH44" t="n">
        <v>0</v>
      </c>
      <c r="AI44" t="n">
        <v>18.9</v>
      </c>
      <c r="AJ44" t="n">
        <v>1</v>
      </c>
      <c r="AK44" t="n">
        <v>1</v>
      </c>
      <c r="AL44" t="n">
        <v>1</v>
      </c>
      <c r="AM44" t="n">
        <v>2</v>
      </c>
      <c r="AN44" t="n">
        <v>0</v>
      </c>
      <c r="AO44" t="n">
        <v>1</v>
      </c>
      <c r="AP44" t="n">
        <v>1</v>
      </c>
      <c r="AQ44" t="n">
        <v>0</v>
      </c>
      <c r="AR44" t="n">
        <v>0</v>
      </c>
      <c r="AS44" t="inlineStr"/>
      <c r="AT44" t="n">
        <v>0.006</v>
      </c>
      <c r="AU44" t="inlineStr"/>
      <c r="AV44" t="n">
        <v>0</v>
      </c>
      <c r="AW44" t="n">
        <v>2</v>
      </c>
      <c r="AX44" t="n">
        <v>78855331</v>
      </c>
      <c r="AY44" t="n">
        <v>1</v>
      </c>
      <c r="AZ44" t="n">
        <v>0</v>
      </c>
      <c r="BA44" t="n">
        <v>45</v>
      </c>
      <c r="BB44" t="n">
        <v>0</v>
      </c>
      <c r="BC44" t="n">
        <v>0</v>
      </c>
      <c r="BD44" t="n">
        <v>0</v>
      </c>
      <c r="BE44" t="n">
        <v>0</v>
      </c>
      <c r="BF44" t="n">
        <v>0</v>
      </c>
      <c r="BG44" t="n">
        <v>0</v>
      </c>
      <c r="BH44" t="n">
        <v>0</v>
      </c>
      <c r="BI44" t="n">
        <v>0</v>
      </c>
      <c r="BJ44" t="n">
        <v>0</v>
      </c>
      <c r="BK44" t="n">
        <v>0</v>
      </c>
      <c r="BL44" t="n">
        <v>0</v>
      </c>
      <c r="BM44" t="n">
        <v>0</v>
      </c>
      <c r="BN44" t="n">
        <v>0</v>
      </c>
      <c r="BO44" t="n">
        <v>0</v>
      </c>
      <c r="BP44" t="n">
        <v>0</v>
      </c>
      <c r="BQ44" t="n">
        <v>0</v>
      </c>
      <c r="BR44" t="n">
        <v>0</v>
      </c>
      <c r="BS44" t="n">
        <v>0</v>
      </c>
      <c r="BT44" t="n">
        <v>0</v>
      </c>
      <c r="BU44" t="n">
        <v>0</v>
      </c>
      <c r="BV44" t="n">
        <v>0</v>
      </c>
      <c r="BW44" t="n">
        <v>0</v>
      </c>
      <c r="CV44" t="n">
        <v>0</v>
      </c>
      <c r="CW44" t="n">
        <v>0</v>
      </c>
      <c r="CX44">
        <f>ROUND(Y44*Source!I73,7)</f>
        <v/>
      </c>
      <c r="CY44">
        <f>AA44</f>
        <v/>
      </c>
      <c r="CZ44">
        <f>AE44</f>
        <v/>
      </c>
      <c r="DA44">
        <f>AI44</f>
        <v/>
      </c>
      <c r="DB44">
        <f>ROUND(ROUND(AT44*CZ44,2),2)</f>
        <v/>
      </c>
      <c r="DC44">
        <f>ROUND(ROUND(AT44*AG44,2),2)</f>
        <v/>
      </c>
      <c r="DD44" t="inlineStr"/>
      <c r="DE44" t="inlineStr"/>
      <c r="DF44">
        <f>ROUND(ROUND(AE44*AI44,0)*CX44,0)</f>
        <v/>
      </c>
      <c r="DG44">
        <f>ROUND(ROUND(AF44,0)*CX44,0)</f>
        <v/>
      </c>
      <c r="DH44">
        <f>ROUND(ROUND(AG44,0)*CX44,0)</f>
        <v/>
      </c>
      <c r="DI44">
        <f>ROUND(ROUND(AH44,0)*CX44,0)</f>
        <v/>
      </c>
      <c r="DJ44">
        <f>DF44</f>
        <v/>
      </c>
      <c r="DK44" t="n">
        <v>0</v>
      </c>
      <c r="DL44" t="inlineStr"/>
      <c r="DM44" t="n">
        <v>0</v>
      </c>
      <c r="DN44" t="inlineStr"/>
      <c r="DO44" t="n">
        <v>0</v>
      </c>
    </row>
    <row r="45">
      <c r="A45">
        <f>ROW(Source!A73)</f>
        <v/>
      </c>
      <c r="B45" t="n">
        <v>78855224</v>
      </c>
      <c r="C45" t="n">
        <v>78855305</v>
      </c>
      <c r="D45" t="n">
        <v>29107430</v>
      </c>
      <c r="E45" t="n">
        <v>1</v>
      </c>
      <c r="F45" t="n">
        <v>1</v>
      </c>
      <c r="G45" t="n">
        <v>1</v>
      </c>
      <c r="H45" t="n">
        <v>3</v>
      </c>
      <c r="I45" t="inlineStr">
        <is>
          <t>101-1602</t>
        </is>
      </c>
      <c r="J45" t="inlineStr">
        <is>
          <t>ТССЦ Московской обл., 101-1602, приказ Минстроя России №675/пр от 28.02.2017 № 254/пр</t>
        </is>
      </c>
      <c r="K45" t="inlineStr">
        <is>
          <t>Ацетилен газообразный технический</t>
        </is>
      </c>
      <c r="L45" t="n">
        <v>1339</v>
      </c>
      <c r="N45" t="n">
        <v>1007</v>
      </c>
      <c r="O45" t="inlineStr">
        <is>
          <t>м3</t>
        </is>
      </c>
      <c r="P45" t="inlineStr">
        <is>
          <t>м3</t>
        </is>
      </c>
      <c r="Q45" t="n">
        <v>1</v>
      </c>
      <c r="W45" t="n">
        <v>0</v>
      </c>
      <c r="X45" t="n">
        <v>-203673795</v>
      </c>
      <c r="Y45">
        <f>AT45</f>
        <v/>
      </c>
      <c r="AA45" t="n">
        <v>618.53</v>
      </c>
      <c r="AB45" t="n">
        <v>0</v>
      </c>
      <c r="AC45" t="n">
        <v>0</v>
      </c>
      <c r="AD45" t="n">
        <v>0</v>
      </c>
      <c r="AE45" t="n">
        <v>38.49</v>
      </c>
      <c r="AF45" t="n">
        <v>0</v>
      </c>
      <c r="AG45" t="n">
        <v>0</v>
      </c>
      <c r="AH45" t="n">
        <v>0</v>
      </c>
      <c r="AI45" t="n">
        <v>16.07</v>
      </c>
      <c r="AJ45" t="n">
        <v>1</v>
      </c>
      <c r="AK45" t="n">
        <v>1</v>
      </c>
      <c r="AL45" t="n">
        <v>1</v>
      </c>
      <c r="AM45" t="n">
        <v>2</v>
      </c>
      <c r="AN45" t="n">
        <v>0</v>
      </c>
      <c r="AO45" t="n">
        <v>1</v>
      </c>
      <c r="AP45" t="n">
        <v>1</v>
      </c>
      <c r="AQ45" t="n">
        <v>0</v>
      </c>
      <c r="AR45" t="n">
        <v>0</v>
      </c>
      <c r="AS45" t="inlineStr"/>
      <c r="AT45" t="n">
        <v>0.61</v>
      </c>
      <c r="AU45" t="inlineStr"/>
      <c r="AV45" t="n">
        <v>0</v>
      </c>
      <c r="AW45" t="n">
        <v>2</v>
      </c>
      <c r="AX45" t="n">
        <v>78855332</v>
      </c>
      <c r="AY45" t="n">
        <v>1</v>
      </c>
      <c r="AZ45" t="n">
        <v>0</v>
      </c>
      <c r="BA45" t="n">
        <v>46</v>
      </c>
      <c r="BB45" t="n">
        <v>0</v>
      </c>
      <c r="BC45" t="n">
        <v>0</v>
      </c>
      <c r="BD45" t="n">
        <v>0</v>
      </c>
      <c r="BE45" t="n">
        <v>0</v>
      </c>
      <c r="BF45" t="n">
        <v>0</v>
      </c>
      <c r="BG45" t="n">
        <v>0</v>
      </c>
      <c r="BH45" t="n">
        <v>0</v>
      </c>
      <c r="BI45" t="n">
        <v>0</v>
      </c>
      <c r="BJ45" t="n">
        <v>0</v>
      </c>
      <c r="BK45" t="n">
        <v>0</v>
      </c>
      <c r="BL45" t="n">
        <v>0</v>
      </c>
      <c r="BM45" t="n">
        <v>0</v>
      </c>
      <c r="BN45" t="n">
        <v>0</v>
      </c>
      <c r="BO45" t="n">
        <v>0</v>
      </c>
      <c r="BP45" t="n">
        <v>0</v>
      </c>
      <c r="BQ45" t="n">
        <v>0</v>
      </c>
      <c r="BR45" t="n">
        <v>0</v>
      </c>
      <c r="BS45" t="n">
        <v>0</v>
      </c>
      <c r="BT45" t="n">
        <v>0</v>
      </c>
      <c r="BU45" t="n">
        <v>0</v>
      </c>
      <c r="BV45" t="n">
        <v>0</v>
      </c>
      <c r="BW45" t="n">
        <v>0</v>
      </c>
      <c r="CV45" t="n">
        <v>0</v>
      </c>
      <c r="CW45" t="n">
        <v>0</v>
      </c>
      <c r="CX45">
        <f>ROUND(Y45*Source!I73,7)</f>
        <v/>
      </c>
      <c r="CY45">
        <f>AA45</f>
        <v/>
      </c>
      <c r="CZ45">
        <f>AE45</f>
        <v/>
      </c>
      <c r="DA45">
        <f>AI45</f>
        <v/>
      </c>
      <c r="DB45">
        <f>ROUND(ROUND(AT45*CZ45,2),2)</f>
        <v/>
      </c>
      <c r="DC45">
        <f>ROUND(ROUND(AT45*AG45,2),2)</f>
        <v/>
      </c>
      <c r="DD45" t="inlineStr"/>
      <c r="DE45" t="inlineStr"/>
      <c r="DF45">
        <f>ROUND(ROUND(AE45*AI45,0)*CX45,0)</f>
        <v/>
      </c>
      <c r="DG45">
        <f>ROUND(ROUND(AF45,0)*CX45,0)</f>
        <v/>
      </c>
      <c r="DH45">
        <f>ROUND(ROUND(AG45,0)*CX45,0)</f>
        <v/>
      </c>
      <c r="DI45">
        <f>ROUND(ROUND(AH45,0)*CX45,0)</f>
        <v/>
      </c>
      <c r="DJ45">
        <f>DF45</f>
        <v/>
      </c>
      <c r="DK45" t="n">
        <v>0</v>
      </c>
      <c r="DL45" t="inlineStr"/>
      <c r="DM45" t="n">
        <v>0</v>
      </c>
      <c r="DN45" t="inlineStr"/>
      <c r="DO45" t="n">
        <v>0</v>
      </c>
    </row>
    <row r="46">
      <c r="A46">
        <f>ROW(Source!A73)</f>
        <v/>
      </c>
      <c r="B46" t="n">
        <v>78855224</v>
      </c>
      <c r="C46" t="n">
        <v>78855305</v>
      </c>
      <c r="D46" t="n">
        <v>29107963</v>
      </c>
      <c r="E46" t="n">
        <v>1</v>
      </c>
      <c r="F46" t="n">
        <v>1</v>
      </c>
      <c r="G46" t="n">
        <v>1</v>
      </c>
      <c r="H46" t="n">
        <v>3</v>
      </c>
      <c r="I46" t="inlineStr">
        <is>
          <t>101-1669</t>
        </is>
      </c>
      <c r="J46" t="inlineStr">
        <is>
          <t>ТССЦ Московской обл., 101-1669, приказ Минстроя России №675/пр от 28.02.2017 № 254/пр</t>
        </is>
      </c>
      <c r="K46" t="inlineStr">
        <is>
          <t>Очес льняной</t>
        </is>
      </c>
      <c r="L46" t="n">
        <v>1346</v>
      </c>
      <c r="N46" t="n">
        <v>1009</v>
      </c>
      <c r="O46" t="inlineStr">
        <is>
          <t>кг</t>
        </is>
      </c>
      <c r="P46" t="inlineStr">
        <is>
          <t>кг</t>
        </is>
      </c>
      <c r="Q46" t="n">
        <v>1</v>
      </c>
      <c r="W46" t="n">
        <v>0</v>
      </c>
      <c r="X46" t="n">
        <v>-2113933962</v>
      </c>
      <c r="Y46">
        <f>AT46</f>
        <v/>
      </c>
      <c r="AA46" t="n">
        <v>590.67</v>
      </c>
      <c r="AB46" t="n">
        <v>0</v>
      </c>
      <c r="AC46" t="n">
        <v>0</v>
      </c>
      <c r="AD46" t="n">
        <v>0</v>
      </c>
      <c r="AE46" t="n">
        <v>37.29</v>
      </c>
      <c r="AF46" t="n">
        <v>0</v>
      </c>
      <c r="AG46" t="n">
        <v>0</v>
      </c>
      <c r="AH46" t="n">
        <v>0</v>
      </c>
      <c r="AI46" t="n">
        <v>15.84</v>
      </c>
      <c r="AJ46" t="n">
        <v>1</v>
      </c>
      <c r="AK46" t="n">
        <v>1</v>
      </c>
      <c r="AL46" t="n">
        <v>1</v>
      </c>
      <c r="AM46" t="n">
        <v>2</v>
      </c>
      <c r="AN46" t="n">
        <v>0</v>
      </c>
      <c r="AO46" t="n">
        <v>1</v>
      </c>
      <c r="AP46" t="n">
        <v>1</v>
      </c>
      <c r="AQ46" t="n">
        <v>0</v>
      </c>
      <c r="AR46" t="n">
        <v>0</v>
      </c>
      <c r="AS46" t="inlineStr"/>
      <c r="AT46" t="n">
        <v>0.02</v>
      </c>
      <c r="AU46" t="inlineStr"/>
      <c r="AV46" t="n">
        <v>0</v>
      </c>
      <c r="AW46" t="n">
        <v>2</v>
      </c>
      <c r="AX46" t="n">
        <v>78855333</v>
      </c>
      <c r="AY46" t="n">
        <v>1</v>
      </c>
      <c r="AZ46" t="n">
        <v>0</v>
      </c>
      <c r="BA46" t="n">
        <v>47</v>
      </c>
      <c r="BB46" t="n">
        <v>0</v>
      </c>
      <c r="BC46" t="n">
        <v>0</v>
      </c>
      <c r="BD46" t="n">
        <v>0</v>
      </c>
      <c r="BE46" t="n">
        <v>0</v>
      </c>
      <c r="BF46" t="n">
        <v>0</v>
      </c>
      <c r="BG46" t="n">
        <v>0</v>
      </c>
      <c r="BH46" t="n">
        <v>0</v>
      </c>
      <c r="BI46" t="n">
        <v>0</v>
      </c>
      <c r="BJ46" t="n">
        <v>0</v>
      </c>
      <c r="BK46" t="n">
        <v>0</v>
      </c>
      <c r="BL46" t="n">
        <v>0</v>
      </c>
      <c r="BM46" t="n">
        <v>0</v>
      </c>
      <c r="BN46" t="n">
        <v>0</v>
      </c>
      <c r="BO46" t="n">
        <v>0</v>
      </c>
      <c r="BP46" t="n">
        <v>0</v>
      </c>
      <c r="BQ46" t="n">
        <v>0</v>
      </c>
      <c r="BR46" t="n">
        <v>0</v>
      </c>
      <c r="BS46" t="n">
        <v>0</v>
      </c>
      <c r="BT46" t="n">
        <v>0</v>
      </c>
      <c r="BU46" t="n">
        <v>0</v>
      </c>
      <c r="BV46" t="n">
        <v>0</v>
      </c>
      <c r="BW46" t="n">
        <v>0</v>
      </c>
      <c r="CV46" t="n">
        <v>0</v>
      </c>
      <c r="CW46" t="n">
        <v>0</v>
      </c>
      <c r="CX46">
        <f>ROUND(Y46*Source!I73,7)</f>
        <v/>
      </c>
      <c r="CY46">
        <f>AA46</f>
        <v/>
      </c>
      <c r="CZ46">
        <f>AE46</f>
        <v/>
      </c>
      <c r="DA46">
        <f>AI46</f>
        <v/>
      </c>
      <c r="DB46">
        <f>ROUND(ROUND(AT46*CZ46,2),2)</f>
        <v/>
      </c>
      <c r="DC46">
        <f>ROUND(ROUND(AT46*AG46,2),2)</f>
        <v/>
      </c>
      <c r="DD46" t="inlineStr"/>
      <c r="DE46" t="inlineStr"/>
      <c r="DF46">
        <f>ROUND(ROUND(AE46*AI46,0)*CX46,0)</f>
        <v/>
      </c>
      <c r="DG46">
        <f>ROUND(ROUND(AF46,0)*CX46,0)</f>
        <v/>
      </c>
      <c r="DH46">
        <f>ROUND(ROUND(AG46,0)*CX46,0)</f>
        <v/>
      </c>
      <c r="DI46">
        <f>ROUND(ROUND(AH46,0)*CX46,0)</f>
        <v/>
      </c>
      <c r="DJ46">
        <f>DF46</f>
        <v/>
      </c>
      <c r="DK46" t="n">
        <v>0</v>
      </c>
      <c r="DL46" t="inlineStr"/>
      <c r="DM46" t="n">
        <v>0</v>
      </c>
      <c r="DN46" t="inlineStr"/>
      <c r="DO46" t="n">
        <v>0</v>
      </c>
    </row>
    <row r="47">
      <c r="A47">
        <f>ROW(Source!A73)</f>
        <v/>
      </c>
      <c r="B47" t="n">
        <v>78855224</v>
      </c>
      <c r="C47" t="n">
        <v>78855305</v>
      </c>
      <c r="D47" t="n">
        <v>29115866</v>
      </c>
      <c r="E47" t="n">
        <v>1</v>
      </c>
      <c r="F47" t="n">
        <v>1</v>
      </c>
      <c r="G47" t="n">
        <v>1</v>
      </c>
      <c r="H47" t="n">
        <v>3</v>
      </c>
      <c r="I47" t="inlineStr">
        <is>
          <t>103-0018</t>
        </is>
      </c>
      <c r="J47" t="inlineStr">
        <is>
          <t>ТССЦ Московской обл., 103-0018, приказ Минстроя России №675/пр от 28.02.2017 № 254/пр</t>
        </is>
      </c>
      <c r="K47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7" t="n">
        <v>1301</v>
      </c>
      <c r="N47" t="n">
        <v>1003</v>
      </c>
      <c r="O47" t="inlineStr">
        <is>
          <t>м</t>
        </is>
      </c>
      <c r="P47" t="inlineStr">
        <is>
          <t>м</t>
        </is>
      </c>
      <c r="Q47" t="n">
        <v>1</v>
      </c>
      <c r="W47" t="n">
        <v>0</v>
      </c>
      <c r="X47" t="n">
        <v>77208417</v>
      </c>
      <c r="Y47">
        <f>AT47</f>
        <v/>
      </c>
      <c r="AA47" t="n">
        <v>236.35</v>
      </c>
      <c r="AB47" t="n">
        <v>0</v>
      </c>
      <c r="AC47" t="n">
        <v>0</v>
      </c>
      <c r="AD47" t="n">
        <v>0</v>
      </c>
      <c r="AE47" t="n">
        <v>39.59</v>
      </c>
      <c r="AF47" t="n">
        <v>0</v>
      </c>
      <c r="AG47" t="n">
        <v>0</v>
      </c>
      <c r="AH47" t="n">
        <v>0</v>
      </c>
      <c r="AI47" t="n">
        <v>5.97</v>
      </c>
      <c r="AJ47" t="n">
        <v>1</v>
      </c>
      <c r="AK47" t="n">
        <v>1</v>
      </c>
      <c r="AL47" t="n">
        <v>1</v>
      </c>
      <c r="AM47" t="n">
        <v>2</v>
      </c>
      <c r="AN47" t="n">
        <v>0</v>
      </c>
      <c r="AO47" t="n">
        <v>1</v>
      </c>
      <c r="AP47" t="n">
        <v>1</v>
      </c>
      <c r="AQ47" t="n">
        <v>0</v>
      </c>
      <c r="AR47" t="n">
        <v>0</v>
      </c>
      <c r="AS47" t="inlineStr"/>
      <c r="AT47" t="n">
        <v>107</v>
      </c>
      <c r="AU47" t="inlineStr"/>
      <c r="AV47" t="n">
        <v>0</v>
      </c>
      <c r="AW47" t="n">
        <v>2</v>
      </c>
      <c r="AX47" t="n">
        <v>78855334</v>
      </c>
      <c r="AY47" t="n">
        <v>1</v>
      </c>
      <c r="AZ47" t="n">
        <v>0</v>
      </c>
      <c r="BA47" t="n">
        <v>48</v>
      </c>
      <c r="BB47" t="n">
        <v>0</v>
      </c>
      <c r="BC47" t="n">
        <v>0</v>
      </c>
      <c r="BD47" t="n">
        <v>0</v>
      </c>
      <c r="BE47" t="n">
        <v>0</v>
      </c>
      <c r="BF47" t="n">
        <v>0</v>
      </c>
      <c r="BG47" t="n">
        <v>0</v>
      </c>
      <c r="BH47" t="n">
        <v>0</v>
      </c>
      <c r="BI47" t="n">
        <v>0</v>
      </c>
      <c r="BJ47" t="n">
        <v>0</v>
      </c>
      <c r="BK47" t="n">
        <v>0</v>
      </c>
      <c r="BL47" t="n">
        <v>0</v>
      </c>
      <c r="BM47" t="n">
        <v>0</v>
      </c>
      <c r="BN47" t="n">
        <v>0</v>
      </c>
      <c r="BO47" t="n">
        <v>0</v>
      </c>
      <c r="BP47" t="n">
        <v>0</v>
      </c>
      <c r="BQ47" t="n">
        <v>0</v>
      </c>
      <c r="BR47" t="n">
        <v>0</v>
      </c>
      <c r="BS47" t="n">
        <v>0</v>
      </c>
      <c r="BT47" t="n">
        <v>0</v>
      </c>
      <c r="BU47" t="n">
        <v>0</v>
      </c>
      <c r="BV47" t="n">
        <v>0</v>
      </c>
      <c r="BW47" t="n">
        <v>0</v>
      </c>
      <c r="CV47" t="n">
        <v>0</v>
      </c>
      <c r="CW47" t="n">
        <v>0</v>
      </c>
      <c r="CX47">
        <f>ROUND(Y47*Source!I73,7)</f>
        <v/>
      </c>
      <c r="CY47">
        <f>AA47</f>
        <v/>
      </c>
      <c r="CZ47">
        <f>AE47</f>
        <v/>
      </c>
      <c r="DA47">
        <f>AI47</f>
        <v/>
      </c>
      <c r="DB47">
        <f>ROUND(ROUND(AT47*CZ47,2),2)</f>
        <v/>
      </c>
      <c r="DC47">
        <f>ROUND(ROUND(AT47*AG47,2),2)</f>
        <v/>
      </c>
      <c r="DD47" t="inlineStr"/>
      <c r="DE47" t="inlineStr"/>
      <c r="DF47">
        <f>ROUND(ROUND(AE47*AI47,0)*CX47,0)</f>
        <v/>
      </c>
      <c r="DG47">
        <f>ROUND(ROUND(AF47,0)*CX47,0)</f>
        <v/>
      </c>
      <c r="DH47">
        <f>ROUND(ROUND(AG47,0)*CX47,0)</f>
        <v/>
      </c>
      <c r="DI47">
        <f>ROUND(ROUND(AH47,0)*CX47,0)</f>
        <v/>
      </c>
      <c r="DJ47">
        <f>DF47</f>
        <v/>
      </c>
      <c r="DK47" t="n">
        <v>0</v>
      </c>
      <c r="DL47" t="inlineStr"/>
      <c r="DM47" t="n">
        <v>0</v>
      </c>
      <c r="DN47" t="inlineStr"/>
      <c r="DO47" t="n">
        <v>0</v>
      </c>
    </row>
    <row r="48">
      <c r="A48">
        <f>ROW(Source!A74)</f>
        <v/>
      </c>
      <c r="B48" t="n">
        <v>78855224</v>
      </c>
      <c r="C48" t="n">
        <v>78855470</v>
      </c>
      <c r="D48" t="n">
        <v>18410244</v>
      </c>
      <c r="E48" t="n">
        <v>1</v>
      </c>
      <c r="F48" t="n">
        <v>1</v>
      </c>
      <c r="G48" t="n">
        <v>1</v>
      </c>
      <c r="H48" t="n">
        <v>1</v>
      </c>
      <c r="I48" t="inlineStr">
        <is>
          <t>1-1037-90</t>
        </is>
      </c>
      <c r="J48" t="inlineStr"/>
      <c r="K48" t="inlineStr">
        <is>
          <t>Рабочий строитель среднего разряда 3,7</t>
        </is>
      </c>
      <c r="L48" t="n">
        <v>1369</v>
      </c>
      <c r="N48" t="n">
        <v>1013</v>
      </c>
      <c r="O48" t="inlineStr">
        <is>
          <t>чел.-ч</t>
        </is>
      </c>
      <c r="P48" t="inlineStr">
        <is>
          <t>чел.-ч</t>
        </is>
      </c>
      <c r="Q48" t="n">
        <v>1</v>
      </c>
      <c r="W48" t="n">
        <v>0</v>
      </c>
      <c r="X48" t="n">
        <v>-1803619151</v>
      </c>
      <c r="Y48">
        <f>AT48</f>
        <v/>
      </c>
      <c r="AA48" t="n">
        <v>0</v>
      </c>
      <c r="AB48" t="n">
        <v>0</v>
      </c>
      <c r="AC48" t="n">
        <v>0</v>
      </c>
      <c r="AD48" t="n">
        <v>9.289999999999999</v>
      </c>
      <c r="AE48" t="n">
        <v>0</v>
      </c>
      <c r="AF48" t="n">
        <v>0</v>
      </c>
      <c r="AG48" t="n">
        <v>0</v>
      </c>
      <c r="AH48" t="n">
        <v>9.289999999999999</v>
      </c>
      <c r="AI48" t="n">
        <v>1</v>
      </c>
      <c r="AJ48" t="n">
        <v>1</v>
      </c>
      <c r="AK48" t="n">
        <v>1</v>
      </c>
      <c r="AL48" t="n">
        <v>1</v>
      </c>
      <c r="AM48" t="n">
        <v>-2</v>
      </c>
      <c r="AN48" t="n">
        <v>0</v>
      </c>
      <c r="AO48" t="n">
        <v>1</v>
      </c>
      <c r="AP48" t="n">
        <v>0</v>
      </c>
      <c r="AQ48" t="n">
        <v>0</v>
      </c>
      <c r="AR48" t="n">
        <v>0</v>
      </c>
      <c r="AS48" t="inlineStr"/>
      <c r="AT48" t="n">
        <v>9.92</v>
      </c>
      <c r="AU48" t="inlineStr"/>
      <c r="AV48" t="n">
        <v>1</v>
      </c>
      <c r="AW48" t="n">
        <v>2</v>
      </c>
      <c r="AX48" t="n">
        <v>78855471</v>
      </c>
      <c r="AY48" t="n">
        <v>1</v>
      </c>
      <c r="AZ48" t="n">
        <v>0</v>
      </c>
      <c r="BA48" t="n">
        <v>51</v>
      </c>
      <c r="BB48" t="n">
        <v>0</v>
      </c>
      <c r="BC48" t="n">
        <v>0</v>
      </c>
      <c r="BD48" t="n">
        <v>0</v>
      </c>
      <c r="BE48" t="n">
        <v>0</v>
      </c>
      <c r="BF48" t="n">
        <v>0</v>
      </c>
      <c r="BG48" t="n">
        <v>0</v>
      </c>
      <c r="BH48" t="n">
        <v>0</v>
      </c>
      <c r="BI48" t="n">
        <v>0</v>
      </c>
      <c r="BJ48" t="n">
        <v>0</v>
      </c>
      <c r="BK48" t="n">
        <v>0</v>
      </c>
      <c r="BL48" t="n">
        <v>0</v>
      </c>
      <c r="BM48" t="n">
        <v>0</v>
      </c>
      <c r="BN48" t="n">
        <v>0</v>
      </c>
      <c r="BO48" t="n">
        <v>0</v>
      </c>
      <c r="BP48" t="n">
        <v>0</v>
      </c>
      <c r="BQ48" t="n">
        <v>0</v>
      </c>
      <c r="BR48" t="n">
        <v>0</v>
      </c>
      <c r="BS48" t="n">
        <v>0</v>
      </c>
      <c r="BT48" t="n">
        <v>0</v>
      </c>
      <c r="BU48" t="n">
        <v>0</v>
      </c>
      <c r="BV48" t="n">
        <v>0</v>
      </c>
      <c r="BW48" t="n">
        <v>0</v>
      </c>
      <c r="CU48">
        <f>ROUND(AT48*Source!I74*AH48*AL48,0)</f>
        <v/>
      </c>
      <c r="CV48">
        <f>ROUND(Y48*Source!I74,7)</f>
        <v/>
      </c>
      <c r="CW48" t="n">
        <v>0</v>
      </c>
      <c r="CX48">
        <f>ROUND(Y48*Source!I74,7)</f>
        <v/>
      </c>
      <c r="CY48">
        <f>AD48</f>
        <v/>
      </c>
      <c r="CZ48">
        <f>AH48</f>
        <v/>
      </c>
      <c r="DA48">
        <f>AL48</f>
        <v/>
      </c>
      <c r="DB48">
        <f>ROUND(ROUND(AT48*CZ48,2),2)</f>
        <v/>
      </c>
      <c r="DC48">
        <f>ROUND(ROUND(AT48*AG48,2),2)</f>
        <v/>
      </c>
      <c r="DD48" t="inlineStr"/>
      <c r="DE48" t="inlineStr"/>
      <c r="DF48">
        <f>ROUND(ROUND(AE48,0)*CX48,0)</f>
        <v/>
      </c>
      <c r="DG48">
        <f>ROUND(ROUND(AF48,0)*CX48,0)</f>
        <v/>
      </c>
      <c r="DH48">
        <f>ROUND(ROUND(AG48,0)*CX48,0)</f>
        <v/>
      </c>
      <c r="DI48">
        <f>ROUND(ROUND(AH48,0)*CX48,0)</f>
        <v/>
      </c>
      <c r="DJ48">
        <f>DI48</f>
        <v/>
      </c>
      <c r="DK48" t="n">
        <v>0</v>
      </c>
      <c r="DL48" t="inlineStr"/>
      <c r="DM48" t="n">
        <v>0</v>
      </c>
      <c r="DN48" t="inlineStr"/>
      <c r="DO48" t="n">
        <v>0</v>
      </c>
    </row>
    <row r="49">
      <c r="A49">
        <f>ROW(Source!A74)</f>
        <v/>
      </c>
      <c r="B49" t="n">
        <v>78855224</v>
      </c>
      <c r="C49" t="n">
        <v>78855470</v>
      </c>
      <c r="D49" t="n">
        <v>121548</v>
      </c>
      <c r="E49" t="n">
        <v>1</v>
      </c>
      <c r="F49" t="n">
        <v>1</v>
      </c>
      <c r="G49" t="n">
        <v>1</v>
      </c>
      <c r="H49" t="n">
        <v>1</v>
      </c>
      <c r="I49" t="inlineStr">
        <is>
          <t>2</t>
        </is>
      </c>
      <c r="J49" t="inlineStr"/>
      <c r="K49" t="inlineStr">
        <is>
          <t>Затраты труда машинистов</t>
        </is>
      </c>
      <c r="L49" t="n">
        <v>608254</v>
      </c>
      <c r="N49" t="n">
        <v>1013</v>
      </c>
      <c r="O49" t="inlineStr">
        <is>
          <t>чел.час</t>
        </is>
      </c>
      <c r="P49" t="inlineStr">
        <is>
          <t>чел.час</t>
        </is>
      </c>
      <c r="Q49" t="n">
        <v>1</v>
      </c>
      <c r="W49" t="n">
        <v>0</v>
      </c>
      <c r="X49" t="n">
        <v>-185737400</v>
      </c>
      <c r="Y49">
        <f>AT49</f>
        <v/>
      </c>
      <c r="AA49" t="n">
        <v>0</v>
      </c>
      <c r="AB49" t="n">
        <v>0</v>
      </c>
      <c r="AC49" t="n">
        <v>0</v>
      </c>
      <c r="AD49" t="n">
        <v>0</v>
      </c>
      <c r="AE49" t="n">
        <v>0</v>
      </c>
      <c r="AF49" t="n">
        <v>0</v>
      </c>
      <c r="AG49" t="n">
        <v>0</v>
      </c>
      <c r="AH49" t="n">
        <v>0</v>
      </c>
      <c r="AI49" t="n">
        <v>1</v>
      </c>
      <c r="AJ49" t="n">
        <v>1</v>
      </c>
      <c r="AK49" t="n">
        <v>1</v>
      </c>
      <c r="AL49" t="n">
        <v>1</v>
      </c>
      <c r="AM49" t="n">
        <v>-2</v>
      </c>
      <c r="AN49" t="n">
        <v>0</v>
      </c>
      <c r="AO49" t="n">
        <v>1</v>
      </c>
      <c r="AP49" t="n">
        <v>0</v>
      </c>
      <c r="AQ49" t="n">
        <v>0</v>
      </c>
      <c r="AR49" t="n">
        <v>0</v>
      </c>
      <c r="AS49" t="inlineStr"/>
      <c r="AT49" t="n">
        <v>0.05</v>
      </c>
      <c r="AU49" t="inlineStr"/>
      <c r="AV49" t="n">
        <v>2</v>
      </c>
      <c r="AW49" t="n">
        <v>2</v>
      </c>
      <c r="AX49" t="n">
        <v>78855472</v>
      </c>
      <c r="AY49" t="n">
        <v>1</v>
      </c>
      <c r="AZ49" t="n">
        <v>0</v>
      </c>
      <c r="BA49" t="n">
        <v>52</v>
      </c>
      <c r="BB49" t="n">
        <v>0</v>
      </c>
      <c r="BC49" t="n">
        <v>0</v>
      </c>
      <c r="BD49" t="n">
        <v>0</v>
      </c>
      <c r="BE49" t="n">
        <v>0</v>
      </c>
      <c r="BF49" t="n">
        <v>0</v>
      </c>
      <c r="BG49" t="n">
        <v>0</v>
      </c>
      <c r="BH49" t="n">
        <v>0</v>
      </c>
      <c r="BI49" t="n">
        <v>0</v>
      </c>
      <c r="BJ49" t="n">
        <v>0</v>
      </c>
      <c r="BK49" t="n">
        <v>0</v>
      </c>
      <c r="BL49" t="n">
        <v>0</v>
      </c>
      <c r="BM49" t="n">
        <v>0</v>
      </c>
      <c r="BN49" t="n">
        <v>0</v>
      </c>
      <c r="BO49" t="n">
        <v>0</v>
      </c>
      <c r="BP49" t="n">
        <v>0</v>
      </c>
      <c r="BQ49" t="n">
        <v>0</v>
      </c>
      <c r="BR49" t="n">
        <v>0</v>
      </c>
      <c r="BS49" t="n">
        <v>0</v>
      </c>
      <c r="BT49" t="n">
        <v>0</v>
      </c>
      <c r="BU49" t="n">
        <v>0</v>
      </c>
      <c r="BV49" t="n">
        <v>0</v>
      </c>
      <c r="BW49" t="n">
        <v>0</v>
      </c>
      <c r="CV49" t="n">
        <v>0</v>
      </c>
      <c r="CW49" t="n">
        <v>0</v>
      </c>
      <c r="CX49">
        <f>ROUND(Y49*Source!I74,7)</f>
        <v/>
      </c>
      <c r="CY49">
        <f>AD49</f>
        <v/>
      </c>
      <c r="CZ49">
        <f>AH49</f>
        <v/>
      </c>
      <c r="DA49">
        <f>AL49</f>
        <v/>
      </c>
      <c r="DB49">
        <f>ROUND(ROUND(AT49*CZ49,2),2)</f>
        <v/>
      </c>
      <c r="DC49">
        <f>ROUND(ROUND(AT49*AG49,2),2)</f>
        <v/>
      </c>
      <c r="DD49" t="inlineStr"/>
      <c r="DE49" t="inlineStr"/>
      <c r="DF49">
        <f>ROUND(ROUND(AE49,0)*CX49,0)</f>
        <v/>
      </c>
      <c r="DG49">
        <f>ROUND(ROUND(AF49,0)*CX49,0)</f>
        <v/>
      </c>
      <c r="DH49">
        <f>ROUND(ROUND(AG49,0)*CX49,0)</f>
        <v/>
      </c>
      <c r="DI49">
        <f>ROUND(ROUND(AH49,0)*CX49,0)</f>
        <v/>
      </c>
      <c r="DJ49">
        <f>DI49</f>
        <v/>
      </c>
      <c r="DK49" t="n">
        <v>0</v>
      </c>
      <c r="DL49" t="inlineStr"/>
      <c r="DM49" t="n">
        <v>0</v>
      </c>
      <c r="DN49" t="inlineStr"/>
      <c r="DO49" t="n">
        <v>0</v>
      </c>
    </row>
    <row r="50">
      <c r="A50">
        <f>ROW(Source!A74)</f>
        <v/>
      </c>
      <c r="B50" t="n">
        <v>78855224</v>
      </c>
      <c r="C50" t="n">
        <v>78855470</v>
      </c>
      <c r="D50" t="n">
        <v>29172379</v>
      </c>
      <c r="E50" t="n">
        <v>1</v>
      </c>
      <c r="F50" t="n">
        <v>1</v>
      </c>
      <c r="G50" t="n">
        <v>1</v>
      </c>
      <c r="H50" t="n">
        <v>2</v>
      </c>
      <c r="I50" t="inlineStr">
        <is>
          <t>021141</t>
        </is>
      </c>
      <c r="J50" t="inlineStr">
        <is>
          <t>ТСЭМ Московской обл., 021141, приказ Минстроя России №675/пр от 28.02.2017 № 264/пр</t>
        </is>
      </c>
      <c r="K50" t="inlineStr">
        <is>
          <t>Краны на автомобильном ходу при работе на других видах строительства 10 т</t>
        </is>
      </c>
      <c r="L50" t="n">
        <v>1368</v>
      </c>
      <c r="N50" t="n">
        <v>1011</v>
      </c>
      <c r="O50" t="inlineStr">
        <is>
          <t>маш.-ч</t>
        </is>
      </c>
      <c r="P50" t="inlineStr">
        <is>
          <t>маш.-ч</t>
        </is>
      </c>
      <c r="Q50" t="n">
        <v>1</v>
      </c>
      <c r="W50" t="n">
        <v>0</v>
      </c>
      <c r="X50" t="n">
        <v>1106923569</v>
      </c>
      <c r="Y50">
        <f>AT50</f>
        <v/>
      </c>
      <c r="AA50" t="n">
        <v>0</v>
      </c>
      <c r="AB50" t="n">
        <v>1490.72</v>
      </c>
      <c r="AC50" t="n">
        <v>705.38</v>
      </c>
      <c r="AD50" t="n">
        <v>0</v>
      </c>
      <c r="AE50" t="n">
        <v>0</v>
      </c>
      <c r="AF50" t="n">
        <v>112</v>
      </c>
      <c r="AG50" t="n">
        <v>13.5</v>
      </c>
      <c r="AH50" t="n">
        <v>0</v>
      </c>
      <c r="AI50" t="n">
        <v>1</v>
      </c>
      <c r="AJ50" t="n">
        <v>13.31</v>
      </c>
      <c r="AK50" t="n">
        <v>52.25</v>
      </c>
      <c r="AL50" t="n">
        <v>1</v>
      </c>
      <c r="AM50" t="n">
        <v>2</v>
      </c>
      <c r="AN50" t="n">
        <v>0</v>
      </c>
      <c r="AO50" t="n">
        <v>1</v>
      </c>
      <c r="AP50" t="n">
        <v>0</v>
      </c>
      <c r="AQ50" t="n">
        <v>0</v>
      </c>
      <c r="AR50" t="n">
        <v>0</v>
      </c>
      <c r="AS50" t="inlineStr"/>
      <c r="AT50" t="n">
        <v>0.05</v>
      </c>
      <c r="AU50" t="inlineStr"/>
      <c r="AV50" t="n">
        <v>0</v>
      </c>
      <c r="AW50" t="n">
        <v>2</v>
      </c>
      <c r="AX50" t="n">
        <v>78855473</v>
      </c>
      <c r="AY50" t="n">
        <v>1</v>
      </c>
      <c r="AZ50" t="n">
        <v>0</v>
      </c>
      <c r="BA50" t="n">
        <v>53</v>
      </c>
      <c r="BB50" t="n">
        <v>0</v>
      </c>
      <c r="BC50" t="n">
        <v>0</v>
      </c>
      <c r="BD50" t="n">
        <v>0</v>
      </c>
      <c r="BE50" t="n">
        <v>0</v>
      </c>
      <c r="BF50" t="n">
        <v>0</v>
      </c>
      <c r="BG50" t="n">
        <v>0</v>
      </c>
      <c r="BH50" t="n">
        <v>0</v>
      </c>
      <c r="BI50" t="n">
        <v>0</v>
      </c>
      <c r="BJ50" t="n">
        <v>0</v>
      </c>
      <c r="BK50" t="n">
        <v>0</v>
      </c>
      <c r="BL50" t="n">
        <v>0</v>
      </c>
      <c r="BM50" t="n">
        <v>0</v>
      </c>
      <c r="BN50" t="n">
        <v>0</v>
      </c>
      <c r="BO50" t="n">
        <v>0</v>
      </c>
      <c r="BP50" t="n">
        <v>0</v>
      </c>
      <c r="BQ50" t="n">
        <v>0</v>
      </c>
      <c r="BR50" t="n">
        <v>0</v>
      </c>
      <c r="BS50" t="n">
        <v>0</v>
      </c>
      <c r="BT50" t="n">
        <v>0</v>
      </c>
      <c r="BU50" t="n">
        <v>0</v>
      </c>
      <c r="BV50" t="n">
        <v>0</v>
      </c>
      <c r="BW50" t="n">
        <v>0</v>
      </c>
      <c r="CV50" t="n">
        <v>0</v>
      </c>
      <c r="CW50">
        <f>ROUND(Y50*Source!I74*DO50,7)</f>
        <v/>
      </c>
      <c r="CX50">
        <f>ROUND(Y50*Source!I74,7)</f>
        <v/>
      </c>
      <c r="CY50">
        <f>AB50</f>
        <v/>
      </c>
      <c r="CZ50">
        <f>AF50</f>
        <v/>
      </c>
      <c r="DA50">
        <f>AJ50</f>
        <v/>
      </c>
      <c r="DB50">
        <f>ROUND(ROUND(AT50*CZ50,2),2)</f>
        <v/>
      </c>
      <c r="DC50">
        <f>ROUND(ROUND(AT50*AG50,2),2)</f>
        <v/>
      </c>
      <c r="DD50" t="inlineStr"/>
      <c r="DE50" t="inlineStr"/>
      <c r="DF50">
        <f>ROUND(ROUND(AE50,0)*CX50,0)</f>
        <v/>
      </c>
      <c r="DG50">
        <f>ROUND(ROUND(AF50*AJ50,0)*CX50,0)</f>
        <v/>
      </c>
      <c r="DH50">
        <f>ROUND(ROUND(AG50*AK50,0)*CX50,0)</f>
        <v/>
      </c>
      <c r="DI50">
        <f>ROUND(ROUND(AH50,0)*CX50,0)</f>
        <v/>
      </c>
      <c r="DJ50">
        <f>DG50</f>
        <v/>
      </c>
      <c r="DK50" t="n">
        <v>0</v>
      </c>
      <c r="DL50" t="inlineStr"/>
      <c r="DM50" t="n">
        <v>0</v>
      </c>
      <c r="DN50" t="inlineStr"/>
      <c r="DO50" t="n">
        <v>0</v>
      </c>
    </row>
    <row r="51">
      <c r="A51">
        <f>ROW(Source!A74)</f>
        <v/>
      </c>
      <c r="B51" t="n">
        <v>78855224</v>
      </c>
      <c r="C51" t="n">
        <v>78855470</v>
      </c>
      <c r="D51" t="n">
        <v>29172657</v>
      </c>
      <c r="E51" t="n">
        <v>1</v>
      </c>
      <c r="F51" t="n">
        <v>1</v>
      </c>
      <c r="G51" t="n">
        <v>1</v>
      </c>
      <c r="H51" t="n">
        <v>2</v>
      </c>
      <c r="I51" t="inlineStr">
        <is>
          <t>040502</t>
        </is>
      </c>
      <c r="J51" t="inlineStr">
        <is>
          <t>ТСЭМ Московской обл., 040502, приказ Минстроя России №675/пр от 28.02.2017 № 264/пр</t>
        </is>
      </c>
      <c r="K51" t="inlineStr">
        <is>
          <t>Установки для сварки ручной дуговой (постоянного тока)</t>
        </is>
      </c>
      <c r="L51" t="n">
        <v>1368</v>
      </c>
      <c r="N51" t="n">
        <v>1011</v>
      </c>
      <c r="O51" t="inlineStr">
        <is>
          <t>маш.-ч</t>
        </is>
      </c>
      <c r="P51" t="inlineStr">
        <is>
          <t>маш.-ч</t>
        </is>
      </c>
      <c r="Q51" t="n">
        <v>1</v>
      </c>
      <c r="W51" t="n">
        <v>0</v>
      </c>
      <c r="X51" t="n">
        <v>1474986261</v>
      </c>
      <c r="Y51">
        <f>AT51</f>
        <v/>
      </c>
      <c r="AA51" t="n">
        <v>0</v>
      </c>
      <c r="AB51" t="n">
        <v>69.26000000000001</v>
      </c>
      <c r="AC51" t="n">
        <v>0</v>
      </c>
      <c r="AD51" t="n">
        <v>0</v>
      </c>
      <c r="AE51" t="n">
        <v>0</v>
      </c>
      <c r="AF51" t="n">
        <v>8.1</v>
      </c>
      <c r="AG51" t="n">
        <v>0</v>
      </c>
      <c r="AH51" t="n">
        <v>0</v>
      </c>
      <c r="AI51" t="n">
        <v>1</v>
      </c>
      <c r="AJ51" t="n">
        <v>8.550000000000001</v>
      </c>
      <c r="AK51" t="n">
        <v>52.25</v>
      </c>
      <c r="AL51" t="n">
        <v>1</v>
      </c>
      <c r="AM51" t="n">
        <v>2</v>
      </c>
      <c r="AN51" t="n">
        <v>0</v>
      </c>
      <c r="AO51" t="n">
        <v>1</v>
      </c>
      <c r="AP51" t="n">
        <v>0</v>
      </c>
      <c r="AQ51" t="n">
        <v>0</v>
      </c>
      <c r="AR51" t="n">
        <v>0</v>
      </c>
      <c r="AS51" t="inlineStr"/>
      <c r="AT51" t="n">
        <v>3.94</v>
      </c>
      <c r="AU51" t="inlineStr"/>
      <c r="AV51" t="n">
        <v>0</v>
      </c>
      <c r="AW51" t="n">
        <v>2</v>
      </c>
      <c r="AX51" t="n">
        <v>78855474</v>
      </c>
      <c r="AY51" t="n">
        <v>1</v>
      </c>
      <c r="AZ51" t="n">
        <v>0</v>
      </c>
      <c r="BA51" t="n">
        <v>54</v>
      </c>
      <c r="BB51" t="n">
        <v>0</v>
      </c>
      <c r="BC51" t="n">
        <v>0</v>
      </c>
      <c r="BD51" t="n">
        <v>0</v>
      </c>
      <c r="BE51" t="n">
        <v>0</v>
      </c>
      <c r="BF51" t="n">
        <v>0</v>
      </c>
      <c r="BG51" t="n">
        <v>0</v>
      </c>
      <c r="BH51" t="n">
        <v>0</v>
      </c>
      <c r="BI51" t="n">
        <v>0</v>
      </c>
      <c r="BJ51" t="n">
        <v>0</v>
      </c>
      <c r="BK51" t="n">
        <v>0</v>
      </c>
      <c r="BL51" t="n">
        <v>0</v>
      </c>
      <c r="BM51" t="n">
        <v>0</v>
      </c>
      <c r="BN51" t="n">
        <v>0</v>
      </c>
      <c r="BO51" t="n">
        <v>0</v>
      </c>
      <c r="BP51" t="n">
        <v>0</v>
      </c>
      <c r="BQ51" t="n">
        <v>0</v>
      </c>
      <c r="BR51" t="n">
        <v>0</v>
      </c>
      <c r="BS51" t="n">
        <v>0</v>
      </c>
      <c r="BT51" t="n">
        <v>0</v>
      </c>
      <c r="BU51" t="n">
        <v>0</v>
      </c>
      <c r="BV51" t="n">
        <v>0</v>
      </c>
      <c r="BW51" t="n">
        <v>0</v>
      </c>
      <c r="CV51" t="n">
        <v>0</v>
      </c>
      <c r="CW51">
        <f>ROUND(Y51*Source!I74*DO51,7)</f>
        <v/>
      </c>
      <c r="CX51">
        <f>ROUND(Y51*Source!I74,7)</f>
        <v/>
      </c>
      <c r="CY51">
        <f>AB51</f>
        <v/>
      </c>
      <c r="CZ51">
        <f>AF51</f>
        <v/>
      </c>
      <c r="DA51">
        <f>AJ51</f>
        <v/>
      </c>
      <c r="DB51">
        <f>ROUND(ROUND(AT51*CZ51,2),2)</f>
        <v/>
      </c>
      <c r="DC51">
        <f>ROUND(ROUND(AT51*AG51,2),2)</f>
        <v/>
      </c>
      <c r="DD51" t="inlineStr"/>
      <c r="DE51" t="inlineStr"/>
      <c r="DF51">
        <f>ROUND(ROUND(AE51,0)*CX51,0)</f>
        <v/>
      </c>
      <c r="DG51">
        <f>ROUND(ROUND(AF51*AJ51,0)*CX51,0)</f>
        <v/>
      </c>
      <c r="DH51">
        <f>ROUND(ROUND(AG51*AK51,0)*CX51,0)</f>
        <v/>
      </c>
      <c r="DI51">
        <f>ROUND(ROUND(AH51,0)*CX51,0)</f>
        <v/>
      </c>
      <c r="DJ51">
        <f>DG51</f>
        <v/>
      </c>
      <c r="DK51" t="n">
        <v>0</v>
      </c>
      <c r="DL51" t="inlineStr"/>
      <c r="DM51" t="n">
        <v>0</v>
      </c>
      <c r="DN51" t="inlineStr"/>
      <c r="DO51" t="n">
        <v>0</v>
      </c>
    </row>
    <row r="52">
      <c r="A52">
        <f>ROW(Source!A74)</f>
        <v/>
      </c>
      <c r="B52" t="n">
        <v>78855224</v>
      </c>
      <c r="C52" t="n">
        <v>78855470</v>
      </c>
      <c r="D52" t="n">
        <v>29174913</v>
      </c>
      <c r="E52" t="n">
        <v>1</v>
      </c>
      <c r="F52" t="n">
        <v>1</v>
      </c>
      <c r="G52" t="n">
        <v>1</v>
      </c>
      <c r="H52" t="n">
        <v>2</v>
      </c>
      <c r="I52" t="inlineStr">
        <is>
          <t>400001</t>
        </is>
      </c>
      <c r="J52" t="inlineStr">
        <is>
          <t>ТСЭМ Московской обл., 400001, приказ Минстроя России №675/пр от 28.02.2017 № 264/пр</t>
        </is>
      </c>
      <c r="K52" t="inlineStr">
        <is>
          <t>Автомобили бортовые, грузоподъемность до 5 т</t>
        </is>
      </c>
      <c r="L52" t="n">
        <v>1368</v>
      </c>
      <c r="N52" t="n">
        <v>1011</v>
      </c>
      <c r="O52" t="inlineStr">
        <is>
          <t>маш.-ч</t>
        </is>
      </c>
      <c r="P52" t="inlineStr">
        <is>
          <t>маш.-ч</t>
        </is>
      </c>
      <c r="Q52" t="n">
        <v>1</v>
      </c>
      <c r="W52" t="n">
        <v>0</v>
      </c>
      <c r="X52" t="n">
        <v>1230759911</v>
      </c>
      <c r="Y52">
        <f>AT52</f>
        <v/>
      </c>
      <c r="AA52" t="n">
        <v>0</v>
      </c>
      <c r="AB52" t="n">
        <v>2177.51</v>
      </c>
      <c r="AC52" t="n">
        <v>606.1</v>
      </c>
      <c r="AD52" t="n">
        <v>0</v>
      </c>
      <c r="AE52" t="n">
        <v>0</v>
      </c>
      <c r="AF52" t="n">
        <v>87.17</v>
      </c>
      <c r="AG52" t="n">
        <v>11.6</v>
      </c>
      <c r="AH52" t="n">
        <v>0</v>
      </c>
      <c r="AI52" t="n">
        <v>1</v>
      </c>
      <c r="AJ52" t="n">
        <v>24.98</v>
      </c>
      <c r="AK52" t="n">
        <v>52.25</v>
      </c>
      <c r="AL52" t="n">
        <v>1</v>
      </c>
      <c r="AM52" t="n">
        <v>2</v>
      </c>
      <c r="AN52" t="n">
        <v>0</v>
      </c>
      <c r="AO52" t="n">
        <v>1</v>
      </c>
      <c r="AP52" t="n">
        <v>0</v>
      </c>
      <c r="AQ52" t="n">
        <v>0</v>
      </c>
      <c r="AR52" t="n">
        <v>0</v>
      </c>
      <c r="AS52" t="inlineStr"/>
      <c r="AT52" t="n">
        <v>0.45</v>
      </c>
      <c r="AU52" t="inlineStr"/>
      <c r="AV52" t="n">
        <v>0</v>
      </c>
      <c r="AW52" t="n">
        <v>2</v>
      </c>
      <c r="AX52" t="n">
        <v>78855475</v>
      </c>
      <c r="AY52" t="n">
        <v>1</v>
      </c>
      <c r="AZ52" t="n">
        <v>0</v>
      </c>
      <c r="BA52" t="n">
        <v>55</v>
      </c>
      <c r="BB52" t="n">
        <v>0</v>
      </c>
      <c r="BC52" t="n">
        <v>0</v>
      </c>
      <c r="BD52" t="n">
        <v>0</v>
      </c>
      <c r="BE52" t="n">
        <v>0</v>
      </c>
      <c r="BF52" t="n">
        <v>0</v>
      </c>
      <c r="BG52" t="n">
        <v>0</v>
      </c>
      <c r="BH52" t="n">
        <v>0</v>
      </c>
      <c r="BI52" t="n">
        <v>0</v>
      </c>
      <c r="BJ52" t="n">
        <v>0</v>
      </c>
      <c r="BK52" t="n">
        <v>0</v>
      </c>
      <c r="BL52" t="n">
        <v>0</v>
      </c>
      <c r="BM52" t="n">
        <v>0</v>
      </c>
      <c r="BN52" t="n">
        <v>0</v>
      </c>
      <c r="BO52" t="n">
        <v>0</v>
      </c>
      <c r="BP52" t="n">
        <v>0</v>
      </c>
      <c r="BQ52" t="n">
        <v>0</v>
      </c>
      <c r="BR52" t="n">
        <v>0</v>
      </c>
      <c r="BS52" t="n">
        <v>0</v>
      </c>
      <c r="BT52" t="n">
        <v>0</v>
      </c>
      <c r="BU52" t="n">
        <v>0</v>
      </c>
      <c r="BV52" t="n">
        <v>0</v>
      </c>
      <c r="BW52" t="n">
        <v>0</v>
      </c>
      <c r="CV52" t="n">
        <v>0</v>
      </c>
      <c r="CW52">
        <f>ROUND(Y52*Source!I74*DO52,7)</f>
        <v/>
      </c>
      <c r="CX52">
        <f>ROUND(Y52*Source!I74,7)</f>
        <v/>
      </c>
      <c r="CY52">
        <f>AB52</f>
        <v/>
      </c>
      <c r="CZ52">
        <f>AF52</f>
        <v/>
      </c>
      <c r="DA52">
        <f>AJ52</f>
        <v/>
      </c>
      <c r="DB52">
        <f>ROUND(ROUND(AT52*CZ52,2),2)</f>
        <v/>
      </c>
      <c r="DC52">
        <f>ROUND(ROUND(AT52*AG52,2),2)</f>
        <v/>
      </c>
      <c r="DD52" t="inlineStr"/>
      <c r="DE52" t="inlineStr"/>
      <c r="DF52">
        <f>ROUND(ROUND(AE52,0)*CX52,0)</f>
        <v/>
      </c>
      <c r="DG52">
        <f>ROUND(ROUND(AF52*AJ52,0)*CX52,0)</f>
        <v/>
      </c>
      <c r="DH52">
        <f>ROUND(ROUND(AG52*AK52,0)*CX52,0)</f>
        <v/>
      </c>
      <c r="DI52">
        <f>ROUND(ROUND(AH52,0)*CX52,0)</f>
        <v/>
      </c>
      <c r="DJ52">
        <f>DG52</f>
        <v/>
      </c>
      <c r="DK52" t="n">
        <v>0</v>
      </c>
      <c r="DL52" t="inlineStr"/>
      <c r="DM52" t="n">
        <v>0</v>
      </c>
      <c r="DN52" t="inlineStr"/>
      <c r="DO52" t="n">
        <v>0</v>
      </c>
    </row>
    <row r="53">
      <c r="A53">
        <f>ROW(Source!A74)</f>
        <v/>
      </c>
      <c r="B53" t="n">
        <v>78855224</v>
      </c>
      <c r="C53" t="n">
        <v>78855470</v>
      </c>
      <c r="D53" t="n">
        <v>29113986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101-1522</t>
        </is>
      </c>
      <c r="J53" t="inlineStr">
        <is>
          <t>ТССЦ Московской обл., 101-1522, приказ Минстроя России №675/пр от 28.02.2017 № 254/пр</t>
        </is>
      </c>
      <c r="K53" t="inlineStr">
        <is>
          <t>Электроды диаметром 5 мм Э42А</t>
        </is>
      </c>
      <c r="L53" t="n">
        <v>1348</v>
      </c>
      <c r="N53" t="n">
        <v>1009</v>
      </c>
      <c r="O53" t="inlineStr">
        <is>
          <t>т</t>
        </is>
      </c>
      <c r="P53" t="inlineStr">
        <is>
          <t>т</t>
        </is>
      </c>
      <c r="Q53" t="n">
        <v>1000</v>
      </c>
      <c r="W53" t="n">
        <v>0</v>
      </c>
      <c r="X53" t="n">
        <v>-2063358494</v>
      </c>
      <c r="Y53">
        <f>AT53</f>
        <v/>
      </c>
      <c r="AA53" t="n">
        <v>195841.8</v>
      </c>
      <c r="AB53" t="n">
        <v>0</v>
      </c>
      <c r="AC53" t="n">
        <v>0</v>
      </c>
      <c r="AD53" t="n">
        <v>0</v>
      </c>
      <c r="AE53" t="n">
        <v>10362</v>
      </c>
      <c r="AF53" t="n">
        <v>0</v>
      </c>
      <c r="AG53" t="n">
        <v>0</v>
      </c>
      <c r="AH53" t="n">
        <v>0</v>
      </c>
      <c r="AI53" t="n">
        <v>18.9</v>
      </c>
      <c r="AJ53" t="n">
        <v>1</v>
      </c>
      <c r="AK53" t="n">
        <v>1</v>
      </c>
      <c r="AL53" t="n">
        <v>1</v>
      </c>
      <c r="AM53" t="n">
        <v>2</v>
      </c>
      <c r="AN53" t="n">
        <v>0</v>
      </c>
      <c r="AO53" t="n">
        <v>1</v>
      </c>
      <c r="AP53" t="n">
        <v>0</v>
      </c>
      <c r="AQ53" t="n">
        <v>0</v>
      </c>
      <c r="AR53" t="n">
        <v>0</v>
      </c>
      <c r="AS53" t="inlineStr"/>
      <c r="AT53" t="n">
        <v>0.001</v>
      </c>
      <c r="AU53" t="inlineStr"/>
      <c r="AV53" t="n">
        <v>0</v>
      </c>
      <c r="AW53" t="n">
        <v>2</v>
      </c>
      <c r="AX53" t="n">
        <v>78855476</v>
      </c>
      <c r="AY53" t="n">
        <v>1</v>
      </c>
      <c r="AZ53" t="n">
        <v>0</v>
      </c>
      <c r="BA53" t="n">
        <v>56</v>
      </c>
      <c r="BB53" t="n">
        <v>0</v>
      </c>
      <c r="BC53" t="n">
        <v>0</v>
      </c>
      <c r="BD53" t="n">
        <v>0</v>
      </c>
      <c r="BE53" t="n">
        <v>0</v>
      </c>
      <c r="BF53" t="n">
        <v>0</v>
      </c>
      <c r="BG53" t="n">
        <v>0</v>
      </c>
      <c r="BH53" t="n">
        <v>0</v>
      </c>
      <c r="BI53" t="n">
        <v>0</v>
      </c>
      <c r="BJ53" t="n">
        <v>0</v>
      </c>
      <c r="BK53" t="n">
        <v>0</v>
      </c>
      <c r="BL53" t="n">
        <v>0</v>
      </c>
      <c r="BM53" t="n">
        <v>0</v>
      </c>
      <c r="BN53" t="n">
        <v>0</v>
      </c>
      <c r="BO53" t="n">
        <v>0</v>
      </c>
      <c r="BP53" t="n">
        <v>0</v>
      </c>
      <c r="BQ53" t="n">
        <v>0</v>
      </c>
      <c r="BR53" t="n">
        <v>0</v>
      </c>
      <c r="BS53" t="n">
        <v>0</v>
      </c>
      <c r="BT53" t="n">
        <v>0</v>
      </c>
      <c r="BU53" t="n">
        <v>0</v>
      </c>
      <c r="BV53" t="n">
        <v>0</v>
      </c>
      <c r="BW53" t="n">
        <v>0</v>
      </c>
      <c r="CV53" t="n">
        <v>0</v>
      </c>
      <c r="CW53" t="n">
        <v>0</v>
      </c>
      <c r="CX53">
        <f>ROUND(Y53*Source!I74,7)</f>
        <v/>
      </c>
      <c r="CY53">
        <f>AA53</f>
        <v/>
      </c>
      <c r="CZ53">
        <f>AE53</f>
        <v/>
      </c>
      <c r="DA53">
        <f>AI53</f>
        <v/>
      </c>
      <c r="DB53">
        <f>ROUND(ROUND(AT53*CZ53,2),2)</f>
        <v/>
      </c>
      <c r="DC53">
        <f>ROUND(ROUND(AT53*AG53,2),2)</f>
        <v/>
      </c>
      <c r="DD53" t="inlineStr"/>
      <c r="DE53" t="inlineStr"/>
      <c r="DF53">
        <f>ROUND(ROUND(AE53*AI53,0)*CX53,0)</f>
        <v/>
      </c>
      <c r="DG53">
        <f>ROUND(ROUND(AF53,0)*CX53,0)</f>
        <v/>
      </c>
      <c r="DH53">
        <f>ROUND(ROUND(AG53,0)*CX53,0)</f>
        <v/>
      </c>
      <c r="DI53">
        <f>ROUND(ROUND(AH53,0)*CX53,0)</f>
        <v/>
      </c>
      <c r="DJ53">
        <f>DF53</f>
        <v/>
      </c>
      <c r="DK53" t="n">
        <v>0</v>
      </c>
      <c r="DL53" t="inlineStr"/>
      <c r="DM53" t="n">
        <v>0</v>
      </c>
      <c r="DN53" t="inlineStr"/>
      <c r="DO53" t="n">
        <v>0</v>
      </c>
    </row>
    <row r="54">
      <c r="A54">
        <f>ROW(Source!A74)</f>
        <v/>
      </c>
      <c r="B54" t="n">
        <v>78855224</v>
      </c>
      <c r="C54" t="n">
        <v>78855470</v>
      </c>
      <c r="D54" t="n">
        <v>29141709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301-1216</t>
        </is>
      </c>
      <c r="J54" t="inlineStr">
        <is>
          <t>ТССЦ Московской обл., 301-1216, приказ Минстроя России №675/пр от 28.02.2017 № 256/пр</t>
        </is>
      </c>
      <c r="K54" t="inlineStr">
        <is>
          <t>Фильтры для очистки воды в трубопроводах систем отопления диаметром 50 мм</t>
        </is>
      </c>
      <c r="L54" t="n">
        <v>1354</v>
      </c>
      <c r="N54" t="n">
        <v>1010</v>
      </c>
      <c r="O54" t="inlineStr">
        <is>
          <t>шт.</t>
        </is>
      </c>
      <c r="P54" t="inlineStr">
        <is>
          <t>шт.</t>
        </is>
      </c>
      <c r="Q54" t="n">
        <v>1</v>
      </c>
      <c r="W54" t="n">
        <v>0</v>
      </c>
      <c r="X54" t="n">
        <v>-1352665723</v>
      </c>
      <c r="Y54">
        <f>AT54</f>
        <v/>
      </c>
      <c r="AA54" t="n">
        <v>1853.1</v>
      </c>
      <c r="AB54" t="n">
        <v>0</v>
      </c>
      <c r="AC54" t="n">
        <v>0</v>
      </c>
      <c r="AD54" t="n">
        <v>0</v>
      </c>
      <c r="AE54" t="n">
        <v>823.6</v>
      </c>
      <c r="AF54" t="n">
        <v>0</v>
      </c>
      <c r="AG54" t="n">
        <v>0</v>
      </c>
      <c r="AH54" t="n">
        <v>0</v>
      </c>
      <c r="AI54" t="n">
        <v>2.25</v>
      </c>
      <c r="AJ54" t="n">
        <v>1</v>
      </c>
      <c r="AK54" t="n">
        <v>1</v>
      </c>
      <c r="AL54" t="n">
        <v>1</v>
      </c>
      <c r="AM54" t="n">
        <v>2</v>
      </c>
      <c r="AN54" t="n">
        <v>0</v>
      </c>
      <c r="AO54" t="n">
        <v>1</v>
      </c>
      <c r="AP54" t="n">
        <v>0</v>
      </c>
      <c r="AQ54" t="n">
        <v>0</v>
      </c>
      <c r="AR54" t="n">
        <v>0</v>
      </c>
      <c r="AS54" t="inlineStr"/>
      <c r="AT54" t="n">
        <v>10</v>
      </c>
      <c r="AU54" t="inlineStr"/>
      <c r="AV54" t="n">
        <v>0</v>
      </c>
      <c r="AW54" t="n">
        <v>2</v>
      </c>
      <c r="AX54" t="n">
        <v>78855477</v>
      </c>
      <c r="AY54" t="n">
        <v>1</v>
      </c>
      <c r="AZ54" t="n">
        <v>0</v>
      </c>
      <c r="BA54" t="n">
        <v>57</v>
      </c>
      <c r="BB54" t="n">
        <v>0</v>
      </c>
      <c r="BC54" t="n">
        <v>0</v>
      </c>
      <c r="BD54" t="n">
        <v>0</v>
      </c>
      <c r="BE54" t="n">
        <v>0</v>
      </c>
      <c r="BF54" t="n">
        <v>0</v>
      </c>
      <c r="BG54" t="n">
        <v>0</v>
      </c>
      <c r="BH54" t="n">
        <v>0</v>
      </c>
      <c r="BI54" t="n">
        <v>0</v>
      </c>
      <c r="BJ54" t="n">
        <v>0</v>
      </c>
      <c r="BK54" t="n">
        <v>0</v>
      </c>
      <c r="BL54" t="n">
        <v>0</v>
      </c>
      <c r="BM54" t="n">
        <v>0</v>
      </c>
      <c r="BN54" t="n">
        <v>0</v>
      </c>
      <c r="BO54" t="n">
        <v>0</v>
      </c>
      <c r="BP54" t="n">
        <v>0</v>
      </c>
      <c r="BQ54" t="n">
        <v>0</v>
      </c>
      <c r="BR54" t="n">
        <v>0</v>
      </c>
      <c r="BS54" t="n">
        <v>0</v>
      </c>
      <c r="BT54" t="n">
        <v>0</v>
      </c>
      <c r="BU54" t="n">
        <v>0</v>
      </c>
      <c r="BV54" t="n">
        <v>0</v>
      </c>
      <c r="BW54" t="n">
        <v>0</v>
      </c>
      <c r="CV54" t="n">
        <v>0</v>
      </c>
      <c r="CW54" t="n">
        <v>0</v>
      </c>
      <c r="CX54">
        <f>ROUND(Y54*Source!I74,7)</f>
        <v/>
      </c>
      <c r="CY54">
        <f>AA54</f>
        <v/>
      </c>
      <c r="CZ54">
        <f>AE54</f>
        <v/>
      </c>
      <c r="DA54">
        <f>AI54</f>
        <v/>
      </c>
      <c r="DB54">
        <f>ROUND(ROUND(AT54*CZ54,2),2)</f>
        <v/>
      </c>
      <c r="DC54">
        <f>ROUND(ROUND(AT54*AG54,2),2)</f>
        <v/>
      </c>
      <c r="DD54" t="inlineStr"/>
      <c r="DE54" t="inlineStr"/>
      <c r="DF54">
        <f>ROUND(ROUND(AE54*AI54,0)*CX54,0)</f>
        <v/>
      </c>
      <c r="DG54">
        <f>ROUND(ROUND(AF54,0)*CX54,0)</f>
        <v/>
      </c>
      <c r="DH54">
        <f>ROUND(ROUND(AG54,0)*CX54,0)</f>
        <v/>
      </c>
      <c r="DI54">
        <f>ROUND(ROUND(AH54,0)*CX54,0)</f>
        <v/>
      </c>
      <c r="DJ54">
        <f>DF54</f>
        <v/>
      </c>
      <c r="DK54" t="n">
        <v>0</v>
      </c>
      <c r="DL54" t="inlineStr"/>
      <c r="DM54" t="n">
        <v>0</v>
      </c>
      <c r="DN54" t="inlineStr"/>
      <c r="DO54" t="n">
        <v>0</v>
      </c>
    </row>
    <row r="55">
      <c r="A55">
        <f>ROW(Source!A74)</f>
        <v/>
      </c>
      <c r="B55" t="n">
        <v>78855224</v>
      </c>
      <c r="C55" t="n">
        <v>78855470</v>
      </c>
      <c r="D55" t="n">
        <v>29141709</v>
      </c>
      <c r="E55" t="n">
        <v>1</v>
      </c>
      <c r="F55" t="n">
        <v>1</v>
      </c>
      <c r="G55" t="n">
        <v>1</v>
      </c>
      <c r="H55" t="n">
        <v>3</v>
      </c>
      <c r="I55" t="inlineStr">
        <is>
          <t>301-1216</t>
        </is>
      </c>
      <c r="J55" t="inlineStr">
        <is>
          <t>ТССЦ Московской обл., 301-1216, приказ Минстроя России №675/пр от 28.02.2017 № 256/пр</t>
        </is>
      </c>
      <c r="K55" t="inlineStr">
        <is>
          <t>Фильтры для очистки воды в трубопроводах систем отопления диаметром 50 мм</t>
        </is>
      </c>
      <c r="L55" t="n">
        <v>1354</v>
      </c>
      <c r="N55" t="n">
        <v>1010</v>
      </c>
      <c r="O55" t="inlineStr">
        <is>
          <t>шт.</t>
        </is>
      </c>
      <c r="P55" t="inlineStr">
        <is>
          <t>шт.</t>
        </is>
      </c>
      <c r="Q55" t="n">
        <v>1</v>
      </c>
      <c r="W55" t="n">
        <v>0</v>
      </c>
      <c r="X55" t="n">
        <v>-1352665723</v>
      </c>
      <c r="Y55">
        <f>AT55</f>
        <v/>
      </c>
      <c r="AA55" t="n">
        <v>1853.1</v>
      </c>
      <c r="AB55" t="n">
        <v>0</v>
      </c>
      <c r="AC55" t="n">
        <v>0</v>
      </c>
      <c r="AD55" t="n">
        <v>0</v>
      </c>
      <c r="AE55" t="n">
        <v>823.6</v>
      </c>
      <c r="AF55" t="n">
        <v>0</v>
      </c>
      <c r="AG55" t="n">
        <v>0</v>
      </c>
      <c r="AH55" t="n">
        <v>0</v>
      </c>
      <c r="AI55" t="n">
        <v>2.25</v>
      </c>
      <c r="AJ55" t="n">
        <v>1</v>
      </c>
      <c r="AK55" t="n">
        <v>1</v>
      </c>
      <c r="AL55" t="n">
        <v>1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  <c r="AS55" t="inlineStr"/>
      <c r="AT55" t="n">
        <v>10</v>
      </c>
      <c r="AU55" t="inlineStr"/>
      <c r="AV55" t="n">
        <v>0</v>
      </c>
      <c r="AW55" t="n">
        <v>1</v>
      </c>
      <c r="AX55" t="n">
        <v>-1</v>
      </c>
      <c r="AY55" t="n">
        <v>0</v>
      </c>
      <c r="AZ55" t="n">
        <v>0</v>
      </c>
      <c r="BA55" t="inlineStr"/>
      <c r="BB55" t="n">
        <v>0</v>
      </c>
      <c r="BC55" t="n">
        <v>0</v>
      </c>
      <c r="BD55" t="n">
        <v>0</v>
      </c>
      <c r="BE55" t="n">
        <v>0</v>
      </c>
      <c r="BF55" t="n">
        <v>0</v>
      </c>
      <c r="BG55" t="n">
        <v>0</v>
      </c>
      <c r="BH55" t="n">
        <v>0</v>
      </c>
      <c r="BI55" t="n">
        <v>0</v>
      </c>
      <c r="BJ55" t="n">
        <v>0</v>
      </c>
      <c r="BK55" t="n">
        <v>0</v>
      </c>
      <c r="BL55" t="n">
        <v>0</v>
      </c>
      <c r="BM55" t="n">
        <v>0</v>
      </c>
      <c r="BN55" t="n">
        <v>0</v>
      </c>
      <c r="BO55" t="n">
        <v>0</v>
      </c>
      <c r="BP55" t="n">
        <v>0</v>
      </c>
      <c r="BQ55" t="n">
        <v>0</v>
      </c>
      <c r="BR55" t="n">
        <v>0</v>
      </c>
      <c r="BS55" t="n">
        <v>0</v>
      </c>
      <c r="BT55" t="n">
        <v>0</v>
      </c>
      <c r="BU55" t="n">
        <v>0</v>
      </c>
      <c r="BV55" t="n">
        <v>0</v>
      </c>
      <c r="BW55" t="n">
        <v>0</v>
      </c>
      <c r="CV55" t="n">
        <v>0</v>
      </c>
      <c r="CW55" t="n">
        <v>0</v>
      </c>
      <c r="CX55">
        <f>ROUND(Y55*Source!I74,7)</f>
        <v/>
      </c>
      <c r="CY55">
        <f>AA55</f>
        <v/>
      </c>
      <c r="CZ55">
        <f>AE55</f>
        <v/>
      </c>
      <c r="DA55">
        <f>AI55</f>
        <v/>
      </c>
      <c r="DB55">
        <f>ROUND(ROUND(AT55*CZ55,2),2)</f>
        <v/>
      </c>
      <c r="DC55">
        <f>ROUND(ROUND(AT55*AG55,2),2)</f>
        <v/>
      </c>
      <c r="DD55" t="inlineStr"/>
      <c r="DE55" t="inlineStr"/>
      <c r="DF55">
        <f>ROUND(ROUND(AE55*AI55,0)*CX55,0)</f>
        <v/>
      </c>
      <c r="DG55">
        <f>ROUND(ROUND(AF55,0)*CX55,0)</f>
        <v/>
      </c>
      <c r="DH55">
        <f>ROUND(ROUND(AG55,0)*CX55,0)</f>
        <v/>
      </c>
      <c r="DI55">
        <f>ROUND(ROUND(AH55,0)*CX55,0)</f>
        <v/>
      </c>
      <c r="DJ55">
        <f>DF55</f>
        <v/>
      </c>
      <c r="DK55" t="n">
        <v>0</v>
      </c>
      <c r="DL55" t="inlineStr"/>
      <c r="DM55" t="n">
        <v>0</v>
      </c>
      <c r="DN55" t="inlineStr"/>
      <c r="DO55" t="n">
        <v>0</v>
      </c>
    </row>
    <row r="56">
      <c r="A56">
        <f>ROW(Source!A74)</f>
        <v/>
      </c>
      <c r="B56" t="n">
        <v>78855224</v>
      </c>
      <c r="C56" t="n">
        <v>78855470</v>
      </c>
      <c r="D56" t="n">
        <v>29143381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302-0065</t>
        </is>
      </c>
      <c r="J56" t="inlineStr">
        <is>
          <t>ТССЦ Московской обл., 302-0065, приказ Минстроя России №675/пр от 28.02.2017 № 256/пр</t>
        </is>
      </c>
      <c r="K56" t="inlineStr">
        <is>
          <t>Кран шаровый муфтовый Valtec для воды диаметром 32 мм, тип в/в</t>
        </is>
      </c>
      <c r="L56" t="n">
        <v>1354</v>
      </c>
      <c r="N56" t="n">
        <v>1010</v>
      </c>
      <c r="O56" t="inlineStr">
        <is>
          <t>шт.</t>
        </is>
      </c>
      <c r="P56" t="inlineStr">
        <is>
          <t>шт.</t>
        </is>
      </c>
      <c r="Q56" t="n">
        <v>1</v>
      </c>
      <c r="W56" t="n">
        <v>0</v>
      </c>
      <c r="X56" t="n">
        <v>535473645</v>
      </c>
      <c r="Y56">
        <f>AT56</f>
        <v/>
      </c>
      <c r="AA56" t="n">
        <v>1520.76</v>
      </c>
      <c r="AB56" t="n">
        <v>0</v>
      </c>
      <c r="AC56" t="n">
        <v>0</v>
      </c>
      <c r="AD56" t="n">
        <v>0</v>
      </c>
      <c r="AE56" t="n">
        <v>106.72</v>
      </c>
      <c r="AF56" t="n">
        <v>0</v>
      </c>
      <c r="AG56" t="n">
        <v>0</v>
      </c>
      <c r="AH56" t="n">
        <v>0</v>
      </c>
      <c r="AI56" t="n">
        <v>14.25</v>
      </c>
      <c r="AJ56" t="n">
        <v>1</v>
      </c>
      <c r="AK56" t="n">
        <v>1</v>
      </c>
      <c r="AL56" t="n">
        <v>1</v>
      </c>
      <c r="AM56" t="n">
        <v>0</v>
      </c>
      <c r="AN56" t="n">
        <v>0</v>
      </c>
      <c r="AO56" t="n">
        <v>0</v>
      </c>
      <c r="AP56" t="n">
        <v>1</v>
      </c>
      <c r="AQ56" t="n">
        <v>0</v>
      </c>
      <c r="AR56" t="n">
        <v>0</v>
      </c>
      <c r="AS56" t="inlineStr"/>
      <c r="AT56" t="n">
        <v>10</v>
      </c>
      <c r="AU56" t="inlineStr"/>
      <c r="AV56" t="n">
        <v>0</v>
      </c>
      <c r="AW56" t="n">
        <v>1</v>
      </c>
      <c r="AX56" t="n">
        <v>-1</v>
      </c>
      <c r="AY56" t="n">
        <v>0</v>
      </c>
      <c r="AZ56" t="n">
        <v>0</v>
      </c>
      <c r="BA56" t="inlineStr"/>
      <c r="BB56" t="n">
        <v>0</v>
      </c>
      <c r="BC56" t="n">
        <v>0</v>
      </c>
      <c r="BD56" t="n">
        <v>0</v>
      </c>
      <c r="BE56" t="n">
        <v>0</v>
      </c>
      <c r="BF56" t="n">
        <v>0</v>
      </c>
      <c r="BG56" t="n">
        <v>0</v>
      </c>
      <c r="BH56" t="n">
        <v>0</v>
      </c>
      <c r="BI56" t="n">
        <v>0</v>
      </c>
      <c r="BJ56" t="n">
        <v>0</v>
      </c>
      <c r="BK56" t="n">
        <v>0</v>
      </c>
      <c r="BL56" t="n">
        <v>0</v>
      </c>
      <c r="BM56" t="n">
        <v>0</v>
      </c>
      <c r="BN56" t="n">
        <v>0</v>
      </c>
      <c r="BO56" t="n">
        <v>0</v>
      </c>
      <c r="BP56" t="n">
        <v>0</v>
      </c>
      <c r="BQ56" t="n">
        <v>0</v>
      </c>
      <c r="BR56" t="n">
        <v>0</v>
      </c>
      <c r="BS56" t="n">
        <v>0</v>
      </c>
      <c r="BT56" t="n">
        <v>0</v>
      </c>
      <c r="BU56" t="n">
        <v>0</v>
      </c>
      <c r="BV56" t="n">
        <v>0</v>
      </c>
      <c r="BW56" t="n">
        <v>0</v>
      </c>
      <c r="CV56" t="n">
        <v>0</v>
      </c>
      <c r="CW56" t="n">
        <v>0</v>
      </c>
      <c r="CX56">
        <f>ROUND(Y56*Source!I74,7)</f>
        <v/>
      </c>
      <c r="CY56">
        <f>AA56</f>
        <v/>
      </c>
      <c r="CZ56">
        <f>AE56</f>
        <v/>
      </c>
      <c r="DA56">
        <f>AI56</f>
        <v/>
      </c>
      <c r="DB56">
        <f>ROUND(ROUND(AT56*CZ56,2),2)</f>
        <v/>
      </c>
      <c r="DC56">
        <f>ROUND(ROUND(AT56*AG56,2),2)</f>
        <v/>
      </c>
      <c r="DD56" t="inlineStr"/>
      <c r="DE56" t="inlineStr"/>
      <c r="DF56">
        <f>ROUND(ROUND(AE56*AI56,0)*CX56,0)</f>
        <v/>
      </c>
      <c r="DG56">
        <f>ROUND(ROUND(AF56,0)*CX56,0)</f>
        <v/>
      </c>
      <c r="DH56">
        <f>ROUND(ROUND(AG56,0)*CX56,0)</f>
        <v/>
      </c>
      <c r="DI56">
        <f>ROUND(ROUND(AH56,0)*CX56,0)</f>
        <v/>
      </c>
      <c r="DJ56">
        <f>DF56</f>
        <v/>
      </c>
      <c r="DK56" t="n">
        <v>0</v>
      </c>
      <c r="DL56" t="inlineStr"/>
      <c r="DM56" t="n">
        <v>0</v>
      </c>
      <c r="DN56" t="inlineStr"/>
      <c r="DO56" t="n">
        <v>0</v>
      </c>
    </row>
    <row r="57">
      <c r="A57">
        <f>ROW(Source!A115)</f>
        <v/>
      </c>
      <c r="B57" t="n">
        <v>78855224</v>
      </c>
      <c r="C57" t="n">
        <v>78855569</v>
      </c>
      <c r="D57" t="n">
        <v>18409850</v>
      </c>
      <c r="E57" t="n">
        <v>1</v>
      </c>
      <c r="F57" t="n">
        <v>1</v>
      </c>
      <c r="G57" t="n">
        <v>1</v>
      </c>
      <c r="H57" t="n">
        <v>1</v>
      </c>
      <c r="I57" t="inlineStr">
        <is>
          <t>1-1035-90</t>
        </is>
      </c>
      <c r="J57" t="inlineStr"/>
      <c r="K57" t="inlineStr">
        <is>
          <t>Рабочий строитель среднего разряда 3,5</t>
        </is>
      </c>
      <c r="L57" t="n">
        <v>1369</v>
      </c>
      <c r="N57" t="n">
        <v>1013</v>
      </c>
      <c r="O57" t="inlineStr">
        <is>
          <t>чел.-ч</t>
        </is>
      </c>
      <c r="P57" t="inlineStr">
        <is>
          <t>чел.-ч</t>
        </is>
      </c>
      <c r="Q57" t="n">
        <v>1</v>
      </c>
      <c r="W57" t="n">
        <v>0</v>
      </c>
      <c r="X57" t="n">
        <v>855544366</v>
      </c>
      <c r="Y57">
        <f>AT57</f>
        <v/>
      </c>
      <c r="AA57" t="n">
        <v>0</v>
      </c>
      <c r="AB57" t="n">
        <v>0</v>
      </c>
      <c r="AC57" t="n">
        <v>0</v>
      </c>
      <c r="AD57" t="n">
        <v>9.07</v>
      </c>
      <c r="AE57" t="n">
        <v>0</v>
      </c>
      <c r="AF57" t="n">
        <v>0</v>
      </c>
      <c r="AG57" t="n">
        <v>0</v>
      </c>
      <c r="AH57" t="n">
        <v>9.07</v>
      </c>
      <c r="AI57" t="n">
        <v>1</v>
      </c>
      <c r="AJ57" t="n">
        <v>1</v>
      </c>
      <c r="AK57" t="n">
        <v>1</v>
      </c>
      <c r="AL57" t="n">
        <v>1</v>
      </c>
      <c r="AM57" t="n">
        <v>-2</v>
      </c>
      <c r="AN57" t="n">
        <v>0</v>
      </c>
      <c r="AO57" t="n">
        <v>1</v>
      </c>
      <c r="AP57" t="n">
        <v>0</v>
      </c>
      <c r="AQ57" t="n">
        <v>0</v>
      </c>
      <c r="AR57" t="n">
        <v>0</v>
      </c>
      <c r="AS57" t="inlineStr"/>
      <c r="AT57" t="n">
        <v>1.47</v>
      </c>
      <c r="AU57" t="inlineStr"/>
      <c r="AV57" t="n">
        <v>1</v>
      </c>
      <c r="AW57" t="n">
        <v>2</v>
      </c>
      <c r="AX57" t="n">
        <v>78855570</v>
      </c>
      <c r="AY57" t="n">
        <v>1</v>
      </c>
      <c r="AZ57" t="n">
        <v>0</v>
      </c>
      <c r="BA57" t="n">
        <v>58</v>
      </c>
      <c r="BB57" t="n">
        <v>0</v>
      </c>
      <c r="BC57" t="n">
        <v>0</v>
      </c>
      <c r="BD57" t="n">
        <v>0</v>
      </c>
      <c r="BE57" t="n">
        <v>0</v>
      </c>
      <c r="BF57" t="n">
        <v>0</v>
      </c>
      <c r="BG57" t="n">
        <v>0</v>
      </c>
      <c r="BH57" t="n">
        <v>0</v>
      </c>
      <c r="BI57" t="n">
        <v>0</v>
      </c>
      <c r="BJ57" t="n">
        <v>0</v>
      </c>
      <c r="BK57" t="n">
        <v>0</v>
      </c>
      <c r="BL57" t="n">
        <v>0</v>
      </c>
      <c r="BM57" t="n">
        <v>0</v>
      </c>
      <c r="BN57" t="n">
        <v>0</v>
      </c>
      <c r="BO57" t="n">
        <v>0</v>
      </c>
      <c r="BP57" t="n">
        <v>0</v>
      </c>
      <c r="BQ57" t="n">
        <v>0</v>
      </c>
      <c r="BR57" t="n">
        <v>0</v>
      </c>
      <c r="BS57" t="n">
        <v>0</v>
      </c>
      <c r="BT57" t="n">
        <v>0</v>
      </c>
      <c r="BU57" t="n">
        <v>0</v>
      </c>
      <c r="BV57" t="n">
        <v>0</v>
      </c>
      <c r="BW57" t="n">
        <v>0</v>
      </c>
      <c r="CU57">
        <f>ROUND(AT57*Source!I115*AH57*AL57,0)</f>
        <v/>
      </c>
      <c r="CV57">
        <f>ROUND(Y57*Source!I115,7)</f>
        <v/>
      </c>
      <c r="CW57" t="n">
        <v>0</v>
      </c>
      <c r="CX57">
        <f>ROUND(Y57*Source!I115,7)</f>
        <v/>
      </c>
      <c r="CY57">
        <f>AD57</f>
        <v/>
      </c>
      <c r="CZ57">
        <f>AH57</f>
        <v/>
      </c>
      <c r="DA57">
        <f>AL57</f>
        <v/>
      </c>
      <c r="DB57">
        <f>ROUND(ROUND(AT57*CZ57,2),2)</f>
        <v/>
      </c>
      <c r="DC57">
        <f>ROUND(ROUND(AT57*AG57,2),2)</f>
        <v/>
      </c>
      <c r="DD57" t="inlineStr"/>
      <c r="DE57" t="inlineStr"/>
      <c r="DF57">
        <f>ROUND(ROUND(AE57,0)*CX57,0)</f>
        <v/>
      </c>
      <c r="DG57">
        <f>ROUND(ROUND(AF57,0)*CX57,0)</f>
        <v/>
      </c>
      <c r="DH57">
        <f>ROUND(ROUND(AG57,0)*CX57,0)</f>
        <v/>
      </c>
      <c r="DI57">
        <f>ROUND(ROUND(AH57,0)*CX57,0)</f>
        <v/>
      </c>
      <c r="DJ57">
        <f>DI57</f>
        <v/>
      </c>
      <c r="DK57" t="n">
        <v>0</v>
      </c>
      <c r="DL57" t="inlineStr"/>
      <c r="DM57" t="n">
        <v>0</v>
      </c>
      <c r="DN57" t="inlineStr"/>
      <c r="DO57" t="n">
        <v>0</v>
      </c>
    </row>
    <row r="58">
      <c r="A58">
        <f>ROW(Source!A115)</f>
        <v/>
      </c>
      <c r="B58" t="n">
        <v>78855224</v>
      </c>
      <c r="C58" t="n">
        <v>78855569</v>
      </c>
      <c r="D58" t="n">
        <v>29172657</v>
      </c>
      <c r="E58" t="n">
        <v>1</v>
      </c>
      <c r="F58" t="n">
        <v>1</v>
      </c>
      <c r="G58" t="n">
        <v>1</v>
      </c>
      <c r="H58" t="n">
        <v>2</v>
      </c>
      <c r="I58" t="inlineStr">
        <is>
          <t>040502</t>
        </is>
      </c>
      <c r="J58" t="inlineStr">
        <is>
          <t>ТСЭМ Московской обл., 040502, приказ Минстроя России №675/пр от 28.02.2017 № 264/пр</t>
        </is>
      </c>
      <c r="K58" t="inlineStr">
        <is>
          <t>Установки для сварки ручной дуговой (постоянного тока)</t>
        </is>
      </c>
      <c r="L58" t="n">
        <v>1368</v>
      </c>
      <c r="N58" t="n">
        <v>1011</v>
      </c>
      <c r="O58" t="inlineStr">
        <is>
          <t>маш.-ч</t>
        </is>
      </c>
      <c r="P58" t="inlineStr">
        <is>
          <t>маш.-ч</t>
        </is>
      </c>
      <c r="Q58" t="n">
        <v>1</v>
      </c>
      <c r="W58" t="n">
        <v>0</v>
      </c>
      <c r="X58" t="n">
        <v>1474986261</v>
      </c>
      <c r="Y58">
        <f>AT58</f>
        <v/>
      </c>
      <c r="AA58" t="n">
        <v>0</v>
      </c>
      <c r="AB58" t="n">
        <v>69.26000000000001</v>
      </c>
      <c r="AC58" t="n">
        <v>0</v>
      </c>
      <c r="AD58" t="n">
        <v>0</v>
      </c>
      <c r="AE58" t="n">
        <v>0</v>
      </c>
      <c r="AF58" t="n">
        <v>8.1</v>
      </c>
      <c r="AG58" t="n">
        <v>0</v>
      </c>
      <c r="AH58" t="n">
        <v>0</v>
      </c>
      <c r="AI58" t="n">
        <v>1</v>
      </c>
      <c r="AJ58" t="n">
        <v>8.550000000000001</v>
      </c>
      <c r="AK58" t="n">
        <v>52.25</v>
      </c>
      <c r="AL58" t="n">
        <v>1</v>
      </c>
      <c r="AM58" t="n">
        <v>2</v>
      </c>
      <c r="AN58" t="n">
        <v>0</v>
      </c>
      <c r="AO58" t="n">
        <v>1</v>
      </c>
      <c r="AP58" t="n">
        <v>0</v>
      </c>
      <c r="AQ58" t="n">
        <v>0</v>
      </c>
      <c r="AR58" t="n">
        <v>0</v>
      </c>
      <c r="AS58" t="inlineStr"/>
      <c r="AT58" t="n">
        <v>0.35</v>
      </c>
      <c r="AU58" t="inlineStr"/>
      <c r="AV58" t="n">
        <v>0</v>
      </c>
      <c r="AW58" t="n">
        <v>2</v>
      </c>
      <c r="AX58" t="n">
        <v>78855571</v>
      </c>
      <c r="AY58" t="n">
        <v>1</v>
      </c>
      <c r="AZ58" t="n">
        <v>0</v>
      </c>
      <c r="BA58" t="n">
        <v>59</v>
      </c>
      <c r="BB58" t="n">
        <v>0</v>
      </c>
      <c r="BC58" t="n">
        <v>0</v>
      </c>
      <c r="BD58" t="n">
        <v>0</v>
      </c>
      <c r="BE58" t="n">
        <v>0</v>
      </c>
      <c r="BF58" t="n">
        <v>0</v>
      </c>
      <c r="BG58" t="n">
        <v>0</v>
      </c>
      <c r="BH58" t="n">
        <v>0</v>
      </c>
      <c r="BI58" t="n">
        <v>0</v>
      </c>
      <c r="BJ58" t="n">
        <v>0</v>
      </c>
      <c r="BK58" t="n">
        <v>0</v>
      </c>
      <c r="BL58" t="n">
        <v>0</v>
      </c>
      <c r="BM58" t="n">
        <v>0</v>
      </c>
      <c r="BN58" t="n">
        <v>0</v>
      </c>
      <c r="BO58" t="n">
        <v>0</v>
      </c>
      <c r="BP58" t="n">
        <v>0</v>
      </c>
      <c r="BQ58" t="n">
        <v>0</v>
      </c>
      <c r="BR58" t="n">
        <v>0</v>
      </c>
      <c r="BS58" t="n">
        <v>0</v>
      </c>
      <c r="BT58" t="n">
        <v>0</v>
      </c>
      <c r="BU58" t="n">
        <v>0</v>
      </c>
      <c r="BV58" t="n">
        <v>0</v>
      </c>
      <c r="BW58" t="n">
        <v>0</v>
      </c>
      <c r="CV58" t="n">
        <v>0</v>
      </c>
      <c r="CW58">
        <f>ROUND(Y58*Source!I115*DO58,7)</f>
        <v/>
      </c>
      <c r="CX58">
        <f>ROUND(Y58*Source!I115,7)</f>
        <v/>
      </c>
      <c r="CY58">
        <f>AB58</f>
        <v/>
      </c>
      <c r="CZ58">
        <f>AF58</f>
        <v/>
      </c>
      <c r="DA58">
        <f>AJ58</f>
        <v/>
      </c>
      <c r="DB58">
        <f>ROUND(ROUND(AT58*CZ58,2),2)</f>
        <v/>
      </c>
      <c r="DC58">
        <f>ROUND(ROUND(AT58*AG58,2),2)</f>
        <v/>
      </c>
      <c r="DD58" t="inlineStr"/>
      <c r="DE58" t="inlineStr"/>
      <c r="DF58">
        <f>ROUND(ROUND(AE58,0)*CX58,0)</f>
        <v/>
      </c>
      <c r="DG58">
        <f>ROUND(ROUND(AF58*AJ58,0)*CX58,0)</f>
        <v/>
      </c>
      <c r="DH58">
        <f>ROUND(ROUND(AG58*AK58,0)*CX58,0)</f>
        <v/>
      </c>
      <c r="DI58">
        <f>ROUND(ROUND(AH58,0)*CX58,0)</f>
        <v/>
      </c>
      <c r="DJ58">
        <f>DG58</f>
        <v/>
      </c>
      <c r="DK58" t="n">
        <v>0</v>
      </c>
      <c r="DL58" t="inlineStr"/>
      <c r="DM58" t="n">
        <v>0</v>
      </c>
      <c r="DN58" t="inlineStr"/>
      <c r="DO58" t="n">
        <v>0</v>
      </c>
    </row>
    <row r="59">
      <c r="A59">
        <f>ROW(Source!A115)</f>
        <v/>
      </c>
      <c r="B59" t="n">
        <v>78855224</v>
      </c>
      <c r="C59" t="n">
        <v>78855569</v>
      </c>
      <c r="D59" t="n">
        <v>29174913</v>
      </c>
      <c r="E59" t="n">
        <v>1</v>
      </c>
      <c r="F59" t="n">
        <v>1</v>
      </c>
      <c r="G59" t="n">
        <v>1</v>
      </c>
      <c r="H59" t="n">
        <v>2</v>
      </c>
      <c r="I59" t="inlineStr">
        <is>
          <t>400001</t>
        </is>
      </c>
      <c r="J59" t="inlineStr">
        <is>
          <t>ТСЭМ Московской обл., 400001, приказ Минстроя России №675/пр от 28.02.2017 № 264/пр</t>
        </is>
      </c>
      <c r="K59" t="inlineStr">
        <is>
          <t>Автомобили бортовые, грузоподъемность до 5 т</t>
        </is>
      </c>
      <c r="L59" t="n">
        <v>1368</v>
      </c>
      <c r="N59" t="n">
        <v>1011</v>
      </c>
      <c r="O59" t="inlineStr">
        <is>
          <t>маш.-ч</t>
        </is>
      </c>
      <c r="P59" t="inlineStr">
        <is>
          <t>маш.-ч</t>
        </is>
      </c>
      <c r="Q59" t="n">
        <v>1</v>
      </c>
      <c r="W59" t="n">
        <v>0</v>
      </c>
      <c r="X59" t="n">
        <v>1230759911</v>
      </c>
      <c r="Y59">
        <f>AT59</f>
        <v/>
      </c>
      <c r="AA59" t="n">
        <v>0</v>
      </c>
      <c r="AB59" t="n">
        <v>2177.51</v>
      </c>
      <c r="AC59" t="n">
        <v>606.1</v>
      </c>
      <c r="AD59" t="n">
        <v>0</v>
      </c>
      <c r="AE59" t="n">
        <v>0</v>
      </c>
      <c r="AF59" t="n">
        <v>87.17</v>
      </c>
      <c r="AG59" t="n">
        <v>11.6</v>
      </c>
      <c r="AH59" t="n">
        <v>0</v>
      </c>
      <c r="AI59" t="n">
        <v>1</v>
      </c>
      <c r="AJ59" t="n">
        <v>24.98</v>
      </c>
      <c r="AK59" t="n">
        <v>52.25</v>
      </c>
      <c r="AL59" t="n">
        <v>1</v>
      </c>
      <c r="AM59" t="n">
        <v>2</v>
      </c>
      <c r="AN59" t="n">
        <v>0</v>
      </c>
      <c r="AO59" t="n">
        <v>1</v>
      </c>
      <c r="AP59" t="n">
        <v>0</v>
      </c>
      <c r="AQ59" t="n">
        <v>0</v>
      </c>
      <c r="AR59" t="n">
        <v>0</v>
      </c>
      <c r="AS59" t="inlineStr"/>
      <c r="AT59" t="n">
        <v>0.01</v>
      </c>
      <c r="AU59" t="inlineStr"/>
      <c r="AV59" t="n">
        <v>0</v>
      </c>
      <c r="AW59" t="n">
        <v>2</v>
      </c>
      <c r="AX59" t="n">
        <v>78855572</v>
      </c>
      <c r="AY59" t="n">
        <v>1</v>
      </c>
      <c r="AZ59" t="n">
        <v>0</v>
      </c>
      <c r="BA59" t="n">
        <v>60</v>
      </c>
      <c r="BB59" t="n">
        <v>0</v>
      </c>
      <c r="BC59" t="n">
        <v>0</v>
      </c>
      <c r="BD59" t="n">
        <v>0</v>
      </c>
      <c r="BE59" t="n">
        <v>0</v>
      </c>
      <c r="BF59" t="n">
        <v>0</v>
      </c>
      <c r="BG59" t="n">
        <v>0</v>
      </c>
      <c r="BH59" t="n">
        <v>0</v>
      </c>
      <c r="BI59" t="n">
        <v>0</v>
      </c>
      <c r="BJ59" t="n">
        <v>0</v>
      </c>
      <c r="BK59" t="n">
        <v>0</v>
      </c>
      <c r="BL59" t="n">
        <v>0</v>
      </c>
      <c r="BM59" t="n">
        <v>0</v>
      </c>
      <c r="BN59" t="n">
        <v>0</v>
      </c>
      <c r="BO59" t="n">
        <v>0</v>
      </c>
      <c r="BP59" t="n">
        <v>0</v>
      </c>
      <c r="BQ59" t="n">
        <v>0</v>
      </c>
      <c r="BR59" t="n">
        <v>0</v>
      </c>
      <c r="BS59" t="n">
        <v>0</v>
      </c>
      <c r="BT59" t="n">
        <v>0</v>
      </c>
      <c r="BU59" t="n">
        <v>0</v>
      </c>
      <c r="BV59" t="n">
        <v>0</v>
      </c>
      <c r="BW59" t="n">
        <v>0</v>
      </c>
      <c r="CV59" t="n">
        <v>0</v>
      </c>
      <c r="CW59">
        <f>ROUND(Y59*Source!I115*DO59,7)</f>
        <v/>
      </c>
      <c r="CX59">
        <f>ROUND(Y59*Source!I115,7)</f>
        <v/>
      </c>
      <c r="CY59">
        <f>AB59</f>
        <v/>
      </c>
      <c r="CZ59">
        <f>AF59</f>
        <v/>
      </c>
      <c r="DA59">
        <f>AJ59</f>
        <v/>
      </c>
      <c r="DB59">
        <f>ROUND(ROUND(AT59*CZ59,2),2)</f>
        <v/>
      </c>
      <c r="DC59">
        <f>ROUND(ROUND(AT59*AG59,2),2)</f>
        <v/>
      </c>
      <c r="DD59" t="inlineStr"/>
      <c r="DE59" t="inlineStr"/>
      <c r="DF59">
        <f>ROUND(ROUND(AE59,0)*CX59,0)</f>
        <v/>
      </c>
      <c r="DG59">
        <f>ROUND(ROUND(AF59*AJ59,0)*CX59,0)</f>
        <v/>
      </c>
      <c r="DH59">
        <f>ROUND(ROUND(AG59*AK59,0)*CX59,0)</f>
        <v/>
      </c>
      <c r="DI59">
        <f>ROUND(ROUND(AH59,0)*CX59,0)</f>
        <v/>
      </c>
      <c r="DJ59">
        <f>DG59</f>
        <v/>
      </c>
      <c r="DK59" t="n">
        <v>0</v>
      </c>
      <c r="DL59" t="inlineStr"/>
      <c r="DM59" t="n">
        <v>0</v>
      </c>
      <c r="DN59" t="inlineStr"/>
      <c r="DO59" t="n">
        <v>0</v>
      </c>
    </row>
    <row r="60">
      <c r="A60">
        <f>ROW(Source!A115)</f>
        <v/>
      </c>
      <c r="B60" t="n">
        <v>78855224</v>
      </c>
      <c r="C60" t="n">
        <v>78855569</v>
      </c>
      <c r="D60" t="n">
        <v>29113986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101-1522</t>
        </is>
      </c>
      <c r="J60" t="inlineStr">
        <is>
          <t>ТССЦ Московской обл., 101-1522, приказ Минстроя России №675/пр от 28.02.2017 № 254/пр</t>
        </is>
      </c>
      <c r="K60" t="inlineStr">
        <is>
          <t>Электроды диаметром 5 мм Э42А</t>
        </is>
      </c>
      <c r="L60" t="n">
        <v>1348</v>
      </c>
      <c r="N60" t="n">
        <v>1009</v>
      </c>
      <c r="O60" t="inlineStr">
        <is>
          <t>т</t>
        </is>
      </c>
      <c r="P60" t="inlineStr">
        <is>
          <t>т</t>
        </is>
      </c>
      <c r="Q60" t="n">
        <v>1000</v>
      </c>
      <c r="W60" t="n">
        <v>0</v>
      </c>
      <c r="X60" t="n">
        <v>-2063358494</v>
      </c>
      <c r="Y60">
        <f>AT60</f>
        <v/>
      </c>
      <c r="AA60" t="n">
        <v>195841.8</v>
      </c>
      <c r="AB60" t="n">
        <v>0</v>
      </c>
      <c r="AC60" t="n">
        <v>0</v>
      </c>
      <c r="AD60" t="n">
        <v>0</v>
      </c>
      <c r="AE60" t="n">
        <v>10362</v>
      </c>
      <c r="AF60" t="n">
        <v>0</v>
      </c>
      <c r="AG60" t="n">
        <v>0</v>
      </c>
      <c r="AH60" t="n">
        <v>0</v>
      </c>
      <c r="AI60" t="n">
        <v>18.9</v>
      </c>
      <c r="AJ60" t="n">
        <v>1</v>
      </c>
      <c r="AK60" t="n">
        <v>1</v>
      </c>
      <c r="AL60" t="n">
        <v>1</v>
      </c>
      <c r="AM60" t="n">
        <v>2</v>
      </c>
      <c r="AN60" t="n">
        <v>0</v>
      </c>
      <c r="AO60" t="n">
        <v>1</v>
      </c>
      <c r="AP60" t="n">
        <v>0</v>
      </c>
      <c r="AQ60" t="n">
        <v>0</v>
      </c>
      <c r="AR60" t="n">
        <v>0</v>
      </c>
      <c r="AS60" t="inlineStr"/>
      <c r="AT60" t="n">
        <v>0.00014</v>
      </c>
      <c r="AU60" t="inlineStr"/>
      <c r="AV60" t="n">
        <v>0</v>
      </c>
      <c r="AW60" t="n">
        <v>2</v>
      </c>
      <c r="AX60" t="n">
        <v>78855573</v>
      </c>
      <c r="AY60" t="n">
        <v>1</v>
      </c>
      <c r="AZ60" t="n">
        <v>0</v>
      </c>
      <c r="BA60" t="n">
        <v>61</v>
      </c>
      <c r="BB60" t="n">
        <v>0</v>
      </c>
      <c r="BC60" t="n">
        <v>0</v>
      </c>
      <c r="BD60" t="n">
        <v>0</v>
      </c>
      <c r="BE60" t="n">
        <v>0</v>
      </c>
      <c r="BF60" t="n">
        <v>0</v>
      </c>
      <c r="BG60" t="n">
        <v>0</v>
      </c>
      <c r="BH60" t="n">
        <v>0</v>
      </c>
      <c r="BI60" t="n">
        <v>0</v>
      </c>
      <c r="BJ60" t="n">
        <v>0</v>
      </c>
      <c r="BK60" t="n">
        <v>0</v>
      </c>
      <c r="BL60" t="n">
        <v>0</v>
      </c>
      <c r="BM60" t="n">
        <v>0</v>
      </c>
      <c r="BN60" t="n">
        <v>0</v>
      </c>
      <c r="BO60" t="n">
        <v>0</v>
      </c>
      <c r="BP60" t="n">
        <v>0</v>
      </c>
      <c r="BQ60" t="n">
        <v>0</v>
      </c>
      <c r="BR60" t="n">
        <v>0</v>
      </c>
      <c r="BS60" t="n">
        <v>0</v>
      </c>
      <c r="BT60" t="n">
        <v>0</v>
      </c>
      <c r="BU60" t="n">
        <v>0</v>
      </c>
      <c r="BV60" t="n">
        <v>0</v>
      </c>
      <c r="BW60" t="n">
        <v>0</v>
      </c>
      <c r="CV60" t="n">
        <v>0</v>
      </c>
      <c r="CW60" t="n">
        <v>0</v>
      </c>
      <c r="CX60">
        <f>ROUND(Y60*Source!I115,7)</f>
        <v/>
      </c>
      <c r="CY60">
        <f>AA60</f>
        <v/>
      </c>
      <c r="CZ60">
        <f>AE60</f>
        <v/>
      </c>
      <c r="DA60">
        <f>AI60</f>
        <v/>
      </c>
      <c r="DB60">
        <f>ROUND(ROUND(AT60*CZ60,2),2)</f>
        <v/>
      </c>
      <c r="DC60">
        <f>ROUND(ROUND(AT60*AG60,2),2)</f>
        <v/>
      </c>
      <c r="DD60" t="inlineStr"/>
      <c r="DE60" t="inlineStr"/>
      <c r="DF60">
        <f>ROUND(ROUND(AE60*AI60,0)*CX60,0)</f>
        <v/>
      </c>
      <c r="DG60">
        <f>ROUND(ROUND(AF60,0)*CX60,0)</f>
        <v/>
      </c>
      <c r="DH60">
        <f>ROUND(ROUND(AG60,0)*CX60,0)</f>
        <v/>
      </c>
      <c r="DI60">
        <f>ROUND(ROUND(AH60,0)*CX60,0)</f>
        <v/>
      </c>
      <c r="DJ60">
        <f>DF60</f>
        <v/>
      </c>
      <c r="DK60" t="n">
        <v>0</v>
      </c>
      <c r="DL60" t="inlineStr"/>
      <c r="DM60" t="n">
        <v>0</v>
      </c>
      <c r="DN60" t="inlineStr"/>
      <c r="DO60" t="n">
        <v>0</v>
      </c>
    </row>
    <row r="61">
      <c r="A61">
        <f>ROW(Source!A115)</f>
        <v/>
      </c>
      <c r="B61" t="n">
        <v>78855224</v>
      </c>
      <c r="C61" t="n">
        <v>78855569</v>
      </c>
      <c r="D61" t="n">
        <v>29114239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101-2575</t>
        </is>
      </c>
      <c r="J61" t="inlineStr">
        <is>
          <t>ТССЦ Московской обл., 101-2575, приказ Минстроя России №675/пр от 28.02.2017 № 254/пр</t>
        </is>
      </c>
      <c r="K61" t="inlineStr">
        <is>
          <t>Болты с гайками и шайбами для санитарно-технических работ диаметром 12 мм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W61" t="n">
        <v>0</v>
      </c>
      <c r="X61" t="n">
        <v>-215593005</v>
      </c>
      <c r="Y61">
        <f>AT61</f>
        <v/>
      </c>
      <c r="AA61" t="n">
        <v>140511.91</v>
      </c>
      <c r="AB61" t="n">
        <v>0</v>
      </c>
      <c r="AC61" t="n">
        <v>0</v>
      </c>
      <c r="AD61" t="n">
        <v>0</v>
      </c>
      <c r="AE61" t="n">
        <v>15323</v>
      </c>
      <c r="AF61" t="n">
        <v>0</v>
      </c>
      <c r="AG61" t="n">
        <v>0</v>
      </c>
      <c r="AH61" t="n">
        <v>0</v>
      </c>
      <c r="AI61" t="n">
        <v>9.17</v>
      </c>
      <c r="AJ61" t="n">
        <v>1</v>
      </c>
      <c r="AK61" t="n">
        <v>1</v>
      </c>
      <c r="AL61" t="n">
        <v>1</v>
      </c>
      <c r="AM61" t="n">
        <v>2</v>
      </c>
      <c r="AN61" t="n">
        <v>0</v>
      </c>
      <c r="AO61" t="n">
        <v>1</v>
      </c>
      <c r="AP61" t="n">
        <v>0</v>
      </c>
      <c r="AQ61" t="n">
        <v>0</v>
      </c>
      <c r="AR61" t="n">
        <v>0</v>
      </c>
      <c r="AS61" t="inlineStr"/>
      <c r="AT61" t="n">
        <v>0.0011</v>
      </c>
      <c r="AU61" t="inlineStr"/>
      <c r="AV61" t="n">
        <v>0</v>
      </c>
      <c r="AW61" t="n">
        <v>2</v>
      </c>
      <c r="AX61" t="n">
        <v>78855574</v>
      </c>
      <c r="AY61" t="n">
        <v>1</v>
      </c>
      <c r="AZ61" t="n">
        <v>0</v>
      </c>
      <c r="BA61" t="n">
        <v>62</v>
      </c>
      <c r="BB61" t="n">
        <v>0</v>
      </c>
      <c r="BC61" t="n">
        <v>0</v>
      </c>
      <c r="BD61" t="n">
        <v>0</v>
      </c>
      <c r="BE61" t="n">
        <v>0</v>
      </c>
      <c r="BF61" t="n">
        <v>0</v>
      </c>
      <c r="BG61" t="n">
        <v>0</v>
      </c>
      <c r="BH61" t="n">
        <v>0</v>
      </c>
      <c r="BI61" t="n">
        <v>0</v>
      </c>
      <c r="BJ61" t="n">
        <v>0</v>
      </c>
      <c r="BK61" t="n">
        <v>0</v>
      </c>
      <c r="BL61" t="n">
        <v>0</v>
      </c>
      <c r="BM61" t="n">
        <v>0</v>
      </c>
      <c r="BN61" t="n">
        <v>0</v>
      </c>
      <c r="BO61" t="n">
        <v>0</v>
      </c>
      <c r="BP61" t="n">
        <v>0</v>
      </c>
      <c r="BQ61" t="n">
        <v>0</v>
      </c>
      <c r="BR61" t="n">
        <v>0</v>
      </c>
      <c r="BS61" t="n">
        <v>0</v>
      </c>
      <c r="BT61" t="n">
        <v>0</v>
      </c>
      <c r="BU61" t="n">
        <v>0</v>
      </c>
      <c r="BV61" t="n">
        <v>0</v>
      </c>
      <c r="BW61" t="n">
        <v>0</v>
      </c>
      <c r="CV61" t="n">
        <v>0</v>
      </c>
      <c r="CW61" t="n">
        <v>0</v>
      </c>
      <c r="CX61">
        <f>ROUND(Y61*Source!I115,7)</f>
        <v/>
      </c>
      <c r="CY61">
        <f>AA61</f>
        <v/>
      </c>
      <c r="CZ61">
        <f>AE61</f>
        <v/>
      </c>
      <c r="DA61">
        <f>AI61</f>
        <v/>
      </c>
      <c r="DB61">
        <f>ROUND(ROUND(AT61*CZ61,2),2)</f>
        <v/>
      </c>
      <c r="DC61">
        <f>ROUND(ROUND(AT61*AG61,2),2)</f>
        <v/>
      </c>
      <c r="DD61" t="inlineStr"/>
      <c r="DE61" t="inlineStr"/>
      <c r="DF61">
        <f>ROUND(ROUND(AE61*AI61,0)*CX61,0)</f>
        <v/>
      </c>
      <c r="DG61">
        <f>ROUND(ROUND(AF61,0)*CX61,0)</f>
        <v/>
      </c>
      <c r="DH61">
        <f>ROUND(ROUND(AG61,0)*CX61,0)</f>
        <v/>
      </c>
      <c r="DI61">
        <f>ROUND(ROUND(AH61,0)*CX61,0)</f>
        <v/>
      </c>
      <c r="DJ61">
        <f>DF61</f>
        <v/>
      </c>
      <c r="DK61" t="n">
        <v>0</v>
      </c>
      <c r="DL61" t="inlineStr"/>
      <c r="DM61" t="n">
        <v>0</v>
      </c>
      <c r="DN61" t="inlineStr"/>
      <c r="DO61" t="n">
        <v>0</v>
      </c>
    </row>
    <row r="62">
      <c r="A62">
        <f>ROW(Source!A115)</f>
        <v/>
      </c>
      <c r="B62" t="n">
        <v>78855224</v>
      </c>
      <c r="C62" t="n">
        <v>78855569</v>
      </c>
      <c r="D62" t="n">
        <v>29143379</v>
      </c>
      <c r="E62" t="n">
        <v>1</v>
      </c>
      <c r="F62" t="n">
        <v>1</v>
      </c>
      <c r="G62" t="n">
        <v>1</v>
      </c>
      <c r="H62" t="n">
        <v>3</v>
      </c>
      <c r="I62" t="inlineStr">
        <is>
          <t>302-0063</t>
        </is>
      </c>
      <c r="J62" t="inlineStr">
        <is>
          <t>ТССЦ Московской обл., 302-0063, приказ Минстроя России №675/пр от 28.02.2017 № 256/пр</t>
        </is>
      </c>
      <c r="K62" t="inlineStr">
        <is>
          <t>Кран шаровый муфтовый Valtec для воды диаметром 20 мм, тип в/в</t>
        </is>
      </c>
      <c r="L62" t="n">
        <v>1354</v>
      </c>
      <c r="N62" t="n">
        <v>1010</v>
      </c>
      <c r="O62" t="inlineStr">
        <is>
          <t>шт.</t>
        </is>
      </c>
      <c r="P62" t="inlineStr">
        <is>
          <t>шт.</t>
        </is>
      </c>
      <c r="Q62" t="n">
        <v>1</v>
      </c>
      <c r="W62" t="n">
        <v>0</v>
      </c>
      <c r="X62" t="n">
        <v>1037232740</v>
      </c>
      <c r="Y62">
        <f>AT62</f>
        <v/>
      </c>
      <c r="AA62" t="n">
        <v>585.1</v>
      </c>
      <c r="AB62" t="n">
        <v>0</v>
      </c>
      <c r="AC62" t="n">
        <v>0</v>
      </c>
      <c r="AD62" t="n">
        <v>0</v>
      </c>
      <c r="AE62" t="n">
        <v>42.46</v>
      </c>
      <c r="AF62" t="n">
        <v>0</v>
      </c>
      <c r="AG62" t="n">
        <v>0</v>
      </c>
      <c r="AH62" t="n">
        <v>0</v>
      </c>
      <c r="AI62" t="n">
        <v>13.78</v>
      </c>
      <c r="AJ62" t="n">
        <v>1</v>
      </c>
      <c r="AK62" t="n">
        <v>1</v>
      </c>
      <c r="AL62" t="n">
        <v>1</v>
      </c>
      <c r="AM62" t="n">
        <v>0</v>
      </c>
      <c r="AN62" t="n">
        <v>0</v>
      </c>
      <c r="AO62" t="n">
        <v>0</v>
      </c>
      <c r="AP62" t="n">
        <v>1</v>
      </c>
      <c r="AQ62" t="n">
        <v>0</v>
      </c>
      <c r="AR62" t="n">
        <v>0</v>
      </c>
      <c r="AS62" t="inlineStr"/>
      <c r="AT62" t="n">
        <v>1</v>
      </c>
      <c r="AU62" t="inlineStr"/>
      <c r="AV62" t="n">
        <v>0</v>
      </c>
      <c r="AW62" t="n">
        <v>1</v>
      </c>
      <c r="AX62" t="n">
        <v>-1</v>
      </c>
      <c r="AY62" t="n">
        <v>0</v>
      </c>
      <c r="AZ62" t="n">
        <v>0</v>
      </c>
      <c r="BA62" t="inlineStr"/>
      <c r="BB62" t="n">
        <v>0</v>
      </c>
      <c r="BC62" t="n">
        <v>0</v>
      </c>
      <c r="BD62" t="n">
        <v>0</v>
      </c>
      <c r="BE62" t="n">
        <v>0</v>
      </c>
      <c r="BF62" t="n">
        <v>0</v>
      </c>
      <c r="BG62" t="n">
        <v>0</v>
      </c>
      <c r="BH62" t="n">
        <v>0</v>
      </c>
      <c r="BI62" t="n">
        <v>0</v>
      </c>
      <c r="BJ62" t="n">
        <v>0</v>
      </c>
      <c r="BK62" t="n">
        <v>0</v>
      </c>
      <c r="BL62" t="n">
        <v>0</v>
      </c>
      <c r="BM62" t="n">
        <v>0</v>
      </c>
      <c r="BN62" t="n">
        <v>0</v>
      </c>
      <c r="BO62" t="n">
        <v>0</v>
      </c>
      <c r="BP62" t="n">
        <v>0</v>
      </c>
      <c r="BQ62" t="n">
        <v>0</v>
      </c>
      <c r="BR62" t="n">
        <v>0</v>
      </c>
      <c r="BS62" t="n">
        <v>0</v>
      </c>
      <c r="BT62" t="n">
        <v>0</v>
      </c>
      <c r="BU62" t="n">
        <v>0</v>
      </c>
      <c r="BV62" t="n">
        <v>0</v>
      </c>
      <c r="BW62" t="n">
        <v>0</v>
      </c>
      <c r="CV62" t="n">
        <v>0</v>
      </c>
      <c r="CW62" t="n">
        <v>0</v>
      </c>
      <c r="CX62">
        <f>ROUND(Y62*Source!I115,7)</f>
        <v/>
      </c>
      <c r="CY62">
        <f>AA62</f>
        <v/>
      </c>
      <c r="CZ62">
        <f>AE62</f>
        <v/>
      </c>
      <c r="DA62">
        <f>AI62</f>
        <v/>
      </c>
      <c r="DB62">
        <f>ROUND(ROUND(AT62*CZ62,2),2)</f>
        <v/>
      </c>
      <c r="DC62">
        <f>ROUND(ROUND(AT62*AG62,2),2)</f>
        <v/>
      </c>
      <c r="DD62" t="inlineStr"/>
      <c r="DE62" t="inlineStr"/>
      <c r="DF62">
        <f>ROUND(ROUND(AE62*AI62,0)*CX62,0)</f>
        <v/>
      </c>
      <c r="DG62">
        <f>ROUND(ROUND(AF62,0)*CX62,0)</f>
        <v/>
      </c>
      <c r="DH62">
        <f>ROUND(ROUND(AG62,0)*CX62,0)</f>
        <v/>
      </c>
      <c r="DI62">
        <f>ROUND(ROUND(AH62,0)*CX62,0)</f>
        <v/>
      </c>
      <c r="DJ62">
        <f>DF62</f>
        <v/>
      </c>
      <c r="DK62" t="n">
        <v>0</v>
      </c>
      <c r="DL62" t="inlineStr"/>
      <c r="DM62" t="n">
        <v>0</v>
      </c>
      <c r="DN62" t="inlineStr"/>
      <c r="DO62" t="n">
        <v>0</v>
      </c>
    </row>
    <row r="63">
      <c r="A63">
        <f>ROW(Source!A115)</f>
        <v/>
      </c>
      <c r="B63" t="n">
        <v>78855224</v>
      </c>
      <c r="C63" t="n">
        <v>78855569</v>
      </c>
      <c r="D63" t="n">
        <v>29160603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507-0980</t>
        </is>
      </c>
      <c r="J63" t="inlineStr">
        <is>
          <t>ТССЦ Московской обл., 507-0980, приказ Минстроя России №675/пр от 28.02.2017 № 258/пр</t>
        </is>
      </c>
      <c r="K63" t="inlineStr">
        <is>
          <t>Фланцы стальные плоские приварные из стали ВСт3сп2, ВСт3сп3, давлением 1,0 МПа (10 кгс/см2), диаметром 25 мм</t>
        </is>
      </c>
      <c r="L63" t="n">
        <v>1354</v>
      </c>
      <c r="N63" t="n">
        <v>1010</v>
      </c>
      <c r="O63" t="inlineStr">
        <is>
          <t>шт.</t>
        </is>
      </c>
      <c r="P63" t="inlineStr">
        <is>
          <t>шт.</t>
        </is>
      </c>
      <c r="Q63" t="n">
        <v>1</v>
      </c>
      <c r="W63" t="n">
        <v>0</v>
      </c>
      <c r="X63" t="n">
        <v>1804449115</v>
      </c>
      <c r="Y63">
        <f>AT63</f>
        <v/>
      </c>
      <c r="AA63" t="n">
        <v>222.94</v>
      </c>
      <c r="AB63" t="n">
        <v>0</v>
      </c>
      <c r="AC63" t="n">
        <v>0</v>
      </c>
      <c r="AD63" t="n">
        <v>0</v>
      </c>
      <c r="AE63" t="n">
        <v>16.8</v>
      </c>
      <c r="AF63" t="n">
        <v>0</v>
      </c>
      <c r="AG63" t="n">
        <v>0</v>
      </c>
      <c r="AH63" t="n">
        <v>0</v>
      </c>
      <c r="AI63" t="n">
        <v>13.27</v>
      </c>
      <c r="AJ63" t="n">
        <v>1</v>
      </c>
      <c r="AK63" t="n">
        <v>1</v>
      </c>
      <c r="AL63" t="n">
        <v>1</v>
      </c>
      <c r="AM63" t="n">
        <v>2</v>
      </c>
      <c r="AN63" t="n">
        <v>0</v>
      </c>
      <c r="AO63" t="n">
        <v>1</v>
      </c>
      <c r="AP63" t="n">
        <v>0</v>
      </c>
      <c r="AQ63" t="n">
        <v>0</v>
      </c>
      <c r="AR63" t="n">
        <v>0</v>
      </c>
      <c r="AS63" t="inlineStr"/>
      <c r="AT63" t="n">
        <v>2</v>
      </c>
      <c r="AU63" t="inlineStr"/>
      <c r="AV63" t="n">
        <v>0</v>
      </c>
      <c r="AW63" t="n">
        <v>2</v>
      </c>
      <c r="AX63" t="n">
        <v>78855576</v>
      </c>
      <c r="AY63" t="n">
        <v>1</v>
      </c>
      <c r="AZ63" t="n">
        <v>0</v>
      </c>
      <c r="BA63" t="n">
        <v>64</v>
      </c>
      <c r="BB63" t="n">
        <v>0</v>
      </c>
      <c r="BC63" t="n">
        <v>0</v>
      </c>
      <c r="BD63" t="n">
        <v>0</v>
      </c>
      <c r="BE63" t="n">
        <v>0</v>
      </c>
      <c r="BF63" t="n">
        <v>0</v>
      </c>
      <c r="BG63" t="n">
        <v>0</v>
      </c>
      <c r="BH63" t="n">
        <v>0</v>
      </c>
      <c r="BI63" t="n">
        <v>0</v>
      </c>
      <c r="BJ63" t="n">
        <v>0</v>
      </c>
      <c r="BK63" t="n">
        <v>0</v>
      </c>
      <c r="BL63" t="n">
        <v>0</v>
      </c>
      <c r="BM63" t="n">
        <v>0</v>
      </c>
      <c r="BN63" t="n">
        <v>0</v>
      </c>
      <c r="BO63" t="n">
        <v>0</v>
      </c>
      <c r="BP63" t="n">
        <v>0</v>
      </c>
      <c r="BQ63" t="n">
        <v>0</v>
      </c>
      <c r="BR63" t="n">
        <v>0</v>
      </c>
      <c r="BS63" t="n">
        <v>0</v>
      </c>
      <c r="BT63" t="n">
        <v>0</v>
      </c>
      <c r="BU63" t="n">
        <v>0</v>
      </c>
      <c r="BV63" t="n">
        <v>0</v>
      </c>
      <c r="BW63" t="n">
        <v>0</v>
      </c>
      <c r="CV63" t="n">
        <v>0</v>
      </c>
      <c r="CW63" t="n">
        <v>0</v>
      </c>
      <c r="CX63">
        <f>ROUND(Y63*Source!I115,7)</f>
        <v/>
      </c>
      <c r="CY63">
        <f>AA63</f>
        <v/>
      </c>
      <c r="CZ63">
        <f>AE63</f>
        <v/>
      </c>
      <c r="DA63">
        <f>AI63</f>
        <v/>
      </c>
      <c r="DB63">
        <f>ROUND(ROUND(AT63*CZ63,2),2)</f>
        <v/>
      </c>
      <c r="DC63">
        <f>ROUND(ROUND(AT63*AG63,2),2)</f>
        <v/>
      </c>
      <c r="DD63" t="inlineStr"/>
      <c r="DE63" t="inlineStr"/>
      <c r="DF63">
        <f>ROUND(ROUND(AE63*AI63,0)*CX63,0)</f>
        <v/>
      </c>
      <c r="DG63">
        <f>ROUND(ROUND(AF63,0)*CX63,0)</f>
        <v/>
      </c>
      <c r="DH63">
        <f>ROUND(ROUND(AG63,0)*CX63,0)</f>
        <v/>
      </c>
      <c r="DI63">
        <f>ROUND(ROUND(AH63,0)*CX63,0)</f>
        <v/>
      </c>
      <c r="DJ63">
        <f>DF63</f>
        <v/>
      </c>
      <c r="DK63" t="n">
        <v>0</v>
      </c>
      <c r="DL63" t="inlineStr"/>
      <c r="DM63" t="n">
        <v>0</v>
      </c>
      <c r="DN63" t="inlineStr"/>
      <c r="DO63" t="n">
        <v>0</v>
      </c>
    </row>
    <row r="64">
      <c r="A64">
        <f>ROW(Source!A115)</f>
        <v/>
      </c>
      <c r="B64" t="n">
        <v>78855224</v>
      </c>
      <c r="C64" t="n">
        <v>78855569</v>
      </c>
      <c r="D64" t="n">
        <v>29171635</v>
      </c>
      <c r="E64" t="n">
        <v>1</v>
      </c>
      <c r="F64" t="n">
        <v>1</v>
      </c>
      <c r="G64" t="n">
        <v>1</v>
      </c>
      <c r="H64" t="n">
        <v>3</v>
      </c>
      <c r="I64" t="inlineStr">
        <is>
          <t>509-0966</t>
        </is>
      </c>
      <c r="J64" t="inlineStr">
        <is>
          <t>ТССЦ Московской обл., 509-0966, приказ Минстроя России №675/пр от 28.02.2017 № 258/пр</t>
        </is>
      </c>
      <c r="K64" t="inlineStr">
        <is>
          <t>Прокладки из паронита марки ПМБ, толщиной 1 мм, диаметром 50 мм</t>
        </is>
      </c>
      <c r="L64" t="n">
        <v>1356</v>
      </c>
      <c r="N64" t="n">
        <v>1010</v>
      </c>
      <c r="O64" t="inlineStr">
        <is>
          <t>1000 шт.</t>
        </is>
      </c>
      <c r="P64" t="inlineStr">
        <is>
          <t>1000 шт.</t>
        </is>
      </c>
      <c r="Q64" t="n">
        <v>1000</v>
      </c>
      <c r="W64" t="n">
        <v>0</v>
      </c>
      <c r="X64" t="n">
        <v>469352752</v>
      </c>
      <c r="Y64">
        <f>AT64</f>
        <v/>
      </c>
      <c r="AA64" t="n">
        <v>12316.54</v>
      </c>
      <c r="AB64" t="n">
        <v>0</v>
      </c>
      <c r="AC64" t="n">
        <v>0</v>
      </c>
      <c r="AD64" t="n">
        <v>0</v>
      </c>
      <c r="AE64" t="n">
        <v>3450.01</v>
      </c>
      <c r="AF64" t="n">
        <v>0</v>
      </c>
      <c r="AG64" t="n">
        <v>0</v>
      </c>
      <c r="AH64" t="n">
        <v>0</v>
      </c>
      <c r="AI64" t="n">
        <v>3.57</v>
      </c>
      <c r="AJ64" t="n">
        <v>1</v>
      </c>
      <c r="AK64" t="n">
        <v>1</v>
      </c>
      <c r="AL64" t="n">
        <v>1</v>
      </c>
      <c r="AM64" t="n">
        <v>2</v>
      </c>
      <c r="AN64" t="n">
        <v>0</v>
      </c>
      <c r="AO64" t="n">
        <v>1</v>
      </c>
      <c r="AP64" t="n">
        <v>0</v>
      </c>
      <c r="AQ64" t="n">
        <v>0</v>
      </c>
      <c r="AR64" t="n">
        <v>0</v>
      </c>
      <c r="AS64" t="inlineStr"/>
      <c r="AT64" t="n">
        <v>0.002</v>
      </c>
      <c r="AU64" t="inlineStr"/>
      <c r="AV64" t="n">
        <v>0</v>
      </c>
      <c r="AW64" t="n">
        <v>2</v>
      </c>
      <c r="AX64" t="n">
        <v>78855577</v>
      </c>
      <c r="AY64" t="n">
        <v>1</v>
      </c>
      <c r="AZ64" t="n">
        <v>0</v>
      </c>
      <c r="BA64" t="n">
        <v>65</v>
      </c>
      <c r="BB64" t="n">
        <v>0</v>
      </c>
      <c r="BC64" t="n">
        <v>0</v>
      </c>
      <c r="BD64" t="n">
        <v>0</v>
      </c>
      <c r="BE64" t="n">
        <v>0</v>
      </c>
      <c r="BF64" t="n">
        <v>0</v>
      </c>
      <c r="BG64" t="n">
        <v>0</v>
      </c>
      <c r="BH64" t="n">
        <v>0</v>
      </c>
      <c r="BI64" t="n">
        <v>0</v>
      </c>
      <c r="BJ64" t="n">
        <v>0</v>
      </c>
      <c r="BK64" t="n">
        <v>0</v>
      </c>
      <c r="BL64" t="n">
        <v>0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0</v>
      </c>
      <c r="BS64" t="n">
        <v>0</v>
      </c>
      <c r="BT64" t="n">
        <v>0</v>
      </c>
      <c r="BU64" t="n">
        <v>0</v>
      </c>
      <c r="BV64" t="n">
        <v>0</v>
      </c>
      <c r="BW64" t="n">
        <v>0</v>
      </c>
      <c r="CV64" t="n">
        <v>0</v>
      </c>
      <c r="CW64" t="n">
        <v>0</v>
      </c>
      <c r="CX64">
        <f>ROUND(Y64*Source!I115,7)</f>
        <v/>
      </c>
      <c r="CY64">
        <f>AA64</f>
        <v/>
      </c>
      <c r="CZ64">
        <f>AE64</f>
        <v/>
      </c>
      <c r="DA64">
        <f>AI64</f>
        <v/>
      </c>
      <c r="DB64">
        <f>ROUND(ROUND(AT64*CZ64,2),2)</f>
        <v/>
      </c>
      <c r="DC64">
        <f>ROUND(ROUND(AT64*AG64,2),2)</f>
        <v/>
      </c>
      <c r="DD64" t="inlineStr"/>
      <c r="DE64" t="inlineStr"/>
      <c r="DF64">
        <f>ROUND(ROUND(AE64*AI64,0)*CX64,0)</f>
        <v/>
      </c>
      <c r="DG64">
        <f>ROUND(ROUND(AF64,0)*CX64,0)</f>
        <v/>
      </c>
      <c r="DH64">
        <f>ROUND(ROUND(AG64,0)*CX64,0)</f>
        <v/>
      </c>
      <c r="DI64">
        <f>ROUND(ROUND(AH64,0)*CX64,0)</f>
        <v/>
      </c>
      <c r="DJ64">
        <f>DF64</f>
        <v/>
      </c>
      <c r="DK64" t="n">
        <v>0</v>
      </c>
      <c r="DL64" t="inlineStr"/>
      <c r="DM64" t="n">
        <v>0</v>
      </c>
      <c r="DN64" t="inlineStr"/>
      <c r="DO64" t="n">
        <v>0</v>
      </c>
    </row>
    <row r="65">
      <c r="A65">
        <f>ROW(Source!A155)</f>
        <v/>
      </c>
      <c r="B65" t="n">
        <v>78855224</v>
      </c>
      <c r="C65" t="n">
        <v>78855832</v>
      </c>
      <c r="D65" t="n">
        <v>18411117</v>
      </c>
      <c r="E65" t="n">
        <v>1</v>
      </c>
      <c r="F65" t="n">
        <v>1</v>
      </c>
      <c r="G65" t="n">
        <v>1</v>
      </c>
      <c r="H65" t="n">
        <v>1</v>
      </c>
      <c r="I65" t="inlineStr">
        <is>
          <t>1-1040-90</t>
        </is>
      </c>
      <c r="J65" t="inlineStr"/>
      <c r="K65" t="inlineStr">
        <is>
          <t>Рабочий строитель среднего разряда 4</t>
        </is>
      </c>
      <c r="L65" t="n">
        <v>1369</v>
      </c>
      <c r="N65" t="n">
        <v>1013</v>
      </c>
      <c r="O65" t="inlineStr">
        <is>
          <t>чел.-ч</t>
        </is>
      </c>
      <c r="P65" t="inlineStr">
        <is>
          <t>чел.-ч</t>
        </is>
      </c>
      <c r="Q65" t="n">
        <v>1</v>
      </c>
      <c r="W65" t="n">
        <v>0</v>
      </c>
      <c r="X65" t="n">
        <v>-1739886638</v>
      </c>
      <c r="Y65">
        <f>AT65</f>
        <v/>
      </c>
      <c r="AA65" t="n">
        <v>0</v>
      </c>
      <c r="AB65" t="n">
        <v>0</v>
      </c>
      <c r="AC65" t="n">
        <v>0</v>
      </c>
      <c r="AD65" t="n">
        <v>9.619999999999999</v>
      </c>
      <c r="AE65" t="n">
        <v>0</v>
      </c>
      <c r="AF65" t="n">
        <v>0</v>
      </c>
      <c r="AG65" t="n">
        <v>0</v>
      </c>
      <c r="AH65" t="n">
        <v>9.619999999999999</v>
      </c>
      <c r="AI65" t="n">
        <v>1</v>
      </c>
      <c r="AJ65" t="n">
        <v>1</v>
      </c>
      <c r="AK65" t="n">
        <v>1</v>
      </c>
      <c r="AL65" t="n">
        <v>1</v>
      </c>
      <c r="AM65" t="n">
        <v>-2</v>
      </c>
      <c r="AN65" t="n">
        <v>0</v>
      </c>
      <c r="AO65" t="n">
        <v>1</v>
      </c>
      <c r="AP65" t="n">
        <v>1</v>
      </c>
      <c r="AQ65" t="n">
        <v>0</v>
      </c>
      <c r="AR65" t="n">
        <v>0</v>
      </c>
      <c r="AS65" t="inlineStr"/>
      <c r="AT65" t="n">
        <v>155</v>
      </c>
      <c r="AU65" t="inlineStr"/>
      <c r="AV65" t="n">
        <v>1</v>
      </c>
      <c r="AW65" t="n">
        <v>2</v>
      </c>
      <c r="AX65" t="n">
        <v>78855833</v>
      </c>
      <c r="AY65" t="n">
        <v>1</v>
      </c>
      <c r="AZ65" t="n">
        <v>0</v>
      </c>
      <c r="BA65" t="n">
        <v>66</v>
      </c>
      <c r="BB65" t="n">
        <v>0</v>
      </c>
      <c r="BC65" t="n">
        <v>0</v>
      </c>
      <c r="BD65" t="n">
        <v>0</v>
      </c>
      <c r="BE65" t="n">
        <v>0</v>
      </c>
      <c r="BF65" t="n">
        <v>0</v>
      </c>
      <c r="BG65" t="n">
        <v>0</v>
      </c>
      <c r="BH65" t="n">
        <v>0</v>
      </c>
      <c r="BI65" t="n">
        <v>0</v>
      </c>
      <c r="BJ65" t="n">
        <v>0</v>
      </c>
      <c r="BK65" t="n">
        <v>0</v>
      </c>
      <c r="BL65" t="n">
        <v>0</v>
      </c>
      <c r="BM65" t="n">
        <v>0</v>
      </c>
      <c r="BN65" t="n">
        <v>0</v>
      </c>
      <c r="BO65" t="n">
        <v>0</v>
      </c>
      <c r="BP65" t="n">
        <v>0</v>
      </c>
      <c r="BQ65" t="n">
        <v>0</v>
      </c>
      <c r="BR65" t="n">
        <v>0</v>
      </c>
      <c r="BS65" t="n">
        <v>0</v>
      </c>
      <c r="BT65" t="n">
        <v>0</v>
      </c>
      <c r="BU65" t="n">
        <v>0</v>
      </c>
      <c r="BV65" t="n">
        <v>0</v>
      </c>
      <c r="BW65" t="n">
        <v>0</v>
      </c>
      <c r="CU65">
        <f>ROUND(AT65*Source!I155*AH65*AL65,0)</f>
        <v/>
      </c>
      <c r="CV65">
        <f>ROUND(Y65*Source!I155,7)</f>
        <v/>
      </c>
      <c r="CW65" t="n">
        <v>0</v>
      </c>
      <c r="CX65">
        <f>ROUND(Y65*Source!I155,7)</f>
        <v/>
      </c>
      <c r="CY65">
        <f>AD65</f>
        <v/>
      </c>
      <c r="CZ65">
        <f>AH65</f>
        <v/>
      </c>
      <c r="DA65">
        <f>AL65</f>
        <v/>
      </c>
      <c r="DB65">
        <f>ROUND(ROUND(AT65*CZ65,2),2)</f>
        <v/>
      </c>
      <c r="DC65">
        <f>ROUND(ROUND(AT65*AG65,2),2)</f>
        <v/>
      </c>
      <c r="DD65" t="inlineStr"/>
      <c r="DE65" t="inlineStr"/>
      <c r="DF65">
        <f>ROUND(ROUND(AE65,0)*CX65,0)</f>
        <v/>
      </c>
      <c r="DG65">
        <f>ROUND(ROUND(AF65,0)*CX65,0)</f>
        <v/>
      </c>
      <c r="DH65">
        <f>ROUND(ROUND(AG65,0)*CX65,0)</f>
        <v/>
      </c>
      <c r="DI65">
        <f>ROUND(ROUND(AH65,0)*CX65,0)</f>
        <v/>
      </c>
      <c r="DJ65">
        <f>DI65</f>
        <v/>
      </c>
      <c r="DK65" t="n">
        <v>0</v>
      </c>
      <c r="DL65" t="inlineStr"/>
      <c r="DM65" t="n">
        <v>0</v>
      </c>
      <c r="DN65" t="inlineStr"/>
      <c r="DO65" t="n">
        <v>0</v>
      </c>
    </row>
    <row r="66">
      <c r="A66">
        <f>ROW(Source!A155)</f>
        <v/>
      </c>
      <c r="B66" t="n">
        <v>78855224</v>
      </c>
      <c r="C66" t="n">
        <v>78855832</v>
      </c>
      <c r="D66" t="n">
        <v>29172659</v>
      </c>
      <c r="E66" t="n">
        <v>1</v>
      </c>
      <c r="F66" t="n">
        <v>1</v>
      </c>
      <c r="G66" t="n">
        <v>1</v>
      </c>
      <c r="H66" t="n">
        <v>2</v>
      </c>
      <c r="I66" t="inlineStr">
        <is>
          <t>040504</t>
        </is>
      </c>
      <c r="J66" t="inlineStr">
        <is>
          <t>ТСЭМ Московской обл., 040504, приказ Минстроя России №675/пр от 28.02.2017 № 264/пр</t>
        </is>
      </c>
      <c r="K66" t="inlineStr">
        <is>
          <t>Аппарат для газовой сварки и резки</t>
        </is>
      </c>
      <c r="L66" t="n">
        <v>1368</v>
      </c>
      <c r="N66" t="n">
        <v>1011</v>
      </c>
      <c r="O66" t="inlineStr">
        <is>
          <t>маш.-ч</t>
        </is>
      </c>
      <c r="P66" t="inlineStr">
        <is>
          <t>маш.-ч</t>
        </is>
      </c>
      <c r="Q66" t="n">
        <v>1</v>
      </c>
      <c r="W66" t="n">
        <v>0</v>
      </c>
      <c r="X66" t="n">
        <v>1514068676</v>
      </c>
      <c r="Y66">
        <f>AT66</f>
        <v/>
      </c>
      <c r="AA66" t="n">
        <v>0</v>
      </c>
      <c r="AB66" t="n">
        <v>9.76</v>
      </c>
      <c r="AC66" t="n">
        <v>0</v>
      </c>
      <c r="AD66" t="n">
        <v>0</v>
      </c>
      <c r="AE66" t="n">
        <v>0</v>
      </c>
      <c r="AF66" t="n">
        <v>1.2</v>
      </c>
      <c r="AG66" t="n">
        <v>0</v>
      </c>
      <c r="AH66" t="n">
        <v>0</v>
      </c>
      <c r="AI66" t="n">
        <v>1</v>
      </c>
      <c r="AJ66" t="n">
        <v>8.130000000000001</v>
      </c>
      <c r="AK66" t="n">
        <v>52.25</v>
      </c>
      <c r="AL66" t="n">
        <v>1</v>
      </c>
      <c r="AM66" t="n">
        <v>2</v>
      </c>
      <c r="AN66" t="n">
        <v>0</v>
      </c>
      <c r="AO66" t="n">
        <v>1</v>
      </c>
      <c r="AP66" t="n">
        <v>1</v>
      </c>
      <c r="AQ66" t="n">
        <v>0</v>
      </c>
      <c r="AR66" t="n">
        <v>0</v>
      </c>
      <c r="AS66" t="inlineStr"/>
      <c r="AT66" t="n">
        <v>2.82</v>
      </c>
      <c r="AU66" t="inlineStr"/>
      <c r="AV66" t="n">
        <v>0</v>
      </c>
      <c r="AW66" t="n">
        <v>2</v>
      </c>
      <c r="AX66" t="n">
        <v>78855834</v>
      </c>
      <c r="AY66" t="n">
        <v>1</v>
      </c>
      <c r="AZ66" t="n">
        <v>0</v>
      </c>
      <c r="BA66" t="n">
        <v>67</v>
      </c>
      <c r="BB66" t="n">
        <v>0</v>
      </c>
      <c r="BC66" t="n">
        <v>0</v>
      </c>
      <c r="BD66" t="n">
        <v>0</v>
      </c>
      <c r="BE66" t="n">
        <v>0</v>
      </c>
      <c r="BF66" t="n">
        <v>0</v>
      </c>
      <c r="BG66" t="n">
        <v>0</v>
      </c>
      <c r="BH66" t="n">
        <v>0</v>
      </c>
      <c r="BI66" t="n">
        <v>0</v>
      </c>
      <c r="BJ66" t="n">
        <v>0</v>
      </c>
      <c r="BK66" t="n">
        <v>0</v>
      </c>
      <c r="BL66" t="n">
        <v>0</v>
      </c>
      <c r="BM66" t="n">
        <v>0</v>
      </c>
      <c r="BN66" t="n">
        <v>0</v>
      </c>
      <c r="BO66" t="n">
        <v>0</v>
      </c>
      <c r="BP66" t="n">
        <v>0</v>
      </c>
      <c r="BQ66" t="n">
        <v>0</v>
      </c>
      <c r="BR66" t="n">
        <v>0</v>
      </c>
      <c r="BS66" t="n">
        <v>0</v>
      </c>
      <c r="BT66" t="n">
        <v>0</v>
      </c>
      <c r="BU66" t="n">
        <v>0</v>
      </c>
      <c r="BV66" t="n">
        <v>0</v>
      </c>
      <c r="BW66" t="n">
        <v>0</v>
      </c>
      <c r="CV66" t="n">
        <v>0</v>
      </c>
      <c r="CW66">
        <f>ROUND(Y66*Source!I155*DO66,7)</f>
        <v/>
      </c>
      <c r="CX66">
        <f>ROUND(Y66*Source!I155,7)</f>
        <v/>
      </c>
      <c r="CY66">
        <f>AB66</f>
        <v/>
      </c>
      <c r="CZ66">
        <f>AF66</f>
        <v/>
      </c>
      <c r="DA66">
        <f>AJ66</f>
        <v/>
      </c>
      <c r="DB66">
        <f>ROUND(ROUND(AT66*CZ66,2),2)</f>
        <v/>
      </c>
      <c r="DC66">
        <f>ROUND(ROUND(AT66*AG66,2),2)</f>
        <v/>
      </c>
      <c r="DD66" t="inlineStr"/>
      <c r="DE66" t="inlineStr"/>
      <c r="DF66">
        <f>ROUND(ROUND(AE66,0)*CX66,0)</f>
        <v/>
      </c>
      <c r="DG66">
        <f>ROUND(ROUND(AF66*AJ66,0)*CX66,0)</f>
        <v/>
      </c>
      <c r="DH66">
        <f>ROUND(ROUND(AG66*AK66,0)*CX66,0)</f>
        <v/>
      </c>
      <c r="DI66">
        <f>ROUND(ROUND(AH66,0)*CX66,0)</f>
        <v/>
      </c>
      <c r="DJ66">
        <f>DG66</f>
        <v/>
      </c>
      <c r="DK66" t="n">
        <v>0</v>
      </c>
      <c r="DL66" t="inlineStr"/>
      <c r="DM66" t="n">
        <v>0</v>
      </c>
      <c r="DN66" t="inlineStr"/>
      <c r="DO66" t="n">
        <v>0</v>
      </c>
    </row>
    <row r="67">
      <c r="A67">
        <f>ROW(Source!A155)</f>
        <v/>
      </c>
      <c r="B67" t="n">
        <v>78855224</v>
      </c>
      <c r="C67" t="n">
        <v>78855832</v>
      </c>
      <c r="D67" t="n">
        <v>29174500</v>
      </c>
      <c r="E67" t="n">
        <v>1</v>
      </c>
      <c r="F67" t="n">
        <v>1</v>
      </c>
      <c r="G67" t="n">
        <v>1</v>
      </c>
      <c r="H67" t="n">
        <v>2</v>
      </c>
      <c r="I67" t="inlineStr">
        <is>
          <t>330206</t>
        </is>
      </c>
      <c r="J67" t="inlineStr">
        <is>
          <t>ТСЭМ Московской обл., 330206, приказ Минстроя России №675/пр от 28.02.2017 № 264/пр</t>
        </is>
      </c>
      <c r="K67" t="inlineStr">
        <is>
          <t>Дрели электрические</t>
        </is>
      </c>
      <c r="L67" t="n">
        <v>1368</v>
      </c>
      <c r="N67" t="n">
        <v>1011</v>
      </c>
      <c r="O67" t="inlineStr">
        <is>
          <t>маш.-ч</t>
        </is>
      </c>
      <c r="P67" t="inlineStr">
        <is>
          <t>маш.-ч</t>
        </is>
      </c>
      <c r="Q67" t="n">
        <v>1</v>
      </c>
      <c r="W67" t="n">
        <v>0</v>
      </c>
      <c r="X67" t="n">
        <v>-1867053656</v>
      </c>
      <c r="Y67">
        <f>AT67</f>
        <v/>
      </c>
      <c r="AA67" t="n">
        <v>0</v>
      </c>
      <c r="AB67" t="n">
        <v>8.390000000000001</v>
      </c>
      <c r="AC67" t="n">
        <v>0</v>
      </c>
      <c r="AD67" t="n">
        <v>0</v>
      </c>
      <c r="AE67" t="n">
        <v>0</v>
      </c>
      <c r="AF67" t="n">
        <v>1.95</v>
      </c>
      <c r="AG67" t="n">
        <v>0</v>
      </c>
      <c r="AH67" t="n">
        <v>0</v>
      </c>
      <c r="AI67" t="n">
        <v>1</v>
      </c>
      <c r="AJ67" t="n">
        <v>4.3</v>
      </c>
      <c r="AK67" t="n">
        <v>52.25</v>
      </c>
      <c r="AL67" t="n">
        <v>1</v>
      </c>
      <c r="AM67" t="n">
        <v>2</v>
      </c>
      <c r="AN67" t="n">
        <v>0</v>
      </c>
      <c r="AO67" t="n">
        <v>1</v>
      </c>
      <c r="AP67" t="n">
        <v>1</v>
      </c>
      <c r="AQ67" t="n">
        <v>0</v>
      </c>
      <c r="AR67" t="n">
        <v>0</v>
      </c>
      <c r="AS67" t="inlineStr"/>
      <c r="AT67" t="n">
        <v>4.9</v>
      </c>
      <c r="AU67" t="inlineStr"/>
      <c r="AV67" t="n">
        <v>0</v>
      </c>
      <c r="AW67" t="n">
        <v>2</v>
      </c>
      <c r="AX67" t="n">
        <v>78855835</v>
      </c>
      <c r="AY67" t="n">
        <v>1</v>
      </c>
      <c r="AZ67" t="n">
        <v>0</v>
      </c>
      <c r="BA67" t="n">
        <v>68</v>
      </c>
      <c r="BB67" t="n">
        <v>0</v>
      </c>
      <c r="BC67" t="n">
        <v>0</v>
      </c>
      <c r="BD67" t="n">
        <v>0</v>
      </c>
      <c r="BE67" t="n">
        <v>0</v>
      </c>
      <c r="BF67" t="n">
        <v>0</v>
      </c>
      <c r="BG67" t="n">
        <v>0</v>
      </c>
      <c r="BH67" t="n">
        <v>0</v>
      </c>
      <c r="BI67" t="n">
        <v>0</v>
      </c>
      <c r="BJ67" t="n">
        <v>0</v>
      </c>
      <c r="BK67" t="n">
        <v>0</v>
      </c>
      <c r="BL67" t="n">
        <v>0</v>
      </c>
      <c r="BM67" t="n">
        <v>0</v>
      </c>
      <c r="BN67" t="n">
        <v>0</v>
      </c>
      <c r="BO67" t="n">
        <v>0</v>
      </c>
      <c r="BP67" t="n">
        <v>0</v>
      </c>
      <c r="BQ67" t="n">
        <v>0</v>
      </c>
      <c r="BR67" t="n">
        <v>0</v>
      </c>
      <c r="BS67" t="n">
        <v>0</v>
      </c>
      <c r="BT67" t="n">
        <v>0</v>
      </c>
      <c r="BU67" t="n">
        <v>0</v>
      </c>
      <c r="BV67" t="n">
        <v>0</v>
      </c>
      <c r="BW67" t="n">
        <v>0</v>
      </c>
      <c r="CV67" t="n">
        <v>0</v>
      </c>
      <c r="CW67">
        <f>ROUND(Y67*Source!I155*DO67,7)</f>
        <v/>
      </c>
      <c r="CX67">
        <f>ROUND(Y67*Source!I155,7)</f>
        <v/>
      </c>
      <c r="CY67">
        <f>AB67</f>
        <v/>
      </c>
      <c r="CZ67">
        <f>AF67</f>
        <v/>
      </c>
      <c r="DA67">
        <f>AJ67</f>
        <v/>
      </c>
      <c r="DB67">
        <f>ROUND(ROUND(AT67*CZ67,2),2)</f>
        <v/>
      </c>
      <c r="DC67">
        <f>ROUND(ROUND(AT67*AG67,2),2)</f>
        <v/>
      </c>
      <c r="DD67" t="inlineStr"/>
      <c r="DE67" t="inlineStr"/>
      <c r="DF67">
        <f>ROUND(ROUND(AE67,0)*CX67,0)</f>
        <v/>
      </c>
      <c r="DG67">
        <f>ROUND(ROUND(AF67*AJ67,0)*CX67,0)</f>
        <v/>
      </c>
      <c r="DH67">
        <f>ROUND(ROUND(AG67*AK67,0)*CX67,0)</f>
        <v/>
      </c>
      <c r="DI67">
        <f>ROUND(ROUND(AH67,0)*CX67,0)</f>
        <v/>
      </c>
      <c r="DJ67">
        <f>DG67</f>
        <v/>
      </c>
      <c r="DK67" t="n">
        <v>0</v>
      </c>
      <c r="DL67" t="inlineStr"/>
      <c r="DM67" t="n">
        <v>0</v>
      </c>
      <c r="DN67" t="inlineStr"/>
      <c r="DO67" t="n">
        <v>0</v>
      </c>
    </row>
    <row r="68">
      <c r="A68">
        <f>ROW(Source!A155)</f>
        <v/>
      </c>
      <c r="B68" t="n">
        <v>78855224</v>
      </c>
      <c r="C68" t="n">
        <v>78855832</v>
      </c>
      <c r="D68" t="n">
        <v>29174913</v>
      </c>
      <c r="E68" t="n">
        <v>1</v>
      </c>
      <c r="F68" t="n">
        <v>1</v>
      </c>
      <c r="G68" t="n">
        <v>1</v>
      </c>
      <c r="H68" t="n">
        <v>2</v>
      </c>
      <c r="I68" t="inlineStr">
        <is>
          <t>400001</t>
        </is>
      </c>
      <c r="J68" t="inlineStr">
        <is>
          <t>ТСЭМ Московской обл., 400001, приказ Минстроя России №675/пр от 28.02.2017 № 264/пр</t>
        </is>
      </c>
      <c r="K68" t="inlineStr">
        <is>
          <t>Автомобили бортовые, грузоподъемность до 5 т</t>
        </is>
      </c>
      <c r="L68" t="n">
        <v>1368</v>
      </c>
      <c r="N68" t="n">
        <v>1011</v>
      </c>
      <c r="O68" t="inlineStr">
        <is>
          <t>маш.-ч</t>
        </is>
      </c>
      <c r="P68" t="inlineStr">
        <is>
          <t>маш.-ч</t>
        </is>
      </c>
      <c r="Q68" t="n">
        <v>1</v>
      </c>
      <c r="W68" t="n">
        <v>0</v>
      </c>
      <c r="X68" t="n">
        <v>1230759911</v>
      </c>
      <c r="Y68">
        <f>AT68</f>
        <v/>
      </c>
      <c r="AA68" t="n">
        <v>0</v>
      </c>
      <c r="AB68" t="n">
        <v>2177.51</v>
      </c>
      <c r="AC68" t="n">
        <v>606.1</v>
      </c>
      <c r="AD68" t="n">
        <v>0</v>
      </c>
      <c r="AE68" t="n">
        <v>0</v>
      </c>
      <c r="AF68" t="n">
        <v>87.17</v>
      </c>
      <c r="AG68" t="n">
        <v>11.6</v>
      </c>
      <c r="AH68" t="n">
        <v>0</v>
      </c>
      <c r="AI68" t="n">
        <v>1</v>
      </c>
      <c r="AJ68" t="n">
        <v>24.98</v>
      </c>
      <c r="AK68" t="n">
        <v>52.25</v>
      </c>
      <c r="AL68" t="n">
        <v>1</v>
      </c>
      <c r="AM68" t="n">
        <v>2</v>
      </c>
      <c r="AN68" t="n">
        <v>0</v>
      </c>
      <c r="AO68" t="n">
        <v>1</v>
      </c>
      <c r="AP68" t="n">
        <v>1</v>
      </c>
      <c r="AQ68" t="n">
        <v>0</v>
      </c>
      <c r="AR68" t="n">
        <v>0</v>
      </c>
      <c r="AS68" t="inlineStr"/>
      <c r="AT68" t="n">
        <v>0.65</v>
      </c>
      <c r="AU68" t="inlineStr"/>
      <c r="AV68" t="n">
        <v>0</v>
      </c>
      <c r="AW68" t="n">
        <v>2</v>
      </c>
      <c r="AX68" t="n">
        <v>78855836</v>
      </c>
      <c r="AY68" t="n">
        <v>1</v>
      </c>
      <c r="AZ68" t="n">
        <v>0</v>
      </c>
      <c r="BA68" t="n">
        <v>69</v>
      </c>
      <c r="BB68" t="n">
        <v>0</v>
      </c>
      <c r="BC68" t="n">
        <v>0</v>
      </c>
      <c r="BD68" t="n">
        <v>0</v>
      </c>
      <c r="BE68" t="n">
        <v>0</v>
      </c>
      <c r="BF68" t="n">
        <v>0</v>
      </c>
      <c r="BG68" t="n">
        <v>0</v>
      </c>
      <c r="BH68" t="n">
        <v>0</v>
      </c>
      <c r="BI68" t="n">
        <v>0</v>
      </c>
      <c r="BJ68" t="n">
        <v>0</v>
      </c>
      <c r="BK68" t="n">
        <v>0</v>
      </c>
      <c r="BL68" t="n">
        <v>0</v>
      </c>
      <c r="BM68" t="n">
        <v>0</v>
      </c>
      <c r="BN68" t="n">
        <v>0</v>
      </c>
      <c r="BO68" t="n">
        <v>0</v>
      </c>
      <c r="BP68" t="n">
        <v>0</v>
      </c>
      <c r="BQ68" t="n">
        <v>0</v>
      </c>
      <c r="BR68" t="n">
        <v>0</v>
      </c>
      <c r="BS68" t="n">
        <v>0</v>
      </c>
      <c r="BT68" t="n">
        <v>0</v>
      </c>
      <c r="BU68" t="n">
        <v>0</v>
      </c>
      <c r="BV68" t="n">
        <v>0</v>
      </c>
      <c r="BW68" t="n">
        <v>0</v>
      </c>
      <c r="CV68" t="n">
        <v>0</v>
      </c>
      <c r="CW68">
        <f>ROUND(Y68*Source!I155*DO68,7)</f>
        <v/>
      </c>
      <c r="CX68">
        <f>ROUND(Y68*Source!I155,7)</f>
        <v/>
      </c>
      <c r="CY68">
        <f>AB68</f>
        <v/>
      </c>
      <c r="CZ68">
        <f>AF68</f>
        <v/>
      </c>
      <c r="DA68">
        <f>AJ68</f>
        <v/>
      </c>
      <c r="DB68">
        <f>ROUND(ROUND(AT68*CZ68,2),2)</f>
        <v/>
      </c>
      <c r="DC68">
        <f>ROUND(ROUND(AT68*AG68,2),2)</f>
        <v/>
      </c>
      <c r="DD68" t="inlineStr"/>
      <c r="DE68" t="inlineStr"/>
      <c r="DF68">
        <f>ROUND(ROUND(AE68,0)*CX68,0)</f>
        <v/>
      </c>
      <c r="DG68">
        <f>ROUND(ROUND(AF68*AJ68,0)*CX68,0)</f>
        <v/>
      </c>
      <c r="DH68">
        <f>ROUND(ROUND(AG68*AK68,0)*CX68,0)</f>
        <v/>
      </c>
      <c r="DI68">
        <f>ROUND(ROUND(AH68,0)*CX68,0)</f>
        <v/>
      </c>
      <c r="DJ68">
        <f>DG68</f>
        <v/>
      </c>
      <c r="DK68" t="n">
        <v>0</v>
      </c>
      <c r="DL68" t="inlineStr"/>
      <c r="DM68" t="n">
        <v>0</v>
      </c>
      <c r="DN68" t="inlineStr"/>
      <c r="DO68" t="n">
        <v>0</v>
      </c>
    </row>
    <row r="69">
      <c r="A69">
        <f>ROW(Source!A155)</f>
        <v/>
      </c>
      <c r="B69" t="n">
        <v>78855224</v>
      </c>
      <c r="C69" t="n">
        <v>78855832</v>
      </c>
      <c r="D69" t="n">
        <v>29107441</v>
      </c>
      <c r="E69" t="n">
        <v>1</v>
      </c>
      <c r="F69" t="n">
        <v>1</v>
      </c>
      <c r="G69" t="n">
        <v>1</v>
      </c>
      <c r="H69" t="n">
        <v>3</v>
      </c>
      <c r="I69" t="inlineStr">
        <is>
          <t>101-0324</t>
        </is>
      </c>
      <c r="J69" t="inlineStr">
        <is>
          <t>ТССЦ Московской обл., 101-0324, приказ Минстроя России №675/пр от 28.02.2017 № 254/пр</t>
        </is>
      </c>
      <c r="K69" t="inlineStr">
        <is>
          <t>Кислород технический газообразный</t>
        </is>
      </c>
      <c r="L69" t="n">
        <v>1339</v>
      </c>
      <c r="N69" t="n">
        <v>1007</v>
      </c>
      <c r="O69" t="inlineStr">
        <is>
          <t>м3</t>
        </is>
      </c>
      <c r="P69" t="inlineStr">
        <is>
          <t>м3</t>
        </is>
      </c>
      <c r="Q69" t="n">
        <v>1</v>
      </c>
      <c r="W69" t="n">
        <v>0</v>
      </c>
      <c r="X69" t="n">
        <v>-756465305</v>
      </c>
      <c r="Y69">
        <f>AT69</f>
        <v/>
      </c>
      <c r="AA69" t="n">
        <v>111.08</v>
      </c>
      <c r="AB69" t="n">
        <v>0</v>
      </c>
      <c r="AC69" t="n">
        <v>0</v>
      </c>
      <c r="AD69" t="n">
        <v>0</v>
      </c>
      <c r="AE69" t="n">
        <v>6.23</v>
      </c>
      <c r="AF69" t="n">
        <v>0</v>
      </c>
      <c r="AG69" t="n">
        <v>0</v>
      </c>
      <c r="AH69" t="n">
        <v>0</v>
      </c>
      <c r="AI69" t="n">
        <v>17.83</v>
      </c>
      <c r="AJ69" t="n">
        <v>1</v>
      </c>
      <c r="AK69" t="n">
        <v>1</v>
      </c>
      <c r="AL69" t="n">
        <v>1</v>
      </c>
      <c r="AM69" t="n">
        <v>2</v>
      </c>
      <c r="AN69" t="n">
        <v>0</v>
      </c>
      <c r="AO69" t="n">
        <v>1</v>
      </c>
      <c r="AP69" t="n">
        <v>1</v>
      </c>
      <c r="AQ69" t="n">
        <v>0</v>
      </c>
      <c r="AR69" t="n">
        <v>0</v>
      </c>
      <c r="AS69" t="inlineStr"/>
      <c r="AT69" t="n">
        <v>0.48</v>
      </c>
      <c r="AU69" t="inlineStr"/>
      <c r="AV69" t="n">
        <v>0</v>
      </c>
      <c r="AW69" t="n">
        <v>2</v>
      </c>
      <c r="AX69" t="n">
        <v>78855837</v>
      </c>
      <c r="AY69" t="n">
        <v>1</v>
      </c>
      <c r="AZ69" t="n">
        <v>0</v>
      </c>
      <c r="BA69" t="n">
        <v>70</v>
      </c>
      <c r="BB69" t="n">
        <v>0</v>
      </c>
      <c r="BC69" t="n">
        <v>0</v>
      </c>
      <c r="BD69" t="n">
        <v>0</v>
      </c>
      <c r="BE69" t="n">
        <v>0</v>
      </c>
      <c r="BF69" t="n">
        <v>0</v>
      </c>
      <c r="BG69" t="n">
        <v>0</v>
      </c>
      <c r="BH69" t="n">
        <v>0</v>
      </c>
      <c r="BI69" t="n">
        <v>0</v>
      </c>
      <c r="BJ69" t="n">
        <v>0</v>
      </c>
      <c r="BK69" t="n">
        <v>0</v>
      </c>
      <c r="BL69" t="n">
        <v>0</v>
      </c>
      <c r="BM69" t="n">
        <v>0</v>
      </c>
      <c r="BN69" t="n">
        <v>0</v>
      </c>
      <c r="BO69" t="n">
        <v>0</v>
      </c>
      <c r="BP69" t="n">
        <v>0</v>
      </c>
      <c r="BQ69" t="n">
        <v>0</v>
      </c>
      <c r="BR69" t="n">
        <v>0</v>
      </c>
      <c r="BS69" t="n">
        <v>0</v>
      </c>
      <c r="BT69" t="n">
        <v>0</v>
      </c>
      <c r="BU69" t="n">
        <v>0</v>
      </c>
      <c r="BV69" t="n">
        <v>0</v>
      </c>
      <c r="BW69" t="n">
        <v>0</v>
      </c>
      <c r="CV69" t="n">
        <v>0</v>
      </c>
      <c r="CW69" t="n">
        <v>0</v>
      </c>
      <c r="CX69">
        <f>ROUND(Y69*Source!I155,7)</f>
        <v/>
      </c>
      <c r="CY69">
        <f>AA69</f>
        <v/>
      </c>
      <c r="CZ69">
        <f>AE69</f>
        <v/>
      </c>
      <c r="DA69">
        <f>AI69</f>
        <v/>
      </c>
      <c r="DB69">
        <f>ROUND(ROUND(AT69*CZ69,2),2)</f>
        <v/>
      </c>
      <c r="DC69">
        <f>ROUND(ROUND(AT69*AG69,2),2)</f>
        <v/>
      </c>
      <c r="DD69" t="inlineStr"/>
      <c r="DE69" t="inlineStr"/>
      <c r="DF69">
        <f>ROUND(ROUND(AE69*AI69,0)*CX69,0)</f>
        <v/>
      </c>
      <c r="DG69">
        <f>ROUND(ROUND(AF69,0)*CX69,0)</f>
        <v/>
      </c>
      <c r="DH69">
        <f>ROUND(ROUND(AG69,0)*CX69,0)</f>
        <v/>
      </c>
      <c r="DI69">
        <f>ROUND(ROUND(AH69,0)*CX69,0)</f>
        <v/>
      </c>
      <c r="DJ69">
        <f>DF69</f>
        <v/>
      </c>
      <c r="DK69" t="n">
        <v>0</v>
      </c>
      <c r="DL69" t="inlineStr"/>
      <c r="DM69" t="n">
        <v>0</v>
      </c>
      <c r="DN69" t="inlineStr"/>
      <c r="DO69" t="n">
        <v>0</v>
      </c>
    </row>
    <row r="70">
      <c r="A70">
        <f>ROW(Source!A155)</f>
        <v/>
      </c>
      <c r="B70" t="n">
        <v>78855224</v>
      </c>
      <c r="C70" t="n">
        <v>78855832</v>
      </c>
      <c r="D70" t="n">
        <v>29107430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101-1602</t>
        </is>
      </c>
      <c r="J70" t="inlineStr">
        <is>
          <t>ТССЦ Московской обл., 101-1602, приказ Минстроя России №675/пр от 28.02.2017 № 254/пр</t>
        </is>
      </c>
      <c r="K70" t="inlineStr">
        <is>
          <t>Ацетилен газообразный технический</t>
        </is>
      </c>
      <c r="L70" t="n">
        <v>1339</v>
      </c>
      <c r="N70" t="n">
        <v>1007</v>
      </c>
      <c r="O70" t="inlineStr">
        <is>
          <t>м3</t>
        </is>
      </c>
      <c r="P70" t="inlineStr">
        <is>
          <t>м3</t>
        </is>
      </c>
      <c r="Q70" t="n">
        <v>1</v>
      </c>
      <c r="W70" t="n">
        <v>0</v>
      </c>
      <c r="X70" t="n">
        <v>-203673795</v>
      </c>
      <c r="Y70">
        <f>AT70</f>
        <v/>
      </c>
      <c r="AA70" t="n">
        <v>618.53</v>
      </c>
      <c r="AB70" t="n">
        <v>0</v>
      </c>
      <c r="AC70" t="n">
        <v>0</v>
      </c>
      <c r="AD70" t="n">
        <v>0</v>
      </c>
      <c r="AE70" t="n">
        <v>38.49</v>
      </c>
      <c r="AF70" t="n">
        <v>0</v>
      </c>
      <c r="AG70" t="n">
        <v>0</v>
      </c>
      <c r="AH70" t="n">
        <v>0</v>
      </c>
      <c r="AI70" t="n">
        <v>16.07</v>
      </c>
      <c r="AJ70" t="n">
        <v>1</v>
      </c>
      <c r="AK70" t="n">
        <v>1</v>
      </c>
      <c r="AL70" t="n">
        <v>1</v>
      </c>
      <c r="AM70" t="n">
        <v>2</v>
      </c>
      <c r="AN70" t="n">
        <v>0</v>
      </c>
      <c r="AO70" t="n">
        <v>1</v>
      </c>
      <c r="AP70" t="n">
        <v>1</v>
      </c>
      <c r="AQ70" t="n">
        <v>0</v>
      </c>
      <c r="AR70" t="n">
        <v>0</v>
      </c>
      <c r="AS70" t="inlineStr"/>
      <c r="AT70" t="n">
        <v>0.21</v>
      </c>
      <c r="AU70" t="inlineStr"/>
      <c r="AV70" t="n">
        <v>0</v>
      </c>
      <c r="AW70" t="n">
        <v>2</v>
      </c>
      <c r="AX70" t="n">
        <v>78855838</v>
      </c>
      <c r="AY70" t="n">
        <v>1</v>
      </c>
      <c r="AZ70" t="n">
        <v>0</v>
      </c>
      <c r="BA70" t="n">
        <v>71</v>
      </c>
      <c r="BB70" t="n">
        <v>0</v>
      </c>
      <c r="BC70" t="n">
        <v>0</v>
      </c>
      <c r="BD70" t="n">
        <v>0</v>
      </c>
      <c r="BE70" t="n">
        <v>0</v>
      </c>
      <c r="BF70" t="n">
        <v>0</v>
      </c>
      <c r="BG70" t="n">
        <v>0</v>
      </c>
      <c r="BH70" t="n">
        <v>0</v>
      </c>
      <c r="BI70" t="n">
        <v>0</v>
      </c>
      <c r="BJ70" t="n">
        <v>0</v>
      </c>
      <c r="BK70" t="n">
        <v>0</v>
      </c>
      <c r="BL70" t="n">
        <v>0</v>
      </c>
      <c r="BM70" t="n">
        <v>0</v>
      </c>
      <c r="BN70" t="n">
        <v>0</v>
      </c>
      <c r="BO70" t="n">
        <v>0</v>
      </c>
      <c r="BP70" t="n">
        <v>0</v>
      </c>
      <c r="BQ70" t="n">
        <v>0</v>
      </c>
      <c r="BR70" t="n">
        <v>0</v>
      </c>
      <c r="BS70" t="n">
        <v>0</v>
      </c>
      <c r="BT70" t="n">
        <v>0</v>
      </c>
      <c r="BU70" t="n">
        <v>0</v>
      </c>
      <c r="BV70" t="n">
        <v>0</v>
      </c>
      <c r="BW70" t="n">
        <v>0</v>
      </c>
      <c r="CV70" t="n">
        <v>0</v>
      </c>
      <c r="CW70" t="n">
        <v>0</v>
      </c>
      <c r="CX70">
        <f>ROUND(Y70*Source!I155,7)</f>
        <v/>
      </c>
      <c r="CY70">
        <f>AA70</f>
        <v/>
      </c>
      <c r="CZ70">
        <f>AE70</f>
        <v/>
      </c>
      <c r="DA70">
        <f>AI70</f>
        <v/>
      </c>
      <c r="DB70">
        <f>ROUND(ROUND(AT70*CZ70,2),2)</f>
        <v/>
      </c>
      <c r="DC70">
        <f>ROUND(ROUND(AT70*AG70,2),2)</f>
        <v/>
      </c>
      <c r="DD70" t="inlineStr"/>
      <c r="DE70" t="inlineStr"/>
      <c r="DF70">
        <f>ROUND(ROUND(AE70*AI70,0)*CX70,0)</f>
        <v/>
      </c>
      <c r="DG70">
        <f>ROUND(ROUND(AF70,0)*CX70,0)</f>
        <v/>
      </c>
      <c r="DH70">
        <f>ROUND(ROUND(AG70,0)*CX70,0)</f>
        <v/>
      </c>
      <c r="DI70">
        <f>ROUND(ROUND(AH70,0)*CX70,0)</f>
        <v/>
      </c>
      <c r="DJ70">
        <f>DF70</f>
        <v/>
      </c>
      <c r="DK70" t="n">
        <v>0</v>
      </c>
      <c r="DL70" t="inlineStr"/>
      <c r="DM70" t="n">
        <v>0</v>
      </c>
      <c r="DN70" t="inlineStr"/>
      <c r="DO70" t="n">
        <v>0</v>
      </c>
    </row>
    <row r="71">
      <c r="A71">
        <f>ROW(Source!A155)</f>
        <v/>
      </c>
      <c r="B71" t="n">
        <v>78855224</v>
      </c>
      <c r="C71" t="n">
        <v>78855832</v>
      </c>
      <c r="D71" t="n">
        <v>29117361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103-1457</t>
        </is>
      </c>
      <c r="J71" t="inlineStr">
        <is>
          <t>ТССЦ Московской обл., 103-1457, приказ Минстроя России №675/пр от 28.02.2017 № 254/пр</t>
        </is>
      </c>
      <c r="K71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71" t="n">
        <v>1301</v>
      </c>
      <c r="N71" t="n">
        <v>1003</v>
      </c>
      <c r="O71" t="inlineStr">
        <is>
          <t>м</t>
        </is>
      </c>
      <c r="P71" t="inlineStr">
        <is>
          <t>м</t>
        </is>
      </c>
      <c r="Q71" t="n">
        <v>1</v>
      </c>
      <c r="W71" t="n">
        <v>0</v>
      </c>
      <c r="X71" t="n">
        <v>634473441</v>
      </c>
      <c r="Y71">
        <f>AT71</f>
        <v/>
      </c>
      <c r="AA71" t="n">
        <v>314.72</v>
      </c>
      <c r="AB71" t="n">
        <v>0</v>
      </c>
      <c r="AC71" t="n">
        <v>0</v>
      </c>
      <c r="AD71" t="n">
        <v>0</v>
      </c>
      <c r="AE71" t="n">
        <v>27.95</v>
      </c>
      <c r="AF71" t="n">
        <v>0</v>
      </c>
      <c r="AG71" t="n">
        <v>0</v>
      </c>
      <c r="AH71" t="n">
        <v>0</v>
      </c>
      <c r="AI71" t="n">
        <v>11.26</v>
      </c>
      <c r="AJ71" t="n">
        <v>1</v>
      </c>
      <c r="AK71" t="n">
        <v>1</v>
      </c>
      <c r="AL71" t="n">
        <v>1</v>
      </c>
      <c r="AM71" t="n">
        <v>2</v>
      </c>
      <c r="AN71" t="n">
        <v>0</v>
      </c>
      <c r="AO71" t="n">
        <v>1</v>
      </c>
      <c r="AP71" t="n">
        <v>1</v>
      </c>
      <c r="AQ71" t="n">
        <v>0</v>
      </c>
      <c r="AR71" t="n">
        <v>0</v>
      </c>
      <c r="AS71" t="inlineStr"/>
      <c r="AT71" t="n">
        <v>97.8</v>
      </c>
      <c r="AU71" t="inlineStr"/>
      <c r="AV71" t="n">
        <v>0</v>
      </c>
      <c r="AW71" t="n">
        <v>2</v>
      </c>
      <c r="AX71" t="n">
        <v>78855839</v>
      </c>
      <c r="AY71" t="n">
        <v>1</v>
      </c>
      <c r="AZ71" t="n">
        <v>0</v>
      </c>
      <c r="BA71" t="n">
        <v>72</v>
      </c>
      <c r="BB71" t="n">
        <v>0</v>
      </c>
      <c r="BC71" t="n">
        <v>0</v>
      </c>
      <c r="BD71" t="n">
        <v>0</v>
      </c>
      <c r="BE71" t="n">
        <v>0</v>
      </c>
      <c r="BF71" t="n">
        <v>0</v>
      </c>
      <c r="BG71" t="n">
        <v>0</v>
      </c>
      <c r="BH71" t="n">
        <v>0</v>
      </c>
      <c r="BI71" t="n">
        <v>0</v>
      </c>
      <c r="BJ71" t="n">
        <v>0</v>
      </c>
      <c r="BK71" t="n">
        <v>0</v>
      </c>
      <c r="BL71" t="n">
        <v>0</v>
      </c>
      <c r="BM71" t="n">
        <v>0</v>
      </c>
      <c r="BN71" t="n">
        <v>0</v>
      </c>
      <c r="BO71" t="n">
        <v>0</v>
      </c>
      <c r="BP71" t="n">
        <v>0</v>
      </c>
      <c r="BQ71" t="n">
        <v>0</v>
      </c>
      <c r="BR71" t="n">
        <v>0</v>
      </c>
      <c r="BS71" t="n">
        <v>0</v>
      </c>
      <c r="BT71" t="n">
        <v>0</v>
      </c>
      <c r="BU71" t="n">
        <v>0</v>
      </c>
      <c r="BV71" t="n">
        <v>0</v>
      </c>
      <c r="BW71" t="n">
        <v>0</v>
      </c>
      <c r="CV71" t="n">
        <v>0</v>
      </c>
      <c r="CW71" t="n">
        <v>0</v>
      </c>
      <c r="CX71">
        <f>ROUND(Y71*Source!I155,7)</f>
        <v/>
      </c>
      <c r="CY71">
        <f>AA71</f>
        <v/>
      </c>
      <c r="CZ71">
        <f>AE71</f>
        <v/>
      </c>
      <c r="DA71">
        <f>AI71</f>
        <v/>
      </c>
      <c r="DB71">
        <f>ROUND(ROUND(AT71*CZ71,2),2)</f>
        <v/>
      </c>
      <c r="DC71">
        <f>ROUND(ROUND(AT71*AG71,2),2)</f>
        <v/>
      </c>
      <c r="DD71" t="inlineStr"/>
      <c r="DE71" t="inlineStr"/>
      <c r="DF71">
        <f>ROUND(ROUND(AE71*AI71,0)*CX71,0)</f>
        <v/>
      </c>
      <c r="DG71">
        <f>ROUND(ROUND(AF71,0)*CX71,0)</f>
        <v/>
      </c>
      <c r="DH71">
        <f>ROUND(ROUND(AG71,0)*CX71,0)</f>
        <v/>
      </c>
      <c r="DI71">
        <f>ROUND(ROUND(AH71,0)*CX71,0)</f>
        <v/>
      </c>
      <c r="DJ71">
        <f>DF71</f>
        <v/>
      </c>
      <c r="DK71" t="n">
        <v>0</v>
      </c>
      <c r="DL71" t="inlineStr"/>
      <c r="DM71" t="n">
        <v>0</v>
      </c>
      <c r="DN71" t="inlineStr"/>
      <c r="DO71" t="n">
        <v>0</v>
      </c>
    </row>
    <row r="72">
      <c r="A72">
        <f>ROW(Source!A155)</f>
        <v/>
      </c>
      <c r="B72" t="n">
        <v>78855224</v>
      </c>
      <c r="C72" t="n">
        <v>78855832</v>
      </c>
      <c r="D72" t="n">
        <v>29140635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301-1380</t>
        </is>
      </c>
      <c r="J72" t="inlineStr">
        <is>
          <t>ТССЦ Московской обл., 301-1380, приказ Минстроя России №675/пр от 28.02.2017 № 256/пр</t>
        </is>
      </c>
      <c r="K72" t="inlineStr">
        <is>
          <t>Трубки защитные гофрированные</t>
        </is>
      </c>
      <c r="L72" t="n">
        <v>1301</v>
      </c>
      <c r="N72" t="n">
        <v>1003</v>
      </c>
      <c r="O72" t="inlineStr">
        <is>
          <t>м</t>
        </is>
      </c>
      <c r="P72" t="inlineStr">
        <is>
          <t>м</t>
        </is>
      </c>
      <c r="Q72" t="n">
        <v>1</v>
      </c>
      <c r="W72" t="n">
        <v>0</v>
      </c>
      <c r="X72" t="n">
        <v>-1225716149</v>
      </c>
      <c r="Y72">
        <f>AT72</f>
        <v/>
      </c>
      <c r="AA72" t="n">
        <v>17.99</v>
      </c>
      <c r="AB72" t="n">
        <v>0</v>
      </c>
      <c r="AC72" t="n">
        <v>0</v>
      </c>
      <c r="AD72" t="n">
        <v>0</v>
      </c>
      <c r="AE72" t="n">
        <v>9.52</v>
      </c>
      <c r="AF72" t="n">
        <v>0</v>
      </c>
      <c r="AG72" t="n">
        <v>0</v>
      </c>
      <c r="AH72" t="n">
        <v>0</v>
      </c>
      <c r="AI72" t="n">
        <v>1.89</v>
      </c>
      <c r="AJ72" t="n">
        <v>1</v>
      </c>
      <c r="AK72" t="n">
        <v>1</v>
      </c>
      <c r="AL72" t="n">
        <v>1</v>
      </c>
      <c r="AM72" t="n">
        <v>2</v>
      </c>
      <c r="AN72" t="n">
        <v>0</v>
      </c>
      <c r="AO72" t="n">
        <v>1</v>
      </c>
      <c r="AP72" t="n">
        <v>1</v>
      </c>
      <c r="AQ72" t="n">
        <v>0</v>
      </c>
      <c r="AR72" t="n">
        <v>0</v>
      </c>
      <c r="AS72" t="inlineStr"/>
      <c r="AT72" t="n">
        <v>13</v>
      </c>
      <c r="AU72" t="inlineStr"/>
      <c r="AV72" t="n">
        <v>0</v>
      </c>
      <c r="AW72" t="n">
        <v>2</v>
      </c>
      <c r="AX72" t="n">
        <v>78855841</v>
      </c>
      <c r="AY72" t="n">
        <v>1</v>
      </c>
      <c r="AZ72" t="n">
        <v>0</v>
      </c>
      <c r="BA72" t="n">
        <v>74</v>
      </c>
      <c r="BB72" t="n">
        <v>0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0</v>
      </c>
      <c r="BI72" t="n">
        <v>0</v>
      </c>
      <c r="BJ72" t="n">
        <v>0</v>
      </c>
      <c r="BK72" t="n">
        <v>0</v>
      </c>
      <c r="BL72" t="n">
        <v>0</v>
      </c>
      <c r="BM72" t="n">
        <v>0</v>
      </c>
      <c r="BN72" t="n">
        <v>0</v>
      </c>
      <c r="BO72" t="n">
        <v>0</v>
      </c>
      <c r="BP72" t="n">
        <v>0</v>
      </c>
      <c r="BQ72" t="n">
        <v>0</v>
      </c>
      <c r="BR72" t="n">
        <v>0</v>
      </c>
      <c r="BS72" t="n">
        <v>0</v>
      </c>
      <c r="BT72" t="n">
        <v>0</v>
      </c>
      <c r="BU72" t="n">
        <v>0</v>
      </c>
      <c r="BV72" t="n">
        <v>0</v>
      </c>
      <c r="BW72" t="n">
        <v>0</v>
      </c>
      <c r="CV72" t="n">
        <v>0</v>
      </c>
      <c r="CW72" t="n">
        <v>0</v>
      </c>
      <c r="CX72">
        <f>ROUND(Y72*Source!I155,7)</f>
        <v/>
      </c>
      <c r="CY72">
        <f>AA72</f>
        <v/>
      </c>
      <c r="CZ72">
        <f>AE72</f>
        <v/>
      </c>
      <c r="DA72">
        <f>AI72</f>
        <v/>
      </c>
      <c r="DB72">
        <f>ROUND(ROUND(AT72*CZ72,2),2)</f>
        <v/>
      </c>
      <c r="DC72">
        <f>ROUND(ROUND(AT72*AG72,2),2)</f>
        <v/>
      </c>
      <c r="DD72" t="inlineStr"/>
      <c r="DE72" t="inlineStr"/>
      <c r="DF72">
        <f>ROUND(ROUND(AE72*AI72,0)*CX72,0)</f>
        <v/>
      </c>
      <c r="DG72">
        <f>ROUND(ROUND(AF72,0)*CX72,0)</f>
        <v/>
      </c>
      <c r="DH72">
        <f>ROUND(ROUND(AG72,0)*CX72,0)</f>
        <v/>
      </c>
      <c r="DI72">
        <f>ROUND(ROUND(AH72,0)*CX72,0)</f>
        <v/>
      </c>
      <c r="DJ72">
        <f>DF72</f>
        <v/>
      </c>
      <c r="DK72" t="n">
        <v>0</v>
      </c>
      <c r="DL72" t="inlineStr"/>
      <c r="DM72" t="n">
        <v>0</v>
      </c>
      <c r="DN72" t="inlineStr"/>
      <c r="DO72" t="n">
        <v>0</v>
      </c>
    </row>
    <row r="73">
      <c r="A73">
        <f>ROW(Source!A155)</f>
        <v/>
      </c>
      <c r="B73" t="n">
        <v>78855224</v>
      </c>
      <c r="C73" t="n">
        <v>78855832</v>
      </c>
      <c r="D73" t="n">
        <v>29149245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405-0254</t>
        </is>
      </c>
      <c r="J73" t="inlineStr">
        <is>
          <t>ТССЦ Московской обл., 405-0254, приказ Минстроя России №675/пр от 28.02.2017 № 257/пр</t>
        </is>
      </c>
      <c r="K73" t="inlineStr">
        <is>
          <t>Известь строительная негашеная хлорная, марки А</t>
        </is>
      </c>
      <c r="L73" t="n">
        <v>1348</v>
      </c>
      <c r="N73" t="n">
        <v>1009</v>
      </c>
      <c r="O73" t="inlineStr">
        <is>
          <t>т</t>
        </is>
      </c>
      <c r="P73" t="inlineStr">
        <is>
          <t>т</t>
        </is>
      </c>
      <c r="Q73" t="n">
        <v>1000</v>
      </c>
      <c r="W73" t="n">
        <v>0</v>
      </c>
      <c r="X73" t="n">
        <v>469989087</v>
      </c>
      <c r="Y73">
        <f>AT73</f>
        <v/>
      </c>
      <c r="AA73" t="n">
        <v>7858.02</v>
      </c>
      <c r="AB73" t="n">
        <v>0</v>
      </c>
      <c r="AC73" t="n">
        <v>0</v>
      </c>
      <c r="AD73" t="n">
        <v>0</v>
      </c>
      <c r="AE73" t="n">
        <v>2147</v>
      </c>
      <c r="AF73" t="n">
        <v>0</v>
      </c>
      <c r="AG73" t="n">
        <v>0</v>
      </c>
      <c r="AH73" t="n">
        <v>0</v>
      </c>
      <c r="AI73" t="n">
        <v>3.66</v>
      </c>
      <c r="AJ73" t="n">
        <v>1</v>
      </c>
      <c r="AK73" t="n">
        <v>1</v>
      </c>
      <c r="AL73" t="n">
        <v>1</v>
      </c>
      <c r="AM73" t="n">
        <v>2</v>
      </c>
      <c r="AN73" t="n">
        <v>0</v>
      </c>
      <c r="AO73" t="n">
        <v>1</v>
      </c>
      <c r="AP73" t="n">
        <v>1</v>
      </c>
      <c r="AQ73" t="n">
        <v>0</v>
      </c>
      <c r="AR73" t="n">
        <v>0</v>
      </c>
      <c r="AS73" t="inlineStr"/>
      <c r="AT73" t="n">
        <v>0.0026</v>
      </c>
      <c r="AU73" t="inlineStr"/>
      <c r="AV73" t="n">
        <v>0</v>
      </c>
      <c r="AW73" t="n">
        <v>2</v>
      </c>
      <c r="AX73" t="n">
        <v>78855844</v>
      </c>
      <c r="AY73" t="n">
        <v>1</v>
      </c>
      <c r="AZ73" t="n">
        <v>0</v>
      </c>
      <c r="BA73" t="n">
        <v>77</v>
      </c>
      <c r="BB73" t="n">
        <v>0</v>
      </c>
      <c r="BC73" t="n">
        <v>0</v>
      </c>
      <c r="BD73" t="n">
        <v>0</v>
      </c>
      <c r="BE73" t="n">
        <v>0</v>
      </c>
      <c r="BF73" t="n">
        <v>0</v>
      </c>
      <c r="BG73" t="n">
        <v>0</v>
      </c>
      <c r="BH73" t="n">
        <v>0</v>
      </c>
      <c r="BI73" t="n">
        <v>0</v>
      </c>
      <c r="BJ73" t="n">
        <v>0</v>
      </c>
      <c r="BK73" t="n">
        <v>0</v>
      </c>
      <c r="BL73" t="n">
        <v>0</v>
      </c>
      <c r="BM73" t="n">
        <v>0</v>
      </c>
      <c r="BN73" t="n">
        <v>0</v>
      </c>
      <c r="BO73" t="n">
        <v>0</v>
      </c>
      <c r="BP73" t="n">
        <v>0</v>
      </c>
      <c r="BQ73" t="n">
        <v>0</v>
      </c>
      <c r="BR73" t="n">
        <v>0</v>
      </c>
      <c r="BS73" t="n">
        <v>0</v>
      </c>
      <c r="BT73" t="n">
        <v>0</v>
      </c>
      <c r="BU73" t="n">
        <v>0</v>
      </c>
      <c r="BV73" t="n">
        <v>0</v>
      </c>
      <c r="BW73" t="n">
        <v>0</v>
      </c>
      <c r="CV73" t="n">
        <v>0</v>
      </c>
      <c r="CW73" t="n">
        <v>0</v>
      </c>
      <c r="CX73">
        <f>ROUND(Y73*Source!I155,7)</f>
        <v/>
      </c>
      <c r="CY73">
        <f>AA73</f>
        <v/>
      </c>
      <c r="CZ73">
        <f>AE73</f>
        <v/>
      </c>
      <c r="DA73">
        <f>AI73</f>
        <v/>
      </c>
      <c r="DB73">
        <f>ROUND(ROUND(AT73*CZ73,2),2)</f>
        <v/>
      </c>
      <c r="DC73">
        <f>ROUND(ROUND(AT73*AG73,2),2)</f>
        <v/>
      </c>
      <c r="DD73" t="inlineStr"/>
      <c r="DE73" t="inlineStr"/>
      <c r="DF73">
        <f>ROUND(ROUND(AE73*AI73,0)*CX73,0)</f>
        <v/>
      </c>
      <c r="DG73">
        <f>ROUND(ROUND(AF73,0)*CX73,0)</f>
        <v/>
      </c>
      <c r="DH73">
        <f>ROUND(ROUND(AG73,0)*CX73,0)</f>
        <v/>
      </c>
      <c r="DI73">
        <f>ROUND(ROUND(AH73,0)*CX73,0)</f>
        <v/>
      </c>
      <c r="DJ73">
        <f>DF73</f>
        <v/>
      </c>
      <c r="DK73" t="n">
        <v>0</v>
      </c>
      <c r="DL73" t="inlineStr"/>
      <c r="DM73" t="n">
        <v>0</v>
      </c>
      <c r="DN73" t="inlineStr"/>
      <c r="DO73" t="n">
        <v>0</v>
      </c>
    </row>
    <row r="74">
      <c r="A74">
        <f>ROW(Source!A155)</f>
        <v/>
      </c>
      <c r="B74" t="n">
        <v>78855224</v>
      </c>
      <c r="C74" t="n">
        <v>78855832</v>
      </c>
      <c r="D74" t="n">
        <v>29150040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411-0001</t>
        </is>
      </c>
      <c r="J74" t="inlineStr">
        <is>
          <t>ТССЦ Московской обл., 411-0001, приказ Минстроя России №675/пр от 28.02.2017 № 257/пр</t>
        </is>
      </c>
      <c r="K74" t="inlineStr">
        <is>
          <t>Вода</t>
        </is>
      </c>
      <c r="L74" t="n">
        <v>1339</v>
      </c>
      <c r="N74" t="n">
        <v>1007</v>
      </c>
      <c r="O74" t="inlineStr">
        <is>
          <t>м3</t>
        </is>
      </c>
      <c r="P74" t="inlineStr">
        <is>
          <t>м3</t>
        </is>
      </c>
      <c r="Q74" t="n">
        <v>1</v>
      </c>
      <c r="W74" t="n">
        <v>0</v>
      </c>
      <c r="X74" t="n">
        <v>619799737</v>
      </c>
      <c r="Y74">
        <f>AT74</f>
        <v/>
      </c>
      <c r="AA74" t="n">
        <v>31.28</v>
      </c>
      <c r="AB74" t="n">
        <v>0</v>
      </c>
      <c r="AC74" t="n">
        <v>0</v>
      </c>
      <c r="AD74" t="n">
        <v>0</v>
      </c>
      <c r="AE74" t="n">
        <v>2.44</v>
      </c>
      <c r="AF74" t="n">
        <v>0</v>
      </c>
      <c r="AG74" t="n">
        <v>0</v>
      </c>
      <c r="AH74" t="n">
        <v>0</v>
      </c>
      <c r="AI74" t="n">
        <v>12.82</v>
      </c>
      <c r="AJ74" t="n">
        <v>1</v>
      </c>
      <c r="AK74" t="n">
        <v>1</v>
      </c>
      <c r="AL74" t="n">
        <v>1</v>
      </c>
      <c r="AM74" t="n">
        <v>2</v>
      </c>
      <c r="AN74" t="n">
        <v>0</v>
      </c>
      <c r="AO74" t="n">
        <v>1</v>
      </c>
      <c r="AP74" t="n">
        <v>1</v>
      </c>
      <c r="AQ74" t="n">
        <v>0</v>
      </c>
      <c r="AR74" t="n">
        <v>0</v>
      </c>
      <c r="AS74" t="inlineStr"/>
      <c r="AT74" t="n">
        <v>0.74</v>
      </c>
      <c r="AU74" t="inlineStr"/>
      <c r="AV74" t="n">
        <v>0</v>
      </c>
      <c r="AW74" t="n">
        <v>2</v>
      </c>
      <c r="AX74" t="n">
        <v>78855845</v>
      </c>
      <c r="AY74" t="n">
        <v>1</v>
      </c>
      <c r="AZ74" t="n">
        <v>0</v>
      </c>
      <c r="BA74" t="n">
        <v>78</v>
      </c>
      <c r="BB74" t="n">
        <v>0</v>
      </c>
      <c r="BC74" t="n">
        <v>0</v>
      </c>
      <c r="BD74" t="n">
        <v>0</v>
      </c>
      <c r="BE74" t="n">
        <v>0</v>
      </c>
      <c r="BF74" t="n">
        <v>0</v>
      </c>
      <c r="BG74" t="n">
        <v>0</v>
      </c>
      <c r="BH74" t="n">
        <v>0</v>
      </c>
      <c r="BI74" t="n">
        <v>0</v>
      </c>
      <c r="BJ74" t="n">
        <v>0</v>
      </c>
      <c r="BK74" t="n">
        <v>0</v>
      </c>
      <c r="BL74" t="n">
        <v>0</v>
      </c>
      <c r="BM74" t="n">
        <v>0</v>
      </c>
      <c r="BN74" t="n">
        <v>0</v>
      </c>
      <c r="BO74" t="n">
        <v>0</v>
      </c>
      <c r="BP74" t="n">
        <v>0</v>
      </c>
      <c r="BQ74" t="n">
        <v>0</v>
      </c>
      <c r="BR74" t="n">
        <v>0</v>
      </c>
      <c r="BS74" t="n">
        <v>0</v>
      </c>
      <c r="BT74" t="n">
        <v>0</v>
      </c>
      <c r="BU74" t="n">
        <v>0</v>
      </c>
      <c r="BV74" t="n">
        <v>0</v>
      </c>
      <c r="BW74" t="n">
        <v>0</v>
      </c>
      <c r="CV74" t="n">
        <v>0</v>
      </c>
      <c r="CW74" t="n">
        <v>0</v>
      </c>
      <c r="CX74">
        <f>ROUND(Y74*Source!I155,7)</f>
        <v/>
      </c>
      <c r="CY74">
        <f>AA74</f>
        <v/>
      </c>
      <c r="CZ74">
        <f>AE74</f>
        <v/>
      </c>
      <c r="DA74">
        <f>AI74</f>
        <v/>
      </c>
      <c r="DB74">
        <f>ROUND(ROUND(AT74*CZ74,2),2)</f>
        <v/>
      </c>
      <c r="DC74">
        <f>ROUND(ROUND(AT74*AG74,2),2)</f>
        <v/>
      </c>
      <c r="DD74" t="inlineStr"/>
      <c r="DE74" t="inlineStr"/>
      <c r="DF74">
        <f>ROUND(ROUND(AE74*AI74,0)*CX74,0)</f>
        <v/>
      </c>
      <c r="DG74">
        <f>ROUND(ROUND(AF74,0)*CX74,0)</f>
        <v/>
      </c>
      <c r="DH74">
        <f>ROUND(ROUND(AG74,0)*CX74,0)</f>
        <v/>
      </c>
      <c r="DI74">
        <f>ROUND(ROUND(AH74,0)*CX74,0)</f>
        <v/>
      </c>
      <c r="DJ74">
        <f>DF74</f>
        <v/>
      </c>
      <c r="DK74" t="n">
        <v>0</v>
      </c>
      <c r="DL74" t="inlineStr"/>
      <c r="DM74" t="n">
        <v>0</v>
      </c>
      <c r="DN74" t="inlineStr"/>
      <c r="DO74" t="n">
        <v>0</v>
      </c>
    </row>
    <row r="75">
      <c r="A75">
        <f>ROW(Source!A156)</f>
        <v/>
      </c>
      <c r="B75" t="n">
        <v>78855224</v>
      </c>
      <c r="C75" t="n">
        <v>78855849</v>
      </c>
      <c r="D75" t="n">
        <v>18411117</v>
      </c>
      <c r="E75" t="n">
        <v>1</v>
      </c>
      <c r="F75" t="n">
        <v>1</v>
      </c>
      <c r="G75" t="n">
        <v>1</v>
      </c>
      <c r="H75" t="n">
        <v>1</v>
      </c>
      <c r="I75" t="inlineStr">
        <is>
          <t>1-1040-90</t>
        </is>
      </c>
      <c r="J75" t="inlineStr"/>
      <c r="K75" t="inlineStr">
        <is>
          <t>Рабочий строитель среднего разряда 4</t>
        </is>
      </c>
      <c r="L75" t="n">
        <v>1369</v>
      </c>
      <c r="N75" t="n">
        <v>1013</v>
      </c>
      <c r="O75" t="inlineStr">
        <is>
          <t>чел.-ч</t>
        </is>
      </c>
      <c r="P75" t="inlineStr">
        <is>
          <t>чел.-ч</t>
        </is>
      </c>
      <c r="Q75" t="n">
        <v>1</v>
      </c>
      <c r="W75" t="n">
        <v>0</v>
      </c>
      <c r="X75" t="n">
        <v>-1739886638</v>
      </c>
      <c r="Y75">
        <f>AT75</f>
        <v/>
      </c>
      <c r="AA75" t="n">
        <v>0</v>
      </c>
      <c r="AB75" t="n">
        <v>0</v>
      </c>
      <c r="AC75" t="n">
        <v>0</v>
      </c>
      <c r="AD75" t="n">
        <v>9.619999999999999</v>
      </c>
      <c r="AE75" t="n">
        <v>0</v>
      </c>
      <c r="AF75" t="n">
        <v>0</v>
      </c>
      <c r="AG75" t="n">
        <v>0</v>
      </c>
      <c r="AH75" t="n">
        <v>9.619999999999999</v>
      </c>
      <c r="AI75" t="n">
        <v>1</v>
      </c>
      <c r="AJ75" t="n">
        <v>1</v>
      </c>
      <c r="AK75" t="n">
        <v>1</v>
      </c>
      <c r="AL75" t="n">
        <v>1</v>
      </c>
      <c r="AM75" t="n">
        <v>-2</v>
      </c>
      <c r="AN75" t="n">
        <v>0</v>
      </c>
      <c r="AO75" t="n">
        <v>1</v>
      </c>
      <c r="AP75" t="n">
        <v>1</v>
      </c>
      <c r="AQ75" t="n">
        <v>0</v>
      </c>
      <c r="AR75" t="n">
        <v>0</v>
      </c>
      <c r="AS75" t="inlineStr"/>
      <c r="AT75" t="n">
        <v>155</v>
      </c>
      <c r="AU75" t="inlineStr"/>
      <c r="AV75" t="n">
        <v>1</v>
      </c>
      <c r="AW75" t="n">
        <v>2</v>
      </c>
      <c r="AX75" t="n">
        <v>78855866</v>
      </c>
      <c r="AY75" t="n">
        <v>1</v>
      </c>
      <c r="AZ75" t="n">
        <v>0</v>
      </c>
      <c r="BA75" t="n">
        <v>79</v>
      </c>
      <c r="BB75" t="n">
        <v>0</v>
      </c>
      <c r="BC75" t="n">
        <v>0</v>
      </c>
      <c r="BD75" t="n">
        <v>0</v>
      </c>
      <c r="BE75" t="n">
        <v>0</v>
      </c>
      <c r="BF75" t="n">
        <v>0</v>
      </c>
      <c r="BG75" t="n">
        <v>0</v>
      </c>
      <c r="BH75" t="n">
        <v>0</v>
      </c>
      <c r="BI75" t="n">
        <v>0</v>
      </c>
      <c r="BJ75" t="n">
        <v>0</v>
      </c>
      <c r="BK75" t="n">
        <v>0</v>
      </c>
      <c r="BL75" t="n">
        <v>0</v>
      </c>
      <c r="BM75" t="n">
        <v>0</v>
      </c>
      <c r="BN75" t="n">
        <v>0</v>
      </c>
      <c r="BO75" t="n">
        <v>0</v>
      </c>
      <c r="BP75" t="n">
        <v>0</v>
      </c>
      <c r="BQ75" t="n">
        <v>0</v>
      </c>
      <c r="BR75" t="n">
        <v>0</v>
      </c>
      <c r="BS75" t="n">
        <v>0</v>
      </c>
      <c r="BT75" t="n">
        <v>0</v>
      </c>
      <c r="BU75" t="n">
        <v>0</v>
      </c>
      <c r="BV75" t="n">
        <v>0</v>
      </c>
      <c r="BW75" t="n">
        <v>0</v>
      </c>
      <c r="CU75">
        <f>ROUND(AT75*Source!I156*AH75*AL75,0)</f>
        <v/>
      </c>
      <c r="CV75">
        <f>ROUND(Y75*Source!I156,7)</f>
        <v/>
      </c>
      <c r="CW75" t="n">
        <v>0</v>
      </c>
      <c r="CX75">
        <f>ROUND(Y75*Source!I156,7)</f>
        <v/>
      </c>
      <c r="CY75">
        <f>AD75</f>
        <v/>
      </c>
      <c r="CZ75">
        <f>AH75</f>
        <v/>
      </c>
      <c r="DA75">
        <f>AL75</f>
        <v/>
      </c>
      <c r="DB75">
        <f>ROUND(ROUND(AT75*CZ75,2),2)</f>
        <v/>
      </c>
      <c r="DC75">
        <f>ROUND(ROUND(AT75*AG75,2),2)</f>
        <v/>
      </c>
      <c r="DD75" t="inlineStr"/>
      <c r="DE75" t="inlineStr"/>
      <c r="DF75">
        <f>ROUND(ROUND(AE75,0)*CX75,0)</f>
        <v/>
      </c>
      <c r="DG75">
        <f>ROUND(ROUND(AF75,0)*CX75,0)</f>
        <v/>
      </c>
      <c r="DH75">
        <f>ROUND(ROUND(AG75,0)*CX75,0)</f>
        <v/>
      </c>
      <c r="DI75">
        <f>ROUND(ROUND(AH75,0)*CX75,0)</f>
        <v/>
      </c>
      <c r="DJ75">
        <f>DI75</f>
        <v/>
      </c>
      <c r="DK75" t="n">
        <v>0</v>
      </c>
      <c r="DL75" t="inlineStr"/>
      <c r="DM75" t="n">
        <v>0</v>
      </c>
      <c r="DN75" t="inlineStr"/>
      <c r="DO75" t="n">
        <v>0</v>
      </c>
    </row>
    <row r="76">
      <c r="A76">
        <f>ROW(Source!A156)</f>
        <v/>
      </c>
      <c r="B76" t="n">
        <v>78855224</v>
      </c>
      <c r="C76" t="n">
        <v>78855849</v>
      </c>
      <c r="D76" t="n">
        <v>29172659</v>
      </c>
      <c r="E76" t="n">
        <v>1</v>
      </c>
      <c r="F76" t="n">
        <v>1</v>
      </c>
      <c r="G76" t="n">
        <v>1</v>
      </c>
      <c r="H76" t="n">
        <v>2</v>
      </c>
      <c r="I76" t="inlineStr">
        <is>
          <t>040504</t>
        </is>
      </c>
      <c r="J76" t="inlineStr">
        <is>
          <t>ТСЭМ Московской обл., 040504, приказ Минстроя России №675/пр от 28.02.2017 № 264/пр</t>
        </is>
      </c>
      <c r="K76" t="inlineStr">
        <is>
          <t>Аппарат для газовой сварки и резки</t>
        </is>
      </c>
      <c r="L76" t="n">
        <v>1368</v>
      </c>
      <c r="N76" t="n">
        <v>1011</v>
      </c>
      <c r="O76" t="inlineStr">
        <is>
          <t>маш.-ч</t>
        </is>
      </c>
      <c r="P76" t="inlineStr">
        <is>
          <t>маш.-ч</t>
        </is>
      </c>
      <c r="Q76" t="n">
        <v>1</v>
      </c>
      <c r="W76" t="n">
        <v>0</v>
      </c>
      <c r="X76" t="n">
        <v>1514068676</v>
      </c>
      <c r="Y76">
        <f>AT76</f>
        <v/>
      </c>
      <c r="AA76" t="n">
        <v>0</v>
      </c>
      <c r="AB76" t="n">
        <v>9.76</v>
      </c>
      <c r="AC76" t="n">
        <v>0</v>
      </c>
      <c r="AD76" t="n">
        <v>0</v>
      </c>
      <c r="AE76" t="n">
        <v>0</v>
      </c>
      <c r="AF76" t="n">
        <v>1.2</v>
      </c>
      <c r="AG76" t="n">
        <v>0</v>
      </c>
      <c r="AH76" t="n">
        <v>0</v>
      </c>
      <c r="AI76" t="n">
        <v>1</v>
      </c>
      <c r="AJ76" t="n">
        <v>8.130000000000001</v>
      </c>
      <c r="AK76" t="n">
        <v>52.25</v>
      </c>
      <c r="AL76" t="n">
        <v>1</v>
      </c>
      <c r="AM76" t="n">
        <v>2</v>
      </c>
      <c r="AN76" t="n">
        <v>0</v>
      </c>
      <c r="AO76" t="n">
        <v>1</v>
      </c>
      <c r="AP76" t="n">
        <v>1</v>
      </c>
      <c r="AQ76" t="n">
        <v>0</v>
      </c>
      <c r="AR76" t="n">
        <v>0</v>
      </c>
      <c r="AS76" t="inlineStr"/>
      <c r="AT76" t="n">
        <v>2.82</v>
      </c>
      <c r="AU76" t="inlineStr"/>
      <c r="AV76" t="n">
        <v>0</v>
      </c>
      <c r="AW76" t="n">
        <v>2</v>
      </c>
      <c r="AX76" t="n">
        <v>78855867</v>
      </c>
      <c r="AY76" t="n">
        <v>1</v>
      </c>
      <c r="AZ76" t="n">
        <v>0</v>
      </c>
      <c r="BA76" t="n">
        <v>80</v>
      </c>
      <c r="BB76" t="n">
        <v>0</v>
      </c>
      <c r="BC76" t="n">
        <v>0</v>
      </c>
      <c r="BD76" t="n">
        <v>0</v>
      </c>
      <c r="BE76" t="n">
        <v>0</v>
      </c>
      <c r="BF76" t="n">
        <v>0</v>
      </c>
      <c r="BG76" t="n">
        <v>0</v>
      </c>
      <c r="BH76" t="n">
        <v>0</v>
      </c>
      <c r="BI76" t="n">
        <v>0</v>
      </c>
      <c r="BJ76" t="n">
        <v>0</v>
      </c>
      <c r="BK76" t="n">
        <v>0</v>
      </c>
      <c r="BL76" t="n">
        <v>0</v>
      </c>
      <c r="BM76" t="n">
        <v>0</v>
      </c>
      <c r="BN76" t="n">
        <v>0</v>
      </c>
      <c r="BO76" t="n">
        <v>0</v>
      </c>
      <c r="BP76" t="n">
        <v>0</v>
      </c>
      <c r="BQ76" t="n">
        <v>0</v>
      </c>
      <c r="BR76" t="n">
        <v>0</v>
      </c>
      <c r="BS76" t="n">
        <v>0</v>
      </c>
      <c r="BT76" t="n">
        <v>0</v>
      </c>
      <c r="BU76" t="n">
        <v>0</v>
      </c>
      <c r="BV76" t="n">
        <v>0</v>
      </c>
      <c r="BW76" t="n">
        <v>0</v>
      </c>
      <c r="CV76" t="n">
        <v>0</v>
      </c>
      <c r="CW76">
        <f>ROUND(Y76*Source!I156*DO76,7)</f>
        <v/>
      </c>
      <c r="CX76">
        <f>ROUND(Y76*Source!I156,7)</f>
        <v/>
      </c>
      <c r="CY76">
        <f>AB76</f>
        <v/>
      </c>
      <c r="CZ76">
        <f>AF76</f>
        <v/>
      </c>
      <c r="DA76">
        <f>AJ76</f>
        <v/>
      </c>
      <c r="DB76">
        <f>ROUND(ROUND(AT76*CZ76,2),2)</f>
        <v/>
      </c>
      <c r="DC76">
        <f>ROUND(ROUND(AT76*AG76,2),2)</f>
        <v/>
      </c>
      <c r="DD76" t="inlineStr"/>
      <c r="DE76" t="inlineStr"/>
      <c r="DF76">
        <f>ROUND(ROUND(AE76,0)*CX76,0)</f>
        <v/>
      </c>
      <c r="DG76">
        <f>ROUND(ROUND(AF76*AJ76,0)*CX76,0)</f>
        <v/>
      </c>
      <c r="DH76">
        <f>ROUND(ROUND(AG76*AK76,0)*CX76,0)</f>
        <v/>
      </c>
      <c r="DI76">
        <f>ROUND(ROUND(AH76,0)*CX76,0)</f>
        <v/>
      </c>
      <c r="DJ76">
        <f>DG76</f>
        <v/>
      </c>
      <c r="DK76" t="n">
        <v>0</v>
      </c>
      <c r="DL76" t="inlineStr"/>
      <c r="DM76" t="n">
        <v>0</v>
      </c>
      <c r="DN76" t="inlineStr"/>
      <c r="DO76" t="n">
        <v>0</v>
      </c>
    </row>
    <row r="77">
      <c r="A77">
        <f>ROW(Source!A156)</f>
        <v/>
      </c>
      <c r="B77" t="n">
        <v>78855224</v>
      </c>
      <c r="C77" t="n">
        <v>78855849</v>
      </c>
      <c r="D77" t="n">
        <v>29174500</v>
      </c>
      <c r="E77" t="n">
        <v>1</v>
      </c>
      <c r="F77" t="n">
        <v>1</v>
      </c>
      <c r="G77" t="n">
        <v>1</v>
      </c>
      <c r="H77" t="n">
        <v>2</v>
      </c>
      <c r="I77" t="inlineStr">
        <is>
          <t>330206</t>
        </is>
      </c>
      <c r="J77" t="inlineStr">
        <is>
          <t>ТСЭМ Московской обл., 330206, приказ Минстроя России №675/пр от 28.02.2017 № 264/пр</t>
        </is>
      </c>
      <c r="K77" t="inlineStr">
        <is>
          <t>Дрели электрические</t>
        </is>
      </c>
      <c r="L77" t="n">
        <v>1368</v>
      </c>
      <c r="N77" t="n">
        <v>1011</v>
      </c>
      <c r="O77" t="inlineStr">
        <is>
          <t>маш.-ч</t>
        </is>
      </c>
      <c r="P77" t="inlineStr">
        <is>
          <t>маш.-ч</t>
        </is>
      </c>
      <c r="Q77" t="n">
        <v>1</v>
      </c>
      <c r="W77" t="n">
        <v>0</v>
      </c>
      <c r="X77" t="n">
        <v>-1867053656</v>
      </c>
      <c r="Y77">
        <f>AT77</f>
        <v/>
      </c>
      <c r="AA77" t="n">
        <v>0</v>
      </c>
      <c r="AB77" t="n">
        <v>8.390000000000001</v>
      </c>
      <c r="AC77" t="n">
        <v>0</v>
      </c>
      <c r="AD77" t="n">
        <v>0</v>
      </c>
      <c r="AE77" t="n">
        <v>0</v>
      </c>
      <c r="AF77" t="n">
        <v>1.95</v>
      </c>
      <c r="AG77" t="n">
        <v>0</v>
      </c>
      <c r="AH77" t="n">
        <v>0</v>
      </c>
      <c r="AI77" t="n">
        <v>1</v>
      </c>
      <c r="AJ77" t="n">
        <v>4.3</v>
      </c>
      <c r="AK77" t="n">
        <v>52.25</v>
      </c>
      <c r="AL77" t="n">
        <v>1</v>
      </c>
      <c r="AM77" t="n">
        <v>2</v>
      </c>
      <c r="AN77" t="n">
        <v>0</v>
      </c>
      <c r="AO77" t="n">
        <v>1</v>
      </c>
      <c r="AP77" t="n">
        <v>1</v>
      </c>
      <c r="AQ77" t="n">
        <v>0</v>
      </c>
      <c r="AR77" t="n">
        <v>0</v>
      </c>
      <c r="AS77" t="inlineStr"/>
      <c r="AT77" t="n">
        <v>4.56</v>
      </c>
      <c r="AU77" t="inlineStr"/>
      <c r="AV77" t="n">
        <v>0</v>
      </c>
      <c r="AW77" t="n">
        <v>2</v>
      </c>
      <c r="AX77" t="n">
        <v>78855868</v>
      </c>
      <c r="AY77" t="n">
        <v>1</v>
      </c>
      <c r="AZ77" t="n">
        <v>0</v>
      </c>
      <c r="BA77" t="n">
        <v>81</v>
      </c>
      <c r="BB77" t="n">
        <v>0</v>
      </c>
      <c r="BC77" t="n">
        <v>0</v>
      </c>
      <c r="BD77" t="n">
        <v>0</v>
      </c>
      <c r="BE77" t="n">
        <v>0</v>
      </c>
      <c r="BF77" t="n">
        <v>0</v>
      </c>
      <c r="BG77" t="n">
        <v>0</v>
      </c>
      <c r="BH77" t="n">
        <v>0</v>
      </c>
      <c r="BI77" t="n">
        <v>0</v>
      </c>
      <c r="BJ77" t="n">
        <v>0</v>
      </c>
      <c r="BK77" t="n">
        <v>0</v>
      </c>
      <c r="BL77" t="n">
        <v>0</v>
      </c>
      <c r="BM77" t="n">
        <v>0</v>
      </c>
      <c r="BN77" t="n">
        <v>0</v>
      </c>
      <c r="BO77" t="n">
        <v>0</v>
      </c>
      <c r="BP77" t="n">
        <v>0</v>
      </c>
      <c r="BQ77" t="n">
        <v>0</v>
      </c>
      <c r="BR77" t="n">
        <v>0</v>
      </c>
      <c r="BS77" t="n">
        <v>0</v>
      </c>
      <c r="BT77" t="n">
        <v>0</v>
      </c>
      <c r="BU77" t="n">
        <v>0</v>
      </c>
      <c r="BV77" t="n">
        <v>0</v>
      </c>
      <c r="BW77" t="n">
        <v>0</v>
      </c>
      <c r="CV77" t="n">
        <v>0</v>
      </c>
      <c r="CW77">
        <f>ROUND(Y77*Source!I156*DO77,7)</f>
        <v/>
      </c>
      <c r="CX77">
        <f>ROUND(Y77*Source!I156,7)</f>
        <v/>
      </c>
      <c r="CY77">
        <f>AB77</f>
        <v/>
      </c>
      <c r="CZ77">
        <f>AF77</f>
        <v/>
      </c>
      <c r="DA77">
        <f>AJ77</f>
        <v/>
      </c>
      <c r="DB77">
        <f>ROUND(ROUND(AT77*CZ77,2),2)</f>
        <v/>
      </c>
      <c r="DC77">
        <f>ROUND(ROUND(AT77*AG77,2),2)</f>
        <v/>
      </c>
      <c r="DD77" t="inlineStr"/>
      <c r="DE77" t="inlineStr"/>
      <c r="DF77">
        <f>ROUND(ROUND(AE77,0)*CX77,0)</f>
        <v/>
      </c>
      <c r="DG77">
        <f>ROUND(ROUND(AF77*AJ77,0)*CX77,0)</f>
        <v/>
      </c>
      <c r="DH77">
        <f>ROUND(ROUND(AG77*AK77,0)*CX77,0)</f>
        <v/>
      </c>
      <c r="DI77">
        <f>ROUND(ROUND(AH77,0)*CX77,0)</f>
        <v/>
      </c>
      <c r="DJ77">
        <f>DG77</f>
        <v/>
      </c>
      <c r="DK77" t="n">
        <v>0</v>
      </c>
      <c r="DL77" t="inlineStr"/>
      <c r="DM77" t="n">
        <v>0</v>
      </c>
      <c r="DN77" t="inlineStr"/>
      <c r="DO77" t="n">
        <v>0</v>
      </c>
    </row>
    <row r="78">
      <c r="A78">
        <f>ROW(Source!A156)</f>
        <v/>
      </c>
      <c r="B78" t="n">
        <v>78855224</v>
      </c>
      <c r="C78" t="n">
        <v>78855849</v>
      </c>
      <c r="D78" t="n">
        <v>29174913</v>
      </c>
      <c r="E78" t="n">
        <v>1</v>
      </c>
      <c r="F78" t="n">
        <v>1</v>
      </c>
      <c r="G78" t="n">
        <v>1</v>
      </c>
      <c r="H78" t="n">
        <v>2</v>
      </c>
      <c r="I78" t="inlineStr">
        <is>
          <t>400001</t>
        </is>
      </c>
      <c r="J78" t="inlineStr">
        <is>
          <t>ТСЭМ Московской обл., 400001, приказ Минстроя России №675/пр от 28.02.2017 № 264/пр</t>
        </is>
      </c>
      <c r="K78" t="inlineStr">
        <is>
          <t>Автомобили бортовые, грузоподъемность до 5 т</t>
        </is>
      </c>
      <c r="L78" t="n">
        <v>1368</v>
      </c>
      <c r="N78" t="n">
        <v>1011</v>
      </c>
      <c r="O78" t="inlineStr">
        <is>
          <t>маш.-ч</t>
        </is>
      </c>
      <c r="P78" t="inlineStr">
        <is>
          <t>маш.-ч</t>
        </is>
      </c>
      <c r="Q78" t="n">
        <v>1</v>
      </c>
      <c r="W78" t="n">
        <v>0</v>
      </c>
      <c r="X78" t="n">
        <v>1230759911</v>
      </c>
      <c r="Y78">
        <f>AT78</f>
        <v/>
      </c>
      <c r="AA78" t="n">
        <v>0</v>
      </c>
      <c r="AB78" t="n">
        <v>2177.51</v>
      </c>
      <c r="AC78" t="n">
        <v>606.1</v>
      </c>
      <c r="AD78" t="n">
        <v>0</v>
      </c>
      <c r="AE78" t="n">
        <v>0</v>
      </c>
      <c r="AF78" t="n">
        <v>87.17</v>
      </c>
      <c r="AG78" t="n">
        <v>11.6</v>
      </c>
      <c r="AH78" t="n">
        <v>0</v>
      </c>
      <c r="AI78" t="n">
        <v>1</v>
      </c>
      <c r="AJ78" t="n">
        <v>24.98</v>
      </c>
      <c r="AK78" t="n">
        <v>52.25</v>
      </c>
      <c r="AL78" t="n">
        <v>1</v>
      </c>
      <c r="AM78" t="n">
        <v>2</v>
      </c>
      <c r="AN78" t="n">
        <v>0</v>
      </c>
      <c r="AO78" t="n">
        <v>1</v>
      </c>
      <c r="AP78" t="n">
        <v>1</v>
      </c>
      <c r="AQ78" t="n">
        <v>0</v>
      </c>
      <c r="AR78" t="n">
        <v>0</v>
      </c>
      <c r="AS78" t="inlineStr"/>
      <c r="AT78" t="n">
        <v>0.6</v>
      </c>
      <c r="AU78" t="inlineStr"/>
      <c r="AV78" t="n">
        <v>0</v>
      </c>
      <c r="AW78" t="n">
        <v>2</v>
      </c>
      <c r="AX78" t="n">
        <v>78855869</v>
      </c>
      <c r="AY78" t="n">
        <v>1</v>
      </c>
      <c r="AZ78" t="n">
        <v>0</v>
      </c>
      <c r="BA78" t="n">
        <v>82</v>
      </c>
      <c r="BB78" t="n">
        <v>0</v>
      </c>
      <c r="BC78" t="n">
        <v>0</v>
      </c>
      <c r="BD78" t="n">
        <v>0</v>
      </c>
      <c r="BE78" t="n">
        <v>0</v>
      </c>
      <c r="BF78" t="n">
        <v>0</v>
      </c>
      <c r="BG78" t="n">
        <v>0</v>
      </c>
      <c r="BH78" t="n">
        <v>0</v>
      </c>
      <c r="BI78" t="n">
        <v>0</v>
      </c>
      <c r="BJ78" t="n">
        <v>0</v>
      </c>
      <c r="BK78" t="n">
        <v>0</v>
      </c>
      <c r="BL78" t="n">
        <v>0</v>
      </c>
      <c r="BM78" t="n">
        <v>0</v>
      </c>
      <c r="BN78" t="n">
        <v>0</v>
      </c>
      <c r="BO78" t="n">
        <v>0</v>
      </c>
      <c r="BP78" t="n">
        <v>0</v>
      </c>
      <c r="BQ78" t="n">
        <v>0</v>
      </c>
      <c r="BR78" t="n">
        <v>0</v>
      </c>
      <c r="BS78" t="n">
        <v>0</v>
      </c>
      <c r="BT78" t="n">
        <v>0</v>
      </c>
      <c r="BU78" t="n">
        <v>0</v>
      </c>
      <c r="BV78" t="n">
        <v>0</v>
      </c>
      <c r="BW78" t="n">
        <v>0</v>
      </c>
      <c r="CV78" t="n">
        <v>0</v>
      </c>
      <c r="CW78">
        <f>ROUND(Y78*Source!I156*DO78,7)</f>
        <v/>
      </c>
      <c r="CX78">
        <f>ROUND(Y78*Source!I156,7)</f>
        <v/>
      </c>
      <c r="CY78">
        <f>AB78</f>
        <v/>
      </c>
      <c r="CZ78">
        <f>AF78</f>
        <v/>
      </c>
      <c r="DA78">
        <f>AJ78</f>
        <v/>
      </c>
      <c r="DB78">
        <f>ROUND(ROUND(AT78*CZ78,2),2)</f>
        <v/>
      </c>
      <c r="DC78">
        <f>ROUND(ROUND(AT78*AG78,2),2)</f>
        <v/>
      </c>
      <c r="DD78" t="inlineStr"/>
      <c r="DE78" t="inlineStr"/>
      <c r="DF78">
        <f>ROUND(ROUND(AE78,0)*CX78,0)</f>
        <v/>
      </c>
      <c r="DG78">
        <f>ROUND(ROUND(AF78*AJ78,0)*CX78,0)</f>
        <v/>
      </c>
      <c r="DH78">
        <f>ROUND(ROUND(AG78*AK78,0)*CX78,0)</f>
        <v/>
      </c>
      <c r="DI78">
        <f>ROUND(ROUND(AH78,0)*CX78,0)</f>
        <v/>
      </c>
      <c r="DJ78">
        <f>DG78</f>
        <v/>
      </c>
      <c r="DK78" t="n">
        <v>0</v>
      </c>
      <c r="DL78" t="inlineStr"/>
      <c r="DM78" t="n">
        <v>0</v>
      </c>
      <c r="DN78" t="inlineStr"/>
      <c r="DO78" t="n">
        <v>0</v>
      </c>
    </row>
    <row r="79">
      <c r="A79">
        <f>ROW(Source!A156)</f>
        <v/>
      </c>
      <c r="B79" t="n">
        <v>78855224</v>
      </c>
      <c r="C79" t="n">
        <v>78855849</v>
      </c>
      <c r="D79" t="n">
        <v>29107441</v>
      </c>
      <c r="E79" t="n">
        <v>1</v>
      </c>
      <c r="F79" t="n">
        <v>1</v>
      </c>
      <c r="G79" t="n">
        <v>1</v>
      </c>
      <c r="H79" t="n">
        <v>3</v>
      </c>
      <c r="I79" t="inlineStr">
        <is>
          <t>101-0324</t>
        </is>
      </c>
      <c r="J79" t="inlineStr">
        <is>
          <t>ТССЦ Московской обл., 101-0324, приказ Минстроя России №675/пр от 28.02.2017 № 254/пр</t>
        </is>
      </c>
      <c r="K79" t="inlineStr">
        <is>
          <t>Кислород технический газообразный</t>
        </is>
      </c>
      <c r="L79" t="n">
        <v>1339</v>
      </c>
      <c r="N79" t="n">
        <v>1007</v>
      </c>
      <c r="O79" t="inlineStr">
        <is>
          <t>м3</t>
        </is>
      </c>
      <c r="P79" t="inlineStr">
        <is>
          <t>м3</t>
        </is>
      </c>
      <c r="Q79" t="n">
        <v>1</v>
      </c>
      <c r="W79" t="n">
        <v>0</v>
      </c>
      <c r="X79" t="n">
        <v>-756465305</v>
      </c>
      <c r="Y79">
        <f>AT79</f>
        <v/>
      </c>
      <c r="AA79" t="n">
        <v>111.08</v>
      </c>
      <c r="AB79" t="n">
        <v>0</v>
      </c>
      <c r="AC79" t="n">
        <v>0</v>
      </c>
      <c r="AD79" t="n">
        <v>0</v>
      </c>
      <c r="AE79" t="n">
        <v>6.23</v>
      </c>
      <c r="AF79" t="n">
        <v>0</v>
      </c>
      <c r="AG79" t="n">
        <v>0</v>
      </c>
      <c r="AH79" t="n">
        <v>0</v>
      </c>
      <c r="AI79" t="n">
        <v>17.83</v>
      </c>
      <c r="AJ79" t="n">
        <v>1</v>
      </c>
      <c r="AK79" t="n">
        <v>1</v>
      </c>
      <c r="AL79" t="n">
        <v>1</v>
      </c>
      <c r="AM79" t="n">
        <v>2</v>
      </c>
      <c r="AN79" t="n">
        <v>0</v>
      </c>
      <c r="AO79" t="n">
        <v>1</v>
      </c>
      <c r="AP79" t="n">
        <v>1</v>
      </c>
      <c r="AQ79" t="n">
        <v>0</v>
      </c>
      <c r="AR79" t="n">
        <v>0</v>
      </c>
      <c r="AS79" t="inlineStr"/>
      <c r="AT79" t="n">
        <v>0.48</v>
      </c>
      <c r="AU79" t="inlineStr"/>
      <c r="AV79" t="n">
        <v>0</v>
      </c>
      <c r="AW79" t="n">
        <v>2</v>
      </c>
      <c r="AX79" t="n">
        <v>78855870</v>
      </c>
      <c r="AY79" t="n">
        <v>1</v>
      </c>
      <c r="AZ79" t="n">
        <v>0</v>
      </c>
      <c r="BA79" t="n">
        <v>83</v>
      </c>
      <c r="BB79" t="n">
        <v>0</v>
      </c>
      <c r="BC79" t="n">
        <v>0</v>
      </c>
      <c r="BD79" t="n">
        <v>0</v>
      </c>
      <c r="BE79" t="n">
        <v>0</v>
      </c>
      <c r="BF79" t="n">
        <v>0</v>
      </c>
      <c r="BG79" t="n">
        <v>0</v>
      </c>
      <c r="BH79" t="n">
        <v>0</v>
      </c>
      <c r="BI79" t="n">
        <v>0</v>
      </c>
      <c r="BJ79" t="n">
        <v>0</v>
      </c>
      <c r="BK79" t="n">
        <v>0</v>
      </c>
      <c r="BL79" t="n">
        <v>0</v>
      </c>
      <c r="BM79" t="n">
        <v>0</v>
      </c>
      <c r="BN79" t="n">
        <v>0</v>
      </c>
      <c r="BO79" t="n">
        <v>0</v>
      </c>
      <c r="BP79" t="n">
        <v>0</v>
      </c>
      <c r="BQ79" t="n">
        <v>0</v>
      </c>
      <c r="BR79" t="n">
        <v>0</v>
      </c>
      <c r="BS79" t="n">
        <v>0</v>
      </c>
      <c r="BT79" t="n">
        <v>0</v>
      </c>
      <c r="BU79" t="n">
        <v>0</v>
      </c>
      <c r="BV79" t="n">
        <v>0</v>
      </c>
      <c r="BW79" t="n">
        <v>0</v>
      </c>
      <c r="CV79" t="n">
        <v>0</v>
      </c>
      <c r="CW79" t="n">
        <v>0</v>
      </c>
      <c r="CX79">
        <f>ROUND(Y79*Source!I156,7)</f>
        <v/>
      </c>
      <c r="CY79">
        <f>AA79</f>
        <v/>
      </c>
      <c r="CZ79">
        <f>AE79</f>
        <v/>
      </c>
      <c r="DA79">
        <f>AI79</f>
        <v/>
      </c>
      <c r="DB79">
        <f>ROUND(ROUND(AT79*CZ79,2),2)</f>
        <v/>
      </c>
      <c r="DC79">
        <f>ROUND(ROUND(AT79*AG79,2),2)</f>
        <v/>
      </c>
      <c r="DD79" t="inlineStr"/>
      <c r="DE79" t="inlineStr"/>
      <c r="DF79">
        <f>ROUND(ROUND(AE79*AI79,0)*CX79,0)</f>
        <v/>
      </c>
      <c r="DG79">
        <f>ROUND(ROUND(AF79,0)*CX79,0)</f>
        <v/>
      </c>
      <c r="DH79">
        <f>ROUND(ROUND(AG79,0)*CX79,0)</f>
        <v/>
      </c>
      <c r="DI79">
        <f>ROUND(ROUND(AH79,0)*CX79,0)</f>
        <v/>
      </c>
      <c r="DJ79">
        <f>DF79</f>
        <v/>
      </c>
      <c r="DK79" t="n">
        <v>0</v>
      </c>
      <c r="DL79" t="inlineStr"/>
      <c r="DM79" t="n">
        <v>0</v>
      </c>
      <c r="DN79" t="inlineStr"/>
      <c r="DO79" t="n">
        <v>0</v>
      </c>
    </row>
    <row r="80">
      <c r="A80">
        <f>ROW(Source!A156)</f>
        <v/>
      </c>
      <c r="B80" t="n">
        <v>78855224</v>
      </c>
      <c r="C80" t="n">
        <v>78855849</v>
      </c>
      <c r="D80" t="n">
        <v>29107430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101-1602</t>
        </is>
      </c>
      <c r="J80" t="inlineStr">
        <is>
          <t>ТССЦ Московской обл., 101-1602, приказ Минстроя России №675/пр от 28.02.2017 № 254/пр</t>
        </is>
      </c>
      <c r="K80" t="inlineStr">
        <is>
          <t>Ацетилен газообразный технический</t>
        </is>
      </c>
      <c r="L80" t="n">
        <v>1339</v>
      </c>
      <c r="N80" t="n">
        <v>1007</v>
      </c>
      <c r="O80" t="inlineStr">
        <is>
          <t>м3</t>
        </is>
      </c>
      <c r="P80" t="inlineStr">
        <is>
          <t>м3</t>
        </is>
      </c>
      <c r="Q80" t="n">
        <v>1</v>
      </c>
      <c r="W80" t="n">
        <v>0</v>
      </c>
      <c r="X80" t="n">
        <v>-203673795</v>
      </c>
      <c r="Y80">
        <f>AT80</f>
        <v/>
      </c>
      <c r="AA80" t="n">
        <v>618.53</v>
      </c>
      <c r="AB80" t="n">
        <v>0</v>
      </c>
      <c r="AC80" t="n">
        <v>0</v>
      </c>
      <c r="AD80" t="n">
        <v>0</v>
      </c>
      <c r="AE80" t="n">
        <v>38.49</v>
      </c>
      <c r="AF80" t="n">
        <v>0</v>
      </c>
      <c r="AG80" t="n">
        <v>0</v>
      </c>
      <c r="AH80" t="n">
        <v>0</v>
      </c>
      <c r="AI80" t="n">
        <v>16.07</v>
      </c>
      <c r="AJ80" t="n">
        <v>1</v>
      </c>
      <c r="AK80" t="n">
        <v>1</v>
      </c>
      <c r="AL80" t="n">
        <v>1</v>
      </c>
      <c r="AM80" t="n">
        <v>2</v>
      </c>
      <c r="AN80" t="n">
        <v>0</v>
      </c>
      <c r="AO80" t="n">
        <v>1</v>
      </c>
      <c r="AP80" t="n">
        <v>1</v>
      </c>
      <c r="AQ80" t="n">
        <v>0</v>
      </c>
      <c r="AR80" t="n">
        <v>0</v>
      </c>
      <c r="AS80" t="inlineStr"/>
      <c r="AT80" t="n">
        <v>0.21</v>
      </c>
      <c r="AU80" t="inlineStr"/>
      <c r="AV80" t="n">
        <v>0</v>
      </c>
      <c r="AW80" t="n">
        <v>2</v>
      </c>
      <c r="AX80" t="n">
        <v>78855871</v>
      </c>
      <c r="AY80" t="n">
        <v>1</v>
      </c>
      <c r="AZ80" t="n">
        <v>0</v>
      </c>
      <c r="BA80" t="n">
        <v>84</v>
      </c>
      <c r="BB80" t="n">
        <v>0</v>
      </c>
      <c r="BC80" t="n">
        <v>0</v>
      </c>
      <c r="BD80" t="n">
        <v>0</v>
      </c>
      <c r="BE80" t="n">
        <v>0</v>
      </c>
      <c r="BF80" t="n">
        <v>0</v>
      </c>
      <c r="BG80" t="n">
        <v>0</v>
      </c>
      <c r="BH80" t="n">
        <v>0</v>
      </c>
      <c r="BI80" t="n">
        <v>0</v>
      </c>
      <c r="BJ80" t="n">
        <v>0</v>
      </c>
      <c r="BK80" t="n">
        <v>0</v>
      </c>
      <c r="BL80" t="n">
        <v>0</v>
      </c>
      <c r="BM80" t="n">
        <v>0</v>
      </c>
      <c r="BN80" t="n">
        <v>0</v>
      </c>
      <c r="BO80" t="n">
        <v>0</v>
      </c>
      <c r="BP80" t="n">
        <v>0</v>
      </c>
      <c r="BQ80" t="n">
        <v>0</v>
      </c>
      <c r="BR80" t="n">
        <v>0</v>
      </c>
      <c r="BS80" t="n">
        <v>0</v>
      </c>
      <c r="BT80" t="n">
        <v>0</v>
      </c>
      <c r="BU80" t="n">
        <v>0</v>
      </c>
      <c r="BV80" t="n">
        <v>0</v>
      </c>
      <c r="BW80" t="n">
        <v>0</v>
      </c>
      <c r="CV80" t="n">
        <v>0</v>
      </c>
      <c r="CW80" t="n">
        <v>0</v>
      </c>
      <c r="CX80">
        <f>ROUND(Y80*Source!I156,7)</f>
        <v/>
      </c>
      <c r="CY80">
        <f>AA80</f>
        <v/>
      </c>
      <c r="CZ80">
        <f>AE80</f>
        <v/>
      </c>
      <c r="DA80">
        <f>AI80</f>
        <v/>
      </c>
      <c r="DB80">
        <f>ROUND(ROUND(AT80*CZ80,2),2)</f>
        <v/>
      </c>
      <c r="DC80">
        <f>ROUND(ROUND(AT80*AG80,2),2)</f>
        <v/>
      </c>
      <c r="DD80" t="inlineStr"/>
      <c r="DE80" t="inlineStr"/>
      <c r="DF80">
        <f>ROUND(ROUND(AE80*AI80,0)*CX80,0)</f>
        <v/>
      </c>
      <c r="DG80">
        <f>ROUND(ROUND(AF80,0)*CX80,0)</f>
        <v/>
      </c>
      <c r="DH80">
        <f>ROUND(ROUND(AG80,0)*CX80,0)</f>
        <v/>
      </c>
      <c r="DI80">
        <f>ROUND(ROUND(AH80,0)*CX80,0)</f>
        <v/>
      </c>
      <c r="DJ80">
        <f>DF80</f>
        <v/>
      </c>
      <c r="DK80" t="n">
        <v>0</v>
      </c>
      <c r="DL80" t="inlineStr"/>
      <c r="DM80" t="n">
        <v>0</v>
      </c>
      <c r="DN80" t="inlineStr"/>
      <c r="DO80" t="n">
        <v>0</v>
      </c>
    </row>
    <row r="81">
      <c r="A81">
        <f>ROW(Source!A156)</f>
        <v/>
      </c>
      <c r="B81" t="n">
        <v>78855224</v>
      </c>
      <c r="C81" t="n">
        <v>78855849</v>
      </c>
      <c r="D81" t="n">
        <v>29117360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103-1456</t>
        </is>
      </c>
      <c r="J81" t="inlineStr">
        <is>
          <t>ТССЦ Московской обл., 103-1456, приказ Минстроя России №675/пр от 28.02.2017 № 254/пр</t>
        </is>
      </c>
      <c r="K81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81" t="n">
        <v>1301</v>
      </c>
      <c r="N81" t="n">
        <v>1003</v>
      </c>
      <c r="O81" t="inlineStr">
        <is>
          <t>м</t>
        </is>
      </c>
      <c r="P81" t="inlineStr">
        <is>
          <t>м</t>
        </is>
      </c>
      <c r="Q81" t="n">
        <v>1</v>
      </c>
      <c r="W81" t="n">
        <v>0</v>
      </c>
      <c r="X81" t="n">
        <v>2059370813</v>
      </c>
      <c r="Y81">
        <f>AT81</f>
        <v/>
      </c>
      <c r="AA81" t="n">
        <v>161.63</v>
      </c>
      <c r="AB81" t="n">
        <v>0</v>
      </c>
      <c r="AC81" t="n">
        <v>0</v>
      </c>
      <c r="AD81" t="n">
        <v>0</v>
      </c>
      <c r="AE81" t="n">
        <v>21.1</v>
      </c>
      <c r="AF81" t="n">
        <v>0</v>
      </c>
      <c r="AG81" t="n">
        <v>0</v>
      </c>
      <c r="AH81" t="n">
        <v>0</v>
      </c>
      <c r="AI81" t="n">
        <v>7.66</v>
      </c>
      <c r="AJ81" t="n">
        <v>1</v>
      </c>
      <c r="AK81" t="n">
        <v>1</v>
      </c>
      <c r="AL81" t="n">
        <v>1</v>
      </c>
      <c r="AM81" t="n">
        <v>2</v>
      </c>
      <c r="AN81" t="n">
        <v>0</v>
      </c>
      <c r="AO81" t="n">
        <v>1</v>
      </c>
      <c r="AP81" t="n">
        <v>1</v>
      </c>
      <c r="AQ81" t="n">
        <v>0</v>
      </c>
      <c r="AR81" t="n">
        <v>0</v>
      </c>
      <c r="AS81" t="inlineStr"/>
      <c r="AT81" t="n">
        <v>95.8</v>
      </c>
      <c r="AU81" t="inlineStr"/>
      <c r="AV81" t="n">
        <v>0</v>
      </c>
      <c r="AW81" t="n">
        <v>2</v>
      </c>
      <c r="AX81" t="n">
        <v>78855872</v>
      </c>
      <c r="AY81" t="n">
        <v>1</v>
      </c>
      <c r="AZ81" t="n">
        <v>0</v>
      </c>
      <c r="BA81" t="n">
        <v>85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0</v>
      </c>
      <c r="BU81" t="n">
        <v>0</v>
      </c>
      <c r="BV81" t="n">
        <v>0</v>
      </c>
      <c r="BW81" t="n">
        <v>0</v>
      </c>
      <c r="CV81" t="n">
        <v>0</v>
      </c>
      <c r="CW81" t="n">
        <v>0</v>
      </c>
      <c r="CX81">
        <f>ROUND(Y81*Source!I156,7)</f>
        <v/>
      </c>
      <c r="CY81">
        <f>AA81</f>
        <v/>
      </c>
      <c r="CZ81">
        <f>AE81</f>
        <v/>
      </c>
      <c r="DA81">
        <f>AI81</f>
        <v/>
      </c>
      <c r="DB81">
        <f>ROUND(ROUND(AT81*CZ81,2),2)</f>
        <v/>
      </c>
      <c r="DC81">
        <f>ROUND(ROUND(AT81*AG81,2),2)</f>
        <v/>
      </c>
      <c r="DD81" t="inlineStr"/>
      <c r="DE81" t="inlineStr"/>
      <c r="DF81">
        <f>ROUND(ROUND(AE81*AI81,0)*CX81,0)</f>
        <v/>
      </c>
      <c r="DG81">
        <f>ROUND(ROUND(AF81,0)*CX81,0)</f>
        <v/>
      </c>
      <c r="DH81">
        <f>ROUND(ROUND(AG81,0)*CX81,0)</f>
        <v/>
      </c>
      <c r="DI81">
        <f>ROUND(ROUND(AH81,0)*CX81,0)</f>
        <v/>
      </c>
      <c r="DJ81">
        <f>DF81</f>
        <v/>
      </c>
      <c r="DK81" t="n">
        <v>0</v>
      </c>
      <c r="DL81" t="inlineStr"/>
      <c r="DM81" t="n">
        <v>0</v>
      </c>
      <c r="DN81" t="inlineStr"/>
      <c r="DO81" t="n">
        <v>0</v>
      </c>
    </row>
    <row r="82">
      <c r="A82">
        <f>ROW(Source!A156)</f>
        <v/>
      </c>
      <c r="B82" t="n">
        <v>78855224</v>
      </c>
      <c r="C82" t="n">
        <v>78855849</v>
      </c>
      <c r="D82" t="n">
        <v>29140635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301-1380</t>
        </is>
      </c>
      <c r="J82" t="inlineStr">
        <is>
          <t>ТССЦ Московской обл., 301-1380, приказ Минстроя России №675/пр от 28.02.2017 № 256/пр</t>
        </is>
      </c>
      <c r="K82" t="inlineStr">
        <is>
          <t>Трубки защитные гофрированные</t>
        </is>
      </c>
      <c r="L82" t="n">
        <v>1301</v>
      </c>
      <c r="N82" t="n">
        <v>1003</v>
      </c>
      <c r="O82" t="inlineStr">
        <is>
          <t>м</t>
        </is>
      </c>
      <c r="P82" t="inlineStr">
        <is>
          <t>м</t>
        </is>
      </c>
      <c r="Q82" t="n">
        <v>1</v>
      </c>
      <c r="W82" t="n">
        <v>0</v>
      </c>
      <c r="X82" t="n">
        <v>-1225716149</v>
      </c>
      <c r="Y82">
        <f>AT82</f>
        <v/>
      </c>
      <c r="AA82" t="n">
        <v>17.99</v>
      </c>
      <c r="AB82" t="n">
        <v>0</v>
      </c>
      <c r="AC82" t="n">
        <v>0</v>
      </c>
      <c r="AD82" t="n">
        <v>0</v>
      </c>
      <c r="AE82" t="n">
        <v>9.52</v>
      </c>
      <c r="AF82" t="n">
        <v>0</v>
      </c>
      <c r="AG82" t="n">
        <v>0</v>
      </c>
      <c r="AH82" t="n">
        <v>0</v>
      </c>
      <c r="AI82" t="n">
        <v>1.89</v>
      </c>
      <c r="AJ82" t="n">
        <v>1</v>
      </c>
      <c r="AK82" t="n">
        <v>1</v>
      </c>
      <c r="AL82" t="n">
        <v>1</v>
      </c>
      <c r="AM82" t="n">
        <v>2</v>
      </c>
      <c r="AN82" t="n">
        <v>0</v>
      </c>
      <c r="AO82" t="n">
        <v>1</v>
      </c>
      <c r="AP82" t="n">
        <v>1</v>
      </c>
      <c r="AQ82" t="n">
        <v>0</v>
      </c>
      <c r="AR82" t="n">
        <v>0</v>
      </c>
      <c r="AS82" t="inlineStr"/>
      <c r="AT82" t="n">
        <v>11</v>
      </c>
      <c r="AU82" t="inlineStr"/>
      <c r="AV82" t="n">
        <v>0</v>
      </c>
      <c r="AW82" t="n">
        <v>2</v>
      </c>
      <c r="AX82" t="n">
        <v>78855874</v>
      </c>
      <c r="AY82" t="n">
        <v>1</v>
      </c>
      <c r="AZ82" t="n">
        <v>0</v>
      </c>
      <c r="BA82" t="n">
        <v>87</v>
      </c>
      <c r="BB82" t="n">
        <v>0</v>
      </c>
      <c r="BC82" t="n">
        <v>0</v>
      </c>
      <c r="BD82" t="n">
        <v>0</v>
      </c>
      <c r="BE82" t="n">
        <v>0</v>
      </c>
      <c r="BF82" t="n">
        <v>0</v>
      </c>
      <c r="BG82" t="n">
        <v>0</v>
      </c>
      <c r="BH82" t="n">
        <v>0</v>
      </c>
      <c r="BI82" t="n">
        <v>0</v>
      </c>
      <c r="BJ82" t="n">
        <v>0</v>
      </c>
      <c r="BK82" t="n">
        <v>0</v>
      </c>
      <c r="BL82" t="n">
        <v>0</v>
      </c>
      <c r="BM82" t="n">
        <v>0</v>
      </c>
      <c r="BN82" t="n">
        <v>0</v>
      </c>
      <c r="BO82" t="n">
        <v>0</v>
      </c>
      <c r="BP82" t="n">
        <v>0</v>
      </c>
      <c r="BQ82" t="n">
        <v>0</v>
      </c>
      <c r="BR82" t="n">
        <v>0</v>
      </c>
      <c r="BS82" t="n">
        <v>0</v>
      </c>
      <c r="BT82" t="n">
        <v>0</v>
      </c>
      <c r="BU82" t="n">
        <v>0</v>
      </c>
      <c r="BV82" t="n">
        <v>0</v>
      </c>
      <c r="BW82" t="n">
        <v>0</v>
      </c>
      <c r="CV82" t="n">
        <v>0</v>
      </c>
      <c r="CW82" t="n">
        <v>0</v>
      </c>
      <c r="CX82">
        <f>ROUND(Y82*Source!I156,7)</f>
        <v/>
      </c>
      <c r="CY82">
        <f>AA82</f>
        <v/>
      </c>
      <c r="CZ82">
        <f>AE82</f>
        <v/>
      </c>
      <c r="DA82">
        <f>AI82</f>
        <v/>
      </c>
      <c r="DB82">
        <f>ROUND(ROUND(AT82*CZ82,2),2)</f>
        <v/>
      </c>
      <c r="DC82">
        <f>ROUND(ROUND(AT82*AG82,2),2)</f>
        <v/>
      </c>
      <c r="DD82" t="inlineStr"/>
      <c r="DE82" t="inlineStr"/>
      <c r="DF82">
        <f>ROUND(ROUND(AE82*AI82,0)*CX82,0)</f>
        <v/>
      </c>
      <c r="DG82">
        <f>ROUND(ROUND(AF82,0)*CX82,0)</f>
        <v/>
      </c>
      <c r="DH82">
        <f>ROUND(ROUND(AG82,0)*CX82,0)</f>
        <v/>
      </c>
      <c r="DI82">
        <f>ROUND(ROUND(AH82,0)*CX82,0)</f>
        <v/>
      </c>
      <c r="DJ82">
        <f>DF82</f>
        <v/>
      </c>
      <c r="DK82" t="n">
        <v>0</v>
      </c>
      <c r="DL82" t="inlineStr"/>
      <c r="DM82" t="n">
        <v>0</v>
      </c>
      <c r="DN82" t="inlineStr"/>
      <c r="DO82" t="n">
        <v>0</v>
      </c>
    </row>
    <row r="83">
      <c r="A83">
        <f>ROW(Source!A156)</f>
        <v/>
      </c>
      <c r="B83" t="n">
        <v>78855224</v>
      </c>
      <c r="C83" t="n">
        <v>78855849</v>
      </c>
      <c r="D83" t="n">
        <v>29149245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405-0254</t>
        </is>
      </c>
      <c r="J83" t="inlineStr">
        <is>
          <t>ТССЦ Московской обл., 405-0254, приказ Минстроя России №675/пр от 28.02.2017 № 257/пр</t>
        </is>
      </c>
      <c r="K83" t="inlineStr">
        <is>
          <t>Известь строительная негашеная хлорная, марки А</t>
        </is>
      </c>
      <c r="L83" t="n">
        <v>1348</v>
      </c>
      <c r="N83" t="n">
        <v>1009</v>
      </c>
      <c r="O83" t="inlineStr">
        <is>
          <t>т</t>
        </is>
      </c>
      <c r="P83" t="inlineStr">
        <is>
          <t>т</t>
        </is>
      </c>
      <c r="Q83" t="n">
        <v>1000</v>
      </c>
      <c r="W83" t="n">
        <v>0</v>
      </c>
      <c r="X83" t="n">
        <v>469989087</v>
      </c>
      <c r="Y83">
        <f>AT83</f>
        <v/>
      </c>
      <c r="AA83" t="n">
        <v>7858.02</v>
      </c>
      <c r="AB83" t="n">
        <v>0</v>
      </c>
      <c r="AC83" t="n">
        <v>0</v>
      </c>
      <c r="AD83" t="n">
        <v>0</v>
      </c>
      <c r="AE83" t="n">
        <v>2147</v>
      </c>
      <c r="AF83" t="n">
        <v>0</v>
      </c>
      <c r="AG83" t="n">
        <v>0</v>
      </c>
      <c r="AH83" t="n">
        <v>0</v>
      </c>
      <c r="AI83" t="n">
        <v>3.66</v>
      </c>
      <c r="AJ83" t="n">
        <v>1</v>
      </c>
      <c r="AK83" t="n">
        <v>1</v>
      </c>
      <c r="AL83" t="n">
        <v>1</v>
      </c>
      <c r="AM83" t="n">
        <v>2</v>
      </c>
      <c r="AN83" t="n">
        <v>0</v>
      </c>
      <c r="AO83" t="n">
        <v>1</v>
      </c>
      <c r="AP83" t="n">
        <v>1</v>
      </c>
      <c r="AQ83" t="n">
        <v>0</v>
      </c>
      <c r="AR83" t="n">
        <v>0</v>
      </c>
      <c r="AS83" t="inlineStr"/>
      <c r="AT83" t="n">
        <v>0.0016</v>
      </c>
      <c r="AU83" t="inlineStr"/>
      <c r="AV83" t="n">
        <v>0</v>
      </c>
      <c r="AW83" t="n">
        <v>2</v>
      </c>
      <c r="AX83" t="n">
        <v>78855877</v>
      </c>
      <c r="AY83" t="n">
        <v>1</v>
      </c>
      <c r="AZ83" t="n">
        <v>0</v>
      </c>
      <c r="BA83" t="n">
        <v>90</v>
      </c>
      <c r="BB83" t="n">
        <v>0</v>
      </c>
      <c r="BC83" t="n">
        <v>0</v>
      </c>
      <c r="BD83" t="n">
        <v>0</v>
      </c>
      <c r="BE83" t="n">
        <v>0</v>
      </c>
      <c r="BF83" t="n">
        <v>0</v>
      </c>
      <c r="BG83" t="n">
        <v>0</v>
      </c>
      <c r="BH83" t="n">
        <v>0</v>
      </c>
      <c r="BI83" t="n">
        <v>0</v>
      </c>
      <c r="BJ83" t="n">
        <v>0</v>
      </c>
      <c r="BK83" t="n">
        <v>0</v>
      </c>
      <c r="BL83" t="n">
        <v>0</v>
      </c>
      <c r="BM83" t="n">
        <v>0</v>
      </c>
      <c r="BN83" t="n">
        <v>0</v>
      </c>
      <c r="BO83" t="n">
        <v>0</v>
      </c>
      <c r="BP83" t="n">
        <v>0</v>
      </c>
      <c r="BQ83" t="n">
        <v>0</v>
      </c>
      <c r="BR83" t="n">
        <v>0</v>
      </c>
      <c r="BS83" t="n">
        <v>0</v>
      </c>
      <c r="BT83" t="n">
        <v>0</v>
      </c>
      <c r="BU83" t="n">
        <v>0</v>
      </c>
      <c r="BV83" t="n">
        <v>0</v>
      </c>
      <c r="BW83" t="n">
        <v>0</v>
      </c>
      <c r="CV83" t="n">
        <v>0</v>
      </c>
      <c r="CW83" t="n">
        <v>0</v>
      </c>
      <c r="CX83">
        <f>ROUND(Y83*Source!I156,7)</f>
        <v/>
      </c>
      <c r="CY83">
        <f>AA83</f>
        <v/>
      </c>
      <c r="CZ83">
        <f>AE83</f>
        <v/>
      </c>
      <c r="DA83">
        <f>AI83</f>
        <v/>
      </c>
      <c r="DB83">
        <f>ROUND(ROUND(AT83*CZ83,2),2)</f>
        <v/>
      </c>
      <c r="DC83">
        <f>ROUND(ROUND(AT83*AG83,2),2)</f>
        <v/>
      </c>
      <c r="DD83" t="inlineStr"/>
      <c r="DE83" t="inlineStr"/>
      <c r="DF83">
        <f>ROUND(ROUND(AE83*AI83,0)*CX83,0)</f>
        <v/>
      </c>
      <c r="DG83">
        <f>ROUND(ROUND(AF83,0)*CX83,0)</f>
        <v/>
      </c>
      <c r="DH83">
        <f>ROUND(ROUND(AG83,0)*CX83,0)</f>
        <v/>
      </c>
      <c r="DI83">
        <f>ROUND(ROUND(AH83,0)*CX83,0)</f>
        <v/>
      </c>
      <c r="DJ83">
        <f>DF83</f>
        <v/>
      </c>
      <c r="DK83" t="n">
        <v>0</v>
      </c>
      <c r="DL83" t="inlineStr"/>
      <c r="DM83" t="n">
        <v>0</v>
      </c>
      <c r="DN83" t="inlineStr"/>
      <c r="DO83" t="n">
        <v>0</v>
      </c>
    </row>
    <row r="84">
      <c r="A84">
        <f>ROW(Source!A156)</f>
        <v/>
      </c>
      <c r="B84" t="n">
        <v>78855224</v>
      </c>
      <c r="C84" t="n">
        <v>78855849</v>
      </c>
      <c r="D84" t="n">
        <v>29150040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411-0001</t>
        </is>
      </c>
      <c r="J84" t="inlineStr">
        <is>
          <t>ТССЦ Московской обл., 411-0001, приказ Минстроя России №675/пр от 28.02.2017 № 257/пр</t>
        </is>
      </c>
      <c r="K84" t="inlineStr">
        <is>
          <t>Вода</t>
        </is>
      </c>
      <c r="L84" t="n">
        <v>1339</v>
      </c>
      <c r="N84" t="n">
        <v>1007</v>
      </c>
      <c r="O84" t="inlineStr">
        <is>
          <t>м3</t>
        </is>
      </c>
      <c r="P84" t="inlineStr">
        <is>
          <t>м3</t>
        </is>
      </c>
      <c r="Q84" t="n">
        <v>1</v>
      </c>
      <c r="W84" t="n">
        <v>0</v>
      </c>
      <c r="X84" t="n">
        <v>619799737</v>
      </c>
      <c r="Y84">
        <f>AT84</f>
        <v/>
      </c>
      <c r="AA84" t="n">
        <v>31.28</v>
      </c>
      <c r="AB84" t="n">
        <v>0</v>
      </c>
      <c r="AC84" t="n">
        <v>0</v>
      </c>
      <c r="AD84" t="n">
        <v>0</v>
      </c>
      <c r="AE84" t="n">
        <v>2.44</v>
      </c>
      <c r="AF84" t="n">
        <v>0</v>
      </c>
      <c r="AG84" t="n">
        <v>0</v>
      </c>
      <c r="AH84" t="n">
        <v>0</v>
      </c>
      <c r="AI84" t="n">
        <v>12.82</v>
      </c>
      <c r="AJ84" t="n">
        <v>1</v>
      </c>
      <c r="AK84" t="n">
        <v>1</v>
      </c>
      <c r="AL84" t="n">
        <v>1</v>
      </c>
      <c r="AM84" t="n">
        <v>2</v>
      </c>
      <c r="AN84" t="n">
        <v>0</v>
      </c>
      <c r="AO84" t="n">
        <v>1</v>
      </c>
      <c r="AP84" t="n">
        <v>1</v>
      </c>
      <c r="AQ84" t="n">
        <v>0</v>
      </c>
      <c r="AR84" t="n">
        <v>0</v>
      </c>
      <c r="AS84" t="inlineStr"/>
      <c r="AT84" t="n">
        <v>0.47</v>
      </c>
      <c r="AU84" t="inlineStr"/>
      <c r="AV84" t="n">
        <v>0</v>
      </c>
      <c r="AW84" t="n">
        <v>2</v>
      </c>
      <c r="AX84" t="n">
        <v>78855878</v>
      </c>
      <c r="AY84" t="n">
        <v>1</v>
      </c>
      <c r="AZ84" t="n">
        <v>0</v>
      </c>
      <c r="BA84" t="n">
        <v>91</v>
      </c>
      <c r="BB84" t="n">
        <v>0</v>
      </c>
      <c r="BC84" t="n">
        <v>0</v>
      </c>
      <c r="BD84" t="n">
        <v>0</v>
      </c>
      <c r="BE84" t="n">
        <v>0</v>
      </c>
      <c r="BF84" t="n">
        <v>0</v>
      </c>
      <c r="BG84" t="n">
        <v>0</v>
      </c>
      <c r="BH84" t="n">
        <v>0</v>
      </c>
      <c r="BI84" t="n">
        <v>0</v>
      </c>
      <c r="BJ84" t="n">
        <v>0</v>
      </c>
      <c r="BK84" t="n">
        <v>0</v>
      </c>
      <c r="BL84" t="n">
        <v>0</v>
      </c>
      <c r="BM84" t="n">
        <v>0</v>
      </c>
      <c r="BN84" t="n">
        <v>0</v>
      </c>
      <c r="BO84" t="n">
        <v>0</v>
      </c>
      <c r="BP84" t="n">
        <v>0</v>
      </c>
      <c r="BQ84" t="n">
        <v>0</v>
      </c>
      <c r="BR84" t="n">
        <v>0</v>
      </c>
      <c r="BS84" t="n">
        <v>0</v>
      </c>
      <c r="BT84" t="n">
        <v>0</v>
      </c>
      <c r="BU84" t="n">
        <v>0</v>
      </c>
      <c r="BV84" t="n">
        <v>0</v>
      </c>
      <c r="BW84" t="n">
        <v>0</v>
      </c>
      <c r="CV84" t="n">
        <v>0</v>
      </c>
      <c r="CW84" t="n">
        <v>0</v>
      </c>
      <c r="CX84">
        <f>ROUND(Y84*Source!I156,7)</f>
        <v/>
      </c>
      <c r="CY84">
        <f>AA84</f>
        <v/>
      </c>
      <c r="CZ84">
        <f>AE84</f>
        <v/>
      </c>
      <c r="DA84">
        <f>AI84</f>
        <v/>
      </c>
      <c r="DB84">
        <f>ROUND(ROUND(AT84*CZ84,2),2)</f>
        <v/>
      </c>
      <c r="DC84">
        <f>ROUND(ROUND(AT84*AG84,2),2)</f>
        <v/>
      </c>
      <c r="DD84" t="inlineStr"/>
      <c r="DE84" t="inlineStr"/>
      <c r="DF84">
        <f>ROUND(ROUND(AE84*AI84,0)*CX84,0)</f>
        <v/>
      </c>
      <c r="DG84">
        <f>ROUND(ROUND(AF84,0)*CX84,0)</f>
        <v/>
      </c>
      <c r="DH84">
        <f>ROUND(ROUND(AG84,0)*CX84,0)</f>
        <v/>
      </c>
      <c r="DI84">
        <f>ROUND(ROUND(AH84,0)*CX84,0)</f>
        <v/>
      </c>
      <c r="DJ84">
        <f>DF84</f>
        <v/>
      </c>
      <c r="DK84" t="n">
        <v>0</v>
      </c>
      <c r="DL84" t="inlineStr"/>
      <c r="DM84" t="n">
        <v>0</v>
      </c>
      <c r="DN84" t="inlineStr"/>
      <c r="DO84" t="n">
        <v>0</v>
      </c>
    </row>
    <row r="85">
      <c r="A85">
        <f>ROW(Source!A156)</f>
        <v/>
      </c>
      <c r="B85" t="n">
        <v>78855224</v>
      </c>
      <c r="C85" t="n">
        <v>78855849</v>
      </c>
      <c r="D85" t="n">
        <v>29160127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507-3632</t>
        </is>
      </c>
      <c r="J85" t="inlineStr">
        <is>
          <t>ТССЦ Московской обл., 507-3632, приказ Минстроя России №675/пр от 28.02.2017 № 258/пр</t>
        </is>
      </c>
      <c r="K85" t="inlineStr">
        <is>
          <t>Тройник полипропиленовый с дренажом диаметром 25 мм</t>
        </is>
      </c>
      <c r="L85" t="n">
        <v>1358</v>
      </c>
      <c r="N85" t="n">
        <v>1010</v>
      </c>
      <c r="O85" t="inlineStr">
        <is>
          <t>10 шт.</t>
        </is>
      </c>
      <c r="P85" t="inlineStr">
        <is>
          <t>10 шт.</t>
        </is>
      </c>
      <c r="Q85" t="n">
        <v>10</v>
      </c>
      <c r="W85" t="n">
        <v>0</v>
      </c>
      <c r="X85" t="n">
        <v>-1657629112</v>
      </c>
      <c r="Y85">
        <f>AT85</f>
        <v/>
      </c>
      <c r="AA85" t="n">
        <v>4761.29</v>
      </c>
      <c r="AB85" t="n">
        <v>0</v>
      </c>
      <c r="AC85" t="n">
        <v>0</v>
      </c>
      <c r="AD85" t="n">
        <v>0</v>
      </c>
      <c r="AE85" t="n">
        <v>1266.3</v>
      </c>
      <c r="AF85" t="n">
        <v>0</v>
      </c>
      <c r="AG85" t="n">
        <v>0</v>
      </c>
      <c r="AH85" t="n">
        <v>0</v>
      </c>
      <c r="AI85" t="n">
        <v>3.76</v>
      </c>
      <c r="AJ85" t="n">
        <v>1</v>
      </c>
      <c r="AK85" t="n">
        <v>1</v>
      </c>
      <c r="AL85" t="n">
        <v>1</v>
      </c>
      <c r="AM85" t="n">
        <v>0</v>
      </c>
      <c r="AN85" t="n">
        <v>0</v>
      </c>
      <c r="AO85" t="n">
        <v>0</v>
      </c>
      <c r="AP85" t="n">
        <v>1</v>
      </c>
      <c r="AQ85" t="n">
        <v>0</v>
      </c>
      <c r="AR85" t="n">
        <v>0</v>
      </c>
      <c r="AS85" t="inlineStr"/>
      <c r="AT85" t="n">
        <v>20</v>
      </c>
      <c r="AU85" t="inlineStr"/>
      <c r="AV85" t="n">
        <v>0</v>
      </c>
      <c r="AW85" t="n">
        <v>1</v>
      </c>
      <c r="AX85" t="n">
        <v>-1</v>
      </c>
      <c r="AY85" t="n">
        <v>0</v>
      </c>
      <c r="AZ85" t="n">
        <v>0</v>
      </c>
      <c r="BA85" t="inlineStr"/>
      <c r="BB85" t="n">
        <v>0</v>
      </c>
      <c r="BC85" t="n">
        <v>0</v>
      </c>
      <c r="BD85" t="n">
        <v>0</v>
      </c>
      <c r="BE85" t="n">
        <v>0</v>
      </c>
      <c r="BF85" t="n">
        <v>0</v>
      </c>
      <c r="BG85" t="n">
        <v>0</v>
      </c>
      <c r="BH85" t="n">
        <v>0</v>
      </c>
      <c r="BI85" t="n">
        <v>0</v>
      </c>
      <c r="BJ85" t="n">
        <v>0</v>
      </c>
      <c r="BK85" t="n">
        <v>0</v>
      </c>
      <c r="BL85" t="n">
        <v>0</v>
      </c>
      <c r="BM85" t="n">
        <v>0</v>
      </c>
      <c r="BN85" t="n">
        <v>0</v>
      </c>
      <c r="BO85" t="n">
        <v>0</v>
      </c>
      <c r="BP85" t="n">
        <v>0</v>
      </c>
      <c r="BQ85" t="n">
        <v>0</v>
      </c>
      <c r="BR85" t="n">
        <v>0</v>
      </c>
      <c r="BS85" t="n">
        <v>0</v>
      </c>
      <c r="BT85" t="n">
        <v>0</v>
      </c>
      <c r="BU85" t="n">
        <v>0</v>
      </c>
      <c r="BV85" t="n">
        <v>0</v>
      </c>
      <c r="BW85" t="n">
        <v>0</v>
      </c>
      <c r="CV85" t="n">
        <v>0</v>
      </c>
      <c r="CW85" t="n">
        <v>0</v>
      </c>
      <c r="CX85">
        <f>ROUND(Y85*Source!I156,7)</f>
        <v/>
      </c>
      <c r="CY85">
        <f>AA85</f>
        <v/>
      </c>
      <c r="CZ85">
        <f>AE85</f>
        <v/>
      </c>
      <c r="DA85">
        <f>AI85</f>
        <v/>
      </c>
      <c r="DB85">
        <f>ROUND(ROUND(AT85*CZ85,2),2)</f>
        <v/>
      </c>
      <c r="DC85">
        <f>ROUND(ROUND(AT85*AG85,2),2)</f>
        <v/>
      </c>
      <c r="DD85" t="inlineStr"/>
      <c r="DE85" t="inlineStr"/>
      <c r="DF85">
        <f>ROUND(ROUND(AE85*AI85,0)*CX85,0)</f>
        <v/>
      </c>
      <c r="DG85">
        <f>ROUND(ROUND(AF85,0)*CX85,0)</f>
        <v/>
      </c>
      <c r="DH85">
        <f>ROUND(ROUND(AG85,0)*CX85,0)</f>
        <v/>
      </c>
      <c r="DI85">
        <f>ROUND(ROUND(AH85,0)*CX85,0)</f>
        <v/>
      </c>
      <c r="DJ85">
        <f>DF85</f>
        <v/>
      </c>
      <c r="DK85" t="n">
        <v>0</v>
      </c>
      <c r="DL85" t="inlineStr"/>
      <c r="DM85" t="n">
        <v>0</v>
      </c>
      <c r="DN85" t="inlineStr"/>
      <c r="DO85" t="n">
        <v>0</v>
      </c>
    </row>
    <row r="86">
      <c r="A86">
        <f>ROW(Source!A156)</f>
        <v/>
      </c>
      <c r="B86" t="n">
        <v>78855224</v>
      </c>
      <c r="C86" t="n">
        <v>78855849</v>
      </c>
      <c r="D86" t="n">
        <v>29159167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507-5007</t>
        </is>
      </c>
      <c r="J86" t="inlineStr">
        <is>
          <t>ТССЦ Московской обл., 507-5007, приказ Минстроя России №675/пр от 28.02.2017 № 258/пр</t>
        </is>
      </c>
      <c r="K86" t="inlineStr">
        <is>
          <t>Муфта полипропиленовая соединительная диаметром 20 мм</t>
        </is>
      </c>
      <c r="L86" t="n">
        <v>1358</v>
      </c>
      <c r="N86" t="n">
        <v>1010</v>
      </c>
      <c r="O86" t="inlineStr">
        <is>
          <t>10 шт.</t>
        </is>
      </c>
      <c r="P86" t="inlineStr">
        <is>
          <t>10 шт.</t>
        </is>
      </c>
      <c r="Q86" t="n">
        <v>10</v>
      </c>
      <c r="W86" t="n">
        <v>0</v>
      </c>
      <c r="X86" t="n">
        <v>-793832491</v>
      </c>
      <c r="Y86">
        <f>AT86</f>
        <v/>
      </c>
      <c r="AA86" t="n">
        <v>42.7</v>
      </c>
      <c r="AB86" t="n">
        <v>0</v>
      </c>
      <c r="AC86" t="n">
        <v>0</v>
      </c>
      <c r="AD86" t="n">
        <v>0</v>
      </c>
      <c r="AE86" t="n">
        <v>7</v>
      </c>
      <c r="AF86" t="n">
        <v>0</v>
      </c>
      <c r="AG86" t="n">
        <v>0</v>
      </c>
      <c r="AH86" t="n">
        <v>0</v>
      </c>
      <c r="AI86" t="n">
        <v>6.1</v>
      </c>
      <c r="AJ86" t="n">
        <v>1</v>
      </c>
      <c r="AK86" t="n">
        <v>1</v>
      </c>
      <c r="AL86" t="n">
        <v>1</v>
      </c>
      <c r="AM86" t="n">
        <v>0</v>
      </c>
      <c r="AN86" t="n">
        <v>0</v>
      </c>
      <c r="AO86" t="n">
        <v>0</v>
      </c>
      <c r="AP86" t="n">
        <v>1</v>
      </c>
      <c r="AQ86" t="n">
        <v>0</v>
      </c>
      <c r="AR86" t="n">
        <v>0</v>
      </c>
      <c r="AS86" t="inlineStr"/>
      <c r="AT86" t="n">
        <v>20</v>
      </c>
      <c r="AU86" t="inlineStr"/>
      <c r="AV86" t="n">
        <v>0</v>
      </c>
      <c r="AW86" t="n">
        <v>1</v>
      </c>
      <c r="AX86" t="n">
        <v>-1</v>
      </c>
      <c r="AY86" t="n">
        <v>0</v>
      </c>
      <c r="AZ86" t="n">
        <v>0</v>
      </c>
      <c r="BA86" t="inlineStr"/>
      <c r="BB86" t="n">
        <v>0</v>
      </c>
      <c r="BC86" t="n">
        <v>0</v>
      </c>
      <c r="BD86" t="n">
        <v>0</v>
      </c>
      <c r="BE86" t="n">
        <v>0</v>
      </c>
      <c r="BF86" t="n">
        <v>0</v>
      </c>
      <c r="BG86" t="n">
        <v>0</v>
      </c>
      <c r="BH86" t="n">
        <v>0</v>
      </c>
      <c r="BI86" t="n">
        <v>0</v>
      </c>
      <c r="BJ86" t="n">
        <v>0</v>
      </c>
      <c r="BK86" t="n">
        <v>0</v>
      </c>
      <c r="BL86" t="n">
        <v>0</v>
      </c>
      <c r="BM86" t="n">
        <v>0</v>
      </c>
      <c r="BN86" t="n">
        <v>0</v>
      </c>
      <c r="BO86" t="n">
        <v>0</v>
      </c>
      <c r="BP86" t="n">
        <v>0</v>
      </c>
      <c r="BQ86" t="n">
        <v>0</v>
      </c>
      <c r="BR86" t="n">
        <v>0</v>
      </c>
      <c r="BS86" t="n">
        <v>0</v>
      </c>
      <c r="BT86" t="n">
        <v>0</v>
      </c>
      <c r="BU86" t="n">
        <v>0</v>
      </c>
      <c r="BV86" t="n">
        <v>0</v>
      </c>
      <c r="BW86" t="n">
        <v>0</v>
      </c>
      <c r="CV86" t="n">
        <v>0</v>
      </c>
      <c r="CW86" t="n">
        <v>0</v>
      </c>
      <c r="CX86">
        <f>ROUND(Y86*Source!I156,7)</f>
        <v/>
      </c>
      <c r="CY86">
        <f>AA86</f>
        <v/>
      </c>
      <c r="CZ86">
        <f>AE86</f>
        <v/>
      </c>
      <c r="DA86">
        <f>AI86</f>
        <v/>
      </c>
      <c r="DB86">
        <f>ROUND(ROUND(AT86*CZ86,2),2)</f>
        <v/>
      </c>
      <c r="DC86">
        <f>ROUND(ROUND(AT86*AG86,2),2)</f>
        <v/>
      </c>
      <c r="DD86" t="inlineStr"/>
      <c r="DE86" t="inlineStr"/>
      <c r="DF86">
        <f>ROUND(ROUND(AE86*AI86,0)*CX86,0)</f>
        <v/>
      </c>
      <c r="DG86">
        <f>ROUND(ROUND(AF86,0)*CX86,0)</f>
        <v/>
      </c>
      <c r="DH86">
        <f>ROUND(ROUND(AG86,0)*CX86,0)</f>
        <v/>
      </c>
      <c r="DI86">
        <f>ROUND(ROUND(AH86,0)*CX86,0)</f>
        <v/>
      </c>
      <c r="DJ86">
        <f>DF86</f>
        <v/>
      </c>
      <c r="DK86" t="n">
        <v>0</v>
      </c>
      <c r="DL86" t="inlineStr"/>
      <c r="DM86" t="n">
        <v>0</v>
      </c>
      <c r="DN86" t="inlineStr"/>
      <c r="DO86" t="n">
        <v>0</v>
      </c>
    </row>
    <row r="87">
      <c r="A87">
        <f>ROW(Source!A156)</f>
        <v/>
      </c>
      <c r="B87" t="n">
        <v>78855224</v>
      </c>
      <c r="C87" t="n">
        <v>78855849</v>
      </c>
      <c r="D87" t="n">
        <v>29159177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507-5017</t>
        </is>
      </c>
      <c r="J87" t="inlineStr">
        <is>
          <t>ТССЦ Московской обл., 507-5017, приказ Минстроя России №675/пр от 28.02.2017 № 258/пр</t>
        </is>
      </c>
      <c r="K87" t="inlineStr">
        <is>
          <t>Муфта полипропиленовая комбинированная, с внутренней резьбой диаметром 20х3/4"</t>
        </is>
      </c>
      <c r="L87" t="n">
        <v>1358</v>
      </c>
      <c r="N87" t="n">
        <v>1010</v>
      </c>
      <c r="O87" t="inlineStr">
        <is>
          <t>10 шт.</t>
        </is>
      </c>
      <c r="P87" t="inlineStr">
        <is>
          <t>10 шт.</t>
        </is>
      </c>
      <c r="Q87" t="n">
        <v>10</v>
      </c>
      <c r="W87" t="n">
        <v>0</v>
      </c>
      <c r="X87" t="n">
        <v>1231638409</v>
      </c>
      <c r="Y87">
        <f>AT87</f>
        <v/>
      </c>
      <c r="AA87" t="n">
        <v>513.9</v>
      </c>
      <c r="AB87" t="n">
        <v>0</v>
      </c>
      <c r="AC87" t="n">
        <v>0</v>
      </c>
      <c r="AD87" t="n">
        <v>0</v>
      </c>
      <c r="AE87" t="n">
        <v>90</v>
      </c>
      <c r="AF87" t="n">
        <v>0</v>
      </c>
      <c r="AG87" t="n">
        <v>0</v>
      </c>
      <c r="AH87" t="n">
        <v>0</v>
      </c>
      <c r="AI87" t="n">
        <v>5.71</v>
      </c>
      <c r="AJ87" t="n">
        <v>1</v>
      </c>
      <c r="AK87" t="n">
        <v>1</v>
      </c>
      <c r="AL87" t="n">
        <v>1</v>
      </c>
      <c r="AM87" t="n">
        <v>0</v>
      </c>
      <c r="AN87" t="n">
        <v>0</v>
      </c>
      <c r="AO87" t="n">
        <v>0</v>
      </c>
      <c r="AP87" t="n">
        <v>1</v>
      </c>
      <c r="AQ87" t="n">
        <v>0</v>
      </c>
      <c r="AR87" t="n">
        <v>0</v>
      </c>
      <c r="AS87" t="inlineStr"/>
      <c r="AT87" t="n">
        <v>20</v>
      </c>
      <c r="AU87" t="inlineStr"/>
      <c r="AV87" t="n">
        <v>0</v>
      </c>
      <c r="AW87" t="n">
        <v>1</v>
      </c>
      <c r="AX87" t="n">
        <v>-1</v>
      </c>
      <c r="AY87" t="n">
        <v>0</v>
      </c>
      <c r="AZ87" t="n">
        <v>0</v>
      </c>
      <c r="BA87" t="inlineStr"/>
      <c r="BB87" t="n">
        <v>0</v>
      </c>
      <c r="BC87" t="n">
        <v>0</v>
      </c>
      <c r="BD87" t="n">
        <v>0</v>
      </c>
      <c r="BE87" t="n">
        <v>0</v>
      </c>
      <c r="BF87" t="n">
        <v>0</v>
      </c>
      <c r="BG87" t="n">
        <v>0</v>
      </c>
      <c r="BH87" t="n">
        <v>0</v>
      </c>
      <c r="BI87" t="n">
        <v>0</v>
      </c>
      <c r="BJ87" t="n">
        <v>0</v>
      </c>
      <c r="BK87" t="n">
        <v>0</v>
      </c>
      <c r="BL87" t="n">
        <v>0</v>
      </c>
      <c r="BM87" t="n">
        <v>0</v>
      </c>
      <c r="BN87" t="n">
        <v>0</v>
      </c>
      <c r="BO87" t="n">
        <v>0</v>
      </c>
      <c r="BP87" t="n">
        <v>0</v>
      </c>
      <c r="BQ87" t="n">
        <v>0</v>
      </c>
      <c r="BR87" t="n">
        <v>0</v>
      </c>
      <c r="BS87" t="n">
        <v>0</v>
      </c>
      <c r="BT87" t="n">
        <v>0</v>
      </c>
      <c r="BU87" t="n">
        <v>0</v>
      </c>
      <c r="BV87" t="n">
        <v>0</v>
      </c>
      <c r="BW87" t="n">
        <v>0</v>
      </c>
      <c r="CV87" t="n">
        <v>0</v>
      </c>
      <c r="CW87" t="n">
        <v>0</v>
      </c>
      <c r="CX87">
        <f>ROUND(Y87*Source!I156,7)</f>
        <v/>
      </c>
      <c r="CY87">
        <f>AA87</f>
        <v/>
      </c>
      <c r="CZ87">
        <f>AE87</f>
        <v/>
      </c>
      <c r="DA87">
        <f>AI87</f>
        <v/>
      </c>
      <c r="DB87">
        <f>ROUND(ROUND(AT87*CZ87,2),2)</f>
        <v/>
      </c>
      <c r="DC87">
        <f>ROUND(ROUND(AT87*AG87,2),2)</f>
        <v/>
      </c>
      <c r="DD87" t="inlineStr"/>
      <c r="DE87" t="inlineStr"/>
      <c r="DF87">
        <f>ROUND(ROUND(AE87*AI87,0)*CX87,0)</f>
        <v/>
      </c>
      <c r="DG87">
        <f>ROUND(ROUND(AF87,0)*CX87,0)</f>
        <v/>
      </c>
      <c r="DH87">
        <f>ROUND(ROUND(AG87,0)*CX87,0)</f>
        <v/>
      </c>
      <c r="DI87">
        <f>ROUND(ROUND(AH87,0)*CX87,0)</f>
        <v/>
      </c>
      <c r="DJ87">
        <f>DF87</f>
        <v/>
      </c>
      <c r="DK87" t="n">
        <v>0</v>
      </c>
      <c r="DL87" t="inlineStr"/>
      <c r="DM87" t="n">
        <v>0</v>
      </c>
      <c r="DN87" t="inlineStr"/>
      <c r="DO87" t="n">
        <v>0</v>
      </c>
    </row>
    <row r="88">
      <c r="A88">
        <f>ROW(Source!A156)</f>
        <v/>
      </c>
      <c r="B88" t="n">
        <v>78855224</v>
      </c>
      <c r="C88" t="n">
        <v>78855849</v>
      </c>
      <c r="D88" t="n">
        <v>29159216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507-5056</t>
        </is>
      </c>
      <c r="J88" t="inlineStr">
        <is>
          <t>ТССЦ Московской обл., 507-5056, приказ Минстроя России №675/пр от 28.02.2017 № 258/пр</t>
        </is>
      </c>
      <c r="K88" t="inlineStr">
        <is>
          <t>Муфта полипропиленовая переходная диаметром 25х20 мм (прим. переход 25/32)</t>
        </is>
      </c>
      <c r="L88" t="n">
        <v>1358</v>
      </c>
      <c r="N88" t="n">
        <v>1010</v>
      </c>
      <c r="O88" t="inlineStr">
        <is>
          <t>10 шт.</t>
        </is>
      </c>
      <c r="P88" t="inlineStr">
        <is>
          <t>10 шт.</t>
        </is>
      </c>
      <c r="Q88" t="n">
        <v>10</v>
      </c>
      <c r="W88" t="n">
        <v>0</v>
      </c>
      <c r="X88" t="n">
        <v>89819860</v>
      </c>
      <c r="Y88">
        <f>AT88</f>
        <v/>
      </c>
      <c r="AA88" t="n">
        <v>59.69</v>
      </c>
      <c r="AB88" t="n">
        <v>0</v>
      </c>
      <c r="AC88" t="n">
        <v>0</v>
      </c>
      <c r="AD88" t="n">
        <v>0</v>
      </c>
      <c r="AE88" t="n">
        <v>10.1</v>
      </c>
      <c r="AF88" t="n">
        <v>0</v>
      </c>
      <c r="AG88" t="n">
        <v>0</v>
      </c>
      <c r="AH88" t="n">
        <v>0</v>
      </c>
      <c r="AI88" t="n">
        <v>5.91</v>
      </c>
      <c r="AJ88" t="n">
        <v>1</v>
      </c>
      <c r="AK88" t="n">
        <v>1</v>
      </c>
      <c r="AL88" t="n">
        <v>1</v>
      </c>
      <c r="AM88" t="n">
        <v>0</v>
      </c>
      <c r="AN88" t="n">
        <v>0</v>
      </c>
      <c r="AO88" t="n">
        <v>0</v>
      </c>
      <c r="AP88" t="n">
        <v>1</v>
      </c>
      <c r="AQ88" t="n">
        <v>0</v>
      </c>
      <c r="AR88" t="n">
        <v>0</v>
      </c>
      <c r="AS88" t="inlineStr"/>
      <c r="AT88" t="n">
        <v>20</v>
      </c>
      <c r="AU88" t="inlineStr"/>
      <c r="AV88" t="n">
        <v>0</v>
      </c>
      <c r="AW88" t="n">
        <v>1</v>
      </c>
      <c r="AX88" t="n">
        <v>-1</v>
      </c>
      <c r="AY88" t="n">
        <v>0</v>
      </c>
      <c r="AZ88" t="n">
        <v>0</v>
      </c>
      <c r="BA88" t="inlineStr"/>
      <c r="BB88" t="n">
        <v>0</v>
      </c>
      <c r="BC88" t="n">
        <v>0</v>
      </c>
      <c r="BD88" t="n">
        <v>0</v>
      </c>
      <c r="BE88" t="n">
        <v>0</v>
      </c>
      <c r="BF88" t="n">
        <v>0</v>
      </c>
      <c r="BG88" t="n">
        <v>0</v>
      </c>
      <c r="BH88" t="n">
        <v>0</v>
      </c>
      <c r="BI88" t="n">
        <v>0</v>
      </c>
      <c r="BJ88" t="n">
        <v>0</v>
      </c>
      <c r="BK88" t="n">
        <v>0</v>
      </c>
      <c r="BL88" t="n">
        <v>0</v>
      </c>
      <c r="BM88" t="n">
        <v>0</v>
      </c>
      <c r="BN88" t="n">
        <v>0</v>
      </c>
      <c r="BO88" t="n">
        <v>0</v>
      </c>
      <c r="BP88" t="n">
        <v>0</v>
      </c>
      <c r="BQ88" t="n">
        <v>0</v>
      </c>
      <c r="BR88" t="n">
        <v>0</v>
      </c>
      <c r="BS88" t="n">
        <v>0</v>
      </c>
      <c r="BT88" t="n">
        <v>0</v>
      </c>
      <c r="BU88" t="n">
        <v>0</v>
      </c>
      <c r="BV88" t="n">
        <v>0</v>
      </c>
      <c r="BW88" t="n">
        <v>0</v>
      </c>
      <c r="CV88" t="n">
        <v>0</v>
      </c>
      <c r="CW88" t="n">
        <v>0</v>
      </c>
      <c r="CX88">
        <f>ROUND(Y88*Source!I156,7)</f>
        <v/>
      </c>
      <c r="CY88">
        <f>AA88</f>
        <v/>
      </c>
      <c r="CZ88">
        <f>AE88</f>
        <v/>
      </c>
      <c r="DA88">
        <f>AI88</f>
        <v/>
      </c>
      <c r="DB88">
        <f>ROUND(ROUND(AT88*CZ88,2),2)</f>
        <v/>
      </c>
      <c r="DC88">
        <f>ROUND(ROUND(AT88*AG88,2),2)</f>
        <v/>
      </c>
      <c r="DD88" t="inlineStr"/>
      <c r="DE88" t="inlineStr"/>
      <c r="DF88">
        <f>ROUND(ROUND(AE88*AI88,0)*CX88,0)</f>
        <v/>
      </c>
      <c r="DG88">
        <f>ROUND(ROUND(AF88,0)*CX88,0)</f>
        <v/>
      </c>
      <c r="DH88">
        <f>ROUND(ROUND(AG88,0)*CX88,0)</f>
        <v/>
      </c>
      <c r="DI88">
        <f>ROUND(ROUND(AH88,0)*CX88,0)</f>
        <v/>
      </c>
      <c r="DJ88">
        <f>DF88</f>
        <v/>
      </c>
      <c r="DK88" t="n">
        <v>0</v>
      </c>
      <c r="DL88" t="inlineStr"/>
      <c r="DM88" t="n">
        <v>0</v>
      </c>
      <c r="DN88" t="inlineStr"/>
      <c r="DO88" t="n">
        <v>0</v>
      </c>
    </row>
    <row r="89">
      <c r="A89">
        <f>ROW(Source!A161)</f>
        <v/>
      </c>
      <c r="B89" t="n">
        <v>78855224</v>
      </c>
      <c r="C89" t="n">
        <v>78855890</v>
      </c>
      <c r="D89" t="n">
        <v>18408291</v>
      </c>
      <c r="E89" t="n">
        <v>1</v>
      </c>
      <c r="F89" t="n">
        <v>1</v>
      </c>
      <c r="G89" t="n">
        <v>1</v>
      </c>
      <c r="H89" t="n">
        <v>1</v>
      </c>
      <c r="I89" t="inlineStr">
        <is>
          <t>1-1025-90</t>
        </is>
      </c>
      <c r="J89" t="inlineStr"/>
      <c r="K89" t="inlineStr">
        <is>
          <t>Рабочий строитель среднего разряда 2,5</t>
        </is>
      </c>
      <c r="L89" t="n">
        <v>1369</v>
      </c>
      <c r="N89" t="n">
        <v>1013</v>
      </c>
      <c r="O89" t="inlineStr">
        <is>
          <t>чел.-ч</t>
        </is>
      </c>
      <c r="P89" t="inlineStr">
        <is>
          <t>чел.-ч</t>
        </is>
      </c>
      <c r="Q89" t="n">
        <v>1</v>
      </c>
      <c r="W89" t="n">
        <v>0</v>
      </c>
      <c r="X89" t="n">
        <v>1933892413</v>
      </c>
      <c r="Y89">
        <f>AT89</f>
        <v/>
      </c>
      <c r="AA89" t="n">
        <v>0</v>
      </c>
      <c r="AB89" t="n">
        <v>0</v>
      </c>
      <c r="AC89" t="n">
        <v>0</v>
      </c>
      <c r="AD89" t="n">
        <v>8.17</v>
      </c>
      <c r="AE89" t="n">
        <v>0</v>
      </c>
      <c r="AF89" t="n">
        <v>0</v>
      </c>
      <c r="AG89" t="n">
        <v>0</v>
      </c>
      <c r="AH89" t="n">
        <v>8.17</v>
      </c>
      <c r="AI89" t="n">
        <v>1</v>
      </c>
      <c r="AJ89" t="n">
        <v>1</v>
      </c>
      <c r="AK89" t="n">
        <v>1</v>
      </c>
      <c r="AL89" t="n">
        <v>1</v>
      </c>
      <c r="AM89" t="n">
        <v>-2</v>
      </c>
      <c r="AN89" t="n">
        <v>0</v>
      </c>
      <c r="AO89" t="n">
        <v>1</v>
      </c>
      <c r="AP89" t="n">
        <v>1</v>
      </c>
      <c r="AQ89" t="n">
        <v>0</v>
      </c>
      <c r="AR89" t="n">
        <v>0</v>
      </c>
      <c r="AS89" t="inlineStr"/>
      <c r="AT89" t="n">
        <v>32.2</v>
      </c>
      <c r="AU89" t="inlineStr"/>
      <c r="AV89" t="n">
        <v>1</v>
      </c>
      <c r="AW89" t="n">
        <v>2</v>
      </c>
      <c r="AX89" t="n">
        <v>78855897</v>
      </c>
      <c r="AY89" t="n">
        <v>1</v>
      </c>
      <c r="AZ89" t="n">
        <v>0</v>
      </c>
      <c r="BA89" t="n">
        <v>92</v>
      </c>
      <c r="BB89" t="n">
        <v>0</v>
      </c>
      <c r="BC89" t="n">
        <v>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0</v>
      </c>
      <c r="BJ89" t="n">
        <v>0</v>
      </c>
      <c r="BK89" t="n">
        <v>0</v>
      </c>
      <c r="BL89" t="n">
        <v>0</v>
      </c>
      <c r="BM89" t="n">
        <v>0</v>
      </c>
      <c r="BN89" t="n">
        <v>0</v>
      </c>
      <c r="BO89" t="n">
        <v>0</v>
      </c>
      <c r="BP89" t="n">
        <v>0</v>
      </c>
      <c r="BQ89" t="n">
        <v>0</v>
      </c>
      <c r="BR89" t="n">
        <v>0</v>
      </c>
      <c r="BS89" t="n">
        <v>0</v>
      </c>
      <c r="BT89" t="n">
        <v>0</v>
      </c>
      <c r="BU89" t="n">
        <v>0</v>
      </c>
      <c r="BV89" t="n">
        <v>0</v>
      </c>
      <c r="BW89" t="n">
        <v>0</v>
      </c>
      <c r="CU89">
        <f>ROUND(AT89*Source!I161*AH89*AL89,0)</f>
        <v/>
      </c>
      <c r="CV89">
        <f>ROUND(Y89*Source!I161,7)</f>
        <v/>
      </c>
      <c r="CW89" t="n">
        <v>0</v>
      </c>
      <c r="CX89">
        <f>ROUND(Y89*Source!I161,7)</f>
        <v/>
      </c>
      <c r="CY89">
        <f>AD89</f>
        <v/>
      </c>
      <c r="CZ89">
        <f>AH89</f>
        <v/>
      </c>
      <c r="DA89">
        <f>AL89</f>
        <v/>
      </c>
      <c r="DB89">
        <f>ROUND(ROUND(AT89*CZ89,2),2)</f>
        <v/>
      </c>
      <c r="DC89">
        <f>ROUND(ROUND(AT89*AG89,2),2)</f>
        <v/>
      </c>
      <c r="DD89" t="inlineStr"/>
      <c r="DE89" t="inlineStr"/>
      <c r="DF89">
        <f>ROUND(ROUND(AE89,0)*CX89,0)</f>
        <v/>
      </c>
      <c r="DG89">
        <f>ROUND(ROUND(AF89,0)*CX89,0)</f>
        <v/>
      </c>
      <c r="DH89">
        <f>ROUND(ROUND(AG89,0)*CX89,0)</f>
        <v/>
      </c>
      <c r="DI89">
        <f>ROUND(ROUND(AH89,0)*CX89,0)</f>
        <v/>
      </c>
      <c r="DJ89">
        <f>DI89</f>
        <v/>
      </c>
      <c r="DK89" t="n">
        <v>0</v>
      </c>
      <c r="DL89" t="inlineStr"/>
      <c r="DM89" t="n">
        <v>0</v>
      </c>
      <c r="DN89" t="inlineStr"/>
      <c r="DO89" t="n">
        <v>0</v>
      </c>
    </row>
    <row r="90">
      <c r="A90">
        <f>ROW(Source!A161)</f>
        <v/>
      </c>
      <c r="B90" t="n">
        <v>78855224</v>
      </c>
      <c r="C90" t="n">
        <v>78855890</v>
      </c>
      <c r="D90" t="n">
        <v>29174913</v>
      </c>
      <c r="E90" t="n">
        <v>1</v>
      </c>
      <c r="F90" t="n">
        <v>1</v>
      </c>
      <c r="G90" t="n">
        <v>1</v>
      </c>
      <c r="H90" t="n">
        <v>2</v>
      </c>
      <c r="I90" t="inlineStr">
        <is>
          <t>400001</t>
        </is>
      </c>
      <c r="J90" t="inlineStr">
        <is>
          <t>ТСЭМ Московской обл., 400001, приказ Минстроя России №675/пр от 28.02.2017 № 264/пр</t>
        </is>
      </c>
      <c r="K90" t="inlineStr">
        <is>
          <t>Автомобили бортовые, грузоподъемность до 5 т</t>
        </is>
      </c>
      <c r="L90" t="n">
        <v>1368</v>
      </c>
      <c r="N90" t="n">
        <v>1011</v>
      </c>
      <c r="O90" t="inlineStr">
        <is>
          <t>маш.-ч</t>
        </is>
      </c>
      <c r="P90" t="inlineStr">
        <is>
          <t>маш.-ч</t>
        </is>
      </c>
      <c r="Q90" t="n">
        <v>1</v>
      </c>
      <c r="W90" t="n">
        <v>0</v>
      </c>
      <c r="X90" t="n">
        <v>1230759911</v>
      </c>
      <c r="Y90">
        <f>AT90</f>
        <v/>
      </c>
      <c r="AA90" t="n">
        <v>0</v>
      </c>
      <c r="AB90" t="n">
        <v>2177.51</v>
      </c>
      <c r="AC90" t="n">
        <v>606.1</v>
      </c>
      <c r="AD90" t="n">
        <v>0</v>
      </c>
      <c r="AE90" t="n">
        <v>0</v>
      </c>
      <c r="AF90" t="n">
        <v>87.17</v>
      </c>
      <c r="AG90" t="n">
        <v>11.6</v>
      </c>
      <c r="AH90" t="n">
        <v>0</v>
      </c>
      <c r="AI90" t="n">
        <v>1</v>
      </c>
      <c r="AJ90" t="n">
        <v>24.98</v>
      </c>
      <c r="AK90" t="n">
        <v>52.25</v>
      </c>
      <c r="AL90" t="n">
        <v>1</v>
      </c>
      <c r="AM90" t="n">
        <v>2</v>
      </c>
      <c r="AN90" t="n">
        <v>0</v>
      </c>
      <c r="AO90" t="n">
        <v>1</v>
      </c>
      <c r="AP90" t="n">
        <v>1</v>
      </c>
      <c r="AQ90" t="n">
        <v>0</v>
      </c>
      <c r="AR90" t="n">
        <v>0</v>
      </c>
      <c r="AS90" t="inlineStr"/>
      <c r="AT90" t="n">
        <v>0.01</v>
      </c>
      <c r="AU90" t="inlineStr"/>
      <c r="AV90" t="n">
        <v>0</v>
      </c>
      <c r="AW90" t="n">
        <v>2</v>
      </c>
      <c r="AX90" t="n">
        <v>78855898</v>
      </c>
      <c r="AY90" t="n">
        <v>1</v>
      </c>
      <c r="AZ90" t="n">
        <v>0</v>
      </c>
      <c r="BA90" t="n">
        <v>93</v>
      </c>
      <c r="BB90" t="n">
        <v>0</v>
      </c>
      <c r="BC90" t="n">
        <v>0</v>
      </c>
      <c r="BD90" t="n">
        <v>0</v>
      </c>
      <c r="BE90" t="n">
        <v>0</v>
      </c>
      <c r="BF90" t="n">
        <v>0</v>
      </c>
      <c r="BG90" t="n">
        <v>0</v>
      </c>
      <c r="BH90" t="n">
        <v>0</v>
      </c>
      <c r="BI90" t="n">
        <v>0</v>
      </c>
      <c r="BJ90" t="n">
        <v>0</v>
      </c>
      <c r="BK90" t="n">
        <v>0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0</v>
      </c>
      <c r="BS90" t="n">
        <v>0</v>
      </c>
      <c r="BT90" t="n">
        <v>0</v>
      </c>
      <c r="BU90" t="n">
        <v>0</v>
      </c>
      <c r="BV90" t="n">
        <v>0</v>
      </c>
      <c r="BW90" t="n">
        <v>0</v>
      </c>
      <c r="CV90" t="n">
        <v>0</v>
      </c>
      <c r="CW90">
        <f>ROUND(Y90*Source!I161*DO90,7)</f>
        <v/>
      </c>
      <c r="CX90">
        <f>ROUND(Y90*Source!I161,7)</f>
        <v/>
      </c>
      <c r="CY90">
        <f>AB90</f>
        <v/>
      </c>
      <c r="CZ90">
        <f>AF90</f>
        <v/>
      </c>
      <c r="DA90">
        <f>AJ90</f>
        <v/>
      </c>
      <c r="DB90">
        <f>ROUND(ROUND(AT90*CZ90,2),2)</f>
        <v/>
      </c>
      <c r="DC90">
        <f>ROUND(ROUND(AT90*AG90,2),2)</f>
        <v/>
      </c>
      <c r="DD90" t="inlineStr"/>
      <c r="DE90" t="inlineStr"/>
      <c r="DF90">
        <f>ROUND(ROUND(AE90,0)*CX90,0)</f>
        <v/>
      </c>
      <c r="DG90">
        <f>ROUND(ROUND(AF90*AJ90,0)*CX90,0)</f>
        <v/>
      </c>
      <c r="DH90">
        <f>ROUND(ROUND(AG90*AK90,0)*CX90,0)</f>
        <v/>
      </c>
      <c r="DI90">
        <f>ROUND(ROUND(AH90,0)*CX90,0)</f>
        <v/>
      </c>
      <c r="DJ90">
        <f>DG90</f>
        <v/>
      </c>
      <c r="DK90" t="n">
        <v>0</v>
      </c>
      <c r="DL90" t="inlineStr"/>
      <c r="DM90" t="n">
        <v>0</v>
      </c>
      <c r="DN90" t="inlineStr"/>
      <c r="DO90" t="n">
        <v>0</v>
      </c>
    </row>
    <row r="91">
      <c r="A91">
        <f>ROW(Source!A161)</f>
        <v/>
      </c>
      <c r="B91" t="n">
        <v>78855224</v>
      </c>
      <c r="C91" t="n">
        <v>78855890</v>
      </c>
      <c r="D91" t="n">
        <v>29110139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101-1703</t>
        </is>
      </c>
      <c r="J91" t="inlineStr">
        <is>
          <t>ТССЦ Московской обл., 101-1703, приказ Минстроя России №675/пр от 28.02.2017 № 254/пр</t>
        </is>
      </c>
      <c r="K91" t="inlineStr">
        <is>
          <t>Прокладки резиновые (пластина техническая прессованная)</t>
        </is>
      </c>
      <c r="L91" t="n">
        <v>1346</v>
      </c>
      <c r="N91" t="n">
        <v>1009</v>
      </c>
      <c r="O91" t="inlineStr">
        <is>
          <t>кг</t>
        </is>
      </c>
      <c r="P91" t="inlineStr">
        <is>
          <t>кг</t>
        </is>
      </c>
      <c r="Q91" t="n">
        <v>1</v>
      </c>
      <c r="W91" t="n">
        <v>0</v>
      </c>
      <c r="X91" t="n">
        <v>-1947909329</v>
      </c>
      <c r="Y91">
        <f>AT91</f>
        <v/>
      </c>
      <c r="AA91" t="n">
        <v>341.04</v>
      </c>
      <c r="AB91" t="n">
        <v>0</v>
      </c>
      <c r="AC91" t="n">
        <v>0</v>
      </c>
      <c r="AD91" t="n">
        <v>0</v>
      </c>
      <c r="AE91" t="n">
        <v>23.09</v>
      </c>
      <c r="AF91" t="n">
        <v>0</v>
      </c>
      <c r="AG91" t="n">
        <v>0</v>
      </c>
      <c r="AH91" t="n">
        <v>0</v>
      </c>
      <c r="AI91" t="n">
        <v>14.77</v>
      </c>
      <c r="AJ91" t="n">
        <v>1</v>
      </c>
      <c r="AK91" t="n">
        <v>1</v>
      </c>
      <c r="AL91" t="n">
        <v>1</v>
      </c>
      <c r="AM91" t="n">
        <v>2</v>
      </c>
      <c r="AN91" t="n">
        <v>0</v>
      </c>
      <c r="AO91" t="n">
        <v>1</v>
      </c>
      <c r="AP91" t="n">
        <v>1</v>
      </c>
      <c r="AQ91" t="n">
        <v>0</v>
      </c>
      <c r="AR91" t="n">
        <v>0</v>
      </c>
      <c r="AS91" t="inlineStr"/>
      <c r="AT91" t="n">
        <v>2</v>
      </c>
      <c r="AU91" t="inlineStr"/>
      <c r="AV91" t="n">
        <v>0</v>
      </c>
      <c r="AW91" t="n">
        <v>2</v>
      </c>
      <c r="AX91" t="n">
        <v>78855899</v>
      </c>
      <c r="AY91" t="n">
        <v>1</v>
      </c>
      <c r="AZ91" t="n">
        <v>0</v>
      </c>
      <c r="BA91" t="n">
        <v>94</v>
      </c>
      <c r="BB91" t="n">
        <v>0</v>
      </c>
      <c r="BC91" t="n">
        <v>0</v>
      </c>
      <c r="BD91" t="n">
        <v>0</v>
      </c>
      <c r="BE91" t="n">
        <v>0</v>
      </c>
      <c r="BF91" t="n">
        <v>0</v>
      </c>
      <c r="BG91" t="n">
        <v>0</v>
      </c>
      <c r="BH91" t="n">
        <v>0</v>
      </c>
      <c r="BI91" t="n">
        <v>0</v>
      </c>
      <c r="BJ91" t="n">
        <v>0</v>
      </c>
      <c r="BK91" t="n">
        <v>0</v>
      </c>
      <c r="BL91" t="n">
        <v>0</v>
      </c>
      <c r="BM91" t="n">
        <v>0</v>
      </c>
      <c r="BN91" t="n">
        <v>0</v>
      </c>
      <c r="BO91" t="n">
        <v>0</v>
      </c>
      <c r="BP91" t="n">
        <v>0</v>
      </c>
      <c r="BQ91" t="n">
        <v>0</v>
      </c>
      <c r="BR91" t="n">
        <v>0</v>
      </c>
      <c r="BS91" t="n">
        <v>0</v>
      </c>
      <c r="BT91" t="n">
        <v>0</v>
      </c>
      <c r="BU91" t="n">
        <v>0</v>
      </c>
      <c r="BV91" t="n">
        <v>0</v>
      </c>
      <c r="BW91" t="n">
        <v>0</v>
      </c>
      <c r="CV91" t="n">
        <v>0</v>
      </c>
      <c r="CW91" t="n">
        <v>0</v>
      </c>
      <c r="CX91">
        <f>ROUND(Y91*Source!I161,7)</f>
        <v/>
      </c>
      <c r="CY91">
        <f>AA91</f>
        <v/>
      </c>
      <c r="CZ91">
        <f>AE91</f>
        <v/>
      </c>
      <c r="DA91">
        <f>AI91</f>
        <v/>
      </c>
      <c r="DB91">
        <f>ROUND(ROUND(AT91*CZ91,2),2)</f>
        <v/>
      </c>
      <c r="DC91">
        <f>ROUND(ROUND(AT91*AG91,2),2)</f>
        <v/>
      </c>
      <c r="DD91" t="inlineStr"/>
      <c r="DE91" t="inlineStr"/>
      <c r="DF91">
        <f>ROUND(ROUND(AE91*AI91,0)*CX91,0)</f>
        <v/>
      </c>
      <c r="DG91">
        <f>ROUND(ROUND(AF91,0)*CX91,0)</f>
        <v/>
      </c>
      <c r="DH91">
        <f>ROUND(ROUND(AG91,0)*CX91,0)</f>
        <v/>
      </c>
      <c r="DI91">
        <f>ROUND(ROUND(AH91,0)*CX91,0)</f>
        <v/>
      </c>
      <c r="DJ91">
        <f>DF91</f>
        <v/>
      </c>
      <c r="DK91" t="n">
        <v>0</v>
      </c>
      <c r="DL91" t="inlineStr"/>
      <c r="DM91" t="n">
        <v>0</v>
      </c>
      <c r="DN91" t="inlineStr"/>
      <c r="DO91" t="n">
        <v>0</v>
      </c>
    </row>
    <row r="92">
      <c r="A92">
        <f>ROW(Source!A161)</f>
        <v/>
      </c>
      <c r="B92" t="n">
        <v>78855224</v>
      </c>
      <c r="C92" t="n">
        <v>78855890</v>
      </c>
      <c r="D92" t="n">
        <v>29114240</v>
      </c>
      <c r="E92" t="n">
        <v>1</v>
      </c>
      <c r="F92" t="n">
        <v>1</v>
      </c>
      <c r="G92" t="n">
        <v>1</v>
      </c>
      <c r="H92" t="n">
        <v>3</v>
      </c>
      <c r="I92" t="inlineStr">
        <is>
          <t>101-2576</t>
        </is>
      </c>
      <c r="J92" t="inlineStr">
        <is>
          <t>ТССЦ Московской обл., 101-2576, приказ Минстроя России №675/пр от 28.02.2017 № 254/пр</t>
        </is>
      </c>
      <c r="K92" t="inlineStr">
        <is>
          <t>Болты с гайками и шайбами для санитарно-технических работ диаметром 16 мм</t>
        </is>
      </c>
      <c r="L92" t="n">
        <v>1348</v>
      </c>
      <c r="N92" t="n">
        <v>1009</v>
      </c>
      <c r="O92" t="inlineStr">
        <is>
          <t>т</t>
        </is>
      </c>
      <c r="P92" t="inlineStr">
        <is>
          <t>т</t>
        </is>
      </c>
      <c r="Q92" t="n">
        <v>1000</v>
      </c>
      <c r="W92" t="n">
        <v>0</v>
      </c>
      <c r="X92" t="n">
        <v>-1701539228</v>
      </c>
      <c r="Y92">
        <f>AT92</f>
        <v/>
      </c>
      <c r="AA92" t="n">
        <v>145037.4</v>
      </c>
      <c r="AB92" t="n">
        <v>0</v>
      </c>
      <c r="AC92" t="n">
        <v>0</v>
      </c>
      <c r="AD92" t="n">
        <v>0</v>
      </c>
      <c r="AE92" t="n">
        <v>14830</v>
      </c>
      <c r="AF92" t="n">
        <v>0</v>
      </c>
      <c r="AG92" t="n">
        <v>0</v>
      </c>
      <c r="AH92" t="n">
        <v>0</v>
      </c>
      <c r="AI92" t="n">
        <v>9.779999999999999</v>
      </c>
      <c r="AJ92" t="n">
        <v>1</v>
      </c>
      <c r="AK92" t="n">
        <v>1</v>
      </c>
      <c r="AL92" t="n">
        <v>1</v>
      </c>
      <c r="AM92" t="n">
        <v>2</v>
      </c>
      <c r="AN92" t="n">
        <v>0</v>
      </c>
      <c r="AO92" t="n">
        <v>1</v>
      </c>
      <c r="AP92" t="n">
        <v>1</v>
      </c>
      <c r="AQ92" t="n">
        <v>0</v>
      </c>
      <c r="AR92" t="n">
        <v>0</v>
      </c>
      <c r="AS92" t="inlineStr"/>
      <c r="AT92" t="n">
        <v>0.005</v>
      </c>
      <c r="AU92" t="inlineStr"/>
      <c r="AV92" t="n">
        <v>0</v>
      </c>
      <c r="AW92" t="n">
        <v>2</v>
      </c>
      <c r="AX92" t="n">
        <v>78855900</v>
      </c>
      <c r="AY92" t="n">
        <v>1</v>
      </c>
      <c r="AZ92" t="n">
        <v>0</v>
      </c>
      <c r="BA92" t="n">
        <v>95</v>
      </c>
      <c r="BB92" t="n">
        <v>0</v>
      </c>
      <c r="BC92" t="n">
        <v>0</v>
      </c>
      <c r="BD92" t="n">
        <v>0</v>
      </c>
      <c r="BE92" t="n">
        <v>0</v>
      </c>
      <c r="BF92" t="n">
        <v>0</v>
      </c>
      <c r="BG92" t="n">
        <v>0</v>
      </c>
      <c r="BH92" t="n">
        <v>0</v>
      </c>
      <c r="BI92" t="n">
        <v>0</v>
      </c>
      <c r="BJ92" t="n">
        <v>0</v>
      </c>
      <c r="BK92" t="n">
        <v>0</v>
      </c>
      <c r="BL92" t="n">
        <v>0</v>
      </c>
      <c r="BM92" t="n">
        <v>0</v>
      </c>
      <c r="BN92" t="n">
        <v>0</v>
      </c>
      <c r="BO92" t="n">
        <v>0</v>
      </c>
      <c r="BP92" t="n">
        <v>0</v>
      </c>
      <c r="BQ92" t="n">
        <v>0</v>
      </c>
      <c r="BR92" t="n">
        <v>0</v>
      </c>
      <c r="BS92" t="n">
        <v>0</v>
      </c>
      <c r="BT92" t="n">
        <v>0</v>
      </c>
      <c r="BU92" t="n">
        <v>0</v>
      </c>
      <c r="BV92" t="n">
        <v>0</v>
      </c>
      <c r="BW92" t="n">
        <v>0</v>
      </c>
      <c r="CV92" t="n">
        <v>0</v>
      </c>
      <c r="CW92" t="n">
        <v>0</v>
      </c>
      <c r="CX92">
        <f>ROUND(Y92*Source!I161,7)</f>
        <v/>
      </c>
      <c r="CY92">
        <f>AA92</f>
        <v/>
      </c>
      <c r="CZ92">
        <f>AE92</f>
        <v/>
      </c>
      <c r="DA92">
        <f>AI92</f>
        <v/>
      </c>
      <c r="DB92">
        <f>ROUND(ROUND(AT92*CZ92,2),2)</f>
        <v/>
      </c>
      <c r="DC92">
        <f>ROUND(ROUND(AT92*AG92,2),2)</f>
        <v/>
      </c>
      <c r="DD92" t="inlineStr"/>
      <c r="DE92" t="inlineStr"/>
      <c r="DF92">
        <f>ROUND(ROUND(AE92*AI92,0)*CX92,0)</f>
        <v/>
      </c>
      <c r="DG92">
        <f>ROUND(ROUND(AF92,0)*CX92,0)</f>
        <v/>
      </c>
      <c r="DH92">
        <f>ROUND(ROUND(AG92,0)*CX92,0)</f>
        <v/>
      </c>
      <c r="DI92">
        <f>ROUND(ROUND(AH92,0)*CX92,0)</f>
        <v/>
      </c>
      <c r="DJ92">
        <f>DF92</f>
        <v/>
      </c>
      <c r="DK92" t="n">
        <v>0</v>
      </c>
      <c r="DL92" t="inlineStr"/>
      <c r="DM92" t="n">
        <v>0</v>
      </c>
      <c r="DN92" t="inlineStr"/>
      <c r="DO92" t="n">
        <v>0</v>
      </c>
    </row>
    <row r="93">
      <c r="A93">
        <f>ROW(Source!A161)</f>
        <v/>
      </c>
      <c r="B93" t="n">
        <v>78855224</v>
      </c>
      <c r="C93" t="n">
        <v>78855890</v>
      </c>
      <c r="D93" t="n">
        <v>29150040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411-0001</t>
        </is>
      </c>
      <c r="J93" t="inlineStr">
        <is>
          <t>ТССЦ Московской обл., 411-0001, приказ Минстроя России №675/пр от 28.02.2017 № 257/пр</t>
        </is>
      </c>
      <c r="K93" t="inlineStr">
        <is>
          <t>Вода</t>
        </is>
      </c>
      <c r="L93" t="n">
        <v>1339</v>
      </c>
      <c r="N93" t="n">
        <v>1007</v>
      </c>
      <c r="O93" t="inlineStr">
        <is>
          <t>м3</t>
        </is>
      </c>
      <c r="P93" t="inlineStr">
        <is>
          <t>м3</t>
        </is>
      </c>
      <c r="Q93" t="n">
        <v>1</v>
      </c>
      <c r="W93" t="n">
        <v>0</v>
      </c>
      <c r="X93" t="n">
        <v>619799737</v>
      </c>
      <c r="Y93">
        <f>AT93</f>
        <v/>
      </c>
      <c r="AA93" t="n">
        <v>31.28</v>
      </c>
      <c r="AB93" t="n">
        <v>0</v>
      </c>
      <c r="AC93" t="n">
        <v>0</v>
      </c>
      <c r="AD93" t="n">
        <v>0</v>
      </c>
      <c r="AE93" t="n">
        <v>2.44</v>
      </c>
      <c r="AF93" t="n">
        <v>0</v>
      </c>
      <c r="AG93" t="n">
        <v>0</v>
      </c>
      <c r="AH93" t="n">
        <v>0</v>
      </c>
      <c r="AI93" t="n">
        <v>12.82</v>
      </c>
      <c r="AJ93" t="n">
        <v>1</v>
      </c>
      <c r="AK93" t="n">
        <v>1</v>
      </c>
      <c r="AL93" t="n">
        <v>1</v>
      </c>
      <c r="AM93" t="n">
        <v>2</v>
      </c>
      <c r="AN93" t="n">
        <v>0</v>
      </c>
      <c r="AO93" t="n">
        <v>1</v>
      </c>
      <c r="AP93" t="n">
        <v>1</v>
      </c>
      <c r="AQ93" t="n">
        <v>0</v>
      </c>
      <c r="AR93" t="n">
        <v>0</v>
      </c>
      <c r="AS93" t="inlineStr"/>
      <c r="AT93" t="n">
        <v>7.8</v>
      </c>
      <c r="AU93" t="inlineStr"/>
      <c r="AV93" t="n">
        <v>0</v>
      </c>
      <c r="AW93" t="n">
        <v>2</v>
      </c>
      <c r="AX93" t="n">
        <v>78855901</v>
      </c>
      <c r="AY93" t="n">
        <v>1</v>
      </c>
      <c r="AZ93" t="n">
        <v>0</v>
      </c>
      <c r="BA93" t="n">
        <v>96</v>
      </c>
      <c r="BB93" t="n">
        <v>0</v>
      </c>
      <c r="BC93" t="n">
        <v>0</v>
      </c>
      <c r="BD93" t="n">
        <v>0</v>
      </c>
      <c r="BE93" t="n">
        <v>0</v>
      </c>
      <c r="BF93" t="n">
        <v>0</v>
      </c>
      <c r="BG93" t="n">
        <v>0</v>
      </c>
      <c r="BH93" t="n">
        <v>0</v>
      </c>
      <c r="BI93" t="n">
        <v>0</v>
      </c>
      <c r="BJ93" t="n">
        <v>0</v>
      </c>
      <c r="BK93" t="n">
        <v>0</v>
      </c>
      <c r="BL93" t="n">
        <v>0</v>
      </c>
      <c r="BM93" t="n">
        <v>0</v>
      </c>
      <c r="BN93" t="n">
        <v>0</v>
      </c>
      <c r="BO93" t="n">
        <v>0</v>
      </c>
      <c r="BP93" t="n">
        <v>0</v>
      </c>
      <c r="BQ93" t="n">
        <v>0</v>
      </c>
      <c r="BR93" t="n">
        <v>0</v>
      </c>
      <c r="BS93" t="n">
        <v>0</v>
      </c>
      <c r="BT93" t="n">
        <v>0</v>
      </c>
      <c r="BU93" t="n">
        <v>0</v>
      </c>
      <c r="BV93" t="n">
        <v>0</v>
      </c>
      <c r="BW93" t="n">
        <v>0</v>
      </c>
      <c r="CV93" t="n">
        <v>0</v>
      </c>
      <c r="CW93" t="n">
        <v>0</v>
      </c>
      <c r="CX93">
        <f>ROUND(Y93*Source!I161,7)</f>
        <v/>
      </c>
      <c r="CY93">
        <f>AA93</f>
        <v/>
      </c>
      <c r="CZ93">
        <f>AE93</f>
        <v/>
      </c>
      <c r="DA93">
        <f>AI93</f>
        <v/>
      </c>
      <c r="DB93">
        <f>ROUND(ROUND(AT93*CZ93,2),2)</f>
        <v/>
      </c>
      <c r="DC93">
        <f>ROUND(ROUND(AT93*AG93,2),2)</f>
        <v/>
      </c>
      <c r="DD93" t="inlineStr"/>
      <c r="DE93" t="inlineStr"/>
      <c r="DF93">
        <f>ROUND(ROUND(AE93*AI93,0)*CX93,0)</f>
        <v/>
      </c>
      <c r="DG93">
        <f>ROUND(ROUND(AF93,0)*CX93,0)</f>
        <v/>
      </c>
      <c r="DH93">
        <f>ROUND(ROUND(AG93,0)*CX93,0)</f>
        <v/>
      </c>
      <c r="DI93">
        <f>ROUND(ROUND(AH93,0)*CX93,0)</f>
        <v/>
      </c>
      <c r="DJ93">
        <f>DF93</f>
        <v/>
      </c>
      <c r="DK93" t="n">
        <v>0</v>
      </c>
      <c r="DL93" t="inlineStr"/>
      <c r="DM93" t="n">
        <v>0</v>
      </c>
      <c r="DN93" t="inlineStr"/>
      <c r="DO93" t="n">
        <v>0</v>
      </c>
    </row>
    <row r="94">
      <c r="A94">
        <f>ROW(Source!A161)</f>
        <v/>
      </c>
      <c r="B94" t="n">
        <v>78855224</v>
      </c>
      <c r="C94" t="n">
        <v>78855890</v>
      </c>
      <c r="D94" t="n">
        <v>0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Цена поставщика</t>
        </is>
      </c>
      <c r="J94" t="inlineStr"/>
      <c r="K94" t="inlineStr">
        <is>
          <t>Прочистка КРОТ</t>
        </is>
      </c>
      <c r="L94" t="n">
        <v>1296</v>
      </c>
      <c r="N94" t="n">
        <v>1002</v>
      </c>
      <c r="O94" t="inlineStr">
        <is>
          <t>л</t>
        </is>
      </c>
      <c r="P94" t="inlineStr">
        <is>
          <t>л</t>
        </is>
      </c>
      <c r="Q94" t="n">
        <v>1</v>
      </c>
      <c r="W94" t="n">
        <v>0</v>
      </c>
      <c r="X94" t="n">
        <v>-1978592410</v>
      </c>
      <c r="Y94">
        <f>AT94</f>
        <v/>
      </c>
      <c r="AA94" t="n">
        <v>384.43</v>
      </c>
      <c r="AB94" t="n">
        <v>0</v>
      </c>
      <c r="AC94" t="n">
        <v>0</v>
      </c>
      <c r="AD94" t="n">
        <v>0</v>
      </c>
      <c r="AE94" t="n">
        <v>384.43</v>
      </c>
      <c r="AF94" t="n">
        <v>0</v>
      </c>
      <c r="AG94" t="n">
        <v>0</v>
      </c>
      <c r="AH94" t="n">
        <v>0</v>
      </c>
      <c r="AI94" t="n">
        <v>1</v>
      </c>
      <c r="AJ94" t="n">
        <v>1</v>
      </c>
      <c r="AK94" t="n">
        <v>1</v>
      </c>
      <c r="AL94" t="n">
        <v>1</v>
      </c>
      <c r="AM94" t="n">
        <v>0</v>
      </c>
      <c r="AN94" t="n">
        <v>0</v>
      </c>
      <c r="AO94" t="n">
        <v>0</v>
      </c>
      <c r="AP94" t="n">
        <v>1</v>
      </c>
      <c r="AQ94" t="n">
        <v>0</v>
      </c>
      <c r="AR94" t="n">
        <v>0</v>
      </c>
      <c r="AS94" t="inlineStr"/>
      <c r="AT94" t="n">
        <v>10</v>
      </c>
      <c r="AU94" t="inlineStr"/>
      <c r="AV94" t="n">
        <v>0</v>
      </c>
      <c r="AW94" t="n">
        <v>1</v>
      </c>
      <c r="AX94" t="n">
        <v>-1</v>
      </c>
      <c r="AY94" t="n">
        <v>0</v>
      </c>
      <c r="AZ94" t="n">
        <v>0</v>
      </c>
      <c r="BA94" t="inlineStr"/>
      <c r="BB94" t="n">
        <v>0</v>
      </c>
      <c r="BC94" t="n">
        <v>0</v>
      </c>
      <c r="BD94" t="n">
        <v>0</v>
      </c>
      <c r="BE94" t="n">
        <v>0</v>
      </c>
      <c r="BF94" t="n">
        <v>0</v>
      </c>
      <c r="BG94" t="n">
        <v>0</v>
      </c>
      <c r="BH94" t="n">
        <v>0</v>
      </c>
      <c r="BI94" t="n">
        <v>0</v>
      </c>
      <c r="BJ94" t="n">
        <v>0</v>
      </c>
      <c r="BK94" t="n">
        <v>0</v>
      </c>
      <c r="BL94" t="n">
        <v>0</v>
      </c>
      <c r="BM94" t="n">
        <v>0</v>
      </c>
      <c r="BN94" t="n">
        <v>0</v>
      </c>
      <c r="BO94" t="n">
        <v>0</v>
      </c>
      <c r="BP94" t="n">
        <v>0</v>
      </c>
      <c r="BQ94" t="n">
        <v>0</v>
      </c>
      <c r="BR94" t="n">
        <v>0</v>
      </c>
      <c r="BS94" t="n">
        <v>0</v>
      </c>
      <c r="BT94" t="n">
        <v>0</v>
      </c>
      <c r="BU94" t="n">
        <v>0</v>
      </c>
      <c r="BV94" t="n">
        <v>0</v>
      </c>
      <c r="BW94" t="n">
        <v>0</v>
      </c>
      <c r="CV94" t="n">
        <v>0</v>
      </c>
      <c r="CW94" t="n">
        <v>0</v>
      </c>
      <c r="CX94">
        <f>ROUND(Y94*Source!I161,7)</f>
        <v/>
      </c>
      <c r="CY94">
        <f>AA94</f>
        <v/>
      </c>
      <c r="CZ94">
        <f>AE94</f>
        <v/>
      </c>
      <c r="DA94">
        <f>AI94</f>
        <v/>
      </c>
      <c r="DB94">
        <f>ROUND(ROUND(AT94*CZ94,2),2)</f>
        <v/>
      </c>
      <c r="DC94">
        <f>ROUND(ROUND(AT94*AG94,2),2)</f>
        <v/>
      </c>
      <c r="DD94" t="inlineStr"/>
      <c r="DE94" t="inlineStr"/>
      <c r="DF94">
        <f>ROUND(ROUND(AE94,0)*CX94,0)</f>
        <v/>
      </c>
      <c r="DG94">
        <f>ROUND(ROUND(AF94,0)*CX94,0)</f>
        <v/>
      </c>
      <c r="DH94">
        <f>ROUND(ROUND(AG94,0)*CX94,0)</f>
        <v/>
      </c>
      <c r="DI94">
        <f>ROUND(ROUND(AH94,0)*CX94,0)</f>
        <v/>
      </c>
      <c r="DJ94">
        <f>DF94</f>
        <v/>
      </c>
      <c r="DK94" t="n">
        <v>0</v>
      </c>
      <c r="DL94" t="inlineStr"/>
      <c r="DM94" t="n">
        <v>0</v>
      </c>
      <c r="DN94" t="inlineStr"/>
      <c r="DO94" t="n">
        <v>0</v>
      </c>
    </row>
    <row r="95">
      <c r="A95">
        <f>ROW(Source!A201)</f>
        <v/>
      </c>
      <c r="B95" t="n">
        <v>78855224</v>
      </c>
      <c r="C95" t="n">
        <v>78855966</v>
      </c>
      <c r="D95" t="n">
        <v>18409850</v>
      </c>
      <c r="E95" t="n">
        <v>1</v>
      </c>
      <c r="F95" t="n">
        <v>1</v>
      </c>
      <c r="G95" t="n">
        <v>1</v>
      </c>
      <c r="H95" t="n">
        <v>1</v>
      </c>
      <c r="I95" t="inlineStr">
        <is>
          <t>1-1035-90</t>
        </is>
      </c>
      <c r="J95" t="inlineStr"/>
      <c r="K95" t="inlineStr">
        <is>
          <t>Рабочий строитель среднего разряда 3,5</t>
        </is>
      </c>
      <c r="L95" t="n">
        <v>1369</v>
      </c>
      <c r="N95" t="n">
        <v>1013</v>
      </c>
      <c r="O95" t="inlineStr">
        <is>
          <t>чел.-ч</t>
        </is>
      </c>
      <c r="P95" t="inlineStr">
        <is>
          <t>чел.-ч</t>
        </is>
      </c>
      <c r="Q95" t="n">
        <v>1</v>
      </c>
      <c r="W95" t="n">
        <v>0</v>
      </c>
      <c r="X95" t="n">
        <v>855544366</v>
      </c>
      <c r="Y95">
        <f>AT95</f>
        <v/>
      </c>
      <c r="AA95" t="n">
        <v>0</v>
      </c>
      <c r="AB95" t="n">
        <v>0</v>
      </c>
      <c r="AC95" t="n">
        <v>0</v>
      </c>
      <c r="AD95" t="n">
        <v>9.07</v>
      </c>
      <c r="AE95" t="n">
        <v>0</v>
      </c>
      <c r="AF95" t="n">
        <v>0</v>
      </c>
      <c r="AG95" t="n">
        <v>0</v>
      </c>
      <c r="AH95" t="n">
        <v>9.07</v>
      </c>
      <c r="AI95" t="n">
        <v>1</v>
      </c>
      <c r="AJ95" t="n">
        <v>1</v>
      </c>
      <c r="AK95" t="n">
        <v>1</v>
      </c>
      <c r="AL95" t="n">
        <v>1</v>
      </c>
      <c r="AM95" t="n">
        <v>-2</v>
      </c>
      <c r="AN95" t="n">
        <v>0</v>
      </c>
      <c r="AO95" t="n">
        <v>1</v>
      </c>
      <c r="AP95" t="n">
        <v>1</v>
      </c>
      <c r="AQ95" t="n">
        <v>0</v>
      </c>
      <c r="AR95" t="n">
        <v>0</v>
      </c>
      <c r="AS95" t="inlineStr"/>
      <c r="AT95" t="n">
        <v>103</v>
      </c>
      <c r="AU95" t="inlineStr"/>
      <c r="AV95" t="n">
        <v>1</v>
      </c>
      <c r="AW95" t="n">
        <v>2</v>
      </c>
      <c r="AX95" t="n">
        <v>78855975</v>
      </c>
      <c r="AY95" t="n">
        <v>1</v>
      </c>
      <c r="AZ95" t="n">
        <v>0</v>
      </c>
      <c r="BA95" t="n">
        <v>97</v>
      </c>
      <c r="BB95" t="n">
        <v>0</v>
      </c>
      <c r="BC95" t="n">
        <v>0</v>
      </c>
      <c r="BD95" t="n">
        <v>0</v>
      </c>
      <c r="BE95" t="n">
        <v>0</v>
      </c>
      <c r="BF95" t="n">
        <v>0</v>
      </c>
      <c r="BG95" t="n">
        <v>0</v>
      </c>
      <c r="BH95" t="n">
        <v>0</v>
      </c>
      <c r="BI95" t="n">
        <v>0</v>
      </c>
      <c r="BJ95" t="n">
        <v>0</v>
      </c>
      <c r="BK95" t="n">
        <v>0</v>
      </c>
      <c r="BL95" t="n">
        <v>0</v>
      </c>
      <c r="BM95" t="n">
        <v>0</v>
      </c>
      <c r="BN95" t="n">
        <v>0</v>
      </c>
      <c r="BO95" t="n">
        <v>0</v>
      </c>
      <c r="BP95" t="n">
        <v>0</v>
      </c>
      <c r="BQ95" t="n">
        <v>0</v>
      </c>
      <c r="BR95" t="n">
        <v>0</v>
      </c>
      <c r="BS95" t="n">
        <v>0</v>
      </c>
      <c r="BT95" t="n">
        <v>0</v>
      </c>
      <c r="BU95" t="n">
        <v>0</v>
      </c>
      <c r="BV95" t="n">
        <v>0</v>
      </c>
      <c r="BW95" t="n">
        <v>0</v>
      </c>
      <c r="CU95">
        <f>ROUND(AT95*Source!I201*AH95*AL95,0)</f>
        <v/>
      </c>
      <c r="CV95">
        <f>ROUND(Y95*Source!I201,7)</f>
        <v/>
      </c>
      <c r="CW95" t="n">
        <v>0</v>
      </c>
      <c r="CX95">
        <f>ROUND(Y95*Source!I201,7)</f>
        <v/>
      </c>
      <c r="CY95">
        <f>AD95</f>
        <v/>
      </c>
      <c r="CZ95">
        <f>AH95</f>
        <v/>
      </c>
      <c r="DA95">
        <f>AL95</f>
        <v/>
      </c>
      <c r="DB95">
        <f>ROUND(ROUND(AT95*CZ95,2),2)</f>
        <v/>
      </c>
      <c r="DC95">
        <f>ROUND(ROUND(AT95*AG95,2),2)</f>
        <v/>
      </c>
      <c r="DD95" t="inlineStr"/>
      <c r="DE95" t="inlineStr"/>
      <c r="DF95">
        <f>ROUND(ROUND(AE95,0)*CX95,0)</f>
        <v/>
      </c>
      <c r="DG95">
        <f>ROUND(ROUND(AF95,0)*CX95,0)</f>
        <v/>
      </c>
      <c r="DH95">
        <f>ROUND(ROUND(AG95,0)*CX95,0)</f>
        <v/>
      </c>
      <c r="DI95">
        <f>ROUND(ROUND(AH95,0)*CX95,0)</f>
        <v/>
      </c>
      <c r="DJ95">
        <f>DI95</f>
        <v/>
      </c>
      <c r="DK95" t="n">
        <v>0</v>
      </c>
      <c r="DL95" t="inlineStr"/>
      <c r="DM95" t="n">
        <v>0</v>
      </c>
      <c r="DN95" t="inlineStr"/>
      <c r="DO95" t="n">
        <v>0</v>
      </c>
    </row>
    <row r="96">
      <c r="A96">
        <f>ROW(Source!A201)</f>
        <v/>
      </c>
      <c r="B96" t="n">
        <v>78855224</v>
      </c>
      <c r="C96" t="n">
        <v>78855966</v>
      </c>
      <c r="D96" t="n">
        <v>29174913</v>
      </c>
      <c r="E96" t="n">
        <v>1</v>
      </c>
      <c r="F96" t="n">
        <v>1</v>
      </c>
      <c r="G96" t="n">
        <v>1</v>
      </c>
      <c r="H96" t="n">
        <v>2</v>
      </c>
      <c r="I96" t="inlineStr">
        <is>
          <t>400001</t>
        </is>
      </c>
      <c r="J96" t="inlineStr">
        <is>
          <t>ТСЭМ Московской обл., 400001, приказ Минстроя России №675/пр от 28.02.2017 № 264/пр</t>
        </is>
      </c>
      <c r="K96" t="inlineStr">
        <is>
          <t>Автомобили бортовые, грузоподъемность до 5 т</t>
        </is>
      </c>
      <c r="L96" t="n">
        <v>1368</v>
      </c>
      <c r="N96" t="n">
        <v>1011</v>
      </c>
      <c r="O96" t="inlineStr">
        <is>
          <t>маш.-ч</t>
        </is>
      </c>
      <c r="P96" t="inlineStr">
        <is>
          <t>маш.-ч</t>
        </is>
      </c>
      <c r="Q96" t="n">
        <v>1</v>
      </c>
      <c r="W96" t="n">
        <v>0</v>
      </c>
      <c r="X96" t="n">
        <v>1230759911</v>
      </c>
      <c r="Y96">
        <f>AT96</f>
        <v/>
      </c>
      <c r="AA96" t="n">
        <v>0</v>
      </c>
      <c r="AB96" t="n">
        <v>2177.51</v>
      </c>
      <c r="AC96" t="n">
        <v>606.1</v>
      </c>
      <c r="AD96" t="n">
        <v>0</v>
      </c>
      <c r="AE96" t="n">
        <v>0</v>
      </c>
      <c r="AF96" t="n">
        <v>87.17</v>
      </c>
      <c r="AG96" t="n">
        <v>11.6</v>
      </c>
      <c r="AH96" t="n">
        <v>0</v>
      </c>
      <c r="AI96" t="n">
        <v>1</v>
      </c>
      <c r="AJ96" t="n">
        <v>24.98</v>
      </c>
      <c r="AK96" t="n">
        <v>52.25</v>
      </c>
      <c r="AL96" t="n">
        <v>1</v>
      </c>
      <c r="AM96" t="n">
        <v>2</v>
      </c>
      <c r="AN96" t="n">
        <v>0</v>
      </c>
      <c r="AO96" t="n">
        <v>1</v>
      </c>
      <c r="AP96" t="n">
        <v>1</v>
      </c>
      <c r="AQ96" t="n">
        <v>0</v>
      </c>
      <c r="AR96" t="n">
        <v>0</v>
      </c>
      <c r="AS96" t="inlineStr"/>
      <c r="AT96" t="n">
        <v>0.12</v>
      </c>
      <c r="AU96" t="inlineStr"/>
      <c r="AV96" t="n">
        <v>0</v>
      </c>
      <c r="AW96" t="n">
        <v>2</v>
      </c>
      <c r="AX96" t="n">
        <v>78855976</v>
      </c>
      <c r="AY96" t="n">
        <v>1</v>
      </c>
      <c r="AZ96" t="n">
        <v>0</v>
      </c>
      <c r="BA96" t="n">
        <v>98</v>
      </c>
      <c r="BB96" t="n">
        <v>0</v>
      </c>
      <c r="BC96" t="n">
        <v>0</v>
      </c>
      <c r="BD96" t="n">
        <v>0</v>
      </c>
      <c r="BE96" t="n">
        <v>0</v>
      </c>
      <c r="BF96" t="n">
        <v>0</v>
      </c>
      <c r="BG96" t="n">
        <v>0</v>
      </c>
      <c r="BH96" t="n">
        <v>0</v>
      </c>
      <c r="BI96" t="n">
        <v>0</v>
      </c>
      <c r="BJ96" t="n">
        <v>0</v>
      </c>
      <c r="BK96" t="n">
        <v>0</v>
      </c>
      <c r="BL96" t="n">
        <v>0</v>
      </c>
      <c r="BM96" t="n">
        <v>0</v>
      </c>
      <c r="BN96" t="n">
        <v>0</v>
      </c>
      <c r="BO96" t="n">
        <v>0</v>
      </c>
      <c r="BP96" t="n">
        <v>0</v>
      </c>
      <c r="BQ96" t="n">
        <v>0</v>
      </c>
      <c r="BR96" t="n">
        <v>0</v>
      </c>
      <c r="BS96" t="n">
        <v>0</v>
      </c>
      <c r="BT96" t="n">
        <v>0</v>
      </c>
      <c r="BU96" t="n">
        <v>0</v>
      </c>
      <c r="BV96" t="n">
        <v>0</v>
      </c>
      <c r="BW96" t="n">
        <v>0</v>
      </c>
      <c r="CV96" t="n">
        <v>0</v>
      </c>
      <c r="CW96">
        <f>ROUND(Y96*Source!I201*DO96,7)</f>
        <v/>
      </c>
      <c r="CX96">
        <f>ROUND(Y96*Source!I201,7)</f>
        <v/>
      </c>
      <c r="CY96">
        <f>AB96</f>
        <v/>
      </c>
      <c r="CZ96">
        <f>AF96</f>
        <v/>
      </c>
      <c r="DA96">
        <f>AJ96</f>
        <v/>
      </c>
      <c r="DB96">
        <f>ROUND(ROUND(AT96*CZ96,2),2)</f>
        <v/>
      </c>
      <c r="DC96">
        <f>ROUND(ROUND(AT96*AG96,2),2)</f>
        <v/>
      </c>
      <c r="DD96" t="inlineStr"/>
      <c r="DE96" t="inlineStr"/>
      <c r="DF96">
        <f>ROUND(ROUND(AE96,0)*CX96,0)</f>
        <v/>
      </c>
      <c r="DG96">
        <f>ROUND(ROUND(AF96*AJ96,0)*CX96,0)</f>
        <v/>
      </c>
      <c r="DH96">
        <f>ROUND(ROUND(AG96*AK96,0)*CX96,0)</f>
        <v/>
      </c>
      <c r="DI96">
        <f>ROUND(ROUND(AH96,0)*CX96,0)</f>
        <v/>
      </c>
      <c r="DJ96">
        <f>DG96</f>
        <v/>
      </c>
      <c r="DK96" t="n">
        <v>0</v>
      </c>
      <c r="DL96" t="inlineStr"/>
      <c r="DM96" t="n">
        <v>0</v>
      </c>
      <c r="DN96" t="inlineStr"/>
      <c r="DO96" t="n">
        <v>0</v>
      </c>
    </row>
    <row r="97">
      <c r="A97">
        <f>ROW(Source!A201)</f>
        <v/>
      </c>
      <c r="B97" t="n">
        <v>78855224</v>
      </c>
      <c r="C97" t="n">
        <v>78855966</v>
      </c>
      <c r="D97" t="n">
        <v>29110398</v>
      </c>
      <c r="E97" t="n">
        <v>1</v>
      </c>
      <c r="F97" t="n">
        <v>1</v>
      </c>
      <c r="G97" t="n">
        <v>1</v>
      </c>
      <c r="H97" t="n">
        <v>3</v>
      </c>
      <c r="I97" t="inlineStr">
        <is>
          <t>101-0388</t>
        </is>
      </c>
      <c r="J97" t="inlineStr">
        <is>
          <t>ТССЦ Московской обл., 101-0388, приказ Минстроя России №675/пр от 28.02.2017 № 254/пр</t>
        </is>
      </c>
      <c r="K97" t="inlineStr">
        <is>
          <t>Краски масляные земляные марки МА-0115 мумия, сурик железный</t>
        </is>
      </c>
      <c r="L97" t="n">
        <v>1348</v>
      </c>
      <c r="N97" t="n">
        <v>1009</v>
      </c>
      <c r="O97" t="inlineStr">
        <is>
          <t>т</t>
        </is>
      </c>
      <c r="P97" t="inlineStr">
        <is>
          <t>т</t>
        </is>
      </c>
      <c r="Q97" t="n">
        <v>1000</v>
      </c>
      <c r="W97" t="n">
        <v>0</v>
      </c>
      <c r="X97" t="n">
        <v>1625292450</v>
      </c>
      <c r="Y97">
        <f>AT97</f>
        <v/>
      </c>
      <c r="AA97" t="n">
        <v>76804.47</v>
      </c>
      <c r="AB97" t="n">
        <v>0</v>
      </c>
      <c r="AC97" t="n">
        <v>0</v>
      </c>
      <c r="AD97" t="n">
        <v>0</v>
      </c>
      <c r="AE97" t="n">
        <v>15118.99</v>
      </c>
      <c r="AF97" t="n">
        <v>0</v>
      </c>
      <c r="AG97" t="n">
        <v>0</v>
      </c>
      <c r="AH97" t="n">
        <v>0</v>
      </c>
      <c r="AI97" t="n">
        <v>5.08</v>
      </c>
      <c r="AJ97" t="n">
        <v>1</v>
      </c>
      <c r="AK97" t="n">
        <v>1</v>
      </c>
      <c r="AL97" t="n">
        <v>1</v>
      </c>
      <c r="AM97" t="n">
        <v>2</v>
      </c>
      <c r="AN97" t="n">
        <v>0</v>
      </c>
      <c r="AO97" t="n">
        <v>1</v>
      </c>
      <c r="AP97" t="n">
        <v>1</v>
      </c>
      <c r="AQ97" t="n">
        <v>0</v>
      </c>
      <c r="AR97" t="n">
        <v>0</v>
      </c>
      <c r="AS97" t="inlineStr"/>
      <c r="AT97" t="n">
        <v>0.0025</v>
      </c>
      <c r="AU97" t="inlineStr"/>
      <c r="AV97" t="n">
        <v>0</v>
      </c>
      <c r="AW97" t="n">
        <v>2</v>
      </c>
      <c r="AX97" t="n">
        <v>78855977</v>
      </c>
      <c r="AY97" t="n">
        <v>1</v>
      </c>
      <c r="AZ97" t="n">
        <v>0</v>
      </c>
      <c r="BA97" t="n">
        <v>99</v>
      </c>
      <c r="BB97" t="n">
        <v>0</v>
      </c>
      <c r="BC97" t="n">
        <v>0</v>
      </c>
      <c r="BD97" t="n">
        <v>0</v>
      </c>
      <c r="BE97" t="n">
        <v>0</v>
      </c>
      <c r="BF97" t="n">
        <v>0</v>
      </c>
      <c r="BG97" t="n">
        <v>0</v>
      </c>
      <c r="BH97" t="n">
        <v>0</v>
      </c>
      <c r="BI97" t="n">
        <v>0</v>
      </c>
      <c r="BJ97" t="n">
        <v>0</v>
      </c>
      <c r="BK97" t="n">
        <v>0</v>
      </c>
      <c r="BL97" t="n">
        <v>0</v>
      </c>
      <c r="BM97" t="n">
        <v>0</v>
      </c>
      <c r="BN97" t="n">
        <v>0</v>
      </c>
      <c r="BO97" t="n">
        <v>0</v>
      </c>
      <c r="BP97" t="n">
        <v>0</v>
      </c>
      <c r="BQ97" t="n">
        <v>0</v>
      </c>
      <c r="BR97" t="n">
        <v>0</v>
      </c>
      <c r="BS97" t="n">
        <v>0</v>
      </c>
      <c r="BT97" t="n">
        <v>0</v>
      </c>
      <c r="BU97" t="n">
        <v>0</v>
      </c>
      <c r="BV97" t="n">
        <v>0</v>
      </c>
      <c r="BW97" t="n">
        <v>0</v>
      </c>
      <c r="CV97" t="n">
        <v>0</v>
      </c>
      <c r="CW97" t="n">
        <v>0</v>
      </c>
      <c r="CX97">
        <f>ROUND(Y97*Source!I201,7)</f>
        <v/>
      </c>
      <c r="CY97">
        <f>AA97</f>
        <v/>
      </c>
      <c r="CZ97">
        <f>AE97</f>
        <v/>
      </c>
      <c r="DA97">
        <f>AI97</f>
        <v/>
      </c>
      <c r="DB97">
        <f>ROUND(ROUND(AT97*CZ97,2),2)</f>
        <v/>
      </c>
      <c r="DC97">
        <f>ROUND(ROUND(AT97*AG97,2),2)</f>
        <v/>
      </c>
      <c r="DD97" t="inlineStr"/>
      <c r="DE97" t="inlineStr"/>
      <c r="DF97">
        <f>ROUND(ROUND(AE97*AI97,0)*CX97,0)</f>
        <v/>
      </c>
      <c r="DG97">
        <f>ROUND(ROUND(AF97,0)*CX97,0)</f>
        <v/>
      </c>
      <c r="DH97">
        <f>ROUND(ROUND(AG97,0)*CX97,0)</f>
        <v/>
      </c>
      <c r="DI97">
        <f>ROUND(ROUND(AH97,0)*CX97,0)</f>
        <v/>
      </c>
      <c r="DJ97">
        <f>DF97</f>
        <v/>
      </c>
      <c r="DK97" t="n">
        <v>0</v>
      </c>
      <c r="DL97" t="inlineStr"/>
      <c r="DM97" t="n">
        <v>0</v>
      </c>
      <c r="DN97" t="inlineStr"/>
      <c r="DO97" t="n">
        <v>0</v>
      </c>
    </row>
    <row r="98">
      <c r="A98">
        <f>ROW(Source!A201)</f>
        <v/>
      </c>
      <c r="B98" t="n">
        <v>78855224</v>
      </c>
      <c r="C98" t="n">
        <v>78855966</v>
      </c>
      <c r="D98" t="n">
        <v>29110573</v>
      </c>
      <c r="E98" t="n">
        <v>1</v>
      </c>
      <c r="F98" t="n">
        <v>1</v>
      </c>
      <c r="G98" t="n">
        <v>1</v>
      </c>
      <c r="H98" t="n">
        <v>3</v>
      </c>
      <c r="I98" t="inlineStr">
        <is>
          <t>101-0628</t>
        </is>
      </c>
      <c r="J98" t="inlineStr">
        <is>
          <t>ТССЦ Московской обл., 101-0628, приказ Минстроя России №675/пр от 28.02.2017 № 254/пр</t>
        </is>
      </c>
      <c r="K98" t="inlineStr">
        <is>
          <t>Олифа комбинированная, марки К-3</t>
        </is>
      </c>
      <c r="L98" t="n">
        <v>1348</v>
      </c>
      <c r="N98" t="n">
        <v>1009</v>
      </c>
      <c r="O98" t="inlineStr">
        <is>
          <t>т</t>
        </is>
      </c>
      <c r="P98" t="inlineStr">
        <is>
          <t>т</t>
        </is>
      </c>
      <c r="Q98" t="n">
        <v>1000</v>
      </c>
      <c r="W98" t="n">
        <v>0</v>
      </c>
      <c r="X98" t="n">
        <v>24062879</v>
      </c>
      <c r="Y98">
        <f>AT98</f>
        <v/>
      </c>
      <c r="AA98" t="n">
        <v>87631.5</v>
      </c>
      <c r="AB98" t="n">
        <v>0</v>
      </c>
      <c r="AC98" t="n">
        <v>0</v>
      </c>
      <c r="AD98" t="n">
        <v>0</v>
      </c>
      <c r="AE98" t="n">
        <v>16950</v>
      </c>
      <c r="AF98" t="n">
        <v>0</v>
      </c>
      <c r="AG98" t="n">
        <v>0</v>
      </c>
      <c r="AH98" t="n">
        <v>0</v>
      </c>
      <c r="AI98" t="n">
        <v>5.17</v>
      </c>
      <c r="AJ98" t="n">
        <v>1</v>
      </c>
      <c r="AK98" t="n">
        <v>1</v>
      </c>
      <c r="AL98" t="n">
        <v>1</v>
      </c>
      <c r="AM98" t="n">
        <v>2</v>
      </c>
      <c r="AN98" t="n">
        <v>0</v>
      </c>
      <c r="AO98" t="n">
        <v>1</v>
      </c>
      <c r="AP98" t="n">
        <v>1</v>
      </c>
      <c r="AQ98" t="n">
        <v>0</v>
      </c>
      <c r="AR98" t="n">
        <v>0</v>
      </c>
      <c r="AS98" t="inlineStr"/>
      <c r="AT98" t="n">
        <v>0.0012</v>
      </c>
      <c r="AU98" t="inlineStr"/>
      <c r="AV98" t="n">
        <v>0</v>
      </c>
      <c r="AW98" t="n">
        <v>2</v>
      </c>
      <c r="AX98" t="n">
        <v>78855978</v>
      </c>
      <c r="AY98" t="n">
        <v>1</v>
      </c>
      <c r="AZ98" t="n">
        <v>0</v>
      </c>
      <c r="BA98" t="n">
        <v>100</v>
      </c>
      <c r="BB98" t="n">
        <v>0</v>
      </c>
      <c r="BC98" t="n">
        <v>0</v>
      </c>
      <c r="BD98" t="n">
        <v>0</v>
      </c>
      <c r="BE98" t="n">
        <v>0</v>
      </c>
      <c r="BF98" t="n">
        <v>0</v>
      </c>
      <c r="BG98" t="n">
        <v>0</v>
      </c>
      <c r="BH98" t="n">
        <v>0</v>
      </c>
      <c r="BI98" t="n">
        <v>0</v>
      </c>
      <c r="BJ98" t="n">
        <v>0</v>
      </c>
      <c r="BK98" t="n">
        <v>0</v>
      </c>
      <c r="BL98" t="n">
        <v>0</v>
      </c>
      <c r="BM98" t="n">
        <v>0</v>
      </c>
      <c r="BN98" t="n">
        <v>0</v>
      </c>
      <c r="BO98" t="n">
        <v>0</v>
      </c>
      <c r="BP98" t="n">
        <v>0</v>
      </c>
      <c r="BQ98" t="n">
        <v>0</v>
      </c>
      <c r="BR98" t="n">
        <v>0</v>
      </c>
      <c r="BS98" t="n">
        <v>0</v>
      </c>
      <c r="BT98" t="n">
        <v>0</v>
      </c>
      <c r="BU98" t="n">
        <v>0</v>
      </c>
      <c r="BV98" t="n">
        <v>0</v>
      </c>
      <c r="BW98" t="n">
        <v>0</v>
      </c>
      <c r="CV98" t="n">
        <v>0</v>
      </c>
      <c r="CW98" t="n">
        <v>0</v>
      </c>
      <c r="CX98">
        <f>ROUND(Y98*Source!I201,7)</f>
        <v/>
      </c>
      <c r="CY98">
        <f>AA98</f>
        <v/>
      </c>
      <c r="CZ98">
        <f>AE98</f>
        <v/>
      </c>
      <c r="DA98">
        <f>AI98</f>
        <v/>
      </c>
      <c r="DB98">
        <f>ROUND(ROUND(AT98*CZ98,2),2)</f>
        <v/>
      </c>
      <c r="DC98">
        <f>ROUND(ROUND(AT98*AG98,2),2)</f>
        <v/>
      </c>
      <c r="DD98" t="inlineStr"/>
      <c r="DE98" t="inlineStr"/>
      <c r="DF98">
        <f>ROUND(ROUND(AE98*AI98,0)*CX98,0)</f>
        <v/>
      </c>
      <c r="DG98">
        <f>ROUND(ROUND(AF98,0)*CX98,0)</f>
        <v/>
      </c>
      <c r="DH98">
        <f>ROUND(ROUND(AG98,0)*CX98,0)</f>
        <v/>
      </c>
      <c r="DI98">
        <f>ROUND(ROUND(AH98,0)*CX98,0)</f>
        <v/>
      </c>
      <c r="DJ98">
        <f>DF98</f>
        <v/>
      </c>
      <c r="DK98" t="n">
        <v>0</v>
      </c>
      <c r="DL98" t="inlineStr"/>
      <c r="DM98" t="n">
        <v>0</v>
      </c>
      <c r="DN98" t="inlineStr"/>
      <c r="DO98" t="n">
        <v>0</v>
      </c>
    </row>
    <row r="99">
      <c r="A99">
        <f>ROW(Source!A201)</f>
        <v/>
      </c>
      <c r="B99" t="n">
        <v>78855224</v>
      </c>
      <c r="C99" t="n">
        <v>78855966</v>
      </c>
      <c r="D99" t="n">
        <v>29107963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101-1669</t>
        </is>
      </c>
      <c r="J99" t="inlineStr">
        <is>
          <t>ТССЦ Московской обл., 101-1669, приказ Минстроя России №675/пр от 28.02.2017 № 254/пр</t>
        </is>
      </c>
      <c r="K99" t="inlineStr">
        <is>
          <t>Очес льняной</t>
        </is>
      </c>
      <c r="L99" t="n">
        <v>1346</v>
      </c>
      <c r="N99" t="n">
        <v>1009</v>
      </c>
      <c r="O99" t="inlineStr">
        <is>
          <t>кг</t>
        </is>
      </c>
      <c r="P99" t="inlineStr">
        <is>
          <t>кг</t>
        </is>
      </c>
      <c r="Q99" t="n">
        <v>1</v>
      </c>
      <c r="W99" t="n">
        <v>0</v>
      </c>
      <c r="X99" t="n">
        <v>-2113933962</v>
      </c>
      <c r="Y99">
        <f>AT99</f>
        <v/>
      </c>
      <c r="AA99" t="n">
        <v>590.67</v>
      </c>
      <c r="AB99" t="n">
        <v>0</v>
      </c>
      <c r="AC99" t="n">
        <v>0</v>
      </c>
      <c r="AD99" t="n">
        <v>0</v>
      </c>
      <c r="AE99" t="n">
        <v>37.29</v>
      </c>
      <c r="AF99" t="n">
        <v>0</v>
      </c>
      <c r="AG99" t="n">
        <v>0</v>
      </c>
      <c r="AH99" t="n">
        <v>0</v>
      </c>
      <c r="AI99" t="n">
        <v>15.84</v>
      </c>
      <c r="AJ99" t="n">
        <v>1</v>
      </c>
      <c r="AK99" t="n">
        <v>1</v>
      </c>
      <c r="AL99" t="n">
        <v>1</v>
      </c>
      <c r="AM99" t="n">
        <v>2</v>
      </c>
      <c r="AN99" t="n">
        <v>0</v>
      </c>
      <c r="AO99" t="n">
        <v>1</v>
      </c>
      <c r="AP99" t="n">
        <v>1</v>
      </c>
      <c r="AQ99" t="n">
        <v>0</v>
      </c>
      <c r="AR99" t="n">
        <v>0</v>
      </c>
      <c r="AS99" t="inlineStr"/>
      <c r="AT99" t="n">
        <v>1.22</v>
      </c>
      <c r="AU99" t="inlineStr"/>
      <c r="AV99" t="n">
        <v>0</v>
      </c>
      <c r="AW99" t="n">
        <v>2</v>
      </c>
      <c r="AX99" t="n">
        <v>78855979</v>
      </c>
      <c r="AY99" t="n">
        <v>1</v>
      </c>
      <c r="AZ99" t="n">
        <v>0</v>
      </c>
      <c r="BA99" t="n">
        <v>101</v>
      </c>
      <c r="BB99" t="n">
        <v>0</v>
      </c>
      <c r="BC99" t="n">
        <v>0</v>
      </c>
      <c r="BD99" t="n">
        <v>0</v>
      </c>
      <c r="BE99" t="n">
        <v>0</v>
      </c>
      <c r="BF99" t="n">
        <v>0</v>
      </c>
      <c r="BG99" t="n">
        <v>0</v>
      </c>
      <c r="BH99" t="n">
        <v>0</v>
      </c>
      <c r="BI99" t="n">
        <v>0</v>
      </c>
      <c r="BJ99" t="n">
        <v>0</v>
      </c>
      <c r="BK99" t="n">
        <v>0</v>
      </c>
      <c r="BL99" t="n">
        <v>0</v>
      </c>
      <c r="BM99" t="n">
        <v>0</v>
      </c>
      <c r="BN99" t="n">
        <v>0</v>
      </c>
      <c r="BO99" t="n">
        <v>0</v>
      </c>
      <c r="BP99" t="n">
        <v>0</v>
      </c>
      <c r="BQ99" t="n">
        <v>0</v>
      </c>
      <c r="BR99" t="n">
        <v>0</v>
      </c>
      <c r="BS99" t="n">
        <v>0</v>
      </c>
      <c r="BT99" t="n">
        <v>0</v>
      </c>
      <c r="BU99" t="n">
        <v>0</v>
      </c>
      <c r="BV99" t="n">
        <v>0</v>
      </c>
      <c r="BW99" t="n">
        <v>0</v>
      </c>
      <c r="CV99" t="n">
        <v>0</v>
      </c>
      <c r="CW99" t="n">
        <v>0</v>
      </c>
      <c r="CX99">
        <f>ROUND(Y99*Source!I201,7)</f>
        <v/>
      </c>
      <c r="CY99">
        <f>AA99</f>
        <v/>
      </c>
      <c r="CZ99">
        <f>AE99</f>
        <v/>
      </c>
      <c r="DA99">
        <f>AI99</f>
        <v/>
      </c>
      <c r="DB99">
        <f>ROUND(ROUND(AT99*CZ99,2),2)</f>
        <v/>
      </c>
      <c r="DC99">
        <f>ROUND(ROUND(AT99*AG99,2),2)</f>
        <v/>
      </c>
      <c r="DD99" t="inlineStr"/>
      <c r="DE99" t="inlineStr"/>
      <c r="DF99">
        <f>ROUND(ROUND(AE99*AI99,0)*CX99,0)</f>
        <v/>
      </c>
      <c r="DG99">
        <f>ROUND(ROUND(AF99,0)*CX99,0)</f>
        <v/>
      </c>
      <c r="DH99">
        <f>ROUND(ROUND(AG99,0)*CX99,0)</f>
        <v/>
      </c>
      <c r="DI99">
        <f>ROUND(ROUND(AH99,0)*CX99,0)</f>
        <v/>
      </c>
      <c r="DJ99">
        <f>DF99</f>
        <v/>
      </c>
      <c r="DK99" t="n">
        <v>0</v>
      </c>
      <c r="DL99" t="inlineStr"/>
      <c r="DM99" t="n">
        <v>0</v>
      </c>
      <c r="DN99" t="inlineStr"/>
      <c r="DO99" t="n">
        <v>0</v>
      </c>
    </row>
    <row r="100">
      <c r="A100">
        <f>ROW(Source!A201)</f>
        <v/>
      </c>
      <c r="B100" t="n">
        <v>78855224</v>
      </c>
      <c r="C100" t="n">
        <v>78855966</v>
      </c>
      <c r="D100" t="n">
        <v>29143381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302-0065</t>
        </is>
      </c>
      <c r="J100" t="inlineStr">
        <is>
          <t>ТССЦ Московской обл., 302-0065, приказ Минстроя России №675/пр от 28.02.2017 № 256/пр</t>
        </is>
      </c>
      <c r="K100" t="inlineStr">
        <is>
          <t>Кран шаровый муфтовый Valtec для воды диаметром 32 мм, тип в/в</t>
        </is>
      </c>
      <c r="L100" t="n">
        <v>1354</v>
      </c>
      <c r="N100" t="n">
        <v>1010</v>
      </c>
      <c r="O100" t="inlineStr">
        <is>
          <t>шт.</t>
        </is>
      </c>
      <c r="P100" t="inlineStr">
        <is>
          <t>шт.</t>
        </is>
      </c>
      <c r="Q100" t="n">
        <v>1</v>
      </c>
      <c r="W100" t="n">
        <v>0</v>
      </c>
      <c r="X100" t="n">
        <v>535473645</v>
      </c>
      <c r="Y100">
        <f>AT100</f>
        <v/>
      </c>
      <c r="AA100" t="n">
        <v>1520.76</v>
      </c>
      <c r="AB100" t="n">
        <v>0</v>
      </c>
      <c r="AC100" t="n">
        <v>0</v>
      </c>
      <c r="AD100" t="n">
        <v>0</v>
      </c>
      <c r="AE100" t="n">
        <v>106.72</v>
      </c>
      <c r="AF100" t="n">
        <v>0</v>
      </c>
      <c r="AG100" t="n">
        <v>0</v>
      </c>
      <c r="AH100" t="n">
        <v>0</v>
      </c>
      <c r="AI100" t="n">
        <v>14.25</v>
      </c>
      <c r="AJ100" t="n">
        <v>1</v>
      </c>
      <c r="AK100" t="n">
        <v>1</v>
      </c>
      <c r="AL100" t="n">
        <v>1</v>
      </c>
      <c r="AM100" t="n">
        <v>0</v>
      </c>
      <c r="AN100" t="n">
        <v>0</v>
      </c>
      <c r="AO100" t="n">
        <v>0</v>
      </c>
      <c r="AP100" t="n">
        <v>1</v>
      </c>
      <c r="AQ100" t="n">
        <v>0</v>
      </c>
      <c r="AR100" t="n">
        <v>0</v>
      </c>
      <c r="AS100" t="inlineStr"/>
      <c r="AT100" t="n">
        <v>100</v>
      </c>
      <c r="AU100" t="inlineStr"/>
      <c r="AV100" t="n">
        <v>0</v>
      </c>
      <c r="AW100" t="n">
        <v>1</v>
      </c>
      <c r="AX100" t="n">
        <v>-1</v>
      </c>
      <c r="AY100" t="n">
        <v>0</v>
      </c>
      <c r="AZ100" t="n">
        <v>0</v>
      </c>
      <c r="BA100" t="inlineStr"/>
      <c r="BB100" t="n">
        <v>0</v>
      </c>
      <c r="BC100" t="n">
        <v>0</v>
      </c>
      <c r="BD100" t="n">
        <v>0</v>
      </c>
      <c r="BE100" t="n">
        <v>0</v>
      </c>
      <c r="BF100" t="n">
        <v>0</v>
      </c>
      <c r="BG100" t="n">
        <v>0</v>
      </c>
      <c r="BH100" t="n">
        <v>0</v>
      </c>
      <c r="BI100" t="n">
        <v>0</v>
      </c>
      <c r="BJ100" t="n">
        <v>0</v>
      </c>
      <c r="BK100" t="n">
        <v>0</v>
      </c>
      <c r="BL100" t="n">
        <v>0</v>
      </c>
      <c r="BM100" t="n">
        <v>0</v>
      </c>
      <c r="BN100" t="n">
        <v>0</v>
      </c>
      <c r="BO100" t="n">
        <v>0</v>
      </c>
      <c r="BP100" t="n">
        <v>0</v>
      </c>
      <c r="BQ100" t="n">
        <v>0</v>
      </c>
      <c r="BR100" t="n">
        <v>0</v>
      </c>
      <c r="BS100" t="n">
        <v>0</v>
      </c>
      <c r="BT100" t="n">
        <v>0</v>
      </c>
      <c r="BU100" t="n">
        <v>0</v>
      </c>
      <c r="BV100" t="n">
        <v>0</v>
      </c>
      <c r="BW100" t="n">
        <v>0</v>
      </c>
      <c r="CV100" t="n">
        <v>0</v>
      </c>
      <c r="CW100" t="n">
        <v>0</v>
      </c>
      <c r="CX100">
        <f>ROUND(Y100*Source!I201,7)</f>
        <v/>
      </c>
      <c r="CY100">
        <f>AA100</f>
        <v/>
      </c>
      <c r="CZ100">
        <f>AE100</f>
        <v/>
      </c>
      <c r="DA100">
        <f>AI100</f>
        <v/>
      </c>
      <c r="DB100">
        <f>ROUND(ROUND(AT100*CZ100,2),2)</f>
        <v/>
      </c>
      <c r="DC100">
        <f>ROUND(ROUND(AT100*AG100,2),2)</f>
        <v/>
      </c>
      <c r="DD100" t="inlineStr"/>
      <c r="DE100" t="inlineStr"/>
      <c r="DF100">
        <f>ROUND(ROUND(AE100*AI100,0)*CX100,0)</f>
        <v/>
      </c>
      <c r="DG100">
        <f>ROUND(ROUND(AF100,0)*CX100,0)</f>
        <v/>
      </c>
      <c r="DH100">
        <f>ROUND(ROUND(AG100,0)*CX100,0)</f>
        <v/>
      </c>
      <c r="DI100">
        <f>ROUND(ROUND(AH100,0)*CX100,0)</f>
        <v/>
      </c>
      <c r="DJ100">
        <f>DF100</f>
        <v/>
      </c>
      <c r="DK100" t="n">
        <v>0</v>
      </c>
      <c r="DL100" t="inlineStr"/>
      <c r="DM100" t="n">
        <v>0</v>
      </c>
      <c r="DN100" t="inlineStr"/>
      <c r="DO100" t="n">
        <v>0</v>
      </c>
    </row>
    <row r="101">
      <c r="A101">
        <f>ROW(Source!A201)</f>
        <v/>
      </c>
      <c r="B101" t="n">
        <v>78855224</v>
      </c>
      <c r="C101" t="n">
        <v>78855966</v>
      </c>
      <c r="D101" t="n">
        <v>29164350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509-9899</t>
        </is>
      </c>
      <c r="J101" t="inlineStr">
        <is>
          <t>ТССЦ Московской обл., 509-9899, приказ Минстроя России №675/пр от 28.02.2017 № 258/пр</t>
        </is>
      </c>
      <c r="K101" t="inlineStr">
        <is>
          <t>Строительный мусор и масса возвратных материалов</t>
        </is>
      </c>
      <c r="L101" t="n">
        <v>1348</v>
      </c>
      <c r="N101" t="n">
        <v>1009</v>
      </c>
      <c r="O101" t="inlineStr">
        <is>
          <t>т</t>
        </is>
      </c>
      <c r="P101" t="inlineStr">
        <is>
          <t>т</t>
        </is>
      </c>
      <c r="Q101" t="n">
        <v>1000</v>
      </c>
      <c r="W101" t="n">
        <v>0</v>
      </c>
      <c r="X101" t="n">
        <v>1839160745</v>
      </c>
      <c r="Y101">
        <f>AT101</f>
        <v/>
      </c>
      <c r="AA101" t="n">
        <v>0</v>
      </c>
      <c r="AB101" t="n">
        <v>0</v>
      </c>
      <c r="AC101" t="n">
        <v>0</v>
      </c>
      <c r="AD101" t="n">
        <v>0</v>
      </c>
      <c r="AE101" t="n">
        <v>0</v>
      </c>
      <c r="AF101" t="n">
        <v>0</v>
      </c>
      <c r="AG101" t="n">
        <v>0</v>
      </c>
      <c r="AH101" t="n">
        <v>0</v>
      </c>
      <c r="AI101" t="n">
        <v>1</v>
      </c>
      <c r="AJ101" t="n">
        <v>1</v>
      </c>
      <c r="AK101" t="n">
        <v>1</v>
      </c>
      <c r="AL101" t="n">
        <v>1</v>
      </c>
      <c r="AM101" t="n">
        <v>0</v>
      </c>
      <c r="AN101" t="n">
        <v>0</v>
      </c>
      <c r="AO101" t="n">
        <v>0</v>
      </c>
      <c r="AP101" t="n">
        <v>1</v>
      </c>
      <c r="AQ101" t="n">
        <v>0</v>
      </c>
      <c r="AR101" t="n">
        <v>0</v>
      </c>
      <c r="AS101" t="inlineStr"/>
      <c r="AT101" t="n">
        <v>0.11</v>
      </c>
      <c r="AU101" t="inlineStr"/>
      <c r="AV101" t="n">
        <v>0</v>
      </c>
      <c r="AW101" t="n">
        <v>2</v>
      </c>
      <c r="AX101" t="n">
        <v>78855981</v>
      </c>
      <c r="AY101" t="n">
        <v>1</v>
      </c>
      <c r="AZ101" t="n">
        <v>0</v>
      </c>
      <c r="BA101" t="n">
        <v>103</v>
      </c>
      <c r="BB101" t="n">
        <v>0</v>
      </c>
      <c r="BC101" t="n">
        <v>0</v>
      </c>
      <c r="BD101" t="n">
        <v>0</v>
      </c>
      <c r="BE101" t="n">
        <v>0</v>
      </c>
      <c r="BF101" t="n">
        <v>0</v>
      </c>
      <c r="BG101" t="n">
        <v>0</v>
      </c>
      <c r="BH101" t="n">
        <v>0</v>
      </c>
      <c r="BI101" t="n">
        <v>0</v>
      </c>
      <c r="BJ101" t="n">
        <v>0</v>
      </c>
      <c r="BK101" t="n">
        <v>0</v>
      </c>
      <c r="BL101" t="n">
        <v>0</v>
      </c>
      <c r="BM101" t="n">
        <v>0</v>
      </c>
      <c r="BN101" t="n">
        <v>0</v>
      </c>
      <c r="BO101" t="n">
        <v>0</v>
      </c>
      <c r="BP101" t="n">
        <v>0</v>
      </c>
      <c r="BQ101" t="n">
        <v>0</v>
      </c>
      <c r="BR101" t="n">
        <v>0</v>
      </c>
      <c r="BS101" t="n">
        <v>0</v>
      </c>
      <c r="BT101" t="n">
        <v>0</v>
      </c>
      <c r="BU101" t="n">
        <v>0</v>
      </c>
      <c r="BV101" t="n">
        <v>0</v>
      </c>
      <c r="BW101" t="n">
        <v>0</v>
      </c>
      <c r="CV101" t="n">
        <v>0</v>
      </c>
      <c r="CW101" t="n">
        <v>0</v>
      </c>
      <c r="CX101">
        <f>ROUND(Y101*Source!I201,7)</f>
        <v/>
      </c>
      <c r="CY101">
        <f>AA101</f>
        <v/>
      </c>
      <c r="CZ101">
        <f>AE101</f>
        <v/>
      </c>
      <c r="DA101">
        <f>AI101</f>
        <v/>
      </c>
      <c r="DB101">
        <f>ROUND(ROUND(AT101*CZ101,2),2)</f>
        <v/>
      </c>
      <c r="DC101">
        <f>ROUND(ROUND(AT101*AG101,2),2)</f>
        <v/>
      </c>
      <c r="DD101" t="inlineStr"/>
      <c r="DE101" t="inlineStr"/>
      <c r="DF101">
        <f>ROUND(ROUND(AE101,0)*CX101,0)</f>
        <v/>
      </c>
      <c r="DG101">
        <f>ROUND(ROUND(AF101,0)*CX101,0)</f>
        <v/>
      </c>
      <c r="DH101">
        <f>ROUND(ROUND(AG101,0)*CX101,0)</f>
        <v/>
      </c>
      <c r="DI101">
        <f>ROUND(ROUND(AH101,0)*CX101,0)</f>
        <v/>
      </c>
      <c r="DJ101">
        <f>DF101</f>
        <v/>
      </c>
      <c r="DK101" t="n">
        <v>0</v>
      </c>
      <c r="DL101" t="inlineStr"/>
      <c r="DM101" t="n">
        <v>0</v>
      </c>
      <c r="DN101" t="inlineStr"/>
      <c r="DO101" t="n">
        <v>0</v>
      </c>
    </row>
    <row r="102">
      <c r="A102">
        <f>ROW(Source!A204)</f>
        <v/>
      </c>
      <c r="B102" t="n">
        <v>78855224</v>
      </c>
      <c r="C102" t="n">
        <v>78856003</v>
      </c>
      <c r="D102" t="n">
        <v>18410280</v>
      </c>
      <c r="E102" t="n">
        <v>1</v>
      </c>
      <c r="F102" t="n">
        <v>1</v>
      </c>
      <c r="G102" t="n">
        <v>1</v>
      </c>
      <c r="H102" t="n">
        <v>1</v>
      </c>
      <c r="I102" t="inlineStr">
        <is>
          <t>1-1039-90</t>
        </is>
      </c>
      <c r="J102" t="inlineStr"/>
      <c r="K102" t="inlineStr">
        <is>
          <t>Рабочий строитель среднего разряда 3,9</t>
        </is>
      </c>
      <c r="L102" t="n">
        <v>1369</v>
      </c>
      <c r="N102" t="n">
        <v>1013</v>
      </c>
      <c r="O102" t="inlineStr">
        <is>
          <t>чел.-ч</t>
        </is>
      </c>
      <c r="P102" t="inlineStr">
        <is>
          <t>чел.-ч</t>
        </is>
      </c>
      <c r="Q102" t="n">
        <v>1</v>
      </c>
      <c r="W102" t="n">
        <v>0</v>
      </c>
      <c r="X102" t="n">
        <v>-464685602</v>
      </c>
      <c r="Y102">
        <f>AT102</f>
        <v/>
      </c>
      <c r="AA102" t="n">
        <v>0</v>
      </c>
      <c r="AB102" t="n">
        <v>0</v>
      </c>
      <c r="AC102" t="n">
        <v>0</v>
      </c>
      <c r="AD102" t="n">
        <v>9.51</v>
      </c>
      <c r="AE102" t="n">
        <v>0</v>
      </c>
      <c r="AF102" t="n">
        <v>0</v>
      </c>
      <c r="AG102" t="n">
        <v>0</v>
      </c>
      <c r="AH102" t="n">
        <v>9.51</v>
      </c>
      <c r="AI102" t="n">
        <v>1</v>
      </c>
      <c r="AJ102" t="n">
        <v>1</v>
      </c>
      <c r="AK102" t="n">
        <v>1</v>
      </c>
      <c r="AL102" t="n">
        <v>1</v>
      </c>
      <c r="AM102" t="n">
        <v>-2</v>
      </c>
      <c r="AN102" t="n">
        <v>0</v>
      </c>
      <c r="AO102" t="n">
        <v>1</v>
      </c>
      <c r="AP102" t="n">
        <v>0</v>
      </c>
      <c r="AQ102" t="n">
        <v>0</v>
      </c>
      <c r="AR102" t="n">
        <v>0</v>
      </c>
      <c r="AS102" t="inlineStr"/>
      <c r="AT102" t="n">
        <v>41.6</v>
      </c>
      <c r="AU102" t="inlineStr"/>
      <c r="AV102" t="n">
        <v>1</v>
      </c>
      <c r="AW102" t="n">
        <v>2</v>
      </c>
      <c r="AX102" t="n">
        <v>78856004</v>
      </c>
      <c r="AY102" t="n">
        <v>1</v>
      </c>
      <c r="AZ102" t="n">
        <v>0</v>
      </c>
      <c r="BA102" t="n">
        <v>104</v>
      </c>
      <c r="BB102" t="n">
        <v>0</v>
      </c>
      <c r="BC102" t="n">
        <v>0</v>
      </c>
      <c r="BD102" t="n">
        <v>0</v>
      </c>
      <c r="BE102" t="n">
        <v>0</v>
      </c>
      <c r="BF102" t="n">
        <v>0</v>
      </c>
      <c r="BG102" t="n">
        <v>0</v>
      </c>
      <c r="BH102" t="n">
        <v>0</v>
      </c>
      <c r="BI102" t="n">
        <v>0</v>
      </c>
      <c r="BJ102" t="n">
        <v>0</v>
      </c>
      <c r="BK102" t="n">
        <v>0</v>
      </c>
      <c r="BL102" t="n">
        <v>0</v>
      </c>
      <c r="BM102" t="n">
        <v>0</v>
      </c>
      <c r="BN102" t="n">
        <v>0</v>
      </c>
      <c r="BO102" t="n">
        <v>0</v>
      </c>
      <c r="BP102" t="n">
        <v>0</v>
      </c>
      <c r="BQ102" t="n">
        <v>0</v>
      </c>
      <c r="BR102" t="n">
        <v>0</v>
      </c>
      <c r="BS102" t="n">
        <v>0</v>
      </c>
      <c r="BT102" t="n">
        <v>0</v>
      </c>
      <c r="BU102" t="n">
        <v>0</v>
      </c>
      <c r="BV102" t="n">
        <v>0</v>
      </c>
      <c r="BW102" t="n">
        <v>0</v>
      </c>
      <c r="CU102">
        <f>ROUND(AT102*Source!I204*AH102*AL102,0)</f>
        <v/>
      </c>
      <c r="CV102">
        <f>ROUND(Y102*Source!I204,7)</f>
        <v/>
      </c>
      <c r="CW102" t="n">
        <v>0</v>
      </c>
      <c r="CX102">
        <f>ROUND(Y102*Source!I204,7)</f>
        <v/>
      </c>
      <c r="CY102">
        <f>AD102</f>
        <v/>
      </c>
      <c r="CZ102">
        <f>AH102</f>
        <v/>
      </c>
      <c r="DA102">
        <f>AL102</f>
        <v/>
      </c>
      <c r="DB102">
        <f>ROUND(ROUND(AT102*CZ102,2),2)</f>
        <v/>
      </c>
      <c r="DC102">
        <f>ROUND(ROUND(AT102*AG102,2),2)</f>
        <v/>
      </c>
      <c r="DD102" t="inlineStr"/>
      <c r="DE102" t="inlineStr"/>
      <c r="DF102">
        <f>ROUND(ROUND(AE102,0)*CX102,0)</f>
        <v/>
      </c>
      <c r="DG102">
        <f>ROUND(ROUND(AF102,0)*CX102,0)</f>
        <v/>
      </c>
      <c r="DH102">
        <f>ROUND(ROUND(AG102,0)*CX102,0)</f>
        <v/>
      </c>
      <c r="DI102">
        <f>ROUND(ROUND(AH102,0)*CX102,0)</f>
        <v/>
      </c>
      <c r="DJ102">
        <f>DI102</f>
        <v/>
      </c>
      <c r="DK102" t="n">
        <v>0</v>
      </c>
      <c r="DL102" t="inlineStr"/>
      <c r="DM102" t="n">
        <v>0</v>
      </c>
      <c r="DN102" t="inlineStr"/>
      <c r="DO102" t="n">
        <v>0</v>
      </c>
    </row>
    <row r="103">
      <c r="A103">
        <f>ROW(Source!A204)</f>
        <v/>
      </c>
      <c r="B103" t="n">
        <v>78855224</v>
      </c>
      <c r="C103" t="n">
        <v>78856003</v>
      </c>
      <c r="D103" t="n">
        <v>121548</v>
      </c>
      <c r="E103" t="n">
        <v>1</v>
      </c>
      <c r="F103" t="n">
        <v>1</v>
      </c>
      <c r="G103" t="n">
        <v>1</v>
      </c>
      <c r="H103" t="n">
        <v>1</v>
      </c>
      <c r="I103" t="inlineStr">
        <is>
          <t>2</t>
        </is>
      </c>
      <c r="J103" t="inlineStr"/>
      <c r="K103" t="inlineStr">
        <is>
          <t>Затраты труда машинистов</t>
        </is>
      </c>
      <c r="L103" t="n">
        <v>608254</v>
      </c>
      <c r="N103" t="n">
        <v>1013</v>
      </c>
      <c r="O103" t="inlineStr">
        <is>
          <t>чел.час</t>
        </is>
      </c>
      <c r="P103" t="inlineStr">
        <is>
          <t>чел.час</t>
        </is>
      </c>
      <c r="Q103" t="n">
        <v>1</v>
      </c>
      <c r="W103" t="n">
        <v>0</v>
      </c>
      <c r="X103" t="n">
        <v>-185737400</v>
      </c>
      <c r="Y103">
        <f>AT103</f>
        <v/>
      </c>
      <c r="AA103" t="n">
        <v>0</v>
      </c>
      <c r="AB103" t="n">
        <v>0</v>
      </c>
      <c r="AC103" t="n">
        <v>0</v>
      </c>
      <c r="AD103" t="n">
        <v>0</v>
      </c>
      <c r="AE103" t="n">
        <v>0</v>
      </c>
      <c r="AF103" t="n">
        <v>0</v>
      </c>
      <c r="AG103" t="n">
        <v>0</v>
      </c>
      <c r="AH103" t="n">
        <v>0</v>
      </c>
      <c r="AI103" t="n">
        <v>1</v>
      </c>
      <c r="AJ103" t="n">
        <v>1</v>
      </c>
      <c r="AK103" t="n">
        <v>1</v>
      </c>
      <c r="AL103" t="n">
        <v>1</v>
      </c>
      <c r="AM103" t="n">
        <v>-2</v>
      </c>
      <c r="AN103" t="n">
        <v>0</v>
      </c>
      <c r="AO103" t="n">
        <v>1</v>
      </c>
      <c r="AP103" t="n">
        <v>0</v>
      </c>
      <c r="AQ103" t="n">
        <v>0</v>
      </c>
      <c r="AR103" t="n">
        <v>0</v>
      </c>
      <c r="AS103" t="inlineStr"/>
      <c r="AT103" t="n">
        <v>0.05</v>
      </c>
      <c r="AU103" t="inlineStr"/>
      <c r="AV103" t="n">
        <v>2</v>
      </c>
      <c r="AW103" t="n">
        <v>2</v>
      </c>
      <c r="AX103" t="n">
        <v>78856005</v>
      </c>
      <c r="AY103" t="n">
        <v>1</v>
      </c>
      <c r="AZ103" t="n">
        <v>0</v>
      </c>
      <c r="BA103" t="n">
        <v>105</v>
      </c>
      <c r="BB103" t="n">
        <v>0</v>
      </c>
      <c r="BC103" t="n">
        <v>0</v>
      </c>
      <c r="BD103" t="n">
        <v>0</v>
      </c>
      <c r="BE103" t="n">
        <v>0</v>
      </c>
      <c r="BF103" t="n">
        <v>0</v>
      </c>
      <c r="BG103" t="n">
        <v>0</v>
      </c>
      <c r="BH103" t="n">
        <v>0</v>
      </c>
      <c r="BI103" t="n">
        <v>0</v>
      </c>
      <c r="BJ103" t="n">
        <v>0</v>
      </c>
      <c r="BK103" t="n">
        <v>0</v>
      </c>
      <c r="BL103" t="n">
        <v>0</v>
      </c>
      <c r="BM103" t="n">
        <v>0</v>
      </c>
      <c r="BN103" t="n">
        <v>0</v>
      </c>
      <c r="BO103" t="n">
        <v>0</v>
      </c>
      <c r="BP103" t="n">
        <v>0</v>
      </c>
      <c r="BQ103" t="n">
        <v>0</v>
      </c>
      <c r="BR103" t="n">
        <v>0</v>
      </c>
      <c r="BS103" t="n">
        <v>0</v>
      </c>
      <c r="BT103" t="n">
        <v>0</v>
      </c>
      <c r="BU103" t="n">
        <v>0</v>
      </c>
      <c r="BV103" t="n">
        <v>0</v>
      </c>
      <c r="BW103" t="n">
        <v>0</v>
      </c>
      <c r="CV103" t="n">
        <v>0</v>
      </c>
      <c r="CW103" t="n">
        <v>0</v>
      </c>
      <c r="CX103">
        <f>ROUND(Y103*Source!I204,7)</f>
        <v/>
      </c>
      <c r="CY103">
        <f>AD103</f>
        <v/>
      </c>
      <c r="CZ103">
        <f>AH103</f>
        <v/>
      </c>
      <c r="DA103">
        <f>AL103</f>
        <v/>
      </c>
      <c r="DB103">
        <f>ROUND(ROUND(AT103*CZ103,2),2)</f>
        <v/>
      </c>
      <c r="DC103">
        <f>ROUND(ROUND(AT103*AG103,2),2)</f>
        <v/>
      </c>
      <c r="DD103" t="inlineStr"/>
      <c r="DE103" t="inlineStr"/>
      <c r="DF103">
        <f>ROUND(ROUND(AE103,0)*CX103,0)</f>
        <v/>
      </c>
      <c r="DG103">
        <f>ROUND(ROUND(AF103,0)*CX103,0)</f>
        <v/>
      </c>
      <c r="DH103">
        <f>ROUND(ROUND(AG103,0)*CX103,0)</f>
        <v/>
      </c>
      <c r="DI103">
        <f>ROUND(ROUND(AH103,0)*CX103,0)</f>
        <v/>
      </c>
      <c r="DJ103">
        <f>DI103</f>
        <v/>
      </c>
      <c r="DK103" t="n">
        <v>0</v>
      </c>
      <c r="DL103" t="inlineStr"/>
      <c r="DM103" t="n">
        <v>0</v>
      </c>
      <c r="DN103" t="inlineStr"/>
      <c r="DO103" t="n">
        <v>0</v>
      </c>
    </row>
    <row r="104">
      <c r="A104">
        <f>ROW(Source!A204)</f>
        <v/>
      </c>
      <c r="B104" t="n">
        <v>78855224</v>
      </c>
      <c r="C104" t="n">
        <v>78856003</v>
      </c>
      <c r="D104" t="n">
        <v>29172556</v>
      </c>
      <c r="E104" t="n">
        <v>1</v>
      </c>
      <c r="F104" t="n">
        <v>1</v>
      </c>
      <c r="G104" t="n">
        <v>1</v>
      </c>
      <c r="H104" t="n">
        <v>2</v>
      </c>
      <c r="I104" t="inlineStr">
        <is>
          <t>030954</t>
        </is>
      </c>
      <c r="J104" t="inlineStr">
        <is>
          <t>ТСЭМ Московской обл., 030954, приказ Минстроя России №675/пр от 28.02.2017 № 264/пр</t>
        </is>
      </c>
      <c r="K104" t="inlineStr">
        <is>
          <t>Подъемники грузоподъемностью до 500 кг одномачтовые, высота подъема 45 м</t>
        </is>
      </c>
      <c r="L104" t="n">
        <v>1368</v>
      </c>
      <c r="N104" t="n">
        <v>1011</v>
      </c>
      <c r="O104" t="inlineStr">
        <is>
          <t>маш.-ч</t>
        </is>
      </c>
      <c r="P104" t="inlineStr">
        <is>
          <t>маш.-ч</t>
        </is>
      </c>
      <c r="Q104" t="n">
        <v>1</v>
      </c>
      <c r="W104" t="n">
        <v>0</v>
      </c>
      <c r="X104" t="n">
        <v>344519037</v>
      </c>
      <c r="Y104">
        <f>AT104</f>
        <v/>
      </c>
      <c r="AA104" t="n">
        <v>0</v>
      </c>
      <c r="AB104" t="n">
        <v>728.98</v>
      </c>
      <c r="AC104" t="n">
        <v>705.38</v>
      </c>
      <c r="AD104" t="n">
        <v>0</v>
      </c>
      <c r="AE104" t="n">
        <v>0</v>
      </c>
      <c r="AF104" t="n">
        <v>31.26</v>
      </c>
      <c r="AG104" t="n">
        <v>13.5</v>
      </c>
      <c r="AH104" t="n">
        <v>0</v>
      </c>
      <c r="AI104" t="n">
        <v>1</v>
      </c>
      <c r="AJ104" t="n">
        <v>23.32</v>
      </c>
      <c r="AK104" t="n">
        <v>52.25</v>
      </c>
      <c r="AL104" t="n">
        <v>1</v>
      </c>
      <c r="AM104" t="n">
        <v>2</v>
      </c>
      <c r="AN104" t="n">
        <v>0</v>
      </c>
      <c r="AO104" t="n">
        <v>1</v>
      </c>
      <c r="AP104" t="n">
        <v>0</v>
      </c>
      <c r="AQ104" t="n">
        <v>0</v>
      </c>
      <c r="AR104" t="n">
        <v>0</v>
      </c>
      <c r="AS104" t="inlineStr"/>
      <c r="AT104" t="n">
        <v>0.05</v>
      </c>
      <c r="AU104" t="inlineStr"/>
      <c r="AV104" t="n">
        <v>0</v>
      </c>
      <c r="AW104" t="n">
        <v>2</v>
      </c>
      <c r="AX104" t="n">
        <v>78856006</v>
      </c>
      <c r="AY104" t="n">
        <v>1</v>
      </c>
      <c r="AZ104" t="n">
        <v>0</v>
      </c>
      <c r="BA104" t="n">
        <v>106</v>
      </c>
      <c r="BB104" t="n">
        <v>0</v>
      </c>
      <c r="BC104" t="n">
        <v>0</v>
      </c>
      <c r="BD104" t="n">
        <v>0</v>
      </c>
      <c r="BE104" t="n">
        <v>0</v>
      </c>
      <c r="BF104" t="n">
        <v>0</v>
      </c>
      <c r="BG104" t="n">
        <v>0</v>
      </c>
      <c r="BH104" t="n">
        <v>0</v>
      </c>
      <c r="BI104" t="n">
        <v>0</v>
      </c>
      <c r="BJ104" t="n">
        <v>0</v>
      </c>
      <c r="BK104" t="n">
        <v>0</v>
      </c>
      <c r="BL104" t="n">
        <v>0</v>
      </c>
      <c r="BM104" t="n">
        <v>0</v>
      </c>
      <c r="BN104" t="n">
        <v>0</v>
      </c>
      <c r="BO104" t="n">
        <v>0</v>
      </c>
      <c r="BP104" t="n">
        <v>0</v>
      </c>
      <c r="BQ104" t="n">
        <v>0</v>
      </c>
      <c r="BR104" t="n">
        <v>0</v>
      </c>
      <c r="BS104" t="n">
        <v>0</v>
      </c>
      <c r="BT104" t="n">
        <v>0</v>
      </c>
      <c r="BU104" t="n">
        <v>0</v>
      </c>
      <c r="BV104" t="n">
        <v>0</v>
      </c>
      <c r="BW104" t="n">
        <v>0</v>
      </c>
      <c r="CV104" t="n">
        <v>0</v>
      </c>
      <c r="CW104">
        <f>ROUND(Y104*Source!I204*DO104,7)</f>
        <v/>
      </c>
      <c r="CX104">
        <f>ROUND(Y104*Source!I204,7)</f>
        <v/>
      </c>
      <c r="CY104">
        <f>AB104</f>
        <v/>
      </c>
      <c r="CZ104">
        <f>AF104</f>
        <v/>
      </c>
      <c r="DA104">
        <f>AJ104</f>
        <v/>
      </c>
      <c r="DB104">
        <f>ROUND(ROUND(AT104*CZ104,2),2)</f>
        <v/>
      </c>
      <c r="DC104">
        <f>ROUND(ROUND(AT104*AG104,2),2)</f>
        <v/>
      </c>
      <c r="DD104" t="inlineStr"/>
      <c r="DE104" t="inlineStr"/>
      <c r="DF104">
        <f>ROUND(ROUND(AE104,0)*CX104,0)</f>
        <v/>
      </c>
      <c r="DG104">
        <f>ROUND(ROUND(AF104*AJ104,0)*CX104,0)</f>
        <v/>
      </c>
      <c r="DH104">
        <f>ROUND(ROUND(AG104*AK104,0)*CX104,0)</f>
        <v/>
      </c>
      <c r="DI104">
        <f>ROUND(ROUND(AH104,0)*CX104,0)</f>
        <v/>
      </c>
      <c r="DJ104">
        <f>DG104</f>
        <v/>
      </c>
      <c r="DK104" t="n">
        <v>0</v>
      </c>
      <c r="DL104" t="inlineStr"/>
      <c r="DM104" t="n">
        <v>0</v>
      </c>
      <c r="DN104" t="inlineStr"/>
      <c r="DO104" t="n">
        <v>0</v>
      </c>
    </row>
    <row r="105">
      <c r="A105">
        <f>ROW(Source!A204)</f>
        <v/>
      </c>
      <c r="B105" t="n">
        <v>78855224</v>
      </c>
      <c r="C105" t="n">
        <v>78856003</v>
      </c>
      <c r="D105" t="n">
        <v>29110398</v>
      </c>
      <c r="E105" t="n">
        <v>1</v>
      </c>
      <c r="F105" t="n">
        <v>1</v>
      </c>
      <c r="G105" t="n">
        <v>1</v>
      </c>
      <c r="H105" t="n">
        <v>3</v>
      </c>
      <c r="I105" t="inlineStr">
        <is>
          <t>101-0388</t>
        </is>
      </c>
      <c r="J105" t="inlineStr">
        <is>
          <t>ТССЦ Московской обл., 101-0388, приказ Минстроя России №675/пр от 28.02.2017 № 254/пр</t>
        </is>
      </c>
      <c r="K105" t="inlineStr">
        <is>
          <t>Краски масляные земляные марки МА-0115 мумия, сурик железный</t>
        </is>
      </c>
      <c r="L105" t="n">
        <v>1348</v>
      </c>
      <c r="N105" t="n">
        <v>1009</v>
      </c>
      <c r="O105" t="inlineStr">
        <is>
          <t>т</t>
        </is>
      </c>
      <c r="P105" t="inlineStr">
        <is>
          <t>т</t>
        </is>
      </c>
      <c r="Q105" t="n">
        <v>1000</v>
      </c>
      <c r="W105" t="n">
        <v>0</v>
      </c>
      <c r="X105" t="n">
        <v>1625292450</v>
      </c>
      <c r="Y105">
        <f>AT105</f>
        <v/>
      </c>
      <c r="AA105" t="n">
        <v>76804.47</v>
      </c>
      <c r="AB105" t="n">
        <v>0</v>
      </c>
      <c r="AC105" t="n">
        <v>0</v>
      </c>
      <c r="AD105" t="n">
        <v>0</v>
      </c>
      <c r="AE105" t="n">
        <v>15118.99</v>
      </c>
      <c r="AF105" t="n">
        <v>0</v>
      </c>
      <c r="AG105" t="n">
        <v>0</v>
      </c>
      <c r="AH105" t="n">
        <v>0</v>
      </c>
      <c r="AI105" t="n">
        <v>5.08</v>
      </c>
      <c r="AJ105" t="n">
        <v>1</v>
      </c>
      <c r="AK105" t="n">
        <v>1</v>
      </c>
      <c r="AL105" t="n">
        <v>1</v>
      </c>
      <c r="AM105" t="n">
        <v>2</v>
      </c>
      <c r="AN105" t="n">
        <v>0</v>
      </c>
      <c r="AO105" t="n">
        <v>1</v>
      </c>
      <c r="AP105" t="n">
        <v>0</v>
      </c>
      <c r="AQ105" t="n">
        <v>0</v>
      </c>
      <c r="AR105" t="n">
        <v>0</v>
      </c>
      <c r="AS105" t="inlineStr"/>
      <c r="AT105" t="n">
        <v>0.00087</v>
      </c>
      <c r="AU105" t="inlineStr"/>
      <c r="AV105" t="n">
        <v>0</v>
      </c>
      <c r="AW105" t="n">
        <v>2</v>
      </c>
      <c r="AX105" t="n">
        <v>78856007</v>
      </c>
      <c r="AY105" t="n">
        <v>1</v>
      </c>
      <c r="AZ105" t="n">
        <v>0</v>
      </c>
      <c r="BA105" t="n">
        <v>107</v>
      </c>
      <c r="BB105" t="n">
        <v>0</v>
      </c>
      <c r="BC105" t="n">
        <v>0</v>
      </c>
      <c r="BD105" t="n">
        <v>0</v>
      </c>
      <c r="BE105" t="n">
        <v>0</v>
      </c>
      <c r="BF105" t="n">
        <v>0</v>
      </c>
      <c r="BG105" t="n">
        <v>0</v>
      </c>
      <c r="BH105" t="n">
        <v>0</v>
      </c>
      <c r="BI105" t="n">
        <v>0</v>
      </c>
      <c r="BJ105" t="n">
        <v>0</v>
      </c>
      <c r="BK105" t="n">
        <v>0</v>
      </c>
      <c r="BL105" t="n">
        <v>0</v>
      </c>
      <c r="BM105" t="n">
        <v>0</v>
      </c>
      <c r="BN105" t="n">
        <v>0</v>
      </c>
      <c r="BO105" t="n">
        <v>0</v>
      </c>
      <c r="BP105" t="n">
        <v>0</v>
      </c>
      <c r="BQ105" t="n">
        <v>0</v>
      </c>
      <c r="BR105" t="n">
        <v>0</v>
      </c>
      <c r="BS105" t="n">
        <v>0</v>
      </c>
      <c r="BT105" t="n">
        <v>0</v>
      </c>
      <c r="BU105" t="n">
        <v>0</v>
      </c>
      <c r="BV105" t="n">
        <v>0</v>
      </c>
      <c r="BW105" t="n">
        <v>0</v>
      </c>
      <c r="CV105" t="n">
        <v>0</v>
      </c>
      <c r="CW105" t="n">
        <v>0</v>
      </c>
      <c r="CX105">
        <f>ROUND(Y105*Source!I204,7)</f>
        <v/>
      </c>
      <c r="CY105">
        <f>AA105</f>
        <v/>
      </c>
      <c r="CZ105">
        <f>AE105</f>
        <v/>
      </c>
      <c r="DA105">
        <f>AI105</f>
        <v/>
      </c>
      <c r="DB105">
        <f>ROUND(ROUND(AT105*CZ105,2),2)</f>
        <v/>
      </c>
      <c r="DC105">
        <f>ROUND(ROUND(AT105*AG105,2),2)</f>
        <v/>
      </c>
      <c r="DD105" t="inlineStr"/>
      <c r="DE105" t="inlineStr"/>
      <c r="DF105">
        <f>ROUND(ROUND(AE105*AI105,0)*CX105,0)</f>
        <v/>
      </c>
      <c r="DG105">
        <f>ROUND(ROUND(AF105,0)*CX105,0)</f>
        <v/>
      </c>
      <c r="DH105">
        <f>ROUND(ROUND(AG105,0)*CX105,0)</f>
        <v/>
      </c>
      <c r="DI105">
        <f>ROUND(ROUND(AH105,0)*CX105,0)</f>
        <v/>
      </c>
      <c r="DJ105">
        <f>DF105</f>
        <v/>
      </c>
      <c r="DK105" t="n">
        <v>0</v>
      </c>
      <c r="DL105" t="inlineStr"/>
      <c r="DM105" t="n">
        <v>0</v>
      </c>
      <c r="DN105" t="inlineStr"/>
      <c r="DO105" t="n">
        <v>0</v>
      </c>
    </row>
    <row r="106">
      <c r="A106">
        <f>ROW(Source!A204)</f>
        <v/>
      </c>
      <c r="B106" t="n">
        <v>78855224</v>
      </c>
      <c r="C106" t="n">
        <v>78856003</v>
      </c>
      <c r="D106" t="n">
        <v>29110573</v>
      </c>
      <c r="E106" t="n">
        <v>1</v>
      </c>
      <c r="F106" t="n">
        <v>1</v>
      </c>
      <c r="G106" t="n">
        <v>1</v>
      </c>
      <c r="H106" t="n">
        <v>3</v>
      </c>
      <c r="I106" t="inlineStr">
        <is>
          <t>101-0628</t>
        </is>
      </c>
      <c r="J106" t="inlineStr">
        <is>
          <t>ТССЦ Московской обл., 101-0628, приказ Минстроя России №675/пр от 28.02.2017 № 254/пр</t>
        </is>
      </c>
      <c r="K106" t="inlineStr">
        <is>
          <t>Олифа комбинированная, марки К-3</t>
        </is>
      </c>
      <c r="L106" t="n">
        <v>1348</v>
      </c>
      <c r="N106" t="n">
        <v>1009</v>
      </c>
      <c r="O106" t="inlineStr">
        <is>
          <t>т</t>
        </is>
      </c>
      <c r="P106" t="inlineStr">
        <is>
          <t>т</t>
        </is>
      </c>
      <c r="Q106" t="n">
        <v>1000</v>
      </c>
      <c r="W106" t="n">
        <v>0</v>
      </c>
      <c r="X106" t="n">
        <v>24062879</v>
      </c>
      <c r="Y106">
        <f>AT106</f>
        <v/>
      </c>
      <c r="AA106" t="n">
        <v>87631.5</v>
      </c>
      <c r="AB106" t="n">
        <v>0</v>
      </c>
      <c r="AC106" t="n">
        <v>0</v>
      </c>
      <c r="AD106" t="n">
        <v>0</v>
      </c>
      <c r="AE106" t="n">
        <v>16950</v>
      </c>
      <c r="AF106" t="n">
        <v>0</v>
      </c>
      <c r="AG106" t="n">
        <v>0</v>
      </c>
      <c r="AH106" t="n">
        <v>0</v>
      </c>
      <c r="AI106" t="n">
        <v>5.17</v>
      </c>
      <c r="AJ106" t="n">
        <v>1</v>
      </c>
      <c r="AK106" t="n">
        <v>1</v>
      </c>
      <c r="AL106" t="n">
        <v>1</v>
      </c>
      <c r="AM106" t="n">
        <v>2</v>
      </c>
      <c r="AN106" t="n">
        <v>0</v>
      </c>
      <c r="AO106" t="n">
        <v>1</v>
      </c>
      <c r="AP106" t="n">
        <v>0</v>
      </c>
      <c r="AQ106" t="n">
        <v>0</v>
      </c>
      <c r="AR106" t="n">
        <v>0</v>
      </c>
      <c r="AS106" t="inlineStr"/>
      <c r="AT106" t="n">
        <v>0.0016</v>
      </c>
      <c r="AU106" t="inlineStr"/>
      <c r="AV106" t="n">
        <v>0</v>
      </c>
      <c r="AW106" t="n">
        <v>2</v>
      </c>
      <c r="AX106" t="n">
        <v>78856008</v>
      </c>
      <c r="AY106" t="n">
        <v>1</v>
      </c>
      <c r="AZ106" t="n">
        <v>0</v>
      </c>
      <c r="BA106" t="n">
        <v>108</v>
      </c>
      <c r="BB106" t="n">
        <v>0</v>
      </c>
      <c r="BC106" t="n">
        <v>0</v>
      </c>
      <c r="BD106" t="n">
        <v>0</v>
      </c>
      <c r="BE106" t="n">
        <v>0</v>
      </c>
      <c r="BF106" t="n">
        <v>0</v>
      </c>
      <c r="BG106" t="n">
        <v>0</v>
      </c>
      <c r="BH106" t="n">
        <v>0</v>
      </c>
      <c r="BI106" t="n">
        <v>0</v>
      </c>
      <c r="BJ106" t="n">
        <v>0</v>
      </c>
      <c r="BK106" t="n">
        <v>0</v>
      </c>
      <c r="BL106" t="n">
        <v>0</v>
      </c>
      <c r="BM106" t="n">
        <v>0</v>
      </c>
      <c r="BN106" t="n">
        <v>0</v>
      </c>
      <c r="BO106" t="n">
        <v>0</v>
      </c>
      <c r="BP106" t="n">
        <v>0</v>
      </c>
      <c r="BQ106" t="n">
        <v>0</v>
      </c>
      <c r="BR106" t="n">
        <v>0</v>
      </c>
      <c r="BS106" t="n">
        <v>0</v>
      </c>
      <c r="BT106" t="n">
        <v>0</v>
      </c>
      <c r="BU106" t="n">
        <v>0</v>
      </c>
      <c r="BV106" t="n">
        <v>0</v>
      </c>
      <c r="BW106" t="n">
        <v>0</v>
      </c>
      <c r="CV106" t="n">
        <v>0</v>
      </c>
      <c r="CW106" t="n">
        <v>0</v>
      </c>
      <c r="CX106">
        <f>ROUND(Y106*Source!I204,7)</f>
        <v/>
      </c>
      <c r="CY106">
        <f>AA106</f>
        <v/>
      </c>
      <c r="CZ106">
        <f>AE106</f>
        <v/>
      </c>
      <c r="DA106">
        <f>AI106</f>
        <v/>
      </c>
      <c r="DB106">
        <f>ROUND(ROUND(AT106*CZ106,2),2)</f>
        <v/>
      </c>
      <c r="DC106">
        <f>ROUND(ROUND(AT106*AG106,2),2)</f>
        <v/>
      </c>
      <c r="DD106" t="inlineStr"/>
      <c r="DE106" t="inlineStr"/>
      <c r="DF106">
        <f>ROUND(ROUND(AE106*AI106,0)*CX106,0)</f>
        <v/>
      </c>
      <c r="DG106">
        <f>ROUND(ROUND(AF106,0)*CX106,0)</f>
        <v/>
      </c>
      <c r="DH106">
        <f>ROUND(ROUND(AG106,0)*CX106,0)</f>
        <v/>
      </c>
      <c r="DI106">
        <f>ROUND(ROUND(AH106,0)*CX106,0)</f>
        <v/>
      </c>
      <c r="DJ106">
        <f>DF106</f>
        <v/>
      </c>
      <c r="DK106" t="n">
        <v>0</v>
      </c>
      <c r="DL106" t="inlineStr"/>
      <c r="DM106" t="n">
        <v>0</v>
      </c>
      <c r="DN106" t="inlineStr"/>
      <c r="DO106" t="n">
        <v>0</v>
      </c>
    </row>
    <row r="107">
      <c r="A107">
        <f>ROW(Source!A204)</f>
        <v/>
      </c>
      <c r="B107" t="n">
        <v>78855224</v>
      </c>
      <c r="C107" t="n">
        <v>78856003</v>
      </c>
      <c r="D107" t="n">
        <v>29107963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101-1669</t>
        </is>
      </c>
      <c r="J107" t="inlineStr">
        <is>
          <t>ТССЦ Московской обл., 101-1669, приказ Минстроя России №675/пр от 28.02.2017 № 254/пр</t>
        </is>
      </c>
      <c r="K107" t="inlineStr">
        <is>
          <t>Очес льняной</t>
        </is>
      </c>
      <c r="L107" t="n">
        <v>1346</v>
      </c>
      <c r="N107" t="n">
        <v>1009</v>
      </c>
      <c r="O107" t="inlineStr">
        <is>
          <t>кг</t>
        </is>
      </c>
      <c r="P107" t="inlineStr">
        <is>
          <t>кг</t>
        </is>
      </c>
      <c r="Q107" t="n">
        <v>1</v>
      </c>
      <c r="W107" t="n">
        <v>0</v>
      </c>
      <c r="X107" t="n">
        <v>-2113933962</v>
      </c>
      <c r="Y107">
        <f>AT107</f>
        <v/>
      </c>
      <c r="AA107" t="n">
        <v>590.67</v>
      </c>
      <c r="AB107" t="n">
        <v>0</v>
      </c>
      <c r="AC107" t="n">
        <v>0</v>
      </c>
      <c r="AD107" t="n">
        <v>0</v>
      </c>
      <c r="AE107" t="n">
        <v>37.29</v>
      </c>
      <c r="AF107" t="n">
        <v>0</v>
      </c>
      <c r="AG107" t="n">
        <v>0</v>
      </c>
      <c r="AH107" t="n">
        <v>0</v>
      </c>
      <c r="AI107" t="n">
        <v>15.84</v>
      </c>
      <c r="AJ107" t="n">
        <v>1</v>
      </c>
      <c r="AK107" t="n">
        <v>1</v>
      </c>
      <c r="AL107" t="n">
        <v>1</v>
      </c>
      <c r="AM107" t="n">
        <v>2</v>
      </c>
      <c r="AN107" t="n">
        <v>0</v>
      </c>
      <c r="AO107" t="n">
        <v>1</v>
      </c>
      <c r="AP107" t="n">
        <v>0</v>
      </c>
      <c r="AQ107" t="n">
        <v>0</v>
      </c>
      <c r="AR107" t="n">
        <v>0</v>
      </c>
      <c r="AS107" t="inlineStr"/>
      <c r="AT107" t="n">
        <v>0.36</v>
      </c>
      <c r="AU107" t="inlineStr"/>
      <c r="AV107" t="n">
        <v>0</v>
      </c>
      <c r="AW107" t="n">
        <v>2</v>
      </c>
      <c r="AX107" t="n">
        <v>78856009</v>
      </c>
      <c r="AY107" t="n">
        <v>1</v>
      </c>
      <c r="AZ107" t="n">
        <v>0</v>
      </c>
      <c r="BA107" t="n">
        <v>109</v>
      </c>
      <c r="BB107" t="n">
        <v>0</v>
      </c>
      <c r="BC107" t="n">
        <v>0</v>
      </c>
      <c r="BD107" t="n">
        <v>0</v>
      </c>
      <c r="BE107" t="n">
        <v>0</v>
      </c>
      <c r="BF107" t="n">
        <v>0</v>
      </c>
      <c r="BG107" t="n">
        <v>0</v>
      </c>
      <c r="BH107" t="n">
        <v>0</v>
      </c>
      <c r="BI107" t="n">
        <v>0</v>
      </c>
      <c r="BJ107" t="n">
        <v>0</v>
      </c>
      <c r="BK107" t="n">
        <v>0</v>
      </c>
      <c r="BL107" t="n">
        <v>0</v>
      </c>
      <c r="BM107" t="n">
        <v>0</v>
      </c>
      <c r="BN107" t="n">
        <v>0</v>
      </c>
      <c r="BO107" t="n">
        <v>0</v>
      </c>
      <c r="BP107" t="n">
        <v>0</v>
      </c>
      <c r="BQ107" t="n">
        <v>0</v>
      </c>
      <c r="BR107" t="n">
        <v>0</v>
      </c>
      <c r="BS107" t="n">
        <v>0</v>
      </c>
      <c r="BT107" t="n">
        <v>0</v>
      </c>
      <c r="BU107" t="n">
        <v>0</v>
      </c>
      <c r="BV107" t="n">
        <v>0</v>
      </c>
      <c r="BW107" t="n">
        <v>0</v>
      </c>
      <c r="CV107" t="n">
        <v>0</v>
      </c>
      <c r="CW107" t="n">
        <v>0</v>
      </c>
      <c r="CX107">
        <f>ROUND(Y107*Source!I204,7)</f>
        <v/>
      </c>
      <c r="CY107">
        <f>AA107</f>
        <v/>
      </c>
      <c r="CZ107">
        <f>AE107</f>
        <v/>
      </c>
      <c r="DA107">
        <f>AI107</f>
        <v/>
      </c>
      <c r="DB107">
        <f>ROUND(ROUND(AT107*CZ107,2),2)</f>
        <v/>
      </c>
      <c r="DC107">
        <f>ROUND(ROUND(AT107*AG107,2),2)</f>
        <v/>
      </c>
      <c r="DD107" t="inlineStr"/>
      <c r="DE107" t="inlineStr"/>
      <c r="DF107">
        <f>ROUND(ROUND(AE107*AI107,0)*CX107,0)</f>
        <v/>
      </c>
      <c r="DG107">
        <f>ROUND(ROUND(AF107,0)*CX107,0)</f>
        <v/>
      </c>
      <c r="DH107">
        <f>ROUND(ROUND(AG107,0)*CX107,0)</f>
        <v/>
      </c>
      <c r="DI107">
        <f>ROUND(ROUND(AH107,0)*CX107,0)</f>
        <v/>
      </c>
      <c r="DJ107">
        <f>DF107</f>
        <v/>
      </c>
      <c r="DK107" t="n">
        <v>0</v>
      </c>
      <c r="DL107" t="inlineStr"/>
      <c r="DM107" t="n">
        <v>0</v>
      </c>
      <c r="DN107" t="inlineStr"/>
      <c r="DO107" t="n">
        <v>0</v>
      </c>
    </row>
    <row r="108">
      <c r="A108">
        <f>ROW(Source!A204)</f>
        <v/>
      </c>
      <c r="B108" t="n">
        <v>78855224</v>
      </c>
      <c r="C108" t="n">
        <v>78856003</v>
      </c>
      <c r="D108" t="n">
        <v>29144222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302-1239</t>
        </is>
      </c>
      <c r="J108" t="inlineStr">
        <is>
          <t>ТССЦ Московской обл., 302-1239, приказ Минстроя России №675/пр от 28.02.2017 № 256/пр</t>
        </is>
      </c>
      <c r="K108" t="inlineStr">
        <is>
          <t>Сгоны стальные с муфтой и контргайкой, диаметром 32 мм</t>
        </is>
      </c>
      <c r="L108" t="n">
        <v>1354</v>
      </c>
      <c r="N108" t="n">
        <v>1010</v>
      </c>
      <c r="O108" t="inlineStr">
        <is>
          <t>шт.</t>
        </is>
      </c>
      <c r="P108" t="inlineStr">
        <is>
          <t>шт.</t>
        </is>
      </c>
      <c r="Q108" t="n">
        <v>1</v>
      </c>
      <c r="W108" t="n">
        <v>0</v>
      </c>
      <c r="X108" t="n">
        <v>1864714578</v>
      </c>
      <c r="Y108">
        <f>AT108</f>
        <v/>
      </c>
      <c r="AA108" t="n">
        <v>216.71</v>
      </c>
      <c r="AB108" t="n">
        <v>0</v>
      </c>
      <c r="AC108" t="n">
        <v>0</v>
      </c>
      <c r="AD108" t="n">
        <v>0</v>
      </c>
      <c r="AE108" t="n">
        <v>17.05</v>
      </c>
      <c r="AF108" t="n">
        <v>0</v>
      </c>
      <c r="AG108" t="n">
        <v>0</v>
      </c>
      <c r="AH108" t="n">
        <v>0</v>
      </c>
      <c r="AI108" t="n">
        <v>12.71</v>
      </c>
      <c r="AJ108" t="n">
        <v>1</v>
      </c>
      <c r="AK108" t="n">
        <v>1</v>
      </c>
      <c r="AL108" t="n">
        <v>1</v>
      </c>
      <c r="AM108" t="n">
        <v>2</v>
      </c>
      <c r="AN108" t="n">
        <v>0</v>
      </c>
      <c r="AO108" t="n">
        <v>1</v>
      </c>
      <c r="AP108" t="n">
        <v>0</v>
      </c>
      <c r="AQ108" t="n">
        <v>0</v>
      </c>
      <c r="AR108" t="n">
        <v>0</v>
      </c>
      <c r="AS108" t="inlineStr"/>
      <c r="AT108" t="n">
        <v>100</v>
      </c>
      <c r="AU108" t="inlineStr"/>
      <c r="AV108" t="n">
        <v>0</v>
      </c>
      <c r="AW108" t="n">
        <v>2</v>
      </c>
      <c r="AX108" t="n">
        <v>78856010</v>
      </c>
      <c r="AY108" t="n">
        <v>1</v>
      </c>
      <c r="AZ108" t="n">
        <v>0</v>
      </c>
      <c r="BA108" t="n">
        <v>110</v>
      </c>
      <c r="BB108" t="n">
        <v>0</v>
      </c>
      <c r="BC108" t="n">
        <v>0</v>
      </c>
      <c r="BD108" t="n">
        <v>0</v>
      </c>
      <c r="BE108" t="n">
        <v>0</v>
      </c>
      <c r="BF108" t="n">
        <v>0</v>
      </c>
      <c r="BG108" t="n">
        <v>0</v>
      </c>
      <c r="BH108" t="n">
        <v>0</v>
      </c>
      <c r="BI108" t="n">
        <v>0</v>
      </c>
      <c r="BJ108" t="n">
        <v>0</v>
      </c>
      <c r="BK108" t="n">
        <v>0</v>
      </c>
      <c r="BL108" t="n">
        <v>0</v>
      </c>
      <c r="BM108" t="n">
        <v>0</v>
      </c>
      <c r="BN108" t="n">
        <v>0</v>
      </c>
      <c r="BO108" t="n">
        <v>0</v>
      </c>
      <c r="BP108" t="n">
        <v>0</v>
      </c>
      <c r="BQ108" t="n">
        <v>0</v>
      </c>
      <c r="BR108" t="n">
        <v>0</v>
      </c>
      <c r="BS108" t="n">
        <v>0</v>
      </c>
      <c r="BT108" t="n">
        <v>0</v>
      </c>
      <c r="BU108" t="n">
        <v>0</v>
      </c>
      <c r="BV108" t="n">
        <v>0</v>
      </c>
      <c r="BW108" t="n">
        <v>0</v>
      </c>
      <c r="CV108" t="n">
        <v>0</v>
      </c>
      <c r="CW108" t="n">
        <v>0</v>
      </c>
      <c r="CX108">
        <f>ROUND(Y108*Source!I204,7)</f>
        <v/>
      </c>
      <c r="CY108">
        <f>AA108</f>
        <v/>
      </c>
      <c r="CZ108">
        <f>AE108</f>
        <v/>
      </c>
      <c r="DA108">
        <f>AI108</f>
        <v/>
      </c>
      <c r="DB108">
        <f>ROUND(ROUND(AT108*CZ108,2),2)</f>
        <v/>
      </c>
      <c r="DC108">
        <f>ROUND(ROUND(AT108*AG108,2),2)</f>
        <v/>
      </c>
      <c r="DD108" t="inlineStr"/>
      <c r="DE108" t="inlineStr"/>
      <c r="DF108">
        <f>ROUND(ROUND(AE108*AI108,0)*CX108,0)</f>
        <v/>
      </c>
      <c r="DG108">
        <f>ROUND(ROUND(AF108,0)*CX108,0)</f>
        <v/>
      </c>
      <c r="DH108">
        <f>ROUND(ROUND(AG108,0)*CX108,0)</f>
        <v/>
      </c>
      <c r="DI108">
        <f>ROUND(ROUND(AH108,0)*CX108,0)</f>
        <v/>
      </c>
      <c r="DJ108">
        <f>DF108</f>
        <v/>
      </c>
      <c r="DK108" t="n">
        <v>0</v>
      </c>
      <c r="DL108" t="inlineStr"/>
      <c r="DM108" t="n">
        <v>0</v>
      </c>
      <c r="DN108" t="inlineStr"/>
      <c r="DO108" t="n">
        <v>0</v>
      </c>
    </row>
    <row r="109">
      <c r="A109">
        <f>ROW(Source!A205)</f>
        <v/>
      </c>
      <c r="B109" t="n">
        <v>78855224</v>
      </c>
      <c r="C109" t="n">
        <v>78856011</v>
      </c>
      <c r="D109" t="n">
        <v>18410280</v>
      </c>
      <c r="E109" t="n">
        <v>1</v>
      </c>
      <c r="F109" t="n">
        <v>1</v>
      </c>
      <c r="G109" t="n">
        <v>1</v>
      </c>
      <c r="H109" t="n">
        <v>1</v>
      </c>
      <c r="I109" t="inlineStr">
        <is>
          <t>1-1039-90</t>
        </is>
      </c>
      <c r="J109" t="inlineStr"/>
      <c r="K109" t="inlineStr">
        <is>
          <t>Рабочий строитель среднего разряда 3,9</t>
        </is>
      </c>
      <c r="L109" t="n">
        <v>1369</v>
      </c>
      <c r="N109" t="n">
        <v>1013</v>
      </c>
      <c r="O109" t="inlineStr">
        <is>
          <t>чел.-ч</t>
        </is>
      </c>
      <c r="P109" t="inlineStr">
        <is>
          <t>чел.-ч</t>
        </is>
      </c>
      <c r="Q109" t="n">
        <v>1</v>
      </c>
      <c r="W109" t="n">
        <v>0</v>
      </c>
      <c r="X109" t="n">
        <v>-464685602</v>
      </c>
      <c r="Y109">
        <f>AT109</f>
        <v/>
      </c>
      <c r="AA109" t="n">
        <v>0</v>
      </c>
      <c r="AB109" t="n">
        <v>0</v>
      </c>
      <c r="AC109" t="n">
        <v>0</v>
      </c>
      <c r="AD109" t="n">
        <v>9.51</v>
      </c>
      <c r="AE109" t="n">
        <v>0</v>
      </c>
      <c r="AF109" t="n">
        <v>0</v>
      </c>
      <c r="AG109" t="n">
        <v>0</v>
      </c>
      <c r="AH109" t="n">
        <v>9.51</v>
      </c>
      <c r="AI109" t="n">
        <v>1</v>
      </c>
      <c r="AJ109" t="n">
        <v>1</v>
      </c>
      <c r="AK109" t="n">
        <v>1</v>
      </c>
      <c r="AL109" t="n">
        <v>1</v>
      </c>
      <c r="AM109" t="n">
        <v>-2</v>
      </c>
      <c r="AN109" t="n">
        <v>0</v>
      </c>
      <c r="AO109" t="n">
        <v>1</v>
      </c>
      <c r="AP109" t="n">
        <v>1</v>
      </c>
      <c r="AQ109" t="n">
        <v>0</v>
      </c>
      <c r="AR109" t="n">
        <v>0</v>
      </c>
      <c r="AS109" t="inlineStr"/>
      <c r="AT109" t="n">
        <v>41.6</v>
      </c>
      <c r="AU109" t="inlineStr"/>
      <c r="AV109" t="n">
        <v>1</v>
      </c>
      <c r="AW109" t="n">
        <v>2</v>
      </c>
      <c r="AX109" t="n">
        <v>78856012</v>
      </c>
      <c r="AY109" t="n">
        <v>1</v>
      </c>
      <c r="AZ109" t="n">
        <v>0</v>
      </c>
      <c r="BA109" t="n">
        <v>111</v>
      </c>
      <c r="BB109" t="n">
        <v>0</v>
      </c>
      <c r="BC109" t="n">
        <v>0</v>
      </c>
      <c r="BD109" t="n">
        <v>0</v>
      </c>
      <c r="BE109" t="n">
        <v>0</v>
      </c>
      <c r="BF109" t="n">
        <v>0</v>
      </c>
      <c r="BG109" t="n">
        <v>0</v>
      </c>
      <c r="BH109" t="n">
        <v>0</v>
      </c>
      <c r="BI109" t="n">
        <v>0</v>
      </c>
      <c r="BJ109" t="n">
        <v>0</v>
      </c>
      <c r="BK109" t="n">
        <v>0</v>
      </c>
      <c r="BL109" t="n">
        <v>0</v>
      </c>
      <c r="BM109" t="n">
        <v>0</v>
      </c>
      <c r="BN109" t="n">
        <v>0</v>
      </c>
      <c r="BO109" t="n">
        <v>0</v>
      </c>
      <c r="BP109" t="n">
        <v>0</v>
      </c>
      <c r="BQ109" t="n">
        <v>0</v>
      </c>
      <c r="BR109" t="n">
        <v>0</v>
      </c>
      <c r="BS109" t="n">
        <v>0</v>
      </c>
      <c r="BT109" t="n">
        <v>0</v>
      </c>
      <c r="BU109" t="n">
        <v>0</v>
      </c>
      <c r="BV109" t="n">
        <v>0</v>
      </c>
      <c r="BW109" t="n">
        <v>0</v>
      </c>
      <c r="CU109">
        <f>ROUND(AT109*Source!I205*AH109*AL109,0)</f>
        <v/>
      </c>
      <c r="CV109">
        <f>ROUND(Y109*Source!I205,7)</f>
        <v/>
      </c>
      <c r="CW109" t="n">
        <v>0</v>
      </c>
      <c r="CX109">
        <f>ROUND(Y109*Source!I205,7)</f>
        <v/>
      </c>
      <c r="CY109">
        <f>AD109</f>
        <v/>
      </c>
      <c r="CZ109">
        <f>AH109</f>
        <v/>
      </c>
      <c r="DA109">
        <f>AL109</f>
        <v/>
      </c>
      <c r="DB109">
        <f>ROUND(ROUND(AT109*CZ109,2),2)</f>
        <v/>
      </c>
      <c r="DC109">
        <f>ROUND(ROUND(AT109*AG109,2),2)</f>
        <v/>
      </c>
      <c r="DD109" t="inlineStr"/>
      <c r="DE109" t="inlineStr"/>
      <c r="DF109">
        <f>ROUND(ROUND(AE109,0)*CX109,0)</f>
        <v/>
      </c>
      <c r="DG109">
        <f>ROUND(ROUND(AF109,0)*CX109,0)</f>
        <v/>
      </c>
      <c r="DH109">
        <f>ROUND(ROUND(AG109,0)*CX109,0)</f>
        <v/>
      </c>
      <c r="DI109">
        <f>ROUND(ROUND(AH109,0)*CX109,0)</f>
        <v/>
      </c>
      <c r="DJ109">
        <f>DI109</f>
        <v/>
      </c>
      <c r="DK109" t="n">
        <v>0</v>
      </c>
      <c r="DL109" t="inlineStr"/>
      <c r="DM109" t="n">
        <v>0</v>
      </c>
      <c r="DN109" t="inlineStr"/>
      <c r="DO109" t="n">
        <v>0</v>
      </c>
    </row>
    <row r="110">
      <c r="A110">
        <f>ROW(Source!A205)</f>
        <v/>
      </c>
      <c r="B110" t="n">
        <v>78855224</v>
      </c>
      <c r="C110" t="n">
        <v>78856011</v>
      </c>
      <c r="D110" t="n">
        <v>121548</v>
      </c>
      <c r="E110" t="n">
        <v>1</v>
      </c>
      <c r="F110" t="n">
        <v>1</v>
      </c>
      <c r="G110" t="n">
        <v>1</v>
      </c>
      <c r="H110" t="n">
        <v>1</v>
      </c>
      <c r="I110" t="inlineStr">
        <is>
          <t>2</t>
        </is>
      </c>
      <c r="J110" t="inlineStr"/>
      <c r="K110" t="inlineStr">
        <is>
          <t>Затраты труда машинистов</t>
        </is>
      </c>
      <c r="L110" t="n">
        <v>608254</v>
      </c>
      <c r="N110" t="n">
        <v>1013</v>
      </c>
      <c r="O110" t="inlineStr">
        <is>
          <t>чел.час</t>
        </is>
      </c>
      <c r="P110" t="inlineStr">
        <is>
          <t>чел.час</t>
        </is>
      </c>
      <c r="Q110" t="n">
        <v>1</v>
      </c>
      <c r="W110" t="n">
        <v>0</v>
      </c>
      <c r="X110" t="n">
        <v>-185737400</v>
      </c>
      <c r="Y110">
        <f>AT110</f>
        <v/>
      </c>
      <c r="AA110" t="n">
        <v>0</v>
      </c>
      <c r="AB110" t="n">
        <v>0</v>
      </c>
      <c r="AC110" t="n">
        <v>0</v>
      </c>
      <c r="AD110" t="n">
        <v>0</v>
      </c>
      <c r="AE110" t="n">
        <v>0</v>
      </c>
      <c r="AF110" t="n">
        <v>0</v>
      </c>
      <c r="AG110" t="n">
        <v>0</v>
      </c>
      <c r="AH110" t="n">
        <v>0</v>
      </c>
      <c r="AI110" t="n">
        <v>1</v>
      </c>
      <c r="AJ110" t="n">
        <v>1</v>
      </c>
      <c r="AK110" t="n">
        <v>1</v>
      </c>
      <c r="AL110" t="n">
        <v>1</v>
      </c>
      <c r="AM110" t="n">
        <v>-2</v>
      </c>
      <c r="AN110" t="n">
        <v>0</v>
      </c>
      <c r="AO110" t="n">
        <v>1</v>
      </c>
      <c r="AP110" t="n">
        <v>1</v>
      </c>
      <c r="AQ110" t="n">
        <v>0</v>
      </c>
      <c r="AR110" t="n">
        <v>0</v>
      </c>
      <c r="AS110" t="inlineStr"/>
      <c r="AT110" t="n">
        <v>0.05</v>
      </c>
      <c r="AU110" t="inlineStr"/>
      <c r="AV110" t="n">
        <v>2</v>
      </c>
      <c r="AW110" t="n">
        <v>2</v>
      </c>
      <c r="AX110" t="n">
        <v>78856013</v>
      </c>
      <c r="AY110" t="n">
        <v>1</v>
      </c>
      <c r="AZ110" t="n">
        <v>0</v>
      </c>
      <c r="BA110" t="n">
        <v>112</v>
      </c>
      <c r="BB110" t="n">
        <v>0</v>
      </c>
      <c r="BC110" t="n">
        <v>0</v>
      </c>
      <c r="BD110" t="n">
        <v>0</v>
      </c>
      <c r="BE110" t="n">
        <v>0</v>
      </c>
      <c r="BF110" t="n">
        <v>0</v>
      </c>
      <c r="BG110" t="n">
        <v>0</v>
      </c>
      <c r="BH110" t="n">
        <v>0</v>
      </c>
      <c r="BI110" t="n">
        <v>0</v>
      </c>
      <c r="BJ110" t="n">
        <v>0</v>
      </c>
      <c r="BK110" t="n">
        <v>0</v>
      </c>
      <c r="BL110" t="n">
        <v>0</v>
      </c>
      <c r="BM110" t="n">
        <v>0</v>
      </c>
      <c r="BN110" t="n">
        <v>0</v>
      </c>
      <c r="BO110" t="n">
        <v>0</v>
      </c>
      <c r="BP110" t="n">
        <v>0</v>
      </c>
      <c r="BQ110" t="n">
        <v>0</v>
      </c>
      <c r="BR110" t="n">
        <v>0</v>
      </c>
      <c r="BS110" t="n">
        <v>0</v>
      </c>
      <c r="BT110" t="n">
        <v>0</v>
      </c>
      <c r="BU110" t="n">
        <v>0</v>
      </c>
      <c r="BV110" t="n">
        <v>0</v>
      </c>
      <c r="BW110" t="n">
        <v>0</v>
      </c>
      <c r="CV110" t="n">
        <v>0</v>
      </c>
      <c r="CW110" t="n">
        <v>0</v>
      </c>
      <c r="CX110">
        <f>ROUND(Y110*Source!I205,7)</f>
        <v/>
      </c>
      <c r="CY110">
        <f>AD110</f>
        <v/>
      </c>
      <c r="CZ110">
        <f>AH110</f>
        <v/>
      </c>
      <c r="DA110">
        <f>AL110</f>
        <v/>
      </c>
      <c r="DB110">
        <f>ROUND(ROUND(AT110*CZ110,2),2)</f>
        <v/>
      </c>
      <c r="DC110">
        <f>ROUND(ROUND(AT110*AG110,2),2)</f>
        <v/>
      </c>
      <c r="DD110" t="inlineStr"/>
      <c r="DE110" t="inlineStr"/>
      <c r="DF110">
        <f>ROUND(ROUND(AE110,0)*CX110,0)</f>
        <v/>
      </c>
      <c r="DG110">
        <f>ROUND(ROUND(AF110,0)*CX110,0)</f>
        <v/>
      </c>
      <c r="DH110">
        <f>ROUND(ROUND(AG110,0)*CX110,0)</f>
        <v/>
      </c>
      <c r="DI110">
        <f>ROUND(ROUND(AH110,0)*CX110,0)</f>
        <v/>
      </c>
      <c r="DJ110">
        <f>DI110</f>
        <v/>
      </c>
      <c r="DK110" t="n">
        <v>0</v>
      </c>
      <c r="DL110" t="inlineStr"/>
      <c r="DM110" t="n">
        <v>0</v>
      </c>
      <c r="DN110" t="inlineStr"/>
      <c r="DO110" t="n">
        <v>0</v>
      </c>
    </row>
    <row r="111">
      <c r="A111">
        <f>ROW(Source!A205)</f>
        <v/>
      </c>
      <c r="B111" t="n">
        <v>78855224</v>
      </c>
      <c r="C111" t="n">
        <v>78856011</v>
      </c>
      <c r="D111" t="n">
        <v>29172556</v>
      </c>
      <c r="E111" t="n">
        <v>1</v>
      </c>
      <c r="F111" t="n">
        <v>1</v>
      </c>
      <c r="G111" t="n">
        <v>1</v>
      </c>
      <c r="H111" t="n">
        <v>2</v>
      </c>
      <c r="I111" t="inlineStr">
        <is>
          <t>030954</t>
        </is>
      </c>
      <c r="J111" t="inlineStr">
        <is>
          <t>ТСЭМ Московской обл., 030954, приказ Минстроя России №675/пр от 28.02.2017 № 264/пр</t>
        </is>
      </c>
      <c r="K111" t="inlineStr">
        <is>
          <t>Подъемники грузоподъемностью до 500 кг одномачтовые, высота подъема 45 м</t>
        </is>
      </c>
      <c r="L111" t="n">
        <v>1368</v>
      </c>
      <c r="N111" t="n">
        <v>1011</v>
      </c>
      <c r="O111" t="inlineStr">
        <is>
          <t>маш.-ч</t>
        </is>
      </c>
      <c r="P111" t="inlineStr">
        <is>
          <t>маш.-ч</t>
        </is>
      </c>
      <c r="Q111" t="n">
        <v>1</v>
      </c>
      <c r="W111" t="n">
        <v>0</v>
      </c>
      <c r="X111" t="n">
        <v>344519037</v>
      </c>
      <c r="Y111">
        <f>AT111</f>
        <v/>
      </c>
      <c r="AA111" t="n">
        <v>0</v>
      </c>
      <c r="AB111" t="n">
        <v>728.98</v>
      </c>
      <c r="AC111" t="n">
        <v>705.38</v>
      </c>
      <c r="AD111" t="n">
        <v>0</v>
      </c>
      <c r="AE111" t="n">
        <v>0</v>
      </c>
      <c r="AF111" t="n">
        <v>31.26</v>
      </c>
      <c r="AG111" t="n">
        <v>13.5</v>
      </c>
      <c r="AH111" t="n">
        <v>0</v>
      </c>
      <c r="AI111" t="n">
        <v>1</v>
      </c>
      <c r="AJ111" t="n">
        <v>23.32</v>
      </c>
      <c r="AK111" t="n">
        <v>52.25</v>
      </c>
      <c r="AL111" t="n">
        <v>1</v>
      </c>
      <c r="AM111" t="n">
        <v>2</v>
      </c>
      <c r="AN111" t="n">
        <v>0</v>
      </c>
      <c r="AO111" t="n">
        <v>1</v>
      </c>
      <c r="AP111" t="n">
        <v>1</v>
      </c>
      <c r="AQ111" t="n">
        <v>0</v>
      </c>
      <c r="AR111" t="n">
        <v>0</v>
      </c>
      <c r="AS111" t="inlineStr"/>
      <c r="AT111" t="n">
        <v>0.05</v>
      </c>
      <c r="AU111" t="inlineStr"/>
      <c r="AV111" t="n">
        <v>0</v>
      </c>
      <c r="AW111" t="n">
        <v>2</v>
      </c>
      <c r="AX111" t="n">
        <v>78856014</v>
      </c>
      <c r="AY111" t="n">
        <v>1</v>
      </c>
      <c r="AZ111" t="n">
        <v>0</v>
      </c>
      <c r="BA111" t="n">
        <v>113</v>
      </c>
      <c r="BB111" t="n">
        <v>0</v>
      </c>
      <c r="BC111" t="n">
        <v>0</v>
      </c>
      <c r="BD111" t="n">
        <v>0</v>
      </c>
      <c r="BE111" t="n">
        <v>0</v>
      </c>
      <c r="BF111" t="n">
        <v>0</v>
      </c>
      <c r="BG111" t="n">
        <v>0</v>
      </c>
      <c r="BH111" t="n">
        <v>0</v>
      </c>
      <c r="BI111" t="n">
        <v>0</v>
      </c>
      <c r="BJ111" t="n">
        <v>0</v>
      </c>
      <c r="BK111" t="n">
        <v>0</v>
      </c>
      <c r="BL111" t="n">
        <v>0</v>
      </c>
      <c r="BM111" t="n">
        <v>0</v>
      </c>
      <c r="BN111" t="n">
        <v>0</v>
      </c>
      <c r="BO111" t="n">
        <v>0</v>
      </c>
      <c r="BP111" t="n">
        <v>0</v>
      </c>
      <c r="BQ111" t="n">
        <v>0</v>
      </c>
      <c r="BR111" t="n">
        <v>0</v>
      </c>
      <c r="BS111" t="n">
        <v>0</v>
      </c>
      <c r="BT111" t="n">
        <v>0</v>
      </c>
      <c r="BU111" t="n">
        <v>0</v>
      </c>
      <c r="BV111" t="n">
        <v>0</v>
      </c>
      <c r="BW111" t="n">
        <v>0</v>
      </c>
      <c r="CV111" t="n">
        <v>0</v>
      </c>
      <c r="CW111">
        <f>ROUND(Y111*Source!I205*DO111,7)</f>
        <v/>
      </c>
      <c r="CX111">
        <f>ROUND(Y111*Source!I205,7)</f>
        <v/>
      </c>
      <c r="CY111">
        <f>AB111</f>
        <v/>
      </c>
      <c r="CZ111">
        <f>AF111</f>
        <v/>
      </c>
      <c r="DA111">
        <f>AJ111</f>
        <v/>
      </c>
      <c r="DB111">
        <f>ROUND(ROUND(AT111*CZ111,2),2)</f>
        <v/>
      </c>
      <c r="DC111">
        <f>ROUND(ROUND(AT111*AG111,2),2)</f>
        <v/>
      </c>
      <c r="DD111" t="inlineStr"/>
      <c r="DE111" t="inlineStr"/>
      <c r="DF111">
        <f>ROUND(ROUND(AE111,0)*CX111,0)</f>
        <v/>
      </c>
      <c r="DG111">
        <f>ROUND(ROUND(AF111*AJ111,0)*CX111,0)</f>
        <v/>
      </c>
      <c r="DH111">
        <f>ROUND(ROUND(AG111*AK111,0)*CX111,0)</f>
        <v/>
      </c>
      <c r="DI111">
        <f>ROUND(ROUND(AH111,0)*CX111,0)</f>
        <v/>
      </c>
      <c r="DJ111">
        <f>DG111</f>
        <v/>
      </c>
      <c r="DK111" t="n">
        <v>0</v>
      </c>
      <c r="DL111" t="inlineStr"/>
      <c r="DM111" t="n">
        <v>0</v>
      </c>
      <c r="DN111" t="inlineStr"/>
      <c r="DO111" t="n">
        <v>0</v>
      </c>
    </row>
    <row r="112">
      <c r="A112">
        <f>ROW(Source!A205)</f>
        <v/>
      </c>
      <c r="B112" t="n">
        <v>78855224</v>
      </c>
      <c r="C112" t="n">
        <v>78856011</v>
      </c>
      <c r="D112" t="n">
        <v>29110398</v>
      </c>
      <c r="E112" t="n">
        <v>1</v>
      </c>
      <c r="F112" t="n">
        <v>1</v>
      </c>
      <c r="G112" t="n">
        <v>1</v>
      </c>
      <c r="H112" t="n">
        <v>3</v>
      </c>
      <c r="I112" t="inlineStr">
        <is>
          <t>101-0388</t>
        </is>
      </c>
      <c r="J112" t="inlineStr">
        <is>
          <t>ТССЦ Московской обл., 101-0388, приказ Минстроя России №675/пр от 28.02.2017 № 254/пр</t>
        </is>
      </c>
      <c r="K112" t="inlineStr">
        <is>
          <t>Краски масляные земляные марки МА-0115 мумия, сурик железный</t>
        </is>
      </c>
      <c r="L112" t="n">
        <v>1348</v>
      </c>
      <c r="N112" t="n">
        <v>1009</v>
      </c>
      <c r="O112" t="inlineStr">
        <is>
          <t>т</t>
        </is>
      </c>
      <c r="P112" t="inlineStr">
        <is>
          <t>т</t>
        </is>
      </c>
      <c r="Q112" t="n">
        <v>1000</v>
      </c>
      <c r="W112" t="n">
        <v>0</v>
      </c>
      <c r="X112" t="n">
        <v>1625292450</v>
      </c>
      <c r="Y112">
        <f>AT112</f>
        <v/>
      </c>
      <c r="AA112" t="n">
        <v>76804.47</v>
      </c>
      <c r="AB112" t="n">
        <v>0</v>
      </c>
      <c r="AC112" t="n">
        <v>0</v>
      </c>
      <c r="AD112" t="n">
        <v>0</v>
      </c>
      <c r="AE112" t="n">
        <v>15118.99</v>
      </c>
      <c r="AF112" t="n">
        <v>0</v>
      </c>
      <c r="AG112" t="n">
        <v>0</v>
      </c>
      <c r="AH112" t="n">
        <v>0</v>
      </c>
      <c r="AI112" t="n">
        <v>5.08</v>
      </c>
      <c r="AJ112" t="n">
        <v>1</v>
      </c>
      <c r="AK112" t="n">
        <v>1</v>
      </c>
      <c r="AL112" t="n">
        <v>1</v>
      </c>
      <c r="AM112" t="n">
        <v>2</v>
      </c>
      <c r="AN112" t="n">
        <v>0</v>
      </c>
      <c r="AO112" t="n">
        <v>1</v>
      </c>
      <c r="AP112" t="n">
        <v>1</v>
      </c>
      <c r="AQ112" t="n">
        <v>0</v>
      </c>
      <c r="AR112" t="n">
        <v>0</v>
      </c>
      <c r="AS112" t="inlineStr"/>
      <c r="AT112" t="n">
        <v>0.00087</v>
      </c>
      <c r="AU112" t="inlineStr"/>
      <c r="AV112" t="n">
        <v>0</v>
      </c>
      <c r="AW112" t="n">
        <v>2</v>
      </c>
      <c r="AX112" t="n">
        <v>78856015</v>
      </c>
      <c r="AY112" t="n">
        <v>1</v>
      </c>
      <c r="AZ112" t="n">
        <v>0</v>
      </c>
      <c r="BA112" t="n">
        <v>114</v>
      </c>
      <c r="BB112" t="n">
        <v>0</v>
      </c>
      <c r="BC112" t="n">
        <v>0</v>
      </c>
      <c r="BD112" t="n">
        <v>0</v>
      </c>
      <c r="BE112" t="n">
        <v>0</v>
      </c>
      <c r="BF112" t="n">
        <v>0</v>
      </c>
      <c r="BG112" t="n">
        <v>0</v>
      </c>
      <c r="BH112" t="n">
        <v>0</v>
      </c>
      <c r="BI112" t="n">
        <v>0</v>
      </c>
      <c r="BJ112" t="n">
        <v>0</v>
      </c>
      <c r="BK112" t="n">
        <v>0</v>
      </c>
      <c r="BL112" t="n">
        <v>0</v>
      </c>
      <c r="BM112" t="n">
        <v>0</v>
      </c>
      <c r="BN112" t="n">
        <v>0</v>
      </c>
      <c r="BO112" t="n">
        <v>0</v>
      </c>
      <c r="BP112" t="n">
        <v>0</v>
      </c>
      <c r="BQ112" t="n">
        <v>0</v>
      </c>
      <c r="BR112" t="n">
        <v>0</v>
      </c>
      <c r="BS112" t="n">
        <v>0</v>
      </c>
      <c r="BT112" t="n">
        <v>0</v>
      </c>
      <c r="BU112" t="n">
        <v>0</v>
      </c>
      <c r="BV112" t="n">
        <v>0</v>
      </c>
      <c r="BW112" t="n">
        <v>0</v>
      </c>
      <c r="CV112" t="n">
        <v>0</v>
      </c>
      <c r="CW112" t="n">
        <v>0</v>
      </c>
      <c r="CX112">
        <f>ROUND(Y112*Source!I205,7)</f>
        <v/>
      </c>
      <c r="CY112">
        <f>AA112</f>
        <v/>
      </c>
      <c r="CZ112">
        <f>AE112</f>
        <v/>
      </c>
      <c r="DA112">
        <f>AI112</f>
        <v/>
      </c>
      <c r="DB112">
        <f>ROUND(ROUND(AT112*CZ112,2),2)</f>
        <v/>
      </c>
      <c r="DC112">
        <f>ROUND(ROUND(AT112*AG112,2),2)</f>
        <v/>
      </c>
      <c r="DD112" t="inlineStr"/>
      <c r="DE112" t="inlineStr"/>
      <c r="DF112">
        <f>ROUND(ROUND(AE112*AI112,0)*CX112,0)</f>
        <v/>
      </c>
      <c r="DG112">
        <f>ROUND(ROUND(AF112,0)*CX112,0)</f>
        <v/>
      </c>
      <c r="DH112">
        <f>ROUND(ROUND(AG112,0)*CX112,0)</f>
        <v/>
      </c>
      <c r="DI112">
        <f>ROUND(ROUND(AH112,0)*CX112,0)</f>
        <v/>
      </c>
      <c r="DJ112">
        <f>DF112</f>
        <v/>
      </c>
      <c r="DK112" t="n">
        <v>0</v>
      </c>
      <c r="DL112" t="inlineStr"/>
      <c r="DM112" t="n">
        <v>0</v>
      </c>
      <c r="DN112" t="inlineStr"/>
      <c r="DO112" t="n">
        <v>0</v>
      </c>
    </row>
    <row r="113">
      <c r="A113">
        <f>ROW(Source!A205)</f>
        <v/>
      </c>
      <c r="B113" t="n">
        <v>78855224</v>
      </c>
      <c r="C113" t="n">
        <v>78856011</v>
      </c>
      <c r="D113" t="n">
        <v>29110573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101-0628</t>
        </is>
      </c>
      <c r="J113" t="inlineStr">
        <is>
          <t>ТССЦ Московской обл., 101-0628, приказ Минстроя России №675/пр от 28.02.2017 № 254/пр</t>
        </is>
      </c>
      <c r="K113" t="inlineStr">
        <is>
          <t>Олифа комбинированная, марки К-3</t>
        </is>
      </c>
      <c r="L113" t="n">
        <v>1348</v>
      </c>
      <c r="N113" t="n">
        <v>1009</v>
      </c>
      <c r="O113" t="inlineStr">
        <is>
          <t>т</t>
        </is>
      </c>
      <c r="P113" t="inlineStr">
        <is>
          <t>т</t>
        </is>
      </c>
      <c r="Q113" t="n">
        <v>1000</v>
      </c>
      <c r="W113" t="n">
        <v>0</v>
      </c>
      <c r="X113" t="n">
        <v>24062879</v>
      </c>
      <c r="Y113">
        <f>AT113</f>
        <v/>
      </c>
      <c r="AA113" t="n">
        <v>87631.5</v>
      </c>
      <c r="AB113" t="n">
        <v>0</v>
      </c>
      <c r="AC113" t="n">
        <v>0</v>
      </c>
      <c r="AD113" t="n">
        <v>0</v>
      </c>
      <c r="AE113" t="n">
        <v>16950</v>
      </c>
      <c r="AF113" t="n">
        <v>0</v>
      </c>
      <c r="AG113" t="n">
        <v>0</v>
      </c>
      <c r="AH113" t="n">
        <v>0</v>
      </c>
      <c r="AI113" t="n">
        <v>5.17</v>
      </c>
      <c r="AJ113" t="n">
        <v>1</v>
      </c>
      <c r="AK113" t="n">
        <v>1</v>
      </c>
      <c r="AL113" t="n">
        <v>1</v>
      </c>
      <c r="AM113" t="n">
        <v>2</v>
      </c>
      <c r="AN113" t="n">
        <v>0</v>
      </c>
      <c r="AO113" t="n">
        <v>1</v>
      </c>
      <c r="AP113" t="n">
        <v>1</v>
      </c>
      <c r="AQ113" t="n">
        <v>0</v>
      </c>
      <c r="AR113" t="n">
        <v>0</v>
      </c>
      <c r="AS113" t="inlineStr"/>
      <c r="AT113" t="n">
        <v>0.0016</v>
      </c>
      <c r="AU113" t="inlineStr"/>
      <c r="AV113" t="n">
        <v>0</v>
      </c>
      <c r="AW113" t="n">
        <v>2</v>
      </c>
      <c r="AX113" t="n">
        <v>78856016</v>
      </c>
      <c r="AY113" t="n">
        <v>1</v>
      </c>
      <c r="AZ113" t="n">
        <v>0</v>
      </c>
      <c r="BA113" t="n">
        <v>115</v>
      </c>
      <c r="BB113" t="n">
        <v>0</v>
      </c>
      <c r="BC113" t="n">
        <v>0</v>
      </c>
      <c r="BD113" t="n">
        <v>0</v>
      </c>
      <c r="BE113" t="n">
        <v>0</v>
      </c>
      <c r="BF113" t="n">
        <v>0</v>
      </c>
      <c r="BG113" t="n">
        <v>0</v>
      </c>
      <c r="BH113" t="n">
        <v>0</v>
      </c>
      <c r="BI113" t="n">
        <v>0</v>
      </c>
      <c r="BJ113" t="n">
        <v>0</v>
      </c>
      <c r="BK113" t="n">
        <v>0</v>
      </c>
      <c r="BL113" t="n">
        <v>0</v>
      </c>
      <c r="BM113" t="n">
        <v>0</v>
      </c>
      <c r="BN113" t="n">
        <v>0</v>
      </c>
      <c r="BO113" t="n">
        <v>0</v>
      </c>
      <c r="BP113" t="n">
        <v>0</v>
      </c>
      <c r="BQ113" t="n">
        <v>0</v>
      </c>
      <c r="BR113" t="n">
        <v>0</v>
      </c>
      <c r="BS113" t="n">
        <v>0</v>
      </c>
      <c r="BT113" t="n">
        <v>0</v>
      </c>
      <c r="BU113" t="n">
        <v>0</v>
      </c>
      <c r="BV113" t="n">
        <v>0</v>
      </c>
      <c r="BW113" t="n">
        <v>0</v>
      </c>
      <c r="CV113" t="n">
        <v>0</v>
      </c>
      <c r="CW113" t="n">
        <v>0</v>
      </c>
      <c r="CX113">
        <f>ROUND(Y113*Source!I205,7)</f>
        <v/>
      </c>
      <c r="CY113">
        <f>AA113</f>
        <v/>
      </c>
      <c r="CZ113">
        <f>AE113</f>
        <v/>
      </c>
      <c r="DA113">
        <f>AI113</f>
        <v/>
      </c>
      <c r="DB113">
        <f>ROUND(ROUND(AT113*CZ113,2),2)</f>
        <v/>
      </c>
      <c r="DC113">
        <f>ROUND(ROUND(AT113*AG113,2),2)</f>
        <v/>
      </c>
      <c r="DD113" t="inlineStr"/>
      <c r="DE113" t="inlineStr"/>
      <c r="DF113">
        <f>ROUND(ROUND(AE113*AI113,0)*CX113,0)</f>
        <v/>
      </c>
      <c r="DG113">
        <f>ROUND(ROUND(AF113,0)*CX113,0)</f>
        <v/>
      </c>
      <c r="DH113">
        <f>ROUND(ROUND(AG113,0)*CX113,0)</f>
        <v/>
      </c>
      <c r="DI113">
        <f>ROUND(ROUND(AH113,0)*CX113,0)</f>
        <v/>
      </c>
      <c r="DJ113">
        <f>DF113</f>
        <v/>
      </c>
      <c r="DK113" t="n">
        <v>0</v>
      </c>
      <c r="DL113" t="inlineStr"/>
      <c r="DM113" t="n">
        <v>0</v>
      </c>
      <c r="DN113" t="inlineStr"/>
      <c r="DO113" t="n">
        <v>0</v>
      </c>
    </row>
    <row r="114">
      <c r="A114">
        <f>ROW(Source!A205)</f>
        <v/>
      </c>
      <c r="B114" t="n">
        <v>78855224</v>
      </c>
      <c r="C114" t="n">
        <v>78856011</v>
      </c>
      <c r="D114" t="n">
        <v>29107963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101-1669</t>
        </is>
      </c>
      <c r="J114" t="inlineStr">
        <is>
          <t>ТССЦ Московской обл., 101-1669, приказ Минстроя России №675/пр от 28.02.2017 № 254/пр</t>
        </is>
      </c>
      <c r="K114" t="inlineStr">
        <is>
          <t>Очес льняной</t>
        </is>
      </c>
      <c r="L114" t="n">
        <v>1346</v>
      </c>
      <c r="N114" t="n">
        <v>1009</v>
      </c>
      <c r="O114" t="inlineStr">
        <is>
          <t>кг</t>
        </is>
      </c>
      <c r="P114" t="inlineStr">
        <is>
          <t>кг</t>
        </is>
      </c>
      <c r="Q114" t="n">
        <v>1</v>
      </c>
      <c r="W114" t="n">
        <v>0</v>
      </c>
      <c r="X114" t="n">
        <v>-2113933962</v>
      </c>
      <c r="Y114">
        <f>AT114</f>
        <v/>
      </c>
      <c r="AA114" t="n">
        <v>590.67</v>
      </c>
      <c r="AB114" t="n">
        <v>0</v>
      </c>
      <c r="AC114" t="n">
        <v>0</v>
      </c>
      <c r="AD114" t="n">
        <v>0</v>
      </c>
      <c r="AE114" t="n">
        <v>37.29</v>
      </c>
      <c r="AF114" t="n">
        <v>0</v>
      </c>
      <c r="AG114" t="n">
        <v>0</v>
      </c>
      <c r="AH114" t="n">
        <v>0</v>
      </c>
      <c r="AI114" t="n">
        <v>15.84</v>
      </c>
      <c r="AJ114" t="n">
        <v>1</v>
      </c>
      <c r="AK114" t="n">
        <v>1</v>
      </c>
      <c r="AL114" t="n">
        <v>1</v>
      </c>
      <c r="AM114" t="n">
        <v>2</v>
      </c>
      <c r="AN114" t="n">
        <v>0</v>
      </c>
      <c r="AO114" t="n">
        <v>1</v>
      </c>
      <c r="AP114" t="n">
        <v>1</v>
      </c>
      <c r="AQ114" t="n">
        <v>0</v>
      </c>
      <c r="AR114" t="n">
        <v>0</v>
      </c>
      <c r="AS114" t="inlineStr"/>
      <c r="AT114" t="n">
        <v>0.36</v>
      </c>
      <c r="AU114" t="inlineStr"/>
      <c r="AV114" t="n">
        <v>0</v>
      </c>
      <c r="AW114" t="n">
        <v>2</v>
      </c>
      <c r="AX114" t="n">
        <v>78856017</v>
      </c>
      <c r="AY114" t="n">
        <v>1</v>
      </c>
      <c r="AZ114" t="n">
        <v>0</v>
      </c>
      <c r="BA114" t="n">
        <v>116</v>
      </c>
      <c r="BB114" t="n">
        <v>0</v>
      </c>
      <c r="BC114" t="n">
        <v>0</v>
      </c>
      <c r="BD114" t="n">
        <v>0</v>
      </c>
      <c r="BE114" t="n">
        <v>0</v>
      </c>
      <c r="BF114" t="n">
        <v>0</v>
      </c>
      <c r="BG114" t="n">
        <v>0</v>
      </c>
      <c r="BH114" t="n">
        <v>0</v>
      </c>
      <c r="BI114" t="n">
        <v>0</v>
      </c>
      <c r="BJ114" t="n">
        <v>0</v>
      </c>
      <c r="BK114" t="n">
        <v>0</v>
      </c>
      <c r="BL114" t="n">
        <v>0</v>
      </c>
      <c r="BM114" t="n">
        <v>0</v>
      </c>
      <c r="BN114" t="n">
        <v>0</v>
      </c>
      <c r="BO114" t="n">
        <v>0</v>
      </c>
      <c r="BP114" t="n">
        <v>0</v>
      </c>
      <c r="BQ114" t="n">
        <v>0</v>
      </c>
      <c r="BR114" t="n">
        <v>0</v>
      </c>
      <c r="BS114" t="n">
        <v>0</v>
      </c>
      <c r="BT114" t="n">
        <v>0</v>
      </c>
      <c r="BU114" t="n">
        <v>0</v>
      </c>
      <c r="BV114" t="n">
        <v>0</v>
      </c>
      <c r="BW114" t="n">
        <v>0</v>
      </c>
      <c r="CV114" t="n">
        <v>0</v>
      </c>
      <c r="CW114" t="n">
        <v>0</v>
      </c>
      <c r="CX114">
        <f>ROUND(Y114*Source!I205,7)</f>
        <v/>
      </c>
      <c r="CY114">
        <f>AA114</f>
        <v/>
      </c>
      <c r="CZ114">
        <f>AE114</f>
        <v/>
      </c>
      <c r="DA114">
        <f>AI114</f>
        <v/>
      </c>
      <c r="DB114">
        <f>ROUND(ROUND(AT114*CZ114,2),2)</f>
        <v/>
      </c>
      <c r="DC114">
        <f>ROUND(ROUND(AT114*AG114,2),2)</f>
        <v/>
      </c>
      <c r="DD114" t="inlineStr"/>
      <c r="DE114" t="inlineStr"/>
      <c r="DF114">
        <f>ROUND(ROUND(AE114*AI114,0)*CX114,0)</f>
        <v/>
      </c>
      <c r="DG114">
        <f>ROUND(ROUND(AF114,0)*CX114,0)</f>
        <v/>
      </c>
      <c r="DH114">
        <f>ROUND(ROUND(AG114,0)*CX114,0)</f>
        <v/>
      </c>
      <c r="DI114">
        <f>ROUND(ROUND(AH114,0)*CX114,0)</f>
        <v/>
      </c>
      <c r="DJ114">
        <f>DF114</f>
        <v/>
      </c>
      <c r="DK114" t="n">
        <v>0</v>
      </c>
      <c r="DL114" t="inlineStr"/>
      <c r="DM114" t="n">
        <v>0</v>
      </c>
      <c r="DN114" t="inlineStr"/>
      <c r="DO114" t="n">
        <v>0</v>
      </c>
    </row>
    <row r="115">
      <c r="A115">
        <f>ROW(Source!A205)</f>
        <v/>
      </c>
      <c r="B115" t="n">
        <v>78855224</v>
      </c>
      <c r="C115" t="n">
        <v>78856011</v>
      </c>
      <c r="D115" t="n">
        <v>29144222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302-1239</t>
        </is>
      </c>
      <c r="J115" t="inlineStr">
        <is>
          <t>ТССЦ Московской обл., 302-1239, приказ Минстроя России №675/пр от 28.02.2017 № 256/пр</t>
        </is>
      </c>
      <c r="K115" t="inlineStr">
        <is>
          <t>Сгоны стальные с муфтой и контргайкой, диаметром 32 мм</t>
        </is>
      </c>
      <c r="L115" t="n">
        <v>1354</v>
      </c>
      <c r="N115" t="n">
        <v>1010</v>
      </c>
      <c r="O115" t="inlineStr">
        <is>
          <t>шт.</t>
        </is>
      </c>
      <c r="P115" t="inlineStr">
        <is>
          <t>шт.</t>
        </is>
      </c>
      <c r="Q115" t="n">
        <v>1</v>
      </c>
      <c r="W115" t="n">
        <v>1</v>
      </c>
      <c r="X115" t="n">
        <v>1864714578</v>
      </c>
      <c r="Y115">
        <f>AT115</f>
        <v/>
      </c>
      <c r="AA115" t="n">
        <v>216.71</v>
      </c>
      <c r="AB115" t="n">
        <v>0</v>
      </c>
      <c r="AC115" t="n">
        <v>0</v>
      </c>
      <c r="AD115" t="n">
        <v>0</v>
      </c>
      <c r="AE115" t="n">
        <v>17.05</v>
      </c>
      <c r="AF115" t="n">
        <v>0</v>
      </c>
      <c r="AG115" t="n">
        <v>0</v>
      </c>
      <c r="AH115" t="n">
        <v>0</v>
      </c>
      <c r="AI115" t="n">
        <v>12.71</v>
      </c>
      <c r="AJ115" t="n">
        <v>1</v>
      </c>
      <c r="AK115" t="n">
        <v>1</v>
      </c>
      <c r="AL115" t="n">
        <v>1</v>
      </c>
      <c r="AM115" t="n">
        <v>2</v>
      </c>
      <c r="AN115" t="n">
        <v>0</v>
      </c>
      <c r="AO115" t="n">
        <v>1</v>
      </c>
      <c r="AP115" t="n">
        <v>1</v>
      </c>
      <c r="AQ115" t="n">
        <v>0</v>
      </c>
      <c r="AR115" t="n">
        <v>0</v>
      </c>
      <c r="AS115" t="inlineStr"/>
      <c r="AT115" t="n">
        <v>-100</v>
      </c>
      <c r="AU115" t="inlineStr"/>
      <c r="AV115" t="n">
        <v>0</v>
      </c>
      <c r="AW115" t="n">
        <v>2</v>
      </c>
      <c r="AX115" t="n">
        <v>78856018</v>
      </c>
      <c r="AY115" t="n">
        <v>1</v>
      </c>
      <c r="AZ115" t="n">
        <v>6144</v>
      </c>
      <c r="BA115" t="n">
        <v>117</v>
      </c>
      <c r="BB115" t="n">
        <v>0</v>
      </c>
      <c r="BC115" t="n">
        <v>0</v>
      </c>
      <c r="BD115" t="n">
        <v>0</v>
      </c>
      <c r="BE115" t="n">
        <v>0</v>
      </c>
      <c r="BF115" t="n">
        <v>0</v>
      </c>
      <c r="BG115" t="n">
        <v>0</v>
      </c>
      <c r="BH115" t="n">
        <v>0</v>
      </c>
      <c r="BI115" t="n">
        <v>0</v>
      </c>
      <c r="BJ115" t="n">
        <v>0</v>
      </c>
      <c r="BK115" t="n">
        <v>0</v>
      </c>
      <c r="BL115" t="n">
        <v>0</v>
      </c>
      <c r="BM115" t="n">
        <v>0</v>
      </c>
      <c r="BN115" t="n">
        <v>0</v>
      </c>
      <c r="BO115" t="n">
        <v>0</v>
      </c>
      <c r="BP115" t="n">
        <v>0</v>
      </c>
      <c r="BQ115" t="n">
        <v>0</v>
      </c>
      <c r="BR115" t="n">
        <v>0</v>
      </c>
      <c r="BS115" t="n">
        <v>0</v>
      </c>
      <c r="BT115" t="n">
        <v>0</v>
      </c>
      <c r="BU115" t="n">
        <v>0</v>
      </c>
      <c r="BV115" t="n">
        <v>0</v>
      </c>
      <c r="BW115" t="n">
        <v>0</v>
      </c>
      <c r="CV115" t="n">
        <v>0</v>
      </c>
      <c r="CW115" t="n">
        <v>0</v>
      </c>
      <c r="CX115">
        <f>ROUND(Y115*Source!I205,7)</f>
        <v/>
      </c>
      <c r="CY115">
        <f>AA115</f>
        <v/>
      </c>
      <c r="CZ115">
        <f>AE115</f>
        <v/>
      </c>
      <c r="DA115">
        <f>AI115</f>
        <v/>
      </c>
      <c r="DB115">
        <f>ROUND(ROUND(AT115*CZ115,2),2)</f>
        <v/>
      </c>
      <c r="DC115">
        <f>ROUND(ROUND(AT115*AG115,2),2)</f>
        <v/>
      </c>
      <c r="DD115" t="inlineStr"/>
      <c r="DE115" t="inlineStr"/>
      <c r="DF115">
        <f>ROUND(ROUND(AE115*AI115,0)*CX115,0)</f>
        <v/>
      </c>
      <c r="DG115">
        <f>ROUND(ROUND(AF115,0)*CX115,0)</f>
        <v/>
      </c>
      <c r="DH115">
        <f>ROUND(ROUND(AG115,0)*CX115,0)</f>
        <v/>
      </c>
      <c r="DI115">
        <f>ROUND(ROUND(AH115,0)*CX115,0)</f>
        <v/>
      </c>
      <c r="DJ115">
        <f>DF115</f>
        <v/>
      </c>
      <c r="DK115" t="n">
        <v>0</v>
      </c>
      <c r="DL115" t="inlineStr"/>
      <c r="DM115" t="n">
        <v>0</v>
      </c>
      <c r="DN115" t="inlineStr"/>
      <c r="DO115" t="n">
        <v>0</v>
      </c>
    </row>
    <row r="116">
      <c r="A116">
        <f>ROW(Source!A205)</f>
        <v/>
      </c>
      <c r="B116" t="n">
        <v>78855224</v>
      </c>
      <c r="C116" t="n">
        <v>78856011</v>
      </c>
      <c r="D116" t="n">
        <v>38120437</v>
      </c>
      <c r="E116" t="n">
        <v>1</v>
      </c>
      <c r="F116" t="n">
        <v>1</v>
      </c>
      <c r="G116" t="n">
        <v>1</v>
      </c>
      <c r="H116" t="n">
        <v>3</v>
      </c>
      <c r="I116" t="inlineStr">
        <is>
          <t>507-4992</t>
        </is>
      </c>
      <c r="J116" t="inlineStr">
        <is>
          <t>ТССЦ Московской обл., 507-4992, приказ Минстроя России №675/пр от 28.02.2017 № 258/пр</t>
        </is>
      </c>
      <c r="K116" t="inlineStr">
        <is>
          <t>Муфты стальные прямые диаметром 32 мм</t>
        </is>
      </c>
      <c r="L116" t="n">
        <v>1358</v>
      </c>
      <c r="N116" t="n">
        <v>1010</v>
      </c>
      <c r="O116" t="inlineStr">
        <is>
          <t>10 шт.</t>
        </is>
      </c>
      <c r="P116" t="inlineStr">
        <is>
          <t>10 шт.</t>
        </is>
      </c>
      <c r="Q116" t="n">
        <v>10</v>
      </c>
      <c r="W116" t="n">
        <v>0</v>
      </c>
      <c r="X116" t="n">
        <v>-1888022646</v>
      </c>
      <c r="Y116">
        <f>AT116</f>
        <v/>
      </c>
      <c r="AA116" t="n">
        <v>566.27</v>
      </c>
      <c r="AB116" t="n">
        <v>0</v>
      </c>
      <c r="AC116" t="n">
        <v>0</v>
      </c>
      <c r="AD116" t="n">
        <v>0</v>
      </c>
      <c r="AE116" t="n">
        <v>99.52</v>
      </c>
      <c r="AF116" t="n">
        <v>0</v>
      </c>
      <c r="AG116" t="n">
        <v>0</v>
      </c>
      <c r="AH116" t="n">
        <v>0</v>
      </c>
      <c r="AI116" t="n">
        <v>5.69</v>
      </c>
      <c r="AJ116" t="n">
        <v>1</v>
      </c>
      <c r="AK116" t="n">
        <v>1</v>
      </c>
      <c r="AL116" t="n">
        <v>1</v>
      </c>
      <c r="AM116" t="n">
        <v>0</v>
      </c>
      <c r="AN116" t="n">
        <v>0</v>
      </c>
      <c r="AO116" t="n">
        <v>0</v>
      </c>
      <c r="AP116" t="n">
        <v>1</v>
      </c>
      <c r="AQ116" t="n">
        <v>0</v>
      </c>
      <c r="AR116" t="n">
        <v>0</v>
      </c>
      <c r="AS116" t="inlineStr"/>
      <c r="AT116" t="n">
        <v>10</v>
      </c>
      <c r="AU116" t="inlineStr"/>
      <c r="AV116" t="n">
        <v>0</v>
      </c>
      <c r="AW116" t="n">
        <v>1</v>
      </c>
      <c r="AX116" t="n">
        <v>-1</v>
      </c>
      <c r="AY116" t="n">
        <v>0</v>
      </c>
      <c r="AZ116" t="n">
        <v>0</v>
      </c>
      <c r="BA116" t="inlineStr"/>
      <c r="BB116" t="n">
        <v>0</v>
      </c>
      <c r="BC116" t="n">
        <v>0</v>
      </c>
      <c r="BD116" t="n">
        <v>0</v>
      </c>
      <c r="BE116" t="n">
        <v>0</v>
      </c>
      <c r="BF116" t="n">
        <v>0</v>
      </c>
      <c r="BG116" t="n">
        <v>0</v>
      </c>
      <c r="BH116" t="n">
        <v>0</v>
      </c>
      <c r="BI116" t="n">
        <v>0</v>
      </c>
      <c r="BJ116" t="n">
        <v>0</v>
      </c>
      <c r="BK116" t="n">
        <v>0</v>
      </c>
      <c r="BL116" t="n">
        <v>0</v>
      </c>
      <c r="BM116" t="n">
        <v>0</v>
      </c>
      <c r="BN116" t="n">
        <v>0</v>
      </c>
      <c r="BO116" t="n">
        <v>0</v>
      </c>
      <c r="BP116" t="n">
        <v>0</v>
      </c>
      <c r="BQ116" t="n">
        <v>0</v>
      </c>
      <c r="BR116" t="n">
        <v>0</v>
      </c>
      <c r="BS116" t="n">
        <v>0</v>
      </c>
      <c r="BT116" t="n">
        <v>0</v>
      </c>
      <c r="BU116" t="n">
        <v>0</v>
      </c>
      <c r="BV116" t="n">
        <v>0</v>
      </c>
      <c r="BW116" t="n">
        <v>0</v>
      </c>
      <c r="CV116" t="n">
        <v>0</v>
      </c>
      <c r="CW116" t="n">
        <v>0</v>
      </c>
      <c r="CX116">
        <f>ROUND(Y116*Source!I205,7)</f>
        <v/>
      </c>
      <c r="CY116">
        <f>AA116</f>
        <v/>
      </c>
      <c r="CZ116">
        <f>AE116</f>
        <v/>
      </c>
      <c r="DA116">
        <f>AI116</f>
        <v/>
      </c>
      <c r="DB116">
        <f>ROUND(ROUND(AT116*CZ116,2),2)</f>
        <v/>
      </c>
      <c r="DC116">
        <f>ROUND(ROUND(AT116*AG116,2),2)</f>
        <v/>
      </c>
      <c r="DD116" t="inlineStr"/>
      <c r="DE116" t="inlineStr"/>
      <c r="DF116">
        <f>ROUND(ROUND(AE116*AI116,0)*CX116,0)</f>
        <v/>
      </c>
      <c r="DG116">
        <f>ROUND(ROUND(AF116,0)*CX116,0)</f>
        <v/>
      </c>
      <c r="DH116">
        <f>ROUND(ROUND(AG116,0)*CX116,0)</f>
        <v/>
      </c>
      <c r="DI116">
        <f>ROUND(ROUND(AH116,0)*CX116,0)</f>
        <v/>
      </c>
      <c r="DJ116">
        <f>DF116</f>
        <v/>
      </c>
      <c r="DK116" t="n">
        <v>0</v>
      </c>
      <c r="DL116" t="inlineStr"/>
      <c r="DM116" t="n">
        <v>0</v>
      </c>
      <c r="DN116" t="inlineStr"/>
      <c r="DO116" t="n">
        <v>0</v>
      </c>
    </row>
    <row r="117">
      <c r="A117">
        <f>ROW(Source!A246)</f>
        <v/>
      </c>
      <c r="B117" t="n">
        <v>78855224</v>
      </c>
      <c r="C117" t="n">
        <v>78856086</v>
      </c>
      <c r="D117" t="n">
        <v>18411117</v>
      </c>
      <c r="E117" t="n">
        <v>1</v>
      </c>
      <c r="F117" t="n">
        <v>1</v>
      </c>
      <c r="G117" t="n">
        <v>1</v>
      </c>
      <c r="H117" t="n">
        <v>1</v>
      </c>
      <c r="I117" t="inlineStr">
        <is>
          <t>1-1040-90</t>
        </is>
      </c>
      <c r="J117" t="inlineStr"/>
      <c r="K117" t="inlineStr">
        <is>
          <t>Рабочий строитель среднего разряда 4</t>
        </is>
      </c>
      <c r="L117" t="n">
        <v>1369</v>
      </c>
      <c r="N117" t="n">
        <v>1013</v>
      </c>
      <c r="O117" t="inlineStr">
        <is>
          <t>чел.-ч</t>
        </is>
      </c>
      <c r="P117" t="inlineStr">
        <is>
          <t>чел.-ч</t>
        </is>
      </c>
      <c r="Q117" t="n">
        <v>1</v>
      </c>
      <c r="W117" t="n">
        <v>0</v>
      </c>
      <c r="X117" t="n">
        <v>-1739886638</v>
      </c>
      <c r="Y117">
        <f>AT117</f>
        <v/>
      </c>
      <c r="AA117" t="n">
        <v>0</v>
      </c>
      <c r="AB117" t="n">
        <v>0</v>
      </c>
      <c r="AC117" t="n">
        <v>0</v>
      </c>
      <c r="AD117" t="n">
        <v>9.619999999999999</v>
      </c>
      <c r="AE117" t="n">
        <v>0</v>
      </c>
      <c r="AF117" t="n">
        <v>0</v>
      </c>
      <c r="AG117" t="n">
        <v>0</v>
      </c>
      <c r="AH117" t="n">
        <v>9.619999999999999</v>
      </c>
      <c r="AI117" t="n">
        <v>1</v>
      </c>
      <c r="AJ117" t="n">
        <v>1</v>
      </c>
      <c r="AK117" t="n">
        <v>1</v>
      </c>
      <c r="AL117" t="n">
        <v>1</v>
      </c>
      <c r="AM117" t="n">
        <v>-2</v>
      </c>
      <c r="AN117" t="n">
        <v>0</v>
      </c>
      <c r="AO117" t="n">
        <v>1</v>
      </c>
      <c r="AP117" t="n">
        <v>1</v>
      </c>
      <c r="AQ117" t="n">
        <v>0</v>
      </c>
      <c r="AR117" t="n">
        <v>0</v>
      </c>
      <c r="AS117" t="inlineStr"/>
      <c r="AT117" t="n">
        <v>183</v>
      </c>
      <c r="AU117" t="inlineStr"/>
      <c r="AV117" t="n">
        <v>1</v>
      </c>
      <c r="AW117" t="n">
        <v>2</v>
      </c>
      <c r="AX117" t="n">
        <v>78856110</v>
      </c>
      <c r="AY117" t="n">
        <v>1</v>
      </c>
      <c r="AZ117" t="n">
        <v>0</v>
      </c>
      <c r="BA117" t="n">
        <v>118</v>
      </c>
      <c r="BB117" t="n">
        <v>0</v>
      </c>
      <c r="BC117" t="n">
        <v>0</v>
      </c>
      <c r="BD117" t="n">
        <v>0</v>
      </c>
      <c r="BE117" t="n">
        <v>0</v>
      </c>
      <c r="BF117" t="n">
        <v>0</v>
      </c>
      <c r="BG117" t="n">
        <v>0</v>
      </c>
      <c r="BH117" t="n">
        <v>0</v>
      </c>
      <c r="BI117" t="n">
        <v>0</v>
      </c>
      <c r="BJ117" t="n">
        <v>0</v>
      </c>
      <c r="BK117" t="n">
        <v>0</v>
      </c>
      <c r="BL117" t="n">
        <v>0</v>
      </c>
      <c r="BM117" t="n">
        <v>0</v>
      </c>
      <c r="BN117" t="n">
        <v>0</v>
      </c>
      <c r="BO117" t="n">
        <v>0</v>
      </c>
      <c r="BP117" t="n">
        <v>0</v>
      </c>
      <c r="BQ117" t="n">
        <v>0</v>
      </c>
      <c r="BR117" t="n">
        <v>0</v>
      </c>
      <c r="BS117" t="n">
        <v>0</v>
      </c>
      <c r="BT117" t="n">
        <v>0</v>
      </c>
      <c r="BU117" t="n">
        <v>0</v>
      </c>
      <c r="BV117" t="n">
        <v>0</v>
      </c>
      <c r="BW117" t="n">
        <v>0</v>
      </c>
      <c r="CU117">
        <f>ROUND(AT117*Source!I246*AH117*AL117,0)</f>
        <v/>
      </c>
      <c r="CV117">
        <f>ROUND(Y117*Source!I246,7)</f>
        <v/>
      </c>
      <c r="CW117" t="n">
        <v>0</v>
      </c>
      <c r="CX117">
        <f>ROUND(Y117*Source!I246,7)</f>
        <v/>
      </c>
      <c r="CY117">
        <f>AD117</f>
        <v/>
      </c>
      <c r="CZ117">
        <f>AH117</f>
        <v/>
      </c>
      <c r="DA117">
        <f>AL117</f>
        <v/>
      </c>
      <c r="DB117">
        <f>ROUND(ROUND(AT117*CZ117,2),2)</f>
        <v/>
      </c>
      <c r="DC117">
        <f>ROUND(ROUND(AT117*AG117,2),2)</f>
        <v/>
      </c>
      <c r="DD117" t="inlineStr"/>
      <c r="DE117" t="inlineStr"/>
      <c r="DF117">
        <f>ROUND(ROUND(AE117,0)*CX117,0)</f>
        <v/>
      </c>
      <c r="DG117">
        <f>ROUND(ROUND(AF117,0)*CX117,0)</f>
        <v/>
      </c>
      <c r="DH117">
        <f>ROUND(ROUND(AG117,0)*CX117,0)</f>
        <v/>
      </c>
      <c r="DI117">
        <f>ROUND(ROUND(AH117,0)*CX117,0)</f>
        <v/>
      </c>
      <c r="DJ117">
        <f>DI117</f>
        <v/>
      </c>
      <c r="DK117" t="n">
        <v>0</v>
      </c>
      <c r="DL117" t="inlineStr"/>
      <c r="DM117" t="n">
        <v>0</v>
      </c>
      <c r="DN117" t="inlineStr"/>
      <c r="DO117" t="n">
        <v>0</v>
      </c>
    </row>
    <row r="118">
      <c r="A118">
        <f>ROW(Source!A246)</f>
        <v/>
      </c>
      <c r="B118" t="n">
        <v>78855224</v>
      </c>
      <c r="C118" t="n">
        <v>78856086</v>
      </c>
      <c r="D118" t="n">
        <v>29172659</v>
      </c>
      <c r="E118" t="n">
        <v>1</v>
      </c>
      <c r="F118" t="n">
        <v>1</v>
      </c>
      <c r="G118" t="n">
        <v>1</v>
      </c>
      <c r="H118" t="n">
        <v>2</v>
      </c>
      <c r="I118" t="inlineStr">
        <is>
          <t>040504</t>
        </is>
      </c>
      <c r="J118" t="inlineStr">
        <is>
          <t>ТСЭМ Московской обл., 040504, приказ Минстроя России №675/пр от 28.02.2017 № 264/пр</t>
        </is>
      </c>
      <c r="K118" t="inlineStr">
        <is>
          <t>Аппарат для газовой сварки и резки</t>
        </is>
      </c>
      <c r="L118" t="n">
        <v>1368</v>
      </c>
      <c r="N118" t="n">
        <v>1011</v>
      </c>
      <c r="O118" t="inlineStr">
        <is>
          <t>маш.-ч</t>
        </is>
      </c>
      <c r="P118" t="inlineStr">
        <is>
          <t>маш.-ч</t>
        </is>
      </c>
      <c r="Q118" t="n">
        <v>1</v>
      </c>
      <c r="W118" t="n">
        <v>0</v>
      </c>
      <c r="X118" t="n">
        <v>1514068676</v>
      </c>
      <c r="Y118">
        <f>AT118</f>
        <v/>
      </c>
      <c r="AA118" t="n">
        <v>0</v>
      </c>
      <c r="AB118" t="n">
        <v>9.76</v>
      </c>
      <c r="AC118" t="n">
        <v>0</v>
      </c>
      <c r="AD118" t="n">
        <v>0</v>
      </c>
      <c r="AE118" t="n">
        <v>0</v>
      </c>
      <c r="AF118" t="n">
        <v>1.2</v>
      </c>
      <c r="AG118" t="n">
        <v>0</v>
      </c>
      <c r="AH118" t="n">
        <v>0</v>
      </c>
      <c r="AI118" t="n">
        <v>1</v>
      </c>
      <c r="AJ118" t="n">
        <v>8.130000000000001</v>
      </c>
      <c r="AK118" t="n">
        <v>52.25</v>
      </c>
      <c r="AL118" t="n">
        <v>1</v>
      </c>
      <c r="AM118" t="n">
        <v>2</v>
      </c>
      <c r="AN118" t="n">
        <v>0</v>
      </c>
      <c r="AO118" t="n">
        <v>1</v>
      </c>
      <c r="AP118" t="n">
        <v>1</v>
      </c>
      <c r="AQ118" t="n">
        <v>0</v>
      </c>
      <c r="AR118" t="n">
        <v>0</v>
      </c>
      <c r="AS118" t="inlineStr"/>
      <c r="AT118" t="n">
        <v>2.7</v>
      </c>
      <c r="AU118" t="inlineStr"/>
      <c r="AV118" t="n">
        <v>0</v>
      </c>
      <c r="AW118" t="n">
        <v>2</v>
      </c>
      <c r="AX118" t="n">
        <v>78856111</v>
      </c>
      <c r="AY118" t="n">
        <v>1</v>
      </c>
      <c r="AZ118" t="n">
        <v>0</v>
      </c>
      <c r="BA118" t="n">
        <v>119</v>
      </c>
      <c r="BB118" t="n">
        <v>0</v>
      </c>
      <c r="BC118" t="n">
        <v>0</v>
      </c>
      <c r="BD118" t="n">
        <v>0</v>
      </c>
      <c r="BE118" t="n">
        <v>0</v>
      </c>
      <c r="BF118" t="n">
        <v>0</v>
      </c>
      <c r="BG118" t="n">
        <v>0</v>
      </c>
      <c r="BH118" t="n">
        <v>0</v>
      </c>
      <c r="BI118" t="n">
        <v>0</v>
      </c>
      <c r="BJ118" t="n">
        <v>0</v>
      </c>
      <c r="BK118" t="n">
        <v>0</v>
      </c>
      <c r="BL118" t="n">
        <v>0</v>
      </c>
      <c r="BM118" t="n">
        <v>0</v>
      </c>
      <c r="BN118" t="n">
        <v>0</v>
      </c>
      <c r="BO118" t="n">
        <v>0</v>
      </c>
      <c r="BP118" t="n">
        <v>0</v>
      </c>
      <c r="BQ118" t="n">
        <v>0</v>
      </c>
      <c r="BR118" t="n">
        <v>0</v>
      </c>
      <c r="BS118" t="n">
        <v>0</v>
      </c>
      <c r="BT118" t="n">
        <v>0</v>
      </c>
      <c r="BU118" t="n">
        <v>0</v>
      </c>
      <c r="BV118" t="n">
        <v>0</v>
      </c>
      <c r="BW118" t="n">
        <v>0</v>
      </c>
      <c r="CV118" t="n">
        <v>0</v>
      </c>
      <c r="CW118">
        <f>ROUND(Y118*Source!I246*DO118,7)</f>
        <v/>
      </c>
      <c r="CX118">
        <f>ROUND(Y118*Source!I246,7)</f>
        <v/>
      </c>
      <c r="CY118">
        <f>AB118</f>
        <v/>
      </c>
      <c r="CZ118">
        <f>AF118</f>
        <v/>
      </c>
      <c r="DA118">
        <f>AJ118</f>
        <v/>
      </c>
      <c r="DB118">
        <f>ROUND(ROUND(AT118*CZ118,2),2)</f>
        <v/>
      </c>
      <c r="DC118">
        <f>ROUND(ROUND(AT118*AG118,2),2)</f>
        <v/>
      </c>
      <c r="DD118" t="inlineStr"/>
      <c r="DE118" t="inlineStr"/>
      <c r="DF118">
        <f>ROUND(ROUND(AE118,0)*CX118,0)</f>
        <v/>
      </c>
      <c r="DG118">
        <f>ROUND(ROUND(AF118*AJ118,0)*CX118,0)</f>
        <v/>
      </c>
      <c r="DH118">
        <f>ROUND(ROUND(AG118*AK118,0)*CX118,0)</f>
        <v/>
      </c>
      <c r="DI118">
        <f>ROUND(ROUND(AH118,0)*CX118,0)</f>
        <v/>
      </c>
      <c r="DJ118">
        <f>DG118</f>
        <v/>
      </c>
      <c r="DK118" t="n">
        <v>0</v>
      </c>
      <c r="DL118" t="inlineStr"/>
      <c r="DM118" t="n">
        <v>0</v>
      </c>
      <c r="DN118" t="inlineStr"/>
      <c r="DO118" t="n">
        <v>0</v>
      </c>
    </row>
    <row r="119">
      <c r="A119">
        <f>ROW(Source!A246)</f>
        <v/>
      </c>
      <c r="B119" t="n">
        <v>78855224</v>
      </c>
      <c r="C119" t="n">
        <v>78856086</v>
      </c>
      <c r="D119" t="n">
        <v>29174500</v>
      </c>
      <c r="E119" t="n">
        <v>1</v>
      </c>
      <c r="F119" t="n">
        <v>1</v>
      </c>
      <c r="G119" t="n">
        <v>1</v>
      </c>
      <c r="H119" t="n">
        <v>2</v>
      </c>
      <c r="I119" t="inlineStr">
        <is>
          <t>330206</t>
        </is>
      </c>
      <c r="J119" t="inlineStr">
        <is>
          <t>ТСЭМ Московской обл., 330206, приказ Минстроя России №675/пр от 28.02.2017 № 264/пр</t>
        </is>
      </c>
      <c r="K119" t="inlineStr">
        <is>
          <t>Дрели электрические</t>
        </is>
      </c>
      <c r="L119" t="n">
        <v>1368</v>
      </c>
      <c r="N119" t="n">
        <v>1011</v>
      </c>
      <c r="O119" t="inlineStr">
        <is>
          <t>маш.-ч</t>
        </is>
      </c>
      <c r="P119" t="inlineStr">
        <is>
          <t>маш.-ч</t>
        </is>
      </c>
      <c r="Q119" t="n">
        <v>1</v>
      </c>
      <c r="W119" t="n">
        <v>0</v>
      </c>
      <c r="X119" t="n">
        <v>-1867053656</v>
      </c>
      <c r="Y119">
        <f>AT119</f>
        <v/>
      </c>
      <c r="AA119" t="n">
        <v>0</v>
      </c>
      <c r="AB119" t="n">
        <v>8.390000000000001</v>
      </c>
      <c r="AC119" t="n">
        <v>0</v>
      </c>
      <c r="AD119" t="n">
        <v>0</v>
      </c>
      <c r="AE119" t="n">
        <v>0</v>
      </c>
      <c r="AF119" t="n">
        <v>1.95</v>
      </c>
      <c r="AG119" t="n">
        <v>0</v>
      </c>
      <c r="AH119" t="n">
        <v>0</v>
      </c>
      <c r="AI119" t="n">
        <v>1</v>
      </c>
      <c r="AJ119" t="n">
        <v>4.3</v>
      </c>
      <c r="AK119" t="n">
        <v>52.25</v>
      </c>
      <c r="AL119" t="n">
        <v>1</v>
      </c>
      <c r="AM119" t="n">
        <v>2</v>
      </c>
      <c r="AN119" t="n">
        <v>0</v>
      </c>
      <c r="AO119" t="n">
        <v>1</v>
      </c>
      <c r="AP119" t="n">
        <v>1</v>
      </c>
      <c r="AQ119" t="n">
        <v>0</v>
      </c>
      <c r="AR119" t="n">
        <v>0</v>
      </c>
      <c r="AS119" t="inlineStr"/>
      <c r="AT119" t="n">
        <v>4.64</v>
      </c>
      <c r="AU119" t="inlineStr"/>
      <c r="AV119" t="n">
        <v>0</v>
      </c>
      <c r="AW119" t="n">
        <v>2</v>
      </c>
      <c r="AX119" t="n">
        <v>78856112</v>
      </c>
      <c r="AY119" t="n">
        <v>1</v>
      </c>
      <c r="AZ119" t="n">
        <v>0</v>
      </c>
      <c r="BA119" t="n">
        <v>120</v>
      </c>
      <c r="BB119" t="n">
        <v>0</v>
      </c>
      <c r="BC119" t="n">
        <v>0</v>
      </c>
      <c r="BD119" t="n">
        <v>0</v>
      </c>
      <c r="BE119" t="n">
        <v>0</v>
      </c>
      <c r="BF119" t="n">
        <v>0</v>
      </c>
      <c r="BG119" t="n">
        <v>0</v>
      </c>
      <c r="BH119" t="n">
        <v>0</v>
      </c>
      <c r="BI119" t="n">
        <v>0</v>
      </c>
      <c r="BJ119" t="n">
        <v>0</v>
      </c>
      <c r="BK119" t="n">
        <v>0</v>
      </c>
      <c r="BL119" t="n">
        <v>0</v>
      </c>
      <c r="BM119" t="n">
        <v>0</v>
      </c>
      <c r="BN119" t="n">
        <v>0</v>
      </c>
      <c r="BO119" t="n">
        <v>0</v>
      </c>
      <c r="BP119" t="n">
        <v>0</v>
      </c>
      <c r="BQ119" t="n">
        <v>0</v>
      </c>
      <c r="BR119" t="n">
        <v>0</v>
      </c>
      <c r="BS119" t="n">
        <v>0</v>
      </c>
      <c r="BT119" t="n">
        <v>0</v>
      </c>
      <c r="BU119" t="n">
        <v>0</v>
      </c>
      <c r="BV119" t="n">
        <v>0</v>
      </c>
      <c r="BW119" t="n">
        <v>0</v>
      </c>
      <c r="CV119" t="n">
        <v>0</v>
      </c>
      <c r="CW119">
        <f>ROUND(Y119*Source!I246*DO119,7)</f>
        <v/>
      </c>
      <c r="CX119">
        <f>ROUND(Y119*Source!I246,7)</f>
        <v/>
      </c>
      <c r="CY119">
        <f>AB119</f>
        <v/>
      </c>
      <c r="CZ119">
        <f>AF119</f>
        <v/>
      </c>
      <c r="DA119">
        <f>AJ119</f>
        <v/>
      </c>
      <c r="DB119">
        <f>ROUND(ROUND(AT119*CZ119,2),2)</f>
        <v/>
      </c>
      <c r="DC119">
        <f>ROUND(ROUND(AT119*AG119,2),2)</f>
        <v/>
      </c>
      <c r="DD119" t="inlineStr"/>
      <c r="DE119" t="inlineStr"/>
      <c r="DF119">
        <f>ROUND(ROUND(AE119,0)*CX119,0)</f>
        <v/>
      </c>
      <c r="DG119">
        <f>ROUND(ROUND(AF119*AJ119,0)*CX119,0)</f>
        <v/>
      </c>
      <c r="DH119">
        <f>ROUND(ROUND(AG119*AK119,0)*CX119,0)</f>
        <v/>
      </c>
      <c r="DI119">
        <f>ROUND(ROUND(AH119,0)*CX119,0)</f>
        <v/>
      </c>
      <c r="DJ119">
        <f>DG119</f>
        <v/>
      </c>
      <c r="DK119" t="n">
        <v>0</v>
      </c>
      <c r="DL119" t="inlineStr"/>
      <c r="DM119" t="n">
        <v>0</v>
      </c>
      <c r="DN119" t="inlineStr"/>
      <c r="DO119" t="n">
        <v>0</v>
      </c>
    </row>
    <row r="120">
      <c r="A120">
        <f>ROW(Source!A246)</f>
        <v/>
      </c>
      <c r="B120" t="n">
        <v>78855224</v>
      </c>
      <c r="C120" t="n">
        <v>78856086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W120" t="n">
        <v>0</v>
      </c>
      <c r="X120" t="n">
        <v>1230759911</v>
      </c>
      <c r="Y120">
        <f>AT120</f>
        <v/>
      </c>
      <c r="AA120" t="n">
        <v>0</v>
      </c>
      <c r="AB120" t="n">
        <v>2177.51</v>
      </c>
      <c r="AC120" t="n">
        <v>606.1</v>
      </c>
      <c r="AD120" t="n">
        <v>0</v>
      </c>
      <c r="AE120" t="n">
        <v>0</v>
      </c>
      <c r="AF120" t="n">
        <v>87.17</v>
      </c>
      <c r="AG120" t="n">
        <v>11.6</v>
      </c>
      <c r="AH120" t="n">
        <v>0</v>
      </c>
      <c r="AI120" t="n">
        <v>1</v>
      </c>
      <c r="AJ120" t="n">
        <v>24.98</v>
      </c>
      <c r="AK120" t="n">
        <v>52.25</v>
      </c>
      <c r="AL120" t="n">
        <v>1</v>
      </c>
      <c r="AM120" t="n">
        <v>2</v>
      </c>
      <c r="AN120" t="n">
        <v>0</v>
      </c>
      <c r="AO120" t="n">
        <v>1</v>
      </c>
      <c r="AP120" t="n">
        <v>1</v>
      </c>
      <c r="AQ120" t="n">
        <v>0</v>
      </c>
      <c r="AR120" t="n">
        <v>0</v>
      </c>
      <c r="AS120" t="inlineStr"/>
      <c r="AT120" t="n">
        <v>0.6</v>
      </c>
      <c r="AU120" t="inlineStr"/>
      <c r="AV120" t="n">
        <v>0</v>
      </c>
      <c r="AW120" t="n">
        <v>2</v>
      </c>
      <c r="AX120" t="n">
        <v>78856113</v>
      </c>
      <c r="AY120" t="n">
        <v>1</v>
      </c>
      <c r="AZ120" t="n">
        <v>0</v>
      </c>
      <c r="BA120" t="n">
        <v>121</v>
      </c>
      <c r="BB120" t="n">
        <v>0</v>
      </c>
      <c r="BC120" t="n">
        <v>0</v>
      </c>
      <c r="BD120" t="n">
        <v>0</v>
      </c>
      <c r="BE120" t="n">
        <v>0</v>
      </c>
      <c r="BF120" t="n">
        <v>0</v>
      </c>
      <c r="BG120" t="n">
        <v>0</v>
      </c>
      <c r="BH120" t="n">
        <v>0</v>
      </c>
      <c r="BI120" t="n">
        <v>0</v>
      </c>
      <c r="BJ120" t="n">
        <v>0</v>
      </c>
      <c r="BK120" t="n">
        <v>0</v>
      </c>
      <c r="BL120" t="n">
        <v>0</v>
      </c>
      <c r="BM120" t="n">
        <v>0</v>
      </c>
      <c r="BN120" t="n">
        <v>0</v>
      </c>
      <c r="BO120" t="n">
        <v>0</v>
      </c>
      <c r="BP120" t="n">
        <v>0</v>
      </c>
      <c r="BQ120" t="n">
        <v>0</v>
      </c>
      <c r="BR120" t="n">
        <v>0</v>
      </c>
      <c r="BS120" t="n">
        <v>0</v>
      </c>
      <c r="BT120" t="n">
        <v>0</v>
      </c>
      <c r="BU120" t="n">
        <v>0</v>
      </c>
      <c r="BV120" t="n">
        <v>0</v>
      </c>
      <c r="BW120" t="n">
        <v>0</v>
      </c>
      <c r="CV120" t="n">
        <v>0</v>
      </c>
      <c r="CW120">
        <f>ROUND(Y120*Source!I246*DO120,7)</f>
        <v/>
      </c>
      <c r="CX120">
        <f>ROUND(Y120*Source!I246,7)</f>
        <v/>
      </c>
      <c r="CY120">
        <f>AB120</f>
        <v/>
      </c>
      <c r="CZ120">
        <f>AF120</f>
        <v/>
      </c>
      <c r="DA120">
        <f>AJ120</f>
        <v/>
      </c>
      <c r="DB120">
        <f>ROUND(ROUND(AT120*CZ120,2),2)</f>
        <v/>
      </c>
      <c r="DC120">
        <f>ROUND(ROUND(AT120*AG120,2),2)</f>
        <v/>
      </c>
      <c r="DD120" t="inlineStr"/>
      <c r="DE120" t="inlineStr"/>
      <c r="DF120">
        <f>ROUND(ROUND(AE120,0)*CX120,0)</f>
        <v/>
      </c>
      <c r="DG120">
        <f>ROUND(ROUND(AF120*AJ120,0)*CX120,0)</f>
        <v/>
      </c>
      <c r="DH120">
        <f>ROUND(ROUND(AG120*AK120,0)*CX120,0)</f>
        <v/>
      </c>
      <c r="DI120">
        <f>ROUND(ROUND(AH120,0)*CX120,0)</f>
        <v/>
      </c>
      <c r="DJ120">
        <f>DG120</f>
        <v/>
      </c>
      <c r="DK120" t="n">
        <v>0</v>
      </c>
      <c r="DL120" t="inlineStr"/>
      <c r="DM120" t="n">
        <v>0</v>
      </c>
      <c r="DN120" t="inlineStr"/>
      <c r="DO120" t="n">
        <v>0</v>
      </c>
    </row>
    <row r="121">
      <c r="A121">
        <f>ROW(Source!A246)</f>
        <v/>
      </c>
      <c r="B121" t="n">
        <v>78855224</v>
      </c>
      <c r="C121" t="n">
        <v>78856086</v>
      </c>
      <c r="D121" t="n">
        <v>29107441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101-0324</t>
        </is>
      </c>
      <c r="J121" t="inlineStr">
        <is>
          <t>ТССЦ Московской обл., 101-0324, приказ Минстроя России №675/пр от 28.02.2017 № 254/пр</t>
        </is>
      </c>
      <c r="K121" t="inlineStr">
        <is>
          <t>Кислород технический газообразный</t>
        </is>
      </c>
      <c r="L121" t="n">
        <v>1339</v>
      </c>
      <c r="N121" t="n">
        <v>1007</v>
      </c>
      <c r="O121" t="inlineStr">
        <is>
          <t>м3</t>
        </is>
      </c>
      <c r="P121" t="inlineStr">
        <is>
          <t>м3</t>
        </is>
      </c>
      <c r="Q121" t="n">
        <v>1</v>
      </c>
      <c r="W121" t="n">
        <v>0</v>
      </c>
      <c r="X121" t="n">
        <v>-756465305</v>
      </c>
      <c r="Y121">
        <f>AT121</f>
        <v/>
      </c>
      <c r="AA121" t="n">
        <v>111.08</v>
      </c>
      <c r="AB121" t="n">
        <v>0</v>
      </c>
      <c r="AC121" t="n">
        <v>0</v>
      </c>
      <c r="AD121" t="n">
        <v>0</v>
      </c>
      <c r="AE121" t="n">
        <v>6.23</v>
      </c>
      <c r="AF121" t="n">
        <v>0</v>
      </c>
      <c r="AG121" t="n">
        <v>0</v>
      </c>
      <c r="AH121" t="n">
        <v>0</v>
      </c>
      <c r="AI121" t="n">
        <v>17.83</v>
      </c>
      <c r="AJ121" t="n">
        <v>1</v>
      </c>
      <c r="AK121" t="n">
        <v>1</v>
      </c>
      <c r="AL121" t="n">
        <v>1</v>
      </c>
      <c r="AM121" t="n">
        <v>2</v>
      </c>
      <c r="AN121" t="n">
        <v>0</v>
      </c>
      <c r="AO121" t="n">
        <v>1</v>
      </c>
      <c r="AP121" t="n">
        <v>1</v>
      </c>
      <c r="AQ121" t="n">
        <v>0</v>
      </c>
      <c r="AR121" t="n">
        <v>0</v>
      </c>
      <c r="AS121" t="inlineStr"/>
      <c r="AT121" t="n">
        <v>0.48</v>
      </c>
      <c r="AU121" t="inlineStr"/>
      <c r="AV121" t="n">
        <v>0</v>
      </c>
      <c r="AW121" t="n">
        <v>2</v>
      </c>
      <c r="AX121" t="n">
        <v>78856114</v>
      </c>
      <c r="AY121" t="n">
        <v>1</v>
      </c>
      <c r="AZ121" t="n">
        <v>0</v>
      </c>
      <c r="BA121" t="n">
        <v>122</v>
      </c>
      <c r="BB121" t="n">
        <v>0</v>
      </c>
      <c r="BC121" t="n">
        <v>0</v>
      </c>
      <c r="BD121" t="n">
        <v>0</v>
      </c>
      <c r="BE121" t="n">
        <v>0</v>
      </c>
      <c r="BF121" t="n">
        <v>0</v>
      </c>
      <c r="BG121" t="n">
        <v>0</v>
      </c>
      <c r="BH121" t="n">
        <v>0</v>
      </c>
      <c r="BI121" t="n">
        <v>0</v>
      </c>
      <c r="BJ121" t="n">
        <v>0</v>
      </c>
      <c r="BK121" t="n">
        <v>0</v>
      </c>
      <c r="BL121" t="n">
        <v>0</v>
      </c>
      <c r="BM121" t="n">
        <v>0</v>
      </c>
      <c r="BN121" t="n">
        <v>0</v>
      </c>
      <c r="BO121" t="n">
        <v>0</v>
      </c>
      <c r="BP121" t="n">
        <v>0</v>
      </c>
      <c r="BQ121" t="n">
        <v>0</v>
      </c>
      <c r="BR121" t="n">
        <v>0</v>
      </c>
      <c r="BS121" t="n">
        <v>0</v>
      </c>
      <c r="BT121" t="n">
        <v>0</v>
      </c>
      <c r="BU121" t="n">
        <v>0</v>
      </c>
      <c r="BV121" t="n">
        <v>0</v>
      </c>
      <c r="BW121" t="n">
        <v>0</v>
      </c>
      <c r="CV121" t="n">
        <v>0</v>
      </c>
      <c r="CW121" t="n">
        <v>0</v>
      </c>
      <c r="CX121">
        <f>ROUND(Y121*Source!I246,7)</f>
        <v/>
      </c>
      <c r="CY121">
        <f>AA121</f>
        <v/>
      </c>
      <c r="CZ121">
        <f>AE121</f>
        <v/>
      </c>
      <c r="DA121">
        <f>AI121</f>
        <v/>
      </c>
      <c r="DB121">
        <f>ROUND(ROUND(AT121*CZ121,2),2)</f>
        <v/>
      </c>
      <c r="DC121">
        <f>ROUND(ROUND(AT121*AG121,2),2)</f>
        <v/>
      </c>
      <c r="DD121" t="inlineStr"/>
      <c r="DE121" t="inlineStr"/>
      <c r="DF121">
        <f>ROUND(ROUND(AE121*AI121,0)*CX121,0)</f>
        <v/>
      </c>
      <c r="DG121">
        <f>ROUND(ROUND(AF121,0)*CX121,0)</f>
        <v/>
      </c>
      <c r="DH121">
        <f>ROUND(ROUND(AG121,0)*CX121,0)</f>
        <v/>
      </c>
      <c r="DI121">
        <f>ROUND(ROUND(AH121,0)*CX121,0)</f>
        <v/>
      </c>
      <c r="DJ121">
        <f>DF121</f>
        <v/>
      </c>
      <c r="DK121" t="n">
        <v>0</v>
      </c>
      <c r="DL121" t="inlineStr"/>
      <c r="DM121" t="n">
        <v>0</v>
      </c>
      <c r="DN121" t="inlineStr"/>
      <c r="DO121" t="n">
        <v>0</v>
      </c>
    </row>
    <row r="122">
      <c r="A122">
        <f>ROW(Source!A246)</f>
        <v/>
      </c>
      <c r="B122" t="n">
        <v>78855224</v>
      </c>
      <c r="C122" t="n">
        <v>78856086</v>
      </c>
      <c r="D122" t="n">
        <v>29107430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101-1602</t>
        </is>
      </c>
      <c r="J122" t="inlineStr">
        <is>
          <t>ТССЦ Московской обл., 101-1602, приказ Минстроя России №675/пр от 28.02.2017 № 254/пр</t>
        </is>
      </c>
      <c r="K122" t="inlineStr">
        <is>
          <t>Ацетилен газообразный технический</t>
        </is>
      </c>
      <c r="L122" t="n">
        <v>1339</v>
      </c>
      <c r="N122" t="n">
        <v>1007</v>
      </c>
      <c r="O122" t="inlineStr">
        <is>
          <t>м3</t>
        </is>
      </c>
      <c r="P122" t="inlineStr">
        <is>
          <t>м3</t>
        </is>
      </c>
      <c r="Q122" t="n">
        <v>1</v>
      </c>
      <c r="W122" t="n">
        <v>0</v>
      </c>
      <c r="X122" t="n">
        <v>-203673795</v>
      </c>
      <c r="Y122">
        <f>AT122</f>
        <v/>
      </c>
      <c r="AA122" t="n">
        <v>618.53</v>
      </c>
      <c r="AB122" t="n">
        <v>0</v>
      </c>
      <c r="AC122" t="n">
        <v>0</v>
      </c>
      <c r="AD122" t="n">
        <v>0</v>
      </c>
      <c r="AE122" t="n">
        <v>38.49</v>
      </c>
      <c r="AF122" t="n">
        <v>0</v>
      </c>
      <c r="AG122" t="n">
        <v>0</v>
      </c>
      <c r="AH122" t="n">
        <v>0</v>
      </c>
      <c r="AI122" t="n">
        <v>16.07</v>
      </c>
      <c r="AJ122" t="n">
        <v>1</v>
      </c>
      <c r="AK122" t="n">
        <v>1</v>
      </c>
      <c r="AL122" t="n">
        <v>1</v>
      </c>
      <c r="AM122" t="n">
        <v>2</v>
      </c>
      <c r="AN122" t="n">
        <v>0</v>
      </c>
      <c r="AO122" t="n">
        <v>1</v>
      </c>
      <c r="AP122" t="n">
        <v>1</v>
      </c>
      <c r="AQ122" t="n">
        <v>0</v>
      </c>
      <c r="AR122" t="n">
        <v>0</v>
      </c>
      <c r="AS122" t="inlineStr"/>
      <c r="AT122" t="n">
        <v>0.21</v>
      </c>
      <c r="AU122" t="inlineStr"/>
      <c r="AV122" t="n">
        <v>0</v>
      </c>
      <c r="AW122" t="n">
        <v>2</v>
      </c>
      <c r="AX122" t="n">
        <v>78856115</v>
      </c>
      <c r="AY122" t="n">
        <v>1</v>
      </c>
      <c r="AZ122" t="n">
        <v>0</v>
      </c>
      <c r="BA122" t="n">
        <v>123</v>
      </c>
      <c r="BB122" t="n">
        <v>0</v>
      </c>
      <c r="BC122" t="n">
        <v>0</v>
      </c>
      <c r="BD122" t="n">
        <v>0</v>
      </c>
      <c r="BE122" t="n">
        <v>0</v>
      </c>
      <c r="BF122" t="n">
        <v>0</v>
      </c>
      <c r="BG122" t="n">
        <v>0</v>
      </c>
      <c r="BH122" t="n">
        <v>0</v>
      </c>
      <c r="BI122" t="n">
        <v>0</v>
      </c>
      <c r="BJ122" t="n">
        <v>0</v>
      </c>
      <c r="BK122" t="n">
        <v>0</v>
      </c>
      <c r="BL122" t="n">
        <v>0</v>
      </c>
      <c r="BM122" t="n">
        <v>0</v>
      </c>
      <c r="BN122" t="n">
        <v>0</v>
      </c>
      <c r="BO122" t="n">
        <v>0</v>
      </c>
      <c r="BP122" t="n">
        <v>0</v>
      </c>
      <c r="BQ122" t="n">
        <v>0</v>
      </c>
      <c r="BR122" t="n">
        <v>0</v>
      </c>
      <c r="BS122" t="n">
        <v>0</v>
      </c>
      <c r="BT122" t="n">
        <v>0</v>
      </c>
      <c r="BU122" t="n">
        <v>0</v>
      </c>
      <c r="BV122" t="n">
        <v>0</v>
      </c>
      <c r="BW122" t="n">
        <v>0</v>
      </c>
      <c r="CV122" t="n">
        <v>0</v>
      </c>
      <c r="CW122" t="n">
        <v>0</v>
      </c>
      <c r="CX122">
        <f>ROUND(Y122*Source!I246,7)</f>
        <v/>
      </c>
      <c r="CY122">
        <f>AA122</f>
        <v/>
      </c>
      <c r="CZ122">
        <f>AE122</f>
        <v/>
      </c>
      <c r="DA122">
        <f>AI122</f>
        <v/>
      </c>
      <c r="DB122">
        <f>ROUND(ROUND(AT122*CZ122,2),2)</f>
        <v/>
      </c>
      <c r="DC122">
        <f>ROUND(ROUND(AT122*AG122,2),2)</f>
        <v/>
      </c>
      <c r="DD122" t="inlineStr"/>
      <c r="DE122" t="inlineStr"/>
      <c r="DF122">
        <f>ROUND(ROUND(AE122*AI122,0)*CX122,0)</f>
        <v/>
      </c>
      <c r="DG122">
        <f>ROUND(ROUND(AF122,0)*CX122,0)</f>
        <v/>
      </c>
      <c r="DH122">
        <f>ROUND(ROUND(AG122,0)*CX122,0)</f>
        <v/>
      </c>
      <c r="DI122">
        <f>ROUND(ROUND(AH122,0)*CX122,0)</f>
        <v/>
      </c>
      <c r="DJ122">
        <f>DF122</f>
        <v/>
      </c>
      <c r="DK122" t="n">
        <v>0</v>
      </c>
      <c r="DL122" t="inlineStr"/>
      <c r="DM122" t="n">
        <v>0</v>
      </c>
      <c r="DN122" t="inlineStr"/>
      <c r="DO122" t="n">
        <v>0</v>
      </c>
    </row>
    <row r="123">
      <c r="A123">
        <f>ROW(Source!A246)</f>
        <v/>
      </c>
      <c r="B123" t="n">
        <v>78855224</v>
      </c>
      <c r="C123" t="n">
        <v>78856086</v>
      </c>
      <c r="D123" t="n">
        <v>29117365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103-1460</t>
        </is>
      </c>
      <c r="J123" t="inlineStr">
        <is>
          <t>ТССЦ Московской обл., 103-1460, приказ Минстроя России №675/пр от 28.02.2017 № 254/пр</t>
        </is>
      </c>
      <c r="K123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3" t="n">
        <v>1301</v>
      </c>
      <c r="N123" t="n">
        <v>1003</v>
      </c>
      <c r="O123" t="inlineStr">
        <is>
          <t>м</t>
        </is>
      </c>
      <c r="P123" t="inlineStr">
        <is>
          <t>м</t>
        </is>
      </c>
      <c r="Q123" t="n">
        <v>1</v>
      </c>
      <c r="W123" t="n">
        <v>0</v>
      </c>
      <c r="X123" t="n">
        <v>-348398556</v>
      </c>
      <c r="Y123">
        <f>AT123</f>
        <v/>
      </c>
      <c r="AA123" t="n">
        <v>314.7</v>
      </c>
      <c r="AB123" t="n">
        <v>0</v>
      </c>
      <c r="AC123" t="n">
        <v>0</v>
      </c>
      <c r="AD123" t="n">
        <v>0</v>
      </c>
      <c r="AE123" t="n">
        <v>28.48</v>
      </c>
      <c r="AF123" t="n">
        <v>0</v>
      </c>
      <c r="AG123" t="n">
        <v>0</v>
      </c>
      <c r="AH123" t="n">
        <v>0</v>
      </c>
      <c r="AI123" t="n">
        <v>11.05</v>
      </c>
      <c r="AJ123" t="n">
        <v>1</v>
      </c>
      <c r="AK123" t="n">
        <v>1</v>
      </c>
      <c r="AL123" t="n">
        <v>1</v>
      </c>
      <c r="AM123" t="n">
        <v>2</v>
      </c>
      <c r="AN123" t="n">
        <v>0</v>
      </c>
      <c r="AO123" t="n">
        <v>1</v>
      </c>
      <c r="AP123" t="n">
        <v>1</v>
      </c>
      <c r="AQ123" t="n">
        <v>0</v>
      </c>
      <c r="AR123" t="n">
        <v>0</v>
      </c>
      <c r="AS123" t="inlineStr"/>
      <c r="AT123" t="n">
        <v>97.8</v>
      </c>
      <c r="AU123" t="inlineStr"/>
      <c r="AV123" t="n">
        <v>0</v>
      </c>
      <c r="AW123" t="n">
        <v>2</v>
      </c>
      <c r="AX123" t="n">
        <v>78856116</v>
      </c>
      <c r="AY123" t="n">
        <v>1</v>
      </c>
      <c r="AZ123" t="n">
        <v>0</v>
      </c>
      <c r="BA123" t="n">
        <v>124</v>
      </c>
      <c r="BB123" t="n">
        <v>0</v>
      </c>
      <c r="BC123" t="n">
        <v>0</v>
      </c>
      <c r="BD123" t="n">
        <v>0</v>
      </c>
      <c r="BE123" t="n">
        <v>0</v>
      </c>
      <c r="BF123" t="n">
        <v>0</v>
      </c>
      <c r="BG123" t="n">
        <v>0</v>
      </c>
      <c r="BH123" t="n">
        <v>0</v>
      </c>
      <c r="BI123" t="n">
        <v>0</v>
      </c>
      <c r="BJ123" t="n">
        <v>0</v>
      </c>
      <c r="BK123" t="n">
        <v>0</v>
      </c>
      <c r="BL123" t="n">
        <v>0</v>
      </c>
      <c r="BM123" t="n">
        <v>0</v>
      </c>
      <c r="BN123" t="n">
        <v>0</v>
      </c>
      <c r="BO123" t="n">
        <v>0</v>
      </c>
      <c r="BP123" t="n">
        <v>0</v>
      </c>
      <c r="BQ123" t="n">
        <v>0</v>
      </c>
      <c r="BR123" t="n">
        <v>0</v>
      </c>
      <c r="BS123" t="n">
        <v>0</v>
      </c>
      <c r="BT123" t="n">
        <v>0</v>
      </c>
      <c r="BU123" t="n">
        <v>0</v>
      </c>
      <c r="BV123" t="n">
        <v>0</v>
      </c>
      <c r="BW123" t="n">
        <v>0</v>
      </c>
      <c r="CV123" t="n">
        <v>0</v>
      </c>
      <c r="CW123" t="n">
        <v>0</v>
      </c>
      <c r="CX123">
        <f>ROUND(Y123*Source!I246,7)</f>
        <v/>
      </c>
      <c r="CY123">
        <f>AA123</f>
        <v/>
      </c>
      <c r="CZ123">
        <f>AE123</f>
        <v/>
      </c>
      <c r="DA123">
        <f>AI123</f>
        <v/>
      </c>
      <c r="DB123">
        <f>ROUND(ROUND(AT123*CZ123,2),2)</f>
        <v/>
      </c>
      <c r="DC123">
        <f>ROUND(ROUND(AT123*AG123,2),2)</f>
        <v/>
      </c>
      <c r="DD123" t="inlineStr"/>
      <c r="DE123" t="inlineStr"/>
      <c r="DF123">
        <f>ROUND(ROUND(AE123*AI123,0)*CX123,0)</f>
        <v/>
      </c>
      <c r="DG123">
        <f>ROUND(ROUND(AF123,0)*CX123,0)</f>
        <v/>
      </c>
      <c r="DH123">
        <f>ROUND(ROUND(AG123,0)*CX123,0)</f>
        <v/>
      </c>
      <c r="DI123">
        <f>ROUND(ROUND(AH123,0)*CX123,0)</f>
        <v/>
      </c>
      <c r="DJ123">
        <f>DF123</f>
        <v/>
      </c>
      <c r="DK123" t="n">
        <v>0</v>
      </c>
      <c r="DL123" t="inlineStr"/>
      <c r="DM123" t="n">
        <v>0</v>
      </c>
      <c r="DN123" t="inlineStr"/>
      <c r="DO123" t="n">
        <v>0</v>
      </c>
    </row>
    <row r="124">
      <c r="A124">
        <f>ROW(Source!A246)</f>
        <v/>
      </c>
      <c r="B124" t="n">
        <v>78855224</v>
      </c>
      <c r="C124" t="n">
        <v>78856086</v>
      </c>
      <c r="D124" t="n">
        <v>29140635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301-1380</t>
        </is>
      </c>
      <c r="J124" t="inlineStr">
        <is>
          <t>ТССЦ Московской обл., 301-1380, приказ Минстроя России №675/пр от 28.02.2017 № 256/пр</t>
        </is>
      </c>
      <c r="K124" t="inlineStr">
        <is>
          <t>Трубки защитные гофрированные</t>
        </is>
      </c>
      <c r="L124" t="n">
        <v>1301</v>
      </c>
      <c r="N124" t="n">
        <v>1003</v>
      </c>
      <c r="O124" t="inlineStr">
        <is>
          <t>м</t>
        </is>
      </c>
      <c r="P124" t="inlineStr">
        <is>
          <t>м</t>
        </is>
      </c>
      <c r="Q124" t="n">
        <v>1</v>
      </c>
      <c r="W124" t="n">
        <v>0</v>
      </c>
      <c r="X124" t="n">
        <v>-1225716149</v>
      </c>
      <c r="Y124">
        <f>AT124</f>
        <v/>
      </c>
      <c r="AA124" t="n">
        <v>17.99</v>
      </c>
      <c r="AB124" t="n">
        <v>0</v>
      </c>
      <c r="AC124" t="n">
        <v>0</v>
      </c>
      <c r="AD124" t="n">
        <v>0</v>
      </c>
      <c r="AE124" t="n">
        <v>9.52</v>
      </c>
      <c r="AF124" t="n">
        <v>0</v>
      </c>
      <c r="AG124" t="n">
        <v>0</v>
      </c>
      <c r="AH124" t="n">
        <v>0</v>
      </c>
      <c r="AI124" t="n">
        <v>1.89</v>
      </c>
      <c r="AJ124" t="n">
        <v>1</v>
      </c>
      <c r="AK124" t="n">
        <v>1</v>
      </c>
      <c r="AL124" t="n">
        <v>1</v>
      </c>
      <c r="AM124" t="n">
        <v>2</v>
      </c>
      <c r="AN124" t="n">
        <v>0</v>
      </c>
      <c r="AO124" t="n">
        <v>1</v>
      </c>
      <c r="AP124" t="n">
        <v>1</v>
      </c>
      <c r="AQ124" t="n">
        <v>0</v>
      </c>
      <c r="AR124" t="n">
        <v>0</v>
      </c>
      <c r="AS124" t="inlineStr"/>
      <c r="AT124" t="n">
        <v>7</v>
      </c>
      <c r="AU124" t="inlineStr"/>
      <c r="AV124" t="n">
        <v>0</v>
      </c>
      <c r="AW124" t="n">
        <v>2</v>
      </c>
      <c r="AX124" t="n">
        <v>78856118</v>
      </c>
      <c r="AY124" t="n">
        <v>1</v>
      </c>
      <c r="AZ124" t="n">
        <v>0</v>
      </c>
      <c r="BA124" t="n">
        <v>126</v>
      </c>
      <c r="BB124" t="n">
        <v>0</v>
      </c>
      <c r="BC124" t="n">
        <v>0</v>
      </c>
      <c r="BD124" t="n">
        <v>0</v>
      </c>
      <c r="BE124" t="n">
        <v>0</v>
      </c>
      <c r="BF124" t="n">
        <v>0</v>
      </c>
      <c r="BG124" t="n">
        <v>0</v>
      </c>
      <c r="BH124" t="n">
        <v>0</v>
      </c>
      <c r="BI124" t="n">
        <v>0</v>
      </c>
      <c r="BJ124" t="n">
        <v>0</v>
      </c>
      <c r="BK124" t="n">
        <v>0</v>
      </c>
      <c r="BL124" t="n">
        <v>0</v>
      </c>
      <c r="BM124" t="n">
        <v>0</v>
      </c>
      <c r="BN124" t="n">
        <v>0</v>
      </c>
      <c r="BO124" t="n">
        <v>0</v>
      </c>
      <c r="BP124" t="n">
        <v>0</v>
      </c>
      <c r="BQ124" t="n">
        <v>0</v>
      </c>
      <c r="BR124" t="n">
        <v>0</v>
      </c>
      <c r="BS124" t="n">
        <v>0</v>
      </c>
      <c r="BT124" t="n">
        <v>0</v>
      </c>
      <c r="BU124" t="n">
        <v>0</v>
      </c>
      <c r="BV124" t="n">
        <v>0</v>
      </c>
      <c r="BW124" t="n">
        <v>0</v>
      </c>
      <c r="CV124" t="n">
        <v>0</v>
      </c>
      <c r="CW124" t="n">
        <v>0</v>
      </c>
      <c r="CX124">
        <f>ROUND(Y124*Source!I246,7)</f>
        <v/>
      </c>
      <c r="CY124">
        <f>AA124</f>
        <v/>
      </c>
      <c r="CZ124">
        <f>AE124</f>
        <v/>
      </c>
      <c r="DA124">
        <f>AI124</f>
        <v/>
      </c>
      <c r="DB124">
        <f>ROUND(ROUND(AT124*CZ124,2),2)</f>
        <v/>
      </c>
      <c r="DC124">
        <f>ROUND(ROUND(AT124*AG124,2),2)</f>
        <v/>
      </c>
      <c r="DD124" t="inlineStr"/>
      <c r="DE124" t="inlineStr"/>
      <c r="DF124">
        <f>ROUND(ROUND(AE124*AI124,0)*CX124,0)</f>
        <v/>
      </c>
      <c r="DG124">
        <f>ROUND(ROUND(AF124,0)*CX124,0)</f>
        <v/>
      </c>
      <c r="DH124">
        <f>ROUND(ROUND(AG124,0)*CX124,0)</f>
        <v/>
      </c>
      <c r="DI124">
        <f>ROUND(ROUND(AH124,0)*CX124,0)</f>
        <v/>
      </c>
      <c r="DJ124">
        <f>DF124</f>
        <v/>
      </c>
      <c r="DK124" t="n">
        <v>0</v>
      </c>
      <c r="DL124" t="inlineStr"/>
      <c r="DM124" t="n">
        <v>0</v>
      </c>
      <c r="DN124" t="inlineStr"/>
      <c r="DO124" t="n">
        <v>0</v>
      </c>
    </row>
    <row r="125">
      <c r="A125">
        <f>ROW(Source!A246)</f>
        <v/>
      </c>
      <c r="B125" t="n">
        <v>78855224</v>
      </c>
      <c r="C125" t="n">
        <v>78856086</v>
      </c>
      <c r="D125" t="n">
        <v>29143379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302-0063</t>
        </is>
      </c>
      <c r="J125" t="inlineStr">
        <is>
          <t>ТССЦ Московской обл., 302-0063, приказ Минстроя России №675/пр от 28.02.2017 № 256/пр</t>
        </is>
      </c>
      <c r="K125" t="inlineStr">
        <is>
          <t>Кран шаровый муфтовый Valtec для воды диаметром 20 мм, тип в/в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W125" t="n">
        <v>0</v>
      </c>
      <c r="X125" t="n">
        <v>1037232740</v>
      </c>
      <c r="Y125">
        <f>AT125</f>
        <v/>
      </c>
      <c r="AA125" t="n">
        <v>585.1</v>
      </c>
      <c r="AB125" t="n">
        <v>0</v>
      </c>
      <c r="AC125" t="n">
        <v>0</v>
      </c>
      <c r="AD125" t="n">
        <v>0</v>
      </c>
      <c r="AE125" t="n">
        <v>42.46</v>
      </c>
      <c r="AF125" t="n">
        <v>0</v>
      </c>
      <c r="AG125" t="n">
        <v>0</v>
      </c>
      <c r="AH125" t="n">
        <v>0</v>
      </c>
      <c r="AI125" t="n">
        <v>13.78</v>
      </c>
      <c r="AJ125" t="n">
        <v>1</v>
      </c>
      <c r="AK125" t="n">
        <v>1</v>
      </c>
      <c r="AL125" t="n">
        <v>1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  <c r="AS125" t="inlineStr"/>
      <c r="AT125" t="n">
        <v>100</v>
      </c>
      <c r="AU125" t="inlineStr"/>
      <c r="AV125" t="n">
        <v>0</v>
      </c>
      <c r="AW125" t="n">
        <v>1</v>
      </c>
      <c r="AX125" t="n">
        <v>-1</v>
      </c>
      <c r="AY125" t="n">
        <v>0</v>
      </c>
      <c r="AZ125" t="n">
        <v>0</v>
      </c>
      <c r="BA125" t="inlineStr"/>
      <c r="BB125" t="n">
        <v>0</v>
      </c>
      <c r="BC125" t="n">
        <v>0</v>
      </c>
      <c r="BD125" t="n">
        <v>0</v>
      </c>
      <c r="BE125" t="n">
        <v>0</v>
      </c>
      <c r="BF125" t="n">
        <v>0</v>
      </c>
      <c r="BG125" t="n">
        <v>0</v>
      </c>
      <c r="BH125" t="n">
        <v>0</v>
      </c>
      <c r="BI125" t="n">
        <v>0</v>
      </c>
      <c r="BJ125" t="n">
        <v>0</v>
      </c>
      <c r="BK125" t="n">
        <v>0</v>
      </c>
      <c r="BL125" t="n">
        <v>0</v>
      </c>
      <c r="BM125" t="n">
        <v>0</v>
      </c>
      <c r="BN125" t="n">
        <v>0</v>
      </c>
      <c r="BO125" t="n">
        <v>0</v>
      </c>
      <c r="BP125" t="n">
        <v>0</v>
      </c>
      <c r="BQ125" t="n">
        <v>0</v>
      </c>
      <c r="BR125" t="n">
        <v>0</v>
      </c>
      <c r="BS125" t="n">
        <v>0</v>
      </c>
      <c r="BT125" t="n">
        <v>0</v>
      </c>
      <c r="BU125" t="n">
        <v>0</v>
      </c>
      <c r="BV125" t="n">
        <v>0</v>
      </c>
      <c r="BW125" t="n">
        <v>0</v>
      </c>
      <c r="CV125" t="n">
        <v>0</v>
      </c>
      <c r="CW125" t="n">
        <v>0</v>
      </c>
      <c r="CX125">
        <f>ROUND(Y125*Source!I246,7)</f>
        <v/>
      </c>
      <c r="CY125">
        <f>AA125</f>
        <v/>
      </c>
      <c r="CZ125">
        <f>AE125</f>
        <v/>
      </c>
      <c r="DA125">
        <f>AI125</f>
        <v/>
      </c>
      <c r="DB125">
        <f>ROUND(ROUND(AT125*CZ125,2),2)</f>
        <v/>
      </c>
      <c r="DC125">
        <f>ROUND(ROUND(AT125*AG125,2),2)</f>
        <v/>
      </c>
      <c r="DD125" t="inlineStr"/>
      <c r="DE125" t="inlineStr"/>
      <c r="DF125">
        <f>ROUND(ROUND(AE125*AI125,0)*CX125,0)</f>
        <v/>
      </c>
      <c r="DG125">
        <f>ROUND(ROUND(AF125,0)*CX125,0)</f>
        <v/>
      </c>
      <c r="DH125">
        <f>ROUND(ROUND(AG125,0)*CX125,0)</f>
        <v/>
      </c>
      <c r="DI125">
        <f>ROUND(ROUND(AH125,0)*CX125,0)</f>
        <v/>
      </c>
      <c r="DJ125">
        <f>DF125</f>
        <v/>
      </c>
      <c r="DK125" t="n">
        <v>0</v>
      </c>
      <c r="DL125" t="inlineStr"/>
      <c r="DM125" t="n">
        <v>0</v>
      </c>
      <c r="DN125" t="inlineStr"/>
      <c r="DO125" t="n">
        <v>0</v>
      </c>
    </row>
    <row r="126">
      <c r="A126">
        <f>ROW(Source!A246)</f>
        <v/>
      </c>
      <c r="B126" t="n">
        <v>78855224</v>
      </c>
      <c r="C126" t="n">
        <v>78856086</v>
      </c>
      <c r="D126" t="n">
        <v>29160095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507-3620</t>
        </is>
      </c>
      <c r="J126" t="inlineStr">
        <is>
          <t>ТССЦ Московской обл., 507-3620, приказ Минстроя России №675/пр от 28.02.2017 № 258/пр</t>
        </is>
      </c>
      <c r="K126" t="inlineStr">
        <is>
          <t>Тройник полипропиленовый переходной диаметром 32х20х20 мм (прим. 32*20*15)/ прим.25-20-25</t>
        </is>
      </c>
      <c r="L126" t="n">
        <v>1358</v>
      </c>
      <c r="N126" t="n">
        <v>1010</v>
      </c>
      <c r="O126" t="inlineStr">
        <is>
          <t>10 шт.</t>
        </is>
      </c>
      <c r="P126" t="inlineStr">
        <is>
          <t>10 шт.</t>
        </is>
      </c>
      <c r="Q126" t="n">
        <v>10</v>
      </c>
      <c r="W126" t="n">
        <v>0</v>
      </c>
      <c r="X126" t="n">
        <v>-1445525325</v>
      </c>
      <c r="Y126">
        <f>AT126</f>
        <v/>
      </c>
      <c r="AA126" t="n">
        <v>191.78</v>
      </c>
      <c r="AB126" t="n">
        <v>0</v>
      </c>
      <c r="AC126" t="n">
        <v>0</v>
      </c>
      <c r="AD126" t="n">
        <v>0</v>
      </c>
      <c r="AE126" t="n">
        <v>36.6</v>
      </c>
      <c r="AF126" t="n">
        <v>0</v>
      </c>
      <c r="AG126" t="n">
        <v>0</v>
      </c>
      <c r="AH126" t="n">
        <v>0</v>
      </c>
      <c r="AI126" t="n">
        <v>5.24</v>
      </c>
      <c r="AJ126" t="n">
        <v>1</v>
      </c>
      <c r="AK126" t="n">
        <v>1</v>
      </c>
      <c r="AL126" t="n">
        <v>1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  <c r="AS126" t="inlineStr"/>
      <c r="AT126" t="n">
        <v>10</v>
      </c>
      <c r="AU126" t="inlineStr"/>
      <c r="AV126" t="n">
        <v>0</v>
      </c>
      <c r="AW126" t="n">
        <v>1</v>
      </c>
      <c r="AX126" t="n">
        <v>-1</v>
      </c>
      <c r="AY126" t="n">
        <v>0</v>
      </c>
      <c r="AZ126" t="n">
        <v>0</v>
      </c>
      <c r="BA126" t="inlineStr"/>
      <c r="BB126" t="n">
        <v>0</v>
      </c>
      <c r="BC126" t="n">
        <v>0</v>
      </c>
      <c r="BD126" t="n">
        <v>0</v>
      </c>
      <c r="BE126" t="n">
        <v>0</v>
      </c>
      <c r="BF126" t="n">
        <v>0</v>
      </c>
      <c r="BG126" t="n">
        <v>0</v>
      </c>
      <c r="BH126" t="n">
        <v>0</v>
      </c>
      <c r="BI126" t="n">
        <v>0</v>
      </c>
      <c r="BJ126" t="n">
        <v>0</v>
      </c>
      <c r="BK126" t="n">
        <v>0</v>
      </c>
      <c r="BL126" t="n">
        <v>0</v>
      </c>
      <c r="BM126" t="n">
        <v>0</v>
      </c>
      <c r="BN126" t="n">
        <v>0</v>
      </c>
      <c r="BO126" t="n">
        <v>0</v>
      </c>
      <c r="BP126" t="n">
        <v>0</v>
      </c>
      <c r="BQ126" t="n">
        <v>0</v>
      </c>
      <c r="BR126" t="n">
        <v>0</v>
      </c>
      <c r="BS126" t="n">
        <v>0</v>
      </c>
      <c r="BT126" t="n">
        <v>0</v>
      </c>
      <c r="BU126" t="n">
        <v>0</v>
      </c>
      <c r="BV126" t="n">
        <v>0</v>
      </c>
      <c r="BW126" t="n">
        <v>0</v>
      </c>
      <c r="CV126" t="n">
        <v>0</v>
      </c>
      <c r="CW126" t="n">
        <v>0</v>
      </c>
      <c r="CX126">
        <f>ROUND(Y126*Source!I246,7)</f>
        <v/>
      </c>
      <c r="CY126">
        <f>AA126</f>
        <v/>
      </c>
      <c r="CZ126">
        <f>AE126</f>
        <v/>
      </c>
      <c r="DA126">
        <f>AI126</f>
        <v/>
      </c>
      <c r="DB126">
        <f>ROUND(ROUND(AT126*CZ126,2),2)</f>
        <v/>
      </c>
      <c r="DC126">
        <f>ROUND(ROUND(AT126*AG126,2),2)</f>
        <v/>
      </c>
      <c r="DD126" t="inlineStr"/>
      <c r="DE126" t="inlineStr"/>
      <c r="DF126">
        <f>ROUND(ROUND(AE126*AI126,0)*CX126,0)</f>
        <v/>
      </c>
      <c r="DG126">
        <f>ROUND(ROUND(AF126,0)*CX126,0)</f>
        <v/>
      </c>
      <c r="DH126">
        <f>ROUND(ROUND(AG126,0)*CX126,0)</f>
        <v/>
      </c>
      <c r="DI126">
        <f>ROUND(ROUND(AH126,0)*CX126,0)</f>
        <v/>
      </c>
      <c r="DJ126">
        <f>DF126</f>
        <v/>
      </c>
      <c r="DK126" t="n">
        <v>0</v>
      </c>
      <c r="DL126" t="inlineStr"/>
      <c r="DM126" t="n">
        <v>0</v>
      </c>
      <c r="DN126" t="inlineStr"/>
      <c r="DO126" t="n">
        <v>0</v>
      </c>
    </row>
    <row r="127">
      <c r="A127">
        <f>ROW(Source!A246)</f>
        <v/>
      </c>
      <c r="B127" t="n">
        <v>78855224</v>
      </c>
      <c r="C127" t="n">
        <v>78856086</v>
      </c>
      <c r="D127" t="n">
        <v>29159180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507-5020</t>
        </is>
      </c>
      <c r="J127" t="inlineStr">
        <is>
          <t>ТССЦ Московской обл., 507-5020, приказ Минстроя России №675/пр от 28.02.2017 № 258/пр</t>
        </is>
      </c>
      <c r="K127" t="inlineStr">
        <is>
          <t>Муфта полипропиленовая комбинированная, с внутренней резьбой диаметром 25х3/4"</t>
        </is>
      </c>
      <c r="L127" t="n">
        <v>1358</v>
      </c>
      <c r="N127" t="n">
        <v>1010</v>
      </c>
      <c r="O127" t="inlineStr">
        <is>
          <t>10 шт.</t>
        </is>
      </c>
      <c r="P127" t="inlineStr">
        <is>
          <t>10 шт.</t>
        </is>
      </c>
      <c r="Q127" t="n">
        <v>10</v>
      </c>
      <c r="W127" t="n">
        <v>0</v>
      </c>
      <c r="X127" t="n">
        <v>-376998322</v>
      </c>
      <c r="Y127">
        <f>AT127</f>
        <v/>
      </c>
      <c r="AA127" t="n">
        <v>511.69</v>
      </c>
      <c r="AB127" t="n">
        <v>0</v>
      </c>
      <c r="AC127" t="n">
        <v>0</v>
      </c>
      <c r="AD127" t="n">
        <v>0</v>
      </c>
      <c r="AE127" t="n">
        <v>91.7</v>
      </c>
      <c r="AF127" t="n">
        <v>0</v>
      </c>
      <c r="AG127" t="n">
        <v>0</v>
      </c>
      <c r="AH127" t="n">
        <v>0</v>
      </c>
      <c r="AI127" t="n">
        <v>5.58</v>
      </c>
      <c r="AJ127" t="n">
        <v>1</v>
      </c>
      <c r="AK127" t="n">
        <v>1</v>
      </c>
      <c r="AL127" t="n">
        <v>1</v>
      </c>
      <c r="AM127" t="n">
        <v>0</v>
      </c>
      <c r="AN127" t="n">
        <v>0</v>
      </c>
      <c r="AO127" t="n">
        <v>0</v>
      </c>
      <c r="AP127" t="n">
        <v>1</v>
      </c>
      <c r="AQ127" t="n">
        <v>0</v>
      </c>
      <c r="AR127" t="n">
        <v>0</v>
      </c>
      <c r="AS127" t="inlineStr"/>
      <c r="AT127" t="n">
        <v>20</v>
      </c>
      <c r="AU127" t="inlineStr"/>
      <c r="AV127" t="n">
        <v>0</v>
      </c>
      <c r="AW127" t="n">
        <v>1</v>
      </c>
      <c r="AX127" t="n">
        <v>-1</v>
      </c>
      <c r="AY127" t="n">
        <v>0</v>
      </c>
      <c r="AZ127" t="n">
        <v>0</v>
      </c>
      <c r="BA127" t="inlineStr"/>
      <c r="BB127" t="n">
        <v>0</v>
      </c>
      <c r="BC127" t="n">
        <v>0</v>
      </c>
      <c r="BD127" t="n">
        <v>0</v>
      </c>
      <c r="BE127" t="n">
        <v>0</v>
      </c>
      <c r="BF127" t="n">
        <v>0</v>
      </c>
      <c r="BG127" t="n">
        <v>0</v>
      </c>
      <c r="BH127" t="n">
        <v>0</v>
      </c>
      <c r="BI127" t="n">
        <v>0</v>
      </c>
      <c r="BJ127" t="n">
        <v>0</v>
      </c>
      <c r="BK127" t="n">
        <v>0</v>
      </c>
      <c r="BL127" t="n">
        <v>0</v>
      </c>
      <c r="BM127" t="n">
        <v>0</v>
      </c>
      <c r="BN127" t="n">
        <v>0</v>
      </c>
      <c r="BO127" t="n">
        <v>0</v>
      </c>
      <c r="BP127" t="n">
        <v>0</v>
      </c>
      <c r="BQ127" t="n">
        <v>0</v>
      </c>
      <c r="BR127" t="n">
        <v>0</v>
      </c>
      <c r="BS127" t="n">
        <v>0</v>
      </c>
      <c r="BT127" t="n">
        <v>0</v>
      </c>
      <c r="BU127" t="n">
        <v>0</v>
      </c>
      <c r="BV127" t="n">
        <v>0</v>
      </c>
      <c r="BW127" t="n">
        <v>0</v>
      </c>
      <c r="CV127" t="n">
        <v>0</v>
      </c>
      <c r="CW127" t="n">
        <v>0</v>
      </c>
      <c r="CX127">
        <f>ROUND(Y127*Source!I246,7)</f>
        <v/>
      </c>
      <c r="CY127">
        <f>AA127</f>
        <v/>
      </c>
      <c r="CZ127">
        <f>AE127</f>
        <v/>
      </c>
      <c r="DA127">
        <f>AI127</f>
        <v/>
      </c>
      <c r="DB127">
        <f>ROUND(ROUND(AT127*CZ127,2),2)</f>
        <v/>
      </c>
      <c r="DC127">
        <f>ROUND(ROUND(AT127*AG127,2),2)</f>
        <v/>
      </c>
      <c r="DD127" t="inlineStr"/>
      <c r="DE127" t="inlineStr"/>
      <c r="DF127">
        <f>ROUND(ROUND(AE127*AI127,0)*CX127,0)</f>
        <v/>
      </c>
      <c r="DG127">
        <f>ROUND(ROUND(AF127,0)*CX127,0)</f>
        <v/>
      </c>
      <c r="DH127">
        <f>ROUND(ROUND(AG127,0)*CX127,0)</f>
        <v/>
      </c>
      <c r="DI127">
        <f>ROUND(ROUND(AH127,0)*CX127,0)</f>
        <v/>
      </c>
      <c r="DJ127">
        <f>DF127</f>
        <v/>
      </c>
      <c r="DK127" t="n">
        <v>0</v>
      </c>
      <c r="DL127" t="inlineStr"/>
      <c r="DM127" t="n">
        <v>0</v>
      </c>
      <c r="DN127" t="inlineStr"/>
      <c r="DO127" t="n">
        <v>0</v>
      </c>
    </row>
    <row r="128">
      <c r="A128">
        <f>ROW(Source!A250)</f>
        <v/>
      </c>
      <c r="B128" t="n">
        <v>78855224</v>
      </c>
      <c r="C128" t="n">
        <v>78856131</v>
      </c>
      <c r="D128" t="n">
        <v>18442827</v>
      </c>
      <c r="E128" t="n">
        <v>1</v>
      </c>
      <c r="F128" t="n">
        <v>1</v>
      </c>
      <c r="G128" t="n">
        <v>1</v>
      </c>
      <c r="H128" t="n">
        <v>1</v>
      </c>
      <c r="I128" t="inlineStr">
        <is>
          <t>1-1053-90</t>
        </is>
      </c>
      <c r="J128" t="inlineStr"/>
      <c r="K128" t="inlineStr">
        <is>
          <t>Рабочий строитель среднего разряда 5,3</t>
        </is>
      </c>
      <c r="L128" t="n">
        <v>1369</v>
      </c>
      <c r="N128" t="n">
        <v>1013</v>
      </c>
      <c r="O128" t="inlineStr">
        <is>
          <t>чел.-ч</t>
        </is>
      </c>
      <c r="P128" t="inlineStr">
        <is>
          <t>чел.-ч</t>
        </is>
      </c>
      <c r="Q128" t="n">
        <v>1</v>
      </c>
      <c r="W128" t="n">
        <v>0</v>
      </c>
      <c r="X128" t="n">
        <v>717490484</v>
      </c>
      <c r="Y128">
        <f>AT128</f>
        <v/>
      </c>
      <c r="AA128" t="n">
        <v>0</v>
      </c>
      <c r="AB128" t="n">
        <v>0</v>
      </c>
      <c r="AC128" t="n">
        <v>0</v>
      </c>
      <c r="AD128" t="n">
        <v>11.64</v>
      </c>
      <c r="AE128" t="n">
        <v>0</v>
      </c>
      <c r="AF128" t="n">
        <v>0</v>
      </c>
      <c r="AG128" t="n">
        <v>0</v>
      </c>
      <c r="AH128" t="n">
        <v>11.64</v>
      </c>
      <c r="AI128" t="n">
        <v>1</v>
      </c>
      <c r="AJ128" t="n">
        <v>1</v>
      </c>
      <c r="AK128" t="n">
        <v>1</v>
      </c>
      <c r="AL128" t="n">
        <v>1</v>
      </c>
      <c r="AM128" t="n">
        <v>-2</v>
      </c>
      <c r="AN128" t="n">
        <v>0</v>
      </c>
      <c r="AO128" t="n">
        <v>1</v>
      </c>
      <c r="AP128" t="n">
        <v>0</v>
      </c>
      <c r="AQ128" t="n">
        <v>0</v>
      </c>
      <c r="AR128" t="n">
        <v>0</v>
      </c>
      <c r="AS128" t="inlineStr"/>
      <c r="AT128" t="n">
        <v>5.01</v>
      </c>
      <c r="AU128" t="inlineStr"/>
      <c r="AV128" t="n">
        <v>1</v>
      </c>
      <c r="AW128" t="n">
        <v>2</v>
      </c>
      <c r="AX128" t="n">
        <v>78856138</v>
      </c>
      <c r="AY128" t="n">
        <v>1</v>
      </c>
      <c r="AZ128" t="n">
        <v>0</v>
      </c>
      <c r="BA128" t="n">
        <v>129</v>
      </c>
      <c r="BB128" t="n">
        <v>0</v>
      </c>
      <c r="BC128" t="n">
        <v>0</v>
      </c>
      <c r="BD128" t="n">
        <v>0</v>
      </c>
      <c r="BE128" t="n">
        <v>0</v>
      </c>
      <c r="BF128" t="n">
        <v>0</v>
      </c>
      <c r="BG128" t="n">
        <v>0</v>
      </c>
      <c r="BH128" t="n">
        <v>0</v>
      </c>
      <c r="BI128" t="n">
        <v>0</v>
      </c>
      <c r="BJ128" t="n">
        <v>0</v>
      </c>
      <c r="BK128" t="n">
        <v>0</v>
      </c>
      <c r="BL128" t="n">
        <v>0</v>
      </c>
      <c r="BM128" t="n">
        <v>0</v>
      </c>
      <c r="BN128" t="n">
        <v>0</v>
      </c>
      <c r="BO128" t="n">
        <v>0</v>
      </c>
      <c r="BP128" t="n">
        <v>0</v>
      </c>
      <c r="BQ128" t="n">
        <v>0</v>
      </c>
      <c r="BR128" t="n">
        <v>0</v>
      </c>
      <c r="BS128" t="n">
        <v>0</v>
      </c>
      <c r="BT128" t="n">
        <v>0</v>
      </c>
      <c r="BU128" t="n">
        <v>0</v>
      </c>
      <c r="BV128" t="n">
        <v>0</v>
      </c>
      <c r="BW128" t="n">
        <v>0</v>
      </c>
      <c r="CU128">
        <f>ROUND(AT128*Source!I250*AH128*AL128,0)</f>
        <v/>
      </c>
      <c r="CV128">
        <f>ROUND(Y128*Source!I250,7)</f>
        <v/>
      </c>
      <c r="CW128" t="n">
        <v>0</v>
      </c>
      <c r="CX128">
        <f>ROUND(Y128*Source!I250,7)</f>
        <v/>
      </c>
      <c r="CY128">
        <f>AD128</f>
        <v/>
      </c>
      <c r="CZ128">
        <f>AH128</f>
        <v/>
      </c>
      <c r="DA128">
        <f>AL128</f>
        <v/>
      </c>
      <c r="DB128">
        <f>ROUND(ROUND(AT128*CZ128,2),2)</f>
        <v/>
      </c>
      <c r="DC128">
        <f>ROUND(ROUND(AT128*AG128,2),2)</f>
        <v/>
      </c>
      <c r="DD128" t="inlineStr"/>
      <c r="DE128" t="inlineStr"/>
      <c r="DF128">
        <f>ROUND(ROUND(AE128,0)*CX128,0)</f>
        <v/>
      </c>
      <c r="DG128">
        <f>ROUND(ROUND(AF128,0)*CX128,0)</f>
        <v/>
      </c>
      <c r="DH128">
        <f>ROUND(ROUND(AG128,0)*CX128,0)</f>
        <v/>
      </c>
      <c r="DI128">
        <f>ROUND(ROUND(AH128,0)*CX128,0)</f>
        <v/>
      </c>
      <c r="DJ128">
        <f>DI128</f>
        <v/>
      </c>
      <c r="DK128" t="n">
        <v>0</v>
      </c>
      <c r="DL128" t="inlineStr"/>
      <c r="DM128" t="n">
        <v>0</v>
      </c>
      <c r="DN128" t="inlineStr"/>
      <c r="DO128" t="n">
        <v>0</v>
      </c>
    </row>
    <row r="129">
      <c r="A129">
        <f>ROW(Source!A250)</f>
        <v/>
      </c>
      <c r="B129" t="n">
        <v>78855224</v>
      </c>
      <c r="C129" t="n">
        <v>78856131</v>
      </c>
      <c r="D129" t="n">
        <v>29172703</v>
      </c>
      <c r="E129" t="n">
        <v>1</v>
      </c>
      <c r="F129" t="n">
        <v>1</v>
      </c>
      <c r="G129" t="n">
        <v>1</v>
      </c>
      <c r="H129" t="n">
        <v>2</v>
      </c>
      <c r="I129" t="inlineStr">
        <is>
          <t>042900</t>
        </is>
      </c>
      <c r="J129" t="inlineStr">
        <is>
          <t>ТСЭМ Московской обл., 042900, приказ Минстроя России №675/пр от 28.02.2017 № 264/пр</t>
        </is>
      </c>
      <c r="K1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9" t="n">
        <v>1368</v>
      </c>
      <c r="N129" t="n">
        <v>1011</v>
      </c>
      <c r="O129" t="inlineStr">
        <is>
          <t>маш.-ч</t>
        </is>
      </c>
      <c r="P129" t="inlineStr">
        <is>
          <t>маш.-ч</t>
        </is>
      </c>
      <c r="Q129" t="n">
        <v>1</v>
      </c>
      <c r="W129" t="n">
        <v>0</v>
      </c>
      <c r="X129" t="n">
        <v>1695838894</v>
      </c>
      <c r="Y129">
        <f>AT129</f>
        <v/>
      </c>
      <c r="AA129" t="n">
        <v>0</v>
      </c>
      <c r="AB129" t="n">
        <v>177.13</v>
      </c>
      <c r="AC129" t="n">
        <v>0</v>
      </c>
      <c r="AD129" t="n">
        <v>0</v>
      </c>
      <c r="AE129" t="n">
        <v>0</v>
      </c>
      <c r="AF129" t="n">
        <v>29.67</v>
      </c>
      <c r="AG129" t="n">
        <v>0</v>
      </c>
      <c r="AH129" t="n">
        <v>0</v>
      </c>
      <c r="AI129" t="n">
        <v>1</v>
      </c>
      <c r="AJ129" t="n">
        <v>5.97</v>
      </c>
      <c r="AK129" t="n">
        <v>52.25</v>
      </c>
      <c r="AL129" t="n">
        <v>1</v>
      </c>
      <c r="AM129" t="n">
        <v>2</v>
      </c>
      <c r="AN129" t="n">
        <v>0</v>
      </c>
      <c r="AO129" t="n">
        <v>1</v>
      </c>
      <c r="AP129" t="n">
        <v>0</v>
      </c>
      <c r="AQ129" t="n">
        <v>0</v>
      </c>
      <c r="AR129" t="n">
        <v>0</v>
      </c>
      <c r="AS129" t="inlineStr"/>
      <c r="AT129" t="n">
        <v>1.5</v>
      </c>
      <c r="AU129" t="inlineStr"/>
      <c r="AV129" t="n">
        <v>0</v>
      </c>
      <c r="AW129" t="n">
        <v>2</v>
      </c>
      <c r="AX129" t="n">
        <v>78856139</v>
      </c>
      <c r="AY129" t="n">
        <v>1</v>
      </c>
      <c r="AZ129" t="n">
        <v>0</v>
      </c>
      <c r="BA129" t="n">
        <v>130</v>
      </c>
      <c r="BB129" t="n">
        <v>0</v>
      </c>
      <c r="BC129" t="n">
        <v>0</v>
      </c>
      <c r="BD129" t="n">
        <v>0</v>
      </c>
      <c r="BE129" t="n">
        <v>0</v>
      </c>
      <c r="BF129" t="n">
        <v>0</v>
      </c>
      <c r="BG129" t="n">
        <v>0</v>
      </c>
      <c r="BH129" t="n">
        <v>0</v>
      </c>
      <c r="BI129" t="n">
        <v>0</v>
      </c>
      <c r="BJ129" t="n">
        <v>0</v>
      </c>
      <c r="BK129" t="n">
        <v>0</v>
      </c>
      <c r="BL129" t="n">
        <v>0</v>
      </c>
      <c r="BM129" t="n">
        <v>0</v>
      </c>
      <c r="BN129" t="n">
        <v>0</v>
      </c>
      <c r="BO129" t="n">
        <v>0</v>
      </c>
      <c r="BP129" t="n">
        <v>0</v>
      </c>
      <c r="BQ129" t="n">
        <v>0</v>
      </c>
      <c r="BR129" t="n">
        <v>0</v>
      </c>
      <c r="BS129" t="n">
        <v>0</v>
      </c>
      <c r="BT129" t="n">
        <v>0</v>
      </c>
      <c r="BU129" t="n">
        <v>0</v>
      </c>
      <c r="BV129" t="n">
        <v>0</v>
      </c>
      <c r="BW129" t="n">
        <v>0</v>
      </c>
      <c r="CV129" t="n">
        <v>0</v>
      </c>
      <c r="CW129">
        <f>ROUND(Y129*Source!I250*DO129,7)</f>
        <v/>
      </c>
      <c r="CX129">
        <f>ROUND(Y129*Source!I250,7)</f>
        <v/>
      </c>
      <c r="CY129">
        <f>AB129</f>
        <v/>
      </c>
      <c r="CZ129">
        <f>AF129</f>
        <v/>
      </c>
      <c r="DA129">
        <f>AJ129</f>
        <v/>
      </c>
      <c r="DB129">
        <f>ROUND(ROUND(AT129*CZ129,2),2)</f>
        <v/>
      </c>
      <c r="DC129">
        <f>ROUND(ROUND(AT129*AG129,2),2)</f>
        <v/>
      </c>
      <c r="DD129" t="inlineStr"/>
      <c r="DE129" t="inlineStr"/>
      <c r="DF129">
        <f>ROUND(ROUND(AE129,0)*CX129,0)</f>
        <v/>
      </c>
      <c r="DG129">
        <f>ROUND(ROUND(AF129*AJ129,0)*CX129,0)</f>
        <v/>
      </c>
      <c r="DH129">
        <f>ROUND(ROUND(AG129*AK129,0)*CX129,0)</f>
        <v/>
      </c>
      <c r="DI129">
        <f>ROUND(ROUND(AH129,0)*CX129,0)</f>
        <v/>
      </c>
      <c r="DJ129">
        <f>DG129</f>
        <v/>
      </c>
      <c r="DK129" t="n">
        <v>0</v>
      </c>
      <c r="DL129" t="inlineStr"/>
      <c r="DM129" t="n">
        <v>0</v>
      </c>
      <c r="DN129" t="inlineStr"/>
      <c r="DO129" t="n">
        <v>0</v>
      </c>
    </row>
    <row r="130">
      <c r="A130">
        <f>ROW(Source!A250)</f>
        <v/>
      </c>
      <c r="B130" t="n">
        <v>78855224</v>
      </c>
      <c r="C130" t="n">
        <v>78856131</v>
      </c>
      <c r="D130" t="n">
        <v>29110398</v>
      </c>
      <c r="E130" t="n">
        <v>1</v>
      </c>
      <c r="F130" t="n">
        <v>1</v>
      </c>
      <c r="G130" t="n">
        <v>1</v>
      </c>
      <c r="H130" t="n">
        <v>3</v>
      </c>
      <c r="I130" t="inlineStr">
        <is>
          <t>101-0388</t>
        </is>
      </c>
      <c r="J130" t="inlineStr">
        <is>
          <t>ТССЦ Московской обл., 101-0388, приказ Минстроя России №675/пр от 28.02.2017 № 254/пр</t>
        </is>
      </c>
      <c r="K130" t="inlineStr">
        <is>
          <t>Краски масляные земляные марки МА-0115 мумия, сурик железный</t>
        </is>
      </c>
      <c r="L130" t="n">
        <v>1348</v>
      </c>
      <c r="N130" t="n">
        <v>1009</v>
      </c>
      <c r="O130" t="inlineStr">
        <is>
          <t>т</t>
        </is>
      </c>
      <c r="P130" t="inlineStr">
        <is>
          <t>т</t>
        </is>
      </c>
      <c r="Q130" t="n">
        <v>1000</v>
      </c>
      <c r="W130" t="n">
        <v>0</v>
      </c>
      <c r="X130" t="n">
        <v>1625292450</v>
      </c>
      <c r="Y130">
        <f>AT130</f>
        <v/>
      </c>
      <c r="AA130" t="n">
        <v>76804.47</v>
      </c>
      <c r="AB130" t="n">
        <v>0</v>
      </c>
      <c r="AC130" t="n">
        <v>0</v>
      </c>
      <c r="AD130" t="n">
        <v>0</v>
      </c>
      <c r="AE130" t="n">
        <v>15118.99</v>
      </c>
      <c r="AF130" t="n">
        <v>0</v>
      </c>
      <c r="AG130" t="n">
        <v>0</v>
      </c>
      <c r="AH130" t="n">
        <v>0</v>
      </c>
      <c r="AI130" t="n">
        <v>5.08</v>
      </c>
      <c r="AJ130" t="n">
        <v>1</v>
      </c>
      <c r="AK130" t="n">
        <v>1</v>
      </c>
      <c r="AL130" t="n">
        <v>1</v>
      </c>
      <c r="AM130" t="n">
        <v>2</v>
      </c>
      <c r="AN130" t="n">
        <v>0</v>
      </c>
      <c r="AO130" t="n">
        <v>1</v>
      </c>
      <c r="AP130" t="n">
        <v>0</v>
      </c>
      <c r="AQ130" t="n">
        <v>0</v>
      </c>
      <c r="AR130" t="n">
        <v>0</v>
      </c>
      <c r="AS130" t="inlineStr"/>
      <c r="AT130" t="n">
        <v>5e-05</v>
      </c>
      <c r="AU130" t="inlineStr"/>
      <c r="AV130" t="n">
        <v>0</v>
      </c>
      <c r="AW130" t="n">
        <v>2</v>
      </c>
      <c r="AX130" t="n">
        <v>78856140</v>
      </c>
      <c r="AY130" t="n">
        <v>1</v>
      </c>
      <c r="AZ130" t="n">
        <v>0</v>
      </c>
      <c r="BA130" t="n">
        <v>131</v>
      </c>
      <c r="BB130" t="n">
        <v>0</v>
      </c>
      <c r="BC130" t="n">
        <v>0</v>
      </c>
      <c r="BD130" t="n">
        <v>0</v>
      </c>
      <c r="BE130" t="n">
        <v>0</v>
      </c>
      <c r="BF130" t="n">
        <v>0</v>
      </c>
      <c r="BG130" t="n">
        <v>0</v>
      </c>
      <c r="BH130" t="n">
        <v>0</v>
      </c>
      <c r="BI130" t="n">
        <v>0</v>
      </c>
      <c r="BJ130" t="n">
        <v>0</v>
      </c>
      <c r="BK130" t="n">
        <v>0</v>
      </c>
      <c r="BL130" t="n">
        <v>0</v>
      </c>
      <c r="BM130" t="n">
        <v>0</v>
      </c>
      <c r="BN130" t="n">
        <v>0</v>
      </c>
      <c r="BO130" t="n">
        <v>0</v>
      </c>
      <c r="BP130" t="n">
        <v>0</v>
      </c>
      <c r="BQ130" t="n">
        <v>0</v>
      </c>
      <c r="BR130" t="n">
        <v>0</v>
      </c>
      <c r="BS130" t="n">
        <v>0</v>
      </c>
      <c r="BT130" t="n">
        <v>0</v>
      </c>
      <c r="BU130" t="n">
        <v>0</v>
      </c>
      <c r="BV130" t="n">
        <v>0</v>
      </c>
      <c r="BW130" t="n">
        <v>0</v>
      </c>
      <c r="CV130" t="n">
        <v>0</v>
      </c>
      <c r="CW130" t="n">
        <v>0</v>
      </c>
      <c r="CX130">
        <f>ROUND(Y130*Source!I250,7)</f>
        <v/>
      </c>
      <c r="CY130">
        <f>AA130</f>
        <v/>
      </c>
      <c r="CZ130">
        <f>AE130</f>
        <v/>
      </c>
      <c r="DA130">
        <f>AI130</f>
        <v/>
      </c>
      <c r="DB130">
        <f>ROUND(ROUND(AT130*CZ130,2),2)</f>
        <v/>
      </c>
      <c r="DC130">
        <f>ROUND(ROUND(AT130*AG130,2),2)</f>
        <v/>
      </c>
      <c r="DD130" t="inlineStr"/>
      <c r="DE130" t="inlineStr"/>
      <c r="DF130">
        <f>ROUND(ROUND(AE130*AI130,0)*CX130,0)</f>
        <v/>
      </c>
      <c r="DG130">
        <f>ROUND(ROUND(AF130,0)*CX130,0)</f>
        <v/>
      </c>
      <c r="DH130">
        <f>ROUND(ROUND(AG130,0)*CX130,0)</f>
        <v/>
      </c>
      <c r="DI130">
        <f>ROUND(ROUND(AH130,0)*CX130,0)</f>
        <v/>
      </c>
      <c r="DJ130">
        <f>DF130</f>
        <v/>
      </c>
      <c r="DK130" t="n">
        <v>0</v>
      </c>
      <c r="DL130" t="inlineStr"/>
      <c r="DM130" t="n">
        <v>0</v>
      </c>
      <c r="DN130" t="inlineStr"/>
      <c r="DO130" t="n">
        <v>0</v>
      </c>
    </row>
    <row r="131">
      <c r="A131">
        <f>ROW(Source!A250)</f>
        <v/>
      </c>
      <c r="B131" t="n">
        <v>78855224</v>
      </c>
      <c r="C131" t="n">
        <v>78856131</v>
      </c>
      <c r="D131" t="n">
        <v>29110573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101-0628</t>
        </is>
      </c>
      <c r="J131" t="inlineStr">
        <is>
          <t>ТССЦ Московской обл., 101-0628, приказ Минстроя России №675/пр от 28.02.2017 № 254/пр</t>
        </is>
      </c>
      <c r="K131" t="inlineStr">
        <is>
          <t>Олифа комбинированная, марки К-3</t>
        </is>
      </c>
      <c r="L131" t="n">
        <v>1348</v>
      </c>
      <c r="N131" t="n">
        <v>1009</v>
      </c>
      <c r="O131" t="inlineStr">
        <is>
          <t>т</t>
        </is>
      </c>
      <c r="P131" t="inlineStr">
        <is>
          <t>т</t>
        </is>
      </c>
      <c r="Q131" t="n">
        <v>1000</v>
      </c>
      <c r="W131" t="n">
        <v>0</v>
      </c>
      <c r="X131" t="n">
        <v>24062879</v>
      </c>
      <c r="Y131">
        <f>AT131</f>
        <v/>
      </c>
      <c r="AA131" t="n">
        <v>87631.5</v>
      </c>
      <c r="AB131" t="n">
        <v>0</v>
      </c>
      <c r="AC131" t="n">
        <v>0</v>
      </c>
      <c r="AD131" t="n">
        <v>0</v>
      </c>
      <c r="AE131" t="n">
        <v>16950</v>
      </c>
      <c r="AF131" t="n">
        <v>0</v>
      </c>
      <c r="AG131" t="n">
        <v>0</v>
      </c>
      <c r="AH131" t="n">
        <v>0</v>
      </c>
      <c r="AI131" t="n">
        <v>5.17</v>
      </c>
      <c r="AJ131" t="n">
        <v>1</v>
      </c>
      <c r="AK131" t="n">
        <v>1</v>
      </c>
      <c r="AL131" t="n">
        <v>1</v>
      </c>
      <c r="AM131" t="n">
        <v>2</v>
      </c>
      <c r="AN131" t="n">
        <v>0</v>
      </c>
      <c r="AO131" t="n">
        <v>1</v>
      </c>
      <c r="AP131" t="n">
        <v>0</v>
      </c>
      <c r="AQ131" t="n">
        <v>0</v>
      </c>
      <c r="AR131" t="n">
        <v>0</v>
      </c>
      <c r="AS131" t="inlineStr"/>
      <c r="AT131" t="n">
        <v>2e-05</v>
      </c>
      <c r="AU131" t="inlineStr"/>
      <c r="AV131" t="n">
        <v>0</v>
      </c>
      <c r="AW131" t="n">
        <v>2</v>
      </c>
      <c r="AX131" t="n">
        <v>78856141</v>
      </c>
      <c r="AY131" t="n">
        <v>1</v>
      </c>
      <c r="AZ131" t="n">
        <v>0</v>
      </c>
      <c r="BA131" t="n">
        <v>132</v>
      </c>
      <c r="BB131" t="n">
        <v>0</v>
      </c>
      <c r="BC131" t="n">
        <v>0</v>
      </c>
      <c r="BD131" t="n">
        <v>0</v>
      </c>
      <c r="BE131" t="n">
        <v>0</v>
      </c>
      <c r="BF131" t="n">
        <v>0</v>
      </c>
      <c r="BG131" t="n">
        <v>0</v>
      </c>
      <c r="BH131" t="n">
        <v>0</v>
      </c>
      <c r="BI131" t="n">
        <v>0</v>
      </c>
      <c r="BJ131" t="n">
        <v>0</v>
      </c>
      <c r="BK131" t="n">
        <v>0</v>
      </c>
      <c r="BL131" t="n">
        <v>0</v>
      </c>
      <c r="BM131" t="n">
        <v>0</v>
      </c>
      <c r="BN131" t="n">
        <v>0</v>
      </c>
      <c r="BO131" t="n">
        <v>0</v>
      </c>
      <c r="BP131" t="n">
        <v>0</v>
      </c>
      <c r="BQ131" t="n">
        <v>0</v>
      </c>
      <c r="BR131" t="n">
        <v>0</v>
      </c>
      <c r="BS131" t="n">
        <v>0</v>
      </c>
      <c r="BT131" t="n">
        <v>0</v>
      </c>
      <c r="BU131" t="n">
        <v>0</v>
      </c>
      <c r="BV131" t="n">
        <v>0</v>
      </c>
      <c r="BW131" t="n">
        <v>0</v>
      </c>
      <c r="CV131" t="n">
        <v>0</v>
      </c>
      <c r="CW131" t="n">
        <v>0</v>
      </c>
      <c r="CX131">
        <f>ROUND(Y131*Source!I250,7)</f>
        <v/>
      </c>
      <c r="CY131">
        <f>AA131</f>
        <v/>
      </c>
      <c r="CZ131">
        <f>AE131</f>
        <v/>
      </c>
      <c r="DA131">
        <f>AI131</f>
        <v/>
      </c>
      <c r="DB131">
        <f>ROUND(ROUND(AT131*CZ131,2),2)</f>
        <v/>
      </c>
      <c r="DC131">
        <f>ROUND(ROUND(AT131*AG131,2),2)</f>
        <v/>
      </c>
      <c r="DD131" t="inlineStr"/>
      <c r="DE131" t="inlineStr"/>
      <c r="DF131">
        <f>ROUND(ROUND(AE131*AI131,0)*CX131,0)</f>
        <v/>
      </c>
      <c r="DG131">
        <f>ROUND(ROUND(AF131,0)*CX131,0)</f>
        <v/>
      </c>
      <c r="DH131">
        <f>ROUND(ROUND(AG131,0)*CX131,0)</f>
        <v/>
      </c>
      <c r="DI131">
        <f>ROUND(ROUND(AH131,0)*CX131,0)</f>
        <v/>
      </c>
      <c r="DJ131">
        <f>DF131</f>
        <v/>
      </c>
      <c r="DK131" t="n">
        <v>0</v>
      </c>
      <c r="DL131" t="inlineStr"/>
      <c r="DM131" t="n">
        <v>0</v>
      </c>
      <c r="DN131" t="inlineStr"/>
      <c r="DO131" t="n">
        <v>0</v>
      </c>
    </row>
    <row r="132">
      <c r="A132">
        <f>ROW(Source!A250)</f>
        <v/>
      </c>
      <c r="B132" t="n">
        <v>78855224</v>
      </c>
      <c r="C132" t="n">
        <v>78856131</v>
      </c>
      <c r="D132" t="n">
        <v>29107963</v>
      </c>
      <c r="E132" t="n">
        <v>1</v>
      </c>
      <c r="F132" t="n">
        <v>1</v>
      </c>
      <c r="G132" t="n">
        <v>1</v>
      </c>
      <c r="H132" t="n">
        <v>3</v>
      </c>
      <c r="I132" t="inlineStr">
        <is>
          <t>101-1669</t>
        </is>
      </c>
      <c r="J132" t="inlineStr">
        <is>
          <t>ТССЦ Московской обл., 101-1669, приказ Минстроя России №675/пр от 28.02.2017 № 254/пр</t>
        </is>
      </c>
      <c r="K132" t="inlineStr">
        <is>
          <t>Очес льняной</t>
        </is>
      </c>
      <c r="L132" t="n">
        <v>1346</v>
      </c>
      <c r="N132" t="n">
        <v>1009</v>
      </c>
      <c r="O132" t="inlineStr">
        <is>
          <t>кг</t>
        </is>
      </c>
      <c r="P132" t="inlineStr">
        <is>
          <t>кг</t>
        </is>
      </c>
      <c r="Q132" t="n">
        <v>1</v>
      </c>
      <c r="W132" t="n">
        <v>0</v>
      </c>
      <c r="X132" t="n">
        <v>-2113933962</v>
      </c>
      <c r="Y132">
        <f>AT132</f>
        <v/>
      </c>
      <c r="AA132" t="n">
        <v>590.67</v>
      </c>
      <c r="AB132" t="n">
        <v>0</v>
      </c>
      <c r="AC132" t="n">
        <v>0</v>
      </c>
      <c r="AD132" t="n">
        <v>0</v>
      </c>
      <c r="AE132" t="n">
        <v>37.29</v>
      </c>
      <c r="AF132" t="n">
        <v>0</v>
      </c>
      <c r="AG132" t="n">
        <v>0</v>
      </c>
      <c r="AH132" t="n">
        <v>0</v>
      </c>
      <c r="AI132" t="n">
        <v>15.84</v>
      </c>
      <c r="AJ132" t="n">
        <v>1</v>
      </c>
      <c r="AK132" t="n">
        <v>1</v>
      </c>
      <c r="AL132" t="n">
        <v>1</v>
      </c>
      <c r="AM132" t="n">
        <v>2</v>
      </c>
      <c r="AN132" t="n">
        <v>0</v>
      </c>
      <c r="AO132" t="n">
        <v>1</v>
      </c>
      <c r="AP132" t="n">
        <v>0</v>
      </c>
      <c r="AQ132" t="n">
        <v>0</v>
      </c>
      <c r="AR132" t="n">
        <v>0</v>
      </c>
      <c r="AS132" t="inlineStr"/>
      <c r="AT132" t="n">
        <v>0.02</v>
      </c>
      <c r="AU132" t="inlineStr"/>
      <c r="AV132" t="n">
        <v>0</v>
      </c>
      <c r="AW132" t="n">
        <v>2</v>
      </c>
      <c r="AX132" t="n">
        <v>78856142</v>
      </c>
      <c r="AY132" t="n">
        <v>1</v>
      </c>
      <c r="AZ132" t="n">
        <v>0</v>
      </c>
      <c r="BA132" t="n">
        <v>133</v>
      </c>
      <c r="BB132" t="n">
        <v>0</v>
      </c>
      <c r="BC132" t="n">
        <v>0</v>
      </c>
      <c r="BD132" t="n">
        <v>0</v>
      </c>
      <c r="BE132" t="n">
        <v>0</v>
      </c>
      <c r="BF132" t="n">
        <v>0</v>
      </c>
      <c r="BG132" t="n">
        <v>0</v>
      </c>
      <c r="BH132" t="n">
        <v>0</v>
      </c>
      <c r="BI132" t="n">
        <v>0</v>
      </c>
      <c r="BJ132" t="n">
        <v>0</v>
      </c>
      <c r="BK132" t="n">
        <v>0</v>
      </c>
      <c r="BL132" t="n">
        <v>0</v>
      </c>
      <c r="BM132" t="n">
        <v>0</v>
      </c>
      <c r="BN132" t="n">
        <v>0</v>
      </c>
      <c r="BO132" t="n">
        <v>0</v>
      </c>
      <c r="BP132" t="n">
        <v>0</v>
      </c>
      <c r="BQ132" t="n">
        <v>0</v>
      </c>
      <c r="BR132" t="n">
        <v>0</v>
      </c>
      <c r="BS132" t="n">
        <v>0</v>
      </c>
      <c r="BT132" t="n">
        <v>0</v>
      </c>
      <c r="BU132" t="n">
        <v>0</v>
      </c>
      <c r="BV132" t="n">
        <v>0</v>
      </c>
      <c r="BW132" t="n">
        <v>0</v>
      </c>
      <c r="CV132" t="n">
        <v>0</v>
      </c>
      <c r="CW132" t="n">
        <v>0</v>
      </c>
      <c r="CX132">
        <f>ROUND(Y132*Source!I250,7)</f>
        <v/>
      </c>
      <c r="CY132">
        <f>AA132</f>
        <v/>
      </c>
      <c r="CZ132">
        <f>AE132</f>
        <v/>
      </c>
      <c r="DA132">
        <f>AI132</f>
        <v/>
      </c>
      <c r="DB132">
        <f>ROUND(ROUND(AT132*CZ132,2),2)</f>
        <v/>
      </c>
      <c r="DC132">
        <f>ROUND(ROUND(AT132*AG132,2),2)</f>
        <v/>
      </c>
      <c r="DD132" t="inlineStr"/>
      <c r="DE132" t="inlineStr"/>
      <c r="DF132">
        <f>ROUND(ROUND(AE132*AI132,0)*CX132,0)</f>
        <v/>
      </c>
      <c r="DG132">
        <f>ROUND(ROUND(AF132,0)*CX132,0)</f>
        <v/>
      </c>
      <c r="DH132">
        <f>ROUND(ROUND(AG132,0)*CX132,0)</f>
        <v/>
      </c>
      <c r="DI132">
        <f>ROUND(ROUND(AH132,0)*CX132,0)</f>
        <v/>
      </c>
      <c r="DJ132">
        <f>DF132</f>
        <v/>
      </c>
      <c r="DK132" t="n">
        <v>0</v>
      </c>
      <c r="DL132" t="inlineStr"/>
      <c r="DM132" t="n">
        <v>0</v>
      </c>
      <c r="DN132" t="inlineStr"/>
      <c r="DO132" t="n">
        <v>0</v>
      </c>
    </row>
    <row r="133">
      <c r="A133">
        <f>ROW(Source!A250)</f>
        <v/>
      </c>
      <c r="B133" t="n">
        <v>78855224</v>
      </c>
      <c r="C133" t="n">
        <v>78856131</v>
      </c>
      <c r="D133" t="n">
        <v>29150040</v>
      </c>
      <c r="E133" t="n">
        <v>1</v>
      </c>
      <c r="F133" t="n">
        <v>1</v>
      </c>
      <c r="G133" t="n">
        <v>1</v>
      </c>
      <c r="H133" t="n">
        <v>3</v>
      </c>
      <c r="I133" t="inlineStr">
        <is>
          <t>411-0001</t>
        </is>
      </c>
      <c r="J133" t="inlineStr">
        <is>
          <t>ТССЦ Московской обл., 411-0001, приказ Минстроя России №675/пр от 28.02.2017 № 257/пр</t>
        </is>
      </c>
      <c r="K133" t="inlineStr">
        <is>
          <t>Вода</t>
        </is>
      </c>
      <c r="L133" t="n">
        <v>1339</v>
      </c>
      <c r="N133" t="n">
        <v>1007</v>
      </c>
      <c r="O133" t="inlineStr">
        <is>
          <t>м3</t>
        </is>
      </c>
      <c r="P133" t="inlineStr">
        <is>
          <t>м3</t>
        </is>
      </c>
      <c r="Q133" t="n">
        <v>1</v>
      </c>
      <c r="W133" t="n">
        <v>0</v>
      </c>
      <c r="X133" t="n">
        <v>619799737</v>
      </c>
      <c r="Y133">
        <f>AT133</f>
        <v/>
      </c>
      <c r="AA133" t="n">
        <v>31.28</v>
      </c>
      <c r="AB133" t="n">
        <v>0</v>
      </c>
      <c r="AC133" t="n">
        <v>0</v>
      </c>
      <c r="AD133" t="n">
        <v>0</v>
      </c>
      <c r="AE133" t="n">
        <v>2.44</v>
      </c>
      <c r="AF133" t="n">
        <v>0</v>
      </c>
      <c r="AG133" t="n">
        <v>0</v>
      </c>
      <c r="AH133" t="n">
        <v>0</v>
      </c>
      <c r="AI133" t="n">
        <v>12.82</v>
      </c>
      <c r="AJ133" t="n">
        <v>1</v>
      </c>
      <c r="AK133" t="n">
        <v>1</v>
      </c>
      <c r="AL133" t="n">
        <v>1</v>
      </c>
      <c r="AM133" t="n">
        <v>2</v>
      </c>
      <c r="AN133" t="n">
        <v>0</v>
      </c>
      <c r="AO133" t="n">
        <v>1</v>
      </c>
      <c r="AP133" t="n">
        <v>0</v>
      </c>
      <c r="AQ133" t="n">
        <v>0</v>
      </c>
      <c r="AR133" t="n">
        <v>0</v>
      </c>
      <c r="AS133" t="inlineStr"/>
      <c r="AT133" t="n">
        <v>1</v>
      </c>
      <c r="AU133" t="inlineStr"/>
      <c r="AV133" t="n">
        <v>0</v>
      </c>
      <c r="AW133" t="n">
        <v>2</v>
      </c>
      <c r="AX133" t="n">
        <v>78856143</v>
      </c>
      <c r="AY133" t="n">
        <v>1</v>
      </c>
      <c r="AZ133" t="n">
        <v>0</v>
      </c>
      <c r="BA133" t="n">
        <v>134</v>
      </c>
      <c r="BB133" t="n">
        <v>0</v>
      </c>
      <c r="BC133" t="n">
        <v>0</v>
      </c>
      <c r="BD133" t="n">
        <v>0</v>
      </c>
      <c r="BE133" t="n">
        <v>0</v>
      </c>
      <c r="BF133" t="n">
        <v>0</v>
      </c>
      <c r="BG133" t="n">
        <v>0</v>
      </c>
      <c r="BH133" t="n">
        <v>0</v>
      </c>
      <c r="BI133" t="n">
        <v>0</v>
      </c>
      <c r="BJ133" t="n">
        <v>0</v>
      </c>
      <c r="BK133" t="n">
        <v>0</v>
      </c>
      <c r="BL133" t="n">
        <v>0</v>
      </c>
      <c r="BM133" t="n">
        <v>0</v>
      </c>
      <c r="BN133" t="n">
        <v>0</v>
      </c>
      <c r="BO133" t="n">
        <v>0</v>
      </c>
      <c r="BP133" t="n">
        <v>0</v>
      </c>
      <c r="BQ133" t="n">
        <v>0</v>
      </c>
      <c r="BR133" t="n">
        <v>0</v>
      </c>
      <c r="BS133" t="n">
        <v>0</v>
      </c>
      <c r="BT133" t="n">
        <v>0</v>
      </c>
      <c r="BU133" t="n">
        <v>0</v>
      </c>
      <c r="BV133" t="n">
        <v>0</v>
      </c>
      <c r="BW133" t="n">
        <v>0</v>
      </c>
      <c r="CV133" t="n">
        <v>0</v>
      </c>
      <c r="CW133" t="n">
        <v>0</v>
      </c>
      <c r="CX133">
        <f>ROUND(Y133*Source!I250,7)</f>
        <v/>
      </c>
      <c r="CY133">
        <f>AA133</f>
        <v/>
      </c>
      <c r="CZ133">
        <f>AE133</f>
        <v/>
      </c>
      <c r="DA133">
        <f>AI133</f>
        <v/>
      </c>
      <c r="DB133">
        <f>ROUND(ROUND(AT133*CZ133,2),2)</f>
        <v/>
      </c>
      <c r="DC133">
        <f>ROUND(ROUND(AT133*AG133,2),2)</f>
        <v/>
      </c>
      <c r="DD133" t="inlineStr"/>
      <c r="DE133" t="inlineStr"/>
      <c r="DF133">
        <f>ROUND(ROUND(AE133*AI133,0)*CX133,0)</f>
        <v/>
      </c>
      <c r="DG133">
        <f>ROUND(ROUND(AF133,0)*CX133,0)</f>
        <v/>
      </c>
      <c r="DH133">
        <f>ROUND(ROUND(AG133,0)*CX133,0)</f>
        <v/>
      </c>
      <c r="DI133">
        <f>ROUND(ROUND(AH133,0)*CX133,0)</f>
        <v/>
      </c>
      <c r="DJ133">
        <f>DF133</f>
        <v/>
      </c>
      <c r="DK133" t="n">
        <v>0</v>
      </c>
      <c r="DL133" t="inlineStr"/>
      <c r="DM133" t="n">
        <v>0</v>
      </c>
      <c r="DN133" t="inlineStr"/>
      <c r="DO133" t="n">
        <v>0</v>
      </c>
    </row>
    <row r="134">
      <c r="A134">
        <f>ROW(Source!A289)</f>
        <v/>
      </c>
      <c r="B134" t="n">
        <v>78855224</v>
      </c>
      <c r="C134" t="n">
        <v>78856207</v>
      </c>
      <c r="D134" t="n">
        <v>18442827</v>
      </c>
      <c r="E134" t="n">
        <v>1</v>
      </c>
      <c r="F134" t="n">
        <v>1</v>
      </c>
      <c r="G134" t="n">
        <v>1</v>
      </c>
      <c r="H134" t="n">
        <v>1</v>
      </c>
      <c r="I134" t="inlineStr">
        <is>
          <t>1-1053-90</t>
        </is>
      </c>
      <c r="J134" t="inlineStr"/>
      <c r="K134" t="inlineStr">
        <is>
          <t>Рабочий строитель среднего разряда 5,3</t>
        </is>
      </c>
      <c r="L134" t="n">
        <v>1369</v>
      </c>
      <c r="N134" t="n">
        <v>1013</v>
      </c>
      <c r="O134" t="inlineStr">
        <is>
          <t>чел.-ч</t>
        </is>
      </c>
      <c r="P134" t="inlineStr">
        <is>
          <t>чел.-ч</t>
        </is>
      </c>
      <c r="Q134" t="n">
        <v>1</v>
      </c>
      <c r="W134" t="n">
        <v>0</v>
      </c>
      <c r="X134" t="n">
        <v>717490484</v>
      </c>
      <c r="Y134">
        <f>AT134</f>
        <v/>
      </c>
      <c r="AA134" t="n">
        <v>0</v>
      </c>
      <c r="AB134" t="n">
        <v>0</v>
      </c>
      <c r="AC134" t="n">
        <v>0</v>
      </c>
      <c r="AD134" t="n">
        <v>11.64</v>
      </c>
      <c r="AE134" t="n">
        <v>0</v>
      </c>
      <c r="AF134" t="n">
        <v>0</v>
      </c>
      <c r="AG134" t="n">
        <v>0</v>
      </c>
      <c r="AH134" t="n">
        <v>11.64</v>
      </c>
      <c r="AI134" t="n">
        <v>1</v>
      </c>
      <c r="AJ134" t="n">
        <v>1</v>
      </c>
      <c r="AK134" t="n">
        <v>1</v>
      </c>
      <c r="AL134" t="n">
        <v>1</v>
      </c>
      <c r="AM134" t="n">
        <v>-2</v>
      </c>
      <c r="AN134" t="n">
        <v>0</v>
      </c>
      <c r="AO134" t="n">
        <v>1</v>
      </c>
      <c r="AP134" t="n">
        <v>1</v>
      </c>
      <c r="AQ134" t="n">
        <v>0</v>
      </c>
      <c r="AR134" t="n">
        <v>0</v>
      </c>
      <c r="AS134" t="inlineStr"/>
      <c r="AT134" t="n">
        <v>5.01</v>
      </c>
      <c r="AU134" t="inlineStr"/>
      <c r="AV134" t="n">
        <v>1</v>
      </c>
      <c r="AW134" t="n">
        <v>2</v>
      </c>
      <c r="AX134" t="n">
        <v>78856222</v>
      </c>
      <c r="AY134" t="n">
        <v>1</v>
      </c>
      <c r="AZ134" t="n">
        <v>0</v>
      </c>
      <c r="BA134" t="n">
        <v>135</v>
      </c>
      <c r="BB134" t="n">
        <v>0</v>
      </c>
      <c r="BC134" t="n">
        <v>0</v>
      </c>
      <c r="BD134" t="n">
        <v>0</v>
      </c>
      <c r="BE134" t="n">
        <v>0</v>
      </c>
      <c r="BF134" t="n">
        <v>0</v>
      </c>
      <c r="BG134" t="n">
        <v>0</v>
      </c>
      <c r="BH134" t="n">
        <v>0</v>
      </c>
      <c r="BI134" t="n">
        <v>0</v>
      </c>
      <c r="BJ134" t="n">
        <v>0</v>
      </c>
      <c r="BK134" t="n">
        <v>0</v>
      </c>
      <c r="BL134" t="n">
        <v>0</v>
      </c>
      <c r="BM134" t="n">
        <v>0</v>
      </c>
      <c r="BN134" t="n">
        <v>0</v>
      </c>
      <c r="BO134" t="n">
        <v>0</v>
      </c>
      <c r="BP134" t="n">
        <v>0</v>
      </c>
      <c r="BQ134" t="n">
        <v>0</v>
      </c>
      <c r="BR134" t="n">
        <v>0</v>
      </c>
      <c r="BS134" t="n">
        <v>0</v>
      </c>
      <c r="BT134" t="n">
        <v>0</v>
      </c>
      <c r="BU134" t="n">
        <v>0</v>
      </c>
      <c r="BV134" t="n">
        <v>0</v>
      </c>
      <c r="BW134" t="n">
        <v>0</v>
      </c>
      <c r="CU134">
        <f>ROUND(AT134*Source!I289*AH134*AL134,0)</f>
        <v/>
      </c>
      <c r="CV134">
        <f>ROUND(Y134*Source!I289,7)</f>
        <v/>
      </c>
      <c r="CW134" t="n">
        <v>0</v>
      </c>
      <c r="CX134">
        <f>ROUND(Y134*Source!I289,7)</f>
        <v/>
      </c>
      <c r="CY134">
        <f>AD134</f>
        <v/>
      </c>
      <c r="CZ134">
        <f>AH134</f>
        <v/>
      </c>
      <c r="DA134">
        <f>AL134</f>
        <v/>
      </c>
      <c r="DB134">
        <f>ROUND(ROUND(AT134*CZ134,2),2)</f>
        <v/>
      </c>
      <c r="DC134">
        <f>ROUND(ROUND(AT134*AG134,2),2)</f>
        <v/>
      </c>
      <c r="DD134" t="inlineStr"/>
      <c r="DE134" t="inlineStr"/>
      <c r="DF134">
        <f>ROUND(ROUND(AE134,0)*CX134,0)</f>
        <v/>
      </c>
      <c r="DG134">
        <f>ROUND(ROUND(AF134,0)*CX134,0)</f>
        <v/>
      </c>
      <c r="DH134">
        <f>ROUND(ROUND(AG134,0)*CX134,0)</f>
        <v/>
      </c>
      <c r="DI134">
        <f>ROUND(ROUND(AH134,0)*CX134,0)</f>
        <v/>
      </c>
      <c r="DJ134">
        <f>DI134</f>
        <v/>
      </c>
      <c r="DK134" t="n">
        <v>0</v>
      </c>
      <c r="DL134" t="inlineStr"/>
      <c r="DM134" t="n">
        <v>0</v>
      </c>
      <c r="DN134" t="inlineStr"/>
      <c r="DO134" t="n">
        <v>0</v>
      </c>
    </row>
    <row r="135">
      <c r="A135">
        <f>ROW(Source!A289)</f>
        <v/>
      </c>
      <c r="B135" t="n">
        <v>78855224</v>
      </c>
      <c r="C135" t="n">
        <v>78856207</v>
      </c>
      <c r="D135" t="n">
        <v>29172703</v>
      </c>
      <c r="E135" t="n">
        <v>1</v>
      </c>
      <c r="F135" t="n">
        <v>1</v>
      </c>
      <c r="G135" t="n">
        <v>1</v>
      </c>
      <c r="H135" t="n">
        <v>2</v>
      </c>
      <c r="I135" t="inlineStr">
        <is>
          <t>042900</t>
        </is>
      </c>
      <c r="J135" t="inlineStr">
        <is>
          <t>ТСЭМ Московской обл., 042900, приказ Минстроя России №675/пр от 28.02.2017 № 264/пр</t>
        </is>
      </c>
      <c r="K1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35" t="n">
        <v>1368</v>
      </c>
      <c r="N135" t="n">
        <v>1011</v>
      </c>
      <c r="O135" t="inlineStr">
        <is>
          <t>маш.-ч</t>
        </is>
      </c>
      <c r="P135" t="inlineStr">
        <is>
          <t>маш.-ч</t>
        </is>
      </c>
      <c r="Q135" t="n">
        <v>1</v>
      </c>
      <c r="W135" t="n">
        <v>0</v>
      </c>
      <c r="X135" t="n">
        <v>1695838894</v>
      </c>
      <c r="Y135">
        <f>AT135</f>
        <v/>
      </c>
      <c r="AA135" t="n">
        <v>0</v>
      </c>
      <c r="AB135" t="n">
        <v>177.13</v>
      </c>
      <c r="AC135" t="n">
        <v>0</v>
      </c>
      <c r="AD135" t="n">
        <v>0</v>
      </c>
      <c r="AE135" t="n">
        <v>0</v>
      </c>
      <c r="AF135" t="n">
        <v>29.67</v>
      </c>
      <c r="AG135" t="n">
        <v>0</v>
      </c>
      <c r="AH135" t="n">
        <v>0</v>
      </c>
      <c r="AI135" t="n">
        <v>1</v>
      </c>
      <c r="AJ135" t="n">
        <v>5.97</v>
      </c>
      <c r="AK135" t="n">
        <v>52.25</v>
      </c>
      <c r="AL135" t="n">
        <v>1</v>
      </c>
      <c r="AM135" t="n">
        <v>2</v>
      </c>
      <c r="AN135" t="n">
        <v>0</v>
      </c>
      <c r="AO135" t="n">
        <v>1</v>
      </c>
      <c r="AP135" t="n">
        <v>1</v>
      </c>
      <c r="AQ135" t="n">
        <v>0</v>
      </c>
      <c r="AR135" t="n">
        <v>0</v>
      </c>
      <c r="AS135" t="inlineStr"/>
      <c r="AT135" t="n">
        <v>1.5</v>
      </c>
      <c r="AU135" t="inlineStr"/>
      <c r="AV135" t="n">
        <v>0</v>
      </c>
      <c r="AW135" t="n">
        <v>2</v>
      </c>
      <c r="AX135" t="n">
        <v>78856223</v>
      </c>
      <c r="AY135" t="n">
        <v>1</v>
      </c>
      <c r="AZ135" t="n">
        <v>0</v>
      </c>
      <c r="BA135" t="n">
        <v>136</v>
      </c>
      <c r="BB135" t="n">
        <v>0</v>
      </c>
      <c r="BC135" t="n">
        <v>0</v>
      </c>
      <c r="BD135" t="n">
        <v>0</v>
      </c>
      <c r="BE135" t="n">
        <v>0</v>
      </c>
      <c r="BF135" t="n">
        <v>0</v>
      </c>
      <c r="BG135" t="n">
        <v>0</v>
      </c>
      <c r="BH135" t="n">
        <v>0</v>
      </c>
      <c r="BI135" t="n">
        <v>0</v>
      </c>
      <c r="BJ135" t="n">
        <v>0</v>
      </c>
      <c r="BK135" t="n">
        <v>0</v>
      </c>
      <c r="BL135" t="n">
        <v>0</v>
      </c>
      <c r="BM135" t="n">
        <v>0</v>
      </c>
      <c r="BN135" t="n">
        <v>0</v>
      </c>
      <c r="BO135" t="n">
        <v>0</v>
      </c>
      <c r="BP135" t="n">
        <v>0</v>
      </c>
      <c r="BQ135" t="n">
        <v>0</v>
      </c>
      <c r="BR135" t="n">
        <v>0</v>
      </c>
      <c r="BS135" t="n">
        <v>0</v>
      </c>
      <c r="BT135" t="n">
        <v>0</v>
      </c>
      <c r="BU135" t="n">
        <v>0</v>
      </c>
      <c r="BV135" t="n">
        <v>0</v>
      </c>
      <c r="BW135" t="n">
        <v>0</v>
      </c>
      <c r="CV135" t="n">
        <v>0</v>
      </c>
      <c r="CW135">
        <f>ROUND(Y135*Source!I289*DO135,7)</f>
        <v/>
      </c>
      <c r="CX135">
        <f>ROUND(Y135*Source!I289,7)</f>
        <v/>
      </c>
      <c r="CY135">
        <f>AB135</f>
        <v/>
      </c>
      <c r="CZ135">
        <f>AF135</f>
        <v/>
      </c>
      <c r="DA135">
        <f>AJ135</f>
        <v/>
      </c>
      <c r="DB135">
        <f>ROUND(ROUND(AT135*CZ135,2),2)</f>
        <v/>
      </c>
      <c r="DC135">
        <f>ROUND(ROUND(AT135*AG135,2),2)</f>
        <v/>
      </c>
      <c r="DD135" t="inlineStr"/>
      <c r="DE135" t="inlineStr"/>
      <c r="DF135">
        <f>ROUND(ROUND(AE135,0)*CX135,0)</f>
        <v/>
      </c>
      <c r="DG135">
        <f>ROUND(ROUND(AF135*AJ135,0)*CX135,0)</f>
        <v/>
      </c>
      <c r="DH135">
        <f>ROUND(ROUND(AG135*AK135,0)*CX135,0)</f>
        <v/>
      </c>
      <c r="DI135">
        <f>ROUND(ROUND(AH135,0)*CX135,0)</f>
        <v/>
      </c>
      <c r="DJ135">
        <f>DG135</f>
        <v/>
      </c>
      <c r="DK135" t="n">
        <v>0</v>
      </c>
      <c r="DL135" t="inlineStr"/>
      <c r="DM135" t="n">
        <v>0</v>
      </c>
      <c r="DN135" t="inlineStr"/>
      <c r="DO135" t="n">
        <v>0</v>
      </c>
    </row>
    <row r="136">
      <c r="A136">
        <f>ROW(Source!A289)</f>
        <v/>
      </c>
      <c r="B136" t="n">
        <v>78855224</v>
      </c>
      <c r="C136" t="n">
        <v>78856207</v>
      </c>
      <c r="D136" t="n">
        <v>29110398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101-0388</t>
        </is>
      </c>
      <c r="J136" t="inlineStr">
        <is>
          <t>ТССЦ Московской обл., 101-0388, приказ Минстроя России №675/пр от 28.02.2017 № 254/пр</t>
        </is>
      </c>
      <c r="K136" t="inlineStr">
        <is>
          <t>Краски масляные земляные марки МА-0115 мумия, сурик железный</t>
        </is>
      </c>
      <c r="L136" t="n">
        <v>1348</v>
      </c>
      <c r="N136" t="n">
        <v>1009</v>
      </c>
      <c r="O136" t="inlineStr">
        <is>
          <t>т</t>
        </is>
      </c>
      <c r="P136" t="inlineStr">
        <is>
          <t>т</t>
        </is>
      </c>
      <c r="Q136" t="n">
        <v>1000</v>
      </c>
      <c r="W136" t="n">
        <v>0</v>
      </c>
      <c r="X136" t="n">
        <v>1625292450</v>
      </c>
      <c r="Y136">
        <f>AT136</f>
        <v/>
      </c>
      <c r="AA136" t="n">
        <v>76804.47</v>
      </c>
      <c r="AB136" t="n">
        <v>0</v>
      </c>
      <c r="AC136" t="n">
        <v>0</v>
      </c>
      <c r="AD136" t="n">
        <v>0</v>
      </c>
      <c r="AE136" t="n">
        <v>15118.99</v>
      </c>
      <c r="AF136" t="n">
        <v>0</v>
      </c>
      <c r="AG136" t="n">
        <v>0</v>
      </c>
      <c r="AH136" t="n">
        <v>0</v>
      </c>
      <c r="AI136" t="n">
        <v>5.08</v>
      </c>
      <c r="AJ136" t="n">
        <v>1</v>
      </c>
      <c r="AK136" t="n">
        <v>1</v>
      </c>
      <c r="AL136" t="n">
        <v>1</v>
      </c>
      <c r="AM136" t="n">
        <v>2</v>
      </c>
      <c r="AN136" t="n">
        <v>0</v>
      </c>
      <c r="AO136" t="n">
        <v>1</v>
      </c>
      <c r="AP136" t="n">
        <v>1</v>
      </c>
      <c r="AQ136" t="n">
        <v>0</v>
      </c>
      <c r="AR136" t="n">
        <v>0</v>
      </c>
      <c r="AS136" t="inlineStr"/>
      <c r="AT136" t="n">
        <v>5e-05</v>
      </c>
      <c r="AU136" t="inlineStr"/>
      <c r="AV136" t="n">
        <v>0</v>
      </c>
      <c r="AW136" t="n">
        <v>2</v>
      </c>
      <c r="AX136" t="n">
        <v>78856224</v>
      </c>
      <c r="AY136" t="n">
        <v>1</v>
      </c>
      <c r="AZ136" t="n">
        <v>0</v>
      </c>
      <c r="BA136" t="n">
        <v>137</v>
      </c>
      <c r="BB136" t="n">
        <v>0</v>
      </c>
      <c r="BC136" t="n">
        <v>0</v>
      </c>
      <c r="BD136" t="n">
        <v>0</v>
      </c>
      <c r="BE136" t="n">
        <v>0</v>
      </c>
      <c r="BF136" t="n">
        <v>0</v>
      </c>
      <c r="BG136" t="n">
        <v>0</v>
      </c>
      <c r="BH136" t="n">
        <v>0</v>
      </c>
      <c r="BI136" t="n">
        <v>0</v>
      </c>
      <c r="BJ136" t="n">
        <v>0</v>
      </c>
      <c r="BK136" t="n">
        <v>0</v>
      </c>
      <c r="BL136" t="n">
        <v>0</v>
      </c>
      <c r="BM136" t="n">
        <v>0</v>
      </c>
      <c r="BN136" t="n">
        <v>0</v>
      </c>
      <c r="BO136" t="n">
        <v>0</v>
      </c>
      <c r="BP136" t="n">
        <v>0</v>
      </c>
      <c r="BQ136" t="n">
        <v>0</v>
      </c>
      <c r="BR136" t="n">
        <v>0</v>
      </c>
      <c r="BS136" t="n">
        <v>0</v>
      </c>
      <c r="BT136" t="n">
        <v>0</v>
      </c>
      <c r="BU136" t="n">
        <v>0</v>
      </c>
      <c r="BV136" t="n">
        <v>0</v>
      </c>
      <c r="BW136" t="n">
        <v>0</v>
      </c>
      <c r="CV136" t="n">
        <v>0</v>
      </c>
      <c r="CW136" t="n">
        <v>0</v>
      </c>
      <c r="CX136">
        <f>ROUND(Y136*Source!I289,7)</f>
        <v/>
      </c>
      <c r="CY136">
        <f>AA136</f>
        <v/>
      </c>
      <c r="CZ136">
        <f>AE136</f>
        <v/>
      </c>
      <c r="DA136">
        <f>AI136</f>
        <v/>
      </c>
      <c r="DB136">
        <f>ROUND(ROUND(AT136*CZ136,2),2)</f>
        <v/>
      </c>
      <c r="DC136">
        <f>ROUND(ROUND(AT136*AG136,2),2)</f>
        <v/>
      </c>
      <c r="DD136" t="inlineStr"/>
      <c r="DE136" t="inlineStr"/>
      <c r="DF136">
        <f>ROUND(ROUND(AE136*AI136,0)*CX136,0)</f>
        <v/>
      </c>
      <c r="DG136">
        <f>ROUND(ROUND(AF136,0)*CX136,0)</f>
        <v/>
      </c>
      <c r="DH136">
        <f>ROUND(ROUND(AG136,0)*CX136,0)</f>
        <v/>
      </c>
      <c r="DI136">
        <f>ROUND(ROUND(AH136,0)*CX136,0)</f>
        <v/>
      </c>
      <c r="DJ136">
        <f>DF136</f>
        <v/>
      </c>
      <c r="DK136" t="n">
        <v>0</v>
      </c>
      <c r="DL136" t="inlineStr"/>
      <c r="DM136" t="n">
        <v>0</v>
      </c>
      <c r="DN136" t="inlineStr"/>
      <c r="DO136" t="n">
        <v>0</v>
      </c>
    </row>
    <row r="137">
      <c r="A137">
        <f>ROW(Source!A289)</f>
        <v/>
      </c>
      <c r="B137" t="n">
        <v>78855224</v>
      </c>
      <c r="C137" t="n">
        <v>78856207</v>
      </c>
      <c r="D137" t="n">
        <v>29110573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101-0628</t>
        </is>
      </c>
      <c r="J137" t="inlineStr">
        <is>
          <t>ТССЦ Московской обл., 101-0628, приказ Минстроя России №675/пр от 28.02.2017 № 254/пр</t>
        </is>
      </c>
      <c r="K137" t="inlineStr">
        <is>
          <t>Олифа комбинированная, марки К-3</t>
        </is>
      </c>
      <c r="L137" t="n">
        <v>1348</v>
      </c>
      <c r="N137" t="n">
        <v>1009</v>
      </c>
      <c r="O137" t="inlineStr">
        <is>
          <t>т</t>
        </is>
      </c>
      <c r="P137" t="inlineStr">
        <is>
          <t>т</t>
        </is>
      </c>
      <c r="Q137" t="n">
        <v>1000</v>
      </c>
      <c r="W137" t="n">
        <v>0</v>
      </c>
      <c r="X137" t="n">
        <v>24062879</v>
      </c>
      <c r="Y137">
        <f>AT137</f>
        <v/>
      </c>
      <c r="AA137" t="n">
        <v>87631.5</v>
      </c>
      <c r="AB137" t="n">
        <v>0</v>
      </c>
      <c r="AC137" t="n">
        <v>0</v>
      </c>
      <c r="AD137" t="n">
        <v>0</v>
      </c>
      <c r="AE137" t="n">
        <v>16950</v>
      </c>
      <c r="AF137" t="n">
        <v>0</v>
      </c>
      <c r="AG137" t="n">
        <v>0</v>
      </c>
      <c r="AH137" t="n">
        <v>0</v>
      </c>
      <c r="AI137" t="n">
        <v>5.17</v>
      </c>
      <c r="AJ137" t="n">
        <v>1</v>
      </c>
      <c r="AK137" t="n">
        <v>1</v>
      </c>
      <c r="AL137" t="n">
        <v>1</v>
      </c>
      <c r="AM137" t="n">
        <v>2</v>
      </c>
      <c r="AN137" t="n">
        <v>0</v>
      </c>
      <c r="AO137" t="n">
        <v>1</v>
      </c>
      <c r="AP137" t="n">
        <v>1</v>
      </c>
      <c r="AQ137" t="n">
        <v>0</v>
      </c>
      <c r="AR137" t="n">
        <v>0</v>
      </c>
      <c r="AS137" t="inlineStr"/>
      <c r="AT137" t="n">
        <v>2e-05</v>
      </c>
      <c r="AU137" t="inlineStr"/>
      <c r="AV137" t="n">
        <v>0</v>
      </c>
      <c r="AW137" t="n">
        <v>2</v>
      </c>
      <c r="AX137" t="n">
        <v>78856225</v>
      </c>
      <c r="AY137" t="n">
        <v>1</v>
      </c>
      <c r="AZ137" t="n">
        <v>0</v>
      </c>
      <c r="BA137" t="n">
        <v>138</v>
      </c>
      <c r="BB137" t="n">
        <v>0</v>
      </c>
      <c r="BC137" t="n">
        <v>0</v>
      </c>
      <c r="BD137" t="n">
        <v>0</v>
      </c>
      <c r="BE137" t="n">
        <v>0</v>
      </c>
      <c r="BF137" t="n">
        <v>0</v>
      </c>
      <c r="BG137" t="n">
        <v>0</v>
      </c>
      <c r="BH137" t="n">
        <v>0</v>
      </c>
      <c r="BI137" t="n">
        <v>0</v>
      </c>
      <c r="BJ137" t="n">
        <v>0</v>
      </c>
      <c r="BK137" t="n">
        <v>0</v>
      </c>
      <c r="BL137" t="n">
        <v>0</v>
      </c>
      <c r="BM137" t="n">
        <v>0</v>
      </c>
      <c r="BN137" t="n">
        <v>0</v>
      </c>
      <c r="BO137" t="n">
        <v>0</v>
      </c>
      <c r="BP137" t="n">
        <v>0</v>
      </c>
      <c r="BQ137" t="n">
        <v>0</v>
      </c>
      <c r="BR137" t="n">
        <v>0</v>
      </c>
      <c r="BS137" t="n">
        <v>0</v>
      </c>
      <c r="BT137" t="n">
        <v>0</v>
      </c>
      <c r="BU137" t="n">
        <v>0</v>
      </c>
      <c r="BV137" t="n">
        <v>0</v>
      </c>
      <c r="BW137" t="n">
        <v>0</v>
      </c>
      <c r="CV137" t="n">
        <v>0</v>
      </c>
      <c r="CW137" t="n">
        <v>0</v>
      </c>
      <c r="CX137">
        <f>ROUND(Y137*Source!I289,7)</f>
        <v/>
      </c>
      <c r="CY137">
        <f>AA137</f>
        <v/>
      </c>
      <c r="CZ137">
        <f>AE137</f>
        <v/>
      </c>
      <c r="DA137">
        <f>AI137</f>
        <v/>
      </c>
      <c r="DB137">
        <f>ROUND(ROUND(AT137*CZ137,2),2)</f>
        <v/>
      </c>
      <c r="DC137">
        <f>ROUND(ROUND(AT137*AG137,2),2)</f>
        <v/>
      </c>
      <c r="DD137" t="inlineStr"/>
      <c r="DE137" t="inlineStr"/>
      <c r="DF137">
        <f>ROUND(ROUND(AE137*AI137,0)*CX137,0)</f>
        <v/>
      </c>
      <c r="DG137">
        <f>ROUND(ROUND(AF137,0)*CX137,0)</f>
        <v/>
      </c>
      <c r="DH137">
        <f>ROUND(ROUND(AG137,0)*CX137,0)</f>
        <v/>
      </c>
      <c r="DI137">
        <f>ROUND(ROUND(AH137,0)*CX137,0)</f>
        <v/>
      </c>
      <c r="DJ137">
        <f>DF137</f>
        <v/>
      </c>
      <c r="DK137" t="n">
        <v>0</v>
      </c>
      <c r="DL137" t="inlineStr"/>
      <c r="DM137" t="n">
        <v>0</v>
      </c>
      <c r="DN137" t="inlineStr"/>
      <c r="DO137" t="n">
        <v>0</v>
      </c>
    </row>
    <row r="138">
      <c r="A138">
        <f>ROW(Source!A289)</f>
        <v/>
      </c>
      <c r="B138" t="n">
        <v>78855224</v>
      </c>
      <c r="C138" t="n">
        <v>78856207</v>
      </c>
      <c r="D138" t="n">
        <v>29107963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101-1669</t>
        </is>
      </c>
      <c r="J138" t="inlineStr">
        <is>
          <t>ТССЦ Московской обл., 101-1669, приказ Минстроя России №675/пр от 28.02.2017 № 254/пр</t>
        </is>
      </c>
      <c r="K138" t="inlineStr">
        <is>
          <t>Очес льняной</t>
        </is>
      </c>
      <c r="L138" t="n">
        <v>1346</v>
      </c>
      <c r="N138" t="n">
        <v>1009</v>
      </c>
      <c r="O138" t="inlineStr">
        <is>
          <t>кг</t>
        </is>
      </c>
      <c r="P138" t="inlineStr">
        <is>
          <t>кг</t>
        </is>
      </c>
      <c r="Q138" t="n">
        <v>1</v>
      </c>
      <c r="W138" t="n">
        <v>0</v>
      </c>
      <c r="X138" t="n">
        <v>-2113933962</v>
      </c>
      <c r="Y138">
        <f>AT138</f>
        <v/>
      </c>
      <c r="AA138" t="n">
        <v>590.67</v>
      </c>
      <c r="AB138" t="n">
        <v>0</v>
      </c>
      <c r="AC138" t="n">
        <v>0</v>
      </c>
      <c r="AD138" t="n">
        <v>0</v>
      </c>
      <c r="AE138" t="n">
        <v>37.29</v>
      </c>
      <c r="AF138" t="n">
        <v>0</v>
      </c>
      <c r="AG138" t="n">
        <v>0</v>
      </c>
      <c r="AH138" t="n">
        <v>0</v>
      </c>
      <c r="AI138" t="n">
        <v>15.84</v>
      </c>
      <c r="AJ138" t="n">
        <v>1</v>
      </c>
      <c r="AK138" t="n">
        <v>1</v>
      </c>
      <c r="AL138" t="n">
        <v>1</v>
      </c>
      <c r="AM138" t="n">
        <v>2</v>
      </c>
      <c r="AN138" t="n">
        <v>0</v>
      </c>
      <c r="AO138" t="n">
        <v>1</v>
      </c>
      <c r="AP138" t="n">
        <v>1</v>
      </c>
      <c r="AQ138" t="n">
        <v>0</v>
      </c>
      <c r="AR138" t="n">
        <v>0</v>
      </c>
      <c r="AS138" t="inlineStr"/>
      <c r="AT138" t="n">
        <v>0.02</v>
      </c>
      <c r="AU138" t="inlineStr"/>
      <c r="AV138" t="n">
        <v>0</v>
      </c>
      <c r="AW138" t="n">
        <v>2</v>
      </c>
      <c r="AX138" t="n">
        <v>78856226</v>
      </c>
      <c r="AY138" t="n">
        <v>1</v>
      </c>
      <c r="AZ138" t="n">
        <v>0</v>
      </c>
      <c r="BA138" t="n">
        <v>139</v>
      </c>
      <c r="BB138" t="n">
        <v>0</v>
      </c>
      <c r="BC138" t="n">
        <v>0</v>
      </c>
      <c r="BD138" t="n">
        <v>0</v>
      </c>
      <c r="BE138" t="n">
        <v>0</v>
      </c>
      <c r="BF138" t="n">
        <v>0</v>
      </c>
      <c r="BG138" t="n">
        <v>0</v>
      </c>
      <c r="BH138" t="n">
        <v>0</v>
      </c>
      <c r="BI138" t="n">
        <v>0</v>
      </c>
      <c r="BJ138" t="n">
        <v>0</v>
      </c>
      <c r="BK138" t="n">
        <v>0</v>
      </c>
      <c r="BL138" t="n">
        <v>0</v>
      </c>
      <c r="BM138" t="n">
        <v>0</v>
      </c>
      <c r="BN138" t="n">
        <v>0</v>
      </c>
      <c r="BO138" t="n">
        <v>0</v>
      </c>
      <c r="BP138" t="n">
        <v>0</v>
      </c>
      <c r="BQ138" t="n">
        <v>0</v>
      </c>
      <c r="BR138" t="n">
        <v>0</v>
      </c>
      <c r="BS138" t="n">
        <v>0</v>
      </c>
      <c r="BT138" t="n">
        <v>0</v>
      </c>
      <c r="BU138" t="n">
        <v>0</v>
      </c>
      <c r="BV138" t="n">
        <v>0</v>
      </c>
      <c r="BW138" t="n">
        <v>0</v>
      </c>
      <c r="CV138" t="n">
        <v>0</v>
      </c>
      <c r="CW138" t="n">
        <v>0</v>
      </c>
      <c r="CX138">
        <f>ROUND(Y138*Source!I289,7)</f>
        <v/>
      </c>
      <c r="CY138">
        <f>AA138</f>
        <v/>
      </c>
      <c r="CZ138">
        <f>AE138</f>
        <v/>
      </c>
      <c r="DA138">
        <f>AI138</f>
        <v/>
      </c>
      <c r="DB138">
        <f>ROUND(ROUND(AT138*CZ138,2),2)</f>
        <v/>
      </c>
      <c r="DC138">
        <f>ROUND(ROUND(AT138*AG138,2),2)</f>
        <v/>
      </c>
      <c r="DD138" t="inlineStr"/>
      <c r="DE138" t="inlineStr"/>
      <c r="DF138">
        <f>ROUND(ROUND(AE138*AI138,0)*CX138,0)</f>
        <v/>
      </c>
      <c r="DG138">
        <f>ROUND(ROUND(AF138,0)*CX138,0)</f>
        <v/>
      </c>
      <c r="DH138">
        <f>ROUND(ROUND(AG138,0)*CX138,0)</f>
        <v/>
      </c>
      <c r="DI138">
        <f>ROUND(ROUND(AH138,0)*CX138,0)</f>
        <v/>
      </c>
      <c r="DJ138">
        <f>DF138</f>
        <v/>
      </c>
      <c r="DK138" t="n">
        <v>0</v>
      </c>
      <c r="DL138" t="inlineStr"/>
      <c r="DM138" t="n">
        <v>0</v>
      </c>
      <c r="DN138" t="inlineStr"/>
      <c r="DO138" t="n">
        <v>0</v>
      </c>
    </row>
    <row r="139">
      <c r="A139">
        <f>ROW(Source!A289)</f>
        <v/>
      </c>
      <c r="B139" t="n">
        <v>78855224</v>
      </c>
      <c r="C139" t="n">
        <v>78856207</v>
      </c>
      <c r="D139" t="n">
        <v>29108670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101-8019</t>
        </is>
      </c>
      <c r="J139" t="inlineStr">
        <is>
          <t>ТССЦ Московской обл., 101-8019, приказ Минстроя России №675/пр от 28.02.2017 № 254/пр</t>
        </is>
      </c>
      <c r="K139" t="inlineStr">
        <is>
          <t>Герметик акриловый KRASS, универсальный</t>
        </is>
      </c>
      <c r="L139" t="n">
        <v>1296</v>
      </c>
      <c r="N139" t="n">
        <v>1002</v>
      </c>
      <c r="O139" t="inlineStr">
        <is>
          <t>л</t>
        </is>
      </c>
      <c r="P139" t="inlineStr">
        <is>
          <t>л</t>
        </is>
      </c>
      <c r="Q139" t="n">
        <v>1</v>
      </c>
      <c r="W139" t="n">
        <v>0</v>
      </c>
      <c r="X139" t="n">
        <v>-1524233571</v>
      </c>
      <c r="Y139">
        <f>AT139</f>
        <v/>
      </c>
      <c r="AA139" t="n">
        <v>471.4</v>
      </c>
      <c r="AB139" t="n">
        <v>0</v>
      </c>
      <c r="AC139" t="n">
        <v>0</v>
      </c>
      <c r="AD139" t="n">
        <v>0</v>
      </c>
      <c r="AE139" t="n">
        <v>36.04</v>
      </c>
      <c r="AF139" t="n">
        <v>0</v>
      </c>
      <c r="AG139" t="n">
        <v>0</v>
      </c>
      <c r="AH139" t="n">
        <v>0</v>
      </c>
      <c r="AI139" t="n">
        <v>13.08</v>
      </c>
      <c r="AJ139" t="n">
        <v>1</v>
      </c>
      <c r="AK139" t="n">
        <v>1</v>
      </c>
      <c r="AL139" t="n">
        <v>1</v>
      </c>
      <c r="AM139" t="n">
        <v>0</v>
      </c>
      <c r="AN139" t="n">
        <v>0</v>
      </c>
      <c r="AO139" t="n">
        <v>0</v>
      </c>
      <c r="AP139" t="n">
        <v>1</v>
      </c>
      <c r="AQ139" t="n">
        <v>0</v>
      </c>
      <c r="AR139" t="n">
        <v>0</v>
      </c>
      <c r="AS139" t="inlineStr"/>
      <c r="AT139" t="n">
        <v>3.1</v>
      </c>
      <c r="AU139" t="inlineStr"/>
      <c r="AV139" t="n">
        <v>0</v>
      </c>
      <c r="AW139" t="n">
        <v>1</v>
      </c>
      <c r="AX139" t="n">
        <v>-1</v>
      </c>
      <c r="AY139" t="n">
        <v>0</v>
      </c>
      <c r="AZ139" t="n">
        <v>0</v>
      </c>
      <c r="BA139" t="inlineStr"/>
      <c r="BB139" t="n">
        <v>0</v>
      </c>
      <c r="BC139" t="n">
        <v>0</v>
      </c>
      <c r="BD139" t="n">
        <v>0</v>
      </c>
      <c r="BE139" t="n">
        <v>0</v>
      </c>
      <c r="BF139" t="n">
        <v>0</v>
      </c>
      <c r="BG139" t="n">
        <v>0</v>
      </c>
      <c r="BH139" t="n">
        <v>0</v>
      </c>
      <c r="BI139" t="n">
        <v>0</v>
      </c>
      <c r="BJ139" t="n">
        <v>0</v>
      </c>
      <c r="BK139" t="n">
        <v>0</v>
      </c>
      <c r="BL139" t="n">
        <v>0</v>
      </c>
      <c r="BM139" t="n">
        <v>0</v>
      </c>
      <c r="BN139" t="n">
        <v>0</v>
      </c>
      <c r="BO139" t="n">
        <v>0</v>
      </c>
      <c r="BP139" t="n">
        <v>0</v>
      </c>
      <c r="BQ139" t="n">
        <v>0</v>
      </c>
      <c r="BR139" t="n">
        <v>0</v>
      </c>
      <c r="BS139" t="n">
        <v>0</v>
      </c>
      <c r="BT139" t="n">
        <v>0</v>
      </c>
      <c r="BU139" t="n">
        <v>0</v>
      </c>
      <c r="BV139" t="n">
        <v>0</v>
      </c>
      <c r="BW139" t="n">
        <v>0</v>
      </c>
      <c r="CV139" t="n">
        <v>0</v>
      </c>
      <c r="CW139" t="n">
        <v>0</v>
      </c>
      <c r="CX139">
        <f>ROUND(Y139*Source!I289,7)</f>
        <v/>
      </c>
      <c r="CY139">
        <f>AA139</f>
        <v/>
      </c>
      <c r="CZ139">
        <f>AE139</f>
        <v/>
      </c>
      <c r="DA139">
        <f>AI139</f>
        <v/>
      </c>
      <c r="DB139">
        <f>ROUND(ROUND(AT139*CZ139,2),2)</f>
        <v/>
      </c>
      <c r="DC139">
        <f>ROUND(ROUND(AT139*AG139,2),2)</f>
        <v/>
      </c>
      <c r="DD139" t="inlineStr"/>
      <c r="DE139" t="inlineStr"/>
      <c r="DF139">
        <f>ROUND(ROUND(AE139*AI139,0)*CX139,0)</f>
        <v/>
      </c>
      <c r="DG139">
        <f>ROUND(ROUND(AF139,0)*CX139,0)</f>
        <v/>
      </c>
      <c r="DH139">
        <f>ROUND(ROUND(AG139,0)*CX139,0)</f>
        <v/>
      </c>
      <c r="DI139">
        <f>ROUND(ROUND(AH139,0)*CX139,0)</f>
        <v/>
      </c>
      <c r="DJ139">
        <f>DF139</f>
        <v/>
      </c>
      <c r="DK139" t="n">
        <v>0</v>
      </c>
      <c r="DL139" t="inlineStr"/>
      <c r="DM139" t="n">
        <v>0</v>
      </c>
      <c r="DN139" t="inlineStr"/>
      <c r="DO139" t="n">
        <v>0</v>
      </c>
    </row>
    <row r="140">
      <c r="A140">
        <f>ROW(Source!A289)</f>
        <v/>
      </c>
      <c r="B140" t="n">
        <v>78855224</v>
      </c>
      <c r="C140" t="n">
        <v>78856207</v>
      </c>
      <c r="D140" t="n">
        <v>29150040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411-0001</t>
        </is>
      </c>
      <c r="J140" t="inlineStr">
        <is>
          <t>ТССЦ Московской обл., 411-0001, приказ Минстроя России №675/пр от 28.02.2017 № 257/пр</t>
        </is>
      </c>
      <c r="K140" t="inlineStr">
        <is>
          <t>Вода</t>
        </is>
      </c>
      <c r="L140" t="n">
        <v>1339</v>
      </c>
      <c r="N140" t="n">
        <v>1007</v>
      </c>
      <c r="O140" t="inlineStr">
        <is>
          <t>м3</t>
        </is>
      </c>
      <c r="P140" t="inlineStr">
        <is>
          <t>м3</t>
        </is>
      </c>
      <c r="Q140" t="n">
        <v>1</v>
      </c>
      <c r="W140" t="n">
        <v>0</v>
      </c>
      <c r="X140" t="n">
        <v>619799737</v>
      </c>
      <c r="Y140">
        <f>AT140</f>
        <v/>
      </c>
      <c r="AA140" t="n">
        <v>31.28</v>
      </c>
      <c r="AB140" t="n">
        <v>0</v>
      </c>
      <c r="AC140" t="n">
        <v>0</v>
      </c>
      <c r="AD140" t="n">
        <v>0</v>
      </c>
      <c r="AE140" t="n">
        <v>2.44</v>
      </c>
      <c r="AF140" t="n">
        <v>0</v>
      </c>
      <c r="AG140" t="n">
        <v>0</v>
      </c>
      <c r="AH140" t="n">
        <v>0</v>
      </c>
      <c r="AI140" t="n">
        <v>12.82</v>
      </c>
      <c r="AJ140" t="n">
        <v>1</v>
      </c>
      <c r="AK140" t="n">
        <v>1</v>
      </c>
      <c r="AL140" t="n">
        <v>1</v>
      </c>
      <c r="AM140" t="n">
        <v>2</v>
      </c>
      <c r="AN140" t="n">
        <v>0</v>
      </c>
      <c r="AO140" t="n">
        <v>1</v>
      </c>
      <c r="AP140" t="n">
        <v>1</v>
      </c>
      <c r="AQ140" t="n">
        <v>0</v>
      </c>
      <c r="AR140" t="n">
        <v>0</v>
      </c>
      <c r="AS140" t="inlineStr"/>
      <c r="AT140" t="n">
        <v>1</v>
      </c>
      <c r="AU140" t="inlineStr"/>
      <c r="AV140" t="n">
        <v>0</v>
      </c>
      <c r="AW140" t="n">
        <v>2</v>
      </c>
      <c r="AX140" t="n">
        <v>78856227</v>
      </c>
      <c r="AY140" t="n">
        <v>1</v>
      </c>
      <c r="AZ140" t="n">
        <v>0</v>
      </c>
      <c r="BA140" t="n">
        <v>140</v>
      </c>
      <c r="BB140" t="n">
        <v>0</v>
      </c>
      <c r="BC140" t="n">
        <v>0</v>
      </c>
      <c r="BD140" t="n">
        <v>0</v>
      </c>
      <c r="BE140" t="n">
        <v>0</v>
      </c>
      <c r="BF140" t="n">
        <v>0</v>
      </c>
      <c r="BG140" t="n">
        <v>0</v>
      </c>
      <c r="BH140" t="n">
        <v>0</v>
      </c>
      <c r="BI140" t="n">
        <v>0</v>
      </c>
      <c r="BJ140" t="n">
        <v>0</v>
      </c>
      <c r="BK140" t="n">
        <v>0</v>
      </c>
      <c r="BL140" t="n">
        <v>0</v>
      </c>
      <c r="BM140" t="n">
        <v>0</v>
      </c>
      <c r="BN140" t="n">
        <v>0</v>
      </c>
      <c r="BO140" t="n">
        <v>0</v>
      </c>
      <c r="BP140" t="n">
        <v>0</v>
      </c>
      <c r="BQ140" t="n">
        <v>0</v>
      </c>
      <c r="BR140" t="n">
        <v>0</v>
      </c>
      <c r="BS140" t="n">
        <v>0</v>
      </c>
      <c r="BT140" t="n">
        <v>0</v>
      </c>
      <c r="BU140" t="n">
        <v>0</v>
      </c>
      <c r="BV140" t="n">
        <v>0</v>
      </c>
      <c r="BW140" t="n">
        <v>0</v>
      </c>
      <c r="CV140" t="n">
        <v>0</v>
      </c>
      <c r="CW140" t="n">
        <v>0</v>
      </c>
      <c r="CX140">
        <f>ROUND(Y140*Source!I289,7)</f>
        <v/>
      </c>
      <c r="CY140">
        <f>AA140</f>
        <v/>
      </c>
      <c r="CZ140">
        <f>AE140</f>
        <v/>
      </c>
      <c r="DA140">
        <f>AI140</f>
        <v/>
      </c>
      <c r="DB140">
        <f>ROUND(ROUND(AT140*CZ140,2),2)</f>
        <v/>
      </c>
      <c r="DC140">
        <f>ROUND(ROUND(AT140*AG140,2),2)</f>
        <v/>
      </c>
      <c r="DD140" t="inlineStr"/>
      <c r="DE140" t="inlineStr"/>
      <c r="DF140">
        <f>ROUND(ROUND(AE140*AI140,0)*CX140,0)</f>
        <v/>
      </c>
      <c r="DG140">
        <f>ROUND(ROUND(AF140,0)*CX140,0)</f>
        <v/>
      </c>
      <c r="DH140">
        <f>ROUND(ROUND(AG140,0)*CX140,0)</f>
        <v/>
      </c>
      <c r="DI140">
        <f>ROUND(ROUND(AH140,0)*CX140,0)</f>
        <v/>
      </c>
      <c r="DJ140">
        <f>DF140</f>
        <v/>
      </c>
      <c r="DK140" t="n">
        <v>0</v>
      </c>
      <c r="DL140" t="inlineStr"/>
      <c r="DM140" t="n">
        <v>0</v>
      </c>
      <c r="DN140" t="inlineStr"/>
      <c r="DO140" t="n">
        <v>0</v>
      </c>
    </row>
    <row r="141">
      <c r="A141">
        <f>ROW(Source!A329)</f>
        <v/>
      </c>
      <c r="B141" t="n">
        <v>78855224</v>
      </c>
      <c r="C141" t="n">
        <v>78856353</v>
      </c>
      <c r="D141" t="n">
        <v>18410631</v>
      </c>
      <c r="E141" t="n">
        <v>1</v>
      </c>
      <c r="F141" t="n">
        <v>1</v>
      </c>
      <c r="G141" t="n">
        <v>1</v>
      </c>
      <c r="H141" t="n">
        <v>1</v>
      </c>
      <c r="I141" t="inlineStr">
        <is>
          <t>1-1029-90</t>
        </is>
      </c>
      <c r="J141" t="inlineStr"/>
      <c r="K141" t="inlineStr">
        <is>
          <t>Рабочий строитель среднего разряда 2,9</t>
        </is>
      </c>
      <c r="L141" t="n">
        <v>1369</v>
      </c>
      <c r="N141" t="n">
        <v>1013</v>
      </c>
      <c r="O141" t="inlineStr">
        <is>
          <t>чел.-ч</t>
        </is>
      </c>
      <c r="P141" t="inlineStr">
        <is>
          <t>чел.-ч</t>
        </is>
      </c>
      <c r="Q141" t="n">
        <v>1</v>
      </c>
      <c r="W141" t="n">
        <v>0</v>
      </c>
      <c r="X141" t="n">
        <v>-1896518065</v>
      </c>
      <c r="Y141">
        <f>AT141</f>
        <v/>
      </c>
      <c r="AA141" t="n">
        <v>0</v>
      </c>
      <c r="AB141" t="n">
        <v>0</v>
      </c>
      <c r="AC141" t="n">
        <v>0</v>
      </c>
      <c r="AD141" t="n">
        <v>8.460000000000001</v>
      </c>
      <c r="AE141" t="n">
        <v>0</v>
      </c>
      <c r="AF141" t="n">
        <v>0</v>
      </c>
      <c r="AG141" t="n">
        <v>0</v>
      </c>
      <c r="AH141" t="n">
        <v>8.460000000000001</v>
      </c>
      <c r="AI141" t="n">
        <v>1</v>
      </c>
      <c r="AJ141" t="n">
        <v>1</v>
      </c>
      <c r="AK141" t="n">
        <v>1</v>
      </c>
      <c r="AL141" t="n">
        <v>1</v>
      </c>
      <c r="AM141" t="n">
        <v>-2</v>
      </c>
      <c r="AN141" t="n">
        <v>0</v>
      </c>
      <c r="AO141" t="n">
        <v>1</v>
      </c>
      <c r="AP141" t="n">
        <v>0</v>
      </c>
      <c r="AQ141" t="n">
        <v>0</v>
      </c>
      <c r="AR141" t="n">
        <v>0</v>
      </c>
      <c r="AS141" t="inlineStr"/>
      <c r="AT141" t="n">
        <v>85.3</v>
      </c>
      <c r="AU141" t="inlineStr"/>
      <c r="AV141" t="n">
        <v>1</v>
      </c>
      <c r="AW141" t="n">
        <v>2</v>
      </c>
      <c r="AX141" t="n">
        <v>78856354</v>
      </c>
      <c r="AY141" t="n">
        <v>1</v>
      </c>
      <c r="AZ141" t="n">
        <v>0</v>
      </c>
      <c r="BA141" t="n">
        <v>141</v>
      </c>
      <c r="BB141" t="n">
        <v>0</v>
      </c>
      <c r="BC141" t="n">
        <v>0</v>
      </c>
      <c r="BD141" t="n">
        <v>0</v>
      </c>
      <c r="BE141" t="n">
        <v>0</v>
      </c>
      <c r="BF141" t="n">
        <v>0</v>
      </c>
      <c r="BG141" t="n">
        <v>0</v>
      </c>
      <c r="BH141" t="n">
        <v>0</v>
      </c>
      <c r="BI141" t="n">
        <v>0</v>
      </c>
      <c r="BJ141" t="n">
        <v>0</v>
      </c>
      <c r="BK141" t="n">
        <v>0</v>
      </c>
      <c r="BL141" t="n">
        <v>0</v>
      </c>
      <c r="BM141" t="n">
        <v>0</v>
      </c>
      <c r="BN141" t="n">
        <v>0</v>
      </c>
      <c r="BO141" t="n">
        <v>0</v>
      </c>
      <c r="BP141" t="n">
        <v>0</v>
      </c>
      <c r="BQ141" t="n">
        <v>0</v>
      </c>
      <c r="BR141" t="n">
        <v>0</v>
      </c>
      <c r="BS141" t="n">
        <v>0</v>
      </c>
      <c r="BT141" t="n">
        <v>0</v>
      </c>
      <c r="BU141" t="n">
        <v>0</v>
      </c>
      <c r="BV141" t="n">
        <v>0</v>
      </c>
      <c r="BW141" t="n">
        <v>0</v>
      </c>
      <c r="CU141">
        <f>ROUND(AT141*Source!I329*AH141*AL141,0)</f>
        <v/>
      </c>
      <c r="CV141">
        <f>ROUND(Y141*Source!I329,7)</f>
        <v/>
      </c>
      <c r="CW141" t="n">
        <v>0</v>
      </c>
      <c r="CX141">
        <f>ROUND(Y141*Source!I329,7)</f>
        <v/>
      </c>
      <c r="CY141">
        <f>AD141</f>
        <v/>
      </c>
      <c r="CZ141">
        <f>AH141</f>
        <v/>
      </c>
      <c r="DA141">
        <f>AL141</f>
        <v/>
      </c>
      <c r="DB141">
        <f>ROUND(ROUND(AT141*CZ141,2),2)</f>
        <v/>
      </c>
      <c r="DC141">
        <f>ROUND(ROUND(AT141*AG141,2),2)</f>
        <v/>
      </c>
      <c r="DD141" t="inlineStr"/>
      <c r="DE141" t="inlineStr"/>
      <c r="DF141">
        <f>ROUND(ROUND(AE141,0)*CX141,0)</f>
        <v/>
      </c>
      <c r="DG141">
        <f>ROUND(ROUND(AF141,0)*CX141,0)</f>
        <v/>
      </c>
      <c r="DH141">
        <f>ROUND(ROUND(AG141,0)*CX141,0)</f>
        <v/>
      </c>
      <c r="DI141">
        <f>ROUND(ROUND(AH141,0)*CX141,0)</f>
        <v/>
      </c>
      <c r="DJ141">
        <f>DI141</f>
        <v/>
      </c>
      <c r="DK141" t="n">
        <v>0</v>
      </c>
      <c r="DL141" t="inlineStr"/>
      <c r="DM141" t="n">
        <v>0</v>
      </c>
      <c r="DN141" t="inlineStr"/>
      <c r="DO141" t="n">
        <v>0</v>
      </c>
    </row>
    <row r="142">
      <c r="A142">
        <f>ROW(Source!A329)</f>
        <v/>
      </c>
      <c r="B142" t="n">
        <v>78855224</v>
      </c>
      <c r="C142" t="n">
        <v>78856353</v>
      </c>
      <c r="D142" t="n">
        <v>121548</v>
      </c>
      <c r="E142" t="n">
        <v>1</v>
      </c>
      <c r="F142" t="n">
        <v>1</v>
      </c>
      <c r="G142" t="n">
        <v>1</v>
      </c>
      <c r="H142" t="n">
        <v>1</v>
      </c>
      <c r="I142" t="inlineStr">
        <is>
          <t>2</t>
        </is>
      </c>
      <c r="J142" t="inlineStr"/>
      <c r="K142" t="inlineStr">
        <is>
          <t>Затраты труда машинистов</t>
        </is>
      </c>
      <c r="L142" t="n">
        <v>608254</v>
      </c>
      <c r="N142" t="n">
        <v>1013</v>
      </c>
      <c r="O142" t="inlineStr">
        <is>
          <t>чел.час</t>
        </is>
      </c>
      <c r="P142" t="inlineStr">
        <is>
          <t>чел.час</t>
        </is>
      </c>
      <c r="Q142" t="n">
        <v>1</v>
      </c>
      <c r="W142" t="n">
        <v>0</v>
      </c>
      <c r="X142" t="n">
        <v>-185737400</v>
      </c>
      <c r="Y142">
        <f>AT142</f>
        <v/>
      </c>
      <c r="AA142" t="n">
        <v>0</v>
      </c>
      <c r="AB142" t="n">
        <v>0</v>
      </c>
      <c r="AC142" t="n">
        <v>0</v>
      </c>
      <c r="AD142" t="n">
        <v>0</v>
      </c>
      <c r="AE142" t="n">
        <v>0</v>
      </c>
      <c r="AF142" t="n">
        <v>0</v>
      </c>
      <c r="AG142" t="n">
        <v>0</v>
      </c>
      <c r="AH142" t="n">
        <v>0</v>
      </c>
      <c r="AI142" t="n">
        <v>1</v>
      </c>
      <c r="AJ142" t="n">
        <v>1</v>
      </c>
      <c r="AK142" t="n">
        <v>1</v>
      </c>
      <c r="AL142" t="n">
        <v>1</v>
      </c>
      <c r="AM142" t="n">
        <v>-2</v>
      </c>
      <c r="AN142" t="n">
        <v>0</v>
      </c>
      <c r="AO142" t="n">
        <v>1</v>
      </c>
      <c r="AP142" t="n">
        <v>0</v>
      </c>
      <c r="AQ142" t="n">
        <v>0</v>
      </c>
      <c r="AR142" t="n">
        <v>0</v>
      </c>
      <c r="AS142" t="inlineStr"/>
      <c r="AT142" t="n">
        <v>0.32</v>
      </c>
      <c r="AU142" t="inlineStr"/>
      <c r="AV142" t="n">
        <v>2</v>
      </c>
      <c r="AW142" t="n">
        <v>2</v>
      </c>
      <c r="AX142" t="n">
        <v>78856355</v>
      </c>
      <c r="AY142" t="n">
        <v>1</v>
      </c>
      <c r="AZ142" t="n">
        <v>0</v>
      </c>
      <c r="BA142" t="n">
        <v>142</v>
      </c>
      <c r="BB142" t="n">
        <v>0</v>
      </c>
      <c r="BC142" t="n">
        <v>0</v>
      </c>
      <c r="BD142" t="n">
        <v>0</v>
      </c>
      <c r="BE142" t="n">
        <v>0</v>
      </c>
      <c r="BF142" t="n">
        <v>0</v>
      </c>
      <c r="BG142" t="n">
        <v>0</v>
      </c>
      <c r="BH142" t="n">
        <v>0</v>
      </c>
      <c r="BI142" t="n">
        <v>0</v>
      </c>
      <c r="BJ142" t="n">
        <v>0</v>
      </c>
      <c r="BK142" t="n">
        <v>0</v>
      </c>
      <c r="BL142" t="n">
        <v>0</v>
      </c>
      <c r="BM142" t="n">
        <v>0</v>
      </c>
      <c r="BN142" t="n">
        <v>0</v>
      </c>
      <c r="BO142" t="n">
        <v>0</v>
      </c>
      <c r="BP142" t="n">
        <v>0</v>
      </c>
      <c r="BQ142" t="n">
        <v>0</v>
      </c>
      <c r="BR142" t="n">
        <v>0</v>
      </c>
      <c r="BS142" t="n">
        <v>0</v>
      </c>
      <c r="BT142" t="n">
        <v>0</v>
      </c>
      <c r="BU142" t="n">
        <v>0</v>
      </c>
      <c r="BV142" t="n">
        <v>0</v>
      </c>
      <c r="BW142" t="n">
        <v>0</v>
      </c>
      <c r="CV142" t="n">
        <v>0</v>
      </c>
      <c r="CW142" t="n">
        <v>0</v>
      </c>
      <c r="CX142">
        <f>ROUND(Y142*Source!I329,7)</f>
        <v/>
      </c>
      <c r="CY142">
        <f>AD142</f>
        <v/>
      </c>
      <c r="CZ142">
        <f>AH142</f>
        <v/>
      </c>
      <c r="DA142">
        <f>AL142</f>
        <v/>
      </c>
      <c r="DB142">
        <f>ROUND(ROUND(AT142*CZ142,2),2)</f>
        <v/>
      </c>
      <c r="DC142">
        <f>ROUND(ROUND(AT142*AG142,2),2)</f>
        <v/>
      </c>
      <c r="DD142" t="inlineStr"/>
      <c r="DE142" t="inlineStr"/>
      <c r="DF142">
        <f>ROUND(ROUND(AE142,0)*CX142,0)</f>
        <v/>
      </c>
      <c r="DG142">
        <f>ROUND(ROUND(AF142,0)*CX142,0)</f>
        <v/>
      </c>
      <c r="DH142">
        <f>ROUND(ROUND(AG142,0)*CX142,0)</f>
        <v/>
      </c>
      <c r="DI142">
        <f>ROUND(ROUND(AH142,0)*CX142,0)</f>
        <v/>
      </c>
      <c r="DJ142">
        <f>DI142</f>
        <v/>
      </c>
      <c r="DK142" t="n">
        <v>0</v>
      </c>
      <c r="DL142" t="inlineStr"/>
      <c r="DM142" t="n">
        <v>0</v>
      </c>
      <c r="DN142" t="inlineStr"/>
      <c r="DO142" t="n">
        <v>0</v>
      </c>
    </row>
    <row r="143">
      <c r="A143">
        <f>ROW(Source!A329)</f>
        <v/>
      </c>
      <c r="B143" t="n">
        <v>78855224</v>
      </c>
      <c r="C143" t="n">
        <v>78856353</v>
      </c>
      <c r="D143" t="n">
        <v>29172556</v>
      </c>
      <c r="E143" t="n">
        <v>1</v>
      </c>
      <c r="F143" t="n">
        <v>1</v>
      </c>
      <c r="G143" t="n">
        <v>1</v>
      </c>
      <c r="H143" t="n">
        <v>2</v>
      </c>
      <c r="I143" t="inlineStr">
        <is>
          <t>030954</t>
        </is>
      </c>
      <c r="J143" t="inlineStr">
        <is>
          <t>ТСЭМ Московской обл., 030954, приказ Минстроя России №675/пр от 28.02.2017 № 264/пр</t>
        </is>
      </c>
      <c r="K143" t="inlineStr">
        <is>
          <t>Подъемники грузоподъемностью до 500 кг одномачтовые, высота подъема 45 м</t>
        </is>
      </c>
      <c r="L143" t="n">
        <v>1368</v>
      </c>
      <c r="N143" t="n">
        <v>1011</v>
      </c>
      <c r="O143" t="inlineStr">
        <is>
          <t>маш.-ч</t>
        </is>
      </c>
      <c r="P143" t="inlineStr">
        <is>
          <t>маш.-ч</t>
        </is>
      </c>
      <c r="Q143" t="n">
        <v>1</v>
      </c>
      <c r="W143" t="n">
        <v>0</v>
      </c>
      <c r="X143" t="n">
        <v>344519037</v>
      </c>
      <c r="Y143">
        <f>AT143</f>
        <v/>
      </c>
      <c r="AA143" t="n">
        <v>0</v>
      </c>
      <c r="AB143" t="n">
        <v>728.98</v>
      </c>
      <c r="AC143" t="n">
        <v>705.38</v>
      </c>
      <c r="AD143" t="n">
        <v>0</v>
      </c>
      <c r="AE143" t="n">
        <v>0</v>
      </c>
      <c r="AF143" t="n">
        <v>31.26</v>
      </c>
      <c r="AG143" t="n">
        <v>13.5</v>
      </c>
      <c r="AH143" t="n">
        <v>0</v>
      </c>
      <c r="AI143" t="n">
        <v>1</v>
      </c>
      <c r="AJ143" t="n">
        <v>23.32</v>
      </c>
      <c r="AK143" t="n">
        <v>52.25</v>
      </c>
      <c r="AL143" t="n">
        <v>1</v>
      </c>
      <c r="AM143" t="n">
        <v>2</v>
      </c>
      <c r="AN143" t="n">
        <v>0</v>
      </c>
      <c r="AO143" t="n">
        <v>1</v>
      </c>
      <c r="AP143" t="n">
        <v>0</v>
      </c>
      <c r="AQ143" t="n">
        <v>0</v>
      </c>
      <c r="AR143" t="n">
        <v>0</v>
      </c>
      <c r="AS143" t="inlineStr"/>
      <c r="AT143" t="n">
        <v>0.32</v>
      </c>
      <c r="AU143" t="inlineStr"/>
      <c r="AV143" t="n">
        <v>0</v>
      </c>
      <c r="AW143" t="n">
        <v>2</v>
      </c>
      <c r="AX143" t="n">
        <v>78856356</v>
      </c>
      <c r="AY143" t="n">
        <v>1</v>
      </c>
      <c r="AZ143" t="n">
        <v>0</v>
      </c>
      <c r="BA143" t="n">
        <v>143</v>
      </c>
      <c r="BB143" t="n">
        <v>0</v>
      </c>
      <c r="BC143" t="n">
        <v>0</v>
      </c>
      <c r="BD143" t="n">
        <v>0</v>
      </c>
      <c r="BE143" t="n">
        <v>0</v>
      </c>
      <c r="BF143" t="n">
        <v>0</v>
      </c>
      <c r="BG143" t="n">
        <v>0</v>
      </c>
      <c r="BH143" t="n">
        <v>0</v>
      </c>
      <c r="BI143" t="n">
        <v>0</v>
      </c>
      <c r="BJ143" t="n">
        <v>0</v>
      </c>
      <c r="BK143" t="n">
        <v>0</v>
      </c>
      <c r="BL143" t="n">
        <v>0</v>
      </c>
      <c r="BM143" t="n">
        <v>0</v>
      </c>
      <c r="BN143" t="n">
        <v>0</v>
      </c>
      <c r="BO143" t="n">
        <v>0</v>
      </c>
      <c r="BP143" t="n">
        <v>0</v>
      </c>
      <c r="BQ143" t="n">
        <v>0</v>
      </c>
      <c r="BR143" t="n">
        <v>0</v>
      </c>
      <c r="BS143" t="n">
        <v>0</v>
      </c>
      <c r="BT143" t="n">
        <v>0</v>
      </c>
      <c r="BU143" t="n">
        <v>0</v>
      </c>
      <c r="BV143" t="n">
        <v>0</v>
      </c>
      <c r="BW143" t="n">
        <v>0</v>
      </c>
      <c r="CV143" t="n">
        <v>0</v>
      </c>
      <c r="CW143">
        <f>ROUND(Y143*Source!I329*DO143,7)</f>
        <v/>
      </c>
      <c r="CX143">
        <f>ROUND(Y143*Source!I329,7)</f>
        <v/>
      </c>
      <c r="CY143">
        <f>AB143</f>
        <v/>
      </c>
      <c r="CZ143">
        <f>AF143</f>
        <v/>
      </c>
      <c r="DA143">
        <f>AJ143</f>
        <v/>
      </c>
      <c r="DB143">
        <f>ROUND(ROUND(AT143*CZ143,2),2)</f>
        <v/>
      </c>
      <c r="DC143">
        <f>ROUND(ROUND(AT143*AG143,2),2)</f>
        <v/>
      </c>
      <c r="DD143" t="inlineStr"/>
      <c r="DE143" t="inlineStr"/>
      <c r="DF143">
        <f>ROUND(ROUND(AE143,0)*CX143,0)</f>
        <v/>
      </c>
      <c r="DG143">
        <f>ROUND(ROUND(AF143*AJ143,0)*CX143,0)</f>
        <v/>
      </c>
      <c r="DH143">
        <f>ROUND(ROUND(AG143*AK143,0)*CX143,0)</f>
        <v/>
      </c>
      <c r="DI143">
        <f>ROUND(ROUND(AH143,0)*CX143,0)</f>
        <v/>
      </c>
      <c r="DJ143">
        <f>DG143</f>
        <v/>
      </c>
      <c r="DK143" t="n">
        <v>0</v>
      </c>
      <c r="DL143" t="inlineStr"/>
      <c r="DM143" t="n">
        <v>0</v>
      </c>
      <c r="DN143" t="inlineStr"/>
      <c r="DO143" t="n">
        <v>0</v>
      </c>
    </row>
    <row r="144">
      <c r="A144">
        <f>ROW(Source!A329)</f>
        <v/>
      </c>
      <c r="B144" t="n">
        <v>78855224</v>
      </c>
      <c r="C144" t="n">
        <v>78856353</v>
      </c>
      <c r="D144" t="n">
        <v>29164350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509-9899</t>
        </is>
      </c>
      <c r="J144" t="inlineStr">
        <is>
          <t>ТССЦ Московской обл., 509-9899, приказ Минстроя России №675/пр от 28.02.2017 № 258/пр</t>
        </is>
      </c>
      <c r="K144" t="inlineStr">
        <is>
          <t>Строительный мусор и масса возвратных материалов</t>
        </is>
      </c>
      <c r="L144" t="n">
        <v>1348</v>
      </c>
      <c r="N144" t="n">
        <v>1009</v>
      </c>
      <c r="O144" t="inlineStr">
        <is>
          <t>т</t>
        </is>
      </c>
      <c r="P144" t="inlineStr">
        <is>
          <t>т</t>
        </is>
      </c>
      <c r="Q144" t="n">
        <v>1000</v>
      </c>
      <c r="W144" t="n">
        <v>0</v>
      </c>
      <c r="X144" t="n">
        <v>1839160745</v>
      </c>
      <c r="Y144">
        <f>AT144</f>
        <v/>
      </c>
      <c r="AA144" t="n">
        <v>0</v>
      </c>
      <c r="AB144" t="n">
        <v>0</v>
      </c>
      <c r="AC144" t="n">
        <v>0</v>
      </c>
      <c r="AD144" t="n">
        <v>0</v>
      </c>
      <c r="AE144" t="n">
        <v>0</v>
      </c>
      <c r="AF144" t="n">
        <v>0</v>
      </c>
      <c r="AG144" t="n">
        <v>0</v>
      </c>
      <c r="AH144" t="n">
        <v>0</v>
      </c>
      <c r="AI144" t="n">
        <v>1</v>
      </c>
      <c r="AJ144" t="n">
        <v>1</v>
      </c>
      <c r="AK144" t="n">
        <v>1</v>
      </c>
      <c r="AL144" t="n">
        <v>1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  <c r="AS144" t="inlineStr"/>
      <c r="AT144" t="n">
        <v>1.34</v>
      </c>
      <c r="AU144" t="inlineStr"/>
      <c r="AV144" t="n">
        <v>0</v>
      </c>
      <c r="AW144" t="n">
        <v>2</v>
      </c>
      <c r="AX144" t="n">
        <v>78856357</v>
      </c>
      <c r="AY144" t="n">
        <v>1</v>
      </c>
      <c r="AZ144" t="n">
        <v>0</v>
      </c>
      <c r="BA144" t="n">
        <v>144</v>
      </c>
      <c r="BB144" t="n">
        <v>0</v>
      </c>
      <c r="BC144" t="n">
        <v>0</v>
      </c>
      <c r="BD144" t="n">
        <v>0</v>
      </c>
      <c r="BE144" t="n">
        <v>0</v>
      </c>
      <c r="BF144" t="n">
        <v>0</v>
      </c>
      <c r="BG144" t="n">
        <v>0</v>
      </c>
      <c r="BH144" t="n">
        <v>0</v>
      </c>
      <c r="BI144" t="n">
        <v>0</v>
      </c>
      <c r="BJ144" t="n">
        <v>0</v>
      </c>
      <c r="BK144" t="n">
        <v>0</v>
      </c>
      <c r="BL144" t="n">
        <v>0</v>
      </c>
      <c r="BM144" t="n">
        <v>0</v>
      </c>
      <c r="BN144" t="n">
        <v>0</v>
      </c>
      <c r="BO144" t="n">
        <v>0</v>
      </c>
      <c r="BP144" t="n">
        <v>0</v>
      </c>
      <c r="BQ144" t="n">
        <v>0</v>
      </c>
      <c r="BR144" t="n">
        <v>0</v>
      </c>
      <c r="BS144" t="n">
        <v>0</v>
      </c>
      <c r="BT144" t="n">
        <v>0</v>
      </c>
      <c r="BU144" t="n">
        <v>0</v>
      </c>
      <c r="BV144" t="n">
        <v>0</v>
      </c>
      <c r="BW144" t="n">
        <v>0</v>
      </c>
      <c r="CV144" t="n">
        <v>0</v>
      </c>
      <c r="CW144" t="n">
        <v>0</v>
      </c>
      <c r="CX144">
        <f>ROUND(Y144*Source!I329,7)</f>
        <v/>
      </c>
      <c r="CY144">
        <f>AA144</f>
        <v/>
      </c>
      <c r="CZ144">
        <f>AE144</f>
        <v/>
      </c>
      <c r="DA144">
        <f>AI144</f>
        <v/>
      </c>
      <c r="DB144">
        <f>ROUND(ROUND(AT144*CZ144,2),2)</f>
        <v/>
      </c>
      <c r="DC144">
        <f>ROUND(ROUND(AT144*AG144,2),2)</f>
        <v/>
      </c>
      <c r="DD144" t="inlineStr"/>
      <c r="DE144" t="inlineStr"/>
      <c r="DF144">
        <f>ROUND(ROUND(AE144,0)*CX144,0)</f>
        <v/>
      </c>
      <c r="DG144">
        <f>ROUND(ROUND(AF144,0)*CX144,0)</f>
        <v/>
      </c>
      <c r="DH144">
        <f>ROUND(ROUND(AG144,0)*CX144,0)</f>
        <v/>
      </c>
      <c r="DI144">
        <f>ROUND(ROUND(AH144,0)*CX144,0)</f>
        <v/>
      </c>
      <c r="DJ144">
        <f>DF144</f>
        <v/>
      </c>
      <c r="DK144" t="n">
        <v>0</v>
      </c>
      <c r="DL144" t="inlineStr"/>
      <c r="DM144" t="n">
        <v>0</v>
      </c>
      <c r="DN144" t="inlineStr"/>
      <c r="DO144" t="n">
        <v>0</v>
      </c>
    </row>
    <row r="145">
      <c r="A145">
        <f>ROW(Source!A331)</f>
        <v/>
      </c>
      <c r="B145" t="n">
        <v>78855224</v>
      </c>
      <c r="C145" t="n">
        <v>78856336</v>
      </c>
      <c r="D145" t="n">
        <v>18407546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1-1038-90</t>
        </is>
      </c>
      <c r="J145" t="inlineStr"/>
      <c r="K145" t="inlineStr">
        <is>
          <t>Рабочий строитель среднего разряда 3,8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W145" t="n">
        <v>0</v>
      </c>
      <c r="X145" t="n">
        <v>1709986911</v>
      </c>
      <c r="Y145">
        <f>AT145</f>
        <v/>
      </c>
      <c r="AA145" t="n">
        <v>0</v>
      </c>
      <c r="AB145" t="n">
        <v>0</v>
      </c>
      <c r="AC145" t="n">
        <v>0</v>
      </c>
      <c r="AD145" t="n">
        <v>9.4</v>
      </c>
      <c r="AE145" t="n">
        <v>0</v>
      </c>
      <c r="AF145" t="n">
        <v>0</v>
      </c>
      <c r="AG145" t="n">
        <v>0</v>
      </c>
      <c r="AH145" t="n">
        <v>9.4</v>
      </c>
      <c r="AI145" t="n">
        <v>1</v>
      </c>
      <c r="AJ145" t="n">
        <v>1</v>
      </c>
      <c r="AK145" t="n">
        <v>1</v>
      </c>
      <c r="AL145" t="n">
        <v>1</v>
      </c>
      <c r="AM145" t="n">
        <v>-2</v>
      </c>
      <c r="AN145" t="n">
        <v>0</v>
      </c>
      <c r="AO145" t="n">
        <v>1</v>
      </c>
      <c r="AP145" t="n">
        <v>0</v>
      </c>
      <c r="AQ145" t="n">
        <v>0</v>
      </c>
      <c r="AR145" t="n">
        <v>0</v>
      </c>
      <c r="AS145" t="inlineStr"/>
      <c r="AT145" t="n">
        <v>55.83</v>
      </c>
      <c r="AU145" t="inlineStr"/>
      <c r="AV145" t="n">
        <v>1</v>
      </c>
      <c r="AW145" t="n">
        <v>2</v>
      </c>
      <c r="AX145" t="n">
        <v>78856337</v>
      </c>
      <c r="AY145" t="n">
        <v>1</v>
      </c>
      <c r="AZ145" t="n">
        <v>0</v>
      </c>
      <c r="BA145" t="n">
        <v>145</v>
      </c>
      <c r="BB145" t="n">
        <v>0</v>
      </c>
      <c r="BC145" t="n">
        <v>0</v>
      </c>
      <c r="BD145" t="n">
        <v>0</v>
      </c>
      <c r="BE145" t="n">
        <v>0</v>
      </c>
      <c r="BF145" t="n">
        <v>0</v>
      </c>
      <c r="BG145" t="n">
        <v>0</v>
      </c>
      <c r="BH145" t="n">
        <v>0</v>
      </c>
      <c r="BI145" t="n">
        <v>0</v>
      </c>
      <c r="BJ145" t="n">
        <v>0</v>
      </c>
      <c r="BK145" t="n">
        <v>0</v>
      </c>
      <c r="BL145" t="n">
        <v>0</v>
      </c>
      <c r="BM145" t="n">
        <v>0</v>
      </c>
      <c r="BN145" t="n">
        <v>0</v>
      </c>
      <c r="BO145" t="n">
        <v>0</v>
      </c>
      <c r="BP145" t="n">
        <v>0</v>
      </c>
      <c r="BQ145" t="n">
        <v>0</v>
      </c>
      <c r="BR145" t="n">
        <v>0</v>
      </c>
      <c r="BS145" t="n">
        <v>0</v>
      </c>
      <c r="BT145" t="n">
        <v>0</v>
      </c>
      <c r="BU145" t="n">
        <v>0</v>
      </c>
      <c r="BV145" t="n">
        <v>0</v>
      </c>
      <c r="BW145" t="n">
        <v>0</v>
      </c>
      <c r="CU145">
        <f>ROUND(AT145*Source!I331*AH145*AL145,0)</f>
        <v/>
      </c>
      <c r="CV145">
        <f>ROUND(Y145*Source!I331,7)</f>
        <v/>
      </c>
      <c r="CW145" t="n">
        <v>0</v>
      </c>
      <c r="CX145">
        <f>ROUND(Y145*Source!I331,7)</f>
        <v/>
      </c>
      <c r="CY145">
        <f>AD145</f>
        <v/>
      </c>
      <c r="CZ145">
        <f>AH145</f>
        <v/>
      </c>
      <c r="DA145">
        <f>AL145</f>
        <v/>
      </c>
      <c r="DB145">
        <f>ROUND(ROUND(AT145*CZ145,2),2)</f>
        <v/>
      </c>
      <c r="DC145">
        <f>ROUND(ROUND(AT145*AG145,2),2)</f>
        <v/>
      </c>
      <c r="DD145" t="inlineStr"/>
      <c r="DE145" t="inlineStr"/>
      <c r="DF145">
        <f>ROUND(ROUND(AE145,0)*CX145,0)</f>
        <v/>
      </c>
      <c r="DG145">
        <f>ROUND(ROUND(AF145,0)*CX145,0)</f>
        <v/>
      </c>
      <c r="DH145">
        <f>ROUND(ROUND(AG145,0)*CX145,0)</f>
        <v/>
      </c>
      <c r="DI145">
        <f>ROUND(ROUND(AH145,0)*CX145,0)</f>
        <v/>
      </c>
      <c r="DJ145">
        <f>DI145</f>
        <v/>
      </c>
      <c r="DK145" t="n">
        <v>0</v>
      </c>
      <c r="DL145" t="inlineStr"/>
      <c r="DM145" t="n">
        <v>0</v>
      </c>
      <c r="DN145" t="inlineStr"/>
      <c r="DO145" t="n">
        <v>0</v>
      </c>
    </row>
    <row r="146">
      <c r="A146">
        <f>ROW(Source!A331)</f>
        <v/>
      </c>
      <c r="B146" t="n">
        <v>78855224</v>
      </c>
      <c r="C146" t="n">
        <v>78856336</v>
      </c>
      <c r="D146" t="n">
        <v>121548</v>
      </c>
      <c r="E146" t="n">
        <v>1</v>
      </c>
      <c r="F146" t="n">
        <v>1</v>
      </c>
      <c r="G146" t="n">
        <v>1</v>
      </c>
      <c r="H146" t="n">
        <v>1</v>
      </c>
      <c r="I146" t="inlineStr">
        <is>
          <t>2</t>
        </is>
      </c>
      <c r="J146" t="inlineStr"/>
      <c r="K146" t="inlineStr">
        <is>
          <t>Затраты труда машинистов</t>
        </is>
      </c>
      <c r="L146" t="n">
        <v>608254</v>
      </c>
      <c r="N146" t="n">
        <v>1013</v>
      </c>
      <c r="O146" t="inlineStr">
        <is>
          <t>чел.час</t>
        </is>
      </c>
      <c r="P146" t="inlineStr">
        <is>
          <t>чел.час</t>
        </is>
      </c>
      <c r="Q146" t="n">
        <v>1</v>
      </c>
      <c r="W146" t="n">
        <v>0</v>
      </c>
      <c r="X146" t="n">
        <v>-185737400</v>
      </c>
      <c r="Y146">
        <f>AT146</f>
        <v/>
      </c>
      <c r="AA146" t="n">
        <v>0</v>
      </c>
      <c r="AB146" t="n">
        <v>0</v>
      </c>
      <c r="AC146" t="n">
        <v>0</v>
      </c>
      <c r="AD146" t="n">
        <v>0</v>
      </c>
      <c r="AE146" t="n">
        <v>0</v>
      </c>
      <c r="AF146" t="n">
        <v>0</v>
      </c>
      <c r="AG146" t="n">
        <v>0</v>
      </c>
      <c r="AH146" t="n">
        <v>0</v>
      </c>
      <c r="AI146" t="n">
        <v>1</v>
      </c>
      <c r="AJ146" t="n">
        <v>1</v>
      </c>
      <c r="AK146" t="n">
        <v>1</v>
      </c>
      <c r="AL146" t="n">
        <v>1</v>
      </c>
      <c r="AM146" t="n">
        <v>-2</v>
      </c>
      <c r="AN146" t="n">
        <v>0</v>
      </c>
      <c r="AO146" t="n">
        <v>1</v>
      </c>
      <c r="AP146" t="n">
        <v>0</v>
      </c>
      <c r="AQ146" t="n">
        <v>0</v>
      </c>
      <c r="AR146" t="n">
        <v>0</v>
      </c>
      <c r="AS146" t="inlineStr"/>
      <c r="AT146" t="n">
        <v>0.28</v>
      </c>
      <c r="AU146" t="inlineStr"/>
      <c r="AV146" t="n">
        <v>2</v>
      </c>
      <c r="AW146" t="n">
        <v>2</v>
      </c>
      <c r="AX146" t="n">
        <v>78856338</v>
      </c>
      <c r="AY146" t="n">
        <v>1</v>
      </c>
      <c r="AZ146" t="n">
        <v>0</v>
      </c>
      <c r="BA146" t="n">
        <v>146</v>
      </c>
      <c r="BB146" t="n">
        <v>0</v>
      </c>
      <c r="BC146" t="n">
        <v>0</v>
      </c>
      <c r="BD146" t="n">
        <v>0</v>
      </c>
      <c r="BE146" t="n">
        <v>0</v>
      </c>
      <c r="BF146" t="n">
        <v>0</v>
      </c>
      <c r="BG146" t="n">
        <v>0</v>
      </c>
      <c r="BH146" t="n">
        <v>0</v>
      </c>
      <c r="BI146" t="n">
        <v>0</v>
      </c>
      <c r="BJ146" t="n">
        <v>0</v>
      </c>
      <c r="BK146" t="n">
        <v>0</v>
      </c>
      <c r="BL146" t="n">
        <v>0</v>
      </c>
      <c r="BM146" t="n">
        <v>0</v>
      </c>
      <c r="BN146" t="n">
        <v>0</v>
      </c>
      <c r="BO146" t="n">
        <v>0</v>
      </c>
      <c r="BP146" t="n">
        <v>0</v>
      </c>
      <c r="BQ146" t="n">
        <v>0</v>
      </c>
      <c r="BR146" t="n">
        <v>0</v>
      </c>
      <c r="BS146" t="n">
        <v>0</v>
      </c>
      <c r="BT146" t="n">
        <v>0</v>
      </c>
      <c r="BU146" t="n">
        <v>0</v>
      </c>
      <c r="BV146" t="n">
        <v>0</v>
      </c>
      <c r="BW146" t="n">
        <v>0</v>
      </c>
      <c r="CV146" t="n">
        <v>0</v>
      </c>
      <c r="CW146" t="n">
        <v>0</v>
      </c>
      <c r="CX146">
        <f>ROUND(Y146*Source!I331,7)</f>
        <v/>
      </c>
      <c r="CY146">
        <f>AD146</f>
        <v/>
      </c>
      <c r="CZ146">
        <f>AH146</f>
        <v/>
      </c>
      <c r="DA146">
        <f>AL146</f>
        <v/>
      </c>
      <c r="DB146">
        <f>ROUND(ROUND(AT146*CZ146,2),2)</f>
        <v/>
      </c>
      <c r="DC146">
        <f>ROUND(ROUND(AT146*AG146,2),2)</f>
        <v/>
      </c>
      <c r="DD146" t="inlineStr"/>
      <c r="DE146" t="inlineStr"/>
      <c r="DF146">
        <f>ROUND(ROUND(AE146,0)*CX146,0)</f>
        <v/>
      </c>
      <c r="DG146">
        <f>ROUND(ROUND(AF146,0)*CX146,0)</f>
        <v/>
      </c>
      <c r="DH146">
        <f>ROUND(ROUND(AG146,0)*CX146,0)</f>
        <v/>
      </c>
      <c r="DI146">
        <f>ROUND(ROUND(AH146,0)*CX146,0)</f>
        <v/>
      </c>
      <c r="DJ146">
        <f>DI146</f>
        <v/>
      </c>
      <c r="DK146" t="n">
        <v>0</v>
      </c>
      <c r="DL146" t="inlineStr"/>
      <c r="DM146" t="n">
        <v>0</v>
      </c>
      <c r="DN146" t="inlineStr"/>
      <c r="DO146" t="n">
        <v>0</v>
      </c>
    </row>
    <row r="147">
      <c r="A147">
        <f>ROW(Source!A331)</f>
        <v/>
      </c>
      <c r="B147" t="n">
        <v>78855224</v>
      </c>
      <c r="C147" t="n">
        <v>78856336</v>
      </c>
      <c r="D147" t="n">
        <v>29172268</v>
      </c>
      <c r="E147" t="n">
        <v>1</v>
      </c>
      <c r="F147" t="n">
        <v>1</v>
      </c>
      <c r="G147" t="n">
        <v>1</v>
      </c>
      <c r="H147" t="n">
        <v>2</v>
      </c>
      <c r="I147" t="inlineStr">
        <is>
          <t>020129</t>
        </is>
      </c>
      <c r="J147" t="inlineStr">
        <is>
          <t>ТСЭМ Московской обл., 020129, приказ Минстроя России №675/пр от 28.02.2017 № 264/пр</t>
        </is>
      </c>
      <c r="K147" t="inlineStr">
        <is>
          <t>Краны башенные при работе на других видах строительства 8 т</t>
        </is>
      </c>
      <c r="L147" t="n">
        <v>1368</v>
      </c>
      <c r="N147" t="n">
        <v>1011</v>
      </c>
      <c r="O147" t="inlineStr">
        <is>
          <t>маш.-ч</t>
        </is>
      </c>
      <c r="P147" t="inlineStr">
        <is>
          <t>маш.-ч</t>
        </is>
      </c>
      <c r="Q147" t="n">
        <v>1</v>
      </c>
      <c r="W147" t="n">
        <v>0</v>
      </c>
      <c r="X147" t="n">
        <v>-438066613</v>
      </c>
      <c r="Y147">
        <f>AT147</f>
        <v/>
      </c>
      <c r="AA147" t="n">
        <v>0</v>
      </c>
      <c r="AB147" t="n">
        <v>1211.33</v>
      </c>
      <c r="AC147" t="n">
        <v>705.38</v>
      </c>
      <c r="AD147" t="n">
        <v>0</v>
      </c>
      <c r="AE147" t="n">
        <v>0</v>
      </c>
      <c r="AF147" t="n">
        <v>86.40000000000001</v>
      </c>
      <c r="AG147" t="n">
        <v>13.5</v>
      </c>
      <c r="AH147" t="n">
        <v>0</v>
      </c>
      <c r="AI147" t="n">
        <v>1</v>
      </c>
      <c r="AJ147" t="n">
        <v>14.02</v>
      </c>
      <c r="AK147" t="n">
        <v>52.25</v>
      </c>
      <c r="AL147" t="n">
        <v>1</v>
      </c>
      <c r="AM147" t="n">
        <v>2</v>
      </c>
      <c r="AN147" t="n">
        <v>0</v>
      </c>
      <c r="AO147" t="n">
        <v>1</v>
      </c>
      <c r="AP147" t="n">
        <v>0</v>
      </c>
      <c r="AQ147" t="n">
        <v>0</v>
      </c>
      <c r="AR147" t="n">
        <v>0</v>
      </c>
      <c r="AS147" t="inlineStr"/>
      <c r="AT147" t="n">
        <v>0.1</v>
      </c>
      <c r="AU147" t="inlineStr"/>
      <c r="AV147" t="n">
        <v>0</v>
      </c>
      <c r="AW147" t="n">
        <v>2</v>
      </c>
      <c r="AX147" t="n">
        <v>78856339</v>
      </c>
      <c r="AY147" t="n">
        <v>1</v>
      </c>
      <c r="AZ147" t="n">
        <v>0</v>
      </c>
      <c r="BA147" t="n">
        <v>147</v>
      </c>
      <c r="BB147" t="n">
        <v>0</v>
      </c>
      <c r="BC147" t="n">
        <v>0</v>
      </c>
      <c r="BD147" t="n">
        <v>0</v>
      </c>
      <c r="BE147" t="n">
        <v>0</v>
      </c>
      <c r="BF147" t="n">
        <v>0</v>
      </c>
      <c r="BG147" t="n">
        <v>0</v>
      </c>
      <c r="BH147" t="n">
        <v>0</v>
      </c>
      <c r="BI147" t="n">
        <v>0</v>
      </c>
      <c r="BJ147" t="n">
        <v>0</v>
      </c>
      <c r="BK147" t="n">
        <v>0</v>
      </c>
      <c r="BL147" t="n">
        <v>0</v>
      </c>
      <c r="BM147" t="n">
        <v>0</v>
      </c>
      <c r="BN147" t="n">
        <v>0</v>
      </c>
      <c r="BO147" t="n">
        <v>0</v>
      </c>
      <c r="BP147" t="n">
        <v>0</v>
      </c>
      <c r="BQ147" t="n">
        <v>0</v>
      </c>
      <c r="BR147" t="n">
        <v>0</v>
      </c>
      <c r="BS147" t="n">
        <v>0</v>
      </c>
      <c r="BT147" t="n">
        <v>0</v>
      </c>
      <c r="BU147" t="n">
        <v>0</v>
      </c>
      <c r="BV147" t="n">
        <v>0</v>
      </c>
      <c r="BW147" t="n">
        <v>0</v>
      </c>
      <c r="CV147" t="n">
        <v>0</v>
      </c>
      <c r="CW147">
        <f>ROUND(Y147*Source!I331*DO147,7)</f>
        <v/>
      </c>
      <c r="CX147">
        <f>ROUND(Y147*Source!I331,7)</f>
        <v/>
      </c>
      <c r="CY147">
        <f>AB147</f>
        <v/>
      </c>
      <c r="CZ147">
        <f>AF147</f>
        <v/>
      </c>
      <c r="DA147">
        <f>AJ147</f>
        <v/>
      </c>
      <c r="DB147">
        <f>ROUND(ROUND(AT147*CZ147,2),2)</f>
        <v/>
      </c>
      <c r="DC147">
        <f>ROUND(ROUND(AT147*AG147,2),2)</f>
        <v/>
      </c>
      <c r="DD147" t="inlineStr"/>
      <c r="DE147" t="inlineStr"/>
      <c r="DF147">
        <f>ROUND(ROUND(AE147,0)*CX147,0)</f>
        <v/>
      </c>
      <c r="DG147">
        <f>ROUND(ROUND(AF147*AJ147,0)*CX147,0)</f>
        <v/>
      </c>
      <c r="DH147">
        <f>ROUND(ROUND(AG147*AK147,0)*CX147,0)</f>
        <v/>
      </c>
      <c r="DI147">
        <f>ROUND(ROUND(AH147,0)*CX147,0)</f>
        <v/>
      </c>
      <c r="DJ147">
        <f>DG147</f>
        <v/>
      </c>
      <c r="DK147" t="n">
        <v>0</v>
      </c>
      <c r="DL147" t="inlineStr"/>
      <c r="DM147" t="n">
        <v>0</v>
      </c>
      <c r="DN147" t="inlineStr"/>
      <c r="DO147" t="n">
        <v>0</v>
      </c>
    </row>
    <row r="148">
      <c r="A148">
        <f>ROW(Source!A331)</f>
        <v/>
      </c>
      <c r="B148" t="n">
        <v>78855224</v>
      </c>
      <c r="C148" t="n">
        <v>78856336</v>
      </c>
      <c r="D148" t="n">
        <v>29172378</v>
      </c>
      <c r="E148" t="n">
        <v>1</v>
      </c>
      <c r="F148" t="n">
        <v>1</v>
      </c>
      <c r="G148" t="n">
        <v>1</v>
      </c>
      <c r="H148" t="n">
        <v>2</v>
      </c>
      <c r="I148" t="inlineStr">
        <is>
          <t>021140</t>
        </is>
      </c>
      <c r="J148" t="inlineStr">
        <is>
          <t>ТСЭМ Московской обл., 021140, приказ Минстроя России №675/пр от 28.02.2017 № 264/пр</t>
        </is>
      </c>
      <c r="K148" t="inlineStr">
        <is>
          <t>Краны на автомобильном ходу при работе на других видах строительства 6,3 т</t>
        </is>
      </c>
      <c r="L148" t="n">
        <v>1368</v>
      </c>
      <c r="N148" t="n">
        <v>1011</v>
      </c>
      <c r="O148" t="inlineStr">
        <is>
          <t>маш.-ч</t>
        </is>
      </c>
      <c r="P148" t="inlineStr">
        <is>
          <t>маш.-ч</t>
        </is>
      </c>
      <c r="Q148" t="n">
        <v>1</v>
      </c>
      <c r="W148" t="n">
        <v>0</v>
      </c>
      <c r="X148" t="n">
        <v>-1474388027</v>
      </c>
      <c r="Y148">
        <f>AT148</f>
        <v/>
      </c>
      <c r="AA148" t="n">
        <v>0</v>
      </c>
      <c r="AB148" t="n">
        <v>1296.39</v>
      </c>
      <c r="AC148" t="n">
        <v>606.1</v>
      </c>
      <c r="AD148" t="n">
        <v>0</v>
      </c>
      <c r="AE148" t="n">
        <v>0</v>
      </c>
      <c r="AF148" t="n">
        <v>88.01000000000001</v>
      </c>
      <c r="AG148" t="n">
        <v>11.6</v>
      </c>
      <c r="AH148" t="n">
        <v>0</v>
      </c>
      <c r="AI148" t="n">
        <v>1</v>
      </c>
      <c r="AJ148" t="n">
        <v>14.73</v>
      </c>
      <c r="AK148" t="n">
        <v>52.25</v>
      </c>
      <c r="AL148" t="n">
        <v>1</v>
      </c>
      <c r="AM148" t="n">
        <v>2</v>
      </c>
      <c r="AN148" t="n">
        <v>0</v>
      </c>
      <c r="AO148" t="n">
        <v>1</v>
      </c>
      <c r="AP148" t="n">
        <v>0</v>
      </c>
      <c r="AQ148" t="n">
        <v>0</v>
      </c>
      <c r="AR148" t="n">
        <v>0</v>
      </c>
      <c r="AS148" t="inlineStr"/>
      <c r="AT148" t="n">
        <v>0.18</v>
      </c>
      <c r="AU148" t="inlineStr"/>
      <c r="AV148" t="n">
        <v>0</v>
      </c>
      <c r="AW148" t="n">
        <v>2</v>
      </c>
      <c r="AX148" t="n">
        <v>78856340</v>
      </c>
      <c r="AY148" t="n">
        <v>1</v>
      </c>
      <c r="AZ148" t="n">
        <v>0</v>
      </c>
      <c r="BA148" t="n">
        <v>148</v>
      </c>
      <c r="BB148" t="n">
        <v>0</v>
      </c>
      <c r="BC148" t="n">
        <v>0</v>
      </c>
      <c r="BD148" t="n">
        <v>0</v>
      </c>
      <c r="BE148" t="n">
        <v>0</v>
      </c>
      <c r="BF148" t="n">
        <v>0</v>
      </c>
      <c r="BG148" t="n">
        <v>0</v>
      </c>
      <c r="BH148" t="n">
        <v>0</v>
      </c>
      <c r="BI148" t="n">
        <v>0</v>
      </c>
      <c r="BJ148" t="n">
        <v>0</v>
      </c>
      <c r="BK148" t="n">
        <v>0</v>
      </c>
      <c r="BL148" t="n">
        <v>0</v>
      </c>
      <c r="BM148" t="n">
        <v>0</v>
      </c>
      <c r="BN148" t="n">
        <v>0</v>
      </c>
      <c r="BO148" t="n">
        <v>0</v>
      </c>
      <c r="BP148" t="n">
        <v>0</v>
      </c>
      <c r="BQ148" t="n">
        <v>0</v>
      </c>
      <c r="BR148" t="n">
        <v>0</v>
      </c>
      <c r="BS148" t="n">
        <v>0</v>
      </c>
      <c r="BT148" t="n">
        <v>0</v>
      </c>
      <c r="BU148" t="n">
        <v>0</v>
      </c>
      <c r="BV148" t="n">
        <v>0</v>
      </c>
      <c r="BW148" t="n">
        <v>0</v>
      </c>
      <c r="CV148" t="n">
        <v>0</v>
      </c>
      <c r="CW148">
        <f>ROUND(Y148*Source!I331*DO148,7)</f>
        <v/>
      </c>
      <c r="CX148">
        <f>ROUND(Y148*Source!I331,7)</f>
        <v/>
      </c>
      <c r="CY148">
        <f>AB148</f>
        <v/>
      </c>
      <c r="CZ148">
        <f>AF148</f>
        <v/>
      </c>
      <c r="DA148">
        <f>AJ148</f>
        <v/>
      </c>
      <c r="DB148">
        <f>ROUND(ROUND(AT148*CZ148,2),2)</f>
        <v/>
      </c>
      <c r="DC148">
        <f>ROUND(ROUND(AT148*AG148,2),2)</f>
        <v/>
      </c>
      <c r="DD148" t="inlineStr"/>
      <c r="DE148" t="inlineStr"/>
      <c r="DF148">
        <f>ROUND(ROUND(AE148,0)*CX148,0)</f>
        <v/>
      </c>
      <c r="DG148">
        <f>ROUND(ROUND(AF148*AJ148,0)*CX148,0)</f>
        <v/>
      </c>
      <c r="DH148">
        <f>ROUND(ROUND(AG148*AK148,0)*CX148,0)</f>
        <v/>
      </c>
      <c r="DI148">
        <f>ROUND(ROUND(AH148,0)*CX148,0)</f>
        <v/>
      </c>
      <c r="DJ148">
        <f>DG148</f>
        <v/>
      </c>
      <c r="DK148" t="n">
        <v>0</v>
      </c>
      <c r="DL148" t="inlineStr"/>
      <c r="DM148" t="n">
        <v>0</v>
      </c>
      <c r="DN148" t="inlineStr"/>
      <c r="DO148" t="n">
        <v>0</v>
      </c>
    </row>
    <row r="149">
      <c r="A149">
        <f>ROW(Source!A331)</f>
        <v/>
      </c>
      <c r="B149" t="n">
        <v>78855224</v>
      </c>
      <c r="C149" t="n">
        <v>78856336</v>
      </c>
      <c r="D149" t="n">
        <v>29174580</v>
      </c>
      <c r="E149" t="n">
        <v>1</v>
      </c>
      <c r="F149" t="n">
        <v>1</v>
      </c>
      <c r="G149" t="n">
        <v>1</v>
      </c>
      <c r="H149" t="n">
        <v>2</v>
      </c>
      <c r="I149" t="inlineStr">
        <is>
          <t>331451</t>
        </is>
      </c>
      <c r="J149" t="inlineStr">
        <is>
          <t>ТСЭМ Московской обл., 331451, приказ Минстроя России №675/пр от 28.02.2017 № 264/пр</t>
        </is>
      </c>
      <c r="K149" t="inlineStr">
        <is>
          <t>Перфораторы электрические</t>
        </is>
      </c>
      <c r="L149" t="n">
        <v>1368</v>
      </c>
      <c r="N149" t="n">
        <v>1011</v>
      </c>
      <c r="O149" t="inlineStr">
        <is>
          <t>маш.-ч</t>
        </is>
      </c>
      <c r="P149" t="inlineStr">
        <is>
          <t>маш.-ч</t>
        </is>
      </c>
      <c r="Q149" t="n">
        <v>1</v>
      </c>
      <c r="W149" t="n">
        <v>0</v>
      </c>
      <c r="X149" t="n">
        <v>-991672839</v>
      </c>
      <c r="Y149">
        <f>AT149</f>
        <v/>
      </c>
      <c r="AA149" t="n">
        <v>0</v>
      </c>
      <c r="AB149" t="n">
        <v>36.4</v>
      </c>
      <c r="AC149" t="n">
        <v>0</v>
      </c>
      <c r="AD149" t="n">
        <v>0</v>
      </c>
      <c r="AE149" t="n">
        <v>0</v>
      </c>
      <c r="AF149" t="n">
        <v>2.08</v>
      </c>
      <c r="AG149" t="n">
        <v>0</v>
      </c>
      <c r="AH149" t="n">
        <v>0</v>
      </c>
      <c r="AI149" t="n">
        <v>1</v>
      </c>
      <c r="AJ149" t="n">
        <v>17.5</v>
      </c>
      <c r="AK149" t="n">
        <v>52.25</v>
      </c>
      <c r="AL149" t="n">
        <v>1</v>
      </c>
      <c r="AM149" t="n">
        <v>2</v>
      </c>
      <c r="AN149" t="n">
        <v>0</v>
      </c>
      <c r="AO149" t="n">
        <v>1</v>
      </c>
      <c r="AP149" t="n">
        <v>0</v>
      </c>
      <c r="AQ149" t="n">
        <v>0</v>
      </c>
      <c r="AR149" t="n">
        <v>0</v>
      </c>
      <c r="AS149" t="inlineStr"/>
      <c r="AT149" t="n">
        <v>0.21</v>
      </c>
      <c r="AU149" t="inlineStr"/>
      <c r="AV149" t="n">
        <v>0</v>
      </c>
      <c r="AW149" t="n">
        <v>2</v>
      </c>
      <c r="AX149" t="n">
        <v>78856341</v>
      </c>
      <c r="AY149" t="n">
        <v>1</v>
      </c>
      <c r="AZ149" t="n">
        <v>0</v>
      </c>
      <c r="BA149" t="n">
        <v>149</v>
      </c>
      <c r="BB149" t="n">
        <v>0</v>
      </c>
      <c r="BC149" t="n">
        <v>0</v>
      </c>
      <c r="BD149" t="n">
        <v>0</v>
      </c>
      <c r="BE149" t="n">
        <v>0</v>
      </c>
      <c r="BF149" t="n">
        <v>0</v>
      </c>
      <c r="BG149" t="n">
        <v>0</v>
      </c>
      <c r="BH149" t="n">
        <v>0</v>
      </c>
      <c r="BI149" t="n">
        <v>0</v>
      </c>
      <c r="BJ149" t="n">
        <v>0</v>
      </c>
      <c r="BK149" t="n">
        <v>0</v>
      </c>
      <c r="BL149" t="n">
        <v>0</v>
      </c>
      <c r="BM149" t="n">
        <v>0</v>
      </c>
      <c r="BN149" t="n">
        <v>0</v>
      </c>
      <c r="BO149" t="n">
        <v>0</v>
      </c>
      <c r="BP149" t="n">
        <v>0</v>
      </c>
      <c r="BQ149" t="n">
        <v>0</v>
      </c>
      <c r="BR149" t="n">
        <v>0</v>
      </c>
      <c r="BS149" t="n">
        <v>0</v>
      </c>
      <c r="BT149" t="n">
        <v>0</v>
      </c>
      <c r="BU149" t="n">
        <v>0</v>
      </c>
      <c r="BV149" t="n">
        <v>0</v>
      </c>
      <c r="BW149" t="n">
        <v>0</v>
      </c>
      <c r="CV149" t="n">
        <v>0</v>
      </c>
      <c r="CW149">
        <f>ROUND(Y149*Source!I331*DO149,7)</f>
        <v/>
      </c>
      <c r="CX149">
        <f>ROUND(Y149*Source!I331,7)</f>
        <v/>
      </c>
      <c r="CY149">
        <f>AB149</f>
        <v/>
      </c>
      <c r="CZ149">
        <f>AF149</f>
        <v/>
      </c>
      <c r="DA149">
        <f>AJ149</f>
        <v/>
      </c>
      <c r="DB149">
        <f>ROUND(ROUND(AT149*CZ149,2),2)</f>
        <v/>
      </c>
      <c r="DC149">
        <f>ROUND(ROUND(AT149*AG149,2),2)</f>
        <v/>
      </c>
      <c r="DD149" t="inlineStr"/>
      <c r="DE149" t="inlineStr"/>
      <c r="DF149">
        <f>ROUND(ROUND(AE149,0)*CX149,0)</f>
        <v/>
      </c>
      <c r="DG149">
        <f>ROUND(ROUND(AF149*AJ149,0)*CX149,0)</f>
        <v/>
      </c>
      <c r="DH149">
        <f>ROUND(ROUND(AG149*AK149,0)*CX149,0)</f>
        <v/>
      </c>
      <c r="DI149">
        <f>ROUND(ROUND(AH149,0)*CX149,0)</f>
        <v/>
      </c>
      <c r="DJ149">
        <f>DG149</f>
        <v/>
      </c>
      <c r="DK149" t="n">
        <v>0</v>
      </c>
      <c r="DL149" t="inlineStr"/>
      <c r="DM149" t="n">
        <v>0</v>
      </c>
      <c r="DN149" t="inlineStr"/>
      <c r="DO149" t="n">
        <v>0</v>
      </c>
    </row>
    <row r="150">
      <c r="A150">
        <f>ROW(Source!A331)</f>
        <v/>
      </c>
      <c r="B150" t="n">
        <v>78855224</v>
      </c>
      <c r="C150" t="n">
        <v>78856336</v>
      </c>
      <c r="D150" t="n">
        <v>29174913</v>
      </c>
      <c r="E150" t="n">
        <v>1</v>
      </c>
      <c r="F150" t="n">
        <v>1</v>
      </c>
      <c r="G150" t="n">
        <v>1</v>
      </c>
      <c r="H150" t="n">
        <v>2</v>
      </c>
      <c r="I150" t="inlineStr">
        <is>
          <t>400001</t>
        </is>
      </c>
      <c r="J150" t="inlineStr">
        <is>
          <t>ТСЭМ Московской обл., 400001, приказ Минстроя России №675/пр от 28.02.2017 № 264/пр</t>
        </is>
      </c>
      <c r="K150" t="inlineStr">
        <is>
          <t>Автомобили бортовые, грузоподъемность до 5 т</t>
        </is>
      </c>
      <c r="L150" t="n">
        <v>1368</v>
      </c>
      <c r="N150" t="n">
        <v>1011</v>
      </c>
      <c r="O150" t="inlineStr">
        <is>
          <t>маш.-ч</t>
        </is>
      </c>
      <c r="P150" t="inlineStr">
        <is>
          <t>маш.-ч</t>
        </is>
      </c>
      <c r="Q150" t="n">
        <v>1</v>
      </c>
      <c r="W150" t="n">
        <v>0</v>
      </c>
      <c r="X150" t="n">
        <v>1230759911</v>
      </c>
      <c r="Y150">
        <f>AT150</f>
        <v/>
      </c>
      <c r="AA150" t="n">
        <v>0</v>
      </c>
      <c r="AB150" t="n">
        <v>2177.51</v>
      </c>
      <c r="AC150" t="n">
        <v>606.1</v>
      </c>
      <c r="AD150" t="n">
        <v>0</v>
      </c>
      <c r="AE150" t="n">
        <v>0</v>
      </c>
      <c r="AF150" t="n">
        <v>87.17</v>
      </c>
      <c r="AG150" t="n">
        <v>11.6</v>
      </c>
      <c r="AH150" t="n">
        <v>0</v>
      </c>
      <c r="AI150" t="n">
        <v>1</v>
      </c>
      <c r="AJ150" t="n">
        <v>24.98</v>
      </c>
      <c r="AK150" t="n">
        <v>52.25</v>
      </c>
      <c r="AL150" t="n">
        <v>1</v>
      </c>
      <c r="AM150" t="n">
        <v>2</v>
      </c>
      <c r="AN150" t="n">
        <v>0</v>
      </c>
      <c r="AO150" t="n">
        <v>1</v>
      </c>
      <c r="AP150" t="n">
        <v>0</v>
      </c>
      <c r="AQ150" t="n">
        <v>0</v>
      </c>
      <c r="AR150" t="n">
        <v>0</v>
      </c>
      <c r="AS150" t="inlineStr"/>
      <c r="AT150" t="n">
        <v>0.18</v>
      </c>
      <c r="AU150" t="inlineStr"/>
      <c r="AV150" t="n">
        <v>0</v>
      </c>
      <c r="AW150" t="n">
        <v>2</v>
      </c>
      <c r="AX150" t="n">
        <v>78856342</v>
      </c>
      <c r="AY150" t="n">
        <v>1</v>
      </c>
      <c r="AZ150" t="n">
        <v>0</v>
      </c>
      <c r="BA150" t="n">
        <v>150</v>
      </c>
      <c r="BB150" t="n">
        <v>0</v>
      </c>
      <c r="BC150" t="n">
        <v>0</v>
      </c>
      <c r="BD150" t="n">
        <v>0</v>
      </c>
      <c r="BE150" t="n">
        <v>0</v>
      </c>
      <c r="BF150" t="n">
        <v>0</v>
      </c>
      <c r="BG150" t="n">
        <v>0</v>
      </c>
      <c r="BH150" t="n">
        <v>0</v>
      </c>
      <c r="BI150" t="n">
        <v>0</v>
      </c>
      <c r="BJ150" t="n">
        <v>0</v>
      </c>
      <c r="BK150" t="n">
        <v>0</v>
      </c>
      <c r="BL150" t="n">
        <v>0</v>
      </c>
      <c r="BM150" t="n">
        <v>0</v>
      </c>
      <c r="BN150" t="n">
        <v>0</v>
      </c>
      <c r="BO150" t="n">
        <v>0</v>
      </c>
      <c r="BP150" t="n">
        <v>0</v>
      </c>
      <c r="BQ150" t="n">
        <v>0</v>
      </c>
      <c r="BR150" t="n">
        <v>0</v>
      </c>
      <c r="BS150" t="n">
        <v>0</v>
      </c>
      <c r="BT150" t="n">
        <v>0</v>
      </c>
      <c r="BU150" t="n">
        <v>0</v>
      </c>
      <c r="BV150" t="n">
        <v>0</v>
      </c>
      <c r="BW150" t="n">
        <v>0</v>
      </c>
      <c r="CV150" t="n">
        <v>0</v>
      </c>
      <c r="CW150">
        <f>ROUND(Y150*Source!I331*DO150,7)</f>
        <v/>
      </c>
      <c r="CX150">
        <f>ROUND(Y150*Source!I331,7)</f>
        <v/>
      </c>
      <c r="CY150">
        <f>AB150</f>
        <v/>
      </c>
      <c r="CZ150">
        <f>AF150</f>
        <v/>
      </c>
      <c r="DA150">
        <f>AJ150</f>
        <v/>
      </c>
      <c r="DB150">
        <f>ROUND(ROUND(AT150*CZ150,2),2)</f>
        <v/>
      </c>
      <c r="DC150">
        <f>ROUND(ROUND(AT150*AG150,2),2)</f>
        <v/>
      </c>
      <c r="DD150" t="inlineStr"/>
      <c r="DE150" t="inlineStr"/>
      <c r="DF150">
        <f>ROUND(ROUND(AE150,0)*CX150,0)</f>
        <v/>
      </c>
      <c r="DG150">
        <f>ROUND(ROUND(AF150*AJ150,0)*CX150,0)</f>
        <v/>
      </c>
      <c r="DH150">
        <f>ROUND(ROUND(AG150*AK150,0)*CX150,0)</f>
        <v/>
      </c>
      <c r="DI150">
        <f>ROUND(ROUND(AH150,0)*CX150,0)</f>
        <v/>
      </c>
      <c r="DJ150">
        <f>DG150</f>
        <v/>
      </c>
      <c r="DK150" t="n">
        <v>0</v>
      </c>
      <c r="DL150" t="inlineStr"/>
      <c r="DM150" t="n">
        <v>0</v>
      </c>
      <c r="DN150" t="inlineStr"/>
      <c r="DO150" t="n">
        <v>0</v>
      </c>
    </row>
    <row r="151">
      <c r="A151">
        <f>ROW(Source!A331)</f>
        <v/>
      </c>
      <c r="B151" t="n">
        <v>78855224</v>
      </c>
      <c r="C151" t="n">
        <v>78856336</v>
      </c>
      <c r="D151" t="n">
        <v>29114240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101-2576</t>
        </is>
      </c>
      <c r="J151" t="inlineStr">
        <is>
          <t>ТССЦ Московской обл., 101-2576, приказ Минстроя России №675/пр от 28.02.2017 № 254/пр</t>
        </is>
      </c>
      <c r="K151" t="inlineStr">
        <is>
          <t>Болты с гайками и шайбами для санитарно-технических работ диаметром 16 мм</t>
        </is>
      </c>
      <c r="L151" t="n">
        <v>1348</v>
      </c>
      <c r="N151" t="n">
        <v>1009</v>
      </c>
      <c r="O151" t="inlineStr">
        <is>
          <t>т</t>
        </is>
      </c>
      <c r="P151" t="inlineStr">
        <is>
          <t>т</t>
        </is>
      </c>
      <c r="Q151" t="n">
        <v>1000</v>
      </c>
      <c r="W151" t="n">
        <v>0</v>
      </c>
      <c r="X151" t="n">
        <v>-1701539228</v>
      </c>
      <c r="Y151">
        <f>AT151</f>
        <v/>
      </c>
      <c r="AA151" t="n">
        <v>145037.4</v>
      </c>
      <c r="AB151" t="n">
        <v>0</v>
      </c>
      <c r="AC151" t="n">
        <v>0</v>
      </c>
      <c r="AD151" t="n">
        <v>0</v>
      </c>
      <c r="AE151" t="n">
        <v>14830</v>
      </c>
      <c r="AF151" t="n">
        <v>0</v>
      </c>
      <c r="AG151" t="n">
        <v>0</v>
      </c>
      <c r="AH151" t="n">
        <v>0</v>
      </c>
      <c r="AI151" t="n">
        <v>9.779999999999999</v>
      </c>
      <c r="AJ151" t="n">
        <v>1</v>
      </c>
      <c r="AK151" t="n">
        <v>1</v>
      </c>
      <c r="AL151" t="n">
        <v>1</v>
      </c>
      <c r="AM151" t="n">
        <v>2</v>
      </c>
      <c r="AN151" t="n">
        <v>0</v>
      </c>
      <c r="AO151" t="n">
        <v>1</v>
      </c>
      <c r="AP151" t="n">
        <v>0</v>
      </c>
      <c r="AQ151" t="n">
        <v>0</v>
      </c>
      <c r="AR151" t="n">
        <v>0</v>
      </c>
      <c r="AS151" t="inlineStr"/>
      <c r="AT151" t="n">
        <v>0.00266</v>
      </c>
      <c r="AU151" t="inlineStr"/>
      <c r="AV151" t="n">
        <v>0</v>
      </c>
      <c r="AW151" t="n">
        <v>2</v>
      </c>
      <c r="AX151" t="n">
        <v>78856343</v>
      </c>
      <c r="AY151" t="n">
        <v>1</v>
      </c>
      <c r="AZ151" t="n">
        <v>0</v>
      </c>
      <c r="BA151" t="n">
        <v>151</v>
      </c>
      <c r="BB151" t="n">
        <v>0</v>
      </c>
      <c r="BC151" t="n">
        <v>0</v>
      </c>
      <c r="BD151" t="n">
        <v>0</v>
      </c>
      <c r="BE151" t="n">
        <v>0</v>
      </c>
      <c r="BF151" t="n">
        <v>0</v>
      </c>
      <c r="BG151" t="n">
        <v>0</v>
      </c>
      <c r="BH151" t="n">
        <v>0</v>
      </c>
      <c r="BI151" t="n">
        <v>0</v>
      </c>
      <c r="BJ151" t="n">
        <v>0</v>
      </c>
      <c r="BK151" t="n">
        <v>0</v>
      </c>
      <c r="BL151" t="n">
        <v>0</v>
      </c>
      <c r="BM151" t="n">
        <v>0</v>
      </c>
      <c r="BN151" t="n">
        <v>0</v>
      </c>
      <c r="BO151" t="n">
        <v>0</v>
      </c>
      <c r="BP151" t="n">
        <v>0</v>
      </c>
      <c r="BQ151" t="n">
        <v>0</v>
      </c>
      <c r="BR151" t="n">
        <v>0</v>
      </c>
      <c r="BS151" t="n">
        <v>0</v>
      </c>
      <c r="BT151" t="n">
        <v>0</v>
      </c>
      <c r="BU151" t="n">
        <v>0</v>
      </c>
      <c r="BV151" t="n">
        <v>0</v>
      </c>
      <c r="BW151" t="n">
        <v>0</v>
      </c>
      <c r="CV151" t="n">
        <v>0</v>
      </c>
      <c r="CW151" t="n">
        <v>0</v>
      </c>
      <c r="CX151">
        <f>ROUND(Y151*Source!I331,7)</f>
        <v/>
      </c>
      <c r="CY151">
        <f>AA151</f>
        <v/>
      </c>
      <c r="CZ151">
        <f>AE151</f>
        <v/>
      </c>
      <c r="DA151">
        <f>AI151</f>
        <v/>
      </c>
      <c r="DB151">
        <f>ROUND(ROUND(AT151*CZ151,2),2)</f>
        <v/>
      </c>
      <c r="DC151">
        <f>ROUND(ROUND(AT151*AG151,2),2)</f>
        <v/>
      </c>
      <c r="DD151" t="inlineStr"/>
      <c r="DE151" t="inlineStr"/>
      <c r="DF151">
        <f>ROUND(ROUND(AE151*AI151,0)*CX151,0)</f>
        <v/>
      </c>
      <c r="DG151">
        <f>ROUND(ROUND(AF151,0)*CX151,0)</f>
        <v/>
      </c>
      <c r="DH151">
        <f>ROUND(ROUND(AG151,0)*CX151,0)</f>
        <v/>
      </c>
      <c r="DI151">
        <f>ROUND(ROUND(AH151,0)*CX151,0)</f>
        <v/>
      </c>
      <c r="DJ151">
        <f>DF151</f>
        <v/>
      </c>
      <c r="DK151" t="n">
        <v>0</v>
      </c>
      <c r="DL151" t="inlineStr"/>
      <c r="DM151" t="n">
        <v>0</v>
      </c>
      <c r="DN151" t="inlineStr"/>
      <c r="DO151" t="n">
        <v>0</v>
      </c>
    </row>
    <row r="152">
      <c r="A152">
        <f>ROW(Source!A331)</f>
        <v/>
      </c>
      <c r="B152" t="n">
        <v>78855224</v>
      </c>
      <c r="C152" t="n">
        <v>78856336</v>
      </c>
      <c r="D152" t="n">
        <v>29110085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101-5999</t>
        </is>
      </c>
      <c r="J152" t="inlineStr">
        <is>
          <t>ТССЦ Московской обл., 101-5999, приказ Минстроя России №675/пр от 28.02.2017 № 254/пр</t>
        </is>
      </c>
      <c r="K152" t="inlineStr">
        <is>
          <t>Кольца резиновые уплотнительные для полипропиленовых труб диаметром 110 мм</t>
        </is>
      </c>
      <c r="L152" t="n">
        <v>1355</v>
      </c>
      <c r="N152" t="n">
        <v>1010</v>
      </c>
      <c r="O152" t="inlineStr">
        <is>
          <t>100 шт.</t>
        </is>
      </c>
      <c r="P152" t="inlineStr">
        <is>
          <t>100 шт.</t>
        </is>
      </c>
      <c r="Q152" t="n">
        <v>100</v>
      </c>
      <c r="W152" t="n">
        <v>0</v>
      </c>
      <c r="X152" t="n">
        <v>-655944560</v>
      </c>
      <c r="Y152">
        <f>AT152</f>
        <v/>
      </c>
      <c r="AA152" t="n">
        <v>3905.72</v>
      </c>
      <c r="AB152" t="n">
        <v>0</v>
      </c>
      <c r="AC152" t="n">
        <v>0</v>
      </c>
      <c r="AD152" t="n">
        <v>0</v>
      </c>
      <c r="AE152" t="n">
        <v>148</v>
      </c>
      <c r="AF152" t="n">
        <v>0</v>
      </c>
      <c r="AG152" t="n">
        <v>0</v>
      </c>
      <c r="AH152" t="n">
        <v>0</v>
      </c>
      <c r="AI152" t="n">
        <v>26.39</v>
      </c>
      <c r="AJ152" t="n">
        <v>1</v>
      </c>
      <c r="AK152" t="n">
        <v>1</v>
      </c>
      <c r="AL152" t="n">
        <v>1</v>
      </c>
      <c r="AM152" t="n">
        <v>2</v>
      </c>
      <c r="AN152" t="n">
        <v>0</v>
      </c>
      <c r="AO152" t="n">
        <v>1</v>
      </c>
      <c r="AP152" t="n">
        <v>0</v>
      </c>
      <c r="AQ152" t="n">
        <v>0</v>
      </c>
      <c r="AR152" t="n">
        <v>0</v>
      </c>
      <c r="AS152" t="inlineStr"/>
      <c r="AT152" t="n">
        <v>0.12</v>
      </c>
      <c r="AU152" t="inlineStr"/>
      <c r="AV152" t="n">
        <v>0</v>
      </c>
      <c r="AW152" t="n">
        <v>2</v>
      </c>
      <c r="AX152" t="n">
        <v>78856344</v>
      </c>
      <c r="AY152" t="n">
        <v>1</v>
      </c>
      <c r="AZ152" t="n">
        <v>0</v>
      </c>
      <c r="BA152" t="n">
        <v>152</v>
      </c>
      <c r="BB152" t="n">
        <v>0</v>
      </c>
      <c r="BC152" t="n">
        <v>0</v>
      </c>
      <c r="BD152" t="n">
        <v>0</v>
      </c>
      <c r="BE152" t="n">
        <v>0</v>
      </c>
      <c r="BF152" t="n">
        <v>0</v>
      </c>
      <c r="BG152" t="n">
        <v>0</v>
      </c>
      <c r="BH152" t="n">
        <v>0</v>
      </c>
      <c r="BI152" t="n">
        <v>0</v>
      </c>
      <c r="BJ152" t="n">
        <v>0</v>
      </c>
      <c r="BK152" t="n">
        <v>0</v>
      </c>
      <c r="BL152" t="n">
        <v>0</v>
      </c>
      <c r="BM152" t="n">
        <v>0</v>
      </c>
      <c r="BN152" t="n">
        <v>0</v>
      </c>
      <c r="BO152" t="n">
        <v>0</v>
      </c>
      <c r="BP152" t="n">
        <v>0</v>
      </c>
      <c r="BQ152" t="n">
        <v>0</v>
      </c>
      <c r="BR152" t="n">
        <v>0</v>
      </c>
      <c r="BS152" t="n">
        <v>0</v>
      </c>
      <c r="BT152" t="n">
        <v>0</v>
      </c>
      <c r="BU152" t="n">
        <v>0</v>
      </c>
      <c r="BV152" t="n">
        <v>0</v>
      </c>
      <c r="BW152" t="n">
        <v>0</v>
      </c>
      <c r="CV152" t="n">
        <v>0</v>
      </c>
      <c r="CW152" t="n">
        <v>0</v>
      </c>
      <c r="CX152">
        <f>ROUND(Y152*Source!I331,7)</f>
        <v/>
      </c>
      <c r="CY152">
        <f>AA152</f>
        <v/>
      </c>
      <c r="CZ152">
        <f>AE152</f>
        <v/>
      </c>
      <c r="DA152">
        <f>AI152</f>
        <v/>
      </c>
      <c r="DB152">
        <f>ROUND(ROUND(AT152*CZ152,2),2)</f>
        <v/>
      </c>
      <c r="DC152">
        <f>ROUND(ROUND(AT152*AG152,2),2)</f>
        <v/>
      </c>
      <c r="DD152" t="inlineStr"/>
      <c r="DE152" t="inlineStr"/>
      <c r="DF152">
        <f>ROUND(ROUND(AE152*AI152,0)*CX152,0)</f>
        <v/>
      </c>
      <c r="DG152">
        <f>ROUND(ROUND(AF152,0)*CX152,0)</f>
        <v/>
      </c>
      <c r="DH152">
        <f>ROUND(ROUND(AG152,0)*CX152,0)</f>
        <v/>
      </c>
      <c r="DI152">
        <f>ROUND(ROUND(AH152,0)*CX152,0)</f>
        <v/>
      </c>
      <c r="DJ152">
        <f>DF152</f>
        <v/>
      </c>
      <c r="DK152" t="n">
        <v>0</v>
      </c>
      <c r="DL152" t="inlineStr"/>
      <c r="DM152" t="n">
        <v>0</v>
      </c>
      <c r="DN152" t="inlineStr"/>
      <c r="DO152" t="n">
        <v>0</v>
      </c>
    </row>
    <row r="153">
      <c r="A153">
        <f>ROW(Source!A331)</f>
        <v/>
      </c>
      <c r="B153" t="n">
        <v>78855224</v>
      </c>
      <c r="C153" t="n">
        <v>78856336</v>
      </c>
      <c r="D153" t="n">
        <v>29140567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301-0041</t>
        </is>
      </c>
      <c r="J153" t="inlineStr">
        <is>
          <t>ТССЦ Московской обл., 301-0041, приказ Минстроя России №675/пр от 28.02.2017 № 256/пр</t>
        </is>
      </c>
      <c r="K153" t="inlineStr">
        <is>
          <t>Патрубки компенсирующие</t>
        </is>
      </c>
      <c r="L153" t="n">
        <v>1358</v>
      </c>
      <c r="N153" t="n">
        <v>1010</v>
      </c>
      <c r="O153" t="inlineStr">
        <is>
          <t>10 шт.</t>
        </is>
      </c>
      <c r="P153" t="inlineStr">
        <is>
          <t>10 шт.</t>
        </is>
      </c>
      <c r="Q153" t="n">
        <v>10</v>
      </c>
      <c r="W153" t="n">
        <v>0</v>
      </c>
      <c r="X153" t="n">
        <v>-696752988</v>
      </c>
      <c r="Y153">
        <f>AT153</f>
        <v/>
      </c>
      <c r="AA153" t="n">
        <v>871.24</v>
      </c>
      <c r="AB153" t="n">
        <v>0</v>
      </c>
      <c r="AC153" t="n">
        <v>0</v>
      </c>
      <c r="AD153" t="n">
        <v>0</v>
      </c>
      <c r="AE153" t="n">
        <v>278.35</v>
      </c>
      <c r="AF153" t="n">
        <v>0</v>
      </c>
      <c r="AG153" t="n">
        <v>0</v>
      </c>
      <c r="AH153" t="n">
        <v>0</v>
      </c>
      <c r="AI153" t="n">
        <v>3.13</v>
      </c>
      <c r="AJ153" t="n">
        <v>1</v>
      </c>
      <c r="AK153" t="n">
        <v>1</v>
      </c>
      <c r="AL153" t="n">
        <v>1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  <c r="AS153" t="inlineStr"/>
      <c r="AT153" t="n">
        <v>3.3333333</v>
      </c>
      <c r="AU153" t="inlineStr"/>
      <c r="AV153" t="n">
        <v>0</v>
      </c>
      <c r="AW153" t="n">
        <v>1</v>
      </c>
      <c r="AX153" t="n">
        <v>-1</v>
      </c>
      <c r="AY153" t="n">
        <v>0</v>
      </c>
      <c r="AZ153" t="n">
        <v>0</v>
      </c>
      <c r="BA153" t="inlineStr"/>
      <c r="BB153" t="n">
        <v>0</v>
      </c>
      <c r="BC153" t="n">
        <v>0</v>
      </c>
      <c r="BD153" t="n">
        <v>0</v>
      </c>
      <c r="BE153" t="n">
        <v>0</v>
      </c>
      <c r="BF153" t="n">
        <v>0</v>
      </c>
      <c r="BG153" t="n">
        <v>0</v>
      </c>
      <c r="BH153" t="n">
        <v>0</v>
      </c>
      <c r="BI153" t="n">
        <v>0</v>
      </c>
      <c r="BJ153" t="n">
        <v>0</v>
      </c>
      <c r="BK153" t="n">
        <v>0</v>
      </c>
      <c r="BL153" t="n">
        <v>0</v>
      </c>
      <c r="BM153" t="n">
        <v>0</v>
      </c>
      <c r="BN153" t="n">
        <v>0</v>
      </c>
      <c r="BO153" t="n">
        <v>0</v>
      </c>
      <c r="BP153" t="n">
        <v>0</v>
      </c>
      <c r="BQ153" t="n">
        <v>0</v>
      </c>
      <c r="BR153" t="n">
        <v>0</v>
      </c>
      <c r="BS153" t="n">
        <v>0</v>
      </c>
      <c r="BT153" t="n">
        <v>0</v>
      </c>
      <c r="BU153" t="n">
        <v>0</v>
      </c>
      <c r="BV153" t="n">
        <v>0</v>
      </c>
      <c r="BW153" t="n">
        <v>0</v>
      </c>
      <c r="CV153" t="n">
        <v>0</v>
      </c>
      <c r="CW153" t="n">
        <v>0</v>
      </c>
      <c r="CX153">
        <f>ROUND(Y153*Source!I331,7)</f>
        <v/>
      </c>
      <c r="CY153">
        <f>AA153</f>
        <v/>
      </c>
      <c r="CZ153">
        <f>AE153</f>
        <v/>
      </c>
      <c r="DA153">
        <f>AI153</f>
        <v/>
      </c>
      <c r="DB153">
        <f>ROUND(ROUND(AT153*CZ153,2),2)</f>
        <v/>
      </c>
      <c r="DC153">
        <f>ROUND(ROUND(AT153*AG153,2),2)</f>
        <v/>
      </c>
      <c r="DD153" t="inlineStr"/>
      <c r="DE153" t="inlineStr"/>
      <c r="DF153">
        <f>ROUND(ROUND(AE153*AI153,0)*CX153,0)</f>
        <v/>
      </c>
      <c r="DG153">
        <f>ROUND(ROUND(AF153,0)*CX153,0)</f>
        <v/>
      </c>
      <c r="DH153">
        <f>ROUND(ROUND(AG153,0)*CX153,0)</f>
        <v/>
      </c>
      <c r="DI153">
        <f>ROUND(ROUND(AH153,0)*CX153,0)</f>
        <v/>
      </c>
      <c r="DJ153">
        <f>DF153</f>
        <v/>
      </c>
      <c r="DK153" t="n">
        <v>0</v>
      </c>
      <c r="DL153" t="inlineStr"/>
      <c r="DM153" t="n">
        <v>0</v>
      </c>
      <c r="DN153" t="inlineStr"/>
      <c r="DO153" t="n">
        <v>0</v>
      </c>
    </row>
    <row r="154">
      <c r="A154">
        <f>ROW(Source!A331)</f>
        <v/>
      </c>
      <c r="B154" t="n">
        <v>78855224</v>
      </c>
      <c r="C154" t="n">
        <v>78856336</v>
      </c>
      <c r="D154" t="n">
        <v>29137110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301-5879</t>
        </is>
      </c>
      <c r="J154" t="inlineStr">
        <is>
          <t>ТССЦ Московской обл., 301-5879, приказ Минстроя России №675/пр от 28.02.2017 № 256/пр</t>
        </is>
      </c>
      <c r="K154" t="inlineStr">
        <is>
          <t>Тройник трубы МП, диаметр 100 мм, стандартный цвет/ прим 110мм</t>
        </is>
      </c>
      <c r="L154" t="n">
        <v>1354</v>
      </c>
      <c r="N154" t="n">
        <v>1010</v>
      </c>
      <c r="O154" t="inlineStr">
        <is>
          <t>шт.</t>
        </is>
      </c>
      <c r="P154" t="inlineStr">
        <is>
          <t>шт.</t>
        </is>
      </c>
      <c r="Q154" t="n">
        <v>1</v>
      </c>
      <c r="W154" t="n">
        <v>0</v>
      </c>
      <c r="X154" t="n">
        <v>-364240671</v>
      </c>
      <c r="Y154">
        <f>AT154</f>
        <v/>
      </c>
      <c r="AA154" t="n">
        <v>2119.55</v>
      </c>
      <c r="AB154" t="n">
        <v>0</v>
      </c>
      <c r="AC154" t="n">
        <v>0</v>
      </c>
      <c r="AD154" t="n">
        <v>0</v>
      </c>
      <c r="AE154" t="n">
        <v>451.93</v>
      </c>
      <c r="AF154" t="n">
        <v>0</v>
      </c>
      <c r="AG154" t="n">
        <v>0</v>
      </c>
      <c r="AH154" t="n">
        <v>0</v>
      </c>
      <c r="AI154" t="n">
        <v>4.69</v>
      </c>
      <c r="AJ154" t="n">
        <v>1</v>
      </c>
      <c r="AK154" t="n">
        <v>1</v>
      </c>
      <c r="AL154" t="n">
        <v>1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  <c r="AS154" t="inlineStr"/>
      <c r="AT154" t="n">
        <v>33.3333333</v>
      </c>
      <c r="AU154" t="inlineStr"/>
      <c r="AV154" t="n">
        <v>0</v>
      </c>
      <c r="AW154" t="n">
        <v>1</v>
      </c>
      <c r="AX154" t="n">
        <v>-1</v>
      </c>
      <c r="AY154" t="n">
        <v>0</v>
      </c>
      <c r="AZ154" t="n">
        <v>0</v>
      </c>
      <c r="BA154" t="inlineStr"/>
      <c r="BB154" t="n">
        <v>0</v>
      </c>
      <c r="BC154" t="n">
        <v>0</v>
      </c>
      <c r="BD154" t="n">
        <v>0</v>
      </c>
      <c r="BE154" t="n">
        <v>0</v>
      </c>
      <c r="BF154" t="n">
        <v>0</v>
      </c>
      <c r="BG154" t="n">
        <v>0</v>
      </c>
      <c r="BH154" t="n">
        <v>0</v>
      </c>
      <c r="BI154" t="n">
        <v>0</v>
      </c>
      <c r="BJ154" t="n">
        <v>0</v>
      </c>
      <c r="BK154" t="n">
        <v>0</v>
      </c>
      <c r="BL154" t="n">
        <v>0</v>
      </c>
      <c r="BM154" t="n">
        <v>0</v>
      </c>
      <c r="BN154" t="n">
        <v>0</v>
      </c>
      <c r="BO154" t="n">
        <v>0</v>
      </c>
      <c r="BP154" t="n">
        <v>0</v>
      </c>
      <c r="BQ154" t="n">
        <v>0</v>
      </c>
      <c r="BR154" t="n">
        <v>0</v>
      </c>
      <c r="BS154" t="n">
        <v>0</v>
      </c>
      <c r="BT154" t="n">
        <v>0</v>
      </c>
      <c r="BU154" t="n">
        <v>0</v>
      </c>
      <c r="BV154" t="n">
        <v>0</v>
      </c>
      <c r="BW154" t="n">
        <v>0</v>
      </c>
      <c r="CV154" t="n">
        <v>0</v>
      </c>
      <c r="CW154" t="n">
        <v>0</v>
      </c>
      <c r="CX154">
        <f>ROUND(Y154*Source!I331,7)</f>
        <v/>
      </c>
      <c r="CY154">
        <f>AA154</f>
        <v/>
      </c>
      <c r="CZ154">
        <f>AE154</f>
        <v/>
      </c>
      <c r="DA154">
        <f>AI154</f>
        <v/>
      </c>
      <c r="DB154">
        <f>ROUND(ROUND(AT154*CZ154,2),2)</f>
        <v/>
      </c>
      <c r="DC154">
        <f>ROUND(ROUND(AT154*AG154,2),2)</f>
        <v/>
      </c>
      <c r="DD154" t="inlineStr"/>
      <c r="DE154" t="inlineStr"/>
      <c r="DF154">
        <f>ROUND(ROUND(AE154*AI154,0)*CX154,0)</f>
        <v/>
      </c>
      <c r="DG154">
        <f>ROUND(ROUND(AF154,0)*CX154,0)</f>
        <v/>
      </c>
      <c r="DH154">
        <f>ROUND(ROUND(AG154,0)*CX154,0)</f>
        <v/>
      </c>
      <c r="DI154">
        <f>ROUND(ROUND(AH154,0)*CX154,0)</f>
        <v/>
      </c>
      <c r="DJ154">
        <f>DF154</f>
        <v/>
      </c>
      <c r="DK154" t="n">
        <v>0</v>
      </c>
      <c r="DL154" t="inlineStr"/>
      <c r="DM154" t="n">
        <v>0</v>
      </c>
      <c r="DN154" t="inlineStr"/>
      <c r="DO154" t="n">
        <v>0</v>
      </c>
    </row>
    <row r="155">
      <c r="A155">
        <f>ROW(Source!A331)</f>
        <v/>
      </c>
      <c r="B155" t="n">
        <v>78855224</v>
      </c>
      <c r="C155" t="n">
        <v>78856336</v>
      </c>
      <c r="D155" t="n">
        <v>29150040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411-0001</t>
        </is>
      </c>
      <c r="J155" t="inlineStr">
        <is>
          <t>ТССЦ Московской обл., 411-0001, приказ Минстроя России №675/пр от 28.02.2017 № 257/пр</t>
        </is>
      </c>
      <c r="K155" t="inlineStr">
        <is>
          <t>Вода</t>
        </is>
      </c>
      <c r="L155" t="n">
        <v>1339</v>
      </c>
      <c r="N155" t="n">
        <v>1007</v>
      </c>
      <c r="O155" t="inlineStr">
        <is>
          <t>м3</t>
        </is>
      </c>
      <c r="P155" t="inlineStr">
        <is>
          <t>м3</t>
        </is>
      </c>
      <c r="Q155" t="n">
        <v>1</v>
      </c>
      <c r="W155" t="n">
        <v>0</v>
      </c>
      <c r="X155" t="n">
        <v>619799737</v>
      </c>
      <c r="Y155">
        <f>AT155</f>
        <v/>
      </c>
      <c r="AA155" t="n">
        <v>31.28</v>
      </c>
      <c r="AB155" t="n">
        <v>0</v>
      </c>
      <c r="AC155" t="n">
        <v>0</v>
      </c>
      <c r="AD155" t="n">
        <v>0</v>
      </c>
      <c r="AE155" t="n">
        <v>2.44</v>
      </c>
      <c r="AF155" t="n">
        <v>0</v>
      </c>
      <c r="AG155" t="n">
        <v>0</v>
      </c>
      <c r="AH155" t="n">
        <v>0</v>
      </c>
      <c r="AI155" t="n">
        <v>12.82</v>
      </c>
      <c r="AJ155" t="n">
        <v>1</v>
      </c>
      <c r="AK155" t="n">
        <v>1</v>
      </c>
      <c r="AL155" t="n">
        <v>1</v>
      </c>
      <c r="AM155" t="n">
        <v>2</v>
      </c>
      <c r="AN155" t="n">
        <v>0</v>
      </c>
      <c r="AO155" t="n">
        <v>1</v>
      </c>
      <c r="AP155" t="n">
        <v>0</v>
      </c>
      <c r="AQ155" t="n">
        <v>0</v>
      </c>
      <c r="AR155" t="n">
        <v>0</v>
      </c>
      <c r="AS155" t="inlineStr"/>
      <c r="AT155" t="n">
        <v>0.786</v>
      </c>
      <c r="AU155" t="inlineStr"/>
      <c r="AV155" t="n">
        <v>0</v>
      </c>
      <c r="AW155" t="n">
        <v>2</v>
      </c>
      <c r="AX155" t="n">
        <v>78856348</v>
      </c>
      <c r="AY155" t="n">
        <v>1</v>
      </c>
      <c r="AZ155" t="n">
        <v>0</v>
      </c>
      <c r="BA155" t="n">
        <v>156</v>
      </c>
      <c r="BB155" t="n">
        <v>0</v>
      </c>
      <c r="BC155" t="n">
        <v>0</v>
      </c>
      <c r="BD155" t="n">
        <v>0</v>
      </c>
      <c r="BE155" t="n">
        <v>0</v>
      </c>
      <c r="BF155" t="n">
        <v>0</v>
      </c>
      <c r="BG155" t="n">
        <v>0</v>
      </c>
      <c r="BH155" t="n">
        <v>0</v>
      </c>
      <c r="BI155" t="n">
        <v>0</v>
      </c>
      <c r="BJ155" t="n">
        <v>0</v>
      </c>
      <c r="BK155" t="n">
        <v>0</v>
      </c>
      <c r="BL155" t="n">
        <v>0</v>
      </c>
      <c r="BM155" t="n">
        <v>0</v>
      </c>
      <c r="BN155" t="n">
        <v>0</v>
      </c>
      <c r="BO155" t="n">
        <v>0</v>
      </c>
      <c r="BP155" t="n">
        <v>0</v>
      </c>
      <c r="BQ155" t="n">
        <v>0</v>
      </c>
      <c r="BR155" t="n">
        <v>0</v>
      </c>
      <c r="BS155" t="n">
        <v>0</v>
      </c>
      <c r="BT155" t="n">
        <v>0</v>
      </c>
      <c r="BU155" t="n">
        <v>0</v>
      </c>
      <c r="BV155" t="n">
        <v>0</v>
      </c>
      <c r="BW155" t="n">
        <v>0</v>
      </c>
      <c r="CV155" t="n">
        <v>0</v>
      </c>
      <c r="CW155" t="n">
        <v>0</v>
      </c>
      <c r="CX155">
        <f>ROUND(Y155*Source!I331,7)</f>
        <v/>
      </c>
      <c r="CY155">
        <f>AA155</f>
        <v/>
      </c>
      <c r="CZ155">
        <f>AE155</f>
        <v/>
      </c>
      <c r="DA155">
        <f>AI155</f>
        <v/>
      </c>
      <c r="DB155">
        <f>ROUND(ROUND(AT155*CZ155,2),2)</f>
        <v/>
      </c>
      <c r="DC155">
        <f>ROUND(ROUND(AT155*AG155,2),2)</f>
        <v/>
      </c>
      <c r="DD155" t="inlineStr"/>
      <c r="DE155" t="inlineStr"/>
      <c r="DF155">
        <f>ROUND(ROUND(AE155*AI155,0)*CX155,0)</f>
        <v/>
      </c>
      <c r="DG155">
        <f>ROUND(ROUND(AF155,0)*CX155,0)</f>
        <v/>
      </c>
      <c r="DH155">
        <f>ROUND(ROUND(AG155,0)*CX155,0)</f>
        <v/>
      </c>
      <c r="DI155">
        <f>ROUND(ROUND(AH155,0)*CX155,0)</f>
        <v/>
      </c>
      <c r="DJ155">
        <f>DF155</f>
        <v/>
      </c>
      <c r="DK155" t="n">
        <v>0</v>
      </c>
      <c r="DL155" t="inlineStr"/>
      <c r="DM155" t="n">
        <v>0</v>
      </c>
      <c r="DN155" t="inlineStr"/>
      <c r="DO155" t="n">
        <v>0</v>
      </c>
    </row>
    <row r="156">
      <c r="A156">
        <f>ROW(Source!A331)</f>
        <v/>
      </c>
      <c r="B156" t="n">
        <v>78855224</v>
      </c>
      <c r="C156" t="n">
        <v>78856336</v>
      </c>
      <c r="D156" t="n">
        <v>29158978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507-4330</t>
        </is>
      </c>
      <c r="J156" t="inlineStr">
        <is>
          <t>ТССЦ Московской обл., 507-4330, приказ Минстроя России №675/пр от 28.02.2017 № 258/пр</t>
        </is>
      </c>
      <c r="K156" t="inlineStr">
        <is>
          <t>Трубы безнапорные канализационные из полипропилена, диаметром 110 мм</t>
        </is>
      </c>
      <c r="L156" t="n">
        <v>1301</v>
      </c>
      <c r="N156" t="n">
        <v>1003</v>
      </c>
      <c r="O156" t="inlineStr">
        <is>
          <t>м</t>
        </is>
      </c>
      <c r="P156" t="inlineStr">
        <is>
          <t>м</t>
        </is>
      </c>
      <c r="Q156" t="n">
        <v>1</v>
      </c>
      <c r="W156" t="n">
        <v>0</v>
      </c>
      <c r="X156" t="n">
        <v>-1880374928</v>
      </c>
      <c r="Y156">
        <f>AT156</f>
        <v/>
      </c>
      <c r="AA156" t="n">
        <v>263.97</v>
      </c>
      <c r="AB156" t="n">
        <v>0</v>
      </c>
      <c r="AC156" t="n">
        <v>0</v>
      </c>
      <c r="AD156" t="n">
        <v>0</v>
      </c>
      <c r="AE156" t="n">
        <v>45.59</v>
      </c>
      <c r="AF156" t="n">
        <v>0</v>
      </c>
      <c r="AG156" t="n">
        <v>0</v>
      </c>
      <c r="AH156" t="n">
        <v>0</v>
      </c>
      <c r="AI156" t="n">
        <v>5.79</v>
      </c>
      <c r="AJ156" t="n">
        <v>1</v>
      </c>
      <c r="AK156" t="n">
        <v>1</v>
      </c>
      <c r="AL156" t="n">
        <v>1</v>
      </c>
      <c r="AM156" t="n">
        <v>2</v>
      </c>
      <c r="AN156" t="n">
        <v>0</v>
      </c>
      <c r="AO156" t="n">
        <v>1</v>
      </c>
      <c r="AP156" t="n">
        <v>0</v>
      </c>
      <c r="AQ156" t="n">
        <v>0</v>
      </c>
      <c r="AR156" t="n">
        <v>0</v>
      </c>
      <c r="AS156" t="inlineStr"/>
      <c r="AT156" t="n">
        <v>99.8</v>
      </c>
      <c r="AU156" t="inlineStr"/>
      <c r="AV156" t="n">
        <v>0</v>
      </c>
      <c r="AW156" t="n">
        <v>2</v>
      </c>
      <c r="AX156" t="n">
        <v>78856349</v>
      </c>
      <c r="AY156" t="n">
        <v>1</v>
      </c>
      <c r="AZ156" t="n">
        <v>0</v>
      </c>
      <c r="BA156" t="n">
        <v>157</v>
      </c>
      <c r="BB156" t="n">
        <v>0</v>
      </c>
      <c r="BC156" t="n">
        <v>0</v>
      </c>
      <c r="BD156" t="n">
        <v>0</v>
      </c>
      <c r="BE156" t="n">
        <v>0</v>
      </c>
      <c r="BF156" t="n">
        <v>0</v>
      </c>
      <c r="BG156" t="n">
        <v>0</v>
      </c>
      <c r="BH156" t="n">
        <v>0</v>
      </c>
      <c r="BI156" t="n">
        <v>0</v>
      </c>
      <c r="BJ156" t="n">
        <v>0</v>
      </c>
      <c r="BK156" t="n">
        <v>0</v>
      </c>
      <c r="BL156" t="n">
        <v>0</v>
      </c>
      <c r="BM156" t="n">
        <v>0</v>
      </c>
      <c r="BN156" t="n">
        <v>0</v>
      </c>
      <c r="BO156" t="n">
        <v>0</v>
      </c>
      <c r="BP156" t="n">
        <v>0</v>
      </c>
      <c r="BQ156" t="n">
        <v>0</v>
      </c>
      <c r="BR156" t="n">
        <v>0</v>
      </c>
      <c r="BS156" t="n">
        <v>0</v>
      </c>
      <c r="BT156" t="n">
        <v>0</v>
      </c>
      <c r="BU156" t="n">
        <v>0</v>
      </c>
      <c r="BV156" t="n">
        <v>0</v>
      </c>
      <c r="BW156" t="n">
        <v>0</v>
      </c>
      <c r="CV156" t="n">
        <v>0</v>
      </c>
      <c r="CW156" t="n">
        <v>0</v>
      </c>
      <c r="CX156">
        <f>ROUND(Y156*Source!I331,7)</f>
        <v/>
      </c>
      <c r="CY156">
        <f>AA156</f>
        <v/>
      </c>
      <c r="CZ156">
        <f>AE156</f>
        <v/>
      </c>
      <c r="DA156">
        <f>AI156</f>
        <v/>
      </c>
      <c r="DB156">
        <f>ROUND(ROUND(AT156*CZ156,2),2)</f>
        <v/>
      </c>
      <c r="DC156">
        <f>ROUND(ROUND(AT156*AG156,2),2)</f>
        <v/>
      </c>
      <c r="DD156" t="inlineStr"/>
      <c r="DE156" t="inlineStr"/>
      <c r="DF156">
        <f>ROUND(ROUND(AE156*AI156,0)*CX156,0)</f>
        <v/>
      </c>
      <c r="DG156">
        <f>ROUND(ROUND(AF156,0)*CX156,0)</f>
        <v/>
      </c>
      <c r="DH156">
        <f>ROUND(ROUND(AG156,0)*CX156,0)</f>
        <v/>
      </c>
      <c r="DI156">
        <f>ROUND(ROUND(AH156,0)*CX156,0)</f>
        <v/>
      </c>
      <c r="DJ156">
        <f>DF156</f>
        <v/>
      </c>
      <c r="DK156" t="n">
        <v>0</v>
      </c>
      <c r="DL156" t="inlineStr"/>
      <c r="DM156" t="n">
        <v>0</v>
      </c>
      <c r="DN156" t="inlineStr"/>
      <c r="DO156" t="n">
        <v>0</v>
      </c>
    </row>
    <row r="157">
      <c r="A157">
        <f>ROW(Source!A331)</f>
        <v/>
      </c>
      <c r="B157" t="n">
        <v>78855224</v>
      </c>
      <c r="C157" t="n">
        <v>78856336</v>
      </c>
      <c r="D157" t="n">
        <v>29159175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507-5015</t>
        </is>
      </c>
      <c r="J157" t="inlineStr">
        <is>
          <t>ТССЦ Московской обл., 507-5015, приказ Минстроя России №675/пр от 28.02.2017 № 258/пр</t>
        </is>
      </c>
      <c r="K157" t="inlineStr">
        <is>
          <t>Муфта полипропиленовая соединительная диаметром 110 мм/ прим 110/125</t>
        </is>
      </c>
      <c r="L157" t="n">
        <v>1358</v>
      </c>
      <c r="N157" t="n">
        <v>1010</v>
      </c>
      <c r="O157" t="inlineStr">
        <is>
          <t>10 шт.</t>
        </is>
      </c>
      <c r="P157" t="inlineStr">
        <is>
          <t>10 шт.</t>
        </is>
      </c>
      <c r="Q157" t="n">
        <v>10</v>
      </c>
      <c r="W157" t="n">
        <v>0</v>
      </c>
      <c r="X157" t="n">
        <v>2102376373</v>
      </c>
      <c r="Y157">
        <f>AT157</f>
        <v/>
      </c>
      <c r="AA157" t="n">
        <v>3282.43</v>
      </c>
      <c r="AB157" t="n">
        <v>0</v>
      </c>
      <c r="AC157" t="n">
        <v>0</v>
      </c>
      <c r="AD157" t="n">
        <v>0</v>
      </c>
      <c r="AE157" t="n">
        <v>501.9</v>
      </c>
      <c r="AF157" t="n">
        <v>0</v>
      </c>
      <c r="AG157" t="n">
        <v>0</v>
      </c>
      <c r="AH157" t="n">
        <v>0</v>
      </c>
      <c r="AI157" t="n">
        <v>6.54</v>
      </c>
      <c r="AJ157" t="n">
        <v>1</v>
      </c>
      <c r="AK157" t="n">
        <v>1</v>
      </c>
      <c r="AL157" t="n">
        <v>1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  <c r="AS157" t="inlineStr"/>
      <c r="AT157" t="n">
        <v>3.3333333</v>
      </c>
      <c r="AU157" t="inlineStr"/>
      <c r="AV157" t="n">
        <v>0</v>
      </c>
      <c r="AW157" t="n">
        <v>1</v>
      </c>
      <c r="AX157" t="n">
        <v>-1</v>
      </c>
      <c r="AY157" t="n">
        <v>0</v>
      </c>
      <c r="AZ157" t="n">
        <v>0</v>
      </c>
      <c r="BA157" t="inlineStr"/>
      <c r="BB157" t="n">
        <v>0</v>
      </c>
      <c r="BC157" t="n">
        <v>0</v>
      </c>
      <c r="BD157" t="n">
        <v>0</v>
      </c>
      <c r="BE157" t="n">
        <v>0</v>
      </c>
      <c r="BF157" t="n">
        <v>0</v>
      </c>
      <c r="BG157" t="n">
        <v>0</v>
      </c>
      <c r="BH157" t="n">
        <v>0</v>
      </c>
      <c r="BI157" t="n">
        <v>0</v>
      </c>
      <c r="BJ157" t="n">
        <v>0</v>
      </c>
      <c r="BK157" t="n">
        <v>0</v>
      </c>
      <c r="BL157" t="n">
        <v>0</v>
      </c>
      <c r="BM157" t="n">
        <v>0</v>
      </c>
      <c r="BN157" t="n">
        <v>0</v>
      </c>
      <c r="BO157" t="n">
        <v>0</v>
      </c>
      <c r="BP157" t="n">
        <v>0</v>
      </c>
      <c r="BQ157" t="n">
        <v>0</v>
      </c>
      <c r="BR157" t="n">
        <v>0</v>
      </c>
      <c r="BS157" t="n">
        <v>0</v>
      </c>
      <c r="BT157" t="n">
        <v>0</v>
      </c>
      <c r="BU157" t="n">
        <v>0</v>
      </c>
      <c r="BV157" t="n">
        <v>0</v>
      </c>
      <c r="BW157" t="n">
        <v>0</v>
      </c>
      <c r="CV157" t="n">
        <v>0</v>
      </c>
      <c r="CW157" t="n">
        <v>0</v>
      </c>
      <c r="CX157">
        <f>ROUND(Y157*Source!I331,7)</f>
        <v/>
      </c>
      <c r="CY157">
        <f>AA157</f>
        <v/>
      </c>
      <c r="CZ157">
        <f>AE157</f>
        <v/>
      </c>
      <c r="DA157">
        <f>AI157</f>
        <v/>
      </c>
      <c r="DB157">
        <f>ROUND(ROUND(AT157*CZ157,2),2)</f>
        <v/>
      </c>
      <c r="DC157">
        <f>ROUND(ROUND(AT157*AG157,2),2)</f>
        <v/>
      </c>
      <c r="DD157" t="inlineStr"/>
      <c r="DE157" t="inlineStr"/>
      <c r="DF157">
        <f>ROUND(ROUND(AE157*AI157,0)*CX157,0)</f>
        <v/>
      </c>
      <c r="DG157">
        <f>ROUND(ROUND(AF157,0)*CX157,0)</f>
        <v/>
      </c>
      <c r="DH157">
        <f>ROUND(ROUND(AG157,0)*CX157,0)</f>
        <v/>
      </c>
      <c r="DI157">
        <f>ROUND(ROUND(AH157,0)*CX157,0)</f>
        <v/>
      </c>
      <c r="DJ157">
        <f>DF157</f>
        <v/>
      </c>
      <c r="DK157" t="n">
        <v>0</v>
      </c>
      <c r="DL157" t="inlineStr"/>
      <c r="DM157" t="n">
        <v>0</v>
      </c>
      <c r="DN157" t="inlineStr"/>
      <c r="DO157" t="n">
        <v>0</v>
      </c>
    </row>
    <row r="158">
      <c r="A158">
        <f>ROW(Source!A373)</f>
        <v/>
      </c>
      <c r="B158" t="n">
        <v>78855224</v>
      </c>
      <c r="C158" t="n">
        <v>78856439</v>
      </c>
      <c r="D158" t="n">
        <v>18411117</v>
      </c>
      <c r="E158" t="n">
        <v>1</v>
      </c>
      <c r="F158" t="n">
        <v>1</v>
      </c>
      <c r="G158" t="n">
        <v>1</v>
      </c>
      <c r="H158" t="n">
        <v>1</v>
      </c>
      <c r="I158" t="inlineStr">
        <is>
          <t>1-1040-90</t>
        </is>
      </c>
      <c r="J158" t="inlineStr"/>
      <c r="K158" t="inlineStr">
        <is>
          <t>Рабочий строитель среднего разряда 4</t>
        </is>
      </c>
      <c r="L158" t="n">
        <v>1369</v>
      </c>
      <c r="N158" t="n">
        <v>1013</v>
      </c>
      <c r="O158" t="inlineStr">
        <is>
          <t>чел.-ч</t>
        </is>
      </c>
      <c r="P158" t="inlineStr">
        <is>
          <t>чел.-ч</t>
        </is>
      </c>
      <c r="Q158" t="n">
        <v>1</v>
      </c>
      <c r="W158" t="n">
        <v>0</v>
      </c>
      <c r="X158" t="n">
        <v>-1739886638</v>
      </c>
      <c r="Y158">
        <f>AT158</f>
        <v/>
      </c>
      <c r="AA158" t="n">
        <v>0</v>
      </c>
      <c r="AB158" t="n">
        <v>0</v>
      </c>
      <c r="AC158" t="n">
        <v>0</v>
      </c>
      <c r="AD158" t="n">
        <v>9.619999999999999</v>
      </c>
      <c r="AE158" t="n">
        <v>0</v>
      </c>
      <c r="AF158" t="n">
        <v>0</v>
      </c>
      <c r="AG158" t="n">
        <v>0</v>
      </c>
      <c r="AH158" t="n">
        <v>9.619999999999999</v>
      </c>
      <c r="AI158" t="n">
        <v>1</v>
      </c>
      <c r="AJ158" t="n">
        <v>1</v>
      </c>
      <c r="AK158" t="n">
        <v>1</v>
      </c>
      <c r="AL158" t="n">
        <v>1</v>
      </c>
      <c r="AM158" t="n">
        <v>-2</v>
      </c>
      <c r="AN158" t="n">
        <v>0</v>
      </c>
      <c r="AO158" t="n">
        <v>1</v>
      </c>
      <c r="AP158" t="n">
        <v>1</v>
      </c>
      <c r="AQ158" t="n">
        <v>0</v>
      </c>
      <c r="AR158" t="n">
        <v>0</v>
      </c>
      <c r="AS158" t="inlineStr"/>
      <c r="AT158" t="n">
        <v>155</v>
      </c>
      <c r="AU158" t="inlineStr"/>
      <c r="AV158" t="n">
        <v>1</v>
      </c>
      <c r="AW158" t="n">
        <v>2</v>
      </c>
      <c r="AX158" t="n">
        <v>78856440</v>
      </c>
      <c r="AY158" t="n">
        <v>1</v>
      </c>
      <c r="AZ158" t="n">
        <v>0</v>
      </c>
      <c r="BA158" t="n">
        <v>158</v>
      </c>
      <c r="BB158" t="n">
        <v>0</v>
      </c>
      <c r="BC158" t="n">
        <v>0</v>
      </c>
      <c r="BD158" t="n">
        <v>0</v>
      </c>
      <c r="BE158" t="n">
        <v>0</v>
      </c>
      <c r="BF158" t="n">
        <v>0</v>
      </c>
      <c r="BG158" t="n">
        <v>0</v>
      </c>
      <c r="BH158" t="n">
        <v>0</v>
      </c>
      <c r="BI158" t="n">
        <v>0</v>
      </c>
      <c r="BJ158" t="n">
        <v>0</v>
      </c>
      <c r="BK158" t="n">
        <v>0</v>
      </c>
      <c r="BL158" t="n">
        <v>0</v>
      </c>
      <c r="BM158" t="n">
        <v>0</v>
      </c>
      <c r="BN158" t="n">
        <v>0</v>
      </c>
      <c r="BO158" t="n">
        <v>0</v>
      </c>
      <c r="BP158" t="n">
        <v>0</v>
      </c>
      <c r="BQ158" t="n">
        <v>0</v>
      </c>
      <c r="BR158" t="n">
        <v>0</v>
      </c>
      <c r="BS158" t="n">
        <v>0</v>
      </c>
      <c r="BT158" t="n">
        <v>0</v>
      </c>
      <c r="BU158" t="n">
        <v>0</v>
      </c>
      <c r="BV158" t="n">
        <v>0</v>
      </c>
      <c r="BW158" t="n">
        <v>0</v>
      </c>
      <c r="CU158">
        <f>ROUND(AT158*Source!I373*AH158*AL158,0)</f>
        <v/>
      </c>
      <c r="CV158">
        <f>ROUND(Y158*Source!I373,7)</f>
        <v/>
      </c>
      <c r="CW158" t="n">
        <v>0</v>
      </c>
      <c r="CX158">
        <f>ROUND(Y158*Source!I373,7)</f>
        <v/>
      </c>
      <c r="CY158">
        <f>AD158</f>
        <v/>
      </c>
      <c r="CZ158">
        <f>AH158</f>
        <v/>
      </c>
      <c r="DA158">
        <f>AL158</f>
        <v/>
      </c>
      <c r="DB158">
        <f>ROUND(ROUND(AT158*CZ158,2),2)</f>
        <v/>
      </c>
      <c r="DC158">
        <f>ROUND(ROUND(AT158*AG158,2),2)</f>
        <v/>
      </c>
      <c r="DD158" t="inlineStr"/>
      <c r="DE158" t="inlineStr"/>
      <c r="DF158">
        <f>ROUND(ROUND(AE158,0)*CX158,0)</f>
        <v/>
      </c>
      <c r="DG158">
        <f>ROUND(ROUND(AF158,0)*CX158,0)</f>
        <v/>
      </c>
      <c r="DH158">
        <f>ROUND(ROUND(AG158,0)*CX158,0)</f>
        <v/>
      </c>
      <c r="DI158">
        <f>ROUND(ROUND(AH158,0)*CX158,0)</f>
        <v/>
      </c>
      <c r="DJ158">
        <f>DI158</f>
        <v/>
      </c>
      <c r="DK158" t="n">
        <v>0</v>
      </c>
      <c r="DL158" t="inlineStr"/>
      <c r="DM158" t="n">
        <v>0</v>
      </c>
      <c r="DN158" t="inlineStr"/>
      <c r="DO158" t="n">
        <v>0</v>
      </c>
    </row>
    <row r="159">
      <c r="A159">
        <f>ROW(Source!A373)</f>
        <v/>
      </c>
      <c r="B159" t="n">
        <v>78855224</v>
      </c>
      <c r="C159" t="n">
        <v>78856439</v>
      </c>
      <c r="D159" t="n">
        <v>29172659</v>
      </c>
      <c r="E159" t="n">
        <v>1</v>
      </c>
      <c r="F159" t="n">
        <v>1</v>
      </c>
      <c r="G159" t="n">
        <v>1</v>
      </c>
      <c r="H159" t="n">
        <v>2</v>
      </c>
      <c r="I159" t="inlineStr">
        <is>
          <t>040504</t>
        </is>
      </c>
      <c r="J159" t="inlineStr">
        <is>
          <t>ТСЭМ Московской обл., 040504, приказ Минстроя России №675/пр от 28.02.2017 № 264/пр</t>
        </is>
      </c>
      <c r="K159" t="inlineStr">
        <is>
          <t>Аппарат для газовой сварки и резки</t>
        </is>
      </c>
      <c r="L159" t="n">
        <v>1368</v>
      </c>
      <c r="N159" t="n">
        <v>1011</v>
      </c>
      <c r="O159" t="inlineStr">
        <is>
          <t>маш.-ч</t>
        </is>
      </c>
      <c r="P159" t="inlineStr">
        <is>
          <t>маш.-ч</t>
        </is>
      </c>
      <c r="Q159" t="n">
        <v>1</v>
      </c>
      <c r="W159" t="n">
        <v>0</v>
      </c>
      <c r="X159" t="n">
        <v>1514068676</v>
      </c>
      <c r="Y159">
        <f>AT159</f>
        <v/>
      </c>
      <c r="AA159" t="n">
        <v>0</v>
      </c>
      <c r="AB159" t="n">
        <v>9.76</v>
      </c>
      <c r="AC159" t="n">
        <v>0</v>
      </c>
      <c r="AD159" t="n">
        <v>0</v>
      </c>
      <c r="AE159" t="n">
        <v>0</v>
      </c>
      <c r="AF159" t="n">
        <v>1.2</v>
      </c>
      <c r="AG159" t="n">
        <v>0</v>
      </c>
      <c r="AH159" t="n">
        <v>0</v>
      </c>
      <c r="AI159" t="n">
        <v>1</v>
      </c>
      <c r="AJ159" t="n">
        <v>8.130000000000001</v>
      </c>
      <c r="AK159" t="n">
        <v>52.25</v>
      </c>
      <c r="AL159" t="n">
        <v>1</v>
      </c>
      <c r="AM159" t="n">
        <v>2</v>
      </c>
      <c r="AN159" t="n">
        <v>0</v>
      </c>
      <c r="AO159" t="n">
        <v>1</v>
      </c>
      <c r="AP159" t="n">
        <v>1</v>
      </c>
      <c r="AQ159" t="n">
        <v>0</v>
      </c>
      <c r="AR159" t="n">
        <v>0</v>
      </c>
      <c r="AS159" t="inlineStr"/>
      <c r="AT159" t="n">
        <v>2.82</v>
      </c>
      <c r="AU159" t="inlineStr"/>
      <c r="AV159" t="n">
        <v>0</v>
      </c>
      <c r="AW159" t="n">
        <v>2</v>
      </c>
      <c r="AX159" t="n">
        <v>78856441</v>
      </c>
      <c r="AY159" t="n">
        <v>1</v>
      </c>
      <c r="AZ159" t="n">
        <v>0</v>
      </c>
      <c r="BA159" t="n">
        <v>159</v>
      </c>
      <c r="BB159" t="n">
        <v>0</v>
      </c>
      <c r="BC159" t="n">
        <v>0</v>
      </c>
      <c r="BD159" t="n">
        <v>0</v>
      </c>
      <c r="BE159" t="n">
        <v>0</v>
      </c>
      <c r="BF159" t="n">
        <v>0</v>
      </c>
      <c r="BG159" t="n">
        <v>0</v>
      </c>
      <c r="BH159" t="n">
        <v>0</v>
      </c>
      <c r="BI159" t="n">
        <v>0</v>
      </c>
      <c r="BJ159" t="n">
        <v>0</v>
      </c>
      <c r="BK159" t="n">
        <v>0</v>
      </c>
      <c r="BL159" t="n">
        <v>0</v>
      </c>
      <c r="BM159" t="n">
        <v>0</v>
      </c>
      <c r="BN159" t="n">
        <v>0</v>
      </c>
      <c r="BO159" t="n">
        <v>0</v>
      </c>
      <c r="BP159" t="n">
        <v>0</v>
      </c>
      <c r="BQ159" t="n">
        <v>0</v>
      </c>
      <c r="BR159" t="n">
        <v>0</v>
      </c>
      <c r="BS159" t="n">
        <v>0</v>
      </c>
      <c r="BT159" t="n">
        <v>0</v>
      </c>
      <c r="BU159" t="n">
        <v>0</v>
      </c>
      <c r="BV159" t="n">
        <v>0</v>
      </c>
      <c r="BW159" t="n">
        <v>0</v>
      </c>
      <c r="CV159" t="n">
        <v>0</v>
      </c>
      <c r="CW159">
        <f>ROUND(Y159*Source!I373*DO159,7)</f>
        <v/>
      </c>
      <c r="CX159">
        <f>ROUND(Y159*Source!I373,7)</f>
        <v/>
      </c>
      <c r="CY159">
        <f>AB159</f>
        <v/>
      </c>
      <c r="CZ159">
        <f>AF159</f>
        <v/>
      </c>
      <c r="DA159">
        <f>AJ159</f>
        <v/>
      </c>
      <c r="DB159">
        <f>ROUND(ROUND(AT159*CZ159,2),2)</f>
        <v/>
      </c>
      <c r="DC159">
        <f>ROUND(ROUND(AT159*AG159,2),2)</f>
        <v/>
      </c>
      <c r="DD159" t="inlineStr"/>
      <c r="DE159" t="inlineStr"/>
      <c r="DF159">
        <f>ROUND(ROUND(AE159,0)*CX159,0)</f>
        <v/>
      </c>
      <c r="DG159">
        <f>ROUND(ROUND(AF159*AJ159,0)*CX159,0)</f>
        <v/>
      </c>
      <c r="DH159">
        <f>ROUND(ROUND(AG159*AK159,0)*CX159,0)</f>
        <v/>
      </c>
      <c r="DI159">
        <f>ROUND(ROUND(AH159,0)*CX159,0)</f>
        <v/>
      </c>
      <c r="DJ159">
        <f>DG159</f>
        <v/>
      </c>
      <c r="DK159" t="n">
        <v>0</v>
      </c>
      <c r="DL159" t="inlineStr"/>
      <c r="DM159" t="n">
        <v>0</v>
      </c>
      <c r="DN159" t="inlineStr"/>
      <c r="DO159" t="n">
        <v>0</v>
      </c>
    </row>
    <row r="160">
      <c r="A160">
        <f>ROW(Source!A373)</f>
        <v/>
      </c>
      <c r="B160" t="n">
        <v>78855224</v>
      </c>
      <c r="C160" t="n">
        <v>78856439</v>
      </c>
      <c r="D160" t="n">
        <v>29174500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330206</t>
        </is>
      </c>
      <c r="J160" t="inlineStr">
        <is>
          <t>ТСЭМ Московской обл., 330206, приказ Минстроя России №675/пр от 28.02.2017 № 264/пр</t>
        </is>
      </c>
      <c r="K160" t="inlineStr">
        <is>
          <t>Дрели электрические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W160" t="n">
        <v>0</v>
      </c>
      <c r="X160" t="n">
        <v>-1867053656</v>
      </c>
      <c r="Y160">
        <f>AT160</f>
        <v/>
      </c>
      <c r="AA160" t="n">
        <v>0</v>
      </c>
      <c r="AB160" t="n">
        <v>8.390000000000001</v>
      </c>
      <c r="AC160" t="n">
        <v>0</v>
      </c>
      <c r="AD160" t="n">
        <v>0</v>
      </c>
      <c r="AE160" t="n">
        <v>0</v>
      </c>
      <c r="AF160" t="n">
        <v>1.95</v>
      </c>
      <c r="AG160" t="n">
        <v>0</v>
      </c>
      <c r="AH160" t="n">
        <v>0</v>
      </c>
      <c r="AI160" t="n">
        <v>1</v>
      </c>
      <c r="AJ160" t="n">
        <v>4.3</v>
      </c>
      <c r="AK160" t="n">
        <v>52.25</v>
      </c>
      <c r="AL160" t="n">
        <v>1</v>
      </c>
      <c r="AM160" t="n">
        <v>2</v>
      </c>
      <c r="AN160" t="n">
        <v>0</v>
      </c>
      <c r="AO160" t="n">
        <v>1</v>
      </c>
      <c r="AP160" t="n">
        <v>1</v>
      </c>
      <c r="AQ160" t="n">
        <v>0</v>
      </c>
      <c r="AR160" t="n">
        <v>0</v>
      </c>
      <c r="AS160" t="inlineStr"/>
      <c r="AT160" t="n">
        <v>4.9</v>
      </c>
      <c r="AU160" t="inlineStr"/>
      <c r="AV160" t="n">
        <v>0</v>
      </c>
      <c r="AW160" t="n">
        <v>2</v>
      </c>
      <c r="AX160" t="n">
        <v>78856442</v>
      </c>
      <c r="AY160" t="n">
        <v>1</v>
      </c>
      <c r="AZ160" t="n">
        <v>0</v>
      </c>
      <c r="BA160" t="n">
        <v>160</v>
      </c>
      <c r="BB160" t="n">
        <v>0</v>
      </c>
      <c r="BC160" t="n">
        <v>0</v>
      </c>
      <c r="BD160" t="n">
        <v>0</v>
      </c>
      <c r="BE160" t="n">
        <v>0</v>
      </c>
      <c r="BF160" t="n">
        <v>0</v>
      </c>
      <c r="BG160" t="n">
        <v>0</v>
      </c>
      <c r="BH160" t="n">
        <v>0</v>
      </c>
      <c r="BI160" t="n">
        <v>0</v>
      </c>
      <c r="BJ160" t="n">
        <v>0</v>
      </c>
      <c r="BK160" t="n">
        <v>0</v>
      </c>
      <c r="BL160" t="n">
        <v>0</v>
      </c>
      <c r="BM160" t="n">
        <v>0</v>
      </c>
      <c r="BN160" t="n">
        <v>0</v>
      </c>
      <c r="BO160" t="n">
        <v>0</v>
      </c>
      <c r="BP160" t="n">
        <v>0</v>
      </c>
      <c r="BQ160" t="n">
        <v>0</v>
      </c>
      <c r="BR160" t="n">
        <v>0</v>
      </c>
      <c r="BS160" t="n">
        <v>0</v>
      </c>
      <c r="BT160" t="n">
        <v>0</v>
      </c>
      <c r="BU160" t="n">
        <v>0</v>
      </c>
      <c r="BV160" t="n">
        <v>0</v>
      </c>
      <c r="BW160" t="n">
        <v>0</v>
      </c>
      <c r="CV160" t="n">
        <v>0</v>
      </c>
      <c r="CW160">
        <f>ROUND(Y160*Source!I373*DO160,7)</f>
        <v/>
      </c>
      <c r="CX160">
        <f>ROUND(Y160*Source!I373,7)</f>
        <v/>
      </c>
      <c r="CY160">
        <f>AB160</f>
        <v/>
      </c>
      <c r="CZ160">
        <f>AF160</f>
        <v/>
      </c>
      <c r="DA160">
        <f>AJ160</f>
        <v/>
      </c>
      <c r="DB160">
        <f>ROUND(ROUND(AT160*CZ160,2),2)</f>
        <v/>
      </c>
      <c r="DC160">
        <f>ROUND(ROUND(AT160*AG160,2),2)</f>
        <v/>
      </c>
      <c r="DD160" t="inlineStr"/>
      <c r="DE160" t="inlineStr"/>
      <c r="DF160">
        <f>ROUND(ROUND(AE160,0)*CX160,0)</f>
        <v/>
      </c>
      <c r="DG160">
        <f>ROUND(ROUND(AF160*AJ160,0)*CX160,0)</f>
        <v/>
      </c>
      <c r="DH160">
        <f>ROUND(ROUND(AG160*AK160,0)*CX160,0)</f>
        <v/>
      </c>
      <c r="DI160">
        <f>ROUND(ROUND(AH160,0)*CX160,0)</f>
        <v/>
      </c>
      <c r="DJ160">
        <f>DG160</f>
        <v/>
      </c>
      <c r="DK160" t="n">
        <v>0</v>
      </c>
      <c r="DL160" t="inlineStr"/>
      <c r="DM160" t="n">
        <v>0</v>
      </c>
      <c r="DN160" t="inlineStr"/>
      <c r="DO160" t="n">
        <v>0</v>
      </c>
    </row>
    <row r="161">
      <c r="A161">
        <f>ROW(Source!A373)</f>
        <v/>
      </c>
      <c r="B161" t="n">
        <v>78855224</v>
      </c>
      <c r="C161" t="n">
        <v>78856439</v>
      </c>
      <c r="D161" t="n">
        <v>29174913</v>
      </c>
      <c r="E161" t="n">
        <v>1</v>
      </c>
      <c r="F161" t="n">
        <v>1</v>
      </c>
      <c r="G161" t="n">
        <v>1</v>
      </c>
      <c r="H161" t="n">
        <v>2</v>
      </c>
      <c r="I161" t="inlineStr">
        <is>
          <t>400001</t>
        </is>
      </c>
      <c r="J161" t="inlineStr">
        <is>
          <t>ТСЭМ Московской обл., 400001, приказ Минстроя России №675/пр от 28.02.2017 № 264/пр</t>
        </is>
      </c>
      <c r="K161" t="inlineStr">
        <is>
          <t>Автомобили бортовые, грузоподъемность до 5 т</t>
        </is>
      </c>
      <c r="L161" t="n">
        <v>1368</v>
      </c>
      <c r="N161" t="n">
        <v>1011</v>
      </c>
      <c r="O161" t="inlineStr">
        <is>
          <t>маш.-ч</t>
        </is>
      </c>
      <c r="P161" t="inlineStr">
        <is>
          <t>маш.-ч</t>
        </is>
      </c>
      <c r="Q161" t="n">
        <v>1</v>
      </c>
      <c r="W161" t="n">
        <v>0</v>
      </c>
      <c r="X161" t="n">
        <v>1230759911</v>
      </c>
      <c r="Y161">
        <f>AT161</f>
        <v/>
      </c>
      <c r="AA161" t="n">
        <v>0</v>
      </c>
      <c r="AB161" t="n">
        <v>2177.51</v>
      </c>
      <c r="AC161" t="n">
        <v>606.1</v>
      </c>
      <c r="AD161" t="n">
        <v>0</v>
      </c>
      <c r="AE161" t="n">
        <v>0</v>
      </c>
      <c r="AF161" t="n">
        <v>87.17</v>
      </c>
      <c r="AG161" t="n">
        <v>11.6</v>
      </c>
      <c r="AH161" t="n">
        <v>0</v>
      </c>
      <c r="AI161" t="n">
        <v>1</v>
      </c>
      <c r="AJ161" t="n">
        <v>24.98</v>
      </c>
      <c r="AK161" t="n">
        <v>52.25</v>
      </c>
      <c r="AL161" t="n">
        <v>1</v>
      </c>
      <c r="AM161" t="n">
        <v>2</v>
      </c>
      <c r="AN161" t="n">
        <v>0</v>
      </c>
      <c r="AO161" t="n">
        <v>1</v>
      </c>
      <c r="AP161" t="n">
        <v>1</v>
      </c>
      <c r="AQ161" t="n">
        <v>0</v>
      </c>
      <c r="AR161" t="n">
        <v>0</v>
      </c>
      <c r="AS161" t="inlineStr"/>
      <c r="AT161" t="n">
        <v>0.65</v>
      </c>
      <c r="AU161" t="inlineStr"/>
      <c r="AV161" t="n">
        <v>0</v>
      </c>
      <c r="AW161" t="n">
        <v>2</v>
      </c>
      <c r="AX161" t="n">
        <v>78856443</v>
      </c>
      <c r="AY161" t="n">
        <v>1</v>
      </c>
      <c r="AZ161" t="n">
        <v>0</v>
      </c>
      <c r="BA161" t="n">
        <v>161</v>
      </c>
      <c r="BB161" t="n">
        <v>0</v>
      </c>
      <c r="BC161" t="n">
        <v>0</v>
      </c>
      <c r="BD161" t="n">
        <v>0</v>
      </c>
      <c r="BE161" t="n">
        <v>0</v>
      </c>
      <c r="BF161" t="n">
        <v>0</v>
      </c>
      <c r="BG161" t="n">
        <v>0</v>
      </c>
      <c r="BH161" t="n">
        <v>0</v>
      </c>
      <c r="BI161" t="n">
        <v>0</v>
      </c>
      <c r="BJ161" t="n">
        <v>0</v>
      </c>
      <c r="BK161" t="n">
        <v>0</v>
      </c>
      <c r="BL161" t="n">
        <v>0</v>
      </c>
      <c r="BM161" t="n">
        <v>0</v>
      </c>
      <c r="BN161" t="n">
        <v>0</v>
      </c>
      <c r="BO161" t="n">
        <v>0</v>
      </c>
      <c r="BP161" t="n">
        <v>0</v>
      </c>
      <c r="BQ161" t="n">
        <v>0</v>
      </c>
      <c r="BR161" t="n">
        <v>0</v>
      </c>
      <c r="BS161" t="n">
        <v>0</v>
      </c>
      <c r="BT161" t="n">
        <v>0</v>
      </c>
      <c r="BU161" t="n">
        <v>0</v>
      </c>
      <c r="BV161" t="n">
        <v>0</v>
      </c>
      <c r="BW161" t="n">
        <v>0</v>
      </c>
      <c r="CV161" t="n">
        <v>0</v>
      </c>
      <c r="CW161">
        <f>ROUND(Y161*Source!I373*DO161,7)</f>
        <v/>
      </c>
      <c r="CX161">
        <f>ROUND(Y161*Source!I373,7)</f>
        <v/>
      </c>
      <c r="CY161">
        <f>AB161</f>
        <v/>
      </c>
      <c r="CZ161">
        <f>AF161</f>
        <v/>
      </c>
      <c r="DA161">
        <f>AJ161</f>
        <v/>
      </c>
      <c r="DB161">
        <f>ROUND(ROUND(AT161*CZ161,2),2)</f>
        <v/>
      </c>
      <c r="DC161">
        <f>ROUND(ROUND(AT161*AG161,2),2)</f>
        <v/>
      </c>
      <c r="DD161" t="inlineStr"/>
      <c r="DE161" t="inlineStr"/>
      <c r="DF161">
        <f>ROUND(ROUND(AE161,0)*CX161,0)</f>
        <v/>
      </c>
      <c r="DG161">
        <f>ROUND(ROUND(AF161*AJ161,0)*CX161,0)</f>
        <v/>
      </c>
      <c r="DH161">
        <f>ROUND(ROUND(AG161*AK161,0)*CX161,0)</f>
        <v/>
      </c>
      <c r="DI161">
        <f>ROUND(ROUND(AH161,0)*CX161,0)</f>
        <v/>
      </c>
      <c r="DJ161">
        <f>DG161</f>
        <v/>
      </c>
      <c r="DK161" t="n">
        <v>0</v>
      </c>
      <c r="DL161" t="inlineStr"/>
      <c r="DM161" t="n">
        <v>0</v>
      </c>
      <c r="DN161" t="inlineStr"/>
      <c r="DO161" t="n">
        <v>0</v>
      </c>
    </row>
    <row r="162">
      <c r="A162">
        <f>ROW(Source!A373)</f>
        <v/>
      </c>
      <c r="B162" t="n">
        <v>78855224</v>
      </c>
      <c r="C162" t="n">
        <v>78856439</v>
      </c>
      <c r="D162" t="n">
        <v>29107441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101-0324</t>
        </is>
      </c>
      <c r="J162" t="inlineStr">
        <is>
          <t>ТССЦ Московской обл., 101-0324, приказ Минстроя России №675/пр от 28.02.2017 № 254/пр</t>
        </is>
      </c>
      <c r="K162" t="inlineStr">
        <is>
          <t>Кислород технический газообразный</t>
        </is>
      </c>
      <c r="L162" t="n">
        <v>1339</v>
      </c>
      <c r="N162" t="n">
        <v>1007</v>
      </c>
      <c r="O162" t="inlineStr">
        <is>
          <t>м3</t>
        </is>
      </c>
      <c r="P162" t="inlineStr">
        <is>
          <t>м3</t>
        </is>
      </c>
      <c r="Q162" t="n">
        <v>1</v>
      </c>
      <c r="W162" t="n">
        <v>0</v>
      </c>
      <c r="X162" t="n">
        <v>-756465305</v>
      </c>
      <c r="Y162">
        <f>AT162</f>
        <v/>
      </c>
      <c r="AA162" t="n">
        <v>111.08</v>
      </c>
      <c r="AB162" t="n">
        <v>0</v>
      </c>
      <c r="AC162" t="n">
        <v>0</v>
      </c>
      <c r="AD162" t="n">
        <v>0</v>
      </c>
      <c r="AE162" t="n">
        <v>6.23</v>
      </c>
      <c r="AF162" t="n">
        <v>0</v>
      </c>
      <c r="AG162" t="n">
        <v>0</v>
      </c>
      <c r="AH162" t="n">
        <v>0</v>
      </c>
      <c r="AI162" t="n">
        <v>17.83</v>
      </c>
      <c r="AJ162" t="n">
        <v>1</v>
      </c>
      <c r="AK162" t="n">
        <v>1</v>
      </c>
      <c r="AL162" t="n">
        <v>1</v>
      </c>
      <c r="AM162" t="n">
        <v>2</v>
      </c>
      <c r="AN162" t="n">
        <v>0</v>
      </c>
      <c r="AO162" t="n">
        <v>1</v>
      </c>
      <c r="AP162" t="n">
        <v>1</v>
      </c>
      <c r="AQ162" t="n">
        <v>0</v>
      </c>
      <c r="AR162" t="n">
        <v>0</v>
      </c>
      <c r="AS162" t="inlineStr"/>
      <c r="AT162" t="n">
        <v>0.48</v>
      </c>
      <c r="AU162" t="inlineStr"/>
      <c r="AV162" t="n">
        <v>0</v>
      </c>
      <c r="AW162" t="n">
        <v>2</v>
      </c>
      <c r="AX162" t="n">
        <v>78856444</v>
      </c>
      <c r="AY162" t="n">
        <v>1</v>
      </c>
      <c r="AZ162" t="n">
        <v>0</v>
      </c>
      <c r="BA162" t="n">
        <v>162</v>
      </c>
      <c r="BB162" t="n">
        <v>0</v>
      </c>
      <c r="BC162" t="n">
        <v>0</v>
      </c>
      <c r="BD162" t="n">
        <v>0</v>
      </c>
      <c r="BE162" t="n">
        <v>0</v>
      </c>
      <c r="BF162" t="n">
        <v>0</v>
      </c>
      <c r="BG162" t="n">
        <v>0</v>
      </c>
      <c r="BH162" t="n">
        <v>0</v>
      </c>
      <c r="BI162" t="n">
        <v>0</v>
      </c>
      <c r="BJ162" t="n">
        <v>0</v>
      </c>
      <c r="BK162" t="n">
        <v>0</v>
      </c>
      <c r="BL162" t="n">
        <v>0</v>
      </c>
      <c r="BM162" t="n">
        <v>0</v>
      </c>
      <c r="BN162" t="n">
        <v>0</v>
      </c>
      <c r="BO162" t="n">
        <v>0</v>
      </c>
      <c r="BP162" t="n">
        <v>0</v>
      </c>
      <c r="BQ162" t="n">
        <v>0</v>
      </c>
      <c r="BR162" t="n">
        <v>0</v>
      </c>
      <c r="BS162" t="n">
        <v>0</v>
      </c>
      <c r="BT162" t="n">
        <v>0</v>
      </c>
      <c r="BU162" t="n">
        <v>0</v>
      </c>
      <c r="BV162" t="n">
        <v>0</v>
      </c>
      <c r="BW162" t="n">
        <v>0</v>
      </c>
      <c r="CV162" t="n">
        <v>0</v>
      </c>
      <c r="CW162" t="n">
        <v>0</v>
      </c>
      <c r="CX162">
        <f>ROUND(Y162*Source!I373,7)</f>
        <v/>
      </c>
      <c r="CY162">
        <f>AA162</f>
        <v/>
      </c>
      <c r="CZ162">
        <f>AE162</f>
        <v/>
      </c>
      <c r="DA162">
        <f>AI162</f>
        <v/>
      </c>
      <c r="DB162">
        <f>ROUND(ROUND(AT162*CZ162,2),2)</f>
        <v/>
      </c>
      <c r="DC162">
        <f>ROUND(ROUND(AT162*AG162,2),2)</f>
        <v/>
      </c>
      <c r="DD162" t="inlineStr"/>
      <c r="DE162" t="inlineStr"/>
      <c r="DF162">
        <f>ROUND(ROUND(AE162*AI162,0)*CX162,0)</f>
        <v/>
      </c>
      <c r="DG162">
        <f>ROUND(ROUND(AF162,0)*CX162,0)</f>
        <v/>
      </c>
      <c r="DH162">
        <f>ROUND(ROUND(AG162,0)*CX162,0)</f>
        <v/>
      </c>
      <c r="DI162">
        <f>ROUND(ROUND(AH162,0)*CX162,0)</f>
        <v/>
      </c>
      <c r="DJ162">
        <f>DF162</f>
        <v/>
      </c>
      <c r="DK162" t="n">
        <v>0</v>
      </c>
      <c r="DL162" t="inlineStr"/>
      <c r="DM162" t="n">
        <v>0</v>
      </c>
      <c r="DN162" t="inlineStr"/>
      <c r="DO162" t="n">
        <v>0</v>
      </c>
    </row>
    <row r="163">
      <c r="A163">
        <f>ROW(Source!A373)</f>
        <v/>
      </c>
      <c r="B163" t="n">
        <v>78855224</v>
      </c>
      <c r="C163" t="n">
        <v>78856439</v>
      </c>
      <c r="D163" t="n">
        <v>29107430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101-1602</t>
        </is>
      </c>
      <c r="J163" t="inlineStr">
        <is>
          <t>ТССЦ Московской обл., 101-1602, приказ Минстроя России №675/пр от 28.02.2017 № 254/пр</t>
        </is>
      </c>
      <c r="K163" t="inlineStr">
        <is>
          <t>Ацетилен газообразный технический</t>
        </is>
      </c>
      <c r="L163" t="n">
        <v>1339</v>
      </c>
      <c r="N163" t="n">
        <v>1007</v>
      </c>
      <c r="O163" t="inlineStr">
        <is>
          <t>м3</t>
        </is>
      </c>
      <c r="P163" t="inlineStr">
        <is>
          <t>м3</t>
        </is>
      </c>
      <c r="Q163" t="n">
        <v>1</v>
      </c>
      <c r="W163" t="n">
        <v>0</v>
      </c>
      <c r="X163" t="n">
        <v>-203673795</v>
      </c>
      <c r="Y163">
        <f>AT163</f>
        <v/>
      </c>
      <c r="AA163" t="n">
        <v>618.53</v>
      </c>
      <c r="AB163" t="n">
        <v>0</v>
      </c>
      <c r="AC163" t="n">
        <v>0</v>
      </c>
      <c r="AD163" t="n">
        <v>0</v>
      </c>
      <c r="AE163" t="n">
        <v>38.49</v>
      </c>
      <c r="AF163" t="n">
        <v>0</v>
      </c>
      <c r="AG163" t="n">
        <v>0</v>
      </c>
      <c r="AH163" t="n">
        <v>0</v>
      </c>
      <c r="AI163" t="n">
        <v>16.07</v>
      </c>
      <c r="AJ163" t="n">
        <v>1</v>
      </c>
      <c r="AK163" t="n">
        <v>1</v>
      </c>
      <c r="AL163" t="n">
        <v>1</v>
      </c>
      <c r="AM163" t="n">
        <v>2</v>
      </c>
      <c r="AN163" t="n">
        <v>0</v>
      </c>
      <c r="AO163" t="n">
        <v>1</v>
      </c>
      <c r="AP163" t="n">
        <v>1</v>
      </c>
      <c r="AQ163" t="n">
        <v>0</v>
      </c>
      <c r="AR163" t="n">
        <v>0</v>
      </c>
      <c r="AS163" t="inlineStr"/>
      <c r="AT163" t="n">
        <v>0.21</v>
      </c>
      <c r="AU163" t="inlineStr"/>
      <c r="AV163" t="n">
        <v>0</v>
      </c>
      <c r="AW163" t="n">
        <v>2</v>
      </c>
      <c r="AX163" t="n">
        <v>78856445</v>
      </c>
      <c r="AY163" t="n">
        <v>1</v>
      </c>
      <c r="AZ163" t="n">
        <v>0</v>
      </c>
      <c r="BA163" t="n">
        <v>163</v>
      </c>
      <c r="BB163" t="n">
        <v>0</v>
      </c>
      <c r="BC163" t="n">
        <v>0</v>
      </c>
      <c r="BD163" t="n">
        <v>0</v>
      </c>
      <c r="BE163" t="n">
        <v>0</v>
      </c>
      <c r="BF163" t="n">
        <v>0</v>
      </c>
      <c r="BG163" t="n">
        <v>0</v>
      </c>
      <c r="BH163" t="n">
        <v>0</v>
      </c>
      <c r="BI163" t="n">
        <v>0</v>
      </c>
      <c r="BJ163" t="n">
        <v>0</v>
      </c>
      <c r="BK163" t="n">
        <v>0</v>
      </c>
      <c r="BL163" t="n">
        <v>0</v>
      </c>
      <c r="BM163" t="n">
        <v>0</v>
      </c>
      <c r="BN163" t="n">
        <v>0</v>
      </c>
      <c r="BO163" t="n">
        <v>0</v>
      </c>
      <c r="BP163" t="n">
        <v>0</v>
      </c>
      <c r="BQ163" t="n">
        <v>0</v>
      </c>
      <c r="BR163" t="n">
        <v>0</v>
      </c>
      <c r="BS163" t="n">
        <v>0</v>
      </c>
      <c r="BT163" t="n">
        <v>0</v>
      </c>
      <c r="BU163" t="n">
        <v>0</v>
      </c>
      <c r="BV163" t="n">
        <v>0</v>
      </c>
      <c r="BW163" t="n">
        <v>0</v>
      </c>
      <c r="CV163" t="n">
        <v>0</v>
      </c>
      <c r="CW163" t="n">
        <v>0</v>
      </c>
      <c r="CX163">
        <f>ROUND(Y163*Source!I373,7)</f>
        <v/>
      </c>
      <c r="CY163">
        <f>AA163</f>
        <v/>
      </c>
      <c r="CZ163">
        <f>AE163</f>
        <v/>
      </c>
      <c r="DA163">
        <f>AI163</f>
        <v/>
      </c>
      <c r="DB163">
        <f>ROUND(ROUND(AT163*CZ163,2),2)</f>
        <v/>
      </c>
      <c r="DC163">
        <f>ROUND(ROUND(AT163*AG163,2),2)</f>
        <v/>
      </c>
      <c r="DD163" t="inlineStr"/>
      <c r="DE163" t="inlineStr"/>
      <c r="DF163">
        <f>ROUND(ROUND(AE163*AI163,0)*CX163,0)</f>
        <v/>
      </c>
      <c r="DG163">
        <f>ROUND(ROUND(AF163,0)*CX163,0)</f>
        <v/>
      </c>
      <c r="DH163">
        <f>ROUND(ROUND(AG163,0)*CX163,0)</f>
        <v/>
      </c>
      <c r="DI163">
        <f>ROUND(ROUND(AH163,0)*CX163,0)</f>
        <v/>
      </c>
      <c r="DJ163">
        <f>DF163</f>
        <v/>
      </c>
      <c r="DK163" t="n">
        <v>0</v>
      </c>
      <c r="DL163" t="inlineStr"/>
      <c r="DM163" t="n">
        <v>0</v>
      </c>
      <c r="DN163" t="inlineStr"/>
      <c r="DO163" t="n">
        <v>0</v>
      </c>
    </row>
    <row r="164">
      <c r="A164">
        <f>ROW(Source!A373)</f>
        <v/>
      </c>
      <c r="B164" t="n">
        <v>78855224</v>
      </c>
      <c r="C164" t="n">
        <v>78856439</v>
      </c>
      <c r="D164" t="n">
        <v>29117361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103-1457</t>
        </is>
      </c>
      <c r="J164" t="inlineStr">
        <is>
          <t>ТССЦ Московской обл., 103-1457, приказ Минстроя России №675/пр от 28.02.2017 № 254/пр</t>
        </is>
      </c>
      <c r="K164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164" t="n">
        <v>1301</v>
      </c>
      <c r="N164" t="n">
        <v>1003</v>
      </c>
      <c r="O164" t="inlineStr">
        <is>
          <t>м</t>
        </is>
      </c>
      <c r="P164" t="inlineStr">
        <is>
          <t>м</t>
        </is>
      </c>
      <c r="Q164" t="n">
        <v>1</v>
      </c>
      <c r="W164" t="n">
        <v>0</v>
      </c>
      <c r="X164" t="n">
        <v>634473441</v>
      </c>
      <c r="Y164">
        <f>AT164</f>
        <v/>
      </c>
      <c r="AA164" t="n">
        <v>314.72</v>
      </c>
      <c r="AB164" t="n">
        <v>0</v>
      </c>
      <c r="AC164" t="n">
        <v>0</v>
      </c>
      <c r="AD164" t="n">
        <v>0</v>
      </c>
      <c r="AE164" t="n">
        <v>27.95</v>
      </c>
      <c r="AF164" t="n">
        <v>0</v>
      </c>
      <c r="AG164" t="n">
        <v>0</v>
      </c>
      <c r="AH164" t="n">
        <v>0</v>
      </c>
      <c r="AI164" t="n">
        <v>11.26</v>
      </c>
      <c r="AJ164" t="n">
        <v>1</v>
      </c>
      <c r="AK164" t="n">
        <v>1</v>
      </c>
      <c r="AL164" t="n">
        <v>1</v>
      </c>
      <c r="AM164" t="n">
        <v>2</v>
      </c>
      <c r="AN164" t="n">
        <v>0</v>
      </c>
      <c r="AO164" t="n">
        <v>1</v>
      </c>
      <c r="AP164" t="n">
        <v>1</v>
      </c>
      <c r="AQ164" t="n">
        <v>0</v>
      </c>
      <c r="AR164" t="n">
        <v>0</v>
      </c>
      <c r="AS164" t="inlineStr"/>
      <c r="AT164" t="n">
        <v>97.8</v>
      </c>
      <c r="AU164" t="inlineStr"/>
      <c r="AV164" t="n">
        <v>0</v>
      </c>
      <c r="AW164" t="n">
        <v>2</v>
      </c>
      <c r="AX164" t="n">
        <v>78856446</v>
      </c>
      <c r="AY164" t="n">
        <v>1</v>
      </c>
      <c r="AZ164" t="n">
        <v>0</v>
      </c>
      <c r="BA164" t="n">
        <v>164</v>
      </c>
      <c r="BB164" t="n">
        <v>0</v>
      </c>
      <c r="BC164" t="n">
        <v>0</v>
      </c>
      <c r="BD164" t="n">
        <v>0</v>
      </c>
      <c r="BE164" t="n">
        <v>0</v>
      </c>
      <c r="BF164" t="n">
        <v>0</v>
      </c>
      <c r="BG164" t="n">
        <v>0</v>
      </c>
      <c r="BH164" t="n">
        <v>0</v>
      </c>
      <c r="BI164" t="n">
        <v>0</v>
      </c>
      <c r="BJ164" t="n">
        <v>0</v>
      </c>
      <c r="BK164" t="n">
        <v>0</v>
      </c>
      <c r="BL164" t="n">
        <v>0</v>
      </c>
      <c r="BM164" t="n">
        <v>0</v>
      </c>
      <c r="BN164" t="n">
        <v>0</v>
      </c>
      <c r="BO164" t="n">
        <v>0</v>
      </c>
      <c r="BP164" t="n">
        <v>0</v>
      </c>
      <c r="BQ164" t="n">
        <v>0</v>
      </c>
      <c r="BR164" t="n">
        <v>0</v>
      </c>
      <c r="BS164" t="n">
        <v>0</v>
      </c>
      <c r="BT164" t="n">
        <v>0</v>
      </c>
      <c r="BU164" t="n">
        <v>0</v>
      </c>
      <c r="BV164" t="n">
        <v>0</v>
      </c>
      <c r="BW164" t="n">
        <v>0</v>
      </c>
      <c r="CV164" t="n">
        <v>0</v>
      </c>
      <c r="CW164" t="n">
        <v>0</v>
      </c>
      <c r="CX164">
        <f>ROUND(Y164*Source!I373,7)</f>
        <v/>
      </c>
      <c r="CY164">
        <f>AA164</f>
        <v/>
      </c>
      <c r="CZ164">
        <f>AE164</f>
        <v/>
      </c>
      <c r="DA164">
        <f>AI164</f>
        <v/>
      </c>
      <c r="DB164">
        <f>ROUND(ROUND(AT164*CZ164,2),2)</f>
        <v/>
      </c>
      <c r="DC164">
        <f>ROUND(ROUND(AT164*AG164,2),2)</f>
        <v/>
      </c>
      <c r="DD164" t="inlineStr"/>
      <c r="DE164" t="inlineStr"/>
      <c r="DF164">
        <f>ROUND(ROUND(AE164*AI164,0)*CX164,0)</f>
        <v/>
      </c>
      <c r="DG164">
        <f>ROUND(ROUND(AF164,0)*CX164,0)</f>
        <v/>
      </c>
      <c r="DH164">
        <f>ROUND(ROUND(AG164,0)*CX164,0)</f>
        <v/>
      </c>
      <c r="DI164">
        <f>ROUND(ROUND(AH164,0)*CX164,0)</f>
        <v/>
      </c>
      <c r="DJ164">
        <f>DF164</f>
        <v/>
      </c>
      <c r="DK164" t="n">
        <v>0</v>
      </c>
      <c r="DL164" t="inlineStr"/>
      <c r="DM164" t="n">
        <v>0</v>
      </c>
      <c r="DN164" t="inlineStr"/>
      <c r="DO164" t="n">
        <v>0</v>
      </c>
    </row>
    <row r="165">
      <c r="A165">
        <f>ROW(Source!A373)</f>
        <v/>
      </c>
      <c r="B165" t="n">
        <v>78855224</v>
      </c>
      <c r="C165" t="n">
        <v>78856439</v>
      </c>
      <c r="D165" t="n">
        <v>29140635</v>
      </c>
      <c r="E165" t="n">
        <v>1</v>
      </c>
      <c r="F165" t="n">
        <v>1</v>
      </c>
      <c r="G165" t="n">
        <v>1</v>
      </c>
      <c r="H165" t="n">
        <v>3</v>
      </c>
      <c r="I165" t="inlineStr">
        <is>
          <t>301-1380</t>
        </is>
      </c>
      <c r="J165" t="inlineStr">
        <is>
          <t>ТССЦ Московской обл., 301-1380, приказ Минстроя России №675/пр от 28.02.2017 № 256/пр</t>
        </is>
      </c>
      <c r="K165" t="inlineStr">
        <is>
          <t>Трубки защитные гофрированные</t>
        </is>
      </c>
      <c r="L165" t="n">
        <v>1301</v>
      </c>
      <c r="N165" t="n">
        <v>1003</v>
      </c>
      <c r="O165" t="inlineStr">
        <is>
          <t>м</t>
        </is>
      </c>
      <c r="P165" t="inlineStr">
        <is>
          <t>м</t>
        </is>
      </c>
      <c r="Q165" t="n">
        <v>1</v>
      </c>
      <c r="W165" t="n">
        <v>0</v>
      </c>
      <c r="X165" t="n">
        <v>-1225716149</v>
      </c>
      <c r="Y165">
        <f>AT165</f>
        <v/>
      </c>
      <c r="AA165" t="n">
        <v>17.99</v>
      </c>
      <c r="AB165" t="n">
        <v>0</v>
      </c>
      <c r="AC165" t="n">
        <v>0</v>
      </c>
      <c r="AD165" t="n">
        <v>0</v>
      </c>
      <c r="AE165" t="n">
        <v>9.52</v>
      </c>
      <c r="AF165" t="n">
        <v>0</v>
      </c>
      <c r="AG165" t="n">
        <v>0</v>
      </c>
      <c r="AH165" t="n">
        <v>0</v>
      </c>
      <c r="AI165" t="n">
        <v>1.89</v>
      </c>
      <c r="AJ165" t="n">
        <v>1</v>
      </c>
      <c r="AK165" t="n">
        <v>1</v>
      </c>
      <c r="AL165" t="n">
        <v>1</v>
      </c>
      <c r="AM165" t="n">
        <v>2</v>
      </c>
      <c r="AN165" t="n">
        <v>0</v>
      </c>
      <c r="AO165" t="n">
        <v>1</v>
      </c>
      <c r="AP165" t="n">
        <v>1</v>
      </c>
      <c r="AQ165" t="n">
        <v>0</v>
      </c>
      <c r="AR165" t="n">
        <v>0</v>
      </c>
      <c r="AS165" t="inlineStr"/>
      <c r="AT165" t="n">
        <v>13</v>
      </c>
      <c r="AU165" t="inlineStr"/>
      <c r="AV165" t="n">
        <v>0</v>
      </c>
      <c r="AW165" t="n">
        <v>2</v>
      </c>
      <c r="AX165" t="n">
        <v>78856448</v>
      </c>
      <c r="AY165" t="n">
        <v>1</v>
      </c>
      <c r="AZ165" t="n">
        <v>0</v>
      </c>
      <c r="BA165" t="n">
        <v>166</v>
      </c>
      <c r="BB165" t="n">
        <v>0</v>
      </c>
      <c r="BC165" t="n">
        <v>0</v>
      </c>
      <c r="BD165" t="n">
        <v>0</v>
      </c>
      <c r="BE165" t="n">
        <v>0</v>
      </c>
      <c r="BF165" t="n">
        <v>0</v>
      </c>
      <c r="BG165" t="n">
        <v>0</v>
      </c>
      <c r="BH165" t="n">
        <v>0</v>
      </c>
      <c r="BI165" t="n">
        <v>0</v>
      </c>
      <c r="BJ165" t="n">
        <v>0</v>
      </c>
      <c r="BK165" t="n">
        <v>0</v>
      </c>
      <c r="BL165" t="n">
        <v>0</v>
      </c>
      <c r="BM165" t="n">
        <v>0</v>
      </c>
      <c r="BN165" t="n">
        <v>0</v>
      </c>
      <c r="BO165" t="n">
        <v>0</v>
      </c>
      <c r="BP165" t="n">
        <v>0</v>
      </c>
      <c r="BQ165" t="n">
        <v>0</v>
      </c>
      <c r="BR165" t="n">
        <v>0</v>
      </c>
      <c r="BS165" t="n">
        <v>0</v>
      </c>
      <c r="BT165" t="n">
        <v>0</v>
      </c>
      <c r="BU165" t="n">
        <v>0</v>
      </c>
      <c r="BV165" t="n">
        <v>0</v>
      </c>
      <c r="BW165" t="n">
        <v>0</v>
      </c>
      <c r="CV165" t="n">
        <v>0</v>
      </c>
      <c r="CW165" t="n">
        <v>0</v>
      </c>
      <c r="CX165">
        <f>ROUND(Y165*Source!I373,7)</f>
        <v/>
      </c>
      <c r="CY165">
        <f>AA165</f>
        <v/>
      </c>
      <c r="CZ165">
        <f>AE165</f>
        <v/>
      </c>
      <c r="DA165">
        <f>AI165</f>
        <v/>
      </c>
      <c r="DB165">
        <f>ROUND(ROUND(AT165*CZ165,2),2)</f>
        <v/>
      </c>
      <c r="DC165">
        <f>ROUND(ROUND(AT165*AG165,2),2)</f>
        <v/>
      </c>
      <c r="DD165" t="inlineStr"/>
      <c r="DE165" t="inlineStr"/>
      <c r="DF165">
        <f>ROUND(ROUND(AE165*AI165,0)*CX165,0)</f>
        <v/>
      </c>
      <c r="DG165">
        <f>ROUND(ROUND(AF165,0)*CX165,0)</f>
        <v/>
      </c>
      <c r="DH165">
        <f>ROUND(ROUND(AG165,0)*CX165,0)</f>
        <v/>
      </c>
      <c r="DI165">
        <f>ROUND(ROUND(AH165,0)*CX165,0)</f>
        <v/>
      </c>
      <c r="DJ165">
        <f>DF165</f>
        <v/>
      </c>
      <c r="DK165" t="n">
        <v>0</v>
      </c>
      <c r="DL165" t="inlineStr"/>
      <c r="DM165" t="n">
        <v>0</v>
      </c>
      <c r="DN165" t="inlineStr"/>
      <c r="DO165" t="n">
        <v>0</v>
      </c>
    </row>
    <row r="166">
      <c r="A166">
        <f>ROW(Source!A373)</f>
        <v/>
      </c>
      <c r="B166" t="n">
        <v>78855224</v>
      </c>
      <c r="C166" t="n">
        <v>78856439</v>
      </c>
      <c r="D166" t="n">
        <v>29149245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405-0254</t>
        </is>
      </c>
      <c r="J166" t="inlineStr">
        <is>
          <t>ТССЦ Московской обл., 405-0254, приказ Минстроя России №675/пр от 28.02.2017 № 257/пр</t>
        </is>
      </c>
      <c r="K166" t="inlineStr">
        <is>
          <t>Известь строительная негашеная хлорная, марки А</t>
        </is>
      </c>
      <c r="L166" t="n">
        <v>1348</v>
      </c>
      <c r="N166" t="n">
        <v>1009</v>
      </c>
      <c r="O166" t="inlineStr">
        <is>
          <t>т</t>
        </is>
      </c>
      <c r="P166" t="inlineStr">
        <is>
          <t>т</t>
        </is>
      </c>
      <c r="Q166" t="n">
        <v>1000</v>
      </c>
      <c r="W166" t="n">
        <v>0</v>
      </c>
      <c r="X166" t="n">
        <v>469989087</v>
      </c>
      <c r="Y166">
        <f>AT166</f>
        <v/>
      </c>
      <c r="AA166" t="n">
        <v>7858.02</v>
      </c>
      <c r="AB166" t="n">
        <v>0</v>
      </c>
      <c r="AC166" t="n">
        <v>0</v>
      </c>
      <c r="AD166" t="n">
        <v>0</v>
      </c>
      <c r="AE166" t="n">
        <v>2147</v>
      </c>
      <c r="AF166" t="n">
        <v>0</v>
      </c>
      <c r="AG166" t="n">
        <v>0</v>
      </c>
      <c r="AH166" t="n">
        <v>0</v>
      </c>
      <c r="AI166" t="n">
        <v>3.66</v>
      </c>
      <c r="AJ166" t="n">
        <v>1</v>
      </c>
      <c r="AK166" t="n">
        <v>1</v>
      </c>
      <c r="AL166" t="n">
        <v>1</v>
      </c>
      <c r="AM166" t="n">
        <v>2</v>
      </c>
      <c r="AN166" t="n">
        <v>0</v>
      </c>
      <c r="AO166" t="n">
        <v>1</v>
      </c>
      <c r="AP166" t="n">
        <v>1</v>
      </c>
      <c r="AQ166" t="n">
        <v>0</v>
      </c>
      <c r="AR166" t="n">
        <v>0</v>
      </c>
      <c r="AS166" t="inlineStr"/>
      <c r="AT166" t="n">
        <v>0.0026</v>
      </c>
      <c r="AU166" t="inlineStr"/>
      <c r="AV166" t="n">
        <v>0</v>
      </c>
      <c r="AW166" t="n">
        <v>2</v>
      </c>
      <c r="AX166" t="n">
        <v>78856451</v>
      </c>
      <c r="AY166" t="n">
        <v>1</v>
      </c>
      <c r="AZ166" t="n">
        <v>0</v>
      </c>
      <c r="BA166" t="n">
        <v>169</v>
      </c>
      <c r="BB166" t="n">
        <v>0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0</v>
      </c>
      <c r="BI166" t="n">
        <v>0</v>
      </c>
      <c r="BJ166" t="n">
        <v>0</v>
      </c>
      <c r="BK166" t="n">
        <v>0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0</v>
      </c>
      <c r="BS166" t="n">
        <v>0</v>
      </c>
      <c r="BT166" t="n">
        <v>0</v>
      </c>
      <c r="BU166" t="n">
        <v>0</v>
      </c>
      <c r="BV166" t="n">
        <v>0</v>
      </c>
      <c r="BW166" t="n">
        <v>0</v>
      </c>
      <c r="CV166" t="n">
        <v>0</v>
      </c>
      <c r="CW166" t="n">
        <v>0</v>
      </c>
      <c r="CX166">
        <f>ROUND(Y166*Source!I373,7)</f>
        <v/>
      </c>
      <c r="CY166">
        <f>AA166</f>
        <v/>
      </c>
      <c r="CZ166">
        <f>AE166</f>
        <v/>
      </c>
      <c r="DA166">
        <f>AI166</f>
        <v/>
      </c>
      <c r="DB166">
        <f>ROUND(ROUND(AT166*CZ166,2),2)</f>
        <v/>
      </c>
      <c r="DC166">
        <f>ROUND(ROUND(AT166*AG166,2),2)</f>
        <v/>
      </c>
      <c r="DD166" t="inlineStr"/>
      <c r="DE166" t="inlineStr"/>
      <c r="DF166">
        <f>ROUND(ROUND(AE166*AI166,0)*CX166,0)</f>
        <v/>
      </c>
      <c r="DG166">
        <f>ROUND(ROUND(AF166,0)*CX166,0)</f>
        <v/>
      </c>
      <c r="DH166">
        <f>ROUND(ROUND(AG166,0)*CX166,0)</f>
        <v/>
      </c>
      <c r="DI166">
        <f>ROUND(ROUND(AH166,0)*CX166,0)</f>
        <v/>
      </c>
      <c r="DJ166">
        <f>DF166</f>
        <v/>
      </c>
      <c r="DK166" t="n">
        <v>0</v>
      </c>
      <c r="DL166" t="inlineStr"/>
      <c r="DM166" t="n">
        <v>0</v>
      </c>
      <c r="DN166" t="inlineStr"/>
      <c r="DO166" t="n">
        <v>0</v>
      </c>
    </row>
    <row r="167">
      <c r="A167">
        <f>ROW(Source!A373)</f>
        <v/>
      </c>
      <c r="B167" t="n">
        <v>78855224</v>
      </c>
      <c r="C167" t="n">
        <v>78856439</v>
      </c>
      <c r="D167" t="n">
        <v>29150040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411-0001</t>
        </is>
      </c>
      <c r="J167" t="inlineStr">
        <is>
          <t>ТССЦ Московской обл., 411-0001, приказ Минстроя России №675/пр от 28.02.2017 № 257/пр</t>
        </is>
      </c>
      <c r="K167" t="inlineStr">
        <is>
          <t>Вода</t>
        </is>
      </c>
      <c r="L167" t="n">
        <v>1339</v>
      </c>
      <c r="N167" t="n">
        <v>1007</v>
      </c>
      <c r="O167" t="inlineStr">
        <is>
          <t>м3</t>
        </is>
      </c>
      <c r="P167" t="inlineStr">
        <is>
          <t>м3</t>
        </is>
      </c>
      <c r="Q167" t="n">
        <v>1</v>
      </c>
      <c r="W167" t="n">
        <v>0</v>
      </c>
      <c r="X167" t="n">
        <v>619799737</v>
      </c>
      <c r="Y167">
        <f>AT167</f>
        <v/>
      </c>
      <c r="AA167" t="n">
        <v>31.28</v>
      </c>
      <c r="AB167" t="n">
        <v>0</v>
      </c>
      <c r="AC167" t="n">
        <v>0</v>
      </c>
      <c r="AD167" t="n">
        <v>0</v>
      </c>
      <c r="AE167" t="n">
        <v>2.44</v>
      </c>
      <c r="AF167" t="n">
        <v>0</v>
      </c>
      <c r="AG167" t="n">
        <v>0</v>
      </c>
      <c r="AH167" t="n">
        <v>0</v>
      </c>
      <c r="AI167" t="n">
        <v>12.82</v>
      </c>
      <c r="AJ167" t="n">
        <v>1</v>
      </c>
      <c r="AK167" t="n">
        <v>1</v>
      </c>
      <c r="AL167" t="n">
        <v>1</v>
      </c>
      <c r="AM167" t="n">
        <v>2</v>
      </c>
      <c r="AN167" t="n">
        <v>0</v>
      </c>
      <c r="AO167" t="n">
        <v>1</v>
      </c>
      <c r="AP167" t="n">
        <v>1</v>
      </c>
      <c r="AQ167" t="n">
        <v>0</v>
      </c>
      <c r="AR167" t="n">
        <v>0</v>
      </c>
      <c r="AS167" t="inlineStr"/>
      <c r="AT167" t="n">
        <v>0.74</v>
      </c>
      <c r="AU167" t="inlineStr"/>
      <c r="AV167" t="n">
        <v>0</v>
      </c>
      <c r="AW167" t="n">
        <v>2</v>
      </c>
      <c r="AX167" t="n">
        <v>78856452</v>
      </c>
      <c r="AY167" t="n">
        <v>1</v>
      </c>
      <c r="AZ167" t="n">
        <v>0</v>
      </c>
      <c r="BA167" t="n">
        <v>170</v>
      </c>
      <c r="BB167" t="n">
        <v>0</v>
      </c>
      <c r="BC167" t="n">
        <v>0</v>
      </c>
      <c r="BD167" t="n">
        <v>0</v>
      </c>
      <c r="BE167" t="n">
        <v>0</v>
      </c>
      <c r="BF167" t="n">
        <v>0</v>
      </c>
      <c r="BG167" t="n">
        <v>0</v>
      </c>
      <c r="BH167" t="n">
        <v>0</v>
      </c>
      <c r="BI167" t="n">
        <v>0</v>
      </c>
      <c r="BJ167" t="n">
        <v>0</v>
      </c>
      <c r="BK167" t="n">
        <v>0</v>
      </c>
      <c r="BL167" t="n">
        <v>0</v>
      </c>
      <c r="BM167" t="n">
        <v>0</v>
      </c>
      <c r="BN167" t="n">
        <v>0</v>
      </c>
      <c r="BO167" t="n">
        <v>0</v>
      </c>
      <c r="BP167" t="n">
        <v>0</v>
      </c>
      <c r="BQ167" t="n">
        <v>0</v>
      </c>
      <c r="BR167" t="n">
        <v>0</v>
      </c>
      <c r="BS167" t="n">
        <v>0</v>
      </c>
      <c r="BT167" t="n">
        <v>0</v>
      </c>
      <c r="BU167" t="n">
        <v>0</v>
      </c>
      <c r="BV167" t="n">
        <v>0</v>
      </c>
      <c r="BW167" t="n">
        <v>0</v>
      </c>
      <c r="CV167" t="n">
        <v>0</v>
      </c>
      <c r="CW167" t="n">
        <v>0</v>
      </c>
      <c r="CX167">
        <f>ROUND(Y167*Source!I373,7)</f>
        <v/>
      </c>
      <c r="CY167">
        <f>AA167</f>
        <v/>
      </c>
      <c r="CZ167">
        <f>AE167</f>
        <v/>
      </c>
      <c r="DA167">
        <f>AI167</f>
        <v/>
      </c>
      <c r="DB167">
        <f>ROUND(ROUND(AT167*CZ167,2),2)</f>
        <v/>
      </c>
      <c r="DC167">
        <f>ROUND(ROUND(AT167*AG167,2),2)</f>
        <v/>
      </c>
      <c r="DD167" t="inlineStr"/>
      <c r="DE167" t="inlineStr"/>
      <c r="DF167">
        <f>ROUND(ROUND(AE167*AI167,0)*CX167,0)</f>
        <v/>
      </c>
      <c r="DG167">
        <f>ROUND(ROUND(AF167,0)*CX167,0)</f>
        <v/>
      </c>
      <c r="DH167">
        <f>ROUND(ROUND(AG167,0)*CX167,0)</f>
        <v/>
      </c>
      <c r="DI167">
        <f>ROUND(ROUND(AH167,0)*CX167,0)</f>
        <v/>
      </c>
      <c r="DJ167">
        <f>DF167</f>
        <v/>
      </c>
      <c r="DK167" t="n">
        <v>0</v>
      </c>
      <c r="DL167" t="inlineStr"/>
      <c r="DM167" t="n">
        <v>0</v>
      </c>
      <c r="DN167" t="inlineStr"/>
      <c r="DO167" t="n">
        <v>0</v>
      </c>
    </row>
    <row r="168">
      <c r="A168">
        <f>ROW(Source!A373)</f>
        <v/>
      </c>
      <c r="B168" t="n">
        <v>78855224</v>
      </c>
      <c r="C168" t="n">
        <v>78856439</v>
      </c>
      <c r="D168" t="n">
        <v>29160296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507-3173</t>
        </is>
      </c>
      <c r="J168" t="inlineStr">
        <is>
          <t>ТССЦ Московской обл., 507-3173, приказ Минстроя России №675/пр от 28.02.2017 № 258/пр</t>
        </is>
      </c>
      <c r="K168" t="inlineStr">
        <is>
          <t>Угольник 90 град. полипропиленовый диаметром 20 мм</t>
        </is>
      </c>
      <c r="L168" t="n">
        <v>1358</v>
      </c>
      <c r="N168" t="n">
        <v>1010</v>
      </c>
      <c r="O168" t="inlineStr">
        <is>
          <t>10 шт.</t>
        </is>
      </c>
      <c r="P168" t="inlineStr">
        <is>
          <t>10 шт.</t>
        </is>
      </c>
      <c r="Q168" t="n">
        <v>10</v>
      </c>
      <c r="W168" t="n">
        <v>0</v>
      </c>
      <c r="X168" t="n">
        <v>281770412</v>
      </c>
      <c r="Y168">
        <f>AT168</f>
        <v/>
      </c>
      <c r="AA168" t="n">
        <v>115.69</v>
      </c>
      <c r="AB168" t="n">
        <v>0</v>
      </c>
      <c r="AC168" t="n">
        <v>0</v>
      </c>
      <c r="AD168" t="n">
        <v>0</v>
      </c>
      <c r="AE168" t="n">
        <v>14.3</v>
      </c>
      <c r="AF168" t="n">
        <v>0</v>
      </c>
      <c r="AG168" t="n">
        <v>0</v>
      </c>
      <c r="AH168" t="n">
        <v>0</v>
      </c>
      <c r="AI168" t="n">
        <v>8.09</v>
      </c>
      <c r="AJ168" t="n">
        <v>1</v>
      </c>
      <c r="AK168" t="n">
        <v>1</v>
      </c>
      <c r="AL168" t="n">
        <v>1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  <c r="AS168" t="inlineStr"/>
      <c r="AT168" t="n">
        <v>3.3333333</v>
      </c>
      <c r="AU168" t="inlineStr"/>
      <c r="AV168" t="n">
        <v>0</v>
      </c>
      <c r="AW168" t="n">
        <v>1</v>
      </c>
      <c r="AX168" t="n">
        <v>-1</v>
      </c>
      <c r="AY168" t="n">
        <v>0</v>
      </c>
      <c r="AZ168" t="n">
        <v>0</v>
      </c>
      <c r="BA168" t="inlineStr"/>
      <c r="BB168" t="n">
        <v>0</v>
      </c>
      <c r="BC168" t="n">
        <v>0</v>
      </c>
      <c r="BD168" t="n">
        <v>0</v>
      </c>
      <c r="BE168" t="n">
        <v>0</v>
      </c>
      <c r="BF168" t="n">
        <v>0</v>
      </c>
      <c r="BG168" t="n">
        <v>0</v>
      </c>
      <c r="BH168" t="n">
        <v>0</v>
      </c>
      <c r="BI168" t="n">
        <v>0</v>
      </c>
      <c r="BJ168" t="n">
        <v>0</v>
      </c>
      <c r="BK168" t="n">
        <v>0</v>
      </c>
      <c r="BL168" t="n">
        <v>0</v>
      </c>
      <c r="BM168" t="n">
        <v>0</v>
      </c>
      <c r="BN168" t="n">
        <v>0</v>
      </c>
      <c r="BO168" t="n">
        <v>0</v>
      </c>
      <c r="BP168" t="n">
        <v>0</v>
      </c>
      <c r="BQ168" t="n">
        <v>0</v>
      </c>
      <c r="BR168" t="n">
        <v>0</v>
      </c>
      <c r="BS168" t="n">
        <v>0</v>
      </c>
      <c r="BT168" t="n">
        <v>0</v>
      </c>
      <c r="BU168" t="n">
        <v>0</v>
      </c>
      <c r="BV168" t="n">
        <v>0</v>
      </c>
      <c r="BW168" t="n">
        <v>0</v>
      </c>
      <c r="CV168" t="n">
        <v>0</v>
      </c>
      <c r="CW168" t="n">
        <v>0</v>
      </c>
      <c r="CX168">
        <f>ROUND(Y168*Source!I373,7)</f>
        <v/>
      </c>
      <c r="CY168">
        <f>AA168</f>
        <v/>
      </c>
      <c r="CZ168">
        <f>AE168</f>
        <v/>
      </c>
      <c r="DA168">
        <f>AI168</f>
        <v/>
      </c>
      <c r="DB168">
        <f>ROUND(ROUND(AT168*CZ168,2),2)</f>
        <v/>
      </c>
      <c r="DC168">
        <f>ROUND(ROUND(AT168*AG168,2),2)</f>
        <v/>
      </c>
      <c r="DD168" t="inlineStr"/>
      <c r="DE168" t="inlineStr"/>
      <c r="DF168">
        <f>ROUND(ROUND(AE168*AI168,0)*CX168,0)</f>
        <v/>
      </c>
      <c r="DG168">
        <f>ROUND(ROUND(AF168,0)*CX168,0)</f>
        <v/>
      </c>
      <c r="DH168">
        <f>ROUND(ROUND(AG168,0)*CX168,0)</f>
        <v/>
      </c>
      <c r="DI168">
        <f>ROUND(ROUND(AH168,0)*CX168,0)</f>
        <v/>
      </c>
      <c r="DJ168">
        <f>DF168</f>
        <v/>
      </c>
      <c r="DK168" t="n">
        <v>0</v>
      </c>
      <c r="DL168" t="inlineStr"/>
      <c r="DM168" t="n">
        <v>0</v>
      </c>
      <c r="DN168" t="inlineStr"/>
      <c r="DO168" t="n">
        <v>0</v>
      </c>
    </row>
    <row r="169">
      <c r="A169">
        <f>ROW(Source!A373)</f>
        <v/>
      </c>
      <c r="B169" t="n">
        <v>78855224</v>
      </c>
      <c r="C169" t="n">
        <v>78856439</v>
      </c>
      <c r="D169" t="n">
        <v>29160297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507-3174</t>
        </is>
      </c>
      <c r="J169" t="inlineStr">
        <is>
          <t>ТССЦ Московской обл., 507-3174, приказ Минстроя России №675/пр от 28.02.2017 № 258/пр</t>
        </is>
      </c>
      <c r="K169" t="inlineStr">
        <is>
          <t>Угольник 90 град. полипропиленовый диаметром 25 мм</t>
        </is>
      </c>
      <c r="L169" t="n">
        <v>1358</v>
      </c>
      <c r="N169" t="n">
        <v>1010</v>
      </c>
      <c r="O169" t="inlineStr">
        <is>
          <t>10 шт.</t>
        </is>
      </c>
      <c r="P169" t="inlineStr">
        <is>
          <t>10 шт.</t>
        </is>
      </c>
      <c r="Q169" t="n">
        <v>10</v>
      </c>
      <c r="W169" t="n">
        <v>0</v>
      </c>
      <c r="X169" t="n">
        <v>-1443168068</v>
      </c>
      <c r="Y169">
        <f>AT169</f>
        <v/>
      </c>
      <c r="AA169" t="n">
        <v>179.17</v>
      </c>
      <c r="AB169" t="n">
        <v>0</v>
      </c>
      <c r="AC169" t="n">
        <v>0</v>
      </c>
      <c r="AD169" t="n">
        <v>0</v>
      </c>
      <c r="AE169" t="n">
        <v>20.2</v>
      </c>
      <c r="AF169" t="n">
        <v>0</v>
      </c>
      <c r="AG169" t="n">
        <v>0</v>
      </c>
      <c r="AH169" t="n">
        <v>0</v>
      </c>
      <c r="AI169" t="n">
        <v>8.869999999999999</v>
      </c>
      <c r="AJ169" t="n">
        <v>1</v>
      </c>
      <c r="AK169" t="n">
        <v>1</v>
      </c>
      <c r="AL169" t="n">
        <v>1</v>
      </c>
      <c r="AM169" t="n">
        <v>0</v>
      </c>
      <c r="AN169" t="n">
        <v>0</v>
      </c>
      <c r="AO169" t="n">
        <v>0</v>
      </c>
      <c r="AP169" t="n">
        <v>1</v>
      </c>
      <c r="AQ169" t="n">
        <v>0</v>
      </c>
      <c r="AR169" t="n">
        <v>0</v>
      </c>
      <c r="AS169" t="inlineStr"/>
      <c r="AT169" t="n">
        <v>3.3333333</v>
      </c>
      <c r="AU169" t="inlineStr"/>
      <c r="AV169" t="n">
        <v>0</v>
      </c>
      <c r="AW169" t="n">
        <v>1</v>
      </c>
      <c r="AX169" t="n">
        <v>-1</v>
      </c>
      <c r="AY169" t="n">
        <v>0</v>
      </c>
      <c r="AZ169" t="n">
        <v>0</v>
      </c>
      <c r="BA169" t="inlineStr"/>
      <c r="BB169" t="n">
        <v>0</v>
      </c>
      <c r="BC169" t="n">
        <v>0</v>
      </c>
      <c r="BD169" t="n">
        <v>0</v>
      </c>
      <c r="BE169" t="n">
        <v>0</v>
      </c>
      <c r="BF169" t="n">
        <v>0</v>
      </c>
      <c r="BG169" t="n">
        <v>0</v>
      </c>
      <c r="BH169" t="n">
        <v>0</v>
      </c>
      <c r="BI169" t="n">
        <v>0</v>
      </c>
      <c r="BJ169" t="n">
        <v>0</v>
      </c>
      <c r="BK169" t="n">
        <v>0</v>
      </c>
      <c r="BL169" t="n">
        <v>0</v>
      </c>
      <c r="BM169" t="n">
        <v>0</v>
      </c>
      <c r="BN169" t="n">
        <v>0</v>
      </c>
      <c r="BO169" t="n">
        <v>0</v>
      </c>
      <c r="BP169" t="n">
        <v>0</v>
      </c>
      <c r="BQ169" t="n">
        <v>0</v>
      </c>
      <c r="BR169" t="n">
        <v>0</v>
      </c>
      <c r="BS169" t="n">
        <v>0</v>
      </c>
      <c r="BT169" t="n">
        <v>0</v>
      </c>
      <c r="BU169" t="n">
        <v>0</v>
      </c>
      <c r="BV169" t="n">
        <v>0</v>
      </c>
      <c r="BW169" t="n">
        <v>0</v>
      </c>
      <c r="CV169" t="n">
        <v>0</v>
      </c>
      <c r="CW169" t="n">
        <v>0</v>
      </c>
      <c r="CX169">
        <f>ROUND(Y169*Source!I373,7)</f>
        <v/>
      </c>
      <c r="CY169">
        <f>AA169</f>
        <v/>
      </c>
      <c r="CZ169">
        <f>AE169</f>
        <v/>
      </c>
      <c r="DA169">
        <f>AI169</f>
        <v/>
      </c>
      <c r="DB169">
        <f>ROUND(ROUND(AT169*CZ169,2),2)</f>
        <v/>
      </c>
      <c r="DC169">
        <f>ROUND(ROUND(AT169*AG169,2),2)</f>
        <v/>
      </c>
      <c r="DD169" t="inlineStr"/>
      <c r="DE169" t="inlineStr"/>
      <c r="DF169">
        <f>ROUND(ROUND(AE169*AI169,0)*CX169,0)</f>
        <v/>
      </c>
      <c r="DG169">
        <f>ROUND(ROUND(AF169,0)*CX169,0)</f>
        <v/>
      </c>
      <c r="DH169">
        <f>ROUND(ROUND(AG169,0)*CX169,0)</f>
        <v/>
      </c>
      <c r="DI169">
        <f>ROUND(ROUND(AH169,0)*CX169,0)</f>
        <v/>
      </c>
      <c r="DJ169">
        <f>DF169</f>
        <v/>
      </c>
      <c r="DK169" t="n">
        <v>0</v>
      </c>
      <c r="DL169" t="inlineStr"/>
      <c r="DM169" t="n">
        <v>0</v>
      </c>
      <c r="DN169" t="inlineStr"/>
      <c r="DO169" t="n">
        <v>0</v>
      </c>
    </row>
    <row r="170">
      <c r="A170">
        <f>ROW(Source!A373)</f>
        <v/>
      </c>
      <c r="B170" t="n">
        <v>78855224</v>
      </c>
      <c r="C170" t="n">
        <v>78856439</v>
      </c>
      <c r="D170" t="n">
        <v>29159216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507-5056</t>
        </is>
      </c>
      <c r="J170" t="inlineStr">
        <is>
          <t>ТССЦ Московской обл., 507-5056, приказ Минстроя России №675/пр от 28.02.2017 № 258/пр</t>
        </is>
      </c>
      <c r="K170" t="inlineStr">
        <is>
          <t>Муфта полипропиленовая переходная диаметром 25х20 мм (прим. переход 20*3/4)</t>
        </is>
      </c>
      <c r="L170" t="n">
        <v>1358</v>
      </c>
      <c r="N170" t="n">
        <v>1010</v>
      </c>
      <c r="O170" t="inlineStr">
        <is>
          <t>10 шт.</t>
        </is>
      </c>
      <c r="P170" t="inlineStr">
        <is>
          <t>10 шт.</t>
        </is>
      </c>
      <c r="Q170" t="n">
        <v>10</v>
      </c>
      <c r="W170" t="n">
        <v>0</v>
      </c>
      <c r="X170" t="n">
        <v>277852695</v>
      </c>
      <c r="Y170">
        <f>AT170</f>
        <v/>
      </c>
      <c r="AA170" t="n">
        <v>59.69</v>
      </c>
      <c r="AB170" t="n">
        <v>0</v>
      </c>
      <c r="AC170" t="n">
        <v>0</v>
      </c>
      <c r="AD170" t="n">
        <v>0</v>
      </c>
      <c r="AE170" t="n">
        <v>10.1</v>
      </c>
      <c r="AF170" t="n">
        <v>0</v>
      </c>
      <c r="AG170" t="n">
        <v>0</v>
      </c>
      <c r="AH170" t="n">
        <v>0</v>
      </c>
      <c r="AI170" t="n">
        <v>5.91</v>
      </c>
      <c r="AJ170" t="n">
        <v>1</v>
      </c>
      <c r="AK170" t="n">
        <v>1</v>
      </c>
      <c r="AL170" t="n">
        <v>1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  <c r="AS170" t="inlineStr"/>
      <c r="AT170" t="n">
        <v>3.3333333</v>
      </c>
      <c r="AU170" t="inlineStr"/>
      <c r="AV170" t="n">
        <v>0</v>
      </c>
      <c r="AW170" t="n">
        <v>1</v>
      </c>
      <c r="AX170" t="n">
        <v>-1</v>
      </c>
      <c r="AY170" t="n">
        <v>0</v>
      </c>
      <c r="AZ170" t="n">
        <v>0</v>
      </c>
      <c r="BA170" t="inlineStr"/>
      <c r="BB170" t="n">
        <v>0</v>
      </c>
      <c r="BC170" t="n">
        <v>0</v>
      </c>
      <c r="BD170" t="n">
        <v>0</v>
      </c>
      <c r="BE170" t="n">
        <v>0</v>
      </c>
      <c r="BF170" t="n">
        <v>0</v>
      </c>
      <c r="BG170" t="n">
        <v>0</v>
      </c>
      <c r="BH170" t="n">
        <v>0</v>
      </c>
      <c r="BI170" t="n">
        <v>0</v>
      </c>
      <c r="BJ170" t="n">
        <v>0</v>
      </c>
      <c r="BK170" t="n">
        <v>0</v>
      </c>
      <c r="BL170" t="n">
        <v>0</v>
      </c>
      <c r="BM170" t="n">
        <v>0</v>
      </c>
      <c r="BN170" t="n">
        <v>0</v>
      </c>
      <c r="BO170" t="n">
        <v>0</v>
      </c>
      <c r="BP170" t="n">
        <v>0</v>
      </c>
      <c r="BQ170" t="n">
        <v>0</v>
      </c>
      <c r="BR170" t="n">
        <v>0</v>
      </c>
      <c r="BS170" t="n">
        <v>0</v>
      </c>
      <c r="BT170" t="n">
        <v>0</v>
      </c>
      <c r="BU170" t="n">
        <v>0</v>
      </c>
      <c r="BV170" t="n">
        <v>0</v>
      </c>
      <c r="BW170" t="n">
        <v>0</v>
      </c>
      <c r="CV170" t="n">
        <v>0</v>
      </c>
      <c r="CW170" t="n">
        <v>0</v>
      </c>
      <c r="CX170">
        <f>ROUND(Y170*Source!I373,7)</f>
        <v/>
      </c>
      <c r="CY170">
        <f>AA170</f>
        <v/>
      </c>
      <c r="CZ170">
        <f>AE170</f>
        <v/>
      </c>
      <c r="DA170">
        <f>AI170</f>
        <v/>
      </c>
      <c r="DB170">
        <f>ROUND(ROUND(AT170*CZ170,2),2)</f>
        <v/>
      </c>
      <c r="DC170">
        <f>ROUND(ROUND(AT170*AG170,2),2)</f>
        <v/>
      </c>
      <c r="DD170" t="inlineStr"/>
      <c r="DE170" t="inlineStr"/>
      <c r="DF170">
        <f>ROUND(ROUND(AE170*AI170,0)*CX170,0)</f>
        <v/>
      </c>
      <c r="DG170">
        <f>ROUND(ROUND(AF170,0)*CX170,0)</f>
        <v/>
      </c>
      <c r="DH170">
        <f>ROUND(ROUND(AG170,0)*CX170,0)</f>
        <v/>
      </c>
      <c r="DI170">
        <f>ROUND(ROUND(AH170,0)*CX170,0)</f>
        <v/>
      </c>
      <c r="DJ170">
        <f>DF170</f>
        <v/>
      </c>
      <c r="DK170" t="n">
        <v>0</v>
      </c>
      <c r="DL170" t="inlineStr"/>
      <c r="DM170" t="n">
        <v>0</v>
      </c>
      <c r="DN170" t="inlineStr"/>
      <c r="DO170" t="n">
        <v>0</v>
      </c>
    </row>
    <row r="171">
      <c r="A171">
        <f>ROW(Source!A377)</f>
        <v/>
      </c>
      <c r="B171" t="n">
        <v>78855224</v>
      </c>
      <c r="C171" t="n">
        <v>78856462</v>
      </c>
      <c r="D171" t="n">
        <v>18409850</v>
      </c>
      <c r="E171" t="n">
        <v>1</v>
      </c>
      <c r="F171" t="n">
        <v>1</v>
      </c>
      <c r="G171" t="n">
        <v>1</v>
      </c>
      <c r="H171" t="n">
        <v>1</v>
      </c>
      <c r="I171" t="inlineStr">
        <is>
          <t>1-1035-90</t>
        </is>
      </c>
      <c r="J171" t="inlineStr"/>
      <c r="K171" t="inlineStr">
        <is>
          <t>Рабочий строитель среднего разряда 3,5</t>
        </is>
      </c>
      <c r="L171" t="n">
        <v>1369</v>
      </c>
      <c r="N171" t="n">
        <v>1013</v>
      </c>
      <c r="O171" t="inlineStr">
        <is>
          <t>чел.-ч</t>
        </is>
      </c>
      <c r="P171" t="inlineStr">
        <is>
          <t>чел.-ч</t>
        </is>
      </c>
      <c r="Q171" t="n">
        <v>1</v>
      </c>
      <c r="W171" t="n">
        <v>0</v>
      </c>
      <c r="X171" t="n">
        <v>855544366</v>
      </c>
      <c r="Y171">
        <f>AT171</f>
        <v/>
      </c>
      <c r="AA171" t="n">
        <v>0</v>
      </c>
      <c r="AB171" t="n">
        <v>0</v>
      </c>
      <c r="AC171" t="n">
        <v>0</v>
      </c>
      <c r="AD171" t="n">
        <v>9.07</v>
      </c>
      <c r="AE171" t="n">
        <v>0</v>
      </c>
      <c r="AF171" t="n">
        <v>0</v>
      </c>
      <c r="AG171" t="n">
        <v>0</v>
      </c>
      <c r="AH171" t="n">
        <v>9.07</v>
      </c>
      <c r="AI171" t="n">
        <v>1</v>
      </c>
      <c r="AJ171" t="n">
        <v>1</v>
      </c>
      <c r="AK171" t="n">
        <v>1</v>
      </c>
      <c r="AL171" t="n">
        <v>1</v>
      </c>
      <c r="AM171" t="n">
        <v>-2</v>
      </c>
      <c r="AN171" t="n">
        <v>0</v>
      </c>
      <c r="AO171" t="n">
        <v>1</v>
      </c>
      <c r="AP171" t="n">
        <v>0</v>
      </c>
      <c r="AQ171" t="n">
        <v>0</v>
      </c>
      <c r="AR171" t="n">
        <v>0</v>
      </c>
      <c r="AS171" t="inlineStr"/>
      <c r="AT171" t="n">
        <v>1.47</v>
      </c>
      <c r="AU171" t="inlineStr"/>
      <c r="AV171" t="n">
        <v>1</v>
      </c>
      <c r="AW171" t="n">
        <v>2</v>
      </c>
      <c r="AX171" t="n">
        <v>78856463</v>
      </c>
      <c r="AY171" t="n">
        <v>1</v>
      </c>
      <c r="AZ171" t="n">
        <v>0</v>
      </c>
      <c r="BA171" t="n">
        <v>171</v>
      </c>
      <c r="BB171" t="n">
        <v>0</v>
      </c>
      <c r="BC171" t="n">
        <v>0</v>
      </c>
      <c r="BD171" t="n">
        <v>0</v>
      </c>
      <c r="BE171" t="n">
        <v>0</v>
      </c>
      <c r="BF171" t="n">
        <v>0</v>
      </c>
      <c r="BG171" t="n">
        <v>0</v>
      </c>
      <c r="BH171" t="n">
        <v>0</v>
      </c>
      <c r="BI171" t="n">
        <v>0</v>
      </c>
      <c r="BJ171" t="n">
        <v>0</v>
      </c>
      <c r="BK171" t="n">
        <v>0</v>
      </c>
      <c r="BL171" t="n">
        <v>0</v>
      </c>
      <c r="BM171" t="n">
        <v>0</v>
      </c>
      <c r="BN171" t="n">
        <v>0</v>
      </c>
      <c r="BO171" t="n">
        <v>0</v>
      </c>
      <c r="BP171" t="n">
        <v>0</v>
      </c>
      <c r="BQ171" t="n">
        <v>0</v>
      </c>
      <c r="BR171" t="n">
        <v>0</v>
      </c>
      <c r="BS171" t="n">
        <v>0</v>
      </c>
      <c r="BT171" t="n">
        <v>0</v>
      </c>
      <c r="BU171" t="n">
        <v>0</v>
      </c>
      <c r="BV171" t="n">
        <v>0</v>
      </c>
      <c r="BW171" t="n">
        <v>0</v>
      </c>
      <c r="CU171">
        <f>ROUND(AT171*Source!I377*AH171*AL171,0)</f>
        <v/>
      </c>
      <c r="CV171">
        <f>ROUND(Y171*Source!I377,7)</f>
        <v/>
      </c>
      <c r="CW171" t="n">
        <v>0</v>
      </c>
      <c r="CX171">
        <f>ROUND(Y171*Source!I377,7)</f>
        <v/>
      </c>
      <c r="CY171">
        <f>AD171</f>
        <v/>
      </c>
      <c r="CZ171">
        <f>AH171</f>
        <v/>
      </c>
      <c r="DA171">
        <f>AL171</f>
        <v/>
      </c>
      <c r="DB171">
        <f>ROUND(ROUND(AT171*CZ171,2),2)</f>
        <v/>
      </c>
      <c r="DC171">
        <f>ROUND(ROUND(AT171*AG171,2),2)</f>
        <v/>
      </c>
      <c r="DD171" t="inlineStr"/>
      <c r="DE171" t="inlineStr"/>
      <c r="DF171">
        <f>ROUND(ROUND(AE171,0)*CX171,0)</f>
        <v/>
      </c>
      <c r="DG171">
        <f>ROUND(ROUND(AF171,0)*CX171,0)</f>
        <v/>
      </c>
      <c r="DH171">
        <f>ROUND(ROUND(AG171,0)*CX171,0)</f>
        <v/>
      </c>
      <c r="DI171">
        <f>ROUND(ROUND(AH171,0)*CX171,0)</f>
        <v/>
      </c>
      <c r="DJ171">
        <f>DI171</f>
        <v/>
      </c>
      <c r="DK171" t="n">
        <v>0</v>
      </c>
      <c r="DL171" t="inlineStr"/>
      <c r="DM171" t="n">
        <v>0</v>
      </c>
      <c r="DN171" t="inlineStr"/>
      <c r="DO171" t="n">
        <v>0</v>
      </c>
    </row>
    <row r="172">
      <c r="A172">
        <f>ROW(Source!A377)</f>
        <v/>
      </c>
      <c r="B172" t="n">
        <v>78855224</v>
      </c>
      <c r="C172" t="n">
        <v>78856462</v>
      </c>
      <c r="D172" t="n">
        <v>29172657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040502</t>
        </is>
      </c>
      <c r="J172" t="inlineStr">
        <is>
          <t>ТСЭМ Московской обл., 040502, приказ Минстроя России №675/пр от 28.02.2017 № 264/пр</t>
        </is>
      </c>
      <c r="K172" t="inlineStr">
        <is>
          <t>Установки для сварки ручной дуговой (постоянного тока)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W172" t="n">
        <v>0</v>
      </c>
      <c r="X172" t="n">
        <v>1474986261</v>
      </c>
      <c r="Y172">
        <f>AT172</f>
        <v/>
      </c>
      <c r="AA172" t="n">
        <v>0</v>
      </c>
      <c r="AB172" t="n">
        <v>69.26000000000001</v>
      </c>
      <c r="AC172" t="n">
        <v>0</v>
      </c>
      <c r="AD172" t="n">
        <v>0</v>
      </c>
      <c r="AE172" t="n">
        <v>0</v>
      </c>
      <c r="AF172" t="n">
        <v>8.1</v>
      </c>
      <c r="AG172" t="n">
        <v>0</v>
      </c>
      <c r="AH172" t="n">
        <v>0</v>
      </c>
      <c r="AI172" t="n">
        <v>1</v>
      </c>
      <c r="AJ172" t="n">
        <v>8.550000000000001</v>
      </c>
      <c r="AK172" t="n">
        <v>52.25</v>
      </c>
      <c r="AL172" t="n">
        <v>1</v>
      </c>
      <c r="AM172" t="n">
        <v>2</v>
      </c>
      <c r="AN172" t="n">
        <v>0</v>
      </c>
      <c r="AO172" t="n">
        <v>1</v>
      </c>
      <c r="AP172" t="n">
        <v>0</v>
      </c>
      <c r="AQ172" t="n">
        <v>0</v>
      </c>
      <c r="AR172" t="n">
        <v>0</v>
      </c>
      <c r="AS172" t="inlineStr"/>
      <c r="AT172" t="n">
        <v>0.35</v>
      </c>
      <c r="AU172" t="inlineStr"/>
      <c r="AV172" t="n">
        <v>0</v>
      </c>
      <c r="AW172" t="n">
        <v>2</v>
      </c>
      <c r="AX172" t="n">
        <v>78856464</v>
      </c>
      <c r="AY172" t="n">
        <v>1</v>
      </c>
      <c r="AZ172" t="n">
        <v>0</v>
      </c>
      <c r="BA172" t="n">
        <v>172</v>
      </c>
      <c r="BB172" t="n">
        <v>0</v>
      </c>
      <c r="BC172" t="n">
        <v>0</v>
      </c>
      <c r="BD172" t="n">
        <v>0</v>
      </c>
      <c r="BE172" t="n">
        <v>0</v>
      </c>
      <c r="BF172" t="n">
        <v>0</v>
      </c>
      <c r="BG172" t="n">
        <v>0</v>
      </c>
      <c r="BH172" t="n">
        <v>0</v>
      </c>
      <c r="BI172" t="n">
        <v>0</v>
      </c>
      <c r="BJ172" t="n">
        <v>0</v>
      </c>
      <c r="BK172" t="n">
        <v>0</v>
      </c>
      <c r="BL172" t="n">
        <v>0</v>
      </c>
      <c r="BM172" t="n">
        <v>0</v>
      </c>
      <c r="BN172" t="n">
        <v>0</v>
      </c>
      <c r="BO172" t="n">
        <v>0</v>
      </c>
      <c r="BP172" t="n">
        <v>0</v>
      </c>
      <c r="BQ172" t="n">
        <v>0</v>
      </c>
      <c r="BR172" t="n">
        <v>0</v>
      </c>
      <c r="BS172" t="n">
        <v>0</v>
      </c>
      <c r="BT172" t="n">
        <v>0</v>
      </c>
      <c r="BU172" t="n">
        <v>0</v>
      </c>
      <c r="BV172" t="n">
        <v>0</v>
      </c>
      <c r="BW172" t="n">
        <v>0</v>
      </c>
      <c r="CV172" t="n">
        <v>0</v>
      </c>
      <c r="CW172">
        <f>ROUND(Y172*Source!I377*DO172,7)</f>
        <v/>
      </c>
      <c r="CX172">
        <f>ROUND(Y172*Source!I377,7)</f>
        <v/>
      </c>
      <c r="CY172">
        <f>AB172</f>
        <v/>
      </c>
      <c r="CZ172">
        <f>AF172</f>
        <v/>
      </c>
      <c r="DA172">
        <f>AJ172</f>
        <v/>
      </c>
      <c r="DB172">
        <f>ROUND(ROUND(AT172*CZ172,2),2)</f>
        <v/>
      </c>
      <c r="DC172">
        <f>ROUND(ROUND(AT172*AG172,2),2)</f>
        <v/>
      </c>
      <c r="DD172" t="inlineStr"/>
      <c r="DE172" t="inlineStr"/>
      <c r="DF172">
        <f>ROUND(ROUND(AE172,0)*CX172,0)</f>
        <v/>
      </c>
      <c r="DG172">
        <f>ROUND(ROUND(AF172*AJ172,0)*CX172,0)</f>
        <v/>
      </c>
      <c r="DH172">
        <f>ROUND(ROUND(AG172*AK172,0)*CX172,0)</f>
        <v/>
      </c>
      <c r="DI172">
        <f>ROUND(ROUND(AH172,0)*CX172,0)</f>
        <v/>
      </c>
      <c r="DJ172">
        <f>DG172</f>
        <v/>
      </c>
      <c r="DK172" t="n">
        <v>0</v>
      </c>
      <c r="DL172" t="inlineStr"/>
      <c r="DM172" t="n">
        <v>0</v>
      </c>
      <c r="DN172" t="inlineStr"/>
      <c r="DO172" t="n">
        <v>0</v>
      </c>
    </row>
    <row r="173">
      <c r="A173">
        <f>ROW(Source!A377)</f>
        <v/>
      </c>
      <c r="B173" t="n">
        <v>78855224</v>
      </c>
      <c r="C173" t="n">
        <v>78856462</v>
      </c>
      <c r="D173" t="n">
        <v>29174913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400001</t>
        </is>
      </c>
      <c r="J173" t="inlineStr">
        <is>
          <t>ТСЭМ Московской обл., 400001, приказ Минстроя России №675/пр от 28.02.2017 № 264/пр</t>
        </is>
      </c>
      <c r="K173" t="inlineStr">
        <is>
          <t>Автомобили бортовые, грузоподъемность до 5 т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W173" t="n">
        <v>0</v>
      </c>
      <c r="X173" t="n">
        <v>1230759911</v>
      </c>
      <c r="Y173">
        <f>AT173</f>
        <v/>
      </c>
      <c r="AA173" t="n">
        <v>0</v>
      </c>
      <c r="AB173" t="n">
        <v>2177.51</v>
      </c>
      <c r="AC173" t="n">
        <v>606.1</v>
      </c>
      <c r="AD173" t="n">
        <v>0</v>
      </c>
      <c r="AE173" t="n">
        <v>0</v>
      </c>
      <c r="AF173" t="n">
        <v>87.17</v>
      </c>
      <c r="AG173" t="n">
        <v>11.6</v>
      </c>
      <c r="AH173" t="n">
        <v>0</v>
      </c>
      <c r="AI173" t="n">
        <v>1</v>
      </c>
      <c r="AJ173" t="n">
        <v>24.98</v>
      </c>
      <c r="AK173" t="n">
        <v>52.25</v>
      </c>
      <c r="AL173" t="n">
        <v>1</v>
      </c>
      <c r="AM173" t="n">
        <v>2</v>
      </c>
      <c r="AN173" t="n">
        <v>0</v>
      </c>
      <c r="AO173" t="n">
        <v>1</v>
      </c>
      <c r="AP173" t="n">
        <v>0</v>
      </c>
      <c r="AQ173" t="n">
        <v>0</v>
      </c>
      <c r="AR173" t="n">
        <v>0</v>
      </c>
      <c r="AS173" t="inlineStr"/>
      <c r="AT173" t="n">
        <v>0.01</v>
      </c>
      <c r="AU173" t="inlineStr"/>
      <c r="AV173" t="n">
        <v>0</v>
      </c>
      <c r="AW173" t="n">
        <v>2</v>
      </c>
      <c r="AX173" t="n">
        <v>78856465</v>
      </c>
      <c r="AY173" t="n">
        <v>1</v>
      </c>
      <c r="AZ173" t="n">
        <v>0</v>
      </c>
      <c r="BA173" t="n">
        <v>173</v>
      </c>
      <c r="BB173" t="n">
        <v>0</v>
      </c>
      <c r="BC173" t="n">
        <v>0</v>
      </c>
      <c r="BD173" t="n">
        <v>0</v>
      </c>
      <c r="BE173" t="n">
        <v>0</v>
      </c>
      <c r="BF173" t="n">
        <v>0</v>
      </c>
      <c r="BG173" t="n">
        <v>0</v>
      </c>
      <c r="BH173" t="n">
        <v>0</v>
      </c>
      <c r="BI173" t="n">
        <v>0</v>
      </c>
      <c r="BJ173" t="n">
        <v>0</v>
      </c>
      <c r="BK173" t="n">
        <v>0</v>
      </c>
      <c r="BL173" t="n">
        <v>0</v>
      </c>
      <c r="BM173" t="n">
        <v>0</v>
      </c>
      <c r="BN173" t="n">
        <v>0</v>
      </c>
      <c r="BO173" t="n">
        <v>0</v>
      </c>
      <c r="BP173" t="n">
        <v>0</v>
      </c>
      <c r="BQ173" t="n">
        <v>0</v>
      </c>
      <c r="BR173" t="n">
        <v>0</v>
      </c>
      <c r="BS173" t="n">
        <v>0</v>
      </c>
      <c r="BT173" t="n">
        <v>0</v>
      </c>
      <c r="BU173" t="n">
        <v>0</v>
      </c>
      <c r="BV173" t="n">
        <v>0</v>
      </c>
      <c r="BW173" t="n">
        <v>0</v>
      </c>
      <c r="CV173" t="n">
        <v>0</v>
      </c>
      <c r="CW173">
        <f>ROUND(Y173*Source!I377*DO173,7)</f>
        <v/>
      </c>
      <c r="CX173">
        <f>ROUND(Y173*Source!I377,7)</f>
        <v/>
      </c>
      <c r="CY173">
        <f>AB173</f>
        <v/>
      </c>
      <c r="CZ173">
        <f>AF173</f>
        <v/>
      </c>
      <c r="DA173">
        <f>AJ173</f>
        <v/>
      </c>
      <c r="DB173">
        <f>ROUND(ROUND(AT173*CZ173,2),2)</f>
        <v/>
      </c>
      <c r="DC173">
        <f>ROUND(ROUND(AT173*AG173,2),2)</f>
        <v/>
      </c>
      <c r="DD173" t="inlineStr"/>
      <c r="DE173" t="inlineStr"/>
      <c r="DF173">
        <f>ROUND(ROUND(AE173,0)*CX173,0)</f>
        <v/>
      </c>
      <c r="DG173">
        <f>ROUND(ROUND(AF173*AJ173,0)*CX173,0)</f>
        <v/>
      </c>
      <c r="DH173">
        <f>ROUND(ROUND(AG173*AK173,0)*CX173,0)</f>
        <v/>
      </c>
      <c r="DI173">
        <f>ROUND(ROUND(AH173,0)*CX173,0)</f>
        <v/>
      </c>
      <c r="DJ173">
        <f>DG173</f>
        <v/>
      </c>
      <c r="DK173" t="n">
        <v>0</v>
      </c>
      <c r="DL173" t="inlineStr"/>
      <c r="DM173" t="n">
        <v>0</v>
      </c>
      <c r="DN173" t="inlineStr"/>
      <c r="DO173" t="n">
        <v>0</v>
      </c>
    </row>
    <row r="174">
      <c r="A174">
        <f>ROW(Source!A377)</f>
        <v/>
      </c>
      <c r="B174" t="n">
        <v>78855224</v>
      </c>
      <c r="C174" t="n">
        <v>78856462</v>
      </c>
      <c r="D174" t="n">
        <v>29113986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101-1522</t>
        </is>
      </c>
      <c r="J174" t="inlineStr">
        <is>
          <t>ТССЦ Московской обл., 101-1522, приказ Минстроя России №675/пр от 28.02.2017 № 254/пр</t>
        </is>
      </c>
      <c r="K174" t="inlineStr">
        <is>
          <t>Электроды диаметром 5 мм Э42А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W174" t="n">
        <v>0</v>
      </c>
      <c r="X174" t="n">
        <v>-2063358494</v>
      </c>
      <c r="Y174">
        <f>AT174</f>
        <v/>
      </c>
      <c r="AA174" t="n">
        <v>195841.8</v>
      </c>
      <c r="AB174" t="n">
        <v>0</v>
      </c>
      <c r="AC174" t="n">
        <v>0</v>
      </c>
      <c r="AD174" t="n">
        <v>0</v>
      </c>
      <c r="AE174" t="n">
        <v>10362</v>
      </c>
      <c r="AF174" t="n">
        <v>0</v>
      </c>
      <c r="AG174" t="n">
        <v>0</v>
      </c>
      <c r="AH174" t="n">
        <v>0</v>
      </c>
      <c r="AI174" t="n">
        <v>18.9</v>
      </c>
      <c r="AJ174" t="n">
        <v>1</v>
      </c>
      <c r="AK174" t="n">
        <v>1</v>
      </c>
      <c r="AL174" t="n">
        <v>1</v>
      </c>
      <c r="AM174" t="n">
        <v>2</v>
      </c>
      <c r="AN174" t="n">
        <v>0</v>
      </c>
      <c r="AO174" t="n">
        <v>1</v>
      </c>
      <c r="AP174" t="n">
        <v>0</v>
      </c>
      <c r="AQ174" t="n">
        <v>0</v>
      </c>
      <c r="AR174" t="n">
        <v>0</v>
      </c>
      <c r="AS174" t="inlineStr"/>
      <c r="AT174" t="n">
        <v>0.00014</v>
      </c>
      <c r="AU174" t="inlineStr"/>
      <c r="AV174" t="n">
        <v>0</v>
      </c>
      <c r="AW174" t="n">
        <v>2</v>
      </c>
      <c r="AX174" t="n">
        <v>78856466</v>
      </c>
      <c r="AY174" t="n">
        <v>1</v>
      </c>
      <c r="AZ174" t="n">
        <v>0</v>
      </c>
      <c r="BA174" t="n">
        <v>174</v>
      </c>
      <c r="BB174" t="n">
        <v>0</v>
      </c>
      <c r="BC174" t="n">
        <v>0</v>
      </c>
      <c r="BD174" t="n">
        <v>0</v>
      </c>
      <c r="BE174" t="n">
        <v>0</v>
      </c>
      <c r="BF174" t="n">
        <v>0</v>
      </c>
      <c r="BG174" t="n">
        <v>0</v>
      </c>
      <c r="BH174" t="n">
        <v>0</v>
      </c>
      <c r="BI174" t="n">
        <v>0</v>
      </c>
      <c r="BJ174" t="n">
        <v>0</v>
      </c>
      <c r="BK174" t="n">
        <v>0</v>
      </c>
      <c r="BL174" t="n">
        <v>0</v>
      </c>
      <c r="BM174" t="n">
        <v>0</v>
      </c>
      <c r="BN174" t="n">
        <v>0</v>
      </c>
      <c r="BO174" t="n">
        <v>0</v>
      </c>
      <c r="BP174" t="n">
        <v>0</v>
      </c>
      <c r="BQ174" t="n">
        <v>0</v>
      </c>
      <c r="BR174" t="n">
        <v>0</v>
      </c>
      <c r="BS174" t="n">
        <v>0</v>
      </c>
      <c r="BT174" t="n">
        <v>0</v>
      </c>
      <c r="BU174" t="n">
        <v>0</v>
      </c>
      <c r="BV174" t="n">
        <v>0</v>
      </c>
      <c r="BW174" t="n">
        <v>0</v>
      </c>
      <c r="CV174" t="n">
        <v>0</v>
      </c>
      <c r="CW174" t="n">
        <v>0</v>
      </c>
      <c r="CX174">
        <f>ROUND(Y174*Source!I377,7)</f>
        <v/>
      </c>
      <c r="CY174">
        <f>AA174</f>
        <v/>
      </c>
      <c r="CZ174">
        <f>AE174</f>
        <v/>
      </c>
      <c r="DA174">
        <f>AI174</f>
        <v/>
      </c>
      <c r="DB174">
        <f>ROUND(ROUND(AT174*CZ174,2),2)</f>
        <v/>
      </c>
      <c r="DC174">
        <f>ROUND(ROUND(AT174*AG174,2),2)</f>
        <v/>
      </c>
      <c r="DD174" t="inlineStr"/>
      <c r="DE174" t="inlineStr"/>
      <c r="DF174">
        <f>ROUND(ROUND(AE174*AI174,0)*CX174,0)</f>
        <v/>
      </c>
      <c r="DG174">
        <f>ROUND(ROUND(AF174,0)*CX174,0)</f>
        <v/>
      </c>
      <c r="DH174">
        <f>ROUND(ROUND(AG174,0)*CX174,0)</f>
        <v/>
      </c>
      <c r="DI174">
        <f>ROUND(ROUND(AH174,0)*CX174,0)</f>
        <v/>
      </c>
      <c r="DJ174">
        <f>DF174</f>
        <v/>
      </c>
      <c r="DK174" t="n">
        <v>0</v>
      </c>
      <c r="DL174" t="inlineStr"/>
      <c r="DM174" t="n">
        <v>0</v>
      </c>
      <c r="DN174" t="inlineStr"/>
      <c r="DO174" t="n">
        <v>0</v>
      </c>
    </row>
    <row r="175">
      <c r="A175">
        <f>ROW(Source!A377)</f>
        <v/>
      </c>
      <c r="B175" t="n">
        <v>78855224</v>
      </c>
      <c r="C175" t="n">
        <v>78856462</v>
      </c>
      <c r="D175" t="n">
        <v>29114239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101-2575</t>
        </is>
      </c>
      <c r="J175" t="inlineStr">
        <is>
          <t>ТССЦ Московской обл., 101-2575, приказ Минстроя России №675/пр от 28.02.2017 № 254/пр</t>
        </is>
      </c>
      <c r="K175" t="inlineStr">
        <is>
          <t>Болты с гайками и шайбами для санитарно-технических работ диаметром 12 мм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W175" t="n">
        <v>0</v>
      </c>
      <c r="X175" t="n">
        <v>-215593005</v>
      </c>
      <c r="Y175">
        <f>AT175</f>
        <v/>
      </c>
      <c r="AA175" t="n">
        <v>140511.91</v>
      </c>
      <c r="AB175" t="n">
        <v>0</v>
      </c>
      <c r="AC175" t="n">
        <v>0</v>
      </c>
      <c r="AD175" t="n">
        <v>0</v>
      </c>
      <c r="AE175" t="n">
        <v>15323</v>
      </c>
      <c r="AF175" t="n">
        <v>0</v>
      </c>
      <c r="AG175" t="n">
        <v>0</v>
      </c>
      <c r="AH175" t="n">
        <v>0</v>
      </c>
      <c r="AI175" t="n">
        <v>9.17</v>
      </c>
      <c r="AJ175" t="n">
        <v>1</v>
      </c>
      <c r="AK175" t="n">
        <v>1</v>
      </c>
      <c r="AL175" t="n">
        <v>1</v>
      </c>
      <c r="AM175" t="n">
        <v>2</v>
      </c>
      <c r="AN175" t="n">
        <v>0</v>
      </c>
      <c r="AO175" t="n">
        <v>1</v>
      </c>
      <c r="AP175" t="n">
        <v>0</v>
      </c>
      <c r="AQ175" t="n">
        <v>0</v>
      </c>
      <c r="AR175" t="n">
        <v>0</v>
      </c>
      <c r="AS175" t="inlineStr"/>
      <c r="AT175" t="n">
        <v>0.0011</v>
      </c>
      <c r="AU175" t="inlineStr"/>
      <c r="AV175" t="n">
        <v>0</v>
      </c>
      <c r="AW175" t="n">
        <v>2</v>
      </c>
      <c r="AX175" t="n">
        <v>78856467</v>
      </c>
      <c r="AY175" t="n">
        <v>1</v>
      </c>
      <c r="AZ175" t="n">
        <v>0</v>
      </c>
      <c r="BA175" t="n">
        <v>175</v>
      </c>
      <c r="BB175" t="n">
        <v>0</v>
      </c>
      <c r="BC175" t="n">
        <v>0</v>
      </c>
      <c r="BD175" t="n">
        <v>0</v>
      </c>
      <c r="BE175" t="n">
        <v>0</v>
      </c>
      <c r="BF175" t="n">
        <v>0</v>
      </c>
      <c r="BG175" t="n">
        <v>0</v>
      </c>
      <c r="BH175" t="n">
        <v>0</v>
      </c>
      <c r="BI175" t="n">
        <v>0</v>
      </c>
      <c r="BJ175" t="n">
        <v>0</v>
      </c>
      <c r="BK175" t="n">
        <v>0</v>
      </c>
      <c r="BL175" t="n">
        <v>0</v>
      </c>
      <c r="BM175" t="n">
        <v>0</v>
      </c>
      <c r="BN175" t="n">
        <v>0</v>
      </c>
      <c r="BO175" t="n">
        <v>0</v>
      </c>
      <c r="BP175" t="n">
        <v>0</v>
      </c>
      <c r="BQ175" t="n">
        <v>0</v>
      </c>
      <c r="BR175" t="n">
        <v>0</v>
      </c>
      <c r="BS175" t="n">
        <v>0</v>
      </c>
      <c r="BT175" t="n">
        <v>0</v>
      </c>
      <c r="BU175" t="n">
        <v>0</v>
      </c>
      <c r="BV175" t="n">
        <v>0</v>
      </c>
      <c r="BW175" t="n">
        <v>0</v>
      </c>
      <c r="CV175" t="n">
        <v>0</v>
      </c>
      <c r="CW175" t="n">
        <v>0</v>
      </c>
      <c r="CX175">
        <f>ROUND(Y175*Source!I377,7)</f>
        <v/>
      </c>
      <c r="CY175">
        <f>AA175</f>
        <v/>
      </c>
      <c r="CZ175">
        <f>AE175</f>
        <v/>
      </c>
      <c r="DA175">
        <f>AI175</f>
        <v/>
      </c>
      <c r="DB175">
        <f>ROUND(ROUND(AT175*CZ175,2),2)</f>
        <v/>
      </c>
      <c r="DC175">
        <f>ROUND(ROUND(AT175*AG175,2),2)</f>
        <v/>
      </c>
      <c r="DD175" t="inlineStr"/>
      <c r="DE175" t="inlineStr"/>
      <c r="DF175">
        <f>ROUND(ROUND(AE175*AI175,0)*CX175,0)</f>
        <v/>
      </c>
      <c r="DG175">
        <f>ROUND(ROUND(AF175,0)*CX175,0)</f>
        <v/>
      </c>
      <c r="DH175">
        <f>ROUND(ROUND(AG175,0)*CX175,0)</f>
        <v/>
      </c>
      <c r="DI175">
        <f>ROUND(ROUND(AH175,0)*CX175,0)</f>
        <v/>
      </c>
      <c r="DJ175">
        <f>DF175</f>
        <v/>
      </c>
      <c r="DK175" t="n">
        <v>0</v>
      </c>
      <c r="DL175" t="inlineStr"/>
      <c r="DM175" t="n">
        <v>0</v>
      </c>
      <c r="DN175" t="inlineStr"/>
      <c r="DO175" t="n">
        <v>0</v>
      </c>
    </row>
    <row r="176">
      <c r="A176">
        <f>ROW(Source!A377)</f>
        <v/>
      </c>
      <c r="B176" t="n">
        <v>78855224</v>
      </c>
      <c r="C176" t="n">
        <v>78856462</v>
      </c>
      <c r="D176" t="n">
        <v>29143428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302-1909</t>
        </is>
      </c>
      <c r="J176" t="inlineStr">
        <is>
          <t>ТССЦ Московской обл., 302-1909, приказ Минстроя России №675/пр от 28.02.2017 № 256/пр</t>
        </is>
      </c>
      <c r="K176" t="inlineStr">
        <is>
          <t>Кран шаровый муфтовый 11Б41п для воды, давлением 1,6 МПа (16 кгс/см2), диаметром 15 мм</t>
        </is>
      </c>
      <c r="L176" t="n">
        <v>1354</v>
      </c>
      <c r="N176" t="n">
        <v>1010</v>
      </c>
      <c r="O176" t="inlineStr">
        <is>
          <t>шт.</t>
        </is>
      </c>
      <c r="P176" t="inlineStr">
        <is>
          <t>шт.</t>
        </is>
      </c>
      <c r="Q176" t="n">
        <v>1</v>
      </c>
      <c r="W176" t="n">
        <v>0</v>
      </c>
      <c r="X176" t="n">
        <v>-91973137</v>
      </c>
      <c r="Y176">
        <f>AT176</f>
        <v/>
      </c>
      <c r="AA176" t="n">
        <v>133.7</v>
      </c>
      <c r="AB176" t="n">
        <v>0</v>
      </c>
      <c r="AC176" t="n">
        <v>0</v>
      </c>
      <c r="AD176" t="n">
        <v>0</v>
      </c>
      <c r="AE176" t="n">
        <v>32.93</v>
      </c>
      <c r="AF176" t="n">
        <v>0</v>
      </c>
      <c r="AG176" t="n">
        <v>0</v>
      </c>
      <c r="AH176" t="n">
        <v>0</v>
      </c>
      <c r="AI176" t="n">
        <v>4.06</v>
      </c>
      <c r="AJ176" t="n">
        <v>1</v>
      </c>
      <c r="AK176" t="n">
        <v>1</v>
      </c>
      <c r="AL176" t="n">
        <v>1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  <c r="AS176" t="inlineStr"/>
      <c r="AT176" t="n">
        <v>1</v>
      </c>
      <c r="AU176" t="inlineStr"/>
      <c r="AV176" t="n">
        <v>0</v>
      </c>
      <c r="AW176" t="n">
        <v>1</v>
      </c>
      <c r="AX176" t="n">
        <v>-1</v>
      </c>
      <c r="AY176" t="n">
        <v>0</v>
      </c>
      <c r="AZ176" t="n">
        <v>0</v>
      </c>
      <c r="BA176" t="inlineStr"/>
      <c r="BB176" t="n">
        <v>0</v>
      </c>
      <c r="BC176" t="n">
        <v>0</v>
      </c>
      <c r="BD176" t="n">
        <v>0</v>
      </c>
      <c r="BE176" t="n">
        <v>0</v>
      </c>
      <c r="BF176" t="n">
        <v>0</v>
      </c>
      <c r="BG176" t="n">
        <v>0</v>
      </c>
      <c r="BH176" t="n">
        <v>0</v>
      </c>
      <c r="BI176" t="n">
        <v>0</v>
      </c>
      <c r="BJ176" t="n">
        <v>0</v>
      </c>
      <c r="BK176" t="n">
        <v>0</v>
      </c>
      <c r="BL176" t="n">
        <v>0</v>
      </c>
      <c r="BM176" t="n">
        <v>0</v>
      </c>
      <c r="BN176" t="n">
        <v>0</v>
      </c>
      <c r="BO176" t="n">
        <v>0</v>
      </c>
      <c r="BP176" t="n">
        <v>0</v>
      </c>
      <c r="BQ176" t="n">
        <v>0</v>
      </c>
      <c r="BR176" t="n">
        <v>0</v>
      </c>
      <c r="BS176" t="n">
        <v>0</v>
      </c>
      <c r="BT176" t="n">
        <v>0</v>
      </c>
      <c r="BU176" t="n">
        <v>0</v>
      </c>
      <c r="BV176" t="n">
        <v>0</v>
      </c>
      <c r="BW176" t="n">
        <v>0</v>
      </c>
      <c r="CV176" t="n">
        <v>0</v>
      </c>
      <c r="CW176" t="n">
        <v>0</v>
      </c>
      <c r="CX176">
        <f>ROUND(Y176*Source!I377,7)</f>
        <v/>
      </c>
      <c r="CY176">
        <f>AA176</f>
        <v/>
      </c>
      <c r="CZ176">
        <f>AE176</f>
        <v/>
      </c>
      <c r="DA176">
        <f>AI176</f>
        <v/>
      </c>
      <c r="DB176">
        <f>ROUND(ROUND(AT176*CZ176,2),2)</f>
        <v/>
      </c>
      <c r="DC176">
        <f>ROUND(ROUND(AT176*AG176,2),2)</f>
        <v/>
      </c>
      <c r="DD176" t="inlineStr"/>
      <c r="DE176" t="inlineStr"/>
      <c r="DF176">
        <f>ROUND(ROUND(AE176*AI176,0)*CX176,0)</f>
        <v/>
      </c>
      <c r="DG176">
        <f>ROUND(ROUND(AF176,0)*CX176,0)</f>
        <v/>
      </c>
      <c r="DH176">
        <f>ROUND(ROUND(AG176,0)*CX176,0)</f>
        <v/>
      </c>
      <c r="DI176">
        <f>ROUND(ROUND(AH176,0)*CX176,0)</f>
        <v/>
      </c>
      <c r="DJ176">
        <f>DF176</f>
        <v/>
      </c>
      <c r="DK176" t="n">
        <v>0</v>
      </c>
      <c r="DL176" t="inlineStr"/>
      <c r="DM176" t="n">
        <v>0</v>
      </c>
      <c r="DN176" t="inlineStr"/>
      <c r="DO176" t="n">
        <v>0</v>
      </c>
    </row>
    <row r="177">
      <c r="A177">
        <f>ROW(Source!A377)</f>
        <v/>
      </c>
      <c r="B177" t="n">
        <v>78855224</v>
      </c>
      <c r="C177" t="n">
        <v>78856462</v>
      </c>
      <c r="D177" t="n">
        <v>29160603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507-0980</t>
        </is>
      </c>
      <c r="J177" t="inlineStr">
        <is>
          <t>ТССЦ Московской обл., 507-0980, приказ Минстроя России №675/пр от 28.02.2017 № 258/пр</t>
        </is>
      </c>
      <c r="K177" t="inlineStr">
        <is>
          <t>Фланцы стальные плоские приварные из стали ВСт3сп2, ВСт3сп3, давлением 1,0 МПа (10 кгс/см2), диаметром 25 мм</t>
        </is>
      </c>
      <c r="L177" t="n">
        <v>1354</v>
      </c>
      <c r="N177" t="n">
        <v>1010</v>
      </c>
      <c r="O177" t="inlineStr">
        <is>
          <t>шт.</t>
        </is>
      </c>
      <c r="P177" t="inlineStr">
        <is>
          <t>шт.</t>
        </is>
      </c>
      <c r="Q177" t="n">
        <v>1</v>
      </c>
      <c r="W177" t="n">
        <v>0</v>
      </c>
      <c r="X177" t="n">
        <v>1804449115</v>
      </c>
      <c r="Y177">
        <f>AT177</f>
        <v/>
      </c>
      <c r="AA177" t="n">
        <v>222.94</v>
      </c>
      <c r="AB177" t="n">
        <v>0</v>
      </c>
      <c r="AC177" t="n">
        <v>0</v>
      </c>
      <c r="AD177" t="n">
        <v>0</v>
      </c>
      <c r="AE177" t="n">
        <v>16.8</v>
      </c>
      <c r="AF177" t="n">
        <v>0</v>
      </c>
      <c r="AG177" t="n">
        <v>0</v>
      </c>
      <c r="AH177" t="n">
        <v>0</v>
      </c>
      <c r="AI177" t="n">
        <v>13.27</v>
      </c>
      <c r="AJ177" t="n">
        <v>1</v>
      </c>
      <c r="AK177" t="n">
        <v>1</v>
      </c>
      <c r="AL177" t="n">
        <v>1</v>
      </c>
      <c r="AM177" t="n">
        <v>2</v>
      </c>
      <c r="AN177" t="n">
        <v>0</v>
      </c>
      <c r="AO177" t="n">
        <v>1</v>
      </c>
      <c r="AP177" t="n">
        <v>0</v>
      </c>
      <c r="AQ177" t="n">
        <v>0</v>
      </c>
      <c r="AR177" t="n">
        <v>0</v>
      </c>
      <c r="AS177" t="inlineStr"/>
      <c r="AT177" t="n">
        <v>2</v>
      </c>
      <c r="AU177" t="inlineStr"/>
      <c r="AV177" t="n">
        <v>0</v>
      </c>
      <c r="AW177" t="n">
        <v>2</v>
      </c>
      <c r="AX177" t="n">
        <v>78856469</v>
      </c>
      <c r="AY177" t="n">
        <v>1</v>
      </c>
      <c r="AZ177" t="n">
        <v>0</v>
      </c>
      <c r="BA177" t="n">
        <v>177</v>
      </c>
      <c r="BB177" t="n">
        <v>0</v>
      </c>
      <c r="BC177" t="n">
        <v>0</v>
      </c>
      <c r="BD177" t="n">
        <v>0</v>
      </c>
      <c r="BE177" t="n">
        <v>0</v>
      </c>
      <c r="BF177" t="n">
        <v>0</v>
      </c>
      <c r="BG177" t="n">
        <v>0</v>
      </c>
      <c r="BH177" t="n">
        <v>0</v>
      </c>
      <c r="BI177" t="n">
        <v>0</v>
      </c>
      <c r="BJ177" t="n">
        <v>0</v>
      </c>
      <c r="BK177" t="n">
        <v>0</v>
      </c>
      <c r="BL177" t="n">
        <v>0</v>
      </c>
      <c r="BM177" t="n">
        <v>0</v>
      </c>
      <c r="BN177" t="n">
        <v>0</v>
      </c>
      <c r="BO177" t="n">
        <v>0</v>
      </c>
      <c r="BP177" t="n">
        <v>0</v>
      </c>
      <c r="BQ177" t="n">
        <v>0</v>
      </c>
      <c r="BR177" t="n">
        <v>0</v>
      </c>
      <c r="BS177" t="n">
        <v>0</v>
      </c>
      <c r="BT177" t="n">
        <v>0</v>
      </c>
      <c r="BU177" t="n">
        <v>0</v>
      </c>
      <c r="BV177" t="n">
        <v>0</v>
      </c>
      <c r="BW177" t="n">
        <v>0</v>
      </c>
      <c r="CV177" t="n">
        <v>0</v>
      </c>
      <c r="CW177" t="n">
        <v>0</v>
      </c>
      <c r="CX177">
        <f>ROUND(Y177*Source!I377,7)</f>
        <v/>
      </c>
      <c r="CY177">
        <f>AA177</f>
        <v/>
      </c>
      <c r="CZ177">
        <f>AE177</f>
        <v/>
      </c>
      <c r="DA177">
        <f>AI177</f>
        <v/>
      </c>
      <c r="DB177">
        <f>ROUND(ROUND(AT177*CZ177,2),2)</f>
        <v/>
      </c>
      <c r="DC177">
        <f>ROUND(ROUND(AT177*AG177,2),2)</f>
        <v/>
      </c>
      <c r="DD177" t="inlineStr"/>
      <c r="DE177" t="inlineStr"/>
      <c r="DF177">
        <f>ROUND(ROUND(AE177*AI177,0)*CX177,0)</f>
        <v/>
      </c>
      <c r="DG177">
        <f>ROUND(ROUND(AF177,0)*CX177,0)</f>
        <v/>
      </c>
      <c r="DH177">
        <f>ROUND(ROUND(AG177,0)*CX177,0)</f>
        <v/>
      </c>
      <c r="DI177">
        <f>ROUND(ROUND(AH177,0)*CX177,0)</f>
        <v/>
      </c>
      <c r="DJ177">
        <f>DF177</f>
        <v/>
      </c>
      <c r="DK177" t="n">
        <v>0</v>
      </c>
      <c r="DL177" t="inlineStr"/>
      <c r="DM177" t="n">
        <v>0</v>
      </c>
      <c r="DN177" t="inlineStr"/>
      <c r="DO177" t="n">
        <v>0</v>
      </c>
    </row>
    <row r="178">
      <c r="A178">
        <f>ROW(Source!A377)</f>
        <v/>
      </c>
      <c r="B178" t="n">
        <v>78855224</v>
      </c>
      <c r="C178" t="n">
        <v>78856462</v>
      </c>
      <c r="D178" t="n">
        <v>29160396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507-4170</t>
        </is>
      </c>
      <c r="J178" t="inlineStr">
        <is>
          <t>ТССЦ Московской обл., 507-4170, приказ Минстроя России №675/пр от 28.02.2017 № 258/пр</t>
        </is>
      </c>
      <c r="K178" t="inlineStr">
        <is>
          <t>Уголок соединительный 90° для металлополимерных труб, диаметром 20 мм</t>
        </is>
      </c>
      <c r="L178" t="n">
        <v>1358</v>
      </c>
      <c r="N178" t="n">
        <v>1010</v>
      </c>
      <c r="O178" t="inlineStr">
        <is>
          <t>10 шт.</t>
        </is>
      </c>
      <c r="P178" t="inlineStr">
        <is>
          <t>10 шт.</t>
        </is>
      </c>
      <c r="Q178" t="n">
        <v>10</v>
      </c>
      <c r="W178" t="n">
        <v>0</v>
      </c>
      <c r="X178" t="n">
        <v>-1360813236</v>
      </c>
      <c r="Y178">
        <f>AT178</f>
        <v/>
      </c>
      <c r="AA178" t="n">
        <v>3433.72</v>
      </c>
      <c r="AB178" t="n">
        <v>0</v>
      </c>
      <c r="AC178" t="n">
        <v>0</v>
      </c>
      <c r="AD178" t="n">
        <v>0</v>
      </c>
      <c r="AE178" t="n">
        <v>414.2</v>
      </c>
      <c r="AF178" t="n">
        <v>0</v>
      </c>
      <c r="AG178" t="n">
        <v>0</v>
      </c>
      <c r="AH178" t="n">
        <v>0</v>
      </c>
      <c r="AI178" t="n">
        <v>8.289999999999999</v>
      </c>
      <c r="AJ178" t="n">
        <v>1</v>
      </c>
      <c r="AK178" t="n">
        <v>1</v>
      </c>
      <c r="AL178" t="n">
        <v>1</v>
      </c>
      <c r="AM178" t="n">
        <v>0</v>
      </c>
      <c r="AN178" t="n">
        <v>0</v>
      </c>
      <c r="AO178" t="n">
        <v>0</v>
      </c>
      <c r="AP178" t="n">
        <v>1</v>
      </c>
      <c r="AQ178" t="n">
        <v>0</v>
      </c>
      <c r="AR178" t="n">
        <v>0</v>
      </c>
      <c r="AS178" t="inlineStr"/>
      <c r="AT178" t="n">
        <v>0.1</v>
      </c>
      <c r="AU178" t="inlineStr"/>
      <c r="AV178" t="n">
        <v>0</v>
      </c>
      <c r="AW178" t="n">
        <v>1</v>
      </c>
      <c r="AX178" t="n">
        <v>-1</v>
      </c>
      <c r="AY178" t="n">
        <v>0</v>
      </c>
      <c r="AZ178" t="n">
        <v>0</v>
      </c>
      <c r="BA178" t="inlineStr"/>
      <c r="BB178" t="n">
        <v>0</v>
      </c>
      <c r="BC178" t="n">
        <v>0</v>
      </c>
      <c r="BD178" t="n">
        <v>0</v>
      </c>
      <c r="BE178" t="n">
        <v>0</v>
      </c>
      <c r="BF178" t="n">
        <v>0</v>
      </c>
      <c r="BG178" t="n">
        <v>0</v>
      </c>
      <c r="BH178" t="n">
        <v>0</v>
      </c>
      <c r="BI178" t="n">
        <v>0</v>
      </c>
      <c r="BJ178" t="n">
        <v>0</v>
      </c>
      <c r="BK178" t="n">
        <v>0</v>
      </c>
      <c r="BL178" t="n">
        <v>0</v>
      </c>
      <c r="BM178" t="n">
        <v>0</v>
      </c>
      <c r="BN178" t="n">
        <v>0</v>
      </c>
      <c r="BO178" t="n">
        <v>0</v>
      </c>
      <c r="BP178" t="n">
        <v>0</v>
      </c>
      <c r="BQ178" t="n">
        <v>0</v>
      </c>
      <c r="BR178" t="n">
        <v>0</v>
      </c>
      <c r="BS178" t="n">
        <v>0</v>
      </c>
      <c r="BT178" t="n">
        <v>0</v>
      </c>
      <c r="BU178" t="n">
        <v>0</v>
      </c>
      <c r="BV178" t="n">
        <v>0</v>
      </c>
      <c r="BW178" t="n">
        <v>0</v>
      </c>
      <c r="CV178" t="n">
        <v>0</v>
      </c>
      <c r="CW178" t="n">
        <v>0</v>
      </c>
      <c r="CX178">
        <f>ROUND(Y178*Source!I377,7)</f>
        <v/>
      </c>
      <c r="CY178">
        <f>AA178</f>
        <v/>
      </c>
      <c r="CZ178">
        <f>AE178</f>
        <v/>
      </c>
      <c r="DA178">
        <f>AI178</f>
        <v/>
      </c>
      <c r="DB178">
        <f>ROUND(ROUND(AT178*CZ178,2),2)</f>
        <v/>
      </c>
      <c r="DC178">
        <f>ROUND(ROUND(AT178*AG178,2),2)</f>
        <v/>
      </c>
      <c r="DD178" t="inlineStr"/>
      <c r="DE178" t="inlineStr"/>
      <c r="DF178">
        <f>ROUND(ROUND(AE178*AI178,0)*CX178,0)</f>
        <v/>
      </c>
      <c r="DG178">
        <f>ROUND(ROUND(AF178,0)*CX178,0)</f>
        <v/>
      </c>
      <c r="DH178">
        <f>ROUND(ROUND(AG178,0)*CX178,0)</f>
        <v/>
      </c>
      <c r="DI178">
        <f>ROUND(ROUND(AH178,0)*CX178,0)</f>
        <v/>
      </c>
      <c r="DJ178">
        <f>DF178</f>
        <v/>
      </c>
      <c r="DK178" t="n">
        <v>0</v>
      </c>
      <c r="DL178" t="inlineStr"/>
      <c r="DM178" t="n">
        <v>0</v>
      </c>
      <c r="DN178" t="inlineStr"/>
      <c r="DO178" t="n">
        <v>0</v>
      </c>
    </row>
    <row r="179">
      <c r="A179">
        <f>ROW(Source!A377)</f>
        <v/>
      </c>
      <c r="B179" t="n">
        <v>78855224</v>
      </c>
      <c r="C179" t="n">
        <v>78856462</v>
      </c>
      <c r="D179" t="n">
        <v>29160397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507-4171</t>
        </is>
      </c>
      <c r="J179" t="inlineStr">
        <is>
          <t>ТССЦ Московской обл., 507-4171, приказ Минстроя России №675/пр от 28.02.2017 № 258/пр</t>
        </is>
      </c>
      <c r="K179" t="inlineStr">
        <is>
          <t>Уголок соединительный 90° для металлополимерных труб, диаметром 25 мм</t>
        </is>
      </c>
      <c r="L179" t="n">
        <v>1358</v>
      </c>
      <c r="N179" t="n">
        <v>1010</v>
      </c>
      <c r="O179" t="inlineStr">
        <is>
          <t>10 шт.</t>
        </is>
      </c>
      <c r="P179" t="inlineStr">
        <is>
          <t>10 шт.</t>
        </is>
      </c>
      <c r="Q179" t="n">
        <v>10</v>
      </c>
      <c r="W179" t="n">
        <v>0</v>
      </c>
      <c r="X179" t="n">
        <v>1616192171</v>
      </c>
      <c r="Y179">
        <f>AT179</f>
        <v/>
      </c>
      <c r="AA179" t="n">
        <v>5627.27</v>
      </c>
      <c r="AB179" t="n">
        <v>0</v>
      </c>
      <c r="AC179" t="n">
        <v>0</v>
      </c>
      <c r="AD179" t="n">
        <v>0</v>
      </c>
      <c r="AE179" t="n">
        <v>649.8</v>
      </c>
      <c r="AF179" t="n">
        <v>0</v>
      </c>
      <c r="AG179" t="n">
        <v>0</v>
      </c>
      <c r="AH179" t="n">
        <v>0</v>
      </c>
      <c r="AI179" t="n">
        <v>8.66</v>
      </c>
      <c r="AJ179" t="n">
        <v>1</v>
      </c>
      <c r="AK179" t="n">
        <v>1</v>
      </c>
      <c r="AL179" t="n">
        <v>1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  <c r="AS179" t="inlineStr"/>
      <c r="AT179" t="n">
        <v>0.1</v>
      </c>
      <c r="AU179" t="inlineStr"/>
      <c r="AV179" t="n">
        <v>0</v>
      </c>
      <c r="AW179" t="n">
        <v>1</v>
      </c>
      <c r="AX179" t="n">
        <v>-1</v>
      </c>
      <c r="AY179" t="n">
        <v>0</v>
      </c>
      <c r="AZ179" t="n">
        <v>0</v>
      </c>
      <c r="BA179" t="inlineStr"/>
      <c r="BB179" t="n">
        <v>0</v>
      </c>
      <c r="BC179" t="n">
        <v>0</v>
      </c>
      <c r="BD179" t="n">
        <v>0</v>
      </c>
      <c r="BE179" t="n">
        <v>0</v>
      </c>
      <c r="BF179" t="n">
        <v>0</v>
      </c>
      <c r="BG179" t="n">
        <v>0</v>
      </c>
      <c r="BH179" t="n">
        <v>0</v>
      </c>
      <c r="BI179" t="n">
        <v>0</v>
      </c>
      <c r="BJ179" t="n">
        <v>0</v>
      </c>
      <c r="BK179" t="n">
        <v>0</v>
      </c>
      <c r="BL179" t="n">
        <v>0</v>
      </c>
      <c r="BM179" t="n">
        <v>0</v>
      </c>
      <c r="BN179" t="n">
        <v>0</v>
      </c>
      <c r="BO179" t="n">
        <v>0</v>
      </c>
      <c r="BP179" t="n">
        <v>0</v>
      </c>
      <c r="BQ179" t="n">
        <v>0</v>
      </c>
      <c r="BR179" t="n">
        <v>0</v>
      </c>
      <c r="BS179" t="n">
        <v>0</v>
      </c>
      <c r="BT179" t="n">
        <v>0</v>
      </c>
      <c r="BU179" t="n">
        <v>0</v>
      </c>
      <c r="BV179" t="n">
        <v>0</v>
      </c>
      <c r="BW179" t="n">
        <v>0</v>
      </c>
      <c r="CV179" t="n">
        <v>0</v>
      </c>
      <c r="CW179" t="n">
        <v>0</v>
      </c>
      <c r="CX179">
        <f>ROUND(Y179*Source!I377,7)</f>
        <v/>
      </c>
      <c r="CY179">
        <f>AA179</f>
        <v/>
      </c>
      <c r="CZ179">
        <f>AE179</f>
        <v/>
      </c>
      <c r="DA179">
        <f>AI179</f>
        <v/>
      </c>
      <c r="DB179">
        <f>ROUND(ROUND(AT179*CZ179,2),2)</f>
        <v/>
      </c>
      <c r="DC179">
        <f>ROUND(ROUND(AT179*AG179,2),2)</f>
        <v/>
      </c>
      <c r="DD179" t="inlineStr"/>
      <c r="DE179" t="inlineStr"/>
      <c r="DF179">
        <f>ROUND(ROUND(AE179*AI179,0)*CX179,0)</f>
        <v/>
      </c>
      <c r="DG179">
        <f>ROUND(ROUND(AF179,0)*CX179,0)</f>
        <v/>
      </c>
      <c r="DH179">
        <f>ROUND(ROUND(AG179,0)*CX179,0)</f>
        <v/>
      </c>
      <c r="DI179">
        <f>ROUND(ROUND(AH179,0)*CX179,0)</f>
        <v/>
      </c>
      <c r="DJ179">
        <f>DF179</f>
        <v/>
      </c>
      <c r="DK179" t="n">
        <v>0</v>
      </c>
      <c r="DL179" t="inlineStr"/>
      <c r="DM179" t="n">
        <v>0</v>
      </c>
      <c r="DN179" t="inlineStr"/>
      <c r="DO179" t="n">
        <v>0</v>
      </c>
    </row>
    <row r="180">
      <c r="A180">
        <f>ROW(Source!A377)</f>
        <v/>
      </c>
      <c r="B180" t="n">
        <v>78855224</v>
      </c>
      <c r="C180" t="n">
        <v>78856462</v>
      </c>
      <c r="D180" t="n">
        <v>29171635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509-0966</t>
        </is>
      </c>
      <c r="J180" t="inlineStr">
        <is>
          <t>ТССЦ Московской обл., 509-0966, приказ Минстроя России №675/пр от 28.02.2017 № 258/пр</t>
        </is>
      </c>
      <c r="K180" t="inlineStr">
        <is>
          <t>Прокладки из паронита марки ПМБ, толщиной 1 мм, диаметром 50 мм</t>
        </is>
      </c>
      <c r="L180" t="n">
        <v>1356</v>
      </c>
      <c r="N180" t="n">
        <v>1010</v>
      </c>
      <c r="O180" t="inlineStr">
        <is>
          <t>1000 шт.</t>
        </is>
      </c>
      <c r="P180" t="inlineStr">
        <is>
          <t>1000 шт.</t>
        </is>
      </c>
      <c r="Q180" t="n">
        <v>1000</v>
      </c>
      <c r="W180" t="n">
        <v>0</v>
      </c>
      <c r="X180" t="n">
        <v>469352752</v>
      </c>
      <c r="Y180">
        <f>AT180</f>
        <v/>
      </c>
      <c r="AA180" t="n">
        <v>12316.54</v>
      </c>
      <c r="AB180" t="n">
        <v>0</v>
      </c>
      <c r="AC180" t="n">
        <v>0</v>
      </c>
      <c r="AD180" t="n">
        <v>0</v>
      </c>
      <c r="AE180" t="n">
        <v>3450.01</v>
      </c>
      <c r="AF180" t="n">
        <v>0</v>
      </c>
      <c r="AG180" t="n">
        <v>0</v>
      </c>
      <c r="AH180" t="n">
        <v>0</v>
      </c>
      <c r="AI180" t="n">
        <v>3.57</v>
      </c>
      <c r="AJ180" t="n">
        <v>1</v>
      </c>
      <c r="AK180" t="n">
        <v>1</v>
      </c>
      <c r="AL180" t="n">
        <v>1</v>
      </c>
      <c r="AM180" t="n">
        <v>2</v>
      </c>
      <c r="AN180" t="n">
        <v>0</v>
      </c>
      <c r="AO180" t="n">
        <v>1</v>
      </c>
      <c r="AP180" t="n">
        <v>0</v>
      </c>
      <c r="AQ180" t="n">
        <v>0</v>
      </c>
      <c r="AR180" t="n">
        <v>0</v>
      </c>
      <c r="AS180" t="inlineStr"/>
      <c r="AT180" t="n">
        <v>0.002</v>
      </c>
      <c r="AU180" t="inlineStr"/>
      <c r="AV180" t="n">
        <v>0</v>
      </c>
      <c r="AW180" t="n">
        <v>2</v>
      </c>
      <c r="AX180" t="n">
        <v>78856470</v>
      </c>
      <c r="AY180" t="n">
        <v>1</v>
      </c>
      <c r="AZ180" t="n">
        <v>0</v>
      </c>
      <c r="BA180" t="n">
        <v>178</v>
      </c>
      <c r="BB180" t="n">
        <v>0</v>
      </c>
      <c r="BC180" t="n">
        <v>0</v>
      </c>
      <c r="BD180" t="n">
        <v>0</v>
      </c>
      <c r="BE180" t="n">
        <v>0</v>
      </c>
      <c r="BF180" t="n">
        <v>0</v>
      </c>
      <c r="BG180" t="n">
        <v>0</v>
      </c>
      <c r="BH180" t="n">
        <v>0</v>
      </c>
      <c r="BI180" t="n">
        <v>0</v>
      </c>
      <c r="BJ180" t="n">
        <v>0</v>
      </c>
      <c r="BK180" t="n">
        <v>0</v>
      </c>
      <c r="BL180" t="n">
        <v>0</v>
      </c>
      <c r="BM180" t="n">
        <v>0</v>
      </c>
      <c r="BN180" t="n">
        <v>0</v>
      </c>
      <c r="BO180" t="n">
        <v>0</v>
      </c>
      <c r="BP180" t="n">
        <v>0</v>
      </c>
      <c r="BQ180" t="n">
        <v>0</v>
      </c>
      <c r="BR180" t="n">
        <v>0</v>
      </c>
      <c r="BS180" t="n">
        <v>0</v>
      </c>
      <c r="BT180" t="n">
        <v>0</v>
      </c>
      <c r="BU180" t="n">
        <v>0</v>
      </c>
      <c r="BV180" t="n">
        <v>0</v>
      </c>
      <c r="BW180" t="n">
        <v>0</v>
      </c>
      <c r="CV180" t="n">
        <v>0</v>
      </c>
      <c r="CW180" t="n">
        <v>0</v>
      </c>
      <c r="CX180">
        <f>ROUND(Y180*Source!I377,7)</f>
        <v/>
      </c>
      <c r="CY180">
        <f>AA180</f>
        <v/>
      </c>
      <c r="CZ180">
        <f>AE180</f>
        <v/>
      </c>
      <c r="DA180">
        <f>AI180</f>
        <v/>
      </c>
      <c r="DB180">
        <f>ROUND(ROUND(AT180*CZ180,2),2)</f>
        <v/>
      </c>
      <c r="DC180">
        <f>ROUND(ROUND(AT180*AG180,2),2)</f>
        <v/>
      </c>
      <c r="DD180" t="inlineStr"/>
      <c r="DE180" t="inlineStr"/>
      <c r="DF180">
        <f>ROUND(ROUND(AE180*AI180,0)*CX180,0)</f>
        <v/>
      </c>
      <c r="DG180">
        <f>ROUND(ROUND(AF180,0)*CX180,0)</f>
        <v/>
      </c>
      <c r="DH180">
        <f>ROUND(ROUND(AG180,0)*CX180,0)</f>
        <v/>
      </c>
      <c r="DI180">
        <f>ROUND(ROUND(AH180,0)*CX180,0)</f>
        <v/>
      </c>
      <c r="DJ180">
        <f>DF180</f>
        <v/>
      </c>
      <c r="DK180" t="n">
        <v>0</v>
      </c>
      <c r="DL180" t="inlineStr"/>
      <c r="DM180" t="n">
        <v>0</v>
      </c>
      <c r="DN180" t="inlineStr"/>
      <c r="DO180" t="n">
        <v>0</v>
      </c>
    </row>
    <row r="181">
      <c r="A181">
        <f>ROW(Source!A419)</f>
        <v/>
      </c>
      <c r="B181" t="n">
        <v>78855224</v>
      </c>
      <c r="C181" t="n">
        <v>78856704</v>
      </c>
      <c r="D181" t="n">
        <v>18413627</v>
      </c>
      <c r="E181" t="n">
        <v>1</v>
      </c>
      <c r="F181" t="n">
        <v>1</v>
      </c>
      <c r="G181" t="n">
        <v>1</v>
      </c>
      <c r="H181" t="n">
        <v>1</v>
      </c>
      <c r="I181" t="inlineStr">
        <is>
          <t>1-1042-90</t>
        </is>
      </c>
      <c r="J181" t="inlineStr"/>
      <c r="K181" t="inlineStr">
        <is>
          <t>Рабочий строитель среднего разряда 4,2</t>
        </is>
      </c>
      <c r="L181" t="n">
        <v>1369</v>
      </c>
      <c r="N181" t="n">
        <v>1013</v>
      </c>
      <c r="O181" t="inlineStr">
        <is>
          <t>чел.-ч</t>
        </is>
      </c>
      <c r="P181" t="inlineStr">
        <is>
          <t>чел.-ч</t>
        </is>
      </c>
      <c r="Q181" t="n">
        <v>1</v>
      </c>
      <c r="W181" t="n">
        <v>0</v>
      </c>
      <c r="X181" t="n">
        <v>-1366182279</v>
      </c>
      <c r="Y181">
        <f>AT181</f>
        <v/>
      </c>
      <c r="AA181" t="n">
        <v>0</v>
      </c>
      <c r="AB181" t="n">
        <v>0</v>
      </c>
      <c r="AC181" t="n">
        <v>0</v>
      </c>
      <c r="AD181" t="n">
        <v>9.92</v>
      </c>
      <c r="AE181" t="n">
        <v>0</v>
      </c>
      <c r="AF181" t="n">
        <v>0</v>
      </c>
      <c r="AG181" t="n">
        <v>0</v>
      </c>
      <c r="AH181" t="n">
        <v>9.92</v>
      </c>
      <c r="AI181" t="n">
        <v>1</v>
      </c>
      <c r="AJ181" t="n">
        <v>1</v>
      </c>
      <c r="AK181" t="n">
        <v>1</v>
      </c>
      <c r="AL181" t="n">
        <v>1</v>
      </c>
      <c r="AM181" t="n">
        <v>-2</v>
      </c>
      <c r="AN181" t="n">
        <v>0</v>
      </c>
      <c r="AO181" t="n">
        <v>1</v>
      </c>
      <c r="AP181" t="n">
        <v>0</v>
      </c>
      <c r="AQ181" t="n">
        <v>0</v>
      </c>
      <c r="AR181" t="n">
        <v>0</v>
      </c>
      <c r="AS181" t="inlineStr"/>
      <c r="AT181" t="n">
        <v>4.46</v>
      </c>
      <c r="AU181" t="inlineStr"/>
      <c r="AV181" t="n">
        <v>1</v>
      </c>
      <c r="AW181" t="n">
        <v>2</v>
      </c>
      <c r="AX181" t="n">
        <v>78856705</v>
      </c>
      <c r="AY181" t="n">
        <v>1</v>
      </c>
      <c r="AZ181" t="n">
        <v>0</v>
      </c>
      <c r="BA181" t="n">
        <v>179</v>
      </c>
      <c r="BB181" t="n">
        <v>0</v>
      </c>
      <c r="BC181" t="n">
        <v>0</v>
      </c>
      <c r="BD181" t="n">
        <v>0</v>
      </c>
      <c r="BE181" t="n">
        <v>0</v>
      </c>
      <c r="BF181" t="n">
        <v>0</v>
      </c>
      <c r="BG181" t="n">
        <v>0</v>
      </c>
      <c r="BH181" t="n">
        <v>0</v>
      </c>
      <c r="BI181" t="n">
        <v>0</v>
      </c>
      <c r="BJ181" t="n">
        <v>0</v>
      </c>
      <c r="BK181" t="n">
        <v>0</v>
      </c>
      <c r="BL181" t="n">
        <v>0</v>
      </c>
      <c r="BM181" t="n">
        <v>0</v>
      </c>
      <c r="BN181" t="n">
        <v>0</v>
      </c>
      <c r="BO181" t="n">
        <v>0</v>
      </c>
      <c r="BP181" t="n">
        <v>0</v>
      </c>
      <c r="BQ181" t="n">
        <v>0</v>
      </c>
      <c r="BR181" t="n">
        <v>0</v>
      </c>
      <c r="BS181" t="n">
        <v>0</v>
      </c>
      <c r="BT181" t="n">
        <v>0</v>
      </c>
      <c r="BU181" t="n">
        <v>0</v>
      </c>
      <c r="BV181" t="n">
        <v>0</v>
      </c>
      <c r="BW181" t="n">
        <v>0</v>
      </c>
      <c r="CU181">
        <f>ROUND(AT181*Source!I419*AH181*AL181,0)</f>
        <v/>
      </c>
      <c r="CV181">
        <f>ROUND(Y181*Source!I419,7)</f>
        <v/>
      </c>
      <c r="CW181" t="n">
        <v>0</v>
      </c>
      <c r="CX181">
        <f>ROUND(Y181*Source!I419,7)</f>
        <v/>
      </c>
      <c r="CY181">
        <f>AD181</f>
        <v/>
      </c>
      <c r="CZ181">
        <f>AH181</f>
        <v/>
      </c>
      <c r="DA181">
        <f>AL181</f>
        <v/>
      </c>
      <c r="DB181">
        <f>ROUND(ROUND(AT181*CZ181,2),2)</f>
        <v/>
      </c>
      <c r="DC181">
        <f>ROUND(ROUND(AT181*AG181,2),2)</f>
        <v/>
      </c>
      <c r="DD181" t="inlineStr"/>
      <c r="DE181" t="inlineStr"/>
      <c r="DF181">
        <f>ROUND(ROUND(AE181,0)*CX181,0)</f>
        <v/>
      </c>
      <c r="DG181">
        <f>ROUND(ROUND(AF181,0)*CX181,0)</f>
        <v/>
      </c>
      <c r="DH181">
        <f>ROUND(ROUND(AG181,0)*CX181,0)</f>
        <v/>
      </c>
      <c r="DI181">
        <f>ROUND(ROUND(AH181,0)*CX181,0)</f>
        <v/>
      </c>
      <c r="DJ181">
        <f>DI181</f>
        <v/>
      </c>
      <c r="DK181" t="n">
        <v>0</v>
      </c>
      <c r="DL181" t="inlineStr"/>
      <c r="DM181" t="n">
        <v>0</v>
      </c>
      <c r="DN181" t="inlineStr"/>
      <c r="DO181" t="n">
        <v>0</v>
      </c>
    </row>
    <row r="182">
      <c r="A182">
        <f>ROW(Source!A419)</f>
        <v/>
      </c>
      <c r="B182" t="n">
        <v>78855224</v>
      </c>
      <c r="C182" t="n">
        <v>78856704</v>
      </c>
      <c r="D182" t="n">
        <v>29172657</v>
      </c>
      <c r="E182" t="n">
        <v>1</v>
      </c>
      <c r="F182" t="n">
        <v>1</v>
      </c>
      <c r="G182" t="n">
        <v>1</v>
      </c>
      <c r="H182" t="n">
        <v>2</v>
      </c>
      <c r="I182" t="inlineStr">
        <is>
          <t>040502</t>
        </is>
      </c>
      <c r="J182" t="inlineStr">
        <is>
          <t>ТСЭМ Московской обл., 040502, приказ Минстроя России №675/пр от 28.02.2017 № 264/пр</t>
        </is>
      </c>
      <c r="K182" t="inlineStr">
        <is>
          <t>Установки для сварки ручной дуговой (постоянного тока)</t>
        </is>
      </c>
      <c r="L182" t="n">
        <v>1368</v>
      </c>
      <c r="N182" t="n">
        <v>1011</v>
      </c>
      <c r="O182" t="inlineStr">
        <is>
          <t>маш.-ч</t>
        </is>
      </c>
      <c r="P182" t="inlineStr">
        <is>
          <t>маш.-ч</t>
        </is>
      </c>
      <c r="Q182" t="n">
        <v>1</v>
      </c>
      <c r="W182" t="n">
        <v>0</v>
      </c>
      <c r="X182" t="n">
        <v>1474986261</v>
      </c>
      <c r="Y182">
        <f>AT182</f>
        <v/>
      </c>
      <c r="AA182" t="n">
        <v>0</v>
      </c>
      <c r="AB182" t="n">
        <v>69.26000000000001</v>
      </c>
      <c r="AC182" t="n">
        <v>0</v>
      </c>
      <c r="AD182" t="n">
        <v>0</v>
      </c>
      <c r="AE182" t="n">
        <v>0</v>
      </c>
      <c r="AF182" t="n">
        <v>8.1</v>
      </c>
      <c r="AG182" t="n">
        <v>0</v>
      </c>
      <c r="AH182" t="n">
        <v>0</v>
      </c>
      <c r="AI182" t="n">
        <v>1</v>
      </c>
      <c r="AJ182" t="n">
        <v>8.550000000000001</v>
      </c>
      <c r="AK182" t="n">
        <v>52.25</v>
      </c>
      <c r="AL182" t="n">
        <v>1</v>
      </c>
      <c r="AM182" t="n">
        <v>2</v>
      </c>
      <c r="AN182" t="n">
        <v>0</v>
      </c>
      <c r="AO182" t="n">
        <v>1</v>
      </c>
      <c r="AP182" t="n">
        <v>0</v>
      </c>
      <c r="AQ182" t="n">
        <v>0</v>
      </c>
      <c r="AR182" t="n">
        <v>0</v>
      </c>
      <c r="AS182" t="inlineStr"/>
      <c r="AT182" t="n">
        <v>0.43</v>
      </c>
      <c r="AU182" t="inlineStr"/>
      <c r="AV182" t="n">
        <v>0</v>
      </c>
      <c r="AW182" t="n">
        <v>2</v>
      </c>
      <c r="AX182" t="n">
        <v>78856706</v>
      </c>
      <c r="AY182" t="n">
        <v>1</v>
      </c>
      <c r="AZ182" t="n">
        <v>0</v>
      </c>
      <c r="BA182" t="n">
        <v>180</v>
      </c>
      <c r="BB182" t="n">
        <v>0</v>
      </c>
      <c r="BC182" t="n">
        <v>0</v>
      </c>
      <c r="BD182" t="n">
        <v>0</v>
      </c>
      <c r="BE182" t="n">
        <v>0</v>
      </c>
      <c r="BF182" t="n">
        <v>0</v>
      </c>
      <c r="BG182" t="n">
        <v>0</v>
      </c>
      <c r="BH182" t="n">
        <v>0</v>
      </c>
      <c r="BI182" t="n">
        <v>0</v>
      </c>
      <c r="BJ182" t="n">
        <v>0</v>
      </c>
      <c r="BK182" t="n">
        <v>0</v>
      </c>
      <c r="BL182" t="n">
        <v>0</v>
      </c>
      <c r="BM182" t="n">
        <v>0</v>
      </c>
      <c r="BN182" t="n">
        <v>0</v>
      </c>
      <c r="BO182" t="n">
        <v>0</v>
      </c>
      <c r="BP182" t="n">
        <v>0</v>
      </c>
      <c r="BQ182" t="n">
        <v>0</v>
      </c>
      <c r="BR182" t="n">
        <v>0</v>
      </c>
      <c r="BS182" t="n">
        <v>0</v>
      </c>
      <c r="BT182" t="n">
        <v>0</v>
      </c>
      <c r="BU182" t="n">
        <v>0</v>
      </c>
      <c r="BV182" t="n">
        <v>0</v>
      </c>
      <c r="BW182" t="n">
        <v>0</v>
      </c>
      <c r="CV182" t="n">
        <v>0</v>
      </c>
      <c r="CW182">
        <f>ROUND(Y182*Source!I419*DO182,7)</f>
        <v/>
      </c>
      <c r="CX182">
        <f>ROUND(Y182*Source!I419,7)</f>
        <v/>
      </c>
      <c r="CY182">
        <f>AB182</f>
        <v/>
      </c>
      <c r="CZ182">
        <f>AF182</f>
        <v/>
      </c>
      <c r="DA182">
        <f>AJ182</f>
        <v/>
      </c>
      <c r="DB182">
        <f>ROUND(ROUND(AT182*CZ182,2),2)</f>
        <v/>
      </c>
      <c r="DC182">
        <f>ROUND(ROUND(AT182*AG182,2),2)</f>
        <v/>
      </c>
      <c r="DD182" t="inlineStr"/>
      <c r="DE182" t="inlineStr"/>
      <c r="DF182">
        <f>ROUND(ROUND(AE182,0)*CX182,0)</f>
        <v/>
      </c>
      <c r="DG182">
        <f>ROUND(ROUND(AF182*AJ182,0)*CX182,0)</f>
        <v/>
      </c>
      <c r="DH182">
        <f>ROUND(ROUND(AG182*AK182,0)*CX182,0)</f>
        <v/>
      </c>
      <c r="DI182">
        <f>ROUND(ROUND(AH182,0)*CX182,0)</f>
        <v/>
      </c>
      <c r="DJ182">
        <f>DG182</f>
        <v/>
      </c>
      <c r="DK182" t="n">
        <v>0</v>
      </c>
      <c r="DL182" t="inlineStr"/>
      <c r="DM182" t="n">
        <v>0</v>
      </c>
      <c r="DN182" t="inlineStr"/>
      <c r="DO182" t="n">
        <v>0</v>
      </c>
    </row>
    <row r="183">
      <c r="A183">
        <f>ROW(Source!A419)</f>
        <v/>
      </c>
      <c r="B183" t="n">
        <v>78855224</v>
      </c>
      <c r="C183" t="n">
        <v>78856704</v>
      </c>
      <c r="D183" t="n">
        <v>29172659</v>
      </c>
      <c r="E183" t="n">
        <v>1</v>
      </c>
      <c r="F183" t="n">
        <v>1</v>
      </c>
      <c r="G183" t="n">
        <v>1</v>
      </c>
      <c r="H183" t="n">
        <v>2</v>
      </c>
      <c r="I183" t="inlineStr">
        <is>
          <t>040504</t>
        </is>
      </c>
      <c r="J183" t="inlineStr">
        <is>
          <t>ТСЭМ Московской обл., 040504, приказ Минстроя России №675/пр от 28.02.2017 № 264/пр</t>
        </is>
      </c>
      <c r="K183" t="inlineStr">
        <is>
          <t>Аппарат для газовой сварки и резки</t>
        </is>
      </c>
      <c r="L183" t="n">
        <v>1368</v>
      </c>
      <c r="N183" t="n">
        <v>1011</v>
      </c>
      <c r="O183" t="inlineStr">
        <is>
          <t>маш.-ч</t>
        </is>
      </c>
      <c r="P183" t="inlineStr">
        <is>
          <t>маш.-ч</t>
        </is>
      </c>
      <c r="Q183" t="n">
        <v>1</v>
      </c>
      <c r="W183" t="n">
        <v>0</v>
      </c>
      <c r="X183" t="n">
        <v>1514068676</v>
      </c>
      <c r="Y183">
        <f>AT183</f>
        <v/>
      </c>
      <c r="AA183" t="n">
        <v>0</v>
      </c>
      <c r="AB183" t="n">
        <v>9.76</v>
      </c>
      <c r="AC183" t="n">
        <v>0</v>
      </c>
      <c r="AD183" t="n">
        <v>0</v>
      </c>
      <c r="AE183" t="n">
        <v>0</v>
      </c>
      <c r="AF183" t="n">
        <v>1.2</v>
      </c>
      <c r="AG183" t="n">
        <v>0</v>
      </c>
      <c r="AH183" t="n">
        <v>0</v>
      </c>
      <c r="AI183" t="n">
        <v>1</v>
      </c>
      <c r="AJ183" t="n">
        <v>8.130000000000001</v>
      </c>
      <c r="AK183" t="n">
        <v>52.25</v>
      </c>
      <c r="AL183" t="n">
        <v>1</v>
      </c>
      <c r="AM183" t="n">
        <v>2</v>
      </c>
      <c r="AN183" t="n">
        <v>0</v>
      </c>
      <c r="AO183" t="n">
        <v>1</v>
      </c>
      <c r="AP183" t="n">
        <v>0</v>
      </c>
      <c r="AQ183" t="n">
        <v>0</v>
      </c>
      <c r="AR183" t="n">
        <v>0</v>
      </c>
      <c r="AS183" t="inlineStr"/>
      <c r="AT183" t="n">
        <v>0.49</v>
      </c>
      <c r="AU183" t="inlineStr"/>
      <c r="AV183" t="n">
        <v>0</v>
      </c>
      <c r="AW183" t="n">
        <v>2</v>
      </c>
      <c r="AX183" t="n">
        <v>78856707</v>
      </c>
      <c r="AY183" t="n">
        <v>1</v>
      </c>
      <c r="AZ183" t="n">
        <v>0</v>
      </c>
      <c r="BA183" t="n">
        <v>181</v>
      </c>
      <c r="BB183" t="n">
        <v>0</v>
      </c>
      <c r="BC183" t="n">
        <v>0</v>
      </c>
      <c r="BD183" t="n">
        <v>0</v>
      </c>
      <c r="BE183" t="n">
        <v>0</v>
      </c>
      <c r="BF183" t="n">
        <v>0</v>
      </c>
      <c r="BG183" t="n">
        <v>0</v>
      </c>
      <c r="BH183" t="n">
        <v>0</v>
      </c>
      <c r="BI183" t="n">
        <v>0</v>
      </c>
      <c r="BJ183" t="n">
        <v>0</v>
      </c>
      <c r="BK183" t="n">
        <v>0</v>
      </c>
      <c r="BL183" t="n">
        <v>0</v>
      </c>
      <c r="BM183" t="n">
        <v>0</v>
      </c>
      <c r="BN183" t="n">
        <v>0</v>
      </c>
      <c r="BO183" t="n">
        <v>0</v>
      </c>
      <c r="BP183" t="n">
        <v>0</v>
      </c>
      <c r="BQ183" t="n">
        <v>0</v>
      </c>
      <c r="BR183" t="n">
        <v>0</v>
      </c>
      <c r="BS183" t="n">
        <v>0</v>
      </c>
      <c r="BT183" t="n">
        <v>0</v>
      </c>
      <c r="BU183" t="n">
        <v>0</v>
      </c>
      <c r="BV183" t="n">
        <v>0</v>
      </c>
      <c r="BW183" t="n">
        <v>0</v>
      </c>
      <c r="CV183" t="n">
        <v>0</v>
      </c>
      <c r="CW183">
        <f>ROUND(Y183*Source!I419*DO183,7)</f>
        <v/>
      </c>
      <c r="CX183">
        <f>ROUND(Y183*Source!I419,7)</f>
        <v/>
      </c>
      <c r="CY183">
        <f>AB183</f>
        <v/>
      </c>
      <c r="CZ183">
        <f>AF183</f>
        <v/>
      </c>
      <c r="DA183">
        <f>AJ183</f>
        <v/>
      </c>
      <c r="DB183">
        <f>ROUND(ROUND(AT183*CZ183,2),2)</f>
        <v/>
      </c>
      <c r="DC183">
        <f>ROUND(ROUND(AT183*AG183,2),2)</f>
        <v/>
      </c>
      <c r="DD183" t="inlineStr"/>
      <c r="DE183" t="inlineStr"/>
      <c r="DF183">
        <f>ROUND(ROUND(AE183,0)*CX183,0)</f>
        <v/>
      </c>
      <c r="DG183">
        <f>ROUND(ROUND(AF183*AJ183,0)*CX183,0)</f>
        <v/>
      </c>
      <c r="DH183">
        <f>ROUND(ROUND(AG183*AK183,0)*CX183,0)</f>
        <v/>
      </c>
      <c r="DI183">
        <f>ROUND(ROUND(AH183,0)*CX183,0)</f>
        <v/>
      </c>
      <c r="DJ183">
        <f>DG183</f>
        <v/>
      </c>
      <c r="DK183" t="n">
        <v>0</v>
      </c>
      <c r="DL183" t="inlineStr"/>
      <c r="DM183" t="n">
        <v>0</v>
      </c>
      <c r="DN183" t="inlineStr"/>
      <c r="DO183" t="n">
        <v>0</v>
      </c>
    </row>
    <row r="184">
      <c r="A184">
        <f>ROW(Source!A419)</f>
        <v/>
      </c>
      <c r="B184" t="n">
        <v>78855224</v>
      </c>
      <c r="C184" t="n">
        <v>78856704</v>
      </c>
      <c r="D184" t="n">
        <v>29174913</v>
      </c>
      <c r="E184" t="n">
        <v>1</v>
      </c>
      <c r="F184" t="n">
        <v>1</v>
      </c>
      <c r="G184" t="n">
        <v>1</v>
      </c>
      <c r="H184" t="n">
        <v>2</v>
      </c>
      <c r="I184" t="inlineStr">
        <is>
          <t>400001</t>
        </is>
      </c>
      <c r="J184" t="inlineStr">
        <is>
          <t>ТСЭМ Московской обл., 400001, приказ Минстроя России №675/пр от 28.02.2017 № 264/пр</t>
        </is>
      </c>
      <c r="K184" t="inlineStr">
        <is>
          <t>Автомобили бортовые, грузоподъемность до 5 т</t>
        </is>
      </c>
      <c r="L184" t="n">
        <v>1368</v>
      </c>
      <c r="N184" t="n">
        <v>1011</v>
      </c>
      <c r="O184" t="inlineStr">
        <is>
          <t>маш.-ч</t>
        </is>
      </c>
      <c r="P184" t="inlineStr">
        <is>
          <t>маш.-ч</t>
        </is>
      </c>
      <c r="Q184" t="n">
        <v>1</v>
      </c>
      <c r="W184" t="n">
        <v>0</v>
      </c>
      <c r="X184" t="n">
        <v>1230759911</v>
      </c>
      <c r="Y184">
        <f>AT184</f>
        <v/>
      </c>
      <c r="AA184" t="n">
        <v>0</v>
      </c>
      <c r="AB184" t="n">
        <v>2177.51</v>
      </c>
      <c r="AC184" t="n">
        <v>606.1</v>
      </c>
      <c r="AD184" t="n">
        <v>0</v>
      </c>
      <c r="AE184" t="n">
        <v>0</v>
      </c>
      <c r="AF184" t="n">
        <v>87.17</v>
      </c>
      <c r="AG184" t="n">
        <v>11.6</v>
      </c>
      <c r="AH184" t="n">
        <v>0</v>
      </c>
      <c r="AI184" t="n">
        <v>1</v>
      </c>
      <c r="AJ184" t="n">
        <v>24.98</v>
      </c>
      <c r="AK184" t="n">
        <v>52.25</v>
      </c>
      <c r="AL184" t="n">
        <v>1</v>
      </c>
      <c r="AM184" t="n">
        <v>2</v>
      </c>
      <c r="AN184" t="n">
        <v>0</v>
      </c>
      <c r="AO184" t="n">
        <v>1</v>
      </c>
      <c r="AP184" t="n">
        <v>0</v>
      </c>
      <c r="AQ184" t="n">
        <v>0</v>
      </c>
      <c r="AR184" t="n">
        <v>0</v>
      </c>
      <c r="AS184" t="inlineStr"/>
      <c r="AT184" t="n">
        <v>0.01</v>
      </c>
      <c r="AU184" t="inlineStr"/>
      <c r="AV184" t="n">
        <v>0</v>
      </c>
      <c r="AW184" t="n">
        <v>2</v>
      </c>
      <c r="AX184" t="n">
        <v>78856708</v>
      </c>
      <c r="AY184" t="n">
        <v>1</v>
      </c>
      <c r="AZ184" t="n">
        <v>0</v>
      </c>
      <c r="BA184" t="n">
        <v>182</v>
      </c>
      <c r="BB184" t="n">
        <v>0</v>
      </c>
      <c r="BC184" t="n">
        <v>0</v>
      </c>
      <c r="BD184" t="n">
        <v>0</v>
      </c>
      <c r="BE184" t="n">
        <v>0</v>
      </c>
      <c r="BF184" t="n">
        <v>0</v>
      </c>
      <c r="BG184" t="n">
        <v>0</v>
      </c>
      <c r="BH184" t="n">
        <v>0</v>
      </c>
      <c r="BI184" t="n">
        <v>0</v>
      </c>
      <c r="BJ184" t="n">
        <v>0</v>
      </c>
      <c r="BK184" t="n">
        <v>0</v>
      </c>
      <c r="BL184" t="n">
        <v>0</v>
      </c>
      <c r="BM184" t="n">
        <v>0</v>
      </c>
      <c r="BN184" t="n">
        <v>0</v>
      </c>
      <c r="BO184" t="n">
        <v>0</v>
      </c>
      <c r="BP184" t="n">
        <v>0</v>
      </c>
      <c r="BQ184" t="n">
        <v>0</v>
      </c>
      <c r="BR184" t="n">
        <v>0</v>
      </c>
      <c r="BS184" t="n">
        <v>0</v>
      </c>
      <c r="BT184" t="n">
        <v>0</v>
      </c>
      <c r="BU184" t="n">
        <v>0</v>
      </c>
      <c r="BV184" t="n">
        <v>0</v>
      </c>
      <c r="BW184" t="n">
        <v>0</v>
      </c>
      <c r="CV184" t="n">
        <v>0</v>
      </c>
      <c r="CW184">
        <f>ROUND(Y184*Source!I419*DO184,7)</f>
        <v/>
      </c>
      <c r="CX184">
        <f>ROUND(Y184*Source!I419,7)</f>
        <v/>
      </c>
      <c r="CY184">
        <f>AB184</f>
        <v/>
      </c>
      <c r="CZ184">
        <f>AF184</f>
        <v/>
      </c>
      <c r="DA184">
        <f>AJ184</f>
        <v/>
      </c>
      <c r="DB184">
        <f>ROUND(ROUND(AT184*CZ184,2),2)</f>
        <v/>
      </c>
      <c r="DC184">
        <f>ROUND(ROUND(AT184*AG184,2),2)</f>
        <v/>
      </c>
      <c r="DD184" t="inlineStr"/>
      <c r="DE184" t="inlineStr"/>
      <c r="DF184">
        <f>ROUND(ROUND(AE184,0)*CX184,0)</f>
        <v/>
      </c>
      <c r="DG184">
        <f>ROUND(ROUND(AF184*AJ184,0)*CX184,0)</f>
        <v/>
      </c>
      <c r="DH184">
        <f>ROUND(ROUND(AG184*AK184,0)*CX184,0)</f>
        <v/>
      </c>
      <c r="DI184">
        <f>ROUND(ROUND(AH184,0)*CX184,0)</f>
        <v/>
      </c>
      <c r="DJ184">
        <f>DG184</f>
        <v/>
      </c>
      <c r="DK184" t="n">
        <v>0</v>
      </c>
      <c r="DL184" t="inlineStr"/>
      <c r="DM184" t="n">
        <v>0</v>
      </c>
      <c r="DN184" t="inlineStr"/>
      <c r="DO184" t="n">
        <v>0</v>
      </c>
    </row>
    <row r="185">
      <c r="A185">
        <f>ROW(Source!A419)</f>
        <v/>
      </c>
      <c r="B185" t="n">
        <v>78855224</v>
      </c>
      <c r="C185" t="n">
        <v>78856704</v>
      </c>
      <c r="D185" t="n">
        <v>29107441</v>
      </c>
      <c r="E185" t="n">
        <v>1</v>
      </c>
      <c r="F185" t="n">
        <v>1</v>
      </c>
      <c r="G185" t="n">
        <v>1</v>
      </c>
      <c r="H185" t="n">
        <v>3</v>
      </c>
      <c r="I185" t="inlineStr">
        <is>
          <t>101-0324</t>
        </is>
      </c>
      <c r="J185" t="inlineStr">
        <is>
          <t>ТССЦ Московской обл., 101-0324, приказ Минстроя России №675/пр от 28.02.2017 № 254/пр</t>
        </is>
      </c>
      <c r="K185" t="inlineStr">
        <is>
          <t>Кислород технический газообразный</t>
        </is>
      </c>
      <c r="L185" t="n">
        <v>1339</v>
      </c>
      <c r="N185" t="n">
        <v>1007</v>
      </c>
      <c r="O185" t="inlineStr">
        <is>
          <t>м3</t>
        </is>
      </c>
      <c r="P185" t="inlineStr">
        <is>
          <t>м3</t>
        </is>
      </c>
      <c r="Q185" t="n">
        <v>1</v>
      </c>
      <c r="W185" t="n">
        <v>0</v>
      </c>
      <c r="X185" t="n">
        <v>-756465305</v>
      </c>
      <c r="Y185">
        <f>AT185</f>
        <v/>
      </c>
      <c r="AA185" t="n">
        <v>111.08</v>
      </c>
      <c r="AB185" t="n">
        <v>0</v>
      </c>
      <c r="AC185" t="n">
        <v>0</v>
      </c>
      <c r="AD185" t="n">
        <v>0</v>
      </c>
      <c r="AE185" t="n">
        <v>6.23</v>
      </c>
      <c r="AF185" t="n">
        <v>0</v>
      </c>
      <c r="AG185" t="n">
        <v>0</v>
      </c>
      <c r="AH185" t="n">
        <v>0</v>
      </c>
      <c r="AI185" t="n">
        <v>17.83</v>
      </c>
      <c r="AJ185" t="n">
        <v>1</v>
      </c>
      <c r="AK185" t="n">
        <v>1</v>
      </c>
      <c r="AL185" t="n">
        <v>1</v>
      </c>
      <c r="AM185" t="n">
        <v>2</v>
      </c>
      <c r="AN185" t="n">
        <v>0</v>
      </c>
      <c r="AO185" t="n">
        <v>1</v>
      </c>
      <c r="AP185" t="n">
        <v>0</v>
      </c>
      <c r="AQ185" t="n">
        <v>0</v>
      </c>
      <c r="AR185" t="n">
        <v>0</v>
      </c>
      <c r="AS185" t="inlineStr"/>
      <c r="AT185" t="n">
        <v>0.037</v>
      </c>
      <c r="AU185" t="inlineStr"/>
      <c r="AV185" t="n">
        <v>0</v>
      </c>
      <c r="AW185" t="n">
        <v>2</v>
      </c>
      <c r="AX185" t="n">
        <v>78856709</v>
      </c>
      <c r="AY185" t="n">
        <v>1</v>
      </c>
      <c r="AZ185" t="n">
        <v>0</v>
      </c>
      <c r="BA185" t="n">
        <v>183</v>
      </c>
      <c r="BB185" t="n">
        <v>0</v>
      </c>
      <c r="BC185" t="n">
        <v>0</v>
      </c>
      <c r="BD185" t="n">
        <v>0</v>
      </c>
      <c r="BE185" t="n">
        <v>0</v>
      </c>
      <c r="BF185" t="n">
        <v>0</v>
      </c>
      <c r="BG185" t="n">
        <v>0</v>
      </c>
      <c r="BH185" t="n">
        <v>0</v>
      </c>
      <c r="BI185" t="n">
        <v>0</v>
      </c>
      <c r="BJ185" t="n">
        <v>0</v>
      </c>
      <c r="BK185" t="n">
        <v>0</v>
      </c>
      <c r="BL185" t="n">
        <v>0</v>
      </c>
      <c r="BM185" t="n">
        <v>0</v>
      </c>
      <c r="BN185" t="n">
        <v>0</v>
      </c>
      <c r="BO185" t="n">
        <v>0</v>
      </c>
      <c r="BP185" t="n">
        <v>0</v>
      </c>
      <c r="BQ185" t="n">
        <v>0</v>
      </c>
      <c r="BR185" t="n">
        <v>0</v>
      </c>
      <c r="BS185" t="n">
        <v>0</v>
      </c>
      <c r="BT185" t="n">
        <v>0</v>
      </c>
      <c r="BU185" t="n">
        <v>0</v>
      </c>
      <c r="BV185" t="n">
        <v>0</v>
      </c>
      <c r="BW185" t="n">
        <v>0</v>
      </c>
      <c r="CV185" t="n">
        <v>0</v>
      </c>
      <c r="CW185" t="n">
        <v>0</v>
      </c>
      <c r="CX185">
        <f>ROUND(Y185*Source!I419,7)</f>
        <v/>
      </c>
      <c r="CY185">
        <f>AA185</f>
        <v/>
      </c>
      <c r="CZ185">
        <f>AE185</f>
        <v/>
      </c>
      <c r="DA185">
        <f>AI185</f>
        <v/>
      </c>
      <c r="DB185">
        <f>ROUND(ROUND(AT185*CZ185,2),2)</f>
        <v/>
      </c>
      <c r="DC185">
        <f>ROUND(ROUND(AT185*AG185,2),2)</f>
        <v/>
      </c>
      <c r="DD185" t="inlineStr"/>
      <c r="DE185" t="inlineStr"/>
      <c r="DF185">
        <f>ROUND(ROUND(AE185*AI185,0)*CX185,0)</f>
        <v/>
      </c>
      <c r="DG185">
        <f>ROUND(ROUND(AF185,0)*CX185,0)</f>
        <v/>
      </c>
      <c r="DH185">
        <f>ROUND(ROUND(AG185,0)*CX185,0)</f>
        <v/>
      </c>
      <c r="DI185">
        <f>ROUND(ROUND(AH185,0)*CX185,0)</f>
        <v/>
      </c>
      <c r="DJ185">
        <f>DF185</f>
        <v/>
      </c>
      <c r="DK185" t="n">
        <v>0</v>
      </c>
      <c r="DL185" t="inlineStr"/>
      <c r="DM185" t="n">
        <v>0</v>
      </c>
      <c r="DN185" t="inlineStr"/>
      <c r="DO185" t="n">
        <v>0</v>
      </c>
    </row>
    <row r="186">
      <c r="A186">
        <f>ROW(Source!A419)</f>
        <v/>
      </c>
      <c r="B186" t="n">
        <v>78855224</v>
      </c>
      <c r="C186" t="n">
        <v>78856704</v>
      </c>
      <c r="D186" t="n">
        <v>29113986</v>
      </c>
      <c r="E186" t="n">
        <v>1</v>
      </c>
      <c r="F186" t="n">
        <v>1</v>
      </c>
      <c r="G186" t="n">
        <v>1</v>
      </c>
      <c r="H186" t="n">
        <v>3</v>
      </c>
      <c r="I186" t="inlineStr">
        <is>
          <t>101-1522</t>
        </is>
      </c>
      <c r="J186" t="inlineStr">
        <is>
          <t>ТССЦ Московской обл., 101-1522, приказ Минстроя России №675/пр от 28.02.2017 № 254/пр</t>
        </is>
      </c>
      <c r="K186" t="inlineStr">
        <is>
          <t>Электроды диаметром 5 мм Э42А</t>
        </is>
      </c>
      <c r="L186" t="n">
        <v>1348</v>
      </c>
      <c r="N186" t="n">
        <v>1009</v>
      </c>
      <c r="O186" t="inlineStr">
        <is>
          <t>т</t>
        </is>
      </c>
      <c r="P186" t="inlineStr">
        <is>
          <t>т</t>
        </is>
      </c>
      <c r="Q186" t="n">
        <v>1000</v>
      </c>
      <c r="W186" t="n">
        <v>0</v>
      </c>
      <c r="X186" t="n">
        <v>-2063358494</v>
      </c>
      <c r="Y186">
        <f>AT186</f>
        <v/>
      </c>
      <c r="AA186" t="n">
        <v>195841.8</v>
      </c>
      <c r="AB186" t="n">
        <v>0</v>
      </c>
      <c r="AC186" t="n">
        <v>0</v>
      </c>
      <c r="AD186" t="n">
        <v>0</v>
      </c>
      <c r="AE186" t="n">
        <v>10362</v>
      </c>
      <c r="AF186" t="n">
        <v>0</v>
      </c>
      <c r="AG186" t="n">
        <v>0</v>
      </c>
      <c r="AH186" t="n">
        <v>0</v>
      </c>
      <c r="AI186" t="n">
        <v>18.9</v>
      </c>
      <c r="AJ186" t="n">
        <v>1</v>
      </c>
      <c r="AK186" t="n">
        <v>1</v>
      </c>
      <c r="AL186" t="n">
        <v>1</v>
      </c>
      <c r="AM186" t="n">
        <v>2</v>
      </c>
      <c r="AN186" t="n">
        <v>0</v>
      </c>
      <c r="AO186" t="n">
        <v>1</v>
      </c>
      <c r="AP186" t="n">
        <v>0</v>
      </c>
      <c r="AQ186" t="n">
        <v>0</v>
      </c>
      <c r="AR186" t="n">
        <v>0</v>
      </c>
      <c r="AS186" t="inlineStr"/>
      <c r="AT186" t="n">
        <v>0.00015</v>
      </c>
      <c r="AU186" t="inlineStr"/>
      <c r="AV186" t="n">
        <v>0</v>
      </c>
      <c r="AW186" t="n">
        <v>2</v>
      </c>
      <c r="AX186" t="n">
        <v>78856710</v>
      </c>
      <c r="AY186" t="n">
        <v>1</v>
      </c>
      <c r="AZ186" t="n">
        <v>0</v>
      </c>
      <c r="BA186" t="n">
        <v>184</v>
      </c>
      <c r="BB186" t="n">
        <v>0</v>
      </c>
      <c r="BC186" t="n">
        <v>0</v>
      </c>
      <c r="BD186" t="n">
        <v>0</v>
      </c>
      <c r="BE186" t="n">
        <v>0</v>
      </c>
      <c r="BF186" t="n">
        <v>0</v>
      </c>
      <c r="BG186" t="n">
        <v>0</v>
      </c>
      <c r="BH186" t="n">
        <v>0</v>
      </c>
      <c r="BI186" t="n">
        <v>0</v>
      </c>
      <c r="BJ186" t="n">
        <v>0</v>
      </c>
      <c r="BK186" t="n">
        <v>0</v>
      </c>
      <c r="BL186" t="n">
        <v>0</v>
      </c>
      <c r="BM186" t="n">
        <v>0</v>
      </c>
      <c r="BN186" t="n">
        <v>0</v>
      </c>
      <c r="BO186" t="n">
        <v>0</v>
      </c>
      <c r="BP186" t="n">
        <v>0</v>
      </c>
      <c r="BQ186" t="n">
        <v>0</v>
      </c>
      <c r="BR186" t="n">
        <v>0</v>
      </c>
      <c r="BS186" t="n">
        <v>0</v>
      </c>
      <c r="BT186" t="n">
        <v>0</v>
      </c>
      <c r="BU186" t="n">
        <v>0</v>
      </c>
      <c r="BV186" t="n">
        <v>0</v>
      </c>
      <c r="BW186" t="n">
        <v>0</v>
      </c>
      <c r="CV186" t="n">
        <v>0</v>
      </c>
      <c r="CW186" t="n">
        <v>0</v>
      </c>
      <c r="CX186">
        <f>ROUND(Y186*Source!I419,7)</f>
        <v/>
      </c>
      <c r="CY186">
        <f>AA186</f>
        <v/>
      </c>
      <c r="CZ186">
        <f>AE186</f>
        <v/>
      </c>
      <c r="DA186">
        <f>AI186</f>
        <v/>
      </c>
      <c r="DB186">
        <f>ROUND(ROUND(AT186*CZ186,2),2)</f>
        <v/>
      </c>
      <c r="DC186">
        <f>ROUND(ROUND(AT186*AG186,2),2)</f>
        <v/>
      </c>
      <c r="DD186" t="inlineStr"/>
      <c r="DE186" t="inlineStr"/>
      <c r="DF186">
        <f>ROUND(ROUND(AE186*AI186,0)*CX186,0)</f>
        <v/>
      </c>
      <c r="DG186">
        <f>ROUND(ROUND(AF186,0)*CX186,0)</f>
        <v/>
      </c>
      <c r="DH186">
        <f>ROUND(ROUND(AG186,0)*CX186,0)</f>
        <v/>
      </c>
      <c r="DI186">
        <f>ROUND(ROUND(AH186,0)*CX186,0)</f>
        <v/>
      </c>
      <c r="DJ186">
        <f>DF186</f>
        <v/>
      </c>
      <c r="DK186" t="n">
        <v>0</v>
      </c>
      <c r="DL186" t="inlineStr"/>
      <c r="DM186" t="n">
        <v>0</v>
      </c>
      <c r="DN186" t="inlineStr"/>
      <c r="DO186" t="n">
        <v>0</v>
      </c>
    </row>
    <row r="187">
      <c r="A187">
        <f>ROW(Source!A419)</f>
        <v/>
      </c>
      <c r="B187" t="n">
        <v>78855224</v>
      </c>
      <c r="C187" t="n">
        <v>78856704</v>
      </c>
      <c r="D187" t="n">
        <v>29107430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101-1602</t>
        </is>
      </c>
      <c r="J187" t="inlineStr">
        <is>
          <t>ТССЦ Московской обл., 101-1602, приказ Минстроя России №675/пр от 28.02.2017 № 254/пр</t>
        </is>
      </c>
      <c r="K187" t="inlineStr">
        <is>
          <t>Ацетилен газообразный технический</t>
        </is>
      </c>
      <c r="L187" t="n">
        <v>1339</v>
      </c>
      <c r="N187" t="n">
        <v>1007</v>
      </c>
      <c r="O187" t="inlineStr">
        <is>
          <t>м3</t>
        </is>
      </c>
      <c r="P187" t="inlineStr">
        <is>
          <t>м3</t>
        </is>
      </c>
      <c r="Q187" t="n">
        <v>1</v>
      </c>
      <c r="W187" t="n">
        <v>0</v>
      </c>
      <c r="X187" t="n">
        <v>-203673795</v>
      </c>
      <c r="Y187">
        <f>AT187</f>
        <v/>
      </c>
      <c r="AA187" t="n">
        <v>618.53</v>
      </c>
      <c r="AB187" t="n">
        <v>0</v>
      </c>
      <c r="AC187" t="n">
        <v>0</v>
      </c>
      <c r="AD187" t="n">
        <v>0</v>
      </c>
      <c r="AE187" t="n">
        <v>38.49</v>
      </c>
      <c r="AF187" t="n">
        <v>0</v>
      </c>
      <c r="AG187" t="n">
        <v>0</v>
      </c>
      <c r="AH187" t="n">
        <v>0</v>
      </c>
      <c r="AI187" t="n">
        <v>16.07</v>
      </c>
      <c r="AJ187" t="n">
        <v>1</v>
      </c>
      <c r="AK187" t="n">
        <v>1</v>
      </c>
      <c r="AL187" t="n">
        <v>1</v>
      </c>
      <c r="AM187" t="n">
        <v>2</v>
      </c>
      <c r="AN187" t="n">
        <v>0</v>
      </c>
      <c r="AO187" t="n">
        <v>1</v>
      </c>
      <c r="AP187" t="n">
        <v>0</v>
      </c>
      <c r="AQ187" t="n">
        <v>0</v>
      </c>
      <c r="AR187" t="n">
        <v>0</v>
      </c>
      <c r="AS187" t="inlineStr"/>
      <c r="AT187" t="n">
        <v>0.008399999999999999</v>
      </c>
      <c r="AU187" t="inlineStr"/>
      <c r="AV187" t="n">
        <v>0</v>
      </c>
      <c r="AW187" t="n">
        <v>2</v>
      </c>
      <c r="AX187" t="n">
        <v>78856711</v>
      </c>
      <c r="AY187" t="n">
        <v>1</v>
      </c>
      <c r="AZ187" t="n">
        <v>0</v>
      </c>
      <c r="BA187" t="n">
        <v>185</v>
      </c>
      <c r="BB187" t="n">
        <v>0</v>
      </c>
      <c r="BC187" t="n">
        <v>0</v>
      </c>
      <c r="BD187" t="n">
        <v>0</v>
      </c>
      <c r="BE187" t="n">
        <v>0</v>
      </c>
      <c r="BF187" t="n">
        <v>0</v>
      </c>
      <c r="BG187" t="n">
        <v>0</v>
      </c>
      <c r="BH187" t="n">
        <v>0</v>
      </c>
      <c r="BI187" t="n">
        <v>0</v>
      </c>
      <c r="BJ187" t="n">
        <v>0</v>
      </c>
      <c r="BK187" t="n">
        <v>0</v>
      </c>
      <c r="BL187" t="n">
        <v>0</v>
      </c>
      <c r="BM187" t="n">
        <v>0</v>
      </c>
      <c r="BN187" t="n">
        <v>0</v>
      </c>
      <c r="BO187" t="n">
        <v>0</v>
      </c>
      <c r="BP187" t="n">
        <v>0</v>
      </c>
      <c r="BQ187" t="n">
        <v>0</v>
      </c>
      <c r="BR187" t="n">
        <v>0</v>
      </c>
      <c r="BS187" t="n">
        <v>0</v>
      </c>
      <c r="BT187" t="n">
        <v>0</v>
      </c>
      <c r="BU187" t="n">
        <v>0</v>
      </c>
      <c r="BV187" t="n">
        <v>0</v>
      </c>
      <c r="BW187" t="n">
        <v>0</v>
      </c>
      <c r="CV187" t="n">
        <v>0</v>
      </c>
      <c r="CW187" t="n">
        <v>0</v>
      </c>
      <c r="CX187">
        <f>ROUND(Y187*Source!I419,7)</f>
        <v/>
      </c>
      <c r="CY187">
        <f>AA187</f>
        <v/>
      </c>
      <c r="CZ187">
        <f>AE187</f>
        <v/>
      </c>
      <c r="DA187">
        <f>AI187</f>
        <v/>
      </c>
      <c r="DB187">
        <f>ROUND(ROUND(AT187*CZ187,2),2)</f>
        <v/>
      </c>
      <c r="DC187">
        <f>ROUND(ROUND(AT187*AG187,2),2)</f>
        <v/>
      </c>
      <c r="DD187" t="inlineStr"/>
      <c r="DE187" t="inlineStr"/>
      <c r="DF187">
        <f>ROUND(ROUND(AE187*AI187,0)*CX187,0)</f>
        <v/>
      </c>
      <c r="DG187">
        <f>ROUND(ROUND(AF187,0)*CX187,0)</f>
        <v/>
      </c>
      <c r="DH187">
        <f>ROUND(ROUND(AG187,0)*CX187,0)</f>
        <v/>
      </c>
      <c r="DI187">
        <f>ROUND(ROUND(AH187,0)*CX187,0)</f>
        <v/>
      </c>
      <c r="DJ187">
        <f>DF187</f>
        <v/>
      </c>
      <c r="DK187" t="n">
        <v>0</v>
      </c>
      <c r="DL187" t="inlineStr"/>
      <c r="DM187" t="n">
        <v>0</v>
      </c>
      <c r="DN187" t="inlineStr"/>
      <c r="DO187" t="n">
        <v>0</v>
      </c>
    </row>
    <row r="188">
      <c r="A188">
        <f>ROW(Source!A419)</f>
        <v/>
      </c>
      <c r="B188" t="n">
        <v>78855224</v>
      </c>
      <c r="C188" t="n">
        <v>78856704</v>
      </c>
      <c r="D188" t="n">
        <v>29115902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103-0052</t>
        </is>
      </c>
      <c r="J188" t="inlineStr">
        <is>
          <t>ТССЦ Московской обл., 103-0052, приказ Минстроя России №675/пр от 28.02.2017 № 254/пр</t>
        </is>
      </c>
      <c r="K188" t="inlineStr">
        <is>
          <t>Трубы стальные сварные водогазопроводные с резьбой оцинкованные обыкновенные, диаметр условного прохода 32 мм, толщина стенки 3,2 мм</t>
        </is>
      </c>
      <c r="L188" t="n">
        <v>1301</v>
      </c>
      <c r="N188" t="n">
        <v>1003</v>
      </c>
      <c r="O188" t="inlineStr">
        <is>
          <t>м</t>
        </is>
      </c>
      <c r="P188" t="inlineStr">
        <is>
          <t>м</t>
        </is>
      </c>
      <c r="Q188" t="n">
        <v>1</v>
      </c>
      <c r="W188" t="n">
        <v>0</v>
      </c>
      <c r="X188" t="n">
        <v>-327503117</v>
      </c>
      <c r="Y188">
        <f>AT188</f>
        <v/>
      </c>
      <c r="AA188" t="n">
        <v>249.14</v>
      </c>
      <c r="AB188" t="n">
        <v>0</v>
      </c>
      <c r="AC188" t="n">
        <v>0</v>
      </c>
      <c r="AD188" t="n">
        <v>0</v>
      </c>
      <c r="AE188" t="n">
        <v>40.51</v>
      </c>
      <c r="AF188" t="n">
        <v>0</v>
      </c>
      <c r="AG188" t="n">
        <v>0</v>
      </c>
      <c r="AH188" t="n">
        <v>0</v>
      </c>
      <c r="AI188" t="n">
        <v>6.15</v>
      </c>
      <c r="AJ188" t="n">
        <v>1</v>
      </c>
      <c r="AK188" t="n">
        <v>1</v>
      </c>
      <c r="AL188" t="n">
        <v>1</v>
      </c>
      <c r="AM188" t="n">
        <v>2</v>
      </c>
      <c r="AN188" t="n">
        <v>0</v>
      </c>
      <c r="AO188" t="n">
        <v>1</v>
      </c>
      <c r="AP188" t="n">
        <v>0</v>
      </c>
      <c r="AQ188" t="n">
        <v>0</v>
      </c>
      <c r="AR188" t="n">
        <v>0</v>
      </c>
      <c r="AS188" t="inlineStr"/>
      <c r="AT188" t="n">
        <v>0.4</v>
      </c>
      <c r="AU188" t="inlineStr"/>
      <c r="AV188" t="n">
        <v>0</v>
      </c>
      <c r="AW188" t="n">
        <v>2</v>
      </c>
      <c r="AX188" t="n">
        <v>78856712</v>
      </c>
      <c r="AY188" t="n">
        <v>1</v>
      </c>
      <c r="AZ188" t="n">
        <v>0</v>
      </c>
      <c r="BA188" t="n">
        <v>186</v>
      </c>
      <c r="BB188" t="n">
        <v>0</v>
      </c>
      <c r="BC188" t="n">
        <v>0</v>
      </c>
      <c r="BD188" t="n">
        <v>0</v>
      </c>
      <c r="BE188" t="n">
        <v>0</v>
      </c>
      <c r="BF188" t="n">
        <v>0</v>
      </c>
      <c r="BG188" t="n">
        <v>0</v>
      </c>
      <c r="BH188" t="n">
        <v>0</v>
      </c>
      <c r="BI188" t="n">
        <v>0</v>
      </c>
      <c r="BJ188" t="n">
        <v>0</v>
      </c>
      <c r="BK188" t="n">
        <v>0</v>
      </c>
      <c r="BL188" t="n">
        <v>0</v>
      </c>
      <c r="BM188" t="n">
        <v>0</v>
      </c>
      <c r="BN188" t="n">
        <v>0</v>
      </c>
      <c r="BO188" t="n">
        <v>0</v>
      </c>
      <c r="BP188" t="n">
        <v>0</v>
      </c>
      <c r="BQ188" t="n">
        <v>0</v>
      </c>
      <c r="BR188" t="n">
        <v>0</v>
      </c>
      <c r="BS188" t="n">
        <v>0</v>
      </c>
      <c r="BT188" t="n">
        <v>0</v>
      </c>
      <c r="BU188" t="n">
        <v>0</v>
      </c>
      <c r="BV188" t="n">
        <v>0</v>
      </c>
      <c r="BW188" t="n">
        <v>0</v>
      </c>
      <c r="CV188" t="n">
        <v>0</v>
      </c>
      <c r="CW188" t="n">
        <v>0</v>
      </c>
      <c r="CX188">
        <f>ROUND(Y188*Source!I419,7)</f>
        <v/>
      </c>
      <c r="CY188">
        <f>AA188</f>
        <v/>
      </c>
      <c r="CZ188">
        <f>AE188</f>
        <v/>
      </c>
      <c r="DA188">
        <f>AI188</f>
        <v/>
      </c>
      <c r="DB188">
        <f>ROUND(ROUND(AT188*CZ188,2),2)</f>
        <v/>
      </c>
      <c r="DC188">
        <f>ROUND(ROUND(AT188*AG188,2),2)</f>
        <v/>
      </c>
      <c r="DD188" t="inlineStr"/>
      <c r="DE188" t="inlineStr"/>
      <c r="DF188">
        <f>ROUND(ROUND(AE188*AI188,0)*CX188,0)</f>
        <v/>
      </c>
      <c r="DG188">
        <f>ROUND(ROUND(AF188,0)*CX188,0)</f>
        <v/>
      </c>
      <c r="DH188">
        <f>ROUND(ROUND(AG188,0)*CX188,0)</f>
        <v/>
      </c>
      <c r="DI188">
        <f>ROUND(ROUND(AH188,0)*CX188,0)</f>
        <v/>
      </c>
      <c r="DJ188">
        <f>DF188</f>
        <v/>
      </c>
      <c r="DK188" t="n">
        <v>0</v>
      </c>
      <c r="DL188" t="inlineStr"/>
      <c r="DM188" t="n">
        <v>0</v>
      </c>
      <c r="DN188" t="inlineStr"/>
      <c r="DO188" t="n">
        <v>0</v>
      </c>
    </row>
    <row r="189">
      <c r="A189">
        <f>ROW(Source!A419)</f>
        <v/>
      </c>
      <c r="B189" t="n">
        <v>78855224</v>
      </c>
      <c r="C189" t="n">
        <v>78856704</v>
      </c>
      <c r="D189" t="n">
        <v>29143381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302-0065</t>
        </is>
      </c>
      <c r="J189" t="inlineStr">
        <is>
          <t>ТССЦ Московской обл., 302-0065, приказ Минстроя России №675/пр от 28.02.2017 № 256/пр</t>
        </is>
      </c>
      <c r="K189" t="inlineStr">
        <is>
          <t>Кран шаровый муфтовый Valtec для воды диаметром 32 мм, тип в/в</t>
        </is>
      </c>
      <c r="L189" t="n">
        <v>1354</v>
      </c>
      <c r="N189" t="n">
        <v>1010</v>
      </c>
      <c r="O189" t="inlineStr">
        <is>
          <t>шт.</t>
        </is>
      </c>
      <c r="P189" t="inlineStr">
        <is>
          <t>шт.</t>
        </is>
      </c>
      <c r="Q189" t="n">
        <v>1</v>
      </c>
      <c r="W189" t="n">
        <v>0</v>
      </c>
      <c r="X189" t="n">
        <v>535473645</v>
      </c>
      <c r="Y189">
        <f>AT189</f>
        <v/>
      </c>
      <c r="AA189" t="n">
        <v>1520.76</v>
      </c>
      <c r="AB189" t="n">
        <v>0</v>
      </c>
      <c r="AC189" t="n">
        <v>0</v>
      </c>
      <c r="AD189" t="n">
        <v>0</v>
      </c>
      <c r="AE189" t="n">
        <v>106.72</v>
      </c>
      <c r="AF189" t="n">
        <v>0</v>
      </c>
      <c r="AG189" t="n">
        <v>0</v>
      </c>
      <c r="AH189" t="n">
        <v>0</v>
      </c>
      <c r="AI189" t="n">
        <v>14.25</v>
      </c>
      <c r="AJ189" t="n">
        <v>1</v>
      </c>
      <c r="AK189" t="n">
        <v>1</v>
      </c>
      <c r="AL189" t="n">
        <v>1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  <c r="AS189" t="inlineStr"/>
      <c r="AT189" t="n">
        <v>1</v>
      </c>
      <c r="AU189" t="inlineStr"/>
      <c r="AV189" t="n">
        <v>0</v>
      </c>
      <c r="AW189" t="n">
        <v>1</v>
      </c>
      <c r="AX189" t="n">
        <v>-1</v>
      </c>
      <c r="AY189" t="n">
        <v>0</v>
      </c>
      <c r="AZ189" t="n">
        <v>0</v>
      </c>
      <c r="BA189" t="inlineStr"/>
      <c r="BB189" t="n">
        <v>0</v>
      </c>
      <c r="BC189" t="n">
        <v>0</v>
      </c>
      <c r="BD189" t="n">
        <v>0</v>
      </c>
      <c r="BE189" t="n">
        <v>0</v>
      </c>
      <c r="BF189" t="n">
        <v>0</v>
      </c>
      <c r="BG189" t="n">
        <v>0</v>
      </c>
      <c r="BH189" t="n">
        <v>0</v>
      </c>
      <c r="BI189" t="n">
        <v>0</v>
      </c>
      <c r="BJ189" t="n">
        <v>0</v>
      </c>
      <c r="BK189" t="n">
        <v>0</v>
      </c>
      <c r="BL189" t="n">
        <v>0</v>
      </c>
      <c r="BM189" t="n">
        <v>0</v>
      </c>
      <c r="BN189" t="n">
        <v>0</v>
      </c>
      <c r="BO189" t="n">
        <v>0</v>
      </c>
      <c r="BP189" t="n">
        <v>0</v>
      </c>
      <c r="BQ189" t="n">
        <v>0</v>
      </c>
      <c r="BR189" t="n">
        <v>0</v>
      </c>
      <c r="BS189" t="n">
        <v>0</v>
      </c>
      <c r="BT189" t="n">
        <v>0</v>
      </c>
      <c r="BU189" t="n">
        <v>0</v>
      </c>
      <c r="BV189" t="n">
        <v>0</v>
      </c>
      <c r="BW189" t="n">
        <v>0</v>
      </c>
      <c r="CV189" t="n">
        <v>0</v>
      </c>
      <c r="CW189" t="n">
        <v>0</v>
      </c>
      <c r="CX189">
        <f>ROUND(Y189*Source!I419,7)</f>
        <v/>
      </c>
      <c r="CY189">
        <f>AA189</f>
        <v/>
      </c>
      <c r="CZ189">
        <f>AE189</f>
        <v/>
      </c>
      <c r="DA189">
        <f>AI189</f>
        <v/>
      </c>
      <c r="DB189">
        <f>ROUND(ROUND(AT189*CZ189,2),2)</f>
        <v/>
      </c>
      <c r="DC189">
        <f>ROUND(ROUND(AT189*AG189,2),2)</f>
        <v/>
      </c>
      <c r="DD189" t="inlineStr"/>
      <c r="DE189" t="inlineStr"/>
      <c r="DF189">
        <f>ROUND(ROUND(AE189*AI189,0)*CX189,0)</f>
        <v/>
      </c>
      <c r="DG189">
        <f>ROUND(ROUND(AF189,0)*CX189,0)</f>
        <v/>
      </c>
      <c r="DH189">
        <f>ROUND(ROUND(AG189,0)*CX189,0)</f>
        <v/>
      </c>
      <c r="DI189">
        <f>ROUND(ROUND(AH189,0)*CX189,0)</f>
        <v/>
      </c>
      <c r="DJ189">
        <f>DF189</f>
        <v/>
      </c>
      <c r="DK189" t="n">
        <v>0</v>
      </c>
      <c r="DL189" t="inlineStr"/>
      <c r="DM189" t="n">
        <v>0</v>
      </c>
      <c r="DN189" t="inlineStr"/>
      <c r="DO189" t="n">
        <v>0</v>
      </c>
    </row>
    <row r="190">
      <c r="A190">
        <f>ROW(Source!A419)</f>
        <v/>
      </c>
      <c r="B190" t="n">
        <v>78855224</v>
      </c>
      <c r="C190" t="n">
        <v>78856704</v>
      </c>
      <c r="D190" t="n">
        <v>29142462</v>
      </c>
      <c r="E190" t="n">
        <v>1</v>
      </c>
      <c r="F190" t="n">
        <v>1</v>
      </c>
      <c r="G190" t="n">
        <v>1</v>
      </c>
      <c r="H190" t="n">
        <v>3</v>
      </c>
      <c r="I190" t="inlineStr">
        <is>
          <t>302-1137</t>
        </is>
      </c>
      <c r="J190" t="inlineStr">
        <is>
          <t>ТССЦ Московской обл., 302-1137, приказ Минстроя России №675/пр от 28.02.2017 № 256/пр</t>
        </is>
      </c>
      <c r="K190" t="inlineStr">
        <is>
          <t>Вентили проходные муфтовые 15KЧ18Р для воды, давлением 1,6 МПа (16 кгс/см2), диаметром 32 мм</t>
        </is>
      </c>
      <c r="L190" t="n">
        <v>1354</v>
      </c>
      <c r="N190" t="n">
        <v>1010</v>
      </c>
      <c r="O190" t="inlineStr">
        <is>
          <t>шт.</t>
        </is>
      </c>
      <c r="P190" t="inlineStr">
        <is>
          <t>шт.</t>
        </is>
      </c>
      <c r="Q190" t="n">
        <v>1</v>
      </c>
      <c r="W190" t="n">
        <v>0</v>
      </c>
      <c r="X190" t="n">
        <v>1367372370</v>
      </c>
      <c r="Y190">
        <f>AT190</f>
        <v/>
      </c>
      <c r="AA190" t="n">
        <v>469.34</v>
      </c>
      <c r="AB190" t="n">
        <v>0</v>
      </c>
      <c r="AC190" t="n">
        <v>0</v>
      </c>
      <c r="AD190" t="n">
        <v>0</v>
      </c>
      <c r="AE190" t="n">
        <v>29.99</v>
      </c>
      <c r="AF190" t="n">
        <v>0</v>
      </c>
      <c r="AG190" t="n">
        <v>0</v>
      </c>
      <c r="AH190" t="n">
        <v>0</v>
      </c>
      <c r="AI190" t="n">
        <v>15.65</v>
      </c>
      <c r="AJ190" t="n">
        <v>1</v>
      </c>
      <c r="AK190" t="n">
        <v>1</v>
      </c>
      <c r="AL190" t="n">
        <v>1</v>
      </c>
      <c r="AM190" t="n">
        <v>2</v>
      </c>
      <c r="AN190" t="n">
        <v>0</v>
      </c>
      <c r="AO190" t="n">
        <v>1</v>
      </c>
      <c r="AP190" t="n">
        <v>0</v>
      </c>
      <c r="AQ190" t="n">
        <v>0</v>
      </c>
      <c r="AR190" t="n">
        <v>0</v>
      </c>
      <c r="AS190" t="inlineStr"/>
      <c r="AT190" t="n">
        <v>1</v>
      </c>
      <c r="AU190" t="inlineStr"/>
      <c r="AV190" t="n">
        <v>0</v>
      </c>
      <c r="AW190" t="n">
        <v>2</v>
      </c>
      <c r="AX190" t="n">
        <v>78856713</v>
      </c>
      <c r="AY190" t="n">
        <v>1</v>
      </c>
      <c r="AZ190" t="n">
        <v>0</v>
      </c>
      <c r="BA190" t="n">
        <v>187</v>
      </c>
      <c r="BB190" t="n">
        <v>0</v>
      </c>
      <c r="BC190" t="n">
        <v>0</v>
      </c>
      <c r="BD190" t="n">
        <v>0</v>
      </c>
      <c r="BE190" t="n">
        <v>0</v>
      </c>
      <c r="BF190" t="n">
        <v>0</v>
      </c>
      <c r="BG190" t="n">
        <v>0</v>
      </c>
      <c r="BH190" t="n">
        <v>0</v>
      </c>
      <c r="BI190" t="n">
        <v>0</v>
      </c>
      <c r="BJ190" t="n">
        <v>0</v>
      </c>
      <c r="BK190" t="n">
        <v>0</v>
      </c>
      <c r="BL190" t="n">
        <v>0</v>
      </c>
      <c r="BM190" t="n">
        <v>0</v>
      </c>
      <c r="BN190" t="n">
        <v>0</v>
      </c>
      <c r="BO190" t="n">
        <v>0</v>
      </c>
      <c r="BP190" t="n">
        <v>0</v>
      </c>
      <c r="BQ190" t="n">
        <v>0</v>
      </c>
      <c r="BR190" t="n">
        <v>0</v>
      </c>
      <c r="BS190" t="n">
        <v>0</v>
      </c>
      <c r="BT190" t="n">
        <v>0</v>
      </c>
      <c r="BU190" t="n">
        <v>0</v>
      </c>
      <c r="BV190" t="n">
        <v>0</v>
      </c>
      <c r="BW190" t="n">
        <v>0</v>
      </c>
      <c r="CV190" t="n">
        <v>0</v>
      </c>
      <c r="CW190" t="n">
        <v>0</v>
      </c>
      <c r="CX190">
        <f>ROUND(Y190*Source!I419,7)</f>
        <v/>
      </c>
      <c r="CY190">
        <f>AA190</f>
        <v/>
      </c>
      <c r="CZ190">
        <f>AE190</f>
        <v/>
      </c>
      <c r="DA190">
        <f>AI190</f>
        <v/>
      </c>
      <c r="DB190">
        <f>ROUND(ROUND(AT190*CZ190,2),2)</f>
        <v/>
      </c>
      <c r="DC190">
        <f>ROUND(ROUND(AT190*AG190,2),2)</f>
        <v/>
      </c>
      <c r="DD190" t="inlineStr"/>
      <c r="DE190" t="inlineStr"/>
      <c r="DF190">
        <f>ROUND(ROUND(AE190*AI190,0)*CX190,0)</f>
        <v/>
      </c>
      <c r="DG190">
        <f>ROUND(ROUND(AF190,0)*CX190,0)</f>
        <v/>
      </c>
      <c r="DH190">
        <f>ROUND(ROUND(AG190,0)*CX190,0)</f>
        <v/>
      </c>
      <c r="DI190">
        <f>ROUND(ROUND(AH190,0)*CX190,0)</f>
        <v/>
      </c>
      <c r="DJ190">
        <f>DF190</f>
        <v/>
      </c>
      <c r="DK190" t="n">
        <v>0</v>
      </c>
      <c r="DL190" t="inlineStr"/>
      <c r="DM190" t="n">
        <v>0</v>
      </c>
      <c r="DN190" t="inlineStr"/>
      <c r="DO190" t="n">
        <v>0</v>
      </c>
    </row>
    <row r="191">
      <c r="A191">
        <f>ROW(Source!A421)</f>
        <v/>
      </c>
      <c r="B191" t="n">
        <v>78855224</v>
      </c>
      <c r="C191" t="n">
        <v>78856716</v>
      </c>
      <c r="D191" t="n">
        <v>18409661</v>
      </c>
      <c r="E191" t="n">
        <v>1</v>
      </c>
      <c r="F191" t="n">
        <v>1</v>
      </c>
      <c r="G191" t="n">
        <v>1</v>
      </c>
      <c r="H191" t="n">
        <v>1</v>
      </c>
      <c r="I191" t="inlineStr">
        <is>
          <t>1-1031-90</t>
        </is>
      </c>
      <c r="J191" t="inlineStr"/>
      <c r="K191" t="inlineStr">
        <is>
          <t>Рабочий строитель среднего разряда 3,1</t>
        </is>
      </c>
      <c r="L191" t="n">
        <v>1369</v>
      </c>
      <c r="N191" t="n">
        <v>1013</v>
      </c>
      <c r="O191" t="inlineStr">
        <is>
          <t>чел.-ч</t>
        </is>
      </c>
      <c r="P191" t="inlineStr">
        <is>
          <t>чел.-ч</t>
        </is>
      </c>
      <c r="Q191" t="n">
        <v>1</v>
      </c>
      <c r="W191" t="n">
        <v>0</v>
      </c>
      <c r="X191" t="n">
        <v>1989723076</v>
      </c>
      <c r="Y191">
        <f>AT191</f>
        <v/>
      </c>
      <c r="AA191" t="n">
        <v>0</v>
      </c>
      <c r="AB191" t="n">
        <v>0</v>
      </c>
      <c r="AC191" t="n">
        <v>0</v>
      </c>
      <c r="AD191" t="n">
        <v>8.640000000000001</v>
      </c>
      <c r="AE191" t="n">
        <v>0</v>
      </c>
      <c r="AF191" t="n">
        <v>0</v>
      </c>
      <c r="AG191" t="n">
        <v>0</v>
      </c>
      <c r="AH191" t="n">
        <v>8.640000000000001</v>
      </c>
      <c r="AI191" t="n">
        <v>1</v>
      </c>
      <c r="AJ191" t="n">
        <v>1</v>
      </c>
      <c r="AK191" t="n">
        <v>1</v>
      </c>
      <c r="AL191" t="n">
        <v>1</v>
      </c>
      <c r="AM191" t="n">
        <v>-2</v>
      </c>
      <c r="AN191" t="n">
        <v>0</v>
      </c>
      <c r="AO191" t="n">
        <v>1</v>
      </c>
      <c r="AP191" t="n">
        <v>1</v>
      </c>
      <c r="AQ191" t="n">
        <v>0</v>
      </c>
      <c r="AR191" t="n">
        <v>0</v>
      </c>
      <c r="AS191" t="inlineStr"/>
      <c r="AT191" t="n">
        <v>302.4</v>
      </c>
      <c r="AU191" t="inlineStr"/>
      <c r="AV191" t="n">
        <v>1</v>
      </c>
      <c r="AW191" t="n">
        <v>2</v>
      </c>
      <c r="AX191" t="n">
        <v>78856717</v>
      </c>
      <c r="AY191" t="n">
        <v>1</v>
      </c>
      <c r="AZ191" t="n">
        <v>0</v>
      </c>
      <c r="BA191" t="n">
        <v>188</v>
      </c>
      <c r="BB191" t="n">
        <v>0</v>
      </c>
      <c r="BC191" t="n">
        <v>0</v>
      </c>
      <c r="BD191" t="n">
        <v>0</v>
      </c>
      <c r="BE191" t="n">
        <v>0</v>
      </c>
      <c r="BF191" t="n">
        <v>0</v>
      </c>
      <c r="BG191" t="n">
        <v>0</v>
      </c>
      <c r="BH191" t="n">
        <v>0</v>
      </c>
      <c r="BI191" t="n">
        <v>0</v>
      </c>
      <c r="BJ191" t="n">
        <v>0</v>
      </c>
      <c r="BK191" t="n">
        <v>0</v>
      </c>
      <c r="BL191" t="n">
        <v>0</v>
      </c>
      <c r="BM191" t="n">
        <v>0</v>
      </c>
      <c r="BN191" t="n">
        <v>0</v>
      </c>
      <c r="BO191" t="n">
        <v>0</v>
      </c>
      <c r="BP191" t="n">
        <v>0</v>
      </c>
      <c r="BQ191" t="n">
        <v>0</v>
      </c>
      <c r="BR191" t="n">
        <v>0</v>
      </c>
      <c r="BS191" t="n">
        <v>0</v>
      </c>
      <c r="BT191" t="n">
        <v>0</v>
      </c>
      <c r="BU191" t="n">
        <v>0</v>
      </c>
      <c r="BV191" t="n">
        <v>0</v>
      </c>
      <c r="BW191" t="n">
        <v>0</v>
      </c>
      <c r="CU191">
        <f>ROUND(AT191*Source!I421*AH191*AL191,0)</f>
        <v/>
      </c>
      <c r="CV191">
        <f>ROUND(Y191*Source!I421,7)</f>
        <v/>
      </c>
      <c r="CW191" t="n">
        <v>0</v>
      </c>
      <c r="CX191">
        <f>ROUND(Y191*Source!I421,7)</f>
        <v/>
      </c>
      <c r="CY191">
        <f>AD191</f>
        <v/>
      </c>
      <c r="CZ191">
        <f>AH191</f>
        <v/>
      </c>
      <c r="DA191">
        <f>AL191</f>
        <v/>
      </c>
      <c r="DB191">
        <f>ROUND(ROUND(AT191*CZ191,2),2)</f>
        <v/>
      </c>
      <c r="DC191">
        <f>ROUND(ROUND(AT191*AG191,2),2)</f>
        <v/>
      </c>
      <c r="DD191" t="inlineStr"/>
      <c r="DE191" t="inlineStr"/>
      <c r="DF191">
        <f>ROUND(ROUND(AE191,0)*CX191,0)</f>
        <v/>
      </c>
      <c r="DG191">
        <f>ROUND(ROUND(AF191,0)*CX191,0)</f>
        <v/>
      </c>
      <c r="DH191">
        <f>ROUND(ROUND(AG191,0)*CX191,0)</f>
        <v/>
      </c>
      <c r="DI191">
        <f>ROUND(ROUND(AH191,0)*CX191,0)</f>
        <v/>
      </c>
      <c r="DJ191">
        <f>DI191</f>
        <v/>
      </c>
      <c r="DK191" t="n">
        <v>0</v>
      </c>
      <c r="DL191" t="inlineStr"/>
      <c r="DM191" t="n">
        <v>0</v>
      </c>
      <c r="DN191" t="inlineStr"/>
      <c r="DO191" t="n">
        <v>0</v>
      </c>
    </row>
    <row r="192">
      <c r="A192">
        <f>ROW(Source!A421)</f>
        <v/>
      </c>
      <c r="B192" t="n">
        <v>78855224</v>
      </c>
      <c r="C192" t="n">
        <v>78856716</v>
      </c>
      <c r="D192" t="n">
        <v>29174913</v>
      </c>
      <c r="E192" t="n">
        <v>1</v>
      </c>
      <c r="F192" t="n">
        <v>1</v>
      </c>
      <c r="G192" t="n">
        <v>1</v>
      </c>
      <c r="H192" t="n">
        <v>2</v>
      </c>
      <c r="I192" t="inlineStr">
        <is>
          <t>400001</t>
        </is>
      </c>
      <c r="J192" t="inlineStr">
        <is>
          <t>ТСЭМ Московской обл., 400001, приказ Минстроя России №675/пр от 28.02.2017 № 264/пр</t>
        </is>
      </c>
      <c r="K192" t="inlineStr">
        <is>
          <t>Автомобили бортовые, грузоподъемность до 5 т</t>
        </is>
      </c>
      <c r="L192" t="n">
        <v>1368</v>
      </c>
      <c r="N192" t="n">
        <v>1011</v>
      </c>
      <c r="O192" t="inlineStr">
        <is>
          <t>маш.-ч</t>
        </is>
      </c>
      <c r="P192" t="inlineStr">
        <is>
          <t>маш.-ч</t>
        </is>
      </c>
      <c r="Q192" t="n">
        <v>1</v>
      </c>
      <c r="W192" t="n">
        <v>0</v>
      </c>
      <c r="X192" t="n">
        <v>1230759911</v>
      </c>
      <c r="Y192">
        <f>AT192</f>
        <v/>
      </c>
      <c r="AA192" t="n">
        <v>0</v>
      </c>
      <c r="AB192" t="n">
        <v>2177.51</v>
      </c>
      <c r="AC192" t="n">
        <v>606.1</v>
      </c>
      <c r="AD192" t="n">
        <v>0</v>
      </c>
      <c r="AE192" t="n">
        <v>0</v>
      </c>
      <c r="AF192" t="n">
        <v>87.17</v>
      </c>
      <c r="AG192" t="n">
        <v>11.6</v>
      </c>
      <c r="AH192" t="n">
        <v>0</v>
      </c>
      <c r="AI192" t="n">
        <v>1</v>
      </c>
      <c r="AJ192" t="n">
        <v>24.98</v>
      </c>
      <c r="AK192" t="n">
        <v>52.25</v>
      </c>
      <c r="AL192" t="n">
        <v>1</v>
      </c>
      <c r="AM192" t="n">
        <v>2</v>
      </c>
      <c r="AN192" t="n">
        <v>0</v>
      </c>
      <c r="AO192" t="n">
        <v>1</v>
      </c>
      <c r="AP192" t="n">
        <v>1</v>
      </c>
      <c r="AQ192" t="n">
        <v>0</v>
      </c>
      <c r="AR192" t="n">
        <v>0</v>
      </c>
      <c r="AS192" t="inlineStr"/>
      <c r="AT192" t="n">
        <v>0.01</v>
      </c>
      <c r="AU192" t="inlineStr"/>
      <c r="AV192" t="n">
        <v>0</v>
      </c>
      <c r="AW192" t="n">
        <v>2</v>
      </c>
      <c r="AX192" t="n">
        <v>78856718</v>
      </c>
      <c r="AY192" t="n">
        <v>1</v>
      </c>
      <c r="AZ192" t="n">
        <v>0</v>
      </c>
      <c r="BA192" t="n">
        <v>189</v>
      </c>
      <c r="BB192" t="n">
        <v>0</v>
      </c>
      <c r="BC192" t="n">
        <v>0</v>
      </c>
      <c r="BD192" t="n">
        <v>0</v>
      </c>
      <c r="BE192" t="n">
        <v>0</v>
      </c>
      <c r="BF192" t="n">
        <v>0</v>
      </c>
      <c r="BG192" t="n">
        <v>0</v>
      </c>
      <c r="BH192" t="n">
        <v>0</v>
      </c>
      <c r="BI192" t="n">
        <v>0</v>
      </c>
      <c r="BJ192" t="n">
        <v>0</v>
      </c>
      <c r="BK192" t="n">
        <v>0</v>
      </c>
      <c r="BL192" t="n">
        <v>0</v>
      </c>
      <c r="BM192" t="n">
        <v>0</v>
      </c>
      <c r="BN192" t="n">
        <v>0</v>
      </c>
      <c r="BO192" t="n">
        <v>0</v>
      </c>
      <c r="BP192" t="n">
        <v>0</v>
      </c>
      <c r="BQ192" t="n">
        <v>0</v>
      </c>
      <c r="BR192" t="n">
        <v>0</v>
      </c>
      <c r="BS192" t="n">
        <v>0</v>
      </c>
      <c r="BT192" t="n">
        <v>0</v>
      </c>
      <c r="BU192" t="n">
        <v>0</v>
      </c>
      <c r="BV192" t="n">
        <v>0</v>
      </c>
      <c r="BW192" t="n">
        <v>0</v>
      </c>
      <c r="CV192" t="n">
        <v>0</v>
      </c>
      <c r="CW192">
        <f>ROUND(Y192*Source!I421*DO192,7)</f>
        <v/>
      </c>
      <c r="CX192">
        <f>ROUND(Y192*Source!I421,7)</f>
        <v/>
      </c>
      <c r="CY192">
        <f>AB192</f>
        <v/>
      </c>
      <c r="CZ192">
        <f>AF192</f>
        <v/>
      </c>
      <c r="DA192">
        <f>AJ192</f>
        <v/>
      </c>
      <c r="DB192">
        <f>ROUND(ROUND(AT192*CZ192,2),2)</f>
        <v/>
      </c>
      <c r="DC192">
        <f>ROUND(ROUND(AT192*AG192,2),2)</f>
        <v/>
      </c>
      <c r="DD192" t="inlineStr"/>
      <c r="DE192" t="inlineStr"/>
      <c r="DF192">
        <f>ROUND(ROUND(AE192,0)*CX192,0)</f>
        <v/>
      </c>
      <c r="DG192">
        <f>ROUND(ROUND(AF192*AJ192,0)*CX192,0)</f>
        <v/>
      </c>
      <c r="DH192">
        <f>ROUND(ROUND(AG192*AK192,0)*CX192,0)</f>
        <v/>
      </c>
      <c r="DI192">
        <f>ROUND(ROUND(AH192,0)*CX192,0)</f>
        <v/>
      </c>
      <c r="DJ192">
        <f>DG192</f>
        <v/>
      </c>
      <c r="DK192" t="n">
        <v>0</v>
      </c>
      <c r="DL192" t="inlineStr"/>
      <c r="DM192" t="n">
        <v>0</v>
      </c>
      <c r="DN192" t="inlineStr"/>
      <c r="DO192" t="n">
        <v>0</v>
      </c>
    </row>
    <row r="193">
      <c r="A193">
        <f>ROW(Source!A421)</f>
        <v/>
      </c>
      <c r="B193" t="n">
        <v>78855224</v>
      </c>
      <c r="C193" t="n">
        <v>78856716</v>
      </c>
      <c r="D193" t="n">
        <v>29107658</v>
      </c>
      <c r="E193" t="n">
        <v>1</v>
      </c>
      <c r="F193" t="n">
        <v>1</v>
      </c>
      <c r="G193" t="n">
        <v>1</v>
      </c>
      <c r="H193" t="n">
        <v>3</v>
      </c>
      <c r="I193" t="inlineStr">
        <is>
          <t>101-0962</t>
        </is>
      </c>
      <c r="J193" t="inlineStr">
        <is>
          <t>ТССЦ Московской обл., 101-0962, приказ Минстроя России №675/пр от 28.02.2017 № 254/пр</t>
        </is>
      </c>
      <c r="K193" t="inlineStr">
        <is>
          <t>Смазка солидол жировой марки «Ж»</t>
        </is>
      </c>
      <c r="L193" t="n">
        <v>1348</v>
      </c>
      <c r="N193" t="n">
        <v>1009</v>
      </c>
      <c r="O193" t="inlineStr">
        <is>
          <t>т</t>
        </is>
      </c>
      <c r="P193" t="inlineStr">
        <is>
          <t>т</t>
        </is>
      </c>
      <c r="Q193" t="n">
        <v>1000</v>
      </c>
      <c r="W193" t="n">
        <v>0</v>
      </c>
      <c r="X193" t="n">
        <v>-401544708</v>
      </c>
      <c r="Y193">
        <f>AT193</f>
        <v/>
      </c>
      <c r="AA193" t="n">
        <v>205307.09</v>
      </c>
      <c r="AB193" t="n">
        <v>0</v>
      </c>
      <c r="AC193" t="n">
        <v>0</v>
      </c>
      <c r="AD193" t="n">
        <v>0</v>
      </c>
      <c r="AE193" t="n">
        <v>9661.51</v>
      </c>
      <c r="AF193" t="n">
        <v>0</v>
      </c>
      <c r="AG193" t="n">
        <v>0</v>
      </c>
      <c r="AH193" t="n">
        <v>0</v>
      </c>
      <c r="AI193" t="n">
        <v>21.25</v>
      </c>
      <c r="AJ193" t="n">
        <v>1</v>
      </c>
      <c r="AK193" t="n">
        <v>1</v>
      </c>
      <c r="AL193" t="n">
        <v>1</v>
      </c>
      <c r="AM193" t="n">
        <v>2</v>
      </c>
      <c r="AN193" t="n">
        <v>0</v>
      </c>
      <c r="AO193" t="n">
        <v>1</v>
      </c>
      <c r="AP193" t="n">
        <v>1</v>
      </c>
      <c r="AQ193" t="n">
        <v>0</v>
      </c>
      <c r="AR193" t="n">
        <v>0</v>
      </c>
      <c r="AS193" t="inlineStr"/>
      <c r="AT193" t="n">
        <v>0.0078</v>
      </c>
      <c r="AU193" t="inlineStr"/>
      <c r="AV193" t="n">
        <v>0</v>
      </c>
      <c r="AW193" t="n">
        <v>2</v>
      </c>
      <c r="AX193" t="n">
        <v>78856719</v>
      </c>
      <c r="AY193" t="n">
        <v>1</v>
      </c>
      <c r="AZ193" t="n">
        <v>0</v>
      </c>
      <c r="BA193" t="n">
        <v>190</v>
      </c>
      <c r="BB193" t="n">
        <v>0</v>
      </c>
      <c r="BC193" t="n">
        <v>0</v>
      </c>
      <c r="BD193" t="n">
        <v>0</v>
      </c>
      <c r="BE193" t="n">
        <v>0</v>
      </c>
      <c r="BF193" t="n">
        <v>0</v>
      </c>
      <c r="BG193" t="n">
        <v>0</v>
      </c>
      <c r="BH193" t="n">
        <v>0</v>
      </c>
      <c r="BI193" t="n">
        <v>0</v>
      </c>
      <c r="BJ193" t="n">
        <v>0</v>
      </c>
      <c r="BK193" t="n">
        <v>0</v>
      </c>
      <c r="BL193" t="n">
        <v>0</v>
      </c>
      <c r="BM193" t="n">
        <v>0</v>
      </c>
      <c r="BN193" t="n">
        <v>0</v>
      </c>
      <c r="BO193" t="n">
        <v>0</v>
      </c>
      <c r="BP193" t="n">
        <v>0</v>
      </c>
      <c r="BQ193" t="n">
        <v>0</v>
      </c>
      <c r="BR193" t="n">
        <v>0</v>
      </c>
      <c r="BS193" t="n">
        <v>0</v>
      </c>
      <c r="BT193" t="n">
        <v>0</v>
      </c>
      <c r="BU193" t="n">
        <v>0</v>
      </c>
      <c r="BV193" t="n">
        <v>0</v>
      </c>
      <c r="BW193" t="n">
        <v>0</v>
      </c>
      <c r="CV193" t="n">
        <v>0</v>
      </c>
      <c r="CW193" t="n">
        <v>0</v>
      </c>
      <c r="CX193">
        <f>ROUND(Y193*Source!I421,7)</f>
        <v/>
      </c>
      <c r="CY193">
        <f>AA193</f>
        <v/>
      </c>
      <c r="CZ193">
        <f>AE193</f>
        <v/>
      </c>
      <c r="DA193">
        <f>AI193</f>
        <v/>
      </c>
      <c r="DB193">
        <f>ROUND(ROUND(AT193*CZ193,2),2)</f>
        <v/>
      </c>
      <c r="DC193">
        <f>ROUND(ROUND(AT193*AG193,2),2)</f>
        <v/>
      </c>
      <c r="DD193" t="inlineStr"/>
      <c r="DE193" t="inlineStr"/>
      <c r="DF193">
        <f>ROUND(ROUND(AE193*AI193,0)*CX193,0)</f>
        <v/>
      </c>
      <c r="DG193">
        <f>ROUND(ROUND(AF193,0)*CX193,0)</f>
        <v/>
      </c>
      <c r="DH193">
        <f>ROUND(ROUND(AG193,0)*CX193,0)</f>
        <v/>
      </c>
      <c r="DI193">
        <f>ROUND(ROUND(AH193,0)*CX193,0)</f>
        <v/>
      </c>
      <c r="DJ193">
        <f>DF193</f>
        <v/>
      </c>
      <c r="DK193" t="n">
        <v>0</v>
      </c>
      <c r="DL193" t="inlineStr"/>
      <c r="DM193" t="n">
        <v>0</v>
      </c>
      <c r="DN193" t="inlineStr"/>
      <c r="DO193" t="n">
        <v>0</v>
      </c>
    </row>
    <row r="194">
      <c r="A194">
        <f>ROW(Source!A421)</f>
        <v/>
      </c>
      <c r="B194" t="n">
        <v>78855224</v>
      </c>
      <c r="C194" t="n">
        <v>78856716</v>
      </c>
      <c r="D194" t="n">
        <v>29171624</v>
      </c>
      <c r="E194" t="n">
        <v>1</v>
      </c>
      <c r="F194" t="n">
        <v>1</v>
      </c>
      <c r="G194" t="n">
        <v>1</v>
      </c>
      <c r="H194" t="n">
        <v>3</v>
      </c>
      <c r="I194" t="inlineStr">
        <is>
          <t>509-0965</t>
        </is>
      </c>
      <c r="J194" t="inlineStr">
        <is>
          <t>ТССЦ Московской обл., 509-0965, приказ Минстроя России №675/пр от 28.02.2017 № 258/пр</t>
        </is>
      </c>
      <c r="K194" t="inlineStr">
        <is>
          <t>Паронит</t>
        </is>
      </c>
      <c r="L194" t="n">
        <v>1348</v>
      </c>
      <c r="N194" t="n">
        <v>1009</v>
      </c>
      <c r="O194" t="inlineStr">
        <is>
          <t>т</t>
        </is>
      </c>
      <c r="P194" t="inlineStr">
        <is>
          <t>т</t>
        </is>
      </c>
      <c r="Q194" t="n">
        <v>1000</v>
      </c>
      <c r="W194" t="n">
        <v>0</v>
      </c>
      <c r="X194" t="n">
        <v>-1454193387</v>
      </c>
      <c r="Y194">
        <f>AT194</f>
        <v/>
      </c>
      <c r="AA194" t="n">
        <v>125101.26</v>
      </c>
      <c r="AB194" t="n">
        <v>0</v>
      </c>
      <c r="AC194" t="n">
        <v>0</v>
      </c>
      <c r="AD194" t="n">
        <v>0</v>
      </c>
      <c r="AE194" t="n">
        <v>28496.87</v>
      </c>
      <c r="AF194" t="n">
        <v>0</v>
      </c>
      <c r="AG194" t="n">
        <v>0</v>
      </c>
      <c r="AH194" t="n">
        <v>0</v>
      </c>
      <c r="AI194" t="n">
        <v>4.39</v>
      </c>
      <c r="AJ194" t="n">
        <v>1</v>
      </c>
      <c r="AK194" t="n">
        <v>1</v>
      </c>
      <c r="AL194" t="n">
        <v>1</v>
      </c>
      <c r="AM194" t="n">
        <v>2</v>
      </c>
      <c r="AN194" t="n">
        <v>0</v>
      </c>
      <c r="AO194" t="n">
        <v>1</v>
      </c>
      <c r="AP194" t="n">
        <v>1</v>
      </c>
      <c r="AQ194" t="n">
        <v>0</v>
      </c>
      <c r="AR194" t="n">
        <v>0</v>
      </c>
      <c r="AS194" t="inlineStr"/>
      <c r="AT194" t="n">
        <v>0.0252</v>
      </c>
      <c r="AU194" t="inlineStr"/>
      <c r="AV194" t="n">
        <v>0</v>
      </c>
      <c r="AW194" t="n">
        <v>2</v>
      </c>
      <c r="AX194" t="n">
        <v>78856720</v>
      </c>
      <c r="AY194" t="n">
        <v>1</v>
      </c>
      <c r="AZ194" t="n">
        <v>0</v>
      </c>
      <c r="BA194" t="n">
        <v>191</v>
      </c>
      <c r="BB194" t="n">
        <v>0</v>
      </c>
      <c r="BC194" t="n">
        <v>0</v>
      </c>
      <c r="BD194" t="n">
        <v>0</v>
      </c>
      <c r="BE194" t="n">
        <v>0</v>
      </c>
      <c r="BF194" t="n">
        <v>0</v>
      </c>
      <c r="BG194" t="n">
        <v>0</v>
      </c>
      <c r="BH194" t="n">
        <v>0</v>
      </c>
      <c r="BI194" t="n">
        <v>0</v>
      </c>
      <c r="BJ194" t="n">
        <v>0</v>
      </c>
      <c r="BK194" t="n">
        <v>0</v>
      </c>
      <c r="BL194" t="n">
        <v>0</v>
      </c>
      <c r="BM194" t="n">
        <v>0</v>
      </c>
      <c r="BN194" t="n">
        <v>0</v>
      </c>
      <c r="BO194" t="n">
        <v>0</v>
      </c>
      <c r="BP194" t="n">
        <v>0</v>
      </c>
      <c r="BQ194" t="n">
        <v>0</v>
      </c>
      <c r="BR194" t="n">
        <v>0</v>
      </c>
      <c r="BS194" t="n">
        <v>0</v>
      </c>
      <c r="BT194" t="n">
        <v>0</v>
      </c>
      <c r="BU194" t="n">
        <v>0</v>
      </c>
      <c r="BV194" t="n">
        <v>0</v>
      </c>
      <c r="BW194" t="n">
        <v>0</v>
      </c>
      <c r="CV194" t="n">
        <v>0</v>
      </c>
      <c r="CW194" t="n">
        <v>0</v>
      </c>
      <c r="CX194">
        <f>ROUND(Y194*Source!I421,7)</f>
        <v/>
      </c>
      <c r="CY194">
        <f>AA194</f>
        <v/>
      </c>
      <c r="CZ194">
        <f>AE194</f>
        <v/>
      </c>
      <c r="DA194">
        <f>AI194</f>
        <v/>
      </c>
      <c r="DB194">
        <f>ROUND(ROUND(AT194*CZ194,2),2)</f>
        <v/>
      </c>
      <c r="DC194">
        <f>ROUND(ROUND(AT194*AG194,2),2)</f>
        <v/>
      </c>
      <c r="DD194" t="inlineStr"/>
      <c r="DE194" t="inlineStr"/>
      <c r="DF194">
        <f>ROUND(ROUND(AE194*AI194,0)*CX194,0)</f>
        <v/>
      </c>
      <c r="DG194">
        <f>ROUND(ROUND(AF194,0)*CX194,0)</f>
        <v/>
      </c>
      <c r="DH194">
        <f>ROUND(ROUND(AG194,0)*CX194,0)</f>
        <v/>
      </c>
      <c r="DI194">
        <f>ROUND(ROUND(AH194,0)*CX194,0)</f>
        <v/>
      </c>
      <c r="DJ194">
        <f>DF194</f>
        <v/>
      </c>
      <c r="DK194" t="n">
        <v>0</v>
      </c>
      <c r="DL194" t="inlineStr"/>
      <c r="DM194" t="n">
        <v>0</v>
      </c>
      <c r="DN194" t="inlineStr"/>
      <c r="DO194" t="n">
        <v>0</v>
      </c>
    </row>
    <row r="195">
      <c r="A195">
        <f>ROW(Source!A421)</f>
        <v/>
      </c>
      <c r="B195" t="n">
        <v>78855224</v>
      </c>
      <c r="C195" t="n">
        <v>78856716</v>
      </c>
      <c r="D195" t="n">
        <v>29164239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509-3368</t>
        </is>
      </c>
      <c r="J195" t="inlineStr">
        <is>
          <t>ТССЦ Московской обл., 509-3368, приказ Минстроя России №675/пр от 28.02.2017 № 258/пр</t>
        </is>
      </c>
      <c r="K195" t="inlineStr">
        <is>
          <t>Набивки сальниковые</t>
        </is>
      </c>
      <c r="L195" t="n">
        <v>1346</v>
      </c>
      <c r="N195" t="n">
        <v>1009</v>
      </c>
      <c r="O195" t="inlineStr">
        <is>
          <t>кг</t>
        </is>
      </c>
      <c r="P195" t="inlineStr">
        <is>
          <t>кг</t>
        </is>
      </c>
      <c r="Q195" t="n">
        <v>1</v>
      </c>
      <c r="W195" t="n">
        <v>0</v>
      </c>
      <c r="X195" t="n">
        <v>944959504</v>
      </c>
      <c r="Y195">
        <f>AT195</f>
        <v/>
      </c>
      <c r="AA195" t="n">
        <v>386.7</v>
      </c>
      <c r="AB195" t="n">
        <v>0</v>
      </c>
      <c r="AC195" t="n">
        <v>0</v>
      </c>
      <c r="AD195" t="n">
        <v>0</v>
      </c>
      <c r="AE195" t="n">
        <v>28.56</v>
      </c>
      <c r="AF195" t="n">
        <v>0</v>
      </c>
      <c r="AG195" t="n">
        <v>0</v>
      </c>
      <c r="AH195" t="n">
        <v>0</v>
      </c>
      <c r="AI195" t="n">
        <v>13.54</v>
      </c>
      <c r="AJ195" t="n">
        <v>1</v>
      </c>
      <c r="AK195" t="n">
        <v>1</v>
      </c>
      <c r="AL195" t="n">
        <v>1</v>
      </c>
      <c r="AM195" t="n">
        <v>2</v>
      </c>
      <c r="AN195" t="n">
        <v>0</v>
      </c>
      <c r="AO195" t="n">
        <v>1</v>
      </c>
      <c r="AP195" t="n">
        <v>1</v>
      </c>
      <c r="AQ195" t="n">
        <v>0</v>
      </c>
      <c r="AR195" t="n">
        <v>0</v>
      </c>
      <c r="AS195" t="inlineStr"/>
      <c r="AT195" t="n">
        <v>3.5</v>
      </c>
      <c r="AU195" t="inlineStr"/>
      <c r="AV195" t="n">
        <v>0</v>
      </c>
      <c r="AW195" t="n">
        <v>2</v>
      </c>
      <c r="AX195" t="n">
        <v>78856721</v>
      </c>
      <c r="AY195" t="n">
        <v>1</v>
      </c>
      <c r="AZ195" t="n">
        <v>0</v>
      </c>
      <c r="BA195" t="n">
        <v>192</v>
      </c>
      <c r="BB195" t="n">
        <v>0</v>
      </c>
      <c r="BC195" t="n">
        <v>0</v>
      </c>
      <c r="BD195" t="n">
        <v>0</v>
      </c>
      <c r="BE195" t="n">
        <v>0</v>
      </c>
      <c r="BF195" t="n">
        <v>0</v>
      </c>
      <c r="BG195" t="n">
        <v>0</v>
      </c>
      <c r="BH195" t="n">
        <v>0</v>
      </c>
      <c r="BI195" t="n">
        <v>0</v>
      </c>
      <c r="BJ195" t="n">
        <v>0</v>
      </c>
      <c r="BK195" t="n">
        <v>0</v>
      </c>
      <c r="BL195" t="n">
        <v>0</v>
      </c>
      <c r="BM195" t="n">
        <v>0</v>
      </c>
      <c r="BN195" t="n">
        <v>0</v>
      </c>
      <c r="BO195" t="n">
        <v>0</v>
      </c>
      <c r="BP195" t="n">
        <v>0</v>
      </c>
      <c r="BQ195" t="n">
        <v>0</v>
      </c>
      <c r="BR195" t="n">
        <v>0</v>
      </c>
      <c r="BS195" t="n">
        <v>0</v>
      </c>
      <c r="BT195" t="n">
        <v>0</v>
      </c>
      <c r="BU195" t="n">
        <v>0</v>
      </c>
      <c r="BV195" t="n">
        <v>0</v>
      </c>
      <c r="BW195" t="n">
        <v>0</v>
      </c>
      <c r="CV195" t="n">
        <v>0</v>
      </c>
      <c r="CW195" t="n">
        <v>0</v>
      </c>
      <c r="CX195">
        <f>ROUND(Y195*Source!I421,7)</f>
        <v/>
      </c>
      <c r="CY195">
        <f>AA195</f>
        <v/>
      </c>
      <c r="CZ195">
        <f>AE195</f>
        <v/>
      </c>
      <c r="DA195">
        <f>AI195</f>
        <v/>
      </c>
      <c r="DB195">
        <f>ROUND(ROUND(AT195*CZ195,2),2)</f>
        <v/>
      </c>
      <c r="DC195">
        <f>ROUND(ROUND(AT195*AG195,2),2)</f>
        <v/>
      </c>
      <c r="DD195" t="inlineStr"/>
      <c r="DE195" t="inlineStr"/>
      <c r="DF195">
        <f>ROUND(ROUND(AE195*AI195,0)*CX195,0)</f>
        <v/>
      </c>
      <c r="DG195">
        <f>ROUND(ROUND(AF195,0)*CX195,0)</f>
        <v/>
      </c>
      <c r="DH195">
        <f>ROUND(ROUND(AG195,0)*CX195,0)</f>
        <v/>
      </c>
      <c r="DI195">
        <f>ROUND(ROUND(AH195,0)*CX195,0)</f>
        <v/>
      </c>
      <c r="DJ195">
        <f>DF195</f>
        <v/>
      </c>
      <c r="DK195" t="n">
        <v>0</v>
      </c>
      <c r="DL195" t="inlineStr"/>
      <c r="DM195" t="n">
        <v>0</v>
      </c>
      <c r="DN195" t="inlineStr"/>
      <c r="DO195" t="n">
        <v>0</v>
      </c>
    </row>
    <row r="196">
      <c r="A196">
        <f>ROW(Source!A460)</f>
        <v/>
      </c>
      <c r="B196" t="n">
        <v>78855224</v>
      </c>
      <c r="C196" t="n">
        <v>78856893</v>
      </c>
      <c r="D196" t="n">
        <v>18413627</v>
      </c>
      <c r="E196" t="n">
        <v>1</v>
      </c>
      <c r="F196" t="n">
        <v>1</v>
      </c>
      <c r="G196" t="n">
        <v>1</v>
      </c>
      <c r="H196" t="n">
        <v>1</v>
      </c>
      <c r="I196" t="inlineStr">
        <is>
          <t>1-1042-90</t>
        </is>
      </c>
      <c r="J196" t="inlineStr"/>
      <c r="K196" t="inlineStr">
        <is>
          <t>Рабочий строитель среднего разряда 4,2</t>
        </is>
      </c>
      <c r="L196" t="n">
        <v>1369</v>
      </c>
      <c r="N196" t="n">
        <v>1013</v>
      </c>
      <c r="O196" t="inlineStr">
        <is>
          <t>чел.-ч</t>
        </is>
      </c>
      <c r="P196" t="inlineStr">
        <is>
          <t>чел.-ч</t>
        </is>
      </c>
      <c r="Q196" t="n">
        <v>1</v>
      </c>
      <c r="W196" t="n">
        <v>0</v>
      </c>
      <c r="X196" t="n">
        <v>-1366182279</v>
      </c>
      <c r="Y196">
        <f>AT196</f>
        <v/>
      </c>
      <c r="AA196" t="n">
        <v>0</v>
      </c>
      <c r="AB196" t="n">
        <v>0</v>
      </c>
      <c r="AC196" t="n">
        <v>0</v>
      </c>
      <c r="AD196" t="n">
        <v>9.92</v>
      </c>
      <c r="AE196" t="n">
        <v>0</v>
      </c>
      <c r="AF196" t="n">
        <v>0</v>
      </c>
      <c r="AG196" t="n">
        <v>0</v>
      </c>
      <c r="AH196" t="n">
        <v>9.92</v>
      </c>
      <c r="AI196" t="n">
        <v>1</v>
      </c>
      <c r="AJ196" t="n">
        <v>1</v>
      </c>
      <c r="AK196" t="n">
        <v>1</v>
      </c>
      <c r="AL196" t="n">
        <v>1</v>
      </c>
      <c r="AM196" t="n">
        <v>-2</v>
      </c>
      <c r="AN196" t="n">
        <v>0</v>
      </c>
      <c r="AO196" t="n">
        <v>1</v>
      </c>
      <c r="AP196" t="n">
        <v>0</v>
      </c>
      <c r="AQ196" t="n">
        <v>0</v>
      </c>
      <c r="AR196" t="n">
        <v>0</v>
      </c>
      <c r="AS196" t="inlineStr"/>
      <c r="AT196" t="n">
        <v>2.31</v>
      </c>
      <c r="AU196" t="inlineStr"/>
      <c r="AV196" t="n">
        <v>1</v>
      </c>
      <c r="AW196" t="n">
        <v>2</v>
      </c>
      <c r="AX196" t="n">
        <v>78856900</v>
      </c>
      <c r="AY196" t="n">
        <v>1</v>
      </c>
      <c r="AZ196" t="n">
        <v>0</v>
      </c>
      <c r="BA196" t="n">
        <v>193</v>
      </c>
      <c r="BB196" t="n">
        <v>0</v>
      </c>
      <c r="BC196" t="n">
        <v>0</v>
      </c>
      <c r="BD196" t="n">
        <v>0</v>
      </c>
      <c r="BE196" t="n">
        <v>0</v>
      </c>
      <c r="BF196" t="n">
        <v>0</v>
      </c>
      <c r="BG196" t="n">
        <v>0</v>
      </c>
      <c r="BH196" t="n">
        <v>0</v>
      </c>
      <c r="BI196" t="n">
        <v>0</v>
      </c>
      <c r="BJ196" t="n">
        <v>0</v>
      </c>
      <c r="BK196" t="n">
        <v>0</v>
      </c>
      <c r="BL196" t="n">
        <v>0</v>
      </c>
      <c r="BM196" t="n">
        <v>0</v>
      </c>
      <c r="BN196" t="n">
        <v>0</v>
      </c>
      <c r="BO196" t="n">
        <v>0</v>
      </c>
      <c r="BP196" t="n">
        <v>0</v>
      </c>
      <c r="BQ196" t="n">
        <v>0</v>
      </c>
      <c r="BR196" t="n">
        <v>0</v>
      </c>
      <c r="BS196" t="n">
        <v>0</v>
      </c>
      <c r="BT196" t="n">
        <v>0</v>
      </c>
      <c r="BU196" t="n">
        <v>0</v>
      </c>
      <c r="BV196" t="n">
        <v>0</v>
      </c>
      <c r="BW196" t="n">
        <v>0</v>
      </c>
      <c r="CU196">
        <f>ROUND(AT196*Source!I460*AH196*AL196,0)</f>
        <v/>
      </c>
      <c r="CV196">
        <f>ROUND(Y196*Source!I460,7)</f>
        <v/>
      </c>
      <c r="CW196" t="n">
        <v>0</v>
      </c>
      <c r="CX196">
        <f>ROUND(Y196*Source!I460,7)</f>
        <v/>
      </c>
      <c r="CY196">
        <f>AD196</f>
        <v/>
      </c>
      <c r="CZ196">
        <f>AH196</f>
        <v/>
      </c>
      <c r="DA196">
        <f>AL196</f>
        <v/>
      </c>
      <c r="DB196">
        <f>ROUND(ROUND(AT196*CZ196,2),2)</f>
        <v/>
      </c>
      <c r="DC196">
        <f>ROUND(ROUND(AT196*AG196,2),2)</f>
        <v/>
      </c>
      <c r="DD196" t="inlineStr"/>
      <c r="DE196" t="inlineStr"/>
      <c r="DF196">
        <f>ROUND(ROUND(AE196,0)*CX196,0)</f>
        <v/>
      </c>
      <c r="DG196">
        <f>ROUND(ROUND(AF196,0)*CX196,0)</f>
        <v/>
      </c>
      <c r="DH196">
        <f>ROUND(ROUND(AG196,0)*CX196,0)</f>
        <v/>
      </c>
      <c r="DI196">
        <f>ROUND(ROUND(AH196,0)*CX196,0)</f>
        <v/>
      </c>
      <c r="DJ196">
        <f>DI196</f>
        <v/>
      </c>
      <c r="DK196" t="n">
        <v>0</v>
      </c>
      <c r="DL196" t="inlineStr"/>
      <c r="DM196" t="n">
        <v>0</v>
      </c>
      <c r="DN196" t="inlineStr"/>
      <c r="DO196" t="n">
        <v>0</v>
      </c>
    </row>
    <row r="197">
      <c r="A197">
        <f>ROW(Source!A460)</f>
        <v/>
      </c>
      <c r="B197" t="n">
        <v>78855224</v>
      </c>
      <c r="C197" t="n">
        <v>78856893</v>
      </c>
      <c r="D197" t="n">
        <v>29172669</v>
      </c>
      <c r="E197" t="n">
        <v>1</v>
      </c>
      <c r="F197" t="n">
        <v>1</v>
      </c>
      <c r="G197" t="n">
        <v>1</v>
      </c>
      <c r="H197" t="n">
        <v>2</v>
      </c>
      <c r="I197" t="inlineStr">
        <is>
          <t>041000</t>
        </is>
      </c>
      <c r="J197" t="inlineStr">
        <is>
          <t>ТСЭМ Московской обл., 041000, приказ Минстроя России №675/пр от 28.02.2017 № 264/пр</t>
        </is>
      </c>
      <c r="K197" t="inlineStr">
        <is>
          <t>Преобразователи сварочные с номинальным сварочным током 315-500 А</t>
        </is>
      </c>
      <c r="L197" t="n">
        <v>1368</v>
      </c>
      <c r="N197" t="n">
        <v>1011</v>
      </c>
      <c r="O197" t="inlineStr">
        <is>
          <t>маш.-ч</t>
        </is>
      </c>
      <c r="P197" t="inlineStr">
        <is>
          <t>маш.-ч</t>
        </is>
      </c>
      <c r="Q197" t="n">
        <v>1</v>
      </c>
      <c r="W197" t="n">
        <v>0</v>
      </c>
      <c r="X197" t="n">
        <v>1159853466</v>
      </c>
      <c r="Y197">
        <f>AT197</f>
        <v/>
      </c>
      <c r="AA197" t="n">
        <v>0</v>
      </c>
      <c r="AB197" t="n">
        <v>119.65</v>
      </c>
      <c r="AC197" t="n">
        <v>0</v>
      </c>
      <c r="AD197" t="n">
        <v>0</v>
      </c>
      <c r="AE197" t="n">
        <v>0</v>
      </c>
      <c r="AF197" t="n">
        <v>12.31</v>
      </c>
      <c r="AG197" t="n">
        <v>0</v>
      </c>
      <c r="AH197" t="n">
        <v>0</v>
      </c>
      <c r="AI197" t="n">
        <v>1</v>
      </c>
      <c r="AJ197" t="n">
        <v>9.720000000000001</v>
      </c>
      <c r="AK197" t="n">
        <v>52.25</v>
      </c>
      <c r="AL197" t="n">
        <v>1</v>
      </c>
      <c r="AM197" t="n">
        <v>2</v>
      </c>
      <c r="AN197" t="n">
        <v>0</v>
      </c>
      <c r="AO197" t="n">
        <v>1</v>
      </c>
      <c r="AP197" t="n">
        <v>0</v>
      </c>
      <c r="AQ197" t="n">
        <v>0</v>
      </c>
      <c r="AR197" t="n">
        <v>0</v>
      </c>
      <c r="AS197" t="inlineStr"/>
      <c r="AT197" t="n">
        <v>0.67</v>
      </c>
      <c r="AU197" t="inlineStr"/>
      <c r="AV197" t="n">
        <v>0</v>
      </c>
      <c r="AW197" t="n">
        <v>2</v>
      </c>
      <c r="AX197" t="n">
        <v>78856901</v>
      </c>
      <c r="AY197" t="n">
        <v>1</v>
      </c>
      <c r="AZ197" t="n">
        <v>0</v>
      </c>
      <c r="BA197" t="n">
        <v>194</v>
      </c>
      <c r="BB197" t="n">
        <v>0</v>
      </c>
      <c r="BC197" t="n">
        <v>0</v>
      </c>
      <c r="BD197" t="n">
        <v>0</v>
      </c>
      <c r="BE197" t="n">
        <v>0</v>
      </c>
      <c r="BF197" t="n">
        <v>0</v>
      </c>
      <c r="BG197" t="n">
        <v>0</v>
      </c>
      <c r="BH197" t="n">
        <v>0</v>
      </c>
      <c r="BI197" t="n">
        <v>0</v>
      </c>
      <c r="BJ197" t="n">
        <v>0</v>
      </c>
      <c r="BK197" t="n">
        <v>0</v>
      </c>
      <c r="BL197" t="n">
        <v>0</v>
      </c>
      <c r="BM197" t="n">
        <v>0</v>
      </c>
      <c r="BN197" t="n">
        <v>0</v>
      </c>
      <c r="BO197" t="n">
        <v>0</v>
      </c>
      <c r="BP197" t="n">
        <v>0</v>
      </c>
      <c r="BQ197" t="n">
        <v>0</v>
      </c>
      <c r="BR197" t="n">
        <v>0</v>
      </c>
      <c r="BS197" t="n">
        <v>0</v>
      </c>
      <c r="BT197" t="n">
        <v>0</v>
      </c>
      <c r="BU197" t="n">
        <v>0</v>
      </c>
      <c r="BV197" t="n">
        <v>0</v>
      </c>
      <c r="BW197" t="n">
        <v>0</v>
      </c>
      <c r="CV197" t="n">
        <v>0</v>
      </c>
      <c r="CW197">
        <f>ROUND(Y197*Source!I460*DO197,7)</f>
        <v/>
      </c>
      <c r="CX197">
        <f>ROUND(Y197*Source!I460,7)</f>
        <v/>
      </c>
      <c r="CY197">
        <f>AB197</f>
        <v/>
      </c>
      <c r="CZ197">
        <f>AF197</f>
        <v/>
      </c>
      <c r="DA197">
        <f>AJ197</f>
        <v/>
      </c>
      <c r="DB197">
        <f>ROUND(ROUND(AT197*CZ197,2),2)</f>
        <v/>
      </c>
      <c r="DC197">
        <f>ROUND(ROUND(AT197*AG197,2),2)</f>
        <v/>
      </c>
      <c r="DD197" t="inlineStr"/>
      <c r="DE197" t="inlineStr"/>
      <c r="DF197">
        <f>ROUND(ROUND(AE197,0)*CX197,0)</f>
        <v/>
      </c>
      <c r="DG197">
        <f>ROUND(ROUND(AF197*AJ197,0)*CX197,0)</f>
        <v/>
      </c>
      <c r="DH197">
        <f>ROUND(ROUND(AG197*AK197,0)*CX197,0)</f>
        <v/>
      </c>
      <c r="DI197">
        <f>ROUND(ROUND(AH197,0)*CX197,0)</f>
        <v/>
      </c>
      <c r="DJ197">
        <f>DG197</f>
        <v/>
      </c>
      <c r="DK197" t="n">
        <v>0</v>
      </c>
      <c r="DL197" t="inlineStr"/>
      <c r="DM197" t="n">
        <v>0</v>
      </c>
      <c r="DN197" t="inlineStr"/>
      <c r="DO197" t="n">
        <v>0</v>
      </c>
    </row>
    <row r="198">
      <c r="A198">
        <f>ROW(Source!A460)</f>
        <v/>
      </c>
      <c r="B198" t="n">
        <v>78855224</v>
      </c>
      <c r="C198" t="n">
        <v>78856893</v>
      </c>
      <c r="D198" t="n">
        <v>29172679</v>
      </c>
      <c r="E198" t="n">
        <v>1</v>
      </c>
      <c r="F198" t="n">
        <v>1</v>
      </c>
      <c r="G198" t="n">
        <v>1</v>
      </c>
      <c r="H198" t="n">
        <v>2</v>
      </c>
      <c r="I198" t="inlineStr">
        <is>
          <t>041400</t>
        </is>
      </c>
      <c r="J198" t="inlineStr">
        <is>
          <t>ТСЭМ Московской обл., 041400, приказ Минстроя России №675/пр от 28.02.2017 № 264/пр</t>
        </is>
      </c>
      <c r="K198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198" t="n">
        <v>1368</v>
      </c>
      <c r="N198" t="n">
        <v>1011</v>
      </c>
      <c r="O198" t="inlineStr">
        <is>
          <t>маш.-ч</t>
        </is>
      </c>
      <c r="P198" t="inlineStr">
        <is>
          <t>маш.-ч</t>
        </is>
      </c>
      <c r="Q198" t="n">
        <v>1</v>
      </c>
      <c r="W198" t="n">
        <v>0</v>
      </c>
      <c r="X198" t="n">
        <v>1123115873</v>
      </c>
      <c r="Y198">
        <f>AT198</f>
        <v/>
      </c>
      <c r="AA198" t="n">
        <v>0</v>
      </c>
      <c r="AB198" t="n">
        <v>65.06</v>
      </c>
      <c r="AC198" t="n">
        <v>0</v>
      </c>
      <c r="AD198" t="n">
        <v>0</v>
      </c>
      <c r="AE198" t="n">
        <v>0</v>
      </c>
      <c r="AF198" t="n">
        <v>6.7</v>
      </c>
      <c r="AG198" t="n">
        <v>0</v>
      </c>
      <c r="AH198" t="n">
        <v>0</v>
      </c>
      <c r="AI198" t="n">
        <v>1</v>
      </c>
      <c r="AJ198" t="n">
        <v>9.710000000000001</v>
      </c>
      <c r="AK198" t="n">
        <v>52.25</v>
      </c>
      <c r="AL198" t="n">
        <v>1</v>
      </c>
      <c r="AM198" t="n">
        <v>2</v>
      </c>
      <c r="AN198" t="n">
        <v>0</v>
      </c>
      <c r="AO198" t="n">
        <v>1</v>
      </c>
      <c r="AP198" t="n">
        <v>0</v>
      </c>
      <c r="AQ198" t="n">
        <v>0</v>
      </c>
      <c r="AR198" t="n">
        <v>0</v>
      </c>
      <c r="AS198" t="inlineStr"/>
      <c r="AT198" t="n">
        <v>0.17</v>
      </c>
      <c r="AU198" t="inlineStr"/>
      <c r="AV198" t="n">
        <v>0</v>
      </c>
      <c r="AW198" t="n">
        <v>2</v>
      </c>
      <c r="AX198" t="n">
        <v>78856902</v>
      </c>
      <c r="AY198" t="n">
        <v>1</v>
      </c>
      <c r="AZ198" t="n">
        <v>0</v>
      </c>
      <c r="BA198" t="n">
        <v>195</v>
      </c>
      <c r="BB198" t="n">
        <v>0</v>
      </c>
      <c r="BC198" t="n">
        <v>0</v>
      </c>
      <c r="BD198" t="n">
        <v>0</v>
      </c>
      <c r="BE198" t="n">
        <v>0</v>
      </c>
      <c r="BF198" t="n">
        <v>0</v>
      </c>
      <c r="BG198" t="n">
        <v>0</v>
      </c>
      <c r="BH198" t="n">
        <v>0</v>
      </c>
      <c r="BI198" t="n">
        <v>0</v>
      </c>
      <c r="BJ198" t="n">
        <v>0</v>
      </c>
      <c r="BK198" t="n">
        <v>0</v>
      </c>
      <c r="BL198" t="n">
        <v>0</v>
      </c>
      <c r="BM198" t="n">
        <v>0</v>
      </c>
      <c r="BN198" t="n">
        <v>0</v>
      </c>
      <c r="BO198" t="n">
        <v>0</v>
      </c>
      <c r="BP198" t="n">
        <v>0</v>
      </c>
      <c r="BQ198" t="n">
        <v>0</v>
      </c>
      <c r="BR198" t="n">
        <v>0</v>
      </c>
      <c r="BS198" t="n">
        <v>0</v>
      </c>
      <c r="BT198" t="n">
        <v>0</v>
      </c>
      <c r="BU198" t="n">
        <v>0</v>
      </c>
      <c r="BV198" t="n">
        <v>0</v>
      </c>
      <c r="BW198" t="n">
        <v>0</v>
      </c>
      <c r="CV198" t="n">
        <v>0</v>
      </c>
      <c r="CW198">
        <f>ROUND(Y198*Source!I460*DO198,7)</f>
        <v/>
      </c>
      <c r="CX198">
        <f>ROUND(Y198*Source!I460,7)</f>
        <v/>
      </c>
      <c r="CY198">
        <f>AB198</f>
        <v/>
      </c>
      <c r="CZ198">
        <f>AF198</f>
        <v/>
      </c>
      <c r="DA198">
        <f>AJ198</f>
        <v/>
      </c>
      <c r="DB198">
        <f>ROUND(ROUND(AT198*CZ198,2),2)</f>
        <v/>
      </c>
      <c r="DC198">
        <f>ROUND(ROUND(AT198*AG198,2),2)</f>
        <v/>
      </c>
      <c r="DD198" t="inlineStr"/>
      <c r="DE198" t="inlineStr"/>
      <c r="DF198">
        <f>ROUND(ROUND(AE198,0)*CX198,0)</f>
        <v/>
      </c>
      <c r="DG198">
        <f>ROUND(ROUND(AF198*AJ198,0)*CX198,0)</f>
        <v/>
      </c>
      <c r="DH198">
        <f>ROUND(ROUND(AG198*AK198,0)*CX198,0)</f>
        <v/>
      </c>
      <c r="DI198">
        <f>ROUND(ROUND(AH198,0)*CX198,0)</f>
        <v/>
      </c>
      <c r="DJ198">
        <f>DG198</f>
        <v/>
      </c>
      <c r="DK198" t="n">
        <v>0</v>
      </c>
      <c r="DL198" t="inlineStr"/>
      <c r="DM198" t="n">
        <v>0</v>
      </c>
      <c r="DN198" t="inlineStr"/>
      <c r="DO198" t="n">
        <v>0</v>
      </c>
    </row>
    <row r="199">
      <c r="A199">
        <f>ROW(Source!A460)</f>
        <v/>
      </c>
      <c r="B199" t="n">
        <v>78855224</v>
      </c>
      <c r="C199" t="n">
        <v>78856893</v>
      </c>
      <c r="D199" t="n">
        <v>29174507</v>
      </c>
      <c r="E199" t="n">
        <v>1</v>
      </c>
      <c r="F199" t="n">
        <v>1</v>
      </c>
      <c r="G199" t="n">
        <v>1</v>
      </c>
      <c r="H199" t="n">
        <v>2</v>
      </c>
      <c r="I199" t="inlineStr">
        <is>
          <t>330301</t>
        </is>
      </c>
      <c r="J199" t="inlineStr">
        <is>
          <t>ТСЭМ Московской обл., 330301, приказ Минстроя России №675/пр от 28.02.2017 № 264/пр</t>
        </is>
      </c>
      <c r="K199" t="inlineStr">
        <is>
          <t>Машины шлифовальные электрические</t>
        </is>
      </c>
      <c r="L199" t="n">
        <v>1368</v>
      </c>
      <c r="N199" t="n">
        <v>1011</v>
      </c>
      <c r="O199" t="inlineStr">
        <is>
          <t>маш.-ч</t>
        </is>
      </c>
      <c r="P199" t="inlineStr">
        <is>
          <t>маш.-ч</t>
        </is>
      </c>
      <c r="Q199" t="n">
        <v>1</v>
      </c>
      <c r="W199" t="n">
        <v>0</v>
      </c>
      <c r="X199" t="n">
        <v>-144556207</v>
      </c>
      <c r="Y199">
        <f>AT199</f>
        <v/>
      </c>
      <c r="AA199" t="n">
        <v>0</v>
      </c>
      <c r="AB199" t="n">
        <v>20.73</v>
      </c>
      <c r="AC199" t="n">
        <v>0</v>
      </c>
      <c r="AD199" t="n">
        <v>0</v>
      </c>
      <c r="AE199" t="n">
        <v>0</v>
      </c>
      <c r="AF199" t="n">
        <v>5.13</v>
      </c>
      <c r="AG199" t="n">
        <v>0</v>
      </c>
      <c r="AH199" t="n">
        <v>0</v>
      </c>
      <c r="AI199" t="n">
        <v>1</v>
      </c>
      <c r="AJ199" t="n">
        <v>4.04</v>
      </c>
      <c r="AK199" t="n">
        <v>52.25</v>
      </c>
      <c r="AL199" t="n">
        <v>1</v>
      </c>
      <c r="AM199" t="n">
        <v>2</v>
      </c>
      <c r="AN199" t="n">
        <v>0</v>
      </c>
      <c r="AO199" t="n">
        <v>1</v>
      </c>
      <c r="AP199" t="n">
        <v>0</v>
      </c>
      <c r="AQ199" t="n">
        <v>0</v>
      </c>
      <c r="AR199" t="n">
        <v>0</v>
      </c>
      <c r="AS199" t="inlineStr"/>
      <c r="AT199" t="n">
        <v>1.57</v>
      </c>
      <c r="AU199" t="inlineStr"/>
      <c r="AV199" t="n">
        <v>0</v>
      </c>
      <c r="AW199" t="n">
        <v>2</v>
      </c>
      <c r="AX199" t="n">
        <v>78856903</v>
      </c>
      <c r="AY199" t="n">
        <v>1</v>
      </c>
      <c r="AZ199" t="n">
        <v>0</v>
      </c>
      <c r="BA199" t="n">
        <v>196</v>
      </c>
      <c r="BB199" t="n">
        <v>0</v>
      </c>
      <c r="BC199" t="n">
        <v>0</v>
      </c>
      <c r="BD199" t="n">
        <v>0</v>
      </c>
      <c r="BE199" t="n">
        <v>0</v>
      </c>
      <c r="BF199" t="n">
        <v>0</v>
      </c>
      <c r="BG199" t="n">
        <v>0</v>
      </c>
      <c r="BH199" t="n">
        <v>0</v>
      </c>
      <c r="BI199" t="n">
        <v>0</v>
      </c>
      <c r="BJ199" t="n">
        <v>0</v>
      </c>
      <c r="BK199" t="n">
        <v>0</v>
      </c>
      <c r="BL199" t="n">
        <v>0</v>
      </c>
      <c r="BM199" t="n">
        <v>0</v>
      </c>
      <c r="BN199" t="n">
        <v>0</v>
      </c>
      <c r="BO199" t="n">
        <v>0</v>
      </c>
      <c r="BP199" t="n">
        <v>0</v>
      </c>
      <c r="BQ199" t="n">
        <v>0</v>
      </c>
      <c r="BR199" t="n">
        <v>0</v>
      </c>
      <c r="BS199" t="n">
        <v>0</v>
      </c>
      <c r="BT199" t="n">
        <v>0</v>
      </c>
      <c r="BU199" t="n">
        <v>0</v>
      </c>
      <c r="BV199" t="n">
        <v>0</v>
      </c>
      <c r="BW199" t="n">
        <v>0</v>
      </c>
      <c r="CV199" t="n">
        <v>0</v>
      </c>
      <c r="CW199">
        <f>ROUND(Y199*Source!I460*DO199,7)</f>
        <v/>
      </c>
      <c r="CX199">
        <f>ROUND(Y199*Source!I460,7)</f>
        <v/>
      </c>
      <c r="CY199">
        <f>AB199</f>
        <v/>
      </c>
      <c r="CZ199">
        <f>AF199</f>
        <v/>
      </c>
      <c r="DA199">
        <f>AJ199</f>
        <v/>
      </c>
      <c r="DB199">
        <f>ROUND(ROUND(AT199*CZ199,2),2)</f>
        <v/>
      </c>
      <c r="DC199">
        <f>ROUND(ROUND(AT199*AG199,2),2)</f>
        <v/>
      </c>
      <c r="DD199" t="inlineStr"/>
      <c r="DE199" t="inlineStr"/>
      <c r="DF199">
        <f>ROUND(ROUND(AE199,0)*CX199,0)</f>
        <v/>
      </c>
      <c r="DG199">
        <f>ROUND(ROUND(AF199*AJ199,0)*CX199,0)</f>
        <v/>
      </c>
      <c r="DH199">
        <f>ROUND(ROUND(AG199*AK199,0)*CX199,0)</f>
        <v/>
      </c>
      <c r="DI199">
        <f>ROUND(ROUND(AH199,0)*CX199,0)</f>
        <v/>
      </c>
      <c r="DJ199">
        <f>DG199</f>
        <v/>
      </c>
      <c r="DK199" t="n">
        <v>0</v>
      </c>
      <c r="DL199" t="inlineStr"/>
      <c r="DM199" t="n">
        <v>0</v>
      </c>
      <c r="DN199" t="inlineStr"/>
      <c r="DO199" t="n">
        <v>0</v>
      </c>
    </row>
    <row r="200">
      <c r="A200">
        <f>ROW(Source!A460)</f>
        <v/>
      </c>
      <c r="B200" t="n">
        <v>78855224</v>
      </c>
      <c r="C200" t="n">
        <v>78856893</v>
      </c>
      <c r="D200" t="n">
        <v>29113946</v>
      </c>
      <c r="E200" t="n">
        <v>1</v>
      </c>
      <c r="F200" t="n">
        <v>1</v>
      </c>
      <c r="G200" t="n">
        <v>1</v>
      </c>
      <c r="H200" t="n">
        <v>3</v>
      </c>
      <c r="I200" t="inlineStr">
        <is>
          <t>101-0802</t>
        </is>
      </c>
      <c r="J200" t="inlineStr">
        <is>
          <t>ТССЦ Московской обл., 101-0802, приказ Минстроя России №675/пр от 28.02.2017 № 254/пр</t>
        </is>
      </c>
      <c r="K200" t="inlineStr">
        <is>
          <t>Проволока порошковая для дуговой сварки</t>
        </is>
      </c>
      <c r="L200" t="n">
        <v>1348</v>
      </c>
      <c r="N200" t="n">
        <v>1009</v>
      </c>
      <c r="O200" t="inlineStr">
        <is>
          <t>т</t>
        </is>
      </c>
      <c r="P200" t="inlineStr">
        <is>
          <t>т</t>
        </is>
      </c>
      <c r="Q200" t="n">
        <v>1000</v>
      </c>
      <c r="W200" t="n">
        <v>0</v>
      </c>
      <c r="X200" t="n">
        <v>-1112151242</v>
      </c>
      <c r="Y200">
        <f>AT200</f>
        <v/>
      </c>
      <c r="AA200" t="n">
        <v>295944.19</v>
      </c>
      <c r="AB200" t="n">
        <v>0</v>
      </c>
      <c r="AC200" t="n">
        <v>0</v>
      </c>
      <c r="AD200" t="n">
        <v>0</v>
      </c>
      <c r="AE200" t="n">
        <v>15200.01</v>
      </c>
      <c r="AF200" t="n">
        <v>0</v>
      </c>
      <c r="AG200" t="n">
        <v>0</v>
      </c>
      <c r="AH200" t="n">
        <v>0</v>
      </c>
      <c r="AI200" t="n">
        <v>19.47</v>
      </c>
      <c r="AJ200" t="n">
        <v>1</v>
      </c>
      <c r="AK200" t="n">
        <v>1</v>
      </c>
      <c r="AL200" t="n">
        <v>1</v>
      </c>
      <c r="AM200" t="n">
        <v>2</v>
      </c>
      <c r="AN200" t="n">
        <v>0</v>
      </c>
      <c r="AO200" t="n">
        <v>1</v>
      </c>
      <c r="AP200" t="n">
        <v>0</v>
      </c>
      <c r="AQ200" t="n">
        <v>0</v>
      </c>
      <c r="AR200" t="n">
        <v>0</v>
      </c>
      <c r="AS200" t="inlineStr"/>
      <c r="AT200" t="n">
        <v>0.00066</v>
      </c>
      <c r="AU200" t="inlineStr"/>
      <c r="AV200" t="n">
        <v>0</v>
      </c>
      <c r="AW200" t="n">
        <v>2</v>
      </c>
      <c r="AX200" t="n">
        <v>78856904</v>
      </c>
      <c r="AY200" t="n">
        <v>1</v>
      </c>
      <c r="AZ200" t="n">
        <v>0</v>
      </c>
      <c r="BA200" t="n">
        <v>197</v>
      </c>
      <c r="BB200" t="n">
        <v>0</v>
      </c>
      <c r="BC200" t="n">
        <v>0</v>
      </c>
      <c r="BD200" t="n">
        <v>0</v>
      </c>
      <c r="BE200" t="n">
        <v>0</v>
      </c>
      <c r="BF200" t="n">
        <v>0</v>
      </c>
      <c r="BG200" t="n">
        <v>0</v>
      </c>
      <c r="BH200" t="n">
        <v>0</v>
      </c>
      <c r="BI200" t="n">
        <v>0</v>
      </c>
      <c r="BJ200" t="n">
        <v>0</v>
      </c>
      <c r="BK200" t="n">
        <v>0</v>
      </c>
      <c r="BL200" t="n">
        <v>0</v>
      </c>
      <c r="BM200" t="n">
        <v>0</v>
      </c>
      <c r="BN200" t="n">
        <v>0</v>
      </c>
      <c r="BO200" t="n">
        <v>0</v>
      </c>
      <c r="BP200" t="n">
        <v>0</v>
      </c>
      <c r="BQ200" t="n">
        <v>0</v>
      </c>
      <c r="BR200" t="n">
        <v>0</v>
      </c>
      <c r="BS200" t="n">
        <v>0</v>
      </c>
      <c r="BT200" t="n">
        <v>0</v>
      </c>
      <c r="BU200" t="n">
        <v>0</v>
      </c>
      <c r="BV200" t="n">
        <v>0</v>
      </c>
      <c r="BW200" t="n">
        <v>0</v>
      </c>
      <c r="CV200" t="n">
        <v>0</v>
      </c>
      <c r="CW200" t="n">
        <v>0</v>
      </c>
      <c r="CX200">
        <f>ROUND(Y200*Source!I460,7)</f>
        <v/>
      </c>
      <c r="CY200">
        <f>AA200</f>
        <v/>
      </c>
      <c r="CZ200">
        <f>AE200</f>
        <v/>
      </c>
      <c r="DA200">
        <f>AI200</f>
        <v/>
      </c>
      <c r="DB200">
        <f>ROUND(ROUND(AT200*CZ200,2),2)</f>
        <v/>
      </c>
      <c r="DC200">
        <f>ROUND(ROUND(AT200*AG200,2),2)</f>
        <v/>
      </c>
      <c r="DD200" t="inlineStr"/>
      <c r="DE200" t="inlineStr"/>
      <c r="DF200">
        <f>ROUND(ROUND(AE200*AI200,0)*CX200,0)</f>
        <v/>
      </c>
      <c r="DG200">
        <f>ROUND(ROUND(AF200,0)*CX200,0)</f>
        <v/>
      </c>
      <c r="DH200">
        <f>ROUND(ROUND(AG200,0)*CX200,0)</f>
        <v/>
      </c>
      <c r="DI200">
        <f>ROUND(ROUND(AH200,0)*CX200,0)</f>
        <v/>
      </c>
      <c r="DJ200">
        <f>DF200</f>
        <v/>
      </c>
      <c r="DK200" t="n">
        <v>0</v>
      </c>
      <c r="DL200" t="inlineStr"/>
      <c r="DM200" t="n">
        <v>0</v>
      </c>
      <c r="DN200" t="inlineStr"/>
      <c r="DO200" t="n">
        <v>0</v>
      </c>
    </row>
    <row r="201">
      <c r="A201">
        <f>ROW(Source!A460)</f>
        <v/>
      </c>
      <c r="B201" t="n">
        <v>78855224</v>
      </c>
      <c r="C201" t="n">
        <v>78856893</v>
      </c>
      <c r="D201" t="n">
        <v>29113990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101-1515</t>
        </is>
      </c>
      <c r="J201" t="inlineStr">
        <is>
          <t>ТССЦ Московской обл., 101-1515, приказ Минстроя России №675/пр от 28.02.2017 № 254/пр</t>
        </is>
      </c>
      <c r="K201" t="inlineStr">
        <is>
          <t>Электроды диаметром 4 мм Э46</t>
        </is>
      </c>
      <c r="L201" t="n">
        <v>1348</v>
      </c>
      <c r="N201" t="n">
        <v>1009</v>
      </c>
      <c r="O201" t="inlineStr">
        <is>
          <t>т</t>
        </is>
      </c>
      <c r="P201" t="inlineStr">
        <is>
          <t>т</t>
        </is>
      </c>
      <c r="Q201" t="n">
        <v>1000</v>
      </c>
      <c r="W201" t="n">
        <v>0</v>
      </c>
      <c r="X201" t="n">
        <v>703561654</v>
      </c>
      <c r="Y201">
        <f>AT201</f>
        <v/>
      </c>
      <c r="AA201" t="n">
        <v>247944.36</v>
      </c>
      <c r="AB201" t="n">
        <v>0</v>
      </c>
      <c r="AC201" t="n">
        <v>0</v>
      </c>
      <c r="AD201" t="n">
        <v>0</v>
      </c>
      <c r="AE201" t="n">
        <v>10169.99</v>
      </c>
      <c r="AF201" t="n">
        <v>0</v>
      </c>
      <c r="AG201" t="n">
        <v>0</v>
      </c>
      <c r="AH201" t="n">
        <v>0</v>
      </c>
      <c r="AI201" t="n">
        <v>24.38</v>
      </c>
      <c r="AJ201" t="n">
        <v>1</v>
      </c>
      <c r="AK201" t="n">
        <v>1</v>
      </c>
      <c r="AL201" t="n">
        <v>1</v>
      </c>
      <c r="AM201" t="n">
        <v>2</v>
      </c>
      <c r="AN201" t="n">
        <v>0</v>
      </c>
      <c r="AO201" t="n">
        <v>1</v>
      </c>
      <c r="AP201" t="n">
        <v>0</v>
      </c>
      <c r="AQ201" t="n">
        <v>0</v>
      </c>
      <c r="AR201" t="n">
        <v>0</v>
      </c>
      <c r="AS201" t="inlineStr"/>
      <c r="AT201" t="n">
        <v>0.001</v>
      </c>
      <c r="AU201" t="inlineStr"/>
      <c r="AV201" t="n">
        <v>0</v>
      </c>
      <c r="AW201" t="n">
        <v>2</v>
      </c>
      <c r="AX201" t="n">
        <v>78856905</v>
      </c>
      <c r="AY201" t="n">
        <v>1</v>
      </c>
      <c r="AZ201" t="n">
        <v>0</v>
      </c>
      <c r="BA201" t="n">
        <v>198</v>
      </c>
      <c r="BB201" t="n">
        <v>0</v>
      </c>
      <c r="BC201" t="n">
        <v>0</v>
      </c>
      <c r="BD201" t="n">
        <v>0</v>
      </c>
      <c r="BE201" t="n">
        <v>0</v>
      </c>
      <c r="BF201" t="n">
        <v>0</v>
      </c>
      <c r="BG201" t="n">
        <v>0</v>
      </c>
      <c r="BH201" t="n">
        <v>0</v>
      </c>
      <c r="BI201" t="n">
        <v>0</v>
      </c>
      <c r="BJ201" t="n">
        <v>0</v>
      </c>
      <c r="BK201" t="n">
        <v>0</v>
      </c>
      <c r="BL201" t="n">
        <v>0</v>
      </c>
      <c r="BM201" t="n">
        <v>0</v>
      </c>
      <c r="BN201" t="n">
        <v>0</v>
      </c>
      <c r="BO201" t="n">
        <v>0</v>
      </c>
      <c r="BP201" t="n">
        <v>0</v>
      </c>
      <c r="BQ201" t="n">
        <v>0</v>
      </c>
      <c r="BR201" t="n">
        <v>0</v>
      </c>
      <c r="BS201" t="n">
        <v>0</v>
      </c>
      <c r="BT201" t="n">
        <v>0</v>
      </c>
      <c r="BU201" t="n">
        <v>0</v>
      </c>
      <c r="BV201" t="n">
        <v>0</v>
      </c>
      <c r="BW201" t="n">
        <v>0</v>
      </c>
      <c r="CV201" t="n">
        <v>0</v>
      </c>
      <c r="CW201" t="n">
        <v>0</v>
      </c>
      <c r="CX201">
        <f>ROUND(Y201*Source!I460,7)</f>
        <v/>
      </c>
      <c r="CY201">
        <f>AA201</f>
        <v/>
      </c>
      <c r="CZ201">
        <f>AE201</f>
        <v/>
      </c>
      <c r="DA201">
        <f>AI201</f>
        <v/>
      </c>
      <c r="DB201">
        <f>ROUND(ROUND(AT201*CZ201,2),2)</f>
        <v/>
      </c>
      <c r="DC201">
        <f>ROUND(ROUND(AT201*AG201,2),2)</f>
        <v/>
      </c>
      <c r="DD201" t="inlineStr"/>
      <c r="DE201" t="inlineStr"/>
      <c r="DF201">
        <f>ROUND(ROUND(AE201*AI201,0)*CX201,0)</f>
        <v/>
      </c>
      <c r="DG201">
        <f>ROUND(ROUND(AF201,0)*CX201,0)</f>
        <v/>
      </c>
      <c r="DH201">
        <f>ROUND(ROUND(AG201,0)*CX201,0)</f>
        <v/>
      </c>
      <c r="DI201">
        <f>ROUND(ROUND(AH201,0)*CX201,0)</f>
        <v/>
      </c>
      <c r="DJ201">
        <f>DF201</f>
        <v/>
      </c>
      <c r="DK201" t="n">
        <v>0</v>
      </c>
      <c r="DL201" t="inlineStr"/>
      <c r="DM201" t="n">
        <v>0</v>
      </c>
      <c r="DN201" t="inlineStr"/>
      <c r="DO201" t="n">
        <v>0</v>
      </c>
    </row>
    <row r="202">
      <c r="A202">
        <f>ROW(Source!A499)</f>
        <v/>
      </c>
      <c r="B202" t="n">
        <v>78855224</v>
      </c>
      <c r="C202" t="n">
        <v>78856916</v>
      </c>
      <c r="D202" t="n">
        <v>18413627</v>
      </c>
      <c r="E202" t="n">
        <v>1</v>
      </c>
      <c r="F202" t="n">
        <v>1</v>
      </c>
      <c r="G202" t="n">
        <v>1</v>
      </c>
      <c r="H202" t="n">
        <v>1</v>
      </c>
      <c r="I202" t="inlineStr">
        <is>
          <t>1-1042-90</t>
        </is>
      </c>
      <c r="J202" t="inlineStr"/>
      <c r="K202" t="inlineStr">
        <is>
          <t>Рабочий строитель среднего разряда 4,2</t>
        </is>
      </c>
      <c r="L202" t="n">
        <v>1369</v>
      </c>
      <c r="N202" t="n">
        <v>1013</v>
      </c>
      <c r="O202" t="inlineStr">
        <is>
          <t>чел.-ч</t>
        </is>
      </c>
      <c r="P202" t="inlineStr">
        <is>
          <t>чел.-ч</t>
        </is>
      </c>
      <c r="Q202" t="n">
        <v>1</v>
      </c>
      <c r="W202" t="n">
        <v>0</v>
      </c>
      <c r="X202" t="n">
        <v>-1366182279</v>
      </c>
      <c r="Y202">
        <f>AT202</f>
        <v/>
      </c>
      <c r="AA202" t="n">
        <v>0</v>
      </c>
      <c r="AB202" t="n">
        <v>0</v>
      </c>
      <c r="AC202" t="n">
        <v>0</v>
      </c>
      <c r="AD202" t="n">
        <v>9.92</v>
      </c>
      <c r="AE202" t="n">
        <v>0</v>
      </c>
      <c r="AF202" t="n">
        <v>0</v>
      </c>
      <c r="AG202" t="n">
        <v>0</v>
      </c>
      <c r="AH202" t="n">
        <v>9.92</v>
      </c>
      <c r="AI202" t="n">
        <v>1</v>
      </c>
      <c r="AJ202" t="n">
        <v>1</v>
      </c>
      <c r="AK202" t="n">
        <v>1</v>
      </c>
      <c r="AL202" t="n">
        <v>1</v>
      </c>
      <c r="AM202" t="n">
        <v>-2</v>
      </c>
      <c r="AN202" t="n">
        <v>0</v>
      </c>
      <c r="AO202" t="n">
        <v>1</v>
      </c>
      <c r="AP202" t="n">
        <v>0</v>
      </c>
      <c r="AQ202" t="n">
        <v>0</v>
      </c>
      <c r="AR202" t="n">
        <v>0</v>
      </c>
      <c r="AS202" t="inlineStr"/>
      <c r="AT202" t="n">
        <v>4.46</v>
      </c>
      <c r="AU202" t="inlineStr"/>
      <c r="AV202" t="n">
        <v>1</v>
      </c>
      <c r="AW202" t="n">
        <v>2</v>
      </c>
      <c r="AX202" t="n">
        <v>78856926</v>
      </c>
      <c r="AY202" t="n">
        <v>1</v>
      </c>
      <c r="AZ202" t="n">
        <v>0</v>
      </c>
      <c r="BA202" t="n">
        <v>199</v>
      </c>
      <c r="BB202" t="n">
        <v>0</v>
      </c>
      <c r="BC202" t="n">
        <v>0</v>
      </c>
      <c r="BD202" t="n">
        <v>0</v>
      </c>
      <c r="BE202" t="n">
        <v>0</v>
      </c>
      <c r="BF202" t="n">
        <v>0</v>
      </c>
      <c r="BG202" t="n">
        <v>0</v>
      </c>
      <c r="BH202" t="n">
        <v>0</v>
      </c>
      <c r="BI202" t="n">
        <v>0</v>
      </c>
      <c r="BJ202" t="n">
        <v>0</v>
      </c>
      <c r="BK202" t="n">
        <v>0</v>
      </c>
      <c r="BL202" t="n">
        <v>0</v>
      </c>
      <c r="BM202" t="n">
        <v>0</v>
      </c>
      <c r="BN202" t="n">
        <v>0</v>
      </c>
      <c r="BO202" t="n">
        <v>0</v>
      </c>
      <c r="BP202" t="n">
        <v>0</v>
      </c>
      <c r="BQ202" t="n">
        <v>0</v>
      </c>
      <c r="BR202" t="n">
        <v>0</v>
      </c>
      <c r="BS202" t="n">
        <v>0</v>
      </c>
      <c r="BT202" t="n">
        <v>0</v>
      </c>
      <c r="BU202" t="n">
        <v>0</v>
      </c>
      <c r="BV202" t="n">
        <v>0</v>
      </c>
      <c r="BW202" t="n">
        <v>0</v>
      </c>
      <c r="CU202">
        <f>ROUND(AT202*Source!I499*AH202*AL202,0)</f>
        <v/>
      </c>
      <c r="CV202">
        <f>ROUND(Y202*Source!I499,7)</f>
        <v/>
      </c>
      <c r="CW202" t="n">
        <v>0</v>
      </c>
      <c r="CX202">
        <f>ROUND(Y202*Source!I499,7)</f>
        <v/>
      </c>
      <c r="CY202">
        <f>AD202</f>
        <v/>
      </c>
      <c r="CZ202">
        <f>AH202</f>
        <v/>
      </c>
      <c r="DA202">
        <f>AL202</f>
        <v/>
      </c>
      <c r="DB202">
        <f>ROUND(ROUND(AT202*CZ202,2),2)</f>
        <v/>
      </c>
      <c r="DC202">
        <f>ROUND(ROUND(AT202*AG202,2),2)</f>
        <v/>
      </c>
      <c r="DD202" t="inlineStr"/>
      <c r="DE202" t="inlineStr"/>
      <c r="DF202">
        <f>ROUND(ROUND(AE202,0)*CX202,0)</f>
        <v/>
      </c>
      <c r="DG202">
        <f>ROUND(ROUND(AF202,0)*CX202,0)</f>
        <v/>
      </c>
      <c r="DH202">
        <f>ROUND(ROUND(AG202,0)*CX202,0)</f>
        <v/>
      </c>
      <c r="DI202">
        <f>ROUND(ROUND(AH202,0)*CX202,0)</f>
        <v/>
      </c>
      <c r="DJ202">
        <f>DI202</f>
        <v/>
      </c>
      <c r="DK202" t="n">
        <v>0</v>
      </c>
      <c r="DL202" t="inlineStr"/>
      <c r="DM202" t="n">
        <v>0</v>
      </c>
      <c r="DN202" t="inlineStr"/>
      <c r="DO202" t="n">
        <v>0</v>
      </c>
    </row>
    <row r="203">
      <c r="A203">
        <f>ROW(Source!A499)</f>
        <v/>
      </c>
      <c r="B203" t="n">
        <v>78855224</v>
      </c>
      <c r="C203" t="n">
        <v>78856916</v>
      </c>
      <c r="D203" t="n">
        <v>29172657</v>
      </c>
      <c r="E203" t="n">
        <v>1</v>
      </c>
      <c r="F203" t="n">
        <v>1</v>
      </c>
      <c r="G203" t="n">
        <v>1</v>
      </c>
      <c r="H203" t="n">
        <v>2</v>
      </c>
      <c r="I203" t="inlineStr">
        <is>
          <t>040502</t>
        </is>
      </c>
      <c r="J203" t="inlineStr">
        <is>
          <t>ТСЭМ Московской обл., 040502, приказ Минстроя России №675/пр от 28.02.2017 № 264/пр</t>
        </is>
      </c>
      <c r="K203" t="inlineStr">
        <is>
          <t>Установки для сварки ручной дуговой (постоянного тока)</t>
        </is>
      </c>
      <c r="L203" t="n">
        <v>1368</v>
      </c>
      <c r="N203" t="n">
        <v>1011</v>
      </c>
      <c r="O203" t="inlineStr">
        <is>
          <t>маш.-ч</t>
        </is>
      </c>
      <c r="P203" t="inlineStr">
        <is>
          <t>маш.-ч</t>
        </is>
      </c>
      <c r="Q203" t="n">
        <v>1</v>
      </c>
      <c r="W203" t="n">
        <v>0</v>
      </c>
      <c r="X203" t="n">
        <v>1474986261</v>
      </c>
      <c r="Y203">
        <f>AT203</f>
        <v/>
      </c>
      <c r="AA203" t="n">
        <v>0</v>
      </c>
      <c r="AB203" t="n">
        <v>69.26000000000001</v>
      </c>
      <c r="AC203" t="n">
        <v>0</v>
      </c>
      <c r="AD203" t="n">
        <v>0</v>
      </c>
      <c r="AE203" t="n">
        <v>0</v>
      </c>
      <c r="AF203" t="n">
        <v>8.1</v>
      </c>
      <c r="AG203" t="n">
        <v>0</v>
      </c>
      <c r="AH203" t="n">
        <v>0</v>
      </c>
      <c r="AI203" t="n">
        <v>1</v>
      </c>
      <c r="AJ203" t="n">
        <v>8.550000000000001</v>
      </c>
      <c r="AK203" t="n">
        <v>52.25</v>
      </c>
      <c r="AL203" t="n">
        <v>1</v>
      </c>
      <c r="AM203" t="n">
        <v>2</v>
      </c>
      <c r="AN203" t="n">
        <v>0</v>
      </c>
      <c r="AO203" t="n">
        <v>1</v>
      </c>
      <c r="AP203" t="n">
        <v>0</v>
      </c>
      <c r="AQ203" t="n">
        <v>0</v>
      </c>
      <c r="AR203" t="n">
        <v>0</v>
      </c>
      <c r="AS203" t="inlineStr"/>
      <c r="AT203" t="n">
        <v>0.43</v>
      </c>
      <c r="AU203" t="inlineStr"/>
      <c r="AV203" t="n">
        <v>0</v>
      </c>
      <c r="AW203" t="n">
        <v>2</v>
      </c>
      <c r="AX203" t="n">
        <v>78856927</v>
      </c>
      <c r="AY203" t="n">
        <v>1</v>
      </c>
      <c r="AZ203" t="n">
        <v>0</v>
      </c>
      <c r="BA203" t="n">
        <v>200</v>
      </c>
      <c r="BB203" t="n">
        <v>0</v>
      </c>
      <c r="BC203" t="n">
        <v>0</v>
      </c>
      <c r="BD203" t="n">
        <v>0</v>
      </c>
      <c r="BE203" t="n">
        <v>0</v>
      </c>
      <c r="BF203" t="n">
        <v>0</v>
      </c>
      <c r="BG203" t="n">
        <v>0</v>
      </c>
      <c r="BH203" t="n">
        <v>0</v>
      </c>
      <c r="BI203" t="n">
        <v>0</v>
      </c>
      <c r="BJ203" t="n">
        <v>0</v>
      </c>
      <c r="BK203" t="n">
        <v>0</v>
      </c>
      <c r="BL203" t="n">
        <v>0</v>
      </c>
      <c r="BM203" t="n">
        <v>0</v>
      </c>
      <c r="BN203" t="n">
        <v>0</v>
      </c>
      <c r="BO203" t="n">
        <v>0</v>
      </c>
      <c r="BP203" t="n">
        <v>0</v>
      </c>
      <c r="BQ203" t="n">
        <v>0</v>
      </c>
      <c r="BR203" t="n">
        <v>0</v>
      </c>
      <c r="BS203" t="n">
        <v>0</v>
      </c>
      <c r="BT203" t="n">
        <v>0</v>
      </c>
      <c r="BU203" t="n">
        <v>0</v>
      </c>
      <c r="BV203" t="n">
        <v>0</v>
      </c>
      <c r="BW203" t="n">
        <v>0</v>
      </c>
      <c r="CV203" t="n">
        <v>0</v>
      </c>
      <c r="CW203">
        <f>ROUND(Y203*Source!I499*DO203,7)</f>
        <v/>
      </c>
      <c r="CX203">
        <f>ROUND(Y203*Source!I499,7)</f>
        <v/>
      </c>
      <c r="CY203">
        <f>AB203</f>
        <v/>
      </c>
      <c r="CZ203">
        <f>AF203</f>
        <v/>
      </c>
      <c r="DA203">
        <f>AJ203</f>
        <v/>
      </c>
      <c r="DB203">
        <f>ROUND(ROUND(AT203*CZ203,2),2)</f>
        <v/>
      </c>
      <c r="DC203">
        <f>ROUND(ROUND(AT203*AG203,2),2)</f>
        <v/>
      </c>
      <c r="DD203" t="inlineStr"/>
      <c r="DE203" t="inlineStr"/>
      <c r="DF203">
        <f>ROUND(ROUND(AE203,0)*CX203,0)</f>
        <v/>
      </c>
      <c r="DG203">
        <f>ROUND(ROUND(AF203*AJ203,0)*CX203,0)</f>
        <v/>
      </c>
      <c r="DH203">
        <f>ROUND(ROUND(AG203*AK203,0)*CX203,0)</f>
        <v/>
      </c>
      <c r="DI203">
        <f>ROUND(ROUND(AH203,0)*CX203,0)</f>
        <v/>
      </c>
      <c r="DJ203">
        <f>DG203</f>
        <v/>
      </c>
      <c r="DK203" t="n">
        <v>0</v>
      </c>
      <c r="DL203" t="inlineStr"/>
      <c r="DM203" t="n">
        <v>0</v>
      </c>
      <c r="DN203" t="inlineStr"/>
      <c r="DO203" t="n">
        <v>0</v>
      </c>
    </row>
    <row r="204">
      <c r="A204">
        <f>ROW(Source!A499)</f>
        <v/>
      </c>
      <c r="B204" t="n">
        <v>78855224</v>
      </c>
      <c r="C204" t="n">
        <v>78856916</v>
      </c>
      <c r="D204" t="n">
        <v>29172659</v>
      </c>
      <c r="E204" t="n">
        <v>1</v>
      </c>
      <c r="F204" t="n">
        <v>1</v>
      </c>
      <c r="G204" t="n">
        <v>1</v>
      </c>
      <c r="H204" t="n">
        <v>2</v>
      </c>
      <c r="I204" t="inlineStr">
        <is>
          <t>040504</t>
        </is>
      </c>
      <c r="J204" t="inlineStr">
        <is>
          <t>ТСЭМ Московской обл., 040504, приказ Минстроя России №675/пр от 28.02.2017 № 264/пр</t>
        </is>
      </c>
      <c r="K204" t="inlineStr">
        <is>
          <t>Аппарат для газовой сварки и резки</t>
        </is>
      </c>
      <c r="L204" t="n">
        <v>1368</v>
      </c>
      <c r="N204" t="n">
        <v>1011</v>
      </c>
      <c r="O204" t="inlineStr">
        <is>
          <t>маш.-ч</t>
        </is>
      </c>
      <c r="P204" t="inlineStr">
        <is>
          <t>маш.-ч</t>
        </is>
      </c>
      <c r="Q204" t="n">
        <v>1</v>
      </c>
      <c r="W204" t="n">
        <v>0</v>
      </c>
      <c r="X204" t="n">
        <v>1514068676</v>
      </c>
      <c r="Y204">
        <f>AT204</f>
        <v/>
      </c>
      <c r="AA204" t="n">
        <v>0</v>
      </c>
      <c r="AB204" t="n">
        <v>9.76</v>
      </c>
      <c r="AC204" t="n">
        <v>0</v>
      </c>
      <c r="AD204" t="n">
        <v>0</v>
      </c>
      <c r="AE204" t="n">
        <v>0</v>
      </c>
      <c r="AF204" t="n">
        <v>1.2</v>
      </c>
      <c r="AG204" t="n">
        <v>0</v>
      </c>
      <c r="AH204" t="n">
        <v>0</v>
      </c>
      <c r="AI204" t="n">
        <v>1</v>
      </c>
      <c r="AJ204" t="n">
        <v>8.130000000000001</v>
      </c>
      <c r="AK204" t="n">
        <v>52.25</v>
      </c>
      <c r="AL204" t="n">
        <v>1</v>
      </c>
      <c r="AM204" t="n">
        <v>2</v>
      </c>
      <c r="AN204" t="n">
        <v>0</v>
      </c>
      <c r="AO204" t="n">
        <v>1</v>
      </c>
      <c r="AP204" t="n">
        <v>0</v>
      </c>
      <c r="AQ204" t="n">
        <v>0</v>
      </c>
      <c r="AR204" t="n">
        <v>0</v>
      </c>
      <c r="AS204" t="inlineStr"/>
      <c r="AT204" t="n">
        <v>0.49</v>
      </c>
      <c r="AU204" t="inlineStr"/>
      <c r="AV204" t="n">
        <v>0</v>
      </c>
      <c r="AW204" t="n">
        <v>2</v>
      </c>
      <c r="AX204" t="n">
        <v>78856928</v>
      </c>
      <c r="AY204" t="n">
        <v>1</v>
      </c>
      <c r="AZ204" t="n">
        <v>0</v>
      </c>
      <c r="BA204" t="n">
        <v>201</v>
      </c>
      <c r="BB204" t="n">
        <v>0</v>
      </c>
      <c r="BC204" t="n">
        <v>0</v>
      </c>
      <c r="BD204" t="n">
        <v>0</v>
      </c>
      <c r="BE204" t="n">
        <v>0</v>
      </c>
      <c r="BF204" t="n">
        <v>0</v>
      </c>
      <c r="BG204" t="n">
        <v>0</v>
      </c>
      <c r="BH204" t="n">
        <v>0</v>
      </c>
      <c r="BI204" t="n">
        <v>0</v>
      </c>
      <c r="BJ204" t="n">
        <v>0</v>
      </c>
      <c r="BK204" t="n">
        <v>0</v>
      </c>
      <c r="BL204" t="n">
        <v>0</v>
      </c>
      <c r="BM204" t="n">
        <v>0</v>
      </c>
      <c r="BN204" t="n">
        <v>0</v>
      </c>
      <c r="BO204" t="n">
        <v>0</v>
      </c>
      <c r="BP204" t="n">
        <v>0</v>
      </c>
      <c r="BQ204" t="n">
        <v>0</v>
      </c>
      <c r="BR204" t="n">
        <v>0</v>
      </c>
      <c r="BS204" t="n">
        <v>0</v>
      </c>
      <c r="BT204" t="n">
        <v>0</v>
      </c>
      <c r="BU204" t="n">
        <v>0</v>
      </c>
      <c r="BV204" t="n">
        <v>0</v>
      </c>
      <c r="BW204" t="n">
        <v>0</v>
      </c>
      <c r="CV204" t="n">
        <v>0</v>
      </c>
      <c r="CW204">
        <f>ROUND(Y204*Source!I499*DO204,7)</f>
        <v/>
      </c>
      <c r="CX204">
        <f>ROUND(Y204*Source!I499,7)</f>
        <v/>
      </c>
      <c r="CY204">
        <f>AB204</f>
        <v/>
      </c>
      <c r="CZ204">
        <f>AF204</f>
        <v/>
      </c>
      <c r="DA204">
        <f>AJ204</f>
        <v/>
      </c>
      <c r="DB204">
        <f>ROUND(ROUND(AT204*CZ204,2),2)</f>
        <v/>
      </c>
      <c r="DC204">
        <f>ROUND(ROUND(AT204*AG204,2),2)</f>
        <v/>
      </c>
      <c r="DD204" t="inlineStr"/>
      <c r="DE204" t="inlineStr"/>
      <c r="DF204">
        <f>ROUND(ROUND(AE204,0)*CX204,0)</f>
        <v/>
      </c>
      <c r="DG204">
        <f>ROUND(ROUND(AF204*AJ204,0)*CX204,0)</f>
        <v/>
      </c>
      <c r="DH204">
        <f>ROUND(ROUND(AG204*AK204,0)*CX204,0)</f>
        <v/>
      </c>
      <c r="DI204">
        <f>ROUND(ROUND(AH204,0)*CX204,0)</f>
        <v/>
      </c>
      <c r="DJ204">
        <f>DG204</f>
        <v/>
      </c>
      <c r="DK204" t="n">
        <v>0</v>
      </c>
      <c r="DL204" t="inlineStr"/>
      <c r="DM204" t="n">
        <v>0</v>
      </c>
      <c r="DN204" t="inlineStr"/>
      <c r="DO204" t="n">
        <v>0</v>
      </c>
    </row>
    <row r="205">
      <c r="A205">
        <f>ROW(Source!A499)</f>
        <v/>
      </c>
      <c r="B205" t="n">
        <v>78855224</v>
      </c>
      <c r="C205" t="n">
        <v>78856916</v>
      </c>
      <c r="D205" t="n">
        <v>29174913</v>
      </c>
      <c r="E205" t="n">
        <v>1</v>
      </c>
      <c r="F205" t="n">
        <v>1</v>
      </c>
      <c r="G205" t="n">
        <v>1</v>
      </c>
      <c r="H205" t="n">
        <v>2</v>
      </c>
      <c r="I205" t="inlineStr">
        <is>
          <t>400001</t>
        </is>
      </c>
      <c r="J205" t="inlineStr">
        <is>
          <t>ТСЭМ Московской обл., 400001, приказ Минстроя России №675/пр от 28.02.2017 № 264/пр</t>
        </is>
      </c>
      <c r="K205" t="inlineStr">
        <is>
          <t>Автомобили бортовые, грузоподъемность до 5 т</t>
        </is>
      </c>
      <c r="L205" t="n">
        <v>1368</v>
      </c>
      <c r="N205" t="n">
        <v>1011</v>
      </c>
      <c r="O205" t="inlineStr">
        <is>
          <t>маш.-ч</t>
        </is>
      </c>
      <c r="P205" t="inlineStr">
        <is>
          <t>маш.-ч</t>
        </is>
      </c>
      <c r="Q205" t="n">
        <v>1</v>
      </c>
      <c r="W205" t="n">
        <v>0</v>
      </c>
      <c r="X205" t="n">
        <v>1230759911</v>
      </c>
      <c r="Y205">
        <f>AT205</f>
        <v/>
      </c>
      <c r="AA205" t="n">
        <v>0</v>
      </c>
      <c r="AB205" t="n">
        <v>2177.51</v>
      </c>
      <c r="AC205" t="n">
        <v>606.1</v>
      </c>
      <c r="AD205" t="n">
        <v>0</v>
      </c>
      <c r="AE205" t="n">
        <v>0</v>
      </c>
      <c r="AF205" t="n">
        <v>87.17</v>
      </c>
      <c r="AG205" t="n">
        <v>11.6</v>
      </c>
      <c r="AH205" t="n">
        <v>0</v>
      </c>
      <c r="AI205" t="n">
        <v>1</v>
      </c>
      <c r="AJ205" t="n">
        <v>24.98</v>
      </c>
      <c r="AK205" t="n">
        <v>52.25</v>
      </c>
      <c r="AL205" t="n">
        <v>1</v>
      </c>
      <c r="AM205" t="n">
        <v>2</v>
      </c>
      <c r="AN205" t="n">
        <v>0</v>
      </c>
      <c r="AO205" t="n">
        <v>1</v>
      </c>
      <c r="AP205" t="n">
        <v>0</v>
      </c>
      <c r="AQ205" t="n">
        <v>0</v>
      </c>
      <c r="AR205" t="n">
        <v>0</v>
      </c>
      <c r="AS205" t="inlineStr"/>
      <c r="AT205" t="n">
        <v>0.01</v>
      </c>
      <c r="AU205" t="inlineStr"/>
      <c r="AV205" t="n">
        <v>0</v>
      </c>
      <c r="AW205" t="n">
        <v>2</v>
      </c>
      <c r="AX205" t="n">
        <v>78856929</v>
      </c>
      <c r="AY205" t="n">
        <v>1</v>
      </c>
      <c r="AZ205" t="n">
        <v>0</v>
      </c>
      <c r="BA205" t="n">
        <v>202</v>
      </c>
      <c r="BB205" t="n">
        <v>0</v>
      </c>
      <c r="BC205" t="n">
        <v>0</v>
      </c>
      <c r="BD205" t="n">
        <v>0</v>
      </c>
      <c r="BE205" t="n">
        <v>0</v>
      </c>
      <c r="BF205" t="n">
        <v>0</v>
      </c>
      <c r="BG205" t="n">
        <v>0</v>
      </c>
      <c r="BH205" t="n">
        <v>0</v>
      </c>
      <c r="BI205" t="n">
        <v>0</v>
      </c>
      <c r="BJ205" t="n">
        <v>0</v>
      </c>
      <c r="BK205" t="n">
        <v>0</v>
      </c>
      <c r="BL205" t="n">
        <v>0</v>
      </c>
      <c r="BM205" t="n">
        <v>0</v>
      </c>
      <c r="BN205" t="n">
        <v>0</v>
      </c>
      <c r="BO205" t="n">
        <v>0</v>
      </c>
      <c r="BP205" t="n">
        <v>0</v>
      </c>
      <c r="BQ205" t="n">
        <v>0</v>
      </c>
      <c r="BR205" t="n">
        <v>0</v>
      </c>
      <c r="BS205" t="n">
        <v>0</v>
      </c>
      <c r="BT205" t="n">
        <v>0</v>
      </c>
      <c r="BU205" t="n">
        <v>0</v>
      </c>
      <c r="BV205" t="n">
        <v>0</v>
      </c>
      <c r="BW205" t="n">
        <v>0</v>
      </c>
      <c r="CV205" t="n">
        <v>0</v>
      </c>
      <c r="CW205">
        <f>ROUND(Y205*Source!I499*DO205,7)</f>
        <v/>
      </c>
      <c r="CX205">
        <f>ROUND(Y205*Source!I499,7)</f>
        <v/>
      </c>
      <c r="CY205">
        <f>AB205</f>
        <v/>
      </c>
      <c r="CZ205">
        <f>AF205</f>
        <v/>
      </c>
      <c r="DA205">
        <f>AJ205</f>
        <v/>
      </c>
      <c r="DB205">
        <f>ROUND(ROUND(AT205*CZ205,2),2)</f>
        <v/>
      </c>
      <c r="DC205">
        <f>ROUND(ROUND(AT205*AG205,2),2)</f>
        <v/>
      </c>
      <c r="DD205" t="inlineStr"/>
      <c r="DE205" t="inlineStr"/>
      <c r="DF205">
        <f>ROUND(ROUND(AE205,0)*CX205,0)</f>
        <v/>
      </c>
      <c r="DG205">
        <f>ROUND(ROUND(AF205*AJ205,0)*CX205,0)</f>
        <v/>
      </c>
      <c r="DH205">
        <f>ROUND(ROUND(AG205*AK205,0)*CX205,0)</f>
        <v/>
      </c>
      <c r="DI205">
        <f>ROUND(ROUND(AH205,0)*CX205,0)</f>
        <v/>
      </c>
      <c r="DJ205">
        <f>DG205</f>
        <v/>
      </c>
      <c r="DK205" t="n">
        <v>0</v>
      </c>
      <c r="DL205" t="inlineStr"/>
      <c r="DM205" t="n">
        <v>0</v>
      </c>
      <c r="DN205" t="inlineStr"/>
      <c r="DO205" t="n">
        <v>0</v>
      </c>
    </row>
    <row r="206">
      <c r="A206">
        <f>ROW(Source!A499)</f>
        <v/>
      </c>
      <c r="B206" t="n">
        <v>78855224</v>
      </c>
      <c r="C206" t="n">
        <v>78856916</v>
      </c>
      <c r="D206" t="n">
        <v>29107441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101-0324</t>
        </is>
      </c>
      <c r="J206" t="inlineStr">
        <is>
          <t>ТССЦ Московской обл., 101-0324, приказ Минстроя России №675/пр от 28.02.2017 № 254/пр</t>
        </is>
      </c>
      <c r="K206" t="inlineStr">
        <is>
          <t>Кислород технический газообразный</t>
        </is>
      </c>
      <c r="L206" t="n">
        <v>1339</v>
      </c>
      <c r="N206" t="n">
        <v>1007</v>
      </c>
      <c r="O206" t="inlineStr">
        <is>
          <t>м3</t>
        </is>
      </c>
      <c r="P206" t="inlineStr">
        <is>
          <t>м3</t>
        </is>
      </c>
      <c r="Q206" t="n">
        <v>1</v>
      </c>
      <c r="W206" t="n">
        <v>0</v>
      </c>
      <c r="X206" t="n">
        <v>-756465305</v>
      </c>
      <c r="Y206">
        <f>AT206</f>
        <v/>
      </c>
      <c r="AA206" t="n">
        <v>111.08</v>
      </c>
      <c r="AB206" t="n">
        <v>0</v>
      </c>
      <c r="AC206" t="n">
        <v>0</v>
      </c>
      <c r="AD206" t="n">
        <v>0</v>
      </c>
      <c r="AE206" t="n">
        <v>6.23</v>
      </c>
      <c r="AF206" t="n">
        <v>0</v>
      </c>
      <c r="AG206" t="n">
        <v>0</v>
      </c>
      <c r="AH206" t="n">
        <v>0</v>
      </c>
      <c r="AI206" t="n">
        <v>17.83</v>
      </c>
      <c r="AJ206" t="n">
        <v>1</v>
      </c>
      <c r="AK206" t="n">
        <v>1</v>
      </c>
      <c r="AL206" t="n">
        <v>1</v>
      </c>
      <c r="AM206" t="n">
        <v>2</v>
      </c>
      <c r="AN206" t="n">
        <v>0</v>
      </c>
      <c r="AO206" t="n">
        <v>1</v>
      </c>
      <c r="AP206" t="n">
        <v>0</v>
      </c>
      <c r="AQ206" t="n">
        <v>0</v>
      </c>
      <c r="AR206" t="n">
        <v>0</v>
      </c>
      <c r="AS206" t="inlineStr"/>
      <c r="AT206" t="n">
        <v>0.037</v>
      </c>
      <c r="AU206" t="inlineStr"/>
      <c r="AV206" t="n">
        <v>0</v>
      </c>
      <c r="AW206" t="n">
        <v>2</v>
      </c>
      <c r="AX206" t="n">
        <v>78856930</v>
      </c>
      <c r="AY206" t="n">
        <v>1</v>
      </c>
      <c r="AZ206" t="n">
        <v>0</v>
      </c>
      <c r="BA206" t="n">
        <v>203</v>
      </c>
      <c r="BB206" t="n">
        <v>0</v>
      </c>
      <c r="BC206" t="n">
        <v>0</v>
      </c>
      <c r="BD206" t="n">
        <v>0</v>
      </c>
      <c r="BE206" t="n">
        <v>0</v>
      </c>
      <c r="BF206" t="n">
        <v>0</v>
      </c>
      <c r="BG206" t="n">
        <v>0</v>
      </c>
      <c r="BH206" t="n">
        <v>0</v>
      </c>
      <c r="BI206" t="n">
        <v>0</v>
      </c>
      <c r="BJ206" t="n">
        <v>0</v>
      </c>
      <c r="BK206" t="n">
        <v>0</v>
      </c>
      <c r="BL206" t="n">
        <v>0</v>
      </c>
      <c r="BM206" t="n">
        <v>0</v>
      </c>
      <c r="BN206" t="n">
        <v>0</v>
      </c>
      <c r="BO206" t="n">
        <v>0</v>
      </c>
      <c r="BP206" t="n">
        <v>0</v>
      </c>
      <c r="BQ206" t="n">
        <v>0</v>
      </c>
      <c r="BR206" t="n">
        <v>0</v>
      </c>
      <c r="BS206" t="n">
        <v>0</v>
      </c>
      <c r="BT206" t="n">
        <v>0</v>
      </c>
      <c r="BU206" t="n">
        <v>0</v>
      </c>
      <c r="BV206" t="n">
        <v>0</v>
      </c>
      <c r="BW206" t="n">
        <v>0</v>
      </c>
      <c r="CV206" t="n">
        <v>0</v>
      </c>
      <c r="CW206" t="n">
        <v>0</v>
      </c>
      <c r="CX206">
        <f>ROUND(Y206*Source!I499,7)</f>
        <v/>
      </c>
      <c r="CY206">
        <f>AA206</f>
        <v/>
      </c>
      <c r="CZ206">
        <f>AE206</f>
        <v/>
      </c>
      <c r="DA206">
        <f>AI206</f>
        <v/>
      </c>
      <c r="DB206">
        <f>ROUND(ROUND(AT206*CZ206,2),2)</f>
        <v/>
      </c>
      <c r="DC206">
        <f>ROUND(ROUND(AT206*AG206,2),2)</f>
        <v/>
      </c>
      <c r="DD206" t="inlineStr"/>
      <c r="DE206" t="inlineStr"/>
      <c r="DF206">
        <f>ROUND(ROUND(AE206*AI206,0)*CX206,0)</f>
        <v/>
      </c>
      <c r="DG206">
        <f>ROUND(ROUND(AF206,0)*CX206,0)</f>
        <v/>
      </c>
      <c r="DH206">
        <f>ROUND(ROUND(AG206,0)*CX206,0)</f>
        <v/>
      </c>
      <c r="DI206">
        <f>ROUND(ROUND(AH206,0)*CX206,0)</f>
        <v/>
      </c>
      <c r="DJ206">
        <f>DF206</f>
        <v/>
      </c>
      <c r="DK206" t="n">
        <v>0</v>
      </c>
      <c r="DL206" t="inlineStr"/>
      <c r="DM206" t="n">
        <v>0</v>
      </c>
      <c r="DN206" t="inlineStr"/>
      <c r="DO206" t="n">
        <v>0</v>
      </c>
    </row>
    <row r="207">
      <c r="A207">
        <f>ROW(Source!A499)</f>
        <v/>
      </c>
      <c r="B207" t="n">
        <v>78855224</v>
      </c>
      <c r="C207" t="n">
        <v>78856916</v>
      </c>
      <c r="D207" t="n">
        <v>29113986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101-1522</t>
        </is>
      </c>
      <c r="J207" t="inlineStr">
        <is>
          <t>ТССЦ Московской обл., 101-1522, приказ Минстроя России №675/пр от 28.02.2017 № 254/пр</t>
        </is>
      </c>
      <c r="K207" t="inlineStr">
        <is>
          <t>Электроды диаметром 5 мм Э42А</t>
        </is>
      </c>
      <c r="L207" t="n">
        <v>1348</v>
      </c>
      <c r="N207" t="n">
        <v>1009</v>
      </c>
      <c r="O207" t="inlineStr">
        <is>
          <t>т</t>
        </is>
      </c>
      <c r="P207" t="inlineStr">
        <is>
          <t>т</t>
        </is>
      </c>
      <c r="Q207" t="n">
        <v>1000</v>
      </c>
      <c r="W207" t="n">
        <v>0</v>
      </c>
      <c r="X207" t="n">
        <v>-2063358494</v>
      </c>
      <c r="Y207">
        <f>AT207</f>
        <v/>
      </c>
      <c r="AA207" t="n">
        <v>195841.8</v>
      </c>
      <c r="AB207" t="n">
        <v>0</v>
      </c>
      <c r="AC207" t="n">
        <v>0</v>
      </c>
      <c r="AD207" t="n">
        <v>0</v>
      </c>
      <c r="AE207" t="n">
        <v>10362</v>
      </c>
      <c r="AF207" t="n">
        <v>0</v>
      </c>
      <c r="AG207" t="n">
        <v>0</v>
      </c>
      <c r="AH207" t="n">
        <v>0</v>
      </c>
      <c r="AI207" t="n">
        <v>18.9</v>
      </c>
      <c r="AJ207" t="n">
        <v>1</v>
      </c>
      <c r="AK207" t="n">
        <v>1</v>
      </c>
      <c r="AL207" t="n">
        <v>1</v>
      </c>
      <c r="AM207" t="n">
        <v>2</v>
      </c>
      <c r="AN207" t="n">
        <v>0</v>
      </c>
      <c r="AO207" t="n">
        <v>1</v>
      </c>
      <c r="AP207" t="n">
        <v>0</v>
      </c>
      <c r="AQ207" t="n">
        <v>0</v>
      </c>
      <c r="AR207" t="n">
        <v>0</v>
      </c>
      <c r="AS207" t="inlineStr"/>
      <c r="AT207" t="n">
        <v>0.00015</v>
      </c>
      <c r="AU207" t="inlineStr"/>
      <c r="AV207" t="n">
        <v>0</v>
      </c>
      <c r="AW207" t="n">
        <v>2</v>
      </c>
      <c r="AX207" t="n">
        <v>78856931</v>
      </c>
      <c r="AY207" t="n">
        <v>1</v>
      </c>
      <c r="AZ207" t="n">
        <v>0</v>
      </c>
      <c r="BA207" t="n">
        <v>204</v>
      </c>
      <c r="BB207" t="n">
        <v>0</v>
      </c>
      <c r="BC207" t="n">
        <v>0</v>
      </c>
      <c r="BD207" t="n">
        <v>0</v>
      </c>
      <c r="BE207" t="n">
        <v>0</v>
      </c>
      <c r="BF207" t="n">
        <v>0</v>
      </c>
      <c r="BG207" t="n">
        <v>0</v>
      </c>
      <c r="BH207" t="n">
        <v>0</v>
      </c>
      <c r="BI207" t="n">
        <v>0</v>
      </c>
      <c r="BJ207" t="n">
        <v>0</v>
      </c>
      <c r="BK207" t="n">
        <v>0</v>
      </c>
      <c r="BL207" t="n">
        <v>0</v>
      </c>
      <c r="BM207" t="n">
        <v>0</v>
      </c>
      <c r="BN207" t="n">
        <v>0</v>
      </c>
      <c r="BO207" t="n">
        <v>0</v>
      </c>
      <c r="BP207" t="n">
        <v>0</v>
      </c>
      <c r="BQ207" t="n">
        <v>0</v>
      </c>
      <c r="BR207" t="n">
        <v>0</v>
      </c>
      <c r="BS207" t="n">
        <v>0</v>
      </c>
      <c r="BT207" t="n">
        <v>0</v>
      </c>
      <c r="BU207" t="n">
        <v>0</v>
      </c>
      <c r="BV207" t="n">
        <v>0</v>
      </c>
      <c r="BW207" t="n">
        <v>0</v>
      </c>
      <c r="CV207" t="n">
        <v>0</v>
      </c>
      <c r="CW207" t="n">
        <v>0</v>
      </c>
      <c r="CX207">
        <f>ROUND(Y207*Source!I499,7)</f>
        <v/>
      </c>
      <c r="CY207">
        <f>AA207</f>
        <v/>
      </c>
      <c r="CZ207">
        <f>AE207</f>
        <v/>
      </c>
      <c r="DA207">
        <f>AI207</f>
        <v/>
      </c>
      <c r="DB207">
        <f>ROUND(ROUND(AT207*CZ207,2),2)</f>
        <v/>
      </c>
      <c r="DC207">
        <f>ROUND(ROUND(AT207*AG207,2),2)</f>
        <v/>
      </c>
      <c r="DD207" t="inlineStr"/>
      <c r="DE207" t="inlineStr"/>
      <c r="DF207">
        <f>ROUND(ROUND(AE207*AI207,0)*CX207,0)</f>
        <v/>
      </c>
      <c r="DG207">
        <f>ROUND(ROUND(AF207,0)*CX207,0)</f>
        <v/>
      </c>
      <c r="DH207">
        <f>ROUND(ROUND(AG207,0)*CX207,0)</f>
        <v/>
      </c>
      <c r="DI207">
        <f>ROUND(ROUND(AH207,0)*CX207,0)</f>
        <v/>
      </c>
      <c r="DJ207">
        <f>DF207</f>
        <v/>
      </c>
      <c r="DK207" t="n">
        <v>0</v>
      </c>
      <c r="DL207" t="inlineStr"/>
      <c r="DM207" t="n">
        <v>0</v>
      </c>
      <c r="DN207" t="inlineStr"/>
      <c r="DO207" t="n">
        <v>0</v>
      </c>
    </row>
    <row r="208">
      <c r="A208">
        <f>ROW(Source!A499)</f>
        <v/>
      </c>
      <c r="B208" t="n">
        <v>78855224</v>
      </c>
      <c r="C208" t="n">
        <v>78856916</v>
      </c>
      <c r="D208" t="n">
        <v>29107430</v>
      </c>
      <c r="E208" t="n">
        <v>1</v>
      </c>
      <c r="F208" t="n">
        <v>1</v>
      </c>
      <c r="G208" t="n">
        <v>1</v>
      </c>
      <c r="H208" t="n">
        <v>3</v>
      </c>
      <c r="I208" t="inlineStr">
        <is>
          <t>101-1602</t>
        </is>
      </c>
      <c r="J208" t="inlineStr">
        <is>
          <t>ТССЦ Московской обл., 101-1602, приказ Минстроя России №675/пр от 28.02.2017 № 254/пр</t>
        </is>
      </c>
      <c r="K208" t="inlineStr">
        <is>
          <t>Ацетилен газообразный технический</t>
        </is>
      </c>
      <c r="L208" t="n">
        <v>1339</v>
      </c>
      <c r="N208" t="n">
        <v>1007</v>
      </c>
      <c r="O208" t="inlineStr">
        <is>
          <t>м3</t>
        </is>
      </c>
      <c r="P208" t="inlineStr">
        <is>
          <t>м3</t>
        </is>
      </c>
      <c r="Q208" t="n">
        <v>1</v>
      </c>
      <c r="W208" t="n">
        <v>0</v>
      </c>
      <c r="X208" t="n">
        <v>-203673795</v>
      </c>
      <c r="Y208">
        <f>AT208</f>
        <v/>
      </c>
      <c r="AA208" t="n">
        <v>618.53</v>
      </c>
      <c r="AB208" t="n">
        <v>0</v>
      </c>
      <c r="AC208" t="n">
        <v>0</v>
      </c>
      <c r="AD208" t="n">
        <v>0</v>
      </c>
      <c r="AE208" t="n">
        <v>38.49</v>
      </c>
      <c r="AF208" t="n">
        <v>0</v>
      </c>
      <c r="AG208" t="n">
        <v>0</v>
      </c>
      <c r="AH208" t="n">
        <v>0</v>
      </c>
      <c r="AI208" t="n">
        <v>16.07</v>
      </c>
      <c r="AJ208" t="n">
        <v>1</v>
      </c>
      <c r="AK208" t="n">
        <v>1</v>
      </c>
      <c r="AL208" t="n">
        <v>1</v>
      </c>
      <c r="AM208" t="n">
        <v>2</v>
      </c>
      <c r="AN208" t="n">
        <v>0</v>
      </c>
      <c r="AO208" t="n">
        <v>1</v>
      </c>
      <c r="AP208" t="n">
        <v>0</v>
      </c>
      <c r="AQ208" t="n">
        <v>0</v>
      </c>
      <c r="AR208" t="n">
        <v>0</v>
      </c>
      <c r="AS208" t="inlineStr"/>
      <c r="AT208" t="n">
        <v>0.008399999999999999</v>
      </c>
      <c r="AU208" t="inlineStr"/>
      <c r="AV208" t="n">
        <v>0</v>
      </c>
      <c r="AW208" t="n">
        <v>2</v>
      </c>
      <c r="AX208" t="n">
        <v>78856932</v>
      </c>
      <c r="AY208" t="n">
        <v>1</v>
      </c>
      <c r="AZ208" t="n">
        <v>0</v>
      </c>
      <c r="BA208" t="n">
        <v>205</v>
      </c>
      <c r="BB208" t="n">
        <v>0</v>
      </c>
      <c r="BC208" t="n">
        <v>0</v>
      </c>
      <c r="BD208" t="n">
        <v>0</v>
      </c>
      <c r="BE208" t="n">
        <v>0</v>
      </c>
      <c r="BF208" t="n">
        <v>0</v>
      </c>
      <c r="BG208" t="n">
        <v>0</v>
      </c>
      <c r="BH208" t="n">
        <v>0</v>
      </c>
      <c r="BI208" t="n">
        <v>0</v>
      </c>
      <c r="BJ208" t="n">
        <v>0</v>
      </c>
      <c r="BK208" t="n">
        <v>0</v>
      </c>
      <c r="BL208" t="n">
        <v>0</v>
      </c>
      <c r="BM208" t="n">
        <v>0</v>
      </c>
      <c r="BN208" t="n">
        <v>0</v>
      </c>
      <c r="BO208" t="n">
        <v>0</v>
      </c>
      <c r="BP208" t="n">
        <v>0</v>
      </c>
      <c r="BQ208" t="n">
        <v>0</v>
      </c>
      <c r="BR208" t="n">
        <v>0</v>
      </c>
      <c r="BS208" t="n">
        <v>0</v>
      </c>
      <c r="BT208" t="n">
        <v>0</v>
      </c>
      <c r="BU208" t="n">
        <v>0</v>
      </c>
      <c r="BV208" t="n">
        <v>0</v>
      </c>
      <c r="BW208" t="n">
        <v>0</v>
      </c>
      <c r="CV208" t="n">
        <v>0</v>
      </c>
      <c r="CW208" t="n">
        <v>0</v>
      </c>
      <c r="CX208">
        <f>ROUND(Y208*Source!I499,7)</f>
        <v/>
      </c>
      <c r="CY208">
        <f>AA208</f>
        <v/>
      </c>
      <c r="CZ208">
        <f>AE208</f>
        <v/>
      </c>
      <c r="DA208">
        <f>AI208</f>
        <v/>
      </c>
      <c r="DB208">
        <f>ROUND(ROUND(AT208*CZ208,2),2)</f>
        <v/>
      </c>
      <c r="DC208">
        <f>ROUND(ROUND(AT208*AG208,2),2)</f>
        <v/>
      </c>
      <c r="DD208" t="inlineStr"/>
      <c r="DE208" t="inlineStr"/>
      <c r="DF208">
        <f>ROUND(ROUND(AE208*AI208,0)*CX208,0)</f>
        <v/>
      </c>
      <c r="DG208">
        <f>ROUND(ROUND(AF208,0)*CX208,0)</f>
        <v/>
      </c>
      <c r="DH208">
        <f>ROUND(ROUND(AG208,0)*CX208,0)</f>
        <v/>
      </c>
      <c r="DI208">
        <f>ROUND(ROUND(AH208,0)*CX208,0)</f>
        <v/>
      </c>
      <c r="DJ208">
        <f>DF208</f>
        <v/>
      </c>
      <c r="DK208" t="n">
        <v>0</v>
      </c>
      <c r="DL208" t="inlineStr"/>
      <c r="DM208" t="n">
        <v>0</v>
      </c>
      <c r="DN208" t="inlineStr"/>
      <c r="DO208" t="n">
        <v>0</v>
      </c>
    </row>
    <row r="209">
      <c r="A209">
        <f>ROW(Source!A499)</f>
        <v/>
      </c>
      <c r="B209" t="n">
        <v>78855224</v>
      </c>
      <c r="C209" t="n">
        <v>78856916</v>
      </c>
      <c r="D209" t="n">
        <v>29115903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103-0053</t>
        </is>
      </c>
      <c r="J209" t="inlineStr">
        <is>
          <t>ТССЦ Московской обл., 103-0053, приказ Минстроя России №675/пр от 28.02.2017 № 254/пр</t>
        </is>
      </c>
      <c r="K209" t="inlineStr">
        <is>
          <t>Трубы стальные сварные водогазопроводные с резьбой оцинкованные обыкновенные, диаметр условного прохода 40 мм, толщина стенки 3,5 мм</t>
        </is>
      </c>
      <c r="L209" t="n">
        <v>1301</v>
      </c>
      <c r="N209" t="n">
        <v>1003</v>
      </c>
      <c r="O209" t="inlineStr">
        <is>
          <t>м</t>
        </is>
      </c>
      <c r="P209" t="inlineStr">
        <is>
          <t>м</t>
        </is>
      </c>
      <c r="Q209" t="n">
        <v>1</v>
      </c>
      <c r="W209" t="n">
        <v>0</v>
      </c>
      <c r="X209" t="n">
        <v>2127198765</v>
      </c>
      <c r="Y209">
        <f>AT209</f>
        <v/>
      </c>
      <c r="AA209" t="n">
        <v>311.35</v>
      </c>
      <c r="AB209" t="n">
        <v>0</v>
      </c>
      <c r="AC209" t="n">
        <v>0</v>
      </c>
      <c r="AD209" t="n">
        <v>0</v>
      </c>
      <c r="AE209" t="n">
        <v>44.1</v>
      </c>
      <c r="AF209" t="n">
        <v>0</v>
      </c>
      <c r="AG209" t="n">
        <v>0</v>
      </c>
      <c r="AH209" t="n">
        <v>0</v>
      </c>
      <c r="AI209" t="n">
        <v>7.06</v>
      </c>
      <c r="AJ209" t="n">
        <v>1</v>
      </c>
      <c r="AK209" t="n">
        <v>1</v>
      </c>
      <c r="AL209" t="n">
        <v>1</v>
      </c>
      <c r="AM209" t="n">
        <v>2</v>
      </c>
      <c r="AN209" t="n">
        <v>0</v>
      </c>
      <c r="AO209" t="n">
        <v>1</v>
      </c>
      <c r="AP209" t="n">
        <v>0</v>
      </c>
      <c r="AQ209" t="n">
        <v>0</v>
      </c>
      <c r="AR209" t="n">
        <v>0</v>
      </c>
      <c r="AS209" t="inlineStr"/>
      <c r="AT209" t="n">
        <v>0.4</v>
      </c>
      <c r="AU209" t="inlineStr"/>
      <c r="AV209" t="n">
        <v>0</v>
      </c>
      <c r="AW209" t="n">
        <v>2</v>
      </c>
      <c r="AX209" t="n">
        <v>78856933</v>
      </c>
      <c r="AY209" t="n">
        <v>1</v>
      </c>
      <c r="AZ209" t="n">
        <v>0</v>
      </c>
      <c r="BA209" t="n">
        <v>206</v>
      </c>
      <c r="BB209" t="n">
        <v>0</v>
      </c>
      <c r="BC209" t="n">
        <v>0</v>
      </c>
      <c r="BD209" t="n">
        <v>0</v>
      </c>
      <c r="BE209" t="n">
        <v>0</v>
      </c>
      <c r="BF209" t="n">
        <v>0</v>
      </c>
      <c r="BG209" t="n">
        <v>0</v>
      </c>
      <c r="BH209" t="n">
        <v>0</v>
      </c>
      <c r="BI209" t="n">
        <v>0</v>
      </c>
      <c r="BJ209" t="n">
        <v>0</v>
      </c>
      <c r="BK209" t="n">
        <v>0</v>
      </c>
      <c r="BL209" t="n">
        <v>0</v>
      </c>
      <c r="BM209" t="n">
        <v>0</v>
      </c>
      <c r="BN209" t="n">
        <v>0</v>
      </c>
      <c r="BO209" t="n">
        <v>0</v>
      </c>
      <c r="BP209" t="n">
        <v>0</v>
      </c>
      <c r="BQ209" t="n">
        <v>0</v>
      </c>
      <c r="BR209" t="n">
        <v>0</v>
      </c>
      <c r="BS209" t="n">
        <v>0</v>
      </c>
      <c r="BT209" t="n">
        <v>0</v>
      </c>
      <c r="BU209" t="n">
        <v>0</v>
      </c>
      <c r="BV209" t="n">
        <v>0</v>
      </c>
      <c r="BW209" t="n">
        <v>0</v>
      </c>
      <c r="CV209" t="n">
        <v>0</v>
      </c>
      <c r="CW209" t="n">
        <v>0</v>
      </c>
      <c r="CX209">
        <f>ROUND(Y209*Source!I499,7)</f>
        <v/>
      </c>
      <c r="CY209">
        <f>AA209</f>
        <v/>
      </c>
      <c r="CZ209">
        <f>AE209</f>
        <v/>
      </c>
      <c r="DA209">
        <f>AI209</f>
        <v/>
      </c>
      <c r="DB209">
        <f>ROUND(ROUND(AT209*CZ209,2),2)</f>
        <v/>
      </c>
      <c r="DC209">
        <f>ROUND(ROUND(AT209*AG209,2),2)</f>
        <v/>
      </c>
      <c r="DD209" t="inlineStr"/>
      <c r="DE209" t="inlineStr"/>
      <c r="DF209">
        <f>ROUND(ROUND(AE209*AI209,0)*CX209,0)</f>
        <v/>
      </c>
      <c r="DG209">
        <f>ROUND(ROUND(AF209,0)*CX209,0)</f>
        <v/>
      </c>
      <c r="DH209">
        <f>ROUND(ROUND(AG209,0)*CX209,0)</f>
        <v/>
      </c>
      <c r="DI209">
        <f>ROUND(ROUND(AH209,0)*CX209,0)</f>
        <v/>
      </c>
      <c r="DJ209">
        <f>DF209</f>
        <v/>
      </c>
      <c r="DK209" t="n">
        <v>0</v>
      </c>
      <c r="DL209" t="inlineStr"/>
      <c r="DM209" t="n">
        <v>0</v>
      </c>
      <c r="DN209" t="inlineStr"/>
      <c r="DO209" t="n">
        <v>0</v>
      </c>
    </row>
    <row r="210">
      <c r="A210">
        <f>ROW(Source!A499)</f>
        <v/>
      </c>
      <c r="B210" t="n">
        <v>78855224</v>
      </c>
      <c r="C210" t="n">
        <v>78856916</v>
      </c>
      <c r="D210" t="n">
        <v>29142463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302-1138</t>
        </is>
      </c>
      <c r="J210" t="inlineStr">
        <is>
          <t>ТССЦ Московской обл., 302-1138, приказ Минстроя России №675/пр от 28.02.2017 № 256/пр</t>
        </is>
      </c>
      <c r="K210" t="inlineStr">
        <is>
          <t>Вентили проходные муфтовые 15KЧ18Р для воды, давлением 1,6 МПа (16 кгс/см2), диаметром 40 мм</t>
        </is>
      </c>
      <c r="L210" t="n">
        <v>1354</v>
      </c>
      <c r="N210" t="n">
        <v>1010</v>
      </c>
      <c r="O210" t="inlineStr">
        <is>
          <t>шт.</t>
        </is>
      </c>
      <c r="P210" t="inlineStr">
        <is>
          <t>шт.</t>
        </is>
      </c>
      <c r="Q210" t="n">
        <v>1</v>
      </c>
      <c r="W210" t="n">
        <v>1</v>
      </c>
      <c r="X210" t="n">
        <v>-942587989</v>
      </c>
      <c r="Y210">
        <f>AT210</f>
        <v/>
      </c>
      <c r="AA210" t="n">
        <v>717.0599999999999</v>
      </c>
      <c r="AB210" t="n">
        <v>0</v>
      </c>
      <c r="AC210" t="n">
        <v>0</v>
      </c>
      <c r="AD210" t="n">
        <v>0</v>
      </c>
      <c r="AE210" t="n">
        <v>35.71</v>
      </c>
      <c r="AF210" t="n">
        <v>0</v>
      </c>
      <c r="AG210" t="n">
        <v>0</v>
      </c>
      <c r="AH210" t="n">
        <v>0</v>
      </c>
      <c r="AI210" t="n">
        <v>20.08</v>
      </c>
      <c r="AJ210" t="n">
        <v>1</v>
      </c>
      <c r="AK210" t="n">
        <v>1</v>
      </c>
      <c r="AL210" t="n">
        <v>1</v>
      </c>
      <c r="AM210" t="n">
        <v>2</v>
      </c>
      <c r="AN210" t="n">
        <v>0</v>
      </c>
      <c r="AO210" t="n">
        <v>1</v>
      </c>
      <c r="AP210" t="n">
        <v>0</v>
      </c>
      <c r="AQ210" t="n">
        <v>0</v>
      </c>
      <c r="AR210" t="n">
        <v>0</v>
      </c>
      <c r="AS210" t="inlineStr"/>
      <c r="AT210" t="n">
        <v>-1</v>
      </c>
      <c r="AU210" t="inlineStr"/>
      <c r="AV210" t="n">
        <v>0</v>
      </c>
      <c r="AW210" t="n">
        <v>2</v>
      </c>
      <c r="AX210" t="n">
        <v>78856934</v>
      </c>
      <c r="AY210" t="n">
        <v>1</v>
      </c>
      <c r="AZ210" t="n">
        <v>6144</v>
      </c>
      <c r="BA210" t="n">
        <v>207</v>
      </c>
      <c r="BB210" t="n">
        <v>0</v>
      </c>
      <c r="BC210" t="n">
        <v>0</v>
      </c>
      <c r="BD210" t="n">
        <v>0</v>
      </c>
      <c r="BE210" t="n">
        <v>0</v>
      </c>
      <c r="BF210" t="n">
        <v>0</v>
      </c>
      <c r="BG210" t="n">
        <v>0</v>
      </c>
      <c r="BH210" t="n">
        <v>0</v>
      </c>
      <c r="BI210" t="n">
        <v>0</v>
      </c>
      <c r="BJ210" t="n">
        <v>0</v>
      </c>
      <c r="BK210" t="n">
        <v>0</v>
      </c>
      <c r="BL210" t="n">
        <v>0</v>
      </c>
      <c r="BM210" t="n">
        <v>0</v>
      </c>
      <c r="BN210" t="n">
        <v>0</v>
      </c>
      <c r="BO210" t="n">
        <v>0</v>
      </c>
      <c r="BP210" t="n">
        <v>0</v>
      </c>
      <c r="BQ210" t="n">
        <v>0</v>
      </c>
      <c r="BR210" t="n">
        <v>0</v>
      </c>
      <c r="BS210" t="n">
        <v>0</v>
      </c>
      <c r="BT210" t="n">
        <v>0</v>
      </c>
      <c r="BU210" t="n">
        <v>0</v>
      </c>
      <c r="BV210" t="n">
        <v>0</v>
      </c>
      <c r="BW210" t="n">
        <v>0</v>
      </c>
      <c r="CV210" t="n">
        <v>0</v>
      </c>
      <c r="CW210" t="n">
        <v>0</v>
      </c>
      <c r="CX210">
        <f>ROUND(Y210*Source!I499,7)</f>
        <v/>
      </c>
      <c r="CY210">
        <f>AA210</f>
        <v/>
      </c>
      <c r="CZ210">
        <f>AE210</f>
        <v/>
      </c>
      <c r="DA210">
        <f>AI210</f>
        <v/>
      </c>
      <c r="DB210">
        <f>ROUND(ROUND(AT210*CZ210,2),2)</f>
        <v/>
      </c>
      <c r="DC210">
        <f>ROUND(ROUND(AT210*AG210,2),2)</f>
        <v/>
      </c>
      <c r="DD210" t="inlineStr"/>
      <c r="DE210" t="inlineStr"/>
      <c r="DF210">
        <f>ROUND(ROUND(AE210*AI210,0)*CX210,0)</f>
        <v/>
      </c>
      <c r="DG210">
        <f>ROUND(ROUND(AF210,0)*CX210,0)</f>
        <v/>
      </c>
      <c r="DH210">
        <f>ROUND(ROUND(AG210,0)*CX210,0)</f>
        <v/>
      </c>
      <c r="DI210">
        <f>ROUND(ROUND(AH210,0)*CX210,0)</f>
        <v/>
      </c>
      <c r="DJ210">
        <f>DF210</f>
        <v/>
      </c>
      <c r="DK210" t="n">
        <v>0</v>
      </c>
      <c r="DL210" t="inlineStr"/>
      <c r="DM210" t="n">
        <v>0</v>
      </c>
      <c r="DN210" t="inlineStr"/>
      <c r="DO210" t="n">
        <v>0</v>
      </c>
    </row>
    <row r="211">
      <c r="A211">
        <f>ROW(Source!A502)</f>
        <v/>
      </c>
      <c r="B211" t="n">
        <v>78855224</v>
      </c>
      <c r="C211" t="n">
        <v>78857000</v>
      </c>
      <c r="D211" t="n">
        <v>18408291</v>
      </c>
      <c r="E211" t="n">
        <v>1</v>
      </c>
      <c r="F211" t="n">
        <v>1</v>
      </c>
      <c r="G211" t="n">
        <v>1</v>
      </c>
      <c r="H211" t="n">
        <v>1</v>
      </c>
      <c r="I211" t="inlineStr">
        <is>
          <t>1-1025-90</t>
        </is>
      </c>
      <c r="J211" t="inlineStr"/>
      <c r="K211" t="inlineStr">
        <is>
          <t>Рабочий строитель среднего разряда 2,5</t>
        </is>
      </c>
      <c r="L211" t="n">
        <v>1369</v>
      </c>
      <c r="N211" t="n">
        <v>1013</v>
      </c>
      <c r="O211" t="inlineStr">
        <is>
          <t>чел.-ч</t>
        </is>
      </c>
      <c r="P211" t="inlineStr">
        <is>
          <t>чел.-ч</t>
        </is>
      </c>
      <c r="Q211" t="n">
        <v>1</v>
      </c>
      <c r="W211" t="n">
        <v>0</v>
      </c>
      <c r="X211" t="n">
        <v>1933892413</v>
      </c>
      <c r="Y211">
        <f>AT211</f>
        <v/>
      </c>
      <c r="AA211" t="n">
        <v>0</v>
      </c>
      <c r="AB211" t="n">
        <v>0</v>
      </c>
      <c r="AC211" t="n">
        <v>0</v>
      </c>
      <c r="AD211" t="n">
        <v>8.17</v>
      </c>
      <c r="AE211" t="n">
        <v>0</v>
      </c>
      <c r="AF211" t="n">
        <v>0</v>
      </c>
      <c r="AG211" t="n">
        <v>0</v>
      </c>
      <c r="AH211" t="n">
        <v>8.17</v>
      </c>
      <c r="AI211" t="n">
        <v>1</v>
      </c>
      <c r="AJ211" t="n">
        <v>1</v>
      </c>
      <c r="AK211" t="n">
        <v>1</v>
      </c>
      <c r="AL211" t="n">
        <v>1</v>
      </c>
      <c r="AM211" t="n">
        <v>-2</v>
      </c>
      <c r="AN211" t="n">
        <v>0</v>
      </c>
      <c r="AO211" t="n">
        <v>1</v>
      </c>
      <c r="AP211" t="n">
        <v>1</v>
      </c>
      <c r="AQ211" t="n">
        <v>0</v>
      </c>
      <c r="AR211" t="n">
        <v>0</v>
      </c>
      <c r="AS211" t="inlineStr"/>
      <c r="AT211" t="n">
        <v>32.2</v>
      </c>
      <c r="AU211" t="inlineStr"/>
      <c r="AV211" t="n">
        <v>1</v>
      </c>
      <c r="AW211" t="n">
        <v>2</v>
      </c>
      <c r="AX211" t="n">
        <v>78857007</v>
      </c>
      <c r="AY211" t="n">
        <v>1</v>
      </c>
      <c r="AZ211" t="n">
        <v>0</v>
      </c>
      <c r="BA211" t="n">
        <v>208</v>
      </c>
      <c r="BB211" t="n">
        <v>0</v>
      </c>
      <c r="BC211" t="n">
        <v>0</v>
      </c>
      <c r="BD211" t="n">
        <v>0</v>
      </c>
      <c r="BE211" t="n">
        <v>0</v>
      </c>
      <c r="BF211" t="n">
        <v>0</v>
      </c>
      <c r="BG211" t="n">
        <v>0</v>
      </c>
      <c r="BH211" t="n">
        <v>0</v>
      </c>
      <c r="BI211" t="n">
        <v>0</v>
      </c>
      <c r="BJ211" t="n">
        <v>0</v>
      </c>
      <c r="BK211" t="n">
        <v>0</v>
      </c>
      <c r="BL211" t="n">
        <v>0</v>
      </c>
      <c r="BM211" t="n">
        <v>0</v>
      </c>
      <c r="BN211" t="n">
        <v>0</v>
      </c>
      <c r="BO211" t="n">
        <v>0</v>
      </c>
      <c r="BP211" t="n">
        <v>0</v>
      </c>
      <c r="BQ211" t="n">
        <v>0</v>
      </c>
      <c r="BR211" t="n">
        <v>0</v>
      </c>
      <c r="BS211" t="n">
        <v>0</v>
      </c>
      <c r="BT211" t="n">
        <v>0</v>
      </c>
      <c r="BU211" t="n">
        <v>0</v>
      </c>
      <c r="BV211" t="n">
        <v>0</v>
      </c>
      <c r="BW211" t="n">
        <v>0</v>
      </c>
      <c r="CU211">
        <f>ROUND(AT211*Source!I502*AH211*AL211,0)</f>
        <v/>
      </c>
      <c r="CV211">
        <f>ROUND(Y211*Source!I502,7)</f>
        <v/>
      </c>
      <c r="CW211" t="n">
        <v>0</v>
      </c>
      <c r="CX211">
        <f>ROUND(Y211*Source!I502,7)</f>
        <v/>
      </c>
      <c r="CY211">
        <f>AD211</f>
        <v/>
      </c>
      <c r="CZ211">
        <f>AH211</f>
        <v/>
      </c>
      <c r="DA211">
        <f>AL211</f>
        <v/>
      </c>
      <c r="DB211">
        <f>ROUND(ROUND(AT211*CZ211,2),2)</f>
        <v/>
      </c>
      <c r="DC211">
        <f>ROUND(ROUND(AT211*AG211,2),2)</f>
        <v/>
      </c>
      <c r="DD211" t="inlineStr"/>
      <c r="DE211" t="inlineStr"/>
      <c r="DF211">
        <f>ROUND(ROUND(AE211,0)*CX211,0)</f>
        <v/>
      </c>
      <c r="DG211">
        <f>ROUND(ROUND(AF211,0)*CX211,0)</f>
        <v/>
      </c>
      <c r="DH211">
        <f>ROUND(ROUND(AG211,0)*CX211,0)</f>
        <v/>
      </c>
      <c r="DI211">
        <f>ROUND(ROUND(AH211,0)*CX211,0)</f>
        <v/>
      </c>
      <c r="DJ211">
        <f>DI211</f>
        <v/>
      </c>
      <c r="DK211" t="n">
        <v>0</v>
      </c>
      <c r="DL211" t="inlineStr"/>
      <c r="DM211" t="n">
        <v>0</v>
      </c>
      <c r="DN211" t="inlineStr"/>
      <c r="DO211" t="n">
        <v>0</v>
      </c>
    </row>
    <row r="212">
      <c r="A212">
        <f>ROW(Source!A502)</f>
        <v/>
      </c>
      <c r="B212" t="n">
        <v>78855224</v>
      </c>
      <c r="C212" t="n">
        <v>78857000</v>
      </c>
      <c r="D212" t="n">
        <v>29174913</v>
      </c>
      <c r="E212" t="n">
        <v>1</v>
      </c>
      <c r="F212" t="n">
        <v>1</v>
      </c>
      <c r="G212" t="n">
        <v>1</v>
      </c>
      <c r="H212" t="n">
        <v>2</v>
      </c>
      <c r="I212" t="inlineStr">
        <is>
          <t>400001</t>
        </is>
      </c>
      <c r="J212" t="inlineStr">
        <is>
          <t>ТСЭМ Московской обл., 400001, приказ Минстроя России №675/пр от 28.02.2017 № 264/пр</t>
        </is>
      </c>
      <c r="K212" t="inlineStr">
        <is>
          <t>Автомобили бортовые, грузоподъемность до 5 т</t>
        </is>
      </c>
      <c r="L212" t="n">
        <v>1368</v>
      </c>
      <c r="N212" t="n">
        <v>1011</v>
      </c>
      <c r="O212" t="inlineStr">
        <is>
          <t>маш.-ч</t>
        </is>
      </c>
      <c r="P212" t="inlineStr">
        <is>
          <t>маш.-ч</t>
        </is>
      </c>
      <c r="Q212" t="n">
        <v>1</v>
      </c>
      <c r="W212" t="n">
        <v>0</v>
      </c>
      <c r="X212" t="n">
        <v>1230759911</v>
      </c>
      <c r="Y212">
        <f>AT212</f>
        <v/>
      </c>
      <c r="AA212" t="n">
        <v>0</v>
      </c>
      <c r="AB212" t="n">
        <v>2177.51</v>
      </c>
      <c r="AC212" t="n">
        <v>606.1</v>
      </c>
      <c r="AD212" t="n">
        <v>0</v>
      </c>
      <c r="AE212" t="n">
        <v>0</v>
      </c>
      <c r="AF212" t="n">
        <v>87.17</v>
      </c>
      <c r="AG212" t="n">
        <v>11.6</v>
      </c>
      <c r="AH212" t="n">
        <v>0</v>
      </c>
      <c r="AI212" t="n">
        <v>1</v>
      </c>
      <c r="AJ212" t="n">
        <v>24.98</v>
      </c>
      <c r="AK212" t="n">
        <v>52.25</v>
      </c>
      <c r="AL212" t="n">
        <v>1</v>
      </c>
      <c r="AM212" t="n">
        <v>2</v>
      </c>
      <c r="AN212" t="n">
        <v>0</v>
      </c>
      <c r="AO212" t="n">
        <v>1</v>
      </c>
      <c r="AP212" t="n">
        <v>1</v>
      </c>
      <c r="AQ212" t="n">
        <v>0</v>
      </c>
      <c r="AR212" t="n">
        <v>0</v>
      </c>
      <c r="AS212" t="inlineStr"/>
      <c r="AT212" t="n">
        <v>0.01</v>
      </c>
      <c r="AU212" t="inlineStr"/>
      <c r="AV212" t="n">
        <v>0</v>
      </c>
      <c r="AW212" t="n">
        <v>2</v>
      </c>
      <c r="AX212" t="n">
        <v>78857008</v>
      </c>
      <c r="AY212" t="n">
        <v>1</v>
      </c>
      <c r="AZ212" t="n">
        <v>0</v>
      </c>
      <c r="BA212" t="n">
        <v>209</v>
      </c>
      <c r="BB212" t="n">
        <v>0</v>
      </c>
      <c r="BC212" t="n">
        <v>0</v>
      </c>
      <c r="BD212" t="n">
        <v>0</v>
      </c>
      <c r="BE212" t="n">
        <v>0</v>
      </c>
      <c r="BF212" t="n">
        <v>0</v>
      </c>
      <c r="BG212" t="n">
        <v>0</v>
      </c>
      <c r="BH212" t="n">
        <v>0</v>
      </c>
      <c r="BI212" t="n">
        <v>0</v>
      </c>
      <c r="BJ212" t="n">
        <v>0</v>
      </c>
      <c r="BK212" t="n">
        <v>0</v>
      </c>
      <c r="BL212" t="n">
        <v>0</v>
      </c>
      <c r="BM212" t="n">
        <v>0</v>
      </c>
      <c r="BN212" t="n">
        <v>0</v>
      </c>
      <c r="BO212" t="n">
        <v>0</v>
      </c>
      <c r="BP212" t="n">
        <v>0</v>
      </c>
      <c r="BQ212" t="n">
        <v>0</v>
      </c>
      <c r="BR212" t="n">
        <v>0</v>
      </c>
      <c r="BS212" t="n">
        <v>0</v>
      </c>
      <c r="BT212" t="n">
        <v>0</v>
      </c>
      <c r="BU212" t="n">
        <v>0</v>
      </c>
      <c r="BV212" t="n">
        <v>0</v>
      </c>
      <c r="BW212" t="n">
        <v>0</v>
      </c>
      <c r="CV212" t="n">
        <v>0</v>
      </c>
      <c r="CW212">
        <f>ROUND(Y212*Source!I502*DO212,7)</f>
        <v/>
      </c>
      <c r="CX212">
        <f>ROUND(Y212*Source!I502,7)</f>
        <v/>
      </c>
      <c r="CY212">
        <f>AB212</f>
        <v/>
      </c>
      <c r="CZ212">
        <f>AF212</f>
        <v/>
      </c>
      <c r="DA212">
        <f>AJ212</f>
        <v/>
      </c>
      <c r="DB212">
        <f>ROUND(ROUND(AT212*CZ212,2),2)</f>
        <v/>
      </c>
      <c r="DC212">
        <f>ROUND(ROUND(AT212*AG212,2),2)</f>
        <v/>
      </c>
      <c r="DD212" t="inlineStr"/>
      <c r="DE212" t="inlineStr"/>
      <c r="DF212">
        <f>ROUND(ROUND(AE212,0)*CX212,0)</f>
        <v/>
      </c>
      <c r="DG212">
        <f>ROUND(ROUND(AF212*AJ212,0)*CX212,0)</f>
        <v/>
      </c>
      <c r="DH212">
        <f>ROUND(ROUND(AG212*AK212,0)*CX212,0)</f>
        <v/>
      </c>
      <c r="DI212">
        <f>ROUND(ROUND(AH212,0)*CX212,0)</f>
        <v/>
      </c>
      <c r="DJ212">
        <f>DG212</f>
        <v/>
      </c>
      <c r="DK212" t="n">
        <v>0</v>
      </c>
      <c r="DL212" t="inlineStr"/>
      <c r="DM212" t="n">
        <v>0</v>
      </c>
      <c r="DN212" t="inlineStr"/>
      <c r="DO212" t="n">
        <v>0</v>
      </c>
    </row>
    <row r="213">
      <c r="A213">
        <f>ROW(Source!A502)</f>
        <v/>
      </c>
      <c r="B213" t="n">
        <v>78855224</v>
      </c>
      <c r="C213" t="n">
        <v>78857000</v>
      </c>
      <c r="D213" t="n">
        <v>29110139</v>
      </c>
      <c r="E213" t="n">
        <v>1</v>
      </c>
      <c r="F213" t="n">
        <v>1</v>
      </c>
      <c r="G213" t="n">
        <v>1</v>
      </c>
      <c r="H213" t="n">
        <v>3</v>
      </c>
      <c r="I213" t="inlineStr">
        <is>
          <t>101-1703</t>
        </is>
      </c>
      <c r="J213" t="inlineStr">
        <is>
          <t>ТССЦ Московской обл., 101-1703, приказ Минстроя России №675/пр от 28.02.2017 № 254/пр</t>
        </is>
      </c>
      <c r="K213" t="inlineStr">
        <is>
          <t>Прокладки резиновые (пластина техническая прессованная)</t>
        </is>
      </c>
      <c r="L213" t="n">
        <v>1346</v>
      </c>
      <c r="N213" t="n">
        <v>1009</v>
      </c>
      <c r="O213" t="inlineStr">
        <is>
          <t>кг</t>
        </is>
      </c>
      <c r="P213" t="inlineStr">
        <is>
          <t>кг</t>
        </is>
      </c>
      <c r="Q213" t="n">
        <v>1</v>
      </c>
      <c r="W213" t="n">
        <v>0</v>
      </c>
      <c r="X213" t="n">
        <v>-1947909329</v>
      </c>
      <c r="Y213">
        <f>AT213</f>
        <v/>
      </c>
      <c r="AA213" t="n">
        <v>341.04</v>
      </c>
      <c r="AB213" t="n">
        <v>0</v>
      </c>
      <c r="AC213" t="n">
        <v>0</v>
      </c>
      <c r="AD213" t="n">
        <v>0</v>
      </c>
      <c r="AE213" t="n">
        <v>23.09</v>
      </c>
      <c r="AF213" t="n">
        <v>0</v>
      </c>
      <c r="AG213" t="n">
        <v>0</v>
      </c>
      <c r="AH213" t="n">
        <v>0</v>
      </c>
      <c r="AI213" t="n">
        <v>14.77</v>
      </c>
      <c r="AJ213" t="n">
        <v>1</v>
      </c>
      <c r="AK213" t="n">
        <v>1</v>
      </c>
      <c r="AL213" t="n">
        <v>1</v>
      </c>
      <c r="AM213" t="n">
        <v>2</v>
      </c>
      <c r="AN213" t="n">
        <v>0</v>
      </c>
      <c r="AO213" t="n">
        <v>1</v>
      </c>
      <c r="AP213" t="n">
        <v>1</v>
      </c>
      <c r="AQ213" t="n">
        <v>0</v>
      </c>
      <c r="AR213" t="n">
        <v>0</v>
      </c>
      <c r="AS213" t="inlineStr"/>
      <c r="AT213" t="n">
        <v>2</v>
      </c>
      <c r="AU213" t="inlineStr"/>
      <c r="AV213" t="n">
        <v>0</v>
      </c>
      <c r="AW213" t="n">
        <v>2</v>
      </c>
      <c r="AX213" t="n">
        <v>78857009</v>
      </c>
      <c r="AY213" t="n">
        <v>1</v>
      </c>
      <c r="AZ213" t="n">
        <v>0</v>
      </c>
      <c r="BA213" t="n">
        <v>210</v>
      </c>
      <c r="BB213" t="n">
        <v>0</v>
      </c>
      <c r="BC213" t="n">
        <v>0</v>
      </c>
      <c r="BD213" t="n">
        <v>0</v>
      </c>
      <c r="BE213" t="n">
        <v>0</v>
      </c>
      <c r="BF213" t="n">
        <v>0</v>
      </c>
      <c r="BG213" t="n">
        <v>0</v>
      </c>
      <c r="BH213" t="n">
        <v>0</v>
      </c>
      <c r="BI213" t="n">
        <v>0</v>
      </c>
      <c r="BJ213" t="n">
        <v>0</v>
      </c>
      <c r="BK213" t="n">
        <v>0</v>
      </c>
      <c r="BL213" t="n">
        <v>0</v>
      </c>
      <c r="BM213" t="n">
        <v>0</v>
      </c>
      <c r="BN213" t="n">
        <v>0</v>
      </c>
      <c r="BO213" t="n">
        <v>0</v>
      </c>
      <c r="BP213" t="n">
        <v>0</v>
      </c>
      <c r="BQ213" t="n">
        <v>0</v>
      </c>
      <c r="BR213" t="n">
        <v>0</v>
      </c>
      <c r="BS213" t="n">
        <v>0</v>
      </c>
      <c r="BT213" t="n">
        <v>0</v>
      </c>
      <c r="BU213" t="n">
        <v>0</v>
      </c>
      <c r="BV213" t="n">
        <v>0</v>
      </c>
      <c r="BW213" t="n">
        <v>0</v>
      </c>
      <c r="CV213" t="n">
        <v>0</v>
      </c>
      <c r="CW213" t="n">
        <v>0</v>
      </c>
      <c r="CX213">
        <f>ROUND(Y213*Source!I502,7)</f>
        <v/>
      </c>
      <c r="CY213">
        <f>AA213</f>
        <v/>
      </c>
      <c r="CZ213">
        <f>AE213</f>
        <v/>
      </c>
      <c r="DA213">
        <f>AI213</f>
        <v/>
      </c>
      <c r="DB213">
        <f>ROUND(ROUND(AT213*CZ213,2),2)</f>
        <v/>
      </c>
      <c r="DC213">
        <f>ROUND(ROUND(AT213*AG213,2),2)</f>
        <v/>
      </c>
      <c r="DD213" t="inlineStr"/>
      <c r="DE213" t="inlineStr"/>
      <c r="DF213">
        <f>ROUND(ROUND(AE213*AI213,0)*CX213,0)</f>
        <v/>
      </c>
      <c r="DG213">
        <f>ROUND(ROUND(AF213,0)*CX213,0)</f>
        <v/>
      </c>
      <c r="DH213">
        <f>ROUND(ROUND(AG213,0)*CX213,0)</f>
        <v/>
      </c>
      <c r="DI213">
        <f>ROUND(ROUND(AH213,0)*CX213,0)</f>
        <v/>
      </c>
      <c r="DJ213">
        <f>DF213</f>
        <v/>
      </c>
      <c r="DK213" t="n">
        <v>0</v>
      </c>
      <c r="DL213" t="inlineStr"/>
      <c r="DM213" t="n">
        <v>0</v>
      </c>
      <c r="DN213" t="inlineStr"/>
      <c r="DO213" t="n">
        <v>0</v>
      </c>
    </row>
    <row r="214">
      <c r="A214">
        <f>ROW(Source!A502)</f>
        <v/>
      </c>
      <c r="B214" t="n">
        <v>78855224</v>
      </c>
      <c r="C214" t="n">
        <v>78857000</v>
      </c>
      <c r="D214" t="n">
        <v>29114240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101-2576</t>
        </is>
      </c>
      <c r="J214" t="inlineStr">
        <is>
          <t>ТССЦ Московской обл., 101-2576, приказ Минстроя России №675/пр от 28.02.2017 № 254/пр</t>
        </is>
      </c>
      <c r="K214" t="inlineStr">
        <is>
          <t>Болты с гайками и шайбами для санитарно-технических работ диаметром 16 мм</t>
        </is>
      </c>
      <c r="L214" t="n">
        <v>1348</v>
      </c>
      <c r="N214" t="n">
        <v>1009</v>
      </c>
      <c r="O214" t="inlineStr">
        <is>
          <t>т</t>
        </is>
      </c>
      <c r="P214" t="inlineStr">
        <is>
          <t>т</t>
        </is>
      </c>
      <c r="Q214" t="n">
        <v>1000</v>
      </c>
      <c r="W214" t="n">
        <v>0</v>
      </c>
      <c r="X214" t="n">
        <v>-1701539228</v>
      </c>
      <c r="Y214">
        <f>AT214</f>
        <v/>
      </c>
      <c r="AA214" t="n">
        <v>145037.4</v>
      </c>
      <c r="AB214" t="n">
        <v>0</v>
      </c>
      <c r="AC214" t="n">
        <v>0</v>
      </c>
      <c r="AD214" t="n">
        <v>0</v>
      </c>
      <c r="AE214" t="n">
        <v>14830</v>
      </c>
      <c r="AF214" t="n">
        <v>0</v>
      </c>
      <c r="AG214" t="n">
        <v>0</v>
      </c>
      <c r="AH214" t="n">
        <v>0</v>
      </c>
      <c r="AI214" t="n">
        <v>9.779999999999999</v>
      </c>
      <c r="AJ214" t="n">
        <v>1</v>
      </c>
      <c r="AK214" t="n">
        <v>1</v>
      </c>
      <c r="AL214" t="n">
        <v>1</v>
      </c>
      <c r="AM214" t="n">
        <v>2</v>
      </c>
      <c r="AN214" t="n">
        <v>0</v>
      </c>
      <c r="AO214" t="n">
        <v>1</v>
      </c>
      <c r="AP214" t="n">
        <v>1</v>
      </c>
      <c r="AQ214" t="n">
        <v>0</v>
      </c>
      <c r="AR214" t="n">
        <v>0</v>
      </c>
      <c r="AS214" t="inlineStr"/>
      <c r="AT214" t="n">
        <v>0.005</v>
      </c>
      <c r="AU214" t="inlineStr"/>
      <c r="AV214" t="n">
        <v>0</v>
      </c>
      <c r="AW214" t="n">
        <v>2</v>
      </c>
      <c r="AX214" t="n">
        <v>78857010</v>
      </c>
      <c r="AY214" t="n">
        <v>1</v>
      </c>
      <c r="AZ214" t="n">
        <v>0</v>
      </c>
      <c r="BA214" t="n">
        <v>211</v>
      </c>
      <c r="BB214" t="n">
        <v>0</v>
      </c>
      <c r="BC214" t="n">
        <v>0</v>
      </c>
      <c r="BD214" t="n">
        <v>0</v>
      </c>
      <c r="BE214" t="n">
        <v>0</v>
      </c>
      <c r="BF214" t="n">
        <v>0</v>
      </c>
      <c r="BG214" t="n">
        <v>0</v>
      </c>
      <c r="BH214" t="n">
        <v>0</v>
      </c>
      <c r="BI214" t="n">
        <v>0</v>
      </c>
      <c r="BJ214" t="n">
        <v>0</v>
      </c>
      <c r="BK214" t="n">
        <v>0</v>
      </c>
      <c r="BL214" t="n">
        <v>0</v>
      </c>
      <c r="BM214" t="n">
        <v>0</v>
      </c>
      <c r="BN214" t="n">
        <v>0</v>
      </c>
      <c r="BO214" t="n">
        <v>0</v>
      </c>
      <c r="BP214" t="n">
        <v>0</v>
      </c>
      <c r="BQ214" t="n">
        <v>0</v>
      </c>
      <c r="BR214" t="n">
        <v>0</v>
      </c>
      <c r="BS214" t="n">
        <v>0</v>
      </c>
      <c r="BT214" t="n">
        <v>0</v>
      </c>
      <c r="BU214" t="n">
        <v>0</v>
      </c>
      <c r="BV214" t="n">
        <v>0</v>
      </c>
      <c r="BW214" t="n">
        <v>0</v>
      </c>
      <c r="CV214" t="n">
        <v>0</v>
      </c>
      <c r="CW214" t="n">
        <v>0</v>
      </c>
      <c r="CX214">
        <f>ROUND(Y214*Source!I502,7)</f>
        <v/>
      </c>
      <c r="CY214">
        <f>AA214</f>
        <v/>
      </c>
      <c r="CZ214">
        <f>AE214</f>
        <v/>
      </c>
      <c r="DA214">
        <f>AI214</f>
        <v/>
      </c>
      <c r="DB214">
        <f>ROUND(ROUND(AT214*CZ214,2),2)</f>
        <v/>
      </c>
      <c r="DC214">
        <f>ROUND(ROUND(AT214*AG214,2),2)</f>
        <v/>
      </c>
      <c r="DD214" t="inlineStr"/>
      <c r="DE214" t="inlineStr"/>
      <c r="DF214">
        <f>ROUND(ROUND(AE214*AI214,0)*CX214,0)</f>
        <v/>
      </c>
      <c r="DG214">
        <f>ROUND(ROUND(AF214,0)*CX214,0)</f>
        <v/>
      </c>
      <c r="DH214">
        <f>ROUND(ROUND(AG214,0)*CX214,0)</f>
        <v/>
      </c>
      <c r="DI214">
        <f>ROUND(ROUND(AH214,0)*CX214,0)</f>
        <v/>
      </c>
      <c r="DJ214">
        <f>DF214</f>
        <v/>
      </c>
      <c r="DK214" t="n">
        <v>0</v>
      </c>
      <c r="DL214" t="inlineStr"/>
      <c r="DM214" t="n">
        <v>0</v>
      </c>
      <c r="DN214" t="inlineStr"/>
      <c r="DO214" t="n">
        <v>0</v>
      </c>
    </row>
    <row r="215">
      <c r="A215">
        <f>ROW(Source!A502)</f>
        <v/>
      </c>
      <c r="B215" t="n">
        <v>78855224</v>
      </c>
      <c r="C215" t="n">
        <v>78857000</v>
      </c>
      <c r="D215" t="n">
        <v>29150040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411-0001</t>
        </is>
      </c>
      <c r="J215" t="inlineStr">
        <is>
          <t>ТССЦ Московской обл., 411-0001, приказ Минстроя России №675/пр от 28.02.2017 № 257/пр</t>
        </is>
      </c>
      <c r="K215" t="inlineStr">
        <is>
          <t>Вода</t>
        </is>
      </c>
      <c r="L215" t="n">
        <v>1339</v>
      </c>
      <c r="N215" t="n">
        <v>1007</v>
      </c>
      <c r="O215" t="inlineStr">
        <is>
          <t>м3</t>
        </is>
      </c>
      <c r="P215" t="inlineStr">
        <is>
          <t>м3</t>
        </is>
      </c>
      <c r="Q215" t="n">
        <v>1</v>
      </c>
      <c r="W215" t="n">
        <v>0</v>
      </c>
      <c r="X215" t="n">
        <v>619799737</v>
      </c>
      <c r="Y215">
        <f>AT215</f>
        <v/>
      </c>
      <c r="AA215" t="n">
        <v>31.28</v>
      </c>
      <c r="AB215" t="n">
        <v>0</v>
      </c>
      <c r="AC215" t="n">
        <v>0</v>
      </c>
      <c r="AD215" t="n">
        <v>0</v>
      </c>
      <c r="AE215" t="n">
        <v>2.44</v>
      </c>
      <c r="AF215" t="n">
        <v>0</v>
      </c>
      <c r="AG215" t="n">
        <v>0</v>
      </c>
      <c r="AH215" t="n">
        <v>0</v>
      </c>
      <c r="AI215" t="n">
        <v>12.82</v>
      </c>
      <c r="AJ215" t="n">
        <v>1</v>
      </c>
      <c r="AK215" t="n">
        <v>1</v>
      </c>
      <c r="AL215" t="n">
        <v>1</v>
      </c>
      <c r="AM215" t="n">
        <v>2</v>
      </c>
      <c r="AN215" t="n">
        <v>0</v>
      </c>
      <c r="AO215" t="n">
        <v>1</v>
      </c>
      <c r="AP215" t="n">
        <v>1</v>
      </c>
      <c r="AQ215" t="n">
        <v>0</v>
      </c>
      <c r="AR215" t="n">
        <v>0</v>
      </c>
      <c r="AS215" t="inlineStr"/>
      <c r="AT215" t="n">
        <v>7.8</v>
      </c>
      <c r="AU215" t="inlineStr"/>
      <c r="AV215" t="n">
        <v>0</v>
      </c>
      <c r="AW215" t="n">
        <v>2</v>
      </c>
      <c r="AX215" t="n">
        <v>78857011</v>
      </c>
      <c r="AY215" t="n">
        <v>1</v>
      </c>
      <c r="AZ215" t="n">
        <v>0</v>
      </c>
      <c r="BA215" t="n">
        <v>212</v>
      </c>
      <c r="BB215" t="n">
        <v>0</v>
      </c>
      <c r="BC215" t="n">
        <v>0</v>
      </c>
      <c r="BD215" t="n">
        <v>0</v>
      </c>
      <c r="BE215" t="n">
        <v>0</v>
      </c>
      <c r="BF215" t="n">
        <v>0</v>
      </c>
      <c r="BG215" t="n">
        <v>0</v>
      </c>
      <c r="BH215" t="n">
        <v>0</v>
      </c>
      <c r="BI215" t="n">
        <v>0</v>
      </c>
      <c r="BJ215" t="n">
        <v>0</v>
      </c>
      <c r="BK215" t="n">
        <v>0</v>
      </c>
      <c r="BL215" t="n">
        <v>0</v>
      </c>
      <c r="BM215" t="n">
        <v>0</v>
      </c>
      <c r="BN215" t="n">
        <v>0</v>
      </c>
      <c r="BO215" t="n">
        <v>0</v>
      </c>
      <c r="BP215" t="n">
        <v>0</v>
      </c>
      <c r="BQ215" t="n">
        <v>0</v>
      </c>
      <c r="BR215" t="n">
        <v>0</v>
      </c>
      <c r="BS215" t="n">
        <v>0</v>
      </c>
      <c r="BT215" t="n">
        <v>0</v>
      </c>
      <c r="BU215" t="n">
        <v>0</v>
      </c>
      <c r="BV215" t="n">
        <v>0</v>
      </c>
      <c r="BW215" t="n">
        <v>0</v>
      </c>
      <c r="CV215" t="n">
        <v>0</v>
      </c>
      <c r="CW215" t="n">
        <v>0</v>
      </c>
      <c r="CX215">
        <f>ROUND(Y215*Source!I502,7)</f>
        <v/>
      </c>
      <c r="CY215">
        <f>AA215</f>
        <v/>
      </c>
      <c r="CZ215">
        <f>AE215</f>
        <v/>
      </c>
      <c r="DA215">
        <f>AI215</f>
        <v/>
      </c>
      <c r="DB215">
        <f>ROUND(ROUND(AT215*CZ215,2),2)</f>
        <v/>
      </c>
      <c r="DC215">
        <f>ROUND(ROUND(AT215*AG215,2),2)</f>
        <v/>
      </c>
      <c r="DD215" t="inlineStr"/>
      <c r="DE215" t="inlineStr"/>
      <c r="DF215">
        <f>ROUND(ROUND(AE215*AI215,0)*CX215,0)</f>
        <v/>
      </c>
      <c r="DG215">
        <f>ROUND(ROUND(AF215,0)*CX215,0)</f>
        <v/>
      </c>
      <c r="DH215">
        <f>ROUND(ROUND(AG215,0)*CX215,0)</f>
        <v/>
      </c>
      <c r="DI215">
        <f>ROUND(ROUND(AH215,0)*CX215,0)</f>
        <v/>
      </c>
      <c r="DJ215">
        <f>DF215</f>
        <v/>
      </c>
      <c r="DK215" t="n">
        <v>0</v>
      </c>
      <c r="DL215" t="inlineStr"/>
      <c r="DM215" t="n">
        <v>0</v>
      </c>
      <c r="DN215" t="inlineStr"/>
      <c r="DO215" t="n">
        <v>0</v>
      </c>
    </row>
    <row r="216">
      <c r="A216">
        <f>ROW(Source!A502)</f>
        <v/>
      </c>
      <c r="B216" t="n">
        <v>78855224</v>
      </c>
      <c r="C216" t="n">
        <v>78857000</v>
      </c>
      <c r="D216" t="n">
        <v>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Цена поставщика</t>
        </is>
      </c>
      <c r="J216" t="inlineStr"/>
      <c r="K216" t="inlineStr">
        <is>
          <t>Прочистка КРОТ</t>
        </is>
      </c>
      <c r="L216" t="n">
        <v>1296</v>
      </c>
      <c r="N216" t="n">
        <v>1002</v>
      </c>
      <c r="O216" t="inlineStr">
        <is>
          <t>л</t>
        </is>
      </c>
      <c r="P216" t="inlineStr">
        <is>
          <t>л</t>
        </is>
      </c>
      <c r="Q216" t="n">
        <v>1</v>
      </c>
      <c r="W216" t="n">
        <v>0</v>
      </c>
      <c r="X216" t="n">
        <v>-1978592410</v>
      </c>
      <c r="Y216">
        <f>AT216</f>
        <v/>
      </c>
      <c r="AA216" t="n">
        <v>384.43</v>
      </c>
      <c r="AB216" t="n">
        <v>0</v>
      </c>
      <c r="AC216" t="n">
        <v>0</v>
      </c>
      <c r="AD216" t="n">
        <v>0</v>
      </c>
      <c r="AE216" t="n">
        <v>384.43</v>
      </c>
      <c r="AF216" t="n">
        <v>0</v>
      </c>
      <c r="AG216" t="n">
        <v>0</v>
      </c>
      <c r="AH216" t="n">
        <v>0</v>
      </c>
      <c r="AI216" t="n">
        <v>1</v>
      </c>
      <c r="AJ216" t="n">
        <v>1</v>
      </c>
      <c r="AK216" t="n">
        <v>1</v>
      </c>
      <c r="AL216" t="n">
        <v>1</v>
      </c>
      <c r="AM216" t="n">
        <v>0</v>
      </c>
      <c r="AN216" t="n">
        <v>0</v>
      </c>
      <c r="AO216" t="n">
        <v>0</v>
      </c>
      <c r="AP216" t="n">
        <v>1</v>
      </c>
      <c r="AQ216" t="n">
        <v>0</v>
      </c>
      <c r="AR216" t="n">
        <v>0</v>
      </c>
      <c r="AS216" t="inlineStr"/>
      <c r="AT216" t="n">
        <v>10</v>
      </c>
      <c r="AU216" t="inlineStr"/>
      <c r="AV216" t="n">
        <v>0</v>
      </c>
      <c r="AW216" t="n">
        <v>1</v>
      </c>
      <c r="AX216" t="n">
        <v>-1</v>
      </c>
      <c r="AY216" t="n">
        <v>0</v>
      </c>
      <c r="AZ216" t="n">
        <v>0</v>
      </c>
      <c r="BA216" t="inlineStr"/>
      <c r="BB216" t="n">
        <v>0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0</v>
      </c>
      <c r="BI216" t="n">
        <v>0</v>
      </c>
      <c r="BJ216" t="n">
        <v>0</v>
      </c>
      <c r="BK216" t="n">
        <v>0</v>
      </c>
      <c r="BL216" t="n">
        <v>0</v>
      </c>
      <c r="BM216" t="n">
        <v>0</v>
      </c>
      <c r="BN216" t="n">
        <v>0</v>
      </c>
      <c r="BO216" t="n">
        <v>0</v>
      </c>
      <c r="BP216" t="n">
        <v>0</v>
      </c>
      <c r="BQ216" t="n">
        <v>0</v>
      </c>
      <c r="BR216" t="n">
        <v>0</v>
      </c>
      <c r="BS216" t="n">
        <v>0</v>
      </c>
      <c r="BT216" t="n">
        <v>0</v>
      </c>
      <c r="BU216" t="n">
        <v>0</v>
      </c>
      <c r="BV216" t="n">
        <v>0</v>
      </c>
      <c r="BW216" t="n">
        <v>0</v>
      </c>
      <c r="CV216" t="n">
        <v>0</v>
      </c>
      <c r="CW216" t="n">
        <v>0</v>
      </c>
      <c r="CX216">
        <f>ROUND(Y216*Source!I502,7)</f>
        <v/>
      </c>
      <c r="CY216">
        <f>AA216</f>
        <v/>
      </c>
      <c r="CZ216">
        <f>AE216</f>
        <v/>
      </c>
      <c r="DA216">
        <f>AI216</f>
        <v/>
      </c>
      <c r="DB216">
        <f>ROUND(ROUND(AT216*CZ216,2),2)</f>
        <v/>
      </c>
      <c r="DC216">
        <f>ROUND(ROUND(AT216*AG216,2),2)</f>
        <v/>
      </c>
      <c r="DD216" t="inlineStr"/>
      <c r="DE216" t="inlineStr"/>
      <c r="DF216">
        <f>ROUND(ROUND(AE216,0)*CX216,0)</f>
        <v/>
      </c>
      <c r="DG216">
        <f>ROUND(ROUND(AF216,0)*CX216,0)</f>
        <v/>
      </c>
      <c r="DH216">
        <f>ROUND(ROUND(AG216,0)*CX216,0)</f>
        <v/>
      </c>
      <c r="DI216">
        <f>ROUND(ROUND(AH216,0)*CX216,0)</f>
        <v/>
      </c>
      <c r="DJ216">
        <f>DF216</f>
        <v/>
      </c>
      <c r="DK216" t="n">
        <v>0</v>
      </c>
      <c r="DL216" t="inlineStr"/>
      <c r="DM216" t="n">
        <v>0</v>
      </c>
      <c r="DN216" t="inlineStr"/>
      <c r="DO216" t="n">
        <v>0</v>
      </c>
    </row>
    <row r="217">
      <c r="A217">
        <f>ROW(Source!A542)</f>
        <v/>
      </c>
      <c r="B217" t="n">
        <v>78855224</v>
      </c>
      <c r="C217" t="n">
        <v>78857076</v>
      </c>
      <c r="D217" t="n">
        <v>18408291</v>
      </c>
      <c r="E217" t="n">
        <v>1</v>
      </c>
      <c r="F217" t="n">
        <v>1</v>
      </c>
      <c r="G217" t="n">
        <v>1</v>
      </c>
      <c r="H217" t="n">
        <v>1</v>
      </c>
      <c r="I217" t="inlineStr">
        <is>
          <t>1-1025-90</t>
        </is>
      </c>
      <c r="J217" t="inlineStr"/>
      <c r="K217" t="inlineStr">
        <is>
          <t>Рабочий строитель среднего разряда 2,5</t>
        </is>
      </c>
      <c r="L217" t="n">
        <v>1369</v>
      </c>
      <c r="N217" t="n">
        <v>1013</v>
      </c>
      <c r="O217" t="inlineStr">
        <is>
          <t>чел.-ч</t>
        </is>
      </c>
      <c r="P217" t="inlineStr">
        <is>
          <t>чел.-ч</t>
        </is>
      </c>
      <c r="Q217" t="n">
        <v>1</v>
      </c>
      <c r="W217" t="n">
        <v>0</v>
      </c>
      <c r="X217" t="n">
        <v>1933892413</v>
      </c>
      <c r="Y217">
        <f>AT217</f>
        <v/>
      </c>
      <c r="AA217" t="n">
        <v>0</v>
      </c>
      <c r="AB217" t="n">
        <v>0</v>
      </c>
      <c r="AC217" t="n">
        <v>0</v>
      </c>
      <c r="AD217" t="n">
        <v>8.17</v>
      </c>
      <c r="AE217" t="n">
        <v>0</v>
      </c>
      <c r="AF217" t="n">
        <v>0</v>
      </c>
      <c r="AG217" t="n">
        <v>0</v>
      </c>
      <c r="AH217" t="n">
        <v>8.17</v>
      </c>
      <c r="AI217" t="n">
        <v>1</v>
      </c>
      <c r="AJ217" t="n">
        <v>1</v>
      </c>
      <c r="AK217" t="n">
        <v>1</v>
      </c>
      <c r="AL217" t="n">
        <v>1</v>
      </c>
      <c r="AM217" t="n">
        <v>-2</v>
      </c>
      <c r="AN217" t="n">
        <v>0</v>
      </c>
      <c r="AO217" t="n">
        <v>1</v>
      </c>
      <c r="AP217" t="n">
        <v>1</v>
      </c>
      <c r="AQ217" t="n">
        <v>0</v>
      </c>
      <c r="AR217" t="n">
        <v>0</v>
      </c>
      <c r="AS217" t="inlineStr"/>
      <c r="AT217" t="n">
        <v>32.2</v>
      </c>
      <c r="AU217" t="inlineStr"/>
      <c r="AV217" t="n">
        <v>1</v>
      </c>
      <c r="AW217" t="n">
        <v>2</v>
      </c>
      <c r="AX217" t="n">
        <v>78857083</v>
      </c>
      <c r="AY217" t="n">
        <v>1</v>
      </c>
      <c r="AZ217" t="n">
        <v>0</v>
      </c>
      <c r="BA217" t="n">
        <v>213</v>
      </c>
      <c r="BB217" t="n">
        <v>0</v>
      </c>
      <c r="BC217" t="n">
        <v>0</v>
      </c>
      <c r="BD217" t="n">
        <v>0</v>
      </c>
      <c r="BE217" t="n">
        <v>0</v>
      </c>
      <c r="BF217" t="n">
        <v>0</v>
      </c>
      <c r="BG217" t="n">
        <v>0</v>
      </c>
      <c r="BH217" t="n">
        <v>0</v>
      </c>
      <c r="BI217" t="n">
        <v>0</v>
      </c>
      <c r="BJ217" t="n">
        <v>0</v>
      </c>
      <c r="BK217" t="n">
        <v>0</v>
      </c>
      <c r="BL217" t="n">
        <v>0</v>
      </c>
      <c r="BM217" t="n">
        <v>0</v>
      </c>
      <c r="BN217" t="n">
        <v>0</v>
      </c>
      <c r="BO217" t="n">
        <v>0</v>
      </c>
      <c r="BP217" t="n">
        <v>0</v>
      </c>
      <c r="BQ217" t="n">
        <v>0</v>
      </c>
      <c r="BR217" t="n">
        <v>0</v>
      </c>
      <c r="BS217" t="n">
        <v>0</v>
      </c>
      <c r="BT217" t="n">
        <v>0</v>
      </c>
      <c r="BU217" t="n">
        <v>0</v>
      </c>
      <c r="BV217" t="n">
        <v>0</v>
      </c>
      <c r="BW217" t="n">
        <v>0</v>
      </c>
      <c r="CU217">
        <f>ROUND(AT217*Source!I542*AH217*AL217,0)</f>
        <v/>
      </c>
      <c r="CV217">
        <f>ROUND(Y217*Source!I542,7)</f>
        <v/>
      </c>
      <c r="CW217" t="n">
        <v>0</v>
      </c>
      <c r="CX217">
        <f>ROUND(Y217*Source!I542,7)</f>
        <v/>
      </c>
      <c r="CY217">
        <f>AD217</f>
        <v/>
      </c>
      <c r="CZ217">
        <f>AH217</f>
        <v/>
      </c>
      <c r="DA217">
        <f>AL217</f>
        <v/>
      </c>
      <c r="DB217">
        <f>ROUND(ROUND(AT217*CZ217,2),2)</f>
        <v/>
      </c>
      <c r="DC217">
        <f>ROUND(ROUND(AT217*AG217,2),2)</f>
        <v/>
      </c>
      <c r="DD217" t="inlineStr"/>
      <c r="DE217" t="inlineStr"/>
      <c r="DF217">
        <f>ROUND(ROUND(AE217,0)*CX217,0)</f>
        <v/>
      </c>
      <c r="DG217">
        <f>ROUND(ROUND(AF217,0)*CX217,0)</f>
        <v/>
      </c>
      <c r="DH217">
        <f>ROUND(ROUND(AG217,0)*CX217,0)</f>
        <v/>
      </c>
      <c r="DI217">
        <f>ROUND(ROUND(AH217,0)*CX217,0)</f>
        <v/>
      </c>
      <c r="DJ217">
        <f>DI217</f>
        <v/>
      </c>
      <c r="DK217" t="n">
        <v>0</v>
      </c>
      <c r="DL217" t="inlineStr"/>
      <c r="DM217" t="n">
        <v>0</v>
      </c>
      <c r="DN217" t="inlineStr"/>
      <c r="DO217" t="n">
        <v>0</v>
      </c>
    </row>
    <row r="218">
      <c r="A218">
        <f>ROW(Source!A542)</f>
        <v/>
      </c>
      <c r="B218" t="n">
        <v>78855224</v>
      </c>
      <c r="C218" t="n">
        <v>78857076</v>
      </c>
      <c r="D218" t="n">
        <v>29174913</v>
      </c>
      <c r="E218" t="n">
        <v>1</v>
      </c>
      <c r="F218" t="n">
        <v>1</v>
      </c>
      <c r="G218" t="n">
        <v>1</v>
      </c>
      <c r="H218" t="n">
        <v>2</v>
      </c>
      <c r="I218" t="inlineStr">
        <is>
          <t>400001</t>
        </is>
      </c>
      <c r="J218" t="inlineStr">
        <is>
          <t>ТСЭМ Московской обл., 400001, приказ Минстроя России №675/пр от 28.02.2017 № 264/пр</t>
        </is>
      </c>
      <c r="K218" t="inlineStr">
        <is>
          <t>Автомобили бортовые, грузоподъемность до 5 т</t>
        </is>
      </c>
      <c r="L218" t="n">
        <v>1368</v>
      </c>
      <c r="N218" t="n">
        <v>1011</v>
      </c>
      <c r="O218" t="inlineStr">
        <is>
          <t>маш.-ч</t>
        </is>
      </c>
      <c r="P218" t="inlineStr">
        <is>
          <t>маш.-ч</t>
        </is>
      </c>
      <c r="Q218" t="n">
        <v>1</v>
      </c>
      <c r="W218" t="n">
        <v>0</v>
      </c>
      <c r="X218" t="n">
        <v>1230759911</v>
      </c>
      <c r="Y218">
        <f>AT218</f>
        <v/>
      </c>
      <c r="AA218" t="n">
        <v>0</v>
      </c>
      <c r="AB218" t="n">
        <v>2177.51</v>
      </c>
      <c r="AC218" t="n">
        <v>606.1</v>
      </c>
      <c r="AD218" t="n">
        <v>0</v>
      </c>
      <c r="AE218" t="n">
        <v>0</v>
      </c>
      <c r="AF218" t="n">
        <v>87.17</v>
      </c>
      <c r="AG218" t="n">
        <v>11.6</v>
      </c>
      <c r="AH218" t="n">
        <v>0</v>
      </c>
      <c r="AI218" t="n">
        <v>1</v>
      </c>
      <c r="AJ218" t="n">
        <v>24.98</v>
      </c>
      <c r="AK218" t="n">
        <v>52.25</v>
      </c>
      <c r="AL218" t="n">
        <v>1</v>
      </c>
      <c r="AM218" t="n">
        <v>2</v>
      </c>
      <c r="AN218" t="n">
        <v>0</v>
      </c>
      <c r="AO218" t="n">
        <v>1</v>
      </c>
      <c r="AP218" t="n">
        <v>1</v>
      </c>
      <c r="AQ218" t="n">
        <v>0</v>
      </c>
      <c r="AR218" t="n">
        <v>0</v>
      </c>
      <c r="AS218" t="inlineStr"/>
      <c r="AT218" t="n">
        <v>0.01</v>
      </c>
      <c r="AU218" t="inlineStr"/>
      <c r="AV218" t="n">
        <v>0</v>
      </c>
      <c r="AW218" t="n">
        <v>2</v>
      </c>
      <c r="AX218" t="n">
        <v>78857084</v>
      </c>
      <c r="AY218" t="n">
        <v>1</v>
      </c>
      <c r="AZ218" t="n">
        <v>0</v>
      </c>
      <c r="BA218" t="n">
        <v>214</v>
      </c>
      <c r="BB218" t="n">
        <v>0</v>
      </c>
      <c r="BC218" t="n">
        <v>0</v>
      </c>
      <c r="BD218" t="n">
        <v>0</v>
      </c>
      <c r="BE218" t="n">
        <v>0</v>
      </c>
      <c r="BF218" t="n">
        <v>0</v>
      </c>
      <c r="BG218" t="n">
        <v>0</v>
      </c>
      <c r="BH218" t="n">
        <v>0</v>
      </c>
      <c r="BI218" t="n">
        <v>0</v>
      </c>
      <c r="BJ218" t="n">
        <v>0</v>
      </c>
      <c r="BK218" t="n">
        <v>0</v>
      </c>
      <c r="BL218" t="n">
        <v>0</v>
      </c>
      <c r="BM218" t="n">
        <v>0</v>
      </c>
      <c r="BN218" t="n">
        <v>0</v>
      </c>
      <c r="BO218" t="n">
        <v>0</v>
      </c>
      <c r="BP218" t="n">
        <v>0</v>
      </c>
      <c r="BQ218" t="n">
        <v>0</v>
      </c>
      <c r="BR218" t="n">
        <v>0</v>
      </c>
      <c r="BS218" t="n">
        <v>0</v>
      </c>
      <c r="BT218" t="n">
        <v>0</v>
      </c>
      <c r="BU218" t="n">
        <v>0</v>
      </c>
      <c r="BV218" t="n">
        <v>0</v>
      </c>
      <c r="BW218" t="n">
        <v>0</v>
      </c>
      <c r="CV218" t="n">
        <v>0</v>
      </c>
      <c r="CW218">
        <f>ROUND(Y218*Source!I542*DO218,7)</f>
        <v/>
      </c>
      <c r="CX218">
        <f>ROUND(Y218*Source!I542,7)</f>
        <v/>
      </c>
      <c r="CY218">
        <f>AB218</f>
        <v/>
      </c>
      <c r="CZ218">
        <f>AF218</f>
        <v/>
      </c>
      <c r="DA218">
        <f>AJ218</f>
        <v/>
      </c>
      <c r="DB218">
        <f>ROUND(ROUND(AT218*CZ218,2),2)</f>
        <v/>
      </c>
      <c r="DC218">
        <f>ROUND(ROUND(AT218*AG218,2),2)</f>
        <v/>
      </c>
      <c r="DD218" t="inlineStr"/>
      <c r="DE218" t="inlineStr"/>
      <c r="DF218">
        <f>ROUND(ROUND(AE218,0)*CX218,0)</f>
        <v/>
      </c>
      <c r="DG218">
        <f>ROUND(ROUND(AF218*AJ218,0)*CX218,0)</f>
        <v/>
      </c>
      <c r="DH218">
        <f>ROUND(ROUND(AG218*AK218,0)*CX218,0)</f>
        <v/>
      </c>
      <c r="DI218">
        <f>ROUND(ROUND(AH218,0)*CX218,0)</f>
        <v/>
      </c>
      <c r="DJ218">
        <f>DG218</f>
        <v/>
      </c>
      <c r="DK218" t="n">
        <v>0</v>
      </c>
      <c r="DL218" t="inlineStr"/>
      <c r="DM218" t="n">
        <v>0</v>
      </c>
      <c r="DN218" t="inlineStr"/>
      <c r="DO218" t="n">
        <v>0</v>
      </c>
    </row>
    <row r="219">
      <c r="A219">
        <f>ROW(Source!A542)</f>
        <v/>
      </c>
      <c r="B219" t="n">
        <v>78855224</v>
      </c>
      <c r="C219" t="n">
        <v>78857076</v>
      </c>
      <c r="D219" t="n">
        <v>29110139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101-1703</t>
        </is>
      </c>
      <c r="J219" t="inlineStr">
        <is>
          <t>ТССЦ Московской обл., 101-1703, приказ Минстроя России №675/пр от 28.02.2017 № 254/пр</t>
        </is>
      </c>
      <c r="K219" t="inlineStr">
        <is>
          <t>Прокладки резиновые (пластина техническая прессованная)</t>
        </is>
      </c>
      <c r="L219" t="n">
        <v>1346</v>
      </c>
      <c r="N219" t="n">
        <v>1009</v>
      </c>
      <c r="O219" t="inlineStr">
        <is>
          <t>кг</t>
        </is>
      </c>
      <c r="P219" t="inlineStr">
        <is>
          <t>кг</t>
        </is>
      </c>
      <c r="Q219" t="n">
        <v>1</v>
      </c>
      <c r="W219" t="n">
        <v>0</v>
      </c>
      <c r="X219" t="n">
        <v>-1947909329</v>
      </c>
      <c r="Y219">
        <f>AT219</f>
        <v/>
      </c>
      <c r="AA219" t="n">
        <v>341.04</v>
      </c>
      <c r="AB219" t="n">
        <v>0</v>
      </c>
      <c r="AC219" t="n">
        <v>0</v>
      </c>
      <c r="AD219" t="n">
        <v>0</v>
      </c>
      <c r="AE219" t="n">
        <v>23.09</v>
      </c>
      <c r="AF219" t="n">
        <v>0</v>
      </c>
      <c r="AG219" t="n">
        <v>0</v>
      </c>
      <c r="AH219" t="n">
        <v>0</v>
      </c>
      <c r="AI219" t="n">
        <v>14.77</v>
      </c>
      <c r="AJ219" t="n">
        <v>1</v>
      </c>
      <c r="AK219" t="n">
        <v>1</v>
      </c>
      <c r="AL219" t="n">
        <v>1</v>
      </c>
      <c r="AM219" t="n">
        <v>2</v>
      </c>
      <c r="AN219" t="n">
        <v>0</v>
      </c>
      <c r="AO219" t="n">
        <v>1</v>
      </c>
      <c r="AP219" t="n">
        <v>1</v>
      </c>
      <c r="AQ219" t="n">
        <v>0</v>
      </c>
      <c r="AR219" t="n">
        <v>0</v>
      </c>
      <c r="AS219" t="inlineStr"/>
      <c r="AT219" t="n">
        <v>2</v>
      </c>
      <c r="AU219" t="inlineStr"/>
      <c r="AV219" t="n">
        <v>0</v>
      </c>
      <c r="AW219" t="n">
        <v>2</v>
      </c>
      <c r="AX219" t="n">
        <v>78857085</v>
      </c>
      <c r="AY219" t="n">
        <v>1</v>
      </c>
      <c r="AZ219" t="n">
        <v>0</v>
      </c>
      <c r="BA219" t="n">
        <v>215</v>
      </c>
      <c r="BB219" t="n">
        <v>0</v>
      </c>
      <c r="BC219" t="n">
        <v>0</v>
      </c>
      <c r="BD219" t="n">
        <v>0</v>
      </c>
      <c r="BE219" t="n">
        <v>0</v>
      </c>
      <c r="BF219" t="n">
        <v>0</v>
      </c>
      <c r="BG219" t="n">
        <v>0</v>
      </c>
      <c r="BH219" t="n">
        <v>0</v>
      </c>
      <c r="BI219" t="n">
        <v>0</v>
      </c>
      <c r="BJ219" t="n">
        <v>0</v>
      </c>
      <c r="BK219" t="n">
        <v>0</v>
      </c>
      <c r="BL219" t="n">
        <v>0</v>
      </c>
      <c r="BM219" t="n">
        <v>0</v>
      </c>
      <c r="BN219" t="n">
        <v>0</v>
      </c>
      <c r="BO219" t="n">
        <v>0</v>
      </c>
      <c r="BP219" t="n">
        <v>0</v>
      </c>
      <c r="BQ219" t="n">
        <v>0</v>
      </c>
      <c r="BR219" t="n">
        <v>0</v>
      </c>
      <c r="BS219" t="n">
        <v>0</v>
      </c>
      <c r="BT219" t="n">
        <v>0</v>
      </c>
      <c r="BU219" t="n">
        <v>0</v>
      </c>
      <c r="BV219" t="n">
        <v>0</v>
      </c>
      <c r="BW219" t="n">
        <v>0</v>
      </c>
      <c r="CV219" t="n">
        <v>0</v>
      </c>
      <c r="CW219" t="n">
        <v>0</v>
      </c>
      <c r="CX219">
        <f>ROUND(Y219*Source!I542,7)</f>
        <v/>
      </c>
      <c r="CY219">
        <f>AA219</f>
        <v/>
      </c>
      <c r="CZ219">
        <f>AE219</f>
        <v/>
      </c>
      <c r="DA219">
        <f>AI219</f>
        <v/>
      </c>
      <c r="DB219">
        <f>ROUND(ROUND(AT219*CZ219,2),2)</f>
        <v/>
      </c>
      <c r="DC219">
        <f>ROUND(ROUND(AT219*AG219,2),2)</f>
        <v/>
      </c>
      <c r="DD219" t="inlineStr"/>
      <c r="DE219" t="inlineStr"/>
      <c r="DF219">
        <f>ROUND(ROUND(AE219*AI219,0)*CX219,0)</f>
        <v/>
      </c>
      <c r="DG219">
        <f>ROUND(ROUND(AF219,0)*CX219,0)</f>
        <v/>
      </c>
      <c r="DH219">
        <f>ROUND(ROUND(AG219,0)*CX219,0)</f>
        <v/>
      </c>
      <c r="DI219">
        <f>ROUND(ROUND(AH219,0)*CX219,0)</f>
        <v/>
      </c>
      <c r="DJ219">
        <f>DF219</f>
        <v/>
      </c>
      <c r="DK219" t="n">
        <v>0</v>
      </c>
      <c r="DL219" t="inlineStr"/>
      <c r="DM219" t="n">
        <v>0</v>
      </c>
      <c r="DN219" t="inlineStr"/>
      <c r="DO219" t="n">
        <v>0</v>
      </c>
    </row>
    <row r="220">
      <c r="A220">
        <f>ROW(Source!A542)</f>
        <v/>
      </c>
      <c r="B220" t="n">
        <v>78855224</v>
      </c>
      <c r="C220" t="n">
        <v>78857076</v>
      </c>
      <c r="D220" t="n">
        <v>29114240</v>
      </c>
      <c r="E220" t="n">
        <v>1</v>
      </c>
      <c r="F220" t="n">
        <v>1</v>
      </c>
      <c r="G220" t="n">
        <v>1</v>
      </c>
      <c r="H220" t="n">
        <v>3</v>
      </c>
      <c r="I220" t="inlineStr">
        <is>
          <t>101-2576</t>
        </is>
      </c>
      <c r="J220" t="inlineStr">
        <is>
          <t>ТССЦ Московской обл., 101-2576, приказ Минстроя России №675/пр от 28.02.2017 № 254/пр</t>
        </is>
      </c>
      <c r="K220" t="inlineStr">
        <is>
          <t>Болты с гайками и шайбами для санитарно-технических работ диаметром 16 мм</t>
        </is>
      </c>
      <c r="L220" t="n">
        <v>1348</v>
      </c>
      <c r="N220" t="n">
        <v>1009</v>
      </c>
      <c r="O220" t="inlineStr">
        <is>
          <t>т</t>
        </is>
      </c>
      <c r="P220" t="inlineStr">
        <is>
          <t>т</t>
        </is>
      </c>
      <c r="Q220" t="n">
        <v>1000</v>
      </c>
      <c r="W220" t="n">
        <v>0</v>
      </c>
      <c r="X220" t="n">
        <v>-1701539228</v>
      </c>
      <c r="Y220">
        <f>AT220</f>
        <v/>
      </c>
      <c r="AA220" t="n">
        <v>145037.4</v>
      </c>
      <c r="AB220" t="n">
        <v>0</v>
      </c>
      <c r="AC220" t="n">
        <v>0</v>
      </c>
      <c r="AD220" t="n">
        <v>0</v>
      </c>
      <c r="AE220" t="n">
        <v>14830</v>
      </c>
      <c r="AF220" t="n">
        <v>0</v>
      </c>
      <c r="AG220" t="n">
        <v>0</v>
      </c>
      <c r="AH220" t="n">
        <v>0</v>
      </c>
      <c r="AI220" t="n">
        <v>9.779999999999999</v>
      </c>
      <c r="AJ220" t="n">
        <v>1</v>
      </c>
      <c r="AK220" t="n">
        <v>1</v>
      </c>
      <c r="AL220" t="n">
        <v>1</v>
      </c>
      <c r="AM220" t="n">
        <v>2</v>
      </c>
      <c r="AN220" t="n">
        <v>0</v>
      </c>
      <c r="AO220" t="n">
        <v>1</v>
      </c>
      <c r="AP220" t="n">
        <v>1</v>
      </c>
      <c r="AQ220" t="n">
        <v>0</v>
      </c>
      <c r="AR220" t="n">
        <v>0</v>
      </c>
      <c r="AS220" t="inlineStr"/>
      <c r="AT220" t="n">
        <v>0.005</v>
      </c>
      <c r="AU220" t="inlineStr"/>
      <c r="AV220" t="n">
        <v>0</v>
      </c>
      <c r="AW220" t="n">
        <v>2</v>
      </c>
      <c r="AX220" t="n">
        <v>78857086</v>
      </c>
      <c r="AY220" t="n">
        <v>1</v>
      </c>
      <c r="AZ220" t="n">
        <v>0</v>
      </c>
      <c r="BA220" t="n">
        <v>216</v>
      </c>
      <c r="BB220" t="n">
        <v>0</v>
      </c>
      <c r="BC220" t="n">
        <v>0</v>
      </c>
      <c r="BD220" t="n">
        <v>0</v>
      </c>
      <c r="BE220" t="n">
        <v>0</v>
      </c>
      <c r="BF220" t="n">
        <v>0</v>
      </c>
      <c r="BG220" t="n">
        <v>0</v>
      </c>
      <c r="BH220" t="n">
        <v>0</v>
      </c>
      <c r="BI220" t="n">
        <v>0</v>
      </c>
      <c r="BJ220" t="n">
        <v>0</v>
      </c>
      <c r="BK220" t="n">
        <v>0</v>
      </c>
      <c r="BL220" t="n">
        <v>0</v>
      </c>
      <c r="BM220" t="n">
        <v>0</v>
      </c>
      <c r="BN220" t="n">
        <v>0</v>
      </c>
      <c r="BO220" t="n">
        <v>0</v>
      </c>
      <c r="BP220" t="n">
        <v>0</v>
      </c>
      <c r="BQ220" t="n">
        <v>0</v>
      </c>
      <c r="BR220" t="n">
        <v>0</v>
      </c>
      <c r="BS220" t="n">
        <v>0</v>
      </c>
      <c r="BT220" t="n">
        <v>0</v>
      </c>
      <c r="BU220" t="n">
        <v>0</v>
      </c>
      <c r="BV220" t="n">
        <v>0</v>
      </c>
      <c r="BW220" t="n">
        <v>0</v>
      </c>
      <c r="CV220" t="n">
        <v>0</v>
      </c>
      <c r="CW220" t="n">
        <v>0</v>
      </c>
      <c r="CX220">
        <f>ROUND(Y220*Source!I542,7)</f>
        <v/>
      </c>
      <c r="CY220">
        <f>AA220</f>
        <v/>
      </c>
      <c r="CZ220">
        <f>AE220</f>
        <v/>
      </c>
      <c r="DA220">
        <f>AI220</f>
        <v/>
      </c>
      <c r="DB220">
        <f>ROUND(ROUND(AT220*CZ220,2),2)</f>
        <v/>
      </c>
      <c r="DC220">
        <f>ROUND(ROUND(AT220*AG220,2),2)</f>
        <v/>
      </c>
      <c r="DD220" t="inlineStr"/>
      <c r="DE220" t="inlineStr"/>
      <c r="DF220">
        <f>ROUND(ROUND(AE220*AI220,0)*CX220,0)</f>
        <v/>
      </c>
      <c r="DG220">
        <f>ROUND(ROUND(AF220,0)*CX220,0)</f>
        <v/>
      </c>
      <c r="DH220">
        <f>ROUND(ROUND(AG220,0)*CX220,0)</f>
        <v/>
      </c>
      <c r="DI220">
        <f>ROUND(ROUND(AH220,0)*CX220,0)</f>
        <v/>
      </c>
      <c r="DJ220">
        <f>DF220</f>
        <v/>
      </c>
      <c r="DK220" t="n">
        <v>0</v>
      </c>
      <c r="DL220" t="inlineStr"/>
      <c r="DM220" t="n">
        <v>0</v>
      </c>
      <c r="DN220" t="inlineStr"/>
      <c r="DO220" t="n">
        <v>0</v>
      </c>
    </row>
    <row r="221">
      <c r="A221">
        <f>ROW(Source!A542)</f>
        <v/>
      </c>
      <c r="B221" t="n">
        <v>78855224</v>
      </c>
      <c r="C221" t="n">
        <v>78857076</v>
      </c>
      <c r="D221" t="n">
        <v>29150040</v>
      </c>
      <c r="E221" t="n">
        <v>1</v>
      </c>
      <c r="F221" t="n">
        <v>1</v>
      </c>
      <c r="G221" t="n">
        <v>1</v>
      </c>
      <c r="H221" t="n">
        <v>3</v>
      </c>
      <c r="I221" t="inlineStr">
        <is>
          <t>411-0001</t>
        </is>
      </c>
      <c r="J221" t="inlineStr">
        <is>
          <t>ТССЦ Московской обл., 411-0001, приказ Минстроя России №675/пр от 28.02.2017 № 257/пр</t>
        </is>
      </c>
      <c r="K221" t="inlineStr">
        <is>
          <t>Вода</t>
        </is>
      </c>
      <c r="L221" t="n">
        <v>1339</v>
      </c>
      <c r="N221" t="n">
        <v>1007</v>
      </c>
      <c r="O221" t="inlineStr">
        <is>
          <t>м3</t>
        </is>
      </c>
      <c r="P221" t="inlineStr">
        <is>
          <t>м3</t>
        </is>
      </c>
      <c r="Q221" t="n">
        <v>1</v>
      </c>
      <c r="W221" t="n">
        <v>0</v>
      </c>
      <c r="X221" t="n">
        <v>619799737</v>
      </c>
      <c r="Y221">
        <f>AT221</f>
        <v/>
      </c>
      <c r="AA221" t="n">
        <v>31.28</v>
      </c>
      <c r="AB221" t="n">
        <v>0</v>
      </c>
      <c r="AC221" t="n">
        <v>0</v>
      </c>
      <c r="AD221" t="n">
        <v>0</v>
      </c>
      <c r="AE221" t="n">
        <v>2.44</v>
      </c>
      <c r="AF221" t="n">
        <v>0</v>
      </c>
      <c r="AG221" t="n">
        <v>0</v>
      </c>
      <c r="AH221" t="n">
        <v>0</v>
      </c>
      <c r="AI221" t="n">
        <v>12.82</v>
      </c>
      <c r="AJ221" t="n">
        <v>1</v>
      </c>
      <c r="AK221" t="n">
        <v>1</v>
      </c>
      <c r="AL221" t="n">
        <v>1</v>
      </c>
      <c r="AM221" t="n">
        <v>2</v>
      </c>
      <c r="AN221" t="n">
        <v>0</v>
      </c>
      <c r="AO221" t="n">
        <v>1</v>
      </c>
      <c r="AP221" t="n">
        <v>1</v>
      </c>
      <c r="AQ221" t="n">
        <v>0</v>
      </c>
      <c r="AR221" t="n">
        <v>0</v>
      </c>
      <c r="AS221" t="inlineStr"/>
      <c r="AT221" t="n">
        <v>7.8</v>
      </c>
      <c r="AU221" t="inlineStr"/>
      <c r="AV221" t="n">
        <v>0</v>
      </c>
      <c r="AW221" t="n">
        <v>2</v>
      </c>
      <c r="AX221" t="n">
        <v>78857087</v>
      </c>
      <c r="AY221" t="n">
        <v>1</v>
      </c>
      <c r="AZ221" t="n">
        <v>0</v>
      </c>
      <c r="BA221" t="n">
        <v>217</v>
      </c>
      <c r="BB221" t="n">
        <v>0</v>
      </c>
      <c r="BC221" t="n">
        <v>0</v>
      </c>
      <c r="BD221" t="n">
        <v>0</v>
      </c>
      <c r="BE221" t="n">
        <v>0</v>
      </c>
      <c r="BF221" t="n">
        <v>0</v>
      </c>
      <c r="BG221" t="n">
        <v>0</v>
      </c>
      <c r="BH221" t="n">
        <v>0</v>
      </c>
      <c r="BI221" t="n">
        <v>0</v>
      </c>
      <c r="BJ221" t="n">
        <v>0</v>
      </c>
      <c r="BK221" t="n">
        <v>0</v>
      </c>
      <c r="BL221" t="n">
        <v>0</v>
      </c>
      <c r="BM221" t="n">
        <v>0</v>
      </c>
      <c r="BN221" t="n">
        <v>0</v>
      </c>
      <c r="BO221" t="n">
        <v>0</v>
      </c>
      <c r="BP221" t="n">
        <v>0</v>
      </c>
      <c r="BQ221" t="n">
        <v>0</v>
      </c>
      <c r="BR221" t="n">
        <v>0</v>
      </c>
      <c r="BS221" t="n">
        <v>0</v>
      </c>
      <c r="BT221" t="n">
        <v>0</v>
      </c>
      <c r="BU221" t="n">
        <v>0</v>
      </c>
      <c r="BV221" t="n">
        <v>0</v>
      </c>
      <c r="BW221" t="n">
        <v>0</v>
      </c>
      <c r="CV221" t="n">
        <v>0</v>
      </c>
      <c r="CW221" t="n">
        <v>0</v>
      </c>
      <c r="CX221">
        <f>ROUND(Y221*Source!I542,7)</f>
        <v/>
      </c>
      <c r="CY221">
        <f>AA221</f>
        <v/>
      </c>
      <c r="CZ221">
        <f>AE221</f>
        <v/>
      </c>
      <c r="DA221">
        <f>AI221</f>
        <v/>
      </c>
      <c r="DB221">
        <f>ROUND(ROUND(AT221*CZ221,2),2)</f>
        <v/>
      </c>
      <c r="DC221">
        <f>ROUND(ROUND(AT221*AG221,2),2)</f>
        <v/>
      </c>
      <c r="DD221" t="inlineStr"/>
      <c r="DE221" t="inlineStr"/>
      <c r="DF221">
        <f>ROUND(ROUND(AE221*AI221,0)*CX221,0)</f>
        <v/>
      </c>
      <c r="DG221">
        <f>ROUND(ROUND(AF221,0)*CX221,0)</f>
        <v/>
      </c>
      <c r="DH221">
        <f>ROUND(ROUND(AG221,0)*CX221,0)</f>
        <v/>
      </c>
      <c r="DI221">
        <f>ROUND(ROUND(AH221,0)*CX221,0)</f>
        <v/>
      </c>
      <c r="DJ221">
        <f>DF221</f>
        <v/>
      </c>
      <c r="DK221" t="n">
        <v>0</v>
      </c>
      <c r="DL221" t="inlineStr"/>
      <c r="DM221" t="n">
        <v>0</v>
      </c>
      <c r="DN221" t="inlineStr"/>
      <c r="DO221" t="n">
        <v>0</v>
      </c>
    </row>
    <row r="222">
      <c r="A222">
        <f>ROW(Source!A542)</f>
        <v/>
      </c>
      <c r="B222" t="n">
        <v>78855224</v>
      </c>
      <c r="C222" t="n">
        <v>78857076</v>
      </c>
      <c r="D222" t="n">
        <v>0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Цена поставщика</t>
        </is>
      </c>
      <c r="J222" t="inlineStr"/>
      <c r="K222" t="inlineStr">
        <is>
          <t>Прочистка КРОТ</t>
        </is>
      </c>
      <c r="L222" t="n">
        <v>1296</v>
      </c>
      <c r="N222" t="n">
        <v>1002</v>
      </c>
      <c r="O222" t="inlineStr">
        <is>
          <t>л</t>
        </is>
      </c>
      <c r="P222" t="inlineStr">
        <is>
          <t>л</t>
        </is>
      </c>
      <c r="Q222" t="n">
        <v>1</v>
      </c>
      <c r="W222" t="n">
        <v>0</v>
      </c>
      <c r="X222" t="n">
        <v>-1978592410</v>
      </c>
      <c r="Y222">
        <f>AT222</f>
        <v/>
      </c>
      <c r="AA222" t="n">
        <v>384.43</v>
      </c>
      <c r="AB222" t="n">
        <v>0</v>
      </c>
      <c r="AC222" t="n">
        <v>0</v>
      </c>
      <c r="AD222" t="n">
        <v>0</v>
      </c>
      <c r="AE222" t="n">
        <v>384.43</v>
      </c>
      <c r="AF222" t="n">
        <v>0</v>
      </c>
      <c r="AG222" t="n">
        <v>0</v>
      </c>
      <c r="AH222" t="n">
        <v>0</v>
      </c>
      <c r="AI222" t="n">
        <v>1</v>
      </c>
      <c r="AJ222" t="n">
        <v>1</v>
      </c>
      <c r="AK222" t="n">
        <v>1</v>
      </c>
      <c r="AL222" t="n">
        <v>1</v>
      </c>
      <c r="AM222" t="n">
        <v>0</v>
      </c>
      <c r="AN222" t="n">
        <v>0</v>
      </c>
      <c r="AO222" t="n">
        <v>0</v>
      </c>
      <c r="AP222" t="n">
        <v>1</v>
      </c>
      <c r="AQ222" t="n">
        <v>0</v>
      </c>
      <c r="AR222" t="n">
        <v>0</v>
      </c>
      <c r="AS222" t="inlineStr"/>
      <c r="AT222" t="n">
        <v>10</v>
      </c>
      <c r="AU222" t="inlineStr"/>
      <c r="AV222" t="n">
        <v>0</v>
      </c>
      <c r="AW222" t="n">
        <v>1</v>
      </c>
      <c r="AX222" t="n">
        <v>-1</v>
      </c>
      <c r="AY222" t="n">
        <v>0</v>
      </c>
      <c r="AZ222" t="n">
        <v>0</v>
      </c>
      <c r="BA222" t="inlineStr"/>
      <c r="BB222" t="n">
        <v>0</v>
      </c>
      <c r="BC222" t="n">
        <v>0</v>
      </c>
      <c r="BD222" t="n">
        <v>0</v>
      </c>
      <c r="BE222" t="n">
        <v>0</v>
      </c>
      <c r="BF222" t="n">
        <v>0</v>
      </c>
      <c r="BG222" t="n">
        <v>0</v>
      </c>
      <c r="BH222" t="n">
        <v>0</v>
      </c>
      <c r="BI222" t="n">
        <v>0</v>
      </c>
      <c r="BJ222" t="n">
        <v>0</v>
      </c>
      <c r="BK222" t="n">
        <v>0</v>
      </c>
      <c r="BL222" t="n">
        <v>0</v>
      </c>
      <c r="BM222" t="n">
        <v>0</v>
      </c>
      <c r="BN222" t="n">
        <v>0</v>
      </c>
      <c r="BO222" t="n">
        <v>0</v>
      </c>
      <c r="BP222" t="n">
        <v>0</v>
      </c>
      <c r="BQ222" t="n">
        <v>0</v>
      </c>
      <c r="BR222" t="n">
        <v>0</v>
      </c>
      <c r="BS222" t="n">
        <v>0</v>
      </c>
      <c r="BT222" t="n">
        <v>0</v>
      </c>
      <c r="BU222" t="n">
        <v>0</v>
      </c>
      <c r="BV222" t="n">
        <v>0</v>
      </c>
      <c r="BW222" t="n">
        <v>0</v>
      </c>
      <c r="CV222" t="n">
        <v>0</v>
      </c>
      <c r="CW222" t="n">
        <v>0</v>
      </c>
      <c r="CX222">
        <f>ROUND(Y222*Source!I542,7)</f>
        <v/>
      </c>
      <c r="CY222">
        <f>AA222</f>
        <v/>
      </c>
      <c r="CZ222">
        <f>AE222</f>
        <v/>
      </c>
      <c r="DA222">
        <f>AI222</f>
        <v/>
      </c>
      <c r="DB222">
        <f>ROUND(ROUND(AT222*CZ222,2),2)</f>
        <v/>
      </c>
      <c r="DC222">
        <f>ROUND(ROUND(AT222*AG222,2),2)</f>
        <v/>
      </c>
      <c r="DD222" t="inlineStr"/>
      <c r="DE222" t="inlineStr"/>
      <c r="DF222">
        <f>ROUND(ROUND(AE222,0)*CX222,0)</f>
        <v/>
      </c>
      <c r="DG222">
        <f>ROUND(ROUND(AF222,0)*CX222,0)</f>
        <v/>
      </c>
      <c r="DH222">
        <f>ROUND(ROUND(AG222,0)*CX222,0)</f>
        <v/>
      </c>
      <c r="DI222">
        <f>ROUND(ROUND(AH222,0)*CX222,0)</f>
        <v/>
      </c>
      <c r="DJ222">
        <f>DF222</f>
        <v/>
      </c>
      <c r="DK222" t="n">
        <v>0</v>
      </c>
      <c r="DL222" t="inlineStr"/>
      <c r="DM222" t="n">
        <v>0</v>
      </c>
      <c r="DN222" t="inlineStr"/>
      <c r="DO222" t="n">
        <v>0</v>
      </c>
    </row>
    <row r="223">
      <c r="A223">
        <f>ROW(Source!A582)</f>
        <v/>
      </c>
      <c r="B223" t="n">
        <v>78855224</v>
      </c>
      <c r="C223" t="n">
        <v>78857195</v>
      </c>
      <c r="D223" t="n">
        <v>18411117</v>
      </c>
      <c r="E223" t="n">
        <v>1</v>
      </c>
      <c r="F223" t="n">
        <v>1</v>
      </c>
      <c r="G223" t="n">
        <v>1</v>
      </c>
      <c r="H223" t="n">
        <v>1</v>
      </c>
      <c r="I223" t="inlineStr">
        <is>
          <t>1-1040-90</t>
        </is>
      </c>
      <c r="J223" t="inlineStr"/>
      <c r="K223" t="inlineStr">
        <is>
          <t>Рабочий строитель среднего разряда 4</t>
        </is>
      </c>
      <c r="L223" t="n">
        <v>1369</v>
      </c>
      <c r="N223" t="n">
        <v>1013</v>
      </c>
      <c r="O223" t="inlineStr">
        <is>
          <t>чел.-ч</t>
        </is>
      </c>
      <c r="P223" t="inlineStr">
        <is>
          <t>чел.-ч</t>
        </is>
      </c>
      <c r="Q223" t="n">
        <v>1</v>
      </c>
      <c r="W223" t="n">
        <v>0</v>
      </c>
      <c r="X223" t="n">
        <v>-1739886638</v>
      </c>
      <c r="Y223">
        <f>AT223</f>
        <v/>
      </c>
      <c r="AA223" t="n">
        <v>0</v>
      </c>
      <c r="AB223" t="n">
        <v>0</v>
      </c>
      <c r="AC223" t="n">
        <v>0</v>
      </c>
      <c r="AD223" t="n">
        <v>9.619999999999999</v>
      </c>
      <c r="AE223" t="n">
        <v>0</v>
      </c>
      <c r="AF223" t="n">
        <v>0</v>
      </c>
      <c r="AG223" t="n">
        <v>0</v>
      </c>
      <c r="AH223" t="n">
        <v>9.619999999999999</v>
      </c>
      <c r="AI223" t="n">
        <v>1</v>
      </c>
      <c r="AJ223" t="n">
        <v>1</v>
      </c>
      <c r="AK223" t="n">
        <v>1</v>
      </c>
      <c r="AL223" t="n">
        <v>1</v>
      </c>
      <c r="AM223" t="n">
        <v>-2</v>
      </c>
      <c r="AN223" t="n">
        <v>0</v>
      </c>
      <c r="AO223" t="n">
        <v>1</v>
      </c>
      <c r="AP223" t="n">
        <v>1</v>
      </c>
      <c r="AQ223" t="n">
        <v>0</v>
      </c>
      <c r="AR223" t="n">
        <v>0</v>
      </c>
      <c r="AS223" t="inlineStr"/>
      <c r="AT223" t="n">
        <v>183</v>
      </c>
      <c r="AU223" t="inlineStr"/>
      <c r="AV223" t="n">
        <v>1</v>
      </c>
      <c r="AW223" t="n">
        <v>2</v>
      </c>
      <c r="AX223" t="n">
        <v>78857196</v>
      </c>
      <c r="AY223" t="n">
        <v>1</v>
      </c>
      <c r="AZ223" t="n">
        <v>0</v>
      </c>
      <c r="BA223" t="n">
        <v>218</v>
      </c>
      <c r="BB223" t="n">
        <v>0</v>
      </c>
      <c r="BC223" t="n">
        <v>0</v>
      </c>
      <c r="BD223" t="n">
        <v>0</v>
      </c>
      <c r="BE223" t="n">
        <v>0</v>
      </c>
      <c r="BF223" t="n">
        <v>0</v>
      </c>
      <c r="BG223" t="n">
        <v>0</v>
      </c>
      <c r="BH223" t="n">
        <v>0</v>
      </c>
      <c r="BI223" t="n">
        <v>0</v>
      </c>
      <c r="BJ223" t="n">
        <v>0</v>
      </c>
      <c r="BK223" t="n">
        <v>0</v>
      </c>
      <c r="BL223" t="n">
        <v>0</v>
      </c>
      <c r="BM223" t="n">
        <v>0</v>
      </c>
      <c r="BN223" t="n">
        <v>0</v>
      </c>
      <c r="BO223" t="n">
        <v>0</v>
      </c>
      <c r="BP223" t="n">
        <v>0</v>
      </c>
      <c r="BQ223" t="n">
        <v>0</v>
      </c>
      <c r="BR223" t="n">
        <v>0</v>
      </c>
      <c r="BS223" t="n">
        <v>0</v>
      </c>
      <c r="BT223" t="n">
        <v>0</v>
      </c>
      <c r="BU223" t="n">
        <v>0</v>
      </c>
      <c r="BV223" t="n">
        <v>0</v>
      </c>
      <c r="BW223" t="n">
        <v>0</v>
      </c>
      <c r="CU223">
        <f>ROUND(AT223*Source!I582*AH223*AL223,0)</f>
        <v/>
      </c>
      <c r="CV223">
        <f>ROUND(Y223*Source!I582,7)</f>
        <v/>
      </c>
      <c r="CW223" t="n">
        <v>0</v>
      </c>
      <c r="CX223">
        <f>ROUND(Y223*Source!I582,7)</f>
        <v/>
      </c>
      <c r="CY223">
        <f>AD223</f>
        <v/>
      </c>
      <c r="CZ223">
        <f>AH223</f>
        <v/>
      </c>
      <c r="DA223">
        <f>AL223</f>
        <v/>
      </c>
      <c r="DB223">
        <f>ROUND(ROUND(AT223*CZ223,2),2)</f>
        <v/>
      </c>
      <c r="DC223">
        <f>ROUND(ROUND(AT223*AG223,2),2)</f>
        <v/>
      </c>
      <c r="DD223" t="inlineStr"/>
      <c r="DE223" t="inlineStr"/>
      <c r="DF223">
        <f>ROUND(ROUND(AE223,0)*CX223,0)</f>
        <v/>
      </c>
      <c r="DG223">
        <f>ROUND(ROUND(AF223,0)*CX223,0)</f>
        <v/>
      </c>
      <c r="DH223">
        <f>ROUND(ROUND(AG223,0)*CX223,0)</f>
        <v/>
      </c>
      <c r="DI223">
        <f>ROUND(ROUND(AH223,0)*CX223,0)</f>
        <v/>
      </c>
      <c r="DJ223">
        <f>DI223</f>
        <v/>
      </c>
      <c r="DK223" t="n">
        <v>0</v>
      </c>
      <c r="DL223" t="inlineStr"/>
      <c r="DM223" t="n">
        <v>0</v>
      </c>
      <c r="DN223" t="inlineStr"/>
      <c r="DO223" t="n">
        <v>0</v>
      </c>
    </row>
    <row r="224">
      <c r="A224">
        <f>ROW(Source!A582)</f>
        <v/>
      </c>
      <c r="B224" t="n">
        <v>78855224</v>
      </c>
      <c r="C224" t="n">
        <v>78857195</v>
      </c>
      <c r="D224" t="n">
        <v>29172659</v>
      </c>
      <c r="E224" t="n">
        <v>1</v>
      </c>
      <c r="F224" t="n">
        <v>1</v>
      </c>
      <c r="G224" t="n">
        <v>1</v>
      </c>
      <c r="H224" t="n">
        <v>2</v>
      </c>
      <c r="I224" t="inlineStr">
        <is>
          <t>040504</t>
        </is>
      </c>
      <c r="J224" t="inlineStr">
        <is>
          <t>ТСЭМ Московской обл., 040504, приказ Минстроя России №675/пр от 28.02.2017 № 264/пр</t>
        </is>
      </c>
      <c r="K224" t="inlineStr">
        <is>
          <t>Аппарат для газовой сварки и резки</t>
        </is>
      </c>
      <c r="L224" t="n">
        <v>1368</v>
      </c>
      <c r="N224" t="n">
        <v>1011</v>
      </c>
      <c r="O224" t="inlineStr">
        <is>
          <t>маш.-ч</t>
        </is>
      </c>
      <c r="P224" t="inlineStr">
        <is>
          <t>маш.-ч</t>
        </is>
      </c>
      <c r="Q224" t="n">
        <v>1</v>
      </c>
      <c r="W224" t="n">
        <v>0</v>
      </c>
      <c r="X224" t="n">
        <v>1514068676</v>
      </c>
      <c r="Y224">
        <f>AT224</f>
        <v/>
      </c>
      <c r="AA224" t="n">
        <v>0</v>
      </c>
      <c r="AB224" t="n">
        <v>9.76</v>
      </c>
      <c r="AC224" t="n">
        <v>0</v>
      </c>
      <c r="AD224" t="n">
        <v>0</v>
      </c>
      <c r="AE224" t="n">
        <v>0</v>
      </c>
      <c r="AF224" t="n">
        <v>1.2</v>
      </c>
      <c r="AG224" t="n">
        <v>0</v>
      </c>
      <c r="AH224" t="n">
        <v>0</v>
      </c>
      <c r="AI224" t="n">
        <v>1</v>
      </c>
      <c r="AJ224" t="n">
        <v>8.130000000000001</v>
      </c>
      <c r="AK224" t="n">
        <v>52.25</v>
      </c>
      <c r="AL224" t="n">
        <v>1</v>
      </c>
      <c r="AM224" t="n">
        <v>2</v>
      </c>
      <c r="AN224" t="n">
        <v>0</v>
      </c>
      <c r="AO224" t="n">
        <v>1</v>
      </c>
      <c r="AP224" t="n">
        <v>1</v>
      </c>
      <c r="AQ224" t="n">
        <v>0</v>
      </c>
      <c r="AR224" t="n">
        <v>0</v>
      </c>
      <c r="AS224" t="inlineStr"/>
      <c r="AT224" t="n">
        <v>2.7</v>
      </c>
      <c r="AU224" t="inlineStr"/>
      <c r="AV224" t="n">
        <v>0</v>
      </c>
      <c r="AW224" t="n">
        <v>2</v>
      </c>
      <c r="AX224" t="n">
        <v>78857197</v>
      </c>
      <c r="AY224" t="n">
        <v>1</v>
      </c>
      <c r="AZ224" t="n">
        <v>0</v>
      </c>
      <c r="BA224" t="n">
        <v>219</v>
      </c>
      <c r="BB224" t="n">
        <v>0</v>
      </c>
      <c r="BC224" t="n">
        <v>0</v>
      </c>
      <c r="BD224" t="n">
        <v>0</v>
      </c>
      <c r="BE224" t="n">
        <v>0</v>
      </c>
      <c r="BF224" t="n">
        <v>0</v>
      </c>
      <c r="BG224" t="n">
        <v>0</v>
      </c>
      <c r="BH224" t="n">
        <v>0</v>
      </c>
      <c r="BI224" t="n">
        <v>0</v>
      </c>
      <c r="BJ224" t="n">
        <v>0</v>
      </c>
      <c r="BK224" t="n">
        <v>0</v>
      </c>
      <c r="BL224" t="n">
        <v>0</v>
      </c>
      <c r="BM224" t="n">
        <v>0</v>
      </c>
      <c r="BN224" t="n">
        <v>0</v>
      </c>
      <c r="BO224" t="n">
        <v>0</v>
      </c>
      <c r="BP224" t="n">
        <v>0</v>
      </c>
      <c r="BQ224" t="n">
        <v>0</v>
      </c>
      <c r="BR224" t="n">
        <v>0</v>
      </c>
      <c r="BS224" t="n">
        <v>0</v>
      </c>
      <c r="BT224" t="n">
        <v>0</v>
      </c>
      <c r="BU224" t="n">
        <v>0</v>
      </c>
      <c r="BV224" t="n">
        <v>0</v>
      </c>
      <c r="BW224" t="n">
        <v>0</v>
      </c>
      <c r="CV224" t="n">
        <v>0</v>
      </c>
      <c r="CW224">
        <f>ROUND(Y224*Source!I582*DO224,7)</f>
        <v/>
      </c>
      <c r="CX224">
        <f>ROUND(Y224*Source!I582,7)</f>
        <v/>
      </c>
      <c r="CY224">
        <f>AB224</f>
        <v/>
      </c>
      <c r="CZ224">
        <f>AF224</f>
        <v/>
      </c>
      <c r="DA224">
        <f>AJ224</f>
        <v/>
      </c>
      <c r="DB224">
        <f>ROUND(ROUND(AT224*CZ224,2),2)</f>
        <v/>
      </c>
      <c r="DC224">
        <f>ROUND(ROUND(AT224*AG224,2),2)</f>
        <v/>
      </c>
      <c r="DD224" t="inlineStr"/>
      <c r="DE224" t="inlineStr"/>
      <c r="DF224">
        <f>ROUND(ROUND(AE224,0)*CX224,0)</f>
        <v/>
      </c>
      <c r="DG224">
        <f>ROUND(ROUND(AF224*AJ224,0)*CX224,0)</f>
        <v/>
      </c>
      <c r="DH224">
        <f>ROUND(ROUND(AG224*AK224,0)*CX224,0)</f>
        <v/>
      </c>
      <c r="DI224">
        <f>ROUND(ROUND(AH224,0)*CX224,0)</f>
        <v/>
      </c>
      <c r="DJ224">
        <f>DG224</f>
        <v/>
      </c>
      <c r="DK224" t="n">
        <v>0</v>
      </c>
      <c r="DL224" t="inlineStr"/>
      <c r="DM224" t="n">
        <v>0</v>
      </c>
      <c r="DN224" t="inlineStr"/>
      <c r="DO224" t="n">
        <v>0</v>
      </c>
    </row>
    <row r="225">
      <c r="A225">
        <f>ROW(Source!A582)</f>
        <v/>
      </c>
      <c r="B225" t="n">
        <v>78855224</v>
      </c>
      <c r="C225" t="n">
        <v>78857195</v>
      </c>
      <c r="D225" t="n">
        <v>29174500</v>
      </c>
      <c r="E225" t="n">
        <v>1</v>
      </c>
      <c r="F225" t="n">
        <v>1</v>
      </c>
      <c r="G225" t="n">
        <v>1</v>
      </c>
      <c r="H225" t="n">
        <v>2</v>
      </c>
      <c r="I225" t="inlineStr">
        <is>
          <t>330206</t>
        </is>
      </c>
      <c r="J225" t="inlineStr">
        <is>
          <t>ТСЭМ Московской обл., 330206, приказ Минстроя России №675/пр от 28.02.2017 № 264/пр</t>
        </is>
      </c>
      <c r="K225" t="inlineStr">
        <is>
          <t>Дрели электрические</t>
        </is>
      </c>
      <c r="L225" t="n">
        <v>1368</v>
      </c>
      <c r="N225" t="n">
        <v>1011</v>
      </c>
      <c r="O225" t="inlineStr">
        <is>
          <t>маш.-ч</t>
        </is>
      </c>
      <c r="P225" t="inlineStr">
        <is>
          <t>маш.-ч</t>
        </is>
      </c>
      <c r="Q225" t="n">
        <v>1</v>
      </c>
      <c r="W225" t="n">
        <v>0</v>
      </c>
      <c r="X225" t="n">
        <v>-1867053656</v>
      </c>
      <c r="Y225">
        <f>AT225</f>
        <v/>
      </c>
      <c r="AA225" t="n">
        <v>0</v>
      </c>
      <c r="AB225" t="n">
        <v>8.390000000000001</v>
      </c>
      <c r="AC225" t="n">
        <v>0</v>
      </c>
      <c r="AD225" t="n">
        <v>0</v>
      </c>
      <c r="AE225" t="n">
        <v>0</v>
      </c>
      <c r="AF225" t="n">
        <v>1.95</v>
      </c>
      <c r="AG225" t="n">
        <v>0</v>
      </c>
      <c r="AH225" t="n">
        <v>0</v>
      </c>
      <c r="AI225" t="n">
        <v>1</v>
      </c>
      <c r="AJ225" t="n">
        <v>4.3</v>
      </c>
      <c r="AK225" t="n">
        <v>52.25</v>
      </c>
      <c r="AL225" t="n">
        <v>1</v>
      </c>
      <c r="AM225" t="n">
        <v>2</v>
      </c>
      <c r="AN225" t="n">
        <v>0</v>
      </c>
      <c r="AO225" t="n">
        <v>1</v>
      </c>
      <c r="AP225" t="n">
        <v>1</v>
      </c>
      <c r="AQ225" t="n">
        <v>0</v>
      </c>
      <c r="AR225" t="n">
        <v>0</v>
      </c>
      <c r="AS225" t="inlineStr"/>
      <c r="AT225" t="n">
        <v>4.64</v>
      </c>
      <c r="AU225" t="inlineStr"/>
      <c r="AV225" t="n">
        <v>0</v>
      </c>
      <c r="AW225" t="n">
        <v>2</v>
      </c>
      <c r="AX225" t="n">
        <v>78857198</v>
      </c>
      <c r="AY225" t="n">
        <v>1</v>
      </c>
      <c r="AZ225" t="n">
        <v>0</v>
      </c>
      <c r="BA225" t="n">
        <v>220</v>
      </c>
      <c r="BB225" t="n">
        <v>0</v>
      </c>
      <c r="BC225" t="n">
        <v>0</v>
      </c>
      <c r="BD225" t="n">
        <v>0</v>
      </c>
      <c r="BE225" t="n">
        <v>0</v>
      </c>
      <c r="BF225" t="n">
        <v>0</v>
      </c>
      <c r="BG225" t="n">
        <v>0</v>
      </c>
      <c r="BH225" t="n">
        <v>0</v>
      </c>
      <c r="BI225" t="n">
        <v>0</v>
      </c>
      <c r="BJ225" t="n">
        <v>0</v>
      </c>
      <c r="BK225" t="n">
        <v>0</v>
      </c>
      <c r="BL225" t="n">
        <v>0</v>
      </c>
      <c r="BM225" t="n">
        <v>0</v>
      </c>
      <c r="BN225" t="n">
        <v>0</v>
      </c>
      <c r="BO225" t="n">
        <v>0</v>
      </c>
      <c r="BP225" t="n">
        <v>0</v>
      </c>
      <c r="BQ225" t="n">
        <v>0</v>
      </c>
      <c r="BR225" t="n">
        <v>0</v>
      </c>
      <c r="BS225" t="n">
        <v>0</v>
      </c>
      <c r="BT225" t="n">
        <v>0</v>
      </c>
      <c r="BU225" t="n">
        <v>0</v>
      </c>
      <c r="BV225" t="n">
        <v>0</v>
      </c>
      <c r="BW225" t="n">
        <v>0</v>
      </c>
      <c r="CV225" t="n">
        <v>0</v>
      </c>
      <c r="CW225">
        <f>ROUND(Y225*Source!I582*DO225,7)</f>
        <v/>
      </c>
      <c r="CX225">
        <f>ROUND(Y225*Source!I582,7)</f>
        <v/>
      </c>
      <c r="CY225">
        <f>AB225</f>
        <v/>
      </c>
      <c r="CZ225">
        <f>AF225</f>
        <v/>
      </c>
      <c r="DA225">
        <f>AJ225</f>
        <v/>
      </c>
      <c r="DB225">
        <f>ROUND(ROUND(AT225*CZ225,2),2)</f>
        <v/>
      </c>
      <c r="DC225">
        <f>ROUND(ROUND(AT225*AG225,2),2)</f>
        <v/>
      </c>
      <c r="DD225" t="inlineStr"/>
      <c r="DE225" t="inlineStr"/>
      <c r="DF225">
        <f>ROUND(ROUND(AE225,0)*CX225,0)</f>
        <v/>
      </c>
      <c r="DG225">
        <f>ROUND(ROUND(AF225*AJ225,0)*CX225,0)</f>
        <v/>
      </c>
      <c r="DH225">
        <f>ROUND(ROUND(AG225*AK225,0)*CX225,0)</f>
        <v/>
      </c>
      <c r="DI225">
        <f>ROUND(ROUND(AH225,0)*CX225,0)</f>
        <v/>
      </c>
      <c r="DJ225">
        <f>DG225</f>
        <v/>
      </c>
      <c r="DK225" t="n">
        <v>0</v>
      </c>
      <c r="DL225" t="inlineStr"/>
      <c r="DM225" t="n">
        <v>0</v>
      </c>
      <c r="DN225" t="inlineStr"/>
      <c r="DO225" t="n">
        <v>0</v>
      </c>
    </row>
    <row r="226">
      <c r="A226">
        <f>ROW(Source!A582)</f>
        <v/>
      </c>
      <c r="B226" t="n">
        <v>78855224</v>
      </c>
      <c r="C226" t="n">
        <v>78857195</v>
      </c>
      <c r="D226" t="n">
        <v>29174913</v>
      </c>
      <c r="E226" t="n">
        <v>1</v>
      </c>
      <c r="F226" t="n">
        <v>1</v>
      </c>
      <c r="G226" t="n">
        <v>1</v>
      </c>
      <c r="H226" t="n">
        <v>2</v>
      </c>
      <c r="I226" t="inlineStr">
        <is>
          <t>400001</t>
        </is>
      </c>
      <c r="J226" t="inlineStr">
        <is>
          <t>ТСЭМ Московской обл., 400001, приказ Минстроя России №675/пр от 28.02.2017 № 264/пр</t>
        </is>
      </c>
      <c r="K226" t="inlineStr">
        <is>
          <t>Автомобили бортовые, грузоподъемность до 5 т</t>
        </is>
      </c>
      <c r="L226" t="n">
        <v>1368</v>
      </c>
      <c r="N226" t="n">
        <v>1011</v>
      </c>
      <c r="O226" t="inlineStr">
        <is>
          <t>маш.-ч</t>
        </is>
      </c>
      <c r="P226" t="inlineStr">
        <is>
          <t>маш.-ч</t>
        </is>
      </c>
      <c r="Q226" t="n">
        <v>1</v>
      </c>
      <c r="W226" t="n">
        <v>0</v>
      </c>
      <c r="X226" t="n">
        <v>1230759911</v>
      </c>
      <c r="Y226">
        <f>AT226</f>
        <v/>
      </c>
      <c r="AA226" t="n">
        <v>0</v>
      </c>
      <c r="AB226" t="n">
        <v>2177.51</v>
      </c>
      <c r="AC226" t="n">
        <v>606.1</v>
      </c>
      <c r="AD226" t="n">
        <v>0</v>
      </c>
      <c r="AE226" t="n">
        <v>0</v>
      </c>
      <c r="AF226" t="n">
        <v>87.17</v>
      </c>
      <c r="AG226" t="n">
        <v>11.6</v>
      </c>
      <c r="AH226" t="n">
        <v>0</v>
      </c>
      <c r="AI226" t="n">
        <v>1</v>
      </c>
      <c r="AJ226" t="n">
        <v>24.98</v>
      </c>
      <c r="AK226" t="n">
        <v>52.25</v>
      </c>
      <c r="AL226" t="n">
        <v>1</v>
      </c>
      <c r="AM226" t="n">
        <v>2</v>
      </c>
      <c r="AN226" t="n">
        <v>0</v>
      </c>
      <c r="AO226" t="n">
        <v>1</v>
      </c>
      <c r="AP226" t="n">
        <v>1</v>
      </c>
      <c r="AQ226" t="n">
        <v>0</v>
      </c>
      <c r="AR226" t="n">
        <v>0</v>
      </c>
      <c r="AS226" t="inlineStr"/>
      <c r="AT226" t="n">
        <v>0.6</v>
      </c>
      <c r="AU226" t="inlineStr"/>
      <c r="AV226" t="n">
        <v>0</v>
      </c>
      <c r="AW226" t="n">
        <v>2</v>
      </c>
      <c r="AX226" t="n">
        <v>78857199</v>
      </c>
      <c r="AY226" t="n">
        <v>1</v>
      </c>
      <c r="AZ226" t="n">
        <v>0</v>
      </c>
      <c r="BA226" t="n">
        <v>221</v>
      </c>
      <c r="BB226" t="n">
        <v>0</v>
      </c>
      <c r="BC226" t="n">
        <v>0</v>
      </c>
      <c r="BD226" t="n">
        <v>0</v>
      </c>
      <c r="BE226" t="n">
        <v>0</v>
      </c>
      <c r="BF226" t="n">
        <v>0</v>
      </c>
      <c r="BG226" t="n">
        <v>0</v>
      </c>
      <c r="BH226" t="n">
        <v>0</v>
      </c>
      <c r="BI226" t="n">
        <v>0</v>
      </c>
      <c r="BJ226" t="n">
        <v>0</v>
      </c>
      <c r="BK226" t="n">
        <v>0</v>
      </c>
      <c r="BL226" t="n">
        <v>0</v>
      </c>
      <c r="BM226" t="n">
        <v>0</v>
      </c>
      <c r="BN226" t="n">
        <v>0</v>
      </c>
      <c r="BO226" t="n">
        <v>0</v>
      </c>
      <c r="BP226" t="n">
        <v>0</v>
      </c>
      <c r="BQ226" t="n">
        <v>0</v>
      </c>
      <c r="BR226" t="n">
        <v>0</v>
      </c>
      <c r="BS226" t="n">
        <v>0</v>
      </c>
      <c r="BT226" t="n">
        <v>0</v>
      </c>
      <c r="BU226" t="n">
        <v>0</v>
      </c>
      <c r="BV226" t="n">
        <v>0</v>
      </c>
      <c r="BW226" t="n">
        <v>0</v>
      </c>
      <c r="CV226" t="n">
        <v>0</v>
      </c>
      <c r="CW226">
        <f>ROUND(Y226*Source!I582*DO226,7)</f>
        <v/>
      </c>
      <c r="CX226">
        <f>ROUND(Y226*Source!I582,7)</f>
        <v/>
      </c>
      <c r="CY226">
        <f>AB226</f>
        <v/>
      </c>
      <c r="CZ226">
        <f>AF226</f>
        <v/>
      </c>
      <c r="DA226">
        <f>AJ226</f>
        <v/>
      </c>
      <c r="DB226">
        <f>ROUND(ROUND(AT226*CZ226,2),2)</f>
        <v/>
      </c>
      <c r="DC226">
        <f>ROUND(ROUND(AT226*AG226,2),2)</f>
        <v/>
      </c>
      <c r="DD226" t="inlineStr"/>
      <c r="DE226" t="inlineStr"/>
      <c r="DF226">
        <f>ROUND(ROUND(AE226,0)*CX226,0)</f>
        <v/>
      </c>
      <c r="DG226">
        <f>ROUND(ROUND(AF226*AJ226,0)*CX226,0)</f>
        <v/>
      </c>
      <c r="DH226">
        <f>ROUND(ROUND(AG226*AK226,0)*CX226,0)</f>
        <v/>
      </c>
      <c r="DI226">
        <f>ROUND(ROUND(AH226,0)*CX226,0)</f>
        <v/>
      </c>
      <c r="DJ226">
        <f>DG226</f>
        <v/>
      </c>
      <c r="DK226" t="n">
        <v>0</v>
      </c>
      <c r="DL226" t="inlineStr"/>
      <c r="DM226" t="n">
        <v>0</v>
      </c>
      <c r="DN226" t="inlineStr"/>
      <c r="DO226" t="n">
        <v>0</v>
      </c>
    </row>
    <row r="227">
      <c r="A227">
        <f>ROW(Source!A582)</f>
        <v/>
      </c>
      <c r="B227" t="n">
        <v>78855224</v>
      </c>
      <c r="C227" t="n">
        <v>78857195</v>
      </c>
      <c r="D227" t="n">
        <v>29107441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101-0324</t>
        </is>
      </c>
      <c r="J227" t="inlineStr">
        <is>
          <t>ТССЦ Московской обл., 101-0324, приказ Минстроя России №675/пр от 28.02.2017 № 254/пр</t>
        </is>
      </c>
      <c r="K227" t="inlineStr">
        <is>
          <t>Кислород технический газообразный</t>
        </is>
      </c>
      <c r="L227" t="n">
        <v>1339</v>
      </c>
      <c r="N227" t="n">
        <v>1007</v>
      </c>
      <c r="O227" t="inlineStr">
        <is>
          <t>м3</t>
        </is>
      </c>
      <c r="P227" t="inlineStr">
        <is>
          <t>м3</t>
        </is>
      </c>
      <c r="Q227" t="n">
        <v>1</v>
      </c>
      <c r="W227" t="n">
        <v>0</v>
      </c>
      <c r="X227" t="n">
        <v>-756465305</v>
      </c>
      <c r="Y227">
        <f>AT227</f>
        <v/>
      </c>
      <c r="AA227" t="n">
        <v>111.08</v>
      </c>
      <c r="AB227" t="n">
        <v>0</v>
      </c>
      <c r="AC227" t="n">
        <v>0</v>
      </c>
      <c r="AD227" t="n">
        <v>0</v>
      </c>
      <c r="AE227" t="n">
        <v>6.23</v>
      </c>
      <c r="AF227" t="n">
        <v>0</v>
      </c>
      <c r="AG227" t="n">
        <v>0</v>
      </c>
      <c r="AH227" t="n">
        <v>0</v>
      </c>
      <c r="AI227" t="n">
        <v>17.83</v>
      </c>
      <c r="AJ227" t="n">
        <v>1</v>
      </c>
      <c r="AK227" t="n">
        <v>1</v>
      </c>
      <c r="AL227" t="n">
        <v>1</v>
      </c>
      <c r="AM227" t="n">
        <v>2</v>
      </c>
      <c r="AN227" t="n">
        <v>0</v>
      </c>
      <c r="AO227" t="n">
        <v>1</v>
      </c>
      <c r="AP227" t="n">
        <v>1</v>
      </c>
      <c r="AQ227" t="n">
        <v>0</v>
      </c>
      <c r="AR227" t="n">
        <v>0</v>
      </c>
      <c r="AS227" t="inlineStr"/>
      <c r="AT227" t="n">
        <v>0.48</v>
      </c>
      <c r="AU227" t="inlineStr"/>
      <c r="AV227" t="n">
        <v>0</v>
      </c>
      <c r="AW227" t="n">
        <v>2</v>
      </c>
      <c r="AX227" t="n">
        <v>78857200</v>
      </c>
      <c r="AY227" t="n">
        <v>1</v>
      </c>
      <c r="AZ227" t="n">
        <v>0</v>
      </c>
      <c r="BA227" t="n">
        <v>222</v>
      </c>
      <c r="BB227" t="n">
        <v>0</v>
      </c>
      <c r="BC227" t="n">
        <v>0</v>
      </c>
      <c r="BD227" t="n">
        <v>0</v>
      </c>
      <c r="BE227" t="n">
        <v>0</v>
      </c>
      <c r="BF227" t="n">
        <v>0</v>
      </c>
      <c r="BG227" t="n">
        <v>0</v>
      </c>
      <c r="BH227" t="n">
        <v>0</v>
      </c>
      <c r="BI227" t="n">
        <v>0</v>
      </c>
      <c r="BJ227" t="n">
        <v>0</v>
      </c>
      <c r="BK227" t="n">
        <v>0</v>
      </c>
      <c r="BL227" t="n">
        <v>0</v>
      </c>
      <c r="BM227" t="n">
        <v>0</v>
      </c>
      <c r="BN227" t="n">
        <v>0</v>
      </c>
      <c r="BO227" t="n">
        <v>0</v>
      </c>
      <c r="BP227" t="n">
        <v>0</v>
      </c>
      <c r="BQ227" t="n">
        <v>0</v>
      </c>
      <c r="BR227" t="n">
        <v>0</v>
      </c>
      <c r="BS227" t="n">
        <v>0</v>
      </c>
      <c r="BT227" t="n">
        <v>0</v>
      </c>
      <c r="BU227" t="n">
        <v>0</v>
      </c>
      <c r="BV227" t="n">
        <v>0</v>
      </c>
      <c r="BW227" t="n">
        <v>0</v>
      </c>
      <c r="CV227" t="n">
        <v>0</v>
      </c>
      <c r="CW227" t="n">
        <v>0</v>
      </c>
      <c r="CX227">
        <f>ROUND(Y227*Source!I582,7)</f>
        <v/>
      </c>
      <c r="CY227">
        <f>AA227</f>
        <v/>
      </c>
      <c r="CZ227">
        <f>AE227</f>
        <v/>
      </c>
      <c r="DA227">
        <f>AI227</f>
        <v/>
      </c>
      <c r="DB227">
        <f>ROUND(ROUND(AT227*CZ227,2),2)</f>
        <v/>
      </c>
      <c r="DC227">
        <f>ROUND(ROUND(AT227*AG227,2),2)</f>
        <v/>
      </c>
      <c r="DD227" t="inlineStr"/>
      <c r="DE227" t="inlineStr"/>
      <c r="DF227">
        <f>ROUND(ROUND(AE227*AI227,0)*CX227,0)</f>
        <v/>
      </c>
      <c r="DG227">
        <f>ROUND(ROUND(AF227,0)*CX227,0)</f>
        <v/>
      </c>
      <c r="DH227">
        <f>ROUND(ROUND(AG227,0)*CX227,0)</f>
        <v/>
      </c>
      <c r="DI227">
        <f>ROUND(ROUND(AH227,0)*CX227,0)</f>
        <v/>
      </c>
      <c r="DJ227">
        <f>DF227</f>
        <v/>
      </c>
      <c r="DK227" t="n">
        <v>0</v>
      </c>
      <c r="DL227" t="inlineStr"/>
      <c r="DM227" t="n">
        <v>0</v>
      </c>
      <c r="DN227" t="inlineStr"/>
      <c r="DO227" t="n">
        <v>0</v>
      </c>
    </row>
    <row r="228">
      <c r="A228">
        <f>ROW(Source!A582)</f>
        <v/>
      </c>
      <c r="B228" t="n">
        <v>78855224</v>
      </c>
      <c r="C228" t="n">
        <v>78857195</v>
      </c>
      <c r="D228" t="n">
        <v>29107430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101-1602</t>
        </is>
      </c>
      <c r="J228" t="inlineStr">
        <is>
          <t>ТССЦ Московской обл., 101-1602, приказ Минстроя России №675/пр от 28.02.2017 № 254/пр</t>
        </is>
      </c>
      <c r="K228" t="inlineStr">
        <is>
          <t>Ацетилен газообразный технический</t>
        </is>
      </c>
      <c r="L228" t="n">
        <v>1339</v>
      </c>
      <c r="N228" t="n">
        <v>1007</v>
      </c>
      <c r="O228" t="inlineStr">
        <is>
          <t>м3</t>
        </is>
      </c>
      <c r="P228" t="inlineStr">
        <is>
          <t>м3</t>
        </is>
      </c>
      <c r="Q228" t="n">
        <v>1</v>
      </c>
      <c r="W228" t="n">
        <v>0</v>
      </c>
      <c r="X228" t="n">
        <v>-203673795</v>
      </c>
      <c r="Y228">
        <f>AT228</f>
        <v/>
      </c>
      <c r="AA228" t="n">
        <v>618.53</v>
      </c>
      <c r="AB228" t="n">
        <v>0</v>
      </c>
      <c r="AC228" t="n">
        <v>0</v>
      </c>
      <c r="AD228" t="n">
        <v>0</v>
      </c>
      <c r="AE228" t="n">
        <v>38.49</v>
      </c>
      <c r="AF228" t="n">
        <v>0</v>
      </c>
      <c r="AG228" t="n">
        <v>0</v>
      </c>
      <c r="AH228" t="n">
        <v>0</v>
      </c>
      <c r="AI228" t="n">
        <v>16.07</v>
      </c>
      <c r="AJ228" t="n">
        <v>1</v>
      </c>
      <c r="AK228" t="n">
        <v>1</v>
      </c>
      <c r="AL228" t="n">
        <v>1</v>
      </c>
      <c r="AM228" t="n">
        <v>2</v>
      </c>
      <c r="AN228" t="n">
        <v>0</v>
      </c>
      <c r="AO228" t="n">
        <v>1</v>
      </c>
      <c r="AP228" t="n">
        <v>1</v>
      </c>
      <c r="AQ228" t="n">
        <v>0</v>
      </c>
      <c r="AR228" t="n">
        <v>0</v>
      </c>
      <c r="AS228" t="inlineStr"/>
      <c r="AT228" t="n">
        <v>0.21</v>
      </c>
      <c r="AU228" t="inlineStr"/>
      <c r="AV228" t="n">
        <v>0</v>
      </c>
      <c r="AW228" t="n">
        <v>2</v>
      </c>
      <c r="AX228" t="n">
        <v>78857201</v>
      </c>
      <c r="AY228" t="n">
        <v>1</v>
      </c>
      <c r="AZ228" t="n">
        <v>0</v>
      </c>
      <c r="BA228" t="n">
        <v>223</v>
      </c>
      <c r="BB228" t="n">
        <v>0</v>
      </c>
      <c r="BC228" t="n">
        <v>0</v>
      </c>
      <c r="BD228" t="n">
        <v>0</v>
      </c>
      <c r="BE228" t="n">
        <v>0</v>
      </c>
      <c r="BF228" t="n">
        <v>0</v>
      </c>
      <c r="BG228" t="n">
        <v>0</v>
      </c>
      <c r="BH228" t="n">
        <v>0</v>
      </c>
      <c r="BI228" t="n">
        <v>0</v>
      </c>
      <c r="BJ228" t="n">
        <v>0</v>
      </c>
      <c r="BK228" t="n">
        <v>0</v>
      </c>
      <c r="BL228" t="n">
        <v>0</v>
      </c>
      <c r="BM228" t="n">
        <v>0</v>
      </c>
      <c r="BN228" t="n">
        <v>0</v>
      </c>
      <c r="BO228" t="n">
        <v>0</v>
      </c>
      <c r="BP228" t="n">
        <v>0</v>
      </c>
      <c r="BQ228" t="n">
        <v>0</v>
      </c>
      <c r="BR228" t="n">
        <v>0</v>
      </c>
      <c r="BS228" t="n">
        <v>0</v>
      </c>
      <c r="BT228" t="n">
        <v>0</v>
      </c>
      <c r="BU228" t="n">
        <v>0</v>
      </c>
      <c r="BV228" t="n">
        <v>0</v>
      </c>
      <c r="BW228" t="n">
        <v>0</v>
      </c>
      <c r="CV228" t="n">
        <v>0</v>
      </c>
      <c r="CW228" t="n">
        <v>0</v>
      </c>
      <c r="CX228">
        <f>ROUND(Y228*Source!I582,7)</f>
        <v/>
      </c>
      <c r="CY228">
        <f>AA228</f>
        <v/>
      </c>
      <c r="CZ228">
        <f>AE228</f>
        <v/>
      </c>
      <c r="DA228">
        <f>AI228</f>
        <v/>
      </c>
      <c r="DB228">
        <f>ROUND(ROUND(AT228*CZ228,2),2)</f>
        <v/>
      </c>
      <c r="DC228">
        <f>ROUND(ROUND(AT228*AG228,2),2)</f>
        <v/>
      </c>
      <c r="DD228" t="inlineStr"/>
      <c r="DE228" t="inlineStr"/>
      <c r="DF228">
        <f>ROUND(ROUND(AE228*AI228,0)*CX228,0)</f>
        <v/>
      </c>
      <c r="DG228">
        <f>ROUND(ROUND(AF228,0)*CX228,0)</f>
        <v/>
      </c>
      <c r="DH228">
        <f>ROUND(ROUND(AG228,0)*CX228,0)</f>
        <v/>
      </c>
      <c r="DI228">
        <f>ROUND(ROUND(AH228,0)*CX228,0)</f>
        <v/>
      </c>
      <c r="DJ228">
        <f>DF228</f>
        <v/>
      </c>
      <c r="DK228" t="n">
        <v>0</v>
      </c>
      <c r="DL228" t="inlineStr"/>
      <c r="DM228" t="n">
        <v>0</v>
      </c>
      <c r="DN228" t="inlineStr"/>
      <c r="DO228" t="n">
        <v>0</v>
      </c>
    </row>
    <row r="229">
      <c r="A229">
        <f>ROW(Source!A582)</f>
        <v/>
      </c>
      <c r="B229" t="n">
        <v>78855224</v>
      </c>
      <c r="C229" t="n">
        <v>78857195</v>
      </c>
      <c r="D229" t="n">
        <v>29117365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103-1460</t>
        </is>
      </c>
      <c r="J229" t="inlineStr">
        <is>
          <t>ТССЦ Московской обл., 103-1460, приказ Минстроя России №675/пр от 28.02.2017 № 254/пр</t>
        </is>
      </c>
      <c r="K229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29" t="n">
        <v>1301</v>
      </c>
      <c r="N229" t="n">
        <v>1003</v>
      </c>
      <c r="O229" t="inlineStr">
        <is>
          <t>м</t>
        </is>
      </c>
      <c r="P229" t="inlineStr">
        <is>
          <t>м</t>
        </is>
      </c>
      <c r="Q229" t="n">
        <v>1</v>
      </c>
      <c r="W229" t="n">
        <v>0</v>
      </c>
      <c r="X229" t="n">
        <v>-348398556</v>
      </c>
      <c r="Y229">
        <f>AT229</f>
        <v/>
      </c>
      <c r="AA229" t="n">
        <v>314.7</v>
      </c>
      <c r="AB229" t="n">
        <v>0</v>
      </c>
      <c r="AC229" t="n">
        <v>0</v>
      </c>
      <c r="AD229" t="n">
        <v>0</v>
      </c>
      <c r="AE229" t="n">
        <v>28.48</v>
      </c>
      <c r="AF229" t="n">
        <v>0</v>
      </c>
      <c r="AG229" t="n">
        <v>0</v>
      </c>
      <c r="AH229" t="n">
        <v>0</v>
      </c>
      <c r="AI229" t="n">
        <v>11.05</v>
      </c>
      <c r="AJ229" t="n">
        <v>1</v>
      </c>
      <c r="AK229" t="n">
        <v>1</v>
      </c>
      <c r="AL229" t="n">
        <v>1</v>
      </c>
      <c r="AM229" t="n">
        <v>2</v>
      </c>
      <c r="AN229" t="n">
        <v>0</v>
      </c>
      <c r="AO229" t="n">
        <v>1</v>
      </c>
      <c r="AP229" t="n">
        <v>1</v>
      </c>
      <c r="AQ229" t="n">
        <v>0</v>
      </c>
      <c r="AR229" t="n">
        <v>0</v>
      </c>
      <c r="AS229" t="inlineStr"/>
      <c r="AT229" t="n">
        <v>97.8</v>
      </c>
      <c r="AU229" t="inlineStr"/>
      <c r="AV229" t="n">
        <v>0</v>
      </c>
      <c r="AW229" t="n">
        <v>2</v>
      </c>
      <c r="AX229" t="n">
        <v>78857202</v>
      </c>
      <c r="AY229" t="n">
        <v>1</v>
      </c>
      <c r="AZ229" t="n">
        <v>0</v>
      </c>
      <c r="BA229" t="n">
        <v>224</v>
      </c>
      <c r="BB229" t="n">
        <v>0</v>
      </c>
      <c r="BC229" t="n">
        <v>0</v>
      </c>
      <c r="BD229" t="n">
        <v>0</v>
      </c>
      <c r="BE229" t="n">
        <v>0</v>
      </c>
      <c r="BF229" t="n">
        <v>0</v>
      </c>
      <c r="BG229" t="n">
        <v>0</v>
      </c>
      <c r="BH229" t="n">
        <v>0</v>
      </c>
      <c r="BI229" t="n">
        <v>0</v>
      </c>
      <c r="BJ229" t="n">
        <v>0</v>
      </c>
      <c r="BK229" t="n">
        <v>0</v>
      </c>
      <c r="BL229" t="n">
        <v>0</v>
      </c>
      <c r="BM229" t="n">
        <v>0</v>
      </c>
      <c r="BN229" t="n">
        <v>0</v>
      </c>
      <c r="BO229" t="n">
        <v>0</v>
      </c>
      <c r="BP229" t="n">
        <v>0</v>
      </c>
      <c r="BQ229" t="n">
        <v>0</v>
      </c>
      <c r="BR229" t="n">
        <v>0</v>
      </c>
      <c r="BS229" t="n">
        <v>0</v>
      </c>
      <c r="BT229" t="n">
        <v>0</v>
      </c>
      <c r="BU229" t="n">
        <v>0</v>
      </c>
      <c r="BV229" t="n">
        <v>0</v>
      </c>
      <c r="BW229" t="n">
        <v>0</v>
      </c>
      <c r="CV229" t="n">
        <v>0</v>
      </c>
      <c r="CW229" t="n">
        <v>0</v>
      </c>
      <c r="CX229">
        <f>ROUND(Y229*Source!I582,7)</f>
        <v/>
      </c>
      <c r="CY229">
        <f>AA229</f>
        <v/>
      </c>
      <c r="CZ229">
        <f>AE229</f>
        <v/>
      </c>
      <c r="DA229">
        <f>AI229</f>
        <v/>
      </c>
      <c r="DB229">
        <f>ROUND(ROUND(AT229*CZ229,2),2)</f>
        <v/>
      </c>
      <c r="DC229">
        <f>ROUND(ROUND(AT229*AG229,2),2)</f>
        <v/>
      </c>
      <c r="DD229" t="inlineStr"/>
      <c r="DE229" t="inlineStr"/>
      <c r="DF229">
        <f>ROUND(ROUND(AE229*AI229,0)*CX229,0)</f>
        <v/>
      </c>
      <c r="DG229">
        <f>ROUND(ROUND(AF229,0)*CX229,0)</f>
        <v/>
      </c>
      <c r="DH229">
        <f>ROUND(ROUND(AG229,0)*CX229,0)</f>
        <v/>
      </c>
      <c r="DI229">
        <f>ROUND(ROUND(AH229,0)*CX229,0)</f>
        <v/>
      </c>
      <c r="DJ229">
        <f>DF229</f>
        <v/>
      </c>
      <c r="DK229" t="n">
        <v>0</v>
      </c>
      <c r="DL229" t="inlineStr"/>
      <c r="DM229" t="n">
        <v>0</v>
      </c>
      <c r="DN229" t="inlineStr"/>
      <c r="DO229" t="n">
        <v>0</v>
      </c>
    </row>
    <row r="230">
      <c r="A230">
        <f>ROW(Source!A582)</f>
        <v/>
      </c>
      <c r="B230" t="n">
        <v>78855224</v>
      </c>
      <c r="C230" t="n">
        <v>78857195</v>
      </c>
      <c r="D230" t="n">
        <v>29140635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301-1380</t>
        </is>
      </c>
      <c r="J230" t="inlineStr">
        <is>
          <t>ТССЦ Московской обл., 301-1380, приказ Минстроя России №675/пр от 28.02.2017 № 256/пр</t>
        </is>
      </c>
      <c r="K230" t="inlineStr">
        <is>
          <t>Трубки защитные гофрированные</t>
        </is>
      </c>
      <c r="L230" t="n">
        <v>1301</v>
      </c>
      <c r="N230" t="n">
        <v>1003</v>
      </c>
      <c r="O230" t="inlineStr">
        <is>
          <t>м</t>
        </is>
      </c>
      <c r="P230" t="inlineStr">
        <is>
          <t>м</t>
        </is>
      </c>
      <c r="Q230" t="n">
        <v>1</v>
      </c>
      <c r="W230" t="n">
        <v>0</v>
      </c>
      <c r="X230" t="n">
        <v>-1225716149</v>
      </c>
      <c r="Y230">
        <f>AT230</f>
        <v/>
      </c>
      <c r="AA230" t="n">
        <v>17.99</v>
      </c>
      <c r="AB230" t="n">
        <v>0</v>
      </c>
      <c r="AC230" t="n">
        <v>0</v>
      </c>
      <c r="AD230" t="n">
        <v>0</v>
      </c>
      <c r="AE230" t="n">
        <v>9.52</v>
      </c>
      <c r="AF230" t="n">
        <v>0</v>
      </c>
      <c r="AG230" t="n">
        <v>0</v>
      </c>
      <c r="AH230" t="n">
        <v>0</v>
      </c>
      <c r="AI230" t="n">
        <v>1.89</v>
      </c>
      <c r="AJ230" t="n">
        <v>1</v>
      </c>
      <c r="AK230" t="n">
        <v>1</v>
      </c>
      <c r="AL230" t="n">
        <v>1</v>
      </c>
      <c r="AM230" t="n">
        <v>2</v>
      </c>
      <c r="AN230" t="n">
        <v>0</v>
      </c>
      <c r="AO230" t="n">
        <v>1</v>
      </c>
      <c r="AP230" t="n">
        <v>1</v>
      </c>
      <c r="AQ230" t="n">
        <v>0</v>
      </c>
      <c r="AR230" t="n">
        <v>0</v>
      </c>
      <c r="AS230" t="inlineStr"/>
      <c r="AT230" t="n">
        <v>7</v>
      </c>
      <c r="AU230" t="inlineStr"/>
      <c r="AV230" t="n">
        <v>0</v>
      </c>
      <c r="AW230" t="n">
        <v>2</v>
      </c>
      <c r="AX230" t="n">
        <v>78857204</v>
      </c>
      <c r="AY230" t="n">
        <v>1</v>
      </c>
      <c r="AZ230" t="n">
        <v>0</v>
      </c>
      <c r="BA230" t="n">
        <v>226</v>
      </c>
      <c r="BB230" t="n">
        <v>0</v>
      </c>
      <c r="BC230" t="n">
        <v>0</v>
      </c>
      <c r="BD230" t="n">
        <v>0</v>
      </c>
      <c r="BE230" t="n">
        <v>0</v>
      </c>
      <c r="BF230" t="n">
        <v>0</v>
      </c>
      <c r="BG230" t="n">
        <v>0</v>
      </c>
      <c r="BH230" t="n">
        <v>0</v>
      </c>
      <c r="BI230" t="n">
        <v>0</v>
      </c>
      <c r="BJ230" t="n">
        <v>0</v>
      </c>
      <c r="BK230" t="n">
        <v>0</v>
      </c>
      <c r="BL230" t="n">
        <v>0</v>
      </c>
      <c r="BM230" t="n">
        <v>0</v>
      </c>
      <c r="BN230" t="n">
        <v>0</v>
      </c>
      <c r="BO230" t="n">
        <v>0</v>
      </c>
      <c r="BP230" t="n">
        <v>0</v>
      </c>
      <c r="BQ230" t="n">
        <v>0</v>
      </c>
      <c r="BR230" t="n">
        <v>0</v>
      </c>
      <c r="BS230" t="n">
        <v>0</v>
      </c>
      <c r="BT230" t="n">
        <v>0</v>
      </c>
      <c r="BU230" t="n">
        <v>0</v>
      </c>
      <c r="BV230" t="n">
        <v>0</v>
      </c>
      <c r="BW230" t="n">
        <v>0</v>
      </c>
      <c r="CV230" t="n">
        <v>0</v>
      </c>
      <c r="CW230" t="n">
        <v>0</v>
      </c>
      <c r="CX230">
        <f>ROUND(Y230*Source!I582,7)</f>
        <v/>
      </c>
      <c r="CY230">
        <f>AA230</f>
        <v/>
      </c>
      <c r="CZ230">
        <f>AE230</f>
        <v/>
      </c>
      <c r="DA230">
        <f>AI230</f>
        <v/>
      </c>
      <c r="DB230">
        <f>ROUND(ROUND(AT230*CZ230,2),2)</f>
        <v/>
      </c>
      <c r="DC230">
        <f>ROUND(ROUND(AT230*AG230,2),2)</f>
        <v/>
      </c>
      <c r="DD230" t="inlineStr"/>
      <c r="DE230" t="inlineStr"/>
      <c r="DF230">
        <f>ROUND(ROUND(AE230*AI230,0)*CX230,0)</f>
        <v/>
      </c>
      <c r="DG230">
        <f>ROUND(ROUND(AF230,0)*CX230,0)</f>
        <v/>
      </c>
      <c r="DH230">
        <f>ROUND(ROUND(AG230,0)*CX230,0)</f>
        <v/>
      </c>
      <c r="DI230">
        <f>ROUND(ROUND(AH230,0)*CX230,0)</f>
        <v/>
      </c>
      <c r="DJ230">
        <f>DF230</f>
        <v/>
      </c>
      <c r="DK230" t="n">
        <v>0</v>
      </c>
      <c r="DL230" t="inlineStr"/>
      <c r="DM230" t="n">
        <v>0</v>
      </c>
      <c r="DN230" t="inlineStr"/>
      <c r="DO230" t="n">
        <v>0</v>
      </c>
    </row>
    <row r="231">
      <c r="A231">
        <f>ROW(Source!A583)</f>
        <v/>
      </c>
      <c r="B231" t="n">
        <v>78855224</v>
      </c>
      <c r="C231" t="n">
        <v>78857172</v>
      </c>
      <c r="D231" t="n">
        <v>18410280</v>
      </c>
      <c r="E231" t="n">
        <v>1</v>
      </c>
      <c r="F231" t="n">
        <v>1</v>
      </c>
      <c r="G231" t="n">
        <v>1</v>
      </c>
      <c r="H231" t="n">
        <v>1</v>
      </c>
      <c r="I231" t="inlineStr">
        <is>
          <t>1-1039-90</t>
        </is>
      </c>
      <c r="J231" t="inlineStr"/>
      <c r="K231" t="inlineStr">
        <is>
          <t>Рабочий строитель среднего разряда 3,9</t>
        </is>
      </c>
      <c r="L231" t="n">
        <v>1369</v>
      </c>
      <c r="N231" t="n">
        <v>1013</v>
      </c>
      <c r="O231" t="inlineStr">
        <is>
          <t>чел.-ч</t>
        </is>
      </c>
      <c r="P231" t="inlineStr">
        <is>
          <t>чел.-ч</t>
        </is>
      </c>
      <c r="Q231" t="n">
        <v>1</v>
      </c>
      <c r="W231" t="n">
        <v>0</v>
      </c>
      <c r="X231" t="n">
        <v>-464685602</v>
      </c>
      <c r="Y231">
        <f>AT231</f>
        <v/>
      </c>
      <c r="AA231" t="n">
        <v>0</v>
      </c>
      <c r="AB231" t="n">
        <v>0</v>
      </c>
      <c r="AC231" t="n">
        <v>0</v>
      </c>
      <c r="AD231" t="n">
        <v>9.51</v>
      </c>
      <c r="AE231" t="n">
        <v>0</v>
      </c>
      <c r="AF231" t="n">
        <v>0</v>
      </c>
      <c r="AG231" t="n">
        <v>0</v>
      </c>
      <c r="AH231" t="n">
        <v>9.51</v>
      </c>
      <c r="AI231" t="n">
        <v>1</v>
      </c>
      <c r="AJ231" t="n">
        <v>1</v>
      </c>
      <c r="AK231" t="n">
        <v>1</v>
      </c>
      <c r="AL231" t="n">
        <v>1</v>
      </c>
      <c r="AM231" t="n">
        <v>-2</v>
      </c>
      <c r="AN231" t="n">
        <v>0</v>
      </c>
      <c r="AO231" t="n">
        <v>1</v>
      </c>
      <c r="AP231" t="n">
        <v>1</v>
      </c>
      <c r="AQ231" t="n">
        <v>0</v>
      </c>
      <c r="AR231" t="n">
        <v>0</v>
      </c>
      <c r="AS231" t="inlineStr"/>
      <c r="AT231" t="n">
        <v>28.7</v>
      </c>
      <c r="AU231" t="inlineStr"/>
      <c r="AV231" t="n">
        <v>1</v>
      </c>
      <c r="AW231" t="n">
        <v>2</v>
      </c>
      <c r="AX231" t="n">
        <v>78857187</v>
      </c>
      <c r="AY231" t="n">
        <v>1</v>
      </c>
      <c r="AZ231" t="n">
        <v>0</v>
      </c>
      <c r="BA231" t="n">
        <v>229</v>
      </c>
      <c r="BB231" t="n">
        <v>0</v>
      </c>
      <c r="BC231" t="n">
        <v>0</v>
      </c>
      <c r="BD231" t="n">
        <v>0</v>
      </c>
      <c r="BE231" t="n">
        <v>0</v>
      </c>
      <c r="BF231" t="n">
        <v>0</v>
      </c>
      <c r="BG231" t="n">
        <v>0</v>
      </c>
      <c r="BH231" t="n">
        <v>0</v>
      </c>
      <c r="BI231" t="n">
        <v>0</v>
      </c>
      <c r="BJ231" t="n">
        <v>0</v>
      </c>
      <c r="BK231" t="n">
        <v>0</v>
      </c>
      <c r="BL231" t="n">
        <v>0</v>
      </c>
      <c r="BM231" t="n">
        <v>0</v>
      </c>
      <c r="BN231" t="n">
        <v>0</v>
      </c>
      <c r="BO231" t="n">
        <v>0</v>
      </c>
      <c r="BP231" t="n">
        <v>0</v>
      </c>
      <c r="BQ231" t="n">
        <v>0</v>
      </c>
      <c r="BR231" t="n">
        <v>0</v>
      </c>
      <c r="BS231" t="n">
        <v>0</v>
      </c>
      <c r="BT231" t="n">
        <v>0</v>
      </c>
      <c r="BU231" t="n">
        <v>0</v>
      </c>
      <c r="BV231" t="n">
        <v>0</v>
      </c>
      <c r="BW231" t="n">
        <v>0</v>
      </c>
      <c r="CU231">
        <f>ROUND(AT231*Source!I583*AH231*AL231,0)</f>
        <v/>
      </c>
      <c r="CV231">
        <f>ROUND(Y231*Source!I583,7)</f>
        <v/>
      </c>
      <c r="CW231" t="n">
        <v>0</v>
      </c>
      <c r="CX231">
        <f>ROUND(Y231*Source!I583,7)</f>
        <v/>
      </c>
      <c r="CY231">
        <f>AD231</f>
        <v/>
      </c>
      <c r="CZ231">
        <f>AH231</f>
        <v/>
      </c>
      <c r="DA231">
        <f>AL231</f>
        <v/>
      </c>
      <c r="DB231">
        <f>ROUND(ROUND(AT231*CZ231,2),2)</f>
        <v/>
      </c>
      <c r="DC231">
        <f>ROUND(ROUND(AT231*AG231,2),2)</f>
        <v/>
      </c>
      <c r="DD231" t="inlineStr"/>
      <c r="DE231" t="inlineStr"/>
      <c r="DF231">
        <f>ROUND(ROUND(AE231,0)*CX231,0)</f>
        <v/>
      </c>
      <c r="DG231">
        <f>ROUND(ROUND(AF231,0)*CX231,0)</f>
        <v/>
      </c>
      <c r="DH231">
        <f>ROUND(ROUND(AG231,0)*CX231,0)</f>
        <v/>
      </c>
      <c r="DI231">
        <f>ROUND(ROUND(AH231,0)*CX231,0)</f>
        <v/>
      </c>
      <c r="DJ231">
        <f>DI231</f>
        <v/>
      </c>
      <c r="DK231" t="n">
        <v>0</v>
      </c>
      <c r="DL231" t="inlineStr"/>
      <c r="DM231" t="n">
        <v>0</v>
      </c>
      <c r="DN231" t="inlineStr"/>
      <c r="DO231" t="n">
        <v>0</v>
      </c>
    </row>
    <row r="232">
      <c r="A232">
        <f>ROW(Source!A583)</f>
        <v/>
      </c>
      <c r="B232" t="n">
        <v>78855224</v>
      </c>
      <c r="C232" t="n">
        <v>78857172</v>
      </c>
      <c r="D232" t="n">
        <v>121548</v>
      </c>
      <c r="E232" t="n">
        <v>1</v>
      </c>
      <c r="F232" t="n">
        <v>1</v>
      </c>
      <c r="G232" t="n">
        <v>1</v>
      </c>
      <c r="H232" t="n">
        <v>1</v>
      </c>
      <c r="I232" t="inlineStr">
        <is>
          <t>2</t>
        </is>
      </c>
      <c r="J232" t="inlineStr"/>
      <c r="K232" t="inlineStr">
        <is>
          <t>Затраты труда машинистов</t>
        </is>
      </c>
      <c r="L232" t="n">
        <v>608254</v>
      </c>
      <c r="N232" t="n">
        <v>1013</v>
      </c>
      <c r="O232" t="inlineStr">
        <is>
          <t>чел.час</t>
        </is>
      </c>
      <c r="P232" t="inlineStr">
        <is>
          <t>чел.час</t>
        </is>
      </c>
      <c r="Q232" t="n">
        <v>1</v>
      </c>
      <c r="W232" t="n">
        <v>0</v>
      </c>
      <c r="X232" t="n">
        <v>-185737400</v>
      </c>
      <c r="Y232">
        <f>AT232</f>
        <v/>
      </c>
      <c r="AA232" t="n">
        <v>0</v>
      </c>
      <c r="AB232" t="n">
        <v>0</v>
      </c>
      <c r="AC232" t="n">
        <v>0</v>
      </c>
      <c r="AD232" t="n">
        <v>0</v>
      </c>
      <c r="AE232" t="n">
        <v>0</v>
      </c>
      <c r="AF232" t="n">
        <v>0</v>
      </c>
      <c r="AG232" t="n">
        <v>0</v>
      </c>
      <c r="AH232" t="n">
        <v>0</v>
      </c>
      <c r="AI232" t="n">
        <v>1</v>
      </c>
      <c r="AJ232" t="n">
        <v>1</v>
      </c>
      <c r="AK232" t="n">
        <v>1</v>
      </c>
      <c r="AL232" t="n">
        <v>1</v>
      </c>
      <c r="AM232" t="n">
        <v>-2</v>
      </c>
      <c r="AN232" t="n">
        <v>0</v>
      </c>
      <c r="AO232" t="n">
        <v>1</v>
      </c>
      <c r="AP232" t="n">
        <v>1</v>
      </c>
      <c r="AQ232" t="n">
        <v>0</v>
      </c>
      <c r="AR232" t="n">
        <v>0</v>
      </c>
      <c r="AS232" t="inlineStr"/>
      <c r="AT232" t="n">
        <v>0.02</v>
      </c>
      <c r="AU232" t="inlineStr"/>
      <c r="AV232" t="n">
        <v>2</v>
      </c>
      <c r="AW232" t="n">
        <v>2</v>
      </c>
      <c r="AX232" t="n">
        <v>78857188</v>
      </c>
      <c r="AY232" t="n">
        <v>1</v>
      </c>
      <c r="AZ232" t="n">
        <v>0</v>
      </c>
      <c r="BA232" t="n">
        <v>230</v>
      </c>
      <c r="BB232" t="n">
        <v>0</v>
      </c>
      <c r="BC232" t="n">
        <v>0</v>
      </c>
      <c r="BD232" t="n">
        <v>0</v>
      </c>
      <c r="BE232" t="n">
        <v>0</v>
      </c>
      <c r="BF232" t="n">
        <v>0</v>
      </c>
      <c r="BG232" t="n">
        <v>0</v>
      </c>
      <c r="BH232" t="n">
        <v>0</v>
      </c>
      <c r="BI232" t="n">
        <v>0</v>
      </c>
      <c r="BJ232" t="n">
        <v>0</v>
      </c>
      <c r="BK232" t="n">
        <v>0</v>
      </c>
      <c r="BL232" t="n">
        <v>0</v>
      </c>
      <c r="BM232" t="n">
        <v>0</v>
      </c>
      <c r="BN232" t="n">
        <v>0</v>
      </c>
      <c r="BO232" t="n">
        <v>0</v>
      </c>
      <c r="BP232" t="n">
        <v>0</v>
      </c>
      <c r="BQ232" t="n">
        <v>0</v>
      </c>
      <c r="BR232" t="n">
        <v>0</v>
      </c>
      <c r="BS232" t="n">
        <v>0</v>
      </c>
      <c r="BT232" t="n">
        <v>0</v>
      </c>
      <c r="BU232" t="n">
        <v>0</v>
      </c>
      <c r="BV232" t="n">
        <v>0</v>
      </c>
      <c r="BW232" t="n">
        <v>0</v>
      </c>
      <c r="CV232" t="n">
        <v>0</v>
      </c>
      <c r="CW232" t="n">
        <v>0</v>
      </c>
      <c r="CX232">
        <f>ROUND(Y232*Source!I583,7)</f>
        <v/>
      </c>
      <c r="CY232">
        <f>AD232</f>
        <v/>
      </c>
      <c r="CZ232">
        <f>AH232</f>
        <v/>
      </c>
      <c r="DA232">
        <f>AL232</f>
        <v/>
      </c>
      <c r="DB232">
        <f>ROUND(ROUND(AT232*CZ232,2),2)</f>
        <v/>
      </c>
      <c r="DC232">
        <f>ROUND(ROUND(AT232*AG232,2),2)</f>
        <v/>
      </c>
      <c r="DD232" t="inlineStr"/>
      <c r="DE232" t="inlineStr"/>
      <c r="DF232">
        <f>ROUND(ROUND(AE232,0)*CX232,0)</f>
        <v/>
      </c>
      <c r="DG232">
        <f>ROUND(ROUND(AF232,0)*CX232,0)</f>
        <v/>
      </c>
      <c r="DH232">
        <f>ROUND(ROUND(AG232,0)*CX232,0)</f>
        <v/>
      </c>
      <c r="DI232">
        <f>ROUND(ROUND(AH232,0)*CX232,0)</f>
        <v/>
      </c>
      <c r="DJ232">
        <f>DI232</f>
        <v/>
      </c>
      <c r="DK232" t="n">
        <v>0</v>
      </c>
      <c r="DL232" t="inlineStr"/>
      <c r="DM232" t="n">
        <v>0</v>
      </c>
      <c r="DN232" t="inlineStr"/>
      <c r="DO232" t="n">
        <v>0</v>
      </c>
    </row>
    <row r="233">
      <c r="A233">
        <f>ROW(Source!A583)</f>
        <v/>
      </c>
      <c r="B233" t="n">
        <v>78855224</v>
      </c>
      <c r="C233" t="n">
        <v>78857172</v>
      </c>
      <c r="D233" t="n">
        <v>29172556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030954</t>
        </is>
      </c>
      <c r="J233" t="inlineStr">
        <is>
          <t>ТСЭМ Московской обл., 030954, приказ Минстроя России №675/пр от 28.02.2017 № 264/пр</t>
        </is>
      </c>
      <c r="K233" t="inlineStr">
        <is>
          <t>Подъемники грузоподъемностью до 500 кг одномачтовые, высота подъема 45 м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W233" t="n">
        <v>0</v>
      </c>
      <c r="X233" t="n">
        <v>344519037</v>
      </c>
      <c r="Y233">
        <f>AT233</f>
        <v/>
      </c>
      <c r="AA233" t="n">
        <v>0</v>
      </c>
      <c r="AB233" t="n">
        <v>728.98</v>
      </c>
      <c r="AC233" t="n">
        <v>705.38</v>
      </c>
      <c r="AD233" t="n">
        <v>0</v>
      </c>
      <c r="AE233" t="n">
        <v>0</v>
      </c>
      <c r="AF233" t="n">
        <v>31.26</v>
      </c>
      <c r="AG233" t="n">
        <v>13.5</v>
      </c>
      <c r="AH233" t="n">
        <v>0</v>
      </c>
      <c r="AI233" t="n">
        <v>1</v>
      </c>
      <c r="AJ233" t="n">
        <v>23.32</v>
      </c>
      <c r="AK233" t="n">
        <v>52.25</v>
      </c>
      <c r="AL233" t="n">
        <v>1</v>
      </c>
      <c r="AM233" t="n">
        <v>2</v>
      </c>
      <c r="AN233" t="n">
        <v>0</v>
      </c>
      <c r="AO233" t="n">
        <v>1</v>
      </c>
      <c r="AP233" t="n">
        <v>1</v>
      </c>
      <c r="AQ233" t="n">
        <v>0</v>
      </c>
      <c r="AR233" t="n">
        <v>0</v>
      </c>
      <c r="AS233" t="inlineStr"/>
      <c r="AT233" t="n">
        <v>0.02</v>
      </c>
      <c r="AU233" t="inlineStr"/>
      <c r="AV233" t="n">
        <v>0</v>
      </c>
      <c r="AW233" t="n">
        <v>2</v>
      </c>
      <c r="AX233" t="n">
        <v>78857189</v>
      </c>
      <c r="AY233" t="n">
        <v>1</v>
      </c>
      <c r="AZ233" t="n">
        <v>0</v>
      </c>
      <c r="BA233" t="n">
        <v>231</v>
      </c>
      <c r="BB233" t="n">
        <v>0</v>
      </c>
      <c r="BC233" t="n">
        <v>0</v>
      </c>
      <c r="BD233" t="n">
        <v>0</v>
      </c>
      <c r="BE233" t="n">
        <v>0</v>
      </c>
      <c r="BF233" t="n">
        <v>0</v>
      </c>
      <c r="BG233" t="n">
        <v>0</v>
      </c>
      <c r="BH233" t="n">
        <v>0</v>
      </c>
      <c r="BI233" t="n">
        <v>0</v>
      </c>
      <c r="BJ233" t="n">
        <v>0</v>
      </c>
      <c r="BK233" t="n">
        <v>0</v>
      </c>
      <c r="BL233" t="n">
        <v>0</v>
      </c>
      <c r="BM233" t="n">
        <v>0</v>
      </c>
      <c r="BN233" t="n">
        <v>0</v>
      </c>
      <c r="BO233" t="n">
        <v>0</v>
      </c>
      <c r="BP233" t="n">
        <v>0</v>
      </c>
      <c r="BQ233" t="n">
        <v>0</v>
      </c>
      <c r="BR233" t="n">
        <v>0</v>
      </c>
      <c r="BS233" t="n">
        <v>0</v>
      </c>
      <c r="BT233" t="n">
        <v>0</v>
      </c>
      <c r="BU233" t="n">
        <v>0</v>
      </c>
      <c r="BV233" t="n">
        <v>0</v>
      </c>
      <c r="BW233" t="n">
        <v>0</v>
      </c>
      <c r="CV233" t="n">
        <v>0</v>
      </c>
      <c r="CW233">
        <f>ROUND(Y233*Source!I583*DO233,7)</f>
        <v/>
      </c>
      <c r="CX233">
        <f>ROUND(Y233*Source!I583,7)</f>
        <v/>
      </c>
      <c r="CY233">
        <f>AB233</f>
        <v/>
      </c>
      <c r="CZ233">
        <f>AF233</f>
        <v/>
      </c>
      <c r="DA233">
        <f>AJ233</f>
        <v/>
      </c>
      <c r="DB233">
        <f>ROUND(ROUND(AT233*CZ233,2),2)</f>
        <v/>
      </c>
      <c r="DC233">
        <f>ROUND(ROUND(AT233*AG233,2),2)</f>
        <v/>
      </c>
      <c r="DD233" t="inlineStr"/>
      <c r="DE233" t="inlineStr"/>
      <c r="DF233">
        <f>ROUND(ROUND(AE233,0)*CX233,0)</f>
        <v/>
      </c>
      <c r="DG233">
        <f>ROUND(ROUND(AF233*AJ233,0)*CX233,0)</f>
        <v/>
      </c>
      <c r="DH233">
        <f>ROUND(ROUND(AG233*AK233,0)*CX233,0)</f>
        <v/>
      </c>
      <c r="DI233">
        <f>ROUND(ROUND(AH233,0)*CX233,0)</f>
        <v/>
      </c>
      <c r="DJ233">
        <f>DG233</f>
        <v/>
      </c>
      <c r="DK233" t="n">
        <v>0</v>
      </c>
      <c r="DL233" t="inlineStr"/>
      <c r="DM233" t="n">
        <v>0</v>
      </c>
      <c r="DN233" t="inlineStr"/>
      <c r="DO233" t="n">
        <v>0</v>
      </c>
    </row>
    <row r="234">
      <c r="A234">
        <f>ROW(Source!A583)</f>
        <v/>
      </c>
      <c r="B234" t="n">
        <v>78855224</v>
      </c>
      <c r="C234" t="n">
        <v>78857172</v>
      </c>
      <c r="D234" t="n">
        <v>29110398</v>
      </c>
      <c r="E234" t="n">
        <v>1</v>
      </c>
      <c r="F234" t="n">
        <v>1</v>
      </c>
      <c r="G234" t="n">
        <v>1</v>
      </c>
      <c r="H234" t="n">
        <v>3</v>
      </c>
      <c r="I234" t="inlineStr">
        <is>
          <t>101-0388</t>
        </is>
      </c>
      <c r="J234" t="inlineStr">
        <is>
          <t>ТССЦ Московской обл., 101-0388, приказ Минстроя России №675/пр от 28.02.2017 № 254/пр</t>
        </is>
      </c>
      <c r="K234" t="inlineStr">
        <is>
          <t>Краски масляные земляные марки МА-0115 мумия, сурик железный</t>
        </is>
      </c>
      <c r="L234" t="n">
        <v>1348</v>
      </c>
      <c r="N234" t="n">
        <v>1009</v>
      </c>
      <c r="O234" t="inlineStr">
        <is>
          <t>т</t>
        </is>
      </c>
      <c r="P234" t="inlineStr">
        <is>
          <t>т</t>
        </is>
      </c>
      <c r="Q234" t="n">
        <v>1000</v>
      </c>
      <c r="W234" t="n">
        <v>0</v>
      </c>
      <c r="X234" t="n">
        <v>1625292450</v>
      </c>
      <c r="Y234">
        <f>AT234</f>
        <v/>
      </c>
      <c r="AA234" t="n">
        <v>76804.47</v>
      </c>
      <c r="AB234" t="n">
        <v>0</v>
      </c>
      <c r="AC234" t="n">
        <v>0</v>
      </c>
      <c r="AD234" t="n">
        <v>0</v>
      </c>
      <c r="AE234" t="n">
        <v>15118.99</v>
      </c>
      <c r="AF234" t="n">
        <v>0</v>
      </c>
      <c r="AG234" t="n">
        <v>0</v>
      </c>
      <c r="AH234" t="n">
        <v>0</v>
      </c>
      <c r="AI234" t="n">
        <v>5.08</v>
      </c>
      <c r="AJ234" t="n">
        <v>1</v>
      </c>
      <c r="AK234" t="n">
        <v>1</v>
      </c>
      <c r="AL234" t="n">
        <v>1</v>
      </c>
      <c r="AM234" t="n">
        <v>2</v>
      </c>
      <c r="AN234" t="n">
        <v>0</v>
      </c>
      <c r="AO234" t="n">
        <v>1</v>
      </c>
      <c r="AP234" t="n">
        <v>1</v>
      </c>
      <c r="AQ234" t="n">
        <v>0</v>
      </c>
      <c r="AR234" t="n">
        <v>0</v>
      </c>
      <c r="AS234" t="inlineStr"/>
      <c r="AT234" t="n">
        <v>0.00048</v>
      </c>
      <c r="AU234" t="inlineStr"/>
      <c r="AV234" t="n">
        <v>0</v>
      </c>
      <c r="AW234" t="n">
        <v>2</v>
      </c>
      <c r="AX234" t="n">
        <v>78857190</v>
      </c>
      <c r="AY234" t="n">
        <v>1</v>
      </c>
      <c r="AZ234" t="n">
        <v>0</v>
      </c>
      <c r="BA234" t="n">
        <v>232</v>
      </c>
      <c r="BB234" t="n">
        <v>0</v>
      </c>
      <c r="BC234" t="n">
        <v>0</v>
      </c>
      <c r="BD234" t="n">
        <v>0</v>
      </c>
      <c r="BE234" t="n">
        <v>0</v>
      </c>
      <c r="BF234" t="n">
        <v>0</v>
      </c>
      <c r="BG234" t="n">
        <v>0</v>
      </c>
      <c r="BH234" t="n">
        <v>0</v>
      </c>
      <c r="BI234" t="n">
        <v>0</v>
      </c>
      <c r="BJ234" t="n">
        <v>0</v>
      </c>
      <c r="BK234" t="n">
        <v>0</v>
      </c>
      <c r="BL234" t="n">
        <v>0</v>
      </c>
      <c r="BM234" t="n">
        <v>0</v>
      </c>
      <c r="BN234" t="n">
        <v>0</v>
      </c>
      <c r="BO234" t="n">
        <v>0</v>
      </c>
      <c r="BP234" t="n">
        <v>0</v>
      </c>
      <c r="BQ234" t="n">
        <v>0</v>
      </c>
      <c r="BR234" t="n">
        <v>0</v>
      </c>
      <c r="BS234" t="n">
        <v>0</v>
      </c>
      <c r="BT234" t="n">
        <v>0</v>
      </c>
      <c r="BU234" t="n">
        <v>0</v>
      </c>
      <c r="BV234" t="n">
        <v>0</v>
      </c>
      <c r="BW234" t="n">
        <v>0</v>
      </c>
      <c r="CV234" t="n">
        <v>0</v>
      </c>
      <c r="CW234" t="n">
        <v>0</v>
      </c>
      <c r="CX234">
        <f>ROUND(Y234*Source!I583,7)</f>
        <v/>
      </c>
      <c r="CY234">
        <f>AA234</f>
        <v/>
      </c>
      <c r="CZ234">
        <f>AE234</f>
        <v/>
      </c>
      <c r="DA234">
        <f>AI234</f>
        <v/>
      </c>
      <c r="DB234">
        <f>ROUND(ROUND(AT234*CZ234,2),2)</f>
        <v/>
      </c>
      <c r="DC234">
        <f>ROUND(ROUND(AT234*AG234,2),2)</f>
        <v/>
      </c>
      <c r="DD234" t="inlineStr"/>
      <c r="DE234" t="inlineStr"/>
      <c r="DF234">
        <f>ROUND(ROUND(AE234*AI234,0)*CX234,0)</f>
        <v/>
      </c>
      <c r="DG234">
        <f>ROUND(ROUND(AF234,0)*CX234,0)</f>
        <v/>
      </c>
      <c r="DH234">
        <f>ROUND(ROUND(AG234,0)*CX234,0)</f>
        <v/>
      </c>
      <c r="DI234">
        <f>ROUND(ROUND(AH234,0)*CX234,0)</f>
        <v/>
      </c>
      <c r="DJ234">
        <f>DF234</f>
        <v/>
      </c>
      <c r="DK234" t="n">
        <v>0</v>
      </c>
      <c r="DL234" t="inlineStr"/>
      <c r="DM234" t="n">
        <v>0</v>
      </c>
      <c r="DN234" t="inlineStr"/>
      <c r="DO234" t="n">
        <v>0</v>
      </c>
    </row>
    <row r="235">
      <c r="A235">
        <f>ROW(Source!A583)</f>
        <v/>
      </c>
      <c r="B235" t="n">
        <v>78855224</v>
      </c>
      <c r="C235" t="n">
        <v>78857172</v>
      </c>
      <c r="D235" t="n">
        <v>29110573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101-0628</t>
        </is>
      </c>
      <c r="J235" t="inlineStr">
        <is>
          <t>ТССЦ Московской обл., 101-0628, приказ Минстроя России №675/пр от 28.02.2017 № 254/пр</t>
        </is>
      </c>
      <c r="K235" t="inlineStr">
        <is>
          <t>Олифа комбинированная, марки К-3</t>
        </is>
      </c>
      <c r="L235" t="n">
        <v>1348</v>
      </c>
      <c r="N235" t="n">
        <v>1009</v>
      </c>
      <c r="O235" t="inlineStr">
        <is>
          <t>т</t>
        </is>
      </c>
      <c r="P235" t="inlineStr">
        <is>
          <t>т</t>
        </is>
      </c>
      <c r="Q235" t="n">
        <v>1000</v>
      </c>
      <c r="W235" t="n">
        <v>0</v>
      </c>
      <c r="X235" t="n">
        <v>24062879</v>
      </c>
      <c r="Y235">
        <f>AT235</f>
        <v/>
      </c>
      <c r="AA235" t="n">
        <v>87631.5</v>
      </c>
      <c r="AB235" t="n">
        <v>0</v>
      </c>
      <c r="AC235" t="n">
        <v>0</v>
      </c>
      <c r="AD235" t="n">
        <v>0</v>
      </c>
      <c r="AE235" t="n">
        <v>16950</v>
      </c>
      <c r="AF235" t="n">
        <v>0</v>
      </c>
      <c r="AG235" t="n">
        <v>0</v>
      </c>
      <c r="AH235" t="n">
        <v>0</v>
      </c>
      <c r="AI235" t="n">
        <v>5.17</v>
      </c>
      <c r="AJ235" t="n">
        <v>1</v>
      </c>
      <c r="AK235" t="n">
        <v>1</v>
      </c>
      <c r="AL235" t="n">
        <v>1</v>
      </c>
      <c r="AM235" t="n">
        <v>2</v>
      </c>
      <c r="AN235" t="n">
        <v>0</v>
      </c>
      <c r="AO235" t="n">
        <v>1</v>
      </c>
      <c r="AP235" t="n">
        <v>1</v>
      </c>
      <c r="AQ235" t="n">
        <v>0</v>
      </c>
      <c r="AR235" t="n">
        <v>0</v>
      </c>
      <c r="AS235" t="inlineStr"/>
      <c r="AT235" t="n">
        <v>0.0009</v>
      </c>
      <c r="AU235" t="inlineStr"/>
      <c r="AV235" t="n">
        <v>0</v>
      </c>
      <c r="AW235" t="n">
        <v>2</v>
      </c>
      <c r="AX235" t="n">
        <v>78857191</v>
      </c>
      <c r="AY235" t="n">
        <v>1</v>
      </c>
      <c r="AZ235" t="n">
        <v>0</v>
      </c>
      <c r="BA235" t="n">
        <v>233</v>
      </c>
      <c r="BB235" t="n">
        <v>0</v>
      </c>
      <c r="BC235" t="n">
        <v>0</v>
      </c>
      <c r="BD235" t="n">
        <v>0</v>
      </c>
      <c r="BE235" t="n">
        <v>0</v>
      </c>
      <c r="BF235" t="n">
        <v>0</v>
      </c>
      <c r="BG235" t="n">
        <v>0</v>
      </c>
      <c r="BH235" t="n">
        <v>0</v>
      </c>
      <c r="BI235" t="n">
        <v>0</v>
      </c>
      <c r="BJ235" t="n">
        <v>0</v>
      </c>
      <c r="BK235" t="n">
        <v>0</v>
      </c>
      <c r="BL235" t="n">
        <v>0</v>
      </c>
      <c r="BM235" t="n">
        <v>0</v>
      </c>
      <c r="BN235" t="n">
        <v>0</v>
      </c>
      <c r="BO235" t="n">
        <v>0</v>
      </c>
      <c r="BP235" t="n">
        <v>0</v>
      </c>
      <c r="BQ235" t="n">
        <v>0</v>
      </c>
      <c r="BR235" t="n">
        <v>0</v>
      </c>
      <c r="BS235" t="n">
        <v>0</v>
      </c>
      <c r="BT235" t="n">
        <v>0</v>
      </c>
      <c r="BU235" t="n">
        <v>0</v>
      </c>
      <c r="BV235" t="n">
        <v>0</v>
      </c>
      <c r="BW235" t="n">
        <v>0</v>
      </c>
      <c r="CV235" t="n">
        <v>0</v>
      </c>
      <c r="CW235" t="n">
        <v>0</v>
      </c>
      <c r="CX235">
        <f>ROUND(Y235*Source!I583,7)</f>
        <v/>
      </c>
      <c r="CY235">
        <f>AA235</f>
        <v/>
      </c>
      <c r="CZ235">
        <f>AE235</f>
        <v/>
      </c>
      <c r="DA235">
        <f>AI235</f>
        <v/>
      </c>
      <c r="DB235">
        <f>ROUND(ROUND(AT235*CZ235,2),2)</f>
        <v/>
      </c>
      <c r="DC235">
        <f>ROUND(ROUND(AT235*AG235,2),2)</f>
        <v/>
      </c>
      <c r="DD235" t="inlineStr"/>
      <c r="DE235" t="inlineStr"/>
      <c r="DF235">
        <f>ROUND(ROUND(AE235*AI235,0)*CX235,0)</f>
        <v/>
      </c>
      <c r="DG235">
        <f>ROUND(ROUND(AF235,0)*CX235,0)</f>
        <v/>
      </c>
      <c r="DH235">
        <f>ROUND(ROUND(AG235,0)*CX235,0)</f>
        <v/>
      </c>
      <c r="DI235">
        <f>ROUND(ROUND(AH235,0)*CX235,0)</f>
        <v/>
      </c>
      <c r="DJ235">
        <f>DF235</f>
        <v/>
      </c>
      <c r="DK235" t="n">
        <v>0</v>
      </c>
      <c r="DL235" t="inlineStr"/>
      <c r="DM235" t="n">
        <v>0</v>
      </c>
      <c r="DN235" t="inlineStr"/>
      <c r="DO235" t="n">
        <v>0</v>
      </c>
    </row>
    <row r="236">
      <c r="A236">
        <f>ROW(Source!A583)</f>
        <v/>
      </c>
      <c r="B236" t="n">
        <v>78855224</v>
      </c>
      <c r="C236" t="n">
        <v>78857172</v>
      </c>
      <c r="D236" t="n">
        <v>29107963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101-1669</t>
        </is>
      </c>
      <c r="J236" t="inlineStr">
        <is>
          <t>ТССЦ Московской обл., 101-1669, приказ Минстроя России №675/пр от 28.02.2017 № 254/пр</t>
        </is>
      </c>
      <c r="K236" t="inlineStr">
        <is>
          <t>Очес льняной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W236" t="n">
        <v>0</v>
      </c>
      <c r="X236" t="n">
        <v>-2113933962</v>
      </c>
      <c r="Y236">
        <f>AT236</f>
        <v/>
      </c>
      <c r="AA236" t="n">
        <v>590.67</v>
      </c>
      <c r="AB236" t="n">
        <v>0</v>
      </c>
      <c r="AC236" t="n">
        <v>0</v>
      </c>
      <c r="AD236" t="n">
        <v>0</v>
      </c>
      <c r="AE236" t="n">
        <v>37.29</v>
      </c>
      <c r="AF236" t="n">
        <v>0</v>
      </c>
      <c r="AG236" t="n">
        <v>0</v>
      </c>
      <c r="AH236" t="n">
        <v>0</v>
      </c>
      <c r="AI236" t="n">
        <v>15.84</v>
      </c>
      <c r="AJ236" t="n">
        <v>1</v>
      </c>
      <c r="AK236" t="n">
        <v>1</v>
      </c>
      <c r="AL236" t="n">
        <v>1</v>
      </c>
      <c r="AM236" t="n">
        <v>2</v>
      </c>
      <c r="AN236" t="n">
        <v>0</v>
      </c>
      <c r="AO236" t="n">
        <v>1</v>
      </c>
      <c r="AP236" t="n">
        <v>1</v>
      </c>
      <c r="AQ236" t="n">
        <v>0</v>
      </c>
      <c r="AR236" t="n">
        <v>0</v>
      </c>
      <c r="AS236" t="inlineStr"/>
      <c r="AT236" t="n">
        <v>0.2</v>
      </c>
      <c r="AU236" t="inlineStr"/>
      <c r="AV236" t="n">
        <v>0</v>
      </c>
      <c r="AW236" t="n">
        <v>2</v>
      </c>
      <c r="AX236" t="n">
        <v>78857192</v>
      </c>
      <c r="AY236" t="n">
        <v>1</v>
      </c>
      <c r="AZ236" t="n">
        <v>0</v>
      </c>
      <c r="BA236" t="n">
        <v>234</v>
      </c>
      <c r="BB236" t="n">
        <v>0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0</v>
      </c>
      <c r="BI236" t="n">
        <v>0</v>
      </c>
      <c r="BJ236" t="n">
        <v>0</v>
      </c>
      <c r="BK236" t="n">
        <v>0</v>
      </c>
      <c r="BL236" t="n">
        <v>0</v>
      </c>
      <c r="BM236" t="n">
        <v>0</v>
      </c>
      <c r="BN236" t="n">
        <v>0</v>
      </c>
      <c r="BO236" t="n">
        <v>0</v>
      </c>
      <c r="BP236" t="n">
        <v>0</v>
      </c>
      <c r="BQ236" t="n">
        <v>0</v>
      </c>
      <c r="BR236" t="n">
        <v>0</v>
      </c>
      <c r="BS236" t="n">
        <v>0</v>
      </c>
      <c r="BT236" t="n">
        <v>0</v>
      </c>
      <c r="BU236" t="n">
        <v>0</v>
      </c>
      <c r="BV236" t="n">
        <v>0</v>
      </c>
      <c r="BW236" t="n">
        <v>0</v>
      </c>
      <c r="CV236" t="n">
        <v>0</v>
      </c>
      <c r="CW236" t="n">
        <v>0</v>
      </c>
      <c r="CX236">
        <f>ROUND(Y236*Source!I583,7)</f>
        <v/>
      </c>
      <c r="CY236">
        <f>AA236</f>
        <v/>
      </c>
      <c r="CZ236">
        <f>AE236</f>
        <v/>
      </c>
      <c r="DA236">
        <f>AI236</f>
        <v/>
      </c>
      <c r="DB236">
        <f>ROUND(ROUND(AT236*CZ236,2),2)</f>
        <v/>
      </c>
      <c r="DC236">
        <f>ROUND(ROUND(AT236*AG236,2),2)</f>
        <v/>
      </c>
      <c r="DD236" t="inlineStr"/>
      <c r="DE236" t="inlineStr"/>
      <c r="DF236">
        <f>ROUND(ROUND(AE236*AI236,0)*CX236,0)</f>
        <v/>
      </c>
      <c r="DG236">
        <f>ROUND(ROUND(AF236,0)*CX236,0)</f>
        <v/>
      </c>
      <c r="DH236">
        <f>ROUND(ROUND(AG236,0)*CX236,0)</f>
        <v/>
      </c>
      <c r="DI236">
        <f>ROUND(ROUND(AH236,0)*CX236,0)</f>
        <v/>
      </c>
      <c r="DJ236">
        <f>DF236</f>
        <v/>
      </c>
      <c r="DK236" t="n">
        <v>0</v>
      </c>
      <c r="DL236" t="inlineStr"/>
      <c r="DM236" t="n">
        <v>0</v>
      </c>
      <c r="DN236" t="inlineStr"/>
      <c r="DO236" t="n">
        <v>0</v>
      </c>
    </row>
    <row r="237">
      <c r="A237">
        <f>ROW(Source!A583)</f>
        <v/>
      </c>
      <c r="B237" t="n">
        <v>78855224</v>
      </c>
      <c r="C237" t="n">
        <v>78857172</v>
      </c>
      <c r="D237" t="n">
        <v>29144220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302-1237</t>
        </is>
      </c>
      <c r="J237" t="inlineStr">
        <is>
          <t>ТССЦ Московской обл., 302-1237, приказ Минстроя России №675/пр от 28.02.2017 № 256/пр</t>
        </is>
      </c>
      <c r="K237" t="inlineStr">
        <is>
          <t>Сгоны стальные с муфтой и контргайкой, диаметром 20 мм</t>
        </is>
      </c>
      <c r="L237" t="n">
        <v>1354</v>
      </c>
      <c r="N237" t="n">
        <v>1010</v>
      </c>
      <c r="O237" t="inlineStr">
        <is>
          <t>шт.</t>
        </is>
      </c>
      <c r="P237" t="inlineStr">
        <is>
          <t>шт.</t>
        </is>
      </c>
      <c r="Q237" t="n">
        <v>1</v>
      </c>
      <c r="W237" t="n">
        <v>0</v>
      </c>
      <c r="X237" t="n">
        <v>-1208440998</v>
      </c>
      <c r="Y237">
        <f>AT237</f>
        <v/>
      </c>
      <c r="AA237" t="n">
        <v>98.98999999999999</v>
      </c>
      <c r="AB237" t="n">
        <v>0</v>
      </c>
      <c r="AC237" t="n">
        <v>0</v>
      </c>
      <c r="AD237" t="n">
        <v>0</v>
      </c>
      <c r="AE237" t="n">
        <v>10.95</v>
      </c>
      <c r="AF237" t="n">
        <v>0</v>
      </c>
      <c r="AG237" t="n">
        <v>0</v>
      </c>
      <c r="AH237" t="n">
        <v>0</v>
      </c>
      <c r="AI237" t="n">
        <v>9.039999999999999</v>
      </c>
      <c r="AJ237" t="n">
        <v>1</v>
      </c>
      <c r="AK237" t="n">
        <v>1</v>
      </c>
      <c r="AL237" t="n">
        <v>1</v>
      </c>
      <c r="AM237" t="n">
        <v>2</v>
      </c>
      <c r="AN237" t="n">
        <v>0</v>
      </c>
      <c r="AO237" t="n">
        <v>1</v>
      </c>
      <c r="AP237" t="n">
        <v>1</v>
      </c>
      <c r="AQ237" t="n">
        <v>0</v>
      </c>
      <c r="AR237" t="n">
        <v>0</v>
      </c>
      <c r="AS237" t="inlineStr"/>
      <c r="AT237" t="n">
        <v>100</v>
      </c>
      <c r="AU237" t="inlineStr"/>
      <c r="AV237" t="n">
        <v>0</v>
      </c>
      <c r="AW237" t="n">
        <v>2</v>
      </c>
      <c r="AX237" t="n">
        <v>78857193</v>
      </c>
      <c r="AY237" t="n">
        <v>1</v>
      </c>
      <c r="AZ237" t="n">
        <v>0</v>
      </c>
      <c r="BA237" t="n">
        <v>235</v>
      </c>
      <c r="BB237" t="n">
        <v>0</v>
      </c>
      <c r="BC237" t="n">
        <v>0</v>
      </c>
      <c r="BD237" t="n">
        <v>0</v>
      </c>
      <c r="BE237" t="n">
        <v>0</v>
      </c>
      <c r="BF237" t="n">
        <v>0</v>
      </c>
      <c r="BG237" t="n">
        <v>0</v>
      </c>
      <c r="BH237" t="n">
        <v>0</v>
      </c>
      <c r="BI237" t="n">
        <v>0</v>
      </c>
      <c r="BJ237" t="n">
        <v>0</v>
      </c>
      <c r="BK237" t="n">
        <v>0</v>
      </c>
      <c r="BL237" t="n">
        <v>0</v>
      </c>
      <c r="BM237" t="n">
        <v>0</v>
      </c>
      <c r="BN237" t="n">
        <v>0</v>
      </c>
      <c r="BO237" t="n">
        <v>0</v>
      </c>
      <c r="BP237" t="n">
        <v>0</v>
      </c>
      <c r="BQ237" t="n">
        <v>0</v>
      </c>
      <c r="BR237" t="n">
        <v>0</v>
      </c>
      <c r="BS237" t="n">
        <v>0</v>
      </c>
      <c r="BT237" t="n">
        <v>0</v>
      </c>
      <c r="BU237" t="n">
        <v>0</v>
      </c>
      <c r="BV237" t="n">
        <v>0</v>
      </c>
      <c r="BW237" t="n">
        <v>0</v>
      </c>
      <c r="CV237" t="n">
        <v>0</v>
      </c>
      <c r="CW237" t="n">
        <v>0</v>
      </c>
      <c r="CX237">
        <f>ROUND(Y237*Source!I583,7)</f>
        <v/>
      </c>
      <c r="CY237">
        <f>AA237</f>
        <v/>
      </c>
      <c r="CZ237">
        <f>AE237</f>
        <v/>
      </c>
      <c r="DA237">
        <f>AI237</f>
        <v/>
      </c>
      <c r="DB237">
        <f>ROUND(ROUND(AT237*CZ237,2),2)</f>
        <v/>
      </c>
      <c r="DC237">
        <f>ROUND(ROUND(AT237*AG237,2),2)</f>
        <v/>
      </c>
      <c r="DD237" t="inlineStr"/>
      <c r="DE237" t="inlineStr"/>
      <c r="DF237">
        <f>ROUND(ROUND(AE237*AI237,0)*CX237,0)</f>
        <v/>
      </c>
      <c r="DG237">
        <f>ROUND(ROUND(AF237,0)*CX237,0)</f>
        <v/>
      </c>
      <c r="DH237">
        <f>ROUND(ROUND(AG237,0)*CX237,0)</f>
        <v/>
      </c>
      <c r="DI237">
        <f>ROUND(ROUND(AH237,0)*CX237,0)</f>
        <v/>
      </c>
      <c r="DJ237">
        <f>DF237</f>
        <v/>
      </c>
      <c r="DK237" t="n">
        <v>0</v>
      </c>
      <c r="DL237" t="inlineStr"/>
      <c r="DM237" t="n">
        <v>0</v>
      </c>
      <c r="DN237" t="inlineStr"/>
      <c r="DO237" t="n">
        <v>0</v>
      </c>
    </row>
    <row r="238">
      <c r="A238">
        <f>ROW(Source!A583)</f>
        <v/>
      </c>
      <c r="B238" t="n">
        <v>78855224</v>
      </c>
      <c r="C238" t="n">
        <v>78857172</v>
      </c>
      <c r="D238" t="n">
        <v>29159216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507-5056</t>
        </is>
      </c>
      <c r="J238" t="inlineStr">
        <is>
          <t>ТССЦ Московской обл., 507-5056, приказ Минстроя России №675/пр от 28.02.2017 № 258/пр</t>
        </is>
      </c>
      <c r="K238" t="inlineStr">
        <is>
          <t>Муфта полипропиленовая переходная диаметром 25х20 мм</t>
        </is>
      </c>
      <c r="L238" t="n">
        <v>1358</v>
      </c>
      <c r="N238" t="n">
        <v>1010</v>
      </c>
      <c r="O238" t="inlineStr">
        <is>
          <t>10 шт.</t>
        </is>
      </c>
      <c r="P238" t="inlineStr">
        <is>
          <t>10 шт.</t>
        </is>
      </c>
      <c r="Q238" t="n">
        <v>10</v>
      </c>
      <c r="W238" t="n">
        <v>0</v>
      </c>
      <c r="X238" t="n">
        <v>-676915284</v>
      </c>
      <c r="Y238">
        <f>AT238</f>
        <v/>
      </c>
      <c r="AA238" t="n">
        <v>59.69</v>
      </c>
      <c r="AB238" t="n">
        <v>0</v>
      </c>
      <c r="AC238" t="n">
        <v>0</v>
      </c>
      <c r="AD238" t="n">
        <v>0</v>
      </c>
      <c r="AE238" t="n">
        <v>10.1</v>
      </c>
      <c r="AF238" t="n">
        <v>0</v>
      </c>
      <c r="AG238" t="n">
        <v>0</v>
      </c>
      <c r="AH238" t="n">
        <v>0</v>
      </c>
      <c r="AI238" t="n">
        <v>5.91</v>
      </c>
      <c r="AJ238" t="n">
        <v>1</v>
      </c>
      <c r="AK238" t="n">
        <v>1</v>
      </c>
      <c r="AL238" t="n">
        <v>1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  <c r="AS238" t="inlineStr"/>
      <c r="AT238" t="n">
        <v>20</v>
      </c>
      <c r="AU238" t="inlineStr"/>
      <c r="AV238" t="n">
        <v>0</v>
      </c>
      <c r="AW238" t="n">
        <v>1</v>
      </c>
      <c r="AX238" t="n">
        <v>-1</v>
      </c>
      <c r="AY238" t="n">
        <v>0</v>
      </c>
      <c r="AZ238" t="n">
        <v>0</v>
      </c>
      <c r="BA238" t="inlineStr"/>
      <c r="BB238" t="n">
        <v>0</v>
      </c>
      <c r="BC238" t="n">
        <v>0</v>
      </c>
      <c r="BD238" t="n">
        <v>0</v>
      </c>
      <c r="BE238" t="n">
        <v>0</v>
      </c>
      <c r="BF238" t="n">
        <v>0</v>
      </c>
      <c r="BG238" t="n">
        <v>0</v>
      </c>
      <c r="BH238" t="n">
        <v>0</v>
      </c>
      <c r="BI238" t="n">
        <v>0</v>
      </c>
      <c r="BJ238" t="n">
        <v>0</v>
      </c>
      <c r="BK238" t="n">
        <v>0</v>
      </c>
      <c r="BL238" t="n">
        <v>0</v>
      </c>
      <c r="BM238" t="n">
        <v>0</v>
      </c>
      <c r="BN238" t="n">
        <v>0</v>
      </c>
      <c r="BO238" t="n">
        <v>0</v>
      </c>
      <c r="BP238" t="n">
        <v>0</v>
      </c>
      <c r="BQ238" t="n">
        <v>0</v>
      </c>
      <c r="BR238" t="n">
        <v>0</v>
      </c>
      <c r="BS238" t="n">
        <v>0</v>
      </c>
      <c r="BT238" t="n">
        <v>0</v>
      </c>
      <c r="BU238" t="n">
        <v>0</v>
      </c>
      <c r="BV238" t="n">
        <v>0</v>
      </c>
      <c r="BW238" t="n">
        <v>0</v>
      </c>
      <c r="CV238" t="n">
        <v>0</v>
      </c>
      <c r="CW238" t="n">
        <v>0</v>
      </c>
      <c r="CX238">
        <f>ROUND(Y238*Source!I583,7)</f>
        <v/>
      </c>
      <c r="CY238">
        <f>AA238</f>
        <v/>
      </c>
      <c r="CZ238">
        <f>AE238</f>
        <v/>
      </c>
      <c r="DA238">
        <f>AI238</f>
        <v/>
      </c>
      <c r="DB238">
        <f>ROUND(ROUND(AT238*CZ238,2),2)</f>
        <v/>
      </c>
      <c r="DC238">
        <f>ROUND(ROUND(AT238*AG238,2),2)</f>
        <v/>
      </c>
      <c r="DD238" t="inlineStr"/>
      <c r="DE238" t="inlineStr"/>
      <c r="DF238">
        <f>ROUND(ROUND(AE238*AI238,0)*CX238,0)</f>
        <v/>
      </c>
      <c r="DG238">
        <f>ROUND(ROUND(AF238,0)*CX238,0)</f>
        <v/>
      </c>
      <c r="DH238">
        <f>ROUND(ROUND(AG238,0)*CX238,0)</f>
        <v/>
      </c>
      <c r="DI238">
        <f>ROUND(ROUND(AH238,0)*CX238,0)</f>
        <v/>
      </c>
      <c r="DJ238">
        <f>DF238</f>
        <v/>
      </c>
      <c r="DK238" t="n">
        <v>0</v>
      </c>
      <c r="DL238" t="inlineStr"/>
      <c r="DM238" t="n">
        <v>0</v>
      </c>
      <c r="DN238" t="inlineStr"/>
      <c r="DO238" t="n">
        <v>0</v>
      </c>
    </row>
    <row r="239">
      <c r="A239">
        <f>ROW(Source!A623)</f>
        <v/>
      </c>
      <c r="B239" t="n">
        <v>78855224</v>
      </c>
      <c r="C239" t="n">
        <v>78857275</v>
      </c>
      <c r="D239" t="n">
        <v>18408291</v>
      </c>
      <c r="E239" t="n">
        <v>1</v>
      </c>
      <c r="F239" t="n">
        <v>1</v>
      </c>
      <c r="G239" t="n">
        <v>1</v>
      </c>
      <c r="H239" t="n">
        <v>1</v>
      </c>
      <c r="I239" t="inlineStr">
        <is>
          <t>1-1025-90</t>
        </is>
      </c>
      <c r="J239" t="inlineStr"/>
      <c r="K239" t="inlineStr">
        <is>
          <t>Рабочий строитель среднего разряда 2,5</t>
        </is>
      </c>
      <c r="L239" t="n">
        <v>1369</v>
      </c>
      <c r="N239" t="n">
        <v>1013</v>
      </c>
      <c r="O239" t="inlineStr">
        <is>
          <t>чел.-ч</t>
        </is>
      </c>
      <c r="P239" t="inlineStr">
        <is>
          <t>чел.-ч</t>
        </is>
      </c>
      <c r="Q239" t="n">
        <v>1</v>
      </c>
      <c r="W239" t="n">
        <v>0</v>
      </c>
      <c r="X239" t="n">
        <v>1933892413</v>
      </c>
      <c r="Y239">
        <f>(AT239*ROUND(2,7))</f>
        <v/>
      </c>
      <c r="AA239" t="n">
        <v>0</v>
      </c>
      <c r="AB239" t="n">
        <v>0</v>
      </c>
      <c r="AC239" t="n">
        <v>0</v>
      </c>
      <c r="AD239" t="n">
        <v>8.17</v>
      </c>
      <c r="AE239" t="n">
        <v>0</v>
      </c>
      <c r="AF239" t="n">
        <v>0</v>
      </c>
      <c r="AG239" t="n">
        <v>0</v>
      </c>
      <c r="AH239" t="n">
        <v>8.17</v>
      </c>
      <c r="AI239" t="n">
        <v>1</v>
      </c>
      <c r="AJ239" t="n">
        <v>1</v>
      </c>
      <c r="AK239" t="n">
        <v>1</v>
      </c>
      <c r="AL239" t="n">
        <v>1</v>
      </c>
      <c r="AM239" t="n">
        <v>-2</v>
      </c>
      <c r="AN239" t="n">
        <v>0</v>
      </c>
      <c r="AO239" t="n">
        <v>1</v>
      </c>
      <c r="AP239" t="n">
        <v>1</v>
      </c>
      <c r="AQ239" t="n">
        <v>0</v>
      </c>
      <c r="AR239" t="n">
        <v>0</v>
      </c>
      <c r="AS239" t="inlineStr"/>
      <c r="AT239" t="n">
        <v>32.2</v>
      </c>
      <c r="AU239" t="inlineStr">
        <is>
          <t>)*2</t>
        </is>
      </c>
      <c r="AV239" t="n">
        <v>1</v>
      </c>
      <c r="AW239" t="n">
        <v>2</v>
      </c>
      <c r="AX239" t="n">
        <v>78857282</v>
      </c>
      <c r="AY239" t="n">
        <v>1</v>
      </c>
      <c r="AZ239" t="n">
        <v>0</v>
      </c>
      <c r="BA239" t="n">
        <v>236</v>
      </c>
      <c r="BB239" t="n">
        <v>0</v>
      </c>
      <c r="BC239" t="n">
        <v>0</v>
      </c>
      <c r="BD239" t="n">
        <v>0</v>
      </c>
      <c r="BE239" t="n">
        <v>0</v>
      </c>
      <c r="BF239" t="n">
        <v>0</v>
      </c>
      <c r="BG239" t="n">
        <v>0</v>
      </c>
      <c r="BH239" t="n">
        <v>0</v>
      </c>
      <c r="BI239" t="n">
        <v>0</v>
      </c>
      <c r="BJ239" t="n">
        <v>0</v>
      </c>
      <c r="BK239" t="n">
        <v>0</v>
      </c>
      <c r="BL239" t="n">
        <v>0</v>
      </c>
      <c r="BM239" t="n">
        <v>0</v>
      </c>
      <c r="BN239" t="n">
        <v>0</v>
      </c>
      <c r="BO239" t="n">
        <v>0</v>
      </c>
      <c r="BP239" t="n">
        <v>0</v>
      </c>
      <c r="BQ239" t="n">
        <v>0</v>
      </c>
      <c r="BR239" t="n">
        <v>0</v>
      </c>
      <c r="BS239" t="n">
        <v>0</v>
      </c>
      <c r="BT239" t="n">
        <v>0</v>
      </c>
      <c r="BU239" t="n">
        <v>0</v>
      </c>
      <c r="BV239" t="n">
        <v>0</v>
      </c>
      <c r="BW239" t="n">
        <v>0</v>
      </c>
      <c r="CU239">
        <f>ROUND(AT239*Source!I623*AH239*AL239,0)</f>
        <v/>
      </c>
      <c r="CV239">
        <f>ROUND(Y239*Source!I623,7)</f>
        <v/>
      </c>
      <c r="CW239" t="n">
        <v>0</v>
      </c>
      <c r="CX239">
        <f>ROUND(Y239*Source!I623,7)</f>
        <v/>
      </c>
      <c r="CY239">
        <f>AD239</f>
        <v/>
      </c>
      <c r="CZ239">
        <f>AH239</f>
        <v/>
      </c>
      <c r="DA239">
        <f>AL239</f>
        <v/>
      </c>
      <c r="DB239">
        <f>ROUND((ROUND(AT239*CZ239,2)*ROUND(2,7)),2)</f>
        <v/>
      </c>
      <c r="DC239">
        <f>ROUND((ROUND(AT239*AG239,2)*ROUND(2,7)),2)</f>
        <v/>
      </c>
      <c r="DD239" t="inlineStr"/>
      <c r="DE239" t="inlineStr"/>
      <c r="DF239">
        <f>ROUND(ROUND(AE239,0)*CX239,0)</f>
        <v/>
      </c>
      <c r="DG239">
        <f>ROUND(ROUND(AF239,0)*CX239,0)</f>
        <v/>
      </c>
      <c r="DH239">
        <f>ROUND(ROUND(AG239,0)*CX239,0)</f>
        <v/>
      </c>
      <c r="DI239">
        <f>ROUND(ROUND(AH239,0)*CX239,0)</f>
        <v/>
      </c>
      <c r="DJ239">
        <f>DI239</f>
        <v/>
      </c>
      <c r="DK239" t="n">
        <v>0</v>
      </c>
      <c r="DL239" t="inlineStr"/>
      <c r="DM239" t="n">
        <v>0</v>
      </c>
      <c r="DN239" t="inlineStr"/>
      <c r="DO239" t="n">
        <v>0</v>
      </c>
    </row>
    <row r="240">
      <c r="A240">
        <f>ROW(Source!A623)</f>
        <v/>
      </c>
      <c r="B240" t="n">
        <v>78855224</v>
      </c>
      <c r="C240" t="n">
        <v>78857275</v>
      </c>
      <c r="D240" t="n">
        <v>29174913</v>
      </c>
      <c r="E240" t="n">
        <v>1</v>
      </c>
      <c r="F240" t="n">
        <v>1</v>
      </c>
      <c r="G240" t="n">
        <v>1</v>
      </c>
      <c r="H240" t="n">
        <v>2</v>
      </c>
      <c r="I240" t="inlineStr">
        <is>
          <t>400001</t>
        </is>
      </c>
      <c r="J240" t="inlineStr">
        <is>
          <t>ТСЭМ Московской обл., 400001, приказ Минстроя России №675/пр от 28.02.2017 № 264/пр</t>
        </is>
      </c>
      <c r="K240" t="inlineStr">
        <is>
          <t>Автомобили бортовые, грузоподъемность до 5 т</t>
        </is>
      </c>
      <c r="L240" t="n">
        <v>1368</v>
      </c>
      <c r="N240" t="n">
        <v>1011</v>
      </c>
      <c r="O240" t="inlineStr">
        <is>
          <t>маш.-ч</t>
        </is>
      </c>
      <c r="P240" t="inlineStr">
        <is>
          <t>маш.-ч</t>
        </is>
      </c>
      <c r="Q240" t="n">
        <v>1</v>
      </c>
      <c r="W240" t="n">
        <v>0</v>
      </c>
      <c r="X240" t="n">
        <v>1230759911</v>
      </c>
      <c r="Y240">
        <f>(AT240*ROUND(2,7))</f>
        <v/>
      </c>
      <c r="AA240" t="n">
        <v>0</v>
      </c>
      <c r="AB240" t="n">
        <v>2177.51</v>
      </c>
      <c r="AC240" t="n">
        <v>606.1</v>
      </c>
      <c r="AD240" t="n">
        <v>0</v>
      </c>
      <c r="AE240" t="n">
        <v>0</v>
      </c>
      <c r="AF240" t="n">
        <v>87.17</v>
      </c>
      <c r="AG240" t="n">
        <v>11.6</v>
      </c>
      <c r="AH240" t="n">
        <v>0</v>
      </c>
      <c r="AI240" t="n">
        <v>1</v>
      </c>
      <c r="AJ240" t="n">
        <v>24.98</v>
      </c>
      <c r="AK240" t="n">
        <v>52.25</v>
      </c>
      <c r="AL240" t="n">
        <v>1</v>
      </c>
      <c r="AM240" t="n">
        <v>2</v>
      </c>
      <c r="AN240" t="n">
        <v>0</v>
      </c>
      <c r="AO240" t="n">
        <v>1</v>
      </c>
      <c r="AP240" t="n">
        <v>1</v>
      </c>
      <c r="AQ240" t="n">
        <v>0</v>
      </c>
      <c r="AR240" t="n">
        <v>0</v>
      </c>
      <c r="AS240" t="inlineStr"/>
      <c r="AT240" t="n">
        <v>0.01</v>
      </c>
      <c r="AU240" t="inlineStr">
        <is>
          <t>)*2</t>
        </is>
      </c>
      <c r="AV240" t="n">
        <v>0</v>
      </c>
      <c r="AW240" t="n">
        <v>2</v>
      </c>
      <c r="AX240" t="n">
        <v>78857283</v>
      </c>
      <c r="AY240" t="n">
        <v>1</v>
      </c>
      <c r="AZ240" t="n">
        <v>0</v>
      </c>
      <c r="BA240" t="n">
        <v>237</v>
      </c>
      <c r="BB240" t="n">
        <v>0</v>
      </c>
      <c r="BC240" t="n">
        <v>0</v>
      </c>
      <c r="BD240" t="n">
        <v>0</v>
      </c>
      <c r="BE240" t="n">
        <v>0</v>
      </c>
      <c r="BF240" t="n">
        <v>0</v>
      </c>
      <c r="BG240" t="n">
        <v>0</v>
      </c>
      <c r="BH240" t="n">
        <v>0</v>
      </c>
      <c r="BI240" t="n">
        <v>0</v>
      </c>
      <c r="BJ240" t="n">
        <v>0</v>
      </c>
      <c r="BK240" t="n">
        <v>0</v>
      </c>
      <c r="BL240" t="n">
        <v>0</v>
      </c>
      <c r="BM240" t="n">
        <v>0</v>
      </c>
      <c r="BN240" t="n">
        <v>0</v>
      </c>
      <c r="BO240" t="n">
        <v>0</v>
      </c>
      <c r="BP240" t="n">
        <v>0</v>
      </c>
      <c r="BQ240" t="n">
        <v>0</v>
      </c>
      <c r="BR240" t="n">
        <v>0</v>
      </c>
      <c r="BS240" t="n">
        <v>0</v>
      </c>
      <c r="BT240" t="n">
        <v>0</v>
      </c>
      <c r="BU240" t="n">
        <v>0</v>
      </c>
      <c r="BV240" t="n">
        <v>0</v>
      </c>
      <c r="BW240" t="n">
        <v>0</v>
      </c>
      <c r="CV240" t="n">
        <v>0</v>
      </c>
      <c r="CW240">
        <f>ROUND(Y240*Source!I623*DO240,7)</f>
        <v/>
      </c>
      <c r="CX240">
        <f>ROUND(Y240*Source!I623,7)</f>
        <v/>
      </c>
      <c r="CY240">
        <f>AB240</f>
        <v/>
      </c>
      <c r="CZ240">
        <f>AF240</f>
        <v/>
      </c>
      <c r="DA240">
        <f>AJ240</f>
        <v/>
      </c>
      <c r="DB240">
        <f>ROUND((ROUND(AT240*CZ240,2)*ROUND(2,7)),2)</f>
        <v/>
      </c>
      <c r="DC240">
        <f>ROUND((ROUND(AT240*AG240,2)*ROUND(2,7)),2)</f>
        <v/>
      </c>
      <c r="DD240" t="inlineStr"/>
      <c r="DE240" t="inlineStr"/>
      <c r="DF240">
        <f>ROUND(ROUND(AE240,0)*CX240,0)</f>
        <v/>
      </c>
      <c r="DG240">
        <f>ROUND(ROUND(AF240*AJ240,0)*CX240,0)</f>
        <v/>
      </c>
      <c r="DH240">
        <f>ROUND(ROUND(AG240*AK240,0)*CX240,0)</f>
        <v/>
      </c>
      <c r="DI240">
        <f>ROUND(ROUND(AH240,0)*CX240,0)</f>
        <v/>
      </c>
      <c r="DJ240">
        <f>DG240</f>
        <v/>
      </c>
      <c r="DK240" t="n">
        <v>0</v>
      </c>
      <c r="DL240" t="inlineStr"/>
      <c r="DM240" t="n">
        <v>0</v>
      </c>
      <c r="DN240" t="inlineStr"/>
      <c r="DO240" t="n">
        <v>0</v>
      </c>
    </row>
    <row r="241">
      <c r="A241">
        <f>ROW(Source!A623)</f>
        <v/>
      </c>
      <c r="B241" t="n">
        <v>78855224</v>
      </c>
      <c r="C241" t="n">
        <v>78857275</v>
      </c>
      <c r="D241" t="n">
        <v>29110139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101-1703</t>
        </is>
      </c>
      <c r="J241" t="inlineStr">
        <is>
          <t>ТССЦ Московской обл., 101-1703, приказ Минстроя России №675/пр от 28.02.2017 № 254/пр</t>
        </is>
      </c>
      <c r="K241" t="inlineStr">
        <is>
          <t>Прокладки резиновые (пластина техническая прессованная)</t>
        </is>
      </c>
      <c r="L241" t="n">
        <v>1346</v>
      </c>
      <c r="N241" t="n">
        <v>1009</v>
      </c>
      <c r="O241" t="inlineStr">
        <is>
          <t>кг</t>
        </is>
      </c>
      <c r="P241" t="inlineStr">
        <is>
          <t>кг</t>
        </is>
      </c>
      <c r="Q241" t="n">
        <v>1</v>
      </c>
      <c r="W241" t="n">
        <v>0</v>
      </c>
      <c r="X241" t="n">
        <v>-1947909329</v>
      </c>
      <c r="Y241">
        <f>(AT241*ROUND(2,7))</f>
        <v/>
      </c>
      <c r="AA241" t="n">
        <v>341.04</v>
      </c>
      <c r="AB241" t="n">
        <v>0</v>
      </c>
      <c r="AC241" t="n">
        <v>0</v>
      </c>
      <c r="AD241" t="n">
        <v>0</v>
      </c>
      <c r="AE241" t="n">
        <v>23.09</v>
      </c>
      <c r="AF241" t="n">
        <v>0</v>
      </c>
      <c r="AG241" t="n">
        <v>0</v>
      </c>
      <c r="AH241" t="n">
        <v>0</v>
      </c>
      <c r="AI241" t="n">
        <v>14.77</v>
      </c>
      <c r="AJ241" t="n">
        <v>1</v>
      </c>
      <c r="AK241" t="n">
        <v>1</v>
      </c>
      <c r="AL241" t="n">
        <v>1</v>
      </c>
      <c r="AM241" t="n">
        <v>2</v>
      </c>
      <c r="AN241" t="n">
        <v>0</v>
      </c>
      <c r="AO241" t="n">
        <v>1</v>
      </c>
      <c r="AP241" t="n">
        <v>1</v>
      </c>
      <c r="AQ241" t="n">
        <v>0</v>
      </c>
      <c r="AR241" t="n">
        <v>0</v>
      </c>
      <c r="AS241" t="inlineStr"/>
      <c r="AT241" t="n">
        <v>2</v>
      </c>
      <c r="AU241" t="inlineStr">
        <is>
          <t>)*2</t>
        </is>
      </c>
      <c r="AV241" t="n">
        <v>0</v>
      </c>
      <c r="AW241" t="n">
        <v>2</v>
      </c>
      <c r="AX241" t="n">
        <v>78857284</v>
      </c>
      <c r="AY241" t="n">
        <v>1</v>
      </c>
      <c r="AZ241" t="n">
        <v>0</v>
      </c>
      <c r="BA241" t="n">
        <v>238</v>
      </c>
      <c r="BB241" t="n">
        <v>0</v>
      </c>
      <c r="BC241" t="n">
        <v>0</v>
      </c>
      <c r="BD241" t="n">
        <v>0</v>
      </c>
      <c r="BE241" t="n">
        <v>0</v>
      </c>
      <c r="BF241" t="n">
        <v>0</v>
      </c>
      <c r="BG241" t="n">
        <v>0</v>
      </c>
      <c r="BH241" t="n">
        <v>0</v>
      </c>
      <c r="BI241" t="n">
        <v>0</v>
      </c>
      <c r="BJ241" t="n">
        <v>0</v>
      </c>
      <c r="BK241" t="n">
        <v>0</v>
      </c>
      <c r="BL241" t="n">
        <v>0</v>
      </c>
      <c r="BM241" t="n">
        <v>0</v>
      </c>
      <c r="BN241" t="n">
        <v>0</v>
      </c>
      <c r="BO241" t="n">
        <v>0</v>
      </c>
      <c r="BP241" t="n">
        <v>0</v>
      </c>
      <c r="BQ241" t="n">
        <v>0</v>
      </c>
      <c r="BR241" t="n">
        <v>0</v>
      </c>
      <c r="BS241" t="n">
        <v>0</v>
      </c>
      <c r="BT241" t="n">
        <v>0</v>
      </c>
      <c r="BU241" t="n">
        <v>0</v>
      </c>
      <c r="BV241" t="n">
        <v>0</v>
      </c>
      <c r="BW241" t="n">
        <v>0</v>
      </c>
      <c r="CV241" t="n">
        <v>0</v>
      </c>
      <c r="CW241" t="n">
        <v>0</v>
      </c>
      <c r="CX241">
        <f>ROUND(Y241*Source!I623,7)</f>
        <v/>
      </c>
      <c r="CY241">
        <f>AA241</f>
        <v/>
      </c>
      <c r="CZ241">
        <f>AE241</f>
        <v/>
      </c>
      <c r="DA241">
        <f>AI241</f>
        <v/>
      </c>
      <c r="DB241">
        <f>ROUND((ROUND(AT241*CZ241,2)*ROUND(2,7)),2)</f>
        <v/>
      </c>
      <c r="DC241">
        <f>ROUND((ROUND(AT241*AG241,2)*ROUND(2,7)),2)</f>
        <v/>
      </c>
      <c r="DD241" t="inlineStr"/>
      <c r="DE241" t="inlineStr"/>
      <c r="DF241">
        <f>ROUND(ROUND(AE241*AI241,0)*CX241,0)</f>
        <v/>
      </c>
      <c r="DG241">
        <f>ROUND(ROUND(AF241,0)*CX241,0)</f>
        <v/>
      </c>
      <c r="DH241">
        <f>ROUND(ROUND(AG241,0)*CX241,0)</f>
        <v/>
      </c>
      <c r="DI241">
        <f>ROUND(ROUND(AH241,0)*CX241,0)</f>
        <v/>
      </c>
      <c r="DJ241">
        <f>DF241</f>
        <v/>
      </c>
      <c r="DK241" t="n">
        <v>0</v>
      </c>
      <c r="DL241" t="inlineStr"/>
      <c r="DM241" t="n">
        <v>0</v>
      </c>
      <c r="DN241" t="inlineStr"/>
      <c r="DO241" t="n">
        <v>0</v>
      </c>
    </row>
    <row r="242">
      <c r="A242">
        <f>ROW(Source!A623)</f>
        <v/>
      </c>
      <c r="B242" t="n">
        <v>78855224</v>
      </c>
      <c r="C242" t="n">
        <v>78857275</v>
      </c>
      <c r="D242" t="n">
        <v>29114240</v>
      </c>
      <c r="E242" t="n">
        <v>1</v>
      </c>
      <c r="F242" t="n">
        <v>1</v>
      </c>
      <c r="G242" t="n">
        <v>1</v>
      </c>
      <c r="H242" t="n">
        <v>3</v>
      </c>
      <c r="I242" t="inlineStr">
        <is>
          <t>101-2576</t>
        </is>
      </c>
      <c r="J242" t="inlineStr">
        <is>
          <t>ТССЦ Московской обл., 101-2576, приказ Минстроя России №675/пр от 28.02.2017 № 254/пр</t>
        </is>
      </c>
      <c r="K242" t="inlineStr">
        <is>
          <t>Болты с гайками и шайбами для санитарно-технических работ диаметром 16 мм</t>
        </is>
      </c>
      <c r="L242" t="n">
        <v>1348</v>
      </c>
      <c r="N242" t="n">
        <v>1009</v>
      </c>
      <c r="O242" t="inlineStr">
        <is>
          <t>т</t>
        </is>
      </c>
      <c r="P242" t="inlineStr">
        <is>
          <t>т</t>
        </is>
      </c>
      <c r="Q242" t="n">
        <v>1000</v>
      </c>
      <c r="W242" t="n">
        <v>0</v>
      </c>
      <c r="X242" t="n">
        <v>-1701539228</v>
      </c>
      <c r="Y242">
        <f>(AT242*ROUND(2,7))</f>
        <v/>
      </c>
      <c r="AA242" t="n">
        <v>145037.4</v>
      </c>
      <c r="AB242" t="n">
        <v>0</v>
      </c>
      <c r="AC242" t="n">
        <v>0</v>
      </c>
      <c r="AD242" t="n">
        <v>0</v>
      </c>
      <c r="AE242" t="n">
        <v>14830</v>
      </c>
      <c r="AF242" t="n">
        <v>0</v>
      </c>
      <c r="AG242" t="n">
        <v>0</v>
      </c>
      <c r="AH242" t="n">
        <v>0</v>
      </c>
      <c r="AI242" t="n">
        <v>9.779999999999999</v>
      </c>
      <c r="AJ242" t="n">
        <v>1</v>
      </c>
      <c r="AK242" t="n">
        <v>1</v>
      </c>
      <c r="AL242" t="n">
        <v>1</v>
      </c>
      <c r="AM242" t="n">
        <v>2</v>
      </c>
      <c r="AN242" t="n">
        <v>0</v>
      </c>
      <c r="AO242" t="n">
        <v>1</v>
      </c>
      <c r="AP242" t="n">
        <v>1</v>
      </c>
      <c r="AQ242" t="n">
        <v>0</v>
      </c>
      <c r="AR242" t="n">
        <v>0</v>
      </c>
      <c r="AS242" t="inlineStr"/>
      <c r="AT242" t="n">
        <v>0.005</v>
      </c>
      <c r="AU242" t="inlineStr">
        <is>
          <t>)*2</t>
        </is>
      </c>
      <c r="AV242" t="n">
        <v>0</v>
      </c>
      <c r="AW242" t="n">
        <v>2</v>
      </c>
      <c r="AX242" t="n">
        <v>78857285</v>
      </c>
      <c r="AY242" t="n">
        <v>1</v>
      </c>
      <c r="AZ242" t="n">
        <v>0</v>
      </c>
      <c r="BA242" t="n">
        <v>239</v>
      </c>
      <c r="BB242" t="n">
        <v>0</v>
      </c>
      <c r="BC242" t="n">
        <v>0</v>
      </c>
      <c r="BD242" t="n">
        <v>0</v>
      </c>
      <c r="BE242" t="n">
        <v>0</v>
      </c>
      <c r="BF242" t="n">
        <v>0</v>
      </c>
      <c r="BG242" t="n">
        <v>0</v>
      </c>
      <c r="BH242" t="n">
        <v>0</v>
      </c>
      <c r="BI242" t="n">
        <v>0</v>
      </c>
      <c r="BJ242" t="n">
        <v>0</v>
      </c>
      <c r="BK242" t="n">
        <v>0</v>
      </c>
      <c r="BL242" t="n">
        <v>0</v>
      </c>
      <c r="BM242" t="n">
        <v>0</v>
      </c>
      <c r="BN242" t="n">
        <v>0</v>
      </c>
      <c r="BO242" t="n">
        <v>0</v>
      </c>
      <c r="BP242" t="n">
        <v>0</v>
      </c>
      <c r="BQ242" t="n">
        <v>0</v>
      </c>
      <c r="BR242" t="n">
        <v>0</v>
      </c>
      <c r="BS242" t="n">
        <v>0</v>
      </c>
      <c r="BT242" t="n">
        <v>0</v>
      </c>
      <c r="BU242" t="n">
        <v>0</v>
      </c>
      <c r="BV242" t="n">
        <v>0</v>
      </c>
      <c r="BW242" t="n">
        <v>0</v>
      </c>
      <c r="CV242" t="n">
        <v>0</v>
      </c>
      <c r="CW242" t="n">
        <v>0</v>
      </c>
      <c r="CX242">
        <f>ROUND(Y242*Source!I623,7)</f>
        <v/>
      </c>
      <c r="CY242">
        <f>AA242</f>
        <v/>
      </c>
      <c r="CZ242">
        <f>AE242</f>
        <v/>
      </c>
      <c r="DA242">
        <f>AI242</f>
        <v/>
      </c>
      <c r="DB242">
        <f>ROUND((ROUND(AT242*CZ242,2)*ROUND(2,7)),2)</f>
        <v/>
      </c>
      <c r="DC242">
        <f>ROUND((ROUND(AT242*AG242,2)*ROUND(2,7)),2)</f>
        <v/>
      </c>
      <c r="DD242" t="inlineStr"/>
      <c r="DE242" t="inlineStr"/>
      <c r="DF242">
        <f>ROUND(ROUND(AE242*AI242,0)*CX242,0)</f>
        <v/>
      </c>
      <c r="DG242">
        <f>ROUND(ROUND(AF242,0)*CX242,0)</f>
        <v/>
      </c>
      <c r="DH242">
        <f>ROUND(ROUND(AG242,0)*CX242,0)</f>
        <v/>
      </c>
      <c r="DI242">
        <f>ROUND(ROUND(AH242,0)*CX242,0)</f>
        <v/>
      </c>
      <c r="DJ242">
        <f>DF242</f>
        <v/>
      </c>
      <c r="DK242" t="n">
        <v>0</v>
      </c>
      <c r="DL242" t="inlineStr"/>
      <c r="DM242" t="n">
        <v>0</v>
      </c>
      <c r="DN242" t="inlineStr"/>
      <c r="DO242" t="n">
        <v>0</v>
      </c>
    </row>
    <row r="243">
      <c r="A243">
        <f>ROW(Source!A623)</f>
        <v/>
      </c>
      <c r="B243" t="n">
        <v>78855224</v>
      </c>
      <c r="C243" t="n">
        <v>78857275</v>
      </c>
      <c r="D243" t="n">
        <v>29150040</v>
      </c>
      <c r="E243" t="n">
        <v>1</v>
      </c>
      <c r="F243" t="n">
        <v>1</v>
      </c>
      <c r="G243" t="n">
        <v>1</v>
      </c>
      <c r="H243" t="n">
        <v>3</v>
      </c>
      <c r="I243" t="inlineStr">
        <is>
          <t>411-0001</t>
        </is>
      </c>
      <c r="J243" t="inlineStr">
        <is>
          <t>ТССЦ Московской обл., 411-0001, приказ Минстроя России №675/пр от 28.02.2017 № 257/пр</t>
        </is>
      </c>
      <c r="K243" t="inlineStr">
        <is>
          <t>Вода</t>
        </is>
      </c>
      <c r="L243" t="n">
        <v>1339</v>
      </c>
      <c r="N243" t="n">
        <v>1007</v>
      </c>
      <c r="O243" t="inlineStr">
        <is>
          <t>м3</t>
        </is>
      </c>
      <c r="P243" t="inlineStr">
        <is>
          <t>м3</t>
        </is>
      </c>
      <c r="Q243" t="n">
        <v>1</v>
      </c>
      <c r="W243" t="n">
        <v>0</v>
      </c>
      <c r="X243" t="n">
        <v>619799737</v>
      </c>
      <c r="Y243">
        <f>(AT243*ROUND(2,7))</f>
        <v/>
      </c>
      <c r="AA243" t="n">
        <v>31.28</v>
      </c>
      <c r="AB243" t="n">
        <v>0</v>
      </c>
      <c r="AC243" t="n">
        <v>0</v>
      </c>
      <c r="AD243" t="n">
        <v>0</v>
      </c>
      <c r="AE243" t="n">
        <v>2.44</v>
      </c>
      <c r="AF243" t="n">
        <v>0</v>
      </c>
      <c r="AG243" t="n">
        <v>0</v>
      </c>
      <c r="AH243" t="n">
        <v>0</v>
      </c>
      <c r="AI243" t="n">
        <v>12.82</v>
      </c>
      <c r="AJ243" t="n">
        <v>1</v>
      </c>
      <c r="AK243" t="n">
        <v>1</v>
      </c>
      <c r="AL243" t="n">
        <v>1</v>
      </c>
      <c r="AM243" t="n">
        <v>2</v>
      </c>
      <c r="AN243" t="n">
        <v>0</v>
      </c>
      <c r="AO243" t="n">
        <v>1</v>
      </c>
      <c r="AP243" t="n">
        <v>1</v>
      </c>
      <c r="AQ243" t="n">
        <v>0</v>
      </c>
      <c r="AR243" t="n">
        <v>0</v>
      </c>
      <c r="AS243" t="inlineStr"/>
      <c r="AT243" t="n">
        <v>7.8</v>
      </c>
      <c r="AU243" t="inlineStr">
        <is>
          <t>)*2</t>
        </is>
      </c>
      <c r="AV243" t="n">
        <v>0</v>
      </c>
      <c r="AW243" t="n">
        <v>2</v>
      </c>
      <c r="AX243" t="n">
        <v>78857286</v>
      </c>
      <c r="AY243" t="n">
        <v>1</v>
      </c>
      <c r="AZ243" t="n">
        <v>0</v>
      </c>
      <c r="BA243" t="n">
        <v>240</v>
      </c>
      <c r="BB243" t="n">
        <v>0</v>
      </c>
      <c r="BC243" t="n">
        <v>0</v>
      </c>
      <c r="BD243" t="n">
        <v>0</v>
      </c>
      <c r="BE243" t="n">
        <v>0</v>
      </c>
      <c r="BF243" t="n">
        <v>0</v>
      </c>
      <c r="BG243" t="n">
        <v>0</v>
      </c>
      <c r="BH243" t="n">
        <v>0</v>
      </c>
      <c r="BI243" t="n">
        <v>0</v>
      </c>
      <c r="BJ243" t="n">
        <v>0</v>
      </c>
      <c r="BK243" t="n">
        <v>0</v>
      </c>
      <c r="BL243" t="n">
        <v>0</v>
      </c>
      <c r="BM243" t="n">
        <v>0</v>
      </c>
      <c r="BN243" t="n">
        <v>0</v>
      </c>
      <c r="BO243" t="n">
        <v>0</v>
      </c>
      <c r="BP243" t="n">
        <v>0</v>
      </c>
      <c r="BQ243" t="n">
        <v>0</v>
      </c>
      <c r="BR243" t="n">
        <v>0</v>
      </c>
      <c r="BS243" t="n">
        <v>0</v>
      </c>
      <c r="BT243" t="n">
        <v>0</v>
      </c>
      <c r="BU243" t="n">
        <v>0</v>
      </c>
      <c r="BV243" t="n">
        <v>0</v>
      </c>
      <c r="BW243" t="n">
        <v>0</v>
      </c>
      <c r="CV243" t="n">
        <v>0</v>
      </c>
      <c r="CW243" t="n">
        <v>0</v>
      </c>
      <c r="CX243">
        <f>ROUND(Y243*Source!I623,7)</f>
        <v/>
      </c>
      <c r="CY243">
        <f>AA243</f>
        <v/>
      </c>
      <c r="CZ243">
        <f>AE243</f>
        <v/>
      </c>
      <c r="DA243">
        <f>AI243</f>
        <v/>
      </c>
      <c r="DB243">
        <f>ROUND((ROUND(AT243*CZ243,2)*ROUND(2,7)),2)</f>
        <v/>
      </c>
      <c r="DC243">
        <f>ROUND((ROUND(AT243*AG243,2)*ROUND(2,7)),2)</f>
        <v/>
      </c>
      <c r="DD243" t="inlineStr"/>
      <c r="DE243" t="inlineStr"/>
      <c r="DF243">
        <f>ROUND(ROUND(AE243*AI243,0)*CX243,0)</f>
        <v/>
      </c>
      <c r="DG243">
        <f>ROUND(ROUND(AF243,0)*CX243,0)</f>
        <v/>
      </c>
      <c r="DH243">
        <f>ROUND(ROUND(AG243,0)*CX243,0)</f>
        <v/>
      </c>
      <c r="DI243">
        <f>ROUND(ROUND(AH243,0)*CX243,0)</f>
        <v/>
      </c>
      <c r="DJ243">
        <f>DF243</f>
        <v/>
      </c>
      <c r="DK243" t="n">
        <v>0</v>
      </c>
      <c r="DL243" t="inlineStr"/>
      <c r="DM243" t="n">
        <v>0</v>
      </c>
      <c r="DN243" t="inlineStr"/>
      <c r="DO243" t="n">
        <v>0</v>
      </c>
    </row>
    <row r="244">
      <c r="A244">
        <f>ROW(Source!A623)</f>
        <v/>
      </c>
      <c r="B244" t="n">
        <v>78855224</v>
      </c>
      <c r="C244" t="n">
        <v>78857275</v>
      </c>
      <c r="D244" t="n">
        <v>0</v>
      </c>
      <c r="E244" t="n">
        <v>1</v>
      </c>
      <c r="F244" t="n">
        <v>1</v>
      </c>
      <c r="G244" t="n">
        <v>1</v>
      </c>
      <c r="H244" t="n">
        <v>3</v>
      </c>
      <c r="I244" t="inlineStr">
        <is>
          <t>Цена поставщика</t>
        </is>
      </c>
      <c r="J244" t="inlineStr"/>
      <c r="K244" t="inlineStr">
        <is>
          <t>Прочистка КРОТ</t>
        </is>
      </c>
      <c r="L244" t="n">
        <v>1296</v>
      </c>
      <c r="N244" t="n">
        <v>1002</v>
      </c>
      <c r="O244" t="inlineStr">
        <is>
          <t>л</t>
        </is>
      </c>
      <c r="P244" t="inlineStr">
        <is>
          <t>л</t>
        </is>
      </c>
      <c r="Q244" t="n">
        <v>1</v>
      </c>
      <c r="W244" t="n">
        <v>0</v>
      </c>
      <c r="X244" t="n">
        <v>-1978592410</v>
      </c>
      <c r="Y244">
        <f>(AT244*ROUND(2,7))</f>
        <v/>
      </c>
      <c r="AA244" t="n">
        <v>384.43</v>
      </c>
      <c r="AB244" t="n">
        <v>0</v>
      </c>
      <c r="AC244" t="n">
        <v>0</v>
      </c>
      <c r="AD244" t="n">
        <v>0</v>
      </c>
      <c r="AE244" t="n">
        <v>384.43</v>
      </c>
      <c r="AF244" t="n">
        <v>0</v>
      </c>
      <c r="AG244" t="n">
        <v>0</v>
      </c>
      <c r="AH244" t="n">
        <v>0</v>
      </c>
      <c r="AI244" t="n">
        <v>1</v>
      </c>
      <c r="AJ244" t="n">
        <v>1</v>
      </c>
      <c r="AK244" t="n">
        <v>1</v>
      </c>
      <c r="AL244" t="n">
        <v>1</v>
      </c>
      <c r="AM244" t="n">
        <v>0</v>
      </c>
      <c r="AN244" t="n">
        <v>0</v>
      </c>
      <c r="AO244" t="n">
        <v>0</v>
      </c>
      <c r="AP244" t="n">
        <v>1</v>
      </c>
      <c r="AQ244" t="n">
        <v>0</v>
      </c>
      <c r="AR244" t="n">
        <v>0</v>
      </c>
      <c r="AS244" t="inlineStr"/>
      <c r="AT244" t="n">
        <v>10</v>
      </c>
      <c r="AU244" t="inlineStr">
        <is>
          <t>)*2</t>
        </is>
      </c>
      <c r="AV244" t="n">
        <v>0</v>
      </c>
      <c r="AW244" t="n">
        <v>1</v>
      </c>
      <c r="AX244" t="n">
        <v>-1</v>
      </c>
      <c r="AY244" t="n">
        <v>0</v>
      </c>
      <c r="AZ244" t="n">
        <v>0</v>
      </c>
      <c r="BA244" t="inlineStr"/>
      <c r="BB244" t="n">
        <v>0</v>
      </c>
      <c r="BC244" t="n">
        <v>0</v>
      </c>
      <c r="BD244" t="n">
        <v>0</v>
      </c>
      <c r="BE244" t="n">
        <v>0</v>
      </c>
      <c r="BF244" t="n">
        <v>0</v>
      </c>
      <c r="BG244" t="n">
        <v>0</v>
      </c>
      <c r="BH244" t="n">
        <v>0</v>
      </c>
      <c r="BI244" t="n">
        <v>0</v>
      </c>
      <c r="BJ244" t="n">
        <v>0</v>
      </c>
      <c r="BK244" t="n">
        <v>0</v>
      </c>
      <c r="BL244" t="n">
        <v>0</v>
      </c>
      <c r="BM244" t="n">
        <v>0</v>
      </c>
      <c r="BN244" t="n">
        <v>0</v>
      </c>
      <c r="BO244" t="n">
        <v>0</v>
      </c>
      <c r="BP244" t="n">
        <v>0</v>
      </c>
      <c r="BQ244" t="n">
        <v>0</v>
      </c>
      <c r="BR244" t="n">
        <v>0</v>
      </c>
      <c r="BS244" t="n">
        <v>0</v>
      </c>
      <c r="BT244" t="n">
        <v>0</v>
      </c>
      <c r="BU244" t="n">
        <v>0</v>
      </c>
      <c r="BV244" t="n">
        <v>0</v>
      </c>
      <c r="BW244" t="n">
        <v>0</v>
      </c>
      <c r="CV244" t="n">
        <v>0</v>
      </c>
      <c r="CW244" t="n">
        <v>0</v>
      </c>
      <c r="CX244">
        <f>ROUND(Y244*Source!I623,7)</f>
        <v/>
      </c>
      <c r="CY244">
        <f>AA244</f>
        <v/>
      </c>
      <c r="CZ244">
        <f>AE244</f>
        <v/>
      </c>
      <c r="DA244">
        <f>AI244</f>
        <v/>
      </c>
      <c r="DB244">
        <f>ROUND((ROUND(AT244*CZ244,2)*ROUND(2,7)),2)</f>
        <v/>
      </c>
      <c r="DC244">
        <f>ROUND((ROUND(AT244*AG244,2)*ROUND(2,7)),2)</f>
        <v/>
      </c>
      <c r="DD244" t="inlineStr"/>
      <c r="DE244" t="inlineStr"/>
      <c r="DF244">
        <f>ROUND(ROUND(AE244,0)*CX244,0)</f>
        <v/>
      </c>
      <c r="DG244">
        <f>ROUND(ROUND(AF244,0)*CX244,0)</f>
        <v/>
      </c>
      <c r="DH244">
        <f>ROUND(ROUND(AG244,0)*CX244,0)</f>
        <v/>
      </c>
      <c r="DI244">
        <f>ROUND(ROUND(AH244,0)*CX244,0)</f>
        <v/>
      </c>
      <c r="DJ244">
        <f>DF244</f>
        <v/>
      </c>
      <c r="DK244" t="n">
        <v>0</v>
      </c>
      <c r="DL244" t="inlineStr"/>
      <c r="DM244" t="n">
        <v>0</v>
      </c>
      <c r="DN244" t="inlineStr"/>
      <c r="DO244" t="n">
        <v>0</v>
      </c>
    </row>
    <row r="245">
      <c r="A245">
        <f>ROW(Source!A663)</f>
        <v/>
      </c>
      <c r="B245" t="n">
        <v>78855224</v>
      </c>
      <c r="C245" t="n">
        <v>78857351</v>
      </c>
      <c r="D245" t="n">
        <v>18409850</v>
      </c>
      <c r="E245" t="n">
        <v>1</v>
      </c>
      <c r="F245" t="n">
        <v>1</v>
      </c>
      <c r="G245" t="n">
        <v>1</v>
      </c>
      <c r="H245" t="n">
        <v>1</v>
      </c>
      <c r="I245" t="inlineStr">
        <is>
          <t>1-1035-90</t>
        </is>
      </c>
      <c r="J245" t="inlineStr"/>
      <c r="K245" t="inlineStr">
        <is>
          <t>Рабочий строитель среднего разряда 3,5</t>
        </is>
      </c>
      <c r="L245" t="n">
        <v>1369</v>
      </c>
      <c r="N245" t="n">
        <v>1013</v>
      </c>
      <c r="O245" t="inlineStr">
        <is>
          <t>чел.-ч</t>
        </is>
      </c>
      <c r="P245" t="inlineStr">
        <is>
          <t>чел.-ч</t>
        </is>
      </c>
      <c r="Q245" t="n">
        <v>1</v>
      </c>
      <c r="W245" t="n">
        <v>0</v>
      </c>
      <c r="X245" t="n">
        <v>855544366</v>
      </c>
      <c r="Y245">
        <f>AT245</f>
        <v/>
      </c>
      <c r="AA245" t="n">
        <v>0</v>
      </c>
      <c r="AB245" t="n">
        <v>0</v>
      </c>
      <c r="AC245" t="n">
        <v>0</v>
      </c>
      <c r="AD245" t="n">
        <v>9.07</v>
      </c>
      <c r="AE245" t="n">
        <v>0</v>
      </c>
      <c r="AF245" t="n">
        <v>0</v>
      </c>
      <c r="AG245" t="n">
        <v>0</v>
      </c>
      <c r="AH245" t="n">
        <v>9.07</v>
      </c>
      <c r="AI245" t="n">
        <v>1</v>
      </c>
      <c r="AJ245" t="n">
        <v>1</v>
      </c>
      <c r="AK245" t="n">
        <v>1</v>
      </c>
      <c r="AL245" t="n">
        <v>1</v>
      </c>
      <c r="AM245" t="n">
        <v>-2</v>
      </c>
      <c r="AN245" t="n">
        <v>0</v>
      </c>
      <c r="AO245" t="n">
        <v>1</v>
      </c>
      <c r="AP245" t="n">
        <v>1</v>
      </c>
      <c r="AQ245" t="n">
        <v>0</v>
      </c>
      <c r="AR245" t="n">
        <v>0</v>
      </c>
      <c r="AS245" t="inlineStr"/>
      <c r="AT245" t="n">
        <v>81</v>
      </c>
      <c r="AU245" t="inlineStr"/>
      <c r="AV245" t="n">
        <v>1</v>
      </c>
      <c r="AW245" t="n">
        <v>2</v>
      </c>
      <c r="AX245" t="n">
        <v>78857360</v>
      </c>
      <c r="AY245" t="n">
        <v>1</v>
      </c>
      <c r="AZ245" t="n">
        <v>0</v>
      </c>
      <c r="BA245" t="n">
        <v>241</v>
      </c>
      <c r="BB245" t="n">
        <v>0</v>
      </c>
      <c r="BC245" t="n">
        <v>0</v>
      </c>
      <c r="BD245" t="n">
        <v>0</v>
      </c>
      <c r="BE245" t="n">
        <v>0</v>
      </c>
      <c r="BF245" t="n">
        <v>0</v>
      </c>
      <c r="BG245" t="n">
        <v>0</v>
      </c>
      <c r="BH245" t="n">
        <v>0</v>
      </c>
      <c r="BI245" t="n">
        <v>0</v>
      </c>
      <c r="BJ245" t="n">
        <v>0</v>
      </c>
      <c r="BK245" t="n">
        <v>0</v>
      </c>
      <c r="BL245" t="n">
        <v>0</v>
      </c>
      <c r="BM245" t="n">
        <v>0</v>
      </c>
      <c r="BN245" t="n">
        <v>0</v>
      </c>
      <c r="BO245" t="n">
        <v>0</v>
      </c>
      <c r="BP245" t="n">
        <v>0</v>
      </c>
      <c r="BQ245" t="n">
        <v>0</v>
      </c>
      <c r="BR245" t="n">
        <v>0</v>
      </c>
      <c r="BS245" t="n">
        <v>0</v>
      </c>
      <c r="BT245" t="n">
        <v>0</v>
      </c>
      <c r="BU245" t="n">
        <v>0</v>
      </c>
      <c r="BV245" t="n">
        <v>0</v>
      </c>
      <c r="BW245" t="n">
        <v>0</v>
      </c>
      <c r="CU245">
        <f>ROUND(AT245*Source!I663*AH245*AL245,0)</f>
        <v/>
      </c>
      <c r="CV245">
        <f>ROUND(Y245*Source!I663,7)</f>
        <v/>
      </c>
      <c r="CW245" t="n">
        <v>0</v>
      </c>
      <c r="CX245">
        <f>ROUND(Y245*Source!I663,7)</f>
        <v/>
      </c>
      <c r="CY245">
        <f>AD245</f>
        <v/>
      </c>
      <c r="CZ245">
        <f>AH245</f>
        <v/>
      </c>
      <c r="DA245">
        <f>AL245</f>
        <v/>
      </c>
      <c r="DB245">
        <f>ROUND(ROUND(AT245*CZ245,2),2)</f>
        <v/>
      </c>
      <c r="DC245">
        <f>ROUND(ROUND(AT245*AG245,2),2)</f>
        <v/>
      </c>
      <c r="DD245" t="inlineStr"/>
      <c r="DE245" t="inlineStr"/>
      <c r="DF245">
        <f>ROUND(ROUND(AE245,0)*CX245,0)</f>
        <v/>
      </c>
      <c r="DG245">
        <f>ROUND(ROUND(AF245,0)*CX245,0)</f>
        <v/>
      </c>
      <c r="DH245">
        <f>ROUND(ROUND(AG245,0)*CX245,0)</f>
        <v/>
      </c>
      <c r="DI245">
        <f>ROUND(ROUND(AH245,0)*CX245,0)</f>
        <v/>
      </c>
      <c r="DJ245">
        <f>DI245</f>
        <v/>
      </c>
      <c r="DK245" t="n">
        <v>0</v>
      </c>
      <c r="DL245" t="inlineStr"/>
      <c r="DM245" t="n">
        <v>0</v>
      </c>
      <c r="DN245" t="inlineStr"/>
      <c r="DO245" t="n">
        <v>0</v>
      </c>
    </row>
    <row r="246">
      <c r="A246">
        <f>ROW(Source!A663)</f>
        <v/>
      </c>
      <c r="B246" t="n">
        <v>78855224</v>
      </c>
      <c r="C246" t="n">
        <v>78857351</v>
      </c>
      <c r="D246" t="n">
        <v>29174913</v>
      </c>
      <c r="E246" t="n">
        <v>1</v>
      </c>
      <c r="F246" t="n">
        <v>1</v>
      </c>
      <c r="G246" t="n">
        <v>1</v>
      </c>
      <c r="H246" t="n">
        <v>2</v>
      </c>
      <c r="I246" t="inlineStr">
        <is>
          <t>400001</t>
        </is>
      </c>
      <c r="J246" t="inlineStr">
        <is>
          <t>ТСЭМ Московской обл., 400001, приказ Минстроя России №675/пр от 28.02.2017 № 264/пр</t>
        </is>
      </c>
      <c r="K246" t="inlineStr">
        <is>
          <t>Автомобили бортовые, грузоподъемность до 5 т</t>
        </is>
      </c>
      <c r="L246" t="n">
        <v>1368</v>
      </c>
      <c r="N246" t="n">
        <v>1011</v>
      </c>
      <c r="O246" t="inlineStr">
        <is>
          <t>маш.-ч</t>
        </is>
      </c>
      <c r="P246" t="inlineStr">
        <is>
          <t>маш.-ч</t>
        </is>
      </c>
      <c r="Q246" t="n">
        <v>1</v>
      </c>
      <c r="W246" t="n">
        <v>0</v>
      </c>
      <c r="X246" t="n">
        <v>1230759911</v>
      </c>
      <c r="Y246">
        <f>AT246</f>
        <v/>
      </c>
      <c r="AA246" t="n">
        <v>0</v>
      </c>
      <c r="AB246" t="n">
        <v>2177.51</v>
      </c>
      <c r="AC246" t="n">
        <v>606.1</v>
      </c>
      <c r="AD246" t="n">
        <v>0</v>
      </c>
      <c r="AE246" t="n">
        <v>0</v>
      </c>
      <c r="AF246" t="n">
        <v>87.17</v>
      </c>
      <c r="AG246" t="n">
        <v>11.6</v>
      </c>
      <c r="AH246" t="n">
        <v>0</v>
      </c>
      <c r="AI246" t="n">
        <v>1</v>
      </c>
      <c r="AJ246" t="n">
        <v>24.98</v>
      </c>
      <c r="AK246" t="n">
        <v>52.25</v>
      </c>
      <c r="AL246" t="n">
        <v>1</v>
      </c>
      <c r="AM246" t="n">
        <v>2</v>
      </c>
      <c r="AN246" t="n">
        <v>0</v>
      </c>
      <c r="AO246" t="n">
        <v>1</v>
      </c>
      <c r="AP246" t="n">
        <v>1</v>
      </c>
      <c r="AQ246" t="n">
        <v>0</v>
      </c>
      <c r="AR246" t="n">
        <v>0</v>
      </c>
      <c r="AS246" t="inlineStr"/>
      <c r="AT246" t="n">
        <v>0.05</v>
      </c>
      <c r="AU246" t="inlineStr"/>
      <c r="AV246" t="n">
        <v>0</v>
      </c>
      <c r="AW246" t="n">
        <v>2</v>
      </c>
      <c r="AX246" t="n">
        <v>78857361</v>
      </c>
      <c r="AY246" t="n">
        <v>1</v>
      </c>
      <c r="AZ246" t="n">
        <v>0</v>
      </c>
      <c r="BA246" t="n">
        <v>242</v>
      </c>
      <c r="BB246" t="n">
        <v>0</v>
      </c>
      <c r="BC246" t="n">
        <v>0</v>
      </c>
      <c r="BD246" t="n">
        <v>0</v>
      </c>
      <c r="BE246" t="n">
        <v>0</v>
      </c>
      <c r="BF246" t="n">
        <v>0</v>
      </c>
      <c r="BG246" t="n">
        <v>0</v>
      </c>
      <c r="BH246" t="n">
        <v>0</v>
      </c>
      <c r="BI246" t="n">
        <v>0</v>
      </c>
      <c r="BJ246" t="n">
        <v>0</v>
      </c>
      <c r="BK246" t="n">
        <v>0</v>
      </c>
      <c r="BL246" t="n">
        <v>0</v>
      </c>
      <c r="BM246" t="n">
        <v>0</v>
      </c>
      <c r="BN246" t="n">
        <v>0</v>
      </c>
      <c r="BO246" t="n">
        <v>0</v>
      </c>
      <c r="BP246" t="n">
        <v>0</v>
      </c>
      <c r="BQ246" t="n">
        <v>0</v>
      </c>
      <c r="BR246" t="n">
        <v>0</v>
      </c>
      <c r="BS246" t="n">
        <v>0</v>
      </c>
      <c r="BT246" t="n">
        <v>0</v>
      </c>
      <c r="BU246" t="n">
        <v>0</v>
      </c>
      <c r="BV246" t="n">
        <v>0</v>
      </c>
      <c r="BW246" t="n">
        <v>0</v>
      </c>
      <c r="CV246" t="n">
        <v>0</v>
      </c>
      <c r="CW246">
        <f>ROUND(Y246*Source!I663*DO246,7)</f>
        <v/>
      </c>
      <c r="CX246">
        <f>ROUND(Y246*Source!I663,7)</f>
        <v/>
      </c>
      <c r="CY246">
        <f>AB246</f>
        <v/>
      </c>
      <c r="CZ246">
        <f>AF246</f>
        <v/>
      </c>
      <c r="DA246">
        <f>AJ246</f>
        <v/>
      </c>
      <c r="DB246">
        <f>ROUND(ROUND(AT246*CZ246,2),2)</f>
        <v/>
      </c>
      <c r="DC246">
        <f>ROUND(ROUND(AT246*AG246,2),2)</f>
        <v/>
      </c>
      <c r="DD246" t="inlineStr"/>
      <c r="DE246" t="inlineStr"/>
      <c r="DF246">
        <f>ROUND(ROUND(AE246,0)*CX246,0)</f>
        <v/>
      </c>
      <c r="DG246">
        <f>ROUND(ROUND(AF246*AJ246,0)*CX246,0)</f>
        <v/>
      </c>
      <c r="DH246">
        <f>ROUND(ROUND(AG246*AK246,0)*CX246,0)</f>
        <v/>
      </c>
      <c r="DI246">
        <f>ROUND(ROUND(AH246,0)*CX246,0)</f>
        <v/>
      </c>
      <c r="DJ246">
        <f>DG246</f>
        <v/>
      </c>
      <c r="DK246" t="n">
        <v>0</v>
      </c>
      <c r="DL246" t="inlineStr"/>
      <c r="DM246" t="n">
        <v>0</v>
      </c>
      <c r="DN246" t="inlineStr"/>
      <c r="DO246" t="n">
        <v>0</v>
      </c>
    </row>
    <row r="247">
      <c r="A247">
        <f>ROW(Source!A663)</f>
        <v/>
      </c>
      <c r="B247" t="n">
        <v>78855224</v>
      </c>
      <c r="C247" t="n">
        <v>78857351</v>
      </c>
      <c r="D247" t="n">
        <v>29110398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101-0388</t>
        </is>
      </c>
      <c r="J247" t="inlineStr">
        <is>
          <t>ТССЦ Московской обл., 101-0388, приказ Минстроя России №675/пр от 28.02.2017 № 254/пр</t>
        </is>
      </c>
      <c r="K247" t="inlineStr">
        <is>
          <t>Краски масляные земляные марки МА-0115 мумия, сурик железный</t>
        </is>
      </c>
      <c r="L247" t="n">
        <v>1348</v>
      </c>
      <c r="N247" t="n">
        <v>1009</v>
      </c>
      <c r="O247" t="inlineStr">
        <is>
          <t>т</t>
        </is>
      </c>
      <c r="P247" t="inlineStr">
        <is>
          <t>т</t>
        </is>
      </c>
      <c r="Q247" t="n">
        <v>1000</v>
      </c>
      <c r="W247" t="n">
        <v>0</v>
      </c>
      <c r="X247" t="n">
        <v>1625292450</v>
      </c>
      <c r="Y247">
        <f>AT247</f>
        <v/>
      </c>
      <c r="AA247" t="n">
        <v>76804.47</v>
      </c>
      <c r="AB247" t="n">
        <v>0</v>
      </c>
      <c r="AC247" t="n">
        <v>0</v>
      </c>
      <c r="AD247" t="n">
        <v>0</v>
      </c>
      <c r="AE247" t="n">
        <v>15118.99</v>
      </c>
      <c r="AF247" t="n">
        <v>0</v>
      </c>
      <c r="AG247" t="n">
        <v>0</v>
      </c>
      <c r="AH247" t="n">
        <v>0</v>
      </c>
      <c r="AI247" t="n">
        <v>5.08</v>
      </c>
      <c r="AJ247" t="n">
        <v>1</v>
      </c>
      <c r="AK247" t="n">
        <v>1</v>
      </c>
      <c r="AL247" t="n">
        <v>1</v>
      </c>
      <c r="AM247" t="n">
        <v>2</v>
      </c>
      <c r="AN247" t="n">
        <v>0</v>
      </c>
      <c r="AO247" t="n">
        <v>1</v>
      </c>
      <c r="AP247" t="n">
        <v>1</v>
      </c>
      <c r="AQ247" t="n">
        <v>0</v>
      </c>
      <c r="AR247" t="n">
        <v>0</v>
      </c>
      <c r="AS247" t="inlineStr"/>
      <c r="AT247" t="n">
        <v>0.0014</v>
      </c>
      <c r="AU247" t="inlineStr"/>
      <c r="AV247" t="n">
        <v>0</v>
      </c>
      <c r="AW247" t="n">
        <v>2</v>
      </c>
      <c r="AX247" t="n">
        <v>78857362</v>
      </c>
      <c r="AY247" t="n">
        <v>1</v>
      </c>
      <c r="AZ247" t="n">
        <v>0</v>
      </c>
      <c r="BA247" t="n">
        <v>243</v>
      </c>
      <c r="BB247" t="n">
        <v>0</v>
      </c>
      <c r="BC247" t="n">
        <v>0</v>
      </c>
      <c r="BD247" t="n">
        <v>0</v>
      </c>
      <c r="BE247" t="n">
        <v>0</v>
      </c>
      <c r="BF247" t="n">
        <v>0</v>
      </c>
      <c r="BG247" t="n">
        <v>0</v>
      </c>
      <c r="BH247" t="n">
        <v>0</v>
      </c>
      <c r="BI247" t="n">
        <v>0</v>
      </c>
      <c r="BJ247" t="n">
        <v>0</v>
      </c>
      <c r="BK247" t="n">
        <v>0</v>
      </c>
      <c r="BL247" t="n">
        <v>0</v>
      </c>
      <c r="BM247" t="n">
        <v>0</v>
      </c>
      <c r="BN247" t="n">
        <v>0</v>
      </c>
      <c r="BO247" t="n">
        <v>0</v>
      </c>
      <c r="BP247" t="n">
        <v>0</v>
      </c>
      <c r="BQ247" t="n">
        <v>0</v>
      </c>
      <c r="BR247" t="n">
        <v>0</v>
      </c>
      <c r="BS247" t="n">
        <v>0</v>
      </c>
      <c r="BT247" t="n">
        <v>0</v>
      </c>
      <c r="BU247" t="n">
        <v>0</v>
      </c>
      <c r="BV247" t="n">
        <v>0</v>
      </c>
      <c r="BW247" t="n">
        <v>0</v>
      </c>
      <c r="CV247" t="n">
        <v>0</v>
      </c>
      <c r="CW247" t="n">
        <v>0</v>
      </c>
      <c r="CX247">
        <f>ROUND(Y247*Source!I663,7)</f>
        <v/>
      </c>
      <c r="CY247">
        <f>AA247</f>
        <v/>
      </c>
      <c r="CZ247">
        <f>AE247</f>
        <v/>
      </c>
      <c r="DA247">
        <f>AI247</f>
        <v/>
      </c>
      <c r="DB247">
        <f>ROUND(ROUND(AT247*CZ247,2),2)</f>
        <v/>
      </c>
      <c r="DC247">
        <f>ROUND(ROUND(AT247*AG247,2),2)</f>
        <v/>
      </c>
      <c r="DD247" t="inlineStr"/>
      <c r="DE247" t="inlineStr"/>
      <c r="DF247">
        <f>ROUND(ROUND(AE247*AI247,0)*CX247,0)</f>
        <v/>
      </c>
      <c r="DG247">
        <f>ROUND(ROUND(AF247,0)*CX247,0)</f>
        <v/>
      </c>
      <c r="DH247">
        <f>ROUND(ROUND(AG247,0)*CX247,0)</f>
        <v/>
      </c>
      <c r="DI247">
        <f>ROUND(ROUND(AH247,0)*CX247,0)</f>
        <v/>
      </c>
      <c r="DJ247">
        <f>DF247</f>
        <v/>
      </c>
      <c r="DK247" t="n">
        <v>0</v>
      </c>
      <c r="DL247" t="inlineStr"/>
      <c r="DM247" t="n">
        <v>0</v>
      </c>
      <c r="DN247" t="inlineStr"/>
      <c r="DO247" t="n">
        <v>0</v>
      </c>
    </row>
    <row r="248">
      <c r="A248">
        <f>ROW(Source!A663)</f>
        <v/>
      </c>
      <c r="B248" t="n">
        <v>78855224</v>
      </c>
      <c r="C248" t="n">
        <v>78857351</v>
      </c>
      <c r="D248" t="n">
        <v>29110573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101-0628</t>
        </is>
      </c>
      <c r="J248" t="inlineStr">
        <is>
          <t>ТССЦ Московской обл., 101-0628, приказ Минстроя России №675/пр от 28.02.2017 № 254/пр</t>
        </is>
      </c>
      <c r="K248" t="inlineStr">
        <is>
          <t>Олифа комбинированная, марки К-3</t>
        </is>
      </c>
      <c r="L248" t="n">
        <v>1348</v>
      </c>
      <c r="N248" t="n">
        <v>1009</v>
      </c>
      <c r="O248" t="inlineStr">
        <is>
          <t>т</t>
        </is>
      </c>
      <c r="P248" t="inlineStr">
        <is>
          <t>т</t>
        </is>
      </c>
      <c r="Q248" t="n">
        <v>1000</v>
      </c>
      <c r="W248" t="n">
        <v>0</v>
      </c>
      <c r="X248" t="n">
        <v>24062879</v>
      </c>
      <c r="Y248">
        <f>AT248</f>
        <v/>
      </c>
      <c r="AA248" t="n">
        <v>87631.5</v>
      </c>
      <c r="AB248" t="n">
        <v>0</v>
      </c>
      <c r="AC248" t="n">
        <v>0</v>
      </c>
      <c r="AD248" t="n">
        <v>0</v>
      </c>
      <c r="AE248" t="n">
        <v>16950</v>
      </c>
      <c r="AF248" t="n">
        <v>0</v>
      </c>
      <c r="AG248" t="n">
        <v>0</v>
      </c>
      <c r="AH248" t="n">
        <v>0</v>
      </c>
      <c r="AI248" t="n">
        <v>5.17</v>
      </c>
      <c r="AJ248" t="n">
        <v>1</v>
      </c>
      <c r="AK248" t="n">
        <v>1</v>
      </c>
      <c r="AL248" t="n">
        <v>1</v>
      </c>
      <c r="AM248" t="n">
        <v>2</v>
      </c>
      <c r="AN248" t="n">
        <v>0</v>
      </c>
      <c r="AO248" t="n">
        <v>1</v>
      </c>
      <c r="AP248" t="n">
        <v>1</v>
      </c>
      <c r="AQ248" t="n">
        <v>0</v>
      </c>
      <c r="AR248" t="n">
        <v>0</v>
      </c>
      <c r="AS248" t="inlineStr"/>
      <c r="AT248" t="n">
        <v>0.0007</v>
      </c>
      <c r="AU248" t="inlineStr"/>
      <c r="AV248" t="n">
        <v>0</v>
      </c>
      <c r="AW248" t="n">
        <v>2</v>
      </c>
      <c r="AX248" t="n">
        <v>78857363</v>
      </c>
      <c r="AY248" t="n">
        <v>1</v>
      </c>
      <c r="AZ248" t="n">
        <v>0</v>
      </c>
      <c r="BA248" t="n">
        <v>244</v>
      </c>
      <c r="BB248" t="n">
        <v>0</v>
      </c>
      <c r="BC248" t="n">
        <v>0</v>
      </c>
      <c r="BD248" t="n">
        <v>0</v>
      </c>
      <c r="BE248" t="n">
        <v>0</v>
      </c>
      <c r="BF248" t="n">
        <v>0</v>
      </c>
      <c r="BG248" t="n">
        <v>0</v>
      </c>
      <c r="BH248" t="n">
        <v>0</v>
      </c>
      <c r="BI248" t="n">
        <v>0</v>
      </c>
      <c r="BJ248" t="n">
        <v>0</v>
      </c>
      <c r="BK248" t="n">
        <v>0</v>
      </c>
      <c r="BL248" t="n">
        <v>0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0</v>
      </c>
      <c r="BS248" t="n">
        <v>0</v>
      </c>
      <c r="BT248" t="n">
        <v>0</v>
      </c>
      <c r="BU248" t="n">
        <v>0</v>
      </c>
      <c r="BV248" t="n">
        <v>0</v>
      </c>
      <c r="BW248" t="n">
        <v>0</v>
      </c>
      <c r="CV248" t="n">
        <v>0</v>
      </c>
      <c r="CW248" t="n">
        <v>0</v>
      </c>
      <c r="CX248">
        <f>ROUND(Y248*Source!I663,7)</f>
        <v/>
      </c>
      <c r="CY248">
        <f>AA248</f>
        <v/>
      </c>
      <c r="CZ248">
        <f>AE248</f>
        <v/>
      </c>
      <c r="DA248">
        <f>AI248</f>
        <v/>
      </c>
      <c r="DB248">
        <f>ROUND(ROUND(AT248*CZ248,2),2)</f>
        <v/>
      </c>
      <c r="DC248">
        <f>ROUND(ROUND(AT248*AG248,2),2)</f>
        <v/>
      </c>
      <c r="DD248" t="inlineStr"/>
      <c r="DE248" t="inlineStr"/>
      <c r="DF248">
        <f>ROUND(ROUND(AE248*AI248,0)*CX248,0)</f>
        <v/>
      </c>
      <c r="DG248">
        <f>ROUND(ROUND(AF248,0)*CX248,0)</f>
        <v/>
      </c>
      <c r="DH248">
        <f>ROUND(ROUND(AG248,0)*CX248,0)</f>
        <v/>
      </c>
      <c r="DI248">
        <f>ROUND(ROUND(AH248,0)*CX248,0)</f>
        <v/>
      </c>
      <c r="DJ248">
        <f>DF248</f>
        <v/>
      </c>
      <c r="DK248" t="n">
        <v>0</v>
      </c>
      <c r="DL248" t="inlineStr"/>
      <c r="DM248" t="n">
        <v>0</v>
      </c>
      <c r="DN248" t="inlineStr"/>
      <c r="DO248" t="n">
        <v>0</v>
      </c>
    </row>
    <row r="249">
      <c r="A249">
        <f>ROW(Source!A663)</f>
        <v/>
      </c>
      <c r="B249" t="n">
        <v>78855224</v>
      </c>
      <c r="C249" t="n">
        <v>78857351</v>
      </c>
      <c r="D249" t="n">
        <v>29107963</v>
      </c>
      <c r="E249" t="n">
        <v>1</v>
      </c>
      <c r="F249" t="n">
        <v>1</v>
      </c>
      <c r="G249" t="n">
        <v>1</v>
      </c>
      <c r="H249" t="n">
        <v>3</v>
      </c>
      <c r="I249" t="inlineStr">
        <is>
          <t>101-1669</t>
        </is>
      </c>
      <c r="J249" t="inlineStr">
        <is>
          <t>ТССЦ Московской обл., 101-1669, приказ Минстроя России №675/пр от 28.02.2017 № 254/пр</t>
        </is>
      </c>
      <c r="K249" t="inlineStr">
        <is>
          <t>Очес льняной</t>
        </is>
      </c>
      <c r="L249" t="n">
        <v>1346</v>
      </c>
      <c r="N249" t="n">
        <v>1009</v>
      </c>
      <c r="O249" t="inlineStr">
        <is>
          <t>кг</t>
        </is>
      </c>
      <c r="P249" t="inlineStr">
        <is>
          <t>кг</t>
        </is>
      </c>
      <c r="Q249" t="n">
        <v>1</v>
      </c>
      <c r="W249" t="n">
        <v>0</v>
      </c>
      <c r="X249" t="n">
        <v>-2113933962</v>
      </c>
      <c r="Y249">
        <f>AT249</f>
        <v/>
      </c>
      <c r="AA249" t="n">
        <v>590.67</v>
      </c>
      <c r="AB249" t="n">
        <v>0</v>
      </c>
      <c r="AC249" t="n">
        <v>0</v>
      </c>
      <c r="AD249" t="n">
        <v>0</v>
      </c>
      <c r="AE249" t="n">
        <v>37.29</v>
      </c>
      <c r="AF249" t="n">
        <v>0</v>
      </c>
      <c r="AG249" t="n">
        <v>0</v>
      </c>
      <c r="AH249" t="n">
        <v>0</v>
      </c>
      <c r="AI249" t="n">
        <v>15.84</v>
      </c>
      <c r="AJ249" t="n">
        <v>1</v>
      </c>
      <c r="AK249" t="n">
        <v>1</v>
      </c>
      <c r="AL249" t="n">
        <v>1</v>
      </c>
      <c r="AM249" t="n">
        <v>2</v>
      </c>
      <c r="AN249" t="n">
        <v>0</v>
      </c>
      <c r="AO249" t="n">
        <v>1</v>
      </c>
      <c r="AP249" t="n">
        <v>1</v>
      </c>
      <c r="AQ249" t="n">
        <v>0</v>
      </c>
      <c r="AR249" t="n">
        <v>0</v>
      </c>
      <c r="AS249" t="inlineStr"/>
      <c r="AT249" t="n">
        <v>0.7</v>
      </c>
      <c r="AU249" t="inlineStr"/>
      <c r="AV249" t="n">
        <v>0</v>
      </c>
      <c r="AW249" t="n">
        <v>2</v>
      </c>
      <c r="AX249" t="n">
        <v>78857364</v>
      </c>
      <c r="AY249" t="n">
        <v>1</v>
      </c>
      <c r="AZ249" t="n">
        <v>0</v>
      </c>
      <c r="BA249" t="n">
        <v>245</v>
      </c>
      <c r="BB249" t="n">
        <v>0</v>
      </c>
      <c r="BC249" t="n">
        <v>0</v>
      </c>
      <c r="BD249" t="n">
        <v>0</v>
      </c>
      <c r="BE249" t="n">
        <v>0</v>
      </c>
      <c r="BF249" t="n">
        <v>0</v>
      </c>
      <c r="BG249" t="n">
        <v>0</v>
      </c>
      <c r="BH249" t="n">
        <v>0</v>
      </c>
      <c r="BI249" t="n">
        <v>0</v>
      </c>
      <c r="BJ249" t="n">
        <v>0</v>
      </c>
      <c r="BK249" t="n">
        <v>0</v>
      </c>
      <c r="BL249" t="n">
        <v>0</v>
      </c>
      <c r="BM249" t="n">
        <v>0</v>
      </c>
      <c r="BN249" t="n">
        <v>0</v>
      </c>
      <c r="BO249" t="n">
        <v>0</v>
      </c>
      <c r="BP249" t="n">
        <v>0</v>
      </c>
      <c r="BQ249" t="n">
        <v>0</v>
      </c>
      <c r="BR249" t="n">
        <v>0</v>
      </c>
      <c r="BS249" t="n">
        <v>0</v>
      </c>
      <c r="BT249" t="n">
        <v>0</v>
      </c>
      <c r="BU249" t="n">
        <v>0</v>
      </c>
      <c r="BV249" t="n">
        <v>0</v>
      </c>
      <c r="BW249" t="n">
        <v>0</v>
      </c>
      <c r="CV249" t="n">
        <v>0</v>
      </c>
      <c r="CW249" t="n">
        <v>0</v>
      </c>
      <c r="CX249">
        <f>ROUND(Y249*Source!I663,7)</f>
        <v/>
      </c>
      <c r="CY249">
        <f>AA249</f>
        <v/>
      </c>
      <c r="CZ249">
        <f>AE249</f>
        <v/>
      </c>
      <c r="DA249">
        <f>AI249</f>
        <v/>
      </c>
      <c r="DB249">
        <f>ROUND(ROUND(AT249*CZ249,2),2)</f>
        <v/>
      </c>
      <c r="DC249">
        <f>ROUND(ROUND(AT249*AG249,2),2)</f>
        <v/>
      </c>
      <c r="DD249" t="inlineStr"/>
      <c r="DE249" t="inlineStr"/>
      <c r="DF249">
        <f>ROUND(ROUND(AE249*AI249,0)*CX249,0)</f>
        <v/>
      </c>
      <c r="DG249">
        <f>ROUND(ROUND(AF249,0)*CX249,0)</f>
        <v/>
      </c>
      <c r="DH249">
        <f>ROUND(ROUND(AG249,0)*CX249,0)</f>
        <v/>
      </c>
      <c r="DI249">
        <f>ROUND(ROUND(AH249,0)*CX249,0)</f>
        <v/>
      </c>
      <c r="DJ249">
        <f>DF249</f>
        <v/>
      </c>
      <c r="DK249" t="n">
        <v>0</v>
      </c>
      <c r="DL249" t="inlineStr"/>
      <c r="DM249" t="n">
        <v>0</v>
      </c>
      <c r="DN249" t="inlineStr"/>
      <c r="DO249" t="n">
        <v>0</v>
      </c>
    </row>
    <row r="250">
      <c r="A250">
        <f>ROW(Source!A663)</f>
        <v/>
      </c>
      <c r="B250" t="n">
        <v>78855224</v>
      </c>
      <c r="C250" t="n">
        <v>78857351</v>
      </c>
      <c r="D250" t="n">
        <v>29142465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302-1342</t>
        </is>
      </c>
      <c r="J250" t="inlineStr">
        <is>
          <t>ТССЦ Московской обл., 302-1342, приказ Минстроя России №675/пр от 28.02.2017 № 256/пр</t>
        </is>
      </c>
      <c r="K250" t="inlineStr">
        <is>
          <t>Вентили проходные муфтовые 15кч18п для воды давлением 1,6 МПа (16 кгс/см2), диаметром 20 мм</t>
        </is>
      </c>
      <c r="L250" t="n">
        <v>1354</v>
      </c>
      <c r="N250" t="n">
        <v>1010</v>
      </c>
      <c r="O250" t="inlineStr">
        <is>
          <t>шт.</t>
        </is>
      </c>
      <c r="P250" t="inlineStr">
        <is>
          <t>шт.</t>
        </is>
      </c>
      <c r="Q250" t="n">
        <v>1</v>
      </c>
      <c r="W250" t="n">
        <v>0</v>
      </c>
      <c r="X250" t="n">
        <v>-852705161</v>
      </c>
      <c r="Y250">
        <f>AT250</f>
        <v/>
      </c>
      <c r="AA250" t="n">
        <v>221.81</v>
      </c>
      <c r="AB250" t="n">
        <v>0</v>
      </c>
      <c r="AC250" t="n">
        <v>0</v>
      </c>
      <c r="AD250" t="n">
        <v>0</v>
      </c>
      <c r="AE250" t="n">
        <v>21.81</v>
      </c>
      <c r="AF250" t="n">
        <v>0</v>
      </c>
      <c r="AG250" t="n">
        <v>0</v>
      </c>
      <c r="AH250" t="n">
        <v>0</v>
      </c>
      <c r="AI250" t="n">
        <v>10.17</v>
      </c>
      <c r="AJ250" t="n">
        <v>1</v>
      </c>
      <c r="AK250" t="n">
        <v>1</v>
      </c>
      <c r="AL250" t="n">
        <v>1</v>
      </c>
      <c r="AM250" t="n">
        <v>2</v>
      </c>
      <c r="AN250" t="n">
        <v>0</v>
      </c>
      <c r="AO250" t="n">
        <v>1</v>
      </c>
      <c r="AP250" t="n">
        <v>1</v>
      </c>
      <c r="AQ250" t="n">
        <v>0</v>
      </c>
      <c r="AR250" t="n">
        <v>0</v>
      </c>
      <c r="AS250" t="inlineStr"/>
      <c r="AT250" t="n">
        <v>100</v>
      </c>
      <c r="AU250" t="inlineStr"/>
      <c r="AV250" t="n">
        <v>0</v>
      </c>
      <c r="AW250" t="n">
        <v>2</v>
      </c>
      <c r="AX250" t="n">
        <v>78857365</v>
      </c>
      <c r="AY250" t="n">
        <v>1</v>
      </c>
      <c r="AZ250" t="n">
        <v>0</v>
      </c>
      <c r="BA250" t="n">
        <v>246</v>
      </c>
      <c r="BB250" t="n">
        <v>0</v>
      </c>
      <c r="BC250" t="n">
        <v>0</v>
      </c>
      <c r="BD250" t="n">
        <v>0</v>
      </c>
      <c r="BE250" t="n">
        <v>0</v>
      </c>
      <c r="BF250" t="n">
        <v>0</v>
      </c>
      <c r="BG250" t="n">
        <v>0</v>
      </c>
      <c r="BH250" t="n">
        <v>0</v>
      </c>
      <c r="BI250" t="n">
        <v>0</v>
      </c>
      <c r="BJ250" t="n">
        <v>0</v>
      </c>
      <c r="BK250" t="n">
        <v>0</v>
      </c>
      <c r="BL250" t="n">
        <v>0</v>
      </c>
      <c r="BM250" t="n">
        <v>0</v>
      </c>
      <c r="BN250" t="n">
        <v>0</v>
      </c>
      <c r="BO250" t="n">
        <v>0</v>
      </c>
      <c r="BP250" t="n">
        <v>0</v>
      </c>
      <c r="BQ250" t="n">
        <v>0</v>
      </c>
      <c r="BR250" t="n">
        <v>0</v>
      </c>
      <c r="BS250" t="n">
        <v>0</v>
      </c>
      <c r="BT250" t="n">
        <v>0</v>
      </c>
      <c r="BU250" t="n">
        <v>0</v>
      </c>
      <c r="BV250" t="n">
        <v>0</v>
      </c>
      <c r="BW250" t="n">
        <v>0</v>
      </c>
      <c r="CV250" t="n">
        <v>0</v>
      </c>
      <c r="CW250" t="n">
        <v>0</v>
      </c>
      <c r="CX250">
        <f>ROUND(Y250*Source!I663,7)</f>
        <v/>
      </c>
      <c r="CY250">
        <f>AA250</f>
        <v/>
      </c>
      <c r="CZ250">
        <f>AE250</f>
        <v/>
      </c>
      <c r="DA250">
        <f>AI250</f>
        <v/>
      </c>
      <c r="DB250">
        <f>ROUND(ROUND(AT250*CZ250,2),2)</f>
        <v/>
      </c>
      <c r="DC250">
        <f>ROUND(ROUND(AT250*AG250,2),2)</f>
        <v/>
      </c>
      <c r="DD250" t="inlineStr"/>
      <c r="DE250" t="inlineStr"/>
      <c r="DF250">
        <f>ROUND(ROUND(AE250*AI250,0)*CX250,0)</f>
        <v/>
      </c>
      <c r="DG250">
        <f>ROUND(ROUND(AF250,0)*CX250,0)</f>
        <v/>
      </c>
      <c r="DH250">
        <f>ROUND(ROUND(AG250,0)*CX250,0)</f>
        <v/>
      </c>
      <c r="DI250">
        <f>ROUND(ROUND(AH250,0)*CX250,0)</f>
        <v/>
      </c>
      <c r="DJ250">
        <f>DF250</f>
        <v/>
      </c>
      <c r="DK250" t="n">
        <v>0</v>
      </c>
      <c r="DL250" t="inlineStr"/>
      <c r="DM250" t="n">
        <v>0</v>
      </c>
      <c r="DN250" t="inlineStr"/>
      <c r="DO250" t="n">
        <v>0</v>
      </c>
    </row>
    <row r="251">
      <c r="A251">
        <f>ROW(Source!A663)</f>
        <v/>
      </c>
      <c r="B251" t="n">
        <v>78855224</v>
      </c>
      <c r="C251" t="n">
        <v>78857351</v>
      </c>
      <c r="D251" t="n">
        <v>29164350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509-9899</t>
        </is>
      </c>
      <c r="J251" t="inlineStr">
        <is>
          <t>ТССЦ Московской обл., 509-9899, приказ Минстроя России №675/пр от 28.02.2017 № 258/пр</t>
        </is>
      </c>
      <c r="K251" t="inlineStr">
        <is>
          <t>Строительный мусор и масса возвратных материалов</t>
        </is>
      </c>
      <c r="L251" t="n">
        <v>1348</v>
      </c>
      <c r="N251" t="n">
        <v>1009</v>
      </c>
      <c r="O251" t="inlineStr">
        <is>
          <t>т</t>
        </is>
      </c>
      <c r="P251" t="inlineStr">
        <is>
          <t>т</t>
        </is>
      </c>
      <c r="Q251" t="n">
        <v>1000</v>
      </c>
      <c r="W251" t="n">
        <v>0</v>
      </c>
      <c r="X251" t="n">
        <v>1839160745</v>
      </c>
      <c r="Y251">
        <f>AT251</f>
        <v/>
      </c>
      <c r="AA251" t="n">
        <v>0</v>
      </c>
      <c r="AB251" t="n">
        <v>0</v>
      </c>
      <c r="AC251" t="n">
        <v>0</v>
      </c>
      <c r="AD251" t="n">
        <v>0</v>
      </c>
      <c r="AE251" t="n">
        <v>0</v>
      </c>
      <c r="AF251" t="n">
        <v>0</v>
      </c>
      <c r="AG251" t="n">
        <v>0</v>
      </c>
      <c r="AH251" t="n">
        <v>0</v>
      </c>
      <c r="AI251" t="n">
        <v>1</v>
      </c>
      <c r="AJ251" t="n">
        <v>1</v>
      </c>
      <c r="AK251" t="n">
        <v>1</v>
      </c>
      <c r="AL251" t="n">
        <v>1</v>
      </c>
      <c r="AM251" t="n">
        <v>0</v>
      </c>
      <c r="AN251" t="n">
        <v>0</v>
      </c>
      <c r="AO251" t="n">
        <v>0</v>
      </c>
      <c r="AP251" t="n">
        <v>1</v>
      </c>
      <c r="AQ251" t="n">
        <v>0</v>
      </c>
      <c r="AR251" t="n">
        <v>0</v>
      </c>
      <c r="AS251" t="inlineStr"/>
      <c r="AT251" t="n">
        <v>0.04</v>
      </c>
      <c r="AU251" t="inlineStr"/>
      <c r="AV251" t="n">
        <v>0</v>
      </c>
      <c r="AW251" t="n">
        <v>2</v>
      </c>
      <c r="AX251" t="n">
        <v>78857366</v>
      </c>
      <c r="AY251" t="n">
        <v>1</v>
      </c>
      <c r="AZ251" t="n">
        <v>0</v>
      </c>
      <c r="BA251" t="n">
        <v>247</v>
      </c>
      <c r="BB251" t="n">
        <v>0</v>
      </c>
      <c r="BC251" t="n">
        <v>0</v>
      </c>
      <c r="BD251" t="n">
        <v>0</v>
      </c>
      <c r="BE251" t="n">
        <v>0</v>
      </c>
      <c r="BF251" t="n">
        <v>0</v>
      </c>
      <c r="BG251" t="n">
        <v>0</v>
      </c>
      <c r="BH251" t="n">
        <v>0</v>
      </c>
      <c r="BI251" t="n">
        <v>0</v>
      </c>
      <c r="BJ251" t="n">
        <v>0</v>
      </c>
      <c r="BK251" t="n">
        <v>0</v>
      </c>
      <c r="BL251" t="n">
        <v>0</v>
      </c>
      <c r="BM251" t="n">
        <v>0</v>
      </c>
      <c r="BN251" t="n">
        <v>0</v>
      </c>
      <c r="BO251" t="n">
        <v>0</v>
      </c>
      <c r="BP251" t="n">
        <v>0</v>
      </c>
      <c r="BQ251" t="n">
        <v>0</v>
      </c>
      <c r="BR251" t="n">
        <v>0</v>
      </c>
      <c r="BS251" t="n">
        <v>0</v>
      </c>
      <c r="BT251" t="n">
        <v>0</v>
      </c>
      <c r="BU251" t="n">
        <v>0</v>
      </c>
      <c r="BV251" t="n">
        <v>0</v>
      </c>
      <c r="BW251" t="n">
        <v>0</v>
      </c>
      <c r="CV251" t="n">
        <v>0</v>
      </c>
      <c r="CW251" t="n">
        <v>0</v>
      </c>
      <c r="CX251">
        <f>ROUND(Y251*Source!I663,7)</f>
        <v/>
      </c>
      <c r="CY251">
        <f>AA251</f>
        <v/>
      </c>
      <c r="CZ251">
        <f>AE251</f>
        <v/>
      </c>
      <c r="DA251">
        <f>AI251</f>
        <v/>
      </c>
      <c r="DB251">
        <f>ROUND(ROUND(AT251*CZ251,2),2)</f>
        <v/>
      </c>
      <c r="DC251">
        <f>ROUND(ROUND(AT251*AG251,2),2)</f>
        <v/>
      </c>
      <c r="DD251" t="inlineStr"/>
      <c r="DE251" t="inlineStr"/>
      <c r="DF251">
        <f>ROUND(ROUND(AE251,0)*CX251,0)</f>
        <v/>
      </c>
      <c r="DG251">
        <f>ROUND(ROUND(AF251,0)*CX251,0)</f>
        <v/>
      </c>
      <c r="DH251">
        <f>ROUND(ROUND(AG251,0)*CX251,0)</f>
        <v/>
      </c>
      <c r="DI251">
        <f>ROUND(ROUND(AH251,0)*CX251,0)</f>
        <v/>
      </c>
      <c r="DJ251">
        <f>DF251</f>
        <v/>
      </c>
      <c r="DK251" t="n">
        <v>0</v>
      </c>
      <c r="DL251" t="inlineStr"/>
      <c r="DM251" t="n">
        <v>0</v>
      </c>
      <c r="DN251" t="inlineStr"/>
      <c r="DO251" t="n">
        <v>0</v>
      </c>
    </row>
    <row r="252">
      <c r="A252">
        <f>ROW(Source!A703)</f>
        <v/>
      </c>
      <c r="B252" t="n">
        <v>78855224</v>
      </c>
      <c r="C252" t="n">
        <v>78857432</v>
      </c>
      <c r="D252" t="n">
        <v>18409850</v>
      </c>
      <c r="E252" t="n">
        <v>1</v>
      </c>
      <c r="F252" t="n">
        <v>1</v>
      </c>
      <c r="G252" t="n">
        <v>1</v>
      </c>
      <c r="H252" t="n">
        <v>1</v>
      </c>
      <c r="I252" t="inlineStr">
        <is>
          <t>1-1035-90</t>
        </is>
      </c>
      <c r="J252" t="inlineStr"/>
      <c r="K252" t="inlineStr">
        <is>
          <t>Рабочий строитель среднего разряда 3,5</t>
        </is>
      </c>
      <c r="L252" t="n">
        <v>1369</v>
      </c>
      <c r="N252" t="n">
        <v>1013</v>
      </c>
      <c r="O252" t="inlineStr">
        <is>
          <t>чел.-ч</t>
        </is>
      </c>
      <c r="P252" t="inlineStr">
        <is>
          <t>чел.-ч</t>
        </is>
      </c>
      <c r="Q252" t="n">
        <v>1</v>
      </c>
      <c r="W252" t="n">
        <v>0</v>
      </c>
      <c r="X252" t="n">
        <v>855544366</v>
      </c>
      <c r="Y252">
        <f>AT252</f>
        <v/>
      </c>
      <c r="AA252" t="n">
        <v>0</v>
      </c>
      <c r="AB252" t="n">
        <v>0</v>
      </c>
      <c r="AC252" t="n">
        <v>0</v>
      </c>
      <c r="AD252" t="n">
        <v>9.07</v>
      </c>
      <c r="AE252" t="n">
        <v>0</v>
      </c>
      <c r="AF252" t="n">
        <v>0</v>
      </c>
      <c r="AG252" t="n">
        <v>0</v>
      </c>
      <c r="AH252" t="n">
        <v>9.07</v>
      </c>
      <c r="AI252" t="n">
        <v>1</v>
      </c>
      <c r="AJ252" t="n">
        <v>1</v>
      </c>
      <c r="AK252" t="n">
        <v>1</v>
      </c>
      <c r="AL252" t="n">
        <v>1</v>
      </c>
      <c r="AM252" t="n">
        <v>-2</v>
      </c>
      <c r="AN252" t="n">
        <v>0</v>
      </c>
      <c r="AO252" t="n">
        <v>1</v>
      </c>
      <c r="AP252" t="n">
        <v>1</v>
      </c>
      <c r="AQ252" t="n">
        <v>0</v>
      </c>
      <c r="AR252" t="n">
        <v>0</v>
      </c>
      <c r="AS252" t="inlineStr"/>
      <c r="AT252" t="n">
        <v>81</v>
      </c>
      <c r="AU252" t="inlineStr"/>
      <c r="AV252" t="n">
        <v>1</v>
      </c>
      <c r="AW252" t="n">
        <v>2</v>
      </c>
      <c r="AX252" t="n">
        <v>78857440</v>
      </c>
      <c r="AY252" t="n">
        <v>1</v>
      </c>
      <c r="AZ252" t="n">
        <v>0</v>
      </c>
      <c r="BA252" t="n">
        <v>248</v>
      </c>
      <c r="BB252" t="n">
        <v>0</v>
      </c>
      <c r="BC252" t="n">
        <v>0</v>
      </c>
      <c r="BD252" t="n">
        <v>0</v>
      </c>
      <c r="BE252" t="n">
        <v>0</v>
      </c>
      <c r="BF252" t="n">
        <v>0</v>
      </c>
      <c r="BG252" t="n">
        <v>0</v>
      </c>
      <c r="BH252" t="n">
        <v>0</v>
      </c>
      <c r="BI252" t="n">
        <v>0</v>
      </c>
      <c r="BJ252" t="n">
        <v>0</v>
      </c>
      <c r="BK252" t="n">
        <v>0</v>
      </c>
      <c r="BL252" t="n">
        <v>0</v>
      </c>
      <c r="BM252" t="n">
        <v>0</v>
      </c>
      <c r="BN252" t="n">
        <v>0</v>
      </c>
      <c r="BO252" t="n">
        <v>0</v>
      </c>
      <c r="BP252" t="n">
        <v>0</v>
      </c>
      <c r="BQ252" t="n">
        <v>0</v>
      </c>
      <c r="BR252" t="n">
        <v>0</v>
      </c>
      <c r="BS252" t="n">
        <v>0</v>
      </c>
      <c r="BT252" t="n">
        <v>0</v>
      </c>
      <c r="BU252" t="n">
        <v>0</v>
      </c>
      <c r="BV252" t="n">
        <v>0</v>
      </c>
      <c r="BW252" t="n">
        <v>0</v>
      </c>
      <c r="CU252">
        <f>ROUND(AT252*Source!I703*AH252*AL252,0)</f>
        <v/>
      </c>
      <c r="CV252">
        <f>ROUND(Y252*Source!I703,7)</f>
        <v/>
      </c>
      <c r="CW252" t="n">
        <v>0</v>
      </c>
      <c r="CX252">
        <f>ROUND(Y252*Source!I703,7)</f>
        <v/>
      </c>
      <c r="CY252">
        <f>AD252</f>
        <v/>
      </c>
      <c r="CZ252">
        <f>AH252</f>
        <v/>
      </c>
      <c r="DA252">
        <f>AL252</f>
        <v/>
      </c>
      <c r="DB252">
        <f>ROUND(ROUND(AT252*CZ252,2),2)</f>
        <v/>
      </c>
      <c r="DC252">
        <f>ROUND(ROUND(AT252*AG252,2),2)</f>
        <v/>
      </c>
      <c r="DD252" t="inlineStr"/>
      <c r="DE252" t="inlineStr"/>
      <c r="DF252">
        <f>ROUND(ROUND(AE252,0)*CX252,0)</f>
        <v/>
      </c>
      <c r="DG252">
        <f>ROUND(ROUND(AF252,0)*CX252,0)</f>
        <v/>
      </c>
      <c r="DH252">
        <f>ROUND(ROUND(AG252,0)*CX252,0)</f>
        <v/>
      </c>
      <c r="DI252">
        <f>ROUND(ROUND(AH252,0)*CX252,0)</f>
        <v/>
      </c>
      <c r="DJ252">
        <f>DI252</f>
        <v/>
      </c>
      <c r="DK252" t="n">
        <v>0</v>
      </c>
      <c r="DL252" t="inlineStr"/>
      <c r="DM252" t="n">
        <v>0</v>
      </c>
      <c r="DN252" t="inlineStr"/>
      <c r="DO252" t="n">
        <v>0</v>
      </c>
    </row>
    <row r="253">
      <c r="A253">
        <f>ROW(Source!A703)</f>
        <v/>
      </c>
      <c r="B253" t="n">
        <v>78855224</v>
      </c>
      <c r="C253" t="n">
        <v>78857432</v>
      </c>
      <c r="D253" t="n">
        <v>29174913</v>
      </c>
      <c r="E253" t="n">
        <v>1</v>
      </c>
      <c r="F253" t="n">
        <v>1</v>
      </c>
      <c r="G253" t="n">
        <v>1</v>
      </c>
      <c r="H253" t="n">
        <v>2</v>
      </c>
      <c r="I253" t="inlineStr">
        <is>
          <t>400001</t>
        </is>
      </c>
      <c r="J253" t="inlineStr">
        <is>
          <t>ТСЭМ Московской обл., 400001, приказ Минстроя России №675/пр от 28.02.2017 № 264/пр</t>
        </is>
      </c>
      <c r="K253" t="inlineStr">
        <is>
          <t>Автомобили бортовые, грузоподъемность до 5 т</t>
        </is>
      </c>
      <c r="L253" t="n">
        <v>1368</v>
      </c>
      <c r="N253" t="n">
        <v>1011</v>
      </c>
      <c r="O253" t="inlineStr">
        <is>
          <t>маш.-ч</t>
        </is>
      </c>
      <c r="P253" t="inlineStr">
        <is>
          <t>маш.-ч</t>
        </is>
      </c>
      <c r="Q253" t="n">
        <v>1</v>
      </c>
      <c r="W253" t="n">
        <v>0</v>
      </c>
      <c r="X253" t="n">
        <v>1230759911</v>
      </c>
      <c r="Y253">
        <f>AT253</f>
        <v/>
      </c>
      <c r="AA253" t="n">
        <v>0</v>
      </c>
      <c r="AB253" t="n">
        <v>2177.51</v>
      </c>
      <c r="AC253" t="n">
        <v>606.1</v>
      </c>
      <c r="AD253" t="n">
        <v>0</v>
      </c>
      <c r="AE253" t="n">
        <v>0</v>
      </c>
      <c r="AF253" t="n">
        <v>87.17</v>
      </c>
      <c r="AG253" t="n">
        <v>11.6</v>
      </c>
      <c r="AH253" t="n">
        <v>0</v>
      </c>
      <c r="AI253" t="n">
        <v>1</v>
      </c>
      <c r="AJ253" t="n">
        <v>24.98</v>
      </c>
      <c r="AK253" t="n">
        <v>52.25</v>
      </c>
      <c r="AL253" t="n">
        <v>1</v>
      </c>
      <c r="AM253" t="n">
        <v>2</v>
      </c>
      <c r="AN253" t="n">
        <v>0</v>
      </c>
      <c r="AO253" t="n">
        <v>1</v>
      </c>
      <c r="AP253" t="n">
        <v>1</v>
      </c>
      <c r="AQ253" t="n">
        <v>0</v>
      </c>
      <c r="AR253" t="n">
        <v>0</v>
      </c>
      <c r="AS253" t="inlineStr"/>
      <c r="AT253" t="n">
        <v>0.05</v>
      </c>
      <c r="AU253" t="inlineStr"/>
      <c r="AV253" t="n">
        <v>0</v>
      </c>
      <c r="AW253" t="n">
        <v>2</v>
      </c>
      <c r="AX253" t="n">
        <v>78857441</v>
      </c>
      <c r="AY253" t="n">
        <v>1</v>
      </c>
      <c r="AZ253" t="n">
        <v>0</v>
      </c>
      <c r="BA253" t="n">
        <v>249</v>
      </c>
      <c r="BB253" t="n">
        <v>0</v>
      </c>
      <c r="BC253" t="n">
        <v>0</v>
      </c>
      <c r="BD253" t="n">
        <v>0</v>
      </c>
      <c r="BE253" t="n">
        <v>0</v>
      </c>
      <c r="BF253" t="n">
        <v>0</v>
      </c>
      <c r="BG253" t="n">
        <v>0</v>
      </c>
      <c r="BH253" t="n">
        <v>0</v>
      </c>
      <c r="BI253" t="n">
        <v>0</v>
      </c>
      <c r="BJ253" t="n">
        <v>0</v>
      </c>
      <c r="BK253" t="n">
        <v>0</v>
      </c>
      <c r="BL253" t="n">
        <v>0</v>
      </c>
      <c r="BM253" t="n">
        <v>0</v>
      </c>
      <c r="BN253" t="n">
        <v>0</v>
      </c>
      <c r="BO253" t="n">
        <v>0</v>
      </c>
      <c r="BP253" t="n">
        <v>0</v>
      </c>
      <c r="BQ253" t="n">
        <v>0</v>
      </c>
      <c r="BR253" t="n">
        <v>0</v>
      </c>
      <c r="BS253" t="n">
        <v>0</v>
      </c>
      <c r="BT253" t="n">
        <v>0</v>
      </c>
      <c r="BU253" t="n">
        <v>0</v>
      </c>
      <c r="BV253" t="n">
        <v>0</v>
      </c>
      <c r="BW253" t="n">
        <v>0</v>
      </c>
      <c r="CV253" t="n">
        <v>0</v>
      </c>
      <c r="CW253">
        <f>ROUND(Y253*Source!I703*DO253,7)</f>
        <v/>
      </c>
      <c r="CX253">
        <f>ROUND(Y253*Source!I703,7)</f>
        <v/>
      </c>
      <c r="CY253">
        <f>AB253</f>
        <v/>
      </c>
      <c r="CZ253">
        <f>AF253</f>
        <v/>
      </c>
      <c r="DA253">
        <f>AJ253</f>
        <v/>
      </c>
      <c r="DB253">
        <f>ROUND(ROUND(AT253*CZ253,2),2)</f>
        <v/>
      </c>
      <c r="DC253">
        <f>ROUND(ROUND(AT253*AG253,2),2)</f>
        <v/>
      </c>
      <c r="DD253" t="inlineStr"/>
      <c r="DE253" t="inlineStr"/>
      <c r="DF253">
        <f>ROUND(ROUND(AE253,0)*CX253,0)</f>
        <v/>
      </c>
      <c r="DG253">
        <f>ROUND(ROUND(AF253*AJ253,0)*CX253,0)</f>
        <v/>
      </c>
      <c r="DH253">
        <f>ROUND(ROUND(AG253*AK253,0)*CX253,0)</f>
        <v/>
      </c>
      <c r="DI253">
        <f>ROUND(ROUND(AH253,0)*CX253,0)</f>
        <v/>
      </c>
      <c r="DJ253">
        <f>DG253</f>
        <v/>
      </c>
      <c r="DK253" t="n">
        <v>0</v>
      </c>
      <c r="DL253" t="inlineStr"/>
      <c r="DM253" t="n">
        <v>0</v>
      </c>
      <c r="DN253" t="inlineStr"/>
      <c r="DO253" t="n">
        <v>0</v>
      </c>
    </row>
    <row r="254">
      <c r="A254">
        <f>ROW(Source!A703)</f>
        <v/>
      </c>
      <c r="B254" t="n">
        <v>78855224</v>
      </c>
      <c r="C254" t="n">
        <v>78857432</v>
      </c>
      <c r="D254" t="n">
        <v>29110398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101-0388</t>
        </is>
      </c>
      <c r="J254" t="inlineStr">
        <is>
          <t>ТССЦ Московской обл., 101-0388, приказ Минстроя России №675/пр от 28.02.2017 № 254/пр</t>
        </is>
      </c>
      <c r="K254" t="inlineStr">
        <is>
          <t>Краски масляные земляные марки МА-0115 мумия, сурик железный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W254" t="n">
        <v>0</v>
      </c>
      <c r="X254" t="n">
        <v>1625292450</v>
      </c>
      <c r="Y254">
        <f>AT254</f>
        <v/>
      </c>
      <c r="AA254" t="n">
        <v>76804.47</v>
      </c>
      <c r="AB254" t="n">
        <v>0</v>
      </c>
      <c r="AC254" t="n">
        <v>0</v>
      </c>
      <c r="AD254" t="n">
        <v>0</v>
      </c>
      <c r="AE254" t="n">
        <v>15118.99</v>
      </c>
      <c r="AF254" t="n">
        <v>0</v>
      </c>
      <c r="AG254" t="n">
        <v>0</v>
      </c>
      <c r="AH254" t="n">
        <v>0</v>
      </c>
      <c r="AI254" t="n">
        <v>5.08</v>
      </c>
      <c r="AJ254" t="n">
        <v>1</v>
      </c>
      <c r="AK254" t="n">
        <v>1</v>
      </c>
      <c r="AL254" t="n">
        <v>1</v>
      </c>
      <c r="AM254" t="n">
        <v>2</v>
      </c>
      <c r="AN254" t="n">
        <v>0</v>
      </c>
      <c r="AO254" t="n">
        <v>1</v>
      </c>
      <c r="AP254" t="n">
        <v>1</v>
      </c>
      <c r="AQ254" t="n">
        <v>0</v>
      </c>
      <c r="AR254" t="n">
        <v>0</v>
      </c>
      <c r="AS254" t="inlineStr"/>
      <c r="AT254" t="n">
        <v>0.0014</v>
      </c>
      <c r="AU254" t="inlineStr"/>
      <c r="AV254" t="n">
        <v>0</v>
      </c>
      <c r="AW254" t="n">
        <v>2</v>
      </c>
      <c r="AX254" t="n">
        <v>78857442</v>
      </c>
      <c r="AY254" t="n">
        <v>1</v>
      </c>
      <c r="AZ254" t="n">
        <v>0</v>
      </c>
      <c r="BA254" t="n">
        <v>250</v>
      </c>
      <c r="BB254" t="n">
        <v>0</v>
      </c>
      <c r="BC254" t="n">
        <v>0</v>
      </c>
      <c r="BD254" t="n">
        <v>0</v>
      </c>
      <c r="BE254" t="n">
        <v>0</v>
      </c>
      <c r="BF254" t="n">
        <v>0</v>
      </c>
      <c r="BG254" t="n">
        <v>0</v>
      </c>
      <c r="BH254" t="n">
        <v>0</v>
      </c>
      <c r="BI254" t="n">
        <v>0</v>
      </c>
      <c r="BJ254" t="n">
        <v>0</v>
      </c>
      <c r="BK254" t="n">
        <v>0</v>
      </c>
      <c r="BL254" t="n">
        <v>0</v>
      </c>
      <c r="BM254" t="n">
        <v>0</v>
      </c>
      <c r="BN254" t="n">
        <v>0</v>
      </c>
      <c r="BO254" t="n">
        <v>0</v>
      </c>
      <c r="BP254" t="n">
        <v>0</v>
      </c>
      <c r="BQ254" t="n">
        <v>0</v>
      </c>
      <c r="BR254" t="n">
        <v>0</v>
      </c>
      <c r="BS254" t="n">
        <v>0</v>
      </c>
      <c r="BT254" t="n">
        <v>0</v>
      </c>
      <c r="BU254" t="n">
        <v>0</v>
      </c>
      <c r="BV254" t="n">
        <v>0</v>
      </c>
      <c r="BW254" t="n">
        <v>0</v>
      </c>
      <c r="CV254" t="n">
        <v>0</v>
      </c>
      <c r="CW254" t="n">
        <v>0</v>
      </c>
      <c r="CX254">
        <f>ROUND(Y254*Source!I703,7)</f>
        <v/>
      </c>
      <c r="CY254">
        <f>AA254</f>
        <v/>
      </c>
      <c r="CZ254">
        <f>AE254</f>
        <v/>
      </c>
      <c r="DA254">
        <f>AI254</f>
        <v/>
      </c>
      <c r="DB254">
        <f>ROUND(ROUND(AT254*CZ254,2),2)</f>
        <v/>
      </c>
      <c r="DC254">
        <f>ROUND(ROUND(AT254*AG254,2),2)</f>
        <v/>
      </c>
      <c r="DD254" t="inlineStr"/>
      <c r="DE254" t="inlineStr"/>
      <c r="DF254">
        <f>ROUND(ROUND(AE254*AI254,0)*CX254,0)</f>
        <v/>
      </c>
      <c r="DG254">
        <f>ROUND(ROUND(AF254,0)*CX254,0)</f>
        <v/>
      </c>
      <c r="DH254">
        <f>ROUND(ROUND(AG254,0)*CX254,0)</f>
        <v/>
      </c>
      <c r="DI254">
        <f>ROUND(ROUND(AH254,0)*CX254,0)</f>
        <v/>
      </c>
      <c r="DJ254">
        <f>DF254</f>
        <v/>
      </c>
      <c r="DK254" t="n">
        <v>0</v>
      </c>
      <c r="DL254" t="inlineStr"/>
      <c r="DM254" t="n">
        <v>0</v>
      </c>
      <c r="DN254" t="inlineStr"/>
      <c r="DO254" t="n">
        <v>0</v>
      </c>
    </row>
    <row r="255">
      <c r="A255">
        <f>ROW(Source!A703)</f>
        <v/>
      </c>
      <c r="B255" t="n">
        <v>78855224</v>
      </c>
      <c r="C255" t="n">
        <v>78857432</v>
      </c>
      <c r="D255" t="n">
        <v>29110573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101-0628</t>
        </is>
      </c>
      <c r="J255" t="inlineStr">
        <is>
          <t>ТССЦ Московской обл., 101-0628, приказ Минстроя России №675/пр от 28.02.2017 № 254/пр</t>
        </is>
      </c>
      <c r="K255" t="inlineStr">
        <is>
          <t>Олифа комбинированная, марки К-3</t>
        </is>
      </c>
      <c r="L255" t="n">
        <v>1348</v>
      </c>
      <c r="N255" t="n">
        <v>1009</v>
      </c>
      <c r="O255" t="inlineStr">
        <is>
          <t>т</t>
        </is>
      </c>
      <c r="P255" t="inlineStr">
        <is>
          <t>т</t>
        </is>
      </c>
      <c r="Q255" t="n">
        <v>1000</v>
      </c>
      <c r="W255" t="n">
        <v>0</v>
      </c>
      <c r="X255" t="n">
        <v>24062879</v>
      </c>
      <c r="Y255">
        <f>AT255</f>
        <v/>
      </c>
      <c r="AA255" t="n">
        <v>87631.5</v>
      </c>
      <c r="AB255" t="n">
        <v>0</v>
      </c>
      <c r="AC255" t="n">
        <v>0</v>
      </c>
      <c r="AD255" t="n">
        <v>0</v>
      </c>
      <c r="AE255" t="n">
        <v>16950</v>
      </c>
      <c r="AF255" t="n">
        <v>0</v>
      </c>
      <c r="AG255" t="n">
        <v>0</v>
      </c>
      <c r="AH255" t="n">
        <v>0</v>
      </c>
      <c r="AI255" t="n">
        <v>5.17</v>
      </c>
      <c r="AJ255" t="n">
        <v>1</v>
      </c>
      <c r="AK255" t="n">
        <v>1</v>
      </c>
      <c r="AL255" t="n">
        <v>1</v>
      </c>
      <c r="AM255" t="n">
        <v>2</v>
      </c>
      <c r="AN255" t="n">
        <v>0</v>
      </c>
      <c r="AO255" t="n">
        <v>1</v>
      </c>
      <c r="AP255" t="n">
        <v>1</v>
      </c>
      <c r="AQ255" t="n">
        <v>0</v>
      </c>
      <c r="AR255" t="n">
        <v>0</v>
      </c>
      <c r="AS255" t="inlineStr"/>
      <c r="AT255" t="n">
        <v>0.0007</v>
      </c>
      <c r="AU255" t="inlineStr"/>
      <c r="AV255" t="n">
        <v>0</v>
      </c>
      <c r="AW255" t="n">
        <v>2</v>
      </c>
      <c r="AX255" t="n">
        <v>78857443</v>
      </c>
      <c r="AY255" t="n">
        <v>1</v>
      </c>
      <c r="AZ255" t="n">
        <v>0</v>
      </c>
      <c r="BA255" t="n">
        <v>251</v>
      </c>
      <c r="BB255" t="n">
        <v>0</v>
      </c>
      <c r="BC255" t="n">
        <v>0</v>
      </c>
      <c r="BD255" t="n">
        <v>0</v>
      </c>
      <c r="BE255" t="n">
        <v>0</v>
      </c>
      <c r="BF255" t="n">
        <v>0</v>
      </c>
      <c r="BG255" t="n">
        <v>0</v>
      </c>
      <c r="BH255" t="n">
        <v>0</v>
      </c>
      <c r="BI255" t="n">
        <v>0</v>
      </c>
      <c r="BJ255" t="n">
        <v>0</v>
      </c>
      <c r="BK255" t="n">
        <v>0</v>
      </c>
      <c r="BL255" t="n">
        <v>0</v>
      </c>
      <c r="BM255" t="n">
        <v>0</v>
      </c>
      <c r="BN255" t="n">
        <v>0</v>
      </c>
      <c r="BO255" t="n">
        <v>0</v>
      </c>
      <c r="BP255" t="n">
        <v>0</v>
      </c>
      <c r="BQ255" t="n">
        <v>0</v>
      </c>
      <c r="BR255" t="n">
        <v>0</v>
      </c>
      <c r="BS255" t="n">
        <v>0</v>
      </c>
      <c r="BT255" t="n">
        <v>0</v>
      </c>
      <c r="BU255" t="n">
        <v>0</v>
      </c>
      <c r="BV255" t="n">
        <v>0</v>
      </c>
      <c r="BW255" t="n">
        <v>0</v>
      </c>
      <c r="CV255" t="n">
        <v>0</v>
      </c>
      <c r="CW255" t="n">
        <v>0</v>
      </c>
      <c r="CX255">
        <f>ROUND(Y255*Source!I703,7)</f>
        <v/>
      </c>
      <c r="CY255">
        <f>AA255</f>
        <v/>
      </c>
      <c r="CZ255">
        <f>AE255</f>
        <v/>
      </c>
      <c r="DA255">
        <f>AI255</f>
        <v/>
      </c>
      <c r="DB255">
        <f>ROUND(ROUND(AT255*CZ255,2),2)</f>
        <v/>
      </c>
      <c r="DC255">
        <f>ROUND(ROUND(AT255*AG255,2),2)</f>
        <v/>
      </c>
      <c r="DD255" t="inlineStr"/>
      <c r="DE255" t="inlineStr"/>
      <c r="DF255">
        <f>ROUND(ROUND(AE255*AI255,0)*CX255,0)</f>
        <v/>
      </c>
      <c r="DG255">
        <f>ROUND(ROUND(AF255,0)*CX255,0)</f>
        <v/>
      </c>
      <c r="DH255">
        <f>ROUND(ROUND(AG255,0)*CX255,0)</f>
        <v/>
      </c>
      <c r="DI255">
        <f>ROUND(ROUND(AH255,0)*CX255,0)</f>
        <v/>
      </c>
      <c r="DJ255">
        <f>DF255</f>
        <v/>
      </c>
      <c r="DK255" t="n">
        <v>0</v>
      </c>
      <c r="DL255" t="inlineStr"/>
      <c r="DM255" t="n">
        <v>0</v>
      </c>
      <c r="DN255" t="inlineStr"/>
      <c r="DO255" t="n">
        <v>0</v>
      </c>
    </row>
    <row r="256">
      <c r="A256">
        <f>ROW(Source!A703)</f>
        <v/>
      </c>
      <c r="B256" t="n">
        <v>78855224</v>
      </c>
      <c r="C256" t="n">
        <v>78857432</v>
      </c>
      <c r="D256" t="n">
        <v>29107963</v>
      </c>
      <c r="E256" t="n">
        <v>1</v>
      </c>
      <c r="F256" t="n">
        <v>1</v>
      </c>
      <c r="G256" t="n">
        <v>1</v>
      </c>
      <c r="H256" t="n">
        <v>3</v>
      </c>
      <c r="I256" t="inlineStr">
        <is>
          <t>101-1669</t>
        </is>
      </c>
      <c r="J256" t="inlineStr">
        <is>
          <t>ТССЦ Московской обл., 101-1669, приказ Минстроя России №675/пр от 28.02.2017 № 254/пр</t>
        </is>
      </c>
      <c r="K256" t="inlineStr">
        <is>
          <t>Очес льняной</t>
        </is>
      </c>
      <c r="L256" t="n">
        <v>1346</v>
      </c>
      <c r="N256" t="n">
        <v>1009</v>
      </c>
      <c r="O256" t="inlineStr">
        <is>
          <t>кг</t>
        </is>
      </c>
      <c r="P256" t="inlineStr">
        <is>
          <t>кг</t>
        </is>
      </c>
      <c r="Q256" t="n">
        <v>1</v>
      </c>
      <c r="W256" t="n">
        <v>0</v>
      </c>
      <c r="X256" t="n">
        <v>-2113933962</v>
      </c>
      <c r="Y256">
        <f>AT256</f>
        <v/>
      </c>
      <c r="AA256" t="n">
        <v>590.67</v>
      </c>
      <c r="AB256" t="n">
        <v>0</v>
      </c>
      <c r="AC256" t="n">
        <v>0</v>
      </c>
      <c r="AD256" t="n">
        <v>0</v>
      </c>
      <c r="AE256" t="n">
        <v>37.29</v>
      </c>
      <c r="AF256" t="n">
        <v>0</v>
      </c>
      <c r="AG256" t="n">
        <v>0</v>
      </c>
      <c r="AH256" t="n">
        <v>0</v>
      </c>
      <c r="AI256" t="n">
        <v>15.84</v>
      </c>
      <c r="AJ256" t="n">
        <v>1</v>
      </c>
      <c r="AK256" t="n">
        <v>1</v>
      </c>
      <c r="AL256" t="n">
        <v>1</v>
      </c>
      <c r="AM256" t="n">
        <v>2</v>
      </c>
      <c r="AN256" t="n">
        <v>0</v>
      </c>
      <c r="AO256" t="n">
        <v>1</v>
      </c>
      <c r="AP256" t="n">
        <v>1</v>
      </c>
      <c r="AQ256" t="n">
        <v>0</v>
      </c>
      <c r="AR256" t="n">
        <v>0</v>
      </c>
      <c r="AS256" t="inlineStr"/>
      <c r="AT256" t="n">
        <v>0.7</v>
      </c>
      <c r="AU256" t="inlineStr"/>
      <c r="AV256" t="n">
        <v>0</v>
      </c>
      <c r="AW256" t="n">
        <v>2</v>
      </c>
      <c r="AX256" t="n">
        <v>78857444</v>
      </c>
      <c r="AY256" t="n">
        <v>1</v>
      </c>
      <c r="AZ256" t="n">
        <v>0</v>
      </c>
      <c r="BA256" t="n">
        <v>252</v>
      </c>
      <c r="BB256" t="n">
        <v>0</v>
      </c>
      <c r="BC256" t="n">
        <v>0</v>
      </c>
      <c r="BD256" t="n">
        <v>0</v>
      </c>
      <c r="BE256" t="n">
        <v>0</v>
      </c>
      <c r="BF256" t="n">
        <v>0</v>
      </c>
      <c r="BG256" t="n">
        <v>0</v>
      </c>
      <c r="BH256" t="n">
        <v>0</v>
      </c>
      <c r="BI256" t="n">
        <v>0</v>
      </c>
      <c r="BJ256" t="n">
        <v>0</v>
      </c>
      <c r="BK256" t="n">
        <v>0</v>
      </c>
      <c r="BL256" t="n">
        <v>0</v>
      </c>
      <c r="BM256" t="n">
        <v>0</v>
      </c>
      <c r="BN256" t="n">
        <v>0</v>
      </c>
      <c r="BO256" t="n">
        <v>0</v>
      </c>
      <c r="BP256" t="n">
        <v>0</v>
      </c>
      <c r="BQ256" t="n">
        <v>0</v>
      </c>
      <c r="BR256" t="n">
        <v>0</v>
      </c>
      <c r="BS256" t="n">
        <v>0</v>
      </c>
      <c r="BT256" t="n">
        <v>0</v>
      </c>
      <c r="BU256" t="n">
        <v>0</v>
      </c>
      <c r="BV256" t="n">
        <v>0</v>
      </c>
      <c r="BW256" t="n">
        <v>0</v>
      </c>
      <c r="CV256" t="n">
        <v>0</v>
      </c>
      <c r="CW256" t="n">
        <v>0</v>
      </c>
      <c r="CX256">
        <f>ROUND(Y256*Source!I703,7)</f>
        <v/>
      </c>
      <c r="CY256">
        <f>AA256</f>
        <v/>
      </c>
      <c r="CZ256">
        <f>AE256</f>
        <v/>
      </c>
      <c r="DA256">
        <f>AI256</f>
        <v/>
      </c>
      <c r="DB256">
        <f>ROUND(ROUND(AT256*CZ256,2),2)</f>
        <v/>
      </c>
      <c r="DC256">
        <f>ROUND(ROUND(AT256*AG256,2),2)</f>
        <v/>
      </c>
      <c r="DD256" t="inlineStr"/>
      <c r="DE256" t="inlineStr"/>
      <c r="DF256">
        <f>ROUND(ROUND(AE256*AI256,0)*CX256,0)</f>
        <v/>
      </c>
      <c r="DG256">
        <f>ROUND(ROUND(AF256,0)*CX256,0)</f>
        <v/>
      </c>
      <c r="DH256">
        <f>ROUND(ROUND(AG256,0)*CX256,0)</f>
        <v/>
      </c>
      <c r="DI256">
        <f>ROUND(ROUND(AH256,0)*CX256,0)</f>
        <v/>
      </c>
      <c r="DJ256">
        <f>DF256</f>
        <v/>
      </c>
      <c r="DK256" t="n">
        <v>0</v>
      </c>
      <c r="DL256" t="inlineStr"/>
      <c r="DM256" t="n">
        <v>0</v>
      </c>
      <c r="DN256" t="inlineStr"/>
      <c r="DO256" t="n">
        <v>0</v>
      </c>
    </row>
    <row r="257">
      <c r="A257">
        <f>ROW(Source!A703)</f>
        <v/>
      </c>
      <c r="B257" t="n">
        <v>78855224</v>
      </c>
      <c r="C257" t="n">
        <v>78857432</v>
      </c>
      <c r="D257" t="n">
        <v>29142465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302-1342</t>
        </is>
      </c>
      <c r="J257" t="inlineStr">
        <is>
          <t>ТССЦ Московской обл., 302-1342, приказ Минстроя России №675/пр от 28.02.2017 № 256/пр</t>
        </is>
      </c>
      <c r="K257" t="inlineStr">
        <is>
          <t>Вентили проходные муфтовые 15кч18п для воды давлением 1,6 МПа (16 кгс/см2), диаметром 20 мм</t>
        </is>
      </c>
      <c r="L257" t="n">
        <v>1354</v>
      </c>
      <c r="N257" t="n">
        <v>1010</v>
      </c>
      <c r="O257" t="inlineStr">
        <is>
          <t>шт.</t>
        </is>
      </c>
      <c r="P257" t="inlineStr">
        <is>
          <t>шт.</t>
        </is>
      </c>
      <c r="Q257" t="n">
        <v>1</v>
      </c>
      <c r="W257" t="n">
        <v>0</v>
      </c>
      <c r="X257" t="n">
        <v>-852705161</v>
      </c>
      <c r="Y257">
        <f>AT257</f>
        <v/>
      </c>
      <c r="AA257" t="n">
        <v>221.81</v>
      </c>
      <c r="AB257" t="n">
        <v>0</v>
      </c>
      <c r="AC257" t="n">
        <v>0</v>
      </c>
      <c r="AD257" t="n">
        <v>0</v>
      </c>
      <c r="AE257" t="n">
        <v>21.81</v>
      </c>
      <c r="AF257" t="n">
        <v>0</v>
      </c>
      <c r="AG257" t="n">
        <v>0</v>
      </c>
      <c r="AH257" t="n">
        <v>0</v>
      </c>
      <c r="AI257" t="n">
        <v>10.17</v>
      </c>
      <c r="AJ257" t="n">
        <v>1</v>
      </c>
      <c r="AK257" t="n">
        <v>1</v>
      </c>
      <c r="AL257" t="n">
        <v>1</v>
      </c>
      <c r="AM257" t="n">
        <v>2</v>
      </c>
      <c r="AN257" t="n">
        <v>0</v>
      </c>
      <c r="AO257" t="n">
        <v>1</v>
      </c>
      <c r="AP257" t="n">
        <v>1</v>
      </c>
      <c r="AQ257" t="n">
        <v>0</v>
      </c>
      <c r="AR257" t="n">
        <v>0</v>
      </c>
      <c r="AS257" t="inlineStr"/>
      <c r="AT257" t="n">
        <v>100</v>
      </c>
      <c r="AU257" t="inlineStr"/>
      <c r="AV257" t="n">
        <v>0</v>
      </c>
      <c r="AW257" t="n">
        <v>2</v>
      </c>
      <c r="AX257" t="n">
        <v>78857445</v>
      </c>
      <c r="AY257" t="n">
        <v>1</v>
      </c>
      <c r="AZ257" t="n">
        <v>0</v>
      </c>
      <c r="BA257" t="n">
        <v>253</v>
      </c>
      <c r="BB257" t="n">
        <v>0</v>
      </c>
      <c r="BC257" t="n">
        <v>0</v>
      </c>
      <c r="BD257" t="n">
        <v>0</v>
      </c>
      <c r="BE257" t="n">
        <v>0</v>
      </c>
      <c r="BF257" t="n">
        <v>0</v>
      </c>
      <c r="BG257" t="n">
        <v>0</v>
      </c>
      <c r="BH257" t="n">
        <v>0</v>
      </c>
      <c r="BI257" t="n">
        <v>0</v>
      </c>
      <c r="BJ257" t="n">
        <v>0</v>
      </c>
      <c r="BK257" t="n">
        <v>0</v>
      </c>
      <c r="BL257" t="n">
        <v>0</v>
      </c>
      <c r="BM257" t="n">
        <v>0</v>
      </c>
      <c r="BN257" t="n">
        <v>0</v>
      </c>
      <c r="BO257" t="n">
        <v>0</v>
      </c>
      <c r="BP257" t="n">
        <v>0</v>
      </c>
      <c r="BQ257" t="n">
        <v>0</v>
      </c>
      <c r="BR257" t="n">
        <v>0</v>
      </c>
      <c r="BS257" t="n">
        <v>0</v>
      </c>
      <c r="BT257" t="n">
        <v>0</v>
      </c>
      <c r="BU257" t="n">
        <v>0</v>
      </c>
      <c r="BV257" t="n">
        <v>0</v>
      </c>
      <c r="BW257" t="n">
        <v>0</v>
      </c>
      <c r="CV257" t="n">
        <v>0</v>
      </c>
      <c r="CW257" t="n">
        <v>0</v>
      </c>
      <c r="CX257">
        <f>ROUND(Y257*Source!I703,7)</f>
        <v/>
      </c>
      <c r="CY257">
        <f>AA257</f>
        <v/>
      </c>
      <c r="CZ257">
        <f>AE257</f>
        <v/>
      </c>
      <c r="DA257">
        <f>AI257</f>
        <v/>
      </c>
      <c r="DB257">
        <f>ROUND(ROUND(AT257*CZ257,2),2)</f>
        <v/>
      </c>
      <c r="DC257">
        <f>ROUND(ROUND(AT257*AG257,2),2)</f>
        <v/>
      </c>
      <c r="DD257" t="inlineStr"/>
      <c r="DE257" t="inlineStr"/>
      <c r="DF257">
        <f>ROUND(ROUND(AE257*AI257,0)*CX257,0)</f>
        <v/>
      </c>
      <c r="DG257">
        <f>ROUND(ROUND(AF257,0)*CX257,0)</f>
        <v/>
      </c>
      <c r="DH257">
        <f>ROUND(ROUND(AG257,0)*CX257,0)</f>
        <v/>
      </c>
      <c r="DI257">
        <f>ROUND(ROUND(AH257,0)*CX257,0)</f>
        <v/>
      </c>
      <c r="DJ257">
        <f>DF257</f>
        <v/>
      </c>
      <c r="DK257" t="n">
        <v>0</v>
      </c>
      <c r="DL257" t="inlineStr"/>
      <c r="DM257" t="n">
        <v>0</v>
      </c>
      <c r="DN257" t="inlineStr"/>
      <c r="DO257" t="n">
        <v>0</v>
      </c>
    </row>
    <row r="258">
      <c r="A258">
        <f>ROW(Source!A703)</f>
        <v/>
      </c>
      <c r="B258" t="n">
        <v>78855224</v>
      </c>
      <c r="C258" t="n">
        <v>78857432</v>
      </c>
      <c r="D258" t="n">
        <v>29164350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509-9899</t>
        </is>
      </c>
      <c r="J258" t="inlineStr">
        <is>
          <t>ТССЦ Московской обл., 509-9899, приказ Минстроя России №675/пр от 28.02.2017 № 258/пр</t>
        </is>
      </c>
      <c r="K258" t="inlineStr">
        <is>
          <t>Строительный мусор и масса возвратных материалов</t>
        </is>
      </c>
      <c r="L258" t="n">
        <v>1348</v>
      </c>
      <c r="N258" t="n">
        <v>1009</v>
      </c>
      <c r="O258" t="inlineStr">
        <is>
          <t>т</t>
        </is>
      </c>
      <c r="P258" t="inlineStr">
        <is>
          <t>т</t>
        </is>
      </c>
      <c r="Q258" t="n">
        <v>1000</v>
      </c>
      <c r="W258" t="n">
        <v>0</v>
      </c>
      <c r="X258" t="n">
        <v>1839160745</v>
      </c>
      <c r="Y258">
        <f>AT258</f>
        <v/>
      </c>
      <c r="AA258" t="n">
        <v>0</v>
      </c>
      <c r="AB258" t="n">
        <v>0</v>
      </c>
      <c r="AC258" t="n">
        <v>0</v>
      </c>
      <c r="AD258" t="n">
        <v>0</v>
      </c>
      <c r="AE258" t="n">
        <v>0</v>
      </c>
      <c r="AF258" t="n">
        <v>0</v>
      </c>
      <c r="AG258" t="n">
        <v>0</v>
      </c>
      <c r="AH258" t="n">
        <v>0</v>
      </c>
      <c r="AI258" t="n">
        <v>1</v>
      </c>
      <c r="AJ258" t="n">
        <v>1</v>
      </c>
      <c r="AK258" t="n">
        <v>1</v>
      </c>
      <c r="AL258" t="n">
        <v>1</v>
      </c>
      <c r="AM258" t="n">
        <v>0</v>
      </c>
      <c r="AN258" t="n">
        <v>0</v>
      </c>
      <c r="AO258" t="n">
        <v>0</v>
      </c>
      <c r="AP258" t="n">
        <v>1</v>
      </c>
      <c r="AQ258" t="n">
        <v>0</v>
      </c>
      <c r="AR258" t="n">
        <v>0</v>
      </c>
      <c r="AS258" t="inlineStr"/>
      <c r="AT258" t="n">
        <v>0.04</v>
      </c>
      <c r="AU258" t="inlineStr"/>
      <c r="AV258" t="n">
        <v>0</v>
      </c>
      <c r="AW258" t="n">
        <v>2</v>
      </c>
      <c r="AX258" t="n">
        <v>78857446</v>
      </c>
      <c r="AY258" t="n">
        <v>1</v>
      </c>
      <c r="AZ258" t="n">
        <v>0</v>
      </c>
      <c r="BA258" t="n">
        <v>254</v>
      </c>
      <c r="BB258" t="n">
        <v>0</v>
      </c>
      <c r="BC258" t="n">
        <v>0</v>
      </c>
      <c r="BD258" t="n">
        <v>0</v>
      </c>
      <c r="BE258" t="n">
        <v>0</v>
      </c>
      <c r="BF258" t="n">
        <v>0</v>
      </c>
      <c r="BG258" t="n">
        <v>0</v>
      </c>
      <c r="BH258" t="n">
        <v>0</v>
      </c>
      <c r="BI258" t="n">
        <v>0</v>
      </c>
      <c r="BJ258" t="n">
        <v>0</v>
      </c>
      <c r="BK258" t="n">
        <v>0</v>
      </c>
      <c r="BL258" t="n">
        <v>0</v>
      </c>
      <c r="BM258" t="n">
        <v>0</v>
      </c>
      <c r="BN258" t="n">
        <v>0</v>
      </c>
      <c r="BO258" t="n">
        <v>0</v>
      </c>
      <c r="BP258" t="n">
        <v>0</v>
      </c>
      <c r="BQ258" t="n">
        <v>0</v>
      </c>
      <c r="BR258" t="n">
        <v>0</v>
      </c>
      <c r="BS258" t="n">
        <v>0</v>
      </c>
      <c r="BT258" t="n">
        <v>0</v>
      </c>
      <c r="BU258" t="n">
        <v>0</v>
      </c>
      <c r="BV258" t="n">
        <v>0</v>
      </c>
      <c r="BW258" t="n">
        <v>0</v>
      </c>
      <c r="CV258" t="n">
        <v>0</v>
      </c>
      <c r="CW258" t="n">
        <v>0</v>
      </c>
      <c r="CX258">
        <f>ROUND(Y258*Source!I703,7)</f>
        <v/>
      </c>
      <c r="CY258">
        <f>AA258</f>
        <v/>
      </c>
      <c r="CZ258">
        <f>AE258</f>
        <v/>
      </c>
      <c r="DA258">
        <f>AI258</f>
        <v/>
      </c>
      <c r="DB258">
        <f>ROUND(ROUND(AT258*CZ258,2),2)</f>
        <v/>
      </c>
      <c r="DC258">
        <f>ROUND(ROUND(AT258*AG258,2),2)</f>
        <v/>
      </c>
      <c r="DD258" t="inlineStr"/>
      <c r="DE258" t="inlineStr"/>
      <c r="DF258">
        <f>ROUND(ROUND(AE258,0)*CX258,0)</f>
        <v/>
      </c>
      <c r="DG258">
        <f>ROUND(ROUND(AF258,0)*CX258,0)</f>
        <v/>
      </c>
      <c r="DH258">
        <f>ROUND(ROUND(AG258,0)*CX258,0)</f>
        <v/>
      </c>
      <c r="DI258">
        <f>ROUND(ROUND(AH258,0)*CX258,0)</f>
        <v/>
      </c>
      <c r="DJ258">
        <f>DF258</f>
        <v/>
      </c>
      <c r="DK258" t="n">
        <v>0</v>
      </c>
      <c r="DL258" t="inlineStr"/>
      <c r="DM258" t="n">
        <v>0</v>
      </c>
      <c r="DN258" t="inlineStr"/>
      <c r="DO258" t="n">
        <v>0</v>
      </c>
    </row>
    <row r="259">
      <c r="A259">
        <f>ROW(Source!A743)</f>
        <v/>
      </c>
      <c r="B259" t="n">
        <v>78855224</v>
      </c>
      <c r="C259" t="n">
        <v>78857574</v>
      </c>
      <c r="D259" t="n">
        <v>18406785</v>
      </c>
      <c r="E259" t="n">
        <v>1</v>
      </c>
      <c r="F259" t="n">
        <v>1</v>
      </c>
      <c r="G259" t="n">
        <v>1</v>
      </c>
      <c r="H259" t="n">
        <v>1</v>
      </c>
      <c r="I259" t="inlineStr">
        <is>
          <t>1-1033-90</t>
        </is>
      </c>
      <c r="J259" t="inlineStr"/>
      <c r="K259" t="inlineStr">
        <is>
          <t>Рабочий строитель среднего разряда 3,3</t>
        </is>
      </c>
      <c r="L259" t="n">
        <v>1369</v>
      </c>
      <c r="N259" t="n">
        <v>1013</v>
      </c>
      <c r="O259" t="inlineStr">
        <is>
          <t>чел.-ч</t>
        </is>
      </c>
      <c r="P259" t="inlineStr">
        <is>
          <t>чел.-ч</t>
        </is>
      </c>
      <c r="Q259" t="n">
        <v>1</v>
      </c>
      <c r="W259" t="n">
        <v>0</v>
      </c>
      <c r="X259" t="n">
        <v>645971194</v>
      </c>
      <c r="Y259">
        <f>AT259</f>
        <v/>
      </c>
      <c r="AA259" t="n">
        <v>0</v>
      </c>
      <c r="AB259" t="n">
        <v>0</v>
      </c>
      <c r="AC259" t="n">
        <v>0</v>
      </c>
      <c r="AD259" t="n">
        <v>8.859999999999999</v>
      </c>
      <c r="AE259" t="n">
        <v>0</v>
      </c>
      <c r="AF259" t="n">
        <v>0</v>
      </c>
      <c r="AG259" t="n">
        <v>0</v>
      </c>
      <c r="AH259" t="n">
        <v>8.859999999999999</v>
      </c>
      <c r="AI259" t="n">
        <v>1</v>
      </c>
      <c r="AJ259" t="n">
        <v>1</v>
      </c>
      <c r="AK259" t="n">
        <v>1</v>
      </c>
      <c r="AL259" t="n">
        <v>1</v>
      </c>
      <c r="AM259" t="n">
        <v>-2</v>
      </c>
      <c r="AN259" t="n">
        <v>0</v>
      </c>
      <c r="AO259" t="n">
        <v>1</v>
      </c>
      <c r="AP259" t="n">
        <v>0</v>
      </c>
      <c r="AQ259" t="n">
        <v>0</v>
      </c>
      <c r="AR259" t="n">
        <v>0</v>
      </c>
      <c r="AS259" t="inlineStr"/>
      <c r="AT259" t="n">
        <v>112</v>
      </c>
      <c r="AU259" t="inlineStr"/>
      <c r="AV259" t="n">
        <v>1</v>
      </c>
      <c r="AW259" t="n">
        <v>2</v>
      </c>
      <c r="AX259" t="n">
        <v>78857575</v>
      </c>
      <c r="AY259" t="n">
        <v>1</v>
      </c>
      <c r="AZ259" t="n">
        <v>0</v>
      </c>
      <c r="BA259" t="n">
        <v>255</v>
      </c>
      <c r="BB259" t="n">
        <v>0</v>
      </c>
      <c r="BC259" t="n">
        <v>0</v>
      </c>
      <c r="BD259" t="n">
        <v>0</v>
      </c>
      <c r="BE259" t="n">
        <v>0</v>
      </c>
      <c r="BF259" t="n">
        <v>0</v>
      </c>
      <c r="BG259" t="n">
        <v>0</v>
      </c>
      <c r="BH259" t="n">
        <v>0</v>
      </c>
      <c r="BI259" t="n">
        <v>0</v>
      </c>
      <c r="BJ259" t="n">
        <v>0</v>
      </c>
      <c r="BK259" t="n">
        <v>0</v>
      </c>
      <c r="BL259" t="n">
        <v>0</v>
      </c>
      <c r="BM259" t="n">
        <v>0</v>
      </c>
      <c r="BN259" t="n">
        <v>0</v>
      </c>
      <c r="BO259" t="n">
        <v>0</v>
      </c>
      <c r="BP259" t="n">
        <v>0</v>
      </c>
      <c r="BQ259" t="n">
        <v>0</v>
      </c>
      <c r="BR259" t="n">
        <v>0</v>
      </c>
      <c r="BS259" t="n">
        <v>0</v>
      </c>
      <c r="BT259" t="n">
        <v>0</v>
      </c>
      <c r="BU259" t="n">
        <v>0</v>
      </c>
      <c r="BV259" t="n">
        <v>0</v>
      </c>
      <c r="BW259" t="n">
        <v>0</v>
      </c>
      <c r="CU259">
        <f>ROUND(AT259*Source!I743*AH259*AL259,0)</f>
        <v/>
      </c>
      <c r="CV259">
        <f>ROUND(Y259*Source!I743,7)</f>
        <v/>
      </c>
      <c r="CW259" t="n">
        <v>0</v>
      </c>
      <c r="CX259">
        <f>ROUND(Y259*Source!I743,7)</f>
        <v/>
      </c>
      <c r="CY259">
        <f>AD259</f>
        <v/>
      </c>
      <c r="CZ259">
        <f>AH259</f>
        <v/>
      </c>
      <c r="DA259">
        <f>AL259</f>
        <v/>
      </c>
      <c r="DB259">
        <f>ROUND(ROUND(AT259*CZ259,2),2)</f>
        <v/>
      </c>
      <c r="DC259">
        <f>ROUND(ROUND(AT259*AG259,2),2)</f>
        <v/>
      </c>
      <c r="DD259" t="inlineStr"/>
      <c r="DE259" t="inlineStr"/>
      <c r="DF259">
        <f>ROUND(ROUND(AE259,0)*CX259,0)</f>
        <v/>
      </c>
      <c r="DG259">
        <f>ROUND(ROUND(AF259,0)*CX259,0)</f>
        <v/>
      </c>
      <c r="DH259">
        <f>ROUND(ROUND(AG259,0)*CX259,0)</f>
        <v/>
      </c>
      <c r="DI259">
        <f>ROUND(ROUND(AH259,0)*CX259,0)</f>
        <v/>
      </c>
      <c r="DJ259">
        <f>DI259</f>
        <v/>
      </c>
      <c r="DK259" t="n">
        <v>0</v>
      </c>
      <c r="DL259" t="inlineStr"/>
      <c r="DM259" t="n">
        <v>0</v>
      </c>
      <c r="DN259" t="inlineStr"/>
      <c r="DO259" t="n">
        <v>0</v>
      </c>
    </row>
    <row r="260">
      <c r="A260">
        <f>ROW(Source!A743)</f>
        <v/>
      </c>
      <c r="B260" t="n">
        <v>78855224</v>
      </c>
      <c r="C260" t="n">
        <v>78857574</v>
      </c>
      <c r="D260" t="n">
        <v>29174913</v>
      </c>
      <c r="E260" t="n">
        <v>1</v>
      </c>
      <c r="F260" t="n">
        <v>1</v>
      </c>
      <c r="G260" t="n">
        <v>1</v>
      </c>
      <c r="H260" t="n">
        <v>2</v>
      </c>
      <c r="I260" t="inlineStr">
        <is>
          <t>400001</t>
        </is>
      </c>
      <c r="J260" t="inlineStr">
        <is>
          <t>ТСЭМ Московской обл., 400001, приказ Минстроя России №675/пр от 28.02.2017 № 264/пр</t>
        </is>
      </c>
      <c r="K260" t="inlineStr">
        <is>
          <t>Автомобили бортовые, грузоподъемность до 5 т</t>
        </is>
      </c>
      <c r="L260" t="n">
        <v>1368</v>
      </c>
      <c r="N260" t="n">
        <v>1011</v>
      </c>
      <c r="O260" t="inlineStr">
        <is>
          <t>маш.-ч</t>
        </is>
      </c>
      <c r="P260" t="inlineStr">
        <is>
          <t>маш.-ч</t>
        </is>
      </c>
      <c r="Q260" t="n">
        <v>1</v>
      </c>
      <c r="W260" t="n">
        <v>0</v>
      </c>
      <c r="X260" t="n">
        <v>1230759911</v>
      </c>
      <c r="Y260">
        <f>AT260</f>
        <v/>
      </c>
      <c r="AA260" t="n">
        <v>0</v>
      </c>
      <c r="AB260" t="n">
        <v>2177.51</v>
      </c>
      <c r="AC260" t="n">
        <v>606.1</v>
      </c>
      <c r="AD260" t="n">
        <v>0</v>
      </c>
      <c r="AE260" t="n">
        <v>0</v>
      </c>
      <c r="AF260" t="n">
        <v>87.17</v>
      </c>
      <c r="AG260" t="n">
        <v>11.6</v>
      </c>
      <c r="AH260" t="n">
        <v>0</v>
      </c>
      <c r="AI260" t="n">
        <v>1</v>
      </c>
      <c r="AJ260" t="n">
        <v>24.98</v>
      </c>
      <c r="AK260" t="n">
        <v>52.25</v>
      </c>
      <c r="AL260" t="n">
        <v>1</v>
      </c>
      <c r="AM260" t="n">
        <v>2</v>
      </c>
      <c r="AN260" t="n">
        <v>0</v>
      </c>
      <c r="AO260" t="n">
        <v>1</v>
      </c>
      <c r="AP260" t="n">
        <v>0</v>
      </c>
      <c r="AQ260" t="n">
        <v>0</v>
      </c>
      <c r="AR260" t="n">
        <v>0</v>
      </c>
      <c r="AS260" t="inlineStr"/>
      <c r="AT260" t="n">
        <v>0.1</v>
      </c>
      <c r="AU260" t="inlineStr"/>
      <c r="AV260" t="n">
        <v>0</v>
      </c>
      <c r="AW260" t="n">
        <v>2</v>
      </c>
      <c r="AX260" t="n">
        <v>78857576</v>
      </c>
      <c r="AY260" t="n">
        <v>1</v>
      </c>
      <c r="AZ260" t="n">
        <v>0</v>
      </c>
      <c r="BA260" t="n">
        <v>256</v>
      </c>
      <c r="BB260" t="n">
        <v>0</v>
      </c>
      <c r="BC260" t="n">
        <v>0</v>
      </c>
      <c r="BD260" t="n">
        <v>0</v>
      </c>
      <c r="BE260" t="n">
        <v>0</v>
      </c>
      <c r="BF260" t="n">
        <v>0</v>
      </c>
      <c r="BG260" t="n">
        <v>0</v>
      </c>
      <c r="BH260" t="n">
        <v>0</v>
      </c>
      <c r="BI260" t="n">
        <v>0</v>
      </c>
      <c r="BJ260" t="n">
        <v>0</v>
      </c>
      <c r="BK260" t="n">
        <v>0</v>
      </c>
      <c r="BL260" t="n">
        <v>0</v>
      </c>
      <c r="BM260" t="n">
        <v>0</v>
      </c>
      <c r="BN260" t="n">
        <v>0</v>
      </c>
      <c r="BO260" t="n">
        <v>0</v>
      </c>
      <c r="BP260" t="n">
        <v>0</v>
      </c>
      <c r="BQ260" t="n">
        <v>0</v>
      </c>
      <c r="BR260" t="n">
        <v>0</v>
      </c>
      <c r="BS260" t="n">
        <v>0</v>
      </c>
      <c r="BT260" t="n">
        <v>0</v>
      </c>
      <c r="BU260" t="n">
        <v>0</v>
      </c>
      <c r="BV260" t="n">
        <v>0</v>
      </c>
      <c r="BW260" t="n">
        <v>0</v>
      </c>
      <c r="CV260" t="n">
        <v>0</v>
      </c>
      <c r="CW260">
        <f>ROUND(Y260*Source!I743*DO260,7)</f>
        <v/>
      </c>
      <c r="CX260">
        <f>ROUND(Y260*Source!I743,7)</f>
        <v/>
      </c>
      <c r="CY260">
        <f>AB260</f>
        <v/>
      </c>
      <c r="CZ260">
        <f>AF260</f>
        <v/>
      </c>
      <c r="DA260">
        <f>AJ260</f>
        <v/>
      </c>
      <c r="DB260">
        <f>ROUND(ROUND(AT260*CZ260,2),2)</f>
        <v/>
      </c>
      <c r="DC260">
        <f>ROUND(ROUND(AT260*AG260,2),2)</f>
        <v/>
      </c>
      <c r="DD260" t="inlineStr"/>
      <c r="DE260" t="inlineStr"/>
      <c r="DF260">
        <f>ROUND(ROUND(AE260,0)*CX260,0)</f>
        <v/>
      </c>
      <c r="DG260">
        <f>ROUND(ROUND(AF260*AJ260,0)*CX260,0)</f>
        <v/>
      </c>
      <c r="DH260">
        <f>ROUND(ROUND(AG260*AK260,0)*CX260,0)</f>
        <v/>
      </c>
      <c r="DI260">
        <f>ROUND(ROUND(AH260,0)*CX260,0)</f>
        <v/>
      </c>
      <c r="DJ260">
        <f>DG260</f>
        <v/>
      </c>
      <c r="DK260" t="n">
        <v>0</v>
      </c>
      <c r="DL260" t="inlineStr"/>
      <c r="DM260" t="n">
        <v>0</v>
      </c>
      <c r="DN260" t="inlineStr"/>
      <c r="DO260" t="n">
        <v>0</v>
      </c>
    </row>
    <row r="261">
      <c r="A261">
        <f>ROW(Source!A743)</f>
        <v/>
      </c>
      <c r="B261" t="n">
        <v>78855224</v>
      </c>
      <c r="C261" t="n">
        <v>78857574</v>
      </c>
      <c r="D261" t="n">
        <v>29113083</v>
      </c>
      <c r="E261" t="n">
        <v>1</v>
      </c>
      <c r="F261" t="n">
        <v>1</v>
      </c>
      <c r="G261" t="n">
        <v>1</v>
      </c>
      <c r="H261" t="n">
        <v>3</v>
      </c>
      <c r="I261" t="inlineStr">
        <is>
          <t>101-1628</t>
        </is>
      </c>
      <c r="J261" t="inlineStr">
        <is>
          <t>ТССЦ Московской обл., 101-1628, приказ Минстроя России №675/пр от 28.02.2017 № 254/пр</t>
        </is>
      </c>
      <c r="K261" t="inlineStr">
        <is>
          <t>Сталь листовая углеродистая обыкновенного качества марки ВСт3пс5 толщиной 8-20 мм</t>
        </is>
      </c>
      <c r="L261" t="n">
        <v>1348</v>
      </c>
      <c r="N261" t="n">
        <v>1009</v>
      </c>
      <c r="O261" t="inlineStr">
        <is>
          <t>т</t>
        </is>
      </c>
      <c r="P261" t="inlineStr">
        <is>
          <t>т</t>
        </is>
      </c>
      <c r="Q261" t="n">
        <v>1000</v>
      </c>
      <c r="W261" t="n">
        <v>0</v>
      </c>
      <c r="X261" t="n">
        <v>-2115538062</v>
      </c>
      <c r="Y261">
        <f>AT261</f>
        <v/>
      </c>
      <c r="AA261" t="n">
        <v>56362.14</v>
      </c>
      <c r="AB261" t="n">
        <v>0</v>
      </c>
      <c r="AC261" t="n">
        <v>0</v>
      </c>
      <c r="AD261" t="n">
        <v>0</v>
      </c>
      <c r="AE261" t="n">
        <v>5763</v>
      </c>
      <c r="AF261" t="n">
        <v>0</v>
      </c>
      <c r="AG261" t="n">
        <v>0</v>
      </c>
      <c r="AH261" t="n">
        <v>0</v>
      </c>
      <c r="AI261" t="n">
        <v>9.779999999999999</v>
      </c>
      <c r="AJ261" t="n">
        <v>1</v>
      </c>
      <c r="AK261" t="n">
        <v>1</v>
      </c>
      <c r="AL261" t="n">
        <v>1</v>
      </c>
      <c r="AM261" t="n">
        <v>2</v>
      </c>
      <c r="AN261" t="n">
        <v>0</v>
      </c>
      <c r="AO261" t="n">
        <v>1</v>
      </c>
      <c r="AP261" t="n">
        <v>0</v>
      </c>
      <c r="AQ261" t="n">
        <v>0</v>
      </c>
      <c r="AR261" t="n">
        <v>0</v>
      </c>
      <c r="AS261" t="inlineStr"/>
      <c r="AT261" t="n">
        <v>0.094</v>
      </c>
      <c r="AU261" t="inlineStr"/>
      <c r="AV261" t="n">
        <v>0</v>
      </c>
      <c r="AW261" t="n">
        <v>2</v>
      </c>
      <c r="AX261" t="n">
        <v>78857577</v>
      </c>
      <c r="AY261" t="n">
        <v>1</v>
      </c>
      <c r="AZ261" t="n">
        <v>0</v>
      </c>
      <c r="BA261" t="n">
        <v>257</v>
      </c>
      <c r="BB261" t="n">
        <v>0</v>
      </c>
      <c r="BC261" t="n">
        <v>0</v>
      </c>
      <c r="BD261" t="n">
        <v>0</v>
      </c>
      <c r="BE261" t="n">
        <v>0</v>
      </c>
      <c r="BF261" t="n">
        <v>0</v>
      </c>
      <c r="BG261" t="n">
        <v>0</v>
      </c>
      <c r="BH261" t="n">
        <v>0</v>
      </c>
      <c r="BI261" t="n">
        <v>0</v>
      </c>
      <c r="BJ261" t="n">
        <v>0</v>
      </c>
      <c r="BK261" t="n">
        <v>0</v>
      </c>
      <c r="BL261" t="n">
        <v>0</v>
      </c>
      <c r="BM261" t="n">
        <v>0</v>
      </c>
      <c r="BN261" t="n">
        <v>0</v>
      </c>
      <c r="BO261" t="n">
        <v>0</v>
      </c>
      <c r="BP261" t="n">
        <v>0</v>
      </c>
      <c r="BQ261" t="n">
        <v>0</v>
      </c>
      <c r="BR261" t="n">
        <v>0</v>
      </c>
      <c r="BS261" t="n">
        <v>0</v>
      </c>
      <c r="BT261" t="n">
        <v>0</v>
      </c>
      <c r="BU261" t="n">
        <v>0</v>
      </c>
      <c r="BV261" t="n">
        <v>0</v>
      </c>
      <c r="BW261" t="n">
        <v>0</v>
      </c>
      <c r="CV261" t="n">
        <v>0</v>
      </c>
      <c r="CW261" t="n">
        <v>0</v>
      </c>
      <c r="CX261">
        <f>ROUND(Y261*Source!I743,7)</f>
        <v/>
      </c>
      <c r="CY261">
        <f>AA261</f>
        <v/>
      </c>
      <c r="CZ261">
        <f>AE261</f>
        <v/>
      </c>
      <c r="DA261">
        <f>AI261</f>
        <v/>
      </c>
      <c r="DB261">
        <f>ROUND(ROUND(AT261*CZ261,2),2)</f>
        <v/>
      </c>
      <c r="DC261">
        <f>ROUND(ROUND(AT261*AG261,2),2)</f>
        <v/>
      </c>
      <c r="DD261" t="inlineStr"/>
      <c r="DE261" t="inlineStr"/>
      <c r="DF261">
        <f>ROUND(ROUND(AE261*AI261,0)*CX261,0)</f>
        <v/>
      </c>
      <c r="DG261">
        <f>ROUND(ROUND(AF261,0)*CX261,0)</f>
        <v/>
      </c>
      <c r="DH261">
        <f>ROUND(ROUND(AG261,0)*CX261,0)</f>
        <v/>
      </c>
      <c r="DI261">
        <f>ROUND(ROUND(AH261,0)*CX261,0)</f>
        <v/>
      </c>
      <c r="DJ261">
        <f>DF261</f>
        <v/>
      </c>
      <c r="DK261" t="n">
        <v>0</v>
      </c>
      <c r="DL261" t="inlineStr"/>
      <c r="DM261" t="n">
        <v>0</v>
      </c>
      <c r="DN261" t="inlineStr"/>
      <c r="DO261" t="n">
        <v>0</v>
      </c>
    </row>
    <row r="262">
      <c r="A262">
        <f>ROW(Source!A743)</f>
        <v/>
      </c>
      <c r="B262" t="n">
        <v>78855224</v>
      </c>
      <c r="C262" t="n">
        <v>78857574</v>
      </c>
      <c r="D262" t="n">
        <v>29114240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101-2576</t>
        </is>
      </c>
      <c r="J262" t="inlineStr">
        <is>
          <t>ТССЦ Московской обл., 101-2576, приказ Минстроя России №675/пр от 28.02.2017 № 254/пр</t>
        </is>
      </c>
      <c r="K262" t="inlineStr">
        <is>
          <t>Болты с гайками и шайбами для санитарно-технических работ диаметром 16 мм</t>
        </is>
      </c>
      <c r="L262" t="n">
        <v>1348</v>
      </c>
      <c r="N262" t="n">
        <v>1009</v>
      </c>
      <c r="O262" t="inlineStr">
        <is>
          <t>т</t>
        </is>
      </c>
      <c r="P262" t="inlineStr">
        <is>
          <t>т</t>
        </is>
      </c>
      <c r="Q262" t="n">
        <v>1000</v>
      </c>
      <c r="W262" t="n">
        <v>0</v>
      </c>
      <c r="X262" t="n">
        <v>-1701539228</v>
      </c>
      <c r="Y262">
        <f>AT262</f>
        <v/>
      </c>
      <c r="AA262" t="n">
        <v>145037.4</v>
      </c>
      <c r="AB262" t="n">
        <v>0</v>
      </c>
      <c r="AC262" t="n">
        <v>0</v>
      </c>
      <c r="AD262" t="n">
        <v>0</v>
      </c>
      <c r="AE262" t="n">
        <v>14830</v>
      </c>
      <c r="AF262" t="n">
        <v>0</v>
      </c>
      <c r="AG262" t="n">
        <v>0</v>
      </c>
      <c r="AH262" t="n">
        <v>0</v>
      </c>
      <c r="AI262" t="n">
        <v>9.779999999999999</v>
      </c>
      <c r="AJ262" t="n">
        <v>1</v>
      </c>
      <c r="AK262" t="n">
        <v>1</v>
      </c>
      <c r="AL262" t="n">
        <v>1</v>
      </c>
      <c r="AM262" t="n">
        <v>2</v>
      </c>
      <c r="AN262" t="n">
        <v>0</v>
      </c>
      <c r="AO262" t="n">
        <v>1</v>
      </c>
      <c r="AP262" t="n">
        <v>0</v>
      </c>
      <c r="AQ262" t="n">
        <v>0</v>
      </c>
      <c r="AR262" t="n">
        <v>0</v>
      </c>
      <c r="AS262" t="inlineStr"/>
      <c r="AT262" t="n">
        <v>0.07199999999999999</v>
      </c>
      <c r="AU262" t="inlineStr"/>
      <c r="AV262" t="n">
        <v>0</v>
      </c>
      <c r="AW262" t="n">
        <v>2</v>
      </c>
      <c r="AX262" t="n">
        <v>78857578</v>
      </c>
      <c r="AY262" t="n">
        <v>1</v>
      </c>
      <c r="AZ262" t="n">
        <v>0</v>
      </c>
      <c r="BA262" t="n">
        <v>258</v>
      </c>
      <c r="BB262" t="n">
        <v>0</v>
      </c>
      <c r="BC262" t="n">
        <v>0</v>
      </c>
      <c r="BD262" t="n">
        <v>0</v>
      </c>
      <c r="BE262" t="n">
        <v>0</v>
      </c>
      <c r="BF262" t="n">
        <v>0</v>
      </c>
      <c r="BG262" t="n">
        <v>0</v>
      </c>
      <c r="BH262" t="n">
        <v>0</v>
      </c>
      <c r="BI262" t="n">
        <v>0</v>
      </c>
      <c r="BJ262" t="n">
        <v>0</v>
      </c>
      <c r="BK262" t="n">
        <v>0</v>
      </c>
      <c r="BL262" t="n">
        <v>0</v>
      </c>
      <c r="BM262" t="n">
        <v>0</v>
      </c>
      <c r="BN262" t="n">
        <v>0</v>
      </c>
      <c r="BO262" t="n">
        <v>0</v>
      </c>
      <c r="BP262" t="n">
        <v>0</v>
      </c>
      <c r="BQ262" t="n">
        <v>0</v>
      </c>
      <c r="BR262" t="n">
        <v>0</v>
      </c>
      <c r="BS262" t="n">
        <v>0</v>
      </c>
      <c r="BT262" t="n">
        <v>0</v>
      </c>
      <c r="BU262" t="n">
        <v>0</v>
      </c>
      <c r="BV262" t="n">
        <v>0</v>
      </c>
      <c r="BW262" t="n">
        <v>0</v>
      </c>
      <c r="CV262" t="n">
        <v>0</v>
      </c>
      <c r="CW262" t="n">
        <v>0</v>
      </c>
      <c r="CX262">
        <f>ROUND(Y262*Source!I743,7)</f>
        <v/>
      </c>
      <c r="CY262">
        <f>AA262</f>
        <v/>
      </c>
      <c r="CZ262">
        <f>AE262</f>
        <v/>
      </c>
      <c r="DA262">
        <f>AI262</f>
        <v/>
      </c>
      <c r="DB262">
        <f>ROUND(ROUND(AT262*CZ262,2),2)</f>
        <v/>
      </c>
      <c r="DC262">
        <f>ROUND(ROUND(AT262*AG262,2),2)</f>
        <v/>
      </c>
      <c r="DD262" t="inlineStr"/>
      <c r="DE262" t="inlineStr"/>
      <c r="DF262">
        <f>ROUND(ROUND(AE262*AI262,0)*CX262,0)</f>
        <v/>
      </c>
      <c r="DG262">
        <f>ROUND(ROUND(AF262,0)*CX262,0)</f>
        <v/>
      </c>
      <c r="DH262">
        <f>ROUND(ROUND(AG262,0)*CX262,0)</f>
        <v/>
      </c>
      <c r="DI262">
        <f>ROUND(ROUND(AH262,0)*CX262,0)</f>
        <v/>
      </c>
      <c r="DJ262">
        <f>DF262</f>
        <v/>
      </c>
      <c r="DK262" t="n">
        <v>0</v>
      </c>
      <c r="DL262" t="inlineStr"/>
      <c r="DM262" t="n">
        <v>0</v>
      </c>
      <c r="DN262" t="inlineStr"/>
      <c r="DO262" t="n">
        <v>0</v>
      </c>
    </row>
    <row r="263">
      <c r="A263">
        <f>ROW(Source!A743)</f>
        <v/>
      </c>
      <c r="B263" t="n">
        <v>78855224</v>
      </c>
      <c r="C263" t="n">
        <v>78857574</v>
      </c>
      <c r="D263" t="n">
        <v>29137322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301-3347</t>
        </is>
      </c>
      <c r="J263" t="inlineStr">
        <is>
          <t>ТССЦ Московской обл., 301-3347, приказ Минстроя России №675/пр от 28.02.2017 № 256/пр</t>
        </is>
      </c>
      <c r="K263" t="inlineStr">
        <is>
          <t>Заглушки стальные для труб диаметром 25 мм</t>
        </is>
      </c>
      <c r="L263" t="n">
        <v>1358</v>
      </c>
      <c r="N263" t="n">
        <v>1010</v>
      </c>
      <c r="O263" t="inlineStr">
        <is>
          <t>10 шт.</t>
        </is>
      </c>
      <c r="P263" t="inlineStr">
        <is>
          <t>10 шт.</t>
        </is>
      </c>
      <c r="Q263" t="n">
        <v>10</v>
      </c>
      <c r="W263" t="n">
        <v>0</v>
      </c>
      <c r="X263" t="n">
        <v>-63487719</v>
      </c>
      <c r="Y263">
        <f>AT263</f>
        <v/>
      </c>
      <c r="AA263" t="n">
        <v>100.44</v>
      </c>
      <c r="AB263" t="n">
        <v>0</v>
      </c>
      <c r="AC263" t="n">
        <v>0</v>
      </c>
      <c r="AD263" t="n">
        <v>0</v>
      </c>
      <c r="AE263" t="n">
        <v>64.8</v>
      </c>
      <c r="AF263" t="n">
        <v>0</v>
      </c>
      <c r="AG263" t="n">
        <v>0</v>
      </c>
      <c r="AH263" t="n">
        <v>0</v>
      </c>
      <c r="AI263" t="n">
        <v>1.55</v>
      </c>
      <c r="AJ263" t="n">
        <v>1</v>
      </c>
      <c r="AK263" t="n">
        <v>1</v>
      </c>
      <c r="AL263" t="n">
        <v>1</v>
      </c>
      <c r="AM263" t="n">
        <v>0</v>
      </c>
      <c r="AN263" t="n">
        <v>0</v>
      </c>
      <c r="AO263" t="n">
        <v>0</v>
      </c>
      <c r="AP263" t="n">
        <v>1</v>
      </c>
      <c r="AQ263" t="n">
        <v>0</v>
      </c>
      <c r="AR263" t="n">
        <v>0</v>
      </c>
      <c r="AS263" t="inlineStr"/>
      <c r="AT263" t="n">
        <v>10</v>
      </c>
      <c r="AU263" t="inlineStr"/>
      <c r="AV263" t="n">
        <v>0</v>
      </c>
      <c r="AW263" t="n">
        <v>1</v>
      </c>
      <c r="AX263" t="n">
        <v>-1</v>
      </c>
      <c r="AY263" t="n">
        <v>0</v>
      </c>
      <c r="AZ263" t="n">
        <v>0</v>
      </c>
      <c r="BA263" t="inlineStr"/>
      <c r="BB263" t="n">
        <v>0</v>
      </c>
      <c r="BC263" t="n">
        <v>0</v>
      </c>
      <c r="BD263" t="n">
        <v>0</v>
      </c>
      <c r="BE263" t="n">
        <v>0</v>
      </c>
      <c r="BF263" t="n">
        <v>0</v>
      </c>
      <c r="BG263" t="n">
        <v>0</v>
      </c>
      <c r="BH263" t="n">
        <v>0</v>
      </c>
      <c r="BI263" t="n">
        <v>0</v>
      </c>
      <c r="BJ263" t="n">
        <v>0</v>
      </c>
      <c r="BK263" t="n">
        <v>0</v>
      </c>
      <c r="BL263" t="n">
        <v>0</v>
      </c>
      <c r="BM263" t="n">
        <v>0</v>
      </c>
      <c r="BN263" t="n">
        <v>0</v>
      </c>
      <c r="BO263" t="n">
        <v>0</v>
      </c>
      <c r="BP263" t="n">
        <v>0</v>
      </c>
      <c r="BQ263" t="n">
        <v>0</v>
      </c>
      <c r="BR263" t="n">
        <v>0</v>
      </c>
      <c r="BS263" t="n">
        <v>0</v>
      </c>
      <c r="BT263" t="n">
        <v>0</v>
      </c>
      <c r="BU263" t="n">
        <v>0</v>
      </c>
      <c r="BV263" t="n">
        <v>0</v>
      </c>
      <c r="BW263" t="n">
        <v>0</v>
      </c>
      <c r="CV263" t="n">
        <v>0</v>
      </c>
      <c r="CW263" t="n">
        <v>0</v>
      </c>
      <c r="CX263">
        <f>ROUND(Y263*Source!I743,7)</f>
        <v/>
      </c>
      <c r="CY263">
        <f>AA263</f>
        <v/>
      </c>
      <c r="CZ263">
        <f>AE263</f>
        <v/>
      </c>
      <c r="DA263">
        <f>AI263</f>
        <v/>
      </c>
      <c r="DB263">
        <f>ROUND(ROUND(AT263*CZ263,2),2)</f>
        <v/>
      </c>
      <c r="DC263">
        <f>ROUND(ROUND(AT263*AG263,2),2)</f>
        <v/>
      </c>
      <c r="DD263" t="inlineStr"/>
      <c r="DE263" t="inlineStr"/>
      <c r="DF263">
        <f>ROUND(ROUND(AE263*AI263,0)*CX263,0)</f>
        <v/>
      </c>
      <c r="DG263">
        <f>ROUND(ROUND(AF263,0)*CX263,0)</f>
        <v/>
      </c>
      <c r="DH263">
        <f>ROUND(ROUND(AG263,0)*CX263,0)</f>
        <v/>
      </c>
      <c r="DI263">
        <f>ROUND(ROUND(AH263,0)*CX263,0)</f>
        <v/>
      </c>
      <c r="DJ263">
        <f>DF263</f>
        <v/>
      </c>
      <c r="DK263" t="n">
        <v>0</v>
      </c>
      <c r="DL263" t="inlineStr"/>
      <c r="DM263" t="n">
        <v>0</v>
      </c>
      <c r="DN263" t="inlineStr"/>
      <c r="DO263" t="n">
        <v>0</v>
      </c>
    </row>
    <row r="264">
      <c r="A264">
        <f>ROW(Source!A743)</f>
        <v/>
      </c>
      <c r="B264" t="n">
        <v>78855224</v>
      </c>
      <c r="C264" t="n">
        <v>78857574</v>
      </c>
      <c r="D264" t="n">
        <v>29171637</v>
      </c>
      <c r="E264" t="n">
        <v>1</v>
      </c>
      <c r="F264" t="n">
        <v>1</v>
      </c>
      <c r="G264" t="n">
        <v>1</v>
      </c>
      <c r="H264" t="n">
        <v>3</v>
      </c>
      <c r="I264" t="inlineStr">
        <is>
          <t>509-0968</t>
        </is>
      </c>
      <c r="J264" t="inlineStr">
        <is>
          <t>ТССЦ Московской обл., 509-0968, приказ Минстроя России №675/пр от 28.02.2017 № 258/пр</t>
        </is>
      </c>
      <c r="K264" t="inlineStr">
        <is>
          <t>Прокладки из паронита марки ПМБ, толщиной 1 мм, диаметром 150 мм</t>
        </is>
      </c>
      <c r="L264" t="n">
        <v>1356</v>
      </c>
      <c r="N264" t="n">
        <v>1010</v>
      </c>
      <c r="O264" t="inlineStr">
        <is>
          <t>1000 шт.</t>
        </is>
      </c>
      <c r="P264" t="inlineStr">
        <is>
          <t>1000 шт.</t>
        </is>
      </c>
      <c r="Q264" t="n">
        <v>1000</v>
      </c>
      <c r="W264" t="n">
        <v>0</v>
      </c>
      <c r="X264" t="n">
        <v>-1724305903</v>
      </c>
      <c r="Y264">
        <f>AT264</f>
        <v/>
      </c>
      <c r="AA264" t="n">
        <v>47800.2</v>
      </c>
      <c r="AB264" t="n">
        <v>0</v>
      </c>
      <c r="AC264" t="n">
        <v>0</v>
      </c>
      <c r="AD264" t="n">
        <v>0</v>
      </c>
      <c r="AE264" t="n">
        <v>7980</v>
      </c>
      <c r="AF264" t="n">
        <v>0</v>
      </c>
      <c r="AG264" t="n">
        <v>0</v>
      </c>
      <c r="AH264" t="n">
        <v>0</v>
      </c>
      <c r="AI264" t="n">
        <v>5.99</v>
      </c>
      <c r="AJ264" t="n">
        <v>1</v>
      </c>
      <c r="AK264" t="n">
        <v>1</v>
      </c>
      <c r="AL264" t="n">
        <v>1</v>
      </c>
      <c r="AM264" t="n">
        <v>2</v>
      </c>
      <c r="AN264" t="n">
        <v>0</v>
      </c>
      <c r="AO264" t="n">
        <v>1</v>
      </c>
      <c r="AP264" t="n">
        <v>0</v>
      </c>
      <c r="AQ264" t="n">
        <v>0</v>
      </c>
      <c r="AR264" t="n">
        <v>0</v>
      </c>
      <c r="AS264" t="inlineStr"/>
      <c r="AT264" t="n">
        <v>0.1</v>
      </c>
      <c r="AU264" t="inlineStr"/>
      <c r="AV264" t="n">
        <v>0</v>
      </c>
      <c r="AW264" t="n">
        <v>2</v>
      </c>
      <c r="AX264" t="n">
        <v>78857579</v>
      </c>
      <c r="AY264" t="n">
        <v>1</v>
      </c>
      <c r="AZ264" t="n">
        <v>0</v>
      </c>
      <c r="BA264" t="n">
        <v>259</v>
      </c>
      <c r="BB264" t="n">
        <v>0</v>
      </c>
      <c r="BC264" t="n">
        <v>0</v>
      </c>
      <c r="BD264" t="n">
        <v>0</v>
      </c>
      <c r="BE264" t="n">
        <v>0</v>
      </c>
      <c r="BF264" t="n">
        <v>0</v>
      </c>
      <c r="BG264" t="n">
        <v>0</v>
      </c>
      <c r="BH264" t="n">
        <v>0</v>
      </c>
      <c r="BI264" t="n">
        <v>0</v>
      </c>
      <c r="BJ264" t="n">
        <v>0</v>
      </c>
      <c r="BK264" t="n">
        <v>0</v>
      </c>
      <c r="BL264" t="n">
        <v>0</v>
      </c>
      <c r="BM264" t="n">
        <v>0</v>
      </c>
      <c r="BN264" t="n">
        <v>0</v>
      </c>
      <c r="BO264" t="n">
        <v>0</v>
      </c>
      <c r="BP264" t="n">
        <v>0</v>
      </c>
      <c r="BQ264" t="n">
        <v>0</v>
      </c>
      <c r="BR264" t="n">
        <v>0</v>
      </c>
      <c r="BS264" t="n">
        <v>0</v>
      </c>
      <c r="BT264" t="n">
        <v>0</v>
      </c>
      <c r="BU264" t="n">
        <v>0</v>
      </c>
      <c r="BV264" t="n">
        <v>0</v>
      </c>
      <c r="BW264" t="n">
        <v>0</v>
      </c>
      <c r="CV264" t="n">
        <v>0</v>
      </c>
      <c r="CW264" t="n">
        <v>0</v>
      </c>
      <c r="CX264">
        <f>ROUND(Y264*Source!I743,7)</f>
        <v/>
      </c>
      <c r="CY264">
        <f>AA264</f>
        <v/>
      </c>
      <c r="CZ264">
        <f>AE264</f>
        <v/>
      </c>
      <c r="DA264">
        <f>AI264</f>
        <v/>
      </c>
      <c r="DB264">
        <f>ROUND(ROUND(AT264*CZ264,2),2)</f>
        <v/>
      </c>
      <c r="DC264">
        <f>ROUND(ROUND(AT264*AG264,2),2)</f>
        <v/>
      </c>
      <c r="DD264" t="inlineStr"/>
      <c r="DE264" t="inlineStr"/>
      <c r="DF264">
        <f>ROUND(ROUND(AE264*AI264,0)*CX264,0)</f>
        <v/>
      </c>
      <c r="DG264">
        <f>ROUND(ROUND(AF264,0)*CX264,0)</f>
        <v/>
      </c>
      <c r="DH264">
        <f>ROUND(ROUND(AG264,0)*CX264,0)</f>
        <v/>
      </c>
      <c r="DI264">
        <f>ROUND(ROUND(AH264,0)*CX264,0)</f>
        <v/>
      </c>
      <c r="DJ264">
        <f>DF264</f>
        <v/>
      </c>
      <c r="DK264" t="n">
        <v>0</v>
      </c>
      <c r="DL264" t="inlineStr"/>
      <c r="DM264" t="n">
        <v>0</v>
      </c>
      <c r="DN264" t="inlineStr"/>
      <c r="DO264" t="n">
        <v>0</v>
      </c>
    </row>
    <row r="265">
      <c r="A265">
        <f>ROW(Source!A783)</f>
        <v/>
      </c>
      <c r="B265" t="n">
        <v>78855224</v>
      </c>
      <c r="C265" t="n">
        <v>78859197</v>
      </c>
      <c r="D265" t="n">
        <v>18409850</v>
      </c>
      <c r="E265" t="n">
        <v>1</v>
      </c>
      <c r="F265" t="n">
        <v>1</v>
      </c>
      <c r="G265" t="n">
        <v>1</v>
      </c>
      <c r="H265" t="n">
        <v>1</v>
      </c>
      <c r="I265" t="inlineStr">
        <is>
          <t>1-1035-90</t>
        </is>
      </c>
      <c r="J265" t="inlineStr"/>
      <c r="K265" t="inlineStr">
        <is>
          <t>Рабочий строитель среднего разряда 3,5</t>
        </is>
      </c>
      <c r="L265" t="n">
        <v>1369</v>
      </c>
      <c r="N265" t="n">
        <v>1013</v>
      </c>
      <c r="O265" t="inlineStr">
        <is>
          <t>чел.-ч</t>
        </is>
      </c>
      <c r="P265" t="inlineStr">
        <is>
          <t>чел.-ч</t>
        </is>
      </c>
      <c r="Q265" t="n">
        <v>1</v>
      </c>
      <c r="W265" t="n">
        <v>0</v>
      </c>
      <c r="X265" t="n">
        <v>855544366</v>
      </c>
      <c r="Y265">
        <f>AT265</f>
        <v/>
      </c>
      <c r="AA265" t="n">
        <v>0</v>
      </c>
      <c r="AB265" t="n">
        <v>0</v>
      </c>
      <c r="AC265" t="n">
        <v>0</v>
      </c>
      <c r="AD265" t="n">
        <v>9.07</v>
      </c>
      <c r="AE265" t="n">
        <v>0</v>
      </c>
      <c r="AF265" t="n">
        <v>0</v>
      </c>
      <c r="AG265" t="n">
        <v>0</v>
      </c>
      <c r="AH265" t="n">
        <v>9.07</v>
      </c>
      <c r="AI265" t="n">
        <v>1</v>
      </c>
      <c r="AJ265" t="n">
        <v>1</v>
      </c>
      <c r="AK265" t="n">
        <v>1</v>
      </c>
      <c r="AL265" t="n">
        <v>1</v>
      </c>
      <c r="AM265" t="n">
        <v>-2</v>
      </c>
      <c r="AN265" t="n">
        <v>0</v>
      </c>
      <c r="AO265" t="n">
        <v>1</v>
      </c>
      <c r="AP265" t="n">
        <v>1</v>
      </c>
      <c r="AQ265" t="n">
        <v>0</v>
      </c>
      <c r="AR265" t="n">
        <v>0</v>
      </c>
      <c r="AS265" t="inlineStr"/>
      <c r="AT265" t="n">
        <v>133</v>
      </c>
      <c r="AU265" t="inlineStr"/>
      <c r="AV265" t="n">
        <v>1</v>
      </c>
      <c r="AW265" t="n">
        <v>2</v>
      </c>
      <c r="AX265" t="n">
        <v>78859213</v>
      </c>
      <c r="AY265" t="n">
        <v>1</v>
      </c>
      <c r="AZ265" t="n">
        <v>0</v>
      </c>
      <c r="BA265" t="n">
        <v>260</v>
      </c>
      <c r="BB265" t="n">
        <v>0</v>
      </c>
      <c r="BC265" t="n">
        <v>0</v>
      </c>
      <c r="BD265" t="n">
        <v>0</v>
      </c>
      <c r="BE265" t="n">
        <v>0</v>
      </c>
      <c r="BF265" t="n">
        <v>0</v>
      </c>
      <c r="BG265" t="n">
        <v>0</v>
      </c>
      <c r="BH265" t="n">
        <v>0</v>
      </c>
      <c r="BI265" t="n">
        <v>0</v>
      </c>
      <c r="BJ265" t="n">
        <v>0</v>
      </c>
      <c r="BK265" t="n">
        <v>0</v>
      </c>
      <c r="BL265" t="n">
        <v>0</v>
      </c>
      <c r="BM265" t="n">
        <v>0</v>
      </c>
      <c r="BN265" t="n">
        <v>0</v>
      </c>
      <c r="BO265" t="n">
        <v>0</v>
      </c>
      <c r="BP265" t="n">
        <v>0</v>
      </c>
      <c r="BQ265" t="n">
        <v>0</v>
      </c>
      <c r="BR265" t="n">
        <v>0</v>
      </c>
      <c r="BS265" t="n">
        <v>0</v>
      </c>
      <c r="BT265" t="n">
        <v>0</v>
      </c>
      <c r="BU265" t="n">
        <v>0</v>
      </c>
      <c r="BV265" t="n">
        <v>0</v>
      </c>
      <c r="BW265" t="n">
        <v>0</v>
      </c>
      <c r="CU265">
        <f>ROUND(AT265*Source!I783*AH265*AL265,0)</f>
        <v/>
      </c>
      <c r="CV265">
        <f>ROUND(Y265*Source!I783,7)</f>
        <v/>
      </c>
      <c r="CW265" t="n">
        <v>0</v>
      </c>
      <c r="CX265">
        <f>ROUND(Y265*Source!I783,7)</f>
        <v/>
      </c>
      <c r="CY265">
        <f>AD265</f>
        <v/>
      </c>
      <c r="CZ265">
        <f>AH265</f>
        <v/>
      </c>
      <c r="DA265">
        <f>AL265</f>
        <v/>
      </c>
      <c r="DB265">
        <f>ROUND(ROUND(AT265*CZ265,2),2)</f>
        <v/>
      </c>
      <c r="DC265">
        <f>ROUND(ROUND(AT265*AG265,2),2)</f>
        <v/>
      </c>
      <c r="DD265" t="inlineStr"/>
      <c r="DE265" t="inlineStr"/>
      <c r="DF265">
        <f>ROUND(ROUND(AE265,0)*CX265,0)</f>
        <v/>
      </c>
      <c r="DG265">
        <f>ROUND(ROUND(AF265,0)*CX265,0)</f>
        <v/>
      </c>
      <c r="DH265">
        <f>ROUND(ROUND(AG265,0)*CX265,0)</f>
        <v/>
      </c>
      <c r="DI265">
        <f>ROUND(ROUND(AH265,0)*CX265,0)</f>
        <v/>
      </c>
      <c r="DJ265">
        <f>DI265</f>
        <v/>
      </c>
      <c r="DK265" t="n">
        <v>0</v>
      </c>
      <c r="DL265" t="inlineStr"/>
      <c r="DM265" t="n">
        <v>0</v>
      </c>
      <c r="DN265" t="inlineStr"/>
      <c r="DO265" t="n">
        <v>0</v>
      </c>
    </row>
    <row r="266">
      <c r="A266">
        <f>ROW(Source!A783)</f>
        <v/>
      </c>
      <c r="B266" t="n">
        <v>78855224</v>
      </c>
      <c r="C266" t="n">
        <v>78859197</v>
      </c>
      <c r="D266" t="n">
        <v>29174913</v>
      </c>
      <c r="E266" t="n">
        <v>1</v>
      </c>
      <c r="F266" t="n">
        <v>1</v>
      </c>
      <c r="G266" t="n">
        <v>1</v>
      </c>
      <c r="H266" t="n">
        <v>2</v>
      </c>
      <c r="I266" t="inlineStr">
        <is>
          <t>400001</t>
        </is>
      </c>
      <c r="J266" t="inlineStr">
        <is>
          <t>ТСЭМ Московской обл., 400001, приказ Минстроя России №675/пр от 28.02.2017 № 264/пр</t>
        </is>
      </c>
      <c r="K266" t="inlineStr">
        <is>
          <t>Автомобили бортовые, грузоподъемность до 5 т</t>
        </is>
      </c>
      <c r="L266" t="n">
        <v>1368</v>
      </c>
      <c r="N266" t="n">
        <v>1011</v>
      </c>
      <c r="O266" t="inlineStr">
        <is>
          <t>маш.-ч</t>
        </is>
      </c>
      <c r="P266" t="inlineStr">
        <is>
          <t>маш.-ч</t>
        </is>
      </c>
      <c r="Q266" t="n">
        <v>1</v>
      </c>
      <c r="W266" t="n">
        <v>0</v>
      </c>
      <c r="X266" t="n">
        <v>1230759911</v>
      </c>
      <c r="Y266">
        <f>AT266</f>
        <v/>
      </c>
      <c r="AA266" t="n">
        <v>0</v>
      </c>
      <c r="AB266" t="n">
        <v>2177.51</v>
      </c>
      <c r="AC266" t="n">
        <v>606.1</v>
      </c>
      <c r="AD266" t="n">
        <v>0</v>
      </c>
      <c r="AE266" t="n">
        <v>0</v>
      </c>
      <c r="AF266" t="n">
        <v>87.17</v>
      </c>
      <c r="AG266" t="n">
        <v>11.6</v>
      </c>
      <c r="AH266" t="n">
        <v>0</v>
      </c>
      <c r="AI266" t="n">
        <v>1</v>
      </c>
      <c r="AJ266" t="n">
        <v>24.98</v>
      </c>
      <c r="AK266" t="n">
        <v>52.25</v>
      </c>
      <c r="AL266" t="n">
        <v>1</v>
      </c>
      <c r="AM266" t="n">
        <v>2</v>
      </c>
      <c r="AN266" t="n">
        <v>0</v>
      </c>
      <c r="AO266" t="n">
        <v>1</v>
      </c>
      <c r="AP266" t="n">
        <v>1</v>
      </c>
      <c r="AQ266" t="n">
        <v>0</v>
      </c>
      <c r="AR266" t="n">
        <v>0</v>
      </c>
      <c r="AS266" t="inlineStr"/>
      <c r="AT266" t="n">
        <v>0.26</v>
      </c>
      <c r="AU266" t="inlineStr"/>
      <c r="AV266" t="n">
        <v>0</v>
      </c>
      <c r="AW266" t="n">
        <v>2</v>
      </c>
      <c r="AX266" t="n">
        <v>78859214</v>
      </c>
      <c r="AY266" t="n">
        <v>1</v>
      </c>
      <c r="AZ266" t="n">
        <v>0</v>
      </c>
      <c r="BA266" t="n">
        <v>261</v>
      </c>
      <c r="BB266" t="n">
        <v>0</v>
      </c>
      <c r="BC266" t="n">
        <v>0</v>
      </c>
      <c r="BD266" t="n">
        <v>0</v>
      </c>
      <c r="BE266" t="n">
        <v>0</v>
      </c>
      <c r="BF266" t="n">
        <v>0</v>
      </c>
      <c r="BG266" t="n">
        <v>0</v>
      </c>
      <c r="BH266" t="n">
        <v>0</v>
      </c>
      <c r="BI266" t="n">
        <v>0</v>
      </c>
      <c r="BJ266" t="n">
        <v>0</v>
      </c>
      <c r="BK266" t="n">
        <v>0</v>
      </c>
      <c r="BL266" t="n">
        <v>0</v>
      </c>
      <c r="BM266" t="n">
        <v>0</v>
      </c>
      <c r="BN266" t="n">
        <v>0</v>
      </c>
      <c r="BO266" t="n">
        <v>0</v>
      </c>
      <c r="BP266" t="n">
        <v>0</v>
      </c>
      <c r="BQ266" t="n">
        <v>0</v>
      </c>
      <c r="BR266" t="n">
        <v>0</v>
      </c>
      <c r="BS266" t="n">
        <v>0</v>
      </c>
      <c r="BT266" t="n">
        <v>0</v>
      </c>
      <c r="BU266" t="n">
        <v>0</v>
      </c>
      <c r="BV266" t="n">
        <v>0</v>
      </c>
      <c r="BW266" t="n">
        <v>0</v>
      </c>
      <c r="CV266" t="n">
        <v>0</v>
      </c>
      <c r="CW266">
        <f>ROUND(Y266*Source!I783*DO266,7)</f>
        <v/>
      </c>
      <c r="CX266">
        <f>ROUND(Y266*Source!I783,7)</f>
        <v/>
      </c>
      <c r="CY266">
        <f>AB266</f>
        <v/>
      </c>
      <c r="CZ266">
        <f>AF266</f>
        <v/>
      </c>
      <c r="DA266">
        <f>AJ266</f>
        <v/>
      </c>
      <c r="DB266">
        <f>ROUND(ROUND(AT266*CZ266,2),2)</f>
        <v/>
      </c>
      <c r="DC266">
        <f>ROUND(ROUND(AT266*AG266,2),2)</f>
        <v/>
      </c>
      <c r="DD266" t="inlineStr"/>
      <c r="DE266" t="inlineStr"/>
      <c r="DF266">
        <f>ROUND(ROUND(AE266,0)*CX266,0)</f>
        <v/>
      </c>
      <c r="DG266">
        <f>ROUND(ROUND(AF266*AJ266,0)*CX266,0)</f>
        <v/>
      </c>
      <c r="DH266">
        <f>ROUND(ROUND(AG266*AK266,0)*CX266,0)</f>
        <v/>
      </c>
      <c r="DI266">
        <f>ROUND(ROUND(AH266,0)*CX266,0)</f>
        <v/>
      </c>
      <c r="DJ266">
        <f>DG266</f>
        <v/>
      </c>
      <c r="DK266" t="n">
        <v>0</v>
      </c>
      <c r="DL266" t="inlineStr"/>
      <c r="DM266" t="n">
        <v>0</v>
      </c>
      <c r="DN266" t="inlineStr"/>
      <c r="DO266" t="n">
        <v>0</v>
      </c>
    </row>
    <row r="267">
      <c r="A267">
        <f>ROW(Source!A783)</f>
        <v/>
      </c>
      <c r="B267" t="n">
        <v>78855224</v>
      </c>
      <c r="C267" t="n">
        <v>78859197</v>
      </c>
      <c r="D267" t="n">
        <v>29110398</v>
      </c>
      <c r="E267" t="n">
        <v>1</v>
      </c>
      <c r="F267" t="n">
        <v>1</v>
      </c>
      <c r="G267" t="n">
        <v>1</v>
      </c>
      <c r="H267" t="n">
        <v>3</v>
      </c>
      <c r="I267" t="inlineStr">
        <is>
          <t>101-0388</t>
        </is>
      </c>
      <c r="J267" t="inlineStr">
        <is>
          <t>ТССЦ Московской обл., 101-0388, приказ Минстроя России №675/пр от 28.02.2017 № 254/пр</t>
        </is>
      </c>
      <c r="K267" t="inlineStr">
        <is>
          <t>Краски масляные земляные марки МА-0115 мумия, сурик железный</t>
        </is>
      </c>
      <c r="L267" t="n">
        <v>1348</v>
      </c>
      <c r="N267" t="n">
        <v>1009</v>
      </c>
      <c r="O267" t="inlineStr">
        <is>
          <t>т</t>
        </is>
      </c>
      <c r="P267" t="inlineStr">
        <is>
          <t>т</t>
        </is>
      </c>
      <c r="Q267" t="n">
        <v>1000</v>
      </c>
      <c r="W267" t="n">
        <v>0</v>
      </c>
      <c r="X267" t="n">
        <v>1625292450</v>
      </c>
      <c r="Y267">
        <f>AT267</f>
        <v/>
      </c>
      <c r="AA267" t="n">
        <v>76804.47</v>
      </c>
      <c r="AB267" t="n">
        <v>0</v>
      </c>
      <c r="AC267" t="n">
        <v>0</v>
      </c>
      <c r="AD267" t="n">
        <v>0</v>
      </c>
      <c r="AE267" t="n">
        <v>15118.99</v>
      </c>
      <c r="AF267" t="n">
        <v>0</v>
      </c>
      <c r="AG267" t="n">
        <v>0</v>
      </c>
      <c r="AH267" t="n">
        <v>0</v>
      </c>
      <c r="AI267" t="n">
        <v>5.08</v>
      </c>
      <c r="AJ267" t="n">
        <v>1</v>
      </c>
      <c r="AK267" t="n">
        <v>1</v>
      </c>
      <c r="AL267" t="n">
        <v>1</v>
      </c>
      <c r="AM267" t="n">
        <v>2</v>
      </c>
      <c r="AN267" t="n">
        <v>0</v>
      </c>
      <c r="AO267" t="n">
        <v>1</v>
      </c>
      <c r="AP267" t="n">
        <v>1</v>
      </c>
      <c r="AQ267" t="n">
        <v>0</v>
      </c>
      <c r="AR267" t="n">
        <v>0</v>
      </c>
      <c r="AS267" t="inlineStr"/>
      <c r="AT267" t="n">
        <v>0.0037</v>
      </c>
      <c r="AU267" t="inlineStr"/>
      <c r="AV267" t="n">
        <v>0</v>
      </c>
      <c r="AW267" t="n">
        <v>2</v>
      </c>
      <c r="AX267" t="n">
        <v>78859215</v>
      </c>
      <c r="AY267" t="n">
        <v>1</v>
      </c>
      <c r="AZ267" t="n">
        <v>0</v>
      </c>
      <c r="BA267" t="n">
        <v>262</v>
      </c>
      <c r="BB267" t="n">
        <v>0</v>
      </c>
      <c r="BC267" t="n">
        <v>0</v>
      </c>
      <c r="BD267" t="n">
        <v>0</v>
      </c>
      <c r="BE267" t="n">
        <v>0</v>
      </c>
      <c r="BF267" t="n">
        <v>0</v>
      </c>
      <c r="BG267" t="n">
        <v>0</v>
      </c>
      <c r="BH267" t="n">
        <v>0</v>
      </c>
      <c r="BI267" t="n">
        <v>0</v>
      </c>
      <c r="BJ267" t="n">
        <v>0</v>
      </c>
      <c r="BK267" t="n">
        <v>0</v>
      </c>
      <c r="BL267" t="n">
        <v>0</v>
      </c>
      <c r="BM267" t="n">
        <v>0</v>
      </c>
      <c r="BN267" t="n">
        <v>0</v>
      </c>
      <c r="BO267" t="n">
        <v>0</v>
      </c>
      <c r="BP267" t="n">
        <v>0</v>
      </c>
      <c r="BQ267" t="n">
        <v>0</v>
      </c>
      <c r="BR267" t="n">
        <v>0</v>
      </c>
      <c r="BS267" t="n">
        <v>0</v>
      </c>
      <c r="BT267" t="n">
        <v>0</v>
      </c>
      <c r="BU267" t="n">
        <v>0</v>
      </c>
      <c r="BV267" t="n">
        <v>0</v>
      </c>
      <c r="BW267" t="n">
        <v>0</v>
      </c>
      <c r="CV267" t="n">
        <v>0</v>
      </c>
      <c r="CW267" t="n">
        <v>0</v>
      </c>
      <c r="CX267">
        <f>ROUND(Y267*Source!I783,7)</f>
        <v/>
      </c>
      <c r="CY267">
        <f>AA267</f>
        <v/>
      </c>
      <c r="CZ267">
        <f>AE267</f>
        <v/>
      </c>
      <c r="DA267">
        <f>AI267</f>
        <v/>
      </c>
      <c r="DB267">
        <f>ROUND(ROUND(AT267*CZ267,2),2)</f>
        <v/>
      </c>
      <c r="DC267">
        <f>ROUND(ROUND(AT267*AG267,2),2)</f>
        <v/>
      </c>
      <c r="DD267" t="inlineStr"/>
      <c r="DE267" t="inlineStr"/>
      <c r="DF267">
        <f>ROUND(ROUND(AE267*AI267,0)*CX267,0)</f>
        <v/>
      </c>
      <c r="DG267">
        <f>ROUND(ROUND(AF267,0)*CX267,0)</f>
        <v/>
      </c>
      <c r="DH267">
        <f>ROUND(ROUND(AG267,0)*CX267,0)</f>
        <v/>
      </c>
      <c r="DI267">
        <f>ROUND(ROUND(AH267,0)*CX267,0)</f>
        <v/>
      </c>
      <c r="DJ267">
        <f>DF267</f>
        <v/>
      </c>
      <c r="DK267" t="n">
        <v>0</v>
      </c>
      <c r="DL267" t="inlineStr"/>
      <c r="DM267" t="n">
        <v>0</v>
      </c>
      <c r="DN267" t="inlineStr"/>
      <c r="DO267" t="n">
        <v>0</v>
      </c>
    </row>
    <row r="268">
      <c r="A268">
        <f>ROW(Source!A783)</f>
        <v/>
      </c>
      <c r="B268" t="n">
        <v>78855224</v>
      </c>
      <c r="C268" t="n">
        <v>78859197</v>
      </c>
      <c r="D268" t="n">
        <v>29110573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101-0628</t>
        </is>
      </c>
      <c r="J268" t="inlineStr">
        <is>
          <t>ТССЦ Московской обл., 101-0628, приказ Минстроя России №675/пр от 28.02.2017 № 254/пр</t>
        </is>
      </c>
      <c r="K268" t="inlineStr">
        <is>
          <t>Олифа комбинированная, марки К-3</t>
        </is>
      </c>
      <c r="L268" t="n">
        <v>1348</v>
      </c>
      <c r="N268" t="n">
        <v>1009</v>
      </c>
      <c r="O268" t="inlineStr">
        <is>
          <t>т</t>
        </is>
      </c>
      <c r="P268" t="inlineStr">
        <is>
          <t>т</t>
        </is>
      </c>
      <c r="Q268" t="n">
        <v>1000</v>
      </c>
      <c r="W268" t="n">
        <v>0</v>
      </c>
      <c r="X268" t="n">
        <v>24062879</v>
      </c>
      <c r="Y268">
        <f>AT268</f>
        <v/>
      </c>
      <c r="AA268" t="n">
        <v>87631.5</v>
      </c>
      <c r="AB268" t="n">
        <v>0</v>
      </c>
      <c r="AC268" t="n">
        <v>0</v>
      </c>
      <c r="AD268" t="n">
        <v>0</v>
      </c>
      <c r="AE268" t="n">
        <v>16950</v>
      </c>
      <c r="AF268" t="n">
        <v>0</v>
      </c>
      <c r="AG268" t="n">
        <v>0</v>
      </c>
      <c r="AH268" t="n">
        <v>0</v>
      </c>
      <c r="AI268" t="n">
        <v>5.17</v>
      </c>
      <c r="AJ268" t="n">
        <v>1</v>
      </c>
      <c r="AK268" t="n">
        <v>1</v>
      </c>
      <c r="AL268" t="n">
        <v>1</v>
      </c>
      <c r="AM268" t="n">
        <v>2</v>
      </c>
      <c r="AN268" t="n">
        <v>0</v>
      </c>
      <c r="AO268" t="n">
        <v>1</v>
      </c>
      <c r="AP268" t="n">
        <v>1</v>
      </c>
      <c r="AQ268" t="n">
        <v>0</v>
      </c>
      <c r="AR268" t="n">
        <v>0</v>
      </c>
      <c r="AS268" t="inlineStr"/>
      <c r="AT268" t="n">
        <v>0.0018</v>
      </c>
      <c r="AU268" t="inlineStr"/>
      <c r="AV268" t="n">
        <v>0</v>
      </c>
      <c r="AW268" t="n">
        <v>2</v>
      </c>
      <c r="AX268" t="n">
        <v>78859216</v>
      </c>
      <c r="AY268" t="n">
        <v>1</v>
      </c>
      <c r="AZ268" t="n">
        <v>0</v>
      </c>
      <c r="BA268" t="n">
        <v>263</v>
      </c>
      <c r="BB268" t="n">
        <v>0</v>
      </c>
      <c r="BC268" t="n">
        <v>0</v>
      </c>
      <c r="BD268" t="n">
        <v>0</v>
      </c>
      <c r="BE268" t="n">
        <v>0</v>
      </c>
      <c r="BF268" t="n">
        <v>0</v>
      </c>
      <c r="BG268" t="n">
        <v>0</v>
      </c>
      <c r="BH268" t="n">
        <v>0</v>
      </c>
      <c r="BI268" t="n">
        <v>0</v>
      </c>
      <c r="BJ268" t="n">
        <v>0</v>
      </c>
      <c r="BK268" t="n">
        <v>0</v>
      </c>
      <c r="BL268" t="n">
        <v>0</v>
      </c>
      <c r="BM268" t="n">
        <v>0</v>
      </c>
      <c r="BN268" t="n">
        <v>0</v>
      </c>
      <c r="BO268" t="n">
        <v>0</v>
      </c>
      <c r="BP268" t="n">
        <v>0</v>
      </c>
      <c r="BQ268" t="n">
        <v>0</v>
      </c>
      <c r="BR268" t="n">
        <v>0</v>
      </c>
      <c r="BS268" t="n">
        <v>0</v>
      </c>
      <c r="BT268" t="n">
        <v>0</v>
      </c>
      <c r="BU268" t="n">
        <v>0</v>
      </c>
      <c r="BV268" t="n">
        <v>0</v>
      </c>
      <c r="BW268" t="n">
        <v>0</v>
      </c>
      <c r="CV268" t="n">
        <v>0</v>
      </c>
      <c r="CW268" t="n">
        <v>0</v>
      </c>
      <c r="CX268">
        <f>ROUND(Y268*Source!I783,7)</f>
        <v/>
      </c>
      <c r="CY268">
        <f>AA268</f>
        <v/>
      </c>
      <c r="CZ268">
        <f>AE268</f>
        <v/>
      </c>
      <c r="DA268">
        <f>AI268</f>
        <v/>
      </c>
      <c r="DB268">
        <f>ROUND(ROUND(AT268*CZ268,2),2)</f>
        <v/>
      </c>
      <c r="DC268">
        <f>ROUND(ROUND(AT268*AG268,2),2)</f>
        <v/>
      </c>
      <c r="DD268" t="inlineStr"/>
      <c r="DE268" t="inlineStr"/>
      <c r="DF268">
        <f>ROUND(ROUND(AE268*AI268,0)*CX268,0)</f>
        <v/>
      </c>
      <c r="DG268">
        <f>ROUND(ROUND(AF268,0)*CX268,0)</f>
        <v/>
      </c>
      <c r="DH268">
        <f>ROUND(ROUND(AG268,0)*CX268,0)</f>
        <v/>
      </c>
      <c r="DI268">
        <f>ROUND(ROUND(AH268,0)*CX268,0)</f>
        <v/>
      </c>
      <c r="DJ268">
        <f>DF268</f>
        <v/>
      </c>
      <c r="DK268" t="n">
        <v>0</v>
      </c>
      <c r="DL268" t="inlineStr"/>
      <c r="DM268" t="n">
        <v>0</v>
      </c>
      <c r="DN268" t="inlineStr"/>
      <c r="DO268" t="n">
        <v>0</v>
      </c>
    </row>
    <row r="269">
      <c r="A269">
        <f>ROW(Source!A783)</f>
        <v/>
      </c>
      <c r="B269" t="n">
        <v>78855224</v>
      </c>
      <c r="C269" t="n">
        <v>78859197</v>
      </c>
      <c r="D269" t="n">
        <v>29107963</v>
      </c>
      <c r="E269" t="n">
        <v>1</v>
      </c>
      <c r="F269" t="n">
        <v>1</v>
      </c>
      <c r="G269" t="n">
        <v>1</v>
      </c>
      <c r="H269" t="n">
        <v>3</v>
      </c>
      <c r="I269" t="inlineStr">
        <is>
          <t>101-1669</t>
        </is>
      </c>
      <c r="J269" t="inlineStr">
        <is>
          <t>ТССЦ Московской обл., 101-1669, приказ Минстроя России №675/пр от 28.02.2017 № 254/пр</t>
        </is>
      </c>
      <c r="K269" t="inlineStr">
        <is>
          <t>Очес льняной</t>
        </is>
      </c>
      <c r="L269" t="n">
        <v>1346</v>
      </c>
      <c r="N269" t="n">
        <v>1009</v>
      </c>
      <c r="O269" t="inlineStr">
        <is>
          <t>кг</t>
        </is>
      </c>
      <c r="P269" t="inlineStr">
        <is>
          <t>кг</t>
        </is>
      </c>
      <c r="Q269" t="n">
        <v>1</v>
      </c>
      <c r="W269" t="n">
        <v>0</v>
      </c>
      <c r="X269" t="n">
        <v>-2113933962</v>
      </c>
      <c r="Y269">
        <f>AT269</f>
        <v/>
      </c>
      <c r="AA269" t="n">
        <v>590.67</v>
      </c>
      <c r="AB269" t="n">
        <v>0</v>
      </c>
      <c r="AC269" t="n">
        <v>0</v>
      </c>
      <c r="AD269" t="n">
        <v>0</v>
      </c>
      <c r="AE269" t="n">
        <v>37.29</v>
      </c>
      <c r="AF269" t="n">
        <v>0</v>
      </c>
      <c r="AG269" t="n">
        <v>0</v>
      </c>
      <c r="AH269" t="n">
        <v>0</v>
      </c>
      <c r="AI269" t="n">
        <v>15.84</v>
      </c>
      <c r="AJ269" t="n">
        <v>1</v>
      </c>
      <c r="AK269" t="n">
        <v>1</v>
      </c>
      <c r="AL269" t="n">
        <v>1</v>
      </c>
      <c r="AM269" t="n">
        <v>2</v>
      </c>
      <c r="AN269" t="n">
        <v>0</v>
      </c>
      <c r="AO269" t="n">
        <v>1</v>
      </c>
      <c r="AP269" t="n">
        <v>1</v>
      </c>
      <c r="AQ269" t="n">
        <v>0</v>
      </c>
      <c r="AR269" t="n">
        <v>0</v>
      </c>
      <c r="AS269" t="inlineStr"/>
      <c r="AT269" t="n">
        <v>1.84</v>
      </c>
      <c r="AU269" t="inlineStr"/>
      <c r="AV269" t="n">
        <v>0</v>
      </c>
      <c r="AW269" t="n">
        <v>2</v>
      </c>
      <c r="AX269" t="n">
        <v>78859217</v>
      </c>
      <c r="AY269" t="n">
        <v>1</v>
      </c>
      <c r="AZ269" t="n">
        <v>0</v>
      </c>
      <c r="BA269" t="n">
        <v>264</v>
      </c>
      <c r="BB269" t="n">
        <v>0</v>
      </c>
      <c r="BC269" t="n">
        <v>0</v>
      </c>
      <c r="BD269" t="n">
        <v>0</v>
      </c>
      <c r="BE269" t="n">
        <v>0</v>
      </c>
      <c r="BF269" t="n">
        <v>0</v>
      </c>
      <c r="BG269" t="n">
        <v>0</v>
      </c>
      <c r="BH269" t="n">
        <v>0</v>
      </c>
      <c r="BI269" t="n">
        <v>0</v>
      </c>
      <c r="BJ269" t="n">
        <v>0</v>
      </c>
      <c r="BK269" t="n">
        <v>0</v>
      </c>
      <c r="BL269" t="n">
        <v>0</v>
      </c>
      <c r="BM269" t="n">
        <v>0</v>
      </c>
      <c r="BN269" t="n">
        <v>0</v>
      </c>
      <c r="BO269" t="n">
        <v>0</v>
      </c>
      <c r="BP269" t="n">
        <v>0</v>
      </c>
      <c r="BQ269" t="n">
        <v>0</v>
      </c>
      <c r="BR269" t="n">
        <v>0</v>
      </c>
      <c r="BS269" t="n">
        <v>0</v>
      </c>
      <c r="BT269" t="n">
        <v>0</v>
      </c>
      <c r="BU269" t="n">
        <v>0</v>
      </c>
      <c r="BV269" t="n">
        <v>0</v>
      </c>
      <c r="BW269" t="n">
        <v>0</v>
      </c>
      <c r="CV269" t="n">
        <v>0</v>
      </c>
      <c r="CW269" t="n">
        <v>0</v>
      </c>
      <c r="CX269">
        <f>ROUND(Y269*Source!I783,7)</f>
        <v/>
      </c>
      <c r="CY269">
        <f>AA269</f>
        <v/>
      </c>
      <c r="CZ269">
        <f>AE269</f>
        <v/>
      </c>
      <c r="DA269">
        <f>AI269</f>
        <v/>
      </c>
      <c r="DB269">
        <f>ROUND(ROUND(AT269*CZ269,2),2)</f>
        <v/>
      </c>
      <c r="DC269">
        <f>ROUND(ROUND(AT269*AG269,2),2)</f>
        <v/>
      </c>
      <c r="DD269" t="inlineStr"/>
      <c r="DE269" t="inlineStr"/>
      <c r="DF269">
        <f>ROUND(ROUND(AE269*AI269,0)*CX269,0)</f>
        <v/>
      </c>
      <c r="DG269">
        <f>ROUND(ROUND(AF269,0)*CX269,0)</f>
        <v/>
      </c>
      <c r="DH269">
        <f>ROUND(ROUND(AG269,0)*CX269,0)</f>
        <v/>
      </c>
      <c r="DI269">
        <f>ROUND(ROUND(AH269,0)*CX269,0)</f>
        <v/>
      </c>
      <c r="DJ269">
        <f>DF269</f>
        <v/>
      </c>
      <c r="DK269" t="n">
        <v>0</v>
      </c>
      <c r="DL269" t="inlineStr"/>
      <c r="DM269" t="n">
        <v>0</v>
      </c>
      <c r="DN269" t="inlineStr"/>
      <c r="DO269" t="n">
        <v>0</v>
      </c>
    </row>
    <row r="270">
      <c r="A270">
        <f>ROW(Source!A783)</f>
        <v/>
      </c>
      <c r="B270" t="n">
        <v>78855224</v>
      </c>
      <c r="C270" t="n">
        <v>78859197</v>
      </c>
      <c r="D270" t="n">
        <v>29142469</v>
      </c>
      <c r="E270" t="n">
        <v>1</v>
      </c>
      <c r="F270" t="n">
        <v>1</v>
      </c>
      <c r="G270" t="n">
        <v>1</v>
      </c>
      <c r="H270" t="n">
        <v>3</v>
      </c>
      <c r="I270" t="inlineStr">
        <is>
          <t>302-1346</t>
        </is>
      </c>
      <c r="J270" t="inlineStr">
        <is>
          <t>ТССЦ Московской обл., 302-1346, приказ Минстроя России №675/пр от 28.02.2017 № 256/пр</t>
        </is>
      </c>
      <c r="K270" t="inlineStr">
        <is>
          <t>Вентили проходные муфтовые 15кч18п для воды давлением 1,6 МПа (16 кгс/см2), диаметром 50 мм</t>
        </is>
      </c>
      <c r="L270" t="n">
        <v>1354</v>
      </c>
      <c r="N270" t="n">
        <v>1010</v>
      </c>
      <c r="O270" t="inlineStr">
        <is>
          <t>шт.</t>
        </is>
      </c>
      <c r="P270" t="inlineStr">
        <is>
          <t>шт.</t>
        </is>
      </c>
      <c r="Q270" t="n">
        <v>1</v>
      </c>
      <c r="W270" t="n">
        <v>0</v>
      </c>
      <c r="X270" t="n">
        <v>-800039523</v>
      </c>
      <c r="Y270">
        <f>AT270</f>
        <v/>
      </c>
      <c r="AA270" t="n">
        <v>991.25</v>
      </c>
      <c r="AB270" t="n">
        <v>0</v>
      </c>
      <c r="AC270" t="n">
        <v>0</v>
      </c>
      <c r="AD270" t="n">
        <v>0</v>
      </c>
      <c r="AE270" t="n">
        <v>82.33</v>
      </c>
      <c r="AF270" t="n">
        <v>0</v>
      </c>
      <c r="AG270" t="n">
        <v>0</v>
      </c>
      <c r="AH270" t="n">
        <v>0</v>
      </c>
      <c r="AI270" t="n">
        <v>12.04</v>
      </c>
      <c r="AJ270" t="n">
        <v>1</v>
      </c>
      <c r="AK270" t="n">
        <v>1</v>
      </c>
      <c r="AL270" t="n">
        <v>1</v>
      </c>
      <c r="AM270" t="n">
        <v>2</v>
      </c>
      <c r="AN270" t="n">
        <v>0</v>
      </c>
      <c r="AO270" t="n">
        <v>1</v>
      </c>
      <c r="AP270" t="n">
        <v>1</v>
      </c>
      <c r="AQ270" t="n">
        <v>0</v>
      </c>
      <c r="AR270" t="n">
        <v>0</v>
      </c>
      <c r="AS270" t="inlineStr"/>
      <c r="AT270" t="n">
        <v>100</v>
      </c>
      <c r="AU270" t="inlineStr"/>
      <c r="AV270" t="n">
        <v>0</v>
      </c>
      <c r="AW270" t="n">
        <v>2</v>
      </c>
      <c r="AX270" t="n">
        <v>78859218</v>
      </c>
      <c r="AY270" t="n">
        <v>1</v>
      </c>
      <c r="AZ270" t="n">
        <v>0</v>
      </c>
      <c r="BA270" t="n">
        <v>265</v>
      </c>
      <c r="BB270" t="n">
        <v>0</v>
      </c>
      <c r="BC270" t="n">
        <v>0</v>
      </c>
      <c r="BD270" t="n">
        <v>0</v>
      </c>
      <c r="BE270" t="n">
        <v>0</v>
      </c>
      <c r="BF270" t="n">
        <v>0</v>
      </c>
      <c r="BG270" t="n">
        <v>0</v>
      </c>
      <c r="BH270" t="n">
        <v>0</v>
      </c>
      <c r="BI270" t="n">
        <v>0</v>
      </c>
      <c r="BJ270" t="n">
        <v>0</v>
      </c>
      <c r="BK270" t="n">
        <v>0</v>
      </c>
      <c r="BL270" t="n">
        <v>0</v>
      </c>
      <c r="BM270" t="n">
        <v>0</v>
      </c>
      <c r="BN270" t="n">
        <v>0</v>
      </c>
      <c r="BO270" t="n">
        <v>0</v>
      </c>
      <c r="BP270" t="n">
        <v>0</v>
      </c>
      <c r="BQ270" t="n">
        <v>0</v>
      </c>
      <c r="BR270" t="n">
        <v>0</v>
      </c>
      <c r="BS270" t="n">
        <v>0</v>
      </c>
      <c r="BT270" t="n">
        <v>0</v>
      </c>
      <c r="BU270" t="n">
        <v>0</v>
      </c>
      <c r="BV270" t="n">
        <v>0</v>
      </c>
      <c r="BW270" t="n">
        <v>0</v>
      </c>
      <c r="CV270" t="n">
        <v>0</v>
      </c>
      <c r="CW270" t="n">
        <v>0</v>
      </c>
      <c r="CX270">
        <f>ROUND(Y270*Source!I783,7)</f>
        <v/>
      </c>
      <c r="CY270">
        <f>AA270</f>
        <v/>
      </c>
      <c r="CZ270">
        <f>AE270</f>
        <v/>
      </c>
      <c r="DA270">
        <f>AI270</f>
        <v/>
      </c>
      <c r="DB270">
        <f>ROUND(ROUND(AT270*CZ270,2),2)</f>
        <v/>
      </c>
      <c r="DC270">
        <f>ROUND(ROUND(AT270*AG270,2),2)</f>
        <v/>
      </c>
      <c r="DD270" t="inlineStr"/>
      <c r="DE270" t="inlineStr"/>
      <c r="DF270">
        <f>ROUND(ROUND(AE270*AI270,0)*CX270,0)</f>
        <v/>
      </c>
      <c r="DG270">
        <f>ROUND(ROUND(AF270,0)*CX270,0)</f>
        <v/>
      </c>
      <c r="DH270">
        <f>ROUND(ROUND(AG270,0)*CX270,0)</f>
        <v/>
      </c>
      <c r="DI270">
        <f>ROUND(ROUND(AH270,0)*CX270,0)</f>
        <v/>
      </c>
      <c r="DJ270">
        <f>DF270</f>
        <v/>
      </c>
      <c r="DK270" t="n">
        <v>0</v>
      </c>
      <c r="DL270" t="inlineStr"/>
      <c r="DM270" t="n">
        <v>0</v>
      </c>
      <c r="DN270" t="inlineStr"/>
      <c r="DO270" t="n">
        <v>0</v>
      </c>
    </row>
    <row r="271">
      <c r="A271">
        <f>ROW(Source!A783)</f>
        <v/>
      </c>
      <c r="B271" t="n">
        <v>78855224</v>
      </c>
      <c r="C271" t="n">
        <v>78859197</v>
      </c>
      <c r="D271" t="n">
        <v>29164350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509-9899</t>
        </is>
      </c>
      <c r="J271" t="inlineStr">
        <is>
          <t>ТССЦ Московской обл., 509-9899, приказ Минстроя России №675/пр от 28.02.2017 № 258/пр</t>
        </is>
      </c>
      <c r="K271" t="inlineStr">
        <is>
          <t>Строительный мусор и масса возвратных материалов</t>
        </is>
      </c>
      <c r="L271" t="n">
        <v>1348</v>
      </c>
      <c r="N271" t="n">
        <v>1009</v>
      </c>
      <c r="O271" t="inlineStr">
        <is>
          <t>т</t>
        </is>
      </c>
      <c r="P271" t="inlineStr">
        <is>
          <t>т</t>
        </is>
      </c>
      <c r="Q271" t="n">
        <v>1000</v>
      </c>
      <c r="W271" t="n">
        <v>0</v>
      </c>
      <c r="X271" t="n">
        <v>1839160745</v>
      </c>
      <c r="Y271">
        <f>AT271</f>
        <v/>
      </c>
      <c r="AA271" t="n">
        <v>0</v>
      </c>
      <c r="AB271" t="n">
        <v>0</v>
      </c>
      <c r="AC271" t="n">
        <v>0</v>
      </c>
      <c r="AD271" t="n">
        <v>0</v>
      </c>
      <c r="AE271" t="n">
        <v>0</v>
      </c>
      <c r="AF271" t="n">
        <v>0</v>
      </c>
      <c r="AG271" t="n">
        <v>0</v>
      </c>
      <c r="AH271" t="n">
        <v>0</v>
      </c>
      <c r="AI271" t="n">
        <v>1</v>
      </c>
      <c r="AJ271" t="n">
        <v>1</v>
      </c>
      <c r="AK271" t="n">
        <v>1</v>
      </c>
      <c r="AL271" t="n">
        <v>1</v>
      </c>
      <c r="AM271" t="n">
        <v>0</v>
      </c>
      <c r="AN271" t="n">
        <v>0</v>
      </c>
      <c r="AO271" t="n">
        <v>0</v>
      </c>
      <c r="AP271" t="n">
        <v>1</v>
      </c>
      <c r="AQ271" t="n">
        <v>0</v>
      </c>
      <c r="AR271" t="n">
        <v>0</v>
      </c>
      <c r="AS271" t="inlineStr"/>
      <c r="AT271" t="n">
        <v>0.24</v>
      </c>
      <c r="AU271" t="inlineStr"/>
      <c r="AV271" t="n">
        <v>0</v>
      </c>
      <c r="AW271" t="n">
        <v>2</v>
      </c>
      <c r="AX271" t="n">
        <v>78859219</v>
      </c>
      <c r="AY271" t="n">
        <v>1</v>
      </c>
      <c r="AZ271" t="n">
        <v>0</v>
      </c>
      <c r="BA271" t="n">
        <v>266</v>
      </c>
      <c r="BB271" t="n">
        <v>0</v>
      </c>
      <c r="BC271" t="n">
        <v>0</v>
      </c>
      <c r="BD271" t="n">
        <v>0</v>
      </c>
      <c r="BE271" t="n">
        <v>0</v>
      </c>
      <c r="BF271" t="n">
        <v>0</v>
      </c>
      <c r="BG271" t="n">
        <v>0</v>
      </c>
      <c r="BH271" t="n">
        <v>0</v>
      </c>
      <c r="BI271" t="n">
        <v>0</v>
      </c>
      <c r="BJ271" t="n">
        <v>0</v>
      </c>
      <c r="BK271" t="n">
        <v>0</v>
      </c>
      <c r="BL271" t="n">
        <v>0</v>
      </c>
      <c r="BM271" t="n">
        <v>0</v>
      </c>
      <c r="BN271" t="n">
        <v>0</v>
      </c>
      <c r="BO271" t="n">
        <v>0</v>
      </c>
      <c r="BP271" t="n">
        <v>0</v>
      </c>
      <c r="BQ271" t="n">
        <v>0</v>
      </c>
      <c r="BR271" t="n">
        <v>0</v>
      </c>
      <c r="BS271" t="n">
        <v>0</v>
      </c>
      <c r="BT271" t="n">
        <v>0</v>
      </c>
      <c r="BU271" t="n">
        <v>0</v>
      </c>
      <c r="BV271" t="n">
        <v>0</v>
      </c>
      <c r="BW271" t="n">
        <v>0</v>
      </c>
      <c r="CV271" t="n">
        <v>0</v>
      </c>
      <c r="CW271" t="n">
        <v>0</v>
      </c>
      <c r="CX271">
        <f>ROUND(Y271*Source!I783,7)</f>
        <v/>
      </c>
      <c r="CY271">
        <f>AA271</f>
        <v/>
      </c>
      <c r="CZ271">
        <f>AE271</f>
        <v/>
      </c>
      <c r="DA271">
        <f>AI271</f>
        <v/>
      </c>
      <c r="DB271">
        <f>ROUND(ROUND(AT271*CZ271,2),2)</f>
        <v/>
      </c>
      <c r="DC271">
        <f>ROUND(ROUND(AT271*AG271,2),2)</f>
        <v/>
      </c>
      <c r="DD271" t="inlineStr"/>
      <c r="DE271" t="inlineStr"/>
      <c r="DF271">
        <f>ROUND(ROUND(AE271,0)*CX271,0)</f>
        <v/>
      </c>
      <c r="DG271">
        <f>ROUND(ROUND(AF271,0)*CX271,0)</f>
        <v/>
      </c>
      <c r="DH271">
        <f>ROUND(ROUND(AG271,0)*CX271,0)</f>
        <v/>
      </c>
      <c r="DI271">
        <f>ROUND(ROUND(AH271,0)*CX271,0)</f>
        <v/>
      </c>
      <c r="DJ271">
        <f>DF271</f>
        <v/>
      </c>
      <c r="DK271" t="n">
        <v>0</v>
      </c>
      <c r="DL271" t="inlineStr"/>
      <c r="DM271" t="n">
        <v>0</v>
      </c>
      <c r="DN271" t="inlineStr"/>
      <c r="DO271" t="n">
        <v>0</v>
      </c>
    </row>
    <row r="272">
      <c r="A272">
        <f>ROW(Source!A785)</f>
        <v/>
      </c>
      <c r="B272" t="n">
        <v>78855224</v>
      </c>
      <c r="C272" t="n">
        <v>78859221</v>
      </c>
      <c r="D272" t="n">
        <v>18410280</v>
      </c>
      <c r="E272" t="n">
        <v>1</v>
      </c>
      <c r="F272" t="n">
        <v>1</v>
      </c>
      <c r="G272" t="n">
        <v>1</v>
      </c>
      <c r="H272" t="n">
        <v>1</v>
      </c>
      <c r="I272" t="inlineStr">
        <is>
          <t>1-1039-90</t>
        </is>
      </c>
      <c r="J272" t="inlineStr"/>
      <c r="K272" t="inlineStr">
        <is>
          <t>Рабочий строитель среднего разряда 3,9</t>
        </is>
      </c>
      <c r="L272" t="n">
        <v>1369</v>
      </c>
      <c r="N272" t="n">
        <v>1013</v>
      </c>
      <c r="O272" t="inlineStr">
        <is>
          <t>чел.-ч</t>
        </is>
      </c>
      <c r="P272" t="inlineStr">
        <is>
          <t>чел.-ч</t>
        </is>
      </c>
      <c r="Q272" t="n">
        <v>1</v>
      </c>
      <c r="W272" t="n">
        <v>0</v>
      </c>
      <c r="X272" t="n">
        <v>-464685602</v>
      </c>
      <c r="Y272">
        <f>AT272</f>
        <v/>
      </c>
      <c r="AA272" t="n">
        <v>0</v>
      </c>
      <c r="AB272" t="n">
        <v>0</v>
      </c>
      <c r="AC272" t="n">
        <v>0</v>
      </c>
      <c r="AD272" t="n">
        <v>9.51</v>
      </c>
      <c r="AE272" t="n">
        <v>0</v>
      </c>
      <c r="AF272" t="n">
        <v>0</v>
      </c>
      <c r="AG272" t="n">
        <v>0</v>
      </c>
      <c r="AH272" t="n">
        <v>9.51</v>
      </c>
      <c r="AI272" t="n">
        <v>1</v>
      </c>
      <c r="AJ272" t="n">
        <v>1</v>
      </c>
      <c r="AK272" t="n">
        <v>1</v>
      </c>
      <c r="AL272" t="n">
        <v>1</v>
      </c>
      <c r="AM272" t="n">
        <v>-2</v>
      </c>
      <c r="AN272" t="n">
        <v>0</v>
      </c>
      <c r="AO272" t="n">
        <v>1</v>
      </c>
      <c r="AP272" t="n">
        <v>0</v>
      </c>
      <c r="AQ272" t="n">
        <v>0</v>
      </c>
      <c r="AR272" t="n">
        <v>0</v>
      </c>
      <c r="AS272" t="inlineStr"/>
      <c r="AT272" t="n">
        <v>71</v>
      </c>
      <c r="AU272" t="inlineStr"/>
      <c r="AV272" t="n">
        <v>1</v>
      </c>
      <c r="AW272" t="n">
        <v>2</v>
      </c>
      <c r="AX272" t="n">
        <v>78859222</v>
      </c>
      <c r="AY272" t="n">
        <v>1</v>
      </c>
      <c r="AZ272" t="n">
        <v>0</v>
      </c>
      <c r="BA272" t="n">
        <v>267</v>
      </c>
      <c r="BB272" t="n">
        <v>0</v>
      </c>
      <c r="BC272" t="n">
        <v>0</v>
      </c>
      <c r="BD272" t="n">
        <v>0</v>
      </c>
      <c r="BE272" t="n">
        <v>0</v>
      </c>
      <c r="BF272" t="n">
        <v>0</v>
      </c>
      <c r="BG272" t="n">
        <v>0</v>
      </c>
      <c r="BH272" t="n">
        <v>0</v>
      </c>
      <c r="BI272" t="n">
        <v>0</v>
      </c>
      <c r="BJ272" t="n">
        <v>0</v>
      </c>
      <c r="BK272" t="n">
        <v>0</v>
      </c>
      <c r="BL272" t="n">
        <v>0</v>
      </c>
      <c r="BM272" t="n">
        <v>0</v>
      </c>
      <c r="BN272" t="n">
        <v>0</v>
      </c>
      <c r="BO272" t="n">
        <v>0</v>
      </c>
      <c r="BP272" t="n">
        <v>0</v>
      </c>
      <c r="BQ272" t="n">
        <v>0</v>
      </c>
      <c r="BR272" t="n">
        <v>0</v>
      </c>
      <c r="BS272" t="n">
        <v>0</v>
      </c>
      <c r="BT272" t="n">
        <v>0</v>
      </c>
      <c r="BU272" t="n">
        <v>0</v>
      </c>
      <c r="BV272" t="n">
        <v>0</v>
      </c>
      <c r="BW272" t="n">
        <v>0</v>
      </c>
      <c r="CU272">
        <f>ROUND(AT272*Source!I785*AH272*AL272,0)</f>
        <v/>
      </c>
      <c r="CV272">
        <f>ROUND(Y272*Source!I785,7)</f>
        <v/>
      </c>
      <c r="CW272" t="n">
        <v>0</v>
      </c>
      <c r="CX272">
        <f>ROUND(Y272*Source!I785,7)</f>
        <v/>
      </c>
      <c r="CY272">
        <f>AD272</f>
        <v/>
      </c>
      <c r="CZ272">
        <f>AH272</f>
        <v/>
      </c>
      <c r="DA272">
        <f>AL272</f>
        <v/>
      </c>
      <c r="DB272">
        <f>ROUND(ROUND(AT272*CZ272,2),2)</f>
        <v/>
      </c>
      <c r="DC272">
        <f>ROUND(ROUND(AT272*AG272,2),2)</f>
        <v/>
      </c>
      <c r="DD272" t="inlineStr"/>
      <c r="DE272" t="inlineStr"/>
      <c r="DF272">
        <f>ROUND(ROUND(AE272,0)*CX272,0)</f>
        <v/>
      </c>
      <c r="DG272">
        <f>ROUND(ROUND(AF272,0)*CX272,0)</f>
        <v/>
      </c>
      <c r="DH272">
        <f>ROUND(ROUND(AG272,0)*CX272,0)</f>
        <v/>
      </c>
      <c r="DI272">
        <f>ROUND(ROUND(AH272,0)*CX272,0)</f>
        <v/>
      </c>
      <c r="DJ272">
        <f>DI272</f>
        <v/>
      </c>
      <c r="DK272" t="n">
        <v>0</v>
      </c>
      <c r="DL272" t="inlineStr"/>
      <c r="DM272" t="n">
        <v>0</v>
      </c>
      <c r="DN272" t="inlineStr"/>
      <c r="DO272" t="n">
        <v>0</v>
      </c>
    </row>
    <row r="273">
      <c r="A273">
        <f>ROW(Source!A785)</f>
        <v/>
      </c>
      <c r="B273" t="n">
        <v>78855224</v>
      </c>
      <c r="C273" t="n">
        <v>78859221</v>
      </c>
      <c r="D273" t="n">
        <v>121548</v>
      </c>
      <c r="E273" t="n">
        <v>1</v>
      </c>
      <c r="F273" t="n">
        <v>1</v>
      </c>
      <c r="G273" t="n">
        <v>1</v>
      </c>
      <c r="H273" t="n">
        <v>1</v>
      </c>
      <c r="I273" t="inlineStr">
        <is>
          <t>2</t>
        </is>
      </c>
      <c r="J273" t="inlineStr"/>
      <c r="K273" t="inlineStr">
        <is>
          <t>Затраты труда машинистов</t>
        </is>
      </c>
      <c r="L273" t="n">
        <v>608254</v>
      </c>
      <c r="N273" t="n">
        <v>1013</v>
      </c>
      <c r="O273" t="inlineStr">
        <is>
          <t>чел.час</t>
        </is>
      </c>
      <c r="P273" t="inlineStr">
        <is>
          <t>чел.час</t>
        </is>
      </c>
      <c r="Q273" t="n">
        <v>1</v>
      </c>
      <c r="W273" t="n">
        <v>0</v>
      </c>
      <c r="X273" t="n">
        <v>-185737400</v>
      </c>
      <c r="Y273">
        <f>AT273</f>
        <v/>
      </c>
      <c r="AA273" t="n">
        <v>0</v>
      </c>
      <c r="AB273" t="n">
        <v>0</v>
      </c>
      <c r="AC273" t="n">
        <v>0</v>
      </c>
      <c r="AD273" t="n">
        <v>0</v>
      </c>
      <c r="AE273" t="n">
        <v>0</v>
      </c>
      <c r="AF273" t="n">
        <v>0</v>
      </c>
      <c r="AG273" t="n">
        <v>0</v>
      </c>
      <c r="AH273" t="n">
        <v>0</v>
      </c>
      <c r="AI273" t="n">
        <v>1</v>
      </c>
      <c r="AJ273" t="n">
        <v>1</v>
      </c>
      <c r="AK273" t="n">
        <v>1</v>
      </c>
      <c r="AL273" t="n">
        <v>1</v>
      </c>
      <c r="AM273" t="n">
        <v>-2</v>
      </c>
      <c r="AN273" t="n">
        <v>0</v>
      </c>
      <c r="AO273" t="n">
        <v>1</v>
      </c>
      <c r="AP273" t="n">
        <v>0</v>
      </c>
      <c r="AQ273" t="n">
        <v>0</v>
      </c>
      <c r="AR273" t="n">
        <v>0</v>
      </c>
      <c r="AS273" t="inlineStr"/>
      <c r="AT273" t="n">
        <v>0.11</v>
      </c>
      <c r="AU273" t="inlineStr"/>
      <c r="AV273" t="n">
        <v>2</v>
      </c>
      <c r="AW273" t="n">
        <v>2</v>
      </c>
      <c r="AX273" t="n">
        <v>78859223</v>
      </c>
      <c r="AY273" t="n">
        <v>1</v>
      </c>
      <c r="AZ273" t="n">
        <v>0</v>
      </c>
      <c r="BA273" t="n">
        <v>268</v>
      </c>
      <c r="BB273" t="n">
        <v>0</v>
      </c>
      <c r="BC273" t="n">
        <v>0</v>
      </c>
      <c r="BD273" t="n">
        <v>0</v>
      </c>
      <c r="BE273" t="n">
        <v>0</v>
      </c>
      <c r="BF273" t="n">
        <v>0</v>
      </c>
      <c r="BG273" t="n">
        <v>0</v>
      </c>
      <c r="BH273" t="n">
        <v>0</v>
      </c>
      <c r="BI273" t="n">
        <v>0</v>
      </c>
      <c r="BJ273" t="n">
        <v>0</v>
      </c>
      <c r="BK273" t="n">
        <v>0</v>
      </c>
      <c r="BL273" t="n">
        <v>0</v>
      </c>
      <c r="BM273" t="n">
        <v>0</v>
      </c>
      <c r="BN273" t="n">
        <v>0</v>
      </c>
      <c r="BO273" t="n">
        <v>0</v>
      </c>
      <c r="BP273" t="n">
        <v>0</v>
      </c>
      <c r="BQ273" t="n">
        <v>0</v>
      </c>
      <c r="BR273" t="n">
        <v>0</v>
      </c>
      <c r="BS273" t="n">
        <v>0</v>
      </c>
      <c r="BT273" t="n">
        <v>0</v>
      </c>
      <c r="BU273" t="n">
        <v>0</v>
      </c>
      <c r="BV273" t="n">
        <v>0</v>
      </c>
      <c r="BW273" t="n">
        <v>0</v>
      </c>
      <c r="CV273" t="n">
        <v>0</v>
      </c>
      <c r="CW273" t="n">
        <v>0</v>
      </c>
      <c r="CX273">
        <f>ROUND(Y273*Source!I785,7)</f>
        <v/>
      </c>
      <c r="CY273">
        <f>AD273</f>
        <v/>
      </c>
      <c r="CZ273">
        <f>AH273</f>
        <v/>
      </c>
      <c r="DA273">
        <f>AL273</f>
        <v/>
      </c>
      <c r="DB273">
        <f>ROUND(ROUND(AT273*CZ273,2),2)</f>
        <v/>
      </c>
      <c r="DC273">
        <f>ROUND(ROUND(AT273*AG273,2),2)</f>
        <v/>
      </c>
      <c r="DD273" t="inlineStr"/>
      <c r="DE273" t="inlineStr"/>
      <c r="DF273">
        <f>ROUND(ROUND(AE273,0)*CX273,0)</f>
        <v/>
      </c>
      <c r="DG273">
        <f>ROUND(ROUND(AF273,0)*CX273,0)</f>
        <v/>
      </c>
      <c r="DH273">
        <f>ROUND(ROUND(AG273,0)*CX273,0)</f>
        <v/>
      </c>
      <c r="DI273">
        <f>ROUND(ROUND(AH273,0)*CX273,0)</f>
        <v/>
      </c>
      <c r="DJ273">
        <f>DI273</f>
        <v/>
      </c>
      <c r="DK273" t="n">
        <v>0</v>
      </c>
      <c r="DL273" t="inlineStr"/>
      <c r="DM273" t="n">
        <v>0</v>
      </c>
      <c r="DN273" t="inlineStr"/>
      <c r="DO273" t="n">
        <v>0</v>
      </c>
    </row>
    <row r="274">
      <c r="A274">
        <f>ROW(Source!A785)</f>
        <v/>
      </c>
      <c r="B274" t="n">
        <v>78855224</v>
      </c>
      <c r="C274" t="n">
        <v>78859221</v>
      </c>
      <c r="D274" t="n">
        <v>29172556</v>
      </c>
      <c r="E274" t="n">
        <v>1</v>
      </c>
      <c r="F274" t="n">
        <v>1</v>
      </c>
      <c r="G274" t="n">
        <v>1</v>
      </c>
      <c r="H274" t="n">
        <v>2</v>
      </c>
      <c r="I274" t="inlineStr">
        <is>
          <t>030954</t>
        </is>
      </c>
      <c r="J274" t="inlineStr">
        <is>
          <t>ТСЭМ Московской обл., 030954, приказ Минстроя России №675/пр от 28.02.2017 № 264/пр</t>
        </is>
      </c>
      <c r="K274" t="inlineStr">
        <is>
          <t>Подъемники грузоподъемностью до 500 кг одномачтовые, высота подъема 45 м</t>
        </is>
      </c>
      <c r="L274" t="n">
        <v>1368</v>
      </c>
      <c r="N274" t="n">
        <v>1011</v>
      </c>
      <c r="O274" t="inlineStr">
        <is>
          <t>маш.-ч</t>
        </is>
      </c>
      <c r="P274" t="inlineStr">
        <is>
          <t>маш.-ч</t>
        </is>
      </c>
      <c r="Q274" t="n">
        <v>1</v>
      </c>
      <c r="W274" t="n">
        <v>0</v>
      </c>
      <c r="X274" t="n">
        <v>344519037</v>
      </c>
      <c r="Y274">
        <f>AT274</f>
        <v/>
      </c>
      <c r="AA274" t="n">
        <v>0</v>
      </c>
      <c r="AB274" t="n">
        <v>728.98</v>
      </c>
      <c r="AC274" t="n">
        <v>705.38</v>
      </c>
      <c r="AD274" t="n">
        <v>0</v>
      </c>
      <c r="AE274" t="n">
        <v>0</v>
      </c>
      <c r="AF274" t="n">
        <v>31.26</v>
      </c>
      <c r="AG274" t="n">
        <v>13.5</v>
      </c>
      <c r="AH274" t="n">
        <v>0</v>
      </c>
      <c r="AI274" t="n">
        <v>1</v>
      </c>
      <c r="AJ274" t="n">
        <v>23.32</v>
      </c>
      <c r="AK274" t="n">
        <v>52.25</v>
      </c>
      <c r="AL274" t="n">
        <v>1</v>
      </c>
      <c r="AM274" t="n">
        <v>2</v>
      </c>
      <c r="AN274" t="n">
        <v>0</v>
      </c>
      <c r="AO274" t="n">
        <v>1</v>
      </c>
      <c r="AP274" t="n">
        <v>0</v>
      </c>
      <c r="AQ274" t="n">
        <v>0</v>
      </c>
      <c r="AR274" t="n">
        <v>0</v>
      </c>
      <c r="AS274" t="inlineStr"/>
      <c r="AT274" t="n">
        <v>0.11</v>
      </c>
      <c r="AU274" t="inlineStr"/>
      <c r="AV274" t="n">
        <v>0</v>
      </c>
      <c r="AW274" t="n">
        <v>2</v>
      </c>
      <c r="AX274" t="n">
        <v>78859224</v>
      </c>
      <c r="AY274" t="n">
        <v>1</v>
      </c>
      <c r="AZ274" t="n">
        <v>0</v>
      </c>
      <c r="BA274" t="n">
        <v>269</v>
      </c>
      <c r="BB274" t="n">
        <v>0</v>
      </c>
      <c r="BC274" t="n">
        <v>0</v>
      </c>
      <c r="BD274" t="n">
        <v>0</v>
      </c>
      <c r="BE274" t="n">
        <v>0</v>
      </c>
      <c r="BF274" t="n">
        <v>0</v>
      </c>
      <c r="BG274" t="n">
        <v>0</v>
      </c>
      <c r="BH274" t="n">
        <v>0</v>
      </c>
      <c r="BI274" t="n">
        <v>0</v>
      </c>
      <c r="BJ274" t="n">
        <v>0</v>
      </c>
      <c r="BK274" t="n">
        <v>0</v>
      </c>
      <c r="BL274" t="n">
        <v>0</v>
      </c>
      <c r="BM274" t="n">
        <v>0</v>
      </c>
      <c r="BN274" t="n">
        <v>0</v>
      </c>
      <c r="BO274" t="n">
        <v>0</v>
      </c>
      <c r="BP274" t="n">
        <v>0</v>
      </c>
      <c r="BQ274" t="n">
        <v>0</v>
      </c>
      <c r="BR274" t="n">
        <v>0</v>
      </c>
      <c r="BS274" t="n">
        <v>0</v>
      </c>
      <c r="BT274" t="n">
        <v>0</v>
      </c>
      <c r="BU274" t="n">
        <v>0</v>
      </c>
      <c r="BV274" t="n">
        <v>0</v>
      </c>
      <c r="BW274" t="n">
        <v>0</v>
      </c>
      <c r="CV274" t="n">
        <v>0</v>
      </c>
      <c r="CW274">
        <f>ROUND(Y274*Source!I785*DO274,7)</f>
        <v/>
      </c>
      <c r="CX274">
        <f>ROUND(Y274*Source!I785,7)</f>
        <v/>
      </c>
      <c r="CY274">
        <f>AB274</f>
        <v/>
      </c>
      <c r="CZ274">
        <f>AF274</f>
        <v/>
      </c>
      <c r="DA274">
        <f>AJ274</f>
        <v/>
      </c>
      <c r="DB274">
        <f>ROUND(ROUND(AT274*CZ274,2),2)</f>
        <v/>
      </c>
      <c r="DC274">
        <f>ROUND(ROUND(AT274*AG274,2),2)</f>
        <v/>
      </c>
      <c r="DD274" t="inlineStr"/>
      <c r="DE274" t="inlineStr"/>
      <c r="DF274">
        <f>ROUND(ROUND(AE274,0)*CX274,0)</f>
        <v/>
      </c>
      <c r="DG274">
        <f>ROUND(ROUND(AF274*AJ274,0)*CX274,0)</f>
        <v/>
      </c>
      <c r="DH274">
        <f>ROUND(ROUND(AG274*AK274,0)*CX274,0)</f>
        <v/>
      </c>
      <c r="DI274">
        <f>ROUND(ROUND(AH274,0)*CX274,0)</f>
        <v/>
      </c>
      <c r="DJ274">
        <f>DG274</f>
        <v/>
      </c>
      <c r="DK274" t="n">
        <v>0</v>
      </c>
      <c r="DL274" t="inlineStr"/>
      <c r="DM274" t="n">
        <v>0</v>
      </c>
      <c r="DN274" t="inlineStr"/>
      <c r="DO274" t="n">
        <v>0</v>
      </c>
    </row>
    <row r="275">
      <c r="A275">
        <f>ROW(Source!A785)</f>
        <v/>
      </c>
      <c r="B275" t="n">
        <v>78855224</v>
      </c>
      <c r="C275" t="n">
        <v>78859221</v>
      </c>
      <c r="D275" t="n">
        <v>29110398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101-0388</t>
        </is>
      </c>
      <c r="J275" t="inlineStr">
        <is>
          <t>ТССЦ Московской обл., 101-0388, приказ Минстроя России №675/пр от 28.02.2017 № 254/пр</t>
        </is>
      </c>
      <c r="K275" t="inlineStr">
        <is>
          <t>Краски масляные земляные марки МА-0115 мумия, сурик железный</t>
        </is>
      </c>
      <c r="L275" t="n">
        <v>1348</v>
      </c>
      <c r="N275" t="n">
        <v>1009</v>
      </c>
      <c r="O275" t="inlineStr">
        <is>
          <t>т</t>
        </is>
      </c>
      <c r="P275" t="inlineStr">
        <is>
          <t>т</t>
        </is>
      </c>
      <c r="Q275" t="n">
        <v>1000</v>
      </c>
      <c r="W275" t="n">
        <v>0</v>
      </c>
      <c r="X275" t="n">
        <v>1625292450</v>
      </c>
      <c r="Y275">
        <f>AT275</f>
        <v/>
      </c>
      <c r="AA275" t="n">
        <v>76804.47</v>
      </c>
      <c r="AB275" t="n">
        <v>0</v>
      </c>
      <c r="AC275" t="n">
        <v>0</v>
      </c>
      <c r="AD275" t="n">
        <v>0</v>
      </c>
      <c r="AE275" t="n">
        <v>15118.99</v>
      </c>
      <c r="AF275" t="n">
        <v>0</v>
      </c>
      <c r="AG275" t="n">
        <v>0</v>
      </c>
      <c r="AH275" t="n">
        <v>0</v>
      </c>
      <c r="AI275" t="n">
        <v>5.08</v>
      </c>
      <c r="AJ275" t="n">
        <v>1</v>
      </c>
      <c r="AK275" t="n">
        <v>1</v>
      </c>
      <c r="AL275" t="n">
        <v>1</v>
      </c>
      <c r="AM275" t="n">
        <v>2</v>
      </c>
      <c r="AN275" t="n">
        <v>0</v>
      </c>
      <c r="AO275" t="n">
        <v>1</v>
      </c>
      <c r="AP275" t="n">
        <v>0</v>
      </c>
      <c r="AQ275" t="n">
        <v>0</v>
      </c>
      <c r="AR275" t="n">
        <v>0</v>
      </c>
      <c r="AS275" t="inlineStr"/>
      <c r="AT275" t="n">
        <v>0.0013</v>
      </c>
      <c r="AU275" t="inlineStr"/>
      <c r="AV275" t="n">
        <v>0</v>
      </c>
      <c r="AW275" t="n">
        <v>2</v>
      </c>
      <c r="AX275" t="n">
        <v>78859225</v>
      </c>
      <c r="AY275" t="n">
        <v>1</v>
      </c>
      <c r="AZ275" t="n">
        <v>0</v>
      </c>
      <c r="BA275" t="n">
        <v>270</v>
      </c>
      <c r="BB275" t="n">
        <v>0</v>
      </c>
      <c r="BC275" t="n">
        <v>0</v>
      </c>
      <c r="BD275" t="n">
        <v>0</v>
      </c>
      <c r="BE275" t="n">
        <v>0</v>
      </c>
      <c r="BF275" t="n">
        <v>0</v>
      </c>
      <c r="BG275" t="n">
        <v>0</v>
      </c>
      <c r="BH275" t="n">
        <v>0</v>
      </c>
      <c r="BI275" t="n">
        <v>0</v>
      </c>
      <c r="BJ275" t="n">
        <v>0</v>
      </c>
      <c r="BK275" t="n">
        <v>0</v>
      </c>
      <c r="BL275" t="n">
        <v>0</v>
      </c>
      <c r="BM275" t="n">
        <v>0</v>
      </c>
      <c r="BN275" t="n">
        <v>0</v>
      </c>
      <c r="BO275" t="n">
        <v>0</v>
      </c>
      <c r="BP275" t="n">
        <v>0</v>
      </c>
      <c r="BQ275" t="n">
        <v>0</v>
      </c>
      <c r="BR275" t="n">
        <v>0</v>
      </c>
      <c r="BS275" t="n">
        <v>0</v>
      </c>
      <c r="BT275" t="n">
        <v>0</v>
      </c>
      <c r="BU275" t="n">
        <v>0</v>
      </c>
      <c r="BV275" t="n">
        <v>0</v>
      </c>
      <c r="BW275" t="n">
        <v>0</v>
      </c>
      <c r="CV275" t="n">
        <v>0</v>
      </c>
      <c r="CW275" t="n">
        <v>0</v>
      </c>
      <c r="CX275">
        <f>ROUND(Y275*Source!I785,7)</f>
        <v/>
      </c>
      <c r="CY275">
        <f>AA275</f>
        <v/>
      </c>
      <c r="CZ275">
        <f>AE275</f>
        <v/>
      </c>
      <c r="DA275">
        <f>AI275</f>
        <v/>
      </c>
      <c r="DB275">
        <f>ROUND(ROUND(AT275*CZ275,2),2)</f>
        <v/>
      </c>
      <c r="DC275">
        <f>ROUND(ROUND(AT275*AG275,2),2)</f>
        <v/>
      </c>
      <c r="DD275" t="inlineStr"/>
      <c r="DE275" t="inlineStr"/>
      <c r="DF275">
        <f>ROUND(ROUND(AE275*AI275,0)*CX275,0)</f>
        <v/>
      </c>
      <c r="DG275">
        <f>ROUND(ROUND(AF275,0)*CX275,0)</f>
        <v/>
      </c>
      <c r="DH275">
        <f>ROUND(ROUND(AG275,0)*CX275,0)</f>
        <v/>
      </c>
      <c r="DI275">
        <f>ROUND(ROUND(AH275,0)*CX275,0)</f>
        <v/>
      </c>
      <c r="DJ275">
        <f>DF275</f>
        <v/>
      </c>
      <c r="DK275" t="n">
        <v>0</v>
      </c>
      <c r="DL275" t="inlineStr"/>
      <c r="DM275" t="n">
        <v>0</v>
      </c>
      <c r="DN275" t="inlineStr"/>
      <c r="DO275" t="n">
        <v>0</v>
      </c>
    </row>
    <row r="276">
      <c r="A276">
        <f>ROW(Source!A785)</f>
        <v/>
      </c>
      <c r="B276" t="n">
        <v>78855224</v>
      </c>
      <c r="C276" t="n">
        <v>78859221</v>
      </c>
      <c r="D276" t="n">
        <v>29110573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101-0628</t>
        </is>
      </c>
      <c r="J276" t="inlineStr">
        <is>
          <t>ТССЦ Московской обл., 101-0628, приказ Минстроя России №675/пр от 28.02.2017 № 254/пр</t>
        </is>
      </c>
      <c r="K276" t="inlineStr">
        <is>
          <t>Олифа комбинированная, марки К-3</t>
        </is>
      </c>
      <c r="L276" t="n">
        <v>1348</v>
      </c>
      <c r="N276" t="n">
        <v>1009</v>
      </c>
      <c r="O276" t="inlineStr">
        <is>
          <t>т</t>
        </is>
      </c>
      <c r="P276" t="inlineStr">
        <is>
          <t>т</t>
        </is>
      </c>
      <c r="Q276" t="n">
        <v>1000</v>
      </c>
      <c r="W276" t="n">
        <v>0</v>
      </c>
      <c r="X276" t="n">
        <v>24062879</v>
      </c>
      <c r="Y276">
        <f>AT276</f>
        <v/>
      </c>
      <c r="AA276" t="n">
        <v>87631.5</v>
      </c>
      <c r="AB276" t="n">
        <v>0</v>
      </c>
      <c r="AC276" t="n">
        <v>0</v>
      </c>
      <c r="AD276" t="n">
        <v>0</v>
      </c>
      <c r="AE276" t="n">
        <v>16950</v>
      </c>
      <c r="AF276" t="n">
        <v>0</v>
      </c>
      <c r="AG276" t="n">
        <v>0</v>
      </c>
      <c r="AH276" t="n">
        <v>0</v>
      </c>
      <c r="AI276" t="n">
        <v>5.17</v>
      </c>
      <c r="AJ276" t="n">
        <v>1</v>
      </c>
      <c r="AK276" t="n">
        <v>1</v>
      </c>
      <c r="AL276" t="n">
        <v>1</v>
      </c>
      <c r="AM276" t="n">
        <v>2</v>
      </c>
      <c r="AN276" t="n">
        <v>0</v>
      </c>
      <c r="AO276" t="n">
        <v>1</v>
      </c>
      <c r="AP276" t="n">
        <v>0</v>
      </c>
      <c r="AQ276" t="n">
        <v>0</v>
      </c>
      <c r="AR276" t="n">
        <v>0</v>
      </c>
      <c r="AS276" t="inlineStr"/>
      <c r="AT276" t="n">
        <v>0.0024</v>
      </c>
      <c r="AU276" t="inlineStr"/>
      <c r="AV276" t="n">
        <v>0</v>
      </c>
      <c r="AW276" t="n">
        <v>2</v>
      </c>
      <c r="AX276" t="n">
        <v>78859226</v>
      </c>
      <c r="AY276" t="n">
        <v>1</v>
      </c>
      <c r="AZ276" t="n">
        <v>0</v>
      </c>
      <c r="BA276" t="n">
        <v>271</v>
      </c>
      <c r="BB276" t="n">
        <v>0</v>
      </c>
      <c r="BC276" t="n">
        <v>0</v>
      </c>
      <c r="BD276" t="n">
        <v>0</v>
      </c>
      <c r="BE276" t="n">
        <v>0</v>
      </c>
      <c r="BF276" t="n">
        <v>0</v>
      </c>
      <c r="BG276" t="n">
        <v>0</v>
      </c>
      <c r="BH276" t="n">
        <v>0</v>
      </c>
      <c r="BI276" t="n">
        <v>0</v>
      </c>
      <c r="BJ276" t="n">
        <v>0</v>
      </c>
      <c r="BK276" t="n">
        <v>0</v>
      </c>
      <c r="BL276" t="n">
        <v>0</v>
      </c>
      <c r="BM276" t="n">
        <v>0</v>
      </c>
      <c r="BN276" t="n">
        <v>0</v>
      </c>
      <c r="BO276" t="n">
        <v>0</v>
      </c>
      <c r="BP276" t="n">
        <v>0</v>
      </c>
      <c r="BQ276" t="n">
        <v>0</v>
      </c>
      <c r="BR276" t="n">
        <v>0</v>
      </c>
      <c r="BS276" t="n">
        <v>0</v>
      </c>
      <c r="BT276" t="n">
        <v>0</v>
      </c>
      <c r="BU276" t="n">
        <v>0</v>
      </c>
      <c r="BV276" t="n">
        <v>0</v>
      </c>
      <c r="BW276" t="n">
        <v>0</v>
      </c>
      <c r="CV276" t="n">
        <v>0</v>
      </c>
      <c r="CW276" t="n">
        <v>0</v>
      </c>
      <c r="CX276">
        <f>ROUND(Y276*Source!I785,7)</f>
        <v/>
      </c>
      <c r="CY276">
        <f>AA276</f>
        <v/>
      </c>
      <c r="CZ276">
        <f>AE276</f>
        <v/>
      </c>
      <c r="DA276">
        <f>AI276</f>
        <v/>
      </c>
      <c r="DB276">
        <f>ROUND(ROUND(AT276*CZ276,2),2)</f>
        <v/>
      </c>
      <c r="DC276">
        <f>ROUND(ROUND(AT276*AG276,2),2)</f>
        <v/>
      </c>
      <c r="DD276" t="inlineStr"/>
      <c r="DE276" t="inlineStr"/>
      <c r="DF276">
        <f>ROUND(ROUND(AE276*AI276,0)*CX276,0)</f>
        <v/>
      </c>
      <c r="DG276">
        <f>ROUND(ROUND(AF276,0)*CX276,0)</f>
        <v/>
      </c>
      <c r="DH276">
        <f>ROUND(ROUND(AG276,0)*CX276,0)</f>
        <v/>
      </c>
      <c r="DI276">
        <f>ROUND(ROUND(AH276,0)*CX276,0)</f>
        <v/>
      </c>
      <c r="DJ276">
        <f>DF276</f>
        <v/>
      </c>
      <c r="DK276" t="n">
        <v>0</v>
      </c>
      <c r="DL276" t="inlineStr"/>
      <c r="DM276" t="n">
        <v>0</v>
      </c>
      <c r="DN276" t="inlineStr"/>
      <c r="DO276" t="n">
        <v>0</v>
      </c>
    </row>
    <row r="277">
      <c r="A277">
        <f>ROW(Source!A785)</f>
        <v/>
      </c>
      <c r="B277" t="n">
        <v>78855224</v>
      </c>
      <c r="C277" t="n">
        <v>78859221</v>
      </c>
      <c r="D277" t="n">
        <v>29107963</v>
      </c>
      <c r="E277" t="n">
        <v>1</v>
      </c>
      <c r="F277" t="n">
        <v>1</v>
      </c>
      <c r="G277" t="n">
        <v>1</v>
      </c>
      <c r="H277" t="n">
        <v>3</v>
      </c>
      <c r="I277" t="inlineStr">
        <is>
          <t>101-1669</t>
        </is>
      </c>
      <c r="J277" t="inlineStr">
        <is>
          <t>ТССЦ Московской обл., 101-1669, приказ Минстроя России №675/пр от 28.02.2017 № 254/пр</t>
        </is>
      </c>
      <c r="K277" t="inlineStr">
        <is>
          <t>Очес льняной</t>
        </is>
      </c>
      <c r="L277" t="n">
        <v>1346</v>
      </c>
      <c r="N277" t="n">
        <v>1009</v>
      </c>
      <c r="O277" t="inlineStr">
        <is>
          <t>кг</t>
        </is>
      </c>
      <c r="P277" t="inlineStr">
        <is>
          <t>кг</t>
        </is>
      </c>
      <c r="Q277" t="n">
        <v>1</v>
      </c>
      <c r="W277" t="n">
        <v>0</v>
      </c>
      <c r="X277" t="n">
        <v>-2113933962</v>
      </c>
      <c r="Y277">
        <f>AT277</f>
        <v/>
      </c>
      <c r="AA277" t="n">
        <v>590.67</v>
      </c>
      <c r="AB277" t="n">
        <v>0</v>
      </c>
      <c r="AC277" t="n">
        <v>0</v>
      </c>
      <c r="AD277" t="n">
        <v>0</v>
      </c>
      <c r="AE277" t="n">
        <v>37.29</v>
      </c>
      <c r="AF277" t="n">
        <v>0</v>
      </c>
      <c r="AG277" t="n">
        <v>0</v>
      </c>
      <c r="AH277" t="n">
        <v>0</v>
      </c>
      <c r="AI277" t="n">
        <v>15.84</v>
      </c>
      <c r="AJ277" t="n">
        <v>1</v>
      </c>
      <c r="AK277" t="n">
        <v>1</v>
      </c>
      <c r="AL277" t="n">
        <v>1</v>
      </c>
      <c r="AM277" t="n">
        <v>2</v>
      </c>
      <c r="AN277" t="n">
        <v>0</v>
      </c>
      <c r="AO277" t="n">
        <v>1</v>
      </c>
      <c r="AP277" t="n">
        <v>0</v>
      </c>
      <c r="AQ277" t="n">
        <v>0</v>
      </c>
      <c r="AR277" t="n">
        <v>0</v>
      </c>
      <c r="AS277" t="inlineStr"/>
      <c r="AT277" t="n">
        <v>0.5600000000000001</v>
      </c>
      <c r="AU277" t="inlineStr"/>
      <c r="AV277" t="n">
        <v>0</v>
      </c>
      <c r="AW277" t="n">
        <v>2</v>
      </c>
      <c r="AX277" t="n">
        <v>78859227</v>
      </c>
      <c r="AY277" t="n">
        <v>1</v>
      </c>
      <c r="AZ277" t="n">
        <v>0</v>
      </c>
      <c r="BA277" t="n">
        <v>272</v>
      </c>
      <c r="BB277" t="n">
        <v>0</v>
      </c>
      <c r="BC277" t="n">
        <v>0</v>
      </c>
      <c r="BD277" t="n">
        <v>0</v>
      </c>
      <c r="BE277" t="n">
        <v>0</v>
      </c>
      <c r="BF277" t="n">
        <v>0</v>
      </c>
      <c r="BG277" t="n">
        <v>0</v>
      </c>
      <c r="BH277" t="n">
        <v>0</v>
      </c>
      <c r="BI277" t="n">
        <v>0</v>
      </c>
      <c r="BJ277" t="n">
        <v>0</v>
      </c>
      <c r="BK277" t="n">
        <v>0</v>
      </c>
      <c r="BL277" t="n">
        <v>0</v>
      </c>
      <c r="BM277" t="n">
        <v>0</v>
      </c>
      <c r="BN277" t="n">
        <v>0</v>
      </c>
      <c r="BO277" t="n">
        <v>0</v>
      </c>
      <c r="BP277" t="n">
        <v>0</v>
      </c>
      <c r="BQ277" t="n">
        <v>0</v>
      </c>
      <c r="BR277" t="n">
        <v>0</v>
      </c>
      <c r="BS277" t="n">
        <v>0</v>
      </c>
      <c r="BT277" t="n">
        <v>0</v>
      </c>
      <c r="BU277" t="n">
        <v>0</v>
      </c>
      <c r="BV277" t="n">
        <v>0</v>
      </c>
      <c r="BW277" t="n">
        <v>0</v>
      </c>
      <c r="CV277" t="n">
        <v>0</v>
      </c>
      <c r="CW277" t="n">
        <v>0</v>
      </c>
      <c r="CX277">
        <f>ROUND(Y277*Source!I785,7)</f>
        <v/>
      </c>
      <c r="CY277">
        <f>AA277</f>
        <v/>
      </c>
      <c r="CZ277">
        <f>AE277</f>
        <v/>
      </c>
      <c r="DA277">
        <f>AI277</f>
        <v/>
      </c>
      <c r="DB277">
        <f>ROUND(ROUND(AT277*CZ277,2),2)</f>
        <v/>
      </c>
      <c r="DC277">
        <f>ROUND(ROUND(AT277*AG277,2),2)</f>
        <v/>
      </c>
      <c r="DD277" t="inlineStr"/>
      <c r="DE277" t="inlineStr"/>
      <c r="DF277">
        <f>ROUND(ROUND(AE277*AI277,0)*CX277,0)</f>
        <v/>
      </c>
      <c r="DG277">
        <f>ROUND(ROUND(AF277,0)*CX277,0)</f>
        <v/>
      </c>
      <c r="DH277">
        <f>ROUND(ROUND(AG277,0)*CX277,0)</f>
        <v/>
      </c>
      <c r="DI277">
        <f>ROUND(ROUND(AH277,0)*CX277,0)</f>
        <v/>
      </c>
      <c r="DJ277">
        <f>DF277</f>
        <v/>
      </c>
      <c r="DK277" t="n">
        <v>0</v>
      </c>
      <c r="DL277" t="inlineStr"/>
      <c r="DM277" t="n">
        <v>0</v>
      </c>
      <c r="DN277" t="inlineStr"/>
      <c r="DO277" t="n">
        <v>0</v>
      </c>
    </row>
    <row r="278">
      <c r="A278">
        <f>ROW(Source!A785)</f>
        <v/>
      </c>
      <c r="B278" t="n">
        <v>78855224</v>
      </c>
      <c r="C278" t="n">
        <v>78859221</v>
      </c>
      <c r="D278" t="n">
        <v>29143378</v>
      </c>
      <c r="E278" t="n">
        <v>1</v>
      </c>
      <c r="F278" t="n">
        <v>1</v>
      </c>
      <c r="G278" t="n">
        <v>1</v>
      </c>
      <c r="H278" t="n">
        <v>3</v>
      </c>
      <c r="I278" t="inlineStr">
        <is>
          <t>302-0062</t>
        </is>
      </c>
      <c r="J278" t="inlineStr">
        <is>
          <t>ТССЦ Московской обл., 302-0062, приказ Минстроя России №675/пр от 28.02.2017 № 256/пр</t>
        </is>
      </c>
      <c r="K278" t="inlineStr">
        <is>
          <t>Кран шаровый муфтовый Valtec для воды диаметром 15 мм, тип в/в</t>
        </is>
      </c>
      <c r="L278" t="n">
        <v>1354</v>
      </c>
      <c r="N278" t="n">
        <v>1010</v>
      </c>
      <c r="O278" t="inlineStr">
        <is>
          <t>шт.</t>
        </is>
      </c>
      <c r="P278" t="inlineStr">
        <is>
          <t>шт.</t>
        </is>
      </c>
      <c r="Q278" t="n">
        <v>1</v>
      </c>
      <c r="W278" t="n">
        <v>0</v>
      </c>
      <c r="X278" t="n">
        <v>-1687406522</v>
      </c>
      <c r="Y278">
        <f>AT278</f>
        <v/>
      </c>
      <c r="AA278" t="n">
        <v>384.3</v>
      </c>
      <c r="AB278" t="n">
        <v>0</v>
      </c>
      <c r="AC278" t="n">
        <v>0</v>
      </c>
      <c r="AD278" t="n">
        <v>0</v>
      </c>
      <c r="AE278" t="n">
        <v>28.53</v>
      </c>
      <c r="AF278" t="n">
        <v>0</v>
      </c>
      <c r="AG278" t="n">
        <v>0</v>
      </c>
      <c r="AH278" t="n">
        <v>0</v>
      </c>
      <c r="AI278" t="n">
        <v>13.47</v>
      </c>
      <c r="AJ278" t="n">
        <v>1</v>
      </c>
      <c r="AK278" t="n">
        <v>1</v>
      </c>
      <c r="AL278" t="n">
        <v>1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  <c r="AS278" t="inlineStr"/>
      <c r="AT278" t="n">
        <v>100</v>
      </c>
      <c r="AU278" t="inlineStr"/>
      <c r="AV278" t="n">
        <v>0</v>
      </c>
      <c r="AW278" t="n">
        <v>1</v>
      </c>
      <c r="AX278" t="n">
        <v>-1</v>
      </c>
      <c r="AY278" t="n">
        <v>0</v>
      </c>
      <c r="AZ278" t="n">
        <v>0</v>
      </c>
      <c r="BA278" t="inlineStr"/>
      <c r="BB278" t="n">
        <v>0</v>
      </c>
      <c r="BC278" t="n">
        <v>0</v>
      </c>
      <c r="BD278" t="n">
        <v>0</v>
      </c>
      <c r="BE278" t="n">
        <v>0</v>
      </c>
      <c r="BF278" t="n">
        <v>0</v>
      </c>
      <c r="BG278" t="n">
        <v>0</v>
      </c>
      <c r="BH278" t="n">
        <v>0</v>
      </c>
      <c r="BI278" t="n">
        <v>0</v>
      </c>
      <c r="BJ278" t="n">
        <v>0</v>
      </c>
      <c r="BK278" t="n">
        <v>0</v>
      </c>
      <c r="BL278" t="n">
        <v>0</v>
      </c>
      <c r="BM278" t="n">
        <v>0</v>
      </c>
      <c r="BN278" t="n">
        <v>0</v>
      </c>
      <c r="BO278" t="n">
        <v>0</v>
      </c>
      <c r="BP278" t="n">
        <v>0</v>
      </c>
      <c r="BQ278" t="n">
        <v>0</v>
      </c>
      <c r="BR278" t="n">
        <v>0</v>
      </c>
      <c r="BS278" t="n">
        <v>0</v>
      </c>
      <c r="BT278" t="n">
        <v>0</v>
      </c>
      <c r="BU278" t="n">
        <v>0</v>
      </c>
      <c r="BV278" t="n">
        <v>0</v>
      </c>
      <c r="BW278" t="n">
        <v>0</v>
      </c>
      <c r="CV278" t="n">
        <v>0</v>
      </c>
      <c r="CW278" t="n">
        <v>0</v>
      </c>
      <c r="CX278">
        <f>ROUND(Y278*Source!I785,7)</f>
        <v/>
      </c>
      <c r="CY278">
        <f>AA278</f>
        <v/>
      </c>
      <c r="CZ278">
        <f>AE278</f>
        <v/>
      </c>
      <c r="DA278">
        <f>AI278</f>
        <v/>
      </c>
      <c r="DB278">
        <f>ROUND(ROUND(AT278*CZ278,2),2)</f>
        <v/>
      </c>
      <c r="DC278">
        <f>ROUND(ROUND(AT278*AG278,2),2)</f>
        <v/>
      </c>
      <c r="DD278" t="inlineStr"/>
      <c r="DE278" t="inlineStr"/>
      <c r="DF278">
        <f>ROUND(ROUND(AE278*AI278,0)*CX278,0)</f>
        <v/>
      </c>
      <c r="DG278">
        <f>ROUND(ROUND(AF278,0)*CX278,0)</f>
        <v/>
      </c>
      <c r="DH278">
        <f>ROUND(ROUND(AG278,0)*CX278,0)</f>
        <v/>
      </c>
      <c r="DI278">
        <f>ROUND(ROUND(AH278,0)*CX278,0)</f>
        <v/>
      </c>
      <c r="DJ278">
        <f>DF278</f>
        <v/>
      </c>
      <c r="DK278" t="n">
        <v>0</v>
      </c>
      <c r="DL278" t="inlineStr"/>
      <c r="DM278" t="n">
        <v>0</v>
      </c>
      <c r="DN278" t="inlineStr"/>
      <c r="DO278" t="n">
        <v>0</v>
      </c>
    </row>
    <row r="279">
      <c r="A279">
        <f>ROW(Source!A785)</f>
        <v/>
      </c>
      <c r="B279" t="n">
        <v>78855224</v>
      </c>
      <c r="C279" t="n">
        <v>78859221</v>
      </c>
      <c r="D279" t="n">
        <v>29144224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302-1241</t>
        </is>
      </c>
      <c r="J279" t="inlineStr">
        <is>
          <t>ТССЦ Московской обл., 302-1241, приказ Минстроя России №675/пр от 28.02.2017 № 256/пр</t>
        </is>
      </c>
      <c r="K279" t="inlineStr">
        <is>
          <t>Сгоны стальные с муфтой и контргайкой, диаметром 50 мм</t>
        </is>
      </c>
      <c r="L279" t="n">
        <v>1354</v>
      </c>
      <c r="N279" t="n">
        <v>1010</v>
      </c>
      <c r="O279" t="inlineStr">
        <is>
          <t>шт.</t>
        </is>
      </c>
      <c r="P279" t="inlineStr">
        <is>
          <t>шт.</t>
        </is>
      </c>
      <c r="Q279" t="n">
        <v>1</v>
      </c>
      <c r="W279" t="n">
        <v>0</v>
      </c>
      <c r="X279" t="n">
        <v>-1108176549</v>
      </c>
      <c r="Y279">
        <f>AT279</f>
        <v/>
      </c>
      <c r="AA279" t="n">
        <v>391.55</v>
      </c>
      <c r="AB279" t="n">
        <v>0</v>
      </c>
      <c r="AC279" t="n">
        <v>0</v>
      </c>
      <c r="AD279" t="n">
        <v>0</v>
      </c>
      <c r="AE279" t="n">
        <v>28.58</v>
      </c>
      <c r="AF279" t="n">
        <v>0</v>
      </c>
      <c r="AG279" t="n">
        <v>0</v>
      </c>
      <c r="AH279" t="n">
        <v>0</v>
      </c>
      <c r="AI279" t="n">
        <v>13.7</v>
      </c>
      <c r="AJ279" t="n">
        <v>1</v>
      </c>
      <c r="AK279" t="n">
        <v>1</v>
      </c>
      <c r="AL279" t="n">
        <v>1</v>
      </c>
      <c r="AM279" t="n">
        <v>2</v>
      </c>
      <c r="AN279" t="n">
        <v>0</v>
      </c>
      <c r="AO279" t="n">
        <v>1</v>
      </c>
      <c r="AP279" t="n">
        <v>0</v>
      </c>
      <c r="AQ279" t="n">
        <v>0</v>
      </c>
      <c r="AR279" t="n">
        <v>0</v>
      </c>
      <c r="AS279" t="inlineStr"/>
      <c r="AT279" t="n">
        <v>100</v>
      </c>
      <c r="AU279" t="inlineStr"/>
      <c r="AV279" t="n">
        <v>0</v>
      </c>
      <c r="AW279" t="n">
        <v>2</v>
      </c>
      <c r="AX279" t="n">
        <v>78859228</v>
      </c>
      <c r="AY279" t="n">
        <v>1</v>
      </c>
      <c r="AZ279" t="n">
        <v>0</v>
      </c>
      <c r="BA279" t="n">
        <v>273</v>
      </c>
      <c r="BB279" t="n">
        <v>0</v>
      </c>
      <c r="BC279" t="n">
        <v>0</v>
      </c>
      <c r="BD279" t="n">
        <v>0</v>
      </c>
      <c r="BE279" t="n">
        <v>0</v>
      </c>
      <c r="BF279" t="n">
        <v>0</v>
      </c>
      <c r="BG279" t="n">
        <v>0</v>
      </c>
      <c r="BH279" t="n">
        <v>0</v>
      </c>
      <c r="BI279" t="n">
        <v>0</v>
      </c>
      <c r="BJ279" t="n">
        <v>0</v>
      </c>
      <c r="BK279" t="n">
        <v>0</v>
      </c>
      <c r="BL279" t="n">
        <v>0</v>
      </c>
      <c r="BM279" t="n">
        <v>0</v>
      </c>
      <c r="BN279" t="n">
        <v>0</v>
      </c>
      <c r="BO279" t="n">
        <v>0</v>
      </c>
      <c r="BP279" t="n">
        <v>0</v>
      </c>
      <c r="BQ279" t="n">
        <v>0</v>
      </c>
      <c r="BR279" t="n">
        <v>0</v>
      </c>
      <c r="BS279" t="n">
        <v>0</v>
      </c>
      <c r="BT279" t="n">
        <v>0</v>
      </c>
      <c r="BU279" t="n">
        <v>0</v>
      </c>
      <c r="BV279" t="n">
        <v>0</v>
      </c>
      <c r="BW279" t="n">
        <v>0</v>
      </c>
      <c r="CV279" t="n">
        <v>0</v>
      </c>
      <c r="CW279" t="n">
        <v>0</v>
      </c>
      <c r="CX279">
        <f>ROUND(Y279*Source!I785,7)</f>
        <v/>
      </c>
      <c r="CY279">
        <f>AA279</f>
        <v/>
      </c>
      <c r="CZ279">
        <f>AE279</f>
        <v/>
      </c>
      <c r="DA279">
        <f>AI279</f>
        <v/>
      </c>
      <c r="DB279">
        <f>ROUND(ROUND(AT279*CZ279,2),2)</f>
        <v/>
      </c>
      <c r="DC279">
        <f>ROUND(ROUND(AT279*AG279,2),2)</f>
        <v/>
      </c>
      <c r="DD279" t="inlineStr"/>
      <c r="DE279" t="inlineStr"/>
      <c r="DF279">
        <f>ROUND(ROUND(AE279*AI279,0)*CX279,0)</f>
        <v/>
      </c>
      <c r="DG279">
        <f>ROUND(ROUND(AF279,0)*CX279,0)</f>
        <v/>
      </c>
      <c r="DH279">
        <f>ROUND(ROUND(AG279,0)*CX279,0)</f>
        <v/>
      </c>
      <c r="DI279">
        <f>ROUND(ROUND(AH279,0)*CX279,0)</f>
        <v/>
      </c>
      <c r="DJ279">
        <f>DF279</f>
        <v/>
      </c>
      <c r="DK279" t="n">
        <v>0</v>
      </c>
      <c r="DL279" t="inlineStr"/>
      <c r="DM279" t="n">
        <v>0</v>
      </c>
      <c r="DN279" t="inlineStr"/>
      <c r="DO279" t="n">
        <v>0</v>
      </c>
    </row>
    <row r="280">
      <c r="A280">
        <f>ROW(Source!A787)</f>
        <v/>
      </c>
      <c r="B280" t="n">
        <v>78855224</v>
      </c>
      <c r="C280" t="n">
        <v>78859233</v>
      </c>
      <c r="D280" t="n">
        <v>18406785</v>
      </c>
      <c r="E280" t="n">
        <v>1</v>
      </c>
      <c r="F280" t="n">
        <v>1</v>
      </c>
      <c r="G280" t="n">
        <v>1</v>
      </c>
      <c r="H280" t="n">
        <v>1</v>
      </c>
      <c r="I280" t="inlineStr">
        <is>
          <t>1-1033-90</t>
        </is>
      </c>
      <c r="J280" t="inlineStr"/>
      <c r="K280" t="inlineStr">
        <is>
          <t>Рабочий строитель среднего разряда 3,3</t>
        </is>
      </c>
      <c r="L280" t="n">
        <v>1369</v>
      </c>
      <c r="N280" t="n">
        <v>1013</v>
      </c>
      <c r="O280" t="inlineStr">
        <is>
          <t>чел.-ч</t>
        </is>
      </c>
      <c r="P280" t="inlineStr">
        <is>
          <t>чел.-ч</t>
        </is>
      </c>
      <c r="Q280" t="n">
        <v>1</v>
      </c>
      <c r="W280" t="n">
        <v>0</v>
      </c>
      <c r="X280" t="n">
        <v>645971194</v>
      </c>
      <c r="Y280">
        <f>AT280</f>
        <v/>
      </c>
      <c r="AA280" t="n">
        <v>0</v>
      </c>
      <c r="AB280" t="n">
        <v>0</v>
      </c>
      <c r="AC280" t="n">
        <v>0</v>
      </c>
      <c r="AD280" t="n">
        <v>8.859999999999999</v>
      </c>
      <c r="AE280" t="n">
        <v>0</v>
      </c>
      <c r="AF280" t="n">
        <v>0</v>
      </c>
      <c r="AG280" t="n">
        <v>0</v>
      </c>
      <c r="AH280" t="n">
        <v>8.859999999999999</v>
      </c>
      <c r="AI280" t="n">
        <v>1</v>
      </c>
      <c r="AJ280" t="n">
        <v>1</v>
      </c>
      <c r="AK280" t="n">
        <v>1</v>
      </c>
      <c r="AL280" t="n">
        <v>1</v>
      </c>
      <c r="AM280" t="n">
        <v>-2</v>
      </c>
      <c r="AN280" t="n">
        <v>0</v>
      </c>
      <c r="AO280" t="n">
        <v>1</v>
      </c>
      <c r="AP280" t="n">
        <v>1</v>
      </c>
      <c r="AQ280" t="n">
        <v>0</v>
      </c>
      <c r="AR280" t="n">
        <v>0</v>
      </c>
      <c r="AS280" t="inlineStr"/>
      <c r="AT280" t="n">
        <v>111</v>
      </c>
      <c r="AU280" t="inlineStr"/>
      <c r="AV280" t="n">
        <v>1</v>
      </c>
      <c r="AW280" t="n">
        <v>2</v>
      </c>
      <c r="AX280" t="n">
        <v>78859234</v>
      </c>
      <c r="AY280" t="n">
        <v>1</v>
      </c>
      <c r="AZ280" t="n">
        <v>0</v>
      </c>
      <c r="BA280" t="n">
        <v>274</v>
      </c>
      <c r="BB280" t="n">
        <v>0</v>
      </c>
      <c r="BC280" t="n">
        <v>0</v>
      </c>
      <c r="BD280" t="n">
        <v>0</v>
      </c>
      <c r="BE280" t="n">
        <v>0</v>
      </c>
      <c r="BF280" t="n">
        <v>0</v>
      </c>
      <c r="BG280" t="n">
        <v>0</v>
      </c>
      <c r="BH280" t="n">
        <v>0</v>
      </c>
      <c r="BI280" t="n">
        <v>0</v>
      </c>
      <c r="BJ280" t="n">
        <v>0</v>
      </c>
      <c r="BK280" t="n">
        <v>0</v>
      </c>
      <c r="BL280" t="n">
        <v>0</v>
      </c>
      <c r="BM280" t="n">
        <v>0</v>
      </c>
      <c r="BN280" t="n">
        <v>0</v>
      </c>
      <c r="BO280" t="n">
        <v>0</v>
      </c>
      <c r="BP280" t="n">
        <v>0</v>
      </c>
      <c r="BQ280" t="n">
        <v>0</v>
      </c>
      <c r="BR280" t="n">
        <v>0</v>
      </c>
      <c r="BS280" t="n">
        <v>0</v>
      </c>
      <c r="BT280" t="n">
        <v>0</v>
      </c>
      <c r="BU280" t="n">
        <v>0</v>
      </c>
      <c r="BV280" t="n">
        <v>0</v>
      </c>
      <c r="BW280" t="n">
        <v>0</v>
      </c>
      <c r="CU280">
        <f>ROUND(AT280*Source!I787*AH280*AL280,0)</f>
        <v/>
      </c>
      <c r="CV280">
        <f>ROUND(Y280*Source!I787,7)</f>
        <v/>
      </c>
      <c r="CW280" t="n">
        <v>0</v>
      </c>
      <c r="CX280">
        <f>ROUND(Y280*Source!I787,7)</f>
        <v/>
      </c>
      <c r="CY280">
        <f>AD280</f>
        <v/>
      </c>
      <c r="CZ280">
        <f>AH280</f>
        <v/>
      </c>
      <c r="DA280">
        <f>AL280</f>
        <v/>
      </c>
      <c r="DB280">
        <f>ROUND(ROUND(AT280*CZ280,2),2)</f>
        <v/>
      </c>
      <c r="DC280">
        <f>ROUND(ROUND(AT280*AG280,2),2)</f>
        <v/>
      </c>
      <c r="DD280" t="inlineStr"/>
      <c r="DE280" t="inlineStr"/>
      <c r="DF280">
        <f>ROUND(ROUND(AE280,0)*CX280,0)</f>
        <v/>
      </c>
      <c r="DG280">
        <f>ROUND(ROUND(AF280,0)*CX280,0)</f>
        <v/>
      </c>
      <c r="DH280">
        <f>ROUND(ROUND(AG280,0)*CX280,0)</f>
        <v/>
      </c>
      <c r="DI280">
        <f>ROUND(ROUND(AH280,0)*CX280,0)</f>
        <v/>
      </c>
      <c r="DJ280">
        <f>DI280</f>
        <v/>
      </c>
      <c r="DK280" t="n">
        <v>0</v>
      </c>
      <c r="DL280" t="inlineStr"/>
      <c r="DM280" t="n">
        <v>0</v>
      </c>
      <c r="DN280" t="inlineStr"/>
      <c r="DO280" t="n">
        <v>0</v>
      </c>
    </row>
    <row r="281">
      <c r="A281">
        <f>ROW(Source!A787)</f>
        <v/>
      </c>
      <c r="B281" t="n">
        <v>78855224</v>
      </c>
      <c r="C281" t="n">
        <v>78859233</v>
      </c>
      <c r="D281" t="n">
        <v>121548</v>
      </c>
      <c r="E281" t="n">
        <v>1</v>
      </c>
      <c r="F281" t="n">
        <v>1</v>
      </c>
      <c r="G281" t="n">
        <v>1</v>
      </c>
      <c r="H281" t="n">
        <v>1</v>
      </c>
      <c r="I281" t="inlineStr">
        <is>
          <t>2</t>
        </is>
      </c>
      <c r="J281" t="inlineStr"/>
      <c r="K281" t="inlineStr">
        <is>
          <t>Затраты труда машинистов</t>
        </is>
      </c>
      <c r="L281" t="n">
        <v>608254</v>
      </c>
      <c r="N281" t="n">
        <v>1013</v>
      </c>
      <c r="O281" t="inlineStr">
        <is>
          <t>чел.час</t>
        </is>
      </c>
      <c r="P281" t="inlineStr">
        <is>
          <t>чел.час</t>
        </is>
      </c>
      <c r="Q281" t="n">
        <v>1</v>
      </c>
      <c r="W281" t="n">
        <v>0</v>
      </c>
      <c r="X281" t="n">
        <v>-185737400</v>
      </c>
      <c r="Y281">
        <f>AT281</f>
        <v/>
      </c>
      <c r="AA281" t="n">
        <v>0</v>
      </c>
      <c r="AB281" t="n">
        <v>0</v>
      </c>
      <c r="AC281" t="n">
        <v>0</v>
      </c>
      <c r="AD281" t="n">
        <v>0</v>
      </c>
      <c r="AE281" t="n">
        <v>0</v>
      </c>
      <c r="AF281" t="n">
        <v>0</v>
      </c>
      <c r="AG281" t="n">
        <v>0</v>
      </c>
      <c r="AH281" t="n">
        <v>0</v>
      </c>
      <c r="AI281" t="n">
        <v>1</v>
      </c>
      <c r="AJ281" t="n">
        <v>1</v>
      </c>
      <c r="AK281" t="n">
        <v>1</v>
      </c>
      <c r="AL281" t="n">
        <v>1</v>
      </c>
      <c r="AM281" t="n">
        <v>-2</v>
      </c>
      <c r="AN281" t="n">
        <v>0</v>
      </c>
      <c r="AO281" t="n">
        <v>1</v>
      </c>
      <c r="AP281" t="n">
        <v>1</v>
      </c>
      <c r="AQ281" t="n">
        <v>0</v>
      </c>
      <c r="AR281" t="n">
        <v>0</v>
      </c>
      <c r="AS281" t="inlineStr"/>
      <c r="AT281" t="n">
        <v>0.3</v>
      </c>
      <c r="AU281" t="inlineStr"/>
      <c r="AV281" t="n">
        <v>2</v>
      </c>
      <c r="AW281" t="n">
        <v>2</v>
      </c>
      <c r="AX281" t="n">
        <v>78859235</v>
      </c>
      <c r="AY281" t="n">
        <v>1</v>
      </c>
      <c r="AZ281" t="n">
        <v>0</v>
      </c>
      <c r="BA281" t="n">
        <v>275</v>
      </c>
      <c r="BB281" t="n">
        <v>0</v>
      </c>
      <c r="BC281" t="n">
        <v>0</v>
      </c>
      <c r="BD281" t="n">
        <v>0</v>
      </c>
      <c r="BE281" t="n">
        <v>0</v>
      </c>
      <c r="BF281" t="n">
        <v>0</v>
      </c>
      <c r="BG281" t="n">
        <v>0</v>
      </c>
      <c r="BH281" t="n">
        <v>0</v>
      </c>
      <c r="BI281" t="n">
        <v>0</v>
      </c>
      <c r="BJ281" t="n">
        <v>0</v>
      </c>
      <c r="BK281" t="n">
        <v>0</v>
      </c>
      <c r="BL281" t="n">
        <v>0</v>
      </c>
      <c r="BM281" t="n">
        <v>0</v>
      </c>
      <c r="BN281" t="n">
        <v>0</v>
      </c>
      <c r="BO281" t="n">
        <v>0</v>
      </c>
      <c r="BP281" t="n">
        <v>0</v>
      </c>
      <c r="BQ281" t="n">
        <v>0</v>
      </c>
      <c r="BR281" t="n">
        <v>0</v>
      </c>
      <c r="BS281" t="n">
        <v>0</v>
      </c>
      <c r="BT281" t="n">
        <v>0</v>
      </c>
      <c r="BU281" t="n">
        <v>0</v>
      </c>
      <c r="BV281" t="n">
        <v>0</v>
      </c>
      <c r="BW281" t="n">
        <v>0</v>
      </c>
      <c r="CV281" t="n">
        <v>0</v>
      </c>
      <c r="CW281" t="n">
        <v>0</v>
      </c>
      <c r="CX281">
        <f>ROUND(Y281*Source!I787,7)</f>
        <v/>
      </c>
      <c r="CY281">
        <f>AD281</f>
        <v/>
      </c>
      <c r="CZ281">
        <f>AH281</f>
        <v/>
      </c>
      <c r="DA281">
        <f>AL281</f>
        <v/>
      </c>
      <c r="DB281">
        <f>ROUND(ROUND(AT281*CZ281,2),2)</f>
        <v/>
      </c>
      <c r="DC281">
        <f>ROUND(ROUND(AT281*AG281,2),2)</f>
        <v/>
      </c>
      <c r="DD281" t="inlineStr"/>
      <c r="DE281" t="inlineStr"/>
      <c r="DF281">
        <f>ROUND(ROUND(AE281,0)*CX281,0)</f>
        <v/>
      </c>
      <c r="DG281">
        <f>ROUND(ROUND(AF281,0)*CX281,0)</f>
        <v/>
      </c>
      <c r="DH281">
        <f>ROUND(ROUND(AG281,0)*CX281,0)</f>
        <v/>
      </c>
      <c r="DI281">
        <f>ROUND(ROUND(AH281,0)*CX281,0)</f>
        <v/>
      </c>
      <c r="DJ281">
        <f>DI281</f>
        <v/>
      </c>
      <c r="DK281" t="n">
        <v>0</v>
      </c>
      <c r="DL281" t="inlineStr"/>
      <c r="DM281" t="n">
        <v>0</v>
      </c>
      <c r="DN281" t="inlineStr"/>
      <c r="DO281" t="n">
        <v>0</v>
      </c>
    </row>
    <row r="282">
      <c r="A282">
        <f>ROW(Source!A787)</f>
        <v/>
      </c>
      <c r="B282" t="n">
        <v>78855224</v>
      </c>
      <c r="C282" t="n">
        <v>78859233</v>
      </c>
      <c r="D282" t="n">
        <v>29172556</v>
      </c>
      <c r="E282" t="n">
        <v>1</v>
      </c>
      <c r="F282" t="n">
        <v>1</v>
      </c>
      <c r="G282" t="n">
        <v>1</v>
      </c>
      <c r="H282" t="n">
        <v>2</v>
      </c>
      <c r="I282" t="inlineStr">
        <is>
          <t>030954</t>
        </is>
      </c>
      <c r="J282" t="inlineStr">
        <is>
          <t>ТСЭМ Московской обл., 030954, приказ Минстроя России №675/пр от 28.02.2017 № 264/пр</t>
        </is>
      </c>
      <c r="K282" t="inlineStr">
        <is>
          <t>Подъемники грузоподъемностью до 500 кг одномачтовые, высота подъема 45 м</t>
        </is>
      </c>
      <c r="L282" t="n">
        <v>1368</v>
      </c>
      <c r="N282" t="n">
        <v>1011</v>
      </c>
      <c r="O282" t="inlineStr">
        <is>
          <t>маш.-ч</t>
        </is>
      </c>
      <c r="P282" t="inlineStr">
        <is>
          <t>маш.-ч</t>
        </is>
      </c>
      <c r="Q282" t="n">
        <v>1</v>
      </c>
      <c r="W282" t="n">
        <v>0</v>
      </c>
      <c r="X282" t="n">
        <v>344519037</v>
      </c>
      <c r="Y282">
        <f>AT282</f>
        <v/>
      </c>
      <c r="AA282" t="n">
        <v>0</v>
      </c>
      <c r="AB282" t="n">
        <v>728.98</v>
      </c>
      <c r="AC282" t="n">
        <v>705.38</v>
      </c>
      <c r="AD282" t="n">
        <v>0</v>
      </c>
      <c r="AE282" t="n">
        <v>0</v>
      </c>
      <c r="AF282" t="n">
        <v>31.26</v>
      </c>
      <c r="AG282" t="n">
        <v>13.5</v>
      </c>
      <c r="AH282" t="n">
        <v>0</v>
      </c>
      <c r="AI282" t="n">
        <v>1</v>
      </c>
      <c r="AJ282" t="n">
        <v>23.32</v>
      </c>
      <c r="AK282" t="n">
        <v>52.25</v>
      </c>
      <c r="AL282" t="n">
        <v>1</v>
      </c>
      <c r="AM282" t="n">
        <v>2</v>
      </c>
      <c r="AN282" t="n">
        <v>0</v>
      </c>
      <c r="AO282" t="n">
        <v>1</v>
      </c>
      <c r="AP282" t="n">
        <v>1</v>
      </c>
      <c r="AQ282" t="n">
        <v>0</v>
      </c>
      <c r="AR282" t="n">
        <v>0</v>
      </c>
      <c r="AS282" t="inlineStr"/>
      <c r="AT282" t="n">
        <v>0.3</v>
      </c>
      <c r="AU282" t="inlineStr"/>
      <c r="AV282" t="n">
        <v>0</v>
      </c>
      <c r="AW282" t="n">
        <v>2</v>
      </c>
      <c r="AX282" t="n">
        <v>78859236</v>
      </c>
      <c r="AY282" t="n">
        <v>1</v>
      </c>
      <c r="AZ282" t="n">
        <v>0</v>
      </c>
      <c r="BA282" t="n">
        <v>276</v>
      </c>
      <c r="BB282" t="n">
        <v>0</v>
      </c>
      <c r="BC282" t="n">
        <v>0</v>
      </c>
      <c r="BD282" t="n">
        <v>0</v>
      </c>
      <c r="BE282" t="n">
        <v>0</v>
      </c>
      <c r="BF282" t="n">
        <v>0</v>
      </c>
      <c r="BG282" t="n">
        <v>0</v>
      </c>
      <c r="BH282" t="n">
        <v>0</v>
      </c>
      <c r="BI282" t="n">
        <v>0</v>
      </c>
      <c r="BJ282" t="n">
        <v>0</v>
      </c>
      <c r="BK282" t="n">
        <v>0</v>
      </c>
      <c r="BL282" t="n">
        <v>0</v>
      </c>
      <c r="BM282" t="n">
        <v>0</v>
      </c>
      <c r="BN282" t="n">
        <v>0</v>
      </c>
      <c r="BO282" t="n">
        <v>0</v>
      </c>
      <c r="BP282" t="n">
        <v>0</v>
      </c>
      <c r="BQ282" t="n">
        <v>0</v>
      </c>
      <c r="BR282" t="n">
        <v>0</v>
      </c>
      <c r="BS282" t="n">
        <v>0</v>
      </c>
      <c r="BT282" t="n">
        <v>0</v>
      </c>
      <c r="BU282" t="n">
        <v>0</v>
      </c>
      <c r="BV282" t="n">
        <v>0</v>
      </c>
      <c r="BW282" t="n">
        <v>0</v>
      </c>
      <c r="CV282" t="n">
        <v>0</v>
      </c>
      <c r="CW282">
        <f>ROUND(Y282*Source!I787*DO282,7)</f>
        <v/>
      </c>
      <c r="CX282">
        <f>ROUND(Y282*Source!I787,7)</f>
        <v/>
      </c>
      <c r="CY282">
        <f>AB282</f>
        <v/>
      </c>
      <c r="CZ282">
        <f>AF282</f>
        <v/>
      </c>
      <c r="DA282">
        <f>AJ282</f>
        <v/>
      </c>
      <c r="DB282">
        <f>ROUND(ROUND(AT282*CZ282,2),2)</f>
        <v/>
      </c>
      <c r="DC282">
        <f>ROUND(ROUND(AT282*AG282,2),2)</f>
        <v/>
      </c>
      <c r="DD282" t="inlineStr"/>
      <c r="DE282" t="inlineStr"/>
      <c r="DF282">
        <f>ROUND(ROUND(AE282,0)*CX282,0)</f>
        <v/>
      </c>
      <c r="DG282">
        <f>ROUND(ROUND(AF282*AJ282,0)*CX282,0)</f>
        <v/>
      </c>
      <c r="DH282">
        <f>ROUND(ROUND(AG282*AK282,0)*CX282,0)</f>
        <v/>
      </c>
      <c r="DI282">
        <f>ROUND(ROUND(AH282,0)*CX282,0)</f>
        <v/>
      </c>
      <c r="DJ282">
        <f>DG282</f>
        <v/>
      </c>
      <c r="DK282" t="n">
        <v>0</v>
      </c>
      <c r="DL282" t="inlineStr"/>
      <c r="DM282" t="n">
        <v>0</v>
      </c>
      <c r="DN282" t="inlineStr"/>
      <c r="DO282" t="n">
        <v>0</v>
      </c>
    </row>
    <row r="283">
      <c r="A283">
        <f>ROW(Source!A787)</f>
        <v/>
      </c>
      <c r="B283" t="n">
        <v>78855224</v>
      </c>
      <c r="C283" t="n">
        <v>78859233</v>
      </c>
      <c r="D283" t="n">
        <v>29172657</v>
      </c>
      <c r="E283" t="n">
        <v>1</v>
      </c>
      <c r="F283" t="n">
        <v>1</v>
      </c>
      <c r="G283" t="n">
        <v>1</v>
      </c>
      <c r="H283" t="n">
        <v>2</v>
      </c>
      <c r="I283" t="inlineStr">
        <is>
          <t>040502</t>
        </is>
      </c>
      <c r="J283" t="inlineStr">
        <is>
          <t>ТСЭМ Московской обл., 040502, приказ Минстроя России №675/пр от 28.02.2017 № 264/пр</t>
        </is>
      </c>
      <c r="K283" t="inlineStr">
        <is>
          <t>Установки для сварки ручной дуговой (постоянного тока)</t>
        </is>
      </c>
      <c r="L283" t="n">
        <v>1368</v>
      </c>
      <c r="N283" t="n">
        <v>1011</v>
      </c>
      <c r="O283" t="inlineStr">
        <is>
          <t>маш.-ч</t>
        </is>
      </c>
      <c r="P283" t="inlineStr">
        <is>
          <t>маш.-ч</t>
        </is>
      </c>
      <c r="Q283" t="n">
        <v>1</v>
      </c>
      <c r="W283" t="n">
        <v>0</v>
      </c>
      <c r="X283" t="n">
        <v>1474986261</v>
      </c>
      <c r="Y283">
        <f>AT283</f>
        <v/>
      </c>
      <c r="AA283" t="n">
        <v>0</v>
      </c>
      <c r="AB283" t="n">
        <v>69.26000000000001</v>
      </c>
      <c r="AC283" t="n">
        <v>0</v>
      </c>
      <c r="AD283" t="n">
        <v>0</v>
      </c>
      <c r="AE283" t="n">
        <v>0</v>
      </c>
      <c r="AF283" t="n">
        <v>8.1</v>
      </c>
      <c r="AG283" t="n">
        <v>0</v>
      </c>
      <c r="AH283" t="n">
        <v>0</v>
      </c>
      <c r="AI283" t="n">
        <v>1</v>
      </c>
      <c r="AJ283" t="n">
        <v>8.550000000000001</v>
      </c>
      <c r="AK283" t="n">
        <v>52.25</v>
      </c>
      <c r="AL283" t="n">
        <v>1</v>
      </c>
      <c r="AM283" t="n">
        <v>2</v>
      </c>
      <c r="AN283" t="n">
        <v>0</v>
      </c>
      <c r="AO283" t="n">
        <v>1</v>
      </c>
      <c r="AP283" t="n">
        <v>1</v>
      </c>
      <c r="AQ283" t="n">
        <v>0</v>
      </c>
      <c r="AR283" t="n">
        <v>0</v>
      </c>
      <c r="AS283" t="inlineStr"/>
      <c r="AT283" t="n">
        <v>16.1</v>
      </c>
      <c r="AU283" t="inlineStr"/>
      <c r="AV283" t="n">
        <v>0</v>
      </c>
      <c r="AW283" t="n">
        <v>2</v>
      </c>
      <c r="AX283" t="n">
        <v>78859237</v>
      </c>
      <c r="AY283" t="n">
        <v>1</v>
      </c>
      <c r="AZ283" t="n">
        <v>0</v>
      </c>
      <c r="BA283" t="n">
        <v>277</v>
      </c>
      <c r="BB283" t="n">
        <v>0</v>
      </c>
      <c r="BC283" t="n">
        <v>0</v>
      </c>
      <c r="BD283" t="n">
        <v>0</v>
      </c>
      <c r="BE283" t="n">
        <v>0</v>
      </c>
      <c r="BF283" t="n">
        <v>0</v>
      </c>
      <c r="BG283" t="n">
        <v>0</v>
      </c>
      <c r="BH283" t="n">
        <v>0</v>
      </c>
      <c r="BI283" t="n">
        <v>0</v>
      </c>
      <c r="BJ283" t="n">
        <v>0</v>
      </c>
      <c r="BK283" t="n">
        <v>0</v>
      </c>
      <c r="BL283" t="n">
        <v>0</v>
      </c>
      <c r="BM283" t="n">
        <v>0</v>
      </c>
      <c r="BN283" t="n">
        <v>0</v>
      </c>
      <c r="BO283" t="n">
        <v>0</v>
      </c>
      <c r="BP283" t="n">
        <v>0</v>
      </c>
      <c r="BQ283" t="n">
        <v>0</v>
      </c>
      <c r="BR283" t="n">
        <v>0</v>
      </c>
      <c r="BS283" t="n">
        <v>0</v>
      </c>
      <c r="BT283" t="n">
        <v>0</v>
      </c>
      <c r="BU283" t="n">
        <v>0</v>
      </c>
      <c r="BV283" t="n">
        <v>0</v>
      </c>
      <c r="BW283" t="n">
        <v>0</v>
      </c>
      <c r="CV283" t="n">
        <v>0</v>
      </c>
      <c r="CW283">
        <f>ROUND(Y283*Source!I787*DO283,7)</f>
        <v/>
      </c>
      <c r="CX283">
        <f>ROUND(Y283*Source!I787,7)</f>
        <v/>
      </c>
      <c r="CY283">
        <f>AB283</f>
        <v/>
      </c>
      <c r="CZ283">
        <f>AF283</f>
        <v/>
      </c>
      <c r="DA283">
        <f>AJ283</f>
        <v/>
      </c>
      <c r="DB283">
        <f>ROUND(ROUND(AT283*CZ283,2),2)</f>
        <v/>
      </c>
      <c r="DC283">
        <f>ROUND(ROUND(AT283*AG283,2),2)</f>
        <v/>
      </c>
      <c r="DD283" t="inlineStr"/>
      <c r="DE283" t="inlineStr"/>
      <c r="DF283">
        <f>ROUND(ROUND(AE283,0)*CX283,0)</f>
        <v/>
      </c>
      <c r="DG283">
        <f>ROUND(ROUND(AF283*AJ283,0)*CX283,0)</f>
        <v/>
      </c>
      <c r="DH283">
        <f>ROUND(ROUND(AG283*AK283,0)*CX283,0)</f>
        <v/>
      </c>
      <c r="DI283">
        <f>ROUND(ROUND(AH283,0)*CX283,0)</f>
        <v/>
      </c>
      <c r="DJ283">
        <f>DG283</f>
        <v/>
      </c>
      <c r="DK283" t="n">
        <v>0</v>
      </c>
      <c r="DL283" t="inlineStr"/>
      <c r="DM283" t="n">
        <v>0</v>
      </c>
      <c r="DN283" t="inlineStr"/>
      <c r="DO283" t="n">
        <v>0</v>
      </c>
    </row>
    <row r="284">
      <c r="A284">
        <f>ROW(Source!A787)</f>
        <v/>
      </c>
      <c r="B284" t="n">
        <v>78855224</v>
      </c>
      <c r="C284" t="n">
        <v>78859233</v>
      </c>
      <c r="D284" t="n">
        <v>29172659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040504</t>
        </is>
      </c>
      <c r="J284" t="inlineStr">
        <is>
          <t>ТСЭМ Московской обл., 040504, приказ Минстроя России №675/пр от 28.02.2017 № 264/пр</t>
        </is>
      </c>
      <c r="K284" t="inlineStr">
        <is>
          <t>Аппарат для газовой сварки и резки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W284" t="n">
        <v>0</v>
      </c>
      <c r="X284" t="n">
        <v>1514068676</v>
      </c>
      <c r="Y284">
        <f>AT284</f>
        <v/>
      </c>
      <c r="AA284" t="n">
        <v>0</v>
      </c>
      <c r="AB284" t="n">
        <v>9.76</v>
      </c>
      <c r="AC284" t="n">
        <v>0</v>
      </c>
      <c r="AD284" t="n">
        <v>0</v>
      </c>
      <c r="AE284" t="n">
        <v>0</v>
      </c>
      <c r="AF284" t="n">
        <v>1.2</v>
      </c>
      <c r="AG284" t="n">
        <v>0</v>
      </c>
      <c r="AH284" t="n">
        <v>0</v>
      </c>
      <c r="AI284" t="n">
        <v>1</v>
      </c>
      <c r="AJ284" t="n">
        <v>8.130000000000001</v>
      </c>
      <c r="AK284" t="n">
        <v>52.25</v>
      </c>
      <c r="AL284" t="n">
        <v>1</v>
      </c>
      <c r="AM284" t="n">
        <v>2</v>
      </c>
      <c r="AN284" t="n">
        <v>0</v>
      </c>
      <c r="AO284" t="n">
        <v>1</v>
      </c>
      <c r="AP284" t="n">
        <v>1</v>
      </c>
      <c r="AQ284" t="n">
        <v>0</v>
      </c>
      <c r="AR284" t="n">
        <v>0</v>
      </c>
      <c r="AS284" t="inlineStr"/>
      <c r="AT284" t="n">
        <v>5.6</v>
      </c>
      <c r="AU284" t="inlineStr"/>
      <c r="AV284" t="n">
        <v>0</v>
      </c>
      <c r="AW284" t="n">
        <v>2</v>
      </c>
      <c r="AX284" t="n">
        <v>78859238</v>
      </c>
      <c r="AY284" t="n">
        <v>1</v>
      </c>
      <c r="AZ284" t="n">
        <v>0</v>
      </c>
      <c r="BA284" t="n">
        <v>278</v>
      </c>
      <c r="BB284" t="n">
        <v>0</v>
      </c>
      <c r="BC284" t="n">
        <v>0</v>
      </c>
      <c r="BD284" t="n">
        <v>0</v>
      </c>
      <c r="BE284" t="n">
        <v>0</v>
      </c>
      <c r="BF284" t="n">
        <v>0</v>
      </c>
      <c r="BG284" t="n">
        <v>0</v>
      </c>
      <c r="BH284" t="n">
        <v>0</v>
      </c>
      <c r="BI284" t="n">
        <v>0</v>
      </c>
      <c r="BJ284" t="n">
        <v>0</v>
      </c>
      <c r="BK284" t="n">
        <v>0</v>
      </c>
      <c r="BL284" t="n">
        <v>0</v>
      </c>
      <c r="BM284" t="n">
        <v>0</v>
      </c>
      <c r="BN284" t="n">
        <v>0</v>
      </c>
      <c r="BO284" t="n">
        <v>0</v>
      </c>
      <c r="BP284" t="n">
        <v>0</v>
      </c>
      <c r="BQ284" t="n">
        <v>0</v>
      </c>
      <c r="BR284" t="n">
        <v>0</v>
      </c>
      <c r="BS284" t="n">
        <v>0</v>
      </c>
      <c r="BT284" t="n">
        <v>0</v>
      </c>
      <c r="BU284" t="n">
        <v>0</v>
      </c>
      <c r="BV284" t="n">
        <v>0</v>
      </c>
      <c r="BW284" t="n">
        <v>0</v>
      </c>
      <c r="CV284" t="n">
        <v>0</v>
      </c>
      <c r="CW284">
        <f>ROUND(Y284*Source!I787*DO284,7)</f>
        <v/>
      </c>
      <c r="CX284">
        <f>ROUND(Y284*Source!I787,7)</f>
        <v/>
      </c>
      <c r="CY284">
        <f>AB284</f>
        <v/>
      </c>
      <c r="CZ284">
        <f>AF284</f>
        <v/>
      </c>
      <c r="DA284">
        <f>AJ284</f>
        <v/>
      </c>
      <c r="DB284">
        <f>ROUND(ROUND(AT284*CZ284,2),2)</f>
        <v/>
      </c>
      <c r="DC284">
        <f>ROUND(ROUND(AT284*AG284,2),2)</f>
        <v/>
      </c>
      <c r="DD284" t="inlineStr"/>
      <c r="DE284" t="inlineStr"/>
      <c r="DF284">
        <f>ROUND(ROUND(AE284,0)*CX284,0)</f>
        <v/>
      </c>
      <c r="DG284">
        <f>ROUND(ROUND(AF284*AJ284,0)*CX284,0)</f>
        <v/>
      </c>
      <c r="DH284">
        <f>ROUND(ROUND(AG284*AK284,0)*CX284,0)</f>
        <v/>
      </c>
      <c r="DI284">
        <f>ROUND(ROUND(AH284,0)*CX284,0)</f>
        <v/>
      </c>
      <c r="DJ284">
        <f>DG284</f>
        <v/>
      </c>
      <c r="DK284" t="n">
        <v>0</v>
      </c>
      <c r="DL284" t="inlineStr"/>
      <c r="DM284" t="n">
        <v>0</v>
      </c>
      <c r="DN284" t="inlineStr"/>
      <c r="DO284" t="n">
        <v>0</v>
      </c>
    </row>
    <row r="285">
      <c r="A285">
        <f>ROW(Source!A787)</f>
        <v/>
      </c>
      <c r="B285" t="n">
        <v>78855224</v>
      </c>
      <c r="C285" t="n">
        <v>78859233</v>
      </c>
      <c r="D285" t="n">
        <v>29174913</v>
      </c>
      <c r="E285" t="n">
        <v>1</v>
      </c>
      <c r="F285" t="n">
        <v>1</v>
      </c>
      <c r="G285" t="n">
        <v>1</v>
      </c>
      <c r="H285" t="n">
        <v>2</v>
      </c>
      <c r="I285" t="inlineStr">
        <is>
          <t>400001</t>
        </is>
      </c>
      <c r="J285" t="inlineStr">
        <is>
          <t>ТСЭМ Московской обл., 400001, приказ Минстроя России №675/пр от 28.02.2017 № 264/пр</t>
        </is>
      </c>
      <c r="K285" t="inlineStr">
        <is>
          <t>Автомобили бортовые, грузоподъемность до 5 т</t>
        </is>
      </c>
      <c r="L285" t="n">
        <v>1368</v>
      </c>
      <c r="N285" t="n">
        <v>1011</v>
      </c>
      <c r="O285" t="inlineStr">
        <is>
          <t>маш.-ч</t>
        </is>
      </c>
      <c r="P285" t="inlineStr">
        <is>
          <t>маш.-ч</t>
        </is>
      </c>
      <c r="Q285" t="n">
        <v>1</v>
      </c>
      <c r="W285" t="n">
        <v>0</v>
      </c>
      <c r="X285" t="n">
        <v>1230759911</v>
      </c>
      <c r="Y285">
        <f>AT285</f>
        <v/>
      </c>
      <c r="AA285" t="n">
        <v>0</v>
      </c>
      <c r="AB285" t="n">
        <v>2177.51</v>
      </c>
      <c r="AC285" t="n">
        <v>606.1</v>
      </c>
      <c r="AD285" t="n">
        <v>0</v>
      </c>
      <c r="AE285" t="n">
        <v>0</v>
      </c>
      <c r="AF285" t="n">
        <v>87.17</v>
      </c>
      <c r="AG285" t="n">
        <v>11.6</v>
      </c>
      <c r="AH285" t="n">
        <v>0</v>
      </c>
      <c r="AI285" t="n">
        <v>1</v>
      </c>
      <c r="AJ285" t="n">
        <v>24.98</v>
      </c>
      <c r="AK285" t="n">
        <v>52.25</v>
      </c>
      <c r="AL285" t="n">
        <v>1</v>
      </c>
      <c r="AM285" t="n">
        <v>2</v>
      </c>
      <c r="AN285" t="n">
        <v>0</v>
      </c>
      <c r="AO285" t="n">
        <v>1</v>
      </c>
      <c r="AP285" t="n">
        <v>1</v>
      </c>
      <c r="AQ285" t="n">
        <v>0</v>
      </c>
      <c r="AR285" t="n">
        <v>0</v>
      </c>
      <c r="AS285" t="inlineStr"/>
      <c r="AT285" t="n">
        <v>0.3</v>
      </c>
      <c r="AU285" t="inlineStr"/>
      <c r="AV285" t="n">
        <v>0</v>
      </c>
      <c r="AW285" t="n">
        <v>2</v>
      </c>
      <c r="AX285" t="n">
        <v>78859239</v>
      </c>
      <c r="AY285" t="n">
        <v>1</v>
      </c>
      <c r="AZ285" t="n">
        <v>0</v>
      </c>
      <c r="BA285" t="n">
        <v>279</v>
      </c>
      <c r="BB285" t="n">
        <v>0</v>
      </c>
      <c r="BC285" t="n">
        <v>0</v>
      </c>
      <c r="BD285" t="n">
        <v>0</v>
      </c>
      <c r="BE285" t="n">
        <v>0</v>
      </c>
      <c r="BF285" t="n">
        <v>0</v>
      </c>
      <c r="BG285" t="n">
        <v>0</v>
      </c>
      <c r="BH285" t="n">
        <v>0</v>
      </c>
      <c r="BI285" t="n">
        <v>0</v>
      </c>
      <c r="BJ285" t="n">
        <v>0</v>
      </c>
      <c r="BK285" t="n">
        <v>0</v>
      </c>
      <c r="BL285" t="n">
        <v>0</v>
      </c>
      <c r="BM285" t="n">
        <v>0</v>
      </c>
      <c r="BN285" t="n">
        <v>0</v>
      </c>
      <c r="BO285" t="n">
        <v>0</v>
      </c>
      <c r="BP285" t="n">
        <v>0</v>
      </c>
      <c r="BQ285" t="n">
        <v>0</v>
      </c>
      <c r="BR285" t="n">
        <v>0</v>
      </c>
      <c r="BS285" t="n">
        <v>0</v>
      </c>
      <c r="BT285" t="n">
        <v>0</v>
      </c>
      <c r="BU285" t="n">
        <v>0</v>
      </c>
      <c r="BV285" t="n">
        <v>0</v>
      </c>
      <c r="BW285" t="n">
        <v>0</v>
      </c>
      <c r="CV285" t="n">
        <v>0</v>
      </c>
      <c r="CW285">
        <f>ROUND(Y285*Source!I787*DO285,7)</f>
        <v/>
      </c>
      <c r="CX285">
        <f>ROUND(Y285*Source!I787,7)</f>
        <v/>
      </c>
      <c r="CY285">
        <f>AB285</f>
        <v/>
      </c>
      <c r="CZ285">
        <f>AF285</f>
        <v/>
      </c>
      <c r="DA285">
        <f>AJ285</f>
        <v/>
      </c>
      <c r="DB285">
        <f>ROUND(ROUND(AT285*CZ285,2),2)</f>
        <v/>
      </c>
      <c r="DC285">
        <f>ROUND(ROUND(AT285*AG285,2),2)</f>
        <v/>
      </c>
      <c r="DD285" t="inlineStr"/>
      <c r="DE285" t="inlineStr"/>
      <c r="DF285">
        <f>ROUND(ROUND(AE285,0)*CX285,0)</f>
        <v/>
      </c>
      <c r="DG285">
        <f>ROUND(ROUND(AF285*AJ285,0)*CX285,0)</f>
        <v/>
      </c>
      <c r="DH285">
        <f>ROUND(ROUND(AG285*AK285,0)*CX285,0)</f>
        <v/>
      </c>
      <c r="DI285">
        <f>ROUND(ROUND(AH285,0)*CX285,0)</f>
        <v/>
      </c>
      <c r="DJ285">
        <f>DG285</f>
        <v/>
      </c>
      <c r="DK285" t="n">
        <v>0</v>
      </c>
      <c r="DL285" t="inlineStr"/>
      <c r="DM285" t="n">
        <v>0</v>
      </c>
      <c r="DN285" t="inlineStr"/>
      <c r="DO285" t="n">
        <v>0</v>
      </c>
    </row>
    <row r="286">
      <c r="A286">
        <f>ROW(Source!A787)</f>
        <v/>
      </c>
      <c r="B286" t="n">
        <v>78855224</v>
      </c>
      <c r="C286" t="n">
        <v>78859233</v>
      </c>
      <c r="D286" t="n">
        <v>29107441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101-0324</t>
        </is>
      </c>
      <c r="J286" t="inlineStr">
        <is>
          <t>ТССЦ Московской обл., 101-0324, приказ Минстроя России №675/пр от 28.02.2017 № 254/пр</t>
        </is>
      </c>
      <c r="K286" t="inlineStr">
        <is>
          <t>Кислород технический газообразный</t>
        </is>
      </c>
      <c r="L286" t="n">
        <v>1339</v>
      </c>
      <c r="N286" t="n">
        <v>1007</v>
      </c>
      <c r="O286" t="inlineStr">
        <is>
          <t>м3</t>
        </is>
      </c>
      <c r="P286" t="inlineStr">
        <is>
          <t>м3</t>
        </is>
      </c>
      <c r="Q286" t="n">
        <v>1</v>
      </c>
      <c r="W286" t="n">
        <v>0</v>
      </c>
      <c r="X286" t="n">
        <v>-756465305</v>
      </c>
      <c r="Y286">
        <f>AT286</f>
        <v/>
      </c>
      <c r="AA286" t="n">
        <v>111.08</v>
      </c>
      <c r="AB286" t="n">
        <v>0</v>
      </c>
      <c r="AC286" t="n">
        <v>0</v>
      </c>
      <c r="AD286" t="n">
        <v>0</v>
      </c>
      <c r="AE286" t="n">
        <v>6.23</v>
      </c>
      <c r="AF286" t="n">
        <v>0</v>
      </c>
      <c r="AG286" t="n">
        <v>0</v>
      </c>
      <c r="AH286" t="n">
        <v>0</v>
      </c>
      <c r="AI286" t="n">
        <v>17.83</v>
      </c>
      <c r="AJ286" t="n">
        <v>1</v>
      </c>
      <c r="AK286" t="n">
        <v>1</v>
      </c>
      <c r="AL286" t="n">
        <v>1</v>
      </c>
      <c r="AM286" t="n">
        <v>2</v>
      </c>
      <c r="AN286" t="n">
        <v>0</v>
      </c>
      <c r="AO286" t="n">
        <v>1</v>
      </c>
      <c r="AP286" t="n">
        <v>1</v>
      </c>
      <c r="AQ286" t="n">
        <v>0</v>
      </c>
      <c r="AR286" t="n">
        <v>0</v>
      </c>
      <c r="AS286" t="inlineStr"/>
      <c r="AT286" t="n">
        <v>1.26</v>
      </c>
      <c r="AU286" t="inlineStr"/>
      <c r="AV286" t="n">
        <v>0</v>
      </c>
      <c r="AW286" t="n">
        <v>2</v>
      </c>
      <c r="AX286" t="n">
        <v>78859240</v>
      </c>
      <c r="AY286" t="n">
        <v>1</v>
      </c>
      <c r="AZ286" t="n">
        <v>0</v>
      </c>
      <c r="BA286" t="n">
        <v>280</v>
      </c>
      <c r="BB286" t="n">
        <v>0</v>
      </c>
      <c r="BC286" t="n">
        <v>0</v>
      </c>
      <c r="BD286" t="n">
        <v>0</v>
      </c>
      <c r="BE286" t="n">
        <v>0</v>
      </c>
      <c r="BF286" t="n">
        <v>0</v>
      </c>
      <c r="BG286" t="n">
        <v>0</v>
      </c>
      <c r="BH286" t="n">
        <v>0</v>
      </c>
      <c r="BI286" t="n">
        <v>0</v>
      </c>
      <c r="BJ286" t="n">
        <v>0</v>
      </c>
      <c r="BK286" t="n">
        <v>0</v>
      </c>
      <c r="BL286" t="n">
        <v>0</v>
      </c>
      <c r="BM286" t="n">
        <v>0</v>
      </c>
      <c r="BN286" t="n">
        <v>0</v>
      </c>
      <c r="BO286" t="n">
        <v>0</v>
      </c>
      <c r="BP286" t="n">
        <v>0</v>
      </c>
      <c r="BQ286" t="n">
        <v>0</v>
      </c>
      <c r="BR286" t="n">
        <v>0</v>
      </c>
      <c r="BS286" t="n">
        <v>0</v>
      </c>
      <c r="BT286" t="n">
        <v>0</v>
      </c>
      <c r="BU286" t="n">
        <v>0</v>
      </c>
      <c r="BV286" t="n">
        <v>0</v>
      </c>
      <c r="BW286" t="n">
        <v>0</v>
      </c>
      <c r="CV286" t="n">
        <v>0</v>
      </c>
      <c r="CW286" t="n">
        <v>0</v>
      </c>
      <c r="CX286">
        <f>ROUND(Y286*Source!I787,7)</f>
        <v/>
      </c>
      <c r="CY286">
        <f>AA286</f>
        <v/>
      </c>
      <c r="CZ286">
        <f>AE286</f>
        <v/>
      </c>
      <c r="DA286">
        <f>AI286</f>
        <v/>
      </c>
      <c r="DB286">
        <f>ROUND(ROUND(AT286*CZ286,2),2)</f>
        <v/>
      </c>
      <c r="DC286">
        <f>ROUND(ROUND(AT286*AG286,2),2)</f>
        <v/>
      </c>
      <c r="DD286" t="inlineStr"/>
      <c r="DE286" t="inlineStr"/>
      <c r="DF286">
        <f>ROUND(ROUND(AE286*AI286,0)*CX286,0)</f>
        <v/>
      </c>
      <c r="DG286">
        <f>ROUND(ROUND(AF286,0)*CX286,0)</f>
        <v/>
      </c>
      <c r="DH286">
        <f>ROUND(ROUND(AG286,0)*CX286,0)</f>
        <v/>
      </c>
      <c r="DI286">
        <f>ROUND(ROUND(AH286,0)*CX286,0)</f>
        <v/>
      </c>
      <c r="DJ286">
        <f>DF286</f>
        <v/>
      </c>
      <c r="DK286" t="n">
        <v>0</v>
      </c>
      <c r="DL286" t="inlineStr"/>
      <c r="DM286" t="n">
        <v>0</v>
      </c>
      <c r="DN286" t="inlineStr"/>
      <c r="DO286" t="n">
        <v>0</v>
      </c>
    </row>
    <row r="287">
      <c r="A287">
        <f>ROW(Source!A787)</f>
        <v/>
      </c>
      <c r="B287" t="n">
        <v>78855224</v>
      </c>
      <c r="C287" t="n">
        <v>78859233</v>
      </c>
      <c r="D287" t="n">
        <v>29110398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101-0388</t>
        </is>
      </c>
      <c r="J287" t="inlineStr">
        <is>
          <t>ТССЦ Московской обл., 101-0388, приказ Минстроя России №675/пр от 28.02.2017 № 254/пр</t>
        </is>
      </c>
      <c r="K287" t="inlineStr">
        <is>
          <t>Краски масляные земляные марки МА-0115 мумия, сурик железный</t>
        </is>
      </c>
      <c r="L287" t="n">
        <v>1348</v>
      </c>
      <c r="N287" t="n">
        <v>1009</v>
      </c>
      <c r="O287" t="inlineStr">
        <is>
          <t>т</t>
        </is>
      </c>
      <c r="P287" t="inlineStr">
        <is>
          <t>т</t>
        </is>
      </c>
      <c r="Q287" t="n">
        <v>1000</v>
      </c>
      <c r="W287" t="n">
        <v>0</v>
      </c>
      <c r="X287" t="n">
        <v>1625292450</v>
      </c>
      <c r="Y287">
        <f>AT287</f>
        <v/>
      </c>
      <c r="AA287" t="n">
        <v>76804.47</v>
      </c>
      <c r="AB287" t="n">
        <v>0</v>
      </c>
      <c r="AC287" t="n">
        <v>0</v>
      </c>
      <c r="AD287" t="n">
        <v>0</v>
      </c>
      <c r="AE287" t="n">
        <v>15118.99</v>
      </c>
      <c r="AF287" t="n">
        <v>0</v>
      </c>
      <c r="AG287" t="n">
        <v>0</v>
      </c>
      <c r="AH287" t="n">
        <v>0</v>
      </c>
      <c r="AI287" t="n">
        <v>5.08</v>
      </c>
      <c r="AJ287" t="n">
        <v>1</v>
      </c>
      <c r="AK287" t="n">
        <v>1</v>
      </c>
      <c r="AL287" t="n">
        <v>1</v>
      </c>
      <c r="AM287" t="n">
        <v>2</v>
      </c>
      <c r="AN287" t="n">
        <v>0</v>
      </c>
      <c r="AO287" t="n">
        <v>1</v>
      </c>
      <c r="AP287" t="n">
        <v>1</v>
      </c>
      <c r="AQ287" t="n">
        <v>0</v>
      </c>
      <c r="AR287" t="n">
        <v>0</v>
      </c>
      <c r="AS287" t="inlineStr"/>
      <c r="AT287" t="n">
        <v>4e-05</v>
      </c>
      <c r="AU287" t="inlineStr"/>
      <c r="AV287" t="n">
        <v>0</v>
      </c>
      <c r="AW287" t="n">
        <v>2</v>
      </c>
      <c r="AX287" t="n">
        <v>78859241</v>
      </c>
      <c r="AY287" t="n">
        <v>1</v>
      </c>
      <c r="AZ287" t="n">
        <v>0</v>
      </c>
      <c r="BA287" t="n">
        <v>281</v>
      </c>
      <c r="BB287" t="n">
        <v>0</v>
      </c>
      <c r="BC287" t="n">
        <v>0</v>
      </c>
      <c r="BD287" t="n">
        <v>0</v>
      </c>
      <c r="BE287" t="n">
        <v>0</v>
      </c>
      <c r="BF287" t="n">
        <v>0</v>
      </c>
      <c r="BG287" t="n">
        <v>0</v>
      </c>
      <c r="BH287" t="n">
        <v>0</v>
      </c>
      <c r="BI287" t="n">
        <v>0</v>
      </c>
      <c r="BJ287" t="n">
        <v>0</v>
      </c>
      <c r="BK287" t="n">
        <v>0</v>
      </c>
      <c r="BL287" t="n">
        <v>0</v>
      </c>
      <c r="BM287" t="n">
        <v>0</v>
      </c>
      <c r="BN287" t="n">
        <v>0</v>
      </c>
      <c r="BO287" t="n">
        <v>0</v>
      </c>
      <c r="BP287" t="n">
        <v>0</v>
      </c>
      <c r="BQ287" t="n">
        <v>0</v>
      </c>
      <c r="BR287" t="n">
        <v>0</v>
      </c>
      <c r="BS287" t="n">
        <v>0</v>
      </c>
      <c r="BT287" t="n">
        <v>0</v>
      </c>
      <c r="BU287" t="n">
        <v>0</v>
      </c>
      <c r="BV287" t="n">
        <v>0</v>
      </c>
      <c r="BW287" t="n">
        <v>0</v>
      </c>
      <c r="CV287" t="n">
        <v>0</v>
      </c>
      <c r="CW287" t="n">
        <v>0</v>
      </c>
      <c r="CX287">
        <f>ROUND(Y287*Source!I787,7)</f>
        <v/>
      </c>
      <c r="CY287">
        <f>AA287</f>
        <v/>
      </c>
      <c r="CZ287">
        <f>AE287</f>
        <v/>
      </c>
      <c r="DA287">
        <f>AI287</f>
        <v/>
      </c>
      <c r="DB287">
        <f>ROUND(ROUND(AT287*CZ287,2),2)</f>
        <v/>
      </c>
      <c r="DC287">
        <f>ROUND(ROUND(AT287*AG287,2),2)</f>
        <v/>
      </c>
      <c r="DD287" t="inlineStr"/>
      <c r="DE287" t="inlineStr"/>
      <c r="DF287">
        <f>ROUND(ROUND(AE287*AI287,0)*CX287,0)</f>
        <v/>
      </c>
      <c r="DG287">
        <f>ROUND(ROUND(AF287,0)*CX287,0)</f>
        <v/>
      </c>
      <c r="DH287">
        <f>ROUND(ROUND(AG287,0)*CX287,0)</f>
        <v/>
      </c>
      <c r="DI287">
        <f>ROUND(ROUND(AH287,0)*CX287,0)</f>
        <v/>
      </c>
      <c r="DJ287">
        <f>DF287</f>
        <v/>
      </c>
      <c r="DK287" t="n">
        <v>0</v>
      </c>
      <c r="DL287" t="inlineStr"/>
      <c r="DM287" t="n">
        <v>0</v>
      </c>
      <c r="DN287" t="inlineStr"/>
      <c r="DO287" t="n">
        <v>0</v>
      </c>
    </row>
    <row r="288">
      <c r="A288">
        <f>ROW(Source!A787)</f>
        <v/>
      </c>
      <c r="B288" t="n">
        <v>78855224</v>
      </c>
      <c r="C288" t="n">
        <v>78859233</v>
      </c>
      <c r="D288" t="n">
        <v>29110573</v>
      </c>
      <c r="E288" t="n">
        <v>1</v>
      </c>
      <c r="F288" t="n">
        <v>1</v>
      </c>
      <c r="G288" t="n">
        <v>1</v>
      </c>
      <c r="H288" t="n">
        <v>3</v>
      </c>
      <c r="I288" t="inlineStr">
        <is>
          <t>101-0628</t>
        </is>
      </c>
      <c r="J288" t="inlineStr">
        <is>
          <t>ТССЦ Московской обл., 101-0628, приказ Минстроя России №675/пр от 28.02.2017 № 254/пр</t>
        </is>
      </c>
      <c r="K288" t="inlineStr">
        <is>
          <t>Олифа комбинированная, марки К-3</t>
        </is>
      </c>
      <c r="L288" t="n">
        <v>1348</v>
      </c>
      <c r="N288" t="n">
        <v>1009</v>
      </c>
      <c r="O288" t="inlineStr">
        <is>
          <t>т</t>
        </is>
      </c>
      <c r="P288" t="inlineStr">
        <is>
          <t>т</t>
        </is>
      </c>
      <c r="Q288" t="n">
        <v>1000</v>
      </c>
      <c r="W288" t="n">
        <v>0</v>
      </c>
      <c r="X288" t="n">
        <v>24062879</v>
      </c>
      <c r="Y288">
        <f>AT288</f>
        <v/>
      </c>
      <c r="AA288" t="n">
        <v>87631.5</v>
      </c>
      <c r="AB288" t="n">
        <v>0</v>
      </c>
      <c r="AC288" t="n">
        <v>0</v>
      </c>
      <c r="AD288" t="n">
        <v>0</v>
      </c>
      <c r="AE288" t="n">
        <v>16950</v>
      </c>
      <c r="AF288" t="n">
        <v>0</v>
      </c>
      <c r="AG288" t="n">
        <v>0</v>
      </c>
      <c r="AH288" t="n">
        <v>0</v>
      </c>
      <c r="AI288" t="n">
        <v>5.17</v>
      </c>
      <c r="AJ288" t="n">
        <v>1</v>
      </c>
      <c r="AK288" t="n">
        <v>1</v>
      </c>
      <c r="AL288" t="n">
        <v>1</v>
      </c>
      <c r="AM288" t="n">
        <v>2</v>
      </c>
      <c r="AN288" t="n">
        <v>0</v>
      </c>
      <c r="AO288" t="n">
        <v>1</v>
      </c>
      <c r="AP288" t="n">
        <v>1</v>
      </c>
      <c r="AQ288" t="n">
        <v>0</v>
      </c>
      <c r="AR288" t="n">
        <v>0</v>
      </c>
      <c r="AS288" t="inlineStr"/>
      <c r="AT288" t="n">
        <v>2e-05</v>
      </c>
      <c r="AU288" t="inlineStr"/>
      <c r="AV288" t="n">
        <v>0</v>
      </c>
      <c r="AW288" t="n">
        <v>2</v>
      </c>
      <c r="AX288" t="n">
        <v>78859242</v>
      </c>
      <c r="AY288" t="n">
        <v>1</v>
      </c>
      <c r="AZ288" t="n">
        <v>0</v>
      </c>
      <c r="BA288" t="n">
        <v>282</v>
      </c>
      <c r="BB288" t="n">
        <v>0</v>
      </c>
      <c r="BC288" t="n">
        <v>0</v>
      </c>
      <c r="BD288" t="n">
        <v>0</v>
      </c>
      <c r="BE288" t="n">
        <v>0</v>
      </c>
      <c r="BF288" t="n">
        <v>0</v>
      </c>
      <c r="BG288" t="n">
        <v>0</v>
      </c>
      <c r="BH288" t="n">
        <v>0</v>
      </c>
      <c r="BI288" t="n">
        <v>0</v>
      </c>
      <c r="BJ288" t="n">
        <v>0</v>
      </c>
      <c r="BK288" t="n">
        <v>0</v>
      </c>
      <c r="BL288" t="n">
        <v>0</v>
      </c>
      <c r="BM288" t="n">
        <v>0</v>
      </c>
      <c r="BN288" t="n">
        <v>0</v>
      </c>
      <c r="BO288" t="n">
        <v>0</v>
      </c>
      <c r="BP288" t="n">
        <v>0</v>
      </c>
      <c r="BQ288" t="n">
        <v>0</v>
      </c>
      <c r="BR288" t="n">
        <v>0</v>
      </c>
      <c r="BS288" t="n">
        <v>0</v>
      </c>
      <c r="BT288" t="n">
        <v>0</v>
      </c>
      <c r="BU288" t="n">
        <v>0</v>
      </c>
      <c r="BV288" t="n">
        <v>0</v>
      </c>
      <c r="BW288" t="n">
        <v>0</v>
      </c>
      <c r="CV288" t="n">
        <v>0</v>
      </c>
      <c r="CW288" t="n">
        <v>0</v>
      </c>
      <c r="CX288">
        <f>ROUND(Y288*Source!I787,7)</f>
        <v/>
      </c>
      <c r="CY288">
        <f>AA288</f>
        <v/>
      </c>
      <c r="CZ288">
        <f>AE288</f>
        <v/>
      </c>
      <c r="DA288">
        <f>AI288</f>
        <v/>
      </c>
      <c r="DB288">
        <f>ROUND(ROUND(AT288*CZ288,2),2)</f>
        <v/>
      </c>
      <c r="DC288">
        <f>ROUND(ROUND(AT288*AG288,2),2)</f>
        <v/>
      </c>
      <c r="DD288" t="inlineStr"/>
      <c r="DE288" t="inlineStr"/>
      <c r="DF288">
        <f>ROUND(ROUND(AE288*AI288,0)*CX288,0)</f>
        <v/>
      </c>
      <c r="DG288">
        <f>ROUND(ROUND(AF288,0)*CX288,0)</f>
        <v/>
      </c>
      <c r="DH288">
        <f>ROUND(ROUND(AG288,0)*CX288,0)</f>
        <v/>
      </c>
      <c r="DI288">
        <f>ROUND(ROUND(AH288,0)*CX288,0)</f>
        <v/>
      </c>
      <c r="DJ288">
        <f>DF288</f>
        <v/>
      </c>
      <c r="DK288" t="n">
        <v>0</v>
      </c>
      <c r="DL288" t="inlineStr"/>
      <c r="DM288" t="n">
        <v>0</v>
      </c>
      <c r="DN288" t="inlineStr"/>
      <c r="DO288" t="n">
        <v>0</v>
      </c>
    </row>
    <row r="289">
      <c r="A289">
        <f>ROW(Source!A787)</f>
        <v/>
      </c>
      <c r="B289" t="n">
        <v>78855224</v>
      </c>
      <c r="C289" t="n">
        <v>78859233</v>
      </c>
      <c r="D289" t="n">
        <v>29113927</v>
      </c>
      <c r="E289" t="n">
        <v>1</v>
      </c>
      <c r="F289" t="n">
        <v>1</v>
      </c>
      <c r="G289" t="n">
        <v>1</v>
      </c>
      <c r="H289" t="n">
        <v>3</v>
      </c>
      <c r="I289" t="inlineStr">
        <is>
          <t>101-0807</t>
        </is>
      </c>
      <c r="J289" t="inlineStr">
        <is>
          <t>ТССЦ Московской обл., 101-0807, приказ Минстроя России №675/пр от 28.02.2017 № 254/пр</t>
        </is>
      </c>
      <c r="K289" t="inlineStr">
        <is>
          <t>Проволока сварочная легированная диаметром 4 мм</t>
        </is>
      </c>
      <c r="L289" t="n">
        <v>1348</v>
      </c>
      <c r="N289" t="n">
        <v>1009</v>
      </c>
      <c r="O289" t="inlineStr">
        <is>
          <t>т</t>
        </is>
      </c>
      <c r="P289" t="inlineStr">
        <is>
          <t>т</t>
        </is>
      </c>
      <c r="Q289" t="n">
        <v>1000</v>
      </c>
      <c r="W289" t="n">
        <v>0</v>
      </c>
      <c r="X289" t="n">
        <v>1756124173</v>
      </c>
      <c r="Y289">
        <f>AT289</f>
        <v/>
      </c>
      <c r="AA289" t="n">
        <v>144142.69</v>
      </c>
      <c r="AB289" t="n">
        <v>0</v>
      </c>
      <c r="AC289" t="n">
        <v>0</v>
      </c>
      <c r="AD289" t="n">
        <v>0</v>
      </c>
      <c r="AE289" t="n">
        <v>13559.99</v>
      </c>
      <c r="AF289" t="n">
        <v>0</v>
      </c>
      <c r="AG289" t="n">
        <v>0</v>
      </c>
      <c r="AH289" t="n">
        <v>0</v>
      </c>
      <c r="AI289" t="n">
        <v>10.63</v>
      </c>
      <c r="AJ289" t="n">
        <v>1</v>
      </c>
      <c r="AK289" t="n">
        <v>1</v>
      </c>
      <c r="AL289" t="n">
        <v>1</v>
      </c>
      <c r="AM289" t="n">
        <v>2</v>
      </c>
      <c r="AN289" t="n">
        <v>0</v>
      </c>
      <c r="AO289" t="n">
        <v>1</v>
      </c>
      <c r="AP289" t="n">
        <v>1</v>
      </c>
      <c r="AQ289" t="n">
        <v>0</v>
      </c>
      <c r="AR289" t="n">
        <v>0</v>
      </c>
      <c r="AS289" t="inlineStr"/>
      <c r="AT289" t="n">
        <v>0.0004</v>
      </c>
      <c r="AU289" t="inlineStr"/>
      <c r="AV289" t="n">
        <v>0</v>
      </c>
      <c r="AW289" t="n">
        <v>2</v>
      </c>
      <c r="AX289" t="n">
        <v>78859243</v>
      </c>
      <c r="AY289" t="n">
        <v>1</v>
      </c>
      <c r="AZ289" t="n">
        <v>0</v>
      </c>
      <c r="BA289" t="n">
        <v>283</v>
      </c>
      <c r="BB289" t="n">
        <v>0</v>
      </c>
      <c r="BC289" t="n">
        <v>0</v>
      </c>
      <c r="BD289" t="n">
        <v>0</v>
      </c>
      <c r="BE289" t="n">
        <v>0</v>
      </c>
      <c r="BF289" t="n">
        <v>0</v>
      </c>
      <c r="BG289" t="n">
        <v>0</v>
      </c>
      <c r="BH289" t="n">
        <v>0</v>
      </c>
      <c r="BI289" t="n">
        <v>0</v>
      </c>
      <c r="BJ289" t="n">
        <v>0</v>
      </c>
      <c r="BK289" t="n">
        <v>0</v>
      </c>
      <c r="BL289" t="n">
        <v>0</v>
      </c>
      <c r="BM289" t="n">
        <v>0</v>
      </c>
      <c r="BN289" t="n">
        <v>0</v>
      </c>
      <c r="BO289" t="n">
        <v>0</v>
      </c>
      <c r="BP289" t="n">
        <v>0</v>
      </c>
      <c r="BQ289" t="n">
        <v>0</v>
      </c>
      <c r="BR289" t="n">
        <v>0</v>
      </c>
      <c r="BS289" t="n">
        <v>0</v>
      </c>
      <c r="BT289" t="n">
        <v>0</v>
      </c>
      <c r="BU289" t="n">
        <v>0</v>
      </c>
      <c r="BV289" t="n">
        <v>0</v>
      </c>
      <c r="BW289" t="n">
        <v>0</v>
      </c>
      <c r="CV289" t="n">
        <v>0</v>
      </c>
      <c r="CW289" t="n">
        <v>0</v>
      </c>
      <c r="CX289">
        <f>ROUND(Y289*Source!I787,7)</f>
        <v/>
      </c>
      <c r="CY289">
        <f>AA289</f>
        <v/>
      </c>
      <c r="CZ289">
        <f>AE289</f>
        <v/>
      </c>
      <c r="DA289">
        <f>AI289</f>
        <v/>
      </c>
      <c r="DB289">
        <f>ROUND(ROUND(AT289*CZ289,2),2)</f>
        <v/>
      </c>
      <c r="DC289">
        <f>ROUND(ROUND(AT289*AG289,2),2)</f>
        <v/>
      </c>
      <c r="DD289" t="inlineStr"/>
      <c r="DE289" t="inlineStr"/>
      <c r="DF289">
        <f>ROUND(ROUND(AE289*AI289,0)*CX289,0)</f>
        <v/>
      </c>
      <c r="DG289">
        <f>ROUND(ROUND(AF289,0)*CX289,0)</f>
        <v/>
      </c>
      <c r="DH289">
        <f>ROUND(ROUND(AG289,0)*CX289,0)</f>
        <v/>
      </c>
      <c r="DI289">
        <f>ROUND(ROUND(AH289,0)*CX289,0)</f>
        <v/>
      </c>
      <c r="DJ289">
        <f>DF289</f>
        <v/>
      </c>
      <c r="DK289" t="n">
        <v>0</v>
      </c>
      <c r="DL289" t="inlineStr"/>
      <c r="DM289" t="n">
        <v>0</v>
      </c>
      <c r="DN289" t="inlineStr"/>
      <c r="DO289" t="n">
        <v>0</v>
      </c>
    </row>
    <row r="290">
      <c r="A290">
        <f>ROW(Source!A787)</f>
        <v/>
      </c>
      <c r="B290" t="n">
        <v>78855224</v>
      </c>
      <c r="C290" t="n">
        <v>78859233</v>
      </c>
      <c r="D290" t="n">
        <v>29113986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101-1522</t>
        </is>
      </c>
      <c r="J290" t="inlineStr">
        <is>
          <t>ТССЦ Московской обл., 101-1522, приказ Минстроя России №675/пр от 28.02.2017 № 254/пр</t>
        </is>
      </c>
      <c r="K290" t="inlineStr">
        <is>
          <t>Электроды диаметром 5 мм Э42А</t>
        </is>
      </c>
      <c r="L290" t="n">
        <v>1348</v>
      </c>
      <c r="N290" t="n">
        <v>1009</v>
      </c>
      <c r="O290" t="inlineStr">
        <is>
          <t>т</t>
        </is>
      </c>
      <c r="P290" t="inlineStr">
        <is>
          <t>т</t>
        </is>
      </c>
      <c r="Q290" t="n">
        <v>1000</v>
      </c>
      <c r="W290" t="n">
        <v>0</v>
      </c>
      <c r="X290" t="n">
        <v>-2063358494</v>
      </c>
      <c r="Y290">
        <f>AT290</f>
        <v/>
      </c>
      <c r="AA290" t="n">
        <v>195841.8</v>
      </c>
      <c r="AB290" t="n">
        <v>0</v>
      </c>
      <c r="AC290" t="n">
        <v>0</v>
      </c>
      <c r="AD290" t="n">
        <v>0</v>
      </c>
      <c r="AE290" t="n">
        <v>10362</v>
      </c>
      <c r="AF290" t="n">
        <v>0</v>
      </c>
      <c r="AG290" t="n">
        <v>0</v>
      </c>
      <c r="AH290" t="n">
        <v>0</v>
      </c>
      <c r="AI290" t="n">
        <v>18.9</v>
      </c>
      <c r="AJ290" t="n">
        <v>1</v>
      </c>
      <c r="AK290" t="n">
        <v>1</v>
      </c>
      <c r="AL290" t="n">
        <v>1</v>
      </c>
      <c r="AM290" t="n">
        <v>2</v>
      </c>
      <c r="AN290" t="n">
        <v>0</v>
      </c>
      <c r="AO290" t="n">
        <v>1</v>
      </c>
      <c r="AP290" t="n">
        <v>1</v>
      </c>
      <c r="AQ290" t="n">
        <v>0</v>
      </c>
      <c r="AR290" t="n">
        <v>0</v>
      </c>
      <c r="AS290" t="inlineStr"/>
      <c r="AT290" t="n">
        <v>0.006</v>
      </c>
      <c r="AU290" t="inlineStr"/>
      <c r="AV290" t="n">
        <v>0</v>
      </c>
      <c r="AW290" t="n">
        <v>2</v>
      </c>
      <c r="AX290" t="n">
        <v>78859244</v>
      </c>
      <c r="AY290" t="n">
        <v>1</v>
      </c>
      <c r="AZ290" t="n">
        <v>0</v>
      </c>
      <c r="BA290" t="n">
        <v>284</v>
      </c>
      <c r="BB290" t="n">
        <v>0</v>
      </c>
      <c r="BC290" t="n">
        <v>0</v>
      </c>
      <c r="BD290" t="n">
        <v>0</v>
      </c>
      <c r="BE290" t="n">
        <v>0</v>
      </c>
      <c r="BF290" t="n">
        <v>0</v>
      </c>
      <c r="BG290" t="n">
        <v>0</v>
      </c>
      <c r="BH290" t="n">
        <v>0</v>
      </c>
      <c r="BI290" t="n">
        <v>0</v>
      </c>
      <c r="BJ290" t="n">
        <v>0</v>
      </c>
      <c r="BK290" t="n">
        <v>0</v>
      </c>
      <c r="BL290" t="n">
        <v>0</v>
      </c>
      <c r="BM290" t="n">
        <v>0</v>
      </c>
      <c r="BN290" t="n">
        <v>0</v>
      </c>
      <c r="BO290" t="n">
        <v>0</v>
      </c>
      <c r="BP290" t="n">
        <v>0</v>
      </c>
      <c r="BQ290" t="n">
        <v>0</v>
      </c>
      <c r="BR290" t="n">
        <v>0</v>
      </c>
      <c r="BS290" t="n">
        <v>0</v>
      </c>
      <c r="BT290" t="n">
        <v>0</v>
      </c>
      <c r="BU290" t="n">
        <v>0</v>
      </c>
      <c r="BV290" t="n">
        <v>0</v>
      </c>
      <c r="BW290" t="n">
        <v>0</v>
      </c>
      <c r="CV290" t="n">
        <v>0</v>
      </c>
      <c r="CW290" t="n">
        <v>0</v>
      </c>
      <c r="CX290">
        <f>ROUND(Y290*Source!I787,7)</f>
        <v/>
      </c>
      <c r="CY290">
        <f>AA290</f>
        <v/>
      </c>
      <c r="CZ290">
        <f>AE290</f>
        <v/>
      </c>
      <c r="DA290">
        <f>AI290</f>
        <v/>
      </c>
      <c r="DB290">
        <f>ROUND(ROUND(AT290*CZ290,2),2)</f>
        <v/>
      </c>
      <c r="DC290">
        <f>ROUND(ROUND(AT290*AG290,2),2)</f>
        <v/>
      </c>
      <c r="DD290" t="inlineStr"/>
      <c r="DE290" t="inlineStr"/>
      <c r="DF290">
        <f>ROUND(ROUND(AE290*AI290,0)*CX290,0)</f>
        <v/>
      </c>
      <c r="DG290">
        <f>ROUND(ROUND(AF290,0)*CX290,0)</f>
        <v/>
      </c>
      <c r="DH290">
        <f>ROUND(ROUND(AG290,0)*CX290,0)</f>
        <v/>
      </c>
      <c r="DI290">
        <f>ROUND(ROUND(AH290,0)*CX290,0)</f>
        <v/>
      </c>
      <c r="DJ290">
        <f>DF290</f>
        <v/>
      </c>
      <c r="DK290" t="n">
        <v>0</v>
      </c>
      <c r="DL290" t="inlineStr"/>
      <c r="DM290" t="n">
        <v>0</v>
      </c>
      <c r="DN290" t="inlineStr"/>
      <c r="DO290" t="n">
        <v>0</v>
      </c>
    </row>
    <row r="291">
      <c r="A291">
        <f>ROW(Source!A787)</f>
        <v/>
      </c>
      <c r="B291" t="n">
        <v>78855224</v>
      </c>
      <c r="C291" t="n">
        <v>78859233</v>
      </c>
      <c r="D291" t="n">
        <v>29107430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101-1602</t>
        </is>
      </c>
      <c r="J291" t="inlineStr">
        <is>
          <t>ТССЦ Московской обл., 101-1602, приказ Минстроя России №675/пр от 28.02.2017 № 254/пр</t>
        </is>
      </c>
      <c r="K291" t="inlineStr">
        <is>
          <t>Ацетилен газообразный технический</t>
        </is>
      </c>
      <c r="L291" t="n">
        <v>1339</v>
      </c>
      <c r="N291" t="n">
        <v>1007</v>
      </c>
      <c r="O291" t="inlineStr">
        <is>
          <t>м3</t>
        </is>
      </c>
      <c r="P291" t="inlineStr">
        <is>
          <t>м3</t>
        </is>
      </c>
      <c r="Q291" t="n">
        <v>1</v>
      </c>
      <c r="W291" t="n">
        <v>0</v>
      </c>
      <c r="X291" t="n">
        <v>-203673795</v>
      </c>
      <c r="Y291">
        <f>AT291</f>
        <v/>
      </c>
      <c r="AA291" t="n">
        <v>618.53</v>
      </c>
      <c r="AB291" t="n">
        <v>0</v>
      </c>
      <c r="AC291" t="n">
        <v>0</v>
      </c>
      <c r="AD291" t="n">
        <v>0</v>
      </c>
      <c r="AE291" t="n">
        <v>38.49</v>
      </c>
      <c r="AF291" t="n">
        <v>0</v>
      </c>
      <c r="AG291" t="n">
        <v>0</v>
      </c>
      <c r="AH291" t="n">
        <v>0</v>
      </c>
      <c r="AI291" t="n">
        <v>16.07</v>
      </c>
      <c r="AJ291" t="n">
        <v>1</v>
      </c>
      <c r="AK291" t="n">
        <v>1</v>
      </c>
      <c r="AL291" t="n">
        <v>1</v>
      </c>
      <c r="AM291" t="n">
        <v>2</v>
      </c>
      <c r="AN291" t="n">
        <v>0</v>
      </c>
      <c r="AO291" t="n">
        <v>1</v>
      </c>
      <c r="AP291" t="n">
        <v>1</v>
      </c>
      <c r="AQ291" t="n">
        <v>0</v>
      </c>
      <c r="AR291" t="n">
        <v>0</v>
      </c>
      <c r="AS291" t="inlineStr"/>
      <c r="AT291" t="n">
        <v>0.61</v>
      </c>
      <c r="AU291" t="inlineStr"/>
      <c r="AV291" t="n">
        <v>0</v>
      </c>
      <c r="AW291" t="n">
        <v>2</v>
      </c>
      <c r="AX291" t="n">
        <v>78859245</v>
      </c>
      <c r="AY291" t="n">
        <v>1</v>
      </c>
      <c r="AZ291" t="n">
        <v>0</v>
      </c>
      <c r="BA291" t="n">
        <v>285</v>
      </c>
      <c r="BB291" t="n">
        <v>0</v>
      </c>
      <c r="BC291" t="n">
        <v>0</v>
      </c>
      <c r="BD291" t="n">
        <v>0</v>
      </c>
      <c r="BE291" t="n">
        <v>0</v>
      </c>
      <c r="BF291" t="n">
        <v>0</v>
      </c>
      <c r="BG291" t="n">
        <v>0</v>
      </c>
      <c r="BH291" t="n">
        <v>0</v>
      </c>
      <c r="BI291" t="n">
        <v>0</v>
      </c>
      <c r="BJ291" t="n">
        <v>0</v>
      </c>
      <c r="BK291" t="n">
        <v>0</v>
      </c>
      <c r="BL291" t="n">
        <v>0</v>
      </c>
      <c r="BM291" t="n">
        <v>0</v>
      </c>
      <c r="BN291" t="n">
        <v>0</v>
      </c>
      <c r="BO291" t="n">
        <v>0</v>
      </c>
      <c r="BP291" t="n">
        <v>0</v>
      </c>
      <c r="BQ291" t="n">
        <v>0</v>
      </c>
      <c r="BR291" t="n">
        <v>0</v>
      </c>
      <c r="BS291" t="n">
        <v>0</v>
      </c>
      <c r="BT291" t="n">
        <v>0</v>
      </c>
      <c r="BU291" t="n">
        <v>0</v>
      </c>
      <c r="BV291" t="n">
        <v>0</v>
      </c>
      <c r="BW291" t="n">
        <v>0</v>
      </c>
      <c r="CV291" t="n">
        <v>0</v>
      </c>
      <c r="CW291" t="n">
        <v>0</v>
      </c>
      <c r="CX291">
        <f>ROUND(Y291*Source!I787,7)</f>
        <v/>
      </c>
      <c r="CY291">
        <f>AA291</f>
        <v/>
      </c>
      <c r="CZ291">
        <f>AE291</f>
        <v/>
      </c>
      <c r="DA291">
        <f>AI291</f>
        <v/>
      </c>
      <c r="DB291">
        <f>ROUND(ROUND(AT291*CZ291,2),2)</f>
        <v/>
      </c>
      <c r="DC291">
        <f>ROUND(ROUND(AT291*AG291,2),2)</f>
        <v/>
      </c>
      <c r="DD291" t="inlineStr"/>
      <c r="DE291" t="inlineStr"/>
      <c r="DF291">
        <f>ROUND(ROUND(AE291*AI291,0)*CX291,0)</f>
        <v/>
      </c>
      <c r="DG291">
        <f>ROUND(ROUND(AF291,0)*CX291,0)</f>
        <v/>
      </c>
      <c r="DH291">
        <f>ROUND(ROUND(AG291,0)*CX291,0)</f>
        <v/>
      </c>
      <c r="DI291">
        <f>ROUND(ROUND(AH291,0)*CX291,0)</f>
        <v/>
      </c>
      <c r="DJ291">
        <f>DF291</f>
        <v/>
      </c>
      <c r="DK291" t="n">
        <v>0</v>
      </c>
      <c r="DL291" t="inlineStr"/>
      <c r="DM291" t="n">
        <v>0</v>
      </c>
      <c r="DN291" t="inlineStr"/>
      <c r="DO291" t="n">
        <v>0</v>
      </c>
    </row>
    <row r="292">
      <c r="A292">
        <f>ROW(Source!A787)</f>
        <v/>
      </c>
      <c r="B292" t="n">
        <v>78855224</v>
      </c>
      <c r="C292" t="n">
        <v>78859233</v>
      </c>
      <c r="D292" t="n">
        <v>29107963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101-1669</t>
        </is>
      </c>
      <c r="J292" t="inlineStr">
        <is>
          <t>ТССЦ Московской обл., 101-1669, приказ Минстроя России №675/пр от 28.02.2017 № 254/пр</t>
        </is>
      </c>
      <c r="K292" t="inlineStr">
        <is>
          <t>Очес льняной</t>
        </is>
      </c>
      <c r="L292" t="n">
        <v>1346</v>
      </c>
      <c r="N292" t="n">
        <v>1009</v>
      </c>
      <c r="O292" t="inlineStr">
        <is>
          <t>кг</t>
        </is>
      </c>
      <c r="P292" t="inlineStr">
        <is>
          <t>кг</t>
        </is>
      </c>
      <c r="Q292" t="n">
        <v>1</v>
      </c>
      <c r="W292" t="n">
        <v>0</v>
      </c>
      <c r="X292" t="n">
        <v>-2113933962</v>
      </c>
      <c r="Y292">
        <f>AT292</f>
        <v/>
      </c>
      <c r="AA292" t="n">
        <v>590.67</v>
      </c>
      <c r="AB292" t="n">
        <v>0</v>
      </c>
      <c r="AC292" t="n">
        <v>0</v>
      </c>
      <c r="AD292" t="n">
        <v>0</v>
      </c>
      <c r="AE292" t="n">
        <v>37.29</v>
      </c>
      <c r="AF292" t="n">
        <v>0</v>
      </c>
      <c r="AG292" t="n">
        <v>0</v>
      </c>
      <c r="AH292" t="n">
        <v>0</v>
      </c>
      <c r="AI292" t="n">
        <v>15.84</v>
      </c>
      <c r="AJ292" t="n">
        <v>1</v>
      </c>
      <c r="AK292" t="n">
        <v>1</v>
      </c>
      <c r="AL292" t="n">
        <v>1</v>
      </c>
      <c r="AM292" t="n">
        <v>2</v>
      </c>
      <c r="AN292" t="n">
        <v>0</v>
      </c>
      <c r="AO292" t="n">
        <v>1</v>
      </c>
      <c r="AP292" t="n">
        <v>1</v>
      </c>
      <c r="AQ292" t="n">
        <v>0</v>
      </c>
      <c r="AR292" t="n">
        <v>0</v>
      </c>
      <c r="AS292" t="inlineStr"/>
      <c r="AT292" t="n">
        <v>0.02</v>
      </c>
      <c r="AU292" t="inlineStr"/>
      <c r="AV292" t="n">
        <v>0</v>
      </c>
      <c r="AW292" t="n">
        <v>2</v>
      </c>
      <c r="AX292" t="n">
        <v>78859246</v>
      </c>
      <c r="AY292" t="n">
        <v>1</v>
      </c>
      <c r="AZ292" t="n">
        <v>0</v>
      </c>
      <c r="BA292" t="n">
        <v>286</v>
      </c>
      <c r="BB292" t="n">
        <v>0</v>
      </c>
      <c r="BC292" t="n">
        <v>0</v>
      </c>
      <c r="BD292" t="n">
        <v>0</v>
      </c>
      <c r="BE292" t="n">
        <v>0</v>
      </c>
      <c r="BF292" t="n">
        <v>0</v>
      </c>
      <c r="BG292" t="n">
        <v>0</v>
      </c>
      <c r="BH292" t="n">
        <v>0</v>
      </c>
      <c r="BI292" t="n">
        <v>0</v>
      </c>
      <c r="BJ292" t="n">
        <v>0</v>
      </c>
      <c r="BK292" t="n">
        <v>0</v>
      </c>
      <c r="BL292" t="n">
        <v>0</v>
      </c>
      <c r="BM292" t="n">
        <v>0</v>
      </c>
      <c r="BN292" t="n">
        <v>0</v>
      </c>
      <c r="BO292" t="n">
        <v>0</v>
      </c>
      <c r="BP292" t="n">
        <v>0</v>
      </c>
      <c r="BQ292" t="n">
        <v>0</v>
      </c>
      <c r="BR292" t="n">
        <v>0</v>
      </c>
      <c r="BS292" t="n">
        <v>0</v>
      </c>
      <c r="BT292" t="n">
        <v>0</v>
      </c>
      <c r="BU292" t="n">
        <v>0</v>
      </c>
      <c r="BV292" t="n">
        <v>0</v>
      </c>
      <c r="BW292" t="n">
        <v>0</v>
      </c>
      <c r="CV292" t="n">
        <v>0</v>
      </c>
      <c r="CW292" t="n">
        <v>0</v>
      </c>
      <c r="CX292">
        <f>ROUND(Y292*Source!I787,7)</f>
        <v/>
      </c>
      <c r="CY292">
        <f>AA292</f>
        <v/>
      </c>
      <c r="CZ292">
        <f>AE292</f>
        <v/>
      </c>
      <c r="DA292">
        <f>AI292</f>
        <v/>
      </c>
      <c r="DB292">
        <f>ROUND(ROUND(AT292*CZ292,2),2)</f>
        <v/>
      </c>
      <c r="DC292">
        <f>ROUND(ROUND(AT292*AG292,2),2)</f>
        <v/>
      </c>
      <c r="DD292" t="inlineStr"/>
      <c r="DE292" t="inlineStr"/>
      <c r="DF292">
        <f>ROUND(ROUND(AE292*AI292,0)*CX292,0)</f>
        <v/>
      </c>
      <c r="DG292">
        <f>ROUND(ROUND(AF292,0)*CX292,0)</f>
        <v/>
      </c>
      <c r="DH292">
        <f>ROUND(ROUND(AG292,0)*CX292,0)</f>
        <v/>
      </c>
      <c r="DI292">
        <f>ROUND(ROUND(AH292,0)*CX292,0)</f>
        <v/>
      </c>
      <c r="DJ292">
        <f>DF292</f>
        <v/>
      </c>
      <c r="DK292" t="n">
        <v>0</v>
      </c>
      <c r="DL292" t="inlineStr"/>
      <c r="DM292" t="n">
        <v>0</v>
      </c>
      <c r="DN292" t="inlineStr"/>
      <c r="DO292" t="n">
        <v>0</v>
      </c>
    </row>
    <row r="293">
      <c r="A293">
        <f>ROW(Source!A787)</f>
        <v/>
      </c>
      <c r="B293" t="n">
        <v>78855224</v>
      </c>
      <c r="C293" t="n">
        <v>78859233</v>
      </c>
      <c r="D293" t="n">
        <v>29115866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103-0018</t>
        </is>
      </c>
      <c r="J293" t="inlineStr">
        <is>
          <t>ТССЦ Московской обл., 103-0018, приказ Минстроя России №675/пр от 28.02.2017 № 254/пр</t>
        </is>
      </c>
      <c r="K293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293" t="n">
        <v>1301</v>
      </c>
      <c r="N293" t="n">
        <v>1003</v>
      </c>
      <c r="O293" t="inlineStr">
        <is>
          <t>м</t>
        </is>
      </c>
      <c r="P293" t="inlineStr">
        <is>
          <t>м</t>
        </is>
      </c>
      <c r="Q293" t="n">
        <v>1</v>
      </c>
      <c r="W293" t="n">
        <v>0</v>
      </c>
      <c r="X293" t="n">
        <v>77208417</v>
      </c>
      <c r="Y293">
        <f>AT293</f>
        <v/>
      </c>
      <c r="AA293" t="n">
        <v>236.35</v>
      </c>
      <c r="AB293" t="n">
        <v>0</v>
      </c>
      <c r="AC293" t="n">
        <v>0</v>
      </c>
      <c r="AD293" t="n">
        <v>0</v>
      </c>
      <c r="AE293" t="n">
        <v>39.59</v>
      </c>
      <c r="AF293" t="n">
        <v>0</v>
      </c>
      <c r="AG293" t="n">
        <v>0</v>
      </c>
      <c r="AH293" t="n">
        <v>0</v>
      </c>
      <c r="AI293" t="n">
        <v>5.97</v>
      </c>
      <c r="AJ293" t="n">
        <v>1</v>
      </c>
      <c r="AK293" t="n">
        <v>1</v>
      </c>
      <c r="AL293" t="n">
        <v>1</v>
      </c>
      <c r="AM293" t="n">
        <v>2</v>
      </c>
      <c r="AN293" t="n">
        <v>0</v>
      </c>
      <c r="AO293" t="n">
        <v>1</v>
      </c>
      <c r="AP293" t="n">
        <v>1</v>
      </c>
      <c r="AQ293" t="n">
        <v>0</v>
      </c>
      <c r="AR293" t="n">
        <v>0</v>
      </c>
      <c r="AS293" t="inlineStr"/>
      <c r="AT293" t="n">
        <v>107</v>
      </c>
      <c r="AU293" t="inlineStr"/>
      <c r="AV293" t="n">
        <v>0</v>
      </c>
      <c r="AW293" t="n">
        <v>2</v>
      </c>
      <c r="AX293" t="n">
        <v>78859247</v>
      </c>
      <c r="AY293" t="n">
        <v>1</v>
      </c>
      <c r="AZ293" t="n">
        <v>0</v>
      </c>
      <c r="BA293" t="n">
        <v>287</v>
      </c>
      <c r="BB293" t="n">
        <v>0</v>
      </c>
      <c r="BC293" t="n">
        <v>0</v>
      </c>
      <c r="BD293" t="n">
        <v>0</v>
      </c>
      <c r="BE293" t="n">
        <v>0</v>
      </c>
      <c r="BF293" t="n">
        <v>0</v>
      </c>
      <c r="BG293" t="n">
        <v>0</v>
      </c>
      <c r="BH293" t="n">
        <v>0</v>
      </c>
      <c r="BI293" t="n">
        <v>0</v>
      </c>
      <c r="BJ293" t="n">
        <v>0</v>
      </c>
      <c r="BK293" t="n">
        <v>0</v>
      </c>
      <c r="BL293" t="n">
        <v>0</v>
      </c>
      <c r="BM293" t="n">
        <v>0</v>
      </c>
      <c r="BN293" t="n">
        <v>0</v>
      </c>
      <c r="BO293" t="n">
        <v>0</v>
      </c>
      <c r="BP293" t="n">
        <v>0</v>
      </c>
      <c r="BQ293" t="n">
        <v>0</v>
      </c>
      <c r="BR293" t="n">
        <v>0</v>
      </c>
      <c r="BS293" t="n">
        <v>0</v>
      </c>
      <c r="BT293" t="n">
        <v>0</v>
      </c>
      <c r="BU293" t="n">
        <v>0</v>
      </c>
      <c r="BV293" t="n">
        <v>0</v>
      </c>
      <c r="BW293" t="n">
        <v>0</v>
      </c>
      <c r="CV293" t="n">
        <v>0</v>
      </c>
      <c r="CW293" t="n">
        <v>0</v>
      </c>
      <c r="CX293">
        <f>ROUND(Y293*Source!I787,7)</f>
        <v/>
      </c>
      <c r="CY293">
        <f>AA293</f>
        <v/>
      </c>
      <c r="CZ293">
        <f>AE293</f>
        <v/>
      </c>
      <c r="DA293">
        <f>AI293</f>
        <v/>
      </c>
      <c r="DB293">
        <f>ROUND(ROUND(AT293*CZ293,2),2)</f>
        <v/>
      </c>
      <c r="DC293">
        <f>ROUND(ROUND(AT293*AG293,2),2)</f>
        <v/>
      </c>
      <c r="DD293" t="inlineStr"/>
      <c r="DE293" t="inlineStr"/>
      <c r="DF293">
        <f>ROUND(ROUND(AE293*AI293,0)*CX293,0)</f>
        <v/>
      </c>
      <c r="DG293">
        <f>ROUND(ROUND(AF293,0)*CX293,0)</f>
        <v/>
      </c>
      <c r="DH293">
        <f>ROUND(ROUND(AG293,0)*CX293,0)</f>
        <v/>
      </c>
      <c r="DI293">
        <f>ROUND(ROUND(AH293,0)*CX293,0)</f>
        <v/>
      </c>
      <c r="DJ293">
        <f>DF293</f>
        <v/>
      </c>
      <c r="DK293" t="n">
        <v>0</v>
      </c>
      <c r="DL293" t="inlineStr"/>
      <c r="DM293" t="n">
        <v>0</v>
      </c>
      <c r="DN293" t="inlineStr"/>
      <c r="DO293" t="n">
        <v>0</v>
      </c>
    </row>
    <row r="294">
      <c r="A294">
        <f>ROW(Source!A788)</f>
        <v/>
      </c>
      <c r="B294" t="n">
        <v>78855224</v>
      </c>
      <c r="C294" t="n">
        <v>78859252</v>
      </c>
      <c r="D294" t="n">
        <v>18410280</v>
      </c>
      <c r="E294" t="n">
        <v>1</v>
      </c>
      <c r="F294" t="n">
        <v>1</v>
      </c>
      <c r="G294" t="n">
        <v>1</v>
      </c>
      <c r="H294" t="n">
        <v>1</v>
      </c>
      <c r="I294" t="inlineStr">
        <is>
          <t>1-1039-90</t>
        </is>
      </c>
      <c r="J294" t="inlineStr"/>
      <c r="K294" t="inlineStr">
        <is>
          <t>Рабочий строитель среднего разряда 3,9</t>
        </is>
      </c>
      <c r="L294" t="n">
        <v>1369</v>
      </c>
      <c r="N294" t="n">
        <v>1013</v>
      </c>
      <c r="O294" t="inlineStr">
        <is>
          <t>чел.-ч</t>
        </is>
      </c>
      <c r="P294" t="inlineStr">
        <is>
          <t>чел.-ч</t>
        </is>
      </c>
      <c r="Q294" t="n">
        <v>1</v>
      </c>
      <c r="W294" t="n">
        <v>0</v>
      </c>
      <c r="X294" t="n">
        <v>-464685602</v>
      </c>
      <c r="Y294">
        <f>AT294</f>
        <v/>
      </c>
      <c r="AA294" t="n">
        <v>0</v>
      </c>
      <c r="AB294" t="n">
        <v>0</v>
      </c>
      <c r="AC294" t="n">
        <v>0</v>
      </c>
      <c r="AD294" t="n">
        <v>9.51</v>
      </c>
      <c r="AE294" t="n">
        <v>0</v>
      </c>
      <c r="AF294" t="n">
        <v>0</v>
      </c>
      <c r="AG294" t="n">
        <v>0</v>
      </c>
      <c r="AH294" t="n">
        <v>9.51</v>
      </c>
      <c r="AI294" t="n">
        <v>1</v>
      </c>
      <c r="AJ294" t="n">
        <v>1</v>
      </c>
      <c r="AK294" t="n">
        <v>1</v>
      </c>
      <c r="AL294" t="n">
        <v>1</v>
      </c>
      <c r="AM294" t="n">
        <v>-2</v>
      </c>
      <c r="AN294" t="n">
        <v>0</v>
      </c>
      <c r="AO294" t="n">
        <v>1</v>
      </c>
      <c r="AP294" t="n">
        <v>1</v>
      </c>
      <c r="AQ294" t="n">
        <v>0</v>
      </c>
      <c r="AR294" t="n">
        <v>0</v>
      </c>
      <c r="AS294" t="inlineStr"/>
      <c r="AT294" t="n">
        <v>28.7</v>
      </c>
      <c r="AU294" t="inlineStr"/>
      <c r="AV294" t="n">
        <v>1</v>
      </c>
      <c r="AW294" t="n">
        <v>2</v>
      </c>
      <c r="AX294" t="n">
        <v>78859261</v>
      </c>
      <c r="AY294" t="n">
        <v>1</v>
      </c>
      <c r="AZ294" t="n">
        <v>0</v>
      </c>
      <c r="BA294" t="n">
        <v>290</v>
      </c>
      <c r="BB294" t="n">
        <v>0</v>
      </c>
      <c r="BC294" t="n">
        <v>0</v>
      </c>
      <c r="BD294" t="n">
        <v>0</v>
      </c>
      <c r="BE294" t="n">
        <v>0</v>
      </c>
      <c r="BF294" t="n">
        <v>0</v>
      </c>
      <c r="BG294" t="n">
        <v>0</v>
      </c>
      <c r="BH294" t="n">
        <v>0</v>
      </c>
      <c r="BI294" t="n">
        <v>0</v>
      </c>
      <c r="BJ294" t="n">
        <v>0</v>
      </c>
      <c r="BK294" t="n">
        <v>0</v>
      </c>
      <c r="BL294" t="n">
        <v>0</v>
      </c>
      <c r="BM294" t="n">
        <v>0</v>
      </c>
      <c r="BN294" t="n">
        <v>0</v>
      </c>
      <c r="BO294" t="n">
        <v>0</v>
      </c>
      <c r="BP294" t="n">
        <v>0</v>
      </c>
      <c r="BQ294" t="n">
        <v>0</v>
      </c>
      <c r="BR294" t="n">
        <v>0</v>
      </c>
      <c r="BS294" t="n">
        <v>0</v>
      </c>
      <c r="BT294" t="n">
        <v>0</v>
      </c>
      <c r="BU294" t="n">
        <v>0</v>
      </c>
      <c r="BV294" t="n">
        <v>0</v>
      </c>
      <c r="BW294" t="n">
        <v>0</v>
      </c>
      <c r="CU294">
        <f>ROUND(AT294*Source!I788*AH294*AL294,0)</f>
        <v/>
      </c>
      <c r="CV294">
        <f>ROUND(Y294*Source!I788,7)</f>
        <v/>
      </c>
      <c r="CW294" t="n">
        <v>0</v>
      </c>
      <c r="CX294">
        <f>ROUND(Y294*Source!I788,7)</f>
        <v/>
      </c>
      <c r="CY294">
        <f>AD294</f>
        <v/>
      </c>
      <c r="CZ294">
        <f>AH294</f>
        <v/>
      </c>
      <c r="DA294">
        <f>AL294</f>
        <v/>
      </c>
      <c r="DB294">
        <f>ROUND(ROUND(AT294*CZ294,2),2)</f>
        <v/>
      </c>
      <c r="DC294">
        <f>ROUND(ROUND(AT294*AG294,2),2)</f>
        <v/>
      </c>
      <c r="DD294" t="inlineStr"/>
      <c r="DE294" t="inlineStr"/>
      <c r="DF294">
        <f>ROUND(ROUND(AE294,0)*CX294,0)</f>
        <v/>
      </c>
      <c r="DG294">
        <f>ROUND(ROUND(AF294,0)*CX294,0)</f>
        <v/>
      </c>
      <c r="DH294">
        <f>ROUND(ROUND(AG294,0)*CX294,0)</f>
        <v/>
      </c>
      <c r="DI294">
        <f>ROUND(ROUND(AH294,0)*CX294,0)</f>
        <v/>
      </c>
      <c r="DJ294">
        <f>DI294</f>
        <v/>
      </c>
      <c r="DK294" t="n">
        <v>0</v>
      </c>
      <c r="DL294" t="inlineStr"/>
      <c r="DM294" t="n">
        <v>0</v>
      </c>
      <c r="DN294" t="inlineStr"/>
      <c r="DO294" t="n">
        <v>0</v>
      </c>
    </row>
    <row r="295">
      <c r="A295">
        <f>ROW(Source!A788)</f>
        <v/>
      </c>
      <c r="B295" t="n">
        <v>78855224</v>
      </c>
      <c r="C295" t="n">
        <v>78859252</v>
      </c>
      <c r="D295" t="n">
        <v>121548</v>
      </c>
      <c r="E295" t="n">
        <v>1</v>
      </c>
      <c r="F295" t="n">
        <v>1</v>
      </c>
      <c r="G295" t="n">
        <v>1</v>
      </c>
      <c r="H295" t="n">
        <v>1</v>
      </c>
      <c r="I295" t="inlineStr">
        <is>
          <t>2</t>
        </is>
      </c>
      <c r="J295" t="inlineStr"/>
      <c r="K295" t="inlineStr">
        <is>
          <t>Затраты труда машинистов</t>
        </is>
      </c>
      <c r="L295" t="n">
        <v>608254</v>
      </c>
      <c r="N295" t="n">
        <v>1013</v>
      </c>
      <c r="O295" t="inlineStr">
        <is>
          <t>чел.час</t>
        </is>
      </c>
      <c r="P295" t="inlineStr">
        <is>
          <t>чел.час</t>
        </is>
      </c>
      <c r="Q295" t="n">
        <v>1</v>
      </c>
      <c r="W295" t="n">
        <v>0</v>
      </c>
      <c r="X295" t="n">
        <v>-185737400</v>
      </c>
      <c r="Y295">
        <f>AT295</f>
        <v/>
      </c>
      <c r="AA295" t="n">
        <v>0</v>
      </c>
      <c r="AB295" t="n">
        <v>0</v>
      </c>
      <c r="AC295" t="n">
        <v>0</v>
      </c>
      <c r="AD295" t="n">
        <v>0</v>
      </c>
      <c r="AE295" t="n">
        <v>0</v>
      </c>
      <c r="AF295" t="n">
        <v>0</v>
      </c>
      <c r="AG295" t="n">
        <v>0</v>
      </c>
      <c r="AH295" t="n">
        <v>0</v>
      </c>
      <c r="AI295" t="n">
        <v>1</v>
      </c>
      <c r="AJ295" t="n">
        <v>1</v>
      </c>
      <c r="AK295" t="n">
        <v>1</v>
      </c>
      <c r="AL295" t="n">
        <v>1</v>
      </c>
      <c r="AM295" t="n">
        <v>-2</v>
      </c>
      <c r="AN295" t="n">
        <v>0</v>
      </c>
      <c r="AO295" t="n">
        <v>1</v>
      </c>
      <c r="AP295" t="n">
        <v>1</v>
      </c>
      <c r="AQ295" t="n">
        <v>0</v>
      </c>
      <c r="AR295" t="n">
        <v>0</v>
      </c>
      <c r="AS295" t="inlineStr"/>
      <c r="AT295" t="n">
        <v>0.02</v>
      </c>
      <c r="AU295" t="inlineStr"/>
      <c r="AV295" t="n">
        <v>2</v>
      </c>
      <c r="AW295" t="n">
        <v>2</v>
      </c>
      <c r="AX295" t="n">
        <v>78859262</v>
      </c>
      <c r="AY295" t="n">
        <v>1</v>
      </c>
      <c r="AZ295" t="n">
        <v>0</v>
      </c>
      <c r="BA295" t="n">
        <v>291</v>
      </c>
      <c r="BB295" t="n">
        <v>0</v>
      </c>
      <c r="BC295" t="n">
        <v>0</v>
      </c>
      <c r="BD295" t="n">
        <v>0</v>
      </c>
      <c r="BE295" t="n">
        <v>0</v>
      </c>
      <c r="BF295" t="n">
        <v>0</v>
      </c>
      <c r="BG295" t="n">
        <v>0</v>
      </c>
      <c r="BH295" t="n">
        <v>0</v>
      </c>
      <c r="BI295" t="n">
        <v>0</v>
      </c>
      <c r="BJ295" t="n">
        <v>0</v>
      </c>
      <c r="BK295" t="n">
        <v>0</v>
      </c>
      <c r="BL295" t="n">
        <v>0</v>
      </c>
      <c r="BM295" t="n">
        <v>0</v>
      </c>
      <c r="BN295" t="n">
        <v>0</v>
      </c>
      <c r="BO295" t="n">
        <v>0</v>
      </c>
      <c r="BP295" t="n">
        <v>0</v>
      </c>
      <c r="BQ295" t="n">
        <v>0</v>
      </c>
      <c r="BR295" t="n">
        <v>0</v>
      </c>
      <c r="BS295" t="n">
        <v>0</v>
      </c>
      <c r="BT295" t="n">
        <v>0</v>
      </c>
      <c r="BU295" t="n">
        <v>0</v>
      </c>
      <c r="BV295" t="n">
        <v>0</v>
      </c>
      <c r="BW295" t="n">
        <v>0</v>
      </c>
      <c r="CV295" t="n">
        <v>0</v>
      </c>
      <c r="CW295" t="n">
        <v>0</v>
      </c>
      <c r="CX295">
        <f>ROUND(Y295*Source!I788,7)</f>
        <v/>
      </c>
      <c r="CY295">
        <f>AD295</f>
        <v/>
      </c>
      <c r="CZ295">
        <f>AH295</f>
        <v/>
      </c>
      <c r="DA295">
        <f>AL295</f>
        <v/>
      </c>
      <c r="DB295">
        <f>ROUND(ROUND(AT295*CZ295,2),2)</f>
        <v/>
      </c>
      <c r="DC295">
        <f>ROUND(ROUND(AT295*AG295,2),2)</f>
        <v/>
      </c>
      <c r="DD295" t="inlineStr"/>
      <c r="DE295" t="inlineStr"/>
      <c r="DF295">
        <f>ROUND(ROUND(AE295,0)*CX295,0)</f>
        <v/>
      </c>
      <c r="DG295">
        <f>ROUND(ROUND(AF295,0)*CX295,0)</f>
        <v/>
      </c>
      <c r="DH295">
        <f>ROUND(ROUND(AG295,0)*CX295,0)</f>
        <v/>
      </c>
      <c r="DI295">
        <f>ROUND(ROUND(AH295,0)*CX295,0)</f>
        <v/>
      </c>
      <c r="DJ295">
        <f>DI295</f>
        <v/>
      </c>
      <c r="DK295" t="n">
        <v>0</v>
      </c>
      <c r="DL295" t="inlineStr"/>
      <c r="DM295" t="n">
        <v>0</v>
      </c>
      <c r="DN295" t="inlineStr"/>
      <c r="DO295" t="n">
        <v>0</v>
      </c>
    </row>
    <row r="296">
      <c r="A296">
        <f>ROW(Source!A788)</f>
        <v/>
      </c>
      <c r="B296" t="n">
        <v>78855224</v>
      </c>
      <c r="C296" t="n">
        <v>78859252</v>
      </c>
      <c r="D296" t="n">
        <v>29172556</v>
      </c>
      <c r="E296" t="n">
        <v>1</v>
      </c>
      <c r="F296" t="n">
        <v>1</v>
      </c>
      <c r="G296" t="n">
        <v>1</v>
      </c>
      <c r="H296" t="n">
        <v>2</v>
      </c>
      <c r="I296" t="inlineStr">
        <is>
          <t>030954</t>
        </is>
      </c>
      <c r="J296" t="inlineStr">
        <is>
          <t>ТСЭМ Московской обл., 030954, приказ Минстроя России №675/пр от 28.02.2017 № 264/пр</t>
        </is>
      </c>
      <c r="K296" t="inlineStr">
        <is>
          <t>Подъемники грузоподъемностью до 500 кг одномачтовые, высота подъема 45 м</t>
        </is>
      </c>
      <c r="L296" t="n">
        <v>1368</v>
      </c>
      <c r="N296" t="n">
        <v>1011</v>
      </c>
      <c r="O296" t="inlineStr">
        <is>
          <t>маш.-ч</t>
        </is>
      </c>
      <c r="P296" t="inlineStr">
        <is>
          <t>маш.-ч</t>
        </is>
      </c>
      <c r="Q296" t="n">
        <v>1</v>
      </c>
      <c r="W296" t="n">
        <v>0</v>
      </c>
      <c r="X296" t="n">
        <v>344519037</v>
      </c>
      <c r="Y296">
        <f>AT296</f>
        <v/>
      </c>
      <c r="AA296" t="n">
        <v>0</v>
      </c>
      <c r="AB296" t="n">
        <v>728.98</v>
      </c>
      <c r="AC296" t="n">
        <v>705.38</v>
      </c>
      <c r="AD296" t="n">
        <v>0</v>
      </c>
      <c r="AE296" t="n">
        <v>0</v>
      </c>
      <c r="AF296" t="n">
        <v>31.26</v>
      </c>
      <c r="AG296" t="n">
        <v>13.5</v>
      </c>
      <c r="AH296" t="n">
        <v>0</v>
      </c>
      <c r="AI296" t="n">
        <v>1</v>
      </c>
      <c r="AJ296" t="n">
        <v>23.32</v>
      </c>
      <c r="AK296" t="n">
        <v>52.25</v>
      </c>
      <c r="AL296" t="n">
        <v>1</v>
      </c>
      <c r="AM296" t="n">
        <v>2</v>
      </c>
      <c r="AN296" t="n">
        <v>0</v>
      </c>
      <c r="AO296" t="n">
        <v>1</v>
      </c>
      <c r="AP296" t="n">
        <v>1</v>
      </c>
      <c r="AQ296" t="n">
        <v>0</v>
      </c>
      <c r="AR296" t="n">
        <v>0</v>
      </c>
      <c r="AS296" t="inlineStr"/>
      <c r="AT296" t="n">
        <v>0.02</v>
      </c>
      <c r="AU296" t="inlineStr"/>
      <c r="AV296" t="n">
        <v>0</v>
      </c>
      <c r="AW296" t="n">
        <v>2</v>
      </c>
      <c r="AX296" t="n">
        <v>78859263</v>
      </c>
      <c r="AY296" t="n">
        <v>1</v>
      </c>
      <c r="AZ296" t="n">
        <v>0</v>
      </c>
      <c r="BA296" t="n">
        <v>292</v>
      </c>
      <c r="BB296" t="n">
        <v>0</v>
      </c>
      <c r="BC296" t="n">
        <v>0</v>
      </c>
      <c r="BD296" t="n">
        <v>0</v>
      </c>
      <c r="BE296" t="n">
        <v>0</v>
      </c>
      <c r="BF296" t="n">
        <v>0</v>
      </c>
      <c r="BG296" t="n">
        <v>0</v>
      </c>
      <c r="BH296" t="n">
        <v>0</v>
      </c>
      <c r="BI296" t="n">
        <v>0</v>
      </c>
      <c r="BJ296" t="n">
        <v>0</v>
      </c>
      <c r="BK296" t="n">
        <v>0</v>
      </c>
      <c r="BL296" t="n">
        <v>0</v>
      </c>
      <c r="BM296" t="n">
        <v>0</v>
      </c>
      <c r="BN296" t="n">
        <v>0</v>
      </c>
      <c r="BO296" t="n">
        <v>0</v>
      </c>
      <c r="BP296" t="n">
        <v>0</v>
      </c>
      <c r="BQ296" t="n">
        <v>0</v>
      </c>
      <c r="BR296" t="n">
        <v>0</v>
      </c>
      <c r="BS296" t="n">
        <v>0</v>
      </c>
      <c r="BT296" t="n">
        <v>0</v>
      </c>
      <c r="BU296" t="n">
        <v>0</v>
      </c>
      <c r="BV296" t="n">
        <v>0</v>
      </c>
      <c r="BW296" t="n">
        <v>0</v>
      </c>
      <c r="CV296" t="n">
        <v>0</v>
      </c>
      <c r="CW296">
        <f>ROUND(Y296*Source!I788*DO296,7)</f>
        <v/>
      </c>
      <c r="CX296">
        <f>ROUND(Y296*Source!I788,7)</f>
        <v/>
      </c>
      <c r="CY296">
        <f>AB296</f>
        <v/>
      </c>
      <c r="CZ296">
        <f>AF296</f>
        <v/>
      </c>
      <c r="DA296">
        <f>AJ296</f>
        <v/>
      </c>
      <c r="DB296">
        <f>ROUND(ROUND(AT296*CZ296,2),2)</f>
        <v/>
      </c>
      <c r="DC296">
        <f>ROUND(ROUND(AT296*AG296,2),2)</f>
        <v/>
      </c>
      <c r="DD296" t="inlineStr"/>
      <c r="DE296" t="inlineStr"/>
      <c r="DF296">
        <f>ROUND(ROUND(AE296,0)*CX296,0)</f>
        <v/>
      </c>
      <c r="DG296">
        <f>ROUND(ROUND(AF296*AJ296,0)*CX296,0)</f>
        <v/>
      </c>
      <c r="DH296">
        <f>ROUND(ROUND(AG296*AK296,0)*CX296,0)</f>
        <v/>
      </c>
      <c r="DI296">
        <f>ROUND(ROUND(AH296,0)*CX296,0)</f>
        <v/>
      </c>
      <c r="DJ296">
        <f>DG296</f>
        <v/>
      </c>
      <c r="DK296" t="n">
        <v>0</v>
      </c>
      <c r="DL296" t="inlineStr"/>
      <c r="DM296" t="n">
        <v>0</v>
      </c>
      <c r="DN296" t="inlineStr"/>
      <c r="DO296" t="n">
        <v>0</v>
      </c>
    </row>
    <row r="297">
      <c r="A297">
        <f>ROW(Source!A788)</f>
        <v/>
      </c>
      <c r="B297" t="n">
        <v>78855224</v>
      </c>
      <c r="C297" t="n">
        <v>78859252</v>
      </c>
      <c r="D297" t="n">
        <v>29110398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101-0388</t>
        </is>
      </c>
      <c r="J297" t="inlineStr">
        <is>
          <t>ТССЦ Московской обл., 101-0388, приказ Минстроя России №675/пр от 28.02.2017 № 254/пр</t>
        </is>
      </c>
      <c r="K297" t="inlineStr">
        <is>
          <t>Краски масляные земляные марки МА-0115 мумия, сурик железный</t>
        </is>
      </c>
      <c r="L297" t="n">
        <v>1348</v>
      </c>
      <c r="N297" t="n">
        <v>1009</v>
      </c>
      <c r="O297" t="inlineStr">
        <is>
          <t>т</t>
        </is>
      </c>
      <c r="P297" t="inlineStr">
        <is>
          <t>т</t>
        </is>
      </c>
      <c r="Q297" t="n">
        <v>1000</v>
      </c>
      <c r="W297" t="n">
        <v>0</v>
      </c>
      <c r="X297" t="n">
        <v>1625292450</v>
      </c>
      <c r="Y297">
        <f>AT297</f>
        <v/>
      </c>
      <c r="AA297" t="n">
        <v>76804.47</v>
      </c>
      <c r="AB297" t="n">
        <v>0</v>
      </c>
      <c r="AC297" t="n">
        <v>0</v>
      </c>
      <c r="AD297" t="n">
        <v>0</v>
      </c>
      <c r="AE297" t="n">
        <v>15118.99</v>
      </c>
      <c r="AF297" t="n">
        <v>0</v>
      </c>
      <c r="AG297" t="n">
        <v>0</v>
      </c>
      <c r="AH297" t="n">
        <v>0</v>
      </c>
      <c r="AI297" t="n">
        <v>5.08</v>
      </c>
      <c r="AJ297" t="n">
        <v>1</v>
      </c>
      <c r="AK297" t="n">
        <v>1</v>
      </c>
      <c r="AL297" t="n">
        <v>1</v>
      </c>
      <c r="AM297" t="n">
        <v>2</v>
      </c>
      <c r="AN297" t="n">
        <v>0</v>
      </c>
      <c r="AO297" t="n">
        <v>1</v>
      </c>
      <c r="AP297" t="n">
        <v>1</v>
      </c>
      <c r="AQ297" t="n">
        <v>0</v>
      </c>
      <c r="AR297" t="n">
        <v>0</v>
      </c>
      <c r="AS297" t="inlineStr"/>
      <c r="AT297" t="n">
        <v>0.00048</v>
      </c>
      <c r="AU297" t="inlineStr"/>
      <c r="AV297" t="n">
        <v>0</v>
      </c>
      <c r="AW297" t="n">
        <v>2</v>
      </c>
      <c r="AX297" t="n">
        <v>78859264</v>
      </c>
      <c r="AY297" t="n">
        <v>1</v>
      </c>
      <c r="AZ297" t="n">
        <v>0</v>
      </c>
      <c r="BA297" t="n">
        <v>293</v>
      </c>
      <c r="BB297" t="n">
        <v>0</v>
      </c>
      <c r="BC297" t="n">
        <v>0</v>
      </c>
      <c r="BD297" t="n">
        <v>0</v>
      </c>
      <c r="BE297" t="n">
        <v>0</v>
      </c>
      <c r="BF297" t="n">
        <v>0</v>
      </c>
      <c r="BG297" t="n">
        <v>0</v>
      </c>
      <c r="BH297" t="n">
        <v>0</v>
      </c>
      <c r="BI297" t="n">
        <v>0</v>
      </c>
      <c r="BJ297" t="n">
        <v>0</v>
      </c>
      <c r="BK297" t="n">
        <v>0</v>
      </c>
      <c r="BL297" t="n">
        <v>0</v>
      </c>
      <c r="BM297" t="n">
        <v>0</v>
      </c>
      <c r="BN297" t="n">
        <v>0</v>
      </c>
      <c r="BO297" t="n">
        <v>0</v>
      </c>
      <c r="BP297" t="n">
        <v>0</v>
      </c>
      <c r="BQ297" t="n">
        <v>0</v>
      </c>
      <c r="BR297" t="n">
        <v>0</v>
      </c>
      <c r="BS297" t="n">
        <v>0</v>
      </c>
      <c r="BT297" t="n">
        <v>0</v>
      </c>
      <c r="BU297" t="n">
        <v>0</v>
      </c>
      <c r="BV297" t="n">
        <v>0</v>
      </c>
      <c r="BW297" t="n">
        <v>0</v>
      </c>
      <c r="CV297" t="n">
        <v>0</v>
      </c>
      <c r="CW297" t="n">
        <v>0</v>
      </c>
      <c r="CX297">
        <f>ROUND(Y297*Source!I788,7)</f>
        <v/>
      </c>
      <c r="CY297">
        <f>AA297</f>
        <v/>
      </c>
      <c r="CZ297">
        <f>AE297</f>
        <v/>
      </c>
      <c r="DA297">
        <f>AI297</f>
        <v/>
      </c>
      <c r="DB297">
        <f>ROUND(ROUND(AT297*CZ297,2),2)</f>
        <v/>
      </c>
      <c r="DC297">
        <f>ROUND(ROUND(AT297*AG297,2),2)</f>
        <v/>
      </c>
      <c r="DD297" t="inlineStr"/>
      <c r="DE297" t="inlineStr"/>
      <c r="DF297">
        <f>ROUND(ROUND(AE297*AI297,0)*CX297,0)</f>
        <v/>
      </c>
      <c r="DG297">
        <f>ROUND(ROUND(AF297,0)*CX297,0)</f>
        <v/>
      </c>
      <c r="DH297">
        <f>ROUND(ROUND(AG297,0)*CX297,0)</f>
        <v/>
      </c>
      <c r="DI297">
        <f>ROUND(ROUND(AH297,0)*CX297,0)</f>
        <v/>
      </c>
      <c r="DJ297">
        <f>DF297</f>
        <v/>
      </c>
      <c r="DK297" t="n">
        <v>0</v>
      </c>
      <c r="DL297" t="inlineStr"/>
      <c r="DM297" t="n">
        <v>0</v>
      </c>
      <c r="DN297" t="inlineStr"/>
      <c r="DO297" t="n">
        <v>0</v>
      </c>
    </row>
    <row r="298">
      <c r="A298">
        <f>ROW(Source!A788)</f>
        <v/>
      </c>
      <c r="B298" t="n">
        <v>78855224</v>
      </c>
      <c r="C298" t="n">
        <v>78859252</v>
      </c>
      <c r="D298" t="n">
        <v>29110573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101-0628</t>
        </is>
      </c>
      <c r="J298" t="inlineStr">
        <is>
          <t>ТССЦ Московской обл., 101-0628, приказ Минстроя России №675/пр от 28.02.2017 № 254/пр</t>
        </is>
      </c>
      <c r="K298" t="inlineStr">
        <is>
          <t>Олифа комбинированная, марки К-3</t>
        </is>
      </c>
      <c r="L298" t="n">
        <v>1348</v>
      </c>
      <c r="N298" t="n">
        <v>1009</v>
      </c>
      <c r="O298" t="inlineStr">
        <is>
          <t>т</t>
        </is>
      </c>
      <c r="P298" t="inlineStr">
        <is>
          <t>т</t>
        </is>
      </c>
      <c r="Q298" t="n">
        <v>1000</v>
      </c>
      <c r="W298" t="n">
        <v>0</v>
      </c>
      <c r="X298" t="n">
        <v>24062879</v>
      </c>
      <c r="Y298">
        <f>AT298</f>
        <v/>
      </c>
      <c r="AA298" t="n">
        <v>87631.5</v>
      </c>
      <c r="AB298" t="n">
        <v>0</v>
      </c>
      <c r="AC298" t="n">
        <v>0</v>
      </c>
      <c r="AD298" t="n">
        <v>0</v>
      </c>
      <c r="AE298" t="n">
        <v>16950</v>
      </c>
      <c r="AF298" t="n">
        <v>0</v>
      </c>
      <c r="AG298" t="n">
        <v>0</v>
      </c>
      <c r="AH298" t="n">
        <v>0</v>
      </c>
      <c r="AI298" t="n">
        <v>5.17</v>
      </c>
      <c r="AJ298" t="n">
        <v>1</v>
      </c>
      <c r="AK298" t="n">
        <v>1</v>
      </c>
      <c r="AL298" t="n">
        <v>1</v>
      </c>
      <c r="AM298" t="n">
        <v>2</v>
      </c>
      <c r="AN298" t="n">
        <v>0</v>
      </c>
      <c r="AO298" t="n">
        <v>1</v>
      </c>
      <c r="AP298" t="n">
        <v>1</v>
      </c>
      <c r="AQ298" t="n">
        <v>0</v>
      </c>
      <c r="AR298" t="n">
        <v>0</v>
      </c>
      <c r="AS298" t="inlineStr"/>
      <c r="AT298" t="n">
        <v>0.0009</v>
      </c>
      <c r="AU298" t="inlineStr"/>
      <c r="AV298" t="n">
        <v>0</v>
      </c>
      <c r="AW298" t="n">
        <v>2</v>
      </c>
      <c r="AX298" t="n">
        <v>78859265</v>
      </c>
      <c r="AY298" t="n">
        <v>1</v>
      </c>
      <c r="AZ298" t="n">
        <v>0</v>
      </c>
      <c r="BA298" t="n">
        <v>294</v>
      </c>
      <c r="BB298" t="n">
        <v>0</v>
      </c>
      <c r="BC298" t="n">
        <v>0</v>
      </c>
      <c r="BD298" t="n">
        <v>0</v>
      </c>
      <c r="BE298" t="n">
        <v>0</v>
      </c>
      <c r="BF298" t="n">
        <v>0</v>
      </c>
      <c r="BG298" t="n">
        <v>0</v>
      </c>
      <c r="BH298" t="n">
        <v>0</v>
      </c>
      <c r="BI298" t="n">
        <v>0</v>
      </c>
      <c r="BJ298" t="n">
        <v>0</v>
      </c>
      <c r="BK298" t="n">
        <v>0</v>
      </c>
      <c r="BL298" t="n">
        <v>0</v>
      </c>
      <c r="BM298" t="n">
        <v>0</v>
      </c>
      <c r="BN298" t="n">
        <v>0</v>
      </c>
      <c r="BO298" t="n">
        <v>0</v>
      </c>
      <c r="BP298" t="n">
        <v>0</v>
      </c>
      <c r="BQ298" t="n">
        <v>0</v>
      </c>
      <c r="BR298" t="n">
        <v>0</v>
      </c>
      <c r="BS298" t="n">
        <v>0</v>
      </c>
      <c r="BT298" t="n">
        <v>0</v>
      </c>
      <c r="BU298" t="n">
        <v>0</v>
      </c>
      <c r="BV298" t="n">
        <v>0</v>
      </c>
      <c r="BW298" t="n">
        <v>0</v>
      </c>
      <c r="CV298" t="n">
        <v>0</v>
      </c>
      <c r="CW298" t="n">
        <v>0</v>
      </c>
      <c r="CX298">
        <f>ROUND(Y298*Source!I788,7)</f>
        <v/>
      </c>
      <c r="CY298">
        <f>AA298</f>
        <v/>
      </c>
      <c r="CZ298">
        <f>AE298</f>
        <v/>
      </c>
      <c r="DA298">
        <f>AI298</f>
        <v/>
      </c>
      <c r="DB298">
        <f>ROUND(ROUND(AT298*CZ298,2),2)</f>
        <v/>
      </c>
      <c r="DC298">
        <f>ROUND(ROUND(AT298*AG298,2),2)</f>
        <v/>
      </c>
      <c r="DD298" t="inlineStr"/>
      <c r="DE298" t="inlineStr"/>
      <c r="DF298">
        <f>ROUND(ROUND(AE298*AI298,0)*CX298,0)</f>
        <v/>
      </c>
      <c r="DG298">
        <f>ROUND(ROUND(AF298,0)*CX298,0)</f>
        <v/>
      </c>
      <c r="DH298">
        <f>ROUND(ROUND(AG298,0)*CX298,0)</f>
        <v/>
      </c>
      <c r="DI298">
        <f>ROUND(ROUND(AH298,0)*CX298,0)</f>
        <v/>
      </c>
      <c r="DJ298">
        <f>DF298</f>
        <v/>
      </c>
      <c r="DK298" t="n">
        <v>0</v>
      </c>
      <c r="DL298" t="inlineStr"/>
      <c r="DM298" t="n">
        <v>0</v>
      </c>
      <c r="DN298" t="inlineStr"/>
      <c r="DO298" t="n">
        <v>0</v>
      </c>
    </row>
    <row r="299">
      <c r="A299">
        <f>ROW(Source!A788)</f>
        <v/>
      </c>
      <c r="B299" t="n">
        <v>78855224</v>
      </c>
      <c r="C299" t="n">
        <v>78859252</v>
      </c>
      <c r="D299" t="n">
        <v>29107963</v>
      </c>
      <c r="E299" t="n">
        <v>1</v>
      </c>
      <c r="F299" t="n">
        <v>1</v>
      </c>
      <c r="G299" t="n">
        <v>1</v>
      </c>
      <c r="H299" t="n">
        <v>3</v>
      </c>
      <c r="I299" t="inlineStr">
        <is>
          <t>101-1669</t>
        </is>
      </c>
      <c r="J299" t="inlineStr">
        <is>
          <t>ТССЦ Московской обл., 101-1669, приказ Минстроя России №675/пр от 28.02.2017 № 254/пр</t>
        </is>
      </c>
      <c r="K299" t="inlineStr">
        <is>
          <t>Очес льняной</t>
        </is>
      </c>
      <c r="L299" t="n">
        <v>1346</v>
      </c>
      <c r="N299" t="n">
        <v>1009</v>
      </c>
      <c r="O299" t="inlineStr">
        <is>
          <t>кг</t>
        </is>
      </c>
      <c r="P299" t="inlineStr">
        <is>
          <t>кг</t>
        </is>
      </c>
      <c r="Q299" t="n">
        <v>1</v>
      </c>
      <c r="W299" t="n">
        <v>0</v>
      </c>
      <c r="X299" t="n">
        <v>-2113933962</v>
      </c>
      <c r="Y299">
        <f>AT299</f>
        <v/>
      </c>
      <c r="AA299" t="n">
        <v>590.67</v>
      </c>
      <c r="AB299" t="n">
        <v>0</v>
      </c>
      <c r="AC299" t="n">
        <v>0</v>
      </c>
      <c r="AD299" t="n">
        <v>0</v>
      </c>
      <c r="AE299" t="n">
        <v>37.29</v>
      </c>
      <c r="AF299" t="n">
        <v>0</v>
      </c>
      <c r="AG299" t="n">
        <v>0</v>
      </c>
      <c r="AH299" t="n">
        <v>0</v>
      </c>
      <c r="AI299" t="n">
        <v>15.84</v>
      </c>
      <c r="AJ299" t="n">
        <v>1</v>
      </c>
      <c r="AK299" t="n">
        <v>1</v>
      </c>
      <c r="AL299" t="n">
        <v>1</v>
      </c>
      <c r="AM299" t="n">
        <v>2</v>
      </c>
      <c r="AN299" t="n">
        <v>0</v>
      </c>
      <c r="AO299" t="n">
        <v>1</v>
      </c>
      <c r="AP299" t="n">
        <v>1</v>
      </c>
      <c r="AQ299" t="n">
        <v>0</v>
      </c>
      <c r="AR299" t="n">
        <v>0</v>
      </c>
      <c r="AS299" t="inlineStr"/>
      <c r="AT299" t="n">
        <v>0.2</v>
      </c>
      <c r="AU299" t="inlineStr"/>
      <c r="AV299" t="n">
        <v>0</v>
      </c>
      <c r="AW299" t="n">
        <v>2</v>
      </c>
      <c r="AX299" t="n">
        <v>78859266</v>
      </c>
      <c r="AY299" t="n">
        <v>1</v>
      </c>
      <c r="AZ299" t="n">
        <v>0</v>
      </c>
      <c r="BA299" t="n">
        <v>295</v>
      </c>
      <c r="BB299" t="n">
        <v>0</v>
      </c>
      <c r="BC299" t="n">
        <v>0</v>
      </c>
      <c r="BD299" t="n">
        <v>0</v>
      </c>
      <c r="BE299" t="n">
        <v>0</v>
      </c>
      <c r="BF299" t="n">
        <v>0</v>
      </c>
      <c r="BG299" t="n">
        <v>0</v>
      </c>
      <c r="BH299" t="n">
        <v>0</v>
      </c>
      <c r="BI299" t="n">
        <v>0</v>
      </c>
      <c r="BJ299" t="n">
        <v>0</v>
      </c>
      <c r="BK299" t="n">
        <v>0</v>
      </c>
      <c r="BL299" t="n">
        <v>0</v>
      </c>
      <c r="BM299" t="n">
        <v>0</v>
      </c>
      <c r="BN299" t="n">
        <v>0</v>
      </c>
      <c r="BO299" t="n">
        <v>0</v>
      </c>
      <c r="BP299" t="n">
        <v>0</v>
      </c>
      <c r="BQ299" t="n">
        <v>0</v>
      </c>
      <c r="BR299" t="n">
        <v>0</v>
      </c>
      <c r="BS299" t="n">
        <v>0</v>
      </c>
      <c r="BT299" t="n">
        <v>0</v>
      </c>
      <c r="BU299" t="n">
        <v>0</v>
      </c>
      <c r="BV299" t="n">
        <v>0</v>
      </c>
      <c r="BW299" t="n">
        <v>0</v>
      </c>
      <c r="CV299" t="n">
        <v>0</v>
      </c>
      <c r="CW299" t="n">
        <v>0</v>
      </c>
      <c r="CX299">
        <f>ROUND(Y299*Source!I788,7)</f>
        <v/>
      </c>
      <c r="CY299">
        <f>AA299</f>
        <v/>
      </c>
      <c r="CZ299">
        <f>AE299</f>
        <v/>
      </c>
      <c r="DA299">
        <f>AI299</f>
        <v/>
      </c>
      <c r="DB299">
        <f>ROUND(ROUND(AT299*CZ299,2),2)</f>
        <v/>
      </c>
      <c r="DC299">
        <f>ROUND(ROUND(AT299*AG299,2),2)</f>
        <v/>
      </c>
      <c r="DD299" t="inlineStr"/>
      <c r="DE299" t="inlineStr"/>
      <c r="DF299">
        <f>ROUND(ROUND(AE299*AI299,0)*CX299,0)</f>
        <v/>
      </c>
      <c r="DG299">
        <f>ROUND(ROUND(AF299,0)*CX299,0)</f>
        <v/>
      </c>
      <c r="DH299">
        <f>ROUND(ROUND(AG299,0)*CX299,0)</f>
        <v/>
      </c>
      <c r="DI299">
        <f>ROUND(ROUND(AH299,0)*CX299,0)</f>
        <v/>
      </c>
      <c r="DJ299">
        <f>DF299</f>
        <v/>
      </c>
      <c r="DK299" t="n">
        <v>0</v>
      </c>
      <c r="DL299" t="inlineStr"/>
      <c r="DM299" t="n">
        <v>0</v>
      </c>
      <c r="DN299" t="inlineStr"/>
      <c r="DO299" t="n">
        <v>0</v>
      </c>
    </row>
    <row r="300">
      <c r="A300">
        <f>ROW(Source!A788)</f>
        <v/>
      </c>
      <c r="B300" t="n">
        <v>78855224</v>
      </c>
      <c r="C300" t="n">
        <v>78859252</v>
      </c>
      <c r="D300" t="n">
        <v>29140907</v>
      </c>
      <c r="E300" t="n">
        <v>1</v>
      </c>
      <c r="F300" t="n">
        <v>1</v>
      </c>
      <c r="G300" t="n">
        <v>1</v>
      </c>
      <c r="H300" t="n">
        <v>3</v>
      </c>
      <c r="I300" t="inlineStr">
        <is>
          <t>301-8587</t>
        </is>
      </c>
      <c r="J300" t="inlineStr">
        <is>
          <t>ТССЦ Московской обл., 301-8587, приказ Минстроя России №675/пр от 28.02.2017 № 256/пр</t>
        </is>
      </c>
      <c r="K300" t="inlineStr">
        <is>
          <t>Футорка универсальная ИГЛ БИР ПЕКС (Eagle BP), размером 1 1/2"x1"/ прим 50/40мм</t>
        </is>
      </c>
      <c r="L300" t="n">
        <v>1358</v>
      </c>
      <c r="N300" t="n">
        <v>1010</v>
      </c>
      <c r="O300" t="inlineStr">
        <is>
          <t>10 шт.</t>
        </is>
      </c>
      <c r="P300" t="inlineStr">
        <is>
          <t>10 шт.</t>
        </is>
      </c>
      <c r="Q300" t="n">
        <v>10</v>
      </c>
      <c r="W300" t="n">
        <v>0</v>
      </c>
      <c r="X300" t="n">
        <v>-246537775</v>
      </c>
      <c r="Y300">
        <f>AT300</f>
        <v/>
      </c>
      <c r="AA300" t="n">
        <v>3486.88</v>
      </c>
      <c r="AB300" t="n">
        <v>0</v>
      </c>
      <c r="AC300" t="n">
        <v>0</v>
      </c>
      <c r="AD300" t="n">
        <v>0</v>
      </c>
      <c r="AE300" t="n">
        <v>281.2</v>
      </c>
      <c r="AF300" t="n">
        <v>0</v>
      </c>
      <c r="AG300" t="n">
        <v>0</v>
      </c>
      <c r="AH300" t="n">
        <v>0</v>
      </c>
      <c r="AI300" t="n">
        <v>12.4</v>
      </c>
      <c r="AJ300" t="n">
        <v>1</v>
      </c>
      <c r="AK300" t="n">
        <v>1</v>
      </c>
      <c r="AL300" t="n">
        <v>1</v>
      </c>
      <c r="AM300" t="n">
        <v>0</v>
      </c>
      <c r="AN300" t="n">
        <v>0</v>
      </c>
      <c r="AO300" t="n">
        <v>0</v>
      </c>
      <c r="AP300" t="n">
        <v>1</v>
      </c>
      <c r="AQ300" t="n">
        <v>0</v>
      </c>
      <c r="AR300" t="n">
        <v>0</v>
      </c>
      <c r="AS300" t="inlineStr"/>
      <c r="AT300" t="n">
        <v>10</v>
      </c>
      <c r="AU300" t="inlineStr"/>
      <c r="AV300" t="n">
        <v>0</v>
      </c>
      <c r="AW300" t="n">
        <v>1</v>
      </c>
      <c r="AX300" t="n">
        <v>-1</v>
      </c>
      <c r="AY300" t="n">
        <v>0</v>
      </c>
      <c r="AZ300" t="n">
        <v>0</v>
      </c>
      <c r="BA300" t="inlineStr"/>
      <c r="BB300" t="n">
        <v>0</v>
      </c>
      <c r="BC300" t="n">
        <v>0</v>
      </c>
      <c r="BD300" t="n">
        <v>0</v>
      </c>
      <c r="BE300" t="n">
        <v>0</v>
      </c>
      <c r="BF300" t="n">
        <v>0</v>
      </c>
      <c r="BG300" t="n">
        <v>0</v>
      </c>
      <c r="BH300" t="n">
        <v>0</v>
      </c>
      <c r="BI300" t="n">
        <v>0</v>
      </c>
      <c r="BJ300" t="n">
        <v>0</v>
      </c>
      <c r="BK300" t="n">
        <v>0</v>
      </c>
      <c r="BL300" t="n">
        <v>0</v>
      </c>
      <c r="BM300" t="n">
        <v>0</v>
      </c>
      <c r="BN300" t="n">
        <v>0</v>
      </c>
      <c r="BO300" t="n">
        <v>0</v>
      </c>
      <c r="BP300" t="n">
        <v>0</v>
      </c>
      <c r="BQ300" t="n">
        <v>0</v>
      </c>
      <c r="BR300" t="n">
        <v>0</v>
      </c>
      <c r="BS300" t="n">
        <v>0</v>
      </c>
      <c r="BT300" t="n">
        <v>0</v>
      </c>
      <c r="BU300" t="n">
        <v>0</v>
      </c>
      <c r="BV300" t="n">
        <v>0</v>
      </c>
      <c r="BW300" t="n">
        <v>0</v>
      </c>
      <c r="CV300" t="n">
        <v>0</v>
      </c>
      <c r="CW300" t="n">
        <v>0</v>
      </c>
      <c r="CX300">
        <f>ROUND(Y300*Source!I788,7)</f>
        <v/>
      </c>
      <c r="CY300">
        <f>AA300</f>
        <v/>
      </c>
      <c r="CZ300">
        <f>AE300</f>
        <v/>
      </c>
      <c r="DA300">
        <f>AI300</f>
        <v/>
      </c>
      <c r="DB300">
        <f>ROUND(ROUND(AT300*CZ300,2),2)</f>
        <v/>
      </c>
      <c r="DC300">
        <f>ROUND(ROUND(AT300*AG300,2),2)</f>
        <v/>
      </c>
      <c r="DD300" t="inlineStr"/>
      <c r="DE300" t="inlineStr"/>
      <c r="DF300">
        <f>ROUND(ROUND(AE300*AI300,0)*CX300,0)</f>
        <v/>
      </c>
      <c r="DG300">
        <f>ROUND(ROUND(AF300,0)*CX300,0)</f>
        <v/>
      </c>
      <c r="DH300">
        <f>ROUND(ROUND(AG300,0)*CX300,0)</f>
        <v/>
      </c>
      <c r="DI300">
        <f>ROUND(ROUND(AH300,0)*CX300,0)</f>
        <v/>
      </c>
      <c r="DJ300">
        <f>DF300</f>
        <v/>
      </c>
      <c r="DK300" t="n">
        <v>0</v>
      </c>
      <c r="DL300" t="inlineStr"/>
      <c r="DM300" t="n">
        <v>0</v>
      </c>
      <c r="DN300" t="inlineStr"/>
      <c r="DO300" t="n">
        <v>0</v>
      </c>
    </row>
    <row r="301">
      <c r="A301">
        <f>ROW(Source!A788)</f>
        <v/>
      </c>
      <c r="B301" t="n">
        <v>78855224</v>
      </c>
      <c r="C301" t="n">
        <v>78859252</v>
      </c>
      <c r="D301" t="n">
        <v>29144220</v>
      </c>
      <c r="E301" t="n">
        <v>1</v>
      </c>
      <c r="F301" t="n">
        <v>1</v>
      </c>
      <c r="G301" t="n">
        <v>1</v>
      </c>
      <c r="H301" t="n">
        <v>3</v>
      </c>
      <c r="I301" t="inlineStr">
        <is>
          <t>302-1237</t>
        </is>
      </c>
      <c r="J301" t="inlineStr">
        <is>
          <t>ТССЦ Московской обл., 302-1237, приказ Минстроя России №675/пр от 28.02.2017 № 256/пр</t>
        </is>
      </c>
      <c r="K301" t="inlineStr">
        <is>
          <t>Сгоны стальные с муфтой и контргайкой, диаметром 20 мм</t>
        </is>
      </c>
      <c r="L301" t="n">
        <v>1354</v>
      </c>
      <c r="N301" t="n">
        <v>1010</v>
      </c>
      <c r="O301" t="inlineStr">
        <is>
          <t>шт.</t>
        </is>
      </c>
      <c r="P301" t="inlineStr">
        <is>
          <t>шт.</t>
        </is>
      </c>
      <c r="Q301" t="n">
        <v>1</v>
      </c>
      <c r="W301" t="n">
        <v>0</v>
      </c>
      <c r="X301" t="n">
        <v>-1208440998</v>
      </c>
      <c r="Y301">
        <f>AT301</f>
        <v/>
      </c>
      <c r="AA301" t="n">
        <v>98.98999999999999</v>
      </c>
      <c r="AB301" t="n">
        <v>0</v>
      </c>
      <c r="AC301" t="n">
        <v>0</v>
      </c>
      <c r="AD301" t="n">
        <v>0</v>
      </c>
      <c r="AE301" t="n">
        <v>10.95</v>
      </c>
      <c r="AF301" t="n">
        <v>0</v>
      </c>
      <c r="AG301" t="n">
        <v>0</v>
      </c>
      <c r="AH301" t="n">
        <v>0</v>
      </c>
      <c r="AI301" t="n">
        <v>9.039999999999999</v>
      </c>
      <c r="AJ301" t="n">
        <v>1</v>
      </c>
      <c r="AK301" t="n">
        <v>1</v>
      </c>
      <c r="AL301" t="n">
        <v>1</v>
      </c>
      <c r="AM301" t="n">
        <v>2</v>
      </c>
      <c r="AN301" t="n">
        <v>0</v>
      </c>
      <c r="AO301" t="n">
        <v>1</v>
      </c>
      <c r="AP301" t="n">
        <v>1</v>
      </c>
      <c r="AQ301" t="n">
        <v>0</v>
      </c>
      <c r="AR301" t="n">
        <v>0</v>
      </c>
      <c r="AS301" t="inlineStr"/>
      <c r="AT301" t="n">
        <v>100</v>
      </c>
      <c r="AU301" t="inlineStr"/>
      <c r="AV301" t="n">
        <v>0</v>
      </c>
      <c r="AW301" t="n">
        <v>2</v>
      </c>
      <c r="AX301" t="n">
        <v>78859267</v>
      </c>
      <c r="AY301" t="n">
        <v>1</v>
      </c>
      <c r="AZ301" t="n">
        <v>0</v>
      </c>
      <c r="BA301" t="n">
        <v>296</v>
      </c>
      <c r="BB301" t="n">
        <v>0</v>
      </c>
      <c r="BC301" t="n">
        <v>0</v>
      </c>
      <c r="BD301" t="n">
        <v>0</v>
      </c>
      <c r="BE301" t="n">
        <v>0</v>
      </c>
      <c r="BF301" t="n">
        <v>0</v>
      </c>
      <c r="BG301" t="n">
        <v>0</v>
      </c>
      <c r="BH301" t="n">
        <v>0</v>
      </c>
      <c r="BI301" t="n">
        <v>0</v>
      </c>
      <c r="BJ301" t="n">
        <v>0</v>
      </c>
      <c r="BK301" t="n">
        <v>0</v>
      </c>
      <c r="BL301" t="n">
        <v>0</v>
      </c>
      <c r="BM301" t="n">
        <v>0</v>
      </c>
      <c r="BN301" t="n">
        <v>0</v>
      </c>
      <c r="BO301" t="n">
        <v>0</v>
      </c>
      <c r="BP301" t="n">
        <v>0</v>
      </c>
      <c r="BQ301" t="n">
        <v>0</v>
      </c>
      <c r="BR301" t="n">
        <v>0</v>
      </c>
      <c r="BS301" t="n">
        <v>0</v>
      </c>
      <c r="BT301" t="n">
        <v>0</v>
      </c>
      <c r="BU301" t="n">
        <v>0</v>
      </c>
      <c r="BV301" t="n">
        <v>0</v>
      </c>
      <c r="BW301" t="n">
        <v>0</v>
      </c>
      <c r="CV301" t="n">
        <v>0</v>
      </c>
      <c r="CW301" t="n">
        <v>0</v>
      </c>
      <c r="CX301">
        <f>ROUND(Y301*Source!I788,7)</f>
        <v/>
      </c>
      <c r="CY301">
        <f>AA301</f>
        <v/>
      </c>
      <c r="CZ301">
        <f>AE301</f>
        <v/>
      </c>
      <c r="DA301">
        <f>AI301</f>
        <v/>
      </c>
      <c r="DB301">
        <f>ROUND(ROUND(AT301*CZ301,2),2)</f>
        <v/>
      </c>
      <c r="DC301">
        <f>ROUND(ROUND(AT301*AG301,2),2)</f>
        <v/>
      </c>
      <c r="DD301" t="inlineStr"/>
      <c r="DE301" t="inlineStr"/>
      <c r="DF301">
        <f>ROUND(ROUND(AE301*AI301,0)*CX301,0)</f>
        <v/>
      </c>
      <c r="DG301">
        <f>ROUND(ROUND(AF301,0)*CX301,0)</f>
        <v/>
      </c>
      <c r="DH301">
        <f>ROUND(ROUND(AG301,0)*CX301,0)</f>
        <v/>
      </c>
      <c r="DI301">
        <f>ROUND(ROUND(AH301,0)*CX301,0)</f>
        <v/>
      </c>
      <c r="DJ301">
        <f>DF301</f>
        <v/>
      </c>
      <c r="DK301" t="n">
        <v>0</v>
      </c>
      <c r="DL301" t="inlineStr"/>
      <c r="DM301" t="n">
        <v>0</v>
      </c>
      <c r="DN301" t="inlineStr"/>
      <c r="DO301" t="n">
        <v>0</v>
      </c>
    </row>
    <row r="302">
      <c r="A302">
        <f>ROW(Source!A788)</f>
        <v/>
      </c>
      <c r="B302" t="n">
        <v>78855224</v>
      </c>
      <c r="C302" t="n">
        <v>78859252</v>
      </c>
      <c r="D302" t="n">
        <v>29160104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507-3623</t>
        </is>
      </c>
      <c r="J302" t="inlineStr">
        <is>
          <t>ТССЦ Московской обл., 507-3623, приказ Минстроя России №675/пр от 28.02.2017 № 258/пр</t>
        </is>
      </c>
      <c r="K302" t="inlineStr">
        <is>
          <t>Тройник полипропиленовый переходной диаметром 40х32х32 мм ( 50-25-50мм)</t>
        </is>
      </c>
      <c r="L302" t="n">
        <v>1358</v>
      </c>
      <c r="N302" t="n">
        <v>1010</v>
      </c>
      <c r="O302" t="inlineStr">
        <is>
          <t>10 шт.</t>
        </is>
      </c>
      <c r="P302" t="inlineStr">
        <is>
          <t>10 шт.</t>
        </is>
      </c>
      <c r="Q302" t="n">
        <v>10</v>
      </c>
      <c r="W302" t="n">
        <v>0</v>
      </c>
      <c r="X302" t="n">
        <v>768221416</v>
      </c>
      <c r="Y302">
        <f>AT302</f>
        <v/>
      </c>
      <c r="AA302" t="n">
        <v>369.48</v>
      </c>
      <c r="AB302" t="n">
        <v>0</v>
      </c>
      <c r="AC302" t="n">
        <v>0</v>
      </c>
      <c r="AD302" t="n">
        <v>0</v>
      </c>
      <c r="AE302" t="n">
        <v>67.3</v>
      </c>
      <c r="AF302" t="n">
        <v>0</v>
      </c>
      <c r="AG302" t="n">
        <v>0</v>
      </c>
      <c r="AH302" t="n">
        <v>0</v>
      </c>
      <c r="AI302" t="n">
        <v>5.49</v>
      </c>
      <c r="AJ302" t="n">
        <v>1</v>
      </c>
      <c r="AK302" t="n">
        <v>1</v>
      </c>
      <c r="AL302" t="n">
        <v>1</v>
      </c>
      <c r="AM302" t="n">
        <v>0</v>
      </c>
      <c r="AN302" t="n">
        <v>0</v>
      </c>
      <c r="AO302" t="n">
        <v>0</v>
      </c>
      <c r="AP302" t="n">
        <v>1</v>
      </c>
      <c r="AQ302" t="n">
        <v>0</v>
      </c>
      <c r="AR302" t="n">
        <v>0</v>
      </c>
      <c r="AS302" t="inlineStr"/>
      <c r="AT302" t="n">
        <v>10</v>
      </c>
      <c r="AU302" t="inlineStr"/>
      <c r="AV302" t="n">
        <v>0</v>
      </c>
      <c r="AW302" t="n">
        <v>1</v>
      </c>
      <c r="AX302" t="n">
        <v>-1</v>
      </c>
      <c r="AY302" t="n">
        <v>0</v>
      </c>
      <c r="AZ302" t="n">
        <v>0</v>
      </c>
      <c r="BA302" t="inlineStr"/>
      <c r="BB302" t="n">
        <v>0</v>
      </c>
      <c r="BC302" t="n">
        <v>0</v>
      </c>
      <c r="BD302" t="n">
        <v>0</v>
      </c>
      <c r="BE302" t="n">
        <v>0</v>
      </c>
      <c r="BF302" t="n">
        <v>0</v>
      </c>
      <c r="BG302" t="n">
        <v>0</v>
      </c>
      <c r="BH302" t="n">
        <v>0</v>
      </c>
      <c r="BI302" t="n">
        <v>0</v>
      </c>
      <c r="BJ302" t="n">
        <v>0</v>
      </c>
      <c r="BK302" t="n">
        <v>0</v>
      </c>
      <c r="BL302" t="n">
        <v>0</v>
      </c>
      <c r="BM302" t="n">
        <v>0</v>
      </c>
      <c r="BN302" t="n">
        <v>0</v>
      </c>
      <c r="BO302" t="n">
        <v>0</v>
      </c>
      <c r="BP302" t="n">
        <v>0</v>
      </c>
      <c r="BQ302" t="n">
        <v>0</v>
      </c>
      <c r="BR302" t="n">
        <v>0</v>
      </c>
      <c r="BS302" t="n">
        <v>0</v>
      </c>
      <c r="BT302" t="n">
        <v>0</v>
      </c>
      <c r="BU302" t="n">
        <v>0</v>
      </c>
      <c r="BV302" t="n">
        <v>0</v>
      </c>
      <c r="BW302" t="n">
        <v>0</v>
      </c>
      <c r="CV302" t="n">
        <v>0</v>
      </c>
      <c r="CW302" t="n">
        <v>0</v>
      </c>
      <c r="CX302">
        <f>ROUND(Y302*Source!I788,7)</f>
        <v/>
      </c>
      <c r="CY302">
        <f>AA302</f>
        <v/>
      </c>
      <c r="CZ302">
        <f>AE302</f>
        <v/>
      </c>
      <c r="DA302">
        <f>AI302</f>
        <v/>
      </c>
      <c r="DB302">
        <f>ROUND(ROUND(AT302*CZ302,2),2)</f>
        <v/>
      </c>
      <c r="DC302">
        <f>ROUND(ROUND(AT302*AG302,2),2)</f>
        <v/>
      </c>
      <c r="DD302" t="inlineStr"/>
      <c r="DE302" t="inlineStr"/>
      <c r="DF302">
        <f>ROUND(ROUND(AE302*AI302,0)*CX302,0)</f>
        <v/>
      </c>
      <c r="DG302">
        <f>ROUND(ROUND(AF302,0)*CX302,0)</f>
        <v/>
      </c>
      <c r="DH302">
        <f>ROUND(ROUND(AG302,0)*CX302,0)</f>
        <v/>
      </c>
      <c r="DI302">
        <f>ROUND(ROUND(AH302,0)*CX302,0)</f>
        <v/>
      </c>
      <c r="DJ302">
        <f>DF302</f>
        <v/>
      </c>
      <c r="DK302" t="n">
        <v>0</v>
      </c>
      <c r="DL302" t="inlineStr"/>
      <c r="DM302" t="n">
        <v>0</v>
      </c>
      <c r="DN302" t="inlineStr"/>
      <c r="DO302" t="n">
        <v>0</v>
      </c>
    </row>
    <row r="303">
      <c r="A303">
        <f>ROW(Source!A788)</f>
        <v/>
      </c>
      <c r="B303" t="n">
        <v>78855224</v>
      </c>
      <c r="C303" t="n">
        <v>78859252</v>
      </c>
      <c r="D303" t="n">
        <v>38120439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507-4994</t>
        </is>
      </c>
      <c r="J303" t="inlineStr">
        <is>
          <t>ТССЦ Московской обл., 507-4994, приказ Минстроя России №675/пр от 28.02.2017 № 258/пр</t>
        </is>
      </c>
      <c r="K303" t="inlineStr">
        <is>
          <t>Муфты стальные прямые диаметром 50 мм</t>
        </is>
      </c>
      <c r="L303" t="n">
        <v>1358</v>
      </c>
      <c r="N303" t="n">
        <v>1010</v>
      </c>
      <c r="O303" t="inlineStr">
        <is>
          <t>10 шт.</t>
        </is>
      </c>
      <c r="P303" t="inlineStr">
        <is>
          <t>10 шт.</t>
        </is>
      </c>
      <c r="Q303" t="n">
        <v>10</v>
      </c>
      <c r="W303" t="n">
        <v>0</v>
      </c>
      <c r="X303" t="n">
        <v>-506320507</v>
      </c>
      <c r="Y303">
        <f>AT303</f>
        <v/>
      </c>
      <c r="AA303" t="n">
        <v>1344.1</v>
      </c>
      <c r="AB303" t="n">
        <v>0</v>
      </c>
      <c r="AC303" t="n">
        <v>0</v>
      </c>
      <c r="AD303" t="n">
        <v>0</v>
      </c>
      <c r="AE303" t="n">
        <v>205.52</v>
      </c>
      <c r="AF303" t="n">
        <v>0</v>
      </c>
      <c r="AG303" t="n">
        <v>0</v>
      </c>
      <c r="AH303" t="n">
        <v>0</v>
      </c>
      <c r="AI303" t="n">
        <v>6.54</v>
      </c>
      <c r="AJ303" t="n">
        <v>1</v>
      </c>
      <c r="AK303" t="n">
        <v>1</v>
      </c>
      <c r="AL303" t="n">
        <v>1</v>
      </c>
      <c r="AM303" t="n">
        <v>0</v>
      </c>
      <c r="AN303" t="n">
        <v>0</v>
      </c>
      <c r="AO303" t="n">
        <v>0</v>
      </c>
      <c r="AP303" t="n">
        <v>1</v>
      </c>
      <c r="AQ303" t="n">
        <v>0</v>
      </c>
      <c r="AR303" t="n">
        <v>0</v>
      </c>
      <c r="AS303" t="inlineStr"/>
      <c r="AT303" t="n">
        <v>10</v>
      </c>
      <c r="AU303" t="inlineStr"/>
      <c r="AV303" t="n">
        <v>0</v>
      </c>
      <c r="AW303" t="n">
        <v>1</v>
      </c>
      <c r="AX303" t="n">
        <v>-1</v>
      </c>
      <c r="AY303" t="n">
        <v>0</v>
      </c>
      <c r="AZ303" t="n">
        <v>0</v>
      </c>
      <c r="BA303" t="inlineStr"/>
      <c r="BB303" t="n">
        <v>0</v>
      </c>
      <c r="BC303" t="n">
        <v>0</v>
      </c>
      <c r="BD303" t="n">
        <v>0</v>
      </c>
      <c r="BE303" t="n">
        <v>0</v>
      </c>
      <c r="BF303" t="n">
        <v>0</v>
      </c>
      <c r="BG303" t="n">
        <v>0</v>
      </c>
      <c r="BH303" t="n">
        <v>0</v>
      </c>
      <c r="BI303" t="n">
        <v>0</v>
      </c>
      <c r="BJ303" t="n">
        <v>0</v>
      </c>
      <c r="BK303" t="n">
        <v>0</v>
      </c>
      <c r="BL303" t="n">
        <v>0</v>
      </c>
      <c r="BM303" t="n">
        <v>0</v>
      </c>
      <c r="BN303" t="n">
        <v>0</v>
      </c>
      <c r="BO303" t="n">
        <v>0</v>
      </c>
      <c r="BP303" t="n">
        <v>0</v>
      </c>
      <c r="BQ303" t="n">
        <v>0</v>
      </c>
      <c r="BR303" t="n">
        <v>0</v>
      </c>
      <c r="BS303" t="n">
        <v>0</v>
      </c>
      <c r="BT303" t="n">
        <v>0</v>
      </c>
      <c r="BU303" t="n">
        <v>0</v>
      </c>
      <c r="BV303" t="n">
        <v>0</v>
      </c>
      <c r="BW303" t="n">
        <v>0</v>
      </c>
      <c r="CV303" t="n">
        <v>0</v>
      </c>
      <c r="CW303" t="n">
        <v>0</v>
      </c>
      <c r="CX303">
        <f>ROUND(Y303*Source!I788,7)</f>
        <v/>
      </c>
      <c r="CY303">
        <f>AA303</f>
        <v/>
      </c>
      <c r="CZ303">
        <f>AE303</f>
        <v/>
      </c>
      <c r="DA303">
        <f>AI303</f>
        <v/>
      </c>
      <c r="DB303">
        <f>ROUND(ROUND(AT303*CZ303,2),2)</f>
        <v/>
      </c>
      <c r="DC303">
        <f>ROUND(ROUND(AT303*AG303,2),2)</f>
        <v/>
      </c>
      <c r="DD303" t="inlineStr"/>
      <c r="DE303" t="inlineStr"/>
      <c r="DF303">
        <f>ROUND(ROUND(AE303*AI303,0)*CX303,0)</f>
        <v/>
      </c>
      <c r="DG303">
        <f>ROUND(ROUND(AF303,0)*CX303,0)</f>
        <v/>
      </c>
      <c r="DH303">
        <f>ROUND(ROUND(AG303,0)*CX303,0)</f>
        <v/>
      </c>
      <c r="DI303">
        <f>ROUND(ROUND(AH303,0)*CX303,0)</f>
        <v/>
      </c>
      <c r="DJ303">
        <f>DF303</f>
        <v/>
      </c>
      <c r="DK303" t="n">
        <v>0</v>
      </c>
      <c r="DL303" t="inlineStr"/>
      <c r="DM303" t="n">
        <v>0</v>
      </c>
      <c r="DN303" t="inlineStr"/>
      <c r="DO303" t="n">
        <v>0</v>
      </c>
    </row>
    <row r="304">
      <c r="A304">
        <f>ROW(Source!A788)</f>
        <v/>
      </c>
      <c r="B304" t="n">
        <v>78855224</v>
      </c>
      <c r="C304" t="n">
        <v>78859252</v>
      </c>
      <c r="D304" t="n">
        <v>29159216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507-5056</t>
        </is>
      </c>
      <c r="J304" t="inlineStr">
        <is>
          <t>ТССЦ Московской обл., 507-5056, приказ Минстроя России №675/пр от 28.02.2017 № 258/пр</t>
        </is>
      </c>
      <c r="K304" t="inlineStr">
        <is>
          <t>Муфта полипропиленовая переходная диаметром 25х20 мм</t>
        </is>
      </c>
      <c r="L304" t="n">
        <v>1358</v>
      </c>
      <c r="N304" t="n">
        <v>1010</v>
      </c>
      <c r="O304" t="inlineStr">
        <is>
          <t>10 шт.</t>
        </is>
      </c>
      <c r="P304" t="inlineStr">
        <is>
          <t>10 шт.</t>
        </is>
      </c>
      <c r="Q304" t="n">
        <v>10</v>
      </c>
      <c r="W304" t="n">
        <v>0</v>
      </c>
      <c r="X304" t="n">
        <v>-676915284</v>
      </c>
      <c r="Y304">
        <f>AT304</f>
        <v/>
      </c>
      <c r="AA304" t="n">
        <v>59.69</v>
      </c>
      <c r="AB304" t="n">
        <v>0</v>
      </c>
      <c r="AC304" t="n">
        <v>0</v>
      </c>
      <c r="AD304" t="n">
        <v>0</v>
      </c>
      <c r="AE304" t="n">
        <v>10.1</v>
      </c>
      <c r="AF304" t="n">
        <v>0</v>
      </c>
      <c r="AG304" t="n">
        <v>0</v>
      </c>
      <c r="AH304" t="n">
        <v>0</v>
      </c>
      <c r="AI304" t="n">
        <v>5.91</v>
      </c>
      <c r="AJ304" t="n">
        <v>1</v>
      </c>
      <c r="AK304" t="n">
        <v>1</v>
      </c>
      <c r="AL304" t="n">
        <v>1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  <c r="AS304" t="inlineStr"/>
      <c r="AT304" t="n">
        <v>20</v>
      </c>
      <c r="AU304" t="inlineStr"/>
      <c r="AV304" t="n">
        <v>0</v>
      </c>
      <c r="AW304" t="n">
        <v>1</v>
      </c>
      <c r="AX304" t="n">
        <v>-1</v>
      </c>
      <c r="AY304" t="n">
        <v>0</v>
      </c>
      <c r="AZ304" t="n">
        <v>0</v>
      </c>
      <c r="BA304" t="inlineStr"/>
      <c r="BB304" t="n">
        <v>0</v>
      </c>
      <c r="BC304" t="n">
        <v>0</v>
      </c>
      <c r="BD304" t="n">
        <v>0</v>
      </c>
      <c r="BE304" t="n">
        <v>0</v>
      </c>
      <c r="BF304" t="n">
        <v>0</v>
      </c>
      <c r="BG304" t="n">
        <v>0</v>
      </c>
      <c r="BH304" t="n">
        <v>0</v>
      </c>
      <c r="BI304" t="n">
        <v>0</v>
      </c>
      <c r="BJ304" t="n">
        <v>0</v>
      </c>
      <c r="BK304" t="n">
        <v>0</v>
      </c>
      <c r="BL304" t="n">
        <v>0</v>
      </c>
      <c r="BM304" t="n">
        <v>0</v>
      </c>
      <c r="BN304" t="n">
        <v>0</v>
      </c>
      <c r="BO304" t="n">
        <v>0</v>
      </c>
      <c r="BP304" t="n">
        <v>0</v>
      </c>
      <c r="BQ304" t="n">
        <v>0</v>
      </c>
      <c r="BR304" t="n">
        <v>0</v>
      </c>
      <c r="BS304" t="n">
        <v>0</v>
      </c>
      <c r="BT304" t="n">
        <v>0</v>
      </c>
      <c r="BU304" t="n">
        <v>0</v>
      </c>
      <c r="BV304" t="n">
        <v>0</v>
      </c>
      <c r="BW304" t="n">
        <v>0</v>
      </c>
      <c r="CV304" t="n">
        <v>0</v>
      </c>
      <c r="CW304" t="n">
        <v>0</v>
      </c>
      <c r="CX304">
        <f>ROUND(Y304*Source!I788,7)</f>
        <v/>
      </c>
      <c r="CY304">
        <f>AA304</f>
        <v/>
      </c>
      <c r="CZ304">
        <f>AE304</f>
        <v/>
      </c>
      <c r="DA304">
        <f>AI304</f>
        <v/>
      </c>
      <c r="DB304">
        <f>ROUND(ROUND(AT304*CZ304,2),2)</f>
        <v/>
      </c>
      <c r="DC304">
        <f>ROUND(ROUND(AT304*AG304,2),2)</f>
        <v/>
      </c>
      <c r="DD304" t="inlineStr"/>
      <c r="DE304" t="inlineStr"/>
      <c r="DF304">
        <f>ROUND(ROUND(AE304*AI304,0)*CX304,0)</f>
        <v/>
      </c>
      <c r="DG304">
        <f>ROUND(ROUND(AF304,0)*CX304,0)</f>
        <v/>
      </c>
      <c r="DH304">
        <f>ROUND(ROUND(AG304,0)*CX304,0)</f>
        <v/>
      </c>
      <c r="DI304">
        <f>ROUND(ROUND(AH304,0)*CX304,0)</f>
        <v/>
      </c>
      <c r="DJ304">
        <f>DF304</f>
        <v/>
      </c>
      <c r="DK304" t="n">
        <v>0</v>
      </c>
      <c r="DL304" t="inlineStr"/>
      <c r="DM304" t="n">
        <v>0</v>
      </c>
      <c r="DN304" t="inlineStr"/>
      <c r="DO304" t="n">
        <v>0</v>
      </c>
    </row>
    <row r="305">
      <c r="A305">
        <f>ROW(Source!A793)</f>
        <v/>
      </c>
      <c r="B305" t="n">
        <v>78855224</v>
      </c>
      <c r="C305" t="n">
        <v>78859386</v>
      </c>
      <c r="D305" t="n">
        <v>18411117</v>
      </c>
      <c r="E305" t="n">
        <v>1</v>
      </c>
      <c r="F305" t="n">
        <v>1</v>
      </c>
      <c r="G305" t="n">
        <v>1</v>
      </c>
      <c r="H305" t="n">
        <v>1</v>
      </c>
      <c r="I305" t="inlineStr">
        <is>
          <t>1-1040-90</t>
        </is>
      </c>
      <c r="J305" t="inlineStr"/>
      <c r="K305" t="inlineStr">
        <is>
          <t>Рабочий строитель среднего разряда 4</t>
        </is>
      </c>
      <c r="L305" t="n">
        <v>1369</v>
      </c>
      <c r="N305" t="n">
        <v>1013</v>
      </c>
      <c r="O305" t="inlineStr">
        <is>
          <t>чел.-ч</t>
        </is>
      </c>
      <c r="P305" t="inlineStr">
        <is>
          <t>чел.-ч</t>
        </is>
      </c>
      <c r="Q305" t="n">
        <v>1</v>
      </c>
      <c r="W305" t="n">
        <v>0</v>
      </c>
      <c r="X305" t="n">
        <v>-1739886638</v>
      </c>
      <c r="Y305">
        <f>AT305</f>
        <v/>
      </c>
      <c r="AA305" t="n">
        <v>0</v>
      </c>
      <c r="AB305" t="n">
        <v>0</v>
      </c>
      <c r="AC305" t="n">
        <v>0</v>
      </c>
      <c r="AD305" t="n">
        <v>9.619999999999999</v>
      </c>
      <c r="AE305" t="n">
        <v>0</v>
      </c>
      <c r="AF305" t="n">
        <v>0</v>
      </c>
      <c r="AG305" t="n">
        <v>0</v>
      </c>
      <c r="AH305" t="n">
        <v>9.619999999999999</v>
      </c>
      <c r="AI305" t="n">
        <v>1</v>
      </c>
      <c r="AJ305" t="n">
        <v>1</v>
      </c>
      <c r="AK305" t="n">
        <v>1</v>
      </c>
      <c r="AL305" t="n">
        <v>1</v>
      </c>
      <c r="AM305" t="n">
        <v>-2</v>
      </c>
      <c r="AN305" t="n">
        <v>0</v>
      </c>
      <c r="AO305" t="n">
        <v>1</v>
      </c>
      <c r="AP305" t="n">
        <v>1</v>
      </c>
      <c r="AQ305" t="n">
        <v>0</v>
      </c>
      <c r="AR305" t="n">
        <v>0</v>
      </c>
      <c r="AS305" t="inlineStr"/>
      <c r="AT305" t="n">
        <v>155</v>
      </c>
      <c r="AU305" t="inlineStr"/>
      <c r="AV305" t="n">
        <v>1</v>
      </c>
      <c r="AW305" t="n">
        <v>2</v>
      </c>
      <c r="AX305" t="n">
        <v>78859401</v>
      </c>
      <c r="AY305" t="n">
        <v>1</v>
      </c>
      <c r="AZ305" t="n">
        <v>0</v>
      </c>
      <c r="BA305" t="n">
        <v>297</v>
      </c>
      <c r="BB305" t="n">
        <v>0</v>
      </c>
      <c r="BC305" t="n">
        <v>0</v>
      </c>
      <c r="BD305" t="n">
        <v>0</v>
      </c>
      <c r="BE305" t="n">
        <v>0</v>
      </c>
      <c r="BF305" t="n">
        <v>0</v>
      </c>
      <c r="BG305" t="n">
        <v>0</v>
      </c>
      <c r="BH305" t="n">
        <v>0</v>
      </c>
      <c r="BI305" t="n">
        <v>0</v>
      </c>
      <c r="BJ305" t="n">
        <v>0</v>
      </c>
      <c r="BK305" t="n">
        <v>0</v>
      </c>
      <c r="BL305" t="n">
        <v>0</v>
      </c>
      <c r="BM305" t="n">
        <v>0</v>
      </c>
      <c r="BN305" t="n">
        <v>0</v>
      </c>
      <c r="BO305" t="n">
        <v>0</v>
      </c>
      <c r="BP305" t="n">
        <v>0</v>
      </c>
      <c r="BQ305" t="n">
        <v>0</v>
      </c>
      <c r="BR305" t="n">
        <v>0</v>
      </c>
      <c r="BS305" t="n">
        <v>0</v>
      </c>
      <c r="BT305" t="n">
        <v>0</v>
      </c>
      <c r="BU305" t="n">
        <v>0</v>
      </c>
      <c r="BV305" t="n">
        <v>0</v>
      </c>
      <c r="BW305" t="n">
        <v>0</v>
      </c>
      <c r="CU305">
        <f>ROUND(AT305*Source!I793*AH305*AL305,0)</f>
        <v/>
      </c>
      <c r="CV305">
        <f>ROUND(Y305*Source!I793,7)</f>
        <v/>
      </c>
      <c r="CW305" t="n">
        <v>0</v>
      </c>
      <c r="CX305">
        <f>ROUND(Y305*Source!I793,7)</f>
        <v/>
      </c>
      <c r="CY305">
        <f>AD305</f>
        <v/>
      </c>
      <c r="CZ305">
        <f>AH305</f>
        <v/>
      </c>
      <c r="DA305">
        <f>AL305</f>
        <v/>
      </c>
      <c r="DB305">
        <f>ROUND(ROUND(AT305*CZ305,2),2)</f>
        <v/>
      </c>
      <c r="DC305">
        <f>ROUND(ROUND(AT305*AG305,2),2)</f>
        <v/>
      </c>
      <c r="DD305" t="inlineStr"/>
      <c r="DE305" t="inlineStr"/>
      <c r="DF305">
        <f>ROUND(ROUND(AE305,0)*CX305,0)</f>
        <v/>
      </c>
      <c r="DG305">
        <f>ROUND(ROUND(AF305,0)*CX305,0)</f>
        <v/>
      </c>
      <c r="DH305">
        <f>ROUND(ROUND(AG305,0)*CX305,0)</f>
        <v/>
      </c>
      <c r="DI305">
        <f>ROUND(ROUND(AH305,0)*CX305,0)</f>
        <v/>
      </c>
      <c r="DJ305">
        <f>DI305</f>
        <v/>
      </c>
      <c r="DK305" t="n">
        <v>0</v>
      </c>
      <c r="DL305" t="inlineStr"/>
      <c r="DM305" t="n">
        <v>0</v>
      </c>
      <c r="DN305" t="inlineStr"/>
      <c r="DO305" t="n">
        <v>0</v>
      </c>
    </row>
    <row r="306">
      <c r="A306">
        <f>ROW(Source!A793)</f>
        <v/>
      </c>
      <c r="B306" t="n">
        <v>78855224</v>
      </c>
      <c r="C306" t="n">
        <v>78859386</v>
      </c>
      <c r="D306" t="n">
        <v>29172659</v>
      </c>
      <c r="E306" t="n">
        <v>1</v>
      </c>
      <c r="F306" t="n">
        <v>1</v>
      </c>
      <c r="G306" t="n">
        <v>1</v>
      </c>
      <c r="H306" t="n">
        <v>2</v>
      </c>
      <c r="I306" t="inlineStr">
        <is>
          <t>040504</t>
        </is>
      </c>
      <c r="J306" t="inlineStr">
        <is>
          <t>ТСЭМ Московской обл., 040504, приказ Минстроя России №675/пр от 28.02.2017 № 264/пр</t>
        </is>
      </c>
      <c r="K306" t="inlineStr">
        <is>
          <t>Аппарат для газовой сварки и резки</t>
        </is>
      </c>
      <c r="L306" t="n">
        <v>1368</v>
      </c>
      <c r="N306" t="n">
        <v>1011</v>
      </c>
      <c r="O306" t="inlineStr">
        <is>
          <t>маш.-ч</t>
        </is>
      </c>
      <c r="P306" t="inlineStr">
        <is>
          <t>маш.-ч</t>
        </is>
      </c>
      <c r="Q306" t="n">
        <v>1</v>
      </c>
      <c r="W306" t="n">
        <v>0</v>
      </c>
      <c r="X306" t="n">
        <v>1514068676</v>
      </c>
      <c r="Y306">
        <f>AT306</f>
        <v/>
      </c>
      <c r="AA306" t="n">
        <v>0</v>
      </c>
      <c r="AB306" t="n">
        <v>9.76</v>
      </c>
      <c r="AC306" t="n">
        <v>0</v>
      </c>
      <c r="AD306" t="n">
        <v>0</v>
      </c>
      <c r="AE306" t="n">
        <v>0</v>
      </c>
      <c r="AF306" t="n">
        <v>1.2</v>
      </c>
      <c r="AG306" t="n">
        <v>0</v>
      </c>
      <c r="AH306" t="n">
        <v>0</v>
      </c>
      <c r="AI306" t="n">
        <v>1</v>
      </c>
      <c r="AJ306" t="n">
        <v>8.130000000000001</v>
      </c>
      <c r="AK306" t="n">
        <v>52.25</v>
      </c>
      <c r="AL306" t="n">
        <v>1</v>
      </c>
      <c r="AM306" t="n">
        <v>2</v>
      </c>
      <c r="AN306" t="n">
        <v>0</v>
      </c>
      <c r="AO306" t="n">
        <v>1</v>
      </c>
      <c r="AP306" t="n">
        <v>1</v>
      </c>
      <c r="AQ306" t="n">
        <v>0</v>
      </c>
      <c r="AR306" t="n">
        <v>0</v>
      </c>
      <c r="AS306" t="inlineStr"/>
      <c r="AT306" t="n">
        <v>2.82</v>
      </c>
      <c r="AU306" t="inlineStr"/>
      <c r="AV306" t="n">
        <v>0</v>
      </c>
      <c r="AW306" t="n">
        <v>2</v>
      </c>
      <c r="AX306" t="n">
        <v>78859402</v>
      </c>
      <c r="AY306" t="n">
        <v>1</v>
      </c>
      <c r="AZ306" t="n">
        <v>0</v>
      </c>
      <c r="BA306" t="n">
        <v>298</v>
      </c>
      <c r="BB306" t="n">
        <v>0</v>
      </c>
      <c r="BC306" t="n">
        <v>0</v>
      </c>
      <c r="BD306" t="n">
        <v>0</v>
      </c>
      <c r="BE306" t="n">
        <v>0</v>
      </c>
      <c r="BF306" t="n">
        <v>0</v>
      </c>
      <c r="BG306" t="n">
        <v>0</v>
      </c>
      <c r="BH306" t="n">
        <v>0</v>
      </c>
      <c r="BI306" t="n">
        <v>0</v>
      </c>
      <c r="BJ306" t="n">
        <v>0</v>
      </c>
      <c r="BK306" t="n">
        <v>0</v>
      </c>
      <c r="BL306" t="n">
        <v>0</v>
      </c>
      <c r="BM306" t="n">
        <v>0</v>
      </c>
      <c r="BN306" t="n">
        <v>0</v>
      </c>
      <c r="BO306" t="n">
        <v>0</v>
      </c>
      <c r="BP306" t="n">
        <v>0</v>
      </c>
      <c r="BQ306" t="n">
        <v>0</v>
      </c>
      <c r="BR306" t="n">
        <v>0</v>
      </c>
      <c r="BS306" t="n">
        <v>0</v>
      </c>
      <c r="BT306" t="n">
        <v>0</v>
      </c>
      <c r="BU306" t="n">
        <v>0</v>
      </c>
      <c r="BV306" t="n">
        <v>0</v>
      </c>
      <c r="BW306" t="n">
        <v>0</v>
      </c>
      <c r="CV306" t="n">
        <v>0</v>
      </c>
      <c r="CW306">
        <f>ROUND(Y306*Source!I793*DO306,7)</f>
        <v/>
      </c>
      <c r="CX306">
        <f>ROUND(Y306*Source!I793,7)</f>
        <v/>
      </c>
      <c r="CY306">
        <f>AB306</f>
        <v/>
      </c>
      <c r="CZ306">
        <f>AF306</f>
        <v/>
      </c>
      <c r="DA306">
        <f>AJ306</f>
        <v/>
      </c>
      <c r="DB306">
        <f>ROUND(ROUND(AT306*CZ306,2),2)</f>
        <v/>
      </c>
      <c r="DC306">
        <f>ROUND(ROUND(AT306*AG306,2),2)</f>
        <v/>
      </c>
      <c r="DD306" t="inlineStr"/>
      <c r="DE306" t="inlineStr"/>
      <c r="DF306">
        <f>ROUND(ROUND(AE306,0)*CX306,0)</f>
        <v/>
      </c>
      <c r="DG306">
        <f>ROUND(ROUND(AF306*AJ306,0)*CX306,0)</f>
        <v/>
      </c>
      <c r="DH306">
        <f>ROUND(ROUND(AG306*AK306,0)*CX306,0)</f>
        <v/>
      </c>
      <c r="DI306">
        <f>ROUND(ROUND(AH306,0)*CX306,0)</f>
        <v/>
      </c>
      <c r="DJ306">
        <f>DG306</f>
        <v/>
      </c>
      <c r="DK306" t="n">
        <v>0</v>
      </c>
      <c r="DL306" t="inlineStr"/>
      <c r="DM306" t="n">
        <v>0</v>
      </c>
      <c r="DN306" t="inlineStr"/>
      <c r="DO306" t="n">
        <v>0</v>
      </c>
    </row>
    <row r="307">
      <c r="A307">
        <f>ROW(Source!A793)</f>
        <v/>
      </c>
      <c r="B307" t="n">
        <v>78855224</v>
      </c>
      <c r="C307" t="n">
        <v>78859386</v>
      </c>
      <c r="D307" t="n">
        <v>29174500</v>
      </c>
      <c r="E307" t="n">
        <v>1</v>
      </c>
      <c r="F307" t="n">
        <v>1</v>
      </c>
      <c r="G307" t="n">
        <v>1</v>
      </c>
      <c r="H307" t="n">
        <v>2</v>
      </c>
      <c r="I307" t="inlineStr">
        <is>
          <t>330206</t>
        </is>
      </c>
      <c r="J307" t="inlineStr">
        <is>
          <t>ТСЭМ Московской обл., 330206, приказ Минстроя России №675/пр от 28.02.2017 № 264/пр</t>
        </is>
      </c>
      <c r="K307" t="inlineStr">
        <is>
          <t>Дрели электрические</t>
        </is>
      </c>
      <c r="L307" t="n">
        <v>1368</v>
      </c>
      <c r="N307" t="n">
        <v>1011</v>
      </c>
      <c r="O307" t="inlineStr">
        <is>
          <t>маш.-ч</t>
        </is>
      </c>
      <c r="P307" t="inlineStr">
        <is>
          <t>маш.-ч</t>
        </is>
      </c>
      <c r="Q307" t="n">
        <v>1</v>
      </c>
      <c r="W307" t="n">
        <v>0</v>
      </c>
      <c r="X307" t="n">
        <v>-1867053656</v>
      </c>
      <c r="Y307">
        <f>AT307</f>
        <v/>
      </c>
      <c r="AA307" t="n">
        <v>0</v>
      </c>
      <c r="AB307" t="n">
        <v>8.390000000000001</v>
      </c>
      <c r="AC307" t="n">
        <v>0</v>
      </c>
      <c r="AD307" t="n">
        <v>0</v>
      </c>
      <c r="AE307" t="n">
        <v>0</v>
      </c>
      <c r="AF307" t="n">
        <v>1.95</v>
      </c>
      <c r="AG307" t="n">
        <v>0</v>
      </c>
      <c r="AH307" t="n">
        <v>0</v>
      </c>
      <c r="AI307" t="n">
        <v>1</v>
      </c>
      <c r="AJ307" t="n">
        <v>4.3</v>
      </c>
      <c r="AK307" t="n">
        <v>52.25</v>
      </c>
      <c r="AL307" t="n">
        <v>1</v>
      </c>
      <c r="AM307" t="n">
        <v>2</v>
      </c>
      <c r="AN307" t="n">
        <v>0</v>
      </c>
      <c r="AO307" t="n">
        <v>1</v>
      </c>
      <c r="AP307" t="n">
        <v>1</v>
      </c>
      <c r="AQ307" t="n">
        <v>0</v>
      </c>
      <c r="AR307" t="n">
        <v>0</v>
      </c>
      <c r="AS307" t="inlineStr"/>
      <c r="AT307" t="n">
        <v>4.56</v>
      </c>
      <c r="AU307" t="inlineStr"/>
      <c r="AV307" t="n">
        <v>0</v>
      </c>
      <c r="AW307" t="n">
        <v>2</v>
      </c>
      <c r="AX307" t="n">
        <v>78859403</v>
      </c>
      <c r="AY307" t="n">
        <v>1</v>
      </c>
      <c r="AZ307" t="n">
        <v>0</v>
      </c>
      <c r="BA307" t="n">
        <v>299</v>
      </c>
      <c r="BB307" t="n">
        <v>0</v>
      </c>
      <c r="BC307" t="n">
        <v>0</v>
      </c>
      <c r="BD307" t="n">
        <v>0</v>
      </c>
      <c r="BE307" t="n">
        <v>0</v>
      </c>
      <c r="BF307" t="n">
        <v>0</v>
      </c>
      <c r="BG307" t="n">
        <v>0</v>
      </c>
      <c r="BH307" t="n">
        <v>0</v>
      </c>
      <c r="BI307" t="n">
        <v>0</v>
      </c>
      <c r="BJ307" t="n">
        <v>0</v>
      </c>
      <c r="BK307" t="n">
        <v>0</v>
      </c>
      <c r="BL307" t="n">
        <v>0</v>
      </c>
      <c r="BM307" t="n">
        <v>0</v>
      </c>
      <c r="BN307" t="n">
        <v>0</v>
      </c>
      <c r="BO307" t="n">
        <v>0</v>
      </c>
      <c r="BP307" t="n">
        <v>0</v>
      </c>
      <c r="BQ307" t="n">
        <v>0</v>
      </c>
      <c r="BR307" t="n">
        <v>0</v>
      </c>
      <c r="BS307" t="n">
        <v>0</v>
      </c>
      <c r="BT307" t="n">
        <v>0</v>
      </c>
      <c r="BU307" t="n">
        <v>0</v>
      </c>
      <c r="BV307" t="n">
        <v>0</v>
      </c>
      <c r="BW307" t="n">
        <v>0</v>
      </c>
      <c r="CV307" t="n">
        <v>0</v>
      </c>
      <c r="CW307">
        <f>ROUND(Y307*Source!I793*DO307,7)</f>
        <v/>
      </c>
      <c r="CX307">
        <f>ROUND(Y307*Source!I793,7)</f>
        <v/>
      </c>
      <c r="CY307">
        <f>AB307</f>
        <v/>
      </c>
      <c r="CZ307">
        <f>AF307</f>
        <v/>
      </c>
      <c r="DA307">
        <f>AJ307</f>
        <v/>
      </c>
      <c r="DB307">
        <f>ROUND(ROUND(AT307*CZ307,2),2)</f>
        <v/>
      </c>
      <c r="DC307">
        <f>ROUND(ROUND(AT307*AG307,2),2)</f>
        <v/>
      </c>
      <c r="DD307" t="inlineStr"/>
      <c r="DE307" t="inlineStr"/>
      <c r="DF307">
        <f>ROUND(ROUND(AE307,0)*CX307,0)</f>
        <v/>
      </c>
      <c r="DG307">
        <f>ROUND(ROUND(AF307*AJ307,0)*CX307,0)</f>
        <v/>
      </c>
      <c r="DH307">
        <f>ROUND(ROUND(AG307*AK307,0)*CX307,0)</f>
        <v/>
      </c>
      <c r="DI307">
        <f>ROUND(ROUND(AH307,0)*CX307,0)</f>
        <v/>
      </c>
      <c r="DJ307">
        <f>DG307</f>
        <v/>
      </c>
      <c r="DK307" t="n">
        <v>0</v>
      </c>
      <c r="DL307" t="inlineStr"/>
      <c r="DM307" t="n">
        <v>0</v>
      </c>
      <c r="DN307" t="inlineStr"/>
      <c r="DO307" t="n">
        <v>0</v>
      </c>
    </row>
    <row r="308">
      <c r="A308">
        <f>ROW(Source!A793)</f>
        <v/>
      </c>
      <c r="B308" t="n">
        <v>78855224</v>
      </c>
      <c r="C308" t="n">
        <v>78859386</v>
      </c>
      <c r="D308" t="n">
        <v>29174913</v>
      </c>
      <c r="E308" t="n">
        <v>1</v>
      </c>
      <c r="F308" t="n">
        <v>1</v>
      </c>
      <c r="G308" t="n">
        <v>1</v>
      </c>
      <c r="H308" t="n">
        <v>2</v>
      </c>
      <c r="I308" t="inlineStr">
        <is>
          <t>400001</t>
        </is>
      </c>
      <c r="J308" t="inlineStr">
        <is>
          <t>ТСЭМ Московской обл., 400001, приказ Минстроя России №675/пр от 28.02.2017 № 264/пр</t>
        </is>
      </c>
      <c r="K308" t="inlineStr">
        <is>
          <t>Автомобили бортовые, грузоподъемность до 5 т</t>
        </is>
      </c>
      <c r="L308" t="n">
        <v>1368</v>
      </c>
      <c r="N308" t="n">
        <v>1011</v>
      </c>
      <c r="O308" t="inlineStr">
        <is>
          <t>маш.-ч</t>
        </is>
      </c>
      <c r="P308" t="inlineStr">
        <is>
          <t>маш.-ч</t>
        </is>
      </c>
      <c r="Q308" t="n">
        <v>1</v>
      </c>
      <c r="W308" t="n">
        <v>0</v>
      </c>
      <c r="X308" t="n">
        <v>1230759911</v>
      </c>
      <c r="Y308">
        <f>AT308</f>
        <v/>
      </c>
      <c r="AA308" t="n">
        <v>0</v>
      </c>
      <c r="AB308" t="n">
        <v>2177.51</v>
      </c>
      <c r="AC308" t="n">
        <v>606.1</v>
      </c>
      <c r="AD308" t="n">
        <v>0</v>
      </c>
      <c r="AE308" t="n">
        <v>0</v>
      </c>
      <c r="AF308" t="n">
        <v>87.17</v>
      </c>
      <c r="AG308" t="n">
        <v>11.6</v>
      </c>
      <c r="AH308" t="n">
        <v>0</v>
      </c>
      <c r="AI308" t="n">
        <v>1</v>
      </c>
      <c r="AJ308" t="n">
        <v>24.98</v>
      </c>
      <c r="AK308" t="n">
        <v>52.25</v>
      </c>
      <c r="AL308" t="n">
        <v>1</v>
      </c>
      <c r="AM308" t="n">
        <v>2</v>
      </c>
      <c r="AN308" t="n">
        <v>0</v>
      </c>
      <c r="AO308" t="n">
        <v>1</v>
      </c>
      <c r="AP308" t="n">
        <v>1</v>
      </c>
      <c r="AQ308" t="n">
        <v>0</v>
      </c>
      <c r="AR308" t="n">
        <v>0</v>
      </c>
      <c r="AS308" t="inlineStr"/>
      <c r="AT308" t="n">
        <v>0.6</v>
      </c>
      <c r="AU308" t="inlineStr"/>
      <c r="AV308" t="n">
        <v>0</v>
      </c>
      <c r="AW308" t="n">
        <v>2</v>
      </c>
      <c r="AX308" t="n">
        <v>78859404</v>
      </c>
      <c r="AY308" t="n">
        <v>1</v>
      </c>
      <c r="AZ308" t="n">
        <v>0</v>
      </c>
      <c r="BA308" t="n">
        <v>300</v>
      </c>
      <c r="BB308" t="n">
        <v>0</v>
      </c>
      <c r="BC308" t="n">
        <v>0</v>
      </c>
      <c r="BD308" t="n">
        <v>0</v>
      </c>
      <c r="BE308" t="n">
        <v>0</v>
      </c>
      <c r="BF308" t="n">
        <v>0</v>
      </c>
      <c r="BG308" t="n">
        <v>0</v>
      </c>
      <c r="BH308" t="n">
        <v>0</v>
      </c>
      <c r="BI308" t="n">
        <v>0</v>
      </c>
      <c r="BJ308" t="n">
        <v>0</v>
      </c>
      <c r="BK308" t="n">
        <v>0</v>
      </c>
      <c r="BL308" t="n">
        <v>0</v>
      </c>
      <c r="BM308" t="n">
        <v>0</v>
      </c>
      <c r="BN308" t="n">
        <v>0</v>
      </c>
      <c r="BO308" t="n">
        <v>0</v>
      </c>
      <c r="BP308" t="n">
        <v>0</v>
      </c>
      <c r="BQ308" t="n">
        <v>0</v>
      </c>
      <c r="BR308" t="n">
        <v>0</v>
      </c>
      <c r="BS308" t="n">
        <v>0</v>
      </c>
      <c r="BT308" t="n">
        <v>0</v>
      </c>
      <c r="BU308" t="n">
        <v>0</v>
      </c>
      <c r="BV308" t="n">
        <v>0</v>
      </c>
      <c r="BW308" t="n">
        <v>0</v>
      </c>
      <c r="CV308" t="n">
        <v>0</v>
      </c>
      <c r="CW308">
        <f>ROUND(Y308*Source!I793*DO308,7)</f>
        <v/>
      </c>
      <c r="CX308">
        <f>ROUND(Y308*Source!I793,7)</f>
        <v/>
      </c>
      <c r="CY308">
        <f>AB308</f>
        <v/>
      </c>
      <c r="CZ308">
        <f>AF308</f>
        <v/>
      </c>
      <c r="DA308">
        <f>AJ308</f>
        <v/>
      </c>
      <c r="DB308">
        <f>ROUND(ROUND(AT308*CZ308,2),2)</f>
        <v/>
      </c>
      <c r="DC308">
        <f>ROUND(ROUND(AT308*AG308,2),2)</f>
        <v/>
      </c>
      <c r="DD308" t="inlineStr"/>
      <c r="DE308" t="inlineStr"/>
      <c r="DF308">
        <f>ROUND(ROUND(AE308,0)*CX308,0)</f>
        <v/>
      </c>
      <c r="DG308">
        <f>ROUND(ROUND(AF308*AJ308,0)*CX308,0)</f>
        <v/>
      </c>
      <c r="DH308">
        <f>ROUND(ROUND(AG308*AK308,0)*CX308,0)</f>
        <v/>
      </c>
      <c r="DI308">
        <f>ROUND(ROUND(AH308,0)*CX308,0)</f>
        <v/>
      </c>
      <c r="DJ308">
        <f>DG308</f>
        <v/>
      </c>
      <c r="DK308" t="n">
        <v>0</v>
      </c>
      <c r="DL308" t="inlineStr"/>
      <c r="DM308" t="n">
        <v>0</v>
      </c>
      <c r="DN308" t="inlineStr"/>
      <c r="DO308" t="n">
        <v>0</v>
      </c>
    </row>
    <row r="309">
      <c r="A309">
        <f>ROW(Source!A793)</f>
        <v/>
      </c>
      <c r="B309" t="n">
        <v>78855224</v>
      </c>
      <c r="C309" t="n">
        <v>78859386</v>
      </c>
      <c r="D309" t="n">
        <v>29107441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101-0324</t>
        </is>
      </c>
      <c r="J309" t="inlineStr">
        <is>
          <t>ТССЦ Московской обл., 101-0324, приказ Минстроя России №675/пр от 28.02.2017 № 254/пр</t>
        </is>
      </c>
      <c r="K309" t="inlineStr">
        <is>
          <t>Кислород технический газообразный</t>
        </is>
      </c>
      <c r="L309" t="n">
        <v>1339</v>
      </c>
      <c r="N309" t="n">
        <v>1007</v>
      </c>
      <c r="O309" t="inlineStr">
        <is>
          <t>м3</t>
        </is>
      </c>
      <c r="P309" t="inlineStr">
        <is>
          <t>м3</t>
        </is>
      </c>
      <c r="Q309" t="n">
        <v>1</v>
      </c>
      <c r="W309" t="n">
        <v>0</v>
      </c>
      <c r="X309" t="n">
        <v>-756465305</v>
      </c>
      <c r="Y309">
        <f>AT309</f>
        <v/>
      </c>
      <c r="AA309" t="n">
        <v>111.08</v>
      </c>
      <c r="AB309" t="n">
        <v>0</v>
      </c>
      <c r="AC309" t="n">
        <v>0</v>
      </c>
      <c r="AD309" t="n">
        <v>0</v>
      </c>
      <c r="AE309" t="n">
        <v>6.23</v>
      </c>
      <c r="AF309" t="n">
        <v>0</v>
      </c>
      <c r="AG309" t="n">
        <v>0</v>
      </c>
      <c r="AH309" t="n">
        <v>0</v>
      </c>
      <c r="AI309" t="n">
        <v>17.83</v>
      </c>
      <c r="AJ309" t="n">
        <v>1</v>
      </c>
      <c r="AK309" t="n">
        <v>1</v>
      </c>
      <c r="AL309" t="n">
        <v>1</v>
      </c>
      <c r="AM309" t="n">
        <v>2</v>
      </c>
      <c r="AN309" t="n">
        <v>0</v>
      </c>
      <c r="AO309" t="n">
        <v>1</v>
      </c>
      <c r="AP309" t="n">
        <v>1</v>
      </c>
      <c r="AQ309" t="n">
        <v>0</v>
      </c>
      <c r="AR309" t="n">
        <v>0</v>
      </c>
      <c r="AS309" t="inlineStr"/>
      <c r="AT309" t="n">
        <v>0.48</v>
      </c>
      <c r="AU309" t="inlineStr"/>
      <c r="AV309" t="n">
        <v>0</v>
      </c>
      <c r="AW309" t="n">
        <v>2</v>
      </c>
      <c r="AX309" t="n">
        <v>78859405</v>
      </c>
      <c r="AY309" t="n">
        <v>1</v>
      </c>
      <c r="AZ309" t="n">
        <v>0</v>
      </c>
      <c r="BA309" t="n">
        <v>301</v>
      </c>
      <c r="BB309" t="n">
        <v>0</v>
      </c>
      <c r="BC309" t="n">
        <v>0</v>
      </c>
      <c r="BD309" t="n">
        <v>0</v>
      </c>
      <c r="BE309" t="n">
        <v>0</v>
      </c>
      <c r="BF309" t="n">
        <v>0</v>
      </c>
      <c r="BG309" t="n">
        <v>0</v>
      </c>
      <c r="BH309" t="n">
        <v>0</v>
      </c>
      <c r="BI309" t="n">
        <v>0</v>
      </c>
      <c r="BJ309" t="n">
        <v>0</v>
      </c>
      <c r="BK309" t="n">
        <v>0</v>
      </c>
      <c r="BL309" t="n">
        <v>0</v>
      </c>
      <c r="BM309" t="n">
        <v>0</v>
      </c>
      <c r="BN309" t="n">
        <v>0</v>
      </c>
      <c r="BO309" t="n">
        <v>0</v>
      </c>
      <c r="BP309" t="n">
        <v>0</v>
      </c>
      <c r="BQ309" t="n">
        <v>0</v>
      </c>
      <c r="BR309" t="n">
        <v>0</v>
      </c>
      <c r="BS309" t="n">
        <v>0</v>
      </c>
      <c r="BT309" t="n">
        <v>0</v>
      </c>
      <c r="BU309" t="n">
        <v>0</v>
      </c>
      <c r="BV309" t="n">
        <v>0</v>
      </c>
      <c r="BW309" t="n">
        <v>0</v>
      </c>
      <c r="CV309" t="n">
        <v>0</v>
      </c>
      <c r="CW309" t="n">
        <v>0</v>
      </c>
      <c r="CX309">
        <f>ROUND(Y309*Source!I793,7)</f>
        <v/>
      </c>
      <c r="CY309">
        <f>AA309</f>
        <v/>
      </c>
      <c r="CZ309">
        <f>AE309</f>
        <v/>
      </c>
      <c r="DA309">
        <f>AI309</f>
        <v/>
      </c>
      <c r="DB309">
        <f>ROUND(ROUND(AT309*CZ309,2),2)</f>
        <v/>
      </c>
      <c r="DC309">
        <f>ROUND(ROUND(AT309*AG309,2),2)</f>
        <v/>
      </c>
      <c r="DD309" t="inlineStr"/>
      <c r="DE309" t="inlineStr"/>
      <c r="DF309">
        <f>ROUND(ROUND(AE309*AI309,0)*CX309,0)</f>
        <v/>
      </c>
      <c r="DG309">
        <f>ROUND(ROUND(AF309,0)*CX309,0)</f>
        <v/>
      </c>
      <c r="DH309">
        <f>ROUND(ROUND(AG309,0)*CX309,0)</f>
        <v/>
      </c>
      <c r="DI309">
        <f>ROUND(ROUND(AH309,0)*CX309,0)</f>
        <v/>
      </c>
      <c r="DJ309">
        <f>DF309</f>
        <v/>
      </c>
      <c r="DK309" t="n">
        <v>0</v>
      </c>
      <c r="DL309" t="inlineStr"/>
      <c r="DM309" t="n">
        <v>0</v>
      </c>
      <c r="DN309" t="inlineStr"/>
      <c r="DO309" t="n">
        <v>0</v>
      </c>
    </row>
    <row r="310">
      <c r="A310">
        <f>ROW(Source!A793)</f>
        <v/>
      </c>
      <c r="B310" t="n">
        <v>78855224</v>
      </c>
      <c r="C310" t="n">
        <v>78859386</v>
      </c>
      <c r="D310" t="n">
        <v>29107430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101-1602</t>
        </is>
      </c>
      <c r="J310" t="inlineStr">
        <is>
          <t>ТССЦ Московской обл., 101-1602, приказ Минстроя России №675/пр от 28.02.2017 № 254/пр</t>
        </is>
      </c>
      <c r="K310" t="inlineStr">
        <is>
          <t>Ацетилен газообразный технический</t>
        </is>
      </c>
      <c r="L310" t="n">
        <v>1339</v>
      </c>
      <c r="N310" t="n">
        <v>1007</v>
      </c>
      <c r="O310" t="inlineStr">
        <is>
          <t>м3</t>
        </is>
      </c>
      <c r="P310" t="inlineStr">
        <is>
          <t>м3</t>
        </is>
      </c>
      <c r="Q310" t="n">
        <v>1</v>
      </c>
      <c r="W310" t="n">
        <v>0</v>
      </c>
      <c r="X310" t="n">
        <v>-203673795</v>
      </c>
      <c r="Y310">
        <f>AT310</f>
        <v/>
      </c>
      <c r="AA310" t="n">
        <v>618.53</v>
      </c>
      <c r="AB310" t="n">
        <v>0</v>
      </c>
      <c r="AC310" t="n">
        <v>0</v>
      </c>
      <c r="AD310" t="n">
        <v>0</v>
      </c>
      <c r="AE310" t="n">
        <v>38.49</v>
      </c>
      <c r="AF310" t="n">
        <v>0</v>
      </c>
      <c r="AG310" t="n">
        <v>0</v>
      </c>
      <c r="AH310" t="n">
        <v>0</v>
      </c>
      <c r="AI310" t="n">
        <v>16.07</v>
      </c>
      <c r="AJ310" t="n">
        <v>1</v>
      </c>
      <c r="AK310" t="n">
        <v>1</v>
      </c>
      <c r="AL310" t="n">
        <v>1</v>
      </c>
      <c r="AM310" t="n">
        <v>2</v>
      </c>
      <c r="AN310" t="n">
        <v>0</v>
      </c>
      <c r="AO310" t="n">
        <v>1</v>
      </c>
      <c r="AP310" t="n">
        <v>1</v>
      </c>
      <c r="AQ310" t="n">
        <v>0</v>
      </c>
      <c r="AR310" t="n">
        <v>0</v>
      </c>
      <c r="AS310" t="inlineStr"/>
      <c r="AT310" t="n">
        <v>0.21</v>
      </c>
      <c r="AU310" t="inlineStr"/>
      <c r="AV310" t="n">
        <v>0</v>
      </c>
      <c r="AW310" t="n">
        <v>2</v>
      </c>
      <c r="AX310" t="n">
        <v>78859406</v>
      </c>
      <c r="AY310" t="n">
        <v>1</v>
      </c>
      <c r="AZ310" t="n">
        <v>0</v>
      </c>
      <c r="BA310" t="n">
        <v>302</v>
      </c>
      <c r="BB310" t="n">
        <v>0</v>
      </c>
      <c r="BC310" t="n">
        <v>0</v>
      </c>
      <c r="BD310" t="n">
        <v>0</v>
      </c>
      <c r="BE310" t="n">
        <v>0</v>
      </c>
      <c r="BF310" t="n">
        <v>0</v>
      </c>
      <c r="BG310" t="n">
        <v>0</v>
      </c>
      <c r="BH310" t="n">
        <v>0</v>
      </c>
      <c r="BI310" t="n">
        <v>0</v>
      </c>
      <c r="BJ310" t="n">
        <v>0</v>
      </c>
      <c r="BK310" t="n">
        <v>0</v>
      </c>
      <c r="BL310" t="n">
        <v>0</v>
      </c>
      <c r="BM310" t="n">
        <v>0</v>
      </c>
      <c r="BN310" t="n">
        <v>0</v>
      </c>
      <c r="BO310" t="n">
        <v>0</v>
      </c>
      <c r="BP310" t="n">
        <v>0</v>
      </c>
      <c r="BQ310" t="n">
        <v>0</v>
      </c>
      <c r="BR310" t="n">
        <v>0</v>
      </c>
      <c r="BS310" t="n">
        <v>0</v>
      </c>
      <c r="BT310" t="n">
        <v>0</v>
      </c>
      <c r="BU310" t="n">
        <v>0</v>
      </c>
      <c r="BV310" t="n">
        <v>0</v>
      </c>
      <c r="BW310" t="n">
        <v>0</v>
      </c>
      <c r="CV310" t="n">
        <v>0</v>
      </c>
      <c r="CW310" t="n">
        <v>0</v>
      </c>
      <c r="CX310">
        <f>ROUND(Y310*Source!I793,7)</f>
        <v/>
      </c>
      <c r="CY310">
        <f>AA310</f>
        <v/>
      </c>
      <c r="CZ310">
        <f>AE310</f>
        <v/>
      </c>
      <c r="DA310">
        <f>AI310</f>
        <v/>
      </c>
      <c r="DB310">
        <f>ROUND(ROUND(AT310*CZ310,2),2)</f>
        <v/>
      </c>
      <c r="DC310">
        <f>ROUND(ROUND(AT310*AG310,2),2)</f>
        <v/>
      </c>
      <c r="DD310" t="inlineStr"/>
      <c r="DE310" t="inlineStr"/>
      <c r="DF310">
        <f>ROUND(ROUND(AE310*AI310,0)*CX310,0)</f>
        <v/>
      </c>
      <c r="DG310">
        <f>ROUND(ROUND(AF310,0)*CX310,0)</f>
        <v/>
      </c>
      <c r="DH310">
        <f>ROUND(ROUND(AG310,0)*CX310,0)</f>
        <v/>
      </c>
      <c r="DI310">
        <f>ROUND(ROUND(AH310,0)*CX310,0)</f>
        <v/>
      </c>
      <c r="DJ310">
        <f>DF310</f>
        <v/>
      </c>
      <c r="DK310" t="n">
        <v>0</v>
      </c>
      <c r="DL310" t="inlineStr"/>
      <c r="DM310" t="n">
        <v>0</v>
      </c>
      <c r="DN310" t="inlineStr"/>
      <c r="DO310" t="n">
        <v>0</v>
      </c>
    </row>
    <row r="311">
      <c r="A311">
        <f>ROW(Source!A793)</f>
        <v/>
      </c>
      <c r="B311" t="n">
        <v>78855224</v>
      </c>
      <c r="C311" t="n">
        <v>78859386</v>
      </c>
      <c r="D311" t="n">
        <v>29117360</v>
      </c>
      <c r="E311" t="n">
        <v>1</v>
      </c>
      <c r="F311" t="n">
        <v>1</v>
      </c>
      <c r="G311" t="n">
        <v>1</v>
      </c>
      <c r="H311" t="n">
        <v>3</v>
      </c>
      <c r="I311" t="inlineStr">
        <is>
          <t>103-1456</t>
        </is>
      </c>
      <c r="J311" t="inlineStr">
        <is>
          <t>ТССЦ Московской обл., 103-1456, приказ Минстроя России №675/пр от 28.02.2017 № 254/пр</t>
        </is>
      </c>
      <c r="K311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11" t="n">
        <v>1301</v>
      </c>
      <c r="N311" t="n">
        <v>1003</v>
      </c>
      <c r="O311" t="inlineStr">
        <is>
          <t>м</t>
        </is>
      </c>
      <c r="P311" t="inlineStr">
        <is>
          <t>м</t>
        </is>
      </c>
      <c r="Q311" t="n">
        <v>1</v>
      </c>
      <c r="W311" t="n">
        <v>0</v>
      </c>
      <c r="X311" t="n">
        <v>2059370813</v>
      </c>
      <c r="Y311">
        <f>AT311</f>
        <v/>
      </c>
      <c r="AA311" t="n">
        <v>161.63</v>
      </c>
      <c r="AB311" t="n">
        <v>0</v>
      </c>
      <c r="AC311" t="n">
        <v>0</v>
      </c>
      <c r="AD311" t="n">
        <v>0</v>
      </c>
      <c r="AE311" t="n">
        <v>21.1</v>
      </c>
      <c r="AF311" t="n">
        <v>0</v>
      </c>
      <c r="AG311" t="n">
        <v>0</v>
      </c>
      <c r="AH311" t="n">
        <v>0</v>
      </c>
      <c r="AI311" t="n">
        <v>7.66</v>
      </c>
      <c r="AJ311" t="n">
        <v>1</v>
      </c>
      <c r="AK311" t="n">
        <v>1</v>
      </c>
      <c r="AL311" t="n">
        <v>1</v>
      </c>
      <c r="AM311" t="n">
        <v>2</v>
      </c>
      <c r="AN311" t="n">
        <v>0</v>
      </c>
      <c r="AO311" t="n">
        <v>1</v>
      </c>
      <c r="AP311" t="n">
        <v>1</v>
      </c>
      <c r="AQ311" t="n">
        <v>0</v>
      </c>
      <c r="AR311" t="n">
        <v>0</v>
      </c>
      <c r="AS311" t="inlineStr"/>
      <c r="AT311" t="n">
        <v>95.8</v>
      </c>
      <c r="AU311" t="inlineStr"/>
      <c r="AV311" t="n">
        <v>0</v>
      </c>
      <c r="AW311" t="n">
        <v>2</v>
      </c>
      <c r="AX311" t="n">
        <v>78859407</v>
      </c>
      <c r="AY311" t="n">
        <v>1</v>
      </c>
      <c r="AZ311" t="n">
        <v>0</v>
      </c>
      <c r="BA311" t="n">
        <v>303</v>
      </c>
      <c r="BB311" t="n">
        <v>0</v>
      </c>
      <c r="BC311" t="n">
        <v>0</v>
      </c>
      <c r="BD311" t="n">
        <v>0</v>
      </c>
      <c r="BE311" t="n">
        <v>0</v>
      </c>
      <c r="BF311" t="n">
        <v>0</v>
      </c>
      <c r="BG311" t="n">
        <v>0</v>
      </c>
      <c r="BH311" t="n">
        <v>0</v>
      </c>
      <c r="BI311" t="n">
        <v>0</v>
      </c>
      <c r="BJ311" t="n">
        <v>0</v>
      </c>
      <c r="BK311" t="n">
        <v>0</v>
      </c>
      <c r="BL311" t="n">
        <v>0</v>
      </c>
      <c r="BM311" t="n">
        <v>0</v>
      </c>
      <c r="BN311" t="n">
        <v>0</v>
      </c>
      <c r="BO311" t="n">
        <v>0</v>
      </c>
      <c r="BP311" t="n">
        <v>0</v>
      </c>
      <c r="BQ311" t="n">
        <v>0</v>
      </c>
      <c r="BR311" t="n">
        <v>0</v>
      </c>
      <c r="BS311" t="n">
        <v>0</v>
      </c>
      <c r="BT311" t="n">
        <v>0</v>
      </c>
      <c r="BU311" t="n">
        <v>0</v>
      </c>
      <c r="BV311" t="n">
        <v>0</v>
      </c>
      <c r="BW311" t="n">
        <v>0</v>
      </c>
      <c r="CV311" t="n">
        <v>0</v>
      </c>
      <c r="CW311" t="n">
        <v>0</v>
      </c>
      <c r="CX311">
        <f>ROUND(Y311*Source!I793,7)</f>
        <v/>
      </c>
      <c r="CY311">
        <f>AA311</f>
        <v/>
      </c>
      <c r="CZ311">
        <f>AE311</f>
        <v/>
      </c>
      <c r="DA311">
        <f>AI311</f>
        <v/>
      </c>
      <c r="DB311">
        <f>ROUND(ROUND(AT311*CZ311,2),2)</f>
        <v/>
      </c>
      <c r="DC311">
        <f>ROUND(ROUND(AT311*AG311,2),2)</f>
        <v/>
      </c>
      <c r="DD311" t="inlineStr"/>
      <c r="DE311" t="inlineStr"/>
      <c r="DF311">
        <f>ROUND(ROUND(AE311*AI311,0)*CX311,0)</f>
        <v/>
      </c>
      <c r="DG311">
        <f>ROUND(ROUND(AF311,0)*CX311,0)</f>
        <v/>
      </c>
      <c r="DH311">
        <f>ROUND(ROUND(AG311,0)*CX311,0)</f>
        <v/>
      </c>
      <c r="DI311">
        <f>ROUND(ROUND(AH311,0)*CX311,0)</f>
        <v/>
      </c>
      <c r="DJ311">
        <f>DF311</f>
        <v/>
      </c>
      <c r="DK311" t="n">
        <v>0</v>
      </c>
      <c r="DL311" t="inlineStr"/>
      <c r="DM311" t="n">
        <v>0</v>
      </c>
      <c r="DN311" t="inlineStr"/>
      <c r="DO311" t="n">
        <v>0</v>
      </c>
    </row>
    <row r="312">
      <c r="A312">
        <f>ROW(Source!A793)</f>
        <v/>
      </c>
      <c r="B312" t="n">
        <v>78855224</v>
      </c>
      <c r="C312" t="n">
        <v>78859386</v>
      </c>
      <c r="D312" t="n">
        <v>29140635</v>
      </c>
      <c r="E312" t="n">
        <v>1</v>
      </c>
      <c r="F312" t="n">
        <v>1</v>
      </c>
      <c r="G312" t="n">
        <v>1</v>
      </c>
      <c r="H312" t="n">
        <v>3</v>
      </c>
      <c r="I312" t="inlineStr">
        <is>
          <t>301-1380</t>
        </is>
      </c>
      <c r="J312" t="inlineStr">
        <is>
          <t>ТССЦ Московской обл., 301-1380, приказ Минстроя России №675/пр от 28.02.2017 № 256/пр</t>
        </is>
      </c>
      <c r="K312" t="inlineStr">
        <is>
          <t>Трубки защитные гофрированные</t>
        </is>
      </c>
      <c r="L312" t="n">
        <v>1301</v>
      </c>
      <c r="N312" t="n">
        <v>1003</v>
      </c>
      <c r="O312" t="inlineStr">
        <is>
          <t>м</t>
        </is>
      </c>
      <c r="P312" t="inlineStr">
        <is>
          <t>м</t>
        </is>
      </c>
      <c r="Q312" t="n">
        <v>1</v>
      </c>
      <c r="W312" t="n">
        <v>0</v>
      </c>
      <c r="X312" t="n">
        <v>-1225716149</v>
      </c>
      <c r="Y312">
        <f>AT312</f>
        <v/>
      </c>
      <c r="AA312" t="n">
        <v>17.99</v>
      </c>
      <c r="AB312" t="n">
        <v>0</v>
      </c>
      <c r="AC312" t="n">
        <v>0</v>
      </c>
      <c r="AD312" t="n">
        <v>0</v>
      </c>
      <c r="AE312" t="n">
        <v>9.52</v>
      </c>
      <c r="AF312" t="n">
        <v>0</v>
      </c>
      <c r="AG312" t="n">
        <v>0</v>
      </c>
      <c r="AH312" t="n">
        <v>0</v>
      </c>
      <c r="AI312" t="n">
        <v>1.89</v>
      </c>
      <c r="AJ312" t="n">
        <v>1</v>
      </c>
      <c r="AK312" t="n">
        <v>1</v>
      </c>
      <c r="AL312" t="n">
        <v>1</v>
      </c>
      <c r="AM312" t="n">
        <v>2</v>
      </c>
      <c r="AN312" t="n">
        <v>0</v>
      </c>
      <c r="AO312" t="n">
        <v>1</v>
      </c>
      <c r="AP312" t="n">
        <v>1</v>
      </c>
      <c r="AQ312" t="n">
        <v>0</v>
      </c>
      <c r="AR312" t="n">
        <v>0</v>
      </c>
      <c r="AS312" t="inlineStr"/>
      <c r="AT312" t="n">
        <v>11</v>
      </c>
      <c r="AU312" t="inlineStr"/>
      <c r="AV312" t="n">
        <v>0</v>
      </c>
      <c r="AW312" t="n">
        <v>2</v>
      </c>
      <c r="AX312" t="n">
        <v>78859409</v>
      </c>
      <c r="AY312" t="n">
        <v>1</v>
      </c>
      <c r="AZ312" t="n">
        <v>0</v>
      </c>
      <c r="BA312" t="n">
        <v>305</v>
      </c>
      <c r="BB312" t="n">
        <v>0</v>
      </c>
      <c r="BC312" t="n">
        <v>0</v>
      </c>
      <c r="BD312" t="n">
        <v>0</v>
      </c>
      <c r="BE312" t="n">
        <v>0</v>
      </c>
      <c r="BF312" t="n">
        <v>0</v>
      </c>
      <c r="BG312" t="n">
        <v>0</v>
      </c>
      <c r="BH312" t="n">
        <v>0</v>
      </c>
      <c r="BI312" t="n">
        <v>0</v>
      </c>
      <c r="BJ312" t="n">
        <v>0</v>
      </c>
      <c r="BK312" t="n">
        <v>0</v>
      </c>
      <c r="BL312" t="n">
        <v>0</v>
      </c>
      <c r="BM312" t="n">
        <v>0</v>
      </c>
      <c r="BN312" t="n">
        <v>0</v>
      </c>
      <c r="BO312" t="n">
        <v>0</v>
      </c>
      <c r="BP312" t="n">
        <v>0</v>
      </c>
      <c r="BQ312" t="n">
        <v>0</v>
      </c>
      <c r="BR312" t="n">
        <v>0</v>
      </c>
      <c r="BS312" t="n">
        <v>0</v>
      </c>
      <c r="BT312" t="n">
        <v>0</v>
      </c>
      <c r="BU312" t="n">
        <v>0</v>
      </c>
      <c r="BV312" t="n">
        <v>0</v>
      </c>
      <c r="BW312" t="n">
        <v>0</v>
      </c>
      <c r="CV312" t="n">
        <v>0</v>
      </c>
      <c r="CW312" t="n">
        <v>0</v>
      </c>
      <c r="CX312">
        <f>ROUND(Y312*Source!I793,7)</f>
        <v/>
      </c>
      <c r="CY312">
        <f>AA312</f>
        <v/>
      </c>
      <c r="CZ312">
        <f>AE312</f>
        <v/>
      </c>
      <c r="DA312">
        <f>AI312</f>
        <v/>
      </c>
      <c r="DB312">
        <f>ROUND(ROUND(AT312*CZ312,2),2)</f>
        <v/>
      </c>
      <c r="DC312">
        <f>ROUND(ROUND(AT312*AG312,2),2)</f>
        <v/>
      </c>
      <c r="DD312" t="inlineStr"/>
      <c r="DE312" t="inlineStr"/>
      <c r="DF312">
        <f>ROUND(ROUND(AE312*AI312,0)*CX312,0)</f>
        <v/>
      </c>
      <c r="DG312">
        <f>ROUND(ROUND(AF312,0)*CX312,0)</f>
        <v/>
      </c>
      <c r="DH312">
        <f>ROUND(ROUND(AG312,0)*CX312,0)</f>
        <v/>
      </c>
      <c r="DI312">
        <f>ROUND(ROUND(AH312,0)*CX312,0)</f>
        <v/>
      </c>
      <c r="DJ312">
        <f>DF312</f>
        <v/>
      </c>
      <c r="DK312" t="n">
        <v>0</v>
      </c>
      <c r="DL312" t="inlineStr"/>
      <c r="DM312" t="n">
        <v>0</v>
      </c>
      <c r="DN312" t="inlineStr"/>
      <c r="DO312" t="n">
        <v>0</v>
      </c>
    </row>
    <row r="313">
      <c r="A313">
        <f>ROW(Source!A793)</f>
        <v/>
      </c>
      <c r="B313" t="n">
        <v>78855224</v>
      </c>
      <c r="C313" t="n">
        <v>78859386</v>
      </c>
      <c r="D313" t="n">
        <v>29149245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405-0254</t>
        </is>
      </c>
      <c r="J313" t="inlineStr">
        <is>
          <t>ТССЦ Московской обл., 405-0254, приказ Минстроя России №675/пр от 28.02.2017 № 257/пр</t>
        </is>
      </c>
      <c r="K313" t="inlineStr">
        <is>
          <t>Известь строительная негашеная хлорная, марки А</t>
        </is>
      </c>
      <c r="L313" t="n">
        <v>1348</v>
      </c>
      <c r="N313" t="n">
        <v>1009</v>
      </c>
      <c r="O313" t="inlineStr">
        <is>
          <t>т</t>
        </is>
      </c>
      <c r="P313" t="inlineStr">
        <is>
          <t>т</t>
        </is>
      </c>
      <c r="Q313" t="n">
        <v>1000</v>
      </c>
      <c r="W313" t="n">
        <v>0</v>
      </c>
      <c r="X313" t="n">
        <v>469989087</v>
      </c>
      <c r="Y313">
        <f>AT313</f>
        <v/>
      </c>
      <c r="AA313" t="n">
        <v>7858.02</v>
      </c>
      <c r="AB313" t="n">
        <v>0</v>
      </c>
      <c r="AC313" t="n">
        <v>0</v>
      </c>
      <c r="AD313" t="n">
        <v>0</v>
      </c>
      <c r="AE313" t="n">
        <v>2147</v>
      </c>
      <c r="AF313" t="n">
        <v>0</v>
      </c>
      <c r="AG313" t="n">
        <v>0</v>
      </c>
      <c r="AH313" t="n">
        <v>0</v>
      </c>
      <c r="AI313" t="n">
        <v>3.66</v>
      </c>
      <c r="AJ313" t="n">
        <v>1</v>
      </c>
      <c r="AK313" t="n">
        <v>1</v>
      </c>
      <c r="AL313" t="n">
        <v>1</v>
      </c>
      <c r="AM313" t="n">
        <v>2</v>
      </c>
      <c r="AN313" t="n">
        <v>0</v>
      </c>
      <c r="AO313" t="n">
        <v>1</v>
      </c>
      <c r="AP313" t="n">
        <v>1</v>
      </c>
      <c r="AQ313" t="n">
        <v>0</v>
      </c>
      <c r="AR313" t="n">
        <v>0</v>
      </c>
      <c r="AS313" t="inlineStr"/>
      <c r="AT313" t="n">
        <v>0.0016</v>
      </c>
      <c r="AU313" t="inlineStr"/>
      <c r="AV313" t="n">
        <v>0</v>
      </c>
      <c r="AW313" t="n">
        <v>2</v>
      </c>
      <c r="AX313" t="n">
        <v>78859412</v>
      </c>
      <c r="AY313" t="n">
        <v>1</v>
      </c>
      <c r="AZ313" t="n">
        <v>0</v>
      </c>
      <c r="BA313" t="n">
        <v>308</v>
      </c>
      <c r="BB313" t="n">
        <v>0</v>
      </c>
      <c r="BC313" t="n">
        <v>0</v>
      </c>
      <c r="BD313" t="n">
        <v>0</v>
      </c>
      <c r="BE313" t="n">
        <v>0</v>
      </c>
      <c r="BF313" t="n">
        <v>0</v>
      </c>
      <c r="BG313" t="n">
        <v>0</v>
      </c>
      <c r="BH313" t="n">
        <v>0</v>
      </c>
      <c r="BI313" t="n">
        <v>0</v>
      </c>
      <c r="BJ313" t="n">
        <v>0</v>
      </c>
      <c r="BK313" t="n">
        <v>0</v>
      </c>
      <c r="BL313" t="n">
        <v>0</v>
      </c>
      <c r="BM313" t="n">
        <v>0</v>
      </c>
      <c r="BN313" t="n">
        <v>0</v>
      </c>
      <c r="BO313" t="n">
        <v>0</v>
      </c>
      <c r="BP313" t="n">
        <v>0</v>
      </c>
      <c r="BQ313" t="n">
        <v>0</v>
      </c>
      <c r="BR313" t="n">
        <v>0</v>
      </c>
      <c r="BS313" t="n">
        <v>0</v>
      </c>
      <c r="BT313" t="n">
        <v>0</v>
      </c>
      <c r="BU313" t="n">
        <v>0</v>
      </c>
      <c r="BV313" t="n">
        <v>0</v>
      </c>
      <c r="BW313" t="n">
        <v>0</v>
      </c>
      <c r="CV313" t="n">
        <v>0</v>
      </c>
      <c r="CW313" t="n">
        <v>0</v>
      </c>
      <c r="CX313">
        <f>ROUND(Y313*Source!I793,7)</f>
        <v/>
      </c>
      <c r="CY313">
        <f>AA313</f>
        <v/>
      </c>
      <c r="CZ313">
        <f>AE313</f>
        <v/>
      </c>
      <c r="DA313">
        <f>AI313</f>
        <v/>
      </c>
      <c r="DB313">
        <f>ROUND(ROUND(AT313*CZ313,2),2)</f>
        <v/>
      </c>
      <c r="DC313">
        <f>ROUND(ROUND(AT313*AG313,2),2)</f>
        <v/>
      </c>
      <c r="DD313" t="inlineStr"/>
      <c r="DE313" t="inlineStr"/>
      <c r="DF313">
        <f>ROUND(ROUND(AE313*AI313,0)*CX313,0)</f>
        <v/>
      </c>
      <c r="DG313">
        <f>ROUND(ROUND(AF313,0)*CX313,0)</f>
        <v/>
      </c>
      <c r="DH313">
        <f>ROUND(ROUND(AG313,0)*CX313,0)</f>
        <v/>
      </c>
      <c r="DI313">
        <f>ROUND(ROUND(AH313,0)*CX313,0)</f>
        <v/>
      </c>
      <c r="DJ313">
        <f>DF313</f>
        <v/>
      </c>
      <c r="DK313" t="n">
        <v>0</v>
      </c>
      <c r="DL313" t="inlineStr"/>
      <c r="DM313" t="n">
        <v>0</v>
      </c>
      <c r="DN313" t="inlineStr"/>
      <c r="DO313" t="n">
        <v>0</v>
      </c>
    </row>
    <row r="314">
      <c r="A314">
        <f>ROW(Source!A793)</f>
        <v/>
      </c>
      <c r="B314" t="n">
        <v>78855224</v>
      </c>
      <c r="C314" t="n">
        <v>78859386</v>
      </c>
      <c r="D314" t="n">
        <v>29150040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411-0001</t>
        </is>
      </c>
      <c r="J314" t="inlineStr">
        <is>
          <t>ТССЦ Московской обл., 411-0001, приказ Минстроя России №675/пр от 28.02.2017 № 257/пр</t>
        </is>
      </c>
      <c r="K314" t="inlineStr">
        <is>
          <t>Вода</t>
        </is>
      </c>
      <c r="L314" t="n">
        <v>1339</v>
      </c>
      <c r="N314" t="n">
        <v>1007</v>
      </c>
      <c r="O314" t="inlineStr">
        <is>
          <t>м3</t>
        </is>
      </c>
      <c r="P314" t="inlineStr">
        <is>
          <t>м3</t>
        </is>
      </c>
      <c r="Q314" t="n">
        <v>1</v>
      </c>
      <c r="W314" t="n">
        <v>0</v>
      </c>
      <c r="X314" t="n">
        <v>619799737</v>
      </c>
      <c r="Y314">
        <f>AT314</f>
        <v/>
      </c>
      <c r="AA314" t="n">
        <v>31.28</v>
      </c>
      <c r="AB314" t="n">
        <v>0</v>
      </c>
      <c r="AC314" t="n">
        <v>0</v>
      </c>
      <c r="AD314" t="n">
        <v>0</v>
      </c>
      <c r="AE314" t="n">
        <v>2.44</v>
      </c>
      <c r="AF314" t="n">
        <v>0</v>
      </c>
      <c r="AG314" t="n">
        <v>0</v>
      </c>
      <c r="AH314" t="n">
        <v>0</v>
      </c>
      <c r="AI314" t="n">
        <v>12.82</v>
      </c>
      <c r="AJ314" t="n">
        <v>1</v>
      </c>
      <c r="AK314" t="n">
        <v>1</v>
      </c>
      <c r="AL314" t="n">
        <v>1</v>
      </c>
      <c r="AM314" t="n">
        <v>2</v>
      </c>
      <c r="AN314" t="n">
        <v>0</v>
      </c>
      <c r="AO314" t="n">
        <v>1</v>
      </c>
      <c r="AP314" t="n">
        <v>1</v>
      </c>
      <c r="AQ314" t="n">
        <v>0</v>
      </c>
      <c r="AR314" t="n">
        <v>0</v>
      </c>
      <c r="AS314" t="inlineStr"/>
      <c r="AT314" t="n">
        <v>0.47</v>
      </c>
      <c r="AU314" t="inlineStr"/>
      <c r="AV314" t="n">
        <v>0</v>
      </c>
      <c r="AW314" t="n">
        <v>2</v>
      </c>
      <c r="AX314" t="n">
        <v>78859413</v>
      </c>
      <c r="AY314" t="n">
        <v>1</v>
      </c>
      <c r="AZ314" t="n">
        <v>0</v>
      </c>
      <c r="BA314" t="n">
        <v>309</v>
      </c>
      <c r="BB314" t="n">
        <v>0</v>
      </c>
      <c r="BC314" t="n">
        <v>0</v>
      </c>
      <c r="BD314" t="n">
        <v>0</v>
      </c>
      <c r="BE314" t="n">
        <v>0</v>
      </c>
      <c r="BF314" t="n">
        <v>0</v>
      </c>
      <c r="BG314" t="n">
        <v>0</v>
      </c>
      <c r="BH314" t="n">
        <v>0</v>
      </c>
      <c r="BI314" t="n">
        <v>0</v>
      </c>
      <c r="BJ314" t="n">
        <v>0</v>
      </c>
      <c r="BK314" t="n">
        <v>0</v>
      </c>
      <c r="BL314" t="n">
        <v>0</v>
      </c>
      <c r="BM314" t="n">
        <v>0</v>
      </c>
      <c r="BN314" t="n">
        <v>0</v>
      </c>
      <c r="BO314" t="n">
        <v>0</v>
      </c>
      <c r="BP314" t="n">
        <v>0</v>
      </c>
      <c r="BQ314" t="n">
        <v>0</v>
      </c>
      <c r="BR314" t="n">
        <v>0</v>
      </c>
      <c r="BS314" t="n">
        <v>0</v>
      </c>
      <c r="BT314" t="n">
        <v>0</v>
      </c>
      <c r="BU314" t="n">
        <v>0</v>
      </c>
      <c r="BV314" t="n">
        <v>0</v>
      </c>
      <c r="BW314" t="n">
        <v>0</v>
      </c>
      <c r="CV314" t="n">
        <v>0</v>
      </c>
      <c r="CW314" t="n">
        <v>0</v>
      </c>
      <c r="CX314">
        <f>ROUND(Y314*Source!I793,7)</f>
        <v/>
      </c>
      <c r="CY314">
        <f>AA314</f>
        <v/>
      </c>
      <c r="CZ314">
        <f>AE314</f>
        <v/>
      </c>
      <c r="DA314">
        <f>AI314</f>
        <v/>
      </c>
      <c r="DB314">
        <f>ROUND(ROUND(AT314*CZ314,2),2)</f>
        <v/>
      </c>
      <c r="DC314">
        <f>ROUND(ROUND(AT314*AG314,2),2)</f>
        <v/>
      </c>
      <c r="DD314" t="inlineStr"/>
      <c r="DE314" t="inlineStr"/>
      <c r="DF314">
        <f>ROUND(ROUND(AE314*AI314,0)*CX314,0)</f>
        <v/>
      </c>
      <c r="DG314">
        <f>ROUND(ROUND(AF314,0)*CX314,0)</f>
        <v/>
      </c>
      <c r="DH314">
        <f>ROUND(ROUND(AG314,0)*CX314,0)</f>
        <v/>
      </c>
      <c r="DI314">
        <f>ROUND(ROUND(AH314,0)*CX314,0)</f>
        <v/>
      </c>
      <c r="DJ314">
        <f>DF314</f>
        <v/>
      </c>
      <c r="DK314" t="n">
        <v>0</v>
      </c>
      <c r="DL314" t="inlineStr"/>
      <c r="DM314" t="n">
        <v>0</v>
      </c>
      <c r="DN314" t="inlineStr"/>
      <c r="DO314" t="n">
        <v>0</v>
      </c>
    </row>
    <row r="315">
      <c r="A315">
        <f>ROW(Source!A793)</f>
        <v/>
      </c>
      <c r="B315" t="n">
        <v>78855224</v>
      </c>
      <c r="C315" t="n">
        <v>78859386</v>
      </c>
      <c r="D315" t="n">
        <v>29160309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507-5003</t>
        </is>
      </c>
      <c r="J315" t="inlineStr">
        <is>
          <t>ТССЦ Московской обл., 507-5003, приказ Минстроя России №675/пр от 28.02.2017 № 258/пр</t>
        </is>
      </c>
      <c r="K315" t="inlineStr">
        <is>
          <t>Угольник 45 град. полипропиленовый диаметром 32 мм</t>
        </is>
      </c>
      <c r="L315" t="n">
        <v>1358</v>
      </c>
      <c r="N315" t="n">
        <v>1010</v>
      </c>
      <c r="O315" t="inlineStr">
        <is>
          <t>10 шт.</t>
        </is>
      </c>
      <c r="P315" t="inlineStr">
        <is>
          <t>10 шт.</t>
        </is>
      </c>
      <c r="Q315" t="n">
        <v>10</v>
      </c>
      <c r="W315" t="n">
        <v>0</v>
      </c>
      <c r="X315" t="n">
        <v>-108128583</v>
      </c>
      <c r="Y315">
        <f>AT315</f>
        <v/>
      </c>
      <c r="AA315" t="n">
        <v>272.56</v>
      </c>
      <c r="AB315" t="n">
        <v>0</v>
      </c>
      <c r="AC315" t="n">
        <v>0</v>
      </c>
      <c r="AD315" t="n">
        <v>0</v>
      </c>
      <c r="AE315" t="n">
        <v>36.1</v>
      </c>
      <c r="AF315" t="n">
        <v>0</v>
      </c>
      <c r="AG315" t="n">
        <v>0</v>
      </c>
      <c r="AH315" t="n">
        <v>0</v>
      </c>
      <c r="AI315" t="n">
        <v>7.55</v>
      </c>
      <c r="AJ315" t="n">
        <v>1</v>
      </c>
      <c r="AK315" t="n">
        <v>1</v>
      </c>
      <c r="AL315" t="n">
        <v>1</v>
      </c>
      <c r="AM315" t="n">
        <v>0</v>
      </c>
      <c r="AN315" t="n">
        <v>0</v>
      </c>
      <c r="AO315" t="n">
        <v>0</v>
      </c>
      <c r="AP315" t="n">
        <v>1</v>
      </c>
      <c r="AQ315" t="n">
        <v>0</v>
      </c>
      <c r="AR315" t="n">
        <v>0</v>
      </c>
      <c r="AS315" t="inlineStr"/>
      <c r="AT315" t="n">
        <v>2</v>
      </c>
      <c r="AU315" t="inlineStr"/>
      <c r="AV315" t="n">
        <v>0</v>
      </c>
      <c r="AW315" t="n">
        <v>1</v>
      </c>
      <c r="AX315" t="n">
        <v>-1</v>
      </c>
      <c r="AY315" t="n">
        <v>0</v>
      </c>
      <c r="AZ315" t="n">
        <v>0</v>
      </c>
      <c r="BA315" t="inlineStr"/>
      <c r="BB315" t="n">
        <v>0</v>
      </c>
      <c r="BC315" t="n">
        <v>0</v>
      </c>
      <c r="BD315" t="n">
        <v>0</v>
      </c>
      <c r="BE315" t="n">
        <v>0</v>
      </c>
      <c r="BF315" t="n">
        <v>0</v>
      </c>
      <c r="BG315" t="n">
        <v>0</v>
      </c>
      <c r="BH315" t="n">
        <v>0</v>
      </c>
      <c r="BI315" t="n">
        <v>0</v>
      </c>
      <c r="BJ315" t="n">
        <v>0</v>
      </c>
      <c r="BK315" t="n">
        <v>0</v>
      </c>
      <c r="BL315" t="n">
        <v>0</v>
      </c>
      <c r="BM315" t="n">
        <v>0</v>
      </c>
      <c r="BN315" t="n">
        <v>0</v>
      </c>
      <c r="BO315" t="n">
        <v>0</v>
      </c>
      <c r="BP315" t="n">
        <v>0</v>
      </c>
      <c r="BQ315" t="n">
        <v>0</v>
      </c>
      <c r="BR315" t="n">
        <v>0</v>
      </c>
      <c r="BS315" t="n">
        <v>0</v>
      </c>
      <c r="BT315" t="n">
        <v>0</v>
      </c>
      <c r="BU315" t="n">
        <v>0</v>
      </c>
      <c r="BV315" t="n">
        <v>0</v>
      </c>
      <c r="BW315" t="n">
        <v>0</v>
      </c>
      <c r="CV315" t="n">
        <v>0</v>
      </c>
      <c r="CW315" t="n">
        <v>0</v>
      </c>
      <c r="CX315">
        <f>ROUND(Y315*Source!I793,7)</f>
        <v/>
      </c>
      <c r="CY315">
        <f>AA315</f>
        <v/>
      </c>
      <c r="CZ315">
        <f>AE315</f>
        <v/>
      </c>
      <c r="DA315">
        <f>AI315</f>
        <v/>
      </c>
      <c r="DB315">
        <f>ROUND(ROUND(AT315*CZ315,2),2)</f>
        <v/>
      </c>
      <c r="DC315">
        <f>ROUND(ROUND(AT315*AG315,2),2)</f>
        <v/>
      </c>
      <c r="DD315" t="inlineStr"/>
      <c r="DE315" t="inlineStr"/>
      <c r="DF315">
        <f>ROUND(ROUND(AE315*AI315,0)*CX315,0)</f>
        <v/>
      </c>
      <c r="DG315">
        <f>ROUND(ROUND(AF315,0)*CX315,0)</f>
        <v/>
      </c>
      <c r="DH315">
        <f>ROUND(ROUND(AG315,0)*CX315,0)</f>
        <v/>
      </c>
      <c r="DI315">
        <f>ROUND(ROUND(AH315,0)*CX315,0)</f>
        <v/>
      </c>
      <c r="DJ315">
        <f>DF315</f>
        <v/>
      </c>
      <c r="DK315" t="n">
        <v>0</v>
      </c>
      <c r="DL315" t="inlineStr"/>
      <c r="DM315" t="n">
        <v>0</v>
      </c>
      <c r="DN315" t="inlineStr"/>
      <c r="DO315" t="n">
        <v>0</v>
      </c>
    </row>
    <row r="316">
      <c r="A316">
        <f>ROW(Source!A793)</f>
        <v/>
      </c>
      <c r="B316" t="n">
        <v>78855224</v>
      </c>
      <c r="C316" t="n">
        <v>78859386</v>
      </c>
      <c r="D316" t="n">
        <v>29159216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507-5056</t>
        </is>
      </c>
      <c r="J316" t="inlineStr">
        <is>
          <t>ТССЦ Московской обл., 507-5056, приказ Минстроя России №675/пр от 28.02.2017 № 258/пр</t>
        </is>
      </c>
      <c r="K316" t="inlineStr">
        <is>
          <t>Муфта полипропиленовая переходная диаметром 25х20 мм ( прим 32мм)</t>
        </is>
      </c>
      <c r="L316" t="n">
        <v>1358</v>
      </c>
      <c r="N316" t="n">
        <v>1010</v>
      </c>
      <c r="O316" t="inlineStr">
        <is>
          <t>10 шт.</t>
        </is>
      </c>
      <c r="P316" t="inlineStr">
        <is>
          <t>10 шт.</t>
        </is>
      </c>
      <c r="Q316" t="n">
        <v>10</v>
      </c>
      <c r="W316" t="n">
        <v>0</v>
      </c>
      <c r="X316" t="n">
        <v>1610323712</v>
      </c>
      <c r="Y316">
        <f>AT316</f>
        <v/>
      </c>
      <c r="AA316" t="n">
        <v>59.69</v>
      </c>
      <c r="AB316" t="n">
        <v>0</v>
      </c>
      <c r="AC316" t="n">
        <v>0</v>
      </c>
      <c r="AD316" t="n">
        <v>0</v>
      </c>
      <c r="AE316" t="n">
        <v>10.1</v>
      </c>
      <c r="AF316" t="n">
        <v>0</v>
      </c>
      <c r="AG316" t="n">
        <v>0</v>
      </c>
      <c r="AH316" t="n">
        <v>0</v>
      </c>
      <c r="AI316" t="n">
        <v>5.91</v>
      </c>
      <c r="AJ316" t="n">
        <v>1</v>
      </c>
      <c r="AK316" t="n">
        <v>1</v>
      </c>
      <c r="AL316" t="n">
        <v>1</v>
      </c>
      <c r="AM316" t="n">
        <v>0</v>
      </c>
      <c r="AN316" t="n">
        <v>0</v>
      </c>
      <c r="AO316" t="n">
        <v>0</v>
      </c>
      <c r="AP316" t="n">
        <v>1</v>
      </c>
      <c r="AQ316" t="n">
        <v>0</v>
      </c>
      <c r="AR316" t="n">
        <v>0</v>
      </c>
      <c r="AS316" t="inlineStr"/>
      <c r="AT316" t="n">
        <v>4</v>
      </c>
      <c r="AU316" t="inlineStr"/>
      <c r="AV316" t="n">
        <v>0</v>
      </c>
      <c r="AW316" t="n">
        <v>1</v>
      </c>
      <c r="AX316" t="n">
        <v>-1</v>
      </c>
      <c r="AY316" t="n">
        <v>0</v>
      </c>
      <c r="AZ316" t="n">
        <v>0</v>
      </c>
      <c r="BA316" t="inlineStr"/>
      <c r="BB316" t="n">
        <v>0</v>
      </c>
      <c r="BC316" t="n">
        <v>0</v>
      </c>
      <c r="BD316" t="n">
        <v>0</v>
      </c>
      <c r="BE316" t="n">
        <v>0</v>
      </c>
      <c r="BF316" t="n">
        <v>0</v>
      </c>
      <c r="BG316" t="n">
        <v>0</v>
      </c>
      <c r="BH316" t="n">
        <v>0</v>
      </c>
      <c r="BI316" t="n">
        <v>0</v>
      </c>
      <c r="BJ316" t="n">
        <v>0</v>
      </c>
      <c r="BK316" t="n">
        <v>0</v>
      </c>
      <c r="BL316" t="n">
        <v>0</v>
      </c>
      <c r="BM316" t="n">
        <v>0</v>
      </c>
      <c r="BN316" t="n">
        <v>0</v>
      </c>
      <c r="BO316" t="n">
        <v>0</v>
      </c>
      <c r="BP316" t="n">
        <v>0</v>
      </c>
      <c r="BQ316" t="n">
        <v>0</v>
      </c>
      <c r="BR316" t="n">
        <v>0</v>
      </c>
      <c r="BS316" t="n">
        <v>0</v>
      </c>
      <c r="BT316" t="n">
        <v>0</v>
      </c>
      <c r="BU316" t="n">
        <v>0</v>
      </c>
      <c r="BV316" t="n">
        <v>0</v>
      </c>
      <c r="BW316" t="n">
        <v>0</v>
      </c>
      <c r="CV316" t="n">
        <v>0</v>
      </c>
      <c r="CW316" t="n">
        <v>0</v>
      </c>
      <c r="CX316">
        <f>ROUND(Y316*Source!I793,7)</f>
        <v/>
      </c>
      <c r="CY316">
        <f>AA316</f>
        <v/>
      </c>
      <c r="CZ316">
        <f>AE316</f>
        <v/>
      </c>
      <c r="DA316">
        <f>AI316</f>
        <v/>
      </c>
      <c r="DB316">
        <f>ROUND(ROUND(AT316*CZ316,2),2)</f>
        <v/>
      </c>
      <c r="DC316">
        <f>ROUND(ROUND(AT316*AG316,2),2)</f>
        <v/>
      </c>
      <c r="DD316" t="inlineStr"/>
      <c r="DE316" t="inlineStr"/>
      <c r="DF316">
        <f>ROUND(ROUND(AE316*AI316,0)*CX316,0)</f>
        <v/>
      </c>
      <c r="DG316">
        <f>ROUND(ROUND(AF316,0)*CX316,0)</f>
        <v/>
      </c>
      <c r="DH316">
        <f>ROUND(ROUND(AG316,0)*CX316,0)</f>
        <v/>
      </c>
      <c r="DI316">
        <f>ROUND(ROUND(AH316,0)*CX316,0)</f>
        <v/>
      </c>
      <c r="DJ316">
        <f>DF316</f>
        <v/>
      </c>
      <c r="DK316" t="n">
        <v>0</v>
      </c>
      <c r="DL316" t="inlineStr"/>
      <c r="DM316" t="n">
        <v>0</v>
      </c>
      <c r="DN316" t="inlineStr"/>
      <c r="DO316" t="n">
        <v>0</v>
      </c>
    </row>
    <row r="317">
      <c r="A317">
        <f>ROW(Source!A793)</f>
        <v/>
      </c>
      <c r="B317" t="n">
        <v>78855224</v>
      </c>
      <c r="C317" t="n">
        <v>78859386</v>
      </c>
      <c r="D317" t="n">
        <v>29159218</v>
      </c>
      <c r="E317" t="n">
        <v>1</v>
      </c>
      <c r="F317" t="n">
        <v>1</v>
      </c>
      <c r="G317" t="n">
        <v>1</v>
      </c>
      <c r="H317" t="n">
        <v>3</v>
      </c>
      <c r="I317" t="inlineStr">
        <is>
          <t>507-5058</t>
        </is>
      </c>
      <c r="J317" t="inlineStr">
        <is>
          <t>ТССЦ Московской обл., 507-5058, приказ Минстроя России №675/пр от 28.02.2017 № 258/пр</t>
        </is>
      </c>
      <c r="K317" t="inlineStr">
        <is>
          <t>Муфта полипропиленовая переходная диаметром 32х25 мм</t>
        </is>
      </c>
      <c r="L317" t="n">
        <v>1358</v>
      </c>
      <c r="N317" t="n">
        <v>1010</v>
      </c>
      <c r="O317" t="inlineStr">
        <is>
          <t>10 шт.</t>
        </is>
      </c>
      <c r="P317" t="inlineStr">
        <is>
          <t>10 шт.</t>
        </is>
      </c>
      <c r="Q317" t="n">
        <v>10</v>
      </c>
      <c r="W317" t="n">
        <v>0</v>
      </c>
      <c r="X317" t="n">
        <v>241276038</v>
      </c>
      <c r="Y317">
        <f>AT317</f>
        <v/>
      </c>
      <c r="AA317" t="n">
        <v>85.28</v>
      </c>
      <c r="AB317" t="n">
        <v>0</v>
      </c>
      <c r="AC317" t="n">
        <v>0</v>
      </c>
      <c r="AD317" t="n">
        <v>0</v>
      </c>
      <c r="AE317" t="n">
        <v>13.8</v>
      </c>
      <c r="AF317" t="n">
        <v>0</v>
      </c>
      <c r="AG317" t="n">
        <v>0</v>
      </c>
      <c r="AH317" t="n">
        <v>0</v>
      </c>
      <c r="AI317" t="n">
        <v>6.18</v>
      </c>
      <c r="AJ317" t="n">
        <v>1</v>
      </c>
      <c r="AK317" t="n">
        <v>1</v>
      </c>
      <c r="AL317" t="n">
        <v>1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  <c r="AS317" t="inlineStr"/>
      <c r="AT317" t="n">
        <v>1</v>
      </c>
      <c r="AU317" t="inlineStr"/>
      <c r="AV317" t="n">
        <v>0</v>
      </c>
      <c r="AW317" t="n">
        <v>1</v>
      </c>
      <c r="AX317" t="n">
        <v>-1</v>
      </c>
      <c r="AY317" t="n">
        <v>0</v>
      </c>
      <c r="AZ317" t="n">
        <v>0</v>
      </c>
      <c r="BA317" t="inlineStr"/>
      <c r="BB317" t="n">
        <v>0</v>
      </c>
      <c r="BC317" t="n">
        <v>0</v>
      </c>
      <c r="BD317" t="n">
        <v>0</v>
      </c>
      <c r="BE317" t="n">
        <v>0</v>
      </c>
      <c r="BF317" t="n">
        <v>0</v>
      </c>
      <c r="BG317" t="n">
        <v>0</v>
      </c>
      <c r="BH317" t="n">
        <v>0</v>
      </c>
      <c r="BI317" t="n">
        <v>0</v>
      </c>
      <c r="BJ317" t="n">
        <v>0</v>
      </c>
      <c r="BK317" t="n">
        <v>0</v>
      </c>
      <c r="BL317" t="n">
        <v>0</v>
      </c>
      <c r="BM317" t="n">
        <v>0</v>
      </c>
      <c r="BN317" t="n">
        <v>0</v>
      </c>
      <c r="BO317" t="n">
        <v>0</v>
      </c>
      <c r="BP317" t="n">
        <v>0</v>
      </c>
      <c r="BQ317" t="n">
        <v>0</v>
      </c>
      <c r="BR317" t="n">
        <v>0</v>
      </c>
      <c r="BS317" t="n">
        <v>0</v>
      </c>
      <c r="BT317" t="n">
        <v>0</v>
      </c>
      <c r="BU317" t="n">
        <v>0</v>
      </c>
      <c r="BV317" t="n">
        <v>0</v>
      </c>
      <c r="BW317" t="n">
        <v>0</v>
      </c>
      <c r="CV317" t="n">
        <v>0</v>
      </c>
      <c r="CW317" t="n">
        <v>0</v>
      </c>
      <c r="CX317">
        <f>ROUND(Y317*Source!I793,7)</f>
        <v/>
      </c>
      <c r="CY317">
        <f>AA317</f>
        <v/>
      </c>
      <c r="CZ317">
        <f>AE317</f>
        <v/>
      </c>
      <c r="DA317">
        <f>AI317</f>
        <v/>
      </c>
      <c r="DB317">
        <f>ROUND(ROUND(AT317*CZ317,2),2)</f>
        <v/>
      </c>
      <c r="DC317">
        <f>ROUND(ROUND(AT317*AG317,2),2)</f>
        <v/>
      </c>
      <c r="DD317" t="inlineStr"/>
      <c r="DE317" t="inlineStr"/>
      <c r="DF317">
        <f>ROUND(ROUND(AE317*AI317,0)*CX317,0)</f>
        <v/>
      </c>
      <c r="DG317">
        <f>ROUND(ROUND(AF317,0)*CX317,0)</f>
        <v/>
      </c>
      <c r="DH317">
        <f>ROUND(ROUND(AG317,0)*CX317,0)</f>
        <v/>
      </c>
      <c r="DI317">
        <f>ROUND(ROUND(AH317,0)*CX317,0)</f>
        <v/>
      </c>
      <c r="DJ317">
        <f>DF317</f>
        <v/>
      </c>
      <c r="DK317" t="n">
        <v>0</v>
      </c>
      <c r="DL317" t="inlineStr"/>
      <c r="DM317" t="n">
        <v>0</v>
      </c>
      <c r="DN317" t="inlineStr"/>
      <c r="DO317" t="n">
        <v>0</v>
      </c>
    </row>
    <row r="318">
      <c r="A318">
        <f>ROW(Source!A835)</f>
        <v/>
      </c>
      <c r="B318" t="n">
        <v>78855224</v>
      </c>
      <c r="C318" t="n">
        <v>78859489</v>
      </c>
      <c r="D318" t="n">
        <v>18406785</v>
      </c>
      <c r="E318" t="n">
        <v>1</v>
      </c>
      <c r="F318" t="n">
        <v>1</v>
      </c>
      <c r="G318" t="n">
        <v>1</v>
      </c>
      <c r="H318" t="n">
        <v>1</v>
      </c>
      <c r="I318" t="inlineStr">
        <is>
          <t>1-1033-90</t>
        </is>
      </c>
      <c r="J318" t="inlineStr"/>
      <c r="K318" t="inlineStr">
        <is>
          <t>Рабочий строитель среднего разряда 3,3</t>
        </is>
      </c>
      <c r="L318" t="n">
        <v>1369</v>
      </c>
      <c r="N318" t="n">
        <v>1013</v>
      </c>
      <c r="O318" t="inlineStr">
        <is>
          <t>чел.-ч</t>
        </is>
      </c>
      <c r="P318" t="inlineStr">
        <is>
          <t>чел.-ч</t>
        </is>
      </c>
      <c r="Q318" t="n">
        <v>1</v>
      </c>
      <c r="W318" t="n">
        <v>0</v>
      </c>
      <c r="X318" t="n">
        <v>645971194</v>
      </c>
      <c r="Y318">
        <f>AT318</f>
        <v/>
      </c>
      <c r="AA318" t="n">
        <v>0</v>
      </c>
      <c r="AB318" t="n">
        <v>0</v>
      </c>
      <c r="AC318" t="n">
        <v>0</v>
      </c>
      <c r="AD318" t="n">
        <v>8.859999999999999</v>
      </c>
      <c r="AE318" t="n">
        <v>0</v>
      </c>
      <c r="AF318" t="n">
        <v>0</v>
      </c>
      <c r="AG318" t="n">
        <v>0</v>
      </c>
      <c r="AH318" t="n">
        <v>8.859999999999999</v>
      </c>
      <c r="AI318" t="n">
        <v>1</v>
      </c>
      <c r="AJ318" t="n">
        <v>1</v>
      </c>
      <c r="AK318" t="n">
        <v>1</v>
      </c>
      <c r="AL318" t="n">
        <v>1</v>
      </c>
      <c r="AM318" t="n">
        <v>-2</v>
      </c>
      <c r="AN318" t="n">
        <v>0</v>
      </c>
      <c r="AO318" t="n">
        <v>1</v>
      </c>
      <c r="AP318" t="n">
        <v>1</v>
      </c>
      <c r="AQ318" t="n">
        <v>0</v>
      </c>
      <c r="AR318" t="n">
        <v>0</v>
      </c>
      <c r="AS318" t="inlineStr"/>
      <c r="AT318" t="n">
        <v>111</v>
      </c>
      <c r="AU318" t="inlineStr"/>
      <c r="AV318" t="n">
        <v>1</v>
      </c>
      <c r="AW318" t="n">
        <v>2</v>
      </c>
      <c r="AX318" t="n">
        <v>78859490</v>
      </c>
      <c r="AY318" t="n">
        <v>1</v>
      </c>
      <c r="AZ318" t="n">
        <v>0</v>
      </c>
      <c r="BA318" t="n">
        <v>310</v>
      </c>
      <c r="BB318" t="n">
        <v>0</v>
      </c>
      <c r="BC318" t="n">
        <v>0</v>
      </c>
      <c r="BD318" t="n">
        <v>0</v>
      </c>
      <c r="BE318" t="n">
        <v>0</v>
      </c>
      <c r="BF318" t="n">
        <v>0</v>
      </c>
      <c r="BG318" t="n">
        <v>0</v>
      </c>
      <c r="BH318" t="n">
        <v>0</v>
      </c>
      <c r="BI318" t="n">
        <v>0</v>
      </c>
      <c r="BJ318" t="n">
        <v>0</v>
      </c>
      <c r="BK318" t="n">
        <v>0</v>
      </c>
      <c r="BL318" t="n">
        <v>0</v>
      </c>
      <c r="BM318" t="n">
        <v>0</v>
      </c>
      <c r="BN318" t="n">
        <v>0</v>
      </c>
      <c r="BO318" t="n">
        <v>0</v>
      </c>
      <c r="BP318" t="n">
        <v>0</v>
      </c>
      <c r="BQ318" t="n">
        <v>0</v>
      </c>
      <c r="BR318" t="n">
        <v>0</v>
      </c>
      <c r="BS318" t="n">
        <v>0</v>
      </c>
      <c r="BT318" t="n">
        <v>0</v>
      </c>
      <c r="BU318" t="n">
        <v>0</v>
      </c>
      <c r="BV318" t="n">
        <v>0</v>
      </c>
      <c r="BW318" t="n">
        <v>0</v>
      </c>
      <c r="CU318">
        <f>ROUND(AT318*Source!I835*AH318*AL318,0)</f>
        <v/>
      </c>
      <c r="CV318">
        <f>ROUND(Y318*Source!I835,7)</f>
        <v/>
      </c>
      <c r="CW318" t="n">
        <v>0</v>
      </c>
      <c r="CX318">
        <f>ROUND(Y318*Source!I835,7)</f>
        <v/>
      </c>
      <c r="CY318">
        <f>AD318</f>
        <v/>
      </c>
      <c r="CZ318">
        <f>AH318</f>
        <v/>
      </c>
      <c r="DA318">
        <f>AL318</f>
        <v/>
      </c>
      <c r="DB318">
        <f>ROUND(ROUND(AT318*CZ318,2),2)</f>
        <v/>
      </c>
      <c r="DC318">
        <f>ROUND(ROUND(AT318*AG318,2),2)</f>
        <v/>
      </c>
      <c r="DD318" t="inlineStr"/>
      <c r="DE318" t="inlineStr"/>
      <c r="DF318">
        <f>ROUND(ROUND(AE318,0)*CX318,0)</f>
        <v/>
      </c>
      <c r="DG318">
        <f>ROUND(ROUND(AF318,0)*CX318,0)</f>
        <v/>
      </c>
      <c r="DH318">
        <f>ROUND(ROUND(AG318,0)*CX318,0)</f>
        <v/>
      </c>
      <c r="DI318">
        <f>ROUND(ROUND(AH318,0)*CX318,0)</f>
        <v/>
      </c>
      <c r="DJ318">
        <f>DI318</f>
        <v/>
      </c>
      <c r="DK318" t="n">
        <v>0</v>
      </c>
      <c r="DL318" t="inlineStr"/>
      <c r="DM318" t="n">
        <v>0</v>
      </c>
      <c r="DN318" t="inlineStr"/>
      <c r="DO318" t="n">
        <v>0</v>
      </c>
    </row>
    <row r="319">
      <c r="A319">
        <f>ROW(Source!A835)</f>
        <v/>
      </c>
      <c r="B319" t="n">
        <v>78855224</v>
      </c>
      <c r="C319" t="n">
        <v>78859489</v>
      </c>
      <c r="D319" t="n">
        <v>121548</v>
      </c>
      <c r="E319" t="n">
        <v>1</v>
      </c>
      <c r="F319" t="n">
        <v>1</v>
      </c>
      <c r="G319" t="n">
        <v>1</v>
      </c>
      <c r="H319" t="n">
        <v>1</v>
      </c>
      <c r="I319" t="inlineStr">
        <is>
          <t>2</t>
        </is>
      </c>
      <c r="J319" t="inlineStr"/>
      <c r="K319" t="inlineStr">
        <is>
          <t>Затраты труда машинистов</t>
        </is>
      </c>
      <c r="L319" t="n">
        <v>608254</v>
      </c>
      <c r="N319" t="n">
        <v>1013</v>
      </c>
      <c r="O319" t="inlineStr">
        <is>
          <t>чел.час</t>
        </is>
      </c>
      <c r="P319" t="inlineStr">
        <is>
          <t>чел.час</t>
        </is>
      </c>
      <c r="Q319" t="n">
        <v>1</v>
      </c>
      <c r="W319" t="n">
        <v>0</v>
      </c>
      <c r="X319" t="n">
        <v>-185737400</v>
      </c>
      <c r="Y319">
        <f>AT319</f>
        <v/>
      </c>
      <c r="AA319" t="n">
        <v>0</v>
      </c>
      <c r="AB319" t="n">
        <v>0</v>
      </c>
      <c r="AC319" t="n">
        <v>0</v>
      </c>
      <c r="AD319" t="n">
        <v>0</v>
      </c>
      <c r="AE319" t="n">
        <v>0</v>
      </c>
      <c r="AF319" t="n">
        <v>0</v>
      </c>
      <c r="AG319" t="n">
        <v>0</v>
      </c>
      <c r="AH319" t="n">
        <v>0</v>
      </c>
      <c r="AI319" t="n">
        <v>1</v>
      </c>
      <c r="AJ319" t="n">
        <v>1</v>
      </c>
      <c r="AK319" t="n">
        <v>1</v>
      </c>
      <c r="AL319" t="n">
        <v>1</v>
      </c>
      <c r="AM319" t="n">
        <v>-2</v>
      </c>
      <c r="AN319" t="n">
        <v>0</v>
      </c>
      <c r="AO319" t="n">
        <v>1</v>
      </c>
      <c r="AP319" t="n">
        <v>1</v>
      </c>
      <c r="AQ319" t="n">
        <v>0</v>
      </c>
      <c r="AR319" t="n">
        <v>0</v>
      </c>
      <c r="AS319" t="inlineStr"/>
      <c r="AT319" t="n">
        <v>0.3</v>
      </c>
      <c r="AU319" t="inlineStr"/>
      <c r="AV319" t="n">
        <v>2</v>
      </c>
      <c r="AW319" t="n">
        <v>2</v>
      </c>
      <c r="AX319" t="n">
        <v>78859491</v>
      </c>
      <c r="AY319" t="n">
        <v>1</v>
      </c>
      <c r="AZ319" t="n">
        <v>0</v>
      </c>
      <c r="BA319" t="n">
        <v>311</v>
      </c>
      <c r="BB319" t="n">
        <v>0</v>
      </c>
      <c r="BC319" t="n">
        <v>0</v>
      </c>
      <c r="BD319" t="n">
        <v>0</v>
      </c>
      <c r="BE319" t="n">
        <v>0</v>
      </c>
      <c r="BF319" t="n">
        <v>0</v>
      </c>
      <c r="BG319" t="n">
        <v>0</v>
      </c>
      <c r="BH319" t="n">
        <v>0</v>
      </c>
      <c r="BI319" t="n">
        <v>0</v>
      </c>
      <c r="BJ319" t="n">
        <v>0</v>
      </c>
      <c r="BK319" t="n">
        <v>0</v>
      </c>
      <c r="BL319" t="n">
        <v>0</v>
      </c>
      <c r="BM319" t="n">
        <v>0</v>
      </c>
      <c r="BN319" t="n">
        <v>0</v>
      </c>
      <c r="BO319" t="n">
        <v>0</v>
      </c>
      <c r="BP319" t="n">
        <v>0</v>
      </c>
      <c r="BQ319" t="n">
        <v>0</v>
      </c>
      <c r="BR319" t="n">
        <v>0</v>
      </c>
      <c r="BS319" t="n">
        <v>0</v>
      </c>
      <c r="BT319" t="n">
        <v>0</v>
      </c>
      <c r="BU319" t="n">
        <v>0</v>
      </c>
      <c r="BV319" t="n">
        <v>0</v>
      </c>
      <c r="BW319" t="n">
        <v>0</v>
      </c>
      <c r="CV319" t="n">
        <v>0</v>
      </c>
      <c r="CW319" t="n">
        <v>0</v>
      </c>
      <c r="CX319">
        <f>ROUND(Y319*Source!I835,7)</f>
        <v/>
      </c>
      <c r="CY319">
        <f>AD319</f>
        <v/>
      </c>
      <c r="CZ319">
        <f>AH319</f>
        <v/>
      </c>
      <c r="DA319">
        <f>AL319</f>
        <v/>
      </c>
      <c r="DB319">
        <f>ROUND(ROUND(AT319*CZ319,2),2)</f>
        <v/>
      </c>
      <c r="DC319">
        <f>ROUND(ROUND(AT319*AG319,2),2)</f>
        <v/>
      </c>
      <c r="DD319" t="inlineStr"/>
      <c r="DE319" t="inlineStr"/>
      <c r="DF319">
        <f>ROUND(ROUND(AE319,0)*CX319,0)</f>
        <v/>
      </c>
      <c r="DG319">
        <f>ROUND(ROUND(AF319,0)*CX319,0)</f>
        <v/>
      </c>
      <c r="DH319">
        <f>ROUND(ROUND(AG319,0)*CX319,0)</f>
        <v/>
      </c>
      <c r="DI319">
        <f>ROUND(ROUND(AH319,0)*CX319,0)</f>
        <v/>
      </c>
      <c r="DJ319">
        <f>DI319</f>
        <v/>
      </c>
      <c r="DK319" t="n">
        <v>0</v>
      </c>
      <c r="DL319" t="inlineStr"/>
      <c r="DM319" t="n">
        <v>0</v>
      </c>
      <c r="DN319" t="inlineStr"/>
      <c r="DO319" t="n">
        <v>0</v>
      </c>
    </row>
    <row r="320">
      <c r="A320">
        <f>ROW(Source!A835)</f>
        <v/>
      </c>
      <c r="B320" t="n">
        <v>78855224</v>
      </c>
      <c r="C320" t="n">
        <v>78859489</v>
      </c>
      <c r="D320" t="n">
        <v>29172556</v>
      </c>
      <c r="E320" t="n">
        <v>1</v>
      </c>
      <c r="F320" t="n">
        <v>1</v>
      </c>
      <c r="G320" t="n">
        <v>1</v>
      </c>
      <c r="H320" t="n">
        <v>2</v>
      </c>
      <c r="I320" t="inlineStr">
        <is>
          <t>030954</t>
        </is>
      </c>
      <c r="J320" t="inlineStr">
        <is>
          <t>ТСЭМ Московской обл., 030954, приказ Минстроя России №675/пр от 28.02.2017 № 264/пр</t>
        </is>
      </c>
      <c r="K320" t="inlineStr">
        <is>
          <t>Подъемники грузоподъемностью до 500 кг одномачтовые, высота подъема 45 м</t>
        </is>
      </c>
      <c r="L320" t="n">
        <v>1368</v>
      </c>
      <c r="N320" t="n">
        <v>1011</v>
      </c>
      <c r="O320" t="inlineStr">
        <is>
          <t>маш.-ч</t>
        </is>
      </c>
      <c r="P320" t="inlineStr">
        <is>
          <t>маш.-ч</t>
        </is>
      </c>
      <c r="Q320" t="n">
        <v>1</v>
      </c>
      <c r="W320" t="n">
        <v>0</v>
      </c>
      <c r="X320" t="n">
        <v>344519037</v>
      </c>
      <c r="Y320">
        <f>AT320</f>
        <v/>
      </c>
      <c r="AA320" t="n">
        <v>0</v>
      </c>
      <c r="AB320" t="n">
        <v>728.98</v>
      </c>
      <c r="AC320" t="n">
        <v>705.38</v>
      </c>
      <c r="AD320" t="n">
        <v>0</v>
      </c>
      <c r="AE320" t="n">
        <v>0</v>
      </c>
      <c r="AF320" t="n">
        <v>31.26</v>
      </c>
      <c r="AG320" t="n">
        <v>13.5</v>
      </c>
      <c r="AH320" t="n">
        <v>0</v>
      </c>
      <c r="AI320" t="n">
        <v>1</v>
      </c>
      <c r="AJ320" t="n">
        <v>23.32</v>
      </c>
      <c r="AK320" t="n">
        <v>52.25</v>
      </c>
      <c r="AL320" t="n">
        <v>1</v>
      </c>
      <c r="AM320" t="n">
        <v>2</v>
      </c>
      <c r="AN320" t="n">
        <v>0</v>
      </c>
      <c r="AO320" t="n">
        <v>1</v>
      </c>
      <c r="AP320" t="n">
        <v>1</v>
      </c>
      <c r="AQ320" t="n">
        <v>0</v>
      </c>
      <c r="AR320" t="n">
        <v>0</v>
      </c>
      <c r="AS320" t="inlineStr"/>
      <c r="AT320" t="n">
        <v>0.3</v>
      </c>
      <c r="AU320" t="inlineStr"/>
      <c r="AV320" t="n">
        <v>0</v>
      </c>
      <c r="AW320" t="n">
        <v>2</v>
      </c>
      <c r="AX320" t="n">
        <v>78859492</v>
      </c>
      <c r="AY320" t="n">
        <v>1</v>
      </c>
      <c r="AZ320" t="n">
        <v>0</v>
      </c>
      <c r="BA320" t="n">
        <v>312</v>
      </c>
      <c r="BB320" t="n">
        <v>0</v>
      </c>
      <c r="BC320" t="n">
        <v>0</v>
      </c>
      <c r="BD320" t="n">
        <v>0</v>
      </c>
      <c r="BE320" t="n">
        <v>0</v>
      </c>
      <c r="BF320" t="n">
        <v>0</v>
      </c>
      <c r="BG320" t="n">
        <v>0</v>
      </c>
      <c r="BH320" t="n">
        <v>0</v>
      </c>
      <c r="BI320" t="n">
        <v>0</v>
      </c>
      <c r="BJ320" t="n">
        <v>0</v>
      </c>
      <c r="BK320" t="n">
        <v>0</v>
      </c>
      <c r="BL320" t="n">
        <v>0</v>
      </c>
      <c r="BM320" t="n">
        <v>0</v>
      </c>
      <c r="BN320" t="n">
        <v>0</v>
      </c>
      <c r="BO320" t="n">
        <v>0</v>
      </c>
      <c r="BP320" t="n">
        <v>0</v>
      </c>
      <c r="BQ320" t="n">
        <v>0</v>
      </c>
      <c r="BR320" t="n">
        <v>0</v>
      </c>
      <c r="BS320" t="n">
        <v>0</v>
      </c>
      <c r="BT320" t="n">
        <v>0</v>
      </c>
      <c r="BU320" t="n">
        <v>0</v>
      </c>
      <c r="BV320" t="n">
        <v>0</v>
      </c>
      <c r="BW320" t="n">
        <v>0</v>
      </c>
      <c r="CV320" t="n">
        <v>0</v>
      </c>
      <c r="CW320">
        <f>ROUND(Y320*Source!I835*DO320,7)</f>
        <v/>
      </c>
      <c r="CX320">
        <f>ROUND(Y320*Source!I835,7)</f>
        <v/>
      </c>
      <c r="CY320">
        <f>AB320</f>
        <v/>
      </c>
      <c r="CZ320">
        <f>AF320</f>
        <v/>
      </c>
      <c r="DA320">
        <f>AJ320</f>
        <v/>
      </c>
      <c r="DB320">
        <f>ROUND(ROUND(AT320*CZ320,2),2)</f>
        <v/>
      </c>
      <c r="DC320">
        <f>ROUND(ROUND(AT320*AG320,2),2)</f>
        <v/>
      </c>
      <c r="DD320" t="inlineStr"/>
      <c r="DE320" t="inlineStr"/>
      <c r="DF320">
        <f>ROUND(ROUND(AE320,0)*CX320,0)</f>
        <v/>
      </c>
      <c r="DG320">
        <f>ROUND(ROUND(AF320*AJ320,0)*CX320,0)</f>
        <v/>
      </c>
      <c r="DH320">
        <f>ROUND(ROUND(AG320*AK320,0)*CX320,0)</f>
        <v/>
      </c>
      <c r="DI320">
        <f>ROUND(ROUND(AH320,0)*CX320,0)</f>
        <v/>
      </c>
      <c r="DJ320">
        <f>DG320</f>
        <v/>
      </c>
      <c r="DK320" t="n">
        <v>0</v>
      </c>
      <c r="DL320" t="inlineStr"/>
      <c r="DM320" t="n">
        <v>0</v>
      </c>
      <c r="DN320" t="inlineStr"/>
      <c r="DO320" t="n">
        <v>0</v>
      </c>
    </row>
    <row r="321">
      <c r="A321">
        <f>ROW(Source!A835)</f>
        <v/>
      </c>
      <c r="B321" t="n">
        <v>78855224</v>
      </c>
      <c r="C321" t="n">
        <v>78859489</v>
      </c>
      <c r="D321" t="n">
        <v>29172657</v>
      </c>
      <c r="E321" t="n">
        <v>1</v>
      </c>
      <c r="F321" t="n">
        <v>1</v>
      </c>
      <c r="G321" t="n">
        <v>1</v>
      </c>
      <c r="H321" t="n">
        <v>2</v>
      </c>
      <c r="I321" t="inlineStr">
        <is>
          <t>040502</t>
        </is>
      </c>
      <c r="J321" t="inlineStr">
        <is>
          <t>ТСЭМ Московской обл., 040502, приказ Минстроя России №675/пр от 28.02.2017 № 264/пр</t>
        </is>
      </c>
      <c r="K321" t="inlineStr">
        <is>
          <t>Установки для сварки ручной дуговой (постоянного тока)</t>
        </is>
      </c>
      <c r="L321" t="n">
        <v>1368</v>
      </c>
      <c r="N321" t="n">
        <v>1011</v>
      </c>
      <c r="O321" t="inlineStr">
        <is>
          <t>маш.-ч</t>
        </is>
      </c>
      <c r="P321" t="inlineStr">
        <is>
          <t>маш.-ч</t>
        </is>
      </c>
      <c r="Q321" t="n">
        <v>1</v>
      </c>
      <c r="W321" t="n">
        <v>0</v>
      </c>
      <c r="X321" t="n">
        <v>1474986261</v>
      </c>
      <c r="Y321">
        <f>AT321</f>
        <v/>
      </c>
      <c r="AA321" t="n">
        <v>0</v>
      </c>
      <c r="AB321" t="n">
        <v>69.26000000000001</v>
      </c>
      <c r="AC321" t="n">
        <v>0</v>
      </c>
      <c r="AD321" t="n">
        <v>0</v>
      </c>
      <c r="AE321" t="n">
        <v>0</v>
      </c>
      <c r="AF321" t="n">
        <v>8.1</v>
      </c>
      <c r="AG321" t="n">
        <v>0</v>
      </c>
      <c r="AH321" t="n">
        <v>0</v>
      </c>
      <c r="AI321" t="n">
        <v>1</v>
      </c>
      <c r="AJ321" t="n">
        <v>8.550000000000001</v>
      </c>
      <c r="AK321" t="n">
        <v>52.25</v>
      </c>
      <c r="AL321" t="n">
        <v>1</v>
      </c>
      <c r="AM321" t="n">
        <v>2</v>
      </c>
      <c r="AN321" t="n">
        <v>0</v>
      </c>
      <c r="AO321" t="n">
        <v>1</v>
      </c>
      <c r="AP321" t="n">
        <v>1</v>
      </c>
      <c r="AQ321" t="n">
        <v>0</v>
      </c>
      <c r="AR321" t="n">
        <v>0</v>
      </c>
      <c r="AS321" t="inlineStr"/>
      <c r="AT321" t="n">
        <v>16.1</v>
      </c>
      <c r="AU321" t="inlineStr"/>
      <c r="AV321" t="n">
        <v>0</v>
      </c>
      <c r="AW321" t="n">
        <v>2</v>
      </c>
      <c r="AX321" t="n">
        <v>78859493</v>
      </c>
      <c r="AY321" t="n">
        <v>1</v>
      </c>
      <c r="AZ321" t="n">
        <v>0</v>
      </c>
      <c r="BA321" t="n">
        <v>313</v>
      </c>
      <c r="BB321" t="n">
        <v>0</v>
      </c>
      <c r="BC321" t="n">
        <v>0</v>
      </c>
      <c r="BD321" t="n">
        <v>0</v>
      </c>
      <c r="BE321" t="n">
        <v>0</v>
      </c>
      <c r="BF321" t="n">
        <v>0</v>
      </c>
      <c r="BG321" t="n">
        <v>0</v>
      </c>
      <c r="BH321" t="n">
        <v>0</v>
      </c>
      <c r="BI321" t="n">
        <v>0</v>
      </c>
      <c r="BJ321" t="n">
        <v>0</v>
      </c>
      <c r="BK321" t="n">
        <v>0</v>
      </c>
      <c r="BL321" t="n">
        <v>0</v>
      </c>
      <c r="BM321" t="n">
        <v>0</v>
      </c>
      <c r="BN321" t="n">
        <v>0</v>
      </c>
      <c r="BO321" t="n">
        <v>0</v>
      </c>
      <c r="BP321" t="n">
        <v>0</v>
      </c>
      <c r="BQ321" t="n">
        <v>0</v>
      </c>
      <c r="BR321" t="n">
        <v>0</v>
      </c>
      <c r="BS321" t="n">
        <v>0</v>
      </c>
      <c r="BT321" t="n">
        <v>0</v>
      </c>
      <c r="BU321" t="n">
        <v>0</v>
      </c>
      <c r="BV321" t="n">
        <v>0</v>
      </c>
      <c r="BW321" t="n">
        <v>0</v>
      </c>
      <c r="CV321" t="n">
        <v>0</v>
      </c>
      <c r="CW321">
        <f>ROUND(Y321*Source!I835*DO321,7)</f>
        <v/>
      </c>
      <c r="CX321">
        <f>ROUND(Y321*Source!I835,7)</f>
        <v/>
      </c>
      <c r="CY321">
        <f>AB321</f>
        <v/>
      </c>
      <c r="CZ321">
        <f>AF321</f>
        <v/>
      </c>
      <c r="DA321">
        <f>AJ321</f>
        <v/>
      </c>
      <c r="DB321">
        <f>ROUND(ROUND(AT321*CZ321,2),2)</f>
        <v/>
      </c>
      <c r="DC321">
        <f>ROUND(ROUND(AT321*AG321,2),2)</f>
        <v/>
      </c>
      <c r="DD321" t="inlineStr"/>
      <c r="DE321" t="inlineStr"/>
      <c r="DF321">
        <f>ROUND(ROUND(AE321,0)*CX321,0)</f>
        <v/>
      </c>
      <c r="DG321">
        <f>ROUND(ROUND(AF321*AJ321,0)*CX321,0)</f>
        <v/>
      </c>
      <c r="DH321">
        <f>ROUND(ROUND(AG321*AK321,0)*CX321,0)</f>
        <v/>
      </c>
      <c r="DI321">
        <f>ROUND(ROUND(AH321,0)*CX321,0)</f>
        <v/>
      </c>
      <c r="DJ321">
        <f>DG321</f>
        <v/>
      </c>
      <c r="DK321" t="n">
        <v>0</v>
      </c>
      <c r="DL321" t="inlineStr"/>
      <c r="DM321" t="n">
        <v>0</v>
      </c>
      <c r="DN321" t="inlineStr"/>
      <c r="DO321" t="n">
        <v>0</v>
      </c>
    </row>
    <row r="322">
      <c r="A322">
        <f>ROW(Source!A835)</f>
        <v/>
      </c>
      <c r="B322" t="n">
        <v>78855224</v>
      </c>
      <c r="C322" t="n">
        <v>78859489</v>
      </c>
      <c r="D322" t="n">
        <v>29172659</v>
      </c>
      <c r="E322" t="n">
        <v>1</v>
      </c>
      <c r="F322" t="n">
        <v>1</v>
      </c>
      <c r="G322" t="n">
        <v>1</v>
      </c>
      <c r="H322" t="n">
        <v>2</v>
      </c>
      <c r="I322" t="inlineStr">
        <is>
          <t>040504</t>
        </is>
      </c>
      <c r="J322" t="inlineStr">
        <is>
          <t>ТСЭМ Московской обл., 040504, приказ Минстроя России №675/пр от 28.02.2017 № 264/пр</t>
        </is>
      </c>
      <c r="K322" t="inlineStr">
        <is>
          <t>Аппарат для газовой сварки и резки</t>
        </is>
      </c>
      <c r="L322" t="n">
        <v>1368</v>
      </c>
      <c r="N322" t="n">
        <v>1011</v>
      </c>
      <c r="O322" t="inlineStr">
        <is>
          <t>маш.-ч</t>
        </is>
      </c>
      <c r="P322" t="inlineStr">
        <is>
          <t>маш.-ч</t>
        </is>
      </c>
      <c r="Q322" t="n">
        <v>1</v>
      </c>
      <c r="W322" t="n">
        <v>0</v>
      </c>
      <c r="X322" t="n">
        <v>1514068676</v>
      </c>
      <c r="Y322">
        <f>AT322</f>
        <v/>
      </c>
      <c r="AA322" t="n">
        <v>0</v>
      </c>
      <c r="AB322" t="n">
        <v>9.76</v>
      </c>
      <c r="AC322" t="n">
        <v>0</v>
      </c>
      <c r="AD322" t="n">
        <v>0</v>
      </c>
      <c r="AE322" t="n">
        <v>0</v>
      </c>
      <c r="AF322" t="n">
        <v>1.2</v>
      </c>
      <c r="AG322" t="n">
        <v>0</v>
      </c>
      <c r="AH322" t="n">
        <v>0</v>
      </c>
      <c r="AI322" t="n">
        <v>1</v>
      </c>
      <c r="AJ322" t="n">
        <v>8.130000000000001</v>
      </c>
      <c r="AK322" t="n">
        <v>52.25</v>
      </c>
      <c r="AL322" t="n">
        <v>1</v>
      </c>
      <c r="AM322" t="n">
        <v>2</v>
      </c>
      <c r="AN322" t="n">
        <v>0</v>
      </c>
      <c r="AO322" t="n">
        <v>1</v>
      </c>
      <c r="AP322" t="n">
        <v>1</v>
      </c>
      <c r="AQ322" t="n">
        <v>0</v>
      </c>
      <c r="AR322" t="n">
        <v>0</v>
      </c>
      <c r="AS322" t="inlineStr"/>
      <c r="AT322" t="n">
        <v>5.6</v>
      </c>
      <c r="AU322" t="inlineStr"/>
      <c r="AV322" t="n">
        <v>0</v>
      </c>
      <c r="AW322" t="n">
        <v>2</v>
      </c>
      <c r="AX322" t="n">
        <v>78859494</v>
      </c>
      <c r="AY322" t="n">
        <v>1</v>
      </c>
      <c r="AZ322" t="n">
        <v>0</v>
      </c>
      <c r="BA322" t="n">
        <v>314</v>
      </c>
      <c r="BB322" t="n">
        <v>0</v>
      </c>
      <c r="BC322" t="n">
        <v>0</v>
      </c>
      <c r="BD322" t="n">
        <v>0</v>
      </c>
      <c r="BE322" t="n">
        <v>0</v>
      </c>
      <c r="BF322" t="n">
        <v>0</v>
      </c>
      <c r="BG322" t="n">
        <v>0</v>
      </c>
      <c r="BH322" t="n">
        <v>0</v>
      </c>
      <c r="BI322" t="n">
        <v>0</v>
      </c>
      <c r="BJ322" t="n">
        <v>0</v>
      </c>
      <c r="BK322" t="n">
        <v>0</v>
      </c>
      <c r="BL322" t="n">
        <v>0</v>
      </c>
      <c r="BM322" t="n">
        <v>0</v>
      </c>
      <c r="BN322" t="n">
        <v>0</v>
      </c>
      <c r="BO322" t="n">
        <v>0</v>
      </c>
      <c r="BP322" t="n">
        <v>0</v>
      </c>
      <c r="BQ322" t="n">
        <v>0</v>
      </c>
      <c r="BR322" t="n">
        <v>0</v>
      </c>
      <c r="BS322" t="n">
        <v>0</v>
      </c>
      <c r="BT322" t="n">
        <v>0</v>
      </c>
      <c r="BU322" t="n">
        <v>0</v>
      </c>
      <c r="BV322" t="n">
        <v>0</v>
      </c>
      <c r="BW322" t="n">
        <v>0</v>
      </c>
      <c r="CV322" t="n">
        <v>0</v>
      </c>
      <c r="CW322">
        <f>ROUND(Y322*Source!I835*DO322,7)</f>
        <v/>
      </c>
      <c r="CX322">
        <f>ROUND(Y322*Source!I835,7)</f>
        <v/>
      </c>
      <c r="CY322">
        <f>AB322</f>
        <v/>
      </c>
      <c r="CZ322">
        <f>AF322</f>
        <v/>
      </c>
      <c r="DA322">
        <f>AJ322</f>
        <v/>
      </c>
      <c r="DB322">
        <f>ROUND(ROUND(AT322*CZ322,2),2)</f>
        <v/>
      </c>
      <c r="DC322">
        <f>ROUND(ROUND(AT322*AG322,2),2)</f>
        <v/>
      </c>
      <c r="DD322" t="inlineStr"/>
      <c r="DE322" t="inlineStr"/>
      <c r="DF322">
        <f>ROUND(ROUND(AE322,0)*CX322,0)</f>
        <v/>
      </c>
      <c r="DG322">
        <f>ROUND(ROUND(AF322*AJ322,0)*CX322,0)</f>
        <v/>
      </c>
      <c r="DH322">
        <f>ROUND(ROUND(AG322*AK322,0)*CX322,0)</f>
        <v/>
      </c>
      <c r="DI322">
        <f>ROUND(ROUND(AH322,0)*CX322,0)</f>
        <v/>
      </c>
      <c r="DJ322">
        <f>DG322</f>
        <v/>
      </c>
      <c r="DK322" t="n">
        <v>0</v>
      </c>
      <c r="DL322" t="inlineStr"/>
      <c r="DM322" t="n">
        <v>0</v>
      </c>
      <c r="DN322" t="inlineStr"/>
      <c r="DO322" t="n">
        <v>0</v>
      </c>
    </row>
    <row r="323">
      <c r="A323">
        <f>ROW(Source!A835)</f>
        <v/>
      </c>
      <c r="B323" t="n">
        <v>78855224</v>
      </c>
      <c r="C323" t="n">
        <v>78859489</v>
      </c>
      <c r="D323" t="n">
        <v>29174913</v>
      </c>
      <c r="E323" t="n">
        <v>1</v>
      </c>
      <c r="F323" t="n">
        <v>1</v>
      </c>
      <c r="G323" t="n">
        <v>1</v>
      </c>
      <c r="H323" t="n">
        <v>2</v>
      </c>
      <c r="I323" t="inlineStr">
        <is>
          <t>400001</t>
        </is>
      </c>
      <c r="J323" t="inlineStr">
        <is>
          <t>ТСЭМ Московской обл., 400001, приказ Минстроя России №675/пр от 28.02.2017 № 264/пр</t>
        </is>
      </c>
      <c r="K323" t="inlineStr">
        <is>
          <t>Автомобили бортовые, грузоподъемность до 5 т</t>
        </is>
      </c>
      <c r="L323" t="n">
        <v>1368</v>
      </c>
      <c r="N323" t="n">
        <v>1011</v>
      </c>
      <c r="O323" t="inlineStr">
        <is>
          <t>маш.-ч</t>
        </is>
      </c>
      <c r="P323" t="inlineStr">
        <is>
          <t>маш.-ч</t>
        </is>
      </c>
      <c r="Q323" t="n">
        <v>1</v>
      </c>
      <c r="W323" t="n">
        <v>0</v>
      </c>
      <c r="X323" t="n">
        <v>1230759911</v>
      </c>
      <c r="Y323">
        <f>AT323</f>
        <v/>
      </c>
      <c r="AA323" t="n">
        <v>0</v>
      </c>
      <c r="AB323" t="n">
        <v>2177.51</v>
      </c>
      <c r="AC323" t="n">
        <v>606.1</v>
      </c>
      <c r="AD323" t="n">
        <v>0</v>
      </c>
      <c r="AE323" t="n">
        <v>0</v>
      </c>
      <c r="AF323" t="n">
        <v>87.17</v>
      </c>
      <c r="AG323" t="n">
        <v>11.6</v>
      </c>
      <c r="AH323" t="n">
        <v>0</v>
      </c>
      <c r="AI323" t="n">
        <v>1</v>
      </c>
      <c r="AJ323" t="n">
        <v>24.98</v>
      </c>
      <c r="AK323" t="n">
        <v>52.25</v>
      </c>
      <c r="AL323" t="n">
        <v>1</v>
      </c>
      <c r="AM323" t="n">
        <v>2</v>
      </c>
      <c r="AN323" t="n">
        <v>0</v>
      </c>
      <c r="AO323" t="n">
        <v>1</v>
      </c>
      <c r="AP323" t="n">
        <v>1</v>
      </c>
      <c r="AQ323" t="n">
        <v>0</v>
      </c>
      <c r="AR323" t="n">
        <v>0</v>
      </c>
      <c r="AS323" t="inlineStr"/>
      <c r="AT323" t="n">
        <v>0.3</v>
      </c>
      <c r="AU323" t="inlineStr"/>
      <c r="AV323" t="n">
        <v>0</v>
      </c>
      <c r="AW323" t="n">
        <v>2</v>
      </c>
      <c r="AX323" t="n">
        <v>78859495</v>
      </c>
      <c r="AY323" t="n">
        <v>1</v>
      </c>
      <c r="AZ323" t="n">
        <v>0</v>
      </c>
      <c r="BA323" t="n">
        <v>315</v>
      </c>
      <c r="BB323" t="n">
        <v>0</v>
      </c>
      <c r="BC323" t="n">
        <v>0</v>
      </c>
      <c r="BD323" t="n">
        <v>0</v>
      </c>
      <c r="BE323" t="n">
        <v>0</v>
      </c>
      <c r="BF323" t="n">
        <v>0</v>
      </c>
      <c r="BG323" t="n">
        <v>0</v>
      </c>
      <c r="BH323" t="n">
        <v>0</v>
      </c>
      <c r="BI323" t="n">
        <v>0</v>
      </c>
      <c r="BJ323" t="n">
        <v>0</v>
      </c>
      <c r="BK323" t="n">
        <v>0</v>
      </c>
      <c r="BL323" t="n">
        <v>0</v>
      </c>
      <c r="BM323" t="n">
        <v>0</v>
      </c>
      <c r="BN323" t="n">
        <v>0</v>
      </c>
      <c r="BO323" t="n">
        <v>0</v>
      </c>
      <c r="BP323" t="n">
        <v>0</v>
      </c>
      <c r="BQ323" t="n">
        <v>0</v>
      </c>
      <c r="BR323" t="n">
        <v>0</v>
      </c>
      <c r="BS323" t="n">
        <v>0</v>
      </c>
      <c r="BT323" t="n">
        <v>0</v>
      </c>
      <c r="BU323" t="n">
        <v>0</v>
      </c>
      <c r="BV323" t="n">
        <v>0</v>
      </c>
      <c r="BW323" t="n">
        <v>0</v>
      </c>
      <c r="CV323" t="n">
        <v>0</v>
      </c>
      <c r="CW323">
        <f>ROUND(Y323*Source!I835*DO323,7)</f>
        <v/>
      </c>
      <c r="CX323">
        <f>ROUND(Y323*Source!I835,7)</f>
        <v/>
      </c>
      <c r="CY323">
        <f>AB323</f>
        <v/>
      </c>
      <c r="CZ323">
        <f>AF323</f>
        <v/>
      </c>
      <c r="DA323">
        <f>AJ323</f>
        <v/>
      </c>
      <c r="DB323">
        <f>ROUND(ROUND(AT323*CZ323,2),2)</f>
        <v/>
      </c>
      <c r="DC323">
        <f>ROUND(ROUND(AT323*AG323,2),2)</f>
        <v/>
      </c>
      <c r="DD323" t="inlineStr"/>
      <c r="DE323" t="inlineStr"/>
      <c r="DF323">
        <f>ROUND(ROUND(AE323,0)*CX323,0)</f>
        <v/>
      </c>
      <c r="DG323">
        <f>ROUND(ROUND(AF323*AJ323,0)*CX323,0)</f>
        <v/>
      </c>
      <c r="DH323">
        <f>ROUND(ROUND(AG323*AK323,0)*CX323,0)</f>
        <v/>
      </c>
      <c r="DI323">
        <f>ROUND(ROUND(AH323,0)*CX323,0)</f>
        <v/>
      </c>
      <c r="DJ323">
        <f>DG323</f>
        <v/>
      </c>
      <c r="DK323" t="n">
        <v>0</v>
      </c>
      <c r="DL323" t="inlineStr"/>
      <c r="DM323" t="n">
        <v>0</v>
      </c>
      <c r="DN323" t="inlineStr"/>
      <c r="DO323" t="n">
        <v>0</v>
      </c>
    </row>
    <row r="324">
      <c r="A324">
        <f>ROW(Source!A835)</f>
        <v/>
      </c>
      <c r="B324" t="n">
        <v>78855224</v>
      </c>
      <c r="C324" t="n">
        <v>78859489</v>
      </c>
      <c r="D324" t="n">
        <v>29107441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101-0324</t>
        </is>
      </c>
      <c r="J324" t="inlineStr">
        <is>
          <t>ТССЦ Московской обл., 101-0324, приказ Минстроя России №675/пр от 28.02.2017 № 254/пр</t>
        </is>
      </c>
      <c r="K324" t="inlineStr">
        <is>
          <t>Кислород технический газообразный</t>
        </is>
      </c>
      <c r="L324" t="n">
        <v>1339</v>
      </c>
      <c r="N324" t="n">
        <v>1007</v>
      </c>
      <c r="O324" t="inlineStr">
        <is>
          <t>м3</t>
        </is>
      </c>
      <c r="P324" t="inlineStr">
        <is>
          <t>м3</t>
        </is>
      </c>
      <c r="Q324" t="n">
        <v>1</v>
      </c>
      <c r="W324" t="n">
        <v>0</v>
      </c>
      <c r="X324" t="n">
        <v>-756465305</v>
      </c>
      <c r="Y324">
        <f>AT324</f>
        <v/>
      </c>
      <c r="AA324" t="n">
        <v>111.08</v>
      </c>
      <c r="AB324" t="n">
        <v>0</v>
      </c>
      <c r="AC324" t="n">
        <v>0</v>
      </c>
      <c r="AD324" t="n">
        <v>0</v>
      </c>
      <c r="AE324" t="n">
        <v>6.23</v>
      </c>
      <c r="AF324" t="n">
        <v>0</v>
      </c>
      <c r="AG324" t="n">
        <v>0</v>
      </c>
      <c r="AH324" t="n">
        <v>0</v>
      </c>
      <c r="AI324" t="n">
        <v>17.83</v>
      </c>
      <c r="AJ324" t="n">
        <v>1</v>
      </c>
      <c r="AK324" t="n">
        <v>1</v>
      </c>
      <c r="AL324" t="n">
        <v>1</v>
      </c>
      <c r="AM324" t="n">
        <v>2</v>
      </c>
      <c r="AN324" t="n">
        <v>0</v>
      </c>
      <c r="AO324" t="n">
        <v>1</v>
      </c>
      <c r="AP324" t="n">
        <v>1</v>
      </c>
      <c r="AQ324" t="n">
        <v>0</v>
      </c>
      <c r="AR324" t="n">
        <v>0</v>
      </c>
      <c r="AS324" t="inlineStr"/>
      <c r="AT324" t="n">
        <v>1.26</v>
      </c>
      <c r="AU324" t="inlineStr"/>
      <c r="AV324" t="n">
        <v>0</v>
      </c>
      <c r="AW324" t="n">
        <v>2</v>
      </c>
      <c r="AX324" t="n">
        <v>78859496</v>
      </c>
      <c r="AY324" t="n">
        <v>1</v>
      </c>
      <c r="AZ324" t="n">
        <v>0</v>
      </c>
      <c r="BA324" t="n">
        <v>316</v>
      </c>
      <c r="BB324" t="n">
        <v>0</v>
      </c>
      <c r="BC324" t="n">
        <v>0</v>
      </c>
      <c r="BD324" t="n">
        <v>0</v>
      </c>
      <c r="BE324" t="n">
        <v>0</v>
      </c>
      <c r="BF324" t="n">
        <v>0</v>
      </c>
      <c r="BG324" t="n">
        <v>0</v>
      </c>
      <c r="BH324" t="n">
        <v>0</v>
      </c>
      <c r="BI324" t="n">
        <v>0</v>
      </c>
      <c r="BJ324" t="n">
        <v>0</v>
      </c>
      <c r="BK324" t="n">
        <v>0</v>
      </c>
      <c r="BL324" t="n">
        <v>0</v>
      </c>
      <c r="BM324" t="n">
        <v>0</v>
      </c>
      <c r="BN324" t="n">
        <v>0</v>
      </c>
      <c r="BO324" t="n">
        <v>0</v>
      </c>
      <c r="BP324" t="n">
        <v>0</v>
      </c>
      <c r="BQ324" t="n">
        <v>0</v>
      </c>
      <c r="BR324" t="n">
        <v>0</v>
      </c>
      <c r="BS324" t="n">
        <v>0</v>
      </c>
      <c r="BT324" t="n">
        <v>0</v>
      </c>
      <c r="BU324" t="n">
        <v>0</v>
      </c>
      <c r="BV324" t="n">
        <v>0</v>
      </c>
      <c r="BW324" t="n">
        <v>0</v>
      </c>
      <c r="CV324" t="n">
        <v>0</v>
      </c>
      <c r="CW324" t="n">
        <v>0</v>
      </c>
      <c r="CX324">
        <f>ROUND(Y324*Source!I835,7)</f>
        <v/>
      </c>
      <c r="CY324">
        <f>AA324</f>
        <v/>
      </c>
      <c r="CZ324">
        <f>AE324</f>
        <v/>
      </c>
      <c r="DA324">
        <f>AI324</f>
        <v/>
      </c>
      <c r="DB324">
        <f>ROUND(ROUND(AT324*CZ324,2),2)</f>
        <v/>
      </c>
      <c r="DC324">
        <f>ROUND(ROUND(AT324*AG324,2),2)</f>
        <v/>
      </c>
      <c r="DD324" t="inlineStr"/>
      <c r="DE324" t="inlineStr"/>
      <c r="DF324">
        <f>ROUND(ROUND(AE324*AI324,0)*CX324,0)</f>
        <v/>
      </c>
      <c r="DG324">
        <f>ROUND(ROUND(AF324,0)*CX324,0)</f>
        <v/>
      </c>
      <c r="DH324">
        <f>ROUND(ROUND(AG324,0)*CX324,0)</f>
        <v/>
      </c>
      <c r="DI324">
        <f>ROUND(ROUND(AH324,0)*CX324,0)</f>
        <v/>
      </c>
      <c r="DJ324">
        <f>DF324</f>
        <v/>
      </c>
      <c r="DK324" t="n">
        <v>0</v>
      </c>
      <c r="DL324" t="inlineStr"/>
      <c r="DM324" t="n">
        <v>0</v>
      </c>
      <c r="DN324" t="inlineStr"/>
      <c r="DO324" t="n">
        <v>0</v>
      </c>
    </row>
    <row r="325">
      <c r="A325">
        <f>ROW(Source!A835)</f>
        <v/>
      </c>
      <c r="B325" t="n">
        <v>78855224</v>
      </c>
      <c r="C325" t="n">
        <v>78859489</v>
      </c>
      <c r="D325" t="n">
        <v>29110398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101-0388</t>
        </is>
      </c>
      <c r="J325" t="inlineStr">
        <is>
          <t>ТССЦ Московской обл., 101-0388, приказ Минстроя России №675/пр от 28.02.2017 № 254/пр</t>
        </is>
      </c>
      <c r="K325" t="inlineStr">
        <is>
          <t>Краски масляные земляные марки МА-0115 мумия, сурик железный</t>
        </is>
      </c>
      <c r="L325" t="n">
        <v>1348</v>
      </c>
      <c r="N325" t="n">
        <v>1009</v>
      </c>
      <c r="O325" t="inlineStr">
        <is>
          <t>т</t>
        </is>
      </c>
      <c r="P325" t="inlineStr">
        <is>
          <t>т</t>
        </is>
      </c>
      <c r="Q325" t="n">
        <v>1000</v>
      </c>
      <c r="W325" t="n">
        <v>0</v>
      </c>
      <c r="X325" t="n">
        <v>1625292450</v>
      </c>
      <c r="Y325">
        <f>AT325</f>
        <v/>
      </c>
      <c r="AA325" t="n">
        <v>76804.47</v>
      </c>
      <c r="AB325" t="n">
        <v>0</v>
      </c>
      <c r="AC325" t="n">
        <v>0</v>
      </c>
      <c r="AD325" t="n">
        <v>0</v>
      </c>
      <c r="AE325" t="n">
        <v>15118.99</v>
      </c>
      <c r="AF325" t="n">
        <v>0</v>
      </c>
      <c r="AG325" t="n">
        <v>0</v>
      </c>
      <c r="AH325" t="n">
        <v>0</v>
      </c>
      <c r="AI325" t="n">
        <v>5.08</v>
      </c>
      <c r="AJ325" t="n">
        <v>1</v>
      </c>
      <c r="AK325" t="n">
        <v>1</v>
      </c>
      <c r="AL325" t="n">
        <v>1</v>
      </c>
      <c r="AM325" t="n">
        <v>2</v>
      </c>
      <c r="AN325" t="n">
        <v>0</v>
      </c>
      <c r="AO325" t="n">
        <v>1</v>
      </c>
      <c r="AP325" t="n">
        <v>1</v>
      </c>
      <c r="AQ325" t="n">
        <v>0</v>
      </c>
      <c r="AR325" t="n">
        <v>0</v>
      </c>
      <c r="AS325" t="inlineStr"/>
      <c r="AT325" t="n">
        <v>4e-05</v>
      </c>
      <c r="AU325" t="inlineStr"/>
      <c r="AV325" t="n">
        <v>0</v>
      </c>
      <c r="AW325" t="n">
        <v>2</v>
      </c>
      <c r="AX325" t="n">
        <v>78859497</v>
      </c>
      <c r="AY325" t="n">
        <v>1</v>
      </c>
      <c r="AZ325" t="n">
        <v>0</v>
      </c>
      <c r="BA325" t="n">
        <v>317</v>
      </c>
      <c r="BB325" t="n">
        <v>0</v>
      </c>
      <c r="BC325" t="n">
        <v>0</v>
      </c>
      <c r="BD325" t="n">
        <v>0</v>
      </c>
      <c r="BE325" t="n">
        <v>0</v>
      </c>
      <c r="BF325" t="n">
        <v>0</v>
      </c>
      <c r="BG325" t="n">
        <v>0</v>
      </c>
      <c r="BH325" t="n">
        <v>0</v>
      </c>
      <c r="BI325" t="n">
        <v>0</v>
      </c>
      <c r="BJ325" t="n">
        <v>0</v>
      </c>
      <c r="BK325" t="n">
        <v>0</v>
      </c>
      <c r="BL325" t="n">
        <v>0</v>
      </c>
      <c r="BM325" t="n">
        <v>0</v>
      </c>
      <c r="BN325" t="n">
        <v>0</v>
      </c>
      <c r="BO325" t="n">
        <v>0</v>
      </c>
      <c r="BP325" t="n">
        <v>0</v>
      </c>
      <c r="BQ325" t="n">
        <v>0</v>
      </c>
      <c r="BR325" t="n">
        <v>0</v>
      </c>
      <c r="BS325" t="n">
        <v>0</v>
      </c>
      <c r="BT325" t="n">
        <v>0</v>
      </c>
      <c r="BU325" t="n">
        <v>0</v>
      </c>
      <c r="BV325" t="n">
        <v>0</v>
      </c>
      <c r="BW325" t="n">
        <v>0</v>
      </c>
      <c r="CV325" t="n">
        <v>0</v>
      </c>
      <c r="CW325" t="n">
        <v>0</v>
      </c>
      <c r="CX325">
        <f>ROUND(Y325*Source!I835,7)</f>
        <v/>
      </c>
      <c r="CY325">
        <f>AA325</f>
        <v/>
      </c>
      <c r="CZ325">
        <f>AE325</f>
        <v/>
      </c>
      <c r="DA325">
        <f>AI325</f>
        <v/>
      </c>
      <c r="DB325">
        <f>ROUND(ROUND(AT325*CZ325,2),2)</f>
        <v/>
      </c>
      <c r="DC325">
        <f>ROUND(ROUND(AT325*AG325,2),2)</f>
        <v/>
      </c>
      <c r="DD325" t="inlineStr"/>
      <c r="DE325" t="inlineStr"/>
      <c r="DF325">
        <f>ROUND(ROUND(AE325*AI325,0)*CX325,0)</f>
        <v/>
      </c>
      <c r="DG325">
        <f>ROUND(ROUND(AF325,0)*CX325,0)</f>
        <v/>
      </c>
      <c r="DH325">
        <f>ROUND(ROUND(AG325,0)*CX325,0)</f>
        <v/>
      </c>
      <c r="DI325">
        <f>ROUND(ROUND(AH325,0)*CX325,0)</f>
        <v/>
      </c>
      <c r="DJ325">
        <f>DF325</f>
        <v/>
      </c>
      <c r="DK325" t="n">
        <v>0</v>
      </c>
      <c r="DL325" t="inlineStr"/>
      <c r="DM325" t="n">
        <v>0</v>
      </c>
      <c r="DN325" t="inlineStr"/>
      <c r="DO325" t="n">
        <v>0</v>
      </c>
    </row>
    <row r="326">
      <c r="A326">
        <f>ROW(Source!A835)</f>
        <v/>
      </c>
      <c r="B326" t="n">
        <v>78855224</v>
      </c>
      <c r="C326" t="n">
        <v>78859489</v>
      </c>
      <c r="D326" t="n">
        <v>29110573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101-0628</t>
        </is>
      </c>
      <c r="J326" t="inlineStr">
        <is>
          <t>ТССЦ Московской обл., 101-0628, приказ Минстроя России №675/пр от 28.02.2017 № 254/пр</t>
        </is>
      </c>
      <c r="K326" t="inlineStr">
        <is>
          <t>Олифа комбинированная, марки К-3</t>
        </is>
      </c>
      <c r="L326" t="n">
        <v>1348</v>
      </c>
      <c r="N326" t="n">
        <v>1009</v>
      </c>
      <c r="O326" t="inlineStr">
        <is>
          <t>т</t>
        </is>
      </c>
      <c r="P326" t="inlineStr">
        <is>
          <t>т</t>
        </is>
      </c>
      <c r="Q326" t="n">
        <v>1000</v>
      </c>
      <c r="W326" t="n">
        <v>0</v>
      </c>
      <c r="X326" t="n">
        <v>24062879</v>
      </c>
      <c r="Y326">
        <f>AT326</f>
        <v/>
      </c>
      <c r="AA326" t="n">
        <v>87631.5</v>
      </c>
      <c r="AB326" t="n">
        <v>0</v>
      </c>
      <c r="AC326" t="n">
        <v>0</v>
      </c>
      <c r="AD326" t="n">
        <v>0</v>
      </c>
      <c r="AE326" t="n">
        <v>16950</v>
      </c>
      <c r="AF326" t="n">
        <v>0</v>
      </c>
      <c r="AG326" t="n">
        <v>0</v>
      </c>
      <c r="AH326" t="n">
        <v>0</v>
      </c>
      <c r="AI326" t="n">
        <v>5.17</v>
      </c>
      <c r="AJ326" t="n">
        <v>1</v>
      </c>
      <c r="AK326" t="n">
        <v>1</v>
      </c>
      <c r="AL326" t="n">
        <v>1</v>
      </c>
      <c r="AM326" t="n">
        <v>2</v>
      </c>
      <c r="AN326" t="n">
        <v>0</v>
      </c>
      <c r="AO326" t="n">
        <v>1</v>
      </c>
      <c r="AP326" t="n">
        <v>1</v>
      </c>
      <c r="AQ326" t="n">
        <v>0</v>
      </c>
      <c r="AR326" t="n">
        <v>0</v>
      </c>
      <c r="AS326" t="inlineStr"/>
      <c r="AT326" t="n">
        <v>2e-05</v>
      </c>
      <c r="AU326" t="inlineStr"/>
      <c r="AV326" t="n">
        <v>0</v>
      </c>
      <c r="AW326" t="n">
        <v>2</v>
      </c>
      <c r="AX326" t="n">
        <v>78859498</v>
      </c>
      <c r="AY326" t="n">
        <v>1</v>
      </c>
      <c r="AZ326" t="n">
        <v>0</v>
      </c>
      <c r="BA326" t="n">
        <v>318</v>
      </c>
      <c r="BB326" t="n">
        <v>0</v>
      </c>
      <c r="BC326" t="n">
        <v>0</v>
      </c>
      <c r="BD326" t="n">
        <v>0</v>
      </c>
      <c r="BE326" t="n">
        <v>0</v>
      </c>
      <c r="BF326" t="n">
        <v>0</v>
      </c>
      <c r="BG326" t="n">
        <v>0</v>
      </c>
      <c r="BH326" t="n">
        <v>0</v>
      </c>
      <c r="BI326" t="n">
        <v>0</v>
      </c>
      <c r="BJ326" t="n">
        <v>0</v>
      </c>
      <c r="BK326" t="n">
        <v>0</v>
      </c>
      <c r="BL326" t="n">
        <v>0</v>
      </c>
      <c r="BM326" t="n">
        <v>0</v>
      </c>
      <c r="BN326" t="n">
        <v>0</v>
      </c>
      <c r="BO326" t="n">
        <v>0</v>
      </c>
      <c r="BP326" t="n">
        <v>0</v>
      </c>
      <c r="BQ326" t="n">
        <v>0</v>
      </c>
      <c r="BR326" t="n">
        <v>0</v>
      </c>
      <c r="BS326" t="n">
        <v>0</v>
      </c>
      <c r="BT326" t="n">
        <v>0</v>
      </c>
      <c r="BU326" t="n">
        <v>0</v>
      </c>
      <c r="BV326" t="n">
        <v>0</v>
      </c>
      <c r="BW326" t="n">
        <v>0</v>
      </c>
      <c r="CV326" t="n">
        <v>0</v>
      </c>
      <c r="CW326" t="n">
        <v>0</v>
      </c>
      <c r="CX326">
        <f>ROUND(Y326*Source!I835,7)</f>
        <v/>
      </c>
      <c r="CY326">
        <f>AA326</f>
        <v/>
      </c>
      <c r="CZ326">
        <f>AE326</f>
        <v/>
      </c>
      <c r="DA326">
        <f>AI326</f>
        <v/>
      </c>
      <c r="DB326">
        <f>ROUND(ROUND(AT326*CZ326,2),2)</f>
        <v/>
      </c>
      <c r="DC326">
        <f>ROUND(ROUND(AT326*AG326,2),2)</f>
        <v/>
      </c>
      <c r="DD326" t="inlineStr"/>
      <c r="DE326" t="inlineStr"/>
      <c r="DF326">
        <f>ROUND(ROUND(AE326*AI326,0)*CX326,0)</f>
        <v/>
      </c>
      <c r="DG326">
        <f>ROUND(ROUND(AF326,0)*CX326,0)</f>
        <v/>
      </c>
      <c r="DH326">
        <f>ROUND(ROUND(AG326,0)*CX326,0)</f>
        <v/>
      </c>
      <c r="DI326">
        <f>ROUND(ROUND(AH326,0)*CX326,0)</f>
        <v/>
      </c>
      <c r="DJ326">
        <f>DF326</f>
        <v/>
      </c>
      <c r="DK326" t="n">
        <v>0</v>
      </c>
      <c r="DL326" t="inlineStr"/>
      <c r="DM326" t="n">
        <v>0</v>
      </c>
      <c r="DN326" t="inlineStr"/>
      <c r="DO326" t="n">
        <v>0</v>
      </c>
    </row>
    <row r="327">
      <c r="A327">
        <f>ROW(Source!A835)</f>
        <v/>
      </c>
      <c r="B327" t="n">
        <v>78855224</v>
      </c>
      <c r="C327" t="n">
        <v>78859489</v>
      </c>
      <c r="D327" t="n">
        <v>29113927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101-0807</t>
        </is>
      </c>
      <c r="J327" t="inlineStr">
        <is>
          <t>ТССЦ Московской обл., 101-0807, приказ Минстроя России №675/пр от 28.02.2017 № 254/пр</t>
        </is>
      </c>
      <c r="K327" t="inlineStr">
        <is>
          <t>Проволока сварочная легированная диаметром 4 мм</t>
        </is>
      </c>
      <c r="L327" t="n">
        <v>1348</v>
      </c>
      <c r="N327" t="n">
        <v>1009</v>
      </c>
      <c r="O327" t="inlineStr">
        <is>
          <t>т</t>
        </is>
      </c>
      <c r="P327" t="inlineStr">
        <is>
          <t>т</t>
        </is>
      </c>
      <c r="Q327" t="n">
        <v>1000</v>
      </c>
      <c r="W327" t="n">
        <v>0</v>
      </c>
      <c r="X327" t="n">
        <v>1756124173</v>
      </c>
      <c r="Y327">
        <f>AT327</f>
        <v/>
      </c>
      <c r="AA327" t="n">
        <v>144142.69</v>
      </c>
      <c r="AB327" t="n">
        <v>0</v>
      </c>
      <c r="AC327" t="n">
        <v>0</v>
      </c>
      <c r="AD327" t="n">
        <v>0</v>
      </c>
      <c r="AE327" t="n">
        <v>13559.99</v>
      </c>
      <c r="AF327" t="n">
        <v>0</v>
      </c>
      <c r="AG327" t="n">
        <v>0</v>
      </c>
      <c r="AH327" t="n">
        <v>0</v>
      </c>
      <c r="AI327" t="n">
        <v>10.63</v>
      </c>
      <c r="AJ327" t="n">
        <v>1</v>
      </c>
      <c r="AK327" t="n">
        <v>1</v>
      </c>
      <c r="AL327" t="n">
        <v>1</v>
      </c>
      <c r="AM327" t="n">
        <v>2</v>
      </c>
      <c r="AN327" t="n">
        <v>0</v>
      </c>
      <c r="AO327" t="n">
        <v>1</v>
      </c>
      <c r="AP327" t="n">
        <v>1</v>
      </c>
      <c r="AQ327" t="n">
        <v>0</v>
      </c>
      <c r="AR327" t="n">
        <v>0</v>
      </c>
      <c r="AS327" t="inlineStr"/>
      <c r="AT327" t="n">
        <v>0.0004</v>
      </c>
      <c r="AU327" t="inlineStr"/>
      <c r="AV327" t="n">
        <v>0</v>
      </c>
      <c r="AW327" t="n">
        <v>2</v>
      </c>
      <c r="AX327" t="n">
        <v>78859499</v>
      </c>
      <c r="AY327" t="n">
        <v>1</v>
      </c>
      <c r="AZ327" t="n">
        <v>0</v>
      </c>
      <c r="BA327" t="n">
        <v>319</v>
      </c>
      <c r="BB327" t="n">
        <v>0</v>
      </c>
      <c r="BC327" t="n">
        <v>0</v>
      </c>
      <c r="BD327" t="n">
        <v>0</v>
      </c>
      <c r="BE327" t="n">
        <v>0</v>
      </c>
      <c r="BF327" t="n">
        <v>0</v>
      </c>
      <c r="BG327" t="n">
        <v>0</v>
      </c>
      <c r="BH327" t="n">
        <v>0</v>
      </c>
      <c r="BI327" t="n">
        <v>0</v>
      </c>
      <c r="BJ327" t="n">
        <v>0</v>
      </c>
      <c r="BK327" t="n">
        <v>0</v>
      </c>
      <c r="BL327" t="n">
        <v>0</v>
      </c>
      <c r="BM327" t="n">
        <v>0</v>
      </c>
      <c r="BN327" t="n">
        <v>0</v>
      </c>
      <c r="BO327" t="n">
        <v>0</v>
      </c>
      <c r="BP327" t="n">
        <v>0</v>
      </c>
      <c r="BQ327" t="n">
        <v>0</v>
      </c>
      <c r="BR327" t="n">
        <v>0</v>
      </c>
      <c r="BS327" t="n">
        <v>0</v>
      </c>
      <c r="BT327" t="n">
        <v>0</v>
      </c>
      <c r="BU327" t="n">
        <v>0</v>
      </c>
      <c r="BV327" t="n">
        <v>0</v>
      </c>
      <c r="BW327" t="n">
        <v>0</v>
      </c>
      <c r="CV327" t="n">
        <v>0</v>
      </c>
      <c r="CW327" t="n">
        <v>0</v>
      </c>
      <c r="CX327">
        <f>ROUND(Y327*Source!I835,7)</f>
        <v/>
      </c>
      <c r="CY327">
        <f>AA327</f>
        <v/>
      </c>
      <c r="CZ327">
        <f>AE327</f>
        <v/>
      </c>
      <c r="DA327">
        <f>AI327</f>
        <v/>
      </c>
      <c r="DB327">
        <f>ROUND(ROUND(AT327*CZ327,2),2)</f>
        <v/>
      </c>
      <c r="DC327">
        <f>ROUND(ROUND(AT327*AG327,2),2)</f>
        <v/>
      </c>
      <c r="DD327" t="inlineStr"/>
      <c r="DE327" t="inlineStr"/>
      <c r="DF327">
        <f>ROUND(ROUND(AE327*AI327,0)*CX327,0)</f>
        <v/>
      </c>
      <c r="DG327">
        <f>ROUND(ROUND(AF327,0)*CX327,0)</f>
        <v/>
      </c>
      <c r="DH327">
        <f>ROUND(ROUND(AG327,0)*CX327,0)</f>
        <v/>
      </c>
      <c r="DI327">
        <f>ROUND(ROUND(AH327,0)*CX327,0)</f>
        <v/>
      </c>
      <c r="DJ327">
        <f>DF327</f>
        <v/>
      </c>
      <c r="DK327" t="n">
        <v>0</v>
      </c>
      <c r="DL327" t="inlineStr"/>
      <c r="DM327" t="n">
        <v>0</v>
      </c>
      <c r="DN327" t="inlineStr"/>
      <c r="DO327" t="n">
        <v>0</v>
      </c>
    </row>
    <row r="328">
      <c r="A328">
        <f>ROW(Source!A835)</f>
        <v/>
      </c>
      <c r="B328" t="n">
        <v>78855224</v>
      </c>
      <c r="C328" t="n">
        <v>78859489</v>
      </c>
      <c r="D328" t="n">
        <v>29113986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101-1522</t>
        </is>
      </c>
      <c r="J328" t="inlineStr">
        <is>
          <t>ТССЦ Московской обл., 101-1522, приказ Минстроя России №675/пр от 28.02.2017 № 254/пр</t>
        </is>
      </c>
      <c r="K328" t="inlineStr">
        <is>
          <t>Электроды диаметром 5 мм Э42А</t>
        </is>
      </c>
      <c r="L328" t="n">
        <v>1348</v>
      </c>
      <c r="N328" t="n">
        <v>1009</v>
      </c>
      <c r="O328" t="inlineStr">
        <is>
          <t>т</t>
        </is>
      </c>
      <c r="P328" t="inlineStr">
        <is>
          <t>т</t>
        </is>
      </c>
      <c r="Q328" t="n">
        <v>1000</v>
      </c>
      <c r="W328" t="n">
        <v>0</v>
      </c>
      <c r="X328" t="n">
        <v>-2063358494</v>
      </c>
      <c r="Y328">
        <f>AT328</f>
        <v/>
      </c>
      <c r="AA328" t="n">
        <v>195841.8</v>
      </c>
      <c r="AB328" t="n">
        <v>0</v>
      </c>
      <c r="AC328" t="n">
        <v>0</v>
      </c>
      <c r="AD328" t="n">
        <v>0</v>
      </c>
      <c r="AE328" t="n">
        <v>10362</v>
      </c>
      <c r="AF328" t="n">
        <v>0</v>
      </c>
      <c r="AG328" t="n">
        <v>0</v>
      </c>
      <c r="AH328" t="n">
        <v>0</v>
      </c>
      <c r="AI328" t="n">
        <v>18.9</v>
      </c>
      <c r="AJ328" t="n">
        <v>1</v>
      </c>
      <c r="AK328" t="n">
        <v>1</v>
      </c>
      <c r="AL328" t="n">
        <v>1</v>
      </c>
      <c r="AM328" t="n">
        <v>2</v>
      </c>
      <c r="AN328" t="n">
        <v>0</v>
      </c>
      <c r="AO328" t="n">
        <v>1</v>
      </c>
      <c r="AP328" t="n">
        <v>1</v>
      </c>
      <c r="AQ328" t="n">
        <v>0</v>
      </c>
      <c r="AR328" t="n">
        <v>0</v>
      </c>
      <c r="AS328" t="inlineStr"/>
      <c r="AT328" t="n">
        <v>0.006</v>
      </c>
      <c r="AU328" t="inlineStr"/>
      <c r="AV328" t="n">
        <v>0</v>
      </c>
      <c r="AW328" t="n">
        <v>2</v>
      </c>
      <c r="AX328" t="n">
        <v>78859500</v>
      </c>
      <c r="AY328" t="n">
        <v>1</v>
      </c>
      <c r="AZ328" t="n">
        <v>0</v>
      </c>
      <c r="BA328" t="n">
        <v>320</v>
      </c>
      <c r="BB328" t="n">
        <v>0</v>
      </c>
      <c r="BC328" t="n">
        <v>0</v>
      </c>
      <c r="BD328" t="n">
        <v>0</v>
      </c>
      <c r="BE328" t="n">
        <v>0</v>
      </c>
      <c r="BF328" t="n">
        <v>0</v>
      </c>
      <c r="BG328" t="n">
        <v>0</v>
      </c>
      <c r="BH328" t="n">
        <v>0</v>
      </c>
      <c r="BI328" t="n">
        <v>0</v>
      </c>
      <c r="BJ328" t="n">
        <v>0</v>
      </c>
      <c r="BK328" t="n">
        <v>0</v>
      </c>
      <c r="BL328" t="n">
        <v>0</v>
      </c>
      <c r="BM328" t="n">
        <v>0</v>
      </c>
      <c r="BN328" t="n">
        <v>0</v>
      </c>
      <c r="BO328" t="n">
        <v>0</v>
      </c>
      <c r="BP328" t="n">
        <v>0</v>
      </c>
      <c r="BQ328" t="n">
        <v>0</v>
      </c>
      <c r="BR328" t="n">
        <v>0</v>
      </c>
      <c r="BS328" t="n">
        <v>0</v>
      </c>
      <c r="BT328" t="n">
        <v>0</v>
      </c>
      <c r="BU328" t="n">
        <v>0</v>
      </c>
      <c r="BV328" t="n">
        <v>0</v>
      </c>
      <c r="BW328" t="n">
        <v>0</v>
      </c>
      <c r="CV328" t="n">
        <v>0</v>
      </c>
      <c r="CW328" t="n">
        <v>0</v>
      </c>
      <c r="CX328">
        <f>ROUND(Y328*Source!I835,7)</f>
        <v/>
      </c>
      <c r="CY328">
        <f>AA328</f>
        <v/>
      </c>
      <c r="CZ328">
        <f>AE328</f>
        <v/>
      </c>
      <c r="DA328">
        <f>AI328</f>
        <v/>
      </c>
      <c r="DB328">
        <f>ROUND(ROUND(AT328*CZ328,2),2)</f>
        <v/>
      </c>
      <c r="DC328">
        <f>ROUND(ROUND(AT328*AG328,2),2)</f>
        <v/>
      </c>
      <c r="DD328" t="inlineStr"/>
      <c r="DE328" t="inlineStr"/>
      <c r="DF328">
        <f>ROUND(ROUND(AE328*AI328,0)*CX328,0)</f>
        <v/>
      </c>
      <c r="DG328">
        <f>ROUND(ROUND(AF328,0)*CX328,0)</f>
        <v/>
      </c>
      <c r="DH328">
        <f>ROUND(ROUND(AG328,0)*CX328,0)</f>
        <v/>
      </c>
      <c r="DI328">
        <f>ROUND(ROUND(AH328,0)*CX328,0)</f>
        <v/>
      </c>
      <c r="DJ328">
        <f>DF328</f>
        <v/>
      </c>
      <c r="DK328" t="n">
        <v>0</v>
      </c>
      <c r="DL328" t="inlineStr"/>
      <c r="DM328" t="n">
        <v>0</v>
      </c>
      <c r="DN328" t="inlineStr"/>
      <c r="DO328" t="n">
        <v>0</v>
      </c>
    </row>
    <row r="329">
      <c r="A329">
        <f>ROW(Source!A835)</f>
        <v/>
      </c>
      <c r="B329" t="n">
        <v>78855224</v>
      </c>
      <c r="C329" t="n">
        <v>78859489</v>
      </c>
      <c r="D329" t="n">
        <v>29107430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101-1602</t>
        </is>
      </c>
      <c r="J329" t="inlineStr">
        <is>
          <t>ТССЦ Московской обл., 101-1602, приказ Минстроя России №675/пр от 28.02.2017 № 254/пр</t>
        </is>
      </c>
      <c r="K329" t="inlineStr">
        <is>
          <t>Ацетилен газообразный технический</t>
        </is>
      </c>
      <c r="L329" t="n">
        <v>1339</v>
      </c>
      <c r="N329" t="n">
        <v>1007</v>
      </c>
      <c r="O329" t="inlineStr">
        <is>
          <t>м3</t>
        </is>
      </c>
      <c r="P329" t="inlineStr">
        <is>
          <t>м3</t>
        </is>
      </c>
      <c r="Q329" t="n">
        <v>1</v>
      </c>
      <c r="W329" t="n">
        <v>0</v>
      </c>
      <c r="X329" t="n">
        <v>-203673795</v>
      </c>
      <c r="Y329">
        <f>AT329</f>
        <v/>
      </c>
      <c r="AA329" t="n">
        <v>618.53</v>
      </c>
      <c r="AB329" t="n">
        <v>0</v>
      </c>
      <c r="AC329" t="n">
        <v>0</v>
      </c>
      <c r="AD329" t="n">
        <v>0</v>
      </c>
      <c r="AE329" t="n">
        <v>38.49</v>
      </c>
      <c r="AF329" t="n">
        <v>0</v>
      </c>
      <c r="AG329" t="n">
        <v>0</v>
      </c>
      <c r="AH329" t="n">
        <v>0</v>
      </c>
      <c r="AI329" t="n">
        <v>16.07</v>
      </c>
      <c r="AJ329" t="n">
        <v>1</v>
      </c>
      <c r="AK329" t="n">
        <v>1</v>
      </c>
      <c r="AL329" t="n">
        <v>1</v>
      </c>
      <c r="AM329" t="n">
        <v>2</v>
      </c>
      <c r="AN329" t="n">
        <v>0</v>
      </c>
      <c r="AO329" t="n">
        <v>1</v>
      </c>
      <c r="AP329" t="n">
        <v>1</v>
      </c>
      <c r="AQ329" t="n">
        <v>0</v>
      </c>
      <c r="AR329" t="n">
        <v>0</v>
      </c>
      <c r="AS329" t="inlineStr"/>
      <c r="AT329" t="n">
        <v>0.61</v>
      </c>
      <c r="AU329" t="inlineStr"/>
      <c r="AV329" t="n">
        <v>0</v>
      </c>
      <c r="AW329" t="n">
        <v>2</v>
      </c>
      <c r="AX329" t="n">
        <v>78859501</v>
      </c>
      <c r="AY329" t="n">
        <v>1</v>
      </c>
      <c r="AZ329" t="n">
        <v>0</v>
      </c>
      <c r="BA329" t="n">
        <v>321</v>
      </c>
      <c r="BB329" t="n">
        <v>0</v>
      </c>
      <c r="BC329" t="n">
        <v>0</v>
      </c>
      <c r="BD329" t="n">
        <v>0</v>
      </c>
      <c r="BE329" t="n">
        <v>0</v>
      </c>
      <c r="BF329" t="n">
        <v>0</v>
      </c>
      <c r="BG329" t="n">
        <v>0</v>
      </c>
      <c r="BH329" t="n">
        <v>0</v>
      </c>
      <c r="BI329" t="n">
        <v>0</v>
      </c>
      <c r="BJ329" t="n">
        <v>0</v>
      </c>
      <c r="BK329" t="n">
        <v>0</v>
      </c>
      <c r="BL329" t="n">
        <v>0</v>
      </c>
      <c r="BM329" t="n">
        <v>0</v>
      </c>
      <c r="BN329" t="n">
        <v>0</v>
      </c>
      <c r="BO329" t="n">
        <v>0</v>
      </c>
      <c r="BP329" t="n">
        <v>0</v>
      </c>
      <c r="BQ329" t="n">
        <v>0</v>
      </c>
      <c r="BR329" t="n">
        <v>0</v>
      </c>
      <c r="BS329" t="n">
        <v>0</v>
      </c>
      <c r="BT329" t="n">
        <v>0</v>
      </c>
      <c r="BU329" t="n">
        <v>0</v>
      </c>
      <c r="BV329" t="n">
        <v>0</v>
      </c>
      <c r="BW329" t="n">
        <v>0</v>
      </c>
      <c r="CV329" t="n">
        <v>0</v>
      </c>
      <c r="CW329" t="n">
        <v>0</v>
      </c>
      <c r="CX329">
        <f>ROUND(Y329*Source!I835,7)</f>
        <v/>
      </c>
      <c r="CY329">
        <f>AA329</f>
        <v/>
      </c>
      <c r="CZ329">
        <f>AE329</f>
        <v/>
      </c>
      <c r="DA329">
        <f>AI329</f>
        <v/>
      </c>
      <c r="DB329">
        <f>ROUND(ROUND(AT329*CZ329,2),2)</f>
        <v/>
      </c>
      <c r="DC329">
        <f>ROUND(ROUND(AT329*AG329,2),2)</f>
        <v/>
      </c>
      <c r="DD329" t="inlineStr"/>
      <c r="DE329" t="inlineStr"/>
      <c r="DF329">
        <f>ROUND(ROUND(AE329*AI329,0)*CX329,0)</f>
        <v/>
      </c>
      <c r="DG329">
        <f>ROUND(ROUND(AF329,0)*CX329,0)</f>
        <v/>
      </c>
      <c r="DH329">
        <f>ROUND(ROUND(AG329,0)*CX329,0)</f>
        <v/>
      </c>
      <c r="DI329">
        <f>ROUND(ROUND(AH329,0)*CX329,0)</f>
        <v/>
      </c>
      <c r="DJ329">
        <f>DF329</f>
        <v/>
      </c>
      <c r="DK329" t="n">
        <v>0</v>
      </c>
      <c r="DL329" t="inlineStr"/>
      <c r="DM329" t="n">
        <v>0</v>
      </c>
      <c r="DN329" t="inlineStr"/>
      <c r="DO329" t="n">
        <v>0</v>
      </c>
    </row>
    <row r="330">
      <c r="A330">
        <f>ROW(Source!A835)</f>
        <v/>
      </c>
      <c r="B330" t="n">
        <v>78855224</v>
      </c>
      <c r="C330" t="n">
        <v>78859489</v>
      </c>
      <c r="D330" t="n">
        <v>29107963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101-1669</t>
        </is>
      </c>
      <c r="J330" t="inlineStr">
        <is>
          <t>ТССЦ Московской обл., 101-1669, приказ Минстроя России №675/пр от 28.02.2017 № 254/пр</t>
        </is>
      </c>
      <c r="K330" t="inlineStr">
        <is>
          <t>Очес льняной</t>
        </is>
      </c>
      <c r="L330" t="n">
        <v>1346</v>
      </c>
      <c r="N330" t="n">
        <v>1009</v>
      </c>
      <c r="O330" t="inlineStr">
        <is>
          <t>кг</t>
        </is>
      </c>
      <c r="P330" t="inlineStr">
        <is>
          <t>кг</t>
        </is>
      </c>
      <c r="Q330" t="n">
        <v>1</v>
      </c>
      <c r="W330" t="n">
        <v>0</v>
      </c>
      <c r="X330" t="n">
        <v>-2113933962</v>
      </c>
      <c r="Y330">
        <f>AT330</f>
        <v/>
      </c>
      <c r="AA330" t="n">
        <v>590.67</v>
      </c>
      <c r="AB330" t="n">
        <v>0</v>
      </c>
      <c r="AC330" t="n">
        <v>0</v>
      </c>
      <c r="AD330" t="n">
        <v>0</v>
      </c>
      <c r="AE330" t="n">
        <v>37.29</v>
      </c>
      <c r="AF330" t="n">
        <v>0</v>
      </c>
      <c r="AG330" t="n">
        <v>0</v>
      </c>
      <c r="AH330" t="n">
        <v>0</v>
      </c>
      <c r="AI330" t="n">
        <v>15.84</v>
      </c>
      <c r="AJ330" t="n">
        <v>1</v>
      </c>
      <c r="AK330" t="n">
        <v>1</v>
      </c>
      <c r="AL330" t="n">
        <v>1</v>
      </c>
      <c r="AM330" t="n">
        <v>2</v>
      </c>
      <c r="AN330" t="n">
        <v>0</v>
      </c>
      <c r="AO330" t="n">
        <v>1</v>
      </c>
      <c r="AP330" t="n">
        <v>1</v>
      </c>
      <c r="AQ330" t="n">
        <v>0</v>
      </c>
      <c r="AR330" t="n">
        <v>0</v>
      </c>
      <c r="AS330" t="inlineStr"/>
      <c r="AT330" t="n">
        <v>0.02</v>
      </c>
      <c r="AU330" t="inlineStr"/>
      <c r="AV330" t="n">
        <v>0</v>
      </c>
      <c r="AW330" t="n">
        <v>2</v>
      </c>
      <c r="AX330" t="n">
        <v>78859502</v>
      </c>
      <c r="AY330" t="n">
        <v>1</v>
      </c>
      <c r="AZ330" t="n">
        <v>0</v>
      </c>
      <c r="BA330" t="n">
        <v>322</v>
      </c>
      <c r="BB330" t="n">
        <v>0</v>
      </c>
      <c r="BC330" t="n">
        <v>0</v>
      </c>
      <c r="BD330" t="n">
        <v>0</v>
      </c>
      <c r="BE330" t="n">
        <v>0</v>
      </c>
      <c r="BF330" t="n">
        <v>0</v>
      </c>
      <c r="BG330" t="n">
        <v>0</v>
      </c>
      <c r="BH330" t="n">
        <v>0</v>
      </c>
      <c r="BI330" t="n">
        <v>0</v>
      </c>
      <c r="BJ330" t="n">
        <v>0</v>
      </c>
      <c r="BK330" t="n">
        <v>0</v>
      </c>
      <c r="BL330" t="n">
        <v>0</v>
      </c>
      <c r="BM330" t="n">
        <v>0</v>
      </c>
      <c r="BN330" t="n">
        <v>0</v>
      </c>
      <c r="BO330" t="n">
        <v>0</v>
      </c>
      <c r="BP330" t="n">
        <v>0</v>
      </c>
      <c r="BQ330" t="n">
        <v>0</v>
      </c>
      <c r="BR330" t="n">
        <v>0</v>
      </c>
      <c r="BS330" t="n">
        <v>0</v>
      </c>
      <c r="BT330" t="n">
        <v>0</v>
      </c>
      <c r="BU330" t="n">
        <v>0</v>
      </c>
      <c r="BV330" t="n">
        <v>0</v>
      </c>
      <c r="BW330" t="n">
        <v>0</v>
      </c>
      <c r="CV330" t="n">
        <v>0</v>
      </c>
      <c r="CW330" t="n">
        <v>0</v>
      </c>
      <c r="CX330">
        <f>ROUND(Y330*Source!I835,7)</f>
        <v/>
      </c>
      <c r="CY330">
        <f>AA330</f>
        <v/>
      </c>
      <c r="CZ330">
        <f>AE330</f>
        <v/>
      </c>
      <c r="DA330">
        <f>AI330</f>
        <v/>
      </c>
      <c r="DB330">
        <f>ROUND(ROUND(AT330*CZ330,2),2)</f>
        <v/>
      </c>
      <c r="DC330">
        <f>ROUND(ROUND(AT330*AG330,2),2)</f>
        <v/>
      </c>
      <c r="DD330" t="inlineStr"/>
      <c r="DE330" t="inlineStr"/>
      <c r="DF330">
        <f>ROUND(ROUND(AE330*AI330,0)*CX330,0)</f>
        <v/>
      </c>
      <c r="DG330">
        <f>ROUND(ROUND(AF330,0)*CX330,0)</f>
        <v/>
      </c>
      <c r="DH330">
        <f>ROUND(ROUND(AG330,0)*CX330,0)</f>
        <v/>
      </c>
      <c r="DI330">
        <f>ROUND(ROUND(AH330,0)*CX330,0)</f>
        <v/>
      </c>
      <c r="DJ330">
        <f>DF330</f>
        <v/>
      </c>
      <c r="DK330" t="n">
        <v>0</v>
      </c>
      <c r="DL330" t="inlineStr"/>
      <c r="DM330" t="n">
        <v>0</v>
      </c>
      <c r="DN330" t="inlineStr"/>
      <c r="DO330" t="n">
        <v>0</v>
      </c>
    </row>
    <row r="331">
      <c r="A331">
        <f>ROW(Source!A835)</f>
        <v/>
      </c>
      <c r="B331" t="n">
        <v>78855224</v>
      </c>
      <c r="C331" t="n">
        <v>78859489</v>
      </c>
      <c r="D331" t="n">
        <v>29115866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103-0018</t>
        </is>
      </c>
      <c r="J331" t="inlineStr">
        <is>
          <t>ТССЦ Московской обл., 103-0018, приказ Минстроя России №675/пр от 28.02.2017 № 254/пр</t>
        </is>
      </c>
      <c r="K331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331" t="n">
        <v>1301</v>
      </c>
      <c r="N331" t="n">
        <v>1003</v>
      </c>
      <c r="O331" t="inlineStr">
        <is>
          <t>м</t>
        </is>
      </c>
      <c r="P331" t="inlineStr">
        <is>
          <t>м</t>
        </is>
      </c>
      <c r="Q331" t="n">
        <v>1</v>
      </c>
      <c r="W331" t="n">
        <v>0</v>
      </c>
      <c r="X331" t="n">
        <v>77208417</v>
      </c>
      <c r="Y331">
        <f>AT331</f>
        <v/>
      </c>
      <c r="AA331" t="n">
        <v>236.35</v>
      </c>
      <c r="AB331" t="n">
        <v>0</v>
      </c>
      <c r="AC331" t="n">
        <v>0</v>
      </c>
      <c r="AD331" t="n">
        <v>0</v>
      </c>
      <c r="AE331" t="n">
        <v>39.59</v>
      </c>
      <c r="AF331" t="n">
        <v>0</v>
      </c>
      <c r="AG331" t="n">
        <v>0</v>
      </c>
      <c r="AH331" t="n">
        <v>0</v>
      </c>
      <c r="AI331" t="n">
        <v>5.97</v>
      </c>
      <c r="AJ331" t="n">
        <v>1</v>
      </c>
      <c r="AK331" t="n">
        <v>1</v>
      </c>
      <c r="AL331" t="n">
        <v>1</v>
      </c>
      <c r="AM331" t="n">
        <v>2</v>
      </c>
      <c r="AN331" t="n">
        <v>0</v>
      </c>
      <c r="AO331" t="n">
        <v>1</v>
      </c>
      <c r="AP331" t="n">
        <v>1</v>
      </c>
      <c r="AQ331" t="n">
        <v>0</v>
      </c>
      <c r="AR331" t="n">
        <v>0</v>
      </c>
      <c r="AS331" t="inlineStr"/>
      <c r="AT331" t="n">
        <v>107</v>
      </c>
      <c r="AU331" t="inlineStr"/>
      <c r="AV331" t="n">
        <v>0</v>
      </c>
      <c r="AW331" t="n">
        <v>2</v>
      </c>
      <c r="AX331" t="n">
        <v>78859503</v>
      </c>
      <c r="AY331" t="n">
        <v>1</v>
      </c>
      <c r="AZ331" t="n">
        <v>0</v>
      </c>
      <c r="BA331" t="n">
        <v>323</v>
      </c>
      <c r="BB331" t="n">
        <v>0</v>
      </c>
      <c r="BC331" t="n">
        <v>0</v>
      </c>
      <c r="BD331" t="n">
        <v>0</v>
      </c>
      <c r="BE331" t="n">
        <v>0</v>
      </c>
      <c r="BF331" t="n">
        <v>0</v>
      </c>
      <c r="BG331" t="n">
        <v>0</v>
      </c>
      <c r="BH331" t="n">
        <v>0</v>
      </c>
      <c r="BI331" t="n">
        <v>0</v>
      </c>
      <c r="BJ331" t="n">
        <v>0</v>
      </c>
      <c r="BK331" t="n">
        <v>0</v>
      </c>
      <c r="BL331" t="n">
        <v>0</v>
      </c>
      <c r="BM331" t="n">
        <v>0</v>
      </c>
      <c r="BN331" t="n">
        <v>0</v>
      </c>
      <c r="BO331" t="n">
        <v>0</v>
      </c>
      <c r="BP331" t="n">
        <v>0</v>
      </c>
      <c r="BQ331" t="n">
        <v>0</v>
      </c>
      <c r="BR331" t="n">
        <v>0</v>
      </c>
      <c r="BS331" t="n">
        <v>0</v>
      </c>
      <c r="BT331" t="n">
        <v>0</v>
      </c>
      <c r="BU331" t="n">
        <v>0</v>
      </c>
      <c r="BV331" t="n">
        <v>0</v>
      </c>
      <c r="BW331" t="n">
        <v>0</v>
      </c>
      <c r="CV331" t="n">
        <v>0</v>
      </c>
      <c r="CW331" t="n">
        <v>0</v>
      </c>
      <c r="CX331">
        <f>ROUND(Y331*Source!I835,7)</f>
        <v/>
      </c>
      <c r="CY331">
        <f>AA331</f>
        <v/>
      </c>
      <c r="CZ331">
        <f>AE331</f>
        <v/>
      </c>
      <c r="DA331">
        <f>AI331</f>
        <v/>
      </c>
      <c r="DB331">
        <f>ROUND(ROUND(AT331*CZ331,2),2)</f>
        <v/>
      </c>
      <c r="DC331">
        <f>ROUND(ROUND(AT331*AG331,2),2)</f>
        <v/>
      </c>
      <c r="DD331" t="inlineStr"/>
      <c r="DE331" t="inlineStr"/>
      <c r="DF331">
        <f>ROUND(ROUND(AE331*AI331,0)*CX331,0)</f>
        <v/>
      </c>
      <c r="DG331">
        <f>ROUND(ROUND(AF331,0)*CX331,0)</f>
        <v/>
      </c>
      <c r="DH331">
        <f>ROUND(ROUND(AG331,0)*CX331,0)</f>
        <v/>
      </c>
      <c r="DI331">
        <f>ROUND(ROUND(AH331,0)*CX331,0)</f>
        <v/>
      </c>
      <c r="DJ331">
        <f>DF331</f>
        <v/>
      </c>
      <c r="DK331" t="n">
        <v>0</v>
      </c>
      <c r="DL331" t="inlineStr"/>
      <c r="DM331" t="n">
        <v>0</v>
      </c>
      <c r="DN331" t="inlineStr"/>
      <c r="DO331" t="n">
        <v>0</v>
      </c>
    </row>
    <row r="332">
      <c r="A332">
        <f>ROW(Source!A835)</f>
        <v/>
      </c>
      <c r="B332" t="n">
        <v>78855224</v>
      </c>
      <c r="C332" t="n">
        <v>78859489</v>
      </c>
      <c r="D332" t="n">
        <v>29143378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302-0062</t>
        </is>
      </c>
      <c r="J332" t="inlineStr">
        <is>
          <t>ТССЦ Московской обл., 302-0062, приказ Минстроя России №675/пр от 28.02.2017 № 256/пр</t>
        </is>
      </c>
      <c r="K332" t="inlineStr">
        <is>
          <t>Кран шаровый муфтовый Valtec для воды диаметром 15 мм, тип в/в</t>
        </is>
      </c>
      <c r="L332" t="n">
        <v>1354</v>
      </c>
      <c r="N332" t="n">
        <v>1010</v>
      </c>
      <c r="O332" t="inlineStr">
        <is>
          <t>шт.</t>
        </is>
      </c>
      <c r="P332" t="inlineStr">
        <is>
          <t>шт.</t>
        </is>
      </c>
      <c r="Q332" t="n">
        <v>1</v>
      </c>
      <c r="W332" t="n">
        <v>0</v>
      </c>
      <c r="X332" t="n">
        <v>-1687406522</v>
      </c>
      <c r="Y332">
        <f>AT332</f>
        <v/>
      </c>
      <c r="AA332" t="n">
        <v>384.3</v>
      </c>
      <c r="AB332" t="n">
        <v>0</v>
      </c>
      <c r="AC332" t="n">
        <v>0</v>
      </c>
      <c r="AD332" t="n">
        <v>0</v>
      </c>
      <c r="AE332" t="n">
        <v>28.53</v>
      </c>
      <c r="AF332" t="n">
        <v>0</v>
      </c>
      <c r="AG332" t="n">
        <v>0</v>
      </c>
      <c r="AH332" t="n">
        <v>0</v>
      </c>
      <c r="AI332" t="n">
        <v>13.47</v>
      </c>
      <c r="AJ332" t="n">
        <v>1</v>
      </c>
      <c r="AK332" t="n">
        <v>1</v>
      </c>
      <c r="AL332" t="n">
        <v>1</v>
      </c>
      <c r="AM332" t="n">
        <v>0</v>
      </c>
      <c r="AN332" t="n">
        <v>0</v>
      </c>
      <c r="AO332" t="n">
        <v>0</v>
      </c>
      <c r="AP332" t="n">
        <v>1</v>
      </c>
      <c r="AQ332" t="n">
        <v>0</v>
      </c>
      <c r="AR332" t="n">
        <v>0</v>
      </c>
      <c r="AS332" t="inlineStr"/>
      <c r="AT332" t="n">
        <v>66.66666669999999</v>
      </c>
      <c r="AU332" t="inlineStr"/>
      <c r="AV332" t="n">
        <v>0</v>
      </c>
      <c r="AW332" t="n">
        <v>1</v>
      </c>
      <c r="AX332" t="n">
        <v>-1</v>
      </c>
      <c r="AY332" t="n">
        <v>0</v>
      </c>
      <c r="AZ332" t="n">
        <v>0</v>
      </c>
      <c r="BA332" t="inlineStr"/>
      <c r="BB332" t="n">
        <v>0</v>
      </c>
      <c r="BC332" t="n">
        <v>0</v>
      </c>
      <c r="BD332" t="n">
        <v>0</v>
      </c>
      <c r="BE332" t="n">
        <v>0</v>
      </c>
      <c r="BF332" t="n">
        <v>0</v>
      </c>
      <c r="BG332" t="n">
        <v>0</v>
      </c>
      <c r="BH332" t="n">
        <v>0</v>
      </c>
      <c r="BI332" t="n">
        <v>0</v>
      </c>
      <c r="BJ332" t="n">
        <v>0</v>
      </c>
      <c r="BK332" t="n">
        <v>0</v>
      </c>
      <c r="BL332" t="n">
        <v>0</v>
      </c>
      <c r="BM332" t="n">
        <v>0</v>
      </c>
      <c r="BN332" t="n">
        <v>0</v>
      </c>
      <c r="BO332" t="n">
        <v>0</v>
      </c>
      <c r="BP332" t="n">
        <v>0</v>
      </c>
      <c r="BQ332" t="n">
        <v>0</v>
      </c>
      <c r="BR332" t="n">
        <v>0</v>
      </c>
      <c r="BS332" t="n">
        <v>0</v>
      </c>
      <c r="BT332" t="n">
        <v>0</v>
      </c>
      <c r="BU332" t="n">
        <v>0</v>
      </c>
      <c r="BV332" t="n">
        <v>0</v>
      </c>
      <c r="BW332" t="n">
        <v>0</v>
      </c>
      <c r="CV332" t="n">
        <v>0</v>
      </c>
      <c r="CW332" t="n">
        <v>0</v>
      </c>
      <c r="CX332">
        <f>ROUND(Y332*Source!I835,7)</f>
        <v/>
      </c>
      <c r="CY332">
        <f>AA332</f>
        <v/>
      </c>
      <c r="CZ332">
        <f>AE332</f>
        <v/>
      </c>
      <c r="DA332">
        <f>AI332</f>
        <v/>
      </c>
      <c r="DB332">
        <f>ROUND(ROUND(AT332*CZ332,2),2)</f>
        <v/>
      </c>
      <c r="DC332">
        <f>ROUND(ROUND(AT332*AG332,2),2)</f>
        <v/>
      </c>
      <c r="DD332" t="inlineStr"/>
      <c r="DE332" t="inlineStr"/>
      <c r="DF332">
        <f>ROUND(ROUND(AE332*AI332,0)*CX332,0)</f>
        <v/>
      </c>
      <c r="DG332">
        <f>ROUND(ROUND(AF332,0)*CX332,0)</f>
        <v/>
      </c>
      <c r="DH332">
        <f>ROUND(ROUND(AG332,0)*CX332,0)</f>
        <v/>
      </c>
      <c r="DI332">
        <f>ROUND(ROUND(AH332,0)*CX332,0)</f>
        <v/>
      </c>
      <c r="DJ332">
        <f>DF332</f>
        <v/>
      </c>
      <c r="DK332" t="n">
        <v>0</v>
      </c>
      <c r="DL332" t="inlineStr"/>
      <c r="DM332" t="n">
        <v>0</v>
      </c>
      <c r="DN332" t="inlineStr"/>
      <c r="DO332" t="n">
        <v>0</v>
      </c>
    </row>
    <row r="333">
      <c r="A333">
        <f>ROW(Source!A835)</f>
        <v/>
      </c>
      <c r="B333" t="n">
        <v>78855224</v>
      </c>
      <c r="C333" t="n">
        <v>78859489</v>
      </c>
      <c r="D333" t="n">
        <v>29143380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302-0064</t>
        </is>
      </c>
      <c r="J333" t="inlineStr">
        <is>
          <t>ТССЦ Московской обл., 302-0064, приказ Минстроя России №675/пр от 28.02.2017 № 256/пр</t>
        </is>
      </c>
      <c r="K333" t="inlineStr">
        <is>
          <t>Кран шаровый муфтовый Valtec для воды диаметром 25 мм, тип в/в</t>
        </is>
      </c>
      <c r="L333" t="n">
        <v>1354</v>
      </c>
      <c r="N333" t="n">
        <v>1010</v>
      </c>
      <c r="O333" t="inlineStr">
        <is>
          <t>шт.</t>
        </is>
      </c>
      <c r="P333" t="inlineStr">
        <is>
          <t>шт.</t>
        </is>
      </c>
      <c r="Q333" t="n">
        <v>1</v>
      </c>
      <c r="W333" t="n">
        <v>0</v>
      </c>
      <c r="X333" t="n">
        <v>1163367142</v>
      </c>
      <c r="Y333">
        <f>AT333</f>
        <v/>
      </c>
      <c r="AA333" t="n">
        <v>949.99</v>
      </c>
      <c r="AB333" t="n">
        <v>0</v>
      </c>
      <c r="AC333" t="n">
        <v>0</v>
      </c>
      <c r="AD333" t="n">
        <v>0</v>
      </c>
      <c r="AE333" t="n">
        <v>67.09</v>
      </c>
      <c r="AF333" t="n">
        <v>0</v>
      </c>
      <c r="AG333" t="n">
        <v>0</v>
      </c>
      <c r="AH333" t="n">
        <v>0</v>
      </c>
      <c r="AI333" t="n">
        <v>14.16</v>
      </c>
      <c r="AJ333" t="n">
        <v>1</v>
      </c>
      <c r="AK333" t="n">
        <v>1</v>
      </c>
      <c r="AL333" t="n">
        <v>1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  <c r="AS333" t="inlineStr"/>
      <c r="AT333" t="n">
        <v>66.66666669999999</v>
      </c>
      <c r="AU333" t="inlineStr"/>
      <c r="AV333" t="n">
        <v>0</v>
      </c>
      <c r="AW333" t="n">
        <v>1</v>
      </c>
      <c r="AX333" t="n">
        <v>-1</v>
      </c>
      <c r="AY333" t="n">
        <v>0</v>
      </c>
      <c r="AZ333" t="n">
        <v>0</v>
      </c>
      <c r="BA333" t="inlineStr"/>
      <c r="BB333" t="n">
        <v>0</v>
      </c>
      <c r="BC333" t="n">
        <v>0</v>
      </c>
      <c r="BD333" t="n">
        <v>0</v>
      </c>
      <c r="BE333" t="n">
        <v>0</v>
      </c>
      <c r="BF333" t="n">
        <v>0</v>
      </c>
      <c r="BG333" t="n">
        <v>0</v>
      </c>
      <c r="BH333" t="n">
        <v>0</v>
      </c>
      <c r="BI333" t="n">
        <v>0</v>
      </c>
      <c r="BJ333" t="n">
        <v>0</v>
      </c>
      <c r="BK333" t="n">
        <v>0</v>
      </c>
      <c r="BL333" t="n">
        <v>0</v>
      </c>
      <c r="BM333" t="n">
        <v>0</v>
      </c>
      <c r="BN333" t="n">
        <v>0</v>
      </c>
      <c r="BO333" t="n">
        <v>0</v>
      </c>
      <c r="BP333" t="n">
        <v>0</v>
      </c>
      <c r="BQ333" t="n">
        <v>0</v>
      </c>
      <c r="BR333" t="n">
        <v>0</v>
      </c>
      <c r="BS333" t="n">
        <v>0</v>
      </c>
      <c r="BT333" t="n">
        <v>0</v>
      </c>
      <c r="BU333" t="n">
        <v>0</v>
      </c>
      <c r="BV333" t="n">
        <v>0</v>
      </c>
      <c r="BW333" t="n">
        <v>0</v>
      </c>
      <c r="CV333" t="n">
        <v>0</v>
      </c>
      <c r="CW333" t="n">
        <v>0</v>
      </c>
      <c r="CX333">
        <f>ROUND(Y333*Source!I835,7)</f>
        <v/>
      </c>
      <c r="CY333">
        <f>AA333</f>
        <v/>
      </c>
      <c r="CZ333">
        <f>AE333</f>
        <v/>
      </c>
      <c r="DA333">
        <f>AI333</f>
        <v/>
      </c>
      <c r="DB333">
        <f>ROUND(ROUND(AT333*CZ333,2),2)</f>
        <v/>
      </c>
      <c r="DC333">
        <f>ROUND(ROUND(AT333*AG333,2),2)</f>
        <v/>
      </c>
      <c r="DD333" t="inlineStr"/>
      <c r="DE333" t="inlineStr"/>
      <c r="DF333">
        <f>ROUND(ROUND(AE333*AI333,0)*CX333,0)</f>
        <v/>
      </c>
      <c r="DG333">
        <f>ROUND(ROUND(AF333,0)*CX333,0)</f>
        <v/>
      </c>
      <c r="DH333">
        <f>ROUND(ROUND(AG333,0)*CX333,0)</f>
        <v/>
      </c>
      <c r="DI333">
        <f>ROUND(ROUND(AH333,0)*CX333,0)</f>
        <v/>
      </c>
      <c r="DJ333">
        <f>DF333</f>
        <v/>
      </c>
      <c r="DK333" t="n">
        <v>0</v>
      </c>
      <c r="DL333" t="inlineStr"/>
      <c r="DM333" t="n">
        <v>0</v>
      </c>
      <c r="DN333" t="inlineStr"/>
      <c r="DO333" t="n">
        <v>0</v>
      </c>
    </row>
    <row r="334">
      <c r="A334">
        <f>ROW(Source!A835)</f>
        <v/>
      </c>
      <c r="B334" t="n">
        <v>78855224</v>
      </c>
      <c r="C334" t="n">
        <v>78859489</v>
      </c>
      <c r="D334" t="n">
        <v>29143381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302-0065</t>
        </is>
      </c>
      <c r="J334" t="inlineStr">
        <is>
          <t>ТССЦ Московской обл., 302-0065, приказ Минстроя России №675/пр от 28.02.2017 № 256/пр</t>
        </is>
      </c>
      <c r="K334" t="inlineStr">
        <is>
          <t>Кран шаровый муфтовый Valtec для воды диаметром 32 мм, тип в/в</t>
        </is>
      </c>
      <c r="L334" t="n">
        <v>1354</v>
      </c>
      <c r="N334" t="n">
        <v>1010</v>
      </c>
      <c r="O334" t="inlineStr">
        <is>
          <t>шт.</t>
        </is>
      </c>
      <c r="P334" t="inlineStr">
        <is>
          <t>шт.</t>
        </is>
      </c>
      <c r="Q334" t="n">
        <v>1</v>
      </c>
      <c r="W334" t="n">
        <v>0</v>
      </c>
      <c r="X334" t="n">
        <v>535473645</v>
      </c>
      <c r="Y334">
        <f>AT334</f>
        <v/>
      </c>
      <c r="AA334" t="n">
        <v>1520.76</v>
      </c>
      <c r="AB334" t="n">
        <v>0</v>
      </c>
      <c r="AC334" t="n">
        <v>0</v>
      </c>
      <c r="AD334" t="n">
        <v>0</v>
      </c>
      <c r="AE334" t="n">
        <v>106.72</v>
      </c>
      <c r="AF334" t="n">
        <v>0</v>
      </c>
      <c r="AG334" t="n">
        <v>0</v>
      </c>
      <c r="AH334" t="n">
        <v>0</v>
      </c>
      <c r="AI334" t="n">
        <v>14.25</v>
      </c>
      <c r="AJ334" t="n">
        <v>1</v>
      </c>
      <c r="AK334" t="n">
        <v>1</v>
      </c>
      <c r="AL334" t="n">
        <v>1</v>
      </c>
      <c r="AM334" t="n">
        <v>0</v>
      </c>
      <c r="AN334" t="n">
        <v>0</v>
      </c>
      <c r="AO334" t="n">
        <v>0</v>
      </c>
      <c r="AP334" t="n">
        <v>1</v>
      </c>
      <c r="AQ334" t="n">
        <v>0</v>
      </c>
      <c r="AR334" t="n">
        <v>0</v>
      </c>
      <c r="AS334" t="inlineStr"/>
      <c r="AT334" t="n">
        <v>133.3333333</v>
      </c>
      <c r="AU334" t="inlineStr"/>
      <c r="AV334" t="n">
        <v>0</v>
      </c>
      <c r="AW334" t="n">
        <v>1</v>
      </c>
      <c r="AX334" t="n">
        <v>-1</v>
      </c>
      <c r="AY334" t="n">
        <v>0</v>
      </c>
      <c r="AZ334" t="n">
        <v>0</v>
      </c>
      <c r="BA334" t="inlineStr"/>
      <c r="BB334" t="n">
        <v>0</v>
      </c>
      <c r="BC334" t="n">
        <v>0</v>
      </c>
      <c r="BD334" t="n">
        <v>0</v>
      </c>
      <c r="BE334" t="n">
        <v>0</v>
      </c>
      <c r="BF334" t="n">
        <v>0</v>
      </c>
      <c r="BG334" t="n">
        <v>0</v>
      </c>
      <c r="BH334" t="n">
        <v>0</v>
      </c>
      <c r="BI334" t="n">
        <v>0</v>
      </c>
      <c r="BJ334" t="n">
        <v>0</v>
      </c>
      <c r="BK334" t="n">
        <v>0</v>
      </c>
      <c r="BL334" t="n">
        <v>0</v>
      </c>
      <c r="BM334" t="n">
        <v>0</v>
      </c>
      <c r="BN334" t="n">
        <v>0</v>
      </c>
      <c r="BO334" t="n">
        <v>0</v>
      </c>
      <c r="BP334" t="n">
        <v>0</v>
      </c>
      <c r="BQ334" t="n">
        <v>0</v>
      </c>
      <c r="BR334" t="n">
        <v>0</v>
      </c>
      <c r="BS334" t="n">
        <v>0</v>
      </c>
      <c r="BT334" t="n">
        <v>0</v>
      </c>
      <c r="BU334" t="n">
        <v>0</v>
      </c>
      <c r="BV334" t="n">
        <v>0</v>
      </c>
      <c r="BW334" t="n">
        <v>0</v>
      </c>
      <c r="CV334" t="n">
        <v>0</v>
      </c>
      <c r="CW334" t="n">
        <v>0</v>
      </c>
      <c r="CX334">
        <f>ROUND(Y334*Source!I835,7)</f>
        <v/>
      </c>
      <c r="CY334">
        <f>AA334</f>
        <v/>
      </c>
      <c r="CZ334">
        <f>AE334</f>
        <v/>
      </c>
      <c r="DA334">
        <f>AI334</f>
        <v/>
      </c>
      <c r="DB334">
        <f>ROUND(ROUND(AT334*CZ334,2),2)</f>
        <v/>
      </c>
      <c r="DC334">
        <f>ROUND(ROUND(AT334*AG334,2),2)</f>
        <v/>
      </c>
      <c r="DD334" t="inlineStr"/>
      <c r="DE334" t="inlineStr"/>
      <c r="DF334">
        <f>ROUND(ROUND(AE334*AI334,0)*CX334,0)</f>
        <v/>
      </c>
      <c r="DG334">
        <f>ROUND(ROUND(AF334,0)*CX334,0)</f>
        <v/>
      </c>
      <c r="DH334">
        <f>ROUND(ROUND(AG334,0)*CX334,0)</f>
        <v/>
      </c>
      <c r="DI334">
        <f>ROUND(ROUND(AH334,0)*CX334,0)</f>
        <v/>
      </c>
      <c r="DJ334">
        <f>DF334</f>
        <v/>
      </c>
      <c r="DK334" t="n">
        <v>0</v>
      </c>
      <c r="DL334" t="inlineStr"/>
      <c r="DM334" t="n">
        <v>0</v>
      </c>
      <c r="DN334" t="inlineStr"/>
      <c r="DO334" t="n">
        <v>0</v>
      </c>
    </row>
    <row r="335">
      <c r="A335">
        <f>ROW(Source!A835)</f>
        <v/>
      </c>
      <c r="B335" t="n">
        <v>78855224</v>
      </c>
      <c r="C335" t="n">
        <v>78859489</v>
      </c>
      <c r="D335" t="n">
        <v>29159179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507-5019</t>
        </is>
      </c>
      <c r="J335" t="inlineStr">
        <is>
          <t>ТССЦ Московской обл., 507-5019, приказ Минстроя России №675/пр от 28.02.2017 № 258/пр</t>
        </is>
      </c>
      <c r="K335" t="inlineStr">
        <is>
          <t>Муфта полипропиленовая комбинированная, с внутренней резьбой диаметром 20х1/2"</t>
        </is>
      </c>
      <c r="L335" t="n">
        <v>1358</v>
      </c>
      <c r="N335" t="n">
        <v>1010</v>
      </c>
      <c r="O335" t="inlineStr">
        <is>
          <t>10 шт.</t>
        </is>
      </c>
      <c r="P335" t="inlineStr">
        <is>
          <t>10 шт.</t>
        </is>
      </c>
      <c r="Q335" t="n">
        <v>10</v>
      </c>
      <c r="W335" t="n">
        <v>0</v>
      </c>
      <c r="X335" t="n">
        <v>-2070859470</v>
      </c>
      <c r="Y335">
        <f>AT335</f>
        <v/>
      </c>
      <c r="AA335" t="n">
        <v>425.74</v>
      </c>
      <c r="AB335" t="n">
        <v>0</v>
      </c>
      <c r="AC335" t="n">
        <v>0</v>
      </c>
      <c r="AD335" t="n">
        <v>0</v>
      </c>
      <c r="AE335" t="n">
        <v>74.3</v>
      </c>
      <c r="AF335" t="n">
        <v>0</v>
      </c>
      <c r="AG335" t="n">
        <v>0</v>
      </c>
      <c r="AH335" t="n">
        <v>0</v>
      </c>
      <c r="AI335" t="n">
        <v>5.73</v>
      </c>
      <c r="AJ335" t="n">
        <v>1</v>
      </c>
      <c r="AK335" t="n">
        <v>1</v>
      </c>
      <c r="AL335" t="n">
        <v>1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  <c r="AS335" t="inlineStr"/>
      <c r="AT335" t="n">
        <v>13.3333333</v>
      </c>
      <c r="AU335" t="inlineStr"/>
      <c r="AV335" t="n">
        <v>0</v>
      </c>
      <c r="AW335" t="n">
        <v>1</v>
      </c>
      <c r="AX335" t="n">
        <v>-1</v>
      </c>
      <c r="AY335" t="n">
        <v>0</v>
      </c>
      <c r="AZ335" t="n">
        <v>0</v>
      </c>
      <c r="BA335" t="inlineStr"/>
      <c r="BB335" t="n">
        <v>0</v>
      </c>
      <c r="BC335" t="n">
        <v>0</v>
      </c>
      <c r="BD335" t="n">
        <v>0</v>
      </c>
      <c r="BE335" t="n">
        <v>0</v>
      </c>
      <c r="BF335" t="n">
        <v>0</v>
      </c>
      <c r="BG335" t="n">
        <v>0</v>
      </c>
      <c r="BH335" t="n">
        <v>0</v>
      </c>
      <c r="BI335" t="n">
        <v>0</v>
      </c>
      <c r="BJ335" t="n">
        <v>0</v>
      </c>
      <c r="BK335" t="n">
        <v>0</v>
      </c>
      <c r="BL335" t="n">
        <v>0</v>
      </c>
      <c r="BM335" t="n">
        <v>0</v>
      </c>
      <c r="BN335" t="n">
        <v>0</v>
      </c>
      <c r="BO335" t="n">
        <v>0</v>
      </c>
      <c r="BP335" t="n">
        <v>0</v>
      </c>
      <c r="BQ335" t="n">
        <v>0</v>
      </c>
      <c r="BR335" t="n">
        <v>0</v>
      </c>
      <c r="BS335" t="n">
        <v>0</v>
      </c>
      <c r="BT335" t="n">
        <v>0</v>
      </c>
      <c r="BU335" t="n">
        <v>0</v>
      </c>
      <c r="BV335" t="n">
        <v>0</v>
      </c>
      <c r="BW335" t="n">
        <v>0</v>
      </c>
      <c r="CV335" t="n">
        <v>0</v>
      </c>
      <c r="CW335" t="n">
        <v>0</v>
      </c>
      <c r="CX335">
        <f>ROUND(Y335*Source!I835,7)</f>
        <v/>
      </c>
      <c r="CY335">
        <f>AA335</f>
        <v/>
      </c>
      <c r="CZ335">
        <f>AE335</f>
        <v/>
      </c>
      <c r="DA335">
        <f>AI335</f>
        <v/>
      </c>
      <c r="DB335">
        <f>ROUND(ROUND(AT335*CZ335,2),2)</f>
        <v/>
      </c>
      <c r="DC335">
        <f>ROUND(ROUND(AT335*AG335,2),2)</f>
        <v/>
      </c>
      <c r="DD335" t="inlineStr"/>
      <c r="DE335" t="inlineStr"/>
      <c r="DF335">
        <f>ROUND(ROUND(AE335*AI335,0)*CX335,0)</f>
        <v/>
      </c>
      <c r="DG335">
        <f>ROUND(ROUND(AF335,0)*CX335,0)</f>
        <v/>
      </c>
      <c r="DH335">
        <f>ROUND(ROUND(AG335,0)*CX335,0)</f>
        <v/>
      </c>
      <c r="DI335">
        <f>ROUND(ROUND(AH335,0)*CX335,0)</f>
        <v/>
      </c>
      <c r="DJ335">
        <f>DF335</f>
        <v/>
      </c>
      <c r="DK335" t="n">
        <v>0</v>
      </c>
      <c r="DL335" t="inlineStr"/>
      <c r="DM335" t="n">
        <v>0</v>
      </c>
      <c r="DN335" t="inlineStr"/>
      <c r="DO335" t="n">
        <v>0</v>
      </c>
    </row>
    <row r="336">
      <c r="A336">
        <f>ROW(Source!A835)</f>
        <v/>
      </c>
      <c r="B336" t="n">
        <v>78855224</v>
      </c>
      <c r="C336" t="n">
        <v>78859489</v>
      </c>
      <c r="D336" t="n">
        <v>29159218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507-5058</t>
        </is>
      </c>
      <c r="J336" t="inlineStr">
        <is>
          <t>ТССЦ Московской обл., 507-5058, приказ Минстроя России №675/пр от 28.02.2017 № 258/пр</t>
        </is>
      </c>
      <c r="K336" t="inlineStr">
        <is>
          <t>Муфта полипропиленовая переходная диаметром 32х25 мм</t>
        </is>
      </c>
      <c r="L336" t="n">
        <v>1358</v>
      </c>
      <c r="N336" t="n">
        <v>1010</v>
      </c>
      <c r="O336" t="inlineStr">
        <is>
          <t>10 шт.</t>
        </is>
      </c>
      <c r="P336" t="inlineStr">
        <is>
          <t>10 шт.</t>
        </is>
      </c>
      <c r="Q336" t="n">
        <v>10</v>
      </c>
      <c r="W336" t="n">
        <v>0</v>
      </c>
      <c r="X336" t="n">
        <v>241276038</v>
      </c>
      <c r="Y336">
        <f>AT336</f>
        <v/>
      </c>
      <c r="AA336" t="n">
        <v>85.28</v>
      </c>
      <c r="AB336" t="n">
        <v>0</v>
      </c>
      <c r="AC336" t="n">
        <v>0</v>
      </c>
      <c r="AD336" t="n">
        <v>0</v>
      </c>
      <c r="AE336" t="n">
        <v>13.8</v>
      </c>
      <c r="AF336" t="n">
        <v>0</v>
      </c>
      <c r="AG336" t="n">
        <v>0</v>
      </c>
      <c r="AH336" t="n">
        <v>0</v>
      </c>
      <c r="AI336" t="n">
        <v>6.18</v>
      </c>
      <c r="AJ336" t="n">
        <v>1</v>
      </c>
      <c r="AK336" t="n">
        <v>1</v>
      </c>
      <c r="AL336" t="n">
        <v>1</v>
      </c>
      <c r="AM336" t="n">
        <v>0</v>
      </c>
      <c r="AN336" t="n">
        <v>0</v>
      </c>
      <c r="AO336" t="n">
        <v>0</v>
      </c>
      <c r="AP336" t="n">
        <v>1</v>
      </c>
      <c r="AQ336" t="n">
        <v>0</v>
      </c>
      <c r="AR336" t="n">
        <v>0</v>
      </c>
      <c r="AS336" t="inlineStr"/>
      <c r="AT336" t="n">
        <v>6.6666667</v>
      </c>
      <c r="AU336" t="inlineStr"/>
      <c r="AV336" t="n">
        <v>0</v>
      </c>
      <c r="AW336" t="n">
        <v>1</v>
      </c>
      <c r="AX336" t="n">
        <v>-1</v>
      </c>
      <c r="AY336" t="n">
        <v>0</v>
      </c>
      <c r="AZ336" t="n">
        <v>0</v>
      </c>
      <c r="BA336" t="inlineStr"/>
      <c r="BB336" t="n">
        <v>0</v>
      </c>
      <c r="BC336" t="n">
        <v>0</v>
      </c>
      <c r="BD336" t="n">
        <v>0</v>
      </c>
      <c r="BE336" t="n">
        <v>0</v>
      </c>
      <c r="BF336" t="n">
        <v>0</v>
      </c>
      <c r="BG336" t="n">
        <v>0</v>
      </c>
      <c r="BH336" t="n">
        <v>0</v>
      </c>
      <c r="BI336" t="n">
        <v>0</v>
      </c>
      <c r="BJ336" t="n">
        <v>0</v>
      </c>
      <c r="BK336" t="n">
        <v>0</v>
      </c>
      <c r="BL336" t="n">
        <v>0</v>
      </c>
      <c r="BM336" t="n">
        <v>0</v>
      </c>
      <c r="BN336" t="n">
        <v>0</v>
      </c>
      <c r="BO336" t="n">
        <v>0</v>
      </c>
      <c r="BP336" t="n">
        <v>0</v>
      </c>
      <c r="BQ336" t="n">
        <v>0</v>
      </c>
      <c r="BR336" t="n">
        <v>0</v>
      </c>
      <c r="BS336" t="n">
        <v>0</v>
      </c>
      <c r="BT336" t="n">
        <v>0</v>
      </c>
      <c r="BU336" t="n">
        <v>0</v>
      </c>
      <c r="BV336" t="n">
        <v>0</v>
      </c>
      <c r="BW336" t="n">
        <v>0</v>
      </c>
      <c r="CV336" t="n">
        <v>0</v>
      </c>
      <c r="CW336" t="n">
        <v>0</v>
      </c>
      <c r="CX336">
        <f>ROUND(Y336*Source!I835,7)</f>
        <v/>
      </c>
      <c r="CY336">
        <f>AA336</f>
        <v/>
      </c>
      <c r="CZ336">
        <f>AE336</f>
        <v/>
      </c>
      <c r="DA336">
        <f>AI336</f>
        <v/>
      </c>
      <c r="DB336">
        <f>ROUND(ROUND(AT336*CZ336,2),2)</f>
        <v/>
      </c>
      <c r="DC336">
        <f>ROUND(ROUND(AT336*AG336,2),2)</f>
        <v/>
      </c>
      <c r="DD336" t="inlineStr"/>
      <c r="DE336" t="inlineStr"/>
      <c r="DF336">
        <f>ROUND(ROUND(AE336*AI336,0)*CX336,0)</f>
        <v/>
      </c>
      <c r="DG336">
        <f>ROUND(ROUND(AF336,0)*CX336,0)</f>
        <v/>
      </c>
      <c r="DH336">
        <f>ROUND(ROUND(AG336,0)*CX336,0)</f>
        <v/>
      </c>
      <c r="DI336">
        <f>ROUND(ROUND(AH336,0)*CX336,0)</f>
        <v/>
      </c>
      <c r="DJ336">
        <f>DF336</f>
        <v/>
      </c>
      <c r="DK336" t="n">
        <v>0</v>
      </c>
      <c r="DL336" t="inlineStr"/>
      <c r="DM336" t="n">
        <v>0</v>
      </c>
      <c r="DN336" t="inlineStr"/>
      <c r="DO336" t="n">
        <v>0</v>
      </c>
    </row>
    <row r="337">
      <c r="A337">
        <f>ROW(Source!A835)</f>
        <v/>
      </c>
      <c r="B337" t="n">
        <v>78855224</v>
      </c>
      <c r="C337" t="n">
        <v>78859489</v>
      </c>
      <c r="D337" t="n">
        <v>29159218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507-5058</t>
        </is>
      </c>
      <c r="J337" t="inlineStr">
        <is>
          <t>ТССЦ Московской обл., 507-5058, приказ Минстроя России №675/пр от 28.02.2017 № 258/пр</t>
        </is>
      </c>
      <c r="K337" t="inlineStr">
        <is>
          <t>Муфта полипропиленовая переходная диаметром 32х25 мм (32*32 мм)</t>
        </is>
      </c>
      <c r="L337" t="n">
        <v>1358</v>
      </c>
      <c r="N337" t="n">
        <v>1010</v>
      </c>
      <c r="O337" t="inlineStr">
        <is>
          <t>10 шт.</t>
        </is>
      </c>
      <c r="P337" t="inlineStr">
        <is>
          <t>10 шт.</t>
        </is>
      </c>
      <c r="Q337" t="n">
        <v>10</v>
      </c>
      <c r="W337" t="n">
        <v>0</v>
      </c>
      <c r="X337" t="n">
        <v>1546419298</v>
      </c>
      <c r="Y337">
        <f>AT337</f>
        <v/>
      </c>
      <c r="AA337" t="n">
        <v>85.28</v>
      </c>
      <c r="AB337" t="n">
        <v>0</v>
      </c>
      <c r="AC337" t="n">
        <v>0</v>
      </c>
      <c r="AD337" t="n">
        <v>0</v>
      </c>
      <c r="AE337" t="n">
        <v>13.8</v>
      </c>
      <c r="AF337" t="n">
        <v>0</v>
      </c>
      <c r="AG337" t="n">
        <v>0</v>
      </c>
      <c r="AH337" t="n">
        <v>0</v>
      </c>
      <c r="AI337" t="n">
        <v>6.18</v>
      </c>
      <c r="AJ337" t="n">
        <v>1</v>
      </c>
      <c r="AK337" t="n">
        <v>1</v>
      </c>
      <c r="AL337" t="n">
        <v>1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  <c r="AS337" t="inlineStr"/>
      <c r="AT337" t="n">
        <v>6.6666667</v>
      </c>
      <c r="AU337" t="inlineStr"/>
      <c r="AV337" t="n">
        <v>0</v>
      </c>
      <c r="AW337" t="n">
        <v>1</v>
      </c>
      <c r="AX337" t="n">
        <v>-1</v>
      </c>
      <c r="AY337" t="n">
        <v>0</v>
      </c>
      <c r="AZ337" t="n">
        <v>0</v>
      </c>
      <c r="BA337" t="inlineStr"/>
      <c r="BB337" t="n">
        <v>0</v>
      </c>
      <c r="BC337" t="n">
        <v>0</v>
      </c>
      <c r="BD337" t="n">
        <v>0</v>
      </c>
      <c r="BE337" t="n">
        <v>0</v>
      </c>
      <c r="BF337" t="n">
        <v>0</v>
      </c>
      <c r="BG337" t="n">
        <v>0</v>
      </c>
      <c r="BH337" t="n">
        <v>0</v>
      </c>
      <c r="BI337" t="n">
        <v>0</v>
      </c>
      <c r="BJ337" t="n">
        <v>0</v>
      </c>
      <c r="BK337" t="n">
        <v>0</v>
      </c>
      <c r="BL337" t="n">
        <v>0</v>
      </c>
      <c r="BM337" t="n">
        <v>0</v>
      </c>
      <c r="BN337" t="n">
        <v>0</v>
      </c>
      <c r="BO337" t="n">
        <v>0</v>
      </c>
      <c r="BP337" t="n">
        <v>0</v>
      </c>
      <c r="BQ337" t="n">
        <v>0</v>
      </c>
      <c r="BR337" t="n">
        <v>0</v>
      </c>
      <c r="BS337" t="n">
        <v>0</v>
      </c>
      <c r="BT337" t="n">
        <v>0</v>
      </c>
      <c r="BU337" t="n">
        <v>0</v>
      </c>
      <c r="BV337" t="n">
        <v>0</v>
      </c>
      <c r="BW337" t="n">
        <v>0</v>
      </c>
      <c r="CV337" t="n">
        <v>0</v>
      </c>
      <c r="CW337" t="n">
        <v>0</v>
      </c>
      <c r="CX337">
        <f>ROUND(Y337*Source!I835,7)</f>
        <v/>
      </c>
      <c r="CY337">
        <f>AA337</f>
        <v/>
      </c>
      <c r="CZ337">
        <f>AE337</f>
        <v/>
      </c>
      <c r="DA337">
        <f>AI337</f>
        <v/>
      </c>
      <c r="DB337">
        <f>ROUND(ROUND(AT337*CZ337,2),2)</f>
        <v/>
      </c>
      <c r="DC337">
        <f>ROUND(ROUND(AT337*AG337,2),2)</f>
        <v/>
      </c>
      <c r="DD337" t="inlineStr"/>
      <c r="DE337" t="inlineStr"/>
      <c r="DF337">
        <f>ROUND(ROUND(AE337*AI337,0)*CX337,0)</f>
        <v/>
      </c>
      <c r="DG337">
        <f>ROUND(ROUND(AF337,0)*CX337,0)</f>
        <v/>
      </c>
      <c r="DH337">
        <f>ROUND(ROUND(AG337,0)*CX337,0)</f>
        <v/>
      </c>
      <c r="DI337">
        <f>ROUND(ROUND(AH337,0)*CX337,0)</f>
        <v/>
      </c>
      <c r="DJ337">
        <f>DF337</f>
        <v/>
      </c>
      <c r="DK337" t="n">
        <v>0</v>
      </c>
      <c r="DL337" t="inlineStr"/>
      <c r="DM337" t="n">
        <v>0</v>
      </c>
      <c r="DN337" t="inlineStr"/>
      <c r="DO337" t="n">
        <v>0</v>
      </c>
    </row>
    <row r="338">
      <c r="A338">
        <f>ROW(Source!A835)</f>
        <v/>
      </c>
      <c r="B338" t="n">
        <v>78855224</v>
      </c>
      <c r="C338" t="n">
        <v>78859489</v>
      </c>
      <c r="D338" t="n">
        <v>29159224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507-5064</t>
        </is>
      </c>
      <c r="J338" t="inlineStr">
        <is>
          <t>ТССЦ Московской обл., 507-5064, приказ Минстроя России №675/пр от 28.02.2017 № 258/пр</t>
        </is>
      </c>
      <c r="K338" t="inlineStr">
        <is>
          <t>Муфта полипропиленовая переходная диаметром 50х32 мм ( прим. переход 50*32мм)</t>
        </is>
      </c>
      <c r="L338" t="n">
        <v>1358</v>
      </c>
      <c r="N338" t="n">
        <v>1010</v>
      </c>
      <c r="O338" t="inlineStr">
        <is>
          <t>10 шт.</t>
        </is>
      </c>
      <c r="P338" t="inlineStr">
        <is>
          <t>10 шт.</t>
        </is>
      </c>
      <c r="Q338" t="n">
        <v>10</v>
      </c>
      <c r="W338" t="n">
        <v>0</v>
      </c>
      <c r="X338" t="n">
        <v>1844596352</v>
      </c>
      <c r="Y338">
        <f>AT338</f>
        <v/>
      </c>
      <c r="AA338" t="n">
        <v>242.55</v>
      </c>
      <c r="AB338" t="n">
        <v>0</v>
      </c>
      <c r="AC338" t="n">
        <v>0</v>
      </c>
      <c r="AD338" t="n">
        <v>0</v>
      </c>
      <c r="AE338" t="n">
        <v>44.18</v>
      </c>
      <c r="AF338" t="n">
        <v>0</v>
      </c>
      <c r="AG338" t="n">
        <v>0</v>
      </c>
      <c r="AH338" t="n">
        <v>0</v>
      </c>
      <c r="AI338" t="n">
        <v>5.49</v>
      </c>
      <c r="AJ338" t="n">
        <v>1</v>
      </c>
      <c r="AK338" t="n">
        <v>1</v>
      </c>
      <c r="AL338" t="n">
        <v>1</v>
      </c>
      <c r="AM338" t="n">
        <v>0</v>
      </c>
      <c r="AN338" t="n">
        <v>0</v>
      </c>
      <c r="AO338" t="n">
        <v>0</v>
      </c>
      <c r="AP338" t="n">
        <v>1</v>
      </c>
      <c r="AQ338" t="n">
        <v>0</v>
      </c>
      <c r="AR338" t="n">
        <v>0</v>
      </c>
      <c r="AS338" t="inlineStr"/>
      <c r="AT338" t="n">
        <v>6.6666667</v>
      </c>
      <c r="AU338" t="inlineStr"/>
      <c r="AV338" t="n">
        <v>0</v>
      </c>
      <c r="AW338" t="n">
        <v>1</v>
      </c>
      <c r="AX338" t="n">
        <v>-1</v>
      </c>
      <c r="AY338" t="n">
        <v>0</v>
      </c>
      <c r="AZ338" t="n">
        <v>0</v>
      </c>
      <c r="BA338" t="inlineStr"/>
      <c r="BB338" t="n">
        <v>0</v>
      </c>
      <c r="BC338" t="n">
        <v>0</v>
      </c>
      <c r="BD338" t="n">
        <v>0</v>
      </c>
      <c r="BE338" t="n">
        <v>0</v>
      </c>
      <c r="BF338" t="n">
        <v>0</v>
      </c>
      <c r="BG338" t="n">
        <v>0</v>
      </c>
      <c r="BH338" t="n">
        <v>0</v>
      </c>
      <c r="BI338" t="n">
        <v>0</v>
      </c>
      <c r="BJ338" t="n">
        <v>0</v>
      </c>
      <c r="BK338" t="n">
        <v>0</v>
      </c>
      <c r="BL338" t="n">
        <v>0</v>
      </c>
      <c r="BM338" t="n">
        <v>0</v>
      </c>
      <c r="BN338" t="n">
        <v>0</v>
      </c>
      <c r="BO338" t="n">
        <v>0</v>
      </c>
      <c r="BP338" t="n">
        <v>0</v>
      </c>
      <c r="BQ338" t="n">
        <v>0</v>
      </c>
      <c r="BR338" t="n">
        <v>0</v>
      </c>
      <c r="BS338" t="n">
        <v>0</v>
      </c>
      <c r="BT338" t="n">
        <v>0</v>
      </c>
      <c r="BU338" t="n">
        <v>0</v>
      </c>
      <c r="BV338" t="n">
        <v>0</v>
      </c>
      <c r="BW338" t="n">
        <v>0</v>
      </c>
      <c r="CV338" t="n">
        <v>0</v>
      </c>
      <c r="CW338" t="n">
        <v>0</v>
      </c>
      <c r="CX338">
        <f>ROUND(Y338*Source!I835,7)</f>
        <v/>
      </c>
      <c r="CY338">
        <f>AA338</f>
        <v/>
      </c>
      <c r="CZ338">
        <f>AE338</f>
        <v/>
      </c>
      <c r="DA338">
        <f>AI338</f>
        <v/>
      </c>
      <c r="DB338">
        <f>ROUND(ROUND(AT338*CZ338,2),2)</f>
        <v/>
      </c>
      <c r="DC338">
        <f>ROUND(ROUND(AT338*AG338,2),2)</f>
        <v/>
      </c>
      <c r="DD338" t="inlineStr"/>
      <c r="DE338" t="inlineStr"/>
      <c r="DF338">
        <f>ROUND(ROUND(AE338*AI338,0)*CX338,0)</f>
        <v/>
      </c>
      <c r="DG338">
        <f>ROUND(ROUND(AF338,0)*CX338,0)</f>
        <v/>
      </c>
      <c r="DH338">
        <f>ROUND(ROUND(AG338,0)*CX338,0)</f>
        <v/>
      </c>
      <c r="DI338">
        <f>ROUND(ROUND(AH338,0)*CX338,0)</f>
        <v/>
      </c>
      <c r="DJ338">
        <f>DF338</f>
        <v/>
      </c>
      <c r="DK338" t="n">
        <v>0</v>
      </c>
      <c r="DL338" t="inlineStr"/>
      <c r="DM338" t="n">
        <v>0</v>
      </c>
      <c r="DN338" t="inlineStr"/>
      <c r="DO338" t="n">
        <v>0</v>
      </c>
    </row>
    <row r="339">
      <c r="A339">
        <f>ROW(Source!A835)</f>
        <v/>
      </c>
      <c r="B339" t="n">
        <v>78855224</v>
      </c>
      <c r="C339" t="n">
        <v>78859489</v>
      </c>
      <c r="D339" t="n">
        <v>29159225</v>
      </c>
      <c r="E339" t="n">
        <v>1</v>
      </c>
      <c r="F339" t="n">
        <v>1</v>
      </c>
      <c r="G339" t="n">
        <v>1</v>
      </c>
      <c r="H339" t="n">
        <v>3</v>
      </c>
      <c r="I339" t="inlineStr">
        <is>
          <t>507-5065</t>
        </is>
      </c>
      <c r="J339" t="inlineStr">
        <is>
          <t>ТССЦ Московской обл., 507-5065, приказ Минстроя России №675/пр от 28.02.2017 № 258/пр</t>
        </is>
      </c>
      <c r="K339" t="inlineStr">
        <is>
          <t>Муфта полипропиленовая переходная диаметром 50х40 мм</t>
        </is>
      </c>
      <c r="L339" t="n">
        <v>1358</v>
      </c>
      <c r="N339" t="n">
        <v>1010</v>
      </c>
      <c r="O339" t="inlineStr">
        <is>
          <t>10 шт.</t>
        </is>
      </c>
      <c r="P339" t="inlineStr">
        <is>
          <t>10 шт.</t>
        </is>
      </c>
      <c r="Q339" t="n">
        <v>10</v>
      </c>
      <c r="W339" t="n">
        <v>0</v>
      </c>
      <c r="X339" t="n">
        <v>983321572</v>
      </c>
      <c r="Y339">
        <f>AT339</f>
        <v/>
      </c>
      <c r="AA339" t="n">
        <v>255.59</v>
      </c>
      <c r="AB339" t="n">
        <v>0</v>
      </c>
      <c r="AC339" t="n">
        <v>0</v>
      </c>
      <c r="AD339" t="n">
        <v>0</v>
      </c>
      <c r="AE339" t="n">
        <v>45.56</v>
      </c>
      <c r="AF339" t="n">
        <v>0</v>
      </c>
      <c r="AG339" t="n">
        <v>0</v>
      </c>
      <c r="AH339" t="n">
        <v>0</v>
      </c>
      <c r="AI339" t="n">
        <v>5.61</v>
      </c>
      <c r="AJ339" t="n">
        <v>1</v>
      </c>
      <c r="AK339" t="n">
        <v>1</v>
      </c>
      <c r="AL339" t="n">
        <v>1</v>
      </c>
      <c r="AM339" t="n">
        <v>0</v>
      </c>
      <c r="AN339" t="n">
        <v>0</v>
      </c>
      <c r="AO339" t="n">
        <v>0</v>
      </c>
      <c r="AP339" t="n">
        <v>1</v>
      </c>
      <c r="AQ339" t="n">
        <v>0</v>
      </c>
      <c r="AR339" t="n">
        <v>0</v>
      </c>
      <c r="AS339" t="inlineStr"/>
      <c r="AT339" t="n">
        <v>6.6666667</v>
      </c>
      <c r="AU339" t="inlineStr"/>
      <c r="AV339" t="n">
        <v>0</v>
      </c>
      <c r="AW339" t="n">
        <v>1</v>
      </c>
      <c r="AX339" t="n">
        <v>-1</v>
      </c>
      <c r="AY339" t="n">
        <v>0</v>
      </c>
      <c r="AZ339" t="n">
        <v>0</v>
      </c>
      <c r="BA339" t="inlineStr"/>
      <c r="BB339" t="n">
        <v>0</v>
      </c>
      <c r="BC339" t="n">
        <v>0</v>
      </c>
      <c r="BD339" t="n">
        <v>0</v>
      </c>
      <c r="BE339" t="n">
        <v>0</v>
      </c>
      <c r="BF339" t="n">
        <v>0</v>
      </c>
      <c r="BG339" t="n">
        <v>0</v>
      </c>
      <c r="BH339" t="n">
        <v>0</v>
      </c>
      <c r="BI339" t="n">
        <v>0</v>
      </c>
      <c r="BJ339" t="n">
        <v>0</v>
      </c>
      <c r="BK339" t="n">
        <v>0</v>
      </c>
      <c r="BL339" t="n">
        <v>0</v>
      </c>
      <c r="BM339" t="n">
        <v>0</v>
      </c>
      <c r="BN339" t="n">
        <v>0</v>
      </c>
      <c r="BO339" t="n">
        <v>0</v>
      </c>
      <c r="BP339" t="n">
        <v>0</v>
      </c>
      <c r="BQ339" t="n">
        <v>0</v>
      </c>
      <c r="BR339" t="n">
        <v>0</v>
      </c>
      <c r="BS339" t="n">
        <v>0</v>
      </c>
      <c r="BT339" t="n">
        <v>0</v>
      </c>
      <c r="BU339" t="n">
        <v>0</v>
      </c>
      <c r="BV339" t="n">
        <v>0</v>
      </c>
      <c r="BW339" t="n">
        <v>0</v>
      </c>
      <c r="CV339" t="n">
        <v>0</v>
      </c>
      <c r="CW339" t="n">
        <v>0</v>
      </c>
      <c r="CX339">
        <f>ROUND(Y339*Source!I835,7)</f>
        <v/>
      </c>
      <c r="CY339">
        <f>AA339</f>
        <v/>
      </c>
      <c r="CZ339">
        <f>AE339</f>
        <v/>
      </c>
      <c r="DA339">
        <f>AI339</f>
        <v/>
      </c>
      <c r="DB339">
        <f>ROUND(ROUND(AT339*CZ339,2),2)</f>
        <v/>
      </c>
      <c r="DC339">
        <f>ROUND(ROUND(AT339*AG339,2),2)</f>
        <v/>
      </c>
      <c r="DD339" t="inlineStr"/>
      <c r="DE339" t="inlineStr"/>
      <c r="DF339">
        <f>ROUND(ROUND(AE339*AI339,0)*CX339,0)</f>
        <v/>
      </c>
      <c r="DG339">
        <f>ROUND(ROUND(AF339,0)*CX339,0)</f>
        <v/>
      </c>
      <c r="DH339">
        <f>ROUND(ROUND(AG339,0)*CX339,0)</f>
        <v/>
      </c>
      <c r="DI339">
        <f>ROUND(ROUND(AH339,0)*CX339,0)</f>
        <v/>
      </c>
      <c r="DJ339">
        <f>DF339</f>
        <v/>
      </c>
      <c r="DK339" t="n">
        <v>0</v>
      </c>
      <c r="DL339" t="inlineStr"/>
      <c r="DM339" t="n">
        <v>0</v>
      </c>
      <c r="DN339" t="inlineStr"/>
      <c r="DO339" t="n">
        <v>0</v>
      </c>
    </row>
    <row r="340">
      <c r="A340">
        <f>ROW(Source!A882)</f>
        <v/>
      </c>
      <c r="B340" t="n">
        <v>78855224</v>
      </c>
      <c r="C340" t="n">
        <v>78859745</v>
      </c>
      <c r="D340" t="n">
        <v>18411117</v>
      </c>
      <c r="E340" t="n">
        <v>1</v>
      </c>
      <c r="F340" t="n">
        <v>1</v>
      </c>
      <c r="G340" t="n">
        <v>1</v>
      </c>
      <c r="H340" t="n">
        <v>1</v>
      </c>
      <c r="I340" t="inlineStr">
        <is>
          <t>1-1040-90</t>
        </is>
      </c>
      <c r="J340" t="inlineStr"/>
      <c r="K340" t="inlineStr">
        <is>
          <t>Рабочий строитель среднего разряда 4</t>
        </is>
      </c>
      <c r="L340" t="n">
        <v>1369</v>
      </c>
      <c r="N340" t="n">
        <v>1013</v>
      </c>
      <c r="O340" t="inlineStr">
        <is>
          <t>чел.-ч</t>
        </is>
      </c>
      <c r="P340" t="inlineStr">
        <is>
          <t>чел.-ч</t>
        </is>
      </c>
      <c r="Q340" t="n">
        <v>1</v>
      </c>
      <c r="W340" t="n">
        <v>0</v>
      </c>
      <c r="X340" t="n">
        <v>-1739886638</v>
      </c>
      <c r="Y340">
        <f>AT340</f>
        <v/>
      </c>
      <c r="AA340" t="n">
        <v>0</v>
      </c>
      <c r="AB340" t="n">
        <v>0</v>
      </c>
      <c r="AC340" t="n">
        <v>0</v>
      </c>
      <c r="AD340" t="n">
        <v>9.619999999999999</v>
      </c>
      <c r="AE340" t="n">
        <v>0</v>
      </c>
      <c r="AF340" t="n">
        <v>0</v>
      </c>
      <c r="AG340" t="n">
        <v>0</v>
      </c>
      <c r="AH340" t="n">
        <v>9.619999999999999</v>
      </c>
      <c r="AI340" t="n">
        <v>1</v>
      </c>
      <c r="AJ340" t="n">
        <v>1</v>
      </c>
      <c r="AK340" t="n">
        <v>1</v>
      </c>
      <c r="AL340" t="n">
        <v>1</v>
      </c>
      <c r="AM340" t="n">
        <v>-2</v>
      </c>
      <c r="AN340" t="n">
        <v>0</v>
      </c>
      <c r="AO340" t="n">
        <v>1</v>
      </c>
      <c r="AP340" t="n">
        <v>1</v>
      </c>
      <c r="AQ340" t="n">
        <v>0</v>
      </c>
      <c r="AR340" t="n">
        <v>0</v>
      </c>
      <c r="AS340" t="inlineStr"/>
      <c r="AT340" t="n">
        <v>155</v>
      </c>
      <c r="AU340" t="inlineStr"/>
      <c r="AV340" t="n">
        <v>1</v>
      </c>
      <c r="AW340" t="n">
        <v>2</v>
      </c>
      <c r="AX340" t="n">
        <v>78859759</v>
      </c>
      <c r="AY340" t="n">
        <v>1</v>
      </c>
      <c r="AZ340" t="n">
        <v>0</v>
      </c>
      <c r="BA340" t="n">
        <v>326</v>
      </c>
      <c r="BB340" t="n">
        <v>0</v>
      </c>
      <c r="BC340" t="n">
        <v>0</v>
      </c>
      <c r="BD340" t="n">
        <v>0</v>
      </c>
      <c r="BE340" t="n">
        <v>0</v>
      </c>
      <c r="BF340" t="n">
        <v>0</v>
      </c>
      <c r="BG340" t="n">
        <v>0</v>
      </c>
      <c r="BH340" t="n">
        <v>0</v>
      </c>
      <c r="BI340" t="n">
        <v>0</v>
      </c>
      <c r="BJ340" t="n">
        <v>0</v>
      </c>
      <c r="BK340" t="n">
        <v>0</v>
      </c>
      <c r="BL340" t="n">
        <v>0</v>
      </c>
      <c r="BM340" t="n">
        <v>0</v>
      </c>
      <c r="BN340" t="n">
        <v>0</v>
      </c>
      <c r="BO340" t="n">
        <v>0</v>
      </c>
      <c r="BP340" t="n">
        <v>0</v>
      </c>
      <c r="BQ340" t="n">
        <v>0</v>
      </c>
      <c r="BR340" t="n">
        <v>0</v>
      </c>
      <c r="BS340" t="n">
        <v>0</v>
      </c>
      <c r="BT340" t="n">
        <v>0</v>
      </c>
      <c r="BU340" t="n">
        <v>0</v>
      </c>
      <c r="BV340" t="n">
        <v>0</v>
      </c>
      <c r="BW340" t="n">
        <v>0</v>
      </c>
      <c r="CU340">
        <f>ROUND(AT340*Source!I882*AH340*AL340,0)</f>
        <v/>
      </c>
      <c r="CV340">
        <f>ROUND(Y340*Source!I882,7)</f>
        <v/>
      </c>
      <c r="CW340" t="n">
        <v>0</v>
      </c>
      <c r="CX340">
        <f>ROUND(Y340*Source!I882,7)</f>
        <v/>
      </c>
      <c r="CY340">
        <f>AD340</f>
        <v/>
      </c>
      <c r="CZ340">
        <f>AH340</f>
        <v/>
      </c>
      <c r="DA340">
        <f>AL340</f>
        <v/>
      </c>
      <c r="DB340">
        <f>ROUND(ROUND(AT340*CZ340,2),2)</f>
        <v/>
      </c>
      <c r="DC340">
        <f>ROUND(ROUND(AT340*AG340,2),2)</f>
        <v/>
      </c>
      <c r="DD340" t="inlineStr"/>
      <c r="DE340" t="inlineStr"/>
      <c r="DF340">
        <f>ROUND(ROUND(AE340,0)*CX340,0)</f>
        <v/>
      </c>
      <c r="DG340">
        <f>ROUND(ROUND(AF340,0)*CX340,0)</f>
        <v/>
      </c>
      <c r="DH340">
        <f>ROUND(ROUND(AG340,0)*CX340,0)</f>
        <v/>
      </c>
      <c r="DI340">
        <f>ROUND(ROUND(AH340,0)*CX340,0)</f>
        <v/>
      </c>
      <c r="DJ340">
        <f>DI340</f>
        <v/>
      </c>
      <c r="DK340" t="n">
        <v>0</v>
      </c>
      <c r="DL340" t="inlineStr"/>
      <c r="DM340" t="n">
        <v>0</v>
      </c>
      <c r="DN340" t="inlineStr"/>
      <c r="DO340" t="n">
        <v>0</v>
      </c>
    </row>
    <row r="341">
      <c r="A341">
        <f>ROW(Source!A882)</f>
        <v/>
      </c>
      <c r="B341" t="n">
        <v>78855224</v>
      </c>
      <c r="C341" t="n">
        <v>78859745</v>
      </c>
      <c r="D341" t="n">
        <v>29172659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040504</t>
        </is>
      </c>
      <c r="J341" t="inlineStr">
        <is>
          <t>ТСЭМ Московской обл., 040504, приказ Минстроя России №675/пр от 28.02.2017 № 264/пр</t>
        </is>
      </c>
      <c r="K341" t="inlineStr">
        <is>
          <t>Аппарат для газовой сварки и резки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W341" t="n">
        <v>0</v>
      </c>
      <c r="X341" t="n">
        <v>1514068676</v>
      </c>
      <c r="Y341">
        <f>AT341</f>
        <v/>
      </c>
      <c r="AA341" t="n">
        <v>0</v>
      </c>
      <c r="AB341" t="n">
        <v>9.76</v>
      </c>
      <c r="AC341" t="n">
        <v>0</v>
      </c>
      <c r="AD341" t="n">
        <v>0</v>
      </c>
      <c r="AE341" t="n">
        <v>0</v>
      </c>
      <c r="AF341" t="n">
        <v>1.2</v>
      </c>
      <c r="AG341" t="n">
        <v>0</v>
      </c>
      <c r="AH341" t="n">
        <v>0</v>
      </c>
      <c r="AI341" t="n">
        <v>1</v>
      </c>
      <c r="AJ341" t="n">
        <v>8.130000000000001</v>
      </c>
      <c r="AK341" t="n">
        <v>52.25</v>
      </c>
      <c r="AL341" t="n">
        <v>1</v>
      </c>
      <c r="AM341" t="n">
        <v>2</v>
      </c>
      <c r="AN341" t="n">
        <v>0</v>
      </c>
      <c r="AO341" t="n">
        <v>1</v>
      </c>
      <c r="AP341" t="n">
        <v>1</v>
      </c>
      <c r="AQ341" t="n">
        <v>0</v>
      </c>
      <c r="AR341" t="n">
        <v>0</v>
      </c>
      <c r="AS341" t="inlineStr"/>
      <c r="AT341" t="n">
        <v>2.82</v>
      </c>
      <c r="AU341" t="inlineStr"/>
      <c r="AV341" t="n">
        <v>0</v>
      </c>
      <c r="AW341" t="n">
        <v>2</v>
      </c>
      <c r="AX341" t="n">
        <v>78859760</v>
      </c>
      <c r="AY341" t="n">
        <v>1</v>
      </c>
      <c r="AZ341" t="n">
        <v>0</v>
      </c>
      <c r="BA341" t="n">
        <v>327</v>
      </c>
      <c r="BB341" t="n">
        <v>0</v>
      </c>
      <c r="BC341" t="n">
        <v>0</v>
      </c>
      <c r="BD341" t="n">
        <v>0</v>
      </c>
      <c r="BE341" t="n">
        <v>0</v>
      </c>
      <c r="BF341" t="n">
        <v>0</v>
      </c>
      <c r="BG341" t="n">
        <v>0</v>
      </c>
      <c r="BH341" t="n">
        <v>0</v>
      </c>
      <c r="BI341" t="n">
        <v>0</v>
      </c>
      <c r="BJ341" t="n">
        <v>0</v>
      </c>
      <c r="BK341" t="n">
        <v>0</v>
      </c>
      <c r="BL341" t="n">
        <v>0</v>
      </c>
      <c r="BM341" t="n">
        <v>0</v>
      </c>
      <c r="BN341" t="n">
        <v>0</v>
      </c>
      <c r="BO341" t="n">
        <v>0</v>
      </c>
      <c r="BP341" t="n">
        <v>0</v>
      </c>
      <c r="BQ341" t="n">
        <v>0</v>
      </c>
      <c r="BR341" t="n">
        <v>0</v>
      </c>
      <c r="BS341" t="n">
        <v>0</v>
      </c>
      <c r="BT341" t="n">
        <v>0</v>
      </c>
      <c r="BU341" t="n">
        <v>0</v>
      </c>
      <c r="BV341" t="n">
        <v>0</v>
      </c>
      <c r="BW341" t="n">
        <v>0</v>
      </c>
      <c r="CV341" t="n">
        <v>0</v>
      </c>
      <c r="CW341">
        <f>ROUND(Y341*Source!I882*DO341,7)</f>
        <v/>
      </c>
      <c r="CX341">
        <f>ROUND(Y341*Source!I882,7)</f>
        <v/>
      </c>
      <c r="CY341">
        <f>AB341</f>
        <v/>
      </c>
      <c r="CZ341">
        <f>AF341</f>
        <v/>
      </c>
      <c r="DA341">
        <f>AJ341</f>
        <v/>
      </c>
      <c r="DB341">
        <f>ROUND(ROUND(AT341*CZ341,2),2)</f>
        <v/>
      </c>
      <c r="DC341">
        <f>ROUND(ROUND(AT341*AG341,2),2)</f>
        <v/>
      </c>
      <c r="DD341" t="inlineStr"/>
      <c r="DE341" t="inlineStr"/>
      <c r="DF341">
        <f>ROUND(ROUND(AE341,0)*CX341,0)</f>
        <v/>
      </c>
      <c r="DG341">
        <f>ROUND(ROUND(AF341*AJ341,0)*CX341,0)</f>
        <v/>
      </c>
      <c r="DH341">
        <f>ROUND(ROUND(AG341*AK341,0)*CX341,0)</f>
        <v/>
      </c>
      <c r="DI341">
        <f>ROUND(ROUND(AH341,0)*CX341,0)</f>
        <v/>
      </c>
      <c r="DJ341">
        <f>DG341</f>
        <v/>
      </c>
      <c r="DK341" t="n">
        <v>0</v>
      </c>
      <c r="DL341" t="inlineStr"/>
      <c r="DM341" t="n">
        <v>0</v>
      </c>
      <c r="DN341" t="inlineStr"/>
      <c r="DO341" t="n">
        <v>0</v>
      </c>
    </row>
    <row r="342">
      <c r="A342">
        <f>ROW(Source!A882)</f>
        <v/>
      </c>
      <c r="B342" t="n">
        <v>78855224</v>
      </c>
      <c r="C342" t="n">
        <v>78859745</v>
      </c>
      <c r="D342" t="n">
        <v>29174500</v>
      </c>
      <c r="E342" t="n">
        <v>1</v>
      </c>
      <c r="F342" t="n">
        <v>1</v>
      </c>
      <c r="G342" t="n">
        <v>1</v>
      </c>
      <c r="H342" t="n">
        <v>2</v>
      </c>
      <c r="I342" t="inlineStr">
        <is>
          <t>330206</t>
        </is>
      </c>
      <c r="J342" t="inlineStr">
        <is>
          <t>ТСЭМ Московской обл., 330206, приказ Минстроя России №675/пр от 28.02.2017 № 264/пр</t>
        </is>
      </c>
      <c r="K342" t="inlineStr">
        <is>
          <t>Дрели электрические</t>
        </is>
      </c>
      <c r="L342" t="n">
        <v>1368</v>
      </c>
      <c r="N342" t="n">
        <v>1011</v>
      </c>
      <c r="O342" t="inlineStr">
        <is>
          <t>маш.-ч</t>
        </is>
      </c>
      <c r="P342" t="inlineStr">
        <is>
          <t>маш.-ч</t>
        </is>
      </c>
      <c r="Q342" t="n">
        <v>1</v>
      </c>
      <c r="W342" t="n">
        <v>0</v>
      </c>
      <c r="X342" t="n">
        <v>-1867053656</v>
      </c>
      <c r="Y342">
        <f>AT342</f>
        <v/>
      </c>
      <c r="AA342" t="n">
        <v>0</v>
      </c>
      <c r="AB342" t="n">
        <v>8.390000000000001</v>
      </c>
      <c r="AC342" t="n">
        <v>0</v>
      </c>
      <c r="AD342" t="n">
        <v>0</v>
      </c>
      <c r="AE342" t="n">
        <v>0</v>
      </c>
      <c r="AF342" t="n">
        <v>1.95</v>
      </c>
      <c r="AG342" t="n">
        <v>0</v>
      </c>
      <c r="AH342" t="n">
        <v>0</v>
      </c>
      <c r="AI342" t="n">
        <v>1</v>
      </c>
      <c r="AJ342" t="n">
        <v>4.3</v>
      </c>
      <c r="AK342" t="n">
        <v>52.25</v>
      </c>
      <c r="AL342" t="n">
        <v>1</v>
      </c>
      <c r="AM342" t="n">
        <v>2</v>
      </c>
      <c r="AN342" t="n">
        <v>0</v>
      </c>
      <c r="AO342" t="n">
        <v>1</v>
      </c>
      <c r="AP342" t="n">
        <v>1</v>
      </c>
      <c r="AQ342" t="n">
        <v>0</v>
      </c>
      <c r="AR342" t="n">
        <v>0</v>
      </c>
      <c r="AS342" t="inlineStr"/>
      <c r="AT342" t="n">
        <v>4.56</v>
      </c>
      <c r="AU342" t="inlineStr"/>
      <c r="AV342" t="n">
        <v>0</v>
      </c>
      <c r="AW342" t="n">
        <v>2</v>
      </c>
      <c r="AX342" t="n">
        <v>78859761</v>
      </c>
      <c r="AY342" t="n">
        <v>1</v>
      </c>
      <c r="AZ342" t="n">
        <v>0</v>
      </c>
      <c r="BA342" t="n">
        <v>328</v>
      </c>
      <c r="BB342" t="n">
        <v>0</v>
      </c>
      <c r="BC342" t="n">
        <v>0</v>
      </c>
      <c r="BD342" t="n">
        <v>0</v>
      </c>
      <c r="BE342" t="n">
        <v>0</v>
      </c>
      <c r="BF342" t="n">
        <v>0</v>
      </c>
      <c r="BG342" t="n">
        <v>0</v>
      </c>
      <c r="BH342" t="n">
        <v>0</v>
      </c>
      <c r="BI342" t="n">
        <v>0</v>
      </c>
      <c r="BJ342" t="n">
        <v>0</v>
      </c>
      <c r="BK342" t="n">
        <v>0</v>
      </c>
      <c r="BL342" t="n">
        <v>0</v>
      </c>
      <c r="BM342" t="n">
        <v>0</v>
      </c>
      <c r="BN342" t="n">
        <v>0</v>
      </c>
      <c r="BO342" t="n">
        <v>0</v>
      </c>
      <c r="BP342" t="n">
        <v>0</v>
      </c>
      <c r="BQ342" t="n">
        <v>0</v>
      </c>
      <c r="BR342" t="n">
        <v>0</v>
      </c>
      <c r="BS342" t="n">
        <v>0</v>
      </c>
      <c r="BT342" t="n">
        <v>0</v>
      </c>
      <c r="BU342" t="n">
        <v>0</v>
      </c>
      <c r="BV342" t="n">
        <v>0</v>
      </c>
      <c r="BW342" t="n">
        <v>0</v>
      </c>
      <c r="CV342" t="n">
        <v>0</v>
      </c>
      <c r="CW342">
        <f>ROUND(Y342*Source!I882*DO342,7)</f>
        <v/>
      </c>
      <c r="CX342">
        <f>ROUND(Y342*Source!I882,7)</f>
        <v/>
      </c>
      <c r="CY342">
        <f>AB342</f>
        <v/>
      </c>
      <c r="CZ342">
        <f>AF342</f>
        <v/>
      </c>
      <c r="DA342">
        <f>AJ342</f>
        <v/>
      </c>
      <c r="DB342">
        <f>ROUND(ROUND(AT342*CZ342,2),2)</f>
        <v/>
      </c>
      <c r="DC342">
        <f>ROUND(ROUND(AT342*AG342,2),2)</f>
        <v/>
      </c>
      <c r="DD342" t="inlineStr"/>
      <c r="DE342" t="inlineStr"/>
      <c r="DF342">
        <f>ROUND(ROUND(AE342,0)*CX342,0)</f>
        <v/>
      </c>
      <c r="DG342">
        <f>ROUND(ROUND(AF342*AJ342,0)*CX342,0)</f>
        <v/>
      </c>
      <c r="DH342">
        <f>ROUND(ROUND(AG342*AK342,0)*CX342,0)</f>
        <v/>
      </c>
      <c r="DI342">
        <f>ROUND(ROUND(AH342,0)*CX342,0)</f>
        <v/>
      </c>
      <c r="DJ342">
        <f>DG342</f>
        <v/>
      </c>
      <c r="DK342" t="n">
        <v>0</v>
      </c>
      <c r="DL342" t="inlineStr"/>
      <c r="DM342" t="n">
        <v>0</v>
      </c>
      <c r="DN342" t="inlineStr"/>
      <c r="DO342" t="n">
        <v>0</v>
      </c>
    </row>
    <row r="343">
      <c r="A343">
        <f>ROW(Source!A882)</f>
        <v/>
      </c>
      <c r="B343" t="n">
        <v>78855224</v>
      </c>
      <c r="C343" t="n">
        <v>78859745</v>
      </c>
      <c r="D343" t="n">
        <v>29174913</v>
      </c>
      <c r="E343" t="n">
        <v>1</v>
      </c>
      <c r="F343" t="n">
        <v>1</v>
      </c>
      <c r="G343" t="n">
        <v>1</v>
      </c>
      <c r="H343" t="n">
        <v>2</v>
      </c>
      <c r="I343" t="inlineStr">
        <is>
          <t>400001</t>
        </is>
      </c>
      <c r="J343" t="inlineStr">
        <is>
          <t>ТСЭМ Московской обл., 400001, приказ Минстроя России №675/пр от 28.02.2017 № 264/пр</t>
        </is>
      </c>
      <c r="K343" t="inlineStr">
        <is>
          <t>Автомобили бортовые, грузоподъемность до 5 т</t>
        </is>
      </c>
      <c r="L343" t="n">
        <v>1368</v>
      </c>
      <c r="N343" t="n">
        <v>1011</v>
      </c>
      <c r="O343" t="inlineStr">
        <is>
          <t>маш.-ч</t>
        </is>
      </c>
      <c r="P343" t="inlineStr">
        <is>
          <t>маш.-ч</t>
        </is>
      </c>
      <c r="Q343" t="n">
        <v>1</v>
      </c>
      <c r="W343" t="n">
        <v>0</v>
      </c>
      <c r="X343" t="n">
        <v>1230759911</v>
      </c>
      <c r="Y343">
        <f>AT343</f>
        <v/>
      </c>
      <c r="AA343" t="n">
        <v>0</v>
      </c>
      <c r="AB343" t="n">
        <v>2177.51</v>
      </c>
      <c r="AC343" t="n">
        <v>606.1</v>
      </c>
      <c r="AD343" t="n">
        <v>0</v>
      </c>
      <c r="AE343" t="n">
        <v>0</v>
      </c>
      <c r="AF343" t="n">
        <v>87.17</v>
      </c>
      <c r="AG343" t="n">
        <v>11.6</v>
      </c>
      <c r="AH343" t="n">
        <v>0</v>
      </c>
      <c r="AI343" t="n">
        <v>1</v>
      </c>
      <c r="AJ343" t="n">
        <v>24.98</v>
      </c>
      <c r="AK343" t="n">
        <v>52.25</v>
      </c>
      <c r="AL343" t="n">
        <v>1</v>
      </c>
      <c r="AM343" t="n">
        <v>2</v>
      </c>
      <c r="AN343" t="n">
        <v>0</v>
      </c>
      <c r="AO343" t="n">
        <v>1</v>
      </c>
      <c r="AP343" t="n">
        <v>1</v>
      </c>
      <c r="AQ343" t="n">
        <v>0</v>
      </c>
      <c r="AR343" t="n">
        <v>0</v>
      </c>
      <c r="AS343" t="inlineStr"/>
      <c r="AT343" t="n">
        <v>0.6</v>
      </c>
      <c r="AU343" t="inlineStr"/>
      <c r="AV343" t="n">
        <v>0</v>
      </c>
      <c r="AW343" t="n">
        <v>2</v>
      </c>
      <c r="AX343" t="n">
        <v>78859762</v>
      </c>
      <c r="AY343" t="n">
        <v>1</v>
      </c>
      <c r="AZ343" t="n">
        <v>0</v>
      </c>
      <c r="BA343" t="n">
        <v>329</v>
      </c>
      <c r="BB343" t="n">
        <v>0</v>
      </c>
      <c r="BC343" t="n">
        <v>0</v>
      </c>
      <c r="BD343" t="n">
        <v>0</v>
      </c>
      <c r="BE343" t="n">
        <v>0</v>
      </c>
      <c r="BF343" t="n">
        <v>0</v>
      </c>
      <c r="BG343" t="n">
        <v>0</v>
      </c>
      <c r="BH343" t="n">
        <v>0</v>
      </c>
      <c r="BI343" t="n">
        <v>0</v>
      </c>
      <c r="BJ343" t="n">
        <v>0</v>
      </c>
      <c r="BK343" t="n">
        <v>0</v>
      </c>
      <c r="BL343" t="n">
        <v>0</v>
      </c>
      <c r="BM343" t="n">
        <v>0</v>
      </c>
      <c r="BN343" t="n">
        <v>0</v>
      </c>
      <c r="BO343" t="n">
        <v>0</v>
      </c>
      <c r="BP343" t="n">
        <v>0</v>
      </c>
      <c r="BQ343" t="n">
        <v>0</v>
      </c>
      <c r="BR343" t="n">
        <v>0</v>
      </c>
      <c r="BS343" t="n">
        <v>0</v>
      </c>
      <c r="BT343" t="n">
        <v>0</v>
      </c>
      <c r="BU343" t="n">
        <v>0</v>
      </c>
      <c r="BV343" t="n">
        <v>0</v>
      </c>
      <c r="BW343" t="n">
        <v>0</v>
      </c>
      <c r="CV343" t="n">
        <v>0</v>
      </c>
      <c r="CW343">
        <f>ROUND(Y343*Source!I882*DO343,7)</f>
        <v/>
      </c>
      <c r="CX343">
        <f>ROUND(Y343*Source!I882,7)</f>
        <v/>
      </c>
      <c r="CY343">
        <f>AB343</f>
        <v/>
      </c>
      <c r="CZ343">
        <f>AF343</f>
        <v/>
      </c>
      <c r="DA343">
        <f>AJ343</f>
        <v/>
      </c>
      <c r="DB343">
        <f>ROUND(ROUND(AT343*CZ343,2),2)</f>
        <v/>
      </c>
      <c r="DC343">
        <f>ROUND(ROUND(AT343*AG343,2),2)</f>
        <v/>
      </c>
      <c r="DD343" t="inlineStr"/>
      <c r="DE343" t="inlineStr"/>
      <c r="DF343">
        <f>ROUND(ROUND(AE343,0)*CX343,0)</f>
        <v/>
      </c>
      <c r="DG343">
        <f>ROUND(ROUND(AF343*AJ343,0)*CX343,0)</f>
        <v/>
      </c>
      <c r="DH343">
        <f>ROUND(ROUND(AG343*AK343,0)*CX343,0)</f>
        <v/>
      </c>
      <c r="DI343">
        <f>ROUND(ROUND(AH343,0)*CX343,0)</f>
        <v/>
      </c>
      <c r="DJ343">
        <f>DG343</f>
        <v/>
      </c>
      <c r="DK343" t="n">
        <v>0</v>
      </c>
      <c r="DL343" t="inlineStr"/>
      <c r="DM343" t="n">
        <v>0</v>
      </c>
      <c r="DN343" t="inlineStr"/>
      <c r="DO343" t="n">
        <v>0</v>
      </c>
    </row>
    <row r="344">
      <c r="A344">
        <f>ROW(Source!A882)</f>
        <v/>
      </c>
      <c r="B344" t="n">
        <v>78855224</v>
      </c>
      <c r="C344" t="n">
        <v>78859745</v>
      </c>
      <c r="D344" t="n">
        <v>29107441</v>
      </c>
      <c r="E344" t="n">
        <v>1</v>
      </c>
      <c r="F344" t="n">
        <v>1</v>
      </c>
      <c r="G344" t="n">
        <v>1</v>
      </c>
      <c r="H344" t="n">
        <v>3</v>
      </c>
      <c r="I344" t="inlineStr">
        <is>
          <t>101-0324</t>
        </is>
      </c>
      <c r="J344" t="inlineStr">
        <is>
          <t>ТССЦ Московской обл., 101-0324, приказ Минстроя России №675/пр от 28.02.2017 № 254/пр</t>
        </is>
      </c>
      <c r="K344" t="inlineStr">
        <is>
          <t>Кислород технический газообразный</t>
        </is>
      </c>
      <c r="L344" t="n">
        <v>1339</v>
      </c>
      <c r="N344" t="n">
        <v>1007</v>
      </c>
      <c r="O344" t="inlineStr">
        <is>
          <t>м3</t>
        </is>
      </c>
      <c r="P344" t="inlineStr">
        <is>
          <t>м3</t>
        </is>
      </c>
      <c r="Q344" t="n">
        <v>1</v>
      </c>
      <c r="W344" t="n">
        <v>0</v>
      </c>
      <c r="X344" t="n">
        <v>-756465305</v>
      </c>
      <c r="Y344">
        <f>AT344</f>
        <v/>
      </c>
      <c r="AA344" t="n">
        <v>111.08</v>
      </c>
      <c r="AB344" t="n">
        <v>0</v>
      </c>
      <c r="AC344" t="n">
        <v>0</v>
      </c>
      <c r="AD344" t="n">
        <v>0</v>
      </c>
      <c r="AE344" t="n">
        <v>6.23</v>
      </c>
      <c r="AF344" t="n">
        <v>0</v>
      </c>
      <c r="AG344" t="n">
        <v>0</v>
      </c>
      <c r="AH344" t="n">
        <v>0</v>
      </c>
      <c r="AI344" t="n">
        <v>17.83</v>
      </c>
      <c r="AJ344" t="n">
        <v>1</v>
      </c>
      <c r="AK344" t="n">
        <v>1</v>
      </c>
      <c r="AL344" t="n">
        <v>1</v>
      </c>
      <c r="AM344" t="n">
        <v>2</v>
      </c>
      <c r="AN344" t="n">
        <v>0</v>
      </c>
      <c r="AO344" t="n">
        <v>1</v>
      </c>
      <c r="AP344" t="n">
        <v>1</v>
      </c>
      <c r="AQ344" t="n">
        <v>0</v>
      </c>
      <c r="AR344" t="n">
        <v>0</v>
      </c>
      <c r="AS344" t="inlineStr"/>
      <c r="AT344" t="n">
        <v>0.48</v>
      </c>
      <c r="AU344" t="inlineStr"/>
      <c r="AV344" t="n">
        <v>0</v>
      </c>
      <c r="AW344" t="n">
        <v>2</v>
      </c>
      <c r="AX344" t="n">
        <v>78859763</v>
      </c>
      <c r="AY344" t="n">
        <v>1</v>
      </c>
      <c r="AZ344" t="n">
        <v>0</v>
      </c>
      <c r="BA344" t="n">
        <v>330</v>
      </c>
      <c r="BB344" t="n">
        <v>0</v>
      </c>
      <c r="BC344" t="n">
        <v>0</v>
      </c>
      <c r="BD344" t="n">
        <v>0</v>
      </c>
      <c r="BE344" t="n">
        <v>0</v>
      </c>
      <c r="BF344" t="n">
        <v>0</v>
      </c>
      <c r="BG344" t="n">
        <v>0</v>
      </c>
      <c r="BH344" t="n">
        <v>0</v>
      </c>
      <c r="BI344" t="n">
        <v>0</v>
      </c>
      <c r="BJ344" t="n">
        <v>0</v>
      </c>
      <c r="BK344" t="n">
        <v>0</v>
      </c>
      <c r="BL344" t="n">
        <v>0</v>
      </c>
      <c r="BM344" t="n">
        <v>0</v>
      </c>
      <c r="BN344" t="n">
        <v>0</v>
      </c>
      <c r="BO344" t="n">
        <v>0</v>
      </c>
      <c r="BP344" t="n">
        <v>0</v>
      </c>
      <c r="BQ344" t="n">
        <v>0</v>
      </c>
      <c r="BR344" t="n">
        <v>0</v>
      </c>
      <c r="BS344" t="n">
        <v>0</v>
      </c>
      <c r="BT344" t="n">
        <v>0</v>
      </c>
      <c r="BU344" t="n">
        <v>0</v>
      </c>
      <c r="BV344" t="n">
        <v>0</v>
      </c>
      <c r="BW344" t="n">
        <v>0</v>
      </c>
      <c r="CV344" t="n">
        <v>0</v>
      </c>
      <c r="CW344" t="n">
        <v>0</v>
      </c>
      <c r="CX344">
        <f>ROUND(Y344*Source!I882,7)</f>
        <v/>
      </c>
      <c r="CY344">
        <f>AA344</f>
        <v/>
      </c>
      <c r="CZ344">
        <f>AE344</f>
        <v/>
      </c>
      <c r="DA344">
        <f>AI344</f>
        <v/>
      </c>
      <c r="DB344">
        <f>ROUND(ROUND(AT344*CZ344,2),2)</f>
        <v/>
      </c>
      <c r="DC344">
        <f>ROUND(ROUND(AT344*AG344,2),2)</f>
        <v/>
      </c>
      <c r="DD344" t="inlineStr"/>
      <c r="DE344" t="inlineStr"/>
      <c r="DF344">
        <f>ROUND(ROUND(AE344*AI344,0)*CX344,0)</f>
        <v/>
      </c>
      <c r="DG344">
        <f>ROUND(ROUND(AF344,0)*CX344,0)</f>
        <v/>
      </c>
      <c r="DH344">
        <f>ROUND(ROUND(AG344,0)*CX344,0)</f>
        <v/>
      </c>
      <c r="DI344">
        <f>ROUND(ROUND(AH344,0)*CX344,0)</f>
        <v/>
      </c>
      <c r="DJ344">
        <f>DF344</f>
        <v/>
      </c>
      <c r="DK344" t="n">
        <v>0</v>
      </c>
      <c r="DL344" t="inlineStr"/>
      <c r="DM344" t="n">
        <v>0</v>
      </c>
      <c r="DN344" t="inlineStr"/>
      <c r="DO344" t="n">
        <v>0</v>
      </c>
    </row>
    <row r="345">
      <c r="A345">
        <f>ROW(Source!A882)</f>
        <v/>
      </c>
      <c r="B345" t="n">
        <v>78855224</v>
      </c>
      <c r="C345" t="n">
        <v>78859745</v>
      </c>
      <c r="D345" t="n">
        <v>29107430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101-1602</t>
        </is>
      </c>
      <c r="J345" t="inlineStr">
        <is>
          <t>ТССЦ Московской обл., 101-1602, приказ Минстроя России №675/пр от 28.02.2017 № 254/пр</t>
        </is>
      </c>
      <c r="K345" t="inlineStr">
        <is>
          <t>Ацетилен газообразный технический</t>
        </is>
      </c>
      <c r="L345" t="n">
        <v>1339</v>
      </c>
      <c r="N345" t="n">
        <v>1007</v>
      </c>
      <c r="O345" t="inlineStr">
        <is>
          <t>м3</t>
        </is>
      </c>
      <c r="P345" t="inlineStr">
        <is>
          <t>м3</t>
        </is>
      </c>
      <c r="Q345" t="n">
        <v>1</v>
      </c>
      <c r="W345" t="n">
        <v>0</v>
      </c>
      <c r="X345" t="n">
        <v>-203673795</v>
      </c>
      <c r="Y345">
        <f>AT345</f>
        <v/>
      </c>
      <c r="AA345" t="n">
        <v>618.53</v>
      </c>
      <c r="AB345" t="n">
        <v>0</v>
      </c>
      <c r="AC345" t="n">
        <v>0</v>
      </c>
      <c r="AD345" t="n">
        <v>0</v>
      </c>
      <c r="AE345" t="n">
        <v>38.49</v>
      </c>
      <c r="AF345" t="n">
        <v>0</v>
      </c>
      <c r="AG345" t="n">
        <v>0</v>
      </c>
      <c r="AH345" t="n">
        <v>0</v>
      </c>
      <c r="AI345" t="n">
        <v>16.07</v>
      </c>
      <c r="AJ345" t="n">
        <v>1</v>
      </c>
      <c r="AK345" t="n">
        <v>1</v>
      </c>
      <c r="AL345" t="n">
        <v>1</v>
      </c>
      <c r="AM345" t="n">
        <v>2</v>
      </c>
      <c r="AN345" t="n">
        <v>0</v>
      </c>
      <c r="AO345" t="n">
        <v>1</v>
      </c>
      <c r="AP345" t="n">
        <v>1</v>
      </c>
      <c r="AQ345" t="n">
        <v>0</v>
      </c>
      <c r="AR345" t="n">
        <v>0</v>
      </c>
      <c r="AS345" t="inlineStr"/>
      <c r="AT345" t="n">
        <v>0.21</v>
      </c>
      <c r="AU345" t="inlineStr"/>
      <c r="AV345" t="n">
        <v>0</v>
      </c>
      <c r="AW345" t="n">
        <v>2</v>
      </c>
      <c r="AX345" t="n">
        <v>78859764</v>
      </c>
      <c r="AY345" t="n">
        <v>1</v>
      </c>
      <c r="AZ345" t="n">
        <v>0</v>
      </c>
      <c r="BA345" t="n">
        <v>331</v>
      </c>
      <c r="BB345" t="n">
        <v>0</v>
      </c>
      <c r="BC345" t="n">
        <v>0</v>
      </c>
      <c r="BD345" t="n">
        <v>0</v>
      </c>
      <c r="BE345" t="n">
        <v>0</v>
      </c>
      <c r="BF345" t="n">
        <v>0</v>
      </c>
      <c r="BG345" t="n">
        <v>0</v>
      </c>
      <c r="BH345" t="n">
        <v>0</v>
      </c>
      <c r="BI345" t="n">
        <v>0</v>
      </c>
      <c r="BJ345" t="n">
        <v>0</v>
      </c>
      <c r="BK345" t="n">
        <v>0</v>
      </c>
      <c r="BL345" t="n">
        <v>0</v>
      </c>
      <c r="BM345" t="n">
        <v>0</v>
      </c>
      <c r="BN345" t="n">
        <v>0</v>
      </c>
      <c r="BO345" t="n">
        <v>0</v>
      </c>
      <c r="BP345" t="n">
        <v>0</v>
      </c>
      <c r="BQ345" t="n">
        <v>0</v>
      </c>
      <c r="BR345" t="n">
        <v>0</v>
      </c>
      <c r="BS345" t="n">
        <v>0</v>
      </c>
      <c r="BT345" t="n">
        <v>0</v>
      </c>
      <c r="BU345" t="n">
        <v>0</v>
      </c>
      <c r="BV345" t="n">
        <v>0</v>
      </c>
      <c r="BW345" t="n">
        <v>0</v>
      </c>
      <c r="CV345" t="n">
        <v>0</v>
      </c>
      <c r="CW345" t="n">
        <v>0</v>
      </c>
      <c r="CX345">
        <f>ROUND(Y345*Source!I882,7)</f>
        <v/>
      </c>
      <c r="CY345">
        <f>AA345</f>
        <v/>
      </c>
      <c r="CZ345">
        <f>AE345</f>
        <v/>
      </c>
      <c r="DA345">
        <f>AI345</f>
        <v/>
      </c>
      <c r="DB345">
        <f>ROUND(ROUND(AT345*CZ345,2),2)</f>
        <v/>
      </c>
      <c r="DC345">
        <f>ROUND(ROUND(AT345*AG345,2),2)</f>
        <v/>
      </c>
      <c r="DD345" t="inlineStr"/>
      <c r="DE345" t="inlineStr"/>
      <c r="DF345">
        <f>ROUND(ROUND(AE345*AI345,0)*CX345,0)</f>
        <v/>
      </c>
      <c r="DG345">
        <f>ROUND(ROUND(AF345,0)*CX345,0)</f>
        <v/>
      </c>
      <c r="DH345">
        <f>ROUND(ROUND(AG345,0)*CX345,0)</f>
        <v/>
      </c>
      <c r="DI345">
        <f>ROUND(ROUND(AH345,0)*CX345,0)</f>
        <v/>
      </c>
      <c r="DJ345">
        <f>DF345</f>
        <v/>
      </c>
      <c r="DK345" t="n">
        <v>0</v>
      </c>
      <c r="DL345" t="inlineStr"/>
      <c r="DM345" t="n">
        <v>0</v>
      </c>
      <c r="DN345" t="inlineStr"/>
      <c r="DO345" t="n">
        <v>0</v>
      </c>
    </row>
    <row r="346">
      <c r="A346">
        <f>ROW(Source!A882)</f>
        <v/>
      </c>
      <c r="B346" t="n">
        <v>78855224</v>
      </c>
      <c r="C346" t="n">
        <v>78859745</v>
      </c>
      <c r="D346" t="n">
        <v>29117360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103-1456</t>
        </is>
      </c>
      <c r="J346" t="inlineStr">
        <is>
          <t>ТССЦ Московской обл., 103-1456, приказ Минстроя России №675/пр от 28.02.2017 № 254/пр</t>
        </is>
      </c>
      <c r="K346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46" t="n">
        <v>1301</v>
      </c>
      <c r="N346" t="n">
        <v>1003</v>
      </c>
      <c r="O346" t="inlineStr">
        <is>
          <t>м</t>
        </is>
      </c>
      <c r="P346" t="inlineStr">
        <is>
          <t>м</t>
        </is>
      </c>
      <c r="Q346" t="n">
        <v>1</v>
      </c>
      <c r="W346" t="n">
        <v>0</v>
      </c>
      <c r="X346" t="n">
        <v>2059370813</v>
      </c>
      <c r="Y346">
        <f>AT346</f>
        <v/>
      </c>
      <c r="AA346" t="n">
        <v>161.63</v>
      </c>
      <c r="AB346" t="n">
        <v>0</v>
      </c>
      <c r="AC346" t="n">
        <v>0</v>
      </c>
      <c r="AD346" t="n">
        <v>0</v>
      </c>
      <c r="AE346" t="n">
        <v>21.1</v>
      </c>
      <c r="AF346" t="n">
        <v>0</v>
      </c>
      <c r="AG346" t="n">
        <v>0</v>
      </c>
      <c r="AH346" t="n">
        <v>0</v>
      </c>
      <c r="AI346" t="n">
        <v>7.66</v>
      </c>
      <c r="AJ346" t="n">
        <v>1</v>
      </c>
      <c r="AK346" t="n">
        <v>1</v>
      </c>
      <c r="AL346" t="n">
        <v>1</v>
      </c>
      <c r="AM346" t="n">
        <v>2</v>
      </c>
      <c r="AN346" t="n">
        <v>0</v>
      </c>
      <c r="AO346" t="n">
        <v>1</v>
      </c>
      <c r="AP346" t="n">
        <v>1</v>
      </c>
      <c r="AQ346" t="n">
        <v>0</v>
      </c>
      <c r="AR346" t="n">
        <v>0</v>
      </c>
      <c r="AS346" t="inlineStr"/>
      <c r="AT346" t="n">
        <v>95.8</v>
      </c>
      <c r="AU346" t="inlineStr"/>
      <c r="AV346" t="n">
        <v>0</v>
      </c>
      <c r="AW346" t="n">
        <v>2</v>
      </c>
      <c r="AX346" t="n">
        <v>78859765</v>
      </c>
      <c r="AY346" t="n">
        <v>1</v>
      </c>
      <c r="AZ346" t="n">
        <v>0</v>
      </c>
      <c r="BA346" t="n">
        <v>332</v>
      </c>
      <c r="BB346" t="n">
        <v>0</v>
      </c>
      <c r="BC346" t="n">
        <v>0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0</v>
      </c>
      <c r="BJ346" t="n">
        <v>0</v>
      </c>
      <c r="BK346" t="n">
        <v>0</v>
      </c>
      <c r="BL346" t="n">
        <v>0</v>
      </c>
      <c r="BM346" t="n">
        <v>0</v>
      </c>
      <c r="BN346" t="n">
        <v>0</v>
      </c>
      <c r="BO346" t="n">
        <v>0</v>
      </c>
      <c r="BP346" t="n">
        <v>0</v>
      </c>
      <c r="BQ346" t="n">
        <v>0</v>
      </c>
      <c r="BR346" t="n">
        <v>0</v>
      </c>
      <c r="BS346" t="n">
        <v>0</v>
      </c>
      <c r="BT346" t="n">
        <v>0</v>
      </c>
      <c r="BU346" t="n">
        <v>0</v>
      </c>
      <c r="BV346" t="n">
        <v>0</v>
      </c>
      <c r="BW346" t="n">
        <v>0</v>
      </c>
      <c r="CV346" t="n">
        <v>0</v>
      </c>
      <c r="CW346" t="n">
        <v>0</v>
      </c>
      <c r="CX346">
        <f>ROUND(Y346*Source!I882,7)</f>
        <v/>
      </c>
      <c r="CY346">
        <f>AA346</f>
        <v/>
      </c>
      <c r="CZ346">
        <f>AE346</f>
        <v/>
      </c>
      <c r="DA346">
        <f>AI346</f>
        <v/>
      </c>
      <c r="DB346">
        <f>ROUND(ROUND(AT346*CZ346,2),2)</f>
        <v/>
      </c>
      <c r="DC346">
        <f>ROUND(ROUND(AT346*AG346,2),2)</f>
        <v/>
      </c>
      <c r="DD346" t="inlineStr"/>
      <c r="DE346" t="inlineStr"/>
      <c r="DF346">
        <f>ROUND(ROUND(AE346*AI346,0)*CX346,0)</f>
        <v/>
      </c>
      <c r="DG346">
        <f>ROUND(ROUND(AF346,0)*CX346,0)</f>
        <v/>
      </c>
      <c r="DH346">
        <f>ROUND(ROUND(AG346,0)*CX346,0)</f>
        <v/>
      </c>
      <c r="DI346">
        <f>ROUND(ROUND(AH346,0)*CX346,0)</f>
        <v/>
      </c>
      <c r="DJ346">
        <f>DF346</f>
        <v/>
      </c>
      <c r="DK346" t="n">
        <v>0</v>
      </c>
      <c r="DL346" t="inlineStr"/>
      <c r="DM346" t="n">
        <v>0</v>
      </c>
      <c r="DN346" t="inlineStr"/>
      <c r="DO346" t="n">
        <v>0</v>
      </c>
    </row>
    <row r="347">
      <c r="A347">
        <f>ROW(Source!A882)</f>
        <v/>
      </c>
      <c r="B347" t="n">
        <v>78855224</v>
      </c>
      <c r="C347" t="n">
        <v>78859745</v>
      </c>
      <c r="D347" t="n">
        <v>29140635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301-1380</t>
        </is>
      </c>
      <c r="J347" t="inlineStr">
        <is>
          <t>ТССЦ Московской обл., 301-1380, приказ Минстроя России №675/пр от 28.02.2017 № 256/пр</t>
        </is>
      </c>
      <c r="K347" t="inlineStr">
        <is>
          <t>Трубки защитные гофрированные</t>
        </is>
      </c>
      <c r="L347" t="n">
        <v>1301</v>
      </c>
      <c r="N347" t="n">
        <v>1003</v>
      </c>
      <c r="O347" t="inlineStr">
        <is>
          <t>м</t>
        </is>
      </c>
      <c r="P347" t="inlineStr">
        <is>
          <t>м</t>
        </is>
      </c>
      <c r="Q347" t="n">
        <v>1</v>
      </c>
      <c r="W347" t="n">
        <v>0</v>
      </c>
      <c r="X347" t="n">
        <v>-1225716149</v>
      </c>
      <c r="Y347">
        <f>AT347</f>
        <v/>
      </c>
      <c r="AA347" t="n">
        <v>17.99</v>
      </c>
      <c r="AB347" t="n">
        <v>0</v>
      </c>
      <c r="AC347" t="n">
        <v>0</v>
      </c>
      <c r="AD347" t="n">
        <v>0</v>
      </c>
      <c r="AE347" t="n">
        <v>9.52</v>
      </c>
      <c r="AF347" t="n">
        <v>0</v>
      </c>
      <c r="AG347" t="n">
        <v>0</v>
      </c>
      <c r="AH347" t="n">
        <v>0</v>
      </c>
      <c r="AI347" t="n">
        <v>1.89</v>
      </c>
      <c r="AJ347" t="n">
        <v>1</v>
      </c>
      <c r="AK347" t="n">
        <v>1</v>
      </c>
      <c r="AL347" t="n">
        <v>1</v>
      </c>
      <c r="AM347" t="n">
        <v>2</v>
      </c>
      <c r="AN347" t="n">
        <v>0</v>
      </c>
      <c r="AO347" t="n">
        <v>1</v>
      </c>
      <c r="AP347" t="n">
        <v>1</v>
      </c>
      <c r="AQ347" t="n">
        <v>0</v>
      </c>
      <c r="AR347" t="n">
        <v>0</v>
      </c>
      <c r="AS347" t="inlineStr"/>
      <c r="AT347" t="n">
        <v>11</v>
      </c>
      <c r="AU347" t="inlineStr"/>
      <c r="AV347" t="n">
        <v>0</v>
      </c>
      <c r="AW347" t="n">
        <v>2</v>
      </c>
      <c r="AX347" t="n">
        <v>78859767</v>
      </c>
      <c r="AY347" t="n">
        <v>1</v>
      </c>
      <c r="AZ347" t="n">
        <v>0</v>
      </c>
      <c r="BA347" t="n">
        <v>334</v>
      </c>
      <c r="BB347" t="n">
        <v>0</v>
      </c>
      <c r="BC347" t="n">
        <v>0</v>
      </c>
      <c r="BD347" t="n">
        <v>0</v>
      </c>
      <c r="BE347" t="n">
        <v>0</v>
      </c>
      <c r="BF347" t="n">
        <v>0</v>
      </c>
      <c r="BG347" t="n">
        <v>0</v>
      </c>
      <c r="BH347" t="n">
        <v>0</v>
      </c>
      <c r="BI347" t="n">
        <v>0</v>
      </c>
      <c r="BJ347" t="n">
        <v>0</v>
      </c>
      <c r="BK347" t="n">
        <v>0</v>
      </c>
      <c r="BL347" t="n">
        <v>0</v>
      </c>
      <c r="BM347" t="n">
        <v>0</v>
      </c>
      <c r="BN347" t="n">
        <v>0</v>
      </c>
      <c r="BO347" t="n">
        <v>0</v>
      </c>
      <c r="BP347" t="n">
        <v>0</v>
      </c>
      <c r="BQ347" t="n">
        <v>0</v>
      </c>
      <c r="BR347" t="n">
        <v>0</v>
      </c>
      <c r="BS347" t="n">
        <v>0</v>
      </c>
      <c r="BT347" t="n">
        <v>0</v>
      </c>
      <c r="BU347" t="n">
        <v>0</v>
      </c>
      <c r="BV347" t="n">
        <v>0</v>
      </c>
      <c r="BW347" t="n">
        <v>0</v>
      </c>
      <c r="CV347" t="n">
        <v>0</v>
      </c>
      <c r="CW347" t="n">
        <v>0</v>
      </c>
      <c r="CX347">
        <f>ROUND(Y347*Source!I882,7)</f>
        <v/>
      </c>
      <c r="CY347">
        <f>AA347</f>
        <v/>
      </c>
      <c r="CZ347">
        <f>AE347</f>
        <v/>
      </c>
      <c r="DA347">
        <f>AI347</f>
        <v/>
      </c>
      <c r="DB347">
        <f>ROUND(ROUND(AT347*CZ347,2),2)</f>
        <v/>
      </c>
      <c r="DC347">
        <f>ROUND(ROUND(AT347*AG347,2),2)</f>
        <v/>
      </c>
      <c r="DD347" t="inlineStr"/>
      <c r="DE347" t="inlineStr"/>
      <c r="DF347">
        <f>ROUND(ROUND(AE347*AI347,0)*CX347,0)</f>
        <v/>
      </c>
      <c r="DG347">
        <f>ROUND(ROUND(AF347,0)*CX347,0)</f>
        <v/>
      </c>
      <c r="DH347">
        <f>ROUND(ROUND(AG347,0)*CX347,0)</f>
        <v/>
      </c>
      <c r="DI347">
        <f>ROUND(ROUND(AH347,0)*CX347,0)</f>
        <v/>
      </c>
      <c r="DJ347">
        <f>DF347</f>
        <v/>
      </c>
      <c r="DK347" t="n">
        <v>0</v>
      </c>
      <c r="DL347" t="inlineStr"/>
      <c r="DM347" t="n">
        <v>0</v>
      </c>
      <c r="DN347" t="inlineStr"/>
      <c r="DO347" t="n">
        <v>0</v>
      </c>
    </row>
    <row r="348">
      <c r="A348">
        <f>ROW(Source!A882)</f>
        <v/>
      </c>
      <c r="B348" t="n">
        <v>78855224</v>
      </c>
      <c r="C348" t="n">
        <v>78859745</v>
      </c>
      <c r="D348" t="n">
        <v>29149245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405-0254</t>
        </is>
      </c>
      <c r="J348" t="inlineStr">
        <is>
          <t>ТССЦ Московской обл., 405-0254, приказ Минстроя России №675/пр от 28.02.2017 № 257/пр</t>
        </is>
      </c>
      <c r="K348" t="inlineStr">
        <is>
          <t>Известь строительная негашеная хлорная, марки А</t>
        </is>
      </c>
      <c r="L348" t="n">
        <v>1348</v>
      </c>
      <c r="N348" t="n">
        <v>1009</v>
      </c>
      <c r="O348" t="inlineStr">
        <is>
          <t>т</t>
        </is>
      </c>
      <c r="P348" t="inlineStr">
        <is>
          <t>т</t>
        </is>
      </c>
      <c r="Q348" t="n">
        <v>1000</v>
      </c>
      <c r="W348" t="n">
        <v>0</v>
      </c>
      <c r="X348" t="n">
        <v>469989087</v>
      </c>
      <c r="Y348">
        <f>AT348</f>
        <v/>
      </c>
      <c r="AA348" t="n">
        <v>7858.02</v>
      </c>
      <c r="AB348" t="n">
        <v>0</v>
      </c>
      <c r="AC348" t="n">
        <v>0</v>
      </c>
      <c r="AD348" t="n">
        <v>0</v>
      </c>
      <c r="AE348" t="n">
        <v>2147</v>
      </c>
      <c r="AF348" t="n">
        <v>0</v>
      </c>
      <c r="AG348" t="n">
        <v>0</v>
      </c>
      <c r="AH348" t="n">
        <v>0</v>
      </c>
      <c r="AI348" t="n">
        <v>3.66</v>
      </c>
      <c r="AJ348" t="n">
        <v>1</v>
      </c>
      <c r="AK348" t="n">
        <v>1</v>
      </c>
      <c r="AL348" t="n">
        <v>1</v>
      </c>
      <c r="AM348" t="n">
        <v>2</v>
      </c>
      <c r="AN348" t="n">
        <v>0</v>
      </c>
      <c r="AO348" t="n">
        <v>1</v>
      </c>
      <c r="AP348" t="n">
        <v>1</v>
      </c>
      <c r="AQ348" t="n">
        <v>0</v>
      </c>
      <c r="AR348" t="n">
        <v>0</v>
      </c>
      <c r="AS348" t="inlineStr"/>
      <c r="AT348" t="n">
        <v>0.0016</v>
      </c>
      <c r="AU348" t="inlineStr"/>
      <c r="AV348" t="n">
        <v>0</v>
      </c>
      <c r="AW348" t="n">
        <v>2</v>
      </c>
      <c r="AX348" t="n">
        <v>78859770</v>
      </c>
      <c r="AY348" t="n">
        <v>1</v>
      </c>
      <c r="AZ348" t="n">
        <v>0</v>
      </c>
      <c r="BA348" t="n">
        <v>337</v>
      </c>
      <c r="BB348" t="n">
        <v>0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0</v>
      </c>
      <c r="BI348" t="n">
        <v>0</v>
      </c>
      <c r="BJ348" t="n">
        <v>0</v>
      </c>
      <c r="BK348" t="n">
        <v>0</v>
      </c>
      <c r="BL348" t="n">
        <v>0</v>
      </c>
      <c r="BM348" t="n">
        <v>0</v>
      </c>
      <c r="BN348" t="n">
        <v>0</v>
      </c>
      <c r="BO348" t="n">
        <v>0</v>
      </c>
      <c r="BP348" t="n">
        <v>0</v>
      </c>
      <c r="BQ348" t="n">
        <v>0</v>
      </c>
      <c r="BR348" t="n">
        <v>0</v>
      </c>
      <c r="BS348" t="n">
        <v>0</v>
      </c>
      <c r="BT348" t="n">
        <v>0</v>
      </c>
      <c r="BU348" t="n">
        <v>0</v>
      </c>
      <c r="BV348" t="n">
        <v>0</v>
      </c>
      <c r="BW348" t="n">
        <v>0</v>
      </c>
      <c r="CV348" t="n">
        <v>0</v>
      </c>
      <c r="CW348" t="n">
        <v>0</v>
      </c>
      <c r="CX348">
        <f>ROUND(Y348*Source!I882,7)</f>
        <v/>
      </c>
      <c r="CY348">
        <f>AA348</f>
        <v/>
      </c>
      <c r="CZ348">
        <f>AE348</f>
        <v/>
      </c>
      <c r="DA348">
        <f>AI348</f>
        <v/>
      </c>
      <c r="DB348">
        <f>ROUND(ROUND(AT348*CZ348,2),2)</f>
        <v/>
      </c>
      <c r="DC348">
        <f>ROUND(ROUND(AT348*AG348,2),2)</f>
        <v/>
      </c>
      <c r="DD348" t="inlineStr"/>
      <c r="DE348" t="inlineStr"/>
      <c r="DF348">
        <f>ROUND(ROUND(AE348*AI348,0)*CX348,0)</f>
        <v/>
      </c>
      <c r="DG348">
        <f>ROUND(ROUND(AF348,0)*CX348,0)</f>
        <v/>
      </c>
      <c r="DH348">
        <f>ROUND(ROUND(AG348,0)*CX348,0)</f>
        <v/>
      </c>
      <c r="DI348">
        <f>ROUND(ROUND(AH348,0)*CX348,0)</f>
        <v/>
      </c>
      <c r="DJ348">
        <f>DF348</f>
        <v/>
      </c>
      <c r="DK348" t="n">
        <v>0</v>
      </c>
      <c r="DL348" t="inlineStr"/>
      <c r="DM348" t="n">
        <v>0</v>
      </c>
      <c r="DN348" t="inlineStr"/>
      <c r="DO348" t="n">
        <v>0</v>
      </c>
    </row>
    <row r="349">
      <c r="A349">
        <f>ROW(Source!A882)</f>
        <v/>
      </c>
      <c r="B349" t="n">
        <v>78855224</v>
      </c>
      <c r="C349" t="n">
        <v>78859745</v>
      </c>
      <c r="D349" t="n">
        <v>29150040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411-0001</t>
        </is>
      </c>
      <c r="J349" t="inlineStr">
        <is>
          <t>ТССЦ Московской обл., 411-0001, приказ Минстроя России №675/пр от 28.02.2017 № 257/пр</t>
        </is>
      </c>
      <c r="K349" t="inlineStr">
        <is>
          <t>Вода</t>
        </is>
      </c>
      <c r="L349" t="n">
        <v>1339</v>
      </c>
      <c r="N349" t="n">
        <v>1007</v>
      </c>
      <c r="O349" t="inlineStr">
        <is>
          <t>м3</t>
        </is>
      </c>
      <c r="P349" t="inlineStr">
        <is>
          <t>м3</t>
        </is>
      </c>
      <c r="Q349" t="n">
        <v>1</v>
      </c>
      <c r="W349" t="n">
        <v>0</v>
      </c>
      <c r="X349" t="n">
        <v>619799737</v>
      </c>
      <c r="Y349">
        <f>AT349</f>
        <v/>
      </c>
      <c r="AA349" t="n">
        <v>31.28</v>
      </c>
      <c r="AB349" t="n">
        <v>0</v>
      </c>
      <c r="AC349" t="n">
        <v>0</v>
      </c>
      <c r="AD349" t="n">
        <v>0</v>
      </c>
      <c r="AE349" t="n">
        <v>2.44</v>
      </c>
      <c r="AF349" t="n">
        <v>0</v>
      </c>
      <c r="AG349" t="n">
        <v>0</v>
      </c>
      <c r="AH349" t="n">
        <v>0</v>
      </c>
      <c r="AI349" t="n">
        <v>12.82</v>
      </c>
      <c r="AJ349" t="n">
        <v>1</v>
      </c>
      <c r="AK349" t="n">
        <v>1</v>
      </c>
      <c r="AL349" t="n">
        <v>1</v>
      </c>
      <c r="AM349" t="n">
        <v>2</v>
      </c>
      <c r="AN349" t="n">
        <v>0</v>
      </c>
      <c r="AO349" t="n">
        <v>1</v>
      </c>
      <c r="AP349" t="n">
        <v>1</v>
      </c>
      <c r="AQ349" t="n">
        <v>0</v>
      </c>
      <c r="AR349" t="n">
        <v>0</v>
      </c>
      <c r="AS349" t="inlineStr"/>
      <c r="AT349" t="n">
        <v>0.47</v>
      </c>
      <c r="AU349" t="inlineStr"/>
      <c r="AV349" t="n">
        <v>0</v>
      </c>
      <c r="AW349" t="n">
        <v>2</v>
      </c>
      <c r="AX349" t="n">
        <v>78859771</v>
      </c>
      <c r="AY349" t="n">
        <v>1</v>
      </c>
      <c r="AZ349" t="n">
        <v>0</v>
      </c>
      <c r="BA349" t="n">
        <v>338</v>
      </c>
      <c r="BB349" t="n">
        <v>0</v>
      </c>
      <c r="BC349" t="n">
        <v>0</v>
      </c>
      <c r="BD349" t="n">
        <v>0</v>
      </c>
      <c r="BE349" t="n">
        <v>0</v>
      </c>
      <c r="BF349" t="n">
        <v>0</v>
      </c>
      <c r="BG349" t="n">
        <v>0</v>
      </c>
      <c r="BH349" t="n">
        <v>0</v>
      </c>
      <c r="BI349" t="n">
        <v>0</v>
      </c>
      <c r="BJ349" t="n">
        <v>0</v>
      </c>
      <c r="BK349" t="n">
        <v>0</v>
      </c>
      <c r="BL349" t="n">
        <v>0</v>
      </c>
      <c r="BM349" t="n">
        <v>0</v>
      </c>
      <c r="BN349" t="n">
        <v>0</v>
      </c>
      <c r="BO349" t="n">
        <v>0</v>
      </c>
      <c r="BP349" t="n">
        <v>0</v>
      </c>
      <c r="BQ349" t="n">
        <v>0</v>
      </c>
      <c r="BR349" t="n">
        <v>0</v>
      </c>
      <c r="BS349" t="n">
        <v>0</v>
      </c>
      <c r="BT349" t="n">
        <v>0</v>
      </c>
      <c r="BU349" t="n">
        <v>0</v>
      </c>
      <c r="BV349" t="n">
        <v>0</v>
      </c>
      <c r="BW349" t="n">
        <v>0</v>
      </c>
      <c r="CV349" t="n">
        <v>0</v>
      </c>
      <c r="CW349" t="n">
        <v>0</v>
      </c>
      <c r="CX349">
        <f>ROUND(Y349*Source!I882,7)</f>
        <v/>
      </c>
      <c r="CY349">
        <f>AA349</f>
        <v/>
      </c>
      <c r="CZ349">
        <f>AE349</f>
        <v/>
      </c>
      <c r="DA349">
        <f>AI349</f>
        <v/>
      </c>
      <c r="DB349">
        <f>ROUND(ROUND(AT349*CZ349,2),2)</f>
        <v/>
      </c>
      <c r="DC349">
        <f>ROUND(ROUND(AT349*AG349,2),2)</f>
        <v/>
      </c>
      <c r="DD349" t="inlineStr"/>
      <c r="DE349" t="inlineStr"/>
      <c r="DF349">
        <f>ROUND(ROUND(AE349*AI349,0)*CX349,0)</f>
        <v/>
      </c>
      <c r="DG349">
        <f>ROUND(ROUND(AF349,0)*CX349,0)</f>
        <v/>
      </c>
      <c r="DH349">
        <f>ROUND(ROUND(AG349,0)*CX349,0)</f>
        <v/>
      </c>
      <c r="DI349">
        <f>ROUND(ROUND(AH349,0)*CX349,0)</f>
        <v/>
      </c>
      <c r="DJ349">
        <f>DF349</f>
        <v/>
      </c>
      <c r="DK349" t="n">
        <v>0</v>
      </c>
      <c r="DL349" t="inlineStr"/>
      <c r="DM349" t="n">
        <v>0</v>
      </c>
      <c r="DN349" t="inlineStr"/>
      <c r="DO349" t="n">
        <v>0</v>
      </c>
    </row>
    <row r="350">
      <c r="A350">
        <f>ROW(Source!A882)</f>
        <v/>
      </c>
      <c r="B350" t="n">
        <v>78855224</v>
      </c>
      <c r="C350" t="n">
        <v>78859745</v>
      </c>
      <c r="D350" t="n">
        <v>29159216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507-5056</t>
        </is>
      </c>
      <c r="J350" t="inlineStr">
        <is>
          <t>ТССЦ Московской обл., 507-5056, приказ Минстроя России №675/пр от 28.02.2017 № 258/пр</t>
        </is>
      </c>
      <c r="K350" t="inlineStr">
        <is>
          <t>Муфта полипропиленовая переходная диаметром 25х20 мм ( прим 32мм)</t>
        </is>
      </c>
      <c r="L350" t="n">
        <v>1358</v>
      </c>
      <c r="N350" t="n">
        <v>1010</v>
      </c>
      <c r="O350" t="inlineStr">
        <is>
          <t>10 шт.</t>
        </is>
      </c>
      <c r="P350" t="inlineStr">
        <is>
          <t>10 шт.</t>
        </is>
      </c>
      <c r="Q350" t="n">
        <v>10</v>
      </c>
      <c r="W350" t="n">
        <v>0</v>
      </c>
      <c r="X350" t="n">
        <v>1610323712</v>
      </c>
      <c r="Y350">
        <f>AT350</f>
        <v/>
      </c>
      <c r="AA350" t="n">
        <v>59.69</v>
      </c>
      <c r="AB350" t="n">
        <v>0</v>
      </c>
      <c r="AC350" t="n">
        <v>0</v>
      </c>
      <c r="AD350" t="n">
        <v>0</v>
      </c>
      <c r="AE350" t="n">
        <v>10.1</v>
      </c>
      <c r="AF350" t="n">
        <v>0</v>
      </c>
      <c r="AG350" t="n">
        <v>0</v>
      </c>
      <c r="AH350" t="n">
        <v>0</v>
      </c>
      <c r="AI350" t="n">
        <v>5.91</v>
      </c>
      <c r="AJ350" t="n">
        <v>1</v>
      </c>
      <c r="AK350" t="n">
        <v>1</v>
      </c>
      <c r="AL350" t="n">
        <v>1</v>
      </c>
      <c r="AM350" t="n">
        <v>0</v>
      </c>
      <c r="AN350" t="n">
        <v>0</v>
      </c>
      <c r="AO350" t="n">
        <v>0</v>
      </c>
      <c r="AP350" t="n">
        <v>1</v>
      </c>
      <c r="AQ350" t="n">
        <v>0</v>
      </c>
      <c r="AR350" t="n">
        <v>0</v>
      </c>
      <c r="AS350" t="inlineStr"/>
      <c r="AT350" t="n">
        <v>10</v>
      </c>
      <c r="AU350" t="inlineStr"/>
      <c r="AV350" t="n">
        <v>0</v>
      </c>
      <c r="AW350" t="n">
        <v>1</v>
      </c>
      <c r="AX350" t="n">
        <v>-1</v>
      </c>
      <c r="AY350" t="n">
        <v>0</v>
      </c>
      <c r="AZ350" t="n">
        <v>0</v>
      </c>
      <c r="BA350" t="inlineStr"/>
      <c r="BB350" t="n">
        <v>0</v>
      </c>
      <c r="BC350" t="n">
        <v>0</v>
      </c>
      <c r="BD350" t="n">
        <v>0</v>
      </c>
      <c r="BE350" t="n">
        <v>0</v>
      </c>
      <c r="BF350" t="n">
        <v>0</v>
      </c>
      <c r="BG350" t="n">
        <v>0</v>
      </c>
      <c r="BH350" t="n">
        <v>0</v>
      </c>
      <c r="BI350" t="n">
        <v>0</v>
      </c>
      <c r="BJ350" t="n">
        <v>0</v>
      </c>
      <c r="BK350" t="n">
        <v>0</v>
      </c>
      <c r="BL350" t="n">
        <v>0</v>
      </c>
      <c r="BM350" t="n">
        <v>0</v>
      </c>
      <c r="BN350" t="n">
        <v>0</v>
      </c>
      <c r="BO350" t="n">
        <v>0</v>
      </c>
      <c r="BP350" t="n">
        <v>0</v>
      </c>
      <c r="BQ350" t="n">
        <v>0</v>
      </c>
      <c r="BR350" t="n">
        <v>0</v>
      </c>
      <c r="BS350" t="n">
        <v>0</v>
      </c>
      <c r="BT350" t="n">
        <v>0</v>
      </c>
      <c r="BU350" t="n">
        <v>0</v>
      </c>
      <c r="BV350" t="n">
        <v>0</v>
      </c>
      <c r="BW350" t="n">
        <v>0</v>
      </c>
      <c r="CV350" t="n">
        <v>0</v>
      </c>
      <c r="CW350" t="n">
        <v>0</v>
      </c>
      <c r="CX350">
        <f>ROUND(Y350*Source!I882,7)</f>
        <v/>
      </c>
      <c r="CY350">
        <f>AA350</f>
        <v/>
      </c>
      <c r="CZ350">
        <f>AE350</f>
        <v/>
      </c>
      <c r="DA350">
        <f>AI350</f>
        <v/>
      </c>
      <c r="DB350">
        <f>ROUND(ROUND(AT350*CZ350,2),2)</f>
        <v/>
      </c>
      <c r="DC350">
        <f>ROUND(ROUND(AT350*AG350,2),2)</f>
        <v/>
      </c>
      <c r="DD350" t="inlineStr"/>
      <c r="DE350" t="inlineStr"/>
      <c r="DF350">
        <f>ROUND(ROUND(AE350*AI350,0)*CX350,0)</f>
        <v/>
      </c>
      <c r="DG350">
        <f>ROUND(ROUND(AF350,0)*CX350,0)</f>
        <v/>
      </c>
      <c r="DH350">
        <f>ROUND(ROUND(AG350,0)*CX350,0)</f>
        <v/>
      </c>
      <c r="DI350">
        <f>ROUND(ROUND(AH350,0)*CX350,0)</f>
        <v/>
      </c>
      <c r="DJ350">
        <f>DF350</f>
        <v/>
      </c>
      <c r="DK350" t="n">
        <v>0</v>
      </c>
      <c r="DL350" t="inlineStr"/>
      <c r="DM350" t="n">
        <v>0</v>
      </c>
      <c r="DN350" t="inlineStr"/>
      <c r="DO350" t="n">
        <v>0</v>
      </c>
    </row>
    <row r="351">
      <c r="A351">
        <f>ROW(Source!A884)</f>
        <v/>
      </c>
      <c r="B351" t="n">
        <v>78855224</v>
      </c>
      <c r="C351" t="n">
        <v>78859775</v>
      </c>
      <c r="D351" t="n">
        <v>18410280</v>
      </c>
      <c r="E351" t="n">
        <v>1</v>
      </c>
      <c r="F351" t="n">
        <v>1</v>
      </c>
      <c r="G351" t="n">
        <v>1</v>
      </c>
      <c r="H351" t="n">
        <v>1</v>
      </c>
      <c r="I351" t="inlineStr">
        <is>
          <t>1-1039-90</t>
        </is>
      </c>
      <c r="J351" t="inlineStr"/>
      <c r="K351" t="inlineStr">
        <is>
          <t>Рабочий строитель среднего разряда 3,9</t>
        </is>
      </c>
      <c r="L351" t="n">
        <v>1369</v>
      </c>
      <c r="N351" t="n">
        <v>1013</v>
      </c>
      <c r="O351" t="inlineStr">
        <is>
          <t>чел.-ч</t>
        </is>
      </c>
      <c r="P351" t="inlineStr">
        <is>
          <t>чел.-ч</t>
        </is>
      </c>
      <c r="Q351" t="n">
        <v>1</v>
      </c>
      <c r="W351" t="n">
        <v>0</v>
      </c>
      <c r="X351" t="n">
        <v>-464685602</v>
      </c>
      <c r="Y351">
        <f>AT351</f>
        <v/>
      </c>
      <c r="AA351" t="n">
        <v>0</v>
      </c>
      <c r="AB351" t="n">
        <v>0</v>
      </c>
      <c r="AC351" t="n">
        <v>0</v>
      </c>
      <c r="AD351" t="n">
        <v>9.51</v>
      </c>
      <c r="AE351" t="n">
        <v>0</v>
      </c>
      <c r="AF351" t="n">
        <v>0</v>
      </c>
      <c r="AG351" t="n">
        <v>0</v>
      </c>
      <c r="AH351" t="n">
        <v>9.51</v>
      </c>
      <c r="AI351" t="n">
        <v>1</v>
      </c>
      <c r="AJ351" t="n">
        <v>1</v>
      </c>
      <c r="AK351" t="n">
        <v>1</v>
      </c>
      <c r="AL351" t="n">
        <v>1</v>
      </c>
      <c r="AM351" t="n">
        <v>-2</v>
      </c>
      <c r="AN351" t="n">
        <v>0</v>
      </c>
      <c r="AO351" t="n">
        <v>1</v>
      </c>
      <c r="AP351" t="n">
        <v>1</v>
      </c>
      <c r="AQ351" t="n">
        <v>0</v>
      </c>
      <c r="AR351" t="n">
        <v>0</v>
      </c>
      <c r="AS351" t="inlineStr"/>
      <c r="AT351" t="n">
        <v>28.7</v>
      </c>
      <c r="AU351" t="inlineStr"/>
      <c r="AV351" t="n">
        <v>1</v>
      </c>
      <c r="AW351" t="n">
        <v>2</v>
      </c>
      <c r="AX351" t="n">
        <v>78859787</v>
      </c>
      <c r="AY351" t="n">
        <v>1</v>
      </c>
      <c r="AZ351" t="n">
        <v>0</v>
      </c>
      <c r="BA351" t="n">
        <v>339</v>
      </c>
      <c r="BB351" t="n">
        <v>0</v>
      </c>
      <c r="BC351" t="n">
        <v>0</v>
      </c>
      <c r="BD351" t="n">
        <v>0</v>
      </c>
      <c r="BE351" t="n">
        <v>0</v>
      </c>
      <c r="BF351" t="n">
        <v>0</v>
      </c>
      <c r="BG351" t="n">
        <v>0</v>
      </c>
      <c r="BH351" t="n">
        <v>0</v>
      </c>
      <c r="BI351" t="n">
        <v>0</v>
      </c>
      <c r="BJ351" t="n">
        <v>0</v>
      </c>
      <c r="BK351" t="n">
        <v>0</v>
      </c>
      <c r="BL351" t="n">
        <v>0</v>
      </c>
      <c r="BM351" t="n">
        <v>0</v>
      </c>
      <c r="BN351" t="n">
        <v>0</v>
      </c>
      <c r="BO351" t="n">
        <v>0</v>
      </c>
      <c r="BP351" t="n">
        <v>0</v>
      </c>
      <c r="BQ351" t="n">
        <v>0</v>
      </c>
      <c r="BR351" t="n">
        <v>0</v>
      </c>
      <c r="BS351" t="n">
        <v>0</v>
      </c>
      <c r="BT351" t="n">
        <v>0</v>
      </c>
      <c r="BU351" t="n">
        <v>0</v>
      </c>
      <c r="BV351" t="n">
        <v>0</v>
      </c>
      <c r="BW351" t="n">
        <v>0</v>
      </c>
      <c r="CU351">
        <f>ROUND(AT351*Source!I884*AH351*AL351,0)</f>
        <v/>
      </c>
      <c r="CV351">
        <f>ROUND(Y351*Source!I884,7)</f>
        <v/>
      </c>
      <c r="CW351" t="n">
        <v>0</v>
      </c>
      <c r="CX351">
        <f>ROUND(Y351*Source!I884,7)</f>
        <v/>
      </c>
      <c r="CY351">
        <f>AD351</f>
        <v/>
      </c>
      <c r="CZ351">
        <f>AH351</f>
        <v/>
      </c>
      <c r="DA351">
        <f>AL351</f>
        <v/>
      </c>
      <c r="DB351">
        <f>ROUND(ROUND(AT351*CZ351,2),2)</f>
        <v/>
      </c>
      <c r="DC351">
        <f>ROUND(ROUND(AT351*AG351,2),2)</f>
        <v/>
      </c>
      <c r="DD351" t="inlineStr"/>
      <c r="DE351" t="inlineStr"/>
      <c r="DF351">
        <f>ROUND(ROUND(AE351,0)*CX351,0)</f>
        <v/>
      </c>
      <c r="DG351">
        <f>ROUND(ROUND(AF351,0)*CX351,0)</f>
        <v/>
      </c>
      <c r="DH351">
        <f>ROUND(ROUND(AG351,0)*CX351,0)</f>
        <v/>
      </c>
      <c r="DI351">
        <f>ROUND(ROUND(AH351,0)*CX351,0)</f>
        <v/>
      </c>
      <c r="DJ351">
        <f>DI351</f>
        <v/>
      </c>
      <c r="DK351" t="n">
        <v>0</v>
      </c>
      <c r="DL351" t="inlineStr"/>
      <c r="DM351" t="n">
        <v>0</v>
      </c>
      <c r="DN351" t="inlineStr"/>
      <c r="DO351" t="n">
        <v>0</v>
      </c>
    </row>
    <row r="352">
      <c r="A352">
        <f>ROW(Source!A884)</f>
        <v/>
      </c>
      <c r="B352" t="n">
        <v>78855224</v>
      </c>
      <c r="C352" t="n">
        <v>78859775</v>
      </c>
      <c r="D352" t="n">
        <v>121548</v>
      </c>
      <c r="E352" t="n">
        <v>1</v>
      </c>
      <c r="F352" t="n">
        <v>1</v>
      </c>
      <c r="G352" t="n">
        <v>1</v>
      </c>
      <c r="H352" t="n">
        <v>1</v>
      </c>
      <c r="I352" t="inlineStr">
        <is>
          <t>2</t>
        </is>
      </c>
      <c r="J352" t="inlineStr"/>
      <c r="K352" t="inlineStr">
        <is>
          <t>Затраты труда машинистов</t>
        </is>
      </c>
      <c r="L352" t="n">
        <v>608254</v>
      </c>
      <c r="N352" t="n">
        <v>1013</v>
      </c>
      <c r="O352" t="inlineStr">
        <is>
          <t>чел.час</t>
        </is>
      </c>
      <c r="P352" t="inlineStr">
        <is>
          <t>чел.час</t>
        </is>
      </c>
      <c r="Q352" t="n">
        <v>1</v>
      </c>
      <c r="W352" t="n">
        <v>0</v>
      </c>
      <c r="X352" t="n">
        <v>-185737400</v>
      </c>
      <c r="Y352">
        <f>AT352</f>
        <v/>
      </c>
      <c r="AA352" t="n">
        <v>0</v>
      </c>
      <c r="AB352" t="n">
        <v>0</v>
      </c>
      <c r="AC352" t="n">
        <v>0</v>
      </c>
      <c r="AD352" t="n">
        <v>0</v>
      </c>
      <c r="AE352" t="n">
        <v>0</v>
      </c>
      <c r="AF352" t="n">
        <v>0</v>
      </c>
      <c r="AG352" t="n">
        <v>0</v>
      </c>
      <c r="AH352" t="n">
        <v>0</v>
      </c>
      <c r="AI352" t="n">
        <v>1</v>
      </c>
      <c r="AJ352" t="n">
        <v>1</v>
      </c>
      <c r="AK352" t="n">
        <v>1</v>
      </c>
      <c r="AL352" t="n">
        <v>1</v>
      </c>
      <c r="AM352" t="n">
        <v>-2</v>
      </c>
      <c r="AN352" t="n">
        <v>0</v>
      </c>
      <c r="AO352" t="n">
        <v>1</v>
      </c>
      <c r="AP352" t="n">
        <v>1</v>
      </c>
      <c r="AQ352" t="n">
        <v>0</v>
      </c>
      <c r="AR352" t="n">
        <v>0</v>
      </c>
      <c r="AS352" t="inlineStr"/>
      <c r="AT352" t="n">
        <v>0.02</v>
      </c>
      <c r="AU352" t="inlineStr"/>
      <c r="AV352" t="n">
        <v>2</v>
      </c>
      <c r="AW352" t="n">
        <v>2</v>
      </c>
      <c r="AX352" t="n">
        <v>78859788</v>
      </c>
      <c r="AY352" t="n">
        <v>1</v>
      </c>
      <c r="AZ352" t="n">
        <v>0</v>
      </c>
      <c r="BA352" t="n">
        <v>340</v>
      </c>
      <c r="BB352" t="n">
        <v>0</v>
      </c>
      <c r="BC352" t="n">
        <v>0</v>
      </c>
      <c r="BD352" t="n">
        <v>0</v>
      </c>
      <c r="BE352" t="n">
        <v>0</v>
      </c>
      <c r="BF352" t="n">
        <v>0</v>
      </c>
      <c r="BG352" t="n">
        <v>0</v>
      </c>
      <c r="BH352" t="n">
        <v>0</v>
      </c>
      <c r="BI352" t="n">
        <v>0</v>
      </c>
      <c r="BJ352" t="n">
        <v>0</v>
      </c>
      <c r="BK352" t="n">
        <v>0</v>
      </c>
      <c r="BL352" t="n">
        <v>0</v>
      </c>
      <c r="BM352" t="n">
        <v>0</v>
      </c>
      <c r="BN352" t="n">
        <v>0</v>
      </c>
      <c r="BO352" t="n">
        <v>0</v>
      </c>
      <c r="BP352" t="n">
        <v>0</v>
      </c>
      <c r="BQ352" t="n">
        <v>0</v>
      </c>
      <c r="BR352" t="n">
        <v>0</v>
      </c>
      <c r="BS352" t="n">
        <v>0</v>
      </c>
      <c r="BT352" t="n">
        <v>0</v>
      </c>
      <c r="BU352" t="n">
        <v>0</v>
      </c>
      <c r="BV352" t="n">
        <v>0</v>
      </c>
      <c r="BW352" t="n">
        <v>0</v>
      </c>
      <c r="CV352" t="n">
        <v>0</v>
      </c>
      <c r="CW352" t="n">
        <v>0</v>
      </c>
      <c r="CX352">
        <f>ROUND(Y352*Source!I884,7)</f>
        <v/>
      </c>
      <c r="CY352">
        <f>AD352</f>
        <v/>
      </c>
      <c r="CZ352">
        <f>AH352</f>
        <v/>
      </c>
      <c r="DA352">
        <f>AL352</f>
        <v/>
      </c>
      <c r="DB352">
        <f>ROUND(ROUND(AT352*CZ352,2),2)</f>
        <v/>
      </c>
      <c r="DC352">
        <f>ROUND(ROUND(AT352*AG352,2),2)</f>
        <v/>
      </c>
      <c r="DD352" t="inlineStr"/>
      <c r="DE352" t="inlineStr"/>
      <c r="DF352">
        <f>ROUND(ROUND(AE352,0)*CX352,0)</f>
        <v/>
      </c>
      <c r="DG352">
        <f>ROUND(ROUND(AF352,0)*CX352,0)</f>
        <v/>
      </c>
      <c r="DH352">
        <f>ROUND(ROUND(AG352,0)*CX352,0)</f>
        <v/>
      </c>
      <c r="DI352">
        <f>ROUND(ROUND(AH352,0)*CX352,0)</f>
        <v/>
      </c>
      <c r="DJ352">
        <f>DI352</f>
        <v/>
      </c>
      <c r="DK352" t="n">
        <v>0</v>
      </c>
      <c r="DL352" t="inlineStr"/>
      <c r="DM352" t="n">
        <v>0</v>
      </c>
      <c r="DN352" t="inlineStr"/>
      <c r="DO352" t="n">
        <v>0</v>
      </c>
    </row>
    <row r="353">
      <c r="A353">
        <f>ROW(Source!A884)</f>
        <v/>
      </c>
      <c r="B353" t="n">
        <v>78855224</v>
      </c>
      <c r="C353" t="n">
        <v>78859775</v>
      </c>
      <c r="D353" t="n">
        <v>29172556</v>
      </c>
      <c r="E353" t="n">
        <v>1</v>
      </c>
      <c r="F353" t="n">
        <v>1</v>
      </c>
      <c r="G353" t="n">
        <v>1</v>
      </c>
      <c r="H353" t="n">
        <v>2</v>
      </c>
      <c r="I353" t="inlineStr">
        <is>
          <t>030954</t>
        </is>
      </c>
      <c r="J353" t="inlineStr">
        <is>
          <t>ТСЭМ Московской обл., 030954, приказ Минстроя России №675/пр от 28.02.2017 № 264/пр</t>
        </is>
      </c>
      <c r="K353" t="inlineStr">
        <is>
          <t>Подъемники грузоподъемностью до 500 кг одномачтовые, высота подъема 45 м</t>
        </is>
      </c>
      <c r="L353" t="n">
        <v>1368</v>
      </c>
      <c r="N353" t="n">
        <v>1011</v>
      </c>
      <c r="O353" t="inlineStr">
        <is>
          <t>маш.-ч</t>
        </is>
      </c>
      <c r="P353" t="inlineStr">
        <is>
          <t>маш.-ч</t>
        </is>
      </c>
      <c r="Q353" t="n">
        <v>1</v>
      </c>
      <c r="W353" t="n">
        <v>0</v>
      </c>
      <c r="X353" t="n">
        <v>344519037</v>
      </c>
      <c r="Y353">
        <f>AT353</f>
        <v/>
      </c>
      <c r="AA353" t="n">
        <v>0</v>
      </c>
      <c r="AB353" t="n">
        <v>728.98</v>
      </c>
      <c r="AC353" t="n">
        <v>705.38</v>
      </c>
      <c r="AD353" t="n">
        <v>0</v>
      </c>
      <c r="AE353" t="n">
        <v>0</v>
      </c>
      <c r="AF353" t="n">
        <v>31.26</v>
      </c>
      <c r="AG353" t="n">
        <v>13.5</v>
      </c>
      <c r="AH353" t="n">
        <v>0</v>
      </c>
      <c r="AI353" t="n">
        <v>1</v>
      </c>
      <c r="AJ353" t="n">
        <v>23.32</v>
      </c>
      <c r="AK353" t="n">
        <v>52.25</v>
      </c>
      <c r="AL353" t="n">
        <v>1</v>
      </c>
      <c r="AM353" t="n">
        <v>2</v>
      </c>
      <c r="AN353" t="n">
        <v>0</v>
      </c>
      <c r="AO353" t="n">
        <v>1</v>
      </c>
      <c r="AP353" t="n">
        <v>1</v>
      </c>
      <c r="AQ353" t="n">
        <v>0</v>
      </c>
      <c r="AR353" t="n">
        <v>0</v>
      </c>
      <c r="AS353" t="inlineStr"/>
      <c r="AT353" t="n">
        <v>0.02</v>
      </c>
      <c r="AU353" t="inlineStr"/>
      <c r="AV353" t="n">
        <v>0</v>
      </c>
      <c r="AW353" t="n">
        <v>2</v>
      </c>
      <c r="AX353" t="n">
        <v>78859789</v>
      </c>
      <c r="AY353" t="n">
        <v>1</v>
      </c>
      <c r="AZ353" t="n">
        <v>0</v>
      </c>
      <c r="BA353" t="n">
        <v>341</v>
      </c>
      <c r="BB353" t="n">
        <v>0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0</v>
      </c>
      <c r="BI353" t="n">
        <v>0</v>
      </c>
      <c r="BJ353" t="n">
        <v>0</v>
      </c>
      <c r="BK353" t="n">
        <v>0</v>
      </c>
      <c r="BL353" t="n">
        <v>0</v>
      </c>
      <c r="BM353" t="n">
        <v>0</v>
      </c>
      <c r="BN353" t="n">
        <v>0</v>
      </c>
      <c r="BO353" t="n">
        <v>0</v>
      </c>
      <c r="BP353" t="n">
        <v>0</v>
      </c>
      <c r="BQ353" t="n">
        <v>0</v>
      </c>
      <c r="BR353" t="n">
        <v>0</v>
      </c>
      <c r="BS353" t="n">
        <v>0</v>
      </c>
      <c r="BT353" t="n">
        <v>0</v>
      </c>
      <c r="BU353" t="n">
        <v>0</v>
      </c>
      <c r="BV353" t="n">
        <v>0</v>
      </c>
      <c r="BW353" t="n">
        <v>0</v>
      </c>
      <c r="CV353" t="n">
        <v>0</v>
      </c>
      <c r="CW353">
        <f>ROUND(Y353*Source!I884*DO353,7)</f>
        <v/>
      </c>
      <c r="CX353">
        <f>ROUND(Y353*Source!I884,7)</f>
        <v/>
      </c>
      <c r="CY353">
        <f>AB353</f>
        <v/>
      </c>
      <c r="CZ353">
        <f>AF353</f>
        <v/>
      </c>
      <c r="DA353">
        <f>AJ353</f>
        <v/>
      </c>
      <c r="DB353">
        <f>ROUND(ROUND(AT353*CZ353,2),2)</f>
        <v/>
      </c>
      <c r="DC353">
        <f>ROUND(ROUND(AT353*AG353,2),2)</f>
        <v/>
      </c>
      <c r="DD353" t="inlineStr"/>
      <c r="DE353" t="inlineStr"/>
      <c r="DF353">
        <f>ROUND(ROUND(AE353,0)*CX353,0)</f>
        <v/>
      </c>
      <c r="DG353">
        <f>ROUND(ROUND(AF353*AJ353,0)*CX353,0)</f>
        <v/>
      </c>
      <c r="DH353">
        <f>ROUND(ROUND(AG353*AK353,0)*CX353,0)</f>
        <v/>
      </c>
      <c r="DI353">
        <f>ROUND(ROUND(AH353,0)*CX353,0)</f>
        <v/>
      </c>
      <c r="DJ353">
        <f>DG353</f>
        <v/>
      </c>
      <c r="DK353" t="n">
        <v>0</v>
      </c>
      <c r="DL353" t="inlineStr"/>
      <c r="DM353" t="n">
        <v>0</v>
      </c>
      <c r="DN353" t="inlineStr"/>
      <c r="DO353" t="n">
        <v>0</v>
      </c>
    </row>
    <row r="354">
      <c r="A354">
        <f>ROW(Source!A884)</f>
        <v/>
      </c>
      <c r="B354" t="n">
        <v>78855224</v>
      </c>
      <c r="C354" t="n">
        <v>78859775</v>
      </c>
      <c r="D354" t="n">
        <v>29110398</v>
      </c>
      <c r="E354" t="n">
        <v>1</v>
      </c>
      <c r="F354" t="n">
        <v>1</v>
      </c>
      <c r="G354" t="n">
        <v>1</v>
      </c>
      <c r="H354" t="n">
        <v>3</v>
      </c>
      <c r="I354" t="inlineStr">
        <is>
          <t>101-0388</t>
        </is>
      </c>
      <c r="J354" t="inlineStr">
        <is>
          <t>ТССЦ Московской обл., 101-0388, приказ Минстроя России №675/пр от 28.02.2017 № 254/пр</t>
        </is>
      </c>
      <c r="K354" t="inlineStr">
        <is>
          <t>Краски масляные земляные марки МА-0115 мумия, сурик железный</t>
        </is>
      </c>
      <c r="L354" t="n">
        <v>1348</v>
      </c>
      <c r="N354" t="n">
        <v>1009</v>
      </c>
      <c r="O354" t="inlineStr">
        <is>
          <t>т</t>
        </is>
      </c>
      <c r="P354" t="inlineStr">
        <is>
          <t>т</t>
        </is>
      </c>
      <c r="Q354" t="n">
        <v>1000</v>
      </c>
      <c r="W354" t="n">
        <v>0</v>
      </c>
      <c r="X354" t="n">
        <v>1625292450</v>
      </c>
      <c r="Y354">
        <f>AT354</f>
        <v/>
      </c>
      <c r="AA354" t="n">
        <v>76804.47</v>
      </c>
      <c r="AB354" t="n">
        <v>0</v>
      </c>
      <c r="AC354" t="n">
        <v>0</v>
      </c>
      <c r="AD354" t="n">
        <v>0</v>
      </c>
      <c r="AE354" t="n">
        <v>15118.99</v>
      </c>
      <c r="AF354" t="n">
        <v>0</v>
      </c>
      <c r="AG354" t="n">
        <v>0</v>
      </c>
      <c r="AH354" t="n">
        <v>0</v>
      </c>
      <c r="AI354" t="n">
        <v>5.08</v>
      </c>
      <c r="AJ354" t="n">
        <v>1</v>
      </c>
      <c r="AK354" t="n">
        <v>1</v>
      </c>
      <c r="AL354" t="n">
        <v>1</v>
      </c>
      <c r="AM354" t="n">
        <v>2</v>
      </c>
      <c r="AN354" t="n">
        <v>0</v>
      </c>
      <c r="AO354" t="n">
        <v>1</v>
      </c>
      <c r="AP354" t="n">
        <v>1</v>
      </c>
      <c r="AQ354" t="n">
        <v>0</v>
      </c>
      <c r="AR354" t="n">
        <v>0</v>
      </c>
      <c r="AS354" t="inlineStr"/>
      <c r="AT354" t="n">
        <v>0.00048</v>
      </c>
      <c r="AU354" t="inlineStr"/>
      <c r="AV354" t="n">
        <v>0</v>
      </c>
      <c r="AW354" t="n">
        <v>2</v>
      </c>
      <c r="AX354" t="n">
        <v>78859790</v>
      </c>
      <c r="AY354" t="n">
        <v>1</v>
      </c>
      <c r="AZ354" t="n">
        <v>0</v>
      </c>
      <c r="BA354" t="n">
        <v>342</v>
      </c>
      <c r="BB354" t="n">
        <v>0</v>
      </c>
      <c r="BC354" t="n">
        <v>0</v>
      </c>
      <c r="BD354" t="n">
        <v>0</v>
      </c>
      <c r="BE354" t="n">
        <v>0</v>
      </c>
      <c r="BF354" t="n">
        <v>0</v>
      </c>
      <c r="BG354" t="n">
        <v>0</v>
      </c>
      <c r="BH354" t="n">
        <v>0</v>
      </c>
      <c r="BI354" t="n">
        <v>0</v>
      </c>
      <c r="BJ354" t="n">
        <v>0</v>
      </c>
      <c r="BK354" t="n">
        <v>0</v>
      </c>
      <c r="BL354" t="n">
        <v>0</v>
      </c>
      <c r="BM354" t="n">
        <v>0</v>
      </c>
      <c r="BN354" t="n">
        <v>0</v>
      </c>
      <c r="BO354" t="n">
        <v>0</v>
      </c>
      <c r="BP354" t="n">
        <v>0</v>
      </c>
      <c r="BQ354" t="n">
        <v>0</v>
      </c>
      <c r="BR354" t="n">
        <v>0</v>
      </c>
      <c r="BS354" t="n">
        <v>0</v>
      </c>
      <c r="BT354" t="n">
        <v>0</v>
      </c>
      <c r="BU354" t="n">
        <v>0</v>
      </c>
      <c r="BV354" t="n">
        <v>0</v>
      </c>
      <c r="BW354" t="n">
        <v>0</v>
      </c>
      <c r="CV354" t="n">
        <v>0</v>
      </c>
      <c r="CW354" t="n">
        <v>0</v>
      </c>
      <c r="CX354">
        <f>ROUND(Y354*Source!I884,7)</f>
        <v/>
      </c>
      <c r="CY354">
        <f>AA354</f>
        <v/>
      </c>
      <c r="CZ354">
        <f>AE354</f>
        <v/>
      </c>
      <c r="DA354">
        <f>AI354</f>
        <v/>
      </c>
      <c r="DB354">
        <f>ROUND(ROUND(AT354*CZ354,2),2)</f>
        <v/>
      </c>
      <c r="DC354">
        <f>ROUND(ROUND(AT354*AG354,2),2)</f>
        <v/>
      </c>
      <c r="DD354" t="inlineStr"/>
      <c r="DE354" t="inlineStr"/>
      <c r="DF354">
        <f>ROUND(ROUND(AE354*AI354,0)*CX354,0)</f>
        <v/>
      </c>
      <c r="DG354">
        <f>ROUND(ROUND(AF354,0)*CX354,0)</f>
        <v/>
      </c>
      <c r="DH354">
        <f>ROUND(ROUND(AG354,0)*CX354,0)</f>
        <v/>
      </c>
      <c r="DI354">
        <f>ROUND(ROUND(AH354,0)*CX354,0)</f>
        <v/>
      </c>
      <c r="DJ354">
        <f>DF354</f>
        <v/>
      </c>
      <c r="DK354" t="n">
        <v>0</v>
      </c>
      <c r="DL354" t="inlineStr"/>
      <c r="DM354" t="n">
        <v>0</v>
      </c>
      <c r="DN354" t="inlineStr"/>
      <c r="DO354" t="n">
        <v>0</v>
      </c>
    </row>
    <row r="355">
      <c r="A355">
        <f>ROW(Source!A884)</f>
        <v/>
      </c>
      <c r="B355" t="n">
        <v>78855224</v>
      </c>
      <c r="C355" t="n">
        <v>78859775</v>
      </c>
      <c r="D355" t="n">
        <v>29110573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101-0628</t>
        </is>
      </c>
      <c r="J355" t="inlineStr">
        <is>
          <t>ТССЦ Московской обл., 101-0628, приказ Минстроя России №675/пр от 28.02.2017 № 254/пр</t>
        </is>
      </c>
      <c r="K355" t="inlineStr">
        <is>
          <t>Олифа комбинированная, марки К-3</t>
        </is>
      </c>
      <c r="L355" t="n">
        <v>1348</v>
      </c>
      <c r="N355" t="n">
        <v>1009</v>
      </c>
      <c r="O355" t="inlineStr">
        <is>
          <t>т</t>
        </is>
      </c>
      <c r="P355" t="inlineStr">
        <is>
          <t>т</t>
        </is>
      </c>
      <c r="Q355" t="n">
        <v>1000</v>
      </c>
      <c r="W355" t="n">
        <v>0</v>
      </c>
      <c r="X355" t="n">
        <v>24062879</v>
      </c>
      <c r="Y355">
        <f>AT355</f>
        <v/>
      </c>
      <c r="AA355" t="n">
        <v>87631.5</v>
      </c>
      <c r="AB355" t="n">
        <v>0</v>
      </c>
      <c r="AC355" t="n">
        <v>0</v>
      </c>
      <c r="AD355" t="n">
        <v>0</v>
      </c>
      <c r="AE355" t="n">
        <v>16950</v>
      </c>
      <c r="AF355" t="n">
        <v>0</v>
      </c>
      <c r="AG355" t="n">
        <v>0</v>
      </c>
      <c r="AH355" t="n">
        <v>0</v>
      </c>
      <c r="AI355" t="n">
        <v>5.17</v>
      </c>
      <c r="AJ355" t="n">
        <v>1</v>
      </c>
      <c r="AK355" t="n">
        <v>1</v>
      </c>
      <c r="AL355" t="n">
        <v>1</v>
      </c>
      <c r="AM355" t="n">
        <v>2</v>
      </c>
      <c r="AN355" t="n">
        <v>0</v>
      </c>
      <c r="AO355" t="n">
        <v>1</v>
      </c>
      <c r="AP355" t="n">
        <v>1</v>
      </c>
      <c r="AQ355" t="n">
        <v>0</v>
      </c>
      <c r="AR355" t="n">
        <v>0</v>
      </c>
      <c r="AS355" t="inlineStr"/>
      <c r="AT355" t="n">
        <v>0.0009</v>
      </c>
      <c r="AU355" t="inlineStr"/>
      <c r="AV355" t="n">
        <v>0</v>
      </c>
      <c r="AW355" t="n">
        <v>2</v>
      </c>
      <c r="AX355" t="n">
        <v>78859791</v>
      </c>
      <c r="AY355" t="n">
        <v>1</v>
      </c>
      <c r="AZ355" t="n">
        <v>0</v>
      </c>
      <c r="BA355" t="n">
        <v>343</v>
      </c>
      <c r="BB355" t="n">
        <v>0</v>
      </c>
      <c r="BC355" t="n">
        <v>0</v>
      </c>
      <c r="BD355" t="n">
        <v>0</v>
      </c>
      <c r="BE355" t="n">
        <v>0</v>
      </c>
      <c r="BF355" t="n">
        <v>0</v>
      </c>
      <c r="BG355" t="n">
        <v>0</v>
      </c>
      <c r="BH355" t="n">
        <v>0</v>
      </c>
      <c r="BI355" t="n">
        <v>0</v>
      </c>
      <c r="BJ355" t="n">
        <v>0</v>
      </c>
      <c r="BK355" t="n">
        <v>0</v>
      </c>
      <c r="BL355" t="n">
        <v>0</v>
      </c>
      <c r="BM355" t="n">
        <v>0</v>
      </c>
      <c r="BN355" t="n">
        <v>0</v>
      </c>
      <c r="BO355" t="n">
        <v>0</v>
      </c>
      <c r="BP355" t="n">
        <v>0</v>
      </c>
      <c r="BQ355" t="n">
        <v>0</v>
      </c>
      <c r="BR355" t="n">
        <v>0</v>
      </c>
      <c r="BS355" t="n">
        <v>0</v>
      </c>
      <c r="BT355" t="n">
        <v>0</v>
      </c>
      <c r="BU355" t="n">
        <v>0</v>
      </c>
      <c r="BV355" t="n">
        <v>0</v>
      </c>
      <c r="BW355" t="n">
        <v>0</v>
      </c>
      <c r="CV355" t="n">
        <v>0</v>
      </c>
      <c r="CW355" t="n">
        <v>0</v>
      </c>
      <c r="CX355">
        <f>ROUND(Y355*Source!I884,7)</f>
        <v/>
      </c>
      <c r="CY355">
        <f>AA355</f>
        <v/>
      </c>
      <c r="CZ355">
        <f>AE355</f>
        <v/>
      </c>
      <c r="DA355">
        <f>AI355</f>
        <v/>
      </c>
      <c r="DB355">
        <f>ROUND(ROUND(AT355*CZ355,2),2)</f>
        <v/>
      </c>
      <c r="DC355">
        <f>ROUND(ROUND(AT355*AG355,2),2)</f>
        <v/>
      </c>
      <c r="DD355" t="inlineStr"/>
      <c r="DE355" t="inlineStr"/>
      <c r="DF355">
        <f>ROUND(ROUND(AE355*AI355,0)*CX355,0)</f>
        <v/>
      </c>
      <c r="DG355">
        <f>ROUND(ROUND(AF355,0)*CX355,0)</f>
        <v/>
      </c>
      <c r="DH355">
        <f>ROUND(ROUND(AG355,0)*CX355,0)</f>
        <v/>
      </c>
      <c r="DI355">
        <f>ROUND(ROUND(AH355,0)*CX355,0)</f>
        <v/>
      </c>
      <c r="DJ355">
        <f>DF355</f>
        <v/>
      </c>
      <c r="DK355" t="n">
        <v>0</v>
      </c>
      <c r="DL355" t="inlineStr"/>
      <c r="DM355" t="n">
        <v>0</v>
      </c>
      <c r="DN355" t="inlineStr"/>
      <c r="DO355" t="n">
        <v>0</v>
      </c>
    </row>
    <row r="356">
      <c r="A356">
        <f>ROW(Source!A884)</f>
        <v/>
      </c>
      <c r="B356" t="n">
        <v>78855224</v>
      </c>
      <c r="C356" t="n">
        <v>78859775</v>
      </c>
      <c r="D356" t="n">
        <v>29107963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101-1669</t>
        </is>
      </c>
      <c r="J356" t="inlineStr">
        <is>
          <t>ТССЦ Московской обл., 101-1669, приказ Минстроя России №675/пр от 28.02.2017 № 254/пр</t>
        </is>
      </c>
      <c r="K356" t="inlineStr">
        <is>
          <t>Очес льняной</t>
        </is>
      </c>
      <c r="L356" t="n">
        <v>1346</v>
      </c>
      <c r="N356" t="n">
        <v>1009</v>
      </c>
      <c r="O356" t="inlineStr">
        <is>
          <t>кг</t>
        </is>
      </c>
      <c r="P356" t="inlineStr">
        <is>
          <t>кг</t>
        </is>
      </c>
      <c r="Q356" t="n">
        <v>1</v>
      </c>
      <c r="W356" t="n">
        <v>0</v>
      </c>
      <c r="X356" t="n">
        <v>-2113933962</v>
      </c>
      <c r="Y356">
        <f>AT356</f>
        <v/>
      </c>
      <c r="AA356" t="n">
        <v>590.67</v>
      </c>
      <c r="AB356" t="n">
        <v>0</v>
      </c>
      <c r="AC356" t="n">
        <v>0</v>
      </c>
      <c r="AD356" t="n">
        <v>0</v>
      </c>
      <c r="AE356" t="n">
        <v>37.29</v>
      </c>
      <c r="AF356" t="n">
        <v>0</v>
      </c>
      <c r="AG356" t="n">
        <v>0</v>
      </c>
      <c r="AH356" t="n">
        <v>0</v>
      </c>
      <c r="AI356" t="n">
        <v>15.84</v>
      </c>
      <c r="AJ356" t="n">
        <v>1</v>
      </c>
      <c r="AK356" t="n">
        <v>1</v>
      </c>
      <c r="AL356" t="n">
        <v>1</v>
      </c>
      <c r="AM356" t="n">
        <v>2</v>
      </c>
      <c r="AN356" t="n">
        <v>0</v>
      </c>
      <c r="AO356" t="n">
        <v>1</v>
      </c>
      <c r="AP356" t="n">
        <v>1</v>
      </c>
      <c r="AQ356" t="n">
        <v>0</v>
      </c>
      <c r="AR356" t="n">
        <v>0</v>
      </c>
      <c r="AS356" t="inlineStr"/>
      <c r="AT356" t="n">
        <v>0.2</v>
      </c>
      <c r="AU356" t="inlineStr"/>
      <c r="AV356" t="n">
        <v>0</v>
      </c>
      <c r="AW356" t="n">
        <v>2</v>
      </c>
      <c r="AX356" t="n">
        <v>78859792</v>
      </c>
      <c r="AY356" t="n">
        <v>1</v>
      </c>
      <c r="AZ356" t="n">
        <v>0</v>
      </c>
      <c r="BA356" t="n">
        <v>344</v>
      </c>
      <c r="BB356" t="n">
        <v>0</v>
      </c>
      <c r="BC356" t="n">
        <v>0</v>
      </c>
      <c r="BD356" t="n">
        <v>0</v>
      </c>
      <c r="BE356" t="n">
        <v>0</v>
      </c>
      <c r="BF356" t="n">
        <v>0</v>
      </c>
      <c r="BG356" t="n">
        <v>0</v>
      </c>
      <c r="BH356" t="n">
        <v>0</v>
      </c>
      <c r="BI356" t="n">
        <v>0</v>
      </c>
      <c r="BJ356" t="n">
        <v>0</v>
      </c>
      <c r="BK356" t="n">
        <v>0</v>
      </c>
      <c r="BL356" t="n">
        <v>0</v>
      </c>
      <c r="BM356" t="n">
        <v>0</v>
      </c>
      <c r="BN356" t="n">
        <v>0</v>
      </c>
      <c r="BO356" t="n">
        <v>0</v>
      </c>
      <c r="BP356" t="n">
        <v>0</v>
      </c>
      <c r="BQ356" t="n">
        <v>0</v>
      </c>
      <c r="BR356" t="n">
        <v>0</v>
      </c>
      <c r="BS356" t="n">
        <v>0</v>
      </c>
      <c r="BT356" t="n">
        <v>0</v>
      </c>
      <c r="BU356" t="n">
        <v>0</v>
      </c>
      <c r="BV356" t="n">
        <v>0</v>
      </c>
      <c r="BW356" t="n">
        <v>0</v>
      </c>
      <c r="CV356" t="n">
        <v>0</v>
      </c>
      <c r="CW356" t="n">
        <v>0</v>
      </c>
      <c r="CX356">
        <f>ROUND(Y356*Source!I884,7)</f>
        <v/>
      </c>
      <c r="CY356">
        <f>AA356</f>
        <v/>
      </c>
      <c r="CZ356">
        <f>AE356</f>
        <v/>
      </c>
      <c r="DA356">
        <f>AI356</f>
        <v/>
      </c>
      <c r="DB356">
        <f>ROUND(ROUND(AT356*CZ356,2),2)</f>
        <v/>
      </c>
      <c r="DC356">
        <f>ROUND(ROUND(AT356*AG356,2),2)</f>
        <v/>
      </c>
      <c r="DD356" t="inlineStr"/>
      <c r="DE356" t="inlineStr"/>
      <c r="DF356">
        <f>ROUND(ROUND(AE356*AI356,0)*CX356,0)</f>
        <v/>
      </c>
      <c r="DG356">
        <f>ROUND(ROUND(AF356,0)*CX356,0)</f>
        <v/>
      </c>
      <c r="DH356">
        <f>ROUND(ROUND(AG356,0)*CX356,0)</f>
        <v/>
      </c>
      <c r="DI356">
        <f>ROUND(ROUND(AH356,0)*CX356,0)</f>
        <v/>
      </c>
      <c r="DJ356">
        <f>DF356</f>
        <v/>
      </c>
      <c r="DK356" t="n">
        <v>0</v>
      </c>
      <c r="DL356" t="inlineStr"/>
      <c r="DM356" t="n">
        <v>0</v>
      </c>
      <c r="DN356" t="inlineStr"/>
      <c r="DO356" t="n">
        <v>0</v>
      </c>
    </row>
    <row r="357">
      <c r="A357">
        <f>ROW(Source!A884)</f>
        <v/>
      </c>
      <c r="B357" t="n">
        <v>78855224</v>
      </c>
      <c r="C357" t="n">
        <v>78859775</v>
      </c>
      <c r="D357" t="n">
        <v>29143381</v>
      </c>
      <c r="E357" t="n">
        <v>1</v>
      </c>
      <c r="F357" t="n">
        <v>1</v>
      </c>
      <c r="G357" t="n">
        <v>1</v>
      </c>
      <c r="H357" t="n">
        <v>3</v>
      </c>
      <c r="I357" t="inlineStr">
        <is>
          <t>302-0065</t>
        </is>
      </c>
      <c r="J357" t="inlineStr">
        <is>
          <t>ТССЦ Московской обл., 302-0065, приказ Минстроя России №675/пр от 28.02.2017 № 256/пр</t>
        </is>
      </c>
      <c r="K357" t="inlineStr">
        <is>
          <t>Кран шаровый муфтовый Valtec для воды диаметром 32 мм, тип в/в</t>
        </is>
      </c>
      <c r="L357" t="n">
        <v>1354</v>
      </c>
      <c r="N357" t="n">
        <v>1010</v>
      </c>
      <c r="O357" t="inlineStr">
        <is>
          <t>шт.</t>
        </is>
      </c>
      <c r="P357" t="inlineStr">
        <is>
          <t>шт.</t>
        </is>
      </c>
      <c r="Q357" t="n">
        <v>1</v>
      </c>
      <c r="W357" t="n">
        <v>0</v>
      </c>
      <c r="X357" t="n">
        <v>535473645</v>
      </c>
      <c r="Y357">
        <f>AT357</f>
        <v/>
      </c>
      <c r="AA357" t="n">
        <v>1520.76</v>
      </c>
      <c r="AB357" t="n">
        <v>0</v>
      </c>
      <c r="AC357" t="n">
        <v>0</v>
      </c>
      <c r="AD357" t="n">
        <v>0</v>
      </c>
      <c r="AE357" t="n">
        <v>106.72</v>
      </c>
      <c r="AF357" t="n">
        <v>0</v>
      </c>
      <c r="AG357" t="n">
        <v>0</v>
      </c>
      <c r="AH357" t="n">
        <v>0</v>
      </c>
      <c r="AI357" t="n">
        <v>14.25</v>
      </c>
      <c r="AJ357" t="n">
        <v>1</v>
      </c>
      <c r="AK357" t="n">
        <v>1</v>
      </c>
      <c r="AL357" t="n">
        <v>1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  <c r="AS357" t="inlineStr"/>
      <c r="AT357" t="n">
        <v>50</v>
      </c>
      <c r="AU357" t="inlineStr"/>
      <c r="AV357" t="n">
        <v>0</v>
      </c>
      <c r="AW357" t="n">
        <v>1</v>
      </c>
      <c r="AX357" t="n">
        <v>-1</v>
      </c>
      <c r="AY357" t="n">
        <v>0</v>
      </c>
      <c r="AZ357" t="n">
        <v>0</v>
      </c>
      <c r="BA357" t="inlineStr"/>
      <c r="BB357" t="n">
        <v>0</v>
      </c>
      <c r="BC357" t="n">
        <v>0</v>
      </c>
      <c r="BD357" t="n">
        <v>0</v>
      </c>
      <c r="BE357" t="n">
        <v>0</v>
      </c>
      <c r="BF357" t="n">
        <v>0</v>
      </c>
      <c r="BG357" t="n">
        <v>0</v>
      </c>
      <c r="BH357" t="n">
        <v>0</v>
      </c>
      <c r="BI357" t="n">
        <v>0</v>
      </c>
      <c r="BJ357" t="n">
        <v>0</v>
      </c>
      <c r="BK357" t="n">
        <v>0</v>
      </c>
      <c r="BL357" t="n">
        <v>0</v>
      </c>
      <c r="BM357" t="n">
        <v>0</v>
      </c>
      <c r="BN357" t="n">
        <v>0</v>
      </c>
      <c r="BO357" t="n">
        <v>0</v>
      </c>
      <c r="BP357" t="n">
        <v>0</v>
      </c>
      <c r="BQ357" t="n">
        <v>0</v>
      </c>
      <c r="BR357" t="n">
        <v>0</v>
      </c>
      <c r="BS357" t="n">
        <v>0</v>
      </c>
      <c r="BT357" t="n">
        <v>0</v>
      </c>
      <c r="BU357" t="n">
        <v>0</v>
      </c>
      <c r="BV357" t="n">
        <v>0</v>
      </c>
      <c r="BW357" t="n">
        <v>0</v>
      </c>
      <c r="CV357" t="n">
        <v>0</v>
      </c>
      <c r="CW357" t="n">
        <v>0</v>
      </c>
      <c r="CX357">
        <f>ROUND(Y357*Source!I884,7)</f>
        <v/>
      </c>
      <c r="CY357">
        <f>AA357</f>
        <v/>
      </c>
      <c r="CZ357">
        <f>AE357</f>
        <v/>
      </c>
      <c r="DA357">
        <f>AI357</f>
        <v/>
      </c>
      <c r="DB357">
        <f>ROUND(ROUND(AT357*CZ357,2),2)</f>
        <v/>
      </c>
      <c r="DC357">
        <f>ROUND(ROUND(AT357*AG357,2),2)</f>
        <v/>
      </c>
      <c r="DD357" t="inlineStr"/>
      <c r="DE357" t="inlineStr"/>
      <c r="DF357">
        <f>ROUND(ROUND(AE357*AI357,0)*CX357,0)</f>
        <v/>
      </c>
      <c r="DG357">
        <f>ROUND(ROUND(AF357,0)*CX357,0)</f>
        <v/>
      </c>
      <c r="DH357">
        <f>ROUND(ROUND(AG357,0)*CX357,0)</f>
        <v/>
      </c>
      <c r="DI357">
        <f>ROUND(ROUND(AH357,0)*CX357,0)</f>
        <v/>
      </c>
      <c r="DJ357">
        <f>DF357</f>
        <v/>
      </c>
      <c r="DK357" t="n">
        <v>0</v>
      </c>
      <c r="DL357" t="inlineStr"/>
      <c r="DM357" t="n">
        <v>0</v>
      </c>
      <c r="DN357" t="inlineStr"/>
      <c r="DO357" t="n">
        <v>0</v>
      </c>
    </row>
    <row r="358">
      <c r="A358">
        <f>ROW(Source!A884)</f>
        <v/>
      </c>
      <c r="B358" t="n">
        <v>78855224</v>
      </c>
      <c r="C358" t="n">
        <v>78859775</v>
      </c>
      <c r="D358" t="n">
        <v>29144220</v>
      </c>
      <c r="E358" t="n">
        <v>1</v>
      </c>
      <c r="F358" t="n">
        <v>1</v>
      </c>
      <c r="G358" t="n">
        <v>1</v>
      </c>
      <c r="H358" t="n">
        <v>3</v>
      </c>
      <c r="I358" t="inlineStr">
        <is>
          <t>302-1237</t>
        </is>
      </c>
      <c r="J358" t="inlineStr">
        <is>
          <t>ТССЦ Московской обл., 302-1237, приказ Минстроя России №675/пр от 28.02.2017 № 256/пр</t>
        </is>
      </c>
      <c r="K358" t="inlineStr">
        <is>
          <t>Сгоны стальные с муфтой и контргайкой, диаметром 20 мм</t>
        </is>
      </c>
      <c r="L358" t="n">
        <v>1354</v>
      </c>
      <c r="N358" t="n">
        <v>1010</v>
      </c>
      <c r="O358" t="inlineStr">
        <is>
          <t>шт.</t>
        </is>
      </c>
      <c r="P358" t="inlineStr">
        <is>
          <t>шт.</t>
        </is>
      </c>
      <c r="Q358" t="n">
        <v>1</v>
      </c>
      <c r="W358" t="n">
        <v>0</v>
      </c>
      <c r="X358" t="n">
        <v>-1208440998</v>
      </c>
      <c r="Y358">
        <f>AT358</f>
        <v/>
      </c>
      <c r="AA358" t="n">
        <v>98.98999999999999</v>
      </c>
      <c r="AB358" t="n">
        <v>0</v>
      </c>
      <c r="AC358" t="n">
        <v>0</v>
      </c>
      <c r="AD358" t="n">
        <v>0</v>
      </c>
      <c r="AE358" t="n">
        <v>10.95</v>
      </c>
      <c r="AF358" t="n">
        <v>0</v>
      </c>
      <c r="AG358" t="n">
        <v>0</v>
      </c>
      <c r="AH358" t="n">
        <v>0</v>
      </c>
      <c r="AI358" t="n">
        <v>9.039999999999999</v>
      </c>
      <c r="AJ358" t="n">
        <v>1</v>
      </c>
      <c r="AK358" t="n">
        <v>1</v>
      </c>
      <c r="AL358" t="n">
        <v>1</v>
      </c>
      <c r="AM358" t="n">
        <v>2</v>
      </c>
      <c r="AN358" t="n">
        <v>0</v>
      </c>
      <c r="AO358" t="n">
        <v>1</v>
      </c>
      <c r="AP358" t="n">
        <v>1</v>
      </c>
      <c r="AQ358" t="n">
        <v>0</v>
      </c>
      <c r="AR358" t="n">
        <v>0</v>
      </c>
      <c r="AS358" t="inlineStr"/>
      <c r="AT358" t="n">
        <v>100</v>
      </c>
      <c r="AU358" t="inlineStr"/>
      <c r="AV358" t="n">
        <v>0</v>
      </c>
      <c r="AW358" t="n">
        <v>2</v>
      </c>
      <c r="AX358" t="n">
        <v>78859793</v>
      </c>
      <c r="AY358" t="n">
        <v>1</v>
      </c>
      <c r="AZ358" t="n">
        <v>0</v>
      </c>
      <c r="BA358" t="n">
        <v>345</v>
      </c>
      <c r="BB358" t="n">
        <v>0</v>
      </c>
      <c r="BC358" t="n">
        <v>0</v>
      </c>
      <c r="BD358" t="n">
        <v>0</v>
      </c>
      <c r="BE358" t="n">
        <v>0</v>
      </c>
      <c r="BF358" t="n">
        <v>0</v>
      </c>
      <c r="BG358" t="n">
        <v>0</v>
      </c>
      <c r="BH358" t="n">
        <v>0</v>
      </c>
      <c r="BI358" t="n">
        <v>0</v>
      </c>
      <c r="BJ358" t="n">
        <v>0</v>
      </c>
      <c r="BK358" t="n">
        <v>0</v>
      </c>
      <c r="BL358" t="n">
        <v>0</v>
      </c>
      <c r="BM358" t="n">
        <v>0</v>
      </c>
      <c r="BN358" t="n">
        <v>0</v>
      </c>
      <c r="BO358" t="n">
        <v>0</v>
      </c>
      <c r="BP358" t="n">
        <v>0</v>
      </c>
      <c r="BQ358" t="n">
        <v>0</v>
      </c>
      <c r="BR358" t="n">
        <v>0</v>
      </c>
      <c r="BS358" t="n">
        <v>0</v>
      </c>
      <c r="BT358" t="n">
        <v>0</v>
      </c>
      <c r="BU358" t="n">
        <v>0</v>
      </c>
      <c r="BV358" t="n">
        <v>0</v>
      </c>
      <c r="BW358" t="n">
        <v>0</v>
      </c>
      <c r="CV358" t="n">
        <v>0</v>
      </c>
      <c r="CW358" t="n">
        <v>0</v>
      </c>
      <c r="CX358">
        <f>ROUND(Y358*Source!I884,7)</f>
        <v/>
      </c>
      <c r="CY358">
        <f>AA358</f>
        <v/>
      </c>
      <c r="CZ358">
        <f>AE358</f>
        <v/>
      </c>
      <c r="DA358">
        <f>AI358</f>
        <v/>
      </c>
      <c r="DB358">
        <f>ROUND(ROUND(AT358*CZ358,2),2)</f>
        <v/>
      </c>
      <c r="DC358">
        <f>ROUND(ROUND(AT358*AG358,2),2)</f>
        <v/>
      </c>
      <c r="DD358" t="inlineStr"/>
      <c r="DE358" t="inlineStr"/>
      <c r="DF358">
        <f>ROUND(ROUND(AE358*AI358,0)*CX358,0)</f>
        <v/>
      </c>
      <c r="DG358">
        <f>ROUND(ROUND(AF358,0)*CX358,0)</f>
        <v/>
      </c>
      <c r="DH358">
        <f>ROUND(ROUND(AG358,0)*CX358,0)</f>
        <v/>
      </c>
      <c r="DI358">
        <f>ROUND(ROUND(AH358,0)*CX358,0)</f>
        <v/>
      </c>
      <c r="DJ358">
        <f>DF358</f>
        <v/>
      </c>
      <c r="DK358" t="n">
        <v>0</v>
      </c>
      <c r="DL358" t="inlineStr"/>
      <c r="DM358" t="n">
        <v>0</v>
      </c>
      <c r="DN358" t="inlineStr"/>
      <c r="DO358" t="n">
        <v>0</v>
      </c>
    </row>
    <row r="359">
      <c r="A359">
        <f>ROW(Source!A884)</f>
        <v/>
      </c>
      <c r="B359" t="n">
        <v>78855224</v>
      </c>
      <c r="C359" t="n">
        <v>78859775</v>
      </c>
      <c r="D359" t="n">
        <v>29160104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507-3623</t>
        </is>
      </c>
      <c r="J359" t="inlineStr">
        <is>
          <t>ТССЦ Московской обл., 507-3623, приказ Минстроя России №675/пр от 28.02.2017 № 258/пр</t>
        </is>
      </c>
      <c r="K359" t="inlineStr">
        <is>
          <t>Тройник полипропиленовый переходной диаметром 40х32х32 мм ( 32-25-35мм)</t>
        </is>
      </c>
      <c r="L359" t="n">
        <v>1358</v>
      </c>
      <c r="N359" t="n">
        <v>1010</v>
      </c>
      <c r="O359" t="inlineStr">
        <is>
          <t>10 шт.</t>
        </is>
      </c>
      <c r="P359" t="inlineStr">
        <is>
          <t>10 шт.</t>
        </is>
      </c>
      <c r="Q359" t="n">
        <v>10</v>
      </c>
      <c r="W359" t="n">
        <v>0</v>
      </c>
      <c r="X359" t="n">
        <v>1009201826</v>
      </c>
      <c r="Y359">
        <f>AT359</f>
        <v/>
      </c>
      <c r="AA359" t="n">
        <v>369.48</v>
      </c>
      <c r="AB359" t="n">
        <v>0</v>
      </c>
      <c r="AC359" t="n">
        <v>0</v>
      </c>
      <c r="AD359" t="n">
        <v>0</v>
      </c>
      <c r="AE359" t="n">
        <v>67.3</v>
      </c>
      <c r="AF359" t="n">
        <v>0</v>
      </c>
      <c r="AG359" t="n">
        <v>0</v>
      </c>
      <c r="AH359" t="n">
        <v>0</v>
      </c>
      <c r="AI359" t="n">
        <v>5.49</v>
      </c>
      <c r="AJ359" t="n">
        <v>1</v>
      </c>
      <c r="AK359" t="n">
        <v>1</v>
      </c>
      <c r="AL359" t="n">
        <v>1</v>
      </c>
      <c r="AM359" t="n">
        <v>0</v>
      </c>
      <c r="AN359" t="n">
        <v>0</v>
      </c>
      <c r="AO359" t="n">
        <v>0</v>
      </c>
      <c r="AP359" t="n">
        <v>1</v>
      </c>
      <c r="AQ359" t="n">
        <v>0</v>
      </c>
      <c r="AR359" t="n">
        <v>0</v>
      </c>
      <c r="AS359" t="inlineStr"/>
      <c r="AT359" t="n">
        <v>5</v>
      </c>
      <c r="AU359" t="inlineStr"/>
      <c r="AV359" t="n">
        <v>0</v>
      </c>
      <c r="AW359" t="n">
        <v>1</v>
      </c>
      <c r="AX359" t="n">
        <v>-1</v>
      </c>
      <c r="AY359" t="n">
        <v>0</v>
      </c>
      <c r="AZ359" t="n">
        <v>0</v>
      </c>
      <c r="BA359" t="inlineStr"/>
      <c r="BB359" t="n">
        <v>0</v>
      </c>
      <c r="BC359" t="n">
        <v>0</v>
      </c>
      <c r="BD359" t="n">
        <v>0</v>
      </c>
      <c r="BE359" t="n">
        <v>0</v>
      </c>
      <c r="BF359" t="n">
        <v>0</v>
      </c>
      <c r="BG359" t="n">
        <v>0</v>
      </c>
      <c r="BH359" t="n">
        <v>0</v>
      </c>
      <c r="BI359" t="n">
        <v>0</v>
      </c>
      <c r="BJ359" t="n">
        <v>0</v>
      </c>
      <c r="BK359" t="n">
        <v>0</v>
      </c>
      <c r="BL359" t="n">
        <v>0</v>
      </c>
      <c r="BM359" t="n">
        <v>0</v>
      </c>
      <c r="BN359" t="n">
        <v>0</v>
      </c>
      <c r="BO359" t="n">
        <v>0</v>
      </c>
      <c r="BP359" t="n">
        <v>0</v>
      </c>
      <c r="BQ359" t="n">
        <v>0</v>
      </c>
      <c r="BR359" t="n">
        <v>0</v>
      </c>
      <c r="BS359" t="n">
        <v>0</v>
      </c>
      <c r="BT359" t="n">
        <v>0</v>
      </c>
      <c r="BU359" t="n">
        <v>0</v>
      </c>
      <c r="BV359" t="n">
        <v>0</v>
      </c>
      <c r="BW359" t="n">
        <v>0</v>
      </c>
      <c r="CV359" t="n">
        <v>0</v>
      </c>
      <c r="CW359" t="n">
        <v>0</v>
      </c>
      <c r="CX359">
        <f>ROUND(Y359*Source!I884,7)</f>
        <v/>
      </c>
      <c r="CY359">
        <f>AA359</f>
        <v/>
      </c>
      <c r="CZ359">
        <f>AE359</f>
        <v/>
      </c>
      <c r="DA359">
        <f>AI359</f>
        <v/>
      </c>
      <c r="DB359">
        <f>ROUND(ROUND(AT359*CZ359,2),2)</f>
        <v/>
      </c>
      <c r="DC359">
        <f>ROUND(ROUND(AT359*AG359,2),2)</f>
        <v/>
      </c>
      <c r="DD359" t="inlineStr"/>
      <c r="DE359" t="inlineStr"/>
      <c r="DF359">
        <f>ROUND(ROUND(AE359*AI359,0)*CX359,0)</f>
        <v/>
      </c>
      <c r="DG359">
        <f>ROUND(ROUND(AF359,0)*CX359,0)</f>
        <v/>
      </c>
      <c r="DH359">
        <f>ROUND(ROUND(AG359,0)*CX359,0)</f>
        <v/>
      </c>
      <c r="DI359">
        <f>ROUND(ROUND(AH359,0)*CX359,0)</f>
        <v/>
      </c>
      <c r="DJ359">
        <f>DF359</f>
        <v/>
      </c>
      <c r="DK359" t="n">
        <v>0</v>
      </c>
      <c r="DL359" t="inlineStr"/>
      <c r="DM359" t="n">
        <v>0</v>
      </c>
      <c r="DN359" t="inlineStr"/>
      <c r="DO359" t="n">
        <v>0</v>
      </c>
    </row>
    <row r="360">
      <c r="A360">
        <f>ROW(Source!A925)</f>
        <v/>
      </c>
      <c r="B360" t="n">
        <v>78855224</v>
      </c>
      <c r="C360" t="n">
        <v>78859931</v>
      </c>
      <c r="D360" t="n">
        <v>18408291</v>
      </c>
      <c r="E360" t="n">
        <v>1</v>
      </c>
      <c r="F360" t="n">
        <v>1</v>
      </c>
      <c r="G360" t="n">
        <v>1</v>
      </c>
      <c r="H360" t="n">
        <v>1</v>
      </c>
      <c r="I360" t="inlineStr">
        <is>
          <t>1-1025-90</t>
        </is>
      </c>
      <c r="J360" t="inlineStr"/>
      <c r="K360" t="inlineStr">
        <is>
          <t>Рабочий строитель среднего разряда 2,5</t>
        </is>
      </c>
      <c r="L360" t="n">
        <v>1369</v>
      </c>
      <c r="N360" t="n">
        <v>1013</v>
      </c>
      <c r="O360" t="inlineStr">
        <is>
          <t>чел.-ч</t>
        </is>
      </c>
      <c r="P360" t="inlineStr">
        <is>
          <t>чел.-ч</t>
        </is>
      </c>
      <c r="Q360" t="n">
        <v>1</v>
      </c>
      <c r="W360" t="n">
        <v>0</v>
      </c>
      <c r="X360" t="n">
        <v>1933892413</v>
      </c>
      <c r="Y360">
        <f>(AT360*ROUND(2,7))</f>
        <v/>
      </c>
      <c r="AA360" t="n">
        <v>0</v>
      </c>
      <c r="AB360" t="n">
        <v>0</v>
      </c>
      <c r="AC360" t="n">
        <v>0</v>
      </c>
      <c r="AD360" t="n">
        <v>8.17</v>
      </c>
      <c r="AE360" t="n">
        <v>0</v>
      </c>
      <c r="AF360" t="n">
        <v>0</v>
      </c>
      <c r="AG360" t="n">
        <v>0</v>
      </c>
      <c r="AH360" t="n">
        <v>8.17</v>
      </c>
      <c r="AI360" t="n">
        <v>1</v>
      </c>
      <c r="AJ360" t="n">
        <v>1</v>
      </c>
      <c r="AK360" t="n">
        <v>1</v>
      </c>
      <c r="AL360" t="n">
        <v>1</v>
      </c>
      <c r="AM360" t="n">
        <v>-2</v>
      </c>
      <c r="AN360" t="n">
        <v>0</v>
      </c>
      <c r="AO360" t="n">
        <v>1</v>
      </c>
      <c r="AP360" t="n">
        <v>1</v>
      </c>
      <c r="AQ360" t="n">
        <v>0</v>
      </c>
      <c r="AR360" t="n">
        <v>0</v>
      </c>
      <c r="AS360" t="inlineStr"/>
      <c r="AT360" t="n">
        <v>32.2</v>
      </c>
      <c r="AU360" t="inlineStr">
        <is>
          <t>)*2</t>
        </is>
      </c>
      <c r="AV360" t="n">
        <v>1</v>
      </c>
      <c r="AW360" t="n">
        <v>2</v>
      </c>
      <c r="AX360" t="n">
        <v>78859938</v>
      </c>
      <c r="AY360" t="n">
        <v>1</v>
      </c>
      <c r="AZ360" t="n">
        <v>0</v>
      </c>
      <c r="BA360" t="n">
        <v>346</v>
      </c>
      <c r="BB360" t="n">
        <v>0</v>
      </c>
      <c r="BC360" t="n">
        <v>0</v>
      </c>
      <c r="BD360" t="n">
        <v>0</v>
      </c>
      <c r="BE360" t="n">
        <v>0</v>
      </c>
      <c r="BF360" t="n">
        <v>0</v>
      </c>
      <c r="BG360" t="n">
        <v>0</v>
      </c>
      <c r="BH360" t="n">
        <v>0</v>
      </c>
      <c r="BI360" t="n">
        <v>0</v>
      </c>
      <c r="BJ360" t="n">
        <v>0</v>
      </c>
      <c r="BK360" t="n">
        <v>0</v>
      </c>
      <c r="BL360" t="n">
        <v>0</v>
      </c>
      <c r="BM360" t="n">
        <v>0</v>
      </c>
      <c r="BN360" t="n">
        <v>0</v>
      </c>
      <c r="BO360" t="n">
        <v>0</v>
      </c>
      <c r="BP360" t="n">
        <v>0</v>
      </c>
      <c r="BQ360" t="n">
        <v>0</v>
      </c>
      <c r="BR360" t="n">
        <v>0</v>
      </c>
      <c r="BS360" t="n">
        <v>0</v>
      </c>
      <c r="BT360" t="n">
        <v>0</v>
      </c>
      <c r="BU360" t="n">
        <v>0</v>
      </c>
      <c r="BV360" t="n">
        <v>0</v>
      </c>
      <c r="BW360" t="n">
        <v>0</v>
      </c>
      <c r="CU360">
        <f>ROUND(AT360*Source!I925*AH360*AL360,0)</f>
        <v/>
      </c>
      <c r="CV360">
        <f>ROUND(Y360*Source!I925,7)</f>
        <v/>
      </c>
      <c r="CW360" t="n">
        <v>0</v>
      </c>
      <c r="CX360">
        <f>ROUND(Y360*Source!I925,7)</f>
        <v/>
      </c>
      <c r="CY360">
        <f>AD360</f>
        <v/>
      </c>
      <c r="CZ360">
        <f>AH360</f>
        <v/>
      </c>
      <c r="DA360">
        <f>AL360</f>
        <v/>
      </c>
      <c r="DB360">
        <f>ROUND((ROUND(AT360*CZ360,2)*ROUND(2,7)),2)</f>
        <v/>
      </c>
      <c r="DC360">
        <f>ROUND((ROUND(AT360*AG360,2)*ROUND(2,7)),2)</f>
        <v/>
      </c>
      <c r="DD360" t="inlineStr"/>
      <c r="DE360" t="inlineStr"/>
      <c r="DF360">
        <f>ROUND(ROUND(AE360,0)*CX360,0)</f>
        <v/>
      </c>
      <c r="DG360">
        <f>ROUND(ROUND(AF360,0)*CX360,0)</f>
        <v/>
      </c>
      <c r="DH360">
        <f>ROUND(ROUND(AG360,0)*CX360,0)</f>
        <v/>
      </c>
      <c r="DI360">
        <f>ROUND(ROUND(AH360,0)*CX360,0)</f>
        <v/>
      </c>
      <c r="DJ360">
        <f>DI360</f>
        <v/>
      </c>
      <c r="DK360" t="n">
        <v>0</v>
      </c>
      <c r="DL360" t="inlineStr"/>
      <c r="DM360" t="n">
        <v>0</v>
      </c>
      <c r="DN360" t="inlineStr"/>
      <c r="DO360" t="n">
        <v>0</v>
      </c>
    </row>
    <row r="361">
      <c r="A361">
        <f>ROW(Source!A925)</f>
        <v/>
      </c>
      <c r="B361" t="n">
        <v>78855224</v>
      </c>
      <c r="C361" t="n">
        <v>78859931</v>
      </c>
      <c r="D361" t="n">
        <v>29174913</v>
      </c>
      <c r="E361" t="n">
        <v>1</v>
      </c>
      <c r="F361" t="n">
        <v>1</v>
      </c>
      <c r="G361" t="n">
        <v>1</v>
      </c>
      <c r="H361" t="n">
        <v>2</v>
      </c>
      <c r="I361" t="inlineStr">
        <is>
          <t>400001</t>
        </is>
      </c>
      <c r="J361" t="inlineStr">
        <is>
          <t>ТСЭМ Московской обл., 400001, приказ Минстроя России №675/пр от 28.02.2017 № 264/пр</t>
        </is>
      </c>
      <c r="K361" t="inlineStr">
        <is>
          <t>Автомобили бортовые, грузоподъемность до 5 т</t>
        </is>
      </c>
      <c r="L361" t="n">
        <v>1368</v>
      </c>
      <c r="N361" t="n">
        <v>1011</v>
      </c>
      <c r="O361" t="inlineStr">
        <is>
          <t>маш.-ч</t>
        </is>
      </c>
      <c r="P361" t="inlineStr">
        <is>
          <t>маш.-ч</t>
        </is>
      </c>
      <c r="Q361" t="n">
        <v>1</v>
      </c>
      <c r="W361" t="n">
        <v>0</v>
      </c>
      <c r="X361" t="n">
        <v>1230759911</v>
      </c>
      <c r="Y361">
        <f>(AT361*ROUND(2,7))</f>
        <v/>
      </c>
      <c r="AA361" t="n">
        <v>0</v>
      </c>
      <c r="AB361" t="n">
        <v>2177.51</v>
      </c>
      <c r="AC361" t="n">
        <v>606.1</v>
      </c>
      <c r="AD361" t="n">
        <v>0</v>
      </c>
      <c r="AE361" t="n">
        <v>0</v>
      </c>
      <c r="AF361" t="n">
        <v>87.17</v>
      </c>
      <c r="AG361" t="n">
        <v>11.6</v>
      </c>
      <c r="AH361" t="n">
        <v>0</v>
      </c>
      <c r="AI361" t="n">
        <v>1</v>
      </c>
      <c r="AJ361" t="n">
        <v>24.98</v>
      </c>
      <c r="AK361" t="n">
        <v>52.25</v>
      </c>
      <c r="AL361" t="n">
        <v>1</v>
      </c>
      <c r="AM361" t="n">
        <v>2</v>
      </c>
      <c r="AN361" t="n">
        <v>0</v>
      </c>
      <c r="AO361" t="n">
        <v>1</v>
      </c>
      <c r="AP361" t="n">
        <v>1</v>
      </c>
      <c r="AQ361" t="n">
        <v>0</v>
      </c>
      <c r="AR361" t="n">
        <v>0</v>
      </c>
      <c r="AS361" t="inlineStr"/>
      <c r="AT361" t="n">
        <v>0.01</v>
      </c>
      <c r="AU361" t="inlineStr">
        <is>
          <t>)*2</t>
        </is>
      </c>
      <c r="AV361" t="n">
        <v>0</v>
      </c>
      <c r="AW361" t="n">
        <v>2</v>
      </c>
      <c r="AX361" t="n">
        <v>78859939</v>
      </c>
      <c r="AY361" t="n">
        <v>1</v>
      </c>
      <c r="AZ361" t="n">
        <v>0</v>
      </c>
      <c r="BA361" t="n">
        <v>347</v>
      </c>
      <c r="BB361" t="n">
        <v>0</v>
      </c>
      <c r="BC361" t="n">
        <v>0</v>
      </c>
      <c r="BD361" t="n">
        <v>0</v>
      </c>
      <c r="BE361" t="n">
        <v>0</v>
      </c>
      <c r="BF361" t="n">
        <v>0</v>
      </c>
      <c r="BG361" t="n">
        <v>0</v>
      </c>
      <c r="BH361" t="n">
        <v>0</v>
      </c>
      <c r="BI361" t="n">
        <v>0</v>
      </c>
      <c r="BJ361" t="n">
        <v>0</v>
      </c>
      <c r="BK361" t="n">
        <v>0</v>
      </c>
      <c r="BL361" t="n">
        <v>0</v>
      </c>
      <c r="BM361" t="n">
        <v>0</v>
      </c>
      <c r="BN361" t="n">
        <v>0</v>
      </c>
      <c r="BO361" t="n">
        <v>0</v>
      </c>
      <c r="BP361" t="n">
        <v>0</v>
      </c>
      <c r="BQ361" t="n">
        <v>0</v>
      </c>
      <c r="BR361" t="n">
        <v>0</v>
      </c>
      <c r="BS361" t="n">
        <v>0</v>
      </c>
      <c r="BT361" t="n">
        <v>0</v>
      </c>
      <c r="BU361" t="n">
        <v>0</v>
      </c>
      <c r="BV361" t="n">
        <v>0</v>
      </c>
      <c r="BW361" t="n">
        <v>0</v>
      </c>
      <c r="CV361" t="n">
        <v>0</v>
      </c>
      <c r="CW361">
        <f>ROUND(Y361*Source!I925*DO361,7)</f>
        <v/>
      </c>
      <c r="CX361">
        <f>ROUND(Y361*Source!I925,7)</f>
        <v/>
      </c>
      <c r="CY361">
        <f>AB361</f>
        <v/>
      </c>
      <c r="CZ361">
        <f>AF361</f>
        <v/>
      </c>
      <c r="DA361">
        <f>AJ361</f>
        <v/>
      </c>
      <c r="DB361">
        <f>ROUND((ROUND(AT361*CZ361,2)*ROUND(2,7)),2)</f>
        <v/>
      </c>
      <c r="DC361">
        <f>ROUND((ROUND(AT361*AG361,2)*ROUND(2,7)),2)</f>
        <v/>
      </c>
      <c r="DD361" t="inlineStr"/>
      <c r="DE361" t="inlineStr"/>
      <c r="DF361">
        <f>ROUND(ROUND(AE361,0)*CX361,0)</f>
        <v/>
      </c>
      <c r="DG361">
        <f>ROUND(ROUND(AF361*AJ361,0)*CX361,0)</f>
        <v/>
      </c>
      <c r="DH361">
        <f>ROUND(ROUND(AG361*AK361,0)*CX361,0)</f>
        <v/>
      </c>
      <c r="DI361">
        <f>ROUND(ROUND(AH361,0)*CX361,0)</f>
        <v/>
      </c>
      <c r="DJ361">
        <f>DG361</f>
        <v/>
      </c>
      <c r="DK361" t="n">
        <v>0</v>
      </c>
      <c r="DL361" t="inlineStr"/>
      <c r="DM361" t="n">
        <v>0</v>
      </c>
      <c r="DN361" t="inlineStr"/>
      <c r="DO361" t="n">
        <v>0</v>
      </c>
    </row>
    <row r="362">
      <c r="A362">
        <f>ROW(Source!A925)</f>
        <v/>
      </c>
      <c r="B362" t="n">
        <v>78855224</v>
      </c>
      <c r="C362" t="n">
        <v>78859931</v>
      </c>
      <c r="D362" t="n">
        <v>29110139</v>
      </c>
      <c r="E362" t="n">
        <v>1</v>
      </c>
      <c r="F362" t="n">
        <v>1</v>
      </c>
      <c r="G362" t="n">
        <v>1</v>
      </c>
      <c r="H362" t="n">
        <v>3</v>
      </c>
      <c r="I362" t="inlineStr">
        <is>
          <t>101-1703</t>
        </is>
      </c>
      <c r="J362" t="inlineStr">
        <is>
          <t>ТССЦ Московской обл., 101-1703, приказ Минстроя России №675/пр от 28.02.2017 № 254/пр</t>
        </is>
      </c>
      <c r="K362" t="inlineStr">
        <is>
          <t>Прокладки резиновые (пластина техническая прессованная)</t>
        </is>
      </c>
      <c r="L362" t="n">
        <v>1346</v>
      </c>
      <c r="N362" t="n">
        <v>1009</v>
      </c>
      <c r="O362" t="inlineStr">
        <is>
          <t>кг</t>
        </is>
      </c>
      <c r="P362" t="inlineStr">
        <is>
          <t>кг</t>
        </is>
      </c>
      <c r="Q362" t="n">
        <v>1</v>
      </c>
      <c r="W362" t="n">
        <v>0</v>
      </c>
      <c r="X362" t="n">
        <v>-1947909329</v>
      </c>
      <c r="Y362">
        <f>(AT362*ROUND(2,7))</f>
        <v/>
      </c>
      <c r="AA362" t="n">
        <v>341.04</v>
      </c>
      <c r="AB362" t="n">
        <v>0</v>
      </c>
      <c r="AC362" t="n">
        <v>0</v>
      </c>
      <c r="AD362" t="n">
        <v>0</v>
      </c>
      <c r="AE362" t="n">
        <v>23.09</v>
      </c>
      <c r="AF362" t="n">
        <v>0</v>
      </c>
      <c r="AG362" t="n">
        <v>0</v>
      </c>
      <c r="AH362" t="n">
        <v>0</v>
      </c>
      <c r="AI362" t="n">
        <v>14.77</v>
      </c>
      <c r="AJ362" t="n">
        <v>1</v>
      </c>
      <c r="AK362" t="n">
        <v>1</v>
      </c>
      <c r="AL362" t="n">
        <v>1</v>
      </c>
      <c r="AM362" t="n">
        <v>2</v>
      </c>
      <c r="AN362" t="n">
        <v>0</v>
      </c>
      <c r="AO362" t="n">
        <v>1</v>
      </c>
      <c r="AP362" t="n">
        <v>1</v>
      </c>
      <c r="AQ362" t="n">
        <v>0</v>
      </c>
      <c r="AR362" t="n">
        <v>0</v>
      </c>
      <c r="AS362" t="inlineStr"/>
      <c r="AT362" t="n">
        <v>2</v>
      </c>
      <c r="AU362" t="inlineStr">
        <is>
          <t>)*2</t>
        </is>
      </c>
      <c r="AV362" t="n">
        <v>0</v>
      </c>
      <c r="AW362" t="n">
        <v>2</v>
      </c>
      <c r="AX362" t="n">
        <v>78859940</v>
      </c>
      <c r="AY362" t="n">
        <v>1</v>
      </c>
      <c r="AZ362" t="n">
        <v>0</v>
      </c>
      <c r="BA362" t="n">
        <v>348</v>
      </c>
      <c r="BB362" t="n">
        <v>0</v>
      </c>
      <c r="BC362" t="n">
        <v>0</v>
      </c>
      <c r="BD362" t="n">
        <v>0</v>
      </c>
      <c r="BE362" t="n">
        <v>0</v>
      </c>
      <c r="BF362" t="n">
        <v>0</v>
      </c>
      <c r="BG362" t="n">
        <v>0</v>
      </c>
      <c r="BH362" t="n">
        <v>0</v>
      </c>
      <c r="BI362" t="n">
        <v>0</v>
      </c>
      <c r="BJ362" t="n">
        <v>0</v>
      </c>
      <c r="BK362" t="n">
        <v>0</v>
      </c>
      <c r="BL362" t="n">
        <v>0</v>
      </c>
      <c r="BM362" t="n">
        <v>0</v>
      </c>
      <c r="BN362" t="n">
        <v>0</v>
      </c>
      <c r="BO362" t="n">
        <v>0</v>
      </c>
      <c r="BP362" t="n">
        <v>0</v>
      </c>
      <c r="BQ362" t="n">
        <v>0</v>
      </c>
      <c r="BR362" t="n">
        <v>0</v>
      </c>
      <c r="BS362" t="n">
        <v>0</v>
      </c>
      <c r="BT362" t="n">
        <v>0</v>
      </c>
      <c r="BU362" t="n">
        <v>0</v>
      </c>
      <c r="BV362" t="n">
        <v>0</v>
      </c>
      <c r="BW362" t="n">
        <v>0</v>
      </c>
      <c r="CV362" t="n">
        <v>0</v>
      </c>
      <c r="CW362" t="n">
        <v>0</v>
      </c>
      <c r="CX362">
        <f>ROUND(Y362*Source!I925,7)</f>
        <v/>
      </c>
      <c r="CY362">
        <f>AA362</f>
        <v/>
      </c>
      <c r="CZ362">
        <f>AE362</f>
        <v/>
      </c>
      <c r="DA362">
        <f>AI362</f>
        <v/>
      </c>
      <c r="DB362">
        <f>ROUND((ROUND(AT362*CZ362,2)*ROUND(2,7)),2)</f>
        <v/>
      </c>
      <c r="DC362">
        <f>ROUND((ROUND(AT362*AG362,2)*ROUND(2,7)),2)</f>
        <v/>
      </c>
      <c r="DD362" t="inlineStr"/>
      <c r="DE362" t="inlineStr"/>
      <c r="DF362">
        <f>ROUND(ROUND(AE362*AI362,0)*CX362,0)</f>
        <v/>
      </c>
      <c r="DG362">
        <f>ROUND(ROUND(AF362,0)*CX362,0)</f>
        <v/>
      </c>
      <c r="DH362">
        <f>ROUND(ROUND(AG362,0)*CX362,0)</f>
        <v/>
      </c>
      <c r="DI362">
        <f>ROUND(ROUND(AH362,0)*CX362,0)</f>
        <v/>
      </c>
      <c r="DJ362">
        <f>DF362</f>
        <v/>
      </c>
      <c r="DK362" t="n">
        <v>0</v>
      </c>
      <c r="DL362" t="inlineStr"/>
      <c r="DM362" t="n">
        <v>0</v>
      </c>
      <c r="DN362" t="inlineStr"/>
      <c r="DO362" t="n">
        <v>0</v>
      </c>
    </row>
    <row r="363">
      <c r="A363">
        <f>ROW(Source!A925)</f>
        <v/>
      </c>
      <c r="B363" t="n">
        <v>78855224</v>
      </c>
      <c r="C363" t="n">
        <v>78859931</v>
      </c>
      <c r="D363" t="n">
        <v>29114240</v>
      </c>
      <c r="E363" t="n">
        <v>1</v>
      </c>
      <c r="F363" t="n">
        <v>1</v>
      </c>
      <c r="G363" t="n">
        <v>1</v>
      </c>
      <c r="H363" t="n">
        <v>3</v>
      </c>
      <c r="I363" t="inlineStr">
        <is>
          <t>101-2576</t>
        </is>
      </c>
      <c r="J363" t="inlineStr">
        <is>
          <t>ТССЦ Московской обл., 101-2576, приказ Минстроя России №675/пр от 28.02.2017 № 254/пр</t>
        </is>
      </c>
      <c r="K363" t="inlineStr">
        <is>
          <t>Болты с гайками и шайбами для санитарно-технических работ диаметром 16 мм</t>
        </is>
      </c>
      <c r="L363" t="n">
        <v>1348</v>
      </c>
      <c r="N363" t="n">
        <v>1009</v>
      </c>
      <c r="O363" t="inlineStr">
        <is>
          <t>т</t>
        </is>
      </c>
      <c r="P363" t="inlineStr">
        <is>
          <t>т</t>
        </is>
      </c>
      <c r="Q363" t="n">
        <v>1000</v>
      </c>
      <c r="W363" t="n">
        <v>0</v>
      </c>
      <c r="X363" t="n">
        <v>-1701539228</v>
      </c>
      <c r="Y363">
        <f>(AT363*ROUND(2,7))</f>
        <v/>
      </c>
      <c r="AA363" t="n">
        <v>145037.4</v>
      </c>
      <c r="AB363" t="n">
        <v>0</v>
      </c>
      <c r="AC363" t="n">
        <v>0</v>
      </c>
      <c r="AD363" t="n">
        <v>0</v>
      </c>
      <c r="AE363" t="n">
        <v>14830</v>
      </c>
      <c r="AF363" t="n">
        <v>0</v>
      </c>
      <c r="AG363" t="n">
        <v>0</v>
      </c>
      <c r="AH363" t="n">
        <v>0</v>
      </c>
      <c r="AI363" t="n">
        <v>9.779999999999999</v>
      </c>
      <c r="AJ363" t="n">
        <v>1</v>
      </c>
      <c r="AK363" t="n">
        <v>1</v>
      </c>
      <c r="AL363" t="n">
        <v>1</v>
      </c>
      <c r="AM363" t="n">
        <v>2</v>
      </c>
      <c r="AN363" t="n">
        <v>0</v>
      </c>
      <c r="AO363" t="n">
        <v>1</v>
      </c>
      <c r="AP363" t="n">
        <v>1</v>
      </c>
      <c r="AQ363" t="n">
        <v>0</v>
      </c>
      <c r="AR363" t="n">
        <v>0</v>
      </c>
      <c r="AS363" t="inlineStr"/>
      <c r="AT363" t="n">
        <v>0.005</v>
      </c>
      <c r="AU363" t="inlineStr">
        <is>
          <t>)*2</t>
        </is>
      </c>
      <c r="AV363" t="n">
        <v>0</v>
      </c>
      <c r="AW363" t="n">
        <v>2</v>
      </c>
      <c r="AX363" t="n">
        <v>78859941</v>
      </c>
      <c r="AY363" t="n">
        <v>1</v>
      </c>
      <c r="AZ363" t="n">
        <v>0</v>
      </c>
      <c r="BA363" t="n">
        <v>349</v>
      </c>
      <c r="BB363" t="n">
        <v>0</v>
      </c>
      <c r="BC363" t="n">
        <v>0</v>
      </c>
      <c r="BD363" t="n">
        <v>0</v>
      </c>
      <c r="BE363" t="n">
        <v>0</v>
      </c>
      <c r="BF363" t="n">
        <v>0</v>
      </c>
      <c r="BG363" t="n">
        <v>0</v>
      </c>
      <c r="BH363" t="n">
        <v>0</v>
      </c>
      <c r="BI363" t="n">
        <v>0</v>
      </c>
      <c r="BJ363" t="n">
        <v>0</v>
      </c>
      <c r="BK363" t="n">
        <v>0</v>
      </c>
      <c r="BL363" t="n">
        <v>0</v>
      </c>
      <c r="BM363" t="n">
        <v>0</v>
      </c>
      <c r="BN363" t="n">
        <v>0</v>
      </c>
      <c r="BO363" t="n">
        <v>0</v>
      </c>
      <c r="BP363" t="n">
        <v>0</v>
      </c>
      <c r="BQ363" t="n">
        <v>0</v>
      </c>
      <c r="BR363" t="n">
        <v>0</v>
      </c>
      <c r="BS363" t="n">
        <v>0</v>
      </c>
      <c r="BT363" t="n">
        <v>0</v>
      </c>
      <c r="BU363" t="n">
        <v>0</v>
      </c>
      <c r="BV363" t="n">
        <v>0</v>
      </c>
      <c r="BW363" t="n">
        <v>0</v>
      </c>
      <c r="CV363" t="n">
        <v>0</v>
      </c>
      <c r="CW363" t="n">
        <v>0</v>
      </c>
      <c r="CX363">
        <f>ROUND(Y363*Source!I925,7)</f>
        <v/>
      </c>
      <c r="CY363">
        <f>AA363</f>
        <v/>
      </c>
      <c r="CZ363">
        <f>AE363</f>
        <v/>
      </c>
      <c r="DA363">
        <f>AI363</f>
        <v/>
      </c>
      <c r="DB363">
        <f>ROUND((ROUND(AT363*CZ363,2)*ROUND(2,7)),2)</f>
        <v/>
      </c>
      <c r="DC363">
        <f>ROUND((ROUND(AT363*AG363,2)*ROUND(2,7)),2)</f>
        <v/>
      </c>
      <c r="DD363" t="inlineStr"/>
      <c r="DE363" t="inlineStr"/>
      <c r="DF363">
        <f>ROUND(ROUND(AE363*AI363,0)*CX363,0)</f>
        <v/>
      </c>
      <c r="DG363">
        <f>ROUND(ROUND(AF363,0)*CX363,0)</f>
        <v/>
      </c>
      <c r="DH363">
        <f>ROUND(ROUND(AG363,0)*CX363,0)</f>
        <v/>
      </c>
      <c r="DI363">
        <f>ROUND(ROUND(AH363,0)*CX363,0)</f>
        <v/>
      </c>
      <c r="DJ363">
        <f>DF363</f>
        <v/>
      </c>
      <c r="DK363" t="n">
        <v>0</v>
      </c>
      <c r="DL363" t="inlineStr"/>
      <c r="DM363" t="n">
        <v>0</v>
      </c>
      <c r="DN363" t="inlineStr"/>
      <c r="DO363" t="n">
        <v>0</v>
      </c>
    </row>
    <row r="364">
      <c r="A364">
        <f>ROW(Source!A925)</f>
        <v/>
      </c>
      <c r="B364" t="n">
        <v>78855224</v>
      </c>
      <c r="C364" t="n">
        <v>78859931</v>
      </c>
      <c r="D364" t="n">
        <v>29150040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411-0001</t>
        </is>
      </c>
      <c r="J364" t="inlineStr">
        <is>
          <t>ТССЦ Московской обл., 411-0001, приказ Минстроя России №675/пр от 28.02.2017 № 257/пр</t>
        </is>
      </c>
      <c r="K364" t="inlineStr">
        <is>
          <t>Вода</t>
        </is>
      </c>
      <c r="L364" t="n">
        <v>1339</v>
      </c>
      <c r="N364" t="n">
        <v>1007</v>
      </c>
      <c r="O364" t="inlineStr">
        <is>
          <t>м3</t>
        </is>
      </c>
      <c r="P364" t="inlineStr">
        <is>
          <t>м3</t>
        </is>
      </c>
      <c r="Q364" t="n">
        <v>1</v>
      </c>
      <c r="W364" t="n">
        <v>0</v>
      </c>
      <c r="X364" t="n">
        <v>619799737</v>
      </c>
      <c r="Y364">
        <f>(AT364*ROUND(2,7))</f>
        <v/>
      </c>
      <c r="AA364" t="n">
        <v>31.28</v>
      </c>
      <c r="AB364" t="n">
        <v>0</v>
      </c>
      <c r="AC364" t="n">
        <v>0</v>
      </c>
      <c r="AD364" t="n">
        <v>0</v>
      </c>
      <c r="AE364" t="n">
        <v>2.44</v>
      </c>
      <c r="AF364" t="n">
        <v>0</v>
      </c>
      <c r="AG364" t="n">
        <v>0</v>
      </c>
      <c r="AH364" t="n">
        <v>0</v>
      </c>
      <c r="AI364" t="n">
        <v>12.82</v>
      </c>
      <c r="AJ364" t="n">
        <v>1</v>
      </c>
      <c r="AK364" t="n">
        <v>1</v>
      </c>
      <c r="AL364" t="n">
        <v>1</v>
      </c>
      <c r="AM364" t="n">
        <v>2</v>
      </c>
      <c r="AN364" t="n">
        <v>0</v>
      </c>
      <c r="AO364" t="n">
        <v>1</v>
      </c>
      <c r="AP364" t="n">
        <v>1</v>
      </c>
      <c r="AQ364" t="n">
        <v>0</v>
      </c>
      <c r="AR364" t="n">
        <v>0</v>
      </c>
      <c r="AS364" t="inlineStr"/>
      <c r="AT364" t="n">
        <v>7.8</v>
      </c>
      <c r="AU364" t="inlineStr">
        <is>
          <t>)*2</t>
        </is>
      </c>
      <c r="AV364" t="n">
        <v>0</v>
      </c>
      <c r="AW364" t="n">
        <v>2</v>
      </c>
      <c r="AX364" t="n">
        <v>78859942</v>
      </c>
      <c r="AY364" t="n">
        <v>1</v>
      </c>
      <c r="AZ364" t="n">
        <v>0</v>
      </c>
      <c r="BA364" t="n">
        <v>350</v>
      </c>
      <c r="BB364" t="n">
        <v>0</v>
      </c>
      <c r="BC364" t="n">
        <v>0</v>
      </c>
      <c r="BD364" t="n">
        <v>0</v>
      </c>
      <c r="BE364" t="n">
        <v>0</v>
      </c>
      <c r="BF364" t="n">
        <v>0</v>
      </c>
      <c r="BG364" t="n">
        <v>0</v>
      </c>
      <c r="BH364" t="n">
        <v>0</v>
      </c>
      <c r="BI364" t="n">
        <v>0</v>
      </c>
      <c r="BJ364" t="n">
        <v>0</v>
      </c>
      <c r="BK364" t="n">
        <v>0</v>
      </c>
      <c r="BL364" t="n">
        <v>0</v>
      </c>
      <c r="BM364" t="n">
        <v>0</v>
      </c>
      <c r="BN364" t="n">
        <v>0</v>
      </c>
      <c r="BO364" t="n">
        <v>0</v>
      </c>
      <c r="BP364" t="n">
        <v>0</v>
      </c>
      <c r="BQ364" t="n">
        <v>0</v>
      </c>
      <c r="BR364" t="n">
        <v>0</v>
      </c>
      <c r="BS364" t="n">
        <v>0</v>
      </c>
      <c r="BT364" t="n">
        <v>0</v>
      </c>
      <c r="BU364" t="n">
        <v>0</v>
      </c>
      <c r="BV364" t="n">
        <v>0</v>
      </c>
      <c r="BW364" t="n">
        <v>0</v>
      </c>
      <c r="CV364" t="n">
        <v>0</v>
      </c>
      <c r="CW364" t="n">
        <v>0</v>
      </c>
      <c r="CX364">
        <f>ROUND(Y364*Source!I925,7)</f>
        <v/>
      </c>
      <c r="CY364">
        <f>AA364</f>
        <v/>
      </c>
      <c r="CZ364">
        <f>AE364</f>
        <v/>
      </c>
      <c r="DA364">
        <f>AI364</f>
        <v/>
      </c>
      <c r="DB364">
        <f>ROUND((ROUND(AT364*CZ364,2)*ROUND(2,7)),2)</f>
        <v/>
      </c>
      <c r="DC364">
        <f>ROUND((ROUND(AT364*AG364,2)*ROUND(2,7)),2)</f>
        <v/>
      </c>
      <c r="DD364" t="inlineStr"/>
      <c r="DE364" t="inlineStr"/>
      <c r="DF364">
        <f>ROUND(ROUND(AE364*AI364,0)*CX364,0)</f>
        <v/>
      </c>
      <c r="DG364">
        <f>ROUND(ROUND(AF364,0)*CX364,0)</f>
        <v/>
      </c>
      <c r="DH364">
        <f>ROUND(ROUND(AG364,0)*CX364,0)</f>
        <v/>
      </c>
      <c r="DI364">
        <f>ROUND(ROUND(AH364,0)*CX364,0)</f>
        <v/>
      </c>
      <c r="DJ364">
        <f>DF364</f>
        <v/>
      </c>
      <c r="DK364" t="n">
        <v>0</v>
      </c>
      <c r="DL364" t="inlineStr"/>
      <c r="DM364" t="n">
        <v>0</v>
      </c>
      <c r="DN364" t="inlineStr"/>
      <c r="DO364" t="n">
        <v>0</v>
      </c>
    </row>
    <row r="365">
      <c r="A365">
        <f>ROW(Source!A925)</f>
        <v/>
      </c>
      <c r="B365" t="n">
        <v>78855224</v>
      </c>
      <c r="C365" t="n">
        <v>78859931</v>
      </c>
      <c r="D365" t="n">
        <v>0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Цена поставщика</t>
        </is>
      </c>
      <c r="J365" t="inlineStr"/>
      <c r="K365" t="inlineStr">
        <is>
          <t>Прочистка КРОТ</t>
        </is>
      </c>
      <c r="L365" t="n">
        <v>1296</v>
      </c>
      <c r="N365" t="n">
        <v>1002</v>
      </c>
      <c r="O365" t="inlineStr">
        <is>
          <t>л</t>
        </is>
      </c>
      <c r="P365" t="inlineStr">
        <is>
          <t>л</t>
        </is>
      </c>
      <c r="Q365" t="n">
        <v>1</v>
      </c>
      <c r="W365" t="n">
        <v>0</v>
      </c>
      <c r="X365" t="n">
        <v>-1978592410</v>
      </c>
      <c r="Y365">
        <f>AT365</f>
        <v/>
      </c>
      <c r="AA365" t="n">
        <v>384.43</v>
      </c>
      <c r="AB365" t="n">
        <v>0</v>
      </c>
      <c r="AC365" t="n">
        <v>0</v>
      </c>
      <c r="AD365" t="n">
        <v>0</v>
      </c>
      <c r="AE365" t="n">
        <v>384.43</v>
      </c>
      <c r="AF365" t="n">
        <v>0</v>
      </c>
      <c r="AG365" t="n">
        <v>0</v>
      </c>
      <c r="AH365" t="n">
        <v>0</v>
      </c>
      <c r="AI365" t="n">
        <v>1</v>
      </c>
      <c r="AJ365" t="n">
        <v>1</v>
      </c>
      <c r="AK365" t="n">
        <v>1</v>
      </c>
      <c r="AL365" t="n">
        <v>1</v>
      </c>
      <c r="AM365" t="n">
        <v>0</v>
      </c>
      <c r="AN365" t="n">
        <v>0</v>
      </c>
      <c r="AO365" t="n">
        <v>0</v>
      </c>
      <c r="AP365" t="n">
        <v>1</v>
      </c>
      <c r="AQ365" t="n">
        <v>0</v>
      </c>
      <c r="AR365" t="n">
        <v>0</v>
      </c>
      <c r="AS365" t="inlineStr"/>
      <c r="AT365" t="n">
        <v>12.5</v>
      </c>
      <c r="AU365" t="inlineStr"/>
      <c r="AV365" t="n">
        <v>0</v>
      </c>
      <c r="AW365" t="n">
        <v>1</v>
      </c>
      <c r="AX365" t="n">
        <v>-1</v>
      </c>
      <c r="AY365" t="n">
        <v>0</v>
      </c>
      <c r="AZ365" t="n">
        <v>0</v>
      </c>
      <c r="BA365" t="inlineStr"/>
      <c r="BB365" t="n">
        <v>0</v>
      </c>
      <c r="BC365" t="n">
        <v>0</v>
      </c>
      <c r="BD365" t="n">
        <v>0</v>
      </c>
      <c r="BE365" t="n">
        <v>0</v>
      </c>
      <c r="BF365" t="n">
        <v>0</v>
      </c>
      <c r="BG365" t="n">
        <v>0</v>
      </c>
      <c r="BH365" t="n">
        <v>0</v>
      </c>
      <c r="BI365" t="n">
        <v>0</v>
      </c>
      <c r="BJ365" t="n">
        <v>0</v>
      </c>
      <c r="BK365" t="n">
        <v>0</v>
      </c>
      <c r="BL365" t="n">
        <v>0</v>
      </c>
      <c r="BM365" t="n">
        <v>0</v>
      </c>
      <c r="BN365" t="n">
        <v>0</v>
      </c>
      <c r="BO365" t="n">
        <v>0</v>
      </c>
      <c r="BP365" t="n">
        <v>0</v>
      </c>
      <c r="BQ365" t="n">
        <v>0</v>
      </c>
      <c r="BR365" t="n">
        <v>0</v>
      </c>
      <c r="BS365" t="n">
        <v>0</v>
      </c>
      <c r="BT365" t="n">
        <v>0</v>
      </c>
      <c r="BU365" t="n">
        <v>0</v>
      </c>
      <c r="BV365" t="n">
        <v>0</v>
      </c>
      <c r="BW365" t="n">
        <v>0</v>
      </c>
      <c r="CV365" t="n">
        <v>0</v>
      </c>
      <c r="CW365" t="n">
        <v>0</v>
      </c>
      <c r="CX365">
        <f>ROUND(Y365*Source!I925,7)</f>
        <v/>
      </c>
      <c r="CY365">
        <f>AA365</f>
        <v/>
      </c>
      <c r="CZ365">
        <f>AE365</f>
        <v/>
      </c>
      <c r="DA365">
        <f>AI365</f>
        <v/>
      </c>
      <c r="DB365">
        <f>ROUND(ROUND(AT365*CZ365,2),2)</f>
        <v/>
      </c>
      <c r="DC365">
        <f>ROUND(ROUND(AT365*AG365,2),2)</f>
        <v/>
      </c>
      <c r="DD365" t="inlineStr"/>
      <c r="DE365" t="inlineStr"/>
      <c r="DF365">
        <f>ROUND(ROUND(AE365,0)*CX365,0)</f>
        <v/>
      </c>
      <c r="DG365">
        <f>ROUND(ROUND(AF365,0)*CX365,0)</f>
        <v/>
      </c>
      <c r="DH365">
        <f>ROUND(ROUND(AG365,0)*CX365,0)</f>
        <v/>
      </c>
      <c r="DI365">
        <f>ROUND(ROUND(AH365,0)*CX365,0)</f>
        <v/>
      </c>
      <c r="DJ365">
        <f>DF365</f>
        <v/>
      </c>
      <c r="DK365" t="n">
        <v>0</v>
      </c>
      <c r="DL365" t="inlineStr"/>
      <c r="DM365" t="n">
        <v>0</v>
      </c>
      <c r="DN365" t="inlineStr"/>
      <c r="DO365" t="n">
        <v>0</v>
      </c>
    </row>
    <row r="366">
      <c r="A366">
        <f>ROW(Source!A965)</f>
        <v/>
      </c>
      <c r="B366" t="n">
        <v>78855224</v>
      </c>
      <c r="C366" t="n">
        <v>78860007</v>
      </c>
      <c r="D366" t="n">
        <v>18406785</v>
      </c>
      <c r="E366" t="n">
        <v>1</v>
      </c>
      <c r="F366" t="n">
        <v>1</v>
      </c>
      <c r="G366" t="n">
        <v>1</v>
      </c>
      <c r="H366" t="n">
        <v>1</v>
      </c>
      <c r="I366" t="inlineStr">
        <is>
          <t>1-1033-90</t>
        </is>
      </c>
      <c r="J366" t="inlineStr"/>
      <c r="K366" t="inlineStr">
        <is>
          <t>Рабочий строитель среднего разряда 3,3</t>
        </is>
      </c>
      <c r="L366" t="n">
        <v>1369</v>
      </c>
      <c r="N366" t="n">
        <v>1013</v>
      </c>
      <c r="O366" t="inlineStr">
        <is>
          <t>чел.-ч</t>
        </is>
      </c>
      <c r="P366" t="inlineStr">
        <is>
          <t>чел.-ч</t>
        </is>
      </c>
      <c r="Q366" t="n">
        <v>1</v>
      </c>
      <c r="W366" t="n">
        <v>0</v>
      </c>
      <c r="X366" t="n">
        <v>645971194</v>
      </c>
      <c r="Y366">
        <f>AT366</f>
        <v/>
      </c>
      <c r="AA366" t="n">
        <v>0</v>
      </c>
      <c r="AB366" t="n">
        <v>0</v>
      </c>
      <c r="AC366" t="n">
        <v>0</v>
      </c>
      <c r="AD366" t="n">
        <v>8.859999999999999</v>
      </c>
      <c r="AE366" t="n">
        <v>0</v>
      </c>
      <c r="AF366" t="n">
        <v>0</v>
      </c>
      <c r="AG366" t="n">
        <v>0</v>
      </c>
      <c r="AH366" t="n">
        <v>8.859999999999999</v>
      </c>
      <c r="AI366" t="n">
        <v>1</v>
      </c>
      <c r="AJ366" t="n">
        <v>1</v>
      </c>
      <c r="AK366" t="n">
        <v>1</v>
      </c>
      <c r="AL366" t="n">
        <v>1</v>
      </c>
      <c r="AM366" t="n">
        <v>-2</v>
      </c>
      <c r="AN366" t="n">
        <v>0</v>
      </c>
      <c r="AO366" t="n">
        <v>1</v>
      </c>
      <c r="AP366" t="n">
        <v>1</v>
      </c>
      <c r="AQ366" t="n">
        <v>0</v>
      </c>
      <c r="AR366" t="n">
        <v>0</v>
      </c>
      <c r="AS366" t="inlineStr"/>
      <c r="AT366" t="n">
        <v>130</v>
      </c>
      <c r="AU366" t="inlineStr"/>
      <c r="AV366" t="n">
        <v>1</v>
      </c>
      <c r="AW366" t="n">
        <v>2</v>
      </c>
      <c r="AX366" t="n">
        <v>78860008</v>
      </c>
      <c r="AY366" t="n">
        <v>1</v>
      </c>
      <c r="AZ366" t="n">
        <v>0</v>
      </c>
      <c r="BA366" t="n">
        <v>351</v>
      </c>
      <c r="BB366" t="n">
        <v>0</v>
      </c>
      <c r="BC366" t="n">
        <v>0</v>
      </c>
      <c r="BD366" t="n">
        <v>0</v>
      </c>
      <c r="BE366" t="n">
        <v>0</v>
      </c>
      <c r="BF366" t="n">
        <v>0</v>
      </c>
      <c r="BG366" t="n">
        <v>0</v>
      </c>
      <c r="BH366" t="n">
        <v>0</v>
      </c>
      <c r="BI366" t="n">
        <v>0</v>
      </c>
      <c r="BJ366" t="n">
        <v>0</v>
      </c>
      <c r="BK366" t="n">
        <v>0</v>
      </c>
      <c r="BL366" t="n">
        <v>0</v>
      </c>
      <c r="BM366" t="n">
        <v>0</v>
      </c>
      <c r="BN366" t="n">
        <v>0</v>
      </c>
      <c r="BO366" t="n">
        <v>0</v>
      </c>
      <c r="BP366" t="n">
        <v>0</v>
      </c>
      <c r="BQ366" t="n">
        <v>0</v>
      </c>
      <c r="BR366" t="n">
        <v>0</v>
      </c>
      <c r="BS366" t="n">
        <v>0</v>
      </c>
      <c r="BT366" t="n">
        <v>0</v>
      </c>
      <c r="BU366" t="n">
        <v>0</v>
      </c>
      <c r="BV366" t="n">
        <v>0</v>
      </c>
      <c r="BW366" t="n">
        <v>0</v>
      </c>
      <c r="CU366">
        <f>ROUND(AT366*Source!I965*AH366*AL366,0)</f>
        <v/>
      </c>
      <c r="CV366">
        <f>ROUND(Y366*Source!I965,7)</f>
        <v/>
      </c>
      <c r="CW366" t="n">
        <v>0</v>
      </c>
      <c r="CX366">
        <f>ROUND(Y366*Source!I965,7)</f>
        <v/>
      </c>
      <c r="CY366">
        <f>AD366</f>
        <v/>
      </c>
      <c r="CZ366">
        <f>AH366</f>
        <v/>
      </c>
      <c r="DA366">
        <f>AL366</f>
        <v/>
      </c>
      <c r="DB366">
        <f>ROUND(ROUND(AT366*CZ366,2),2)</f>
        <v/>
      </c>
      <c r="DC366">
        <f>ROUND(ROUND(AT366*AG366,2),2)</f>
        <v/>
      </c>
      <c r="DD366" t="inlineStr"/>
      <c r="DE366" t="inlineStr"/>
      <c r="DF366">
        <f>ROUND(ROUND(AE366,0)*CX366,0)</f>
        <v/>
      </c>
      <c r="DG366">
        <f>ROUND(ROUND(AF366,0)*CX366,0)</f>
        <v/>
      </c>
      <c r="DH366">
        <f>ROUND(ROUND(AG366,0)*CX366,0)</f>
        <v/>
      </c>
      <c r="DI366">
        <f>ROUND(ROUND(AH366,0)*CX366,0)</f>
        <v/>
      </c>
      <c r="DJ366">
        <f>DI366</f>
        <v/>
      </c>
      <c r="DK366" t="n">
        <v>0</v>
      </c>
      <c r="DL366" t="inlineStr"/>
      <c r="DM366" t="n">
        <v>0</v>
      </c>
      <c r="DN366" t="inlineStr"/>
      <c r="DO366" t="n">
        <v>0</v>
      </c>
    </row>
    <row r="367">
      <c r="A367">
        <f>ROW(Source!A965)</f>
        <v/>
      </c>
      <c r="B367" t="n">
        <v>78855224</v>
      </c>
      <c r="C367" t="n">
        <v>78860007</v>
      </c>
      <c r="D367" t="n">
        <v>121548</v>
      </c>
      <c r="E367" t="n">
        <v>1</v>
      </c>
      <c r="F367" t="n">
        <v>1</v>
      </c>
      <c r="G367" t="n">
        <v>1</v>
      </c>
      <c r="H367" t="n">
        <v>1</v>
      </c>
      <c r="I367" t="inlineStr">
        <is>
          <t>2</t>
        </is>
      </c>
      <c r="J367" t="inlineStr"/>
      <c r="K367" t="inlineStr">
        <is>
          <t>Затраты труда машинистов</t>
        </is>
      </c>
      <c r="L367" t="n">
        <v>608254</v>
      </c>
      <c r="N367" t="n">
        <v>1013</v>
      </c>
      <c r="O367" t="inlineStr">
        <is>
          <t>чел.час</t>
        </is>
      </c>
      <c r="P367" t="inlineStr">
        <is>
          <t>чел.час</t>
        </is>
      </c>
      <c r="Q367" t="n">
        <v>1</v>
      </c>
      <c r="W367" t="n">
        <v>0</v>
      </c>
      <c r="X367" t="n">
        <v>-185737400</v>
      </c>
      <c r="Y367">
        <f>AT367</f>
        <v/>
      </c>
      <c r="AA367" t="n">
        <v>0</v>
      </c>
      <c r="AB367" t="n">
        <v>0</v>
      </c>
      <c r="AC367" t="n">
        <v>0</v>
      </c>
      <c r="AD367" t="n">
        <v>0</v>
      </c>
      <c r="AE367" t="n">
        <v>0</v>
      </c>
      <c r="AF367" t="n">
        <v>0</v>
      </c>
      <c r="AG367" t="n">
        <v>0</v>
      </c>
      <c r="AH367" t="n">
        <v>0</v>
      </c>
      <c r="AI367" t="n">
        <v>1</v>
      </c>
      <c r="AJ367" t="n">
        <v>1</v>
      </c>
      <c r="AK367" t="n">
        <v>1</v>
      </c>
      <c r="AL367" t="n">
        <v>1</v>
      </c>
      <c r="AM367" t="n">
        <v>-2</v>
      </c>
      <c r="AN367" t="n">
        <v>0</v>
      </c>
      <c r="AO367" t="n">
        <v>1</v>
      </c>
      <c r="AP367" t="n">
        <v>1</v>
      </c>
      <c r="AQ367" t="n">
        <v>0</v>
      </c>
      <c r="AR367" t="n">
        <v>0</v>
      </c>
      <c r="AS367" t="inlineStr"/>
      <c r="AT367" t="n">
        <v>0.45</v>
      </c>
      <c r="AU367" t="inlineStr"/>
      <c r="AV367" t="n">
        <v>2</v>
      </c>
      <c r="AW367" t="n">
        <v>2</v>
      </c>
      <c r="AX367" t="n">
        <v>78860009</v>
      </c>
      <c r="AY367" t="n">
        <v>1</v>
      </c>
      <c r="AZ367" t="n">
        <v>0</v>
      </c>
      <c r="BA367" t="n">
        <v>352</v>
      </c>
      <c r="BB367" t="n">
        <v>0</v>
      </c>
      <c r="BC367" t="n">
        <v>0</v>
      </c>
      <c r="BD367" t="n">
        <v>0</v>
      </c>
      <c r="BE367" t="n">
        <v>0</v>
      </c>
      <c r="BF367" t="n">
        <v>0</v>
      </c>
      <c r="BG367" t="n">
        <v>0</v>
      </c>
      <c r="BH367" t="n">
        <v>0</v>
      </c>
      <c r="BI367" t="n">
        <v>0</v>
      </c>
      <c r="BJ367" t="n">
        <v>0</v>
      </c>
      <c r="BK367" t="n">
        <v>0</v>
      </c>
      <c r="BL367" t="n">
        <v>0</v>
      </c>
      <c r="BM367" t="n">
        <v>0</v>
      </c>
      <c r="BN367" t="n">
        <v>0</v>
      </c>
      <c r="BO367" t="n">
        <v>0</v>
      </c>
      <c r="BP367" t="n">
        <v>0</v>
      </c>
      <c r="BQ367" t="n">
        <v>0</v>
      </c>
      <c r="BR367" t="n">
        <v>0</v>
      </c>
      <c r="BS367" t="n">
        <v>0</v>
      </c>
      <c r="BT367" t="n">
        <v>0</v>
      </c>
      <c r="BU367" t="n">
        <v>0</v>
      </c>
      <c r="BV367" t="n">
        <v>0</v>
      </c>
      <c r="BW367" t="n">
        <v>0</v>
      </c>
      <c r="CV367" t="n">
        <v>0</v>
      </c>
      <c r="CW367" t="n">
        <v>0</v>
      </c>
      <c r="CX367">
        <f>ROUND(Y367*Source!I965,7)</f>
        <v/>
      </c>
      <c r="CY367">
        <f>AD367</f>
        <v/>
      </c>
      <c r="CZ367">
        <f>AH367</f>
        <v/>
      </c>
      <c r="DA367">
        <f>AL367</f>
        <v/>
      </c>
      <c r="DB367">
        <f>ROUND(ROUND(AT367*CZ367,2),2)</f>
        <v/>
      </c>
      <c r="DC367">
        <f>ROUND(ROUND(AT367*AG367,2),2)</f>
        <v/>
      </c>
      <c r="DD367" t="inlineStr"/>
      <c r="DE367" t="inlineStr"/>
      <c r="DF367">
        <f>ROUND(ROUND(AE367,0)*CX367,0)</f>
        <v/>
      </c>
      <c r="DG367">
        <f>ROUND(ROUND(AF367,0)*CX367,0)</f>
        <v/>
      </c>
      <c r="DH367">
        <f>ROUND(ROUND(AG367,0)*CX367,0)</f>
        <v/>
      </c>
      <c r="DI367">
        <f>ROUND(ROUND(AH367,0)*CX367,0)</f>
        <v/>
      </c>
      <c r="DJ367">
        <f>DI367</f>
        <v/>
      </c>
      <c r="DK367" t="n">
        <v>0</v>
      </c>
      <c r="DL367" t="inlineStr"/>
      <c r="DM367" t="n">
        <v>0</v>
      </c>
      <c r="DN367" t="inlineStr"/>
      <c r="DO367" t="n">
        <v>0</v>
      </c>
    </row>
    <row r="368">
      <c r="A368">
        <f>ROW(Source!A965)</f>
        <v/>
      </c>
      <c r="B368" t="n">
        <v>78855224</v>
      </c>
      <c r="C368" t="n">
        <v>78860007</v>
      </c>
      <c r="D368" t="n">
        <v>29172556</v>
      </c>
      <c r="E368" t="n">
        <v>1</v>
      </c>
      <c r="F368" t="n">
        <v>1</v>
      </c>
      <c r="G368" t="n">
        <v>1</v>
      </c>
      <c r="H368" t="n">
        <v>2</v>
      </c>
      <c r="I368" t="inlineStr">
        <is>
          <t>030954</t>
        </is>
      </c>
      <c r="J368" t="inlineStr">
        <is>
          <t>ТСЭМ Московской обл., 030954, приказ Минстроя России №675/пр от 28.02.2017 № 264/пр</t>
        </is>
      </c>
      <c r="K368" t="inlineStr">
        <is>
          <t>Подъемники грузоподъемностью до 500 кг одномачтовые, высота подъема 45 м</t>
        </is>
      </c>
      <c r="L368" t="n">
        <v>1368</v>
      </c>
      <c r="N368" t="n">
        <v>1011</v>
      </c>
      <c r="O368" t="inlineStr">
        <is>
          <t>маш.-ч</t>
        </is>
      </c>
      <c r="P368" t="inlineStr">
        <is>
          <t>маш.-ч</t>
        </is>
      </c>
      <c r="Q368" t="n">
        <v>1</v>
      </c>
      <c r="W368" t="n">
        <v>0</v>
      </c>
      <c r="X368" t="n">
        <v>344519037</v>
      </c>
      <c r="Y368">
        <f>AT368</f>
        <v/>
      </c>
      <c r="AA368" t="n">
        <v>0</v>
      </c>
      <c r="AB368" t="n">
        <v>728.98</v>
      </c>
      <c r="AC368" t="n">
        <v>705.38</v>
      </c>
      <c r="AD368" t="n">
        <v>0</v>
      </c>
      <c r="AE368" t="n">
        <v>0</v>
      </c>
      <c r="AF368" t="n">
        <v>31.26</v>
      </c>
      <c r="AG368" t="n">
        <v>13.5</v>
      </c>
      <c r="AH368" t="n">
        <v>0</v>
      </c>
      <c r="AI368" t="n">
        <v>1</v>
      </c>
      <c r="AJ368" t="n">
        <v>23.32</v>
      </c>
      <c r="AK368" t="n">
        <v>52.25</v>
      </c>
      <c r="AL368" t="n">
        <v>1</v>
      </c>
      <c r="AM368" t="n">
        <v>2</v>
      </c>
      <c r="AN368" t="n">
        <v>0</v>
      </c>
      <c r="AO368" t="n">
        <v>1</v>
      </c>
      <c r="AP368" t="n">
        <v>1</v>
      </c>
      <c r="AQ368" t="n">
        <v>0</v>
      </c>
      <c r="AR368" t="n">
        <v>0</v>
      </c>
      <c r="AS368" t="inlineStr"/>
      <c r="AT368" t="n">
        <v>0.45</v>
      </c>
      <c r="AU368" t="inlineStr"/>
      <c r="AV368" t="n">
        <v>0</v>
      </c>
      <c r="AW368" t="n">
        <v>2</v>
      </c>
      <c r="AX368" t="n">
        <v>78860010</v>
      </c>
      <c r="AY368" t="n">
        <v>1</v>
      </c>
      <c r="AZ368" t="n">
        <v>0</v>
      </c>
      <c r="BA368" t="n">
        <v>353</v>
      </c>
      <c r="BB368" t="n">
        <v>0</v>
      </c>
      <c r="BC368" t="n">
        <v>0</v>
      </c>
      <c r="BD368" t="n">
        <v>0</v>
      </c>
      <c r="BE368" t="n">
        <v>0</v>
      </c>
      <c r="BF368" t="n">
        <v>0</v>
      </c>
      <c r="BG368" t="n">
        <v>0</v>
      </c>
      <c r="BH368" t="n">
        <v>0</v>
      </c>
      <c r="BI368" t="n">
        <v>0</v>
      </c>
      <c r="BJ368" t="n">
        <v>0</v>
      </c>
      <c r="BK368" t="n">
        <v>0</v>
      </c>
      <c r="BL368" t="n">
        <v>0</v>
      </c>
      <c r="BM368" t="n">
        <v>0</v>
      </c>
      <c r="BN368" t="n">
        <v>0</v>
      </c>
      <c r="BO368" t="n">
        <v>0</v>
      </c>
      <c r="BP368" t="n">
        <v>0</v>
      </c>
      <c r="BQ368" t="n">
        <v>0</v>
      </c>
      <c r="BR368" t="n">
        <v>0</v>
      </c>
      <c r="BS368" t="n">
        <v>0</v>
      </c>
      <c r="BT368" t="n">
        <v>0</v>
      </c>
      <c r="BU368" t="n">
        <v>0</v>
      </c>
      <c r="BV368" t="n">
        <v>0</v>
      </c>
      <c r="BW368" t="n">
        <v>0</v>
      </c>
      <c r="CV368" t="n">
        <v>0</v>
      </c>
      <c r="CW368">
        <f>ROUND(Y368*Source!I965*DO368,7)</f>
        <v/>
      </c>
      <c r="CX368">
        <f>ROUND(Y368*Source!I965,7)</f>
        <v/>
      </c>
      <c r="CY368">
        <f>AB368</f>
        <v/>
      </c>
      <c r="CZ368">
        <f>AF368</f>
        <v/>
      </c>
      <c r="DA368">
        <f>AJ368</f>
        <v/>
      </c>
      <c r="DB368">
        <f>ROUND(ROUND(AT368*CZ368,2),2)</f>
        <v/>
      </c>
      <c r="DC368">
        <f>ROUND(ROUND(AT368*AG368,2),2)</f>
        <v/>
      </c>
      <c r="DD368" t="inlineStr"/>
      <c r="DE368" t="inlineStr"/>
      <c r="DF368">
        <f>ROUND(ROUND(AE368,0)*CX368,0)</f>
        <v/>
      </c>
      <c r="DG368">
        <f>ROUND(ROUND(AF368*AJ368,0)*CX368,0)</f>
        <v/>
      </c>
      <c r="DH368">
        <f>ROUND(ROUND(AG368*AK368,0)*CX368,0)</f>
        <v/>
      </c>
      <c r="DI368">
        <f>ROUND(ROUND(AH368,0)*CX368,0)</f>
        <v/>
      </c>
      <c r="DJ368">
        <f>DG368</f>
        <v/>
      </c>
      <c r="DK368" t="n">
        <v>0</v>
      </c>
      <c r="DL368" t="inlineStr"/>
      <c r="DM368" t="n">
        <v>0</v>
      </c>
      <c r="DN368" t="inlineStr"/>
      <c r="DO368" t="n">
        <v>0</v>
      </c>
    </row>
    <row r="369">
      <c r="A369">
        <f>ROW(Source!A965)</f>
        <v/>
      </c>
      <c r="B369" t="n">
        <v>78855224</v>
      </c>
      <c r="C369" t="n">
        <v>78860007</v>
      </c>
      <c r="D369" t="n">
        <v>29172657</v>
      </c>
      <c r="E369" t="n">
        <v>1</v>
      </c>
      <c r="F369" t="n">
        <v>1</v>
      </c>
      <c r="G369" t="n">
        <v>1</v>
      </c>
      <c r="H369" t="n">
        <v>2</v>
      </c>
      <c r="I369" t="inlineStr">
        <is>
          <t>040502</t>
        </is>
      </c>
      <c r="J369" t="inlineStr">
        <is>
          <t>ТСЭМ Московской обл., 040502, приказ Минстроя России №675/пр от 28.02.2017 № 264/пр</t>
        </is>
      </c>
      <c r="K369" t="inlineStr">
        <is>
          <t>Установки для сварки ручной дуговой (постоянного тока)</t>
        </is>
      </c>
      <c r="L369" t="n">
        <v>1368</v>
      </c>
      <c r="N369" t="n">
        <v>1011</v>
      </c>
      <c r="O369" t="inlineStr">
        <is>
          <t>маш.-ч</t>
        </is>
      </c>
      <c r="P369" t="inlineStr">
        <is>
          <t>маш.-ч</t>
        </is>
      </c>
      <c r="Q369" t="n">
        <v>1</v>
      </c>
      <c r="W369" t="n">
        <v>0</v>
      </c>
      <c r="X369" t="n">
        <v>1474986261</v>
      </c>
      <c r="Y369">
        <f>AT369</f>
        <v/>
      </c>
      <c r="AA369" t="n">
        <v>0</v>
      </c>
      <c r="AB369" t="n">
        <v>69.26000000000001</v>
      </c>
      <c r="AC369" t="n">
        <v>0</v>
      </c>
      <c r="AD369" t="n">
        <v>0</v>
      </c>
      <c r="AE369" t="n">
        <v>0</v>
      </c>
      <c r="AF369" t="n">
        <v>8.1</v>
      </c>
      <c r="AG369" t="n">
        <v>0</v>
      </c>
      <c r="AH369" t="n">
        <v>0</v>
      </c>
      <c r="AI369" t="n">
        <v>1</v>
      </c>
      <c r="AJ369" t="n">
        <v>8.550000000000001</v>
      </c>
      <c r="AK369" t="n">
        <v>52.25</v>
      </c>
      <c r="AL369" t="n">
        <v>1</v>
      </c>
      <c r="AM369" t="n">
        <v>2</v>
      </c>
      <c r="AN369" t="n">
        <v>0</v>
      </c>
      <c r="AO369" t="n">
        <v>1</v>
      </c>
      <c r="AP369" t="n">
        <v>1</v>
      </c>
      <c r="AQ369" t="n">
        <v>0</v>
      </c>
      <c r="AR369" t="n">
        <v>0</v>
      </c>
      <c r="AS369" t="inlineStr"/>
      <c r="AT369" t="n">
        <v>25.9</v>
      </c>
      <c r="AU369" t="inlineStr"/>
      <c r="AV369" t="n">
        <v>0</v>
      </c>
      <c r="AW369" t="n">
        <v>2</v>
      </c>
      <c r="AX369" t="n">
        <v>78860011</v>
      </c>
      <c r="AY369" t="n">
        <v>1</v>
      </c>
      <c r="AZ369" t="n">
        <v>0</v>
      </c>
      <c r="BA369" t="n">
        <v>354</v>
      </c>
      <c r="BB369" t="n">
        <v>0</v>
      </c>
      <c r="BC369" t="n">
        <v>0</v>
      </c>
      <c r="BD369" t="n">
        <v>0</v>
      </c>
      <c r="BE369" t="n">
        <v>0</v>
      </c>
      <c r="BF369" t="n">
        <v>0</v>
      </c>
      <c r="BG369" t="n">
        <v>0</v>
      </c>
      <c r="BH369" t="n">
        <v>0</v>
      </c>
      <c r="BI369" t="n">
        <v>0</v>
      </c>
      <c r="BJ369" t="n">
        <v>0</v>
      </c>
      <c r="BK369" t="n">
        <v>0</v>
      </c>
      <c r="BL369" t="n">
        <v>0</v>
      </c>
      <c r="BM369" t="n">
        <v>0</v>
      </c>
      <c r="BN369" t="n">
        <v>0</v>
      </c>
      <c r="BO369" t="n">
        <v>0</v>
      </c>
      <c r="BP369" t="n">
        <v>0</v>
      </c>
      <c r="BQ369" t="n">
        <v>0</v>
      </c>
      <c r="BR369" t="n">
        <v>0</v>
      </c>
      <c r="BS369" t="n">
        <v>0</v>
      </c>
      <c r="BT369" t="n">
        <v>0</v>
      </c>
      <c r="BU369" t="n">
        <v>0</v>
      </c>
      <c r="BV369" t="n">
        <v>0</v>
      </c>
      <c r="BW369" t="n">
        <v>0</v>
      </c>
      <c r="CV369" t="n">
        <v>0</v>
      </c>
      <c r="CW369">
        <f>ROUND(Y369*Source!I965*DO369,7)</f>
        <v/>
      </c>
      <c r="CX369">
        <f>ROUND(Y369*Source!I965,7)</f>
        <v/>
      </c>
      <c r="CY369">
        <f>AB369</f>
        <v/>
      </c>
      <c r="CZ369">
        <f>AF369</f>
        <v/>
      </c>
      <c r="DA369">
        <f>AJ369</f>
        <v/>
      </c>
      <c r="DB369">
        <f>ROUND(ROUND(AT369*CZ369,2),2)</f>
        <v/>
      </c>
      <c r="DC369">
        <f>ROUND(ROUND(AT369*AG369,2),2)</f>
        <v/>
      </c>
      <c r="DD369" t="inlineStr"/>
      <c r="DE369" t="inlineStr"/>
      <c r="DF369">
        <f>ROUND(ROUND(AE369,0)*CX369,0)</f>
        <v/>
      </c>
      <c r="DG369">
        <f>ROUND(ROUND(AF369*AJ369,0)*CX369,0)</f>
        <v/>
      </c>
      <c r="DH369">
        <f>ROUND(ROUND(AG369*AK369,0)*CX369,0)</f>
        <v/>
      </c>
      <c r="DI369">
        <f>ROUND(ROUND(AH369,0)*CX369,0)</f>
        <v/>
      </c>
      <c r="DJ369">
        <f>DG369</f>
        <v/>
      </c>
      <c r="DK369" t="n">
        <v>0</v>
      </c>
      <c r="DL369" t="inlineStr"/>
      <c r="DM369" t="n">
        <v>0</v>
      </c>
      <c r="DN369" t="inlineStr"/>
      <c r="DO369" t="n">
        <v>0</v>
      </c>
    </row>
    <row r="370">
      <c r="A370">
        <f>ROW(Source!A965)</f>
        <v/>
      </c>
      <c r="B370" t="n">
        <v>78855224</v>
      </c>
      <c r="C370" t="n">
        <v>78860007</v>
      </c>
      <c r="D370" t="n">
        <v>29172659</v>
      </c>
      <c r="E370" t="n">
        <v>1</v>
      </c>
      <c r="F370" t="n">
        <v>1</v>
      </c>
      <c r="G370" t="n">
        <v>1</v>
      </c>
      <c r="H370" t="n">
        <v>2</v>
      </c>
      <c r="I370" t="inlineStr">
        <is>
          <t>040504</t>
        </is>
      </c>
      <c r="J370" t="inlineStr">
        <is>
          <t>ТСЭМ Московской обл., 040504, приказ Минстроя России №675/пр от 28.02.2017 № 264/пр</t>
        </is>
      </c>
      <c r="K370" t="inlineStr">
        <is>
          <t>Аппарат для газовой сварки и резки</t>
        </is>
      </c>
      <c r="L370" t="n">
        <v>1368</v>
      </c>
      <c r="N370" t="n">
        <v>1011</v>
      </c>
      <c r="O370" t="inlineStr">
        <is>
          <t>маш.-ч</t>
        </is>
      </c>
      <c r="P370" t="inlineStr">
        <is>
          <t>маш.-ч</t>
        </is>
      </c>
      <c r="Q370" t="n">
        <v>1</v>
      </c>
      <c r="W370" t="n">
        <v>0</v>
      </c>
      <c r="X370" t="n">
        <v>1514068676</v>
      </c>
      <c r="Y370">
        <f>AT370</f>
        <v/>
      </c>
      <c r="AA370" t="n">
        <v>0</v>
      </c>
      <c r="AB370" t="n">
        <v>9.76</v>
      </c>
      <c r="AC370" t="n">
        <v>0</v>
      </c>
      <c r="AD370" t="n">
        <v>0</v>
      </c>
      <c r="AE370" t="n">
        <v>0</v>
      </c>
      <c r="AF370" t="n">
        <v>1.2</v>
      </c>
      <c r="AG370" t="n">
        <v>0</v>
      </c>
      <c r="AH370" t="n">
        <v>0</v>
      </c>
      <c r="AI370" t="n">
        <v>1</v>
      </c>
      <c r="AJ370" t="n">
        <v>8.130000000000001</v>
      </c>
      <c r="AK370" t="n">
        <v>52.25</v>
      </c>
      <c r="AL370" t="n">
        <v>1</v>
      </c>
      <c r="AM370" t="n">
        <v>2</v>
      </c>
      <c r="AN370" t="n">
        <v>0</v>
      </c>
      <c r="AO370" t="n">
        <v>1</v>
      </c>
      <c r="AP370" t="n">
        <v>1</v>
      </c>
      <c r="AQ370" t="n">
        <v>0</v>
      </c>
      <c r="AR370" t="n">
        <v>0</v>
      </c>
      <c r="AS370" t="inlineStr"/>
      <c r="AT370" t="n">
        <v>11.6</v>
      </c>
      <c r="AU370" t="inlineStr"/>
      <c r="AV370" t="n">
        <v>0</v>
      </c>
      <c r="AW370" t="n">
        <v>2</v>
      </c>
      <c r="AX370" t="n">
        <v>78860012</v>
      </c>
      <c r="AY370" t="n">
        <v>1</v>
      </c>
      <c r="AZ370" t="n">
        <v>0</v>
      </c>
      <c r="BA370" t="n">
        <v>355</v>
      </c>
      <c r="BB370" t="n">
        <v>0</v>
      </c>
      <c r="BC370" t="n">
        <v>0</v>
      </c>
      <c r="BD370" t="n">
        <v>0</v>
      </c>
      <c r="BE370" t="n">
        <v>0</v>
      </c>
      <c r="BF370" t="n">
        <v>0</v>
      </c>
      <c r="BG370" t="n">
        <v>0</v>
      </c>
      <c r="BH370" t="n">
        <v>0</v>
      </c>
      <c r="BI370" t="n">
        <v>0</v>
      </c>
      <c r="BJ370" t="n">
        <v>0</v>
      </c>
      <c r="BK370" t="n">
        <v>0</v>
      </c>
      <c r="BL370" t="n">
        <v>0</v>
      </c>
      <c r="BM370" t="n">
        <v>0</v>
      </c>
      <c r="BN370" t="n">
        <v>0</v>
      </c>
      <c r="BO370" t="n">
        <v>0</v>
      </c>
      <c r="BP370" t="n">
        <v>0</v>
      </c>
      <c r="BQ370" t="n">
        <v>0</v>
      </c>
      <c r="BR370" t="n">
        <v>0</v>
      </c>
      <c r="BS370" t="n">
        <v>0</v>
      </c>
      <c r="BT370" t="n">
        <v>0</v>
      </c>
      <c r="BU370" t="n">
        <v>0</v>
      </c>
      <c r="BV370" t="n">
        <v>0</v>
      </c>
      <c r="BW370" t="n">
        <v>0</v>
      </c>
      <c r="CV370" t="n">
        <v>0</v>
      </c>
      <c r="CW370">
        <f>ROUND(Y370*Source!I965*DO370,7)</f>
        <v/>
      </c>
      <c r="CX370">
        <f>ROUND(Y370*Source!I965,7)</f>
        <v/>
      </c>
      <c r="CY370">
        <f>AB370</f>
        <v/>
      </c>
      <c r="CZ370">
        <f>AF370</f>
        <v/>
      </c>
      <c r="DA370">
        <f>AJ370</f>
        <v/>
      </c>
      <c r="DB370">
        <f>ROUND(ROUND(AT370*CZ370,2),2)</f>
        <v/>
      </c>
      <c r="DC370">
        <f>ROUND(ROUND(AT370*AG370,2),2)</f>
        <v/>
      </c>
      <c r="DD370" t="inlineStr"/>
      <c r="DE370" t="inlineStr"/>
      <c r="DF370">
        <f>ROUND(ROUND(AE370,0)*CX370,0)</f>
        <v/>
      </c>
      <c r="DG370">
        <f>ROUND(ROUND(AF370*AJ370,0)*CX370,0)</f>
        <v/>
      </c>
      <c r="DH370">
        <f>ROUND(ROUND(AG370*AK370,0)*CX370,0)</f>
        <v/>
      </c>
      <c r="DI370">
        <f>ROUND(ROUND(AH370,0)*CX370,0)</f>
        <v/>
      </c>
      <c r="DJ370">
        <f>DG370</f>
        <v/>
      </c>
      <c r="DK370" t="n">
        <v>0</v>
      </c>
      <c r="DL370" t="inlineStr"/>
      <c r="DM370" t="n">
        <v>0</v>
      </c>
      <c r="DN370" t="inlineStr"/>
      <c r="DO370" t="n">
        <v>0</v>
      </c>
    </row>
    <row r="371">
      <c r="A371">
        <f>ROW(Source!A965)</f>
        <v/>
      </c>
      <c r="B371" t="n">
        <v>78855224</v>
      </c>
      <c r="C371" t="n">
        <v>78860007</v>
      </c>
      <c r="D371" t="n">
        <v>29174913</v>
      </c>
      <c r="E371" t="n">
        <v>1</v>
      </c>
      <c r="F371" t="n">
        <v>1</v>
      </c>
      <c r="G371" t="n">
        <v>1</v>
      </c>
      <c r="H371" t="n">
        <v>2</v>
      </c>
      <c r="I371" t="inlineStr">
        <is>
          <t>400001</t>
        </is>
      </c>
      <c r="J371" t="inlineStr">
        <is>
          <t>ТСЭМ Московской обл., 400001, приказ Минстроя России №675/пр от 28.02.2017 № 264/пр</t>
        </is>
      </c>
      <c r="K371" t="inlineStr">
        <is>
          <t>Автомобили бортовые, грузоподъемность до 5 т</t>
        </is>
      </c>
      <c r="L371" t="n">
        <v>1368</v>
      </c>
      <c r="N371" t="n">
        <v>1011</v>
      </c>
      <c r="O371" t="inlineStr">
        <is>
          <t>маш.-ч</t>
        </is>
      </c>
      <c r="P371" t="inlineStr">
        <is>
          <t>маш.-ч</t>
        </is>
      </c>
      <c r="Q371" t="n">
        <v>1</v>
      </c>
      <c r="W371" t="n">
        <v>0</v>
      </c>
      <c r="X371" t="n">
        <v>1230759911</v>
      </c>
      <c r="Y371">
        <f>AT371</f>
        <v/>
      </c>
      <c r="AA371" t="n">
        <v>0</v>
      </c>
      <c r="AB371" t="n">
        <v>2177.51</v>
      </c>
      <c r="AC371" t="n">
        <v>606.1</v>
      </c>
      <c r="AD371" t="n">
        <v>0</v>
      </c>
      <c r="AE371" t="n">
        <v>0</v>
      </c>
      <c r="AF371" t="n">
        <v>87.17</v>
      </c>
      <c r="AG371" t="n">
        <v>11.6</v>
      </c>
      <c r="AH371" t="n">
        <v>0</v>
      </c>
      <c r="AI371" t="n">
        <v>1</v>
      </c>
      <c r="AJ371" t="n">
        <v>24.98</v>
      </c>
      <c r="AK371" t="n">
        <v>52.25</v>
      </c>
      <c r="AL371" t="n">
        <v>1</v>
      </c>
      <c r="AM371" t="n">
        <v>2</v>
      </c>
      <c r="AN371" t="n">
        <v>0</v>
      </c>
      <c r="AO371" t="n">
        <v>1</v>
      </c>
      <c r="AP371" t="n">
        <v>1</v>
      </c>
      <c r="AQ371" t="n">
        <v>0</v>
      </c>
      <c r="AR371" t="n">
        <v>0</v>
      </c>
      <c r="AS371" t="inlineStr"/>
      <c r="AT371" t="n">
        <v>0.45</v>
      </c>
      <c r="AU371" t="inlineStr"/>
      <c r="AV371" t="n">
        <v>0</v>
      </c>
      <c r="AW371" t="n">
        <v>2</v>
      </c>
      <c r="AX371" t="n">
        <v>78860013</v>
      </c>
      <c r="AY371" t="n">
        <v>1</v>
      </c>
      <c r="AZ371" t="n">
        <v>0</v>
      </c>
      <c r="BA371" t="n">
        <v>356</v>
      </c>
      <c r="BB371" t="n">
        <v>0</v>
      </c>
      <c r="BC371" t="n">
        <v>0</v>
      </c>
      <c r="BD371" t="n">
        <v>0</v>
      </c>
      <c r="BE371" t="n">
        <v>0</v>
      </c>
      <c r="BF371" t="n">
        <v>0</v>
      </c>
      <c r="BG371" t="n">
        <v>0</v>
      </c>
      <c r="BH371" t="n">
        <v>0</v>
      </c>
      <c r="BI371" t="n">
        <v>0</v>
      </c>
      <c r="BJ371" t="n">
        <v>0</v>
      </c>
      <c r="BK371" t="n">
        <v>0</v>
      </c>
      <c r="BL371" t="n">
        <v>0</v>
      </c>
      <c r="BM371" t="n">
        <v>0</v>
      </c>
      <c r="BN371" t="n">
        <v>0</v>
      </c>
      <c r="BO371" t="n">
        <v>0</v>
      </c>
      <c r="BP371" t="n">
        <v>0</v>
      </c>
      <c r="BQ371" t="n">
        <v>0</v>
      </c>
      <c r="BR371" t="n">
        <v>0</v>
      </c>
      <c r="BS371" t="n">
        <v>0</v>
      </c>
      <c r="BT371" t="n">
        <v>0</v>
      </c>
      <c r="BU371" t="n">
        <v>0</v>
      </c>
      <c r="BV371" t="n">
        <v>0</v>
      </c>
      <c r="BW371" t="n">
        <v>0</v>
      </c>
      <c r="CV371" t="n">
        <v>0</v>
      </c>
      <c r="CW371">
        <f>ROUND(Y371*Source!I965*DO371,7)</f>
        <v/>
      </c>
      <c r="CX371">
        <f>ROUND(Y371*Source!I965,7)</f>
        <v/>
      </c>
      <c r="CY371">
        <f>AB371</f>
        <v/>
      </c>
      <c r="CZ371">
        <f>AF371</f>
        <v/>
      </c>
      <c r="DA371">
        <f>AJ371</f>
        <v/>
      </c>
      <c r="DB371">
        <f>ROUND(ROUND(AT371*CZ371,2),2)</f>
        <v/>
      </c>
      <c r="DC371">
        <f>ROUND(ROUND(AT371*AG371,2),2)</f>
        <v/>
      </c>
      <c r="DD371" t="inlineStr"/>
      <c r="DE371" t="inlineStr"/>
      <c r="DF371">
        <f>ROUND(ROUND(AE371,0)*CX371,0)</f>
        <v/>
      </c>
      <c r="DG371">
        <f>ROUND(ROUND(AF371*AJ371,0)*CX371,0)</f>
        <v/>
      </c>
      <c r="DH371">
        <f>ROUND(ROUND(AG371*AK371,0)*CX371,0)</f>
        <v/>
      </c>
      <c r="DI371">
        <f>ROUND(ROUND(AH371,0)*CX371,0)</f>
        <v/>
      </c>
      <c r="DJ371">
        <f>DG371</f>
        <v/>
      </c>
      <c r="DK371" t="n">
        <v>0</v>
      </c>
      <c r="DL371" t="inlineStr"/>
      <c r="DM371" t="n">
        <v>0</v>
      </c>
      <c r="DN371" t="inlineStr"/>
      <c r="DO371" t="n">
        <v>0</v>
      </c>
    </row>
    <row r="372">
      <c r="A372">
        <f>ROW(Source!A965)</f>
        <v/>
      </c>
      <c r="B372" t="n">
        <v>78855224</v>
      </c>
      <c r="C372" t="n">
        <v>78860007</v>
      </c>
      <c r="D372" t="n">
        <v>29107441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101-0324</t>
        </is>
      </c>
      <c r="J372" t="inlineStr">
        <is>
          <t>ТССЦ Московской обл., 101-0324, приказ Минстроя России №675/пр от 28.02.2017 № 254/пр</t>
        </is>
      </c>
      <c r="K372" t="inlineStr">
        <is>
          <t>Кислород технический газообразный</t>
        </is>
      </c>
      <c r="L372" t="n">
        <v>1339</v>
      </c>
      <c r="N372" t="n">
        <v>1007</v>
      </c>
      <c r="O372" t="inlineStr">
        <is>
          <t>м3</t>
        </is>
      </c>
      <c r="P372" t="inlineStr">
        <is>
          <t>м3</t>
        </is>
      </c>
      <c r="Q372" t="n">
        <v>1</v>
      </c>
      <c r="W372" t="n">
        <v>0</v>
      </c>
      <c r="X372" t="n">
        <v>-756465305</v>
      </c>
      <c r="Y372">
        <f>AT372</f>
        <v/>
      </c>
      <c r="AA372" t="n">
        <v>111.08</v>
      </c>
      <c r="AB372" t="n">
        <v>0</v>
      </c>
      <c r="AC372" t="n">
        <v>0</v>
      </c>
      <c r="AD372" t="n">
        <v>0</v>
      </c>
      <c r="AE372" t="n">
        <v>6.23</v>
      </c>
      <c r="AF372" t="n">
        <v>0</v>
      </c>
      <c r="AG372" t="n">
        <v>0</v>
      </c>
      <c r="AH372" t="n">
        <v>0</v>
      </c>
      <c r="AI372" t="n">
        <v>17.83</v>
      </c>
      <c r="AJ372" t="n">
        <v>1</v>
      </c>
      <c r="AK372" t="n">
        <v>1</v>
      </c>
      <c r="AL372" t="n">
        <v>1</v>
      </c>
      <c r="AM372" t="n">
        <v>2</v>
      </c>
      <c r="AN372" t="n">
        <v>0</v>
      </c>
      <c r="AO372" t="n">
        <v>1</v>
      </c>
      <c r="AP372" t="n">
        <v>1</v>
      </c>
      <c r="AQ372" t="n">
        <v>0</v>
      </c>
      <c r="AR372" t="n">
        <v>0</v>
      </c>
      <c r="AS372" t="inlineStr"/>
      <c r="AT372" t="n">
        <v>3.28</v>
      </c>
      <c r="AU372" t="inlineStr"/>
      <c r="AV372" t="n">
        <v>0</v>
      </c>
      <c r="AW372" t="n">
        <v>2</v>
      </c>
      <c r="AX372" t="n">
        <v>78860014</v>
      </c>
      <c r="AY372" t="n">
        <v>1</v>
      </c>
      <c r="AZ372" t="n">
        <v>0</v>
      </c>
      <c r="BA372" t="n">
        <v>357</v>
      </c>
      <c r="BB372" t="n">
        <v>0</v>
      </c>
      <c r="BC372" t="n">
        <v>0</v>
      </c>
      <c r="BD372" t="n">
        <v>0</v>
      </c>
      <c r="BE372" t="n">
        <v>0</v>
      </c>
      <c r="BF372" t="n">
        <v>0</v>
      </c>
      <c r="BG372" t="n">
        <v>0</v>
      </c>
      <c r="BH372" t="n">
        <v>0</v>
      </c>
      <c r="BI372" t="n">
        <v>0</v>
      </c>
      <c r="BJ372" t="n">
        <v>0</v>
      </c>
      <c r="BK372" t="n">
        <v>0</v>
      </c>
      <c r="BL372" t="n">
        <v>0</v>
      </c>
      <c r="BM372" t="n">
        <v>0</v>
      </c>
      <c r="BN372" t="n">
        <v>0</v>
      </c>
      <c r="BO372" t="n">
        <v>0</v>
      </c>
      <c r="BP372" t="n">
        <v>0</v>
      </c>
      <c r="BQ372" t="n">
        <v>0</v>
      </c>
      <c r="BR372" t="n">
        <v>0</v>
      </c>
      <c r="BS372" t="n">
        <v>0</v>
      </c>
      <c r="BT372" t="n">
        <v>0</v>
      </c>
      <c r="BU372" t="n">
        <v>0</v>
      </c>
      <c r="BV372" t="n">
        <v>0</v>
      </c>
      <c r="BW372" t="n">
        <v>0</v>
      </c>
      <c r="CV372" t="n">
        <v>0</v>
      </c>
      <c r="CW372" t="n">
        <v>0</v>
      </c>
      <c r="CX372">
        <f>ROUND(Y372*Source!I965,7)</f>
        <v/>
      </c>
      <c r="CY372">
        <f>AA372</f>
        <v/>
      </c>
      <c r="CZ372">
        <f>AE372</f>
        <v/>
      </c>
      <c r="DA372">
        <f>AI372</f>
        <v/>
      </c>
      <c r="DB372">
        <f>ROUND(ROUND(AT372*CZ372,2),2)</f>
        <v/>
      </c>
      <c r="DC372">
        <f>ROUND(ROUND(AT372*AG372,2),2)</f>
        <v/>
      </c>
      <c r="DD372" t="inlineStr"/>
      <c r="DE372" t="inlineStr"/>
      <c r="DF372">
        <f>ROUND(ROUND(AE372*AI372,0)*CX372,0)</f>
        <v/>
      </c>
      <c r="DG372">
        <f>ROUND(ROUND(AF372,0)*CX372,0)</f>
        <v/>
      </c>
      <c r="DH372">
        <f>ROUND(ROUND(AG372,0)*CX372,0)</f>
        <v/>
      </c>
      <c r="DI372">
        <f>ROUND(ROUND(AH372,0)*CX372,0)</f>
        <v/>
      </c>
      <c r="DJ372">
        <f>DF372</f>
        <v/>
      </c>
      <c r="DK372" t="n">
        <v>0</v>
      </c>
      <c r="DL372" t="inlineStr"/>
      <c r="DM372" t="n">
        <v>0</v>
      </c>
      <c r="DN372" t="inlineStr"/>
      <c r="DO372" t="n">
        <v>0</v>
      </c>
    </row>
    <row r="373">
      <c r="A373">
        <f>ROW(Source!A965)</f>
        <v/>
      </c>
      <c r="B373" t="n">
        <v>78855224</v>
      </c>
      <c r="C373" t="n">
        <v>78860007</v>
      </c>
      <c r="D373" t="n">
        <v>29113927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101-0807</t>
        </is>
      </c>
      <c r="J373" t="inlineStr">
        <is>
          <t>ТССЦ Московской обл., 101-0807, приказ Минстроя России №675/пр от 28.02.2017 № 254/пр</t>
        </is>
      </c>
      <c r="K373" t="inlineStr">
        <is>
          <t>Проволока сварочная легированная диаметром 4 мм</t>
        </is>
      </c>
      <c r="L373" t="n">
        <v>1348</v>
      </c>
      <c r="N373" t="n">
        <v>1009</v>
      </c>
      <c r="O373" t="inlineStr">
        <is>
          <t>т</t>
        </is>
      </c>
      <c r="P373" t="inlineStr">
        <is>
          <t>т</t>
        </is>
      </c>
      <c r="Q373" t="n">
        <v>1000</v>
      </c>
      <c r="W373" t="n">
        <v>0</v>
      </c>
      <c r="X373" t="n">
        <v>1756124173</v>
      </c>
      <c r="Y373">
        <f>AT373</f>
        <v/>
      </c>
      <c r="AA373" t="n">
        <v>144142.69</v>
      </c>
      <c r="AB373" t="n">
        <v>0</v>
      </c>
      <c r="AC373" t="n">
        <v>0</v>
      </c>
      <c r="AD373" t="n">
        <v>0</v>
      </c>
      <c r="AE373" t="n">
        <v>13559.99</v>
      </c>
      <c r="AF373" t="n">
        <v>0</v>
      </c>
      <c r="AG373" t="n">
        <v>0</v>
      </c>
      <c r="AH373" t="n">
        <v>0</v>
      </c>
      <c r="AI373" t="n">
        <v>10.63</v>
      </c>
      <c r="AJ373" t="n">
        <v>1</v>
      </c>
      <c r="AK373" t="n">
        <v>1</v>
      </c>
      <c r="AL373" t="n">
        <v>1</v>
      </c>
      <c r="AM373" t="n">
        <v>2</v>
      </c>
      <c r="AN373" t="n">
        <v>0</v>
      </c>
      <c r="AO373" t="n">
        <v>1</v>
      </c>
      <c r="AP373" t="n">
        <v>1</v>
      </c>
      <c r="AQ373" t="n">
        <v>0</v>
      </c>
      <c r="AR373" t="n">
        <v>0</v>
      </c>
      <c r="AS373" t="inlineStr"/>
      <c r="AT373" t="n">
        <v>0.001</v>
      </c>
      <c r="AU373" t="inlineStr"/>
      <c r="AV373" t="n">
        <v>0</v>
      </c>
      <c r="AW373" t="n">
        <v>2</v>
      </c>
      <c r="AX373" t="n">
        <v>78860015</v>
      </c>
      <c r="AY373" t="n">
        <v>1</v>
      </c>
      <c r="AZ373" t="n">
        <v>0</v>
      </c>
      <c r="BA373" t="n">
        <v>358</v>
      </c>
      <c r="BB373" t="n">
        <v>0</v>
      </c>
      <c r="BC373" t="n">
        <v>0</v>
      </c>
      <c r="BD373" t="n">
        <v>0</v>
      </c>
      <c r="BE373" t="n">
        <v>0</v>
      </c>
      <c r="BF373" t="n">
        <v>0</v>
      </c>
      <c r="BG373" t="n">
        <v>0</v>
      </c>
      <c r="BH373" t="n">
        <v>0</v>
      </c>
      <c r="BI373" t="n">
        <v>0</v>
      </c>
      <c r="BJ373" t="n">
        <v>0</v>
      </c>
      <c r="BK373" t="n">
        <v>0</v>
      </c>
      <c r="BL373" t="n">
        <v>0</v>
      </c>
      <c r="BM373" t="n">
        <v>0</v>
      </c>
      <c r="BN373" t="n">
        <v>0</v>
      </c>
      <c r="BO373" t="n">
        <v>0</v>
      </c>
      <c r="BP373" t="n">
        <v>0</v>
      </c>
      <c r="BQ373" t="n">
        <v>0</v>
      </c>
      <c r="BR373" t="n">
        <v>0</v>
      </c>
      <c r="BS373" t="n">
        <v>0</v>
      </c>
      <c r="BT373" t="n">
        <v>0</v>
      </c>
      <c r="BU373" t="n">
        <v>0</v>
      </c>
      <c r="BV373" t="n">
        <v>0</v>
      </c>
      <c r="BW373" t="n">
        <v>0</v>
      </c>
      <c r="CV373" t="n">
        <v>0</v>
      </c>
      <c r="CW373" t="n">
        <v>0</v>
      </c>
      <c r="CX373">
        <f>ROUND(Y373*Source!I965,7)</f>
        <v/>
      </c>
      <c r="CY373">
        <f>AA373</f>
        <v/>
      </c>
      <c r="CZ373">
        <f>AE373</f>
        <v/>
      </c>
      <c r="DA373">
        <f>AI373</f>
        <v/>
      </c>
      <c r="DB373">
        <f>ROUND(ROUND(AT373*CZ373,2),2)</f>
        <v/>
      </c>
      <c r="DC373">
        <f>ROUND(ROUND(AT373*AG373,2),2)</f>
        <v/>
      </c>
      <c r="DD373" t="inlineStr"/>
      <c r="DE373" t="inlineStr"/>
      <c r="DF373">
        <f>ROUND(ROUND(AE373*AI373,0)*CX373,0)</f>
        <v/>
      </c>
      <c r="DG373">
        <f>ROUND(ROUND(AF373,0)*CX373,0)</f>
        <v/>
      </c>
      <c r="DH373">
        <f>ROUND(ROUND(AG373,0)*CX373,0)</f>
        <v/>
      </c>
      <c r="DI373">
        <f>ROUND(ROUND(AH373,0)*CX373,0)</f>
        <v/>
      </c>
      <c r="DJ373">
        <f>DF373</f>
        <v/>
      </c>
      <c r="DK373" t="n">
        <v>0</v>
      </c>
      <c r="DL373" t="inlineStr"/>
      <c r="DM373" t="n">
        <v>0</v>
      </c>
      <c r="DN373" t="inlineStr"/>
      <c r="DO373" t="n">
        <v>0</v>
      </c>
    </row>
    <row r="374">
      <c r="A374">
        <f>ROW(Source!A965)</f>
        <v/>
      </c>
      <c r="B374" t="n">
        <v>78855224</v>
      </c>
      <c r="C374" t="n">
        <v>78860007</v>
      </c>
      <c r="D374" t="n">
        <v>29113986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101-1522</t>
        </is>
      </c>
      <c r="J374" t="inlineStr">
        <is>
          <t>ТССЦ Московской обл., 101-1522, приказ Минстроя России №675/пр от 28.02.2017 № 254/пр</t>
        </is>
      </c>
      <c r="K374" t="inlineStr">
        <is>
          <t>Электроды диаметром 5 мм Э42А</t>
        </is>
      </c>
      <c r="L374" t="n">
        <v>1348</v>
      </c>
      <c r="N374" t="n">
        <v>1009</v>
      </c>
      <c r="O374" t="inlineStr">
        <is>
          <t>т</t>
        </is>
      </c>
      <c r="P374" t="inlineStr">
        <is>
          <t>т</t>
        </is>
      </c>
      <c r="Q374" t="n">
        <v>1000</v>
      </c>
      <c r="W374" t="n">
        <v>0</v>
      </c>
      <c r="X374" t="n">
        <v>-2063358494</v>
      </c>
      <c r="Y374">
        <f>AT374</f>
        <v/>
      </c>
      <c r="AA374" t="n">
        <v>195841.8</v>
      </c>
      <c r="AB374" t="n">
        <v>0</v>
      </c>
      <c r="AC374" t="n">
        <v>0</v>
      </c>
      <c r="AD374" t="n">
        <v>0</v>
      </c>
      <c r="AE374" t="n">
        <v>10362</v>
      </c>
      <c r="AF374" t="n">
        <v>0</v>
      </c>
      <c r="AG374" t="n">
        <v>0</v>
      </c>
      <c r="AH374" t="n">
        <v>0</v>
      </c>
      <c r="AI374" t="n">
        <v>18.9</v>
      </c>
      <c r="AJ374" t="n">
        <v>1</v>
      </c>
      <c r="AK374" t="n">
        <v>1</v>
      </c>
      <c r="AL374" t="n">
        <v>1</v>
      </c>
      <c r="AM374" t="n">
        <v>2</v>
      </c>
      <c r="AN374" t="n">
        <v>0</v>
      </c>
      <c r="AO374" t="n">
        <v>1</v>
      </c>
      <c r="AP374" t="n">
        <v>1</v>
      </c>
      <c r="AQ374" t="n">
        <v>0</v>
      </c>
      <c r="AR374" t="n">
        <v>0</v>
      </c>
      <c r="AS374" t="inlineStr"/>
      <c r="AT374" t="n">
        <v>0.006</v>
      </c>
      <c r="AU374" t="inlineStr"/>
      <c r="AV374" t="n">
        <v>0</v>
      </c>
      <c r="AW374" t="n">
        <v>2</v>
      </c>
      <c r="AX374" t="n">
        <v>78860016</v>
      </c>
      <c r="AY374" t="n">
        <v>1</v>
      </c>
      <c r="AZ374" t="n">
        <v>0</v>
      </c>
      <c r="BA374" t="n">
        <v>359</v>
      </c>
      <c r="BB374" t="n">
        <v>0</v>
      </c>
      <c r="BC374" t="n">
        <v>0</v>
      </c>
      <c r="BD374" t="n">
        <v>0</v>
      </c>
      <c r="BE374" t="n">
        <v>0</v>
      </c>
      <c r="BF374" t="n">
        <v>0</v>
      </c>
      <c r="BG374" t="n">
        <v>0</v>
      </c>
      <c r="BH374" t="n">
        <v>0</v>
      </c>
      <c r="BI374" t="n">
        <v>0</v>
      </c>
      <c r="BJ374" t="n">
        <v>0</v>
      </c>
      <c r="BK374" t="n">
        <v>0</v>
      </c>
      <c r="BL374" t="n">
        <v>0</v>
      </c>
      <c r="BM374" t="n">
        <v>0</v>
      </c>
      <c r="BN374" t="n">
        <v>0</v>
      </c>
      <c r="BO374" t="n">
        <v>0</v>
      </c>
      <c r="BP374" t="n">
        <v>0</v>
      </c>
      <c r="BQ374" t="n">
        <v>0</v>
      </c>
      <c r="BR374" t="n">
        <v>0</v>
      </c>
      <c r="BS374" t="n">
        <v>0</v>
      </c>
      <c r="BT374" t="n">
        <v>0</v>
      </c>
      <c r="BU374" t="n">
        <v>0</v>
      </c>
      <c r="BV374" t="n">
        <v>0</v>
      </c>
      <c r="BW374" t="n">
        <v>0</v>
      </c>
      <c r="CV374" t="n">
        <v>0</v>
      </c>
      <c r="CW374" t="n">
        <v>0</v>
      </c>
      <c r="CX374">
        <f>ROUND(Y374*Source!I965,7)</f>
        <v/>
      </c>
      <c r="CY374">
        <f>AA374</f>
        <v/>
      </c>
      <c r="CZ374">
        <f>AE374</f>
        <v/>
      </c>
      <c r="DA374">
        <f>AI374</f>
        <v/>
      </c>
      <c r="DB374">
        <f>ROUND(ROUND(AT374*CZ374,2),2)</f>
        <v/>
      </c>
      <c r="DC374">
        <f>ROUND(ROUND(AT374*AG374,2),2)</f>
        <v/>
      </c>
      <c r="DD374" t="inlineStr"/>
      <c r="DE374" t="inlineStr"/>
      <c r="DF374">
        <f>ROUND(ROUND(AE374*AI374,0)*CX374,0)</f>
        <v/>
      </c>
      <c r="DG374">
        <f>ROUND(ROUND(AF374,0)*CX374,0)</f>
        <v/>
      </c>
      <c r="DH374">
        <f>ROUND(ROUND(AG374,0)*CX374,0)</f>
        <v/>
      </c>
      <c r="DI374">
        <f>ROUND(ROUND(AH374,0)*CX374,0)</f>
        <v/>
      </c>
      <c r="DJ374">
        <f>DF374</f>
        <v/>
      </c>
      <c r="DK374" t="n">
        <v>0</v>
      </c>
      <c r="DL374" t="inlineStr"/>
      <c r="DM374" t="n">
        <v>0</v>
      </c>
      <c r="DN374" t="inlineStr"/>
      <c r="DO374" t="n">
        <v>0</v>
      </c>
    </row>
    <row r="375">
      <c r="A375">
        <f>ROW(Source!A965)</f>
        <v/>
      </c>
      <c r="B375" t="n">
        <v>78855224</v>
      </c>
      <c r="C375" t="n">
        <v>78860007</v>
      </c>
      <c r="D375" t="n">
        <v>29107430</v>
      </c>
      <c r="E375" t="n">
        <v>1</v>
      </c>
      <c r="F375" t="n">
        <v>1</v>
      </c>
      <c r="G375" t="n">
        <v>1</v>
      </c>
      <c r="H375" t="n">
        <v>3</v>
      </c>
      <c r="I375" t="inlineStr">
        <is>
          <t>101-1602</t>
        </is>
      </c>
      <c r="J375" t="inlineStr">
        <is>
          <t>ТССЦ Московской обл., 101-1602, приказ Минстроя России №675/пр от 28.02.2017 № 254/пр</t>
        </is>
      </c>
      <c r="K375" t="inlineStr">
        <is>
          <t>Ацетилен газообразный технический</t>
        </is>
      </c>
      <c r="L375" t="n">
        <v>1339</v>
      </c>
      <c r="N375" t="n">
        <v>1007</v>
      </c>
      <c r="O375" t="inlineStr">
        <is>
          <t>м3</t>
        </is>
      </c>
      <c r="P375" t="inlineStr">
        <is>
          <t>м3</t>
        </is>
      </c>
      <c r="Q375" t="n">
        <v>1</v>
      </c>
      <c r="W375" t="n">
        <v>0</v>
      </c>
      <c r="X375" t="n">
        <v>-203673795</v>
      </c>
      <c r="Y375">
        <f>AT375</f>
        <v/>
      </c>
      <c r="AA375" t="n">
        <v>618.53</v>
      </c>
      <c r="AB375" t="n">
        <v>0</v>
      </c>
      <c r="AC375" t="n">
        <v>0</v>
      </c>
      <c r="AD375" t="n">
        <v>0</v>
      </c>
      <c r="AE375" t="n">
        <v>38.49</v>
      </c>
      <c r="AF375" t="n">
        <v>0</v>
      </c>
      <c r="AG375" t="n">
        <v>0</v>
      </c>
      <c r="AH375" t="n">
        <v>0</v>
      </c>
      <c r="AI375" t="n">
        <v>16.07</v>
      </c>
      <c r="AJ375" t="n">
        <v>1</v>
      </c>
      <c r="AK375" t="n">
        <v>1</v>
      </c>
      <c r="AL375" t="n">
        <v>1</v>
      </c>
      <c r="AM375" t="n">
        <v>2</v>
      </c>
      <c r="AN375" t="n">
        <v>0</v>
      </c>
      <c r="AO375" t="n">
        <v>1</v>
      </c>
      <c r="AP375" t="n">
        <v>1</v>
      </c>
      <c r="AQ375" t="n">
        <v>0</v>
      </c>
      <c r="AR375" t="n">
        <v>0</v>
      </c>
      <c r="AS375" t="inlineStr"/>
      <c r="AT375" t="n">
        <v>2.71</v>
      </c>
      <c r="AU375" t="inlineStr"/>
      <c r="AV375" t="n">
        <v>0</v>
      </c>
      <c r="AW375" t="n">
        <v>2</v>
      </c>
      <c r="AX375" t="n">
        <v>78860017</v>
      </c>
      <c r="AY375" t="n">
        <v>1</v>
      </c>
      <c r="AZ375" t="n">
        <v>0</v>
      </c>
      <c r="BA375" t="n">
        <v>360</v>
      </c>
      <c r="BB375" t="n">
        <v>0</v>
      </c>
      <c r="BC375" t="n">
        <v>0</v>
      </c>
      <c r="BD375" t="n">
        <v>0</v>
      </c>
      <c r="BE375" t="n">
        <v>0</v>
      </c>
      <c r="BF375" t="n">
        <v>0</v>
      </c>
      <c r="BG375" t="n">
        <v>0</v>
      </c>
      <c r="BH375" t="n">
        <v>0</v>
      </c>
      <c r="BI375" t="n">
        <v>0</v>
      </c>
      <c r="BJ375" t="n">
        <v>0</v>
      </c>
      <c r="BK375" t="n">
        <v>0</v>
      </c>
      <c r="BL375" t="n">
        <v>0</v>
      </c>
      <c r="BM375" t="n">
        <v>0</v>
      </c>
      <c r="BN375" t="n">
        <v>0</v>
      </c>
      <c r="BO375" t="n">
        <v>0</v>
      </c>
      <c r="BP375" t="n">
        <v>0</v>
      </c>
      <c r="BQ375" t="n">
        <v>0</v>
      </c>
      <c r="BR375" t="n">
        <v>0</v>
      </c>
      <c r="BS375" t="n">
        <v>0</v>
      </c>
      <c r="BT375" t="n">
        <v>0</v>
      </c>
      <c r="BU375" t="n">
        <v>0</v>
      </c>
      <c r="BV375" t="n">
        <v>0</v>
      </c>
      <c r="BW375" t="n">
        <v>0</v>
      </c>
      <c r="CV375" t="n">
        <v>0</v>
      </c>
      <c r="CW375" t="n">
        <v>0</v>
      </c>
      <c r="CX375">
        <f>ROUND(Y375*Source!I965,7)</f>
        <v/>
      </c>
      <c r="CY375">
        <f>AA375</f>
        <v/>
      </c>
      <c r="CZ375">
        <f>AE375</f>
        <v/>
      </c>
      <c r="DA375">
        <f>AI375</f>
        <v/>
      </c>
      <c r="DB375">
        <f>ROUND(ROUND(AT375*CZ375,2),2)</f>
        <v/>
      </c>
      <c r="DC375">
        <f>ROUND(ROUND(AT375*AG375,2),2)</f>
        <v/>
      </c>
      <c r="DD375" t="inlineStr"/>
      <c r="DE375" t="inlineStr"/>
      <c r="DF375">
        <f>ROUND(ROUND(AE375*AI375,0)*CX375,0)</f>
        <v/>
      </c>
      <c r="DG375">
        <f>ROUND(ROUND(AF375,0)*CX375,0)</f>
        <v/>
      </c>
      <c r="DH375">
        <f>ROUND(ROUND(AG375,0)*CX375,0)</f>
        <v/>
      </c>
      <c r="DI375">
        <f>ROUND(ROUND(AH375,0)*CX375,0)</f>
        <v/>
      </c>
      <c r="DJ375">
        <f>DF375</f>
        <v/>
      </c>
      <c r="DK375" t="n">
        <v>0</v>
      </c>
      <c r="DL375" t="inlineStr"/>
      <c r="DM375" t="n">
        <v>0</v>
      </c>
      <c r="DN375" t="inlineStr"/>
      <c r="DO375" t="n">
        <v>0</v>
      </c>
    </row>
    <row r="376">
      <c r="A376">
        <f>ROW(Source!A965)</f>
        <v/>
      </c>
      <c r="B376" t="n">
        <v>78855224</v>
      </c>
      <c r="C376" t="n">
        <v>78860007</v>
      </c>
      <c r="D376" t="n">
        <v>29110127</v>
      </c>
      <c r="E376" t="n">
        <v>1</v>
      </c>
      <c r="F376" t="n">
        <v>1</v>
      </c>
      <c r="G376" t="n">
        <v>1</v>
      </c>
      <c r="H376" t="n">
        <v>3</v>
      </c>
      <c r="I376" t="inlineStr">
        <is>
          <t>101-5072</t>
        </is>
      </c>
      <c r="J376" t="inlineStr">
        <is>
          <t>ТССЦ Московской обл., 101-5072, приказ Минстроя России №675/пр от 28.02.2017 № 254/пр</t>
        </is>
      </c>
      <c r="K376" t="inlineStr">
        <is>
          <t>Манжета резиновая канализационная для унитаза диаметром 110 мм</t>
        </is>
      </c>
      <c r="L376" t="n">
        <v>1354</v>
      </c>
      <c r="N376" t="n">
        <v>1010</v>
      </c>
      <c r="O376" t="inlineStr">
        <is>
          <t>шт.</t>
        </is>
      </c>
      <c r="P376" t="inlineStr">
        <is>
          <t>шт.</t>
        </is>
      </c>
      <c r="Q376" t="n">
        <v>1</v>
      </c>
      <c r="W376" t="n">
        <v>0</v>
      </c>
      <c r="X376" t="n">
        <v>930435194</v>
      </c>
      <c r="Y376">
        <f>AT376</f>
        <v/>
      </c>
      <c r="AA376" t="n">
        <v>194.79</v>
      </c>
      <c r="AB376" t="n">
        <v>0</v>
      </c>
      <c r="AC376" t="n">
        <v>0</v>
      </c>
      <c r="AD376" t="n">
        <v>0</v>
      </c>
      <c r="AE376" t="n">
        <v>7.13</v>
      </c>
      <c r="AF376" t="n">
        <v>0</v>
      </c>
      <c r="AG376" t="n">
        <v>0</v>
      </c>
      <c r="AH376" t="n">
        <v>0</v>
      </c>
      <c r="AI376" t="n">
        <v>27.32</v>
      </c>
      <c r="AJ376" t="n">
        <v>1</v>
      </c>
      <c r="AK376" t="n">
        <v>1</v>
      </c>
      <c r="AL376" t="n">
        <v>1</v>
      </c>
      <c r="AM376" t="n">
        <v>0</v>
      </c>
      <c r="AN376" t="n">
        <v>0</v>
      </c>
      <c r="AO376" t="n">
        <v>0</v>
      </c>
      <c r="AP376" t="n">
        <v>1</v>
      </c>
      <c r="AQ376" t="n">
        <v>0</v>
      </c>
      <c r="AR376" t="n">
        <v>0</v>
      </c>
      <c r="AS376" t="inlineStr"/>
      <c r="AT376" t="n">
        <v>100</v>
      </c>
      <c r="AU376" t="inlineStr"/>
      <c r="AV376" t="n">
        <v>0</v>
      </c>
      <c r="AW376" t="n">
        <v>1</v>
      </c>
      <c r="AX376" t="n">
        <v>-1</v>
      </c>
      <c r="AY376" t="n">
        <v>0</v>
      </c>
      <c r="AZ376" t="n">
        <v>0</v>
      </c>
      <c r="BA376" t="inlineStr"/>
      <c r="BB376" t="n">
        <v>0</v>
      </c>
      <c r="BC376" t="n">
        <v>0</v>
      </c>
      <c r="BD376" t="n">
        <v>0</v>
      </c>
      <c r="BE376" t="n">
        <v>0</v>
      </c>
      <c r="BF376" t="n">
        <v>0</v>
      </c>
      <c r="BG376" t="n">
        <v>0</v>
      </c>
      <c r="BH376" t="n">
        <v>0</v>
      </c>
      <c r="BI376" t="n">
        <v>0</v>
      </c>
      <c r="BJ376" t="n">
        <v>0</v>
      </c>
      <c r="BK376" t="n">
        <v>0</v>
      </c>
      <c r="BL376" t="n">
        <v>0</v>
      </c>
      <c r="BM376" t="n">
        <v>0</v>
      </c>
      <c r="BN376" t="n">
        <v>0</v>
      </c>
      <c r="BO376" t="n">
        <v>0</v>
      </c>
      <c r="BP376" t="n">
        <v>0</v>
      </c>
      <c r="BQ376" t="n">
        <v>0</v>
      </c>
      <c r="BR376" t="n">
        <v>0</v>
      </c>
      <c r="BS376" t="n">
        <v>0</v>
      </c>
      <c r="BT376" t="n">
        <v>0</v>
      </c>
      <c r="BU376" t="n">
        <v>0</v>
      </c>
      <c r="BV376" t="n">
        <v>0</v>
      </c>
      <c r="BW376" t="n">
        <v>0</v>
      </c>
      <c r="CV376" t="n">
        <v>0</v>
      </c>
      <c r="CW376" t="n">
        <v>0</v>
      </c>
      <c r="CX376">
        <f>ROUND(Y376*Source!I965,7)</f>
        <v/>
      </c>
      <c r="CY376">
        <f>AA376</f>
        <v/>
      </c>
      <c r="CZ376">
        <f>AE376</f>
        <v/>
      </c>
      <c r="DA376">
        <f>AI376</f>
        <v/>
      </c>
      <c r="DB376">
        <f>ROUND(ROUND(AT376*CZ376,2),2)</f>
        <v/>
      </c>
      <c r="DC376">
        <f>ROUND(ROUND(AT376*AG376,2),2)</f>
        <v/>
      </c>
      <c r="DD376" t="inlineStr"/>
      <c r="DE376" t="inlineStr"/>
      <c r="DF376">
        <f>ROUND(ROUND(AE376*AI376,0)*CX376,0)</f>
        <v/>
      </c>
      <c r="DG376">
        <f>ROUND(ROUND(AF376,0)*CX376,0)</f>
        <v/>
      </c>
      <c r="DH376">
        <f>ROUND(ROUND(AG376,0)*CX376,0)</f>
        <v/>
      </c>
      <c r="DI376">
        <f>ROUND(ROUND(AH376,0)*CX376,0)</f>
        <v/>
      </c>
      <c r="DJ376">
        <f>DF376</f>
        <v/>
      </c>
      <c r="DK376" t="n">
        <v>0</v>
      </c>
      <c r="DL376" t="inlineStr"/>
      <c r="DM376" t="n">
        <v>0</v>
      </c>
      <c r="DN376" t="inlineStr"/>
      <c r="DO376" t="n">
        <v>0</v>
      </c>
    </row>
    <row r="377">
      <c r="A377">
        <f>ROW(Source!A965)</f>
        <v/>
      </c>
      <c r="B377" t="n">
        <v>78855224</v>
      </c>
      <c r="C377" t="n">
        <v>78860007</v>
      </c>
      <c r="D377" t="n">
        <v>29115868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103-0020</t>
        </is>
      </c>
      <c r="J377" t="inlineStr">
        <is>
          <t>ТССЦ Московской обл., 103-0020, приказ Минстроя России №675/пр от 28.02.2017 № 254/пр</t>
        </is>
      </c>
      <c r="K377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377" t="n">
        <v>1301</v>
      </c>
      <c r="N377" t="n">
        <v>1003</v>
      </c>
      <c r="O377" t="inlineStr">
        <is>
          <t>м</t>
        </is>
      </c>
      <c r="P377" t="inlineStr">
        <is>
          <t>м</t>
        </is>
      </c>
      <c r="Q377" t="n">
        <v>1</v>
      </c>
      <c r="W377" t="n">
        <v>0</v>
      </c>
      <c r="X377" t="n">
        <v>-1181009624</v>
      </c>
      <c r="Y377">
        <f>AT377</f>
        <v/>
      </c>
      <c r="AA377" t="n">
        <v>404.99</v>
      </c>
      <c r="AB377" t="n">
        <v>0</v>
      </c>
      <c r="AC377" t="n">
        <v>0</v>
      </c>
      <c r="AD377" t="n">
        <v>0</v>
      </c>
      <c r="AE377" t="n">
        <v>68.41</v>
      </c>
      <c r="AF377" t="n">
        <v>0</v>
      </c>
      <c r="AG377" t="n">
        <v>0</v>
      </c>
      <c r="AH377" t="n">
        <v>0</v>
      </c>
      <c r="AI377" t="n">
        <v>5.92</v>
      </c>
      <c r="AJ377" t="n">
        <v>1</v>
      </c>
      <c r="AK377" t="n">
        <v>1</v>
      </c>
      <c r="AL377" t="n">
        <v>1</v>
      </c>
      <c r="AM377" t="n">
        <v>2</v>
      </c>
      <c r="AN377" t="n">
        <v>0</v>
      </c>
      <c r="AO377" t="n">
        <v>1</v>
      </c>
      <c r="AP377" t="n">
        <v>1</v>
      </c>
      <c r="AQ377" t="n">
        <v>0</v>
      </c>
      <c r="AR377" t="n">
        <v>0</v>
      </c>
      <c r="AS377" t="inlineStr"/>
      <c r="AT377" t="n">
        <v>107</v>
      </c>
      <c r="AU377" t="inlineStr"/>
      <c r="AV377" t="n">
        <v>0</v>
      </c>
      <c r="AW377" t="n">
        <v>2</v>
      </c>
      <c r="AX377" t="n">
        <v>78860018</v>
      </c>
      <c r="AY377" t="n">
        <v>1</v>
      </c>
      <c r="AZ377" t="n">
        <v>0</v>
      </c>
      <c r="BA377" t="n">
        <v>361</v>
      </c>
      <c r="BB377" t="n">
        <v>0</v>
      </c>
      <c r="BC377" t="n">
        <v>0</v>
      </c>
      <c r="BD377" t="n">
        <v>0</v>
      </c>
      <c r="BE377" t="n">
        <v>0</v>
      </c>
      <c r="BF377" t="n">
        <v>0</v>
      </c>
      <c r="BG377" t="n">
        <v>0</v>
      </c>
      <c r="BH377" t="n">
        <v>0</v>
      </c>
      <c r="BI377" t="n">
        <v>0</v>
      </c>
      <c r="BJ377" t="n">
        <v>0</v>
      </c>
      <c r="BK377" t="n">
        <v>0</v>
      </c>
      <c r="BL377" t="n">
        <v>0</v>
      </c>
      <c r="BM377" t="n">
        <v>0</v>
      </c>
      <c r="BN377" t="n">
        <v>0</v>
      </c>
      <c r="BO377" t="n">
        <v>0</v>
      </c>
      <c r="BP377" t="n">
        <v>0</v>
      </c>
      <c r="BQ377" t="n">
        <v>0</v>
      </c>
      <c r="BR377" t="n">
        <v>0</v>
      </c>
      <c r="BS377" t="n">
        <v>0</v>
      </c>
      <c r="BT377" t="n">
        <v>0</v>
      </c>
      <c r="BU377" t="n">
        <v>0</v>
      </c>
      <c r="BV377" t="n">
        <v>0</v>
      </c>
      <c r="BW377" t="n">
        <v>0</v>
      </c>
      <c r="CV377" t="n">
        <v>0</v>
      </c>
      <c r="CW377" t="n">
        <v>0</v>
      </c>
      <c r="CX377">
        <f>ROUND(Y377*Source!I965,7)</f>
        <v/>
      </c>
      <c r="CY377">
        <f>AA377</f>
        <v/>
      </c>
      <c r="CZ377">
        <f>AE377</f>
        <v/>
      </c>
      <c r="DA377">
        <f>AI377</f>
        <v/>
      </c>
      <c r="DB377">
        <f>ROUND(ROUND(AT377*CZ377,2),2)</f>
        <v/>
      </c>
      <c r="DC377">
        <f>ROUND(ROUND(AT377*AG377,2),2)</f>
        <v/>
      </c>
      <c r="DD377" t="inlineStr"/>
      <c r="DE377" t="inlineStr"/>
      <c r="DF377">
        <f>ROUND(ROUND(AE377*AI377,0)*CX377,0)</f>
        <v/>
      </c>
      <c r="DG377">
        <f>ROUND(ROUND(AF377,0)*CX377,0)</f>
        <v/>
      </c>
      <c r="DH377">
        <f>ROUND(ROUND(AG377,0)*CX377,0)</f>
        <v/>
      </c>
      <c r="DI377">
        <f>ROUND(ROUND(AH377,0)*CX377,0)</f>
        <v/>
      </c>
      <c r="DJ377">
        <f>DF377</f>
        <v/>
      </c>
      <c r="DK377" t="n">
        <v>0</v>
      </c>
      <c r="DL377" t="inlineStr"/>
      <c r="DM377" t="n">
        <v>0</v>
      </c>
      <c r="DN377" t="inlineStr"/>
      <c r="DO377" t="n">
        <v>0</v>
      </c>
    </row>
    <row r="378">
      <c r="A378">
        <f>ROW(Source!A965)</f>
        <v/>
      </c>
      <c r="B378" t="n">
        <v>78855224</v>
      </c>
      <c r="C378" t="n">
        <v>78860007</v>
      </c>
      <c r="D378" t="n">
        <v>29159969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507-0881</t>
        </is>
      </c>
      <c r="J378" t="inlineStr">
        <is>
          <t>ТССЦ Московской обл., 507-0881, приказ Минстроя России №675/пр от 28.02.2017 № 258/пр</t>
        </is>
      </c>
      <c r="K378" t="inlineStr">
        <is>
          <t>Соединительная арматура трубопроводов: тройник прямой диаметром 110 мм</t>
        </is>
      </c>
      <c r="L378" t="n">
        <v>1358</v>
      </c>
      <c r="N378" t="n">
        <v>1010</v>
      </c>
      <c r="O378" t="inlineStr">
        <is>
          <t>10 шт.</t>
        </is>
      </c>
      <c r="P378" t="inlineStr">
        <is>
          <t>10 шт.</t>
        </is>
      </c>
      <c r="Q378" t="n">
        <v>10</v>
      </c>
      <c r="W378" t="n">
        <v>0</v>
      </c>
      <c r="X378" t="n">
        <v>-1095886689</v>
      </c>
      <c r="Y378">
        <f>AT378</f>
        <v/>
      </c>
      <c r="AA378" t="n">
        <v>4000.26</v>
      </c>
      <c r="AB378" t="n">
        <v>0</v>
      </c>
      <c r="AC378" t="n">
        <v>0</v>
      </c>
      <c r="AD378" t="n">
        <v>0</v>
      </c>
      <c r="AE378" t="n">
        <v>665.6</v>
      </c>
      <c r="AF378" t="n">
        <v>0</v>
      </c>
      <c r="AG378" t="n">
        <v>0</v>
      </c>
      <c r="AH378" t="n">
        <v>0</v>
      </c>
      <c r="AI378" t="n">
        <v>6.01</v>
      </c>
      <c r="AJ378" t="n">
        <v>1</v>
      </c>
      <c r="AK378" t="n">
        <v>1</v>
      </c>
      <c r="AL378" t="n">
        <v>1</v>
      </c>
      <c r="AM378" t="n">
        <v>0</v>
      </c>
      <c r="AN378" t="n">
        <v>0</v>
      </c>
      <c r="AO378" t="n">
        <v>0</v>
      </c>
      <c r="AP378" t="n">
        <v>1</v>
      </c>
      <c r="AQ378" t="n">
        <v>0</v>
      </c>
      <c r="AR378" t="n">
        <v>0</v>
      </c>
      <c r="AS378" t="inlineStr"/>
      <c r="AT378" t="n">
        <v>10</v>
      </c>
      <c r="AU378" t="inlineStr"/>
      <c r="AV378" t="n">
        <v>0</v>
      </c>
      <c r="AW378" t="n">
        <v>1</v>
      </c>
      <c r="AX378" t="n">
        <v>-1</v>
      </c>
      <c r="AY378" t="n">
        <v>0</v>
      </c>
      <c r="AZ378" t="n">
        <v>0</v>
      </c>
      <c r="BA378" t="inlineStr"/>
      <c r="BB378" t="n">
        <v>0</v>
      </c>
      <c r="BC378" t="n">
        <v>0</v>
      </c>
      <c r="BD378" t="n">
        <v>0</v>
      </c>
      <c r="BE378" t="n">
        <v>0</v>
      </c>
      <c r="BF378" t="n">
        <v>0</v>
      </c>
      <c r="BG378" t="n">
        <v>0</v>
      </c>
      <c r="BH378" t="n">
        <v>0</v>
      </c>
      <c r="BI378" t="n">
        <v>0</v>
      </c>
      <c r="BJ378" t="n">
        <v>0</v>
      </c>
      <c r="BK378" t="n">
        <v>0</v>
      </c>
      <c r="BL378" t="n">
        <v>0</v>
      </c>
      <c r="BM378" t="n">
        <v>0</v>
      </c>
      <c r="BN378" t="n">
        <v>0</v>
      </c>
      <c r="BO378" t="n">
        <v>0</v>
      </c>
      <c r="BP378" t="n">
        <v>0</v>
      </c>
      <c r="BQ378" t="n">
        <v>0</v>
      </c>
      <c r="BR378" t="n">
        <v>0</v>
      </c>
      <c r="BS378" t="n">
        <v>0</v>
      </c>
      <c r="BT378" t="n">
        <v>0</v>
      </c>
      <c r="BU378" t="n">
        <v>0</v>
      </c>
      <c r="BV378" t="n">
        <v>0</v>
      </c>
      <c r="BW378" t="n">
        <v>0</v>
      </c>
      <c r="CV378" t="n">
        <v>0</v>
      </c>
      <c r="CW378" t="n">
        <v>0</v>
      </c>
      <c r="CX378">
        <f>ROUND(Y378*Source!I965,7)</f>
        <v/>
      </c>
      <c r="CY378">
        <f>AA378</f>
        <v/>
      </c>
      <c r="CZ378">
        <f>AE378</f>
        <v/>
      </c>
      <c r="DA378">
        <f>AI378</f>
        <v/>
      </c>
      <c r="DB378">
        <f>ROUND(ROUND(AT378*CZ378,2),2)</f>
        <v/>
      </c>
      <c r="DC378">
        <f>ROUND(ROUND(AT378*AG378,2),2)</f>
        <v/>
      </c>
      <c r="DD378" t="inlineStr"/>
      <c r="DE378" t="inlineStr"/>
      <c r="DF378">
        <f>ROUND(ROUND(AE378*AI378,0)*CX378,0)</f>
        <v/>
      </c>
      <c r="DG378">
        <f>ROUND(ROUND(AF378,0)*CX378,0)</f>
        <v/>
      </c>
      <c r="DH378">
        <f>ROUND(ROUND(AG378,0)*CX378,0)</f>
        <v/>
      </c>
      <c r="DI378">
        <f>ROUND(ROUND(AH378,0)*CX378,0)</f>
        <v/>
      </c>
      <c r="DJ378">
        <f>DF378</f>
        <v/>
      </c>
      <c r="DK378" t="n">
        <v>0</v>
      </c>
      <c r="DL378" t="inlineStr"/>
      <c r="DM378" t="n">
        <v>0</v>
      </c>
      <c r="DN378" t="inlineStr"/>
      <c r="DO378" t="n">
        <v>0</v>
      </c>
    </row>
    <row r="379">
      <c r="A379">
        <f>ROW(Source!A968)</f>
        <v/>
      </c>
      <c r="B379" t="n">
        <v>78855224</v>
      </c>
      <c r="C379" t="n">
        <v>78860030</v>
      </c>
      <c r="D379" t="n">
        <v>18408291</v>
      </c>
      <c r="E379" t="n">
        <v>1</v>
      </c>
      <c r="F379" t="n">
        <v>1</v>
      </c>
      <c r="G379" t="n">
        <v>1</v>
      </c>
      <c r="H379" t="n">
        <v>1</v>
      </c>
      <c r="I379" t="inlineStr">
        <is>
          <t>1-1025-90</t>
        </is>
      </c>
      <c r="J379" t="inlineStr"/>
      <c r="K379" t="inlineStr">
        <is>
          <t>Рабочий строитель среднего разряда 2,5</t>
        </is>
      </c>
      <c r="L379" t="n">
        <v>1369</v>
      </c>
      <c r="N379" t="n">
        <v>1013</v>
      </c>
      <c r="O379" t="inlineStr">
        <is>
          <t>чел.-ч</t>
        </is>
      </c>
      <c r="P379" t="inlineStr">
        <is>
          <t>чел.-ч</t>
        </is>
      </c>
      <c r="Q379" t="n">
        <v>1</v>
      </c>
      <c r="W379" t="n">
        <v>0</v>
      </c>
      <c r="X379" t="n">
        <v>1933892413</v>
      </c>
      <c r="Y379">
        <f>(AT379*ROUND(2,7))</f>
        <v/>
      </c>
      <c r="AA379" t="n">
        <v>0</v>
      </c>
      <c r="AB379" t="n">
        <v>0</v>
      </c>
      <c r="AC379" t="n">
        <v>0</v>
      </c>
      <c r="AD379" t="n">
        <v>8.17</v>
      </c>
      <c r="AE379" t="n">
        <v>0</v>
      </c>
      <c r="AF379" t="n">
        <v>0</v>
      </c>
      <c r="AG379" t="n">
        <v>0</v>
      </c>
      <c r="AH379" t="n">
        <v>8.17</v>
      </c>
      <c r="AI379" t="n">
        <v>1</v>
      </c>
      <c r="AJ379" t="n">
        <v>1</v>
      </c>
      <c r="AK379" t="n">
        <v>1</v>
      </c>
      <c r="AL379" t="n">
        <v>1</v>
      </c>
      <c r="AM379" t="n">
        <v>-2</v>
      </c>
      <c r="AN379" t="n">
        <v>0</v>
      </c>
      <c r="AO379" t="n">
        <v>1</v>
      </c>
      <c r="AP379" t="n">
        <v>1</v>
      </c>
      <c r="AQ379" t="n">
        <v>0</v>
      </c>
      <c r="AR379" t="n">
        <v>0</v>
      </c>
      <c r="AS379" t="inlineStr"/>
      <c r="AT379" t="n">
        <v>32.2</v>
      </c>
      <c r="AU379" t="inlineStr">
        <is>
          <t>)*2</t>
        </is>
      </c>
      <c r="AV379" t="n">
        <v>1</v>
      </c>
      <c r="AW379" t="n">
        <v>2</v>
      </c>
      <c r="AX379" t="n">
        <v>78860037</v>
      </c>
      <c r="AY379" t="n">
        <v>1</v>
      </c>
      <c r="AZ379" t="n">
        <v>0</v>
      </c>
      <c r="BA379" t="n">
        <v>364</v>
      </c>
      <c r="BB379" t="n">
        <v>0</v>
      </c>
      <c r="BC379" t="n">
        <v>0</v>
      </c>
      <c r="BD379" t="n">
        <v>0</v>
      </c>
      <c r="BE379" t="n">
        <v>0</v>
      </c>
      <c r="BF379" t="n">
        <v>0</v>
      </c>
      <c r="BG379" t="n">
        <v>0</v>
      </c>
      <c r="BH379" t="n">
        <v>0</v>
      </c>
      <c r="BI379" t="n">
        <v>0</v>
      </c>
      <c r="BJ379" t="n">
        <v>0</v>
      </c>
      <c r="BK379" t="n">
        <v>0</v>
      </c>
      <c r="BL379" t="n">
        <v>0</v>
      </c>
      <c r="BM379" t="n">
        <v>0</v>
      </c>
      <c r="BN379" t="n">
        <v>0</v>
      </c>
      <c r="BO379" t="n">
        <v>0</v>
      </c>
      <c r="BP379" t="n">
        <v>0</v>
      </c>
      <c r="BQ379" t="n">
        <v>0</v>
      </c>
      <c r="BR379" t="n">
        <v>0</v>
      </c>
      <c r="BS379" t="n">
        <v>0</v>
      </c>
      <c r="BT379" t="n">
        <v>0</v>
      </c>
      <c r="BU379" t="n">
        <v>0</v>
      </c>
      <c r="BV379" t="n">
        <v>0</v>
      </c>
      <c r="BW379" t="n">
        <v>0</v>
      </c>
      <c r="CU379">
        <f>ROUND(AT379*Source!I968*AH379*AL379,0)</f>
        <v/>
      </c>
      <c r="CV379">
        <f>ROUND(Y379*Source!I968,7)</f>
        <v/>
      </c>
      <c r="CW379" t="n">
        <v>0</v>
      </c>
      <c r="CX379">
        <f>ROUND(Y379*Source!I968,7)</f>
        <v/>
      </c>
      <c r="CY379">
        <f>AD379</f>
        <v/>
      </c>
      <c r="CZ379">
        <f>AH379</f>
        <v/>
      </c>
      <c r="DA379">
        <f>AL379</f>
        <v/>
      </c>
      <c r="DB379">
        <f>ROUND((ROUND(AT379*CZ379,2)*ROUND(2,7)),2)</f>
        <v/>
      </c>
      <c r="DC379">
        <f>ROUND((ROUND(AT379*AG379,2)*ROUND(2,7)),2)</f>
        <v/>
      </c>
      <c r="DD379" t="inlineStr"/>
      <c r="DE379" t="inlineStr"/>
      <c r="DF379">
        <f>ROUND(ROUND(AE379,0)*CX379,0)</f>
        <v/>
      </c>
      <c r="DG379">
        <f>ROUND(ROUND(AF379,0)*CX379,0)</f>
        <v/>
      </c>
      <c r="DH379">
        <f>ROUND(ROUND(AG379,0)*CX379,0)</f>
        <v/>
      </c>
      <c r="DI379">
        <f>ROUND(ROUND(AH379,0)*CX379,0)</f>
        <v/>
      </c>
      <c r="DJ379">
        <f>DI379</f>
        <v/>
      </c>
      <c r="DK379" t="n">
        <v>0</v>
      </c>
      <c r="DL379" t="inlineStr"/>
      <c r="DM379" t="n">
        <v>0</v>
      </c>
      <c r="DN379" t="inlineStr"/>
      <c r="DO379" t="n">
        <v>0</v>
      </c>
    </row>
    <row r="380">
      <c r="A380">
        <f>ROW(Source!A968)</f>
        <v/>
      </c>
      <c r="B380" t="n">
        <v>78855224</v>
      </c>
      <c r="C380" t="n">
        <v>78860030</v>
      </c>
      <c r="D380" t="n">
        <v>29174913</v>
      </c>
      <c r="E380" t="n">
        <v>1</v>
      </c>
      <c r="F380" t="n">
        <v>1</v>
      </c>
      <c r="G380" t="n">
        <v>1</v>
      </c>
      <c r="H380" t="n">
        <v>2</v>
      </c>
      <c r="I380" t="inlineStr">
        <is>
          <t>400001</t>
        </is>
      </c>
      <c r="J380" t="inlineStr">
        <is>
          <t>ТСЭМ Московской обл., 400001, приказ Минстроя России №675/пр от 28.02.2017 № 264/пр</t>
        </is>
      </c>
      <c r="K380" t="inlineStr">
        <is>
          <t>Автомобили бортовые, грузоподъемность до 5 т</t>
        </is>
      </c>
      <c r="L380" t="n">
        <v>1368</v>
      </c>
      <c r="N380" t="n">
        <v>1011</v>
      </c>
      <c r="O380" t="inlineStr">
        <is>
          <t>маш.-ч</t>
        </is>
      </c>
      <c r="P380" t="inlineStr">
        <is>
          <t>маш.-ч</t>
        </is>
      </c>
      <c r="Q380" t="n">
        <v>1</v>
      </c>
      <c r="W380" t="n">
        <v>0</v>
      </c>
      <c r="X380" t="n">
        <v>1230759911</v>
      </c>
      <c r="Y380">
        <f>(AT380*ROUND(2,7))</f>
        <v/>
      </c>
      <c r="AA380" t="n">
        <v>0</v>
      </c>
      <c r="AB380" t="n">
        <v>2177.51</v>
      </c>
      <c r="AC380" t="n">
        <v>606.1</v>
      </c>
      <c r="AD380" t="n">
        <v>0</v>
      </c>
      <c r="AE380" t="n">
        <v>0</v>
      </c>
      <c r="AF380" t="n">
        <v>87.17</v>
      </c>
      <c r="AG380" t="n">
        <v>11.6</v>
      </c>
      <c r="AH380" t="n">
        <v>0</v>
      </c>
      <c r="AI380" t="n">
        <v>1</v>
      </c>
      <c r="AJ380" t="n">
        <v>24.98</v>
      </c>
      <c r="AK380" t="n">
        <v>52.25</v>
      </c>
      <c r="AL380" t="n">
        <v>1</v>
      </c>
      <c r="AM380" t="n">
        <v>2</v>
      </c>
      <c r="AN380" t="n">
        <v>0</v>
      </c>
      <c r="AO380" t="n">
        <v>1</v>
      </c>
      <c r="AP380" t="n">
        <v>1</v>
      </c>
      <c r="AQ380" t="n">
        <v>0</v>
      </c>
      <c r="AR380" t="n">
        <v>0</v>
      </c>
      <c r="AS380" t="inlineStr"/>
      <c r="AT380" t="n">
        <v>0.01</v>
      </c>
      <c r="AU380" t="inlineStr">
        <is>
          <t>)*2</t>
        </is>
      </c>
      <c r="AV380" t="n">
        <v>0</v>
      </c>
      <c r="AW380" t="n">
        <v>2</v>
      </c>
      <c r="AX380" t="n">
        <v>78860038</v>
      </c>
      <c r="AY380" t="n">
        <v>1</v>
      </c>
      <c r="AZ380" t="n">
        <v>0</v>
      </c>
      <c r="BA380" t="n">
        <v>365</v>
      </c>
      <c r="BB380" t="n">
        <v>0</v>
      </c>
      <c r="BC380" t="n">
        <v>0</v>
      </c>
      <c r="BD380" t="n">
        <v>0</v>
      </c>
      <c r="BE380" t="n">
        <v>0</v>
      </c>
      <c r="BF380" t="n">
        <v>0</v>
      </c>
      <c r="BG380" t="n">
        <v>0</v>
      </c>
      <c r="BH380" t="n">
        <v>0</v>
      </c>
      <c r="BI380" t="n">
        <v>0</v>
      </c>
      <c r="BJ380" t="n">
        <v>0</v>
      </c>
      <c r="BK380" t="n">
        <v>0</v>
      </c>
      <c r="BL380" t="n">
        <v>0</v>
      </c>
      <c r="BM380" t="n">
        <v>0</v>
      </c>
      <c r="BN380" t="n">
        <v>0</v>
      </c>
      <c r="BO380" t="n">
        <v>0</v>
      </c>
      <c r="BP380" t="n">
        <v>0</v>
      </c>
      <c r="BQ380" t="n">
        <v>0</v>
      </c>
      <c r="BR380" t="n">
        <v>0</v>
      </c>
      <c r="BS380" t="n">
        <v>0</v>
      </c>
      <c r="BT380" t="n">
        <v>0</v>
      </c>
      <c r="BU380" t="n">
        <v>0</v>
      </c>
      <c r="BV380" t="n">
        <v>0</v>
      </c>
      <c r="BW380" t="n">
        <v>0</v>
      </c>
      <c r="CV380" t="n">
        <v>0</v>
      </c>
      <c r="CW380">
        <f>ROUND(Y380*Source!I968*DO380,7)</f>
        <v/>
      </c>
      <c r="CX380">
        <f>ROUND(Y380*Source!I968,7)</f>
        <v/>
      </c>
      <c r="CY380">
        <f>AB380</f>
        <v/>
      </c>
      <c r="CZ380">
        <f>AF380</f>
        <v/>
      </c>
      <c r="DA380">
        <f>AJ380</f>
        <v/>
      </c>
      <c r="DB380">
        <f>ROUND((ROUND(AT380*CZ380,2)*ROUND(2,7)),2)</f>
        <v/>
      </c>
      <c r="DC380">
        <f>ROUND((ROUND(AT380*AG380,2)*ROUND(2,7)),2)</f>
        <v/>
      </c>
      <c r="DD380" t="inlineStr"/>
      <c r="DE380" t="inlineStr"/>
      <c r="DF380">
        <f>ROUND(ROUND(AE380,0)*CX380,0)</f>
        <v/>
      </c>
      <c r="DG380">
        <f>ROUND(ROUND(AF380*AJ380,0)*CX380,0)</f>
        <v/>
      </c>
      <c r="DH380">
        <f>ROUND(ROUND(AG380*AK380,0)*CX380,0)</f>
        <v/>
      </c>
      <c r="DI380">
        <f>ROUND(ROUND(AH380,0)*CX380,0)</f>
        <v/>
      </c>
      <c r="DJ380">
        <f>DG380</f>
        <v/>
      </c>
      <c r="DK380" t="n">
        <v>0</v>
      </c>
      <c r="DL380" t="inlineStr"/>
      <c r="DM380" t="n">
        <v>0</v>
      </c>
      <c r="DN380" t="inlineStr"/>
      <c r="DO380" t="n">
        <v>0</v>
      </c>
    </row>
    <row r="381">
      <c r="A381">
        <f>ROW(Source!A968)</f>
        <v/>
      </c>
      <c r="B381" t="n">
        <v>78855224</v>
      </c>
      <c r="C381" t="n">
        <v>78860030</v>
      </c>
      <c r="D381" t="n">
        <v>29110139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101-1703</t>
        </is>
      </c>
      <c r="J381" t="inlineStr">
        <is>
          <t>ТССЦ Московской обл., 101-1703, приказ Минстроя России №675/пр от 28.02.2017 № 254/пр</t>
        </is>
      </c>
      <c r="K381" t="inlineStr">
        <is>
          <t>Прокладки резиновые (пластина техническая прессованная)</t>
        </is>
      </c>
      <c r="L381" t="n">
        <v>1346</v>
      </c>
      <c r="N381" t="n">
        <v>1009</v>
      </c>
      <c r="O381" t="inlineStr">
        <is>
          <t>кг</t>
        </is>
      </c>
      <c r="P381" t="inlineStr">
        <is>
          <t>кг</t>
        </is>
      </c>
      <c r="Q381" t="n">
        <v>1</v>
      </c>
      <c r="W381" t="n">
        <v>0</v>
      </c>
      <c r="X381" t="n">
        <v>-1947909329</v>
      </c>
      <c r="Y381">
        <f>(AT381*ROUND(2,7))</f>
        <v/>
      </c>
      <c r="AA381" t="n">
        <v>341.04</v>
      </c>
      <c r="AB381" t="n">
        <v>0</v>
      </c>
      <c r="AC381" t="n">
        <v>0</v>
      </c>
      <c r="AD381" t="n">
        <v>0</v>
      </c>
      <c r="AE381" t="n">
        <v>23.09</v>
      </c>
      <c r="AF381" t="n">
        <v>0</v>
      </c>
      <c r="AG381" t="n">
        <v>0</v>
      </c>
      <c r="AH381" t="n">
        <v>0</v>
      </c>
      <c r="AI381" t="n">
        <v>14.77</v>
      </c>
      <c r="AJ381" t="n">
        <v>1</v>
      </c>
      <c r="AK381" t="n">
        <v>1</v>
      </c>
      <c r="AL381" t="n">
        <v>1</v>
      </c>
      <c r="AM381" t="n">
        <v>2</v>
      </c>
      <c r="AN381" t="n">
        <v>0</v>
      </c>
      <c r="AO381" t="n">
        <v>1</v>
      </c>
      <c r="AP381" t="n">
        <v>1</v>
      </c>
      <c r="AQ381" t="n">
        <v>0</v>
      </c>
      <c r="AR381" t="n">
        <v>0</v>
      </c>
      <c r="AS381" t="inlineStr"/>
      <c r="AT381" t="n">
        <v>2</v>
      </c>
      <c r="AU381" t="inlineStr">
        <is>
          <t>)*2</t>
        </is>
      </c>
      <c r="AV381" t="n">
        <v>0</v>
      </c>
      <c r="AW381" t="n">
        <v>2</v>
      </c>
      <c r="AX381" t="n">
        <v>78860039</v>
      </c>
      <c r="AY381" t="n">
        <v>1</v>
      </c>
      <c r="AZ381" t="n">
        <v>0</v>
      </c>
      <c r="BA381" t="n">
        <v>366</v>
      </c>
      <c r="BB381" t="n">
        <v>0</v>
      </c>
      <c r="BC381" t="n">
        <v>0</v>
      </c>
      <c r="BD381" t="n">
        <v>0</v>
      </c>
      <c r="BE381" t="n">
        <v>0</v>
      </c>
      <c r="BF381" t="n">
        <v>0</v>
      </c>
      <c r="BG381" t="n">
        <v>0</v>
      </c>
      <c r="BH381" t="n">
        <v>0</v>
      </c>
      <c r="BI381" t="n">
        <v>0</v>
      </c>
      <c r="BJ381" t="n">
        <v>0</v>
      </c>
      <c r="BK381" t="n">
        <v>0</v>
      </c>
      <c r="BL381" t="n">
        <v>0</v>
      </c>
      <c r="BM381" t="n">
        <v>0</v>
      </c>
      <c r="BN381" t="n">
        <v>0</v>
      </c>
      <c r="BO381" t="n">
        <v>0</v>
      </c>
      <c r="BP381" t="n">
        <v>0</v>
      </c>
      <c r="BQ381" t="n">
        <v>0</v>
      </c>
      <c r="BR381" t="n">
        <v>0</v>
      </c>
      <c r="BS381" t="n">
        <v>0</v>
      </c>
      <c r="BT381" t="n">
        <v>0</v>
      </c>
      <c r="BU381" t="n">
        <v>0</v>
      </c>
      <c r="BV381" t="n">
        <v>0</v>
      </c>
      <c r="BW381" t="n">
        <v>0</v>
      </c>
      <c r="CV381" t="n">
        <v>0</v>
      </c>
      <c r="CW381" t="n">
        <v>0</v>
      </c>
      <c r="CX381">
        <f>ROUND(Y381*Source!I968,7)</f>
        <v/>
      </c>
      <c r="CY381">
        <f>AA381</f>
        <v/>
      </c>
      <c r="CZ381">
        <f>AE381</f>
        <v/>
      </c>
      <c r="DA381">
        <f>AI381</f>
        <v/>
      </c>
      <c r="DB381">
        <f>ROUND((ROUND(AT381*CZ381,2)*ROUND(2,7)),2)</f>
        <v/>
      </c>
      <c r="DC381">
        <f>ROUND((ROUND(AT381*AG381,2)*ROUND(2,7)),2)</f>
        <v/>
      </c>
      <c r="DD381" t="inlineStr"/>
      <c r="DE381" t="inlineStr"/>
      <c r="DF381">
        <f>ROUND(ROUND(AE381*AI381,0)*CX381,0)</f>
        <v/>
      </c>
      <c r="DG381">
        <f>ROUND(ROUND(AF381,0)*CX381,0)</f>
        <v/>
      </c>
      <c r="DH381">
        <f>ROUND(ROUND(AG381,0)*CX381,0)</f>
        <v/>
      </c>
      <c r="DI381">
        <f>ROUND(ROUND(AH381,0)*CX381,0)</f>
        <v/>
      </c>
      <c r="DJ381">
        <f>DF381</f>
        <v/>
      </c>
      <c r="DK381" t="n">
        <v>0</v>
      </c>
      <c r="DL381" t="inlineStr"/>
      <c r="DM381" t="n">
        <v>0</v>
      </c>
      <c r="DN381" t="inlineStr"/>
      <c r="DO381" t="n">
        <v>0</v>
      </c>
    </row>
    <row r="382">
      <c r="A382">
        <f>ROW(Source!A968)</f>
        <v/>
      </c>
      <c r="B382" t="n">
        <v>78855224</v>
      </c>
      <c r="C382" t="n">
        <v>78860030</v>
      </c>
      <c r="D382" t="n">
        <v>29114240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101-2576</t>
        </is>
      </c>
      <c r="J382" t="inlineStr">
        <is>
          <t>ТССЦ Московской обл., 101-2576, приказ Минстроя России №675/пр от 28.02.2017 № 254/пр</t>
        </is>
      </c>
      <c r="K382" t="inlineStr">
        <is>
          <t>Болты с гайками и шайбами для санитарно-технических работ диаметром 16 мм</t>
        </is>
      </c>
      <c r="L382" t="n">
        <v>1348</v>
      </c>
      <c r="N382" t="n">
        <v>1009</v>
      </c>
      <c r="O382" t="inlineStr">
        <is>
          <t>т</t>
        </is>
      </c>
      <c r="P382" t="inlineStr">
        <is>
          <t>т</t>
        </is>
      </c>
      <c r="Q382" t="n">
        <v>1000</v>
      </c>
      <c r="W382" t="n">
        <v>0</v>
      </c>
      <c r="X382" t="n">
        <v>-1701539228</v>
      </c>
      <c r="Y382">
        <f>(AT382*ROUND(2,7))</f>
        <v/>
      </c>
      <c r="AA382" t="n">
        <v>145037.4</v>
      </c>
      <c r="AB382" t="n">
        <v>0</v>
      </c>
      <c r="AC382" t="n">
        <v>0</v>
      </c>
      <c r="AD382" t="n">
        <v>0</v>
      </c>
      <c r="AE382" t="n">
        <v>14830</v>
      </c>
      <c r="AF382" t="n">
        <v>0</v>
      </c>
      <c r="AG382" t="n">
        <v>0</v>
      </c>
      <c r="AH382" t="n">
        <v>0</v>
      </c>
      <c r="AI382" t="n">
        <v>9.779999999999999</v>
      </c>
      <c r="AJ382" t="n">
        <v>1</v>
      </c>
      <c r="AK382" t="n">
        <v>1</v>
      </c>
      <c r="AL382" t="n">
        <v>1</v>
      </c>
      <c r="AM382" t="n">
        <v>2</v>
      </c>
      <c r="AN382" t="n">
        <v>0</v>
      </c>
      <c r="AO382" t="n">
        <v>1</v>
      </c>
      <c r="AP382" t="n">
        <v>1</v>
      </c>
      <c r="AQ382" t="n">
        <v>0</v>
      </c>
      <c r="AR382" t="n">
        <v>0</v>
      </c>
      <c r="AS382" t="inlineStr"/>
      <c r="AT382" t="n">
        <v>0.005</v>
      </c>
      <c r="AU382" t="inlineStr">
        <is>
          <t>)*2</t>
        </is>
      </c>
      <c r="AV382" t="n">
        <v>0</v>
      </c>
      <c r="AW382" t="n">
        <v>2</v>
      </c>
      <c r="AX382" t="n">
        <v>78860040</v>
      </c>
      <c r="AY382" t="n">
        <v>1</v>
      </c>
      <c r="AZ382" t="n">
        <v>0</v>
      </c>
      <c r="BA382" t="n">
        <v>367</v>
      </c>
      <c r="BB382" t="n">
        <v>0</v>
      </c>
      <c r="BC382" t="n">
        <v>0</v>
      </c>
      <c r="BD382" t="n">
        <v>0</v>
      </c>
      <c r="BE382" t="n">
        <v>0</v>
      </c>
      <c r="BF382" t="n">
        <v>0</v>
      </c>
      <c r="BG382" t="n">
        <v>0</v>
      </c>
      <c r="BH382" t="n">
        <v>0</v>
      </c>
      <c r="BI382" t="n">
        <v>0</v>
      </c>
      <c r="BJ382" t="n">
        <v>0</v>
      </c>
      <c r="BK382" t="n">
        <v>0</v>
      </c>
      <c r="BL382" t="n">
        <v>0</v>
      </c>
      <c r="BM382" t="n">
        <v>0</v>
      </c>
      <c r="BN382" t="n">
        <v>0</v>
      </c>
      <c r="BO382" t="n">
        <v>0</v>
      </c>
      <c r="BP382" t="n">
        <v>0</v>
      </c>
      <c r="BQ382" t="n">
        <v>0</v>
      </c>
      <c r="BR382" t="n">
        <v>0</v>
      </c>
      <c r="BS382" t="n">
        <v>0</v>
      </c>
      <c r="BT382" t="n">
        <v>0</v>
      </c>
      <c r="BU382" t="n">
        <v>0</v>
      </c>
      <c r="BV382" t="n">
        <v>0</v>
      </c>
      <c r="BW382" t="n">
        <v>0</v>
      </c>
      <c r="CV382" t="n">
        <v>0</v>
      </c>
      <c r="CW382" t="n">
        <v>0</v>
      </c>
      <c r="CX382">
        <f>ROUND(Y382*Source!I968,7)</f>
        <v/>
      </c>
      <c r="CY382">
        <f>AA382</f>
        <v/>
      </c>
      <c r="CZ382">
        <f>AE382</f>
        <v/>
      </c>
      <c r="DA382">
        <f>AI382</f>
        <v/>
      </c>
      <c r="DB382">
        <f>ROUND((ROUND(AT382*CZ382,2)*ROUND(2,7)),2)</f>
        <v/>
      </c>
      <c r="DC382">
        <f>ROUND((ROUND(AT382*AG382,2)*ROUND(2,7)),2)</f>
        <v/>
      </c>
      <c r="DD382" t="inlineStr"/>
      <c r="DE382" t="inlineStr"/>
      <c r="DF382">
        <f>ROUND(ROUND(AE382*AI382,0)*CX382,0)</f>
        <v/>
      </c>
      <c r="DG382">
        <f>ROUND(ROUND(AF382,0)*CX382,0)</f>
        <v/>
      </c>
      <c r="DH382">
        <f>ROUND(ROUND(AG382,0)*CX382,0)</f>
        <v/>
      </c>
      <c r="DI382">
        <f>ROUND(ROUND(AH382,0)*CX382,0)</f>
        <v/>
      </c>
      <c r="DJ382">
        <f>DF382</f>
        <v/>
      </c>
      <c r="DK382" t="n">
        <v>0</v>
      </c>
      <c r="DL382" t="inlineStr"/>
      <c r="DM382" t="n">
        <v>0</v>
      </c>
      <c r="DN382" t="inlineStr"/>
      <c r="DO382" t="n">
        <v>0</v>
      </c>
    </row>
    <row r="383">
      <c r="A383">
        <f>ROW(Source!A968)</f>
        <v/>
      </c>
      <c r="B383" t="n">
        <v>78855224</v>
      </c>
      <c r="C383" t="n">
        <v>78860030</v>
      </c>
      <c r="D383" t="n">
        <v>29150040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411-0001</t>
        </is>
      </c>
      <c r="J383" t="inlineStr">
        <is>
          <t>ТССЦ Московской обл., 411-0001, приказ Минстроя России №675/пр от 28.02.2017 № 257/пр</t>
        </is>
      </c>
      <c r="K383" t="inlineStr">
        <is>
          <t>Вода</t>
        </is>
      </c>
      <c r="L383" t="n">
        <v>1339</v>
      </c>
      <c r="N383" t="n">
        <v>1007</v>
      </c>
      <c r="O383" t="inlineStr">
        <is>
          <t>м3</t>
        </is>
      </c>
      <c r="P383" t="inlineStr">
        <is>
          <t>м3</t>
        </is>
      </c>
      <c r="Q383" t="n">
        <v>1</v>
      </c>
      <c r="W383" t="n">
        <v>0</v>
      </c>
      <c r="X383" t="n">
        <v>619799737</v>
      </c>
      <c r="Y383">
        <f>(AT383*ROUND(2,7))</f>
        <v/>
      </c>
      <c r="AA383" t="n">
        <v>31.28</v>
      </c>
      <c r="AB383" t="n">
        <v>0</v>
      </c>
      <c r="AC383" t="n">
        <v>0</v>
      </c>
      <c r="AD383" t="n">
        <v>0</v>
      </c>
      <c r="AE383" t="n">
        <v>2.44</v>
      </c>
      <c r="AF383" t="n">
        <v>0</v>
      </c>
      <c r="AG383" t="n">
        <v>0</v>
      </c>
      <c r="AH383" t="n">
        <v>0</v>
      </c>
      <c r="AI383" t="n">
        <v>12.82</v>
      </c>
      <c r="AJ383" t="n">
        <v>1</v>
      </c>
      <c r="AK383" t="n">
        <v>1</v>
      </c>
      <c r="AL383" t="n">
        <v>1</v>
      </c>
      <c r="AM383" t="n">
        <v>2</v>
      </c>
      <c r="AN383" t="n">
        <v>0</v>
      </c>
      <c r="AO383" t="n">
        <v>1</v>
      </c>
      <c r="AP383" t="n">
        <v>1</v>
      </c>
      <c r="AQ383" t="n">
        <v>0</v>
      </c>
      <c r="AR383" t="n">
        <v>0</v>
      </c>
      <c r="AS383" t="inlineStr"/>
      <c r="AT383" t="n">
        <v>7.8</v>
      </c>
      <c r="AU383" t="inlineStr">
        <is>
          <t>)*2</t>
        </is>
      </c>
      <c r="AV383" t="n">
        <v>0</v>
      </c>
      <c r="AW383" t="n">
        <v>2</v>
      </c>
      <c r="AX383" t="n">
        <v>78860041</v>
      </c>
      <c r="AY383" t="n">
        <v>1</v>
      </c>
      <c r="AZ383" t="n">
        <v>0</v>
      </c>
      <c r="BA383" t="n">
        <v>368</v>
      </c>
      <c r="BB383" t="n">
        <v>0</v>
      </c>
      <c r="BC383" t="n">
        <v>0</v>
      </c>
      <c r="BD383" t="n">
        <v>0</v>
      </c>
      <c r="BE383" t="n">
        <v>0</v>
      </c>
      <c r="BF383" t="n">
        <v>0</v>
      </c>
      <c r="BG383" t="n">
        <v>0</v>
      </c>
      <c r="BH383" t="n">
        <v>0</v>
      </c>
      <c r="BI383" t="n">
        <v>0</v>
      </c>
      <c r="BJ383" t="n">
        <v>0</v>
      </c>
      <c r="BK383" t="n">
        <v>0</v>
      </c>
      <c r="BL383" t="n">
        <v>0</v>
      </c>
      <c r="BM383" t="n">
        <v>0</v>
      </c>
      <c r="BN383" t="n">
        <v>0</v>
      </c>
      <c r="BO383" t="n">
        <v>0</v>
      </c>
      <c r="BP383" t="n">
        <v>0</v>
      </c>
      <c r="BQ383" t="n">
        <v>0</v>
      </c>
      <c r="BR383" t="n">
        <v>0</v>
      </c>
      <c r="BS383" t="n">
        <v>0</v>
      </c>
      <c r="BT383" t="n">
        <v>0</v>
      </c>
      <c r="BU383" t="n">
        <v>0</v>
      </c>
      <c r="BV383" t="n">
        <v>0</v>
      </c>
      <c r="BW383" t="n">
        <v>0</v>
      </c>
      <c r="CV383" t="n">
        <v>0</v>
      </c>
      <c r="CW383" t="n">
        <v>0</v>
      </c>
      <c r="CX383">
        <f>ROUND(Y383*Source!I968,7)</f>
        <v/>
      </c>
      <c r="CY383">
        <f>AA383</f>
        <v/>
      </c>
      <c r="CZ383">
        <f>AE383</f>
        <v/>
      </c>
      <c r="DA383">
        <f>AI383</f>
        <v/>
      </c>
      <c r="DB383">
        <f>ROUND((ROUND(AT383*CZ383,2)*ROUND(2,7)),2)</f>
        <v/>
      </c>
      <c r="DC383">
        <f>ROUND((ROUND(AT383*AG383,2)*ROUND(2,7)),2)</f>
        <v/>
      </c>
      <c r="DD383" t="inlineStr"/>
      <c r="DE383" t="inlineStr"/>
      <c r="DF383">
        <f>ROUND(ROUND(AE383*AI383,0)*CX383,0)</f>
        <v/>
      </c>
      <c r="DG383">
        <f>ROUND(ROUND(AF383,0)*CX383,0)</f>
        <v/>
      </c>
      <c r="DH383">
        <f>ROUND(ROUND(AG383,0)*CX383,0)</f>
        <v/>
      </c>
      <c r="DI383">
        <f>ROUND(ROUND(AH383,0)*CX383,0)</f>
        <v/>
      </c>
      <c r="DJ383">
        <f>DF383</f>
        <v/>
      </c>
      <c r="DK383" t="n">
        <v>0</v>
      </c>
      <c r="DL383" t="inlineStr"/>
      <c r="DM383" t="n">
        <v>0</v>
      </c>
      <c r="DN383" t="inlineStr"/>
      <c r="DO383" t="n">
        <v>0</v>
      </c>
    </row>
    <row r="384">
      <c r="A384">
        <f>ROW(Source!A968)</f>
        <v/>
      </c>
      <c r="B384" t="n">
        <v>78855224</v>
      </c>
      <c r="C384" t="n">
        <v>78860030</v>
      </c>
      <c r="D384" t="n">
        <v>0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Цена поставщика</t>
        </is>
      </c>
      <c r="J384" t="inlineStr"/>
      <c r="K384" t="inlineStr">
        <is>
          <t>Прочистка КРОТ</t>
        </is>
      </c>
      <c r="L384" t="n">
        <v>1296</v>
      </c>
      <c r="N384" t="n">
        <v>1002</v>
      </c>
      <c r="O384" t="inlineStr">
        <is>
          <t>л</t>
        </is>
      </c>
      <c r="P384" t="inlineStr">
        <is>
          <t>л</t>
        </is>
      </c>
      <c r="Q384" t="n">
        <v>1</v>
      </c>
      <c r="W384" t="n">
        <v>0</v>
      </c>
      <c r="X384" t="n">
        <v>-1978592410</v>
      </c>
      <c r="Y384">
        <f>AT384</f>
        <v/>
      </c>
      <c r="AA384" t="n">
        <v>384.43</v>
      </c>
      <c r="AB384" t="n">
        <v>0</v>
      </c>
      <c r="AC384" t="n">
        <v>0</v>
      </c>
      <c r="AD384" t="n">
        <v>0</v>
      </c>
      <c r="AE384" t="n">
        <v>384.43</v>
      </c>
      <c r="AF384" t="n">
        <v>0</v>
      </c>
      <c r="AG384" t="n">
        <v>0</v>
      </c>
      <c r="AH384" t="n">
        <v>0</v>
      </c>
      <c r="AI384" t="n">
        <v>1</v>
      </c>
      <c r="AJ384" t="n">
        <v>1</v>
      </c>
      <c r="AK384" t="n">
        <v>1</v>
      </c>
      <c r="AL384" t="n">
        <v>1</v>
      </c>
      <c r="AM384" t="n">
        <v>0</v>
      </c>
      <c r="AN384" t="n">
        <v>0</v>
      </c>
      <c r="AO384" t="n">
        <v>0</v>
      </c>
      <c r="AP384" t="n">
        <v>1</v>
      </c>
      <c r="AQ384" t="n">
        <v>0</v>
      </c>
      <c r="AR384" t="n">
        <v>0</v>
      </c>
      <c r="AS384" t="inlineStr"/>
      <c r="AT384" t="n">
        <v>16.6666667</v>
      </c>
      <c r="AU384" t="inlineStr"/>
      <c r="AV384" t="n">
        <v>0</v>
      </c>
      <c r="AW384" t="n">
        <v>1</v>
      </c>
      <c r="AX384" t="n">
        <v>-1</v>
      </c>
      <c r="AY384" t="n">
        <v>0</v>
      </c>
      <c r="AZ384" t="n">
        <v>0</v>
      </c>
      <c r="BA384" t="inlineStr"/>
      <c r="BB384" t="n">
        <v>0</v>
      </c>
      <c r="BC384" t="n">
        <v>0</v>
      </c>
      <c r="BD384" t="n">
        <v>0</v>
      </c>
      <c r="BE384" t="n">
        <v>0</v>
      </c>
      <c r="BF384" t="n">
        <v>0</v>
      </c>
      <c r="BG384" t="n">
        <v>0</v>
      </c>
      <c r="BH384" t="n">
        <v>0</v>
      </c>
      <c r="BI384" t="n">
        <v>0</v>
      </c>
      <c r="BJ384" t="n">
        <v>0</v>
      </c>
      <c r="BK384" t="n">
        <v>0</v>
      </c>
      <c r="BL384" t="n">
        <v>0</v>
      </c>
      <c r="BM384" t="n">
        <v>0</v>
      </c>
      <c r="BN384" t="n">
        <v>0</v>
      </c>
      <c r="BO384" t="n">
        <v>0</v>
      </c>
      <c r="BP384" t="n">
        <v>0</v>
      </c>
      <c r="BQ384" t="n">
        <v>0</v>
      </c>
      <c r="BR384" t="n">
        <v>0</v>
      </c>
      <c r="BS384" t="n">
        <v>0</v>
      </c>
      <c r="BT384" t="n">
        <v>0</v>
      </c>
      <c r="BU384" t="n">
        <v>0</v>
      </c>
      <c r="BV384" t="n">
        <v>0</v>
      </c>
      <c r="BW384" t="n">
        <v>0</v>
      </c>
      <c r="CV384" t="n">
        <v>0</v>
      </c>
      <c r="CW384" t="n">
        <v>0</v>
      </c>
      <c r="CX384">
        <f>ROUND(Y384*Source!I968,7)</f>
        <v/>
      </c>
      <c r="CY384">
        <f>AA384</f>
        <v/>
      </c>
      <c r="CZ384">
        <f>AE384</f>
        <v/>
      </c>
      <c r="DA384">
        <f>AI384</f>
        <v/>
      </c>
      <c r="DB384">
        <f>ROUND(ROUND(AT384*CZ384,2),2)</f>
        <v/>
      </c>
      <c r="DC384">
        <f>ROUND(ROUND(AT384*AG384,2),2)</f>
        <v/>
      </c>
      <c r="DD384" t="inlineStr"/>
      <c r="DE384" t="inlineStr"/>
      <c r="DF384">
        <f>ROUND(ROUND(AE384,0)*CX384,0)</f>
        <v/>
      </c>
      <c r="DG384">
        <f>ROUND(ROUND(AF384,0)*CX384,0)</f>
        <v/>
      </c>
      <c r="DH384">
        <f>ROUND(ROUND(AG384,0)*CX384,0)</f>
        <v/>
      </c>
      <c r="DI384">
        <f>ROUND(ROUND(AH384,0)*CX384,0)</f>
        <v/>
      </c>
      <c r="DJ384">
        <f>DF384</f>
        <v/>
      </c>
      <c r="DK384" t="n">
        <v>0</v>
      </c>
      <c r="DL384" t="inlineStr"/>
      <c r="DM384" t="n">
        <v>0</v>
      </c>
      <c r="DN384" t="inlineStr"/>
      <c r="DO384" t="n">
        <v>0</v>
      </c>
    </row>
    <row r="385">
      <c r="A385">
        <f>ROW(Source!A1008)</f>
        <v/>
      </c>
      <c r="B385" t="n">
        <v>78855224</v>
      </c>
      <c r="C385" t="n">
        <v>78860106</v>
      </c>
      <c r="D385" t="n">
        <v>18411117</v>
      </c>
      <c r="E385" t="n">
        <v>1</v>
      </c>
      <c r="F385" t="n">
        <v>1</v>
      </c>
      <c r="G385" t="n">
        <v>1</v>
      </c>
      <c r="H385" t="n">
        <v>1</v>
      </c>
      <c r="I385" t="inlineStr">
        <is>
          <t>1-1040-90</t>
        </is>
      </c>
      <c r="J385" t="inlineStr"/>
      <c r="K385" t="inlineStr">
        <is>
          <t>Рабочий строитель среднего разряда 4</t>
        </is>
      </c>
      <c r="L385" t="n">
        <v>1369</v>
      </c>
      <c r="N385" t="n">
        <v>1013</v>
      </c>
      <c r="O385" t="inlineStr">
        <is>
          <t>чел.-ч</t>
        </is>
      </c>
      <c r="P385" t="inlineStr">
        <is>
          <t>чел.-ч</t>
        </is>
      </c>
      <c r="Q385" t="n">
        <v>1</v>
      </c>
      <c r="W385" t="n">
        <v>0</v>
      </c>
      <c r="X385" t="n">
        <v>-1739886638</v>
      </c>
      <c r="Y385">
        <f>AT385</f>
        <v/>
      </c>
      <c r="AA385" t="n">
        <v>0</v>
      </c>
      <c r="AB385" t="n">
        <v>0</v>
      </c>
      <c r="AC385" t="n">
        <v>0</v>
      </c>
      <c r="AD385" t="n">
        <v>9.619999999999999</v>
      </c>
      <c r="AE385" t="n">
        <v>0</v>
      </c>
      <c r="AF385" t="n">
        <v>0</v>
      </c>
      <c r="AG385" t="n">
        <v>0</v>
      </c>
      <c r="AH385" t="n">
        <v>9.619999999999999</v>
      </c>
      <c r="AI385" t="n">
        <v>1</v>
      </c>
      <c r="AJ385" t="n">
        <v>1</v>
      </c>
      <c r="AK385" t="n">
        <v>1</v>
      </c>
      <c r="AL385" t="n">
        <v>1</v>
      </c>
      <c r="AM385" t="n">
        <v>-2</v>
      </c>
      <c r="AN385" t="n">
        <v>0</v>
      </c>
      <c r="AO385" t="n">
        <v>1</v>
      </c>
      <c r="AP385" t="n">
        <v>1</v>
      </c>
      <c r="AQ385" t="n">
        <v>0</v>
      </c>
      <c r="AR385" t="n">
        <v>0</v>
      </c>
      <c r="AS385" t="inlineStr"/>
      <c r="AT385" t="n">
        <v>183</v>
      </c>
      <c r="AU385" t="inlineStr"/>
      <c r="AV385" t="n">
        <v>1</v>
      </c>
      <c r="AW385" t="n">
        <v>2</v>
      </c>
      <c r="AX385" t="n">
        <v>78860118</v>
      </c>
      <c r="AY385" t="n">
        <v>1</v>
      </c>
      <c r="AZ385" t="n">
        <v>0</v>
      </c>
      <c r="BA385" t="n">
        <v>369</v>
      </c>
      <c r="BB385" t="n">
        <v>0</v>
      </c>
      <c r="BC385" t="n">
        <v>0</v>
      </c>
      <c r="BD385" t="n">
        <v>0</v>
      </c>
      <c r="BE385" t="n">
        <v>0</v>
      </c>
      <c r="BF385" t="n">
        <v>0</v>
      </c>
      <c r="BG385" t="n">
        <v>0</v>
      </c>
      <c r="BH385" t="n">
        <v>0</v>
      </c>
      <c r="BI385" t="n">
        <v>0</v>
      </c>
      <c r="BJ385" t="n">
        <v>0</v>
      </c>
      <c r="BK385" t="n">
        <v>0</v>
      </c>
      <c r="BL385" t="n">
        <v>0</v>
      </c>
      <c r="BM385" t="n">
        <v>0</v>
      </c>
      <c r="BN385" t="n">
        <v>0</v>
      </c>
      <c r="BO385" t="n">
        <v>0</v>
      </c>
      <c r="BP385" t="n">
        <v>0</v>
      </c>
      <c r="BQ385" t="n">
        <v>0</v>
      </c>
      <c r="BR385" t="n">
        <v>0</v>
      </c>
      <c r="BS385" t="n">
        <v>0</v>
      </c>
      <c r="BT385" t="n">
        <v>0</v>
      </c>
      <c r="BU385" t="n">
        <v>0</v>
      </c>
      <c r="BV385" t="n">
        <v>0</v>
      </c>
      <c r="BW385" t="n">
        <v>0</v>
      </c>
      <c r="CU385">
        <f>ROUND(AT385*Source!I1008*AH385*AL385,0)</f>
        <v/>
      </c>
      <c r="CV385">
        <f>ROUND(Y385*Source!I1008,7)</f>
        <v/>
      </c>
      <c r="CW385" t="n">
        <v>0</v>
      </c>
      <c r="CX385">
        <f>ROUND(Y385*Source!I1008,7)</f>
        <v/>
      </c>
      <c r="CY385">
        <f>AD385</f>
        <v/>
      </c>
      <c r="CZ385">
        <f>AH385</f>
        <v/>
      </c>
      <c r="DA385">
        <f>AL385</f>
        <v/>
      </c>
      <c r="DB385">
        <f>ROUND(ROUND(AT385*CZ385,2),2)</f>
        <v/>
      </c>
      <c r="DC385">
        <f>ROUND(ROUND(AT385*AG385,2),2)</f>
        <v/>
      </c>
      <c r="DD385" t="inlineStr"/>
      <c r="DE385" t="inlineStr"/>
      <c r="DF385">
        <f>ROUND(ROUND(AE385,0)*CX385,0)</f>
        <v/>
      </c>
      <c r="DG385">
        <f>ROUND(ROUND(AF385,0)*CX385,0)</f>
        <v/>
      </c>
      <c r="DH385">
        <f>ROUND(ROUND(AG385,0)*CX385,0)</f>
        <v/>
      </c>
      <c r="DI385">
        <f>ROUND(ROUND(AH385,0)*CX385,0)</f>
        <v/>
      </c>
      <c r="DJ385">
        <f>DI385</f>
        <v/>
      </c>
      <c r="DK385" t="n">
        <v>0</v>
      </c>
      <c r="DL385" t="inlineStr"/>
      <c r="DM385" t="n">
        <v>0</v>
      </c>
      <c r="DN385" t="inlineStr"/>
      <c r="DO385" t="n">
        <v>0</v>
      </c>
    </row>
    <row r="386">
      <c r="A386">
        <f>ROW(Source!A1008)</f>
        <v/>
      </c>
      <c r="B386" t="n">
        <v>78855224</v>
      </c>
      <c r="C386" t="n">
        <v>78860106</v>
      </c>
      <c r="D386" t="n">
        <v>29172659</v>
      </c>
      <c r="E386" t="n">
        <v>1</v>
      </c>
      <c r="F386" t="n">
        <v>1</v>
      </c>
      <c r="G386" t="n">
        <v>1</v>
      </c>
      <c r="H386" t="n">
        <v>2</v>
      </c>
      <c r="I386" t="inlineStr">
        <is>
          <t>040504</t>
        </is>
      </c>
      <c r="J386" t="inlineStr">
        <is>
          <t>ТСЭМ Московской обл., 040504, приказ Минстроя России №675/пр от 28.02.2017 № 264/пр</t>
        </is>
      </c>
      <c r="K386" t="inlineStr">
        <is>
          <t>Аппарат для газовой сварки и резки</t>
        </is>
      </c>
      <c r="L386" t="n">
        <v>1368</v>
      </c>
      <c r="N386" t="n">
        <v>1011</v>
      </c>
      <c r="O386" t="inlineStr">
        <is>
          <t>маш.-ч</t>
        </is>
      </c>
      <c r="P386" t="inlineStr">
        <is>
          <t>маш.-ч</t>
        </is>
      </c>
      <c r="Q386" t="n">
        <v>1</v>
      </c>
      <c r="W386" t="n">
        <v>0</v>
      </c>
      <c r="X386" t="n">
        <v>1514068676</v>
      </c>
      <c r="Y386">
        <f>AT386</f>
        <v/>
      </c>
      <c r="AA386" t="n">
        <v>0</v>
      </c>
      <c r="AB386" t="n">
        <v>9.76</v>
      </c>
      <c r="AC386" t="n">
        <v>0</v>
      </c>
      <c r="AD386" t="n">
        <v>0</v>
      </c>
      <c r="AE386" t="n">
        <v>0</v>
      </c>
      <c r="AF386" t="n">
        <v>1.2</v>
      </c>
      <c r="AG386" t="n">
        <v>0</v>
      </c>
      <c r="AH386" t="n">
        <v>0</v>
      </c>
      <c r="AI386" t="n">
        <v>1</v>
      </c>
      <c r="AJ386" t="n">
        <v>8.130000000000001</v>
      </c>
      <c r="AK386" t="n">
        <v>52.25</v>
      </c>
      <c r="AL386" t="n">
        <v>1</v>
      </c>
      <c r="AM386" t="n">
        <v>2</v>
      </c>
      <c r="AN386" t="n">
        <v>0</v>
      </c>
      <c r="AO386" t="n">
        <v>1</v>
      </c>
      <c r="AP386" t="n">
        <v>1</v>
      </c>
      <c r="AQ386" t="n">
        <v>0</v>
      </c>
      <c r="AR386" t="n">
        <v>0</v>
      </c>
      <c r="AS386" t="inlineStr"/>
      <c r="AT386" t="n">
        <v>2.7</v>
      </c>
      <c r="AU386" t="inlineStr"/>
      <c r="AV386" t="n">
        <v>0</v>
      </c>
      <c r="AW386" t="n">
        <v>2</v>
      </c>
      <c r="AX386" t="n">
        <v>78860119</v>
      </c>
      <c r="AY386" t="n">
        <v>1</v>
      </c>
      <c r="AZ386" t="n">
        <v>0</v>
      </c>
      <c r="BA386" t="n">
        <v>370</v>
      </c>
      <c r="BB386" t="n">
        <v>0</v>
      </c>
      <c r="BC386" t="n">
        <v>0</v>
      </c>
      <c r="BD386" t="n">
        <v>0</v>
      </c>
      <c r="BE386" t="n">
        <v>0</v>
      </c>
      <c r="BF386" t="n">
        <v>0</v>
      </c>
      <c r="BG386" t="n">
        <v>0</v>
      </c>
      <c r="BH386" t="n">
        <v>0</v>
      </c>
      <c r="BI386" t="n">
        <v>0</v>
      </c>
      <c r="BJ386" t="n">
        <v>0</v>
      </c>
      <c r="BK386" t="n">
        <v>0</v>
      </c>
      <c r="BL386" t="n">
        <v>0</v>
      </c>
      <c r="BM386" t="n">
        <v>0</v>
      </c>
      <c r="BN386" t="n">
        <v>0</v>
      </c>
      <c r="BO386" t="n">
        <v>0</v>
      </c>
      <c r="BP386" t="n">
        <v>0</v>
      </c>
      <c r="BQ386" t="n">
        <v>0</v>
      </c>
      <c r="BR386" t="n">
        <v>0</v>
      </c>
      <c r="BS386" t="n">
        <v>0</v>
      </c>
      <c r="BT386" t="n">
        <v>0</v>
      </c>
      <c r="BU386" t="n">
        <v>0</v>
      </c>
      <c r="BV386" t="n">
        <v>0</v>
      </c>
      <c r="BW386" t="n">
        <v>0</v>
      </c>
      <c r="CV386" t="n">
        <v>0</v>
      </c>
      <c r="CW386">
        <f>ROUND(Y386*Source!I1008*DO386,7)</f>
        <v/>
      </c>
      <c r="CX386">
        <f>ROUND(Y386*Source!I1008,7)</f>
        <v/>
      </c>
      <c r="CY386">
        <f>AB386</f>
        <v/>
      </c>
      <c r="CZ386">
        <f>AF386</f>
        <v/>
      </c>
      <c r="DA386">
        <f>AJ386</f>
        <v/>
      </c>
      <c r="DB386">
        <f>ROUND(ROUND(AT386*CZ386,2),2)</f>
        <v/>
      </c>
      <c r="DC386">
        <f>ROUND(ROUND(AT386*AG386,2),2)</f>
        <v/>
      </c>
      <c r="DD386" t="inlineStr"/>
      <c r="DE386" t="inlineStr"/>
      <c r="DF386">
        <f>ROUND(ROUND(AE386,0)*CX386,0)</f>
        <v/>
      </c>
      <c r="DG386">
        <f>ROUND(ROUND(AF386*AJ386,0)*CX386,0)</f>
        <v/>
      </c>
      <c r="DH386">
        <f>ROUND(ROUND(AG386*AK386,0)*CX386,0)</f>
        <v/>
      </c>
      <c r="DI386">
        <f>ROUND(ROUND(AH386,0)*CX386,0)</f>
        <v/>
      </c>
      <c r="DJ386">
        <f>DG386</f>
        <v/>
      </c>
      <c r="DK386" t="n">
        <v>0</v>
      </c>
      <c r="DL386" t="inlineStr"/>
      <c r="DM386" t="n">
        <v>0</v>
      </c>
      <c r="DN386" t="inlineStr"/>
      <c r="DO386" t="n">
        <v>0</v>
      </c>
    </row>
    <row r="387">
      <c r="A387">
        <f>ROW(Source!A1008)</f>
        <v/>
      </c>
      <c r="B387" t="n">
        <v>78855224</v>
      </c>
      <c r="C387" t="n">
        <v>78860106</v>
      </c>
      <c r="D387" t="n">
        <v>29174500</v>
      </c>
      <c r="E387" t="n">
        <v>1</v>
      </c>
      <c r="F387" t="n">
        <v>1</v>
      </c>
      <c r="G387" t="n">
        <v>1</v>
      </c>
      <c r="H387" t="n">
        <v>2</v>
      </c>
      <c r="I387" t="inlineStr">
        <is>
          <t>330206</t>
        </is>
      </c>
      <c r="J387" t="inlineStr">
        <is>
          <t>ТСЭМ Московской обл., 330206, приказ Минстроя России №675/пр от 28.02.2017 № 264/пр</t>
        </is>
      </c>
      <c r="K387" t="inlineStr">
        <is>
          <t>Дрели электрические</t>
        </is>
      </c>
      <c r="L387" t="n">
        <v>1368</v>
      </c>
      <c r="N387" t="n">
        <v>1011</v>
      </c>
      <c r="O387" t="inlineStr">
        <is>
          <t>маш.-ч</t>
        </is>
      </c>
      <c r="P387" t="inlineStr">
        <is>
          <t>маш.-ч</t>
        </is>
      </c>
      <c r="Q387" t="n">
        <v>1</v>
      </c>
      <c r="W387" t="n">
        <v>0</v>
      </c>
      <c r="X387" t="n">
        <v>-1867053656</v>
      </c>
      <c r="Y387">
        <f>AT387</f>
        <v/>
      </c>
      <c r="AA387" t="n">
        <v>0</v>
      </c>
      <c r="AB387" t="n">
        <v>8.390000000000001</v>
      </c>
      <c r="AC387" t="n">
        <v>0</v>
      </c>
      <c r="AD387" t="n">
        <v>0</v>
      </c>
      <c r="AE387" t="n">
        <v>0</v>
      </c>
      <c r="AF387" t="n">
        <v>1.95</v>
      </c>
      <c r="AG387" t="n">
        <v>0</v>
      </c>
      <c r="AH387" t="n">
        <v>0</v>
      </c>
      <c r="AI387" t="n">
        <v>1</v>
      </c>
      <c r="AJ387" t="n">
        <v>4.3</v>
      </c>
      <c r="AK387" t="n">
        <v>52.25</v>
      </c>
      <c r="AL387" t="n">
        <v>1</v>
      </c>
      <c r="AM387" t="n">
        <v>2</v>
      </c>
      <c r="AN387" t="n">
        <v>0</v>
      </c>
      <c r="AO387" t="n">
        <v>1</v>
      </c>
      <c r="AP387" t="n">
        <v>1</v>
      </c>
      <c r="AQ387" t="n">
        <v>0</v>
      </c>
      <c r="AR387" t="n">
        <v>0</v>
      </c>
      <c r="AS387" t="inlineStr"/>
      <c r="AT387" t="n">
        <v>4.64</v>
      </c>
      <c r="AU387" t="inlineStr"/>
      <c r="AV387" t="n">
        <v>0</v>
      </c>
      <c r="AW387" t="n">
        <v>2</v>
      </c>
      <c r="AX387" t="n">
        <v>78860120</v>
      </c>
      <c r="AY387" t="n">
        <v>1</v>
      </c>
      <c r="AZ387" t="n">
        <v>0</v>
      </c>
      <c r="BA387" t="n">
        <v>371</v>
      </c>
      <c r="BB387" t="n">
        <v>0</v>
      </c>
      <c r="BC387" t="n">
        <v>0</v>
      </c>
      <c r="BD387" t="n">
        <v>0</v>
      </c>
      <c r="BE387" t="n">
        <v>0</v>
      </c>
      <c r="BF387" t="n">
        <v>0</v>
      </c>
      <c r="BG387" t="n">
        <v>0</v>
      </c>
      <c r="BH387" t="n">
        <v>0</v>
      </c>
      <c r="BI387" t="n">
        <v>0</v>
      </c>
      <c r="BJ387" t="n">
        <v>0</v>
      </c>
      <c r="BK387" t="n">
        <v>0</v>
      </c>
      <c r="BL387" t="n">
        <v>0</v>
      </c>
      <c r="BM387" t="n">
        <v>0</v>
      </c>
      <c r="BN387" t="n">
        <v>0</v>
      </c>
      <c r="BO387" t="n">
        <v>0</v>
      </c>
      <c r="BP387" t="n">
        <v>0</v>
      </c>
      <c r="BQ387" t="n">
        <v>0</v>
      </c>
      <c r="BR387" t="n">
        <v>0</v>
      </c>
      <c r="BS387" t="n">
        <v>0</v>
      </c>
      <c r="BT387" t="n">
        <v>0</v>
      </c>
      <c r="BU387" t="n">
        <v>0</v>
      </c>
      <c r="BV387" t="n">
        <v>0</v>
      </c>
      <c r="BW387" t="n">
        <v>0</v>
      </c>
      <c r="CV387" t="n">
        <v>0</v>
      </c>
      <c r="CW387">
        <f>ROUND(Y387*Source!I1008*DO387,7)</f>
        <v/>
      </c>
      <c r="CX387">
        <f>ROUND(Y387*Source!I1008,7)</f>
        <v/>
      </c>
      <c r="CY387">
        <f>AB387</f>
        <v/>
      </c>
      <c r="CZ387">
        <f>AF387</f>
        <v/>
      </c>
      <c r="DA387">
        <f>AJ387</f>
        <v/>
      </c>
      <c r="DB387">
        <f>ROUND(ROUND(AT387*CZ387,2),2)</f>
        <v/>
      </c>
      <c r="DC387">
        <f>ROUND(ROUND(AT387*AG387,2),2)</f>
        <v/>
      </c>
      <c r="DD387" t="inlineStr"/>
      <c r="DE387" t="inlineStr"/>
      <c r="DF387">
        <f>ROUND(ROUND(AE387,0)*CX387,0)</f>
        <v/>
      </c>
      <c r="DG387">
        <f>ROUND(ROUND(AF387*AJ387,0)*CX387,0)</f>
        <v/>
      </c>
      <c r="DH387">
        <f>ROUND(ROUND(AG387*AK387,0)*CX387,0)</f>
        <v/>
      </c>
      <c r="DI387">
        <f>ROUND(ROUND(AH387,0)*CX387,0)</f>
        <v/>
      </c>
      <c r="DJ387">
        <f>DG387</f>
        <v/>
      </c>
      <c r="DK387" t="n">
        <v>0</v>
      </c>
      <c r="DL387" t="inlineStr"/>
      <c r="DM387" t="n">
        <v>0</v>
      </c>
      <c r="DN387" t="inlineStr"/>
      <c r="DO387" t="n">
        <v>0</v>
      </c>
    </row>
    <row r="388">
      <c r="A388">
        <f>ROW(Source!A1008)</f>
        <v/>
      </c>
      <c r="B388" t="n">
        <v>78855224</v>
      </c>
      <c r="C388" t="n">
        <v>78860106</v>
      </c>
      <c r="D388" t="n">
        <v>29174913</v>
      </c>
      <c r="E388" t="n">
        <v>1</v>
      </c>
      <c r="F388" t="n">
        <v>1</v>
      </c>
      <c r="G388" t="n">
        <v>1</v>
      </c>
      <c r="H388" t="n">
        <v>2</v>
      </c>
      <c r="I388" t="inlineStr">
        <is>
          <t>400001</t>
        </is>
      </c>
      <c r="J388" t="inlineStr">
        <is>
          <t>ТСЭМ Московской обл., 400001, приказ Минстроя России №675/пр от 28.02.2017 № 264/пр</t>
        </is>
      </c>
      <c r="K388" t="inlineStr">
        <is>
          <t>Автомобили бортовые, грузоподъемность до 5 т</t>
        </is>
      </c>
      <c r="L388" t="n">
        <v>1368</v>
      </c>
      <c r="N388" t="n">
        <v>1011</v>
      </c>
      <c r="O388" t="inlineStr">
        <is>
          <t>маш.-ч</t>
        </is>
      </c>
      <c r="P388" t="inlineStr">
        <is>
          <t>маш.-ч</t>
        </is>
      </c>
      <c r="Q388" t="n">
        <v>1</v>
      </c>
      <c r="W388" t="n">
        <v>0</v>
      </c>
      <c r="X388" t="n">
        <v>1230759911</v>
      </c>
      <c r="Y388">
        <f>AT388</f>
        <v/>
      </c>
      <c r="AA388" t="n">
        <v>0</v>
      </c>
      <c r="AB388" t="n">
        <v>2177.51</v>
      </c>
      <c r="AC388" t="n">
        <v>606.1</v>
      </c>
      <c r="AD388" t="n">
        <v>0</v>
      </c>
      <c r="AE388" t="n">
        <v>0</v>
      </c>
      <c r="AF388" t="n">
        <v>87.17</v>
      </c>
      <c r="AG388" t="n">
        <v>11.6</v>
      </c>
      <c r="AH388" t="n">
        <v>0</v>
      </c>
      <c r="AI388" t="n">
        <v>1</v>
      </c>
      <c r="AJ388" t="n">
        <v>24.98</v>
      </c>
      <c r="AK388" t="n">
        <v>52.25</v>
      </c>
      <c r="AL388" t="n">
        <v>1</v>
      </c>
      <c r="AM388" t="n">
        <v>2</v>
      </c>
      <c r="AN388" t="n">
        <v>0</v>
      </c>
      <c r="AO388" t="n">
        <v>1</v>
      </c>
      <c r="AP388" t="n">
        <v>1</v>
      </c>
      <c r="AQ388" t="n">
        <v>0</v>
      </c>
      <c r="AR388" t="n">
        <v>0</v>
      </c>
      <c r="AS388" t="inlineStr"/>
      <c r="AT388" t="n">
        <v>0.6</v>
      </c>
      <c r="AU388" t="inlineStr"/>
      <c r="AV388" t="n">
        <v>0</v>
      </c>
      <c r="AW388" t="n">
        <v>2</v>
      </c>
      <c r="AX388" t="n">
        <v>78860121</v>
      </c>
      <c r="AY388" t="n">
        <v>1</v>
      </c>
      <c r="AZ388" t="n">
        <v>0</v>
      </c>
      <c r="BA388" t="n">
        <v>372</v>
      </c>
      <c r="BB388" t="n">
        <v>0</v>
      </c>
      <c r="BC388" t="n">
        <v>0</v>
      </c>
      <c r="BD388" t="n">
        <v>0</v>
      </c>
      <c r="BE388" t="n">
        <v>0</v>
      </c>
      <c r="BF388" t="n">
        <v>0</v>
      </c>
      <c r="BG388" t="n">
        <v>0</v>
      </c>
      <c r="BH388" t="n">
        <v>0</v>
      </c>
      <c r="BI388" t="n">
        <v>0</v>
      </c>
      <c r="BJ388" t="n">
        <v>0</v>
      </c>
      <c r="BK388" t="n">
        <v>0</v>
      </c>
      <c r="BL388" t="n">
        <v>0</v>
      </c>
      <c r="BM388" t="n">
        <v>0</v>
      </c>
      <c r="BN388" t="n">
        <v>0</v>
      </c>
      <c r="BO388" t="n">
        <v>0</v>
      </c>
      <c r="BP388" t="n">
        <v>0</v>
      </c>
      <c r="BQ388" t="n">
        <v>0</v>
      </c>
      <c r="BR388" t="n">
        <v>0</v>
      </c>
      <c r="BS388" t="n">
        <v>0</v>
      </c>
      <c r="BT388" t="n">
        <v>0</v>
      </c>
      <c r="BU388" t="n">
        <v>0</v>
      </c>
      <c r="BV388" t="n">
        <v>0</v>
      </c>
      <c r="BW388" t="n">
        <v>0</v>
      </c>
      <c r="CV388" t="n">
        <v>0</v>
      </c>
      <c r="CW388">
        <f>ROUND(Y388*Source!I1008*DO388,7)</f>
        <v/>
      </c>
      <c r="CX388">
        <f>ROUND(Y388*Source!I1008,7)</f>
        <v/>
      </c>
      <c r="CY388">
        <f>AB388</f>
        <v/>
      </c>
      <c r="CZ388">
        <f>AF388</f>
        <v/>
      </c>
      <c r="DA388">
        <f>AJ388</f>
        <v/>
      </c>
      <c r="DB388">
        <f>ROUND(ROUND(AT388*CZ388,2),2)</f>
        <v/>
      </c>
      <c r="DC388">
        <f>ROUND(ROUND(AT388*AG388,2),2)</f>
        <v/>
      </c>
      <c r="DD388" t="inlineStr"/>
      <c r="DE388" t="inlineStr"/>
      <c r="DF388">
        <f>ROUND(ROUND(AE388,0)*CX388,0)</f>
        <v/>
      </c>
      <c r="DG388">
        <f>ROUND(ROUND(AF388*AJ388,0)*CX388,0)</f>
        <v/>
      </c>
      <c r="DH388">
        <f>ROUND(ROUND(AG388*AK388,0)*CX388,0)</f>
        <v/>
      </c>
      <c r="DI388">
        <f>ROUND(ROUND(AH388,0)*CX388,0)</f>
        <v/>
      </c>
      <c r="DJ388">
        <f>DG388</f>
        <v/>
      </c>
      <c r="DK388" t="n">
        <v>0</v>
      </c>
      <c r="DL388" t="inlineStr"/>
      <c r="DM388" t="n">
        <v>0</v>
      </c>
      <c r="DN388" t="inlineStr"/>
      <c r="DO388" t="n">
        <v>0</v>
      </c>
    </row>
    <row r="389">
      <c r="A389">
        <f>ROW(Source!A1008)</f>
        <v/>
      </c>
      <c r="B389" t="n">
        <v>78855224</v>
      </c>
      <c r="C389" t="n">
        <v>78860106</v>
      </c>
      <c r="D389" t="n">
        <v>29107441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101-0324</t>
        </is>
      </c>
      <c r="J389" t="inlineStr">
        <is>
          <t>ТССЦ Московской обл., 101-0324, приказ Минстроя России №675/пр от 28.02.2017 № 254/пр</t>
        </is>
      </c>
      <c r="K389" t="inlineStr">
        <is>
          <t>Кислород технический газообразный</t>
        </is>
      </c>
      <c r="L389" t="n">
        <v>1339</v>
      </c>
      <c r="N389" t="n">
        <v>1007</v>
      </c>
      <c r="O389" t="inlineStr">
        <is>
          <t>м3</t>
        </is>
      </c>
      <c r="P389" t="inlineStr">
        <is>
          <t>м3</t>
        </is>
      </c>
      <c r="Q389" t="n">
        <v>1</v>
      </c>
      <c r="W389" t="n">
        <v>0</v>
      </c>
      <c r="X389" t="n">
        <v>-756465305</v>
      </c>
      <c r="Y389">
        <f>AT389</f>
        <v/>
      </c>
      <c r="AA389" t="n">
        <v>111.08</v>
      </c>
      <c r="AB389" t="n">
        <v>0</v>
      </c>
      <c r="AC389" t="n">
        <v>0</v>
      </c>
      <c r="AD389" t="n">
        <v>0</v>
      </c>
      <c r="AE389" t="n">
        <v>6.23</v>
      </c>
      <c r="AF389" t="n">
        <v>0</v>
      </c>
      <c r="AG389" t="n">
        <v>0</v>
      </c>
      <c r="AH389" t="n">
        <v>0</v>
      </c>
      <c r="AI389" t="n">
        <v>17.83</v>
      </c>
      <c r="AJ389" t="n">
        <v>1</v>
      </c>
      <c r="AK389" t="n">
        <v>1</v>
      </c>
      <c r="AL389" t="n">
        <v>1</v>
      </c>
      <c r="AM389" t="n">
        <v>2</v>
      </c>
      <c r="AN389" t="n">
        <v>0</v>
      </c>
      <c r="AO389" t="n">
        <v>1</v>
      </c>
      <c r="AP389" t="n">
        <v>1</v>
      </c>
      <c r="AQ389" t="n">
        <v>0</v>
      </c>
      <c r="AR389" t="n">
        <v>0</v>
      </c>
      <c r="AS389" t="inlineStr"/>
      <c r="AT389" t="n">
        <v>0.48</v>
      </c>
      <c r="AU389" t="inlineStr"/>
      <c r="AV389" t="n">
        <v>0</v>
      </c>
      <c r="AW389" t="n">
        <v>2</v>
      </c>
      <c r="AX389" t="n">
        <v>78860122</v>
      </c>
      <c r="AY389" t="n">
        <v>1</v>
      </c>
      <c r="AZ389" t="n">
        <v>0</v>
      </c>
      <c r="BA389" t="n">
        <v>373</v>
      </c>
      <c r="BB389" t="n">
        <v>0</v>
      </c>
      <c r="BC389" t="n">
        <v>0</v>
      </c>
      <c r="BD389" t="n">
        <v>0</v>
      </c>
      <c r="BE389" t="n">
        <v>0</v>
      </c>
      <c r="BF389" t="n">
        <v>0</v>
      </c>
      <c r="BG389" t="n">
        <v>0</v>
      </c>
      <c r="BH389" t="n">
        <v>0</v>
      </c>
      <c r="BI389" t="n">
        <v>0</v>
      </c>
      <c r="BJ389" t="n">
        <v>0</v>
      </c>
      <c r="BK389" t="n">
        <v>0</v>
      </c>
      <c r="BL389" t="n">
        <v>0</v>
      </c>
      <c r="BM389" t="n">
        <v>0</v>
      </c>
      <c r="BN389" t="n">
        <v>0</v>
      </c>
      <c r="BO389" t="n">
        <v>0</v>
      </c>
      <c r="BP389" t="n">
        <v>0</v>
      </c>
      <c r="BQ389" t="n">
        <v>0</v>
      </c>
      <c r="BR389" t="n">
        <v>0</v>
      </c>
      <c r="BS389" t="n">
        <v>0</v>
      </c>
      <c r="BT389" t="n">
        <v>0</v>
      </c>
      <c r="BU389" t="n">
        <v>0</v>
      </c>
      <c r="BV389" t="n">
        <v>0</v>
      </c>
      <c r="BW389" t="n">
        <v>0</v>
      </c>
      <c r="CV389" t="n">
        <v>0</v>
      </c>
      <c r="CW389" t="n">
        <v>0</v>
      </c>
      <c r="CX389">
        <f>ROUND(Y389*Source!I1008,7)</f>
        <v/>
      </c>
      <c r="CY389">
        <f>AA389</f>
        <v/>
      </c>
      <c r="CZ389">
        <f>AE389</f>
        <v/>
      </c>
      <c r="DA389">
        <f>AI389</f>
        <v/>
      </c>
      <c r="DB389">
        <f>ROUND(ROUND(AT389*CZ389,2),2)</f>
        <v/>
      </c>
      <c r="DC389">
        <f>ROUND(ROUND(AT389*AG389,2),2)</f>
        <v/>
      </c>
      <c r="DD389" t="inlineStr"/>
      <c r="DE389" t="inlineStr"/>
      <c r="DF389">
        <f>ROUND(ROUND(AE389*AI389,0)*CX389,0)</f>
        <v/>
      </c>
      <c r="DG389">
        <f>ROUND(ROUND(AF389,0)*CX389,0)</f>
        <v/>
      </c>
      <c r="DH389">
        <f>ROUND(ROUND(AG389,0)*CX389,0)</f>
        <v/>
      </c>
      <c r="DI389">
        <f>ROUND(ROUND(AH389,0)*CX389,0)</f>
        <v/>
      </c>
      <c r="DJ389">
        <f>DF389</f>
        <v/>
      </c>
      <c r="DK389" t="n">
        <v>0</v>
      </c>
      <c r="DL389" t="inlineStr"/>
      <c r="DM389" t="n">
        <v>0</v>
      </c>
      <c r="DN389" t="inlineStr"/>
      <c r="DO389" t="n">
        <v>0</v>
      </c>
    </row>
    <row r="390">
      <c r="A390">
        <f>ROW(Source!A1008)</f>
        <v/>
      </c>
      <c r="B390" t="n">
        <v>78855224</v>
      </c>
      <c r="C390" t="n">
        <v>78860106</v>
      </c>
      <c r="D390" t="n">
        <v>29107430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101-1602</t>
        </is>
      </c>
      <c r="J390" t="inlineStr">
        <is>
          <t>ТССЦ Московской обл., 101-1602, приказ Минстроя России №675/пр от 28.02.2017 № 254/пр</t>
        </is>
      </c>
      <c r="K390" t="inlineStr">
        <is>
          <t>Ацетилен газообразный технический</t>
        </is>
      </c>
      <c r="L390" t="n">
        <v>1339</v>
      </c>
      <c r="N390" t="n">
        <v>1007</v>
      </c>
      <c r="O390" t="inlineStr">
        <is>
          <t>м3</t>
        </is>
      </c>
      <c r="P390" t="inlineStr">
        <is>
          <t>м3</t>
        </is>
      </c>
      <c r="Q390" t="n">
        <v>1</v>
      </c>
      <c r="W390" t="n">
        <v>0</v>
      </c>
      <c r="X390" t="n">
        <v>-203673795</v>
      </c>
      <c r="Y390">
        <f>AT390</f>
        <v/>
      </c>
      <c r="AA390" t="n">
        <v>618.53</v>
      </c>
      <c r="AB390" t="n">
        <v>0</v>
      </c>
      <c r="AC390" t="n">
        <v>0</v>
      </c>
      <c r="AD390" t="n">
        <v>0</v>
      </c>
      <c r="AE390" t="n">
        <v>38.49</v>
      </c>
      <c r="AF390" t="n">
        <v>0</v>
      </c>
      <c r="AG390" t="n">
        <v>0</v>
      </c>
      <c r="AH390" t="n">
        <v>0</v>
      </c>
      <c r="AI390" t="n">
        <v>16.07</v>
      </c>
      <c r="AJ390" t="n">
        <v>1</v>
      </c>
      <c r="AK390" t="n">
        <v>1</v>
      </c>
      <c r="AL390" t="n">
        <v>1</v>
      </c>
      <c r="AM390" t="n">
        <v>2</v>
      </c>
      <c r="AN390" t="n">
        <v>0</v>
      </c>
      <c r="AO390" t="n">
        <v>1</v>
      </c>
      <c r="AP390" t="n">
        <v>1</v>
      </c>
      <c r="AQ390" t="n">
        <v>0</v>
      </c>
      <c r="AR390" t="n">
        <v>0</v>
      </c>
      <c r="AS390" t="inlineStr"/>
      <c r="AT390" t="n">
        <v>0.21</v>
      </c>
      <c r="AU390" t="inlineStr"/>
      <c r="AV390" t="n">
        <v>0</v>
      </c>
      <c r="AW390" t="n">
        <v>2</v>
      </c>
      <c r="AX390" t="n">
        <v>78860123</v>
      </c>
      <c r="AY390" t="n">
        <v>1</v>
      </c>
      <c r="AZ390" t="n">
        <v>0</v>
      </c>
      <c r="BA390" t="n">
        <v>374</v>
      </c>
      <c r="BB390" t="n">
        <v>0</v>
      </c>
      <c r="BC390" t="n">
        <v>0</v>
      </c>
      <c r="BD390" t="n">
        <v>0</v>
      </c>
      <c r="BE390" t="n">
        <v>0</v>
      </c>
      <c r="BF390" t="n">
        <v>0</v>
      </c>
      <c r="BG390" t="n">
        <v>0</v>
      </c>
      <c r="BH390" t="n">
        <v>0</v>
      </c>
      <c r="BI390" t="n">
        <v>0</v>
      </c>
      <c r="BJ390" t="n">
        <v>0</v>
      </c>
      <c r="BK390" t="n">
        <v>0</v>
      </c>
      <c r="BL390" t="n">
        <v>0</v>
      </c>
      <c r="BM390" t="n">
        <v>0</v>
      </c>
      <c r="BN390" t="n">
        <v>0</v>
      </c>
      <c r="BO390" t="n">
        <v>0</v>
      </c>
      <c r="BP390" t="n">
        <v>0</v>
      </c>
      <c r="BQ390" t="n">
        <v>0</v>
      </c>
      <c r="BR390" t="n">
        <v>0</v>
      </c>
      <c r="BS390" t="n">
        <v>0</v>
      </c>
      <c r="BT390" t="n">
        <v>0</v>
      </c>
      <c r="BU390" t="n">
        <v>0</v>
      </c>
      <c r="BV390" t="n">
        <v>0</v>
      </c>
      <c r="BW390" t="n">
        <v>0</v>
      </c>
      <c r="CV390" t="n">
        <v>0</v>
      </c>
      <c r="CW390" t="n">
        <v>0</v>
      </c>
      <c r="CX390">
        <f>ROUND(Y390*Source!I1008,7)</f>
        <v/>
      </c>
      <c r="CY390">
        <f>AA390</f>
        <v/>
      </c>
      <c r="CZ390">
        <f>AE390</f>
        <v/>
      </c>
      <c r="DA390">
        <f>AI390</f>
        <v/>
      </c>
      <c r="DB390">
        <f>ROUND(ROUND(AT390*CZ390,2),2)</f>
        <v/>
      </c>
      <c r="DC390">
        <f>ROUND(ROUND(AT390*AG390,2),2)</f>
        <v/>
      </c>
      <c r="DD390" t="inlineStr"/>
      <c r="DE390" t="inlineStr"/>
      <c r="DF390">
        <f>ROUND(ROUND(AE390*AI390,0)*CX390,0)</f>
        <v/>
      </c>
      <c r="DG390">
        <f>ROUND(ROUND(AF390,0)*CX390,0)</f>
        <v/>
      </c>
      <c r="DH390">
        <f>ROUND(ROUND(AG390,0)*CX390,0)</f>
        <v/>
      </c>
      <c r="DI390">
        <f>ROUND(ROUND(AH390,0)*CX390,0)</f>
        <v/>
      </c>
      <c r="DJ390">
        <f>DF390</f>
        <v/>
      </c>
      <c r="DK390" t="n">
        <v>0</v>
      </c>
      <c r="DL390" t="inlineStr"/>
      <c r="DM390" t="n">
        <v>0</v>
      </c>
      <c r="DN390" t="inlineStr"/>
      <c r="DO390" t="n">
        <v>0</v>
      </c>
    </row>
    <row r="391">
      <c r="A391">
        <f>ROW(Source!A1008)</f>
        <v/>
      </c>
      <c r="B391" t="n">
        <v>78855224</v>
      </c>
      <c r="C391" t="n">
        <v>78860106</v>
      </c>
      <c r="D391" t="n">
        <v>29117365</v>
      </c>
      <c r="E391" t="n">
        <v>1</v>
      </c>
      <c r="F391" t="n">
        <v>1</v>
      </c>
      <c r="G391" t="n">
        <v>1</v>
      </c>
      <c r="H391" t="n">
        <v>3</v>
      </c>
      <c r="I391" t="inlineStr">
        <is>
          <t>103-1460</t>
        </is>
      </c>
      <c r="J391" t="inlineStr">
        <is>
          <t>ТССЦ Московской обл., 103-1460, приказ Минстроя России №675/пр от 28.02.2017 № 254/пр</t>
        </is>
      </c>
      <c r="K391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91" t="n">
        <v>1301</v>
      </c>
      <c r="N391" t="n">
        <v>1003</v>
      </c>
      <c r="O391" t="inlineStr">
        <is>
          <t>м</t>
        </is>
      </c>
      <c r="P391" t="inlineStr">
        <is>
          <t>м</t>
        </is>
      </c>
      <c r="Q391" t="n">
        <v>1</v>
      </c>
      <c r="W391" t="n">
        <v>0</v>
      </c>
      <c r="X391" t="n">
        <v>-348398556</v>
      </c>
      <c r="Y391">
        <f>AT391</f>
        <v/>
      </c>
      <c r="AA391" t="n">
        <v>314.7</v>
      </c>
      <c r="AB391" t="n">
        <v>0</v>
      </c>
      <c r="AC391" t="n">
        <v>0</v>
      </c>
      <c r="AD391" t="n">
        <v>0</v>
      </c>
      <c r="AE391" t="n">
        <v>28.48</v>
      </c>
      <c r="AF391" t="n">
        <v>0</v>
      </c>
      <c r="AG391" t="n">
        <v>0</v>
      </c>
      <c r="AH391" t="n">
        <v>0</v>
      </c>
      <c r="AI391" t="n">
        <v>11.05</v>
      </c>
      <c r="AJ391" t="n">
        <v>1</v>
      </c>
      <c r="AK391" t="n">
        <v>1</v>
      </c>
      <c r="AL391" t="n">
        <v>1</v>
      </c>
      <c r="AM391" t="n">
        <v>2</v>
      </c>
      <c r="AN391" t="n">
        <v>0</v>
      </c>
      <c r="AO391" t="n">
        <v>1</v>
      </c>
      <c r="AP391" t="n">
        <v>1</v>
      </c>
      <c r="AQ391" t="n">
        <v>0</v>
      </c>
      <c r="AR391" t="n">
        <v>0</v>
      </c>
      <c r="AS391" t="inlineStr"/>
      <c r="AT391" t="n">
        <v>97.8</v>
      </c>
      <c r="AU391" t="inlineStr"/>
      <c r="AV391" t="n">
        <v>0</v>
      </c>
      <c r="AW391" t="n">
        <v>2</v>
      </c>
      <c r="AX391" t="n">
        <v>78860124</v>
      </c>
      <c r="AY391" t="n">
        <v>1</v>
      </c>
      <c r="AZ391" t="n">
        <v>0</v>
      </c>
      <c r="BA391" t="n">
        <v>375</v>
      </c>
      <c r="BB391" t="n">
        <v>0</v>
      </c>
      <c r="BC391" t="n">
        <v>0</v>
      </c>
      <c r="BD391" t="n">
        <v>0</v>
      </c>
      <c r="BE391" t="n">
        <v>0</v>
      </c>
      <c r="BF391" t="n">
        <v>0</v>
      </c>
      <c r="BG391" t="n">
        <v>0</v>
      </c>
      <c r="BH391" t="n">
        <v>0</v>
      </c>
      <c r="BI391" t="n">
        <v>0</v>
      </c>
      <c r="BJ391" t="n">
        <v>0</v>
      </c>
      <c r="BK391" t="n">
        <v>0</v>
      </c>
      <c r="BL391" t="n">
        <v>0</v>
      </c>
      <c r="BM391" t="n">
        <v>0</v>
      </c>
      <c r="BN391" t="n">
        <v>0</v>
      </c>
      <c r="BO391" t="n">
        <v>0</v>
      </c>
      <c r="BP391" t="n">
        <v>0</v>
      </c>
      <c r="BQ391" t="n">
        <v>0</v>
      </c>
      <c r="BR391" t="n">
        <v>0</v>
      </c>
      <c r="BS391" t="n">
        <v>0</v>
      </c>
      <c r="BT391" t="n">
        <v>0</v>
      </c>
      <c r="BU391" t="n">
        <v>0</v>
      </c>
      <c r="BV391" t="n">
        <v>0</v>
      </c>
      <c r="BW391" t="n">
        <v>0</v>
      </c>
      <c r="CV391" t="n">
        <v>0</v>
      </c>
      <c r="CW391" t="n">
        <v>0</v>
      </c>
      <c r="CX391">
        <f>ROUND(Y391*Source!I1008,7)</f>
        <v/>
      </c>
      <c r="CY391">
        <f>AA391</f>
        <v/>
      </c>
      <c r="CZ391">
        <f>AE391</f>
        <v/>
      </c>
      <c r="DA391">
        <f>AI391</f>
        <v/>
      </c>
      <c r="DB391">
        <f>ROUND(ROUND(AT391*CZ391,2),2)</f>
        <v/>
      </c>
      <c r="DC391">
        <f>ROUND(ROUND(AT391*AG391,2),2)</f>
        <v/>
      </c>
      <c r="DD391" t="inlineStr"/>
      <c r="DE391" t="inlineStr"/>
      <c r="DF391">
        <f>ROUND(ROUND(AE391*AI391,0)*CX391,0)</f>
        <v/>
      </c>
      <c r="DG391">
        <f>ROUND(ROUND(AF391,0)*CX391,0)</f>
        <v/>
      </c>
      <c r="DH391">
        <f>ROUND(ROUND(AG391,0)*CX391,0)</f>
        <v/>
      </c>
      <c r="DI391">
        <f>ROUND(ROUND(AH391,0)*CX391,0)</f>
        <v/>
      </c>
      <c r="DJ391">
        <f>DF391</f>
        <v/>
      </c>
      <c r="DK391" t="n">
        <v>0</v>
      </c>
      <c r="DL391" t="inlineStr"/>
      <c r="DM391" t="n">
        <v>0</v>
      </c>
      <c r="DN391" t="inlineStr"/>
      <c r="DO391" t="n">
        <v>0</v>
      </c>
    </row>
    <row r="392">
      <c r="A392">
        <f>ROW(Source!A1008)</f>
        <v/>
      </c>
      <c r="B392" t="n">
        <v>78855224</v>
      </c>
      <c r="C392" t="n">
        <v>78860106</v>
      </c>
      <c r="D392" t="n">
        <v>29140635</v>
      </c>
      <c r="E392" t="n">
        <v>1</v>
      </c>
      <c r="F392" t="n">
        <v>1</v>
      </c>
      <c r="G392" t="n">
        <v>1</v>
      </c>
      <c r="H392" t="n">
        <v>3</v>
      </c>
      <c r="I392" t="inlineStr">
        <is>
          <t>301-1380</t>
        </is>
      </c>
      <c r="J392" t="inlineStr">
        <is>
          <t>ТССЦ Московской обл., 301-1380, приказ Минстроя России №675/пр от 28.02.2017 № 256/пр</t>
        </is>
      </c>
      <c r="K392" t="inlineStr">
        <is>
          <t>Трубки защитные гофрированные</t>
        </is>
      </c>
      <c r="L392" t="n">
        <v>1301</v>
      </c>
      <c r="N392" t="n">
        <v>1003</v>
      </c>
      <c r="O392" t="inlineStr">
        <is>
          <t>м</t>
        </is>
      </c>
      <c r="P392" t="inlineStr">
        <is>
          <t>м</t>
        </is>
      </c>
      <c r="Q392" t="n">
        <v>1</v>
      </c>
      <c r="W392" t="n">
        <v>0</v>
      </c>
      <c r="X392" t="n">
        <v>-1225716149</v>
      </c>
      <c r="Y392">
        <f>AT392</f>
        <v/>
      </c>
      <c r="AA392" t="n">
        <v>17.99</v>
      </c>
      <c r="AB392" t="n">
        <v>0</v>
      </c>
      <c r="AC392" t="n">
        <v>0</v>
      </c>
      <c r="AD392" t="n">
        <v>0</v>
      </c>
      <c r="AE392" t="n">
        <v>9.52</v>
      </c>
      <c r="AF392" t="n">
        <v>0</v>
      </c>
      <c r="AG392" t="n">
        <v>0</v>
      </c>
      <c r="AH392" t="n">
        <v>0</v>
      </c>
      <c r="AI392" t="n">
        <v>1.89</v>
      </c>
      <c r="AJ392" t="n">
        <v>1</v>
      </c>
      <c r="AK392" t="n">
        <v>1</v>
      </c>
      <c r="AL392" t="n">
        <v>1</v>
      </c>
      <c r="AM392" t="n">
        <v>2</v>
      </c>
      <c r="AN392" t="n">
        <v>0</v>
      </c>
      <c r="AO392" t="n">
        <v>1</v>
      </c>
      <c r="AP392" t="n">
        <v>1</v>
      </c>
      <c r="AQ392" t="n">
        <v>0</v>
      </c>
      <c r="AR392" t="n">
        <v>0</v>
      </c>
      <c r="AS392" t="inlineStr"/>
      <c r="AT392" t="n">
        <v>7</v>
      </c>
      <c r="AU392" t="inlineStr"/>
      <c r="AV392" t="n">
        <v>0</v>
      </c>
      <c r="AW392" t="n">
        <v>2</v>
      </c>
      <c r="AX392" t="n">
        <v>78860126</v>
      </c>
      <c r="AY392" t="n">
        <v>1</v>
      </c>
      <c r="AZ392" t="n">
        <v>0</v>
      </c>
      <c r="BA392" t="n">
        <v>377</v>
      </c>
      <c r="BB392" t="n">
        <v>0</v>
      </c>
      <c r="BC392" t="n">
        <v>0</v>
      </c>
      <c r="BD392" t="n">
        <v>0</v>
      </c>
      <c r="BE392" t="n">
        <v>0</v>
      </c>
      <c r="BF392" t="n">
        <v>0</v>
      </c>
      <c r="BG392" t="n">
        <v>0</v>
      </c>
      <c r="BH392" t="n">
        <v>0</v>
      </c>
      <c r="BI392" t="n">
        <v>0</v>
      </c>
      <c r="BJ392" t="n">
        <v>0</v>
      </c>
      <c r="BK392" t="n">
        <v>0</v>
      </c>
      <c r="BL392" t="n">
        <v>0</v>
      </c>
      <c r="BM392" t="n">
        <v>0</v>
      </c>
      <c r="BN392" t="n">
        <v>0</v>
      </c>
      <c r="BO392" t="n">
        <v>0</v>
      </c>
      <c r="BP392" t="n">
        <v>0</v>
      </c>
      <c r="BQ392" t="n">
        <v>0</v>
      </c>
      <c r="BR392" t="n">
        <v>0</v>
      </c>
      <c r="BS392" t="n">
        <v>0</v>
      </c>
      <c r="BT392" t="n">
        <v>0</v>
      </c>
      <c r="BU392" t="n">
        <v>0</v>
      </c>
      <c r="BV392" t="n">
        <v>0</v>
      </c>
      <c r="BW392" t="n">
        <v>0</v>
      </c>
      <c r="CV392" t="n">
        <v>0</v>
      </c>
      <c r="CW392" t="n">
        <v>0</v>
      </c>
      <c r="CX392">
        <f>ROUND(Y392*Source!I1008,7)</f>
        <v/>
      </c>
      <c r="CY392">
        <f>AA392</f>
        <v/>
      </c>
      <c r="CZ392">
        <f>AE392</f>
        <v/>
      </c>
      <c r="DA392">
        <f>AI392</f>
        <v/>
      </c>
      <c r="DB392">
        <f>ROUND(ROUND(AT392*CZ392,2),2)</f>
        <v/>
      </c>
      <c r="DC392">
        <f>ROUND(ROUND(AT392*AG392,2),2)</f>
        <v/>
      </c>
      <c r="DD392" t="inlineStr"/>
      <c r="DE392" t="inlineStr"/>
      <c r="DF392">
        <f>ROUND(ROUND(AE392*AI392,0)*CX392,0)</f>
        <v/>
      </c>
      <c r="DG392">
        <f>ROUND(ROUND(AF392,0)*CX392,0)</f>
        <v/>
      </c>
      <c r="DH392">
        <f>ROUND(ROUND(AG392,0)*CX392,0)</f>
        <v/>
      </c>
      <c r="DI392">
        <f>ROUND(ROUND(AH392,0)*CX392,0)</f>
        <v/>
      </c>
      <c r="DJ392">
        <f>DF392</f>
        <v/>
      </c>
      <c r="DK392" t="n">
        <v>0</v>
      </c>
      <c r="DL392" t="inlineStr"/>
      <c r="DM392" t="n">
        <v>0</v>
      </c>
      <c r="DN392" t="inlineStr"/>
      <c r="DO392" t="n">
        <v>0</v>
      </c>
    </row>
    <row r="393">
      <c r="A393">
        <f>ROW(Source!A1008)</f>
        <v/>
      </c>
      <c r="B393" t="n">
        <v>78855224</v>
      </c>
      <c r="C393" t="n">
        <v>78860106</v>
      </c>
      <c r="D393" t="n">
        <v>29160397</v>
      </c>
      <c r="E393" t="n">
        <v>1</v>
      </c>
      <c r="F393" t="n">
        <v>1</v>
      </c>
      <c r="G393" t="n">
        <v>1</v>
      </c>
      <c r="H393" t="n">
        <v>3</v>
      </c>
      <c r="I393" t="inlineStr">
        <is>
          <t>507-4171</t>
        </is>
      </c>
      <c r="J393" t="inlineStr">
        <is>
          <t>ТССЦ Московской обл., 507-4171, приказ Минстроя России №675/пр от 28.02.2017 № 258/пр</t>
        </is>
      </c>
      <c r="K393" t="inlineStr">
        <is>
          <t>Уголок соединительный 90° для металлополимерных труб, диаметром 25 мм</t>
        </is>
      </c>
      <c r="L393" t="n">
        <v>1358</v>
      </c>
      <c r="N393" t="n">
        <v>1010</v>
      </c>
      <c r="O393" t="inlineStr">
        <is>
          <t>10 шт.</t>
        </is>
      </c>
      <c r="P393" t="inlineStr">
        <is>
          <t>10 шт.</t>
        </is>
      </c>
      <c r="Q393" t="n">
        <v>10</v>
      </c>
      <c r="W393" t="n">
        <v>0</v>
      </c>
      <c r="X393" t="n">
        <v>1616192171</v>
      </c>
      <c r="Y393">
        <f>AT393</f>
        <v/>
      </c>
      <c r="AA393" t="n">
        <v>5627.27</v>
      </c>
      <c r="AB393" t="n">
        <v>0</v>
      </c>
      <c r="AC393" t="n">
        <v>0</v>
      </c>
      <c r="AD393" t="n">
        <v>0</v>
      </c>
      <c r="AE393" t="n">
        <v>649.8</v>
      </c>
      <c r="AF393" t="n">
        <v>0</v>
      </c>
      <c r="AG393" t="n">
        <v>0</v>
      </c>
      <c r="AH393" t="n">
        <v>0</v>
      </c>
      <c r="AI393" t="n">
        <v>8.66</v>
      </c>
      <c r="AJ393" t="n">
        <v>1</v>
      </c>
      <c r="AK393" t="n">
        <v>1</v>
      </c>
      <c r="AL393" t="n">
        <v>1</v>
      </c>
      <c r="AM393" t="n">
        <v>0</v>
      </c>
      <c r="AN393" t="n">
        <v>0</v>
      </c>
      <c r="AO393" t="n">
        <v>0</v>
      </c>
      <c r="AP393" t="n">
        <v>1</v>
      </c>
      <c r="AQ393" t="n">
        <v>0</v>
      </c>
      <c r="AR393" t="n">
        <v>0</v>
      </c>
      <c r="AS393" t="inlineStr"/>
      <c r="AT393" t="n">
        <v>6.6666667</v>
      </c>
      <c r="AU393" t="inlineStr"/>
      <c r="AV393" t="n">
        <v>0</v>
      </c>
      <c r="AW393" t="n">
        <v>1</v>
      </c>
      <c r="AX393" t="n">
        <v>-1</v>
      </c>
      <c r="AY393" t="n">
        <v>0</v>
      </c>
      <c r="AZ393" t="n">
        <v>0</v>
      </c>
      <c r="BA393" t="inlineStr"/>
      <c r="BB393" t="n">
        <v>0</v>
      </c>
      <c r="BC393" t="n">
        <v>0</v>
      </c>
      <c r="BD393" t="n">
        <v>0</v>
      </c>
      <c r="BE393" t="n">
        <v>0</v>
      </c>
      <c r="BF393" t="n">
        <v>0</v>
      </c>
      <c r="BG393" t="n">
        <v>0</v>
      </c>
      <c r="BH393" t="n">
        <v>0</v>
      </c>
      <c r="BI393" t="n">
        <v>0</v>
      </c>
      <c r="BJ393" t="n">
        <v>0</v>
      </c>
      <c r="BK393" t="n">
        <v>0</v>
      </c>
      <c r="BL393" t="n">
        <v>0</v>
      </c>
      <c r="BM393" t="n">
        <v>0</v>
      </c>
      <c r="BN393" t="n">
        <v>0</v>
      </c>
      <c r="BO393" t="n">
        <v>0</v>
      </c>
      <c r="BP393" t="n">
        <v>0</v>
      </c>
      <c r="BQ393" t="n">
        <v>0</v>
      </c>
      <c r="BR393" t="n">
        <v>0</v>
      </c>
      <c r="BS393" t="n">
        <v>0</v>
      </c>
      <c r="BT393" t="n">
        <v>0</v>
      </c>
      <c r="BU393" t="n">
        <v>0</v>
      </c>
      <c r="BV393" t="n">
        <v>0</v>
      </c>
      <c r="BW393" t="n">
        <v>0</v>
      </c>
      <c r="CV393" t="n">
        <v>0</v>
      </c>
      <c r="CW393" t="n">
        <v>0</v>
      </c>
      <c r="CX393">
        <f>ROUND(Y393*Source!I1008,7)</f>
        <v/>
      </c>
      <c r="CY393">
        <f>AA393</f>
        <v/>
      </c>
      <c r="CZ393">
        <f>AE393</f>
        <v/>
      </c>
      <c r="DA393">
        <f>AI393</f>
        <v/>
      </c>
      <c r="DB393">
        <f>ROUND(ROUND(AT393*CZ393,2),2)</f>
        <v/>
      </c>
      <c r="DC393">
        <f>ROUND(ROUND(AT393*AG393,2),2)</f>
        <v/>
      </c>
      <c r="DD393" t="inlineStr"/>
      <c r="DE393" t="inlineStr"/>
      <c r="DF393">
        <f>ROUND(ROUND(AE393*AI393,0)*CX393,0)</f>
        <v/>
      </c>
      <c r="DG393">
        <f>ROUND(ROUND(AF393,0)*CX393,0)</f>
        <v/>
      </c>
      <c r="DH393">
        <f>ROUND(ROUND(AG393,0)*CX393,0)</f>
        <v/>
      </c>
      <c r="DI393">
        <f>ROUND(ROUND(AH393,0)*CX393,0)</f>
        <v/>
      </c>
      <c r="DJ393">
        <f>DF393</f>
        <v/>
      </c>
      <c r="DK393" t="n">
        <v>0</v>
      </c>
      <c r="DL393" t="inlineStr"/>
      <c r="DM393" t="n">
        <v>0</v>
      </c>
      <c r="DN393" t="inlineStr"/>
      <c r="DO393" t="n">
        <v>0</v>
      </c>
    </row>
    <row r="394">
      <c r="A394">
        <f>ROW(Source!A1008)</f>
        <v/>
      </c>
      <c r="B394" t="n">
        <v>78855224</v>
      </c>
      <c r="C394" t="n">
        <v>78860106</v>
      </c>
      <c r="D394" t="n">
        <v>29159168</v>
      </c>
      <c r="E394" t="n">
        <v>1</v>
      </c>
      <c r="F394" t="n">
        <v>1</v>
      </c>
      <c r="G394" t="n">
        <v>1</v>
      </c>
      <c r="H394" t="n">
        <v>3</v>
      </c>
      <c r="I394" t="inlineStr">
        <is>
          <t>507-5008</t>
        </is>
      </c>
      <c r="J394" t="inlineStr">
        <is>
          <t>ТССЦ Московской обл., 507-5008, приказ Минстроя России №675/пр от 28.02.2017 № 258/пр</t>
        </is>
      </c>
      <c r="K394" t="inlineStr">
        <is>
          <t>Муфта полипропиленовая соединительная диаметром 25 мм</t>
        </is>
      </c>
      <c r="L394" t="n">
        <v>1358</v>
      </c>
      <c r="N394" t="n">
        <v>1010</v>
      </c>
      <c r="O394" t="inlineStr">
        <is>
          <t>10 шт.</t>
        </is>
      </c>
      <c r="P394" t="inlineStr">
        <is>
          <t>10 шт.</t>
        </is>
      </c>
      <c r="Q394" t="n">
        <v>10</v>
      </c>
      <c r="W394" t="n">
        <v>0</v>
      </c>
      <c r="X394" t="n">
        <v>1871529504</v>
      </c>
      <c r="Y394">
        <f>AT394</f>
        <v/>
      </c>
      <c r="AA394" t="n">
        <v>76.81999999999999</v>
      </c>
      <c r="AB394" t="n">
        <v>0</v>
      </c>
      <c r="AC394" t="n">
        <v>0</v>
      </c>
      <c r="AD394" t="n">
        <v>0</v>
      </c>
      <c r="AE394" t="n">
        <v>9.9</v>
      </c>
      <c r="AF394" t="n">
        <v>0</v>
      </c>
      <c r="AG394" t="n">
        <v>0</v>
      </c>
      <c r="AH394" t="n">
        <v>0</v>
      </c>
      <c r="AI394" t="n">
        <v>7.76</v>
      </c>
      <c r="AJ394" t="n">
        <v>1</v>
      </c>
      <c r="AK394" t="n">
        <v>1</v>
      </c>
      <c r="AL394" t="n">
        <v>1</v>
      </c>
      <c r="AM394" t="n">
        <v>0</v>
      </c>
      <c r="AN394" t="n">
        <v>0</v>
      </c>
      <c r="AO394" t="n">
        <v>0</v>
      </c>
      <c r="AP394" t="n">
        <v>1</v>
      </c>
      <c r="AQ394" t="n">
        <v>0</v>
      </c>
      <c r="AR394" t="n">
        <v>0</v>
      </c>
      <c r="AS394" t="inlineStr"/>
      <c r="AT394" t="n">
        <v>6.6666667</v>
      </c>
      <c r="AU394" t="inlineStr"/>
      <c r="AV394" t="n">
        <v>0</v>
      </c>
      <c r="AW394" t="n">
        <v>1</v>
      </c>
      <c r="AX394" t="n">
        <v>-1</v>
      </c>
      <c r="AY394" t="n">
        <v>0</v>
      </c>
      <c r="AZ394" t="n">
        <v>0</v>
      </c>
      <c r="BA394" t="inlineStr"/>
      <c r="BB394" t="n">
        <v>0</v>
      </c>
      <c r="BC394" t="n">
        <v>0</v>
      </c>
      <c r="BD394" t="n">
        <v>0</v>
      </c>
      <c r="BE394" t="n">
        <v>0</v>
      </c>
      <c r="BF394" t="n">
        <v>0</v>
      </c>
      <c r="BG394" t="n">
        <v>0</v>
      </c>
      <c r="BH394" t="n">
        <v>0</v>
      </c>
      <c r="BI394" t="n">
        <v>0</v>
      </c>
      <c r="BJ394" t="n">
        <v>0</v>
      </c>
      <c r="BK394" t="n">
        <v>0</v>
      </c>
      <c r="BL394" t="n">
        <v>0</v>
      </c>
      <c r="BM394" t="n">
        <v>0</v>
      </c>
      <c r="BN394" t="n">
        <v>0</v>
      </c>
      <c r="BO394" t="n">
        <v>0</v>
      </c>
      <c r="BP394" t="n">
        <v>0</v>
      </c>
      <c r="BQ394" t="n">
        <v>0</v>
      </c>
      <c r="BR394" t="n">
        <v>0</v>
      </c>
      <c r="BS394" t="n">
        <v>0</v>
      </c>
      <c r="BT394" t="n">
        <v>0</v>
      </c>
      <c r="BU394" t="n">
        <v>0</v>
      </c>
      <c r="BV394" t="n">
        <v>0</v>
      </c>
      <c r="BW394" t="n">
        <v>0</v>
      </c>
      <c r="CV394" t="n">
        <v>0</v>
      </c>
      <c r="CW394" t="n">
        <v>0</v>
      </c>
      <c r="CX394">
        <f>ROUND(Y394*Source!I1008,7)</f>
        <v/>
      </c>
      <c r="CY394">
        <f>AA394</f>
        <v/>
      </c>
      <c r="CZ394">
        <f>AE394</f>
        <v/>
      </c>
      <c r="DA394">
        <f>AI394</f>
        <v/>
      </c>
      <c r="DB394">
        <f>ROUND(ROUND(AT394*CZ394,2),2)</f>
        <v/>
      </c>
      <c r="DC394">
        <f>ROUND(ROUND(AT394*AG394,2),2)</f>
        <v/>
      </c>
      <c r="DD394" t="inlineStr"/>
      <c r="DE394" t="inlineStr"/>
      <c r="DF394">
        <f>ROUND(ROUND(AE394*AI394,0)*CX394,0)</f>
        <v/>
      </c>
      <c r="DG394">
        <f>ROUND(ROUND(AF394,0)*CX394,0)</f>
        <v/>
      </c>
      <c r="DH394">
        <f>ROUND(ROUND(AG394,0)*CX394,0)</f>
        <v/>
      </c>
      <c r="DI394">
        <f>ROUND(ROUND(AH394,0)*CX394,0)</f>
        <v/>
      </c>
      <c r="DJ394">
        <f>DF394</f>
        <v/>
      </c>
      <c r="DK394" t="n">
        <v>0</v>
      </c>
      <c r="DL394" t="inlineStr"/>
      <c r="DM394" t="n">
        <v>0</v>
      </c>
      <c r="DN394" t="inlineStr"/>
      <c r="DO394" t="n">
        <v>0</v>
      </c>
    </row>
    <row r="395">
      <c r="A395">
        <f>ROW(Source!A1008)</f>
        <v/>
      </c>
      <c r="B395" t="n">
        <v>78855224</v>
      </c>
      <c r="C395" t="n">
        <v>78860106</v>
      </c>
      <c r="D395" t="n">
        <v>29159180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507-5020</t>
        </is>
      </c>
      <c r="J395" t="inlineStr">
        <is>
          <t>ТССЦ Московской обл., 507-5020, приказ Минстроя России №675/пр от 28.02.2017 № 258/пр</t>
        </is>
      </c>
      <c r="K395" t="inlineStr">
        <is>
          <t>Муфта полипропиленовая комбинированная, с внутренней резьбой диаметром 25х3/4"</t>
        </is>
      </c>
      <c r="L395" t="n">
        <v>1358</v>
      </c>
      <c r="N395" t="n">
        <v>1010</v>
      </c>
      <c r="O395" t="inlineStr">
        <is>
          <t>10 шт.</t>
        </is>
      </c>
      <c r="P395" t="inlineStr">
        <is>
          <t>10 шт.</t>
        </is>
      </c>
      <c r="Q395" t="n">
        <v>10</v>
      </c>
      <c r="W395" t="n">
        <v>0</v>
      </c>
      <c r="X395" t="n">
        <v>-376998322</v>
      </c>
      <c r="Y395">
        <f>AT395</f>
        <v/>
      </c>
      <c r="AA395" t="n">
        <v>511.69</v>
      </c>
      <c r="AB395" t="n">
        <v>0</v>
      </c>
      <c r="AC395" t="n">
        <v>0</v>
      </c>
      <c r="AD395" t="n">
        <v>0</v>
      </c>
      <c r="AE395" t="n">
        <v>91.7</v>
      </c>
      <c r="AF395" t="n">
        <v>0</v>
      </c>
      <c r="AG395" t="n">
        <v>0</v>
      </c>
      <c r="AH395" t="n">
        <v>0</v>
      </c>
      <c r="AI395" t="n">
        <v>5.58</v>
      </c>
      <c r="AJ395" t="n">
        <v>1</v>
      </c>
      <c r="AK395" t="n">
        <v>1</v>
      </c>
      <c r="AL395" t="n">
        <v>1</v>
      </c>
      <c r="AM395" t="n">
        <v>0</v>
      </c>
      <c r="AN395" t="n">
        <v>0</v>
      </c>
      <c r="AO395" t="n">
        <v>0</v>
      </c>
      <c r="AP395" t="n">
        <v>1</v>
      </c>
      <c r="AQ395" t="n">
        <v>0</v>
      </c>
      <c r="AR395" t="n">
        <v>0</v>
      </c>
      <c r="AS395" t="inlineStr"/>
      <c r="AT395" t="n">
        <v>3.3333333</v>
      </c>
      <c r="AU395" t="inlineStr"/>
      <c r="AV395" t="n">
        <v>0</v>
      </c>
      <c r="AW395" t="n">
        <v>1</v>
      </c>
      <c r="AX395" t="n">
        <v>-1</v>
      </c>
      <c r="AY395" t="n">
        <v>0</v>
      </c>
      <c r="AZ395" t="n">
        <v>0</v>
      </c>
      <c r="BA395" t="inlineStr"/>
      <c r="BB395" t="n">
        <v>0</v>
      </c>
      <c r="BC395" t="n">
        <v>0</v>
      </c>
      <c r="BD395" t="n">
        <v>0</v>
      </c>
      <c r="BE395" t="n">
        <v>0</v>
      </c>
      <c r="BF395" t="n">
        <v>0</v>
      </c>
      <c r="BG395" t="n">
        <v>0</v>
      </c>
      <c r="BH395" t="n">
        <v>0</v>
      </c>
      <c r="BI395" t="n">
        <v>0</v>
      </c>
      <c r="BJ395" t="n">
        <v>0</v>
      </c>
      <c r="BK395" t="n">
        <v>0</v>
      </c>
      <c r="BL395" t="n">
        <v>0</v>
      </c>
      <c r="BM395" t="n">
        <v>0</v>
      </c>
      <c r="BN395" t="n">
        <v>0</v>
      </c>
      <c r="BO395" t="n">
        <v>0</v>
      </c>
      <c r="BP395" t="n">
        <v>0</v>
      </c>
      <c r="BQ395" t="n">
        <v>0</v>
      </c>
      <c r="BR395" t="n">
        <v>0</v>
      </c>
      <c r="BS395" t="n">
        <v>0</v>
      </c>
      <c r="BT395" t="n">
        <v>0</v>
      </c>
      <c r="BU395" t="n">
        <v>0</v>
      </c>
      <c r="BV395" t="n">
        <v>0</v>
      </c>
      <c r="BW395" t="n">
        <v>0</v>
      </c>
      <c r="CV395" t="n">
        <v>0</v>
      </c>
      <c r="CW395" t="n">
        <v>0</v>
      </c>
      <c r="CX395">
        <f>ROUND(Y395*Source!I1008,7)</f>
        <v/>
      </c>
      <c r="CY395">
        <f>AA395</f>
        <v/>
      </c>
      <c r="CZ395">
        <f>AE395</f>
        <v/>
      </c>
      <c r="DA395">
        <f>AI395</f>
        <v/>
      </c>
      <c r="DB395">
        <f>ROUND(ROUND(AT395*CZ395,2),2)</f>
        <v/>
      </c>
      <c r="DC395">
        <f>ROUND(ROUND(AT395*AG395,2),2)</f>
        <v/>
      </c>
      <c r="DD395" t="inlineStr"/>
      <c r="DE395" t="inlineStr"/>
      <c r="DF395">
        <f>ROUND(ROUND(AE395*AI395,0)*CX395,0)</f>
        <v/>
      </c>
      <c r="DG395">
        <f>ROUND(ROUND(AF395,0)*CX395,0)</f>
        <v/>
      </c>
      <c r="DH395">
        <f>ROUND(ROUND(AG395,0)*CX395,0)</f>
        <v/>
      </c>
      <c r="DI395">
        <f>ROUND(ROUND(AH395,0)*CX395,0)</f>
        <v/>
      </c>
      <c r="DJ395">
        <f>DF395</f>
        <v/>
      </c>
      <c r="DK395" t="n">
        <v>0</v>
      </c>
      <c r="DL395" t="inlineStr"/>
      <c r="DM395" t="n">
        <v>0</v>
      </c>
      <c r="DN395" t="inlineStr"/>
      <c r="DO395" t="n">
        <v>0</v>
      </c>
    </row>
    <row r="396">
      <c r="A396">
        <f>ROW(Source!A1008)</f>
        <v/>
      </c>
      <c r="B396" t="n">
        <v>78855224</v>
      </c>
      <c r="C396" t="n">
        <v>78860106</v>
      </c>
      <c r="D396" t="n">
        <v>29159192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507-5032</t>
        </is>
      </c>
      <c r="J396" t="inlineStr">
        <is>
          <t>ТССЦ Московской обл., 507-5032, приказ Минстроя России №675/пр от 28.02.2017 № 258/пр</t>
        </is>
      </c>
      <c r="K396" t="inlineStr">
        <is>
          <t>Муфта полипропиленовая комбинированная, с наружной резьбой диаметром 25х3/4"</t>
        </is>
      </c>
      <c r="L396" t="n">
        <v>1358</v>
      </c>
      <c r="N396" t="n">
        <v>1010</v>
      </c>
      <c r="O396" t="inlineStr">
        <is>
          <t>10 шт.</t>
        </is>
      </c>
      <c r="P396" t="inlineStr">
        <is>
          <t>10 шт.</t>
        </is>
      </c>
      <c r="Q396" t="n">
        <v>10</v>
      </c>
      <c r="W396" t="n">
        <v>0</v>
      </c>
      <c r="X396" t="n">
        <v>2139440737</v>
      </c>
      <c r="Y396">
        <f>AT396</f>
        <v/>
      </c>
      <c r="AA396" t="n">
        <v>639.97</v>
      </c>
      <c r="AB396" t="n">
        <v>0</v>
      </c>
      <c r="AC396" t="n">
        <v>0</v>
      </c>
      <c r="AD396" t="n">
        <v>0</v>
      </c>
      <c r="AE396" t="n">
        <v>122.6</v>
      </c>
      <c r="AF396" t="n">
        <v>0</v>
      </c>
      <c r="AG396" t="n">
        <v>0</v>
      </c>
      <c r="AH396" t="n">
        <v>0</v>
      </c>
      <c r="AI396" t="n">
        <v>5.22</v>
      </c>
      <c r="AJ396" t="n">
        <v>1</v>
      </c>
      <c r="AK396" t="n">
        <v>1</v>
      </c>
      <c r="AL396" t="n">
        <v>1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  <c r="AS396" t="inlineStr"/>
      <c r="AT396" t="n">
        <v>3.3333333</v>
      </c>
      <c r="AU396" t="inlineStr"/>
      <c r="AV396" t="n">
        <v>0</v>
      </c>
      <c r="AW396" t="n">
        <v>1</v>
      </c>
      <c r="AX396" t="n">
        <v>-1</v>
      </c>
      <c r="AY396" t="n">
        <v>0</v>
      </c>
      <c r="AZ396" t="n">
        <v>0</v>
      </c>
      <c r="BA396" t="inlineStr"/>
      <c r="BB396" t="n">
        <v>0</v>
      </c>
      <c r="BC396" t="n">
        <v>0</v>
      </c>
      <c r="BD396" t="n">
        <v>0</v>
      </c>
      <c r="BE396" t="n">
        <v>0</v>
      </c>
      <c r="BF396" t="n">
        <v>0</v>
      </c>
      <c r="BG396" t="n">
        <v>0</v>
      </c>
      <c r="BH396" t="n">
        <v>0</v>
      </c>
      <c r="BI396" t="n">
        <v>0</v>
      </c>
      <c r="BJ396" t="n">
        <v>0</v>
      </c>
      <c r="BK396" t="n">
        <v>0</v>
      </c>
      <c r="BL396" t="n">
        <v>0</v>
      </c>
      <c r="BM396" t="n">
        <v>0</v>
      </c>
      <c r="BN396" t="n">
        <v>0</v>
      </c>
      <c r="BO396" t="n">
        <v>0</v>
      </c>
      <c r="BP396" t="n">
        <v>0</v>
      </c>
      <c r="BQ396" t="n">
        <v>0</v>
      </c>
      <c r="BR396" t="n">
        <v>0</v>
      </c>
      <c r="BS396" t="n">
        <v>0</v>
      </c>
      <c r="BT396" t="n">
        <v>0</v>
      </c>
      <c r="BU396" t="n">
        <v>0</v>
      </c>
      <c r="BV396" t="n">
        <v>0</v>
      </c>
      <c r="BW396" t="n">
        <v>0</v>
      </c>
      <c r="CV396" t="n">
        <v>0</v>
      </c>
      <c r="CW396" t="n">
        <v>0</v>
      </c>
      <c r="CX396">
        <f>ROUND(Y396*Source!I1008,7)</f>
        <v/>
      </c>
      <c r="CY396">
        <f>AA396</f>
        <v/>
      </c>
      <c r="CZ396">
        <f>AE396</f>
        <v/>
      </c>
      <c r="DA396">
        <f>AI396</f>
        <v/>
      </c>
      <c r="DB396">
        <f>ROUND(ROUND(AT396*CZ396,2),2)</f>
        <v/>
      </c>
      <c r="DC396">
        <f>ROUND(ROUND(AT396*AG396,2),2)</f>
        <v/>
      </c>
      <c r="DD396" t="inlineStr"/>
      <c r="DE396" t="inlineStr"/>
      <c r="DF396">
        <f>ROUND(ROUND(AE396*AI396,0)*CX396,0)</f>
        <v/>
      </c>
      <c r="DG396">
        <f>ROUND(ROUND(AF396,0)*CX396,0)</f>
        <v/>
      </c>
      <c r="DH396">
        <f>ROUND(ROUND(AG396,0)*CX396,0)</f>
        <v/>
      </c>
      <c r="DI396">
        <f>ROUND(ROUND(AH396,0)*CX396,0)</f>
        <v/>
      </c>
      <c r="DJ396">
        <f>DF396</f>
        <v/>
      </c>
      <c r="DK396" t="n">
        <v>0</v>
      </c>
      <c r="DL396" t="inlineStr"/>
      <c r="DM396" t="n">
        <v>0</v>
      </c>
      <c r="DN396" t="inlineStr"/>
      <c r="DO396" t="n">
        <v>0</v>
      </c>
    </row>
    <row r="397">
      <c r="A397">
        <f>ROW(Source!A1013)</f>
        <v/>
      </c>
      <c r="B397" t="n">
        <v>78855224</v>
      </c>
      <c r="C397" t="n">
        <v>78860146</v>
      </c>
      <c r="D397" t="n">
        <v>18411117</v>
      </c>
      <c r="E397" t="n">
        <v>1</v>
      </c>
      <c r="F397" t="n">
        <v>1</v>
      </c>
      <c r="G397" t="n">
        <v>1</v>
      </c>
      <c r="H397" t="n">
        <v>1</v>
      </c>
      <c r="I397" t="inlineStr">
        <is>
          <t>1-1040-90</t>
        </is>
      </c>
      <c r="J397" t="inlineStr"/>
      <c r="K397" t="inlineStr">
        <is>
          <t>Рабочий строитель среднего разряда 4</t>
        </is>
      </c>
      <c r="L397" t="n">
        <v>1369</v>
      </c>
      <c r="N397" t="n">
        <v>1013</v>
      </c>
      <c r="O397" t="inlineStr">
        <is>
          <t>чел.-ч</t>
        </is>
      </c>
      <c r="P397" t="inlineStr">
        <is>
          <t>чел.-ч</t>
        </is>
      </c>
      <c r="Q397" t="n">
        <v>1</v>
      </c>
      <c r="W397" t="n">
        <v>0</v>
      </c>
      <c r="X397" t="n">
        <v>-1739886638</v>
      </c>
      <c r="Y397">
        <f>AT397</f>
        <v/>
      </c>
      <c r="AA397" t="n">
        <v>0</v>
      </c>
      <c r="AB397" t="n">
        <v>0</v>
      </c>
      <c r="AC397" t="n">
        <v>0</v>
      </c>
      <c r="AD397" t="n">
        <v>9.619999999999999</v>
      </c>
      <c r="AE397" t="n">
        <v>0</v>
      </c>
      <c r="AF397" t="n">
        <v>0</v>
      </c>
      <c r="AG397" t="n">
        <v>0</v>
      </c>
      <c r="AH397" t="n">
        <v>9.619999999999999</v>
      </c>
      <c r="AI397" t="n">
        <v>1</v>
      </c>
      <c r="AJ397" t="n">
        <v>1</v>
      </c>
      <c r="AK397" t="n">
        <v>1</v>
      </c>
      <c r="AL397" t="n">
        <v>1</v>
      </c>
      <c r="AM397" t="n">
        <v>-2</v>
      </c>
      <c r="AN397" t="n">
        <v>0</v>
      </c>
      <c r="AO397" t="n">
        <v>1</v>
      </c>
      <c r="AP397" t="n">
        <v>1</v>
      </c>
      <c r="AQ397" t="n">
        <v>0</v>
      </c>
      <c r="AR397" t="n">
        <v>0</v>
      </c>
      <c r="AS397" t="inlineStr"/>
      <c r="AT397" t="n">
        <v>174</v>
      </c>
      <c r="AU397" t="inlineStr"/>
      <c r="AV397" t="n">
        <v>1</v>
      </c>
      <c r="AW397" t="n">
        <v>2</v>
      </c>
      <c r="AX397" t="n">
        <v>78860147</v>
      </c>
      <c r="AY397" t="n">
        <v>1</v>
      </c>
      <c r="AZ397" t="n">
        <v>0</v>
      </c>
      <c r="BA397" t="n">
        <v>380</v>
      </c>
      <c r="BB397" t="n">
        <v>0</v>
      </c>
      <c r="BC397" t="n">
        <v>0</v>
      </c>
      <c r="BD397" t="n">
        <v>0</v>
      </c>
      <c r="BE397" t="n">
        <v>0</v>
      </c>
      <c r="BF397" t="n">
        <v>0</v>
      </c>
      <c r="BG397" t="n">
        <v>0</v>
      </c>
      <c r="BH397" t="n">
        <v>0</v>
      </c>
      <c r="BI397" t="n">
        <v>0</v>
      </c>
      <c r="BJ397" t="n">
        <v>0</v>
      </c>
      <c r="BK397" t="n">
        <v>0</v>
      </c>
      <c r="BL397" t="n">
        <v>0</v>
      </c>
      <c r="BM397" t="n">
        <v>0</v>
      </c>
      <c r="BN397" t="n">
        <v>0</v>
      </c>
      <c r="BO397" t="n">
        <v>0</v>
      </c>
      <c r="BP397" t="n">
        <v>0</v>
      </c>
      <c r="BQ397" t="n">
        <v>0</v>
      </c>
      <c r="BR397" t="n">
        <v>0</v>
      </c>
      <c r="BS397" t="n">
        <v>0</v>
      </c>
      <c r="BT397" t="n">
        <v>0</v>
      </c>
      <c r="BU397" t="n">
        <v>0</v>
      </c>
      <c r="BV397" t="n">
        <v>0</v>
      </c>
      <c r="BW397" t="n">
        <v>0</v>
      </c>
      <c r="CU397">
        <f>ROUND(AT397*Source!I1013*AH397*AL397,0)</f>
        <v/>
      </c>
      <c r="CV397">
        <f>ROUND(Y397*Source!I1013,7)</f>
        <v/>
      </c>
      <c r="CW397" t="n">
        <v>0</v>
      </c>
      <c r="CX397">
        <f>ROUND(Y397*Source!I1013,7)</f>
        <v/>
      </c>
      <c r="CY397">
        <f>AD397</f>
        <v/>
      </c>
      <c r="CZ397">
        <f>AH397</f>
        <v/>
      </c>
      <c r="DA397">
        <f>AL397</f>
        <v/>
      </c>
      <c r="DB397">
        <f>ROUND(ROUND(AT397*CZ397,2),2)</f>
        <v/>
      </c>
      <c r="DC397">
        <f>ROUND(ROUND(AT397*AG397,2),2)</f>
        <v/>
      </c>
      <c r="DD397" t="inlineStr"/>
      <c r="DE397" t="inlineStr"/>
      <c r="DF397">
        <f>ROUND(ROUND(AE397,0)*CX397,0)</f>
        <v/>
      </c>
      <c r="DG397">
        <f>ROUND(ROUND(AF397,0)*CX397,0)</f>
        <v/>
      </c>
      <c r="DH397">
        <f>ROUND(ROUND(AG397,0)*CX397,0)</f>
        <v/>
      </c>
      <c r="DI397">
        <f>ROUND(ROUND(AH397,0)*CX397,0)</f>
        <v/>
      </c>
      <c r="DJ397">
        <f>DI397</f>
        <v/>
      </c>
      <c r="DK397" t="n">
        <v>0</v>
      </c>
      <c r="DL397" t="inlineStr"/>
      <c r="DM397" t="n">
        <v>0</v>
      </c>
      <c r="DN397" t="inlineStr"/>
      <c r="DO397" t="n">
        <v>0</v>
      </c>
    </row>
    <row r="398">
      <c r="A398">
        <f>ROW(Source!A1013)</f>
        <v/>
      </c>
      <c r="B398" t="n">
        <v>78855224</v>
      </c>
      <c r="C398" t="n">
        <v>78860146</v>
      </c>
      <c r="D398" t="n">
        <v>29172659</v>
      </c>
      <c r="E398" t="n">
        <v>1</v>
      </c>
      <c r="F398" t="n">
        <v>1</v>
      </c>
      <c r="G398" t="n">
        <v>1</v>
      </c>
      <c r="H398" t="n">
        <v>2</v>
      </c>
      <c r="I398" t="inlineStr">
        <is>
          <t>040504</t>
        </is>
      </c>
      <c r="J398" t="inlineStr">
        <is>
          <t>ТСЭМ Московской обл., 040504, приказ Минстроя России №675/пр от 28.02.2017 № 264/пр</t>
        </is>
      </c>
      <c r="K398" t="inlineStr">
        <is>
          <t>Аппарат для газовой сварки и резки</t>
        </is>
      </c>
      <c r="L398" t="n">
        <v>1368</v>
      </c>
      <c r="N398" t="n">
        <v>1011</v>
      </c>
      <c r="O398" t="inlineStr">
        <is>
          <t>маш.-ч</t>
        </is>
      </c>
      <c r="P398" t="inlineStr">
        <is>
          <t>маш.-ч</t>
        </is>
      </c>
      <c r="Q398" t="n">
        <v>1</v>
      </c>
      <c r="W398" t="n">
        <v>0</v>
      </c>
      <c r="X398" t="n">
        <v>1514068676</v>
      </c>
      <c r="Y398">
        <f>AT398</f>
        <v/>
      </c>
      <c r="AA398" t="n">
        <v>0</v>
      </c>
      <c r="AB398" t="n">
        <v>9.76</v>
      </c>
      <c r="AC398" t="n">
        <v>0</v>
      </c>
      <c r="AD398" t="n">
        <v>0</v>
      </c>
      <c r="AE398" t="n">
        <v>0</v>
      </c>
      <c r="AF398" t="n">
        <v>1.2</v>
      </c>
      <c r="AG398" t="n">
        <v>0</v>
      </c>
      <c r="AH398" t="n">
        <v>0</v>
      </c>
      <c r="AI398" t="n">
        <v>1</v>
      </c>
      <c r="AJ398" t="n">
        <v>8.130000000000001</v>
      </c>
      <c r="AK398" t="n">
        <v>52.25</v>
      </c>
      <c r="AL398" t="n">
        <v>1</v>
      </c>
      <c r="AM398" t="n">
        <v>2</v>
      </c>
      <c r="AN398" t="n">
        <v>0</v>
      </c>
      <c r="AO398" t="n">
        <v>1</v>
      </c>
      <c r="AP398" t="n">
        <v>1</v>
      </c>
      <c r="AQ398" t="n">
        <v>0</v>
      </c>
      <c r="AR398" t="n">
        <v>0</v>
      </c>
      <c r="AS398" t="inlineStr"/>
      <c r="AT398" t="n">
        <v>2.7</v>
      </c>
      <c r="AU398" t="inlineStr"/>
      <c r="AV398" t="n">
        <v>0</v>
      </c>
      <c r="AW398" t="n">
        <v>2</v>
      </c>
      <c r="AX398" t="n">
        <v>78860148</v>
      </c>
      <c r="AY398" t="n">
        <v>1</v>
      </c>
      <c r="AZ398" t="n">
        <v>0</v>
      </c>
      <c r="BA398" t="n">
        <v>381</v>
      </c>
      <c r="BB398" t="n">
        <v>0</v>
      </c>
      <c r="BC398" t="n">
        <v>0</v>
      </c>
      <c r="BD398" t="n">
        <v>0</v>
      </c>
      <c r="BE398" t="n">
        <v>0</v>
      </c>
      <c r="BF398" t="n">
        <v>0</v>
      </c>
      <c r="BG398" t="n">
        <v>0</v>
      </c>
      <c r="BH398" t="n">
        <v>0</v>
      </c>
      <c r="BI398" t="n">
        <v>0</v>
      </c>
      <c r="BJ398" t="n">
        <v>0</v>
      </c>
      <c r="BK398" t="n">
        <v>0</v>
      </c>
      <c r="BL398" t="n">
        <v>0</v>
      </c>
      <c r="BM398" t="n">
        <v>0</v>
      </c>
      <c r="BN398" t="n">
        <v>0</v>
      </c>
      <c r="BO398" t="n">
        <v>0</v>
      </c>
      <c r="BP398" t="n">
        <v>0</v>
      </c>
      <c r="BQ398" t="n">
        <v>0</v>
      </c>
      <c r="BR398" t="n">
        <v>0</v>
      </c>
      <c r="BS398" t="n">
        <v>0</v>
      </c>
      <c r="BT398" t="n">
        <v>0</v>
      </c>
      <c r="BU398" t="n">
        <v>0</v>
      </c>
      <c r="BV398" t="n">
        <v>0</v>
      </c>
      <c r="BW398" t="n">
        <v>0</v>
      </c>
      <c r="CV398" t="n">
        <v>0</v>
      </c>
      <c r="CW398">
        <f>ROUND(Y398*Source!I1013*DO398,7)</f>
        <v/>
      </c>
      <c r="CX398">
        <f>ROUND(Y398*Source!I1013,7)</f>
        <v/>
      </c>
      <c r="CY398">
        <f>AB398</f>
        <v/>
      </c>
      <c r="CZ398">
        <f>AF398</f>
        <v/>
      </c>
      <c r="DA398">
        <f>AJ398</f>
        <v/>
      </c>
      <c r="DB398">
        <f>ROUND(ROUND(AT398*CZ398,2),2)</f>
        <v/>
      </c>
      <c r="DC398">
        <f>ROUND(ROUND(AT398*AG398,2),2)</f>
        <v/>
      </c>
      <c r="DD398" t="inlineStr"/>
      <c r="DE398" t="inlineStr"/>
      <c r="DF398">
        <f>ROUND(ROUND(AE398,0)*CX398,0)</f>
        <v/>
      </c>
      <c r="DG398">
        <f>ROUND(ROUND(AF398*AJ398,0)*CX398,0)</f>
        <v/>
      </c>
      <c r="DH398">
        <f>ROUND(ROUND(AG398*AK398,0)*CX398,0)</f>
        <v/>
      </c>
      <c r="DI398">
        <f>ROUND(ROUND(AH398,0)*CX398,0)</f>
        <v/>
      </c>
      <c r="DJ398">
        <f>DG398</f>
        <v/>
      </c>
      <c r="DK398" t="n">
        <v>0</v>
      </c>
      <c r="DL398" t="inlineStr"/>
      <c r="DM398" t="n">
        <v>0</v>
      </c>
      <c r="DN398" t="inlineStr"/>
      <c r="DO398" t="n">
        <v>0</v>
      </c>
    </row>
    <row r="399">
      <c r="A399">
        <f>ROW(Source!A1013)</f>
        <v/>
      </c>
      <c r="B399" t="n">
        <v>78855224</v>
      </c>
      <c r="C399" t="n">
        <v>78860146</v>
      </c>
      <c r="D399" t="n">
        <v>29174500</v>
      </c>
      <c r="E399" t="n">
        <v>1</v>
      </c>
      <c r="F399" t="n">
        <v>1</v>
      </c>
      <c r="G399" t="n">
        <v>1</v>
      </c>
      <c r="H399" t="n">
        <v>2</v>
      </c>
      <c r="I399" t="inlineStr">
        <is>
          <t>330206</t>
        </is>
      </c>
      <c r="J399" t="inlineStr">
        <is>
          <t>ТСЭМ Московской обл., 330206, приказ Минстроя России №675/пр от 28.02.2017 № 264/пр</t>
        </is>
      </c>
      <c r="K399" t="inlineStr">
        <is>
          <t>Дрели электрические</t>
        </is>
      </c>
      <c r="L399" t="n">
        <v>1368</v>
      </c>
      <c r="N399" t="n">
        <v>1011</v>
      </c>
      <c r="O399" t="inlineStr">
        <is>
          <t>маш.-ч</t>
        </is>
      </c>
      <c r="P399" t="inlineStr">
        <is>
          <t>маш.-ч</t>
        </is>
      </c>
      <c r="Q399" t="n">
        <v>1</v>
      </c>
      <c r="W399" t="n">
        <v>0</v>
      </c>
      <c r="X399" t="n">
        <v>-1867053656</v>
      </c>
      <c r="Y399">
        <f>AT399</f>
        <v/>
      </c>
      <c r="AA399" t="n">
        <v>0</v>
      </c>
      <c r="AB399" t="n">
        <v>8.390000000000001</v>
      </c>
      <c r="AC399" t="n">
        <v>0</v>
      </c>
      <c r="AD399" t="n">
        <v>0</v>
      </c>
      <c r="AE399" t="n">
        <v>0</v>
      </c>
      <c r="AF399" t="n">
        <v>1.95</v>
      </c>
      <c r="AG399" t="n">
        <v>0</v>
      </c>
      <c r="AH399" t="n">
        <v>0</v>
      </c>
      <c r="AI399" t="n">
        <v>1</v>
      </c>
      <c r="AJ399" t="n">
        <v>4.3</v>
      </c>
      <c r="AK399" t="n">
        <v>52.25</v>
      </c>
      <c r="AL399" t="n">
        <v>1</v>
      </c>
      <c r="AM399" t="n">
        <v>2</v>
      </c>
      <c r="AN399" t="n">
        <v>0</v>
      </c>
      <c r="AO399" t="n">
        <v>1</v>
      </c>
      <c r="AP399" t="n">
        <v>1</v>
      </c>
      <c r="AQ399" t="n">
        <v>0</v>
      </c>
      <c r="AR399" t="n">
        <v>0</v>
      </c>
      <c r="AS399" t="inlineStr"/>
      <c r="AT399" t="n">
        <v>4.36</v>
      </c>
      <c r="AU399" t="inlineStr"/>
      <c r="AV399" t="n">
        <v>0</v>
      </c>
      <c r="AW399" t="n">
        <v>2</v>
      </c>
      <c r="AX399" t="n">
        <v>78860149</v>
      </c>
      <c r="AY399" t="n">
        <v>1</v>
      </c>
      <c r="AZ399" t="n">
        <v>0</v>
      </c>
      <c r="BA399" t="n">
        <v>382</v>
      </c>
      <c r="BB399" t="n">
        <v>0</v>
      </c>
      <c r="BC399" t="n">
        <v>0</v>
      </c>
      <c r="BD399" t="n">
        <v>0</v>
      </c>
      <c r="BE399" t="n">
        <v>0</v>
      </c>
      <c r="BF399" t="n">
        <v>0</v>
      </c>
      <c r="BG399" t="n">
        <v>0</v>
      </c>
      <c r="BH399" t="n">
        <v>0</v>
      </c>
      <c r="BI399" t="n">
        <v>0</v>
      </c>
      <c r="BJ399" t="n">
        <v>0</v>
      </c>
      <c r="BK399" t="n">
        <v>0</v>
      </c>
      <c r="BL399" t="n">
        <v>0</v>
      </c>
      <c r="BM399" t="n">
        <v>0</v>
      </c>
      <c r="BN399" t="n">
        <v>0</v>
      </c>
      <c r="BO399" t="n">
        <v>0</v>
      </c>
      <c r="BP399" t="n">
        <v>0</v>
      </c>
      <c r="BQ399" t="n">
        <v>0</v>
      </c>
      <c r="BR399" t="n">
        <v>0</v>
      </c>
      <c r="BS399" t="n">
        <v>0</v>
      </c>
      <c r="BT399" t="n">
        <v>0</v>
      </c>
      <c r="BU399" t="n">
        <v>0</v>
      </c>
      <c r="BV399" t="n">
        <v>0</v>
      </c>
      <c r="BW399" t="n">
        <v>0</v>
      </c>
      <c r="CV399" t="n">
        <v>0</v>
      </c>
      <c r="CW399">
        <f>ROUND(Y399*Source!I1013*DO399,7)</f>
        <v/>
      </c>
      <c r="CX399">
        <f>ROUND(Y399*Source!I1013,7)</f>
        <v/>
      </c>
      <c r="CY399">
        <f>AB399</f>
        <v/>
      </c>
      <c r="CZ399">
        <f>AF399</f>
        <v/>
      </c>
      <c r="DA399">
        <f>AJ399</f>
        <v/>
      </c>
      <c r="DB399">
        <f>ROUND(ROUND(AT399*CZ399,2),2)</f>
        <v/>
      </c>
      <c r="DC399">
        <f>ROUND(ROUND(AT399*AG399,2),2)</f>
        <v/>
      </c>
      <c r="DD399" t="inlineStr"/>
      <c r="DE399" t="inlineStr"/>
      <c r="DF399">
        <f>ROUND(ROUND(AE399,0)*CX399,0)</f>
        <v/>
      </c>
      <c r="DG399">
        <f>ROUND(ROUND(AF399*AJ399,0)*CX399,0)</f>
        <v/>
      </c>
      <c r="DH399">
        <f>ROUND(ROUND(AG399*AK399,0)*CX399,0)</f>
        <v/>
      </c>
      <c r="DI399">
        <f>ROUND(ROUND(AH399,0)*CX399,0)</f>
        <v/>
      </c>
      <c r="DJ399">
        <f>DG399</f>
        <v/>
      </c>
      <c r="DK399" t="n">
        <v>0</v>
      </c>
      <c r="DL399" t="inlineStr"/>
      <c r="DM399" t="n">
        <v>0</v>
      </c>
      <c r="DN399" t="inlineStr"/>
      <c r="DO399" t="n">
        <v>0</v>
      </c>
    </row>
    <row r="400">
      <c r="A400">
        <f>ROW(Source!A1013)</f>
        <v/>
      </c>
      <c r="B400" t="n">
        <v>78855224</v>
      </c>
      <c r="C400" t="n">
        <v>78860146</v>
      </c>
      <c r="D400" t="n">
        <v>29174913</v>
      </c>
      <c r="E400" t="n">
        <v>1</v>
      </c>
      <c r="F400" t="n">
        <v>1</v>
      </c>
      <c r="G400" t="n">
        <v>1</v>
      </c>
      <c r="H400" t="n">
        <v>2</v>
      </c>
      <c r="I400" t="inlineStr">
        <is>
          <t>400001</t>
        </is>
      </c>
      <c r="J400" t="inlineStr">
        <is>
          <t>ТСЭМ Московской обл., 400001, приказ Минстроя России №675/пр от 28.02.2017 № 264/пр</t>
        </is>
      </c>
      <c r="K400" t="inlineStr">
        <is>
          <t>Автомобили бортовые, грузоподъемность до 5 т</t>
        </is>
      </c>
      <c r="L400" t="n">
        <v>1368</v>
      </c>
      <c r="N400" t="n">
        <v>1011</v>
      </c>
      <c r="O400" t="inlineStr">
        <is>
          <t>маш.-ч</t>
        </is>
      </c>
      <c r="P400" t="inlineStr">
        <is>
          <t>маш.-ч</t>
        </is>
      </c>
      <c r="Q400" t="n">
        <v>1</v>
      </c>
      <c r="W400" t="n">
        <v>0</v>
      </c>
      <c r="X400" t="n">
        <v>1230759911</v>
      </c>
      <c r="Y400">
        <f>AT400</f>
        <v/>
      </c>
      <c r="AA400" t="n">
        <v>0</v>
      </c>
      <c r="AB400" t="n">
        <v>2177.51</v>
      </c>
      <c r="AC400" t="n">
        <v>606.1</v>
      </c>
      <c r="AD400" t="n">
        <v>0</v>
      </c>
      <c r="AE400" t="n">
        <v>0</v>
      </c>
      <c r="AF400" t="n">
        <v>87.17</v>
      </c>
      <c r="AG400" t="n">
        <v>11.6</v>
      </c>
      <c r="AH400" t="n">
        <v>0</v>
      </c>
      <c r="AI400" t="n">
        <v>1</v>
      </c>
      <c r="AJ400" t="n">
        <v>24.98</v>
      </c>
      <c r="AK400" t="n">
        <v>52.25</v>
      </c>
      <c r="AL400" t="n">
        <v>1</v>
      </c>
      <c r="AM400" t="n">
        <v>2</v>
      </c>
      <c r="AN400" t="n">
        <v>0</v>
      </c>
      <c r="AO400" t="n">
        <v>1</v>
      </c>
      <c r="AP400" t="n">
        <v>1</v>
      </c>
      <c r="AQ400" t="n">
        <v>0</v>
      </c>
      <c r="AR400" t="n">
        <v>0</v>
      </c>
      <c r="AS400" t="inlineStr"/>
      <c r="AT400" t="n">
        <v>0.6</v>
      </c>
      <c r="AU400" t="inlineStr"/>
      <c r="AV400" t="n">
        <v>0</v>
      </c>
      <c r="AW400" t="n">
        <v>2</v>
      </c>
      <c r="AX400" t="n">
        <v>78860150</v>
      </c>
      <c r="AY400" t="n">
        <v>1</v>
      </c>
      <c r="AZ400" t="n">
        <v>0</v>
      </c>
      <c r="BA400" t="n">
        <v>383</v>
      </c>
      <c r="BB400" t="n">
        <v>0</v>
      </c>
      <c r="BC400" t="n">
        <v>0</v>
      </c>
      <c r="BD400" t="n">
        <v>0</v>
      </c>
      <c r="BE400" t="n">
        <v>0</v>
      </c>
      <c r="BF400" t="n">
        <v>0</v>
      </c>
      <c r="BG400" t="n">
        <v>0</v>
      </c>
      <c r="BH400" t="n">
        <v>0</v>
      </c>
      <c r="BI400" t="n">
        <v>0</v>
      </c>
      <c r="BJ400" t="n">
        <v>0</v>
      </c>
      <c r="BK400" t="n">
        <v>0</v>
      </c>
      <c r="BL400" t="n">
        <v>0</v>
      </c>
      <c r="BM400" t="n">
        <v>0</v>
      </c>
      <c r="BN400" t="n">
        <v>0</v>
      </c>
      <c r="BO400" t="n">
        <v>0</v>
      </c>
      <c r="BP400" t="n">
        <v>0</v>
      </c>
      <c r="BQ400" t="n">
        <v>0</v>
      </c>
      <c r="BR400" t="n">
        <v>0</v>
      </c>
      <c r="BS400" t="n">
        <v>0</v>
      </c>
      <c r="BT400" t="n">
        <v>0</v>
      </c>
      <c r="BU400" t="n">
        <v>0</v>
      </c>
      <c r="BV400" t="n">
        <v>0</v>
      </c>
      <c r="BW400" t="n">
        <v>0</v>
      </c>
      <c r="CV400" t="n">
        <v>0</v>
      </c>
      <c r="CW400">
        <f>ROUND(Y400*Source!I1013*DO400,7)</f>
        <v/>
      </c>
      <c r="CX400">
        <f>ROUND(Y400*Source!I1013,7)</f>
        <v/>
      </c>
      <c r="CY400">
        <f>AB400</f>
        <v/>
      </c>
      <c r="CZ400">
        <f>AF400</f>
        <v/>
      </c>
      <c r="DA400">
        <f>AJ400</f>
        <v/>
      </c>
      <c r="DB400">
        <f>ROUND(ROUND(AT400*CZ400,2),2)</f>
        <v/>
      </c>
      <c r="DC400">
        <f>ROUND(ROUND(AT400*AG400,2),2)</f>
        <v/>
      </c>
      <c r="DD400" t="inlineStr"/>
      <c r="DE400" t="inlineStr"/>
      <c r="DF400">
        <f>ROUND(ROUND(AE400,0)*CX400,0)</f>
        <v/>
      </c>
      <c r="DG400">
        <f>ROUND(ROUND(AF400*AJ400,0)*CX400,0)</f>
        <v/>
      </c>
      <c r="DH400">
        <f>ROUND(ROUND(AG400*AK400,0)*CX400,0)</f>
        <v/>
      </c>
      <c r="DI400">
        <f>ROUND(ROUND(AH400,0)*CX400,0)</f>
        <v/>
      </c>
      <c r="DJ400">
        <f>DG400</f>
        <v/>
      </c>
      <c r="DK400" t="n">
        <v>0</v>
      </c>
      <c r="DL400" t="inlineStr"/>
      <c r="DM400" t="n">
        <v>0</v>
      </c>
      <c r="DN400" t="inlineStr"/>
      <c r="DO400" t="n">
        <v>0</v>
      </c>
    </row>
    <row r="401">
      <c r="A401">
        <f>ROW(Source!A1013)</f>
        <v/>
      </c>
      <c r="B401" t="n">
        <v>78855224</v>
      </c>
      <c r="C401" t="n">
        <v>78860146</v>
      </c>
      <c r="D401" t="n">
        <v>29107441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101-0324</t>
        </is>
      </c>
      <c r="J401" t="inlineStr">
        <is>
          <t>ТССЦ Московской обл., 101-0324, приказ Минстроя России №675/пр от 28.02.2017 № 254/пр</t>
        </is>
      </c>
      <c r="K401" t="inlineStr">
        <is>
          <t>Кислород технический газообразный</t>
        </is>
      </c>
      <c r="L401" t="n">
        <v>1339</v>
      </c>
      <c r="N401" t="n">
        <v>1007</v>
      </c>
      <c r="O401" t="inlineStr">
        <is>
          <t>м3</t>
        </is>
      </c>
      <c r="P401" t="inlineStr">
        <is>
          <t>м3</t>
        </is>
      </c>
      <c r="Q401" t="n">
        <v>1</v>
      </c>
      <c r="W401" t="n">
        <v>0</v>
      </c>
      <c r="X401" t="n">
        <v>-756465305</v>
      </c>
      <c r="Y401">
        <f>AT401</f>
        <v/>
      </c>
      <c r="AA401" t="n">
        <v>111.08</v>
      </c>
      <c r="AB401" t="n">
        <v>0</v>
      </c>
      <c r="AC401" t="n">
        <v>0</v>
      </c>
      <c r="AD401" t="n">
        <v>0</v>
      </c>
      <c r="AE401" t="n">
        <v>6.23</v>
      </c>
      <c r="AF401" t="n">
        <v>0</v>
      </c>
      <c r="AG401" t="n">
        <v>0</v>
      </c>
      <c r="AH401" t="n">
        <v>0</v>
      </c>
      <c r="AI401" t="n">
        <v>17.83</v>
      </c>
      <c r="AJ401" t="n">
        <v>1</v>
      </c>
      <c r="AK401" t="n">
        <v>1</v>
      </c>
      <c r="AL401" t="n">
        <v>1</v>
      </c>
      <c r="AM401" t="n">
        <v>2</v>
      </c>
      <c r="AN401" t="n">
        <v>0</v>
      </c>
      <c r="AO401" t="n">
        <v>1</v>
      </c>
      <c r="AP401" t="n">
        <v>1</v>
      </c>
      <c r="AQ401" t="n">
        <v>0</v>
      </c>
      <c r="AR401" t="n">
        <v>0</v>
      </c>
      <c r="AS401" t="inlineStr"/>
      <c r="AT401" t="n">
        <v>0.48</v>
      </c>
      <c r="AU401" t="inlineStr"/>
      <c r="AV401" t="n">
        <v>0</v>
      </c>
      <c r="AW401" t="n">
        <v>2</v>
      </c>
      <c r="AX401" t="n">
        <v>78860151</v>
      </c>
      <c r="AY401" t="n">
        <v>1</v>
      </c>
      <c r="AZ401" t="n">
        <v>0</v>
      </c>
      <c r="BA401" t="n">
        <v>384</v>
      </c>
      <c r="BB401" t="n">
        <v>0</v>
      </c>
      <c r="BC401" t="n">
        <v>0</v>
      </c>
      <c r="BD401" t="n">
        <v>0</v>
      </c>
      <c r="BE401" t="n">
        <v>0</v>
      </c>
      <c r="BF401" t="n">
        <v>0</v>
      </c>
      <c r="BG401" t="n">
        <v>0</v>
      </c>
      <c r="BH401" t="n">
        <v>0</v>
      </c>
      <c r="BI401" t="n">
        <v>0</v>
      </c>
      <c r="BJ401" t="n">
        <v>0</v>
      </c>
      <c r="BK401" t="n">
        <v>0</v>
      </c>
      <c r="BL401" t="n">
        <v>0</v>
      </c>
      <c r="BM401" t="n">
        <v>0</v>
      </c>
      <c r="BN401" t="n">
        <v>0</v>
      </c>
      <c r="BO401" t="n">
        <v>0</v>
      </c>
      <c r="BP401" t="n">
        <v>0</v>
      </c>
      <c r="BQ401" t="n">
        <v>0</v>
      </c>
      <c r="BR401" t="n">
        <v>0</v>
      </c>
      <c r="BS401" t="n">
        <v>0</v>
      </c>
      <c r="BT401" t="n">
        <v>0</v>
      </c>
      <c r="BU401" t="n">
        <v>0</v>
      </c>
      <c r="BV401" t="n">
        <v>0</v>
      </c>
      <c r="BW401" t="n">
        <v>0</v>
      </c>
      <c r="CV401" t="n">
        <v>0</v>
      </c>
      <c r="CW401" t="n">
        <v>0</v>
      </c>
      <c r="CX401">
        <f>ROUND(Y401*Source!I1013,7)</f>
        <v/>
      </c>
      <c r="CY401">
        <f>AA401</f>
        <v/>
      </c>
      <c r="CZ401">
        <f>AE401</f>
        <v/>
      </c>
      <c r="DA401">
        <f>AI401</f>
        <v/>
      </c>
      <c r="DB401">
        <f>ROUND(ROUND(AT401*CZ401,2),2)</f>
        <v/>
      </c>
      <c r="DC401">
        <f>ROUND(ROUND(AT401*AG401,2),2)</f>
        <v/>
      </c>
      <c r="DD401" t="inlineStr"/>
      <c r="DE401" t="inlineStr"/>
      <c r="DF401">
        <f>ROUND(ROUND(AE401*AI401,0)*CX401,0)</f>
        <v/>
      </c>
      <c r="DG401">
        <f>ROUND(ROUND(AF401,0)*CX401,0)</f>
        <v/>
      </c>
      <c r="DH401">
        <f>ROUND(ROUND(AG401,0)*CX401,0)</f>
        <v/>
      </c>
      <c r="DI401">
        <f>ROUND(ROUND(AH401,0)*CX401,0)</f>
        <v/>
      </c>
      <c r="DJ401">
        <f>DF401</f>
        <v/>
      </c>
      <c r="DK401" t="n">
        <v>0</v>
      </c>
      <c r="DL401" t="inlineStr"/>
      <c r="DM401" t="n">
        <v>0</v>
      </c>
      <c r="DN401" t="inlineStr"/>
      <c r="DO401" t="n">
        <v>0</v>
      </c>
    </row>
    <row r="402">
      <c r="A402">
        <f>ROW(Source!A1013)</f>
        <v/>
      </c>
      <c r="B402" t="n">
        <v>78855224</v>
      </c>
      <c r="C402" t="n">
        <v>78860146</v>
      </c>
      <c r="D402" t="n">
        <v>29107430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101-1602</t>
        </is>
      </c>
      <c r="J402" t="inlineStr">
        <is>
          <t>ТССЦ Московской обл., 101-1602, приказ Минстроя России №675/пр от 28.02.2017 № 254/пр</t>
        </is>
      </c>
      <c r="K402" t="inlineStr">
        <is>
          <t>Ацетилен газообразный технический</t>
        </is>
      </c>
      <c r="L402" t="n">
        <v>1339</v>
      </c>
      <c r="N402" t="n">
        <v>1007</v>
      </c>
      <c r="O402" t="inlineStr">
        <is>
          <t>м3</t>
        </is>
      </c>
      <c r="P402" t="inlineStr">
        <is>
          <t>м3</t>
        </is>
      </c>
      <c r="Q402" t="n">
        <v>1</v>
      </c>
      <c r="W402" t="n">
        <v>0</v>
      </c>
      <c r="X402" t="n">
        <v>-203673795</v>
      </c>
      <c r="Y402">
        <f>AT402</f>
        <v/>
      </c>
      <c r="AA402" t="n">
        <v>618.53</v>
      </c>
      <c r="AB402" t="n">
        <v>0</v>
      </c>
      <c r="AC402" t="n">
        <v>0</v>
      </c>
      <c r="AD402" t="n">
        <v>0</v>
      </c>
      <c r="AE402" t="n">
        <v>38.49</v>
      </c>
      <c r="AF402" t="n">
        <v>0</v>
      </c>
      <c r="AG402" t="n">
        <v>0</v>
      </c>
      <c r="AH402" t="n">
        <v>0</v>
      </c>
      <c r="AI402" t="n">
        <v>16.07</v>
      </c>
      <c r="AJ402" t="n">
        <v>1</v>
      </c>
      <c r="AK402" t="n">
        <v>1</v>
      </c>
      <c r="AL402" t="n">
        <v>1</v>
      </c>
      <c r="AM402" t="n">
        <v>2</v>
      </c>
      <c r="AN402" t="n">
        <v>0</v>
      </c>
      <c r="AO402" t="n">
        <v>1</v>
      </c>
      <c r="AP402" t="n">
        <v>1</v>
      </c>
      <c r="AQ402" t="n">
        <v>0</v>
      </c>
      <c r="AR402" t="n">
        <v>0</v>
      </c>
      <c r="AS402" t="inlineStr"/>
      <c r="AT402" t="n">
        <v>0.21</v>
      </c>
      <c r="AU402" t="inlineStr"/>
      <c r="AV402" t="n">
        <v>0</v>
      </c>
      <c r="AW402" t="n">
        <v>2</v>
      </c>
      <c r="AX402" t="n">
        <v>78860152</v>
      </c>
      <c r="AY402" t="n">
        <v>1</v>
      </c>
      <c r="AZ402" t="n">
        <v>0</v>
      </c>
      <c r="BA402" t="n">
        <v>385</v>
      </c>
      <c r="BB402" t="n">
        <v>0</v>
      </c>
      <c r="BC402" t="n">
        <v>0</v>
      </c>
      <c r="BD402" t="n">
        <v>0</v>
      </c>
      <c r="BE402" t="n">
        <v>0</v>
      </c>
      <c r="BF402" t="n">
        <v>0</v>
      </c>
      <c r="BG402" t="n">
        <v>0</v>
      </c>
      <c r="BH402" t="n">
        <v>0</v>
      </c>
      <c r="BI402" t="n">
        <v>0</v>
      </c>
      <c r="BJ402" t="n">
        <v>0</v>
      </c>
      <c r="BK402" t="n">
        <v>0</v>
      </c>
      <c r="BL402" t="n">
        <v>0</v>
      </c>
      <c r="BM402" t="n">
        <v>0</v>
      </c>
      <c r="BN402" t="n">
        <v>0</v>
      </c>
      <c r="BO402" t="n">
        <v>0</v>
      </c>
      <c r="BP402" t="n">
        <v>0</v>
      </c>
      <c r="BQ402" t="n">
        <v>0</v>
      </c>
      <c r="BR402" t="n">
        <v>0</v>
      </c>
      <c r="BS402" t="n">
        <v>0</v>
      </c>
      <c r="BT402" t="n">
        <v>0</v>
      </c>
      <c r="BU402" t="n">
        <v>0</v>
      </c>
      <c r="BV402" t="n">
        <v>0</v>
      </c>
      <c r="BW402" t="n">
        <v>0</v>
      </c>
      <c r="CV402" t="n">
        <v>0</v>
      </c>
      <c r="CW402" t="n">
        <v>0</v>
      </c>
      <c r="CX402">
        <f>ROUND(Y402*Source!I1013,7)</f>
        <v/>
      </c>
      <c r="CY402">
        <f>AA402</f>
        <v/>
      </c>
      <c r="CZ402">
        <f>AE402</f>
        <v/>
      </c>
      <c r="DA402">
        <f>AI402</f>
        <v/>
      </c>
      <c r="DB402">
        <f>ROUND(ROUND(AT402*CZ402,2),2)</f>
        <v/>
      </c>
      <c r="DC402">
        <f>ROUND(ROUND(AT402*AG402,2),2)</f>
        <v/>
      </c>
      <c r="DD402" t="inlineStr"/>
      <c r="DE402" t="inlineStr"/>
      <c r="DF402">
        <f>ROUND(ROUND(AE402*AI402,0)*CX402,0)</f>
        <v/>
      </c>
      <c r="DG402">
        <f>ROUND(ROUND(AF402,0)*CX402,0)</f>
        <v/>
      </c>
      <c r="DH402">
        <f>ROUND(ROUND(AG402,0)*CX402,0)</f>
        <v/>
      </c>
      <c r="DI402">
        <f>ROUND(ROUND(AH402,0)*CX402,0)</f>
        <v/>
      </c>
      <c r="DJ402">
        <f>DF402</f>
        <v/>
      </c>
      <c r="DK402" t="n">
        <v>0</v>
      </c>
      <c r="DL402" t="inlineStr"/>
      <c r="DM402" t="n">
        <v>0</v>
      </c>
      <c r="DN402" t="inlineStr"/>
      <c r="DO402" t="n">
        <v>0</v>
      </c>
    </row>
    <row r="403">
      <c r="A403">
        <f>ROW(Source!A1013)</f>
        <v/>
      </c>
      <c r="B403" t="n">
        <v>78855224</v>
      </c>
      <c r="C403" t="n">
        <v>78860146</v>
      </c>
      <c r="D403" t="n">
        <v>29117364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103-1459</t>
        </is>
      </c>
      <c r="J403" t="inlineStr">
        <is>
          <t>ТССЦ Московской обл., 103-1459, приказ Минстроя России №675/пр от 28.02.2017 № 254/пр</t>
        </is>
      </c>
      <c r="K403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403" t="n">
        <v>1301</v>
      </c>
      <c r="N403" t="n">
        <v>1003</v>
      </c>
      <c r="O403" t="inlineStr">
        <is>
          <t>м</t>
        </is>
      </c>
      <c r="P403" t="inlineStr">
        <is>
          <t>м</t>
        </is>
      </c>
      <c r="Q403" t="n">
        <v>1</v>
      </c>
      <c r="W403" t="n">
        <v>0</v>
      </c>
      <c r="X403" t="n">
        <v>-1536345473</v>
      </c>
      <c r="Y403">
        <f>AT403</f>
        <v/>
      </c>
      <c r="AA403" t="n">
        <v>161.62</v>
      </c>
      <c r="AB403" t="n">
        <v>0</v>
      </c>
      <c r="AC403" t="n">
        <v>0</v>
      </c>
      <c r="AD403" t="n">
        <v>0</v>
      </c>
      <c r="AE403" t="n">
        <v>22.14</v>
      </c>
      <c r="AF403" t="n">
        <v>0</v>
      </c>
      <c r="AG403" t="n">
        <v>0</v>
      </c>
      <c r="AH403" t="n">
        <v>0</v>
      </c>
      <c r="AI403" t="n">
        <v>7.3</v>
      </c>
      <c r="AJ403" t="n">
        <v>1</v>
      </c>
      <c r="AK403" t="n">
        <v>1</v>
      </c>
      <c r="AL403" t="n">
        <v>1</v>
      </c>
      <c r="AM403" t="n">
        <v>2</v>
      </c>
      <c r="AN403" t="n">
        <v>0</v>
      </c>
      <c r="AO403" t="n">
        <v>1</v>
      </c>
      <c r="AP403" t="n">
        <v>1</v>
      </c>
      <c r="AQ403" t="n">
        <v>0</v>
      </c>
      <c r="AR403" t="n">
        <v>0</v>
      </c>
      <c r="AS403" t="inlineStr"/>
      <c r="AT403" t="n">
        <v>95.8</v>
      </c>
      <c r="AU403" t="inlineStr"/>
      <c r="AV403" t="n">
        <v>0</v>
      </c>
      <c r="AW403" t="n">
        <v>2</v>
      </c>
      <c r="AX403" t="n">
        <v>78860153</v>
      </c>
      <c r="AY403" t="n">
        <v>1</v>
      </c>
      <c r="AZ403" t="n">
        <v>0</v>
      </c>
      <c r="BA403" t="n">
        <v>386</v>
      </c>
      <c r="BB403" t="n">
        <v>0</v>
      </c>
      <c r="BC403" t="n">
        <v>0</v>
      </c>
      <c r="BD403" t="n">
        <v>0</v>
      </c>
      <c r="BE403" t="n">
        <v>0</v>
      </c>
      <c r="BF403" t="n">
        <v>0</v>
      </c>
      <c r="BG403" t="n">
        <v>0</v>
      </c>
      <c r="BH403" t="n">
        <v>0</v>
      </c>
      <c r="BI403" t="n">
        <v>0</v>
      </c>
      <c r="BJ403" t="n">
        <v>0</v>
      </c>
      <c r="BK403" t="n">
        <v>0</v>
      </c>
      <c r="BL403" t="n">
        <v>0</v>
      </c>
      <c r="BM403" t="n">
        <v>0</v>
      </c>
      <c r="BN403" t="n">
        <v>0</v>
      </c>
      <c r="BO403" t="n">
        <v>0</v>
      </c>
      <c r="BP403" t="n">
        <v>0</v>
      </c>
      <c r="BQ403" t="n">
        <v>0</v>
      </c>
      <c r="BR403" t="n">
        <v>0</v>
      </c>
      <c r="BS403" t="n">
        <v>0</v>
      </c>
      <c r="BT403" t="n">
        <v>0</v>
      </c>
      <c r="BU403" t="n">
        <v>0</v>
      </c>
      <c r="BV403" t="n">
        <v>0</v>
      </c>
      <c r="BW403" t="n">
        <v>0</v>
      </c>
      <c r="CV403" t="n">
        <v>0</v>
      </c>
      <c r="CW403" t="n">
        <v>0</v>
      </c>
      <c r="CX403">
        <f>ROUND(Y403*Source!I1013,7)</f>
        <v/>
      </c>
      <c r="CY403">
        <f>AA403</f>
        <v/>
      </c>
      <c r="CZ403">
        <f>AE403</f>
        <v/>
      </c>
      <c r="DA403">
        <f>AI403</f>
        <v/>
      </c>
      <c r="DB403">
        <f>ROUND(ROUND(AT403*CZ403,2),2)</f>
        <v/>
      </c>
      <c r="DC403">
        <f>ROUND(ROUND(AT403*AG403,2),2)</f>
        <v/>
      </c>
      <c r="DD403" t="inlineStr"/>
      <c r="DE403" t="inlineStr"/>
      <c r="DF403">
        <f>ROUND(ROUND(AE403*AI403,0)*CX403,0)</f>
        <v/>
      </c>
      <c r="DG403">
        <f>ROUND(ROUND(AF403,0)*CX403,0)</f>
        <v/>
      </c>
      <c r="DH403">
        <f>ROUND(ROUND(AG403,0)*CX403,0)</f>
        <v/>
      </c>
      <c r="DI403">
        <f>ROUND(ROUND(AH403,0)*CX403,0)</f>
        <v/>
      </c>
      <c r="DJ403">
        <f>DF403</f>
        <v/>
      </c>
      <c r="DK403" t="n">
        <v>0</v>
      </c>
      <c r="DL403" t="inlineStr"/>
      <c r="DM403" t="n">
        <v>0</v>
      </c>
      <c r="DN403" t="inlineStr"/>
      <c r="DO403" t="n">
        <v>0</v>
      </c>
    </row>
    <row r="404">
      <c r="A404">
        <f>ROW(Source!A1013)</f>
        <v/>
      </c>
      <c r="B404" t="n">
        <v>78855224</v>
      </c>
      <c r="C404" t="n">
        <v>78860146</v>
      </c>
      <c r="D404" t="n">
        <v>29140635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301-1380</t>
        </is>
      </c>
      <c r="J404" t="inlineStr">
        <is>
          <t>ТССЦ Московской обл., 301-1380, приказ Минстроя России №675/пр от 28.02.2017 № 256/пр</t>
        </is>
      </c>
      <c r="K404" t="inlineStr">
        <is>
          <t>Трубки защитные гофрированные</t>
        </is>
      </c>
      <c r="L404" t="n">
        <v>1301</v>
      </c>
      <c r="N404" t="n">
        <v>1003</v>
      </c>
      <c r="O404" t="inlineStr">
        <is>
          <t>м</t>
        </is>
      </c>
      <c r="P404" t="inlineStr">
        <is>
          <t>м</t>
        </is>
      </c>
      <c r="Q404" t="n">
        <v>1</v>
      </c>
      <c r="W404" t="n">
        <v>0</v>
      </c>
      <c r="X404" t="n">
        <v>-1225716149</v>
      </c>
      <c r="Y404">
        <f>AT404</f>
        <v/>
      </c>
      <c r="AA404" t="n">
        <v>17.99</v>
      </c>
      <c r="AB404" t="n">
        <v>0</v>
      </c>
      <c r="AC404" t="n">
        <v>0</v>
      </c>
      <c r="AD404" t="n">
        <v>0</v>
      </c>
      <c r="AE404" t="n">
        <v>9.52</v>
      </c>
      <c r="AF404" t="n">
        <v>0</v>
      </c>
      <c r="AG404" t="n">
        <v>0</v>
      </c>
      <c r="AH404" t="n">
        <v>0</v>
      </c>
      <c r="AI404" t="n">
        <v>1.89</v>
      </c>
      <c r="AJ404" t="n">
        <v>1</v>
      </c>
      <c r="AK404" t="n">
        <v>1</v>
      </c>
      <c r="AL404" t="n">
        <v>1</v>
      </c>
      <c r="AM404" t="n">
        <v>2</v>
      </c>
      <c r="AN404" t="n">
        <v>0</v>
      </c>
      <c r="AO404" t="n">
        <v>1</v>
      </c>
      <c r="AP404" t="n">
        <v>1</v>
      </c>
      <c r="AQ404" t="n">
        <v>0</v>
      </c>
      <c r="AR404" t="n">
        <v>0</v>
      </c>
      <c r="AS404" t="inlineStr"/>
      <c r="AT404" t="n">
        <v>6</v>
      </c>
      <c r="AU404" t="inlineStr"/>
      <c r="AV404" t="n">
        <v>0</v>
      </c>
      <c r="AW404" t="n">
        <v>2</v>
      </c>
      <c r="AX404" t="n">
        <v>78860155</v>
      </c>
      <c r="AY404" t="n">
        <v>1</v>
      </c>
      <c r="AZ404" t="n">
        <v>0</v>
      </c>
      <c r="BA404" t="n">
        <v>388</v>
      </c>
      <c r="BB404" t="n">
        <v>0</v>
      </c>
      <c r="BC404" t="n">
        <v>0</v>
      </c>
      <c r="BD404" t="n">
        <v>0</v>
      </c>
      <c r="BE404" t="n">
        <v>0</v>
      </c>
      <c r="BF404" t="n">
        <v>0</v>
      </c>
      <c r="BG404" t="n">
        <v>0</v>
      </c>
      <c r="BH404" t="n">
        <v>0</v>
      </c>
      <c r="BI404" t="n">
        <v>0</v>
      </c>
      <c r="BJ404" t="n">
        <v>0</v>
      </c>
      <c r="BK404" t="n">
        <v>0</v>
      </c>
      <c r="BL404" t="n">
        <v>0</v>
      </c>
      <c r="BM404" t="n">
        <v>0</v>
      </c>
      <c r="BN404" t="n">
        <v>0</v>
      </c>
      <c r="BO404" t="n">
        <v>0</v>
      </c>
      <c r="BP404" t="n">
        <v>0</v>
      </c>
      <c r="BQ404" t="n">
        <v>0</v>
      </c>
      <c r="BR404" t="n">
        <v>0</v>
      </c>
      <c r="BS404" t="n">
        <v>0</v>
      </c>
      <c r="BT404" t="n">
        <v>0</v>
      </c>
      <c r="BU404" t="n">
        <v>0</v>
      </c>
      <c r="BV404" t="n">
        <v>0</v>
      </c>
      <c r="BW404" t="n">
        <v>0</v>
      </c>
      <c r="CV404" t="n">
        <v>0</v>
      </c>
      <c r="CW404" t="n">
        <v>0</v>
      </c>
      <c r="CX404">
        <f>ROUND(Y404*Source!I1013,7)</f>
        <v/>
      </c>
      <c r="CY404">
        <f>AA404</f>
        <v/>
      </c>
      <c r="CZ404">
        <f>AE404</f>
        <v/>
      </c>
      <c r="DA404">
        <f>AI404</f>
        <v/>
      </c>
      <c r="DB404">
        <f>ROUND(ROUND(AT404*CZ404,2),2)</f>
        <v/>
      </c>
      <c r="DC404">
        <f>ROUND(ROUND(AT404*AG404,2),2)</f>
        <v/>
      </c>
      <c r="DD404" t="inlineStr"/>
      <c r="DE404" t="inlineStr"/>
      <c r="DF404">
        <f>ROUND(ROUND(AE404*AI404,0)*CX404,0)</f>
        <v/>
      </c>
      <c r="DG404">
        <f>ROUND(ROUND(AF404,0)*CX404,0)</f>
        <v/>
      </c>
      <c r="DH404">
        <f>ROUND(ROUND(AG404,0)*CX404,0)</f>
        <v/>
      </c>
      <c r="DI404">
        <f>ROUND(ROUND(AH404,0)*CX404,0)</f>
        <v/>
      </c>
      <c r="DJ404">
        <f>DF404</f>
        <v/>
      </c>
      <c r="DK404" t="n">
        <v>0</v>
      </c>
      <c r="DL404" t="inlineStr"/>
      <c r="DM404" t="n">
        <v>0</v>
      </c>
      <c r="DN404" t="inlineStr"/>
      <c r="DO404" t="n">
        <v>0</v>
      </c>
    </row>
    <row r="405">
      <c r="A405">
        <f>ROW(Source!A1013)</f>
        <v/>
      </c>
      <c r="B405" t="n">
        <v>78855224</v>
      </c>
      <c r="C405" t="n">
        <v>78860146</v>
      </c>
      <c r="D405" t="n">
        <v>29159167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507-5007</t>
        </is>
      </c>
      <c r="J405" t="inlineStr">
        <is>
          <t>ТССЦ Московской обл., 507-5007, приказ Минстроя России №675/пр от 28.02.2017 № 258/пр</t>
        </is>
      </c>
      <c r="K405" t="inlineStr">
        <is>
          <t>Муфта полипропиленовая соединительная диаметром 20 мм</t>
        </is>
      </c>
      <c r="L405" t="n">
        <v>1358</v>
      </c>
      <c r="N405" t="n">
        <v>1010</v>
      </c>
      <c r="O405" t="inlineStr">
        <is>
          <t>10 шт.</t>
        </is>
      </c>
      <c r="P405" t="inlineStr">
        <is>
          <t>10 шт.</t>
        </is>
      </c>
      <c r="Q405" t="n">
        <v>10</v>
      </c>
      <c r="W405" t="n">
        <v>0</v>
      </c>
      <c r="X405" t="n">
        <v>-793832491</v>
      </c>
      <c r="Y405">
        <f>AT405</f>
        <v/>
      </c>
      <c r="AA405" t="n">
        <v>42.7</v>
      </c>
      <c r="AB405" t="n">
        <v>0</v>
      </c>
      <c r="AC405" t="n">
        <v>0</v>
      </c>
      <c r="AD405" t="n">
        <v>0</v>
      </c>
      <c r="AE405" t="n">
        <v>7</v>
      </c>
      <c r="AF405" t="n">
        <v>0</v>
      </c>
      <c r="AG405" t="n">
        <v>0</v>
      </c>
      <c r="AH405" t="n">
        <v>0</v>
      </c>
      <c r="AI405" t="n">
        <v>6.1</v>
      </c>
      <c r="AJ405" t="n">
        <v>1</v>
      </c>
      <c r="AK405" t="n">
        <v>1</v>
      </c>
      <c r="AL405" t="n">
        <v>1</v>
      </c>
      <c r="AM405" t="n">
        <v>0</v>
      </c>
      <c r="AN405" t="n">
        <v>1</v>
      </c>
      <c r="AO405" t="n">
        <v>0</v>
      </c>
      <c r="AP405" t="n">
        <v>1</v>
      </c>
      <c r="AQ405" t="n">
        <v>0</v>
      </c>
      <c r="AR405" t="n">
        <v>0</v>
      </c>
      <c r="AS405" t="inlineStr"/>
      <c r="AT405" t="n">
        <v>10</v>
      </c>
      <c r="AU405" t="inlineStr"/>
      <c r="AV405" t="n">
        <v>0</v>
      </c>
      <c r="AW405" t="n">
        <v>1</v>
      </c>
      <c r="AX405" t="n">
        <v>-1</v>
      </c>
      <c r="AY405" t="n">
        <v>0</v>
      </c>
      <c r="AZ405" t="n">
        <v>0</v>
      </c>
      <c r="BA405" t="inlineStr"/>
      <c r="BB405" t="n">
        <v>0</v>
      </c>
      <c r="BC405" t="n">
        <v>0</v>
      </c>
      <c r="BD405" t="n">
        <v>0</v>
      </c>
      <c r="BE405" t="n">
        <v>0</v>
      </c>
      <c r="BF405" t="n">
        <v>0</v>
      </c>
      <c r="BG405" t="n">
        <v>0</v>
      </c>
      <c r="BH405" t="n">
        <v>0</v>
      </c>
      <c r="BI405" t="n">
        <v>0</v>
      </c>
      <c r="BJ405" t="n">
        <v>0</v>
      </c>
      <c r="BK405" t="n">
        <v>0</v>
      </c>
      <c r="BL405" t="n">
        <v>0</v>
      </c>
      <c r="BM405" t="n">
        <v>0</v>
      </c>
      <c r="BN405" t="n">
        <v>0</v>
      </c>
      <c r="BO405" t="n">
        <v>0</v>
      </c>
      <c r="BP405" t="n">
        <v>0</v>
      </c>
      <c r="BQ405" t="n">
        <v>0</v>
      </c>
      <c r="BR405" t="n">
        <v>0</v>
      </c>
      <c r="BS405" t="n">
        <v>0</v>
      </c>
      <c r="BT405" t="n">
        <v>0</v>
      </c>
      <c r="BU405" t="n">
        <v>0</v>
      </c>
      <c r="BV405" t="n">
        <v>0</v>
      </c>
      <c r="BW405" t="n">
        <v>0</v>
      </c>
      <c r="CV405" t="n">
        <v>0</v>
      </c>
      <c r="CW405" t="n">
        <v>0</v>
      </c>
      <c r="CX405">
        <f>ROUND(Y405*Source!I1013,7)</f>
        <v/>
      </c>
      <c r="CY405">
        <f>AA405</f>
        <v/>
      </c>
      <c r="CZ405">
        <f>AE405</f>
        <v/>
      </c>
      <c r="DA405">
        <f>AI405</f>
        <v/>
      </c>
      <c r="DB405">
        <f>ROUND(ROUND(AT405*CZ405,2),2)</f>
        <v/>
      </c>
      <c r="DC405">
        <f>ROUND(ROUND(AT405*AG405,2),2)</f>
        <v/>
      </c>
      <c r="DD405" t="inlineStr"/>
      <c r="DE405" t="inlineStr"/>
      <c r="DF405">
        <f>ROUND(ROUND(AE405*AI405,0)*CX405,0)</f>
        <v/>
      </c>
      <c r="DG405">
        <f>ROUND(ROUND(AF405,0)*CX405,0)</f>
        <v/>
      </c>
      <c r="DH405">
        <f>ROUND(ROUND(AG405,0)*CX405,0)</f>
        <v/>
      </c>
      <c r="DI405">
        <f>ROUND(ROUND(AH405,0)*CX405,0)</f>
        <v/>
      </c>
      <c r="DJ405">
        <f>DF405</f>
        <v/>
      </c>
      <c r="DK405" t="n">
        <v>0</v>
      </c>
      <c r="DL405" t="inlineStr"/>
      <c r="DM405" t="n">
        <v>0</v>
      </c>
      <c r="DN405" t="inlineStr"/>
      <c r="DO405" t="n">
        <v>0</v>
      </c>
    </row>
    <row r="406">
      <c r="A406">
        <f>ROW(Source!A1053)</f>
        <v/>
      </c>
      <c r="B406" t="n">
        <v>78855224</v>
      </c>
      <c r="C406" t="n">
        <v>78860243</v>
      </c>
      <c r="D406" t="n">
        <v>18406785</v>
      </c>
      <c r="E406" t="n">
        <v>1</v>
      </c>
      <c r="F406" t="n">
        <v>1</v>
      </c>
      <c r="G406" t="n">
        <v>1</v>
      </c>
      <c r="H406" t="n">
        <v>1</v>
      </c>
      <c r="I406" t="inlineStr">
        <is>
          <t>1-1033-90</t>
        </is>
      </c>
      <c r="J406" t="inlineStr"/>
      <c r="K406" t="inlineStr">
        <is>
          <t>Рабочий строитель среднего разряда 3,3</t>
        </is>
      </c>
      <c r="L406" t="n">
        <v>1369</v>
      </c>
      <c r="N406" t="n">
        <v>1013</v>
      </c>
      <c r="O406" t="inlineStr">
        <is>
          <t>чел.-ч</t>
        </is>
      </c>
      <c r="P406" t="inlineStr">
        <is>
          <t>чел.-ч</t>
        </is>
      </c>
      <c r="Q406" t="n">
        <v>1</v>
      </c>
      <c r="W406" t="n">
        <v>0</v>
      </c>
      <c r="X406" t="n">
        <v>645971194</v>
      </c>
      <c r="Y406">
        <f>AT406</f>
        <v/>
      </c>
      <c r="AA406" t="n">
        <v>0</v>
      </c>
      <c r="AB406" t="n">
        <v>0</v>
      </c>
      <c r="AC406" t="n">
        <v>0</v>
      </c>
      <c r="AD406" t="n">
        <v>8.859999999999999</v>
      </c>
      <c r="AE406" t="n">
        <v>0</v>
      </c>
      <c r="AF406" t="n">
        <v>0</v>
      </c>
      <c r="AG406" t="n">
        <v>0</v>
      </c>
      <c r="AH406" t="n">
        <v>8.859999999999999</v>
      </c>
      <c r="AI406" t="n">
        <v>1</v>
      </c>
      <c r="AJ406" t="n">
        <v>1</v>
      </c>
      <c r="AK406" t="n">
        <v>1</v>
      </c>
      <c r="AL406" t="n">
        <v>1</v>
      </c>
      <c r="AM406" t="n">
        <v>-2</v>
      </c>
      <c r="AN406" t="n">
        <v>0</v>
      </c>
      <c r="AO406" t="n">
        <v>1</v>
      </c>
      <c r="AP406" t="n">
        <v>0</v>
      </c>
      <c r="AQ406" t="n">
        <v>0</v>
      </c>
      <c r="AR406" t="n">
        <v>0</v>
      </c>
      <c r="AS406" t="inlineStr"/>
      <c r="AT406" t="n">
        <v>111</v>
      </c>
      <c r="AU406" t="inlineStr"/>
      <c r="AV406" t="n">
        <v>1</v>
      </c>
      <c r="AW406" t="n">
        <v>2</v>
      </c>
      <c r="AX406" t="n">
        <v>78860260</v>
      </c>
      <c r="AY406" t="n">
        <v>1</v>
      </c>
      <c r="AZ406" t="n">
        <v>0</v>
      </c>
      <c r="BA406" t="n">
        <v>391</v>
      </c>
      <c r="BB406" t="n">
        <v>0</v>
      </c>
      <c r="BC406" t="n">
        <v>0</v>
      </c>
      <c r="BD406" t="n">
        <v>0</v>
      </c>
      <c r="BE406" t="n">
        <v>0</v>
      </c>
      <c r="BF406" t="n">
        <v>0</v>
      </c>
      <c r="BG406" t="n">
        <v>0</v>
      </c>
      <c r="BH406" t="n">
        <v>0</v>
      </c>
      <c r="BI406" t="n">
        <v>0</v>
      </c>
      <c r="BJ406" t="n">
        <v>0</v>
      </c>
      <c r="BK406" t="n">
        <v>0</v>
      </c>
      <c r="BL406" t="n">
        <v>0</v>
      </c>
      <c r="BM406" t="n">
        <v>0</v>
      </c>
      <c r="BN406" t="n">
        <v>0</v>
      </c>
      <c r="BO406" t="n">
        <v>0</v>
      </c>
      <c r="BP406" t="n">
        <v>0</v>
      </c>
      <c r="BQ406" t="n">
        <v>0</v>
      </c>
      <c r="BR406" t="n">
        <v>0</v>
      </c>
      <c r="BS406" t="n">
        <v>0</v>
      </c>
      <c r="BT406" t="n">
        <v>0</v>
      </c>
      <c r="BU406" t="n">
        <v>0</v>
      </c>
      <c r="BV406" t="n">
        <v>0</v>
      </c>
      <c r="BW406" t="n">
        <v>0</v>
      </c>
      <c r="CU406">
        <f>ROUND(AT406*Source!I1053*AH406*AL406,0)</f>
        <v/>
      </c>
      <c r="CV406">
        <f>ROUND(Y406*Source!I1053,7)</f>
        <v/>
      </c>
      <c r="CW406" t="n">
        <v>0</v>
      </c>
      <c r="CX406">
        <f>ROUND(Y406*Source!I1053,7)</f>
        <v/>
      </c>
      <c r="CY406">
        <f>AD406</f>
        <v/>
      </c>
      <c r="CZ406">
        <f>AH406</f>
        <v/>
      </c>
      <c r="DA406">
        <f>AL406</f>
        <v/>
      </c>
      <c r="DB406">
        <f>ROUND(ROUND(AT406*CZ406,2),2)</f>
        <v/>
      </c>
      <c r="DC406">
        <f>ROUND(ROUND(AT406*AG406,2),2)</f>
        <v/>
      </c>
      <c r="DD406" t="inlineStr"/>
      <c r="DE406" t="inlineStr"/>
      <c r="DF406">
        <f>ROUND(ROUND(AE406,0)*CX406,0)</f>
        <v/>
      </c>
      <c r="DG406">
        <f>ROUND(ROUND(AF406,0)*CX406,0)</f>
        <v/>
      </c>
      <c r="DH406">
        <f>ROUND(ROUND(AG406,0)*CX406,0)</f>
        <v/>
      </c>
      <c r="DI406">
        <f>ROUND(ROUND(AH406,0)*CX406,0)</f>
        <v/>
      </c>
      <c r="DJ406">
        <f>DI406</f>
        <v/>
      </c>
      <c r="DK406" t="n">
        <v>0</v>
      </c>
      <c r="DL406" t="inlineStr"/>
      <c r="DM406" t="n">
        <v>0</v>
      </c>
      <c r="DN406" t="inlineStr"/>
      <c r="DO406" t="n">
        <v>0</v>
      </c>
    </row>
    <row r="407">
      <c r="A407">
        <f>ROW(Source!A1053)</f>
        <v/>
      </c>
      <c r="B407" t="n">
        <v>78855224</v>
      </c>
      <c r="C407" t="n">
        <v>78860243</v>
      </c>
      <c r="D407" t="n">
        <v>121548</v>
      </c>
      <c r="E407" t="n">
        <v>1</v>
      </c>
      <c r="F407" t="n">
        <v>1</v>
      </c>
      <c r="G407" t="n">
        <v>1</v>
      </c>
      <c r="H407" t="n">
        <v>1</v>
      </c>
      <c r="I407" t="inlineStr">
        <is>
          <t>2</t>
        </is>
      </c>
      <c r="J407" t="inlineStr"/>
      <c r="K407" t="inlineStr">
        <is>
          <t>Затраты труда машинистов</t>
        </is>
      </c>
      <c r="L407" t="n">
        <v>608254</v>
      </c>
      <c r="N407" t="n">
        <v>1013</v>
      </c>
      <c r="O407" t="inlineStr">
        <is>
          <t>чел.час</t>
        </is>
      </c>
      <c r="P407" t="inlineStr">
        <is>
          <t>чел.час</t>
        </is>
      </c>
      <c r="Q407" t="n">
        <v>1</v>
      </c>
      <c r="W407" t="n">
        <v>0</v>
      </c>
      <c r="X407" t="n">
        <v>-185737400</v>
      </c>
      <c r="Y407">
        <f>AT407</f>
        <v/>
      </c>
      <c r="AA407" t="n">
        <v>0</v>
      </c>
      <c r="AB407" t="n">
        <v>0</v>
      </c>
      <c r="AC407" t="n">
        <v>0</v>
      </c>
      <c r="AD407" t="n">
        <v>0</v>
      </c>
      <c r="AE407" t="n">
        <v>0</v>
      </c>
      <c r="AF407" t="n">
        <v>0</v>
      </c>
      <c r="AG407" t="n">
        <v>0</v>
      </c>
      <c r="AH407" t="n">
        <v>0</v>
      </c>
      <c r="AI407" t="n">
        <v>1</v>
      </c>
      <c r="AJ407" t="n">
        <v>1</v>
      </c>
      <c r="AK407" t="n">
        <v>1</v>
      </c>
      <c r="AL407" t="n">
        <v>1</v>
      </c>
      <c r="AM407" t="n">
        <v>-2</v>
      </c>
      <c r="AN407" t="n">
        <v>0</v>
      </c>
      <c r="AO407" t="n">
        <v>1</v>
      </c>
      <c r="AP407" t="n">
        <v>0</v>
      </c>
      <c r="AQ407" t="n">
        <v>0</v>
      </c>
      <c r="AR407" t="n">
        <v>0</v>
      </c>
      <c r="AS407" t="inlineStr"/>
      <c r="AT407" t="n">
        <v>0.3</v>
      </c>
      <c r="AU407" t="inlineStr"/>
      <c r="AV407" t="n">
        <v>2</v>
      </c>
      <c r="AW407" t="n">
        <v>2</v>
      </c>
      <c r="AX407" t="n">
        <v>78860261</v>
      </c>
      <c r="AY407" t="n">
        <v>1</v>
      </c>
      <c r="AZ407" t="n">
        <v>0</v>
      </c>
      <c r="BA407" t="n">
        <v>392</v>
      </c>
      <c r="BB407" t="n">
        <v>0</v>
      </c>
      <c r="BC407" t="n">
        <v>0</v>
      </c>
      <c r="BD407" t="n">
        <v>0</v>
      </c>
      <c r="BE407" t="n">
        <v>0</v>
      </c>
      <c r="BF407" t="n">
        <v>0</v>
      </c>
      <c r="BG407" t="n">
        <v>0</v>
      </c>
      <c r="BH407" t="n">
        <v>0</v>
      </c>
      <c r="BI407" t="n">
        <v>0</v>
      </c>
      <c r="BJ407" t="n">
        <v>0</v>
      </c>
      <c r="BK407" t="n">
        <v>0</v>
      </c>
      <c r="BL407" t="n">
        <v>0</v>
      </c>
      <c r="BM407" t="n">
        <v>0</v>
      </c>
      <c r="BN407" t="n">
        <v>0</v>
      </c>
      <c r="BO407" t="n">
        <v>0</v>
      </c>
      <c r="BP407" t="n">
        <v>0</v>
      </c>
      <c r="BQ407" t="n">
        <v>0</v>
      </c>
      <c r="BR407" t="n">
        <v>0</v>
      </c>
      <c r="BS407" t="n">
        <v>0</v>
      </c>
      <c r="BT407" t="n">
        <v>0</v>
      </c>
      <c r="BU407" t="n">
        <v>0</v>
      </c>
      <c r="BV407" t="n">
        <v>0</v>
      </c>
      <c r="BW407" t="n">
        <v>0</v>
      </c>
      <c r="CV407" t="n">
        <v>0</v>
      </c>
      <c r="CW407" t="n">
        <v>0</v>
      </c>
      <c r="CX407">
        <f>ROUND(Y407*Source!I1053,7)</f>
        <v/>
      </c>
      <c r="CY407">
        <f>AD407</f>
        <v/>
      </c>
      <c r="CZ407">
        <f>AH407</f>
        <v/>
      </c>
      <c r="DA407">
        <f>AL407</f>
        <v/>
      </c>
      <c r="DB407">
        <f>ROUND(ROUND(AT407*CZ407,2),2)</f>
        <v/>
      </c>
      <c r="DC407">
        <f>ROUND(ROUND(AT407*AG407,2),2)</f>
        <v/>
      </c>
      <c r="DD407" t="inlineStr"/>
      <c r="DE407" t="inlineStr"/>
      <c r="DF407">
        <f>ROUND(ROUND(AE407,0)*CX407,0)</f>
        <v/>
      </c>
      <c r="DG407">
        <f>ROUND(ROUND(AF407,0)*CX407,0)</f>
        <v/>
      </c>
      <c r="DH407">
        <f>ROUND(ROUND(AG407,0)*CX407,0)</f>
        <v/>
      </c>
      <c r="DI407">
        <f>ROUND(ROUND(AH407,0)*CX407,0)</f>
        <v/>
      </c>
      <c r="DJ407">
        <f>DI407</f>
        <v/>
      </c>
      <c r="DK407" t="n">
        <v>0</v>
      </c>
      <c r="DL407" t="inlineStr"/>
      <c r="DM407" t="n">
        <v>0</v>
      </c>
      <c r="DN407" t="inlineStr"/>
      <c r="DO407" t="n">
        <v>0</v>
      </c>
    </row>
    <row r="408">
      <c r="A408">
        <f>ROW(Source!A1053)</f>
        <v/>
      </c>
      <c r="B408" t="n">
        <v>78855224</v>
      </c>
      <c r="C408" t="n">
        <v>78860243</v>
      </c>
      <c r="D408" t="n">
        <v>29172556</v>
      </c>
      <c r="E408" t="n">
        <v>1</v>
      </c>
      <c r="F408" t="n">
        <v>1</v>
      </c>
      <c r="G408" t="n">
        <v>1</v>
      </c>
      <c r="H408" t="n">
        <v>2</v>
      </c>
      <c r="I408" t="inlineStr">
        <is>
          <t>030954</t>
        </is>
      </c>
      <c r="J408" t="inlineStr">
        <is>
          <t>ТСЭМ Московской обл., 030954, приказ Минстроя России №675/пр от 28.02.2017 № 264/пр</t>
        </is>
      </c>
      <c r="K408" t="inlineStr">
        <is>
          <t>Подъемники грузоподъемностью до 500 кг одномачтовые, высота подъема 45 м</t>
        </is>
      </c>
      <c r="L408" t="n">
        <v>1368</v>
      </c>
      <c r="N408" t="n">
        <v>1011</v>
      </c>
      <c r="O408" t="inlineStr">
        <is>
          <t>маш.-ч</t>
        </is>
      </c>
      <c r="P408" t="inlineStr">
        <is>
          <t>маш.-ч</t>
        </is>
      </c>
      <c r="Q408" t="n">
        <v>1</v>
      </c>
      <c r="W408" t="n">
        <v>0</v>
      </c>
      <c r="X408" t="n">
        <v>344519037</v>
      </c>
      <c r="Y408">
        <f>AT408</f>
        <v/>
      </c>
      <c r="AA408" t="n">
        <v>0</v>
      </c>
      <c r="AB408" t="n">
        <v>728.98</v>
      </c>
      <c r="AC408" t="n">
        <v>705.38</v>
      </c>
      <c r="AD408" t="n">
        <v>0</v>
      </c>
      <c r="AE408" t="n">
        <v>0</v>
      </c>
      <c r="AF408" t="n">
        <v>31.26</v>
      </c>
      <c r="AG408" t="n">
        <v>13.5</v>
      </c>
      <c r="AH408" t="n">
        <v>0</v>
      </c>
      <c r="AI408" t="n">
        <v>1</v>
      </c>
      <c r="AJ408" t="n">
        <v>23.32</v>
      </c>
      <c r="AK408" t="n">
        <v>52.25</v>
      </c>
      <c r="AL408" t="n">
        <v>1</v>
      </c>
      <c r="AM408" t="n">
        <v>2</v>
      </c>
      <c r="AN408" t="n">
        <v>0</v>
      </c>
      <c r="AO408" t="n">
        <v>1</v>
      </c>
      <c r="AP408" t="n">
        <v>0</v>
      </c>
      <c r="AQ408" t="n">
        <v>0</v>
      </c>
      <c r="AR408" t="n">
        <v>0</v>
      </c>
      <c r="AS408" t="inlineStr"/>
      <c r="AT408" t="n">
        <v>0.3</v>
      </c>
      <c r="AU408" t="inlineStr"/>
      <c r="AV408" t="n">
        <v>0</v>
      </c>
      <c r="AW408" t="n">
        <v>2</v>
      </c>
      <c r="AX408" t="n">
        <v>78860262</v>
      </c>
      <c r="AY408" t="n">
        <v>1</v>
      </c>
      <c r="AZ408" t="n">
        <v>0</v>
      </c>
      <c r="BA408" t="n">
        <v>393</v>
      </c>
      <c r="BB408" t="n">
        <v>0</v>
      </c>
      <c r="BC408" t="n">
        <v>0</v>
      </c>
      <c r="BD408" t="n">
        <v>0</v>
      </c>
      <c r="BE408" t="n">
        <v>0</v>
      </c>
      <c r="BF408" t="n">
        <v>0</v>
      </c>
      <c r="BG408" t="n">
        <v>0</v>
      </c>
      <c r="BH408" t="n">
        <v>0</v>
      </c>
      <c r="BI408" t="n">
        <v>0</v>
      </c>
      <c r="BJ408" t="n">
        <v>0</v>
      </c>
      <c r="BK408" t="n">
        <v>0</v>
      </c>
      <c r="BL408" t="n">
        <v>0</v>
      </c>
      <c r="BM408" t="n">
        <v>0</v>
      </c>
      <c r="BN408" t="n">
        <v>0</v>
      </c>
      <c r="BO408" t="n">
        <v>0</v>
      </c>
      <c r="BP408" t="n">
        <v>0</v>
      </c>
      <c r="BQ408" t="n">
        <v>0</v>
      </c>
      <c r="BR408" t="n">
        <v>0</v>
      </c>
      <c r="BS408" t="n">
        <v>0</v>
      </c>
      <c r="BT408" t="n">
        <v>0</v>
      </c>
      <c r="BU408" t="n">
        <v>0</v>
      </c>
      <c r="BV408" t="n">
        <v>0</v>
      </c>
      <c r="BW408" t="n">
        <v>0</v>
      </c>
      <c r="CV408" t="n">
        <v>0</v>
      </c>
      <c r="CW408">
        <f>ROUND(Y408*Source!I1053*DO408,7)</f>
        <v/>
      </c>
      <c r="CX408">
        <f>ROUND(Y408*Source!I1053,7)</f>
        <v/>
      </c>
      <c r="CY408">
        <f>AB408</f>
        <v/>
      </c>
      <c r="CZ408">
        <f>AF408</f>
        <v/>
      </c>
      <c r="DA408">
        <f>AJ408</f>
        <v/>
      </c>
      <c r="DB408">
        <f>ROUND(ROUND(AT408*CZ408,2),2)</f>
        <v/>
      </c>
      <c r="DC408">
        <f>ROUND(ROUND(AT408*AG408,2),2)</f>
        <v/>
      </c>
      <c r="DD408" t="inlineStr"/>
      <c r="DE408" t="inlineStr"/>
      <c r="DF408">
        <f>ROUND(ROUND(AE408,0)*CX408,0)</f>
        <v/>
      </c>
      <c r="DG408">
        <f>ROUND(ROUND(AF408*AJ408,0)*CX408,0)</f>
        <v/>
      </c>
      <c r="DH408">
        <f>ROUND(ROUND(AG408*AK408,0)*CX408,0)</f>
        <v/>
      </c>
      <c r="DI408">
        <f>ROUND(ROUND(AH408,0)*CX408,0)</f>
        <v/>
      </c>
      <c r="DJ408">
        <f>DG408</f>
        <v/>
      </c>
      <c r="DK408" t="n">
        <v>0</v>
      </c>
      <c r="DL408" t="inlineStr"/>
      <c r="DM408" t="n">
        <v>0</v>
      </c>
      <c r="DN408" t="inlineStr"/>
      <c r="DO408" t="n">
        <v>0</v>
      </c>
    </row>
    <row r="409">
      <c r="A409">
        <f>ROW(Source!A1053)</f>
        <v/>
      </c>
      <c r="B409" t="n">
        <v>78855224</v>
      </c>
      <c r="C409" t="n">
        <v>78860243</v>
      </c>
      <c r="D409" t="n">
        <v>29172657</v>
      </c>
      <c r="E409" t="n">
        <v>1</v>
      </c>
      <c r="F409" t="n">
        <v>1</v>
      </c>
      <c r="G409" t="n">
        <v>1</v>
      </c>
      <c r="H409" t="n">
        <v>2</v>
      </c>
      <c r="I409" t="inlineStr">
        <is>
          <t>040502</t>
        </is>
      </c>
      <c r="J409" t="inlineStr">
        <is>
          <t>ТСЭМ Московской обл., 040502, приказ Минстроя России №675/пр от 28.02.2017 № 264/пр</t>
        </is>
      </c>
      <c r="K409" t="inlineStr">
        <is>
          <t>Установки для сварки ручной дуговой (постоянного тока)</t>
        </is>
      </c>
      <c r="L409" t="n">
        <v>1368</v>
      </c>
      <c r="N409" t="n">
        <v>1011</v>
      </c>
      <c r="O409" t="inlineStr">
        <is>
          <t>маш.-ч</t>
        </is>
      </c>
      <c r="P409" t="inlineStr">
        <is>
          <t>маш.-ч</t>
        </is>
      </c>
      <c r="Q409" t="n">
        <v>1</v>
      </c>
      <c r="W409" t="n">
        <v>0</v>
      </c>
      <c r="X409" t="n">
        <v>1474986261</v>
      </c>
      <c r="Y409">
        <f>AT409</f>
        <v/>
      </c>
      <c r="AA409" t="n">
        <v>0</v>
      </c>
      <c r="AB409" t="n">
        <v>69.26000000000001</v>
      </c>
      <c r="AC409" t="n">
        <v>0</v>
      </c>
      <c r="AD409" t="n">
        <v>0</v>
      </c>
      <c r="AE409" t="n">
        <v>0</v>
      </c>
      <c r="AF409" t="n">
        <v>8.1</v>
      </c>
      <c r="AG409" t="n">
        <v>0</v>
      </c>
      <c r="AH409" t="n">
        <v>0</v>
      </c>
      <c r="AI409" t="n">
        <v>1</v>
      </c>
      <c r="AJ409" t="n">
        <v>8.550000000000001</v>
      </c>
      <c r="AK409" t="n">
        <v>52.25</v>
      </c>
      <c r="AL409" t="n">
        <v>1</v>
      </c>
      <c r="AM409" t="n">
        <v>2</v>
      </c>
      <c r="AN409" t="n">
        <v>0</v>
      </c>
      <c r="AO409" t="n">
        <v>1</v>
      </c>
      <c r="AP409" t="n">
        <v>0</v>
      </c>
      <c r="AQ409" t="n">
        <v>0</v>
      </c>
      <c r="AR409" t="n">
        <v>0</v>
      </c>
      <c r="AS409" t="inlineStr"/>
      <c r="AT409" t="n">
        <v>16.1</v>
      </c>
      <c r="AU409" t="inlineStr"/>
      <c r="AV409" t="n">
        <v>0</v>
      </c>
      <c r="AW409" t="n">
        <v>2</v>
      </c>
      <c r="AX409" t="n">
        <v>78860263</v>
      </c>
      <c r="AY409" t="n">
        <v>1</v>
      </c>
      <c r="AZ409" t="n">
        <v>0</v>
      </c>
      <c r="BA409" t="n">
        <v>394</v>
      </c>
      <c r="BB409" t="n">
        <v>0</v>
      </c>
      <c r="BC409" t="n">
        <v>0</v>
      </c>
      <c r="BD409" t="n">
        <v>0</v>
      </c>
      <c r="BE409" t="n">
        <v>0</v>
      </c>
      <c r="BF409" t="n">
        <v>0</v>
      </c>
      <c r="BG409" t="n">
        <v>0</v>
      </c>
      <c r="BH409" t="n">
        <v>0</v>
      </c>
      <c r="BI409" t="n">
        <v>0</v>
      </c>
      <c r="BJ409" t="n">
        <v>0</v>
      </c>
      <c r="BK409" t="n">
        <v>0</v>
      </c>
      <c r="BL409" t="n">
        <v>0</v>
      </c>
      <c r="BM409" t="n">
        <v>0</v>
      </c>
      <c r="BN409" t="n">
        <v>0</v>
      </c>
      <c r="BO409" t="n">
        <v>0</v>
      </c>
      <c r="BP409" t="n">
        <v>0</v>
      </c>
      <c r="BQ409" t="n">
        <v>0</v>
      </c>
      <c r="BR409" t="n">
        <v>0</v>
      </c>
      <c r="BS409" t="n">
        <v>0</v>
      </c>
      <c r="BT409" t="n">
        <v>0</v>
      </c>
      <c r="BU409" t="n">
        <v>0</v>
      </c>
      <c r="BV409" t="n">
        <v>0</v>
      </c>
      <c r="BW409" t="n">
        <v>0</v>
      </c>
      <c r="CV409" t="n">
        <v>0</v>
      </c>
      <c r="CW409">
        <f>ROUND(Y409*Source!I1053*DO409,7)</f>
        <v/>
      </c>
      <c r="CX409">
        <f>ROUND(Y409*Source!I1053,7)</f>
        <v/>
      </c>
      <c r="CY409">
        <f>AB409</f>
        <v/>
      </c>
      <c r="CZ409">
        <f>AF409</f>
        <v/>
      </c>
      <c r="DA409">
        <f>AJ409</f>
        <v/>
      </c>
      <c r="DB409">
        <f>ROUND(ROUND(AT409*CZ409,2),2)</f>
        <v/>
      </c>
      <c r="DC409">
        <f>ROUND(ROUND(AT409*AG409,2),2)</f>
        <v/>
      </c>
      <c r="DD409" t="inlineStr"/>
      <c r="DE409" t="inlineStr"/>
      <c r="DF409">
        <f>ROUND(ROUND(AE409,0)*CX409,0)</f>
        <v/>
      </c>
      <c r="DG409">
        <f>ROUND(ROUND(AF409*AJ409,0)*CX409,0)</f>
        <v/>
      </c>
      <c r="DH409">
        <f>ROUND(ROUND(AG409*AK409,0)*CX409,0)</f>
        <v/>
      </c>
      <c r="DI409">
        <f>ROUND(ROUND(AH409,0)*CX409,0)</f>
        <v/>
      </c>
      <c r="DJ409">
        <f>DG409</f>
        <v/>
      </c>
      <c r="DK409" t="n">
        <v>0</v>
      </c>
      <c r="DL409" t="inlineStr"/>
      <c r="DM409" t="n">
        <v>0</v>
      </c>
      <c r="DN409" t="inlineStr"/>
      <c r="DO409" t="n">
        <v>0</v>
      </c>
    </row>
    <row r="410">
      <c r="A410">
        <f>ROW(Source!A1053)</f>
        <v/>
      </c>
      <c r="B410" t="n">
        <v>78855224</v>
      </c>
      <c r="C410" t="n">
        <v>78860243</v>
      </c>
      <c r="D410" t="n">
        <v>29172659</v>
      </c>
      <c r="E410" t="n">
        <v>1</v>
      </c>
      <c r="F410" t="n">
        <v>1</v>
      </c>
      <c r="G410" t="n">
        <v>1</v>
      </c>
      <c r="H410" t="n">
        <v>2</v>
      </c>
      <c r="I410" t="inlineStr">
        <is>
          <t>040504</t>
        </is>
      </c>
      <c r="J410" t="inlineStr">
        <is>
          <t>ТСЭМ Московской обл., 040504, приказ Минстроя России №675/пр от 28.02.2017 № 264/пр</t>
        </is>
      </c>
      <c r="K410" t="inlineStr">
        <is>
          <t>Аппарат для газовой сварки и резки</t>
        </is>
      </c>
      <c r="L410" t="n">
        <v>1368</v>
      </c>
      <c r="N410" t="n">
        <v>1011</v>
      </c>
      <c r="O410" t="inlineStr">
        <is>
          <t>маш.-ч</t>
        </is>
      </c>
      <c r="P410" t="inlineStr">
        <is>
          <t>маш.-ч</t>
        </is>
      </c>
      <c r="Q410" t="n">
        <v>1</v>
      </c>
      <c r="W410" t="n">
        <v>0</v>
      </c>
      <c r="X410" t="n">
        <v>1514068676</v>
      </c>
      <c r="Y410">
        <f>AT410</f>
        <v/>
      </c>
      <c r="AA410" t="n">
        <v>0</v>
      </c>
      <c r="AB410" t="n">
        <v>9.76</v>
      </c>
      <c r="AC410" t="n">
        <v>0</v>
      </c>
      <c r="AD410" t="n">
        <v>0</v>
      </c>
      <c r="AE410" t="n">
        <v>0</v>
      </c>
      <c r="AF410" t="n">
        <v>1.2</v>
      </c>
      <c r="AG410" t="n">
        <v>0</v>
      </c>
      <c r="AH410" t="n">
        <v>0</v>
      </c>
      <c r="AI410" t="n">
        <v>1</v>
      </c>
      <c r="AJ410" t="n">
        <v>8.130000000000001</v>
      </c>
      <c r="AK410" t="n">
        <v>52.25</v>
      </c>
      <c r="AL410" t="n">
        <v>1</v>
      </c>
      <c r="AM410" t="n">
        <v>2</v>
      </c>
      <c r="AN410" t="n">
        <v>0</v>
      </c>
      <c r="AO410" t="n">
        <v>1</v>
      </c>
      <c r="AP410" t="n">
        <v>0</v>
      </c>
      <c r="AQ410" t="n">
        <v>0</v>
      </c>
      <c r="AR410" t="n">
        <v>0</v>
      </c>
      <c r="AS410" t="inlineStr"/>
      <c r="AT410" t="n">
        <v>5.6</v>
      </c>
      <c r="AU410" t="inlineStr"/>
      <c r="AV410" t="n">
        <v>0</v>
      </c>
      <c r="AW410" t="n">
        <v>2</v>
      </c>
      <c r="AX410" t="n">
        <v>78860264</v>
      </c>
      <c r="AY410" t="n">
        <v>1</v>
      </c>
      <c r="AZ410" t="n">
        <v>0</v>
      </c>
      <c r="BA410" t="n">
        <v>395</v>
      </c>
      <c r="BB410" t="n">
        <v>0</v>
      </c>
      <c r="BC410" t="n">
        <v>0</v>
      </c>
      <c r="BD410" t="n">
        <v>0</v>
      </c>
      <c r="BE410" t="n">
        <v>0</v>
      </c>
      <c r="BF410" t="n">
        <v>0</v>
      </c>
      <c r="BG410" t="n">
        <v>0</v>
      </c>
      <c r="BH410" t="n">
        <v>0</v>
      </c>
      <c r="BI410" t="n">
        <v>0</v>
      </c>
      <c r="BJ410" t="n">
        <v>0</v>
      </c>
      <c r="BK410" t="n">
        <v>0</v>
      </c>
      <c r="BL410" t="n">
        <v>0</v>
      </c>
      <c r="BM410" t="n">
        <v>0</v>
      </c>
      <c r="BN410" t="n">
        <v>0</v>
      </c>
      <c r="BO410" t="n">
        <v>0</v>
      </c>
      <c r="BP410" t="n">
        <v>0</v>
      </c>
      <c r="BQ410" t="n">
        <v>0</v>
      </c>
      <c r="BR410" t="n">
        <v>0</v>
      </c>
      <c r="BS410" t="n">
        <v>0</v>
      </c>
      <c r="BT410" t="n">
        <v>0</v>
      </c>
      <c r="BU410" t="n">
        <v>0</v>
      </c>
      <c r="BV410" t="n">
        <v>0</v>
      </c>
      <c r="BW410" t="n">
        <v>0</v>
      </c>
      <c r="CV410" t="n">
        <v>0</v>
      </c>
      <c r="CW410">
        <f>ROUND(Y410*Source!I1053*DO410,7)</f>
        <v/>
      </c>
      <c r="CX410">
        <f>ROUND(Y410*Source!I1053,7)</f>
        <v/>
      </c>
      <c r="CY410">
        <f>AB410</f>
        <v/>
      </c>
      <c r="CZ410">
        <f>AF410</f>
        <v/>
      </c>
      <c r="DA410">
        <f>AJ410</f>
        <v/>
      </c>
      <c r="DB410">
        <f>ROUND(ROUND(AT410*CZ410,2),2)</f>
        <v/>
      </c>
      <c r="DC410">
        <f>ROUND(ROUND(AT410*AG410,2),2)</f>
        <v/>
      </c>
      <c r="DD410" t="inlineStr"/>
      <c r="DE410" t="inlineStr"/>
      <c r="DF410">
        <f>ROUND(ROUND(AE410,0)*CX410,0)</f>
        <v/>
      </c>
      <c r="DG410">
        <f>ROUND(ROUND(AF410*AJ410,0)*CX410,0)</f>
        <v/>
      </c>
      <c r="DH410">
        <f>ROUND(ROUND(AG410*AK410,0)*CX410,0)</f>
        <v/>
      </c>
      <c r="DI410">
        <f>ROUND(ROUND(AH410,0)*CX410,0)</f>
        <v/>
      </c>
      <c r="DJ410">
        <f>DG410</f>
        <v/>
      </c>
      <c r="DK410" t="n">
        <v>0</v>
      </c>
      <c r="DL410" t="inlineStr"/>
      <c r="DM410" t="n">
        <v>0</v>
      </c>
      <c r="DN410" t="inlineStr"/>
      <c r="DO410" t="n">
        <v>0</v>
      </c>
    </row>
    <row r="411">
      <c r="A411">
        <f>ROW(Source!A1053)</f>
        <v/>
      </c>
      <c r="B411" t="n">
        <v>78855224</v>
      </c>
      <c r="C411" t="n">
        <v>78860243</v>
      </c>
      <c r="D411" t="n">
        <v>29174913</v>
      </c>
      <c r="E411" t="n">
        <v>1</v>
      </c>
      <c r="F411" t="n">
        <v>1</v>
      </c>
      <c r="G411" t="n">
        <v>1</v>
      </c>
      <c r="H411" t="n">
        <v>2</v>
      </c>
      <c r="I411" t="inlineStr">
        <is>
          <t>400001</t>
        </is>
      </c>
      <c r="J411" t="inlineStr">
        <is>
          <t>ТСЭМ Московской обл., 400001, приказ Минстроя России №675/пр от 28.02.2017 № 264/пр</t>
        </is>
      </c>
      <c r="K411" t="inlineStr">
        <is>
          <t>Автомобили бортовые, грузоподъемность до 5 т</t>
        </is>
      </c>
      <c r="L411" t="n">
        <v>1368</v>
      </c>
      <c r="N411" t="n">
        <v>1011</v>
      </c>
      <c r="O411" t="inlineStr">
        <is>
          <t>маш.-ч</t>
        </is>
      </c>
      <c r="P411" t="inlineStr">
        <is>
          <t>маш.-ч</t>
        </is>
      </c>
      <c r="Q411" t="n">
        <v>1</v>
      </c>
      <c r="W411" t="n">
        <v>0</v>
      </c>
      <c r="X411" t="n">
        <v>1230759911</v>
      </c>
      <c r="Y411">
        <f>AT411</f>
        <v/>
      </c>
      <c r="AA411" t="n">
        <v>0</v>
      </c>
      <c r="AB411" t="n">
        <v>2177.51</v>
      </c>
      <c r="AC411" t="n">
        <v>606.1</v>
      </c>
      <c r="AD411" t="n">
        <v>0</v>
      </c>
      <c r="AE411" t="n">
        <v>0</v>
      </c>
      <c r="AF411" t="n">
        <v>87.17</v>
      </c>
      <c r="AG411" t="n">
        <v>11.6</v>
      </c>
      <c r="AH411" t="n">
        <v>0</v>
      </c>
      <c r="AI411" t="n">
        <v>1</v>
      </c>
      <c r="AJ411" t="n">
        <v>24.98</v>
      </c>
      <c r="AK411" t="n">
        <v>52.25</v>
      </c>
      <c r="AL411" t="n">
        <v>1</v>
      </c>
      <c r="AM411" t="n">
        <v>2</v>
      </c>
      <c r="AN411" t="n">
        <v>0</v>
      </c>
      <c r="AO411" t="n">
        <v>1</v>
      </c>
      <c r="AP411" t="n">
        <v>0</v>
      </c>
      <c r="AQ411" t="n">
        <v>0</v>
      </c>
      <c r="AR411" t="n">
        <v>0</v>
      </c>
      <c r="AS411" t="inlineStr"/>
      <c r="AT411" t="n">
        <v>0.3</v>
      </c>
      <c r="AU411" t="inlineStr"/>
      <c r="AV411" t="n">
        <v>0</v>
      </c>
      <c r="AW411" t="n">
        <v>2</v>
      </c>
      <c r="AX411" t="n">
        <v>78860265</v>
      </c>
      <c r="AY411" t="n">
        <v>1</v>
      </c>
      <c r="AZ411" t="n">
        <v>0</v>
      </c>
      <c r="BA411" t="n">
        <v>396</v>
      </c>
      <c r="BB411" t="n">
        <v>0</v>
      </c>
      <c r="BC411" t="n">
        <v>0</v>
      </c>
      <c r="BD411" t="n">
        <v>0</v>
      </c>
      <c r="BE411" t="n">
        <v>0</v>
      </c>
      <c r="BF411" t="n">
        <v>0</v>
      </c>
      <c r="BG411" t="n">
        <v>0</v>
      </c>
      <c r="BH411" t="n">
        <v>0</v>
      </c>
      <c r="BI411" t="n">
        <v>0</v>
      </c>
      <c r="BJ411" t="n">
        <v>0</v>
      </c>
      <c r="BK411" t="n">
        <v>0</v>
      </c>
      <c r="BL411" t="n">
        <v>0</v>
      </c>
      <c r="BM411" t="n">
        <v>0</v>
      </c>
      <c r="BN411" t="n">
        <v>0</v>
      </c>
      <c r="BO411" t="n">
        <v>0</v>
      </c>
      <c r="BP411" t="n">
        <v>0</v>
      </c>
      <c r="BQ411" t="n">
        <v>0</v>
      </c>
      <c r="BR411" t="n">
        <v>0</v>
      </c>
      <c r="BS411" t="n">
        <v>0</v>
      </c>
      <c r="BT411" t="n">
        <v>0</v>
      </c>
      <c r="BU411" t="n">
        <v>0</v>
      </c>
      <c r="BV411" t="n">
        <v>0</v>
      </c>
      <c r="BW411" t="n">
        <v>0</v>
      </c>
      <c r="CV411" t="n">
        <v>0</v>
      </c>
      <c r="CW411">
        <f>ROUND(Y411*Source!I1053*DO411,7)</f>
        <v/>
      </c>
      <c r="CX411">
        <f>ROUND(Y411*Source!I1053,7)</f>
        <v/>
      </c>
      <c r="CY411">
        <f>AB411</f>
        <v/>
      </c>
      <c r="CZ411">
        <f>AF411</f>
        <v/>
      </c>
      <c r="DA411">
        <f>AJ411</f>
        <v/>
      </c>
      <c r="DB411">
        <f>ROUND(ROUND(AT411*CZ411,2),2)</f>
        <v/>
      </c>
      <c r="DC411">
        <f>ROUND(ROUND(AT411*AG411,2),2)</f>
        <v/>
      </c>
      <c r="DD411" t="inlineStr"/>
      <c r="DE411" t="inlineStr"/>
      <c r="DF411">
        <f>ROUND(ROUND(AE411,0)*CX411,0)</f>
        <v/>
      </c>
      <c r="DG411">
        <f>ROUND(ROUND(AF411*AJ411,0)*CX411,0)</f>
        <v/>
      </c>
      <c r="DH411">
        <f>ROUND(ROUND(AG411*AK411,0)*CX411,0)</f>
        <v/>
      </c>
      <c r="DI411">
        <f>ROUND(ROUND(AH411,0)*CX411,0)</f>
        <v/>
      </c>
      <c r="DJ411">
        <f>DG411</f>
        <v/>
      </c>
      <c r="DK411" t="n">
        <v>0</v>
      </c>
      <c r="DL411" t="inlineStr"/>
      <c r="DM411" t="n">
        <v>0</v>
      </c>
      <c r="DN411" t="inlineStr"/>
      <c r="DO411" t="n">
        <v>0</v>
      </c>
    </row>
    <row r="412">
      <c r="A412">
        <f>ROW(Source!A1053)</f>
        <v/>
      </c>
      <c r="B412" t="n">
        <v>78855224</v>
      </c>
      <c r="C412" t="n">
        <v>78860243</v>
      </c>
      <c r="D412" t="n">
        <v>29107441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101-0324</t>
        </is>
      </c>
      <c r="J412" t="inlineStr">
        <is>
          <t>ТССЦ Московской обл., 101-0324, приказ Минстроя России №675/пр от 28.02.2017 № 254/пр</t>
        </is>
      </c>
      <c r="K412" t="inlineStr">
        <is>
          <t>Кислород технический газообразный</t>
        </is>
      </c>
      <c r="L412" t="n">
        <v>1339</v>
      </c>
      <c r="N412" t="n">
        <v>1007</v>
      </c>
      <c r="O412" t="inlineStr">
        <is>
          <t>м3</t>
        </is>
      </c>
      <c r="P412" t="inlineStr">
        <is>
          <t>м3</t>
        </is>
      </c>
      <c r="Q412" t="n">
        <v>1</v>
      </c>
      <c r="W412" t="n">
        <v>0</v>
      </c>
      <c r="X412" t="n">
        <v>-756465305</v>
      </c>
      <c r="Y412">
        <f>AT412</f>
        <v/>
      </c>
      <c r="AA412" t="n">
        <v>111.08</v>
      </c>
      <c r="AB412" t="n">
        <v>0</v>
      </c>
      <c r="AC412" t="n">
        <v>0</v>
      </c>
      <c r="AD412" t="n">
        <v>0</v>
      </c>
      <c r="AE412" t="n">
        <v>6.23</v>
      </c>
      <c r="AF412" t="n">
        <v>0</v>
      </c>
      <c r="AG412" t="n">
        <v>0</v>
      </c>
      <c r="AH412" t="n">
        <v>0</v>
      </c>
      <c r="AI412" t="n">
        <v>17.83</v>
      </c>
      <c r="AJ412" t="n">
        <v>1</v>
      </c>
      <c r="AK412" t="n">
        <v>1</v>
      </c>
      <c r="AL412" t="n">
        <v>1</v>
      </c>
      <c r="AM412" t="n">
        <v>2</v>
      </c>
      <c r="AN412" t="n">
        <v>0</v>
      </c>
      <c r="AO412" t="n">
        <v>1</v>
      </c>
      <c r="AP412" t="n">
        <v>0</v>
      </c>
      <c r="AQ412" t="n">
        <v>0</v>
      </c>
      <c r="AR412" t="n">
        <v>0</v>
      </c>
      <c r="AS412" t="inlineStr"/>
      <c r="AT412" t="n">
        <v>1.26</v>
      </c>
      <c r="AU412" t="inlineStr"/>
      <c r="AV412" t="n">
        <v>0</v>
      </c>
      <c r="AW412" t="n">
        <v>2</v>
      </c>
      <c r="AX412" t="n">
        <v>78860266</v>
      </c>
      <c r="AY412" t="n">
        <v>1</v>
      </c>
      <c r="AZ412" t="n">
        <v>0</v>
      </c>
      <c r="BA412" t="n">
        <v>397</v>
      </c>
      <c r="BB412" t="n">
        <v>0</v>
      </c>
      <c r="BC412" t="n">
        <v>0</v>
      </c>
      <c r="BD412" t="n">
        <v>0</v>
      </c>
      <c r="BE412" t="n">
        <v>0</v>
      </c>
      <c r="BF412" t="n">
        <v>0</v>
      </c>
      <c r="BG412" t="n">
        <v>0</v>
      </c>
      <c r="BH412" t="n">
        <v>0</v>
      </c>
      <c r="BI412" t="n">
        <v>0</v>
      </c>
      <c r="BJ412" t="n">
        <v>0</v>
      </c>
      <c r="BK412" t="n">
        <v>0</v>
      </c>
      <c r="BL412" t="n">
        <v>0</v>
      </c>
      <c r="BM412" t="n">
        <v>0</v>
      </c>
      <c r="BN412" t="n">
        <v>0</v>
      </c>
      <c r="BO412" t="n">
        <v>0</v>
      </c>
      <c r="BP412" t="n">
        <v>0</v>
      </c>
      <c r="BQ412" t="n">
        <v>0</v>
      </c>
      <c r="BR412" t="n">
        <v>0</v>
      </c>
      <c r="BS412" t="n">
        <v>0</v>
      </c>
      <c r="BT412" t="n">
        <v>0</v>
      </c>
      <c r="BU412" t="n">
        <v>0</v>
      </c>
      <c r="BV412" t="n">
        <v>0</v>
      </c>
      <c r="BW412" t="n">
        <v>0</v>
      </c>
      <c r="CV412" t="n">
        <v>0</v>
      </c>
      <c r="CW412" t="n">
        <v>0</v>
      </c>
      <c r="CX412">
        <f>ROUND(Y412*Source!I1053,7)</f>
        <v/>
      </c>
      <c r="CY412">
        <f>AA412</f>
        <v/>
      </c>
      <c r="CZ412">
        <f>AE412</f>
        <v/>
      </c>
      <c r="DA412">
        <f>AI412</f>
        <v/>
      </c>
      <c r="DB412">
        <f>ROUND(ROUND(AT412*CZ412,2),2)</f>
        <v/>
      </c>
      <c r="DC412">
        <f>ROUND(ROUND(AT412*AG412,2),2)</f>
        <v/>
      </c>
      <c r="DD412" t="inlineStr"/>
      <c r="DE412" t="inlineStr"/>
      <c r="DF412">
        <f>ROUND(ROUND(AE412*AI412,0)*CX412,0)</f>
        <v/>
      </c>
      <c r="DG412">
        <f>ROUND(ROUND(AF412,0)*CX412,0)</f>
        <v/>
      </c>
      <c r="DH412">
        <f>ROUND(ROUND(AG412,0)*CX412,0)</f>
        <v/>
      </c>
      <c r="DI412">
        <f>ROUND(ROUND(AH412,0)*CX412,0)</f>
        <v/>
      </c>
      <c r="DJ412">
        <f>DF412</f>
        <v/>
      </c>
      <c r="DK412" t="n">
        <v>0</v>
      </c>
      <c r="DL412" t="inlineStr"/>
      <c r="DM412" t="n">
        <v>0</v>
      </c>
      <c r="DN412" t="inlineStr"/>
      <c r="DO412" t="n">
        <v>0</v>
      </c>
    </row>
    <row r="413">
      <c r="A413">
        <f>ROW(Source!A1053)</f>
        <v/>
      </c>
      <c r="B413" t="n">
        <v>78855224</v>
      </c>
      <c r="C413" t="n">
        <v>78860243</v>
      </c>
      <c r="D413" t="n">
        <v>29110398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101-0388</t>
        </is>
      </c>
      <c r="J413" t="inlineStr">
        <is>
          <t>ТССЦ Московской обл., 101-0388, приказ Минстроя России №675/пр от 28.02.2017 № 254/пр</t>
        </is>
      </c>
      <c r="K413" t="inlineStr">
        <is>
          <t>Краски масляные земляные марки МА-0115 мумия, сурик железный</t>
        </is>
      </c>
      <c r="L413" t="n">
        <v>1348</v>
      </c>
      <c r="N413" t="n">
        <v>1009</v>
      </c>
      <c r="O413" t="inlineStr">
        <is>
          <t>т</t>
        </is>
      </c>
      <c r="P413" t="inlineStr">
        <is>
          <t>т</t>
        </is>
      </c>
      <c r="Q413" t="n">
        <v>1000</v>
      </c>
      <c r="W413" t="n">
        <v>0</v>
      </c>
      <c r="X413" t="n">
        <v>1625292450</v>
      </c>
      <c r="Y413">
        <f>AT413</f>
        <v/>
      </c>
      <c r="AA413" t="n">
        <v>76804.47</v>
      </c>
      <c r="AB413" t="n">
        <v>0</v>
      </c>
      <c r="AC413" t="n">
        <v>0</v>
      </c>
      <c r="AD413" t="n">
        <v>0</v>
      </c>
      <c r="AE413" t="n">
        <v>15118.99</v>
      </c>
      <c r="AF413" t="n">
        <v>0</v>
      </c>
      <c r="AG413" t="n">
        <v>0</v>
      </c>
      <c r="AH413" t="n">
        <v>0</v>
      </c>
      <c r="AI413" t="n">
        <v>5.08</v>
      </c>
      <c r="AJ413" t="n">
        <v>1</v>
      </c>
      <c r="AK413" t="n">
        <v>1</v>
      </c>
      <c r="AL413" t="n">
        <v>1</v>
      </c>
      <c r="AM413" t="n">
        <v>2</v>
      </c>
      <c r="AN413" t="n">
        <v>0</v>
      </c>
      <c r="AO413" t="n">
        <v>1</v>
      </c>
      <c r="AP413" t="n">
        <v>0</v>
      </c>
      <c r="AQ413" t="n">
        <v>0</v>
      </c>
      <c r="AR413" t="n">
        <v>0</v>
      </c>
      <c r="AS413" t="inlineStr"/>
      <c r="AT413" t="n">
        <v>4e-05</v>
      </c>
      <c r="AU413" t="inlineStr"/>
      <c r="AV413" t="n">
        <v>0</v>
      </c>
      <c r="AW413" t="n">
        <v>2</v>
      </c>
      <c r="AX413" t="n">
        <v>78860267</v>
      </c>
      <c r="AY413" t="n">
        <v>1</v>
      </c>
      <c r="AZ413" t="n">
        <v>0</v>
      </c>
      <c r="BA413" t="n">
        <v>398</v>
      </c>
      <c r="BB413" t="n">
        <v>0</v>
      </c>
      <c r="BC413" t="n">
        <v>0</v>
      </c>
      <c r="BD413" t="n">
        <v>0</v>
      </c>
      <c r="BE413" t="n">
        <v>0</v>
      </c>
      <c r="BF413" t="n">
        <v>0</v>
      </c>
      <c r="BG413" t="n">
        <v>0</v>
      </c>
      <c r="BH413" t="n">
        <v>0</v>
      </c>
      <c r="BI413" t="n">
        <v>0</v>
      </c>
      <c r="BJ413" t="n">
        <v>0</v>
      </c>
      <c r="BK413" t="n">
        <v>0</v>
      </c>
      <c r="BL413" t="n">
        <v>0</v>
      </c>
      <c r="BM413" t="n">
        <v>0</v>
      </c>
      <c r="BN413" t="n">
        <v>0</v>
      </c>
      <c r="BO413" t="n">
        <v>0</v>
      </c>
      <c r="BP413" t="n">
        <v>0</v>
      </c>
      <c r="BQ413" t="n">
        <v>0</v>
      </c>
      <c r="BR413" t="n">
        <v>0</v>
      </c>
      <c r="BS413" t="n">
        <v>0</v>
      </c>
      <c r="BT413" t="n">
        <v>0</v>
      </c>
      <c r="BU413" t="n">
        <v>0</v>
      </c>
      <c r="BV413" t="n">
        <v>0</v>
      </c>
      <c r="BW413" t="n">
        <v>0</v>
      </c>
      <c r="CV413" t="n">
        <v>0</v>
      </c>
      <c r="CW413" t="n">
        <v>0</v>
      </c>
      <c r="CX413">
        <f>ROUND(Y413*Source!I1053,7)</f>
        <v/>
      </c>
      <c r="CY413">
        <f>AA413</f>
        <v/>
      </c>
      <c r="CZ413">
        <f>AE413</f>
        <v/>
      </c>
      <c r="DA413">
        <f>AI413</f>
        <v/>
      </c>
      <c r="DB413">
        <f>ROUND(ROUND(AT413*CZ413,2),2)</f>
        <v/>
      </c>
      <c r="DC413">
        <f>ROUND(ROUND(AT413*AG413,2),2)</f>
        <v/>
      </c>
      <c r="DD413" t="inlineStr"/>
      <c r="DE413" t="inlineStr"/>
      <c r="DF413">
        <f>ROUND(ROUND(AE413*AI413,0)*CX413,0)</f>
        <v/>
      </c>
      <c r="DG413">
        <f>ROUND(ROUND(AF413,0)*CX413,0)</f>
        <v/>
      </c>
      <c r="DH413">
        <f>ROUND(ROUND(AG413,0)*CX413,0)</f>
        <v/>
      </c>
      <c r="DI413">
        <f>ROUND(ROUND(AH413,0)*CX413,0)</f>
        <v/>
      </c>
      <c r="DJ413">
        <f>DF413</f>
        <v/>
      </c>
      <c r="DK413" t="n">
        <v>0</v>
      </c>
      <c r="DL413" t="inlineStr"/>
      <c r="DM413" t="n">
        <v>0</v>
      </c>
      <c r="DN413" t="inlineStr"/>
      <c r="DO413" t="n">
        <v>0</v>
      </c>
    </row>
    <row r="414">
      <c r="A414">
        <f>ROW(Source!A1053)</f>
        <v/>
      </c>
      <c r="B414" t="n">
        <v>78855224</v>
      </c>
      <c r="C414" t="n">
        <v>78860243</v>
      </c>
      <c r="D414" t="n">
        <v>29110573</v>
      </c>
      <c r="E414" t="n">
        <v>1</v>
      </c>
      <c r="F414" t="n">
        <v>1</v>
      </c>
      <c r="G414" t="n">
        <v>1</v>
      </c>
      <c r="H414" t="n">
        <v>3</v>
      </c>
      <c r="I414" t="inlineStr">
        <is>
          <t>101-0628</t>
        </is>
      </c>
      <c r="J414" t="inlineStr">
        <is>
          <t>ТССЦ Московской обл., 101-0628, приказ Минстроя России №675/пр от 28.02.2017 № 254/пр</t>
        </is>
      </c>
      <c r="K414" t="inlineStr">
        <is>
          <t>Олифа комбинированная, марки К-3</t>
        </is>
      </c>
      <c r="L414" t="n">
        <v>1348</v>
      </c>
      <c r="N414" t="n">
        <v>1009</v>
      </c>
      <c r="O414" t="inlineStr">
        <is>
          <t>т</t>
        </is>
      </c>
      <c r="P414" t="inlineStr">
        <is>
          <t>т</t>
        </is>
      </c>
      <c r="Q414" t="n">
        <v>1000</v>
      </c>
      <c r="W414" t="n">
        <v>0</v>
      </c>
      <c r="X414" t="n">
        <v>24062879</v>
      </c>
      <c r="Y414">
        <f>AT414</f>
        <v/>
      </c>
      <c r="AA414" t="n">
        <v>87631.5</v>
      </c>
      <c r="AB414" t="n">
        <v>0</v>
      </c>
      <c r="AC414" t="n">
        <v>0</v>
      </c>
      <c r="AD414" t="n">
        <v>0</v>
      </c>
      <c r="AE414" t="n">
        <v>16950</v>
      </c>
      <c r="AF414" t="n">
        <v>0</v>
      </c>
      <c r="AG414" t="n">
        <v>0</v>
      </c>
      <c r="AH414" t="n">
        <v>0</v>
      </c>
      <c r="AI414" t="n">
        <v>5.17</v>
      </c>
      <c r="AJ414" t="n">
        <v>1</v>
      </c>
      <c r="AK414" t="n">
        <v>1</v>
      </c>
      <c r="AL414" t="n">
        <v>1</v>
      </c>
      <c r="AM414" t="n">
        <v>2</v>
      </c>
      <c r="AN414" t="n">
        <v>0</v>
      </c>
      <c r="AO414" t="n">
        <v>1</v>
      </c>
      <c r="AP414" t="n">
        <v>0</v>
      </c>
      <c r="AQ414" t="n">
        <v>0</v>
      </c>
      <c r="AR414" t="n">
        <v>0</v>
      </c>
      <c r="AS414" t="inlineStr"/>
      <c r="AT414" t="n">
        <v>2e-05</v>
      </c>
      <c r="AU414" t="inlineStr"/>
      <c r="AV414" t="n">
        <v>0</v>
      </c>
      <c r="AW414" t="n">
        <v>2</v>
      </c>
      <c r="AX414" t="n">
        <v>78860268</v>
      </c>
      <c r="AY414" t="n">
        <v>1</v>
      </c>
      <c r="AZ414" t="n">
        <v>0</v>
      </c>
      <c r="BA414" t="n">
        <v>399</v>
      </c>
      <c r="BB414" t="n">
        <v>0</v>
      </c>
      <c r="BC414" t="n">
        <v>0</v>
      </c>
      <c r="BD414" t="n">
        <v>0</v>
      </c>
      <c r="BE414" t="n">
        <v>0</v>
      </c>
      <c r="BF414" t="n">
        <v>0</v>
      </c>
      <c r="BG414" t="n">
        <v>0</v>
      </c>
      <c r="BH414" t="n">
        <v>0</v>
      </c>
      <c r="BI414" t="n">
        <v>0</v>
      </c>
      <c r="BJ414" t="n">
        <v>0</v>
      </c>
      <c r="BK414" t="n">
        <v>0</v>
      </c>
      <c r="BL414" t="n">
        <v>0</v>
      </c>
      <c r="BM414" t="n">
        <v>0</v>
      </c>
      <c r="BN414" t="n">
        <v>0</v>
      </c>
      <c r="BO414" t="n">
        <v>0</v>
      </c>
      <c r="BP414" t="n">
        <v>0</v>
      </c>
      <c r="BQ414" t="n">
        <v>0</v>
      </c>
      <c r="BR414" t="n">
        <v>0</v>
      </c>
      <c r="BS414" t="n">
        <v>0</v>
      </c>
      <c r="BT414" t="n">
        <v>0</v>
      </c>
      <c r="BU414" t="n">
        <v>0</v>
      </c>
      <c r="BV414" t="n">
        <v>0</v>
      </c>
      <c r="BW414" t="n">
        <v>0</v>
      </c>
      <c r="CV414" t="n">
        <v>0</v>
      </c>
      <c r="CW414" t="n">
        <v>0</v>
      </c>
      <c r="CX414">
        <f>ROUND(Y414*Source!I1053,7)</f>
        <v/>
      </c>
      <c r="CY414">
        <f>AA414</f>
        <v/>
      </c>
      <c r="CZ414">
        <f>AE414</f>
        <v/>
      </c>
      <c r="DA414">
        <f>AI414</f>
        <v/>
      </c>
      <c r="DB414">
        <f>ROUND(ROUND(AT414*CZ414,2),2)</f>
        <v/>
      </c>
      <c r="DC414">
        <f>ROUND(ROUND(AT414*AG414,2),2)</f>
        <v/>
      </c>
      <c r="DD414" t="inlineStr"/>
      <c r="DE414" t="inlineStr"/>
      <c r="DF414">
        <f>ROUND(ROUND(AE414*AI414,0)*CX414,0)</f>
        <v/>
      </c>
      <c r="DG414">
        <f>ROUND(ROUND(AF414,0)*CX414,0)</f>
        <v/>
      </c>
      <c r="DH414">
        <f>ROUND(ROUND(AG414,0)*CX414,0)</f>
        <v/>
      </c>
      <c r="DI414">
        <f>ROUND(ROUND(AH414,0)*CX414,0)</f>
        <v/>
      </c>
      <c r="DJ414">
        <f>DF414</f>
        <v/>
      </c>
      <c r="DK414" t="n">
        <v>0</v>
      </c>
      <c r="DL414" t="inlineStr"/>
      <c r="DM414" t="n">
        <v>0</v>
      </c>
      <c r="DN414" t="inlineStr"/>
      <c r="DO414" t="n">
        <v>0</v>
      </c>
    </row>
    <row r="415">
      <c r="A415">
        <f>ROW(Source!A1053)</f>
        <v/>
      </c>
      <c r="B415" t="n">
        <v>78855224</v>
      </c>
      <c r="C415" t="n">
        <v>78860243</v>
      </c>
      <c r="D415" t="n">
        <v>29113927</v>
      </c>
      <c r="E415" t="n">
        <v>1</v>
      </c>
      <c r="F415" t="n">
        <v>1</v>
      </c>
      <c r="G415" t="n">
        <v>1</v>
      </c>
      <c r="H415" t="n">
        <v>3</v>
      </c>
      <c r="I415" t="inlineStr">
        <is>
          <t>101-0807</t>
        </is>
      </c>
      <c r="J415" t="inlineStr">
        <is>
          <t>ТССЦ Московской обл., 101-0807, приказ Минстроя России №675/пр от 28.02.2017 № 254/пр</t>
        </is>
      </c>
      <c r="K415" t="inlineStr">
        <is>
          <t>Проволока сварочная легированная диаметром 4 мм</t>
        </is>
      </c>
      <c r="L415" t="n">
        <v>1348</v>
      </c>
      <c r="N415" t="n">
        <v>1009</v>
      </c>
      <c r="O415" t="inlineStr">
        <is>
          <t>т</t>
        </is>
      </c>
      <c r="P415" t="inlineStr">
        <is>
          <t>т</t>
        </is>
      </c>
      <c r="Q415" t="n">
        <v>1000</v>
      </c>
      <c r="W415" t="n">
        <v>0</v>
      </c>
      <c r="X415" t="n">
        <v>1756124173</v>
      </c>
      <c r="Y415">
        <f>AT415</f>
        <v/>
      </c>
      <c r="AA415" t="n">
        <v>144142.69</v>
      </c>
      <c r="AB415" t="n">
        <v>0</v>
      </c>
      <c r="AC415" t="n">
        <v>0</v>
      </c>
      <c r="AD415" t="n">
        <v>0</v>
      </c>
      <c r="AE415" t="n">
        <v>13559.99</v>
      </c>
      <c r="AF415" t="n">
        <v>0</v>
      </c>
      <c r="AG415" t="n">
        <v>0</v>
      </c>
      <c r="AH415" t="n">
        <v>0</v>
      </c>
      <c r="AI415" t="n">
        <v>10.63</v>
      </c>
      <c r="AJ415" t="n">
        <v>1</v>
      </c>
      <c r="AK415" t="n">
        <v>1</v>
      </c>
      <c r="AL415" t="n">
        <v>1</v>
      </c>
      <c r="AM415" t="n">
        <v>2</v>
      </c>
      <c r="AN415" t="n">
        <v>0</v>
      </c>
      <c r="AO415" t="n">
        <v>1</v>
      </c>
      <c r="AP415" t="n">
        <v>0</v>
      </c>
      <c r="AQ415" t="n">
        <v>0</v>
      </c>
      <c r="AR415" t="n">
        <v>0</v>
      </c>
      <c r="AS415" t="inlineStr"/>
      <c r="AT415" t="n">
        <v>0.0004</v>
      </c>
      <c r="AU415" t="inlineStr"/>
      <c r="AV415" t="n">
        <v>0</v>
      </c>
      <c r="AW415" t="n">
        <v>2</v>
      </c>
      <c r="AX415" t="n">
        <v>78860269</v>
      </c>
      <c r="AY415" t="n">
        <v>1</v>
      </c>
      <c r="AZ415" t="n">
        <v>0</v>
      </c>
      <c r="BA415" t="n">
        <v>400</v>
      </c>
      <c r="BB415" t="n">
        <v>0</v>
      </c>
      <c r="BC415" t="n">
        <v>0</v>
      </c>
      <c r="BD415" t="n">
        <v>0</v>
      </c>
      <c r="BE415" t="n">
        <v>0</v>
      </c>
      <c r="BF415" t="n">
        <v>0</v>
      </c>
      <c r="BG415" t="n">
        <v>0</v>
      </c>
      <c r="BH415" t="n">
        <v>0</v>
      </c>
      <c r="BI415" t="n">
        <v>0</v>
      </c>
      <c r="BJ415" t="n">
        <v>0</v>
      </c>
      <c r="BK415" t="n">
        <v>0</v>
      </c>
      <c r="BL415" t="n">
        <v>0</v>
      </c>
      <c r="BM415" t="n">
        <v>0</v>
      </c>
      <c r="BN415" t="n">
        <v>0</v>
      </c>
      <c r="BO415" t="n">
        <v>0</v>
      </c>
      <c r="BP415" t="n">
        <v>0</v>
      </c>
      <c r="BQ415" t="n">
        <v>0</v>
      </c>
      <c r="BR415" t="n">
        <v>0</v>
      </c>
      <c r="BS415" t="n">
        <v>0</v>
      </c>
      <c r="BT415" t="n">
        <v>0</v>
      </c>
      <c r="BU415" t="n">
        <v>0</v>
      </c>
      <c r="BV415" t="n">
        <v>0</v>
      </c>
      <c r="BW415" t="n">
        <v>0</v>
      </c>
      <c r="CV415" t="n">
        <v>0</v>
      </c>
      <c r="CW415" t="n">
        <v>0</v>
      </c>
      <c r="CX415">
        <f>ROUND(Y415*Source!I1053,7)</f>
        <v/>
      </c>
      <c r="CY415">
        <f>AA415</f>
        <v/>
      </c>
      <c r="CZ415">
        <f>AE415</f>
        <v/>
      </c>
      <c r="DA415">
        <f>AI415</f>
        <v/>
      </c>
      <c r="DB415">
        <f>ROUND(ROUND(AT415*CZ415,2),2)</f>
        <v/>
      </c>
      <c r="DC415">
        <f>ROUND(ROUND(AT415*AG415,2),2)</f>
        <v/>
      </c>
      <c r="DD415" t="inlineStr"/>
      <c r="DE415" t="inlineStr"/>
      <c r="DF415">
        <f>ROUND(ROUND(AE415*AI415,0)*CX415,0)</f>
        <v/>
      </c>
      <c r="DG415">
        <f>ROUND(ROUND(AF415,0)*CX415,0)</f>
        <v/>
      </c>
      <c r="DH415">
        <f>ROUND(ROUND(AG415,0)*CX415,0)</f>
        <v/>
      </c>
      <c r="DI415">
        <f>ROUND(ROUND(AH415,0)*CX415,0)</f>
        <v/>
      </c>
      <c r="DJ415">
        <f>DF415</f>
        <v/>
      </c>
      <c r="DK415" t="n">
        <v>0</v>
      </c>
      <c r="DL415" t="inlineStr"/>
      <c r="DM415" t="n">
        <v>0</v>
      </c>
      <c r="DN415" t="inlineStr"/>
      <c r="DO415" t="n">
        <v>0</v>
      </c>
    </row>
    <row r="416">
      <c r="A416">
        <f>ROW(Source!A1053)</f>
        <v/>
      </c>
      <c r="B416" t="n">
        <v>78855224</v>
      </c>
      <c r="C416" t="n">
        <v>78860243</v>
      </c>
      <c r="D416" t="n">
        <v>29113986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101-1522</t>
        </is>
      </c>
      <c r="J416" t="inlineStr">
        <is>
          <t>ТССЦ Московской обл., 101-1522, приказ Минстроя России №675/пр от 28.02.2017 № 254/пр</t>
        </is>
      </c>
      <c r="K416" t="inlineStr">
        <is>
          <t>Электроды диаметром 5 мм Э42А</t>
        </is>
      </c>
      <c r="L416" t="n">
        <v>1348</v>
      </c>
      <c r="N416" t="n">
        <v>1009</v>
      </c>
      <c r="O416" t="inlineStr">
        <is>
          <t>т</t>
        </is>
      </c>
      <c r="P416" t="inlineStr">
        <is>
          <t>т</t>
        </is>
      </c>
      <c r="Q416" t="n">
        <v>1000</v>
      </c>
      <c r="W416" t="n">
        <v>0</v>
      </c>
      <c r="X416" t="n">
        <v>-2063358494</v>
      </c>
      <c r="Y416">
        <f>AT416</f>
        <v/>
      </c>
      <c r="AA416" t="n">
        <v>195841.8</v>
      </c>
      <c r="AB416" t="n">
        <v>0</v>
      </c>
      <c r="AC416" t="n">
        <v>0</v>
      </c>
      <c r="AD416" t="n">
        <v>0</v>
      </c>
      <c r="AE416" t="n">
        <v>10362</v>
      </c>
      <c r="AF416" t="n">
        <v>0</v>
      </c>
      <c r="AG416" t="n">
        <v>0</v>
      </c>
      <c r="AH416" t="n">
        <v>0</v>
      </c>
      <c r="AI416" t="n">
        <v>18.9</v>
      </c>
      <c r="AJ416" t="n">
        <v>1</v>
      </c>
      <c r="AK416" t="n">
        <v>1</v>
      </c>
      <c r="AL416" t="n">
        <v>1</v>
      </c>
      <c r="AM416" t="n">
        <v>2</v>
      </c>
      <c r="AN416" t="n">
        <v>0</v>
      </c>
      <c r="AO416" t="n">
        <v>1</v>
      </c>
      <c r="AP416" t="n">
        <v>0</v>
      </c>
      <c r="AQ416" t="n">
        <v>0</v>
      </c>
      <c r="AR416" t="n">
        <v>0</v>
      </c>
      <c r="AS416" t="inlineStr"/>
      <c r="AT416" t="n">
        <v>0.006</v>
      </c>
      <c r="AU416" t="inlineStr"/>
      <c r="AV416" t="n">
        <v>0</v>
      </c>
      <c r="AW416" t="n">
        <v>2</v>
      </c>
      <c r="AX416" t="n">
        <v>78860270</v>
      </c>
      <c r="AY416" t="n">
        <v>1</v>
      </c>
      <c r="AZ416" t="n">
        <v>0</v>
      </c>
      <c r="BA416" t="n">
        <v>401</v>
      </c>
      <c r="BB416" t="n">
        <v>0</v>
      </c>
      <c r="BC416" t="n">
        <v>0</v>
      </c>
      <c r="BD416" t="n">
        <v>0</v>
      </c>
      <c r="BE416" t="n">
        <v>0</v>
      </c>
      <c r="BF416" t="n">
        <v>0</v>
      </c>
      <c r="BG416" t="n">
        <v>0</v>
      </c>
      <c r="BH416" t="n">
        <v>0</v>
      </c>
      <c r="BI416" t="n">
        <v>0</v>
      </c>
      <c r="BJ416" t="n">
        <v>0</v>
      </c>
      <c r="BK416" t="n">
        <v>0</v>
      </c>
      <c r="BL416" t="n">
        <v>0</v>
      </c>
      <c r="BM416" t="n">
        <v>0</v>
      </c>
      <c r="BN416" t="n">
        <v>0</v>
      </c>
      <c r="BO416" t="n">
        <v>0</v>
      </c>
      <c r="BP416" t="n">
        <v>0</v>
      </c>
      <c r="BQ416" t="n">
        <v>0</v>
      </c>
      <c r="BR416" t="n">
        <v>0</v>
      </c>
      <c r="BS416" t="n">
        <v>0</v>
      </c>
      <c r="BT416" t="n">
        <v>0</v>
      </c>
      <c r="BU416" t="n">
        <v>0</v>
      </c>
      <c r="BV416" t="n">
        <v>0</v>
      </c>
      <c r="BW416" t="n">
        <v>0</v>
      </c>
      <c r="CV416" t="n">
        <v>0</v>
      </c>
      <c r="CW416" t="n">
        <v>0</v>
      </c>
      <c r="CX416">
        <f>ROUND(Y416*Source!I1053,7)</f>
        <v/>
      </c>
      <c r="CY416">
        <f>AA416</f>
        <v/>
      </c>
      <c r="CZ416">
        <f>AE416</f>
        <v/>
      </c>
      <c r="DA416">
        <f>AI416</f>
        <v/>
      </c>
      <c r="DB416">
        <f>ROUND(ROUND(AT416*CZ416,2),2)</f>
        <v/>
      </c>
      <c r="DC416">
        <f>ROUND(ROUND(AT416*AG416,2),2)</f>
        <v/>
      </c>
      <c r="DD416" t="inlineStr"/>
      <c r="DE416" t="inlineStr"/>
      <c r="DF416">
        <f>ROUND(ROUND(AE416*AI416,0)*CX416,0)</f>
        <v/>
      </c>
      <c r="DG416">
        <f>ROUND(ROUND(AF416,0)*CX416,0)</f>
        <v/>
      </c>
      <c r="DH416">
        <f>ROUND(ROUND(AG416,0)*CX416,0)</f>
        <v/>
      </c>
      <c r="DI416">
        <f>ROUND(ROUND(AH416,0)*CX416,0)</f>
        <v/>
      </c>
      <c r="DJ416">
        <f>DF416</f>
        <v/>
      </c>
      <c r="DK416" t="n">
        <v>0</v>
      </c>
      <c r="DL416" t="inlineStr"/>
      <c r="DM416" t="n">
        <v>0</v>
      </c>
      <c r="DN416" t="inlineStr"/>
      <c r="DO416" t="n">
        <v>0</v>
      </c>
    </row>
    <row r="417">
      <c r="A417">
        <f>ROW(Source!A1053)</f>
        <v/>
      </c>
      <c r="B417" t="n">
        <v>78855224</v>
      </c>
      <c r="C417" t="n">
        <v>78860243</v>
      </c>
      <c r="D417" t="n">
        <v>29107430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101-1602</t>
        </is>
      </c>
      <c r="J417" t="inlineStr">
        <is>
          <t>ТССЦ Московской обл., 101-1602, приказ Минстроя России №675/пр от 28.02.2017 № 254/пр</t>
        </is>
      </c>
      <c r="K417" t="inlineStr">
        <is>
          <t>Ацетилен газообразный технический</t>
        </is>
      </c>
      <c r="L417" t="n">
        <v>1339</v>
      </c>
      <c r="N417" t="n">
        <v>1007</v>
      </c>
      <c r="O417" t="inlineStr">
        <is>
          <t>м3</t>
        </is>
      </c>
      <c r="P417" t="inlineStr">
        <is>
          <t>м3</t>
        </is>
      </c>
      <c r="Q417" t="n">
        <v>1</v>
      </c>
      <c r="W417" t="n">
        <v>0</v>
      </c>
      <c r="X417" t="n">
        <v>-203673795</v>
      </c>
      <c r="Y417">
        <f>AT417</f>
        <v/>
      </c>
      <c r="AA417" t="n">
        <v>618.53</v>
      </c>
      <c r="AB417" t="n">
        <v>0</v>
      </c>
      <c r="AC417" t="n">
        <v>0</v>
      </c>
      <c r="AD417" t="n">
        <v>0</v>
      </c>
      <c r="AE417" t="n">
        <v>38.49</v>
      </c>
      <c r="AF417" t="n">
        <v>0</v>
      </c>
      <c r="AG417" t="n">
        <v>0</v>
      </c>
      <c r="AH417" t="n">
        <v>0</v>
      </c>
      <c r="AI417" t="n">
        <v>16.07</v>
      </c>
      <c r="AJ417" t="n">
        <v>1</v>
      </c>
      <c r="AK417" t="n">
        <v>1</v>
      </c>
      <c r="AL417" t="n">
        <v>1</v>
      </c>
      <c r="AM417" t="n">
        <v>2</v>
      </c>
      <c r="AN417" t="n">
        <v>0</v>
      </c>
      <c r="AO417" t="n">
        <v>1</v>
      </c>
      <c r="AP417" t="n">
        <v>0</v>
      </c>
      <c r="AQ417" t="n">
        <v>0</v>
      </c>
      <c r="AR417" t="n">
        <v>0</v>
      </c>
      <c r="AS417" t="inlineStr"/>
      <c r="AT417" t="n">
        <v>0.61</v>
      </c>
      <c r="AU417" t="inlineStr"/>
      <c r="AV417" t="n">
        <v>0</v>
      </c>
      <c r="AW417" t="n">
        <v>2</v>
      </c>
      <c r="AX417" t="n">
        <v>78860271</v>
      </c>
      <c r="AY417" t="n">
        <v>1</v>
      </c>
      <c r="AZ417" t="n">
        <v>0</v>
      </c>
      <c r="BA417" t="n">
        <v>402</v>
      </c>
      <c r="BB417" t="n">
        <v>0</v>
      </c>
      <c r="BC417" t="n">
        <v>0</v>
      </c>
      <c r="BD417" t="n">
        <v>0</v>
      </c>
      <c r="BE417" t="n">
        <v>0</v>
      </c>
      <c r="BF417" t="n">
        <v>0</v>
      </c>
      <c r="BG417" t="n">
        <v>0</v>
      </c>
      <c r="BH417" t="n">
        <v>0</v>
      </c>
      <c r="BI417" t="n">
        <v>0</v>
      </c>
      <c r="BJ417" t="n">
        <v>0</v>
      </c>
      <c r="BK417" t="n">
        <v>0</v>
      </c>
      <c r="BL417" t="n">
        <v>0</v>
      </c>
      <c r="BM417" t="n">
        <v>0</v>
      </c>
      <c r="BN417" t="n">
        <v>0</v>
      </c>
      <c r="BO417" t="n">
        <v>0</v>
      </c>
      <c r="BP417" t="n">
        <v>0</v>
      </c>
      <c r="BQ417" t="n">
        <v>0</v>
      </c>
      <c r="BR417" t="n">
        <v>0</v>
      </c>
      <c r="BS417" t="n">
        <v>0</v>
      </c>
      <c r="BT417" t="n">
        <v>0</v>
      </c>
      <c r="BU417" t="n">
        <v>0</v>
      </c>
      <c r="BV417" t="n">
        <v>0</v>
      </c>
      <c r="BW417" t="n">
        <v>0</v>
      </c>
      <c r="CV417" t="n">
        <v>0</v>
      </c>
      <c r="CW417" t="n">
        <v>0</v>
      </c>
      <c r="CX417">
        <f>ROUND(Y417*Source!I1053,7)</f>
        <v/>
      </c>
      <c r="CY417">
        <f>AA417</f>
        <v/>
      </c>
      <c r="CZ417">
        <f>AE417</f>
        <v/>
      </c>
      <c r="DA417">
        <f>AI417</f>
        <v/>
      </c>
      <c r="DB417">
        <f>ROUND(ROUND(AT417*CZ417,2),2)</f>
        <v/>
      </c>
      <c r="DC417">
        <f>ROUND(ROUND(AT417*AG417,2),2)</f>
        <v/>
      </c>
      <c r="DD417" t="inlineStr"/>
      <c r="DE417" t="inlineStr"/>
      <c r="DF417">
        <f>ROUND(ROUND(AE417*AI417,0)*CX417,0)</f>
        <v/>
      </c>
      <c r="DG417">
        <f>ROUND(ROUND(AF417,0)*CX417,0)</f>
        <v/>
      </c>
      <c r="DH417">
        <f>ROUND(ROUND(AG417,0)*CX417,0)</f>
        <v/>
      </c>
      <c r="DI417">
        <f>ROUND(ROUND(AH417,0)*CX417,0)</f>
        <v/>
      </c>
      <c r="DJ417">
        <f>DF417</f>
        <v/>
      </c>
      <c r="DK417" t="n">
        <v>0</v>
      </c>
      <c r="DL417" t="inlineStr"/>
      <c r="DM417" t="n">
        <v>0</v>
      </c>
      <c r="DN417" t="inlineStr"/>
      <c r="DO417" t="n">
        <v>0</v>
      </c>
    </row>
    <row r="418">
      <c r="A418">
        <f>ROW(Source!A1053)</f>
        <v/>
      </c>
      <c r="B418" t="n">
        <v>78855224</v>
      </c>
      <c r="C418" t="n">
        <v>78860243</v>
      </c>
      <c r="D418" t="n">
        <v>29107963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101-1669</t>
        </is>
      </c>
      <c r="J418" t="inlineStr">
        <is>
          <t>ТССЦ Московской обл., 101-1669, приказ Минстроя России №675/пр от 28.02.2017 № 254/пр</t>
        </is>
      </c>
      <c r="K418" t="inlineStr">
        <is>
          <t>Очес льняной</t>
        </is>
      </c>
      <c r="L418" t="n">
        <v>1346</v>
      </c>
      <c r="N418" t="n">
        <v>1009</v>
      </c>
      <c r="O418" t="inlineStr">
        <is>
          <t>кг</t>
        </is>
      </c>
      <c r="P418" t="inlineStr">
        <is>
          <t>кг</t>
        </is>
      </c>
      <c r="Q418" t="n">
        <v>1</v>
      </c>
      <c r="W418" t="n">
        <v>0</v>
      </c>
      <c r="X418" t="n">
        <v>-2113933962</v>
      </c>
      <c r="Y418">
        <f>AT418</f>
        <v/>
      </c>
      <c r="AA418" t="n">
        <v>590.67</v>
      </c>
      <c r="AB418" t="n">
        <v>0</v>
      </c>
      <c r="AC418" t="n">
        <v>0</v>
      </c>
      <c r="AD418" t="n">
        <v>0</v>
      </c>
      <c r="AE418" t="n">
        <v>37.29</v>
      </c>
      <c r="AF418" t="n">
        <v>0</v>
      </c>
      <c r="AG418" t="n">
        <v>0</v>
      </c>
      <c r="AH418" t="n">
        <v>0</v>
      </c>
      <c r="AI418" t="n">
        <v>15.84</v>
      </c>
      <c r="AJ418" t="n">
        <v>1</v>
      </c>
      <c r="AK418" t="n">
        <v>1</v>
      </c>
      <c r="AL418" t="n">
        <v>1</v>
      </c>
      <c r="AM418" t="n">
        <v>2</v>
      </c>
      <c r="AN418" t="n">
        <v>0</v>
      </c>
      <c r="AO418" t="n">
        <v>1</v>
      </c>
      <c r="AP418" t="n">
        <v>0</v>
      </c>
      <c r="AQ418" t="n">
        <v>0</v>
      </c>
      <c r="AR418" t="n">
        <v>0</v>
      </c>
      <c r="AS418" t="inlineStr"/>
      <c r="AT418" t="n">
        <v>0.02</v>
      </c>
      <c r="AU418" t="inlineStr"/>
      <c r="AV418" t="n">
        <v>0</v>
      </c>
      <c r="AW418" t="n">
        <v>2</v>
      </c>
      <c r="AX418" t="n">
        <v>78860272</v>
      </c>
      <c r="AY418" t="n">
        <v>1</v>
      </c>
      <c r="AZ418" t="n">
        <v>0</v>
      </c>
      <c r="BA418" t="n">
        <v>403</v>
      </c>
      <c r="BB418" t="n">
        <v>0</v>
      </c>
      <c r="BC418" t="n">
        <v>0</v>
      </c>
      <c r="BD418" t="n">
        <v>0</v>
      </c>
      <c r="BE418" t="n">
        <v>0</v>
      </c>
      <c r="BF418" t="n">
        <v>0</v>
      </c>
      <c r="BG418" t="n">
        <v>0</v>
      </c>
      <c r="BH418" t="n">
        <v>0</v>
      </c>
      <c r="BI418" t="n">
        <v>0</v>
      </c>
      <c r="BJ418" t="n">
        <v>0</v>
      </c>
      <c r="BK418" t="n">
        <v>0</v>
      </c>
      <c r="BL418" t="n">
        <v>0</v>
      </c>
      <c r="BM418" t="n">
        <v>0</v>
      </c>
      <c r="BN418" t="n">
        <v>0</v>
      </c>
      <c r="BO418" t="n">
        <v>0</v>
      </c>
      <c r="BP418" t="n">
        <v>0</v>
      </c>
      <c r="BQ418" t="n">
        <v>0</v>
      </c>
      <c r="BR418" t="n">
        <v>0</v>
      </c>
      <c r="BS418" t="n">
        <v>0</v>
      </c>
      <c r="BT418" t="n">
        <v>0</v>
      </c>
      <c r="BU418" t="n">
        <v>0</v>
      </c>
      <c r="BV418" t="n">
        <v>0</v>
      </c>
      <c r="BW418" t="n">
        <v>0</v>
      </c>
      <c r="CV418" t="n">
        <v>0</v>
      </c>
      <c r="CW418" t="n">
        <v>0</v>
      </c>
      <c r="CX418">
        <f>ROUND(Y418*Source!I1053,7)</f>
        <v/>
      </c>
      <c r="CY418">
        <f>AA418</f>
        <v/>
      </c>
      <c r="CZ418">
        <f>AE418</f>
        <v/>
      </c>
      <c r="DA418">
        <f>AI418</f>
        <v/>
      </c>
      <c r="DB418">
        <f>ROUND(ROUND(AT418*CZ418,2),2)</f>
        <v/>
      </c>
      <c r="DC418">
        <f>ROUND(ROUND(AT418*AG418,2),2)</f>
        <v/>
      </c>
      <c r="DD418" t="inlineStr"/>
      <c r="DE418" t="inlineStr"/>
      <c r="DF418">
        <f>ROUND(ROUND(AE418*AI418,0)*CX418,0)</f>
        <v/>
      </c>
      <c r="DG418">
        <f>ROUND(ROUND(AF418,0)*CX418,0)</f>
        <v/>
      </c>
      <c r="DH418">
        <f>ROUND(ROUND(AG418,0)*CX418,0)</f>
        <v/>
      </c>
      <c r="DI418">
        <f>ROUND(ROUND(AH418,0)*CX418,0)</f>
        <v/>
      </c>
      <c r="DJ418">
        <f>DF418</f>
        <v/>
      </c>
      <c r="DK418" t="n">
        <v>0</v>
      </c>
      <c r="DL418" t="inlineStr"/>
      <c r="DM418" t="n">
        <v>0</v>
      </c>
      <c r="DN418" t="inlineStr"/>
      <c r="DO418" t="n">
        <v>0</v>
      </c>
    </row>
    <row r="419">
      <c r="A419">
        <f>ROW(Source!A1053)</f>
        <v/>
      </c>
      <c r="B419" t="n">
        <v>78855224</v>
      </c>
      <c r="C419" t="n">
        <v>78860243</v>
      </c>
      <c r="D419" t="n">
        <v>29115866</v>
      </c>
      <c r="E419" t="n">
        <v>1</v>
      </c>
      <c r="F419" t="n">
        <v>1</v>
      </c>
      <c r="G419" t="n">
        <v>1</v>
      </c>
      <c r="H419" t="n">
        <v>3</v>
      </c>
      <c r="I419" t="inlineStr">
        <is>
          <t>103-0018</t>
        </is>
      </c>
      <c r="J419" t="inlineStr">
        <is>
          <t>ТССЦ Московской обл., 103-0018, приказ Минстроя России №675/пр от 28.02.2017 № 254/пр</t>
        </is>
      </c>
      <c r="K419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19" t="n">
        <v>1301</v>
      </c>
      <c r="N419" t="n">
        <v>1003</v>
      </c>
      <c r="O419" t="inlineStr">
        <is>
          <t>м</t>
        </is>
      </c>
      <c r="P419" t="inlineStr">
        <is>
          <t>м</t>
        </is>
      </c>
      <c r="Q419" t="n">
        <v>1</v>
      </c>
      <c r="W419" t="n">
        <v>0</v>
      </c>
      <c r="X419" t="n">
        <v>77208417</v>
      </c>
      <c r="Y419">
        <f>AT419</f>
        <v/>
      </c>
      <c r="AA419" t="n">
        <v>236.35</v>
      </c>
      <c r="AB419" t="n">
        <v>0</v>
      </c>
      <c r="AC419" t="n">
        <v>0</v>
      </c>
      <c r="AD419" t="n">
        <v>0</v>
      </c>
      <c r="AE419" t="n">
        <v>39.59</v>
      </c>
      <c r="AF419" t="n">
        <v>0</v>
      </c>
      <c r="AG419" t="n">
        <v>0</v>
      </c>
      <c r="AH419" t="n">
        <v>0</v>
      </c>
      <c r="AI419" t="n">
        <v>5.97</v>
      </c>
      <c r="AJ419" t="n">
        <v>1</v>
      </c>
      <c r="AK419" t="n">
        <v>1</v>
      </c>
      <c r="AL419" t="n">
        <v>1</v>
      </c>
      <c r="AM419" t="n">
        <v>2</v>
      </c>
      <c r="AN419" t="n">
        <v>0</v>
      </c>
      <c r="AO419" t="n">
        <v>1</v>
      </c>
      <c r="AP419" t="n">
        <v>0</v>
      </c>
      <c r="AQ419" t="n">
        <v>0</v>
      </c>
      <c r="AR419" t="n">
        <v>0</v>
      </c>
      <c r="AS419" t="inlineStr"/>
      <c r="AT419" t="n">
        <v>107</v>
      </c>
      <c r="AU419" t="inlineStr"/>
      <c r="AV419" t="n">
        <v>0</v>
      </c>
      <c r="AW419" t="n">
        <v>2</v>
      </c>
      <c r="AX419" t="n">
        <v>78860273</v>
      </c>
      <c r="AY419" t="n">
        <v>1</v>
      </c>
      <c r="AZ419" t="n">
        <v>0</v>
      </c>
      <c r="BA419" t="n">
        <v>404</v>
      </c>
      <c r="BB419" t="n">
        <v>0</v>
      </c>
      <c r="BC419" t="n">
        <v>0</v>
      </c>
      <c r="BD419" t="n">
        <v>0</v>
      </c>
      <c r="BE419" t="n">
        <v>0</v>
      </c>
      <c r="BF419" t="n">
        <v>0</v>
      </c>
      <c r="BG419" t="n">
        <v>0</v>
      </c>
      <c r="BH419" t="n">
        <v>0</v>
      </c>
      <c r="BI419" t="n">
        <v>0</v>
      </c>
      <c r="BJ419" t="n">
        <v>0</v>
      </c>
      <c r="BK419" t="n">
        <v>0</v>
      </c>
      <c r="BL419" t="n">
        <v>0</v>
      </c>
      <c r="BM419" t="n">
        <v>0</v>
      </c>
      <c r="BN419" t="n">
        <v>0</v>
      </c>
      <c r="BO419" t="n">
        <v>0</v>
      </c>
      <c r="BP419" t="n">
        <v>0</v>
      </c>
      <c r="BQ419" t="n">
        <v>0</v>
      </c>
      <c r="BR419" t="n">
        <v>0</v>
      </c>
      <c r="BS419" t="n">
        <v>0</v>
      </c>
      <c r="BT419" t="n">
        <v>0</v>
      </c>
      <c r="BU419" t="n">
        <v>0</v>
      </c>
      <c r="BV419" t="n">
        <v>0</v>
      </c>
      <c r="BW419" t="n">
        <v>0</v>
      </c>
      <c r="CV419" t="n">
        <v>0</v>
      </c>
      <c r="CW419" t="n">
        <v>0</v>
      </c>
      <c r="CX419">
        <f>ROUND(Y419*Source!I1053,7)</f>
        <v/>
      </c>
      <c r="CY419">
        <f>AA419</f>
        <v/>
      </c>
      <c r="CZ419">
        <f>AE419</f>
        <v/>
      </c>
      <c r="DA419">
        <f>AI419</f>
        <v/>
      </c>
      <c r="DB419">
        <f>ROUND(ROUND(AT419*CZ419,2),2)</f>
        <v/>
      </c>
      <c r="DC419">
        <f>ROUND(ROUND(AT419*AG419,2),2)</f>
        <v/>
      </c>
      <c r="DD419" t="inlineStr"/>
      <c r="DE419" t="inlineStr"/>
      <c r="DF419">
        <f>ROUND(ROUND(AE419*AI419,0)*CX419,0)</f>
        <v/>
      </c>
      <c r="DG419">
        <f>ROUND(ROUND(AF419,0)*CX419,0)</f>
        <v/>
      </c>
      <c r="DH419">
        <f>ROUND(ROUND(AG419,0)*CX419,0)</f>
        <v/>
      </c>
      <c r="DI419">
        <f>ROUND(ROUND(AH419,0)*CX419,0)</f>
        <v/>
      </c>
      <c r="DJ419">
        <f>DF419</f>
        <v/>
      </c>
      <c r="DK419" t="n">
        <v>0</v>
      </c>
      <c r="DL419" t="inlineStr"/>
      <c r="DM419" t="n">
        <v>0</v>
      </c>
      <c r="DN419" t="inlineStr"/>
      <c r="DO419" t="n">
        <v>0</v>
      </c>
    </row>
    <row r="420">
      <c r="A420">
        <f>ROW(Source!A1053)</f>
        <v/>
      </c>
      <c r="B420" t="n">
        <v>78855224</v>
      </c>
      <c r="C420" t="n">
        <v>78860243</v>
      </c>
      <c r="D420" t="n">
        <v>29143378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302-0062</t>
        </is>
      </c>
      <c r="J420" t="inlineStr">
        <is>
          <t>ТССЦ Московской обл., 302-0062, приказ Минстроя России №675/пр от 28.02.2017 № 256/пр</t>
        </is>
      </c>
      <c r="K420" t="inlineStr">
        <is>
          <t>Кран шаровый муфтовый Valtec для воды диаметром 15 мм, тип в/в</t>
        </is>
      </c>
      <c r="L420" t="n">
        <v>1354</v>
      </c>
      <c r="N420" t="n">
        <v>1010</v>
      </c>
      <c r="O420" t="inlineStr">
        <is>
          <t>шт.</t>
        </is>
      </c>
      <c r="P420" t="inlineStr">
        <is>
          <t>шт.</t>
        </is>
      </c>
      <c r="Q420" t="n">
        <v>1</v>
      </c>
      <c r="W420" t="n">
        <v>0</v>
      </c>
      <c r="X420" t="n">
        <v>-1687406522</v>
      </c>
      <c r="Y420">
        <f>AT420</f>
        <v/>
      </c>
      <c r="AA420" t="n">
        <v>384.3</v>
      </c>
      <c r="AB420" t="n">
        <v>0</v>
      </c>
      <c r="AC420" t="n">
        <v>0</v>
      </c>
      <c r="AD420" t="n">
        <v>0</v>
      </c>
      <c r="AE420" t="n">
        <v>28.53</v>
      </c>
      <c r="AF420" t="n">
        <v>0</v>
      </c>
      <c r="AG420" t="n">
        <v>0</v>
      </c>
      <c r="AH420" t="n">
        <v>0</v>
      </c>
      <c r="AI420" t="n">
        <v>13.47</v>
      </c>
      <c r="AJ420" t="n">
        <v>1</v>
      </c>
      <c r="AK420" t="n">
        <v>1</v>
      </c>
      <c r="AL420" t="n">
        <v>1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  <c r="AS420" t="inlineStr"/>
      <c r="AT420" t="n">
        <v>50</v>
      </c>
      <c r="AU420" t="inlineStr"/>
      <c r="AV420" t="n">
        <v>0</v>
      </c>
      <c r="AW420" t="n">
        <v>1</v>
      </c>
      <c r="AX420" t="n">
        <v>-1</v>
      </c>
      <c r="AY420" t="n">
        <v>0</v>
      </c>
      <c r="AZ420" t="n">
        <v>0</v>
      </c>
      <c r="BA420" t="inlineStr"/>
      <c r="BB420" t="n">
        <v>0</v>
      </c>
      <c r="BC420" t="n">
        <v>0</v>
      </c>
      <c r="BD420" t="n">
        <v>0</v>
      </c>
      <c r="BE420" t="n">
        <v>0</v>
      </c>
      <c r="BF420" t="n">
        <v>0</v>
      </c>
      <c r="BG420" t="n">
        <v>0</v>
      </c>
      <c r="BH420" t="n">
        <v>0</v>
      </c>
      <c r="BI420" t="n">
        <v>0</v>
      </c>
      <c r="BJ420" t="n">
        <v>0</v>
      </c>
      <c r="BK420" t="n">
        <v>0</v>
      </c>
      <c r="BL420" t="n">
        <v>0</v>
      </c>
      <c r="BM420" t="n">
        <v>0</v>
      </c>
      <c r="BN420" t="n">
        <v>0</v>
      </c>
      <c r="BO420" t="n">
        <v>0</v>
      </c>
      <c r="BP420" t="n">
        <v>0</v>
      </c>
      <c r="BQ420" t="n">
        <v>0</v>
      </c>
      <c r="BR420" t="n">
        <v>0</v>
      </c>
      <c r="BS420" t="n">
        <v>0</v>
      </c>
      <c r="BT420" t="n">
        <v>0</v>
      </c>
      <c r="BU420" t="n">
        <v>0</v>
      </c>
      <c r="BV420" t="n">
        <v>0</v>
      </c>
      <c r="BW420" t="n">
        <v>0</v>
      </c>
      <c r="CV420" t="n">
        <v>0</v>
      </c>
      <c r="CW420" t="n">
        <v>0</v>
      </c>
      <c r="CX420">
        <f>ROUND(Y420*Source!I1053,7)</f>
        <v/>
      </c>
      <c r="CY420">
        <f>AA420</f>
        <v/>
      </c>
      <c r="CZ420">
        <f>AE420</f>
        <v/>
      </c>
      <c r="DA420">
        <f>AI420</f>
        <v/>
      </c>
      <c r="DB420">
        <f>ROUND(ROUND(AT420*CZ420,2),2)</f>
        <v/>
      </c>
      <c r="DC420">
        <f>ROUND(ROUND(AT420*AG420,2),2)</f>
        <v/>
      </c>
      <c r="DD420" t="inlineStr"/>
      <c r="DE420" t="inlineStr"/>
      <c r="DF420">
        <f>ROUND(ROUND(AE420*AI420,0)*CX420,0)</f>
        <v/>
      </c>
      <c r="DG420">
        <f>ROUND(ROUND(AF420,0)*CX420,0)</f>
        <v/>
      </c>
      <c r="DH420">
        <f>ROUND(ROUND(AG420,0)*CX420,0)</f>
        <v/>
      </c>
      <c r="DI420">
        <f>ROUND(ROUND(AH420,0)*CX420,0)</f>
        <v/>
      </c>
      <c r="DJ420">
        <f>DF420</f>
        <v/>
      </c>
      <c r="DK420" t="n">
        <v>0</v>
      </c>
      <c r="DL420" t="inlineStr"/>
      <c r="DM420" t="n">
        <v>0</v>
      </c>
      <c r="DN420" t="inlineStr"/>
      <c r="DO420" t="n">
        <v>0</v>
      </c>
    </row>
    <row r="421">
      <c r="A421">
        <f>ROW(Source!A1053)</f>
        <v/>
      </c>
      <c r="B421" t="n">
        <v>78855224</v>
      </c>
      <c r="C421" t="n">
        <v>78860243</v>
      </c>
      <c r="D421" t="n">
        <v>29143380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302-0064</t>
        </is>
      </c>
      <c r="J421" t="inlineStr">
        <is>
          <t>ТССЦ Московской обл., 302-0064, приказ Минстроя России №675/пр от 28.02.2017 № 256/пр</t>
        </is>
      </c>
      <c r="K421" t="inlineStr">
        <is>
          <t>Кран шаровый муфтовый Valtec для воды диаметром 25 мм, тип в/в</t>
        </is>
      </c>
      <c r="L421" t="n">
        <v>1354</v>
      </c>
      <c r="N421" t="n">
        <v>1010</v>
      </c>
      <c r="O421" t="inlineStr">
        <is>
          <t>шт.</t>
        </is>
      </c>
      <c r="P421" t="inlineStr">
        <is>
          <t>шт.</t>
        </is>
      </c>
      <c r="Q421" t="n">
        <v>1</v>
      </c>
      <c r="W421" t="n">
        <v>0</v>
      </c>
      <c r="X421" t="n">
        <v>1163367142</v>
      </c>
      <c r="Y421">
        <f>AT421</f>
        <v/>
      </c>
      <c r="AA421" t="n">
        <v>949.99</v>
      </c>
      <c r="AB421" t="n">
        <v>0</v>
      </c>
      <c r="AC421" t="n">
        <v>0</v>
      </c>
      <c r="AD421" t="n">
        <v>0</v>
      </c>
      <c r="AE421" t="n">
        <v>67.09</v>
      </c>
      <c r="AF421" t="n">
        <v>0</v>
      </c>
      <c r="AG421" t="n">
        <v>0</v>
      </c>
      <c r="AH421" t="n">
        <v>0</v>
      </c>
      <c r="AI421" t="n">
        <v>14.16</v>
      </c>
      <c r="AJ421" t="n">
        <v>1</v>
      </c>
      <c r="AK421" t="n">
        <v>1</v>
      </c>
      <c r="AL421" t="n">
        <v>1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  <c r="AS421" t="inlineStr"/>
      <c r="AT421" t="n">
        <v>50</v>
      </c>
      <c r="AU421" t="inlineStr"/>
      <c r="AV421" t="n">
        <v>0</v>
      </c>
      <c r="AW421" t="n">
        <v>1</v>
      </c>
      <c r="AX421" t="n">
        <v>-1</v>
      </c>
      <c r="AY421" t="n">
        <v>0</v>
      </c>
      <c r="AZ421" t="n">
        <v>0</v>
      </c>
      <c r="BA421" t="inlineStr"/>
      <c r="BB421" t="n">
        <v>0</v>
      </c>
      <c r="BC421" t="n">
        <v>0</v>
      </c>
      <c r="BD421" t="n">
        <v>0</v>
      </c>
      <c r="BE421" t="n">
        <v>0</v>
      </c>
      <c r="BF421" t="n">
        <v>0</v>
      </c>
      <c r="BG421" t="n">
        <v>0</v>
      </c>
      <c r="BH421" t="n">
        <v>0</v>
      </c>
      <c r="BI421" t="n">
        <v>0</v>
      </c>
      <c r="BJ421" t="n">
        <v>0</v>
      </c>
      <c r="BK421" t="n">
        <v>0</v>
      </c>
      <c r="BL421" t="n">
        <v>0</v>
      </c>
      <c r="BM421" t="n">
        <v>0</v>
      </c>
      <c r="BN421" t="n">
        <v>0</v>
      </c>
      <c r="BO421" t="n">
        <v>0</v>
      </c>
      <c r="BP421" t="n">
        <v>0</v>
      </c>
      <c r="BQ421" t="n">
        <v>0</v>
      </c>
      <c r="BR421" t="n">
        <v>0</v>
      </c>
      <c r="BS421" t="n">
        <v>0</v>
      </c>
      <c r="BT421" t="n">
        <v>0</v>
      </c>
      <c r="BU421" t="n">
        <v>0</v>
      </c>
      <c r="BV421" t="n">
        <v>0</v>
      </c>
      <c r="BW421" t="n">
        <v>0</v>
      </c>
      <c r="CV421" t="n">
        <v>0</v>
      </c>
      <c r="CW421" t="n">
        <v>0</v>
      </c>
      <c r="CX421">
        <f>ROUND(Y421*Source!I1053,7)</f>
        <v/>
      </c>
      <c r="CY421">
        <f>AA421</f>
        <v/>
      </c>
      <c r="CZ421">
        <f>AE421</f>
        <v/>
      </c>
      <c r="DA421">
        <f>AI421</f>
        <v/>
      </c>
      <c r="DB421">
        <f>ROUND(ROUND(AT421*CZ421,2),2)</f>
        <v/>
      </c>
      <c r="DC421">
        <f>ROUND(ROUND(AT421*AG421,2),2)</f>
        <v/>
 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1">
        <f>ROUND(ROUND(AG421,0)*CX421,0)</f>
        <v/>
      </c>
      <c r="DI421">
        <f>ROUND(ROUND(AH421,0)*CX421,0)</f>
        <v/>
      </c>
      <c r="DJ421">
        <f>DF421</f>
        <v/>
      </c>
      <c r="DK421" t="n">
        <v>0</v>
      </c>
      <c r="DL421" t="inlineStr"/>
      <c r="DM421" t="n">
        <v>0</v>
      </c>
      <c r="DN421" t="inlineStr"/>
      <c r="DO421" t="n">
        <v>0</v>
      </c>
    </row>
    <row r="422">
      <c r="A422">
        <f>ROW(Source!A1056)</f>
        <v/>
      </c>
      <c r="B422" t="n">
        <v>78855224</v>
      </c>
      <c r="C422" t="n">
        <v>78860282</v>
      </c>
      <c r="D422" t="n">
        <v>18408291</v>
      </c>
      <c r="E422" t="n">
        <v>1</v>
      </c>
      <c r="F422" t="n">
        <v>1</v>
      </c>
      <c r="G422" t="n">
        <v>1</v>
      </c>
      <c r="H422" t="n">
        <v>1</v>
      </c>
      <c r="I422" t="inlineStr">
        <is>
          <t>1-1025-90</t>
        </is>
      </c>
      <c r="J422" t="inlineStr"/>
      <c r="K422" t="inlineStr">
        <is>
          <t>Рабочий строитель среднего разряда 2,5</t>
        </is>
      </c>
      <c r="L422" t="n">
        <v>1369</v>
      </c>
      <c r="N422" t="n">
        <v>1013</v>
      </c>
      <c r="O422" t="inlineStr">
        <is>
          <t>чел.-ч</t>
        </is>
      </c>
      <c r="P422" t="inlineStr">
        <is>
          <t>чел.-ч</t>
        </is>
      </c>
      <c r="Q422" t="n">
        <v>1</v>
      </c>
      <c r="W422" t="n">
        <v>0</v>
      </c>
      <c r="X422" t="n">
        <v>1933892413</v>
      </c>
      <c r="Y422">
        <f>(AT422*ROUND(2,7))</f>
        <v/>
      </c>
      <c r="AA422" t="n">
        <v>0</v>
      </c>
      <c r="AB422" t="n">
        <v>0</v>
      </c>
      <c r="AC422" t="n">
        <v>0</v>
      </c>
      <c r="AD422" t="n">
        <v>8.17</v>
      </c>
      <c r="AE422" t="n">
        <v>0</v>
      </c>
      <c r="AF422" t="n">
        <v>0</v>
      </c>
      <c r="AG422" t="n">
        <v>0</v>
      </c>
      <c r="AH422" t="n">
        <v>8.17</v>
      </c>
      <c r="AI422" t="n">
        <v>1</v>
      </c>
      <c r="AJ422" t="n">
        <v>1</v>
      </c>
      <c r="AK422" t="n">
        <v>1</v>
      </c>
      <c r="AL422" t="n">
        <v>1</v>
      </c>
      <c r="AM422" t="n">
        <v>-2</v>
      </c>
      <c r="AN422" t="n">
        <v>0</v>
      </c>
      <c r="AO422" t="n">
        <v>1</v>
      </c>
      <c r="AP422" t="n">
        <v>1</v>
      </c>
      <c r="AQ422" t="n">
        <v>0</v>
      </c>
      <c r="AR422" t="n">
        <v>0</v>
      </c>
      <c r="AS422" t="inlineStr"/>
      <c r="AT422" t="n">
        <v>32.2</v>
      </c>
      <c r="AU422" t="inlineStr">
        <is>
          <t>)*2</t>
        </is>
      </c>
      <c r="AV422" t="n">
        <v>1</v>
      </c>
      <c r="AW422" t="n">
        <v>2</v>
      </c>
      <c r="AX422" t="n">
        <v>78860289</v>
      </c>
      <c r="AY422" t="n">
        <v>1</v>
      </c>
      <c r="AZ422" t="n">
        <v>0</v>
      </c>
      <c r="BA422" t="n">
        <v>407</v>
      </c>
      <c r="BB422" t="n">
        <v>0</v>
      </c>
      <c r="BC422" t="n">
        <v>0</v>
      </c>
      <c r="BD422" t="n">
        <v>0</v>
      </c>
      <c r="BE422" t="n">
        <v>0</v>
      </c>
      <c r="BF422" t="n">
        <v>0</v>
      </c>
      <c r="BG422" t="n">
        <v>0</v>
      </c>
      <c r="BH422" t="n">
        <v>0</v>
      </c>
      <c r="BI422" t="n">
        <v>0</v>
      </c>
      <c r="BJ422" t="n">
        <v>0</v>
      </c>
      <c r="BK422" t="n">
        <v>0</v>
      </c>
      <c r="BL422" t="n">
        <v>0</v>
      </c>
      <c r="BM422" t="n">
        <v>0</v>
      </c>
      <c r="BN422" t="n">
        <v>0</v>
      </c>
      <c r="BO422" t="n">
        <v>0</v>
      </c>
      <c r="BP422" t="n">
        <v>0</v>
      </c>
      <c r="BQ422" t="n">
        <v>0</v>
      </c>
      <c r="BR422" t="n">
        <v>0</v>
      </c>
      <c r="BS422" t="n">
        <v>0</v>
      </c>
      <c r="BT422" t="n">
        <v>0</v>
      </c>
      <c r="BU422" t="n">
        <v>0</v>
      </c>
      <c r="BV422" t="n">
        <v>0</v>
      </c>
      <c r="BW422" t="n">
        <v>0</v>
      </c>
      <c r="CU422">
        <f>ROUND(AT422*Source!I1056*AH422*AL422,0)</f>
        <v/>
      </c>
      <c r="CV422">
        <f>ROUND(Y422*Source!I1056,7)</f>
        <v/>
      </c>
      <c r="CW422" t="n">
        <v>0</v>
      </c>
      <c r="CX422">
        <f>ROUND(Y422*Source!I1056,7)</f>
        <v/>
      </c>
      <c r="CY422">
        <f>AD422</f>
        <v/>
      </c>
      <c r="CZ422">
        <f>AH422</f>
        <v/>
      </c>
      <c r="DA422">
        <f>AL422</f>
        <v/>
      </c>
      <c r="DB422">
        <f>ROUND((ROUND(AT422*CZ422,2)*ROUND(2,7)),2)</f>
        <v/>
      </c>
      <c r="DC422">
        <f>ROUND((ROUND(AT422*AG422,2)*ROUND(2,7)),2)</f>
        <v/>
      </c>
      <c r="DD422" t="inlineStr"/>
      <c r="DE422" t="inlineStr"/>
      <c r="DF422">
        <f>ROUND(ROUND(AE422,0)*CX422,0)</f>
        <v/>
      </c>
      <c r="DG422">
        <f>ROUND(ROUND(AF422,0)*CX422,0)</f>
        <v/>
      </c>
      <c r="DH422">
        <f>ROUND(ROUND(AG422,0)*CX422,0)</f>
        <v/>
      </c>
      <c r="DI422">
        <f>ROUND(ROUND(AH422,0)*CX422,0)</f>
        <v/>
      </c>
      <c r="DJ422">
        <f>DI422</f>
        <v/>
      </c>
      <c r="DK422" t="n">
        <v>0</v>
      </c>
      <c r="DL422" t="inlineStr"/>
      <c r="DM422" t="n">
        <v>0</v>
      </c>
      <c r="DN422" t="inlineStr"/>
      <c r="DO422" t="n">
        <v>0</v>
      </c>
    </row>
    <row r="423">
      <c r="A423">
        <f>ROW(Source!A1056)</f>
        <v/>
      </c>
      <c r="B423" t="n">
        <v>78855224</v>
      </c>
      <c r="C423" t="n">
        <v>78860282</v>
      </c>
      <c r="D423" t="n">
        <v>29174913</v>
      </c>
      <c r="E423" t="n">
        <v>1</v>
      </c>
      <c r="F423" t="n">
        <v>1</v>
      </c>
      <c r="G423" t="n">
        <v>1</v>
      </c>
      <c r="H423" t="n">
        <v>2</v>
      </c>
      <c r="I423" t="inlineStr">
        <is>
          <t>400001</t>
        </is>
      </c>
      <c r="J423" t="inlineStr">
        <is>
          <t>ТСЭМ Московской обл., 400001, приказ Минстроя России №675/пр от 28.02.2017 № 264/пр</t>
        </is>
      </c>
      <c r="K423" t="inlineStr">
        <is>
          <t>Автомобили бортовые, грузоподъемность до 5 т</t>
        </is>
      </c>
      <c r="L423" t="n">
        <v>1368</v>
      </c>
      <c r="N423" t="n">
        <v>1011</v>
      </c>
      <c r="O423" t="inlineStr">
        <is>
          <t>маш.-ч</t>
        </is>
      </c>
      <c r="P423" t="inlineStr">
        <is>
          <t>маш.-ч</t>
        </is>
      </c>
      <c r="Q423" t="n">
        <v>1</v>
      </c>
      <c r="W423" t="n">
        <v>0</v>
      </c>
      <c r="X423" t="n">
        <v>1230759911</v>
      </c>
      <c r="Y423">
        <f>(AT423*ROUND(2,7))</f>
        <v/>
      </c>
      <c r="AA423" t="n">
        <v>0</v>
      </c>
      <c r="AB423" t="n">
        <v>2177.51</v>
      </c>
      <c r="AC423" t="n">
        <v>606.1</v>
      </c>
      <c r="AD423" t="n">
        <v>0</v>
      </c>
      <c r="AE423" t="n">
        <v>0</v>
      </c>
      <c r="AF423" t="n">
        <v>87.17</v>
      </c>
      <c r="AG423" t="n">
        <v>11.6</v>
      </c>
      <c r="AH423" t="n">
        <v>0</v>
      </c>
      <c r="AI423" t="n">
        <v>1</v>
      </c>
      <c r="AJ423" t="n">
        <v>24.98</v>
      </c>
      <c r="AK423" t="n">
        <v>52.25</v>
      </c>
      <c r="AL423" t="n">
        <v>1</v>
      </c>
      <c r="AM423" t="n">
        <v>2</v>
      </c>
      <c r="AN423" t="n">
        <v>0</v>
      </c>
      <c r="AO423" t="n">
        <v>1</v>
      </c>
      <c r="AP423" t="n">
        <v>1</v>
      </c>
      <c r="AQ423" t="n">
        <v>0</v>
      </c>
      <c r="AR423" t="n">
        <v>0</v>
      </c>
      <c r="AS423" t="inlineStr"/>
      <c r="AT423" t="n">
        <v>0.01</v>
      </c>
      <c r="AU423" t="inlineStr">
        <is>
          <t>)*2</t>
        </is>
      </c>
      <c r="AV423" t="n">
        <v>0</v>
      </c>
      <c r="AW423" t="n">
        <v>2</v>
      </c>
      <c r="AX423" t="n">
        <v>78860290</v>
      </c>
      <c r="AY423" t="n">
        <v>1</v>
      </c>
      <c r="AZ423" t="n">
        <v>0</v>
      </c>
      <c r="BA423" t="n">
        <v>408</v>
      </c>
      <c r="BB423" t="n">
        <v>0</v>
      </c>
      <c r="BC423" t="n">
        <v>0</v>
      </c>
      <c r="BD423" t="n">
        <v>0</v>
      </c>
      <c r="BE423" t="n">
        <v>0</v>
      </c>
      <c r="BF423" t="n">
        <v>0</v>
      </c>
      <c r="BG423" t="n">
        <v>0</v>
      </c>
      <c r="BH423" t="n">
        <v>0</v>
      </c>
      <c r="BI423" t="n">
        <v>0</v>
      </c>
      <c r="BJ423" t="n">
        <v>0</v>
      </c>
      <c r="BK423" t="n">
        <v>0</v>
      </c>
      <c r="BL423" t="n">
        <v>0</v>
      </c>
      <c r="BM423" t="n">
        <v>0</v>
      </c>
      <c r="BN423" t="n">
        <v>0</v>
      </c>
      <c r="BO423" t="n">
        <v>0</v>
      </c>
      <c r="BP423" t="n">
        <v>0</v>
      </c>
      <c r="BQ423" t="n">
        <v>0</v>
      </c>
      <c r="BR423" t="n">
        <v>0</v>
      </c>
      <c r="BS423" t="n">
        <v>0</v>
      </c>
      <c r="BT423" t="n">
        <v>0</v>
      </c>
      <c r="BU423" t="n">
        <v>0</v>
      </c>
      <c r="BV423" t="n">
        <v>0</v>
      </c>
      <c r="BW423" t="n">
        <v>0</v>
      </c>
      <c r="CV423" t="n">
        <v>0</v>
      </c>
      <c r="CW423">
        <f>ROUND(Y423*Source!I1056*DO423,7)</f>
        <v/>
      </c>
      <c r="CX423">
        <f>ROUND(Y423*Source!I1056,7)</f>
        <v/>
      </c>
      <c r="CY423">
        <f>AB423</f>
        <v/>
      </c>
      <c r="CZ423">
        <f>AF423</f>
        <v/>
      </c>
      <c r="DA423">
        <f>AJ423</f>
        <v/>
      </c>
      <c r="DB423">
        <f>ROUND((ROUND(AT423*CZ423,2)*ROUND(2,7)),2)</f>
        <v/>
      </c>
      <c r="DC423">
        <f>ROUND((ROUND(AT423*AG423,2)*ROUND(2,7)),2)</f>
        <v/>
      </c>
      <c r="DD423" t="inlineStr"/>
      <c r="DE423" t="inlineStr"/>
      <c r="DF423">
        <f>ROUND(ROUND(AE423,0)*CX423,0)</f>
        <v/>
      </c>
      <c r="DG423">
        <f>ROUND(ROUND(AF423*AJ423,0)*CX423,0)</f>
        <v/>
      </c>
      <c r="DH423">
        <f>ROUND(ROUND(AG423*AK423,0)*CX423,0)</f>
        <v/>
      </c>
      <c r="DI423">
        <f>ROUND(ROUND(AH423,0)*CX423,0)</f>
        <v/>
      </c>
      <c r="DJ423">
        <f>DG423</f>
        <v/>
      </c>
      <c r="DK423" t="n">
        <v>0</v>
      </c>
      <c r="DL423" t="inlineStr"/>
      <c r="DM423" t="n">
        <v>0</v>
      </c>
      <c r="DN423" t="inlineStr"/>
      <c r="DO423" t="n">
        <v>0</v>
      </c>
    </row>
    <row r="424">
      <c r="A424">
        <f>ROW(Source!A1056)</f>
        <v/>
      </c>
      <c r="B424" t="n">
        <v>78855224</v>
      </c>
      <c r="C424" t="n">
        <v>78860282</v>
      </c>
      <c r="D424" t="n">
        <v>29110139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101-1703</t>
        </is>
      </c>
      <c r="J424" t="inlineStr">
        <is>
          <t>ТССЦ Московской обл., 101-1703, приказ Минстроя России №675/пр от 28.02.2017 № 254/пр</t>
        </is>
      </c>
      <c r="K424" t="inlineStr">
        <is>
          <t>Прокладки резиновые (пластина техническая прессованная)</t>
        </is>
      </c>
      <c r="L424" t="n">
        <v>1346</v>
      </c>
      <c r="N424" t="n">
        <v>1009</v>
      </c>
      <c r="O424" t="inlineStr">
        <is>
          <t>кг</t>
        </is>
      </c>
      <c r="P424" t="inlineStr">
        <is>
          <t>кг</t>
        </is>
      </c>
      <c r="Q424" t="n">
        <v>1</v>
      </c>
      <c r="W424" t="n">
        <v>0</v>
      </c>
      <c r="X424" t="n">
        <v>-1947909329</v>
      </c>
      <c r="Y424">
        <f>(AT424*ROUND(2,7))</f>
        <v/>
      </c>
      <c r="AA424" t="n">
        <v>341.04</v>
      </c>
      <c r="AB424" t="n">
        <v>0</v>
      </c>
      <c r="AC424" t="n">
        <v>0</v>
      </c>
      <c r="AD424" t="n">
        <v>0</v>
      </c>
      <c r="AE424" t="n">
        <v>23.09</v>
      </c>
      <c r="AF424" t="n">
        <v>0</v>
      </c>
      <c r="AG424" t="n">
        <v>0</v>
      </c>
      <c r="AH424" t="n">
        <v>0</v>
      </c>
      <c r="AI424" t="n">
        <v>14.77</v>
      </c>
      <c r="AJ424" t="n">
        <v>1</v>
      </c>
      <c r="AK424" t="n">
        <v>1</v>
      </c>
      <c r="AL424" t="n">
        <v>1</v>
      </c>
      <c r="AM424" t="n">
        <v>2</v>
      </c>
      <c r="AN424" t="n">
        <v>0</v>
      </c>
      <c r="AO424" t="n">
        <v>1</v>
      </c>
      <c r="AP424" t="n">
        <v>1</v>
      </c>
      <c r="AQ424" t="n">
        <v>0</v>
      </c>
      <c r="AR424" t="n">
        <v>0</v>
      </c>
      <c r="AS424" t="inlineStr"/>
      <c r="AT424" t="n">
        <v>2</v>
      </c>
      <c r="AU424" t="inlineStr">
        <is>
          <t>)*2</t>
        </is>
      </c>
      <c r="AV424" t="n">
        <v>0</v>
      </c>
      <c r="AW424" t="n">
        <v>2</v>
      </c>
      <c r="AX424" t="n">
        <v>78860291</v>
      </c>
      <c r="AY424" t="n">
        <v>1</v>
      </c>
      <c r="AZ424" t="n">
        <v>0</v>
      </c>
      <c r="BA424" t="n">
        <v>409</v>
      </c>
      <c r="BB424" t="n">
        <v>0</v>
      </c>
      <c r="BC424" t="n">
        <v>0</v>
      </c>
      <c r="BD424" t="n">
        <v>0</v>
      </c>
      <c r="BE424" t="n">
        <v>0</v>
      </c>
      <c r="BF424" t="n">
        <v>0</v>
      </c>
      <c r="BG424" t="n">
        <v>0</v>
      </c>
      <c r="BH424" t="n">
        <v>0</v>
      </c>
      <c r="BI424" t="n">
        <v>0</v>
      </c>
      <c r="BJ424" t="n">
        <v>0</v>
      </c>
      <c r="BK424" t="n">
        <v>0</v>
      </c>
      <c r="BL424" t="n">
        <v>0</v>
      </c>
      <c r="BM424" t="n">
        <v>0</v>
      </c>
      <c r="BN424" t="n">
        <v>0</v>
      </c>
      <c r="BO424" t="n">
        <v>0</v>
      </c>
      <c r="BP424" t="n">
        <v>0</v>
      </c>
      <c r="BQ424" t="n">
        <v>0</v>
      </c>
      <c r="BR424" t="n">
        <v>0</v>
      </c>
      <c r="BS424" t="n">
        <v>0</v>
      </c>
      <c r="BT424" t="n">
        <v>0</v>
      </c>
      <c r="BU424" t="n">
        <v>0</v>
      </c>
      <c r="BV424" t="n">
        <v>0</v>
      </c>
      <c r="BW424" t="n">
        <v>0</v>
      </c>
      <c r="CV424" t="n">
        <v>0</v>
      </c>
      <c r="CW424" t="n">
        <v>0</v>
      </c>
      <c r="CX424">
        <f>ROUND(Y424*Source!I1056,7)</f>
        <v/>
      </c>
      <c r="CY424">
        <f>AA424</f>
        <v/>
      </c>
      <c r="CZ424">
        <f>AE424</f>
        <v/>
      </c>
      <c r="DA424">
        <f>AI424</f>
        <v/>
      </c>
      <c r="DB424">
        <f>ROUND((ROUND(AT424*CZ424,2)*ROUND(2,7)),2)</f>
        <v/>
      </c>
      <c r="DC424">
        <f>ROUND((ROUND(AT424*AG424,2)*ROUND(2,7)),2)</f>
        <v/>
      </c>
      <c r="DD424" t="inlineStr"/>
      <c r="DE424" t="inlineStr"/>
      <c r="DF424">
        <f>ROUND(ROUND(AE424*AI424,0)*CX424,0)</f>
        <v/>
      </c>
      <c r="DG424">
        <f>ROUND(ROUND(AF424,0)*CX424,0)</f>
        <v/>
      </c>
      <c r="DH424">
        <f>ROUND(ROUND(AG424,0)*CX424,0)</f>
        <v/>
      </c>
      <c r="DI424">
        <f>ROUND(ROUND(AH424,0)*CX424,0)</f>
        <v/>
      </c>
      <c r="DJ424">
        <f>DF424</f>
        <v/>
      </c>
      <c r="DK424" t="n">
        <v>0</v>
      </c>
      <c r="DL424" t="inlineStr"/>
      <c r="DM424" t="n">
        <v>0</v>
      </c>
      <c r="DN424" t="inlineStr"/>
      <c r="DO424" t="n">
        <v>0</v>
      </c>
    </row>
    <row r="425">
      <c r="A425">
        <f>ROW(Source!A1056)</f>
        <v/>
      </c>
      <c r="B425" t="n">
        <v>78855224</v>
      </c>
      <c r="C425" t="n">
        <v>78860282</v>
      </c>
      <c r="D425" t="n">
        <v>29114240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101-2576</t>
        </is>
      </c>
      <c r="J425" t="inlineStr">
        <is>
          <t>ТССЦ Московской обл., 101-2576, приказ Минстроя России №675/пр от 28.02.2017 № 254/пр</t>
        </is>
      </c>
      <c r="K425" t="inlineStr">
        <is>
          <t>Болты с гайками и шайбами для санитарно-технических работ диаметром 16 мм</t>
        </is>
      </c>
      <c r="L425" t="n">
        <v>1348</v>
      </c>
      <c r="N425" t="n">
        <v>1009</v>
      </c>
      <c r="O425" t="inlineStr">
        <is>
          <t>т</t>
        </is>
      </c>
      <c r="P425" t="inlineStr">
        <is>
          <t>т</t>
        </is>
      </c>
      <c r="Q425" t="n">
        <v>1000</v>
      </c>
      <c r="W425" t="n">
        <v>0</v>
      </c>
      <c r="X425" t="n">
        <v>-1701539228</v>
      </c>
      <c r="Y425">
        <f>(AT425*ROUND(2,7))</f>
        <v/>
      </c>
      <c r="AA425" t="n">
        <v>145037.4</v>
      </c>
      <c r="AB425" t="n">
        <v>0</v>
      </c>
      <c r="AC425" t="n">
        <v>0</v>
      </c>
      <c r="AD425" t="n">
        <v>0</v>
      </c>
      <c r="AE425" t="n">
        <v>14830</v>
      </c>
      <c r="AF425" t="n">
        <v>0</v>
      </c>
      <c r="AG425" t="n">
        <v>0</v>
      </c>
      <c r="AH425" t="n">
        <v>0</v>
      </c>
      <c r="AI425" t="n">
        <v>9.779999999999999</v>
      </c>
      <c r="AJ425" t="n">
        <v>1</v>
      </c>
      <c r="AK425" t="n">
        <v>1</v>
      </c>
      <c r="AL425" t="n">
        <v>1</v>
      </c>
      <c r="AM425" t="n">
        <v>2</v>
      </c>
      <c r="AN425" t="n">
        <v>0</v>
      </c>
      <c r="AO425" t="n">
        <v>1</v>
      </c>
      <c r="AP425" t="n">
        <v>1</v>
      </c>
      <c r="AQ425" t="n">
        <v>0</v>
      </c>
      <c r="AR425" t="n">
        <v>0</v>
      </c>
      <c r="AS425" t="inlineStr"/>
      <c r="AT425" t="n">
        <v>0.005</v>
      </c>
      <c r="AU425" t="inlineStr">
        <is>
          <t>)*2</t>
        </is>
      </c>
      <c r="AV425" t="n">
        <v>0</v>
      </c>
      <c r="AW425" t="n">
        <v>2</v>
      </c>
      <c r="AX425" t="n">
        <v>78860292</v>
      </c>
      <c r="AY425" t="n">
        <v>1</v>
      </c>
      <c r="AZ425" t="n">
        <v>0</v>
      </c>
      <c r="BA425" t="n">
        <v>410</v>
      </c>
      <c r="BB425" t="n">
        <v>0</v>
      </c>
      <c r="BC425" t="n">
        <v>0</v>
      </c>
      <c r="BD425" t="n">
        <v>0</v>
      </c>
      <c r="BE425" t="n">
        <v>0</v>
      </c>
      <c r="BF425" t="n">
        <v>0</v>
      </c>
      <c r="BG425" t="n">
        <v>0</v>
      </c>
      <c r="BH425" t="n">
        <v>0</v>
      </c>
      <c r="BI425" t="n">
        <v>0</v>
      </c>
      <c r="BJ425" t="n">
        <v>0</v>
      </c>
      <c r="BK425" t="n">
        <v>0</v>
      </c>
      <c r="BL425" t="n">
        <v>0</v>
      </c>
      <c r="BM425" t="n">
        <v>0</v>
      </c>
      <c r="BN425" t="n">
        <v>0</v>
      </c>
      <c r="BO425" t="n">
        <v>0</v>
      </c>
      <c r="BP425" t="n">
        <v>0</v>
      </c>
      <c r="BQ425" t="n">
        <v>0</v>
      </c>
      <c r="BR425" t="n">
        <v>0</v>
      </c>
      <c r="BS425" t="n">
        <v>0</v>
      </c>
      <c r="BT425" t="n">
        <v>0</v>
      </c>
      <c r="BU425" t="n">
        <v>0</v>
      </c>
      <c r="BV425" t="n">
        <v>0</v>
      </c>
      <c r="BW425" t="n">
        <v>0</v>
      </c>
      <c r="CV425" t="n">
        <v>0</v>
      </c>
      <c r="CW425" t="n">
        <v>0</v>
      </c>
      <c r="CX425">
        <f>ROUND(Y425*Source!I1056,7)</f>
        <v/>
      </c>
      <c r="CY425">
        <f>AA425</f>
        <v/>
      </c>
      <c r="CZ425">
        <f>AE425</f>
        <v/>
      </c>
      <c r="DA425">
        <f>AI425</f>
        <v/>
      </c>
      <c r="DB425">
        <f>ROUND((ROUND(AT425*CZ425,2)*ROUND(2,7)),2)</f>
        <v/>
      </c>
      <c r="DC425">
        <f>ROUND((ROUND(AT425*AG425,2)*ROUND(2,7)),2)</f>
        <v/>
      </c>
      <c r="DD425" t="inlineStr"/>
      <c r="DE425" t="inlineStr"/>
      <c r="DF425">
        <f>ROUND(ROUND(AE425*AI425,0)*CX425,0)</f>
        <v/>
      </c>
      <c r="DG425">
        <f>ROUND(ROUND(AF425,0)*CX425,0)</f>
        <v/>
      </c>
      <c r="DH425">
        <f>ROUND(ROUND(AG425,0)*CX425,0)</f>
        <v/>
      </c>
      <c r="DI425">
        <f>ROUND(ROUND(AH425,0)*CX425,0)</f>
        <v/>
      </c>
      <c r="DJ425">
        <f>DF425</f>
        <v/>
      </c>
      <c r="DK425" t="n">
        <v>0</v>
      </c>
      <c r="DL425" t="inlineStr"/>
      <c r="DM425" t="n">
        <v>0</v>
      </c>
      <c r="DN425" t="inlineStr"/>
      <c r="DO425" t="n">
        <v>0</v>
      </c>
    </row>
    <row r="426">
      <c r="A426">
        <f>ROW(Source!A1056)</f>
        <v/>
      </c>
      <c r="B426" t="n">
        <v>78855224</v>
      </c>
      <c r="C426" t="n">
        <v>78860282</v>
      </c>
      <c r="D426" t="n">
        <v>29150040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411-0001</t>
        </is>
      </c>
      <c r="J426" t="inlineStr">
        <is>
          <t>ТССЦ Московской обл., 411-0001, приказ Минстроя России №675/пр от 28.02.2017 № 257/пр</t>
        </is>
      </c>
      <c r="K426" t="inlineStr">
        <is>
          <t>Вода</t>
        </is>
      </c>
      <c r="L426" t="n">
        <v>1339</v>
      </c>
      <c r="N426" t="n">
        <v>1007</v>
      </c>
      <c r="O426" t="inlineStr">
        <is>
          <t>м3</t>
        </is>
      </c>
      <c r="P426" t="inlineStr">
        <is>
          <t>м3</t>
        </is>
      </c>
      <c r="Q426" t="n">
        <v>1</v>
      </c>
      <c r="W426" t="n">
        <v>0</v>
      </c>
      <c r="X426" t="n">
        <v>619799737</v>
      </c>
      <c r="Y426">
        <f>(AT426*ROUND(2,7))</f>
        <v/>
      </c>
      <c r="AA426" t="n">
        <v>31.28</v>
      </c>
      <c r="AB426" t="n">
        <v>0</v>
      </c>
      <c r="AC426" t="n">
        <v>0</v>
      </c>
      <c r="AD426" t="n">
        <v>0</v>
      </c>
      <c r="AE426" t="n">
        <v>2.44</v>
      </c>
      <c r="AF426" t="n">
        <v>0</v>
      </c>
      <c r="AG426" t="n">
        <v>0</v>
      </c>
      <c r="AH426" t="n">
        <v>0</v>
      </c>
      <c r="AI426" t="n">
        <v>12.82</v>
      </c>
      <c r="AJ426" t="n">
        <v>1</v>
      </c>
      <c r="AK426" t="n">
        <v>1</v>
      </c>
      <c r="AL426" t="n">
        <v>1</v>
      </c>
      <c r="AM426" t="n">
        <v>2</v>
      </c>
      <c r="AN426" t="n">
        <v>0</v>
      </c>
      <c r="AO426" t="n">
        <v>1</v>
      </c>
      <c r="AP426" t="n">
        <v>1</v>
      </c>
      <c r="AQ426" t="n">
        <v>0</v>
      </c>
      <c r="AR426" t="n">
        <v>0</v>
      </c>
      <c r="AS426" t="inlineStr"/>
      <c r="AT426" t="n">
        <v>7.8</v>
      </c>
      <c r="AU426" t="inlineStr">
        <is>
          <t>)*2</t>
        </is>
      </c>
      <c r="AV426" t="n">
        <v>0</v>
      </c>
      <c r="AW426" t="n">
        <v>2</v>
      </c>
      <c r="AX426" t="n">
        <v>78860293</v>
      </c>
      <c r="AY426" t="n">
        <v>1</v>
      </c>
      <c r="AZ426" t="n">
        <v>0</v>
      </c>
      <c r="BA426" t="n">
        <v>411</v>
      </c>
      <c r="BB426" t="n">
        <v>0</v>
      </c>
      <c r="BC426" t="n">
        <v>0</v>
      </c>
      <c r="BD426" t="n">
        <v>0</v>
      </c>
      <c r="BE426" t="n">
        <v>0</v>
      </c>
      <c r="BF426" t="n">
        <v>0</v>
      </c>
      <c r="BG426" t="n">
        <v>0</v>
      </c>
      <c r="BH426" t="n">
        <v>0</v>
      </c>
      <c r="BI426" t="n">
        <v>0</v>
      </c>
      <c r="BJ426" t="n">
        <v>0</v>
      </c>
      <c r="BK426" t="n">
        <v>0</v>
      </c>
      <c r="BL426" t="n">
        <v>0</v>
      </c>
      <c r="BM426" t="n">
        <v>0</v>
      </c>
      <c r="BN426" t="n">
        <v>0</v>
      </c>
      <c r="BO426" t="n">
        <v>0</v>
      </c>
      <c r="BP426" t="n">
        <v>0</v>
      </c>
      <c r="BQ426" t="n">
        <v>0</v>
      </c>
      <c r="BR426" t="n">
        <v>0</v>
      </c>
      <c r="BS426" t="n">
        <v>0</v>
      </c>
      <c r="BT426" t="n">
        <v>0</v>
      </c>
      <c r="BU426" t="n">
        <v>0</v>
      </c>
      <c r="BV426" t="n">
        <v>0</v>
      </c>
      <c r="BW426" t="n">
        <v>0</v>
      </c>
      <c r="CV426" t="n">
        <v>0</v>
      </c>
      <c r="CW426" t="n">
        <v>0</v>
      </c>
      <c r="CX426">
        <f>ROUND(Y426*Source!I1056,7)</f>
        <v/>
      </c>
      <c r="CY426">
        <f>AA426</f>
        <v/>
      </c>
      <c r="CZ426">
        <f>AE426</f>
        <v/>
      </c>
      <c r="DA426">
        <f>AI426</f>
        <v/>
      </c>
      <c r="DB426">
        <f>ROUND((ROUND(AT426*CZ426,2)*ROUND(2,7)),2)</f>
        <v/>
      </c>
      <c r="DC426">
        <f>ROUND((ROUND(AT426*AG426,2)*ROUND(2,7)),2)</f>
        <v/>
      </c>
      <c r="DD426" t="inlineStr"/>
      <c r="DE426" t="inlineStr"/>
      <c r="DF426">
        <f>ROUND(ROUND(AE426*AI426,0)*CX426,0)</f>
        <v/>
      </c>
      <c r="DG426">
        <f>ROUND(ROUND(AF426,0)*CX426,0)</f>
        <v/>
      </c>
      <c r="DH426">
        <f>ROUND(ROUND(AG426,0)*CX426,0)</f>
        <v/>
      </c>
      <c r="DI426">
        <f>ROUND(ROUND(AH426,0)*CX426,0)</f>
        <v/>
      </c>
      <c r="DJ426">
        <f>DF426</f>
        <v/>
      </c>
      <c r="DK426" t="n">
        <v>0</v>
      </c>
      <c r="DL426" t="inlineStr"/>
      <c r="DM426" t="n">
        <v>0</v>
      </c>
      <c r="DN426" t="inlineStr"/>
      <c r="DO426" t="n">
        <v>0</v>
      </c>
    </row>
    <row r="427">
      <c r="A427">
        <f>ROW(Source!A1056)</f>
        <v/>
      </c>
      <c r="B427" t="n">
        <v>78855224</v>
      </c>
      <c r="C427" t="n">
        <v>78860282</v>
      </c>
      <c r="D427" t="n">
        <v>0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Цена поставщика</t>
        </is>
      </c>
      <c r="J427" t="inlineStr"/>
      <c r="K427" t="inlineStr">
        <is>
          <t>Прочистка КРОТ</t>
        </is>
      </c>
      <c r="L427" t="n">
        <v>1296</v>
      </c>
      <c r="N427" t="n">
        <v>1002</v>
      </c>
      <c r="O427" t="inlineStr">
        <is>
          <t>л</t>
        </is>
      </c>
      <c r="P427" t="inlineStr">
        <is>
          <t>л</t>
        </is>
      </c>
      <c r="Q427" t="n">
        <v>1</v>
      </c>
      <c r="W427" t="n">
        <v>0</v>
      </c>
      <c r="X427" t="n">
        <v>-1978592410</v>
      </c>
      <c r="Y427">
        <f>AT427</f>
        <v/>
      </c>
      <c r="AA427" t="n">
        <v>384.43</v>
      </c>
      <c r="AB427" t="n">
        <v>0</v>
      </c>
      <c r="AC427" t="n">
        <v>0</v>
      </c>
      <c r="AD427" t="n">
        <v>0</v>
      </c>
      <c r="AE427" t="n">
        <v>384.43</v>
      </c>
      <c r="AF427" t="n">
        <v>0</v>
      </c>
      <c r="AG427" t="n">
        <v>0</v>
      </c>
      <c r="AH427" t="n">
        <v>0</v>
      </c>
      <c r="AI427" t="n">
        <v>1</v>
      </c>
      <c r="AJ427" t="n">
        <v>1</v>
      </c>
      <c r="AK427" t="n">
        <v>1</v>
      </c>
      <c r="AL427" t="n">
        <v>1</v>
      </c>
      <c r="AM427" t="n">
        <v>0</v>
      </c>
      <c r="AN427" t="n">
        <v>0</v>
      </c>
      <c r="AO427" t="n">
        <v>0</v>
      </c>
      <c r="AP427" t="n">
        <v>1</v>
      </c>
      <c r="AQ427" t="n">
        <v>0</v>
      </c>
      <c r="AR427" t="n">
        <v>0</v>
      </c>
      <c r="AS427" t="inlineStr"/>
      <c r="AT427" t="n">
        <v>16.6666667</v>
      </c>
      <c r="AU427" t="inlineStr"/>
      <c r="AV427" t="n">
        <v>0</v>
      </c>
      <c r="AW427" t="n">
        <v>1</v>
      </c>
      <c r="AX427" t="n">
        <v>-1</v>
      </c>
      <c r="AY427" t="n">
        <v>0</v>
      </c>
      <c r="AZ427" t="n">
        <v>0</v>
      </c>
      <c r="BA427" t="inlineStr"/>
      <c r="BB427" t="n">
        <v>0</v>
      </c>
      <c r="BC427" t="n">
        <v>0</v>
      </c>
      <c r="BD427" t="n">
        <v>0</v>
      </c>
      <c r="BE427" t="n">
        <v>0</v>
      </c>
      <c r="BF427" t="n">
        <v>0</v>
      </c>
      <c r="BG427" t="n">
        <v>0</v>
      </c>
      <c r="BH427" t="n">
        <v>0</v>
      </c>
      <c r="BI427" t="n">
        <v>0</v>
      </c>
      <c r="BJ427" t="n">
        <v>0</v>
      </c>
      <c r="BK427" t="n">
        <v>0</v>
      </c>
      <c r="BL427" t="n">
        <v>0</v>
      </c>
      <c r="BM427" t="n">
        <v>0</v>
      </c>
      <c r="BN427" t="n">
        <v>0</v>
      </c>
      <c r="BO427" t="n">
        <v>0</v>
      </c>
      <c r="BP427" t="n">
        <v>0</v>
      </c>
      <c r="BQ427" t="n">
        <v>0</v>
      </c>
      <c r="BR427" t="n">
        <v>0</v>
      </c>
      <c r="BS427" t="n">
        <v>0</v>
      </c>
      <c r="BT427" t="n">
        <v>0</v>
      </c>
      <c r="BU427" t="n">
        <v>0</v>
      </c>
      <c r="BV427" t="n">
        <v>0</v>
      </c>
      <c r="BW427" t="n">
        <v>0</v>
      </c>
      <c r="CV427" t="n">
        <v>0</v>
      </c>
      <c r="CW427" t="n">
        <v>0</v>
      </c>
      <c r="CX427">
        <f>ROUND(Y427*Source!I1056,7)</f>
        <v/>
      </c>
      <c r="CY427">
        <f>AA427</f>
        <v/>
      </c>
      <c r="CZ427">
        <f>AE427</f>
        <v/>
      </c>
      <c r="DA427">
        <f>AI427</f>
        <v/>
      </c>
      <c r="DB427">
        <f>ROUND(ROUND(AT427*CZ427,2),2)</f>
        <v/>
      </c>
      <c r="DC427">
        <f>ROUND(ROUND(AT427*AG427,2),2)</f>
        <v/>
      </c>
      <c r="DD427" t="inlineStr"/>
      <c r="DE427" t="inlineStr"/>
      <c r="DF427">
        <f>ROUND(ROUND(AE427,0)*CX427,0)</f>
        <v/>
      </c>
      <c r="DG427">
        <f>ROUND(ROUND(AF427,0)*CX427,0)</f>
        <v/>
      </c>
      <c r="DH427">
        <f>ROUND(ROUND(AG427,0)*CX427,0)</f>
        <v/>
      </c>
      <c r="DI427">
        <f>ROUND(ROUND(AH427,0)*CX427,0)</f>
        <v/>
      </c>
      <c r="DJ427">
        <f>DF427</f>
        <v/>
      </c>
      <c r="DK427" t="n">
        <v>0</v>
      </c>
      <c r="DL427" t="inlineStr"/>
      <c r="DM427" t="n">
        <v>0</v>
      </c>
      <c r="DN427" t="inlineStr"/>
      <c r="DO427" t="n">
        <v>0</v>
      </c>
    </row>
    <row r="428">
      <c r="A428">
        <f>ROW(Source!A1096)</f>
        <v/>
      </c>
      <c r="B428" t="n">
        <v>78855224</v>
      </c>
      <c r="C428" t="n">
        <v>78860358</v>
      </c>
      <c r="D428" t="n">
        <v>18406785</v>
      </c>
      <c r="E428" t="n">
        <v>1</v>
      </c>
      <c r="F428" t="n">
        <v>1</v>
      </c>
      <c r="G428" t="n">
        <v>1</v>
      </c>
      <c r="H428" t="n">
        <v>1</v>
      </c>
      <c r="I428" t="inlineStr">
        <is>
          <t>1-1033-90</t>
        </is>
      </c>
      <c r="J428" t="inlineStr"/>
      <c r="K428" t="inlineStr">
        <is>
          <t>Рабочий строитель среднего разряда 3,3</t>
        </is>
      </c>
      <c r="L428" t="n">
        <v>1369</v>
      </c>
      <c r="N428" t="n">
        <v>1013</v>
      </c>
      <c r="O428" t="inlineStr">
        <is>
          <t>чел.-ч</t>
        </is>
      </c>
      <c r="P428" t="inlineStr">
        <is>
          <t>чел.-ч</t>
        </is>
      </c>
      <c r="Q428" t="n">
        <v>1</v>
      </c>
      <c r="W428" t="n">
        <v>0</v>
      </c>
      <c r="X428" t="n">
        <v>645971194</v>
      </c>
      <c r="Y428">
        <f>AT428</f>
        <v/>
      </c>
      <c r="AA428" t="n">
        <v>0</v>
      </c>
      <c r="AB428" t="n">
        <v>0</v>
      </c>
      <c r="AC428" t="n">
        <v>0</v>
      </c>
      <c r="AD428" t="n">
        <v>8.859999999999999</v>
      </c>
      <c r="AE428" t="n">
        <v>0</v>
      </c>
      <c r="AF428" t="n">
        <v>0</v>
      </c>
      <c r="AG428" t="n">
        <v>0</v>
      </c>
      <c r="AH428" t="n">
        <v>8.859999999999999</v>
      </c>
      <c r="AI428" t="n">
        <v>1</v>
      </c>
      <c r="AJ428" t="n">
        <v>1</v>
      </c>
      <c r="AK428" t="n">
        <v>1</v>
      </c>
      <c r="AL428" t="n">
        <v>1</v>
      </c>
      <c r="AM428" t="n">
        <v>-2</v>
      </c>
      <c r="AN428" t="n">
        <v>0</v>
      </c>
      <c r="AO428" t="n">
        <v>1</v>
      </c>
      <c r="AP428" t="n">
        <v>0</v>
      </c>
      <c r="AQ428" t="n">
        <v>0</v>
      </c>
      <c r="AR428" t="n">
        <v>0</v>
      </c>
      <c r="AS428" t="inlineStr"/>
      <c r="AT428" t="n">
        <v>111</v>
      </c>
      <c r="AU428" t="inlineStr"/>
      <c r="AV428" t="n">
        <v>1</v>
      </c>
      <c r="AW428" t="n">
        <v>2</v>
      </c>
      <c r="AX428" t="n">
        <v>78860375</v>
      </c>
      <c r="AY428" t="n">
        <v>1</v>
      </c>
      <c r="AZ428" t="n">
        <v>0</v>
      </c>
      <c r="BA428" t="n">
        <v>412</v>
      </c>
      <c r="BB428" t="n">
        <v>0</v>
      </c>
      <c r="BC428" t="n">
        <v>0</v>
      </c>
      <c r="BD428" t="n">
        <v>0</v>
      </c>
      <c r="BE428" t="n">
        <v>0</v>
      </c>
      <c r="BF428" t="n">
        <v>0</v>
      </c>
      <c r="BG428" t="n">
        <v>0</v>
      </c>
      <c r="BH428" t="n">
        <v>0</v>
      </c>
      <c r="BI428" t="n">
        <v>0</v>
      </c>
      <c r="BJ428" t="n">
        <v>0</v>
      </c>
      <c r="BK428" t="n">
        <v>0</v>
      </c>
      <c r="BL428" t="n">
        <v>0</v>
      </c>
      <c r="BM428" t="n">
        <v>0</v>
      </c>
      <c r="BN428" t="n">
        <v>0</v>
      </c>
      <c r="BO428" t="n">
        <v>0</v>
      </c>
      <c r="BP428" t="n">
        <v>0</v>
      </c>
      <c r="BQ428" t="n">
        <v>0</v>
      </c>
      <c r="BR428" t="n">
        <v>0</v>
      </c>
      <c r="BS428" t="n">
        <v>0</v>
      </c>
      <c r="BT428" t="n">
        <v>0</v>
      </c>
      <c r="BU428" t="n">
        <v>0</v>
      </c>
      <c r="BV428" t="n">
        <v>0</v>
      </c>
      <c r="BW428" t="n">
        <v>0</v>
      </c>
      <c r="CU428">
        <f>ROUND(AT428*Source!I1096*AH428*AL428,0)</f>
        <v/>
      </c>
      <c r="CV428">
        <f>ROUND(Y428*Source!I1096,7)</f>
        <v/>
      </c>
      <c r="CW428" t="n">
        <v>0</v>
      </c>
      <c r="CX428">
        <f>ROUND(Y428*Source!I1096,7)</f>
        <v/>
      </c>
      <c r="CY428">
        <f>AD428</f>
        <v/>
      </c>
      <c r="CZ428">
        <f>AH428</f>
        <v/>
      </c>
      <c r="DA428">
        <f>AL428</f>
        <v/>
      </c>
      <c r="DB428">
        <f>ROUND(ROUND(AT428*CZ428,2),2)</f>
        <v/>
      </c>
      <c r="DC428">
        <f>ROUND(ROUND(AT428*AG428,2),2)</f>
        <v/>
      </c>
      <c r="DD428" t="inlineStr"/>
      <c r="DE428" t="inlineStr"/>
      <c r="DF428">
        <f>ROUND(ROUND(AE428,0)*CX428,0)</f>
        <v/>
      </c>
      <c r="DG428">
        <f>ROUND(ROUND(AF428,0)*CX428,0)</f>
        <v/>
      </c>
      <c r="DH428">
        <f>ROUND(ROUND(AG428,0)*CX428,0)</f>
        <v/>
      </c>
      <c r="DI428">
        <f>ROUND(ROUND(AH428,0)*CX428,0)</f>
        <v/>
      </c>
      <c r="DJ428">
        <f>DI428</f>
        <v/>
      </c>
      <c r="DK428" t="n">
        <v>0</v>
      </c>
      <c r="DL428" t="inlineStr"/>
      <c r="DM428" t="n">
        <v>0</v>
      </c>
      <c r="DN428" t="inlineStr"/>
      <c r="DO428" t="n">
        <v>0</v>
      </c>
    </row>
    <row r="429">
      <c r="A429">
        <f>ROW(Source!A1096)</f>
        <v/>
      </c>
      <c r="B429" t="n">
        <v>78855224</v>
      </c>
      <c r="C429" t="n">
        <v>78860358</v>
      </c>
      <c r="D429" t="n">
        <v>121548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2</t>
        </is>
      </c>
      <c r="J429" t="inlineStr"/>
      <c r="K429" t="inlineStr">
        <is>
          <t>Затраты труда машинистов</t>
        </is>
      </c>
      <c r="L429" t="n">
        <v>608254</v>
      </c>
      <c r="N429" t="n">
        <v>1013</v>
      </c>
      <c r="O429" t="inlineStr">
        <is>
          <t>чел.час</t>
        </is>
      </c>
      <c r="P429" t="inlineStr">
        <is>
          <t>чел.час</t>
        </is>
      </c>
      <c r="Q429" t="n">
        <v>1</v>
      </c>
      <c r="W429" t="n">
        <v>0</v>
      </c>
      <c r="X429" t="n">
        <v>-185737400</v>
      </c>
      <c r="Y429">
        <f>AT429</f>
        <v/>
      </c>
      <c r="AA429" t="n">
        <v>0</v>
      </c>
      <c r="AB429" t="n">
        <v>0</v>
      </c>
      <c r="AC429" t="n">
        <v>0</v>
      </c>
      <c r="AD429" t="n">
        <v>0</v>
      </c>
      <c r="AE429" t="n">
        <v>0</v>
      </c>
      <c r="AF429" t="n">
        <v>0</v>
      </c>
      <c r="AG429" t="n">
        <v>0</v>
      </c>
      <c r="AH429" t="n">
        <v>0</v>
      </c>
      <c r="AI429" t="n">
        <v>1</v>
      </c>
      <c r="AJ429" t="n">
        <v>1</v>
      </c>
      <c r="AK429" t="n">
        <v>1</v>
      </c>
      <c r="AL429" t="n">
        <v>1</v>
      </c>
      <c r="AM429" t="n">
        <v>-2</v>
      </c>
      <c r="AN429" t="n">
        <v>0</v>
      </c>
      <c r="AO429" t="n">
        <v>1</v>
      </c>
      <c r="AP429" t="n">
        <v>0</v>
      </c>
      <c r="AQ429" t="n">
        <v>0</v>
      </c>
      <c r="AR429" t="n">
        <v>0</v>
      </c>
      <c r="AS429" t="inlineStr"/>
      <c r="AT429" t="n">
        <v>0.3</v>
      </c>
      <c r="AU429" t="inlineStr"/>
      <c r="AV429" t="n">
        <v>2</v>
      </c>
      <c r="AW429" t="n">
        <v>2</v>
      </c>
      <c r="AX429" t="n">
        <v>78860376</v>
      </c>
      <c r="AY429" t="n">
        <v>1</v>
      </c>
      <c r="AZ429" t="n">
        <v>0</v>
      </c>
      <c r="BA429" t="n">
        <v>413</v>
      </c>
      <c r="BB429" t="n">
        <v>0</v>
      </c>
      <c r="BC429" t="n">
        <v>0</v>
      </c>
      <c r="BD429" t="n">
        <v>0</v>
      </c>
      <c r="BE429" t="n">
        <v>0</v>
      </c>
      <c r="BF429" t="n">
        <v>0</v>
      </c>
      <c r="BG429" t="n">
        <v>0</v>
      </c>
      <c r="BH429" t="n">
        <v>0</v>
      </c>
      <c r="BI429" t="n">
        <v>0</v>
      </c>
      <c r="BJ429" t="n">
        <v>0</v>
      </c>
      <c r="BK429" t="n">
        <v>0</v>
      </c>
      <c r="BL429" t="n">
        <v>0</v>
      </c>
      <c r="BM429" t="n">
        <v>0</v>
      </c>
      <c r="BN429" t="n">
        <v>0</v>
      </c>
      <c r="BO429" t="n">
        <v>0</v>
      </c>
      <c r="BP429" t="n">
        <v>0</v>
      </c>
      <c r="BQ429" t="n">
        <v>0</v>
      </c>
      <c r="BR429" t="n">
        <v>0</v>
      </c>
      <c r="BS429" t="n">
        <v>0</v>
      </c>
      <c r="BT429" t="n">
        <v>0</v>
      </c>
      <c r="BU429" t="n">
        <v>0</v>
      </c>
      <c r="BV429" t="n">
        <v>0</v>
      </c>
      <c r="BW429" t="n">
        <v>0</v>
      </c>
      <c r="CV429" t="n">
        <v>0</v>
      </c>
      <c r="CW429" t="n">
        <v>0</v>
      </c>
      <c r="CX429">
        <f>ROUND(Y429*Source!I1096,7)</f>
        <v/>
      </c>
      <c r="CY429">
        <f>AD429</f>
        <v/>
      </c>
      <c r="CZ429">
        <f>AH429</f>
        <v/>
      </c>
      <c r="DA429">
        <f>AL429</f>
        <v/>
      </c>
      <c r="DB429">
        <f>ROUND(ROUND(AT429*CZ429,2),2)</f>
        <v/>
      </c>
      <c r="DC429">
        <f>ROUND(ROUND(AT429*AG429,2),2)</f>
        <v/>
      </c>
      <c r="DD429" t="inlineStr"/>
      <c r="DE429" t="inlineStr"/>
      <c r="DF429">
        <f>ROUND(ROUND(AE429,0)*CX429,0)</f>
        <v/>
      </c>
      <c r="DG429">
        <f>ROUND(ROUND(AF429,0)*CX429,0)</f>
        <v/>
      </c>
      <c r="DH429">
        <f>ROUND(ROUND(AG429,0)*CX429,0)</f>
        <v/>
      </c>
      <c r="DI429">
        <f>ROUND(ROUND(AH429,0)*CX429,0)</f>
        <v/>
      </c>
      <c r="DJ429">
        <f>DI429</f>
        <v/>
      </c>
      <c r="DK429" t="n">
        <v>0</v>
      </c>
      <c r="DL429" t="inlineStr"/>
      <c r="DM429" t="n">
        <v>0</v>
      </c>
      <c r="DN429" t="inlineStr"/>
      <c r="DO429" t="n">
        <v>0</v>
      </c>
    </row>
    <row r="430">
      <c r="A430">
        <f>ROW(Source!A1096)</f>
        <v/>
      </c>
      <c r="B430" t="n">
        <v>78855224</v>
      </c>
      <c r="C430" t="n">
        <v>78860358</v>
      </c>
      <c r="D430" t="n">
        <v>29172556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030954</t>
        </is>
      </c>
      <c r="J430" t="inlineStr">
        <is>
          <t>ТСЭМ Московской обл., 030954, приказ Минстроя России №675/пр от 28.02.2017 № 264/пр</t>
        </is>
      </c>
      <c r="K430" t="inlineStr">
        <is>
          <t>Подъемники грузоподъемностью до 500 кг одномачтовые, высота подъема 45 м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W430" t="n">
        <v>0</v>
      </c>
      <c r="X430" t="n">
        <v>344519037</v>
      </c>
      <c r="Y430">
        <f>AT430</f>
        <v/>
      </c>
      <c r="AA430" t="n">
        <v>0</v>
      </c>
      <c r="AB430" t="n">
        <v>728.98</v>
      </c>
      <c r="AC430" t="n">
        <v>705.38</v>
      </c>
      <c r="AD430" t="n">
        <v>0</v>
      </c>
      <c r="AE430" t="n">
        <v>0</v>
      </c>
      <c r="AF430" t="n">
        <v>31.26</v>
      </c>
      <c r="AG430" t="n">
        <v>13.5</v>
      </c>
      <c r="AH430" t="n">
        <v>0</v>
      </c>
      <c r="AI430" t="n">
        <v>1</v>
      </c>
      <c r="AJ430" t="n">
        <v>23.32</v>
      </c>
      <c r="AK430" t="n">
        <v>52.25</v>
      </c>
      <c r="AL430" t="n">
        <v>1</v>
      </c>
      <c r="AM430" t="n">
        <v>2</v>
      </c>
      <c r="AN430" t="n">
        <v>0</v>
      </c>
      <c r="AO430" t="n">
        <v>1</v>
      </c>
      <c r="AP430" t="n">
        <v>0</v>
      </c>
      <c r="AQ430" t="n">
        <v>0</v>
      </c>
      <c r="AR430" t="n">
        <v>0</v>
      </c>
      <c r="AS430" t="inlineStr"/>
      <c r="AT430" t="n">
        <v>0.3</v>
      </c>
      <c r="AU430" t="inlineStr"/>
      <c r="AV430" t="n">
        <v>0</v>
      </c>
      <c r="AW430" t="n">
        <v>2</v>
      </c>
      <c r="AX430" t="n">
        <v>78860377</v>
      </c>
      <c r="AY430" t="n">
        <v>1</v>
      </c>
      <c r="AZ430" t="n">
        <v>0</v>
      </c>
      <c r="BA430" t="n">
        <v>414</v>
      </c>
      <c r="BB430" t="n">
        <v>0</v>
      </c>
      <c r="BC430" t="n">
        <v>0</v>
      </c>
      <c r="BD430" t="n">
        <v>0</v>
      </c>
      <c r="BE430" t="n">
        <v>0</v>
      </c>
      <c r="BF430" t="n">
        <v>0</v>
      </c>
      <c r="BG430" t="n">
        <v>0</v>
      </c>
      <c r="BH430" t="n">
        <v>0</v>
      </c>
      <c r="BI430" t="n">
        <v>0</v>
      </c>
      <c r="BJ430" t="n">
        <v>0</v>
      </c>
      <c r="BK430" t="n">
        <v>0</v>
      </c>
      <c r="BL430" t="n">
        <v>0</v>
      </c>
      <c r="BM430" t="n">
        <v>0</v>
      </c>
      <c r="BN430" t="n">
        <v>0</v>
      </c>
      <c r="BO430" t="n">
        <v>0</v>
      </c>
      <c r="BP430" t="n">
        <v>0</v>
      </c>
      <c r="BQ430" t="n">
        <v>0</v>
      </c>
      <c r="BR430" t="n">
        <v>0</v>
      </c>
      <c r="BS430" t="n">
        <v>0</v>
      </c>
      <c r="BT430" t="n">
        <v>0</v>
      </c>
      <c r="BU430" t="n">
        <v>0</v>
      </c>
      <c r="BV430" t="n">
        <v>0</v>
      </c>
      <c r="BW430" t="n">
        <v>0</v>
      </c>
      <c r="CV430" t="n">
        <v>0</v>
      </c>
      <c r="CW430">
        <f>ROUND(Y430*Source!I1096*DO430,7)</f>
        <v/>
      </c>
      <c r="CX430">
        <f>ROUND(Y430*Source!I1096,7)</f>
        <v/>
      </c>
      <c r="CY430">
        <f>AB430</f>
        <v/>
      </c>
      <c r="CZ430">
        <f>AF430</f>
        <v/>
      </c>
      <c r="DA430">
        <f>AJ430</f>
        <v/>
      </c>
      <c r="DB430">
        <f>ROUND(ROUND(AT430*CZ430,2),2)</f>
        <v/>
      </c>
      <c r="DC430">
        <f>ROUND(ROUND(AT430*AG430,2),2)</f>
        <v/>
      </c>
      <c r="DD430" t="inlineStr"/>
      <c r="DE430" t="inlineStr"/>
      <c r="DF430">
        <f>ROUND(ROUND(AE430,0)*CX430,0)</f>
        <v/>
      </c>
      <c r="DG430">
        <f>ROUND(ROUND(AF430*AJ430,0)*CX430,0)</f>
        <v/>
      </c>
      <c r="DH430">
        <f>ROUND(ROUND(AG430*AK430,0)*CX430,0)</f>
        <v/>
      </c>
      <c r="DI430">
        <f>ROUND(ROUND(AH430,0)*CX430,0)</f>
        <v/>
      </c>
      <c r="DJ430">
        <f>DG430</f>
        <v/>
      </c>
      <c r="DK430" t="n">
        <v>0</v>
      </c>
      <c r="DL430" t="inlineStr"/>
      <c r="DM430" t="n">
        <v>0</v>
      </c>
      <c r="DN430" t="inlineStr"/>
      <c r="DO430" t="n">
        <v>0</v>
      </c>
    </row>
    <row r="431">
      <c r="A431">
        <f>ROW(Source!A1096)</f>
        <v/>
      </c>
      <c r="B431" t="n">
        <v>78855224</v>
      </c>
      <c r="C431" t="n">
        <v>78860358</v>
      </c>
      <c r="D431" t="n">
        <v>29172657</v>
      </c>
      <c r="E431" t="n">
        <v>1</v>
      </c>
      <c r="F431" t="n">
        <v>1</v>
      </c>
      <c r="G431" t="n">
        <v>1</v>
      </c>
      <c r="H431" t="n">
        <v>2</v>
      </c>
      <c r="I431" t="inlineStr">
        <is>
          <t>040502</t>
        </is>
      </c>
      <c r="J431" t="inlineStr">
        <is>
          <t>ТСЭМ Московской обл., 040502, приказ Минстроя России №675/пр от 28.02.2017 № 264/пр</t>
        </is>
      </c>
      <c r="K431" t="inlineStr">
        <is>
          <t>Установки для сварки ручной дуговой (постоянного тока)</t>
        </is>
      </c>
      <c r="L431" t="n">
        <v>1368</v>
      </c>
      <c r="N431" t="n">
        <v>1011</v>
      </c>
      <c r="O431" t="inlineStr">
        <is>
          <t>маш.-ч</t>
        </is>
      </c>
      <c r="P431" t="inlineStr">
        <is>
          <t>маш.-ч</t>
        </is>
      </c>
      <c r="Q431" t="n">
        <v>1</v>
      </c>
      <c r="W431" t="n">
        <v>0</v>
      </c>
      <c r="X431" t="n">
        <v>1474986261</v>
      </c>
      <c r="Y431">
        <f>AT431</f>
        <v/>
      </c>
      <c r="AA431" t="n">
        <v>0</v>
      </c>
      <c r="AB431" t="n">
        <v>69.26000000000001</v>
      </c>
      <c r="AC431" t="n">
        <v>0</v>
      </c>
      <c r="AD431" t="n">
        <v>0</v>
      </c>
      <c r="AE431" t="n">
        <v>0</v>
      </c>
      <c r="AF431" t="n">
        <v>8.1</v>
      </c>
      <c r="AG431" t="n">
        <v>0</v>
      </c>
      <c r="AH431" t="n">
        <v>0</v>
      </c>
      <c r="AI431" t="n">
        <v>1</v>
      </c>
      <c r="AJ431" t="n">
        <v>8.550000000000001</v>
      </c>
      <c r="AK431" t="n">
        <v>52.25</v>
      </c>
      <c r="AL431" t="n">
        <v>1</v>
      </c>
      <c r="AM431" t="n">
        <v>2</v>
      </c>
      <c r="AN431" t="n">
        <v>0</v>
      </c>
      <c r="AO431" t="n">
        <v>1</v>
      </c>
      <c r="AP431" t="n">
        <v>0</v>
      </c>
      <c r="AQ431" t="n">
        <v>0</v>
      </c>
      <c r="AR431" t="n">
        <v>0</v>
      </c>
      <c r="AS431" t="inlineStr"/>
      <c r="AT431" t="n">
        <v>16.1</v>
      </c>
      <c r="AU431" t="inlineStr"/>
      <c r="AV431" t="n">
        <v>0</v>
      </c>
      <c r="AW431" t="n">
        <v>2</v>
      </c>
      <c r="AX431" t="n">
        <v>78860378</v>
      </c>
      <c r="AY431" t="n">
        <v>1</v>
      </c>
      <c r="AZ431" t="n">
        <v>0</v>
      </c>
      <c r="BA431" t="n">
        <v>415</v>
      </c>
      <c r="BB431" t="n">
        <v>0</v>
      </c>
      <c r="BC431" t="n">
        <v>0</v>
      </c>
      <c r="BD431" t="n">
        <v>0</v>
      </c>
      <c r="BE431" t="n">
        <v>0</v>
      </c>
      <c r="BF431" t="n">
        <v>0</v>
      </c>
      <c r="BG431" t="n">
        <v>0</v>
      </c>
      <c r="BH431" t="n">
        <v>0</v>
      </c>
      <c r="BI431" t="n">
        <v>0</v>
      </c>
      <c r="BJ431" t="n">
        <v>0</v>
      </c>
      <c r="BK431" t="n">
        <v>0</v>
      </c>
      <c r="BL431" t="n">
        <v>0</v>
      </c>
      <c r="BM431" t="n">
        <v>0</v>
      </c>
      <c r="BN431" t="n">
        <v>0</v>
      </c>
      <c r="BO431" t="n">
        <v>0</v>
      </c>
      <c r="BP431" t="n">
        <v>0</v>
      </c>
      <c r="BQ431" t="n">
        <v>0</v>
      </c>
      <c r="BR431" t="n">
        <v>0</v>
      </c>
      <c r="BS431" t="n">
        <v>0</v>
      </c>
      <c r="BT431" t="n">
        <v>0</v>
      </c>
      <c r="BU431" t="n">
        <v>0</v>
      </c>
      <c r="BV431" t="n">
        <v>0</v>
      </c>
      <c r="BW431" t="n">
        <v>0</v>
      </c>
      <c r="CV431" t="n">
        <v>0</v>
      </c>
      <c r="CW431">
        <f>ROUND(Y431*Source!I1096*DO431,7)</f>
        <v/>
      </c>
      <c r="CX431">
        <f>ROUND(Y431*Source!I1096,7)</f>
        <v/>
      </c>
      <c r="CY431">
        <f>AB431</f>
        <v/>
      </c>
      <c r="CZ431">
        <f>AF431</f>
        <v/>
      </c>
      <c r="DA431">
        <f>AJ431</f>
        <v/>
      </c>
      <c r="DB431">
        <f>ROUND(ROUND(AT431*CZ431,2),2)</f>
        <v/>
      </c>
      <c r="DC431">
        <f>ROUND(ROUND(AT431*AG431,2),2)</f>
        <v/>
      </c>
      <c r="DD431" t="inlineStr"/>
      <c r="DE431" t="inlineStr"/>
      <c r="DF431">
        <f>ROUND(ROUND(AE431,0)*CX431,0)</f>
        <v/>
      </c>
      <c r="DG431">
        <f>ROUND(ROUND(AF431*AJ431,0)*CX431,0)</f>
        <v/>
      </c>
      <c r="DH431">
        <f>ROUND(ROUND(AG431*AK431,0)*CX431,0)</f>
        <v/>
      </c>
      <c r="DI431">
        <f>ROUND(ROUND(AH431,0)*CX431,0)</f>
        <v/>
      </c>
      <c r="DJ431">
        <f>DG431</f>
        <v/>
      </c>
      <c r="DK431" t="n">
        <v>0</v>
      </c>
      <c r="DL431" t="inlineStr"/>
      <c r="DM431" t="n">
        <v>0</v>
      </c>
      <c r="DN431" t="inlineStr"/>
      <c r="DO431" t="n">
        <v>0</v>
      </c>
    </row>
    <row r="432">
      <c r="A432">
        <f>ROW(Source!A1096)</f>
        <v/>
      </c>
      <c r="B432" t="n">
        <v>78855224</v>
      </c>
      <c r="C432" t="n">
        <v>78860358</v>
      </c>
      <c r="D432" t="n">
        <v>29172659</v>
      </c>
      <c r="E432" t="n">
        <v>1</v>
      </c>
      <c r="F432" t="n">
        <v>1</v>
      </c>
      <c r="G432" t="n">
        <v>1</v>
      </c>
      <c r="H432" t="n">
        <v>2</v>
      </c>
      <c r="I432" t="inlineStr">
        <is>
          <t>040504</t>
        </is>
      </c>
      <c r="J432" t="inlineStr">
        <is>
          <t>ТСЭМ Московской обл., 040504, приказ Минстроя России №675/пр от 28.02.2017 № 264/пр</t>
        </is>
      </c>
      <c r="K432" t="inlineStr">
        <is>
          <t>Аппарат для газовой сварки и резки</t>
        </is>
      </c>
      <c r="L432" t="n">
        <v>1368</v>
      </c>
      <c r="N432" t="n">
        <v>1011</v>
      </c>
      <c r="O432" t="inlineStr">
        <is>
          <t>маш.-ч</t>
        </is>
      </c>
      <c r="P432" t="inlineStr">
        <is>
          <t>маш.-ч</t>
        </is>
      </c>
      <c r="Q432" t="n">
        <v>1</v>
      </c>
      <c r="W432" t="n">
        <v>0</v>
      </c>
      <c r="X432" t="n">
        <v>1514068676</v>
      </c>
      <c r="Y432">
        <f>AT432</f>
        <v/>
      </c>
      <c r="AA432" t="n">
        <v>0</v>
      </c>
      <c r="AB432" t="n">
        <v>9.76</v>
      </c>
      <c r="AC432" t="n">
        <v>0</v>
      </c>
      <c r="AD432" t="n">
        <v>0</v>
      </c>
      <c r="AE432" t="n">
        <v>0</v>
      </c>
      <c r="AF432" t="n">
        <v>1.2</v>
      </c>
      <c r="AG432" t="n">
        <v>0</v>
      </c>
      <c r="AH432" t="n">
        <v>0</v>
      </c>
      <c r="AI432" t="n">
        <v>1</v>
      </c>
      <c r="AJ432" t="n">
        <v>8.130000000000001</v>
      </c>
      <c r="AK432" t="n">
        <v>52.25</v>
      </c>
      <c r="AL432" t="n">
        <v>1</v>
      </c>
      <c r="AM432" t="n">
        <v>2</v>
      </c>
      <c r="AN432" t="n">
        <v>0</v>
      </c>
      <c r="AO432" t="n">
        <v>1</v>
      </c>
      <c r="AP432" t="n">
        <v>0</v>
      </c>
      <c r="AQ432" t="n">
        <v>0</v>
      </c>
      <c r="AR432" t="n">
        <v>0</v>
      </c>
      <c r="AS432" t="inlineStr"/>
      <c r="AT432" t="n">
        <v>5.6</v>
      </c>
      <c r="AU432" t="inlineStr"/>
      <c r="AV432" t="n">
        <v>0</v>
      </c>
      <c r="AW432" t="n">
        <v>2</v>
      </c>
      <c r="AX432" t="n">
        <v>78860379</v>
      </c>
      <c r="AY432" t="n">
        <v>1</v>
      </c>
      <c r="AZ432" t="n">
        <v>0</v>
      </c>
      <c r="BA432" t="n">
        <v>416</v>
      </c>
      <c r="BB432" t="n">
        <v>0</v>
      </c>
      <c r="BC432" t="n">
        <v>0</v>
      </c>
      <c r="BD432" t="n">
        <v>0</v>
      </c>
      <c r="BE432" t="n">
        <v>0</v>
      </c>
      <c r="BF432" t="n">
        <v>0</v>
      </c>
      <c r="BG432" t="n">
        <v>0</v>
      </c>
      <c r="BH432" t="n">
        <v>0</v>
      </c>
      <c r="BI432" t="n">
        <v>0</v>
      </c>
      <c r="BJ432" t="n">
        <v>0</v>
      </c>
      <c r="BK432" t="n">
        <v>0</v>
      </c>
      <c r="BL432" t="n">
        <v>0</v>
      </c>
      <c r="BM432" t="n">
        <v>0</v>
      </c>
      <c r="BN432" t="n">
        <v>0</v>
      </c>
      <c r="BO432" t="n">
        <v>0</v>
      </c>
      <c r="BP432" t="n">
        <v>0</v>
      </c>
      <c r="BQ432" t="n">
        <v>0</v>
      </c>
      <c r="BR432" t="n">
        <v>0</v>
      </c>
      <c r="BS432" t="n">
        <v>0</v>
      </c>
      <c r="BT432" t="n">
        <v>0</v>
      </c>
      <c r="BU432" t="n">
        <v>0</v>
      </c>
      <c r="BV432" t="n">
        <v>0</v>
      </c>
      <c r="BW432" t="n">
        <v>0</v>
      </c>
      <c r="CV432" t="n">
        <v>0</v>
      </c>
      <c r="CW432">
        <f>ROUND(Y432*Source!I1096*DO432,7)</f>
        <v/>
      </c>
      <c r="CX432">
        <f>ROUND(Y432*Source!I1096,7)</f>
        <v/>
      </c>
      <c r="CY432">
        <f>AB432</f>
        <v/>
      </c>
      <c r="CZ432">
        <f>AF432</f>
        <v/>
      </c>
      <c r="DA432">
        <f>AJ432</f>
        <v/>
      </c>
      <c r="DB432">
        <f>ROUND(ROUND(AT432*CZ432,2),2)</f>
        <v/>
      </c>
      <c r="DC432">
        <f>ROUND(ROUND(AT432*AG432,2),2)</f>
        <v/>
      </c>
      <c r="DD432" t="inlineStr"/>
      <c r="DE432" t="inlineStr"/>
      <c r="DF432">
        <f>ROUND(ROUND(AE432,0)*CX432,0)</f>
        <v/>
      </c>
      <c r="DG432">
        <f>ROUND(ROUND(AF432*AJ432,0)*CX432,0)</f>
        <v/>
      </c>
      <c r="DH432">
        <f>ROUND(ROUND(AG432*AK432,0)*CX432,0)</f>
        <v/>
      </c>
      <c r="DI432">
        <f>ROUND(ROUND(AH432,0)*CX432,0)</f>
        <v/>
      </c>
      <c r="DJ432">
        <f>DG432</f>
        <v/>
      </c>
      <c r="DK432" t="n">
        <v>0</v>
      </c>
      <c r="DL432" t="inlineStr"/>
      <c r="DM432" t="n">
        <v>0</v>
      </c>
      <c r="DN432" t="inlineStr"/>
      <c r="DO432" t="n">
        <v>0</v>
      </c>
    </row>
    <row r="433">
      <c r="A433">
        <f>ROW(Source!A1096)</f>
        <v/>
      </c>
      <c r="B433" t="n">
        <v>78855224</v>
      </c>
      <c r="C433" t="n">
        <v>78860358</v>
      </c>
      <c r="D433" t="n">
        <v>29174913</v>
      </c>
      <c r="E433" t="n">
        <v>1</v>
      </c>
      <c r="F433" t="n">
        <v>1</v>
      </c>
      <c r="G433" t="n">
        <v>1</v>
      </c>
      <c r="H433" t="n">
        <v>2</v>
      </c>
      <c r="I433" t="inlineStr">
        <is>
          <t>400001</t>
        </is>
      </c>
      <c r="J433" t="inlineStr">
        <is>
          <t>ТСЭМ Московской обл., 400001, приказ Минстроя России №675/пр от 28.02.2017 № 264/пр</t>
        </is>
      </c>
      <c r="K433" t="inlineStr">
        <is>
          <t>Автомобили бортовые, грузоподъемность до 5 т</t>
        </is>
      </c>
      <c r="L433" t="n">
        <v>1368</v>
      </c>
      <c r="N433" t="n">
        <v>1011</v>
      </c>
      <c r="O433" t="inlineStr">
        <is>
          <t>маш.-ч</t>
        </is>
      </c>
      <c r="P433" t="inlineStr">
        <is>
          <t>маш.-ч</t>
        </is>
      </c>
      <c r="Q433" t="n">
        <v>1</v>
      </c>
      <c r="W433" t="n">
        <v>0</v>
      </c>
      <c r="X433" t="n">
        <v>1230759911</v>
      </c>
      <c r="Y433">
        <f>AT433</f>
        <v/>
      </c>
      <c r="AA433" t="n">
        <v>0</v>
      </c>
      <c r="AB433" t="n">
        <v>2177.51</v>
      </c>
      <c r="AC433" t="n">
        <v>606.1</v>
      </c>
      <c r="AD433" t="n">
        <v>0</v>
      </c>
      <c r="AE433" t="n">
        <v>0</v>
      </c>
      <c r="AF433" t="n">
        <v>87.17</v>
      </c>
      <c r="AG433" t="n">
        <v>11.6</v>
      </c>
      <c r="AH433" t="n">
        <v>0</v>
      </c>
      <c r="AI433" t="n">
        <v>1</v>
      </c>
      <c r="AJ433" t="n">
        <v>24.98</v>
      </c>
      <c r="AK433" t="n">
        <v>52.25</v>
      </c>
      <c r="AL433" t="n">
        <v>1</v>
      </c>
      <c r="AM433" t="n">
        <v>2</v>
      </c>
      <c r="AN433" t="n">
        <v>0</v>
      </c>
      <c r="AO433" t="n">
        <v>1</v>
      </c>
      <c r="AP433" t="n">
        <v>0</v>
      </c>
      <c r="AQ433" t="n">
        <v>0</v>
      </c>
      <c r="AR433" t="n">
        <v>0</v>
      </c>
      <c r="AS433" t="inlineStr"/>
      <c r="AT433" t="n">
        <v>0.3</v>
      </c>
      <c r="AU433" t="inlineStr"/>
      <c r="AV433" t="n">
        <v>0</v>
      </c>
      <c r="AW433" t="n">
        <v>2</v>
      </c>
      <c r="AX433" t="n">
        <v>78860380</v>
      </c>
      <c r="AY433" t="n">
        <v>1</v>
      </c>
      <c r="AZ433" t="n">
        <v>0</v>
      </c>
      <c r="BA433" t="n">
        <v>417</v>
      </c>
      <c r="BB433" t="n">
        <v>0</v>
      </c>
      <c r="BC433" t="n">
        <v>0</v>
      </c>
      <c r="BD433" t="n">
        <v>0</v>
      </c>
      <c r="BE433" t="n">
        <v>0</v>
      </c>
      <c r="BF433" t="n">
        <v>0</v>
      </c>
      <c r="BG433" t="n">
        <v>0</v>
      </c>
      <c r="BH433" t="n">
        <v>0</v>
      </c>
      <c r="BI433" t="n">
        <v>0</v>
      </c>
      <c r="BJ433" t="n">
        <v>0</v>
      </c>
      <c r="BK433" t="n">
        <v>0</v>
      </c>
      <c r="BL433" t="n">
        <v>0</v>
      </c>
      <c r="BM433" t="n">
        <v>0</v>
      </c>
      <c r="BN433" t="n">
        <v>0</v>
      </c>
      <c r="BO433" t="n">
        <v>0</v>
      </c>
      <c r="BP433" t="n">
        <v>0</v>
      </c>
      <c r="BQ433" t="n">
        <v>0</v>
      </c>
      <c r="BR433" t="n">
        <v>0</v>
      </c>
      <c r="BS433" t="n">
        <v>0</v>
      </c>
      <c r="BT433" t="n">
        <v>0</v>
      </c>
      <c r="BU433" t="n">
        <v>0</v>
      </c>
      <c r="BV433" t="n">
        <v>0</v>
      </c>
      <c r="BW433" t="n">
        <v>0</v>
      </c>
      <c r="CV433" t="n">
        <v>0</v>
      </c>
      <c r="CW433">
        <f>ROUND(Y433*Source!I1096*DO433,7)</f>
        <v/>
      </c>
      <c r="CX433">
        <f>ROUND(Y433*Source!I1096,7)</f>
        <v/>
      </c>
      <c r="CY433">
        <f>AB433</f>
        <v/>
      </c>
      <c r="CZ433">
        <f>AF433</f>
        <v/>
      </c>
      <c r="DA433">
        <f>AJ433</f>
        <v/>
      </c>
      <c r="DB433">
        <f>ROUND(ROUND(AT433*CZ433,2),2)</f>
        <v/>
      </c>
      <c r="DC433">
        <f>ROUND(ROUND(AT433*AG433,2),2)</f>
        <v/>
      </c>
      <c r="DD433" t="inlineStr"/>
      <c r="DE433" t="inlineStr"/>
      <c r="DF433">
        <f>ROUND(ROUND(AE433,0)*CX433,0)</f>
        <v/>
      </c>
      <c r="DG433">
        <f>ROUND(ROUND(AF433*AJ433,0)*CX433,0)</f>
        <v/>
      </c>
      <c r="DH433">
        <f>ROUND(ROUND(AG433*AK433,0)*CX433,0)</f>
        <v/>
      </c>
      <c r="DI433">
        <f>ROUND(ROUND(AH433,0)*CX433,0)</f>
        <v/>
      </c>
      <c r="DJ433">
        <f>DG433</f>
        <v/>
      </c>
      <c r="DK433" t="n">
        <v>0</v>
      </c>
      <c r="DL433" t="inlineStr"/>
      <c r="DM433" t="n">
        <v>0</v>
      </c>
      <c r="DN433" t="inlineStr"/>
      <c r="DO433" t="n">
        <v>0</v>
      </c>
    </row>
    <row r="434">
      <c r="A434">
        <f>ROW(Source!A1096)</f>
        <v/>
      </c>
      <c r="B434" t="n">
        <v>78855224</v>
      </c>
      <c r="C434" t="n">
        <v>78860358</v>
      </c>
      <c r="D434" t="n">
        <v>29107441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101-0324</t>
        </is>
      </c>
      <c r="J434" t="inlineStr">
        <is>
          <t>ТССЦ Московской обл., 101-0324, приказ Минстроя России №675/пр от 28.02.2017 № 254/пр</t>
        </is>
      </c>
      <c r="K434" t="inlineStr">
        <is>
          <t>Кислород технический газообразный</t>
        </is>
      </c>
      <c r="L434" t="n">
        <v>1339</v>
      </c>
      <c r="N434" t="n">
        <v>1007</v>
      </c>
      <c r="O434" t="inlineStr">
        <is>
          <t>м3</t>
        </is>
      </c>
      <c r="P434" t="inlineStr">
        <is>
          <t>м3</t>
        </is>
      </c>
      <c r="Q434" t="n">
        <v>1</v>
      </c>
      <c r="W434" t="n">
        <v>0</v>
      </c>
      <c r="X434" t="n">
        <v>-756465305</v>
      </c>
      <c r="Y434">
        <f>AT434</f>
        <v/>
      </c>
      <c r="AA434" t="n">
        <v>111.08</v>
      </c>
      <c r="AB434" t="n">
        <v>0</v>
      </c>
      <c r="AC434" t="n">
        <v>0</v>
      </c>
      <c r="AD434" t="n">
        <v>0</v>
      </c>
      <c r="AE434" t="n">
        <v>6.23</v>
      </c>
      <c r="AF434" t="n">
        <v>0</v>
      </c>
      <c r="AG434" t="n">
        <v>0</v>
      </c>
      <c r="AH434" t="n">
        <v>0</v>
      </c>
      <c r="AI434" t="n">
        <v>17.83</v>
      </c>
      <c r="AJ434" t="n">
        <v>1</v>
      </c>
      <c r="AK434" t="n">
        <v>1</v>
      </c>
      <c r="AL434" t="n">
        <v>1</v>
      </c>
      <c r="AM434" t="n">
        <v>2</v>
      </c>
      <c r="AN434" t="n">
        <v>0</v>
      </c>
      <c r="AO434" t="n">
        <v>1</v>
      </c>
      <c r="AP434" t="n">
        <v>0</v>
      </c>
      <c r="AQ434" t="n">
        <v>0</v>
      </c>
      <c r="AR434" t="n">
        <v>0</v>
      </c>
      <c r="AS434" t="inlineStr"/>
      <c r="AT434" t="n">
        <v>1.26</v>
      </c>
      <c r="AU434" t="inlineStr"/>
      <c r="AV434" t="n">
        <v>0</v>
      </c>
      <c r="AW434" t="n">
        <v>2</v>
      </c>
      <c r="AX434" t="n">
        <v>78860381</v>
      </c>
      <c r="AY434" t="n">
        <v>1</v>
      </c>
      <c r="AZ434" t="n">
        <v>0</v>
      </c>
      <c r="BA434" t="n">
        <v>418</v>
      </c>
      <c r="BB434" t="n">
        <v>0</v>
      </c>
      <c r="BC434" t="n">
        <v>0</v>
      </c>
      <c r="BD434" t="n">
        <v>0</v>
      </c>
      <c r="BE434" t="n">
        <v>0</v>
      </c>
      <c r="BF434" t="n">
        <v>0</v>
      </c>
      <c r="BG434" t="n">
        <v>0</v>
      </c>
      <c r="BH434" t="n">
        <v>0</v>
      </c>
      <c r="BI434" t="n">
        <v>0</v>
      </c>
      <c r="BJ434" t="n">
        <v>0</v>
      </c>
      <c r="BK434" t="n">
        <v>0</v>
      </c>
      <c r="BL434" t="n">
        <v>0</v>
      </c>
      <c r="BM434" t="n">
        <v>0</v>
      </c>
      <c r="BN434" t="n">
        <v>0</v>
      </c>
      <c r="BO434" t="n">
        <v>0</v>
      </c>
      <c r="BP434" t="n">
        <v>0</v>
      </c>
      <c r="BQ434" t="n">
        <v>0</v>
      </c>
      <c r="BR434" t="n">
        <v>0</v>
      </c>
      <c r="BS434" t="n">
        <v>0</v>
      </c>
      <c r="BT434" t="n">
        <v>0</v>
      </c>
      <c r="BU434" t="n">
        <v>0</v>
      </c>
      <c r="BV434" t="n">
        <v>0</v>
      </c>
      <c r="BW434" t="n">
        <v>0</v>
      </c>
      <c r="CV434" t="n">
        <v>0</v>
      </c>
      <c r="CW434" t="n">
        <v>0</v>
      </c>
      <c r="CX434">
        <f>ROUND(Y434*Source!I1096,7)</f>
        <v/>
      </c>
      <c r="CY434">
        <f>AA434</f>
        <v/>
      </c>
      <c r="CZ434">
        <f>AE434</f>
        <v/>
      </c>
      <c r="DA434">
        <f>AI434</f>
        <v/>
      </c>
      <c r="DB434">
        <f>ROUND(ROUND(AT434*CZ434,2),2)</f>
        <v/>
      </c>
      <c r="DC434">
        <f>ROUND(ROUND(AT434*AG434,2),2)</f>
        <v/>
      </c>
      <c r="DD434" t="inlineStr"/>
      <c r="DE434" t="inlineStr"/>
      <c r="DF434">
        <f>ROUND(ROUND(AE434*AI434,0)*CX434,0)</f>
        <v/>
      </c>
      <c r="DG434">
        <f>ROUND(ROUND(AF434,0)*CX434,0)</f>
        <v/>
      </c>
      <c r="DH434">
        <f>ROUND(ROUND(AG434,0)*CX434,0)</f>
        <v/>
      </c>
      <c r="DI434">
        <f>ROUND(ROUND(AH434,0)*CX434,0)</f>
        <v/>
      </c>
      <c r="DJ434">
        <f>DF434</f>
        <v/>
      </c>
      <c r="DK434" t="n">
        <v>0</v>
      </c>
      <c r="DL434" t="inlineStr"/>
      <c r="DM434" t="n">
        <v>0</v>
      </c>
      <c r="DN434" t="inlineStr"/>
      <c r="DO434" t="n">
        <v>0</v>
      </c>
    </row>
    <row r="435">
      <c r="A435">
        <f>ROW(Source!A1096)</f>
        <v/>
      </c>
      <c r="B435" t="n">
        <v>78855224</v>
      </c>
      <c r="C435" t="n">
        <v>78860358</v>
      </c>
      <c r="D435" t="n">
        <v>29110398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101-0388</t>
        </is>
      </c>
      <c r="J435" t="inlineStr">
        <is>
          <t>ТССЦ Московской обл., 101-0388, приказ Минстроя России №675/пр от 28.02.2017 № 254/пр</t>
        </is>
      </c>
      <c r="K435" t="inlineStr">
        <is>
          <t>Краски масляные земляные марки МА-0115 мумия, сурик железный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W435" t="n">
        <v>0</v>
      </c>
      <c r="X435" t="n">
        <v>1625292450</v>
      </c>
      <c r="Y435">
        <f>AT435</f>
        <v/>
      </c>
      <c r="AA435" t="n">
        <v>76804.47</v>
      </c>
      <c r="AB435" t="n">
        <v>0</v>
      </c>
      <c r="AC435" t="n">
        <v>0</v>
      </c>
      <c r="AD435" t="n">
        <v>0</v>
      </c>
      <c r="AE435" t="n">
        <v>15118.99</v>
      </c>
      <c r="AF435" t="n">
        <v>0</v>
      </c>
      <c r="AG435" t="n">
        <v>0</v>
      </c>
      <c r="AH435" t="n">
        <v>0</v>
      </c>
      <c r="AI435" t="n">
        <v>5.08</v>
      </c>
      <c r="AJ435" t="n">
        <v>1</v>
      </c>
      <c r="AK435" t="n">
        <v>1</v>
      </c>
      <c r="AL435" t="n">
        <v>1</v>
      </c>
      <c r="AM435" t="n">
        <v>2</v>
      </c>
      <c r="AN435" t="n">
        <v>0</v>
      </c>
      <c r="AO435" t="n">
        <v>1</v>
      </c>
      <c r="AP435" t="n">
        <v>0</v>
      </c>
      <c r="AQ435" t="n">
        <v>0</v>
      </c>
      <c r="AR435" t="n">
        <v>0</v>
      </c>
      <c r="AS435" t="inlineStr"/>
      <c r="AT435" t="n">
        <v>4e-05</v>
      </c>
      <c r="AU435" t="inlineStr"/>
      <c r="AV435" t="n">
        <v>0</v>
      </c>
      <c r="AW435" t="n">
        <v>2</v>
      </c>
      <c r="AX435" t="n">
        <v>78860382</v>
      </c>
      <c r="AY435" t="n">
        <v>1</v>
      </c>
      <c r="AZ435" t="n">
        <v>0</v>
      </c>
      <c r="BA435" t="n">
        <v>419</v>
      </c>
      <c r="BB435" t="n">
        <v>0</v>
      </c>
      <c r="BC435" t="n">
        <v>0</v>
      </c>
      <c r="BD435" t="n">
        <v>0</v>
      </c>
      <c r="BE435" t="n">
        <v>0</v>
      </c>
      <c r="BF435" t="n">
        <v>0</v>
      </c>
      <c r="BG435" t="n">
        <v>0</v>
      </c>
      <c r="BH435" t="n">
        <v>0</v>
      </c>
      <c r="BI435" t="n">
        <v>0</v>
      </c>
      <c r="BJ435" t="n">
        <v>0</v>
      </c>
      <c r="BK435" t="n">
        <v>0</v>
      </c>
      <c r="BL435" t="n">
        <v>0</v>
      </c>
      <c r="BM435" t="n">
        <v>0</v>
      </c>
      <c r="BN435" t="n">
        <v>0</v>
      </c>
      <c r="BO435" t="n">
        <v>0</v>
      </c>
      <c r="BP435" t="n">
        <v>0</v>
      </c>
      <c r="BQ435" t="n">
        <v>0</v>
      </c>
      <c r="BR435" t="n">
        <v>0</v>
      </c>
      <c r="BS435" t="n">
        <v>0</v>
      </c>
      <c r="BT435" t="n">
        <v>0</v>
      </c>
      <c r="BU435" t="n">
        <v>0</v>
      </c>
      <c r="BV435" t="n">
        <v>0</v>
      </c>
      <c r="BW435" t="n">
        <v>0</v>
      </c>
      <c r="CV435" t="n">
        <v>0</v>
      </c>
      <c r="CW435" t="n">
        <v>0</v>
      </c>
      <c r="CX435">
        <f>ROUND(Y435*Source!I1096,7)</f>
        <v/>
      </c>
      <c r="CY435">
        <f>AA435</f>
        <v/>
      </c>
      <c r="CZ435">
        <f>AE435</f>
        <v/>
      </c>
      <c r="DA435">
        <f>AI435</f>
        <v/>
      </c>
      <c r="DB435">
        <f>ROUND(ROUND(AT435*CZ435,2),2)</f>
        <v/>
      </c>
      <c r="DC435">
        <f>ROUND(ROUND(AT435*AG435,2),2)</f>
        <v/>
      </c>
      <c r="DD435" t="inlineStr"/>
      <c r="DE435" t="inlineStr"/>
      <c r="DF435">
        <f>ROUND(ROUND(AE435*AI435,0)*CX435,0)</f>
        <v/>
      </c>
      <c r="DG435">
        <f>ROUND(ROUND(AF435,0)*CX435,0)</f>
        <v/>
      </c>
      <c r="DH435">
        <f>ROUND(ROUND(AG435,0)*CX435,0)</f>
        <v/>
      </c>
      <c r="DI435">
        <f>ROUND(ROUND(AH435,0)*CX435,0)</f>
        <v/>
      </c>
      <c r="DJ435">
        <f>DF435</f>
        <v/>
      </c>
      <c r="DK435" t="n">
        <v>0</v>
      </c>
      <c r="DL435" t="inlineStr"/>
      <c r="DM435" t="n">
        <v>0</v>
      </c>
      <c r="DN435" t="inlineStr"/>
      <c r="DO435" t="n">
        <v>0</v>
      </c>
    </row>
    <row r="436">
      <c r="A436">
        <f>ROW(Source!A1096)</f>
        <v/>
      </c>
      <c r="B436" t="n">
        <v>78855224</v>
      </c>
      <c r="C436" t="n">
        <v>78860358</v>
      </c>
      <c r="D436" t="n">
        <v>29110573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101-0628</t>
        </is>
      </c>
      <c r="J436" t="inlineStr">
        <is>
          <t>ТССЦ Московской обл., 101-0628, приказ Минстроя России №675/пр от 28.02.2017 № 254/пр</t>
        </is>
      </c>
      <c r="K436" t="inlineStr">
        <is>
          <t>Олифа комбинированная, марки К-3</t>
        </is>
      </c>
      <c r="L436" t="n">
        <v>1348</v>
      </c>
      <c r="N436" t="n">
        <v>1009</v>
      </c>
      <c r="O436" t="inlineStr">
        <is>
          <t>т</t>
        </is>
      </c>
      <c r="P436" t="inlineStr">
        <is>
          <t>т</t>
        </is>
      </c>
      <c r="Q436" t="n">
        <v>1000</v>
      </c>
      <c r="W436" t="n">
        <v>0</v>
      </c>
      <c r="X436" t="n">
        <v>24062879</v>
      </c>
      <c r="Y436">
        <f>AT436</f>
        <v/>
      </c>
      <c r="AA436" t="n">
        <v>87631.5</v>
      </c>
      <c r="AB436" t="n">
        <v>0</v>
      </c>
      <c r="AC436" t="n">
        <v>0</v>
      </c>
      <c r="AD436" t="n">
        <v>0</v>
      </c>
      <c r="AE436" t="n">
        <v>16950</v>
      </c>
      <c r="AF436" t="n">
        <v>0</v>
      </c>
      <c r="AG436" t="n">
        <v>0</v>
      </c>
      <c r="AH436" t="n">
        <v>0</v>
      </c>
      <c r="AI436" t="n">
        <v>5.17</v>
      </c>
      <c r="AJ436" t="n">
        <v>1</v>
      </c>
      <c r="AK436" t="n">
        <v>1</v>
      </c>
      <c r="AL436" t="n">
        <v>1</v>
      </c>
      <c r="AM436" t="n">
        <v>2</v>
      </c>
      <c r="AN436" t="n">
        <v>0</v>
      </c>
      <c r="AO436" t="n">
        <v>1</v>
      </c>
      <c r="AP436" t="n">
        <v>0</v>
      </c>
      <c r="AQ436" t="n">
        <v>0</v>
      </c>
      <c r="AR436" t="n">
        <v>0</v>
      </c>
      <c r="AS436" t="inlineStr"/>
      <c r="AT436" t="n">
        <v>2e-05</v>
      </c>
      <c r="AU436" t="inlineStr"/>
      <c r="AV436" t="n">
        <v>0</v>
      </c>
      <c r="AW436" t="n">
        <v>2</v>
      </c>
      <c r="AX436" t="n">
        <v>78860383</v>
      </c>
      <c r="AY436" t="n">
        <v>1</v>
      </c>
      <c r="AZ436" t="n">
        <v>0</v>
      </c>
      <c r="BA436" t="n">
        <v>420</v>
      </c>
      <c r="BB436" t="n">
        <v>0</v>
      </c>
      <c r="BC436" t="n">
        <v>0</v>
      </c>
      <c r="BD436" t="n">
        <v>0</v>
      </c>
      <c r="BE436" t="n">
        <v>0</v>
      </c>
      <c r="BF436" t="n">
        <v>0</v>
      </c>
      <c r="BG436" t="n">
        <v>0</v>
      </c>
      <c r="BH436" t="n">
        <v>0</v>
      </c>
      <c r="BI436" t="n">
        <v>0</v>
      </c>
      <c r="BJ436" t="n">
        <v>0</v>
      </c>
      <c r="BK436" t="n">
        <v>0</v>
      </c>
      <c r="BL436" t="n">
        <v>0</v>
      </c>
      <c r="BM436" t="n">
        <v>0</v>
      </c>
      <c r="BN436" t="n">
        <v>0</v>
      </c>
      <c r="BO436" t="n">
        <v>0</v>
      </c>
      <c r="BP436" t="n">
        <v>0</v>
      </c>
      <c r="BQ436" t="n">
        <v>0</v>
      </c>
      <c r="BR436" t="n">
        <v>0</v>
      </c>
      <c r="BS436" t="n">
        <v>0</v>
      </c>
      <c r="BT436" t="n">
        <v>0</v>
      </c>
      <c r="BU436" t="n">
        <v>0</v>
      </c>
      <c r="BV436" t="n">
        <v>0</v>
      </c>
      <c r="BW436" t="n">
        <v>0</v>
      </c>
      <c r="CV436" t="n">
        <v>0</v>
      </c>
      <c r="CW436" t="n">
        <v>0</v>
      </c>
      <c r="CX436">
        <f>ROUND(Y436*Source!I1096,7)</f>
        <v/>
      </c>
      <c r="CY436">
        <f>AA436</f>
        <v/>
      </c>
      <c r="CZ436">
        <f>AE436</f>
        <v/>
      </c>
      <c r="DA436">
        <f>AI436</f>
        <v/>
      </c>
      <c r="DB436">
        <f>ROUND(ROUND(AT436*CZ436,2),2)</f>
        <v/>
      </c>
      <c r="DC436">
        <f>ROUND(ROUND(AT436*AG436,2),2)</f>
        <v/>
      </c>
      <c r="DD436" t="inlineStr"/>
      <c r="DE436" t="inlineStr"/>
      <c r="DF436">
        <f>ROUND(ROUND(AE436*AI436,0)*CX436,0)</f>
        <v/>
      </c>
      <c r="DG436">
        <f>ROUND(ROUND(AF436,0)*CX436,0)</f>
        <v/>
      </c>
      <c r="DH436">
        <f>ROUND(ROUND(AG436,0)*CX436,0)</f>
        <v/>
      </c>
      <c r="DI436">
        <f>ROUND(ROUND(AH436,0)*CX436,0)</f>
        <v/>
      </c>
      <c r="DJ436">
        <f>DF436</f>
        <v/>
      </c>
      <c r="DK436" t="n">
        <v>0</v>
      </c>
      <c r="DL436" t="inlineStr"/>
      <c r="DM436" t="n">
        <v>0</v>
      </c>
      <c r="DN436" t="inlineStr"/>
      <c r="DO436" t="n">
        <v>0</v>
      </c>
    </row>
    <row r="437">
      <c r="A437">
        <f>ROW(Source!A1096)</f>
        <v/>
      </c>
      <c r="B437" t="n">
        <v>78855224</v>
      </c>
      <c r="C437" t="n">
        <v>78860358</v>
      </c>
      <c r="D437" t="n">
        <v>29113927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101-0807</t>
        </is>
      </c>
      <c r="J437" t="inlineStr">
        <is>
          <t>ТССЦ Московской обл., 101-0807, приказ Минстроя России №675/пр от 28.02.2017 № 254/пр</t>
        </is>
      </c>
      <c r="K437" t="inlineStr">
        <is>
          <t>Проволока сварочная легированная диаметром 4 мм</t>
        </is>
      </c>
      <c r="L437" t="n">
        <v>1348</v>
      </c>
      <c r="N437" t="n">
        <v>1009</v>
      </c>
      <c r="O437" t="inlineStr">
        <is>
          <t>т</t>
        </is>
      </c>
      <c r="P437" t="inlineStr">
        <is>
          <t>т</t>
        </is>
      </c>
      <c r="Q437" t="n">
        <v>1000</v>
      </c>
      <c r="W437" t="n">
        <v>0</v>
      </c>
      <c r="X437" t="n">
        <v>1756124173</v>
      </c>
      <c r="Y437">
        <f>AT437</f>
        <v/>
      </c>
      <c r="AA437" t="n">
        <v>144142.69</v>
      </c>
      <c r="AB437" t="n">
        <v>0</v>
      </c>
      <c r="AC437" t="n">
        <v>0</v>
      </c>
      <c r="AD437" t="n">
        <v>0</v>
      </c>
      <c r="AE437" t="n">
        <v>13559.99</v>
      </c>
      <c r="AF437" t="n">
        <v>0</v>
      </c>
      <c r="AG437" t="n">
        <v>0</v>
      </c>
      <c r="AH437" t="n">
        <v>0</v>
      </c>
      <c r="AI437" t="n">
        <v>10.63</v>
      </c>
      <c r="AJ437" t="n">
        <v>1</v>
      </c>
      <c r="AK437" t="n">
        <v>1</v>
      </c>
      <c r="AL437" t="n">
        <v>1</v>
      </c>
      <c r="AM437" t="n">
        <v>2</v>
      </c>
      <c r="AN437" t="n">
        <v>0</v>
      </c>
      <c r="AO437" t="n">
        <v>1</v>
      </c>
      <c r="AP437" t="n">
        <v>0</v>
      </c>
      <c r="AQ437" t="n">
        <v>0</v>
      </c>
      <c r="AR437" t="n">
        <v>0</v>
      </c>
      <c r="AS437" t="inlineStr"/>
      <c r="AT437" t="n">
        <v>0.0004</v>
      </c>
      <c r="AU437" t="inlineStr"/>
      <c r="AV437" t="n">
        <v>0</v>
      </c>
      <c r="AW437" t="n">
        <v>2</v>
      </c>
      <c r="AX437" t="n">
        <v>78860384</v>
      </c>
      <c r="AY437" t="n">
        <v>1</v>
      </c>
      <c r="AZ437" t="n">
        <v>0</v>
      </c>
      <c r="BA437" t="n">
        <v>421</v>
      </c>
      <c r="BB437" t="n">
        <v>0</v>
      </c>
      <c r="BC437" t="n">
        <v>0</v>
      </c>
      <c r="BD437" t="n">
        <v>0</v>
      </c>
      <c r="BE437" t="n">
        <v>0</v>
      </c>
      <c r="BF437" t="n">
        <v>0</v>
      </c>
      <c r="BG437" t="n">
        <v>0</v>
      </c>
      <c r="BH437" t="n">
        <v>0</v>
      </c>
      <c r="BI437" t="n">
        <v>0</v>
      </c>
      <c r="BJ437" t="n">
        <v>0</v>
      </c>
      <c r="BK437" t="n">
        <v>0</v>
      </c>
      <c r="BL437" t="n">
        <v>0</v>
      </c>
      <c r="BM437" t="n">
        <v>0</v>
      </c>
      <c r="BN437" t="n">
        <v>0</v>
      </c>
      <c r="BO437" t="n">
        <v>0</v>
      </c>
      <c r="BP437" t="n">
        <v>0</v>
      </c>
      <c r="BQ437" t="n">
        <v>0</v>
      </c>
      <c r="BR437" t="n">
        <v>0</v>
      </c>
      <c r="BS437" t="n">
        <v>0</v>
      </c>
      <c r="BT437" t="n">
        <v>0</v>
      </c>
      <c r="BU437" t="n">
        <v>0</v>
      </c>
      <c r="BV437" t="n">
        <v>0</v>
      </c>
      <c r="BW437" t="n">
        <v>0</v>
      </c>
      <c r="CV437" t="n">
        <v>0</v>
      </c>
      <c r="CW437" t="n">
        <v>0</v>
      </c>
      <c r="CX437">
        <f>ROUND(Y437*Source!I1096,7)</f>
        <v/>
      </c>
      <c r="CY437">
        <f>AA437</f>
        <v/>
      </c>
      <c r="CZ437">
        <f>AE437</f>
        <v/>
      </c>
      <c r="DA437">
        <f>AI437</f>
        <v/>
      </c>
      <c r="DB437">
        <f>ROUND(ROUND(AT437*CZ437,2),2)</f>
        <v/>
      </c>
      <c r="DC437">
        <f>ROUND(ROUND(AT437*AG437,2),2)</f>
        <v/>
      </c>
      <c r="DD437" t="inlineStr"/>
      <c r="DE437" t="inlineStr"/>
      <c r="DF437">
        <f>ROUND(ROUND(AE437*AI437,0)*CX437,0)</f>
        <v/>
      </c>
      <c r="DG437">
        <f>ROUND(ROUND(AF437,0)*CX437,0)</f>
        <v/>
      </c>
      <c r="DH437">
        <f>ROUND(ROUND(AG437,0)*CX437,0)</f>
        <v/>
      </c>
      <c r="DI437">
        <f>ROUND(ROUND(AH437,0)*CX437,0)</f>
        <v/>
      </c>
      <c r="DJ437">
        <f>DF437</f>
        <v/>
      </c>
      <c r="DK437" t="n">
        <v>0</v>
      </c>
      <c r="DL437" t="inlineStr"/>
      <c r="DM437" t="n">
        <v>0</v>
      </c>
      <c r="DN437" t="inlineStr"/>
      <c r="DO437" t="n">
        <v>0</v>
      </c>
    </row>
    <row r="438">
      <c r="A438">
        <f>ROW(Source!A1096)</f>
        <v/>
      </c>
      <c r="B438" t="n">
        <v>78855224</v>
      </c>
      <c r="C438" t="n">
        <v>78860358</v>
      </c>
      <c r="D438" t="n">
        <v>29113986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101-1522</t>
        </is>
      </c>
      <c r="J438" t="inlineStr">
        <is>
          <t>ТССЦ Московской обл., 101-1522, приказ Минстроя России №675/пр от 28.02.2017 № 254/пр</t>
        </is>
      </c>
      <c r="K438" t="inlineStr">
        <is>
          <t>Электроды диаметром 5 мм Э42А</t>
        </is>
      </c>
      <c r="L438" t="n">
        <v>1348</v>
      </c>
      <c r="N438" t="n">
        <v>1009</v>
      </c>
      <c r="O438" t="inlineStr">
        <is>
          <t>т</t>
        </is>
      </c>
      <c r="P438" t="inlineStr">
        <is>
          <t>т</t>
        </is>
      </c>
      <c r="Q438" t="n">
        <v>1000</v>
      </c>
      <c r="W438" t="n">
        <v>0</v>
      </c>
      <c r="X438" t="n">
        <v>-2063358494</v>
      </c>
      <c r="Y438">
        <f>AT438</f>
        <v/>
      </c>
      <c r="AA438" t="n">
        <v>195841.8</v>
      </c>
      <c r="AB438" t="n">
        <v>0</v>
      </c>
      <c r="AC438" t="n">
        <v>0</v>
      </c>
      <c r="AD438" t="n">
        <v>0</v>
      </c>
      <c r="AE438" t="n">
        <v>10362</v>
      </c>
      <c r="AF438" t="n">
        <v>0</v>
      </c>
      <c r="AG438" t="n">
        <v>0</v>
      </c>
      <c r="AH438" t="n">
        <v>0</v>
      </c>
      <c r="AI438" t="n">
        <v>18.9</v>
      </c>
      <c r="AJ438" t="n">
        <v>1</v>
      </c>
      <c r="AK438" t="n">
        <v>1</v>
      </c>
      <c r="AL438" t="n">
        <v>1</v>
      </c>
      <c r="AM438" t="n">
        <v>2</v>
      </c>
      <c r="AN438" t="n">
        <v>0</v>
      </c>
      <c r="AO438" t="n">
        <v>1</v>
      </c>
      <c r="AP438" t="n">
        <v>0</v>
      </c>
      <c r="AQ438" t="n">
        <v>0</v>
      </c>
      <c r="AR438" t="n">
        <v>0</v>
      </c>
      <c r="AS438" t="inlineStr"/>
      <c r="AT438" t="n">
        <v>0.006</v>
      </c>
      <c r="AU438" t="inlineStr"/>
      <c r="AV438" t="n">
        <v>0</v>
      </c>
      <c r="AW438" t="n">
        <v>2</v>
      </c>
      <c r="AX438" t="n">
        <v>78860385</v>
      </c>
      <c r="AY438" t="n">
        <v>1</v>
      </c>
      <c r="AZ438" t="n">
        <v>0</v>
      </c>
      <c r="BA438" t="n">
        <v>422</v>
      </c>
      <c r="BB438" t="n">
        <v>0</v>
      </c>
      <c r="BC438" t="n">
        <v>0</v>
      </c>
      <c r="BD438" t="n">
        <v>0</v>
      </c>
      <c r="BE438" t="n">
        <v>0</v>
      </c>
      <c r="BF438" t="n">
        <v>0</v>
      </c>
      <c r="BG438" t="n">
        <v>0</v>
      </c>
      <c r="BH438" t="n">
        <v>0</v>
      </c>
      <c r="BI438" t="n">
        <v>0</v>
      </c>
      <c r="BJ438" t="n">
        <v>0</v>
      </c>
      <c r="BK438" t="n">
        <v>0</v>
      </c>
      <c r="BL438" t="n">
        <v>0</v>
      </c>
      <c r="BM438" t="n">
        <v>0</v>
      </c>
      <c r="BN438" t="n">
        <v>0</v>
      </c>
      <c r="BO438" t="n">
        <v>0</v>
      </c>
      <c r="BP438" t="n">
        <v>0</v>
      </c>
      <c r="BQ438" t="n">
        <v>0</v>
      </c>
      <c r="BR438" t="n">
        <v>0</v>
      </c>
      <c r="BS438" t="n">
        <v>0</v>
      </c>
      <c r="BT438" t="n">
        <v>0</v>
      </c>
      <c r="BU438" t="n">
        <v>0</v>
      </c>
      <c r="BV438" t="n">
        <v>0</v>
      </c>
      <c r="BW438" t="n">
        <v>0</v>
      </c>
      <c r="CV438" t="n">
        <v>0</v>
      </c>
      <c r="CW438" t="n">
        <v>0</v>
      </c>
      <c r="CX438">
        <f>ROUND(Y438*Source!I1096,7)</f>
        <v/>
      </c>
      <c r="CY438">
        <f>AA438</f>
        <v/>
      </c>
      <c r="CZ438">
        <f>AE438</f>
        <v/>
      </c>
      <c r="DA438">
        <f>AI438</f>
        <v/>
      </c>
      <c r="DB438">
        <f>ROUND(ROUND(AT438*CZ438,2),2)</f>
        <v/>
      </c>
      <c r="DC438">
        <f>ROUND(ROUND(AT438*AG438,2),2)</f>
        <v/>
      </c>
      <c r="DD438" t="inlineStr"/>
      <c r="DE438" t="inlineStr"/>
      <c r="DF438">
        <f>ROUND(ROUND(AE438*AI438,0)*CX438,0)</f>
        <v/>
      </c>
      <c r="DG438">
        <f>ROUND(ROUND(AF438,0)*CX438,0)</f>
        <v/>
      </c>
      <c r="DH438">
        <f>ROUND(ROUND(AG438,0)*CX438,0)</f>
        <v/>
      </c>
      <c r="DI438">
        <f>ROUND(ROUND(AH438,0)*CX438,0)</f>
        <v/>
      </c>
      <c r="DJ438">
        <f>DF438</f>
        <v/>
      </c>
      <c r="DK438" t="n">
        <v>0</v>
      </c>
      <c r="DL438" t="inlineStr"/>
      <c r="DM438" t="n">
        <v>0</v>
      </c>
      <c r="DN438" t="inlineStr"/>
      <c r="DO438" t="n">
        <v>0</v>
      </c>
    </row>
    <row r="439">
      <c r="A439">
        <f>ROW(Source!A1096)</f>
        <v/>
      </c>
      <c r="B439" t="n">
        <v>78855224</v>
      </c>
      <c r="C439" t="n">
        <v>78860358</v>
      </c>
      <c r="D439" t="n">
        <v>29107430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101-1602</t>
        </is>
      </c>
      <c r="J439" t="inlineStr">
        <is>
          <t>ТССЦ Московской обл., 101-1602, приказ Минстроя России №675/пр от 28.02.2017 № 254/пр</t>
        </is>
      </c>
      <c r="K439" t="inlineStr">
        <is>
          <t>Ацетилен газообразный технический</t>
        </is>
      </c>
      <c r="L439" t="n">
        <v>1339</v>
      </c>
      <c r="N439" t="n">
        <v>1007</v>
      </c>
      <c r="O439" t="inlineStr">
        <is>
          <t>м3</t>
        </is>
      </c>
      <c r="P439" t="inlineStr">
        <is>
          <t>м3</t>
        </is>
      </c>
      <c r="Q439" t="n">
        <v>1</v>
      </c>
      <c r="W439" t="n">
        <v>0</v>
      </c>
      <c r="X439" t="n">
        <v>-203673795</v>
      </c>
      <c r="Y439">
        <f>AT439</f>
        <v/>
      </c>
      <c r="AA439" t="n">
        <v>618.53</v>
      </c>
      <c r="AB439" t="n">
        <v>0</v>
      </c>
      <c r="AC439" t="n">
        <v>0</v>
      </c>
      <c r="AD439" t="n">
        <v>0</v>
      </c>
      <c r="AE439" t="n">
        <v>38.49</v>
      </c>
      <c r="AF439" t="n">
        <v>0</v>
      </c>
      <c r="AG439" t="n">
        <v>0</v>
      </c>
      <c r="AH439" t="n">
        <v>0</v>
      </c>
      <c r="AI439" t="n">
        <v>16.07</v>
      </c>
      <c r="AJ439" t="n">
        <v>1</v>
      </c>
      <c r="AK439" t="n">
        <v>1</v>
      </c>
      <c r="AL439" t="n">
        <v>1</v>
      </c>
      <c r="AM439" t="n">
        <v>2</v>
      </c>
      <c r="AN439" t="n">
        <v>0</v>
      </c>
      <c r="AO439" t="n">
        <v>1</v>
      </c>
      <c r="AP439" t="n">
        <v>0</v>
      </c>
      <c r="AQ439" t="n">
        <v>0</v>
      </c>
      <c r="AR439" t="n">
        <v>0</v>
      </c>
      <c r="AS439" t="inlineStr"/>
      <c r="AT439" t="n">
        <v>0.61</v>
      </c>
      <c r="AU439" t="inlineStr"/>
      <c r="AV439" t="n">
        <v>0</v>
      </c>
      <c r="AW439" t="n">
        <v>2</v>
      </c>
      <c r="AX439" t="n">
        <v>78860386</v>
      </c>
      <c r="AY439" t="n">
        <v>1</v>
      </c>
      <c r="AZ439" t="n">
        <v>0</v>
      </c>
      <c r="BA439" t="n">
        <v>423</v>
      </c>
      <c r="BB439" t="n">
        <v>0</v>
      </c>
      <c r="BC439" t="n">
        <v>0</v>
      </c>
      <c r="BD439" t="n">
        <v>0</v>
      </c>
      <c r="BE439" t="n">
        <v>0</v>
      </c>
      <c r="BF439" t="n">
        <v>0</v>
      </c>
      <c r="BG439" t="n">
        <v>0</v>
      </c>
      <c r="BH439" t="n">
        <v>0</v>
      </c>
      <c r="BI439" t="n">
        <v>0</v>
      </c>
      <c r="BJ439" t="n">
        <v>0</v>
      </c>
      <c r="BK439" t="n">
        <v>0</v>
      </c>
      <c r="BL439" t="n">
        <v>0</v>
      </c>
      <c r="BM439" t="n">
        <v>0</v>
      </c>
      <c r="BN439" t="n">
        <v>0</v>
      </c>
      <c r="BO439" t="n">
        <v>0</v>
      </c>
      <c r="BP439" t="n">
        <v>0</v>
      </c>
      <c r="BQ439" t="n">
        <v>0</v>
      </c>
      <c r="BR439" t="n">
        <v>0</v>
      </c>
      <c r="BS439" t="n">
        <v>0</v>
      </c>
      <c r="BT439" t="n">
        <v>0</v>
      </c>
      <c r="BU439" t="n">
        <v>0</v>
      </c>
      <c r="BV439" t="n">
        <v>0</v>
      </c>
      <c r="BW439" t="n">
        <v>0</v>
      </c>
      <c r="CV439" t="n">
        <v>0</v>
      </c>
      <c r="CW439" t="n">
        <v>0</v>
      </c>
      <c r="CX439">
        <f>ROUND(Y439*Source!I1096,7)</f>
        <v/>
      </c>
      <c r="CY439">
        <f>AA439</f>
        <v/>
      </c>
      <c r="CZ439">
        <f>AE439</f>
        <v/>
      </c>
      <c r="DA439">
        <f>AI439</f>
        <v/>
      </c>
      <c r="DB439">
        <f>ROUND(ROUND(AT439*CZ439,2),2)</f>
        <v/>
      </c>
      <c r="DC439">
        <f>ROUND(ROUND(AT439*AG439,2),2)</f>
        <v/>
      </c>
      <c r="DD439" t="inlineStr"/>
      <c r="DE439" t="inlineStr"/>
      <c r="DF439">
        <f>ROUND(ROUND(AE439*AI439,0)*CX439,0)</f>
        <v/>
      </c>
      <c r="DG439">
        <f>ROUND(ROUND(AF439,0)*CX439,0)</f>
        <v/>
      </c>
      <c r="DH439">
        <f>ROUND(ROUND(AG439,0)*CX439,0)</f>
        <v/>
      </c>
      <c r="DI439">
        <f>ROUND(ROUND(AH439,0)*CX439,0)</f>
        <v/>
      </c>
      <c r="DJ439">
        <f>DF439</f>
        <v/>
      </c>
      <c r="DK439" t="n">
        <v>0</v>
      </c>
      <c r="DL439" t="inlineStr"/>
      <c r="DM439" t="n">
        <v>0</v>
      </c>
      <c r="DN439" t="inlineStr"/>
      <c r="DO439" t="n">
        <v>0</v>
      </c>
    </row>
    <row r="440">
      <c r="A440">
        <f>ROW(Source!A1096)</f>
        <v/>
      </c>
      <c r="B440" t="n">
        <v>78855224</v>
      </c>
      <c r="C440" t="n">
        <v>78860358</v>
      </c>
      <c r="D440" t="n">
        <v>29107963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101-1669</t>
        </is>
      </c>
      <c r="J440" t="inlineStr">
        <is>
          <t>ТССЦ Московской обл., 101-1669, приказ Минстроя России №675/пр от 28.02.2017 № 254/пр</t>
        </is>
      </c>
      <c r="K440" t="inlineStr">
        <is>
          <t>Очес льняной</t>
        </is>
      </c>
      <c r="L440" t="n">
        <v>1346</v>
      </c>
      <c r="N440" t="n">
        <v>1009</v>
      </c>
      <c r="O440" t="inlineStr">
        <is>
          <t>кг</t>
        </is>
      </c>
      <c r="P440" t="inlineStr">
        <is>
          <t>кг</t>
        </is>
      </c>
      <c r="Q440" t="n">
        <v>1</v>
      </c>
      <c r="W440" t="n">
        <v>0</v>
      </c>
      <c r="X440" t="n">
        <v>-2113933962</v>
      </c>
      <c r="Y440">
        <f>AT440</f>
        <v/>
      </c>
      <c r="AA440" t="n">
        <v>590.67</v>
      </c>
      <c r="AB440" t="n">
        <v>0</v>
      </c>
      <c r="AC440" t="n">
        <v>0</v>
      </c>
      <c r="AD440" t="n">
        <v>0</v>
      </c>
      <c r="AE440" t="n">
        <v>37.29</v>
      </c>
      <c r="AF440" t="n">
        <v>0</v>
      </c>
      <c r="AG440" t="n">
        <v>0</v>
      </c>
      <c r="AH440" t="n">
        <v>0</v>
      </c>
      <c r="AI440" t="n">
        <v>15.84</v>
      </c>
      <c r="AJ440" t="n">
        <v>1</v>
      </c>
      <c r="AK440" t="n">
        <v>1</v>
      </c>
      <c r="AL440" t="n">
        <v>1</v>
      </c>
      <c r="AM440" t="n">
        <v>2</v>
      </c>
      <c r="AN440" t="n">
        <v>0</v>
      </c>
      <c r="AO440" t="n">
        <v>1</v>
      </c>
      <c r="AP440" t="n">
        <v>0</v>
      </c>
      <c r="AQ440" t="n">
        <v>0</v>
      </c>
      <c r="AR440" t="n">
        <v>0</v>
      </c>
      <c r="AS440" t="inlineStr"/>
      <c r="AT440" t="n">
        <v>0.02</v>
      </c>
      <c r="AU440" t="inlineStr"/>
      <c r="AV440" t="n">
        <v>0</v>
      </c>
      <c r="AW440" t="n">
        <v>2</v>
      </c>
      <c r="AX440" t="n">
        <v>78860387</v>
      </c>
      <c r="AY440" t="n">
        <v>1</v>
      </c>
      <c r="AZ440" t="n">
        <v>0</v>
      </c>
      <c r="BA440" t="n">
        <v>424</v>
      </c>
      <c r="BB440" t="n">
        <v>0</v>
      </c>
      <c r="BC440" t="n">
        <v>0</v>
      </c>
      <c r="BD440" t="n">
        <v>0</v>
      </c>
      <c r="BE440" t="n">
        <v>0</v>
      </c>
      <c r="BF440" t="n">
        <v>0</v>
      </c>
      <c r="BG440" t="n">
        <v>0</v>
      </c>
      <c r="BH440" t="n">
        <v>0</v>
      </c>
      <c r="BI440" t="n">
        <v>0</v>
      </c>
      <c r="BJ440" t="n">
        <v>0</v>
      </c>
      <c r="BK440" t="n">
        <v>0</v>
      </c>
      <c r="BL440" t="n">
        <v>0</v>
      </c>
      <c r="BM440" t="n">
        <v>0</v>
      </c>
      <c r="BN440" t="n">
        <v>0</v>
      </c>
      <c r="BO440" t="n">
        <v>0</v>
      </c>
      <c r="BP440" t="n">
        <v>0</v>
      </c>
      <c r="BQ440" t="n">
        <v>0</v>
      </c>
      <c r="BR440" t="n">
        <v>0</v>
      </c>
      <c r="BS440" t="n">
        <v>0</v>
      </c>
      <c r="BT440" t="n">
        <v>0</v>
      </c>
      <c r="BU440" t="n">
        <v>0</v>
      </c>
      <c r="BV440" t="n">
        <v>0</v>
      </c>
      <c r="BW440" t="n">
        <v>0</v>
      </c>
      <c r="CV440" t="n">
        <v>0</v>
      </c>
      <c r="CW440" t="n">
        <v>0</v>
      </c>
      <c r="CX440">
        <f>ROUND(Y440*Source!I1096,7)</f>
        <v/>
      </c>
      <c r="CY440">
        <f>AA440</f>
        <v/>
      </c>
      <c r="CZ440">
        <f>AE440</f>
        <v/>
      </c>
      <c r="DA440">
        <f>AI440</f>
        <v/>
      </c>
      <c r="DB440">
        <f>ROUND(ROUND(AT440*CZ440,2),2)</f>
        <v/>
      </c>
      <c r="DC440">
        <f>ROUND(ROUND(AT440*AG440,2),2)</f>
        <v/>
      </c>
      <c r="DD440" t="inlineStr"/>
      <c r="DE440" t="inlineStr"/>
      <c r="DF440">
        <f>ROUND(ROUND(AE440*AI440,0)*CX440,0)</f>
        <v/>
      </c>
      <c r="DG440">
        <f>ROUND(ROUND(AF440,0)*CX440,0)</f>
        <v/>
      </c>
      <c r="DH440">
        <f>ROUND(ROUND(AG440,0)*CX440,0)</f>
        <v/>
      </c>
      <c r="DI440">
        <f>ROUND(ROUND(AH440,0)*CX440,0)</f>
        <v/>
      </c>
      <c r="DJ440">
        <f>DF440</f>
        <v/>
      </c>
      <c r="DK440" t="n">
        <v>0</v>
      </c>
      <c r="DL440" t="inlineStr"/>
      <c r="DM440" t="n">
        <v>0</v>
      </c>
      <c r="DN440" t="inlineStr"/>
      <c r="DO440" t="n">
        <v>0</v>
      </c>
    </row>
    <row r="441">
      <c r="A441">
        <f>ROW(Source!A1096)</f>
        <v/>
      </c>
      <c r="B441" t="n">
        <v>78855224</v>
      </c>
      <c r="C441" t="n">
        <v>78860358</v>
      </c>
      <c r="D441" t="n">
        <v>29115866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103-0018</t>
        </is>
      </c>
      <c r="J441" t="inlineStr">
        <is>
          <t>ТССЦ Московской обл., 103-0018, приказ Минстроя России №675/пр от 28.02.2017 № 254/пр</t>
        </is>
      </c>
      <c r="K441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41" t="n">
        <v>1301</v>
      </c>
      <c r="N441" t="n">
        <v>1003</v>
      </c>
      <c r="O441" t="inlineStr">
        <is>
          <t>м</t>
        </is>
      </c>
      <c r="P441" t="inlineStr">
        <is>
          <t>м</t>
        </is>
      </c>
      <c r="Q441" t="n">
        <v>1</v>
      </c>
      <c r="W441" t="n">
        <v>0</v>
      </c>
      <c r="X441" t="n">
        <v>77208417</v>
      </c>
      <c r="Y441">
        <f>AT441</f>
        <v/>
      </c>
      <c r="AA441" t="n">
        <v>236.35</v>
      </c>
      <c r="AB441" t="n">
        <v>0</v>
      </c>
      <c r="AC441" t="n">
        <v>0</v>
      </c>
      <c r="AD441" t="n">
        <v>0</v>
      </c>
      <c r="AE441" t="n">
        <v>39.59</v>
      </c>
      <c r="AF441" t="n">
        <v>0</v>
      </c>
      <c r="AG441" t="n">
        <v>0</v>
      </c>
      <c r="AH441" t="n">
        <v>0</v>
      </c>
      <c r="AI441" t="n">
        <v>5.97</v>
      </c>
      <c r="AJ441" t="n">
        <v>1</v>
      </c>
      <c r="AK441" t="n">
        <v>1</v>
      </c>
      <c r="AL441" t="n">
        <v>1</v>
      </c>
      <c r="AM441" t="n">
        <v>2</v>
      </c>
      <c r="AN441" t="n">
        <v>0</v>
      </c>
      <c r="AO441" t="n">
        <v>1</v>
      </c>
      <c r="AP441" t="n">
        <v>0</v>
      </c>
      <c r="AQ441" t="n">
        <v>0</v>
      </c>
      <c r="AR441" t="n">
        <v>0</v>
      </c>
      <c r="AS441" t="inlineStr"/>
      <c r="AT441" t="n">
        <v>107</v>
      </c>
      <c r="AU441" t="inlineStr"/>
      <c r="AV441" t="n">
        <v>0</v>
      </c>
      <c r="AW441" t="n">
        <v>2</v>
      </c>
      <c r="AX441" t="n">
        <v>78860388</v>
      </c>
      <c r="AY441" t="n">
        <v>1</v>
      </c>
      <c r="AZ441" t="n">
        <v>0</v>
      </c>
      <c r="BA441" t="n">
        <v>425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CV441" t="n">
        <v>0</v>
      </c>
      <c r="CW441" t="n">
        <v>0</v>
      </c>
      <c r="CX441">
        <f>ROUND(Y441*Source!I1096,7)</f>
        <v/>
      </c>
      <c r="CY441">
        <f>AA441</f>
        <v/>
      </c>
      <c r="CZ441">
        <f>AE441</f>
        <v/>
      </c>
      <c r="DA441">
        <f>AI441</f>
        <v/>
      </c>
      <c r="DB441">
        <f>ROUND(ROUND(AT441*CZ441,2),2)</f>
        <v/>
      </c>
      <c r="DC441">
        <f>ROUND(ROUND(AT441*AG441,2),2)</f>
        <v/>
      </c>
      <c r="DD441" t="inlineStr"/>
      <c r="DE441" t="inlineStr"/>
      <c r="DF441">
        <f>ROUND(ROUND(AE441*AI441,0)*CX441,0)</f>
        <v/>
      </c>
      <c r="DG441">
        <f>ROUND(ROUND(AF441,0)*CX441,0)</f>
        <v/>
      </c>
      <c r="DH441">
        <f>ROUND(ROUND(AG441,0)*CX441,0)</f>
        <v/>
      </c>
      <c r="DI441">
        <f>ROUND(ROUND(AH441,0)*CX441,0)</f>
        <v/>
      </c>
      <c r="DJ441">
        <f>DF441</f>
        <v/>
      </c>
      <c r="DK441" t="n">
        <v>0</v>
      </c>
      <c r="DL441" t="inlineStr"/>
      <c r="DM441" t="n">
        <v>0</v>
      </c>
      <c r="DN441" t="inlineStr"/>
      <c r="DO441" t="n">
        <v>0</v>
      </c>
    </row>
    <row r="442">
      <c r="A442">
        <f>ROW(Source!A1135)</f>
        <v/>
      </c>
      <c r="B442" t="n">
        <v>78855224</v>
      </c>
      <c r="C442" t="n">
        <v>78860450</v>
      </c>
      <c r="D442" t="n">
        <v>18406785</v>
      </c>
      <c r="E442" t="n">
        <v>1</v>
      </c>
      <c r="F442" t="n">
        <v>1</v>
      </c>
      <c r="G442" t="n">
        <v>1</v>
      </c>
      <c r="H442" t="n">
        <v>1</v>
      </c>
      <c r="I442" t="inlineStr">
        <is>
          <t>1-1033-90</t>
        </is>
      </c>
      <c r="J442" t="inlineStr"/>
      <c r="K442" t="inlineStr">
        <is>
          <t>Рабочий строитель среднего разряда 3,3</t>
        </is>
      </c>
      <c r="L442" t="n">
        <v>1369</v>
      </c>
      <c r="N442" t="n">
        <v>1013</v>
      </c>
      <c r="O442" t="inlineStr">
        <is>
          <t>чел.-ч</t>
        </is>
      </c>
      <c r="P442" t="inlineStr">
        <is>
          <t>чел.-ч</t>
        </is>
      </c>
      <c r="Q442" t="n">
        <v>1</v>
      </c>
      <c r="W442" t="n">
        <v>0</v>
      </c>
      <c r="X442" t="n">
        <v>645971194</v>
      </c>
      <c r="Y442">
        <f>AT442</f>
        <v/>
      </c>
      <c r="AA442" t="n">
        <v>0</v>
      </c>
      <c r="AB442" t="n">
        <v>0</v>
      </c>
      <c r="AC442" t="n">
        <v>0</v>
      </c>
      <c r="AD442" t="n">
        <v>8.859999999999999</v>
      </c>
      <c r="AE442" t="n">
        <v>0</v>
      </c>
      <c r="AF442" t="n">
        <v>0</v>
      </c>
      <c r="AG442" t="n">
        <v>0</v>
      </c>
      <c r="AH442" t="n">
        <v>8.859999999999999</v>
      </c>
      <c r="AI442" t="n">
        <v>1</v>
      </c>
      <c r="AJ442" t="n">
        <v>1</v>
      </c>
      <c r="AK442" t="n">
        <v>1</v>
      </c>
      <c r="AL442" t="n">
        <v>1</v>
      </c>
      <c r="AM442" t="n">
        <v>-2</v>
      </c>
      <c r="AN442" t="n">
        <v>0</v>
      </c>
      <c r="AO442" t="n">
        <v>1</v>
      </c>
      <c r="AP442" t="n">
        <v>0</v>
      </c>
      <c r="AQ442" t="n">
        <v>0</v>
      </c>
      <c r="AR442" t="n">
        <v>0</v>
      </c>
      <c r="AS442" t="inlineStr"/>
      <c r="AT442" t="n">
        <v>111</v>
      </c>
      <c r="AU442" t="inlineStr"/>
      <c r="AV442" t="n">
        <v>1</v>
      </c>
      <c r="AW442" t="n">
        <v>2</v>
      </c>
      <c r="AX442" t="n">
        <v>78860465</v>
      </c>
      <c r="AY442" t="n">
        <v>1</v>
      </c>
      <c r="AZ442" t="n">
        <v>0</v>
      </c>
      <c r="BA442" t="n">
        <v>428</v>
      </c>
      <c r="BB442" t="n">
        <v>0</v>
      </c>
      <c r="BC442" t="n">
        <v>0</v>
      </c>
      <c r="BD442" t="n">
        <v>0</v>
      </c>
      <c r="BE442" t="n">
        <v>0</v>
      </c>
      <c r="BF442" t="n">
        <v>0</v>
      </c>
      <c r="BG442" t="n">
        <v>0</v>
      </c>
      <c r="BH442" t="n">
        <v>0</v>
      </c>
      <c r="BI442" t="n">
        <v>0</v>
      </c>
      <c r="BJ442" t="n">
        <v>0</v>
      </c>
      <c r="BK442" t="n">
        <v>0</v>
      </c>
      <c r="BL442" t="n">
        <v>0</v>
      </c>
      <c r="BM442" t="n">
        <v>0</v>
      </c>
      <c r="BN442" t="n">
        <v>0</v>
      </c>
      <c r="BO442" t="n">
        <v>0</v>
      </c>
      <c r="BP442" t="n">
        <v>0</v>
      </c>
      <c r="BQ442" t="n">
        <v>0</v>
      </c>
      <c r="BR442" t="n">
        <v>0</v>
      </c>
      <c r="BS442" t="n">
        <v>0</v>
      </c>
      <c r="BT442" t="n">
        <v>0</v>
      </c>
      <c r="BU442" t="n">
        <v>0</v>
      </c>
      <c r="BV442" t="n">
        <v>0</v>
      </c>
      <c r="BW442" t="n">
        <v>0</v>
      </c>
      <c r="CU442">
        <f>ROUND(AT442*Source!I1135*AH442*AL442,0)</f>
        <v/>
      </c>
      <c r="CV442">
        <f>ROUND(Y442*Source!I1135,7)</f>
        <v/>
      </c>
      <c r="CW442" t="n">
        <v>0</v>
      </c>
      <c r="CX442">
        <f>ROUND(Y442*Source!I1135,7)</f>
        <v/>
      </c>
      <c r="CY442">
        <f>AD442</f>
        <v/>
      </c>
      <c r="CZ442">
        <f>AH442</f>
        <v/>
      </c>
      <c r="DA442">
        <f>AL442</f>
        <v/>
      </c>
      <c r="DB442">
        <f>ROUND(ROUND(AT442*CZ442,2),2)</f>
        <v/>
      </c>
      <c r="DC442">
        <f>ROUND(ROUND(AT442*AG442,2),2)</f>
        <v/>
      </c>
      <c r="DD442" t="inlineStr"/>
      <c r="DE442" t="inlineStr"/>
      <c r="DF442">
        <f>ROUND(ROUND(AE442,0)*CX442,0)</f>
        <v/>
      </c>
      <c r="DG442">
        <f>ROUND(ROUND(AF442,0)*CX442,0)</f>
        <v/>
      </c>
      <c r="DH442">
        <f>ROUND(ROUND(AG442,0)*CX442,0)</f>
        <v/>
      </c>
      <c r="DI442">
        <f>ROUND(ROUND(AH442,0)*CX442,0)</f>
        <v/>
      </c>
      <c r="DJ442">
        <f>DI442</f>
        <v/>
      </c>
      <c r="DK442" t="n">
        <v>0</v>
      </c>
      <c r="DL442" t="inlineStr"/>
      <c r="DM442" t="n">
        <v>0</v>
      </c>
      <c r="DN442" t="inlineStr"/>
      <c r="DO442" t="n">
        <v>0</v>
      </c>
    </row>
    <row r="443">
      <c r="A443">
        <f>ROW(Source!A1135)</f>
        <v/>
      </c>
      <c r="B443" t="n">
        <v>78855224</v>
      </c>
      <c r="C443" t="n">
        <v>78860450</v>
      </c>
      <c r="D443" t="n">
        <v>121548</v>
      </c>
      <c r="E443" t="n">
        <v>1</v>
      </c>
      <c r="F443" t="n">
        <v>1</v>
      </c>
      <c r="G443" t="n">
        <v>1</v>
      </c>
      <c r="H443" t="n">
        <v>1</v>
      </c>
      <c r="I443" t="inlineStr">
        <is>
          <t>2</t>
        </is>
      </c>
      <c r="J443" t="inlineStr"/>
      <c r="K443" t="inlineStr">
        <is>
          <t>Затраты труда машинистов</t>
        </is>
      </c>
      <c r="L443" t="n">
        <v>608254</v>
      </c>
      <c r="N443" t="n">
        <v>1013</v>
      </c>
      <c r="O443" t="inlineStr">
        <is>
          <t>чел.час</t>
        </is>
      </c>
      <c r="P443" t="inlineStr">
        <is>
          <t>чел.час</t>
        </is>
      </c>
      <c r="Q443" t="n">
        <v>1</v>
      </c>
      <c r="W443" t="n">
        <v>0</v>
      </c>
      <c r="X443" t="n">
        <v>-185737400</v>
      </c>
      <c r="Y443">
        <f>AT443</f>
        <v/>
      </c>
      <c r="AA443" t="n">
        <v>0</v>
      </c>
      <c r="AB443" t="n">
        <v>0</v>
      </c>
      <c r="AC443" t="n">
        <v>0</v>
      </c>
      <c r="AD443" t="n">
        <v>0</v>
      </c>
      <c r="AE443" t="n">
        <v>0</v>
      </c>
      <c r="AF443" t="n">
        <v>0</v>
      </c>
      <c r="AG443" t="n">
        <v>0</v>
      </c>
      <c r="AH443" t="n">
        <v>0</v>
      </c>
      <c r="AI443" t="n">
        <v>1</v>
      </c>
      <c r="AJ443" t="n">
        <v>1</v>
      </c>
      <c r="AK443" t="n">
        <v>1</v>
      </c>
      <c r="AL443" t="n">
        <v>1</v>
      </c>
      <c r="AM443" t="n">
        <v>-2</v>
      </c>
      <c r="AN443" t="n">
        <v>0</v>
      </c>
      <c r="AO443" t="n">
        <v>1</v>
      </c>
      <c r="AP443" t="n">
        <v>0</v>
      </c>
      <c r="AQ443" t="n">
        <v>0</v>
      </c>
      <c r="AR443" t="n">
        <v>0</v>
      </c>
      <c r="AS443" t="inlineStr"/>
      <c r="AT443" t="n">
        <v>0.3</v>
      </c>
      <c r="AU443" t="inlineStr"/>
      <c r="AV443" t="n">
        <v>2</v>
      </c>
      <c r="AW443" t="n">
        <v>2</v>
      </c>
      <c r="AX443" t="n">
        <v>78860466</v>
      </c>
      <c r="AY443" t="n">
        <v>1</v>
      </c>
      <c r="AZ443" t="n">
        <v>0</v>
      </c>
      <c r="BA443" t="n">
        <v>429</v>
      </c>
      <c r="BB443" t="n">
        <v>0</v>
      </c>
      <c r="BC443" t="n">
        <v>0</v>
      </c>
      <c r="BD443" t="n">
        <v>0</v>
      </c>
      <c r="BE443" t="n">
        <v>0</v>
      </c>
      <c r="BF443" t="n">
        <v>0</v>
      </c>
      <c r="BG443" t="n">
        <v>0</v>
      </c>
      <c r="BH443" t="n">
        <v>0</v>
      </c>
      <c r="BI443" t="n">
        <v>0</v>
      </c>
      <c r="BJ443" t="n">
        <v>0</v>
      </c>
      <c r="BK443" t="n">
        <v>0</v>
      </c>
      <c r="BL443" t="n">
        <v>0</v>
      </c>
      <c r="BM443" t="n">
        <v>0</v>
      </c>
      <c r="BN443" t="n">
        <v>0</v>
      </c>
      <c r="BO443" t="n">
        <v>0</v>
      </c>
      <c r="BP443" t="n">
        <v>0</v>
      </c>
      <c r="BQ443" t="n">
        <v>0</v>
      </c>
      <c r="BR443" t="n">
        <v>0</v>
      </c>
      <c r="BS443" t="n">
        <v>0</v>
      </c>
      <c r="BT443" t="n">
        <v>0</v>
      </c>
      <c r="BU443" t="n">
        <v>0</v>
      </c>
      <c r="BV443" t="n">
        <v>0</v>
      </c>
      <c r="BW443" t="n">
        <v>0</v>
      </c>
      <c r="CV443" t="n">
        <v>0</v>
      </c>
      <c r="CW443" t="n">
        <v>0</v>
      </c>
      <c r="CX443">
        <f>ROUND(Y443*Source!I1135,7)</f>
        <v/>
      </c>
      <c r="CY443">
        <f>AD443</f>
        <v/>
      </c>
      <c r="CZ443">
        <f>AH443</f>
        <v/>
      </c>
      <c r="DA443">
        <f>AL443</f>
        <v/>
      </c>
      <c r="DB443">
        <f>ROUND(ROUND(AT443*CZ443,2),2)</f>
        <v/>
      </c>
      <c r="DC443">
        <f>ROUND(ROUND(AT443*AG443,2),2)</f>
        <v/>
      </c>
      <c r="DD443" t="inlineStr"/>
      <c r="DE443" t="inlineStr"/>
      <c r="DF443">
        <f>ROUND(ROUND(AE443,0)*CX443,0)</f>
        <v/>
      </c>
      <c r="DG443">
        <f>ROUND(ROUND(AF443,0)*CX443,0)</f>
        <v/>
      </c>
      <c r="DH443">
        <f>ROUND(ROUND(AG443,0)*CX443,0)</f>
        <v/>
      </c>
      <c r="DI443">
        <f>ROUND(ROUND(AH443,0)*CX443,0)</f>
        <v/>
      </c>
      <c r="DJ443">
        <f>DI443</f>
        <v/>
      </c>
      <c r="DK443" t="n">
        <v>0</v>
      </c>
      <c r="DL443" t="inlineStr"/>
      <c r="DM443" t="n">
        <v>0</v>
      </c>
      <c r="DN443" t="inlineStr"/>
      <c r="DO443" t="n">
        <v>0</v>
      </c>
    </row>
    <row r="444">
      <c r="A444">
        <f>ROW(Source!A1135)</f>
        <v/>
      </c>
      <c r="B444" t="n">
        <v>78855224</v>
      </c>
      <c r="C444" t="n">
        <v>78860450</v>
      </c>
      <c r="D444" t="n">
        <v>29172556</v>
      </c>
      <c r="E444" t="n">
        <v>1</v>
      </c>
      <c r="F444" t="n">
        <v>1</v>
      </c>
      <c r="G444" t="n">
        <v>1</v>
      </c>
      <c r="H444" t="n">
        <v>2</v>
      </c>
      <c r="I444" t="inlineStr">
        <is>
          <t>030954</t>
        </is>
      </c>
      <c r="J444" t="inlineStr">
        <is>
          <t>ТСЭМ Московской обл., 030954, приказ Минстроя России №675/пр от 28.02.2017 № 264/пр</t>
        </is>
      </c>
      <c r="K444" t="inlineStr">
        <is>
          <t>Подъемники грузоподъемностью до 500 кг одномачтовые, высота подъема 45 м</t>
        </is>
      </c>
      <c r="L444" t="n">
        <v>1368</v>
      </c>
      <c r="N444" t="n">
        <v>1011</v>
      </c>
      <c r="O444" t="inlineStr">
        <is>
          <t>маш.-ч</t>
        </is>
      </c>
      <c r="P444" t="inlineStr">
        <is>
          <t>маш.-ч</t>
        </is>
      </c>
      <c r="Q444" t="n">
        <v>1</v>
      </c>
      <c r="W444" t="n">
        <v>0</v>
      </c>
      <c r="X444" t="n">
        <v>344519037</v>
      </c>
      <c r="Y444">
        <f>AT444</f>
        <v/>
      </c>
      <c r="AA444" t="n">
        <v>0</v>
      </c>
      <c r="AB444" t="n">
        <v>728.98</v>
      </c>
      <c r="AC444" t="n">
        <v>705.38</v>
      </c>
      <c r="AD444" t="n">
        <v>0</v>
      </c>
      <c r="AE444" t="n">
        <v>0</v>
      </c>
      <c r="AF444" t="n">
        <v>31.26</v>
      </c>
      <c r="AG444" t="n">
        <v>13.5</v>
      </c>
      <c r="AH444" t="n">
        <v>0</v>
      </c>
      <c r="AI444" t="n">
        <v>1</v>
      </c>
      <c r="AJ444" t="n">
        <v>23.32</v>
      </c>
      <c r="AK444" t="n">
        <v>52.25</v>
      </c>
      <c r="AL444" t="n">
        <v>1</v>
      </c>
      <c r="AM444" t="n">
        <v>2</v>
      </c>
      <c r="AN444" t="n">
        <v>0</v>
      </c>
      <c r="AO444" t="n">
        <v>1</v>
      </c>
      <c r="AP444" t="n">
        <v>0</v>
      </c>
      <c r="AQ444" t="n">
        <v>0</v>
      </c>
      <c r="AR444" t="n">
        <v>0</v>
      </c>
      <c r="AS444" t="inlineStr"/>
      <c r="AT444" t="n">
        <v>0.3</v>
      </c>
      <c r="AU444" t="inlineStr"/>
      <c r="AV444" t="n">
        <v>0</v>
      </c>
      <c r="AW444" t="n">
        <v>2</v>
      </c>
      <c r="AX444" t="n">
        <v>78860467</v>
      </c>
      <c r="AY444" t="n">
        <v>1</v>
      </c>
      <c r="AZ444" t="n">
        <v>0</v>
      </c>
      <c r="BA444" t="n">
        <v>430</v>
      </c>
      <c r="BB444" t="n">
        <v>0</v>
      </c>
      <c r="BC444" t="n">
        <v>0</v>
      </c>
      <c r="BD444" t="n">
        <v>0</v>
      </c>
      <c r="BE444" t="n">
        <v>0</v>
      </c>
      <c r="BF444" t="n">
        <v>0</v>
      </c>
      <c r="BG444" t="n">
        <v>0</v>
      </c>
      <c r="BH444" t="n">
        <v>0</v>
      </c>
      <c r="BI444" t="n">
        <v>0</v>
      </c>
      <c r="BJ444" t="n">
        <v>0</v>
      </c>
      <c r="BK444" t="n">
        <v>0</v>
      </c>
      <c r="BL444" t="n">
        <v>0</v>
      </c>
      <c r="BM444" t="n">
        <v>0</v>
      </c>
      <c r="BN444" t="n">
        <v>0</v>
      </c>
      <c r="BO444" t="n">
        <v>0</v>
      </c>
      <c r="BP444" t="n">
        <v>0</v>
      </c>
      <c r="BQ444" t="n">
        <v>0</v>
      </c>
      <c r="BR444" t="n">
        <v>0</v>
      </c>
      <c r="BS444" t="n">
        <v>0</v>
      </c>
      <c r="BT444" t="n">
        <v>0</v>
      </c>
      <c r="BU444" t="n">
        <v>0</v>
      </c>
      <c r="BV444" t="n">
        <v>0</v>
      </c>
      <c r="BW444" t="n">
        <v>0</v>
      </c>
      <c r="CV444" t="n">
        <v>0</v>
      </c>
      <c r="CW444">
        <f>ROUND(Y444*Source!I1135*DO444,7)</f>
        <v/>
      </c>
      <c r="CX444">
        <f>ROUND(Y444*Source!I1135,7)</f>
        <v/>
      </c>
      <c r="CY444">
        <f>AB444</f>
        <v/>
      </c>
      <c r="CZ444">
        <f>AF444</f>
        <v/>
      </c>
      <c r="DA444">
        <f>AJ444</f>
        <v/>
      </c>
      <c r="DB444">
        <f>ROUND(ROUND(AT444*CZ444,2),2)</f>
        <v/>
      </c>
      <c r="DC444">
        <f>ROUND(ROUND(AT444*AG444,2),2)</f>
        <v/>
      </c>
      <c r="DD444" t="inlineStr"/>
      <c r="DE444" t="inlineStr"/>
      <c r="DF444">
        <f>ROUND(ROUND(AE444,0)*CX444,0)</f>
        <v/>
      </c>
      <c r="DG444">
        <f>ROUND(ROUND(AF444*AJ444,0)*CX444,0)</f>
        <v/>
      </c>
      <c r="DH444">
        <f>ROUND(ROUND(AG444*AK444,0)*CX444,0)</f>
        <v/>
      </c>
      <c r="DI444">
        <f>ROUND(ROUND(AH444,0)*CX444,0)</f>
        <v/>
      </c>
      <c r="DJ444">
        <f>DG444</f>
        <v/>
      </c>
      <c r="DK444" t="n">
        <v>0</v>
      </c>
      <c r="DL444" t="inlineStr"/>
      <c r="DM444" t="n">
        <v>0</v>
      </c>
      <c r="DN444" t="inlineStr"/>
      <c r="DO444" t="n">
        <v>0</v>
      </c>
    </row>
    <row r="445">
      <c r="A445">
        <f>ROW(Source!A1135)</f>
        <v/>
      </c>
      <c r="B445" t="n">
        <v>78855224</v>
      </c>
      <c r="C445" t="n">
        <v>78860450</v>
      </c>
      <c r="D445" t="n">
        <v>29172657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040502</t>
        </is>
      </c>
      <c r="J445" t="inlineStr">
        <is>
          <t>ТСЭМ Московской обл., 040502, приказ Минстроя России №675/пр от 28.02.2017 № 264/пр</t>
        </is>
      </c>
      <c r="K445" t="inlineStr">
        <is>
          <t>Установки для сварки ручной дуговой (постоянного тока)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W445" t="n">
        <v>0</v>
      </c>
      <c r="X445" t="n">
        <v>1474986261</v>
      </c>
      <c r="Y445">
        <f>AT445</f>
        <v/>
      </c>
      <c r="AA445" t="n">
        <v>0</v>
      </c>
      <c r="AB445" t="n">
        <v>69.26000000000001</v>
      </c>
      <c r="AC445" t="n">
        <v>0</v>
      </c>
      <c r="AD445" t="n">
        <v>0</v>
      </c>
      <c r="AE445" t="n">
        <v>0</v>
      </c>
      <c r="AF445" t="n">
        <v>8.1</v>
      </c>
      <c r="AG445" t="n">
        <v>0</v>
      </c>
      <c r="AH445" t="n">
        <v>0</v>
      </c>
      <c r="AI445" t="n">
        <v>1</v>
      </c>
      <c r="AJ445" t="n">
        <v>8.550000000000001</v>
      </c>
      <c r="AK445" t="n">
        <v>52.25</v>
      </c>
      <c r="AL445" t="n">
        <v>1</v>
      </c>
      <c r="AM445" t="n">
        <v>2</v>
      </c>
      <c r="AN445" t="n">
        <v>0</v>
      </c>
      <c r="AO445" t="n">
        <v>1</v>
      </c>
      <c r="AP445" t="n">
        <v>0</v>
      </c>
      <c r="AQ445" t="n">
        <v>0</v>
      </c>
      <c r="AR445" t="n">
        <v>0</v>
      </c>
      <c r="AS445" t="inlineStr"/>
      <c r="AT445" t="n">
        <v>16.1</v>
      </c>
      <c r="AU445" t="inlineStr"/>
      <c r="AV445" t="n">
        <v>0</v>
      </c>
      <c r="AW445" t="n">
        <v>2</v>
      </c>
      <c r="AX445" t="n">
        <v>78860468</v>
      </c>
      <c r="AY445" t="n">
        <v>1</v>
      </c>
      <c r="AZ445" t="n">
        <v>0</v>
      </c>
      <c r="BA445" t="n">
        <v>431</v>
      </c>
      <c r="BB445" t="n">
        <v>0</v>
      </c>
      <c r="BC445" t="n">
        <v>0</v>
      </c>
      <c r="BD445" t="n">
        <v>0</v>
      </c>
      <c r="BE445" t="n">
        <v>0</v>
      </c>
      <c r="BF445" t="n">
        <v>0</v>
      </c>
      <c r="BG445" t="n">
        <v>0</v>
      </c>
      <c r="BH445" t="n">
        <v>0</v>
      </c>
      <c r="BI445" t="n">
        <v>0</v>
      </c>
      <c r="BJ445" t="n">
        <v>0</v>
      </c>
      <c r="BK445" t="n">
        <v>0</v>
      </c>
      <c r="BL445" t="n">
        <v>0</v>
      </c>
      <c r="BM445" t="n">
        <v>0</v>
      </c>
      <c r="BN445" t="n">
        <v>0</v>
      </c>
      <c r="BO445" t="n">
        <v>0</v>
      </c>
      <c r="BP445" t="n">
        <v>0</v>
      </c>
      <c r="BQ445" t="n">
        <v>0</v>
      </c>
      <c r="BR445" t="n">
        <v>0</v>
      </c>
      <c r="BS445" t="n">
        <v>0</v>
      </c>
      <c r="BT445" t="n">
        <v>0</v>
      </c>
      <c r="BU445" t="n">
        <v>0</v>
      </c>
      <c r="BV445" t="n">
        <v>0</v>
      </c>
      <c r="BW445" t="n">
        <v>0</v>
      </c>
      <c r="CV445" t="n">
        <v>0</v>
      </c>
      <c r="CW445">
        <f>ROUND(Y445*Source!I1135*DO445,7)</f>
        <v/>
      </c>
      <c r="CX445">
        <f>ROUND(Y445*Source!I1135,7)</f>
        <v/>
      </c>
      <c r="CY445">
        <f>AB445</f>
        <v/>
      </c>
      <c r="CZ445">
        <f>AF445</f>
        <v/>
      </c>
      <c r="DA445">
        <f>AJ445</f>
        <v/>
      </c>
      <c r="DB445">
        <f>ROUND(ROUND(AT445*CZ445,2),2)</f>
        <v/>
      </c>
      <c r="DC445">
        <f>ROUND(ROUND(AT445*AG445,2),2)</f>
        <v/>
      </c>
      <c r="DD445" t="inlineStr"/>
      <c r="DE445" t="inlineStr"/>
      <c r="DF445">
        <f>ROUND(ROUND(AE445,0)*CX445,0)</f>
        <v/>
      </c>
      <c r="DG445">
        <f>ROUND(ROUND(AF445*AJ445,0)*CX445,0)</f>
        <v/>
      </c>
      <c r="DH445">
        <f>ROUND(ROUND(AG445*AK445,0)*CX445,0)</f>
        <v/>
      </c>
      <c r="DI445">
        <f>ROUND(ROUND(AH445,0)*CX445,0)</f>
        <v/>
      </c>
      <c r="DJ445">
        <f>DG445</f>
        <v/>
      </c>
      <c r="DK445" t="n">
        <v>0</v>
      </c>
      <c r="DL445" t="inlineStr"/>
      <c r="DM445" t="n">
        <v>0</v>
      </c>
      <c r="DN445" t="inlineStr"/>
      <c r="DO445" t="n">
        <v>0</v>
      </c>
    </row>
    <row r="446">
      <c r="A446">
        <f>ROW(Source!A1135)</f>
        <v/>
      </c>
      <c r="B446" t="n">
        <v>78855224</v>
      </c>
      <c r="C446" t="n">
        <v>78860450</v>
      </c>
      <c r="D446" t="n">
        <v>29172659</v>
      </c>
      <c r="E446" t="n">
        <v>1</v>
      </c>
      <c r="F446" t="n">
        <v>1</v>
      </c>
      <c r="G446" t="n">
        <v>1</v>
      </c>
      <c r="H446" t="n">
        <v>2</v>
      </c>
      <c r="I446" t="inlineStr">
        <is>
          <t>040504</t>
        </is>
      </c>
      <c r="J446" t="inlineStr">
        <is>
          <t>ТСЭМ Московской обл., 040504, приказ Минстроя России №675/пр от 28.02.2017 № 264/пр</t>
        </is>
      </c>
      <c r="K446" t="inlineStr">
        <is>
          <t>Аппарат для газовой сварки и резки</t>
        </is>
      </c>
      <c r="L446" t="n">
        <v>1368</v>
      </c>
      <c r="N446" t="n">
        <v>1011</v>
      </c>
      <c r="O446" t="inlineStr">
        <is>
          <t>маш.-ч</t>
        </is>
      </c>
      <c r="P446" t="inlineStr">
        <is>
          <t>маш.-ч</t>
        </is>
      </c>
      <c r="Q446" t="n">
        <v>1</v>
      </c>
      <c r="W446" t="n">
        <v>0</v>
      </c>
      <c r="X446" t="n">
        <v>1514068676</v>
      </c>
      <c r="Y446">
        <f>AT446</f>
        <v/>
      </c>
      <c r="AA446" t="n">
        <v>0</v>
      </c>
      <c r="AB446" t="n">
        <v>9.76</v>
      </c>
      <c r="AC446" t="n">
        <v>0</v>
      </c>
      <c r="AD446" t="n">
        <v>0</v>
      </c>
      <c r="AE446" t="n">
        <v>0</v>
      </c>
      <c r="AF446" t="n">
        <v>1.2</v>
      </c>
      <c r="AG446" t="n">
        <v>0</v>
      </c>
      <c r="AH446" t="n">
        <v>0</v>
      </c>
      <c r="AI446" t="n">
        <v>1</v>
      </c>
      <c r="AJ446" t="n">
        <v>8.130000000000001</v>
      </c>
      <c r="AK446" t="n">
        <v>52.25</v>
      </c>
      <c r="AL446" t="n">
        <v>1</v>
      </c>
      <c r="AM446" t="n">
        <v>2</v>
      </c>
      <c r="AN446" t="n">
        <v>0</v>
      </c>
      <c r="AO446" t="n">
        <v>1</v>
      </c>
      <c r="AP446" t="n">
        <v>0</v>
      </c>
      <c r="AQ446" t="n">
        <v>0</v>
      </c>
      <c r="AR446" t="n">
        <v>0</v>
      </c>
      <c r="AS446" t="inlineStr"/>
      <c r="AT446" t="n">
        <v>5.6</v>
      </c>
      <c r="AU446" t="inlineStr"/>
      <c r="AV446" t="n">
        <v>0</v>
      </c>
      <c r="AW446" t="n">
        <v>2</v>
      </c>
      <c r="AX446" t="n">
        <v>78860469</v>
      </c>
      <c r="AY446" t="n">
        <v>1</v>
      </c>
      <c r="AZ446" t="n">
        <v>0</v>
      </c>
      <c r="BA446" t="n">
        <v>432</v>
      </c>
      <c r="BB446" t="n">
        <v>0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0</v>
      </c>
      <c r="BI446" t="n">
        <v>0</v>
      </c>
      <c r="BJ446" t="n">
        <v>0</v>
      </c>
      <c r="BK446" t="n">
        <v>0</v>
      </c>
      <c r="BL446" t="n">
        <v>0</v>
      </c>
      <c r="BM446" t="n">
        <v>0</v>
      </c>
      <c r="BN446" t="n">
        <v>0</v>
      </c>
      <c r="BO446" t="n">
        <v>0</v>
      </c>
      <c r="BP446" t="n">
        <v>0</v>
      </c>
      <c r="BQ446" t="n">
        <v>0</v>
      </c>
      <c r="BR446" t="n">
        <v>0</v>
      </c>
      <c r="BS446" t="n">
        <v>0</v>
      </c>
      <c r="BT446" t="n">
        <v>0</v>
      </c>
      <c r="BU446" t="n">
        <v>0</v>
      </c>
      <c r="BV446" t="n">
        <v>0</v>
      </c>
      <c r="BW446" t="n">
        <v>0</v>
      </c>
      <c r="CV446" t="n">
        <v>0</v>
      </c>
      <c r="CW446">
        <f>ROUND(Y446*Source!I1135*DO446,7)</f>
        <v/>
      </c>
      <c r="CX446">
        <f>ROUND(Y446*Source!I1135,7)</f>
        <v/>
      </c>
      <c r="CY446">
        <f>AB446</f>
        <v/>
      </c>
      <c r="CZ446">
        <f>AF446</f>
        <v/>
      </c>
      <c r="DA446">
        <f>AJ446</f>
        <v/>
      </c>
      <c r="DB446">
        <f>ROUND(ROUND(AT446*CZ446,2),2)</f>
        <v/>
      </c>
      <c r="DC446">
        <f>ROUND(ROUND(AT446*AG446,2),2)</f>
        <v/>
      </c>
      <c r="DD446" t="inlineStr"/>
      <c r="DE446" t="inlineStr"/>
      <c r="DF446">
        <f>ROUND(ROUND(AE446,0)*CX446,0)</f>
        <v/>
      </c>
      <c r="DG446">
        <f>ROUND(ROUND(AF446*AJ446,0)*CX446,0)</f>
        <v/>
      </c>
      <c r="DH446">
        <f>ROUND(ROUND(AG446*AK446,0)*CX446,0)</f>
        <v/>
      </c>
      <c r="DI446">
        <f>ROUND(ROUND(AH446,0)*CX446,0)</f>
        <v/>
      </c>
      <c r="DJ446">
        <f>DG446</f>
        <v/>
      </c>
      <c r="DK446" t="n">
        <v>0</v>
      </c>
      <c r="DL446" t="inlineStr"/>
      <c r="DM446" t="n">
        <v>0</v>
      </c>
      <c r="DN446" t="inlineStr"/>
      <c r="DO446" t="n">
        <v>0</v>
      </c>
    </row>
    <row r="447">
      <c r="A447">
        <f>ROW(Source!A1135)</f>
        <v/>
      </c>
      <c r="B447" t="n">
        <v>78855224</v>
      </c>
      <c r="C447" t="n">
        <v>78860450</v>
      </c>
      <c r="D447" t="n">
        <v>29174913</v>
      </c>
      <c r="E447" t="n">
        <v>1</v>
      </c>
      <c r="F447" t="n">
        <v>1</v>
      </c>
      <c r="G447" t="n">
        <v>1</v>
      </c>
      <c r="H447" t="n">
        <v>2</v>
      </c>
      <c r="I447" t="inlineStr">
        <is>
          <t>400001</t>
        </is>
      </c>
      <c r="J447" t="inlineStr">
        <is>
          <t>ТСЭМ Московской обл., 400001, приказ Минстроя России №675/пр от 28.02.2017 № 264/пр</t>
        </is>
      </c>
      <c r="K447" t="inlineStr">
        <is>
          <t>Автомобили бортовые, грузоподъемность до 5 т</t>
        </is>
      </c>
      <c r="L447" t="n">
        <v>1368</v>
      </c>
      <c r="N447" t="n">
        <v>1011</v>
      </c>
      <c r="O447" t="inlineStr">
        <is>
          <t>маш.-ч</t>
        </is>
      </c>
      <c r="P447" t="inlineStr">
        <is>
          <t>маш.-ч</t>
        </is>
      </c>
      <c r="Q447" t="n">
        <v>1</v>
      </c>
      <c r="W447" t="n">
        <v>0</v>
      </c>
      <c r="X447" t="n">
        <v>1230759911</v>
      </c>
      <c r="Y447">
        <f>AT447</f>
        <v/>
      </c>
      <c r="AA447" t="n">
        <v>0</v>
      </c>
      <c r="AB447" t="n">
        <v>2177.51</v>
      </c>
      <c r="AC447" t="n">
        <v>606.1</v>
      </c>
      <c r="AD447" t="n">
        <v>0</v>
      </c>
      <c r="AE447" t="n">
        <v>0</v>
      </c>
      <c r="AF447" t="n">
        <v>87.17</v>
      </c>
      <c r="AG447" t="n">
        <v>11.6</v>
      </c>
      <c r="AH447" t="n">
        <v>0</v>
      </c>
      <c r="AI447" t="n">
        <v>1</v>
      </c>
      <c r="AJ447" t="n">
        <v>24.98</v>
      </c>
      <c r="AK447" t="n">
        <v>52.25</v>
      </c>
      <c r="AL447" t="n">
        <v>1</v>
      </c>
      <c r="AM447" t="n">
        <v>2</v>
      </c>
      <c r="AN447" t="n">
        <v>0</v>
      </c>
      <c r="AO447" t="n">
        <v>1</v>
      </c>
      <c r="AP447" t="n">
        <v>0</v>
      </c>
      <c r="AQ447" t="n">
        <v>0</v>
      </c>
      <c r="AR447" t="n">
        <v>0</v>
      </c>
      <c r="AS447" t="inlineStr"/>
      <c r="AT447" t="n">
        <v>0.3</v>
      </c>
      <c r="AU447" t="inlineStr"/>
      <c r="AV447" t="n">
        <v>0</v>
      </c>
      <c r="AW447" t="n">
        <v>2</v>
      </c>
      <c r="AX447" t="n">
        <v>78860470</v>
      </c>
      <c r="AY447" t="n">
        <v>1</v>
      </c>
      <c r="AZ447" t="n">
        <v>0</v>
      </c>
      <c r="BA447" t="n">
        <v>433</v>
      </c>
      <c r="BB447" t="n">
        <v>0</v>
      </c>
      <c r="BC447" t="n">
        <v>0</v>
      </c>
      <c r="BD447" t="n">
        <v>0</v>
      </c>
      <c r="BE447" t="n">
        <v>0</v>
      </c>
      <c r="BF447" t="n">
        <v>0</v>
      </c>
      <c r="BG447" t="n">
        <v>0</v>
      </c>
      <c r="BH447" t="n">
        <v>0</v>
      </c>
      <c r="BI447" t="n">
        <v>0</v>
      </c>
      <c r="BJ447" t="n">
        <v>0</v>
      </c>
      <c r="BK447" t="n">
        <v>0</v>
      </c>
      <c r="BL447" t="n">
        <v>0</v>
      </c>
      <c r="BM447" t="n">
        <v>0</v>
      </c>
      <c r="BN447" t="n">
        <v>0</v>
      </c>
      <c r="BO447" t="n">
        <v>0</v>
      </c>
      <c r="BP447" t="n">
        <v>0</v>
      </c>
      <c r="BQ447" t="n">
        <v>0</v>
      </c>
      <c r="BR447" t="n">
        <v>0</v>
      </c>
      <c r="BS447" t="n">
        <v>0</v>
      </c>
      <c r="BT447" t="n">
        <v>0</v>
      </c>
      <c r="BU447" t="n">
        <v>0</v>
      </c>
      <c r="BV447" t="n">
        <v>0</v>
      </c>
      <c r="BW447" t="n">
        <v>0</v>
      </c>
      <c r="CV447" t="n">
        <v>0</v>
      </c>
      <c r="CW447">
        <f>ROUND(Y447*Source!I1135*DO447,7)</f>
        <v/>
      </c>
      <c r="CX447">
        <f>ROUND(Y447*Source!I1135,7)</f>
        <v/>
      </c>
      <c r="CY447">
        <f>AB447</f>
        <v/>
      </c>
      <c r="CZ447">
        <f>AF447</f>
        <v/>
      </c>
      <c r="DA447">
        <f>AJ447</f>
        <v/>
      </c>
      <c r="DB447">
        <f>ROUND(ROUND(AT447*CZ447,2),2)</f>
        <v/>
      </c>
      <c r="DC447">
        <f>ROUND(ROUND(AT447*AG447,2),2)</f>
        <v/>
      </c>
      <c r="DD447" t="inlineStr"/>
      <c r="DE447" t="inlineStr"/>
      <c r="DF447">
        <f>ROUND(ROUND(AE447,0)*CX447,0)</f>
        <v/>
      </c>
      <c r="DG447">
        <f>ROUND(ROUND(AF447*AJ447,0)*CX447,0)</f>
        <v/>
      </c>
      <c r="DH447">
        <f>ROUND(ROUND(AG447*AK447,0)*CX447,0)</f>
        <v/>
      </c>
      <c r="DI447">
        <f>ROUND(ROUND(AH447,0)*CX447,0)</f>
        <v/>
      </c>
      <c r="DJ447">
        <f>DG447</f>
        <v/>
      </c>
      <c r="DK447" t="n">
        <v>0</v>
      </c>
      <c r="DL447" t="inlineStr"/>
      <c r="DM447" t="n">
        <v>0</v>
      </c>
      <c r="DN447" t="inlineStr"/>
      <c r="DO447" t="n">
        <v>0</v>
      </c>
    </row>
    <row r="448">
      <c r="A448">
        <f>ROW(Source!A1135)</f>
        <v/>
      </c>
      <c r="B448" t="n">
        <v>78855224</v>
      </c>
      <c r="C448" t="n">
        <v>78860450</v>
      </c>
      <c r="D448" t="n">
        <v>29107441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101-0324</t>
        </is>
      </c>
      <c r="J448" t="inlineStr">
        <is>
          <t>ТССЦ Московской обл., 101-0324, приказ Минстроя России №675/пр от 28.02.2017 № 254/пр</t>
        </is>
      </c>
      <c r="K448" t="inlineStr">
        <is>
          <t>Кислород технический газообразный</t>
        </is>
      </c>
      <c r="L448" t="n">
        <v>1339</v>
      </c>
      <c r="N448" t="n">
        <v>1007</v>
      </c>
      <c r="O448" t="inlineStr">
        <is>
          <t>м3</t>
        </is>
      </c>
      <c r="P448" t="inlineStr">
        <is>
          <t>м3</t>
        </is>
      </c>
      <c r="Q448" t="n">
        <v>1</v>
      </c>
      <c r="W448" t="n">
        <v>0</v>
      </c>
      <c r="X448" t="n">
        <v>-756465305</v>
      </c>
      <c r="Y448">
        <f>AT448</f>
        <v/>
      </c>
      <c r="AA448" t="n">
        <v>111.08</v>
      </c>
      <c r="AB448" t="n">
        <v>0</v>
      </c>
      <c r="AC448" t="n">
        <v>0</v>
      </c>
      <c r="AD448" t="n">
        <v>0</v>
      </c>
      <c r="AE448" t="n">
        <v>6.23</v>
      </c>
      <c r="AF448" t="n">
        <v>0</v>
      </c>
      <c r="AG448" t="n">
        <v>0</v>
      </c>
      <c r="AH448" t="n">
        <v>0</v>
      </c>
      <c r="AI448" t="n">
        <v>17.83</v>
      </c>
      <c r="AJ448" t="n">
        <v>1</v>
      </c>
      <c r="AK448" t="n">
        <v>1</v>
      </c>
      <c r="AL448" t="n">
        <v>1</v>
      </c>
      <c r="AM448" t="n">
        <v>2</v>
      </c>
      <c r="AN448" t="n">
        <v>0</v>
      </c>
      <c r="AO448" t="n">
        <v>1</v>
      </c>
      <c r="AP448" t="n">
        <v>0</v>
      </c>
      <c r="AQ448" t="n">
        <v>0</v>
      </c>
      <c r="AR448" t="n">
        <v>0</v>
      </c>
      <c r="AS448" t="inlineStr"/>
      <c r="AT448" t="n">
        <v>1.26</v>
      </c>
      <c r="AU448" t="inlineStr"/>
      <c r="AV448" t="n">
        <v>0</v>
      </c>
      <c r="AW448" t="n">
        <v>2</v>
      </c>
      <c r="AX448" t="n">
        <v>78860471</v>
      </c>
      <c r="AY448" t="n">
        <v>1</v>
      </c>
      <c r="AZ448" t="n">
        <v>0</v>
      </c>
      <c r="BA448" t="n">
        <v>434</v>
      </c>
      <c r="BB448" t="n">
        <v>0</v>
      </c>
      <c r="BC448" t="n">
        <v>0</v>
      </c>
      <c r="BD448" t="n">
        <v>0</v>
      </c>
      <c r="BE448" t="n">
        <v>0</v>
      </c>
      <c r="BF448" t="n">
        <v>0</v>
      </c>
      <c r="BG448" t="n">
        <v>0</v>
      </c>
      <c r="BH448" t="n">
        <v>0</v>
      </c>
      <c r="BI448" t="n">
        <v>0</v>
      </c>
      <c r="BJ448" t="n">
        <v>0</v>
      </c>
      <c r="BK448" t="n">
        <v>0</v>
      </c>
      <c r="BL448" t="n">
        <v>0</v>
      </c>
      <c r="BM448" t="n">
        <v>0</v>
      </c>
      <c r="BN448" t="n">
        <v>0</v>
      </c>
      <c r="BO448" t="n">
        <v>0</v>
      </c>
      <c r="BP448" t="n">
        <v>0</v>
      </c>
      <c r="BQ448" t="n">
        <v>0</v>
      </c>
      <c r="BR448" t="n">
        <v>0</v>
      </c>
      <c r="BS448" t="n">
        <v>0</v>
      </c>
      <c r="BT448" t="n">
        <v>0</v>
      </c>
      <c r="BU448" t="n">
        <v>0</v>
      </c>
      <c r="BV448" t="n">
        <v>0</v>
      </c>
      <c r="BW448" t="n">
        <v>0</v>
      </c>
      <c r="CV448" t="n">
        <v>0</v>
      </c>
      <c r="CW448" t="n">
        <v>0</v>
      </c>
      <c r="CX448">
        <f>ROUND(Y448*Source!I1135,7)</f>
        <v/>
      </c>
      <c r="CY448">
        <f>AA448</f>
        <v/>
      </c>
      <c r="CZ448">
        <f>AE448</f>
        <v/>
      </c>
      <c r="DA448">
        <f>AI448</f>
        <v/>
      </c>
      <c r="DB448">
        <f>ROUND(ROUND(AT448*CZ448,2),2)</f>
        <v/>
      </c>
      <c r="DC448">
        <f>ROUND(ROUND(AT448*AG448,2),2)</f>
        <v/>
      </c>
      <c r="DD448" t="inlineStr"/>
      <c r="DE448" t="inlineStr"/>
      <c r="DF448">
        <f>ROUND(ROUND(AE448*AI448,0)*CX448,0)</f>
        <v/>
      </c>
      <c r="DG448">
        <f>ROUND(ROUND(AF448,0)*CX448,0)</f>
        <v/>
      </c>
      <c r="DH448">
        <f>ROUND(ROUND(AG448,0)*CX448,0)</f>
        <v/>
      </c>
      <c r="DI448">
        <f>ROUND(ROUND(AH448,0)*CX448,0)</f>
        <v/>
      </c>
      <c r="DJ448">
        <f>DF448</f>
        <v/>
      </c>
      <c r="DK448" t="n">
        <v>0</v>
      </c>
      <c r="DL448" t="inlineStr"/>
      <c r="DM448" t="n">
        <v>0</v>
      </c>
      <c r="DN448" t="inlineStr"/>
      <c r="DO448" t="n">
        <v>0</v>
      </c>
    </row>
    <row r="449">
      <c r="A449">
        <f>ROW(Source!A1135)</f>
        <v/>
      </c>
      <c r="B449" t="n">
        <v>78855224</v>
      </c>
      <c r="C449" t="n">
        <v>78860450</v>
      </c>
      <c r="D449" t="n">
        <v>29110398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101-0388</t>
        </is>
      </c>
      <c r="J449" t="inlineStr">
        <is>
          <t>ТССЦ Московской обл., 101-0388, приказ Минстроя России №675/пр от 28.02.2017 № 254/пр</t>
        </is>
      </c>
      <c r="K449" t="inlineStr">
        <is>
          <t>Краски масляные земляные марки МА-0115 мумия, сурик железный</t>
        </is>
      </c>
      <c r="L449" t="n">
        <v>1348</v>
      </c>
      <c r="N449" t="n">
        <v>1009</v>
      </c>
      <c r="O449" t="inlineStr">
        <is>
          <t>т</t>
        </is>
      </c>
      <c r="P449" t="inlineStr">
        <is>
          <t>т</t>
        </is>
      </c>
      <c r="Q449" t="n">
        <v>1000</v>
      </c>
      <c r="W449" t="n">
        <v>0</v>
      </c>
      <c r="X449" t="n">
        <v>1625292450</v>
      </c>
      <c r="Y449">
        <f>AT449</f>
        <v/>
      </c>
      <c r="AA449" t="n">
        <v>76804.47</v>
      </c>
      <c r="AB449" t="n">
        <v>0</v>
      </c>
      <c r="AC449" t="n">
        <v>0</v>
      </c>
      <c r="AD449" t="n">
        <v>0</v>
      </c>
      <c r="AE449" t="n">
        <v>15118.99</v>
      </c>
      <c r="AF449" t="n">
        <v>0</v>
      </c>
      <c r="AG449" t="n">
        <v>0</v>
      </c>
      <c r="AH449" t="n">
        <v>0</v>
      </c>
      <c r="AI449" t="n">
        <v>5.08</v>
      </c>
      <c r="AJ449" t="n">
        <v>1</v>
      </c>
      <c r="AK449" t="n">
        <v>1</v>
      </c>
      <c r="AL449" t="n">
        <v>1</v>
      </c>
      <c r="AM449" t="n">
        <v>2</v>
      </c>
      <c r="AN449" t="n">
        <v>0</v>
      </c>
      <c r="AO449" t="n">
        <v>1</v>
      </c>
      <c r="AP449" t="n">
        <v>0</v>
      </c>
      <c r="AQ449" t="n">
        <v>0</v>
      </c>
      <c r="AR449" t="n">
        <v>0</v>
      </c>
      <c r="AS449" t="inlineStr"/>
      <c r="AT449" t="n">
        <v>4e-05</v>
      </c>
      <c r="AU449" t="inlineStr"/>
      <c r="AV449" t="n">
        <v>0</v>
      </c>
      <c r="AW449" t="n">
        <v>2</v>
      </c>
      <c r="AX449" t="n">
        <v>78860472</v>
      </c>
      <c r="AY449" t="n">
        <v>1</v>
      </c>
      <c r="AZ449" t="n">
        <v>0</v>
      </c>
      <c r="BA449" t="n">
        <v>435</v>
      </c>
      <c r="BB449" t="n">
        <v>0</v>
      </c>
      <c r="BC449" t="n">
        <v>0</v>
      </c>
      <c r="BD449" t="n">
        <v>0</v>
      </c>
      <c r="BE449" t="n">
        <v>0</v>
      </c>
      <c r="BF449" t="n">
        <v>0</v>
      </c>
      <c r="BG449" t="n">
        <v>0</v>
      </c>
      <c r="BH449" t="n">
        <v>0</v>
      </c>
      <c r="BI449" t="n">
        <v>0</v>
      </c>
      <c r="BJ449" t="n">
        <v>0</v>
      </c>
      <c r="BK449" t="n">
        <v>0</v>
      </c>
      <c r="BL449" t="n">
        <v>0</v>
      </c>
      <c r="BM449" t="n">
        <v>0</v>
      </c>
      <c r="BN449" t="n">
        <v>0</v>
      </c>
      <c r="BO449" t="n">
        <v>0</v>
      </c>
      <c r="BP449" t="n">
        <v>0</v>
      </c>
      <c r="BQ449" t="n">
        <v>0</v>
      </c>
      <c r="BR449" t="n">
        <v>0</v>
      </c>
      <c r="BS449" t="n">
        <v>0</v>
      </c>
      <c r="BT449" t="n">
        <v>0</v>
      </c>
      <c r="BU449" t="n">
        <v>0</v>
      </c>
      <c r="BV449" t="n">
        <v>0</v>
      </c>
      <c r="BW449" t="n">
        <v>0</v>
      </c>
      <c r="CV449" t="n">
        <v>0</v>
      </c>
      <c r="CW449" t="n">
        <v>0</v>
      </c>
      <c r="CX449">
        <f>ROUND(Y449*Source!I1135,7)</f>
        <v/>
      </c>
      <c r="CY449">
        <f>AA449</f>
        <v/>
      </c>
      <c r="CZ449">
        <f>AE449</f>
        <v/>
      </c>
      <c r="DA449">
        <f>AI449</f>
        <v/>
      </c>
      <c r="DB449">
        <f>ROUND(ROUND(AT449*CZ449,2),2)</f>
        <v/>
      </c>
      <c r="DC449">
        <f>ROUND(ROUND(AT449*AG449,2),2)</f>
        <v/>
      </c>
      <c r="DD449" t="inlineStr"/>
      <c r="DE449" t="inlineStr"/>
      <c r="DF449">
        <f>ROUND(ROUND(AE449*AI449,0)*CX449,0)</f>
        <v/>
      </c>
      <c r="DG449">
        <f>ROUND(ROUND(AF449,0)*CX449,0)</f>
        <v/>
      </c>
      <c r="DH449">
        <f>ROUND(ROUND(AG449,0)*CX449,0)</f>
        <v/>
      </c>
      <c r="DI449">
        <f>ROUND(ROUND(AH449,0)*CX449,0)</f>
        <v/>
      </c>
      <c r="DJ449">
        <f>DF449</f>
        <v/>
      </c>
      <c r="DK449" t="n">
        <v>0</v>
      </c>
      <c r="DL449" t="inlineStr"/>
      <c r="DM449" t="n">
        <v>0</v>
      </c>
      <c r="DN449" t="inlineStr"/>
      <c r="DO449" t="n">
        <v>0</v>
      </c>
    </row>
    <row r="450">
      <c r="A450">
        <f>ROW(Source!A1135)</f>
        <v/>
      </c>
      <c r="B450" t="n">
        <v>78855224</v>
      </c>
      <c r="C450" t="n">
        <v>78860450</v>
      </c>
      <c r="D450" t="n">
        <v>29110573</v>
      </c>
      <c r="E450" t="n">
        <v>1</v>
      </c>
      <c r="F450" t="n">
        <v>1</v>
      </c>
      <c r="G450" t="n">
        <v>1</v>
      </c>
      <c r="H450" t="n">
        <v>3</v>
      </c>
      <c r="I450" t="inlineStr">
        <is>
          <t>101-0628</t>
        </is>
      </c>
      <c r="J450" t="inlineStr">
        <is>
          <t>ТССЦ Московской обл., 101-0628, приказ Минстроя России №675/пр от 28.02.2017 № 254/пр</t>
        </is>
      </c>
      <c r="K450" t="inlineStr">
        <is>
          <t>Олифа комбинированная, марки К-3</t>
        </is>
      </c>
      <c r="L450" t="n">
        <v>1348</v>
      </c>
      <c r="N450" t="n">
        <v>1009</v>
      </c>
      <c r="O450" t="inlineStr">
        <is>
          <t>т</t>
        </is>
      </c>
      <c r="P450" t="inlineStr">
        <is>
          <t>т</t>
        </is>
      </c>
      <c r="Q450" t="n">
        <v>1000</v>
      </c>
      <c r="W450" t="n">
        <v>0</v>
      </c>
      <c r="X450" t="n">
        <v>24062879</v>
      </c>
      <c r="Y450">
        <f>AT450</f>
        <v/>
      </c>
      <c r="AA450" t="n">
        <v>87631.5</v>
      </c>
      <c r="AB450" t="n">
        <v>0</v>
      </c>
      <c r="AC450" t="n">
        <v>0</v>
      </c>
      <c r="AD450" t="n">
        <v>0</v>
      </c>
      <c r="AE450" t="n">
        <v>16950</v>
      </c>
      <c r="AF450" t="n">
        <v>0</v>
      </c>
      <c r="AG450" t="n">
        <v>0</v>
      </c>
      <c r="AH450" t="n">
        <v>0</v>
      </c>
      <c r="AI450" t="n">
        <v>5.17</v>
      </c>
      <c r="AJ450" t="n">
        <v>1</v>
      </c>
      <c r="AK450" t="n">
        <v>1</v>
      </c>
      <c r="AL450" t="n">
        <v>1</v>
      </c>
      <c r="AM450" t="n">
        <v>2</v>
      </c>
      <c r="AN450" t="n">
        <v>0</v>
      </c>
      <c r="AO450" t="n">
        <v>1</v>
      </c>
      <c r="AP450" t="n">
        <v>0</v>
      </c>
      <c r="AQ450" t="n">
        <v>0</v>
      </c>
      <c r="AR450" t="n">
        <v>0</v>
      </c>
      <c r="AS450" t="inlineStr"/>
      <c r="AT450" t="n">
        <v>2e-05</v>
      </c>
      <c r="AU450" t="inlineStr"/>
      <c r="AV450" t="n">
        <v>0</v>
      </c>
      <c r="AW450" t="n">
        <v>2</v>
      </c>
      <c r="AX450" t="n">
        <v>78860473</v>
      </c>
      <c r="AY450" t="n">
        <v>1</v>
      </c>
      <c r="AZ450" t="n">
        <v>0</v>
      </c>
      <c r="BA450" t="n">
        <v>436</v>
      </c>
      <c r="BB450" t="n">
        <v>0</v>
      </c>
      <c r="BC450" t="n">
        <v>0</v>
      </c>
      <c r="BD450" t="n">
        <v>0</v>
      </c>
      <c r="BE450" t="n">
        <v>0</v>
      </c>
      <c r="BF450" t="n">
        <v>0</v>
      </c>
      <c r="BG450" t="n">
        <v>0</v>
      </c>
      <c r="BH450" t="n">
        <v>0</v>
      </c>
      <c r="BI450" t="n">
        <v>0</v>
      </c>
      <c r="BJ450" t="n">
        <v>0</v>
      </c>
      <c r="BK450" t="n">
        <v>0</v>
      </c>
      <c r="BL450" t="n">
        <v>0</v>
      </c>
      <c r="BM450" t="n">
        <v>0</v>
      </c>
      <c r="BN450" t="n">
        <v>0</v>
      </c>
      <c r="BO450" t="n">
        <v>0</v>
      </c>
      <c r="BP450" t="n">
        <v>0</v>
      </c>
      <c r="BQ450" t="n">
        <v>0</v>
      </c>
      <c r="BR450" t="n">
        <v>0</v>
      </c>
      <c r="BS450" t="n">
        <v>0</v>
      </c>
      <c r="BT450" t="n">
        <v>0</v>
      </c>
      <c r="BU450" t="n">
        <v>0</v>
      </c>
      <c r="BV450" t="n">
        <v>0</v>
      </c>
      <c r="BW450" t="n">
        <v>0</v>
      </c>
      <c r="CV450" t="n">
        <v>0</v>
      </c>
      <c r="CW450" t="n">
        <v>0</v>
      </c>
      <c r="CX450">
        <f>ROUND(Y450*Source!I1135,7)</f>
        <v/>
      </c>
      <c r="CY450">
        <f>AA450</f>
        <v/>
      </c>
      <c r="CZ450">
        <f>AE450</f>
        <v/>
      </c>
      <c r="DA450">
        <f>AI450</f>
        <v/>
      </c>
      <c r="DB450">
        <f>ROUND(ROUND(AT450*CZ450,2),2)</f>
        <v/>
      </c>
      <c r="DC450">
        <f>ROUND(ROUND(AT450*AG450,2),2)</f>
        <v/>
      </c>
      <c r="DD450" t="inlineStr"/>
      <c r="DE450" t="inlineStr"/>
      <c r="DF450">
        <f>ROUND(ROUND(AE450*AI450,0)*CX450,0)</f>
        <v/>
      </c>
      <c r="DG450">
        <f>ROUND(ROUND(AF450,0)*CX450,0)</f>
        <v/>
      </c>
      <c r="DH450">
        <f>ROUND(ROUND(AG450,0)*CX450,0)</f>
        <v/>
      </c>
      <c r="DI450">
        <f>ROUND(ROUND(AH450,0)*CX450,0)</f>
        <v/>
      </c>
      <c r="DJ450">
        <f>DF450</f>
        <v/>
      </c>
      <c r="DK450" t="n">
        <v>0</v>
      </c>
      <c r="DL450" t="inlineStr"/>
      <c r="DM450" t="n">
        <v>0</v>
      </c>
      <c r="DN450" t="inlineStr"/>
      <c r="DO450" t="n">
        <v>0</v>
      </c>
    </row>
    <row r="451">
      <c r="A451">
        <f>ROW(Source!A1135)</f>
        <v/>
      </c>
      <c r="B451" t="n">
        <v>78855224</v>
      </c>
      <c r="C451" t="n">
        <v>78860450</v>
      </c>
      <c r="D451" t="n">
        <v>29113927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101-0807</t>
        </is>
      </c>
      <c r="J451" t="inlineStr">
        <is>
          <t>ТССЦ Московской обл., 101-0807, приказ Минстроя России №675/пр от 28.02.2017 № 254/пр</t>
        </is>
      </c>
      <c r="K451" t="inlineStr">
        <is>
          <t>Проволока сварочная легированная диаметром 4 мм</t>
        </is>
      </c>
      <c r="L451" t="n">
        <v>1348</v>
      </c>
      <c r="N451" t="n">
        <v>1009</v>
      </c>
      <c r="O451" t="inlineStr">
        <is>
          <t>т</t>
        </is>
      </c>
      <c r="P451" t="inlineStr">
        <is>
          <t>т</t>
        </is>
      </c>
      <c r="Q451" t="n">
        <v>1000</v>
      </c>
      <c r="W451" t="n">
        <v>0</v>
      </c>
      <c r="X451" t="n">
        <v>1756124173</v>
      </c>
      <c r="Y451">
        <f>AT451</f>
        <v/>
      </c>
      <c r="AA451" t="n">
        <v>144142.69</v>
      </c>
      <c r="AB451" t="n">
        <v>0</v>
      </c>
      <c r="AC451" t="n">
        <v>0</v>
      </c>
      <c r="AD451" t="n">
        <v>0</v>
      </c>
      <c r="AE451" t="n">
        <v>13559.99</v>
      </c>
      <c r="AF451" t="n">
        <v>0</v>
      </c>
      <c r="AG451" t="n">
        <v>0</v>
      </c>
      <c r="AH451" t="n">
        <v>0</v>
      </c>
      <c r="AI451" t="n">
        <v>10.63</v>
      </c>
      <c r="AJ451" t="n">
        <v>1</v>
      </c>
      <c r="AK451" t="n">
        <v>1</v>
      </c>
      <c r="AL451" t="n">
        <v>1</v>
      </c>
      <c r="AM451" t="n">
        <v>2</v>
      </c>
      <c r="AN451" t="n">
        <v>0</v>
      </c>
      <c r="AO451" t="n">
        <v>1</v>
      </c>
      <c r="AP451" t="n">
        <v>0</v>
      </c>
      <c r="AQ451" t="n">
        <v>0</v>
      </c>
      <c r="AR451" t="n">
        <v>0</v>
      </c>
      <c r="AS451" t="inlineStr"/>
      <c r="AT451" t="n">
        <v>0.0004</v>
      </c>
      <c r="AU451" t="inlineStr"/>
      <c r="AV451" t="n">
        <v>0</v>
      </c>
      <c r="AW451" t="n">
        <v>2</v>
      </c>
      <c r="AX451" t="n">
        <v>78860474</v>
      </c>
      <c r="AY451" t="n">
        <v>1</v>
      </c>
      <c r="AZ451" t="n">
        <v>0</v>
      </c>
      <c r="BA451" t="n">
        <v>437</v>
      </c>
      <c r="BB451" t="n">
        <v>0</v>
      </c>
      <c r="BC451" t="n">
        <v>0</v>
      </c>
      <c r="BD451" t="n">
        <v>0</v>
      </c>
      <c r="BE451" t="n">
        <v>0</v>
      </c>
      <c r="BF451" t="n">
        <v>0</v>
      </c>
      <c r="BG451" t="n">
        <v>0</v>
      </c>
      <c r="BH451" t="n">
        <v>0</v>
      </c>
      <c r="BI451" t="n">
        <v>0</v>
      </c>
      <c r="BJ451" t="n">
        <v>0</v>
      </c>
      <c r="BK451" t="n">
        <v>0</v>
      </c>
      <c r="BL451" t="n">
        <v>0</v>
      </c>
      <c r="BM451" t="n">
        <v>0</v>
      </c>
      <c r="BN451" t="n">
        <v>0</v>
      </c>
      <c r="BO451" t="n">
        <v>0</v>
      </c>
      <c r="BP451" t="n">
        <v>0</v>
      </c>
      <c r="BQ451" t="n">
        <v>0</v>
      </c>
      <c r="BR451" t="n">
        <v>0</v>
      </c>
      <c r="BS451" t="n">
        <v>0</v>
      </c>
      <c r="BT451" t="n">
        <v>0</v>
      </c>
      <c r="BU451" t="n">
        <v>0</v>
      </c>
      <c r="BV451" t="n">
        <v>0</v>
      </c>
      <c r="BW451" t="n">
        <v>0</v>
      </c>
      <c r="CV451" t="n">
        <v>0</v>
      </c>
      <c r="CW451" t="n">
        <v>0</v>
      </c>
      <c r="CX451">
        <f>ROUND(Y451*Source!I1135,7)</f>
        <v/>
      </c>
      <c r="CY451">
        <f>AA451</f>
        <v/>
      </c>
      <c r="CZ451">
        <f>AE451</f>
        <v/>
      </c>
      <c r="DA451">
        <f>AI451</f>
        <v/>
      </c>
      <c r="DB451">
        <f>ROUND(ROUND(AT451*CZ451,2),2)</f>
        <v/>
      </c>
      <c r="DC451">
        <f>ROUND(ROUND(AT451*AG451,2),2)</f>
        <v/>
      </c>
      <c r="DD451" t="inlineStr"/>
      <c r="DE451" t="inlineStr"/>
      <c r="DF451">
        <f>ROUND(ROUND(AE451*AI451,0)*CX451,0)</f>
        <v/>
      </c>
      <c r="DG451">
        <f>ROUND(ROUND(AF451,0)*CX451,0)</f>
        <v/>
      </c>
      <c r="DH451">
        <f>ROUND(ROUND(AG451,0)*CX451,0)</f>
        <v/>
      </c>
      <c r="DI451">
        <f>ROUND(ROUND(AH451,0)*CX451,0)</f>
        <v/>
      </c>
      <c r="DJ451">
        <f>DF451</f>
        <v/>
      </c>
      <c r="DK451" t="n">
        <v>0</v>
      </c>
      <c r="DL451" t="inlineStr"/>
      <c r="DM451" t="n">
        <v>0</v>
      </c>
      <c r="DN451" t="inlineStr"/>
      <c r="DO451" t="n">
        <v>0</v>
      </c>
    </row>
    <row r="452">
      <c r="A452">
        <f>ROW(Source!A1135)</f>
        <v/>
      </c>
      <c r="B452" t="n">
        <v>78855224</v>
      </c>
      <c r="C452" t="n">
        <v>78860450</v>
      </c>
      <c r="D452" t="n">
        <v>29113986</v>
      </c>
      <c r="E452" t="n">
        <v>1</v>
      </c>
      <c r="F452" t="n">
        <v>1</v>
      </c>
      <c r="G452" t="n">
        <v>1</v>
      </c>
      <c r="H452" t="n">
        <v>3</v>
      </c>
      <c r="I452" t="inlineStr">
        <is>
          <t>101-1522</t>
        </is>
      </c>
      <c r="J452" t="inlineStr">
        <is>
          <t>ТССЦ Московской обл., 101-1522, приказ Минстроя России №675/пр от 28.02.2017 № 254/пр</t>
        </is>
      </c>
      <c r="K452" t="inlineStr">
        <is>
          <t>Электроды диаметром 5 мм Э42А</t>
        </is>
      </c>
      <c r="L452" t="n">
        <v>1348</v>
      </c>
      <c r="N452" t="n">
        <v>1009</v>
      </c>
      <c r="O452" t="inlineStr">
        <is>
          <t>т</t>
        </is>
      </c>
      <c r="P452" t="inlineStr">
        <is>
          <t>т</t>
        </is>
      </c>
      <c r="Q452" t="n">
        <v>1000</v>
      </c>
      <c r="W452" t="n">
        <v>0</v>
      </c>
      <c r="X452" t="n">
        <v>-2063358494</v>
      </c>
      <c r="Y452">
        <f>AT452</f>
        <v/>
      </c>
      <c r="AA452" t="n">
        <v>195841.8</v>
      </c>
      <c r="AB452" t="n">
        <v>0</v>
      </c>
      <c r="AC452" t="n">
        <v>0</v>
      </c>
      <c r="AD452" t="n">
        <v>0</v>
      </c>
      <c r="AE452" t="n">
        <v>10362</v>
      </c>
      <c r="AF452" t="n">
        <v>0</v>
      </c>
      <c r="AG452" t="n">
        <v>0</v>
      </c>
      <c r="AH452" t="n">
        <v>0</v>
      </c>
      <c r="AI452" t="n">
        <v>18.9</v>
      </c>
      <c r="AJ452" t="n">
        <v>1</v>
      </c>
      <c r="AK452" t="n">
        <v>1</v>
      </c>
      <c r="AL452" t="n">
        <v>1</v>
      </c>
      <c r="AM452" t="n">
        <v>2</v>
      </c>
      <c r="AN452" t="n">
        <v>0</v>
      </c>
      <c r="AO452" t="n">
        <v>1</v>
      </c>
      <c r="AP452" t="n">
        <v>0</v>
      </c>
      <c r="AQ452" t="n">
        <v>0</v>
      </c>
      <c r="AR452" t="n">
        <v>0</v>
      </c>
      <c r="AS452" t="inlineStr"/>
      <c r="AT452" t="n">
        <v>0.006</v>
      </c>
      <c r="AU452" t="inlineStr"/>
      <c r="AV452" t="n">
        <v>0</v>
      </c>
      <c r="AW452" t="n">
        <v>2</v>
      </c>
      <c r="AX452" t="n">
        <v>78860475</v>
      </c>
      <c r="AY452" t="n">
        <v>1</v>
      </c>
      <c r="AZ452" t="n">
        <v>0</v>
      </c>
      <c r="BA452" t="n">
        <v>438</v>
      </c>
      <c r="BB452" t="n">
        <v>0</v>
      </c>
      <c r="BC452" t="n">
        <v>0</v>
      </c>
      <c r="BD452" t="n">
        <v>0</v>
      </c>
      <c r="BE452" t="n">
        <v>0</v>
      </c>
      <c r="BF452" t="n">
        <v>0</v>
      </c>
      <c r="BG452" t="n">
        <v>0</v>
      </c>
      <c r="BH452" t="n">
        <v>0</v>
      </c>
      <c r="BI452" t="n">
        <v>0</v>
      </c>
      <c r="BJ452" t="n">
        <v>0</v>
      </c>
      <c r="BK452" t="n">
        <v>0</v>
      </c>
      <c r="BL452" t="n">
        <v>0</v>
      </c>
      <c r="BM452" t="n">
        <v>0</v>
      </c>
      <c r="BN452" t="n">
        <v>0</v>
      </c>
      <c r="BO452" t="n">
        <v>0</v>
      </c>
      <c r="BP452" t="n">
        <v>0</v>
      </c>
      <c r="BQ452" t="n">
        <v>0</v>
      </c>
      <c r="BR452" t="n">
        <v>0</v>
      </c>
      <c r="BS452" t="n">
        <v>0</v>
      </c>
      <c r="BT452" t="n">
        <v>0</v>
      </c>
      <c r="BU452" t="n">
        <v>0</v>
      </c>
      <c r="BV452" t="n">
        <v>0</v>
      </c>
      <c r="BW452" t="n">
        <v>0</v>
      </c>
      <c r="CV452" t="n">
        <v>0</v>
      </c>
      <c r="CW452" t="n">
        <v>0</v>
      </c>
      <c r="CX452">
        <f>ROUND(Y452*Source!I1135,7)</f>
        <v/>
      </c>
      <c r="CY452">
        <f>AA452</f>
        <v/>
      </c>
      <c r="CZ452">
        <f>AE452</f>
        <v/>
      </c>
      <c r="DA452">
        <f>AI452</f>
        <v/>
      </c>
      <c r="DB452">
        <f>ROUND(ROUND(AT452*CZ452,2),2)</f>
        <v/>
      </c>
      <c r="DC452">
        <f>ROUND(ROUND(AT452*AG452,2),2)</f>
        <v/>
      </c>
      <c r="DD452" t="inlineStr"/>
      <c r="DE452" t="inlineStr"/>
      <c r="DF452">
        <f>ROUND(ROUND(AE452*AI452,0)*CX452,0)</f>
        <v/>
      </c>
      <c r="DG452">
        <f>ROUND(ROUND(AF452,0)*CX452,0)</f>
        <v/>
      </c>
      <c r="DH452">
        <f>ROUND(ROUND(AG452,0)*CX452,0)</f>
        <v/>
      </c>
      <c r="DI452">
        <f>ROUND(ROUND(AH452,0)*CX452,0)</f>
        <v/>
      </c>
      <c r="DJ452">
        <f>DF452</f>
        <v/>
      </c>
      <c r="DK452" t="n">
        <v>0</v>
      </c>
      <c r="DL452" t="inlineStr"/>
      <c r="DM452" t="n">
        <v>0</v>
      </c>
      <c r="DN452" t="inlineStr"/>
      <c r="DO452" t="n">
        <v>0</v>
      </c>
    </row>
    <row r="453">
      <c r="A453">
        <f>ROW(Source!A1135)</f>
        <v/>
      </c>
      <c r="B453" t="n">
        <v>78855224</v>
      </c>
      <c r="C453" t="n">
        <v>78860450</v>
      </c>
      <c r="D453" t="n">
        <v>29107430</v>
      </c>
      <c r="E453" t="n">
        <v>1</v>
      </c>
      <c r="F453" t="n">
        <v>1</v>
      </c>
      <c r="G453" t="n">
        <v>1</v>
      </c>
      <c r="H453" t="n">
        <v>3</v>
      </c>
      <c r="I453" t="inlineStr">
        <is>
          <t>101-1602</t>
        </is>
      </c>
      <c r="J453" t="inlineStr">
        <is>
          <t>ТССЦ Московской обл., 101-1602, приказ Минстроя России №675/пр от 28.02.2017 № 254/пр</t>
        </is>
      </c>
      <c r="K453" t="inlineStr">
        <is>
          <t>Ацетилен газообразный технический</t>
        </is>
      </c>
      <c r="L453" t="n">
        <v>1339</v>
      </c>
      <c r="N453" t="n">
        <v>1007</v>
      </c>
      <c r="O453" t="inlineStr">
        <is>
          <t>м3</t>
        </is>
      </c>
      <c r="P453" t="inlineStr">
        <is>
          <t>м3</t>
        </is>
      </c>
      <c r="Q453" t="n">
        <v>1</v>
      </c>
      <c r="W453" t="n">
        <v>0</v>
      </c>
      <c r="X453" t="n">
        <v>-203673795</v>
      </c>
      <c r="Y453">
        <f>AT453</f>
        <v/>
      </c>
      <c r="AA453" t="n">
        <v>618.53</v>
      </c>
      <c r="AB453" t="n">
        <v>0</v>
      </c>
      <c r="AC453" t="n">
        <v>0</v>
      </c>
      <c r="AD453" t="n">
        <v>0</v>
      </c>
      <c r="AE453" t="n">
        <v>38.49</v>
      </c>
      <c r="AF453" t="n">
        <v>0</v>
      </c>
      <c r="AG453" t="n">
        <v>0</v>
      </c>
      <c r="AH453" t="n">
        <v>0</v>
      </c>
      <c r="AI453" t="n">
        <v>16.07</v>
      </c>
      <c r="AJ453" t="n">
        <v>1</v>
      </c>
      <c r="AK453" t="n">
        <v>1</v>
      </c>
      <c r="AL453" t="n">
        <v>1</v>
      </c>
      <c r="AM453" t="n">
        <v>2</v>
      </c>
      <c r="AN453" t="n">
        <v>0</v>
      </c>
      <c r="AO453" t="n">
        <v>1</v>
      </c>
      <c r="AP453" t="n">
        <v>0</v>
      </c>
      <c r="AQ453" t="n">
        <v>0</v>
      </c>
      <c r="AR453" t="n">
        <v>0</v>
      </c>
      <c r="AS453" t="inlineStr"/>
      <c r="AT453" t="n">
        <v>0.61</v>
      </c>
      <c r="AU453" t="inlineStr"/>
      <c r="AV453" t="n">
        <v>0</v>
      </c>
      <c r="AW453" t="n">
        <v>2</v>
      </c>
      <c r="AX453" t="n">
        <v>78860476</v>
      </c>
      <c r="AY453" t="n">
        <v>1</v>
      </c>
      <c r="AZ453" t="n">
        <v>0</v>
      </c>
      <c r="BA453" t="n">
        <v>439</v>
      </c>
      <c r="BB453" t="n">
        <v>0</v>
      </c>
      <c r="BC453" t="n">
        <v>0</v>
      </c>
      <c r="BD453" t="n">
        <v>0</v>
      </c>
      <c r="BE453" t="n">
        <v>0</v>
      </c>
      <c r="BF453" t="n">
        <v>0</v>
      </c>
      <c r="BG453" t="n">
        <v>0</v>
      </c>
      <c r="BH453" t="n">
        <v>0</v>
      </c>
      <c r="BI453" t="n">
        <v>0</v>
      </c>
      <c r="BJ453" t="n">
        <v>0</v>
      </c>
      <c r="BK453" t="n">
        <v>0</v>
      </c>
      <c r="BL453" t="n">
        <v>0</v>
      </c>
      <c r="BM453" t="n">
        <v>0</v>
      </c>
      <c r="BN453" t="n">
        <v>0</v>
      </c>
      <c r="BO453" t="n">
        <v>0</v>
      </c>
      <c r="BP453" t="n">
        <v>0</v>
      </c>
      <c r="BQ453" t="n">
        <v>0</v>
      </c>
      <c r="BR453" t="n">
        <v>0</v>
      </c>
      <c r="BS453" t="n">
        <v>0</v>
      </c>
      <c r="BT453" t="n">
        <v>0</v>
      </c>
      <c r="BU453" t="n">
        <v>0</v>
      </c>
      <c r="BV453" t="n">
        <v>0</v>
      </c>
      <c r="BW453" t="n">
        <v>0</v>
      </c>
      <c r="CV453" t="n">
        <v>0</v>
      </c>
      <c r="CW453" t="n">
        <v>0</v>
      </c>
      <c r="CX453">
        <f>ROUND(Y453*Source!I1135,7)</f>
        <v/>
      </c>
      <c r="CY453">
        <f>AA453</f>
        <v/>
      </c>
      <c r="CZ453">
        <f>AE453</f>
        <v/>
      </c>
      <c r="DA453">
        <f>AI453</f>
        <v/>
      </c>
      <c r="DB453">
        <f>ROUND(ROUND(AT453*CZ453,2),2)</f>
        <v/>
      </c>
      <c r="DC453">
        <f>ROUND(ROUND(AT453*AG453,2),2)</f>
        <v/>
      </c>
      <c r="DD453" t="inlineStr"/>
      <c r="DE453" t="inlineStr"/>
      <c r="DF453">
        <f>ROUND(ROUND(AE453*AI453,0)*CX453,0)</f>
        <v/>
      </c>
      <c r="DG453">
        <f>ROUND(ROUND(AF453,0)*CX453,0)</f>
        <v/>
      </c>
      <c r="DH453">
        <f>ROUND(ROUND(AG453,0)*CX453,0)</f>
        <v/>
      </c>
      <c r="DI453">
        <f>ROUND(ROUND(AH453,0)*CX453,0)</f>
        <v/>
      </c>
      <c r="DJ453">
        <f>DF453</f>
        <v/>
      </c>
      <c r="DK453" t="n">
        <v>0</v>
      </c>
      <c r="DL453" t="inlineStr"/>
      <c r="DM453" t="n">
        <v>0</v>
      </c>
      <c r="DN453" t="inlineStr"/>
      <c r="DO453" t="n">
        <v>0</v>
      </c>
    </row>
    <row r="454">
      <c r="A454">
        <f>ROW(Source!A1135)</f>
        <v/>
      </c>
      <c r="B454" t="n">
        <v>78855224</v>
      </c>
      <c r="C454" t="n">
        <v>78860450</v>
      </c>
      <c r="D454" t="n">
        <v>29107963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101-1669</t>
        </is>
      </c>
      <c r="J454" t="inlineStr">
        <is>
          <t>ТССЦ Московской обл., 101-1669, приказ Минстроя России №675/пр от 28.02.2017 № 254/пр</t>
        </is>
      </c>
      <c r="K454" t="inlineStr">
        <is>
          <t>Очес льняной</t>
        </is>
      </c>
      <c r="L454" t="n">
        <v>1346</v>
      </c>
      <c r="N454" t="n">
        <v>1009</v>
      </c>
      <c r="O454" t="inlineStr">
        <is>
          <t>кг</t>
        </is>
      </c>
      <c r="P454" t="inlineStr">
        <is>
          <t>кг</t>
        </is>
      </c>
      <c r="Q454" t="n">
        <v>1</v>
      </c>
      <c r="W454" t="n">
        <v>0</v>
      </c>
      <c r="X454" t="n">
        <v>-2113933962</v>
      </c>
      <c r="Y454">
        <f>AT454</f>
        <v/>
      </c>
      <c r="AA454" t="n">
        <v>590.67</v>
      </c>
      <c r="AB454" t="n">
        <v>0</v>
      </c>
      <c r="AC454" t="n">
        <v>0</v>
      </c>
      <c r="AD454" t="n">
        <v>0</v>
      </c>
      <c r="AE454" t="n">
        <v>37.29</v>
      </c>
      <c r="AF454" t="n">
        <v>0</v>
      </c>
      <c r="AG454" t="n">
        <v>0</v>
      </c>
      <c r="AH454" t="n">
        <v>0</v>
      </c>
      <c r="AI454" t="n">
        <v>15.84</v>
      </c>
      <c r="AJ454" t="n">
        <v>1</v>
      </c>
      <c r="AK454" t="n">
        <v>1</v>
      </c>
      <c r="AL454" t="n">
        <v>1</v>
      </c>
      <c r="AM454" t="n">
        <v>2</v>
      </c>
      <c r="AN454" t="n">
        <v>0</v>
      </c>
      <c r="AO454" t="n">
        <v>1</v>
      </c>
      <c r="AP454" t="n">
        <v>0</v>
      </c>
      <c r="AQ454" t="n">
        <v>0</v>
      </c>
      <c r="AR454" t="n">
        <v>0</v>
      </c>
      <c r="AS454" t="inlineStr"/>
      <c r="AT454" t="n">
        <v>0.02</v>
      </c>
      <c r="AU454" t="inlineStr"/>
      <c r="AV454" t="n">
        <v>0</v>
      </c>
      <c r="AW454" t="n">
        <v>2</v>
      </c>
      <c r="AX454" t="n">
        <v>78860477</v>
      </c>
      <c r="AY454" t="n">
        <v>1</v>
      </c>
      <c r="AZ454" t="n">
        <v>0</v>
      </c>
      <c r="BA454" t="n">
        <v>440</v>
      </c>
      <c r="BB454" t="n">
        <v>0</v>
      </c>
      <c r="BC454" t="n">
        <v>0</v>
      </c>
      <c r="BD454" t="n">
        <v>0</v>
      </c>
      <c r="BE454" t="n">
        <v>0</v>
      </c>
      <c r="BF454" t="n">
        <v>0</v>
      </c>
      <c r="BG454" t="n">
        <v>0</v>
      </c>
      <c r="BH454" t="n">
        <v>0</v>
      </c>
      <c r="BI454" t="n">
        <v>0</v>
      </c>
      <c r="BJ454" t="n">
        <v>0</v>
      </c>
      <c r="BK454" t="n">
        <v>0</v>
      </c>
      <c r="BL454" t="n">
        <v>0</v>
      </c>
      <c r="BM454" t="n">
        <v>0</v>
      </c>
      <c r="BN454" t="n">
        <v>0</v>
      </c>
      <c r="BO454" t="n">
        <v>0</v>
      </c>
      <c r="BP454" t="n">
        <v>0</v>
      </c>
      <c r="BQ454" t="n">
        <v>0</v>
      </c>
      <c r="BR454" t="n">
        <v>0</v>
      </c>
      <c r="BS454" t="n">
        <v>0</v>
      </c>
      <c r="BT454" t="n">
        <v>0</v>
      </c>
      <c r="BU454" t="n">
        <v>0</v>
      </c>
      <c r="BV454" t="n">
        <v>0</v>
      </c>
      <c r="BW454" t="n">
        <v>0</v>
      </c>
      <c r="CV454" t="n">
        <v>0</v>
      </c>
      <c r="CW454" t="n">
        <v>0</v>
      </c>
      <c r="CX454">
        <f>ROUND(Y454*Source!I1135,7)</f>
        <v/>
      </c>
      <c r="CY454">
        <f>AA454</f>
        <v/>
      </c>
      <c r="CZ454">
        <f>AE454</f>
        <v/>
      </c>
      <c r="DA454">
        <f>AI454</f>
        <v/>
      </c>
      <c r="DB454">
        <f>ROUND(ROUND(AT454*CZ454,2),2)</f>
        <v/>
      </c>
      <c r="DC454">
        <f>ROUND(ROUND(AT454*AG454,2),2)</f>
        <v/>
      </c>
      <c r="DD454" t="inlineStr"/>
      <c r="DE454" t="inlineStr"/>
      <c r="DF454">
        <f>ROUND(ROUND(AE454*AI454,0)*CX454,0)</f>
        <v/>
      </c>
      <c r="DG454">
        <f>ROUND(ROUND(AF454,0)*CX454,0)</f>
        <v/>
      </c>
      <c r="DH454">
        <f>ROUND(ROUND(AG454,0)*CX454,0)</f>
        <v/>
      </c>
      <c r="DI454">
        <f>ROUND(ROUND(AH454,0)*CX454,0)</f>
        <v/>
      </c>
      <c r="DJ454">
        <f>DF454</f>
        <v/>
      </c>
      <c r="DK454" t="n">
        <v>0</v>
      </c>
      <c r="DL454" t="inlineStr"/>
      <c r="DM454" t="n">
        <v>0</v>
      </c>
      <c r="DN454" t="inlineStr"/>
      <c r="DO454" t="n">
        <v>0</v>
      </c>
    </row>
    <row r="455">
      <c r="A455">
        <f>ROW(Source!A1135)</f>
        <v/>
      </c>
      <c r="B455" t="n">
        <v>78855224</v>
      </c>
      <c r="C455" t="n">
        <v>78860450</v>
      </c>
      <c r="D455" t="n">
        <v>29115866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103-0018</t>
        </is>
      </c>
      <c r="J455" t="inlineStr">
        <is>
          <t>ТССЦ Московской обл., 103-0018, приказ Минстроя России №675/пр от 28.02.2017 № 254/пр</t>
        </is>
      </c>
      <c r="K455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55" t="n">
        <v>1301</v>
      </c>
      <c r="N455" t="n">
        <v>1003</v>
      </c>
      <c r="O455" t="inlineStr">
        <is>
          <t>м</t>
        </is>
      </c>
      <c r="P455" t="inlineStr">
        <is>
          <t>м</t>
        </is>
      </c>
      <c r="Q455" t="n">
        <v>1</v>
      </c>
      <c r="W455" t="n">
        <v>0</v>
      </c>
      <c r="X455" t="n">
        <v>77208417</v>
      </c>
      <c r="Y455">
        <f>AT455</f>
        <v/>
      </c>
      <c r="AA455" t="n">
        <v>236.35</v>
      </c>
      <c r="AB455" t="n">
        <v>0</v>
      </c>
      <c r="AC455" t="n">
        <v>0</v>
      </c>
      <c r="AD455" t="n">
        <v>0</v>
      </c>
      <c r="AE455" t="n">
        <v>39.59</v>
      </c>
      <c r="AF455" t="n">
        <v>0</v>
      </c>
      <c r="AG455" t="n">
        <v>0</v>
      </c>
      <c r="AH455" t="n">
        <v>0</v>
      </c>
      <c r="AI455" t="n">
        <v>5.97</v>
      </c>
      <c r="AJ455" t="n">
        <v>1</v>
      </c>
      <c r="AK455" t="n">
        <v>1</v>
      </c>
      <c r="AL455" t="n">
        <v>1</v>
      </c>
      <c r="AM455" t="n">
        <v>2</v>
      </c>
      <c r="AN455" t="n">
        <v>0</v>
      </c>
      <c r="AO455" t="n">
        <v>1</v>
      </c>
      <c r="AP455" t="n">
        <v>0</v>
      </c>
      <c r="AQ455" t="n">
        <v>0</v>
      </c>
      <c r="AR455" t="n">
        <v>0</v>
      </c>
      <c r="AS455" t="inlineStr"/>
      <c r="AT455" t="n">
        <v>107</v>
      </c>
      <c r="AU455" t="inlineStr"/>
      <c r="AV455" t="n">
        <v>0</v>
      </c>
      <c r="AW455" t="n">
        <v>2</v>
      </c>
      <c r="AX455" t="n">
        <v>78860478</v>
      </c>
      <c r="AY455" t="n">
        <v>1</v>
      </c>
      <c r="AZ455" t="n">
        <v>0</v>
      </c>
      <c r="BA455" t="n">
        <v>441</v>
      </c>
      <c r="BB455" t="n">
        <v>0</v>
      </c>
      <c r="BC455" t="n">
        <v>0</v>
      </c>
      <c r="BD455" t="n">
        <v>0</v>
      </c>
      <c r="BE455" t="n">
        <v>0</v>
      </c>
      <c r="BF455" t="n">
        <v>0</v>
      </c>
      <c r="BG455" t="n">
        <v>0</v>
      </c>
      <c r="BH455" t="n">
        <v>0</v>
      </c>
      <c r="BI455" t="n">
        <v>0</v>
      </c>
      <c r="BJ455" t="n">
        <v>0</v>
      </c>
      <c r="BK455" t="n">
        <v>0</v>
      </c>
      <c r="BL455" t="n">
        <v>0</v>
      </c>
      <c r="BM455" t="n">
        <v>0</v>
      </c>
      <c r="BN455" t="n">
        <v>0</v>
      </c>
      <c r="BO455" t="n">
        <v>0</v>
      </c>
      <c r="BP455" t="n">
        <v>0</v>
      </c>
      <c r="BQ455" t="n">
        <v>0</v>
      </c>
      <c r="BR455" t="n">
        <v>0</v>
      </c>
      <c r="BS455" t="n">
        <v>0</v>
      </c>
      <c r="BT455" t="n">
        <v>0</v>
      </c>
      <c r="BU455" t="n">
        <v>0</v>
      </c>
      <c r="BV455" t="n">
        <v>0</v>
      </c>
      <c r="BW455" t="n">
        <v>0</v>
      </c>
      <c r="CV455" t="n">
        <v>0</v>
      </c>
      <c r="CW455" t="n">
        <v>0</v>
      </c>
      <c r="CX455">
        <f>ROUND(Y455*Source!I1135,7)</f>
        <v/>
      </c>
      <c r="CY455">
        <f>AA455</f>
        <v/>
      </c>
      <c r="CZ455">
        <f>AE455</f>
        <v/>
      </c>
      <c r="DA455">
        <f>AI455</f>
        <v/>
      </c>
      <c r="DB455">
        <f>ROUND(ROUND(AT455*CZ455,2),2)</f>
        <v/>
      </c>
      <c r="DC455">
        <f>ROUND(ROUND(AT455*AG455,2),2)</f>
        <v/>
      </c>
      <c r="DD455" t="inlineStr"/>
      <c r="DE455" t="inlineStr"/>
      <c r="DF455">
        <f>ROUND(ROUND(AE455*AI455,0)*CX455,0)</f>
        <v/>
      </c>
      <c r="DG455">
        <f>ROUND(ROUND(AF455,0)*CX455,0)</f>
        <v/>
      </c>
      <c r="DH455">
        <f>ROUND(ROUND(AG455,0)*CX455,0)</f>
        <v/>
      </c>
      <c r="DI455">
        <f>ROUND(ROUND(AH455,0)*CX455,0)</f>
        <v/>
      </c>
      <c r="DJ455">
        <f>DF455</f>
        <v/>
      </c>
      <c r="DK455" t="n">
        <v>0</v>
      </c>
      <c r="DL455" t="inlineStr"/>
      <c r="DM455" t="n">
        <v>0</v>
      </c>
      <c r="DN455" t="inlineStr"/>
      <c r="DO455" t="n">
        <v>0</v>
      </c>
    </row>
    <row r="456">
      <c r="A456">
        <f>ROW(Source!A1136)</f>
        <v/>
      </c>
      <c r="B456" t="n">
        <v>78855224</v>
      </c>
      <c r="C456" t="n">
        <v>78860485</v>
      </c>
      <c r="D456" t="n">
        <v>18408291</v>
      </c>
      <c r="E456" t="n">
        <v>1</v>
      </c>
      <c r="F456" t="n">
        <v>1</v>
      </c>
      <c r="G456" t="n">
        <v>1</v>
      </c>
      <c r="H456" t="n">
        <v>1</v>
      </c>
      <c r="I456" t="inlineStr">
        <is>
          <t>1-1025-90</t>
        </is>
      </c>
      <c r="J456" t="inlineStr"/>
      <c r="K456" t="inlineStr">
        <is>
          <t>Рабочий строитель среднего разряда 2,5</t>
        </is>
      </c>
      <c r="L456" t="n">
        <v>1369</v>
      </c>
      <c r="N456" t="n">
        <v>1013</v>
      </c>
      <c r="O456" t="inlineStr">
        <is>
          <t>чел.-ч</t>
        </is>
      </c>
      <c r="P456" t="inlineStr">
        <is>
          <t>чел.-ч</t>
        </is>
      </c>
      <c r="Q456" t="n">
        <v>1</v>
      </c>
      <c r="W456" t="n">
        <v>0</v>
      </c>
      <c r="X456" t="n">
        <v>1933892413</v>
      </c>
      <c r="Y456">
        <f>(AT456*ROUND(2,7))</f>
        <v/>
      </c>
      <c r="AA456" t="n">
        <v>0</v>
      </c>
      <c r="AB456" t="n">
        <v>0</v>
      </c>
      <c r="AC456" t="n">
        <v>0</v>
      </c>
      <c r="AD456" t="n">
        <v>8.17</v>
      </c>
      <c r="AE456" t="n">
        <v>0</v>
      </c>
      <c r="AF456" t="n">
        <v>0</v>
      </c>
      <c r="AG456" t="n">
        <v>0</v>
      </c>
      <c r="AH456" t="n">
        <v>8.17</v>
      </c>
      <c r="AI456" t="n">
        <v>1</v>
      </c>
      <c r="AJ456" t="n">
        <v>1</v>
      </c>
      <c r="AK456" t="n">
        <v>1</v>
      </c>
      <c r="AL456" t="n">
        <v>1</v>
      </c>
      <c r="AM456" t="n">
        <v>-2</v>
      </c>
      <c r="AN456" t="n">
        <v>0</v>
      </c>
      <c r="AO456" t="n">
        <v>1</v>
      </c>
      <c r="AP456" t="n">
        <v>1</v>
      </c>
      <c r="AQ456" t="n">
        <v>0</v>
      </c>
      <c r="AR456" t="n">
        <v>0</v>
      </c>
      <c r="AS456" t="inlineStr"/>
      <c r="AT456" t="n">
        <v>32.2</v>
      </c>
      <c r="AU456" t="inlineStr">
        <is>
          <t>)*2</t>
        </is>
      </c>
      <c r="AV456" t="n">
        <v>1</v>
      </c>
      <c r="AW456" t="n">
        <v>2</v>
      </c>
      <c r="AX456" t="n">
        <v>78860492</v>
      </c>
      <c r="AY456" t="n">
        <v>1</v>
      </c>
      <c r="AZ456" t="n">
        <v>0</v>
      </c>
      <c r="BA456" t="n">
        <v>444</v>
      </c>
      <c r="BB456" t="n">
        <v>0</v>
      </c>
      <c r="BC456" t="n">
        <v>0</v>
      </c>
      <c r="BD456" t="n">
        <v>0</v>
      </c>
      <c r="BE456" t="n">
        <v>0</v>
      </c>
      <c r="BF456" t="n">
        <v>0</v>
      </c>
      <c r="BG456" t="n">
        <v>0</v>
      </c>
      <c r="BH456" t="n">
        <v>0</v>
      </c>
      <c r="BI456" t="n">
        <v>0</v>
      </c>
      <c r="BJ456" t="n">
        <v>0</v>
      </c>
      <c r="BK456" t="n">
        <v>0</v>
      </c>
      <c r="BL456" t="n">
        <v>0</v>
      </c>
      <c r="BM456" t="n">
        <v>0</v>
      </c>
      <c r="BN456" t="n">
        <v>0</v>
      </c>
      <c r="BO456" t="n">
        <v>0</v>
      </c>
      <c r="BP456" t="n">
        <v>0</v>
      </c>
      <c r="BQ456" t="n">
        <v>0</v>
      </c>
      <c r="BR456" t="n">
        <v>0</v>
      </c>
      <c r="BS456" t="n">
        <v>0</v>
      </c>
      <c r="BT456" t="n">
        <v>0</v>
      </c>
      <c r="BU456" t="n">
        <v>0</v>
      </c>
      <c r="BV456" t="n">
        <v>0</v>
      </c>
      <c r="BW456" t="n">
        <v>0</v>
      </c>
      <c r="CU456">
        <f>ROUND(AT456*Source!I1136*AH456*AL456,0)</f>
        <v/>
      </c>
      <c r="CV456">
        <f>ROUND(Y456*Source!I1136,7)</f>
        <v/>
      </c>
      <c r="CW456" t="n">
        <v>0</v>
      </c>
      <c r="CX456">
        <f>ROUND(Y456*Source!I1136,7)</f>
        <v/>
      </c>
      <c r="CY456">
        <f>AD456</f>
        <v/>
      </c>
      <c r="CZ456">
        <f>AH456</f>
        <v/>
      </c>
      <c r="DA456">
        <f>AL456</f>
        <v/>
      </c>
      <c r="DB456">
        <f>ROUND((ROUND(AT456*CZ456,2)*ROUND(2,7)),2)</f>
        <v/>
      </c>
      <c r="DC456">
        <f>ROUND((ROUND(AT456*AG456,2)*ROUND(2,7)),2)</f>
        <v/>
      </c>
      <c r="DD456" t="inlineStr"/>
      <c r="DE456" t="inlineStr"/>
      <c r="DF456">
        <f>ROUND(ROUND(AE456,0)*CX456,0)</f>
        <v/>
      </c>
      <c r="DG456">
        <f>ROUND(ROUND(AF456,0)*CX456,0)</f>
        <v/>
      </c>
      <c r="DH456">
        <f>ROUND(ROUND(AG456,0)*CX456,0)</f>
        <v/>
      </c>
      <c r="DI456">
        <f>ROUND(ROUND(AH456,0)*CX456,0)</f>
        <v/>
      </c>
      <c r="DJ456">
        <f>DI456</f>
        <v/>
      </c>
      <c r="DK456" t="n">
        <v>0</v>
      </c>
      <c r="DL456" t="inlineStr"/>
      <c r="DM456" t="n">
        <v>0</v>
      </c>
      <c r="DN456" t="inlineStr"/>
      <c r="DO456" t="n">
        <v>0</v>
      </c>
    </row>
    <row r="457">
      <c r="A457">
        <f>ROW(Source!A1136)</f>
        <v/>
      </c>
      <c r="B457" t="n">
        <v>78855224</v>
      </c>
      <c r="C457" t="n">
        <v>78860485</v>
      </c>
      <c r="D457" t="n">
        <v>29174913</v>
      </c>
      <c r="E457" t="n">
        <v>1</v>
      </c>
      <c r="F457" t="n">
        <v>1</v>
      </c>
      <c r="G457" t="n">
        <v>1</v>
      </c>
      <c r="H457" t="n">
        <v>2</v>
      </c>
      <c r="I457" t="inlineStr">
        <is>
          <t>400001</t>
        </is>
      </c>
      <c r="J457" t="inlineStr">
        <is>
          <t>ТСЭМ Московской обл., 400001, приказ Минстроя России №675/пр от 28.02.2017 № 264/пр</t>
        </is>
      </c>
      <c r="K457" t="inlineStr">
        <is>
          <t>Автомобили бортовые, грузоподъемность до 5 т</t>
        </is>
      </c>
      <c r="L457" t="n">
        <v>1368</v>
      </c>
      <c r="N457" t="n">
        <v>1011</v>
      </c>
      <c r="O457" t="inlineStr">
        <is>
          <t>маш.-ч</t>
        </is>
      </c>
      <c r="P457" t="inlineStr">
        <is>
          <t>маш.-ч</t>
        </is>
      </c>
      <c r="Q457" t="n">
        <v>1</v>
      </c>
      <c r="W457" t="n">
        <v>0</v>
      </c>
      <c r="X457" t="n">
        <v>1230759911</v>
      </c>
      <c r="Y457">
        <f>(AT457*ROUND(2,7))</f>
        <v/>
      </c>
      <c r="AA457" t="n">
        <v>0</v>
      </c>
      <c r="AB457" t="n">
        <v>2177.51</v>
      </c>
      <c r="AC457" t="n">
        <v>606.1</v>
      </c>
      <c r="AD457" t="n">
        <v>0</v>
      </c>
      <c r="AE457" t="n">
        <v>0</v>
      </c>
      <c r="AF457" t="n">
        <v>87.17</v>
      </c>
      <c r="AG457" t="n">
        <v>11.6</v>
      </c>
      <c r="AH457" t="n">
        <v>0</v>
      </c>
      <c r="AI457" t="n">
        <v>1</v>
      </c>
      <c r="AJ457" t="n">
        <v>24.98</v>
      </c>
      <c r="AK457" t="n">
        <v>52.25</v>
      </c>
      <c r="AL457" t="n">
        <v>1</v>
      </c>
      <c r="AM457" t="n">
        <v>2</v>
      </c>
      <c r="AN457" t="n">
        <v>0</v>
      </c>
      <c r="AO457" t="n">
        <v>1</v>
      </c>
      <c r="AP457" t="n">
        <v>1</v>
      </c>
      <c r="AQ457" t="n">
        <v>0</v>
      </c>
      <c r="AR457" t="n">
        <v>0</v>
      </c>
      <c r="AS457" t="inlineStr"/>
      <c r="AT457" t="n">
        <v>0.01</v>
      </c>
      <c r="AU457" t="inlineStr">
        <is>
          <t>)*2</t>
        </is>
      </c>
      <c r="AV457" t="n">
        <v>0</v>
      </c>
      <c r="AW457" t="n">
        <v>2</v>
      </c>
      <c r="AX457" t="n">
        <v>78860493</v>
      </c>
      <c r="AY457" t="n">
        <v>1</v>
      </c>
      <c r="AZ457" t="n">
        <v>0</v>
      </c>
      <c r="BA457" t="n">
        <v>445</v>
      </c>
      <c r="BB457" t="n">
        <v>0</v>
      </c>
      <c r="BC457" t="n">
        <v>0</v>
      </c>
      <c r="BD457" t="n">
        <v>0</v>
      </c>
      <c r="BE457" t="n">
        <v>0</v>
      </c>
      <c r="BF457" t="n">
        <v>0</v>
      </c>
      <c r="BG457" t="n">
        <v>0</v>
      </c>
      <c r="BH457" t="n">
        <v>0</v>
      </c>
      <c r="BI457" t="n">
        <v>0</v>
      </c>
      <c r="BJ457" t="n">
        <v>0</v>
      </c>
      <c r="BK457" t="n">
        <v>0</v>
      </c>
      <c r="BL457" t="n">
        <v>0</v>
      </c>
      <c r="BM457" t="n">
        <v>0</v>
      </c>
      <c r="BN457" t="n">
        <v>0</v>
      </c>
      <c r="BO457" t="n">
        <v>0</v>
      </c>
      <c r="BP457" t="n">
        <v>0</v>
      </c>
      <c r="BQ457" t="n">
        <v>0</v>
      </c>
      <c r="BR457" t="n">
        <v>0</v>
      </c>
      <c r="BS457" t="n">
        <v>0</v>
      </c>
      <c r="BT457" t="n">
        <v>0</v>
      </c>
      <c r="BU457" t="n">
        <v>0</v>
      </c>
      <c r="BV457" t="n">
        <v>0</v>
      </c>
      <c r="BW457" t="n">
        <v>0</v>
      </c>
      <c r="CV457" t="n">
        <v>0</v>
      </c>
      <c r="CW457">
        <f>ROUND(Y457*Source!I1136*DO457,7)</f>
        <v/>
      </c>
      <c r="CX457">
        <f>ROUND(Y457*Source!I1136,7)</f>
        <v/>
      </c>
      <c r="CY457">
        <f>AB457</f>
        <v/>
      </c>
      <c r="CZ457">
        <f>AF457</f>
        <v/>
      </c>
      <c r="DA457">
        <f>AJ457</f>
        <v/>
      </c>
      <c r="DB457">
        <f>ROUND((ROUND(AT457*CZ457,2)*ROUND(2,7)),2)</f>
        <v/>
      </c>
      <c r="DC457">
        <f>ROUND((ROUND(AT457*AG457,2)*ROUND(2,7)),2)</f>
        <v/>
      </c>
      <c r="DD457" t="inlineStr"/>
      <c r="DE457" t="inlineStr"/>
      <c r="DF457">
        <f>ROUND(ROUND(AE457,0)*CX457,0)</f>
        <v/>
      </c>
      <c r="DG457">
        <f>ROUND(ROUND(AF457*AJ457,0)*CX457,0)</f>
        <v/>
      </c>
      <c r="DH457">
        <f>ROUND(ROUND(AG457*AK457,0)*CX457,0)</f>
        <v/>
      </c>
      <c r="DI457">
        <f>ROUND(ROUND(AH457,0)*CX457,0)</f>
        <v/>
      </c>
      <c r="DJ457">
        <f>DG457</f>
        <v/>
      </c>
      <c r="DK457" t="n">
        <v>0</v>
      </c>
      <c r="DL457" t="inlineStr"/>
      <c r="DM457" t="n">
        <v>0</v>
      </c>
      <c r="DN457" t="inlineStr"/>
      <c r="DO457" t="n">
        <v>0</v>
      </c>
    </row>
    <row r="458">
      <c r="A458">
        <f>ROW(Source!A1136)</f>
        <v/>
      </c>
      <c r="B458" t="n">
        <v>78855224</v>
      </c>
      <c r="C458" t="n">
        <v>78860485</v>
      </c>
      <c r="D458" t="n">
        <v>29110139</v>
      </c>
      <c r="E458" t="n">
        <v>1</v>
      </c>
      <c r="F458" t="n">
        <v>1</v>
      </c>
      <c r="G458" t="n">
        <v>1</v>
      </c>
      <c r="H458" t="n">
        <v>3</v>
      </c>
      <c r="I458" t="inlineStr">
        <is>
          <t>101-1703</t>
        </is>
      </c>
      <c r="J458" t="inlineStr">
        <is>
          <t>ТССЦ Московской обл., 101-1703, приказ Минстроя России №675/пр от 28.02.2017 № 254/пр</t>
        </is>
      </c>
      <c r="K458" t="inlineStr">
        <is>
          <t>Прокладки резиновые (пластина техническая прессованная)</t>
        </is>
      </c>
      <c r="L458" t="n">
        <v>1346</v>
      </c>
      <c r="N458" t="n">
        <v>1009</v>
      </c>
      <c r="O458" t="inlineStr">
        <is>
          <t>кг</t>
        </is>
      </c>
      <c r="P458" t="inlineStr">
        <is>
          <t>кг</t>
        </is>
      </c>
      <c r="Q458" t="n">
        <v>1</v>
      </c>
      <c r="W458" t="n">
        <v>0</v>
      </c>
      <c r="X458" t="n">
        <v>-1947909329</v>
      </c>
      <c r="Y458">
        <f>(AT458*ROUND(2,7))</f>
        <v/>
      </c>
      <c r="AA458" t="n">
        <v>341.04</v>
      </c>
      <c r="AB458" t="n">
        <v>0</v>
      </c>
      <c r="AC458" t="n">
        <v>0</v>
      </c>
      <c r="AD458" t="n">
        <v>0</v>
      </c>
      <c r="AE458" t="n">
        <v>23.09</v>
      </c>
      <c r="AF458" t="n">
        <v>0</v>
      </c>
      <c r="AG458" t="n">
        <v>0</v>
      </c>
      <c r="AH458" t="n">
        <v>0</v>
      </c>
      <c r="AI458" t="n">
        <v>14.77</v>
      </c>
      <c r="AJ458" t="n">
        <v>1</v>
      </c>
      <c r="AK458" t="n">
        <v>1</v>
      </c>
      <c r="AL458" t="n">
        <v>1</v>
      </c>
      <c r="AM458" t="n">
        <v>2</v>
      </c>
      <c r="AN458" t="n">
        <v>0</v>
      </c>
      <c r="AO458" t="n">
        <v>1</v>
      </c>
      <c r="AP458" t="n">
        <v>1</v>
      </c>
      <c r="AQ458" t="n">
        <v>0</v>
      </c>
      <c r="AR458" t="n">
        <v>0</v>
      </c>
      <c r="AS458" t="inlineStr"/>
      <c r="AT458" t="n">
        <v>2</v>
      </c>
      <c r="AU458" t="inlineStr">
        <is>
          <t>)*2</t>
        </is>
      </c>
      <c r="AV458" t="n">
        <v>0</v>
      </c>
      <c r="AW458" t="n">
        <v>2</v>
      </c>
      <c r="AX458" t="n">
        <v>78860494</v>
      </c>
      <c r="AY458" t="n">
        <v>1</v>
      </c>
      <c r="AZ458" t="n">
        <v>0</v>
      </c>
      <c r="BA458" t="n">
        <v>446</v>
      </c>
      <c r="BB458" t="n">
        <v>0</v>
      </c>
      <c r="BC458" t="n">
        <v>0</v>
      </c>
      <c r="BD458" t="n">
        <v>0</v>
      </c>
      <c r="BE458" t="n">
        <v>0</v>
      </c>
      <c r="BF458" t="n">
        <v>0</v>
      </c>
      <c r="BG458" t="n">
        <v>0</v>
      </c>
      <c r="BH458" t="n">
        <v>0</v>
      </c>
      <c r="BI458" t="n">
        <v>0</v>
      </c>
      <c r="BJ458" t="n">
        <v>0</v>
      </c>
      <c r="BK458" t="n">
        <v>0</v>
      </c>
      <c r="BL458" t="n">
        <v>0</v>
      </c>
      <c r="BM458" t="n">
        <v>0</v>
      </c>
      <c r="BN458" t="n">
        <v>0</v>
      </c>
      <c r="BO458" t="n">
        <v>0</v>
      </c>
      <c r="BP458" t="n">
        <v>0</v>
      </c>
      <c r="BQ458" t="n">
        <v>0</v>
      </c>
      <c r="BR458" t="n">
        <v>0</v>
      </c>
      <c r="BS458" t="n">
        <v>0</v>
      </c>
      <c r="BT458" t="n">
        <v>0</v>
      </c>
      <c r="BU458" t="n">
        <v>0</v>
      </c>
      <c r="BV458" t="n">
        <v>0</v>
      </c>
      <c r="BW458" t="n">
        <v>0</v>
      </c>
      <c r="CV458" t="n">
        <v>0</v>
      </c>
      <c r="CW458" t="n">
        <v>0</v>
      </c>
      <c r="CX458">
        <f>ROUND(Y458*Source!I1136,7)</f>
        <v/>
      </c>
      <c r="CY458">
        <f>AA458</f>
        <v/>
      </c>
      <c r="CZ458">
        <f>AE458</f>
        <v/>
      </c>
      <c r="DA458">
        <f>AI458</f>
        <v/>
      </c>
      <c r="DB458">
        <f>ROUND((ROUND(AT458*CZ458,2)*ROUND(2,7)),2)</f>
        <v/>
      </c>
      <c r="DC458">
        <f>ROUND((ROUND(AT458*AG458,2)*ROUND(2,7)),2)</f>
        <v/>
      </c>
      <c r="DD458" t="inlineStr"/>
      <c r="DE458" t="inlineStr"/>
      <c r="DF458">
        <f>ROUND(ROUND(AE458*AI458,0)*CX458,0)</f>
        <v/>
      </c>
      <c r="DG458">
        <f>ROUND(ROUND(AF458,0)*CX458,0)</f>
        <v/>
      </c>
      <c r="DH458">
        <f>ROUND(ROUND(AG458,0)*CX458,0)</f>
        <v/>
      </c>
      <c r="DI458">
        <f>ROUND(ROUND(AH458,0)*CX458,0)</f>
        <v/>
      </c>
      <c r="DJ458">
        <f>DF458</f>
        <v/>
      </c>
      <c r="DK458" t="n">
        <v>0</v>
      </c>
      <c r="DL458" t="inlineStr"/>
      <c r="DM458" t="n">
        <v>0</v>
      </c>
      <c r="DN458" t="inlineStr"/>
      <c r="DO458" t="n">
        <v>0</v>
      </c>
    </row>
    <row r="459">
      <c r="A459">
        <f>ROW(Source!A1136)</f>
        <v/>
      </c>
      <c r="B459" t="n">
        <v>78855224</v>
      </c>
      <c r="C459" t="n">
        <v>78860485</v>
      </c>
      <c r="D459" t="n">
        <v>29114240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101-2576</t>
        </is>
      </c>
      <c r="J459" t="inlineStr">
        <is>
          <t>ТССЦ Московской обл., 101-2576, приказ Минстроя России №675/пр от 28.02.2017 № 254/пр</t>
        </is>
      </c>
      <c r="K459" t="inlineStr">
        <is>
          <t>Болты с гайками и шайбами для санитарно-технических работ диаметром 16 мм</t>
        </is>
      </c>
      <c r="L459" t="n">
        <v>1348</v>
      </c>
      <c r="N459" t="n">
        <v>1009</v>
      </c>
      <c r="O459" t="inlineStr">
        <is>
          <t>т</t>
        </is>
      </c>
      <c r="P459" t="inlineStr">
        <is>
          <t>т</t>
        </is>
      </c>
      <c r="Q459" t="n">
        <v>1000</v>
      </c>
      <c r="W459" t="n">
        <v>0</v>
      </c>
      <c r="X459" t="n">
        <v>-1701539228</v>
      </c>
      <c r="Y459">
        <f>(AT459*ROUND(2,7))</f>
        <v/>
      </c>
      <c r="AA459" t="n">
        <v>145037.4</v>
      </c>
      <c r="AB459" t="n">
        <v>0</v>
      </c>
      <c r="AC459" t="n">
        <v>0</v>
      </c>
      <c r="AD459" t="n">
        <v>0</v>
      </c>
      <c r="AE459" t="n">
        <v>14830</v>
      </c>
      <c r="AF459" t="n">
        <v>0</v>
      </c>
      <c r="AG459" t="n">
        <v>0</v>
      </c>
      <c r="AH459" t="n">
        <v>0</v>
      </c>
      <c r="AI459" t="n">
        <v>9.779999999999999</v>
      </c>
      <c r="AJ459" t="n">
        <v>1</v>
      </c>
      <c r="AK459" t="n">
        <v>1</v>
      </c>
      <c r="AL459" t="n">
        <v>1</v>
      </c>
      <c r="AM459" t="n">
        <v>2</v>
      </c>
      <c r="AN459" t="n">
        <v>0</v>
      </c>
      <c r="AO459" t="n">
        <v>1</v>
      </c>
      <c r="AP459" t="n">
        <v>1</v>
      </c>
      <c r="AQ459" t="n">
        <v>0</v>
      </c>
      <c r="AR459" t="n">
        <v>0</v>
      </c>
      <c r="AS459" t="inlineStr"/>
      <c r="AT459" t="n">
        <v>0.005</v>
      </c>
      <c r="AU459" t="inlineStr">
        <is>
          <t>)*2</t>
        </is>
      </c>
      <c r="AV459" t="n">
        <v>0</v>
      </c>
      <c r="AW459" t="n">
        <v>2</v>
      </c>
      <c r="AX459" t="n">
        <v>78860495</v>
      </c>
      <c r="AY459" t="n">
        <v>1</v>
      </c>
      <c r="AZ459" t="n">
        <v>0</v>
      </c>
      <c r="BA459" t="n">
        <v>447</v>
      </c>
      <c r="BB459" t="n">
        <v>0</v>
      </c>
      <c r="BC459" t="n">
        <v>0</v>
      </c>
      <c r="BD459" t="n">
        <v>0</v>
      </c>
      <c r="BE459" t="n">
        <v>0</v>
      </c>
      <c r="BF459" t="n">
        <v>0</v>
      </c>
      <c r="BG459" t="n">
        <v>0</v>
      </c>
      <c r="BH459" t="n">
        <v>0</v>
      </c>
      <c r="BI459" t="n">
        <v>0</v>
      </c>
      <c r="BJ459" t="n">
        <v>0</v>
      </c>
      <c r="BK459" t="n">
        <v>0</v>
      </c>
      <c r="BL459" t="n">
        <v>0</v>
      </c>
      <c r="BM459" t="n">
        <v>0</v>
      </c>
      <c r="BN459" t="n">
        <v>0</v>
      </c>
      <c r="BO459" t="n">
        <v>0</v>
      </c>
      <c r="BP459" t="n">
        <v>0</v>
      </c>
      <c r="BQ459" t="n">
        <v>0</v>
      </c>
      <c r="BR459" t="n">
        <v>0</v>
      </c>
      <c r="BS459" t="n">
        <v>0</v>
      </c>
      <c r="BT459" t="n">
        <v>0</v>
      </c>
      <c r="BU459" t="n">
        <v>0</v>
      </c>
      <c r="BV459" t="n">
        <v>0</v>
      </c>
      <c r="BW459" t="n">
        <v>0</v>
      </c>
      <c r="CV459" t="n">
        <v>0</v>
      </c>
      <c r="CW459" t="n">
        <v>0</v>
      </c>
      <c r="CX459">
        <f>ROUND(Y459*Source!I1136,7)</f>
        <v/>
      </c>
      <c r="CY459">
        <f>AA459</f>
        <v/>
      </c>
      <c r="CZ459">
        <f>AE459</f>
        <v/>
      </c>
      <c r="DA459">
        <f>AI459</f>
        <v/>
      </c>
      <c r="DB459">
        <f>ROUND((ROUND(AT459*CZ459,2)*ROUND(2,7)),2)</f>
        <v/>
      </c>
      <c r="DC459">
        <f>ROUND((ROUND(AT459*AG459,2)*ROUND(2,7)),2)</f>
        <v/>
      </c>
      <c r="DD459" t="inlineStr"/>
      <c r="DE459" t="inlineStr"/>
      <c r="DF459">
        <f>ROUND(ROUND(AE459*AI459,0)*CX459,0)</f>
        <v/>
      </c>
      <c r="DG459">
        <f>ROUND(ROUND(AF459,0)*CX459,0)</f>
        <v/>
      </c>
      <c r="DH459">
        <f>ROUND(ROUND(AG459,0)*CX459,0)</f>
        <v/>
      </c>
      <c r="DI459">
        <f>ROUND(ROUND(AH459,0)*CX459,0)</f>
        <v/>
      </c>
      <c r="DJ459">
        <f>DF459</f>
        <v/>
      </c>
      <c r="DK459" t="n">
        <v>0</v>
      </c>
      <c r="DL459" t="inlineStr"/>
      <c r="DM459" t="n">
        <v>0</v>
      </c>
      <c r="DN459" t="inlineStr"/>
      <c r="DO459" t="n">
        <v>0</v>
      </c>
    </row>
    <row r="460">
      <c r="A460">
        <f>ROW(Source!A1136)</f>
        <v/>
      </c>
      <c r="B460" t="n">
        <v>78855224</v>
      </c>
      <c r="C460" t="n">
        <v>78860485</v>
      </c>
      <c r="D460" t="n">
        <v>29150040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411-0001</t>
        </is>
      </c>
      <c r="J460" t="inlineStr">
        <is>
          <t>ТССЦ Московской обл., 411-0001, приказ Минстроя России №675/пр от 28.02.2017 № 257/пр</t>
        </is>
      </c>
      <c r="K460" t="inlineStr">
        <is>
          <t>Вода</t>
        </is>
      </c>
      <c r="L460" t="n">
        <v>1339</v>
      </c>
      <c r="N460" t="n">
        <v>1007</v>
      </c>
      <c r="O460" t="inlineStr">
        <is>
          <t>м3</t>
        </is>
      </c>
      <c r="P460" t="inlineStr">
        <is>
          <t>м3</t>
        </is>
      </c>
      <c r="Q460" t="n">
        <v>1</v>
      </c>
      <c r="W460" t="n">
        <v>0</v>
      </c>
      <c r="X460" t="n">
        <v>619799737</v>
      </c>
      <c r="Y460">
        <f>(AT460*ROUND(2,7))</f>
        <v/>
      </c>
      <c r="AA460" t="n">
        <v>31.28</v>
      </c>
      <c r="AB460" t="n">
        <v>0</v>
      </c>
      <c r="AC460" t="n">
        <v>0</v>
      </c>
      <c r="AD460" t="n">
        <v>0</v>
      </c>
      <c r="AE460" t="n">
        <v>2.44</v>
      </c>
      <c r="AF460" t="n">
        <v>0</v>
      </c>
      <c r="AG460" t="n">
        <v>0</v>
      </c>
      <c r="AH460" t="n">
        <v>0</v>
      </c>
      <c r="AI460" t="n">
        <v>12.82</v>
      </c>
      <c r="AJ460" t="n">
        <v>1</v>
      </c>
      <c r="AK460" t="n">
        <v>1</v>
      </c>
      <c r="AL460" t="n">
        <v>1</v>
      </c>
      <c r="AM460" t="n">
        <v>2</v>
      </c>
      <c r="AN460" t="n">
        <v>0</v>
      </c>
      <c r="AO460" t="n">
        <v>1</v>
      </c>
      <c r="AP460" t="n">
        <v>1</v>
      </c>
      <c r="AQ460" t="n">
        <v>0</v>
      </c>
      <c r="AR460" t="n">
        <v>0</v>
      </c>
      <c r="AS460" t="inlineStr"/>
      <c r="AT460" t="n">
        <v>7.8</v>
      </c>
      <c r="AU460" t="inlineStr">
        <is>
          <t>)*2</t>
        </is>
      </c>
      <c r="AV460" t="n">
        <v>0</v>
      </c>
      <c r="AW460" t="n">
        <v>2</v>
      </c>
      <c r="AX460" t="n">
        <v>78860496</v>
      </c>
      <c r="AY460" t="n">
        <v>1</v>
      </c>
      <c r="AZ460" t="n">
        <v>0</v>
      </c>
      <c r="BA460" t="n">
        <v>448</v>
      </c>
      <c r="BB460" t="n">
        <v>0</v>
      </c>
      <c r="BC460" t="n">
        <v>0</v>
      </c>
      <c r="BD460" t="n">
        <v>0</v>
      </c>
      <c r="BE460" t="n">
        <v>0</v>
      </c>
      <c r="BF460" t="n">
        <v>0</v>
      </c>
      <c r="BG460" t="n">
        <v>0</v>
      </c>
      <c r="BH460" t="n">
        <v>0</v>
      </c>
      <c r="BI460" t="n">
        <v>0</v>
      </c>
      <c r="BJ460" t="n">
        <v>0</v>
      </c>
      <c r="BK460" t="n">
        <v>0</v>
      </c>
      <c r="BL460" t="n">
        <v>0</v>
      </c>
      <c r="BM460" t="n">
        <v>0</v>
      </c>
      <c r="BN460" t="n">
        <v>0</v>
      </c>
      <c r="BO460" t="n">
        <v>0</v>
      </c>
      <c r="BP460" t="n">
        <v>0</v>
      </c>
      <c r="BQ460" t="n">
        <v>0</v>
      </c>
      <c r="BR460" t="n">
        <v>0</v>
      </c>
      <c r="BS460" t="n">
        <v>0</v>
      </c>
      <c r="BT460" t="n">
        <v>0</v>
      </c>
      <c r="BU460" t="n">
        <v>0</v>
      </c>
      <c r="BV460" t="n">
        <v>0</v>
      </c>
      <c r="BW460" t="n">
        <v>0</v>
      </c>
      <c r="CV460" t="n">
        <v>0</v>
      </c>
      <c r="CW460" t="n">
        <v>0</v>
      </c>
      <c r="CX460">
        <f>ROUND(Y460*Source!I1136,7)</f>
        <v/>
      </c>
      <c r="CY460">
        <f>AA460</f>
        <v/>
      </c>
      <c r="CZ460">
        <f>AE460</f>
        <v/>
      </c>
      <c r="DA460">
        <f>AI460</f>
        <v/>
      </c>
      <c r="DB460">
        <f>ROUND((ROUND(AT460*CZ460,2)*ROUND(2,7)),2)</f>
        <v/>
      </c>
      <c r="DC460">
        <f>ROUND((ROUND(AT460*AG460,2)*ROUND(2,7)),2)</f>
        <v/>
      </c>
      <c r="DD460" t="inlineStr"/>
      <c r="DE460" t="inlineStr"/>
      <c r="DF460">
        <f>ROUND(ROUND(AE460*AI460,0)*CX460,0)</f>
        <v/>
      </c>
      <c r="DG460">
        <f>ROUND(ROUND(AF460,0)*CX460,0)</f>
        <v/>
      </c>
      <c r="DH460">
        <f>ROUND(ROUND(AG460,0)*CX460,0)</f>
        <v/>
      </c>
      <c r="DI460">
        <f>ROUND(ROUND(AH460,0)*CX460,0)</f>
        <v/>
      </c>
      <c r="DJ460">
        <f>DF460</f>
        <v/>
      </c>
      <c r="DK460" t="n">
        <v>0</v>
      </c>
      <c r="DL460" t="inlineStr"/>
      <c r="DM460" t="n">
        <v>0</v>
      </c>
      <c r="DN460" t="inlineStr"/>
      <c r="DO460" t="n">
        <v>0</v>
      </c>
    </row>
    <row r="461">
      <c r="A461">
        <f>ROW(Source!A1136)</f>
        <v/>
      </c>
      <c r="B461" t="n">
        <v>78855224</v>
      </c>
      <c r="C461" t="n">
        <v>78860485</v>
      </c>
      <c r="D461" t="n">
        <v>0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Цена поставщика</t>
        </is>
      </c>
      <c r="J461" t="inlineStr"/>
      <c r="K461" t="inlineStr">
        <is>
          <t>Прочистка КРОТ</t>
        </is>
      </c>
      <c r="L461" t="n">
        <v>1296</v>
      </c>
      <c r="N461" t="n">
        <v>1002</v>
      </c>
      <c r="O461" t="inlineStr">
        <is>
          <t>л</t>
        </is>
      </c>
      <c r="P461" t="inlineStr">
        <is>
          <t>л</t>
        </is>
      </c>
      <c r="Q461" t="n">
        <v>1</v>
      </c>
      <c r="W461" t="n">
        <v>0</v>
      </c>
      <c r="X461" t="n">
        <v>-1978592410</v>
      </c>
      <c r="Y461">
        <f>AT461</f>
        <v/>
      </c>
      <c r="AA461" t="n">
        <v>384.43</v>
      </c>
      <c r="AB461" t="n">
        <v>0</v>
      </c>
      <c r="AC461" t="n">
        <v>0</v>
      </c>
      <c r="AD461" t="n">
        <v>0</v>
      </c>
      <c r="AE461" t="n">
        <v>384.43</v>
      </c>
      <c r="AF461" t="n">
        <v>0</v>
      </c>
      <c r="AG461" t="n">
        <v>0</v>
      </c>
      <c r="AH461" t="n">
        <v>0</v>
      </c>
      <c r="AI461" t="n">
        <v>1</v>
      </c>
      <c r="AJ461" t="n">
        <v>1</v>
      </c>
      <c r="AK461" t="n">
        <v>1</v>
      </c>
      <c r="AL461" t="n">
        <v>1</v>
      </c>
      <c r="AM461" t="n">
        <v>0</v>
      </c>
      <c r="AN461" t="n">
        <v>0</v>
      </c>
      <c r="AO461" t="n">
        <v>0</v>
      </c>
      <c r="AP461" t="n">
        <v>1</v>
      </c>
      <c r="AQ461" t="n">
        <v>0</v>
      </c>
      <c r="AR461" t="n">
        <v>0</v>
      </c>
      <c r="AS461" t="inlineStr"/>
      <c r="AT461" t="n">
        <v>20</v>
      </c>
      <c r="AU461" t="inlineStr"/>
      <c r="AV461" t="n">
        <v>0</v>
      </c>
      <c r="AW461" t="n">
        <v>1</v>
      </c>
      <c r="AX461" t="n">
        <v>-1</v>
      </c>
      <c r="AY461" t="n">
        <v>0</v>
      </c>
      <c r="AZ461" t="n">
        <v>0</v>
      </c>
      <c r="BA461" t="inlineStr"/>
      <c r="BB461" t="n">
        <v>0</v>
      </c>
      <c r="BC461" t="n">
        <v>0</v>
      </c>
      <c r="BD461" t="n">
        <v>0</v>
      </c>
      <c r="BE461" t="n">
        <v>0</v>
      </c>
      <c r="BF461" t="n">
        <v>0</v>
      </c>
      <c r="BG461" t="n">
        <v>0</v>
      </c>
      <c r="BH461" t="n">
        <v>0</v>
      </c>
      <c r="BI461" t="n">
        <v>0</v>
      </c>
      <c r="BJ461" t="n">
        <v>0</v>
      </c>
      <c r="BK461" t="n">
        <v>0</v>
      </c>
      <c r="BL461" t="n">
        <v>0</v>
      </c>
      <c r="BM461" t="n">
        <v>0</v>
      </c>
      <c r="BN461" t="n">
        <v>0</v>
      </c>
      <c r="BO461" t="n">
        <v>0</v>
      </c>
      <c r="BP461" t="n">
        <v>0</v>
      </c>
      <c r="BQ461" t="n">
        <v>0</v>
      </c>
      <c r="BR461" t="n">
        <v>0</v>
      </c>
      <c r="BS461" t="n">
        <v>0</v>
      </c>
      <c r="BT461" t="n">
        <v>0</v>
      </c>
      <c r="BU461" t="n">
        <v>0</v>
      </c>
      <c r="BV461" t="n">
        <v>0</v>
      </c>
      <c r="BW461" t="n">
        <v>0</v>
      </c>
      <c r="CV461" t="n">
        <v>0</v>
      </c>
      <c r="CW461" t="n">
        <v>0</v>
      </c>
      <c r="CX461">
        <f>ROUND(Y461*Source!I1136,7)</f>
        <v/>
      </c>
      <c r="CY461">
        <f>AA461</f>
        <v/>
      </c>
      <c r="CZ461">
        <f>AE461</f>
        <v/>
      </c>
      <c r="DA461">
        <f>AI461</f>
        <v/>
      </c>
      <c r="DB461">
        <f>ROUND(ROUND(AT461*CZ461,2),2)</f>
        <v/>
      </c>
      <c r="DC461">
        <f>ROUND(ROUND(AT461*AG461,2),2)</f>
        <v/>
      </c>
      <c r="DD461" t="inlineStr"/>
      <c r="DE461" t="inlineStr"/>
      <c r="DF461">
        <f>ROUND(ROUND(AE461,0)*CX461,0)</f>
        <v/>
      </c>
      <c r="DG461">
        <f>ROUND(ROUND(AF461,0)*CX461,0)</f>
        <v/>
      </c>
      <c r="DH461">
        <f>ROUND(ROUND(AG461,0)*CX461,0)</f>
        <v/>
      </c>
      <c r="DI461">
        <f>ROUND(ROUND(AH461,0)*CX461,0)</f>
        <v/>
      </c>
      <c r="DJ461">
        <f>DF461</f>
        <v/>
      </c>
      <c r="DK461" t="n">
        <v>0</v>
      </c>
      <c r="DL461" t="inlineStr"/>
      <c r="DM461" t="n">
        <v>0</v>
      </c>
      <c r="DN461" t="inlineStr"/>
      <c r="DO461" t="n">
        <v>0</v>
      </c>
    </row>
    <row r="462">
      <c r="A462">
        <f>ROW(Source!A1176)</f>
        <v/>
      </c>
      <c r="B462" t="n">
        <v>78855224</v>
      </c>
      <c r="C462" t="n">
        <v>78860561</v>
      </c>
      <c r="D462" t="n">
        <v>18411117</v>
      </c>
      <c r="E462" t="n">
        <v>1</v>
      </c>
      <c r="F462" t="n">
        <v>1</v>
      </c>
      <c r="G462" t="n">
        <v>1</v>
      </c>
      <c r="H462" t="n">
        <v>1</v>
      </c>
      <c r="I462" t="inlineStr">
        <is>
          <t>1-1040-90</t>
        </is>
      </c>
      <c r="J462" t="inlineStr"/>
      <c r="K462" t="inlineStr">
        <is>
          <t>Рабочий строитель среднего разряда 4</t>
        </is>
      </c>
      <c r="L462" t="n">
        <v>1369</v>
      </c>
      <c r="N462" t="n">
        <v>1013</v>
      </c>
      <c r="O462" t="inlineStr">
        <is>
          <t>чел.-ч</t>
        </is>
      </c>
      <c r="P462" t="inlineStr">
        <is>
          <t>чел.-ч</t>
        </is>
      </c>
      <c r="Q462" t="n">
        <v>1</v>
      </c>
      <c r="W462" t="n">
        <v>0</v>
      </c>
      <c r="X462" t="n">
        <v>-1739886638</v>
      </c>
      <c r="Y462">
        <f>AT462</f>
        <v/>
      </c>
      <c r="AA462" t="n">
        <v>0</v>
      </c>
      <c r="AB462" t="n">
        <v>0</v>
      </c>
      <c r="AC462" t="n">
        <v>0</v>
      </c>
      <c r="AD462" t="n">
        <v>9.619999999999999</v>
      </c>
      <c r="AE462" t="n">
        <v>0</v>
      </c>
      <c r="AF462" t="n">
        <v>0</v>
      </c>
      <c r="AG462" t="n">
        <v>0</v>
      </c>
      <c r="AH462" t="n">
        <v>9.619999999999999</v>
      </c>
      <c r="AI462" t="n">
        <v>1</v>
      </c>
      <c r="AJ462" t="n">
        <v>1</v>
      </c>
      <c r="AK462" t="n">
        <v>1</v>
      </c>
      <c r="AL462" t="n">
        <v>1</v>
      </c>
      <c r="AM462" t="n">
        <v>-2</v>
      </c>
      <c r="AN462" t="n">
        <v>0</v>
      </c>
      <c r="AO462" t="n">
        <v>1</v>
      </c>
      <c r="AP462" t="n">
        <v>1</v>
      </c>
      <c r="AQ462" t="n">
        <v>0</v>
      </c>
      <c r="AR462" t="n">
        <v>0</v>
      </c>
      <c r="AS462" t="inlineStr"/>
      <c r="AT462" t="n">
        <v>183</v>
      </c>
      <c r="AU462" t="inlineStr"/>
      <c r="AV462" t="n">
        <v>1</v>
      </c>
      <c r="AW462" t="n">
        <v>2</v>
      </c>
      <c r="AX462" t="n">
        <v>78860578</v>
      </c>
      <c r="AY462" t="n">
        <v>1</v>
      </c>
      <c r="AZ462" t="n">
        <v>0</v>
      </c>
      <c r="BA462" t="n">
        <v>449</v>
      </c>
      <c r="BB462" t="n">
        <v>0</v>
      </c>
      <c r="BC462" t="n">
        <v>0</v>
      </c>
      <c r="BD462" t="n">
        <v>0</v>
      </c>
      <c r="BE462" t="n">
        <v>0</v>
      </c>
      <c r="BF462" t="n">
        <v>0</v>
      </c>
      <c r="BG462" t="n">
        <v>0</v>
      </c>
      <c r="BH462" t="n">
        <v>0</v>
      </c>
      <c r="BI462" t="n">
        <v>0</v>
      </c>
      <c r="BJ462" t="n">
        <v>0</v>
      </c>
      <c r="BK462" t="n">
        <v>0</v>
      </c>
      <c r="BL462" t="n">
        <v>0</v>
      </c>
      <c r="BM462" t="n">
        <v>0</v>
      </c>
      <c r="BN462" t="n">
        <v>0</v>
      </c>
      <c r="BO462" t="n">
        <v>0</v>
      </c>
      <c r="BP462" t="n">
        <v>0</v>
      </c>
      <c r="BQ462" t="n">
        <v>0</v>
      </c>
      <c r="BR462" t="n">
        <v>0</v>
      </c>
      <c r="BS462" t="n">
        <v>0</v>
      </c>
      <c r="BT462" t="n">
        <v>0</v>
      </c>
      <c r="BU462" t="n">
        <v>0</v>
      </c>
      <c r="BV462" t="n">
        <v>0</v>
      </c>
      <c r="BW462" t="n">
        <v>0</v>
      </c>
      <c r="CU462">
        <f>ROUND(AT462*Source!I1176*AH462*AL462,0)</f>
        <v/>
      </c>
      <c r="CV462">
        <f>ROUND(Y462*Source!I1176,7)</f>
        <v/>
      </c>
      <c r="CW462" t="n">
        <v>0</v>
      </c>
      <c r="CX462">
        <f>ROUND(Y462*Source!I1176,7)</f>
        <v/>
      </c>
      <c r="CY462">
        <f>AD462</f>
        <v/>
      </c>
      <c r="CZ462">
        <f>AH462</f>
        <v/>
      </c>
      <c r="DA462">
        <f>AL462</f>
        <v/>
      </c>
      <c r="DB462">
        <f>ROUND(ROUND(AT462*CZ462,2),2)</f>
        <v/>
      </c>
      <c r="DC462">
        <f>ROUND(ROUND(AT462*AG462,2),2)</f>
        <v/>
      </c>
      <c r="DD462" t="inlineStr"/>
      <c r="DE462" t="inlineStr"/>
      <c r="DF462">
        <f>ROUND(ROUND(AE462,0)*CX462,0)</f>
        <v/>
      </c>
      <c r="DG462">
        <f>ROUND(ROUND(AF462,0)*CX462,0)</f>
        <v/>
      </c>
      <c r="DH462">
        <f>ROUND(ROUND(AG462,0)*CX462,0)</f>
        <v/>
      </c>
      <c r="DI462">
        <f>ROUND(ROUND(AH462,0)*CX462,0)</f>
        <v/>
      </c>
      <c r="DJ462">
        <f>DI462</f>
        <v/>
      </c>
      <c r="DK462" t="n">
        <v>0</v>
      </c>
      <c r="DL462" t="inlineStr"/>
      <c r="DM462" t="n">
        <v>0</v>
      </c>
      <c r="DN462" t="inlineStr"/>
      <c r="DO462" t="n">
        <v>0</v>
      </c>
    </row>
    <row r="463">
      <c r="A463">
        <f>ROW(Source!A1176)</f>
        <v/>
      </c>
      <c r="B463" t="n">
        <v>78855224</v>
      </c>
      <c r="C463" t="n">
        <v>78860561</v>
      </c>
      <c r="D463" t="n">
        <v>29172659</v>
      </c>
      <c r="E463" t="n">
        <v>1</v>
      </c>
      <c r="F463" t="n">
        <v>1</v>
      </c>
      <c r="G463" t="n">
        <v>1</v>
      </c>
      <c r="H463" t="n">
        <v>2</v>
      </c>
      <c r="I463" t="inlineStr">
        <is>
          <t>040504</t>
        </is>
      </c>
      <c r="J463" t="inlineStr">
        <is>
          <t>ТСЭМ Московской обл., 040504, приказ Минстроя России №675/пр от 28.02.2017 № 264/пр</t>
        </is>
      </c>
      <c r="K463" t="inlineStr">
        <is>
          <t>Аппарат для газовой сварки и резки</t>
        </is>
      </c>
      <c r="L463" t="n">
        <v>1368</v>
      </c>
      <c r="N463" t="n">
        <v>1011</v>
      </c>
      <c r="O463" t="inlineStr">
        <is>
          <t>маш.-ч</t>
        </is>
      </c>
      <c r="P463" t="inlineStr">
        <is>
          <t>маш.-ч</t>
        </is>
      </c>
      <c r="Q463" t="n">
        <v>1</v>
      </c>
      <c r="W463" t="n">
        <v>0</v>
      </c>
      <c r="X463" t="n">
        <v>1514068676</v>
      </c>
      <c r="Y463">
        <f>AT463</f>
        <v/>
      </c>
      <c r="AA463" t="n">
        <v>0</v>
      </c>
      <c r="AB463" t="n">
        <v>9.76</v>
      </c>
      <c r="AC463" t="n">
        <v>0</v>
      </c>
      <c r="AD463" t="n">
        <v>0</v>
      </c>
      <c r="AE463" t="n">
        <v>0</v>
      </c>
      <c r="AF463" t="n">
        <v>1.2</v>
      </c>
      <c r="AG463" t="n">
        <v>0</v>
      </c>
      <c r="AH463" t="n">
        <v>0</v>
      </c>
      <c r="AI463" t="n">
        <v>1</v>
      </c>
      <c r="AJ463" t="n">
        <v>8.130000000000001</v>
      </c>
      <c r="AK463" t="n">
        <v>52.25</v>
      </c>
      <c r="AL463" t="n">
        <v>1</v>
      </c>
      <c r="AM463" t="n">
        <v>2</v>
      </c>
      <c r="AN463" t="n">
        <v>0</v>
      </c>
      <c r="AO463" t="n">
        <v>1</v>
      </c>
      <c r="AP463" t="n">
        <v>1</v>
      </c>
      <c r="AQ463" t="n">
        <v>0</v>
      </c>
      <c r="AR463" t="n">
        <v>0</v>
      </c>
      <c r="AS463" t="inlineStr"/>
      <c r="AT463" t="n">
        <v>2.7</v>
      </c>
      <c r="AU463" t="inlineStr"/>
      <c r="AV463" t="n">
        <v>0</v>
      </c>
      <c r="AW463" t="n">
        <v>2</v>
      </c>
      <c r="AX463" t="n">
        <v>78860579</v>
      </c>
      <c r="AY463" t="n">
        <v>1</v>
      </c>
      <c r="AZ463" t="n">
        <v>0</v>
      </c>
      <c r="BA463" t="n">
        <v>450</v>
      </c>
      <c r="BB463" t="n">
        <v>0</v>
      </c>
      <c r="BC463" t="n">
        <v>0</v>
      </c>
      <c r="BD463" t="n">
        <v>0</v>
      </c>
      <c r="BE463" t="n">
        <v>0</v>
      </c>
      <c r="BF463" t="n">
        <v>0</v>
      </c>
      <c r="BG463" t="n">
        <v>0</v>
      </c>
      <c r="BH463" t="n">
        <v>0</v>
      </c>
      <c r="BI463" t="n">
        <v>0</v>
      </c>
      <c r="BJ463" t="n">
        <v>0</v>
      </c>
      <c r="BK463" t="n">
        <v>0</v>
      </c>
      <c r="BL463" t="n">
        <v>0</v>
      </c>
      <c r="BM463" t="n">
        <v>0</v>
      </c>
      <c r="BN463" t="n">
        <v>0</v>
      </c>
      <c r="BO463" t="n">
        <v>0</v>
      </c>
      <c r="BP463" t="n">
        <v>0</v>
      </c>
      <c r="BQ463" t="n">
        <v>0</v>
      </c>
      <c r="BR463" t="n">
        <v>0</v>
      </c>
      <c r="BS463" t="n">
        <v>0</v>
      </c>
      <c r="BT463" t="n">
        <v>0</v>
      </c>
      <c r="BU463" t="n">
        <v>0</v>
      </c>
      <c r="BV463" t="n">
        <v>0</v>
      </c>
      <c r="BW463" t="n">
        <v>0</v>
      </c>
      <c r="CV463" t="n">
        <v>0</v>
      </c>
      <c r="CW463">
        <f>ROUND(Y463*Source!I1176*DO463,7)</f>
        <v/>
      </c>
      <c r="CX463">
        <f>ROUND(Y463*Source!I1176,7)</f>
        <v/>
      </c>
      <c r="CY463">
        <f>AB463</f>
        <v/>
      </c>
      <c r="CZ463">
        <f>AF463</f>
        <v/>
      </c>
      <c r="DA463">
        <f>AJ463</f>
        <v/>
      </c>
      <c r="DB463">
        <f>ROUND(ROUND(AT463*CZ463,2),2)</f>
        <v/>
      </c>
      <c r="DC463">
        <f>ROUND(ROUND(AT463*AG463,2),2)</f>
        <v/>
      </c>
      <c r="DD463" t="inlineStr"/>
      <c r="DE463" t="inlineStr"/>
      <c r="DF463">
        <f>ROUND(ROUND(AE463,0)*CX463,0)</f>
        <v/>
      </c>
      <c r="DG463">
        <f>ROUND(ROUND(AF463*AJ463,0)*CX463,0)</f>
        <v/>
      </c>
      <c r="DH463">
        <f>ROUND(ROUND(AG463*AK463,0)*CX463,0)</f>
        <v/>
      </c>
      <c r="DI463">
        <f>ROUND(ROUND(AH463,0)*CX463,0)</f>
        <v/>
      </c>
      <c r="DJ463">
        <f>DG463</f>
        <v/>
      </c>
      <c r="DK463" t="n">
        <v>0</v>
      </c>
      <c r="DL463" t="inlineStr"/>
      <c r="DM463" t="n">
        <v>0</v>
      </c>
      <c r="DN463" t="inlineStr"/>
      <c r="DO463" t="n">
        <v>0</v>
      </c>
    </row>
    <row r="464">
      <c r="A464">
        <f>ROW(Source!A1176)</f>
        <v/>
      </c>
      <c r="B464" t="n">
        <v>78855224</v>
      </c>
      <c r="C464" t="n">
        <v>78860561</v>
      </c>
      <c r="D464" t="n">
        <v>29174500</v>
      </c>
      <c r="E464" t="n">
        <v>1</v>
      </c>
      <c r="F464" t="n">
        <v>1</v>
      </c>
      <c r="G464" t="n">
        <v>1</v>
      </c>
      <c r="H464" t="n">
        <v>2</v>
      </c>
      <c r="I464" t="inlineStr">
        <is>
          <t>330206</t>
        </is>
      </c>
      <c r="J464" t="inlineStr">
        <is>
          <t>ТСЭМ Московской обл., 330206, приказ Минстроя России №675/пр от 28.02.2017 № 264/пр</t>
        </is>
      </c>
      <c r="K464" t="inlineStr">
        <is>
          <t>Дрели электрические</t>
        </is>
      </c>
      <c r="L464" t="n">
        <v>1368</v>
      </c>
      <c r="N464" t="n">
        <v>1011</v>
      </c>
      <c r="O464" t="inlineStr">
        <is>
          <t>маш.-ч</t>
        </is>
      </c>
      <c r="P464" t="inlineStr">
        <is>
          <t>маш.-ч</t>
        </is>
      </c>
      <c r="Q464" t="n">
        <v>1</v>
      </c>
      <c r="W464" t="n">
        <v>0</v>
      </c>
      <c r="X464" t="n">
        <v>-1867053656</v>
      </c>
      <c r="Y464">
        <f>AT464</f>
        <v/>
      </c>
      <c r="AA464" t="n">
        <v>0</v>
      </c>
      <c r="AB464" t="n">
        <v>8.390000000000001</v>
      </c>
      <c r="AC464" t="n">
        <v>0</v>
      </c>
      <c r="AD464" t="n">
        <v>0</v>
      </c>
      <c r="AE464" t="n">
        <v>0</v>
      </c>
      <c r="AF464" t="n">
        <v>1.95</v>
      </c>
      <c r="AG464" t="n">
        <v>0</v>
      </c>
      <c r="AH464" t="n">
        <v>0</v>
      </c>
      <c r="AI464" t="n">
        <v>1</v>
      </c>
      <c r="AJ464" t="n">
        <v>4.3</v>
      </c>
      <c r="AK464" t="n">
        <v>52.25</v>
      </c>
      <c r="AL464" t="n">
        <v>1</v>
      </c>
      <c r="AM464" t="n">
        <v>2</v>
      </c>
      <c r="AN464" t="n">
        <v>0</v>
      </c>
      <c r="AO464" t="n">
        <v>1</v>
      </c>
      <c r="AP464" t="n">
        <v>1</v>
      </c>
      <c r="AQ464" t="n">
        <v>0</v>
      </c>
      <c r="AR464" t="n">
        <v>0</v>
      </c>
      <c r="AS464" t="inlineStr"/>
      <c r="AT464" t="n">
        <v>4.64</v>
      </c>
      <c r="AU464" t="inlineStr"/>
      <c r="AV464" t="n">
        <v>0</v>
      </c>
      <c r="AW464" t="n">
        <v>2</v>
      </c>
      <c r="AX464" t="n">
        <v>78860580</v>
      </c>
      <c r="AY464" t="n">
        <v>1</v>
      </c>
      <c r="AZ464" t="n">
        <v>0</v>
      </c>
      <c r="BA464" t="n">
        <v>451</v>
      </c>
      <c r="BB464" t="n">
        <v>0</v>
      </c>
      <c r="BC464" t="n">
        <v>0</v>
      </c>
      <c r="BD464" t="n">
        <v>0</v>
      </c>
      <c r="BE464" t="n">
        <v>0</v>
      </c>
      <c r="BF464" t="n">
        <v>0</v>
      </c>
      <c r="BG464" t="n">
        <v>0</v>
      </c>
      <c r="BH464" t="n">
        <v>0</v>
      </c>
      <c r="BI464" t="n">
        <v>0</v>
      </c>
      <c r="BJ464" t="n">
        <v>0</v>
      </c>
      <c r="BK464" t="n">
        <v>0</v>
      </c>
      <c r="BL464" t="n">
        <v>0</v>
      </c>
      <c r="BM464" t="n">
        <v>0</v>
      </c>
      <c r="BN464" t="n">
        <v>0</v>
      </c>
      <c r="BO464" t="n">
        <v>0</v>
      </c>
      <c r="BP464" t="n">
        <v>0</v>
      </c>
      <c r="BQ464" t="n">
        <v>0</v>
      </c>
      <c r="BR464" t="n">
        <v>0</v>
      </c>
      <c r="BS464" t="n">
        <v>0</v>
      </c>
      <c r="BT464" t="n">
        <v>0</v>
      </c>
      <c r="BU464" t="n">
        <v>0</v>
      </c>
      <c r="BV464" t="n">
        <v>0</v>
      </c>
      <c r="BW464" t="n">
        <v>0</v>
      </c>
      <c r="CV464" t="n">
        <v>0</v>
      </c>
      <c r="CW464">
        <f>ROUND(Y464*Source!I1176*DO464,7)</f>
        <v/>
      </c>
      <c r="CX464">
        <f>ROUND(Y464*Source!I1176,7)</f>
        <v/>
      </c>
      <c r="CY464">
        <f>AB464</f>
        <v/>
      </c>
      <c r="CZ464">
        <f>AF464</f>
        <v/>
      </c>
      <c r="DA464">
        <f>AJ464</f>
        <v/>
      </c>
      <c r="DB464">
        <f>ROUND(ROUND(AT464*CZ464,2),2)</f>
        <v/>
      </c>
      <c r="DC464">
        <f>ROUND(ROUND(AT464*AG464,2),2)</f>
        <v/>
      </c>
      <c r="DD464" t="inlineStr"/>
      <c r="DE464" t="inlineStr"/>
      <c r="DF464">
        <f>ROUND(ROUND(AE464,0)*CX464,0)</f>
        <v/>
      </c>
      <c r="DG464">
        <f>ROUND(ROUND(AF464*AJ464,0)*CX464,0)</f>
        <v/>
      </c>
      <c r="DH464">
        <f>ROUND(ROUND(AG464*AK464,0)*CX464,0)</f>
        <v/>
      </c>
      <c r="DI464">
        <f>ROUND(ROUND(AH464,0)*CX464,0)</f>
        <v/>
      </c>
      <c r="DJ464">
        <f>DG464</f>
        <v/>
      </c>
      <c r="DK464" t="n">
        <v>0</v>
      </c>
      <c r="DL464" t="inlineStr"/>
      <c r="DM464" t="n">
        <v>0</v>
      </c>
      <c r="DN464" t="inlineStr"/>
      <c r="DO464" t="n">
        <v>0</v>
      </c>
    </row>
    <row r="465">
      <c r="A465">
        <f>ROW(Source!A1176)</f>
        <v/>
      </c>
      <c r="B465" t="n">
        <v>78855224</v>
      </c>
      <c r="C465" t="n">
        <v>78860561</v>
      </c>
      <c r="D465" t="n">
        <v>29174913</v>
      </c>
      <c r="E465" t="n">
        <v>1</v>
      </c>
      <c r="F465" t="n">
        <v>1</v>
      </c>
      <c r="G465" t="n">
        <v>1</v>
      </c>
      <c r="H465" t="n">
        <v>2</v>
      </c>
      <c r="I465" t="inlineStr">
        <is>
          <t>400001</t>
        </is>
      </c>
      <c r="J465" t="inlineStr">
        <is>
          <t>ТСЭМ Московской обл., 400001, приказ Минстроя России №675/пр от 28.02.2017 № 264/пр</t>
        </is>
      </c>
      <c r="K465" t="inlineStr">
        <is>
          <t>Автомобили бортовые, грузоподъемность до 5 т</t>
        </is>
      </c>
      <c r="L465" t="n">
        <v>1368</v>
      </c>
      <c r="N465" t="n">
        <v>1011</v>
      </c>
      <c r="O465" t="inlineStr">
        <is>
          <t>маш.-ч</t>
        </is>
      </c>
      <c r="P465" t="inlineStr">
        <is>
          <t>маш.-ч</t>
        </is>
      </c>
      <c r="Q465" t="n">
        <v>1</v>
      </c>
      <c r="W465" t="n">
        <v>0</v>
      </c>
      <c r="X465" t="n">
        <v>1230759911</v>
      </c>
      <c r="Y465">
        <f>AT465</f>
        <v/>
      </c>
      <c r="AA465" t="n">
        <v>0</v>
      </c>
      <c r="AB465" t="n">
        <v>2177.51</v>
      </c>
      <c r="AC465" t="n">
        <v>606.1</v>
      </c>
      <c r="AD465" t="n">
        <v>0</v>
      </c>
      <c r="AE465" t="n">
        <v>0</v>
      </c>
      <c r="AF465" t="n">
        <v>87.17</v>
      </c>
      <c r="AG465" t="n">
        <v>11.6</v>
      </c>
      <c r="AH465" t="n">
        <v>0</v>
      </c>
      <c r="AI465" t="n">
        <v>1</v>
      </c>
      <c r="AJ465" t="n">
        <v>24.98</v>
      </c>
      <c r="AK465" t="n">
        <v>52.25</v>
      </c>
      <c r="AL465" t="n">
        <v>1</v>
      </c>
      <c r="AM465" t="n">
        <v>2</v>
      </c>
      <c r="AN465" t="n">
        <v>0</v>
      </c>
      <c r="AO465" t="n">
        <v>1</v>
      </c>
      <c r="AP465" t="n">
        <v>1</v>
      </c>
      <c r="AQ465" t="n">
        <v>0</v>
      </c>
      <c r="AR465" t="n">
        <v>0</v>
      </c>
      <c r="AS465" t="inlineStr"/>
      <c r="AT465" t="n">
        <v>0.6</v>
      </c>
      <c r="AU465" t="inlineStr"/>
      <c r="AV465" t="n">
        <v>0</v>
      </c>
      <c r="AW465" t="n">
        <v>2</v>
      </c>
      <c r="AX465" t="n">
        <v>78860581</v>
      </c>
      <c r="AY465" t="n">
        <v>1</v>
      </c>
      <c r="AZ465" t="n">
        <v>0</v>
      </c>
      <c r="BA465" t="n">
        <v>452</v>
      </c>
      <c r="BB465" t="n">
        <v>0</v>
      </c>
      <c r="BC465" t="n">
        <v>0</v>
      </c>
      <c r="BD465" t="n">
        <v>0</v>
      </c>
      <c r="BE465" t="n">
        <v>0</v>
      </c>
      <c r="BF465" t="n">
        <v>0</v>
      </c>
      <c r="BG465" t="n">
        <v>0</v>
      </c>
      <c r="BH465" t="n">
        <v>0</v>
      </c>
      <c r="BI465" t="n">
        <v>0</v>
      </c>
      <c r="BJ465" t="n">
        <v>0</v>
      </c>
      <c r="BK465" t="n">
        <v>0</v>
      </c>
      <c r="BL465" t="n">
        <v>0</v>
      </c>
      <c r="BM465" t="n">
        <v>0</v>
      </c>
      <c r="BN465" t="n">
        <v>0</v>
      </c>
      <c r="BO465" t="n">
        <v>0</v>
      </c>
      <c r="BP465" t="n">
        <v>0</v>
      </c>
      <c r="BQ465" t="n">
        <v>0</v>
      </c>
      <c r="BR465" t="n">
        <v>0</v>
      </c>
      <c r="BS465" t="n">
        <v>0</v>
      </c>
      <c r="BT465" t="n">
        <v>0</v>
      </c>
      <c r="BU465" t="n">
        <v>0</v>
      </c>
      <c r="BV465" t="n">
        <v>0</v>
      </c>
      <c r="BW465" t="n">
        <v>0</v>
      </c>
      <c r="CV465" t="n">
        <v>0</v>
      </c>
      <c r="CW465">
        <f>ROUND(Y465*Source!I1176*DO465,7)</f>
        <v/>
      </c>
      <c r="CX465">
        <f>ROUND(Y465*Source!I1176,7)</f>
        <v/>
      </c>
      <c r="CY465">
        <f>AB465</f>
        <v/>
      </c>
      <c r="CZ465">
        <f>AF465</f>
        <v/>
      </c>
      <c r="DA465">
        <f>AJ465</f>
        <v/>
      </c>
      <c r="DB465">
        <f>ROUND(ROUND(AT465*CZ465,2),2)</f>
        <v/>
      </c>
      <c r="DC465">
        <f>ROUND(ROUND(AT465*AG465,2),2)</f>
        <v/>
      </c>
      <c r="DD465" t="inlineStr"/>
      <c r="DE465" t="inlineStr"/>
      <c r="DF465">
        <f>ROUND(ROUND(AE465,0)*CX465,0)</f>
        <v/>
      </c>
      <c r="DG465">
        <f>ROUND(ROUND(AF465*AJ465,0)*CX465,0)</f>
        <v/>
      </c>
      <c r="DH465">
        <f>ROUND(ROUND(AG465*AK465,0)*CX465,0)</f>
        <v/>
      </c>
      <c r="DI465">
        <f>ROUND(ROUND(AH465,0)*CX465,0)</f>
        <v/>
      </c>
      <c r="DJ465">
        <f>DG465</f>
        <v/>
      </c>
      <c r="DK465" t="n">
        <v>0</v>
      </c>
      <c r="DL465" t="inlineStr"/>
      <c r="DM465" t="n">
        <v>0</v>
      </c>
      <c r="DN465" t="inlineStr"/>
      <c r="DO465" t="n">
        <v>0</v>
      </c>
    </row>
    <row r="466">
      <c r="A466">
        <f>ROW(Source!A1176)</f>
        <v/>
      </c>
      <c r="B466" t="n">
        <v>78855224</v>
      </c>
      <c r="C466" t="n">
        <v>78860561</v>
      </c>
      <c r="D466" t="n">
        <v>29107441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101-0324</t>
        </is>
      </c>
      <c r="J466" t="inlineStr">
        <is>
          <t>ТССЦ Московской обл., 101-0324, приказ Минстроя России №675/пр от 28.02.2017 № 254/пр</t>
        </is>
      </c>
      <c r="K466" t="inlineStr">
        <is>
          <t>Кислород технический газообразный</t>
        </is>
      </c>
      <c r="L466" t="n">
        <v>1339</v>
      </c>
      <c r="N466" t="n">
        <v>1007</v>
      </c>
      <c r="O466" t="inlineStr">
        <is>
          <t>м3</t>
        </is>
      </c>
      <c r="P466" t="inlineStr">
        <is>
          <t>м3</t>
        </is>
      </c>
      <c r="Q466" t="n">
        <v>1</v>
      </c>
      <c r="W466" t="n">
        <v>0</v>
      </c>
      <c r="X466" t="n">
        <v>-756465305</v>
      </c>
      <c r="Y466">
        <f>AT466</f>
        <v/>
      </c>
      <c r="AA466" t="n">
        <v>111.08</v>
      </c>
      <c r="AB466" t="n">
        <v>0</v>
      </c>
      <c r="AC466" t="n">
        <v>0</v>
      </c>
      <c r="AD466" t="n">
        <v>0</v>
      </c>
      <c r="AE466" t="n">
        <v>6.23</v>
      </c>
      <c r="AF466" t="n">
        <v>0</v>
      </c>
      <c r="AG466" t="n">
        <v>0</v>
      </c>
      <c r="AH466" t="n">
        <v>0</v>
      </c>
      <c r="AI466" t="n">
        <v>17.83</v>
      </c>
      <c r="AJ466" t="n">
        <v>1</v>
      </c>
      <c r="AK466" t="n">
        <v>1</v>
      </c>
      <c r="AL466" t="n">
        <v>1</v>
      </c>
      <c r="AM466" t="n">
        <v>2</v>
      </c>
      <c r="AN466" t="n">
        <v>0</v>
      </c>
      <c r="AO466" t="n">
        <v>1</v>
      </c>
      <c r="AP466" t="n">
        <v>1</v>
      </c>
      <c r="AQ466" t="n">
        <v>0</v>
      </c>
      <c r="AR466" t="n">
        <v>0</v>
      </c>
      <c r="AS466" t="inlineStr"/>
      <c r="AT466" t="n">
        <v>0.48</v>
      </c>
      <c r="AU466" t="inlineStr"/>
      <c r="AV466" t="n">
        <v>0</v>
      </c>
      <c r="AW466" t="n">
        <v>2</v>
      </c>
      <c r="AX466" t="n">
        <v>78860582</v>
      </c>
      <c r="AY466" t="n">
        <v>1</v>
      </c>
      <c r="AZ466" t="n">
        <v>0</v>
      </c>
      <c r="BA466" t="n">
        <v>453</v>
      </c>
      <c r="BB466" t="n">
        <v>0</v>
      </c>
      <c r="BC466" t="n">
        <v>0</v>
      </c>
      <c r="BD466" t="n">
        <v>0</v>
      </c>
      <c r="BE466" t="n">
        <v>0</v>
      </c>
      <c r="BF466" t="n">
        <v>0</v>
      </c>
      <c r="BG466" t="n">
        <v>0</v>
      </c>
      <c r="BH466" t="n">
        <v>0</v>
      </c>
      <c r="BI466" t="n">
        <v>0</v>
      </c>
      <c r="BJ466" t="n">
        <v>0</v>
      </c>
      <c r="BK466" t="n">
        <v>0</v>
      </c>
      <c r="BL466" t="n">
        <v>0</v>
      </c>
      <c r="BM466" t="n">
        <v>0</v>
      </c>
      <c r="BN466" t="n">
        <v>0</v>
      </c>
      <c r="BO466" t="n">
        <v>0</v>
      </c>
      <c r="BP466" t="n">
        <v>0</v>
      </c>
      <c r="BQ466" t="n">
        <v>0</v>
      </c>
      <c r="BR466" t="n">
        <v>0</v>
      </c>
      <c r="BS466" t="n">
        <v>0</v>
      </c>
      <c r="BT466" t="n">
        <v>0</v>
      </c>
      <c r="BU466" t="n">
        <v>0</v>
      </c>
      <c r="BV466" t="n">
        <v>0</v>
      </c>
      <c r="BW466" t="n">
        <v>0</v>
      </c>
      <c r="CV466" t="n">
        <v>0</v>
      </c>
      <c r="CW466" t="n">
        <v>0</v>
      </c>
      <c r="CX466">
        <f>ROUND(Y466*Source!I1176,7)</f>
        <v/>
      </c>
      <c r="CY466">
        <f>AA466</f>
        <v/>
      </c>
      <c r="CZ466">
        <f>AE466</f>
        <v/>
      </c>
      <c r="DA466">
        <f>AI466</f>
        <v/>
      </c>
      <c r="DB466">
        <f>ROUND(ROUND(AT466*CZ466,2),2)</f>
        <v/>
      </c>
      <c r="DC466">
        <f>ROUND(ROUND(AT466*AG466,2),2)</f>
        <v/>
      </c>
      <c r="DD466" t="inlineStr"/>
      <c r="DE466" t="inlineStr"/>
      <c r="DF466">
        <f>ROUND(ROUND(AE466*AI466,0)*CX466,0)</f>
        <v/>
      </c>
      <c r="DG466">
        <f>ROUND(ROUND(AF466,0)*CX466,0)</f>
        <v/>
      </c>
      <c r="DH466">
        <f>ROUND(ROUND(AG466,0)*CX466,0)</f>
        <v/>
      </c>
      <c r="DI466">
        <f>ROUND(ROUND(AH466,0)*CX466,0)</f>
        <v/>
      </c>
      <c r="DJ466">
        <f>DF466</f>
        <v/>
      </c>
      <c r="DK466" t="n">
        <v>0</v>
      </c>
      <c r="DL466" t="inlineStr"/>
      <c r="DM466" t="n">
        <v>0</v>
      </c>
      <c r="DN466" t="inlineStr"/>
      <c r="DO466" t="n">
        <v>0</v>
      </c>
    </row>
    <row r="467">
      <c r="A467">
        <f>ROW(Source!A1176)</f>
        <v/>
      </c>
      <c r="B467" t="n">
        <v>78855224</v>
      </c>
      <c r="C467" t="n">
        <v>78860561</v>
      </c>
      <c r="D467" t="n">
        <v>29107430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101-1602</t>
        </is>
      </c>
      <c r="J467" t="inlineStr">
        <is>
          <t>ТССЦ Московской обл., 101-1602, приказ Минстроя России №675/пр от 28.02.2017 № 254/пр</t>
        </is>
      </c>
      <c r="K467" t="inlineStr">
        <is>
          <t>Ацетилен газообразный технический</t>
        </is>
      </c>
      <c r="L467" t="n">
        <v>1339</v>
      </c>
      <c r="N467" t="n">
        <v>1007</v>
      </c>
      <c r="O467" t="inlineStr">
        <is>
          <t>м3</t>
        </is>
      </c>
      <c r="P467" t="inlineStr">
        <is>
          <t>м3</t>
        </is>
      </c>
      <c r="Q467" t="n">
        <v>1</v>
      </c>
      <c r="W467" t="n">
        <v>0</v>
      </c>
      <c r="X467" t="n">
        <v>-203673795</v>
      </c>
      <c r="Y467">
        <f>AT467</f>
        <v/>
      </c>
      <c r="AA467" t="n">
        <v>618.53</v>
      </c>
      <c r="AB467" t="n">
        <v>0</v>
      </c>
      <c r="AC467" t="n">
        <v>0</v>
      </c>
      <c r="AD467" t="n">
        <v>0</v>
      </c>
      <c r="AE467" t="n">
        <v>38.49</v>
      </c>
      <c r="AF467" t="n">
        <v>0</v>
      </c>
      <c r="AG467" t="n">
        <v>0</v>
      </c>
      <c r="AH467" t="n">
        <v>0</v>
      </c>
      <c r="AI467" t="n">
        <v>16.07</v>
      </c>
      <c r="AJ467" t="n">
        <v>1</v>
      </c>
      <c r="AK467" t="n">
        <v>1</v>
      </c>
      <c r="AL467" t="n">
        <v>1</v>
      </c>
      <c r="AM467" t="n">
        <v>2</v>
      </c>
      <c r="AN467" t="n">
        <v>0</v>
      </c>
      <c r="AO467" t="n">
        <v>1</v>
      </c>
      <c r="AP467" t="n">
        <v>1</v>
      </c>
      <c r="AQ467" t="n">
        <v>0</v>
      </c>
      <c r="AR467" t="n">
        <v>0</v>
      </c>
      <c r="AS467" t="inlineStr"/>
      <c r="AT467" t="n">
        <v>0.21</v>
      </c>
      <c r="AU467" t="inlineStr"/>
      <c r="AV467" t="n">
        <v>0</v>
      </c>
      <c r="AW467" t="n">
        <v>2</v>
      </c>
      <c r="AX467" t="n">
        <v>78860583</v>
      </c>
      <c r="AY467" t="n">
        <v>1</v>
      </c>
      <c r="AZ467" t="n">
        <v>0</v>
      </c>
      <c r="BA467" t="n">
        <v>454</v>
      </c>
      <c r="BB467" t="n">
        <v>0</v>
      </c>
      <c r="BC467" t="n">
        <v>0</v>
      </c>
      <c r="BD467" t="n">
        <v>0</v>
      </c>
      <c r="BE467" t="n">
        <v>0</v>
      </c>
      <c r="BF467" t="n">
        <v>0</v>
      </c>
      <c r="BG467" t="n">
        <v>0</v>
      </c>
      <c r="BH467" t="n">
        <v>0</v>
      </c>
      <c r="BI467" t="n">
        <v>0</v>
      </c>
      <c r="BJ467" t="n">
        <v>0</v>
      </c>
      <c r="BK467" t="n">
        <v>0</v>
      </c>
      <c r="BL467" t="n">
        <v>0</v>
      </c>
      <c r="BM467" t="n">
        <v>0</v>
      </c>
      <c r="BN467" t="n">
        <v>0</v>
      </c>
      <c r="BO467" t="n">
        <v>0</v>
      </c>
      <c r="BP467" t="n">
        <v>0</v>
      </c>
      <c r="BQ467" t="n">
        <v>0</v>
      </c>
      <c r="BR467" t="n">
        <v>0</v>
      </c>
      <c r="BS467" t="n">
        <v>0</v>
      </c>
      <c r="BT467" t="n">
        <v>0</v>
      </c>
      <c r="BU467" t="n">
        <v>0</v>
      </c>
      <c r="BV467" t="n">
        <v>0</v>
      </c>
      <c r="BW467" t="n">
        <v>0</v>
      </c>
      <c r="CV467" t="n">
        <v>0</v>
      </c>
      <c r="CW467" t="n">
        <v>0</v>
      </c>
      <c r="CX467">
        <f>ROUND(Y467*Source!I1176,7)</f>
        <v/>
      </c>
      <c r="CY467">
        <f>AA467</f>
        <v/>
      </c>
      <c r="CZ467">
        <f>AE467</f>
        <v/>
      </c>
      <c r="DA467">
        <f>AI467</f>
        <v/>
      </c>
      <c r="DB467">
        <f>ROUND(ROUND(AT467*CZ467,2),2)</f>
        <v/>
      </c>
      <c r="DC467">
        <f>ROUND(ROUND(AT467*AG467,2),2)</f>
        <v/>
      </c>
      <c r="DD467" t="inlineStr"/>
      <c r="DE467" t="inlineStr"/>
      <c r="DF467">
        <f>ROUND(ROUND(AE467*AI467,0)*CX467,0)</f>
        <v/>
      </c>
      <c r="DG467">
        <f>ROUND(ROUND(AF467,0)*CX467,0)</f>
        <v/>
      </c>
      <c r="DH467">
        <f>ROUND(ROUND(AG467,0)*CX467,0)</f>
        <v/>
      </c>
      <c r="DI467">
        <f>ROUND(ROUND(AH467,0)*CX467,0)</f>
        <v/>
      </c>
      <c r="DJ467">
        <f>DF467</f>
        <v/>
      </c>
      <c r="DK467" t="n">
        <v>0</v>
      </c>
      <c r="DL467" t="inlineStr"/>
      <c r="DM467" t="n">
        <v>0</v>
      </c>
      <c r="DN467" t="inlineStr"/>
      <c r="DO467" t="n">
        <v>0</v>
      </c>
    </row>
    <row r="468">
      <c r="A468">
        <f>ROW(Source!A1176)</f>
        <v/>
      </c>
      <c r="B468" t="n">
        <v>78855224</v>
      </c>
      <c r="C468" t="n">
        <v>78860561</v>
      </c>
      <c r="D468" t="n">
        <v>29117365</v>
      </c>
      <c r="E468" t="n">
        <v>1</v>
      </c>
      <c r="F468" t="n">
        <v>1</v>
      </c>
      <c r="G468" t="n">
        <v>1</v>
      </c>
      <c r="H468" t="n">
        <v>3</v>
      </c>
      <c r="I468" t="inlineStr">
        <is>
          <t>103-1460</t>
        </is>
      </c>
      <c r="J468" t="inlineStr">
        <is>
          <t>ТССЦ Московской обл., 103-1460, приказ Минстроя России №675/пр от 28.02.2017 № 254/пр</t>
        </is>
      </c>
      <c r="K468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468" t="n">
        <v>1301</v>
      </c>
      <c r="N468" t="n">
        <v>1003</v>
      </c>
      <c r="O468" t="inlineStr">
        <is>
          <t>м</t>
        </is>
      </c>
      <c r="P468" t="inlineStr">
        <is>
          <t>м</t>
        </is>
      </c>
      <c r="Q468" t="n">
        <v>1</v>
      </c>
      <c r="W468" t="n">
        <v>0</v>
      </c>
      <c r="X468" t="n">
        <v>-348398556</v>
      </c>
      <c r="Y468">
        <f>AT468</f>
        <v/>
      </c>
      <c r="AA468" t="n">
        <v>314.7</v>
      </c>
      <c r="AB468" t="n">
        <v>0</v>
      </c>
      <c r="AC468" t="n">
        <v>0</v>
      </c>
      <c r="AD468" t="n">
        <v>0</v>
      </c>
      <c r="AE468" t="n">
        <v>28.48</v>
      </c>
      <c r="AF468" t="n">
        <v>0</v>
      </c>
      <c r="AG468" t="n">
        <v>0</v>
      </c>
      <c r="AH468" t="n">
        <v>0</v>
      </c>
      <c r="AI468" t="n">
        <v>11.05</v>
      </c>
      <c r="AJ468" t="n">
        <v>1</v>
      </c>
      <c r="AK468" t="n">
        <v>1</v>
      </c>
      <c r="AL468" t="n">
        <v>1</v>
      </c>
      <c r="AM468" t="n">
        <v>2</v>
      </c>
      <c r="AN468" t="n">
        <v>0</v>
      </c>
      <c r="AO468" t="n">
        <v>1</v>
      </c>
      <c r="AP468" t="n">
        <v>1</v>
      </c>
      <c r="AQ468" t="n">
        <v>0</v>
      </c>
      <c r="AR468" t="n">
        <v>0</v>
      </c>
      <c r="AS468" t="inlineStr"/>
      <c r="AT468" t="n">
        <v>97.8</v>
      </c>
      <c r="AU468" t="inlineStr"/>
      <c r="AV468" t="n">
        <v>0</v>
      </c>
      <c r="AW468" t="n">
        <v>2</v>
      </c>
      <c r="AX468" t="n">
        <v>78860584</v>
      </c>
      <c r="AY468" t="n">
        <v>1</v>
      </c>
      <c r="AZ468" t="n">
        <v>0</v>
      </c>
      <c r="BA468" t="n">
        <v>455</v>
      </c>
      <c r="BB468" t="n">
        <v>0</v>
      </c>
      <c r="BC468" t="n">
        <v>0</v>
      </c>
      <c r="BD468" t="n">
        <v>0</v>
      </c>
      <c r="BE468" t="n">
        <v>0</v>
      </c>
      <c r="BF468" t="n">
        <v>0</v>
      </c>
      <c r="BG468" t="n">
        <v>0</v>
      </c>
      <c r="BH468" t="n">
        <v>0</v>
      </c>
      <c r="BI468" t="n">
        <v>0</v>
      </c>
      <c r="BJ468" t="n">
        <v>0</v>
      </c>
      <c r="BK468" t="n">
        <v>0</v>
      </c>
      <c r="BL468" t="n">
        <v>0</v>
      </c>
      <c r="BM468" t="n">
        <v>0</v>
      </c>
      <c r="BN468" t="n">
        <v>0</v>
      </c>
      <c r="BO468" t="n">
        <v>0</v>
      </c>
      <c r="BP468" t="n">
        <v>0</v>
      </c>
      <c r="BQ468" t="n">
        <v>0</v>
      </c>
      <c r="BR468" t="n">
        <v>0</v>
      </c>
      <c r="BS468" t="n">
        <v>0</v>
      </c>
      <c r="BT468" t="n">
        <v>0</v>
      </c>
      <c r="BU468" t="n">
        <v>0</v>
      </c>
      <c r="BV468" t="n">
        <v>0</v>
      </c>
      <c r="BW468" t="n">
        <v>0</v>
      </c>
      <c r="CV468" t="n">
        <v>0</v>
      </c>
      <c r="CW468" t="n">
        <v>0</v>
      </c>
      <c r="CX468">
        <f>ROUND(Y468*Source!I1176,7)</f>
        <v/>
      </c>
      <c r="CY468">
        <f>AA468</f>
        <v/>
      </c>
      <c r="CZ468">
        <f>AE468</f>
        <v/>
      </c>
      <c r="DA468">
        <f>AI468</f>
        <v/>
      </c>
      <c r="DB468">
        <f>ROUND(ROUND(AT468*CZ468,2),2)</f>
        <v/>
      </c>
      <c r="DC468">
        <f>ROUND(ROUND(AT468*AG468,2),2)</f>
        <v/>
      </c>
      <c r="DD468" t="inlineStr"/>
      <c r="DE468" t="inlineStr"/>
      <c r="DF468">
        <f>ROUND(ROUND(AE468*AI468,0)*CX468,0)</f>
        <v/>
      </c>
      <c r="DG468">
        <f>ROUND(ROUND(AF468,0)*CX468,0)</f>
        <v/>
      </c>
      <c r="DH468">
        <f>ROUND(ROUND(AG468,0)*CX468,0)</f>
        <v/>
      </c>
      <c r="DI468">
        <f>ROUND(ROUND(AH468,0)*CX468,0)</f>
        <v/>
      </c>
      <c r="DJ468">
        <f>DF468</f>
        <v/>
      </c>
      <c r="DK468" t="n">
        <v>0</v>
      </c>
      <c r="DL468" t="inlineStr"/>
      <c r="DM468" t="n">
        <v>0</v>
      </c>
      <c r="DN468" t="inlineStr"/>
      <c r="DO468" t="n">
        <v>0</v>
      </c>
    </row>
    <row r="469">
      <c r="A469">
        <f>ROW(Source!A1176)</f>
        <v/>
      </c>
      <c r="B469" t="n">
        <v>78855224</v>
      </c>
      <c r="C469" t="n">
        <v>78860561</v>
      </c>
      <c r="D469" t="n">
        <v>29140635</v>
      </c>
      <c r="E469" t="n">
        <v>1</v>
      </c>
      <c r="F469" t="n">
        <v>1</v>
      </c>
      <c r="G469" t="n">
        <v>1</v>
      </c>
      <c r="H469" t="n">
        <v>3</v>
      </c>
      <c r="I469" t="inlineStr">
        <is>
          <t>301-1380</t>
        </is>
      </c>
      <c r="J469" t="inlineStr">
        <is>
          <t>ТССЦ Московской обл., 301-1380, приказ Минстроя России №675/пр от 28.02.2017 № 256/пр</t>
        </is>
      </c>
      <c r="K469" t="inlineStr">
        <is>
          <t>Трубки защитные гофрированные</t>
        </is>
      </c>
      <c r="L469" t="n">
        <v>1301</v>
      </c>
      <c r="N469" t="n">
        <v>1003</v>
      </c>
      <c r="O469" t="inlineStr">
        <is>
          <t>м</t>
        </is>
      </c>
      <c r="P469" t="inlineStr">
        <is>
          <t>м</t>
        </is>
      </c>
      <c r="Q469" t="n">
        <v>1</v>
      </c>
      <c r="W469" t="n">
        <v>0</v>
      </c>
      <c r="X469" t="n">
        <v>-1225716149</v>
      </c>
      <c r="Y469">
        <f>AT469</f>
        <v/>
      </c>
      <c r="AA469" t="n">
        <v>17.99</v>
      </c>
      <c r="AB469" t="n">
        <v>0</v>
      </c>
      <c r="AC469" t="n">
        <v>0</v>
      </c>
      <c r="AD469" t="n">
        <v>0</v>
      </c>
      <c r="AE469" t="n">
        <v>9.52</v>
      </c>
      <c r="AF469" t="n">
        <v>0</v>
      </c>
      <c r="AG469" t="n">
        <v>0</v>
      </c>
      <c r="AH469" t="n">
        <v>0</v>
      </c>
      <c r="AI469" t="n">
        <v>1.89</v>
      </c>
      <c r="AJ469" t="n">
        <v>1</v>
      </c>
      <c r="AK469" t="n">
        <v>1</v>
      </c>
      <c r="AL469" t="n">
        <v>1</v>
      </c>
      <c r="AM469" t="n">
        <v>2</v>
      </c>
      <c r="AN469" t="n">
        <v>0</v>
      </c>
      <c r="AO469" t="n">
        <v>1</v>
      </c>
      <c r="AP469" t="n">
        <v>1</v>
      </c>
      <c r="AQ469" t="n">
        <v>0</v>
      </c>
      <c r="AR469" t="n">
        <v>0</v>
      </c>
      <c r="AS469" t="inlineStr"/>
      <c r="AT469" t="n">
        <v>7</v>
      </c>
      <c r="AU469" t="inlineStr"/>
      <c r="AV469" t="n">
        <v>0</v>
      </c>
      <c r="AW469" t="n">
        <v>2</v>
      </c>
      <c r="AX469" t="n">
        <v>78860586</v>
      </c>
      <c r="AY469" t="n">
        <v>1</v>
      </c>
      <c r="AZ469" t="n">
        <v>0</v>
      </c>
      <c r="BA469" t="n">
        <v>457</v>
      </c>
      <c r="BB469" t="n">
        <v>0</v>
      </c>
      <c r="BC469" t="n">
        <v>0</v>
      </c>
      <c r="BD469" t="n">
        <v>0</v>
      </c>
      <c r="BE469" t="n">
        <v>0</v>
      </c>
      <c r="BF469" t="n">
        <v>0</v>
      </c>
      <c r="BG469" t="n">
        <v>0</v>
      </c>
      <c r="BH469" t="n">
        <v>0</v>
      </c>
      <c r="BI469" t="n">
        <v>0</v>
      </c>
      <c r="BJ469" t="n">
        <v>0</v>
      </c>
      <c r="BK469" t="n">
        <v>0</v>
      </c>
      <c r="BL469" t="n">
        <v>0</v>
      </c>
      <c r="BM469" t="n">
        <v>0</v>
      </c>
      <c r="BN469" t="n">
        <v>0</v>
      </c>
      <c r="BO469" t="n">
        <v>0</v>
      </c>
      <c r="BP469" t="n">
        <v>0</v>
      </c>
      <c r="BQ469" t="n">
        <v>0</v>
      </c>
      <c r="BR469" t="n">
        <v>0</v>
      </c>
      <c r="BS469" t="n">
        <v>0</v>
      </c>
      <c r="BT469" t="n">
        <v>0</v>
      </c>
      <c r="BU469" t="n">
        <v>0</v>
      </c>
      <c r="BV469" t="n">
        <v>0</v>
      </c>
      <c r="BW469" t="n">
        <v>0</v>
      </c>
      <c r="CV469" t="n">
        <v>0</v>
      </c>
      <c r="CW469" t="n">
        <v>0</v>
      </c>
      <c r="CX469">
        <f>ROUND(Y469*Source!I1176,7)</f>
        <v/>
      </c>
      <c r="CY469">
        <f>AA469</f>
        <v/>
      </c>
      <c r="CZ469">
        <f>AE469</f>
        <v/>
      </c>
      <c r="DA469">
        <f>AI469</f>
        <v/>
      </c>
      <c r="DB469">
        <f>ROUND(ROUND(AT469*CZ469,2),2)</f>
        <v/>
      </c>
      <c r="DC469">
        <f>ROUND(ROUND(AT469*AG469,2),2)</f>
        <v/>
      </c>
      <c r="DD469" t="inlineStr"/>
      <c r="DE469" t="inlineStr"/>
      <c r="DF469">
        <f>ROUND(ROUND(AE469*AI469,0)*CX469,0)</f>
        <v/>
      </c>
      <c r="DG469">
        <f>ROUND(ROUND(AF469,0)*CX469,0)</f>
        <v/>
      </c>
      <c r="DH469">
        <f>ROUND(ROUND(AG469,0)*CX469,0)</f>
        <v/>
      </c>
      <c r="DI469">
        <f>ROUND(ROUND(AH469,0)*CX469,0)</f>
        <v/>
      </c>
      <c r="DJ469">
        <f>DF469</f>
        <v/>
      </c>
      <c r="DK469" t="n">
        <v>0</v>
      </c>
      <c r="DL469" t="inlineStr"/>
      <c r="DM469" t="n">
        <v>0</v>
      </c>
      <c r="DN469" t="inlineStr"/>
      <c r="DO469" t="n">
        <v>0</v>
      </c>
    </row>
    <row r="470">
      <c r="A470">
        <f>ROW(Source!A1177)</f>
        <v/>
      </c>
      <c r="B470" t="n">
        <v>78855224</v>
      </c>
      <c r="C470" t="n">
        <v>78860592</v>
      </c>
      <c r="D470" t="n">
        <v>18407150</v>
      </c>
      <c r="E470" t="n">
        <v>1</v>
      </c>
      <c r="F470" t="n">
        <v>1</v>
      </c>
      <c r="G470" t="n">
        <v>1</v>
      </c>
      <c r="H470" t="n">
        <v>1</v>
      </c>
      <c r="I470" t="inlineStr">
        <is>
          <t>1-1030-90</t>
        </is>
      </c>
      <c r="J470" t="inlineStr"/>
      <c r="K470" t="inlineStr">
        <is>
          <t>Рабочий строитель среднего разряда 3</t>
        </is>
      </c>
      <c r="L470" t="n">
        <v>1369</v>
      </c>
      <c r="N470" t="n">
        <v>1013</v>
      </c>
      <c r="O470" t="inlineStr">
        <is>
          <t>чел.-ч</t>
        </is>
      </c>
      <c r="P470" t="inlineStr">
        <is>
          <t>чел.-ч</t>
        </is>
      </c>
      <c r="Q470" t="n">
        <v>1</v>
      </c>
      <c r="W470" t="n">
        <v>0</v>
      </c>
      <c r="X470" t="n">
        <v>-931037793</v>
      </c>
      <c r="Y470">
        <f>AT470</f>
        <v/>
      </c>
      <c r="AA470" t="n">
        <v>0</v>
      </c>
      <c r="AB470" t="n">
        <v>0</v>
      </c>
      <c r="AC470" t="n">
        <v>0</v>
      </c>
      <c r="AD470" t="n">
        <v>8.529999999999999</v>
      </c>
      <c r="AE470" t="n">
        <v>0</v>
      </c>
      <c r="AF470" t="n">
        <v>0</v>
      </c>
      <c r="AG470" t="n">
        <v>0</v>
      </c>
      <c r="AH470" t="n">
        <v>8.529999999999999</v>
      </c>
      <c r="AI470" t="n">
        <v>1</v>
      </c>
      <c r="AJ470" t="n">
        <v>1</v>
      </c>
      <c r="AK470" t="n">
        <v>1</v>
      </c>
      <c r="AL470" t="n">
        <v>1</v>
      </c>
      <c r="AM470" t="n">
        <v>-2</v>
      </c>
      <c r="AN470" t="n">
        <v>0</v>
      </c>
      <c r="AO470" t="n">
        <v>1</v>
      </c>
      <c r="AP470" t="n">
        <v>0</v>
      </c>
      <c r="AQ470" t="n">
        <v>0</v>
      </c>
      <c r="AR470" t="n">
        <v>0</v>
      </c>
      <c r="AS470" t="inlineStr"/>
      <c r="AT470" t="n">
        <v>37.8</v>
      </c>
      <c r="AU470" t="inlineStr"/>
      <c r="AV470" t="n">
        <v>1</v>
      </c>
      <c r="AW470" t="n">
        <v>2</v>
      </c>
      <c r="AX470" t="n">
        <v>78860594</v>
      </c>
      <c r="AY470" t="n">
        <v>1</v>
      </c>
      <c r="AZ470" t="n">
        <v>0</v>
      </c>
      <c r="BA470" t="n">
        <v>460</v>
      </c>
      <c r="BB470" t="n">
        <v>0</v>
      </c>
      <c r="BC470" t="n">
        <v>0</v>
      </c>
      <c r="BD470" t="n">
        <v>0</v>
      </c>
      <c r="BE470" t="n">
        <v>0</v>
      </c>
      <c r="BF470" t="n">
        <v>0</v>
      </c>
      <c r="BG470" t="n">
        <v>0</v>
      </c>
      <c r="BH470" t="n">
        <v>0</v>
      </c>
      <c r="BI470" t="n">
        <v>0</v>
      </c>
      <c r="BJ470" t="n">
        <v>0</v>
      </c>
      <c r="BK470" t="n">
        <v>0</v>
      </c>
      <c r="BL470" t="n">
        <v>0</v>
      </c>
      <c r="BM470" t="n">
        <v>0</v>
      </c>
      <c r="BN470" t="n">
        <v>0</v>
      </c>
      <c r="BO470" t="n">
        <v>0</v>
      </c>
      <c r="BP470" t="n">
        <v>0</v>
      </c>
      <c r="BQ470" t="n">
        <v>0</v>
      </c>
      <c r="BR470" t="n">
        <v>0</v>
      </c>
      <c r="BS470" t="n">
        <v>0</v>
      </c>
      <c r="BT470" t="n">
        <v>0</v>
      </c>
      <c r="BU470" t="n">
        <v>0</v>
      </c>
      <c r="BV470" t="n">
        <v>0</v>
      </c>
      <c r="BW470" t="n">
        <v>0</v>
      </c>
      <c r="CU470">
        <f>ROUND(AT470*Source!I1177*AH470*AL470,0)</f>
        <v/>
      </c>
      <c r="CV470">
        <f>ROUND(Y470*Source!I1177,7)</f>
        <v/>
      </c>
      <c r="CW470" t="n">
        <v>0</v>
      </c>
      <c r="CX470">
        <f>ROUND(Y470*Source!I1177,7)</f>
        <v/>
      </c>
      <c r="CY470">
        <f>AD470</f>
        <v/>
      </c>
      <c r="CZ470">
        <f>AH470</f>
        <v/>
      </c>
      <c r="DA470">
        <f>AL470</f>
        <v/>
      </c>
      <c r="DB470">
        <f>ROUND(ROUND(AT470*CZ470,2),2)</f>
        <v/>
      </c>
      <c r="DC470">
        <f>ROUND(ROUND(AT470*AG470,2),2)</f>
        <v/>
      </c>
      <c r="DD470" t="inlineStr"/>
      <c r="DE470" t="inlineStr"/>
      <c r="DF470">
        <f>ROUND(ROUND(AE470,0)*CX470,0)</f>
        <v/>
      </c>
      <c r="DG470">
        <f>ROUND(ROUND(AF470,0)*CX470,0)</f>
        <v/>
      </c>
      <c r="DH470">
        <f>ROUND(ROUND(AG470,0)*CX470,0)</f>
        <v/>
      </c>
      <c r="DI470">
        <f>ROUND(ROUND(AH470,0)*CX470,0)</f>
        <v/>
      </c>
      <c r="DJ470">
        <f>DI470</f>
        <v/>
      </c>
      <c r="DK470" t="n">
        <v>0</v>
      </c>
      <c r="DL470" t="inlineStr"/>
      <c r="DM470" t="n">
        <v>0</v>
      </c>
      <c r="DN470" t="inlineStr"/>
      <c r="DO470" t="n">
        <v>0</v>
      </c>
    </row>
    <row r="471">
      <c r="A471">
        <f>ROW(Source!A1178)</f>
        <v/>
      </c>
      <c r="B471" t="n">
        <v>78855224</v>
      </c>
      <c r="C471" t="n">
        <v>78860595</v>
      </c>
      <c r="D471" t="n">
        <v>18413627</v>
      </c>
      <c r="E471" t="n">
        <v>1</v>
      </c>
      <c r="F471" t="n">
        <v>1</v>
      </c>
      <c r="G471" t="n">
        <v>1</v>
      </c>
      <c r="H471" t="n">
        <v>1</v>
      </c>
      <c r="I471" t="inlineStr">
        <is>
          <t>1-1042-90</t>
        </is>
      </c>
      <c r="J471" t="inlineStr"/>
      <c r="K471" t="inlineStr">
        <is>
          <t>Рабочий строитель среднего разряда 4,2</t>
        </is>
      </c>
      <c r="L471" t="n">
        <v>1369</v>
      </c>
      <c r="N471" t="n">
        <v>1013</v>
      </c>
      <c r="O471" t="inlineStr">
        <is>
          <t>чел.-ч</t>
        </is>
      </c>
      <c r="P471" t="inlineStr">
        <is>
          <t>чел.-ч</t>
        </is>
      </c>
      <c r="Q471" t="n">
        <v>1</v>
      </c>
      <c r="W471" t="n">
        <v>0</v>
      </c>
      <c r="X471" t="n">
        <v>-1366182279</v>
      </c>
      <c r="Y471">
        <f>AT471</f>
        <v/>
      </c>
      <c r="AA471" t="n">
        <v>0</v>
      </c>
      <c r="AB471" t="n">
        <v>0</v>
      </c>
      <c r="AC471" t="n">
        <v>0</v>
      </c>
      <c r="AD471" t="n">
        <v>9.92</v>
      </c>
      <c r="AE471" t="n">
        <v>0</v>
      </c>
      <c r="AF471" t="n">
        <v>0</v>
      </c>
      <c r="AG471" t="n">
        <v>0</v>
      </c>
      <c r="AH471" t="n">
        <v>9.92</v>
      </c>
      <c r="AI471" t="n">
        <v>1</v>
      </c>
      <c r="AJ471" t="n">
        <v>1</v>
      </c>
      <c r="AK471" t="n">
        <v>1</v>
      </c>
      <c r="AL471" t="n">
        <v>1</v>
      </c>
      <c r="AM471" t="n">
        <v>-2</v>
      </c>
      <c r="AN471" t="n">
        <v>0</v>
      </c>
      <c r="AO471" t="n">
        <v>1</v>
      </c>
      <c r="AP471" t="n">
        <v>0</v>
      </c>
      <c r="AQ471" t="n">
        <v>0</v>
      </c>
      <c r="AR471" t="n">
        <v>0</v>
      </c>
      <c r="AS471" t="inlineStr"/>
      <c r="AT471" t="n">
        <v>121.8</v>
      </c>
      <c r="AU471" t="inlineStr"/>
      <c r="AV471" t="n">
        <v>1</v>
      </c>
      <c r="AW471" t="n">
        <v>2</v>
      </c>
      <c r="AX471" t="n">
        <v>78860611</v>
      </c>
      <c r="AY471" t="n">
        <v>1</v>
      </c>
      <c r="AZ471" t="n">
        <v>0</v>
      </c>
      <c r="BA471" t="n">
        <v>461</v>
      </c>
      <c r="BB471" t="n">
        <v>0</v>
      </c>
      <c r="BC471" t="n">
        <v>0</v>
      </c>
      <c r="BD471" t="n">
        <v>0</v>
      </c>
      <c r="BE471" t="n">
        <v>0</v>
      </c>
      <c r="BF471" t="n">
        <v>0</v>
      </c>
      <c r="BG471" t="n">
        <v>0</v>
      </c>
      <c r="BH471" t="n">
        <v>0</v>
      </c>
      <c r="BI471" t="n">
        <v>0</v>
      </c>
      <c r="BJ471" t="n">
        <v>0</v>
      </c>
      <c r="BK471" t="n">
        <v>0</v>
      </c>
      <c r="BL471" t="n">
        <v>0</v>
      </c>
      <c r="BM471" t="n">
        <v>0</v>
      </c>
      <c r="BN471" t="n">
        <v>0</v>
      </c>
      <c r="BO471" t="n">
        <v>0</v>
      </c>
      <c r="BP471" t="n">
        <v>0</v>
      </c>
      <c r="BQ471" t="n">
        <v>0</v>
      </c>
      <c r="BR471" t="n">
        <v>0</v>
      </c>
      <c r="BS471" t="n">
        <v>0</v>
      </c>
      <c r="BT471" t="n">
        <v>0</v>
      </c>
      <c r="BU471" t="n">
        <v>0</v>
      </c>
      <c r="BV471" t="n">
        <v>0</v>
      </c>
      <c r="BW471" t="n">
        <v>0</v>
      </c>
      <c r="CU471">
        <f>ROUND(AT471*Source!I1178*AH471*AL471,0)</f>
        <v/>
      </c>
      <c r="CV471">
        <f>ROUND(Y471*Source!I1178,7)</f>
        <v/>
      </c>
      <c r="CW471" t="n">
        <v>0</v>
      </c>
      <c r="CX471">
        <f>ROUND(Y471*Source!I1178,7)</f>
        <v/>
      </c>
      <c r="CY471">
        <f>AD471</f>
        <v/>
      </c>
      <c r="CZ471">
        <f>AH471</f>
        <v/>
      </c>
      <c r="DA471">
        <f>AL471</f>
        <v/>
      </c>
      <c r="DB471">
        <f>ROUND(ROUND(AT471*CZ471,2),2)</f>
        <v/>
      </c>
      <c r="DC471">
        <f>ROUND(ROUND(AT471*AG471,2),2)</f>
        <v/>
      </c>
      <c r="DD471" t="inlineStr"/>
      <c r="DE471" t="inlineStr"/>
      <c r="DF471">
        <f>ROUND(ROUND(AE471,0)*CX471,0)</f>
        <v/>
      </c>
      <c r="DG471">
        <f>ROUND(ROUND(AF471,0)*CX471,0)</f>
        <v/>
      </c>
      <c r="DH471">
        <f>ROUND(ROUND(AG471,0)*CX471,0)</f>
        <v/>
      </c>
      <c r="DI471">
        <f>ROUND(ROUND(AH471,0)*CX471,0)</f>
        <v/>
      </c>
      <c r="DJ471">
        <f>DI471</f>
        <v/>
      </c>
      <c r="DK471" t="n">
        <v>0</v>
      </c>
      <c r="DL471" t="inlineStr"/>
      <c r="DM471" t="n">
        <v>0</v>
      </c>
      <c r="DN471" t="inlineStr"/>
      <c r="DO471" t="n">
        <v>0</v>
      </c>
    </row>
    <row r="472">
      <c r="A472">
        <f>ROW(Source!A1178)</f>
        <v/>
      </c>
      <c r="B472" t="n">
        <v>78855224</v>
      </c>
      <c r="C472" t="n">
        <v>78860595</v>
      </c>
      <c r="D472" t="n">
        <v>121548</v>
      </c>
      <c r="E472" t="n">
        <v>1</v>
      </c>
      <c r="F472" t="n">
        <v>1</v>
      </c>
      <c r="G472" t="n">
        <v>1</v>
      </c>
      <c r="H472" t="n">
        <v>1</v>
      </c>
      <c r="I472" t="inlineStr">
        <is>
          <t>2</t>
        </is>
      </c>
      <c r="J472" t="inlineStr"/>
      <c r="K472" t="inlineStr">
        <is>
          <t>Затраты труда машинистов</t>
        </is>
      </c>
      <c r="L472" t="n">
        <v>608254</v>
      </c>
      <c r="N472" t="n">
        <v>1013</v>
      </c>
      <c r="O472" t="inlineStr">
        <is>
          <t>чел.час</t>
        </is>
      </c>
      <c r="P472" t="inlineStr">
        <is>
          <t>чел.час</t>
        </is>
      </c>
      <c r="Q472" t="n">
        <v>1</v>
      </c>
      <c r="W472" t="n">
        <v>0</v>
      </c>
      <c r="X472" t="n">
        <v>-185737400</v>
      </c>
      <c r="Y472">
        <f>AT472</f>
        <v/>
      </c>
      <c r="AA472" t="n">
        <v>0</v>
      </c>
      <c r="AB472" t="n">
        <v>0</v>
      </c>
      <c r="AC472" t="n">
        <v>0</v>
      </c>
      <c r="AD472" t="n">
        <v>0</v>
      </c>
      <c r="AE472" t="n">
        <v>0</v>
      </c>
      <c r="AF472" t="n">
        <v>0</v>
      </c>
      <c r="AG472" t="n">
        <v>0</v>
      </c>
      <c r="AH472" t="n">
        <v>0</v>
      </c>
      <c r="AI472" t="n">
        <v>1</v>
      </c>
      <c r="AJ472" t="n">
        <v>1</v>
      </c>
      <c r="AK472" t="n">
        <v>1</v>
      </c>
      <c r="AL472" t="n">
        <v>1</v>
      </c>
      <c r="AM472" t="n">
        <v>-2</v>
      </c>
      <c r="AN472" t="n">
        <v>0</v>
      </c>
      <c r="AO472" t="n">
        <v>1</v>
      </c>
      <c r="AP472" t="n">
        <v>0</v>
      </c>
      <c r="AQ472" t="n">
        <v>0</v>
      </c>
      <c r="AR472" t="n">
        <v>0</v>
      </c>
      <c r="AS472" t="inlineStr"/>
      <c r="AT472" t="n">
        <v>4.72</v>
      </c>
      <c r="AU472" t="inlineStr"/>
      <c r="AV472" t="n">
        <v>2</v>
      </c>
      <c r="AW472" t="n">
        <v>2</v>
      </c>
      <c r="AX472" t="n">
        <v>78860612</v>
      </c>
      <c r="AY472" t="n">
        <v>1</v>
      </c>
      <c r="AZ472" t="n">
        <v>0</v>
      </c>
      <c r="BA472" t="n">
        <v>462</v>
      </c>
      <c r="BB472" t="n">
        <v>0</v>
      </c>
      <c r="BC472" t="n">
        <v>0</v>
      </c>
      <c r="BD472" t="n">
        <v>0</v>
      </c>
      <c r="BE472" t="n">
        <v>0</v>
      </c>
      <c r="BF472" t="n">
        <v>0</v>
      </c>
      <c r="BG472" t="n">
        <v>0</v>
      </c>
      <c r="BH472" t="n">
        <v>0</v>
      </c>
      <c r="BI472" t="n">
        <v>0</v>
      </c>
      <c r="BJ472" t="n">
        <v>0</v>
      </c>
      <c r="BK472" t="n">
        <v>0</v>
      </c>
      <c r="BL472" t="n">
        <v>0</v>
      </c>
      <c r="BM472" t="n">
        <v>0</v>
      </c>
      <c r="BN472" t="n">
        <v>0</v>
      </c>
      <c r="BO472" t="n">
        <v>0</v>
      </c>
      <c r="BP472" t="n">
        <v>0</v>
      </c>
      <c r="BQ472" t="n">
        <v>0</v>
      </c>
      <c r="BR472" t="n">
        <v>0</v>
      </c>
      <c r="BS472" t="n">
        <v>0</v>
      </c>
      <c r="BT472" t="n">
        <v>0</v>
      </c>
      <c r="BU472" t="n">
        <v>0</v>
      </c>
      <c r="BV472" t="n">
        <v>0</v>
      </c>
      <c r="BW472" t="n">
        <v>0</v>
      </c>
      <c r="CV472" t="n">
        <v>0</v>
      </c>
      <c r="CW472" t="n">
        <v>0</v>
      </c>
      <c r="CX472">
        <f>ROUND(Y472*Source!I1178,7)</f>
        <v/>
      </c>
      <c r="CY472">
        <f>AD472</f>
        <v/>
      </c>
      <c r="CZ472">
        <f>AH472</f>
        <v/>
      </c>
      <c r="DA472">
        <f>AL472</f>
        <v/>
      </c>
      <c r="DB472">
        <f>ROUND(ROUND(AT472*CZ472,2),2)</f>
        <v/>
      </c>
      <c r="DC472">
        <f>ROUND(ROUND(AT472*AG472,2),2)</f>
        <v/>
      </c>
      <c r="DD472" t="inlineStr"/>
      <c r="DE472" t="inlineStr"/>
      <c r="DF472">
        <f>ROUND(ROUND(AE472,0)*CX472,0)</f>
        <v/>
      </c>
      <c r="DG472">
        <f>ROUND(ROUND(AF472,0)*CX472,0)</f>
        <v/>
      </c>
      <c r="DH472">
        <f>ROUND(ROUND(AG472,0)*CX472,0)</f>
        <v/>
      </c>
      <c r="DI472">
        <f>ROUND(ROUND(AH472,0)*CX472,0)</f>
        <v/>
      </c>
      <c r="DJ472">
        <f>DI472</f>
        <v/>
      </c>
      <c r="DK472" t="n">
        <v>0</v>
      </c>
      <c r="DL472" t="inlineStr"/>
      <c r="DM472" t="n">
        <v>0</v>
      </c>
      <c r="DN472" t="inlineStr"/>
      <c r="DO472" t="n">
        <v>0</v>
      </c>
    </row>
    <row r="473">
      <c r="A473">
        <f>ROW(Source!A1178)</f>
        <v/>
      </c>
      <c r="B473" t="n">
        <v>78855224</v>
      </c>
      <c r="C473" t="n">
        <v>78860595</v>
      </c>
      <c r="D473" t="n">
        <v>29172268</v>
      </c>
      <c r="E473" t="n">
        <v>1</v>
      </c>
      <c r="F473" t="n">
        <v>1</v>
      </c>
      <c r="G473" t="n">
        <v>1</v>
      </c>
      <c r="H473" t="n">
        <v>2</v>
      </c>
      <c r="I473" t="inlineStr">
        <is>
          <t>020129</t>
        </is>
      </c>
      <c r="J473" t="inlineStr">
        <is>
          <t>ТСЭМ Московской обл., 020129, приказ Минстроя России №675/пр от 28.02.2017 № 264/пр</t>
        </is>
      </c>
      <c r="K473" t="inlineStr">
        <is>
          <t>Краны башенные при работе на других видах строительства 8 т</t>
        </is>
      </c>
      <c r="L473" t="n">
        <v>1368</v>
      </c>
      <c r="N473" t="n">
        <v>1011</v>
      </c>
      <c r="O473" t="inlineStr">
        <is>
          <t>маш.-ч</t>
        </is>
      </c>
      <c r="P473" t="inlineStr">
        <is>
          <t>маш.-ч</t>
        </is>
      </c>
      <c r="Q473" t="n">
        <v>1</v>
      </c>
      <c r="W473" t="n">
        <v>0</v>
      </c>
      <c r="X473" t="n">
        <v>-438066613</v>
      </c>
      <c r="Y473">
        <f>AT473</f>
        <v/>
      </c>
      <c r="AA473" t="n">
        <v>0</v>
      </c>
      <c r="AB473" t="n">
        <v>1211.33</v>
      </c>
      <c r="AC473" t="n">
        <v>705.38</v>
      </c>
      <c r="AD473" t="n">
        <v>0</v>
      </c>
      <c r="AE473" t="n">
        <v>0</v>
      </c>
      <c r="AF473" t="n">
        <v>86.40000000000001</v>
      </c>
      <c r="AG473" t="n">
        <v>13.5</v>
      </c>
      <c r="AH473" t="n">
        <v>0</v>
      </c>
      <c r="AI473" t="n">
        <v>1</v>
      </c>
      <c r="AJ473" t="n">
        <v>14.02</v>
      </c>
      <c r="AK473" t="n">
        <v>52.25</v>
      </c>
      <c r="AL473" t="n">
        <v>1</v>
      </c>
      <c r="AM473" t="n">
        <v>2</v>
      </c>
      <c r="AN473" t="n">
        <v>0</v>
      </c>
      <c r="AO473" t="n">
        <v>1</v>
      </c>
      <c r="AP473" t="n">
        <v>0</v>
      </c>
      <c r="AQ473" t="n">
        <v>0</v>
      </c>
      <c r="AR473" t="n">
        <v>0</v>
      </c>
      <c r="AS473" t="inlineStr"/>
      <c r="AT473" t="n">
        <v>0.05</v>
      </c>
      <c r="AU473" t="inlineStr"/>
      <c r="AV473" t="n">
        <v>0</v>
      </c>
      <c r="AW473" t="n">
        <v>2</v>
      </c>
      <c r="AX473" t="n">
        <v>78860613</v>
      </c>
      <c r="AY473" t="n">
        <v>1</v>
      </c>
      <c r="AZ473" t="n">
        <v>0</v>
      </c>
      <c r="BA473" t="n">
        <v>463</v>
      </c>
      <c r="BB473" t="n">
        <v>0</v>
      </c>
      <c r="BC473" t="n">
        <v>0</v>
      </c>
      <c r="BD473" t="n">
        <v>0</v>
      </c>
      <c r="BE473" t="n">
        <v>0</v>
      </c>
      <c r="BF473" t="n">
        <v>0</v>
      </c>
      <c r="BG473" t="n">
        <v>0</v>
      </c>
      <c r="BH473" t="n">
        <v>0</v>
      </c>
      <c r="BI473" t="n">
        <v>0</v>
      </c>
      <c r="BJ473" t="n">
        <v>0</v>
      </c>
      <c r="BK473" t="n">
        <v>0</v>
      </c>
      <c r="BL473" t="n">
        <v>0</v>
      </c>
      <c r="BM473" t="n">
        <v>0</v>
      </c>
      <c r="BN473" t="n">
        <v>0</v>
      </c>
      <c r="BO473" t="n">
        <v>0</v>
      </c>
      <c r="BP473" t="n">
        <v>0</v>
      </c>
      <c r="BQ473" t="n">
        <v>0</v>
      </c>
      <c r="BR473" t="n">
        <v>0</v>
      </c>
      <c r="BS473" t="n">
        <v>0</v>
      </c>
      <c r="BT473" t="n">
        <v>0</v>
      </c>
      <c r="BU473" t="n">
        <v>0</v>
      </c>
      <c r="BV473" t="n">
        <v>0</v>
      </c>
      <c r="BW473" t="n">
        <v>0</v>
      </c>
      <c r="CV473" t="n">
        <v>0</v>
      </c>
      <c r="CW473">
        <f>ROUND(Y473*Source!I1178*DO473,7)</f>
        <v/>
      </c>
      <c r="CX473">
        <f>ROUND(Y473*Source!I1178,7)</f>
        <v/>
      </c>
      <c r="CY473">
        <f>AB473</f>
        <v/>
      </c>
      <c r="CZ473">
        <f>AF473</f>
        <v/>
      </c>
      <c r="DA473">
        <f>AJ473</f>
        <v/>
      </c>
      <c r="DB473">
        <f>ROUND(ROUND(AT473*CZ473,2),2)</f>
        <v/>
      </c>
      <c r="DC473">
        <f>ROUND(ROUND(AT473*AG473,2),2)</f>
        <v/>
      </c>
      <c r="DD473" t="inlineStr"/>
      <c r="DE473" t="inlineStr"/>
      <c r="DF473">
        <f>ROUND(ROUND(AE473,0)*CX473,0)</f>
        <v/>
      </c>
      <c r="DG473">
        <f>ROUND(ROUND(AF473*AJ473,0)*CX473,0)</f>
        <v/>
      </c>
      <c r="DH473">
        <f>ROUND(ROUND(AG473*AK473,0)*CX473,0)</f>
        <v/>
      </c>
      <c r="DI473">
        <f>ROUND(ROUND(AH473,0)*CX473,0)</f>
        <v/>
      </c>
      <c r="DJ473">
        <f>DG473</f>
        <v/>
      </c>
      <c r="DK473" t="n">
        <v>0</v>
      </c>
      <c r="DL473" t="inlineStr"/>
      <c r="DM473" t="n">
        <v>0</v>
      </c>
      <c r="DN473" t="inlineStr"/>
      <c r="DO473" t="n">
        <v>0</v>
      </c>
    </row>
    <row r="474">
      <c r="A474">
        <f>ROW(Source!A1178)</f>
        <v/>
      </c>
      <c r="B474" t="n">
        <v>78855224</v>
      </c>
      <c r="C474" t="n">
        <v>78860595</v>
      </c>
      <c r="D474" t="n">
        <v>29172379</v>
      </c>
      <c r="E474" t="n">
        <v>1</v>
      </c>
      <c r="F474" t="n">
        <v>1</v>
      </c>
      <c r="G474" t="n">
        <v>1</v>
      </c>
      <c r="H474" t="n">
        <v>2</v>
      </c>
      <c r="I474" t="inlineStr">
        <is>
          <t>021141</t>
        </is>
      </c>
      <c r="J474" t="inlineStr">
        <is>
          <t>ТСЭМ Московской обл., 021141, приказ Минстроя России №675/пр от 28.02.2017 № 264/пр</t>
        </is>
      </c>
      <c r="K474" t="inlineStr">
        <is>
          <t>Краны на автомобильном ходу при работе на других видах строительства 10 т</t>
        </is>
      </c>
      <c r="L474" t="n">
        <v>1368</v>
      </c>
      <c r="N474" t="n">
        <v>1011</v>
      </c>
      <c r="O474" t="inlineStr">
        <is>
          <t>маш.-ч</t>
        </is>
      </c>
      <c r="P474" t="inlineStr">
        <is>
          <t>маш.-ч</t>
        </is>
      </c>
      <c r="Q474" t="n">
        <v>1</v>
      </c>
      <c r="W474" t="n">
        <v>0</v>
      </c>
      <c r="X474" t="n">
        <v>1106923569</v>
      </c>
      <c r="Y474">
        <f>AT474</f>
        <v/>
      </c>
      <c r="AA474" t="n">
        <v>0</v>
      </c>
      <c r="AB474" t="n">
        <v>1490.72</v>
      </c>
      <c r="AC474" t="n">
        <v>705.38</v>
      </c>
      <c r="AD474" t="n">
        <v>0</v>
      </c>
      <c r="AE474" t="n">
        <v>0</v>
      </c>
      <c r="AF474" t="n">
        <v>112</v>
      </c>
      <c r="AG474" t="n">
        <v>13.5</v>
      </c>
      <c r="AH474" t="n">
        <v>0</v>
      </c>
      <c r="AI474" t="n">
        <v>1</v>
      </c>
      <c r="AJ474" t="n">
        <v>13.31</v>
      </c>
      <c r="AK474" t="n">
        <v>52.25</v>
      </c>
      <c r="AL474" t="n">
        <v>1</v>
      </c>
      <c r="AM474" t="n">
        <v>2</v>
      </c>
      <c r="AN474" t="n">
        <v>0</v>
      </c>
      <c r="AO474" t="n">
        <v>1</v>
      </c>
      <c r="AP474" t="n">
        <v>0</v>
      </c>
      <c r="AQ474" t="n">
        <v>0</v>
      </c>
      <c r="AR474" t="n">
        <v>0</v>
      </c>
      <c r="AS474" t="inlineStr"/>
      <c r="AT474" t="n">
        <v>0.03</v>
      </c>
      <c r="AU474" t="inlineStr"/>
      <c r="AV474" t="n">
        <v>0</v>
      </c>
      <c r="AW474" t="n">
        <v>2</v>
      </c>
      <c r="AX474" t="n">
        <v>78860614</v>
      </c>
      <c r="AY474" t="n">
        <v>1</v>
      </c>
      <c r="AZ474" t="n">
        <v>0</v>
      </c>
      <c r="BA474" t="n">
        <v>464</v>
      </c>
      <c r="BB474" t="n">
        <v>0</v>
      </c>
      <c r="BC474" t="n">
        <v>0</v>
      </c>
      <c r="BD474" t="n">
        <v>0</v>
      </c>
      <c r="BE474" t="n">
        <v>0</v>
      </c>
      <c r="BF474" t="n">
        <v>0</v>
      </c>
      <c r="BG474" t="n">
        <v>0</v>
      </c>
      <c r="BH474" t="n">
        <v>0</v>
      </c>
      <c r="BI474" t="n">
        <v>0</v>
      </c>
      <c r="BJ474" t="n">
        <v>0</v>
      </c>
      <c r="BK474" t="n">
        <v>0</v>
      </c>
      <c r="BL474" t="n">
        <v>0</v>
      </c>
      <c r="BM474" t="n">
        <v>0</v>
      </c>
      <c r="BN474" t="n">
        <v>0</v>
      </c>
      <c r="BO474" t="n">
        <v>0</v>
      </c>
      <c r="BP474" t="n">
        <v>0</v>
      </c>
      <c r="BQ474" t="n">
        <v>0</v>
      </c>
      <c r="BR474" t="n">
        <v>0</v>
      </c>
      <c r="BS474" t="n">
        <v>0</v>
      </c>
      <c r="BT474" t="n">
        <v>0</v>
      </c>
      <c r="BU474" t="n">
        <v>0</v>
      </c>
      <c r="BV474" t="n">
        <v>0</v>
      </c>
      <c r="BW474" t="n">
        <v>0</v>
      </c>
      <c r="CV474" t="n">
        <v>0</v>
      </c>
      <c r="CW474">
        <f>ROUND(Y474*Source!I1178*DO474,7)</f>
        <v/>
      </c>
      <c r="CX474">
        <f>ROUND(Y474*Source!I1178,7)</f>
        <v/>
      </c>
      <c r="CY474">
        <f>AB474</f>
        <v/>
      </c>
      <c r="CZ474">
        <f>AF474</f>
        <v/>
      </c>
      <c r="DA474">
        <f>AJ474</f>
        <v/>
      </c>
      <c r="DB474">
        <f>ROUND(ROUND(AT474*CZ474,2),2)</f>
        <v/>
      </c>
      <c r="DC474">
        <f>ROUND(ROUND(AT474*AG474,2),2)</f>
        <v/>
      </c>
      <c r="DD474" t="inlineStr"/>
      <c r="DE474" t="inlineStr"/>
      <c r="DF474">
        <f>ROUND(ROUND(AE474,0)*CX474,0)</f>
        <v/>
      </c>
      <c r="DG474">
        <f>ROUND(ROUND(AF474*AJ474,0)*CX474,0)</f>
        <v/>
      </c>
      <c r="DH474">
        <f>ROUND(ROUND(AG474*AK474,0)*CX474,0)</f>
        <v/>
      </c>
      <c r="DI474">
        <f>ROUND(ROUND(AH474,0)*CX474,0)</f>
        <v/>
      </c>
      <c r="DJ474">
        <f>DG474</f>
        <v/>
      </c>
      <c r="DK474" t="n">
        <v>0</v>
      </c>
      <c r="DL474" t="inlineStr"/>
      <c r="DM474" t="n">
        <v>0</v>
      </c>
      <c r="DN474" t="inlineStr"/>
      <c r="DO474" t="n">
        <v>0</v>
      </c>
    </row>
    <row r="475">
      <c r="A475">
        <f>ROW(Source!A1178)</f>
        <v/>
      </c>
      <c r="B475" t="n">
        <v>78855224</v>
      </c>
      <c r="C475" t="n">
        <v>78860595</v>
      </c>
      <c r="D475" t="n">
        <v>29172951</v>
      </c>
      <c r="E475" t="n">
        <v>1</v>
      </c>
      <c r="F475" t="n">
        <v>1</v>
      </c>
      <c r="G475" t="n">
        <v>1</v>
      </c>
      <c r="H475" t="n">
        <v>2</v>
      </c>
      <c r="I475" t="inlineStr">
        <is>
          <t>081600</t>
        </is>
      </c>
      <c r="J475" t="inlineStr">
        <is>
          <t>ТСЭМ Московской обл., 081600, приказ Минстроя России №675/пр от 28.02.2017 № 264/пр</t>
        </is>
      </c>
      <c r="K475" t="inlineStr">
        <is>
          <t>Агрегаты для сварки полиэтиленовых труб</t>
        </is>
      </c>
      <c r="L475" t="n">
        <v>1368</v>
      </c>
      <c r="N475" t="n">
        <v>1011</v>
      </c>
      <c r="O475" t="inlineStr">
        <is>
          <t>маш.-ч</t>
        </is>
      </c>
      <c r="P475" t="inlineStr">
        <is>
          <t>маш.-ч</t>
        </is>
      </c>
      <c r="Q475" t="n">
        <v>1</v>
      </c>
      <c r="W475" t="n">
        <v>0</v>
      </c>
      <c r="X475" t="n">
        <v>1994325455</v>
      </c>
      <c r="Y475">
        <f>AT475</f>
        <v/>
      </c>
      <c r="AA475" t="n">
        <v>0</v>
      </c>
      <c r="AB475" t="n">
        <v>1193.19</v>
      </c>
      <c r="AC475" t="n">
        <v>705.38</v>
      </c>
      <c r="AD475" t="n">
        <v>0</v>
      </c>
      <c r="AE475" t="n">
        <v>0</v>
      </c>
      <c r="AF475" t="n">
        <v>100.1</v>
      </c>
      <c r="AG475" t="n">
        <v>13.5</v>
      </c>
      <c r="AH475" t="n">
        <v>0</v>
      </c>
      <c r="AI475" t="n">
        <v>1</v>
      </c>
      <c r="AJ475" t="n">
        <v>11.92</v>
      </c>
      <c r="AK475" t="n">
        <v>52.25</v>
      </c>
      <c r="AL475" t="n">
        <v>1</v>
      </c>
      <c r="AM475" t="n">
        <v>2</v>
      </c>
      <c r="AN475" t="n">
        <v>0</v>
      </c>
      <c r="AO475" t="n">
        <v>1</v>
      </c>
      <c r="AP475" t="n">
        <v>0</v>
      </c>
      <c r="AQ475" t="n">
        <v>0</v>
      </c>
      <c r="AR475" t="n">
        <v>0</v>
      </c>
      <c r="AS475" t="inlineStr"/>
      <c r="AT475" t="n">
        <v>4.64</v>
      </c>
      <c r="AU475" t="inlineStr"/>
      <c r="AV475" t="n">
        <v>0</v>
      </c>
      <c r="AW475" t="n">
        <v>2</v>
      </c>
      <c r="AX475" t="n">
        <v>78860615</v>
      </c>
      <c r="AY475" t="n">
        <v>1</v>
      </c>
      <c r="AZ475" t="n">
        <v>0</v>
      </c>
      <c r="BA475" t="n">
        <v>465</v>
      </c>
      <c r="BB475" t="n">
        <v>0</v>
      </c>
      <c r="BC475" t="n">
        <v>0</v>
      </c>
      <c r="BD475" t="n">
        <v>0</v>
      </c>
      <c r="BE475" t="n">
        <v>0</v>
      </c>
      <c r="BF475" t="n">
        <v>0</v>
      </c>
      <c r="BG475" t="n">
        <v>0</v>
      </c>
      <c r="BH475" t="n">
        <v>0</v>
      </c>
      <c r="BI475" t="n">
        <v>0</v>
      </c>
      <c r="BJ475" t="n">
        <v>0</v>
      </c>
      <c r="BK475" t="n">
        <v>0</v>
      </c>
      <c r="BL475" t="n">
        <v>0</v>
      </c>
      <c r="BM475" t="n">
        <v>0</v>
      </c>
      <c r="BN475" t="n">
        <v>0</v>
      </c>
      <c r="BO475" t="n">
        <v>0</v>
      </c>
      <c r="BP475" t="n">
        <v>0</v>
      </c>
      <c r="BQ475" t="n">
        <v>0</v>
      </c>
      <c r="BR475" t="n">
        <v>0</v>
      </c>
      <c r="BS475" t="n">
        <v>0</v>
      </c>
      <c r="BT475" t="n">
        <v>0</v>
      </c>
      <c r="BU475" t="n">
        <v>0</v>
      </c>
      <c r="BV475" t="n">
        <v>0</v>
      </c>
      <c r="BW475" t="n">
        <v>0</v>
      </c>
      <c r="CV475" t="n">
        <v>0</v>
      </c>
      <c r="CW475">
        <f>ROUND(Y475*Source!I1178*DO475,7)</f>
        <v/>
      </c>
      <c r="CX475">
        <f>ROUND(Y475*Source!I1178,7)</f>
        <v/>
      </c>
      <c r="CY475">
        <f>AB475</f>
        <v/>
      </c>
      <c r="CZ475">
        <f>AF475</f>
        <v/>
      </c>
      <c r="DA475">
        <f>AJ475</f>
        <v/>
      </c>
      <c r="DB475">
        <f>ROUND(ROUND(AT475*CZ475,2),2)</f>
        <v/>
      </c>
      <c r="DC475">
        <f>ROUND(ROUND(AT475*AG475,2),2)</f>
        <v/>
      </c>
      <c r="DD475" t="inlineStr"/>
      <c r="DE475" t="inlineStr"/>
      <c r="DF475">
        <f>ROUND(ROUND(AE475,0)*CX475,0)</f>
        <v/>
      </c>
      <c r="DG475">
        <f>ROUND(ROUND(AF475*AJ475,0)*CX475,0)</f>
        <v/>
      </c>
      <c r="DH475">
        <f>ROUND(ROUND(AG475*AK475,0)*CX475,0)</f>
        <v/>
      </c>
      <c r="DI475">
        <f>ROUND(ROUND(AH475,0)*CX475,0)</f>
        <v/>
      </c>
      <c r="DJ475">
        <f>DG475</f>
        <v/>
      </c>
      <c r="DK475" t="n">
        <v>0</v>
      </c>
      <c r="DL475" t="inlineStr"/>
      <c r="DM475" t="n">
        <v>0</v>
      </c>
      <c r="DN475" t="inlineStr"/>
      <c r="DO475" t="n">
        <v>0</v>
      </c>
    </row>
    <row r="476">
      <c r="A476">
        <f>ROW(Source!A1178)</f>
        <v/>
      </c>
      <c r="B476" t="n">
        <v>78855224</v>
      </c>
      <c r="C476" t="n">
        <v>78860595</v>
      </c>
      <c r="D476" t="n">
        <v>29174913</v>
      </c>
      <c r="E476" t="n">
        <v>1</v>
      </c>
      <c r="F476" t="n">
        <v>1</v>
      </c>
      <c r="G476" t="n">
        <v>1</v>
      </c>
      <c r="H476" t="n">
        <v>2</v>
      </c>
      <c r="I476" t="inlineStr">
        <is>
          <t>400001</t>
        </is>
      </c>
      <c r="J476" t="inlineStr">
        <is>
          <t>ТСЭМ Московской обл., 400001, приказ Минстроя России №675/пр от 28.02.2017 № 264/пр</t>
        </is>
      </c>
      <c r="K476" t="inlineStr">
        <is>
          <t>Автомобили бортовые, грузоподъемность до 5 т</t>
        </is>
      </c>
      <c r="L476" t="n">
        <v>1368</v>
      </c>
      <c r="N476" t="n">
        <v>1011</v>
      </c>
      <c r="O476" t="inlineStr">
        <is>
          <t>маш.-ч</t>
        </is>
      </c>
      <c r="P476" t="inlineStr">
        <is>
          <t>маш.-ч</t>
        </is>
      </c>
      <c r="Q476" t="n">
        <v>1</v>
      </c>
      <c r="W476" t="n">
        <v>0</v>
      </c>
      <c r="X476" t="n">
        <v>1230759911</v>
      </c>
      <c r="Y476">
        <f>AT476</f>
        <v/>
      </c>
      <c r="AA476" t="n">
        <v>0</v>
      </c>
      <c r="AB476" t="n">
        <v>2177.51</v>
      </c>
      <c r="AC476" t="n">
        <v>606.1</v>
      </c>
      <c r="AD476" t="n">
        <v>0</v>
      </c>
      <c r="AE476" t="n">
        <v>0</v>
      </c>
      <c r="AF476" t="n">
        <v>87.17</v>
      </c>
      <c r="AG476" t="n">
        <v>11.6</v>
      </c>
      <c r="AH476" t="n">
        <v>0</v>
      </c>
      <c r="AI476" t="n">
        <v>1</v>
      </c>
      <c r="AJ476" t="n">
        <v>24.98</v>
      </c>
      <c r="AK476" t="n">
        <v>52.25</v>
      </c>
      <c r="AL476" t="n">
        <v>1</v>
      </c>
      <c r="AM476" t="n">
        <v>2</v>
      </c>
      <c r="AN476" t="n">
        <v>0</v>
      </c>
      <c r="AO476" t="n">
        <v>1</v>
      </c>
      <c r="AP476" t="n">
        <v>0</v>
      </c>
      <c r="AQ476" t="n">
        <v>0</v>
      </c>
      <c r="AR476" t="n">
        <v>0</v>
      </c>
      <c r="AS476" t="inlineStr"/>
      <c r="AT476" t="n">
        <v>0.22</v>
      </c>
      <c r="AU476" t="inlineStr"/>
      <c r="AV476" t="n">
        <v>0</v>
      </c>
      <c r="AW476" t="n">
        <v>2</v>
      </c>
      <c r="AX476" t="n">
        <v>78860616</v>
      </c>
      <c r="AY476" t="n">
        <v>1</v>
      </c>
      <c r="AZ476" t="n">
        <v>0</v>
      </c>
      <c r="BA476" t="n">
        <v>466</v>
      </c>
      <c r="BB476" t="n">
        <v>0</v>
      </c>
      <c r="BC476" t="n">
        <v>0</v>
      </c>
      <c r="BD476" t="n">
        <v>0</v>
      </c>
      <c r="BE476" t="n">
        <v>0</v>
      </c>
      <c r="BF476" t="n">
        <v>0</v>
      </c>
      <c r="BG476" t="n">
        <v>0</v>
      </c>
      <c r="BH476" t="n">
        <v>0</v>
      </c>
      <c r="BI476" t="n">
        <v>0</v>
      </c>
      <c r="BJ476" t="n">
        <v>0</v>
      </c>
      <c r="BK476" t="n">
        <v>0</v>
      </c>
      <c r="BL476" t="n">
        <v>0</v>
      </c>
      <c r="BM476" t="n">
        <v>0</v>
      </c>
      <c r="BN476" t="n">
        <v>0</v>
      </c>
      <c r="BO476" t="n">
        <v>0</v>
      </c>
      <c r="BP476" t="n">
        <v>0</v>
      </c>
      <c r="BQ476" t="n">
        <v>0</v>
      </c>
      <c r="BR476" t="n">
        <v>0</v>
      </c>
      <c r="BS476" t="n">
        <v>0</v>
      </c>
      <c r="BT476" t="n">
        <v>0</v>
      </c>
      <c r="BU476" t="n">
        <v>0</v>
      </c>
      <c r="BV476" t="n">
        <v>0</v>
      </c>
      <c r="BW476" t="n">
        <v>0</v>
      </c>
      <c r="CV476" t="n">
        <v>0</v>
      </c>
      <c r="CW476">
        <f>ROUND(Y476*Source!I1178*DO476,7)</f>
        <v/>
      </c>
      <c r="CX476">
        <f>ROUND(Y476*Source!I1178,7)</f>
        <v/>
      </c>
      <c r="CY476">
        <f>AB476</f>
        <v/>
      </c>
      <c r="CZ476">
        <f>AF476</f>
        <v/>
      </c>
      <c r="DA476">
        <f>AJ476</f>
        <v/>
      </c>
      <c r="DB476">
        <f>ROUND(ROUND(AT476*CZ476,2),2)</f>
        <v/>
      </c>
      <c r="DC476">
        <f>ROUND(ROUND(AT476*AG476,2),2)</f>
        <v/>
      </c>
      <c r="DD476" t="inlineStr"/>
      <c r="DE476" t="inlineStr"/>
      <c r="DF476">
        <f>ROUND(ROUND(AE476,0)*CX476,0)</f>
        <v/>
      </c>
      <c r="DG476">
        <f>ROUND(ROUND(AF476*AJ476,0)*CX476,0)</f>
        <v/>
      </c>
      <c r="DH476">
        <f>ROUND(ROUND(AG476*AK476,0)*CX476,0)</f>
        <v/>
      </c>
      <c r="DI476">
        <f>ROUND(ROUND(AH476,0)*CX476,0)</f>
        <v/>
      </c>
      <c r="DJ476">
        <f>DG476</f>
        <v/>
      </c>
      <c r="DK476" t="n">
        <v>0</v>
      </c>
      <c r="DL476" t="inlineStr"/>
      <c r="DM476" t="n">
        <v>0</v>
      </c>
      <c r="DN476" t="inlineStr"/>
      <c r="DO476" t="n">
        <v>0</v>
      </c>
    </row>
    <row r="477">
      <c r="A477">
        <f>ROW(Source!A1178)</f>
        <v/>
      </c>
      <c r="B477" t="n">
        <v>78855224</v>
      </c>
      <c r="C477" t="n">
        <v>78860595</v>
      </c>
      <c r="D477" t="n">
        <v>29114425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101-0137</t>
        </is>
      </c>
      <c r="J477" t="inlineStr">
        <is>
          <t>ТССЦ Московской обл., 101-0137, приказ Минстроя России №675/пр от 28.02.2017 № 254/пр</t>
        </is>
      </c>
      <c r="K477" t="inlineStr">
        <is>
          <t>Дюбели с калиброванной головкой (в обоймах) 3х58,5 мм</t>
        </is>
      </c>
      <c r="L477" t="n">
        <v>1348</v>
      </c>
      <c r="N477" t="n">
        <v>1009</v>
      </c>
      <c r="O477" t="inlineStr">
        <is>
          <t>т</t>
        </is>
      </c>
      <c r="P477" t="inlineStr">
        <is>
          <t>т</t>
        </is>
      </c>
      <c r="Q477" t="n">
        <v>1000</v>
      </c>
      <c r="W477" t="n">
        <v>0</v>
      </c>
      <c r="X477" t="n">
        <v>-1847793032</v>
      </c>
      <c r="Y477">
        <f>AT477</f>
        <v/>
      </c>
      <c r="AA477" t="n">
        <v>84141.34</v>
      </c>
      <c r="AB477" t="n">
        <v>0</v>
      </c>
      <c r="AC477" t="n">
        <v>0</v>
      </c>
      <c r="AD477" t="n">
        <v>0</v>
      </c>
      <c r="AE477" t="n">
        <v>22558</v>
      </c>
      <c r="AF477" t="n">
        <v>0</v>
      </c>
      <c r="AG477" t="n">
        <v>0</v>
      </c>
      <c r="AH477" t="n">
        <v>0</v>
      </c>
      <c r="AI477" t="n">
        <v>3.73</v>
      </c>
      <c r="AJ477" t="n">
        <v>1</v>
      </c>
      <c r="AK477" t="n">
        <v>1</v>
      </c>
      <c r="AL477" t="n">
        <v>1</v>
      </c>
      <c r="AM477" t="n">
        <v>2</v>
      </c>
      <c r="AN477" t="n">
        <v>0</v>
      </c>
      <c r="AO477" t="n">
        <v>1</v>
      </c>
      <c r="AP477" t="n">
        <v>0</v>
      </c>
      <c r="AQ477" t="n">
        <v>0</v>
      </c>
      <c r="AR477" t="n">
        <v>0</v>
      </c>
      <c r="AS477" t="inlineStr"/>
      <c r="AT477" t="n">
        <v>0.00051</v>
      </c>
      <c r="AU477" t="inlineStr"/>
      <c r="AV477" t="n">
        <v>0</v>
      </c>
      <c r="AW477" t="n">
        <v>2</v>
      </c>
      <c r="AX477" t="n">
        <v>78860617</v>
      </c>
      <c r="AY477" t="n">
        <v>1</v>
      </c>
      <c r="AZ477" t="n">
        <v>0</v>
      </c>
      <c r="BA477" t="n">
        <v>467</v>
      </c>
      <c r="BB477" t="n">
        <v>0</v>
      </c>
      <c r="BC477" t="n">
        <v>0</v>
      </c>
      <c r="BD477" t="n">
        <v>0</v>
      </c>
      <c r="BE477" t="n">
        <v>0</v>
      </c>
      <c r="BF477" t="n">
        <v>0</v>
      </c>
      <c r="BG477" t="n">
        <v>0</v>
      </c>
      <c r="BH477" t="n">
        <v>0</v>
      </c>
      <c r="BI477" t="n">
        <v>0</v>
      </c>
      <c r="BJ477" t="n">
        <v>0</v>
      </c>
      <c r="BK477" t="n">
        <v>0</v>
      </c>
      <c r="BL477" t="n">
        <v>0</v>
      </c>
      <c r="BM477" t="n">
        <v>0</v>
      </c>
      <c r="BN477" t="n">
        <v>0</v>
      </c>
      <c r="BO477" t="n">
        <v>0</v>
      </c>
      <c r="BP477" t="n">
        <v>0</v>
      </c>
      <c r="BQ477" t="n">
        <v>0</v>
      </c>
      <c r="BR477" t="n">
        <v>0</v>
      </c>
      <c r="BS477" t="n">
        <v>0</v>
      </c>
      <c r="BT477" t="n">
        <v>0</v>
      </c>
      <c r="BU477" t="n">
        <v>0</v>
      </c>
      <c r="BV477" t="n">
        <v>0</v>
      </c>
      <c r="BW477" t="n">
        <v>0</v>
      </c>
      <c r="CV477" t="n">
        <v>0</v>
      </c>
      <c r="CW477" t="n">
        <v>0</v>
      </c>
      <c r="CX477">
        <f>ROUND(Y477*Source!I1178,7)</f>
        <v/>
      </c>
      <c r="CY477">
        <f>AA477</f>
        <v/>
      </c>
      <c r="CZ477">
        <f>AE477</f>
        <v/>
      </c>
      <c r="DA477">
        <f>AI477</f>
        <v/>
      </c>
      <c r="DB477">
        <f>ROUND(ROUND(AT477*CZ477,2),2)</f>
        <v/>
      </c>
      <c r="DC477">
        <f>ROUND(ROUND(AT477*AG477,2),2)</f>
        <v/>
      </c>
      <c r="DD477" t="inlineStr"/>
      <c r="DE477" t="inlineStr"/>
      <c r="DF477">
        <f>ROUND(ROUND(AE477*AI477,0)*CX477,0)</f>
        <v/>
      </c>
      <c r="DG477">
        <f>ROUND(ROUND(AF477,0)*CX477,0)</f>
        <v/>
      </c>
      <c r="DH477">
        <f>ROUND(ROUND(AG477,0)*CX477,0)</f>
        <v/>
      </c>
      <c r="DI477">
        <f>ROUND(ROUND(AH477,0)*CX477,0)</f>
        <v/>
      </c>
      <c r="DJ477">
        <f>DF477</f>
        <v/>
      </c>
      <c r="DK477" t="n">
        <v>0</v>
      </c>
      <c r="DL477" t="inlineStr"/>
      <c r="DM477" t="n">
        <v>0</v>
      </c>
      <c r="DN477" t="inlineStr"/>
      <c r="DO477" t="n">
        <v>0</v>
      </c>
    </row>
    <row r="478">
      <c r="A478">
        <f>ROW(Source!A1178)</f>
        <v/>
      </c>
      <c r="B478" t="n">
        <v>78855224</v>
      </c>
      <c r="C478" t="n">
        <v>78860595</v>
      </c>
      <c r="D478" t="n">
        <v>29109382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101-0329</t>
        </is>
      </c>
      <c r="J478" t="inlineStr">
        <is>
          <t>ТССЦ Московской обл., 101-0329, приказ Минстроя России №675/пр от 28.02.2017 № 254/пр</t>
        </is>
      </c>
      <c r="K478" t="inlineStr">
        <is>
          <t>Клей 88-СА</t>
        </is>
      </c>
      <c r="L478" t="n">
        <v>1346</v>
      </c>
      <c r="N478" t="n">
        <v>1009</v>
      </c>
      <c r="O478" t="inlineStr">
        <is>
          <t>кг</t>
        </is>
      </c>
      <c r="P478" t="inlineStr">
        <is>
          <t>кг</t>
        </is>
      </c>
      <c r="Q478" t="n">
        <v>1</v>
      </c>
      <c r="W478" t="n">
        <v>0</v>
      </c>
      <c r="X478" t="n">
        <v>342338703</v>
      </c>
      <c r="Y478">
        <f>AT478</f>
        <v/>
      </c>
      <c r="AA478" t="n">
        <v>477.06</v>
      </c>
      <c r="AB478" t="n">
        <v>0</v>
      </c>
      <c r="AC478" t="n">
        <v>0</v>
      </c>
      <c r="AD478" t="n">
        <v>0</v>
      </c>
      <c r="AE478" t="n">
        <v>28.93</v>
      </c>
      <c r="AF478" t="n">
        <v>0</v>
      </c>
      <c r="AG478" t="n">
        <v>0</v>
      </c>
      <c r="AH478" t="n">
        <v>0</v>
      </c>
      <c r="AI478" t="n">
        <v>16.49</v>
      </c>
      <c r="AJ478" t="n">
        <v>1</v>
      </c>
      <c r="AK478" t="n">
        <v>1</v>
      </c>
      <c r="AL478" t="n">
        <v>1</v>
      </c>
      <c r="AM478" t="n">
        <v>2</v>
      </c>
      <c r="AN478" t="n">
        <v>0</v>
      </c>
      <c r="AO478" t="n">
        <v>1</v>
      </c>
      <c r="AP478" t="n">
        <v>0</v>
      </c>
      <c r="AQ478" t="n">
        <v>0</v>
      </c>
      <c r="AR478" t="n">
        <v>0</v>
      </c>
      <c r="AS478" t="inlineStr"/>
      <c r="AT478" t="n">
        <v>0.17</v>
      </c>
      <c r="AU478" t="inlineStr"/>
      <c r="AV478" t="n">
        <v>0</v>
      </c>
      <c r="AW478" t="n">
        <v>2</v>
      </c>
      <c r="AX478" t="n">
        <v>78860618</v>
      </c>
      <c r="AY478" t="n">
        <v>1</v>
      </c>
      <c r="AZ478" t="n">
        <v>0</v>
      </c>
      <c r="BA478" t="n">
        <v>468</v>
      </c>
      <c r="BB478" t="n">
        <v>0</v>
      </c>
      <c r="BC478" t="n">
        <v>0</v>
      </c>
      <c r="BD478" t="n">
        <v>0</v>
      </c>
      <c r="BE478" t="n">
        <v>0</v>
      </c>
      <c r="BF478" t="n">
        <v>0</v>
      </c>
      <c r="BG478" t="n">
        <v>0</v>
      </c>
      <c r="BH478" t="n">
        <v>0</v>
      </c>
      <c r="BI478" t="n">
        <v>0</v>
      </c>
      <c r="BJ478" t="n">
        <v>0</v>
      </c>
      <c r="BK478" t="n">
        <v>0</v>
      </c>
      <c r="BL478" t="n">
        <v>0</v>
      </c>
      <c r="BM478" t="n">
        <v>0</v>
      </c>
      <c r="BN478" t="n">
        <v>0</v>
      </c>
      <c r="BO478" t="n">
        <v>0</v>
      </c>
      <c r="BP478" t="n">
        <v>0</v>
      </c>
      <c r="BQ478" t="n">
        <v>0</v>
      </c>
      <c r="BR478" t="n">
        <v>0</v>
      </c>
      <c r="BS478" t="n">
        <v>0</v>
      </c>
      <c r="BT478" t="n">
        <v>0</v>
      </c>
      <c r="BU478" t="n">
        <v>0</v>
      </c>
      <c r="BV478" t="n">
        <v>0</v>
      </c>
      <c r="BW478" t="n">
        <v>0</v>
      </c>
      <c r="CV478" t="n">
        <v>0</v>
      </c>
      <c r="CW478" t="n">
        <v>0</v>
      </c>
      <c r="CX478">
        <f>ROUND(Y478*Source!I1178,7)</f>
        <v/>
      </c>
      <c r="CY478">
        <f>AA478</f>
        <v/>
      </c>
      <c r="CZ478">
        <f>AE478</f>
        <v/>
      </c>
      <c r="DA478">
        <f>AI478</f>
        <v/>
      </c>
      <c r="DB478">
        <f>ROUND(ROUND(AT478*CZ478,2),2)</f>
        <v/>
      </c>
      <c r="DC478">
        <f>ROUND(ROUND(AT478*AG478,2),2)</f>
        <v/>
      </c>
      <c r="DD478" t="inlineStr"/>
      <c r="DE478" t="inlineStr"/>
      <c r="DF478">
        <f>ROUND(ROUND(AE478*AI478,0)*CX478,0)</f>
        <v/>
      </c>
      <c r="DG478">
        <f>ROUND(ROUND(AF478,0)*CX478,0)</f>
        <v/>
      </c>
      <c r="DH478">
        <f>ROUND(ROUND(AG478,0)*CX478,0)</f>
        <v/>
      </c>
      <c r="DI478">
        <f>ROUND(ROUND(AH478,0)*CX478,0)</f>
        <v/>
      </c>
      <c r="DJ478">
        <f>DF478</f>
        <v/>
      </c>
      <c r="DK478" t="n">
        <v>0</v>
      </c>
      <c r="DL478" t="inlineStr"/>
      <c r="DM478" t="n">
        <v>0</v>
      </c>
      <c r="DN478" t="inlineStr"/>
      <c r="DO478" t="n">
        <v>0</v>
      </c>
    </row>
    <row r="479">
      <c r="A479">
        <f>ROW(Source!A1178)</f>
        <v/>
      </c>
      <c r="B479" t="n">
        <v>78855224</v>
      </c>
      <c r="C479" t="n">
        <v>78860595</v>
      </c>
      <c r="D479" t="n">
        <v>29107972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101-1680</t>
        </is>
      </c>
      <c r="J479" t="inlineStr">
        <is>
          <t>ТССЦ Московской обл., 101-1680, приказ Минстроя России №675/пр от 28.02.2017 № 254/пр</t>
        </is>
      </c>
      <c r="K479" t="inlineStr">
        <is>
          <t>Патроны для строительно-монтажного пистолета</t>
        </is>
      </c>
      <c r="L479" t="n">
        <v>1356</v>
      </c>
      <c r="N479" t="n">
        <v>1010</v>
      </c>
      <c r="O479" t="inlineStr">
        <is>
          <t>1000 шт.</t>
        </is>
      </c>
      <c r="P479" t="inlineStr">
        <is>
          <t>1000 шт.</t>
        </is>
      </c>
      <c r="Q479" t="n">
        <v>1000</v>
      </c>
      <c r="W479" t="n">
        <v>0</v>
      </c>
      <c r="X479" t="n">
        <v>110535374</v>
      </c>
      <c r="Y479">
        <f>AT479</f>
        <v/>
      </c>
      <c r="AA479" t="n">
        <v>4642</v>
      </c>
      <c r="AB479" t="n">
        <v>0</v>
      </c>
      <c r="AC479" t="n">
        <v>0</v>
      </c>
      <c r="AD479" t="n">
        <v>0</v>
      </c>
      <c r="AE479" t="n">
        <v>253.8</v>
      </c>
      <c r="AF479" t="n">
        <v>0</v>
      </c>
      <c r="AG479" t="n">
        <v>0</v>
      </c>
      <c r="AH479" t="n">
        <v>0</v>
      </c>
      <c r="AI479" t="n">
        <v>18.29</v>
      </c>
      <c r="AJ479" t="n">
        <v>1</v>
      </c>
      <c r="AK479" t="n">
        <v>1</v>
      </c>
      <c r="AL479" t="n">
        <v>1</v>
      </c>
      <c r="AM479" t="n">
        <v>2</v>
      </c>
      <c r="AN479" t="n">
        <v>0</v>
      </c>
      <c r="AO479" t="n">
        <v>1</v>
      </c>
      <c r="AP479" t="n">
        <v>0</v>
      </c>
      <c r="AQ479" t="n">
        <v>0</v>
      </c>
      <c r="AR479" t="n">
        <v>0</v>
      </c>
      <c r="AS479" t="inlineStr"/>
      <c r="AT479" t="n">
        <v>0.06</v>
      </c>
      <c r="AU479" t="inlineStr"/>
      <c r="AV479" t="n">
        <v>0</v>
      </c>
      <c r="AW479" t="n">
        <v>2</v>
      </c>
      <c r="AX479" t="n">
        <v>78860619</v>
      </c>
      <c r="AY479" t="n">
        <v>1</v>
      </c>
      <c r="AZ479" t="n">
        <v>0</v>
      </c>
      <c r="BA479" t="n">
        <v>469</v>
      </c>
      <c r="BB479" t="n">
        <v>0</v>
      </c>
      <c r="BC479" t="n">
        <v>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0</v>
      </c>
      <c r="BJ479" t="n">
        <v>0</v>
      </c>
      <c r="BK479" t="n">
        <v>0</v>
      </c>
      <c r="BL479" t="n">
        <v>0</v>
      </c>
      <c r="BM479" t="n">
        <v>0</v>
      </c>
      <c r="BN479" t="n">
        <v>0</v>
      </c>
      <c r="BO479" t="n">
        <v>0</v>
      </c>
      <c r="BP479" t="n">
        <v>0</v>
      </c>
      <c r="BQ479" t="n">
        <v>0</v>
      </c>
      <c r="BR479" t="n">
        <v>0</v>
      </c>
      <c r="BS479" t="n">
        <v>0</v>
      </c>
      <c r="BT479" t="n">
        <v>0</v>
      </c>
      <c r="BU479" t="n">
        <v>0</v>
      </c>
      <c r="BV479" t="n">
        <v>0</v>
      </c>
      <c r="BW479" t="n">
        <v>0</v>
      </c>
      <c r="CV479" t="n">
        <v>0</v>
      </c>
      <c r="CW479" t="n">
        <v>0</v>
      </c>
      <c r="CX479">
        <f>ROUND(Y479*Source!I1178,7)</f>
        <v/>
      </c>
      <c r="CY479">
        <f>AA479</f>
        <v/>
      </c>
      <c r="CZ479">
        <f>AE479</f>
        <v/>
      </c>
      <c r="DA479">
        <f>AI479</f>
        <v/>
      </c>
      <c r="DB479">
        <f>ROUND(ROUND(AT479*CZ479,2),2)</f>
        <v/>
      </c>
      <c r="DC479">
        <f>ROUND(ROUND(AT479*AG479,2),2)</f>
        <v/>
      </c>
      <c r="DD479" t="inlineStr"/>
      <c r="DE479" t="inlineStr"/>
      <c r="DF479">
        <f>ROUND(ROUND(AE479*AI479,0)*CX479,0)</f>
        <v/>
      </c>
      <c r="DG479">
        <f>ROUND(ROUND(AF479,0)*CX479,0)</f>
        <v/>
      </c>
      <c r="DH479">
        <f>ROUND(ROUND(AG479,0)*CX479,0)</f>
        <v/>
      </c>
      <c r="DI479">
        <f>ROUND(ROUND(AH479,0)*CX479,0)</f>
        <v/>
      </c>
      <c r="DJ479">
        <f>DF479</f>
        <v/>
      </c>
      <c r="DK479" t="n">
        <v>0</v>
      </c>
      <c r="DL479" t="inlineStr"/>
      <c r="DM479" t="n">
        <v>0</v>
      </c>
      <c r="DN479" t="inlineStr"/>
      <c r="DO479" t="n">
        <v>0</v>
      </c>
    </row>
    <row r="480">
      <c r="A480">
        <f>ROW(Source!A1178)</f>
        <v/>
      </c>
      <c r="B480" t="n">
        <v>78855224</v>
      </c>
      <c r="C480" t="n">
        <v>78860595</v>
      </c>
      <c r="D480" t="n">
        <v>29112620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101-1700</t>
        </is>
      </c>
      <c r="J480" t="inlineStr">
        <is>
          <t>ТССЦ Московской обл., 101-1700, приказ Минстроя России №675/пр от 28.02.2017 № 254/пр</t>
        </is>
      </c>
      <c r="K480" t="inlineStr">
        <is>
          <t>Наконечники для полиэтиленовых труб</t>
        </is>
      </c>
      <c r="L480" t="n">
        <v>1346</v>
      </c>
      <c r="N480" t="n">
        <v>1009</v>
      </c>
      <c r="O480" t="inlineStr">
        <is>
          <t>кг</t>
        </is>
      </c>
      <c r="P480" t="inlineStr">
        <is>
          <t>кг</t>
        </is>
      </c>
      <c r="Q480" t="n">
        <v>1</v>
      </c>
      <c r="W480" t="n">
        <v>0</v>
      </c>
      <c r="X480" t="n">
        <v>-2067002353</v>
      </c>
      <c r="Y480">
        <f>AT480</f>
        <v/>
      </c>
      <c r="AA480" t="n">
        <v>54.27</v>
      </c>
      <c r="AB480" t="n">
        <v>0</v>
      </c>
      <c r="AC480" t="n">
        <v>0</v>
      </c>
      <c r="AD480" t="n">
        <v>0</v>
      </c>
      <c r="AE480" t="n">
        <v>25.01</v>
      </c>
      <c r="AF480" t="n">
        <v>0</v>
      </c>
      <c r="AG480" t="n">
        <v>0</v>
      </c>
      <c r="AH480" t="n">
        <v>0</v>
      </c>
      <c r="AI480" t="n">
        <v>2.17</v>
      </c>
      <c r="AJ480" t="n">
        <v>1</v>
      </c>
      <c r="AK480" t="n">
        <v>1</v>
      </c>
      <c r="AL480" t="n">
        <v>1</v>
      </c>
      <c r="AM480" t="n">
        <v>2</v>
      </c>
      <c r="AN480" t="n">
        <v>0</v>
      </c>
      <c r="AO480" t="n">
        <v>1</v>
      </c>
      <c r="AP480" t="n">
        <v>0</v>
      </c>
      <c r="AQ480" t="n">
        <v>0</v>
      </c>
      <c r="AR480" t="n">
        <v>0</v>
      </c>
      <c r="AS480" t="inlineStr"/>
      <c r="AT480" t="n">
        <v>0.33</v>
      </c>
      <c r="AU480" t="inlineStr"/>
      <c r="AV480" t="n">
        <v>0</v>
      </c>
      <c r="AW480" t="n">
        <v>2</v>
      </c>
      <c r="AX480" t="n">
        <v>78860620</v>
      </c>
      <c r="AY480" t="n">
        <v>1</v>
      </c>
      <c r="AZ480" t="n">
        <v>0</v>
      </c>
      <c r="BA480" t="n">
        <v>470</v>
      </c>
      <c r="BB480" t="n">
        <v>0</v>
      </c>
      <c r="BC480" t="n">
        <v>0</v>
      </c>
      <c r="BD480" t="n">
        <v>0</v>
      </c>
      <c r="BE480" t="n">
        <v>0</v>
      </c>
      <c r="BF480" t="n">
        <v>0</v>
      </c>
      <c r="BG480" t="n">
        <v>0</v>
      </c>
      <c r="BH480" t="n">
        <v>0</v>
      </c>
      <c r="BI480" t="n">
        <v>0</v>
      </c>
      <c r="BJ480" t="n">
        <v>0</v>
      </c>
      <c r="BK480" t="n">
        <v>0</v>
      </c>
      <c r="BL480" t="n">
        <v>0</v>
      </c>
      <c r="BM480" t="n">
        <v>0</v>
      </c>
      <c r="BN480" t="n">
        <v>0</v>
      </c>
      <c r="BO480" t="n">
        <v>0</v>
      </c>
      <c r="BP480" t="n">
        <v>0</v>
      </c>
      <c r="BQ480" t="n">
        <v>0</v>
      </c>
      <c r="BR480" t="n">
        <v>0</v>
      </c>
      <c r="BS480" t="n">
        <v>0</v>
      </c>
      <c r="BT480" t="n">
        <v>0</v>
      </c>
      <c r="BU480" t="n">
        <v>0</v>
      </c>
      <c r="BV480" t="n">
        <v>0</v>
      </c>
      <c r="BW480" t="n">
        <v>0</v>
      </c>
      <c r="CV480" t="n">
        <v>0</v>
      </c>
      <c r="CW480" t="n">
        <v>0</v>
      </c>
      <c r="CX480">
        <f>ROUND(Y480*Source!I1178,7)</f>
        <v/>
      </c>
      <c r="CY480">
        <f>AA480</f>
        <v/>
      </c>
      <c r="CZ480">
        <f>AE480</f>
        <v/>
      </c>
      <c r="DA480">
        <f>AI480</f>
        <v/>
      </c>
      <c r="DB480">
        <f>ROUND(ROUND(AT480*CZ480,2),2)</f>
        <v/>
      </c>
      <c r="DC480">
        <f>ROUND(ROUND(AT480*AG480,2),2)</f>
        <v/>
      </c>
      <c r="DD480" t="inlineStr"/>
      <c r="DE480" t="inlineStr"/>
      <c r="DF480">
        <f>ROUND(ROUND(AE480*AI480,0)*CX480,0)</f>
        <v/>
      </c>
      <c r="DG480">
        <f>ROUND(ROUND(AF480,0)*CX480,0)</f>
        <v/>
      </c>
      <c r="DH480">
        <f>ROUND(ROUND(AG480,0)*CX480,0)</f>
        <v/>
      </c>
      <c r="DI480">
        <f>ROUND(ROUND(AH480,0)*CX480,0)</f>
        <v/>
      </c>
      <c r="DJ480">
        <f>DF480</f>
        <v/>
      </c>
      <c r="DK480" t="n">
        <v>0</v>
      </c>
      <c r="DL480" t="inlineStr"/>
      <c r="DM480" t="n">
        <v>0</v>
      </c>
      <c r="DN480" t="inlineStr"/>
      <c r="DO480" t="n">
        <v>0</v>
      </c>
    </row>
    <row r="481">
      <c r="A481">
        <f>ROW(Source!A1178)</f>
        <v/>
      </c>
      <c r="B481" t="n">
        <v>78855224</v>
      </c>
      <c r="C481" t="n">
        <v>78860595</v>
      </c>
      <c r="D481" t="n">
        <v>29122510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113-0473</t>
        </is>
      </c>
      <c r="J481" t="inlineStr">
        <is>
          <t>ТССЦ Московской обл., 113-0473, приказ Минстроя России №675/пр от 28.02.2017 № 254/пр</t>
        </is>
      </c>
      <c r="K481" t="inlineStr">
        <is>
          <t>Метиленхлорид</t>
        </is>
      </c>
      <c r="L481" t="n">
        <v>1346</v>
      </c>
      <c r="N481" t="n">
        <v>1009</v>
      </c>
      <c r="O481" t="inlineStr">
        <is>
          <t>кг</t>
        </is>
      </c>
      <c r="P481" t="inlineStr">
        <is>
          <t>кг</t>
        </is>
      </c>
      <c r="Q481" t="n">
        <v>1</v>
      </c>
      <c r="W481" t="n">
        <v>0</v>
      </c>
      <c r="X481" t="n">
        <v>-773887630</v>
      </c>
      <c r="Y481">
        <f>AT481</f>
        <v/>
      </c>
      <c r="AA481" t="n">
        <v>352.8</v>
      </c>
      <c r="AB481" t="n">
        <v>0</v>
      </c>
      <c r="AC481" t="n">
        <v>0</v>
      </c>
      <c r="AD481" t="n">
        <v>0</v>
      </c>
      <c r="AE481" t="n">
        <v>120</v>
      </c>
      <c r="AF481" t="n">
        <v>0</v>
      </c>
      <c r="AG481" t="n">
        <v>0</v>
      </c>
      <c r="AH481" t="n">
        <v>0</v>
      </c>
      <c r="AI481" t="n">
        <v>2.94</v>
      </c>
      <c r="AJ481" t="n">
        <v>1</v>
      </c>
      <c r="AK481" t="n">
        <v>1</v>
      </c>
      <c r="AL481" t="n">
        <v>1</v>
      </c>
      <c r="AM481" t="n">
        <v>2</v>
      </c>
      <c r="AN481" t="n">
        <v>0</v>
      </c>
      <c r="AO481" t="n">
        <v>1</v>
      </c>
      <c r="AP481" t="n">
        <v>0</v>
      </c>
      <c r="AQ481" t="n">
        <v>0</v>
      </c>
      <c r="AR481" t="n">
        <v>0</v>
      </c>
      <c r="AS481" t="inlineStr"/>
      <c r="AT481" t="n">
        <v>0.2</v>
      </c>
      <c r="AU481" t="inlineStr"/>
      <c r="AV481" t="n">
        <v>0</v>
      </c>
      <c r="AW481" t="n">
        <v>2</v>
      </c>
      <c r="AX481" t="n">
        <v>78860622</v>
      </c>
      <c r="AY481" t="n">
        <v>1</v>
      </c>
      <c r="AZ481" t="n">
        <v>0</v>
      </c>
      <c r="BA481" t="n">
        <v>472</v>
      </c>
      <c r="BB481" t="n">
        <v>0</v>
      </c>
      <c r="BC481" t="n">
        <v>0</v>
      </c>
      <c r="BD481" t="n">
        <v>0</v>
      </c>
      <c r="BE481" t="n">
        <v>0</v>
      </c>
      <c r="BF481" t="n">
        <v>0</v>
      </c>
      <c r="BG481" t="n">
        <v>0</v>
      </c>
      <c r="BH481" t="n">
        <v>0</v>
      </c>
      <c r="BI481" t="n">
        <v>0</v>
      </c>
      <c r="BJ481" t="n">
        <v>0</v>
      </c>
      <c r="BK481" t="n">
        <v>0</v>
      </c>
      <c r="BL481" t="n">
        <v>0</v>
      </c>
      <c r="BM481" t="n">
        <v>0</v>
      </c>
      <c r="BN481" t="n">
        <v>0</v>
      </c>
      <c r="BO481" t="n">
        <v>0</v>
      </c>
      <c r="BP481" t="n">
        <v>0</v>
      </c>
      <c r="BQ481" t="n">
        <v>0</v>
      </c>
      <c r="BR481" t="n">
        <v>0</v>
      </c>
      <c r="BS481" t="n">
        <v>0</v>
      </c>
      <c r="BT481" t="n">
        <v>0</v>
      </c>
      <c r="BU481" t="n">
        <v>0</v>
      </c>
      <c r="BV481" t="n">
        <v>0</v>
      </c>
      <c r="BW481" t="n">
        <v>0</v>
      </c>
      <c r="CV481" t="n">
        <v>0</v>
      </c>
      <c r="CW481" t="n">
        <v>0</v>
      </c>
      <c r="CX481">
        <f>ROUND(Y481*Source!I1178,7)</f>
        <v/>
      </c>
      <c r="CY481">
        <f>AA481</f>
        <v/>
      </c>
      <c r="CZ481">
        <f>AE481</f>
        <v/>
      </c>
      <c r="DA481">
        <f>AI481</f>
        <v/>
      </c>
      <c r="DB481">
        <f>ROUND(ROUND(AT481*CZ481,2),2)</f>
        <v/>
      </c>
      <c r="DC481">
        <f>ROUND(ROUND(AT481*AG481,2),2)</f>
        <v/>
      </c>
      <c r="DD481" t="inlineStr"/>
      <c r="DE481" t="inlineStr"/>
      <c r="DF481">
        <f>ROUND(ROUND(AE481*AI481,0)*CX481,0)</f>
        <v/>
      </c>
      <c r="DG481">
        <f>ROUND(ROUND(AF481,0)*CX481,0)</f>
        <v/>
      </c>
      <c r="DH481">
        <f>ROUND(ROUND(AG481,0)*CX481,0)</f>
        <v/>
      </c>
      <c r="DI481">
        <f>ROUND(ROUND(AH481,0)*CX481,0)</f>
        <v/>
      </c>
      <c r="DJ481">
        <f>DF481</f>
        <v/>
      </c>
      <c r="DK481" t="n">
        <v>0</v>
      </c>
      <c r="DL481" t="inlineStr"/>
      <c r="DM481" t="n">
        <v>0</v>
      </c>
      <c r="DN481" t="inlineStr"/>
      <c r="DO481" t="n">
        <v>0</v>
      </c>
    </row>
    <row r="482">
      <c r="A482">
        <f>ROW(Source!A1178)</f>
        <v/>
      </c>
      <c r="B482" t="n">
        <v>78855224</v>
      </c>
      <c r="C482" t="n">
        <v>78860595</v>
      </c>
      <c r="D482" t="n">
        <v>29149246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405-1601</t>
        </is>
      </c>
      <c r="J482" t="inlineStr">
        <is>
          <t>ТССЦ Московской обл., 405-1601, приказ Минстроя России №675/пр от 28.02.2017 № 257/пр</t>
        </is>
      </c>
      <c r="K482" t="inlineStr">
        <is>
          <t>Известь строительная негашеная хлорная, марки А</t>
        </is>
      </c>
      <c r="L482" t="n">
        <v>1346</v>
      </c>
      <c r="N482" t="n">
        <v>1009</v>
      </c>
      <c r="O482" t="inlineStr">
        <is>
          <t>кг</t>
        </is>
      </c>
      <c r="P482" t="inlineStr">
        <is>
          <t>кг</t>
        </is>
      </c>
      <c r="Q482" t="n">
        <v>1</v>
      </c>
      <c r="W482" t="n">
        <v>0</v>
      </c>
      <c r="X482" t="n">
        <v>-823040862</v>
      </c>
      <c r="Y482">
        <f>AT482</f>
        <v/>
      </c>
      <c r="AA482" t="n">
        <v>7.87</v>
      </c>
      <c r="AB482" t="n">
        <v>0</v>
      </c>
      <c r="AC482" t="n">
        <v>0</v>
      </c>
      <c r="AD482" t="n">
        <v>0</v>
      </c>
      <c r="AE482" t="n">
        <v>2.15</v>
      </c>
      <c r="AF482" t="n">
        <v>0</v>
      </c>
      <c r="AG482" t="n">
        <v>0</v>
      </c>
      <c r="AH482" t="n">
        <v>0</v>
      </c>
      <c r="AI482" t="n">
        <v>3.66</v>
      </c>
      <c r="AJ482" t="n">
        <v>1</v>
      </c>
      <c r="AK482" t="n">
        <v>1</v>
      </c>
      <c r="AL482" t="n">
        <v>1</v>
      </c>
      <c r="AM482" t="n">
        <v>2</v>
      </c>
      <c r="AN482" t="n">
        <v>0</v>
      </c>
      <c r="AO482" t="n">
        <v>1</v>
      </c>
      <c r="AP482" t="n">
        <v>0</v>
      </c>
      <c r="AQ482" t="n">
        <v>0</v>
      </c>
      <c r="AR482" t="n">
        <v>0</v>
      </c>
      <c r="AS482" t="inlineStr"/>
      <c r="AT482" t="n">
        <v>0.004</v>
      </c>
      <c r="AU482" t="inlineStr"/>
      <c r="AV482" t="n">
        <v>0</v>
      </c>
      <c r="AW482" t="n">
        <v>2</v>
      </c>
      <c r="AX482" t="n">
        <v>78860625</v>
      </c>
      <c r="AY482" t="n">
        <v>1</v>
      </c>
      <c r="AZ482" t="n">
        <v>0</v>
      </c>
      <c r="BA482" t="n">
        <v>475</v>
      </c>
      <c r="BB482" t="n">
        <v>0</v>
      </c>
      <c r="BC482" t="n">
        <v>0</v>
      </c>
      <c r="BD482" t="n">
        <v>0</v>
      </c>
      <c r="BE482" t="n">
        <v>0</v>
      </c>
      <c r="BF482" t="n">
        <v>0</v>
      </c>
      <c r="BG482" t="n">
        <v>0</v>
      </c>
      <c r="BH482" t="n">
        <v>0</v>
      </c>
      <c r="BI482" t="n">
        <v>0</v>
      </c>
      <c r="BJ482" t="n">
        <v>0</v>
      </c>
      <c r="BK482" t="n">
        <v>0</v>
      </c>
      <c r="BL482" t="n">
        <v>0</v>
      </c>
      <c r="BM482" t="n">
        <v>0</v>
      </c>
      <c r="BN482" t="n">
        <v>0</v>
      </c>
      <c r="BO482" t="n">
        <v>0</v>
      </c>
      <c r="BP482" t="n">
        <v>0</v>
      </c>
      <c r="BQ482" t="n">
        <v>0</v>
      </c>
      <c r="BR482" t="n">
        <v>0</v>
      </c>
      <c r="BS482" t="n">
        <v>0</v>
      </c>
      <c r="BT482" t="n">
        <v>0</v>
      </c>
      <c r="BU482" t="n">
        <v>0</v>
      </c>
      <c r="BV482" t="n">
        <v>0</v>
      </c>
      <c r="BW482" t="n">
        <v>0</v>
      </c>
      <c r="CV482" t="n">
        <v>0</v>
      </c>
      <c r="CW482" t="n">
        <v>0</v>
      </c>
      <c r="CX482">
        <f>ROUND(Y482*Source!I1178,7)</f>
        <v/>
      </c>
      <c r="CY482">
        <f>AA482</f>
        <v/>
      </c>
      <c r="CZ482">
        <f>AE482</f>
        <v/>
      </c>
      <c r="DA482">
        <f>AI482</f>
        <v/>
      </c>
      <c r="DB482">
        <f>ROUND(ROUND(AT482*CZ482,2),2)</f>
        <v/>
      </c>
      <c r="DC482">
        <f>ROUND(ROUND(AT482*AG482,2),2)</f>
        <v/>
      </c>
      <c r="DD482" t="inlineStr"/>
      <c r="DE482" t="inlineStr"/>
      <c r="DF482">
        <f>ROUND(ROUND(AE482*AI482,0)*CX482,0)</f>
        <v/>
      </c>
      <c r="DG482">
        <f>ROUND(ROUND(AF482,0)*CX482,0)</f>
        <v/>
      </c>
      <c r="DH482">
        <f>ROUND(ROUND(AG482,0)*CX482,0)</f>
        <v/>
      </c>
      <c r="DI482">
        <f>ROUND(ROUND(AH482,0)*CX482,0)</f>
        <v/>
      </c>
      <c r="DJ482">
        <f>DF482</f>
        <v/>
      </c>
      <c r="DK482" t="n">
        <v>0</v>
      </c>
      <c r="DL482" t="inlineStr"/>
      <c r="DM482" t="n">
        <v>0</v>
      </c>
      <c r="DN482" t="inlineStr"/>
      <c r="DO482" t="n">
        <v>0</v>
      </c>
    </row>
    <row r="483">
      <c r="A483">
        <f>ROW(Source!A1178)</f>
        <v/>
      </c>
      <c r="B483" t="n">
        <v>78855224</v>
      </c>
      <c r="C483" t="n">
        <v>78860595</v>
      </c>
      <c r="D483" t="n">
        <v>29150040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411-0001</t>
        </is>
      </c>
      <c r="J483" t="inlineStr">
        <is>
          <t>ТССЦ Московской обл., 411-0001, приказ Минстроя России №675/пр от 28.02.2017 № 257/пр</t>
        </is>
      </c>
      <c r="K483" t="inlineStr">
        <is>
          <t>Вода</t>
        </is>
      </c>
      <c r="L483" t="n">
        <v>1339</v>
      </c>
      <c r="N483" t="n">
        <v>1007</v>
      </c>
      <c r="O483" t="inlineStr">
        <is>
          <t>м3</t>
        </is>
      </c>
      <c r="P483" t="inlineStr">
        <is>
          <t>м3</t>
        </is>
      </c>
      <c r="Q483" t="n">
        <v>1</v>
      </c>
      <c r="W483" t="n">
        <v>0</v>
      </c>
      <c r="X483" t="n">
        <v>619799737</v>
      </c>
      <c r="Y483">
        <f>AT483</f>
        <v/>
      </c>
      <c r="AA483" t="n">
        <v>31.28</v>
      </c>
      <c r="AB483" t="n">
        <v>0</v>
      </c>
      <c r="AC483" t="n">
        <v>0</v>
      </c>
      <c r="AD483" t="n">
        <v>0</v>
      </c>
      <c r="AE483" t="n">
        <v>2.44</v>
      </c>
      <c r="AF483" t="n">
        <v>0</v>
      </c>
      <c r="AG483" t="n">
        <v>0</v>
      </c>
      <c r="AH483" t="n">
        <v>0</v>
      </c>
      <c r="AI483" t="n">
        <v>12.82</v>
      </c>
      <c r="AJ483" t="n">
        <v>1</v>
      </c>
      <c r="AK483" t="n">
        <v>1</v>
      </c>
      <c r="AL483" t="n">
        <v>1</v>
      </c>
      <c r="AM483" t="n">
        <v>2</v>
      </c>
      <c r="AN483" t="n">
        <v>0</v>
      </c>
      <c r="AO483" t="n">
        <v>1</v>
      </c>
      <c r="AP483" t="n">
        <v>0</v>
      </c>
      <c r="AQ483" t="n">
        <v>0</v>
      </c>
      <c r="AR483" t="n">
        <v>0</v>
      </c>
      <c r="AS483" t="inlineStr"/>
      <c r="AT483" t="n">
        <v>1.21</v>
      </c>
      <c r="AU483" t="inlineStr"/>
      <c r="AV483" t="n">
        <v>0</v>
      </c>
      <c r="AW483" t="n">
        <v>2</v>
      </c>
      <c r="AX483" t="n">
        <v>78860626</v>
      </c>
      <c r="AY483" t="n">
        <v>1</v>
      </c>
      <c r="AZ483" t="n">
        <v>0</v>
      </c>
      <c r="BA483" t="n">
        <v>476</v>
      </c>
      <c r="BB483" t="n">
        <v>0</v>
      </c>
      <c r="BC483" t="n">
        <v>0</v>
      </c>
      <c r="BD483" t="n">
        <v>0</v>
      </c>
      <c r="BE483" t="n">
        <v>0</v>
      </c>
      <c r="BF483" t="n">
        <v>0</v>
      </c>
      <c r="BG483" t="n">
        <v>0</v>
      </c>
      <c r="BH483" t="n">
        <v>0</v>
      </c>
      <c r="BI483" t="n">
        <v>0</v>
      </c>
      <c r="BJ483" t="n">
        <v>0</v>
      </c>
      <c r="BK483" t="n">
        <v>0</v>
      </c>
      <c r="BL483" t="n">
        <v>0</v>
      </c>
      <c r="BM483" t="n">
        <v>0</v>
      </c>
      <c r="BN483" t="n">
        <v>0</v>
      </c>
      <c r="BO483" t="n">
        <v>0</v>
      </c>
      <c r="BP483" t="n">
        <v>0</v>
      </c>
      <c r="BQ483" t="n">
        <v>0</v>
      </c>
      <c r="BR483" t="n">
        <v>0</v>
      </c>
      <c r="BS483" t="n">
        <v>0</v>
      </c>
      <c r="BT483" t="n">
        <v>0</v>
      </c>
      <c r="BU483" t="n">
        <v>0</v>
      </c>
      <c r="BV483" t="n">
        <v>0</v>
      </c>
      <c r="BW483" t="n">
        <v>0</v>
      </c>
      <c r="CV483" t="n">
        <v>0</v>
      </c>
      <c r="CW483" t="n">
        <v>0</v>
      </c>
      <c r="CX483">
        <f>ROUND(Y483*Source!I1178,7)</f>
        <v/>
      </c>
      <c r="CY483">
        <f>AA483</f>
        <v/>
      </c>
      <c r="CZ483">
        <f>AE483</f>
        <v/>
      </c>
      <c r="DA483">
        <f>AI483</f>
        <v/>
      </c>
      <c r="DB483">
        <f>ROUND(ROUND(AT483*CZ483,2),2)</f>
        <v/>
      </c>
      <c r="DC483">
        <f>ROUND(ROUND(AT483*AG483,2),2)</f>
        <v/>
      </c>
      <c r="DD483" t="inlineStr"/>
      <c r="DE483" t="inlineStr"/>
      <c r="DF483">
        <f>ROUND(ROUND(AE483*AI483,0)*CX483,0)</f>
        <v/>
      </c>
      <c r="DG483">
        <f>ROUND(ROUND(AF483,0)*CX483,0)</f>
        <v/>
      </c>
      <c r="DH483">
        <f>ROUND(ROUND(AG483,0)*CX483,0)</f>
        <v/>
      </c>
      <c r="DI483">
        <f>ROUND(ROUND(AH483,0)*CX483,0)</f>
        <v/>
      </c>
      <c r="DJ483">
        <f>DF483</f>
        <v/>
      </c>
      <c r="DK483" t="n">
        <v>0</v>
      </c>
      <c r="DL483" t="inlineStr"/>
      <c r="DM483" t="n">
        <v>0</v>
      </c>
      <c r="DN483" t="inlineStr"/>
      <c r="DO483" t="n">
        <v>0</v>
      </c>
    </row>
    <row r="484">
      <c r="A484">
        <f>ROW(Source!A1178)</f>
        <v/>
      </c>
      <c r="B484" t="n">
        <v>78855224</v>
      </c>
      <c r="C484" t="n">
        <v>78860595</v>
      </c>
      <c r="D484" t="n">
        <v>29158419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507-3642</t>
        </is>
      </c>
      <c r="J484" t="inlineStr">
        <is>
          <t>ТССЦ Московской обл., 507-3642, приказ Минстроя России №675/пр от 28.02.2017 № 258/пр</t>
        </is>
      </c>
      <c r="K484" t="inlineStr">
        <is>
          <t>Труба напорная из полиэтилена PE 100 питьевая ПЭ100 SDR11, размером 32х3,0 мм (ГОСТ 18599-2001, ГОСТ Р 52134-2003)</t>
        </is>
      </c>
      <c r="L484" t="n">
        <v>1301</v>
      </c>
      <c r="N484" t="n">
        <v>1003</v>
      </c>
      <c r="O484" t="inlineStr">
        <is>
          <t>м</t>
        </is>
      </c>
      <c r="P484" t="inlineStr">
        <is>
          <t>м</t>
        </is>
      </c>
      <c r="Q484" t="n">
        <v>1</v>
      </c>
      <c r="W484" t="n">
        <v>0</v>
      </c>
      <c r="X484" t="n">
        <v>-829717903</v>
      </c>
      <c r="Y484">
        <f>AT484</f>
        <v/>
      </c>
      <c r="AA484" t="n">
        <v>49.03</v>
      </c>
      <c r="AB484" t="n">
        <v>0</v>
      </c>
      <c r="AC484" t="n">
        <v>0</v>
      </c>
      <c r="AD484" t="n">
        <v>0</v>
      </c>
      <c r="AE484" t="n">
        <v>16.29</v>
      </c>
      <c r="AF484" t="n">
        <v>0</v>
      </c>
      <c r="AG484" t="n">
        <v>0</v>
      </c>
      <c r="AH484" t="n">
        <v>0</v>
      </c>
      <c r="AI484" t="n">
        <v>3.01</v>
      </c>
      <c r="AJ484" t="n">
        <v>1</v>
      </c>
      <c r="AK484" t="n">
        <v>1</v>
      </c>
      <c r="AL484" t="n">
        <v>1</v>
      </c>
      <c r="AM484" t="n">
        <v>2</v>
      </c>
      <c r="AN484" t="n">
        <v>0</v>
      </c>
      <c r="AO484" t="n">
        <v>1</v>
      </c>
      <c r="AP484" t="n">
        <v>0</v>
      </c>
      <c r="AQ484" t="n">
        <v>0</v>
      </c>
      <c r="AR484" t="n">
        <v>0</v>
      </c>
      <c r="AS484" t="inlineStr"/>
      <c r="AT484" t="n">
        <v>93.8</v>
      </c>
      <c r="AU484" t="inlineStr"/>
      <c r="AV484" t="n">
        <v>0</v>
      </c>
      <c r="AW484" t="n">
        <v>2</v>
      </c>
      <c r="AX484" t="n">
        <v>78860627</v>
      </c>
      <c r="AY484" t="n">
        <v>1</v>
      </c>
      <c r="AZ484" t="n">
        <v>0</v>
      </c>
      <c r="BA484" t="n">
        <v>477</v>
      </c>
      <c r="BB484" t="n">
        <v>0</v>
      </c>
      <c r="BC484" t="n">
        <v>0</v>
      </c>
      <c r="BD484" t="n">
        <v>0</v>
      </c>
      <c r="BE484" t="n">
        <v>0</v>
      </c>
      <c r="BF484" t="n">
        <v>0</v>
      </c>
      <c r="BG484" t="n">
        <v>0</v>
      </c>
      <c r="BH484" t="n">
        <v>0</v>
      </c>
      <c r="BI484" t="n">
        <v>0</v>
      </c>
      <c r="BJ484" t="n">
        <v>0</v>
      </c>
      <c r="BK484" t="n">
        <v>0</v>
      </c>
      <c r="BL484" t="n">
        <v>0</v>
      </c>
      <c r="BM484" t="n">
        <v>0</v>
      </c>
      <c r="BN484" t="n">
        <v>0</v>
      </c>
      <c r="BO484" t="n">
        <v>0</v>
      </c>
      <c r="BP484" t="n">
        <v>0</v>
      </c>
      <c r="BQ484" t="n">
        <v>0</v>
      </c>
      <c r="BR484" t="n">
        <v>0</v>
      </c>
      <c r="BS484" t="n">
        <v>0</v>
      </c>
      <c r="BT484" t="n">
        <v>0</v>
      </c>
      <c r="BU484" t="n">
        <v>0</v>
      </c>
      <c r="BV484" t="n">
        <v>0</v>
      </c>
      <c r="BW484" t="n">
        <v>0</v>
      </c>
      <c r="CV484" t="n">
        <v>0</v>
      </c>
      <c r="CW484" t="n">
        <v>0</v>
      </c>
      <c r="CX484">
        <f>ROUND(Y484*Source!I1178,7)</f>
        <v/>
      </c>
      <c r="CY484">
        <f>AA484</f>
        <v/>
      </c>
      <c r="CZ484">
        <f>AE484</f>
        <v/>
      </c>
      <c r="DA484">
        <f>AI484</f>
        <v/>
      </c>
      <c r="DB484">
        <f>ROUND(ROUND(AT484*CZ484,2),2)</f>
        <v/>
      </c>
      <c r="DC484">
        <f>ROUND(ROUND(AT484*AG484,2),2)</f>
        <v/>
      </c>
      <c r="DD484" t="inlineStr"/>
      <c r="DE484" t="inlineStr"/>
      <c r="DF484">
        <f>ROUND(ROUND(AE484*AI484,0)*CX484,0)</f>
        <v/>
      </c>
      <c r="DG484">
        <f>ROUND(ROUND(AF484,0)*CX484,0)</f>
        <v/>
      </c>
      <c r="DH484">
        <f>ROUND(ROUND(AG484,0)*CX484,0)</f>
        <v/>
      </c>
      <c r="DI484">
        <f>ROUND(ROUND(AH484,0)*CX484,0)</f>
        <v/>
      </c>
      <c r="DJ484">
        <f>DF484</f>
        <v/>
      </c>
      <c r="DK484" t="n">
        <v>0</v>
      </c>
      <c r="DL484" t="inlineStr"/>
      <c r="DM484" t="n">
        <v>0</v>
      </c>
      <c r="DN484" t="inlineStr"/>
      <c r="DO484" t="n">
        <v>0</v>
      </c>
    </row>
    <row r="485">
      <c r="A485">
        <f>ROW(Source!A1178)</f>
        <v/>
      </c>
      <c r="B485" t="n">
        <v>78855224</v>
      </c>
      <c r="C485" t="n">
        <v>78860595</v>
      </c>
      <c r="D485" t="n">
        <v>29160397</v>
      </c>
      <c r="E485" t="n">
        <v>1</v>
      </c>
      <c r="F485" t="n">
        <v>1</v>
      </c>
      <c r="G485" t="n">
        <v>1</v>
      </c>
      <c r="H485" t="n">
        <v>3</v>
      </c>
      <c r="I485" t="inlineStr">
        <is>
          <t>507-4171</t>
        </is>
      </c>
      <c r="J485" t="inlineStr">
        <is>
          <t>ТССЦ Московской обл., 507-4171, приказ Минстроя России №675/пр от 28.02.2017 № 258/пр</t>
        </is>
      </c>
      <c r="K485" t="inlineStr">
        <is>
          <t>Уголок соединительный 90° для металлополимерных труб, диаметром 25 мм</t>
        </is>
      </c>
      <c r="L485" t="n">
        <v>1358</v>
      </c>
      <c r="N485" t="n">
        <v>1010</v>
      </c>
      <c r="O485" t="inlineStr">
        <is>
          <t>10 шт.</t>
        </is>
      </c>
      <c r="P485" t="inlineStr">
        <is>
          <t>10 шт.</t>
        </is>
      </c>
      <c r="Q485" t="n">
        <v>10</v>
      </c>
      <c r="W485" t="n">
        <v>0</v>
      </c>
      <c r="X485" t="n">
        <v>1616192171</v>
      </c>
      <c r="Y485">
        <f>AT485</f>
        <v/>
      </c>
      <c r="AA485" t="n">
        <v>5627.27</v>
      </c>
      <c r="AB485" t="n">
        <v>0</v>
      </c>
      <c r="AC485" t="n">
        <v>0</v>
      </c>
      <c r="AD485" t="n">
        <v>0</v>
      </c>
      <c r="AE485" t="n">
        <v>649.8</v>
      </c>
      <c r="AF485" t="n">
        <v>0</v>
      </c>
      <c r="AG485" t="n">
        <v>0</v>
      </c>
      <c r="AH485" t="n">
        <v>0</v>
      </c>
      <c r="AI485" t="n">
        <v>8.66</v>
      </c>
      <c r="AJ485" t="n">
        <v>1</v>
      </c>
      <c r="AK485" t="n">
        <v>1</v>
      </c>
      <c r="AL485" t="n">
        <v>1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  <c r="AS485" t="inlineStr"/>
      <c r="AT485" t="n">
        <v>13.3333333</v>
      </c>
      <c r="AU485" t="inlineStr"/>
      <c r="AV485" t="n">
        <v>0</v>
      </c>
      <c r="AW485" t="n">
        <v>1</v>
      </c>
      <c r="AX485" t="n">
        <v>-1</v>
      </c>
      <c r="AY485" t="n">
        <v>0</v>
      </c>
      <c r="AZ485" t="n">
        <v>0</v>
      </c>
      <c r="BA485" t="inlineStr"/>
      <c r="BB485" t="n">
        <v>0</v>
      </c>
      <c r="BC485" t="n">
        <v>0</v>
      </c>
      <c r="BD485" t="n">
        <v>0</v>
      </c>
      <c r="BE485" t="n">
        <v>0</v>
      </c>
      <c r="BF485" t="n">
        <v>0</v>
      </c>
      <c r="BG485" t="n">
        <v>0</v>
      </c>
      <c r="BH485" t="n">
        <v>0</v>
      </c>
      <c r="BI485" t="n">
        <v>0</v>
      </c>
      <c r="BJ485" t="n">
        <v>0</v>
      </c>
      <c r="BK485" t="n">
        <v>0</v>
      </c>
      <c r="BL485" t="n">
        <v>0</v>
      </c>
      <c r="BM485" t="n">
        <v>0</v>
      </c>
      <c r="BN485" t="n">
        <v>0</v>
      </c>
      <c r="BO485" t="n">
        <v>0</v>
      </c>
      <c r="BP485" t="n">
        <v>0</v>
      </c>
      <c r="BQ485" t="n">
        <v>0</v>
      </c>
      <c r="BR485" t="n">
        <v>0</v>
      </c>
      <c r="BS485" t="n">
        <v>0</v>
      </c>
      <c r="BT485" t="n">
        <v>0</v>
      </c>
      <c r="BU485" t="n">
        <v>0</v>
      </c>
      <c r="BV485" t="n">
        <v>0</v>
      </c>
      <c r="BW485" t="n">
        <v>0</v>
      </c>
      <c r="CV485" t="n">
        <v>0</v>
      </c>
      <c r="CW485" t="n">
        <v>0</v>
      </c>
      <c r="CX485">
        <f>ROUND(Y485*Source!I1178,7)</f>
        <v/>
      </c>
      <c r="CY485">
        <f>AA485</f>
        <v/>
      </c>
      <c r="CZ485">
        <f>AE485</f>
        <v/>
      </c>
      <c r="DA485">
        <f>AI485</f>
        <v/>
      </c>
      <c r="DB485">
        <f>ROUND(ROUND(AT485*CZ485,2),2)</f>
        <v/>
      </c>
      <c r="DC485">
        <f>ROUND(ROUND(AT485*AG485,2),2)</f>
        <v/>
      </c>
      <c r="DD485" t="inlineStr"/>
      <c r="DE485" t="inlineStr"/>
      <c r="DF485">
        <f>ROUND(ROUND(AE485*AI485,0)*CX485,0)</f>
        <v/>
      </c>
      <c r="DG485">
        <f>ROUND(ROUND(AF485,0)*CX485,0)</f>
        <v/>
      </c>
      <c r="DH485">
        <f>ROUND(ROUND(AG485,0)*CX485,0)</f>
        <v/>
      </c>
      <c r="DI485">
        <f>ROUND(ROUND(AH485,0)*CX485,0)</f>
        <v/>
      </c>
      <c r="DJ485">
        <f>DF485</f>
        <v/>
      </c>
      <c r="DK485" t="n">
        <v>0</v>
      </c>
      <c r="DL485" t="inlineStr"/>
      <c r="DM485" t="n">
        <v>0</v>
      </c>
      <c r="DN485" t="inlineStr"/>
      <c r="DO485" t="n">
        <v>0</v>
      </c>
    </row>
    <row r="486">
      <c r="A486">
        <f>ROW(Source!A1178)</f>
        <v/>
      </c>
      <c r="B486" t="n">
        <v>78855224</v>
      </c>
      <c r="C486" t="n">
        <v>78860595</v>
      </c>
      <c r="D486" t="n">
        <v>29160398</v>
      </c>
      <c r="E486" t="n">
        <v>1</v>
      </c>
      <c r="F486" t="n">
        <v>1</v>
      </c>
      <c r="G486" t="n">
        <v>1</v>
      </c>
      <c r="H486" t="n">
        <v>3</v>
      </c>
      <c r="I486" t="inlineStr">
        <is>
          <t>507-4172</t>
        </is>
      </c>
      <c r="J486" t="inlineStr">
        <is>
          <t>ТССЦ Московской обл., 507-4172, приказ Минстроя России №675/пр от 28.02.2017 № 258/пр</t>
        </is>
      </c>
      <c r="K486" t="inlineStr">
        <is>
          <t>Уголок соединительный 90° для металлополимерных труб, диаметром 32 мм</t>
        </is>
      </c>
      <c r="L486" t="n">
        <v>1358</v>
      </c>
      <c r="N486" t="n">
        <v>1010</v>
      </c>
      <c r="O486" t="inlineStr">
        <is>
          <t>10 шт.</t>
        </is>
      </c>
      <c r="P486" t="inlineStr">
        <is>
          <t>10 шт.</t>
        </is>
      </c>
      <c r="Q486" t="n">
        <v>10</v>
      </c>
      <c r="W486" t="n">
        <v>0</v>
      </c>
      <c r="X486" t="n">
        <v>1940957292</v>
      </c>
      <c r="Y486">
        <f>AT486</f>
        <v/>
      </c>
      <c r="AA486" t="n">
        <v>8820.41</v>
      </c>
      <c r="AB486" t="n">
        <v>0</v>
      </c>
      <c r="AC486" t="n">
        <v>0</v>
      </c>
      <c r="AD486" t="n">
        <v>0</v>
      </c>
      <c r="AE486" t="n">
        <v>1048.8</v>
      </c>
      <c r="AF486" t="n">
        <v>0</v>
      </c>
      <c r="AG486" t="n">
        <v>0</v>
      </c>
      <c r="AH486" t="n">
        <v>0</v>
      </c>
      <c r="AI486" t="n">
        <v>8.41</v>
      </c>
      <c r="AJ486" t="n">
        <v>1</v>
      </c>
      <c r="AK486" t="n">
        <v>1</v>
      </c>
      <c r="AL486" t="n">
        <v>1</v>
      </c>
      <c r="AM486" t="n">
        <v>0</v>
      </c>
      <c r="AN486" t="n">
        <v>0</v>
      </c>
      <c r="AO486" t="n">
        <v>0</v>
      </c>
      <c r="AP486" t="n">
        <v>1</v>
      </c>
      <c r="AQ486" t="n">
        <v>0</v>
      </c>
      <c r="AR486" t="n">
        <v>0</v>
      </c>
      <c r="AS486" t="inlineStr"/>
      <c r="AT486" t="n">
        <v>6.6666667</v>
      </c>
      <c r="AU486" t="inlineStr"/>
      <c r="AV486" t="n">
        <v>0</v>
      </c>
      <c r="AW486" t="n">
        <v>1</v>
      </c>
      <c r="AX486" t="n">
        <v>-1</v>
      </c>
      <c r="AY486" t="n">
        <v>0</v>
      </c>
      <c r="AZ486" t="n">
        <v>0</v>
      </c>
      <c r="BA486" t="inlineStr"/>
      <c r="BB486" t="n">
        <v>0</v>
      </c>
      <c r="BC486" t="n">
        <v>0</v>
      </c>
      <c r="BD486" t="n">
        <v>0</v>
      </c>
      <c r="BE486" t="n">
        <v>0</v>
      </c>
      <c r="BF486" t="n">
        <v>0</v>
      </c>
      <c r="BG486" t="n">
        <v>0</v>
      </c>
      <c r="BH486" t="n">
        <v>0</v>
      </c>
      <c r="BI486" t="n">
        <v>0</v>
      </c>
      <c r="BJ486" t="n">
        <v>0</v>
      </c>
      <c r="BK486" t="n">
        <v>0</v>
      </c>
      <c r="BL486" t="n">
        <v>0</v>
      </c>
      <c r="BM486" t="n">
        <v>0</v>
      </c>
      <c r="BN486" t="n">
        <v>0</v>
      </c>
      <c r="BO486" t="n">
        <v>0</v>
      </c>
      <c r="BP486" t="n">
        <v>0</v>
      </c>
      <c r="BQ486" t="n">
        <v>0</v>
      </c>
      <c r="BR486" t="n">
        <v>0</v>
      </c>
      <c r="BS486" t="n">
        <v>0</v>
      </c>
      <c r="BT486" t="n">
        <v>0</v>
      </c>
      <c r="BU486" t="n">
        <v>0</v>
      </c>
      <c r="BV486" t="n">
        <v>0</v>
      </c>
      <c r="BW486" t="n">
        <v>0</v>
      </c>
      <c r="CV486" t="n">
        <v>0</v>
      </c>
      <c r="CW486" t="n">
        <v>0</v>
      </c>
      <c r="CX486">
        <f>ROUND(Y486*Source!I1178,7)</f>
        <v/>
      </c>
      <c r="CY486">
        <f>AA486</f>
        <v/>
      </c>
      <c r="CZ486">
        <f>AE486</f>
        <v/>
      </c>
      <c r="DA486">
        <f>AI486</f>
        <v/>
      </c>
      <c r="DB486">
        <f>ROUND(ROUND(AT486*CZ486,2),2)</f>
        <v/>
      </c>
      <c r="DC486">
        <f>ROUND(ROUND(AT486*AG486,2),2)</f>
        <v/>
      </c>
      <c r="DD486" t="inlineStr"/>
      <c r="DE486" t="inlineStr"/>
      <c r="DF486">
        <f>ROUND(ROUND(AE486*AI486,0)*CX486,0)</f>
        <v/>
      </c>
      <c r="DG486">
        <f>ROUND(ROUND(AF486,0)*CX486,0)</f>
        <v/>
      </c>
      <c r="DH486">
        <f>ROUND(ROUND(AG486,0)*CX486,0)</f>
        <v/>
      </c>
      <c r="DI486">
        <f>ROUND(ROUND(AH486,0)*CX486,0)</f>
        <v/>
      </c>
      <c r="DJ486">
        <f>DF486</f>
        <v/>
      </c>
      <c r="DK486" t="n">
        <v>0</v>
      </c>
      <c r="DL486" t="inlineStr"/>
      <c r="DM486" t="n">
        <v>0</v>
      </c>
      <c r="DN486" t="inlineStr"/>
      <c r="DO486" t="n">
        <v>0</v>
      </c>
    </row>
    <row r="487">
      <c r="A487">
        <f>ROW(Source!A1178)</f>
        <v/>
      </c>
      <c r="B487" t="n">
        <v>78855224</v>
      </c>
      <c r="C487" t="n">
        <v>78860595</v>
      </c>
      <c r="D487" t="n">
        <v>29159168</v>
      </c>
      <c r="E487" t="n">
        <v>1</v>
      </c>
      <c r="F487" t="n">
        <v>1</v>
      </c>
      <c r="G487" t="n">
        <v>1</v>
      </c>
      <c r="H487" t="n">
        <v>3</v>
      </c>
      <c r="I487" t="inlineStr">
        <is>
          <t>507-5008</t>
        </is>
      </c>
      <c r="J487" t="inlineStr">
        <is>
          <t>ТССЦ Московской обл., 507-5008, приказ Минстроя России №675/пр от 28.02.2017 № 258/пр</t>
        </is>
      </c>
      <c r="K487" t="inlineStr">
        <is>
          <t>Муфта полипропиленовая соединительная диаметром 25 мм</t>
        </is>
      </c>
      <c r="L487" t="n">
        <v>1358</v>
      </c>
      <c r="N487" t="n">
        <v>1010</v>
      </c>
      <c r="O487" t="inlineStr">
        <is>
          <t>10 шт.</t>
        </is>
      </c>
      <c r="P487" t="inlineStr">
        <is>
          <t>10 шт.</t>
        </is>
      </c>
      <c r="Q487" t="n">
        <v>10</v>
      </c>
      <c r="W487" t="n">
        <v>0</v>
      </c>
      <c r="X487" t="n">
        <v>1871529504</v>
      </c>
      <c r="Y487">
        <f>AT487</f>
        <v/>
      </c>
      <c r="AA487" t="n">
        <v>76.81999999999999</v>
      </c>
      <c r="AB487" t="n">
        <v>0</v>
      </c>
      <c r="AC487" t="n">
        <v>0</v>
      </c>
      <c r="AD487" t="n">
        <v>0</v>
      </c>
      <c r="AE487" t="n">
        <v>9.9</v>
      </c>
      <c r="AF487" t="n">
        <v>0</v>
      </c>
      <c r="AG487" t="n">
        <v>0</v>
      </c>
      <c r="AH487" t="n">
        <v>0</v>
      </c>
      <c r="AI487" t="n">
        <v>7.76</v>
      </c>
      <c r="AJ487" t="n">
        <v>1</v>
      </c>
      <c r="AK487" t="n">
        <v>1</v>
      </c>
      <c r="AL487" t="n">
        <v>1</v>
      </c>
      <c r="AM487" t="n">
        <v>0</v>
      </c>
      <c r="AN487" t="n">
        <v>0</v>
      </c>
      <c r="AO487" t="n">
        <v>0</v>
      </c>
      <c r="AP487" t="n">
        <v>1</v>
      </c>
      <c r="AQ487" t="n">
        <v>0</v>
      </c>
      <c r="AR487" t="n">
        <v>0</v>
      </c>
      <c r="AS487" t="inlineStr"/>
      <c r="AT487" t="n">
        <v>200</v>
      </c>
      <c r="AU487" t="inlineStr"/>
      <c r="AV487" t="n">
        <v>0</v>
      </c>
      <c r="AW487" t="n">
        <v>1</v>
      </c>
      <c r="AX487" t="n">
        <v>-1</v>
      </c>
      <c r="AY487" t="n">
        <v>0</v>
      </c>
      <c r="AZ487" t="n">
        <v>0</v>
      </c>
      <c r="BA487" t="inlineStr"/>
      <c r="BB487" t="n">
        <v>0</v>
      </c>
      <c r="BC487" t="n">
        <v>0</v>
      </c>
      <c r="BD487" t="n">
        <v>0</v>
      </c>
      <c r="BE487" t="n">
        <v>0</v>
      </c>
      <c r="BF487" t="n">
        <v>0</v>
      </c>
      <c r="BG487" t="n">
        <v>0</v>
      </c>
      <c r="BH487" t="n">
        <v>0</v>
      </c>
      <c r="BI487" t="n">
        <v>0</v>
      </c>
      <c r="BJ487" t="n">
        <v>0</v>
      </c>
      <c r="BK487" t="n">
        <v>0</v>
      </c>
      <c r="BL487" t="n">
        <v>0</v>
      </c>
      <c r="BM487" t="n">
        <v>0</v>
      </c>
      <c r="BN487" t="n">
        <v>0</v>
      </c>
      <c r="BO487" t="n">
        <v>0</v>
      </c>
      <c r="BP487" t="n">
        <v>0</v>
      </c>
      <c r="BQ487" t="n">
        <v>0</v>
      </c>
      <c r="BR487" t="n">
        <v>0</v>
      </c>
      <c r="BS487" t="n">
        <v>0</v>
      </c>
      <c r="BT487" t="n">
        <v>0</v>
      </c>
      <c r="BU487" t="n">
        <v>0</v>
      </c>
      <c r="BV487" t="n">
        <v>0</v>
      </c>
      <c r="BW487" t="n">
        <v>0</v>
      </c>
      <c r="CV487" t="n">
        <v>0</v>
      </c>
      <c r="CW487" t="n">
        <v>0</v>
      </c>
      <c r="CX487">
        <f>ROUND(Y487*Source!I1178,7)</f>
        <v/>
      </c>
      <c r="CY487">
        <f>AA487</f>
        <v/>
      </c>
      <c r="CZ487">
        <f>AE487</f>
        <v/>
      </c>
      <c r="DA487">
        <f>AI487</f>
        <v/>
      </c>
      <c r="DB487">
        <f>ROUND(ROUND(AT487*CZ487,2),2)</f>
        <v/>
      </c>
      <c r="DC487">
        <f>ROUND(ROUND(AT487*AG487,2),2)</f>
        <v/>
      </c>
      <c r="DD487" t="inlineStr"/>
      <c r="DE487" t="inlineStr"/>
      <c r="DF487">
        <f>ROUND(ROUND(AE487*AI487,0)*CX487,0)</f>
        <v/>
      </c>
      <c r="DG487">
        <f>ROUND(ROUND(AF487,0)*CX487,0)</f>
        <v/>
      </c>
      <c r="DH487">
        <f>ROUND(ROUND(AG487,0)*CX487,0)</f>
        <v/>
      </c>
      <c r="DI487">
        <f>ROUND(ROUND(AH487,0)*CX487,0)</f>
        <v/>
      </c>
      <c r="DJ487">
        <f>DF487</f>
        <v/>
      </c>
      <c r="DK487" t="n">
        <v>0</v>
      </c>
      <c r="DL487" t="inlineStr"/>
      <c r="DM487" t="n">
        <v>0</v>
      </c>
      <c r="DN487" t="inlineStr"/>
      <c r="DO487" t="n">
        <v>0</v>
      </c>
    </row>
    <row r="488">
      <c r="A488">
        <f>ROW(Source!A1178)</f>
        <v/>
      </c>
      <c r="B488" t="n">
        <v>78855224</v>
      </c>
      <c r="C488" t="n">
        <v>78860595</v>
      </c>
      <c r="D488" t="n">
        <v>29159169</v>
      </c>
      <c r="E488" t="n">
        <v>1</v>
      </c>
      <c r="F488" t="n">
        <v>1</v>
      </c>
      <c r="G488" t="n">
        <v>1</v>
      </c>
      <c r="H488" t="n">
        <v>3</v>
      </c>
      <c r="I488" t="inlineStr">
        <is>
          <t>507-5009</t>
        </is>
      </c>
      <c r="J488" t="inlineStr">
        <is>
          <t>ТССЦ Московской обл., 507-5009, приказ Минстроя России №675/пр от 28.02.2017 № 258/пр</t>
        </is>
      </c>
      <c r="K488" t="inlineStr">
        <is>
          <t>Муфта полипропиленовая соединительная диаметром 32 мм</t>
        </is>
      </c>
      <c r="L488" t="n">
        <v>1358</v>
      </c>
      <c r="N488" t="n">
        <v>1010</v>
      </c>
      <c r="O488" t="inlineStr">
        <is>
          <t>10 шт.</t>
        </is>
      </c>
      <c r="P488" t="inlineStr">
        <is>
          <t>10 шт.</t>
        </is>
      </c>
      <c r="Q488" t="n">
        <v>10</v>
      </c>
      <c r="W488" t="n">
        <v>0</v>
      </c>
      <c r="X488" t="n">
        <v>-1186610544</v>
      </c>
      <c r="Y488">
        <f>AT488</f>
        <v/>
      </c>
      <c r="AA488" t="n">
        <v>133.92</v>
      </c>
      <c r="AB488" t="n">
        <v>0</v>
      </c>
      <c r="AC488" t="n">
        <v>0</v>
      </c>
      <c r="AD488" t="n">
        <v>0</v>
      </c>
      <c r="AE488" t="n">
        <v>13.5</v>
      </c>
      <c r="AF488" t="n">
        <v>0</v>
      </c>
      <c r="AG488" t="n">
        <v>0</v>
      </c>
      <c r="AH488" t="n">
        <v>0</v>
      </c>
      <c r="AI488" t="n">
        <v>9.92</v>
      </c>
      <c r="AJ488" t="n">
        <v>1</v>
      </c>
      <c r="AK488" t="n">
        <v>1</v>
      </c>
      <c r="AL488" t="n">
        <v>1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  <c r="AS488" t="inlineStr"/>
      <c r="AT488" t="n">
        <v>166.6666667</v>
      </c>
      <c r="AU488" t="inlineStr"/>
      <c r="AV488" t="n">
        <v>0</v>
      </c>
      <c r="AW488" t="n">
        <v>1</v>
      </c>
      <c r="AX488" t="n">
        <v>-1</v>
      </c>
      <c r="AY488" t="n">
        <v>0</v>
      </c>
      <c r="AZ488" t="n">
        <v>0</v>
      </c>
      <c r="BA488" t="inlineStr"/>
      <c r="BB488" t="n">
        <v>0</v>
      </c>
      <c r="BC488" t="n">
        <v>0</v>
      </c>
      <c r="BD488" t="n">
        <v>0</v>
      </c>
      <c r="BE488" t="n">
        <v>0</v>
      </c>
      <c r="BF488" t="n">
        <v>0</v>
      </c>
      <c r="BG488" t="n">
        <v>0</v>
      </c>
      <c r="BH488" t="n">
        <v>0</v>
      </c>
      <c r="BI488" t="n">
        <v>0</v>
      </c>
      <c r="BJ488" t="n">
        <v>0</v>
      </c>
      <c r="BK488" t="n">
        <v>0</v>
      </c>
      <c r="BL488" t="n">
        <v>0</v>
      </c>
      <c r="BM488" t="n">
        <v>0</v>
      </c>
      <c r="BN488" t="n">
        <v>0</v>
      </c>
      <c r="BO488" t="n">
        <v>0</v>
      </c>
      <c r="BP488" t="n">
        <v>0</v>
      </c>
      <c r="BQ488" t="n">
        <v>0</v>
      </c>
      <c r="BR488" t="n">
        <v>0</v>
      </c>
      <c r="BS488" t="n">
        <v>0</v>
      </c>
      <c r="BT488" t="n">
        <v>0</v>
      </c>
      <c r="BU488" t="n">
        <v>0</v>
      </c>
      <c r="BV488" t="n">
        <v>0</v>
      </c>
      <c r="BW488" t="n">
        <v>0</v>
      </c>
      <c r="CV488" t="n">
        <v>0</v>
      </c>
      <c r="CW488" t="n">
        <v>0</v>
      </c>
      <c r="CX488">
        <f>ROUND(Y488*Source!I1178,7)</f>
        <v/>
      </c>
      <c r="CY488">
        <f>AA488</f>
        <v/>
      </c>
      <c r="CZ488">
        <f>AE488</f>
        <v/>
      </c>
      <c r="DA488">
        <f>AI488</f>
        <v/>
      </c>
      <c r="DB488">
        <f>ROUND(ROUND(AT488*CZ488,2),2)</f>
        <v/>
      </c>
      <c r="DC488">
        <f>ROUND(ROUND(AT488*AG488,2),2)</f>
        <v/>
      </c>
      <c r="DD488" t="inlineStr"/>
      <c r="DE488" t="inlineStr"/>
      <c r="DF488">
        <f>ROUND(ROUND(AE488*AI488,0)*CX488,0)</f>
        <v/>
      </c>
      <c r="DG488">
        <f>ROUND(ROUND(AF488,0)*CX488,0)</f>
        <v/>
      </c>
      <c r="DH488">
        <f>ROUND(ROUND(AG488,0)*CX488,0)</f>
        <v/>
      </c>
      <c r="DI488">
        <f>ROUND(ROUND(AH488,0)*CX488,0)</f>
        <v/>
      </c>
      <c r="DJ488">
        <f>DF488</f>
        <v/>
      </c>
      <c r="DK488" t="n">
        <v>0</v>
      </c>
      <c r="DL488" t="inlineStr"/>
      <c r="DM488" t="n">
        <v>0</v>
      </c>
      <c r="DN488" t="inlineStr"/>
      <c r="DO488" t="n">
        <v>0</v>
      </c>
    </row>
    <row r="489">
      <c r="A489">
        <f>ROW(Source!A1221)</f>
        <v/>
      </c>
      <c r="B489" t="n">
        <v>78855224</v>
      </c>
      <c r="C489" t="n">
        <v>78860698</v>
      </c>
      <c r="D489" t="n">
        <v>18408291</v>
      </c>
      <c r="E489" t="n">
        <v>1</v>
      </c>
      <c r="F489" t="n">
        <v>1</v>
      </c>
      <c r="G489" t="n">
        <v>1</v>
      </c>
      <c r="H489" t="n">
        <v>1</v>
      </c>
      <c r="I489" t="inlineStr">
        <is>
          <t>1-1025-90</t>
        </is>
      </c>
      <c r="J489" t="inlineStr"/>
      <c r="K489" t="inlineStr">
        <is>
          <t>Рабочий строитель среднего разряда 2,5</t>
        </is>
      </c>
      <c r="L489" t="n">
        <v>1369</v>
      </c>
      <c r="N489" t="n">
        <v>1013</v>
      </c>
      <c r="O489" t="inlineStr">
        <is>
          <t>чел.-ч</t>
        </is>
      </c>
      <c r="P489" t="inlineStr">
        <is>
          <t>чел.-ч</t>
        </is>
      </c>
      <c r="Q489" t="n">
        <v>1</v>
      </c>
      <c r="W489" t="n">
        <v>0</v>
      </c>
      <c r="X489" t="n">
        <v>1933892413</v>
      </c>
      <c r="Y489">
        <f>(AT489*ROUND(2,7))</f>
        <v/>
      </c>
      <c r="AA489" t="n">
        <v>0</v>
      </c>
      <c r="AB489" t="n">
        <v>0</v>
      </c>
      <c r="AC489" t="n">
        <v>0</v>
      </c>
      <c r="AD489" t="n">
        <v>8.17</v>
      </c>
      <c r="AE489" t="n">
        <v>0</v>
      </c>
      <c r="AF489" t="n">
        <v>0</v>
      </c>
      <c r="AG489" t="n">
        <v>0</v>
      </c>
      <c r="AH489" t="n">
        <v>8.17</v>
      </c>
      <c r="AI489" t="n">
        <v>1</v>
      </c>
      <c r="AJ489" t="n">
        <v>1</v>
      </c>
      <c r="AK489" t="n">
        <v>1</v>
      </c>
      <c r="AL489" t="n">
        <v>1</v>
      </c>
      <c r="AM489" t="n">
        <v>-2</v>
      </c>
      <c r="AN489" t="n">
        <v>0</v>
      </c>
      <c r="AO489" t="n">
        <v>1</v>
      </c>
      <c r="AP489" t="n">
        <v>1</v>
      </c>
      <c r="AQ489" t="n">
        <v>0</v>
      </c>
      <c r="AR489" t="n">
        <v>0</v>
      </c>
      <c r="AS489" t="inlineStr"/>
      <c r="AT489" t="n">
        <v>32.2</v>
      </c>
      <c r="AU489" t="inlineStr">
        <is>
          <t>)*2</t>
        </is>
      </c>
      <c r="AV489" t="n">
        <v>1</v>
      </c>
      <c r="AW489" t="n">
        <v>2</v>
      </c>
      <c r="AX489" t="n">
        <v>78860705</v>
      </c>
      <c r="AY489" t="n">
        <v>1</v>
      </c>
      <c r="AZ489" t="n">
        <v>0</v>
      </c>
      <c r="BA489" t="n">
        <v>478</v>
      </c>
      <c r="BB489" t="n">
        <v>0</v>
      </c>
      <c r="BC489" t="n">
        <v>0</v>
      </c>
      <c r="BD489" t="n">
        <v>0</v>
      </c>
      <c r="BE489" t="n">
        <v>0</v>
      </c>
      <c r="BF489" t="n">
        <v>0</v>
      </c>
      <c r="BG489" t="n">
        <v>0</v>
      </c>
      <c r="BH489" t="n">
        <v>0</v>
      </c>
      <c r="BI489" t="n">
        <v>0</v>
      </c>
      <c r="BJ489" t="n">
        <v>0</v>
      </c>
      <c r="BK489" t="n">
        <v>0</v>
      </c>
      <c r="BL489" t="n">
        <v>0</v>
      </c>
      <c r="BM489" t="n">
        <v>0</v>
      </c>
      <c r="BN489" t="n">
        <v>0</v>
      </c>
      <c r="BO489" t="n">
        <v>0</v>
      </c>
      <c r="BP489" t="n">
        <v>0</v>
      </c>
      <c r="BQ489" t="n">
        <v>0</v>
      </c>
      <c r="BR489" t="n">
        <v>0</v>
      </c>
      <c r="BS489" t="n">
        <v>0</v>
      </c>
      <c r="BT489" t="n">
        <v>0</v>
      </c>
      <c r="BU489" t="n">
        <v>0</v>
      </c>
      <c r="BV489" t="n">
        <v>0</v>
      </c>
      <c r="BW489" t="n">
        <v>0</v>
      </c>
      <c r="CU489">
        <f>ROUND(AT489*Source!I1221*AH489*AL489,0)</f>
        <v/>
      </c>
      <c r="CV489">
        <f>ROUND(Y489*Source!I1221,7)</f>
        <v/>
      </c>
      <c r="CW489" t="n">
        <v>0</v>
      </c>
      <c r="CX489">
        <f>ROUND(Y489*Source!I1221,7)</f>
        <v/>
      </c>
      <c r="CY489">
        <f>AD489</f>
        <v/>
      </c>
      <c r="CZ489">
        <f>AH489</f>
        <v/>
      </c>
      <c r="DA489">
        <f>AL489</f>
        <v/>
      </c>
      <c r="DB489">
        <f>ROUND((ROUND(AT489*CZ489,2)*ROUND(2,7)),2)</f>
        <v/>
      </c>
      <c r="DC489">
        <f>ROUND((ROUND(AT489*AG489,2)*ROUND(2,7)),2)</f>
        <v/>
      </c>
      <c r="DD489" t="inlineStr"/>
      <c r="DE489" t="inlineStr"/>
      <c r="DF489">
        <f>ROUND(ROUND(AE489,0)*CX489,0)</f>
        <v/>
      </c>
      <c r="DG489">
        <f>ROUND(ROUND(AF489,0)*CX489,0)</f>
        <v/>
      </c>
      <c r="DH489">
        <f>ROUND(ROUND(AG489,0)*CX489,0)</f>
        <v/>
      </c>
      <c r="DI489">
        <f>ROUND(ROUND(AH489,0)*CX489,0)</f>
        <v/>
      </c>
      <c r="DJ489">
        <f>DI489</f>
        <v/>
      </c>
      <c r="DK489" t="n">
        <v>0</v>
      </c>
      <c r="DL489" t="inlineStr"/>
      <c r="DM489" t="n">
        <v>0</v>
      </c>
      <c r="DN489" t="inlineStr"/>
      <c r="DO489" t="n">
        <v>0</v>
      </c>
    </row>
    <row r="490">
      <c r="A490">
        <f>ROW(Source!A1221)</f>
        <v/>
      </c>
      <c r="B490" t="n">
        <v>78855224</v>
      </c>
      <c r="C490" t="n">
        <v>78860698</v>
      </c>
      <c r="D490" t="n">
        <v>29174913</v>
      </c>
      <c r="E490" t="n">
        <v>1</v>
      </c>
      <c r="F490" t="n">
        <v>1</v>
      </c>
      <c r="G490" t="n">
        <v>1</v>
      </c>
      <c r="H490" t="n">
        <v>2</v>
      </c>
      <c r="I490" t="inlineStr">
        <is>
          <t>400001</t>
        </is>
      </c>
      <c r="J490" t="inlineStr">
        <is>
          <t>ТСЭМ Московской обл., 400001, приказ Минстроя России №675/пр от 28.02.2017 № 264/пр</t>
        </is>
      </c>
      <c r="K490" t="inlineStr">
        <is>
          <t>Автомобили бортовые, грузоподъемность до 5 т</t>
        </is>
      </c>
      <c r="L490" t="n">
        <v>1368</v>
      </c>
      <c r="N490" t="n">
        <v>1011</v>
      </c>
      <c r="O490" t="inlineStr">
        <is>
          <t>маш.-ч</t>
        </is>
      </c>
      <c r="P490" t="inlineStr">
        <is>
          <t>маш.-ч</t>
        </is>
      </c>
      <c r="Q490" t="n">
        <v>1</v>
      </c>
      <c r="W490" t="n">
        <v>0</v>
      </c>
      <c r="X490" t="n">
        <v>1230759911</v>
      </c>
      <c r="Y490">
        <f>(AT490*ROUND(2,7))</f>
        <v/>
      </c>
      <c r="AA490" t="n">
        <v>0</v>
      </c>
      <c r="AB490" t="n">
        <v>2177.51</v>
      </c>
      <c r="AC490" t="n">
        <v>606.1</v>
      </c>
      <c r="AD490" t="n">
        <v>0</v>
      </c>
      <c r="AE490" t="n">
        <v>0</v>
      </c>
      <c r="AF490" t="n">
        <v>87.17</v>
      </c>
      <c r="AG490" t="n">
        <v>11.6</v>
      </c>
      <c r="AH490" t="n">
        <v>0</v>
      </c>
      <c r="AI490" t="n">
        <v>1</v>
      </c>
      <c r="AJ490" t="n">
        <v>24.98</v>
      </c>
      <c r="AK490" t="n">
        <v>52.25</v>
      </c>
      <c r="AL490" t="n">
        <v>1</v>
      </c>
      <c r="AM490" t="n">
        <v>2</v>
      </c>
      <c r="AN490" t="n">
        <v>0</v>
      </c>
      <c r="AO490" t="n">
        <v>1</v>
      </c>
      <c r="AP490" t="n">
        <v>1</v>
      </c>
      <c r="AQ490" t="n">
        <v>0</v>
      </c>
      <c r="AR490" t="n">
        <v>0</v>
      </c>
      <c r="AS490" t="inlineStr"/>
      <c r="AT490" t="n">
        <v>0.01</v>
      </c>
      <c r="AU490" t="inlineStr">
        <is>
          <t>)*2</t>
        </is>
      </c>
      <c r="AV490" t="n">
        <v>0</v>
      </c>
      <c r="AW490" t="n">
        <v>2</v>
      </c>
      <c r="AX490" t="n">
        <v>78860706</v>
      </c>
      <c r="AY490" t="n">
        <v>1</v>
      </c>
      <c r="AZ490" t="n">
        <v>0</v>
      </c>
      <c r="BA490" t="n">
        <v>479</v>
      </c>
      <c r="BB490" t="n">
        <v>0</v>
      </c>
      <c r="BC490" t="n">
        <v>0</v>
      </c>
      <c r="BD490" t="n">
        <v>0</v>
      </c>
      <c r="BE490" t="n">
        <v>0</v>
      </c>
      <c r="BF490" t="n">
        <v>0</v>
      </c>
      <c r="BG490" t="n">
        <v>0</v>
      </c>
      <c r="BH490" t="n">
        <v>0</v>
      </c>
      <c r="BI490" t="n">
        <v>0</v>
      </c>
      <c r="BJ490" t="n">
        <v>0</v>
      </c>
      <c r="BK490" t="n">
        <v>0</v>
      </c>
      <c r="BL490" t="n">
        <v>0</v>
      </c>
      <c r="BM490" t="n">
        <v>0</v>
      </c>
      <c r="BN490" t="n">
        <v>0</v>
      </c>
      <c r="BO490" t="n">
        <v>0</v>
      </c>
      <c r="BP490" t="n">
        <v>0</v>
      </c>
      <c r="BQ490" t="n">
        <v>0</v>
      </c>
      <c r="BR490" t="n">
        <v>0</v>
      </c>
      <c r="BS490" t="n">
        <v>0</v>
      </c>
      <c r="BT490" t="n">
        <v>0</v>
      </c>
      <c r="BU490" t="n">
        <v>0</v>
      </c>
      <c r="BV490" t="n">
        <v>0</v>
      </c>
      <c r="BW490" t="n">
        <v>0</v>
      </c>
      <c r="CV490" t="n">
        <v>0</v>
      </c>
      <c r="CW490">
        <f>ROUND(Y490*Source!I1221*DO490,7)</f>
        <v/>
      </c>
      <c r="CX490">
        <f>ROUND(Y490*Source!I1221,7)</f>
        <v/>
      </c>
      <c r="CY490">
        <f>AB490</f>
        <v/>
      </c>
      <c r="CZ490">
        <f>AF490</f>
        <v/>
      </c>
      <c r="DA490">
        <f>AJ490</f>
        <v/>
      </c>
      <c r="DB490">
        <f>ROUND((ROUND(AT490*CZ490,2)*ROUND(2,7)),2)</f>
        <v/>
      </c>
      <c r="DC490">
        <f>ROUND((ROUND(AT490*AG490,2)*ROUND(2,7)),2)</f>
        <v/>
      </c>
      <c r="DD490" t="inlineStr"/>
      <c r="DE490" t="inlineStr"/>
      <c r="DF490">
        <f>ROUND(ROUND(AE490,0)*CX490,0)</f>
        <v/>
      </c>
      <c r="DG490">
        <f>ROUND(ROUND(AF490*AJ490,0)*CX490,0)</f>
        <v/>
      </c>
      <c r="DH490">
        <f>ROUND(ROUND(AG490*AK490,0)*CX490,0)</f>
        <v/>
      </c>
      <c r="DI490">
        <f>ROUND(ROUND(AH490,0)*CX490,0)</f>
        <v/>
      </c>
      <c r="DJ490">
        <f>DG490</f>
        <v/>
      </c>
      <c r="DK490" t="n">
        <v>0</v>
      </c>
      <c r="DL490" t="inlineStr"/>
      <c r="DM490" t="n">
        <v>0</v>
      </c>
      <c r="DN490" t="inlineStr"/>
      <c r="DO490" t="n">
        <v>0</v>
      </c>
    </row>
    <row r="491">
      <c r="A491">
        <f>ROW(Source!A1221)</f>
        <v/>
      </c>
      <c r="B491" t="n">
        <v>78855224</v>
      </c>
      <c r="C491" t="n">
        <v>78860698</v>
      </c>
      <c r="D491" t="n">
        <v>29110139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101-1703</t>
        </is>
      </c>
      <c r="J491" t="inlineStr">
        <is>
          <t>ТССЦ Московской обл., 101-1703, приказ Минстроя России №675/пр от 28.02.2017 № 254/пр</t>
        </is>
      </c>
      <c r="K491" t="inlineStr">
        <is>
          <t>Прокладки резиновые (пластина техническая прессованная)</t>
        </is>
      </c>
      <c r="L491" t="n">
        <v>1346</v>
      </c>
      <c r="N491" t="n">
        <v>1009</v>
      </c>
      <c r="O491" t="inlineStr">
        <is>
          <t>кг</t>
        </is>
      </c>
      <c r="P491" t="inlineStr">
        <is>
          <t>кг</t>
        </is>
      </c>
      <c r="Q491" t="n">
        <v>1</v>
      </c>
      <c r="W491" t="n">
        <v>0</v>
      </c>
      <c r="X491" t="n">
        <v>-1947909329</v>
      </c>
      <c r="Y491">
        <f>(AT491*ROUND(2,7))</f>
        <v/>
      </c>
      <c r="AA491" t="n">
        <v>341.04</v>
      </c>
      <c r="AB491" t="n">
        <v>0</v>
      </c>
      <c r="AC491" t="n">
        <v>0</v>
      </c>
      <c r="AD491" t="n">
        <v>0</v>
      </c>
      <c r="AE491" t="n">
        <v>23.09</v>
      </c>
      <c r="AF491" t="n">
        <v>0</v>
      </c>
      <c r="AG491" t="n">
        <v>0</v>
      </c>
      <c r="AH491" t="n">
        <v>0</v>
      </c>
      <c r="AI491" t="n">
        <v>14.77</v>
      </c>
      <c r="AJ491" t="n">
        <v>1</v>
      </c>
      <c r="AK491" t="n">
        <v>1</v>
      </c>
      <c r="AL491" t="n">
        <v>1</v>
      </c>
      <c r="AM491" t="n">
        <v>2</v>
      </c>
      <c r="AN491" t="n">
        <v>0</v>
      </c>
      <c r="AO491" t="n">
        <v>1</v>
      </c>
      <c r="AP491" t="n">
        <v>1</v>
      </c>
      <c r="AQ491" t="n">
        <v>0</v>
      </c>
      <c r="AR491" t="n">
        <v>0</v>
      </c>
      <c r="AS491" t="inlineStr"/>
      <c r="AT491" t="n">
        <v>2</v>
      </c>
      <c r="AU491" t="inlineStr">
        <is>
          <t>)*2</t>
        </is>
      </c>
      <c r="AV491" t="n">
        <v>0</v>
      </c>
      <c r="AW491" t="n">
        <v>2</v>
      </c>
      <c r="AX491" t="n">
        <v>78860707</v>
      </c>
      <c r="AY491" t="n">
        <v>1</v>
      </c>
      <c r="AZ491" t="n">
        <v>0</v>
      </c>
      <c r="BA491" t="n">
        <v>480</v>
      </c>
      <c r="BB491" t="n">
        <v>0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0</v>
      </c>
      <c r="BJ491" t="n">
        <v>0</v>
      </c>
      <c r="BK491" t="n">
        <v>0</v>
      </c>
      <c r="BL491" t="n">
        <v>0</v>
      </c>
      <c r="BM491" t="n">
        <v>0</v>
      </c>
      <c r="BN491" t="n">
        <v>0</v>
      </c>
      <c r="BO491" t="n">
        <v>0</v>
      </c>
      <c r="BP491" t="n">
        <v>0</v>
      </c>
      <c r="BQ491" t="n">
        <v>0</v>
      </c>
      <c r="BR491" t="n">
        <v>0</v>
      </c>
      <c r="BS491" t="n">
        <v>0</v>
      </c>
      <c r="BT491" t="n">
        <v>0</v>
      </c>
      <c r="BU491" t="n">
        <v>0</v>
      </c>
      <c r="BV491" t="n">
        <v>0</v>
      </c>
      <c r="BW491" t="n">
        <v>0</v>
      </c>
      <c r="CV491" t="n">
        <v>0</v>
      </c>
      <c r="CW491" t="n">
        <v>0</v>
      </c>
      <c r="CX491">
        <f>ROUND(Y491*Source!I1221,7)</f>
        <v/>
      </c>
      <c r="CY491">
        <f>AA491</f>
        <v/>
      </c>
      <c r="CZ491">
        <f>AE491</f>
        <v/>
      </c>
      <c r="DA491">
        <f>AI491</f>
        <v/>
      </c>
      <c r="DB491">
        <f>ROUND((ROUND(AT491*CZ491,2)*ROUND(2,7)),2)</f>
        <v/>
      </c>
      <c r="DC491">
        <f>ROUND((ROUND(AT491*AG491,2)*ROUND(2,7)),2)</f>
        <v/>
      </c>
      <c r="DD491" t="inlineStr"/>
      <c r="DE491" t="inlineStr"/>
      <c r="DF491">
        <f>ROUND(ROUND(AE491*AI491,0)*CX491,0)</f>
        <v/>
      </c>
      <c r="DG491">
        <f>ROUND(ROUND(AF491,0)*CX491,0)</f>
        <v/>
      </c>
      <c r="DH491">
        <f>ROUND(ROUND(AG491,0)*CX491,0)</f>
        <v/>
      </c>
      <c r="DI491">
        <f>ROUND(ROUND(AH491,0)*CX491,0)</f>
        <v/>
      </c>
      <c r="DJ491">
        <f>DF491</f>
        <v/>
      </c>
      <c r="DK491" t="n">
        <v>0</v>
      </c>
      <c r="DL491" t="inlineStr"/>
      <c r="DM491" t="n">
        <v>0</v>
      </c>
      <c r="DN491" t="inlineStr"/>
      <c r="DO491" t="n">
        <v>0</v>
      </c>
    </row>
    <row r="492">
      <c r="A492">
        <f>ROW(Source!A1221)</f>
        <v/>
      </c>
      <c r="B492" t="n">
        <v>78855224</v>
      </c>
      <c r="C492" t="n">
        <v>78860698</v>
      </c>
      <c r="D492" t="n">
        <v>29114240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101-2576</t>
        </is>
      </c>
      <c r="J492" t="inlineStr">
        <is>
          <t>ТССЦ Московской обл., 101-2576, приказ Минстроя России №675/пр от 28.02.2017 № 254/пр</t>
        </is>
      </c>
      <c r="K492" t="inlineStr">
        <is>
          <t>Болты с гайками и шайбами для санитарно-технических работ диаметром 16 мм</t>
        </is>
      </c>
      <c r="L492" t="n">
        <v>1348</v>
      </c>
      <c r="N492" t="n">
        <v>1009</v>
      </c>
      <c r="O492" t="inlineStr">
        <is>
          <t>т</t>
        </is>
      </c>
      <c r="P492" t="inlineStr">
        <is>
          <t>т</t>
        </is>
      </c>
      <c r="Q492" t="n">
        <v>1000</v>
      </c>
      <c r="W492" t="n">
        <v>0</v>
      </c>
      <c r="X492" t="n">
        <v>-1701539228</v>
      </c>
      <c r="Y492">
        <f>(AT492*ROUND(2,7))</f>
        <v/>
      </c>
      <c r="AA492" t="n">
        <v>145037.4</v>
      </c>
      <c r="AB492" t="n">
        <v>0</v>
      </c>
      <c r="AC492" t="n">
        <v>0</v>
      </c>
      <c r="AD492" t="n">
        <v>0</v>
      </c>
      <c r="AE492" t="n">
        <v>14830</v>
      </c>
      <c r="AF492" t="n">
        <v>0</v>
      </c>
      <c r="AG492" t="n">
        <v>0</v>
      </c>
      <c r="AH492" t="n">
        <v>0</v>
      </c>
      <c r="AI492" t="n">
        <v>9.779999999999999</v>
      </c>
      <c r="AJ492" t="n">
        <v>1</v>
      </c>
      <c r="AK492" t="n">
        <v>1</v>
      </c>
      <c r="AL492" t="n">
        <v>1</v>
      </c>
      <c r="AM492" t="n">
        <v>2</v>
      </c>
      <c r="AN492" t="n">
        <v>0</v>
      </c>
      <c r="AO492" t="n">
        <v>1</v>
      </c>
      <c r="AP492" t="n">
        <v>1</v>
      </c>
      <c r="AQ492" t="n">
        <v>0</v>
      </c>
      <c r="AR492" t="n">
        <v>0</v>
      </c>
      <c r="AS492" t="inlineStr"/>
      <c r="AT492" t="n">
        <v>0.005</v>
      </c>
      <c r="AU492" t="inlineStr">
        <is>
          <t>)*2</t>
        </is>
      </c>
      <c r="AV492" t="n">
        <v>0</v>
      </c>
      <c r="AW492" t="n">
        <v>2</v>
      </c>
      <c r="AX492" t="n">
        <v>78860708</v>
      </c>
      <c r="AY492" t="n">
        <v>1</v>
      </c>
      <c r="AZ492" t="n">
        <v>0</v>
      </c>
      <c r="BA492" t="n">
        <v>481</v>
      </c>
      <c r="BB492" t="n">
        <v>0</v>
      </c>
      <c r="BC492" t="n">
        <v>0</v>
      </c>
      <c r="BD492" t="n">
        <v>0</v>
      </c>
      <c r="BE492" t="n">
        <v>0</v>
      </c>
      <c r="BF492" t="n">
        <v>0</v>
      </c>
      <c r="BG492" t="n">
        <v>0</v>
      </c>
      <c r="BH492" t="n">
        <v>0</v>
      </c>
      <c r="BI492" t="n">
        <v>0</v>
      </c>
      <c r="BJ492" t="n">
        <v>0</v>
      </c>
      <c r="BK492" t="n">
        <v>0</v>
      </c>
      <c r="BL492" t="n">
        <v>0</v>
      </c>
      <c r="BM492" t="n">
        <v>0</v>
      </c>
      <c r="BN492" t="n">
        <v>0</v>
      </c>
      <c r="BO492" t="n">
        <v>0</v>
      </c>
      <c r="BP492" t="n">
        <v>0</v>
      </c>
      <c r="BQ492" t="n">
        <v>0</v>
      </c>
      <c r="BR492" t="n">
        <v>0</v>
      </c>
      <c r="BS492" t="n">
        <v>0</v>
      </c>
      <c r="BT492" t="n">
        <v>0</v>
      </c>
      <c r="BU492" t="n">
        <v>0</v>
      </c>
      <c r="BV492" t="n">
        <v>0</v>
      </c>
      <c r="BW492" t="n">
        <v>0</v>
      </c>
      <c r="CV492" t="n">
        <v>0</v>
      </c>
      <c r="CW492" t="n">
        <v>0</v>
      </c>
      <c r="CX492">
        <f>ROUND(Y492*Source!I1221,7)</f>
        <v/>
      </c>
      <c r="CY492">
        <f>AA492</f>
        <v/>
      </c>
      <c r="CZ492">
        <f>AE492</f>
        <v/>
      </c>
      <c r="DA492">
        <f>AI492</f>
        <v/>
      </c>
      <c r="DB492">
        <f>ROUND((ROUND(AT492*CZ492,2)*ROUND(2,7)),2)</f>
        <v/>
      </c>
      <c r="DC492">
        <f>ROUND((ROUND(AT492*AG492,2)*ROUND(2,7)),2)</f>
        <v/>
      </c>
      <c r="DD492" t="inlineStr"/>
      <c r="DE492" t="inlineStr"/>
      <c r="DF492">
        <f>ROUND(ROUND(AE492*AI492,0)*CX492,0)</f>
        <v/>
      </c>
      <c r="DG492">
        <f>ROUND(ROUND(AF492,0)*CX492,0)</f>
        <v/>
      </c>
      <c r="DH492">
        <f>ROUND(ROUND(AG492,0)*CX492,0)</f>
        <v/>
      </c>
      <c r="DI492">
        <f>ROUND(ROUND(AH492,0)*CX492,0)</f>
        <v/>
      </c>
      <c r="DJ492">
        <f>DF492</f>
        <v/>
      </c>
      <c r="DK492" t="n">
        <v>0</v>
      </c>
      <c r="DL492" t="inlineStr"/>
      <c r="DM492" t="n">
        <v>0</v>
      </c>
      <c r="DN492" t="inlineStr"/>
      <c r="DO492" t="n">
        <v>0</v>
      </c>
    </row>
    <row r="493">
      <c r="A493">
        <f>ROW(Source!A1221)</f>
        <v/>
      </c>
      <c r="B493" t="n">
        <v>78855224</v>
      </c>
      <c r="C493" t="n">
        <v>78860698</v>
      </c>
      <c r="D493" t="n">
        <v>29150040</v>
      </c>
      <c r="E493" t="n">
        <v>1</v>
      </c>
      <c r="F493" t="n">
        <v>1</v>
      </c>
      <c r="G493" t="n">
        <v>1</v>
      </c>
      <c r="H493" t="n">
        <v>3</v>
      </c>
      <c r="I493" t="inlineStr">
        <is>
          <t>411-0001</t>
        </is>
      </c>
      <c r="J493" t="inlineStr">
        <is>
          <t>ТССЦ Московской обл., 411-0001, приказ Минстроя России №675/пр от 28.02.2017 № 257/пр</t>
        </is>
      </c>
      <c r="K493" t="inlineStr">
        <is>
          <t>Вода</t>
        </is>
      </c>
      <c r="L493" t="n">
        <v>1339</v>
      </c>
      <c r="N493" t="n">
        <v>1007</v>
      </c>
      <c r="O493" t="inlineStr">
        <is>
          <t>м3</t>
        </is>
      </c>
      <c r="P493" t="inlineStr">
        <is>
          <t>м3</t>
        </is>
      </c>
      <c r="Q493" t="n">
        <v>1</v>
      </c>
      <c r="W493" t="n">
        <v>0</v>
      </c>
      <c r="X493" t="n">
        <v>619799737</v>
      </c>
      <c r="Y493">
        <f>(AT493*ROUND(2,7))</f>
        <v/>
      </c>
      <c r="AA493" t="n">
        <v>31.28</v>
      </c>
      <c r="AB493" t="n">
        <v>0</v>
      </c>
      <c r="AC493" t="n">
        <v>0</v>
      </c>
      <c r="AD493" t="n">
        <v>0</v>
      </c>
      <c r="AE493" t="n">
        <v>2.44</v>
      </c>
      <c r="AF493" t="n">
        <v>0</v>
      </c>
      <c r="AG493" t="n">
        <v>0</v>
      </c>
      <c r="AH493" t="n">
        <v>0</v>
      </c>
      <c r="AI493" t="n">
        <v>12.82</v>
      </c>
      <c r="AJ493" t="n">
        <v>1</v>
      </c>
      <c r="AK493" t="n">
        <v>1</v>
      </c>
      <c r="AL493" t="n">
        <v>1</v>
      </c>
      <c r="AM493" t="n">
        <v>2</v>
      </c>
      <c r="AN493" t="n">
        <v>0</v>
      </c>
      <c r="AO493" t="n">
        <v>1</v>
      </c>
      <c r="AP493" t="n">
        <v>1</v>
      </c>
      <c r="AQ493" t="n">
        <v>0</v>
      </c>
      <c r="AR493" t="n">
        <v>0</v>
      </c>
      <c r="AS493" t="inlineStr"/>
      <c r="AT493" t="n">
        <v>7.8</v>
      </c>
      <c r="AU493" t="inlineStr">
        <is>
          <t>)*2</t>
        </is>
      </c>
      <c r="AV493" t="n">
        <v>0</v>
      </c>
      <c r="AW493" t="n">
        <v>2</v>
      </c>
      <c r="AX493" t="n">
        <v>78860709</v>
      </c>
      <c r="AY493" t="n">
        <v>1</v>
      </c>
      <c r="AZ493" t="n">
        <v>0</v>
      </c>
      <c r="BA493" t="n">
        <v>482</v>
      </c>
      <c r="BB493" t="n">
        <v>0</v>
      </c>
      <c r="BC493" t="n">
        <v>0</v>
      </c>
      <c r="BD493" t="n">
        <v>0</v>
      </c>
      <c r="BE493" t="n">
        <v>0</v>
      </c>
      <c r="BF493" t="n">
        <v>0</v>
      </c>
      <c r="BG493" t="n">
        <v>0</v>
      </c>
      <c r="BH493" t="n">
        <v>0</v>
      </c>
      <c r="BI493" t="n">
        <v>0</v>
      </c>
      <c r="BJ493" t="n">
        <v>0</v>
      </c>
      <c r="BK493" t="n">
        <v>0</v>
      </c>
      <c r="BL493" t="n">
        <v>0</v>
      </c>
      <c r="BM493" t="n">
        <v>0</v>
      </c>
      <c r="BN493" t="n">
        <v>0</v>
      </c>
      <c r="BO493" t="n">
        <v>0</v>
      </c>
      <c r="BP493" t="n">
        <v>0</v>
      </c>
      <c r="BQ493" t="n">
        <v>0</v>
      </c>
      <c r="BR493" t="n">
        <v>0</v>
      </c>
      <c r="BS493" t="n">
        <v>0</v>
      </c>
      <c r="BT493" t="n">
        <v>0</v>
      </c>
      <c r="BU493" t="n">
        <v>0</v>
      </c>
      <c r="BV493" t="n">
        <v>0</v>
      </c>
      <c r="BW493" t="n">
        <v>0</v>
      </c>
      <c r="CV493" t="n">
        <v>0</v>
      </c>
      <c r="CW493" t="n">
        <v>0</v>
      </c>
      <c r="CX493">
        <f>ROUND(Y493*Source!I1221,7)</f>
        <v/>
      </c>
      <c r="CY493">
        <f>AA493</f>
        <v/>
      </c>
      <c r="CZ493">
        <f>AE493</f>
        <v/>
      </c>
      <c r="DA493">
        <f>AI493</f>
        <v/>
      </c>
      <c r="DB493">
        <f>ROUND((ROUND(AT493*CZ493,2)*ROUND(2,7)),2)</f>
        <v/>
      </c>
      <c r="DC493">
        <f>ROUND((ROUND(AT493*AG493,2)*ROUND(2,7)),2)</f>
        <v/>
      </c>
      <c r="DD493" t="inlineStr"/>
      <c r="DE493" t="inlineStr"/>
      <c r="DF493">
        <f>ROUND(ROUND(AE493*AI493,0)*CX493,0)</f>
        <v/>
      </c>
      <c r="DG493">
        <f>ROUND(ROUND(AF493,0)*CX493,0)</f>
        <v/>
      </c>
      <c r="DH493">
        <f>ROUND(ROUND(AG493,0)*CX493,0)</f>
        <v/>
      </c>
      <c r="DI493">
        <f>ROUND(ROUND(AH493,0)*CX493,0)</f>
        <v/>
      </c>
      <c r="DJ493">
        <f>DF493</f>
        <v/>
      </c>
      <c r="DK493" t="n">
        <v>0</v>
      </c>
      <c r="DL493" t="inlineStr"/>
      <c r="DM493" t="n">
        <v>0</v>
      </c>
      <c r="DN493" t="inlineStr"/>
      <c r="DO493" t="n">
        <v>0</v>
      </c>
    </row>
    <row r="494">
      <c r="A494">
        <f>ROW(Source!A1221)</f>
        <v/>
      </c>
      <c r="B494" t="n">
        <v>78855224</v>
      </c>
      <c r="C494" t="n">
        <v>78860698</v>
      </c>
      <c r="D494" t="n">
        <v>0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Цена поставщика</t>
        </is>
      </c>
      <c r="J494" t="inlineStr"/>
      <c r="K494" t="inlineStr">
        <is>
          <t>Прочистка КРОТ</t>
        </is>
      </c>
      <c r="L494" t="n">
        <v>1296</v>
      </c>
      <c r="N494" t="n">
        <v>1002</v>
      </c>
      <c r="O494" t="inlineStr">
        <is>
          <t>л</t>
        </is>
      </c>
      <c r="P494" t="inlineStr">
        <is>
          <t>л</t>
        </is>
      </c>
      <c r="Q494" t="n">
        <v>1</v>
      </c>
      <c r="W494" t="n">
        <v>0</v>
      </c>
      <c r="X494" t="n">
        <v>-1978592410</v>
      </c>
      <c r="Y494">
        <f>AT494</f>
        <v/>
      </c>
      <c r="AA494" t="n">
        <v>384.43</v>
      </c>
      <c r="AB494" t="n">
        <v>0</v>
      </c>
      <c r="AC494" t="n">
        <v>0</v>
      </c>
      <c r="AD494" t="n">
        <v>0</v>
      </c>
      <c r="AE494" t="n">
        <v>384.43</v>
      </c>
      <c r="AF494" t="n">
        <v>0</v>
      </c>
      <c r="AG494" t="n">
        <v>0</v>
      </c>
      <c r="AH494" t="n">
        <v>0</v>
      </c>
      <c r="AI494" t="n">
        <v>1</v>
      </c>
      <c r="AJ494" t="n">
        <v>1</v>
      </c>
      <c r="AK494" t="n">
        <v>1</v>
      </c>
      <c r="AL494" t="n">
        <v>1</v>
      </c>
      <c r="AM494" t="n">
        <v>0</v>
      </c>
      <c r="AN494" t="n">
        <v>0</v>
      </c>
      <c r="AO494" t="n">
        <v>0</v>
      </c>
      <c r="AP494" t="n">
        <v>1</v>
      </c>
      <c r="AQ494" t="n">
        <v>0</v>
      </c>
      <c r="AR494" t="n">
        <v>0</v>
      </c>
      <c r="AS494" t="inlineStr"/>
      <c r="AT494" t="n">
        <v>22.7272727</v>
      </c>
      <c r="AU494" t="inlineStr"/>
      <c r="AV494" t="n">
        <v>0</v>
      </c>
      <c r="AW494" t="n">
        <v>1</v>
      </c>
      <c r="AX494" t="n">
        <v>-1</v>
      </c>
      <c r="AY494" t="n">
        <v>0</v>
      </c>
      <c r="AZ494" t="n">
        <v>0</v>
      </c>
      <c r="BA494" t="inlineStr"/>
      <c r="BB494" t="n">
        <v>0</v>
      </c>
      <c r="BC494" t="n">
        <v>0</v>
      </c>
      <c r="BD494" t="n">
        <v>0</v>
      </c>
      <c r="BE494" t="n">
        <v>0</v>
      </c>
      <c r="BF494" t="n">
        <v>0</v>
      </c>
      <c r="BG494" t="n">
        <v>0</v>
      </c>
      <c r="BH494" t="n">
        <v>0</v>
      </c>
      <c r="BI494" t="n">
        <v>0</v>
      </c>
      <c r="BJ494" t="n">
        <v>0</v>
      </c>
      <c r="BK494" t="n">
        <v>0</v>
      </c>
      <c r="BL494" t="n">
        <v>0</v>
      </c>
      <c r="BM494" t="n">
        <v>0</v>
      </c>
      <c r="BN494" t="n">
        <v>0</v>
      </c>
      <c r="BO494" t="n">
        <v>0</v>
      </c>
      <c r="BP494" t="n">
        <v>0</v>
      </c>
      <c r="BQ494" t="n">
        <v>0</v>
      </c>
      <c r="BR494" t="n">
        <v>0</v>
      </c>
      <c r="BS494" t="n">
        <v>0</v>
      </c>
      <c r="BT494" t="n">
        <v>0</v>
      </c>
      <c r="BU494" t="n">
        <v>0</v>
      </c>
      <c r="BV494" t="n">
        <v>0</v>
      </c>
      <c r="BW494" t="n">
        <v>0</v>
      </c>
      <c r="CV494" t="n">
        <v>0</v>
      </c>
      <c r="CW494" t="n">
        <v>0</v>
      </c>
      <c r="CX494">
        <f>ROUND(Y494*Source!I1221,7)</f>
        <v/>
      </c>
      <c r="CY494">
        <f>AA494</f>
        <v/>
      </c>
      <c r="CZ494">
        <f>AE494</f>
        <v/>
      </c>
      <c r="DA494">
        <f>AI494</f>
        <v/>
      </c>
      <c r="DB494">
        <f>ROUND(ROUND(AT494*CZ494,2),2)</f>
        <v/>
      </c>
      <c r="DC494">
        <f>ROUND(ROUND(AT494*AG494,2),2)</f>
        <v/>
      </c>
      <c r="DD494" t="inlineStr"/>
      <c r="DE494" t="inlineStr"/>
      <c r="DF494">
        <f>ROUND(ROUND(AE494,0)*CX494,0)</f>
        <v/>
      </c>
      <c r="DG494">
        <f>ROUND(ROUND(AF494,0)*CX494,0)</f>
        <v/>
      </c>
      <c r="DH494">
        <f>ROUND(ROUND(AG494,0)*CX494,0)</f>
        <v/>
      </c>
      <c r="DI494">
        <f>ROUND(ROUND(AH494,0)*CX494,0)</f>
        <v/>
      </c>
      <c r="DJ494">
        <f>DF494</f>
        <v/>
      </c>
      <c r="DK494" t="n">
        <v>0</v>
      </c>
      <c r="DL494" t="inlineStr"/>
      <c r="DM494" t="n">
        <v>0</v>
      </c>
      <c r="DN494" t="inlineStr"/>
      <c r="DO494" t="n">
        <v>0</v>
      </c>
    </row>
    <row r="495">
      <c r="A495">
        <f>ROW(Source!A1261)</f>
        <v/>
      </c>
      <c r="B495" t="n">
        <v>78855224</v>
      </c>
      <c r="C495" t="n">
        <v>78860774</v>
      </c>
      <c r="D495" t="n">
        <v>18406785</v>
      </c>
      <c r="E495" t="n">
        <v>1</v>
      </c>
      <c r="F495" t="n">
        <v>1</v>
      </c>
      <c r="G495" t="n">
        <v>1</v>
      </c>
      <c r="H495" t="n">
        <v>1</v>
      </c>
      <c r="I495" t="inlineStr">
        <is>
          <t>1-1033-90</t>
        </is>
      </c>
      <c r="J495" t="inlineStr"/>
      <c r="K495" t="inlineStr">
        <is>
          <t>Рабочий строитель среднего разряда 3,3</t>
        </is>
      </c>
      <c r="L495" t="n">
        <v>1369</v>
      </c>
      <c r="N495" t="n">
        <v>1013</v>
      </c>
      <c r="O495" t="inlineStr">
        <is>
          <t>чел.-ч</t>
        </is>
      </c>
      <c r="P495" t="inlineStr">
        <is>
          <t>чел.-ч</t>
        </is>
      </c>
      <c r="Q495" t="n">
        <v>1</v>
      </c>
      <c r="W495" t="n">
        <v>0</v>
      </c>
      <c r="X495" t="n">
        <v>645971194</v>
      </c>
      <c r="Y495">
        <f>AT495</f>
        <v/>
      </c>
      <c r="AA495" t="n">
        <v>0</v>
      </c>
      <c r="AB495" t="n">
        <v>0</v>
      </c>
      <c r="AC495" t="n">
        <v>0</v>
      </c>
      <c r="AD495" t="n">
        <v>8.859999999999999</v>
      </c>
      <c r="AE495" t="n">
        <v>0</v>
      </c>
      <c r="AF495" t="n">
        <v>0</v>
      </c>
      <c r="AG495" t="n">
        <v>0</v>
      </c>
      <c r="AH495" t="n">
        <v>8.859999999999999</v>
      </c>
      <c r="AI495" t="n">
        <v>1</v>
      </c>
      <c r="AJ495" t="n">
        <v>1</v>
      </c>
      <c r="AK495" t="n">
        <v>1</v>
      </c>
      <c r="AL495" t="n">
        <v>1</v>
      </c>
      <c r="AM495" t="n">
        <v>-2</v>
      </c>
      <c r="AN495" t="n">
        <v>0</v>
      </c>
      <c r="AO495" t="n">
        <v>1</v>
      </c>
      <c r="AP495" t="n">
        <v>1</v>
      </c>
      <c r="AQ495" t="n">
        <v>0</v>
      </c>
      <c r="AR495" t="n">
        <v>0</v>
      </c>
      <c r="AS495" t="inlineStr"/>
      <c r="AT495" t="n">
        <v>130</v>
      </c>
      <c r="AU495" t="inlineStr"/>
      <c r="AV495" t="n">
        <v>1</v>
      </c>
      <c r="AW495" t="n">
        <v>2</v>
      </c>
      <c r="AX495" t="n">
        <v>78860775</v>
      </c>
      <c r="AY495" t="n">
        <v>1</v>
      </c>
      <c r="AZ495" t="n">
        <v>0</v>
      </c>
      <c r="BA495" t="n">
        <v>483</v>
      </c>
      <c r="BB495" t="n">
        <v>0</v>
      </c>
      <c r="BC495" t="n">
        <v>0</v>
      </c>
      <c r="BD495" t="n">
        <v>0</v>
      </c>
      <c r="BE495" t="n">
        <v>0</v>
      </c>
      <c r="BF495" t="n">
        <v>0</v>
      </c>
      <c r="BG495" t="n">
        <v>0</v>
      </c>
      <c r="BH495" t="n">
        <v>0</v>
      </c>
      <c r="BI495" t="n">
        <v>0</v>
      </c>
      <c r="BJ495" t="n">
        <v>0</v>
      </c>
      <c r="BK495" t="n">
        <v>0</v>
      </c>
      <c r="BL495" t="n">
        <v>0</v>
      </c>
      <c r="BM495" t="n">
        <v>0</v>
      </c>
      <c r="BN495" t="n">
        <v>0</v>
      </c>
      <c r="BO495" t="n">
        <v>0</v>
      </c>
      <c r="BP495" t="n">
        <v>0</v>
      </c>
      <c r="BQ495" t="n">
        <v>0</v>
      </c>
      <c r="BR495" t="n">
        <v>0</v>
      </c>
      <c r="BS495" t="n">
        <v>0</v>
      </c>
      <c r="BT495" t="n">
        <v>0</v>
      </c>
      <c r="BU495" t="n">
        <v>0</v>
      </c>
      <c r="BV495" t="n">
        <v>0</v>
      </c>
      <c r="BW495" t="n">
        <v>0</v>
      </c>
      <c r="CU495">
        <f>ROUND(AT495*Source!I1261*AH495*AL495,0)</f>
        <v/>
      </c>
      <c r="CV495">
        <f>ROUND(Y495*Source!I1261,7)</f>
        <v/>
      </c>
      <c r="CW495" t="n">
        <v>0</v>
      </c>
      <c r="CX495">
        <f>ROUND(Y495*Source!I1261,7)</f>
        <v/>
      </c>
      <c r="CY495">
        <f>AD495</f>
        <v/>
      </c>
      <c r="CZ495">
        <f>AH495</f>
        <v/>
      </c>
      <c r="DA495">
        <f>AL495</f>
        <v/>
      </c>
      <c r="DB495">
        <f>ROUND(ROUND(AT495*CZ495,2),2)</f>
        <v/>
      </c>
      <c r="DC495">
        <f>ROUND(ROUND(AT495*AG495,2),2)</f>
        <v/>
      </c>
      <c r="DD495" t="inlineStr"/>
      <c r="DE495" t="inlineStr"/>
      <c r="DF495">
        <f>ROUND(ROUND(AE495,0)*CX495,0)</f>
        <v/>
      </c>
      <c r="DG495">
        <f>ROUND(ROUND(AF495,0)*CX495,0)</f>
        <v/>
      </c>
      <c r="DH495">
        <f>ROUND(ROUND(AG495,0)*CX495,0)</f>
        <v/>
      </c>
      <c r="DI495">
        <f>ROUND(ROUND(AH495,0)*CX495,0)</f>
        <v/>
      </c>
      <c r="DJ495">
        <f>DI495</f>
        <v/>
      </c>
      <c r="DK495" t="n">
        <v>0</v>
      </c>
      <c r="DL495" t="inlineStr"/>
      <c r="DM495" t="n">
        <v>0</v>
      </c>
      <c r="DN495" t="inlineStr"/>
      <c r="DO495" t="n">
        <v>0</v>
      </c>
    </row>
    <row r="496">
      <c r="A496">
        <f>ROW(Source!A1261)</f>
        <v/>
      </c>
      <c r="B496" t="n">
        <v>78855224</v>
      </c>
      <c r="C496" t="n">
        <v>78860774</v>
      </c>
      <c r="D496" t="n">
        <v>121548</v>
      </c>
      <c r="E496" t="n">
        <v>1</v>
      </c>
      <c r="F496" t="n">
        <v>1</v>
      </c>
      <c r="G496" t="n">
        <v>1</v>
      </c>
      <c r="H496" t="n">
        <v>1</v>
      </c>
      <c r="I496" t="inlineStr">
        <is>
          <t>2</t>
        </is>
      </c>
      <c r="J496" t="inlineStr"/>
      <c r="K496" t="inlineStr">
        <is>
          <t>Затраты труда машинистов</t>
        </is>
      </c>
      <c r="L496" t="n">
        <v>608254</v>
      </c>
      <c r="N496" t="n">
        <v>1013</v>
      </c>
      <c r="O496" t="inlineStr">
        <is>
          <t>чел.час</t>
        </is>
      </c>
      <c r="P496" t="inlineStr">
        <is>
          <t>чел.час</t>
        </is>
      </c>
      <c r="Q496" t="n">
        <v>1</v>
      </c>
      <c r="W496" t="n">
        <v>0</v>
      </c>
      <c r="X496" t="n">
        <v>-185737400</v>
      </c>
      <c r="Y496">
        <f>AT496</f>
        <v/>
      </c>
      <c r="AA496" t="n">
        <v>0</v>
      </c>
      <c r="AB496" t="n">
        <v>0</v>
      </c>
      <c r="AC496" t="n">
        <v>0</v>
      </c>
      <c r="AD496" t="n">
        <v>0</v>
      </c>
      <c r="AE496" t="n">
        <v>0</v>
      </c>
      <c r="AF496" t="n">
        <v>0</v>
      </c>
      <c r="AG496" t="n">
        <v>0</v>
      </c>
      <c r="AH496" t="n">
        <v>0</v>
      </c>
      <c r="AI496" t="n">
        <v>1</v>
      </c>
      <c r="AJ496" t="n">
        <v>1</v>
      </c>
      <c r="AK496" t="n">
        <v>1</v>
      </c>
      <c r="AL496" t="n">
        <v>1</v>
      </c>
      <c r="AM496" t="n">
        <v>-2</v>
      </c>
      <c r="AN496" t="n">
        <v>0</v>
      </c>
      <c r="AO496" t="n">
        <v>1</v>
      </c>
      <c r="AP496" t="n">
        <v>1</v>
      </c>
      <c r="AQ496" t="n">
        <v>0</v>
      </c>
      <c r="AR496" t="n">
        <v>0</v>
      </c>
      <c r="AS496" t="inlineStr"/>
      <c r="AT496" t="n">
        <v>0.45</v>
      </c>
      <c r="AU496" t="inlineStr"/>
      <c r="AV496" t="n">
        <v>2</v>
      </c>
      <c r="AW496" t="n">
        <v>2</v>
      </c>
      <c r="AX496" t="n">
        <v>78860776</v>
      </c>
      <c r="AY496" t="n">
        <v>1</v>
      </c>
      <c r="AZ496" t="n">
        <v>0</v>
      </c>
      <c r="BA496" t="n">
        <v>484</v>
      </c>
      <c r="BB496" t="n">
        <v>0</v>
      </c>
      <c r="BC496" t="n">
        <v>0</v>
      </c>
      <c r="BD496" t="n">
        <v>0</v>
      </c>
      <c r="BE496" t="n">
        <v>0</v>
      </c>
      <c r="BF496" t="n">
        <v>0</v>
      </c>
      <c r="BG496" t="n">
        <v>0</v>
      </c>
      <c r="BH496" t="n">
        <v>0</v>
      </c>
      <c r="BI496" t="n">
        <v>0</v>
      </c>
      <c r="BJ496" t="n">
        <v>0</v>
      </c>
      <c r="BK496" t="n">
        <v>0</v>
      </c>
      <c r="BL496" t="n">
        <v>0</v>
      </c>
      <c r="BM496" t="n">
        <v>0</v>
      </c>
      <c r="BN496" t="n">
        <v>0</v>
      </c>
      <c r="BO496" t="n">
        <v>0</v>
      </c>
      <c r="BP496" t="n">
        <v>0</v>
      </c>
      <c r="BQ496" t="n">
        <v>0</v>
      </c>
      <c r="BR496" t="n">
        <v>0</v>
      </c>
      <c r="BS496" t="n">
        <v>0</v>
      </c>
      <c r="BT496" t="n">
        <v>0</v>
      </c>
      <c r="BU496" t="n">
        <v>0</v>
      </c>
      <c r="BV496" t="n">
        <v>0</v>
      </c>
      <c r="BW496" t="n">
        <v>0</v>
      </c>
      <c r="CV496" t="n">
        <v>0</v>
      </c>
      <c r="CW496" t="n">
        <v>0</v>
      </c>
      <c r="CX496">
        <f>ROUND(Y496*Source!I1261,7)</f>
        <v/>
      </c>
      <c r="CY496">
        <f>AD496</f>
        <v/>
      </c>
      <c r="CZ496">
        <f>AH496</f>
        <v/>
      </c>
      <c r="DA496">
        <f>AL496</f>
        <v/>
      </c>
      <c r="DB496">
        <f>ROUND(ROUND(AT496*CZ496,2),2)</f>
        <v/>
      </c>
      <c r="DC496">
        <f>ROUND(ROUND(AT496*AG496,2),2)</f>
        <v/>
      </c>
      <c r="DD496" t="inlineStr"/>
      <c r="DE496" t="inlineStr"/>
      <c r="DF496">
        <f>ROUND(ROUND(AE496,0)*CX496,0)</f>
        <v/>
      </c>
      <c r="DG496">
        <f>ROUND(ROUND(AF496,0)*CX496,0)</f>
        <v/>
      </c>
      <c r="DH496">
        <f>ROUND(ROUND(AG496,0)*CX496,0)</f>
        <v/>
      </c>
      <c r="DI496">
        <f>ROUND(ROUND(AH496,0)*CX496,0)</f>
        <v/>
      </c>
      <c r="DJ496">
        <f>DI496</f>
        <v/>
      </c>
      <c r="DK496" t="n">
        <v>0</v>
      </c>
      <c r="DL496" t="inlineStr"/>
      <c r="DM496" t="n">
        <v>0</v>
      </c>
      <c r="DN496" t="inlineStr"/>
      <c r="DO496" t="n">
        <v>0</v>
      </c>
    </row>
    <row r="497">
      <c r="A497">
        <f>ROW(Source!A1261)</f>
        <v/>
      </c>
      <c r="B497" t="n">
        <v>78855224</v>
      </c>
      <c r="C497" t="n">
        <v>78860774</v>
      </c>
      <c r="D497" t="n">
        <v>29172556</v>
      </c>
      <c r="E497" t="n">
        <v>1</v>
      </c>
      <c r="F497" t="n">
        <v>1</v>
      </c>
      <c r="G497" t="n">
        <v>1</v>
      </c>
      <c r="H497" t="n">
        <v>2</v>
      </c>
      <c r="I497" t="inlineStr">
        <is>
          <t>030954</t>
        </is>
      </c>
      <c r="J497" t="inlineStr">
        <is>
          <t>ТСЭМ Московской обл., 030954, приказ Минстроя России №675/пр от 28.02.2017 № 264/пр</t>
        </is>
      </c>
      <c r="K497" t="inlineStr">
        <is>
          <t>Подъемники грузоподъемностью до 500 кг одномачтовые, высота подъема 45 м</t>
        </is>
      </c>
      <c r="L497" t="n">
        <v>1368</v>
      </c>
      <c r="N497" t="n">
        <v>1011</v>
      </c>
      <c r="O497" t="inlineStr">
        <is>
          <t>маш.-ч</t>
        </is>
      </c>
      <c r="P497" t="inlineStr">
        <is>
          <t>маш.-ч</t>
        </is>
      </c>
      <c r="Q497" t="n">
        <v>1</v>
      </c>
      <c r="W497" t="n">
        <v>0</v>
      </c>
      <c r="X497" t="n">
        <v>344519037</v>
      </c>
      <c r="Y497">
        <f>AT497</f>
        <v/>
      </c>
      <c r="AA497" t="n">
        <v>0</v>
      </c>
      <c r="AB497" t="n">
        <v>728.98</v>
      </c>
      <c r="AC497" t="n">
        <v>705.38</v>
      </c>
      <c r="AD497" t="n">
        <v>0</v>
      </c>
      <c r="AE497" t="n">
        <v>0</v>
      </c>
      <c r="AF497" t="n">
        <v>31.26</v>
      </c>
      <c r="AG497" t="n">
        <v>13.5</v>
      </c>
      <c r="AH497" t="n">
        <v>0</v>
      </c>
      <c r="AI497" t="n">
        <v>1</v>
      </c>
      <c r="AJ497" t="n">
        <v>23.32</v>
      </c>
      <c r="AK497" t="n">
        <v>52.25</v>
      </c>
      <c r="AL497" t="n">
        <v>1</v>
      </c>
      <c r="AM497" t="n">
        <v>2</v>
      </c>
      <c r="AN497" t="n">
        <v>0</v>
      </c>
      <c r="AO497" t="n">
        <v>1</v>
      </c>
      <c r="AP497" t="n">
        <v>1</v>
      </c>
      <c r="AQ497" t="n">
        <v>0</v>
      </c>
      <c r="AR497" t="n">
        <v>0</v>
      </c>
      <c r="AS497" t="inlineStr"/>
      <c r="AT497" t="n">
        <v>0.45</v>
      </c>
      <c r="AU497" t="inlineStr"/>
      <c r="AV497" t="n">
        <v>0</v>
      </c>
      <c r="AW497" t="n">
        <v>2</v>
      </c>
      <c r="AX497" t="n">
        <v>78860777</v>
      </c>
      <c r="AY497" t="n">
        <v>1</v>
      </c>
      <c r="AZ497" t="n">
        <v>0</v>
      </c>
      <c r="BA497" t="n">
        <v>485</v>
      </c>
      <c r="BB497" t="n">
        <v>0</v>
      </c>
      <c r="BC497" t="n">
        <v>0</v>
      </c>
      <c r="BD497" t="n">
        <v>0</v>
      </c>
      <c r="BE497" t="n">
        <v>0</v>
      </c>
      <c r="BF497" t="n">
        <v>0</v>
      </c>
      <c r="BG497" t="n">
        <v>0</v>
      </c>
      <c r="BH497" t="n">
        <v>0</v>
      </c>
      <c r="BI497" t="n">
        <v>0</v>
      </c>
      <c r="BJ497" t="n">
        <v>0</v>
      </c>
      <c r="BK497" t="n">
        <v>0</v>
      </c>
      <c r="BL497" t="n">
        <v>0</v>
      </c>
      <c r="BM497" t="n">
        <v>0</v>
      </c>
      <c r="BN497" t="n">
        <v>0</v>
      </c>
      <c r="BO497" t="n">
        <v>0</v>
      </c>
      <c r="BP497" t="n">
        <v>0</v>
      </c>
      <c r="BQ497" t="n">
        <v>0</v>
      </c>
      <c r="BR497" t="n">
        <v>0</v>
      </c>
      <c r="BS497" t="n">
        <v>0</v>
      </c>
      <c r="BT497" t="n">
        <v>0</v>
      </c>
      <c r="BU497" t="n">
        <v>0</v>
      </c>
      <c r="BV497" t="n">
        <v>0</v>
      </c>
      <c r="BW497" t="n">
        <v>0</v>
      </c>
      <c r="CV497" t="n">
        <v>0</v>
      </c>
      <c r="CW497">
        <f>ROUND(Y497*Source!I1261*DO497,7)</f>
        <v/>
      </c>
      <c r="CX497">
        <f>ROUND(Y497*Source!I1261,7)</f>
        <v/>
      </c>
      <c r="CY497">
        <f>AB497</f>
        <v/>
      </c>
      <c r="CZ497">
        <f>AF497</f>
        <v/>
      </c>
      <c r="DA497">
        <f>AJ497</f>
        <v/>
      </c>
      <c r="DB497">
        <f>ROUND(ROUND(AT497*CZ497,2),2)</f>
        <v/>
      </c>
      <c r="DC497">
        <f>ROUND(ROUND(AT497*AG497,2),2)</f>
        <v/>
      </c>
      <c r="DD497" t="inlineStr"/>
      <c r="DE497" t="inlineStr"/>
      <c r="DF497">
        <f>ROUND(ROUND(AE497,0)*CX497,0)</f>
        <v/>
      </c>
      <c r="DG497">
        <f>ROUND(ROUND(AF497*AJ497,0)*CX497,0)</f>
        <v/>
      </c>
      <c r="DH497">
        <f>ROUND(ROUND(AG497*AK497,0)*CX497,0)</f>
        <v/>
      </c>
      <c r="DI497">
        <f>ROUND(ROUND(AH497,0)*CX497,0)</f>
        <v/>
      </c>
      <c r="DJ497">
        <f>DG497</f>
        <v/>
      </c>
      <c r="DK497" t="n">
        <v>0</v>
      </c>
      <c r="DL497" t="inlineStr"/>
      <c r="DM497" t="n">
        <v>0</v>
      </c>
      <c r="DN497" t="inlineStr"/>
      <c r="DO497" t="n">
        <v>0</v>
      </c>
    </row>
    <row r="498">
      <c r="A498">
        <f>ROW(Source!A1261)</f>
        <v/>
      </c>
      <c r="B498" t="n">
        <v>78855224</v>
      </c>
      <c r="C498" t="n">
        <v>78860774</v>
      </c>
      <c r="D498" t="n">
        <v>29172657</v>
      </c>
      <c r="E498" t="n">
        <v>1</v>
      </c>
      <c r="F498" t="n">
        <v>1</v>
      </c>
      <c r="G498" t="n">
        <v>1</v>
      </c>
      <c r="H498" t="n">
        <v>2</v>
      </c>
      <c r="I498" t="inlineStr">
        <is>
          <t>040502</t>
        </is>
      </c>
      <c r="J498" t="inlineStr">
        <is>
          <t>ТСЭМ Московской обл., 040502, приказ Минстроя России №675/пр от 28.02.2017 № 264/пр</t>
        </is>
      </c>
      <c r="K498" t="inlineStr">
        <is>
          <t>Установки для сварки ручной дуговой (постоянного тока)</t>
        </is>
      </c>
      <c r="L498" t="n">
        <v>1368</v>
      </c>
      <c r="N498" t="n">
        <v>1011</v>
      </c>
      <c r="O498" t="inlineStr">
        <is>
          <t>маш.-ч</t>
        </is>
      </c>
      <c r="P498" t="inlineStr">
        <is>
          <t>маш.-ч</t>
        </is>
      </c>
      <c r="Q498" t="n">
        <v>1</v>
      </c>
      <c r="W498" t="n">
        <v>0</v>
      </c>
      <c r="X498" t="n">
        <v>1474986261</v>
      </c>
      <c r="Y498">
        <f>AT498</f>
        <v/>
      </c>
      <c r="AA498" t="n">
        <v>0</v>
      </c>
      <c r="AB498" t="n">
        <v>69.26000000000001</v>
      </c>
      <c r="AC498" t="n">
        <v>0</v>
      </c>
      <c r="AD498" t="n">
        <v>0</v>
      </c>
      <c r="AE498" t="n">
        <v>0</v>
      </c>
      <c r="AF498" t="n">
        <v>8.1</v>
      </c>
      <c r="AG498" t="n">
        <v>0</v>
      </c>
      <c r="AH498" t="n">
        <v>0</v>
      </c>
      <c r="AI498" t="n">
        <v>1</v>
      </c>
      <c r="AJ498" t="n">
        <v>8.550000000000001</v>
      </c>
      <c r="AK498" t="n">
        <v>52.25</v>
      </c>
      <c r="AL498" t="n">
        <v>1</v>
      </c>
      <c r="AM498" t="n">
        <v>2</v>
      </c>
      <c r="AN498" t="n">
        <v>0</v>
      </c>
      <c r="AO498" t="n">
        <v>1</v>
      </c>
      <c r="AP498" t="n">
        <v>1</v>
      </c>
      <c r="AQ498" t="n">
        <v>0</v>
      </c>
      <c r="AR498" t="n">
        <v>0</v>
      </c>
      <c r="AS498" t="inlineStr"/>
      <c r="AT498" t="n">
        <v>25.9</v>
      </c>
      <c r="AU498" t="inlineStr"/>
      <c r="AV498" t="n">
        <v>0</v>
      </c>
      <c r="AW498" t="n">
        <v>2</v>
      </c>
      <c r="AX498" t="n">
        <v>78860778</v>
      </c>
      <c r="AY498" t="n">
        <v>1</v>
      </c>
      <c r="AZ498" t="n">
        <v>0</v>
      </c>
      <c r="BA498" t="n">
        <v>486</v>
      </c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CV498" t="n">
        <v>0</v>
      </c>
      <c r="CW498">
        <f>ROUND(Y498*Source!I1261*DO498,7)</f>
        <v/>
      </c>
      <c r="CX498">
        <f>ROUND(Y498*Source!I1261,7)</f>
        <v/>
      </c>
      <c r="CY498">
        <f>AB498</f>
        <v/>
      </c>
      <c r="CZ498">
        <f>AF498</f>
        <v/>
      </c>
      <c r="DA498">
        <f>AJ498</f>
        <v/>
      </c>
      <c r="DB498">
        <f>ROUND(ROUND(AT498*CZ498,2),2)</f>
        <v/>
      </c>
      <c r="DC498">
        <f>ROUND(ROUND(AT498*AG498,2),2)</f>
        <v/>
      </c>
      <c r="DD498" t="inlineStr"/>
      <c r="DE498" t="inlineStr"/>
      <c r="DF498">
        <f>ROUND(ROUND(AE498,0)*CX498,0)</f>
        <v/>
      </c>
      <c r="DG498">
        <f>ROUND(ROUND(AF498*AJ498,0)*CX498,0)</f>
        <v/>
      </c>
      <c r="DH498">
        <f>ROUND(ROUND(AG498*AK498,0)*CX498,0)</f>
        <v/>
      </c>
      <c r="DI498">
        <f>ROUND(ROUND(AH498,0)*CX498,0)</f>
        <v/>
      </c>
      <c r="DJ498">
        <f>DG498</f>
        <v/>
      </c>
      <c r="DK498" t="n">
        <v>0</v>
      </c>
      <c r="DL498" t="inlineStr"/>
      <c r="DM498" t="n">
        <v>0</v>
      </c>
      <c r="DN498" t="inlineStr"/>
      <c r="DO498" t="n">
        <v>0</v>
      </c>
    </row>
    <row r="499">
      <c r="A499">
        <f>ROW(Source!A1261)</f>
        <v/>
      </c>
      <c r="B499" t="n">
        <v>78855224</v>
      </c>
      <c r="C499" t="n">
        <v>78860774</v>
      </c>
      <c r="D499" t="n">
        <v>29172659</v>
      </c>
      <c r="E499" t="n">
        <v>1</v>
      </c>
      <c r="F499" t="n">
        <v>1</v>
      </c>
      <c r="G499" t="n">
        <v>1</v>
      </c>
      <c r="H499" t="n">
        <v>2</v>
      </c>
      <c r="I499" t="inlineStr">
        <is>
          <t>040504</t>
        </is>
      </c>
      <c r="J499" t="inlineStr">
        <is>
          <t>ТСЭМ Московской обл., 040504, приказ Минстроя России №675/пр от 28.02.2017 № 264/пр</t>
        </is>
      </c>
      <c r="K499" t="inlineStr">
        <is>
          <t>Аппарат для газовой сварки и резки</t>
        </is>
      </c>
      <c r="L499" t="n">
        <v>1368</v>
      </c>
      <c r="N499" t="n">
        <v>1011</v>
      </c>
      <c r="O499" t="inlineStr">
        <is>
          <t>маш.-ч</t>
        </is>
      </c>
      <c r="P499" t="inlineStr">
        <is>
          <t>маш.-ч</t>
        </is>
      </c>
      <c r="Q499" t="n">
        <v>1</v>
      </c>
      <c r="W499" t="n">
        <v>0</v>
      </c>
      <c r="X499" t="n">
        <v>1514068676</v>
      </c>
      <c r="Y499">
        <f>AT499</f>
        <v/>
      </c>
      <c r="AA499" t="n">
        <v>0</v>
      </c>
      <c r="AB499" t="n">
        <v>9.76</v>
      </c>
      <c r="AC499" t="n">
        <v>0</v>
      </c>
      <c r="AD499" t="n">
        <v>0</v>
      </c>
      <c r="AE499" t="n">
        <v>0</v>
      </c>
      <c r="AF499" t="n">
        <v>1.2</v>
      </c>
      <c r="AG499" t="n">
        <v>0</v>
      </c>
      <c r="AH499" t="n">
        <v>0</v>
      </c>
      <c r="AI499" t="n">
        <v>1</v>
      </c>
      <c r="AJ499" t="n">
        <v>8.130000000000001</v>
      </c>
      <c r="AK499" t="n">
        <v>52.25</v>
      </c>
      <c r="AL499" t="n">
        <v>1</v>
      </c>
      <c r="AM499" t="n">
        <v>2</v>
      </c>
      <c r="AN499" t="n">
        <v>0</v>
      </c>
      <c r="AO499" t="n">
        <v>1</v>
      </c>
      <c r="AP499" t="n">
        <v>1</v>
      </c>
      <c r="AQ499" t="n">
        <v>0</v>
      </c>
      <c r="AR499" t="n">
        <v>0</v>
      </c>
      <c r="AS499" t="inlineStr"/>
      <c r="AT499" t="n">
        <v>11.6</v>
      </c>
      <c r="AU499" t="inlineStr"/>
      <c r="AV499" t="n">
        <v>0</v>
      </c>
      <c r="AW499" t="n">
        <v>2</v>
      </c>
      <c r="AX499" t="n">
        <v>78860779</v>
      </c>
      <c r="AY499" t="n">
        <v>1</v>
      </c>
      <c r="AZ499" t="n">
        <v>0</v>
      </c>
      <c r="BA499" t="n">
        <v>487</v>
      </c>
      <c r="BB499" t="n">
        <v>0</v>
      </c>
      <c r="BC499" t="n">
        <v>0</v>
      </c>
      <c r="BD499" t="n">
        <v>0</v>
      </c>
      <c r="BE499" t="n">
        <v>0</v>
      </c>
      <c r="BF499" t="n">
        <v>0</v>
      </c>
      <c r="BG499" t="n">
        <v>0</v>
      </c>
      <c r="BH499" t="n">
        <v>0</v>
      </c>
      <c r="BI499" t="n">
        <v>0</v>
      </c>
      <c r="BJ499" t="n">
        <v>0</v>
      </c>
      <c r="BK499" t="n">
        <v>0</v>
      </c>
      <c r="BL499" t="n">
        <v>0</v>
      </c>
      <c r="BM499" t="n">
        <v>0</v>
      </c>
      <c r="BN499" t="n">
        <v>0</v>
      </c>
      <c r="BO499" t="n">
        <v>0</v>
      </c>
      <c r="BP499" t="n">
        <v>0</v>
      </c>
      <c r="BQ499" t="n">
        <v>0</v>
      </c>
      <c r="BR499" t="n">
        <v>0</v>
      </c>
      <c r="BS499" t="n">
        <v>0</v>
      </c>
      <c r="BT499" t="n">
        <v>0</v>
      </c>
      <c r="BU499" t="n">
        <v>0</v>
      </c>
      <c r="BV499" t="n">
        <v>0</v>
      </c>
      <c r="BW499" t="n">
        <v>0</v>
      </c>
      <c r="CV499" t="n">
        <v>0</v>
      </c>
      <c r="CW499">
        <f>ROUND(Y499*Source!I1261*DO499,7)</f>
        <v/>
      </c>
      <c r="CX499">
        <f>ROUND(Y499*Source!I1261,7)</f>
        <v/>
      </c>
      <c r="CY499">
        <f>AB499</f>
        <v/>
      </c>
      <c r="CZ499">
        <f>AF499</f>
        <v/>
      </c>
      <c r="DA499">
        <f>AJ499</f>
        <v/>
      </c>
      <c r="DB499">
        <f>ROUND(ROUND(AT499*CZ499,2),2)</f>
        <v/>
      </c>
      <c r="DC499">
        <f>ROUND(ROUND(AT499*AG499,2),2)</f>
        <v/>
      </c>
      <c r="DD499" t="inlineStr"/>
      <c r="DE499" t="inlineStr"/>
      <c r="DF499">
        <f>ROUND(ROUND(AE499,0)*CX499,0)</f>
        <v/>
      </c>
      <c r="DG499">
        <f>ROUND(ROUND(AF499*AJ499,0)*CX499,0)</f>
        <v/>
      </c>
      <c r="DH499">
        <f>ROUND(ROUND(AG499*AK499,0)*CX499,0)</f>
        <v/>
      </c>
      <c r="DI499">
        <f>ROUND(ROUND(AH499,0)*CX499,0)</f>
        <v/>
      </c>
      <c r="DJ499">
        <f>DG499</f>
        <v/>
      </c>
      <c r="DK499" t="n">
        <v>0</v>
      </c>
      <c r="DL499" t="inlineStr"/>
      <c r="DM499" t="n">
        <v>0</v>
      </c>
      <c r="DN499" t="inlineStr"/>
      <c r="DO499" t="n">
        <v>0</v>
      </c>
    </row>
    <row r="500">
      <c r="A500">
        <f>ROW(Source!A1261)</f>
        <v/>
      </c>
      <c r="B500" t="n">
        <v>78855224</v>
      </c>
      <c r="C500" t="n">
        <v>78860774</v>
      </c>
      <c r="D500" t="n">
        <v>29174913</v>
      </c>
      <c r="E500" t="n">
        <v>1</v>
      </c>
      <c r="F500" t="n">
        <v>1</v>
      </c>
      <c r="G500" t="n">
        <v>1</v>
      </c>
      <c r="H500" t="n">
        <v>2</v>
      </c>
      <c r="I500" t="inlineStr">
        <is>
          <t>400001</t>
        </is>
      </c>
      <c r="J500" t="inlineStr">
        <is>
          <t>ТСЭМ Московской обл., 400001, приказ Минстроя России №675/пр от 28.02.2017 № 264/пр</t>
        </is>
      </c>
      <c r="K500" t="inlineStr">
        <is>
          <t>Автомобили бортовые, грузоподъемность до 5 т</t>
        </is>
      </c>
      <c r="L500" t="n">
        <v>1368</v>
      </c>
      <c r="N500" t="n">
        <v>1011</v>
      </c>
      <c r="O500" t="inlineStr">
        <is>
          <t>маш.-ч</t>
        </is>
      </c>
      <c r="P500" t="inlineStr">
        <is>
          <t>маш.-ч</t>
        </is>
      </c>
      <c r="Q500" t="n">
        <v>1</v>
      </c>
      <c r="W500" t="n">
        <v>0</v>
      </c>
      <c r="X500" t="n">
        <v>1230759911</v>
      </c>
      <c r="Y500">
        <f>AT500</f>
        <v/>
      </c>
      <c r="AA500" t="n">
        <v>0</v>
      </c>
      <c r="AB500" t="n">
        <v>2177.51</v>
      </c>
      <c r="AC500" t="n">
        <v>606.1</v>
      </c>
      <c r="AD500" t="n">
        <v>0</v>
      </c>
      <c r="AE500" t="n">
        <v>0</v>
      </c>
      <c r="AF500" t="n">
        <v>87.17</v>
      </c>
      <c r="AG500" t="n">
        <v>11.6</v>
      </c>
      <c r="AH500" t="n">
        <v>0</v>
      </c>
      <c r="AI500" t="n">
        <v>1</v>
      </c>
      <c r="AJ500" t="n">
        <v>24.98</v>
      </c>
      <c r="AK500" t="n">
        <v>52.25</v>
      </c>
      <c r="AL500" t="n">
        <v>1</v>
      </c>
      <c r="AM500" t="n">
        <v>2</v>
      </c>
      <c r="AN500" t="n">
        <v>0</v>
      </c>
      <c r="AO500" t="n">
        <v>1</v>
      </c>
      <c r="AP500" t="n">
        <v>1</v>
      </c>
      <c r="AQ500" t="n">
        <v>0</v>
      </c>
      <c r="AR500" t="n">
        <v>0</v>
      </c>
      <c r="AS500" t="inlineStr"/>
      <c r="AT500" t="n">
        <v>0.45</v>
      </c>
      <c r="AU500" t="inlineStr"/>
      <c r="AV500" t="n">
        <v>0</v>
      </c>
      <c r="AW500" t="n">
        <v>2</v>
      </c>
      <c r="AX500" t="n">
        <v>78860780</v>
      </c>
      <c r="AY500" t="n">
        <v>1</v>
      </c>
      <c r="AZ500" t="n">
        <v>0</v>
      </c>
      <c r="BA500" t="n">
        <v>488</v>
      </c>
      <c r="BB500" t="n">
        <v>0</v>
      </c>
      <c r="BC500" t="n">
        <v>0</v>
      </c>
      <c r="BD500" t="n">
        <v>0</v>
      </c>
      <c r="BE500" t="n">
        <v>0</v>
      </c>
      <c r="BF500" t="n">
        <v>0</v>
      </c>
      <c r="BG500" t="n">
        <v>0</v>
      </c>
      <c r="BH500" t="n">
        <v>0</v>
      </c>
      <c r="BI500" t="n">
        <v>0</v>
      </c>
      <c r="BJ500" t="n">
        <v>0</v>
      </c>
      <c r="BK500" t="n">
        <v>0</v>
      </c>
      <c r="BL500" t="n">
        <v>0</v>
      </c>
      <c r="BM500" t="n">
        <v>0</v>
      </c>
      <c r="BN500" t="n">
        <v>0</v>
      </c>
      <c r="BO500" t="n">
        <v>0</v>
      </c>
      <c r="BP500" t="n">
        <v>0</v>
      </c>
      <c r="BQ500" t="n">
        <v>0</v>
      </c>
      <c r="BR500" t="n">
        <v>0</v>
      </c>
      <c r="BS500" t="n">
        <v>0</v>
      </c>
      <c r="BT500" t="n">
        <v>0</v>
      </c>
      <c r="BU500" t="n">
        <v>0</v>
      </c>
      <c r="BV500" t="n">
        <v>0</v>
      </c>
      <c r="BW500" t="n">
        <v>0</v>
      </c>
      <c r="CV500" t="n">
        <v>0</v>
      </c>
      <c r="CW500">
        <f>ROUND(Y500*Source!I1261*DO500,7)</f>
        <v/>
      </c>
      <c r="CX500">
        <f>ROUND(Y500*Source!I1261,7)</f>
        <v/>
      </c>
      <c r="CY500">
        <f>AB500</f>
        <v/>
      </c>
      <c r="CZ500">
        <f>AF500</f>
        <v/>
      </c>
      <c r="DA500">
        <f>AJ500</f>
        <v/>
      </c>
      <c r="DB500">
        <f>ROUND(ROUND(AT500*CZ500,2),2)</f>
        <v/>
      </c>
      <c r="DC500">
        <f>ROUND(ROUND(AT500*AG500,2),2)</f>
        <v/>
      </c>
      <c r="DD500" t="inlineStr"/>
      <c r="DE500" t="inlineStr"/>
      <c r="DF500">
        <f>ROUND(ROUND(AE500,0)*CX500,0)</f>
        <v/>
      </c>
      <c r="DG500">
        <f>ROUND(ROUND(AF500*AJ500,0)*CX500,0)</f>
        <v/>
      </c>
      <c r="DH500">
        <f>ROUND(ROUND(AG500*AK500,0)*CX500,0)</f>
        <v/>
      </c>
      <c r="DI500">
        <f>ROUND(ROUND(AH500,0)*CX500,0)</f>
        <v/>
      </c>
      <c r="DJ500">
        <f>DG500</f>
        <v/>
      </c>
      <c r="DK500" t="n">
        <v>0</v>
      </c>
      <c r="DL500" t="inlineStr"/>
      <c r="DM500" t="n">
        <v>0</v>
      </c>
      <c r="DN500" t="inlineStr"/>
      <c r="DO500" t="n">
        <v>0</v>
      </c>
    </row>
    <row r="501">
      <c r="A501">
        <f>ROW(Source!A1261)</f>
        <v/>
      </c>
      <c r="B501" t="n">
        <v>78855224</v>
      </c>
      <c r="C501" t="n">
        <v>78860774</v>
      </c>
      <c r="D501" t="n">
        <v>29107441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101-0324</t>
        </is>
      </c>
      <c r="J501" t="inlineStr">
        <is>
          <t>ТССЦ Московской обл., 101-0324, приказ Минстроя России №675/пр от 28.02.2017 № 254/пр</t>
        </is>
      </c>
      <c r="K501" t="inlineStr">
        <is>
          <t>Кислород технический газообразный</t>
        </is>
      </c>
      <c r="L501" t="n">
        <v>1339</v>
      </c>
      <c r="N501" t="n">
        <v>1007</v>
      </c>
      <c r="O501" t="inlineStr">
        <is>
          <t>м3</t>
        </is>
      </c>
      <c r="P501" t="inlineStr">
        <is>
          <t>м3</t>
        </is>
      </c>
      <c r="Q501" t="n">
        <v>1</v>
      </c>
      <c r="W501" t="n">
        <v>0</v>
      </c>
      <c r="X501" t="n">
        <v>-756465305</v>
      </c>
      <c r="Y501">
        <f>AT501</f>
        <v/>
      </c>
      <c r="AA501" t="n">
        <v>111.08</v>
      </c>
      <c r="AB501" t="n">
        <v>0</v>
      </c>
      <c r="AC501" t="n">
        <v>0</v>
      </c>
      <c r="AD501" t="n">
        <v>0</v>
      </c>
      <c r="AE501" t="n">
        <v>6.23</v>
      </c>
      <c r="AF501" t="n">
        <v>0</v>
      </c>
      <c r="AG501" t="n">
        <v>0</v>
      </c>
      <c r="AH501" t="n">
        <v>0</v>
      </c>
      <c r="AI501" t="n">
        <v>17.83</v>
      </c>
      <c r="AJ501" t="n">
        <v>1</v>
      </c>
      <c r="AK501" t="n">
        <v>1</v>
      </c>
      <c r="AL501" t="n">
        <v>1</v>
      </c>
      <c r="AM501" t="n">
        <v>2</v>
      </c>
      <c r="AN501" t="n">
        <v>0</v>
      </c>
      <c r="AO501" t="n">
        <v>1</v>
      </c>
      <c r="AP501" t="n">
        <v>1</v>
      </c>
      <c r="AQ501" t="n">
        <v>0</v>
      </c>
      <c r="AR501" t="n">
        <v>0</v>
      </c>
      <c r="AS501" t="inlineStr"/>
      <c r="AT501" t="n">
        <v>3.28</v>
      </c>
      <c r="AU501" t="inlineStr"/>
      <c r="AV501" t="n">
        <v>0</v>
      </c>
      <c r="AW501" t="n">
        <v>2</v>
      </c>
      <c r="AX501" t="n">
        <v>78860781</v>
      </c>
      <c r="AY501" t="n">
        <v>1</v>
      </c>
      <c r="AZ501" t="n">
        <v>0</v>
      </c>
      <c r="BA501" t="n">
        <v>489</v>
      </c>
      <c r="BB501" t="n">
        <v>0</v>
      </c>
      <c r="BC501" t="n">
        <v>0</v>
      </c>
      <c r="BD501" t="n">
        <v>0</v>
      </c>
      <c r="BE501" t="n">
        <v>0</v>
      </c>
      <c r="BF501" t="n">
        <v>0</v>
      </c>
      <c r="BG501" t="n">
        <v>0</v>
      </c>
      <c r="BH501" t="n">
        <v>0</v>
      </c>
      <c r="BI501" t="n">
        <v>0</v>
      </c>
      <c r="BJ501" t="n">
        <v>0</v>
      </c>
      <c r="BK501" t="n">
        <v>0</v>
      </c>
      <c r="BL501" t="n">
        <v>0</v>
      </c>
      <c r="BM501" t="n">
        <v>0</v>
      </c>
      <c r="BN501" t="n">
        <v>0</v>
      </c>
      <c r="BO501" t="n">
        <v>0</v>
      </c>
      <c r="BP501" t="n">
        <v>0</v>
      </c>
      <c r="BQ501" t="n">
        <v>0</v>
      </c>
      <c r="BR501" t="n">
        <v>0</v>
      </c>
      <c r="BS501" t="n">
        <v>0</v>
      </c>
      <c r="BT501" t="n">
        <v>0</v>
      </c>
      <c r="BU501" t="n">
        <v>0</v>
      </c>
      <c r="BV501" t="n">
        <v>0</v>
      </c>
      <c r="BW501" t="n">
        <v>0</v>
      </c>
      <c r="CV501" t="n">
        <v>0</v>
      </c>
      <c r="CW501" t="n">
        <v>0</v>
      </c>
      <c r="CX501">
        <f>ROUND(Y501*Source!I1261,7)</f>
        <v/>
      </c>
      <c r="CY501">
        <f>AA501</f>
        <v/>
      </c>
      <c r="CZ501">
        <f>AE501</f>
        <v/>
      </c>
      <c r="DA501">
        <f>AI501</f>
        <v/>
      </c>
      <c r="DB501">
        <f>ROUND(ROUND(AT501*CZ501,2),2)</f>
        <v/>
      </c>
      <c r="DC501">
        <f>ROUND(ROUND(AT501*AG501,2),2)</f>
        <v/>
      </c>
      <c r="DD501" t="inlineStr"/>
      <c r="DE501" t="inlineStr"/>
      <c r="DF501">
        <f>ROUND(ROUND(AE501*AI501,0)*CX501,0)</f>
        <v/>
      </c>
      <c r="DG501">
        <f>ROUND(ROUND(AF501,0)*CX501,0)</f>
        <v/>
      </c>
      <c r="DH501">
        <f>ROUND(ROUND(AG501,0)*CX501,0)</f>
        <v/>
      </c>
      <c r="DI501">
        <f>ROUND(ROUND(AH501,0)*CX501,0)</f>
        <v/>
      </c>
      <c r="DJ501">
        <f>DF501</f>
        <v/>
      </c>
      <c r="DK501" t="n">
        <v>0</v>
      </c>
      <c r="DL501" t="inlineStr"/>
      <c r="DM501" t="n">
        <v>0</v>
      </c>
      <c r="DN501" t="inlineStr"/>
      <c r="DO501" t="n">
        <v>0</v>
      </c>
    </row>
    <row r="502">
      <c r="A502">
        <f>ROW(Source!A1261)</f>
        <v/>
      </c>
      <c r="B502" t="n">
        <v>78855224</v>
      </c>
      <c r="C502" t="n">
        <v>78860774</v>
      </c>
      <c r="D502" t="n">
        <v>29113927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101-0807</t>
        </is>
      </c>
      <c r="J502" t="inlineStr">
        <is>
          <t>ТССЦ Московской обл., 101-0807, приказ Минстроя России №675/пр от 28.02.2017 № 254/пр</t>
        </is>
      </c>
      <c r="K502" t="inlineStr">
        <is>
          <t>Проволока сварочная легированная диаметром 4 мм</t>
        </is>
      </c>
      <c r="L502" t="n">
        <v>1348</v>
      </c>
      <c r="N502" t="n">
        <v>1009</v>
      </c>
      <c r="O502" t="inlineStr">
        <is>
          <t>т</t>
        </is>
      </c>
      <c r="P502" t="inlineStr">
        <is>
          <t>т</t>
        </is>
      </c>
      <c r="Q502" t="n">
        <v>1000</v>
      </c>
      <c r="W502" t="n">
        <v>0</v>
      </c>
      <c r="X502" t="n">
        <v>1756124173</v>
      </c>
      <c r="Y502">
        <f>AT502</f>
        <v/>
      </c>
      <c r="AA502" t="n">
        <v>144142.69</v>
      </c>
      <c r="AB502" t="n">
        <v>0</v>
      </c>
      <c r="AC502" t="n">
        <v>0</v>
      </c>
      <c r="AD502" t="n">
        <v>0</v>
      </c>
      <c r="AE502" t="n">
        <v>13559.99</v>
      </c>
      <c r="AF502" t="n">
        <v>0</v>
      </c>
      <c r="AG502" t="n">
        <v>0</v>
      </c>
      <c r="AH502" t="n">
        <v>0</v>
      </c>
      <c r="AI502" t="n">
        <v>10.63</v>
      </c>
      <c r="AJ502" t="n">
        <v>1</v>
      </c>
      <c r="AK502" t="n">
        <v>1</v>
      </c>
      <c r="AL502" t="n">
        <v>1</v>
      </c>
      <c r="AM502" t="n">
        <v>2</v>
      </c>
      <c r="AN502" t="n">
        <v>0</v>
      </c>
      <c r="AO502" t="n">
        <v>1</v>
      </c>
      <c r="AP502" t="n">
        <v>1</v>
      </c>
      <c r="AQ502" t="n">
        <v>0</v>
      </c>
      <c r="AR502" t="n">
        <v>0</v>
      </c>
      <c r="AS502" t="inlineStr"/>
      <c r="AT502" t="n">
        <v>0.001</v>
      </c>
      <c r="AU502" t="inlineStr"/>
      <c r="AV502" t="n">
        <v>0</v>
      </c>
      <c r="AW502" t="n">
        <v>2</v>
      </c>
      <c r="AX502" t="n">
        <v>78860782</v>
      </c>
      <c r="AY502" t="n">
        <v>1</v>
      </c>
      <c r="AZ502" t="n">
        <v>0</v>
      </c>
      <c r="BA502" t="n">
        <v>490</v>
      </c>
      <c r="BB502" t="n">
        <v>0</v>
      </c>
      <c r="BC502" t="n">
        <v>0</v>
      </c>
      <c r="BD502" t="n">
        <v>0</v>
      </c>
      <c r="BE502" t="n">
        <v>0</v>
      </c>
      <c r="BF502" t="n">
        <v>0</v>
      </c>
      <c r="BG502" t="n">
        <v>0</v>
      </c>
      <c r="BH502" t="n">
        <v>0</v>
      </c>
      <c r="BI502" t="n">
        <v>0</v>
      </c>
      <c r="BJ502" t="n">
        <v>0</v>
      </c>
      <c r="BK502" t="n">
        <v>0</v>
      </c>
      <c r="BL502" t="n">
        <v>0</v>
      </c>
      <c r="BM502" t="n">
        <v>0</v>
      </c>
      <c r="BN502" t="n">
        <v>0</v>
      </c>
      <c r="BO502" t="n">
        <v>0</v>
      </c>
      <c r="BP502" t="n">
        <v>0</v>
      </c>
      <c r="BQ502" t="n">
        <v>0</v>
      </c>
      <c r="BR502" t="n">
        <v>0</v>
      </c>
      <c r="BS502" t="n">
        <v>0</v>
      </c>
      <c r="BT502" t="n">
        <v>0</v>
      </c>
      <c r="BU502" t="n">
        <v>0</v>
      </c>
      <c r="BV502" t="n">
        <v>0</v>
      </c>
      <c r="BW502" t="n">
        <v>0</v>
      </c>
      <c r="CV502" t="n">
        <v>0</v>
      </c>
      <c r="CW502" t="n">
        <v>0</v>
      </c>
      <c r="CX502">
        <f>ROUND(Y502*Source!I1261,7)</f>
        <v/>
      </c>
      <c r="CY502">
        <f>AA502</f>
        <v/>
      </c>
      <c r="CZ502">
        <f>AE502</f>
        <v/>
      </c>
      <c r="DA502">
        <f>AI502</f>
        <v/>
      </c>
      <c r="DB502">
        <f>ROUND(ROUND(AT502*CZ502,2),2)</f>
        <v/>
      </c>
      <c r="DC502">
        <f>ROUND(ROUND(AT502*AG502,2),2)</f>
        <v/>
      </c>
      <c r="DD502" t="inlineStr"/>
      <c r="DE502" t="inlineStr"/>
      <c r="DF502">
        <f>ROUND(ROUND(AE502*AI502,0)*CX502,0)</f>
        <v/>
      </c>
      <c r="DG502">
        <f>ROUND(ROUND(AF502,0)*CX502,0)</f>
        <v/>
      </c>
      <c r="DH502">
        <f>ROUND(ROUND(AG502,0)*CX502,0)</f>
        <v/>
      </c>
      <c r="DI502">
        <f>ROUND(ROUND(AH502,0)*CX502,0)</f>
        <v/>
      </c>
      <c r="DJ502">
        <f>DF502</f>
        <v/>
      </c>
      <c r="DK502" t="n">
        <v>0</v>
      </c>
      <c r="DL502" t="inlineStr"/>
      <c r="DM502" t="n">
        <v>0</v>
      </c>
      <c r="DN502" t="inlineStr"/>
      <c r="DO502" t="n">
        <v>0</v>
      </c>
    </row>
    <row r="503">
      <c r="A503">
        <f>ROW(Source!A1261)</f>
        <v/>
      </c>
      <c r="B503" t="n">
        <v>78855224</v>
      </c>
      <c r="C503" t="n">
        <v>78860774</v>
      </c>
      <c r="D503" t="n">
        <v>29113986</v>
      </c>
      <c r="E503" t="n">
        <v>1</v>
      </c>
      <c r="F503" t="n">
        <v>1</v>
      </c>
      <c r="G503" t="n">
        <v>1</v>
      </c>
      <c r="H503" t="n">
        <v>3</v>
      </c>
      <c r="I503" t="inlineStr">
        <is>
          <t>101-1522</t>
        </is>
      </c>
      <c r="J503" t="inlineStr">
        <is>
          <t>ТССЦ Московской обл., 101-1522, приказ Минстроя России №675/пр от 28.02.2017 № 254/пр</t>
        </is>
      </c>
      <c r="K503" t="inlineStr">
        <is>
          <t>Электроды диаметром 5 мм Э42А</t>
        </is>
      </c>
      <c r="L503" t="n">
        <v>1348</v>
      </c>
      <c r="N503" t="n">
        <v>1009</v>
      </c>
      <c r="O503" t="inlineStr">
        <is>
          <t>т</t>
        </is>
      </c>
      <c r="P503" t="inlineStr">
        <is>
          <t>т</t>
        </is>
      </c>
      <c r="Q503" t="n">
        <v>1000</v>
      </c>
      <c r="W503" t="n">
        <v>0</v>
      </c>
      <c r="X503" t="n">
        <v>-2063358494</v>
      </c>
      <c r="Y503">
        <f>AT503</f>
        <v/>
      </c>
      <c r="AA503" t="n">
        <v>195841.8</v>
      </c>
      <c r="AB503" t="n">
        <v>0</v>
      </c>
      <c r="AC503" t="n">
        <v>0</v>
      </c>
      <c r="AD503" t="n">
        <v>0</v>
      </c>
      <c r="AE503" t="n">
        <v>10362</v>
      </c>
      <c r="AF503" t="n">
        <v>0</v>
      </c>
      <c r="AG503" t="n">
        <v>0</v>
      </c>
      <c r="AH503" t="n">
        <v>0</v>
      </c>
      <c r="AI503" t="n">
        <v>18.9</v>
      </c>
      <c r="AJ503" t="n">
        <v>1</v>
      </c>
      <c r="AK503" t="n">
        <v>1</v>
      </c>
      <c r="AL503" t="n">
        <v>1</v>
      </c>
      <c r="AM503" t="n">
        <v>2</v>
      </c>
      <c r="AN503" t="n">
        <v>0</v>
      </c>
      <c r="AO503" t="n">
        <v>1</v>
      </c>
      <c r="AP503" t="n">
        <v>1</v>
      </c>
      <c r="AQ503" t="n">
        <v>0</v>
      </c>
      <c r="AR503" t="n">
        <v>0</v>
      </c>
      <c r="AS503" t="inlineStr"/>
      <c r="AT503" t="n">
        <v>0.006</v>
      </c>
      <c r="AU503" t="inlineStr"/>
      <c r="AV503" t="n">
        <v>0</v>
      </c>
      <c r="AW503" t="n">
        <v>2</v>
      </c>
      <c r="AX503" t="n">
        <v>78860783</v>
      </c>
      <c r="AY503" t="n">
        <v>1</v>
      </c>
      <c r="AZ503" t="n">
        <v>0</v>
      </c>
      <c r="BA503" t="n">
        <v>491</v>
      </c>
      <c r="BB503" t="n">
        <v>0</v>
      </c>
      <c r="BC503" t="n">
        <v>0</v>
      </c>
      <c r="BD503" t="n">
        <v>0</v>
      </c>
      <c r="BE503" t="n">
        <v>0</v>
      </c>
      <c r="BF503" t="n">
        <v>0</v>
      </c>
      <c r="BG503" t="n">
        <v>0</v>
      </c>
      <c r="BH503" t="n">
        <v>0</v>
      </c>
      <c r="BI503" t="n">
        <v>0</v>
      </c>
      <c r="BJ503" t="n">
        <v>0</v>
      </c>
      <c r="BK503" t="n">
        <v>0</v>
      </c>
      <c r="BL503" t="n">
        <v>0</v>
      </c>
      <c r="BM503" t="n">
        <v>0</v>
      </c>
      <c r="BN503" t="n">
        <v>0</v>
      </c>
      <c r="BO503" t="n">
        <v>0</v>
      </c>
      <c r="BP503" t="n">
        <v>0</v>
      </c>
      <c r="BQ503" t="n">
        <v>0</v>
      </c>
      <c r="BR503" t="n">
        <v>0</v>
      </c>
      <c r="BS503" t="n">
        <v>0</v>
      </c>
      <c r="BT503" t="n">
        <v>0</v>
      </c>
      <c r="BU503" t="n">
        <v>0</v>
      </c>
      <c r="BV503" t="n">
        <v>0</v>
      </c>
      <c r="BW503" t="n">
        <v>0</v>
      </c>
      <c r="CV503" t="n">
        <v>0</v>
      </c>
      <c r="CW503" t="n">
        <v>0</v>
      </c>
      <c r="CX503">
        <f>ROUND(Y503*Source!I1261,7)</f>
        <v/>
      </c>
      <c r="CY503">
        <f>AA503</f>
        <v/>
      </c>
      <c r="CZ503">
        <f>AE503</f>
        <v/>
      </c>
      <c r="DA503">
        <f>AI503</f>
        <v/>
      </c>
      <c r="DB503">
        <f>ROUND(ROUND(AT503*CZ503,2),2)</f>
        <v/>
      </c>
      <c r="DC503">
        <f>ROUND(ROUND(AT503*AG503,2),2)</f>
        <v/>
      </c>
      <c r="DD503" t="inlineStr"/>
      <c r="DE503" t="inlineStr"/>
      <c r="DF503">
        <f>ROUND(ROUND(AE503*AI503,0)*CX503,0)</f>
        <v/>
      </c>
      <c r="DG503">
        <f>ROUND(ROUND(AF503,0)*CX503,0)</f>
        <v/>
      </c>
      <c r="DH503">
        <f>ROUND(ROUND(AG503,0)*CX503,0)</f>
        <v/>
      </c>
      <c r="DI503">
        <f>ROUND(ROUND(AH503,0)*CX503,0)</f>
        <v/>
      </c>
      <c r="DJ503">
        <f>DF503</f>
        <v/>
      </c>
      <c r="DK503" t="n">
        <v>0</v>
      </c>
      <c r="DL503" t="inlineStr"/>
      <c r="DM503" t="n">
        <v>0</v>
      </c>
      <c r="DN503" t="inlineStr"/>
      <c r="DO503" t="n">
        <v>0</v>
      </c>
    </row>
    <row r="504">
      <c r="A504">
        <f>ROW(Source!A1261)</f>
        <v/>
      </c>
      <c r="B504" t="n">
        <v>78855224</v>
      </c>
      <c r="C504" t="n">
        <v>78860774</v>
      </c>
      <c r="D504" t="n">
        <v>29107430</v>
      </c>
      <c r="E504" t="n">
        <v>1</v>
      </c>
      <c r="F504" t="n">
        <v>1</v>
      </c>
      <c r="G504" t="n">
        <v>1</v>
      </c>
      <c r="H504" t="n">
        <v>3</v>
      </c>
      <c r="I504" t="inlineStr">
        <is>
          <t>101-1602</t>
        </is>
      </c>
      <c r="J504" t="inlineStr">
        <is>
          <t>ТССЦ Московской обл., 101-1602, приказ Минстроя России №675/пр от 28.02.2017 № 254/пр</t>
        </is>
      </c>
      <c r="K504" t="inlineStr">
        <is>
          <t>Ацетилен газообразный технический</t>
        </is>
      </c>
      <c r="L504" t="n">
        <v>1339</v>
      </c>
      <c r="N504" t="n">
        <v>1007</v>
      </c>
      <c r="O504" t="inlineStr">
        <is>
          <t>м3</t>
        </is>
      </c>
      <c r="P504" t="inlineStr">
        <is>
          <t>м3</t>
        </is>
      </c>
      <c r="Q504" t="n">
        <v>1</v>
      </c>
      <c r="W504" t="n">
        <v>0</v>
      </c>
      <c r="X504" t="n">
        <v>-203673795</v>
      </c>
      <c r="Y504">
        <f>AT504</f>
        <v/>
      </c>
      <c r="AA504" t="n">
        <v>618.53</v>
      </c>
      <c r="AB504" t="n">
        <v>0</v>
      </c>
      <c r="AC504" t="n">
        <v>0</v>
      </c>
      <c r="AD504" t="n">
        <v>0</v>
      </c>
      <c r="AE504" t="n">
        <v>38.49</v>
      </c>
      <c r="AF504" t="n">
        <v>0</v>
      </c>
      <c r="AG504" t="n">
        <v>0</v>
      </c>
      <c r="AH504" t="n">
        <v>0</v>
      </c>
      <c r="AI504" t="n">
        <v>16.07</v>
      </c>
      <c r="AJ504" t="n">
        <v>1</v>
      </c>
      <c r="AK504" t="n">
        <v>1</v>
      </c>
      <c r="AL504" t="n">
        <v>1</v>
      </c>
      <c r="AM504" t="n">
        <v>2</v>
      </c>
      <c r="AN504" t="n">
        <v>0</v>
      </c>
      <c r="AO504" t="n">
        <v>1</v>
      </c>
      <c r="AP504" t="n">
        <v>1</v>
      </c>
      <c r="AQ504" t="n">
        <v>0</v>
      </c>
      <c r="AR504" t="n">
        <v>0</v>
      </c>
      <c r="AS504" t="inlineStr"/>
      <c r="AT504" t="n">
        <v>2.71</v>
      </c>
      <c r="AU504" t="inlineStr"/>
      <c r="AV504" t="n">
        <v>0</v>
      </c>
      <c r="AW504" t="n">
        <v>2</v>
      </c>
      <c r="AX504" t="n">
        <v>78860784</v>
      </c>
      <c r="AY504" t="n">
        <v>1</v>
      </c>
      <c r="AZ504" t="n">
        <v>0</v>
      </c>
      <c r="BA504" t="n">
        <v>492</v>
      </c>
      <c r="BB504" t="n">
        <v>0</v>
      </c>
      <c r="BC504" t="n">
        <v>0</v>
      </c>
      <c r="BD504" t="n">
        <v>0</v>
      </c>
      <c r="BE504" t="n">
        <v>0</v>
      </c>
      <c r="BF504" t="n">
        <v>0</v>
      </c>
      <c r="BG504" t="n">
        <v>0</v>
      </c>
      <c r="BH504" t="n">
        <v>0</v>
      </c>
      <c r="BI504" t="n">
        <v>0</v>
      </c>
      <c r="BJ504" t="n">
        <v>0</v>
      </c>
      <c r="BK504" t="n">
        <v>0</v>
      </c>
      <c r="BL504" t="n">
        <v>0</v>
      </c>
      <c r="BM504" t="n">
        <v>0</v>
      </c>
      <c r="BN504" t="n">
        <v>0</v>
      </c>
      <c r="BO504" t="n">
        <v>0</v>
      </c>
      <c r="BP504" t="n">
        <v>0</v>
      </c>
      <c r="BQ504" t="n">
        <v>0</v>
      </c>
      <c r="BR504" t="n">
        <v>0</v>
      </c>
      <c r="BS504" t="n">
        <v>0</v>
      </c>
      <c r="BT504" t="n">
        <v>0</v>
      </c>
      <c r="BU504" t="n">
        <v>0</v>
      </c>
      <c r="BV504" t="n">
        <v>0</v>
      </c>
      <c r="BW504" t="n">
        <v>0</v>
      </c>
      <c r="CV504" t="n">
        <v>0</v>
      </c>
      <c r="CW504" t="n">
        <v>0</v>
      </c>
      <c r="CX504">
        <f>ROUND(Y504*Source!I1261,7)</f>
        <v/>
      </c>
      <c r="CY504">
        <f>AA504</f>
        <v/>
      </c>
      <c r="CZ504">
        <f>AE504</f>
        <v/>
      </c>
      <c r="DA504">
        <f>AI504</f>
        <v/>
      </c>
      <c r="DB504">
        <f>ROUND(ROUND(AT504*CZ504,2),2)</f>
        <v/>
      </c>
      <c r="DC504">
        <f>ROUND(ROUND(AT504*AG504,2),2)</f>
        <v/>
      </c>
      <c r="DD504" t="inlineStr"/>
      <c r="DE504" t="inlineStr"/>
      <c r="DF504">
        <f>ROUND(ROUND(AE504*AI504,0)*CX504,0)</f>
        <v/>
      </c>
      <c r="DG504">
        <f>ROUND(ROUND(AF504,0)*CX504,0)</f>
        <v/>
      </c>
      <c r="DH504">
        <f>ROUND(ROUND(AG504,0)*CX504,0)</f>
        <v/>
      </c>
      <c r="DI504">
        <f>ROUND(ROUND(AH504,0)*CX504,0)</f>
        <v/>
      </c>
      <c r="DJ504">
        <f>DF504</f>
        <v/>
      </c>
      <c r="DK504" t="n">
        <v>0</v>
      </c>
      <c r="DL504" t="inlineStr"/>
      <c r="DM504" t="n">
        <v>0</v>
      </c>
      <c r="DN504" t="inlineStr"/>
      <c r="DO504" t="n">
        <v>0</v>
      </c>
    </row>
    <row r="505">
      <c r="A505">
        <f>ROW(Source!A1261)</f>
        <v/>
      </c>
      <c r="B505" t="n">
        <v>78855224</v>
      </c>
      <c r="C505" t="n">
        <v>78860774</v>
      </c>
      <c r="D505" t="n">
        <v>29115868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103-0020</t>
        </is>
      </c>
      <c r="J505" t="inlineStr">
        <is>
          <t>ТССЦ Московской обл., 103-0020, приказ Минстроя России №675/пр от 28.02.2017 № 254/пр</t>
        </is>
      </c>
      <c r="K505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505" t="n">
        <v>1301</v>
      </c>
      <c r="N505" t="n">
        <v>1003</v>
      </c>
      <c r="O505" t="inlineStr">
        <is>
          <t>м</t>
        </is>
      </c>
      <c r="P505" t="inlineStr">
        <is>
          <t>м</t>
        </is>
      </c>
      <c r="Q505" t="n">
        <v>1</v>
      </c>
      <c r="W505" t="n">
        <v>0</v>
      </c>
      <c r="X505" t="n">
        <v>-1181009624</v>
      </c>
      <c r="Y505">
        <f>AT505</f>
        <v/>
      </c>
      <c r="AA505" t="n">
        <v>404.99</v>
      </c>
      <c r="AB505" t="n">
        <v>0</v>
      </c>
      <c r="AC505" t="n">
        <v>0</v>
      </c>
      <c r="AD505" t="n">
        <v>0</v>
      </c>
      <c r="AE505" t="n">
        <v>68.41</v>
      </c>
      <c r="AF505" t="n">
        <v>0</v>
      </c>
      <c r="AG505" t="n">
        <v>0</v>
      </c>
      <c r="AH505" t="n">
        <v>0</v>
      </c>
      <c r="AI505" t="n">
        <v>5.92</v>
      </c>
      <c r="AJ505" t="n">
        <v>1</v>
      </c>
      <c r="AK505" t="n">
        <v>1</v>
      </c>
      <c r="AL505" t="n">
        <v>1</v>
      </c>
      <c r="AM505" t="n">
        <v>2</v>
      </c>
      <c r="AN505" t="n">
        <v>0</v>
      </c>
      <c r="AO505" t="n">
        <v>1</v>
      </c>
      <c r="AP505" t="n">
        <v>1</v>
      </c>
      <c r="AQ505" t="n">
        <v>0</v>
      </c>
      <c r="AR505" t="n">
        <v>0</v>
      </c>
      <c r="AS505" t="inlineStr"/>
      <c r="AT505" t="n">
        <v>107</v>
      </c>
      <c r="AU505" t="inlineStr"/>
      <c r="AV505" t="n">
        <v>0</v>
      </c>
      <c r="AW505" t="n">
        <v>2</v>
      </c>
      <c r="AX505" t="n">
        <v>78860785</v>
      </c>
      <c r="AY505" t="n">
        <v>1</v>
      </c>
      <c r="AZ505" t="n">
        <v>0</v>
      </c>
      <c r="BA505" t="n">
        <v>493</v>
      </c>
      <c r="BB505" t="n">
        <v>0</v>
      </c>
      <c r="BC505" t="n">
        <v>0</v>
      </c>
      <c r="BD505" t="n">
        <v>0</v>
      </c>
      <c r="BE505" t="n">
        <v>0</v>
      </c>
      <c r="BF505" t="n">
        <v>0</v>
      </c>
      <c r="BG505" t="n">
        <v>0</v>
      </c>
      <c r="BH505" t="n">
        <v>0</v>
      </c>
      <c r="BI505" t="n">
        <v>0</v>
      </c>
      <c r="BJ505" t="n">
        <v>0</v>
      </c>
      <c r="BK505" t="n">
        <v>0</v>
      </c>
      <c r="BL505" t="n">
        <v>0</v>
      </c>
      <c r="BM505" t="n">
        <v>0</v>
      </c>
      <c r="BN505" t="n">
        <v>0</v>
      </c>
      <c r="BO505" t="n">
        <v>0</v>
      </c>
      <c r="BP505" t="n">
        <v>0</v>
      </c>
      <c r="BQ505" t="n">
        <v>0</v>
      </c>
      <c r="BR505" t="n">
        <v>0</v>
      </c>
      <c r="BS505" t="n">
        <v>0</v>
      </c>
      <c r="BT505" t="n">
        <v>0</v>
      </c>
      <c r="BU505" t="n">
        <v>0</v>
      </c>
      <c r="BV505" t="n">
        <v>0</v>
      </c>
      <c r="BW505" t="n">
        <v>0</v>
      </c>
      <c r="CV505" t="n">
        <v>0</v>
      </c>
      <c r="CW505" t="n">
        <v>0</v>
      </c>
      <c r="CX505">
        <f>ROUND(Y505*Source!I1261,7)</f>
        <v/>
      </c>
      <c r="CY505">
        <f>AA505</f>
        <v/>
      </c>
      <c r="CZ505">
        <f>AE505</f>
        <v/>
      </c>
      <c r="DA505">
        <f>AI505</f>
        <v/>
      </c>
      <c r="DB505">
        <f>ROUND(ROUND(AT505*CZ505,2),2)</f>
        <v/>
      </c>
      <c r="DC505">
        <f>ROUND(ROUND(AT505*AG505,2),2)</f>
        <v/>
      </c>
      <c r="DD505" t="inlineStr"/>
      <c r="DE505" t="inlineStr"/>
      <c r="DF505">
        <f>ROUND(ROUND(AE505*AI505,0)*CX505,0)</f>
        <v/>
      </c>
      <c r="DG505">
        <f>ROUND(ROUND(AF505,0)*CX505,0)</f>
        <v/>
      </c>
      <c r="DH505">
        <f>ROUND(ROUND(AG505,0)*CX505,0)</f>
        <v/>
      </c>
      <c r="DI505">
        <f>ROUND(ROUND(AH505,0)*CX505,0)</f>
        <v/>
      </c>
      <c r="DJ505">
        <f>DF505</f>
        <v/>
      </c>
      <c r="DK505" t="n">
        <v>0</v>
      </c>
      <c r="DL505" t="inlineStr"/>
      <c r="DM505" t="n">
        <v>0</v>
      </c>
      <c r="DN505" t="inlineStr"/>
      <c r="DO505" t="n">
        <v>0</v>
      </c>
    </row>
    <row r="506">
      <c r="A506">
        <f>ROW(Source!A1261)</f>
        <v/>
      </c>
      <c r="B506" t="n">
        <v>78855224</v>
      </c>
      <c r="C506" t="n">
        <v>78860774</v>
      </c>
      <c r="D506" t="n">
        <v>29160398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507-4172</t>
        </is>
      </c>
      <c r="J506" t="inlineStr">
        <is>
          <t>ТССЦ Московской обл., 507-4172, приказ Минстроя России №675/пр от 28.02.2017 № 258/пр</t>
        </is>
      </c>
      <c r="K506" t="inlineStr">
        <is>
          <t>Уголок соединительный 90° для металлополимерных труб, диаметром 32 мм ( прим. переход )</t>
        </is>
      </c>
      <c r="L506" t="n">
        <v>1358</v>
      </c>
      <c r="N506" t="n">
        <v>1010</v>
      </c>
      <c r="O506" t="inlineStr">
        <is>
          <t>10 шт.</t>
        </is>
      </c>
      <c r="P506" t="inlineStr">
        <is>
          <t>10 шт.</t>
        </is>
      </c>
      <c r="Q506" t="n">
        <v>10</v>
      </c>
      <c r="W506" t="n">
        <v>0</v>
      </c>
      <c r="X506" t="n">
        <v>138445559</v>
      </c>
      <c r="Y506">
        <f>AT506</f>
        <v/>
      </c>
      <c r="AA506" t="n">
        <v>8820.41</v>
      </c>
      <c r="AB506" t="n">
        <v>0</v>
      </c>
      <c r="AC506" t="n">
        <v>0</v>
      </c>
      <c r="AD506" t="n">
        <v>0</v>
      </c>
      <c r="AE506" t="n">
        <v>1048.8</v>
      </c>
      <c r="AF506" t="n">
        <v>0</v>
      </c>
      <c r="AG506" t="n">
        <v>0</v>
      </c>
      <c r="AH506" t="n">
        <v>0</v>
      </c>
      <c r="AI506" t="n">
        <v>8.41</v>
      </c>
      <c r="AJ506" t="n">
        <v>1</v>
      </c>
      <c r="AK506" t="n">
        <v>1</v>
      </c>
      <c r="AL506" t="n">
        <v>1</v>
      </c>
      <c r="AM506" t="n">
        <v>0</v>
      </c>
      <c r="AN506" t="n">
        <v>0</v>
      </c>
      <c r="AO506" t="n">
        <v>0</v>
      </c>
      <c r="AP506" t="n">
        <v>1</v>
      </c>
      <c r="AQ506" t="n">
        <v>0</v>
      </c>
      <c r="AR506" t="n">
        <v>0</v>
      </c>
      <c r="AS506" t="inlineStr"/>
      <c r="AT506" t="n">
        <v>5</v>
      </c>
      <c r="AU506" t="inlineStr"/>
      <c r="AV506" t="n">
        <v>0</v>
      </c>
      <c r="AW506" t="n">
        <v>1</v>
      </c>
      <c r="AX506" t="n">
        <v>-1</v>
      </c>
      <c r="AY506" t="n">
        <v>0</v>
      </c>
      <c r="AZ506" t="n">
        <v>0</v>
      </c>
      <c r="BA506" t="inlineStr"/>
      <c r="BB506" t="n">
        <v>0</v>
      </c>
      <c r="BC506" t="n">
        <v>0</v>
      </c>
      <c r="BD506" t="n">
        <v>0</v>
      </c>
      <c r="BE506" t="n">
        <v>0</v>
      </c>
      <c r="BF506" t="n">
        <v>0</v>
      </c>
      <c r="BG506" t="n">
        <v>0</v>
      </c>
      <c r="BH506" t="n">
        <v>0</v>
      </c>
      <c r="BI506" t="n">
        <v>0</v>
      </c>
      <c r="BJ506" t="n">
        <v>0</v>
      </c>
      <c r="BK506" t="n">
        <v>0</v>
      </c>
      <c r="BL506" t="n">
        <v>0</v>
      </c>
      <c r="BM506" t="n">
        <v>0</v>
      </c>
      <c r="BN506" t="n">
        <v>0</v>
      </c>
      <c r="BO506" t="n">
        <v>0</v>
      </c>
      <c r="BP506" t="n">
        <v>0</v>
      </c>
      <c r="BQ506" t="n">
        <v>0</v>
      </c>
      <c r="BR506" t="n">
        <v>0</v>
      </c>
      <c r="BS506" t="n">
        <v>0</v>
      </c>
      <c r="BT506" t="n">
        <v>0</v>
      </c>
      <c r="BU506" t="n">
        <v>0</v>
      </c>
      <c r="BV506" t="n">
        <v>0</v>
      </c>
      <c r="BW506" t="n">
        <v>0</v>
      </c>
      <c r="CV506" t="n">
        <v>0</v>
      </c>
      <c r="CW506" t="n">
        <v>0</v>
      </c>
      <c r="CX506">
        <f>ROUND(Y506*Source!I1261,7)</f>
        <v/>
      </c>
      <c r="CY506">
        <f>AA506</f>
        <v/>
      </c>
      <c r="CZ506">
        <f>AE506</f>
        <v/>
      </c>
      <c r="DA506">
        <f>AI506</f>
        <v/>
      </c>
      <c r="DB506">
        <f>ROUND(ROUND(AT506*CZ506,2),2)</f>
        <v/>
      </c>
      <c r="DC506">
        <f>ROUND(ROUND(AT506*AG506,2),2)</f>
        <v/>
      </c>
      <c r="DD506" t="inlineStr"/>
      <c r="DE506" t="inlineStr"/>
      <c r="DF506">
        <f>ROUND(ROUND(AE506*AI506,0)*CX506,0)</f>
        <v/>
      </c>
      <c r="DG506">
        <f>ROUND(ROUND(AF506,0)*CX506,0)</f>
        <v/>
      </c>
      <c r="DH506">
        <f>ROUND(ROUND(AG506,0)*CX506,0)</f>
        <v/>
      </c>
      <c r="DI506">
        <f>ROUND(ROUND(AH506,0)*CX506,0)</f>
        <v/>
      </c>
      <c r="DJ506">
        <f>DF506</f>
        <v/>
      </c>
      <c r="DK506" t="n">
        <v>0</v>
      </c>
      <c r="DL506" t="inlineStr"/>
      <c r="DM506" t="n">
        <v>0</v>
      </c>
      <c r="DN506" t="inlineStr"/>
      <c r="DO506" t="n">
        <v>0</v>
      </c>
    </row>
    <row r="507">
      <c r="A507">
        <f>ROW(Source!A1261)</f>
        <v/>
      </c>
      <c r="B507" t="n">
        <v>78855224</v>
      </c>
      <c r="C507" t="n">
        <v>78860774</v>
      </c>
      <c r="D507" t="n">
        <v>29159783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507-4378</t>
        </is>
      </c>
      <c r="J507" t="inlineStr">
        <is>
          <t>ТССЦ Московской обл., 507-4378, приказ Минстроя России №675/пр от 28.02.2017 № 258/пр</t>
        </is>
      </c>
      <c r="K507" t="inlineStr">
        <is>
          <t>Отвод канализационный полипропиленовый 45° диаметр 110 мм</t>
        </is>
      </c>
      <c r="L507" t="n">
        <v>1358</v>
      </c>
      <c r="N507" t="n">
        <v>1010</v>
      </c>
      <c r="O507" t="inlineStr">
        <is>
          <t>10 шт.</t>
        </is>
      </c>
      <c r="P507" t="inlineStr">
        <is>
          <t>10 шт.</t>
        </is>
      </c>
      <c r="Q507" t="n">
        <v>10</v>
      </c>
      <c r="W507" t="n">
        <v>0</v>
      </c>
      <c r="X507" t="n">
        <v>202161885</v>
      </c>
      <c r="Y507">
        <f>AT507</f>
        <v/>
      </c>
      <c r="AA507" t="n">
        <v>739.79</v>
      </c>
      <c r="AB507" t="n">
        <v>0</v>
      </c>
      <c r="AC507" t="n">
        <v>0</v>
      </c>
      <c r="AD507" t="n">
        <v>0</v>
      </c>
      <c r="AE507" t="n">
        <v>74.5</v>
      </c>
      <c r="AF507" t="n">
        <v>0</v>
      </c>
      <c r="AG507" t="n">
        <v>0</v>
      </c>
      <c r="AH507" t="n">
        <v>0</v>
      </c>
      <c r="AI507" t="n">
        <v>9.93</v>
      </c>
      <c r="AJ507" t="n">
        <v>1</v>
      </c>
      <c r="AK507" t="n">
        <v>1</v>
      </c>
      <c r="AL507" t="n">
        <v>1</v>
      </c>
      <c r="AM507" t="n">
        <v>0</v>
      </c>
      <c r="AN507" t="n">
        <v>0</v>
      </c>
      <c r="AO507" t="n">
        <v>0</v>
      </c>
      <c r="AP507" t="n">
        <v>1</v>
      </c>
      <c r="AQ507" t="n">
        <v>0</v>
      </c>
      <c r="AR507" t="n">
        <v>0</v>
      </c>
      <c r="AS507" t="inlineStr"/>
      <c r="AT507" t="n">
        <v>5</v>
      </c>
      <c r="AU507" t="inlineStr"/>
      <c r="AV507" t="n">
        <v>0</v>
      </c>
      <c r="AW507" t="n">
        <v>1</v>
      </c>
      <c r="AX507" t="n">
        <v>-1</v>
      </c>
      <c r="AY507" t="n">
        <v>0</v>
      </c>
      <c r="AZ507" t="n">
        <v>0</v>
      </c>
      <c r="BA507" t="inlineStr"/>
      <c r="BB507" t="n">
        <v>0</v>
      </c>
      <c r="BC507" t="n">
        <v>0</v>
      </c>
      <c r="BD507" t="n">
        <v>0</v>
      </c>
      <c r="BE507" t="n">
        <v>0</v>
      </c>
      <c r="BF507" t="n">
        <v>0</v>
      </c>
      <c r="BG507" t="n">
        <v>0</v>
      </c>
      <c r="BH507" t="n">
        <v>0</v>
      </c>
      <c r="BI507" t="n">
        <v>0</v>
      </c>
      <c r="BJ507" t="n">
        <v>0</v>
      </c>
      <c r="BK507" t="n">
        <v>0</v>
      </c>
      <c r="BL507" t="n">
        <v>0</v>
      </c>
      <c r="BM507" t="n">
        <v>0</v>
      </c>
      <c r="BN507" t="n">
        <v>0</v>
      </c>
      <c r="BO507" t="n">
        <v>0</v>
      </c>
      <c r="BP507" t="n">
        <v>0</v>
      </c>
      <c r="BQ507" t="n">
        <v>0</v>
      </c>
      <c r="BR507" t="n">
        <v>0</v>
      </c>
      <c r="BS507" t="n">
        <v>0</v>
      </c>
      <c r="BT507" t="n">
        <v>0</v>
      </c>
      <c r="BU507" t="n">
        <v>0</v>
      </c>
      <c r="BV507" t="n">
        <v>0</v>
      </c>
      <c r="BW507" t="n">
        <v>0</v>
      </c>
      <c r="CV507" t="n">
        <v>0</v>
      </c>
      <c r="CW507" t="n">
        <v>0</v>
      </c>
      <c r="CX507">
        <f>ROUND(Y507*Source!I1261,7)</f>
        <v/>
      </c>
      <c r="CY507">
        <f>AA507</f>
        <v/>
      </c>
      <c r="CZ507">
        <f>AE507</f>
        <v/>
      </c>
      <c r="DA507">
        <f>AI507</f>
        <v/>
      </c>
      <c r="DB507">
        <f>ROUND(ROUND(AT507*CZ507,2),2)</f>
        <v/>
      </c>
      <c r="DC507">
        <f>ROUND(ROUND(AT507*AG507,2),2)</f>
        <v/>
      </c>
      <c r="DD507" t="inlineStr"/>
      <c r="DE507" t="inlineStr"/>
      <c r="DF507">
        <f>ROUND(ROUND(AE507*AI507,0)*CX507,0)</f>
        <v/>
      </c>
      <c r="DG507">
        <f>ROUND(ROUND(AF507,0)*CX507,0)</f>
        <v/>
      </c>
      <c r="DH507">
        <f>ROUND(ROUND(AG507,0)*CX507,0)</f>
        <v/>
      </c>
      <c r="DI507">
        <f>ROUND(ROUND(AH507,0)*CX507,0)</f>
        <v/>
      </c>
      <c r="DJ507">
        <f>DF507</f>
        <v/>
      </c>
      <c r="DK507" t="n">
        <v>0</v>
      </c>
      <c r="DL507" t="inlineStr"/>
      <c r="DM507" t="n">
        <v>0</v>
      </c>
      <c r="DN507" t="inlineStr"/>
      <c r="DO507" t="n">
        <v>0</v>
      </c>
    </row>
    <row r="508">
      <c r="A508">
        <f>ROW(Source!A1261)</f>
        <v/>
      </c>
      <c r="B508" t="n">
        <v>78855224</v>
      </c>
      <c r="C508" t="n">
        <v>78860774</v>
      </c>
      <c r="D508" t="n">
        <v>29159175</v>
      </c>
      <c r="E508" t="n">
        <v>1</v>
      </c>
      <c r="F508" t="n">
        <v>1</v>
      </c>
      <c r="G508" t="n">
        <v>1</v>
      </c>
      <c r="H508" t="n">
        <v>3</v>
      </c>
      <c r="I508" t="inlineStr">
        <is>
          <t>507-5015</t>
        </is>
      </c>
      <c r="J508" t="inlineStr">
        <is>
          <t>ТССЦ Московской обл., 507-5015, приказ Минстроя России №675/пр от 28.02.2017 № 258/пр</t>
        </is>
      </c>
      <c r="K508" t="inlineStr">
        <is>
          <t>Муфта полипропиленовая соединительная диаметром 110 мм / прим. компенсирующая</t>
        </is>
      </c>
      <c r="L508" t="n">
        <v>1358</v>
      </c>
      <c r="N508" t="n">
        <v>1010</v>
      </c>
      <c r="O508" t="inlineStr">
        <is>
          <t>10 шт.</t>
        </is>
      </c>
      <c r="P508" t="inlineStr">
        <is>
          <t>10 шт.</t>
        </is>
      </c>
      <c r="Q508" t="n">
        <v>10</v>
      </c>
      <c r="W508" t="n">
        <v>0</v>
      </c>
      <c r="X508" t="n">
        <v>-413824448</v>
      </c>
      <c r="Y508">
        <f>AT508</f>
        <v/>
      </c>
      <c r="AA508" t="n">
        <v>3282.43</v>
      </c>
      <c r="AB508" t="n">
        <v>0</v>
      </c>
      <c r="AC508" t="n">
        <v>0</v>
      </c>
      <c r="AD508" t="n">
        <v>0</v>
      </c>
      <c r="AE508" t="n">
        <v>501.9</v>
      </c>
      <c r="AF508" t="n">
        <v>0</v>
      </c>
      <c r="AG508" t="n">
        <v>0</v>
      </c>
      <c r="AH508" t="n">
        <v>0</v>
      </c>
      <c r="AI508" t="n">
        <v>6.54</v>
      </c>
      <c r="AJ508" t="n">
        <v>1</v>
      </c>
      <c r="AK508" t="n">
        <v>1</v>
      </c>
      <c r="AL508" t="n">
        <v>1</v>
      </c>
      <c r="AM508" t="n">
        <v>0</v>
      </c>
      <c r="AN508" t="n">
        <v>0</v>
      </c>
      <c r="AO508" t="n">
        <v>0</v>
      </c>
      <c r="AP508" t="n">
        <v>1</v>
      </c>
      <c r="AQ508" t="n">
        <v>0</v>
      </c>
      <c r="AR508" t="n">
        <v>0</v>
      </c>
      <c r="AS508" t="inlineStr"/>
      <c r="AT508" t="n">
        <v>5</v>
      </c>
      <c r="AU508" t="inlineStr"/>
      <c r="AV508" t="n">
        <v>0</v>
      </c>
      <c r="AW508" t="n">
        <v>1</v>
      </c>
      <c r="AX508" t="n">
        <v>-1</v>
      </c>
      <c r="AY508" t="n">
        <v>0</v>
      </c>
      <c r="AZ508" t="n">
        <v>0</v>
      </c>
      <c r="BA508" t="inlineStr"/>
      <c r="BB508" t="n">
        <v>0</v>
      </c>
      <c r="BC508" t="n">
        <v>0</v>
      </c>
      <c r="BD508" t="n">
        <v>0</v>
      </c>
      <c r="BE508" t="n">
        <v>0</v>
      </c>
      <c r="BF508" t="n">
        <v>0</v>
      </c>
      <c r="BG508" t="n">
        <v>0</v>
      </c>
      <c r="BH508" t="n">
        <v>0</v>
      </c>
      <c r="BI508" t="n">
        <v>0</v>
      </c>
      <c r="BJ508" t="n">
        <v>0</v>
      </c>
      <c r="BK508" t="n">
        <v>0</v>
      </c>
      <c r="BL508" t="n">
        <v>0</v>
      </c>
      <c r="BM508" t="n">
        <v>0</v>
      </c>
      <c r="BN508" t="n">
        <v>0</v>
      </c>
      <c r="BO508" t="n">
        <v>0</v>
      </c>
      <c r="BP508" t="n">
        <v>0</v>
      </c>
      <c r="BQ508" t="n">
        <v>0</v>
      </c>
      <c r="BR508" t="n">
        <v>0</v>
      </c>
      <c r="BS508" t="n">
        <v>0</v>
      </c>
      <c r="BT508" t="n">
        <v>0</v>
      </c>
      <c r="BU508" t="n">
        <v>0</v>
      </c>
      <c r="BV508" t="n">
        <v>0</v>
      </c>
      <c r="BW508" t="n">
        <v>0</v>
      </c>
      <c r="CV508" t="n">
        <v>0</v>
      </c>
      <c r="CW508" t="n">
        <v>0</v>
      </c>
      <c r="CX508">
        <f>ROUND(Y508*Source!I1261,7)</f>
        <v/>
      </c>
      <c r="CY508">
        <f>AA508</f>
        <v/>
      </c>
      <c r="CZ508">
        <f>AE508</f>
        <v/>
      </c>
      <c r="DA508">
        <f>AI508</f>
        <v/>
      </c>
      <c r="DB508">
        <f>ROUND(ROUND(AT508*CZ508,2),2)</f>
        <v/>
      </c>
      <c r="DC508">
        <f>ROUND(ROUND(AT508*AG508,2),2)</f>
        <v/>
      </c>
      <c r="DD508" t="inlineStr"/>
      <c r="DE508" t="inlineStr"/>
      <c r="DF508">
        <f>ROUND(ROUND(AE508*AI508,0)*CX508,0)</f>
        <v/>
      </c>
      <c r="DG508">
        <f>ROUND(ROUND(AF508,0)*CX508,0)</f>
        <v/>
      </c>
      <c r="DH508">
        <f>ROUND(ROUND(AG508,0)*CX508,0)</f>
        <v/>
      </c>
      <c r="DI508">
        <f>ROUND(ROUND(AH508,0)*CX508,0)</f>
        <v/>
      </c>
      <c r="DJ508">
        <f>DF508</f>
        <v/>
      </c>
      <c r="DK508" t="n">
        <v>0</v>
      </c>
      <c r="DL508" t="inlineStr"/>
      <c r="DM508" t="n">
        <v>0</v>
      </c>
      <c r="DN508" t="inlineStr"/>
      <c r="DO508" t="n">
        <v>0</v>
      </c>
    </row>
    <row r="509">
      <c r="A509">
        <f>ROW(Source!A1265)</f>
        <v/>
      </c>
      <c r="B509" t="n">
        <v>78855224</v>
      </c>
      <c r="C509" t="n">
        <v>78860802</v>
      </c>
      <c r="D509" t="n">
        <v>18410280</v>
      </c>
      <c r="E509" t="n">
        <v>1</v>
      </c>
      <c r="F509" t="n">
        <v>1</v>
      </c>
      <c r="G509" t="n">
        <v>1</v>
      </c>
      <c r="H509" t="n">
        <v>1</v>
      </c>
      <c r="I509" t="inlineStr">
        <is>
          <t>1-1039-90</t>
        </is>
      </c>
      <c r="J509" t="inlineStr"/>
      <c r="K509" t="inlineStr">
        <is>
          <t>Рабочий строитель среднего разряда 3,9</t>
        </is>
      </c>
      <c r="L509" t="n">
        <v>1369</v>
      </c>
      <c r="N509" t="n">
        <v>1013</v>
      </c>
      <c r="O509" t="inlineStr">
        <is>
          <t>чел.-ч</t>
        </is>
      </c>
      <c r="P509" t="inlineStr">
        <is>
          <t>чел.-ч</t>
        </is>
      </c>
      <c r="Q509" t="n">
        <v>1</v>
      </c>
      <c r="W509" t="n">
        <v>0</v>
      </c>
      <c r="X509" t="n">
        <v>-464685602</v>
      </c>
      <c r="Y509">
        <f>AT509</f>
        <v/>
      </c>
      <c r="AA509" t="n">
        <v>0</v>
      </c>
      <c r="AB509" t="n">
        <v>0</v>
      </c>
      <c r="AC509" t="n">
        <v>0</v>
      </c>
      <c r="AD509" t="n">
        <v>9.51</v>
      </c>
      <c r="AE509" t="n">
        <v>0</v>
      </c>
      <c r="AF509" t="n">
        <v>0</v>
      </c>
      <c r="AG509" t="n">
        <v>0</v>
      </c>
      <c r="AH509" t="n">
        <v>9.51</v>
      </c>
      <c r="AI509" t="n">
        <v>1</v>
      </c>
      <c r="AJ509" t="n">
        <v>1</v>
      </c>
      <c r="AK509" t="n">
        <v>1</v>
      </c>
      <c r="AL509" t="n">
        <v>1</v>
      </c>
      <c r="AM509" t="n">
        <v>-2</v>
      </c>
      <c r="AN509" t="n">
        <v>0</v>
      </c>
      <c r="AO509" t="n">
        <v>1</v>
      </c>
      <c r="AP509" t="n">
        <v>0</v>
      </c>
      <c r="AQ509" t="n">
        <v>0</v>
      </c>
      <c r="AR509" t="n">
        <v>0</v>
      </c>
      <c r="AS509" t="inlineStr"/>
      <c r="AT509" t="n">
        <v>28.7</v>
      </c>
      <c r="AU509" t="inlineStr"/>
      <c r="AV509" t="n">
        <v>1</v>
      </c>
      <c r="AW509" t="n">
        <v>2</v>
      </c>
      <c r="AX509" t="n">
        <v>78860803</v>
      </c>
      <c r="AY509" t="n">
        <v>1</v>
      </c>
      <c r="AZ509" t="n">
        <v>0</v>
      </c>
      <c r="BA509" t="n">
        <v>496</v>
      </c>
      <c r="BB509" t="n">
        <v>0</v>
      </c>
      <c r="BC509" t="n">
        <v>0</v>
      </c>
      <c r="BD509" t="n">
        <v>0</v>
      </c>
      <c r="BE509" t="n">
        <v>0</v>
      </c>
      <c r="BF509" t="n">
        <v>0</v>
      </c>
      <c r="BG509" t="n">
        <v>0</v>
      </c>
      <c r="BH509" t="n">
        <v>0</v>
      </c>
      <c r="BI509" t="n">
        <v>0</v>
      </c>
      <c r="BJ509" t="n">
        <v>0</v>
      </c>
      <c r="BK509" t="n">
        <v>0</v>
      </c>
      <c r="BL509" t="n">
        <v>0</v>
      </c>
      <c r="BM509" t="n">
        <v>0</v>
      </c>
      <c r="BN509" t="n">
        <v>0</v>
      </c>
      <c r="BO509" t="n">
        <v>0</v>
      </c>
      <c r="BP509" t="n">
        <v>0</v>
      </c>
      <c r="BQ509" t="n">
        <v>0</v>
      </c>
      <c r="BR509" t="n">
        <v>0</v>
      </c>
      <c r="BS509" t="n">
        <v>0</v>
      </c>
      <c r="BT509" t="n">
        <v>0</v>
      </c>
      <c r="BU509" t="n">
        <v>0</v>
      </c>
      <c r="BV509" t="n">
        <v>0</v>
      </c>
      <c r="BW509" t="n">
        <v>0</v>
      </c>
      <c r="CU509">
        <f>ROUND(AT509*Source!I1265*AH509*AL509,0)</f>
        <v/>
      </c>
      <c r="CV509">
        <f>ROUND(Y509*Source!I1265,7)</f>
        <v/>
      </c>
      <c r="CW509" t="n">
        <v>0</v>
      </c>
      <c r="CX509">
        <f>ROUND(Y509*Source!I1265,7)</f>
        <v/>
      </c>
      <c r="CY509">
        <f>AD509</f>
        <v/>
      </c>
      <c r="CZ509">
        <f>AH509</f>
        <v/>
      </c>
      <c r="DA509">
        <f>AL509</f>
        <v/>
      </c>
      <c r="DB509">
        <f>ROUND(ROUND(AT509*CZ509,2),2)</f>
        <v/>
      </c>
      <c r="DC509">
        <f>ROUND(ROUND(AT509*AG509,2),2)</f>
        <v/>
      </c>
      <c r="DD509" t="inlineStr"/>
      <c r="DE509" t="inlineStr"/>
      <c r="DF509">
        <f>ROUND(ROUND(AE509,0)*CX509,0)</f>
        <v/>
      </c>
      <c r="DG509">
        <f>ROUND(ROUND(AF509,0)*CX509,0)</f>
        <v/>
      </c>
      <c r="DH509">
        <f>ROUND(ROUND(AG509,0)*CX509,0)</f>
        <v/>
      </c>
      <c r="DI509">
        <f>ROUND(ROUND(AH509,0)*CX509,0)</f>
        <v/>
      </c>
      <c r="DJ509">
        <f>DI509</f>
        <v/>
      </c>
      <c r="DK509" t="n">
        <v>0</v>
      </c>
      <c r="DL509" t="inlineStr"/>
      <c r="DM509" t="n">
        <v>0</v>
      </c>
      <c r="DN509" t="inlineStr"/>
      <c r="DO509" t="n">
        <v>0</v>
      </c>
    </row>
    <row r="510">
      <c r="A510">
        <f>ROW(Source!A1265)</f>
        <v/>
      </c>
      <c r="B510" t="n">
        <v>78855224</v>
      </c>
      <c r="C510" t="n">
        <v>78860802</v>
      </c>
      <c r="D510" t="n">
        <v>121548</v>
      </c>
      <c r="E510" t="n">
        <v>1</v>
      </c>
      <c r="F510" t="n">
        <v>1</v>
      </c>
      <c r="G510" t="n">
        <v>1</v>
      </c>
      <c r="H510" t="n">
        <v>1</v>
      </c>
      <c r="I510" t="inlineStr">
        <is>
          <t>2</t>
        </is>
      </c>
      <c r="J510" t="inlineStr"/>
      <c r="K510" t="inlineStr">
        <is>
          <t>Затраты труда машинистов</t>
        </is>
      </c>
      <c r="L510" t="n">
        <v>608254</v>
      </c>
      <c r="N510" t="n">
        <v>1013</v>
      </c>
      <c r="O510" t="inlineStr">
        <is>
          <t>чел.час</t>
        </is>
      </c>
      <c r="P510" t="inlineStr">
        <is>
          <t>чел.час</t>
        </is>
      </c>
      <c r="Q510" t="n">
        <v>1</v>
      </c>
      <c r="W510" t="n">
        <v>0</v>
      </c>
      <c r="X510" t="n">
        <v>-185737400</v>
      </c>
      <c r="Y510">
        <f>AT510</f>
        <v/>
      </c>
      <c r="AA510" t="n">
        <v>0</v>
      </c>
      <c r="AB510" t="n">
        <v>0</v>
      </c>
      <c r="AC510" t="n">
        <v>0</v>
      </c>
      <c r="AD510" t="n">
        <v>0</v>
      </c>
      <c r="AE510" t="n">
        <v>0</v>
      </c>
      <c r="AF510" t="n">
        <v>0</v>
      </c>
      <c r="AG510" t="n">
        <v>0</v>
      </c>
      <c r="AH510" t="n">
        <v>0</v>
      </c>
      <c r="AI510" t="n">
        <v>1</v>
      </c>
      <c r="AJ510" t="n">
        <v>1</v>
      </c>
      <c r="AK510" t="n">
        <v>1</v>
      </c>
      <c r="AL510" t="n">
        <v>1</v>
      </c>
      <c r="AM510" t="n">
        <v>-2</v>
      </c>
      <c r="AN510" t="n">
        <v>0</v>
      </c>
      <c r="AO510" t="n">
        <v>1</v>
      </c>
      <c r="AP510" t="n">
        <v>0</v>
      </c>
      <c r="AQ510" t="n">
        <v>0</v>
      </c>
      <c r="AR510" t="n">
        <v>0</v>
      </c>
      <c r="AS510" t="inlineStr"/>
      <c r="AT510" t="n">
        <v>0.02</v>
      </c>
      <c r="AU510" t="inlineStr"/>
      <c r="AV510" t="n">
        <v>2</v>
      </c>
      <c r="AW510" t="n">
        <v>2</v>
      </c>
      <c r="AX510" t="n">
        <v>78860804</v>
      </c>
      <c r="AY510" t="n">
        <v>1</v>
      </c>
      <c r="AZ510" t="n">
        <v>0</v>
      </c>
      <c r="BA510" t="n">
        <v>497</v>
      </c>
      <c r="BB510" t="n">
        <v>0</v>
      </c>
      <c r="BC510" t="n">
        <v>0</v>
      </c>
      <c r="BD510" t="n">
        <v>0</v>
      </c>
      <c r="BE510" t="n">
        <v>0</v>
      </c>
      <c r="BF510" t="n">
        <v>0</v>
      </c>
      <c r="BG510" t="n">
        <v>0</v>
      </c>
      <c r="BH510" t="n">
        <v>0</v>
      </c>
      <c r="BI510" t="n">
        <v>0</v>
      </c>
      <c r="BJ510" t="n">
        <v>0</v>
      </c>
      <c r="BK510" t="n">
        <v>0</v>
      </c>
      <c r="BL510" t="n">
        <v>0</v>
      </c>
      <c r="BM510" t="n">
        <v>0</v>
      </c>
      <c r="BN510" t="n">
        <v>0</v>
      </c>
      <c r="BO510" t="n">
        <v>0</v>
      </c>
      <c r="BP510" t="n">
        <v>0</v>
      </c>
      <c r="BQ510" t="n">
        <v>0</v>
      </c>
      <c r="BR510" t="n">
        <v>0</v>
      </c>
      <c r="BS510" t="n">
        <v>0</v>
      </c>
      <c r="BT510" t="n">
        <v>0</v>
      </c>
      <c r="BU510" t="n">
        <v>0</v>
      </c>
      <c r="BV510" t="n">
        <v>0</v>
      </c>
      <c r="BW510" t="n">
        <v>0</v>
      </c>
      <c r="CV510" t="n">
        <v>0</v>
      </c>
      <c r="CW510" t="n">
        <v>0</v>
      </c>
      <c r="CX510">
        <f>ROUND(Y510*Source!I1265,7)</f>
        <v/>
      </c>
      <c r="CY510">
        <f>AD510</f>
        <v/>
      </c>
      <c r="CZ510">
        <f>AH510</f>
        <v/>
      </c>
      <c r="DA510">
        <f>AL510</f>
        <v/>
      </c>
      <c r="DB510">
        <f>ROUND(ROUND(AT510*CZ510,2),2)</f>
        <v/>
      </c>
      <c r="DC510">
        <f>ROUND(ROUND(AT510*AG510,2),2)</f>
        <v/>
      </c>
      <c r="DD510" t="inlineStr"/>
      <c r="DE510" t="inlineStr"/>
      <c r="DF510">
        <f>ROUND(ROUND(AE510,0)*CX510,0)</f>
        <v/>
      </c>
      <c r="DG510">
        <f>ROUND(ROUND(AF510,0)*CX510,0)</f>
        <v/>
      </c>
      <c r="DH510">
        <f>ROUND(ROUND(AG510,0)*CX510,0)</f>
        <v/>
      </c>
      <c r="DI510">
        <f>ROUND(ROUND(AH510,0)*CX510,0)</f>
        <v/>
      </c>
      <c r="DJ510">
        <f>DI510</f>
        <v/>
      </c>
      <c r="DK510" t="n">
        <v>0</v>
      </c>
      <c r="DL510" t="inlineStr"/>
      <c r="DM510" t="n">
        <v>0</v>
      </c>
      <c r="DN510" t="inlineStr"/>
      <c r="DO510" t="n">
        <v>0</v>
      </c>
    </row>
    <row r="511">
      <c r="A511">
        <f>ROW(Source!A1265)</f>
        <v/>
      </c>
      <c r="B511" t="n">
        <v>78855224</v>
      </c>
      <c r="C511" t="n">
        <v>78860802</v>
      </c>
      <c r="D511" t="n">
        <v>29172556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030954</t>
        </is>
      </c>
      <c r="J511" t="inlineStr">
        <is>
          <t>ТСЭМ Московской обл., 030954, приказ Минстроя России №675/пр от 28.02.2017 № 264/пр</t>
        </is>
      </c>
      <c r="K511" t="inlineStr">
        <is>
          <t>Подъемники грузоподъемностью до 500 кг одномачтовые, высота подъема 45 м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W511" t="n">
        <v>0</v>
      </c>
      <c r="X511" t="n">
        <v>344519037</v>
      </c>
      <c r="Y511">
        <f>AT511</f>
        <v/>
      </c>
      <c r="AA511" t="n">
        <v>0</v>
      </c>
      <c r="AB511" t="n">
        <v>728.98</v>
      </c>
      <c r="AC511" t="n">
        <v>705.38</v>
      </c>
      <c r="AD511" t="n">
        <v>0</v>
      </c>
      <c r="AE511" t="n">
        <v>0</v>
      </c>
      <c r="AF511" t="n">
        <v>31.26</v>
      </c>
      <c r="AG511" t="n">
        <v>13.5</v>
      </c>
      <c r="AH511" t="n">
        <v>0</v>
      </c>
      <c r="AI511" t="n">
        <v>1</v>
      </c>
      <c r="AJ511" t="n">
        <v>23.32</v>
      </c>
      <c r="AK511" t="n">
        <v>52.25</v>
      </c>
      <c r="AL511" t="n">
        <v>1</v>
      </c>
      <c r="AM511" t="n">
        <v>2</v>
      </c>
      <c r="AN511" t="n">
        <v>0</v>
      </c>
      <c r="AO511" t="n">
        <v>1</v>
      </c>
      <c r="AP511" t="n">
        <v>0</v>
      </c>
      <c r="AQ511" t="n">
        <v>0</v>
      </c>
      <c r="AR511" t="n">
        <v>0</v>
      </c>
      <c r="AS511" t="inlineStr"/>
      <c r="AT511" t="n">
        <v>0.02</v>
      </c>
      <c r="AU511" t="inlineStr"/>
      <c r="AV511" t="n">
        <v>0</v>
      </c>
      <c r="AW511" t="n">
        <v>2</v>
      </c>
      <c r="AX511" t="n">
        <v>78860805</v>
      </c>
      <c r="AY511" t="n">
        <v>1</v>
      </c>
      <c r="AZ511" t="n">
        <v>0</v>
      </c>
      <c r="BA511" t="n">
        <v>498</v>
      </c>
      <c r="BB511" t="n">
        <v>0</v>
      </c>
      <c r="BC511" t="n">
        <v>0</v>
      </c>
      <c r="BD511" t="n">
        <v>0</v>
      </c>
      <c r="BE511" t="n">
        <v>0</v>
      </c>
      <c r="BF511" t="n">
        <v>0</v>
      </c>
      <c r="BG511" t="n">
        <v>0</v>
      </c>
      <c r="BH511" t="n">
        <v>0</v>
      </c>
      <c r="BI511" t="n">
        <v>0</v>
      </c>
      <c r="BJ511" t="n">
        <v>0</v>
      </c>
      <c r="BK511" t="n">
        <v>0</v>
      </c>
      <c r="BL511" t="n">
        <v>0</v>
      </c>
      <c r="BM511" t="n">
        <v>0</v>
      </c>
      <c r="BN511" t="n">
        <v>0</v>
      </c>
      <c r="BO511" t="n">
        <v>0</v>
      </c>
      <c r="BP511" t="n">
        <v>0</v>
      </c>
      <c r="BQ511" t="n">
        <v>0</v>
      </c>
      <c r="BR511" t="n">
        <v>0</v>
      </c>
      <c r="BS511" t="n">
        <v>0</v>
      </c>
      <c r="BT511" t="n">
        <v>0</v>
      </c>
      <c r="BU511" t="n">
        <v>0</v>
      </c>
      <c r="BV511" t="n">
        <v>0</v>
      </c>
      <c r="BW511" t="n">
        <v>0</v>
      </c>
      <c r="CV511" t="n">
        <v>0</v>
      </c>
      <c r="CW511">
        <f>ROUND(Y511*Source!I1265*DO511,7)</f>
        <v/>
      </c>
      <c r="CX511">
        <f>ROUND(Y511*Source!I1265,7)</f>
        <v/>
      </c>
      <c r="CY511">
        <f>AB511</f>
        <v/>
      </c>
      <c r="CZ511">
        <f>AF511</f>
        <v/>
      </c>
      <c r="DA511">
        <f>AJ511</f>
        <v/>
      </c>
      <c r="DB511">
        <f>ROUND(ROUND(AT511*CZ511,2),2)</f>
        <v/>
      </c>
      <c r="DC511">
        <f>ROUND(ROUND(AT511*AG511,2),2)</f>
        <v/>
      </c>
      <c r="DD511" t="inlineStr"/>
      <c r="DE511" t="inlineStr"/>
      <c r="DF511">
        <f>ROUND(ROUND(AE511,0)*CX511,0)</f>
        <v/>
      </c>
      <c r="DG511">
        <f>ROUND(ROUND(AF511*AJ511,0)*CX511,0)</f>
        <v/>
      </c>
      <c r="DH511">
        <f>ROUND(ROUND(AG511*AK511,0)*CX511,0)</f>
        <v/>
      </c>
      <c r="DI511">
        <f>ROUND(ROUND(AH511,0)*CX511,0)</f>
        <v/>
      </c>
      <c r="DJ511">
        <f>DG511</f>
        <v/>
      </c>
      <c r="DK511" t="n">
        <v>0</v>
      </c>
      <c r="DL511" t="inlineStr"/>
      <c r="DM511" t="n">
        <v>0</v>
      </c>
      <c r="DN511" t="inlineStr"/>
      <c r="DO511" t="n">
        <v>0</v>
      </c>
    </row>
    <row r="512">
      <c r="A512">
        <f>ROW(Source!A1265)</f>
        <v/>
      </c>
      <c r="B512" t="n">
        <v>78855224</v>
      </c>
      <c r="C512" t="n">
        <v>78860802</v>
      </c>
      <c r="D512" t="n">
        <v>29110398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101-0388</t>
        </is>
      </c>
      <c r="J512" t="inlineStr">
        <is>
          <t>ТССЦ Московской обл., 101-0388, приказ Минстроя России №675/пр от 28.02.2017 № 254/пр</t>
        </is>
      </c>
      <c r="K512" t="inlineStr">
        <is>
          <t>Краски масляные земляные марки МА-0115 мумия, сурик железный</t>
        </is>
      </c>
      <c r="L512" t="n">
        <v>1348</v>
      </c>
      <c r="N512" t="n">
        <v>1009</v>
      </c>
      <c r="O512" t="inlineStr">
        <is>
          <t>т</t>
        </is>
      </c>
      <c r="P512" t="inlineStr">
        <is>
          <t>т</t>
        </is>
      </c>
      <c r="Q512" t="n">
        <v>1000</v>
      </c>
      <c r="W512" t="n">
        <v>0</v>
      </c>
      <c r="X512" t="n">
        <v>1625292450</v>
      </c>
      <c r="Y512">
        <f>AT512</f>
        <v/>
      </c>
      <c r="AA512" t="n">
        <v>76804.47</v>
      </c>
      <c r="AB512" t="n">
        <v>0</v>
      </c>
      <c r="AC512" t="n">
        <v>0</v>
      </c>
      <c r="AD512" t="n">
        <v>0</v>
      </c>
      <c r="AE512" t="n">
        <v>15118.99</v>
      </c>
      <c r="AF512" t="n">
        <v>0</v>
      </c>
      <c r="AG512" t="n">
        <v>0</v>
      </c>
      <c r="AH512" t="n">
        <v>0</v>
      </c>
      <c r="AI512" t="n">
        <v>5.08</v>
      </c>
      <c r="AJ512" t="n">
        <v>1</v>
      </c>
      <c r="AK512" t="n">
        <v>1</v>
      </c>
      <c r="AL512" t="n">
        <v>1</v>
      </c>
      <c r="AM512" t="n">
        <v>2</v>
      </c>
      <c r="AN512" t="n">
        <v>0</v>
      </c>
      <c r="AO512" t="n">
        <v>1</v>
      </c>
      <c r="AP512" t="n">
        <v>0</v>
      </c>
      <c r="AQ512" t="n">
        <v>0</v>
      </c>
      <c r="AR512" t="n">
        <v>0</v>
      </c>
      <c r="AS512" t="inlineStr"/>
      <c r="AT512" t="n">
        <v>0.00048</v>
      </c>
      <c r="AU512" t="inlineStr"/>
      <c r="AV512" t="n">
        <v>0</v>
      </c>
      <c r="AW512" t="n">
        <v>2</v>
      </c>
      <c r="AX512" t="n">
        <v>78860806</v>
      </c>
      <c r="AY512" t="n">
        <v>1</v>
      </c>
      <c r="AZ512" t="n">
        <v>0</v>
      </c>
      <c r="BA512" t="n">
        <v>499</v>
      </c>
      <c r="BB512" t="n">
        <v>0</v>
      </c>
      <c r="BC512" t="n">
        <v>0</v>
      </c>
      <c r="BD512" t="n">
        <v>0</v>
      </c>
      <c r="BE512" t="n">
        <v>0</v>
      </c>
      <c r="BF512" t="n">
        <v>0</v>
      </c>
      <c r="BG512" t="n">
        <v>0</v>
      </c>
      <c r="BH512" t="n">
        <v>0</v>
      </c>
      <c r="BI512" t="n">
        <v>0</v>
      </c>
      <c r="BJ512" t="n">
        <v>0</v>
      </c>
      <c r="BK512" t="n">
        <v>0</v>
      </c>
      <c r="BL512" t="n">
        <v>0</v>
      </c>
      <c r="BM512" t="n">
        <v>0</v>
      </c>
      <c r="BN512" t="n">
        <v>0</v>
      </c>
      <c r="BO512" t="n">
        <v>0</v>
      </c>
      <c r="BP512" t="n">
        <v>0</v>
      </c>
      <c r="BQ512" t="n">
        <v>0</v>
      </c>
      <c r="BR512" t="n">
        <v>0</v>
      </c>
      <c r="BS512" t="n">
        <v>0</v>
      </c>
      <c r="BT512" t="n">
        <v>0</v>
      </c>
      <c r="BU512" t="n">
        <v>0</v>
      </c>
      <c r="BV512" t="n">
        <v>0</v>
      </c>
      <c r="BW512" t="n">
        <v>0</v>
      </c>
      <c r="CV512" t="n">
        <v>0</v>
      </c>
      <c r="CW512" t="n">
        <v>0</v>
      </c>
      <c r="CX512">
        <f>ROUND(Y512*Source!I1265,7)</f>
        <v/>
      </c>
      <c r="CY512">
        <f>AA512</f>
        <v/>
      </c>
      <c r="CZ512">
        <f>AE512</f>
        <v/>
      </c>
      <c r="DA512">
        <f>AI512</f>
        <v/>
      </c>
      <c r="DB512">
        <f>ROUND(ROUND(AT512*CZ512,2),2)</f>
        <v/>
      </c>
      <c r="DC512">
        <f>ROUND(ROUND(AT512*AG512,2),2)</f>
        <v/>
      </c>
      <c r="DD512" t="inlineStr"/>
      <c r="DE512" t="inlineStr"/>
      <c r="DF512">
        <f>ROUND(ROUND(AE512*AI512,0)*CX512,0)</f>
        <v/>
      </c>
      <c r="DG512">
        <f>ROUND(ROUND(AF512,0)*CX512,0)</f>
        <v/>
      </c>
      <c r="DH512">
        <f>ROUND(ROUND(AG512,0)*CX512,0)</f>
        <v/>
      </c>
      <c r="DI512">
        <f>ROUND(ROUND(AH512,0)*CX512,0)</f>
        <v/>
      </c>
      <c r="DJ512">
        <f>DF512</f>
        <v/>
      </c>
      <c r="DK512" t="n">
        <v>0</v>
      </c>
      <c r="DL512" t="inlineStr"/>
      <c r="DM512" t="n">
        <v>0</v>
      </c>
      <c r="DN512" t="inlineStr"/>
      <c r="DO512" t="n">
        <v>0</v>
      </c>
    </row>
    <row r="513">
      <c r="A513">
        <f>ROW(Source!A1265)</f>
        <v/>
      </c>
      <c r="B513" t="n">
        <v>78855224</v>
      </c>
      <c r="C513" t="n">
        <v>78860802</v>
      </c>
      <c r="D513" t="n">
        <v>29110573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101-0628</t>
        </is>
      </c>
      <c r="J513" t="inlineStr">
        <is>
          <t>ТССЦ Московской обл., 101-0628, приказ Минстроя России №675/пр от 28.02.2017 № 254/пр</t>
        </is>
      </c>
      <c r="K513" t="inlineStr">
        <is>
          <t>Олифа комбинированная, марки К-3</t>
        </is>
      </c>
      <c r="L513" t="n">
        <v>1348</v>
      </c>
      <c r="N513" t="n">
        <v>1009</v>
      </c>
      <c r="O513" t="inlineStr">
        <is>
          <t>т</t>
        </is>
      </c>
      <c r="P513" t="inlineStr">
        <is>
          <t>т</t>
        </is>
      </c>
      <c r="Q513" t="n">
        <v>1000</v>
      </c>
      <c r="W513" t="n">
        <v>0</v>
      </c>
      <c r="X513" t="n">
        <v>24062879</v>
      </c>
      <c r="Y513">
        <f>AT513</f>
        <v/>
      </c>
      <c r="AA513" t="n">
        <v>87631.5</v>
      </c>
      <c r="AB513" t="n">
        <v>0</v>
      </c>
      <c r="AC513" t="n">
        <v>0</v>
      </c>
      <c r="AD513" t="n">
        <v>0</v>
      </c>
      <c r="AE513" t="n">
        <v>16950</v>
      </c>
      <c r="AF513" t="n">
        <v>0</v>
      </c>
      <c r="AG513" t="n">
        <v>0</v>
      </c>
      <c r="AH513" t="n">
        <v>0</v>
      </c>
      <c r="AI513" t="n">
        <v>5.17</v>
      </c>
      <c r="AJ513" t="n">
        <v>1</v>
      </c>
      <c r="AK513" t="n">
        <v>1</v>
      </c>
      <c r="AL513" t="n">
        <v>1</v>
      </c>
      <c r="AM513" t="n">
        <v>2</v>
      </c>
      <c r="AN513" t="n">
        <v>0</v>
      </c>
      <c r="AO513" t="n">
        <v>1</v>
      </c>
      <c r="AP513" t="n">
        <v>0</v>
      </c>
      <c r="AQ513" t="n">
        <v>0</v>
      </c>
      <c r="AR513" t="n">
        <v>0</v>
      </c>
      <c r="AS513" t="inlineStr"/>
      <c r="AT513" t="n">
        <v>0.0009</v>
      </c>
      <c r="AU513" t="inlineStr"/>
      <c r="AV513" t="n">
        <v>0</v>
      </c>
      <c r="AW513" t="n">
        <v>2</v>
      </c>
      <c r="AX513" t="n">
        <v>78860807</v>
      </c>
      <c r="AY513" t="n">
        <v>1</v>
      </c>
      <c r="AZ513" t="n">
        <v>0</v>
      </c>
      <c r="BA513" t="n">
        <v>500</v>
      </c>
      <c r="BB513" t="n">
        <v>0</v>
      </c>
      <c r="BC513" t="n">
        <v>0</v>
      </c>
      <c r="BD513" t="n">
        <v>0</v>
      </c>
      <c r="BE513" t="n">
        <v>0</v>
      </c>
      <c r="BF513" t="n">
        <v>0</v>
      </c>
      <c r="BG513" t="n">
        <v>0</v>
      </c>
      <c r="BH513" t="n">
        <v>0</v>
      </c>
      <c r="BI513" t="n">
        <v>0</v>
      </c>
      <c r="BJ513" t="n">
        <v>0</v>
      </c>
      <c r="BK513" t="n">
        <v>0</v>
      </c>
      <c r="BL513" t="n">
        <v>0</v>
      </c>
      <c r="BM513" t="n">
        <v>0</v>
      </c>
      <c r="BN513" t="n">
        <v>0</v>
      </c>
      <c r="BO513" t="n">
        <v>0</v>
      </c>
      <c r="BP513" t="n">
        <v>0</v>
      </c>
      <c r="BQ513" t="n">
        <v>0</v>
      </c>
      <c r="BR513" t="n">
        <v>0</v>
      </c>
      <c r="BS513" t="n">
        <v>0</v>
      </c>
      <c r="BT513" t="n">
        <v>0</v>
      </c>
      <c r="BU513" t="n">
        <v>0</v>
      </c>
      <c r="BV513" t="n">
        <v>0</v>
      </c>
      <c r="BW513" t="n">
        <v>0</v>
      </c>
      <c r="CV513" t="n">
        <v>0</v>
      </c>
      <c r="CW513" t="n">
        <v>0</v>
      </c>
      <c r="CX513">
        <f>ROUND(Y513*Source!I1265,7)</f>
        <v/>
      </c>
      <c r="CY513">
        <f>AA513</f>
        <v/>
      </c>
      <c r="CZ513">
        <f>AE513</f>
        <v/>
      </c>
      <c r="DA513">
        <f>AI513</f>
        <v/>
      </c>
      <c r="DB513">
        <f>ROUND(ROUND(AT513*CZ513,2),2)</f>
        <v/>
      </c>
      <c r="DC513">
        <f>ROUND(ROUND(AT513*AG513,2),2)</f>
        <v/>
      </c>
      <c r="DD513" t="inlineStr"/>
      <c r="DE513" t="inlineStr"/>
      <c r="DF513">
        <f>ROUND(ROUND(AE513*AI513,0)*CX513,0)</f>
        <v/>
      </c>
      <c r="DG513">
        <f>ROUND(ROUND(AF513,0)*CX513,0)</f>
        <v/>
      </c>
      <c r="DH513">
        <f>ROUND(ROUND(AG513,0)*CX513,0)</f>
        <v/>
      </c>
      <c r="DI513">
        <f>ROUND(ROUND(AH513,0)*CX513,0)</f>
        <v/>
      </c>
      <c r="DJ513">
        <f>DF513</f>
        <v/>
      </c>
      <c r="DK513" t="n">
        <v>0</v>
      </c>
      <c r="DL513" t="inlineStr"/>
      <c r="DM513" t="n">
        <v>0</v>
      </c>
      <c r="DN513" t="inlineStr"/>
      <c r="DO513" t="n">
        <v>0</v>
      </c>
    </row>
    <row r="514">
      <c r="A514">
        <f>ROW(Source!A1265)</f>
        <v/>
      </c>
      <c r="B514" t="n">
        <v>78855224</v>
      </c>
      <c r="C514" t="n">
        <v>78860802</v>
      </c>
      <c r="D514" t="n">
        <v>29107963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101-1669</t>
        </is>
      </c>
      <c r="J514" t="inlineStr">
        <is>
          <t>ТССЦ Московской обл., 101-1669, приказ Минстроя России №675/пр от 28.02.2017 № 254/пр</t>
        </is>
      </c>
      <c r="K514" t="inlineStr">
        <is>
          <t>Очес льняной</t>
        </is>
      </c>
      <c r="L514" t="n">
        <v>1346</v>
      </c>
      <c r="N514" t="n">
        <v>1009</v>
      </c>
      <c r="O514" t="inlineStr">
        <is>
          <t>кг</t>
        </is>
      </c>
      <c r="P514" t="inlineStr">
        <is>
          <t>кг</t>
        </is>
      </c>
      <c r="Q514" t="n">
        <v>1</v>
      </c>
      <c r="W514" t="n">
        <v>0</v>
      </c>
      <c r="X514" t="n">
        <v>-2113933962</v>
      </c>
      <c r="Y514">
        <f>AT514</f>
        <v/>
      </c>
      <c r="AA514" t="n">
        <v>590.67</v>
      </c>
      <c r="AB514" t="n">
        <v>0</v>
      </c>
      <c r="AC514" t="n">
        <v>0</v>
      </c>
      <c r="AD514" t="n">
        <v>0</v>
      </c>
      <c r="AE514" t="n">
        <v>37.29</v>
      </c>
      <c r="AF514" t="n">
        <v>0</v>
      </c>
      <c r="AG514" t="n">
        <v>0</v>
      </c>
      <c r="AH514" t="n">
        <v>0</v>
      </c>
      <c r="AI514" t="n">
        <v>15.84</v>
      </c>
      <c r="AJ514" t="n">
        <v>1</v>
      </c>
      <c r="AK514" t="n">
        <v>1</v>
      </c>
      <c r="AL514" t="n">
        <v>1</v>
      </c>
      <c r="AM514" t="n">
        <v>2</v>
      </c>
      <c r="AN514" t="n">
        <v>0</v>
      </c>
      <c r="AO514" t="n">
        <v>1</v>
      </c>
      <c r="AP514" t="n">
        <v>0</v>
      </c>
      <c r="AQ514" t="n">
        <v>0</v>
      </c>
      <c r="AR514" t="n">
        <v>0</v>
      </c>
      <c r="AS514" t="inlineStr"/>
      <c r="AT514" t="n">
        <v>0.2</v>
      </c>
      <c r="AU514" t="inlineStr"/>
      <c r="AV514" t="n">
        <v>0</v>
      </c>
      <c r="AW514" t="n">
        <v>2</v>
      </c>
      <c r="AX514" t="n">
        <v>78860808</v>
      </c>
      <c r="AY514" t="n">
        <v>1</v>
      </c>
      <c r="AZ514" t="n">
        <v>0</v>
      </c>
      <c r="BA514" t="n">
        <v>501</v>
      </c>
      <c r="BB514" t="n">
        <v>0</v>
      </c>
      <c r="BC514" t="n">
        <v>0</v>
      </c>
      <c r="BD514" t="n">
        <v>0</v>
      </c>
      <c r="BE514" t="n">
        <v>0</v>
      </c>
      <c r="BF514" t="n">
        <v>0</v>
      </c>
      <c r="BG514" t="n">
        <v>0</v>
      </c>
      <c r="BH514" t="n">
        <v>0</v>
      </c>
      <c r="BI514" t="n">
        <v>0</v>
      </c>
      <c r="BJ514" t="n">
        <v>0</v>
      </c>
      <c r="BK514" t="n">
        <v>0</v>
      </c>
      <c r="BL514" t="n">
        <v>0</v>
      </c>
      <c r="BM514" t="n">
        <v>0</v>
      </c>
      <c r="BN514" t="n">
        <v>0</v>
      </c>
      <c r="BO514" t="n">
        <v>0</v>
      </c>
      <c r="BP514" t="n">
        <v>0</v>
      </c>
      <c r="BQ514" t="n">
        <v>0</v>
      </c>
      <c r="BR514" t="n">
        <v>0</v>
      </c>
      <c r="BS514" t="n">
        <v>0</v>
      </c>
      <c r="BT514" t="n">
        <v>0</v>
      </c>
      <c r="BU514" t="n">
        <v>0</v>
      </c>
      <c r="BV514" t="n">
        <v>0</v>
      </c>
      <c r="BW514" t="n">
        <v>0</v>
      </c>
      <c r="CV514" t="n">
        <v>0</v>
      </c>
      <c r="CW514" t="n">
        <v>0</v>
      </c>
      <c r="CX514">
        <f>ROUND(Y514*Source!I1265,7)</f>
        <v/>
      </c>
      <c r="CY514">
        <f>AA514</f>
        <v/>
      </c>
      <c r="CZ514">
        <f>AE514</f>
        <v/>
      </c>
      <c r="DA514">
        <f>AI514</f>
        <v/>
      </c>
      <c r="DB514">
        <f>ROUND(ROUND(AT514*CZ514,2),2)</f>
        <v/>
      </c>
      <c r="DC514">
        <f>ROUND(ROUND(AT514*AG514,2),2)</f>
        <v/>
      </c>
      <c r="DD514" t="inlineStr"/>
      <c r="DE514" t="inlineStr"/>
      <c r="DF514">
        <f>ROUND(ROUND(AE514*AI514,0)*CX514,0)</f>
        <v/>
      </c>
      <c r="DG514">
        <f>ROUND(ROUND(AF514,0)*CX514,0)</f>
        <v/>
      </c>
      <c r="DH514">
        <f>ROUND(ROUND(AG514,0)*CX514,0)</f>
        <v/>
      </c>
      <c r="DI514">
        <f>ROUND(ROUND(AH514,0)*CX514,0)</f>
        <v/>
      </c>
      <c r="DJ514">
        <f>DF514</f>
        <v/>
      </c>
      <c r="DK514" t="n">
        <v>0</v>
      </c>
      <c r="DL514" t="inlineStr"/>
      <c r="DM514" t="n">
        <v>0</v>
      </c>
      <c r="DN514" t="inlineStr"/>
      <c r="DO514" t="n">
        <v>0</v>
      </c>
    </row>
    <row r="515">
      <c r="A515">
        <f>ROW(Source!A1265)</f>
        <v/>
      </c>
      <c r="B515" t="n">
        <v>78855224</v>
      </c>
      <c r="C515" t="n">
        <v>78860802</v>
      </c>
      <c r="D515" t="n">
        <v>29143378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302-0062</t>
        </is>
      </c>
      <c r="J515" t="inlineStr">
        <is>
          <t>ТССЦ Московской обл., 302-0062, приказ Минстроя России №675/пр от 28.02.2017 № 256/пр</t>
        </is>
      </c>
      <c r="K515" t="inlineStr">
        <is>
          <t>Кран шаровый муфтовый Valtec для воды диаметром 15 мм, тип в/в</t>
        </is>
      </c>
      <c r="L515" t="n">
        <v>1354</v>
      </c>
      <c r="N515" t="n">
        <v>1010</v>
      </c>
      <c r="O515" t="inlineStr">
        <is>
          <t>шт.</t>
        </is>
      </c>
      <c r="P515" t="inlineStr">
        <is>
          <t>шт.</t>
        </is>
      </c>
      <c r="Q515" t="n">
        <v>1</v>
      </c>
      <c r="W515" t="n">
        <v>0</v>
      </c>
      <c r="X515" t="n">
        <v>-1687406522</v>
      </c>
      <c r="Y515">
        <f>AT515</f>
        <v/>
      </c>
      <c r="AA515" t="n">
        <v>384.3</v>
      </c>
      <c r="AB515" t="n">
        <v>0</v>
      </c>
      <c r="AC515" t="n">
        <v>0</v>
      </c>
      <c r="AD515" t="n">
        <v>0</v>
      </c>
      <c r="AE515" t="n">
        <v>28.53</v>
      </c>
      <c r="AF515" t="n">
        <v>0</v>
      </c>
      <c r="AG515" t="n">
        <v>0</v>
      </c>
      <c r="AH515" t="n">
        <v>0</v>
      </c>
      <c r="AI515" t="n">
        <v>13.47</v>
      </c>
      <c r="AJ515" t="n">
        <v>1</v>
      </c>
      <c r="AK515" t="n">
        <v>1</v>
      </c>
      <c r="AL515" t="n">
        <v>1</v>
      </c>
      <c r="AM515" t="n">
        <v>0</v>
      </c>
      <c r="AN515" t="n">
        <v>0</v>
      </c>
      <c r="AO515" t="n">
        <v>0</v>
      </c>
      <c r="AP515" t="n">
        <v>1</v>
      </c>
      <c r="AQ515" t="n">
        <v>0</v>
      </c>
      <c r="AR515" t="n">
        <v>0</v>
      </c>
      <c r="AS515" t="inlineStr"/>
      <c r="AT515" t="n">
        <v>50</v>
      </c>
      <c r="AU515" t="inlineStr"/>
      <c r="AV515" t="n">
        <v>0</v>
      </c>
      <c r="AW515" t="n">
        <v>1</v>
      </c>
      <c r="AX515" t="n">
        <v>-1</v>
      </c>
      <c r="AY515" t="n">
        <v>0</v>
      </c>
      <c r="AZ515" t="n">
        <v>0</v>
      </c>
      <c r="BA515" t="inlineStr"/>
      <c r="BB515" t="n">
        <v>0</v>
      </c>
      <c r="BC515" t="n">
        <v>0</v>
      </c>
      <c r="BD515" t="n">
        <v>0</v>
      </c>
      <c r="BE515" t="n">
        <v>0</v>
      </c>
      <c r="BF515" t="n">
        <v>0</v>
      </c>
      <c r="BG515" t="n">
        <v>0</v>
      </c>
      <c r="BH515" t="n">
        <v>0</v>
      </c>
      <c r="BI515" t="n">
        <v>0</v>
      </c>
      <c r="BJ515" t="n">
        <v>0</v>
      </c>
      <c r="BK515" t="n">
        <v>0</v>
      </c>
      <c r="BL515" t="n">
        <v>0</v>
      </c>
      <c r="BM515" t="n">
        <v>0</v>
      </c>
      <c r="BN515" t="n">
        <v>0</v>
      </c>
      <c r="BO515" t="n">
        <v>0</v>
      </c>
      <c r="BP515" t="n">
        <v>0</v>
      </c>
      <c r="BQ515" t="n">
        <v>0</v>
      </c>
      <c r="BR515" t="n">
        <v>0</v>
      </c>
      <c r="BS515" t="n">
        <v>0</v>
      </c>
      <c r="BT515" t="n">
        <v>0</v>
      </c>
      <c r="BU515" t="n">
        <v>0</v>
      </c>
      <c r="BV515" t="n">
        <v>0</v>
      </c>
      <c r="BW515" t="n">
        <v>0</v>
      </c>
      <c r="CV515" t="n">
        <v>0</v>
      </c>
      <c r="CW515" t="n">
        <v>0</v>
      </c>
      <c r="CX515">
        <f>ROUND(Y515*Source!I1265,7)</f>
        <v/>
      </c>
      <c r="CY515">
        <f>AA515</f>
        <v/>
      </c>
      <c r="CZ515">
        <f>AE515</f>
        <v/>
      </c>
      <c r="DA515">
        <f>AI515</f>
        <v/>
      </c>
      <c r="DB515">
        <f>ROUND(ROUND(AT515*CZ515,2),2)</f>
        <v/>
      </c>
      <c r="DC515">
        <f>ROUND(ROUND(AT515*AG515,2),2)</f>
        <v/>
      </c>
      <c r="DD515" t="inlineStr"/>
      <c r="DE515" t="inlineStr"/>
      <c r="DF515">
        <f>ROUND(ROUND(AE515*AI515,0)*CX515,0)</f>
        <v/>
      </c>
      <c r="DG515">
        <f>ROUND(ROUND(AF515,0)*CX515,0)</f>
        <v/>
      </c>
      <c r="DH515">
        <f>ROUND(ROUND(AG515,0)*CX515,0)</f>
        <v/>
      </c>
      <c r="DI515">
        <f>ROUND(ROUND(AH515,0)*CX515,0)</f>
        <v/>
      </c>
      <c r="DJ515">
        <f>DF515</f>
        <v/>
      </c>
      <c r="DK515" t="n">
        <v>0</v>
      </c>
      <c r="DL515" t="inlineStr"/>
      <c r="DM515" t="n">
        <v>0</v>
      </c>
      <c r="DN515" t="inlineStr"/>
      <c r="DO515" t="n">
        <v>0</v>
      </c>
    </row>
    <row r="516">
      <c r="A516">
        <f>ROW(Source!A1265)</f>
        <v/>
      </c>
      <c r="B516" t="n">
        <v>78855224</v>
      </c>
      <c r="C516" t="n">
        <v>78860802</v>
      </c>
      <c r="D516" t="n">
        <v>29144220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302-1237</t>
        </is>
      </c>
      <c r="J516" t="inlineStr">
        <is>
          <t>ТССЦ Московской обл., 302-1237, приказ Минстроя России №675/пр от 28.02.2017 № 256/пр</t>
        </is>
      </c>
      <c r="K516" t="inlineStr">
        <is>
          <t>Сгоны стальные с муфтой и контргайкой, диаметром 20 мм</t>
        </is>
      </c>
      <c r="L516" t="n">
        <v>1354</v>
      </c>
      <c r="N516" t="n">
        <v>1010</v>
      </c>
      <c r="O516" t="inlineStr">
        <is>
          <t>шт.</t>
        </is>
      </c>
      <c r="P516" t="inlineStr">
        <is>
          <t>шт.</t>
        </is>
      </c>
      <c r="Q516" t="n">
        <v>1</v>
      </c>
      <c r="W516" t="n">
        <v>0</v>
      </c>
      <c r="X516" t="n">
        <v>-1208440998</v>
      </c>
      <c r="Y516">
        <f>AT516</f>
        <v/>
      </c>
      <c r="AA516" t="n">
        <v>98.98999999999999</v>
      </c>
      <c r="AB516" t="n">
        <v>0</v>
      </c>
      <c r="AC516" t="n">
        <v>0</v>
      </c>
      <c r="AD516" t="n">
        <v>0</v>
      </c>
      <c r="AE516" t="n">
        <v>10.95</v>
      </c>
      <c r="AF516" t="n">
        <v>0</v>
      </c>
      <c r="AG516" t="n">
        <v>0</v>
      </c>
      <c r="AH516" t="n">
        <v>0</v>
      </c>
      <c r="AI516" t="n">
        <v>9.039999999999999</v>
      </c>
      <c r="AJ516" t="n">
        <v>1</v>
      </c>
      <c r="AK516" t="n">
        <v>1</v>
      </c>
      <c r="AL516" t="n">
        <v>1</v>
      </c>
      <c r="AM516" t="n">
        <v>2</v>
      </c>
      <c r="AN516" t="n">
        <v>0</v>
      </c>
      <c r="AO516" t="n">
        <v>1</v>
      </c>
      <c r="AP516" t="n">
        <v>0</v>
      </c>
      <c r="AQ516" t="n">
        <v>0</v>
      </c>
      <c r="AR516" t="n">
        <v>0</v>
      </c>
      <c r="AS516" t="inlineStr"/>
      <c r="AT516" t="n">
        <v>100</v>
      </c>
      <c r="AU516" t="inlineStr"/>
      <c r="AV516" t="n">
        <v>0</v>
      </c>
      <c r="AW516" t="n">
        <v>2</v>
      </c>
      <c r="AX516" t="n">
        <v>78860809</v>
      </c>
      <c r="AY516" t="n">
        <v>1</v>
      </c>
      <c r="AZ516" t="n">
        <v>0</v>
      </c>
      <c r="BA516" t="n">
        <v>502</v>
      </c>
      <c r="BB516" t="n">
        <v>0</v>
      </c>
      <c r="BC516" t="n">
        <v>0</v>
      </c>
      <c r="BD516" t="n">
        <v>0</v>
      </c>
      <c r="BE516" t="n">
        <v>0</v>
      </c>
      <c r="BF516" t="n">
        <v>0</v>
      </c>
      <c r="BG516" t="n">
        <v>0</v>
      </c>
      <c r="BH516" t="n">
        <v>0</v>
      </c>
      <c r="BI516" t="n">
        <v>0</v>
      </c>
      <c r="BJ516" t="n">
        <v>0</v>
      </c>
      <c r="BK516" t="n">
        <v>0</v>
      </c>
      <c r="BL516" t="n">
        <v>0</v>
      </c>
      <c r="BM516" t="n">
        <v>0</v>
      </c>
      <c r="BN516" t="n">
        <v>0</v>
      </c>
      <c r="BO516" t="n">
        <v>0</v>
      </c>
      <c r="BP516" t="n">
        <v>0</v>
      </c>
      <c r="BQ516" t="n">
        <v>0</v>
      </c>
      <c r="BR516" t="n">
        <v>0</v>
      </c>
      <c r="BS516" t="n">
        <v>0</v>
      </c>
      <c r="BT516" t="n">
        <v>0</v>
      </c>
      <c r="BU516" t="n">
        <v>0</v>
      </c>
      <c r="BV516" t="n">
        <v>0</v>
      </c>
      <c r="BW516" t="n">
        <v>0</v>
      </c>
      <c r="CV516" t="n">
        <v>0</v>
      </c>
      <c r="CW516" t="n">
        <v>0</v>
      </c>
      <c r="CX516">
        <f>ROUND(Y516*Source!I1265,7)</f>
        <v/>
      </c>
      <c r="CY516">
        <f>AA516</f>
        <v/>
      </c>
      <c r="CZ516">
        <f>AE516</f>
        <v/>
      </c>
      <c r="DA516">
        <f>AI516</f>
        <v/>
      </c>
      <c r="DB516">
        <f>ROUND(ROUND(AT516*CZ516,2),2)</f>
        <v/>
      </c>
      <c r="DC516">
        <f>ROUND(ROUND(AT516*AG516,2),2)</f>
        <v/>
      </c>
      <c r="DD516" t="inlineStr"/>
      <c r="DE516" t="inlineStr"/>
      <c r="DF516">
        <f>ROUND(ROUND(AE516*AI516,0)*CX516,0)</f>
        <v/>
      </c>
      <c r="DG516">
        <f>ROUND(ROUND(AF516,0)*CX516,0)</f>
        <v/>
      </c>
      <c r="DH516">
        <f>ROUND(ROUND(AG516,0)*CX516,0)</f>
        <v/>
      </c>
      <c r="DI516">
        <f>ROUND(ROUND(AH516,0)*CX516,0)</f>
        <v/>
      </c>
      <c r="DJ516">
        <f>DF516</f>
        <v/>
      </c>
      <c r="DK516" t="n">
        <v>0</v>
      </c>
      <c r="DL516" t="inlineStr"/>
      <c r="DM516" t="n">
        <v>0</v>
      </c>
      <c r="DN516" t="inlineStr"/>
      <c r="DO516" t="n">
        <v>0</v>
      </c>
    </row>
    <row r="517">
      <c r="A517">
        <f>ROW(Source!A1305)</f>
        <v/>
      </c>
      <c r="B517" t="n">
        <v>78855224</v>
      </c>
      <c r="C517" t="n">
        <v>78860875</v>
      </c>
      <c r="D517" t="n">
        <v>18406785</v>
      </c>
      <c r="E517" t="n">
        <v>1</v>
      </c>
      <c r="F517" t="n">
        <v>1</v>
      </c>
      <c r="G517" t="n">
        <v>1</v>
      </c>
      <c r="H517" t="n">
        <v>1</v>
      </c>
      <c r="I517" t="inlineStr">
        <is>
          <t>1-1033-90</t>
        </is>
      </c>
      <c r="J517" t="inlineStr"/>
      <c r="K517" t="inlineStr">
        <is>
          <t>Рабочий строитель среднего разряда 3,3</t>
        </is>
      </c>
      <c r="L517" t="n">
        <v>1369</v>
      </c>
      <c r="N517" t="n">
        <v>1013</v>
      </c>
      <c r="O517" t="inlineStr">
        <is>
          <t>чел.-ч</t>
        </is>
      </c>
      <c r="P517" t="inlineStr">
        <is>
          <t>чел.-ч</t>
        </is>
      </c>
      <c r="Q517" t="n">
        <v>1</v>
      </c>
      <c r="W517" t="n">
        <v>0</v>
      </c>
      <c r="X517" t="n">
        <v>645971194</v>
      </c>
      <c r="Y517">
        <f>AT517</f>
        <v/>
      </c>
      <c r="AA517" t="n">
        <v>0</v>
      </c>
      <c r="AB517" t="n">
        <v>0</v>
      </c>
      <c r="AC517" t="n">
        <v>0</v>
      </c>
      <c r="AD517" t="n">
        <v>8.859999999999999</v>
      </c>
      <c r="AE517" t="n">
        <v>0</v>
      </c>
      <c r="AF517" t="n">
        <v>0</v>
      </c>
      <c r="AG517" t="n">
        <v>0</v>
      </c>
      <c r="AH517" t="n">
        <v>8.859999999999999</v>
      </c>
      <c r="AI517" t="n">
        <v>1</v>
      </c>
      <c r="AJ517" t="n">
        <v>1</v>
      </c>
      <c r="AK517" t="n">
        <v>1</v>
      </c>
      <c r="AL517" t="n">
        <v>1</v>
      </c>
      <c r="AM517" t="n">
        <v>-2</v>
      </c>
      <c r="AN517" t="n">
        <v>0</v>
      </c>
      <c r="AO517" t="n">
        <v>1</v>
      </c>
      <c r="AP517" t="n">
        <v>1</v>
      </c>
      <c r="AQ517" t="n">
        <v>0</v>
      </c>
      <c r="AR517" t="n">
        <v>0</v>
      </c>
      <c r="AS517" t="inlineStr"/>
      <c r="AT517" t="n">
        <v>228.35</v>
      </c>
      <c r="AU517" t="inlineStr"/>
      <c r="AV517" t="n">
        <v>1</v>
      </c>
      <c r="AW517" t="n">
        <v>2</v>
      </c>
      <c r="AX517" t="n">
        <v>78860882</v>
      </c>
      <c r="AY517" t="n">
        <v>1</v>
      </c>
      <c r="AZ517" t="n">
        <v>0</v>
      </c>
      <c r="BA517" t="n">
        <v>503</v>
      </c>
      <c r="BB517" t="n">
        <v>0</v>
      </c>
      <c r="BC517" t="n">
        <v>0</v>
      </c>
      <c r="BD517" t="n">
        <v>0</v>
      </c>
      <c r="BE517" t="n">
        <v>0</v>
      </c>
      <c r="BF517" t="n">
        <v>0</v>
      </c>
      <c r="BG517" t="n">
        <v>0</v>
      </c>
      <c r="BH517" t="n">
        <v>0</v>
      </c>
      <c r="BI517" t="n">
        <v>0</v>
      </c>
      <c r="BJ517" t="n">
        <v>0</v>
      </c>
      <c r="BK517" t="n">
        <v>0</v>
      </c>
      <c r="BL517" t="n">
        <v>0</v>
      </c>
      <c r="BM517" t="n">
        <v>0</v>
      </c>
      <c r="BN517" t="n">
        <v>0</v>
      </c>
      <c r="BO517" t="n">
        <v>0</v>
      </c>
      <c r="BP517" t="n">
        <v>0</v>
      </c>
      <c r="BQ517" t="n">
        <v>0</v>
      </c>
      <c r="BR517" t="n">
        <v>0</v>
      </c>
      <c r="BS517" t="n">
        <v>0</v>
      </c>
      <c r="BT517" t="n">
        <v>0</v>
      </c>
      <c r="BU517" t="n">
        <v>0</v>
      </c>
      <c r="BV517" t="n">
        <v>0</v>
      </c>
      <c r="BW517" t="n">
        <v>0</v>
      </c>
      <c r="CU517">
        <f>ROUND(AT517*Source!I1305*AH517*AL517,0)</f>
        <v/>
      </c>
      <c r="CV517">
        <f>ROUND(Y517*Source!I1305,7)</f>
        <v/>
      </c>
      <c r="CW517" t="n">
        <v>0</v>
      </c>
      <c r="CX517">
        <f>ROUND(Y517*Source!I1305,7)</f>
        <v/>
      </c>
      <c r="CY517">
        <f>AD517</f>
        <v/>
      </c>
      <c r="CZ517">
        <f>AH517</f>
        <v/>
      </c>
      <c r="DA517">
        <f>AL517</f>
        <v/>
      </c>
      <c r="DB517">
        <f>ROUND(ROUND(AT517*CZ517,2),2)</f>
        <v/>
      </c>
      <c r="DC517">
        <f>ROUND(ROUND(AT517*AG517,2),2)</f>
        <v/>
      </c>
      <c r="DD517" t="inlineStr"/>
      <c r="DE517" t="inlineStr"/>
      <c r="DF517">
        <f>ROUND(ROUND(AE517,0)*CX517,0)</f>
        <v/>
      </c>
      <c r="DG517">
        <f>ROUND(ROUND(AF517,0)*CX517,0)</f>
        <v/>
      </c>
      <c r="DH517">
        <f>ROUND(ROUND(AG517,0)*CX517,0)</f>
        <v/>
      </c>
      <c r="DI517">
        <f>ROUND(ROUND(AH517,0)*CX517,0)</f>
        <v/>
      </c>
      <c r="DJ517">
        <f>DI517</f>
        <v/>
      </c>
      <c r="DK517" t="n">
        <v>0</v>
      </c>
      <c r="DL517" t="inlineStr"/>
      <c r="DM517" t="n">
        <v>0</v>
      </c>
      <c r="DN517" t="inlineStr"/>
      <c r="DO517" t="n">
        <v>0</v>
      </c>
    </row>
    <row r="518">
      <c r="A518">
        <f>ROW(Source!A1305)</f>
        <v/>
      </c>
      <c r="B518" t="n">
        <v>78855224</v>
      </c>
      <c r="C518" t="n">
        <v>78860875</v>
      </c>
      <c r="D518" t="n">
        <v>121548</v>
      </c>
      <c r="E518" t="n">
        <v>1</v>
      </c>
      <c r="F518" t="n">
        <v>1</v>
      </c>
      <c r="G518" t="n">
        <v>1</v>
      </c>
      <c r="H518" t="n">
        <v>1</v>
      </c>
      <c r="I518" t="inlineStr">
        <is>
          <t>2</t>
        </is>
      </c>
      <c r="J518" t="inlineStr"/>
      <c r="K518" t="inlineStr">
        <is>
          <t>Затраты труда машинистов</t>
        </is>
      </c>
      <c r="L518" t="n">
        <v>608254</v>
      </c>
      <c r="N518" t="n">
        <v>1013</v>
      </c>
      <c r="O518" t="inlineStr">
        <is>
          <t>чел.час</t>
        </is>
      </c>
      <c r="P518" t="inlineStr">
        <is>
          <t>чел.час</t>
        </is>
      </c>
      <c r="Q518" t="n">
        <v>1</v>
      </c>
      <c r="W518" t="n">
        <v>0</v>
      </c>
      <c r="X518" t="n">
        <v>-185737400</v>
      </c>
      <c r="Y518">
        <f>AT518</f>
        <v/>
      </c>
      <c r="AA518" t="n">
        <v>0</v>
      </c>
      <c r="AB518" t="n">
        <v>0</v>
      </c>
      <c r="AC518" t="n">
        <v>0</v>
      </c>
      <c r="AD518" t="n">
        <v>0</v>
      </c>
      <c r="AE518" t="n">
        <v>0</v>
      </c>
      <c r="AF518" t="n">
        <v>0</v>
      </c>
      <c r="AG518" t="n">
        <v>0</v>
      </c>
      <c r="AH518" t="n">
        <v>0</v>
      </c>
      <c r="AI518" t="n">
        <v>1</v>
      </c>
      <c r="AJ518" t="n">
        <v>1</v>
      </c>
      <c r="AK518" t="n">
        <v>1</v>
      </c>
      <c r="AL518" t="n">
        <v>1</v>
      </c>
      <c r="AM518" t="n">
        <v>-2</v>
      </c>
      <c r="AN518" t="n">
        <v>0</v>
      </c>
      <c r="AO518" t="n">
        <v>1</v>
      </c>
      <c r="AP518" t="n">
        <v>1</v>
      </c>
      <c r="AQ518" t="n">
        <v>0</v>
      </c>
      <c r="AR518" t="n">
        <v>0</v>
      </c>
      <c r="AS518" t="inlineStr"/>
      <c r="AT518" t="n">
        <v>0.67</v>
      </c>
      <c r="AU518" t="inlineStr"/>
      <c r="AV518" t="n">
        <v>2</v>
      </c>
      <c r="AW518" t="n">
        <v>2</v>
      </c>
      <c r="AX518" t="n">
        <v>78860883</v>
      </c>
      <c r="AY518" t="n">
        <v>1</v>
      </c>
      <c r="AZ518" t="n">
        <v>0</v>
      </c>
      <c r="BA518" t="n">
        <v>504</v>
      </c>
      <c r="BB518" t="n">
        <v>0</v>
      </c>
      <c r="BC518" t="n">
        <v>0</v>
      </c>
      <c r="BD518" t="n">
        <v>0</v>
      </c>
      <c r="BE518" t="n">
        <v>0</v>
      </c>
      <c r="BF518" t="n">
        <v>0</v>
      </c>
      <c r="BG518" t="n">
        <v>0</v>
      </c>
      <c r="BH518" t="n">
        <v>0</v>
      </c>
      <c r="BI518" t="n">
        <v>0</v>
      </c>
      <c r="BJ518" t="n">
        <v>0</v>
      </c>
      <c r="BK518" t="n">
        <v>0</v>
      </c>
      <c r="BL518" t="n">
        <v>0</v>
      </c>
      <c r="BM518" t="n">
        <v>0</v>
      </c>
      <c r="BN518" t="n">
        <v>0</v>
      </c>
      <c r="BO518" t="n">
        <v>0</v>
      </c>
      <c r="BP518" t="n">
        <v>0</v>
      </c>
      <c r="BQ518" t="n">
        <v>0</v>
      </c>
      <c r="BR518" t="n">
        <v>0</v>
      </c>
      <c r="BS518" t="n">
        <v>0</v>
      </c>
      <c r="BT518" t="n">
        <v>0</v>
      </c>
      <c r="BU518" t="n">
        <v>0</v>
      </c>
      <c r="BV518" t="n">
        <v>0</v>
      </c>
      <c r="BW518" t="n">
        <v>0</v>
      </c>
      <c r="CV518" t="n">
        <v>0</v>
      </c>
      <c r="CW518" t="n">
        <v>0</v>
      </c>
      <c r="CX518">
        <f>ROUND(Y518*Source!I1305,7)</f>
        <v/>
      </c>
      <c r="CY518">
        <f>AD518</f>
        <v/>
      </c>
      <c r="CZ518">
        <f>AH518</f>
        <v/>
      </c>
      <c r="DA518">
        <f>AL518</f>
        <v/>
      </c>
      <c r="DB518">
        <f>ROUND(ROUND(AT518*CZ518,2),2)</f>
        <v/>
      </c>
      <c r="DC518">
        <f>ROUND(ROUND(AT518*AG518,2),2)</f>
        <v/>
      </c>
      <c r="DD518" t="inlineStr"/>
      <c r="DE518" t="inlineStr"/>
      <c r="DF518">
        <f>ROUND(ROUND(AE518,0)*CX518,0)</f>
        <v/>
      </c>
      <c r="DG518">
        <f>ROUND(ROUND(AF518,0)*CX518,0)</f>
        <v/>
      </c>
      <c r="DH518">
        <f>ROUND(ROUND(AG518,0)*CX518,0)</f>
        <v/>
      </c>
      <c r="DI518">
        <f>ROUND(ROUND(AH518,0)*CX518,0)</f>
        <v/>
      </c>
      <c r="DJ518">
        <f>DI518</f>
        <v/>
      </c>
      <c r="DK518" t="n">
        <v>0</v>
      </c>
      <c r="DL518" t="inlineStr"/>
      <c r="DM518" t="n">
        <v>0</v>
      </c>
      <c r="DN518" t="inlineStr"/>
      <c r="DO518" t="n">
        <v>0</v>
      </c>
    </row>
    <row r="519">
      <c r="A519">
        <f>ROW(Source!A1305)</f>
        <v/>
      </c>
      <c r="B519" t="n">
        <v>78855224</v>
      </c>
      <c r="C519" t="n">
        <v>78860875</v>
      </c>
      <c r="D519" t="n">
        <v>29172556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030954</t>
        </is>
      </c>
      <c r="J519" t="inlineStr">
        <is>
          <t>ТСЭМ Московской обл., 030954, приказ Минстроя России №675/пр от 28.02.2017 № 264/пр</t>
        </is>
      </c>
      <c r="K519" t="inlineStr">
        <is>
          <t>Подъемники грузоподъемностью до 500 кг одномачтовые, высота подъема 45 м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W519" t="n">
        <v>0</v>
      </c>
      <c r="X519" t="n">
        <v>344519037</v>
      </c>
      <c r="Y519">
        <f>AT519</f>
        <v/>
      </c>
      <c r="AA519" t="n">
        <v>0</v>
      </c>
      <c r="AB519" t="n">
        <v>728.98</v>
      </c>
      <c r="AC519" t="n">
        <v>705.38</v>
      </c>
      <c r="AD519" t="n">
        <v>0</v>
      </c>
      <c r="AE519" t="n">
        <v>0</v>
      </c>
      <c r="AF519" t="n">
        <v>31.26</v>
      </c>
      <c r="AG519" t="n">
        <v>13.5</v>
      </c>
      <c r="AH519" t="n">
        <v>0</v>
      </c>
      <c r="AI519" t="n">
        <v>1</v>
      </c>
      <c r="AJ519" t="n">
        <v>23.32</v>
      </c>
      <c r="AK519" t="n">
        <v>52.25</v>
      </c>
      <c r="AL519" t="n">
        <v>1</v>
      </c>
      <c r="AM519" t="n">
        <v>2</v>
      </c>
      <c r="AN519" t="n">
        <v>0</v>
      </c>
      <c r="AO519" t="n">
        <v>1</v>
      </c>
      <c r="AP519" t="n">
        <v>1</v>
      </c>
      <c r="AQ519" t="n">
        <v>0</v>
      </c>
      <c r="AR519" t="n">
        <v>0</v>
      </c>
      <c r="AS519" t="inlineStr"/>
      <c r="AT519" t="n">
        <v>0.67</v>
      </c>
      <c r="AU519" t="inlineStr"/>
      <c r="AV519" t="n">
        <v>0</v>
      </c>
      <c r="AW519" t="n">
        <v>2</v>
      </c>
      <c r="AX519" t="n">
        <v>78860884</v>
      </c>
      <c r="AY519" t="n">
        <v>1</v>
      </c>
      <c r="AZ519" t="n">
        <v>0</v>
      </c>
      <c r="BA519" t="n">
        <v>505</v>
      </c>
      <c r="BB519" t="n">
        <v>0</v>
      </c>
      <c r="BC519" t="n">
        <v>0</v>
      </c>
      <c r="BD519" t="n">
        <v>0</v>
      </c>
      <c r="BE519" t="n">
        <v>0</v>
      </c>
      <c r="BF519" t="n">
        <v>0</v>
      </c>
      <c r="BG519" t="n">
        <v>0</v>
      </c>
      <c r="BH519" t="n">
        <v>0</v>
      </c>
      <c r="BI519" t="n">
        <v>0</v>
      </c>
      <c r="BJ519" t="n">
        <v>0</v>
      </c>
      <c r="BK519" t="n">
        <v>0</v>
      </c>
      <c r="BL519" t="n">
        <v>0</v>
      </c>
      <c r="BM519" t="n">
        <v>0</v>
      </c>
      <c r="BN519" t="n">
        <v>0</v>
      </c>
      <c r="BO519" t="n">
        <v>0</v>
      </c>
      <c r="BP519" t="n">
        <v>0</v>
      </c>
      <c r="BQ519" t="n">
        <v>0</v>
      </c>
      <c r="BR519" t="n">
        <v>0</v>
      </c>
      <c r="BS519" t="n">
        <v>0</v>
      </c>
      <c r="BT519" t="n">
        <v>0</v>
      </c>
      <c r="BU519" t="n">
        <v>0</v>
      </c>
      <c r="BV519" t="n">
        <v>0</v>
      </c>
      <c r="BW519" t="n">
        <v>0</v>
      </c>
      <c r="CV519" t="n">
        <v>0</v>
      </c>
      <c r="CW519">
        <f>ROUND(Y519*Source!I1305*DO519,7)</f>
        <v/>
      </c>
      <c r="CX519">
        <f>ROUND(Y519*Source!I1305,7)</f>
        <v/>
      </c>
      <c r="CY519">
        <f>AB519</f>
        <v/>
      </c>
      <c r="CZ519">
        <f>AF519</f>
        <v/>
      </c>
      <c r="DA519">
        <f>AJ519</f>
        <v/>
      </c>
      <c r="DB519">
        <f>ROUND(ROUND(AT519*CZ519,2),2)</f>
        <v/>
      </c>
      <c r="DC519">
        <f>ROUND(ROUND(AT519*AG519,2),2)</f>
        <v/>
      </c>
      <c r="DD519" t="inlineStr"/>
      <c r="DE519" t="inlineStr"/>
      <c r="DF519">
        <f>ROUND(ROUND(AE519,0)*CX519,0)</f>
        <v/>
      </c>
      <c r="DG519">
        <f>ROUND(ROUND(AF519*AJ519,0)*CX519,0)</f>
        <v/>
      </c>
      <c r="DH519">
        <f>ROUND(ROUND(AG519*AK519,0)*CX519,0)</f>
        <v/>
      </c>
      <c r="DI519">
        <f>ROUND(ROUND(AH519,0)*CX519,0)</f>
        <v/>
      </c>
      <c r="DJ519">
        <f>DG519</f>
        <v/>
      </c>
      <c r="DK519" t="n">
        <v>0</v>
      </c>
      <c r="DL519" t="inlineStr"/>
      <c r="DM519" t="n">
        <v>0</v>
      </c>
      <c r="DN519" t="inlineStr"/>
      <c r="DO519" t="n">
        <v>0</v>
      </c>
    </row>
    <row r="520">
      <c r="A520">
        <f>ROW(Source!A1305)</f>
        <v/>
      </c>
      <c r="B520" t="n">
        <v>78855224</v>
      </c>
      <c r="C520" t="n">
        <v>78860875</v>
      </c>
      <c r="D520" t="n">
        <v>29109781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101-2437</t>
        </is>
      </c>
      <c r="J520" t="inlineStr">
        <is>
          <t>ТССЦ Московской обл., 101-2437, приказ Минстроя России №675/пр от 28.02.2017 № 254/пр</t>
        </is>
      </c>
      <c r="K520" t="inlineStr">
        <is>
          <t>Шпаклевка «Унифлот», КНАУФ</t>
        </is>
      </c>
      <c r="L520" t="n">
        <v>1346</v>
      </c>
      <c r="N520" t="n">
        <v>1009</v>
      </c>
      <c r="O520" t="inlineStr">
        <is>
          <t>кг</t>
        </is>
      </c>
      <c r="P520" t="inlineStr">
        <is>
          <t>кг</t>
        </is>
      </c>
      <c r="Q520" t="n">
        <v>1</v>
      </c>
      <c r="W520" t="n">
        <v>0</v>
      </c>
      <c r="X520" t="n">
        <v>-1529888946</v>
      </c>
      <c r="Y520">
        <f>AT520</f>
        <v/>
      </c>
      <c r="AA520" t="n">
        <v>100.41</v>
      </c>
      <c r="AB520" t="n">
        <v>0</v>
      </c>
      <c r="AC520" t="n">
        <v>0</v>
      </c>
      <c r="AD520" t="n">
        <v>0</v>
      </c>
      <c r="AE520" t="n">
        <v>11.12</v>
      </c>
      <c r="AF520" t="n">
        <v>0</v>
      </c>
      <c r="AG520" t="n">
        <v>0</v>
      </c>
      <c r="AH520" t="n">
        <v>0</v>
      </c>
      <c r="AI520" t="n">
        <v>9.029999999999999</v>
      </c>
      <c r="AJ520" t="n">
        <v>1</v>
      </c>
      <c r="AK520" t="n">
        <v>1</v>
      </c>
      <c r="AL520" t="n">
        <v>1</v>
      </c>
      <c r="AM520" t="n">
        <v>0</v>
      </c>
      <c r="AN520" t="n">
        <v>0</v>
      </c>
      <c r="AO520" t="n">
        <v>0</v>
      </c>
      <c r="AP520" t="n">
        <v>1</v>
      </c>
      <c r="AQ520" t="n">
        <v>0</v>
      </c>
      <c r="AR520" t="n">
        <v>0</v>
      </c>
      <c r="AS520" t="inlineStr"/>
      <c r="AT520" t="n">
        <v>700</v>
      </c>
      <c r="AU520" t="inlineStr"/>
      <c r="AV520" t="n">
        <v>0</v>
      </c>
      <c r="AW520" t="n">
        <v>1</v>
      </c>
      <c r="AX520" t="n">
        <v>-1</v>
      </c>
      <c r="AY520" t="n">
        <v>0</v>
      </c>
      <c r="AZ520" t="n">
        <v>0</v>
      </c>
      <c r="BA520" t="inlineStr"/>
      <c r="BB520" t="n">
        <v>0</v>
      </c>
      <c r="BC520" t="n">
        <v>0</v>
      </c>
      <c r="BD520" t="n">
        <v>0</v>
      </c>
      <c r="BE520" t="n">
        <v>0</v>
      </c>
      <c r="BF520" t="n">
        <v>0</v>
      </c>
      <c r="BG520" t="n">
        <v>0</v>
      </c>
      <c r="BH520" t="n">
        <v>0</v>
      </c>
      <c r="BI520" t="n">
        <v>0</v>
      </c>
      <c r="BJ520" t="n">
        <v>0</v>
      </c>
      <c r="BK520" t="n">
        <v>0</v>
      </c>
      <c r="BL520" t="n">
        <v>0</v>
      </c>
      <c r="BM520" t="n">
        <v>0</v>
      </c>
      <c r="BN520" t="n">
        <v>0</v>
      </c>
      <c r="BO520" t="n">
        <v>0</v>
      </c>
      <c r="BP520" t="n">
        <v>0</v>
      </c>
      <c r="BQ520" t="n">
        <v>0</v>
      </c>
      <c r="BR520" t="n">
        <v>0</v>
      </c>
      <c r="BS520" t="n">
        <v>0</v>
      </c>
      <c r="BT520" t="n">
        <v>0</v>
      </c>
      <c r="BU520" t="n">
        <v>0</v>
      </c>
      <c r="BV520" t="n">
        <v>0</v>
      </c>
      <c r="BW520" t="n">
        <v>0</v>
      </c>
      <c r="CV520" t="n">
        <v>0</v>
      </c>
      <c r="CW520" t="n">
        <v>0</v>
      </c>
      <c r="CX520">
        <f>ROUND(Y520*Source!I1305,7)</f>
        <v/>
      </c>
      <c r="CY520">
        <f>AA520</f>
        <v/>
      </c>
      <c r="CZ520">
        <f>AE520</f>
        <v/>
      </c>
      <c r="DA520">
        <f>AI520</f>
        <v/>
      </c>
      <c r="DB520">
        <f>ROUND(ROUND(AT520*CZ520,2),2)</f>
        <v/>
      </c>
      <c r="DC520">
        <f>ROUND(ROUND(AT520*AG520,2),2)</f>
        <v/>
      </c>
      <c r="DD520" t="inlineStr"/>
      <c r="DE520" t="inlineStr"/>
      <c r="DF520">
        <f>ROUND(ROUND(AE520*AI520,0)*CX520,0)</f>
        <v/>
      </c>
      <c r="DG520">
        <f>ROUND(ROUND(AF520,0)*CX520,0)</f>
        <v/>
      </c>
      <c r="DH520">
        <f>ROUND(ROUND(AG520,0)*CX520,0)</f>
        <v/>
      </c>
      <c r="DI520">
        <f>ROUND(ROUND(AH520,0)*CX520,0)</f>
        <v/>
      </c>
      <c r="DJ520">
        <f>DF520</f>
        <v/>
      </c>
      <c r="DK520" t="n">
        <v>0</v>
      </c>
      <c r="DL520" t="inlineStr"/>
      <c r="DM520" t="n">
        <v>0</v>
      </c>
      <c r="DN520" t="inlineStr"/>
      <c r="DO520" t="n">
        <v>0</v>
      </c>
    </row>
    <row r="521">
      <c r="A521">
        <f>ROW(Source!A1305)</f>
        <v/>
      </c>
      <c r="B521" t="n">
        <v>78855224</v>
      </c>
      <c r="C521" t="n">
        <v>78860875</v>
      </c>
      <c r="D521" t="n">
        <v>29145213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402-0083</t>
        </is>
      </c>
      <c r="J521" t="inlineStr">
        <is>
          <t>ТССЦ Московской обл., 402-0083, приказ Минстроя России №675/пр от 28.02.2017 № 257/пр</t>
        </is>
      </c>
      <c r="K521" t="inlineStr">
        <is>
          <t>Раствор готовый отделочный тяжелый, цементно-известковый 1:1:6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W521" t="n">
        <v>1</v>
      </c>
      <c r="X521" t="n">
        <v>298602793</v>
      </c>
      <c r="Y521">
        <f>AT521</f>
        <v/>
      </c>
      <c r="AA521" t="n">
        <v>5246.23</v>
      </c>
      <c r="AB521" t="n">
        <v>0</v>
      </c>
      <c r="AC521" t="n">
        <v>0</v>
      </c>
      <c r="AD521" t="n">
        <v>0</v>
      </c>
      <c r="AE521" t="n">
        <v>517.89</v>
      </c>
      <c r="AF521" t="n">
        <v>0</v>
      </c>
      <c r="AG521" t="n">
        <v>0</v>
      </c>
      <c r="AH521" t="n">
        <v>0</v>
      </c>
      <c r="AI521" t="n">
        <v>10.13</v>
      </c>
      <c r="AJ521" t="n">
        <v>1</v>
      </c>
      <c r="AK521" t="n">
        <v>1</v>
      </c>
      <c r="AL521" t="n">
        <v>1</v>
      </c>
      <c r="AM521" t="n">
        <v>2</v>
      </c>
      <c r="AN521" t="n">
        <v>0</v>
      </c>
      <c r="AO521" t="n">
        <v>1</v>
      </c>
      <c r="AP521" t="n">
        <v>1</v>
      </c>
      <c r="AQ521" t="n">
        <v>0</v>
      </c>
      <c r="AR521" t="n">
        <v>0</v>
      </c>
      <c r="AS521" t="inlineStr"/>
      <c r="AT521" t="n">
        <v>-2.2</v>
      </c>
      <c r="AU521" t="inlineStr"/>
      <c r="AV521" t="n">
        <v>0</v>
      </c>
      <c r="AW521" t="n">
        <v>2</v>
      </c>
      <c r="AX521" t="n">
        <v>78860885</v>
      </c>
      <c r="AY521" t="n">
        <v>1</v>
      </c>
      <c r="AZ521" t="n">
        <v>6144</v>
      </c>
      <c r="BA521" t="n">
        <v>506</v>
      </c>
      <c r="BB521" t="n">
        <v>0</v>
      </c>
      <c r="BC521" t="n">
        <v>0</v>
      </c>
      <c r="BD521" t="n">
        <v>0</v>
      </c>
      <c r="BE521" t="n">
        <v>0</v>
      </c>
      <c r="BF521" t="n">
        <v>0</v>
      </c>
      <c r="BG521" t="n">
        <v>0</v>
      </c>
      <c r="BH521" t="n">
        <v>0</v>
      </c>
      <c r="BI521" t="n">
        <v>0</v>
      </c>
      <c r="BJ521" t="n">
        <v>0</v>
      </c>
      <c r="BK521" t="n">
        <v>0</v>
      </c>
      <c r="BL521" t="n">
        <v>0</v>
      </c>
      <c r="BM521" t="n">
        <v>0</v>
      </c>
      <c r="BN521" t="n">
        <v>0</v>
      </c>
      <c r="BO521" t="n">
        <v>0</v>
      </c>
      <c r="BP521" t="n">
        <v>0</v>
      </c>
      <c r="BQ521" t="n">
        <v>0</v>
      </c>
      <c r="BR521" t="n">
        <v>0</v>
      </c>
      <c r="BS521" t="n">
        <v>0</v>
      </c>
      <c r="BT521" t="n">
        <v>0</v>
      </c>
      <c r="BU521" t="n">
        <v>0</v>
      </c>
      <c r="BV521" t="n">
        <v>0</v>
      </c>
      <c r="BW521" t="n">
        <v>0</v>
      </c>
      <c r="CV521" t="n">
        <v>0</v>
      </c>
      <c r="CW521" t="n">
        <v>0</v>
      </c>
      <c r="CX521">
        <f>ROUND(Y521*Source!I1305,7)</f>
        <v/>
      </c>
      <c r="CY521">
        <f>AA521</f>
        <v/>
      </c>
      <c r="CZ521">
        <f>AE521</f>
        <v/>
      </c>
      <c r="DA521">
        <f>AI521</f>
        <v/>
      </c>
      <c r="DB521">
        <f>ROUND(ROUND(AT521*CZ521,2),2)</f>
        <v/>
      </c>
      <c r="DC521">
        <f>ROUND(ROUND(AT521*AG521,2),2)</f>
        <v/>
      </c>
      <c r="DD521" t="inlineStr"/>
      <c r="DE521" t="inlineStr"/>
      <c r="DF521">
        <f>ROUND(ROUND(AE521*AI521,0)*CX521,0)</f>
        <v/>
      </c>
      <c r="DG521">
        <f>ROUND(ROUND(AF521,0)*CX521,0)</f>
        <v/>
      </c>
      <c r="DH521">
        <f>ROUND(ROUND(AG521,0)*CX521,0)</f>
        <v/>
      </c>
      <c r="DI521">
        <f>ROUND(ROUND(AH521,0)*CX521,0)</f>
        <v/>
      </c>
      <c r="DJ521">
        <f>DF521</f>
        <v/>
      </c>
      <c r="DK521" t="n">
        <v>0</v>
      </c>
      <c r="DL521" t="inlineStr"/>
      <c r="DM521" t="n">
        <v>0</v>
      </c>
      <c r="DN521" t="inlineStr"/>
      <c r="DO521" t="n">
        <v>0</v>
      </c>
    </row>
    <row r="522">
      <c r="A522">
        <f>ROW(Source!A1305)</f>
        <v/>
      </c>
      <c r="B522" t="n">
        <v>78855224</v>
      </c>
      <c r="C522" t="n">
        <v>78860875</v>
      </c>
      <c r="D522" t="n">
        <v>29150040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411-0001</t>
        </is>
      </c>
      <c r="J522" t="inlineStr">
        <is>
          <t>ТССЦ Московской обл., 411-0001, приказ Минстроя России №675/пр от 28.02.2017 № 257/пр</t>
        </is>
      </c>
      <c r="K522" t="inlineStr">
        <is>
          <t>Вода</t>
        </is>
      </c>
      <c r="L522" t="n">
        <v>1339</v>
      </c>
      <c r="N522" t="n">
        <v>1007</v>
      </c>
      <c r="O522" t="inlineStr">
        <is>
          <t>м3</t>
        </is>
      </c>
      <c r="P522" t="inlineStr">
        <is>
          <t>м3</t>
        </is>
      </c>
      <c r="Q522" t="n">
        <v>1</v>
      </c>
      <c r="W522" t="n">
        <v>0</v>
      </c>
      <c r="X522" t="n">
        <v>619799737</v>
      </c>
      <c r="Y522">
        <f>AT522</f>
        <v/>
      </c>
      <c r="AA522" t="n">
        <v>31.28</v>
      </c>
      <c r="AB522" t="n">
        <v>0</v>
      </c>
      <c r="AC522" t="n">
        <v>0</v>
      </c>
      <c r="AD522" t="n">
        <v>0</v>
      </c>
      <c r="AE522" t="n">
        <v>2.44</v>
      </c>
      <c r="AF522" t="n">
        <v>0</v>
      </c>
      <c r="AG522" t="n">
        <v>0</v>
      </c>
      <c r="AH522" t="n">
        <v>0</v>
      </c>
      <c r="AI522" t="n">
        <v>12.82</v>
      </c>
      <c r="AJ522" t="n">
        <v>1</v>
      </c>
      <c r="AK522" t="n">
        <v>1</v>
      </c>
      <c r="AL522" t="n">
        <v>1</v>
      </c>
      <c r="AM522" t="n">
        <v>2</v>
      </c>
      <c r="AN522" t="n">
        <v>0</v>
      </c>
      <c r="AO522" t="n">
        <v>1</v>
      </c>
      <c r="AP522" t="n">
        <v>1</v>
      </c>
      <c r="AQ522" t="n">
        <v>0</v>
      </c>
      <c r="AR522" t="n">
        <v>0</v>
      </c>
      <c r="AS522" t="inlineStr"/>
      <c r="AT522" t="n">
        <v>0.35</v>
      </c>
      <c r="AU522" t="inlineStr"/>
      <c r="AV522" t="n">
        <v>0</v>
      </c>
      <c r="AW522" t="n">
        <v>2</v>
      </c>
      <c r="AX522" t="n">
        <v>78860886</v>
      </c>
      <c r="AY522" t="n">
        <v>1</v>
      </c>
      <c r="AZ522" t="n">
        <v>0</v>
      </c>
      <c r="BA522" t="n">
        <v>507</v>
      </c>
      <c r="BB522" t="n">
        <v>0</v>
      </c>
      <c r="BC522" t="n">
        <v>0</v>
      </c>
      <c r="BD522" t="n">
        <v>0</v>
      </c>
      <c r="BE522" t="n">
        <v>0</v>
      </c>
      <c r="BF522" t="n">
        <v>0</v>
      </c>
      <c r="BG522" t="n">
        <v>0</v>
      </c>
      <c r="BH522" t="n">
        <v>0</v>
      </c>
      <c r="BI522" t="n">
        <v>0</v>
      </c>
      <c r="BJ522" t="n">
        <v>0</v>
      </c>
      <c r="BK522" t="n">
        <v>0</v>
      </c>
      <c r="BL522" t="n">
        <v>0</v>
      </c>
      <c r="BM522" t="n">
        <v>0</v>
      </c>
      <c r="BN522" t="n">
        <v>0</v>
      </c>
      <c r="BO522" t="n">
        <v>0</v>
      </c>
      <c r="BP522" t="n">
        <v>0</v>
      </c>
      <c r="BQ522" t="n">
        <v>0</v>
      </c>
      <c r="BR522" t="n">
        <v>0</v>
      </c>
      <c r="BS522" t="n">
        <v>0</v>
      </c>
      <c r="BT522" t="n">
        <v>0</v>
      </c>
      <c r="BU522" t="n">
        <v>0</v>
      </c>
      <c r="BV522" t="n">
        <v>0</v>
      </c>
      <c r="BW522" t="n">
        <v>0</v>
      </c>
      <c r="CV522" t="n">
        <v>0</v>
      </c>
      <c r="CW522" t="n">
        <v>0</v>
      </c>
      <c r="CX522">
        <f>ROUND(Y522*Source!I1305,7)</f>
        <v/>
      </c>
      <c r="CY522">
        <f>AA522</f>
        <v/>
      </c>
      <c r="CZ522">
        <f>AE522</f>
        <v/>
      </c>
      <c r="DA522">
        <f>AI522</f>
        <v/>
      </c>
      <c r="DB522">
        <f>ROUND(ROUND(AT522*CZ522,2),2)</f>
        <v/>
      </c>
      <c r="DC522">
        <f>ROUND(ROUND(AT522*AG522,2),2)</f>
        <v/>
      </c>
      <c r="DD522" t="inlineStr"/>
      <c r="DE522" t="inlineStr"/>
      <c r="DF522">
        <f>ROUND(ROUND(AE522*AI522,0)*CX522,0)</f>
        <v/>
      </c>
      <c r="DG522">
        <f>ROUND(ROUND(AF522,0)*CX522,0)</f>
        <v/>
      </c>
      <c r="DH522">
        <f>ROUND(ROUND(AG522,0)*CX522,0)</f>
        <v/>
      </c>
      <c r="DI522">
        <f>ROUND(ROUND(AH522,0)*CX522,0)</f>
        <v/>
      </c>
      <c r="DJ522">
        <f>DF522</f>
        <v/>
      </c>
      <c r="DK522" t="n">
        <v>0</v>
      </c>
      <c r="DL522" t="inlineStr"/>
      <c r="DM522" t="n">
        <v>0</v>
      </c>
      <c r="DN522" t="inlineStr"/>
      <c r="DO522" t="n">
        <v>0</v>
      </c>
    </row>
    <row r="523">
      <c r="A523">
        <f>ROW(Source!A1305)</f>
        <v/>
      </c>
      <c r="B523" t="n">
        <v>78855224</v>
      </c>
      <c r="C523" t="n">
        <v>78860875</v>
      </c>
      <c r="D523" t="n">
        <v>29164349</v>
      </c>
      <c r="E523" t="n">
        <v>1</v>
      </c>
      <c r="F523" t="n">
        <v>1</v>
      </c>
      <c r="G523" t="n">
        <v>1</v>
      </c>
      <c r="H523" t="n">
        <v>3</v>
      </c>
      <c r="I523" t="inlineStr">
        <is>
          <t>509-9900</t>
        </is>
      </c>
      <c r="J523" t="inlineStr">
        <is>
          <t>ТССЦ Московской обл., 509-9900, приказ Минстроя России №675/пр от 28.02.2017 № 258/пр</t>
        </is>
      </c>
      <c r="K523" t="inlineStr">
        <is>
          <t>Строительный мусор</t>
        </is>
      </c>
      <c r="L523" t="n">
        <v>1348</v>
      </c>
      <c r="N523" t="n">
        <v>1009</v>
      </c>
      <c r="O523" t="inlineStr">
        <is>
          <t>т</t>
        </is>
      </c>
      <c r="P523" t="inlineStr">
        <is>
          <t>т</t>
        </is>
      </c>
      <c r="Q523" t="n">
        <v>1000</v>
      </c>
      <c r="W523" t="n">
        <v>0</v>
      </c>
      <c r="X523" t="n">
        <v>1876412176</v>
      </c>
      <c r="Y523">
        <f>AT523</f>
        <v/>
      </c>
      <c r="AA523" t="n">
        <v>0</v>
      </c>
      <c r="AB523" t="n">
        <v>0</v>
      </c>
      <c r="AC523" t="n">
        <v>0</v>
      </c>
      <c r="AD523" t="n">
        <v>0</v>
      </c>
      <c r="AE523" t="n">
        <v>0</v>
      </c>
      <c r="AF523" t="n">
        <v>0</v>
      </c>
      <c r="AG523" t="n">
        <v>0</v>
      </c>
      <c r="AH523" t="n">
        <v>0</v>
      </c>
      <c r="AI523" t="n">
        <v>1</v>
      </c>
      <c r="AJ523" t="n">
        <v>1</v>
      </c>
      <c r="AK523" t="n">
        <v>1</v>
      </c>
      <c r="AL523" t="n">
        <v>1</v>
      </c>
      <c r="AM523" t="n">
        <v>0</v>
      </c>
      <c r="AN523" t="n">
        <v>0</v>
      </c>
      <c r="AO523" t="n">
        <v>0</v>
      </c>
      <c r="AP523" t="n">
        <v>1</v>
      </c>
      <c r="AQ523" t="n">
        <v>0</v>
      </c>
      <c r="AR523" t="n">
        <v>0</v>
      </c>
      <c r="AS523" t="inlineStr"/>
      <c r="AT523" t="n">
        <v>3.38</v>
      </c>
      <c r="AU523" t="inlineStr"/>
      <c r="AV523" t="n">
        <v>0</v>
      </c>
      <c r="AW523" t="n">
        <v>2</v>
      </c>
      <c r="AX523" t="n">
        <v>78860887</v>
      </c>
      <c r="AY523" t="n">
        <v>1</v>
      </c>
      <c r="AZ523" t="n">
        <v>0</v>
      </c>
      <c r="BA523" t="n">
        <v>508</v>
      </c>
      <c r="BB523" t="n">
        <v>0</v>
      </c>
      <c r="BC523" t="n">
        <v>0</v>
      </c>
      <c r="BD523" t="n">
        <v>0</v>
      </c>
      <c r="BE523" t="n">
        <v>0</v>
      </c>
      <c r="BF523" t="n">
        <v>0</v>
      </c>
      <c r="BG523" t="n">
        <v>0</v>
      </c>
      <c r="BH523" t="n">
        <v>0</v>
      </c>
      <c r="BI523" t="n">
        <v>0</v>
      </c>
      <c r="BJ523" t="n">
        <v>0</v>
      </c>
      <c r="BK523" t="n">
        <v>0</v>
      </c>
      <c r="BL523" t="n">
        <v>0</v>
      </c>
      <c r="BM523" t="n">
        <v>0</v>
      </c>
      <c r="BN523" t="n">
        <v>0</v>
      </c>
      <c r="BO523" t="n">
        <v>0</v>
      </c>
      <c r="BP523" t="n">
        <v>0</v>
      </c>
      <c r="BQ523" t="n">
        <v>0</v>
      </c>
      <c r="BR523" t="n">
        <v>0</v>
      </c>
      <c r="BS523" t="n">
        <v>0</v>
      </c>
      <c r="BT523" t="n">
        <v>0</v>
      </c>
      <c r="BU523" t="n">
        <v>0</v>
      </c>
      <c r="BV523" t="n">
        <v>0</v>
      </c>
      <c r="BW523" t="n">
        <v>0</v>
      </c>
      <c r="CV523" t="n">
        <v>0</v>
      </c>
      <c r="CW523" t="n">
        <v>0</v>
      </c>
      <c r="CX523">
        <f>ROUND(Y523*Source!I1305,7)</f>
        <v/>
      </c>
      <c r="CY523">
        <f>AA523</f>
        <v/>
      </c>
      <c r="CZ523">
        <f>AE523</f>
        <v/>
      </c>
      <c r="DA523">
        <f>AI523</f>
        <v/>
      </c>
      <c r="DB523">
        <f>ROUND(ROUND(AT523*CZ523,2),2)</f>
        <v/>
      </c>
      <c r="DC523">
        <f>ROUND(ROUND(AT523*AG523,2),2)</f>
        <v/>
      </c>
      <c r="DD523" t="inlineStr"/>
      <c r="DE523" t="inlineStr"/>
      <c r="DF523">
        <f>ROUND(ROUND(AE523,0)*CX523,0)</f>
        <v/>
      </c>
      <c r="DG523">
        <f>ROUND(ROUND(AF523,0)*CX523,0)</f>
        <v/>
      </c>
      <c r="DH523">
        <f>ROUND(ROUND(AG523,0)*CX523,0)</f>
        <v/>
      </c>
      <c r="DI523">
        <f>ROUND(ROUND(AH523,0)*CX523,0)</f>
        <v/>
      </c>
      <c r="DJ523">
        <f>DF523</f>
        <v/>
      </c>
      <c r="DK523" t="n">
        <v>0</v>
      </c>
      <c r="DL523" t="inlineStr"/>
      <c r="DM523" t="n">
        <v>0</v>
      </c>
      <c r="DN523" t="inlineStr"/>
      <c r="DO523" t="n">
        <v>0</v>
      </c>
    </row>
    <row r="524">
      <c r="A524">
        <f>ROW(Source!A1309)</f>
        <v/>
      </c>
      <c r="B524" t="n">
        <v>78855224</v>
      </c>
      <c r="C524" t="n">
        <v>78860889</v>
      </c>
      <c r="D524" t="n">
        <v>18410171</v>
      </c>
      <c r="E524" t="n">
        <v>1</v>
      </c>
      <c r="F524" t="n">
        <v>1</v>
      </c>
      <c r="G524" t="n">
        <v>1</v>
      </c>
      <c r="H524" t="n">
        <v>1</v>
      </c>
      <c r="I524" t="inlineStr">
        <is>
          <t>1-1034-90</t>
        </is>
      </c>
      <c r="J524" t="inlineStr"/>
      <c r="K524" t="inlineStr">
        <is>
          <t>Рабочий строитель среднего разряда 3,4</t>
        </is>
      </c>
      <c r="L524" t="n">
        <v>1369</v>
      </c>
      <c r="N524" t="n">
        <v>1013</v>
      </c>
      <c r="O524" t="inlineStr">
        <is>
          <t>чел.-ч</t>
        </is>
      </c>
      <c r="P524" t="inlineStr">
        <is>
          <t>чел.-ч</t>
        </is>
      </c>
      <c r="Q524" t="n">
        <v>1</v>
      </c>
      <c r="W524" t="n">
        <v>0</v>
      </c>
      <c r="X524" t="n">
        <v>1151098980</v>
      </c>
      <c r="Y524">
        <f>AT524</f>
        <v/>
      </c>
      <c r="AA524" t="n">
        <v>0</v>
      </c>
      <c r="AB524" t="n">
        <v>0</v>
      </c>
      <c r="AC524" t="n">
        <v>0</v>
      </c>
      <c r="AD524" t="n">
        <v>8.970000000000001</v>
      </c>
      <c r="AE524" t="n">
        <v>0</v>
      </c>
      <c r="AF524" t="n">
        <v>0</v>
      </c>
      <c r="AG524" t="n">
        <v>0</v>
      </c>
      <c r="AH524" t="n">
        <v>8.970000000000001</v>
      </c>
      <c r="AI524" t="n">
        <v>1</v>
      </c>
      <c r="AJ524" t="n">
        <v>1</v>
      </c>
      <c r="AK524" t="n">
        <v>1</v>
      </c>
      <c r="AL524" t="n">
        <v>1</v>
      </c>
      <c r="AM524" t="n">
        <v>-2</v>
      </c>
      <c r="AN524" t="n">
        <v>0</v>
      </c>
      <c r="AO524" t="n">
        <v>1</v>
      </c>
      <c r="AP524" t="n">
        <v>0</v>
      </c>
      <c r="AQ524" t="n">
        <v>0</v>
      </c>
      <c r="AR524" t="n">
        <v>0</v>
      </c>
      <c r="AS524" t="inlineStr"/>
      <c r="AT524" t="n">
        <v>42.9</v>
      </c>
      <c r="AU524" t="inlineStr"/>
      <c r="AV524" t="n">
        <v>1</v>
      </c>
      <c r="AW524" t="n">
        <v>2</v>
      </c>
      <c r="AX524" t="n">
        <v>78860898</v>
      </c>
      <c r="AY524" t="n">
        <v>1</v>
      </c>
      <c r="AZ524" t="n">
        <v>0</v>
      </c>
      <c r="BA524" t="n">
        <v>509</v>
      </c>
      <c r="BB524" t="n">
        <v>0</v>
      </c>
      <c r="BC524" t="n">
        <v>0</v>
      </c>
      <c r="BD524" t="n">
        <v>0</v>
      </c>
      <c r="BE524" t="n">
        <v>0</v>
      </c>
      <c r="BF524" t="n">
        <v>0</v>
      </c>
      <c r="BG524" t="n">
        <v>0</v>
      </c>
      <c r="BH524" t="n">
        <v>0</v>
      </c>
      <c r="BI524" t="n">
        <v>0</v>
      </c>
      <c r="BJ524" t="n">
        <v>0</v>
      </c>
      <c r="BK524" t="n">
        <v>0</v>
      </c>
      <c r="BL524" t="n">
        <v>0</v>
      </c>
      <c r="BM524" t="n">
        <v>0</v>
      </c>
      <c r="BN524" t="n">
        <v>0</v>
      </c>
      <c r="BO524" t="n">
        <v>0</v>
      </c>
      <c r="BP524" t="n">
        <v>0</v>
      </c>
      <c r="BQ524" t="n">
        <v>0</v>
      </c>
      <c r="BR524" t="n">
        <v>0</v>
      </c>
      <c r="BS524" t="n">
        <v>0</v>
      </c>
      <c r="BT524" t="n">
        <v>0</v>
      </c>
      <c r="BU524" t="n">
        <v>0</v>
      </c>
      <c r="BV524" t="n">
        <v>0</v>
      </c>
      <c r="BW524" t="n">
        <v>0</v>
      </c>
      <c r="CU524">
        <f>ROUND(AT524*Source!I1309*AH524*AL524,0)</f>
        <v/>
      </c>
      <c r="CV524">
        <f>ROUND(Y524*Source!I1309,7)</f>
        <v/>
      </c>
      <c r="CW524" t="n">
        <v>0</v>
      </c>
      <c r="CX524">
        <f>ROUND(Y524*Source!I1309,7)</f>
        <v/>
      </c>
      <c r="CY524">
        <f>AD524</f>
        <v/>
      </c>
      <c r="CZ524">
        <f>AH524</f>
        <v/>
      </c>
      <c r="DA524">
        <f>AL524</f>
        <v/>
      </c>
      <c r="DB524">
        <f>ROUND(ROUND(AT524*CZ524,2),2)</f>
        <v/>
      </c>
      <c r="DC524">
        <f>ROUND(ROUND(AT524*AG524,2),2)</f>
        <v/>
      </c>
      <c r="DD524" t="inlineStr"/>
      <c r="DE524" t="inlineStr"/>
      <c r="DF524">
        <f>ROUND(ROUND(AE524,0)*CX524,0)</f>
        <v/>
      </c>
      <c r="DG524">
        <f>ROUND(ROUND(AF524,0)*CX524,0)</f>
        <v/>
      </c>
      <c r="DH524">
        <f>ROUND(ROUND(AG524,0)*CX524,0)</f>
        <v/>
      </c>
      <c r="DI524">
        <f>ROUND(ROUND(AH524,0)*CX524,0)</f>
        <v/>
      </c>
      <c r="DJ524">
        <f>DI524</f>
        <v/>
      </c>
      <c r="DK524" t="n">
        <v>0</v>
      </c>
      <c r="DL524" t="inlineStr"/>
      <c r="DM524" t="n">
        <v>0</v>
      </c>
      <c r="DN524" t="inlineStr"/>
      <c r="DO524" t="n">
        <v>0</v>
      </c>
    </row>
    <row r="525">
      <c r="A525">
        <f>ROW(Source!A1309)</f>
        <v/>
      </c>
      <c r="B525" t="n">
        <v>78855224</v>
      </c>
      <c r="C525" t="n">
        <v>78860889</v>
      </c>
      <c r="D525" t="n">
        <v>121548</v>
      </c>
      <c r="E525" t="n">
        <v>1</v>
      </c>
      <c r="F525" t="n">
        <v>1</v>
      </c>
      <c r="G525" t="n">
        <v>1</v>
      </c>
      <c r="H525" t="n">
        <v>1</v>
      </c>
      <c r="I525" t="inlineStr">
        <is>
          <t>2</t>
        </is>
      </c>
      <c r="J525" t="inlineStr"/>
      <c r="K525" t="inlineStr">
        <is>
          <t>Затраты труда машинистов</t>
        </is>
      </c>
      <c r="L525" t="n">
        <v>608254</v>
      </c>
      <c r="N525" t="n">
        <v>1013</v>
      </c>
      <c r="O525" t="inlineStr">
        <is>
          <t>чел.час</t>
        </is>
      </c>
      <c r="P525" t="inlineStr">
        <is>
          <t>чел.час</t>
        </is>
      </c>
      <c r="Q525" t="n">
        <v>1</v>
      </c>
      <c r="W525" t="n">
        <v>0</v>
      </c>
      <c r="X525" t="n">
        <v>-185737400</v>
      </c>
      <c r="Y525">
        <f>AT525</f>
        <v/>
      </c>
      <c r="AA525" t="n">
        <v>0</v>
      </c>
      <c r="AB525" t="n">
        <v>0</v>
      </c>
      <c r="AC525" t="n">
        <v>0</v>
      </c>
      <c r="AD525" t="n">
        <v>0</v>
      </c>
      <c r="AE525" t="n">
        <v>0</v>
      </c>
      <c r="AF525" t="n">
        <v>0</v>
      </c>
      <c r="AG525" t="n">
        <v>0</v>
      </c>
      <c r="AH525" t="n">
        <v>0</v>
      </c>
      <c r="AI525" t="n">
        <v>1</v>
      </c>
      <c r="AJ525" t="n">
        <v>1</v>
      </c>
      <c r="AK525" t="n">
        <v>1</v>
      </c>
      <c r="AL525" t="n">
        <v>1</v>
      </c>
      <c r="AM525" t="n">
        <v>-2</v>
      </c>
      <c r="AN525" t="n">
        <v>0</v>
      </c>
      <c r="AO525" t="n">
        <v>1</v>
      </c>
      <c r="AP525" t="n">
        <v>0</v>
      </c>
      <c r="AQ525" t="n">
        <v>0</v>
      </c>
      <c r="AR525" t="n">
        <v>0</v>
      </c>
      <c r="AS525" t="inlineStr"/>
      <c r="AT525" t="n">
        <v>0.02</v>
      </c>
      <c r="AU525" t="inlineStr"/>
      <c r="AV525" t="n">
        <v>2</v>
      </c>
      <c r="AW525" t="n">
        <v>2</v>
      </c>
      <c r="AX525" t="n">
        <v>78860899</v>
      </c>
      <c r="AY525" t="n">
        <v>1</v>
      </c>
      <c r="AZ525" t="n">
        <v>0</v>
      </c>
      <c r="BA525" t="n">
        <v>510</v>
      </c>
      <c r="BB525" t="n">
        <v>0</v>
      </c>
      <c r="BC525" t="n">
        <v>0</v>
      </c>
      <c r="BD525" t="n">
        <v>0</v>
      </c>
      <c r="BE525" t="n">
        <v>0</v>
      </c>
      <c r="BF525" t="n">
        <v>0</v>
      </c>
      <c r="BG525" t="n">
        <v>0</v>
      </c>
      <c r="BH525" t="n">
        <v>0</v>
      </c>
      <c r="BI525" t="n">
        <v>0</v>
      </c>
      <c r="BJ525" t="n">
        <v>0</v>
      </c>
      <c r="BK525" t="n">
        <v>0</v>
      </c>
      <c r="BL525" t="n">
        <v>0</v>
      </c>
      <c r="BM525" t="n">
        <v>0</v>
      </c>
      <c r="BN525" t="n">
        <v>0</v>
      </c>
      <c r="BO525" t="n">
        <v>0</v>
      </c>
      <c r="BP525" t="n">
        <v>0</v>
      </c>
      <c r="BQ525" t="n">
        <v>0</v>
      </c>
      <c r="BR525" t="n">
        <v>0</v>
      </c>
      <c r="BS525" t="n">
        <v>0</v>
      </c>
      <c r="BT525" t="n">
        <v>0</v>
      </c>
      <c r="BU525" t="n">
        <v>0</v>
      </c>
      <c r="BV525" t="n">
        <v>0</v>
      </c>
      <c r="BW525" t="n">
        <v>0</v>
      </c>
      <c r="CV525" t="n">
        <v>0</v>
      </c>
      <c r="CW525" t="n">
        <v>0</v>
      </c>
      <c r="CX525">
        <f>ROUND(Y525*Source!I1309,7)</f>
        <v/>
      </c>
      <c r="CY525">
        <f>AD525</f>
        <v/>
      </c>
      <c r="CZ525">
        <f>AH525</f>
        <v/>
      </c>
      <c r="DA525">
        <f>AL525</f>
        <v/>
      </c>
      <c r="DB525">
        <f>ROUND(ROUND(AT525*CZ525,2),2)</f>
        <v/>
      </c>
      <c r="DC525">
        <f>ROUND(ROUND(AT525*AG525,2),2)</f>
        <v/>
      </c>
      <c r="DD525" t="inlineStr"/>
      <c r="DE525" t="inlineStr"/>
      <c r="DF525">
        <f>ROUND(ROUND(AE525,0)*CX525,0)</f>
        <v/>
      </c>
      <c r="DG525">
        <f>ROUND(ROUND(AF525,0)*CX525,0)</f>
        <v/>
      </c>
      <c r="DH525">
        <f>ROUND(ROUND(AG525,0)*CX525,0)</f>
        <v/>
      </c>
      <c r="DI525">
        <f>ROUND(ROUND(AH525,0)*CX525,0)</f>
        <v/>
      </c>
      <c r="DJ525">
        <f>DI525</f>
        <v/>
      </c>
      <c r="DK525" t="n">
        <v>0</v>
      </c>
      <c r="DL525" t="inlineStr"/>
      <c r="DM525" t="n">
        <v>0</v>
      </c>
      <c r="DN525" t="inlineStr"/>
      <c r="DO525" t="n">
        <v>0</v>
      </c>
    </row>
    <row r="526">
      <c r="A526">
        <f>ROW(Source!A1309)</f>
        <v/>
      </c>
      <c r="B526" t="n">
        <v>78855224</v>
      </c>
      <c r="C526" t="n">
        <v>78860889</v>
      </c>
      <c r="D526" t="n">
        <v>29172556</v>
      </c>
      <c r="E526" t="n">
        <v>1</v>
      </c>
      <c r="F526" t="n">
        <v>1</v>
      </c>
      <c r="G526" t="n">
        <v>1</v>
      </c>
      <c r="H526" t="n">
        <v>2</v>
      </c>
      <c r="I526" t="inlineStr">
        <is>
          <t>030954</t>
        </is>
      </c>
      <c r="J526" t="inlineStr">
        <is>
          <t>ТСЭМ Московской обл., 030954, приказ Минстроя России №675/пр от 28.02.2017 № 264/пр</t>
        </is>
      </c>
      <c r="K526" t="inlineStr">
        <is>
          <t>Подъемники грузоподъемностью до 500 кг одномачтовые, высота подъема 45 м</t>
        </is>
      </c>
      <c r="L526" t="n">
        <v>1368</v>
      </c>
      <c r="N526" t="n">
        <v>1011</v>
      </c>
      <c r="O526" t="inlineStr">
        <is>
          <t>маш.-ч</t>
        </is>
      </c>
      <c r="P526" t="inlineStr">
        <is>
          <t>маш.-ч</t>
        </is>
      </c>
      <c r="Q526" t="n">
        <v>1</v>
      </c>
      <c r="W526" t="n">
        <v>0</v>
      </c>
      <c r="X526" t="n">
        <v>344519037</v>
      </c>
      <c r="Y526">
        <f>AT526</f>
        <v/>
      </c>
      <c r="AA526" t="n">
        <v>0</v>
      </c>
      <c r="AB526" t="n">
        <v>728.98</v>
      </c>
      <c r="AC526" t="n">
        <v>705.38</v>
      </c>
      <c r="AD526" t="n">
        <v>0</v>
      </c>
      <c r="AE526" t="n">
        <v>0</v>
      </c>
      <c r="AF526" t="n">
        <v>31.26</v>
      </c>
      <c r="AG526" t="n">
        <v>13.5</v>
      </c>
      <c r="AH526" t="n">
        <v>0</v>
      </c>
      <c r="AI526" t="n">
        <v>1</v>
      </c>
      <c r="AJ526" t="n">
        <v>23.32</v>
      </c>
      <c r="AK526" t="n">
        <v>52.25</v>
      </c>
      <c r="AL526" t="n">
        <v>1</v>
      </c>
      <c r="AM526" t="n">
        <v>2</v>
      </c>
      <c r="AN526" t="n">
        <v>0</v>
      </c>
      <c r="AO526" t="n">
        <v>1</v>
      </c>
      <c r="AP526" t="n">
        <v>0</v>
      </c>
      <c r="AQ526" t="n">
        <v>0</v>
      </c>
      <c r="AR526" t="n">
        <v>0</v>
      </c>
      <c r="AS526" t="inlineStr"/>
      <c r="AT526" t="n">
        <v>0.02</v>
      </c>
      <c r="AU526" t="inlineStr"/>
      <c r="AV526" t="n">
        <v>0</v>
      </c>
      <c r="AW526" t="n">
        <v>2</v>
      </c>
      <c r="AX526" t="n">
        <v>78860900</v>
      </c>
      <c r="AY526" t="n">
        <v>1</v>
      </c>
      <c r="AZ526" t="n">
        <v>0</v>
      </c>
      <c r="BA526" t="n">
        <v>511</v>
      </c>
      <c r="BB526" t="n">
        <v>0</v>
      </c>
      <c r="BC526" t="n">
        <v>0</v>
      </c>
      <c r="BD526" t="n">
        <v>0</v>
      </c>
      <c r="BE526" t="n">
        <v>0</v>
      </c>
      <c r="BF526" t="n">
        <v>0</v>
      </c>
      <c r="BG526" t="n">
        <v>0</v>
      </c>
      <c r="BH526" t="n">
        <v>0</v>
      </c>
      <c r="BI526" t="n">
        <v>0</v>
      </c>
      <c r="BJ526" t="n">
        <v>0</v>
      </c>
      <c r="BK526" t="n">
        <v>0</v>
      </c>
      <c r="BL526" t="n">
        <v>0</v>
      </c>
      <c r="BM526" t="n">
        <v>0</v>
      </c>
      <c r="BN526" t="n">
        <v>0</v>
      </c>
      <c r="BO526" t="n">
        <v>0</v>
      </c>
      <c r="BP526" t="n">
        <v>0</v>
      </c>
      <c r="BQ526" t="n">
        <v>0</v>
      </c>
      <c r="BR526" t="n">
        <v>0</v>
      </c>
      <c r="BS526" t="n">
        <v>0</v>
      </c>
      <c r="BT526" t="n">
        <v>0</v>
      </c>
      <c r="BU526" t="n">
        <v>0</v>
      </c>
      <c r="BV526" t="n">
        <v>0</v>
      </c>
      <c r="BW526" t="n">
        <v>0</v>
      </c>
      <c r="CV526" t="n">
        <v>0</v>
      </c>
      <c r="CW526">
        <f>ROUND(Y526*Source!I1309*DO526,7)</f>
        <v/>
      </c>
      <c r="CX526">
        <f>ROUND(Y526*Source!I1309,7)</f>
        <v/>
      </c>
      <c r="CY526">
        <f>AB526</f>
        <v/>
      </c>
      <c r="CZ526">
        <f>AF526</f>
        <v/>
      </c>
      <c r="DA526">
        <f>AJ526</f>
        <v/>
      </c>
      <c r="DB526">
        <f>ROUND(ROUND(AT526*CZ526,2),2)</f>
        <v/>
      </c>
      <c r="DC526">
        <f>ROUND(ROUND(AT526*AG526,2),2)</f>
        <v/>
      </c>
      <c r="DD526" t="inlineStr"/>
      <c r="DE526" t="inlineStr"/>
      <c r="DF526">
        <f>ROUND(ROUND(AE526,0)*CX526,0)</f>
        <v/>
      </c>
      <c r="DG526">
        <f>ROUND(ROUND(AF526*AJ526,0)*CX526,0)</f>
        <v/>
      </c>
      <c r="DH526">
        <f>ROUND(ROUND(AG526*AK526,0)*CX526,0)</f>
        <v/>
      </c>
      <c r="DI526">
        <f>ROUND(ROUND(AH526,0)*CX526,0)</f>
        <v/>
      </c>
      <c r="DJ526">
        <f>DG526</f>
        <v/>
      </c>
      <c r="DK526" t="n">
        <v>0</v>
      </c>
      <c r="DL526" t="inlineStr"/>
      <c r="DM526" t="n">
        <v>0</v>
      </c>
      <c r="DN526" t="inlineStr"/>
      <c r="DO526" t="n">
        <v>0</v>
      </c>
    </row>
    <row r="527">
      <c r="A527">
        <f>ROW(Source!A1309)</f>
        <v/>
      </c>
      <c r="B527" t="n">
        <v>78855224</v>
      </c>
      <c r="C527" t="n">
        <v>78860889</v>
      </c>
      <c r="D527" t="n">
        <v>29174913</v>
      </c>
      <c r="E527" t="n">
        <v>1</v>
      </c>
      <c r="F527" t="n">
        <v>1</v>
      </c>
      <c r="G527" t="n">
        <v>1</v>
      </c>
      <c r="H527" t="n">
        <v>2</v>
      </c>
      <c r="I527" t="inlineStr">
        <is>
          <t>400001</t>
        </is>
      </c>
      <c r="J527" t="inlineStr">
        <is>
          <t>ТСЭМ Московской обл., 400001, приказ Минстроя России №675/пр от 28.02.2017 № 264/пр</t>
        </is>
      </c>
      <c r="K527" t="inlineStr">
        <is>
          <t>Автомобили бортовые, грузоподъемность до 5 т</t>
        </is>
      </c>
      <c r="L527" t="n">
        <v>1368</v>
      </c>
      <c r="N527" t="n">
        <v>1011</v>
      </c>
      <c r="O527" t="inlineStr">
        <is>
          <t>маш.-ч</t>
        </is>
      </c>
      <c r="P527" t="inlineStr">
        <is>
          <t>маш.-ч</t>
        </is>
      </c>
      <c r="Q527" t="n">
        <v>1</v>
      </c>
      <c r="W527" t="n">
        <v>0</v>
      </c>
      <c r="X527" t="n">
        <v>1230759911</v>
      </c>
      <c r="Y527">
        <f>AT527</f>
        <v/>
      </c>
      <c r="AA527" t="n">
        <v>0</v>
      </c>
      <c r="AB527" t="n">
        <v>2177.51</v>
      </c>
      <c r="AC527" t="n">
        <v>606.1</v>
      </c>
      <c r="AD527" t="n">
        <v>0</v>
      </c>
      <c r="AE527" t="n">
        <v>0</v>
      </c>
      <c r="AF527" t="n">
        <v>87.17</v>
      </c>
      <c r="AG527" t="n">
        <v>11.6</v>
      </c>
      <c r="AH527" t="n">
        <v>0</v>
      </c>
      <c r="AI527" t="n">
        <v>1</v>
      </c>
      <c r="AJ527" t="n">
        <v>24.98</v>
      </c>
      <c r="AK527" t="n">
        <v>52.25</v>
      </c>
      <c r="AL527" t="n">
        <v>1</v>
      </c>
      <c r="AM527" t="n">
        <v>2</v>
      </c>
      <c r="AN527" t="n">
        <v>0</v>
      </c>
      <c r="AO527" t="n">
        <v>1</v>
      </c>
      <c r="AP527" t="n">
        <v>0</v>
      </c>
      <c r="AQ527" t="n">
        <v>0</v>
      </c>
      <c r="AR527" t="n">
        <v>0</v>
      </c>
      <c r="AS527" t="inlineStr"/>
      <c r="AT527" t="n">
        <v>0.15</v>
      </c>
      <c r="AU527" t="inlineStr"/>
      <c r="AV527" t="n">
        <v>0</v>
      </c>
      <c r="AW527" t="n">
        <v>2</v>
      </c>
      <c r="AX527" t="n">
        <v>78860901</v>
      </c>
      <c r="AY527" t="n">
        <v>1</v>
      </c>
      <c r="AZ527" t="n">
        <v>0</v>
      </c>
      <c r="BA527" t="n">
        <v>512</v>
      </c>
      <c r="BB527" t="n">
        <v>0</v>
      </c>
      <c r="BC527" t="n">
        <v>0</v>
      </c>
      <c r="BD527" t="n">
        <v>0</v>
      </c>
      <c r="BE527" t="n">
        <v>0</v>
      </c>
      <c r="BF527" t="n">
        <v>0</v>
      </c>
      <c r="BG527" t="n">
        <v>0</v>
      </c>
      <c r="BH527" t="n">
        <v>0</v>
      </c>
      <c r="BI527" t="n">
        <v>0</v>
      </c>
      <c r="BJ527" t="n">
        <v>0</v>
      </c>
      <c r="BK527" t="n">
        <v>0</v>
      </c>
      <c r="BL527" t="n">
        <v>0</v>
      </c>
      <c r="BM527" t="n">
        <v>0</v>
      </c>
      <c r="BN527" t="n">
        <v>0</v>
      </c>
      <c r="BO527" t="n">
        <v>0</v>
      </c>
      <c r="BP527" t="n">
        <v>0</v>
      </c>
      <c r="BQ527" t="n">
        <v>0</v>
      </c>
      <c r="BR527" t="n">
        <v>0</v>
      </c>
      <c r="BS527" t="n">
        <v>0</v>
      </c>
      <c r="BT527" t="n">
        <v>0</v>
      </c>
      <c r="BU527" t="n">
        <v>0</v>
      </c>
      <c r="BV527" t="n">
        <v>0</v>
      </c>
      <c r="BW527" t="n">
        <v>0</v>
      </c>
      <c r="CV527" t="n">
        <v>0</v>
      </c>
      <c r="CW527">
        <f>ROUND(Y527*Source!I1309*DO527,7)</f>
        <v/>
      </c>
      <c r="CX527">
        <f>ROUND(Y527*Source!I1309,7)</f>
        <v/>
      </c>
      <c r="CY527">
        <f>AB527</f>
        <v/>
      </c>
      <c r="CZ527">
        <f>AF527</f>
        <v/>
      </c>
      <c r="DA527">
        <f>AJ527</f>
        <v/>
      </c>
      <c r="DB527">
        <f>ROUND(ROUND(AT527*CZ527,2),2)</f>
        <v/>
      </c>
      <c r="DC527">
        <f>ROUND(ROUND(AT527*AG527,2),2)</f>
        <v/>
      </c>
      <c r="DD527" t="inlineStr"/>
      <c r="DE527" t="inlineStr"/>
      <c r="DF527">
        <f>ROUND(ROUND(AE527,0)*CX527,0)</f>
        <v/>
      </c>
      <c r="DG527">
        <f>ROUND(ROUND(AF527*AJ527,0)*CX527,0)</f>
        <v/>
      </c>
      <c r="DH527">
        <f>ROUND(ROUND(AG527*AK527,0)*CX527,0)</f>
        <v/>
      </c>
      <c r="DI527">
        <f>ROUND(ROUND(AH527,0)*CX527,0)</f>
        <v/>
      </c>
      <c r="DJ527">
        <f>DG527</f>
        <v/>
      </c>
      <c r="DK527" t="n">
        <v>0</v>
      </c>
      <c r="DL527" t="inlineStr"/>
      <c r="DM527" t="n">
        <v>0</v>
      </c>
      <c r="DN527" t="inlineStr"/>
      <c r="DO527" t="n">
        <v>0</v>
      </c>
    </row>
    <row r="528">
      <c r="A528">
        <f>ROW(Source!A1309)</f>
        <v/>
      </c>
      <c r="B528" t="n">
        <v>78855224</v>
      </c>
      <c r="C528" t="n">
        <v>78860889</v>
      </c>
      <c r="D528" t="n">
        <v>29107779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101-1596</t>
        </is>
      </c>
      <c r="J528" t="inlineStr">
        <is>
          <t>ТССЦ Московской обл., 101-1596, приказ Минстроя России №675/пр от 28.02.2017 № 254/пр</t>
        </is>
      </c>
      <c r="K528" t="inlineStr">
        <is>
          <t>Шкурка шлифовальная двухслойная с зернистостью 40-25</t>
        </is>
      </c>
      <c r="L528" t="n">
        <v>1327</v>
      </c>
      <c r="N528" t="n">
        <v>1005</v>
      </c>
      <c r="O528" t="inlineStr">
        <is>
          <t>м2</t>
        </is>
      </c>
      <c r="P528" t="inlineStr">
        <is>
          <t>м2</t>
        </is>
      </c>
      <c r="Q528" t="n">
        <v>1</v>
      </c>
      <c r="W528" t="n">
        <v>0</v>
      </c>
      <c r="X528" t="n">
        <v>-1827594923</v>
      </c>
      <c r="Y528">
        <f>AT528</f>
        <v/>
      </c>
      <c r="AA528" t="n">
        <v>390.47</v>
      </c>
      <c r="AB528" t="n">
        <v>0</v>
      </c>
      <c r="AC528" t="n">
        <v>0</v>
      </c>
      <c r="AD528" t="n">
        <v>0</v>
      </c>
      <c r="AE528" t="n">
        <v>72.31</v>
      </c>
      <c r="AF528" t="n">
        <v>0</v>
      </c>
      <c r="AG528" t="n">
        <v>0</v>
      </c>
      <c r="AH528" t="n">
        <v>0</v>
      </c>
      <c r="AI528" t="n">
        <v>5.4</v>
      </c>
      <c r="AJ528" t="n">
        <v>1</v>
      </c>
      <c r="AK528" t="n">
        <v>1</v>
      </c>
      <c r="AL528" t="n">
        <v>1</v>
      </c>
      <c r="AM528" t="n">
        <v>2</v>
      </c>
      <c r="AN528" t="n">
        <v>0</v>
      </c>
      <c r="AO528" t="n">
        <v>1</v>
      </c>
      <c r="AP528" t="n">
        <v>0</v>
      </c>
      <c r="AQ528" t="n">
        <v>0</v>
      </c>
      <c r="AR528" t="n">
        <v>0</v>
      </c>
      <c r="AS528" t="inlineStr"/>
      <c r="AT528" t="n">
        <v>0.84</v>
      </c>
      <c r="AU528" t="inlineStr"/>
      <c r="AV528" t="n">
        <v>0</v>
      </c>
      <c r="AW528" t="n">
        <v>2</v>
      </c>
      <c r="AX528" t="n">
        <v>78860902</v>
      </c>
      <c r="AY528" t="n">
        <v>1</v>
      </c>
      <c r="AZ528" t="n">
        <v>0</v>
      </c>
      <c r="BA528" t="n">
        <v>513</v>
      </c>
      <c r="BB528" t="n">
        <v>0</v>
      </c>
      <c r="BC528" t="n">
        <v>0</v>
      </c>
      <c r="BD528" t="n">
        <v>0</v>
      </c>
      <c r="BE528" t="n">
        <v>0</v>
      </c>
      <c r="BF528" t="n">
        <v>0</v>
      </c>
      <c r="BG528" t="n">
        <v>0</v>
      </c>
      <c r="BH528" t="n">
        <v>0</v>
      </c>
      <c r="BI528" t="n">
        <v>0</v>
      </c>
      <c r="BJ528" t="n">
        <v>0</v>
      </c>
      <c r="BK528" t="n">
        <v>0</v>
      </c>
      <c r="BL528" t="n">
        <v>0</v>
      </c>
      <c r="BM528" t="n">
        <v>0</v>
      </c>
      <c r="BN528" t="n">
        <v>0</v>
      </c>
      <c r="BO528" t="n">
        <v>0</v>
      </c>
      <c r="BP528" t="n">
        <v>0</v>
      </c>
      <c r="BQ528" t="n">
        <v>0</v>
      </c>
      <c r="BR528" t="n">
        <v>0</v>
      </c>
      <c r="BS528" t="n">
        <v>0</v>
      </c>
      <c r="BT528" t="n">
        <v>0</v>
      </c>
      <c r="BU528" t="n">
        <v>0</v>
      </c>
      <c r="BV528" t="n">
        <v>0</v>
      </c>
      <c r="BW528" t="n">
        <v>0</v>
      </c>
      <c r="CV528" t="n">
        <v>0</v>
      </c>
      <c r="CW528" t="n">
        <v>0</v>
      </c>
      <c r="CX528">
        <f>ROUND(Y528*Source!I1309,7)</f>
        <v/>
      </c>
      <c r="CY528">
        <f>AA528</f>
        <v/>
      </c>
      <c r="CZ528">
        <f>AE528</f>
        <v/>
      </c>
      <c r="DA528">
        <f>AI528</f>
        <v/>
      </c>
      <c r="DB528">
        <f>ROUND(ROUND(AT528*CZ528,2),2)</f>
        <v/>
      </c>
      <c r="DC528">
        <f>ROUND(ROUND(AT528*AG528,2),2)</f>
        <v/>
      </c>
      <c r="DD528" t="inlineStr"/>
      <c r="DE528" t="inlineStr"/>
      <c r="DF528">
        <f>ROUND(ROUND(AE528*AI528,0)*CX528,0)</f>
        <v/>
      </c>
      <c r="DG528">
        <f>ROUND(ROUND(AF528,0)*CX528,0)</f>
        <v/>
      </c>
      <c r="DH528">
        <f>ROUND(ROUND(AG528,0)*CX528,0)</f>
        <v/>
      </c>
      <c r="DI528">
        <f>ROUND(ROUND(AH528,0)*CX528,0)</f>
        <v/>
      </c>
      <c r="DJ528">
        <f>DF528</f>
        <v/>
      </c>
      <c r="DK528" t="n">
        <v>0</v>
      </c>
      <c r="DL528" t="inlineStr"/>
      <c r="DM528" t="n">
        <v>0</v>
      </c>
      <c r="DN528" t="inlineStr"/>
      <c r="DO528" t="n">
        <v>0</v>
      </c>
    </row>
    <row r="529">
      <c r="A529">
        <f>ROW(Source!A1309)</f>
        <v/>
      </c>
      <c r="B529" t="n">
        <v>78855224</v>
      </c>
      <c r="C529" t="n">
        <v>78860889</v>
      </c>
      <c r="D529" t="n">
        <v>29109797</v>
      </c>
      <c r="E529" t="n">
        <v>1</v>
      </c>
      <c r="F529" t="n">
        <v>1</v>
      </c>
      <c r="G529" t="n">
        <v>1</v>
      </c>
      <c r="H529" t="n">
        <v>3</v>
      </c>
      <c r="I529" t="inlineStr">
        <is>
          <t>101-1712</t>
        </is>
      </c>
      <c r="J529" t="inlineStr">
        <is>
          <t>ТССЦ Московской обл., 101-1712, приказ Минстроя России №675/пр от 28.02.2017 № 254/пр</t>
        </is>
      </c>
      <c r="K529" t="inlineStr">
        <is>
          <t>Шпатлевка клеевая</t>
        </is>
      </c>
      <c r="L529" t="n">
        <v>1348</v>
      </c>
      <c r="N529" t="n">
        <v>1009</v>
      </c>
      <c r="O529" t="inlineStr">
        <is>
          <t>т</t>
        </is>
      </c>
      <c r="P529" t="inlineStr">
        <is>
          <t>т</t>
        </is>
      </c>
      <c r="Q529" t="n">
        <v>1000</v>
      </c>
      <c r="W529" t="n">
        <v>0</v>
      </c>
      <c r="X529" t="n">
        <v>-1515146857</v>
      </c>
      <c r="Y529">
        <f>AT529</f>
        <v/>
      </c>
      <c r="AA529" t="n">
        <v>27911.13</v>
      </c>
      <c r="AB529" t="n">
        <v>0</v>
      </c>
      <c r="AC529" t="n">
        <v>0</v>
      </c>
      <c r="AD529" t="n">
        <v>0</v>
      </c>
      <c r="AE529" t="n">
        <v>4294.02</v>
      </c>
      <c r="AF529" t="n">
        <v>0</v>
      </c>
      <c r="AG529" t="n">
        <v>0</v>
      </c>
      <c r="AH529" t="n">
        <v>0</v>
      </c>
      <c r="AI529" t="n">
        <v>6.5</v>
      </c>
      <c r="AJ529" t="n">
        <v>1</v>
      </c>
      <c r="AK529" t="n">
        <v>1</v>
      </c>
      <c r="AL529" t="n">
        <v>1</v>
      </c>
      <c r="AM529" t="n">
        <v>2</v>
      </c>
      <c r="AN529" t="n">
        <v>0</v>
      </c>
      <c r="AO529" t="n">
        <v>1</v>
      </c>
      <c r="AP529" t="n">
        <v>0</v>
      </c>
      <c r="AQ529" t="n">
        <v>0</v>
      </c>
      <c r="AR529" t="n">
        <v>0</v>
      </c>
      <c r="AS529" t="inlineStr"/>
      <c r="AT529" t="n">
        <v>0.051</v>
      </c>
      <c r="AU529" t="inlineStr"/>
      <c r="AV529" t="n">
        <v>0</v>
      </c>
      <c r="AW529" t="n">
        <v>2</v>
      </c>
      <c r="AX529" t="n">
        <v>78860903</v>
      </c>
      <c r="AY529" t="n">
        <v>1</v>
      </c>
      <c r="AZ529" t="n">
        <v>0</v>
      </c>
      <c r="BA529" t="n">
        <v>514</v>
      </c>
      <c r="BB529" t="n">
        <v>0</v>
      </c>
      <c r="BC529" t="n">
        <v>0</v>
      </c>
      <c r="BD529" t="n">
        <v>0</v>
      </c>
      <c r="BE529" t="n">
        <v>0</v>
      </c>
      <c r="BF529" t="n">
        <v>0</v>
      </c>
      <c r="BG529" t="n">
        <v>0</v>
      </c>
      <c r="BH529" t="n">
        <v>0</v>
      </c>
      <c r="BI529" t="n">
        <v>0</v>
      </c>
      <c r="BJ529" t="n">
        <v>0</v>
      </c>
      <c r="BK529" t="n">
        <v>0</v>
      </c>
      <c r="BL529" t="n">
        <v>0</v>
      </c>
      <c r="BM529" t="n">
        <v>0</v>
      </c>
      <c r="BN529" t="n">
        <v>0</v>
      </c>
      <c r="BO529" t="n">
        <v>0</v>
      </c>
      <c r="BP529" t="n">
        <v>0</v>
      </c>
      <c r="BQ529" t="n">
        <v>0</v>
      </c>
      <c r="BR529" t="n">
        <v>0</v>
      </c>
      <c r="BS529" t="n">
        <v>0</v>
      </c>
      <c r="BT529" t="n">
        <v>0</v>
      </c>
      <c r="BU529" t="n">
        <v>0</v>
      </c>
      <c r="BV529" t="n">
        <v>0</v>
      </c>
      <c r="BW529" t="n">
        <v>0</v>
      </c>
      <c r="CV529" t="n">
        <v>0</v>
      </c>
      <c r="CW529" t="n">
        <v>0</v>
      </c>
      <c r="CX529">
        <f>ROUND(Y529*Source!I1309,7)</f>
        <v/>
      </c>
      <c r="CY529">
        <f>AA529</f>
        <v/>
      </c>
      <c r="CZ529">
        <f>AE529</f>
        <v/>
      </c>
      <c r="DA529">
        <f>AI529</f>
        <v/>
      </c>
      <c r="DB529">
        <f>ROUND(ROUND(AT529*CZ529,2),2)</f>
        <v/>
      </c>
      <c r="DC529">
        <f>ROUND(ROUND(AT529*AG529,2),2)</f>
        <v/>
      </c>
      <c r="DD529" t="inlineStr"/>
      <c r="DE529" t="inlineStr"/>
      <c r="DF529">
        <f>ROUND(ROUND(AE529*AI529,0)*CX529,0)</f>
        <v/>
      </c>
      <c r="DG529">
        <f>ROUND(ROUND(AF529,0)*CX529,0)</f>
        <v/>
      </c>
      <c r="DH529">
        <f>ROUND(ROUND(AG529,0)*CX529,0)</f>
        <v/>
      </c>
      <c r="DI529">
        <f>ROUND(ROUND(AH529,0)*CX529,0)</f>
        <v/>
      </c>
      <c r="DJ529">
        <f>DF529</f>
        <v/>
      </c>
      <c r="DK529" t="n">
        <v>0</v>
      </c>
      <c r="DL529" t="inlineStr"/>
      <c r="DM529" t="n">
        <v>0</v>
      </c>
      <c r="DN529" t="inlineStr"/>
      <c r="DO529" t="n">
        <v>0</v>
      </c>
    </row>
    <row r="530">
      <c r="A530">
        <f>ROW(Source!A1309)</f>
        <v/>
      </c>
      <c r="B530" t="n">
        <v>78855224</v>
      </c>
      <c r="C530" t="n">
        <v>78860889</v>
      </c>
      <c r="D530" t="n">
        <v>29107800</v>
      </c>
      <c r="E530" t="n">
        <v>1</v>
      </c>
      <c r="F530" t="n">
        <v>1</v>
      </c>
      <c r="G530" t="n">
        <v>1</v>
      </c>
      <c r="H530" t="n">
        <v>3</v>
      </c>
      <c r="I530" t="inlineStr">
        <is>
          <t>101-1757</t>
        </is>
      </c>
      <c r="J530" t="inlineStr">
        <is>
          <t>ТССЦ Московской обл., 101-1757, приказ Минстроя России №675/пр от 28.02.2017 № 254/пр</t>
        </is>
      </c>
      <c r="K530" t="inlineStr">
        <is>
          <t>Ветошь</t>
        </is>
      </c>
      <c r="L530" t="n">
        <v>1346</v>
      </c>
      <c r="N530" t="n">
        <v>1009</v>
      </c>
      <c r="O530" t="inlineStr">
        <is>
          <t>кг</t>
        </is>
      </c>
      <c r="P530" t="inlineStr">
        <is>
          <t>кг</t>
        </is>
      </c>
      <c r="Q530" t="n">
        <v>1</v>
      </c>
      <c r="W530" t="n">
        <v>0</v>
      </c>
      <c r="X530" t="n">
        <v>644139035</v>
      </c>
      <c r="Y530">
        <f>AT530</f>
        <v/>
      </c>
      <c r="AA530" t="n">
        <v>114.7</v>
      </c>
      <c r="AB530" t="n">
        <v>0</v>
      </c>
      <c r="AC530" t="n">
        <v>0</v>
      </c>
      <c r="AD530" t="n">
        <v>0</v>
      </c>
      <c r="AE530" t="n">
        <v>1.81</v>
      </c>
      <c r="AF530" t="n">
        <v>0</v>
      </c>
      <c r="AG530" t="n">
        <v>0</v>
      </c>
      <c r="AH530" t="n">
        <v>0</v>
      </c>
      <c r="AI530" t="n">
        <v>63.37</v>
      </c>
      <c r="AJ530" t="n">
        <v>1</v>
      </c>
      <c r="AK530" t="n">
        <v>1</v>
      </c>
      <c r="AL530" t="n">
        <v>1</v>
      </c>
      <c r="AM530" t="n">
        <v>2</v>
      </c>
      <c r="AN530" t="n">
        <v>0</v>
      </c>
      <c r="AO530" t="n">
        <v>1</v>
      </c>
      <c r="AP530" t="n">
        <v>0</v>
      </c>
      <c r="AQ530" t="n">
        <v>0</v>
      </c>
      <c r="AR530" t="n">
        <v>0</v>
      </c>
      <c r="AS530" t="inlineStr"/>
      <c r="AT530" t="n">
        <v>0.31</v>
      </c>
      <c r="AU530" t="inlineStr"/>
      <c r="AV530" t="n">
        <v>0</v>
      </c>
      <c r="AW530" t="n">
        <v>2</v>
      </c>
      <c r="AX530" t="n">
        <v>78860904</v>
      </c>
      <c r="AY530" t="n">
        <v>1</v>
      </c>
      <c r="AZ530" t="n">
        <v>0</v>
      </c>
      <c r="BA530" t="n">
        <v>515</v>
      </c>
      <c r="BB530" t="n">
        <v>0</v>
      </c>
      <c r="BC530" t="n">
        <v>0</v>
      </c>
      <c r="BD530" t="n">
        <v>0</v>
      </c>
      <c r="BE530" t="n">
        <v>0</v>
      </c>
      <c r="BF530" t="n">
        <v>0</v>
      </c>
      <c r="BG530" t="n">
        <v>0</v>
      </c>
      <c r="BH530" t="n">
        <v>0</v>
      </c>
      <c r="BI530" t="n">
        <v>0</v>
      </c>
      <c r="BJ530" t="n">
        <v>0</v>
      </c>
      <c r="BK530" t="n">
        <v>0</v>
      </c>
      <c r="BL530" t="n">
        <v>0</v>
      </c>
      <c r="BM530" t="n">
        <v>0</v>
      </c>
      <c r="BN530" t="n">
        <v>0</v>
      </c>
      <c r="BO530" t="n">
        <v>0</v>
      </c>
      <c r="BP530" t="n">
        <v>0</v>
      </c>
      <c r="BQ530" t="n">
        <v>0</v>
      </c>
      <c r="BR530" t="n">
        <v>0</v>
      </c>
      <c r="BS530" t="n">
        <v>0</v>
      </c>
      <c r="BT530" t="n">
        <v>0</v>
      </c>
      <c r="BU530" t="n">
        <v>0</v>
      </c>
      <c r="BV530" t="n">
        <v>0</v>
      </c>
      <c r="BW530" t="n">
        <v>0</v>
      </c>
      <c r="CV530" t="n">
        <v>0</v>
      </c>
      <c r="CW530" t="n">
        <v>0</v>
      </c>
      <c r="CX530">
        <f>ROUND(Y530*Source!I1309,7)</f>
        <v/>
      </c>
      <c r="CY530">
        <f>AA530</f>
        <v/>
      </c>
      <c r="CZ530">
        <f>AE530</f>
        <v/>
      </c>
      <c r="DA530">
        <f>AI530</f>
        <v/>
      </c>
      <c r="DB530">
        <f>ROUND(ROUND(AT530*CZ530,2),2)</f>
        <v/>
      </c>
      <c r="DC530">
        <f>ROUND(ROUND(AT530*AG530,2),2)</f>
        <v/>
      </c>
      <c r="DD530" t="inlineStr"/>
      <c r="DE530" t="inlineStr"/>
      <c r="DF530">
        <f>ROUND(ROUND(AE530*AI530,0)*CX530,0)</f>
        <v/>
      </c>
      <c r="DG530">
        <f>ROUND(ROUND(AF530,0)*CX530,0)</f>
        <v/>
      </c>
      <c r="DH530">
        <f>ROUND(ROUND(AG530,0)*CX530,0)</f>
        <v/>
      </c>
      <c r="DI530">
        <f>ROUND(ROUND(AH530,0)*CX530,0)</f>
        <v/>
      </c>
      <c r="DJ530">
        <f>DF530</f>
        <v/>
      </c>
      <c r="DK530" t="n">
        <v>0</v>
      </c>
      <c r="DL530" t="inlineStr"/>
      <c r="DM530" t="n">
        <v>0</v>
      </c>
      <c r="DN530" t="inlineStr"/>
      <c r="DO530" t="n">
        <v>0</v>
      </c>
    </row>
    <row r="531">
      <c r="A531">
        <f>ROW(Source!A1309)</f>
        <v/>
      </c>
      <c r="B531" t="n">
        <v>78855224</v>
      </c>
      <c r="C531" t="n">
        <v>78860889</v>
      </c>
      <c r="D531" t="n">
        <v>29110439</v>
      </c>
      <c r="E531" t="n">
        <v>1</v>
      </c>
      <c r="F531" t="n">
        <v>1</v>
      </c>
      <c r="G531" t="n">
        <v>1</v>
      </c>
      <c r="H531" t="n">
        <v>3</v>
      </c>
      <c r="I531" t="inlineStr">
        <is>
          <t>101-1959</t>
        </is>
      </c>
      <c r="J531" t="inlineStr">
        <is>
          <t>ТССЦ Московской обл., 101-1959, приказ Минстроя России №675/пр от 28.02.2017 № 254/пр</t>
        </is>
      </c>
      <c r="K531" t="inlineStr">
        <is>
          <t>Краска водоэмульсионная ВЭАК-1180</t>
        </is>
      </c>
      <c r="L531" t="n">
        <v>1348</v>
      </c>
      <c r="N531" t="n">
        <v>1009</v>
      </c>
      <c r="O531" t="inlineStr">
        <is>
          <t>т</t>
        </is>
      </c>
      <c r="P531" t="inlineStr">
        <is>
          <t>т</t>
        </is>
      </c>
      <c r="Q531" t="n">
        <v>1000</v>
      </c>
      <c r="W531" t="n">
        <v>0</v>
      </c>
      <c r="X531" t="n">
        <v>-764270001</v>
      </c>
      <c r="Y531">
        <f>AT531</f>
        <v/>
      </c>
      <c r="AA531" t="n">
        <v>84526.31</v>
      </c>
      <c r="AB531" t="n">
        <v>0</v>
      </c>
      <c r="AC531" t="n">
        <v>0</v>
      </c>
      <c r="AD531" t="n">
        <v>0</v>
      </c>
      <c r="AE531" t="n">
        <v>15481.01</v>
      </c>
      <c r="AF531" t="n">
        <v>0</v>
      </c>
      <c r="AG531" t="n">
        <v>0</v>
      </c>
      <c r="AH531" t="n">
        <v>0</v>
      </c>
      <c r="AI531" t="n">
        <v>5.46</v>
      </c>
      <c r="AJ531" t="n">
        <v>1</v>
      </c>
      <c r="AK531" t="n">
        <v>1</v>
      </c>
      <c r="AL531" t="n">
        <v>1</v>
      </c>
      <c r="AM531" t="n">
        <v>2</v>
      </c>
      <c r="AN531" t="n">
        <v>0</v>
      </c>
      <c r="AO531" t="n">
        <v>1</v>
      </c>
      <c r="AP531" t="n">
        <v>0</v>
      </c>
      <c r="AQ531" t="n">
        <v>0</v>
      </c>
      <c r="AR531" t="n">
        <v>0</v>
      </c>
      <c r="AS531" t="inlineStr"/>
      <c r="AT531" t="n">
        <v>0.063</v>
      </c>
      <c r="AU531" t="inlineStr"/>
      <c r="AV531" t="n">
        <v>0</v>
      </c>
      <c r="AW531" t="n">
        <v>2</v>
      </c>
      <c r="AX531" t="n">
        <v>78860905</v>
      </c>
      <c r="AY531" t="n">
        <v>1</v>
      </c>
      <c r="AZ531" t="n">
        <v>0</v>
      </c>
      <c r="BA531" t="n">
        <v>516</v>
      </c>
      <c r="BB531" t="n">
        <v>0</v>
      </c>
      <c r="BC531" t="n">
        <v>0</v>
      </c>
      <c r="BD531" t="n">
        <v>0</v>
      </c>
      <c r="BE531" t="n">
        <v>0</v>
      </c>
      <c r="BF531" t="n">
        <v>0</v>
      </c>
      <c r="BG531" t="n">
        <v>0</v>
      </c>
      <c r="BH531" t="n">
        <v>0</v>
      </c>
      <c r="BI531" t="n">
        <v>0</v>
      </c>
      <c r="BJ531" t="n">
        <v>0</v>
      </c>
      <c r="BK531" t="n">
        <v>0</v>
      </c>
      <c r="BL531" t="n">
        <v>0</v>
      </c>
      <c r="BM531" t="n">
        <v>0</v>
      </c>
      <c r="BN531" t="n">
        <v>0</v>
      </c>
      <c r="BO531" t="n">
        <v>0</v>
      </c>
      <c r="BP531" t="n">
        <v>0</v>
      </c>
      <c r="BQ531" t="n">
        <v>0</v>
      </c>
      <c r="BR531" t="n">
        <v>0</v>
      </c>
      <c r="BS531" t="n">
        <v>0</v>
      </c>
      <c r="BT531" t="n">
        <v>0</v>
      </c>
      <c r="BU531" t="n">
        <v>0</v>
      </c>
      <c r="BV531" t="n">
        <v>0</v>
      </c>
      <c r="BW531" t="n">
        <v>0</v>
      </c>
      <c r="CV531" t="n">
        <v>0</v>
      </c>
      <c r="CW531" t="n">
        <v>0</v>
      </c>
      <c r="CX531">
        <f>ROUND(Y531*Source!I1309,7)</f>
        <v/>
      </c>
      <c r="CY531">
        <f>AA531</f>
        <v/>
      </c>
      <c r="CZ531">
        <f>AE531</f>
        <v/>
      </c>
      <c r="DA531">
        <f>AI531</f>
        <v/>
      </c>
      <c r="DB531">
        <f>ROUND(ROUND(AT531*CZ531,2),2)</f>
        <v/>
      </c>
      <c r="DC531">
        <f>ROUND(ROUND(AT531*AG531,2),2)</f>
        <v/>
      </c>
      <c r="DD531" t="inlineStr"/>
      <c r="DE531" t="inlineStr"/>
      <c r="DF531">
        <f>ROUND(ROUND(AE531*AI531,0)*CX531,0)</f>
        <v/>
      </c>
      <c r="DG531">
        <f>ROUND(ROUND(AF531,0)*CX531,0)</f>
        <v/>
      </c>
      <c r="DH531">
        <f>ROUND(ROUND(AG531,0)*CX531,0)</f>
        <v/>
      </c>
      <c r="DI531">
        <f>ROUND(ROUND(AH531,0)*CX531,0)</f>
        <v/>
      </c>
      <c r="DJ531">
        <f>DF531</f>
        <v/>
      </c>
      <c r="DK531" t="n">
        <v>0</v>
      </c>
      <c r="DL531" t="inlineStr"/>
      <c r="DM531" t="n">
        <v>0</v>
      </c>
      <c r="DN531" t="inlineStr"/>
      <c r="DO531" t="n">
        <v>0</v>
      </c>
    </row>
    <row r="532">
      <c r="A532">
        <f>ROW(Source!A1309)</f>
        <v/>
      </c>
      <c r="B532" t="n">
        <v>78855224</v>
      </c>
      <c r="C532" t="n">
        <v>78860889</v>
      </c>
      <c r="D532" t="n">
        <v>29108700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101-8024</t>
        </is>
      </c>
      <c r="J532" t="inlineStr">
        <is>
          <t>ТССЦ Московской обл., 101-8024, приказ Минстроя России №675/пр от 28.02.2017 № 254/пр</t>
        </is>
      </c>
      <c r="K532" t="inlineStr">
        <is>
          <t>Герметик полиуретановый САЗИЛАСТ 25, долговременная герметизация швов</t>
        </is>
      </c>
      <c r="L532" t="n">
        <v>1346</v>
      </c>
      <c r="N532" t="n">
        <v>1009</v>
      </c>
      <c r="O532" t="inlineStr">
        <is>
          <t>кг</t>
        </is>
      </c>
      <c r="P532" t="inlineStr">
        <is>
          <t>кг</t>
        </is>
      </c>
      <c r="Q532" t="n">
        <v>1</v>
      </c>
      <c r="W532" t="n">
        <v>0</v>
      </c>
      <c r="X532" t="n">
        <v>1936602339</v>
      </c>
      <c r="Y532">
        <f>AT532</f>
        <v/>
      </c>
      <c r="AA532" t="n">
        <v>289.56</v>
      </c>
      <c r="AB532" t="n">
        <v>0</v>
      </c>
      <c r="AC532" t="n">
        <v>0</v>
      </c>
      <c r="AD532" t="n">
        <v>0</v>
      </c>
      <c r="AE532" t="n">
        <v>25.67</v>
      </c>
      <c r="AF532" t="n">
        <v>0</v>
      </c>
      <c r="AG532" t="n">
        <v>0</v>
      </c>
      <c r="AH532" t="n">
        <v>0</v>
      </c>
      <c r="AI532" t="n">
        <v>11.28</v>
      </c>
      <c r="AJ532" t="n">
        <v>1</v>
      </c>
      <c r="AK532" t="n">
        <v>1</v>
      </c>
      <c r="AL532" t="n">
        <v>1</v>
      </c>
      <c r="AM532" t="n">
        <v>0</v>
      </c>
      <c r="AN532" t="n">
        <v>0</v>
      </c>
      <c r="AO532" t="n">
        <v>0</v>
      </c>
      <c r="AP532" t="n">
        <v>1</v>
      </c>
      <c r="AQ532" t="n">
        <v>0</v>
      </c>
      <c r="AR532" t="n">
        <v>0</v>
      </c>
      <c r="AS532" t="inlineStr"/>
      <c r="AT532" t="n">
        <v>50</v>
      </c>
      <c r="AU532" t="inlineStr"/>
      <c r="AV532" t="n">
        <v>0</v>
      </c>
      <c r="AW532" t="n">
        <v>1</v>
      </c>
      <c r="AX532" t="n">
        <v>-1</v>
      </c>
      <c r="AY532" t="n">
        <v>0</v>
      </c>
      <c r="AZ532" t="n">
        <v>0</v>
      </c>
      <c r="BA532" t="inlineStr"/>
      <c r="BB532" t="n">
        <v>0</v>
      </c>
      <c r="BC532" t="n">
        <v>0</v>
      </c>
      <c r="BD532" t="n">
        <v>0</v>
      </c>
      <c r="BE532" t="n">
        <v>0</v>
      </c>
      <c r="BF532" t="n">
        <v>0</v>
      </c>
      <c r="BG532" t="n">
        <v>0</v>
      </c>
      <c r="BH532" t="n">
        <v>0</v>
      </c>
      <c r="BI532" t="n">
        <v>0</v>
      </c>
      <c r="BJ532" t="n">
        <v>0</v>
      </c>
      <c r="BK532" t="n">
        <v>0</v>
      </c>
      <c r="BL532" t="n">
        <v>0</v>
      </c>
      <c r="BM532" t="n">
        <v>0</v>
      </c>
      <c r="BN532" t="n">
        <v>0</v>
      </c>
      <c r="BO532" t="n">
        <v>0</v>
      </c>
      <c r="BP532" t="n">
        <v>0</v>
      </c>
      <c r="BQ532" t="n">
        <v>0</v>
      </c>
      <c r="BR532" t="n">
        <v>0</v>
      </c>
      <c r="BS532" t="n">
        <v>0</v>
      </c>
      <c r="BT532" t="n">
        <v>0</v>
      </c>
      <c r="BU532" t="n">
        <v>0</v>
      </c>
      <c r="BV532" t="n">
        <v>0</v>
      </c>
      <c r="BW532" t="n">
        <v>0</v>
      </c>
      <c r="CV532" t="n">
        <v>0</v>
      </c>
      <c r="CW532" t="n">
        <v>0</v>
      </c>
      <c r="CX532">
        <f>ROUND(Y532*Source!I1309,7)</f>
        <v/>
      </c>
      <c r="CY532">
        <f>AA532</f>
        <v/>
      </c>
      <c r="CZ532">
        <f>AE532</f>
        <v/>
      </c>
      <c r="DA532">
        <f>AI532</f>
        <v/>
      </c>
      <c r="DB532">
        <f>ROUND(ROUND(AT532*CZ532,2),2)</f>
        <v/>
      </c>
      <c r="DC532">
        <f>ROUND(ROUND(AT532*AG532,2),2)</f>
        <v/>
      </c>
      <c r="DD532" t="inlineStr"/>
      <c r="DE532" t="inlineStr"/>
      <c r="DF532">
        <f>ROUND(ROUND(AE532*AI532,0)*CX532,0)</f>
        <v/>
      </c>
      <c r="DG532">
        <f>ROUND(ROUND(AF532,0)*CX532,0)</f>
        <v/>
      </c>
      <c r="DH532">
        <f>ROUND(ROUND(AG532,0)*CX532,0)</f>
        <v/>
      </c>
      <c r="DI532">
        <f>ROUND(ROUND(AH532,0)*CX532,0)</f>
        <v/>
      </c>
      <c r="DJ532">
        <f>DF532</f>
        <v/>
      </c>
      <c r="DK532" t="n">
        <v>0</v>
      </c>
      <c r="DL532" t="inlineStr"/>
      <c r="DM532" t="n">
        <v>0</v>
      </c>
      <c r="DN532" t="inlineStr"/>
      <c r="DO532" t="n">
        <v>0</v>
      </c>
    </row>
    <row r="533">
      <c r="A533">
        <f>ROW(Source!A1311)</f>
        <v/>
      </c>
      <c r="B533" t="n">
        <v>78855224</v>
      </c>
      <c r="C533" t="n">
        <v>78860988</v>
      </c>
      <c r="D533" t="n">
        <v>18442827</v>
      </c>
      <c r="E533" t="n">
        <v>1</v>
      </c>
      <c r="F533" t="n">
        <v>1</v>
      </c>
      <c r="G533" t="n">
        <v>1</v>
      </c>
      <c r="H533" t="n">
        <v>1</v>
      </c>
      <c r="I533" t="inlineStr">
        <is>
          <t>1-1053-90</t>
        </is>
      </c>
      <c r="J533" t="inlineStr"/>
      <c r="K533" t="inlineStr">
        <is>
          <t>Рабочий строитель среднего разряда 5,3</t>
        </is>
      </c>
      <c r="L533" t="n">
        <v>1369</v>
      </c>
      <c r="N533" t="n">
        <v>1013</v>
      </c>
      <c r="O533" t="inlineStr">
        <is>
          <t>чел.-ч</t>
        </is>
      </c>
      <c r="P533" t="inlineStr">
        <is>
          <t>чел.-ч</t>
        </is>
      </c>
      <c r="Q533" t="n">
        <v>1</v>
      </c>
      <c r="W533" t="n">
        <v>0</v>
      </c>
      <c r="X533" t="n">
        <v>717490484</v>
      </c>
      <c r="Y533">
        <f>AT533</f>
        <v/>
      </c>
      <c r="AA533" t="n">
        <v>0</v>
      </c>
      <c r="AB533" t="n">
        <v>0</v>
      </c>
      <c r="AC533" t="n">
        <v>0</v>
      </c>
      <c r="AD533" t="n">
        <v>11.64</v>
      </c>
      <c r="AE533" t="n">
        <v>0</v>
      </c>
      <c r="AF533" t="n">
        <v>0</v>
      </c>
      <c r="AG533" t="n">
        <v>0</v>
      </c>
      <c r="AH533" t="n">
        <v>11.64</v>
      </c>
      <c r="AI533" t="n">
        <v>1</v>
      </c>
      <c r="AJ533" t="n">
        <v>1</v>
      </c>
      <c r="AK533" t="n">
        <v>1</v>
      </c>
      <c r="AL533" t="n">
        <v>1</v>
      </c>
      <c r="AM533" t="n">
        <v>-2</v>
      </c>
      <c r="AN533" t="n">
        <v>0</v>
      </c>
      <c r="AO533" t="n">
        <v>1</v>
      </c>
      <c r="AP533" t="n">
        <v>0</v>
      </c>
      <c r="AQ533" t="n">
        <v>0</v>
      </c>
      <c r="AR533" t="n">
        <v>0</v>
      </c>
      <c r="AS533" t="inlineStr"/>
      <c r="AT533" t="n">
        <v>5.01</v>
      </c>
      <c r="AU533" t="inlineStr"/>
      <c r="AV533" t="n">
        <v>1</v>
      </c>
      <c r="AW533" t="n">
        <v>2</v>
      </c>
      <c r="AX533" t="n">
        <v>78860995</v>
      </c>
      <c r="AY533" t="n">
        <v>1</v>
      </c>
      <c r="AZ533" t="n">
        <v>0</v>
      </c>
      <c r="BA533" t="n">
        <v>517</v>
      </c>
      <c r="BB533" t="n">
        <v>0</v>
      </c>
      <c r="BC533" t="n">
        <v>0</v>
      </c>
      <c r="BD533" t="n">
        <v>0</v>
      </c>
      <c r="BE533" t="n">
        <v>0</v>
      </c>
      <c r="BF533" t="n">
        <v>0</v>
      </c>
      <c r="BG533" t="n">
        <v>0</v>
      </c>
      <c r="BH533" t="n">
        <v>0</v>
      </c>
      <c r="BI533" t="n">
        <v>0</v>
      </c>
      <c r="BJ533" t="n">
        <v>0</v>
      </c>
      <c r="BK533" t="n">
        <v>0</v>
      </c>
      <c r="BL533" t="n">
        <v>0</v>
      </c>
      <c r="BM533" t="n">
        <v>0</v>
      </c>
      <c r="BN533" t="n">
        <v>0</v>
      </c>
      <c r="BO533" t="n">
        <v>0</v>
      </c>
      <c r="BP533" t="n">
        <v>0</v>
      </c>
      <c r="BQ533" t="n">
        <v>0</v>
      </c>
      <c r="BR533" t="n">
        <v>0</v>
      </c>
      <c r="BS533" t="n">
        <v>0</v>
      </c>
      <c r="BT533" t="n">
        <v>0</v>
      </c>
      <c r="BU533" t="n">
        <v>0</v>
      </c>
      <c r="BV533" t="n">
        <v>0</v>
      </c>
      <c r="BW533" t="n">
        <v>0</v>
      </c>
      <c r="CU533">
        <f>ROUND(AT533*Source!I1311*AH533*AL533,0)</f>
        <v/>
      </c>
      <c r="CV533">
        <f>ROUND(Y533*Source!I1311,7)</f>
        <v/>
      </c>
      <c r="CW533" t="n">
        <v>0</v>
      </c>
      <c r="CX533">
        <f>ROUND(Y533*Source!I1311,7)</f>
        <v/>
      </c>
      <c r="CY533">
        <f>AD533</f>
        <v/>
      </c>
      <c r="CZ533">
        <f>AH533</f>
        <v/>
      </c>
      <c r="DA533">
        <f>AL533</f>
        <v/>
      </c>
      <c r="DB533">
        <f>ROUND(ROUND(AT533*CZ533,2),2)</f>
        <v/>
      </c>
      <c r="DC533">
        <f>ROUND(ROUND(AT533*AG533,2),2)</f>
        <v/>
      </c>
      <c r="DD533" t="inlineStr"/>
      <c r="DE533" t="inlineStr"/>
      <c r="DF533">
        <f>ROUND(ROUND(AE533,0)*CX533,0)</f>
        <v/>
      </c>
      <c r="DG533">
        <f>ROUND(ROUND(AF533,0)*CX533,0)</f>
        <v/>
      </c>
      <c r="DH533">
        <f>ROUND(ROUND(AG533,0)*CX533,0)</f>
        <v/>
      </c>
      <c r="DI533">
        <f>ROUND(ROUND(AH533,0)*CX533,0)</f>
        <v/>
      </c>
      <c r="DJ533">
        <f>DI533</f>
        <v/>
      </c>
      <c r="DK533" t="n">
        <v>0</v>
      </c>
      <c r="DL533" t="inlineStr"/>
      <c r="DM533" t="n">
        <v>0</v>
      </c>
      <c r="DN533" t="inlineStr"/>
      <c r="DO533" t="n">
        <v>0</v>
      </c>
    </row>
    <row r="534">
      <c r="A534">
        <f>ROW(Source!A1311)</f>
        <v/>
      </c>
      <c r="B534" t="n">
        <v>78855224</v>
      </c>
      <c r="C534" t="n">
        <v>78860988</v>
      </c>
      <c r="D534" t="n">
        <v>29172703</v>
      </c>
      <c r="E534" t="n">
        <v>1</v>
      </c>
      <c r="F534" t="n">
        <v>1</v>
      </c>
      <c r="G534" t="n">
        <v>1</v>
      </c>
      <c r="H534" t="n">
        <v>2</v>
      </c>
      <c r="I534" t="inlineStr">
        <is>
          <t>042900</t>
        </is>
      </c>
      <c r="J534" t="inlineStr">
        <is>
          <t>ТСЭМ Московской обл., 042900, приказ Минстроя России №675/пр от 28.02.2017 № 264/пр</t>
        </is>
      </c>
      <c r="K53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4" t="n">
        <v>1368</v>
      </c>
      <c r="N534" t="n">
        <v>1011</v>
      </c>
      <c r="O534" t="inlineStr">
        <is>
          <t>маш.-ч</t>
        </is>
      </c>
      <c r="P534" t="inlineStr">
        <is>
          <t>маш.-ч</t>
        </is>
      </c>
      <c r="Q534" t="n">
        <v>1</v>
      </c>
      <c r="W534" t="n">
        <v>0</v>
      </c>
      <c r="X534" t="n">
        <v>1695838894</v>
      </c>
      <c r="Y534">
        <f>AT534</f>
        <v/>
      </c>
      <c r="AA534" t="n">
        <v>0</v>
      </c>
      <c r="AB534" t="n">
        <v>177.13</v>
      </c>
      <c r="AC534" t="n">
        <v>0</v>
      </c>
      <c r="AD534" t="n">
        <v>0</v>
      </c>
      <c r="AE534" t="n">
        <v>0</v>
      </c>
      <c r="AF534" t="n">
        <v>29.67</v>
      </c>
      <c r="AG534" t="n">
        <v>0</v>
      </c>
      <c r="AH534" t="n">
        <v>0</v>
      </c>
      <c r="AI534" t="n">
        <v>1</v>
      </c>
      <c r="AJ534" t="n">
        <v>5.97</v>
      </c>
      <c r="AK534" t="n">
        <v>52.25</v>
      </c>
      <c r="AL534" t="n">
        <v>1</v>
      </c>
      <c r="AM534" t="n">
        <v>2</v>
      </c>
      <c r="AN534" t="n">
        <v>0</v>
      </c>
      <c r="AO534" t="n">
        <v>1</v>
      </c>
      <c r="AP534" t="n">
        <v>0</v>
      </c>
      <c r="AQ534" t="n">
        <v>0</v>
      </c>
      <c r="AR534" t="n">
        <v>0</v>
      </c>
      <c r="AS534" t="inlineStr"/>
      <c r="AT534" t="n">
        <v>1.5</v>
      </c>
      <c r="AU534" t="inlineStr"/>
      <c r="AV534" t="n">
        <v>0</v>
      </c>
      <c r="AW534" t="n">
        <v>2</v>
      </c>
      <c r="AX534" t="n">
        <v>78860996</v>
      </c>
      <c r="AY534" t="n">
        <v>1</v>
      </c>
      <c r="AZ534" t="n">
        <v>0</v>
      </c>
      <c r="BA534" t="n">
        <v>518</v>
      </c>
      <c r="BB534" t="n">
        <v>0</v>
      </c>
      <c r="BC534" t="n">
        <v>0</v>
      </c>
      <c r="BD534" t="n">
        <v>0</v>
      </c>
      <c r="BE534" t="n">
        <v>0</v>
      </c>
      <c r="BF534" t="n">
        <v>0</v>
      </c>
      <c r="BG534" t="n">
        <v>0</v>
      </c>
      <c r="BH534" t="n">
        <v>0</v>
      </c>
      <c r="BI534" t="n">
        <v>0</v>
      </c>
      <c r="BJ534" t="n">
        <v>0</v>
      </c>
      <c r="BK534" t="n">
        <v>0</v>
      </c>
      <c r="BL534" t="n">
        <v>0</v>
      </c>
      <c r="BM534" t="n">
        <v>0</v>
      </c>
      <c r="BN534" t="n">
        <v>0</v>
      </c>
      <c r="BO534" t="n">
        <v>0</v>
      </c>
      <c r="BP534" t="n">
        <v>0</v>
      </c>
      <c r="BQ534" t="n">
        <v>0</v>
      </c>
      <c r="BR534" t="n">
        <v>0</v>
      </c>
      <c r="BS534" t="n">
        <v>0</v>
      </c>
      <c r="BT534" t="n">
        <v>0</v>
      </c>
      <c r="BU534" t="n">
        <v>0</v>
      </c>
      <c r="BV534" t="n">
        <v>0</v>
      </c>
      <c r="BW534" t="n">
        <v>0</v>
      </c>
      <c r="CV534" t="n">
        <v>0</v>
      </c>
      <c r="CW534">
        <f>ROUND(Y534*Source!I1311*DO534,7)</f>
        <v/>
      </c>
      <c r="CX534">
        <f>ROUND(Y534*Source!I1311,7)</f>
        <v/>
      </c>
      <c r="CY534">
        <f>AB534</f>
        <v/>
      </c>
      <c r="CZ534">
        <f>AF534</f>
        <v/>
      </c>
      <c r="DA534">
        <f>AJ534</f>
        <v/>
      </c>
      <c r="DB534">
        <f>ROUND(ROUND(AT534*CZ534,2),2)</f>
        <v/>
      </c>
      <c r="DC534">
        <f>ROUND(ROUND(AT534*AG534,2),2)</f>
        <v/>
      </c>
      <c r="DD534" t="inlineStr"/>
      <c r="DE534" t="inlineStr"/>
      <c r="DF534">
        <f>ROUND(ROUND(AE534,0)*CX534,0)</f>
        <v/>
      </c>
      <c r="DG534">
        <f>ROUND(ROUND(AF534*AJ534,0)*CX534,0)</f>
        <v/>
      </c>
      <c r="DH534">
        <f>ROUND(ROUND(AG534*AK534,0)*CX534,0)</f>
        <v/>
      </c>
      <c r="DI534">
        <f>ROUND(ROUND(AH534,0)*CX534,0)</f>
        <v/>
      </c>
      <c r="DJ534">
        <f>DG534</f>
        <v/>
      </c>
      <c r="DK534" t="n">
        <v>0</v>
      </c>
      <c r="DL534" t="inlineStr"/>
      <c r="DM534" t="n">
        <v>0</v>
      </c>
      <c r="DN534" t="inlineStr"/>
      <c r="DO534" t="n">
        <v>0</v>
      </c>
    </row>
    <row r="535">
      <c r="A535">
        <f>ROW(Source!A1311)</f>
        <v/>
      </c>
      <c r="B535" t="n">
        <v>78855224</v>
      </c>
      <c r="C535" t="n">
        <v>78860988</v>
      </c>
      <c r="D535" t="n">
        <v>29110398</v>
      </c>
      <c r="E535" t="n">
        <v>1</v>
      </c>
      <c r="F535" t="n">
        <v>1</v>
      </c>
      <c r="G535" t="n">
        <v>1</v>
      </c>
      <c r="H535" t="n">
        <v>3</v>
      </c>
      <c r="I535" t="inlineStr">
        <is>
          <t>101-0388</t>
        </is>
      </c>
      <c r="J535" t="inlineStr">
        <is>
          <t>ТССЦ Московской обл., 101-0388, приказ Минстроя России №675/пр от 28.02.2017 № 254/пр</t>
        </is>
      </c>
      <c r="K535" t="inlineStr">
        <is>
          <t>Краски масляные земляные марки МА-0115 мумия, сурик железный</t>
        </is>
      </c>
      <c r="L535" t="n">
        <v>1348</v>
      </c>
      <c r="N535" t="n">
        <v>1009</v>
      </c>
      <c r="O535" t="inlineStr">
        <is>
          <t>т</t>
        </is>
      </c>
      <c r="P535" t="inlineStr">
        <is>
          <t>т</t>
        </is>
      </c>
      <c r="Q535" t="n">
        <v>1000</v>
      </c>
      <c r="W535" t="n">
        <v>0</v>
      </c>
      <c r="X535" t="n">
        <v>1625292450</v>
      </c>
      <c r="Y535">
        <f>AT535</f>
        <v/>
      </c>
      <c r="AA535" t="n">
        <v>76804.47</v>
      </c>
      <c r="AB535" t="n">
        <v>0</v>
      </c>
      <c r="AC535" t="n">
        <v>0</v>
      </c>
      <c r="AD535" t="n">
        <v>0</v>
      </c>
      <c r="AE535" t="n">
        <v>15118.99</v>
      </c>
      <c r="AF535" t="n">
        <v>0</v>
      </c>
      <c r="AG535" t="n">
        <v>0</v>
      </c>
      <c r="AH535" t="n">
        <v>0</v>
      </c>
      <c r="AI535" t="n">
        <v>5.08</v>
      </c>
      <c r="AJ535" t="n">
        <v>1</v>
      </c>
      <c r="AK535" t="n">
        <v>1</v>
      </c>
      <c r="AL535" t="n">
        <v>1</v>
      </c>
      <c r="AM535" t="n">
        <v>2</v>
      </c>
      <c r="AN535" t="n">
        <v>0</v>
      </c>
      <c r="AO535" t="n">
        <v>1</v>
      </c>
      <c r="AP535" t="n">
        <v>0</v>
      </c>
      <c r="AQ535" t="n">
        <v>0</v>
      </c>
      <c r="AR535" t="n">
        <v>0</v>
      </c>
      <c r="AS535" t="inlineStr"/>
      <c r="AT535" t="n">
        <v>5e-05</v>
      </c>
      <c r="AU535" t="inlineStr"/>
      <c r="AV535" t="n">
        <v>0</v>
      </c>
      <c r="AW535" t="n">
        <v>2</v>
      </c>
      <c r="AX535" t="n">
        <v>78860997</v>
      </c>
      <c r="AY535" t="n">
        <v>1</v>
      </c>
      <c r="AZ535" t="n">
        <v>0</v>
      </c>
      <c r="BA535" t="n">
        <v>519</v>
      </c>
      <c r="BB535" t="n">
        <v>0</v>
      </c>
      <c r="BC535" t="n">
        <v>0</v>
      </c>
      <c r="BD535" t="n">
        <v>0</v>
      </c>
      <c r="BE535" t="n">
        <v>0</v>
      </c>
      <c r="BF535" t="n">
        <v>0</v>
      </c>
      <c r="BG535" t="n">
        <v>0</v>
      </c>
      <c r="BH535" t="n">
        <v>0</v>
      </c>
      <c r="BI535" t="n">
        <v>0</v>
      </c>
      <c r="BJ535" t="n">
        <v>0</v>
      </c>
      <c r="BK535" t="n">
        <v>0</v>
      </c>
      <c r="BL535" t="n">
        <v>0</v>
      </c>
      <c r="BM535" t="n">
        <v>0</v>
      </c>
      <c r="BN535" t="n">
        <v>0</v>
      </c>
      <c r="BO535" t="n">
        <v>0</v>
      </c>
      <c r="BP535" t="n">
        <v>0</v>
      </c>
      <c r="BQ535" t="n">
        <v>0</v>
      </c>
      <c r="BR535" t="n">
        <v>0</v>
      </c>
      <c r="BS535" t="n">
        <v>0</v>
      </c>
      <c r="BT535" t="n">
        <v>0</v>
      </c>
      <c r="BU535" t="n">
        <v>0</v>
      </c>
      <c r="BV535" t="n">
        <v>0</v>
      </c>
      <c r="BW535" t="n">
        <v>0</v>
      </c>
      <c r="CV535" t="n">
        <v>0</v>
      </c>
      <c r="CW535" t="n">
        <v>0</v>
      </c>
      <c r="CX535">
        <f>ROUND(Y535*Source!I1311,7)</f>
        <v/>
      </c>
      <c r="CY535">
        <f>AA535</f>
        <v/>
      </c>
      <c r="CZ535">
        <f>AE535</f>
        <v/>
      </c>
      <c r="DA535">
        <f>AI535</f>
        <v/>
      </c>
      <c r="DB535">
        <f>ROUND(ROUND(AT535*CZ535,2),2)</f>
        <v/>
      </c>
      <c r="DC535">
        <f>ROUND(ROUND(AT535*AG535,2),2)</f>
        <v/>
      </c>
      <c r="DD535" t="inlineStr"/>
      <c r="DE535" t="inlineStr"/>
      <c r="DF535">
        <f>ROUND(ROUND(AE535*AI535,0)*CX535,0)</f>
        <v/>
      </c>
      <c r="DG535">
        <f>ROUND(ROUND(AF535,0)*CX535,0)</f>
        <v/>
      </c>
      <c r="DH535">
        <f>ROUND(ROUND(AG535,0)*CX535,0)</f>
        <v/>
      </c>
      <c r="DI535">
        <f>ROUND(ROUND(AH535,0)*CX535,0)</f>
        <v/>
      </c>
      <c r="DJ535">
        <f>DF535</f>
        <v/>
      </c>
      <c r="DK535" t="n">
        <v>0</v>
      </c>
      <c r="DL535" t="inlineStr"/>
      <c r="DM535" t="n">
        <v>0</v>
      </c>
      <c r="DN535" t="inlineStr"/>
      <c r="DO535" t="n">
        <v>0</v>
      </c>
    </row>
    <row r="536">
      <c r="A536">
        <f>ROW(Source!A1311)</f>
        <v/>
      </c>
      <c r="B536" t="n">
        <v>78855224</v>
      </c>
      <c r="C536" t="n">
        <v>78860988</v>
      </c>
      <c r="D536" t="n">
        <v>29110573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101-0628</t>
        </is>
      </c>
      <c r="J536" t="inlineStr">
        <is>
          <t>ТССЦ Московской обл., 101-0628, приказ Минстроя России №675/пр от 28.02.2017 № 254/пр</t>
        </is>
      </c>
      <c r="K536" t="inlineStr">
        <is>
          <t>Олифа комбинированная, марки К-3</t>
        </is>
      </c>
      <c r="L536" t="n">
        <v>1348</v>
      </c>
      <c r="N536" t="n">
        <v>1009</v>
      </c>
      <c r="O536" t="inlineStr">
        <is>
          <t>т</t>
        </is>
      </c>
      <c r="P536" t="inlineStr">
        <is>
          <t>т</t>
        </is>
      </c>
      <c r="Q536" t="n">
        <v>1000</v>
      </c>
      <c r="W536" t="n">
        <v>0</v>
      </c>
      <c r="X536" t="n">
        <v>24062879</v>
      </c>
      <c r="Y536">
        <f>AT536</f>
        <v/>
      </c>
      <c r="AA536" t="n">
        <v>87631.5</v>
      </c>
      <c r="AB536" t="n">
        <v>0</v>
      </c>
      <c r="AC536" t="n">
        <v>0</v>
      </c>
      <c r="AD536" t="n">
        <v>0</v>
      </c>
      <c r="AE536" t="n">
        <v>16950</v>
      </c>
      <c r="AF536" t="n">
        <v>0</v>
      </c>
      <c r="AG536" t="n">
        <v>0</v>
      </c>
      <c r="AH536" t="n">
        <v>0</v>
      </c>
      <c r="AI536" t="n">
        <v>5.17</v>
      </c>
      <c r="AJ536" t="n">
        <v>1</v>
      </c>
      <c r="AK536" t="n">
        <v>1</v>
      </c>
      <c r="AL536" t="n">
        <v>1</v>
      </c>
      <c r="AM536" t="n">
        <v>2</v>
      </c>
      <c r="AN536" t="n">
        <v>0</v>
      </c>
      <c r="AO536" t="n">
        <v>1</v>
      </c>
      <c r="AP536" t="n">
        <v>0</v>
      </c>
      <c r="AQ536" t="n">
        <v>0</v>
      </c>
      <c r="AR536" t="n">
        <v>0</v>
      </c>
      <c r="AS536" t="inlineStr"/>
      <c r="AT536" t="n">
        <v>2e-05</v>
      </c>
      <c r="AU536" t="inlineStr"/>
      <c r="AV536" t="n">
        <v>0</v>
      </c>
      <c r="AW536" t="n">
        <v>2</v>
      </c>
      <c r="AX536" t="n">
        <v>78860998</v>
      </c>
      <c r="AY536" t="n">
        <v>1</v>
      </c>
      <c r="AZ536" t="n">
        <v>0</v>
      </c>
      <c r="BA536" t="n">
        <v>520</v>
      </c>
      <c r="BB536" t="n">
        <v>0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0</v>
      </c>
      <c r="BI536" t="n">
        <v>0</v>
      </c>
      <c r="BJ536" t="n">
        <v>0</v>
      </c>
      <c r="BK536" t="n">
        <v>0</v>
      </c>
      <c r="BL536" t="n">
        <v>0</v>
      </c>
      <c r="BM536" t="n">
        <v>0</v>
      </c>
      <c r="BN536" t="n">
        <v>0</v>
      </c>
      <c r="BO536" t="n">
        <v>0</v>
      </c>
      <c r="BP536" t="n">
        <v>0</v>
      </c>
      <c r="BQ536" t="n">
        <v>0</v>
      </c>
      <c r="BR536" t="n">
        <v>0</v>
      </c>
      <c r="BS536" t="n">
        <v>0</v>
      </c>
      <c r="BT536" t="n">
        <v>0</v>
      </c>
      <c r="BU536" t="n">
        <v>0</v>
      </c>
      <c r="BV536" t="n">
        <v>0</v>
      </c>
      <c r="BW536" t="n">
        <v>0</v>
      </c>
      <c r="CV536" t="n">
        <v>0</v>
      </c>
      <c r="CW536" t="n">
        <v>0</v>
      </c>
      <c r="CX536">
        <f>ROUND(Y536*Source!I1311,7)</f>
        <v/>
      </c>
      <c r="CY536">
        <f>AA536</f>
        <v/>
      </c>
      <c r="CZ536">
        <f>AE536</f>
        <v/>
      </c>
      <c r="DA536">
        <f>AI536</f>
        <v/>
      </c>
      <c r="DB536">
        <f>ROUND(ROUND(AT536*CZ536,2),2)</f>
        <v/>
      </c>
      <c r="DC536">
        <f>ROUND(ROUND(AT536*AG536,2),2)</f>
        <v/>
      </c>
      <c r="DD536" t="inlineStr"/>
      <c r="DE536" t="inlineStr"/>
      <c r="DF536">
        <f>ROUND(ROUND(AE536*AI536,0)*CX536,0)</f>
        <v/>
      </c>
      <c r="DG536">
        <f>ROUND(ROUND(AF536,0)*CX536,0)</f>
        <v/>
      </c>
      <c r="DH536">
        <f>ROUND(ROUND(AG536,0)*CX536,0)</f>
        <v/>
      </c>
      <c r="DI536">
        <f>ROUND(ROUND(AH536,0)*CX536,0)</f>
        <v/>
      </c>
      <c r="DJ536">
        <f>DF536</f>
        <v/>
      </c>
      <c r="DK536" t="n">
        <v>0</v>
      </c>
      <c r="DL536" t="inlineStr"/>
      <c r="DM536" t="n">
        <v>0</v>
      </c>
      <c r="DN536" t="inlineStr"/>
      <c r="DO536" t="n">
        <v>0</v>
      </c>
    </row>
    <row r="537">
      <c r="A537">
        <f>ROW(Source!A1311)</f>
        <v/>
      </c>
      <c r="B537" t="n">
        <v>78855224</v>
      </c>
      <c r="C537" t="n">
        <v>78860988</v>
      </c>
      <c r="D537" t="n">
        <v>29107963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101-1669</t>
        </is>
      </c>
      <c r="J537" t="inlineStr">
        <is>
          <t>ТССЦ Московской обл., 101-1669, приказ Минстроя России №675/пр от 28.02.2017 № 254/пр</t>
        </is>
      </c>
      <c r="K537" t="inlineStr">
        <is>
          <t>Очес льняной</t>
        </is>
      </c>
      <c r="L537" t="n">
        <v>1346</v>
      </c>
      <c r="N537" t="n">
        <v>1009</v>
      </c>
      <c r="O537" t="inlineStr">
        <is>
          <t>кг</t>
        </is>
      </c>
      <c r="P537" t="inlineStr">
        <is>
          <t>кг</t>
        </is>
      </c>
      <c r="Q537" t="n">
        <v>1</v>
      </c>
      <c r="W537" t="n">
        <v>0</v>
      </c>
      <c r="X537" t="n">
        <v>-2113933962</v>
      </c>
      <c r="Y537">
        <f>AT537</f>
        <v/>
      </c>
      <c r="AA537" t="n">
        <v>590.67</v>
      </c>
      <c r="AB537" t="n">
        <v>0</v>
      </c>
      <c r="AC537" t="n">
        <v>0</v>
      </c>
      <c r="AD537" t="n">
        <v>0</v>
      </c>
      <c r="AE537" t="n">
        <v>37.29</v>
      </c>
      <c r="AF537" t="n">
        <v>0</v>
      </c>
      <c r="AG537" t="n">
        <v>0</v>
      </c>
      <c r="AH537" t="n">
        <v>0</v>
      </c>
      <c r="AI537" t="n">
        <v>15.84</v>
      </c>
      <c r="AJ537" t="n">
        <v>1</v>
      </c>
      <c r="AK537" t="n">
        <v>1</v>
      </c>
      <c r="AL537" t="n">
        <v>1</v>
      </c>
      <c r="AM537" t="n">
        <v>2</v>
      </c>
      <c r="AN537" t="n">
        <v>0</v>
      </c>
      <c r="AO537" t="n">
        <v>1</v>
      </c>
      <c r="AP537" t="n">
        <v>0</v>
      </c>
      <c r="AQ537" t="n">
        <v>0</v>
      </c>
      <c r="AR537" t="n">
        <v>0</v>
      </c>
      <c r="AS537" t="inlineStr"/>
      <c r="AT537" t="n">
        <v>0.02</v>
      </c>
      <c r="AU537" t="inlineStr"/>
      <c r="AV537" t="n">
        <v>0</v>
      </c>
      <c r="AW537" t="n">
        <v>2</v>
      </c>
      <c r="AX537" t="n">
        <v>78860999</v>
      </c>
      <c r="AY537" t="n">
        <v>1</v>
      </c>
      <c r="AZ537" t="n">
        <v>0</v>
      </c>
      <c r="BA537" t="n">
        <v>521</v>
      </c>
      <c r="BB537" t="n">
        <v>0</v>
      </c>
      <c r="BC537" t="n">
        <v>0</v>
      </c>
      <c r="BD537" t="n">
        <v>0</v>
      </c>
      <c r="BE537" t="n">
        <v>0</v>
      </c>
      <c r="BF537" t="n">
        <v>0</v>
      </c>
      <c r="BG537" t="n">
        <v>0</v>
      </c>
      <c r="BH537" t="n">
        <v>0</v>
      </c>
      <c r="BI537" t="n">
        <v>0</v>
      </c>
      <c r="BJ537" t="n">
        <v>0</v>
      </c>
      <c r="BK537" t="n">
        <v>0</v>
      </c>
      <c r="BL537" t="n">
        <v>0</v>
      </c>
      <c r="BM537" t="n">
        <v>0</v>
      </c>
      <c r="BN537" t="n">
        <v>0</v>
      </c>
      <c r="BO537" t="n">
        <v>0</v>
      </c>
      <c r="BP537" t="n">
        <v>0</v>
      </c>
      <c r="BQ537" t="n">
        <v>0</v>
      </c>
      <c r="BR537" t="n">
        <v>0</v>
      </c>
      <c r="BS537" t="n">
        <v>0</v>
      </c>
      <c r="BT537" t="n">
        <v>0</v>
      </c>
      <c r="BU537" t="n">
        <v>0</v>
      </c>
      <c r="BV537" t="n">
        <v>0</v>
      </c>
      <c r="BW537" t="n">
        <v>0</v>
      </c>
      <c r="CV537" t="n">
        <v>0</v>
      </c>
      <c r="CW537" t="n">
        <v>0</v>
      </c>
      <c r="CX537">
        <f>ROUND(Y537*Source!I1311,7)</f>
        <v/>
      </c>
      <c r="CY537">
        <f>AA537</f>
        <v/>
      </c>
      <c r="CZ537">
        <f>AE537</f>
        <v/>
      </c>
      <c r="DA537">
        <f>AI537</f>
        <v/>
      </c>
      <c r="DB537">
        <f>ROUND(ROUND(AT537*CZ537,2),2)</f>
        <v/>
      </c>
      <c r="DC537">
        <f>ROUND(ROUND(AT537*AG537,2),2)</f>
        <v/>
      </c>
      <c r="DD537" t="inlineStr"/>
      <c r="DE537" t="inlineStr"/>
      <c r="DF537">
        <f>ROUND(ROUND(AE537*AI537,0)*CX537,0)</f>
        <v/>
      </c>
      <c r="DG537">
        <f>ROUND(ROUND(AF537,0)*CX537,0)</f>
        <v/>
      </c>
      <c r="DH537">
        <f>ROUND(ROUND(AG537,0)*CX537,0)</f>
        <v/>
      </c>
      <c r="DI537">
        <f>ROUND(ROUND(AH537,0)*CX537,0)</f>
        <v/>
      </c>
      <c r="DJ537">
        <f>DF537</f>
        <v/>
      </c>
      <c r="DK537" t="n">
        <v>0</v>
      </c>
      <c r="DL537" t="inlineStr"/>
      <c r="DM537" t="n">
        <v>0</v>
      </c>
      <c r="DN537" t="inlineStr"/>
      <c r="DO537" t="n">
        <v>0</v>
      </c>
    </row>
    <row r="538">
      <c r="A538">
        <f>ROW(Source!A1311)</f>
        <v/>
      </c>
      <c r="B538" t="n">
        <v>78855224</v>
      </c>
      <c r="C538" t="n">
        <v>78860988</v>
      </c>
      <c r="D538" t="n">
        <v>29150040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411-0001</t>
        </is>
      </c>
      <c r="J538" t="inlineStr">
        <is>
          <t>ТССЦ Московской обл., 411-0001, приказ Минстроя России №675/пр от 28.02.2017 № 257/пр</t>
        </is>
      </c>
      <c r="K538" t="inlineStr">
        <is>
          <t>Вода</t>
        </is>
      </c>
      <c r="L538" t="n">
        <v>1339</v>
      </c>
      <c r="N538" t="n">
        <v>1007</v>
      </c>
      <c r="O538" t="inlineStr">
        <is>
          <t>м3</t>
        </is>
      </c>
      <c r="P538" t="inlineStr">
        <is>
          <t>м3</t>
        </is>
      </c>
      <c r="Q538" t="n">
        <v>1</v>
      </c>
      <c r="W538" t="n">
        <v>0</v>
      </c>
      <c r="X538" t="n">
        <v>619799737</v>
      </c>
      <c r="Y538">
        <f>AT538</f>
        <v/>
      </c>
      <c r="AA538" t="n">
        <v>31.28</v>
      </c>
      <c r="AB538" t="n">
        <v>0</v>
      </c>
      <c r="AC538" t="n">
        <v>0</v>
      </c>
      <c r="AD538" t="n">
        <v>0</v>
      </c>
      <c r="AE538" t="n">
        <v>2.44</v>
      </c>
      <c r="AF538" t="n">
        <v>0</v>
      </c>
      <c r="AG538" t="n">
        <v>0</v>
      </c>
      <c r="AH538" t="n">
        <v>0</v>
      </c>
      <c r="AI538" t="n">
        <v>12.82</v>
      </c>
      <c r="AJ538" t="n">
        <v>1</v>
      </c>
      <c r="AK538" t="n">
        <v>1</v>
      </c>
      <c r="AL538" t="n">
        <v>1</v>
      </c>
      <c r="AM538" t="n">
        <v>2</v>
      </c>
      <c r="AN538" t="n">
        <v>0</v>
      </c>
      <c r="AO538" t="n">
        <v>1</v>
      </c>
      <c r="AP538" t="n">
        <v>0</v>
      </c>
      <c r="AQ538" t="n">
        <v>0</v>
      </c>
      <c r="AR538" t="n">
        <v>0</v>
      </c>
      <c r="AS538" t="inlineStr"/>
      <c r="AT538" t="n">
        <v>1</v>
      </c>
      <c r="AU538" t="inlineStr"/>
      <c r="AV538" t="n">
        <v>0</v>
      </c>
      <c r="AW538" t="n">
        <v>2</v>
      </c>
      <c r="AX538" t="n">
        <v>78861000</v>
      </c>
      <c r="AY538" t="n">
        <v>1</v>
      </c>
      <c r="AZ538" t="n">
        <v>0</v>
      </c>
      <c r="BA538" t="n">
        <v>522</v>
      </c>
      <c r="BB538" t="n">
        <v>0</v>
      </c>
      <c r="BC538" t="n">
        <v>0</v>
      </c>
      <c r="BD538" t="n">
        <v>0</v>
      </c>
      <c r="BE538" t="n">
        <v>0</v>
      </c>
      <c r="BF538" t="n">
        <v>0</v>
      </c>
      <c r="BG538" t="n">
        <v>0</v>
      </c>
      <c r="BH538" t="n">
        <v>0</v>
      </c>
      <c r="BI538" t="n">
        <v>0</v>
      </c>
      <c r="BJ538" t="n">
        <v>0</v>
      </c>
      <c r="BK538" t="n">
        <v>0</v>
      </c>
      <c r="BL538" t="n">
        <v>0</v>
      </c>
      <c r="BM538" t="n">
        <v>0</v>
      </c>
      <c r="BN538" t="n">
        <v>0</v>
      </c>
      <c r="BO538" t="n">
        <v>0</v>
      </c>
      <c r="BP538" t="n">
        <v>0</v>
      </c>
      <c r="BQ538" t="n">
        <v>0</v>
      </c>
      <c r="BR538" t="n">
        <v>0</v>
      </c>
      <c r="BS538" t="n">
        <v>0</v>
      </c>
      <c r="BT538" t="n">
        <v>0</v>
      </c>
      <c r="BU538" t="n">
        <v>0</v>
      </c>
      <c r="BV538" t="n">
        <v>0</v>
      </c>
      <c r="BW538" t="n">
        <v>0</v>
      </c>
      <c r="CV538" t="n">
        <v>0</v>
      </c>
      <c r="CW538" t="n">
        <v>0</v>
      </c>
      <c r="CX538">
        <f>ROUND(Y538*Source!I1311,7)</f>
        <v/>
      </c>
      <c r="CY538">
        <f>AA538</f>
        <v/>
      </c>
      <c r="CZ538">
        <f>AE538</f>
        <v/>
      </c>
      <c r="DA538">
        <f>AI538</f>
        <v/>
      </c>
      <c r="DB538">
        <f>ROUND(ROUND(AT538*CZ538,2),2)</f>
        <v/>
      </c>
      <c r="DC538">
        <f>ROUND(ROUND(AT538*AG538,2),2)</f>
        <v/>
      </c>
      <c r="DD538" t="inlineStr"/>
      <c r="DE538" t="inlineStr"/>
      <c r="DF538">
        <f>ROUND(ROUND(AE538*AI538,0)*CX538,0)</f>
        <v/>
      </c>
      <c r="DG538">
        <f>ROUND(ROUND(AF538,0)*CX538,0)</f>
        <v/>
      </c>
      <c r="DH538">
        <f>ROUND(ROUND(AG538,0)*CX538,0)</f>
        <v/>
      </c>
      <c r="DI538">
        <f>ROUND(ROUND(AH538,0)*CX538,0)</f>
        <v/>
      </c>
      <c r="DJ538">
        <f>DF538</f>
        <v/>
      </c>
      <c r="DK538" t="n">
        <v>0</v>
      </c>
      <c r="DL538" t="inlineStr"/>
      <c r="DM538" t="n">
        <v>0</v>
      </c>
      <c r="DN538" t="inlineStr"/>
      <c r="DO538" t="n">
        <v>0</v>
      </c>
    </row>
    <row r="539">
      <c r="A539">
        <f>ROW(Source!A1350)</f>
        <v/>
      </c>
      <c r="B539" t="n">
        <v>78855224</v>
      </c>
      <c r="C539" t="n">
        <v>78861002</v>
      </c>
      <c r="D539" t="n">
        <v>18442827</v>
      </c>
      <c r="E539" t="n">
        <v>1</v>
      </c>
      <c r="F539" t="n">
        <v>1</v>
      </c>
      <c r="G539" t="n">
        <v>1</v>
      </c>
      <c r="H539" t="n">
        <v>1</v>
      </c>
      <c r="I539" t="inlineStr">
        <is>
          <t>1-1053-90</t>
        </is>
      </c>
      <c r="J539" t="inlineStr"/>
      <c r="K539" t="inlineStr">
        <is>
          <t>Рабочий строитель среднего разряда 5,3</t>
        </is>
      </c>
      <c r="L539" t="n">
        <v>1369</v>
      </c>
      <c r="N539" t="n">
        <v>1013</v>
      </c>
      <c r="O539" t="inlineStr">
        <is>
          <t>чел.-ч</t>
        </is>
      </c>
      <c r="P539" t="inlineStr">
        <is>
          <t>чел.-ч</t>
        </is>
      </c>
      <c r="Q539" t="n">
        <v>1</v>
      </c>
      <c r="W539" t="n">
        <v>0</v>
      </c>
      <c r="X539" t="n">
        <v>717490484</v>
      </c>
      <c r="Y539">
        <f>AT539</f>
        <v/>
      </c>
      <c r="AA539" t="n">
        <v>0</v>
      </c>
      <c r="AB539" t="n">
        <v>0</v>
      </c>
      <c r="AC539" t="n">
        <v>0</v>
      </c>
      <c r="AD539" t="n">
        <v>11.64</v>
      </c>
      <c r="AE539" t="n">
        <v>0</v>
      </c>
      <c r="AF539" t="n">
        <v>0</v>
      </c>
      <c r="AG539" t="n">
        <v>0</v>
      </c>
      <c r="AH539" t="n">
        <v>11.64</v>
      </c>
      <c r="AI539" t="n">
        <v>1</v>
      </c>
      <c r="AJ539" t="n">
        <v>1</v>
      </c>
      <c r="AK539" t="n">
        <v>1</v>
      </c>
      <c r="AL539" t="n">
        <v>1</v>
      </c>
      <c r="AM539" t="n">
        <v>-2</v>
      </c>
      <c r="AN539" t="n">
        <v>0</v>
      </c>
      <c r="AO539" t="n">
        <v>1</v>
      </c>
      <c r="AP539" t="n">
        <v>0</v>
      </c>
      <c r="AQ539" t="n">
        <v>0</v>
      </c>
      <c r="AR539" t="n">
        <v>0</v>
      </c>
      <c r="AS539" t="inlineStr"/>
      <c r="AT539" t="n">
        <v>5.01</v>
      </c>
      <c r="AU539" t="inlineStr"/>
      <c r="AV539" t="n">
        <v>1</v>
      </c>
      <c r="AW539" t="n">
        <v>2</v>
      </c>
      <c r="AX539" t="n">
        <v>78861009</v>
      </c>
      <c r="AY539" t="n">
        <v>1</v>
      </c>
      <c r="AZ539" t="n">
        <v>0</v>
      </c>
      <c r="BA539" t="n">
        <v>523</v>
      </c>
      <c r="BB539" t="n">
        <v>0</v>
      </c>
      <c r="BC539" t="n">
        <v>0</v>
      </c>
      <c r="BD539" t="n">
        <v>0</v>
      </c>
      <c r="BE539" t="n">
        <v>0</v>
      </c>
      <c r="BF539" t="n">
        <v>0</v>
      </c>
      <c r="BG539" t="n">
        <v>0</v>
      </c>
      <c r="BH539" t="n">
        <v>0</v>
      </c>
      <c r="BI539" t="n">
        <v>0</v>
      </c>
      <c r="BJ539" t="n">
        <v>0</v>
      </c>
      <c r="BK539" t="n">
        <v>0</v>
      </c>
      <c r="BL539" t="n">
        <v>0</v>
      </c>
      <c r="BM539" t="n">
        <v>0</v>
      </c>
      <c r="BN539" t="n">
        <v>0</v>
      </c>
      <c r="BO539" t="n">
        <v>0</v>
      </c>
      <c r="BP539" t="n">
        <v>0</v>
      </c>
      <c r="BQ539" t="n">
        <v>0</v>
      </c>
      <c r="BR539" t="n">
        <v>0</v>
      </c>
      <c r="BS539" t="n">
        <v>0</v>
      </c>
      <c r="BT539" t="n">
        <v>0</v>
      </c>
      <c r="BU539" t="n">
        <v>0</v>
      </c>
      <c r="BV539" t="n">
        <v>0</v>
      </c>
      <c r="BW539" t="n">
        <v>0</v>
      </c>
      <c r="CU539">
        <f>ROUND(AT539*Source!I1350*AH539*AL539,0)</f>
        <v/>
      </c>
      <c r="CV539">
        <f>ROUND(Y539*Source!I1350,7)</f>
        <v/>
      </c>
      <c r="CW539" t="n">
        <v>0</v>
      </c>
      <c r="CX539">
        <f>ROUND(Y539*Source!I1350,7)</f>
        <v/>
      </c>
      <c r="CY539">
        <f>AD539</f>
        <v/>
      </c>
      <c r="CZ539">
        <f>AH539</f>
        <v/>
      </c>
      <c r="DA539">
        <f>AL539</f>
        <v/>
      </c>
      <c r="DB539">
        <f>ROUND(ROUND(AT539*CZ539,2),2)</f>
        <v/>
      </c>
      <c r="DC539">
        <f>ROUND(ROUND(AT539*AG539,2),2)</f>
        <v/>
      </c>
      <c r="DD539" t="inlineStr"/>
      <c r="DE539" t="inlineStr"/>
      <c r="DF539">
        <f>ROUND(ROUND(AE539,0)*CX539,0)</f>
        <v/>
      </c>
      <c r="DG539">
        <f>ROUND(ROUND(AF539,0)*CX539,0)</f>
        <v/>
      </c>
      <c r="DH539">
        <f>ROUND(ROUND(AG539,0)*CX539,0)</f>
        <v/>
      </c>
      <c r="DI539">
        <f>ROUND(ROUND(AH539,0)*CX539,0)</f>
        <v/>
      </c>
      <c r="DJ539">
        <f>DI539</f>
        <v/>
      </c>
      <c r="DK539" t="n">
        <v>0</v>
      </c>
      <c r="DL539" t="inlineStr"/>
      <c r="DM539" t="n">
        <v>0</v>
      </c>
      <c r="DN539" t="inlineStr"/>
      <c r="DO539" t="n">
        <v>0</v>
      </c>
    </row>
    <row r="540">
      <c r="A540">
        <f>ROW(Source!A1350)</f>
        <v/>
      </c>
      <c r="B540" t="n">
        <v>78855224</v>
      </c>
      <c r="C540" t="n">
        <v>78861002</v>
      </c>
      <c r="D540" t="n">
        <v>29172703</v>
      </c>
      <c r="E540" t="n">
        <v>1</v>
      </c>
      <c r="F540" t="n">
        <v>1</v>
      </c>
      <c r="G540" t="n">
        <v>1</v>
      </c>
      <c r="H540" t="n">
        <v>2</v>
      </c>
      <c r="I540" t="inlineStr">
        <is>
          <t>042900</t>
        </is>
      </c>
      <c r="J540" t="inlineStr">
        <is>
          <t>ТСЭМ Московской обл., 042900, приказ Минстроя России №675/пр от 28.02.2017 № 264/пр</t>
        </is>
      </c>
      <c r="K5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40" t="n">
        <v>1368</v>
      </c>
      <c r="N540" t="n">
        <v>1011</v>
      </c>
      <c r="O540" t="inlineStr">
        <is>
          <t>маш.-ч</t>
        </is>
      </c>
      <c r="P540" t="inlineStr">
        <is>
          <t>маш.-ч</t>
        </is>
      </c>
      <c r="Q540" t="n">
        <v>1</v>
      </c>
      <c r="W540" t="n">
        <v>0</v>
      </c>
      <c r="X540" t="n">
        <v>1695838894</v>
      </c>
      <c r="Y540">
        <f>AT540</f>
        <v/>
      </c>
      <c r="AA540" t="n">
        <v>0</v>
      </c>
      <c r="AB540" t="n">
        <v>177.13</v>
      </c>
      <c r="AC540" t="n">
        <v>0</v>
      </c>
      <c r="AD540" t="n">
        <v>0</v>
      </c>
      <c r="AE540" t="n">
        <v>0</v>
      </c>
      <c r="AF540" t="n">
        <v>29.67</v>
      </c>
      <c r="AG540" t="n">
        <v>0</v>
      </c>
      <c r="AH540" t="n">
        <v>0</v>
      </c>
      <c r="AI540" t="n">
        <v>1</v>
      </c>
      <c r="AJ540" t="n">
        <v>5.97</v>
      </c>
      <c r="AK540" t="n">
        <v>52.25</v>
      </c>
      <c r="AL540" t="n">
        <v>1</v>
      </c>
      <c r="AM540" t="n">
        <v>2</v>
      </c>
      <c r="AN540" t="n">
        <v>0</v>
      </c>
      <c r="AO540" t="n">
        <v>1</v>
      </c>
      <c r="AP540" t="n">
        <v>0</v>
      </c>
      <c r="AQ540" t="n">
        <v>0</v>
      </c>
      <c r="AR540" t="n">
        <v>0</v>
      </c>
      <c r="AS540" t="inlineStr"/>
      <c r="AT540" t="n">
        <v>1.5</v>
      </c>
      <c r="AU540" t="inlineStr"/>
      <c r="AV540" t="n">
        <v>0</v>
      </c>
      <c r="AW540" t="n">
        <v>2</v>
      </c>
      <c r="AX540" t="n">
        <v>78861010</v>
      </c>
      <c r="AY540" t="n">
        <v>1</v>
      </c>
      <c r="AZ540" t="n">
        <v>0</v>
      </c>
      <c r="BA540" t="n">
        <v>524</v>
      </c>
      <c r="BB540" t="n">
        <v>0</v>
      </c>
      <c r="BC540" t="n">
        <v>0</v>
      </c>
      <c r="BD540" t="n">
        <v>0</v>
      </c>
      <c r="BE540" t="n">
        <v>0</v>
      </c>
      <c r="BF540" t="n">
        <v>0</v>
      </c>
      <c r="BG540" t="n">
        <v>0</v>
      </c>
      <c r="BH540" t="n">
        <v>0</v>
      </c>
      <c r="BI540" t="n">
        <v>0</v>
      </c>
      <c r="BJ540" t="n">
        <v>0</v>
      </c>
      <c r="BK540" t="n">
        <v>0</v>
      </c>
      <c r="BL540" t="n">
        <v>0</v>
      </c>
      <c r="BM540" t="n">
        <v>0</v>
      </c>
      <c r="BN540" t="n">
        <v>0</v>
      </c>
      <c r="BO540" t="n">
        <v>0</v>
      </c>
      <c r="BP540" t="n">
        <v>0</v>
      </c>
      <c r="BQ540" t="n">
        <v>0</v>
      </c>
      <c r="BR540" t="n">
        <v>0</v>
      </c>
      <c r="BS540" t="n">
        <v>0</v>
      </c>
      <c r="BT540" t="n">
        <v>0</v>
      </c>
      <c r="BU540" t="n">
        <v>0</v>
      </c>
      <c r="BV540" t="n">
        <v>0</v>
      </c>
      <c r="BW540" t="n">
        <v>0</v>
      </c>
      <c r="CV540" t="n">
        <v>0</v>
      </c>
      <c r="CW540">
        <f>ROUND(Y540*Source!I1350*DO540,7)</f>
        <v/>
      </c>
      <c r="CX540">
        <f>ROUND(Y540*Source!I1350,7)</f>
        <v/>
      </c>
      <c r="CY540">
        <f>AB540</f>
        <v/>
      </c>
      <c r="CZ540">
        <f>AF540</f>
        <v/>
      </c>
      <c r="DA540">
        <f>AJ540</f>
        <v/>
      </c>
      <c r="DB540">
        <f>ROUND(ROUND(AT540*CZ540,2),2)</f>
        <v/>
      </c>
      <c r="DC540">
        <f>ROUND(ROUND(AT540*AG540,2),2)</f>
        <v/>
      </c>
      <c r="DD540" t="inlineStr"/>
      <c r="DE540" t="inlineStr"/>
      <c r="DF540">
        <f>ROUND(ROUND(AE540,0)*CX540,0)</f>
        <v/>
      </c>
      <c r="DG540">
        <f>ROUND(ROUND(AF540*AJ540,0)*CX540,0)</f>
        <v/>
      </c>
      <c r="DH540">
        <f>ROUND(ROUND(AG540*AK540,0)*CX540,0)</f>
        <v/>
      </c>
      <c r="DI540">
        <f>ROUND(ROUND(AH540,0)*CX540,0)</f>
        <v/>
      </c>
      <c r="DJ540">
        <f>DG540</f>
        <v/>
      </c>
      <c r="DK540" t="n">
        <v>0</v>
      </c>
      <c r="DL540" t="inlineStr"/>
      <c r="DM540" t="n">
        <v>0</v>
      </c>
      <c r="DN540" t="inlineStr"/>
      <c r="DO540" t="n">
        <v>0</v>
      </c>
    </row>
    <row r="541">
      <c r="A541">
        <f>ROW(Source!A1350)</f>
        <v/>
      </c>
      <c r="B541" t="n">
        <v>78855224</v>
      </c>
      <c r="C541" t="n">
        <v>78861002</v>
      </c>
      <c r="D541" t="n">
        <v>29110398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101-0388</t>
        </is>
      </c>
      <c r="J541" t="inlineStr">
        <is>
          <t>ТССЦ Московской обл., 101-0388, приказ Минстроя России №675/пр от 28.02.2017 № 254/пр</t>
        </is>
      </c>
      <c r="K541" t="inlineStr">
        <is>
          <t>Краски масляные земляные марки МА-0115 мумия, сурик железный</t>
        </is>
      </c>
      <c r="L541" t="n">
        <v>1348</v>
      </c>
      <c r="N541" t="n">
        <v>1009</v>
      </c>
      <c r="O541" t="inlineStr">
        <is>
          <t>т</t>
        </is>
      </c>
      <c r="P541" t="inlineStr">
        <is>
          <t>т</t>
        </is>
      </c>
      <c r="Q541" t="n">
        <v>1000</v>
      </c>
      <c r="W541" t="n">
        <v>0</v>
      </c>
      <c r="X541" t="n">
        <v>1625292450</v>
      </c>
      <c r="Y541">
        <f>AT541</f>
        <v/>
      </c>
      <c r="AA541" t="n">
        <v>76804.47</v>
      </c>
      <c r="AB541" t="n">
        <v>0</v>
      </c>
      <c r="AC541" t="n">
        <v>0</v>
      </c>
      <c r="AD541" t="n">
        <v>0</v>
      </c>
      <c r="AE541" t="n">
        <v>15118.99</v>
      </c>
      <c r="AF541" t="n">
        <v>0</v>
      </c>
      <c r="AG541" t="n">
        <v>0</v>
      </c>
      <c r="AH541" t="n">
        <v>0</v>
      </c>
      <c r="AI541" t="n">
        <v>5.08</v>
      </c>
      <c r="AJ541" t="n">
        <v>1</v>
      </c>
      <c r="AK541" t="n">
        <v>1</v>
      </c>
      <c r="AL541" t="n">
        <v>1</v>
      </c>
      <c r="AM541" t="n">
        <v>2</v>
      </c>
      <c r="AN541" t="n">
        <v>0</v>
      </c>
      <c r="AO541" t="n">
        <v>1</v>
      </c>
      <c r="AP541" t="n">
        <v>0</v>
      </c>
      <c r="AQ541" t="n">
        <v>0</v>
      </c>
      <c r="AR541" t="n">
        <v>0</v>
      </c>
      <c r="AS541" t="inlineStr"/>
      <c r="AT541" t="n">
        <v>5e-05</v>
      </c>
      <c r="AU541" t="inlineStr"/>
      <c r="AV541" t="n">
        <v>0</v>
      </c>
      <c r="AW541" t="n">
        <v>2</v>
      </c>
      <c r="AX541" t="n">
        <v>78861011</v>
      </c>
      <c r="AY541" t="n">
        <v>1</v>
      </c>
      <c r="AZ541" t="n">
        <v>0</v>
      </c>
      <c r="BA541" t="n">
        <v>525</v>
      </c>
      <c r="BB541" t="n">
        <v>0</v>
      </c>
      <c r="BC541" t="n">
        <v>0</v>
      </c>
      <c r="BD541" t="n">
        <v>0</v>
      </c>
      <c r="BE541" t="n">
        <v>0</v>
      </c>
      <c r="BF541" t="n">
        <v>0</v>
      </c>
      <c r="BG541" t="n">
        <v>0</v>
      </c>
      <c r="BH541" t="n">
        <v>0</v>
      </c>
      <c r="BI541" t="n">
        <v>0</v>
      </c>
      <c r="BJ541" t="n">
        <v>0</v>
      </c>
      <c r="BK541" t="n">
        <v>0</v>
      </c>
      <c r="BL541" t="n">
        <v>0</v>
      </c>
      <c r="BM541" t="n">
        <v>0</v>
      </c>
      <c r="BN541" t="n">
        <v>0</v>
      </c>
      <c r="BO541" t="n">
        <v>0</v>
      </c>
      <c r="BP541" t="n">
        <v>0</v>
      </c>
      <c r="BQ541" t="n">
        <v>0</v>
      </c>
      <c r="BR541" t="n">
        <v>0</v>
      </c>
      <c r="BS541" t="n">
        <v>0</v>
      </c>
      <c r="BT541" t="n">
        <v>0</v>
      </c>
      <c r="BU541" t="n">
        <v>0</v>
      </c>
      <c r="BV541" t="n">
        <v>0</v>
      </c>
      <c r="BW541" t="n">
        <v>0</v>
      </c>
      <c r="CV541" t="n">
        <v>0</v>
      </c>
      <c r="CW541" t="n">
        <v>0</v>
      </c>
      <c r="CX541">
        <f>ROUND(Y541*Source!I1350,7)</f>
        <v/>
      </c>
      <c r="CY541">
        <f>AA541</f>
        <v/>
      </c>
      <c r="CZ541">
        <f>AE541</f>
        <v/>
      </c>
      <c r="DA541">
        <f>AI541</f>
        <v/>
      </c>
      <c r="DB541">
        <f>ROUND(ROUND(AT541*CZ541,2),2)</f>
        <v/>
      </c>
      <c r="DC541">
        <f>ROUND(ROUND(AT541*AG541,2),2)</f>
        <v/>
      </c>
      <c r="DD541" t="inlineStr"/>
      <c r="DE541" t="inlineStr"/>
      <c r="DF541">
        <f>ROUND(ROUND(AE541*AI541,0)*CX541,0)</f>
        <v/>
      </c>
      <c r="DG541">
        <f>ROUND(ROUND(AF541,0)*CX541,0)</f>
        <v/>
      </c>
      <c r="DH541">
        <f>ROUND(ROUND(AG541,0)*CX541,0)</f>
        <v/>
      </c>
      <c r="DI541">
        <f>ROUND(ROUND(AH541,0)*CX541,0)</f>
        <v/>
      </c>
      <c r="DJ541">
        <f>DF541</f>
        <v/>
      </c>
      <c r="DK541" t="n">
        <v>0</v>
      </c>
      <c r="DL541" t="inlineStr"/>
      <c r="DM541" t="n">
        <v>0</v>
      </c>
      <c r="DN541" t="inlineStr"/>
      <c r="DO541" t="n">
        <v>0</v>
      </c>
    </row>
    <row r="542">
      <c r="A542">
        <f>ROW(Source!A1350)</f>
        <v/>
      </c>
      <c r="B542" t="n">
        <v>78855224</v>
      </c>
      <c r="C542" t="n">
        <v>78861002</v>
      </c>
      <c r="D542" t="n">
        <v>29110573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101-0628</t>
        </is>
      </c>
      <c r="J542" t="inlineStr">
        <is>
          <t>ТССЦ Московской обл., 101-0628, приказ Минстроя России №675/пр от 28.02.2017 № 254/пр</t>
        </is>
      </c>
      <c r="K542" t="inlineStr">
        <is>
          <t>Олифа комбинированная, марки К-3</t>
        </is>
      </c>
      <c r="L542" t="n">
        <v>1348</v>
      </c>
      <c r="N542" t="n">
        <v>1009</v>
      </c>
      <c r="O542" t="inlineStr">
        <is>
          <t>т</t>
        </is>
      </c>
      <c r="P542" t="inlineStr">
        <is>
          <t>т</t>
        </is>
      </c>
      <c r="Q542" t="n">
        <v>1000</v>
      </c>
      <c r="W542" t="n">
        <v>0</v>
      </c>
      <c r="X542" t="n">
        <v>24062879</v>
      </c>
      <c r="Y542">
        <f>AT542</f>
        <v/>
      </c>
      <c r="AA542" t="n">
        <v>87631.5</v>
      </c>
      <c r="AB542" t="n">
        <v>0</v>
      </c>
      <c r="AC542" t="n">
        <v>0</v>
      </c>
      <c r="AD542" t="n">
        <v>0</v>
      </c>
      <c r="AE542" t="n">
        <v>16950</v>
      </c>
      <c r="AF542" t="n">
        <v>0</v>
      </c>
      <c r="AG542" t="n">
        <v>0</v>
      </c>
      <c r="AH542" t="n">
        <v>0</v>
      </c>
      <c r="AI542" t="n">
        <v>5.17</v>
      </c>
      <c r="AJ542" t="n">
        <v>1</v>
      </c>
      <c r="AK542" t="n">
        <v>1</v>
      </c>
      <c r="AL542" t="n">
        <v>1</v>
      </c>
      <c r="AM542" t="n">
        <v>2</v>
      </c>
      <c r="AN542" t="n">
        <v>0</v>
      </c>
      <c r="AO542" t="n">
        <v>1</v>
      </c>
      <c r="AP542" t="n">
        <v>0</v>
      </c>
      <c r="AQ542" t="n">
        <v>0</v>
      </c>
      <c r="AR542" t="n">
        <v>0</v>
      </c>
      <c r="AS542" t="inlineStr"/>
      <c r="AT542" t="n">
        <v>2e-05</v>
      </c>
      <c r="AU542" t="inlineStr"/>
      <c r="AV542" t="n">
        <v>0</v>
      </c>
      <c r="AW542" t="n">
        <v>2</v>
      </c>
      <c r="AX542" t="n">
        <v>78861012</v>
      </c>
      <c r="AY542" t="n">
        <v>1</v>
      </c>
      <c r="AZ542" t="n">
        <v>0</v>
      </c>
      <c r="BA542" t="n">
        <v>526</v>
      </c>
      <c r="BB542" t="n">
        <v>0</v>
      </c>
      <c r="BC542" t="n">
        <v>0</v>
      </c>
      <c r="BD542" t="n">
        <v>0</v>
      </c>
      <c r="BE542" t="n">
        <v>0</v>
      </c>
      <c r="BF542" t="n">
        <v>0</v>
      </c>
      <c r="BG542" t="n">
        <v>0</v>
      </c>
      <c r="BH542" t="n">
        <v>0</v>
      </c>
      <c r="BI542" t="n">
        <v>0</v>
      </c>
      <c r="BJ542" t="n">
        <v>0</v>
      </c>
      <c r="BK542" t="n">
        <v>0</v>
      </c>
      <c r="BL542" t="n">
        <v>0</v>
      </c>
      <c r="BM542" t="n">
        <v>0</v>
      </c>
      <c r="BN542" t="n">
        <v>0</v>
      </c>
      <c r="BO542" t="n">
        <v>0</v>
      </c>
      <c r="BP542" t="n">
        <v>0</v>
      </c>
      <c r="BQ542" t="n">
        <v>0</v>
      </c>
      <c r="BR542" t="n">
        <v>0</v>
      </c>
      <c r="BS542" t="n">
        <v>0</v>
      </c>
      <c r="BT542" t="n">
        <v>0</v>
      </c>
      <c r="BU542" t="n">
        <v>0</v>
      </c>
      <c r="BV542" t="n">
        <v>0</v>
      </c>
      <c r="BW542" t="n">
        <v>0</v>
      </c>
      <c r="CV542" t="n">
        <v>0</v>
      </c>
      <c r="CW542" t="n">
        <v>0</v>
      </c>
      <c r="CX542">
        <f>ROUND(Y542*Source!I1350,7)</f>
        <v/>
      </c>
      <c r="CY542">
        <f>AA542</f>
        <v/>
      </c>
      <c r="CZ542">
        <f>AE542</f>
        <v/>
      </c>
      <c r="DA542">
        <f>AI542</f>
        <v/>
      </c>
      <c r="DB542">
        <f>ROUND(ROUND(AT542*CZ542,2),2)</f>
        <v/>
      </c>
      <c r="DC542">
        <f>ROUND(ROUND(AT542*AG542,2),2)</f>
        <v/>
      </c>
      <c r="DD542" t="inlineStr"/>
      <c r="DE542" t="inlineStr"/>
      <c r="DF542">
        <f>ROUND(ROUND(AE542*AI542,0)*CX542,0)</f>
        <v/>
      </c>
      <c r="DG542">
        <f>ROUND(ROUND(AF542,0)*CX542,0)</f>
        <v/>
      </c>
      <c r="DH542">
        <f>ROUND(ROUND(AG542,0)*CX542,0)</f>
        <v/>
      </c>
      <c r="DI542">
        <f>ROUND(ROUND(AH542,0)*CX542,0)</f>
        <v/>
      </c>
      <c r="DJ542">
        <f>DF542</f>
        <v/>
      </c>
      <c r="DK542" t="n">
        <v>0</v>
      </c>
      <c r="DL542" t="inlineStr"/>
      <c r="DM542" t="n">
        <v>0</v>
      </c>
      <c r="DN542" t="inlineStr"/>
      <c r="DO542" t="n">
        <v>0</v>
      </c>
    </row>
    <row r="543">
      <c r="A543">
        <f>ROW(Source!A1350)</f>
        <v/>
      </c>
      <c r="B543" t="n">
        <v>78855224</v>
      </c>
      <c r="C543" t="n">
        <v>78861002</v>
      </c>
      <c r="D543" t="n">
        <v>29107963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101-1669</t>
        </is>
      </c>
      <c r="J543" t="inlineStr">
        <is>
          <t>ТССЦ Московской обл., 101-1669, приказ Минстроя России №675/пр от 28.02.2017 № 254/пр</t>
        </is>
      </c>
      <c r="K543" t="inlineStr">
        <is>
          <t>Очес льняной</t>
        </is>
      </c>
      <c r="L543" t="n">
        <v>1346</v>
      </c>
      <c r="N543" t="n">
        <v>1009</v>
      </c>
      <c r="O543" t="inlineStr">
        <is>
          <t>кг</t>
        </is>
      </c>
      <c r="P543" t="inlineStr">
        <is>
          <t>кг</t>
        </is>
      </c>
      <c r="Q543" t="n">
        <v>1</v>
      </c>
      <c r="W543" t="n">
        <v>0</v>
      </c>
      <c r="X543" t="n">
        <v>-2113933962</v>
      </c>
      <c r="Y543">
        <f>AT543</f>
        <v/>
      </c>
      <c r="AA543" t="n">
        <v>590.67</v>
      </c>
      <c r="AB543" t="n">
        <v>0</v>
      </c>
      <c r="AC543" t="n">
        <v>0</v>
      </c>
      <c r="AD543" t="n">
        <v>0</v>
      </c>
      <c r="AE543" t="n">
        <v>37.29</v>
      </c>
      <c r="AF543" t="n">
        <v>0</v>
      </c>
      <c r="AG543" t="n">
        <v>0</v>
      </c>
      <c r="AH543" t="n">
        <v>0</v>
      </c>
      <c r="AI543" t="n">
        <v>15.84</v>
      </c>
      <c r="AJ543" t="n">
        <v>1</v>
      </c>
      <c r="AK543" t="n">
        <v>1</v>
      </c>
      <c r="AL543" t="n">
        <v>1</v>
      </c>
      <c r="AM543" t="n">
        <v>2</v>
      </c>
      <c r="AN543" t="n">
        <v>0</v>
      </c>
      <c r="AO543" t="n">
        <v>1</v>
      </c>
      <c r="AP543" t="n">
        <v>0</v>
      </c>
      <c r="AQ543" t="n">
        <v>0</v>
      </c>
      <c r="AR543" t="n">
        <v>0</v>
      </c>
      <c r="AS543" t="inlineStr"/>
      <c r="AT543" t="n">
        <v>0.02</v>
      </c>
      <c r="AU543" t="inlineStr"/>
      <c r="AV543" t="n">
        <v>0</v>
      </c>
      <c r="AW543" t="n">
        <v>2</v>
      </c>
      <c r="AX543" t="n">
        <v>78861013</v>
      </c>
      <c r="AY543" t="n">
        <v>1</v>
      </c>
      <c r="AZ543" t="n">
        <v>0</v>
      </c>
      <c r="BA543" t="n">
        <v>527</v>
      </c>
      <c r="BB543" t="n">
        <v>0</v>
      </c>
      <c r="BC543" t="n">
        <v>0</v>
      </c>
      <c r="BD543" t="n">
        <v>0</v>
      </c>
      <c r="BE543" t="n">
        <v>0</v>
      </c>
      <c r="BF543" t="n">
        <v>0</v>
      </c>
      <c r="BG543" t="n">
        <v>0</v>
      </c>
      <c r="BH543" t="n">
        <v>0</v>
      </c>
      <c r="BI543" t="n">
        <v>0</v>
      </c>
      <c r="BJ543" t="n">
        <v>0</v>
      </c>
      <c r="BK543" t="n">
        <v>0</v>
      </c>
      <c r="BL543" t="n">
        <v>0</v>
      </c>
      <c r="BM543" t="n">
        <v>0</v>
      </c>
      <c r="BN543" t="n">
        <v>0</v>
      </c>
      <c r="BO543" t="n">
        <v>0</v>
      </c>
      <c r="BP543" t="n">
        <v>0</v>
      </c>
      <c r="BQ543" t="n">
        <v>0</v>
      </c>
      <c r="BR543" t="n">
        <v>0</v>
      </c>
      <c r="BS543" t="n">
        <v>0</v>
      </c>
      <c r="BT543" t="n">
        <v>0</v>
      </c>
      <c r="BU543" t="n">
        <v>0</v>
      </c>
      <c r="BV543" t="n">
        <v>0</v>
      </c>
      <c r="BW543" t="n">
        <v>0</v>
      </c>
      <c r="CV543" t="n">
        <v>0</v>
      </c>
      <c r="CW543" t="n">
        <v>0</v>
      </c>
      <c r="CX543">
        <f>ROUND(Y543*Source!I1350,7)</f>
        <v/>
      </c>
      <c r="CY543">
        <f>AA543</f>
        <v/>
      </c>
      <c r="CZ543">
        <f>AE543</f>
        <v/>
      </c>
      <c r="DA543">
        <f>AI543</f>
        <v/>
      </c>
      <c r="DB543">
        <f>ROUND(ROUND(AT543*CZ543,2),2)</f>
        <v/>
      </c>
      <c r="DC543">
        <f>ROUND(ROUND(AT543*AG543,2),2)</f>
        <v/>
      </c>
      <c r="DD543" t="inlineStr"/>
      <c r="DE543" t="inlineStr"/>
      <c r="DF543">
        <f>ROUND(ROUND(AE543*AI543,0)*CX543,0)</f>
        <v/>
      </c>
      <c r="DG543">
        <f>ROUND(ROUND(AF543,0)*CX543,0)</f>
        <v/>
      </c>
      <c r="DH543">
        <f>ROUND(ROUND(AG543,0)*CX543,0)</f>
        <v/>
      </c>
      <c r="DI543">
        <f>ROUND(ROUND(AH543,0)*CX543,0)</f>
        <v/>
      </c>
      <c r="DJ543">
        <f>DF543</f>
        <v/>
      </c>
      <c r="DK543" t="n">
        <v>0</v>
      </c>
      <c r="DL543" t="inlineStr"/>
      <c r="DM543" t="n">
        <v>0</v>
      </c>
      <c r="DN543" t="inlineStr"/>
      <c r="DO543" t="n">
        <v>0</v>
      </c>
    </row>
    <row r="544">
      <c r="A544">
        <f>ROW(Source!A1350)</f>
        <v/>
      </c>
      <c r="B544" t="n">
        <v>78855224</v>
      </c>
      <c r="C544" t="n">
        <v>78861002</v>
      </c>
      <c r="D544" t="n">
        <v>29150040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411-0001</t>
        </is>
      </c>
      <c r="J544" t="inlineStr">
        <is>
          <t>ТССЦ Московской обл., 411-0001, приказ Минстроя России №675/пр от 28.02.2017 № 257/пр</t>
        </is>
      </c>
      <c r="K544" t="inlineStr">
        <is>
          <t>Вода</t>
        </is>
      </c>
      <c r="L544" t="n">
        <v>1339</v>
      </c>
      <c r="N544" t="n">
        <v>1007</v>
      </c>
      <c r="O544" t="inlineStr">
        <is>
          <t>м3</t>
        </is>
      </c>
      <c r="P544" t="inlineStr">
        <is>
          <t>м3</t>
        </is>
      </c>
      <c r="Q544" t="n">
        <v>1</v>
      </c>
      <c r="W544" t="n">
        <v>0</v>
      </c>
      <c r="X544" t="n">
        <v>619799737</v>
      </c>
      <c r="Y544">
        <f>AT544</f>
        <v/>
      </c>
      <c r="AA544" t="n">
        <v>31.28</v>
      </c>
      <c r="AB544" t="n">
        <v>0</v>
      </c>
      <c r="AC544" t="n">
        <v>0</v>
      </c>
      <c r="AD544" t="n">
        <v>0</v>
      </c>
      <c r="AE544" t="n">
        <v>2.44</v>
      </c>
      <c r="AF544" t="n">
        <v>0</v>
      </c>
      <c r="AG544" t="n">
        <v>0</v>
      </c>
      <c r="AH544" t="n">
        <v>0</v>
      </c>
      <c r="AI544" t="n">
        <v>12.82</v>
      </c>
      <c r="AJ544" t="n">
        <v>1</v>
      </c>
      <c r="AK544" t="n">
        <v>1</v>
      </c>
      <c r="AL544" t="n">
        <v>1</v>
      </c>
      <c r="AM544" t="n">
        <v>2</v>
      </c>
      <c r="AN544" t="n">
        <v>0</v>
      </c>
      <c r="AO544" t="n">
        <v>1</v>
      </c>
      <c r="AP544" t="n">
        <v>0</v>
      </c>
      <c r="AQ544" t="n">
        <v>0</v>
      </c>
      <c r="AR544" t="n">
        <v>0</v>
      </c>
      <c r="AS544" t="inlineStr"/>
      <c r="AT544" t="n">
        <v>1</v>
      </c>
      <c r="AU544" t="inlineStr"/>
      <c r="AV544" t="n">
        <v>0</v>
      </c>
      <c r="AW544" t="n">
        <v>2</v>
      </c>
      <c r="AX544" t="n">
        <v>78861014</v>
      </c>
      <c r="AY544" t="n">
        <v>1</v>
      </c>
      <c r="AZ544" t="n">
        <v>0</v>
      </c>
      <c r="BA544" t="n">
        <v>528</v>
      </c>
      <c r="BB544" t="n">
        <v>0</v>
      </c>
      <c r="BC544" t="n">
        <v>0</v>
      </c>
      <c r="BD544" t="n">
        <v>0</v>
      </c>
      <c r="BE544" t="n">
        <v>0</v>
      </c>
      <c r="BF544" t="n">
        <v>0</v>
      </c>
      <c r="BG544" t="n">
        <v>0</v>
      </c>
      <c r="BH544" t="n">
        <v>0</v>
      </c>
      <c r="BI544" t="n">
        <v>0</v>
      </c>
      <c r="BJ544" t="n">
        <v>0</v>
      </c>
      <c r="BK544" t="n">
        <v>0</v>
      </c>
      <c r="BL544" t="n">
        <v>0</v>
      </c>
      <c r="BM544" t="n">
        <v>0</v>
      </c>
      <c r="BN544" t="n">
        <v>0</v>
      </c>
      <c r="BO544" t="n">
        <v>0</v>
      </c>
      <c r="BP544" t="n">
        <v>0</v>
      </c>
      <c r="BQ544" t="n">
        <v>0</v>
      </c>
      <c r="BR544" t="n">
        <v>0</v>
      </c>
      <c r="BS544" t="n">
        <v>0</v>
      </c>
      <c r="BT544" t="n">
        <v>0</v>
      </c>
      <c r="BU544" t="n">
        <v>0</v>
      </c>
      <c r="BV544" t="n">
        <v>0</v>
      </c>
      <c r="BW544" t="n">
        <v>0</v>
      </c>
      <c r="CV544" t="n">
        <v>0</v>
      </c>
      <c r="CW544" t="n">
        <v>0</v>
      </c>
      <c r="CX544">
        <f>ROUND(Y544*Source!I1350,7)</f>
        <v/>
      </c>
      <c r="CY544">
        <f>AA544</f>
        <v/>
      </c>
      <c r="CZ544">
        <f>AE544</f>
        <v/>
      </c>
      <c r="DA544">
        <f>AI544</f>
        <v/>
      </c>
      <c r="DB544">
        <f>ROUND(ROUND(AT544*CZ544,2),2)</f>
        <v/>
      </c>
      <c r="DC544">
        <f>ROUND(ROUND(AT544*AG544,2),2)</f>
        <v/>
      </c>
      <c r="DD544" t="inlineStr"/>
      <c r="DE544" t="inlineStr"/>
      <c r="DF544">
        <f>ROUND(ROUND(AE544*AI544,0)*CX544,0)</f>
        <v/>
      </c>
      <c r="DG544">
        <f>ROUND(ROUND(AF544,0)*CX544,0)</f>
        <v/>
      </c>
      <c r="DH544">
        <f>ROUND(ROUND(AG544,0)*CX544,0)</f>
        <v/>
      </c>
      <c r="DI544">
        <f>ROUND(ROUND(AH544,0)*CX544,0)</f>
        <v/>
      </c>
      <c r="DJ544">
        <f>DF544</f>
        <v/>
      </c>
      <c r="DK544" t="n">
        <v>0</v>
      </c>
      <c r="DL544" t="inlineStr"/>
      <c r="DM544" t="n">
        <v>0</v>
      </c>
      <c r="DN544" t="inlineStr"/>
      <c r="DO544" t="n">
        <v>0</v>
      </c>
    </row>
    <row r="545">
      <c r="A545">
        <f>ROW(Source!A1389)</f>
        <v/>
      </c>
      <c r="B545" t="n">
        <v>78855224</v>
      </c>
      <c r="C545" t="n">
        <v>78861078</v>
      </c>
      <c r="D545" t="n">
        <v>18411117</v>
      </c>
      <c r="E545" t="n">
        <v>1</v>
      </c>
      <c r="F545" t="n">
        <v>1</v>
      </c>
      <c r="G545" t="n">
        <v>1</v>
      </c>
      <c r="H545" t="n">
        <v>1</v>
      </c>
      <c r="I545" t="inlineStr">
        <is>
          <t>1-1040-90</t>
        </is>
      </c>
      <c r="J545" t="inlineStr"/>
      <c r="K545" t="inlineStr">
        <is>
          <t>Рабочий строитель среднего разряда 4</t>
        </is>
      </c>
      <c r="L545" t="n">
        <v>1369</v>
      </c>
      <c r="N545" t="n">
        <v>1013</v>
      </c>
      <c r="O545" t="inlineStr">
        <is>
          <t>чел.-ч</t>
        </is>
      </c>
      <c r="P545" t="inlineStr">
        <is>
          <t>чел.-ч</t>
        </is>
      </c>
      <c r="Q545" t="n">
        <v>1</v>
      </c>
      <c r="W545" t="n">
        <v>0</v>
      </c>
      <c r="X545" t="n">
        <v>-1739886638</v>
      </c>
      <c r="Y545">
        <f>AT545</f>
        <v/>
      </c>
      <c r="AA545" t="n">
        <v>0</v>
      </c>
      <c r="AB545" t="n">
        <v>0</v>
      </c>
      <c r="AC545" t="n">
        <v>0</v>
      </c>
      <c r="AD545" t="n">
        <v>9.619999999999999</v>
      </c>
      <c r="AE545" t="n">
        <v>0</v>
      </c>
      <c r="AF545" t="n">
        <v>0</v>
      </c>
      <c r="AG545" t="n">
        <v>0</v>
      </c>
      <c r="AH545" t="n">
        <v>9.619999999999999</v>
      </c>
      <c r="AI545" t="n">
        <v>1</v>
      </c>
      <c r="AJ545" t="n">
        <v>1</v>
      </c>
      <c r="AK545" t="n">
        <v>1</v>
      </c>
      <c r="AL545" t="n">
        <v>1</v>
      </c>
      <c r="AM545" t="n">
        <v>-2</v>
      </c>
      <c r="AN545" t="n">
        <v>0</v>
      </c>
      <c r="AO545" t="n">
        <v>1</v>
      </c>
      <c r="AP545" t="n">
        <v>0</v>
      </c>
      <c r="AQ545" t="n">
        <v>0</v>
      </c>
      <c r="AR545" t="n">
        <v>0</v>
      </c>
      <c r="AS545" t="inlineStr"/>
      <c r="AT545" t="n">
        <v>163.3</v>
      </c>
      <c r="AU545" t="inlineStr"/>
      <c r="AV545" t="n">
        <v>1</v>
      </c>
      <c r="AW545" t="n">
        <v>2</v>
      </c>
      <c r="AX545" t="n">
        <v>78861083</v>
      </c>
      <c r="AY545" t="n">
        <v>1</v>
      </c>
      <c r="AZ545" t="n">
        <v>0</v>
      </c>
      <c r="BA545" t="n">
        <v>529</v>
      </c>
      <c r="BB545" t="n">
        <v>0</v>
      </c>
      <c r="BC545" t="n">
        <v>0</v>
      </c>
      <c r="BD545" t="n">
        <v>0</v>
      </c>
      <c r="BE545" t="n">
        <v>0</v>
      </c>
      <c r="BF545" t="n">
        <v>0</v>
      </c>
      <c r="BG545" t="n">
        <v>0</v>
      </c>
      <c r="BH545" t="n">
        <v>0</v>
      </c>
      <c r="BI545" t="n">
        <v>0</v>
      </c>
      <c r="BJ545" t="n">
        <v>0</v>
      </c>
      <c r="BK545" t="n">
        <v>0</v>
      </c>
      <c r="BL545" t="n">
        <v>0</v>
      </c>
      <c r="BM545" t="n">
        <v>0</v>
      </c>
      <c r="BN545" t="n">
        <v>0</v>
      </c>
      <c r="BO545" t="n">
        <v>0</v>
      </c>
      <c r="BP545" t="n">
        <v>0</v>
      </c>
      <c r="BQ545" t="n">
        <v>0</v>
      </c>
      <c r="BR545" t="n">
        <v>0</v>
      </c>
      <c r="BS545" t="n">
        <v>0</v>
      </c>
      <c r="BT545" t="n">
        <v>0</v>
      </c>
      <c r="BU545" t="n">
        <v>0</v>
      </c>
      <c r="BV545" t="n">
        <v>0</v>
      </c>
      <c r="BW545" t="n">
        <v>0</v>
      </c>
      <c r="CU545">
        <f>ROUND(AT545*Source!I1389*AH545*AL545,0)</f>
        <v/>
      </c>
      <c r="CV545">
        <f>ROUND(Y545*Source!I1389,7)</f>
        <v/>
      </c>
      <c r="CW545" t="n">
        <v>0</v>
      </c>
      <c r="CX545">
        <f>ROUND(Y545*Source!I1389,7)</f>
        <v/>
      </c>
      <c r="CY545">
        <f>AD545</f>
        <v/>
      </c>
      <c r="CZ545">
        <f>AH545</f>
        <v/>
      </c>
      <c r="DA545">
        <f>AL545</f>
        <v/>
      </c>
      <c r="DB545">
        <f>ROUND(ROUND(AT545*CZ545,2),2)</f>
        <v/>
      </c>
      <c r="DC545">
        <f>ROUND(ROUND(AT545*AG545,2),2)</f>
        <v/>
      </c>
      <c r="DD545" t="inlineStr"/>
      <c r="DE545" t="inlineStr"/>
      <c r="DF545">
        <f>ROUND(ROUND(AE545,0)*CX545,0)</f>
        <v/>
      </c>
      <c r="DG545">
        <f>ROUND(ROUND(AF545,0)*CX545,0)</f>
        <v/>
      </c>
      <c r="DH545">
        <f>ROUND(ROUND(AG545,0)*CX545,0)</f>
        <v/>
      </c>
      <c r="DI545">
        <f>ROUND(ROUND(AH545,0)*CX545,0)</f>
        <v/>
      </c>
      <c r="DJ545">
        <f>DI545</f>
        <v/>
      </c>
      <c r="DK545" t="n">
        <v>0</v>
      </c>
      <c r="DL545" t="inlineStr"/>
      <c r="DM545" t="n">
        <v>0</v>
      </c>
      <c r="DN545" t="inlineStr"/>
      <c r="DO545" t="n">
        <v>0</v>
      </c>
    </row>
    <row r="546">
      <c r="A546">
        <f>ROW(Source!A1389)</f>
        <v/>
      </c>
      <c r="B546" t="n">
        <v>78855224</v>
      </c>
      <c r="C546" t="n">
        <v>78861078</v>
      </c>
      <c r="D546" t="n">
        <v>121548</v>
      </c>
      <c r="E546" t="n">
        <v>1</v>
      </c>
      <c r="F546" t="n">
        <v>1</v>
      </c>
      <c r="G546" t="n">
        <v>1</v>
      </c>
      <c r="H546" t="n">
        <v>1</v>
      </c>
      <c r="I546" t="inlineStr">
        <is>
          <t>2</t>
        </is>
      </c>
      <c r="J546" t="inlineStr"/>
      <c r="K546" t="inlineStr">
        <is>
          <t>Затраты труда машинистов</t>
        </is>
      </c>
      <c r="L546" t="n">
        <v>608254</v>
      </c>
      <c r="N546" t="n">
        <v>1013</v>
      </c>
      <c r="O546" t="inlineStr">
        <is>
          <t>чел.час</t>
        </is>
      </c>
      <c r="P546" t="inlineStr">
        <is>
          <t>чел.час</t>
        </is>
      </c>
      <c r="Q546" t="n">
        <v>1</v>
      </c>
      <c r="W546" t="n">
        <v>0</v>
      </c>
      <c r="X546" t="n">
        <v>-185737400</v>
      </c>
      <c r="Y546">
        <f>AT546</f>
        <v/>
      </c>
      <c r="AA546" t="n">
        <v>0</v>
      </c>
      <c r="AB546" t="n">
        <v>0</v>
      </c>
      <c r="AC546" t="n">
        <v>0</v>
      </c>
      <c r="AD546" t="n">
        <v>0</v>
      </c>
      <c r="AE546" t="n">
        <v>0</v>
      </c>
      <c r="AF546" t="n">
        <v>0</v>
      </c>
      <c r="AG546" t="n">
        <v>0</v>
      </c>
      <c r="AH546" t="n">
        <v>0</v>
      </c>
      <c r="AI546" t="n">
        <v>1</v>
      </c>
      <c r="AJ546" t="n">
        <v>1</v>
      </c>
      <c r="AK546" t="n">
        <v>1</v>
      </c>
      <c r="AL546" t="n">
        <v>1</v>
      </c>
      <c r="AM546" t="n">
        <v>-2</v>
      </c>
      <c r="AN546" t="n">
        <v>0</v>
      </c>
      <c r="AO546" t="n">
        <v>1</v>
      </c>
      <c r="AP546" t="n">
        <v>0</v>
      </c>
      <c r="AQ546" t="n">
        <v>0</v>
      </c>
      <c r="AR546" t="n">
        <v>0</v>
      </c>
      <c r="AS546" t="inlineStr"/>
      <c r="AT546" t="n">
        <v>0.08</v>
      </c>
      <c r="AU546" t="inlineStr"/>
      <c r="AV546" t="n">
        <v>2</v>
      </c>
      <c r="AW546" t="n">
        <v>2</v>
      </c>
      <c r="AX546" t="n">
        <v>78861084</v>
      </c>
      <c r="AY546" t="n">
        <v>1</v>
      </c>
      <c r="AZ546" t="n">
        <v>0</v>
      </c>
      <c r="BA546" t="n">
        <v>530</v>
      </c>
      <c r="BB546" t="n">
        <v>0</v>
      </c>
      <c r="BC546" t="n">
        <v>0</v>
      </c>
      <c r="BD546" t="n">
        <v>0</v>
      </c>
      <c r="BE546" t="n">
        <v>0</v>
      </c>
      <c r="BF546" t="n">
        <v>0</v>
      </c>
      <c r="BG546" t="n">
        <v>0</v>
      </c>
      <c r="BH546" t="n">
        <v>0</v>
      </c>
      <c r="BI546" t="n">
        <v>0</v>
      </c>
      <c r="BJ546" t="n">
        <v>0</v>
      </c>
      <c r="BK546" t="n">
        <v>0</v>
      </c>
      <c r="BL546" t="n">
        <v>0</v>
      </c>
      <c r="BM546" t="n">
        <v>0</v>
      </c>
      <c r="BN546" t="n">
        <v>0</v>
      </c>
      <c r="BO546" t="n">
        <v>0</v>
      </c>
      <c r="BP546" t="n">
        <v>0</v>
      </c>
      <c r="BQ546" t="n">
        <v>0</v>
      </c>
      <c r="BR546" t="n">
        <v>0</v>
      </c>
      <c r="BS546" t="n">
        <v>0</v>
      </c>
      <c r="BT546" t="n">
        <v>0</v>
      </c>
      <c r="BU546" t="n">
        <v>0</v>
      </c>
      <c r="BV546" t="n">
        <v>0</v>
      </c>
      <c r="BW546" t="n">
        <v>0</v>
      </c>
      <c r="CV546" t="n">
        <v>0</v>
      </c>
      <c r="CW546" t="n">
        <v>0</v>
      </c>
      <c r="CX546">
        <f>ROUND(Y546*Source!I1389,7)</f>
        <v/>
      </c>
      <c r="CY546">
        <f>AD546</f>
        <v/>
      </c>
      <c r="CZ546">
        <f>AH546</f>
        <v/>
      </c>
      <c r="DA546">
        <f>AL546</f>
        <v/>
      </c>
      <c r="DB546">
        <f>ROUND(ROUND(AT546*CZ546,2),2)</f>
        <v/>
      </c>
      <c r="DC546">
        <f>ROUND(ROUND(AT546*AG546,2),2)</f>
        <v/>
      </c>
      <c r="DD546" t="inlineStr"/>
      <c r="DE546" t="inlineStr"/>
      <c r="DF546">
        <f>ROUND(ROUND(AE546,0)*CX546,0)</f>
        <v/>
      </c>
      <c r="DG546">
        <f>ROUND(ROUND(AF546,0)*CX546,0)</f>
        <v/>
      </c>
      <c r="DH546">
        <f>ROUND(ROUND(AG546,0)*CX546,0)</f>
        <v/>
      </c>
      <c r="DI546">
        <f>ROUND(ROUND(AH546,0)*CX546,0)</f>
        <v/>
      </c>
      <c r="DJ546">
        <f>DI546</f>
        <v/>
      </c>
      <c r="DK546" t="n">
        <v>0</v>
      </c>
      <c r="DL546" t="inlineStr"/>
      <c r="DM546" t="n">
        <v>0</v>
      </c>
      <c r="DN546" t="inlineStr"/>
      <c r="DO546" t="n">
        <v>0</v>
      </c>
    </row>
    <row r="547">
      <c r="A547">
        <f>ROW(Source!A1389)</f>
        <v/>
      </c>
      <c r="B547" t="n">
        <v>78855224</v>
      </c>
      <c r="C547" t="n">
        <v>78861078</v>
      </c>
      <c r="D547" t="n">
        <v>29172556</v>
      </c>
      <c r="E547" t="n">
        <v>1</v>
      </c>
      <c r="F547" t="n">
        <v>1</v>
      </c>
      <c r="G547" t="n">
        <v>1</v>
      </c>
      <c r="H547" t="n">
        <v>2</v>
      </c>
      <c r="I547" t="inlineStr">
        <is>
          <t>030954</t>
        </is>
      </c>
      <c r="J547" t="inlineStr">
        <is>
          <t>ТСЭМ Московской обл., 030954, приказ Минстроя России №675/пр от 28.02.2017 № 264/пр</t>
        </is>
      </c>
      <c r="K547" t="inlineStr">
        <is>
          <t>Подъемники грузоподъемностью до 500 кг одномачтовые, высота подъема 45 м</t>
        </is>
      </c>
      <c r="L547" t="n">
        <v>1368</v>
      </c>
      <c r="N547" t="n">
        <v>1011</v>
      </c>
      <c r="O547" t="inlineStr">
        <is>
          <t>маш.-ч</t>
        </is>
      </c>
      <c r="P547" t="inlineStr">
        <is>
          <t>маш.-ч</t>
        </is>
      </c>
      <c r="Q547" t="n">
        <v>1</v>
      </c>
      <c r="W547" t="n">
        <v>0</v>
      </c>
      <c r="X547" t="n">
        <v>344519037</v>
      </c>
      <c r="Y547">
        <f>AT547</f>
        <v/>
      </c>
      <c r="AA547" t="n">
        <v>0</v>
      </c>
      <c r="AB547" t="n">
        <v>728.98</v>
      </c>
      <c r="AC547" t="n">
        <v>705.38</v>
      </c>
      <c r="AD547" t="n">
        <v>0</v>
      </c>
      <c r="AE547" t="n">
        <v>0</v>
      </c>
      <c r="AF547" t="n">
        <v>31.26</v>
      </c>
      <c r="AG547" t="n">
        <v>13.5</v>
      </c>
      <c r="AH547" t="n">
        <v>0</v>
      </c>
      <c r="AI547" t="n">
        <v>1</v>
      </c>
      <c r="AJ547" t="n">
        <v>23.32</v>
      </c>
      <c r="AK547" t="n">
        <v>52.25</v>
      </c>
      <c r="AL547" t="n">
        <v>1</v>
      </c>
      <c r="AM547" t="n">
        <v>2</v>
      </c>
      <c r="AN547" t="n">
        <v>0</v>
      </c>
      <c r="AO547" t="n">
        <v>1</v>
      </c>
      <c r="AP547" t="n">
        <v>0</v>
      </c>
      <c r="AQ547" t="n">
        <v>0</v>
      </c>
      <c r="AR547" t="n">
        <v>0</v>
      </c>
      <c r="AS547" t="inlineStr"/>
      <c r="AT547" t="n">
        <v>0.08</v>
      </c>
      <c r="AU547" t="inlineStr"/>
      <c r="AV547" t="n">
        <v>0</v>
      </c>
      <c r="AW547" t="n">
        <v>2</v>
      </c>
      <c r="AX547" t="n">
        <v>78861085</v>
      </c>
      <c r="AY547" t="n">
        <v>1</v>
      </c>
      <c r="AZ547" t="n">
        <v>0</v>
      </c>
      <c r="BA547" t="n">
        <v>531</v>
      </c>
      <c r="BB547" t="n">
        <v>0</v>
      </c>
      <c r="BC547" t="n">
        <v>0</v>
      </c>
      <c r="BD547" t="n">
        <v>0</v>
      </c>
      <c r="BE547" t="n">
        <v>0</v>
      </c>
      <c r="BF547" t="n">
        <v>0</v>
      </c>
      <c r="BG547" t="n">
        <v>0</v>
      </c>
      <c r="BH547" t="n">
        <v>0</v>
      </c>
      <c r="BI547" t="n">
        <v>0</v>
      </c>
      <c r="BJ547" t="n">
        <v>0</v>
      </c>
      <c r="BK547" t="n">
        <v>0</v>
      </c>
      <c r="BL547" t="n">
        <v>0</v>
      </c>
      <c r="BM547" t="n">
        <v>0</v>
      </c>
      <c r="BN547" t="n">
        <v>0</v>
      </c>
      <c r="BO547" t="n">
        <v>0</v>
      </c>
      <c r="BP547" t="n">
        <v>0</v>
      </c>
      <c r="BQ547" t="n">
        <v>0</v>
      </c>
      <c r="BR547" t="n">
        <v>0</v>
      </c>
      <c r="BS547" t="n">
        <v>0</v>
      </c>
      <c r="BT547" t="n">
        <v>0</v>
      </c>
      <c r="BU547" t="n">
        <v>0</v>
      </c>
      <c r="BV547" t="n">
        <v>0</v>
      </c>
      <c r="BW547" t="n">
        <v>0</v>
      </c>
      <c r="CV547" t="n">
        <v>0</v>
      </c>
      <c r="CW547">
        <f>ROUND(Y547*Source!I1389*DO547,7)</f>
        <v/>
      </c>
      <c r="CX547">
        <f>ROUND(Y547*Source!I1389,7)</f>
        <v/>
      </c>
      <c r="CY547">
        <f>AB547</f>
        <v/>
      </c>
      <c r="CZ547">
        <f>AF547</f>
        <v/>
      </c>
      <c r="DA547">
        <f>AJ547</f>
        <v/>
      </c>
      <c r="DB547">
        <f>ROUND(ROUND(AT547*CZ547,2),2)</f>
        <v/>
      </c>
      <c r="DC547">
        <f>ROUND(ROUND(AT547*AG547,2),2)</f>
        <v/>
      </c>
      <c r="DD547" t="inlineStr"/>
      <c r="DE547" t="inlineStr"/>
      <c r="DF547">
        <f>ROUND(ROUND(AE547,0)*CX547,0)</f>
        <v/>
      </c>
      <c r="DG547">
        <f>ROUND(ROUND(AF547*AJ547,0)*CX547,0)</f>
        <v/>
      </c>
      <c r="DH547">
        <f>ROUND(ROUND(AG547*AK547,0)*CX547,0)</f>
        <v/>
      </c>
      <c r="DI547">
        <f>ROUND(ROUND(AH547,0)*CX547,0)</f>
        <v/>
      </c>
      <c r="DJ547">
        <f>DG547</f>
        <v/>
      </c>
      <c r="DK547" t="n">
        <v>0</v>
      </c>
      <c r="DL547" t="inlineStr"/>
      <c r="DM547" t="n">
        <v>0</v>
      </c>
      <c r="DN547" t="inlineStr"/>
      <c r="DO547" t="n">
        <v>0</v>
      </c>
    </row>
    <row r="548">
      <c r="A548">
        <f>ROW(Source!A1389)</f>
        <v/>
      </c>
      <c r="B548" t="n">
        <v>78855224</v>
      </c>
      <c r="C548" t="n">
        <v>78861078</v>
      </c>
      <c r="D548" t="n">
        <v>29170578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509-0768</t>
        </is>
      </c>
      <c r="J548" t="inlineStr">
        <is>
          <t>ТССЦ Московской обл., 509-0768, приказ Минстроя России №675/пр от 28.02.2017 № 258/пр</t>
        </is>
      </c>
      <c r="K54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548" t="n">
        <v>1354</v>
      </c>
      <c r="N548" t="n">
        <v>1010</v>
      </c>
      <c r="O548" t="inlineStr">
        <is>
          <t>шт.</t>
        </is>
      </c>
      <c r="P548" t="inlineStr">
        <is>
          <t>шт.</t>
        </is>
      </c>
      <c r="Q548" t="n">
        <v>1</v>
      </c>
      <c r="W548" t="n">
        <v>0</v>
      </c>
      <c r="X548" t="n">
        <v>-1856882622</v>
      </c>
      <c r="Y548">
        <f>AT548</f>
        <v/>
      </c>
      <c r="AA548" t="n">
        <v>913.63</v>
      </c>
      <c r="AB548" t="n">
        <v>0</v>
      </c>
      <c r="AC548" t="n">
        <v>0</v>
      </c>
      <c r="AD548" t="n">
        <v>0</v>
      </c>
      <c r="AE548" t="n">
        <v>395.51</v>
      </c>
      <c r="AF548" t="n">
        <v>0</v>
      </c>
      <c r="AG548" t="n">
        <v>0</v>
      </c>
      <c r="AH548" t="n">
        <v>0</v>
      </c>
      <c r="AI548" t="n">
        <v>2.31</v>
      </c>
      <c r="AJ548" t="n">
        <v>1</v>
      </c>
      <c r="AK548" t="n">
        <v>1</v>
      </c>
      <c r="AL548" t="n">
        <v>1</v>
      </c>
      <c r="AM548" t="n">
        <v>2</v>
      </c>
      <c r="AN548" t="n">
        <v>0</v>
      </c>
      <c r="AO548" t="n">
        <v>1</v>
      </c>
      <c r="AP548" t="n">
        <v>0</v>
      </c>
      <c r="AQ548" t="n">
        <v>0</v>
      </c>
      <c r="AR548" t="n">
        <v>0</v>
      </c>
      <c r="AS548" t="inlineStr"/>
      <c r="AT548" t="n">
        <v>100</v>
      </c>
      <c r="AU548" t="inlineStr"/>
      <c r="AV548" t="n">
        <v>0</v>
      </c>
      <c r="AW548" t="n">
        <v>2</v>
      </c>
      <c r="AX548" t="n">
        <v>78861086</v>
      </c>
      <c r="AY548" t="n">
        <v>1</v>
      </c>
      <c r="AZ548" t="n">
        <v>0</v>
      </c>
      <c r="BA548" t="n">
        <v>532</v>
      </c>
      <c r="BB548" t="n">
        <v>0</v>
      </c>
      <c r="BC548" t="n">
        <v>0</v>
      </c>
      <c r="BD548" t="n">
        <v>0</v>
      </c>
      <c r="BE548" t="n">
        <v>0</v>
      </c>
      <c r="BF548" t="n">
        <v>0</v>
      </c>
      <c r="BG548" t="n">
        <v>0</v>
      </c>
      <c r="BH548" t="n">
        <v>0</v>
      </c>
      <c r="BI548" t="n">
        <v>0</v>
      </c>
      <c r="BJ548" t="n">
        <v>0</v>
      </c>
      <c r="BK548" t="n">
        <v>0</v>
      </c>
      <c r="BL548" t="n">
        <v>0</v>
      </c>
      <c r="BM548" t="n">
        <v>0</v>
      </c>
      <c r="BN548" t="n">
        <v>0</v>
      </c>
      <c r="BO548" t="n">
        <v>0</v>
      </c>
      <c r="BP548" t="n">
        <v>0</v>
      </c>
      <c r="BQ548" t="n">
        <v>0</v>
      </c>
      <c r="BR548" t="n">
        <v>0</v>
      </c>
      <c r="BS548" t="n">
        <v>0</v>
      </c>
      <c r="BT548" t="n">
        <v>0</v>
      </c>
      <c r="BU548" t="n">
        <v>0</v>
      </c>
      <c r="BV548" t="n">
        <v>0</v>
      </c>
      <c r="BW548" t="n">
        <v>0</v>
      </c>
      <c r="CV548" t="n">
        <v>0</v>
      </c>
      <c r="CW548" t="n">
        <v>0</v>
      </c>
      <c r="CX548">
        <f>ROUND(Y548*Source!I1389,7)</f>
        <v/>
      </c>
      <c r="CY548">
        <f>AA548</f>
        <v/>
      </c>
      <c r="CZ548">
        <f>AE548</f>
        <v/>
      </c>
      <c r="DA548">
        <f>AI548</f>
        <v/>
      </c>
      <c r="DB548">
        <f>ROUND(ROUND(AT548*CZ548,2),2)</f>
        <v/>
      </c>
      <c r="DC548">
        <f>ROUND(ROUND(AT548*AG548,2),2)</f>
        <v/>
      </c>
      <c r="DD548" t="inlineStr"/>
      <c r="DE548" t="inlineStr"/>
      <c r="DF548">
        <f>ROUND(ROUND(AE548*AI548,0)*CX548,0)</f>
        <v/>
      </c>
      <c r="DG548">
        <f>ROUND(ROUND(AF548,0)*CX548,0)</f>
        <v/>
      </c>
      <c r="DH548">
        <f>ROUND(ROUND(AG548,0)*CX548,0)</f>
        <v/>
      </c>
      <c r="DI548">
        <f>ROUND(ROUND(AH548,0)*CX548,0)</f>
        <v/>
      </c>
      <c r="DJ548">
        <f>DF548</f>
        <v/>
      </c>
      <c r="DK548" t="n">
        <v>0</v>
      </c>
      <c r="DL548" t="inlineStr"/>
      <c r="DM548" t="n">
        <v>0</v>
      </c>
      <c r="DN548" t="inlineStr"/>
      <c r="DO548" t="n">
        <v>0</v>
      </c>
    </row>
    <row r="549">
      <c r="A549">
        <f>ROW(Source!A1428)</f>
        <v/>
      </c>
      <c r="B549" t="n">
        <v>78855224</v>
      </c>
      <c r="C549" t="n">
        <v>78861150</v>
      </c>
      <c r="D549" t="n">
        <v>18407150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1-1030-90</t>
        </is>
      </c>
      <c r="J549" t="inlineStr"/>
      <c r="K549" t="inlineStr">
        <is>
          <t>Рабочий строитель среднего разряда 3</t>
        </is>
      </c>
      <c r="L549" t="n">
        <v>1369</v>
      </c>
      <c r="N549" t="n">
        <v>1013</v>
      </c>
      <c r="O549" t="inlineStr">
        <is>
          <t>чел.-ч</t>
        </is>
      </c>
      <c r="P549" t="inlineStr">
        <is>
          <t>чел.-ч</t>
        </is>
      </c>
      <c r="Q549" t="n">
        <v>1</v>
      </c>
      <c r="W549" t="n">
        <v>0</v>
      </c>
      <c r="X549" t="n">
        <v>-931037793</v>
      </c>
      <c r="Y549">
        <f>AT549</f>
        <v/>
      </c>
      <c r="AA549" t="n">
        <v>0</v>
      </c>
      <c r="AB549" t="n">
        <v>0</v>
      </c>
      <c r="AC549" t="n">
        <v>0</v>
      </c>
      <c r="AD549" t="n">
        <v>8.529999999999999</v>
      </c>
      <c r="AE549" t="n">
        <v>0</v>
      </c>
      <c r="AF549" t="n">
        <v>0</v>
      </c>
      <c r="AG549" t="n">
        <v>0</v>
      </c>
      <c r="AH549" t="n">
        <v>8.529999999999999</v>
      </c>
      <c r="AI549" t="n">
        <v>1</v>
      </c>
      <c r="AJ549" t="n">
        <v>1</v>
      </c>
      <c r="AK549" t="n">
        <v>1</v>
      </c>
      <c r="AL549" t="n">
        <v>1</v>
      </c>
      <c r="AM549" t="n">
        <v>-2</v>
      </c>
      <c r="AN549" t="n">
        <v>0</v>
      </c>
      <c r="AO549" t="n">
        <v>1</v>
      </c>
      <c r="AP549" t="n">
        <v>0</v>
      </c>
      <c r="AQ549" t="n">
        <v>0</v>
      </c>
      <c r="AR549" t="n">
        <v>0</v>
      </c>
      <c r="AS549" t="inlineStr"/>
      <c r="AT549" t="n">
        <v>13.9</v>
      </c>
      <c r="AU549" t="inlineStr"/>
      <c r="AV549" t="n">
        <v>1</v>
      </c>
      <c r="AW549" t="n">
        <v>2</v>
      </c>
      <c r="AX549" t="n">
        <v>78861154</v>
      </c>
      <c r="AY549" t="n">
        <v>1</v>
      </c>
      <c r="AZ549" t="n">
        <v>0</v>
      </c>
      <c r="BA549" t="n">
        <v>533</v>
      </c>
      <c r="BB549" t="n">
        <v>0</v>
      </c>
      <c r="BC549" t="n">
        <v>0</v>
      </c>
      <c r="BD549" t="n">
        <v>0</v>
      </c>
      <c r="BE549" t="n">
        <v>0</v>
      </c>
      <c r="BF549" t="n">
        <v>0</v>
      </c>
      <c r="BG549" t="n">
        <v>0</v>
      </c>
      <c r="BH549" t="n">
        <v>0</v>
      </c>
      <c r="BI549" t="n">
        <v>0</v>
      </c>
      <c r="BJ549" t="n">
        <v>0</v>
      </c>
      <c r="BK549" t="n">
        <v>0</v>
      </c>
      <c r="BL549" t="n">
        <v>0</v>
      </c>
      <c r="BM549" t="n">
        <v>0</v>
      </c>
      <c r="BN549" t="n">
        <v>0</v>
      </c>
      <c r="BO549" t="n">
        <v>0</v>
      </c>
      <c r="BP549" t="n">
        <v>0</v>
      </c>
      <c r="BQ549" t="n">
        <v>0</v>
      </c>
      <c r="BR549" t="n">
        <v>0</v>
      </c>
      <c r="BS549" t="n">
        <v>0</v>
      </c>
      <c r="BT549" t="n">
        <v>0</v>
      </c>
      <c r="BU549" t="n">
        <v>0</v>
      </c>
      <c r="BV549" t="n">
        <v>0</v>
      </c>
      <c r="BW549" t="n">
        <v>0</v>
      </c>
      <c r="CU549">
        <f>ROUND(AT549*Source!I1428*AH549*AL549,0)</f>
        <v/>
      </c>
      <c r="CV549">
        <f>ROUND(Y549*Source!I1428,7)</f>
        <v/>
      </c>
      <c r="CW549" t="n">
        <v>0</v>
      </c>
      <c r="CX549">
        <f>ROUND(Y549*Source!I1428,7)</f>
        <v/>
      </c>
      <c r="CY549">
        <f>AD549</f>
        <v/>
      </c>
      <c r="CZ549">
        <f>AH549</f>
        <v/>
      </c>
      <c r="DA549">
        <f>AL549</f>
        <v/>
      </c>
      <c r="DB549">
        <f>ROUND(ROUND(AT549*CZ549,2),2)</f>
        <v/>
      </c>
      <c r="DC549">
        <f>ROUND(ROUND(AT549*AG549,2),2)</f>
        <v/>
      </c>
      <c r="DD549" t="inlineStr"/>
      <c r="DE549" t="inlineStr"/>
      <c r="DF549">
        <f>ROUND(ROUND(AE549,0)*CX549,0)</f>
        <v/>
      </c>
      <c r="DG549">
        <f>ROUND(ROUND(AF549,0)*CX549,0)</f>
        <v/>
      </c>
      <c r="DH549">
        <f>ROUND(ROUND(AG549,0)*CX549,0)</f>
        <v/>
      </c>
      <c r="DI549">
        <f>ROUND(ROUND(AH549,0)*CX549,0)</f>
        <v/>
      </c>
      <c r="DJ549">
        <f>DI549</f>
        <v/>
      </c>
      <c r="DK549" t="n">
        <v>0</v>
      </c>
      <c r="DL549" t="inlineStr"/>
      <c r="DM549" t="n">
        <v>0</v>
      </c>
      <c r="DN549" t="inlineStr"/>
      <c r="DO549" t="n">
        <v>0</v>
      </c>
    </row>
    <row r="550">
      <c r="A550">
        <f>ROW(Source!A1428)</f>
        <v/>
      </c>
      <c r="B550" t="n">
        <v>78855224</v>
      </c>
      <c r="C550" t="n">
        <v>78861150</v>
      </c>
      <c r="D550" t="n">
        <v>29169807</v>
      </c>
      <c r="E550" t="n">
        <v>1</v>
      </c>
      <c r="F550" t="n">
        <v>1</v>
      </c>
      <c r="G550" t="n">
        <v>1</v>
      </c>
      <c r="H550" t="n">
        <v>3</v>
      </c>
      <c r="I550" t="inlineStr">
        <is>
          <t>509-0689</t>
        </is>
      </c>
      <c r="J550" t="inlineStr">
        <is>
          <t>ТССЦ Московской обл., 509-0689, приказ Минстроя России №675/пр от 28.02.2017 № 258/пр</t>
        </is>
      </c>
      <c r="K550" t="inlineStr">
        <is>
          <t>Лампы люминесцентные</t>
        </is>
      </c>
      <c r="L550" t="n">
        <v>1354</v>
      </c>
      <c r="N550" t="n">
        <v>1010</v>
      </c>
      <c r="O550" t="inlineStr">
        <is>
          <t>шт.</t>
        </is>
      </c>
      <c r="P550" t="inlineStr">
        <is>
          <t>шт.</t>
        </is>
      </c>
      <c r="Q550" t="n">
        <v>1</v>
      </c>
      <c r="W550" t="n">
        <v>0</v>
      </c>
      <c r="X550" t="n">
        <v>-607678272</v>
      </c>
      <c r="Y550">
        <f>AT550</f>
        <v/>
      </c>
      <c r="AA550" t="n">
        <v>237.9</v>
      </c>
      <c r="AB550" t="n">
        <v>0</v>
      </c>
      <c r="AC550" t="n">
        <v>0</v>
      </c>
      <c r="AD550" t="n">
        <v>0</v>
      </c>
      <c r="AE550" t="n">
        <v>22.38</v>
      </c>
      <c r="AF550" t="n">
        <v>0</v>
      </c>
      <c r="AG550" t="n">
        <v>0</v>
      </c>
      <c r="AH550" t="n">
        <v>0</v>
      </c>
      <c r="AI550" t="n">
        <v>10.63</v>
      </c>
      <c r="AJ550" t="n">
        <v>1</v>
      </c>
      <c r="AK550" t="n">
        <v>1</v>
      </c>
      <c r="AL550" t="n">
        <v>1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  <c r="AS550" t="inlineStr"/>
      <c r="AT550" t="n">
        <v>100</v>
      </c>
      <c r="AU550" t="inlineStr"/>
      <c r="AV550" t="n">
        <v>0</v>
      </c>
      <c r="AW550" t="n">
        <v>1</v>
      </c>
      <c r="AX550" t="n">
        <v>-1</v>
      </c>
      <c r="AY550" t="n">
        <v>0</v>
      </c>
      <c r="AZ550" t="n">
        <v>0</v>
      </c>
      <c r="BA550" t="inlineStr"/>
      <c r="BB550" t="n">
        <v>0</v>
      </c>
      <c r="BC550" t="n">
        <v>0</v>
      </c>
      <c r="BD550" t="n">
        <v>0</v>
      </c>
      <c r="BE550" t="n">
        <v>0</v>
      </c>
      <c r="BF550" t="n">
        <v>0</v>
      </c>
      <c r="BG550" t="n">
        <v>0</v>
      </c>
      <c r="BH550" t="n">
        <v>0</v>
      </c>
      <c r="BI550" t="n">
        <v>0</v>
      </c>
      <c r="BJ550" t="n">
        <v>0</v>
      </c>
      <c r="BK550" t="n">
        <v>0</v>
      </c>
      <c r="BL550" t="n">
        <v>0</v>
      </c>
      <c r="BM550" t="n">
        <v>0</v>
      </c>
      <c r="BN550" t="n">
        <v>0</v>
      </c>
      <c r="BO550" t="n">
        <v>0</v>
      </c>
      <c r="BP550" t="n">
        <v>0</v>
      </c>
      <c r="BQ550" t="n">
        <v>0</v>
      </c>
      <c r="BR550" t="n">
        <v>0</v>
      </c>
      <c r="BS550" t="n">
        <v>0</v>
      </c>
      <c r="BT550" t="n">
        <v>0</v>
      </c>
      <c r="BU550" t="n">
        <v>0</v>
      </c>
      <c r="BV550" t="n">
        <v>0</v>
      </c>
      <c r="BW550" t="n">
        <v>0</v>
      </c>
      <c r="CV550" t="n">
        <v>0</v>
      </c>
      <c r="CW550" t="n">
        <v>0</v>
      </c>
      <c r="CX550">
        <f>ROUND(Y550*Source!I1428,7)</f>
        <v/>
      </c>
      <c r="CY550">
        <f>AA550</f>
        <v/>
      </c>
      <c r="CZ550">
        <f>AE550</f>
        <v/>
      </c>
      <c r="DA550">
        <f>AI550</f>
        <v/>
      </c>
      <c r="DB550">
        <f>ROUND(ROUND(AT550*CZ550,2),2)</f>
        <v/>
      </c>
      <c r="DC550">
        <f>ROUND(ROUND(AT550*AG550,2),2)</f>
        <v/>
      </c>
      <c r="DD550" t="inlineStr"/>
      <c r="DE550" t="inlineStr"/>
      <c r="DF550">
        <f>ROUND(ROUND(AE550*AI550,0)*CX550,0)</f>
        <v/>
      </c>
      <c r="DG550">
        <f>ROUND(ROUND(AF550,0)*CX550,0)</f>
        <v/>
      </c>
      <c r="DH550">
        <f>ROUND(ROUND(AG550,0)*CX550,0)</f>
        <v/>
      </c>
      <c r="DI550">
        <f>ROUND(ROUND(AH550,0)*CX550,0)</f>
        <v/>
      </c>
      <c r="DJ550">
        <f>DF550</f>
        <v/>
      </c>
      <c r="DK550" t="n">
        <v>0</v>
      </c>
      <c r="DL550" t="inlineStr"/>
      <c r="DM550" t="n">
        <v>0</v>
      </c>
      <c r="DN550" t="inlineStr"/>
      <c r="DO550" t="n">
        <v>0</v>
      </c>
    </row>
    <row r="551">
      <c r="A551">
        <f>ROW(Source!A1428)</f>
        <v/>
      </c>
      <c r="B551" t="n">
        <v>78855224</v>
      </c>
      <c r="C551" t="n">
        <v>78861150</v>
      </c>
      <c r="D551" t="n">
        <v>29169821</v>
      </c>
      <c r="E551" t="n">
        <v>1</v>
      </c>
      <c r="F551" t="n">
        <v>1</v>
      </c>
      <c r="G551" t="n">
        <v>1</v>
      </c>
      <c r="H551" t="n">
        <v>3</v>
      </c>
      <c r="I551" t="inlineStr">
        <is>
          <t>509-0696</t>
        </is>
      </c>
      <c r="J551" t="inlineStr">
        <is>
          <t>ТССЦ Московской обл., 509-0696, приказ Минстроя России №675/пр от 28.02.2017 № 258/пр</t>
        </is>
      </c>
      <c r="K551" t="inlineStr">
        <is>
          <t>Лампы люминесцентные ртутные низкого давления типа ЛБ, ЛД, ЛДЦ, ЛТВ, ЛБХ 20</t>
        </is>
      </c>
      <c r="L551" t="n">
        <v>1358</v>
      </c>
      <c r="N551" t="n">
        <v>1010</v>
      </c>
      <c r="O551" t="inlineStr">
        <is>
          <t>10 шт.</t>
        </is>
      </c>
      <c r="P551" t="inlineStr">
        <is>
          <t>10 шт.</t>
        </is>
      </c>
      <c r="Q551" t="n">
        <v>10</v>
      </c>
      <c r="W551" t="n">
        <v>0</v>
      </c>
      <c r="X551" t="n">
        <v>-1187244712</v>
      </c>
      <c r="Y551">
        <f>AT551</f>
        <v/>
      </c>
      <c r="AA551" t="n">
        <v>352.73</v>
      </c>
      <c r="AB551" t="n">
        <v>0</v>
      </c>
      <c r="AC551" t="n">
        <v>0</v>
      </c>
      <c r="AD551" t="n">
        <v>0</v>
      </c>
      <c r="AE551" t="n">
        <v>85.2</v>
      </c>
      <c r="AF551" t="n">
        <v>0</v>
      </c>
      <c r="AG551" t="n">
        <v>0</v>
      </c>
      <c r="AH551" t="n">
        <v>0</v>
      </c>
      <c r="AI551" t="n">
        <v>4.14</v>
      </c>
      <c r="AJ551" t="n">
        <v>1</v>
      </c>
      <c r="AK551" t="n">
        <v>1</v>
      </c>
      <c r="AL551" t="n">
        <v>1</v>
      </c>
      <c r="AM551" t="n">
        <v>2</v>
      </c>
      <c r="AN551" t="n">
        <v>0</v>
      </c>
      <c r="AO551" t="n">
        <v>1</v>
      </c>
      <c r="AP551" t="n">
        <v>0</v>
      </c>
      <c r="AQ551" t="n">
        <v>0</v>
      </c>
      <c r="AR551" t="n">
        <v>0</v>
      </c>
      <c r="AS551" t="inlineStr"/>
      <c r="AT551" t="n">
        <v>10</v>
      </c>
      <c r="AU551" t="inlineStr"/>
      <c r="AV551" t="n">
        <v>0</v>
      </c>
      <c r="AW551" t="n">
        <v>2</v>
      </c>
      <c r="AX551" t="n">
        <v>78861155</v>
      </c>
      <c r="AY551" t="n">
        <v>1</v>
      </c>
      <c r="AZ551" t="n">
        <v>0</v>
      </c>
      <c r="BA551" t="n">
        <v>534</v>
      </c>
      <c r="BB551" t="n">
        <v>0</v>
      </c>
      <c r="BC551" t="n">
        <v>0</v>
      </c>
      <c r="BD551" t="n">
        <v>0</v>
      </c>
      <c r="BE551" t="n">
        <v>0</v>
      </c>
      <c r="BF551" t="n">
        <v>0</v>
      </c>
      <c r="BG551" t="n">
        <v>0</v>
      </c>
      <c r="BH551" t="n">
        <v>0</v>
      </c>
      <c r="BI551" t="n">
        <v>0</v>
      </c>
      <c r="BJ551" t="n">
        <v>0</v>
      </c>
      <c r="BK551" t="n">
        <v>0</v>
      </c>
      <c r="BL551" t="n">
        <v>0</v>
      </c>
      <c r="BM551" t="n">
        <v>0</v>
      </c>
      <c r="BN551" t="n">
        <v>0</v>
      </c>
      <c r="BO551" t="n">
        <v>0</v>
      </c>
      <c r="BP551" t="n">
        <v>0</v>
      </c>
      <c r="BQ551" t="n">
        <v>0</v>
      </c>
      <c r="BR551" t="n">
        <v>0</v>
      </c>
      <c r="BS551" t="n">
        <v>0</v>
      </c>
      <c r="BT551" t="n">
        <v>0</v>
      </c>
      <c r="BU551" t="n">
        <v>0</v>
      </c>
      <c r="BV551" t="n">
        <v>0</v>
      </c>
      <c r="BW551" t="n">
        <v>0</v>
      </c>
      <c r="CV551" t="n">
        <v>0</v>
      </c>
      <c r="CW551" t="n">
        <v>0</v>
      </c>
      <c r="CX551">
        <f>ROUND(Y551*Source!I1428,7)</f>
        <v/>
      </c>
      <c r="CY551">
        <f>AA551</f>
        <v/>
      </c>
      <c r="CZ551">
        <f>AE551</f>
        <v/>
      </c>
      <c r="DA551">
        <f>AI551</f>
        <v/>
      </c>
      <c r="DB551">
        <f>ROUND(ROUND(AT551*CZ551,2),2)</f>
        <v/>
      </c>
      <c r="DC551">
        <f>ROUND(ROUND(AT551*AG551,2),2)</f>
        <v/>
      </c>
      <c r="DD551" t="inlineStr"/>
      <c r="DE551" t="inlineStr"/>
      <c r="DF551">
        <f>ROUND(ROUND(AE551*AI551,0)*CX551,0)</f>
        <v/>
      </c>
      <c r="DG551">
        <f>ROUND(ROUND(AF551,0)*CX551,0)</f>
        <v/>
      </c>
      <c r="DH551">
        <f>ROUND(ROUND(AG551,0)*CX551,0)</f>
        <v/>
      </c>
      <c r="DI551">
        <f>ROUND(ROUND(AH551,0)*CX551,0)</f>
        <v/>
      </c>
      <c r="DJ551">
        <f>DF551</f>
        <v/>
      </c>
      <c r="DK551" t="n">
        <v>0</v>
      </c>
      <c r="DL551" t="inlineStr"/>
      <c r="DM551" t="n">
        <v>0</v>
      </c>
      <c r="DN551" t="inlineStr"/>
      <c r="DO551" t="n">
        <v>0</v>
      </c>
    </row>
    <row r="552">
      <c r="A552">
        <f>ROW(Source!A1468)</f>
        <v/>
      </c>
      <c r="B552" t="n">
        <v>78855224</v>
      </c>
      <c r="C552" t="n">
        <v>78861214</v>
      </c>
      <c r="D552" t="n">
        <v>18407150</v>
      </c>
      <c r="E552" t="n">
        <v>1</v>
      </c>
      <c r="F552" t="n">
        <v>1</v>
      </c>
      <c r="G552" t="n">
        <v>1</v>
      </c>
      <c r="H552" t="n">
        <v>1</v>
      </c>
      <c r="I552" t="inlineStr">
        <is>
          <t>1-1030-90</t>
        </is>
      </c>
      <c r="J552" t="inlineStr"/>
      <c r="K552" t="inlineStr">
        <is>
          <t>Рабочий строитель среднего разряда 3</t>
        </is>
      </c>
      <c r="L552" t="n">
        <v>1369</v>
      </c>
      <c r="N552" t="n">
        <v>1013</v>
      </c>
      <c r="O552" t="inlineStr">
        <is>
          <t>чел.-ч</t>
        </is>
      </c>
      <c r="P552" t="inlineStr">
        <is>
          <t>чел.-ч</t>
        </is>
      </c>
      <c r="Q552" t="n">
        <v>1</v>
      </c>
      <c r="W552" t="n">
        <v>0</v>
      </c>
      <c r="X552" t="n">
        <v>-931037793</v>
      </c>
      <c r="Y552">
        <f>AT552</f>
        <v/>
      </c>
      <c r="AA552" t="n">
        <v>0</v>
      </c>
      <c r="AB552" t="n">
        <v>0</v>
      </c>
      <c r="AC552" t="n">
        <v>0</v>
      </c>
      <c r="AD552" t="n">
        <v>8.529999999999999</v>
      </c>
      <c r="AE552" t="n">
        <v>0</v>
      </c>
      <c r="AF552" t="n">
        <v>0</v>
      </c>
      <c r="AG552" t="n">
        <v>0</v>
      </c>
      <c r="AH552" t="n">
        <v>8.529999999999999</v>
      </c>
      <c r="AI552" t="n">
        <v>1</v>
      </c>
      <c r="AJ552" t="n">
        <v>1</v>
      </c>
      <c r="AK552" t="n">
        <v>1</v>
      </c>
      <c r="AL552" t="n">
        <v>1</v>
      </c>
      <c r="AM552" t="n">
        <v>-2</v>
      </c>
      <c r="AN552" t="n">
        <v>0</v>
      </c>
      <c r="AO552" t="n">
        <v>1</v>
      </c>
      <c r="AP552" t="n">
        <v>0</v>
      </c>
      <c r="AQ552" t="n">
        <v>0</v>
      </c>
      <c r="AR552" t="n">
        <v>0</v>
      </c>
      <c r="AS552" t="inlineStr"/>
      <c r="AT552" t="n">
        <v>13.9</v>
      </c>
      <c r="AU552" t="inlineStr"/>
      <c r="AV552" t="n">
        <v>1</v>
      </c>
      <c r="AW552" t="n">
        <v>2</v>
      </c>
      <c r="AX552" t="n">
        <v>78861218</v>
      </c>
      <c r="AY552" t="n">
        <v>1</v>
      </c>
      <c r="AZ552" t="n">
        <v>0</v>
      </c>
      <c r="BA552" t="n">
        <v>535</v>
      </c>
      <c r="BB552" t="n">
        <v>0</v>
      </c>
      <c r="BC552" t="n">
        <v>0</v>
      </c>
      <c r="BD552" t="n">
        <v>0</v>
      </c>
      <c r="BE552" t="n">
        <v>0</v>
      </c>
      <c r="BF552" t="n">
        <v>0</v>
      </c>
      <c r="BG552" t="n">
        <v>0</v>
      </c>
      <c r="BH552" t="n">
        <v>0</v>
      </c>
      <c r="BI552" t="n">
        <v>0</v>
      </c>
      <c r="BJ552" t="n">
        <v>0</v>
      </c>
      <c r="BK552" t="n">
        <v>0</v>
      </c>
      <c r="BL552" t="n">
        <v>0</v>
      </c>
      <c r="BM552" t="n">
        <v>0</v>
      </c>
      <c r="BN552" t="n">
        <v>0</v>
      </c>
      <c r="BO552" t="n">
        <v>0</v>
      </c>
      <c r="BP552" t="n">
        <v>0</v>
      </c>
      <c r="BQ552" t="n">
        <v>0</v>
      </c>
      <c r="BR552" t="n">
        <v>0</v>
      </c>
      <c r="BS552" t="n">
        <v>0</v>
      </c>
      <c r="BT552" t="n">
        <v>0</v>
      </c>
      <c r="BU552" t="n">
        <v>0</v>
      </c>
      <c r="BV552" t="n">
        <v>0</v>
      </c>
      <c r="BW552" t="n">
        <v>0</v>
      </c>
      <c r="CU552">
        <f>ROUND(AT552*Source!I1468*AH552*AL552,0)</f>
        <v/>
      </c>
      <c r="CV552">
        <f>ROUND(Y552*Source!I1468,7)</f>
        <v/>
      </c>
      <c r="CW552" t="n">
        <v>0</v>
      </c>
      <c r="CX552">
        <f>ROUND(Y552*Source!I1468,7)</f>
        <v/>
      </c>
      <c r="CY552">
        <f>AD552</f>
        <v/>
      </c>
      <c r="CZ552">
        <f>AH552</f>
        <v/>
      </c>
      <c r="DA552">
        <f>AL552</f>
        <v/>
      </c>
      <c r="DB552">
        <f>ROUND(ROUND(AT552*CZ552,2),2)</f>
        <v/>
      </c>
      <c r="DC552">
        <f>ROUND(ROUND(AT552*AG552,2),2)</f>
        <v/>
      </c>
      <c r="DD552" t="inlineStr"/>
      <c r="DE552" t="inlineStr"/>
      <c r="DF552">
        <f>ROUND(ROUND(AE552,0)*CX552,0)</f>
        <v/>
      </c>
      <c r="DG552">
        <f>ROUND(ROUND(AF552,0)*CX552,0)</f>
        <v/>
      </c>
      <c r="DH552">
        <f>ROUND(ROUND(AG552,0)*CX552,0)</f>
        <v/>
      </c>
      <c r="DI552">
        <f>ROUND(ROUND(AH552,0)*CX552,0)</f>
        <v/>
      </c>
      <c r="DJ552">
        <f>DI552</f>
        <v/>
      </c>
      <c r="DK552" t="n">
        <v>0</v>
      </c>
      <c r="DL552" t="inlineStr"/>
      <c r="DM552" t="n">
        <v>0</v>
      </c>
      <c r="DN552" t="inlineStr"/>
      <c r="DO552" t="n">
        <v>0</v>
      </c>
    </row>
    <row r="553">
      <c r="A553">
        <f>ROW(Source!A1468)</f>
        <v/>
      </c>
      <c r="B553" t="n">
        <v>78855224</v>
      </c>
      <c r="C553" t="n">
        <v>78861214</v>
      </c>
      <c r="D553" t="n">
        <v>29169807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509-0689</t>
        </is>
      </c>
      <c r="J553" t="inlineStr">
        <is>
          <t>ТССЦ Московской обл., 509-0689, приказ Минстроя России №675/пр от 28.02.2017 № 258/пр</t>
        </is>
      </c>
      <c r="K553" t="inlineStr">
        <is>
          <t>Лампы люминесцентные</t>
        </is>
      </c>
      <c r="L553" t="n">
        <v>1354</v>
      </c>
      <c r="N553" t="n">
        <v>1010</v>
      </c>
      <c r="O553" t="inlineStr">
        <is>
          <t>шт.</t>
        </is>
      </c>
      <c r="P553" t="inlineStr">
        <is>
          <t>шт.</t>
        </is>
      </c>
      <c r="Q553" t="n">
        <v>1</v>
      </c>
      <c r="W553" t="n">
        <v>0</v>
      </c>
      <c r="X553" t="n">
        <v>-607678272</v>
      </c>
      <c r="Y553">
        <f>AT553</f>
        <v/>
      </c>
      <c r="AA553" t="n">
        <v>237.9</v>
      </c>
      <c r="AB553" t="n">
        <v>0</v>
      </c>
      <c r="AC553" t="n">
        <v>0</v>
      </c>
      <c r="AD553" t="n">
        <v>0</v>
      </c>
      <c r="AE553" t="n">
        <v>22.38</v>
      </c>
      <c r="AF553" t="n">
        <v>0</v>
      </c>
      <c r="AG553" t="n">
        <v>0</v>
      </c>
      <c r="AH553" t="n">
        <v>0</v>
      </c>
      <c r="AI553" t="n">
        <v>10.63</v>
      </c>
      <c r="AJ553" t="n">
        <v>1</v>
      </c>
      <c r="AK553" t="n">
        <v>1</v>
      </c>
      <c r="AL553" t="n">
        <v>1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  <c r="AS553" t="inlineStr"/>
      <c r="AT553" t="n">
        <v>100</v>
      </c>
      <c r="AU553" t="inlineStr"/>
      <c r="AV553" t="n">
        <v>0</v>
      </c>
      <c r="AW553" t="n">
        <v>1</v>
      </c>
      <c r="AX553" t="n">
        <v>-1</v>
      </c>
      <c r="AY553" t="n">
        <v>0</v>
      </c>
      <c r="AZ553" t="n">
        <v>0</v>
      </c>
      <c r="BA553" t="inlineStr"/>
      <c r="BB553" t="n">
        <v>0</v>
      </c>
      <c r="BC553" t="n">
        <v>0</v>
      </c>
      <c r="BD553" t="n">
        <v>0</v>
      </c>
      <c r="BE553" t="n">
        <v>0</v>
      </c>
      <c r="BF553" t="n">
        <v>0</v>
      </c>
      <c r="BG553" t="n">
        <v>0</v>
      </c>
      <c r="BH553" t="n">
        <v>0</v>
      </c>
      <c r="BI553" t="n">
        <v>0</v>
      </c>
      <c r="BJ553" t="n">
        <v>0</v>
      </c>
      <c r="BK553" t="n">
        <v>0</v>
      </c>
      <c r="BL553" t="n">
        <v>0</v>
      </c>
      <c r="BM553" t="n">
        <v>0</v>
      </c>
      <c r="BN553" t="n">
        <v>0</v>
      </c>
      <c r="BO553" t="n">
        <v>0</v>
      </c>
      <c r="BP553" t="n">
        <v>0</v>
      </c>
      <c r="BQ553" t="n">
        <v>0</v>
      </c>
      <c r="BR553" t="n">
        <v>0</v>
      </c>
      <c r="BS553" t="n">
        <v>0</v>
      </c>
      <c r="BT553" t="n">
        <v>0</v>
      </c>
      <c r="BU553" t="n">
        <v>0</v>
      </c>
      <c r="BV553" t="n">
        <v>0</v>
      </c>
      <c r="BW553" t="n">
        <v>0</v>
      </c>
      <c r="CV553" t="n">
        <v>0</v>
      </c>
      <c r="CW553" t="n">
        <v>0</v>
      </c>
      <c r="CX553">
        <f>ROUND(Y553*Source!I1468,7)</f>
        <v/>
      </c>
      <c r="CY553">
        <f>AA553</f>
        <v/>
      </c>
      <c r="CZ553">
        <f>AE553</f>
        <v/>
      </c>
      <c r="DA553">
        <f>AI553</f>
        <v/>
      </c>
      <c r="DB553">
        <f>ROUND(ROUND(AT553*CZ553,2),2)</f>
        <v/>
      </c>
      <c r="DC553">
        <f>ROUND(ROUND(AT553*AG553,2),2)</f>
        <v/>
      </c>
      <c r="DD553" t="inlineStr"/>
      <c r="DE553" t="inlineStr"/>
      <c r="DF553">
        <f>ROUND(ROUND(AE553*AI553,0)*CX553,0)</f>
        <v/>
      </c>
      <c r="DG553">
        <f>ROUND(ROUND(AF553,0)*CX553,0)</f>
        <v/>
      </c>
      <c r="DH553">
        <f>ROUND(ROUND(AG553,0)*CX553,0)</f>
        <v/>
      </c>
      <c r="DI553">
        <f>ROUND(ROUND(AH553,0)*CX553,0)</f>
        <v/>
      </c>
      <c r="DJ553">
        <f>DF553</f>
        <v/>
      </c>
      <c r="DK553" t="n">
        <v>0</v>
      </c>
      <c r="DL553" t="inlineStr"/>
      <c r="DM553" t="n">
        <v>0</v>
      </c>
      <c r="DN553" t="inlineStr"/>
      <c r="DO553" t="n">
        <v>0</v>
      </c>
    </row>
    <row r="554">
      <c r="A554">
        <f>ROW(Source!A1468)</f>
        <v/>
      </c>
      <c r="B554" t="n">
        <v>78855224</v>
      </c>
      <c r="C554" t="n">
        <v>78861214</v>
      </c>
      <c r="D554" t="n">
        <v>29169821</v>
      </c>
      <c r="E554" t="n">
        <v>1</v>
      </c>
      <c r="F554" t="n">
        <v>1</v>
      </c>
      <c r="G554" t="n">
        <v>1</v>
      </c>
      <c r="H554" t="n">
        <v>3</v>
      </c>
      <c r="I554" t="inlineStr">
        <is>
          <t>509-0696</t>
        </is>
      </c>
      <c r="J554" t="inlineStr">
        <is>
          <t>ТССЦ Московской обл., 509-0696, приказ Минстроя России №675/пр от 28.02.2017 № 258/пр</t>
        </is>
      </c>
      <c r="K554" t="inlineStr">
        <is>
          <t>Лампы люминесцентные ртутные низкого давления типа ЛБ, ЛД, ЛДЦ, ЛТВ, ЛБХ 20</t>
        </is>
      </c>
      <c r="L554" t="n">
        <v>1358</v>
      </c>
      <c r="N554" t="n">
        <v>1010</v>
      </c>
      <c r="O554" t="inlineStr">
        <is>
          <t>10 шт.</t>
        </is>
      </c>
      <c r="P554" t="inlineStr">
        <is>
          <t>10 шт.</t>
        </is>
      </c>
      <c r="Q554" t="n">
        <v>10</v>
      </c>
      <c r="W554" t="n">
        <v>0</v>
      </c>
      <c r="X554" t="n">
        <v>-1187244712</v>
      </c>
      <c r="Y554">
        <f>AT554</f>
        <v/>
      </c>
      <c r="AA554" t="n">
        <v>352.73</v>
      </c>
      <c r="AB554" t="n">
        <v>0</v>
      </c>
      <c r="AC554" t="n">
        <v>0</v>
      </c>
      <c r="AD554" t="n">
        <v>0</v>
      </c>
      <c r="AE554" t="n">
        <v>85.2</v>
      </c>
      <c r="AF554" t="n">
        <v>0</v>
      </c>
      <c r="AG554" t="n">
        <v>0</v>
      </c>
      <c r="AH554" t="n">
        <v>0</v>
      </c>
      <c r="AI554" t="n">
        <v>4.14</v>
      </c>
      <c r="AJ554" t="n">
        <v>1</v>
      </c>
      <c r="AK554" t="n">
        <v>1</v>
      </c>
      <c r="AL554" t="n">
        <v>1</v>
      </c>
      <c r="AM554" t="n">
        <v>2</v>
      </c>
      <c r="AN554" t="n">
        <v>0</v>
      </c>
      <c r="AO554" t="n">
        <v>1</v>
      </c>
      <c r="AP554" t="n">
        <v>0</v>
      </c>
      <c r="AQ554" t="n">
        <v>0</v>
      </c>
      <c r="AR554" t="n">
        <v>0</v>
      </c>
      <c r="AS554" t="inlineStr"/>
      <c r="AT554" t="n">
        <v>10</v>
      </c>
      <c r="AU554" t="inlineStr"/>
      <c r="AV554" t="n">
        <v>0</v>
      </c>
      <c r="AW554" t="n">
        <v>2</v>
      </c>
      <c r="AX554" t="n">
        <v>78861219</v>
      </c>
      <c r="AY554" t="n">
        <v>1</v>
      </c>
      <c r="AZ554" t="n">
        <v>0</v>
      </c>
      <c r="BA554" t="n">
        <v>536</v>
      </c>
      <c r="BB554" t="n">
        <v>0</v>
      </c>
      <c r="BC554" t="n">
        <v>0</v>
      </c>
      <c r="BD554" t="n">
        <v>0</v>
      </c>
      <c r="BE554" t="n">
        <v>0</v>
      </c>
      <c r="BF554" t="n">
        <v>0</v>
      </c>
      <c r="BG554" t="n">
        <v>0</v>
      </c>
      <c r="BH554" t="n">
        <v>0</v>
      </c>
      <c r="BI554" t="n">
        <v>0</v>
      </c>
      <c r="BJ554" t="n">
        <v>0</v>
      </c>
      <c r="BK554" t="n">
        <v>0</v>
      </c>
      <c r="BL554" t="n">
        <v>0</v>
      </c>
      <c r="BM554" t="n">
        <v>0</v>
      </c>
      <c r="BN554" t="n">
        <v>0</v>
      </c>
      <c r="BO554" t="n">
        <v>0</v>
      </c>
      <c r="BP554" t="n">
        <v>0</v>
      </c>
      <c r="BQ554" t="n">
        <v>0</v>
      </c>
      <c r="BR554" t="n">
        <v>0</v>
      </c>
      <c r="BS554" t="n">
        <v>0</v>
      </c>
      <c r="BT554" t="n">
        <v>0</v>
      </c>
      <c r="BU554" t="n">
        <v>0</v>
      </c>
      <c r="BV554" t="n">
        <v>0</v>
      </c>
      <c r="BW554" t="n">
        <v>0</v>
      </c>
      <c r="CV554" t="n">
        <v>0</v>
      </c>
      <c r="CW554" t="n">
        <v>0</v>
      </c>
      <c r="CX554">
        <f>ROUND(Y554*Source!I1468,7)</f>
        <v/>
      </c>
      <c r="CY554">
        <f>AA554</f>
        <v/>
      </c>
      <c r="CZ554">
        <f>AE554</f>
        <v/>
      </c>
      <c r="DA554">
        <f>AI554</f>
        <v/>
      </c>
      <c r="DB554">
        <f>ROUND(ROUND(AT554*CZ554,2),2)</f>
        <v/>
      </c>
      <c r="DC554">
        <f>ROUND(ROUND(AT554*AG554,2),2)</f>
        <v/>
      </c>
      <c r="DD554" t="inlineStr"/>
      <c r="DE554" t="inlineStr"/>
      <c r="DF554">
        <f>ROUND(ROUND(AE554*AI554,0)*CX554,0)</f>
        <v/>
      </c>
      <c r="DG554">
        <f>ROUND(ROUND(AF554,0)*CX554,0)</f>
        <v/>
      </c>
      <c r="DH554">
        <f>ROUND(ROUND(AG554,0)*CX554,0)</f>
        <v/>
      </c>
      <c r="DI554">
        <f>ROUND(ROUND(AH554,0)*CX554,0)</f>
        <v/>
      </c>
      <c r="DJ554">
        <f>DF554</f>
        <v/>
      </c>
      <c r="DK554" t="n">
        <v>0</v>
      </c>
      <c r="DL554" t="inlineStr"/>
      <c r="DM554" t="n">
        <v>0</v>
      </c>
      <c r="DN554" t="inlineStr"/>
      <c r="DO554" t="n">
        <v>0</v>
      </c>
    </row>
    <row r="555">
      <c r="A555">
        <f>ROW(Source!A1508)</f>
        <v/>
      </c>
      <c r="B555" t="n">
        <v>78855224</v>
      </c>
      <c r="C555" t="n">
        <v>78861288</v>
      </c>
      <c r="D555" t="n">
        <v>18407150</v>
      </c>
      <c r="E555" t="n">
        <v>1</v>
      </c>
      <c r="F555" t="n">
        <v>1</v>
      </c>
      <c r="G555" t="n">
        <v>1</v>
      </c>
      <c r="H555" t="n">
        <v>1</v>
      </c>
      <c r="I555" t="inlineStr">
        <is>
          <t>1-1030-90</t>
        </is>
      </c>
      <c r="J555" t="inlineStr"/>
      <c r="K555" t="inlineStr">
        <is>
          <t>Рабочий строитель среднего разряда 3</t>
        </is>
      </c>
      <c r="L555" t="n">
        <v>1369</v>
      </c>
      <c r="N555" t="n">
        <v>1013</v>
      </c>
      <c r="O555" t="inlineStr">
        <is>
          <t>чел.-ч</t>
        </is>
      </c>
      <c r="P555" t="inlineStr">
        <is>
          <t>чел.-ч</t>
        </is>
      </c>
      <c r="Q555" t="n">
        <v>1</v>
      </c>
      <c r="W555" t="n">
        <v>0</v>
      </c>
      <c r="X555" t="n">
        <v>-931037793</v>
      </c>
      <c r="Y555">
        <f>AT555</f>
        <v/>
      </c>
      <c r="AA555" t="n">
        <v>0</v>
      </c>
      <c r="AB555" t="n">
        <v>0</v>
      </c>
      <c r="AC555" t="n">
        <v>0</v>
      </c>
      <c r="AD555" t="n">
        <v>8.529999999999999</v>
      </c>
      <c r="AE555" t="n">
        <v>0</v>
      </c>
      <c r="AF555" t="n">
        <v>0</v>
      </c>
      <c r="AG555" t="n">
        <v>0</v>
      </c>
      <c r="AH555" t="n">
        <v>8.529999999999999</v>
      </c>
      <c r="AI555" t="n">
        <v>1</v>
      </c>
      <c r="AJ555" t="n">
        <v>1</v>
      </c>
      <c r="AK555" t="n">
        <v>1</v>
      </c>
      <c r="AL555" t="n">
        <v>1</v>
      </c>
      <c r="AM555" t="n">
        <v>-2</v>
      </c>
      <c r="AN555" t="n">
        <v>0</v>
      </c>
      <c r="AO555" t="n">
        <v>1</v>
      </c>
      <c r="AP555" t="n">
        <v>0</v>
      </c>
      <c r="AQ555" t="n">
        <v>0</v>
      </c>
      <c r="AR555" t="n">
        <v>0</v>
      </c>
      <c r="AS555" t="inlineStr"/>
      <c r="AT555" t="n">
        <v>13.9</v>
      </c>
      <c r="AU555" t="inlineStr"/>
      <c r="AV555" t="n">
        <v>1</v>
      </c>
      <c r="AW555" t="n">
        <v>2</v>
      </c>
      <c r="AX555" t="n">
        <v>78861292</v>
      </c>
      <c r="AY555" t="n">
        <v>1</v>
      </c>
      <c r="AZ555" t="n">
        <v>0</v>
      </c>
      <c r="BA555" t="n">
        <v>537</v>
      </c>
      <c r="BB555" t="n">
        <v>0</v>
      </c>
      <c r="BC555" t="n">
        <v>0</v>
      </c>
      <c r="BD555" t="n">
        <v>0</v>
      </c>
      <c r="BE555" t="n">
        <v>0</v>
      </c>
      <c r="BF555" t="n">
        <v>0</v>
      </c>
      <c r="BG555" t="n">
        <v>0</v>
      </c>
      <c r="BH555" t="n">
        <v>0</v>
      </c>
      <c r="BI555" t="n">
        <v>0</v>
      </c>
      <c r="BJ555" t="n">
        <v>0</v>
      </c>
      <c r="BK555" t="n">
        <v>0</v>
      </c>
      <c r="BL555" t="n">
        <v>0</v>
      </c>
      <c r="BM555" t="n">
        <v>0</v>
      </c>
      <c r="BN555" t="n">
        <v>0</v>
      </c>
      <c r="BO555" t="n">
        <v>0</v>
      </c>
      <c r="BP555" t="n">
        <v>0</v>
      </c>
      <c r="BQ555" t="n">
        <v>0</v>
      </c>
      <c r="BR555" t="n">
        <v>0</v>
      </c>
      <c r="BS555" t="n">
        <v>0</v>
      </c>
      <c r="BT555" t="n">
        <v>0</v>
      </c>
      <c r="BU555" t="n">
        <v>0</v>
      </c>
      <c r="BV555" t="n">
        <v>0</v>
      </c>
      <c r="BW555" t="n">
        <v>0</v>
      </c>
      <c r="CU555">
        <f>ROUND(AT555*Source!I1508*AH555*AL555,0)</f>
        <v/>
      </c>
      <c r="CV555">
        <f>ROUND(Y555*Source!I1508,7)</f>
        <v/>
      </c>
      <c r="CW555" t="n">
        <v>0</v>
      </c>
      <c r="CX555">
        <f>ROUND(Y555*Source!I1508,7)</f>
        <v/>
      </c>
      <c r="CY555">
        <f>AD555</f>
        <v/>
      </c>
      <c r="CZ555">
        <f>AH555</f>
        <v/>
      </c>
      <c r="DA555">
        <f>AL555</f>
        <v/>
      </c>
      <c r="DB555">
        <f>ROUND(ROUND(AT555*CZ555,2),2)</f>
        <v/>
      </c>
      <c r="DC555">
        <f>ROUND(ROUND(AT555*AG555,2),2)</f>
        <v/>
      </c>
      <c r="DD555" t="inlineStr"/>
      <c r="DE555" t="inlineStr"/>
      <c r="DF555">
        <f>ROUND(ROUND(AE555,0)*CX555,0)</f>
        <v/>
      </c>
      <c r="DG555">
        <f>ROUND(ROUND(AF555,0)*CX555,0)</f>
        <v/>
      </c>
      <c r="DH555">
        <f>ROUND(ROUND(AG555,0)*CX555,0)</f>
        <v/>
      </c>
      <c r="DI555">
        <f>ROUND(ROUND(AH555,0)*CX555,0)</f>
        <v/>
      </c>
      <c r="DJ555">
        <f>DI555</f>
        <v/>
      </c>
      <c r="DK555" t="n">
        <v>0</v>
      </c>
      <c r="DL555" t="inlineStr"/>
      <c r="DM555" t="n">
        <v>0</v>
      </c>
      <c r="DN555" t="inlineStr"/>
      <c r="DO555" t="n">
        <v>0</v>
      </c>
    </row>
    <row r="556">
      <c r="A556">
        <f>ROW(Source!A1508)</f>
        <v/>
      </c>
      <c r="B556" t="n">
        <v>78855224</v>
      </c>
      <c r="C556" t="n">
        <v>78861288</v>
      </c>
      <c r="D556" t="n">
        <v>29169807</v>
      </c>
      <c r="E556" t="n">
        <v>1</v>
      </c>
      <c r="F556" t="n">
        <v>1</v>
      </c>
      <c r="G556" t="n">
        <v>1</v>
      </c>
      <c r="H556" t="n">
        <v>3</v>
      </c>
      <c r="I556" t="inlineStr">
        <is>
          <t>509-0689</t>
        </is>
      </c>
      <c r="J556" t="inlineStr">
        <is>
          <t>ТССЦ Московской обл., 509-0689, приказ Минстроя России №675/пр от 28.02.2017 № 258/пр</t>
        </is>
      </c>
      <c r="K556" t="inlineStr">
        <is>
          <t>Лампы люминесцентные</t>
        </is>
      </c>
      <c r="L556" t="n">
        <v>1354</v>
      </c>
      <c r="N556" t="n">
        <v>1010</v>
      </c>
      <c r="O556" t="inlineStr">
        <is>
          <t>шт.</t>
        </is>
      </c>
      <c r="P556" t="inlineStr">
        <is>
          <t>шт.</t>
        </is>
      </c>
      <c r="Q556" t="n">
        <v>1</v>
      </c>
      <c r="W556" t="n">
        <v>0</v>
      </c>
      <c r="X556" t="n">
        <v>-607678272</v>
      </c>
      <c r="Y556">
        <f>AT556</f>
        <v/>
      </c>
      <c r="AA556" t="n">
        <v>237.9</v>
      </c>
      <c r="AB556" t="n">
        <v>0</v>
      </c>
      <c r="AC556" t="n">
        <v>0</v>
      </c>
      <c r="AD556" t="n">
        <v>0</v>
      </c>
      <c r="AE556" t="n">
        <v>22.38</v>
      </c>
      <c r="AF556" t="n">
        <v>0</v>
      </c>
      <c r="AG556" t="n">
        <v>0</v>
      </c>
      <c r="AH556" t="n">
        <v>0</v>
      </c>
      <c r="AI556" t="n">
        <v>10.63</v>
      </c>
      <c r="AJ556" t="n">
        <v>1</v>
      </c>
      <c r="AK556" t="n">
        <v>1</v>
      </c>
      <c r="AL556" t="n">
        <v>1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  <c r="AS556" t="inlineStr"/>
      <c r="AT556" t="n">
        <v>100</v>
      </c>
      <c r="AU556" t="inlineStr"/>
      <c r="AV556" t="n">
        <v>0</v>
      </c>
      <c r="AW556" t="n">
        <v>1</v>
      </c>
      <c r="AX556" t="n">
        <v>-1</v>
      </c>
      <c r="AY556" t="n">
        <v>0</v>
      </c>
      <c r="AZ556" t="n">
        <v>0</v>
      </c>
      <c r="BA556" t="inlineStr"/>
      <c r="BB556" t="n">
        <v>0</v>
      </c>
      <c r="BC556" t="n">
        <v>0</v>
      </c>
      <c r="BD556" t="n">
        <v>0</v>
      </c>
      <c r="BE556" t="n">
        <v>0</v>
      </c>
      <c r="BF556" t="n">
        <v>0</v>
      </c>
      <c r="BG556" t="n">
        <v>0</v>
      </c>
      <c r="BH556" t="n">
        <v>0</v>
      </c>
      <c r="BI556" t="n">
        <v>0</v>
      </c>
      <c r="BJ556" t="n">
        <v>0</v>
      </c>
      <c r="BK556" t="n">
        <v>0</v>
      </c>
      <c r="BL556" t="n">
        <v>0</v>
      </c>
      <c r="BM556" t="n">
        <v>0</v>
      </c>
      <c r="BN556" t="n">
        <v>0</v>
      </c>
      <c r="BO556" t="n">
        <v>0</v>
      </c>
      <c r="BP556" t="n">
        <v>0</v>
      </c>
      <c r="BQ556" t="n">
        <v>0</v>
      </c>
      <c r="BR556" t="n">
        <v>0</v>
      </c>
      <c r="BS556" t="n">
        <v>0</v>
      </c>
      <c r="BT556" t="n">
        <v>0</v>
      </c>
      <c r="BU556" t="n">
        <v>0</v>
      </c>
      <c r="BV556" t="n">
        <v>0</v>
      </c>
      <c r="BW556" t="n">
        <v>0</v>
      </c>
      <c r="CV556" t="n">
        <v>0</v>
      </c>
      <c r="CW556" t="n">
        <v>0</v>
      </c>
      <c r="CX556">
        <f>ROUND(Y556*Source!I1508,7)</f>
        <v/>
      </c>
      <c r="CY556">
        <f>AA556</f>
        <v/>
      </c>
      <c r="CZ556">
        <f>AE556</f>
        <v/>
      </c>
      <c r="DA556">
        <f>AI556</f>
        <v/>
      </c>
      <c r="DB556">
        <f>ROUND(ROUND(AT556*CZ556,2),2)</f>
        <v/>
      </c>
      <c r="DC556">
        <f>ROUND(ROUND(AT556*AG556,2),2)</f>
        <v/>
      </c>
      <c r="DD556" t="inlineStr"/>
      <c r="DE556" t="inlineStr"/>
      <c r="DF556">
        <f>ROUND(ROUND(AE556*AI556,0)*CX556,0)</f>
        <v/>
      </c>
      <c r="DG556">
        <f>ROUND(ROUND(AF556,0)*CX556,0)</f>
        <v/>
      </c>
      <c r="DH556">
        <f>ROUND(ROUND(AG556,0)*CX556,0)</f>
        <v/>
      </c>
      <c r="DI556">
        <f>ROUND(ROUND(AH556,0)*CX556,0)</f>
        <v/>
      </c>
      <c r="DJ556">
        <f>DF556</f>
        <v/>
      </c>
      <c r="DK556" t="n">
        <v>0</v>
      </c>
      <c r="DL556" t="inlineStr"/>
      <c r="DM556" t="n">
        <v>0</v>
      </c>
      <c r="DN556" t="inlineStr"/>
      <c r="DO556" t="n">
        <v>0</v>
      </c>
    </row>
    <row r="557">
      <c r="A557">
        <f>ROW(Source!A1508)</f>
        <v/>
      </c>
      <c r="B557" t="n">
        <v>78855224</v>
      </c>
      <c r="C557" t="n">
        <v>78861288</v>
      </c>
      <c r="D557" t="n">
        <v>29169821</v>
      </c>
      <c r="E557" t="n">
        <v>1</v>
      </c>
      <c r="F557" t="n">
        <v>1</v>
      </c>
      <c r="G557" t="n">
        <v>1</v>
      </c>
      <c r="H557" t="n">
        <v>3</v>
      </c>
      <c r="I557" t="inlineStr">
        <is>
          <t>509-0696</t>
        </is>
      </c>
      <c r="J557" t="inlineStr">
        <is>
          <t>ТССЦ Московской обл., 509-0696, приказ Минстроя России №675/пр от 28.02.2017 № 258/пр</t>
        </is>
      </c>
      <c r="K557" t="inlineStr">
        <is>
          <t>Лампы люминесцентные ртутные низкого давления типа ЛБ, ЛД, ЛДЦ, ЛТВ, ЛБХ 20</t>
        </is>
      </c>
      <c r="L557" t="n">
        <v>1358</v>
      </c>
      <c r="N557" t="n">
        <v>1010</v>
      </c>
      <c r="O557" t="inlineStr">
        <is>
          <t>10 шт.</t>
        </is>
      </c>
      <c r="P557" t="inlineStr">
        <is>
          <t>10 шт.</t>
        </is>
      </c>
      <c r="Q557" t="n">
        <v>10</v>
      </c>
      <c r="W557" t="n">
        <v>0</v>
      </c>
      <c r="X557" t="n">
        <v>-1187244712</v>
      </c>
      <c r="Y557">
        <f>AT557</f>
        <v/>
      </c>
      <c r="AA557" t="n">
        <v>352.73</v>
      </c>
      <c r="AB557" t="n">
        <v>0</v>
      </c>
      <c r="AC557" t="n">
        <v>0</v>
      </c>
      <c r="AD557" t="n">
        <v>0</v>
      </c>
      <c r="AE557" t="n">
        <v>85.2</v>
      </c>
      <c r="AF557" t="n">
        <v>0</v>
      </c>
      <c r="AG557" t="n">
        <v>0</v>
      </c>
      <c r="AH557" t="n">
        <v>0</v>
      </c>
      <c r="AI557" t="n">
        <v>4.14</v>
      </c>
      <c r="AJ557" t="n">
        <v>1</v>
      </c>
      <c r="AK557" t="n">
        <v>1</v>
      </c>
      <c r="AL557" t="n">
        <v>1</v>
      </c>
      <c r="AM557" t="n">
        <v>2</v>
      </c>
      <c r="AN557" t="n">
        <v>0</v>
      </c>
      <c r="AO557" t="n">
        <v>1</v>
      </c>
      <c r="AP557" t="n">
        <v>0</v>
      </c>
      <c r="AQ557" t="n">
        <v>0</v>
      </c>
      <c r="AR557" t="n">
        <v>0</v>
      </c>
      <c r="AS557" t="inlineStr"/>
      <c r="AT557" t="n">
        <v>10</v>
      </c>
      <c r="AU557" t="inlineStr"/>
      <c r="AV557" t="n">
        <v>0</v>
      </c>
      <c r="AW557" t="n">
        <v>2</v>
      </c>
      <c r="AX557" t="n">
        <v>78861293</v>
      </c>
      <c r="AY557" t="n">
        <v>1</v>
      </c>
      <c r="AZ557" t="n">
        <v>0</v>
      </c>
      <c r="BA557" t="n">
        <v>538</v>
      </c>
      <c r="BB557" t="n">
        <v>0</v>
      </c>
      <c r="BC557" t="n">
        <v>0</v>
      </c>
      <c r="BD557" t="n">
        <v>0</v>
      </c>
      <c r="BE557" t="n">
        <v>0</v>
      </c>
      <c r="BF557" t="n">
        <v>0</v>
      </c>
      <c r="BG557" t="n">
        <v>0</v>
      </c>
      <c r="BH557" t="n">
        <v>0</v>
      </c>
      <c r="BI557" t="n">
        <v>0</v>
      </c>
      <c r="BJ557" t="n">
        <v>0</v>
      </c>
      <c r="BK557" t="n">
        <v>0</v>
      </c>
      <c r="BL557" t="n">
        <v>0</v>
      </c>
      <c r="BM557" t="n">
        <v>0</v>
      </c>
      <c r="BN557" t="n">
        <v>0</v>
      </c>
      <c r="BO557" t="n">
        <v>0</v>
      </c>
      <c r="BP557" t="n">
        <v>0</v>
      </c>
      <c r="BQ557" t="n">
        <v>0</v>
      </c>
      <c r="BR557" t="n">
        <v>0</v>
      </c>
      <c r="BS557" t="n">
        <v>0</v>
      </c>
      <c r="BT557" t="n">
        <v>0</v>
      </c>
      <c r="BU557" t="n">
        <v>0</v>
      </c>
      <c r="BV557" t="n">
        <v>0</v>
      </c>
      <c r="BW557" t="n">
        <v>0</v>
      </c>
      <c r="CV557" t="n">
        <v>0</v>
      </c>
      <c r="CW557" t="n">
        <v>0</v>
      </c>
      <c r="CX557">
        <f>ROUND(Y557*Source!I1508,7)</f>
        <v/>
      </c>
      <c r="CY557">
        <f>AA557</f>
        <v/>
      </c>
      <c r="CZ557">
        <f>AE557</f>
        <v/>
      </c>
      <c r="DA557">
        <f>AI557</f>
        <v/>
      </c>
      <c r="DB557">
        <f>ROUND(ROUND(AT557*CZ557,2),2)</f>
        <v/>
      </c>
      <c r="DC557">
        <f>ROUND(ROUND(AT557*AG557,2),2)</f>
        <v/>
      </c>
      <c r="DD557" t="inlineStr"/>
      <c r="DE557" t="inlineStr"/>
      <c r="DF557">
        <f>ROUND(ROUND(AE557*AI557,0)*CX557,0)</f>
        <v/>
      </c>
      <c r="DG557">
        <f>ROUND(ROUND(AF557,0)*CX557,0)</f>
        <v/>
      </c>
      <c r="DH557">
        <f>ROUND(ROUND(AG557,0)*CX557,0)</f>
        <v/>
      </c>
      <c r="DI557">
        <f>ROUND(ROUND(AH557,0)*CX557,0)</f>
        <v/>
      </c>
      <c r="DJ557">
        <f>DF557</f>
        <v/>
      </c>
      <c r="DK557" t="n">
        <v>0</v>
      </c>
      <c r="DL557" t="inlineStr"/>
      <c r="DM557" t="n">
        <v>0</v>
      </c>
      <c r="DN557" t="inlineStr"/>
      <c r="DO557" t="n">
        <v>0</v>
      </c>
    </row>
    <row r="558">
      <c r="A558">
        <f>ROW(Source!A1548)</f>
        <v/>
      </c>
      <c r="B558" t="n">
        <v>78855224</v>
      </c>
      <c r="C558" t="n">
        <v>78861358</v>
      </c>
      <c r="D558" t="n">
        <v>29361034</v>
      </c>
      <c r="E558" t="n">
        <v>1</v>
      </c>
      <c r="F558" t="n">
        <v>1</v>
      </c>
      <c r="G558" t="n">
        <v>1</v>
      </c>
      <c r="H558" t="n">
        <v>1</v>
      </c>
      <c r="I558" t="inlineStr">
        <is>
          <t>1-2038-90</t>
        </is>
      </c>
      <c r="J558" t="inlineStr"/>
      <c r="K558" t="inlineStr">
        <is>
          <t>Рабочий монтажник среднего разряда 3,8</t>
        </is>
      </c>
      <c r="L558" t="n">
        <v>1369</v>
      </c>
      <c r="N558" t="n">
        <v>1013</v>
      </c>
      <c r="O558" t="inlineStr">
        <is>
          <t>чел.-ч</t>
        </is>
      </c>
      <c r="P558" t="inlineStr">
        <is>
          <t>чел.-ч</t>
        </is>
      </c>
      <c r="Q558" t="n">
        <v>1</v>
      </c>
      <c r="W558" t="n">
        <v>0</v>
      </c>
      <c r="X558" t="n">
        <v>184923391</v>
      </c>
      <c r="Y558">
        <f>AT558</f>
        <v/>
      </c>
      <c r="AA558" t="n">
        <v>0</v>
      </c>
      <c r="AB558" t="n">
        <v>0</v>
      </c>
      <c r="AC558" t="n">
        <v>0</v>
      </c>
      <c r="AD558" t="n">
        <v>9.4</v>
      </c>
      <c r="AE558" t="n">
        <v>0</v>
      </c>
      <c r="AF558" t="n">
        <v>0</v>
      </c>
      <c r="AG558" t="n">
        <v>0</v>
      </c>
      <c r="AH558" t="n">
        <v>9.4</v>
      </c>
      <c r="AI558" t="n">
        <v>1</v>
      </c>
      <c r="AJ558" t="n">
        <v>1</v>
      </c>
      <c r="AK558" t="n">
        <v>1</v>
      </c>
      <c r="AL558" t="n">
        <v>1</v>
      </c>
      <c r="AM558" t="n">
        <v>-2</v>
      </c>
      <c r="AN558" t="n">
        <v>0</v>
      </c>
      <c r="AO558" t="n">
        <v>1</v>
      </c>
      <c r="AP558" t="n">
        <v>1</v>
      </c>
      <c r="AQ558" t="n">
        <v>0</v>
      </c>
      <c r="AR558" t="n">
        <v>0</v>
      </c>
      <c r="AS558" t="inlineStr"/>
      <c r="AT558" t="n">
        <v>16.5</v>
      </c>
      <c r="AU558" t="inlineStr"/>
      <c r="AV558" t="n">
        <v>1</v>
      </c>
      <c r="AW558" t="n">
        <v>2</v>
      </c>
      <c r="AX558" t="n">
        <v>78861368</v>
      </c>
      <c r="AY558" t="n">
        <v>1</v>
      </c>
      <c r="AZ558" t="n">
        <v>0</v>
      </c>
      <c r="BA558" t="n">
        <v>539</v>
      </c>
      <c r="BB558" t="n">
        <v>0</v>
      </c>
      <c r="BC558" t="n">
        <v>0</v>
      </c>
      <c r="BD558" t="n">
        <v>0</v>
      </c>
      <c r="BE558" t="n">
        <v>0</v>
      </c>
      <c r="BF558" t="n">
        <v>0</v>
      </c>
      <c r="BG558" t="n">
        <v>0</v>
      </c>
      <c r="BH558" t="n">
        <v>0</v>
      </c>
      <c r="BI558" t="n">
        <v>0</v>
      </c>
      <c r="BJ558" t="n">
        <v>0</v>
      </c>
      <c r="BK558" t="n">
        <v>0</v>
      </c>
      <c r="BL558" t="n">
        <v>0</v>
      </c>
      <c r="BM558" t="n">
        <v>0</v>
      </c>
      <c r="BN558" t="n">
        <v>0</v>
      </c>
      <c r="BO558" t="n">
        <v>0</v>
      </c>
      <c r="BP558" t="n">
        <v>0</v>
      </c>
      <c r="BQ558" t="n">
        <v>0</v>
      </c>
      <c r="BR558" t="n">
        <v>0</v>
      </c>
      <c r="BS558" t="n">
        <v>0</v>
      </c>
      <c r="BT558" t="n">
        <v>0</v>
      </c>
      <c r="BU558" t="n">
        <v>0</v>
      </c>
      <c r="BV558" t="n">
        <v>0</v>
      </c>
      <c r="BW558" t="n">
        <v>0</v>
      </c>
      <c r="CU558">
        <f>ROUND(AT558*Source!I1548*AH558*AL558,0)</f>
        <v/>
      </c>
      <c r="CV558">
        <f>ROUND(Y558*Source!I1548,7)</f>
        <v/>
      </c>
      <c r="CW558" t="n">
        <v>0</v>
      </c>
      <c r="CX558">
        <f>ROUND(Y558*Source!I1548,7)</f>
        <v/>
      </c>
      <c r="CY558">
        <f>AD558</f>
        <v/>
      </c>
      <c r="CZ558">
        <f>AH558</f>
        <v/>
      </c>
      <c r="DA558">
        <f>AL558</f>
        <v/>
      </c>
      <c r="DB558">
        <f>ROUND(ROUND(AT558*CZ558,2),2)</f>
        <v/>
      </c>
      <c r="DC558">
        <f>ROUND(ROUND(AT558*AG558,2),2)</f>
        <v/>
      </c>
      <c r="DD558" t="inlineStr"/>
      <c r="DE558" t="inlineStr"/>
      <c r="DF558">
        <f>ROUND(ROUND(AE558,0)*CX558,0)</f>
        <v/>
      </c>
      <c r="DG558">
        <f>ROUND(ROUND(AF558,0)*CX558,0)</f>
        <v/>
      </c>
      <c r="DH558">
        <f>ROUND(ROUND(AG558,0)*CX558,0)</f>
        <v/>
      </c>
      <c r="DI558">
        <f>ROUND(ROUND(AH558,0)*CX558,0)</f>
        <v/>
      </c>
      <c r="DJ558">
        <f>DI558</f>
        <v/>
      </c>
      <c r="DK558" t="n">
        <v>0</v>
      </c>
      <c r="DL558" t="inlineStr"/>
      <c r="DM558" t="n">
        <v>0</v>
      </c>
      <c r="DN558" t="inlineStr"/>
      <c r="DO558" t="n">
        <v>0</v>
      </c>
    </row>
    <row r="559">
      <c r="A559">
        <f>ROW(Source!A1548)</f>
        <v/>
      </c>
      <c r="B559" t="n">
        <v>78855224</v>
      </c>
      <c r="C559" t="n">
        <v>78861358</v>
      </c>
      <c r="D559" t="n">
        <v>121548</v>
      </c>
      <c r="E559" t="n">
        <v>1</v>
      </c>
      <c r="F559" t="n">
        <v>1</v>
      </c>
      <c r="G559" t="n">
        <v>1</v>
      </c>
      <c r="H559" t="n">
        <v>1</v>
      </c>
      <c r="I559" t="inlineStr">
        <is>
          <t>2</t>
        </is>
      </c>
      <c r="J559" t="inlineStr"/>
      <c r="K559" t="inlineStr">
        <is>
          <t>Затраты труда машинистов</t>
        </is>
      </c>
      <c r="L559" t="n">
        <v>608254</v>
      </c>
      <c r="N559" t="n">
        <v>1013</v>
      </c>
      <c r="O559" t="inlineStr">
        <is>
          <t>чел.час</t>
        </is>
      </c>
      <c r="P559" t="inlineStr">
        <is>
          <t>чел.час</t>
        </is>
      </c>
      <c r="Q559" t="n">
        <v>1</v>
      </c>
      <c r="W559" t="n">
        <v>0</v>
      </c>
      <c r="X559" t="n">
        <v>-185737400</v>
      </c>
      <c r="Y559">
        <f>AT559</f>
        <v/>
      </c>
      <c r="AA559" t="n">
        <v>0</v>
      </c>
      <c r="AB559" t="n">
        <v>0</v>
      </c>
      <c r="AC559" t="n">
        <v>0</v>
      </c>
      <c r="AD559" t="n">
        <v>0</v>
      </c>
      <c r="AE559" t="n">
        <v>0</v>
      </c>
      <c r="AF559" t="n">
        <v>0</v>
      </c>
      <c r="AG559" t="n">
        <v>0</v>
      </c>
      <c r="AH559" t="n">
        <v>0</v>
      </c>
      <c r="AI559" t="n">
        <v>1</v>
      </c>
      <c r="AJ559" t="n">
        <v>1</v>
      </c>
      <c r="AK559" t="n">
        <v>1</v>
      </c>
      <c r="AL559" t="n">
        <v>1</v>
      </c>
      <c r="AM559" t="n">
        <v>-2</v>
      </c>
      <c r="AN559" t="n">
        <v>0</v>
      </c>
      <c r="AO559" t="n">
        <v>1</v>
      </c>
      <c r="AP559" t="n">
        <v>1</v>
      </c>
      <c r="AQ559" t="n">
        <v>0</v>
      </c>
      <c r="AR559" t="n">
        <v>0</v>
      </c>
      <c r="AS559" t="inlineStr"/>
      <c r="AT559" t="n">
        <v>0.02</v>
      </c>
      <c r="AU559" t="inlineStr"/>
      <c r="AV559" t="n">
        <v>2</v>
      </c>
      <c r="AW559" t="n">
        <v>2</v>
      </c>
      <c r="AX559" t="n">
        <v>78861369</v>
      </c>
      <c r="AY559" t="n">
        <v>1</v>
      </c>
      <c r="AZ559" t="n">
        <v>0</v>
      </c>
      <c r="BA559" t="n">
        <v>540</v>
      </c>
      <c r="BB559" t="n">
        <v>0</v>
      </c>
      <c r="BC559" t="n">
        <v>0</v>
      </c>
      <c r="BD559" t="n">
        <v>0</v>
      </c>
      <c r="BE559" t="n">
        <v>0</v>
      </c>
      <c r="BF559" t="n">
        <v>0</v>
      </c>
      <c r="BG559" t="n">
        <v>0</v>
      </c>
      <c r="BH559" t="n">
        <v>0</v>
      </c>
      <c r="BI559" t="n">
        <v>0</v>
      </c>
      <c r="BJ559" t="n">
        <v>0</v>
      </c>
      <c r="BK559" t="n">
        <v>0</v>
      </c>
      <c r="BL559" t="n">
        <v>0</v>
      </c>
      <c r="BM559" t="n">
        <v>0</v>
      </c>
      <c r="BN559" t="n">
        <v>0</v>
      </c>
      <c r="BO559" t="n">
        <v>0</v>
      </c>
      <c r="BP559" t="n">
        <v>0</v>
      </c>
      <c r="BQ559" t="n">
        <v>0</v>
      </c>
      <c r="BR559" t="n">
        <v>0</v>
      </c>
      <c r="BS559" t="n">
        <v>0</v>
      </c>
      <c r="BT559" t="n">
        <v>0</v>
      </c>
      <c r="BU559" t="n">
        <v>0</v>
      </c>
      <c r="BV559" t="n">
        <v>0</v>
      </c>
      <c r="BW559" t="n">
        <v>0</v>
      </c>
      <c r="CV559" t="n">
        <v>0</v>
      </c>
      <c r="CW559" t="n">
        <v>0</v>
      </c>
      <c r="CX559">
        <f>ROUND(Y559*Source!I1548,7)</f>
        <v/>
      </c>
      <c r="CY559">
        <f>AD559</f>
        <v/>
      </c>
      <c r="CZ559">
        <f>AH559</f>
        <v/>
      </c>
      <c r="DA559">
        <f>AL559</f>
        <v/>
      </c>
      <c r="DB559">
        <f>ROUND(ROUND(AT559*CZ559,2),2)</f>
        <v/>
      </c>
      <c r="DC559">
        <f>ROUND(ROUND(AT559*AG559,2),2)</f>
        <v/>
      </c>
      <c r="DD559" t="inlineStr"/>
      <c r="DE559" t="inlineStr"/>
      <c r="DF559">
        <f>ROUND(ROUND(AE559,0)*CX559,0)</f>
        <v/>
      </c>
      <c r="DG559">
        <f>ROUND(ROUND(AF559,0)*CX559,0)</f>
        <v/>
      </c>
      <c r="DH559">
        <f>ROUND(ROUND(AG559,0)*CX559,0)</f>
        <v/>
      </c>
      <c r="DI559">
        <f>ROUND(ROUND(AH559,0)*CX559,0)</f>
        <v/>
      </c>
      <c r="DJ559">
        <f>DI559</f>
        <v/>
      </c>
      <c r="DK559" t="n">
        <v>0</v>
      </c>
      <c r="DL559" t="inlineStr"/>
      <c r="DM559" t="n">
        <v>0</v>
      </c>
      <c r="DN559" t="inlineStr"/>
      <c r="DO559" t="n">
        <v>0</v>
      </c>
    </row>
    <row r="560">
      <c r="A560">
        <f>ROW(Source!A1548)</f>
        <v/>
      </c>
      <c r="B560" t="n">
        <v>78855224</v>
      </c>
      <c r="C560" t="n">
        <v>78861358</v>
      </c>
      <c r="D560" t="n">
        <v>29172362</v>
      </c>
      <c r="E560" t="n">
        <v>1</v>
      </c>
      <c r="F560" t="n">
        <v>1</v>
      </c>
      <c r="G560" t="n">
        <v>1</v>
      </c>
      <c r="H560" t="n">
        <v>2</v>
      </c>
      <c r="I560" t="inlineStr">
        <is>
          <t>021102</t>
        </is>
      </c>
      <c r="J560" t="inlineStr">
        <is>
          <t>ТСЭМ Московской обл., 021102, приказ Минстроя России №675/пр от 28.02.2017 № 264/пр</t>
        </is>
      </c>
      <c r="K560" t="inlineStr">
        <is>
          <t>Краны на автомобильном ходу при работе на монтаже технологического оборудования 10 т</t>
        </is>
      </c>
      <c r="L560" t="n">
        <v>1368</v>
      </c>
      <c r="N560" t="n">
        <v>1011</v>
      </c>
      <c r="O560" t="inlineStr">
        <is>
          <t>маш.-ч</t>
        </is>
      </c>
      <c r="P560" t="inlineStr">
        <is>
          <t>маш.-ч</t>
        </is>
      </c>
      <c r="Q560" t="n">
        <v>1</v>
      </c>
      <c r="W560" t="n">
        <v>0</v>
      </c>
      <c r="X560" t="n">
        <v>783836208</v>
      </c>
      <c r="Y560">
        <f>AT560</f>
        <v/>
      </c>
      <c r="AA560" t="n">
        <v>0</v>
      </c>
      <c r="AB560" t="n">
        <v>1504.04</v>
      </c>
      <c r="AC560" t="n">
        <v>705.38</v>
      </c>
      <c r="AD560" t="n">
        <v>0</v>
      </c>
      <c r="AE560" t="n">
        <v>0</v>
      </c>
      <c r="AF560" t="n">
        <v>134.65</v>
      </c>
      <c r="AG560" t="n">
        <v>13.5</v>
      </c>
      <c r="AH560" t="n">
        <v>0</v>
      </c>
      <c r="AI560" t="n">
        <v>1</v>
      </c>
      <c r="AJ560" t="n">
        <v>11.17</v>
      </c>
      <c r="AK560" t="n">
        <v>52.25</v>
      </c>
      <c r="AL560" t="n">
        <v>1</v>
      </c>
      <c r="AM560" t="n">
        <v>2</v>
      </c>
      <c r="AN560" t="n">
        <v>0</v>
      </c>
      <c r="AO560" t="n">
        <v>1</v>
      </c>
      <c r="AP560" t="n">
        <v>1</v>
      </c>
      <c r="AQ560" t="n">
        <v>0</v>
      </c>
      <c r="AR560" t="n">
        <v>0</v>
      </c>
      <c r="AS560" t="inlineStr"/>
      <c r="AT560" t="n">
        <v>0.02</v>
      </c>
      <c r="AU560" t="inlineStr"/>
      <c r="AV560" t="n">
        <v>0</v>
      </c>
      <c r="AW560" t="n">
        <v>2</v>
      </c>
      <c r="AX560" t="n">
        <v>78861370</v>
      </c>
      <c r="AY560" t="n">
        <v>1</v>
      </c>
      <c r="AZ560" t="n">
        <v>0</v>
      </c>
      <c r="BA560" t="n">
        <v>541</v>
      </c>
      <c r="BB560" t="n">
        <v>0</v>
      </c>
      <c r="BC560" t="n">
        <v>0</v>
      </c>
      <c r="BD560" t="n">
        <v>0</v>
      </c>
      <c r="BE560" t="n">
        <v>0</v>
      </c>
      <c r="BF560" t="n">
        <v>0</v>
      </c>
      <c r="BG560" t="n">
        <v>0</v>
      </c>
      <c r="BH560" t="n">
        <v>0</v>
      </c>
      <c r="BI560" t="n">
        <v>0</v>
      </c>
      <c r="BJ560" t="n">
        <v>0</v>
      </c>
      <c r="BK560" t="n">
        <v>0</v>
      </c>
      <c r="BL560" t="n">
        <v>0</v>
      </c>
      <c r="BM560" t="n">
        <v>0</v>
      </c>
      <c r="BN560" t="n">
        <v>0</v>
      </c>
      <c r="BO560" t="n">
        <v>0</v>
      </c>
      <c r="BP560" t="n">
        <v>0</v>
      </c>
      <c r="BQ560" t="n">
        <v>0</v>
      </c>
      <c r="BR560" t="n">
        <v>0</v>
      </c>
      <c r="BS560" t="n">
        <v>0</v>
      </c>
      <c r="BT560" t="n">
        <v>0</v>
      </c>
      <c r="BU560" t="n">
        <v>0</v>
      </c>
      <c r="BV560" t="n">
        <v>0</v>
      </c>
      <c r="BW560" t="n">
        <v>0</v>
      </c>
      <c r="CV560" t="n">
        <v>0</v>
      </c>
      <c r="CW560">
        <f>ROUND(Y560*Source!I1548*DO560,7)</f>
        <v/>
      </c>
      <c r="CX560">
        <f>ROUND(Y560*Source!I1548,7)</f>
        <v/>
      </c>
      <c r="CY560">
        <f>AB560</f>
        <v/>
      </c>
      <c r="CZ560">
        <f>AF560</f>
        <v/>
      </c>
      <c r="DA560">
        <f>AJ560</f>
        <v/>
      </c>
      <c r="DB560">
        <f>ROUND(ROUND(AT560*CZ560,2),2)</f>
        <v/>
      </c>
      <c r="DC560">
        <f>ROUND(ROUND(AT560*AG560,2),2)</f>
        <v/>
      </c>
      <c r="DD560" t="inlineStr"/>
      <c r="DE560" t="inlineStr"/>
      <c r="DF560">
        <f>ROUND(ROUND(AE560,0)*CX560,0)</f>
        <v/>
      </c>
      <c r="DG560">
        <f>ROUND(ROUND(AF560*AJ560,0)*CX560,0)</f>
        <v/>
      </c>
      <c r="DH560">
        <f>ROUND(ROUND(AG560*AK560,0)*CX560,0)</f>
        <v/>
      </c>
      <c r="DI560">
        <f>ROUND(ROUND(AH560,0)*CX560,0)</f>
        <v/>
      </c>
      <c r="DJ560">
        <f>DG560</f>
        <v/>
      </c>
      <c r="DK560" t="n">
        <v>0</v>
      </c>
      <c r="DL560" t="inlineStr"/>
      <c r="DM560" t="n">
        <v>0</v>
      </c>
      <c r="DN560" t="inlineStr"/>
      <c r="DO560" t="n">
        <v>0</v>
      </c>
    </row>
    <row r="561">
      <c r="A561">
        <f>ROW(Source!A1548)</f>
        <v/>
      </c>
      <c r="B561" t="n">
        <v>78855224</v>
      </c>
      <c r="C561" t="n">
        <v>78861358</v>
      </c>
      <c r="D561" t="n">
        <v>29174913</v>
      </c>
      <c r="E561" t="n">
        <v>1</v>
      </c>
      <c r="F561" t="n">
        <v>1</v>
      </c>
      <c r="G561" t="n">
        <v>1</v>
      </c>
      <c r="H561" t="n">
        <v>2</v>
      </c>
      <c r="I561" t="inlineStr">
        <is>
          <t>400001</t>
        </is>
      </c>
      <c r="J561" t="inlineStr">
        <is>
          <t>ТСЭМ Московской обл., 400001, приказ Минстроя России №675/пр от 28.02.2017 № 264/пр</t>
        </is>
      </c>
      <c r="K561" t="inlineStr">
        <is>
          <t>Автомобили бортовые, грузоподъемность до 5 т</t>
        </is>
      </c>
      <c r="L561" t="n">
        <v>1368</v>
      </c>
      <c r="N561" t="n">
        <v>1011</v>
      </c>
      <c r="O561" t="inlineStr">
        <is>
          <t>маш.-ч</t>
        </is>
      </c>
      <c r="P561" t="inlineStr">
        <is>
          <t>маш.-ч</t>
        </is>
      </c>
      <c r="Q561" t="n">
        <v>1</v>
      </c>
      <c r="W561" t="n">
        <v>0</v>
      </c>
      <c r="X561" t="n">
        <v>1230759911</v>
      </c>
      <c r="Y561">
        <f>AT561</f>
        <v/>
      </c>
      <c r="AA561" t="n">
        <v>0</v>
      </c>
      <c r="AB561" t="n">
        <v>2177.51</v>
      </c>
      <c r="AC561" t="n">
        <v>606.1</v>
      </c>
      <c r="AD561" t="n">
        <v>0</v>
      </c>
      <c r="AE561" t="n">
        <v>0</v>
      </c>
      <c r="AF561" t="n">
        <v>87.17</v>
      </c>
      <c r="AG561" t="n">
        <v>11.6</v>
      </c>
      <c r="AH561" t="n">
        <v>0</v>
      </c>
      <c r="AI561" t="n">
        <v>1</v>
      </c>
      <c r="AJ561" t="n">
        <v>24.98</v>
      </c>
      <c r="AK561" t="n">
        <v>52.25</v>
      </c>
      <c r="AL561" t="n">
        <v>1</v>
      </c>
      <c r="AM561" t="n">
        <v>2</v>
      </c>
      <c r="AN561" t="n">
        <v>0</v>
      </c>
      <c r="AO561" t="n">
        <v>1</v>
      </c>
      <c r="AP561" t="n">
        <v>1</v>
      </c>
      <c r="AQ561" t="n">
        <v>0</v>
      </c>
      <c r="AR561" t="n">
        <v>0</v>
      </c>
      <c r="AS561" t="inlineStr"/>
      <c r="AT561" t="n">
        <v>0.02</v>
      </c>
      <c r="AU561" t="inlineStr"/>
      <c r="AV561" t="n">
        <v>0</v>
      </c>
      <c r="AW561" t="n">
        <v>2</v>
      </c>
      <c r="AX561" t="n">
        <v>78861371</v>
      </c>
      <c r="AY561" t="n">
        <v>1</v>
      </c>
      <c r="AZ561" t="n">
        <v>0</v>
      </c>
      <c r="BA561" t="n">
        <v>542</v>
      </c>
      <c r="BB561" t="n">
        <v>0</v>
      </c>
      <c r="BC561" t="n">
        <v>0</v>
      </c>
      <c r="BD561" t="n">
        <v>0</v>
      </c>
      <c r="BE561" t="n">
        <v>0</v>
      </c>
      <c r="BF561" t="n">
        <v>0</v>
      </c>
      <c r="BG561" t="n">
        <v>0</v>
      </c>
      <c r="BH561" t="n">
        <v>0</v>
      </c>
      <c r="BI561" t="n">
        <v>0</v>
      </c>
      <c r="BJ561" t="n">
        <v>0</v>
      </c>
      <c r="BK561" t="n">
        <v>0</v>
      </c>
      <c r="BL561" t="n">
        <v>0</v>
      </c>
      <c r="BM561" t="n">
        <v>0</v>
      </c>
      <c r="BN561" t="n">
        <v>0</v>
      </c>
      <c r="BO561" t="n">
        <v>0</v>
      </c>
      <c r="BP561" t="n">
        <v>0</v>
      </c>
      <c r="BQ561" t="n">
        <v>0</v>
      </c>
      <c r="BR561" t="n">
        <v>0</v>
      </c>
      <c r="BS561" t="n">
        <v>0</v>
      </c>
      <c r="BT561" t="n">
        <v>0</v>
      </c>
      <c r="BU561" t="n">
        <v>0</v>
      </c>
      <c r="BV561" t="n">
        <v>0</v>
      </c>
      <c r="BW561" t="n">
        <v>0</v>
      </c>
      <c r="CV561" t="n">
        <v>0</v>
      </c>
      <c r="CW561">
        <f>ROUND(Y561*Source!I1548*DO561,7)</f>
        <v/>
      </c>
      <c r="CX561">
        <f>ROUND(Y561*Source!I1548,7)</f>
        <v/>
      </c>
      <c r="CY561">
        <f>AB561</f>
        <v/>
      </c>
      <c r="CZ561">
        <f>AF561</f>
        <v/>
      </c>
      <c r="DA561">
        <f>AJ561</f>
        <v/>
      </c>
      <c r="DB561">
        <f>ROUND(ROUND(AT561*CZ561,2),2)</f>
        <v/>
      </c>
      <c r="DC561">
        <f>ROUND(ROUND(AT561*AG561,2),2)</f>
        <v/>
      </c>
      <c r="DD561" t="inlineStr"/>
      <c r="DE561" t="inlineStr"/>
      <c r="DF561">
        <f>ROUND(ROUND(AE561,0)*CX561,0)</f>
        <v/>
      </c>
      <c r="DG561">
        <f>ROUND(ROUND(AF561*AJ561,0)*CX561,0)</f>
        <v/>
      </c>
      <c r="DH561">
        <f>ROUND(ROUND(AG561*AK561,0)*CX561,0)</f>
        <v/>
      </c>
      <c r="DI561">
        <f>ROUND(ROUND(AH561,0)*CX561,0)</f>
        <v/>
      </c>
      <c r="DJ561">
        <f>DG561</f>
        <v/>
      </c>
      <c r="DK561" t="n">
        <v>0</v>
      </c>
      <c r="DL561" t="inlineStr"/>
      <c r="DM561" t="n">
        <v>0</v>
      </c>
      <c r="DN561" t="inlineStr"/>
      <c r="DO561" t="n">
        <v>0</v>
      </c>
    </row>
    <row r="562">
      <c r="A562">
        <f>ROW(Source!A1548)</f>
        <v/>
      </c>
      <c r="B562" t="n">
        <v>78855224</v>
      </c>
      <c r="C562" t="n">
        <v>78861358</v>
      </c>
      <c r="D562" t="n">
        <v>29110426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101-2143</t>
        </is>
      </c>
      <c r="J562" t="inlineStr">
        <is>
          <t>ТССЦ Московской обл., 101-2143, приказ Минстроя России №675/пр от 28.02.2017 № 254/пр</t>
        </is>
      </c>
      <c r="K562" t="inlineStr">
        <is>
          <t>Краска</t>
        </is>
      </c>
      <c r="L562" t="n">
        <v>1346</v>
      </c>
      <c r="N562" t="n">
        <v>1009</v>
      </c>
      <c r="O562" t="inlineStr">
        <is>
          <t>кг</t>
        </is>
      </c>
      <c r="P562" t="inlineStr">
        <is>
          <t>кг</t>
        </is>
      </c>
      <c r="Q562" t="n">
        <v>1</v>
      </c>
      <c r="W562" t="n">
        <v>0</v>
      </c>
      <c r="X562" t="n">
        <v>-1768004575</v>
      </c>
      <c r="Y562">
        <f>AT562</f>
        <v/>
      </c>
      <c r="AA562" t="n">
        <v>76.84</v>
      </c>
      <c r="AB562" t="n">
        <v>0</v>
      </c>
      <c r="AC562" t="n">
        <v>0</v>
      </c>
      <c r="AD562" t="n">
        <v>0</v>
      </c>
      <c r="AE562" t="n">
        <v>28.67</v>
      </c>
      <c r="AF562" t="n">
        <v>0</v>
      </c>
      <c r="AG562" t="n">
        <v>0</v>
      </c>
      <c r="AH562" t="n">
        <v>0</v>
      </c>
      <c r="AI562" t="n">
        <v>2.68</v>
      </c>
      <c r="AJ562" t="n">
        <v>1</v>
      </c>
      <c r="AK562" t="n">
        <v>1</v>
      </c>
      <c r="AL562" t="n">
        <v>1</v>
      </c>
      <c r="AM562" t="n">
        <v>2</v>
      </c>
      <c r="AN562" t="n">
        <v>0</v>
      </c>
      <c r="AO562" t="n">
        <v>1</v>
      </c>
      <c r="AP562" t="n">
        <v>1</v>
      </c>
      <c r="AQ562" t="n">
        <v>0</v>
      </c>
      <c r="AR562" t="n">
        <v>0</v>
      </c>
      <c r="AS562" t="inlineStr"/>
      <c r="AT562" t="n">
        <v>0.3</v>
      </c>
      <c r="AU562" t="inlineStr"/>
      <c r="AV562" t="n">
        <v>0</v>
      </c>
      <c r="AW562" t="n">
        <v>2</v>
      </c>
      <c r="AX562" t="n">
        <v>78861372</v>
      </c>
      <c r="AY562" t="n">
        <v>1</v>
      </c>
      <c r="AZ562" t="n">
        <v>0</v>
      </c>
      <c r="BA562" t="n">
        <v>543</v>
      </c>
      <c r="BB562" t="n">
        <v>0</v>
      </c>
      <c r="BC562" t="n">
        <v>0</v>
      </c>
      <c r="BD562" t="n">
        <v>0</v>
      </c>
      <c r="BE562" t="n">
        <v>0</v>
      </c>
      <c r="BF562" t="n">
        <v>0</v>
      </c>
      <c r="BG562" t="n">
        <v>0</v>
      </c>
      <c r="BH562" t="n">
        <v>0</v>
      </c>
      <c r="BI562" t="n">
        <v>0</v>
      </c>
      <c r="BJ562" t="n">
        <v>0</v>
      </c>
      <c r="BK562" t="n">
        <v>0</v>
      </c>
      <c r="BL562" t="n">
        <v>0</v>
      </c>
      <c r="BM562" t="n">
        <v>0</v>
      </c>
      <c r="BN562" t="n">
        <v>0</v>
      </c>
      <c r="BO562" t="n">
        <v>0</v>
      </c>
      <c r="BP562" t="n">
        <v>0</v>
      </c>
      <c r="BQ562" t="n">
        <v>0</v>
      </c>
      <c r="BR562" t="n">
        <v>0</v>
      </c>
      <c r="BS562" t="n">
        <v>0</v>
      </c>
      <c r="BT562" t="n">
        <v>0</v>
      </c>
      <c r="BU562" t="n">
        <v>0</v>
      </c>
      <c r="BV562" t="n">
        <v>0</v>
      </c>
      <c r="BW562" t="n">
        <v>0</v>
      </c>
      <c r="CV562" t="n">
        <v>0</v>
      </c>
      <c r="CW562" t="n">
        <v>0</v>
      </c>
      <c r="CX562">
        <f>ROUND(Y562*Source!I1548,7)</f>
        <v/>
      </c>
      <c r="CY562">
        <f>AA562</f>
        <v/>
      </c>
      <c r="CZ562">
        <f>AE562</f>
        <v/>
      </c>
      <c r="DA562">
        <f>AI562</f>
        <v/>
      </c>
      <c r="DB562">
        <f>ROUND(ROUND(AT562*CZ562,2),2)</f>
        <v/>
      </c>
      <c r="DC562">
        <f>ROUND(ROUND(AT562*AG562,2),2)</f>
        <v/>
      </c>
      <c r="DD562" t="inlineStr"/>
      <c r="DE562" t="inlineStr"/>
      <c r="DF562">
        <f>ROUND(ROUND(AE562*AI562,0)*CX562,0)</f>
        <v/>
      </c>
      <c r="DG562">
        <f>ROUND(ROUND(AF562,0)*CX562,0)</f>
        <v/>
      </c>
      <c r="DH562">
        <f>ROUND(ROUND(AG562,0)*CX562,0)</f>
        <v/>
      </c>
      <c r="DI562">
        <f>ROUND(ROUND(AH562,0)*CX562,0)</f>
        <v/>
      </c>
      <c r="DJ562">
        <f>DF562</f>
        <v/>
      </c>
      <c r="DK562" t="n">
        <v>0</v>
      </c>
      <c r="DL562" t="inlineStr"/>
      <c r="DM562" t="n">
        <v>0</v>
      </c>
      <c r="DN562" t="inlineStr"/>
      <c r="DO562" t="n">
        <v>0</v>
      </c>
    </row>
    <row r="563">
      <c r="A563">
        <f>ROW(Source!A1548)</f>
        <v/>
      </c>
      <c r="B563" t="n">
        <v>78855224</v>
      </c>
      <c r="C563" t="n">
        <v>78861358</v>
      </c>
      <c r="D563" t="n">
        <v>29149204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405-0219</t>
        </is>
      </c>
      <c r="J563" t="inlineStr">
        <is>
          <t>ТССЦ Московской обл., 405-0219, приказ Минстроя России №675/пр от 28.02.2017 № 257/пр</t>
        </is>
      </c>
      <c r="K563" t="inlineStr">
        <is>
          <t>Гипсовые вяжущие, марка Г3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W563" t="n">
        <v>0</v>
      </c>
      <c r="X563" t="n">
        <v>-601557392</v>
      </c>
      <c r="Y563">
        <f>AT563</f>
        <v/>
      </c>
      <c r="AA563" t="n">
        <v>5482.15</v>
      </c>
      <c r="AB563" t="n">
        <v>0</v>
      </c>
      <c r="AC563" t="n">
        <v>0</v>
      </c>
      <c r="AD563" t="n">
        <v>0</v>
      </c>
      <c r="AE563" t="n">
        <v>729.98</v>
      </c>
      <c r="AF563" t="n">
        <v>0</v>
      </c>
      <c r="AG563" t="n">
        <v>0</v>
      </c>
      <c r="AH563" t="n">
        <v>0</v>
      </c>
      <c r="AI563" t="n">
        <v>7.51</v>
      </c>
      <c r="AJ563" t="n">
        <v>1</v>
      </c>
      <c r="AK563" t="n">
        <v>1</v>
      </c>
      <c r="AL563" t="n">
        <v>1</v>
      </c>
      <c r="AM563" t="n">
        <v>2</v>
      </c>
      <c r="AN563" t="n">
        <v>0</v>
      </c>
      <c r="AO563" t="n">
        <v>1</v>
      </c>
      <c r="AP563" t="n">
        <v>1</v>
      </c>
      <c r="AQ563" t="n">
        <v>0</v>
      </c>
      <c r="AR563" t="n">
        <v>0</v>
      </c>
      <c r="AS563" t="inlineStr"/>
      <c r="AT563" t="n">
        <v>0.01</v>
      </c>
      <c r="AU563" t="inlineStr"/>
      <c r="AV563" t="n">
        <v>0</v>
      </c>
      <c r="AW563" t="n">
        <v>2</v>
      </c>
      <c r="AX563" t="n">
        <v>78861373</v>
      </c>
      <c r="AY563" t="n">
        <v>1</v>
      </c>
      <c r="AZ563" t="n">
        <v>0</v>
      </c>
      <c r="BA563" t="n">
        <v>544</v>
      </c>
      <c r="BB563" t="n">
        <v>0</v>
      </c>
      <c r="BC563" t="n">
        <v>0</v>
      </c>
      <c r="BD563" t="n">
        <v>0</v>
      </c>
      <c r="BE563" t="n">
        <v>0</v>
      </c>
      <c r="BF563" t="n">
        <v>0</v>
      </c>
      <c r="BG563" t="n">
        <v>0</v>
      </c>
      <c r="BH563" t="n">
        <v>0</v>
      </c>
      <c r="BI563" t="n">
        <v>0</v>
      </c>
      <c r="BJ563" t="n">
        <v>0</v>
      </c>
      <c r="BK563" t="n">
        <v>0</v>
      </c>
      <c r="BL563" t="n">
        <v>0</v>
      </c>
      <c r="BM563" t="n">
        <v>0</v>
      </c>
      <c r="BN563" t="n">
        <v>0</v>
      </c>
      <c r="BO563" t="n">
        <v>0</v>
      </c>
      <c r="BP563" t="n">
        <v>0</v>
      </c>
      <c r="BQ563" t="n">
        <v>0</v>
      </c>
      <c r="BR563" t="n">
        <v>0</v>
      </c>
      <c r="BS563" t="n">
        <v>0</v>
      </c>
      <c r="BT563" t="n">
        <v>0</v>
      </c>
      <c r="BU563" t="n">
        <v>0</v>
      </c>
      <c r="BV563" t="n">
        <v>0</v>
      </c>
      <c r="BW563" t="n">
        <v>0</v>
      </c>
      <c r="CV563" t="n">
        <v>0</v>
      </c>
      <c r="CW563" t="n">
        <v>0</v>
      </c>
      <c r="CX563">
        <f>ROUND(Y563*Source!I1548,7)</f>
        <v/>
      </c>
      <c r="CY563">
        <f>AA563</f>
        <v/>
      </c>
      <c r="CZ563">
        <f>AE563</f>
        <v/>
      </c>
      <c r="DA563">
        <f>AI563</f>
        <v/>
      </c>
      <c r="DB563">
        <f>ROUND(ROUND(AT563*CZ563,2),2)</f>
        <v/>
      </c>
      <c r="DC563">
        <f>ROUND(ROUND(AT563*AG563,2),2)</f>
        <v/>
      </c>
      <c r="DD563" t="inlineStr"/>
      <c r="DE563" t="inlineStr"/>
      <c r="DF563">
        <f>ROUND(ROUND(AE563*AI563,0)*CX563,0)</f>
        <v/>
      </c>
      <c r="DG563">
        <f>ROUND(ROUND(AF563,0)*CX563,0)</f>
        <v/>
      </c>
      <c r="DH563">
        <f>ROUND(ROUND(AG563,0)*CX563,0)</f>
        <v/>
      </c>
      <c r="DI563">
        <f>ROUND(ROUND(AH563,0)*CX563,0)</f>
        <v/>
      </c>
      <c r="DJ563">
        <f>DF563</f>
        <v/>
      </c>
      <c r="DK563" t="n">
        <v>0</v>
      </c>
      <c r="DL563" t="inlineStr"/>
      <c r="DM563" t="n">
        <v>0</v>
      </c>
      <c r="DN563" t="inlineStr"/>
      <c r="DO563" t="n">
        <v>0</v>
      </c>
    </row>
    <row r="564">
      <c r="A564">
        <f>ROW(Source!A1548)</f>
        <v/>
      </c>
      <c r="B564" t="n">
        <v>78855224</v>
      </c>
      <c r="C564" t="n">
        <v>78861358</v>
      </c>
      <c r="D564" t="n">
        <v>29152127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501-8647</t>
        </is>
      </c>
      <c r="J564" t="inlineStr">
        <is>
          <t>ТССЦ Московской обл., 501-8647, приказ Минстроя России №675/пр от 28.02.2017 № 258/пр</t>
        </is>
      </c>
      <c r="K564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564" t="n">
        <v>1477</v>
      </c>
      <c r="N564" t="n">
        <v>1013</v>
      </c>
      <c r="O564" t="inlineStr">
        <is>
          <t>1000 м</t>
        </is>
      </c>
      <c r="P564" t="inlineStr">
        <is>
          <t>1000 М</t>
        </is>
      </c>
      <c r="Q564" t="n">
        <v>1</v>
      </c>
      <c r="W564" t="n">
        <v>0</v>
      </c>
      <c r="X564" t="n">
        <v>1820439132</v>
      </c>
      <c r="Y564">
        <f>AT564</f>
        <v/>
      </c>
      <c r="AA564" t="n">
        <v>53866.36</v>
      </c>
      <c r="AB564" t="n">
        <v>0</v>
      </c>
      <c r="AC564" t="n">
        <v>0</v>
      </c>
      <c r="AD564" t="n">
        <v>0</v>
      </c>
      <c r="AE564" t="n">
        <v>3379.32</v>
      </c>
      <c r="AF564" t="n">
        <v>0</v>
      </c>
      <c r="AG564" t="n">
        <v>0</v>
      </c>
      <c r="AH564" t="n">
        <v>0</v>
      </c>
      <c r="AI564" t="n">
        <v>15.94</v>
      </c>
      <c r="AJ564" t="n">
        <v>1</v>
      </c>
      <c r="AK564" t="n">
        <v>1</v>
      </c>
      <c r="AL564" t="n">
        <v>1</v>
      </c>
      <c r="AM564" t="n">
        <v>0</v>
      </c>
      <c r="AN564" t="n">
        <v>0</v>
      </c>
      <c r="AO564" t="n">
        <v>0</v>
      </c>
      <c r="AP564" t="n">
        <v>1</v>
      </c>
      <c r="AQ564" t="n">
        <v>0</v>
      </c>
      <c r="AR564" t="n">
        <v>0</v>
      </c>
      <c r="AS564" t="inlineStr"/>
      <c r="AT564" t="n">
        <v>0.1</v>
      </c>
      <c r="AU564" t="inlineStr"/>
      <c r="AV564" t="n">
        <v>0</v>
      </c>
      <c r="AW564" t="n">
        <v>1</v>
      </c>
      <c r="AX564" t="n">
        <v>-1</v>
      </c>
      <c r="AY564" t="n">
        <v>0</v>
      </c>
      <c r="AZ564" t="n">
        <v>0</v>
      </c>
      <c r="BA564" t="inlineStr"/>
      <c r="BB564" t="n">
        <v>0</v>
      </c>
      <c r="BC564" t="n">
        <v>0</v>
      </c>
      <c r="BD564" t="n">
        <v>0</v>
      </c>
      <c r="BE564" t="n">
        <v>0</v>
      </c>
      <c r="BF564" t="n">
        <v>0</v>
      </c>
      <c r="BG564" t="n">
        <v>0</v>
      </c>
      <c r="BH564" t="n">
        <v>0</v>
      </c>
      <c r="BI564" t="n">
        <v>0</v>
      </c>
      <c r="BJ564" t="n">
        <v>0</v>
      </c>
      <c r="BK564" t="n">
        <v>0</v>
      </c>
      <c r="BL564" t="n">
        <v>0</v>
      </c>
      <c r="BM564" t="n">
        <v>0</v>
      </c>
      <c r="BN564" t="n">
        <v>0</v>
      </c>
      <c r="BO564" t="n">
        <v>0</v>
      </c>
      <c r="BP564" t="n">
        <v>0</v>
      </c>
      <c r="BQ564" t="n">
        <v>0</v>
      </c>
      <c r="BR564" t="n">
        <v>0</v>
      </c>
      <c r="BS564" t="n">
        <v>0</v>
      </c>
      <c r="BT564" t="n">
        <v>0</v>
      </c>
      <c r="BU564" t="n">
        <v>0</v>
      </c>
      <c r="BV564" t="n">
        <v>0</v>
      </c>
      <c r="BW564" t="n">
        <v>0</v>
      </c>
      <c r="CV564" t="n">
        <v>0</v>
      </c>
      <c r="CW564" t="n">
        <v>0</v>
      </c>
      <c r="CX564">
        <f>ROUND(Y564*Source!I1548,7)</f>
        <v/>
      </c>
      <c r="CY564">
        <f>AA564</f>
        <v/>
      </c>
      <c r="CZ564">
        <f>AE564</f>
        <v/>
      </c>
      <c r="DA564">
        <f>AI564</f>
        <v/>
      </c>
      <c r="DB564">
        <f>ROUND(ROUND(AT564*CZ564,2),2)</f>
        <v/>
      </c>
      <c r="DC564">
        <f>ROUND(ROUND(AT564*AG564,2),2)</f>
        <v/>
      </c>
      <c r="DD564" t="inlineStr"/>
      <c r="DE564" t="inlineStr"/>
      <c r="DF564">
        <f>ROUND(ROUND(AE564*AI564,0)*CX564,0)</f>
        <v/>
      </c>
      <c r="DG564">
        <f>ROUND(ROUND(AF564,0)*CX564,0)</f>
        <v/>
      </c>
      <c r="DH564">
        <f>ROUND(ROUND(AG564,0)*CX564,0)</f>
        <v/>
      </c>
      <c r="DI564">
        <f>ROUND(ROUND(AH564,0)*CX564,0)</f>
        <v/>
      </c>
      <c r="DJ564">
        <f>DF564</f>
        <v/>
      </c>
      <c r="DK564" t="n">
        <v>0</v>
      </c>
      <c r="DL564" t="inlineStr"/>
      <c r="DM564" t="n">
        <v>0</v>
      </c>
      <c r="DN564" t="inlineStr"/>
      <c r="DO564" t="n">
        <v>0</v>
      </c>
    </row>
    <row r="565">
      <c r="A565">
        <f>ROW(Source!A1548)</f>
        <v/>
      </c>
      <c r="B565" t="n">
        <v>78855224</v>
      </c>
      <c r="C565" t="n">
        <v>78861358</v>
      </c>
      <c r="D565" t="n">
        <v>29159012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507-0700</t>
        </is>
      </c>
      <c r="J565" t="inlineStr">
        <is>
          <t>ТССЦ Московской обл., 507-0700, приказ Минстроя России №675/пр от 28.02.2017 № 258/пр</t>
        </is>
      </c>
      <c r="K565" t="inlineStr">
        <is>
          <t>Трубка поливинилхлоридная ХВТ</t>
        </is>
      </c>
      <c r="L565" t="n">
        <v>1346</v>
      </c>
      <c r="N565" t="n">
        <v>1009</v>
      </c>
      <c r="O565" t="inlineStr">
        <is>
          <t>кг</t>
        </is>
      </c>
      <c r="P565" t="inlineStr">
        <is>
          <t>кг</t>
        </is>
      </c>
      <c r="Q565" t="n">
        <v>1</v>
      </c>
      <c r="W565" t="n">
        <v>0</v>
      </c>
      <c r="X565" t="n">
        <v>-821506530</v>
      </c>
      <c r="Y565">
        <f>AT565</f>
        <v/>
      </c>
      <c r="AA565" t="n">
        <v>202.83</v>
      </c>
      <c r="AB565" t="n">
        <v>0</v>
      </c>
      <c r="AC565" t="n">
        <v>0</v>
      </c>
      <c r="AD565" t="n">
        <v>0</v>
      </c>
      <c r="AE565" t="n">
        <v>41.82</v>
      </c>
      <c r="AF565" t="n">
        <v>0</v>
      </c>
      <c r="AG565" t="n">
        <v>0</v>
      </c>
      <c r="AH565" t="n">
        <v>0</v>
      </c>
      <c r="AI565" t="n">
        <v>4.85</v>
      </c>
      <c r="AJ565" t="n">
        <v>1</v>
      </c>
      <c r="AK565" t="n">
        <v>1</v>
      </c>
      <c r="AL565" t="n">
        <v>1</v>
      </c>
      <c r="AM565" t="n">
        <v>2</v>
      </c>
      <c r="AN565" t="n">
        <v>0</v>
      </c>
      <c r="AO565" t="n">
        <v>1</v>
      </c>
      <c r="AP565" t="n">
        <v>1</v>
      </c>
      <c r="AQ565" t="n">
        <v>0</v>
      </c>
      <c r="AR565" t="n">
        <v>0</v>
      </c>
      <c r="AS565" t="inlineStr"/>
      <c r="AT565" t="n">
        <v>0.53</v>
      </c>
      <c r="AU565" t="inlineStr"/>
      <c r="AV565" t="n">
        <v>0</v>
      </c>
      <c r="AW565" t="n">
        <v>2</v>
      </c>
      <c r="AX565" t="n">
        <v>78861374</v>
      </c>
      <c r="AY565" t="n">
        <v>1</v>
      </c>
      <c r="AZ565" t="n">
        <v>0</v>
      </c>
      <c r="BA565" t="n">
        <v>545</v>
      </c>
      <c r="BB565" t="n">
        <v>0</v>
      </c>
      <c r="BC565" t="n">
        <v>0</v>
      </c>
      <c r="BD565" t="n">
        <v>0</v>
      </c>
      <c r="BE565" t="n">
        <v>0</v>
      </c>
      <c r="BF565" t="n">
        <v>0</v>
      </c>
      <c r="BG565" t="n">
        <v>0</v>
      </c>
      <c r="BH565" t="n">
        <v>0</v>
      </c>
      <c r="BI565" t="n">
        <v>0</v>
      </c>
      <c r="BJ565" t="n">
        <v>0</v>
      </c>
      <c r="BK565" t="n">
        <v>0</v>
      </c>
      <c r="BL565" t="n">
        <v>0</v>
      </c>
      <c r="BM565" t="n">
        <v>0</v>
      </c>
      <c r="BN565" t="n">
        <v>0</v>
      </c>
      <c r="BO565" t="n">
        <v>0</v>
      </c>
      <c r="BP565" t="n">
        <v>0</v>
      </c>
      <c r="BQ565" t="n">
        <v>0</v>
      </c>
      <c r="BR565" t="n">
        <v>0</v>
      </c>
      <c r="BS565" t="n">
        <v>0</v>
      </c>
      <c r="BT565" t="n">
        <v>0</v>
      </c>
      <c r="BU565" t="n">
        <v>0</v>
      </c>
      <c r="BV565" t="n">
        <v>0</v>
      </c>
      <c r="BW565" t="n">
        <v>0</v>
      </c>
      <c r="CV565" t="n">
        <v>0</v>
      </c>
      <c r="CW565" t="n">
        <v>0</v>
      </c>
      <c r="CX565">
        <f>ROUND(Y565*Source!I1548,7)</f>
        <v/>
      </c>
      <c r="CY565">
        <f>AA565</f>
        <v/>
      </c>
      <c r="CZ565">
        <f>AE565</f>
        <v/>
      </c>
      <c r="DA565">
        <f>AI565</f>
        <v/>
      </c>
      <c r="DB565">
        <f>ROUND(ROUND(AT565*CZ565,2),2)</f>
        <v/>
      </c>
      <c r="DC565">
        <f>ROUND(ROUND(AT565*AG565,2),2)</f>
        <v/>
      </c>
      <c r="DD565" t="inlineStr"/>
      <c r="DE565" t="inlineStr"/>
      <c r="DF565">
        <f>ROUND(ROUND(AE565*AI565,0)*CX565,0)</f>
        <v/>
      </c>
      <c r="DG565">
        <f>ROUND(ROUND(AF565,0)*CX565,0)</f>
        <v/>
      </c>
      <c r="DH565">
        <f>ROUND(ROUND(AG565,0)*CX565,0)</f>
        <v/>
      </c>
      <c r="DI565">
        <f>ROUND(ROUND(AH565,0)*CX565,0)</f>
        <v/>
      </c>
      <c r="DJ565">
        <f>DF565</f>
        <v/>
      </c>
      <c r="DK565" t="n">
        <v>0</v>
      </c>
      <c r="DL565" t="inlineStr"/>
      <c r="DM565" t="n">
        <v>0</v>
      </c>
      <c r="DN565" t="inlineStr"/>
      <c r="DO565" t="n">
        <v>0</v>
      </c>
    </row>
    <row r="566">
      <c r="A566">
        <f>ROW(Source!A1548)</f>
        <v/>
      </c>
      <c r="B566" t="n">
        <v>78855224</v>
      </c>
      <c r="C566" t="n">
        <v>78861358</v>
      </c>
      <c r="D566" t="n">
        <v>29169259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509-4585</t>
        </is>
      </c>
      <c r="J566" t="inlineStr">
        <is>
          <t>ТССЦ Московской обл., 509-4585, приказ Минстроя России №675/пр от 28.02.2017 № 258/пр</t>
        </is>
      </c>
      <c r="K566" t="inlineStr">
        <is>
          <t>Выключатель одноклавишный для открытой проводки серии "Прима", марка А16-051, цвет белый</t>
        </is>
      </c>
      <c r="L566" t="n">
        <v>1358</v>
      </c>
      <c r="N566" t="n">
        <v>1010</v>
      </c>
      <c r="O566" t="inlineStr">
        <is>
          <t>10 шт.</t>
        </is>
      </c>
      <c r="P566" t="inlineStr">
        <is>
          <t>10 шт.</t>
        </is>
      </c>
      <c r="Q566" t="n">
        <v>10</v>
      </c>
      <c r="W566" t="n">
        <v>0</v>
      </c>
      <c r="X566" t="n">
        <v>908374499</v>
      </c>
      <c r="Y566">
        <f>AT566</f>
        <v/>
      </c>
      <c r="AA566" t="n">
        <v>872.3</v>
      </c>
      <c r="AB566" t="n">
        <v>0</v>
      </c>
      <c r="AC566" t="n">
        <v>0</v>
      </c>
      <c r="AD566" t="n">
        <v>0</v>
      </c>
      <c r="AE566" t="n">
        <v>65</v>
      </c>
      <c r="AF566" t="n">
        <v>0</v>
      </c>
      <c r="AG566" t="n">
        <v>0</v>
      </c>
      <c r="AH566" t="n">
        <v>0</v>
      </c>
      <c r="AI566" t="n">
        <v>13.42</v>
      </c>
      <c r="AJ566" t="n">
        <v>1</v>
      </c>
      <c r="AK566" t="n">
        <v>1</v>
      </c>
      <c r="AL566" t="n">
        <v>1</v>
      </c>
      <c r="AM566" t="n">
        <v>0</v>
      </c>
      <c r="AN566" t="n">
        <v>0</v>
      </c>
      <c r="AO566" t="n">
        <v>0</v>
      </c>
      <c r="AP566" t="n">
        <v>1</v>
      </c>
      <c r="AQ566" t="n">
        <v>0</v>
      </c>
      <c r="AR566" t="n">
        <v>0</v>
      </c>
      <c r="AS566" t="inlineStr"/>
      <c r="AT566" t="n">
        <v>1.6666667</v>
      </c>
      <c r="AU566" t="inlineStr"/>
      <c r="AV566" t="n">
        <v>0</v>
      </c>
      <c r="AW566" t="n">
        <v>1</v>
      </c>
      <c r="AX566" t="n">
        <v>-1</v>
      </c>
      <c r="AY566" t="n">
        <v>0</v>
      </c>
      <c r="AZ566" t="n">
        <v>0</v>
      </c>
      <c r="BA566" t="inlineStr"/>
      <c r="BB566" t="n">
        <v>0</v>
      </c>
      <c r="BC566" t="n">
        <v>0</v>
      </c>
      <c r="BD566" t="n">
        <v>0</v>
      </c>
      <c r="BE566" t="n">
        <v>0</v>
      </c>
      <c r="BF566" t="n">
        <v>0</v>
      </c>
      <c r="BG566" t="n">
        <v>0</v>
      </c>
      <c r="BH566" t="n">
        <v>0</v>
      </c>
      <c r="BI566" t="n">
        <v>0</v>
      </c>
      <c r="BJ566" t="n">
        <v>0</v>
      </c>
      <c r="BK566" t="n">
        <v>0</v>
      </c>
      <c r="BL566" t="n">
        <v>0</v>
      </c>
      <c r="BM566" t="n">
        <v>0</v>
      </c>
      <c r="BN566" t="n">
        <v>0</v>
      </c>
      <c r="BO566" t="n">
        <v>0</v>
      </c>
      <c r="BP566" t="n">
        <v>0</v>
      </c>
      <c r="BQ566" t="n">
        <v>0</v>
      </c>
      <c r="BR566" t="n">
        <v>0</v>
      </c>
      <c r="BS566" t="n">
        <v>0</v>
      </c>
      <c r="BT566" t="n">
        <v>0</v>
      </c>
      <c r="BU566" t="n">
        <v>0</v>
      </c>
      <c r="BV566" t="n">
        <v>0</v>
      </c>
      <c r="BW566" t="n">
        <v>0</v>
      </c>
      <c r="CV566" t="n">
        <v>0</v>
      </c>
      <c r="CW566" t="n">
        <v>0</v>
      </c>
      <c r="CX566">
        <f>ROUND(Y566*Source!I1548,7)</f>
        <v/>
      </c>
      <c r="CY566">
        <f>AA566</f>
        <v/>
      </c>
      <c r="CZ566">
        <f>AE566</f>
        <v/>
      </c>
      <c r="DA566">
        <f>AI566</f>
        <v/>
      </c>
      <c r="DB566">
        <f>ROUND(ROUND(AT566*CZ566,2),2)</f>
        <v/>
      </c>
      <c r="DC566">
        <f>ROUND(ROUND(AT566*AG566,2),2)</f>
        <v/>
      </c>
      <c r="DD566" t="inlineStr"/>
      <c r="DE566" t="inlineStr"/>
      <c r="DF566">
        <f>ROUND(ROUND(AE566*AI566,0)*CX566,0)</f>
        <v/>
      </c>
      <c r="DG566">
        <f>ROUND(ROUND(AF566,0)*CX566,0)</f>
        <v/>
      </c>
      <c r="DH566">
        <f>ROUND(ROUND(AG566,0)*CX566,0)</f>
        <v/>
      </c>
      <c r="DI566">
        <f>ROUND(ROUND(AH566,0)*CX566,0)</f>
        <v/>
      </c>
      <c r="DJ566">
        <f>DF566</f>
        <v/>
      </c>
      <c r="DK566" t="n">
        <v>0</v>
      </c>
      <c r="DL566" t="inlineStr"/>
      <c r="DM566" t="n">
        <v>0</v>
      </c>
      <c r="DN566" t="inlineStr"/>
      <c r="DO566" t="n">
        <v>0</v>
      </c>
    </row>
    <row r="567">
      <c r="A567">
        <f>ROW(Source!A1548)</f>
        <v/>
      </c>
      <c r="B567" t="n">
        <v>78855224</v>
      </c>
      <c r="C567" t="n">
        <v>78861358</v>
      </c>
      <c r="D567" t="n">
        <v>29171808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999-9950</t>
        </is>
      </c>
      <c r="J567" t="inlineStr">
        <is>
          <t>ТССЦ Московской обл., 999-9950, приказ Минстроя России №675/пр от 21.09.2015 г.</t>
        </is>
      </c>
      <c r="K567" t="inlineStr">
        <is>
          <t>Вспомогательные ненормируемые материалы (2% от ОЗП)</t>
        </is>
      </c>
      <c r="L567" t="n">
        <v>1374</v>
      </c>
      <c r="N567" t="n">
        <v>1013</v>
      </c>
      <c r="O567" t="inlineStr">
        <is>
          <t>РУБ</t>
        </is>
      </c>
      <c r="P567" t="inlineStr">
        <is>
          <t>РУБ</t>
        </is>
      </c>
      <c r="Q567" t="n">
        <v>1</v>
      </c>
      <c r="W567" t="n">
        <v>0</v>
      </c>
      <c r="X567" t="n">
        <v>-915781824</v>
      </c>
      <c r="Y567">
        <f>AT567</f>
        <v/>
      </c>
      <c r="AA567" t="n">
        <v>1</v>
      </c>
      <c r="AB567" t="n">
        <v>0</v>
      </c>
      <c r="AC567" t="n">
        <v>0</v>
      </c>
      <c r="AD567" t="n">
        <v>0</v>
      </c>
      <c r="AE567" t="n">
        <v>1</v>
      </c>
      <c r="AF567" t="n">
        <v>0</v>
      </c>
      <c r="AG567" t="n">
        <v>0</v>
      </c>
      <c r="AH567" t="n">
        <v>0</v>
      </c>
      <c r="AI567" t="n">
        <v>1</v>
      </c>
      <c r="AJ567" t="n">
        <v>1</v>
      </c>
      <c r="AK567" t="n">
        <v>1</v>
      </c>
      <c r="AL567" t="n">
        <v>1</v>
      </c>
      <c r="AM567" t="n">
        <v>-2</v>
      </c>
      <c r="AN567" t="n">
        <v>0</v>
      </c>
      <c r="AO567" t="n">
        <v>1</v>
      </c>
      <c r="AP567" t="n">
        <v>1</v>
      </c>
      <c r="AQ567" t="n">
        <v>0</v>
      </c>
      <c r="AR567" t="n">
        <v>0</v>
      </c>
      <c r="AS567" t="inlineStr"/>
      <c r="AT567" t="n">
        <v>3.1</v>
      </c>
      <c r="AU567" t="inlineStr"/>
      <c r="AV567" t="n">
        <v>0</v>
      </c>
      <c r="AW567" t="n">
        <v>2</v>
      </c>
      <c r="AX567" t="n">
        <v>78861375</v>
      </c>
      <c r="AY567" t="n">
        <v>1</v>
      </c>
      <c r="AZ567" t="n">
        <v>0</v>
      </c>
      <c r="BA567" t="n">
        <v>546</v>
      </c>
      <c r="BB567" t="n">
        <v>0</v>
      </c>
      <c r="BC567" t="n">
        <v>0</v>
      </c>
      <c r="BD567" t="n">
        <v>0</v>
      </c>
      <c r="BE567" t="n">
        <v>0</v>
      </c>
      <c r="BF567" t="n">
        <v>0</v>
      </c>
      <c r="BG567" t="n">
        <v>0</v>
      </c>
      <c r="BH567" t="n">
        <v>0</v>
      </c>
      <c r="BI567" t="n">
        <v>0</v>
      </c>
      <c r="BJ567" t="n">
        <v>0</v>
      </c>
      <c r="BK567" t="n">
        <v>0</v>
      </c>
      <c r="BL567" t="n">
        <v>0</v>
      </c>
      <c r="BM567" t="n">
        <v>0</v>
      </c>
      <c r="BN567" t="n">
        <v>0</v>
      </c>
      <c r="BO567" t="n">
        <v>0</v>
      </c>
      <c r="BP567" t="n">
        <v>0</v>
      </c>
      <c r="BQ567" t="n">
        <v>0</v>
      </c>
      <c r="BR567" t="n">
        <v>0</v>
      </c>
      <c r="BS567" t="n">
        <v>0</v>
      </c>
      <c r="BT567" t="n">
        <v>0</v>
      </c>
      <c r="BU567" t="n">
        <v>0</v>
      </c>
      <c r="BV567" t="n">
        <v>0</v>
      </c>
      <c r="BW567" t="n">
        <v>0</v>
      </c>
      <c r="CV567" t="n">
        <v>0</v>
      </c>
      <c r="CW567" t="n">
        <v>0</v>
      </c>
      <c r="CX567">
        <f>ROUND(Y567*Source!I1548,7)</f>
        <v/>
      </c>
      <c r="CY567">
        <f>AA567</f>
        <v/>
      </c>
      <c r="CZ567">
        <f>AE567</f>
        <v/>
      </c>
      <c r="DA567">
        <f>AI567</f>
        <v/>
      </c>
      <c r="DB567">
        <f>ROUND(ROUND(AT567*CZ567,2),2)</f>
        <v/>
      </c>
      <c r="DC567">
        <f>ROUND(ROUND(AT567*AG567,2),2)</f>
        <v/>
      </c>
      <c r="DD567" t="inlineStr"/>
      <c r="DE567" t="inlineStr"/>
      <c r="DF567">
        <f>ROUND(ROUND(AE567,0)*CX567,0)</f>
        <v/>
      </c>
      <c r="DG567">
        <f>ROUND(ROUND(AF567,0)*CX567,0)</f>
        <v/>
      </c>
      <c r="DH567">
        <f>ROUND(ROUND(AG567,0)*CX567,0)</f>
        <v/>
      </c>
      <c r="DI567">
        <f>ROUND(ROUND(AH567,0)*CX567,0)</f>
        <v/>
      </c>
      <c r="DJ567">
        <f>DF567</f>
        <v/>
      </c>
      <c r="DK567" t="n">
        <v>0</v>
      </c>
      <c r="DL567" t="inlineStr"/>
      <c r="DM567" t="n">
        <v>0</v>
      </c>
      <c r="DN567" t="inlineStr"/>
      <c r="DO567" t="n">
        <v>0</v>
      </c>
    </row>
    <row r="568">
      <c r="A568">
        <f>ROW(Source!A1589)</f>
        <v/>
      </c>
      <c r="B568" t="n">
        <v>78855224</v>
      </c>
      <c r="C568" t="n">
        <v>78861442</v>
      </c>
      <c r="D568" t="n">
        <v>18407150</v>
      </c>
      <c r="E568" t="n">
        <v>1</v>
      </c>
      <c r="F568" t="n">
        <v>1</v>
      </c>
      <c r="G568" t="n">
        <v>1</v>
      </c>
      <c r="H568" t="n">
        <v>1</v>
      </c>
      <c r="I568" t="inlineStr">
        <is>
          <t>1-1030-90</t>
        </is>
      </c>
      <c r="J568" t="inlineStr"/>
      <c r="K568" t="inlineStr">
        <is>
          <t>Рабочий строитель среднего разряда 3</t>
        </is>
      </c>
      <c r="L568" t="n">
        <v>1369</v>
      </c>
      <c r="N568" t="n">
        <v>1013</v>
      </c>
      <c r="O568" t="inlineStr">
        <is>
          <t>чел.-ч</t>
        </is>
      </c>
      <c r="P568" t="inlineStr">
        <is>
          <t>чел.-ч</t>
        </is>
      </c>
      <c r="Q568" t="n">
        <v>1</v>
      </c>
      <c r="W568" t="n">
        <v>0</v>
      </c>
      <c r="X568" t="n">
        <v>-931037793</v>
      </c>
      <c r="Y568">
        <f>AT568</f>
        <v/>
      </c>
      <c r="AA568" t="n">
        <v>0</v>
      </c>
      <c r="AB568" t="n">
        <v>0</v>
      </c>
      <c r="AC568" t="n">
        <v>0</v>
      </c>
      <c r="AD568" t="n">
        <v>8.529999999999999</v>
      </c>
      <c r="AE568" t="n">
        <v>0</v>
      </c>
      <c r="AF568" t="n">
        <v>0</v>
      </c>
      <c r="AG568" t="n">
        <v>0</v>
      </c>
      <c r="AH568" t="n">
        <v>8.529999999999999</v>
      </c>
      <c r="AI568" t="n">
        <v>1</v>
      </c>
      <c r="AJ568" t="n">
        <v>1</v>
      </c>
      <c r="AK568" t="n">
        <v>1</v>
      </c>
      <c r="AL568" t="n">
        <v>1</v>
      </c>
      <c r="AM568" t="n">
        <v>-2</v>
      </c>
      <c r="AN568" t="n">
        <v>0</v>
      </c>
      <c r="AO568" t="n">
        <v>1</v>
      </c>
      <c r="AP568" t="n">
        <v>0</v>
      </c>
      <c r="AQ568" t="n">
        <v>0</v>
      </c>
      <c r="AR568" t="n">
        <v>0</v>
      </c>
      <c r="AS568" t="inlineStr"/>
      <c r="AT568" t="n">
        <v>13.9</v>
      </c>
      <c r="AU568" t="inlineStr"/>
      <c r="AV568" t="n">
        <v>1</v>
      </c>
      <c r="AW568" t="n">
        <v>2</v>
      </c>
      <c r="AX568" t="n">
        <v>78861446</v>
      </c>
      <c r="AY568" t="n">
        <v>1</v>
      </c>
      <c r="AZ568" t="n">
        <v>0</v>
      </c>
      <c r="BA568" t="n">
        <v>547</v>
      </c>
      <c r="BB568" t="n">
        <v>0</v>
      </c>
      <c r="BC568" t="n">
        <v>0</v>
      </c>
      <c r="BD568" t="n">
        <v>0</v>
      </c>
      <c r="BE568" t="n">
        <v>0</v>
      </c>
      <c r="BF568" t="n">
        <v>0</v>
      </c>
      <c r="BG568" t="n">
        <v>0</v>
      </c>
      <c r="BH568" t="n">
        <v>0</v>
      </c>
      <c r="BI568" t="n">
        <v>0</v>
      </c>
      <c r="BJ568" t="n">
        <v>0</v>
      </c>
      <c r="BK568" t="n">
        <v>0</v>
      </c>
      <c r="BL568" t="n">
        <v>0</v>
      </c>
      <c r="BM568" t="n">
        <v>0</v>
      </c>
      <c r="BN568" t="n">
        <v>0</v>
      </c>
      <c r="BO568" t="n">
        <v>0</v>
      </c>
      <c r="BP568" t="n">
        <v>0</v>
      </c>
      <c r="BQ568" t="n">
        <v>0</v>
      </c>
      <c r="BR568" t="n">
        <v>0</v>
      </c>
      <c r="BS568" t="n">
        <v>0</v>
      </c>
      <c r="BT568" t="n">
        <v>0</v>
      </c>
      <c r="BU568" t="n">
        <v>0</v>
      </c>
      <c r="BV568" t="n">
        <v>0</v>
      </c>
      <c r="BW568" t="n">
        <v>0</v>
      </c>
      <c r="CU568">
        <f>ROUND(AT568*Source!I1589*AH568*AL568,0)</f>
        <v/>
      </c>
      <c r="CV568">
        <f>ROUND(Y568*Source!I1589,7)</f>
        <v/>
      </c>
      <c r="CW568" t="n">
        <v>0</v>
      </c>
      <c r="CX568">
        <f>ROUND(Y568*Source!I1589,7)</f>
        <v/>
      </c>
      <c r="CY568">
        <f>AD568</f>
        <v/>
      </c>
      <c r="CZ568">
        <f>AH568</f>
        <v/>
      </c>
      <c r="DA568">
        <f>AL568</f>
        <v/>
      </c>
      <c r="DB568">
        <f>ROUND(ROUND(AT568*CZ568,2),2)</f>
        <v/>
      </c>
      <c r="DC568">
        <f>ROUND(ROUND(AT568*AG568,2),2)</f>
        <v/>
      </c>
      <c r="DD568" t="inlineStr"/>
      <c r="DE568" t="inlineStr"/>
      <c r="DF568">
        <f>ROUND(ROUND(AE568,0)*CX568,0)</f>
        <v/>
      </c>
      <c r="DG568">
        <f>ROUND(ROUND(AF568,0)*CX568,0)</f>
        <v/>
      </c>
      <c r="DH568">
        <f>ROUND(ROUND(AG568,0)*CX568,0)</f>
        <v/>
      </c>
      <c r="DI568">
        <f>ROUND(ROUND(AH568,0)*CX568,0)</f>
        <v/>
      </c>
      <c r="DJ568">
        <f>DI568</f>
        <v/>
      </c>
      <c r="DK568" t="n">
        <v>0</v>
      </c>
      <c r="DL568" t="inlineStr"/>
      <c r="DM568" t="n">
        <v>0</v>
      </c>
      <c r="DN568" t="inlineStr"/>
      <c r="DO568" t="n">
        <v>0</v>
      </c>
    </row>
    <row r="569">
      <c r="A569">
        <f>ROW(Source!A1589)</f>
        <v/>
      </c>
      <c r="B569" t="n">
        <v>78855224</v>
      </c>
      <c r="C569" t="n">
        <v>78861442</v>
      </c>
      <c r="D569" t="n">
        <v>29169807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509-0689</t>
        </is>
      </c>
      <c r="J569" t="inlineStr">
        <is>
          <t>ТССЦ Московской обл., 509-0689, приказ Минстроя России №675/пр от 28.02.2017 № 258/пр</t>
        </is>
      </c>
      <c r="K569" t="inlineStr">
        <is>
          <t>Лампы люминесцентные</t>
        </is>
      </c>
      <c r="L569" t="n">
        <v>1354</v>
      </c>
      <c r="N569" t="n">
        <v>1010</v>
      </c>
      <c r="O569" t="inlineStr">
        <is>
          <t>шт.</t>
        </is>
      </c>
      <c r="P569" t="inlineStr">
        <is>
          <t>шт.</t>
        </is>
      </c>
      <c r="Q569" t="n">
        <v>1</v>
      </c>
      <c r="W569" t="n">
        <v>0</v>
      </c>
      <c r="X569" t="n">
        <v>-607678272</v>
      </c>
      <c r="Y569">
        <f>AT569</f>
        <v/>
      </c>
      <c r="AA569" t="n">
        <v>237.9</v>
      </c>
      <c r="AB569" t="n">
        <v>0</v>
      </c>
      <c r="AC569" t="n">
        <v>0</v>
      </c>
      <c r="AD569" t="n">
        <v>0</v>
      </c>
      <c r="AE569" t="n">
        <v>22.38</v>
      </c>
      <c r="AF569" t="n">
        <v>0</v>
      </c>
      <c r="AG569" t="n">
        <v>0</v>
      </c>
      <c r="AH569" t="n">
        <v>0</v>
      </c>
      <c r="AI569" t="n">
        <v>10.63</v>
      </c>
      <c r="AJ569" t="n">
        <v>1</v>
      </c>
      <c r="AK569" t="n">
        <v>1</v>
      </c>
      <c r="AL569" t="n">
        <v>1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  <c r="AS569" t="inlineStr"/>
      <c r="AT569" t="n">
        <v>100</v>
      </c>
      <c r="AU569" t="inlineStr"/>
      <c r="AV569" t="n">
        <v>0</v>
      </c>
      <c r="AW569" t="n">
        <v>1</v>
      </c>
      <c r="AX569" t="n">
        <v>-1</v>
      </c>
      <c r="AY569" t="n">
        <v>0</v>
      </c>
      <c r="AZ569" t="n">
        <v>0</v>
      </c>
      <c r="BA569" t="inlineStr"/>
      <c r="BB569" t="n">
        <v>0</v>
      </c>
      <c r="BC569" t="n">
        <v>0</v>
      </c>
      <c r="BD569" t="n">
        <v>0</v>
      </c>
      <c r="BE569" t="n">
        <v>0</v>
      </c>
      <c r="BF569" t="n">
        <v>0</v>
      </c>
      <c r="BG569" t="n">
        <v>0</v>
      </c>
      <c r="BH569" t="n">
        <v>0</v>
      </c>
      <c r="BI569" t="n">
        <v>0</v>
      </c>
      <c r="BJ569" t="n">
        <v>0</v>
      </c>
      <c r="BK569" t="n">
        <v>0</v>
      </c>
      <c r="BL569" t="n">
        <v>0</v>
      </c>
      <c r="BM569" t="n">
        <v>0</v>
      </c>
      <c r="BN569" t="n">
        <v>0</v>
      </c>
      <c r="BO569" t="n">
        <v>0</v>
      </c>
      <c r="BP569" t="n">
        <v>0</v>
      </c>
      <c r="BQ569" t="n">
        <v>0</v>
      </c>
      <c r="BR569" t="n">
        <v>0</v>
      </c>
      <c r="BS569" t="n">
        <v>0</v>
      </c>
      <c r="BT569" t="n">
        <v>0</v>
      </c>
      <c r="BU569" t="n">
        <v>0</v>
      </c>
      <c r="BV569" t="n">
        <v>0</v>
      </c>
      <c r="BW569" t="n">
        <v>0</v>
      </c>
      <c r="CV569" t="n">
        <v>0</v>
      </c>
      <c r="CW569" t="n">
        <v>0</v>
      </c>
      <c r="CX569">
        <f>ROUND(Y569*Source!I1589,7)</f>
        <v/>
      </c>
      <c r="CY569">
        <f>AA569</f>
        <v/>
      </c>
      <c r="CZ569">
        <f>AE569</f>
        <v/>
      </c>
      <c r="DA569">
        <f>AI569</f>
        <v/>
      </c>
      <c r="DB569">
        <f>ROUND(ROUND(AT569*CZ569,2),2)</f>
        <v/>
      </c>
      <c r="DC569">
        <f>ROUND(ROUND(AT569*AG569,2),2)</f>
        <v/>
      </c>
      <c r="DD569" t="inlineStr"/>
      <c r="DE569" t="inlineStr"/>
      <c r="DF569">
        <f>ROUND(ROUND(AE569*AI569,0)*CX569,0)</f>
        <v/>
      </c>
      <c r="DG569">
        <f>ROUND(ROUND(AF569,0)*CX569,0)</f>
        <v/>
      </c>
      <c r="DH569">
        <f>ROUND(ROUND(AG569,0)*CX569,0)</f>
        <v/>
      </c>
      <c r="DI569">
        <f>ROUND(ROUND(AH569,0)*CX569,0)</f>
        <v/>
      </c>
      <c r="DJ569">
        <f>DF569</f>
        <v/>
      </c>
      <c r="DK569" t="n">
        <v>0</v>
      </c>
      <c r="DL569" t="inlineStr"/>
      <c r="DM569" t="n">
        <v>0</v>
      </c>
      <c r="DN569" t="inlineStr"/>
      <c r="DO569" t="n">
        <v>0</v>
      </c>
    </row>
    <row r="570">
      <c r="A570">
        <f>ROW(Source!A1589)</f>
        <v/>
      </c>
      <c r="B570" t="n">
        <v>78855224</v>
      </c>
      <c r="C570" t="n">
        <v>78861442</v>
      </c>
      <c r="D570" t="n">
        <v>29169821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509-0696</t>
        </is>
      </c>
      <c r="J570" t="inlineStr">
        <is>
          <t>ТССЦ Московской обл., 509-0696, приказ Минстроя России №675/пр от 28.02.2017 № 258/пр</t>
        </is>
      </c>
      <c r="K570" t="inlineStr">
        <is>
          <t>Лампы люминесцентные ртутные низкого давления типа ЛБ, ЛД, ЛДЦ, ЛТВ, ЛБХ 20</t>
        </is>
      </c>
      <c r="L570" t="n">
        <v>1358</v>
      </c>
      <c r="N570" t="n">
        <v>1010</v>
      </c>
      <c r="O570" t="inlineStr">
        <is>
          <t>10 шт.</t>
        </is>
      </c>
      <c r="P570" t="inlineStr">
        <is>
          <t>10 шт.</t>
        </is>
      </c>
      <c r="Q570" t="n">
        <v>10</v>
      </c>
      <c r="W570" t="n">
        <v>0</v>
      </c>
      <c r="X570" t="n">
        <v>-1187244712</v>
      </c>
      <c r="Y570">
        <f>AT570</f>
        <v/>
      </c>
      <c r="AA570" t="n">
        <v>352.73</v>
      </c>
      <c r="AB570" t="n">
        <v>0</v>
      </c>
      <c r="AC570" t="n">
        <v>0</v>
      </c>
      <c r="AD570" t="n">
        <v>0</v>
      </c>
      <c r="AE570" t="n">
        <v>85.2</v>
      </c>
      <c r="AF570" t="n">
        <v>0</v>
      </c>
      <c r="AG570" t="n">
        <v>0</v>
      </c>
      <c r="AH570" t="n">
        <v>0</v>
      </c>
      <c r="AI570" t="n">
        <v>4.14</v>
      </c>
      <c r="AJ570" t="n">
        <v>1</v>
      </c>
      <c r="AK570" t="n">
        <v>1</v>
      </c>
      <c r="AL570" t="n">
        <v>1</v>
      </c>
      <c r="AM570" t="n">
        <v>2</v>
      </c>
      <c r="AN570" t="n">
        <v>0</v>
      </c>
      <c r="AO570" t="n">
        <v>1</v>
      </c>
      <c r="AP570" t="n">
        <v>0</v>
      </c>
      <c r="AQ570" t="n">
        <v>0</v>
      </c>
      <c r="AR570" t="n">
        <v>0</v>
      </c>
      <c r="AS570" t="inlineStr"/>
      <c r="AT570" t="n">
        <v>10</v>
      </c>
      <c r="AU570" t="inlineStr"/>
      <c r="AV570" t="n">
        <v>0</v>
      </c>
      <c r="AW570" t="n">
        <v>2</v>
      </c>
      <c r="AX570" t="n">
        <v>78861447</v>
      </c>
      <c r="AY570" t="n">
        <v>1</v>
      </c>
      <c r="AZ570" t="n">
        <v>0</v>
      </c>
      <c r="BA570" t="n">
        <v>548</v>
      </c>
      <c r="BB570" t="n">
        <v>0</v>
      </c>
      <c r="BC570" t="n">
        <v>0</v>
      </c>
      <c r="BD570" t="n">
        <v>0</v>
      </c>
      <c r="BE570" t="n">
        <v>0</v>
      </c>
      <c r="BF570" t="n">
        <v>0</v>
      </c>
      <c r="BG570" t="n">
        <v>0</v>
      </c>
      <c r="BH570" t="n">
        <v>0</v>
      </c>
      <c r="BI570" t="n">
        <v>0</v>
      </c>
      <c r="BJ570" t="n">
        <v>0</v>
      </c>
      <c r="BK570" t="n">
        <v>0</v>
      </c>
      <c r="BL570" t="n">
        <v>0</v>
      </c>
      <c r="BM570" t="n">
        <v>0</v>
      </c>
      <c r="BN570" t="n">
        <v>0</v>
      </c>
      <c r="BO570" t="n">
        <v>0</v>
      </c>
      <c r="BP570" t="n">
        <v>0</v>
      </c>
      <c r="BQ570" t="n">
        <v>0</v>
      </c>
      <c r="BR570" t="n">
        <v>0</v>
      </c>
      <c r="BS570" t="n">
        <v>0</v>
      </c>
      <c r="BT570" t="n">
        <v>0</v>
      </c>
      <c r="BU570" t="n">
        <v>0</v>
      </c>
      <c r="BV570" t="n">
        <v>0</v>
      </c>
      <c r="BW570" t="n">
        <v>0</v>
      </c>
      <c r="CV570" t="n">
        <v>0</v>
      </c>
      <c r="CW570" t="n">
        <v>0</v>
      </c>
      <c r="CX570">
        <f>ROUND(Y570*Source!I1589,7)</f>
        <v/>
      </c>
      <c r="CY570">
        <f>AA570</f>
        <v/>
      </c>
      <c r="CZ570">
        <f>AE570</f>
        <v/>
      </c>
      <c r="DA570">
        <f>AI570</f>
        <v/>
      </c>
      <c r="DB570">
        <f>ROUND(ROUND(AT570*CZ570,2),2)</f>
        <v/>
      </c>
      <c r="DC570">
        <f>ROUND(ROUND(AT570*AG570,2),2)</f>
        <v/>
      </c>
      <c r="DD570" t="inlineStr"/>
      <c r="DE570" t="inlineStr"/>
      <c r="DF570">
        <f>ROUND(ROUND(AE570*AI570,0)*CX570,0)</f>
        <v/>
      </c>
      <c r="DG570">
        <f>ROUND(ROUND(AF570,0)*CX570,0)</f>
        <v/>
      </c>
      <c r="DH570">
        <f>ROUND(ROUND(AG570,0)*CX570,0)</f>
        <v/>
      </c>
      <c r="DI570">
        <f>ROUND(ROUND(AH570,0)*CX570,0)</f>
        <v/>
      </c>
      <c r="DJ570">
        <f>DF570</f>
        <v/>
      </c>
      <c r="DK570" t="n">
        <v>0</v>
      </c>
      <c r="DL570" t="inlineStr"/>
      <c r="DM570" t="n">
        <v>0</v>
      </c>
      <c r="DN570" t="inlineStr"/>
      <c r="DO570" t="n">
        <v>0</v>
      </c>
    </row>
    <row r="571">
      <c r="A571">
        <f>ROW(Source!A1629)</f>
        <v/>
      </c>
      <c r="B571" t="n">
        <v>78855224</v>
      </c>
      <c r="C571" t="n">
        <v>78861513</v>
      </c>
      <c r="D571" t="n">
        <v>29361307</v>
      </c>
      <c r="E571" t="n">
        <v>1</v>
      </c>
      <c r="F571" t="n">
        <v>1</v>
      </c>
      <c r="G571" t="n">
        <v>1</v>
      </c>
      <c r="H571" t="n">
        <v>1</v>
      </c>
      <c r="I571" t="inlineStr">
        <is>
          <t>1-2039-90</t>
        </is>
      </c>
      <c r="J571" t="inlineStr"/>
      <c r="K571" t="inlineStr">
        <is>
          <t>Рабочий монтажник среднего разряда 3,9</t>
        </is>
      </c>
      <c r="L571" t="n">
        <v>1369</v>
      </c>
      <c r="N571" t="n">
        <v>1013</v>
      </c>
      <c r="O571" t="inlineStr">
        <is>
          <t>чел.-ч</t>
        </is>
      </c>
      <c r="P571" t="inlineStr">
        <is>
          <t>чел.-ч</t>
        </is>
      </c>
      <c r="Q571" t="n">
        <v>1</v>
      </c>
      <c r="W571" t="n">
        <v>0</v>
      </c>
      <c r="X571" t="n">
        <v>357208865</v>
      </c>
      <c r="Y571">
        <f>(AT571*ROUND(0.2,7))</f>
        <v/>
      </c>
      <c r="AA571" t="n">
        <v>0</v>
      </c>
      <c r="AB571" t="n">
        <v>0</v>
      </c>
      <c r="AC571" t="n">
        <v>0</v>
      </c>
      <c r="AD571" t="n">
        <v>9.51</v>
      </c>
      <c r="AE571" t="n">
        <v>0</v>
      </c>
      <c r="AF571" t="n">
        <v>0</v>
      </c>
      <c r="AG571" t="n">
        <v>0</v>
      </c>
      <c r="AH571" t="n">
        <v>9.51</v>
      </c>
      <c r="AI571" t="n">
        <v>1</v>
      </c>
      <c r="AJ571" t="n">
        <v>1</v>
      </c>
      <c r="AK571" t="n">
        <v>1</v>
      </c>
      <c r="AL571" t="n">
        <v>1</v>
      </c>
      <c r="AM571" t="n">
        <v>-2</v>
      </c>
      <c r="AN571" t="n">
        <v>0</v>
      </c>
      <c r="AO571" t="n">
        <v>1</v>
      </c>
      <c r="AP571" t="n">
        <v>1</v>
      </c>
      <c r="AQ571" t="n">
        <v>0</v>
      </c>
      <c r="AR571" t="n">
        <v>0</v>
      </c>
      <c r="AS571" t="inlineStr"/>
      <c r="AT571" t="n">
        <v>1.56</v>
      </c>
      <c r="AU571" t="inlineStr">
        <is>
          <t>)*0,2</t>
        </is>
      </c>
      <c r="AV571" t="n">
        <v>1</v>
      </c>
      <c r="AW571" t="n">
        <v>2</v>
      </c>
      <c r="AX571" t="n">
        <v>78861514</v>
      </c>
      <c r="AY571" t="n">
        <v>1</v>
      </c>
      <c r="AZ571" t="n">
        <v>0</v>
      </c>
      <c r="BA571" t="n">
        <v>549</v>
      </c>
      <c r="BB571" t="n">
        <v>0</v>
      </c>
      <c r="BC571" t="n">
        <v>0</v>
      </c>
      <c r="BD571" t="n">
        <v>0</v>
      </c>
      <c r="BE571" t="n">
        <v>0</v>
      </c>
      <c r="BF571" t="n">
        <v>0</v>
      </c>
      <c r="BG571" t="n">
        <v>0</v>
      </c>
      <c r="BH571" t="n">
        <v>0</v>
      </c>
      <c r="BI571" t="n">
        <v>0</v>
      </c>
      <c r="BJ571" t="n">
        <v>0</v>
      </c>
      <c r="BK571" t="n">
        <v>0</v>
      </c>
      <c r="BL571" t="n">
        <v>0</v>
      </c>
      <c r="BM571" t="n">
        <v>0</v>
      </c>
      <c r="BN571" t="n">
        <v>0</v>
      </c>
      <c r="BO571" t="n">
        <v>0</v>
      </c>
      <c r="BP571" t="n">
        <v>0</v>
      </c>
      <c r="BQ571" t="n">
        <v>0</v>
      </c>
      <c r="BR571" t="n">
        <v>0</v>
      </c>
      <c r="BS571" t="n">
        <v>0</v>
      </c>
      <c r="BT571" t="n">
        <v>0</v>
      </c>
      <c r="BU571" t="n">
        <v>0</v>
      </c>
      <c r="BV571" t="n">
        <v>0</v>
      </c>
      <c r="BW571" t="n">
        <v>0</v>
      </c>
      <c r="CU571">
        <f>ROUND(AT571*Source!I1629*AH571*AL571,0)</f>
        <v/>
      </c>
      <c r="CV571">
        <f>ROUND(Y571*Source!I1629,7)</f>
        <v/>
      </c>
      <c r="CW571" t="n">
        <v>0</v>
      </c>
      <c r="CX571">
        <f>ROUND(Y571*Source!I1629,7)</f>
        <v/>
      </c>
      <c r="CY571">
        <f>AD571</f>
        <v/>
      </c>
      <c r="CZ571">
        <f>AH571</f>
        <v/>
      </c>
      <c r="DA571">
        <f>AL571</f>
        <v/>
      </c>
      <c r="DB571">
        <f>ROUND((ROUND(AT571*CZ571,2)*ROUND(0.2,7)),2)</f>
        <v/>
      </c>
      <c r="DC571">
        <f>ROUND((ROUND(AT571*AG571,2)*ROUND(0.2,7)),2)</f>
        <v/>
      </c>
      <c r="DD571" t="inlineStr"/>
      <c r="DE571" t="inlineStr"/>
      <c r="DF571">
        <f>ROUND(ROUND(AE571,0)*CX571,0)</f>
        <v/>
      </c>
      <c r="DG571">
        <f>ROUND(ROUND(AF571,0)*CX571,0)</f>
        <v/>
      </c>
      <c r="DH571">
        <f>ROUND(ROUND(AG571,0)*CX571,0)</f>
        <v/>
      </c>
      <c r="DI571">
        <f>ROUND(ROUND(AH571,0)*CX571,0)</f>
        <v/>
      </c>
      <c r="DJ571">
        <f>DI571</f>
        <v/>
      </c>
      <c r="DK571" t="n">
        <v>0</v>
      </c>
      <c r="DL571" t="inlineStr"/>
      <c r="DM571" t="n">
        <v>0</v>
      </c>
      <c r="DN571" t="inlineStr"/>
      <c r="DO571" t="n">
        <v>0</v>
      </c>
    </row>
    <row r="572">
      <c r="A572">
        <f>ROW(Source!A1629)</f>
        <v/>
      </c>
      <c r="B572" t="n">
        <v>78855224</v>
      </c>
      <c r="C572" t="n">
        <v>78861513</v>
      </c>
      <c r="D572" t="n">
        <v>29172657</v>
      </c>
      <c r="E572" t="n">
        <v>1</v>
      </c>
      <c r="F572" t="n">
        <v>1</v>
      </c>
      <c r="G572" t="n">
        <v>1</v>
      </c>
      <c r="H572" t="n">
        <v>2</v>
      </c>
      <c r="I572" t="inlineStr">
        <is>
          <t>040502</t>
        </is>
      </c>
      <c r="J572" t="inlineStr">
        <is>
          <t>ТСЭМ Московской обл., 040502, приказ Минстроя России №675/пр от 28.02.2017 № 264/пр</t>
        </is>
      </c>
      <c r="K572" t="inlineStr">
        <is>
          <t>Установки для сварки ручной дуговой (постоянного тока)</t>
        </is>
      </c>
      <c r="L572" t="n">
        <v>1368</v>
      </c>
      <c r="N572" t="n">
        <v>1011</v>
      </c>
      <c r="O572" t="inlineStr">
        <is>
          <t>маш.-ч</t>
        </is>
      </c>
      <c r="P572" t="inlineStr">
        <is>
          <t>маш.-ч</t>
        </is>
      </c>
      <c r="Q572" t="n">
        <v>1</v>
      </c>
      <c r="W572" t="n">
        <v>0</v>
      </c>
      <c r="X572" t="n">
        <v>1474986261</v>
      </c>
      <c r="Y572">
        <f>(AT572*ROUND(0.2,7))</f>
        <v/>
      </c>
      <c r="AA572" t="n">
        <v>0</v>
      </c>
      <c r="AB572" t="n">
        <v>69.26000000000001</v>
      </c>
      <c r="AC572" t="n">
        <v>0</v>
      </c>
      <c r="AD572" t="n">
        <v>0</v>
      </c>
      <c r="AE572" t="n">
        <v>0</v>
      </c>
      <c r="AF572" t="n">
        <v>8.1</v>
      </c>
      <c r="AG572" t="n">
        <v>0</v>
      </c>
      <c r="AH572" t="n">
        <v>0</v>
      </c>
      <c r="AI572" t="n">
        <v>1</v>
      </c>
      <c r="AJ572" t="n">
        <v>8.550000000000001</v>
      </c>
      <c r="AK572" t="n">
        <v>52.25</v>
      </c>
      <c r="AL572" t="n">
        <v>1</v>
      </c>
      <c r="AM572" t="n">
        <v>2</v>
      </c>
      <c r="AN572" t="n">
        <v>0</v>
      </c>
      <c r="AO572" t="n">
        <v>1</v>
      </c>
      <c r="AP572" t="n">
        <v>1</v>
      </c>
      <c r="AQ572" t="n">
        <v>0</v>
      </c>
      <c r="AR572" t="n">
        <v>0</v>
      </c>
      <c r="AS572" t="inlineStr"/>
      <c r="AT572" t="n">
        <v>0.13</v>
      </c>
      <c r="AU572" t="inlineStr">
        <is>
          <t>)*0,2</t>
        </is>
      </c>
      <c r="AV572" t="n">
        <v>0</v>
      </c>
      <c r="AW572" t="n">
        <v>2</v>
      </c>
      <c r="AX572" t="n">
        <v>78861515</v>
      </c>
      <c r="AY572" t="n">
        <v>1</v>
      </c>
      <c r="AZ572" t="n">
        <v>0</v>
      </c>
      <c r="BA572" t="n">
        <v>550</v>
      </c>
      <c r="BB572" t="n">
        <v>0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0</v>
      </c>
      <c r="BI572" t="n">
        <v>0</v>
      </c>
      <c r="BJ572" t="n">
        <v>0</v>
      </c>
      <c r="BK572" t="n">
        <v>0</v>
      </c>
      <c r="BL572" t="n">
        <v>0</v>
      </c>
      <c r="BM572" t="n">
        <v>0</v>
      </c>
      <c r="BN572" t="n">
        <v>0</v>
      </c>
      <c r="BO572" t="n">
        <v>0</v>
      </c>
      <c r="BP572" t="n">
        <v>0</v>
      </c>
      <c r="BQ572" t="n">
        <v>0</v>
      </c>
      <c r="BR572" t="n">
        <v>0</v>
      </c>
      <c r="BS572" t="n">
        <v>0</v>
      </c>
      <c r="BT572" t="n">
        <v>0</v>
      </c>
      <c r="BU572" t="n">
        <v>0</v>
      </c>
      <c r="BV572" t="n">
        <v>0</v>
      </c>
      <c r="BW572" t="n">
        <v>0</v>
      </c>
      <c r="CV572" t="n">
        <v>0</v>
      </c>
      <c r="CW572">
        <f>ROUND(Y572*Source!I1629*DO572,7)</f>
        <v/>
      </c>
      <c r="CX572">
        <f>ROUND(Y572*Source!I1629,7)</f>
        <v/>
      </c>
      <c r="CY572">
        <f>AB572</f>
        <v/>
      </c>
      <c r="CZ572">
        <f>AF572</f>
        <v/>
      </c>
      <c r="DA572">
        <f>AJ572</f>
        <v/>
      </c>
      <c r="DB572">
        <f>ROUND((ROUND(AT572*CZ572,2)*ROUND(0.2,7)),2)</f>
        <v/>
      </c>
      <c r="DC572">
        <f>ROUND((ROUND(AT572*AG572,2)*ROUND(0.2,7)),2)</f>
        <v/>
      </c>
      <c r="DD572" t="inlineStr"/>
      <c r="DE572" t="inlineStr"/>
      <c r="DF572">
        <f>ROUND(ROUND(AE572,0)*CX572,0)</f>
        <v/>
      </c>
      <c r="DG572">
        <f>ROUND(ROUND(AF572*AJ572,0)*CX572,0)</f>
        <v/>
      </c>
      <c r="DH572">
        <f>ROUND(ROUND(AG572*AK572,0)*CX572,0)</f>
        <v/>
      </c>
      <c r="DI572">
        <f>ROUND(ROUND(AH572,0)*CX572,0)</f>
        <v/>
      </c>
      <c r="DJ572">
        <f>DG572</f>
        <v/>
      </c>
      <c r="DK572" t="n">
        <v>0</v>
      </c>
      <c r="DL572" t="inlineStr"/>
      <c r="DM572" t="n">
        <v>0</v>
      </c>
      <c r="DN572" t="inlineStr"/>
      <c r="DO572" t="n">
        <v>0</v>
      </c>
    </row>
    <row r="573">
      <c r="A573">
        <f>ROW(Source!A1629)</f>
        <v/>
      </c>
      <c r="B573" t="n">
        <v>78855224</v>
      </c>
      <c r="C573" t="n">
        <v>78861513</v>
      </c>
      <c r="D573" t="n">
        <v>29174500</v>
      </c>
      <c r="E573" t="n">
        <v>1</v>
      </c>
      <c r="F573" t="n">
        <v>1</v>
      </c>
      <c r="G573" t="n">
        <v>1</v>
      </c>
      <c r="H573" t="n">
        <v>2</v>
      </c>
      <c r="I573" t="inlineStr">
        <is>
          <t>330206</t>
        </is>
      </c>
      <c r="J573" t="inlineStr">
        <is>
          <t>ТСЭМ Московской обл., 330206, приказ Минстроя России №675/пр от 28.02.2017 № 264/пр</t>
        </is>
      </c>
      <c r="K573" t="inlineStr">
        <is>
          <t>Дрели электрические</t>
        </is>
      </c>
      <c r="L573" t="n">
        <v>1368</v>
      </c>
      <c r="N573" t="n">
        <v>1011</v>
      </c>
      <c r="O573" t="inlineStr">
        <is>
          <t>маш.-ч</t>
        </is>
      </c>
      <c r="P573" t="inlineStr">
        <is>
          <t>маш.-ч</t>
        </is>
      </c>
      <c r="Q573" t="n">
        <v>1</v>
      </c>
      <c r="W573" t="n">
        <v>0</v>
      </c>
      <c r="X573" t="n">
        <v>-1867053656</v>
      </c>
      <c r="Y573">
        <f>(AT573*ROUND(0.2,7))</f>
        <v/>
      </c>
      <c r="AA573" t="n">
        <v>0</v>
      </c>
      <c r="AB573" t="n">
        <v>8.390000000000001</v>
      </c>
      <c r="AC573" t="n">
        <v>0</v>
      </c>
      <c r="AD573" t="n">
        <v>0</v>
      </c>
      <c r="AE573" t="n">
        <v>0</v>
      </c>
      <c r="AF573" t="n">
        <v>1.95</v>
      </c>
      <c r="AG573" t="n">
        <v>0</v>
      </c>
      <c r="AH573" t="n">
        <v>0</v>
      </c>
      <c r="AI573" t="n">
        <v>1</v>
      </c>
      <c r="AJ573" t="n">
        <v>4.3</v>
      </c>
      <c r="AK573" t="n">
        <v>52.25</v>
      </c>
      <c r="AL573" t="n">
        <v>1</v>
      </c>
      <c r="AM573" t="n">
        <v>2</v>
      </c>
      <c r="AN573" t="n">
        <v>0</v>
      </c>
      <c r="AO573" t="n">
        <v>1</v>
      </c>
      <c r="AP573" t="n">
        <v>1</v>
      </c>
      <c r="AQ573" t="n">
        <v>0</v>
      </c>
      <c r="AR573" t="n">
        <v>0</v>
      </c>
      <c r="AS573" t="inlineStr"/>
      <c r="AT573" t="n">
        <v>0.04</v>
      </c>
      <c r="AU573" t="inlineStr">
        <is>
          <t>)*0,2</t>
        </is>
      </c>
      <c r="AV573" t="n">
        <v>0</v>
      </c>
      <c r="AW573" t="n">
        <v>2</v>
      </c>
      <c r="AX573" t="n">
        <v>78861516</v>
      </c>
      <c r="AY573" t="n">
        <v>1</v>
      </c>
      <c r="AZ573" t="n">
        <v>0</v>
      </c>
      <c r="BA573" t="n">
        <v>551</v>
      </c>
      <c r="BB573" t="n">
        <v>0</v>
      </c>
      <c r="BC573" t="n">
        <v>0</v>
      </c>
      <c r="BD573" t="n">
        <v>0</v>
      </c>
      <c r="BE573" t="n">
        <v>0</v>
      </c>
      <c r="BF573" t="n">
        <v>0</v>
      </c>
      <c r="BG573" t="n">
        <v>0</v>
      </c>
      <c r="BH573" t="n">
        <v>0</v>
      </c>
      <c r="BI573" t="n">
        <v>0</v>
      </c>
      <c r="BJ573" t="n">
        <v>0</v>
      </c>
      <c r="BK573" t="n">
        <v>0</v>
      </c>
      <c r="BL573" t="n">
        <v>0</v>
      </c>
      <c r="BM573" t="n">
        <v>0</v>
      </c>
      <c r="BN573" t="n">
        <v>0</v>
      </c>
      <c r="BO573" t="n">
        <v>0</v>
      </c>
      <c r="BP573" t="n">
        <v>0</v>
      </c>
      <c r="BQ573" t="n">
        <v>0</v>
      </c>
      <c r="BR573" t="n">
        <v>0</v>
      </c>
      <c r="BS573" t="n">
        <v>0</v>
      </c>
      <c r="BT573" t="n">
        <v>0</v>
      </c>
      <c r="BU573" t="n">
        <v>0</v>
      </c>
      <c r="BV573" t="n">
        <v>0</v>
      </c>
      <c r="BW573" t="n">
        <v>0</v>
      </c>
      <c r="CV573" t="n">
        <v>0</v>
      </c>
      <c r="CW573">
        <f>ROUND(Y573*Source!I1629*DO573,7)</f>
        <v/>
      </c>
      <c r="CX573">
        <f>ROUND(Y573*Source!I1629,7)</f>
        <v/>
      </c>
      <c r="CY573">
        <f>AB573</f>
        <v/>
      </c>
      <c r="CZ573">
        <f>AF573</f>
        <v/>
      </c>
      <c r="DA573">
        <f>AJ573</f>
        <v/>
      </c>
      <c r="DB573">
        <f>ROUND((ROUND(AT573*CZ573,2)*ROUND(0.2,7)),2)</f>
        <v/>
      </c>
      <c r="DC573">
        <f>ROUND((ROUND(AT573*AG573,2)*ROUND(0.2,7)),2)</f>
        <v/>
      </c>
      <c r="DD573" t="inlineStr"/>
      <c r="DE573" t="inlineStr"/>
      <c r="DF573">
        <f>ROUND(ROUND(AE573,0)*CX573,0)</f>
        <v/>
      </c>
      <c r="DG573">
        <f>ROUND(ROUND(AF573*AJ573,0)*CX573,0)</f>
        <v/>
      </c>
      <c r="DH573">
        <f>ROUND(ROUND(AG573*AK573,0)*CX573,0)</f>
        <v/>
      </c>
      <c r="DI573">
        <f>ROUND(ROUND(AH573,0)*CX573,0)</f>
        <v/>
      </c>
      <c r="DJ573">
        <f>DG573</f>
        <v/>
      </c>
      <c r="DK573" t="n">
        <v>0</v>
      </c>
      <c r="DL573" t="inlineStr"/>
      <c r="DM573" t="n">
        <v>0</v>
      </c>
      <c r="DN573" t="inlineStr"/>
      <c r="DO573" t="n">
        <v>0</v>
      </c>
    </row>
    <row r="574">
      <c r="A574">
        <f>ROW(Source!A1629)</f>
        <v/>
      </c>
      <c r="B574" t="n">
        <v>78855224</v>
      </c>
      <c r="C574" t="n">
        <v>78861513</v>
      </c>
      <c r="D574" t="n">
        <v>29110546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101-1665</t>
        </is>
      </c>
      <c r="J574" t="inlineStr">
        <is>
          <t>ТССЦ Московской обл., 101-1665, приказ Минстроя России №675/пр от 28.02.2017 № 254/пр</t>
        </is>
      </c>
      <c r="K574" t="inlineStr">
        <is>
          <t>Лак электроизоляционный 318</t>
        </is>
      </c>
      <c r="L574" t="n">
        <v>1346</v>
      </c>
      <c r="N574" t="n">
        <v>1009</v>
      </c>
      <c r="O574" t="inlineStr">
        <is>
          <t>кг</t>
        </is>
      </c>
      <c r="P574" t="inlineStr">
        <is>
          <t>кг</t>
        </is>
      </c>
      <c r="Q574" t="n">
        <v>1</v>
      </c>
      <c r="W574" t="n">
        <v>0</v>
      </c>
      <c r="X574" t="n">
        <v>2102179917</v>
      </c>
      <c r="Y574">
        <f>(AT574*ROUND(0.2,7))</f>
        <v/>
      </c>
      <c r="AA574" t="n">
        <v>191.33</v>
      </c>
      <c r="AB574" t="n">
        <v>0</v>
      </c>
      <c r="AC574" t="n">
        <v>0</v>
      </c>
      <c r="AD574" t="n">
        <v>0</v>
      </c>
      <c r="AE574" t="n">
        <v>35.63</v>
      </c>
      <c r="AF574" t="n">
        <v>0</v>
      </c>
      <c r="AG574" t="n">
        <v>0</v>
      </c>
      <c r="AH574" t="n">
        <v>0</v>
      </c>
      <c r="AI574" t="n">
        <v>5.37</v>
      </c>
      <c r="AJ574" t="n">
        <v>1</v>
      </c>
      <c r="AK574" t="n">
        <v>1</v>
      </c>
      <c r="AL574" t="n">
        <v>1</v>
      </c>
      <c r="AM574" t="n">
        <v>2</v>
      </c>
      <c r="AN574" t="n">
        <v>0</v>
      </c>
      <c r="AO574" t="n">
        <v>1</v>
      </c>
      <c r="AP574" t="n">
        <v>1</v>
      </c>
      <c r="AQ574" t="n">
        <v>0</v>
      </c>
      <c r="AR574" t="n">
        <v>0</v>
      </c>
      <c r="AS574" t="inlineStr"/>
      <c r="AT574" t="n">
        <v>0.006</v>
      </c>
      <c r="AU574" t="inlineStr">
        <is>
          <t>)*0,2</t>
        </is>
      </c>
      <c r="AV574" t="n">
        <v>0</v>
      </c>
      <c r="AW574" t="n">
        <v>2</v>
      </c>
      <c r="AX574" t="n">
        <v>78861517</v>
      </c>
      <c r="AY574" t="n">
        <v>1</v>
      </c>
      <c r="AZ574" t="n">
        <v>0</v>
      </c>
      <c r="BA574" t="n">
        <v>552</v>
      </c>
      <c r="BB574" t="n">
        <v>0</v>
      </c>
      <c r="BC574" t="n">
        <v>0</v>
      </c>
      <c r="BD574" t="n">
        <v>0</v>
      </c>
      <c r="BE574" t="n">
        <v>0</v>
      </c>
      <c r="BF574" t="n">
        <v>0</v>
      </c>
      <c r="BG574" t="n">
        <v>0</v>
      </c>
      <c r="BH574" t="n">
        <v>0</v>
      </c>
      <c r="BI574" t="n">
        <v>0</v>
      </c>
      <c r="BJ574" t="n">
        <v>0</v>
      </c>
      <c r="BK574" t="n">
        <v>0</v>
      </c>
      <c r="BL574" t="n">
        <v>0</v>
      </c>
      <c r="BM574" t="n">
        <v>0</v>
      </c>
      <c r="BN574" t="n">
        <v>0</v>
      </c>
      <c r="BO574" t="n">
        <v>0</v>
      </c>
      <c r="BP574" t="n">
        <v>0</v>
      </c>
      <c r="BQ574" t="n">
        <v>0</v>
      </c>
      <c r="BR574" t="n">
        <v>0</v>
      </c>
      <c r="BS574" t="n">
        <v>0</v>
      </c>
      <c r="BT574" t="n">
        <v>0</v>
      </c>
      <c r="BU574" t="n">
        <v>0</v>
      </c>
      <c r="BV574" t="n">
        <v>0</v>
      </c>
      <c r="BW574" t="n">
        <v>0</v>
      </c>
      <c r="CV574" t="n">
        <v>0</v>
      </c>
      <c r="CW574" t="n">
        <v>0</v>
      </c>
      <c r="CX574">
        <f>ROUND(Y574*Source!I1629,7)</f>
        <v/>
      </c>
      <c r="CY574">
        <f>AA574</f>
        <v/>
      </c>
      <c r="CZ574">
        <f>AE574</f>
        <v/>
      </c>
      <c r="DA574">
        <f>AI574</f>
        <v/>
      </c>
      <c r="DB574">
        <f>ROUND((ROUND(AT574*CZ574,2)*ROUND(0.2,7)),2)</f>
        <v/>
      </c>
      <c r="DC574">
        <f>ROUND((ROUND(AT574*AG574,2)*ROUND(0.2,7)),2)</f>
        <v/>
      </c>
      <c r="DD574" t="inlineStr"/>
      <c r="DE574" t="inlineStr"/>
      <c r="DF574">
        <f>ROUND(ROUND(AE574*AI574,0)*CX574,0)</f>
        <v/>
      </c>
      <c r="DG574">
        <f>ROUND(ROUND(AF574,0)*CX574,0)</f>
        <v/>
      </c>
      <c r="DH574">
        <f>ROUND(ROUND(AG574,0)*CX574,0)</f>
        <v/>
      </c>
      <c r="DI574">
        <f>ROUND(ROUND(AH574,0)*CX574,0)</f>
        <v/>
      </c>
      <c r="DJ574">
        <f>DF574</f>
        <v/>
      </c>
      <c r="DK574" t="n">
        <v>0</v>
      </c>
      <c r="DL574" t="inlineStr"/>
      <c r="DM574" t="n">
        <v>0</v>
      </c>
      <c r="DN574" t="inlineStr"/>
      <c r="DO574" t="n">
        <v>0</v>
      </c>
    </row>
    <row r="575">
      <c r="A575">
        <f>ROW(Source!A1629)</f>
        <v/>
      </c>
      <c r="B575" t="n">
        <v>78855224</v>
      </c>
      <c r="C575" t="n">
        <v>78861513</v>
      </c>
      <c r="D575" t="n">
        <v>29113980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101-1924</t>
        </is>
      </c>
      <c r="J575" t="inlineStr">
        <is>
          <t>ТССЦ Московской обл., 101-1924, приказ Минстроя России №675/пр от 28.02.2017 № 254/пр</t>
        </is>
      </c>
      <c r="K575" t="inlineStr">
        <is>
          <t>Электроды диаметром 4 мм Э42А</t>
        </is>
      </c>
      <c r="L575" t="n">
        <v>1346</v>
      </c>
      <c r="N575" t="n">
        <v>1009</v>
      </c>
      <c r="O575" t="inlineStr">
        <is>
          <t>кг</t>
        </is>
      </c>
      <c r="P575" t="inlineStr">
        <is>
          <t>кг</t>
        </is>
      </c>
      <c r="Q575" t="n">
        <v>1</v>
      </c>
      <c r="W575" t="n">
        <v>0</v>
      </c>
      <c r="X575" t="n">
        <v>-1805966371</v>
      </c>
      <c r="Y575">
        <f>(AT575*ROUND(0.2,7))</f>
        <v/>
      </c>
      <c r="AA575" t="n">
        <v>179.3</v>
      </c>
      <c r="AB575" t="n">
        <v>0</v>
      </c>
      <c r="AC575" t="n">
        <v>0</v>
      </c>
      <c r="AD575" t="n">
        <v>0</v>
      </c>
      <c r="AE575" t="n">
        <v>14.31</v>
      </c>
      <c r="AF575" t="n">
        <v>0</v>
      </c>
      <c r="AG575" t="n">
        <v>0</v>
      </c>
      <c r="AH575" t="n">
        <v>0</v>
      </c>
      <c r="AI575" t="n">
        <v>12.53</v>
      </c>
      <c r="AJ575" t="n">
        <v>1</v>
      </c>
      <c r="AK575" t="n">
        <v>1</v>
      </c>
      <c r="AL575" t="n">
        <v>1</v>
      </c>
      <c r="AM575" t="n">
        <v>2</v>
      </c>
      <c r="AN575" t="n">
        <v>0</v>
      </c>
      <c r="AO575" t="n">
        <v>1</v>
      </c>
      <c r="AP575" t="n">
        <v>1</v>
      </c>
      <c r="AQ575" t="n">
        <v>0</v>
      </c>
      <c r="AR575" t="n">
        <v>0</v>
      </c>
      <c r="AS575" t="inlineStr"/>
      <c r="AT575" t="n">
        <v>0.07000000000000001</v>
      </c>
      <c r="AU575" t="inlineStr">
        <is>
          <t>)*0,2</t>
        </is>
      </c>
      <c r="AV575" t="n">
        <v>0</v>
      </c>
      <c r="AW575" t="n">
        <v>2</v>
      </c>
      <c r="AX575" t="n">
        <v>78861518</v>
      </c>
      <c r="AY575" t="n">
        <v>1</v>
      </c>
      <c r="AZ575" t="n">
        <v>0</v>
      </c>
      <c r="BA575" t="n">
        <v>553</v>
      </c>
      <c r="BB575" t="n">
        <v>0</v>
      </c>
      <c r="BC575" t="n">
        <v>0</v>
      </c>
      <c r="BD575" t="n">
        <v>0</v>
      </c>
      <c r="BE575" t="n">
        <v>0</v>
      </c>
      <c r="BF575" t="n">
        <v>0</v>
      </c>
      <c r="BG575" t="n">
        <v>0</v>
      </c>
      <c r="BH575" t="n">
        <v>0</v>
      </c>
      <c r="BI575" t="n">
        <v>0</v>
      </c>
      <c r="BJ575" t="n">
        <v>0</v>
      </c>
      <c r="BK575" t="n">
        <v>0</v>
      </c>
      <c r="BL575" t="n">
        <v>0</v>
      </c>
      <c r="BM575" t="n">
        <v>0</v>
      </c>
      <c r="BN575" t="n">
        <v>0</v>
      </c>
      <c r="BO575" t="n">
        <v>0</v>
      </c>
      <c r="BP575" t="n">
        <v>0</v>
      </c>
      <c r="BQ575" t="n">
        <v>0</v>
      </c>
      <c r="BR575" t="n">
        <v>0</v>
      </c>
      <c r="BS575" t="n">
        <v>0</v>
      </c>
      <c r="BT575" t="n">
        <v>0</v>
      </c>
      <c r="BU575" t="n">
        <v>0</v>
      </c>
      <c r="BV575" t="n">
        <v>0</v>
      </c>
      <c r="BW575" t="n">
        <v>0</v>
      </c>
      <c r="CV575" t="n">
        <v>0</v>
      </c>
      <c r="CW575" t="n">
        <v>0</v>
      </c>
      <c r="CX575">
        <f>ROUND(Y575*Source!I1629,7)</f>
        <v/>
      </c>
      <c r="CY575">
        <f>AA575</f>
        <v/>
      </c>
      <c r="CZ575">
        <f>AE575</f>
        <v/>
      </c>
      <c r="DA575">
        <f>AI575</f>
        <v/>
      </c>
      <c r="DB575">
        <f>ROUND((ROUND(AT575*CZ575,2)*ROUND(0.2,7)),2)</f>
        <v/>
      </c>
      <c r="DC575">
        <f>ROUND((ROUND(AT575*AG575,2)*ROUND(0.2,7)),2)</f>
        <v/>
      </c>
      <c r="DD575" t="inlineStr"/>
      <c r="DE575" t="inlineStr"/>
      <c r="DF575">
        <f>ROUND(ROUND(AE575*AI575,0)*CX575,0)</f>
        <v/>
      </c>
      <c r="DG575">
        <f>ROUND(ROUND(AF575,0)*CX575,0)</f>
        <v/>
      </c>
      <c r="DH575">
        <f>ROUND(ROUND(AG575,0)*CX575,0)</f>
        <v/>
      </c>
      <c r="DI575">
        <f>ROUND(ROUND(AH575,0)*CX575,0)</f>
        <v/>
      </c>
      <c r="DJ575">
        <f>DF575</f>
        <v/>
      </c>
      <c r="DK575" t="n">
        <v>0</v>
      </c>
      <c r="DL575" t="inlineStr"/>
      <c r="DM575" t="n">
        <v>0</v>
      </c>
      <c r="DN575" t="inlineStr"/>
      <c r="DO575" t="n">
        <v>0</v>
      </c>
    </row>
    <row r="576">
      <c r="A576">
        <f>ROW(Source!A1629)</f>
        <v/>
      </c>
      <c r="B576" t="n">
        <v>78855224</v>
      </c>
      <c r="C576" t="n">
        <v>78861513</v>
      </c>
      <c r="D576" t="n">
        <v>29108369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101-1964</t>
        </is>
      </c>
      <c r="J576" t="inlineStr">
        <is>
          <t>ТССЦ Московской обл., 101-1964, приказ Минстроя России №675/пр от 28.02.2017 № 254/пр</t>
        </is>
      </c>
      <c r="K576" t="inlineStr">
        <is>
          <t>Шпагат бумажный</t>
        </is>
      </c>
      <c r="L576" t="n">
        <v>1346</v>
      </c>
      <c r="N576" t="n">
        <v>1009</v>
      </c>
      <c r="O576" t="inlineStr">
        <is>
          <t>кг</t>
        </is>
      </c>
      <c r="P576" t="inlineStr">
        <is>
          <t>кг</t>
        </is>
      </c>
      <c r="Q576" t="n">
        <v>1</v>
      </c>
      <c r="W576" t="n">
        <v>0</v>
      </c>
      <c r="X576" t="n">
        <v>326902400</v>
      </c>
      <c r="Y576">
        <f>(AT576*ROUND(0.2,7))</f>
        <v/>
      </c>
      <c r="AA576" t="n">
        <v>260.82</v>
      </c>
      <c r="AB576" t="n">
        <v>0</v>
      </c>
      <c r="AC576" t="n">
        <v>0</v>
      </c>
      <c r="AD576" t="n">
        <v>0</v>
      </c>
      <c r="AE576" t="n">
        <v>18.9</v>
      </c>
      <c r="AF576" t="n">
        <v>0</v>
      </c>
      <c r="AG576" t="n">
        <v>0</v>
      </c>
      <c r="AH576" t="n">
        <v>0</v>
      </c>
      <c r="AI576" t="n">
        <v>13.8</v>
      </c>
      <c r="AJ576" t="n">
        <v>1</v>
      </c>
      <c r="AK576" t="n">
        <v>1</v>
      </c>
      <c r="AL576" t="n">
        <v>1</v>
      </c>
      <c r="AM576" t="n">
        <v>2</v>
      </c>
      <c r="AN576" t="n">
        <v>0</v>
      </c>
      <c r="AO576" t="n">
        <v>1</v>
      </c>
      <c r="AP576" t="n">
        <v>1</v>
      </c>
      <c r="AQ576" t="n">
        <v>0</v>
      </c>
      <c r="AR576" t="n">
        <v>0</v>
      </c>
      <c r="AS576" t="inlineStr"/>
      <c r="AT576" t="n">
        <v>0.001</v>
      </c>
      <c r="AU576" t="inlineStr">
        <is>
          <t>)*0,2</t>
        </is>
      </c>
      <c r="AV576" t="n">
        <v>0</v>
      </c>
      <c r="AW576" t="n">
        <v>2</v>
      </c>
      <c r="AX576" t="n">
        <v>78861519</v>
      </c>
      <c r="AY576" t="n">
        <v>1</v>
      </c>
      <c r="AZ576" t="n">
        <v>0</v>
      </c>
      <c r="BA576" t="n">
        <v>554</v>
      </c>
      <c r="BB576" t="n">
        <v>0</v>
      </c>
      <c r="BC576" t="n">
        <v>0</v>
      </c>
      <c r="BD576" t="n">
        <v>0</v>
      </c>
      <c r="BE576" t="n">
        <v>0</v>
      </c>
      <c r="BF576" t="n">
        <v>0</v>
      </c>
      <c r="BG576" t="n">
        <v>0</v>
      </c>
      <c r="BH576" t="n">
        <v>0</v>
      </c>
      <c r="BI576" t="n">
        <v>0</v>
      </c>
      <c r="BJ576" t="n">
        <v>0</v>
      </c>
      <c r="BK576" t="n">
        <v>0</v>
      </c>
      <c r="BL576" t="n">
        <v>0</v>
      </c>
      <c r="BM576" t="n">
        <v>0</v>
      </c>
      <c r="BN576" t="n">
        <v>0</v>
      </c>
      <c r="BO576" t="n">
        <v>0</v>
      </c>
      <c r="BP576" t="n">
        <v>0</v>
      </c>
      <c r="BQ576" t="n">
        <v>0</v>
      </c>
      <c r="BR576" t="n">
        <v>0</v>
      </c>
      <c r="BS576" t="n">
        <v>0</v>
      </c>
      <c r="BT576" t="n">
        <v>0</v>
      </c>
      <c r="BU576" t="n">
        <v>0</v>
      </c>
      <c r="BV576" t="n">
        <v>0</v>
      </c>
      <c r="BW576" t="n">
        <v>0</v>
      </c>
      <c r="CV576" t="n">
        <v>0</v>
      </c>
      <c r="CW576" t="n">
        <v>0</v>
      </c>
      <c r="CX576">
        <f>ROUND(Y576*Source!I1629,7)</f>
        <v/>
      </c>
      <c r="CY576">
        <f>AA576</f>
        <v/>
      </c>
      <c r="CZ576">
        <f>AE576</f>
        <v/>
      </c>
      <c r="DA576">
        <f>AI576</f>
        <v/>
      </c>
      <c r="DB576">
        <f>ROUND((ROUND(AT576*CZ576,2)*ROUND(0.2,7)),2)</f>
        <v/>
      </c>
      <c r="DC576">
        <f>ROUND((ROUND(AT576*AG576,2)*ROUND(0.2,7)),2)</f>
        <v/>
      </c>
      <c r="DD576" t="inlineStr"/>
      <c r="DE576" t="inlineStr"/>
      <c r="DF576">
        <f>ROUND(ROUND(AE576*AI576,0)*CX576,0)</f>
        <v/>
      </c>
      <c r="DG576">
        <f>ROUND(ROUND(AF576,0)*CX576,0)</f>
        <v/>
      </c>
      <c r="DH576">
        <f>ROUND(ROUND(AG576,0)*CX576,0)</f>
        <v/>
      </c>
      <c r="DI576">
        <f>ROUND(ROUND(AH576,0)*CX576,0)</f>
        <v/>
      </c>
      <c r="DJ576">
        <f>DF576</f>
        <v/>
      </c>
      <c r="DK576" t="n">
        <v>0</v>
      </c>
      <c r="DL576" t="inlineStr"/>
      <c r="DM576" t="n">
        <v>0</v>
      </c>
      <c r="DN576" t="inlineStr"/>
      <c r="DO576" t="n">
        <v>0</v>
      </c>
    </row>
    <row r="577">
      <c r="A577">
        <f>ROW(Source!A1629)</f>
        <v/>
      </c>
      <c r="B577" t="n">
        <v>78855224</v>
      </c>
      <c r="C577" t="n">
        <v>78861513</v>
      </c>
      <c r="D577" t="n">
        <v>29114246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101-1977</t>
        </is>
      </c>
      <c r="J577" t="inlineStr">
        <is>
          <t>ТССЦ Московской обл., 101-1977, приказ Минстроя России №675/пр от 28.02.2017 № 254/пр</t>
        </is>
      </c>
      <c r="K577" t="inlineStr">
        <is>
          <t>Болты с гайками и шайбами строительные</t>
        </is>
      </c>
      <c r="L577" t="n">
        <v>1346</v>
      </c>
      <c r="N577" t="n">
        <v>1009</v>
      </c>
      <c r="O577" t="inlineStr">
        <is>
          <t>кг</t>
        </is>
      </c>
      <c r="P577" t="inlineStr">
        <is>
          <t>кг</t>
        </is>
      </c>
      <c r="Q577" t="n">
        <v>1</v>
      </c>
      <c r="W577" t="n">
        <v>0</v>
      </c>
      <c r="X577" t="n">
        <v>30920770</v>
      </c>
      <c r="Y577">
        <f>(AT577*ROUND(0.2,7))</f>
        <v/>
      </c>
      <c r="AA577" t="n">
        <v>152.32</v>
      </c>
      <c r="AB577" t="n">
        <v>0</v>
      </c>
      <c r="AC577" t="n">
        <v>0</v>
      </c>
      <c r="AD577" t="n">
        <v>0</v>
      </c>
      <c r="AE577" t="n">
        <v>9.039999999999999</v>
      </c>
      <c r="AF577" t="n">
        <v>0</v>
      </c>
      <c r="AG577" t="n">
        <v>0</v>
      </c>
      <c r="AH577" t="n">
        <v>0</v>
      </c>
      <c r="AI577" t="n">
        <v>16.85</v>
      </c>
      <c r="AJ577" t="n">
        <v>1</v>
      </c>
      <c r="AK577" t="n">
        <v>1</v>
      </c>
      <c r="AL577" t="n">
        <v>1</v>
      </c>
      <c r="AM577" t="n">
        <v>2</v>
      </c>
      <c r="AN577" t="n">
        <v>0</v>
      </c>
      <c r="AO577" t="n">
        <v>1</v>
      </c>
      <c r="AP577" t="n">
        <v>1</v>
      </c>
      <c r="AQ577" t="n">
        <v>0</v>
      </c>
      <c r="AR577" t="n">
        <v>0</v>
      </c>
      <c r="AS577" t="inlineStr"/>
      <c r="AT577" t="n">
        <v>0.049</v>
      </c>
      <c r="AU577" t="inlineStr">
        <is>
          <t>)*0,2</t>
        </is>
      </c>
      <c r="AV577" t="n">
        <v>0</v>
      </c>
      <c r="AW577" t="n">
        <v>2</v>
      </c>
      <c r="AX577" t="n">
        <v>78861520</v>
      </c>
      <c r="AY577" t="n">
        <v>1</v>
      </c>
      <c r="AZ577" t="n">
        <v>0</v>
      </c>
      <c r="BA577" t="n">
        <v>555</v>
      </c>
      <c r="BB577" t="n">
        <v>0</v>
      </c>
      <c r="BC577" t="n">
        <v>0</v>
      </c>
      <c r="BD577" t="n">
        <v>0</v>
      </c>
      <c r="BE577" t="n">
        <v>0</v>
      </c>
      <c r="BF577" t="n">
        <v>0</v>
      </c>
      <c r="BG577" t="n">
        <v>0</v>
      </c>
      <c r="BH577" t="n">
        <v>0</v>
      </c>
      <c r="BI577" t="n">
        <v>0</v>
      </c>
      <c r="BJ577" t="n">
        <v>0</v>
      </c>
      <c r="BK577" t="n">
        <v>0</v>
      </c>
      <c r="BL577" t="n">
        <v>0</v>
      </c>
      <c r="BM577" t="n">
        <v>0</v>
      </c>
      <c r="BN577" t="n">
        <v>0</v>
      </c>
      <c r="BO577" t="n">
        <v>0</v>
      </c>
      <c r="BP577" t="n">
        <v>0</v>
      </c>
      <c r="BQ577" t="n">
        <v>0</v>
      </c>
      <c r="BR577" t="n">
        <v>0</v>
      </c>
      <c r="BS577" t="n">
        <v>0</v>
      </c>
      <c r="BT577" t="n">
        <v>0</v>
      </c>
      <c r="BU577" t="n">
        <v>0</v>
      </c>
      <c r="BV577" t="n">
        <v>0</v>
      </c>
      <c r="BW577" t="n">
        <v>0</v>
      </c>
      <c r="CV577" t="n">
        <v>0</v>
      </c>
      <c r="CW577" t="n">
        <v>0</v>
      </c>
      <c r="CX577">
        <f>ROUND(Y577*Source!I1629,7)</f>
        <v/>
      </c>
      <c r="CY577">
        <f>AA577</f>
        <v/>
      </c>
      <c r="CZ577">
        <f>AE577</f>
        <v/>
      </c>
      <c r="DA577">
        <f>AI577</f>
        <v/>
      </c>
      <c r="DB577">
        <f>ROUND((ROUND(AT577*CZ577,2)*ROUND(0.2,7)),2)</f>
        <v/>
      </c>
      <c r="DC577">
        <f>ROUND((ROUND(AT577*AG577,2)*ROUND(0.2,7)),2)</f>
        <v/>
      </c>
      <c r="DD577" t="inlineStr"/>
      <c r="DE577" t="inlineStr"/>
      <c r="DF577">
        <f>ROUND(ROUND(AE577*AI577,0)*CX577,0)</f>
        <v/>
      </c>
      <c r="DG577">
        <f>ROUND(ROUND(AF577,0)*CX577,0)</f>
        <v/>
      </c>
      <c r="DH577">
        <f>ROUND(ROUND(AG577,0)*CX577,0)</f>
        <v/>
      </c>
      <c r="DI577">
        <f>ROUND(ROUND(AH577,0)*CX577,0)</f>
        <v/>
      </c>
      <c r="DJ577">
        <f>DF577</f>
        <v/>
      </c>
      <c r="DK577" t="n">
        <v>0</v>
      </c>
      <c r="DL577" t="inlineStr"/>
      <c r="DM577" t="n">
        <v>0</v>
      </c>
      <c r="DN577" t="inlineStr"/>
      <c r="DO577" t="n">
        <v>0</v>
      </c>
    </row>
    <row r="578">
      <c r="A578">
        <f>ROW(Source!A1629)</f>
        <v/>
      </c>
      <c r="B578" t="n">
        <v>78855224</v>
      </c>
      <c r="C578" t="n">
        <v>78861513</v>
      </c>
      <c r="D578" t="n">
        <v>29110426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101-2143</t>
        </is>
      </c>
      <c r="J578" t="inlineStr">
        <is>
          <t>ТССЦ Московской обл., 101-2143, приказ Минстроя России №675/пр от 28.02.2017 № 254/пр</t>
        </is>
      </c>
      <c r="K578" t="inlineStr">
        <is>
          <t>Краска</t>
        </is>
      </c>
      <c r="L578" t="n">
        <v>1346</v>
      </c>
      <c r="N578" t="n">
        <v>1009</v>
      </c>
      <c r="O578" t="inlineStr">
        <is>
          <t>кг</t>
        </is>
      </c>
      <c r="P578" t="inlineStr">
        <is>
          <t>кг</t>
        </is>
      </c>
      <c r="Q578" t="n">
        <v>1</v>
      </c>
      <c r="W578" t="n">
        <v>0</v>
      </c>
      <c r="X578" t="n">
        <v>-1768004575</v>
      </c>
      <c r="Y578">
        <f>(AT578*ROUND(0.2,7))</f>
        <v/>
      </c>
      <c r="AA578" t="n">
        <v>76.84</v>
      </c>
      <c r="AB578" t="n">
        <v>0</v>
      </c>
      <c r="AC578" t="n">
        <v>0</v>
      </c>
      <c r="AD578" t="n">
        <v>0</v>
      </c>
      <c r="AE578" t="n">
        <v>28.67</v>
      </c>
      <c r="AF578" t="n">
        <v>0</v>
      </c>
      <c r="AG578" t="n">
        <v>0</v>
      </c>
      <c r="AH578" t="n">
        <v>0</v>
      </c>
      <c r="AI578" t="n">
        <v>2.68</v>
      </c>
      <c r="AJ578" t="n">
        <v>1</v>
      </c>
      <c r="AK578" t="n">
        <v>1</v>
      </c>
      <c r="AL578" t="n">
        <v>1</v>
      </c>
      <c r="AM578" t="n">
        <v>2</v>
      </c>
      <c r="AN578" t="n">
        <v>0</v>
      </c>
      <c r="AO578" t="n">
        <v>1</v>
      </c>
      <c r="AP578" t="n">
        <v>1</v>
      </c>
      <c r="AQ578" t="n">
        <v>0</v>
      </c>
      <c r="AR578" t="n">
        <v>0</v>
      </c>
      <c r="AS578" t="inlineStr"/>
      <c r="AT578" t="n">
        <v>0.036</v>
      </c>
      <c r="AU578" t="inlineStr">
        <is>
          <t>)*0,2</t>
        </is>
      </c>
      <c r="AV578" t="n">
        <v>0</v>
      </c>
      <c r="AW578" t="n">
        <v>2</v>
      </c>
      <c r="AX578" t="n">
        <v>78861521</v>
      </c>
      <c r="AY578" t="n">
        <v>1</v>
      </c>
      <c r="AZ578" t="n">
        <v>0</v>
      </c>
      <c r="BA578" t="n">
        <v>556</v>
      </c>
      <c r="BB578" t="n">
        <v>0</v>
      </c>
      <c r="BC578" t="n">
        <v>0</v>
      </c>
      <c r="BD578" t="n">
        <v>0</v>
      </c>
      <c r="BE578" t="n">
        <v>0</v>
      </c>
      <c r="BF578" t="n">
        <v>0</v>
      </c>
      <c r="BG578" t="n">
        <v>0</v>
      </c>
      <c r="BH578" t="n">
        <v>0</v>
      </c>
      <c r="BI578" t="n">
        <v>0</v>
      </c>
      <c r="BJ578" t="n">
        <v>0</v>
      </c>
      <c r="BK578" t="n">
        <v>0</v>
      </c>
      <c r="BL578" t="n">
        <v>0</v>
      </c>
      <c r="BM578" t="n">
        <v>0</v>
      </c>
      <c r="BN578" t="n">
        <v>0</v>
      </c>
      <c r="BO578" t="n">
        <v>0</v>
      </c>
      <c r="BP578" t="n">
        <v>0</v>
      </c>
      <c r="BQ578" t="n">
        <v>0</v>
      </c>
      <c r="BR578" t="n">
        <v>0</v>
      </c>
      <c r="BS578" t="n">
        <v>0</v>
      </c>
      <c r="BT578" t="n">
        <v>0</v>
      </c>
      <c r="BU578" t="n">
        <v>0</v>
      </c>
      <c r="BV578" t="n">
        <v>0</v>
      </c>
      <c r="BW578" t="n">
        <v>0</v>
      </c>
      <c r="CV578" t="n">
        <v>0</v>
      </c>
      <c r="CW578" t="n">
        <v>0</v>
      </c>
      <c r="CX578">
        <f>ROUND(Y578*Source!I1629,7)</f>
        <v/>
      </c>
      <c r="CY578">
        <f>AA578</f>
        <v/>
      </c>
      <c r="CZ578">
        <f>AE578</f>
        <v/>
      </c>
      <c r="DA578">
        <f>AI578</f>
        <v/>
      </c>
      <c r="DB578">
        <f>ROUND((ROUND(AT578*CZ578,2)*ROUND(0.2,7)),2)</f>
        <v/>
      </c>
      <c r="DC578">
        <f>ROUND((ROUND(AT578*AG578,2)*ROUND(0.2,7)),2)</f>
        <v/>
      </c>
      <c r="DD578" t="inlineStr"/>
      <c r="DE578" t="inlineStr"/>
      <c r="DF578">
        <f>ROUND(ROUND(AE578*AI578,0)*CX578,0)</f>
        <v/>
      </c>
      <c r="DG578">
        <f>ROUND(ROUND(AF578,0)*CX578,0)</f>
        <v/>
      </c>
      <c r="DH578">
        <f>ROUND(ROUND(AG578,0)*CX578,0)</f>
        <v/>
      </c>
      <c r="DI578">
        <f>ROUND(ROUND(AH578,0)*CX578,0)</f>
        <v/>
      </c>
      <c r="DJ578">
        <f>DF578</f>
        <v/>
      </c>
      <c r="DK578" t="n">
        <v>0</v>
      </c>
      <c r="DL578" t="inlineStr"/>
      <c r="DM578" t="n">
        <v>0</v>
      </c>
      <c r="DN578" t="inlineStr"/>
      <c r="DO578" t="n">
        <v>0</v>
      </c>
    </row>
    <row r="579">
      <c r="A579">
        <f>ROW(Source!A1629)</f>
        <v/>
      </c>
      <c r="B579" t="n">
        <v>78855224</v>
      </c>
      <c r="C579" t="n">
        <v>78861513</v>
      </c>
      <c r="D579" t="n">
        <v>29107961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101-2365</t>
        </is>
      </c>
      <c r="J579" t="inlineStr">
        <is>
          <t>ТССЦ Московской обл., 101-2365, приказ Минстроя России №675/пр от 28.02.2017 № 254/пр</t>
        </is>
      </c>
      <c r="K579" t="inlineStr">
        <is>
          <t>Нитки швейные</t>
        </is>
      </c>
      <c r="L579" t="n">
        <v>1346</v>
      </c>
      <c r="N579" t="n">
        <v>1009</v>
      </c>
      <c r="O579" t="inlineStr">
        <is>
          <t>кг</t>
        </is>
      </c>
      <c r="P579" t="inlineStr">
        <is>
          <t>кг</t>
        </is>
      </c>
      <c r="Q579" t="n">
        <v>1</v>
      </c>
      <c r="W579" t="n">
        <v>0</v>
      </c>
      <c r="X579" t="n">
        <v>-1088339451</v>
      </c>
      <c r="Y579">
        <f>(AT579*ROUND(0.2,7))</f>
        <v/>
      </c>
      <c r="AA579" t="n">
        <v>766.37</v>
      </c>
      <c r="AB579" t="n">
        <v>0</v>
      </c>
      <c r="AC579" t="n">
        <v>0</v>
      </c>
      <c r="AD579" t="n">
        <v>0</v>
      </c>
      <c r="AE579" t="n">
        <v>133.05</v>
      </c>
      <c r="AF579" t="n">
        <v>0</v>
      </c>
      <c r="AG579" t="n">
        <v>0</v>
      </c>
      <c r="AH579" t="n">
        <v>0</v>
      </c>
      <c r="AI579" t="n">
        <v>5.76</v>
      </c>
      <c r="AJ579" t="n">
        <v>1</v>
      </c>
      <c r="AK579" t="n">
        <v>1</v>
      </c>
      <c r="AL579" t="n">
        <v>1</v>
      </c>
      <c r="AM579" t="n">
        <v>2</v>
      </c>
      <c r="AN579" t="n">
        <v>0</v>
      </c>
      <c r="AO579" t="n">
        <v>1</v>
      </c>
      <c r="AP579" t="n">
        <v>1</v>
      </c>
      <c r="AQ579" t="n">
        <v>0</v>
      </c>
      <c r="AR579" t="n">
        <v>0</v>
      </c>
      <c r="AS579" t="inlineStr"/>
      <c r="AT579" t="n">
        <v>0.001</v>
      </c>
      <c r="AU579" t="inlineStr">
        <is>
          <t>)*0,2</t>
        </is>
      </c>
      <c r="AV579" t="n">
        <v>0</v>
      </c>
      <c r="AW579" t="n">
        <v>2</v>
      </c>
      <c r="AX579" t="n">
        <v>78861522</v>
      </c>
      <c r="AY579" t="n">
        <v>1</v>
      </c>
      <c r="AZ579" t="n">
        <v>0</v>
      </c>
      <c r="BA579" t="n">
        <v>557</v>
      </c>
      <c r="BB579" t="n">
        <v>0</v>
      </c>
      <c r="BC579" t="n">
        <v>0</v>
      </c>
      <c r="BD579" t="n">
        <v>0</v>
      </c>
      <c r="BE579" t="n">
        <v>0</v>
      </c>
      <c r="BF579" t="n">
        <v>0</v>
      </c>
      <c r="BG579" t="n">
        <v>0</v>
      </c>
      <c r="BH579" t="n">
        <v>0</v>
      </c>
      <c r="BI579" t="n">
        <v>0</v>
      </c>
      <c r="BJ579" t="n">
        <v>0</v>
      </c>
      <c r="BK579" t="n">
        <v>0</v>
      </c>
      <c r="BL579" t="n">
        <v>0</v>
      </c>
      <c r="BM579" t="n">
        <v>0</v>
      </c>
      <c r="BN579" t="n">
        <v>0</v>
      </c>
      <c r="BO579" t="n">
        <v>0</v>
      </c>
      <c r="BP579" t="n">
        <v>0</v>
      </c>
      <c r="BQ579" t="n">
        <v>0</v>
      </c>
      <c r="BR579" t="n">
        <v>0</v>
      </c>
      <c r="BS579" t="n">
        <v>0</v>
      </c>
      <c r="BT579" t="n">
        <v>0</v>
      </c>
      <c r="BU579" t="n">
        <v>0</v>
      </c>
      <c r="BV579" t="n">
        <v>0</v>
      </c>
      <c r="BW579" t="n">
        <v>0</v>
      </c>
      <c r="CV579" t="n">
        <v>0</v>
      </c>
      <c r="CW579" t="n">
        <v>0</v>
      </c>
      <c r="CX579">
        <f>ROUND(Y579*Source!I1629,7)</f>
        <v/>
      </c>
      <c r="CY579">
        <f>AA579</f>
        <v/>
      </c>
      <c r="CZ579">
        <f>AE579</f>
        <v/>
      </c>
      <c r="DA579">
        <f>AI579</f>
        <v/>
      </c>
      <c r="DB579">
        <f>ROUND((ROUND(AT579*CZ579,2)*ROUND(0.2,7)),2)</f>
        <v/>
      </c>
      <c r="DC579">
        <f>ROUND((ROUND(AT579*AG579,2)*ROUND(0.2,7)),2)</f>
        <v/>
      </c>
      <c r="DD579" t="inlineStr"/>
      <c r="DE579" t="inlineStr"/>
      <c r="DF579">
        <f>ROUND(ROUND(AE579*AI579,0)*CX579,0)</f>
        <v/>
      </c>
      <c r="DG579">
        <f>ROUND(ROUND(AF579,0)*CX579,0)</f>
        <v/>
      </c>
      <c r="DH579">
        <f>ROUND(ROUND(AG579,0)*CX579,0)</f>
        <v/>
      </c>
      <c r="DI579">
        <f>ROUND(ROUND(AH579,0)*CX579,0)</f>
        <v/>
      </c>
      <c r="DJ579">
        <f>DF579</f>
        <v/>
      </c>
      <c r="DK579" t="n">
        <v>0</v>
      </c>
      <c r="DL579" t="inlineStr"/>
      <c r="DM579" t="n">
        <v>0</v>
      </c>
      <c r="DN579" t="inlineStr"/>
      <c r="DO579" t="n">
        <v>0</v>
      </c>
    </row>
    <row r="580">
      <c r="A580">
        <f>ROW(Source!A1629)</f>
        <v/>
      </c>
      <c r="B580" t="n">
        <v>78855224</v>
      </c>
      <c r="C580" t="n">
        <v>78861513</v>
      </c>
      <c r="D580" t="n">
        <v>29110838</v>
      </c>
      <c r="E580" t="n">
        <v>1</v>
      </c>
      <c r="F580" t="n">
        <v>1</v>
      </c>
      <c r="G580" t="n">
        <v>1</v>
      </c>
      <c r="H580" t="n">
        <v>3</v>
      </c>
      <c r="I580" t="inlineStr">
        <is>
          <t>101-2499</t>
        </is>
      </c>
      <c r="J580" t="inlineStr">
        <is>
          <t>ТССЦ Московской обл., 101-2499, приказ Минстроя России №675/пр от 28.02.2017 № 254/пр</t>
        </is>
      </c>
      <c r="K580" t="inlineStr">
        <is>
          <t>Лента изоляционная прорезиненная односторонняя ширина 20 мм, толщина 0,25-0,35 мм</t>
        </is>
      </c>
      <c r="L580" t="n">
        <v>1346</v>
      </c>
      <c r="N580" t="n">
        <v>1009</v>
      </c>
      <c r="O580" t="inlineStr">
        <is>
          <t>кг</t>
        </is>
      </c>
      <c r="P580" t="inlineStr">
        <is>
          <t>кг</t>
        </is>
      </c>
      <c r="Q580" t="n">
        <v>1</v>
      </c>
      <c r="W580" t="n">
        <v>0</v>
      </c>
      <c r="X580" t="n">
        <v>-1294780295</v>
      </c>
      <c r="Y580">
        <f>(AT580*ROUND(0.2,7))</f>
        <v/>
      </c>
      <c r="AA580" t="n">
        <v>1090.07</v>
      </c>
      <c r="AB580" t="n">
        <v>0</v>
      </c>
      <c r="AC580" t="n">
        <v>0</v>
      </c>
      <c r="AD580" t="n">
        <v>0</v>
      </c>
      <c r="AE580" t="n">
        <v>30.5</v>
      </c>
      <c r="AF580" t="n">
        <v>0</v>
      </c>
      <c r="AG580" t="n">
        <v>0</v>
      </c>
      <c r="AH580" t="n">
        <v>0</v>
      </c>
      <c r="AI580" t="n">
        <v>35.74</v>
      </c>
      <c r="AJ580" t="n">
        <v>1</v>
      </c>
      <c r="AK580" t="n">
        <v>1</v>
      </c>
      <c r="AL580" t="n">
        <v>1</v>
      </c>
      <c r="AM580" t="n">
        <v>2</v>
      </c>
      <c r="AN580" t="n">
        <v>0</v>
      </c>
      <c r="AO580" t="n">
        <v>1</v>
      </c>
      <c r="AP580" t="n">
        <v>1</v>
      </c>
      <c r="AQ580" t="n">
        <v>0</v>
      </c>
      <c r="AR580" t="n">
        <v>0</v>
      </c>
      <c r="AS580" t="inlineStr"/>
      <c r="AT580" t="n">
        <v>0.012</v>
      </c>
      <c r="AU580" t="inlineStr">
        <is>
          <t>)*0,2</t>
        </is>
      </c>
      <c r="AV580" t="n">
        <v>0</v>
      </c>
      <c r="AW580" t="n">
        <v>2</v>
      </c>
      <c r="AX580" t="n">
        <v>78861523</v>
      </c>
      <c r="AY580" t="n">
        <v>1</v>
      </c>
      <c r="AZ580" t="n">
        <v>0</v>
      </c>
      <c r="BA580" t="n">
        <v>558</v>
      </c>
      <c r="BB580" t="n">
        <v>0</v>
      </c>
      <c r="BC580" t="n">
        <v>0</v>
      </c>
      <c r="BD580" t="n">
        <v>0</v>
      </c>
      <c r="BE580" t="n">
        <v>0</v>
      </c>
      <c r="BF580" t="n">
        <v>0</v>
      </c>
      <c r="BG580" t="n">
        <v>0</v>
      </c>
      <c r="BH580" t="n">
        <v>0</v>
      </c>
      <c r="BI580" t="n">
        <v>0</v>
      </c>
      <c r="BJ580" t="n">
        <v>0</v>
      </c>
      <c r="BK580" t="n">
        <v>0</v>
      </c>
      <c r="BL580" t="n">
        <v>0</v>
      </c>
      <c r="BM580" t="n">
        <v>0</v>
      </c>
      <c r="BN580" t="n">
        <v>0</v>
      </c>
      <c r="BO580" t="n">
        <v>0</v>
      </c>
      <c r="BP580" t="n">
        <v>0</v>
      </c>
      <c r="BQ580" t="n">
        <v>0</v>
      </c>
      <c r="BR580" t="n">
        <v>0</v>
      </c>
      <c r="BS580" t="n">
        <v>0</v>
      </c>
      <c r="BT580" t="n">
        <v>0</v>
      </c>
      <c r="BU580" t="n">
        <v>0</v>
      </c>
      <c r="BV580" t="n">
        <v>0</v>
      </c>
      <c r="BW580" t="n">
        <v>0</v>
      </c>
      <c r="CV580" t="n">
        <v>0</v>
      </c>
      <c r="CW580" t="n">
        <v>0</v>
      </c>
      <c r="CX580">
        <f>ROUND(Y580*Source!I1629,7)</f>
        <v/>
      </c>
      <c r="CY580">
        <f>AA580</f>
        <v/>
      </c>
      <c r="CZ580">
        <f>AE580</f>
        <v/>
      </c>
      <c r="DA580">
        <f>AI580</f>
        <v/>
      </c>
      <c r="DB580">
        <f>ROUND((ROUND(AT580*CZ580,2)*ROUND(0.2,7)),2)</f>
        <v/>
      </c>
      <c r="DC580">
        <f>ROUND((ROUND(AT580*AG580,2)*ROUND(0.2,7)),2)</f>
        <v/>
      </c>
      <c r="DD580" t="inlineStr"/>
      <c r="DE580" t="inlineStr"/>
      <c r="DF580">
        <f>ROUND(ROUND(AE580*AI580,0)*CX580,0)</f>
        <v/>
      </c>
      <c r="DG580">
        <f>ROUND(ROUND(AF580,0)*CX580,0)</f>
        <v/>
      </c>
      <c r="DH580">
        <f>ROUND(ROUND(AG580,0)*CX580,0)</f>
        <v/>
      </c>
      <c r="DI580">
        <f>ROUND(ROUND(AH580,0)*CX580,0)</f>
        <v/>
      </c>
      <c r="DJ580">
        <f>DF580</f>
        <v/>
      </c>
      <c r="DK580" t="n">
        <v>0</v>
      </c>
      <c r="DL580" t="inlineStr"/>
      <c r="DM580" t="n">
        <v>0</v>
      </c>
      <c r="DN580" t="inlineStr"/>
      <c r="DO580" t="n">
        <v>0</v>
      </c>
    </row>
    <row r="581">
      <c r="A581">
        <f>ROW(Source!A1629)</f>
        <v/>
      </c>
      <c r="B581" t="n">
        <v>78855224</v>
      </c>
      <c r="C581" t="n">
        <v>78861513</v>
      </c>
      <c r="D581" t="n">
        <v>29114470</v>
      </c>
      <c r="E581" t="n">
        <v>1</v>
      </c>
      <c r="F581" t="n">
        <v>1</v>
      </c>
      <c r="G581" t="n">
        <v>1</v>
      </c>
      <c r="H581" t="n">
        <v>3</v>
      </c>
      <c r="I581" t="inlineStr">
        <is>
          <t>101-3914</t>
        </is>
      </c>
      <c r="J581" t="inlineStr">
        <is>
          <t>ТССЦ Московской обл., 101-3914, приказ Минстроя России №675/пр от 28.02.2017 № 254/пр</t>
        </is>
      </c>
      <c r="K581" t="inlineStr">
        <is>
          <t>Дюбели распорные полипропиленовые</t>
        </is>
      </c>
      <c r="L581" t="n">
        <v>1355</v>
      </c>
      <c r="N581" t="n">
        <v>1010</v>
      </c>
      <c r="O581" t="inlineStr">
        <is>
          <t>100 шт.</t>
        </is>
      </c>
      <c r="P581" t="inlineStr">
        <is>
          <t>100 шт.</t>
        </is>
      </c>
      <c r="Q581" t="n">
        <v>100</v>
      </c>
      <c r="W581" t="n">
        <v>0</v>
      </c>
      <c r="X581" t="n">
        <v>1627582661</v>
      </c>
      <c r="Y581">
        <f>(AT581*ROUND(0.2,7))</f>
        <v/>
      </c>
      <c r="AA581" t="n">
        <v>78.48</v>
      </c>
      <c r="AB581" t="n">
        <v>0</v>
      </c>
      <c r="AC581" t="n">
        <v>0</v>
      </c>
      <c r="AD581" t="n">
        <v>0</v>
      </c>
      <c r="AE581" t="n">
        <v>86.23999999999999</v>
      </c>
      <c r="AF581" t="n">
        <v>0</v>
      </c>
      <c r="AG581" t="n">
        <v>0</v>
      </c>
      <c r="AH581" t="n">
        <v>0</v>
      </c>
      <c r="AI581" t="n">
        <v>0.91</v>
      </c>
      <c r="AJ581" t="n">
        <v>1</v>
      </c>
      <c r="AK581" t="n">
        <v>1</v>
      </c>
      <c r="AL581" t="n">
        <v>1</v>
      </c>
      <c r="AM581" t="n">
        <v>2</v>
      </c>
      <c r="AN581" t="n">
        <v>0</v>
      </c>
      <c r="AO581" t="n">
        <v>1</v>
      </c>
      <c r="AP581" t="n">
        <v>1</v>
      </c>
      <c r="AQ581" t="n">
        <v>0</v>
      </c>
      <c r="AR581" t="n">
        <v>0</v>
      </c>
      <c r="AS581" t="inlineStr"/>
      <c r="AT581" t="n">
        <v>0.014</v>
      </c>
      <c r="AU581" t="inlineStr">
        <is>
          <t>)*0,2</t>
        </is>
      </c>
      <c r="AV581" t="n">
        <v>0</v>
      </c>
      <c r="AW581" t="n">
        <v>2</v>
      </c>
      <c r="AX581" t="n">
        <v>78861524</v>
      </c>
      <c r="AY581" t="n">
        <v>1</v>
      </c>
      <c r="AZ581" t="n">
        <v>0</v>
      </c>
      <c r="BA581" t="n">
        <v>559</v>
      </c>
      <c r="BB581" t="n">
        <v>0</v>
      </c>
      <c r="BC581" t="n">
        <v>0</v>
      </c>
      <c r="BD581" t="n">
        <v>0</v>
      </c>
      <c r="BE581" t="n">
        <v>0</v>
      </c>
      <c r="BF581" t="n">
        <v>0</v>
      </c>
      <c r="BG581" t="n">
        <v>0</v>
      </c>
      <c r="BH581" t="n">
        <v>0</v>
      </c>
      <c r="BI581" t="n">
        <v>0</v>
      </c>
      <c r="BJ581" t="n">
        <v>0</v>
      </c>
      <c r="BK581" t="n">
        <v>0</v>
      </c>
      <c r="BL581" t="n">
        <v>0</v>
      </c>
      <c r="BM581" t="n">
        <v>0</v>
      </c>
      <c r="BN581" t="n">
        <v>0</v>
      </c>
      <c r="BO581" t="n">
        <v>0</v>
      </c>
      <c r="BP581" t="n">
        <v>0</v>
      </c>
      <c r="BQ581" t="n">
        <v>0</v>
      </c>
      <c r="BR581" t="n">
        <v>0</v>
      </c>
      <c r="BS581" t="n">
        <v>0</v>
      </c>
      <c r="BT581" t="n">
        <v>0</v>
      </c>
      <c r="BU581" t="n">
        <v>0</v>
      </c>
      <c r="BV581" t="n">
        <v>0</v>
      </c>
      <c r="BW581" t="n">
        <v>0</v>
      </c>
      <c r="CV581" t="n">
        <v>0</v>
      </c>
      <c r="CW581" t="n">
        <v>0</v>
      </c>
      <c r="CX581">
        <f>ROUND(Y581*Source!I1629,7)</f>
        <v/>
      </c>
      <c r="CY581">
        <f>AA581</f>
        <v/>
      </c>
      <c r="CZ581">
        <f>AE581</f>
        <v/>
      </c>
      <c r="DA581">
        <f>AI581</f>
        <v/>
      </c>
      <c r="DB581">
        <f>ROUND((ROUND(AT581*CZ581,2)*ROUND(0.2,7)),2)</f>
        <v/>
      </c>
      <c r="DC581">
        <f>ROUND((ROUND(AT581*AG581,2)*ROUND(0.2,7)),2)</f>
        <v/>
      </c>
      <c r="DD581" t="inlineStr"/>
      <c r="DE581" t="inlineStr"/>
      <c r="DF581">
        <f>ROUND(ROUND(AE581*AI581,0)*CX581,0)</f>
        <v/>
      </c>
      <c r="DG581">
        <f>ROUND(ROUND(AF581,0)*CX581,0)</f>
        <v/>
      </c>
      <c r="DH581">
        <f>ROUND(ROUND(AG581,0)*CX581,0)</f>
        <v/>
      </c>
      <c r="DI581">
        <f>ROUND(ROUND(AH581,0)*CX581,0)</f>
        <v/>
      </c>
      <c r="DJ581">
        <f>DF581</f>
        <v/>
      </c>
      <c r="DK581" t="n">
        <v>0</v>
      </c>
      <c r="DL581" t="inlineStr"/>
      <c r="DM581" t="n">
        <v>0</v>
      </c>
      <c r="DN581" t="inlineStr"/>
      <c r="DO581" t="n">
        <v>0</v>
      </c>
    </row>
    <row r="582">
      <c r="A582">
        <f>ROW(Source!A1629)</f>
        <v/>
      </c>
      <c r="B582" t="n">
        <v>78855224</v>
      </c>
      <c r="C582" t="n">
        <v>78861513</v>
      </c>
      <c r="D582" t="n">
        <v>29129474</v>
      </c>
      <c r="E582" t="n">
        <v>1</v>
      </c>
      <c r="F582" t="n">
        <v>1</v>
      </c>
      <c r="G582" t="n">
        <v>1</v>
      </c>
      <c r="H582" t="n">
        <v>3</v>
      </c>
      <c r="I582" t="inlineStr">
        <is>
          <t>201-0843</t>
        </is>
      </c>
      <c r="J582" t="inlineStr">
        <is>
          <t>ТССЦ Московской обл., 201-0843, приказ Минстроя России №675/пр от 28.02.2017 № 255/пр</t>
        </is>
      </c>
      <c r="K582" t="inlineStr">
        <is>
          <t>Конструкции стальные индивидуальные решетчатые сварные массой до 0,1 т</t>
        </is>
      </c>
      <c r="L582" t="n">
        <v>1348</v>
      </c>
      <c r="N582" t="n">
        <v>1009</v>
      </c>
      <c r="O582" t="inlineStr">
        <is>
          <t>т</t>
        </is>
      </c>
      <c r="P582" t="inlineStr">
        <is>
          <t>т</t>
        </is>
      </c>
      <c r="Q582" t="n">
        <v>1000</v>
      </c>
      <c r="W582" t="n">
        <v>0</v>
      </c>
      <c r="X582" t="n">
        <v>-115984519</v>
      </c>
      <c r="Y582">
        <f>(AT582*ROUND(0.2,7))</f>
        <v/>
      </c>
      <c r="AA582" t="n">
        <v>118113.18</v>
      </c>
      <c r="AB582" t="n">
        <v>0</v>
      </c>
      <c r="AC582" t="n">
        <v>0</v>
      </c>
      <c r="AD582" t="n">
        <v>0</v>
      </c>
      <c r="AE582" t="n">
        <v>11534.49</v>
      </c>
      <c r="AF582" t="n">
        <v>0</v>
      </c>
      <c r="AG582" t="n">
        <v>0</v>
      </c>
      <c r="AH582" t="n">
        <v>0</v>
      </c>
      <c r="AI582" t="n">
        <v>10.24</v>
      </c>
      <c r="AJ582" t="n">
        <v>1</v>
      </c>
      <c r="AK582" t="n">
        <v>1</v>
      </c>
      <c r="AL582" t="n">
        <v>1</v>
      </c>
      <c r="AM582" t="n">
        <v>2</v>
      </c>
      <c r="AN582" t="n">
        <v>0</v>
      </c>
      <c r="AO582" t="n">
        <v>1</v>
      </c>
      <c r="AP582" t="n">
        <v>1</v>
      </c>
      <c r="AQ582" t="n">
        <v>0</v>
      </c>
      <c r="AR582" t="n">
        <v>0</v>
      </c>
      <c r="AS582" t="inlineStr"/>
      <c r="AT582" t="n">
        <v>0.001</v>
      </c>
      <c r="AU582" t="inlineStr">
        <is>
          <t>)*0,2</t>
        </is>
      </c>
      <c r="AV582" t="n">
        <v>0</v>
      </c>
      <c r="AW582" t="n">
        <v>2</v>
      </c>
      <c r="AX582" t="n">
        <v>78861525</v>
      </c>
      <c r="AY582" t="n">
        <v>1</v>
      </c>
      <c r="AZ582" t="n">
        <v>0</v>
      </c>
      <c r="BA582" t="n">
        <v>560</v>
      </c>
      <c r="BB582" t="n">
        <v>0</v>
      </c>
      <c r="BC582" t="n">
        <v>0</v>
      </c>
      <c r="BD582" t="n">
        <v>0</v>
      </c>
      <c r="BE582" t="n">
        <v>0</v>
      </c>
      <c r="BF582" t="n">
        <v>0</v>
      </c>
      <c r="BG582" t="n">
        <v>0</v>
      </c>
      <c r="BH582" t="n">
        <v>0</v>
      </c>
      <c r="BI582" t="n">
        <v>0</v>
      </c>
      <c r="BJ582" t="n">
        <v>0</v>
      </c>
      <c r="BK582" t="n">
        <v>0</v>
      </c>
      <c r="BL582" t="n">
        <v>0</v>
      </c>
      <c r="BM582" t="n">
        <v>0</v>
      </c>
      <c r="BN582" t="n">
        <v>0</v>
      </c>
      <c r="BO582" t="n">
        <v>0</v>
      </c>
      <c r="BP582" t="n">
        <v>0</v>
      </c>
      <c r="BQ582" t="n">
        <v>0</v>
      </c>
      <c r="BR582" t="n">
        <v>0</v>
      </c>
      <c r="BS582" t="n">
        <v>0</v>
      </c>
      <c r="BT582" t="n">
        <v>0</v>
      </c>
      <c r="BU582" t="n">
        <v>0</v>
      </c>
      <c r="BV582" t="n">
        <v>0</v>
      </c>
      <c r="BW582" t="n">
        <v>0</v>
      </c>
      <c r="CV582" t="n">
        <v>0</v>
      </c>
      <c r="CW582" t="n">
        <v>0</v>
      </c>
      <c r="CX582">
        <f>ROUND(Y582*Source!I1629,7)</f>
        <v/>
      </c>
      <c r="CY582">
        <f>AA582</f>
        <v/>
      </c>
      <c r="CZ582">
        <f>AE582</f>
        <v/>
      </c>
      <c r="DA582">
        <f>AI582</f>
        <v/>
      </c>
      <c r="DB582">
        <f>ROUND((ROUND(AT582*CZ582,2)*ROUND(0.2,7)),2)</f>
        <v/>
      </c>
      <c r="DC582">
        <f>ROUND((ROUND(AT582*AG582,2)*ROUND(0.2,7)),2)</f>
        <v/>
      </c>
      <c r="DD582" t="inlineStr"/>
      <c r="DE582" t="inlineStr"/>
      <c r="DF582">
        <f>ROUND(ROUND(AE582*AI582,0)*CX582,0)</f>
        <v/>
      </c>
      <c r="DG582">
        <f>ROUND(ROUND(AF582,0)*CX582,0)</f>
        <v/>
      </c>
      <c r="DH582">
        <f>ROUND(ROUND(AG582,0)*CX582,0)</f>
        <v/>
      </c>
      <c r="DI582">
        <f>ROUND(ROUND(AH582,0)*CX582,0)</f>
        <v/>
      </c>
      <c r="DJ582">
        <f>DF582</f>
        <v/>
      </c>
      <c r="DK582" t="n">
        <v>0</v>
      </c>
      <c r="DL582" t="inlineStr"/>
      <c r="DM582" t="n">
        <v>0</v>
      </c>
      <c r="DN582" t="inlineStr"/>
      <c r="DO582" t="n">
        <v>0</v>
      </c>
    </row>
    <row r="583">
      <c r="A583">
        <f>ROW(Source!A1629)</f>
        <v/>
      </c>
      <c r="B583" t="n">
        <v>78855224</v>
      </c>
      <c r="C583" t="n">
        <v>78861513</v>
      </c>
      <c r="D583" t="n">
        <v>29165774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509-0090</t>
        </is>
      </c>
      <c r="J583" t="inlineStr">
        <is>
          <t>ТССЦ Московской обл., 509-0090, приказ Минстроя России №675/пр от 28.02.2017 № 258/пр</t>
        </is>
      </c>
      <c r="K583" t="inlineStr">
        <is>
          <t>Перемычки гибкие, тип ПГС-50</t>
        </is>
      </c>
      <c r="L583" t="n">
        <v>1358</v>
      </c>
      <c r="N583" t="n">
        <v>1010</v>
      </c>
      <c r="O583" t="inlineStr">
        <is>
          <t>10 шт.</t>
        </is>
      </c>
      <c r="P583" t="inlineStr">
        <is>
          <t>10 шт.</t>
        </is>
      </c>
      <c r="Q583" t="n">
        <v>10</v>
      </c>
      <c r="W583" t="n">
        <v>0</v>
      </c>
      <c r="X583" t="n">
        <v>-1035860104</v>
      </c>
      <c r="Y583">
        <f>(AT583*ROUND(0.2,7))</f>
        <v/>
      </c>
      <c r="AA583" t="n">
        <v>1258.9</v>
      </c>
      <c r="AB583" t="n">
        <v>0</v>
      </c>
      <c r="AC583" t="n">
        <v>0</v>
      </c>
      <c r="AD583" t="n">
        <v>0</v>
      </c>
      <c r="AE583" t="n">
        <v>40.9</v>
      </c>
      <c r="AF583" t="n">
        <v>0</v>
      </c>
      <c r="AG583" t="n">
        <v>0</v>
      </c>
      <c r="AH583" t="n">
        <v>0</v>
      </c>
      <c r="AI583" t="n">
        <v>30.78</v>
      </c>
      <c r="AJ583" t="n">
        <v>1</v>
      </c>
      <c r="AK583" t="n">
        <v>1</v>
      </c>
      <c r="AL583" t="n">
        <v>1</v>
      </c>
      <c r="AM583" t="n">
        <v>2</v>
      </c>
      <c r="AN583" t="n">
        <v>0</v>
      </c>
      <c r="AO583" t="n">
        <v>1</v>
      </c>
      <c r="AP583" t="n">
        <v>1</v>
      </c>
      <c r="AQ583" t="n">
        <v>0</v>
      </c>
      <c r="AR583" t="n">
        <v>0</v>
      </c>
      <c r="AS583" t="inlineStr"/>
      <c r="AT583" t="n">
        <v>0.1</v>
      </c>
      <c r="AU583" t="inlineStr">
        <is>
          <t>)*0,2</t>
        </is>
      </c>
      <c r="AV583" t="n">
        <v>0</v>
      </c>
      <c r="AW583" t="n">
        <v>2</v>
      </c>
      <c r="AX583" t="n">
        <v>78861526</v>
      </c>
      <c r="AY583" t="n">
        <v>1</v>
      </c>
      <c r="AZ583" t="n">
        <v>0</v>
      </c>
      <c r="BA583" t="n">
        <v>561</v>
      </c>
      <c r="BB583" t="n">
        <v>0</v>
      </c>
      <c r="BC583" t="n">
        <v>0</v>
      </c>
      <c r="BD583" t="n">
        <v>0</v>
      </c>
      <c r="BE583" t="n">
        <v>0</v>
      </c>
      <c r="BF583" t="n">
        <v>0</v>
      </c>
      <c r="BG583" t="n">
        <v>0</v>
      </c>
      <c r="BH583" t="n">
        <v>0</v>
      </c>
      <c r="BI583" t="n">
        <v>0</v>
      </c>
      <c r="BJ583" t="n">
        <v>0</v>
      </c>
      <c r="BK583" t="n">
        <v>0</v>
      </c>
      <c r="BL583" t="n">
        <v>0</v>
      </c>
      <c r="BM583" t="n">
        <v>0</v>
      </c>
      <c r="BN583" t="n">
        <v>0</v>
      </c>
      <c r="BO583" t="n">
        <v>0</v>
      </c>
      <c r="BP583" t="n">
        <v>0</v>
      </c>
      <c r="BQ583" t="n">
        <v>0</v>
      </c>
      <c r="BR583" t="n">
        <v>0</v>
      </c>
      <c r="BS583" t="n">
        <v>0</v>
      </c>
      <c r="BT583" t="n">
        <v>0</v>
      </c>
      <c r="BU583" t="n">
        <v>0</v>
      </c>
      <c r="BV583" t="n">
        <v>0</v>
      </c>
      <c r="BW583" t="n">
        <v>0</v>
      </c>
      <c r="CV583" t="n">
        <v>0</v>
      </c>
      <c r="CW583" t="n">
        <v>0</v>
      </c>
      <c r="CX583">
        <f>ROUND(Y583*Source!I1629,7)</f>
        <v/>
      </c>
      <c r="CY583">
        <f>AA583</f>
        <v/>
      </c>
      <c r="CZ583">
        <f>AE583</f>
        <v/>
      </c>
      <c r="DA583">
        <f>AI583</f>
        <v/>
      </c>
      <c r="DB583">
        <f>ROUND((ROUND(AT583*CZ583,2)*ROUND(0.2,7)),2)</f>
        <v/>
      </c>
      <c r="DC583">
        <f>ROUND((ROUND(AT583*AG583,2)*ROUND(0.2,7)),2)</f>
        <v/>
      </c>
      <c r="DD583" t="inlineStr"/>
      <c r="DE583" t="inlineStr"/>
      <c r="DF583">
        <f>ROUND(ROUND(AE583*AI583,0)*CX583,0)</f>
        <v/>
      </c>
      <c r="DG583">
        <f>ROUND(ROUND(AF583,0)*CX583,0)</f>
        <v/>
      </c>
      <c r="DH583">
        <f>ROUND(ROUND(AG583,0)*CX583,0)</f>
        <v/>
      </c>
      <c r="DI583">
        <f>ROUND(ROUND(AH583,0)*CX583,0)</f>
        <v/>
      </c>
      <c r="DJ583">
        <f>DF583</f>
        <v/>
      </c>
      <c r="DK583" t="n">
        <v>0</v>
      </c>
      <c r="DL583" t="inlineStr"/>
      <c r="DM583" t="n">
        <v>0</v>
      </c>
      <c r="DN583" t="inlineStr"/>
      <c r="DO583" t="n">
        <v>0</v>
      </c>
    </row>
    <row r="584">
      <c r="A584">
        <f>ROW(Source!A1629)</f>
        <v/>
      </c>
      <c r="B584" t="n">
        <v>78855224</v>
      </c>
      <c r="C584" t="n">
        <v>78861513</v>
      </c>
      <c r="D584" t="n">
        <v>29171708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509-1210</t>
        </is>
      </c>
      <c r="J584" t="inlineStr">
        <is>
          <t>ТССЦ Московской обл., 509-1210, приказ Минстроя России №675/пр от 28.02.2017 № 258/пр</t>
        </is>
      </c>
      <c r="K584" t="inlineStr">
        <is>
          <t>Вазелин технический</t>
        </is>
      </c>
      <c r="L584" t="n">
        <v>1346</v>
      </c>
      <c r="N584" t="n">
        <v>1009</v>
      </c>
      <c r="O584" t="inlineStr">
        <is>
          <t>кг</t>
        </is>
      </c>
      <c r="P584" t="inlineStr">
        <is>
          <t>кг</t>
        </is>
      </c>
      <c r="Q584" t="n">
        <v>1</v>
      </c>
      <c r="W584" t="n">
        <v>0</v>
      </c>
      <c r="X584" t="n">
        <v>1015963907</v>
      </c>
      <c r="Y584">
        <f>(AT584*ROUND(0.2,7))</f>
        <v/>
      </c>
      <c r="AA584" t="n">
        <v>315.49</v>
      </c>
      <c r="AB584" t="n">
        <v>0</v>
      </c>
      <c r="AC584" t="n">
        <v>0</v>
      </c>
      <c r="AD584" t="n">
        <v>0</v>
      </c>
      <c r="AE584" t="n">
        <v>30.6</v>
      </c>
      <c r="AF584" t="n">
        <v>0</v>
      </c>
      <c r="AG584" t="n">
        <v>0</v>
      </c>
      <c r="AH584" t="n">
        <v>0</v>
      </c>
      <c r="AI584" t="n">
        <v>10.31</v>
      </c>
      <c r="AJ584" t="n">
        <v>1</v>
      </c>
      <c r="AK584" t="n">
        <v>1</v>
      </c>
      <c r="AL584" t="n">
        <v>1</v>
      </c>
      <c r="AM584" t="n">
        <v>2</v>
      </c>
      <c r="AN584" t="n">
        <v>0</v>
      </c>
      <c r="AO584" t="n">
        <v>1</v>
      </c>
      <c r="AP584" t="n">
        <v>1</v>
      </c>
      <c r="AQ584" t="n">
        <v>0</v>
      </c>
      <c r="AR584" t="n">
        <v>0</v>
      </c>
      <c r="AS584" t="inlineStr"/>
      <c r="AT584" t="n">
        <v>0.006</v>
      </c>
      <c r="AU584" t="inlineStr">
        <is>
          <t>)*0,2</t>
        </is>
      </c>
      <c r="AV584" t="n">
        <v>0</v>
      </c>
      <c r="AW584" t="n">
        <v>2</v>
      </c>
      <c r="AX584" t="n">
        <v>78861527</v>
      </c>
      <c r="AY584" t="n">
        <v>1</v>
      </c>
      <c r="AZ584" t="n">
        <v>0</v>
      </c>
      <c r="BA584" t="n">
        <v>562</v>
      </c>
      <c r="BB584" t="n">
        <v>0</v>
      </c>
      <c r="BC584" t="n">
        <v>0</v>
      </c>
      <c r="BD584" t="n">
        <v>0</v>
      </c>
      <c r="BE584" t="n">
        <v>0</v>
      </c>
      <c r="BF584" t="n">
        <v>0</v>
      </c>
      <c r="BG584" t="n">
        <v>0</v>
      </c>
      <c r="BH584" t="n">
        <v>0</v>
      </c>
      <c r="BI584" t="n">
        <v>0</v>
      </c>
      <c r="BJ584" t="n">
        <v>0</v>
      </c>
      <c r="BK584" t="n">
        <v>0</v>
      </c>
      <c r="BL584" t="n">
        <v>0</v>
      </c>
      <c r="BM584" t="n">
        <v>0</v>
      </c>
      <c r="BN584" t="n">
        <v>0</v>
      </c>
      <c r="BO584" t="n">
        <v>0</v>
      </c>
      <c r="BP584" t="n">
        <v>0</v>
      </c>
      <c r="BQ584" t="n">
        <v>0</v>
      </c>
      <c r="BR584" t="n">
        <v>0</v>
      </c>
      <c r="BS584" t="n">
        <v>0</v>
      </c>
      <c r="BT584" t="n">
        <v>0</v>
      </c>
      <c r="BU584" t="n">
        <v>0</v>
      </c>
      <c r="BV584" t="n">
        <v>0</v>
      </c>
      <c r="BW584" t="n">
        <v>0</v>
      </c>
      <c r="CV584" t="n">
        <v>0</v>
      </c>
      <c r="CW584" t="n">
        <v>0</v>
      </c>
      <c r="CX584">
        <f>ROUND(Y584*Source!I1629,7)</f>
        <v/>
      </c>
      <c r="CY584">
        <f>AA584</f>
        <v/>
      </c>
      <c r="CZ584">
        <f>AE584</f>
        <v/>
      </c>
      <c r="DA584">
        <f>AI584</f>
        <v/>
      </c>
      <c r="DB584">
        <f>ROUND((ROUND(AT584*CZ584,2)*ROUND(0.2,7)),2)</f>
        <v/>
      </c>
      <c r="DC584">
        <f>ROUND((ROUND(AT584*AG584,2)*ROUND(0.2,7)),2)</f>
        <v/>
      </c>
      <c r="DD584" t="inlineStr"/>
      <c r="DE584" t="inlineStr"/>
      <c r="DF584">
        <f>ROUND(ROUND(AE584*AI584,0)*CX584,0)</f>
        <v/>
      </c>
      <c r="DG584">
        <f>ROUND(ROUND(AF584,0)*CX584,0)</f>
        <v/>
      </c>
      <c r="DH584">
        <f>ROUND(ROUND(AG584,0)*CX584,0)</f>
        <v/>
      </c>
      <c r="DI584">
        <f>ROUND(ROUND(AH584,0)*CX584,0)</f>
        <v/>
      </c>
      <c r="DJ584">
        <f>DF584</f>
        <v/>
      </c>
      <c r="DK584" t="n">
        <v>0</v>
      </c>
      <c r="DL584" t="inlineStr"/>
      <c r="DM584" t="n">
        <v>0</v>
      </c>
      <c r="DN584" t="inlineStr"/>
      <c r="DO584" t="n">
        <v>0</v>
      </c>
    </row>
    <row r="585">
      <c r="A585">
        <f>ROW(Source!A1629)</f>
        <v/>
      </c>
      <c r="B585" t="n">
        <v>78855224</v>
      </c>
      <c r="C585" t="n">
        <v>78861513</v>
      </c>
      <c r="D585" t="n">
        <v>29171808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999-9950</t>
        </is>
      </c>
      <c r="J585" t="inlineStr">
        <is>
          <t>ТССЦ Московской обл., 999-9950, приказ Минстроя России №675/пр от 21.09.2015 г.</t>
        </is>
      </c>
      <c r="K585" t="inlineStr">
        <is>
          <t>Вспомогательные ненормируемые материалы (2% от ОЗП)</t>
        </is>
      </c>
      <c r="L585" t="n">
        <v>1374</v>
      </c>
      <c r="N585" t="n">
        <v>1013</v>
      </c>
      <c r="O585" t="inlineStr">
        <is>
          <t>РУБ</t>
        </is>
      </c>
      <c r="P585" t="inlineStr">
        <is>
          <t>РУБ</t>
        </is>
      </c>
      <c r="Q585" t="n">
        <v>1</v>
      </c>
      <c r="W585" t="n">
        <v>0</v>
      </c>
      <c r="X585" t="n">
        <v>-915781824</v>
      </c>
      <c r="Y585">
        <f>(AT585*ROUND(0.2,7))</f>
        <v/>
      </c>
      <c r="AA585" t="n">
        <v>1</v>
      </c>
      <c r="AB585" t="n">
        <v>0</v>
      </c>
      <c r="AC585" t="n">
        <v>0</v>
      </c>
      <c r="AD585" t="n">
        <v>0</v>
      </c>
      <c r="AE585" t="n">
        <v>1</v>
      </c>
      <c r="AF585" t="n">
        <v>0</v>
      </c>
      <c r="AG585" t="n">
        <v>0</v>
      </c>
      <c r="AH585" t="n">
        <v>0</v>
      </c>
      <c r="AI585" t="n">
        <v>1</v>
      </c>
      <c r="AJ585" t="n">
        <v>1</v>
      </c>
      <c r="AK585" t="n">
        <v>1</v>
      </c>
      <c r="AL585" t="n">
        <v>1</v>
      </c>
      <c r="AM585" t="n">
        <v>-2</v>
      </c>
      <c r="AN585" t="n">
        <v>0</v>
      </c>
      <c r="AO585" t="n">
        <v>1</v>
      </c>
      <c r="AP585" t="n">
        <v>1</v>
      </c>
      <c r="AQ585" t="n">
        <v>0</v>
      </c>
      <c r="AR585" t="n">
        <v>0</v>
      </c>
      <c r="AS585" t="inlineStr"/>
      <c r="AT585" t="n">
        <v>0.3</v>
      </c>
      <c r="AU585" t="inlineStr">
        <is>
          <t>)*0,2</t>
        </is>
      </c>
      <c r="AV585" t="n">
        <v>0</v>
      </c>
      <c r="AW585" t="n">
        <v>2</v>
      </c>
      <c r="AX585" t="n">
        <v>78861528</v>
      </c>
      <c r="AY585" t="n">
        <v>1</v>
      </c>
      <c r="AZ585" t="n">
        <v>0</v>
      </c>
      <c r="BA585" t="n">
        <v>563</v>
      </c>
      <c r="BB585" t="n">
        <v>0</v>
      </c>
      <c r="BC585" t="n">
        <v>0</v>
      </c>
      <c r="BD585" t="n">
        <v>0</v>
      </c>
      <c r="BE585" t="n">
        <v>0</v>
      </c>
      <c r="BF585" t="n">
        <v>0</v>
      </c>
      <c r="BG585" t="n">
        <v>0</v>
      </c>
      <c r="BH585" t="n">
        <v>0</v>
      </c>
      <c r="BI585" t="n">
        <v>0</v>
      </c>
      <c r="BJ585" t="n">
        <v>0</v>
      </c>
      <c r="BK585" t="n">
        <v>0</v>
      </c>
      <c r="BL585" t="n">
        <v>0</v>
      </c>
      <c r="BM585" t="n">
        <v>0</v>
      </c>
      <c r="BN585" t="n">
        <v>0</v>
      </c>
      <c r="BO585" t="n">
        <v>0</v>
      </c>
      <c r="BP585" t="n">
        <v>0</v>
      </c>
      <c r="BQ585" t="n">
        <v>0</v>
      </c>
      <c r="BR585" t="n">
        <v>0</v>
      </c>
      <c r="BS585" t="n">
        <v>0</v>
      </c>
      <c r="BT585" t="n">
        <v>0</v>
      </c>
      <c r="BU585" t="n">
        <v>0</v>
      </c>
      <c r="BV585" t="n">
        <v>0</v>
      </c>
      <c r="BW585" t="n">
        <v>0</v>
      </c>
      <c r="CV585" t="n">
        <v>0</v>
      </c>
      <c r="CW585" t="n">
        <v>0</v>
      </c>
      <c r="CX585">
        <f>ROUND(Y585*Source!I1629,7)</f>
        <v/>
      </c>
      <c r="CY585">
        <f>AA585</f>
        <v/>
      </c>
      <c r="CZ585">
        <f>AE585</f>
        <v/>
      </c>
      <c r="DA585">
        <f>AI585</f>
        <v/>
      </c>
      <c r="DB585">
        <f>ROUND((ROUND(AT585*CZ585,2)*ROUND(0.2,7)),2)</f>
        <v/>
      </c>
      <c r="DC585">
        <f>ROUND((ROUND(AT585*AG585,2)*ROUND(0.2,7)),2)</f>
        <v/>
      </c>
      <c r="DD585" t="inlineStr"/>
      <c r="DE585" t="inlineStr"/>
      <c r="DF585">
        <f>ROUND(ROUND(AE585,0)*CX585,0)</f>
        <v/>
      </c>
      <c r="DG585">
        <f>ROUND(ROUND(AF585,0)*CX585,0)</f>
        <v/>
      </c>
      <c r="DH585">
        <f>ROUND(ROUND(AG585,0)*CX585,0)</f>
        <v/>
      </c>
      <c r="DI585">
        <f>ROUND(ROUND(AH585,0)*CX585,0)</f>
        <v/>
      </c>
      <c r="DJ585">
        <f>DF585</f>
        <v/>
      </c>
      <c r="DK585" t="n">
        <v>0</v>
      </c>
      <c r="DL585" t="inlineStr"/>
      <c r="DM585" t="n">
        <v>0</v>
      </c>
      <c r="DN585" t="inlineStr"/>
      <c r="DO585" t="n">
        <v>0</v>
      </c>
    </row>
    <row r="586">
      <c r="A586">
        <f>ROW(Source!A1630)</f>
        <v/>
      </c>
      <c r="B586" t="n">
        <v>78855224</v>
      </c>
      <c r="C586" t="n">
        <v>78861529</v>
      </c>
      <c r="D586" t="n">
        <v>29361307</v>
      </c>
      <c r="E586" t="n">
        <v>1</v>
      </c>
      <c r="F586" t="n">
        <v>1</v>
      </c>
      <c r="G586" t="n">
        <v>1</v>
      </c>
      <c r="H586" t="n">
        <v>1</v>
      </c>
      <c r="I586" t="inlineStr">
        <is>
          <t>1-2039-90</t>
        </is>
      </c>
      <c r="J586" t="inlineStr"/>
      <c r="K586" t="inlineStr">
        <is>
          <t>Рабочий монтажник среднего разряда 3,9</t>
        </is>
      </c>
      <c r="L586" t="n">
        <v>1369</v>
      </c>
      <c r="N586" t="n">
        <v>1013</v>
      </c>
      <c r="O586" t="inlineStr">
        <is>
          <t>чел.-ч</t>
        </is>
      </c>
      <c r="P586" t="inlineStr">
        <is>
          <t>чел.-ч</t>
        </is>
      </c>
      <c r="Q586" t="n">
        <v>1</v>
      </c>
      <c r="W586" t="n">
        <v>0</v>
      </c>
      <c r="X586" t="n">
        <v>357208865</v>
      </c>
      <c r="Y586">
        <f>AT586</f>
        <v/>
      </c>
      <c r="AA586" t="n">
        <v>0</v>
      </c>
      <c r="AB586" t="n">
        <v>0</v>
      </c>
      <c r="AC586" t="n">
        <v>0</v>
      </c>
      <c r="AD586" t="n">
        <v>9.51</v>
      </c>
      <c r="AE586" t="n">
        <v>0</v>
      </c>
      <c r="AF586" t="n">
        <v>0</v>
      </c>
      <c r="AG586" t="n">
        <v>0</v>
      </c>
      <c r="AH586" t="n">
        <v>9.51</v>
      </c>
      <c r="AI586" t="n">
        <v>1</v>
      </c>
      <c r="AJ586" t="n">
        <v>1</v>
      </c>
      <c r="AK586" t="n">
        <v>1</v>
      </c>
      <c r="AL586" t="n">
        <v>1</v>
      </c>
      <c r="AM586" t="n">
        <v>-2</v>
      </c>
      <c r="AN586" t="n">
        <v>0</v>
      </c>
      <c r="AO586" t="n">
        <v>1</v>
      </c>
      <c r="AP586" t="n">
        <v>1</v>
      </c>
      <c r="AQ586" t="n">
        <v>0</v>
      </c>
      <c r="AR586" t="n">
        <v>0</v>
      </c>
      <c r="AS586" t="inlineStr"/>
      <c r="AT586" t="n">
        <v>1.56</v>
      </c>
      <c r="AU586" t="inlineStr"/>
      <c r="AV586" t="n">
        <v>1</v>
      </c>
      <c r="AW586" t="n">
        <v>2</v>
      </c>
      <c r="AX586" t="n">
        <v>78861530</v>
      </c>
      <c r="AY586" t="n">
        <v>1</v>
      </c>
      <c r="AZ586" t="n">
        <v>0</v>
      </c>
      <c r="BA586" t="n">
        <v>564</v>
      </c>
      <c r="BB586" t="n">
        <v>0</v>
      </c>
      <c r="BC586" t="n">
        <v>0</v>
      </c>
      <c r="BD586" t="n">
        <v>0</v>
      </c>
      <c r="BE586" t="n">
        <v>0</v>
      </c>
      <c r="BF586" t="n">
        <v>0</v>
      </c>
      <c r="BG586" t="n">
        <v>0</v>
      </c>
      <c r="BH586" t="n">
        <v>0</v>
      </c>
      <c r="BI586" t="n">
        <v>0</v>
      </c>
      <c r="BJ586" t="n">
        <v>0</v>
      </c>
      <c r="BK586" t="n">
        <v>0</v>
      </c>
      <c r="BL586" t="n">
        <v>0</v>
      </c>
      <c r="BM586" t="n">
        <v>0</v>
      </c>
      <c r="BN586" t="n">
        <v>0</v>
      </c>
      <c r="BO586" t="n">
        <v>0</v>
      </c>
      <c r="BP586" t="n">
        <v>0</v>
      </c>
      <c r="BQ586" t="n">
        <v>0</v>
      </c>
      <c r="BR586" t="n">
        <v>0</v>
      </c>
      <c r="BS586" t="n">
        <v>0</v>
      </c>
      <c r="BT586" t="n">
        <v>0</v>
      </c>
      <c r="BU586" t="n">
        <v>0</v>
      </c>
      <c r="BV586" t="n">
        <v>0</v>
      </c>
      <c r="BW586" t="n">
        <v>0</v>
      </c>
      <c r="CU586">
        <f>ROUND(AT586*Source!I1630*AH586*AL586,0)</f>
        <v/>
      </c>
      <c r="CV586">
        <f>ROUND(Y586*Source!I1630,7)</f>
        <v/>
      </c>
      <c r="CW586" t="n">
        <v>0</v>
      </c>
      <c r="CX586">
        <f>ROUND(Y586*Source!I1630,7)</f>
        <v/>
      </c>
      <c r="CY586">
        <f>AD586</f>
        <v/>
      </c>
      <c r="CZ586">
        <f>AH586</f>
        <v/>
      </c>
      <c r="DA586">
        <f>AL586</f>
        <v/>
      </c>
      <c r="DB586">
        <f>ROUND(ROUND(AT586*CZ586,2),2)</f>
        <v/>
      </c>
      <c r="DC586">
        <f>ROUND(ROUND(AT586*AG586,2),2)</f>
        <v/>
      </c>
      <c r="DD586" t="inlineStr"/>
      <c r="DE586" t="inlineStr"/>
      <c r="DF586">
        <f>ROUND(ROUND(AE586,0)*CX586,0)</f>
        <v/>
      </c>
      <c r="DG586">
        <f>ROUND(ROUND(AF586,0)*CX586,0)</f>
        <v/>
      </c>
      <c r="DH586">
        <f>ROUND(ROUND(AG586,0)*CX586,0)</f>
        <v/>
      </c>
      <c r="DI586">
        <f>ROUND(ROUND(AH586,0)*CX586,0)</f>
        <v/>
      </c>
      <c r="DJ586">
        <f>DI586</f>
        <v/>
      </c>
      <c r="DK586" t="n">
        <v>0</v>
      </c>
      <c r="DL586" t="inlineStr"/>
      <c r="DM586" t="n">
        <v>0</v>
      </c>
      <c r="DN586" t="inlineStr"/>
      <c r="DO586" t="n">
        <v>0</v>
      </c>
    </row>
    <row r="587">
      <c r="A587">
        <f>ROW(Source!A1630)</f>
        <v/>
      </c>
      <c r="B587" t="n">
        <v>78855224</v>
      </c>
      <c r="C587" t="n">
        <v>78861529</v>
      </c>
      <c r="D587" t="n">
        <v>29172657</v>
      </c>
      <c r="E587" t="n">
        <v>1</v>
      </c>
      <c r="F587" t="n">
        <v>1</v>
      </c>
      <c r="G587" t="n">
        <v>1</v>
      </c>
      <c r="H587" t="n">
        <v>2</v>
      </c>
      <c r="I587" t="inlineStr">
        <is>
          <t>040502</t>
        </is>
      </c>
      <c r="J587" t="inlineStr">
        <is>
          <t>ТСЭМ Московской обл., 040502, приказ Минстроя России №675/пр от 28.02.2017 № 264/пр</t>
        </is>
      </c>
      <c r="K587" t="inlineStr">
        <is>
          <t>Установки для сварки ручной дуговой (постоянного тока)</t>
        </is>
      </c>
      <c r="L587" t="n">
        <v>1368</v>
      </c>
      <c r="N587" t="n">
        <v>1011</v>
      </c>
      <c r="O587" t="inlineStr">
        <is>
          <t>маш.-ч</t>
        </is>
      </c>
      <c r="P587" t="inlineStr">
        <is>
          <t>маш.-ч</t>
        </is>
      </c>
      <c r="Q587" t="n">
        <v>1</v>
      </c>
      <c r="W587" t="n">
        <v>0</v>
      </c>
      <c r="X587" t="n">
        <v>1474986261</v>
      </c>
      <c r="Y587">
        <f>AT587</f>
        <v/>
      </c>
      <c r="AA587" t="n">
        <v>0</v>
      </c>
      <c r="AB587" t="n">
        <v>69.26000000000001</v>
      </c>
      <c r="AC587" t="n">
        <v>0</v>
      </c>
      <c r="AD587" t="n">
        <v>0</v>
      </c>
      <c r="AE587" t="n">
        <v>0</v>
      </c>
      <c r="AF587" t="n">
        <v>8.1</v>
      </c>
      <c r="AG587" t="n">
        <v>0</v>
      </c>
      <c r="AH587" t="n">
        <v>0</v>
      </c>
      <c r="AI587" t="n">
        <v>1</v>
      </c>
      <c r="AJ587" t="n">
        <v>8.550000000000001</v>
      </c>
      <c r="AK587" t="n">
        <v>52.25</v>
      </c>
      <c r="AL587" t="n">
        <v>1</v>
      </c>
      <c r="AM587" t="n">
        <v>2</v>
      </c>
      <c r="AN587" t="n">
        <v>0</v>
      </c>
      <c r="AO587" t="n">
        <v>1</v>
      </c>
      <c r="AP587" t="n">
        <v>1</v>
      </c>
      <c r="AQ587" t="n">
        <v>0</v>
      </c>
      <c r="AR587" t="n">
        <v>0</v>
      </c>
      <c r="AS587" t="inlineStr"/>
      <c r="AT587" t="n">
        <v>0.13</v>
      </c>
      <c r="AU587" t="inlineStr"/>
      <c r="AV587" t="n">
        <v>0</v>
      </c>
      <c r="AW587" t="n">
        <v>2</v>
      </c>
      <c r="AX587" t="n">
        <v>78861531</v>
      </c>
      <c r="AY587" t="n">
        <v>1</v>
      </c>
      <c r="AZ587" t="n">
        <v>0</v>
      </c>
      <c r="BA587" t="n">
        <v>565</v>
      </c>
      <c r="BB587" t="n">
        <v>0</v>
      </c>
      <c r="BC587" t="n">
        <v>0</v>
      </c>
      <c r="BD587" t="n">
        <v>0</v>
      </c>
      <c r="BE587" t="n">
        <v>0</v>
      </c>
      <c r="BF587" t="n">
        <v>0</v>
      </c>
      <c r="BG587" t="n">
        <v>0</v>
      </c>
      <c r="BH587" t="n">
        <v>0</v>
      </c>
      <c r="BI587" t="n">
        <v>0</v>
      </c>
      <c r="BJ587" t="n">
        <v>0</v>
      </c>
      <c r="BK587" t="n">
        <v>0</v>
      </c>
      <c r="BL587" t="n">
        <v>0</v>
      </c>
      <c r="BM587" t="n">
        <v>0</v>
      </c>
      <c r="BN587" t="n">
        <v>0</v>
      </c>
      <c r="BO587" t="n">
        <v>0</v>
      </c>
      <c r="BP587" t="n">
        <v>0</v>
      </c>
      <c r="BQ587" t="n">
        <v>0</v>
      </c>
      <c r="BR587" t="n">
        <v>0</v>
      </c>
      <c r="BS587" t="n">
        <v>0</v>
      </c>
      <c r="BT587" t="n">
        <v>0</v>
      </c>
      <c r="BU587" t="n">
        <v>0</v>
      </c>
      <c r="BV587" t="n">
        <v>0</v>
      </c>
      <c r="BW587" t="n">
        <v>0</v>
      </c>
      <c r="CV587" t="n">
        <v>0</v>
      </c>
      <c r="CW587">
        <f>ROUND(Y587*Source!I1630*DO587,7)</f>
        <v/>
      </c>
      <c r="CX587">
        <f>ROUND(Y587*Source!I1630,7)</f>
        <v/>
      </c>
      <c r="CY587">
        <f>AB587</f>
        <v/>
      </c>
      <c r="CZ587">
        <f>AF587</f>
        <v/>
      </c>
      <c r="DA587">
        <f>AJ587</f>
        <v/>
      </c>
      <c r="DB587">
        <f>ROUND(ROUND(AT587*CZ587,2),2)</f>
        <v/>
      </c>
      <c r="DC587">
        <f>ROUND(ROUND(AT587*AG587,2),2)</f>
        <v/>
      </c>
      <c r="DD587" t="inlineStr"/>
      <c r="DE587" t="inlineStr"/>
      <c r="DF587">
        <f>ROUND(ROUND(AE587,0)*CX587,0)</f>
        <v/>
      </c>
      <c r="DG587">
        <f>ROUND(ROUND(AF587*AJ587,0)*CX587,0)</f>
        <v/>
      </c>
      <c r="DH587">
        <f>ROUND(ROUND(AG587*AK587,0)*CX587,0)</f>
        <v/>
      </c>
      <c r="DI587">
        <f>ROUND(ROUND(AH587,0)*CX587,0)</f>
        <v/>
      </c>
      <c r="DJ587">
        <f>DG587</f>
        <v/>
      </c>
      <c r="DK587" t="n">
        <v>0</v>
      </c>
      <c r="DL587" t="inlineStr"/>
      <c r="DM587" t="n">
        <v>0</v>
      </c>
      <c r="DN587" t="inlineStr"/>
      <c r="DO587" t="n">
        <v>0</v>
      </c>
    </row>
    <row r="588">
      <c r="A588">
        <f>ROW(Source!A1630)</f>
        <v/>
      </c>
      <c r="B588" t="n">
        <v>78855224</v>
      </c>
      <c r="C588" t="n">
        <v>78861529</v>
      </c>
      <c r="D588" t="n">
        <v>29174500</v>
      </c>
      <c r="E588" t="n">
        <v>1</v>
      </c>
      <c r="F588" t="n">
        <v>1</v>
      </c>
      <c r="G588" t="n">
        <v>1</v>
      </c>
      <c r="H588" t="n">
        <v>2</v>
      </c>
      <c r="I588" t="inlineStr">
        <is>
          <t>330206</t>
        </is>
      </c>
      <c r="J588" t="inlineStr">
        <is>
          <t>ТСЭМ Московской обл., 330206, приказ Минстроя России №675/пр от 28.02.2017 № 264/пр</t>
        </is>
      </c>
      <c r="K588" t="inlineStr">
        <is>
          <t>Дрели электрические</t>
        </is>
      </c>
      <c r="L588" t="n">
        <v>1368</v>
      </c>
      <c r="N588" t="n">
        <v>1011</v>
      </c>
      <c r="O588" t="inlineStr">
        <is>
          <t>маш.-ч</t>
        </is>
      </c>
      <c r="P588" t="inlineStr">
        <is>
          <t>маш.-ч</t>
        </is>
      </c>
      <c r="Q588" t="n">
        <v>1</v>
      </c>
      <c r="W588" t="n">
        <v>0</v>
      </c>
      <c r="X588" t="n">
        <v>-1867053656</v>
      </c>
      <c r="Y588">
        <f>AT588</f>
        <v/>
      </c>
      <c r="AA588" t="n">
        <v>0</v>
      </c>
      <c r="AB588" t="n">
        <v>8.390000000000001</v>
      </c>
      <c r="AC588" t="n">
        <v>0</v>
      </c>
      <c r="AD588" t="n">
        <v>0</v>
      </c>
      <c r="AE588" t="n">
        <v>0</v>
      </c>
      <c r="AF588" t="n">
        <v>1.95</v>
      </c>
      <c r="AG588" t="n">
        <v>0</v>
      </c>
      <c r="AH588" t="n">
        <v>0</v>
      </c>
      <c r="AI588" t="n">
        <v>1</v>
      </c>
      <c r="AJ588" t="n">
        <v>4.3</v>
      </c>
      <c r="AK588" t="n">
        <v>52.25</v>
      </c>
      <c r="AL588" t="n">
        <v>1</v>
      </c>
      <c r="AM588" t="n">
        <v>2</v>
      </c>
      <c r="AN588" t="n">
        <v>0</v>
      </c>
      <c r="AO588" t="n">
        <v>1</v>
      </c>
      <c r="AP588" t="n">
        <v>1</v>
      </c>
      <c r="AQ588" t="n">
        <v>0</v>
      </c>
      <c r="AR588" t="n">
        <v>0</v>
      </c>
      <c r="AS588" t="inlineStr"/>
      <c r="AT588" t="n">
        <v>0.04</v>
      </c>
      <c r="AU588" t="inlineStr"/>
      <c r="AV588" t="n">
        <v>0</v>
      </c>
      <c r="AW588" t="n">
        <v>2</v>
      </c>
      <c r="AX588" t="n">
        <v>78861532</v>
      </c>
      <c r="AY588" t="n">
        <v>1</v>
      </c>
      <c r="AZ588" t="n">
        <v>0</v>
      </c>
      <c r="BA588" t="n">
        <v>566</v>
      </c>
      <c r="BB588" t="n">
        <v>0</v>
      </c>
      <c r="BC588" t="n">
        <v>0</v>
      </c>
      <c r="BD588" t="n">
        <v>0</v>
      </c>
      <c r="BE588" t="n">
        <v>0</v>
      </c>
      <c r="BF588" t="n">
        <v>0</v>
      </c>
      <c r="BG588" t="n">
        <v>0</v>
      </c>
      <c r="BH588" t="n">
        <v>0</v>
      </c>
      <c r="BI588" t="n">
        <v>0</v>
      </c>
      <c r="BJ588" t="n">
        <v>0</v>
      </c>
      <c r="BK588" t="n">
        <v>0</v>
      </c>
      <c r="BL588" t="n">
        <v>0</v>
      </c>
      <c r="BM588" t="n">
        <v>0</v>
      </c>
      <c r="BN588" t="n">
        <v>0</v>
      </c>
      <c r="BO588" t="n">
        <v>0</v>
      </c>
      <c r="BP588" t="n">
        <v>0</v>
      </c>
      <c r="BQ588" t="n">
        <v>0</v>
      </c>
      <c r="BR588" t="n">
        <v>0</v>
      </c>
      <c r="BS588" t="n">
        <v>0</v>
      </c>
      <c r="BT588" t="n">
        <v>0</v>
      </c>
      <c r="BU588" t="n">
        <v>0</v>
      </c>
      <c r="BV588" t="n">
        <v>0</v>
      </c>
      <c r="BW588" t="n">
        <v>0</v>
      </c>
      <c r="CV588" t="n">
        <v>0</v>
      </c>
      <c r="CW588">
        <f>ROUND(Y588*Source!I1630*DO588,7)</f>
        <v/>
      </c>
      <c r="CX588">
        <f>ROUND(Y588*Source!I1630,7)</f>
        <v/>
      </c>
      <c r="CY588">
        <f>AB588</f>
        <v/>
      </c>
      <c r="CZ588">
        <f>AF588</f>
        <v/>
      </c>
      <c r="DA588">
        <f>AJ588</f>
        <v/>
      </c>
      <c r="DB588">
        <f>ROUND(ROUND(AT588*CZ588,2),2)</f>
        <v/>
      </c>
      <c r="DC588">
        <f>ROUND(ROUND(AT588*AG588,2),2)</f>
        <v/>
      </c>
      <c r="DD588" t="inlineStr"/>
      <c r="DE588" t="inlineStr"/>
      <c r="DF588">
        <f>ROUND(ROUND(AE588,0)*CX588,0)</f>
        <v/>
      </c>
      <c r="DG588">
        <f>ROUND(ROUND(AF588*AJ588,0)*CX588,0)</f>
        <v/>
      </c>
      <c r="DH588">
        <f>ROUND(ROUND(AG588*AK588,0)*CX588,0)</f>
        <v/>
      </c>
      <c r="DI588">
        <f>ROUND(ROUND(AH588,0)*CX588,0)</f>
        <v/>
      </c>
      <c r="DJ588">
        <f>DG588</f>
        <v/>
      </c>
      <c r="DK588" t="n">
        <v>0</v>
      </c>
      <c r="DL588" t="inlineStr"/>
      <c r="DM588" t="n">
        <v>0</v>
      </c>
      <c r="DN588" t="inlineStr"/>
      <c r="DO588" t="n">
        <v>0</v>
      </c>
    </row>
    <row r="589">
      <c r="A589">
        <f>ROW(Source!A1630)</f>
        <v/>
      </c>
      <c r="B589" t="n">
        <v>78855224</v>
      </c>
      <c r="C589" t="n">
        <v>78861529</v>
      </c>
      <c r="D589" t="n">
        <v>29110546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101-1665</t>
        </is>
      </c>
      <c r="J589" t="inlineStr">
        <is>
          <t>ТССЦ Московской обл., 101-1665, приказ Минстроя России №675/пр от 28.02.2017 № 254/пр</t>
        </is>
      </c>
      <c r="K589" t="inlineStr">
        <is>
          <t>Лак электроизоляционный 318</t>
        </is>
      </c>
      <c r="L589" t="n">
        <v>1346</v>
      </c>
      <c r="N589" t="n">
        <v>1009</v>
      </c>
      <c r="O589" t="inlineStr">
        <is>
          <t>кг</t>
        </is>
      </c>
      <c r="P589" t="inlineStr">
        <is>
          <t>кг</t>
        </is>
      </c>
      <c r="Q589" t="n">
        <v>1</v>
      </c>
      <c r="W589" t="n">
        <v>0</v>
      </c>
      <c r="X589" t="n">
        <v>2102179917</v>
      </c>
      <c r="Y589">
        <f>AT589</f>
        <v/>
      </c>
      <c r="AA589" t="n">
        <v>191.33</v>
      </c>
      <c r="AB589" t="n">
        <v>0</v>
      </c>
      <c r="AC589" t="n">
        <v>0</v>
      </c>
      <c r="AD589" t="n">
        <v>0</v>
      </c>
      <c r="AE589" t="n">
        <v>35.63</v>
      </c>
      <c r="AF589" t="n">
        <v>0</v>
      </c>
      <c r="AG589" t="n">
        <v>0</v>
      </c>
      <c r="AH589" t="n">
        <v>0</v>
      </c>
      <c r="AI589" t="n">
        <v>5.37</v>
      </c>
      <c r="AJ589" t="n">
        <v>1</v>
      </c>
      <c r="AK589" t="n">
        <v>1</v>
      </c>
      <c r="AL589" t="n">
        <v>1</v>
      </c>
      <c r="AM589" t="n">
        <v>2</v>
      </c>
      <c r="AN589" t="n">
        <v>0</v>
      </c>
      <c r="AO589" t="n">
        <v>1</v>
      </c>
      <c r="AP589" t="n">
        <v>1</v>
      </c>
      <c r="AQ589" t="n">
        <v>0</v>
      </c>
      <c r="AR589" t="n">
        <v>0</v>
      </c>
      <c r="AS589" t="inlineStr"/>
      <c r="AT589" t="n">
        <v>0.006</v>
      </c>
      <c r="AU589" t="inlineStr"/>
      <c r="AV589" t="n">
        <v>0</v>
      </c>
      <c r="AW589" t="n">
        <v>2</v>
      </c>
      <c r="AX589" t="n">
        <v>78861533</v>
      </c>
      <c r="AY589" t="n">
        <v>1</v>
      </c>
      <c r="AZ589" t="n">
        <v>0</v>
      </c>
      <c r="BA589" t="n">
        <v>567</v>
      </c>
      <c r="BB589" t="n">
        <v>0</v>
      </c>
      <c r="BC589" t="n">
        <v>0</v>
      </c>
      <c r="BD589" t="n">
        <v>0</v>
      </c>
      <c r="BE589" t="n">
        <v>0</v>
      </c>
      <c r="BF589" t="n">
        <v>0</v>
      </c>
      <c r="BG589" t="n">
        <v>0</v>
      </c>
      <c r="BH589" t="n">
        <v>0</v>
      </c>
      <c r="BI589" t="n">
        <v>0</v>
      </c>
      <c r="BJ589" t="n">
        <v>0</v>
      </c>
      <c r="BK589" t="n">
        <v>0</v>
      </c>
      <c r="BL589" t="n">
        <v>0</v>
      </c>
      <c r="BM589" t="n">
        <v>0</v>
      </c>
      <c r="BN589" t="n">
        <v>0</v>
      </c>
      <c r="BO589" t="n">
        <v>0</v>
      </c>
      <c r="BP589" t="n">
        <v>0</v>
      </c>
      <c r="BQ589" t="n">
        <v>0</v>
      </c>
      <c r="BR589" t="n">
        <v>0</v>
      </c>
      <c r="BS589" t="n">
        <v>0</v>
      </c>
      <c r="BT589" t="n">
        <v>0</v>
      </c>
      <c r="BU589" t="n">
        <v>0</v>
      </c>
      <c r="BV589" t="n">
        <v>0</v>
      </c>
      <c r="BW589" t="n">
        <v>0</v>
      </c>
      <c r="CV589" t="n">
        <v>0</v>
      </c>
      <c r="CW589" t="n">
        <v>0</v>
      </c>
      <c r="CX589">
        <f>ROUND(Y589*Source!I1630,7)</f>
        <v/>
      </c>
      <c r="CY589">
        <f>AA589</f>
        <v/>
      </c>
      <c r="CZ589">
        <f>AE589</f>
        <v/>
      </c>
      <c r="DA589">
        <f>AI589</f>
        <v/>
      </c>
      <c r="DB589">
        <f>ROUND(ROUND(AT589*CZ589,2),2)</f>
        <v/>
      </c>
      <c r="DC589">
        <f>ROUND(ROUND(AT589*AG589,2),2)</f>
        <v/>
      </c>
      <c r="DD589" t="inlineStr"/>
      <c r="DE589" t="inlineStr"/>
      <c r="DF589">
        <f>ROUND(ROUND(AE589*AI589,0)*CX589,0)</f>
        <v/>
      </c>
      <c r="DG589">
        <f>ROUND(ROUND(AF589,0)*CX589,0)</f>
        <v/>
      </c>
      <c r="DH589">
        <f>ROUND(ROUND(AG589,0)*CX589,0)</f>
        <v/>
      </c>
      <c r="DI589">
        <f>ROUND(ROUND(AH589,0)*CX589,0)</f>
        <v/>
      </c>
      <c r="DJ589">
        <f>DF589</f>
        <v/>
      </c>
      <c r="DK589" t="n">
        <v>0</v>
      </c>
      <c r="DL589" t="inlineStr"/>
      <c r="DM589" t="n">
        <v>0</v>
      </c>
      <c r="DN589" t="inlineStr"/>
      <c r="DO589" t="n">
        <v>0</v>
      </c>
    </row>
    <row r="590">
      <c r="A590">
        <f>ROW(Source!A1630)</f>
        <v/>
      </c>
      <c r="B590" t="n">
        <v>78855224</v>
      </c>
      <c r="C590" t="n">
        <v>78861529</v>
      </c>
      <c r="D590" t="n">
        <v>29113980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101-1924</t>
        </is>
      </c>
      <c r="J590" t="inlineStr">
        <is>
          <t>ТССЦ Московской обл., 101-1924, приказ Минстроя России №675/пр от 28.02.2017 № 254/пр</t>
        </is>
      </c>
      <c r="K590" t="inlineStr">
        <is>
          <t>Электроды диаметром 4 мм Э42А</t>
        </is>
      </c>
      <c r="L590" t="n">
        <v>1346</v>
      </c>
      <c r="N590" t="n">
        <v>1009</v>
      </c>
      <c r="O590" t="inlineStr">
        <is>
          <t>кг</t>
        </is>
      </c>
      <c r="P590" t="inlineStr">
        <is>
          <t>кг</t>
        </is>
      </c>
      <c r="Q590" t="n">
        <v>1</v>
      </c>
      <c r="W590" t="n">
        <v>0</v>
      </c>
      <c r="X590" t="n">
        <v>-1805966371</v>
      </c>
      <c r="Y590">
        <f>AT590</f>
        <v/>
      </c>
      <c r="AA590" t="n">
        <v>179.3</v>
      </c>
      <c r="AB590" t="n">
        <v>0</v>
      </c>
      <c r="AC590" t="n">
        <v>0</v>
      </c>
      <c r="AD590" t="n">
        <v>0</v>
      </c>
      <c r="AE590" t="n">
        <v>14.31</v>
      </c>
      <c r="AF590" t="n">
        <v>0</v>
      </c>
      <c r="AG590" t="n">
        <v>0</v>
      </c>
      <c r="AH590" t="n">
        <v>0</v>
      </c>
      <c r="AI590" t="n">
        <v>12.53</v>
      </c>
      <c r="AJ590" t="n">
        <v>1</v>
      </c>
      <c r="AK590" t="n">
        <v>1</v>
      </c>
      <c r="AL590" t="n">
        <v>1</v>
      </c>
      <c r="AM590" t="n">
        <v>2</v>
      </c>
      <c r="AN590" t="n">
        <v>0</v>
      </c>
      <c r="AO590" t="n">
        <v>1</v>
      </c>
      <c r="AP590" t="n">
        <v>1</v>
      </c>
      <c r="AQ590" t="n">
        <v>0</v>
      </c>
      <c r="AR590" t="n">
        <v>0</v>
      </c>
      <c r="AS590" t="inlineStr"/>
      <c r="AT590" t="n">
        <v>0.07000000000000001</v>
      </c>
      <c r="AU590" t="inlineStr"/>
      <c r="AV590" t="n">
        <v>0</v>
      </c>
      <c r="AW590" t="n">
        <v>2</v>
      </c>
      <c r="AX590" t="n">
        <v>78861534</v>
      </c>
      <c r="AY590" t="n">
        <v>1</v>
      </c>
      <c r="AZ590" t="n">
        <v>0</v>
      </c>
      <c r="BA590" t="n">
        <v>568</v>
      </c>
      <c r="BB590" t="n">
        <v>0</v>
      </c>
      <c r="BC590" t="n">
        <v>0</v>
      </c>
      <c r="BD590" t="n">
        <v>0</v>
      </c>
      <c r="BE590" t="n">
        <v>0</v>
      </c>
      <c r="BF590" t="n">
        <v>0</v>
      </c>
      <c r="BG590" t="n">
        <v>0</v>
      </c>
      <c r="BH590" t="n">
        <v>0</v>
      </c>
      <c r="BI590" t="n">
        <v>0</v>
      </c>
      <c r="BJ590" t="n">
        <v>0</v>
      </c>
      <c r="BK590" t="n">
        <v>0</v>
      </c>
      <c r="BL590" t="n">
        <v>0</v>
      </c>
      <c r="BM590" t="n">
        <v>0</v>
      </c>
      <c r="BN590" t="n">
        <v>0</v>
      </c>
      <c r="BO590" t="n">
        <v>0</v>
      </c>
      <c r="BP590" t="n">
        <v>0</v>
      </c>
      <c r="BQ590" t="n">
        <v>0</v>
      </c>
      <c r="BR590" t="n">
        <v>0</v>
      </c>
      <c r="BS590" t="n">
        <v>0</v>
      </c>
      <c r="BT590" t="n">
        <v>0</v>
      </c>
      <c r="BU590" t="n">
        <v>0</v>
      </c>
      <c r="BV590" t="n">
        <v>0</v>
      </c>
      <c r="BW590" t="n">
        <v>0</v>
      </c>
      <c r="CV590" t="n">
        <v>0</v>
      </c>
      <c r="CW590" t="n">
        <v>0</v>
      </c>
      <c r="CX590">
        <f>ROUND(Y590*Source!I1630,7)</f>
        <v/>
      </c>
      <c r="CY590">
        <f>AA590</f>
        <v/>
      </c>
      <c r="CZ590">
        <f>AE590</f>
        <v/>
      </c>
      <c r="DA590">
        <f>AI590</f>
        <v/>
      </c>
      <c r="DB590">
        <f>ROUND(ROUND(AT590*CZ590,2),2)</f>
        <v/>
      </c>
      <c r="DC590">
        <f>ROUND(ROUND(AT590*AG590,2),2)</f>
        <v/>
      </c>
      <c r="DD590" t="inlineStr"/>
      <c r="DE590" t="inlineStr"/>
      <c r="DF590">
        <f>ROUND(ROUND(AE590*AI590,0)*CX590,0)</f>
        <v/>
      </c>
      <c r="DG590">
        <f>ROUND(ROUND(AF590,0)*CX590,0)</f>
        <v/>
      </c>
      <c r="DH590">
        <f>ROUND(ROUND(AG590,0)*CX590,0)</f>
        <v/>
      </c>
      <c r="DI590">
        <f>ROUND(ROUND(AH590,0)*CX590,0)</f>
        <v/>
      </c>
      <c r="DJ590">
        <f>DF590</f>
        <v/>
      </c>
      <c r="DK590" t="n">
        <v>0</v>
      </c>
      <c r="DL590" t="inlineStr"/>
      <c r="DM590" t="n">
        <v>0</v>
      </c>
      <c r="DN590" t="inlineStr"/>
      <c r="DO590" t="n">
        <v>0</v>
      </c>
    </row>
    <row r="591">
      <c r="A591">
        <f>ROW(Source!A1630)</f>
        <v/>
      </c>
      <c r="B591" t="n">
        <v>78855224</v>
      </c>
      <c r="C591" t="n">
        <v>78861529</v>
      </c>
      <c r="D591" t="n">
        <v>29108369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101-1964</t>
        </is>
      </c>
      <c r="J591" t="inlineStr">
        <is>
          <t>ТССЦ Московской обл., 101-1964, приказ Минстроя России №675/пр от 28.02.2017 № 254/пр</t>
        </is>
      </c>
      <c r="K591" t="inlineStr">
        <is>
          <t>Шпагат бумажный</t>
        </is>
      </c>
      <c r="L591" t="n">
        <v>1346</v>
      </c>
      <c r="N591" t="n">
        <v>1009</v>
      </c>
      <c r="O591" t="inlineStr">
        <is>
          <t>кг</t>
        </is>
      </c>
      <c r="P591" t="inlineStr">
        <is>
          <t>кг</t>
        </is>
      </c>
      <c r="Q591" t="n">
        <v>1</v>
      </c>
      <c r="W591" t="n">
        <v>0</v>
      </c>
      <c r="X591" t="n">
        <v>326902400</v>
      </c>
      <c r="Y591">
        <f>AT591</f>
        <v/>
      </c>
      <c r="AA591" t="n">
        <v>260.82</v>
      </c>
      <c r="AB591" t="n">
        <v>0</v>
      </c>
      <c r="AC591" t="n">
        <v>0</v>
      </c>
      <c r="AD591" t="n">
        <v>0</v>
      </c>
      <c r="AE591" t="n">
        <v>18.9</v>
      </c>
      <c r="AF591" t="n">
        <v>0</v>
      </c>
      <c r="AG591" t="n">
        <v>0</v>
      </c>
      <c r="AH591" t="n">
        <v>0</v>
      </c>
      <c r="AI591" t="n">
        <v>13.8</v>
      </c>
      <c r="AJ591" t="n">
        <v>1</v>
      </c>
      <c r="AK591" t="n">
        <v>1</v>
      </c>
      <c r="AL591" t="n">
        <v>1</v>
      </c>
      <c r="AM591" t="n">
        <v>2</v>
      </c>
      <c r="AN591" t="n">
        <v>0</v>
      </c>
      <c r="AO591" t="n">
        <v>1</v>
      </c>
      <c r="AP591" t="n">
        <v>1</v>
      </c>
      <c r="AQ591" t="n">
        <v>0</v>
      </c>
      <c r="AR591" t="n">
        <v>0</v>
      </c>
      <c r="AS591" t="inlineStr"/>
      <c r="AT591" t="n">
        <v>0.001</v>
      </c>
      <c r="AU591" t="inlineStr"/>
      <c r="AV591" t="n">
        <v>0</v>
      </c>
      <c r="AW591" t="n">
        <v>2</v>
      </c>
      <c r="AX591" t="n">
        <v>78861535</v>
      </c>
      <c r="AY591" t="n">
        <v>1</v>
      </c>
      <c r="AZ591" t="n">
        <v>0</v>
      </c>
      <c r="BA591" t="n">
        <v>569</v>
      </c>
      <c r="BB591" t="n">
        <v>0</v>
      </c>
      <c r="BC591" t="n">
        <v>0</v>
      </c>
      <c r="BD591" t="n">
        <v>0</v>
      </c>
      <c r="BE591" t="n">
        <v>0</v>
      </c>
      <c r="BF591" t="n">
        <v>0</v>
      </c>
      <c r="BG591" t="n">
        <v>0</v>
      </c>
      <c r="BH591" t="n">
        <v>0</v>
      </c>
      <c r="BI591" t="n">
        <v>0</v>
      </c>
      <c r="BJ591" t="n">
        <v>0</v>
      </c>
      <c r="BK591" t="n">
        <v>0</v>
      </c>
      <c r="BL591" t="n">
        <v>0</v>
      </c>
      <c r="BM591" t="n">
        <v>0</v>
      </c>
      <c r="BN591" t="n">
        <v>0</v>
      </c>
      <c r="BO591" t="n">
        <v>0</v>
      </c>
      <c r="BP591" t="n">
        <v>0</v>
      </c>
      <c r="BQ591" t="n">
        <v>0</v>
      </c>
      <c r="BR591" t="n">
        <v>0</v>
      </c>
      <c r="BS591" t="n">
        <v>0</v>
      </c>
      <c r="BT591" t="n">
        <v>0</v>
      </c>
      <c r="BU591" t="n">
        <v>0</v>
      </c>
      <c r="BV591" t="n">
        <v>0</v>
      </c>
      <c r="BW591" t="n">
        <v>0</v>
      </c>
      <c r="CV591" t="n">
        <v>0</v>
      </c>
      <c r="CW591" t="n">
        <v>0</v>
      </c>
      <c r="CX591">
        <f>ROUND(Y591*Source!I1630,7)</f>
        <v/>
      </c>
      <c r="CY591">
        <f>AA591</f>
        <v/>
      </c>
      <c r="CZ591">
        <f>AE591</f>
        <v/>
      </c>
      <c r="DA591">
        <f>AI591</f>
        <v/>
      </c>
      <c r="DB591">
        <f>ROUND(ROUND(AT591*CZ591,2),2)</f>
        <v/>
      </c>
      <c r="DC591">
        <f>ROUND(ROUND(AT591*AG591,2),2)</f>
        <v/>
      </c>
      <c r="DD591" t="inlineStr"/>
      <c r="DE591" t="inlineStr"/>
      <c r="DF591">
        <f>ROUND(ROUND(AE591*AI591,0)*CX591,0)</f>
        <v/>
      </c>
      <c r="DG591">
        <f>ROUND(ROUND(AF591,0)*CX591,0)</f>
        <v/>
      </c>
      <c r="DH591">
        <f>ROUND(ROUND(AG591,0)*CX591,0)</f>
        <v/>
      </c>
      <c r="DI591">
        <f>ROUND(ROUND(AH591,0)*CX591,0)</f>
        <v/>
      </c>
      <c r="DJ591">
        <f>DF591</f>
        <v/>
      </c>
      <c r="DK591" t="n">
        <v>0</v>
      </c>
      <c r="DL591" t="inlineStr"/>
      <c r="DM591" t="n">
        <v>0</v>
      </c>
      <c r="DN591" t="inlineStr"/>
      <c r="DO591" t="n">
        <v>0</v>
      </c>
    </row>
    <row r="592">
      <c r="A592">
        <f>ROW(Source!A1630)</f>
        <v/>
      </c>
      <c r="B592" t="n">
        <v>78855224</v>
      </c>
      <c r="C592" t="n">
        <v>78861529</v>
      </c>
      <c r="D592" t="n">
        <v>29114246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101-1977</t>
        </is>
      </c>
      <c r="J592" t="inlineStr">
        <is>
          <t>ТССЦ Московской обл., 101-1977, приказ Минстроя России №675/пр от 28.02.2017 № 254/пр</t>
        </is>
      </c>
      <c r="K592" t="inlineStr">
        <is>
          <t>Болты с гайками и шайбами строительные</t>
        </is>
      </c>
      <c r="L592" t="n">
        <v>1346</v>
      </c>
      <c r="N592" t="n">
        <v>1009</v>
      </c>
      <c r="O592" t="inlineStr">
        <is>
          <t>кг</t>
        </is>
      </c>
      <c r="P592" t="inlineStr">
        <is>
          <t>кг</t>
        </is>
      </c>
      <c r="Q592" t="n">
        <v>1</v>
      </c>
      <c r="W592" t="n">
        <v>0</v>
      </c>
      <c r="X592" t="n">
        <v>30920770</v>
      </c>
      <c r="Y592">
        <f>AT592</f>
        <v/>
      </c>
      <c r="AA592" t="n">
        <v>152.32</v>
      </c>
      <c r="AB592" t="n">
        <v>0</v>
      </c>
      <c r="AC592" t="n">
        <v>0</v>
      </c>
      <c r="AD592" t="n">
        <v>0</v>
      </c>
      <c r="AE592" t="n">
        <v>9.039999999999999</v>
      </c>
      <c r="AF592" t="n">
        <v>0</v>
      </c>
      <c r="AG592" t="n">
        <v>0</v>
      </c>
      <c r="AH592" t="n">
        <v>0</v>
      </c>
      <c r="AI592" t="n">
        <v>16.85</v>
      </c>
      <c r="AJ592" t="n">
        <v>1</v>
      </c>
      <c r="AK592" t="n">
        <v>1</v>
      </c>
      <c r="AL592" t="n">
        <v>1</v>
      </c>
      <c r="AM592" t="n">
        <v>2</v>
      </c>
      <c r="AN592" t="n">
        <v>0</v>
      </c>
      <c r="AO592" t="n">
        <v>1</v>
      </c>
      <c r="AP592" t="n">
        <v>1</v>
      </c>
      <c r="AQ592" t="n">
        <v>0</v>
      </c>
      <c r="AR592" t="n">
        <v>0</v>
      </c>
      <c r="AS592" t="inlineStr"/>
      <c r="AT592" t="n">
        <v>0.049</v>
      </c>
      <c r="AU592" t="inlineStr"/>
      <c r="AV592" t="n">
        <v>0</v>
      </c>
      <c r="AW592" t="n">
        <v>2</v>
      </c>
      <c r="AX592" t="n">
        <v>78861536</v>
      </c>
      <c r="AY592" t="n">
        <v>1</v>
      </c>
      <c r="AZ592" t="n">
        <v>0</v>
      </c>
      <c r="BA592" t="n">
        <v>570</v>
      </c>
      <c r="BB592" t="n">
        <v>0</v>
      </c>
      <c r="BC592" t="n">
        <v>0</v>
      </c>
      <c r="BD592" t="n">
        <v>0</v>
      </c>
      <c r="BE592" t="n">
        <v>0</v>
      </c>
      <c r="BF592" t="n">
        <v>0</v>
      </c>
      <c r="BG592" t="n">
        <v>0</v>
      </c>
      <c r="BH592" t="n">
        <v>0</v>
      </c>
      <c r="BI592" t="n">
        <v>0</v>
      </c>
      <c r="BJ592" t="n">
        <v>0</v>
      </c>
      <c r="BK592" t="n">
        <v>0</v>
      </c>
      <c r="BL592" t="n">
        <v>0</v>
      </c>
      <c r="BM592" t="n">
        <v>0</v>
      </c>
      <c r="BN592" t="n">
        <v>0</v>
      </c>
      <c r="BO592" t="n">
        <v>0</v>
      </c>
      <c r="BP592" t="n">
        <v>0</v>
      </c>
      <c r="BQ592" t="n">
        <v>0</v>
      </c>
      <c r="BR592" t="n">
        <v>0</v>
      </c>
      <c r="BS592" t="n">
        <v>0</v>
      </c>
      <c r="BT592" t="n">
        <v>0</v>
      </c>
      <c r="BU592" t="n">
        <v>0</v>
      </c>
      <c r="BV592" t="n">
        <v>0</v>
      </c>
      <c r="BW592" t="n">
        <v>0</v>
      </c>
      <c r="CV592" t="n">
        <v>0</v>
      </c>
      <c r="CW592" t="n">
        <v>0</v>
      </c>
      <c r="CX592">
        <f>ROUND(Y592*Source!I1630,7)</f>
        <v/>
      </c>
      <c r="CY592">
        <f>AA592</f>
        <v/>
      </c>
      <c r="CZ592">
        <f>AE592</f>
        <v/>
      </c>
      <c r="DA592">
        <f>AI592</f>
        <v/>
      </c>
      <c r="DB592">
        <f>ROUND(ROUND(AT592*CZ592,2),2)</f>
        <v/>
      </c>
      <c r="DC592">
        <f>ROUND(ROUND(AT592*AG592,2),2)</f>
        <v/>
      </c>
      <c r="DD592" t="inlineStr"/>
      <c r="DE592" t="inlineStr"/>
      <c r="DF592">
        <f>ROUND(ROUND(AE592*AI592,0)*CX592,0)</f>
        <v/>
      </c>
      <c r="DG592">
        <f>ROUND(ROUND(AF592,0)*CX592,0)</f>
        <v/>
      </c>
      <c r="DH592">
        <f>ROUND(ROUND(AG592,0)*CX592,0)</f>
        <v/>
      </c>
      <c r="DI592">
        <f>ROUND(ROUND(AH592,0)*CX592,0)</f>
        <v/>
      </c>
      <c r="DJ592">
        <f>DF592</f>
        <v/>
      </c>
      <c r="DK592" t="n">
        <v>0</v>
      </c>
      <c r="DL592" t="inlineStr"/>
      <c r="DM592" t="n">
        <v>0</v>
      </c>
      <c r="DN592" t="inlineStr"/>
      <c r="DO592" t="n">
        <v>0</v>
      </c>
    </row>
    <row r="593">
      <c r="A593">
        <f>ROW(Source!A1630)</f>
        <v/>
      </c>
      <c r="B593" t="n">
        <v>78855224</v>
      </c>
      <c r="C593" t="n">
        <v>78861529</v>
      </c>
      <c r="D593" t="n">
        <v>29110426</v>
      </c>
      <c r="E593" t="n">
        <v>1</v>
      </c>
      <c r="F593" t="n">
        <v>1</v>
      </c>
      <c r="G593" t="n">
        <v>1</v>
      </c>
      <c r="H593" t="n">
        <v>3</v>
      </c>
      <c r="I593" t="inlineStr">
        <is>
          <t>101-2143</t>
        </is>
      </c>
      <c r="J593" t="inlineStr">
        <is>
          <t>ТССЦ Московской обл., 101-2143, приказ Минстроя России №675/пр от 28.02.2017 № 254/пр</t>
        </is>
      </c>
      <c r="K593" t="inlineStr">
        <is>
          <t>Краска</t>
        </is>
      </c>
      <c r="L593" t="n">
        <v>1346</v>
      </c>
      <c r="N593" t="n">
        <v>1009</v>
      </c>
      <c r="O593" t="inlineStr">
        <is>
          <t>кг</t>
        </is>
      </c>
      <c r="P593" t="inlineStr">
        <is>
          <t>кг</t>
        </is>
      </c>
      <c r="Q593" t="n">
        <v>1</v>
      </c>
      <c r="W593" t="n">
        <v>0</v>
      </c>
      <c r="X593" t="n">
        <v>-1768004575</v>
      </c>
      <c r="Y593">
        <f>AT593</f>
        <v/>
      </c>
      <c r="AA593" t="n">
        <v>76.84</v>
      </c>
      <c r="AB593" t="n">
        <v>0</v>
      </c>
      <c r="AC593" t="n">
        <v>0</v>
      </c>
      <c r="AD593" t="n">
        <v>0</v>
      </c>
      <c r="AE593" t="n">
        <v>28.67</v>
      </c>
      <c r="AF593" t="n">
        <v>0</v>
      </c>
      <c r="AG593" t="n">
        <v>0</v>
      </c>
      <c r="AH593" t="n">
        <v>0</v>
      </c>
      <c r="AI593" t="n">
        <v>2.68</v>
      </c>
      <c r="AJ593" t="n">
        <v>1</v>
      </c>
      <c r="AK593" t="n">
        <v>1</v>
      </c>
      <c r="AL593" t="n">
        <v>1</v>
      </c>
      <c r="AM593" t="n">
        <v>2</v>
      </c>
      <c r="AN593" t="n">
        <v>0</v>
      </c>
      <c r="AO593" t="n">
        <v>1</v>
      </c>
      <c r="AP593" t="n">
        <v>1</v>
      </c>
      <c r="AQ593" t="n">
        <v>0</v>
      </c>
      <c r="AR593" t="n">
        <v>0</v>
      </c>
      <c r="AS593" t="inlineStr"/>
      <c r="AT593" t="n">
        <v>0.036</v>
      </c>
      <c r="AU593" t="inlineStr"/>
      <c r="AV593" t="n">
        <v>0</v>
      </c>
      <c r="AW593" t="n">
        <v>2</v>
      </c>
      <c r="AX593" t="n">
        <v>78861537</v>
      </c>
      <c r="AY593" t="n">
        <v>1</v>
      </c>
      <c r="AZ593" t="n">
        <v>0</v>
      </c>
      <c r="BA593" t="n">
        <v>571</v>
      </c>
      <c r="BB593" t="n">
        <v>0</v>
      </c>
      <c r="BC593" t="n">
        <v>0</v>
      </c>
      <c r="BD593" t="n">
        <v>0</v>
      </c>
      <c r="BE593" t="n">
        <v>0</v>
      </c>
      <c r="BF593" t="n">
        <v>0</v>
      </c>
      <c r="BG593" t="n">
        <v>0</v>
      </c>
      <c r="BH593" t="n">
        <v>0</v>
      </c>
      <c r="BI593" t="n">
        <v>0</v>
      </c>
      <c r="BJ593" t="n">
        <v>0</v>
      </c>
      <c r="BK593" t="n">
        <v>0</v>
      </c>
      <c r="BL593" t="n">
        <v>0</v>
      </c>
      <c r="BM593" t="n">
        <v>0</v>
      </c>
      <c r="BN593" t="n">
        <v>0</v>
      </c>
      <c r="BO593" t="n">
        <v>0</v>
      </c>
      <c r="BP593" t="n">
        <v>0</v>
      </c>
      <c r="BQ593" t="n">
        <v>0</v>
      </c>
      <c r="BR593" t="n">
        <v>0</v>
      </c>
      <c r="BS593" t="n">
        <v>0</v>
      </c>
      <c r="BT593" t="n">
        <v>0</v>
      </c>
      <c r="BU593" t="n">
        <v>0</v>
      </c>
      <c r="BV593" t="n">
        <v>0</v>
      </c>
      <c r="BW593" t="n">
        <v>0</v>
      </c>
      <c r="CV593" t="n">
        <v>0</v>
      </c>
      <c r="CW593" t="n">
        <v>0</v>
      </c>
      <c r="CX593">
        <f>ROUND(Y593*Source!I1630,7)</f>
        <v/>
      </c>
      <c r="CY593">
        <f>AA593</f>
        <v/>
      </c>
      <c r="CZ593">
        <f>AE593</f>
        <v/>
      </c>
      <c r="DA593">
        <f>AI593</f>
        <v/>
      </c>
      <c r="DB593">
        <f>ROUND(ROUND(AT593*CZ593,2),2)</f>
        <v/>
      </c>
      <c r="DC593">
        <f>ROUND(ROUND(AT593*AG593,2),2)</f>
        <v/>
      </c>
      <c r="DD593" t="inlineStr"/>
      <c r="DE593" t="inlineStr"/>
      <c r="DF593">
        <f>ROUND(ROUND(AE593*AI593,0)*CX593,0)</f>
        <v/>
      </c>
      <c r="DG593">
        <f>ROUND(ROUND(AF593,0)*CX593,0)</f>
        <v/>
      </c>
      <c r="DH593">
        <f>ROUND(ROUND(AG593,0)*CX593,0)</f>
        <v/>
      </c>
      <c r="DI593">
        <f>ROUND(ROUND(AH593,0)*CX593,0)</f>
        <v/>
      </c>
      <c r="DJ593">
        <f>DF593</f>
        <v/>
      </c>
      <c r="DK593" t="n">
        <v>0</v>
      </c>
      <c r="DL593" t="inlineStr"/>
      <c r="DM593" t="n">
        <v>0</v>
      </c>
      <c r="DN593" t="inlineStr"/>
      <c r="DO593" t="n">
        <v>0</v>
      </c>
    </row>
    <row r="594">
      <c r="A594">
        <f>ROW(Source!A1630)</f>
        <v/>
      </c>
      <c r="B594" t="n">
        <v>78855224</v>
      </c>
      <c r="C594" t="n">
        <v>78861529</v>
      </c>
      <c r="D594" t="n">
        <v>29107961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101-2365</t>
        </is>
      </c>
      <c r="J594" t="inlineStr">
        <is>
          <t>ТССЦ Московской обл., 101-2365, приказ Минстроя России №675/пр от 28.02.2017 № 254/пр</t>
        </is>
      </c>
      <c r="K594" t="inlineStr">
        <is>
          <t>Нитки швейные</t>
        </is>
      </c>
      <c r="L594" t="n">
        <v>1346</v>
      </c>
      <c r="N594" t="n">
        <v>1009</v>
      </c>
      <c r="O594" t="inlineStr">
        <is>
          <t>кг</t>
        </is>
      </c>
      <c r="P594" t="inlineStr">
        <is>
          <t>кг</t>
        </is>
      </c>
      <c r="Q594" t="n">
        <v>1</v>
      </c>
      <c r="W594" t="n">
        <v>0</v>
      </c>
      <c r="X594" t="n">
        <v>-1088339451</v>
      </c>
      <c r="Y594">
        <f>AT594</f>
        <v/>
      </c>
      <c r="AA594" t="n">
        <v>766.37</v>
      </c>
      <c r="AB594" t="n">
        <v>0</v>
      </c>
      <c r="AC594" t="n">
        <v>0</v>
      </c>
      <c r="AD594" t="n">
        <v>0</v>
      </c>
      <c r="AE594" t="n">
        <v>133.05</v>
      </c>
      <c r="AF594" t="n">
        <v>0</v>
      </c>
      <c r="AG594" t="n">
        <v>0</v>
      </c>
      <c r="AH594" t="n">
        <v>0</v>
      </c>
      <c r="AI594" t="n">
        <v>5.76</v>
      </c>
      <c r="AJ594" t="n">
        <v>1</v>
      </c>
      <c r="AK594" t="n">
        <v>1</v>
      </c>
      <c r="AL594" t="n">
        <v>1</v>
      </c>
      <c r="AM594" t="n">
        <v>2</v>
      </c>
      <c r="AN594" t="n">
        <v>0</v>
      </c>
      <c r="AO594" t="n">
        <v>1</v>
      </c>
      <c r="AP594" t="n">
        <v>1</v>
      </c>
      <c r="AQ594" t="n">
        <v>0</v>
      </c>
      <c r="AR594" t="n">
        <v>0</v>
      </c>
      <c r="AS594" t="inlineStr"/>
      <c r="AT594" t="n">
        <v>0.001</v>
      </c>
      <c r="AU594" t="inlineStr"/>
      <c r="AV594" t="n">
        <v>0</v>
      </c>
      <c r="AW594" t="n">
        <v>2</v>
      </c>
      <c r="AX594" t="n">
        <v>78861538</v>
      </c>
      <c r="AY594" t="n">
        <v>1</v>
      </c>
      <c r="AZ594" t="n">
        <v>0</v>
      </c>
      <c r="BA594" t="n">
        <v>572</v>
      </c>
      <c r="BB594" t="n">
        <v>0</v>
      </c>
      <c r="BC594" t="n">
        <v>0</v>
      </c>
      <c r="BD594" t="n">
        <v>0</v>
      </c>
      <c r="BE594" t="n">
        <v>0</v>
      </c>
      <c r="BF594" t="n">
        <v>0</v>
      </c>
      <c r="BG594" t="n">
        <v>0</v>
      </c>
      <c r="BH594" t="n">
        <v>0</v>
      </c>
      <c r="BI594" t="n">
        <v>0</v>
      </c>
      <c r="BJ594" t="n">
        <v>0</v>
      </c>
      <c r="BK594" t="n">
        <v>0</v>
      </c>
      <c r="BL594" t="n">
        <v>0</v>
      </c>
      <c r="BM594" t="n">
        <v>0</v>
      </c>
      <c r="BN594" t="n">
        <v>0</v>
      </c>
      <c r="BO594" t="n">
        <v>0</v>
      </c>
      <c r="BP594" t="n">
        <v>0</v>
      </c>
      <c r="BQ594" t="n">
        <v>0</v>
      </c>
      <c r="BR594" t="n">
        <v>0</v>
      </c>
      <c r="BS594" t="n">
        <v>0</v>
      </c>
      <c r="BT594" t="n">
        <v>0</v>
      </c>
      <c r="BU594" t="n">
        <v>0</v>
      </c>
      <c r="BV594" t="n">
        <v>0</v>
      </c>
      <c r="BW594" t="n">
        <v>0</v>
      </c>
      <c r="CV594" t="n">
        <v>0</v>
      </c>
      <c r="CW594" t="n">
        <v>0</v>
      </c>
      <c r="CX594">
        <f>ROUND(Y594*Source!I1630,7)</f>
        <v/>
      </c>
      <c r="CY594">
        <f>AA594</f>
        <v/>
      </c>
      <c r="CZ594">
        <f>AE594</f>
        <v/>
      </c>
      <c r="DA594">
        <f>AI594</f>
        <v/>
      </c>
      <c r="DB594">
        <f>ROUND(ROUND(AT594*CZ594,2),2)</f>
        <v/>
      </c>
      <c r="DC594">
        <f>ROUND(ROUND(AT594*AG594,2),2)</f>
        <v/>
      </c>
      <c r="DD594" t="inlineStr"/>
      <c r="DE594" t="inlineStr"/>
      <c r="DF594">
        <f>ROUND(ROUND(AE594*AI594,0)*CX594,0)</f>
        <v/>
      </c>
      <c r="DG594">
        <f>ROUND(ROUND(AF594,0)*CX594,0)</f>
        <v/>
      </c>
      <c r="DH594">
        <f>ROUND(ROUND(AG594,0)*CX594,0)</f>
        <v/>
      </c>
      <c r="DI594">
        <f>ROUND(ROUND(AH594,0)*CX594,0)</f>
        <v/>
      </c>
      <c r="DJ594">
        <f>DF594</f>
        <v/>
      </c>
      <c r="DK594" t="n">
        <v>0</v>
      </c>
      <c r="DL594" t="inlineStr"/>
      <c r="DM594" t="n">
        <v>0</v>
      </c>
      <c r="DN594" t="inlineStr"/>
      <c r="DO594" t="n">
        <v>0</v>
      </c>
    </row>
    <row r="595">
      <c r="A595">
        <f>ROW(Source!A1630)</f>
        <v/>
      </c>
      <c r="B595" t="n">
        <v>78855224</v>
      </c>
      <c r="C595" t="n">
        <v>78861529</v>
      </c>
      <c r="D595" t="n">
        <v>29110838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101-2499</t>
        </is>
      </c>
      <c r="J595" t="inlineStr">
        <is>
          <t>ТССЦ Московской обл., 101-2499, приказ Минстроя России №675/пр от 28.02.2017 № 254/пр</t>
        </is>
      </c>
      <c r="K595" t="inlineStr">
        <is>
          <t>Лента изоляционная прорезиненная односторонняя ширина 20 мм, толщина 0,25-0,35 мм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W595" t="n">
        <v>0</v>
      </c>
      <c r="X595" t="n">
        <v>-1294780295</v>
      </c>
      <c r="Y595">
        <f>AT595</f>
        <v/>
      </c>
      <c r="AA595" t="n">
        <v>1090.07</v>
      </c>
      <c r="AB595" t="n">
        <v>0</v>
      </c>
      <c r="AC595" t="n">
        <v>0</v>
      </c>
      <c r="AD595" t="n">
        <v>0</v>
      </c>
      <c r="AE595" t="n">
        <v>30.5</v>
      </c>
      <c r="AF595" t="n">
        <v>0</v>
      </c>
      <c r="AG595" t="n">
        <v>0</v>
      </c>
      <c r="AH595" t="n">
        <v>0</v>
      </c>
      <c r="AI595" t="n">
        <v>35.74</v>
      </c>
      <c r="AJ595" t="n">
        <v>1</v>
      </c>
      <c r="AK595" t="n">
        <v>1</v>
      </c>
      <c r="AL595" t="n">
        <v>1</v>
      </c>
      <c r="AM595" t="n">
        <v>2</v>
      </c>
      <c r="AN595" t="n">
        <v>0</v>
      </c>
      <c r="AO595" t="n">
        <v>1</v>
      </c>
      <c r="AP595" t="n">
        <v>1</v>
      </c>
      <c r="AQ595" t="n">
        <v>0</v>
      </c>
      <c r="AR595" t="n">
        <v>0</v>
      </c>
      <c r="AS595" t="inlineStr"/>
      <c r="AT595" t="n">
        <v>0.012</v>
      </c>
      <c r="AU595" t="inlineStr"/>
      <c r="AV595" t="n">
        <v>0</v>
      </c>
      <c r="AW595" t="n">
        <v>2</v>
      </c>
      <c r="AX595" t="n">
        <v>78861539</v>
      </c>
      <c r="AY595" t="n">
        <v>1</v>
      </c>
      <c r="AZ595" t="n">
        <v>0</v>
      </c>
      <c r="BA595" t="n">
        <v>573</v>
      </c>
      <c r="BB595" t="n">
        <v>0</v>
      </c>
      <c r="BC595" t="n">
        <v>0</v>
      </c>
      <c r="BD595" t="n">
        <v>0</v>
      </c>
      <c r="BE595" t="n">
        <v>0</v>
      </c>
      <c r="BF595" t="n">
        <v>0</v>
      </c>
      <c r="BG595" t="n">
        <v>0</v>
      </c>
      <c r="BH595" t="n">
        <v>0</v>
      </c>
      <c r="BI595" t="n">
        <v>0</v>
      </c>
      <c r="BJ595" t="n">
        <v>0</v>
      </c>
      <c r="BK595" t="n">
        <v>0</v>
      </c>
      <c r="BL595" t="n">
        <v>0</v>
      </c>
      <c r="BM595" t="n">
        <v>0</v>
      </c>
      <c r="BN595" t="n">
        <v>0</v>
      </c>
      <c r="BO595" t="n">
        <v>0</v>
      </c>
      <c r="BP595" t="n">
        <v>0</v>
      </c>
      <c r="BQ595" t="n">
        <v>0</v>
      </c>
      <c r="BR595" t="n">
        <v>0</v>
      </c>
      <c r="BS595" t="n">
        <v>0</v>
      </c>
      <c r="BT595" t="n">
        <v>0</v>
      </c>
      <c r="BU595" t="n">
        <v>0</v>
      </c>
      <c r="BV595" t="n">
        <v>0</v>
      </c>
      <c r="BW595" t="n">
        <v>0</v>
      </c>
      <c r="CV595" t="n">
        <v>0</v>
      </c>
      <c r="CW595" t="n">
        <v>0</v>
      </c>
      <c r="CX595">
        <f>ROUND(Y595*Source!I1630,7)</f>
        <v/>
      </c>
      <c r="CY595">
        <f>AA595</f>
        <v/>
      </c>
      <c r="CZ595">
        <f>AE595</f>
        <v/>
      </c>
      <c r="DA595">
        <f>AI595</f>
        <v/>
      </c>
      <c r="DB595">
        <f>ROUND(ROUND(AT595*CZ595,2),2)</f>
        <v/>
      </c>
      <c r="DC595">
        <f>ROUND(ROUND(AT595*AG595,2),2)</f>
        <v/>
      </c>
      <c r="DD595" t="inlineStr"/>
      <c r="DE595" t="inlineStr"/>
      <c r="DF595">
        <f>ROUND(ROUND(AE595*AI595,0)*CX595,0)</f>
        <v/>
      </c>
      <c r="DG595">
        <f>ROUND(ROUND(AF595,0)*CX595,0)</f>
        <v/>
      </c>
      <c r="DH595">
        <f>ROUND(ROUND(AG595,0)*CX595,0)</f>
        <v/>
      </c>
      <c r="DI595">
        <f>ROUND(ROUND(AH595,0)*CX595,0)</f>
        <v/>
      </c>
      <c r="DJ595">
        <f>DF595</f>
        <v/>
      </c>
      <c r="DK595" t="n">
        <v>0</v>
      </c>
      <c r="DL595" t="inlineStr"/>
      <c r="DM595" t="n">
        <v>0</v>
      </c>
      <c r="DN595" t="inlineStr"/>
      <c r="DO595" t="n">
        <v>0</v>
      </c>
    </row>
    <row r="596">
      <c r="A596">
        <f>ROW(Source!A1630)</f>
        <v/>
      </c>
      <c r="B596" t="n">
        <v>78855224</v>
      </c>
      <c r="C596" t="n">
        <v>78861529</v>
      </c>
      <c r="D596" t="n">
        <v>29114470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101-3914</t>
        </is>
      </c>
      <c r="J596" t="inlineStr">
        <is>
          <t>ТССЦ Московской обл., 101-3914, приказ Минстроя России №675/пр от 28.02.2017 № 254/пр</t>
        </is>
      </c>
      <c r="K596" t="inlineStr">
        <is>
          <t>Дюбели распорные полипропиленовые</t>
        </is>
      </c>
      <c r="L596" t="n">
        <v>1355</v>
      </c>
      <c r="N596" t="n">
        <v>1010</v>
      </c>
      <c r="O596" t="inlineStr">
        <is>
          <t>100 шт.</t>
        </is>
      </c>
      <c r="P596" t="inlineStr">
        <is>
          <t>100 шт.</t>
        </is>
      </c>
      <c r="Q596" t="n">
        <v>100</v>
      </c>
      <c r="W596" t="n">
        <v>0</v>
      </c>
      <c r="X596" t="n">
        <v>1627582661</v>
      </c>
      <c r="Y596">
        <f>AT596</f>
        <v/>
      </c>
      <c r="AA596" t="n">
        <v>78.48</v>
      </c>
      <c r="AB596" t="n">
        <v>0</v>
      </c>
      <c r="AC596" t="n">
        <v>0</v>
      </c>
      <c r="AD596" t="n">
        <v>0</v>
      </c>
      <c r="AE596" t="n">
        <v>86.23999999999999</v>
      </c>
      <c r="AF596" t="n">
        <v>0</v>
      </c>
      <c r="AG596" t="n">
        <v>0</v>
      </c>
      <c r="AH596" t="n">
        <v>0</v>
      </c>
      <c r="AI596" t="n">
        <v>0.91</v>
      </c>
      <c r="AJ596" t="n">
        <v>1</v>
      </c>
      <c r="AK596" t="n">
        <v>1</v>
      </c>
      <c r="AL596" t="n">
        <v>1</v>
      </c>
      <c r="AM596" t="n">
        <v>2</v>
      </c>
      <c r="AN596" t="n">
        <v>0</v>
      </c>
      <c r="AO596" t="n">
        <v>1</v>
      </c>
      <c r="AP596" t="n">
        <v>1</v>
      </c>
      <c r="AQ596" t="n">
        <v>0</v>
      </c>
      <c r="AR596" t="n">
        <v>0</v>
      </c>
      <c r="AS596" t="inlineStr"/>
      <c r="AT596" t="n">
        <v>0.014</v>
      </c>
      <c r="AU596" t="inlineStr"/>
      <c r="AV596" t="n">
        <v>0</v>
      </c>
      <c r="AW596" t="n">
        <v>2</v>
      </c>
      <c r="AX596" t="n">
        <v>78861540</v>
      </c>
      <c r="AY596" t="n">
        <v>1</v>
      </c>
      <c r="AZ596" t="n">
        <v>0</v>
      </c>
      <c r="BA596" t="n">
        <v>574</v>
      </c>
      <c r="BB596" t="n">
        <v>0</v>
      </c>
      <c r="BC596" t="n">
        <v>0</v>
      </c>
      <c r="BD596" t="n">
        <v>0</v>
      </c>
      <c r="BE596" t="n">
        <v>0</v>
      </c>
      <c r="BF596" t="n">
        <v>0</v>
      </c>
      <c r="BG596" t="n">
        <v>0</v>
      </c>
      <c r="BH596" t="n">
        <v>0</v>
      </c>
      <c r="BI596" t="n">
        <v>0</v>
      </c>
      <c r="BJ596" t="n">
        <v>0</v>
      </c>
      <c r="BK596" t="n">
        <v>0</v>
      </c>
      <c r="BL596" t="n">
        <v>0</v>
      </c>
      <c r="BM596" t="n">
        <v>0</v>
      </c>
      <c r="BN596" t="n">
        <v>0</v>
      </c>
      <c r="BO596" t="n">
        <v>0</v>
      </c>
      <c r="BP596" t="n">
        <v>0</v>
      </c>
      <c r="BQ596" t="n">
        <v>0</v>
      </c>
      <c r="BR596" t="n">
        <v>0</v>
      </c>
      <c r="BS596" t="n">
        <v>0</v>
      </c>
      <c r="BT596" t="n">
        <v>0</v>
      </c>
      <c r="BU596" t="n">
        <v>0</v>
      </c>
      <c r="BV596" t="n">
        <v>0</v>
      </c>
      <c r="BW596" t="n">
        <v>0</v>
      </c>
      <c r="CV596" t="n">
        <v>0</v>
      </c>
      <c r="CW596" t="n">
        <v>0</v>
      </c>
      <c r="CX596">
        <f>ROUND(Y596*Source!I1630,7)</f>
        <v/>
      </c>
      <c r="CY596">
        <f>AA596</f>
        <v/>
      </c>
      <c r="CZ596">
        <f>AE596</f>
        <v/>
      </c>
      <c r="DA596">
        <f>AI596</f>
        <v/>
      </c>
      <c r="DB596">
        <f>ROUND(ROUND(AT596*CZ596,2),2)</f>
        <v/>
      </c>
      <c r="DC596">
        <f>ROUND(ROUND(AT596*AG596,2),2)</f>
        <v/>
      </c>
      <c r="DD596" t="inlineStr"/>
      <c r="DE596" t="inlineStr"/>
      <c r="DF596">
        <f>ROUND(ROUND(AE596*AI596,0)*CX596,0)</f>
        <v/>
      </c>
      <c r="DG596">
        <f>ROUND(ROUND(AF596,0)*CX596,0)</f>
        <v/>
      </c>
      <c r="DH596">
        <f>ROUND(ROUND(AG596,0)*CX596,0)</f>
        <v/>
      </c>
      <c r="DI596">
        <f>ROUND(ROUND(AH596,0)*CX596,0)</f>
        <v/>
      </c>
      <c r="DJ596">
        <f>DF596</f>
        <v/>
      </c>
      <c r="DK596" t="n">
        <v>0</v>
      </c>
      <c r="DL596" t="inlineStr"/>
      <c r="DM596" t="n">
        <v>0</v>
      </c>
      <c r="DN596" t="inlineStr"/>
      <c r="DO596" t="n">
        <v>0</v>
      </c>
    </row>
    <row r="597">
      <c r="A597">
        <f>ROW(Source!A1630)</f>
        <v/>
      </c>
      <c r="B597" t="n">
        <v>78855224</v>
      </c>
      <c r="C597" t="n">
        <v>78861529</v>
      </c>
      <c r="D597" t="n">
        <v>29129474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201-0843</t>
        </is>
      </c>
      <c r="J597" t="inlineStr">
        <is>
          <t>ТССЦ Московской обл., 201-0843, приказ Минстроя России №675/пр от 28.02.2017 № 255/пр</t>
        </is>
      </c>
      <c r="K597" t="inlineStr">
        <is>
          <t>Конструкции стальные индивидуальные решетчатые сварные массой до 0,1 т</t>
        </is>
      </c>
      <c r="L597" t="n">
        <v>1348</v>
      </c>
      <c r="N597" t="n">
        <v>1009</v>
      </c>
      <c r="O597" t="inlineStr">
        <is>
          <t>т</t>
        </is>
      </c>
      <c r="P597" t="inlineStr">
        <is>
          <t>т</t>
        </is>
      </c>
      <c r="Q597" t="n">
        <v>1000</v>
      </c>
      <c r="W597" t="n">
        <v>0</v>
      </c>
      <c r="X597" t="n">
        <v>-115984519</v>
      </c>
      <c r="Y597">
        <f>AT597</f>
        <v/>
      </c>
      <c r="AA597" t="n">
        <v>118113.18</v>
      </c>
      <c r="AB597" t="n">
        <v>0</v>
      </c>
      <c r="AC597" t="n">
        <v>0</v>
      </c>
      <c r="AD597" t="n">
        <v>0</v>
      </c>
      <c r="AE597" t="n">
        <v>11534.49</v>
      </c>
      <c r="AF597" t="n">
        <v>0</v>
      </c>
      <c r="AG597" t="n">
        <v>0</v>
      </c>
      <c r="AH597" t="n">
        <v>0</v>
      </c>
      <c r="AI597" t="n">
        <v>10.24</v>
      </c>
      <c r="AJ597" t="n">
        <v>1</v>
      </c>
      <c r="AK597" t="n">
        <v>1</v>
      </c>
      <c r="AL597" t="n">
        <v>1</v>
      </c>
      <c r="AM597" t="n">
        <v>2</v>
      </c>
      <c r="AN597" t="n">
        <v>0</v>
      </c>
      <c r="AO597" t="n">
        <v>1</v>
      </c>
      <c r="AP597" t="n">
        <v>1</v>
      </c>
      <c r="AQ597" t="n">
        <v>0</v>
      </c>
      <c r="AR597" t="n">
        <v>0</v>
      </c>
      <c r="AS597" t="inlineStr"/>
      <c r="AT597" t="n">
        <v>0.001</v>
      </c>
      <c r="AU597" t="inlineStr"/>
      <c r="AV597" t="n">
        <v>0</v>
      </c>
      <c r="AW597" t="n">
        <v>2</v>
      </c>
      <c r="AX597" t="n">
        <v>78861541</v>
      </c>
      <c r="AY597" t="n">
        <v>1</v>
      </c>
      <c r="AZ597" t="n">
        <v>0</v>
      </c>
      <c r="BA597" t="n">
        <v>575</v>
      </c>
      <c r="BB597" t="n">
        <v>0</v>
      </c>
      <c r="BC597" t="n">
        <v>0</v>
      </c>
      <c r="BD597" t="n">
        <v>0</v>
      </c>
      <c r="BE597" t="n">
        <v>0</v>
      </c>
      <c r="BF597" t="n">
        <v>0</v>
      </c>
      <c r="BG597" t="n">
        <v>0</v>
      </c>
      <c r="BH597" t="n">
        <v>0</v>
      </c>
      <c r="BI597" t="n">
        <v>0</v>
      </c>
      <c r="BJ597" t="n">
        <v>0</v>
      </c>
      <c r="BK597" t="n">
        <v>0</v>
      </c>
      <c r="BL597" t="n">
        <v>0</v>
      </c>
      <c r="BM597" t="n">
        <v>0</v>
      </c>
      <c r="BN597" t="n">
        <v>0</v>
      </c>
      <c r="BO597" t="n">
        <v>0</v>
      </c>
      <c r="BP597" t="n">
        <v>0</v>
      </c>
      <c r="BQ597" t="n">
        <v>0</v>
      </c>
      <c r="BR597" t="n">
        <v>0</v>
      </c>
      <c r="BS597" t="n">
        <v>0</v>
      </c>
      <c r="BT597" t="n">
        <v>0</v>
      </c>
      <c r="BU597" t="n">
        <v>0</v>
      </c>
      <c r="BV597" t="n">
        <v>0</v>
      </c>
      <c r="BW597" t="n">
        <v>0</v>
      </c>
      <c r="CV597" t="n">
        <v>0</v>
      </c>
      <c r="CW597" t="n">
        <v>0</v>
      </c>
      <c r="CX597">
        <f>ROUND(Y597*Source!I1630,7)</f>
        <v/>
      </c>
      <c r="CY597">
        <f>AA597</f>
        <v/>
      </c>
      <c r="CZ597">
        <f>AE597</f>
        <v/>
      </c>
      <c r="DA597">
        <f>AI597</f>
        <v/>
      </c>
      <c r="DB597">
        <f>ROUND(ROUND(AT597*CZ597,2),2)</f>
        <v/>
      </c>
      <c r="DC597">
        <f>ROUND(ROUND(AT597*AG597,2),2)</f>
        <v/>
      </c>
      <c r="DD597" t="inlineStr"/>
      <c r="DE597" t="inlineStr"/>
      <c r="DF597">
        <f>ROUND(ROUND(AE597*AI597,0)*CX597,0)</f>
        <v/>
      </c>
      <c r="DG597">
        <f>ROUND(ROUND(AF597,0)*CX597,0)</f>
        <v/>
      </c>
      <c r="DH597">
        <f>ROUND(ROUND(AG597,0)*CX597,0)</f>
        <v/>
      </c>
      <c r="DI597">
        <f>ROUND(ROUND(AH597,0)*CX597,0)</f>
        <v/>
      </c>
      <c r="DJ597">
        <f>DF597</f>
        <v/>
      </c>
      <c r="DK597" t="n">
        <v>0</v>
      </c>
      <c r="DL597" t="inlineStr"/>
      <c r="DM597" t="n">
        <v>0</v>
      </c>
      <c r="DN597" t="inlineStr"/>
      <c r="DO597" t="n">
        <v>0</v>
      </c>
    </row>
    <row r="598">
      <c r="A598">
        <f>ROW(Source!A1630)</f>
        <v/>
      </c>
      <c r="B598" t="n">
        <v>78855224</v>
      </c>
      <c r="C598" t="n">
        <v>78861529</v>
      </c>
      <c r="D598" t="n">
        <v>29165774</v>
      </c>
      <c r="E598" t="n">
        <v>1</v>
      </c>
      <c r="F598" t="n">
        <v>1</v>
      </c>
      <c r="G598" t="n">
        <v>1</v>
      </c>
      <c r="H598" t="n">
        <v>3</v>
      </c>
      <c r="I598" t="inlineStr">
        <is>
          <t>509-0090</t>
        </is>
      </c>
      <c r="J598" t="inlineStr">
        <is>
          <t>ТССЦ Московской обл., 509-0090, приказ Минстроя России №675/пр от 28.02.2017 № 258/пр</t>
        </is>
      </c>
      <c r="K598" t="inlineStr">
        <is>
          <t>Перемычки гибкие, тип ПГС-50</t>
        </is>
      </c>
      <c r="L598" t="n">
        <v>1358</v>
      </c>
      <c r="N598" t="n">
        <v>1010</v>
      </c>
      <c r="O598" t="inlineStr">
        <is>
          <t>10 шт.</t>
        </is>
      </c>
      <c r="P598" t="inlineStr">
        <is>
          <t>10 шт.</t>
        </is>
      </c>
      <c r="Q598" t="n">
        <v>10</v>
      </c>
      <c r="W598" t="n">
        <v>0</v>
      </c>
      <c r="X598" t="n">
        <v>-1035860104</v>
      </c>
      <c r="Y598">
        <f>AT598</f>
        <v/>
      </c>
      <c r="AA598" t="n">
        <v>1258.9</v>
      </c>
      <c r="AB598" t="n">
        <v>0</v>
      </c>
      <c r="AC598" t="n">
        <v>0</v>
      </c>
      <c r="AD598" t="n">
        <v>0</v>
      </c>
      <c r="AE598" t="n">
        <v>40.9</v>
      </c>
      <c r="AF598" t="n">
        <v>0</v>
      </c>
      <c r="AG598" t="n">
        <v>0</v>
      </c>
      <c r="AH598" t="n">
        <v>0</v>
      </c>
      <c r="AI598" t="n">
        <v>30.78</v>
      </c>
      <c r="AJ598" t="n">
        <v>1</v>
      </c>
      <c r="AK598" t="n">
        <v>1</v>
      </c>
      <c r="AL598" t="n">
        <v>1</v>
      </c>
      <c r="AM598" t="n">
        <v>2</v>
      </c>
      <c r="AN598" t="n">
        <v>0</v>
      </c>
      <c r="AO598" t="n">
        <v>1</v>
      </c>
      <c r="AP598" t="n">
        <v>1</v>
      </c>
      <c r="AQ598" t="n">
        <v>0</v>
      </c>
      <c r="AR598" t="n">
        <v>0</v>
      </c>
      <c r="AS598" t="inlineStr"/>
      <c r="AT598" t="n">
        <v>0.1</v>
      </c>
      <c r="AU598" t="inlineStr"/>
      <c r="AV598" t="n">
        <v>0</v>
      </c>
      <c r="AW598" t="n">
        <v>2</v>
      </c>
      <c r="AX598" t="n">
        <v>78861542</v>
      </c>
      <c r="AY598" t="n">
        <v>1</v>
      </c>
      <c r="AZ598" t="n">
        <v>0</v>
      </c>
      <c r="BA598" t="n">
        <v>576</v>
      </c>
      <c r="BB598" t="n">
        <v>0</v>
      </c>
      <c r="BC598" t="n">
        <v>0</v>
      </c>
      <c r="BD598" t="n">
        <v>0</v>
      </c>
      <c r="BE598" t="n">
        <v>0</v>
      </c>
      <c r="BF598" t="n">
        <v>0</v>
      </c>
      <c r="BG598" t="n">
        <v>0</v>
      </c>
      <c r="BH598" t="n">
        <v>0</v>
      </c>
      <c r="BI598" t="n">
        <v>0</v>
      </c>
      <c r="BJ598" t="n">
        <v>0</v>
      </c>
      <c r="BK598" t="n">
        <v>0</v>
      </c>
      <c r="BL598" t="n">
        <v>0</v>
      </c>
      <c r="BM598" t="n">
        <v>0</v>
      </c>
      <c r="BN598" t="n">
        <v>0</v>
      </c>
      <c r="BO598" t="n">
        <v>0</v>
      </c>
      <c r="BP598" t="n">
        <v>0</v>
      </c>
      <c r="BQ598" t="n">
        <v>0</v>
      </c>
      <c r="BR598" t="n">
        <v>0</v>
      </c>
      <c r="BS598" t="n">
        <v>0</v>
      </c>
      <c r="BT598" t="n">
        <v>0</v>
      </c>
      <c r="BU598" t="n">
        <v>0</v>
      </c>
      <c r="BV598" t="n">
        <v>0</v>
      </c>
      <c r="BW598" t="n">
        <v>0</v>
      </c>
      <c r="CV598" t="n">
        <v>0</v>
      </c>
      <c r="CW598" t="n">
        <v>0</v>
      </c>
      <c r="CX598">
        <f>ROUND(Y598*Source!I1630,7)</f>
        <v/>
      </c>
      <c r="CY598">
        <f>AA598</f>
        <v/>
      </c>
      <c r="CZ598">
        <f>AE598</f>
        <v/>
      </c>
      <c r="DA598">
        <f>AI598</f>
        <v/>
      </c>
      <c r="DB598">
        <f>ROUND(ROUND(AT598*CZ598,2),2)</f>
        <v/>
      </c>
      <c r="DC598">
        <f>ROUND(ROUND(AT598*AG598,2),2)</f>
        <v/>
      </c>
      <c r="DD598" t="inlineStr"/>
      <c r="DE598" t="inlineStr"/>
      <c r="DF598">
        <f>ROUND(ROUND(AE598*AI598,0)*CX598,0)</f>
        <v/>
      </c>
      <c r="DG598">
        <f>ROUND(ROUND(AF598,0)*CX598,0)</f>
        <v/>
      </c>
      <c r="DH598">
        <f>ROUND(ROUND(AG598,0)*CX598,0)</f>
        <v/>
      </c>
      <c r="DI598">
        <f>ROUND(ROUND(AH598,0)*CX598,0)</f>
        <v/>
      </c>
      <c r="DJ598">
        <f>DF598</f>
        <v/>
      </c>
      <c r="DK598" t="n">
        <v>0</v>
      </c>
      <c r="DL598" t="inlineStr"/>
      <c r="DM598" t="n">
        <v>0</v>
      </c>
      <c r="DN598" t="inlineStr"/>
      <c r="DO598" t="n">
        <v>0</v>
      </c>
    </row>
    <row r="599">
      <c r="A599">
        <f>ROW(Source!A1630)</f>
        <v/>
      </c>
      <c r="B599" t="n">
        <v>78855224</v>
      </c>
      <c r="C599" t="n">
        <v>78861529</v>
      </c>
      <c r="D599" t="n">
        <v>29171708</v>
      </c>
      <c r="E599" t="n">
        <v>1</v>
      </c>
      <c r="F599" t="n">
        <v>1</v>
      </c>
      <c r="G599" t="n">
        <v>1</v>
      </c>
      <c r="H599" t="n">
        <v>3</v>
      </c>
      <c r="I599" t="inlineStr">
        <is>
          <t>509-1210</t>
        </is>
      </c>
      <c r="J599" t="inlineStr">
        <is>
          <t>ТССЦ Московской обл., 509-1210, приказ Минстроя России №675/пр от 28.02.2017 № 258/пр</t>
        </is>
      </c>
      <c r="K599" t="inlineStr">
        <is>
          <t>Вазелин технический</t>
        </is>
      </c>
      <c r="L599" t="n">
        <v>1346</v>
      </c>
      <c r="N599" t="n">
        <v>1009</v>
      </c>
      <c r="O599" t="inlineStr">
        <is>
          <t>кг</t>
        </is>
      </c>
      <c r="P599" t="inlineStr">
        <is>
          <t>кг</t>
        </is>
      </c>
      <c r="Q599" t="n">
        <v>1</v>
      </c>
      <c r="W599" t="n">
        <v>0</v>
      </c>
      <c r="X599" t="n">
        <v>1015963907</v>
      </c>
      <c r="Y599">
        <f>AT599</f>
        <v/>
      </c>
      <c r="AA599" t="n">
        <v>315.49</v>
      </c>
      <c r="AB599" t="n">
        <v>0</v>
      </c>
      <c r="AC599" t="n">
        <v>0</v>
      </c>
      <c r="AD599" t="n">
        <v>0</v>
      </c>
      <c r="AE599" t="n">
        <v>30.6</v>
      </c>
      <c r="AF599" t="n">
        <v>0</v>
      </c>
      <c r="AG599" t="n">
        <v>0</v>
      </c>
      <c r="AH599" t="n">
        <v>0</v>
      </c>
      <c r="AI599" t="n">
        <v>10.31</v>
      </c>
      <c r="AJ599" t="n">
        <v>1</v>
      </c>
      <c r="AK599" t="n">
        <v>1</v>
      </c>
      <c r="AL599" t="n">
        <v>1</v>
      </c>
      <c r="AM599" t="n">
        <v>2</v>
      </c>
      <c r="AN599" t="n">
        <v>0</v>
      </c>
      <c r="AO599" t="n">
        <v>1</v>
      </c>
      <c r="AP599" t="n">
        <v>1</v>
      </c>
      <c r="AQ599" t="n">
        <v>0</v>
      </c>
      <c r="AR599" t="n">
        <v>0</v>
      </c>
      <c r="AS599" t="inlineStr"/>
      <c r="AT599" t="n">
        <v>0.006</v>
      </c>
      <c r="AU599" t="inlineStr"/>
      <c r="AV599" t="n">
        <v>0</v>
      </c>
      <c r="AW599" t="n">
        <v>2</v>
      </c>
      <c r="AX599" t="n">
        <v>78861543</v>
      </c>
      <c r="AY599" t="n">
        <v>1</v>
      </c>
      <c r="AZ599" t="n">
        <v>0</v>
      </c>
      <c r="BA599" t="n">
        <v>577</v>
      </c>
      <c r="BB599" t="n">
        <v>0</v>
      </c>
      <c r="BC599" t="n">
        <v>0</v>
      </c>
      <c r="BD599" t="n">
        <v>0</v>
      </c>
      <c r="BE599" t="n">
        <v>0</v>
      </c>
      <c r="BF599" t="n">
        <v>0</v>
      </c>
      <c r="BG599" t="n">
        <v>0</v>
      </c>
      <c r="BH599" t="n">
        <v>0</v>
      </c>
      <c r="BI599" t="n">
        <v>0</v>
      </c>
      <c r="BJ599" t="n">
        <v>0</v>
      </c>
      <c r="BK599" t="n">
        <v>0</v>
      </c>
      <c r="BL599" t="n">
        <v>0</v>
      </c>
      <c r="BM599" t="n">
        <v>0</v>
      </c>
      <c r="BN599" t="n">
        <v>0</v>
      </c>
      <c r="BO599" t="n">
        <v>0</v>
      </c>
      <c r="BP599" t="n">
        <v>0</v>
      </c>
      <c r="BQ599" t="n">
        <v>0</v>
      </c>
      <c r="BR599" t="n">
        <v>0</v>
      </c>
      <c r="BS599" t="n">
        <v>0</v>
      </c>
      <c r="BT599" t="n">
        <v>0</v>
      </c>
      <c r="BU599" t="n">
        <v>0</v>
      </c>
      <c r="BV599" t="n">
        <v>0</v>
      </c>
      <c r="BW599" t="n">
        <v>0</v>
      </c>
      <c r="CV599" t="n">
        <v>0</v>
      </c>
      <c r="CW599" t="n">
        <v>0</v>
      </c>
      <c r="CX599">
        <f>ROUND(Y599*Source!I1630,7)</f>
        <v/>
      </c>
      <c r="CY599">
        <f>AA599</f>
        <v/>
      </c>
      <c r="CZ599">
        <f>AE599</f>
        <v/>
      </c>
      <c r="DA599">
        <f>AI599</f>
        <v/>
      </c>
      <c r="DB599">
        <f>ROUND(ROUND(AT599*CZ599,2),2)</f>
        <v/>
      </c>
      <c r="DC599">
        <f>ROUND(ROUND(AT599*AG599,2),2)</f>
        <v/>
      </c>
      <c r="DD599" t="inlineStr"/>
      <c r="DE599" t="inlineStr"/>
      <c r="DF599">
        <f>ROUND(ROUND(AE599*AI599,0)*CX599,0)</f>
        <v/>
      </c>
      <c r="DG599">
        <f>ROUND(ROUND(AF599,0)*CX599,0)</f>
        <v/>
      </c>
      <c r="DH599">
        <f>ROUND(ROUND(AG599,0)*CX599,0)</f>
        <v/>
      </c>
      <c r="DI599">
        <f>ROUND(ROUND(AH599,0)*CX599,0)</f>
        <v/>
      </c>
      <c r="DJ599">
        <f>DF599</f>
        <v/>
      </c>
      <c r="DK599" t="n">
        <v>0</v>
      </c>
      <c r="DL599" t="inlineStr"/>
      <c r="DM599" t="n">
        <v>0</v>
      </c>
      <c r="DN599" t="inlineStr"/>
      <c r="DO599" t="n">
        <v>0</v>
      </c>
    </row>
    <row r="600">
      <c r="A600">
        <f>ROW(Source!A1630)</f>
        <v/>
      </c>
      <c r="B600" t="n">
        <v>78855224</v>
      </c>
      <c r="C600" t="n">
        <v>78861529</v>
      </c>
      <c r="D600" t="n">
        <v>29166336</v>
      </c>
      <c r="E600" t="n">
        <v>1</v>
      </c>
      <c r="F600" t="n">
        <v>1</v>
      </c>
      <c r="G600" t="n">
        <v>1</v>
      </c>
      <c r="H600" t="n">
        <v>3</v>
      </c>
      <c r="I600" t="inlineStr">
        <is>
          <t>509-4866</t>
        </is>
      </c>
      <c r="J600" t="inlineStr">
        <is>
          <t>ТССЦ Московской обл., 509-4866, приказ Минстроя России №675/пр от 28.02.2017 № 258/пр</t>
        </is>
      </c>
      <c r="K600" t="inlineStr">
        <is>
          <t>Выключатели автоматические 16А</t>
        </is>
      </c>
      <c r="L600" t="n">
        <v>1354</v>
      </c>
      <c r="N600" t="n">
        <v>1010</v>
      </c>
      <c r="O600" t="inlineStr">
        <is>
          <t>шт.</t>
        </is>
      </c>
      <c r="P600" t="inlineStr">
        <is>
          <t>шт.</t>
        </is>
      </c>
      <c r="Q600" t="n">
        <v>1</v>
      </c>
      <c r="W600" t="n">
        <v>0</v>
      </c>
      <c r="X600" t="n">
        <v>-1079729235</v>
      </c>
      <c r="Y600">
        <f>AT600</f>
        <v/>
      </c>
      <c r="AA600" t="n">
        <v>165.45</v>
      </c>
      <c r="AB600" t="n">
        <v>0</v>
      </c>
      <c r="AC600" t="n">
        <v>0</v>
      </c>
      <c r="AD600" t="n">
        <v>0</v>
      </c>
      <c r="AE600" t="n">
        <v>57.05</v>
      </c>
      <c r="AF600" t="n">
        <v>0</v>
      </c>
      <c r="AG600" t="n">
        <v>0</v>
      </c>
      <c r="AH600" t="n">
        <v>0</v>
      </c>
      <c r="AI600" t="n">
        <v>2.9</v>
      </c>
      <c r="AJ600" t="n">
        <v>1</v>
      </c>
      <c r="AK600" t="n">
        <v>1</v>
      </c>
      <c r="AL600" t="n">
        <v>1</v>
      </c>
      <c r="AM600" t="n">
        <v>0</v>
      </c>
      <c r="AN600" t="n">
        <v>0</v>
      </c>
      <c r="AO600" t="n">
        <v>0</v>
      </c>
      <c r="AP600" t="n">
        <v>1</v>
      </c>
      <c r="AQ600" t="n">
        <v>0</v>
      </c>
      <c r="AR600" t="n">
        <v>0</v>
      </c>
      <c r="AS600" t="inlineStr"/>
      <c r="AT600" t="n">
        <v>0.5</v>
      </c>
      <c r="AU600" t="inlineStr"/>
      <c r="AV600" t="n">
        <v>0</v>
      </c>
      <c r="AW600" t="n">
        <v>1</v>
      </c>
      <c r="AX600" t="n">
        <v>-1</v>
      </c>
      <c r="AY600" t="n">
        <v>0</v>
      </c>
      <c r="AZ600" t="n">
        <v>0</v>
      </c>
      <c r="BA600" t="inlineStr"/>
      <c r="BB600" t="n">
        <v>0</v>
      </c>
      <c r="BC600" t="n">
        <v>0</v>
      </c>
      <c r="BD600" t="n">
        <v>0</v>
      </c>
      <c r="BE600" t="n">
        <v>0</v>
      </c>
      <c r="BF600" t="n">
        <v>0</v>
      </c>
      <c r="BG600" t="n">
        <v>0</v>
      </c>
      <c r="BH600" t="n">
        <v>0</v>
      </c>
      <c r="BI600" t="n">
        <v>0</v>
      </c>
      <c r="BJ600" t="n">
        <v>0</v>
      </c>
      <c r="BK600" t="n">
        <v>0</v>
      </c>
      <c r="BL600" t="n">
        <v>0</v>
      </c>
      <c r="BM600" t="n">
        <v>0</v>
      </c>
      <c r="BN600" t="n">
        <v>0</v>
      </c>
      <c r="BO600" t="n">
        <v>0</v>
      </c>
      <c r="BP600" t="n">
        <v>0</v>
      </c>
      <c r="BQ600" t="n">
        <v>0</v>
      </c>
      <c r="BR600" t="n">
        <v>0</v>
      </c>
      <c r="BS600" t="n">
        <v>0</v>
      </c>
      <c r="BT600" t="n">
        <v>0</v>
      </c>
      <c r="BU600" t="n">
        <v>0</v>
      </c>
      <c r="BV600" t="n">
        <v>0</v>
      </c>
      <c r="BW600" t="n">
        <v>0</v>
      </c>
      <c r="CV600" t="n">
        <v>0</v>
      </c>
      <c r="CW600" t="n">
        <v>0</v>
      </c>
      <c r="CX600">
        <f>ROUND(Y600*Source!I1630,7)</f>
        <v/>
      </c>
      <c r="CY600">
        <f>AA600</f>
        <v/>
      </c>
      <c r="CZ600">
        <f>AE600</f>
        <v/>
      </c>
      <c r="DA600">
        <f>AI600</f>
        <v/>
      </c>
      <c r="DB600">
        <f>ROUND(ROUND(AT600*CZ600,2),2)</f>
        <v/>
      </c>
      <c r="DC600">
        <f>ROUND(ROUND(AT600*AG600,2),2)</f>
        <v/>
      </c>
      <c r="DD600" t="inlineStr"/>
      <c r="DE600" t="inlineStr"/>
      <c r="DF600">
        <f>ROUND(ROUND(AE600*AI600,0)*CX600,0)</f>
        <v/>
      </c>
      <c r="DG600">
        <f>ROUND(ROUND(AF600,0)*CX600,0)</f>
        <v/>
      </c>
      <c r="DH600">
        <f>ROUND(ROUND(AG600,0)*CX600,0)</f>
        <v/>
      </c>
      <c r="DI600">
        <f>ROUND(ROUND(AH600,0)*CX600,0)</f>
        <v/>
      </c>
      <c r="DJ600">
        <f>DF600</f>
        <v/>
      </c>
      <c r="DK600" t="n">
        <v>0</v>
      </c>
      <c r="DL600" t="inlineStr"/>
      <c r="DM600" t="n">
        <v>0</v>
      </c>
      <c r="DN600" t="inlineStr"/>
      <c r="DO600" t="n">
        <v>0</v>
      </c>
    </row>
    <row r="601">
      <c r="A601">
        <f>ROW(Source!A1630)</f>
        <v/>
      </c>
      <c r="B601" t="n">
        <v>78855224</v>
      </c>
      <c r="C601" t="n">
        <v>78861529</v>
      </c>
      <c r="D601" t="n">
        <v>29166336</v>
      </c>
      <c r="E601" t="n">
        <v>1</v>
      </c>
      <c r="F601" t="n">
        <v>1</v>
      </c>
      <c r="G601" t="n">
        <v>1</v>
      </c>
      <c r="H601" t="n">
        <v>3</v>
      </c>
      <c r="I601" t="inlineStr">
        <is>
          <t>509-4866</t>
        </is>
      </c>
      <c r="J601" t="inlineStr">
        <is>
          <t>ТССЦ Московской обл., 509-4866, приказ Минстроя России №675/пр от 28.02.2017 № 258/пр</t>
        </is>
      </c>
      <c r="K601" t="inlineStr">
        <is>
          <t>Выключатели автоматические 25А</t>
        </is>
      </c>
      <c r="L601" t="n">
        <v>1354</v>
      </c>
      <c r="N601" t="n">
        <v>1010</v>
      </c>
      <c r="O601" t="inlineStr">
        <is>
          <t>шт.</t>
        </is>
      </c>
      <c r="P601" t="inlineStr">
        <is>
          <t>шт.</t>
        </is>
      </c>
      <c r="Q601" t="n">
        <v>1</v>
      </c>
      <c r="W601" t="n">
        <v>0</v>
      </c>
      <c r="X601" t="n">
        <v>1701176035</v>
      </c>
      <c r="Y601">
        <f>AT601</f>
        <v/>
      </c>
      <c r="AA601" t="n">
        <v>165.45</v>
      </c>
      <c r="AB601" t="n">
        <v>0</v>
      </c>
      <c r="AC601" t="n">
        <v>0</v>
      </c>
      <c r="AD601" t="n">
        <v>0</v>
      </c>
      <c r="AE601" t="n">
        <v>57.05</v>
      </c>
      <c r="AF601" t="n">
        <v>0</v>
      </c>
      <c r="AG601" t="n">
        <v>0</v>
      </c>
      <c r="AH601" t="n">
        <v>0</v>
      </c>
      <c r="AI601" t="n">
        <v>2.9</v>
      </c>
      <c r="AJ601" t="n">
        <v>1</v>
      </c>
      <c r="AK601" t="n">
        <v>1</v>
      </c>
      <c r="AL601" t="n">
        <v>1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  <c r="AS601" t="inlineStr"/>
      <c r="AT601" t="n">
        <v>0.5</v>
      </c>
      <c r="AU601" t="inlineStr"/>
      <c r="AV601" t="n">
        <v>0</v>
      </c>
      <c r="AW601" t="n">
        <v>1</v>
      </c>
      <c r="AX601" t="n">
        <v>-1</v>
      </c>
      <c r="AY601" t="n">
        <v>0</v>
      </c>
      <c r="AZ601" t="n">
        <v>0</v>
      </c>
      <c r="BA601" t="inlineStr"/>
      <c r="BB601" t="n">
        <v>0</v>
      </c>
      <c r="BC601" t="n">
        <v>0</v>
      </c>
      <c r="BD601" t="n">
        <v>0</v>
      </c>
      <c r="BE601" t="n">
        <v>0</v>
      </c>
      <c r="BF601" t="n">
        <v>0</v>
      </c>
      <c r="BG601" t="n">
        <v>0</v>
      </c>
      <c r="BH601" t="n">
        <v>0</v>
      </c>
      <c r="BI601" t="n">
        <v>0</v>
      </c>
      <c r="BJ601" t="n">
        <v>0</v>
      </c>
      <c r="BK601" t="n">
        <v>0</v>
      </c>
      <c r="BL601" t="n">
        <v>0</v>
      </c>
      <c r="BM601" t="n">
        <v>0</v>
      </c>
      <c r="BN601" t="n">
        <v>0</v>
      </c>
      <c r="BO601" t="n">
        <v>0</v>
      </c>
      <c r="BP601" t="n">
        <v>0</v>
      </c>
      <c r="BQ601" t="n">
        <v>0</v>
      </c>
      <c r="BR601" t="n">
        <v>0</v>
      </c>
      <c r="BS601" t="n">
        <v>0</v>
      </c>
      <c r="BT601" t="n">
        <v>0</v>
      </c>
      <c r="BU601" t="n">
        <v>0</v>
      </c>
      <c r="BV601" t="n">
        <v>0</v>
      </c>
      <c r="BW601" t="n">
        <v>0</v>
      </c>
      <c r="CV601" t="n">
        <v>0</v>
      </c>
      <c r="CW601" t="n">
        <v>0</v>
      </c>
      <c r="CX601">
        <f>ROUND(Y601*Source!I1630,7)</f>
        <v/>
      </c>
      <c r="CY601">
        <f>AA601</f>
        <v/>
      </c>
      <c r="CZ601">
        <f>AE601</f>
        <v/>
      </c>
      <c r="DA601">
        <f>AI601</f>
        <v/>
      </c>
      <c r="DB601">
        <f>ROUND(ROUND(AT601*CZ601,2),2)</f>
        <v/>
      </c>
      <c r="DC601">
        <f>ROUND(ROUND(AT601*AG601,2),2)</f>
        <v/>
      </c>
      <c r="DD601" t="inlineStr"/>
      <c r="DE601" t="inlineStr"/>
      <c r="DF601">
        <f>ROUND(ROUND(AE601*AI601,0)*CX601,0)</f>
        <v/>
      </c>
      <c r="DG601">
        <f>ROUND(ROUND(AF601,0)*CX601,0)</f>
        <v/>
      </c>
      <c r="DH601">
        <f>ROUND(ROUND(AG601,0)*CX601,0)</f>
        <v/>
      </c>
      <c r="DI601">
        <f>ROUND(ROUND(AH601,0)*CX601,0)</f>
        <v/>
      </c>
      <c r="DJ601">
        <f>DF601</f>
        <v/>
      </c>
      <c r="DK601" t="n">
        <v>0</v>
      </c>
      <c r="DL601" t="inlineStr"/>
      <c r="DM601" t="n">
        <v>0</v>
      </c>
      <c r="DN601" t="inlineStr"/>
      <c r="DO601" t="n">
        <v>0</v>
      </c>
    </row>
    <row r="602">
      <c r="A602">
        <f>ROW(Source!A1630)</f>
        <v/>
      </c>
      <c r="B602" t="n">
        <v>78855224</v>
      </c>
      <c r="C602" t="n">
        <v>78861529</v>
      </c>
      <c r="D602" t="n">
        <v>29171808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999-9950</t>
        </is>
      </c>
      <c r="J602" t="inlineStr">
        <is>
          <t>ТССЦ Московской обл., 999-9950, приказ Минстроя России №675/пр от 21.09.2015 г.</t>
        </is>
      </c>
      <c r="K602" t="inlineStr">
        <is>
          <t>Вспомогательные ненормируемые материалы (2% от ОЗП)</t>
        </is>
      </c>
      <c r="L602" t="n">
        <v>1374</v>
      </c>
      <c r="N602" t="n">
        <v>1013</v>
      </c>
      <c r="O602" t="inlineStr">
        <is>
          <t>РУБ</t>
        </is>
      </c>
      <c r="P602" t="inlineStr">
        <is>
          <t>РУБ</t>
        </is>
      </c>
      <c r="Q602" t="n">
        <v>1</v>
      </c>
      <c r="W602" t="n">
        <v>0</v>
      </c>
      <c r="X602" t="n">
        <v>-915781824</v>
      </c>
      <c r="Y602">
        <f>AT602</f>
        <v/>
      </c>
      <c r="AA602" t="n">
        <v>1</v>
      </c>
      <c r="AB602" t="n">
        <v>0</v>
      </c>
      <c r="AC602" t="n">
        <v>0</v>
      </c>
      <c r="AD602" t="n">
        <v>0</v>
      </c>
      <c r="AE602" t="n">
        <v>1</v>
      </c>
      <c r="AF602" t="n">
        <v>0</v>
      </c>
      <c r="AG602" t="n">
        <v>0</v>
      </c>
      <c r="AH602" t="n">
        <v>0</v>
      </c>
      <c r="AI602" t="n">
        <v>1</v>
      </c>
      <c r="AJ602" t="n">
        <v>1</v>
      </c>
      <c r="AK602" t="n">
        <v>1</v>
      </c>
      <c r="AL602" t="n">
        <v>1</v>
      </c>
      <c r="AM602" t="n">
        <v>-2</v>
      </c>
      <c r="AN602" t="n">
        <v>0</v>
      </c>
      <c r="AO602" t="n">
        <v>1</v>
      </c>
      <c r="AP602" t="n">
        <v>1</v>
      </c>
      <c r="AQ602" t="n">
        <v>0</v>
      </c>
      <c r="AR602" t="n">
        <v>0</v>
      </c>
      <c r="AS602" t="inlineStr"/>
      <c r="AT602" t="n">
        <v>0.3</v>
      </c>
      <c r="AU602" t="inlineStr"/>
      <c r="AV602" t="n">
        <v>0</v>
      </c>
      <c r="AW602" t="n">
        <v>2</v>
      </c>
      <c r="AX602" t="n">
        <v>78861544</v>
      </c>
      <c r="AY602" t="n">
        <v>1</v>
      </c>
      <c r="AZ602" t="n">
        <v>0</v>
      </c>
      <c r="BA602" t="n">
        <v>578</v>
      </c>
      <c r="BB602" t="n">
        <v>0</v>
      </c>
      <c r="BC602" t="n">
        <v>0</v>
      </c>
      <c r="BD602" t="n">
        <v>0</v>
      </c>
      <c r="BE602" t="n">
        <v>0</v>
      </c>
      <c r="BF602" t="n">
        <v>0</v>
      </c>
      <c r="BG602" t="n">
        <v>0</v>
      </c>
      <c r="BH602" t="n">
        <v>0</v>
      </c>
      <c r="BI602" t="n">
        <v>0</v>
      </c>
      <c r="BJ602" t="n">
        <v>0</v>
      </c>
      <c r="BK602" t="n">
        <v>0</v>
      </c>
      <c r="BL602" t="n">
        <v>0</v>
      </c>
      <c r="BM602" t="n">
        <v>0</v>
      </c>
      <c r="BN602" t="n">
        <v>0</v>
      </c>
      <c r="BO602" t="n">
        <v>0</v>
      </c>
      <c r="BP602" t="n">
        <v>0</v>
      </c>
      <c r="BQ602" t="n">
        <v>0</v>
      </c>
      <c r="BR602" t="n">
        <v>0</v>
      </c>
      <c r="BS602" t="n">
        <v>0</v>
      </c>
      <c r="BT602" t="n">
        <v>0</v>
      </c>
      <c r="BU602" t="n">
        <v>0</v>
      </c>
      <c r="BV602" t="n">
        <v>0</v>
      </c>
      <c r="BW602" t="n">
        <v>0</v>
      </c>
      <c r="CV602" t="n">
        <v>0</v>
      </c>
      <c r="CW602" t="n">
        <v>0</v>
      </c>
      <c r="CX602">
        <f>ROUND(Y602*Source!I1630,7)</f>
        <v/>
      </c>
      <c r="CY602">
        <f>AA602</f>
        <v/>
      </c>
      <c r="CZ602">
        <f>AE602</f>
        <v/>
      </c>
      <c r="DA602">
        <f>AI602</f>
        <v/>
      </c>
      <c r="DB602">
        <f>ROUND(ROUND(AT602*CZ602,2),2)</f>
        <v/>
      </c>
      <c r="DC602">
        <f>ROUND(ROUND(AT602*AG602,2),2)</f>
        <v/>
      </c>
      <c r="DD602" t="inlineStr"/>
      <c r="DE602" t="inlineStr"/>
      <c r="DF602">
        <f>ROUND(ROUND(AE602,0)*CX602,0)</f>
        <v/>
      </c>
      <c r="DG602">
        <f>ROUND(ROUND(AF602,0)*CX602,0)</f>
        <v/>
      </c>
      <c r="DH602">
        <f>ROUND(ROUND(AG602,0)*CX602,0)</f>
        <v/>
      </c>
      <c r="DI602">
        <f>ROUND(ROUND(AH602,0)*CX602,0)</f>
        <v/>
      </c>
      <c r="DJ602">
        <f>DF602</f>
        <v/>
      </c>
      <c r="DK602" t="n">
        <v>0</v>
      </c>
      <c r="DL602" t="inlineStr"/>
      <c r="DM602" t="n">
        <v>0</v>
      </c>
      <c r="DN602" t="inlineStr"/>
      <c r="DO602" t="n">
        <v>0</v>
      </c>
    </row>
    <row r="603">
      <c r="A603">
        <f>ROW(Source!A1671)</f>
        <v/>
      </c>
      <c r="B603" t="n">
        <v>78855224</v>
      </c>
      <c r="C603" t="n">
        <v>78861653</v>
      </c>
      <c r="D603" t="n">
        <v>29361034</v>
      </c>
      <c r="E603" t="n">
        <v>1</v>
      </c>
      <c r="F603" t="n">
        <v>1</v>
      </c>
      <c r="G603" t="n">
        <v>1</v>
      </c>
      <c r="H603" t="n">
        <v>1</v>
      </c>
      <c r="I603" t="inlineStr">
        <is>
          <t>1-2038-90</t>
        </is>
      </c>
      <c r="J603" t="inlineStr"/>
      <c r="K603" t="inlineStr">
        <is>
          <t>Рабочий монтажник среднего разряда 3,8</t>
        </is>
      </c>
      <c r="L603" t="n">
        <v>1369</v>
      </c>
      <c r="N603" t="n">
        <v>1013</v>
      </c>
      <c r="O603" t="inlineStr">
        <is>
          <t>чел.-ч</t>
        </is>
      </c>
      <c r="P603" t="inlineStr">
        <is>
          <t>чел.-ч</t>
        </is>
      </c>
      <c r="Q603" t="n">
        <v>1</v>
      </c>
      <c r="W603" t="n">
        <v>0</v>
      </c>
      <c r="X603" t="n">
        <v>184923391</v>
      </c>
      <c r="Y603">
        <f>AT603</f>
        <v/>
      </c>
      <c r="AA603" t="n">
        <v>0</v>
      </c>
      <c r="AB603" t="n">
        <v>0</v>
      </c>
      <c r="AC603" t="n">
        <v>0</v>
      </c>
      <c r="AD603" t="n">
        <v>9.4</v>
      </c>
      <c r="AE603" t="n">
        <v>0</v>
      </c>
      <c r="AF603" t="n">
        <v>0</v>
      </c>
      <c r="AG603" t="n">
        <v>0</v>
      </c>
      <c r="AH603" t="n">
        <v>9.4</v>
      </c>
      <c r="AI603" t="n">
        <v>1</v>
      </c>
      <c r="AJ603" t="n">
        <v>1</v>
      </c>
      <c r="AK603" t="n">
        <v>1</v>
      </c>
      <c r="AL603" t="n">
        <v>1</v>
      </c>
      <c r="AM603" t="n">
        <v>-2</v>
      </c>
      <c r="AN603" t="n">
        <v>0</v>
      </c>
      <c r="AO603" t="n">
        <v>1</v>
      </c>
      <c r="AP603" t="n">
        <v>1</v>
      </c>
      <c r="AQ603" t="n">
        <v>0</v>
      </c>
      <c r="AR603" t="n">
        <v>0</v>
      </c>
      <c r="AS603" t="inlineStr"/>
      <c r="AT603" t="n">
        <v>16.5</v>
      </c>
      <c r="AU603" t="inlineStr"/>
      <c r="AV603" t="n">
        <v>1</v>
      </c>
      <c r="AW603" t="n">
        <v>2</v>
      </c>
      <c r="AX603" t="n">
        <v>78861664</v>
      </c>
      <c r="AY603" t="n">
        <v>1</v>
      </c>
      <c r="AZ603" t="n">
        <v>0</v>
      </c>
      <c r="BA603" t="n">
        <v>579</v>
      </c>
      <c r="BB603" t="n">
        <v>0</v>
      </c>
      <c r="BC603" t="n">
        <v>0</v>
      </c>
      <c r="BD603" t="n">
        <v>0</v>
      </c>
      <c r="BE603" t="n">
        <v>0</v>
      </c>
      <c r="BF603" t="n">
        <v>0</v>
      </c>
      <c r="BG603" t="n">
        <v>0</v>
      </c>
      <c r="BH603" t="n">
        <v>0</v>
      </c>
      <c r="BI603" t="n">
        <v>0</v>
      </c>
      <c r="BJ603" t="n">
        <v>0</v>
      </c>
      <c r="BK603" t="n">
        <v>0</v>
      </c>
      <c r="BL603" t="n">
        <v>0</v>
      </c>
      <c r="BM603" t="n">
        <v>0</v>
      </c>
      <c r="BN603" t="n">
        <v>0</v>
      </c>
      <c r="BO603" t="n">
        <v>0</v>
      </c>
      <c r="BP603" t="n">
        <v>0</v>
      </c>
      <c r="BQ603" t="n">
        <v>0</v>
      </c>
      <c r="BR603" t="n">
        <v>0</v>
      </c>
      <c r="BS603" t="n">
        <v>0</v>
      </c>
      <c r="BT603" t="n">
        <v>0</v>
      </c>
      <c r="BU603" t="n">
        <v>0</v>
      </c>
      <c r="BV603" t="n">
        <v>0</v>
      </c>
      <c r="BW603" t="n">
        <v>0</v>
      </c>
      <c r="CU603">
        <f>ROUND(AT603*Source!I1671*AH603*AL603,0)</f>
        <v/>
      </c>
      <c r="CV603">
        <f>ROUND(Y603*Source!I1671,7)</f>
        <v/>
      </c>
      <c r="CW603" t="n">
        <v>0</v>
      </c>
      <c r="CX603">
        <f>ROUND(Y603*Source!I1671,7)</f>
        <v/>
      </c>
      <c r="CY603">
        <f>AD603</f>
        <v/>
      </c>
      <c r="CZ603">
        <f>AH603</f>
        <v/>
      </c>
      <c r="DA603">
        <f>AL603</f>
        <v/>
      </c>
      <c r="DB603">
        <f>ROUND(ROUND(AT603*CZ603,2),2)</f>
        <v/>
      </c>
      <c r="DC603">
        <f>ROUND(ROUND(AT603*AG603,2),2)</f>
        <v/>
      </c>
      <c r="DD603" t="inlineStr"/>
      <c r="DE603" t="inlineStr"/>
      <c r="DF603">
        <f>ROUND(ROUND(AE603,0)*CX603,0)</f>
        <v/>
      </c>
      <c r="DG603">
        <f>ROUND(ROUND(AF603,0)*CX603,0)</f>
        <v/>
      </c>
      <c r="DH603">
        <f>ROUND(ROUND(AG603,0)*CX603,0)</f>
        <v/>
      </c>
      <c r="DI603">
        <f>ROUND(ROUND(AH603,0)*CX603,0)</f>
        <v/>
      </c>
      <c r="DJ603">
        <f>DI603</f>
        <v/>
      </c>
      <c r="DK603" t="n">
        <v>0</v>
      </c>
      <c r="DL603" t="inlineStr"/>
      <c r="DM603" t="n">
        <v>0</v>
      </c>
      <c r="DN603" t="inlineStr"/>
      <c r="DO603" t="n">
        <v>0</v>
      </c>
    </row>
    <row r="604">
      <c r="A604">
        <f>ROW(Source!A1671)</f>
        <v/>
      </c>
      <c r="B604" t="n">
        <v>78855224</v>
      </c>
      <c r="C604" t="n">
        <v>78861653</v>
      </c>
      <c r="D604" t="n">
        <v>121548</v>
      </c>
      <c r="E604" t="n">
        <v>1</v>
      </c>
      <c r="F604" t="n">
        <v>1</v>
      </c>
      <c r="G604" t="n">
        <v>1</v>
      </c>
      <c r="H604" t="n">
        <v>1</v>
      </c>
      <c r="I604" t="inlineStr">
        <is>
          <t>2</t>
        </is>
      </c>
      <c r="J604" t="inlineStr"/>
      <c r="K604" t="inlineStr">
        <is>
          <t>Затраты труда машинистов</t>
        </is>
      </c>
      <c r="L604" t="n">
        <v>608254</v>
      </c>
      <c r="N604" t="n">
        <v>1013</v>
      </c>
      <c r="O604" t="inlineStr">
        <is>
          <t>чел.час</t>
        </is>
      </c>
      <c r="P604" t="inlineStr">
        <is>
          <t>чел.час</t>
        </is>
      </c>
      <c r="Q604" t="n">
        <v>1</v>
      </c>
      <c r="W604" t="n">
        <v>0</v>
      </c>
      <c r="X604" t="n">
        <v>-185737400</v>
      </c>
      <c r="Y604">
        <f>AT604</f>
        <v/>
      </c>
      <c r="AA604" t="n">
        <v>0</v>
      </c>
      <c r="AB604" t="n">
        <v>0</v>
      </c>
      <c r="AC604" t="n">
        <v>0</v>
      </c>
      <c r="AD604" t="n">
        <v>0</v>
      </c>
      <c r="AE604" t="n">
        <v>0</v>
      </c>
      <c r="AF604" t="n">
        <v>0</v>
      </c>
      <c r="AG604" t="n">
        <v>0</v>
      </c>
      <c r="AH604" t="n">
        <v>0</v>
      </c>
      <c r="AI604" t="n">
        <v>1</v>
      </c>
      <c r="AJ604" t="n">
        <v>1</v>
      </c>
      <c r="AK604" t="n">
        <v>1</v>
      </c>
      <c r="AL604" t="n">
        <v>1</v>
      </c>
      <c r="AM604" t="n">
        <v>-2</v>
      </c>
      <c r="AN604" t="n">
        <v>0</v>
      </c>
      <c r="AO604" t="n">
        <v>1</v>
      </c>
      <c r="AP604" t="n">
        <v>1</v>
      </c>
      <c r="AQ604" t="n">
        <v>0</v>
      </c>
      <c r="AR604" t="n">
        <v>0</v>
      </c>
      <c r="AS604" t="inlineStr"/>
      <c r="AT604" t="n">
        <v>0.02</v>
      </c>
      <c r="AU604" t="inlineStr"/>
      <c r="AV604" t="n">
        <v>2</v>
      </c>
      <c r="AW604" t="n">
        <v>2</v>
      </c>
      <c r="AX604" t="n">
        <v>78861665</v>
      </c>
      <c r="AY604" t="n">
        <v>1</v>
      </c>
      <c r="AZ604" t="n">
        <v>0</v>
      </c>
      <c r="BA604" t="n">
        <v>580</v>
      </c>
      <c r="BB604" t="n">
        <v>0</v>
      </c>
      <c r="BC604" t="n">
        <v>0</v>
      </c>
      <c r="BD604" t="n">
        <v>0</v>
      </c>
      <c r="BE604" t="n">
        <v>0</v>
      </c>
      <c r="BF604" t="n">
        <v>0</v>
      </c>
      <c r="BG604" t="n">
        <v>0</v>
      </c>
      <c r="BH604" t="n">
        <v>0</v>
      </c>
      <c r="BI604" t="n">
        <v>0</v>
      </c>
      <c r="BJ604" t="n">
        <v>0</v>
      </c>
      <c r="BK604" t="n">
        <v>0</v>
      </c>
      <c r="BL604" t="n">
        <v>0</v>
      </c>
      <c r="BM604" t="n">
        <v>0</v>
      </c>
      <c r="BN604" t="n">
        <v>0</v>
      </c>
      <c r="BO604" t="n">
        <v>0</v>
      </c>
      <c r="BP604" t="n">
        <v>0</v>
      </c>
      <c r="BQ604" t="n">
        <v>0</v>
      </c>
      <c r="BR604" t="n">
        <v>0</v>
      </c>
      <c r="BS604" t="n">
        <v>0</v>
      </c>
      <c r="BT604" t="n">
        <v>0</v>
      </c>
      <c r="BU604" t="n">
        <v>0</v>
      </c>
      <c r="BV604" t="n">
        <v>0</v>
      </c>
      <c r="BW604" t="n">
        <v>0</v>
      </c>
      <c r="CV604" t="n">
        <v>0</v>
      </c>
      <c r="CW604" t="n">
        <v>0</v>
      </c>
      <c r="CX604">
        <f>ROUND(Y604*Source!I1671,7)</f>
        <v/>
      </c>
      <c r="CY604">
        <f>AD604</f>
        <v/>
      </c>
      <c r="CZ604">
        <f>AH604</f>
        <v/>
      </c>
      <c r="DA604">
        <f>AL604</f>
        <v/>
      </c>
      <c r="DB604">
        <f>ROUND(ROUND(AT604*CZ604,2),2)</f>
        <v/>
      </c>
      <c r="DC604">
        <f>ROUND(ROUND(AT604*AG604,2),2)</f>
        <v/>
      </c>
      <c r="DD604" t="inlineStr"/>
      <c r="DE604" t="inlineStr"/>
      <c r="DF604">
        <f>ROUND(ROUND(AE604,0)*CX604,0)</f>
        <v/>
      </c>
      <c r="DG604">
        <f>ROUND(ROUND(AF604,0)*CX604,0)</f>
        <v/>
      </c>
      <c r="DH604">
        <f>ROUND(ROUND(AG604,0)*CX604,0)</f>
        <v/>
      </c>
      <c r="DI604">
        <f>ROUND(ROUND(AH604,0)*CX604,0)</f>
        <v/>
      </c>
      <c r="DJ604">
        <f>DI604</f>
        <v/>
      </c>
      <c r="DK604" t="n">
        <v>0</v>
      </c>
      <c r="DL604" t="inlineStr"/>
      <c r="DM604" t="n">
        <v>0</v>
      </c>
      <c r="DN604" t="inlineStr"/>
      <c r="DO604" t="n">
        <v>0</v>
      </c>
    </row>
    <row r="605">
      <c r="A605">
        <f>ROW(Source!A1671)</f>
        <v/>
      </c>
      <c r="B605" t="n">
        <v>78855224</v>
      </c>
      <c r="C605" t="n">
        <v>78861653</v>
      </c>
      <c r="D605" t="n">
        <v>29172362</v>
      </c>
      <c r="E605" t="n">
        <v>1</v>
      </c>
      <c r="F605" t="n">
        <v>1</v>
      </c>
      <c r="G605" t="n">
        <v>1</v>
      </c>
      <c r="H605" t="n">
        <v>2</v>
      </c>
      <c r="I605" t="inlineStr">
        <is>
          <t>021102</t>
        </is>
      </c>
      <c r="J605" t="inlineStr">
        <is>
          <t>ТСЭМ Московской обл., 021102, приказ Минстроя России №675/пр от 28.02.2017 № 264/пр</t>
        </is>
      </c>
      <c r="K605" t="inlineStr">
        <is>
          <t>Краны на автомобильном ходу при работе на монтаже технологического оборудования 10 т</t>
        </is>
      </c>
      <c r="L605" t="n">
        <v>1368</v>
      </c>
      <c r="N605" t="n">
        <v>1011</v>
      </c>
      <c r="O605" t="inlineStr">
        <is>
          <t>маш.-ч</t>
        </is>
      </c>
      <c r="P605" t="inlineStr">
        <is>
          <t>маш.-ч</t>
        </is>
      </c>
      <c r="Q605" t="n">
        <v>1</v>
      </c>
      <c r="W605" t="n">
        <v>0</v>
      </c>
      <c r="X605" t="n">
        <v>783836208</v>
      </c>
      <c r="Y605">
        <f>AT605</f>
        <v/>
      </c>
      <c r="AA605" t="n">
        <v>0</v>
      </c>
      <c r="AB605" t="n">
        <v>1504.04</v>
      </c>
      <c r="AC605" t="n">
        <v>705.38</v>
      </c>
      <c r="AD605" t="n">
        <v>0</v>
      </c>
      <c r="AE605" t="n">
        <v>0</v>
      </c>
      <c r="AF605" t="n">
        <v>134.65</v>
      </c>
      <c r="AG605" t="n">
        <v>13.5</v>
      </c>
      <c r="AH605" t="n">
        <v>0</v>
      </c>
      <c r="AI605" t="n">
        <v>1</v>
      </c>
      <c r="AJ605" t="n">
        <v>11.17</v>
      </c>
      <c r="AK605" t="n">
        <v>52.25</v>
      </c>
      <c r="AL605" t="n">
        <v>1</v>
      </c>
      <c r="AM605" t="n">
        <v>2</v>
      </c>
      <c r="AN605" t="n">
        <v>0</v>
      </c>
      <c r="AO605" t="n">
        <v>1</v>
      </c>
      <c r="AP605" t="n">
        <v>1</v>
      </c>
      <c r="AQ605" t="n">
        <v>0</v>
      </c>
      <c r="AR605" t="n">
        <v>0</v>
      </c>
      <c r="AS605" t="inlineStr"/>
      <c r="AT605" t="n">
        <v>0.02</v>
      </c>
      <c r="AU605" t="inlineStr"/>
      <c r="AV605" t="n">
        <v>0</v>
      </c>
      <c r="AW605" t="n">
        <v>2</v>
      </c>
      <c r="AX605" t="n">
        <v>78861666</v>
      </c>
      <c r="AY605" t="n">
        <v>1</v>
      </c>
      <c r="AZ605" t="n">
        <v>0</v>
      </c>
      <c r="BA605" t="n">
        <v>581</v>
      </c>
      <c r="BB605" t="n">
        <v>0</v>
      </c>
      <c r="BC605" t="n">
        <v>0</v>
      </c>
      <c r="BD605" t="n">
        <v>0</v>
      </c>
      <c r="BE605" t="n">
        <v>0</v>
      </c>
      <c r="BF605" t="n">
        <v>0</v>
      </c>
      <c r="BG605" t="n">
        <v>0</v>
      </c>
      <c r="BH605" t="n">
        <v>0</v>
      </c>
      <c r="BI605" t="n">
        <v>0</v>
      </c>
      <c r="BJ605" t="n">
        <v>0</v>
      </c>
      <c r="BK605" t="n">
        <v>0</v>
      </c>
      <c r="BL605" t="n">
        <v>0</v>
      </c>
      <c r="BM605" t="n">
        <v>0</v>
      </c>
      <c r="BN605" t="n">
        <v>0</v>
      </c>
      <c r="BO605" t="n">
        <v>0</v>
      </c>
      <c r="BP605" t="n">
        <v>0</v>
      </c>
      <c r="BQ605" t="n">
        <v>0</v>
      </c>
      <c r="BR605" t="n">
        <v>0</v>
      </c>
      <c r="BS605" t="n">
        <v>0</v>
      </c>
      <c r="BT605" t="n">
        <v>0</v>
      </c>
      <c r="BU605" t="n">
        <v>0</v>
      </c>
      <c r="BV605" t="n">
        <v>0</v>
      </c>
      <c r="BW605" t="n">
        <v>0</v>
      </c>
      <c r="CV605" t="n">
        <v>0</v>
      </c>
      <c r="CW605">
        <f>ROUND(Y605*Source!I1671*DO605,7)</f>
        <v/>
      </c>
      <c r="CX605">
        <f>ROUND(Y605*Source!I1671,7)</f>
        <v/>
      </c>
      <c r="CY605">
        <f>AB605</f>
        <v/>
      </c>
      <c r="CZ605">
        <f>AF605</f>
        <v/>
      </c>
      <c r="DA605">
        <f>AJ605</f>
        <v/>
      </c>
      <c r="DB605">
        <f>ROUND(ROUND(AT605*CZ605,2),2)</f>
        <v/>
      </c>
      <c r="DC605">
        <f>ROUND(ROUND(AT605*AG605,2),2)</f>
        <v/>
      </c>
      <c r="DD605" t="inlineStr"/>
      <c r="DE605" t="inlineStr"/>
      <c r="DF605">
        <f>ROUND(ROUND(AE605,0)*CX605,0)</f>
        <v/>
      </c>
      <c r="DG605">
        <f>ROUND(ROUND(AF605*AJ605,0)*CX605,0)</f>
        <v/>
      </c>
      <c r="DH605">
        <f>ROUND(ROUND(AG605*AK605,0)*CX605,0)</f>
        <v/>
      </c>
      <c r="DI605">
        <f>ROUND(ROUND(AH605,0)*CX605,0)</f>
        <v/>
      </c>
      <c r="DJ605">
        <f>DG605</f>
        <v/>
      </c>
      <c r="DK605" t="n">
        <v>0</v>
      </c>
      <c r="DL605" t="inlineStr"/>
      <c r="DM605" t="n">
        <v>0</v>
      </c>
      <c r="DN605" t="inlineStr"/>
      <c r="DO605" t="n">
        <v>0</v>
      </c>
    </row>
    <row r="606">
      <c r="A606">
        <f>ROW(Source!A1671)</f>
        <v/>
      </c>
      <c r="B606" t="n">
        <v>78855224</v>
      </c>
      <c r="C606" t="n">
        <v>78861653</v>
      </c>
      <c r="D606" t="n">
        <v>29174913</v>
      </c>
      <c r="E606" t="n">
        <v>1</v>
      </c>
      <c r="F606" t="n">
        <v>1</v>
      </c>
      <c r="G606" t="n">
        <v>1</v>
      </c>
      <c r="H606" t="n">
        <v>2</v>
      </c>
      <c r="I606" t="inlineStr">
        <is>
          <t>400001</t>
        </is>
      </c>
      <c r="J606" t="inlineStr">
        <is>
          <t>ТСЭМ Московской обл., 400001, приказ Минстроя России №675/пр от 28.02.2017 № 264/пр</t>
        </is>
      </c>
      <c r="K606" t="inlineStr">
        <is>
          <t>Автомобили бортовые, грузоподъемность до 5 т</t>
        </is>
      </c>
      <c r="L606" t="n">
        <v>1368</v>
      </c>
      <c r="N606" t="n">
        <v>1011</v>
      </c>
      <c r="O606" t="inlineStr">
        <is>
          <t>маш.-ч</t>
        </is>
      </c>
      <c r="P606" t="inlineStr">
        <is>
          <t>маш.-ч</t>
        </is>
      </c>
      <c r="Q606" t="n">
        <v>1</v>
      </c>
      <c r="W606" t="n">
        <v>0</v>
      </c>
      <c r="X606" t="n">
        <v>1230759911</v>
      </c>
      <c r="Y606">
        <f>AT606</f>
        <v/>
      </c>
      <c r="AA606" t="n">
        <v>0</v>
      </c>
      <c r="AB606" t="n">
        <v>2177.51</v>
      </c>
      <c r="AC606" t="n">
        <v>606.1</v>
      </c>
      <c r="AD606" t="n">
        <v>0</v>
      </c>
      <c r="AE606" t="n">
        <v>0</v>
      </c>
      <c r="AF606" t="n">
        <v>87.17</v>
      </c>
      <c r="AG606" t="n">
        <v>11.6</v>
      </c>
      <c r="AH606" t="n">
        <v>0</v>
      </c>
      <c r="AI606" t="n">
        <v>1</v>
      </c>
      <c r="AJ606" t="n">
        <v>24.98</v>
      </c>
      <c r="AK606" t="n">
        <v>52.25</v>
      </c>
      <c r="AL606" t="n">
        <v>1</v>
      </c>
      <c r="AM606" t="n">
        <v>2</v>
      </c>
      <c r="AN606" t="n">
        <v>0</v>
      </c>
      <c r="AO606" t="n">
        <v>1</v>
      </c>
      <c r="AP606" t="n">
        <v>1</v>
      </c>
      <c r="AQ606" t="n">
        <v>0</v>
      </c>
      <c r="AR606" t="n">
        <v>0</v>
      </c>
      <c r="AS606" t="inlineStr"/>
      <c r="AT606" t="n">
        <v>0.02</v>
      </c>
      <c r="AU606" t="inlineStr"/>
      <c r="AV606" t="n">
        <v>0</v>
      </c>
      <c r="AW606" t="n">
        <v>2</v>
      </c>
      <c r="AX606" t="n">
        <v>78861667</v>
      </c>
      <c r="AY606" t="n">
        <v>1</v>
      </c>
      <c r="AZ606" t="n">
        <v>0</v>
      </c>
      <c r="BA606" t="n">
        <v>582</v>
      </c>
      <c r="BB606" t="n">
        <v>0</v>
      </c>
      <c r="BC606" t="n">
        <v>0</v>
      </c>
      <c r="BD606" t="n">
        <v>0</v>
      </c>
      <c r="BE606" t="n">
        <v>0</v>
      </c>
      <c r="BF606" t="n">
        <v>0</v>
      </c>
      <c r="BG606" t="n">
        <v>0</v>
      </c>
      <c r="BH606" t="n">
        <v>0</v>
      </c>
      <c r="BI606" t="n">
        <v>0</v>
      </c>
      <c r="BJ606" t="n">
        <v>0</v>
      </c>
      <c r="BK606" t="n">
        <v>0</v>
      </c>
      <c r="BL606" t="n">
        <v>0</v>
      </c>
      <c r="BM606" t="n">
        <v>0</v>
      </c>
      <c r="BN606" t="n">
        <v>0</v>
      </c>
      <c r="BO606" t="n">
        <v>0</v>
      </c>
      <c r="BP606" t="n">
        <v>0</v>
      </c>
      <c r="BQ606" t="n">
        <v>0</v>
      </c>
      <c r="BR606" t="n">
        <v>0</v>
      </c>
      <c r="BS606" t="n">
        <v>0</v>
      </c>
      <c r="BT606" t="n">
        <v>0</v>
      </c>
      <c r="BU606" t="n">
        <v>0</v>
      </c>
      <c r="BV606" t="n">
        <v>0</v>
      </c>
      <c r="BW606" t="n">
        <v>0</v>
      </c>
      <c r="CV606" t="n">
        <v>0</v>
      </c>
      <c r="CW606">
        <f>ROUND(Y606*Source!I1671*DO606,7)</f>
        <v/>
      </c>
      <c r="CX606">
        <f>ROUND(Y606*Source!I1671,7)</f>
        <v/>
      </c>
      <c r="CY606">
        <f>AB606</f>
        <v/>
      </c>
      <c r="CZ606">
        <f>AF606</f>
        <v/>
      </c>
      <c r="DA606">
        <f>AJ606</f>
        <v/>
      </c>
      <c r="DB606">
        <f>ROUND(ROUND(AT606*CZ606,2),2)</f>
        <v/>
      </c>
      <c r="DC606">
        <f>ROUND(ROUND(AT606*AG606,2),2)</f>
        <v/>
      </c>
      <c r="DD606" t="inlineStr"/>
      <c r="DE606" t="inlineStr"/>
      <c r="DF606">
        <f>ROUND(ROUND(AE606,0)*CX606,0)</f>
        <v/>
      </c>
      <c r="DG606">
        <f>ROUND(ROUND(AF606*AJ606,0)*CX606,0)</f>
        <v/>
      </c>
      <c r="DH606">
        <f>ROUND(ROUND(AG606*AK606,0)*CX606,0)</f>
        <v/>
      </c>
      <c r="DI606">
        <f>ROUND(ROUND(AH606,0)*CX606,0)</f>
        <v/>
      </c>
      <c r="DJ606">
        <f>DG606</f>
        <v/>
      </c>
      <c r="DK606" t="n">
        <v>0</v>
      </c>
      <c r="DL606" t="inlineStr"/>
      <c r="DM606" t="n">
        <v>0</v>
      </c>
      <c r="DN606" t="inlineStr"/>
      <c r="DO606" t="n">
        <v>0</v>
      </c>
    </row>
    <row r="607">
      <c r="A607">
        <f>ROW(Source!A1671)</f>
        <v/>
      </c>
      <c r="B607" t="n">
        <v>78855224</v>
      </c>
      <c r="C607" t="n">
        <v>78861653</v>
      </c>
      <c r="D607" t="n">
        <v>29110426</v>
      </c>
      <c r="E607" t="n">
        <v>1</v>
      </c>
      <c r="F607" t="n">
        <v>1</v>
      </c>
      <c r="G607" t="n">
        <v>1</v>
      </c>
      <c r="H607" t="n">
        <v>3</v>
      </c>
      <c r="I607" t="inlineStr">
        <is>
          <t>101-2143</t>
        </is>
      </c>
      <c r="J607" t="inlineStr">
        <is>
          <t>ТССЦ Московской обл., 101-2143, приказ Минстроя России №675/пр от 28.02.2017 № 254/пр</t>
        </is>
      </c>
      <c r="K607" t="inlineStr">
        <is>
          <t>Краска</t>
        </is>
      </c>
      <c r="L607" t="n">
        <v>1346</v>
      </c>
      <c r="N607" t="n">
        <v>1009</v>
      </c>
      <c r="O607" t="inlineStr">
        <is>
          <t>кг</t>
        </is>
      </c>
      <c r="P607" t="inlineStr">
        <is>
          <t>кг</t>
        </is>
      </c>
      <c r="Q607" t="n">
        <v>1</v>
      </c>
      <c r="W607" t="n">
        <v>0</v>
      </c>
      <c r="X607" t="n">
        <v>-1768004575</v>
      </c>
      <c r="Y607">
        <f>AT607</f>
        <v/>
      </c>
      <c r="AA607" t="n">
        <v>76.84</v>
      </c>
      <c r="AB607" t="n">
        <v>0</v>
      </c>
      <c r="AC607" t="n">
        <v>0</v>
      </c>
      <c r="AD607" t="n">
        <v>0</v>
      </c>
      <c r="AE607" t="n">
        <v>28.67</v>
      </c>
      <c r="AF607" t="n">
        <v>0</v>
      </c>
      <c r="AG607" t="n">
        <v>0</v>
      </c>
      <c r="AH607" t="n">
        <v>0</v>
      </c>
      <c r="AI607" t="n">
        <v>2.68</v>
      </c>
      <c r="AJ607" t="n">
        <v>1</v>
      </c>
      <c r="AK607" t="n">
        <v>1</v>
      </c>
      <c r="AL607" t="n">
        <v>1</v>
      </c>
      <c r="AM607" t="n">
        <v>2</v>
      </c>
      <c r="AN607" t="n">
        <v>0</v>
      </c>
      <c r="AO607" t="n">
        <v>1</v>
      </c>
      <c r="AP607" t="n">
        <v>1</v>
      </c>
      <c r="AQ607" t="n">
        <v>0</v>
      </c>
      <c r="AR607" t="n">
        <v>0</v>
      </c>
      <c r="AS607" t="inlineStr"/>
      <c r="AT607" t="n">
        <v>0.3</v>
      </c>
      <c r="AU607" t="inlineStr"/>
      <c r="AV607" t="n">
        <v>0</v>
      </c>
      <c r="AW607" t="n">
        <v>2</v>
      </c>
      <c r="AX607" t="n">
        <v>78861668</v>
      </c>
      <c r="AY607" t="n">
        <v>1</v>
      </c>
      <c r="AZ607" t="n">
        <v>0</v>
      </c>
      <c r="BA607" t="n">
        <v>583</v>
      </c>
      <c r="BB607" t="n">
        <v>0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0</v>
      </c>
      <c r="BI607" t="n">
        <v>0</v>
      </c>
      <c r="BJ607" t="n">
        <v>0</v>
      </c>
      <c r="BK607" t="n">
        <v>0</v>
      </c>
      <c r="BL607" t="n">
        <v>0</v>
      </c>
      <c r="BM607" t="n">
        <v>0</v>
      </c>
      <c r="BN607" t="n">
        <v>0</v>
      </c>
      <c r="BO607" t="n">
        <v>0</v>
      </c>
      <c r="BP607" t="n">
        <v>0</v>
      </c>
      <c r="BQ607" t="n">
        <v>0</v>
      </c>
      <c r="BR607" t="n">
        <v>0</v>
      </c>
      <c r="BS607" t="n">
        <v>0</v>
      </c>
      <c r="BT607" t="n">
        <v>0</v>
      </c>
      <c r="BU607" t="n">
        <v>0</v>
      </c>
      <c r="BV607" t="n">
        <v>0</v>
      </c>
      <c r="BW607" t="n">
        <v>0</v>
      </c>
      <c r="CV607" t="n">
        <v>0</v>
      </c>
      <c r="CW607" t="n">
        <v>0</v>
      </c>
      <c r="CX607">
        <f>ROUND(Y607*Source!I1671,7)</f>
        <v/>
      </c>
      <c r="CY607">
        <f>AA607</f>
        <v/>
      </c>
      <c r="CZ607">
        <f>AE607</f>
        <v/>
      </c>
      <c r="DA607">
        <f>AI607</f>
        <v/>
      </c>
      <c r="DB607">
        <f>ROUND(ROUND(AT607*CZ607,2),2)</f>
        <v/>
      </c>
      <c r="DC607">
        <f>ROUND(ROUND(AT607*AG607,2),2)</f>
        <v/>
      </c>
      <c r="DD607" t="inlineStr"/>
      <c r="DE607" t="inlineStr"/>
      <c r="DF607">
        <f>ROUND(ROUND(AE607*AI607,0)*CX607,0)</f>
        <v/>
      </c>
      <c r="DG607">
        <f>ROUND(ROUND(AF607,0)*CX607,0)</f>
        <v/>
      </c>
      <c r="DH607">
        <f>ROUND(ROUND(AG607,0)*CX607,0)</f>
        <v/>
      </c>
      <c r="DI607">
        <f>ROUND(ROUND(AH607,0)*CX607,0)</f>
        <v/>
      </c>
      <c r="DJ607">
        <f>DF607</f>
        <v/>
      </c>
      <c r="DK607" t="n">
        <v>0</v>
      </c>
      <c r="DL607" t="inlineStr"/>
      <c r="DM607" t="n">
        <v>0</v>
      </c>
      <c r="DN607" t="inlineStr"/>
      <c r="DO607" t="n">
        <v>0</v>
      </c>
    </row>
    <row r="608">
      <c r="A608">
        <f>ROW(Source!A1671)</f>
        <v/>
      </c>
      <c r="B608" t="n">
        <v>78855224</v>
      </c>
      <c r="C608" t="n">
        <v>78861653</v>
      </c>
      <c r="D608" t="n">
        <v>29149204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405-0219</t>
        </is>
      </c>
      <c r="J608" t="inlineStr">
        <is>
          <t>ТССЦ Московской обл., 405-0219, приказ Минстроя России №675/пр от 28.02.2017 № 257/пр</t>
        </is>
      </c>
      <c r="K608" t="inlineStr">
        <is>
          <t>Гипсовые вяжущие, марка Г3</t>
        </is>
      </c>
      <c r="L608" t="n">
        <v>1348</v>
      </c>
      <c r="N608" t="n">
        <v>1009</v>
      </c>
      <c r="O608" t="inlineStr">
        <is>
          <t>т</t>
        </is>
      </c>
      <c r="P608" t="inlineStr">
        <is>
          <t>т</t>
        </is>
      </c>
      <c r="Q608" t="n">
        <v>1000</v>
      </c>
      <c r="W608" t="n">
        <v>0</v>
      </c>
      <c r="X608" t="n">
        <v>-601557392</v>
      </c>
      <c r="Y608">
        <f>AT608</f>
        <v/>
      </c>
      <c r="AA608" t="n">
        <v>5482.15</v>
      </c>
      <c r="AB608" t="n">
        <v>0</v>
      </c>
      <c r="AC608" t="n">
        <v>0</v>
      </c>
      <c r="AD608" t="n">
        <v>0</v>
      </c>
      <c r="AE608" t="n">
        <v>729.98</v>
      </c>
      <c r="AF608" t="n">
        <v>0</v>
      </c>
      <c r="AG608" t="n">
        <v>0</v>
      </c>
      <c r="AH608" t="n">
        <v>0</v>
      </c>
      <c r="AI608" t="n">
        <v>7.51</v>
      </c>
      <c r="AJ608" t="n">
        <v>1</v>
      </c>
      <c r="AK608" t="n">
        <v>1</v>
      </c>
      <c r="AL608" t="n">
        <v>1</v>
      </c>
      <c r="AM608" t="n">
        <v>2</v>
      </c>
      <c r="AN608" t="n">
        <v>0</v>
      </c>
      <c r="AO608" t="n">
        <v>1</v>
      </c>
      <c r="AP608" t="n">
        <v>1</v>
      </c>
      <c r="AQ608" t="n">
        <v>0</v>
      </c>
      <c r="AR608" t="n">
        <v>0</v>
      </c>
      <c r="AS608" t="inlineStr"/>
      <c r="AT608" t="n">
        <v>0.01</v>
      </c>
      <c r="AU608" t="inlineStr"/>
      <c r="AV608" t="n">
        <v>0</v>
      </c>
      <c r="AW608" t="n">
        <v>2</v>
      </c>
      <c r="AX608" t="n">
        <v>78861669</v>
      </c>
      <c r="AY608" t="n">
        <v>1</v>
      </c>
      <c r="AZ608" t="n">
        <v>0</v>
      </c>
      <c r="BA608" t="n">
        <v>584</v>
      </c>
      <c r="BB608" t="n">
        <v>0</v>
      </c>
      <c r="BC608" t="n">
        <v>0</v>
      </c>
      <c r="BD608" t="n">
        <v>0</v>
      </c>
      <c r="BE608" t="n">
        <v>0</v>
      </c>
      <c r="BF608" t="n">
        <v>0</v>
      </c>
      <c r="BG608" t="n">
        <v>0</v>
      </c>
      <c r="BH608" t="n">
        <v>0</v>
      </c>
      <c r="BI608" t="n">
        <v>0</v>
      </c>
      <c r="BJ608" t="n">
        <v>0</v>
      </c>
      <c r="BK608" t="n">
        <v>0</v>
      </c>
      <c r="BL608" t="n">
        <v>0</v>
      </c>
      <c r="BM608" t="n">
        <v>0</v>
      </c>
      <c r="BN608" t="n">
        <v>0</v>
      </c>
      <c r="BO608" t="n">
        <v>0</v>
      </c>
      <c r="BP608" t="n">
        <v>0</v>
      </c>
      <c r="BQ608" t="n">
        <v>0</v>
      </c>
      <c r="BR608" t="n">
        <v>0</v>
      </c>
      <c r="BS608" t="n">
        <v>0</v>
      </c>
      <c r="BT608" t="n">
        <v>0</v>
      </c>
      <c r="BU608" t="n">
        <v>0</v>
      </c>
      <c r="BV608" t="n">
        <v>0</v>
      </c>
      <c r="BW608" t="n">
        <v>0</v>
      </c>
      <c r="CV608" t="n">
        <v>0</v>
      </c>
      <c r="CW608" t="n">
        <v>0</v>
      </c>
      <c r="CX608">
        <f>ROUND(Y608*Source!I1671,7)</f>
        <v/>
      </c>
      <c r="CY608">
        <f>AA608</f>
        <v/>
      </c>
      <c r="CZ608">
        <f>AE608</f>
        <v/>
      </c>
      <c r="DA608">
        <f>AI608</f>
        <v/>
      </c>
      <c r="DB608">
        <f>ROUND(ROUND(AT608*CZ608,2),2)</f>
        <v/>
      </c>
      <c r="DC608">
        <f>ROUND(ROUND(AT608*AG608,2),2)</f>
        <v/>
      </c>
      <c r="DD608" t="inlineStr"/>
      <c r="DE608" t="inlineStr"/>
      <c r="DF608">
        <f>ROUND(ROUND(AE608*AI608,0)*CX608,0)</f>
        <v/>
      </c>
      <c r="DG608">
        <f>ROUND(ROUND(AF608,0)*CX608,0)</f>
        <v/>
      </c>
      <c r="DH608">
        <f>ROUND(ROUND(AG608,0)*CX608,0)</f>
        <v/>
      </c>
      <c r="DI608">
        <f>ROUND(ROUND(AH608,0)*CX608,0)</f>
        <v/>
      </c>
      <c r="DJ608">
        <f>DF608</f>
        <v/>
      </c>
      <c r="DK608" t="n">
        <v>0</v>
      </c>
      <c r="DL608" t="inlineStr"/>
      <c r="DM608" t="n">
        <v>0</v>
      </c>
      <c r="DN608" t="inlineStr"/>
      <c r="DO608" t="n">
        <v>0</v>
      </c>
    </row>
    <row r="609">
      <c r="A609">
        <f>ROW(Source!A1671)</f>
        <v/>
      </c>
      <c r="B609" t="n">
        <v>78855224</v>
      </c>
      <c r="C609" t="n">
        <v>78861653</v>
      </c>
      <c r="D609" t="n">
        <v>29152127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501-8647</t>
        </is>
      </c>
      <c r="J609" t="inlineStr">
        <is>
          <t>ТССЦ Московской обл., 501-8647, приказ Минстроя России №675/пр от 28.02.2017 № 258/пр</t>
        </is>
      </c>
      <c r="K609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609" t="n">
        <v>1477</v>
      </c>
      <c r="N609" t="n">
        <v>1013</v>
      </c>
      <c r="O609" t="inlineStr">
        <is>
          <t>1000 м</t>
        </is>
      </c>
      <c r="P609" t="inlineStr">
        <is>
          <t>1000 М</t>
        </is>
      </c>
      <c r="Q609" t="n">
        <v>1</v>
      </c>
      <c r="W609" t="n">
        <v>0</v>
      </c>
      <c r="X609" t="n">
        <v>1820439132</v>
      </c>
      <c r="Y609">
        <f>AT609</f>
        <v/>
      </c>
      <c r="AA609" t="n">
        <v>53866.36</v>
      </c>
      <c r="AB609" t="n">
        <v>0</v>
      </c>
      <c r="AC609" t="n">
        <v>0</v>
      </c>
      <c r="AD609" t="n">
        <v>0</v>
      </c>
      <c r="AE609" t="n">
        <v>3379.32</v>
      </c>
      <c r="AF609" t="n">
        <v>0</v>
      </c>
      <c r="AG609" t="n">
        <v>0</v>
      </c>
      <c r="AH609" t="n">
        <v>0</v>
      </c>
      <c r="AI609" t="n">
        <v>15.94</v>
      </c>
      <c r="AJ609" t="n">
        <v>1</v>
      </c>
      <c r="AK609" t="n">
        <v>1</v>
      </c>
      <c r="AL609" t="n">
        <v>1</v>
      </c>
      <c r="AM609" t="n">
        <v>0</v>
      </c>
      <c r="AN609" t="n">
        <v>0</v>
      </c>
      <c r="AO609" t="n">
        <v>0</v>
      </c>
      <c r="AP609" t="n">
        <v>1</v>
      </c>
      <c r="AQ609" t="n">
        <v>0</v>
      </c>
      <c r="AR609" t="n">
        <v>0</v>
      </c>
      <c r="AS609" t="inlineStr"/>
      <c r="AT609" t="n">
        <v>0.1</v>
      </c>
      <c r="AU609" t="inlineStr"/>
      <c r="AV609" t="n">
        <v>0</v>
      </c>
      <c r="AW609" t="n">
        <v>1</v>
      </c>
      <c r="AX609" t="n">
        <v>-1</v>
      </c>
      <c r="AY609" t="n">
        <v>0</v>
      </c>
      <c r="AZ609" t="n">
        <v>0</v>
      </c>
      <c r="BA609" t="inlineStr"/>
      <c r="BB609" t="n">
        <v>0</v>
      </c>
      <c r="BC609" t="n">
        <v>0</v>
      </c>
      <c r="BD609" t="n">
        <v>0</v>
      </c>
      <c r="BE609" t="n">
        <v>0</v>
      </c>
      <c r="BF609" t="n">
        <v>0</v>
      </c>
      <c r="BG609" t="n">
        <v>0</v>
      </c>
      <c r="BH609" t="n">
        <v>0</v>
      </c>
      <c r="BI609" t="n">
        <v>0</v>
      </c>
      <c r="BJ609" t="n">
        <v>0</v>
      </c>
      <c r="BK609" t="n">
        <v>0</v>
      </c>
      <c r="BL609" t="n">
        <v>0</v>
      </c>
      <c r="BM609" t="n">
        <v>0</v>
      </c>
      <c r="BN609" t="n">
        <v>0</v>
      </c>
      <c r="BO609" t="n">
        <v>0</v>
      </c>
      <c r="BP609" t="n">
        <v>0</v>
      </c>
      <c r="BQ609" t="n">
        <v>0</v>
      </c>
      <c r="BR609" t="n">
        <v>0</v>
      </c>
      <c r="BS609" t="n">
        <v>0</v>
      </c>
      <c r="BT609" t="n">
        <v>0</v>
      </c>
      <c r="BU609" t="n">
        <v>0</v>
      </c>
      <c r="BV609" t="n">
        <v>0</v>
      </c>
      <c r="BW609" t="n">
        <v>0</v>
      </c>
      <c r="CV609" t="n">
        <v>0</v>
      </c>
      <c r="CW609" t="n">
        <v>0</v>
      </c>
      <c r="CX609">
        <f>ROUND(Y609*Source!I1671,7)</f>
        <v/>
      </c>
      <c r="CY609">
        <f>AA609</f>
        <v/>
      </c>
      <c r="CZ609">
        <f>AE609</f>
        <v/>
      </c>
      <c r="DA609">
        <f>AI609</f>
        <v/>
      </c>
      <c r="DB609">
        <f>ROUND(ROUND(AT609*CZ609,2),2)</f>
        <v/>
      </c>
      <c r="DC609">
        <f>ROUND(ROUND(AT609*AG609,2),2)</f>
        <v/>
      </c>
      <c r="DD609" t="inlineStr"/>
      <c r="DE609" t="inlineStr"/>
      <c r="DF609">
        <f>ROUND(ROUND(AE609*AI609,0)*CX609,0)</f>
        <v/>
      </c>
      <c r="DG609">
        <f>ROUND(ROUND(AF609,0)*CX609,0)</f>
        <v/>
      </c>
      <c r="DH609">
        <f>ROUND(ROUND(AG609,0)*CX609,0)</f>
        <v/>
      </c>
      <c r="DI609">
        <f>ROUND(ROUND(AH609,0)*CX609,0)</f>
        <v/>
      </c>
      <c r="DJ609">
        <f>DF609</f>
        <v/>
      </c>
      <c r="DK609" t="n">
        <v>0</v>
      </c>
      <c r="DL609" t="inlineStr"/>
      <c r="DM609" t="n">
        <v>0</v>
      </c>
      <c r="DN609" t="inlineStr"/>
      <c r="DO609" t="n">
        <v>0</v>
      </c>
    </row>
    <row r="610">
      <c r="A610">
        <f>ROW(Source!A1671)</f>
        <v/>
      </c>
      <c r="B610" t="n">
        <v>78855224</v>
      </c>
      <c r="C610" t="n">
        <v>78861653</v>
      </c>
      <c r="D610" t="n">
        <v>29156249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503-0473</t>
        </is>
      </c>
      <c r="J610" t="inlineStr">
        <is>
          <t>ТССЦ Московской обл., 503-0473, приказ Минстроя России №675/пр от 28.02.2017 № 258/пр</t>
        </is>
      </c>
      <c r="K610" t="inlineStr">
        <is>
          <t>Розетка скрытой проводки</t>
        </is>
      </c>
      <c r="L610" t="n">
        <v>1355</v>
      </c>
      <c r="N610" t="n">
        <v>1010</v>
      </c>
      <c r="O610" t="inlineStr">
        <is>
          <t>100 шт.</t>
        </is>
      </c>
      <c r="P610" t="inlineStr">
        <is>
          <t>100 шт.</t>
        </is>
      </c>
      <c r="Q610" t="n">
        <v>100</v>
      </c>
      <c r="W610" t="n">
        <v>0</v>
      </c>
      <c r="X610" t="n">
        <v>-1275524933</v>
      </c>
      <c r="Y610">
        <f>AT610</f>
        <v/>
      </c>
      <c r="AA610" t="n">
        <v>5341.44</v>
      </c>
      <c r="AB610" t="n">
        <v>0</v>
      </c>
      <c r="AC610" t="n">
        <v>0</v>
      </c>
      <c r="AD610" t="n">
        <v>0</v>
      </c>
      <c r="AE610" t="n">
        <v>624</v>
      </c>
      <c r="AF610" t="n">
        <v>0</v>
      </c>
      <c r="AG610" t="n">
        <v>0</v>
      </c>
      <c r="AH610" t="n">
        <v>0</v>
      </c>
      <c r="AI610" t="n">
        <v>8.56</v>
      </c>
      <c r="AJ610" t="n">
        <v>1</v>
      </c>
      <c r="AK610" t="n">
        <v>1</v>
      </c>
      <c r="AL610" t="n">
        <v>1</v>
      </c>
      <c r="AM610" t="n">
        <v>0</v>
      </c>
      <c r="AN610" t="n">
        <v>0</v>
      </c>
      <c r="AO610" t="n">
        <v>0</v>
      </c>
      <c r="AP610" t="n">
        <v>1</v>
      </c>
      <c r="AQ610" t="n">
        <v>0</v>
      </c>
      <c r="AR610" t="n">
        <v>0</v>
      </c>
      <c r="AS610" t="inlineStr"/>
      <c r="AT610" t="n">
        <v>0.3333333</v>
      </c>
      <c r="AU610" t="inlineStr"/>
      <c r="AV610" t="n">
        <v>0</v>
      </c>
      <c r="AW610" t="n">
        <v>1</v>
      </c>
      <c r="AX610" t="n">
        <v>-1</v>
      </c>
      <c r="AY610" t="n">
        <v>0</v>
      </c>
      <c r="AZ610" t="n">
        <v>0</v>
      </c>
      <c r="BA610" t="inlineStr"/>
      <c r="BB610" t="n">
        <v>0</v>
      </c>
      <c r="BC610" t="n">
        <v>0</v>
      </c>
      <c r="BD610" t="n">
        <v>0</v>
      </c>
      <c r="BE610" t="n">
        <v>0</v>
      </c>
      <c r="BF610" t="n">
        <v>0</v>
      </c>
      <c r="BG610" t="n">
        <v>0</v>
      </c>
      <c r="BH610" t="n">
        <v>0</v>
      </c>
      <c r="BI610" t="n">
        <v>0</v>
      </c>
      <c r="BJ610" t="n">
        <v>0</v>
      </c>
      <c r="BK610" t="n">
        <v>0</v>
      </c>
      <c r="BL610" t="n">
        <v>0</v>
      </c>
      <c r="BM610" t="n">
        <v>0</v>
      </c>
      <c r="BN610" t="n">
        <v>0</v>
      </c>
      <c r="BO610" t="n">
        <v>0</v>
      </c>
      <c r="BP610" t="n">
        <v>0</v>
      </c>
      <c r="BQ610" t="n">
        <v>0</v>
      </c>
      <c r="BR610" t="n">
        <v>0</v>
      </c>
      <c r="BS610" t="n">
        <v>0</v>
      </c>
      <c r="BT610" t="n">
        <v>0</v>
      </c>
      <c r="BU610" t="n">
        <v>0</v>
      </c>
      <c r="BV610" t="n">
        <v>0</v>
      </c>
      <c r="BW610" t="n">
        <v>0</v>
      </c>
      <c r="CV610" t="n">
        <v>0</v>
      </c>
      <c r="CW610" t="n">
        <v>0</v>
      </c>
      <c r="CX610">
        <f>ROUND(Y610*Source!I1671,7)</f>
        <v/>
      </c>
      <c r="CY610">
        <f>AA610</f>
        <v/>
      </c>
      <c r="CZ610">
        <f>AE610</f>
        <v/>
      </c>
      <c r="DA610">
        <f>AI610</f>
        <v/>
      </c>
      <c r="DB610">
        <f>ROUND(ROUND(AT610*CZ610,2),2)</f>
        <v/>
      </c>
      <c r="DC610">
        <f>ROUND(ROUND(AT610*AG610,2),2)</f>
        <v/>
      </c>
      <c r="DD610" t="inlineStr"/>
      <c r="DE610" t="inlineStr"/>
      <c r="DF610">
        <f>ROUND(ROUND(AE610*AI610,0)*CX610,0)</f>
        <v/>
      </c>
      <c r="DG610">
        <f>ROUND(ROUND(AF610,0)*CX610,0)</f>
        <v/>
      </c>
      <c r="DH610">
        <f>ROUND(ROUND(AG610,0)*CX610,0)</f>
        <v/>
      </c>
      <c r="DI610">
        <f>ROUND(ROUND(AH610,0)*CX610,0)</f>
        <v/>
      </c>
      <c r="DJ610">
        <f>DF610</f>
        <v/>
      </c>
      <c r="DK610" t="n">
        <v>0</v>
      </c>
      <c r="DL610" t="inlineStr"/>
      <c r="DM610" t="n">
        <v>0</v>
      </c>
      <c r="DN610" t="inlineStr"/>
      <c r="DO610" t="n">
        <v>0</v>
      </c>
    </row>
    <row r="611">
      <c r="A611">
        <f>ROW(Source!A1671)</f>
        <v/>
      </c>
      <c r="B611" t="n">
        <v>78855224</v>
      </c>
      <c r="C611" t="n">
        <v>78861653</v>
      </c>
      <c r="D611" t="n">
        <v>29159012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507-0700</t>
        </is>
      </c>
      <c r="J611" t="inlineStr">
        <is>
          <t>ТССЦ Московской обл., 507-0700, приказ Минстроя России №675/пр от 28.02.2017 № 258/пр</t>
        </is>
      </c>
      <c r="K611" t="inlineStr">
        <is>
          <t>Трубка поливинилхлоридная ХВТ</t>
        </is>
      </c>
      <c r="L611" t="n">
        <v>1346</v>
      </c>
      <c r="N611" t="n">
        <v>1009</v>
      </c>
      <c r="O611" t="inlineStr">
        <is>
          <t>кг</t>
        </is>
      </c>
      <c r="P611" t="inlineStr">
        <is>
          <t>кг</t>
        </is>
      </c>
      <c r="Q611" t="n">
        <v>1</v>
      </c>
      <c r="W611" t="n">
        <v>0</v>
      </c>
      <c r="X611" t="n">
        <v>-821506530</v>
      </c>
      <c r="Y611">
        <f>AT611</f>
        <v/>
      </c>
      <c r="AA611" t="n">
        <v>202.83</v>
      </c>
      <c r="AB611" t="n">
        <v>0</v>
      </c>
      <c r="AC611" t="n">
        <v>0</v>
      </c>
      <c r="AD611" t="n">
        <v>0</v>
      </c>
      <c r="AE611" t="n">
        <v>41.82</v>
      </c>
      <c r="AF611" t="n">
        <v>0</v>
      </c>
      <c r="AG611" t="n">
        <v>0</v>
      </c>
      <c r="AH611" t="n">
        <v>0</v>
      </c>
      <c r="AI611" t="n">
        <v>4.85</v>
      </c>
      <c r="AJ611" t="n">
        <v>1</v>
      </c>
      <c r="AK611" t="n">
        <v>1</v>
      </c>
      <c r="AL611" t="n">
        <v>1</v>
      </c>
      <c r="AM611" t="n">
        <v>2</v>
      </c>
      <c r="AN611" t="n">
        <v>0</v>
      </c>
      <c r="AO611" t="n">
        <v>1</v>
      </c>
      <c r="AP611" t="n">
        <v>1</v>
      </c>
      <c r="AQ611" t="n">
        <v>0</v>
      </c>
      <c r="AR611" t="n">
        <v>0</v>
      </c>
      <c r="AS611" t="inlineStr"/>
      <c r="AT611" t="n">
        <v>0.53</v>
      </c>
      <c r="AU611" t="inlineStr"/>
      <c r="AV611" t="n">
        <v>0</v>
      </c>
      <c r="AW611" t="n">
        <v>2</v>
      </c>
      <c r="AX611" t="n">
        <v>78861670</v>
      </c>
      <c r="AY611" t="n">
        <v>1</v>
      </c>
      <c r="AZ611" t="n">
        <v>0</v>
      </c>
      <c r="BA611" t="n">
        <v>585</v>
      </c>
      <c r="BB611" t="n">
        <v>0</v>
      </c>
      <c r="BC611" t="n">
        <v>0</v>
      </c>
      <c r="BD611" t="n">
        <v>0</v>
      </c>
      <c r="BE611" t="n">
        <v>0</v>
      </c>
      <c r="BF611" t="n">
        <v>0</v>
      </c>
      <c r="BG611" t="n">
        <v>0</v>
      </c>
      <c r="BH611" t="n">
        <v>0</v>
      </c>
      <c r="BI611" t="n">
        <v>0</v>
      </c>
      <c r="BJ611" t="n">
        <v>0</v>
      </c>
      <c r="BK611" t="n">
        <v>0</v>
      </c>
      <c r="BL611" t="n">
        <v>0</v>
      </c>
      <c r="BM611" t="n">
        <v>0</v>
      </c>
      <c r="BN611" t="n">
        <v>0</v>
      </c>
      <c r="BO611" t="n">
        <v>0</v>
      </c>
      <c r="BP611" t="n">
        <v>0</v>
      </c>
      <c r="BQ611" t="n">
        <v>0</v>
      </c>
      <c r="BR611" t="n">
        <v>0</v>
      </c>
      <c r="BS611" t="n">
        <v>0</v>
      </c>
      <c r="BT611" t="n">
        <v>0</v>
      </c>
      <c r="BU611" t="n">
        <v>0</v>
      </c>
      <c r="BV611" t="n">
        <v>0</v>
      </c>
      <c r="BW611" t="n">
        <v>0</v>
      </c>
      <c r="CV611" t="n">
        <v>0</v>
      </c>
      <c r="CW611" t="n">
        <v>0</v>
      </c>
      <c r="CX611">
        <f>ROUND(Y611*Source!I1671,7)</f>
        <v/>
      </c>
      <c r="CY611">
        <f>AA611</f>
        <v/>
      </c>
      <c r="CZ611">
        <f>AE611</f>
        <v/>
      </c>
      <c r="DA611">
        <f>AI611</f>
        <v/>
      </c>
      <c r="DB611">
        <f>ROUND(ROUND(AT611*CZ611,2),2)</f>
        <v/>
      </c>
      <c r="DC611">
        <f>ROUND(ROUND(AT611*AG611,2),2)</f>
        <v/>
      </c>
      <c r="DD611" t="inlineStr"/>
      <c r="DE611" t="inlineStr"/>
      <c r="DF611">
        <f>ROUND(ROUND(AE611*AI611,0)*CX611,0)</f>
        <v/>
      </c>
      <c r="DG611">
        <f>ROUND(ROUND(AF611,0)*CX611,0)</f>
        <v/>
      </c>
      <c r="DH611">
        <f>ROUND(ROUND(AG611,0)*CX611,0)</f>
        <v/>
      </c>
      <c r="DI611">
        <f>ROUND(ROUND(AH611,0)*CX611,0)</f>
        <v/>
      </c>
      <c r="DJ611">
        <f>DF611</f>
        <v/>
      </c>
      <c r="DK611" t="n">
        <v>0</v>
      </c>
      <c r="DL611" t="inlineStr"/>
      <c r="DM611" t="n">
        <v>0</v>
      </c>
      <c r="DN611" t="inlineStr"/>
      <c r="DO611" t="n">
        <v>0</v>
      </c>
    </row>
    <row r="612">
      <c r="A612">
        <f>ROW(Source!A1671)</f>
        <v/>
      </c>
      <c r="B612" t="n">
        <v>78855224</v>
      </c>
      <c r="C612" t="n">
        <v>78861653</v>
      </c>
      <c r="D612" t="n">
        <v>29171808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999-9950</t>
        </is>
      </c>
      <c r="J612" t="inlineStr">
        <is>
          <t>ТССЦ Московской обл., 999-9950, приказ Минстроя России №675/пр от 21.09.2015 г.</t>
        </is>
      </c>
      <c r="K612" t="inlineStr">
        <is>
          <t>Вспомогательные ненормируемые материалы (2% от ОЗП)</t>
        </is>
      </c>
      <c r="L612" t="n">
        <v>1374</v>
      </c>
      <c r="N612" t="n">
        <v>1013</v>
      </c>
      <c r="O612" t="inlineStr">
        <is>
          <t>РУБ</t>
        </is>
      </c>
      <c r="P612" t="inlineStr">
        <is>
          <t>РУБ</t>
        </is>
      </c>
      <c r="Q612" t="n">
        <v>1</v>
      </c>
      <c r="W612" t="n">
        <v>0</v>
      </c>
      <c r="X612" t="n">
        <v>-915781824</v>
      </c>
      <c r="Y612">
        <f>AT612</f>
        <v/>
      </c>
      <c r="AA612" t="n">
        <v>1</v>
      </c>
      <c r="AB612" t="n">
        <v>0</v>
      </c>
      <c r="AC612" t="n">
        <v>0</v>
      </c>
      <c r="AD612" t="n">
        <v>0</v>
      </c>
      <c r="AE612" t="n">
        <v>1</v>
      </c>
      <c r="AF612" t="n">
        <v>0</v>
      </c>
      <c r="AG612" t="n">
        <v>0</v>
      </c>
      <c r="AH612" t="n">
        <v>0</v>
      </c>
      <c r="AI612" t="n">
        <v>1</v>
      </c>
      <c r="AJ612" t="n">
        <v>1</v>
      </c>
      <c r="AK612" t="n">
        <v>1</v>
      </c>
      <c r="AL612" t="n">
        <v>1</v>
      </c>
      <c r="AM612" t="n">
        <v>-2</v>
      </c>
      <c r="AN612" t="n">
        <v>0</v>
      </c>
      <c r="AO612" t="n">
        <v>1</v>
      </c>
      <c r="AP612" t="n">
        <v>1</v>
      </c>
      <c r="AQ612" t="n">
        <v>0</v>
      </c>
      <c r="AR612" t="n">
        <v>0</v>
      </c>
      <c r="AS612" t="inlineStr"/>
      <c r="AT612" t="n">
        <v>3.1</v>
      </c>
      <c r="AU612" t="inlineStr"/>
      <c r="AV612" t="n">
        <v>0</v>
      </c>
      <c r="AW612" t="n">
        <v>2</v>
      </c>
      <c r="AX612" t="n">
        <v>78861671</v>
      </c>
      <c r="AY612" t="n">
        <v>1</v>
      </c>
      <c r="AZ612" t="n">
        <v>0</v>
      </c>
      <c r="BA612" t="n">
        <v>586</v>
      </c>
      <c r="BB612" t="n">
        <v>0</v>
      </c>
      <c r="BC612" t="n">
        <v>0</v>
      </c>
      <c r="BD612" t="n">
        <v>0</v>
      </c>
      <c r="BE612" t="n">
        <v>0</v>
      </c>
      <c r="BF612" t="n">
        <v>0</v>
      </c>
      <c r="BG612" t="n">
        <v>0</v>
      </c>
      <c r="BH612" t="n">
        <v>0</v>
      </c>
      <c r="BI612" t="n">
        <v>0</v>
      </c>
      <c r="BJ612" t="n">
        <v>0</v>
      </c>
      <c r="BK612" t="n">
        <v>0</v>
      </c>
      <c r="BL612" t="n">
        <v>0</v>
      </c>
      <c r="BM612" t="n">
        <v>0</v>
      </c>
      <c r="BN612" t="n">
        <v>0</v>
      </c>
      <c r="BO612" t="n">
        <v>0</v>
      </c>
      <c r="BP612" t="n">
        <v>0</v>
      </c>
      <c r="BQ612" t="n">
        <v>0</v>
      </c>
      <c r="BR612" t="n">
        <v>0</v>
      </c>
      <c r="BS612" t="n">
        <v>0</v>
      </c>
      <c r="BT612" t="n">
        <v>0</v>
      </c>
      <c r="BU612" t="n">
        <v>0</v>
      </c>
      <c r="BV612" t="n">
        <v>0</v>
      </c>
      <c r="BW612" t="n">
        <v>0</v>
      </c>
      <c r="CV612" t="n">
        <v>0</v>
      </c>
      <c r="CW612" t="n">
        <v>0</v>
      </c>
      <c r="CX612">
        <f>ROUND(Y612*Source!I1671,7)</f>
        <v/>
      </c>
      <c r="CY612">
        <f>AA612</f>
        <v/>
      </c>
      <c r="CZ612">
        <f>AE612</f>
        <v/>
      </c>
      <c r="DA612">
        <f>AI612</f>
        <v/>
      </c>
      <c r="DB612">
        <f>ROUND(ROUND(AT612*CZ612,2),2)</f>
        <v/>
      </c>
      <c r="DC612">
        <f>ROUND(ROUND(AT612*AG612,2),2)</f>
        <v/>
      </c>
      <c r="DD612" t="inlineStr"/>
      <c r="DE612" t="inlineStr"/>
      <c r="DF612">
        <f>ROUND(ROUND(AE612,0)*CX612,0)</f>
        <v/>
      </c>
      <c r="DG612">
        <f>ROUND(ROUND(AF612,0)*CX612,0)</f>
        <v/>
      </c>
      <c r="DH612">
        <f>ROUND(ROUND(AG612,0)*CX612,0)</f>
        <v/>
      </c>
      <c r="DI612">
        <f>ROUND(ROUND(AH612,0)*CX612,0)</f>
        <v/>
      </c>
      <c r="DJ612">
        <f>DF612</f>
        <v/>
      </c>
      <c r="DK612" t="n">
        <v>0</v>
      </c>
      <c r="DL612" t="inlineStr"/>
      <c r="DM612" t="n">
        <v>0</v>
      </c>
      <c r="DN612" t="inlineStr"/>
      <c r="DO612" t="n">
        <v>0</v>
      </c>
    </row>
    <row r="613">
      <c r="A613">
        <f>ROW(Source!A1712)</f>
        <v/>
      </c>
      <c r="B613" t="n">
        <v>78855224</v>
      </c>
      <c r="C613" t="n">
        <v>78861741</v>
      </c>
      <c r="D613" t="n">
        <v>18411117</v>
      </c>
      <c r="E613" t="n">
        <v>1</v>
      </c>
      <c r="F613" t="n">
        <v>1</v>
      </c>
      <c r="G613" t="n">
        <v>1</v>
      </c>
      <c r="H613" t="n">
        <v>1</v>
      </c>
      <c r="I613" t="inlineStr">
        <is>
          <t>1-1040-90</t>
        </is>
      </c>
      <c r="J613" t="inlineStr"/>
      <c r="K613" t="inlineStr">
        <is>
          <t>Рабочий строитель среднего разряда 4</t>
        </is>
      </c>
      <c r="L613" t="n">
        <v>1369</v>
      </c>
      <c r="N613" t="n">
        <v>1013</v>
      </c>
      <c r="O613" t="inlineStr">
        <is>
          <t>чел.-ч</t>
        </is>
      </c>
      <c r="P613" t="inlineStr">
        <is>
          <t>чел.-ч</t>
        </is>
      </c>
      <c r="Q613" t="n">
        <v>1</v>
      </c>
      <c r="W613" t="n">
        <v>0</v>
      </c>
      <c r="X613" t="n">
        <v>-1739886638</v>
      </c>
      <c r="Y613">
        <f>AT613</f>
        <v/>
      </c>
      <c r="AA613" t="n">
        <v>0</v>
      </c>
      <c r="AB613" t="n">
        <v>0</v>
      </c>
      <c r="AC613" t="n">
        <v>0</v>
      </c>
      <c r="AD613" t="n">
        <v>9.619999999999999</v>
      </c>
      <c r="AE613" t="n">
        <v>0</v>
      </c>
      <c r="AF613" t="n">
        <v>0</v>
      </c>
      <c r="AG613" t="n">
        <v>0</v>
      </c>
      <c r="AH613" t="n">
        <v>9.619999999999999</v>
      </c>
      <c r="AI613" t="n">
        <v>1</v>
      </c>
      <c r="AJ613" t="n">
        <v>1</v>
      </c>
      <c r="AK613" t="n">
        <v>1</v>
      </c>
      <c r="AL613" t="n">
        <v>1</v>
      </c>
      <c r="AM613" t="n">
        <v>-2</v>
      </c>
      <c r="AN613" t="n">
        <v>0</v>
      </c>
      <c r="AO613" t="n">
        <v>1</v>
      </c>
      <c r="AP613" t="n">
        <v>0</v>
      </c>
      <c r="AQ613" t="n">
        <v>0</v>
      </c>
      <c r="AR613" t="n">
        <v>0</v>
      </c>
      <c r="AS613" t="inlineStr"/>
      <c r="AT613" t="n">
        <v>163.3</v>
      </c>
      <c r="AU613" t="inlineStr"/>
      <c r="AV613" t="n">
        <v>1</v>
      </c>
      <c r="AW613" t="n">
        <v>2</v>
      </c>
      <c r="AX613" t="n">
        <v>78861746</v>
      </c>
      <c r="AY613" t="n">
        <v>1</v>
      </c>
      <c r="AZ613" t="n">
        <v>0</v>
      </c>
      <c r="BA613" t="n">
        <v>587</v>
      </c>
      <c r="BB613" t="n">
        <v>0</v>
      </c>
      <c r="BC613" t="n">
        <v>0</v>
      </c>
      <c r="BD613" t="n">
        <v>0</v>
      </c>
      <c r="BE613" t="n">
        <v>0</v>
      </c>
      <c r="BF613" t="n">
        <v>0</v>
      </c>
      <c r="BG613" t="n">
        <v>0</v>
      </c>
      <c r="BH613" t="n">
        <v>0</v>
      </c>
      <c r="BI613" t="n">
        <v>0</v>
      </c>
      <c r="BJ613" t="n">
        <v>0</v>
      </c>
      <c r="BK613" t="n">
        <v>0</v>
      </c>
      <c r="BL613" t="n">
        <v>0</v>
      </c>
      <c r="BM613" t="n">
        <v>0</v>
      </c>
      <c r="BN613" t="n">
        <v>0</v>
      </c>
      <c r="BO613" t="n">
        <v>0</v>
      </c>
      <c r="BP613" t="n">
        <v>0</v>
      </c>
      <c r="BQ613" t="n">
        <v>0</v>
      </c>
      <c r="BR613" t="n">
        <v>0</v>
      </c>
      <c r="BS613" t="n">
        <v>0</v>
      </c>
      <c r="BT613" t="n">
        <v>0</v>
      </c>
      <c r="BU613" t="n">
        <v>0</v>
      </c>
      <c r="BV613" t="n">
        <v>0</v>
      </c>
      <c r="BW613" t="n">
        <v>0</v>
      </c>
      <c r="CU613">
        <f>ROUND(AT613*Source!I1712*AH613*AL613,0)</f>
        <v/>
      </c>
      <c r="CV613">
        <f>ROUND(Y613*Source!I1712,7)</f>
        <v/>
      </c>
      <c r="CW613" t="n">
        <v>0</v>
      </c>
      <c r="CX613">
        <f>ROUND(Y613*Source!I1712,7)</f>
        <v/>
      </c>
      <c r="CY613">
        <f>AD613</f>
        <v/>
      </c>
      <c r="CZ613">
        <f>AH613</f>
        <v/>
      </c>
      <c r="DA613">
        <f>AL613</f>
        <v/>
      </c>
      <c r="DB613">
        <f>ROUND(ROUND(AT613*CZ613,2),2)</f>
        <v/>
      </c>
      <c r="DC613">
        <f>ROUND(ROUND(AT613*AG613,2),2)</f>
        <v/>
      </c>
      <c r="DD613" t="inlineStr"/>
      <c r="DE613" t="inlineStr"/>
      <c r="DF613">
        <f>ROUND(ROUND(AE613,0)*CX613,0)</f>
        <v/>
      </c>
      <c r="DG613">
        <f>ROUND(ROUND(AF613,0)*CX613,0)</f>
        <v/>
      </c>
      <c r="DH613">
        <f>ROUND(ROUND(AG613,0)*CX613,0)</f>
        <v/>
      </c>
      <c r="DI613">
        <f>ROUND(ROUND(AH613,0)*CX613,0)</f>
        <v/>
      </c>
      <c r="DJ613">
        <f>DI613</f>
        <v/>
      </c>
      <c r="DK613" t="n">
        <v>0</v>
      </c>
      <c r="DL613" t="inlineStr"/>
      <c r="DM613" t="n">
        <v>0</v>
      </c>
      <c r="DN613" t="inlineStr"/>
      <c r="DO613" t="n">
        <v>0</v>
      </c>
    </row>
    <row r="614">
      <c r="A614">
        <f>ROW(Source!A1712)</f>
        <v/>
      </c>
      <c r="B614" t="n">
        <v>78855224</v>
      </c>
      <c r="C614" t="n">
        <v>78861741</v>
      </c>
      <c r="D614" t="n">
        <v>121548</v>
      </c>
      <c r="E614" t="n">
        <v>1</v>
      </c>
      <c r="F614" t="n">
        <v>1</v>
      </c>
      <c r="G614" t="n">
        <v>1</v>
      </c>
      <c r="H614" t="n">
        <v>1</v>
      </c>
      <c r="I614" t="inlineStr">
        <is>
          <t>2</t>
        </is>
      </c>
      <c r="J614" t="inlineStr"/>
      <c r="K614" t="inlineStr">
        <is>
          <t>Затраты труда машинистов</t>
        </is>
      </c>
      <c r="L614" t="n">
        <v>608254</v>
      </c>
      <c r="N614" t="n">
        <v>1013</v>
      </c>
      <c r="O614" t="inlineStr">
        <is>
          <t>чел.час</t>
        </is>
      </c>
      <c r="P614" t="inlineStr">
        <is>
          <t>чел.час</t>
        </is>
      </c>
      <c r="Q614" t="n">
        <v>1</v>
      </c>
      <c r="W614" t="n">
        <v>0</v>
      </c>
      <c r="X614" t="n">
        <v>-185737400</v>
      </c>
      <c r="Y614">
        <f>AT614</f>
        <v/>
      </c>
      <c r="AA614" t="n">
        <v>0</v>
      </c>
      <c r="AB614" t="n">
        <v>0</v>
      </c>
      <c r="AC614" t="n">
        <v>0</v>
      </c>
      <c r="AD614" t="n">
        <v>0</v>
      </c>
      <c r="AE614" t="n">
        <v>0</v>
      </c>
      <c r="AF614" t="n">
        <v>0</v>
      </c>
      <c r="AG614" t="n">
        <v>0</v>
      </c>
      <c r="AH614" t="n">
        <v>0</v>
      </c>
      <c r="AI614" t="n">
        <v>1</v>
      </c>
      <c r="AJ614" t="n">
        <v>1</v>
      </c>
      <c r="AK614" t="n">
        <v>1</v>
      </c>
      <c r="AL614" t="n">
        <v>1</v>
      </c>
      <c r="AM614" t="n">
        <v>-2</v>
      </c>
      <c r="AN614" t="n">
        <v>0</v>
      </c>
      <c r="AO614" t="n">
        <v>1</v>
      </c>
      <c r="AP614" t="n">
        <v>0</v>
      </c>
      <c r="AQ614" t="n">
        <v>0</v>
      </c>
      <c r="AR614" t="n">
        <v>0</v>
      </c>
      <c r="AS614" t="inlineStr"/>
      <c r="AT614" t="n">
        <v>0.08</v>
      </c>
      <c r="AU614" t="inlineStr"/>
      <c r="AV614" t="n">
        <v>2</v>
      </c>
      <c r="AW614" t="n">
        <v>2</v>
      </c>
      <c r="AX614" t="n">
        <v>78861747</v>
      </c>
      <c r="AY614" t="n">
        <v>1</v>
      </c>
      <c r="AZ614" t="n">
        <v>0</v>
      </c>
      <c r="BA614" t="n">
        <v>588</v>
      </c>
      <c r="BB614" t="n">
        <v>0</v>
      </c>
      <c r="BC614" t="n">
        <v>0</v>
      </c>
      <c r="BD614" t="n">
        <v>0</v>
      </c>
      <c r="BE614" t="n">
        <v>0</v>
      </c>
      <c r="BF614" t="n">
        <v>0</v>
      </c>
      <c r="BG614" t="n">
        <v>0</v>
      </c>
      <c r="BH614" t="n">
        <v>0</v>
      </c>
      <c r="BI614" t="n">
        <v>0</v>
      </c>
      <c r="BJ614" t="n">
        <v>0</v>
      </c>
      <c r="BK614" t="n">
        <v>0</v>
      </c>
      <c r="BL614" t="n">
        <v>0</v>
      </c>
      <c r="BM614" t="n">
        <v>0</v>
      </c>
      <c r="BN614" t="n">
        <v>0</v>
      </c>
      <c r="BO614" t="n">
        <v>0</v>
      </c>
      <c r="BP614" t="n">
        <v>0</v>
      </c>
      <c r="BQ614" t="n">
        <v>0</v>
      </c>
      <c r="BR614" t="n">
        <v>0</v>
      </c>
      <c r="BS614" t="n">
        <v>0</v>
      </c>
      <c r="BT614" t="n">
        <v>0</v>
      </c>
      <c r="BU614" t="n">
        <v>0</v>
      </c>
      <c r="BV614" t="n">
        <v>0</v>
      </c>
      <c r="BW614" t="n">
        <v>0</v>
      </c>
      <c r="CV614" t="n">
        <v>0</v>
      </c>
      <c r="CW614" t="n">
        <v>0</v>
      </c>
      <c r="CX614">
        <f>ROUND(Y614*Source!I1712,7)</f>
        <v/>
      </c>
      <c r="CY614">
        <f>AD614</f>
        <v/>
      </c>
      <c r="CZ614">
        <f>AH614</f>
        <v/>
      </c>
      <c r="DA614">
        <f>AL614</f>
        <v/>
      </c>
      <c r="DB614">
        <f>ROUND(ROUND(AT614*CZ614,2),2)</f>
        <v/>
      </c>
      <c r="DC614">
        <f>ROUND(ROUND(AT614*AG614,2),2)</f>
        <v/>
      </c>
      <c r="DD614" t="inlineStr"/>
      <c r="DE614" t="inlineStr"/>
      <c r="DF614">
        <f>ROUND(ROUND(AE614,0)*CX614,0)</f>
        <v/>
      </c>
      <c r="DG614">
        <f>ROUND(ROUND(AF614,0)*CX614,0)</f>
        <v/>
      </c>
      <c r="DH614">
        <f>ROUND(ROUND(AG614,0)*CX614,0)</f>
        <v/>
      </c>
      <c r="DI614">
        <f>ROUND(ROUND(AH614,0)*CX614,0)</f>
        <v/>
      </c>
      <c r="DJ614">
        <f>DI614</f>
        <v/>
      </c>
      <c r="DK614" t="n">
        <v>0</v>
      </c>
      <c r="DL614" t="inlineStr"/>
      <c r="DM614" t="n">
        <v>0</v>
      </c>
      <c r="DN614" t="inlineStr"/>
      <c r="DO614" t="n">
        <v>0</v>
      </c>
    </row>
    <row r="615">
      <c r="A615">
        <f>ROW(Source!A1712)</f>
        <v/>
      </c>
      <c r="B615" t="n">
        <v>78855224</v>
      </c>
      <c r="C615" t="n">
        <v>78861741</v>
      </c>
      <c r="D615" t="n">
        <v>29172556</v>
      </c>
      <c r="E615" t="n">
        <v>1</v>
      </c>
      <c r="F615" t="n">
        <v>1</v>
      </c>
      <c r="G615" t="n">
        <v>1</v>
      </c>
      <c r="H615" t="n">
        <v>2</v>
      </c>
      <c r="I615" t="inlineStr">
        <is>
          <t>030954</t>
        </is>
      </c>
      <c r="J615" t="inlineStr">
        <is>
          <t>ТСЭМ Московской обл., 030954, приказ Минстроя России №675/пр от 28.02.2017 № 264/пр</t>
        </is>
      </c>
      <c r="K615" t="inlineStr">
        <is>
          <t>Подъемники грузоподъемностью до 500 кг одномачтовые, высота подъема 45 м</t>
        </is>
      </c>
      <c r="L615" t="n">
        <v>1368</v>
      </c>
      <c r="N615" t="n">
        <v>1011</v>
      </c>
      <c r="O615" t="inlineStr">
        <is>
          <t>маш.-ч</t>
        </is>
      </c>
      <c r="P615" t="inlineStr">
        <is>
          <t>маш.-ч</t>
        </is>
      </c>
      <c r="Q615" t="n">
        <v>1</v>
      </c>
      <c r="W615" t="n">
        <v>0</v>
      </c>
      <c r="X615" t="n">
        <v>344519037</v>
      </c>
      <c r="Y615">
        <f>AT615</f>
        <v/>
      </c>
      <c r="AA615" t="n">
        <v>0</v>
      </c>
      <c r="AB615" t="n">
        <v>728.98</v>
      </c>
      <c r="AC615" t="n">
        <v>705.38</v>
      </c>
      <c r="AD615" t="n">
        <v>0</v>
      </c>
      <c r="AE615" t="n">
        <v>0</v>
      </c>
      <c r="AF615" t="n">
        <v>31.26</v>
      </c>
      <c r="AG615" t="n">
        <v>13.5</v>
      </c>
      <c r="AH615" t="n">
        <v>0</v>
      </c>
      <c r="AI615" t="n">
        <v>1</v>
      </c>
      <c r="AJ615" t="n">
        <v>23.32</v>
      </c>
      <c r="AK615" t="n">
        <v>52.25</v>
      </c>
      <c r="AL615" t="n">
        <v>1</v>
      </c>
      <c r="AM615" t="n">
        <v>2</v>
      </c>
      <c r="AN615" t="n">
        <v>0</v>
      </c>
      <c r="AO615" t="n">
        <v>1</v>
      </c>
      <c r="AP615" t="n">
        <v>0</v>
      </c>
      <c r="AQ615" t="n">
        <v>0</v>
      </c>
      <c r="AR615" t="n">
        <v>0</v>
      </c>
      <c r="AS615" t="inlineStr"/>
      <c r="AT615" t="n">
        <v>0.08</v>
      </c>
      <c r="AU615" t="inlineStr"/>
      <c r="AV615" t="n">
        <v>0</v>
      </c>
      <c r="AW615" t="n">
        <v>2</v>
      </c>
      <c r="AX615" t="n">
        <v>78861748</v>
      </c>
      <c r="AY615" t="n">
        <v>1</v>
      </c>
      <c r="AZ615" t="n">
        <v>0</v>
      </c>
      <c r="BA615" t="n">
        <v>589</v>
      </c>
      <c r="BB615" t="n">
        <v>0</v>
      </c>
      <c r="BC615" t="n">
        <v>0</v>
      </c>
      <c r="BD615" t="n">
        <v>0</v>
      </c>
      <c r="BE615" t="n">
        <v>0</v>
      </c>
      <c r="BF615" t="n">
        <v>0</v>
      </c>
      <c r="BG615" t="n">
        <v>0</v>
      </c>
      <c r="BH615" t="n">
        <v>0</v>
      </c>
      <c r="BI615" t="n">
        <v>0</v>
      </c>
      <c r="BJ615" t="n">
        <v>0</v>
      </c>
      <c r="BK615" t="n">
        <v>0</v>
      </c>
      <c r="BL615" t="n">
        <v>0</v>
      </c>
      <c r="BM615" t="n">
        <v>0</v>
      </c>
      <c r="BN615" t="n">
        <v>0</v>
      </c>
      <c r="BO615" t="n">
        <v>0</v>
      </c>
      <c r="BP615" t="n">
        <v>0</v>
      </c>
      <c r="BQ615" t="n">
        <v>0</v>
      </c>
      <c r="BR615" t="n">
        <v>0</v>
      </c>
      <c r="BS615" t="n">
        <v>0</v>
      </c>
      <c r="BT615" t="n">
        <v>0</v>
      </c>
      <c r="BU615" t="n">
        <v>0</v>
      </c>
      <c r="BV615" t="n">
        <v>0</v>
      </c>
      <c r="BW615" t="n">
        <v>0</v>
      </c>
      <c r="CV615" t="n">
        <v>0</v>
      </c>
      <c r="CW615">
        <f>ROUND(Y615*Source!I1712*DO615,7)</f>
        <v/>
      </c>
      <c r="CX615">
        <f>ROUND(Y615*Source!I1712,7)</f>
        <v/>
      </c>
      <c r="CY615">
        <f>AB615</f>
        <v/>
      </c>
      <c r="CZ615">
        <f>AF615</f>
        <v/>
      </c>
      <c r="DA615">
        <f>AJ615</f>
        <v/>
      </c>
      <c r="DB615">
        <f>ROUND(ROUND(AT615*CZ615,2),2)</f>
        <v/>
      </c>
      <c r="DC615">
        <f>ROUND(ROUND(AT615*AG615,2),2)</f>
        <v/>
      </c>
      <c r="DD615" t="inlineStr"/>
      <c r="DE615" t="inlineStr"/>
      <c r="DF615">
        <f>ROUND(ROUND(AE615,0)*CX615,0)</f>
        <v/>
      </c>
      <c r="DG615">
        <f>ROUND(ROUND(AF615*AJ615,0)*CX615,0)</f>
        <v/>
      </c>
      <c r="DH615">
        <f>ROUND(ROUND(AG615*AK615,0)*CX615,0)</f>
        <v/>
      </c>
      <c r="DI615">
        <f>ROUND(ROUND(AH615,0)*CX615,0)</f>
        <v/>
      </c>
      <c r="DJ615">
        <f>DG615</f>
        <v/>
      </c>
      <c r="DK615" t="n">
        <v>0</v>
      </c>
      <c r="DL615" t="inlineStr"/>
      <c r="DM615" t="n">
        <v>0</v>
      </c>
      <c r="DN615" t="inlineStr"/>
      <c r="DO615" t="n">
        <v>0</v>
      </c>
    </row>
    <row r="616">
      <c r="A616">
        <f>ROW(Source!A1712)</f>
        <v/>
      </c>
      <c r="B616" t="n">
        <v>78855224</v>
      </c>
      <c r="C616" t="n">
        <v>78861741</v>
      </c>
      <c r="D616" t="n">
        <v>29170578</v>
      </c>
      <c r="E616" t="n">
        <v>1</v>
      </c>
      <c r="F616" t="n">
        <v>1</v>
      </c>
      <c r="G616" t="n">
        <v>1</v>
      </c>
      <c r="H616" t="n">
        <v>3</v>
      </c>
      <c r="I616" t="inlineStr">
        <is>
          <t>509-0768</t>
        </is>
      </c>
      <c r="J616" t="inlineStr">
        <is>
          <t>ТССЦ Московской обл., 509-0768, приказ Минстроя России №675/пр от 28.02.2017 № 258/пр</t>
        </is>
      </c>
      <c r="K616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16" t="n">
        <v>1354</v>
      </c>
      <c r="N616" t="n">
        <v>1010</v>
      </c>
      <c r="O616" t="inlineStr">
        <is>
          <t>шт.</t>
        </is>
      </c>
      <c r="P616" t="inlineStr">
        <is>
          <t>шт.</t>
        </is>
      </c>
      <c r="Q616" t="n">
        <v>1</v>
      </c>
      <c r="W616" t="n">
        <v>0</v>
      </c>
      <c r="X616" t="n">
        <v>-1856882622</v>
      </c>
      <c r="Y616">
        <f>AT616</f>
        <v/>
      </c>
      <c r="AA616" t="n">
        <v>913.63</v>
      </c>
      <c r="AB616" t="n">
        <v>0</v>
      </c>
      <c r="AC616" t="n">
        <v>0</v>
      </c>
      <c r="AD616" t="n">
        <v>0</v>
      </c>
      <c r="AE616" t="n">
        <v>395.51</v>
      </c>
      <c r="AF616" t="n">
        <v>0</v>
      </c>
      <c r="AG616" t="n">
        <v>0</v>
      </c>
      <c r="AH616" t="n">
        <v>0</v>
      </c>
      <c r="AI616" t="n">
        <v>2.31</v>
      </c>
      <c r="AJ616" t="n">
        <v>1</v>
      </c>
      <c r="AK616" t="n">
        <v>1</v>
      </c>
      <c r="AL616" t="n">
        <v>1</v>
      </c>
      <c r="AM616" t="n">
        <v>2</v>
      </c>
      <c r="AN616" t="n">
        <v>0</v>
      </c>
      <c r="AO616" t="n">
        <v>1</v>
      </c>
      <c r="AP616" t="n">
        <v>0</v>
      </c>
      <c r="AQ616" t="n">
        <v>0</v>
      </c>
      <c r="AR616" t="n">
        <v>0</v>
      </c>
      <c r="AS616" t="inlineStr"/>
      <c r="AT616" t="n">
        <v>100</v>
      </c>
      <c r="AU616" t="inlineStr"/>
      <c r="AV616" t="n">
        <v>0</v>
      </c>
      <c r="AW616" t="n">
        <v>2</v>
      </c>
      <c r="AX616" t="n">
        <v>78861749</v>
      </c>
      <c r="AY616" t="n">
        <v>1</v>
      </c>
      <c r="AZ616" t="n">
        <v>0</v>
      </c>
      <c r="BA616" t="n">
        <v>590</v>
      </c>
      <c r="BB616" t="n">
        <v>0</v>
      </c>
      <c r="BC616" t="n">
        <v>0</v>
      </c>
      <c r="BD616" t="n">
        <v>0</v>
      </c>
      <c r="BE616" t="n">
        <v>0</v>
      </c>
      <c r="BF616" t="n">
        <v>0</v>
      </c>
      <c r="BG616" t="n">
        <v>0</v>
      </c>
      <c r="BH616" t="n">
        <v>0</v>
      </c>
      <c r="BI616" t="n">
        <v>0</v>
      </c>
      <c r="BJ616" t="n">
        <v>0</v>
      </c>
      <c r="BK616" t="n">
        <v>0</v>
      </c>
      <c r="BL616" t="n">
        <v>0</v>
      </c>
      <c r="BM616" t="n">
        <v>0</v>
      </c>
      <c r="BN616" t="n">
        <v>0</v>
      </c>
      <c r="BO616" t="n">
        <v>0</v>
      </c>
      <c r="BP616" t="n">
        <v>0</v>
      </c>
      <c r="BQ616" t="n">
        <v>0</v>
      </c>
      <c r="BR616" t="n">
        <v>0</v>
      </c>
      <c r="BS616" t="n">
        <v>0</v>
      </c>
      <c r="BT616" t="n">
        <v>0</v>
      </c>
      <c r="BU616" t="n">
        <v>0</v>
      </c>
      <c r="BV616" t="n">
        <v>0</v>
      </c>
      <c r="BW616" t="n">
        <v>0</v>
      </c>
      <c r="CV616" t="n">
        <v>0</v>
      </c>
      <c r="CW616" t="n">
        <v>0</v>
      </c>
      <c r="CX616">
        <f>ROUND(Y616*Source!I1712,7)</f>
        <v/>
      </c>
      <c r="CY616">
        <f>AA616</f>
        <v/>
      </c>
      <c r="CZ616">
        <f>AE616</f>
        <v/>
      </c>
      <c r="DA616">
        <f>AI616</f>
        <v/>
      </c>
      <c r="DB616">
        <f>ROUND(ROUND(AT616*CZ616,2),2)</f>
        <v/>
      </c>
      <c r="DC616">
        <f>ROUND(ROUND(AT616*AG616,2),2)</f>
        <v/>
      </c>
      <c r="DD616" t="inlineStr"/>
      <c r="DE616" t="inlineStr"/>
      <c r="DF616">
        <f>ROUND(ROUND(AE616*AI616,0)*CX616,0)</f>
        <v/>
      </c>
      <c r="DG616">
        <f>ROUND(ROUND(AF616,0)*CX616,0)</f>
        <v/>
      </c>
      <c r="DH616">
        <f>ROUND(ROUND(AG616,0)*CX616,0)</f>
        <v/>
      </c>
      <c r="DI616">
        <f>ROUND(ROUND(AH616,0)*CX616,0)</f>
        <v/>
      </c>
      <c r="DJ616">
        <f>DF616</f>
        <v/>
      </c>
      <c r="DK616" t="n">
        <v>0</v>
      </c>
      <c r="DL616" t="inlineStr"/>
      <c r="DM616" t="n">
        <v>0</v>
      </c>
      <c r="DN616" t="inlineStr"/>
      <c r="DO616" t="n">
        <v>0</v>
      </c>
    </row>
    <row r="617">
      <c r="A617">
        <f>ROW(Source!A1713)</f>
        <v/>
      </c>
      <c r="B617" t="n">
        <v>78855224</v>
      </c>
      <c r="C617" t="n">
        <v>78861750</v>
      </c>
      <c r="D617" t="n">
        <v>29361307</v>
      </c>
      <c r="E617" t="n">
        <v>1</v>
      </c>
      <c r="F617" t="n">
        <v>1</v>
      </c>
      <c r="G617" t="n">
        <v>1</v>
      </c>
      <c r="H617" t="n">
        <v>1</v>
      </c>
      <c r="I617" t="inlineStr">
        <is>
          <t>1-2039-90</t>
        </is>
      </c>
      <c r="J617" t="inlineStr"/>
      <c r="K617" t="inlineStr">
        <is>
          <t>Рабочий монтажник среднего разряда 3,9</t>
        </is>
      </c>
      <c r="L617" t="n">
        <v>1369</v>
      </c>
      <c r="N617" t="n">
        <v>1013</v>
      </c>
      <c r="O617" t="inlineStr">
        <is>
          <t>чел.-ч</t>
        </is>
      </c>
      <c r="P617" t="inlineStr">
        <is>
          <t>чел.-ч</t>
        </is>
      </c>
      <c r="Q617" t="n">
        <v>1</v>
      </c>
      <c r="W617" t="n">
        <v>0</v>
      </c>
      <c r="X617" t="n">
        <v>357208865</v>
      </c>
      <c r="Y617">
        <f>(AT617*ROUND(0.2,7))</f>
        <v/>
      </c>
      <c r="AA617" t="n">
        <v>0</v>
      </c>
      <c r="AB617" t="n">
        <v>0</v>
      </c>
      <c r="AC617" t="n">
        <v>0</v>
      </c>
      <c r="AD617" t="n">
        <v>9.51</v>
      </c>
      <c r="AE617" t="n">
        <v>0</v>
      </c>
      <c r="AF617" t="n">
        <v>0</v>
      </c>
      <c r="AG617" t="n">
        <v>0</v>
      </c>
      <c r="AH617" t="n">
        <v>9.51</v>
      </c>
      <c r="AI617" t="n">
        <v>1</v>
      </c>
      <c r="AJ617" t="n">
        <v>1</v>
      </c>
      <c r="AK617" t="n">
        <v>1</v>
      </c>
      <c r="AL617" t="n">
        <v>1</v>
      </c>
      <c r="AM617" t="n">
        <v>-2</v>
      </c>
      <c r="AN617" t="n">
        <v>0</v>
      </c>
      <c r="AO617" t="n">
        <v>1</v>
      </c>
      <c r="AP617" t="n">
        <v>1</v>
      </c>
      <c r="AQ617" t="n">
        <v>0</v>
      </c>
      <c r="AR617" t="n">
        <v>0</v>
      </c>
      <c r="AS617" t="inlineStr"/>
      <c r="AT617" t="n">
        <v>1.56</v>
      </c>
      <c r="AU617" t="inlineStr">
        <is>
          <t>)*0,2</t>
        </is>
      </c>
      <c r="AV617" t="n">
        <v>1</v>
      </c>
      <c r="AW617" t="n">
        <v>2</v>
      </c>
      <c r="AX617" t="n">
        <v>78861766</v>
      </c>
      <c r="AY617" t="n">
        <v>1</v>
      </c>
      <c r="AZ617" t="n">
        <v>0</v>
      </c>
      <c r="BA617" t="n">
        <v>591</v>
      </c>
      <c r="BB617" t="n">
        <v>0</v>
      </c>
      <c r="BC617" t="n">
        <v>0</v>
      </c>
      <c r="BD617" t="n">
        <v>0</v>
      </c>
      <c r="BE617" t="n">
        <v>0</v>
      </c>
      <c r="BF617" t="n">
        <v>0</v>
      </c>
      <c r="BG617" t="n">
        <v>0</v>
      </c>
      <c r="BH617" t="n">
        <v>0</v>
      </c>
      <c r="BI617" t="n">
        <v>0</v>
      </c>
      <c r="BJ617" t="n">
        <v>0</v>
      </c>
      <c r="BK617" t="n">
        <v>0</v>
      </c>
      <c r="BL617" t="n">
        <v>0</v>
      </c>
      <c r="BM617" t="n">
        <v>0</v>
      </c>
      <c r="BN617" t="n">
        <v>0</v>
      </c>
      <c r="BO617" t="n">
        <v>0</v>
      </c>
      <c r="BP617" t="n">
        <v>0</v>
      </c>
      <c r="BQ617" t="n">
        <v>0</v>
      </c>
      <c r="BR617" t="n">
        <v>0</v>
      </c>
      <c r="BS617" t="n">
        <v>0</v>
      </c>
      <c r="BT617" t="n">
        <v>0</v>
      </c>
      <c r="BU617" t="n">
        <v>0</v>
      </c>
      <c r="BV617" t="n">
        <v>0</v>
      </c>
      <c r="BW617" t="n">
        <v>0</v>
      </c>
      <c r="CU617">
        <f>ROUND(AT617*Source!I1713*AH617*AL617,0)</f>
        <v/>
      </c>
      <c r="CV617">
        <f>ROUND(Y617*Source!I1713,7)</f>
        <v/>
      </c>
      <c r="CW617" t="n">
        <v>0</v>
      </c>
      <c r="CX617">
        <f>ROUND(Y617*Source!I1713,7)</f>
        <v/>
      </c>
      <c r="CY617">
        <f>AD617</f>
        <v/>
      </c>
      <c r="CZ617">
        <f>AH617</f>
        <v/>
      </c>
      <c r="DA617">
        <f>AL617</f>
        <v/>
      </c>
      <c r="DB617">
        <f>ROUND((ROUND(AT617*CZ617,2)*ROUND(0.2,7)),2)</f>
        <v/>
      </c>
      <c r="DC617">
        <f>ROUND((ROUND(AT617*AG617,2)*ROUND(0.2,7)),2)</f>
        <v/>
      </c>
      <c r="DD617" t="inlineStr"/>
      <c r="DE617" t="inlineStr"/>
      <c r="DF617">
        <f>ROUND(ROUND(AE617,0)*CX617,0)</f>
        <v/>
      </c>
      <c r="DG617">
        <f>ROUND(ROUND(AF617,0)*CX617,0)</f>
        <v/>
      </c>
      <c r="DH617">
        <f>ROUND(ROUND(AG617,0)*CX617,0)</f>
        <v/>
      </c>
      <c r="DI617">
        <f>ROUND(ROUND(AH617,0)*CX617,0)</f>
        <v/>
      </c>
      <c r="DJ617">
        <f>DI617</f>
        <v/>
      </c>
      <c r="DK617" t="n">
        <v>0</v>
      </c>
      <c r="DL617" t="inlineStr"/>
      <c r="DM617" t="n">
        <v>0</v>
      </c>
      <c r="DN617" t="inlineStr"/>
      <c r="DO617" t="n">
        <v>0</v>
      </c>
    </row>
    <row r="618">
      <c r="A618">
        <f>ROW(Source!A1713)</f>
        <v/>
      </c>
      <c r="B618" t="n">
        <v>78855224</v>
      </c>
      <c r="C618" t="n">
        <v>78861750</v>
      </c>
      <c r="D618" t="n">
        <v>29172657</v>
      </c>
      <c r="E618" t="n">
        <v>1</v>
      </c>
      <c r="F618" t="n">
        <v>1</v>
      </c>
      <c r="G618" t="n">
        <v>1</v>
      </c>
      <c r="H618" t="n">
        <v>2</v>
      </c>
      <c r="I618" t="inlineStr">
        <is>
          <t>040502</t>
        </is>
      </c>
      <c r="J618" t="inlineStr">
        <is>
          <t>ТСЭМ Московской обл., 040502, приказ Минстроя России №675/пр от 28.02.2017 № 264/пр</t>
        </is>
      </c>
      <c r="K618" t="inlineStr">
        <is>
          <t>Установки для сварки ручной дуговой (постоянного тока)</t>
        </is>
      </c>
      <c r="L618" t="n">
        <v>1368</v>
      </c>
      <c r="N618" t="n">
        <v>1011</v>
      </c>
      <c r="O618" t="inlineStr">
        <is>
          <t>маш.-ч</t>
        </is>
      </c>
      <c r="P618" t="inlineStr">
        <is>
          <t>маш.-ч</t>
        </is>
      </c>
      <c r="Q618" t="n">
        <v>1</v>
      </c>
      <c r="W618" t="n">
        <v>0</v>
      </c>
      <c r="X618" t="n">
        <v>1474986261</v>
      </c>
      <c r="Y618">
        <f>(AT618*ROUND(0.2,7))</f>
        <v/>
      </c>
      <c r="AA618" t="n">
        <v>0</v>
      </c>
      <c r="AB618" t="n">
        <v>69.26000000000001</v>
      </c>
      <c r="AC618" t="n">
        <v>0</v>
      </c>
      <c r="AD618" t="n">
        <v>0</v>
      </c>
      <c r="AE618" t="n">
        <v>0</v>
      </c>
      <c r="AF618" t="n">
        <v>8.1</v>
      </c>
      <c r="AG618" t="n">
        <v>0</v>
      </c>
      <c r="AH618" t="n">
        <v>0</v>
      </c>
      <c r="AI618" t="n">
        <v>1</v>
      </c>
      <c r="AJ618" t="n">
        <v>8.550000000000001</v>
      </c>
      <c r="AK618" t="n">
        <v>52.25</v>
      </c>
      <c r="AL618" t="n">
        <v>1</v>
      </c>
      <c r="AM618" t="n">
        <v>2</v>
      </c>
      <c r="AN618" t="n">
        <v>0</v>
      </c>
      <c r="AO618" t="n">
        <v>1</v>
      </c>
      <c r="AP618" t="n">
        <v>1</v>
      </c>
      <c r="AQ618" t="n">
        <v>0</v>
      </c>
      <c r="AR618" t="n">
        <v>0</v>
      </c>
      <c r="AS618" t="inlineStr"/>
      <c r="AT618" t="n">
        <v>0.13</v>
      </c>
      <c r="AU618" t="inlineStr">
        <is>
          <t>)*0,2</t>
        </is>
      </c>
      <c r="AV618" t="n">
        <v>0</v>
      </c>
      <c r="AW618" t="n">
        <v>2</v>
      </c>
      <c r="AX618" t="n">
        <v>78861767</v>
      </c>
      <c r="AY618" t="n">
        <v>1</v>
      </c>
      <c r="AZ618" t="n">
        <v>0</v>
      </c>
      <c r="BA618" t="n">
        <v>592</v>
      </c>
      <c r="BB618" t="n">
        <v>0</v>
      </c>
      <c r="BC618" t="n">
        <v>0</v>
      </c>
      <c r="BD618" t="n">
        <v>0</v>
      </c>
      <c r="BE618" t="n">
        <v>0</v>
      </c>
      <c r="BF618" t="n">
        <v>0</v>
      </c>
      <c r="BG618" t="n">
        <v>0</v>
      </c>
      <c r="BH618" t="n">
        <v>0</v>
      </c>
      <c r="BI618" t="n">
        <v>0</v>
      </c>
      <c r="BJ618" t="n">
        <v>0</v>
      </c>
      <c r="BK618" t="n">
        <v>0</v>
      </c>
      <c r="BL618" t="n">
        <v>0</v>
      </c>
      <c r="BM618" t="n">
        <v>0</v>
      </c>
      <c r="BN618" t="n">
        <v>0</v>
      </c>
      <c r="BO618" t="n">
        <v>0</v>
      </c>
      <c r="BP618" t="n">
        <v>0</v>
      </c>
      <c r="BQ618" t="n">
        <v>0</v>
      </c>
      <c r="BR618" t="n">
        <v>0</v>
      </c>
      <c r="BS618" t="n">
        <v>0</v>
      </c>
      <c r="BT618" t="n">
        <v>0</v>
      </c>
      <c r="BU618" t="n">
        <v>0</v>
      </c>
      <c r="BV618" t="n">
        <v>0</v>
      </c>
      <c r="BW618" t="n">
        <v>0</v>
      </c>
      <c r="CV618" t="n">
        <v>0</v>
      </c>
      <c r="CW618">
        <f>ROUND(Y618*Source!I1713*DO618,7)</f>
        <v/>
      </c>
      <c r="CX618">
        <f>ROUND(Y618*Source!I1713,7)</f>
        <v/>
      </c>
      <c r="CY618">
        <f>AB618</f>
        <v/>
      </c>
      <c r="CZ618">
        <f>AF618</f>
        <v/>
      </c>
      <c r="DA618">
        <f>AJ618</f>
        <v/>
      </c>
      <c r="DB618">
        <f>ROUND((ROUND(AT618*CZ618,2)*ROUND(0.2,7)),2)</f>
        <v/>
      </c>
      <c r="DC618">
        <f>ROUND((ROUND(AT618*AG618,2)*ROUND(0.2,7)),2)</f>
        <v/>
      </c>
      <c r="DD618" t="inlineStr"/>
      <c r="DE618" t="inlineStr"/>
      <c r="DF618">
        <f>ROUND(ROUND(AE618,0)*CX618,0)</f>
        <v/>
      </c>
      <c r="DG618">
        <f>ROUND(ROUND(AF618*AJ618,0)*CX618,0)</f>
        <v/>
      </c>
      <c r="DH618">
        <f>ROUND(ROUND(AG618*AK618,0)*CX618,0)</f>
        <v/>
      </c>
      <c r="DI618">
        <f>ROUND(ROUND(AH618,0)*CX618,0)</f>
        <v/>
      </c>
      <c r="DJ618">
        <f>DG618</f>
        <v/>
      </c>
      <c r="DK618" t="n">
        <v>0</v>
      </c>
      <c r="DL618" t="inlineStr"/>
      <c r="DM618" t="n">
        <v>0</v>
      </c>
      <c r="DN618" t="inlineStr"/>
      <c r="DO618" t="n">
        <v>0</v>
      </c>
    </row>
    <row r="619">
      <c r="A619">
        <f>ROW(Source!A1713)</f>
        <v/>
      </c>
      <c r="B619" t="n">
        <v>78855224</v>
      </c>
      <c r="C619" t="n">
        <v>78861750</v>
      </c>
      <c r="D619" t="n">
        <v>29174500</v>
      </c>
      <c r="E619" t="n">
        <v>1</v>
      </c>
      <c r="F619" t="n">
        <v>1</v>
      </c>
      <c r="G619" t="n">
        <v>1</v>
      </c>
      <c r="H619" t="n">
        <v>2</v>
      </c>
      <c r="I619" t="inlineStr">
        <is>
          <t>330206</t>
        </is>
      </c>
      <c r="J619" t="inlineStr">
        <is>
          <t>ТСЭМ Московской обл., 330206, приказ Минстроя России №675/пр от 28.02.2017 № 264/пр</t>
        </is>
      </c>
      <c r="K619" t="inlineStr">
        <is>
          <t>Дрели электрические</t>
        </is>
      </c>
      <c r="L619" t="n">
        <v>1368</v>
      </c>
      <c r="N619" t="n">
        <v>1011</v>
      </c>
      <c r="O619" t="inlineStr">
        <is>
          <t>маш.-ч</t>
        </is>
      </c>
      <c r="P619" t="inlineStr">
        <is>
          <t>маш.-ч</t>
        </is>
      </c>
      <c r="Q619" t="n">
        <v>1</v>
      </c>
      <c r="W619" t="n">
        <v>0</v>
      </c>
      <c r="X619" t="n">
        <v>-1867053656</v>
      </c>
      <c r="Y619">
        <f>(AT619*ROUND(0.2,7))</f>
        <v/>
      </c>
      <c r="AA619" t="n">
        <v>0</v>
      </c>
      <c r="AB619" t="n">
        <v>8.390000000000001</v>
      </c>
      <c r="AC619" t="n">
        <v>0</v>
      </c>
      <c r="AD619" t="n">
        <v>0</v>
      </c>
      <c r="AE619" t="n">
        <v>0</v>
      </c>
      <c r="AF619" t="n">
        <v>1.95</v>
      </c>
      <c r="AG619" t="n">
        <v>0</v>
      </c>
      <c r="AH619" t="n">
        <v>0</v>
      </c>
      <c r="AI619" t="n">
        <v>1</v>
      </c>
      <c r="AJ619" t="n">
        <v>4.3</v>
      </c>
      <c r="AK619" t="n">
        <v>52.25</v>
      </c>
      <c r="AL619" t="n">
        <v>1</v>
      </c>
      <c r="AM619" t="n">
        <v>2</v>
      </c>
      <c r="AN619" t="n">
        <v>0</v>
      </c>
      <c r="AO619" t="n">
        <v>1</v>
      </c>
      <c r="AP619" t="n">
        <v>1</v>
      </c>
      <c r="AQ619" t="n">
        <v>0</v>
      </c>
      <c r="AR619" t="n">
        <v>0</v>
      </c>
      <c r="AS619" t="inlineStr"/>
      <c r="AT619" t="n">
        <v>0.04</v>
      </c>
      <c r="AU619" t="inlineStr">
        <is>
          <t>)*0,2</t>
        </is>
      </c>
      <c r="AV619" t="n">
        <v>0</v>
      </c>
      <c r="AW619" t="n">
        <v>2</v>
      </c>
      <c r="AX619" t="n">
        <v>78861768</v>
      </c>
      <c r="AY619" t="n">
        <v>1</v>
      </c>
      <c r="AZ619" t="n">
        <v>0</v>
      </c>
      <c r="BA619" t="n">
        <v>593</v>
      </c>
      <c r="BB619" t="n">
        <v>0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0</v>
      </c>
      <c r="BI619" t="n">
        <v>0</v>
      </c>
      <c r="BJ619" t="n">
        <v>0</v>
      </c>
      <c r="BK619" t="n">
        <v>0</v>
      </c>
      <c r="BL619" t="n">
        <v>0</v>
      </c>
      <c r="BM619" t="n">
        <v>0</v>
      </c>
      <c r="BN619" t="n">
        <v>0</v>
      </c>
      <c r="BO619" t="n">
        <v>0</v>
      </c>
      <c r="BP619" t="n">
        <v>0</v>
      </c>
      <c r="BQ619" t="n">
        <v>0</v>
      </c>
      <c r="BR619" t="n">
        <v>0</v>
      </c>
      <c r="BS619" t="n">
        <v>0</v>
      </c>
      <c r="BT619" t="n">
        <v>0</v>
      </c>
      <c r="BU619" t="n">
        <v>0</v>
      </c>
      <c r="BV619" t="n">
        <v>0</v>
      </c>
      <c r="BW619" t="n">
        <v>0</v>
      </c>
      <c r="CV619" t="n">
        <v>0</v>
      </c>
      <c r="CW619">
        <f>ROUND(Y619*Source!I1713*DO619,7)</f>
        <v/>
      </c>
      <c r="CX619">
        <f>ROUND(Y619*Source!I1713,7)</f>
        <v/>
      </c>
      <c r="CY619">
        <f>AB619</f>
        <v/>
      </c>
      <c r="CZ619">
        <f>AF619</f>
        <v/>
      </c>
      <c r="DA619">
        <f>AJ619</f>
        <v/>
      </c>
      <c r="DB619">
        <f>ROUND((ROUND(AT619*CZ619,2)*ROUND(0.2,7)),2)</f>
        <v/>
      </c>
      <c r="DC619">
        <f>ROUND((ROUND(AT619*AG619,2)*ROUND(0.2,7)),2)</f>
        <v/>
      </c>
      <c r="DD619" t="inlineStr"/>
      <c r="DE619" t="inlineStr"/>
      <c r="DF619">
        <f>ROUND(ROUND(AE619,0)*CX619,0)</f>
        <v/>
      </c>
      <c r="DG619">
        <f>ROUND(ROUND(AF619*AJ619,0)*CX619,0)</f>
        <v/>
      </c>
      <c r="DH619">
        <f>ROUND(ROUND(AG619*AK619,0)*CX619,0)</f>
        <v/>
      </c>
      <c r="DI619">
        <f>ROUND(ROUND(AH619,0)*CX619,0)</f>
        <v/>
      </c>
      <c r="DJ619">
        <f>DG619</f>
        <v/>
      </c>
      <c r="DK619" t="n">
        <v>0</v>
      </c>
      <c r="DL619" t="inlineStr"/>
      <c r="DM619" t="n">
        <v>0</v>
      </c>
      <c r="DN619" t="inlineStr"/>
      <c r="DO619" t="n">
        <v>0</v>
      </c>
    </row>
    <row r="620">
      <c r="A620">
        <f>ROW(Source!A1713)</f>
        <v/>
      </c>
      <c r="B620" t="n">
        <v>78855224</v>
      </c>
      <c r="C620" t="n">
        <v>78861750</v>
      </c>
      <c r="D620" t="n">
        <v>29110546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101-1665</t>
        </is>
      </c>
      <c r="J620" t="inlineStr">
        <is>
          <t>ТССЦ Московской обл., 101-1665, приказ Минстроя России №675/пр от 28.02.2017 № 254/пр</t>
        </is>
      </c>
      <c r="K620" t="inlineStr">
        <is>
          <t>Лак электроизоляционный 318</t>
        </is>
      </c>
      <c r="L620" t="n">
        <v>1346</v>
      </c>
      <c r="N620" t="n">
        <v>1009</v>
      </c>
      <c r="O620" t="inlineStr">
        <is>
          <t>кг</t>
        </is>
      </c>
      <c r="P620" t="inlineStr">
        <is>
          <t>кг</t>
        </is>
      </c>
      <c r="Q620" t="n">
        <v>1</v>
      </c>
      <c r="W620" t="n">
        <v>0</v>
      </c>
      <c r="X620" t="n">
        <v>2102179917</v>
      </c>
      <c r="Y620">
        <f>(AT620*ROUND(0.2,7))</f>
        <v/>
      </c>
      <c r="AA620" t="n">
        <v>191.33</v>
      </c>
      <c r="AB620" t="n">
        <v>0</v>
      </c>
      <c r="AC620" t="n">
        <v>0</v>
      </c>
      <c r="AD620" t="n">
        <v>0</v>
      </c>
      <c r="AE620" t="n">
        <v>35.63</v>
      </c>
      <c r="AF620" t="n">
        <v>0</v>
      </c>
      <c r="AG620" t="n">
        <v>0</v>
      </c>
      <c r="AH620" t="n">
        <v>0</v>
      </c>
      <c r="AI620" t="n">
        <v>5.37</v>
      </c>
      <c r="AJ620" t="n">
        <v>1</v>
      </c>
      <c r="AK620" t="n">
        <v>1</v>
      </c>
      <c r="AL620" t="n">
        <v>1</v>
      </c>
      <c r="AM620" t="n">
        <v>2</v>
      </c>
      <c r="AN620" t="n">
        <v>0</v>
      </c>
      <c r="AO620" t="n">
        <v>1</v>
      </c>
      <c r="AP620" t="n">
        <v>1</v>
      </c>
      <c r="AQ620" t="n">
        <v>0</v>
      </c>
      <c r="AR620" t="n">
        <v>0</v>
      </c>
      <c r="AS620" t="inlineStr"/>
      <c r="AT620" t="n">
        <v>0.006</v>
      </c>
      <c r="AU620" t="inlineStr">
        <is>
          <t>)*0,2</t>
        </is>
      </c>
      <c r="AV620" t="n">
        <v>0</v>
      </c>
      <c r="AW620" t="n">
        <v>2</v>
      </c>
      <c r="AX620" t="n">
        <v>78861769</v>
      </c>
      <c r="AY620" t="n">
        <v>1</v>
      </c>
      <c r="AZ620" t="n">
        <v>0</v>
      </c>
      <c r="BA620" t="n">
        <v>594</v>
      </c>
      <c r="BB620" t="n">
        <v>0</v>
      </c>
      <c r="BC620" t="n">
        <v>0</v>
      </c>
      <c r="BD620" t="n">
        <v>0</v>
      </c>
      <c r="BE620" t="n">
        <v>0</v>
      </c>
      <c r="BF620" t="n">
        <v>0</v>
      </c>
      <c r="BG620" t="n">
        <v>0</v>
      </c>
      <c r="BH620" t="n">
        <v>0</v>
      </c>
      <c r="BI620" t="n">
        <v>0</v>
      </c>
      <c r="BJ620" t="n">
        <v>0</v>
      </c>
      <c r="BK620" t="n">
        <v>0</v>
      </c>
      <c r="BL620" t="n">
        <v>0</v>
      </c>
      <c r="BM620" t="n">
        <v>0</v>
      </c>
      <c r="BN620" t="n">
        <v>0</v>
      </c>
      <c r="BO620" t="n">
        <v>0</v>
      </c>
      <c r="BP620" t="n">
        <v>0</v>
      </c>
      <c r="BQ620" t="n">
        <v>0</v>
      </c>
      <c r="BR620" t="n">
        <v>0</v>
      </c>
      <c r="BS620" t="n">
        <v>0</v>
      </c>
      <c r="BT620" t="n">
        <v>0</v>
      </c>
      <c r="BU620" t="n">
        <v>0</v>
      </c>
      <c r="BV620" t="n">
        <v>0</v>
      </c>
      <c r="BW620" t="n">
        <v>0</v>
      </c>
      <c r="CV620" t="n">
        <v>0</v>
      </c>
      <c r="CW620" t="n">
        <v>0</v>
      </c>
      <c r="CX620">
        <f>ROUND(Y620*Source!I1713,7)</f>
        <v/>
      </c>
      <c r="CY620">
        <f>AA620</f>
        <v/>
      </c>
      <c r="CZ620">
        <f>AE620</f>
        <v/>
      </c>
      <c r="DA620">
        <f>AI620</f>
        <v/>
      </c>
      <c r="DB620">
        <f>ROUND((ROUND(AT620*CZ620,2)*ROUND(0.2,7)),2)</f>
        <v/>
      </c>
      <c r="DC620">
        <f>ROUND((ROUND(AT620*AG620,2)*ROUND(0.2,7)),2)</f>
        <v/>
      </c>
      <c r="DD620" t="inlineStr"/>
      <c r="DE620" t="inlineStr"/>
      <c r="DF620">
        <f>ROUND(ROUND(AE620*AI620,0)*CX620,0)</f>
        <v/>
      </c>
      <c r="DG620">
        <f>ROUND(ROUND(AF620,0)*CX620,0)</f>
        <v/>
      </c>
      <c r="DH620">
        <f>ROUND(ROUND(AG620,0)*CX620,0)</f>
        <v/>
      </c>
      <c r="DI620">
        <f>ROUND(ROUND(AH620,0)*CX620,0)</f>
        <v/>
      </c>
      <c r="DJ620">
        <f>DF620</f>
        <v/>
      </c>
      <c r="DK620" t="n">
        <v>0</v>
      </c>
      <c r="DL620" t="inlineStr"/>
      <c r="DM620" t="n">
        <v>0</v>
      </c>
      <c r="DN620" t="inlineStr"/>
      <c r="DO620" t="n">
        <v>0</v>
      </c>
    </row>
    <row r="621">
      <c r="A621">
        <f>ROW(Source!A1713)</f>
        <v/>
      </c>
      <c r="B621" t="n">
        <v>78855224</v>
      </c>
      <c r="C621" t="n">
        <v>78861750</v>
      </c>
      <c r="D621" t="n">
        <v>29113980</v>
      </c>
      <c r="E621" t="n">
        <v>1</v>
      </c>
      <c r="F621" t="n">
        <v>1</v>
      </c>
      <c r="G621" t="n">
        <v>1</v>
      </c>
      <c r="H621" t="n">
        <v>3</v>
      </c>
      <c r="I621" t="inlineStr">
        <is>
          <t>101-1924</t>
        </is>
      </c>
      <c r="J621" t="inlineStr">
        <is>
          <t>ТССЦ Московской обл., 101-1924, приказ Минстроя России №675/пр от 28.02.2017 № 254/пр</t>
        </is>
      </c>
      <c r="K621" t="inlineStr">
        <is>
          <t>Электроды диаметром 4 мм Э42А</t>
        </is>
      </c>
      <c r="L621" t="n">
        <v>1346</v>
      </c>
      <c r="N621" t="n">
        <v>1009</v>
      </c>
      <c r="O621" t="inlineStr">
        <is>
          <t>кг</t>
        </is>
      </c>
      <c r="P621" t="inlineStr">
        <is>
          <t>кг</t>
        </is>
      </c>
      <c r="Q621" t="n">
        <v>1</v>
      </c>
      <c r="W621" t="n">
        <v>0</v>
      </c>
      <c r="X621" t="n">
        <v>-1805966371</v>
      </c>
      <c r="Y621">
        <f>(AT621*ROUND(0.2,7))</f>
        <v/>
      </c>
      <c r="AA621" t="n">
        <v>179.3</v>
      </c>
      <c r="AB621" t="n">
        <v>0</v>
      </c>
      <c r="AC621" t="n">
        <v>0</v>
      </c>
      <c r="AD621" t="n">
        <v>0</v>
      </c>
      <c r="AE621" t="n">
        <v>14.31</v>
      </c>
      <c r="AF621" t="n">
        <v>0</v>
      </c>
      <c r="AG621" t="n">
        <v>0</v>
      </c>
      <c r="AH621" t="n">
        <v>0</v>
      </c>
      <c r="AI621" t="n">
        <v>12.53</v>
      </c>
      <c r="AJ621" t="n">
        <v>1</v>
      </c>
      <c r="AK621" t="n">
        <v>1</v>
      </c>
      <c r="AL621" t="n">
        <v>1</v>
      </c>
      <c r="AM621" t="n">
        <v>2</v>
      </c>
      <c r="AN621" t="n">
        <v>0</v>
      </c>
      <c r="AO621" t="n">
        <v>1</v>
      </c>
      <c r="AP621" t="n">
        <v>1</v>
      </c>
      <c r="AQ621" t="n">
        <v>0</v>
      </c>
      <c r="AR621" t="n">
        <v>0</v>
      </c>
      <c r="AS621" t="inlineStr"/>
      <c r="AT621" t="n">
        <v>0.07000000000000001</v>
      </c>
      <c r="AU621" t="inlineStr">
        <is>
          <t>)*0,2</t>
        </is>
      </c>
      <c r="AV621" t="n">
        <v>0</v>
      </c>
      <c r="AW621" t="n">
        <v>2</v>
      </c>
      <c r="AX621" t="n">
        <v>78861770</v>
      </c>
      <c r="AY621" t="n">
        <v>1</v>
      </c>
      <c r="AZ621" t="n">
        <v>0</v>
      </c>
      <c r="BA621" t="n">
        <v>595</v>
      </c>
      <c r="BB621" t="n">
        <v>0</v>
      </c>
      <c r="BC621" t="n">
        <v>0</v>
      </c>
      <c r="BD621" t="n">
        <v>0</v>
      </c>
      <c r="BE621" t="n">
        <v>0</v>
      </c>
      <c r="BF621" t="n">
        <v>0</v>
      </c>
      <c r="BG621" t="n">
        <v>0</v>
      </c>
      <c r="BH621" t="n">
        <v>0</v>
      </c>
      <c r="BI621" t="n">
        <v>0</v>
      </c>
      <c r="BJ621" t="n">
        <v>0</v>
      </c>
      <c r="BK621" t="n">
        <v>0</v>
      </c>
      <c r="BL621" t="n">
        <v>0</v>
      </c>
      <c r="BM621" t="n">
        <v>0</v>
      </c>
      <c r="BN621" t="n">
        <v>0</v>
      </c>
      <c r="BO621" t="n">
        <v>0</v>
      </c>
      <c r="BP621" t="n">
        <v>0</v>
      </c>
      <c r="BQ621" t="n">
        <v>0</v>
      </c>
      <c r="BR621" t="n">
        <v>0</v>
      </c>
      <c r="BS621" t="n">
        <v>0</v>
      </c>
      <c r="BT621" t="n">
        <v>0</v>
      </c>
      <c r="BU621" t="n">
        <v>0</v>
      </c>
      <c r="BV621" t="n">
        <v>0</v>
      </c>
      <c r="BW621" t="n">
        <v>0</v>
      </c>
      <c r="CV621" t="n">
        <v>0</v>
      </c>
      <c r="CW621" t="n">
        <v>0</v>
      </c>
      <c r="CX621">
        <f>ROUND(Y621*Source!I1713,7)</f>
        <v/>
      </c>
      <c r="CY621">
        <f>AA621</f>
        <v/>
      </c>
      <c r="CZ621">
        <f>AE621</f>
        <v/>
      </c>
      <c r="DA621">
        <f>AI621</f>
        <v/>
      </c>
      <c r="DB621">
        <f>ROUND((ROUND(AT621*CZ621,2)*ROUND(0.2,7)),2)</f>
        <v/>
      </c>
      <c r="DC621">
        <f>ROUND((ROUND(AT621*AG621,2)*ROUND(0.2,7)),2)</f>
        <v/>
      </c>
      <c r="DD621" t="inlineStr"/>
      <c r="DE621" t="inlineStr"/>
      <c r="DF621">
        <f>ROUND(ROUND(AE621*AI621,0)*CX621,0)</f>
        <v/>
      </c>
      <c r="DG621">
        <f>ROUND(ROUND(AF621,0)*CX621,0)</f>
        <v/>
      </c>
      <c r="DH621">
        <f>ROUND(ROUND(AG621,0)*CX621,0)</f>
        <v/>
      </c>
      <c r="DI621">
        <f>ROUND(ROUND(AH621,0)*CX621,0)</f>
        <v/>
      </c>
      <c r="DJ621">
        <f>DF621</f>
        <v/>
      </c>
      <c r="DK621" t="n">
        <v>0</v>
      </c>
      <c r="DL621" t="inlineStr"/>
      <c r="DM621" t="n">
        <v>0</v>
      </c>
      <c r="DN621" t="inlineStr"/>
      <c r="DO621" t="n">
        <v>0</v>
      </c>
    </row>
    <row r="622">
      <c r="A622">
        <f>ROW(Source!A1713)</f>
        <v/>
      </c>
      <c r="B622" t="n">
        <v>78855224</v>
      </c>
      <c r="C622" t="n">
        <v>78861750</v>
      </c>
      <c r="D622" t="n">
        <v>29108369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101-1964</t>
        </is>
      </c>
      <c r="J622" t="inlineStr">
        <is>
          <t>ТССЦ Московской обл., 101-1964, приказ Минстроя России №675/пр от 28.02.2017 № 254/пр</t>
        </is>
      </c>
      <c r="K622" t="inlineStr">
        <is>
          <t>Шпагат бумажный</t>
        </is>
      </c>
      <c r="L622" t="n">
        <v>1346</v>
      </c>
      <c r="N622" t="n">
        <v>1009</v>
      </c>
      <c r="O622" t="inlineStr">
        <is>
          <t>кг</t>
        </is>
      </c>
      <c r="P622" t="inlineStr">
        <is>
          <t>кг</t>
        </is>
      </c>
      <c r="Q622" t="n">
        <v>1</v>
      </c>
      <c r="W622" t="n">
        <v>0</v>
      </c>
      <c r="X622" t="n">
        <v>326902400</v>
      </c>
      <c r="Y622">
        <f>(AT622*ROUND(0.2,7))</f>
        <v/>
      </c>
      <c r="AA622" t="n">
        <v>260.82</v>
      </c>
      <c r="AB622" t="n">
        <v>0</v>
      </c>
      <c r="AC622" t="n">
        <v>0</v>
      </c>
      <c r="AD622" t="n">
        <v>0</v>
      </c>
      <c r="AE622" t="n">
        <v>18.9</v>
      </c>
      <c r="AF622" t="n">
        <v>0</v>
      </c>
      <c r="AG622" t="n">
        <v>0</v>
      </c>
      <c r="AH622" t="n">
        <v>0</v>
      </c>
      <c r="AI622" t="n">
        <v>13.8</v>
      </c>
      <c r="AJ622" t="n">
        <v>1</v>
      </c>
      <c r="AK622" t="n">
        <v>1</v>
      </c>
      <c r="AL622" t="n">
        <v>1</v>
      </c>
      <c r="AM622" t="n">
        <v>2</v>
      </c>
      <c r="AN622" t="n">
        <v>0</v>
      </c>
      <c r="AO622" t="n">
        <v>1</v>
      </c>
      <c r="AP622" t="n">
        <v>1</v>
      </c>
      <c r="AQ622" t="n">
        <v>0</v>
      </c>
      <c r="AR622" t="n">
        <v>0</v>
      </c>
      <c r="AS622" t="inlineStr"/>
      <c r="AT622" t="n">
        <v>0.001</v>
      </c>
      <c r="AU622" t="inlineStr">
        <is>
          <t>)*0,2</t>
        </is>
      </c>
      <c r="AV622" t="n">
        <v>0</v>
      </c>
      <c r="AW622" t="n">
        <v>2</v>
      </c>
      <c r="AX622" t="n">
        <v>78861771</v>
      </c>
      <c r="AY622" t="n">
        <v>1</v>
      </c>
      <c r="AZ622" t="n">
        <v>0</v>
      </c>
      <c r="BA622" t="n">
        <v>596</v>
      </c>
      <c r="BB622" t="n">
        <v>0</v>
      </c>
      <c r="BC622" t="n">
        <v>0</v>
      </c>
      <c r="BD622" t="n">
        <v>0</v>
      </c>
      <c r="BE622" t="n">
        <v>0</v>
      </c>
      <c r="BF622" t="n">
        <v>0</v>
      </c>
      <c r="BG622" t="n">
        <v>0</v>
      </c>
      <c r="BH622" t="n">
        <v>0</v>
      </c>
      <c r="BI622" t="n">
        <v>0</v>
      </c>
      <c r="BJ622" t="n">
        <v>0</v>
      </c>
      <c r="BK622" t="n">
        <v>0</v>
      </c>
      <c r="BL622" t="n">
        <v>0</v>
      </c>
      <c r="BM622" t="n">
        <v>0</v>
      </c>
      <c r="BN622" t="n">
        <v>0</v>
      </c>
      <c r="BO622" t="n">
        <v>0</v>
      </c>
      <c r="BP622" t="n">
        <v>0</v>
      </c>
      <c r="BQ622" t="n">
        <v>0</v>
      </c>
      <c r="BR622" t="n">
        <v>0</v>
      </c>
      <c r="BS622" t="n">
        <v>0</v>
      </c>
      <c r="BT622" t="n">
        <v>0</v>
      </c>
      <c r="BU622" t="n">
        <v>0</v>
      </c>
      <c r="BV622" t="n">
        <v>0</v>
      </c>
      <c r="BW622" t="n">
        <v>0</v>
      </c>
      <c r="CV622" t="n">
        <v>0</v>
      </c>
      <c r="CW622" t="n">
        <v>0</v>
      </c>
      <c r="CX622">
        <f>ROUND(Y622*Source!I1713,7)</f>
        <v/>
      </c>
      <c r="CY622">
        <f>AA622</f>
        <v/>
      </c>
      <c r="CZ622">
        <f>AE622</f>
        <v/>
      </c>
      <c r="DA622">
        <f>AI622</f>
        <v/>
      </c>
      <c r="DB622">
        <f>ROUND((ROUND(AT622*CZ622,2)*ROUND(0.2,7)),2)</f>
        <v/>
      </c>
      <c r="DC622">
        <f>ROUND((ROUND(AT622*AG622,2)*ROUND(0.2,7)),2)</f>
        <v/>
      </c>
      <c r="DD622" t="inlineStr"/>
      <c r="DE622" t="inlineStr"/>
      <c r="DF622">
        <f>ROUND(ROUND(AE622*AI622,0)*CX622,0)</f>
        <v/>
      </c>
      <c r="DG622">
        <f>ROUND(ROUND(AF622,0)*CX622,0)</f>
        <v/>
      </c>
      <c r="DH622">
        <f>ROUND(ROUND(AG622,0)*CX622,0)</f>
        <v/>
      </c>
      <c r="DI622">
        <f>ROUND(ROUND(AH622,0)*CX622,0)</f>
        <v/>
      </c>
      <c r="DJ622">
        <f>DF622</f>
        <v/>
      </c>
      <c r="DK622" t="n">
        <v>0</v>
      </c>
      <c r="DL622" t="inlineStr"/>
      <c r="DM622" t="n">
        <v>0</v>
      </c>
      <c r="DN622" t="inlineStr"/>
      <c r="DO622" t="n">
        <v>0</v>
      </c>
    </row>
    <row r="623">
      <c r="A623">
        <f>ROW(Source!A1713)</f>
        <v/>
      </c>
      <c r="B623" t="n">
        <v>78855224</v>
      </c>
      <c r="C623" t="n">
        <v>78861750</v>
      </c>
      <c r="D623" t="n">
        <v>29114246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101-1977</t>
        </is>
      </c>
      <c r="J623" t="inlineStr">
        <is>
          <t>ТССЦ Московской обл., 101-1977, приказ Минстроя России №675/пр от 28.02.2017 № 254/пр</t>
        </is>
      </c>
      <c r="K623" t="inlineStr">
        <is>
          <t>Болты с гайками и шайбами строительные</t>
        </is>
      </c>
      <c r="L623" t="n">
        <v>1346</v>
      </c>
      <c r="N623" t="n">
        <v>1009</v>
      </c>
      <c r="O623" t="inlineStr">
        <is>
          <t>кг</t>
        </is>
      </c>
      <c r="P623" t="inlineStr">
        <is>
          <t>кг</t>
        </is>
      </c>
      <c r="Q623" t="n">
        <v>1</v>
      </c>
      <c r="W623" t="n">
        <v>0</v>
      </c>
      <c r="X623" t="n">
        <v>30920770</v>
      </c>
      <c r="Y623">
        <f>(AT623*ROUND(0.2,7))</f>
        <v/>
      </c>
      <c r="AA623" t="n">
        <v>152.32</v>
      </c>
      <c r="AB623" t="n">
        <v>0</v>
      </c>
      <c r="AC623" t="n">
        <v>0</v>
      </c>
      <c r="AD623" t="n">
        <v>0</v>
      </c>
      <c r="AE623" t="n">
        <v>9.039999999999999</v>
      </c>
      <c r="AF623" t="n">
        <v>0</v>
      </c>
      <c r="AG623" t="n">
        <v>0</v>
      </c>
      <c r="AH623" t="n">
        <v>0</v>
      </c>
      <c r="AI623" t="n">
        <v>16.85</v>
      </c>
      <c r="AJ623" t="n">
        <v>1</v>
      </c>
      <c r="AK623" t="n">
        <v>1</v>
      </c>
      <c r="AL623" t="n">
        <v>1</v>
      </c>
      <c r="AM623" t="n">
        <v>2</v>
      </c>
      <c r="AN623" t="n">
        <v>0</v>
      </c>
      <c r="AO623" t="n">
        <v>1</v>
      </c>
      <c r="AP623" t="n">
        <v>1</v>
      </c>
      <c r="AQ623" t="n">
        <v>0</v>
      </c>
      <c r="AR623" t="n">
        <v>0</v>
      </c>
      <c r="AS623" t="inlineStr"/>
      <c r="AT623" t="n">
        <v>0.049</v>
      </c>
      <c r="AU623" t="inlineStr">
        <is>
          <t>)*0,2</t>
        </is>
      </c>
      <c r="AV623" t="n">
        <v>0</v>
      </c>
      <c r="AW623" t="n">
        <v>2</v>
      </c>
      <c r="AX623" t="n">
        <v>78861772</v>
      </c>
      <c r="AY623" t="n">
        <v>1</v>
      </c>
      <c r="AZ623" t="n">
        <v>0</v>
      </c>
      <c r="BA623" t="n">
        <v>597</v>
      </c>
      <c r="BB623" t="n">
        <v>0</v>
      </c>
      <c r="BC623" t="n">
        <v>0</v>
      </c>
      <c r="BD623" t="n">
        <v>0</v>
      </c>
      <c r="BE623" t="n">
        <v>0</v>
      </c>
      <c r="BF623" t="n">
        <v>0</v>
      </c>
      <c r="BG623" t="n">
        <v>0</v>
      </c>
      <c r="BH623" t="n">
        <v>0</v>
      </c>
      <c r="BI623" t="n">
        <v>0</v>
      </c>
      <c r="BJ623" t="n">
        <v>0</v>
      </c>
      <c r="BK623" t="n">
        <v>0</v>
      </c>
      <c r="BL623" t="n">
        <v>0</v>
      </c>
      <c r="BM623" t="n">
        <v>0</v>
      </c>
      <c r="BN623" t="n">
        <v>0</v>
      </c>
      <c r="BO623" t="n">
        <v>0</v>
      </c>
      <c r="BP623" t="n">
        <v>0</v>
      </c>
      <c r="BQ623" t="n">
        <v>0</v>
      </c>
      <c r="BR623" t="n">
        <v>0</v>
      </c>
      <c r="BS623" t="n">
        <v>0</v>
      </c>
      <c r="BT623" t="n">
        <v>0</v>
      </c>
      <c r="BU623" t="n">
        <v>0</v>
      </c>
      <c r="BV623" t="n">
        <v>0</v>
      </c>
      <c r="BW623" t="n">
        <v>0</v>
      </c>
      <c r="CV623" t="n">
        <v>0</v>
      </c>
      <c r="CW623" t="n">
        <v>0</v>
      </c>
      <c r="CX623">
        <f>ROUND(Y623*Source!I1713,7)</f>
        <v/>
      </c>
      <c r="CY623">
        <f>AA623</f>
        <v/>
      </c>
      <c r="CZ623">
        <f>AE623</f>
        <v/>
      </c>
      <c r="DA623">
        <f>AI623</f>
        <v/>
      </c>
      <c r="DB623">
        <f>ROUND((ROUND(AT623*CZ623,2)*ROUND(0.2,7)),2)</f>
        <v/>
      </c>
      <c r="DC623">
        <f>ROUND((ROUND(AT623*AG623,2)*ROUND(0.2,7)),2)</f>
        <v/>
      </c>
      <c r="DD623" t="inlineStr"/>
      <c r="DE623" t="inlineStr"/>
      <c r="DF623">
        <f>ROUND(ROUND(AE623*AI623,0)*CX623,0)</f>
        <v/>
      </c>
      <c r="DG623">
        <f>ROUND(ROUND(AF623,0)*CX623,0)</f>
        <v/>
      </c>
      <c r="DH623">
        <f>ROUND(ROUND(AG623,0)*CX623,0)</f>
        <v/>
      </c>
      <c r="DI623">
        <f>ROUND(ROUND(AH623,0)*CX623,0)</f>
        <v/>
      </c>
      <c r="DJ623">
        <f>DF623</f>
        <v/>
      </c>
      <c r="DK623" t="n">
        <v>0</v>
      </c>
      <c r="DL623" t="inlineStr"/>
      <c r="DM623" t="n">
        <v>0</v>
      </c>
      <c r="DN623" t="inlineStr"/>
      <c r="DO623" t="n">
        <v>0</v>
      </c>
    </row>
    <row r="624">
      <c r="A624">
        <f>ROW(Source!A1713)</f>
        <v/>
      </c>
      <c r="B624" t="n">
        <v>78855224</v>
      </c>
      <c r="C624" t="n">
        <v>78861750</v>
      </c>
      <c r="D624" t="n">
        <v>29110426</v>
      </c>
      <c r="E624" t="n">
        <v>1</v>
      </c>
      <c r="F624" t="n">
        <v>1</v>
      </c>
      <c r="G624" t="n">
        <v>1</v>
      </c>
      <c r="H624" t="n">
        <v>3</v>
      </c>
      <c r="I624" t="inlineStr">
        <is>
          <t>101-2143</t>
        </is>
      </c>
      <c r="J624" t="inlineStr">
        <is>
          <t>ТССЦ Московской обл., 101-2143, приказ Минстроя России №675/пр от 28.02.2017 № 254/пр</t>
        </is>
      </c>
      <c r="K624" t="inlineStr">
        <is>
          <t>Краска</t>
        </is>
      </c>
      <c r="L624" t="n">
        <v>1346</v>
      </c>
      <c r="N624" t="n">
        <v>1009</v>
      </c>
      <c r="O624" t="inlineStr">
        <is>
          <t>кг</t>
        </is>
      </c>
      <c r="P624" t="inlineStr">
        <is>
          <t>кг</t>
        </is>
      </c>
      <c r="Q624" t="n">
        <v>1</v>
      </c>
      <c r="W624" t="n">
        <v>0</v>
      </c>
      <c r="X624" t="n">
        <v>-1768004575</v>
      </c>
      <c r="Y624">
        <f>(AT624*ROUND(0.2,7))</f>
        <v/>
      </c>
      <c r="AA624" t="n">
        <v>76.84</v>
      </c>
      <c r="AB624" t="n">
        <v>0</v>
      </c>
      <c r="AC624" t="n">
        <v>0</v>
      </c>
      <c r="AD624" t="n">
        <v>0</v>
      </c>
      <c r="AE624" t="n">
        <v>28.67</v>
      </c>
      <c r="AF624" t="n">
        <v>0</v>
      </c>
      <c r="AG624" t="n">
        <v>0</v>
      </c>
      <c r="AH624" t="n">
        <v>0</v>
      </c>
      <c r="AI624" t="n">
        <v>2.68</v>
      </c>
      <c r="AJ624" t="n">
        <v>1</v>
      </c>
      <c r="AK624" t="n">
        <v>1</v>
      </c>
      <c r="AL624" t="n">
        <v>1</v>
      </c>
      <c r="AM624" t="n">
        <v>2</v>
      </c>
      <c r="AN624" t="n">
        <v>0</v>
      </c>
      <c r="AO624" t="n">
        <v>1</v>
      </c>
      <c r="AP624" t="n">
        <v>1</v>
      </c>
      <c r="AQ624" t="n">
        <v>0</v>
      </c>
      <c r="AR624" t="n">
        <v>0</v>
      </c>
      <c r="AS624" t="inlineStr"/>
      <c r="AT624" t="n">
        <v>0.036</v>
      </c>
      <c r="AU624" t="inlineStr">
        <is>
          <t>)*0,2</t>
        </is>
      </c>
      <c r="AV624" t="n">
        <v>0</v>
      </c>
      <c r="AW624" t="n">
        <v>2</v>
      </c>
      <c r="AX624" t="n">
        <v>78861773</v>
      </c>
      <c r="AY624" t="n">
        <v>1</v>
      </c>
      <c r="AZ624" t="n">
        <v>0</v>
      </c>
      <c r="BA624" t="n">
        <v>598</v>
      </c>
      <c r="BB624" t="n">
        <v>0</v>
      </c>
      <c r="BC624" t="n">
        <v>0</v>
      </c>
      <c r="BD624" t="n">
        <v>0</v>
      </c>
      <c r="BE624" t="n">
        <v>0</v>
      </c>
      <c r="BF624" t="n">
        <v>0</v>
      </c>
      <c r="BG624" t="n">
        <v>0</v>
      </c>
      <c r="BH624" t="n">
        <v>0</v>
      </c>
      <c r="BI624" t="n">
        <v>0</v>
      </c>
      <c r="BJ624" t="n">
        <v>0</v>
      </c>
      <c r="BK624" t="n">
        <v>0</v>
      </c>
      <c r="BL624" t="n">
        <v>0</v>
      </c>
      <c r="BM624" t="n">
        <v>0</v>
      </c>
      <c r="BN624" t="n">
        <v>0</v>
      </c>
      <c r="BO624" t="n">
        <v>0</v>
      </c>
      <c r="BP624" t="n">
        <v>0</v>
      </c>
      <c r="BQ624" t="n">
        <v>0</v>
      </c>
      <c r="BR624" t="n">
        <v>0</v>
      </c>
      <c r="BS624" t="n">
        <v>0</v>
      </c>
      <c r="BT624" t="n">
        <v>0</v>
      </c>
      <c r="BU624" t="n">
        <v>0</v>
      </c>
      <c r="BV624" t="n">
        <v>0</v>
      </c>
      <c r="BW624" t="n">
        <v>0</v>
      </c>
      <c r="CV624" t="n">
        <v>0</v>
      </c>
      <c r="CW624" t="n">
        <v>0</v>
      </c>
      <c r="CX624">
        <f>ROUND(Y624*Source!I1713,7)</f>
        <v/>
      </c>
      <c r="CY624">
        <f>AA624</f>
        <v/>
      </c>
      <c r="CZ624">
        <f>AE624</f>
        <v/>
      </c>
      <c r="DA624">
        <f>AI624</f>
        <v/>
      </c>
      <c r="DB624">
        <f>ROUND((ROUND(AT624*CZ624,2)*ROUND(0.2,7)),2)</f>
        <v/>
      </c>
      <c r="DC624">
        <f>ROUND((ROUND(AT624*AG624,2)*ROUND(0.2,7)),2)</f>
        <v/>
      </c>
      <c r="DD624" t="inlineStr"/>
      <c r="DE624" t="inlineStr"/>
      <c r="DF624">
        <f>ROUND(ROUND(AE624*AI624,0)*CX624,0)</f>
        <v/>
      </c>
      <c r="DG624">
        <f>ROUND(ROUND(AF624,0)*CX624,0)</f>
        <v/>
      </c>
      <c r="DH624">
        <f>ROUND(ROUND(AG624,0)*CX624,0)</f>
        <v/>
      </c>
      <c r="DI624">
        <f>ROUND(ROUND(AH624,0)*CX624,0)</f>
        <v/>
      </c>
      <c r="DJ624">
        <f>DF624</f>
        <v/>
      </c>
      <c r="DK624" t="n">
        <v>0</v>
      </c>
      <c r="DL624" t="inlineStr"/>
      <c r="DM624" t="n">
        <v>0</v>
      </c>
      <c r="DN624" t="inlineStr"/>
      <c r="DO624" t="n">
        <v>0</v>
      </c>
    </row>
    <row r="625">
      <c r="A625">
        <f>ROW(Source!A1713)</f>
        <v/>
      </c>
      <c r="B625" t="n">
        <v>78855224</v>
      </c>
      <c r="C625" t="n">
        <v>78861750</v>
      </c>
      <c r="D625" t="n">
        <v>29107961</v>
      </c>
      <c r="E625" t="n">
        <v>1</v>
      </c>
      <c r="F625" t="n">
        <v>1</v>
      </c>
      <c r="G625" t="n">
        <v>1</v>
      </c>
      <c r="H625" t="n">
        <v>3</v>
      </c>
      <c r="I625" t="inlineStr">
        <is>
          <t>101-2365</t>
        </is>
      </c>
      <c r="J625" t="inlineStr">
        <is>
          <t>ТССЦ Московской обл., 101-2365, приказ Минстроя России №675/пр от 28.02.2017 № 254/пр</t>
        </is>
      </c>
      <c r="K625" t="inlineStr">
        <is>
          <t>Нитки швейные</t>
        </is>
      </c>
      <c r="L625" t="n">
        <v>1346</v>
      </c>
      <c r="N625" t="n">
        <v>1009</v>
      </c>
      <c r="O625" t="inlineStr">
        <is>
          <t>кг</t>
        </is>
      </c>
      <c r="P625" t="inlineStr">
        <is>
          <t>кг</t>
        </is>
      </c>
      <c r="Q625" t="n">
        <v>1</v>
      </c>
      <c r="W625" t="n">
        <v>0</v>
      </c>
      <c r="X625" t="n">
        <v>-1088339451</v>
      </c>
      <c r="Y625">
        <f>(AT625*ROUND(0.2,7))</f>
        <v/>
      </c>
      <c r="AA625" t="n">
        <v>766.37</v>
      </c>
      <c r="AB625" t="n">
        <v>0</v>
      </c>
      <c r="AC625" t="n">
        <v>0</v>
      </c>
      <c r="AD625" t="n">
        <v>0</v>
      </c>
      <c r="AE625" t="n">
        <v>133.05</v>
      </c>
      <c r="AF625" t="n">
        <v>0</v>
      </c>
      <c r="AG625" t="n">
        <v>0</v>
      </c>
      <c r="AH625" t="n">
        <v>0</v>
      </c>
      <c r="AI625" t="n">
        <v>5.76</v>
      </c>
      <c r="AJ625" t="n">
        <v>1</v>
      </c>
      <c r="AK625" t="n">
        <v>1</v>
      </c>
      <c r="AL625" t="n">
        <v>1</v>
      </c>
      <c r="AM625" t="n">
        <v>2</v>
      </c>
      <c r="AN625" t="n">
        <v>0</v>
      </c>
      <c r="AO625" t="n">
        <v>1</v>
      </c>
      <c r="AP625" t="n">
        <v>1</v>
      </c>
      <c r="AQ625" t="n">
        <v>0</v>
      </c>
      <c r="AR625" t="n">
        <v>0</v>
      </c>
      <c r="AS625" t="inlineStr"/>
      <c r="AT625" t="n">
        <v>0.001</v>
      </c>
      <c r="AU625" t="inlineStr">
        <is>
          <t>)*0,2</t>
        </is>
      </c>
      <c r="AV625" t="n">
        <v>0</v>
      </c>
      <c r="AW625" t="n">
        <v>2</v>
      </c>
      <c r="AX625" t="n">
        <v>78861774</v>
      </c>
      <c r="AY625" t="n">
        <v>1</v>
      </c>
      <c r="AZ625" t="n">
        <v>0</v>
      </c>
      <c r="BA625" t="n">
        <v>599</v>
      </c>
      <c r="BB625" t="n">
        <v>0</v>
      </c>
      <c r="BC625" t="n">
        <v>0</v>
      </c>
      <c r="BD625" t="n">
        <v>0</v>
      </c>
      <c r="BE625" t="n">
        <v>0</v>
      </c>
      <c r="BF625" t="n">
        <v>0</v>
      </c>
      <c r="BG625" t="n">
        <v>0</v>
      </c>
      <c r="BH625" t="n">
        <v>0</v>
      </c>
      <c r="BI625" t="n">
        <v>0</v>
      </c>
      <c r="BJ625" t="n">
        <v>0</v>
      </c>
      <c r="BK625" t="n">
        <v>0</v>
      </c>
      <c r="BL625" t="n">
        <v>0</v>
      </c>
      <c r="BM625" t="n">
        <v>0</v>
      </c>
      <c r="BN625" t="n">
        <v>0</v>
      </c>
      <c r="BO625" t="n">
        <v>0</v>
      </c>
      <c r="BP625" t="n">
        <v>0</v>
      </c>
      <c r="BQ625" t="n">
        <v>0</v>
      </c>
      <c r="BR625" t="n">
        <v>0</v>
      </c>
      <c r="BS625" t="n">
        <v>0</v>
      </c>
      <c r="BT625" t="n">
        <v>0</v>
      </c>
      <c r="BU625" t="n">
        <v>0</v>
      </c>
      <c r="BV625" t="n">
        <v>0</v>
      </c>
      <c r="BW625" t="n">
        <v>0</v>
      </c>
      <c r="CV625" t="n">
        <v>0</v>
      </c>
      <c r="CW625" t="n">
        <v>0</v>
      </c>
      <c r="CX625">
        <f>ROUND(Y625*Source!I1713,7)</f>
        <v/>
      </c>
      <c r="CY625">
        <f>AA625</f>
        <v/>
      </c>
      <c r="CZ625">
        <f>AE625</f>
        <v/>
      </c>
      <c r="DA625">
        <f>AI625</f>
        <v/>
      </c>
      <c r="DB625">
        <f>ROUND((ROUND(AT625*CZ625,2)*ROUND(0.2,7)),2)</f>
        <v/>
      </c>
      <c r="DC625">
        <f>ROUND((ROUND(AT625*AG625,2)*ROUND(0.2,7)),2)</f>
        <v/>
      </c>
      <c r="DD625" t="inlineStr"/>
      <c r="DE625" t="inlineStr"/>
      <c r="DF625">
        <f>ROUND(ROUND(AE625*AI625,0)*CX625,0)</f>
        <v/>
      </c>
      <c r="DG625">
        <f>ROUND(ROUND(AF625,0)*CX625,0)</f>
        <v/>
      </c>
      <c r="DH625">
        <f>ROUND(ROUND(AG625,0)*CX625,0)</f>
        <v/>
      </c>
      <c r="DI625">
        <f>ROUND(ROUND(AH625,0)*CX625,0)</f>
        <v/>
      </c>
      <c r="DJ625">
        <f>DF625</f>
        <v/>
      </c>
      <c r="DK625" t="n">
        <v>0</v>
      </c>
      <c r="DL625" t="inlineStr"/>
      <c r="DM625" t="n">
        <v>0</v>
      </c>
      <c r="DN625" t="inlineStr"/>
      <c r="DO625" t="n">
        <v>0</v>
      </c>
    </row>
    <row r="626">
      <c r="A626">
        <f>ROW(Source!A1713)</f>
        <v/>
      </c>
      <c r="B626" t="n">
        <v>78855224</v>
      </c>
      <c r="C626" t="n">
        <v>78861750</v>
      </c>
      <c r="D626" t="n">
        <v>29110838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101-2499</t>
        </is>
      </c>
      <c r="J626" t="inlineStr">
        <is>
          <t>ТССЦ Московской обл., 101-2499, приказ Минстроя России №675/пр от 28.02.2017 № 254/пр</t>
        </is>
      </c>
      <c r="K626" t="inlineStr">
        <is>
          <t>Лента изоляционная прорезиненная односторонняя ширина 20 мм, толщина 0,25-0,35 мм</t>
        </is>
      </c>
      <c r="L626" t="n">
        <v>1346</v>
      </c>
      <c r="N626" t="n">
        <v>1009</v>
      </c>
      <c r="O626" t="inlineStr">
        <is>
          <t>кг</t>
        </is>
      </c>
      <c r="P626" t="inlineStr">
        <is>
          <t>кг</t>
        </is>
      </c>
      <c r="Q626" t="n">
        <v>1</v>
      </c>
      <c r="W626" t="n">
        <v>0</v>
      </c>
      <c r="X626" t="n">
        <v>-1294780295</v>
      </c>
      <c r="Y626">
        <f>(AT626*ROUND(0.2,7))</f>
        <v/>
      </c>
      <c r="AA626" t="n">
        <v>1090.07</v>
      </c>
      <c r="AB626" t="n">
        <v>0</v>
      </c>
      <c r="AC626" t="n">
        <v>0</v>
      </c>
      <c r="AD626" t="n">
        <v>0</v>
      </c>
      <c r="AE626" t="n">
        <v>30.5</v>
      </c>
      <c r="AF626" t="n">
        <v>0</v>
      </c>
      <c r="AG626" t="n">
        <v>0</v>
      </c>
      <c r="AH626" t="n">
        <v>0</v>
      </c>
      <c r="AI626" t="n">
        <v>35.74</v>
      </c>
      <c r="AJ626" t="n">
        <v>1</v>
      </c>
      <c r="AK626" t="n">
        <v>1</v>
      </c>
      <c r="AL626" t="n">
        <v>1</v>
      </c>
      <c r="AM626" t="n">
        <v>2</v>
      </c>
      <c r="AN626" t="n">
        <v>0</v>
      </c>
      <c r="AO626" t="n">
        <v>1</v>
      </c>
      <c r="AP626" t="n">
        <v>1</v>
      </c>
      <c r="AQ626" t="n">
        <v>0</v>
      </c>
      <c r="AR626" t="n">
        <v>0</v>
      </c>
      <c r="AS626" t="inlineStr"/>
      <c r="AT626" t="n">
        <v>0.012</v>
      </c>
      <c r="AU626" t="inlineStr">
        <is>
          <t>)*0,2</t>
        </is>
      </c>
      <c r="AV626" t="n">
        <v>0</v>
      </c>
      <c r="AW626" t="n">
        <v>2</v>
      </c>
      <c r="AX626" t="n">
        <v>78861775</v>
      </c>
      <c r="AY626" t="n">
        <v>1</v>
      </c>
      <c r="AZ626" t="n">
        <v>0</v>
      </c>
      <c r="BA626" t="n">
        <v>600</v>
      </c>
      <c r="BB626" t="n">
        <v>0</v>
      </c>
      <c r="BC626" t="n">
        <v>0</v>
      </c>
      <c r="BD626" t="n">
        <v>0</v>
      </c>
      <c r="BE626" t="n">
        <v>0</v>
      </c>
      <c r="BF626" t="n">
        <v>0</v>
      </c>
      <c r="BG626" t="n">
        <v>0</v>
      </c>
      <c r="BH626" t="n">
        <v>0</v>
      </c>
      <c r="BI626" t="n">
        <v>0</v>
      </c>
      <c r="BJ626" t="n">
        <v>0</v>
      </c>
      <c r="BK626" t="n">
        <v>0</v>
      </c>
      <c r="BL626" t="n">
        <v>0</v>
      </c>
      <c r="BM626" t="n">
        <v>0</v>
      </c>
      <c r="BN626" t="n">
        <v>0</v>
      </c>
      <c r="BO626" t="n">
        <v>0</v>
      </c>
      <c r="BP626" t="n">
        <v>0</v>
      </c>
      <c r="BQ626" t="n">
        <v>0</v>
      </c>
      <c r="BR626" t="n">
        <v>0</v>
      </c>
      <c r="BS626" t="n">
        <v>0</v>
      </c>
      <c r="BT626" t="n">
        <v>0</v>
      </c>
      <c r="BU626" t="n">
        <v>0</v>
      </c>
      <c r="BV626" t="n">
        <v>0</v>
      </c>
      <c r="BW626" t="n">
        <v>0</v>
      </c>
      <c r="CV626" t="n">
        <v>0</v>
      </c>
      <c r="CW626" t="n">
        <v>0</v>
      </c>
      <c r="CX626">
        <f>ROUND(Y626*Source!I1713,7)</f>
        <v/>
      </c>
      <c r="CY626">
        <f>AA626</f>
        <v/>
      </c>
      <c r="CZ626">
        <f>AE626</f>
        <v/>
      </c>
      <c r="DA626">
        <f>AI626</f>
        <v/>
      </c>
      <c r="DB626">
        <f>ROUND((ROUND(AT626*CZ626,2)*ROUND(0.2,7)),2)</f>
        <v/>
      </c>
      <c r="DC626">
        <f>ROUND((ROUND(AT626*AG626,2)*ROUND(0.2,7)),2)</f>
        <v/>
      </c>
      <c r="DD626" t="inlineStr"/>
      <c r="DE626" t="inlineStr"/>
      <c r="DF626">
        <f>ROUND(ROUND(AE626*AI626,0)*CX626,0)</f>
        <v/>
      </c>
      <c r="DG626">
        <f>ROUND(ROUND(AF626,0)*CX626,0)</f>
        <v/>
      </c>
      <c r="DH626">
        <f>ROUND(ROUND(AG626,0)*CX626,0)</f>
        <v/>
      </c>
      <c r="DI626">
        <f>ROUND(ROUND(AH626,0)*CX626,0)</f>
        <v/>
      </c>
      <c r="DJ626">
        <f>DF626</f>
        <v/>
      </c>
      <c r="DK626" t="n">
        <v>0</v>
      </c>
      <c r="DL626" t="inlineStr"/>
      <c r="DM626" t="n">
        <v>0</v>
      </c>
      <c r="DN626" t="inlineStr"/>
      <c r="DO626" t="n">
        <v>0</v>
      </c>
    </row>
    <row r="627">
      <c r="A627">
        <f>ROW(Source!A1713)</f>
        <v/>
      </c>
      <c r="B627" t="n">
        <v>78855224</v>
      </c>
      <c r="C627" t="n">
        <v>78861750</v>
      </c>
      <c r="D627" t="n">
        <v>29114470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101-3914</t>
        </is>
      </c>
      <c r="J627" t="inlineStr">
        <is>
          <t>ТССЦ Московской обл., 101-3914, приказ Минстроя России №675/пр от 28.02.2017 № 254/пр</t>
        </is>
      </c>
      <c r="K627" t="inlineStr">
        <is>
          <t>Дюбели распорные полипропиленовые</t>
        </is>
      </c>
      <c r="L627" t="n">
        <v>1355</v>
      </c>
      <c r="N627" t="n">
        <v>1010</v>
      </c>
      <c r="O627" t="inlineStr">
        <is>
          <t>100 шт.</t>
        </is>
      </c>
      <c r="P627" t="inlineStr">
        <is>
          <t>100 шт.</t>
        </is>
      </c>
      <c r="Q627" t="n">
        <v>100</v>
      </c>
      <c r="W627" t="n">
        <v>0</v>
      </c>
      <c r="X627" t="n">
        <v>1627582661</v>
      </c>
      <c r="Y627">
        <f>(AT627*ROUND(0.2,7))</f>
        <v/>
      </c>
      <c r="AA627" t="n">
        <v>78.48</v>
      </c>
      <c r="AB627" t="n">
        <v>0</v>
      </c>
      <c r="AC627" t="n">
        <v>0</v>
      </c>
      <c r="AD627" t="n">
        <v>0</v>
      </c>
      <c r="AE627" t="n">
        <v>86.23999999999999</v>
      </c>
      <c r="AF627" t="n">
        <v>0</v>
      </c>
      <c r="AG627" t="n">
        <v>0</v>
      </c>
      <c r="AH627" t="n">
        <v>0</v>
      </c>
      <c r="AI627" t="n">
        <v>0.91</v>
      </c>
      <c r="AJ627" t="n">
        <v>1</v>
      </c>
      <c r="AK627" t="n">
        <v>1</v>
      </c>
      <c r="AL627" t="n">
        <v>1</v>
      </c>
      <c r="AM627" t="n">
        <v>2</v>
      </c>
      <c r="AN627" t="n">
        <v>0</v>
      </c>
      <c r="AO627" t="n">
        <v>1</v>
      </c>
      <c r="AP627" t="n">
        <v>1</v>
      </c>
      <c r="AQ627" t="n">
        <v>0</v>
      </c>
      <c r="AR627" t="n">
        <v>0</v>
      </c>
      <c r="AS627" t="inlineStr"/>
      <c r="AT627" t="n">
        <v>0.014</v>
      </c>
      <c r="AU627" t="inlineStr">
        <is>
          <t>)*0,2</t>
        </is>
      </c>
      <c r="AV627" t="n">
        <v>0</v>
      </c>
      <c r="AW627" t="n">
        <v>2</v>
      </c>
      <c r="AX627" t="n">
        <v>78861776</v>
      </c>
      <c r="AY627" t="n">
        <v>1</v>
      </c>
      <c r="AZ627" t="n">
        <v>0</v>
      </c>
      <c r="BA627" t="n">
        <v>601</v>
      </c>
      <c r="BB627" t="n">
        <v>0</v>
      </c>
      <c r="BC627" t="n">
        <v>0</v>
      </c>
      <c r="BD627" t="n">
        <v>0</v>
      </c>
      <c r="BE627" t="n">
        <v>0</v>
      </c>
      <c r="BF627" t="n">
        <v>0</v>
      </c>
      <c r="BG627" t="n">
        <v>0</v>
      </c>
      <c r="BH627" t="n">
        <v>0</v>
      </c>
      <c r="BI627" t="n">
        <v>0</v>
      </c>
      <c r="BJ627" t="n">
        <v>0</v>
      </c>
      <c r="BK627" t="n">
        <v>0</v>
      </c>
      <c r="BL627" t="n">
        <v>0</v>
      </c>
      <c r="BM627" t="n">
        <v>0</v>
      </c>
      <c r="BN627" t="n">
        <v>0</v>
      </c>
      <c r="BO627" t="n">
        <v>0</v>
      </c>
      <c r="BP627" t="n">
        <v>0</v>
      </c>
      <c r="BQ627" t="n">
        <v>0</v>
      </c>
      <c r="BR627" t="n">
        <v>0</v>
      </c>
      <c r="BS627" t="n">
        <v>0</v>
      </c>
      <c r="BT627" t="n">
        <v>0</v>
      </c>
      <c r="BU627" t="n">
        <v>0</v>
      </c>
      <c r="BV627" t="n">
        <v>0</v>
      </c>
      <c r="BW627" t="n">
        <v>0</v>
      </c>
      <c r="CV627" t="n">
        <v>0</v>
      </c>
      <c r="CW627" t="n">
        <v>0</v>
      </c>
      <c r="CX627">
        <f>ROUND(Y627*Source!I1713,7)</f>
        <v/>
      </c>
      <c r="CY627">
        <f>AA627</f>
        <v/>
      </c>
      <c r="CZ627">
        <f>AE627</f>
        <v/>
      </c>
      <c r="DA627">
        <f>AI627</f>
        <v/>
      </c>
      <c r="DB627">
        <f>ROUND((ROUND(AT627*CZ627,2)*ROUND(0.2,7)),2)</f>
        <v/>
      </c>
      <c r="DC627">
        <f>ROUND((ROUND(AT627*AG627,2)*ROUND(0.2,7)),2)</f>
        <v/>
      </c>
      <c r="DD627" t="inlineStr"/>
      <c r="DE627" t="inlineStr"/>
      <c r="DF627">
        <f>ROUND(ROUND(AE627*AI627,0)*CX627,0)</f>
        <v/>
      </c>
      <c r="DG627">
        <f>ROUND(ROUND(AF627,0)*CX627,0)</f>
        <v/>
      </c>
      <c r="DH627">
        <f>ROUND(ROUND(AG627,0)*CX627,0)</f>
        <v/>
      </c>
      <c r="DI627">
        <f>ROUND(ROUND(AH627,0)*CX627,0)</f>
        <v/>
      </c>
      <c r="DJ627">
        <f>DF627</f>
        <v/>
      </c>
      <c r="DK627" t="n">
        <v>0</v>
      </c>
      <c r="DL627" t="inlineStr"/>
      <c r="DM627" t="n">
        <v>0</v>
      </c>
      <c r="DN627" t="inlineStr"/>
      <c r="DO627" t="n">
        <v>0</v>
      </c>
    </row>
    <row r="628">
      <c r="A628">
        <f>ROW(Source!A1713)</f>
        <v/>
      </c>
      <c r="B628" t="n">
        <v>78855224</v>
      </c>
      <c r="C628" t="n">
        <v>78861750</v>
      </c>
      <c r="D628" t="n">
        <v>29129474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201-0843</t>
        </is>
      </c>
      <c r="J628" t="inlineStr">
        <is>
          <t>ТССЦ Московской обл., 201-0843, приказ Минстроя России №675/пр от 28.02.2017 № 255/пр</t>
        </is>
      </c>
      <c r="K628" t="inlineStr">
        <is>
          <t>Конструкции стальные индивидуальные решетчатые сварные массой до 0,1 т</t>
        </is>
      </c>
      <c r="L628" t="n">
        <v>1348</v>
      </c>
      <c r="N628" t="n">
        <v>1009</v>
      </c>
      <c r="O628" t="inlineStr">
        <is>
          <t>т</t>
        </is>
      </c>
      <c r="P628" t="inlineStr">
        <is>
          <t>т</t>
        </is>
      </c>
      <c r="Q628" t="n">
        <v>1000</v>
      </c>
      <c r="W628" t="n">
        <v>0</v>
      </c>
      <c r="X628" t="n">
        <v>-115984519</v>
      </c>
      <c r="Y628">
        <f>(AT628*ROUND(0.2,7))</f>
        <v/>
      </c>
      <c r="AA628" t="n">
        <v>118113.18</v>
      </c>
      <c r="AB628" t="n">
        <v>0</v>
      </c>
      <c r="AC628" t="n">
        <v>0</v>
      </c>
      <c r="AD628" t="n">
        <v>0</v>
      </c>
      <c r="AE628" t="n">
        <v>11534.49</v>
      </c>
      <c r="AF628" t="n">
        <v>0</v>
      </c>
      <c r="AG628" t="n">
        <v>0</v>
      </c>
      <c r="AH628" t="n">
        <v>0</v>
      </c>
      <c r="AI628" t="n">
        <v>10.24</v>
      </c>
      <c r="AJ628" t="n">
        <v>1</v>
      </c>
      <c r="AK628" t="n">
        <v>1</v>
      </c>
      <c r="AL628" t="n">
        <v>1</v>
      </c>
      <c r="AM628" t="n">
        <v>2</v>
      </c>
      <c r="AN628" t="n">
        <v>0</v>
      </c>
      <c r="AO628" t="n">
        <v>1</v>
      </c>
      <c r="AP628" t="n">
        <v>1</v>
      </c>
      <c r="AQ628" t="n">
        <v>0</v>
      </c>
      <c r="AR628" t="n">
        <v>0</v>
      </c>
      <c r="AS628" t="inlineStr"/>
      <c r="AT628" t="n">
        <v>0.001</v>
      </c>
      <c r="AU628" t="inlineStr">
        <is>
          <t>)*0,2</t>
        </is>
      </c>
      <c r="AV628" t="n">
        <v>0</v>
      </c>
      <c r="AW628" t="n">
        <v>2</v>
      </c>
      <c r="AX628" t="n">
        <v>78861777</v>
      </c>
      <c r="AY628" t="n">
        <v>1</v>
      </c>
      <c r="AZ628" t="n">
        <v>0</v>
      </c>
      <c r="BA628" t="n">
        <v>602</v>
      </c>
      <c r="BB628" t="n">
        <v>0</v>
      </c>
      <c r="BC628" t="n">
        <v>0</v>
      </c>
      <c r="BD628" t="n">
        <v>0</v>
      </c>
      <c r="BE628" t="n">
        <v>0</v>
      </c>
      <c r="BF628" t="n">
        <v>0</v>
      </c>
      <c r="BG628" t="n">
        <v>0</v>
      </c>
      <c r="BH628" t="n">
        <v>0</v>
      </c>
      <c r="BI628" t="n">
        <v>0</v>
      </c>
      <c r="BJ628" t="n">
        <v>0</v>
      </c>
      <c r="BK628" t="n">
        <v>0</v>
      </c>
      <c r="BL628" t="n">
        <v>0</v>
      </c>
      <c r="BM628" t="n">
        <v>0</v>
      </c>
      <c r="BN628" t="n">
        <v>0</v>
      </c>
      <c r="BO628" t="n">
        <v>0</v>
      </c>
      <c r="BP628" t="n">
        <v>0</v>
      </c>
      <c r="BQ628" t="n">
        <v>0</v>
      </c>
      <c r="BR628" t="n">
        <v>0</v>
      </c>
      <c r="BS628" t="n">
        <v>0</v>
      </c>
      <c r="BT628" t="n">
        <v>0</v>
      </c>
      <c r="BU628" t="n">
        <v>0</v>
      </c>
      <c r="BV628" t="n">
        <v>0</v>
      </c>
      <c r="BW628" t="n">
        <v>0</v>
      </c>
      <c r="CV628" t="n">
        <v>0</v>
      </c>
      <c r="CW628" t="n">
        <v>0</v>
      </c>
      <c r="CX628">
        <f>ROUND(Y628*Source!I1713,7)</f>
        <v/>
      </c>
      <c r="CY628">
        <f>AA628</f>
        <v/>
      </c>
      <c r="CZ628">
        <f>AE628</f>
        <v/>
      </c>
      <c r="DA628">
        <f>AI628</f>
        <v/>
      </c>
      <c r="DB628">
        <f>ROUND((ROUND(AT628*CZ628,2)*ROUND(0.2,7)),2)</f>
        <v/>
      </c>
      <c r="DC628">
        <f>ROUND((ROUND(AT628*AG628,2)*ROUND(0.2,7)),2)</f>
        <v/>
      </c>
      <c r="DD628" t="inlineStr"/>
      <c r="DE628" t="inlineStr"/>
      <c r="DF628">
        <f>ROUND(ROUND(AE628*AI628,0)*CX628,0)</f>
        <v/>
      </c>
      <c r="DG628">
        <f>ROUND(ROUND(AF628,0)*CX628,0)</f>
        <v/>
      </c>
      <c r="DH628">
        <f>ROUND(ROUND(AG628,0)*CX628,0)</f>
        <v/>
      </c>
      <c r="DI628">
        <f>ROUND(ROUND(AH628,0)*CX628,0)</f>
        <v/>
      </c>
      <c r="DJ628">
        <f>DF628</f>
        <v/>
      </c>
      <c r="DK628" t="n">
        <v>0</v>
      </c>
      <c r="DL628" t="inlineStr"/>
      <c r="DM628" t="n">
        <v>0</v>
      </c>
      <c r="DN628" t="inlineStr"/>
      <c r="DO628" t="n">
        <v>0</v>
      </c>
    </row>
    <row r="629">
      <c r="A629">
        <f>ROW(Source!A1713)</f>
        <v/>
      </c>
      <c r="B629" t="n">
        <v>78855224</v>
      </c>
      <c r="C629" t="n">
        <v>78861750</v>
      </c>
      <c r="D629" t="n">
        <v>29165774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509-0090</t>
        </is>
      </c>
      <c r="J629" t="inlineStr">
        <is>
          <t>ТССЦ Московской обл., 509-0090, приказ Минстроя России №675/пр от 28.02.2017 № 258/пр</t>
        </is>
      </c>
      <c r="K629" t="inlineStr">
        <is>
          <t>Перемычки гибкие, тип ПГС-50</t>
        </is>
      </c>
      <c r="L629" t="n">
        <v>1358</v>
      </c>
      <c r="N629" t="n">
        <v>1010</v>
      </c>
      <c r="O629" t="inlineStr">
        <is>
          <t>10 шт.</t>
        </is>
      </c>
      <c r="P629" t="inlineStr">
        <is>
          <t>10 шт.</t>
        </is>
      </c>
      <c r="Q629" t="n">
        <v>10</v>
      </c>
      <c r="W629" t="n">
        <v>0</v>
      </c>
      <c r="X629" t="n">
        <v>-1035860104</v>
      </c>
      <c r="Y629">
        <f>(AT629*ROUND(0.2,7))</f>
        <v/>
      </c>
      <c r="AA629" t="n">
        <v>1258.9</v>
      </c>
      <c r="AB629" t="n">
        <v>0</v>
      </c>
      <c r="AC629" t="n">
        <v>0</v>
      </c>
      <c r="AD629" t="n">
        <v>0</v>
      </c>
      <c r="AE629" t="n">
        <v>40.9</v>
      </c>
      <c r="AF629" t="n">
        <v>0</v>
      </c>
      <c r="AG629" t="n">
        <v>0</v>
      </c>
      <c r="AH629" t="n">
        <v>0</v>
      </c>
      <c r="AI629" t="n">
        <v>30.78</v>
      </c>
      <c r="AJ629" t="n">
        <v>1</v>
      </c>
      <c r="AK629" t="n">
        <v>1</v>
      </c>
      <c r="AL629" t="n">
        <v>1</v>
      </c>
      <c r="AM629" t="n">
        <v>2</v>
      </c>
      <c r="AN629" t="n">
        <v>0</v>
      </c>
      <c r="AO629" t="n">
        <v>1</v>
      </c>
      <c r="AP629" t="n">
        <v>1</v>
      </c>
      <c r="AQ629" t="n">
        <v>0</v>
      </c>
      <c r="AR629" t="n">
        <v>0</v>
      </c>
      <c r="AS629" t="inlineStr"/>
      <c r="AT629" t="n">
        <v>0.1</v>
      </c>
      <c r="AU629" t="inlineStr">
        <is>
          <t>)*0,2</t>
        </is>
      </c>
      <c r="AV629" t="n">
        <v>0</v>
      </c>
      <c r="AW629" t="n">
        <v>2</v>
      </c>
      <c r="AX629" t="n">
        <v>78861778</v>
      </c>
      <c r="AY629" t="n">
        <v>1</v>
      </c>
      <c r="AZ629" t="n">
        <v>0</v>
      </c>
      <c r="BA629" t="n">
        <v>603</v>
      </c>
      <c r="BB629" t="n">
        <v>0</v>
      </c>
      <c r="BC629" t="n">
        <v>0</v>
      </c>
      <c r="BD629" t="n">
        <v>0</v>
      </c>
      <c r="BE629" t="n">
        <v>0</v>
      </c>
      <c r="BF629" t="n">
        <v>0</v>
      </c>
      <c r="BG629" t="n">
        <v>0</v>
      </c>
      <c r="BH629" t="n">
        <v>0</v>
      </c>
      <c r="BI629" t="n">
        <v>0</v>
      </c>
      <c r="BJ629" t="n">
        <v>0</v>
      </c>
      <c r="BK629" t="n">
        <v>0</v>
      </c>
      <c r="BL629" t="n">
        <v>0</v>
      </c>
      <c r="BM629" t="n">
        <v>0</v>
      </c>
      <c r="BN629" t="n">
        <v>0</v>
      </c>
      <c r="BO629" t="n">
        <v>0</v>
      </c>
      <c r="BP629" t="n">
        <v>0</v>
      </c>
      <c r="BQ629" t="n">
        <v>0</v>
      </c>
      <c r="BR629" t="n">
        <v>0</v>
      </c>
      <c r="BS629" t="n">
        <v>0</v>
      </c>
      <c r="BT629" t="n">
        <v>0</v>
      </c>
      <c r="BU629" t="n">
        <v>0</v>
      </c>
      <c r="BV629" t="n">
        <v>0</v>
      </c>
      <c r="BW629" t="n">
        <v>0</v>
      </c>
      <c r="CV629" t="n">
        <v>0</v>
      </c>
      <c r="CW629" t="n">
        <v>0</v>
      </c>
      <c r="CX629">
        <f>ROUND(Y629*Source!I1713,7)</f>
        <v/>
      </c>
      <c r="CY629">
        <f>AA629</f>
        <v/>
      </c>
      <c r="CZ629">
        <f>AE629</f>
        <v/>
      </c>
      <c r="DA629">
        <f>AI629</f>
        <v/>
      </c>
      <c r="DB629">
        <f>ROUND((ROUND(AT629*CZ629,2)*ROUND(0.2,7)),2)</f>
        <v/>
      </c>
      <c r="DC629">
        <f>ROUND((ROUND(AT629*AG629,2)*ROUND(0.2,7)),2)</f>
        <v/>
      </c>
      <c r="DD629" t="inlineStr"/>
      <c r="DE629" t="inlineStr"/>
      <c r="DF629">
        <f>ROUND(ROUND(AE629*AI629,0)*CX629,0)</f>
        <v/>
      </c>
      <c r="DG629">
        <f>ROUND(ROUND(AF629,0)*CX629,0)</f>
        <v/>
      </c>
      <c r="DH629">
        <f>ROUND(ROUND(AG629,0)*CX629,0)</f>
        <v/>
      </c>
      <c r="DI629">
        <f>ROUND(ROUND(AH629,0)*CX629,0)</f>
        <v/>
      </c>
      <c r="DJ629">
        <f>DF629</f>
        <v/>
      </c>
      <c r="DK629" t="n">
        <v>0</v>
      </c>
      <c r="DL629" t="inlineStr"/>
      <c r="DM629" t="n">
        <v>0</v>
      </c>
      <c r="DN629" t="inlineStr"/>
      <c r="DO629" t="n">
        <v>0</v>
      </c>
    </row>
    <row r="630">
      <c r="A630">
        <f>ROW(Source!A1713)</f>
        <v/>
      </c>
      <c r="B630" t="n">
        <v>78855224</v>
      </c>
      <c r="C630" t="n">
        <v>78861750</v>
      </c>
      <c r="D630" t="n">
        <v>29171708</v>
      </c>
      <c r="E630" t="n">
        <v>1</v>
      </c>
      <c r="F630" t="n">
        <v>1</v>
      </c>
      <c r="G630" t="n">
        <v>1</v>
      </c>
      <c r="H630" t="n">
        <v>3</v>
      </c>
      <c r="I630" t="inlineStr">
        <is>
          <t>509-1210</t>
        </is>
      </c>
      <c r="J630" t="inlineStr">
        <is>
          <t>ТССЦ Московской обл., 509-1210, приказ Минстроя России №675/пр от 28.02.2017 № 258/пр</t>
        </is>
      </c>
      <c r="K630" t="inlineStr">
        <is>
          <t>Вазелин технический</t>
        </is>
      </c>
      <c r="L630" t="n">
        <v>1346</v>
      </c>
      <c r="N630" t="n">
        <v>1009</v>
      </c>
      <c r="O630" t="inlineStr">
        <is>
          <t>кг</t>
        </is>
      </c>
      <c r="P630" t="inlineStr">
        <is>
          <t>кг</t>
        </is>
      </c>
      <c r="Q630" t="n">
        <v>1</v>
      </c>
      <c r="W630" t="n">
        <v>0</v>
      </c>
      <c r="X630" t="n">
        <v>1015963907</v>
      </c>
      <c r="Y630">
        <f>(AT630*ROUND(0.2,7))</f>
        <v/>
      </c>
      <c r="AA630" t="n">
        <v>315.49</v>
      </c>
      <c r="AB630" t="n">
        <v>0</v>
      </c>
      <c r="AC630" t="n">
        <v>0</v>
      </c>
      <c r="AD630" t="n">
        <v>0</v>
      </c>
      <c r="AE630" t="n">
        <v>30.6</v>
      </c>
      <c r="AF630" t="n">
        <v>0</v>
      </c>
      <c r="AG630" t="n">
        <v>0</v>
      </c>
      <c r="AH630" t="n">
        <v>0</v>
      </c>
      <c r="AI630" t="n">
        <v>10.31</v>
      </c>
      <c r="AJ630" t="n">
        <v>1</v>
      </c>
      <c r="AK630" t="n">
        <v>1</v>
      </c>
      <c r="AL630" t="n">
        <v>1</v>
      </c>
      <c r="AM630" t="n">
        <v>2</v>
      </c>
      <c r="AN630" t="n">
        <v>0</v>
      </c>
      <c r="AO630" t="n">
        <v>1</v>
      </c>
      <c r="AP630" t="n">
        <v>1</v>
      </c>
      <c r="AQ630" t="n">
        <v>0</v>
      </c>
      <c r="AR630" t="n">
        <v>0</v>
      </c>
      <c r="AS630" t="inlineStr"/>
      <c r="AT630" t="n">
        <v>0.006</v>
      </c>
      <c r="AU630" t="inlineStr">
        <is>
          <t>)*0,2</t>
        </is>
      </c>
      <c r="AV630" t="n">
        <v>0</v>
      </c>
      <c r="AW630" t="n">
        <v>2</v>
      </c>
      <c r="AX630" t="n">
        <v>78861779</v>
      </c>
      <c r="AY630" t="n">
        <v>1</v>
      </c>
      <c r="AZ630" t="n">
        <v>0</v>
      </c>
      <c r="BA630" t="n">
        <v>604</v>
      </c>
      <c r="BB630" t="n">
        <v>0</v>
      </c>
      <c r="BC630" t="n">
        <v>0</v>
      </c>
      <c r="BD630" t="n">
        <v>0</v>
      </c>
      <c r="BE630" t="n">
        <v>0</v>
      </c>
      <c r="BF630" t="n">
        <v>0</v>
      </c>
      <c r="BG630" t="n">
        <v>0</v>
      </c>
      <c r="BH630" t="n">
        <v>0</v>
      </c>
      <c r="BI630" t="n">
        <v>0</v>
      </c>
      <c r="BJ630" t="n">
        <v>0</v>
      </c>
      <c r="BK630" t="n">
        <v>0</v>
      </c>
      <c r="BL630" t="n">
        <v>0</v>
      </c>
      <c r="BM630" t="n">
        <v>0</v>
      </c>
      <c r="BN630" t="n">
        <v>0</v>
      </c>
      <c r="BO630" t="n">
        <v>0</v>
      </c>
      <c r="BP630" t="n">
        <v>0</v>
      </c>
      <c r="BQ630" t="n">
        <v>0</v>
      </c>
      <c r="BR630" t="n">
        <v>0</v>
      </c>
      <c r="BS630" t="n">
        <v>0</v>
      </c>
      <c r="BT630" t="n">
        <v>0</v>
      </c>
      <c r="BU630" t="n">
        <v>0</v>
      </c>
      <c r="BV630" t="n">
        <v>0</v>
      </c>
      <c r="BW630" t="n">
        <v>0</v>
      </c>
      <c r="CV630" t="n">
        <v>0</v>
      </c>
      <c r="CW630" t="n">
        <v>0</v>
      </c>
      <c r="CX630">
        <f>ROUND(Y630*Source!I1713,7)</f>
        <v/>
      </c>
      <c r="CY630">
        <f>AA630</f>
        <v/>
      </c>
      <c r="CZ630">
        <f>AE630</f>
        <v/>
      </c>
      <c r="DA630">
        <f>AI630</f>
        <v/>
      </c>
      <c r="DB630">
        <f>ROUND((ROUND(AT630*CZ630,2)*ROUND(0.2,7)),2)</f>
        <v/>
      </c>
      <c r="DC630">
        <f>ROUND((ROUND(AT630*AG630,2)*ROUND(0.2,7)),2)</f>
        <v/>
      </c>
      <c r="DD630" t="inlineStr"/>
      <c r="DE630" t="inlineStr"/>
      <c r="DF630">
        <f>ROUND(ROUND(AE630*AI630,0)*CX630,0)</f>
        <v/>
      </c>
      <c r="DG630">
        <f>ROUND(ROUND(AF630,0)*CX630,0)</f>
        <v/>
      </c>
      <c r="DH630">
        <f>ROUND(ROUND(AG630,0)*CX630,0)</f>
        <v/>
      </c>
      <c r="DI630">
        <f>ROUND(ROUND(AH630,0)*CX630,0)</f>
        <v/>
      </c>
      <c r="DJ630">
        <f>DF630</f>
        <v/>
      </c>
      <c r="DK630" t="n">
        <v>0</v>
      </c>
      <c r="DL630" t="inlineStr"/>
      <c r="DM630" t="n">
        <v>0</v>
      </c>
      <c r="DN630" t="inlineStr"/>
      <c r="DO630" t="n">
        <v>0</v>
      </c>
    </row>
    <row r="631">
      <c r="A631">
        <f>ROW(Source!A1713)</f>
        <v/>
      </c>
      <c r="B631" t="n">
        <v>78855224</v>
      </c>
      <c r="C631" t="n">
        <v>78861750</v>
      </c>
      <c r="D631" t="n">
        <v>29171808</v>
      </c>
      <c r="E631" t="n">
        <v>1</v>
      </c>
      <c r="F631" t="n">
        <v>1</v>
      </c>
      <c r="G631" t="n">
        <v>1</v>
      </c>
      <c r="H631" t="n">
        <v>3</v>
      </c>
      <c r="I631" t="inlineStr">
        <is>
          <t>999-9950</t>
        </is>
      </c>
      <c r="J631" t="inlineStr">
        <is>
          <t>ТССЦ Московской обл., 999-9950, приказ Минстроя России №675/пр от 21.09.2015 г.</t>
        </is>
      </c>
      <c r="K631" t="inlineStr">
        <is>
          <t>Вспомогательные ненормируемые материалы (2% от ОЗП)</t>
        </is>
      </c>
      <c r="L631" t="n">
        <v>1374</v>
      </c>
      <c r="N631" t="n">
        <v>1013</v>
      </c>
      <c r="O631" t="inlineStr">
        <is>
          <t>РУБ</t>
        </is>
      </c>
      <c r="P631" t="inlineStr">
        <is>
          <t>РУБ</t>
        </is>
      </c>
      <c r="Q631" t="n">
        <v>1</v>
      </c>
      <c r="W631" t="n">
        <v>0</v>
      </c>
      <c r="X631" t="n">
        <v>-915781824</v>
      </c>
      <c r="Y631">
        <f>(AT631*ROUND(0.2,7))</f>
        <v/>
      </c>
      <c r="AA631" t="n">
        <v>1</v>
      </c>
      <c r="AB631" t="n">
        <v>0</v>
      </c>
      <c r="AC631" t="n">
        <v>0</v>
      </c>
      <c r="AD631" t="n">
        <v>0</v>
      </c>
      <c r="AE631" t="n">
        <v>1</v>
      </c>
      <c r="AF631" t="n">
        <v>0</v>
      </c>
      <c r="AG631" t="n">
        <v>0</v>
      </c>
      <c r="AH631" t="n">
        <v>0</v>
      </c>
      <c r="AI631" t="n">
        <v>1</v>
      </c>
      <c r="AJ631" t="n">
        <v>1</v>
      </c>
      <c r="AK631" t="n">
        <v>1</v>
      </c>
      <c r="AL631" t="n">
        <v>1</v>
      </c>
      <c r="AM631" t="n">
        <v>-2</v>
      </c>
      <c r="AN631" t="n">
        <v>0</v>
      </c>
      <c r="AO631" t="n">
        <v>1</v>
      </c>
      <c r="AP631" t="n">
        <v>1</v>
      </c>
      <c r="AQ631" t="n">
        <v>0</v>
      </c>
      <c r="AR631" t="n">
        <v>0</v>
      </c>
      <c r="AS631" t="inlineStr"/>
      <c r="AT631" t="n">
        <v>0.3</v>
      </c>
      <c r="AU631" t="inlineStr">
        <is>
          <t>)*0,2</t>
        </is>
      </c>
      <c r="AV631" t="n">
        <v>0</v>
      </c>
      <c r="AW631" t="n">
        <v>2</v>
      </c>
      <c r="AX631" t="n">
        <v>78861780</v>
      </c>
      <c r="AY631" t="n">
        <v>1</v>
      </c>
      <c r="AZ631" t="n">
        <v>0</v>
      </c>
      <c r="BA631" t="n">
        <v>605</v>
      </c>
      <c r="BB631" t="n">
        <v>0</v>
      </c>
      <c r="BC631" t="n">
        <v>0</v>
      </c>
      <c r="BD631" t="n">
        <v>0</v>
      </c>
      <c r="BE631" t="n">
        <v>0</v>
      </c>
      <c r="BF631" t="n">
        <v>0</v>
      </c>
      <c r="BG631" t="n">
        <v>0</v>
      </c>
      <c r="BH631" t="n">
        <v>0</v>
      </c>
      <c r="BI631" t="n">
        <v>0</v>
      </c>
      <c r="BJ631" t="n">
        <v>0</v>
      </c>
      <c r="BK631" t="n">
        <v>0</v>
      </c>
      <c r="BL631" t="n">
        <v>0</v>
      </c>
      <c r="BM631" t="n">
        <v>0</v>
      </c>
      <c r="BN631" t="n">
        <v>0</v>
      </c>
      <c r="BO631" t="n">
        <v>0</v>
      </c>
      <c r="BP631" t="n">
        <v>0</v>
      </c>
      <c r="BQ631" t="n">
        <v>0</v>
      </c>
      <c r="BR631" t="n">
        <v>0</v>
      </c>
      <c r="BS631" t="n">
        <v>0</v>
      </c>
      <c r="BT631" t="n">
        <v>0</v>
      </c>
      <c r="BU631" t="n">
        <v>0</v>
      </c>
      <c r="BV631" t="n">
        <v>0</v>
      </c>
      <c r="BW631" t="n">
        <v>0</v>
      </c>
      <c r="CV631" t="n">
        <v>0</v>
      </c>
      <c r="CW631" t="n">
        <v>0</v>
      </c>
      <c r="CX631">
        <f>ROUND(Y631*Source!I1713,7)</f>
        <v/>
      </c>
      <c r="CY631">
        <f>AA631</f>
        <v/>
      </c>
      <c r="CZ631">
        <f>AE631</f>
        <v/>
      </c>
      <c r="DA631">
        <f>AI631</f>
        <v/>
      </c>
      <c r="DB631">
        <f>ROUND((ROUND(AT631*CZ631,2)*ROUND(0.2,7)),2)</f>
        <v/>
      </c>
      <c r="DC631">
        <f>ROUND((ROUND(AT631*AG631,2)*ROUND(0.2,7)),2)</f>
        <v/>
      </c>
      <c r="DD631" t="inlineStr"/>
      <c r="DE631" t="inlineStr"/>
      <c r="DF631">
        <f>ROUND(ROUND(AE631,0)*CX631,0)</f>
        <v/>
      </c>
      <c r="DG631">
        <f>ROUND(ROUND(AF631,0)*CX631,0)</f>
        <v/>
      </c>
      <c r="DH631">
        <f>ROUND(ROUND(AG631,0)*CX631,0)</f>
        <v/>
      </c>
      <c r="DI631">
        <f>ROUND(ROUND(AH631,0)*CX631,0)</f>
        <v/>
      </c>
      <c r="DJ631">
        <f>DF631</f>
        <v/>
      </c>
      <c r="DK631" t="n">
        <v>0</v>
      </c>
      <c r="DL631" t="inlineStr"/>
      <c r="DM631" t="n">
        <v>0</v>
      </c>
      <c r="DN631" t="inlineStr"/>
      <c r="DO631" t="n">
        <v>0</v>
      </c>
    </row>
    <row r="632">
      <c r="A632">
        <f>ROW(Source!A1714)</f>
        <v/>
      </c>
      <c r="B632" t="n">
        <v>78855224</v>
      </c>
      <c r="C632" t="n">
        <v>78861781</v>
      </c>
      <c r="D632" t="n">
        <v>29361307</v>
      </c>
      <c r="E632" t="n">
        <v>1</v>
      </c>
      <c r="F632" t="n">
        <v>1</v>
      </c>
      <c r="G632" t="n">
        <v>1</v>
      </c>
      <c r="H632" t="n">
        <v>1</v>
      </c>
      <c r="I632" t="inlineStr">
        <is>
          <t>1-2039-90</t>
        </is>
      </c>
      <c r="J632" t="inlineStr"/>
      <c r="K632" t="inlineStr">
        <is>
          <t>Рабочий монтажник среднего разряда 3,9</t>
        </is>
      </c>
      <c r="L632" t="n">
        <v>1369</v>
      </c>
      <c r="N632" t="n">
        <v>1013</v>
      </c>
      <c r="O632" t="inlineStr">
        <is>
          <t>чел.-ч</t>
        </is>
      </c>
      <c r="P632" t="inlineStr">
        <is>
          <t>чел.-ч</t>
        </is>
      </c>
      <c r="Q632" t="n">
        <v>1</v>
      </c>
      <c r="W632" t="n">
        <v>0</v>
      </c>
      <c r="X632" t="n">
        <v>357208865</v>
      </c>
      <c r="Y632">
        <f>AT632</f>
        <v/>
      </c>
      <c r="AA632" t="n">
        <v>0</v>
      </c>
      <c r="AB632" t="n">
        <v>0</v>
      </c>
      <c r="AC632" t="n">
        <v>0</v>
      </c>
      <c r="AD632" t="n">
        <v>9.51</v>
      </c>
      <c r="AE632" t="n">
        <v>0</v>
      </c>
      <c r="AF632" t="n">
        <v>0</v>
      </c>
      <c r="AG632" t="n">
        <v>0</v>
      </c>
      <c r="AH632" t="n">
        <v>9.51</v>
      </c>
      <c r="AI632" t="n">
        <v>1</v>
      </c>
      <c r="AJ632" t="n">
        <v>1</v>
      </c>
      <c r="AK632" t="n">
        <v>1</v>
      </c>
      <c r="AL632" t="n">
        <v>1</v>
      </c>
      <c r="AM632" t="n">
        <v>-2</v>
      </c>
      <c r="AN632" t="n">
        <v>0</v>
      </c>
      <c r="AO632" t="n">
        <v>1</v>
      </c>
      <c r="AP632" t="n">
        <v>1</v>
      </c>
      <c r="AQ632" t="n">
        <v>0</v>
      </c>
      <c r="AR632" t="n">
        <v>0</v>
      </c>
      <c r="AS632" t="inlineStr"/>
      <c r="AT632" t="n">
        <v>1.56</v>
      </c>
      <c r="AU632" t="inlineStr"/>
      <c r="AV632" t="n">
        <v>1</v>
      </c>
      <c r="AW632" t="n">
        <v>2</v>
      </c>
      <c r="AX632" t="n">
        <v>78861799</v>
      </c>
      <c r="AY632" t="n">
        <v>1</v>
      </c>
      <c r="AZ632" t="n">
        <v>0</v>
      </c>
      <c r="BA632" t="n">
        <v>606</v>
      </c>
      <c r="BB632" t="n">
        <v>0</v>
      </c>
      <c r="BC632" t="n">
        <v>0</v>
      </c>
      <c r="BD632" t="n">
        <v>0</v>
      </c>
      <c r="BE632" t="n">
        <v>0</v>
      </c>
      <c r="BF632" t="n">
        <v>0</v>
      </c>
      <c r="BG632" t="n">
        <v>0</v>
      </c>
      <c r="BH632" t="n">
        <v>0</v>
      </c>
      <c r="BI632" t="n">
        <v>0</v>
      </c>
      <c r="BJ632" t="n">
        <v>0</v>
      </c>
      <c r="BK632" t="n">
        <v>0</v>
      </c>
      <c r="BL632" t="n">
        <v>0</v>
      </c>
      <c r="BM632" t="n">
        <v>0</v>
      </c>
      <c r="BN632" t="n">
        <v>0</v>
      </c>
      <c r="BO632" t="n">
        <v>0</v>
      </c>
      <c r="BP632" t="n">
        <v>0</v>
      </c>
      <c r="BQ632" t="n">
        <v>0</v>
      </c>
      <c r="BR632" t="n">
        <v>0</v>
      </c>
      <c r="BS632" t="n">
        <v>0</v>
      </c>
      <c r="BT632" t="n">
        <v>0</v>
      </c>
      <c r="BU632" t="n">
        <v>0</v>
      </c>
      <c r="BV632" t="n">
        <v>0</v>
      </c>
      <c r="BW632" t="n">
        <v>0</v>
      </c>
      <c r="CU632">
        <f>ROUND(AT632*Source!I1714*AH632*AL632,0)</f>
        <v/>
      </c>
      <c r="CV632">
        <f>ROUND(Y632*Source!I1714,7)</f>
        <v/>
      </c>
      <c r="CW632" t="n">
        <v>0</v>
      </c>
      <c r="CX632">
        <f>ROUND(Y632*Source!I1714,7)</f>
        <v/>
      </c>
      <c r="CY632">
        <f>AD632</f>
        <v/>
      </c>
      <c r="CZ632">
        <f>AH632</f>
        <v/>
      </c>
      <c r="DA632">
        <f>AL632</f>
        <v/>
      </c>
      <c r="DB632">
        <f>ROUND(ROUND(AT632*CZ632,2),2)</f>
        <v/>
      </c>
      <c r="DC632">
        <f>ROUND(ROUND(AT632*AG632,2),2)</f>
        <v/>
      </c>
      <c r="DD632" t="inlineStr"/>
      <c r="DE632" t="inlineStr"/>
      <c r="DF632">
        <f>ROUND(ROUND(AE632,0)*CX632,0)</f>
        <v/>
      </c>
      <c r="DG632">
        <f>ROUND(ROUND(AF632,0)*CX632,0)</f>
        <v/>
      </c>
      <c r="DH632">
        <f>ROUND(ROUND(AG632,0)*CX632,0)</f>
        <v/>
      </c>
      <c r="DI632">
        <f>ROUND(ROUND(AH632,0)*CX632,0)</f>
        <v/>
      </c>
      <c r="DJ632">
        <f>DI632</f>
        <v/>
      </c>
      <c r="DK632" t="n">
        <v>0</v>
      </c>
      <c r="DL632" t="inlineStr"/>
      <c r="DM632" t="n">
        <v>0</v>
      </c>
      <c r="DN632" t="inlineStr"/>
      <c r="DO632" t="n">
        <v>0</v>
      </c>
    </row>
    <row r="633">
      <c r="A633">
        <f>ROW(Source!A1714)</f>
        <v/>
      </c>
      <c r="B633" t="n">
        <v>78855224</v>
      </c>
      <c r="C633" t="n">
        <v>78861781</v>
      </c>
      <c r="D633" t="n">
        <v>29172657</v>
      </c>
      <c r="E633" t="n">
        <v>1</v>
      </c>
      <c r="F633" t="n">
        <v>1</v>
      </c>
      <c r="G633" t="n">
        <v>1</v>
      </c>
      <c r="H633" t="n">
        <v>2</v>
      </c>
      <c r="I633" t="inlineStr">
        <is>
          <t>040502</t>
        </is>
      </c>
      <c r="J633" t="inlineStr">
        <is>
          <t>ТСЭМ Московской обл., 040502, приказ Минстроя России №675/пр от 28.02.2017 № 264/пр</t>
        </is>
      </c>
      <c r="K633" t="inlineStr">
        <is>
          <t>Установки для сварки ручной дуговой (постоянного тока)</t>
        </is>
      </c>
      <c r="L633" t="n">
        <v>1368</v>
      </c>
      <c r="N633" t="n">
        <v>1011</v>
      </c>
      <c r="O633" t="inlineStr">
        <is>
          <t>маш.-ч</t>
        </is>
      </c>
      <c r="P633" t="inlineStr">
        <is>
          <t>маш.-ч</t>
        </is>
      </c>
      <c r="Q633" t="n">
        <v>1</v>
      </c>
      <c r="W633" t="n">
        <v>0</v>
      </c>
      <c r="X633" t="n">
        <v>1474986261</v>
      </c>
      <c r="Y633">
        <f>AT633</f>
        <v/>
      </c>
      <c r="AA633" t="n">
        <v>0</v>
      </c>
      <c r="AB633" t="n">
        <v>69.26000000000001</v>
      </c>
      <c r="AC633" t="n">
        <v>0</v>
      </c>
      <c r="AD633" t="n">
        <v>0</v>
      </c>
      <c r="AE633" t="n">
        <v>0</v>
      </c>
      <c r="AF633" t="n">
        <v>8.1</v>
      </c>
      <c r="AG633" t="n">
        <v>0</v>
      </c>
      <c r="AH633" t="n">
        <v>0</v>
      </c>
      <c r="AI633" t="n">
        <v>1</v>
      </c>
      <c r="AJ633" t="n">
        <v>8.550000000000001</v>
      </c>
      <c r="AK633" t="n">
        <v>52.25</v>
      </c>
      <c r="AL633" t="n">
        <v>1</v>
      </c>
      <c r="AM633" t="n">
        <v>2</v>
      </c>
      <c r="AN633" t="n">
        <v>0</v>
      </c>
      <c r="AO633" t="n">
        <v>1</v>
      </c>
      <c r="AP633" t="n">
        <v>1</v>
      </c>
      <c r="AQ633" t="n">
        <v>0</v>
      </c>
      <c r="AR633" t="n">
        <v>0</v>
      </c>
      <c r="AS633" t="inlineStr"/>
      <c r="AT633" t="n">
        <v>0.13</v>
      </c>
      <c r="AU633" t="inlineStr"/>
      <c r="AV633" t="n">
        <v>0</v>
      </c>
      <c r="AW633" t="n">
        <v>2</v>
      </c>
      <c r="AX633" t="n">
        <v>78861800</v>
      </c>
      <c r="AY633" t="n">
        <v>1</v>
      </c>
      <c r="AZ633" t="n">
        <v>0</v>
      </c>
      <c r="BA633" t="n">
        <v>607</v>
      </c>
      <c r="BB633" t="n">
        <v>0</v>
      </c>
      <c r="BC633" t="n">
        <v>0</v>
      </c>
      <c r="BD633" t="n">
        <v>0</v>
      </c>
      <c r="BE633" t="n">
        <v>0</v>
      </c>
      <c r="BF633" t="n">
        <v>0</v>
      </c>
      <c r="BG633" t="n">
        <v>0</v>
      </c>
      <c r="BH633" t="n">
        <v>0</v>
      </c>
      <c r="BI633" t="n">
        <v>0</v>
      </c>
      <c r="BJ633" t="n">
        <v>0</v>
      </c>
      <c r="BK633" t="n">
        <v>0</v>
      </c>
      <c r="BL633" t="n">
        <v>0</v>
      </c>
      <c r="BM633" t="n">
        <v>0</v>
      </c>
      <c r="BN633" t="n">
        <v>0</v>
      </c>
      <c r="BO633" t="n">
        <v>0</v>
      </c>
      <c r="BP633" t="n">
        <v>0</v>
      </c>
      <c r="BQ633" t="n">
        <v>0</v>
      </c>
      <c r="BR633" t="n">
        <v>0</v>
      </c>
      <c r="BS633" t="n">
        <v>0</v>
      </c>
      <c r="BT633" t="n">
        <v>0</v>
      </c>
      <c r="BU633" t="n">
        <v>0</v>
      </c>
      <c r="BV633" t="n">
        <v>0</v>
      </c>
      <c r="BW633" t="n">
        <v>0</v>
      </c>
      <c r="CV633" t="n">
        <v>0</v>
      </c>
      <c r="CW633">
        <f>ROUND(Y633*Source!I1714*DO633,7)</f>
        <v/>
      </c>
      <c r="CX633">
        <f>ROUND(Y633*Source!I1714,7)</f>
        <v/>
      </c>
      <c r="CY633">
        <f>AB633</f>
        <v/>
      </c>
      <c r="CZ633">
        <f>AF633</f>
        <v/>
      </c>
      <c r="DA633">
        <f>AJ633</f>
        <v/>
      </c>
      <c r="DB633">
        <f>ROUND(ROUND(AT633*CZ633,2),2)</f>
        <v/>
      </c>
      <c r="DC633">
        <f>ROUND(ROUND(AT633*AG633,2),2)</f>
        <v/>
      </c>
      <c r="DD633" t="inlineStr"/>
      <c r="DE633" t="inlineStr"/>
      <c r="DF633">
        <f>ROUND(ROUND(AE633,0)*CX633,0)</f>
        <v/>
      </c>
      <c r="DG633">
        <f>ROUND(ROUND(AF633*AJ633,0)*CX633,0)</f>
        <v/>
      </c>
      <c r="DH633">
        <f>ROUND(ROUND(AG633*AK633,0)*CX633,0)</f>
        <v/>
      </c>
      <c r="DI633">
        <f>ROUND(ROUND(AH633,0)*CX633,0)</f>
        <v/>
      </c>
      <c r="DJ633">
        <f>DG633</f>
        <v/>
      </c>
      <c r="DK633" t="n">
        <v>0</v>
      </c>
      <c r="DL633" t="inlineStr"/>
      <c r="DM633" t="n">
        <v>0</v>
      </c>
      <c r="DN633" t="inlineStr"/>
      <c r="DO633" t="n">
        <v>0</v>
      </c>
    </row>
    <row r="634">
      <c r="A634">
        <f>ROW(Source!A1714)</f>
        <v/>
      </c>
      <c r="B634" t="n">
        <v>78855224</v>
      </c>
      <c r="C634" t="n">
        <v>78861781</v>
      </c>
      <c r="D634" t="n">
        <v>29174500</v>
      </c>
      <c r="E634" t="n">
        <v>1</v>
      </c>
      <c r="F634" t="n">
        <v>1</v>
      </c>
      <c r="G634" t="n">
        <v>1</v>
      </c>
      <c r="H634" t="n">
        <v>2</v>
      </c>
      <c r="I634" t="inlineStr">
        <is>
          <t>330206</t>
        </is>
      </c>
      <c r="J634" t="inlineStr">
        <is>
          <t>ТСЭМ Московской обл., 330206, приказ Минстроя России №675/пр от 28.02.2017 № 264/пр</t>
        </is>
      </c>
      <c r="K634" t="inlineStr">
        <is>
          <t>Дрели электрические</t>
        </is>
      </c>
      <c r="L634" t="n">
        <v>1368</v>
      </c>
      <c r="N634" t="n">
        <v>1011</v>
      </c>
      <c r="O634" t="inlineStr">
        <is>
          <t>маш.-ч</t>
        </is>
      </c>
      <c r="P634" t="inlineStr">
        <is>
          <t>маш.-ч</t>
        </is>
      </c>
      <c r="Q634" t="n">
        <v>1</v>
      </c>
      <c r="W634" t="n">
        <v>0</v>
      </c>
      <c r="X634" t="n">
        <v>-1867053656</v>
      </c>
      <c r="Y634">
        <f>AT634</f>
        <v/>
      </c>
      <c r="AA634" t="n">
        <v>0</v>
      </c>
      <c r="AB634" t="n">
        <v>8.390000000000001</v>
      </c>
      <c r="AC634" t="n">
        <v>0</v>
      </c>
      <c r="AD634" t="n">
        <v>0</v>
      </c>
      <c r="AE634" t="n">
        <v>0</v>
      </c>
      <c r="AF634" t="n">
        <v>1.95</v>
      </c>
      <c r="AG634" t="n">
        <v>0</v>
      </c>
      <c r="AH634" t="n">
        <v>0</v>
      </c>
      <c r="AI634" t="n">
        <v>1</v>
      </c>
      <c r="AJ634" t="n">
        <v>4.3</v>
      </c>
      <c r="AK634" t="n">
        <v>52.25</v>
      </c>
      <c r="AL634" t="n">
        <v>1</v>
      </c>
      <c r="AM634" t="n">
        <v>2</v>
      </c>
      <c r="AN634" t="n">
        <v>0</v>
      </c>
      <c r="AO634" t="n">
        <v>1</v>
      </c>
      <c r="AP634" t="n">
        <v>1</v>
      </c>
      <c r="AQ634" t="n">
        <v>0</v>
      </c>
      <c r="AR634" t="n">
        <v>0</v>
      </c>
      <c r="AS634" t="inlineStr"/>
      <c r="AT634" t="n">
        <v>0.04</v>
      </c>
      <c r="AU634" t="inlineStr"/>
      <c r="AV634" t="n">
        <v>0</v>
      </c>
      <c r="AW634" t="n">
        <v>2</v>
      </c>
      <c r="AX634" t="n">
        <v>78861801</v>
      </c>
      <c r="AY634" t="n">
        <v>1</v>
      </c>
      <c r="AZ634" t="n">
        <v>0</v>
      </c>
      <c r="BA634" t="n">
        <v>608</v>
      </c>
      <c r="BB634" t="n">
        <v>0</v>
      </c>
      <c r="BC634" t="n">
        <v>0</v>
      </c>
      <c r="BD634" t="n">
        <v>0</v>
      </c>
      <c r="BE634" t="n">
        <v>0</v>
      </c>
      <c r="BF634" t="n">
        <v>0</v>
      </c>
      <c r="BG634" t="n">
        <v>0</v>
      </c>
      <c r="BH634" t="n">
        <v>0</v>
      </c>
      <c r="BI634" t="n">
        <v>0</v>
      </c>
      <c r="BJ634" t="n">
        <v>0</v>
      </c>
      <c r="BK634" t="n">
        <v>0</v>
      </c>
      <c r="BL634" t="n">
        <v>0</v>
      </c>
      <c r="BM634" t="n">
        <v>0</v>
      </c>
      <c r="BN634" t="n">
        <v>0</v>
      </c>
      <c r="BO634" t="n">
        <v>0</v>
      </c>
      <c r="BP634" t="n">
        <v>0</v>
      </c>
      <c r="BQ634" t="n">
        <v>0</v>
      </c>
      <c r="BR634" t="n">
        <v>0</v>
      </c>
      <c r="BS634" t="n">
        <v>0</v>
      </c>
      <c r="BT634" t="n">
        <v>0</v>
      </c>
      <c r="BU634" t="n">
        <v>0</v>
      </c>
      <c r="BV634" t="n">
        <v>0</v>
      </c>
      <c r="BW634" t="n">
        <v>0</v>
      </c>
      <c r="CV634" t="n">
        <v>0</v>
      </c>
      <c r="CW634">
        <f>ROUND(Y634*Source!I1714*DO634,7)</f>
        <v/>
      </c>
      <c r="CX634">
        <f>ROUND(Y634*Source!I1714,7)</f>
        <v/>
      </c>
      <c r="CY634">
        <f>AB634</f>
        <v/>
      </c>
      <c r="CZ634">
        <f>AF634</f>
        <v/>
      </c>
      <c r="DA634">
        <f>AJ634</f>
        <v/>
      </c>
      <c r="DB634">
        <f>ROUND(ROUND(AT634*CZ634,2),2)</f>
        <v/>
      </c>
      <c r="DC634">
        <f>ROUND(ROUND(AT634*AG634,2),2)</f>
        <v/>
      </c>
      <c r="DD634" t="inlineStr"/>
      <c r="DE634" t="inlineStr"/>
      <c r="DF634">
        <f>ROUND(ROUND(AE634,0)*CX634,0)</f>
        <v/>
      </c>
      <c r="DG634">
        <f>ROUND(ROUND(AF634*AJ634,0)*CX634,0)</f>
        <v/>
      </c>
      <c r="DH634">
        <f>ROUND(ROUND(AG634*AK634,0)*CX634,0)</f>
        <v/>
      </c>
      <c r="DI634">
        <f>ROUND(ROUND(AH634,0)*CX634,0)</f>
        <v/>
      </c>
      <c r="DJ634">
        <f>DG634</f>
        <v/>
      </c>
      <c r="DK634" t="n">
        <v>0</v>
      </c>
      <c r="DL634" t="inlineStr"/>
      <c r="DM634" t="n">
        <v>0</v>
      </c>
      <c r="DN634" t="inlineStr"/>
      <c r="DO634" t="n">
        <v>0</v>
      </c>
    </row>
    <row r="635">
      <c r="A635">
        <f>ROW(Source!A1714)</f>
        <v/>
      </c>
      <c r="B635" t="n">
        <v>78855224</v>
      </c>
      <c r="C635" t="n">
        <v>78861781</v>
      </c>
      <c r="D635" t="n">
        <v>29110546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101-1665</t>
        </is>
      </c>
      <c r="J635" t="inlineStr">
        <is>
          <t>ТССЦ Московской обл., 101-1665, приказ Минстроя России №675/пр от 28.02.2017 № 254/пр</t>
        </is>
      </c>
      <c r="K635" t="inlineStr">
        <is>
          <t>Лак электроизоляционный 318</t>
        </is>
      </c>
      <c r="L635" t="n">
        <v>1346</v>
      </c>
      <c r="N635" t="n">
        <v>1009</v>
      </c>
      <c r="O635" t="inlineStr">
        <is>
          <t>кг</t>
        </is>
      </c>
      <c r="P635" t="inlineStr">
        <is>
          <t>кг</t>
        </is>
      </c>
      <c r="Q635" t="n">
        <v>1</v>
      </c>
      <c r="W635" t="n">
        <v>0</v>
      </c>
      <c r="X635" t="n">
        <v>2102179917</v>
      </c>
      <c r="Y635">
        <f>AT635</f>
        <v/>
      </c>
      <c r="AA635" t="n">
        <v>191.33</v>
      </c>
      <c r="AB635" t="n">
        <v>0</v>
      </c>
      <c r="AC635" t="n">
        <v>0</v>
      </c>
      <c r="AD635" t="n">
        <v>0</v>
      </c>
      <c r="AE635" t="n">
        <v>35.63</v>
      </c>
      <c r="AF635" t="n">
        <v>0</v>
      </c>
      <c r="AG635" t="n">
        <v>0</v>
      </c>
      <c r="AH635" t="n">
        <v>0</v>
      </c>
      <c r="AI635" t="n">
        <v>5.37</v>
      </c>
      <c r="AJ635" t="n">
        <v>1</v>
      </c>
      <c r="AK635" t="n">
        <v>1</v>
      </c>
      <c r="AL635" t="n">
        <v>1</v>
      </c>
      <c r="AM635" t="n">
        <v>2</v>
      </c>
      <c r="AN635" t="n">
        <v>0</v>
      </c>
      <c r="AO635" t="n">
        <v>1</v>
      </c>
      <c r="AP635" t="n">
        <v>1</v>
      </c>
      <c r="AQ635" t="n">
        <v>0</v>
      </c>
      <c r="AR635" t="n">
        <v>0</v>
      </c>
      <c r="AS635" t="inlineStr"/>
      <c r="AT635" t="n">
        <v>0.006</v>
      </c>
      <c r="AU635" t="inlineStr"/>
      <c r="AV635" t="n">
        <v>0</v>
      </c>
      <c r="AW635" t="n">
        <v>2</v>
      </c>
      <c r="AX635" t="n">
        <v>78861802</v>
      </c>
      <c r="AY635" t="n">
        <v>1</v>
      </c>
      <c r="AZ635" t="n">
        <v>0</v>
      </c>
      <c r="BA635" t="n">
        <v>609</v>
      </c>
      <c r="BB635" t="n">
        <v>0</v>
      </c>
      <c r="BC635" t="n">
        <v>0</v>
      </c>
      <c r="BD635" t="n">
        <v>0</v>
      </c>
      <c r="BE635" t="n">
        <v>0</v>
      </c>
      <c r="BF635" t="n">
        <v>0</v>
      </c>
      <c r="BG635" t="n">
        <v>0</v>
      </c>
      <c r="BH635" t="n">
        <v>0</v>
      </c>
      <c r="BI635" t="n">
        <v>0</v>
      </c>
      <c r="BJ635" t="n">
        <v>0</v>
      </c>
      <c r="BK635" t="n">
        <v>0</v>
      </c>
      <c r="BL635" t="n">
        <v>0</v>
      </c>
      <c r="BM635" t="n">
        <v>0</v>
      </c>
      <c r="BN635" t="n">
        <v>0</v>
      </c>
      <c r="BO635" t="n">
        <v>0</v>
      </c>
      <c r="BP635" t="n">
        <v>0</v>
      </c>
      <c r="BQ635" t="n">
        <v>0</v>
      </c>
      <c r="BR635" t="n">
        <v>0</v>
      </c>
      <c r="BS635" t="n">
        <v>0</v>
      </c>
      <c r="BT635" t="n">
        <v>0</v>
      </c>
      <c r="BU635" t="n">
        <v>0</v>
      </c>
      <c r="BV635" t="n">
        <v>0</v>
      </c>
      <c r="BW635" t="n">
        <v>0</v>
      </c>
      <c r="CV635" t="n">
        <v>0</v>
      </c>
      <c r="CW635" t="n">
        <v>0</v>
      </c>
      <c r="CX635">
        <f>ROUND(Y635*Source!I1714,7)</f>
        <v/>
      </c>
      <c r="CY635">
        <f>AA635</f>
        <v/>
      </c>
      <c r="CZ635">
        <f>AE635</f>
        <v/>
      </c>
      <c r="DA635">
        <f>AI635</f>
        <v/>
      </c>
      <c r="DB635">
        <f>ROUND(ROUND(AT635*CZ635,2),2)</f>
        <v/>
      </c>
      <c r="DC635">
        <f>ROUND(ROUND(AT635*AG635,2),2)</f>
        <v/>
      </c>
      <c r="DD635" t="inlineStr"/>
      <c r="DE635" t="inlineStr"/>
      <c r="DF635">
        <f>ROUND(ROUND(AE635*AI635,0)*CX635,0)</f>
        <v/>
      </c>
      <c r="DG635">
        <f>ROUND(ROUND(AF635,0)*CX635,0)</f>
        <v/>
      </c>
      <c r="DH635">
        <f>ROUND(ROUND(AG635,0)*CX635,0)</f>
        <v/>
      </c>
      <c r="DI635">
        <f>ROUND(ROUND(AH635,0)*CX635,0)</f>
        <v/>
      </c>
      <c r="DJ635">
        <f>DF635</f>
        <v/>
      </c>
      <c r="DK635" t="n">
        <v>0</v>
      </c>
      <c r="DL635" t="inlineStr"/>
      <c r="DM635" t="n">
        <v>0</v>
      </c>
      <c r="DN635" t="inlineStr"/>
      <c r="DO635" t="n">
        <v>0</v>
      </c>
    </row>
    <row r="636">
      <c r="A636">
        <f>ROW(Source!A1714)</f>
        <v/>
      </c>
      <c r="B636" t="n">
        <v>78855224</v>
      </c>
      <c r="C636" t="n">
        <v>78861781</v>
      </c>
      <c r="D636" t="n">
        <v>29113980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101-1924</t>
        </is>
      </c>
      <c r="J636" t="inlineStr">
        <is>
          <t>ТССЦ Московской обл., 101-1924, приказ Минстроя России №675/пр от 28.02.2017 № 254/пр</t>
        </is>
      </c>
      <c r="K636" t="inlineStr">
        <is>
          <t>Электроды диаметром 4 мм Э42А</t>
        </is>
      </c>
      <c r="L636" t="n">
        <v>1346</v>
      </c>
      <c r="N636" t="n">
        <v>1009</v>
      </c>
      <c r="O636" t="inlineStr">
        <is>
          <t>кг</t>
        </is>
      </c>
      <c r="P636" t="inlineStr">
        <is>
          <t>кг</t>
        </is>
      </c>
      <c r="Q636" t="n">
        <v>1</v>
      </c>
      <c r="W636" t="n">
        <v>0</v>
      </c>
      <c r="X636" t="n">
        <v>-1805966371</v>
      </c>
      <c r="Y636">
        <f>AT636</f>
        <v/>
      </c>
      <c r="AA636" t="n">
        <v>179.3</v>
      </c>
      <c r="AB636" t="n">
        <v>0</v>
      </c>
      <c r="AC636" t="n">
        <v>0</v>
      </c>
      <c r="AD636" t="n">
        <v>0</v>
      </c>
      <c r="AE636" t="n">
        <v>14.31</v>
      </c>
      <c r="AF636" t="n">
        <v>0</v>
      </c>
      <c r="AG636" t="n">
        <v>0</v>
      </c>
      <c r="AH636" t="n">
        <v>0</v>
      </c>
      <c r="AI636" t="n">
        <v>12.53</v>
      </c>
      <c r="AJ636" t="n">
        <v>1</v>
      </c>
      <c r="AK636" t="n">
        <v>1</v>
      </c>
      <c r="AL636" t="n">
        <v>1</v>
      </c>
      <c r="AM636" t="n">
        <v>2</v>
      </c>
      <c r="AN636" t="n">
        <v>0</v>
      </c>
      <c r="AO636" t="n">
        <v>1</v>
      </c>
      <c r="AP636" t="n">
        <v>1</v>
      </c>
      <c r="AQ636" t="n">
        <v>0</v>
      </c>
      <c r="AR636" t="n">
        <v>0</v>
      </c>
      <c r="AS636" t="inlineStr"/>
      <c r="AT636" t="n">
        <v>0.07000000000000001</v>
      </c>
      <c r="AU636" t="inlineStr"/>
      <c r="AV636" t="n">
        <v>0</v>
      </c>
      <c r="AW636" t="n">
        <v>2</v>
      </c>
      <c r="AX636" t="n">
        <v>78861803</v>
      </c>
      <c r="AY636" t="n">
        <v>1</v>
      </c>
      <c r="AZ636" t="n">
        <v>0</v>
      </c>
      <c r="BA636" t="n">
        <v>610</v>
      </c>
      <c r="BB636" t="n">
        <v>0</v>
      </c>
      <c r="BC636" t="n">
        <v>0</v>
      </c>
      <c r="BD636" t="n">
        <v>0</v>
      </c>
      <c r="BE636" t="n">
        <v>0</v>
      </c>
      <c r="BF636" t="n">
        <v>0</v>
      </c>
      <c r="BG636" t="n">
        <v>0</v>
      </c>
      <c r="BH636" t="n">
        <v>0</v>
      </c>
      <c r="BI636" t="n">
        <v>0</v>
      </c>
      <c r="BJ636" t="n">
        <v>0</v>
      </c>
      <c r="BK636" t="n">
        <v>0</v>
      </c>
      <c r="BL636" t="n">
        <v>0</v>
      </c>
      <c r="BM636" t="n">
        <v>0</v>
      </c>
      <c r="BN636" t="n">
        <v>0</v>
      </c>
      <c r="BO636" t="n">
        <v>0</v>
      </c>
      <c r="BP636" t="n">
        <v>0</v>
      </c>
      <c r="BQ636" t="n">
        <v>0</v>
      </c>
      <c r="BR636" t="n">
        <v>0</v>
      </c>
      <c r="BS636" t="n">
        <v>0</v>
      </c>
      <c r="BT636" t="n">
        <v>0</v>
      </c>
      <c r="BU636" t="n">
        <v>0</v>
      </c>
      <c r="BV636" t="n">
        <v>0</v>
      </c>
      <c r="BW636" t="n">
        <v>0</v>
      </c>
      <c r="CV636" t="n">
        <v>0</v>
      </c>
      <c r="CW636" t="n">
        <v>0</v>
      </c>
      <c r="CX636">
        <f>ROUND(Y636*Source!I1714,7)</f>
        <v/>
      </c>
      <c r="CY636">
        <f>AA636</f>
        <v/>
      </c>
      <c r="CZ636">
        <f>AE636</f>
        <v/>
      </c>
      <c r="DA636">
        <f>AI636</f>
        <v/>
      </c>
      <c r="DB636">
        <f>ROUND(ROUND(AT636*CZ636,2),2)</f>
        <v/>
      </c>
      <c r="DC636">
        <f>ROUND(ROUND(AT636*AG636,2),2)</f>
        <v/>
      </c>
      <c r="DD636" t="inlineStr"/>
      <c r="DE636" t="inlineStr"/>
      <c r="DF636">
        <f>ROUND(ROUND(AE636*AI636,0)*CX636,0)</f>
        <v/>
      </c>
      <c r="DG636">
        <f>ROUND(ROUND(AF636,0)*CX636,0)</f>
        <v/>
      </c>
      <c r="DH636">
        <f>ROUND(ROUND(AG636,0)*CX636,0)</f>
        <v/>
      </c>
      <c r="DI636">
        <f>ROUND(ROUND(AH636,0)*CX636,0)</f>
        <v/>
      </c>
      <c r="DJ636">
        <f>DF636</f>
        <v/>
      </c>
      <c r="DK636" t="n">
        <v>0</v>
      </c>
      <c r="DL636" t="inlineStr"/>
      <c r="DM636" t="n">
        <v>0</v>
      </c>
      <c r="DN636" t="inlineStr"/>
      <c r="DO636" t="n">
        <v>0</v>
      </c>
    </row>
    <row r="637">
      <c r="A637">
        <f>ROW(Source!A1714)</f>
        <v/>
      </c>
      <c r="B637" t="n">
        <v>78855224</v>
      </c>
      <c r="C637" t="n">
        <v>78861781</v>
      </c>
      <c r="D637" t="n">
        <v>29108369</v>
      </c>
      <c r="E637" t="n">
        <v>1</v>
      </c>
      <c r="F637" t="n">
        <v>1</v>
      </c>
      <c r="G637" t="n">
        <v>1</v>
      </c>
      <c r="H637" t="n">
        <v>3</v>
      </c>
      <c r="I637" t="inlineStr">
        <is>
          <t>101-1964</t>
        </is>
      </c>
      <c r="J637" t="inlineStr">
        <is>
          <t>ТССЦ Московской обл., 101-1964, приказ Минстроя России №675/пр от 28.02.2017 № 254/пр</t>
        </is>
      </c>
      <c r="K637" t="inlineStr">
        <is>
          <t>Шпагат бумажный</t>
        </is>
      </c>
      <c r="L637" t="n">
        <v>1346</v>
      </c>
      <c r="N637" t="n">
        <v>1009</v>
      </c>
      <c r="O637" t="inlineStr">
        <is>
          <t>кг</t>
        </is>
      </c>
      <c r="P637" t="inlineStr">
        <is>
          <t>кг</t>
        </is>
      </c>
      <c r="Q637" t="n">
        <v>1</v>
      </c>
      <c r="W637" t="n">
        <v>0</v>
      </c>
      <c r="X637" t="n">
        <v>326902400</v>
      </c>
      <c r="Y637">
        <f>AT637</f>
        <v/>
      </c>
      <c r="AA637" t="n">
        <v>260.82</v>
      </c>
      <c r="AB637" t="n">
        <v>0</v>
      </c>
      <c r="AC637" t="n">
        <v>0</v>
      </c>
      <c r="AD637" t="n">
        <v>0</v>
      </c>
      <c r="AE637" t="n">
        <v>18.9</v>
      </c>
      <c r="AF637" t="n">
        <v>0</v>
      </c>
      <c r="AG637" t="n">
        <v>0</v>
      </c>
      <c r="AH637" t="n">
        <v>0</v>
      </c>
      <c r="AI637" t="n">
        <v>13.8</v>
      </c>
      <c r="AJ637" t="n">
        <v>1</v>
      </c>
      <c r="AK637" t="n">
        <v>1</v>
      </c>
      <c r="AL637" t="n">
        <v>1</v>
      </c>
      <c r="AM637" t="n">
        <v>2</v>
      </c>
      <c r="AN637" t="n">
        <v>0</v>
      </c>
      <c r="AO637" t="n">
        <v>1</v>
      </c>
      <c r="AP637" t="n">
        <v>1</v>
      </c>
      <c r="AQ637" t="n">
        <v>0</v>
      </c>
      <c r="AR637" t="n">
        <v>0</v>
      </c>
      <c r="AS637" t="inlineStr"/>
      <c r="AT637" t="n">
        <v>0.001</v>
      </c>
      <c r="AU637" t="inlineStr"/>
      <c r="AV637" t="n">
        <v>0</v>
      </c>
      <c r="AW637" t="n">
        <v>2</v>
      </c>
      <c r="AX637" t="n">
        <v>78861804</v>
      </c>
      <c r="AY637" t="n">
        <v>1</v>
      </c>
      <c r="AZ637" t="n">
        <v>0</v>
      </c>
      <c r="BA637" t="n">
        <v>611</v>
      </c>
      <c r="BB637" t="n">
        <v>0</v>
      </c>
      <c r="BC637" t="n">
        <v>0</v>
      </c>
      <c r="BD637" t="n">
        <v>0</v>
      </c>
      <c r="BE637" t="n">
        <v>0</v>
      </c>
      <c r="BF637" t="n">
        <v>0</v>
      </c>
      <c r="BG637" t="n">
        <v>0</v>
      </c>
      <c r="BH637" t="n">
        <v>0</v>
      </c>
      <c r="BI637" t="n">
        <v>0</v>
      </c>
      <c r="BJ637" t="n">
        <v>0</v>
      </c>
      <c r="BK637" t="n">
        <v>0</v>
      </c>
      <c r="BL637" t="n">
        <v>0</v>
      </c>
      <c r="BM637" t="n">
        <v>0</v>
      </c>
      <c r="BN637" t="n">
        <v>0</v>
      </c>
      <c r="BO637" t="n">
        <v>0</v>
      </c>
      <c r="BP637" t="n">
        <v>0</v>
      </c>
      <c r="BQ637" t="n">
        <v>0</v>
      </c>
      <c r="BR637" t="n">
        <v>0</v>
      </c>
      <c r="BS637" t="n">
        <v>0</v>
      </c>
      <c r="BT637" t="n">
        <v>0</v>
      </c>
      <c r="BU637" t="n">
        <v>0</v>
      </c>
      <c r="BV637" t="n">
        <v>0</v>
      </c>
      <c r="BW637" t="n">
        <v>0</v>
      </c>
      <c r="CV637" t="n">
        <v>0</v>
      </c>
      <c r="CW637" t="n">
        <v>0</v>
      </c>
      <c r="CX637">
        <f>ROUND(Y637*Source!I1714,7)</f>
        <v/>
      </c>
      <c r="CY637">
        <f>AA637</f>
        <v/>
      </c>
      <c r="CZ637">
        <f>AE637</f>
        <v/>
      </c>
      <c r="DA637">
        <f>AI637</f>
        <v/>
      </c>
      <c r="DB637">
        <f>ROUND(ROUND(AT637*CZ637,2),2)</f>
        <v/>
      </c>
      <c r="DC637">
        <f>ROUND(ROUND(AT637*AG637,2),2)</f>
        <v/>
      </c>
      <c r="DD637" t="inlineStr"/>
      <c r="DE637" t="inlineStr"/>
      <c r="DF637">
        <f>ROUND(ROUND(AE637*AI637,0)*CX637,0)</f>
        <v/>
      </c>
      <c r="DG637">
        <f>ROUND(ROUND(AF637,0)*CX637,0)</f>
        <v/>
      </c>
      <c r="DH637">
        <f>ROUND(ROUND(AG637,0)*CX637,0)</f>
        <v/>
      </c>
      <c r="DI637">
        <f>ROUND(ROUND(AH637,0)*CX637,0)</f>
        <v/>
      </c>
      <c r="DJ637">
        <f>DF637</f>
        <v/>
      </c>
      <c r="DK637" t="n">
        <v>0</v>
      </c>
      <c r="DL637" t="inlineStr"/>
      <c r="DM637" t="n">
        <v>0</v>
      </c>
      <c r="DN637" t="inlineStr"/>
      <c r="DO637" t="n">
        <v>0</v>
      </c>
    </row>
    <row r="638">
      <c r="A638">
        <f>ROW(Source!A1714)</f>
        <v/>
      </c>
      <c r="B638" t="n">
        <v>78855224</v>
      </c>
      <c r="C638" t="n">
        <v>78861781</v>
      </c>
      <c r="D638" t="n">
        <v>29114246</v>
      </c>
      <c r="E638" t="n">
        <v>1</v>
      </c>
      <c r="F638" t="n">
        <v>1</v>
      </c>
      <c r="G638" t="n">
        <v>1</v>
      </c>
      <c r="H638" t="n">
        <v>3</v>
      </c>
      <c r="I638" t="inlineStr">
        <is>
          <t>101-1977</t>
        </is>
      </c>
      <c r="J638" t="inlineStr">
        <is>
          <t>ТССЦ Московской обл., 101-1977, приказ Минстроя России №675/пр от 28.02.2017 № 254/пр</t>
        </is>
      </c>
      <c r="K638" t="inlineStr">
        <is>
          <t>Болты с гайками и шайбами строительные</t>
        </is>
      </c>
      <c r="L638" t="n">
        <v>1346</v>
      </c>
      <c r="N638" t="n">
        <v>1009</v>
      </c>
      <c r="O638" t="inlineStr">
        <is>
          <t>кг</t>
        </is>
      </c>
      <c r="P638" t="inlineStr">
        <is>
          <t>кг</t>
        </is>
      </c>
      <c r="Q638" t="n">
        <v>1</v>
      </c>
      <c r="W638" t="n">
        <v>0</v>
      </c>
      <c r="X638" t="n">
        <v>30920770</v>
      </c>
      <c r="Y638">
        <f>AT638</f>
        <v/>
      </c>
      <c r="AA638" t="n">
        <v>152.32</v>
      </c>
      <c r="AB638" t="n">
        <v>0</v>
      </c>
      <c r="AC638" t="n">
        <v>0</v>
      </c>
      <c r="AD638" t="n">
        <v>0</v>
      </c>
      <c r="AE638" t="n">
        <v>9.039999999999999</v>
      </c>
      <c r="AF638" t="n">
        <v>0</v>
      </c>
      <c r="AG638" t="n">
        <v>0</v>
      </c>
      <c r="AH638" t="n">
        <v>0</v>
      </c>
      <c r="AI638" t="n">
        <v>16.85</v>
      </c>
      <c r="AJ638" t="n">
        <v>1</v>
      </c>
      <c r="AK638" t="n">
        <v>1</v>
      </c>
      <c r="AL638" t="n">
        <v>1</v>
      </c>
      <c r="AM638" t="n">
        <v>2</v>
      </c>
      <c r="AN638" t="n">
        <v>0</v>
      </c>
      <c r="AO638" t="n">
        <v>1</v>
      </c>
      <c r="AP638" t="n">
        <v>1</v>
      </c>
      <c r="AQ638" t="n">
        <v>0</v>
      </c>
      <c r="AR638" t="n">
        <v>0</v>
      </c>
      <c r="AS638" t="inlineStr"/>
      <c r="AT638" t="n">
        <v>0.049</v>
      </c>
      <c r="AU638" t="inlineStr"/>
      <c r="AV638" t="n">
        <v>0</v>
      </c>
      <c r="AW638" t="n">
        <v>2</v>
      </c>
      <c r="AX638" t="n">
        <v>78861805</v>
      </c>
      <c r="AY638" t="n">
        <v>1</v>
      </c>
      <c r="AZ638" t="n">
        <v>0</v>
      </c>
      <c r="BA638" t="n">
        <v>612</v>
      </c>
      <c r="BB638" t="n">
        <v>0</v>
      </c>
      <c r="BC638" t="n">
        <v>0</v>
      </c>
      <c r="BD638" t="n">
        <v>0</v>
      </c>
      <c r="BE638" t="n">
        <v>0</v>
      </c>
      <c r="BF638" t="n">
        <v>0</v>
      </c>
      <c r="BG638" t="n">
        <v>0</v>
      </c>
      <c r="BH638" t="n">
        <v>0</v>
      </c>
      <c r="BI638" t="n">
        <v>0</v>
      </c>
      <c r="BJ638" t="n">
        <v>0</v>
      </c>
      <c r="BK638" t="n">
        <v>0</v>
      </c>
      <c r="BL638" t="n">
        <v>0</v>
      </c>
      <c r="BM638" t="n">
        <v>0</v>
      </c>
      <c r="BN638" t="n">
        <v>0</v>
      </c>
      <c r="BO638" t="n">
        <v>0</v>
      </c>
      <c r="BP638" t="n">
        <v>0</v>
      </c>
      <c r="BQ638" t="n">
        <v>0</v>
      </c>
      <c r="BR638" t="n">
        <v>0</v>
      </c>
      <c r="BS638" t="n">
        <v>0</v>
      </c>
      <c r="BT638" t="n">
        <v>0</v>
      </c>
      <c r="BU638" t="n">
        <v>0</v>
      </c>
      <c r="BV638" t="n">
        <v>0</v>
      </c>
      <c r="BW638" t="n">
        <v>0</v>
      </c>
      <c r="CV638" t="n">
        <v>0</v>
      </c>
      <c r="CW638" t="n">
        <v>0</v>
      </c>
      <c r="CX638">
        <f>ROUND(Y638*Source!I1714,7)</f>
        <v/>
      </c>
      <c r="CY638">
        <f>AA638</f>
        <v/>
      </c>
      <c r="CZ638">
        <f>AE638</f>
        <v/>
      </c>
      <c r="DA638">
        <f>AI638</f>
        <v/>
      </c>
      <c r="DB638">
        <f>ROUND(ROUND(AT638*CZ638,2),2)</f>
        <v/>
      </c>
      <c r="DC638">
        <f>ROUND(ROUND(AT638*AG638,2),2)</f>
        <v/>
      </c>
      <c r="DD638" t="inlineStr"/>
      <c r="DE638" t="inlineStr"/>
      <c r="DF638">
        <f>ROUND(ROUND(AE638*AI638,0)*CX638,0)</f>
        <v/>
      </c>
      <c r="DG638">
        <f>ROUND(ROUND(AF638,0)*CX638,0)</f>
        <v/>
      </c>
      <c r="DH638">
        <f>ROUND(ROUND(AG638,0)*CX638,0)</f>
        <v/>
      </c>
      <c r="DI638">
        <f>ROUND(ROUND(AH638,0)*CX638,0)</f>
        <v/>
      </c>
      <c r="DJ638">
        <f>DF638</f>
        <v/>
      </c>
      <c r="DK638" t="n">
        <v>0</v>
      </c>
      <c r="DL638" t="inlineStr"/>
      <c r="DM638" t="n">
        <v>0</v>
      </c>
      <c r="DN638" t="inlineStr"/>
      <c r="DO638" t="n">
        <v>0</v>
      </c>
    </row>
    <row r="639">
      <c r="A639">
        <f>ROW(Source!A1714)</f>
        <v/>
      </c>
      <c r="B639" t="n">
        <v>78855224</v>
      </c>
      <c r="C639" t="n">
        <v>78861781</v>
      </c>
      <c r="D639" t="n">
        <v>29110426</v>
      </c>
      <c r="E639" t="n">
        <v>1</v>
      </c>
      <c r="F639" t="n">
        <v>1</v>
      </c>
      <c r="G639" t="n">
        <v>1</v>
      </c>
      <c r="H639" t="n">
        <v>3</v>
      </c>
      <c r="I639" t="inlineStr">
        <is>
          <t>101-2143</t>
        </is>
      </c>
      <c r="J639" t="inlineStr">
        <is>
          <t>ТССЦ Московской обл., 101-2143, приказ Минстроя России №675/пр от 28.02.2017 № 254/пр</t>
        </is>
      </c>
      <c r="K639" t="inlineStr">
        <is>
          <t>Краска</t>
        </is>
      </c>
      <c r="L639" t="n">
        <v>1346</v>
      </c>
      <c r="N639" t="n">
        <v>1009</v>
      </c>
      <c r="O639" t="inlineStr">
        <is>
          <t>кг</t>
        </is>
      </c>
      <c r="P639" t="inlineStr">
        <is>
          <t>кг</t>
        </is>
      </c>
      <c r="Q639" t="n">
        <v>1</v>
      </c>
      <c r="W639" t="n">
        <v>0</v>
      </c>
      <c r="X639" t="n">
        <v>-1768004575</v>
      </c>
      <c r="Y639">
        <f>AT639</f>
        <v/>
      </c>
      <c r="AA639" t="n">
        <v>76.84</v>
      </c>
      <c r="AB639" t="n">
        <v>0</v>
      </c>
      <c r="AC639" t="n">
        <v>0</v>
      </c>
      <c r="AD639" t="n">
        <v>0</v>
      </c>
      <c r="AE639" t="n">
        <v>28.67</v>
      </c>
      <c r="AF639" t="n">
        <v>0</v>
      </c>
      <c r="AG639" t="n">
        <v>0</v>
      </c>
      <c r="AH639" t="n">
        <v>0</v>
      </c>
      <c r="AI639" t="n">
        <v>2.68</v>
      </c>
      <c r="AJ639" t="n">
        <v>1</v>
      </c>
      <c r="AK639" t="n">
        <v>1</v>
      </c>
      <c r="AL639" t="n">
        <v>1</v>
      </c>
      <c r="AM639" t="n">
        <v>2</v>
      </c>
      <c r="AN639" t="n">
        <v>0</v>
      </c>
      <c r="AO639" t="n">
        <v>1</v>
      </c>
      <c r="AP639" t="n">
        <v>1</v>
      </c>
      <c r="AQ639" t="n">
        <v>0</v>
      </c>
      <c r="AR639" t="n">
        <v>0</v>
      </c>
      <c r="AS639" t="inlineStr"/>
      <c r="AT639" t="n">
        <v>0.036</v>
      </c>
      <c r="AU639" t="inlineStr"/>
      <c r="AV639" t="n">
        <v>0</v>
      </c>
      <c r="AW639" t="n">
        <v>2</v>
      </c>
      <c r="AX639" t="n">
        <v>78861806</v>
      </c>
      <c r="AY639" t="n">
        <v>1</v>
      </c>
      <c r="AZ639" t="n">
        <v>0</v>
      </c>
      <c r="BA639" t="n">
        <v>613</v>
      </c>
      <c r="BB639" t="n">
        <v>0</v>
      </c>
      <c r="BC639" t="n">
        <v>0</v>
      </c>
      <c r="BD639" t="n">
        <v>0</v>
      </c>
      <c r="BE639" t="n">
        <v>0</v>
      </c>
      <c r="BF639" t="n">
        <v>0</v>
      </c>
      <c r="BG639" t="n">
        <v>0</v>
      </c>
      <c r="BH639" t="n">
        <v>0</v>
      </c>
      <c r="BI639" t="n">
        <v>0</v>
      </c>
      <c r="BJ639" t="n">
        <v>0</v>
      </c>
      <c r="BK639" t="n">
        <v>0</v>
      </c>
      <c r="BL639" t="n">
        <v>0</v>
      </c>
      <c r="BM639" t="n">
        <v>0</v>
      </c>
      <c r="BN639" t="n">
        <v>0</v>
      </c>
      <c r="BO639" t="n">
        <v>0</v>
      </c>
      <c r="BP639" t="n">
        <v>0</v>
      </c>
      <c r="BQ639" t="n">
        <v>0</v>
      </c>
      <c r="BR639" t="n">
        <v>0</v>
      </c>
      <c r="BS639" t="n">
        <v>0</v>
      </c>
      <c r="BT639" t="n">
        <v>0</v>
      </c>
      <c r="BU639" t="n">
        <v>0</v>
      </c>
      <c r="BV639" t="n">
        <v>0</v>
      </c>
      <c r="BW639" t="n">
        <v>0</v>
      </c>
      <c r="CV639" t="n">
        <v>0</v>
      </c>
      <c r="CW639" t="n">
        <v>0</v>
      </c>
      <c r="CX639">
        <f>ROUND(Y639*Source!I1714,7)</f>
        <v/>
      </c>
      <c r="CY639">
        <f>AA639</f>
        <v/>
      </c>
      <c r="CZ639">
        <f>AE639</f>
        <v/>
      </c>
      <c r="DA639">
        <f>AI639</f>
        <v/>
      </c>
      <c r="DB639">
        <f>ROUND(ROUND(AT639*CZ639,2),2)</f>
        <v/>
      </c>
      <c r="DC639">
        <f>ROUND(ROUND(AT639*AG639,2),2)</f>
        <v/>
      </c>
      <c r="DD639" t="inlineStr"/>
      <c r="DE639" t="inlineStr"/>
      <c r="DF639">
        <f>ROUND(ROUND(AE639*AI639,0)*CX639,0)</f>
        <v/>
      </c>
      <c r="DG639">
        <f>ROUND(ROUND(AF639,0)*CX639,0)</f>
        <v/>
      </c>
      <c r="DH639">
        <f>ROUND(ROUND(AG639,0)*CX639,0)</f>
        <v/>
      </c>
      <c r="DI639">
        <f>ROUND(ROUND(AH639,0)*CX639,0)</f>
        <v/>
      </c>
      <c r="DJ639">
        <f>DF639</f>
        <v/>
      </c>
      <c r="DK639" t="n">
        <v>0</v>
      </c>
      <c r="DL639" t="inlineStr"/>
      <c r="DM639" t="n">
        <v>0</v>
      </c>
      <c r="DN639" t="inlineStr"/>
      <c r="DO639" t="n">
        <v>0</v>
      </c>
    </row>
    <row r="640">
      <c r="A640">
        <f>ROW(Source!A1714)</f>
        <v/>
      </c>
      <c r="B640" t="n">
        <v>78855224</v>
      </c>
      <c r="C640" t="n">
        <v>78861781</v>
      </c>
      <c r="D640" t="n">
        <v>29107961</v>
      </c>
      <c r="E640" t="n">
        <v>1</v>
      </c>
      <c r="F640" t="n">
        <v>1</v>
      </c>
      <c r="G640" t="n">
        <v>1</v>
      </c>
      <c r="H640" t="n">
        <v>3</v>
      </c>
      <c r="I640" t="inlineStr">
        <is>
          <t>101-2365</t>
        </is>
      </c>
      <c r="J640" t="inlineStr">
        <is>
          <t>ТССЦ Московской обл., 101-2365, приказ Минстроя России №675/пр от 28.02.2017 № 254/пр</t>
        </is>
      </c>
      <c r="K640" t="inlineStr">
        <is>
          <t>Нитки швейные</t>
        </is>
      </c>
      <c r="L640" t="n">
        <v>1346</v>
      </c>
      <c r="N640" t="n">
        <v>1009</v>
      </c>
      <c r="O640" t="inlineStr">
        <is>
          <t>кг</t>
        </is>
      </c>
      <c r="P640" t="inlineStr">
        <is>
          <t>кг</t>
        </is>
      </c>
      <c r="Q640" t="n">
        <v>1</v>
      </c>
      <c r="W640" t="n">
        <v>0</v>
      </c>
      <c r="X640" t="n">
        <v>-1088339451</v>
      </c>
      <c r="Y640">
        <f>AT640</f>
        <v/>
      </c>
      <c r="AA640" t="n">
        <v>766.37</v>
      </c>
      <c r="AB640" t="n">
        <v>0</v>
      </c>
      <c r="AC640" t="n">
        <v>0</v>
      </c>
      <c r="AD640" t="n">
        <v>0</v>
      </c>
      <c r="AE640" t="n">
        <v>133.05</v>
      </c>
      <c r="AF640" t="n">
        <v>0</v>
      </c>
      <c r="AG640" t="n">
        <v>0</v>
      </c>
      <c r="AH640" t="n">
        <v>0</v>
      </c>
      <c r="AI640" t="n">
        <v>5.76</v>
      </c>
      <c r="AJ640" t="n">
        <v>1</v>
      </c>
      <c r="AK640" t="n">
        <v>1</v>
      </c>
      <c r="AL640" t="n">
        <v>1</v>
      </c>
      <c r="AM640" t="n">
        <v>2</v>
      </c>
      <c r="AN640" t="n">
        <v>0</v>
      </c>
      <c r="AO640" t="n">
        <v>1</v>
      </c>
      <c r="AP640" t="n">
        <v>1</v>
      </c>
      <c r="AQ640" t="n">
        <v>0</v>
      </c>
      <c r="AR640" t="n">
        <v>0</v>
      </c>
      <c r="AS640" t="inlineStr"/>
      <c r="AT640" t="n">
        <v>0.001</v>
      </c>
      <c r="AU640" t="inlineStr"/>
      <c r="AV640" t="n">
        <v>0</v>
      </c>
      <c r="AW640" t="n">
        <v>2</v>
      </c>
      <c r="AX640" t="n">
        <v>78861807</v>
      </c>
      <c r="AY640" t="n">
        <v>1</v>
      </c>
      <c r="AZ640" t="n">
        <v>0</v>
      </c>
      <c r="BA640" t="n">
        <v>614</v>
      </c>
      <c r="BB640" t="n">
        <v>0</v>
      </c>
      <c r="BC640" t="n">
        <v>0</v>
      </c>
      <c r="BD640" t="n">
        <v>0</v>
      </c>
      <c r="BE640" t="n">
        <v>0</v>
      </c>
      <c r="BF640" t="n">
        <v>0</v>
      </c>
      <c r="BG640" t="n">
        <v>0</v>
      </c>
      <c r="BH640" t="n">
        <v>0</v>
      </c>
      <c r="BI640" t="n">
        <v>0</v>
      </c>
      <c r="BJ640" t="n">
        <v>0</v>
      </c>
      <c r="BK640" t="n">
        <v>0</v>
      </c>
      <c r="BL640" t="n">
        <v>0</v>
      </c>
      <c r="BM640" t="n">
        <v>0</v>
      </c>
      <c r="BN640" t="n">
        <v>0</v>
      </c>
      <c r="BO640" t="n">
        <v>0</v>
      </c>
      <c r="BP640" t="n">
        <v>0</v>
      </c>
      <c r="BQ640" t="n">
        <v>0</v>
      </c>
      <c r="BR640" t="n">
        <v>0</v>
      </c>
      <c r="BS640" t="n">
        <v>0</v>
      </c>
      <c r="BT640" t="n">
        <v>0</v>
      </c>
      <c r="BU640" t="n">
        <v>0</v>
      </c>
      <c r="BV640" t="n">
        <v>0</v>
      </c>
      <c r="BW640" t="n">
        <v>0</v>
      </c>
      <c r="CV640" t="n">
        <v>0</v>
      </c>
      <c r="CW640" t="n">
        <v>0</v>
      </c>
      <c r="CX640">
        <f>ROUND(Y640*Source!I1714,7)</f>
        <v/>
      </c>
      <c r="CY640">
        <f>AA640</f>
        <v/>
      </c>
      <c r="CZ640">
        <f>AE640</f>
        <v/>
      </c>
      <c r="DA640">
        <f>AI640</f>
        <v/>
      </c>
      <c r="DB640">
        <f>ROUND(ROUND(AT640*CZ640,2),2)</f>
        <v/>
      </c>
      <c r="DC640">
        <f>ROUND(ROUND(AT640*AG640,2),2)</f>
        <v/>
      </c>
      <c r="DD640" t="inlineStr"/>
      <c r="DE640" t="inlineStr"/>
      <c r="DF640">
        <f>ROUND(ROUND(AE640*AI640,0)*CX640,0)</f>
        <v/>
      </c>
      <c r="DG640">
        <f>ROUND(ROUND(AF640,0)*CX640,0)</f>
        <v/>
      </c>
      <c r="DH640">
        <f>ROUND(ROUND(AG640,0)*CX640,0)</f>
        <v/>
      </c>
      <c r="DI640">
        <f>ROUND(ROUND(AH640,0)*CX640,0)</f>
        <v/>
      </c>
      <c r="DJ640">
        <f>DF640</f>
        <v/>
      </c>
      <c r="DK640" t="n">
        <v>0</v>
      </c>
      <c r="DL640" t="inlineStr"/>
      <c r="DM640" t="n">
        <v>0</v>
      </c>
      <c r="DN640" t="inlineStr"/>
      <c r="DO640" t="n">
        <v>0</v>
      </c>
    </row>
    <row r="641">
      <c r="A641">
        <f>ROW(Source!A1714)</f>
        <v/>
      </c>
      <c r="B641" t="n">
        <v>78855224</v>
      </c>
      <c r="C641" t="n">
        <v>78861781</v>
      </c>
      <c r="D641" t="n">
        <v>29110838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101-2499</t>
        </is>
      </c>
      <c r="J641" t="inlineStr">
        <is>
          <t>ТССЦ Московской обл., 101-2499, приказ Минстроя России №675/пр от 28.02.2017 № 254/пр</t>
        </is>
      </c>
      <c r="K641" t="inlineStr">
        <is>
          <t>Лента изоляционная прорезиненная односторонняя ширина 20 мм, толщина 0,25-0,35 мм</t>
        </is>
      </c>
      <c r="L641" t="n">
        <v>1346</v>
      </c>
      <c r="N641" t="n">
        <v>1009</v>
      </c>
      <c r="O641" t="inlineStr">
        <is>
          <t>кг</t>
        </is>
      </c>
      <c r="P641" t="inlineStr">
        <is>
          <t>кг</t>
        </is>
      </c>
      <c r="Q641" t="n">
        <v>1</v>
      </c>
      <c r="W641" t="n">
        <v>0</v>
      </c>
      <c r="X641" t="n">
        <v>-1294780295</v>
      </c>
      <c r="Y641">
        <f>AT641</f>
        <v/>
      </c>
      <c r="AA641" t="n">
        <v>1090.07</v>
      </c>
      <c r="AB641" t="n">
        <v>0</v>
      </c>
      <c r="AC641" t="n">
        <v>0</v>
      </c>
      <c r="AD641" t="n">
        <v>0</v>
      </c>
      <c r="AE641" t="n">
        <v>30.5</v>
      </c>
      <c r="AF641" t="n">
        <v>0</v>
      </c>
      <c r="AG641" t="n">
        <v>0</v>
      </c>
      <c r="AH641" t="n">
        <v>0</v>
      </c>
      <c r="AI641" t="n">
        <v>35.74</v>
      </c>
      <c r="AJ641" t="n">
        <v>1</v>
      </c>
      <c r="AK641" t="n">
        <v>1</v>
      </c>
      <c r="AL641" t="n">
        <v>1</v>
      </c>
      <c r="AM641" t="n">
        <v>2</v>
      </c>
      <c r="AN641" t="n">
        <v>0</v>
      </c>
      <c r="AO641" t="n">
        <v>1</v>
      </c>
      <c r="AP641" t="n">
        <v>1</v>
      </c>
      <c r="AQ641" t="n">
        <v>0</v>
      </c>
      <c r="AR641" t="n">
        <v>0</v>
      </c>
      <c r="AS641" t="inlineStr"/>
      <c r="AT641" t="n">
        <v>0.012</v>
      </c>
      <c r="AU641" t="inlineStr"/>
      <c r="AV641" t="n">
        <v>0</v>
      </c>
      <c r="AW641" t="n">
        <v>2</v>
      </c>
      <c r="AX641" t="n">
        <v>78861808</v>
      </c>
      <c r="AY641" t="n">
        <v>1</v>
      </c>
      <c r="AZ641" t="n">
        <v>0</v>
      </c>
      <c r="BA641" t="n">
        <v>615</v>
      </c>
      <c r="BB641" t="n">
        <v>0</v>
      </c>
      <c r="BC641" t="n">
        <v>0</v>
      </c>
      <c r="BD641" t="n">
        <v>0</v>
      </c>
      <c r="BE641" t="n">
        <v>0</v>
      </c>
      <c r="BF641" t="n">
        <v>0</v>
      </c>
      <c r="BG641" t="n">
        <v>0</v>
      </c>
      <c r="BH641" t="n">
        <v>0</v>
      </c>
      <c r="BI641" t="n">
        <v>0</v>
      </c>
      <c r="BJ641" t="n">
        <v>0</v>
      </c>
      <c r="BK641" t="n">
        <v>0</v>
      </c>
      <c r="BL641" t="n">
        <v>0</v>
      </c>
      <c r="BM641" t="n">
        <v>0</v>
      </c>
      <c r="BN641" t="n">
        <v>0</v>
      </c>
      <c r="BO641" t="n">
        <v>0</v>
      </c>
      <c r="BP641" t="n">
        <v>0</v>
      </c>
      <c r="BQ641" t="n">
        <v>0</v>
      </c>
      <c r="BR641" t="n">
        <v>0</v>
      </c>
      <c r="BS641" t="n">
        <v>0</v>
      </c>
      <c r="BT641" t="n">
        <v>0</v>
      </c>
      <c r="BU641" t="n">
        <v>0</v>
      </c>
      <c r="BV641" t="n">
        <v>0</v>
      </c>
      <c r="BW641" t="n">
        <v>0</v>
      </c>
      <c r="CV641" t="n">
        <v>0</v>
      </c>
      <c r="CW641" t="n">
        <v>0</v>
      </c>
      <c r="CX641">
        <f>ROUND(Y641*Source!I1714,7)</f>
        <v/>
      </c>
      <c r="CY641">
        <f>AA641</f>
        <v/>
      </c>
      <c r="CZ641">
        <f>AE641</f>
        <v/>
      </c>
      <c r="DA641">
        <f>AI641</f>
        <v/>
      </c>
      <c r="DB641">
        <f>ROUND(ROUND(AT641*CZ641,2),2)</f>
        <v/>
      </c>
      <c r="DC641">
        <f>ROUND(ROUND(AT641*AG641,2),2)</f>
        <v/>
      </c>
      <c r="DD641" t="inlineStr"/>
      <c r="DE641" t="inlineStr"/>
      <c r="DF641">
        <f>ROUND(ROUND(AE641*AI641,0)*CX641,0)</f>
        <v/>
      </c>
      <c r="DG641">
        <f>ROUND(ROUND(AF641,0)*CX641,0)</f>
        <v/>
      </c>
      <c r="DH641">
        <f>ROUND(ROUND(AG641,0)*CX641,0)</f>
        <v/>
      </c>
      <c r="DI641">
        <f>ROUND(ROUND(AH641,0)*CX641,0)</f>
        <v/>
      </c>
      <c r="DJ641">
        <f>DF641</f>
        <v/>
      </c>
      <c r="DK641" t="n">
        <v>0</v>
      </c>
      <c r="DL641" t="inlineStr"/>
      <c r="DM641" t="n">
        <v>0</v>
      </c>
      <c r="DN641" t="inlineStr"/>
      <c r="DO641" t="n">
        <v>0</v>
      </c>
    </row>
    <row r="642">
      <c r="A642">
        <f>ROW(Source!A1714)</f>
        <v/>
      </c>
      <c r="B642" t="n">
        <v>78855224</v>
      </c>
      <c r="C642" t="n">
        <v>78861781</v>
      </c>
      <c r="D642" t="n">
        <v>29114470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101-3914</t>
        </is>
      </c>
      <c r="J642" t="inlineStr">
        <is>
          <t>ТССЦ Московской обл., 101-3914, приказ Минстроя России №675/пр от 28.02.2017 № 254/пр</t>
        </is>
      </c>
      <c r="K642" t="inlineStr">
        <is>
          <t>Дюбели распорные полипропиленовые</t>
        </is>
      </c>
      <c r="L642" t="n">
        <v>1355</v>
      </c>
      <c r="N642" t="n">
        <v>1010</v>
      </c>
      <c r="O642" t="inlineStr">
        <is>
          <t>100 шт.</t>
        </is>
      </c>
      <c r="P642" t="inlineStr">
        <is>
          <t>100 шт.</t>
        </is>
      </c>
      <c r="Q642" t="n">
        <v>100</v>
      </c>
      <c r="W642" t="n">
        <v>0</v>
      </c>
      <c r="X642" t="n">
        <v>1627582661</v>
      </c>
      <c r="Y642">
        <f>AT642</f>
        <v/>
      </c>
      <c r="AA642" t="n">
        <v>78.48</v>
      </c>
      <c r="AB642" t="n">
        <v>0</v>
      </c>
      <c r="AC642" t="n">
        <v>0</v>
      </c>
      <c r="AD642" t="n">
        <v>0</v>
      </c>
      <c r="AE642" t="n">
        <v>86.23999999999999</v>
      </c>
      <c r="AF642" t="n">
        <v>0</v>
      </c>
      <c r="AG642" t="n">
        <v>0</v>
      </c>
      <c r="AH642" t="n">
        <v>0</v>
      </c>
      <c r="AI642" t="n">
        <v>0.91</v>
      </c>
      <c r="AJ642" t="n">
        <v>1</v>
      </c>
      <c r="AK642" t="n">
        <v>1</v>
      </c>
      <c r="AL642" t="n">
        <v>1</v>
      </c>
      <c r="AM642" t="n">
        <v>2</v>
      </c>
      <c r="AN642" t="n">
        <v>0</v>
      </c>
      <c r="AO642" t="n">
        <v>1</v>
      </c>
      <c r="AP642" t="n">
        <v>1</v>
      </c>
      <c r="AQ642" t="n">
        <v>0</v>
      </c>
      <c r="AR642" t="n">
        <v>0</v>
      </c>
      <c r="AS642" t="inlineStr"/>
      <c r="AT642" t="n">
        <v>0.014</v>
      </c>
      <c r="AU642" t="inlineStr"/>
      <c r="AV642" t="n">
        <v>0</v>
      </c>
      <c r="AW642" t="n">
        <v>2</v>
      </c>
      <c r="AX642" t="n">
        <v>78861809</v>
      </c>
      <c r="AY642" t="n">
        <v>1</v>
      </c>
      <c r="AZ642" t="n">
        <v>0</v>
      </c>
      <c r="BA642" t="n">
        <v>616</v>
      </c>
      <c r="BB642" t="n">
        <v>0</v>
      </c>
      <c r="BC642" t="n">
        <v>0</v>
      </c>
      <c r="BD642" t="n">
        <v>0</v>
      </c>
      <c r="BE642" t="n">
        <v>0</v>
      </c>
      <c r="BF642" t="n">
        <v>0</v>
      </c>
      <c r="BG642" t="n">
        <v>0</v>
      </c>
      <c r="BH642" t="n">
        <v>0</v>
      </c>
      <c r="BI642" t="n">
        <v>0</v>
      </c>
      <c r="BJ642" t="n">
        <v>0</v>
      </c>
      <c r="BK642" t="n">
        <v>0</v>
      </c>
      <c r="BL642" t="n">
        <v>0</v>
      </c>
      <c r="BM642" t="n">
        <v>0</v>
      </c>
      <c r="BN642" t="n">
        <v>0</v>
      </c>
      <c r="BO642" t="n">
        <v>0</v>
      </c>
      <c r="BP642" t="n">
        <v>0</v>
      </c>
      <c r="BQ642" t="n">
        <v>0</v>
      </c>
      <c r="BR642" t="n">
        <v>0</v>
      </c>
      <c r="BS642" t="n">
        <v>0</v>
      </c>
      <c r="BT642" t="n">
        <v>0</v>
      </c>
      <c r="BU642" t="n">
        <v>0</v>
      </c>
      <c r="BV642" t="n">
        <v>0</v>
      </c>
      <c r="BW642" t="n">
        <v>0</v>
      </c>
      <c r="CV642" t="n">
        <v>0</v>
      </c>
      <c r="CW642" t="n">
        <v>0</v>
      </c>
      <c r="CX642">
        <f>ROUND(Y642*Source!I1714,7)</f>
        <v/>
      </c>
      <c r="CY642">
        <f>AA642</f>
        <v/>
      </c>
      <c r="CZ642">
        <f>AE642</f>
        <v/>
      </c>
      <c r="DA642">
        <f>AI642</f>
        <v/>
      </c>
      <c r="DB642">
        <f>ROUND(ROUND(AT642*CZ642,2),2)</f>
        <v/>
      </c>
      <c r="DC642">
        <f>ROUND(ROUND(AT642*AG642,2),2)</f>
        <v/>
      </c>
      <c r="DD642" t="inlineStr"/>
      <c r="DE642" t="inlineStr"/>
      <c r="DF642">
        <f>ROUND(ROUND(AE642*AI642,0)*CX642,0)</f>
        <v/>
      </c>
      <c r="DG642">
        <f>ROUND(ROUND(AF642,0)*CX642,0)</f>
        <v/>
      </c>
      <c r="DH642">
        <f>ROUND(ROUND(AG642,0)*CX642,0)</f>
        <v/>
      </c>
      <c r="DI642">
        <f>ROUND(ROUND(AH642,0)*CX642,0)</f>
        <v/>
      </c>
      <c r="DJ642">
        <f>DF642</f>
        <v/>
      </c>
      <c r="DK642" t="n">
        <v>0</v>
      </c>
      <c r="DL642" t="inlineStr"/>
      <c r="DM642" t="n">
        <v>0</v>
      </c>
      <c r="DN642" t="inlineStr"/>
      <c r="DO642" t="n">
        <v>0</v>
      </c>
    </row>
    <row r="643">
      <c r="A643">
        <f>ROW(Source!A1714)</f>
        <v/>
      </c>
      <c r="B643" t="n">
        <v>78855224</v>
      </c>
      <c r="C643" t="n">
        <v>78861781</v>
      </c>
      <c r="D643" t="n">
        <v>29129474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201-0843</t>
        </is>
      </c>
      <c r="J643" t="inlineStr">
        <is>
          <t>ТССЦ Московской обл., 201-0843, приказ Минстроя России №675/пр от 28.02.2017 № 255/пр</t>
        </is>
      </c>
      <c r="K643" t="inlineStr">
        <is>
          <t>Конструкции стальные индивидуальные решетчатые сварные массой до 0,1 т</t>
        </is>
      </c>
      <c r="L643" t="n">
        <v>1348</v>
      </c>
      <c r="N643" t="n">
        <v>1009</v>
      </c>
      <c r="O643" t="inlineStr">
        <is>
          <t>т</t>
        </is>
      </c>
      <c r="P643" t="inlineStr">
        <is>
          <t>т</t>
        </is>
      </c>
      <c r="Q643" t="n">
        <v>1000</v>
      </c>
      <c r="W643" t="n">
        <v>0</v>
      </c>
      <c r="X643" t="n">
        <v>-115984519</v>
      </c>
      <c r="Y643">
        <f>AT643</f>
        <v/>
      </c>
      <c r="AA643" t="n">
        <v>118113.18</v>
      </c>
      <c r="AB643" t="n">
        <v>0</v>
      </c>
      <c r="AC643" t="n">
        <v>0</v>
      </c>
      <c r="AD643" t="n">
        <v>0</v>
      </c>
      <c r="AE643" t="n">
        <v>11534.49</v>
      </c>
      <c r="AF643" t="n">
        <v>0</v>
      </c>
      <c r="AG643" t="n">
        <v>0</v>
      </c>
      <c r="AH643" t="n">
        <v>0</v>
      </c>
      <c r="AI643" t="n">
        <v>10.24</v>
      </c>
      <c r="AJ643" t="n">
        <v>1</v>
      </c>
      <c r="AK643" t="n">
        <v>1</v>
      </c>
      <c r="AL643" t="n">
        <v>1</v>
      </c>
      <c r="AM643" t="n">
        <v>2</v>
      </c>
      <c r="AN643" t="n">
        <v>0</v>
      </c>
      <c r="AO643" t="n">
        <v>1</v>
      </c>
      <c r="AP643" t="n">
        <v>1</v>
      </c>
      <c r="AQ643" t="n">
        <v>0</v>
      </c>
      <c r="AR643" t="n">
        <v>0</v>
      </c>
      <c r="AS643" t="inlineStr"/>
      <c r="AT643" t="n">
        <v>0.001</v>
      </c>
      <c r="AU643" t="inlineStr"/>
      <c r="AV643" t="n">
        <v>0</v>
      </c>
      <c r="AW643" t="n">
        <v>2</v>
      </c>
      <c r="AX643" t="n">
        <v>78861810</v>
      </c>
      <c r="AY643" t="n">
        <v>1</v>
      </c>
      <c r="AZ643" t="n">
        <v>0</v>
      </c>
      <c r="BA643" t="n">
        <v>617</v>
      </c>
      <c r="BB643" t="n">
        <v>0</v>
      </c>
      <c r="BC643" t="n">
        <v>0</v>
      </c>
      <c r="BD643" t="n">
        <v>0</v>
      </c>
      <c r="BE643" t="n">
        <v>0</v>
      </c>
      <c r="BF643" t="n">
        <v>0</v>
      </c>
      <c r="BG643" t="n">
        <v>0</v>
      </c>
      <c r="BH643" t="n">
        <v>0</v>
      </c>
      <c r="BI643" t="n">
        <v>0</v>
      </c>
      <c r="BJ643" t="n">
        <v>0</v>
      </c>
      <c r="BK643" t="n">
        <v>0</v>
      </c>
      <c r="BL643" t="n">
        <v>0</v>
      </c>
      <c r="BM643" t="n">
        <v>0</v>
      </c>
      <c r="BN643" t="n">
        <v>0</v>
      </c>
      <c r="BO643" t="n">
        <v>0</v>
      </c>
      <c r="BP643" t="n">
        <v>0</v>
      </c>
      <c r="BQ643" t="n">
        <v>0</v>
      </c>
      <c r="BR643" t="n">
        <v>0</v>
      </c>
      <c r="BS643" t="n">
        <v>0</v>
      </c>
      <c r="BT643" t="n">
        <v>0</v>
      </c>
      <c r="BU643" t="n">
        <v>0</v>
      </c>
      <c r="BV643" t="n">
        <v>0</v>
      </c>
      <c r="BW643" t="n">
        <v>0</v>
      </c>
      <c r="CV643" t="n">
        <v>0</v>
      </c>
      <c r="CW643" t="n">
        <v>0</v>
      </c>
      <c r="CX643">
        <f>ROUND(Y643*Source!I1714,7)</f>
        <v/>
      </c>
      <c r="CY643">
        <f>AA643</f>
        <v/>
      </c>
      <c r="CZ643">
        <f>AE643</f>
        <v/>
      </c>
      <c r="DA643">
        <f>AI643</f>
        <v/>
      </c>
      <c r="DB643">
        <f>ROUND(ROUND(AT643*CZ643,2),2)</f>
        <v/>
      </c>
      <c r="DC643">
        <f>ROUND(ROUND(AT643*AG643,2),2)</f>
        <v/>
      </c>
      <c r="DD643" t="inlineStr"/>
      <c r="DE643" t="inlineStr"/>
      <c r="DF643">
        <f>ROUND(ROUND(AE643*AI643,0)*CX643,0)</f>
        <v/>
      </c>
      <c r="DG643">
        <f>ROUND(ROUND(AF643,0)*CX643,0)</f>
        <v/>
      </c>
      <c r="DH643">
        <f>ROUND(ROUND(AG643,0)*CX643,0)</f>
        <v/>
      </c>
      <c r="DI643">
        <f>ROUND(ROUND(AH643,0)*CX643,0)</f>
        <v/>
      </c>
      <c r="DJ643">
        <f>DF643</f>
        <v/>
      </c>
      <c r="DK643" t="n">
        <v>0</v>
      </c>
      <c r="DL643" t="inlineStr"/>
      <c r="DM643" t="n">
        <v>0</v>
      </c>
      <c r="DN643" t="inlineStr"/>
      <c r="DO643" t="n">
        <v>0</v>
      </c>
    </row>
    <row r="644">
      <c r="A644">
        <f>ROW(Source!A1714)</f>
        <v/>
      </c>
      <c r="B644" t="n">
        <v>78855224</v>
      </c>
      <c r="C644" t="n">
        <v>78861781</v>
      </c>
      <c r="D644" t="n">
        <v>29156249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503-0473</t>
        </is>
      </c>
      <c r="J644" t="inlineStr">
        <is>
          <t>ТССЦ Московской обл., 503-0473, приказ Минстроя России №675/пр от 28.02.2017 № 258/пр</t>
        </is>
      </c>
      <c r="K644" t="inlineStr">
        <is>
          <t>Розетка скрытой проводки</t>
        </is>
      </c>
      <c r="L644" t="n">
        <v>1355</v>
      </c>
      <c r="N644" t="n">
        <v>1010</v>
      </c>
      <c r="O644" t="inlineStr">
        <is>
          <t>100 шт.</t>
        </is>
      </c>
      <c r="P644" t="inlineStr">
        <is>
          <t>100 шт.</t>
        </is>
      </c>
      <c r="Q644" t="n">
        <v>100</v>
      </c>
      <c r="W644" t="n">
        <v>0</v>
      </c>
      <c r="X644" t="n">
        <v>-1275524933</v>
      </c>
      <c r="Y644">
        <f>AT644</f>
        <v/>
      </c>
      <c r="AA644" t="n">
        <v>5341.44</v>
      </c>
      <c r="AB644" t="n">
        <v>0</v>
      </c>
      <c r="AC644" t="n">
        <v>0</v>
      </c>
      <c r="AD644" t="n">
        <v>0</v>
      </c>
      <c r="AE644" t="n">
        <v>624</v>
      </c>
      <c r="AF644" t="n">
        <v>0</v>
      </c>
      <c r="AG644" t="n">
        <v>0</v>
      </c>
      <c r="AH644" t="n">
        <v>0</v>
      </c>
      <c r="AI644" t="n">
        <v>8.56</v>
      </c>
      <c r="AJ644" t="n">
        <v>1</v>
      </c>
      <c r="AK644" t="n">
        <v>1</v>
      </c>
      <c r="AL644" t="n">
        <v>1</v>
      </c>
      <c r="AM644" t="n">
        <v>0</v>
      </c>
      <c r="AN644" t="n">
        <v>0</v>
      </c>
      <c r="AO644" t="n">
        <v>0</v>
      </c>
      <c r="AP644" t="n">
        <v>0</v>
      </c>
      <c r="AQ644" t="n">
        <v>0</v>
      </c>
      <c r="AR644" t="n">
        <v>0</v>
      </c>
      <c r="AS644" t="inlineStr"/>
      <c r="AT644" t="n">
        <v>0.01</v>
      </c>
      <c r="AU644" t="inlineStr"/>
      <c r="AV644" t="n">
        <v>0</v>
      </c>
      <c r="AW644" t="n">
        <v>1</v>
      </c>
      <c r="AX644" t="n">
        <v>-1</v>
      </c>
      <c r="AY644" t="n">
        <v>0</v>
      </c>
      <c r="AZ644" t="n">
        <v>0</v>
      </c>
      <c r="BA644" t="inlineStr"/>
      <c r="BB644" t="n">
        <v>0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0</v>
      </c>
      <c r="BJ644" t="n">
        <v>0</v>
      </c>
      <c r="BK644" t="n">
        <v>0</v>
      </c>
      <c r="BL644" t="n">
        <v>0</v>
      </c>
      <c r="BM644" t="n">
        <v>0</v>
      </c>
      <c r="BN644" t="n">
        <v>0</v>
      </c>
      <c r="BO644" t="n">
        <v>0</v>
      </c>
      <c r="BP644" t="n">
        <v>0</v>
      </c>
      <c r="BQ644" t="n">
        <v>0</v>
      </c>
      <c r="BR644" t="n">
        <v>0</v>
      </c>
      <c r="BS644" t="n">
        <v>0</v>
      </c>
      <c r="BT644" t="n">
        <v>0</v>
      </c>
      <c r="BU644" t="n">
        <v>0</v>
      </c>
      <c r="BV644" t="n">
        <v>0</v>
      </c>
      <c r="BW644" t="n">
        <v>0</v>
      </c>
      <c r="CV644" t="n">
        <v>0</v>
      </c>
      <c r="CW644" t="n">
        <v>0</v>
      </c>
      <c r="CX644">
        <f>ROUND(Y644*Source!I1714,7)</f>
        <v/>
      </c>
      <c r="CY644">
        <f>AA644</f>
        <v/>
      </c>
      <c r="CZ644">
        <f>AE644</f>
        <v/>
      </c>
      <c r="DA644">
        <f>AI644</f>
        <v/>
      </c>
      <c r="DB644">
        <f>ROUND(ROUND(AT644*CZ644,2),2)</f>
        <v/>
      </c>
      <c r="DC644">
        <f>ROUND(ROUND(AT644*AG644,2),2)</f>
        <v/>
      </c>
      <c r="DD644" t="inlineStr"/>
      <c r="DE644" t="inlineStr"/>
      <c r="DF644">
        <f>ROUND(ROUND(AE644*AI644,0)*CX644,0)</f>
        <v/>
      </c>
      <c r="DG644">
        <f>ROUND(ROUND(AF644,0)*CX644,0)</f>
        <v/>
      </c>
      <c r="DH644">
        <f>ROUND(ROUND(AG644,0)*CX644,0)</f>
        <v/>
      </c>
      <c r="DI644">
        <f>ROUND(ROUND(AH644,0)*CX644,0)</f>
        <v/>
      </c>
      <c r="DJ644">
        <f>DF644</f>
        <v/>
      </c>
      <c r="DK644" t="n">
        <v>0</v>
      </c>
      <c r="DL644" t="inlineStr"/>
      <c r="DM644" t="n">
        <v>0</v>
      </c>
      <c r="DN644" t="inlineStr"/>
      <c r="DO644" t="n">
        <v>0</v>
      </c>
    </row>
    <row r="645">
      <c r="A645">
        <f>ROW(Source!A1714)</f>
        <v/>
      </c>
      <c r="B645" t="n">
        <v>78855224</v>
      </c>
      <c r="C645" t="n">
        <v>78861781</v>
      </c>
      <c r="D645" t="n">
        <v>29165774</v>
      </c>
      <c r="E645" t="n">
        <v>1</v>
      </c>
      <c r="F645" t="n">
        <v>1</v>
      </c>
      <c r="G645" t="n">
        <v>1</v>
      </c>
      <c r="H645" t="n">
        <v>3</v>
      </c>
      <c r="I645" t="inlineStr">
        <is>
          <t>509-0090</t>
        </is>
      </c>
      <c r="J645" t="inlineStr">
        <is>
          <t>ТССЦ Московской обл., 509-0090, приказ Минстроя России №675/пр от 28.02.2017 № 258/пр</t>
        </is>
      </c>
      <c r="K645" t="inlineStr">
        <is>
          <t>Перемычки гибкие, тип ПГС-50</t>
        </is>
      </c>
      <c r="L645" t="n">
        <v>1358</v>
      </c>
      <c r="N645" t="n">
        <v>1010</v>
      </c>
      <c r="O645" t="inlineStr">
        <is>
          <t>10 шт.</t>
        </is>
      </c>
      <c r="P645" t="inlineStr">
        <is>
          <t>10 шт.</t>
        </is>
      </c>
      <c r="Q645" t="n">
        <v>10</v>
      </c>
      <c r="W645" t="n">
        <v>0</v>
      </c>
      <c r="X645" t="n">
        <v>-1035860104</v>
      </c>
      <c r="Y645">
        <f>AT645</f>
        <v/>
      </c>
      <c r="AA645" t="n">
        <v>1258.9</v>
      </c>
      <c r="AB645" t="n">
        <v>0</v>
      </c>
      <c r="AC645" t="n">
        <v>0</v>
      </c>
      <c r="AD645" t="n">
        <v>0</v>
      </c>
      <c r="AE645" t="n">
        <v>40.9</v>
      </c>
      <c r="AF645" t="n">
        <v>0</v>
      </c>
      <c r="AG645" t="n">
        <v>0</v>
      </c>
      <c r="AH645" t="n">
        <v>0</v>
      </c>
      <c r="AI645" t="n">
        <v>30.78</v>
      </c>
      <c r="AJ645" t="n">
        <v>1</v>
      </c>
      <c r="AK645" t="n">
        <v>1</v>
      </c>
      <c r="AL645" t="n">
        <v>1</v>
      </c>
      <c r="AM645" t="n">
        <v>2</v>
      </c>
      <c r="AN645" t="n">
        <v>0</v>
      </c>
      <c r="AO645" t="n">
        <v>1</v>
      </c>
      <c r="AP645" t="n">
        <v>1</v>
      </c>
      <c r="AQ645" t="n">
        <v>0</v>
      </c>
      <c r="AR645" t="n">
        <v>0</v>
      </c>
      <c r="AS645" t="inlineStr"/>
      <c r="AT645" t="n">
        <v>0.1</v>
      </c>
      <c r="AU645" t="inlineStr"/>
      <c r="AV645" t="n">
        <v>0</v>
      </c>
      <c r="AW645" t="n">
        <v>2</v>
      </c>
      <c r="AX645" t="n">
        <v>78861811</v>
      </c>
      <c r="AY645" t="n">
        <v>1</v>
      </c>
      <c r="AZ645" t="n">
        <v>0</v>
      </c>
      <c r="BA645" t="n">
        <v>618</v>
      </c>
      <c r="BB645" t="n">
        <v>0</v>
      </c>
      <c r="BC645" t="n">
        <v>0</v>
      </c>
      <c r="BD645" t="n">
        <v>0</v>
      </c>
      <c r="BE645" t="n">
        <v>0</v>
      </c>
      <c r="BF645" t="n">
        <v>0</v>
      </c>
      <c r="BG645" t="n">
        <v>0</v>
      </c>
      <c r="BH645" t="n">
        <v>0</v>
      </c>
      <c r="BI645" t="n">
        <v>0</v>
      </c>
      <c r="BJ645" t="n">
        <v>0</v>
      </c>
      <c r="BK645" t="n">
        <v>0</v>
      </c>
      <c r="BL645" t="n">
        <v>0</v>
      </c>
      <c r="BM645" t="n">
        <v>0</v>
      </c>
      <c r="BN645" t="n">
        <v>0</v>
      </c>
      <c r="BO645" t="n">
        <v>0</v>
      </c>
      <c r="BP645" t="n">
        <v>0</v>
      </c>
      <c r="BQ645" t="n">
        <v>0</v>
      </c>
      <c r="BR645" t="n">
        <v>0</v>
      </c>
      <c r="BS645" t="n">
        <v>0</v>
      </c>
      <c r="BT645" t="n">
        <v>0</v>
      </c>
      <c r="BU645" t="n">
        <v>0</v>
      </c>
      <c r="BV645" t="n">
        <v>0</v>
      </c>
      <c r="BW645" t="n">
        <v>0</v>
      </c>
      <c r="CV645" t="n">
        <v>0</v>
      </c>
      <c r="CW645" t="n">
        <v>0</v>
      </c>
      <c r="CX645">
        <f>ROUND(Y645*Source!I1714,7)</f>
        <v/>
      </c>
      <c r="CY645">
        <f>AA645</f>
        <v/>
      </c>
      <c r="CZ645">
        <f>AE645</f>
        <v/>
      </c>
      <c r="DA645">
        <f>AI645</f>
        <v/>
      </c>
      <c r="DB645">
        <f>ROUND(ROUND(AT645*CZ645,2),2)</f>
        <v/>
      </c>
      <c r="DC645">
        <f>ROUND(ROUND(AT645*AG645,2),2)</f>
        <v/>
      </c>
      <c r="DD645" t="inlineStr"/>
      <c r="DE645" t="inlineStr"/>
      <c r="DF645">
        <f>ROUND(ROUND(AE645*AI645,0)*CX645,0)</f>
        <v/>
      </c>
      <c r="DG645">
        <f>ROUND(ROUND(AF645,0)*CX645,0)</f>
        <v/>
      </c>
      <c r="DH645">
        <f>ROUND(ROUND(AG645,0)*CX645,0)</f>
        <v/>
      </c>
      <c r="DI645">
        <f>ROUND(ROUND(AH645,0)*CX645,0)</f>
        <v/>
      </c>
      <c r="DJ645">
        <f>DF645</f>
        <v/>
      </c>
      <c r="DK645" t="n">
        <v>0</v>
      </c>
      <c r="DL645" t="inlineStr"/>
      <c r="DM645" t="n">
        <v>0</v>
      </c>
      <c r="DN645" t="inlineStr"/>
      <c r="DO645" t="n">
        <v>0</v>
      </c>
    </row>
    <row r="646">
      <c r="A646">
        <f>ROW(Source!A1714)</f>
        <v/>
      </c>
      <c r="B646" t="n">
        <v>78855224</v>
      </c>
      <c r="C646" t="n">
        <v>78861781</v>
      </c>
      <c r="D646" t="n">
        <v>29171708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509-1210</t>
        </is>
      </c>
      <c r="J646" t="inlineStr">
        <is>
          <t>ТССЦ Московской обл., 509-1210, приказ Минстроя России №675/пр от 28.02.2017 № 258/пр</t>
        </is>
      </c>
      <c r="K646" t="inlineStr">
        <is>
          <t>Вазелин технический</t>
        </is>
      </c>
      <c r="L646" t="n">
        <v>1346</v>
      </c>
      <c r="N646" t="n">
        <v>1009</v>
      </c>
      <c r="O646" t="inlineStr">
        <is>
          <t>кг</t>
        </is>
      </c>
      <c r="P646" t="inlineStr">
        <is>
          <t>кг</t>
        </is>
      </c>
      <c r="Q646" t="n">
        <v>1</v>
      </c>
      <c r="W646" t="n">
        <v>0</v>
      </c>
      <c r="X646" t="n">
        <v>1015963907</v>
      </c>
      <c r="Y646">
        <f>AT646</f>
        <v/>
      </c>
      <c r="AA646" t="n">
        <v>315.49</v>
      </c>
      <c r="AB646" t="n">
        <v>0</v>
      </c>
      <c r="AC646" t="n">
        <v>0</v>
      </c>
      <c r="AD646" t="n">
        <v>0</v>
      </c>
      <c r="AE646" t="n">
        <v>30.6</v>
      </c>
      <c r="AF646" t="n">
        <v>0</v>
      </c>
      <c r="AG646" t="n">
        <v>0</v>
      </c>
      <c r="AH646" t="n">
        <v>0</v>
      </c>
      <c r="AI646" t="n">
        <v>10.31</v>
      </c>
      <c r="AJ646" t="n">
        <v>1</v>
      </c>
      <c r="AK646" t="n">
        <v>1</v>
      </c>
      <c r="AL646" t="n">
        <v>1</v>
      </c>
      <c r="AM646" t="n">
        <v>2</v>
      </c>
      <c r="AN646" t="n">
        <v>0</v>
      </c>
      <c r="AO646" t="n">
        <v>1</v>
      </c>
      <c r="AP646" t="n">
        <v>1</v>
      </c>
      <c r="AQ646" t="n">
        <v>0</v>
      </c>
      <c r="AR646" t="n">
        <v>0</v>
      </c>
      <c r="AS646" t="inlineStr"/>
      <c r="AT646" t="n">
        <v>0.006</v>
      </c>
      <c r="AU646" t="inlineStr"/>
      <c r="AV646" t="n">
        <v>0</v>
      </c>
      <c r="AW646" t="n">
        <v>2</v>
      </c>
      <c r="AX646" t="n">
        <v>78861812</v>
      </c>
      <c r="AY646" t="n">
        <v>1</v>
      </c>
      <c r="AZ646" t="n">
        <v>0</v>
      </c>
      <c r="BA646" t="n">
        <v>619</v>
      </c>
      <c r="BB646" t="n">
        <v>0</v>
      </c>
      <c r="BC646" t="n">
        <v>0</v>
      </c>
      <c r="BD646" t="n">
        <v>0</v>
      </c>
      <c r="BE646" t="n">
        <v>0</v>
      </c>
      <c r="BF646" t="n">
        <v>0</v>
      </c>
      <c r="BG646" t="n">
        <v>0</v>
      </c>
      <c r="BH646" t="n">
        <v>0</v>
      </c>
      <c r="BI646" t="n">
        <v>0</v>
      </c>
      <c r="BJ646" t="n">
        <v>0</v>
      </c>
      <c r="BK646" t="n">
        <v>0</v>
      </c>
      <c r="BL646" t="n">
        <v>0</v>
      </c>
      <c r="BM646" t="n">
        <v>0</v>
      </c>
      <c r="BN646" t="n">
        <v>0</v>
      </c>
      <c r="BO646" t="n">
        <v>0</v>
      </c>
      <c r="BP646" t="n">
        <v>0</v>
      </c>
      <c r="BQ646" t="n">
        <v>0</v>
      </c>
      <c r="BR646" t="n">
        <v>0</v>
      </c>
      <c r="BS646" t="n">
        <v>0</v>
      </c>
      <c r="BT646" t="n">
        <v>0</v>
      </c>
      <c r="BU646" t="n">
        <v>0</v>
      </c>
      <c r="BV646" t="n">
        <v>0</v>
      </c>
      <c r="BW646" t="n">
        <v>0</v>
      </c>
      <c r="CV646" t="n">
        <v>0</v>
      </c>
      <c r="CW646" t="n">
        <v>0</v>
      </c>
      <c r="CX646">
        <f>ROUND(Y646*Source!I1714,7)</f>
        <v/>
      </c>
      <c r="CY646">
        <f>AA646</f>
        <v/>
      </c>
      <c r="CZ646">
        <f>AE646</f>
        <v/>
      </c>
      <c r="DA646">
        <f>AI646</f>
        <v/>
      </c>
      <c r="DB646">
        <f>ROUND(ROUND(AT646*CZ646,2),2)</f>
        <v/>
      </c>
      <c r="DC646">
        <f>ROUND(ROUND(AT646*AG646,2),2)</f>
        <v/>
      </c>
      <c r="DD646" t="inlineStr"/>
      <c r="DE646" t="inlineStr"/>
      <c r="DF646">
        <f>ROUND(ROUND(AE646*AI646,0)*CX646,0)</f>
        <v/>
      </c>
      <c r="DG646">
        <f>ROUND(ROUND(AF646,0)*CX646,0)</f>
        <v/>
      </c>
      <c r="DH646">
        <f>ROUND(ROUND(AG646,0)*CX646,0)</f>
        <v/>
      </c>
      <c r="DI646">
        <f>ROUND(ROUND(AH646,0)*CX646,0)</f>
        <v/>
      </c>
      <c r="DJ646">
        <f>DF646</f>
        <v/>
      </c>
      <c r="DK646" t="n">
        <v>0</v>
      </c>
      <c r="DL646" t="inlineStr"/>
      <c r="DM646" t="n">
        <v>0</v>
      </c>
      <c r="DN646" t="inlineStr"/>
      <c r="DO646" t="n">
        <v>0</v>
      </c>
    </row>
    <row r="647">
      <c r="A647">
        <f>ROW(Source!A1714)</f>
        <v/>
      </c>
      <c r="B647" t="n">
        <v>78855224</v>
      </c>
      <c r="C647" t="n">
        <v>78861781</v>
      </c>
      <c r="D647" t="n">
        <v>29171808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999-9950</t>
        </is>
      </c>
      <c r="J647" t="inlineStr">
        <is>
          <t>ТССЦ Московской обл., 999-9950, приказ Минстроя России №675/пр от 21.09.2015 г.</t>
        </is>
      </c>
      <c r="K647" t="inlineStr">
        <is>
          <t>Вспомогательные ненормируемые материалы (2% от ОЗП)</t>
        </is>
      </c>
      <c r="L647" t="n">
        <v>1374</v>
      </c>
      <c r="N647" t="n">
        <v>1013</v>
      </c>
      <c r="O647" t="inlineStr">
        <is>
          <t>РУБ</t>
        </is>
      </c>
      <c r="P647" t="inlineStr">
        <is>
          <t>РУБ</t>
        </is>
      </c>
      <c r="Q647" t="n">
        <v>1</v>
      </c>
      <c r="W647" t="n">
        <v>0</v>
      </c>
      <c r="X647" t="n">
        <v>-915781824</v>
      </c>
      <c r="Y647">
        <f>AT647</f>
        <v/>
      </c>
      <c r="AA647" t="n">
        <v>1</v>
      </c>
      <c r="AB647" t="n">
        <v>0</v>
      </c>
      <c r="AC647" t="n">
        <v>0</v>
      </c>
      <c r="AD647" t="n">
        <v>0</v>
      </c>
      <c r="AE647" t="n">
        <v>1</v>
      </c>
      <c r="AF647" t="n">
        <v>0</v>
      </c>
      <c r="AG647" t="n">
        <v>0</v>
      </c>
      <c r="AH647" t="n">
        <v>0</v>
      </c>
      <c r="AI647" t="n">
        <v>1</v>
      </c>
      <c r="AJ647" t="n">
        <v>1</v>
      </c>
      <c r="AK647" t="n">
        <v>1</v>
      </c>
      <c r="AL647" t="n">
        <v>1</v>
      </c>
      <c r="AM647" t="n">
        <v>-2</v>
      </c>
      <c r="AN647" t="n">
        <v>0</v>
      </c>
      <c r="AO647" t="n">
        <v>1</v>
      </c>
      <c r="AP647" t="n">
        <v>1</v>
      </c>
      <c r="AQ647" t="n">
        <v>0</v>
      </c>
      <c r="AR647" t="n">
        <v>0</v>
      </c>
      <c r="AS647" t="inlineStr"/>
      <c r="AT647" t="n">
        <v>0.3</v>
      </c>
      <c r="AU647" t="inlineStr"/>
      <c r="AV647" t="n">
        <v>0</v>
      </c>
      <c r="AW647" t="n">
        <v>2</v>
      </c>
      <c r="AX647" t="n">
        <v>78861813</v>
      </c>
      <c r="AY647" t="n">
        <v>1</v>
      </c>
      <c r="AZ647" t="n">
        <v>0</v>
      </c>
      <c r="BA647" t="n">
        <v>620</v>
      </c>
      <c r="BB647" t="n">
        <v>0</v>
      </c>
      <c r="BC647" t="n">
        <v>0</v>
      </c>
      <c r="BD647" t="n">
        <v>0</v>
      </c>
      <c r="BE647" t="n">
        <v>0</v>
      </c>
      <c r="BF647" t="n">
        <v>0</v>
      </c>
      <c r="BG647" t="n">
        <v>0</v>
      </c>
      <c r="BH647" t="n">
        <v>0</v>
      </c>
      <c r="BI647" t="n">
        <v>0</v>
      </c>
      <c r="BJ647" t="n">
        <v>0</v>
      </c>
      <c r="BK647" t="n">
        <v>0</v>
      </c>
      <c r="BL647" t="n">
        <v>0</v>
      </c>
      <c r="BM647" t="n">
        <v>0</v>
      </c>
      <c r="BN647" t="n">
        <v>0</v>
      </c>
      <c r="BO647" t="n">
        <v>0</v>
      </c>
      <c r="BP647" t="n">
        <v>0</v>
      </c>
      <c r="BQ647" t="n">
        <v>0</v>
      </c>
      <c r="BR647" t="n">
        <v>0</v>
      </c>
      <c r="BS647" t="n">
        <v>0</v>
      </c>
      <c r="BT647" t="n">
        <v>0</v>
      </c>
      <c r="BU647" t="n">
        <v>0</v>
      </c>
      <c r="BV647" t="n">
        <v>0</v>
      </c>
      <c r="BW647" t="n">
        <v>0</v>
      </c>
      <c r="CV647" t="n">
        <v>0</v>
      </c>
      <c r="CW647" t="n">
        <v>0</v>
      </c>
      <c r="CX647">
        <f>ROUND(Y647*Source!I1714,7)</f>
        <v/>
      </c>
      <c r="CY647">
        <f>AA647</f>
        <v/>
      </c>
      <c r="CZ647">
        <f>AE647</f>
        <v/>
      </c>
      <c r="DA647">
        <f>AI647</f>
        <v/>
      </c>
      <c r="DB647">
        <f>ROUND(ROUND(AT647*CZ647,2),2)</f>
        <v/>
      </c>
      <c r="DC647">
        <f>ROUND(ROUND(AT647*AG647,2),2)</f>
        <v/>
      </c>
      <c r="DD647" t="inlineStr"/>
      <c r="DE647" t="inlineStr"/>
      <c r="DF647">
        <f>ROUND(ROUND(AE647,0)*CX647,0)</f>
        <v/>
      </c>
      <c r="DG647">
        <f>ROUND(ROUND(AF647,0)*CX647,0)</f>
        <v/>
      </c>
      <c r="DH647">
        <f>ROUND(ROUND(AG647,0)*CX647,0)</f>
        <v/>
      </c>
      <c r="DI647">
        <f>ROUND(ROUND(AH647,0)*CX647,0)</f>
        <v/>
      </c>
      <c r="DJ647">
        <f>DF647</f>
        <v/>
      </c>
      <c r="DK647" t="n">
        <v>0</v>
      </c>
      <c r="DL647" t="inlineStr"/>
      <c r="DM647" t="n">
        <v>0</v>
      </c>
      <c r="DN647" t="inlineStr"/>
      <c r="DO647" t="n">
        <v>0</v>
      </c>
    </row>
    <row r="648">
      <c r="A648">
        <f>ROW(Source!A1714)</f>
        <v/>
      </c>
      <c r="B648" t="n">
        <v>78855224</v>
      </c>
      <c r="C648" t="n">
        <v>78861781</v>
      </c>
      <c r="D648" t="n">
        <v>0</v>
      </c>
      <c r="E648" t="n">
        <v>0</v>
      </c>
      <c r="F648" t="n">
        <v>1</v>
      </c>
      <c r="G648" t="n">
        <v>1</v>
      </c>
      <c r="H648" t="n">
        <v>3</v>
      </c>
      <c r="I648" t="inlineStr">
        <is>
          <t>Цена поставщика</t>
        </is>
      </c>
      <c r="J648" t="inlineStr"/>
      <c r="K648" t="inlineStr">
        <is>
          <t>Выключатели автоматические 20А</t>
        </is>
      </c>
      <c r="L648" t="n">
        <v>1371</v>
      </c>
      <c r="N648" t="n">
        <v>1013</v>
      </c>
      <c r="O648" t="inlineStr">
        <is>
          <t>ШТ</t>
        </is>
      </c>
      <c r="P648" t="inlineStr">
        <is>
          <t>ШТ</t>
        </is>
      </c>
      <c r="Q648" t="n">
        <v>1</v>
      </c>
      <c r="W648" t="n">
        <v>0</v>
      </c>
      <c r="X648" t="n">
        <v>732241011</v>
      </c>
      <c r="Y648">
        <f>AT648</f>
        <v/>
      </c>
      <c r="AA648" t="n">
        <v>96.72</v>
      </c>
      <c r="AB648" t="n">
        <v>0</v>
      </c>
      <c r="AC648" t="n">
        <v>0</v>
      </c>
      <c r="AD648" t="n">
        <v>0</v>
      </c>
      <c r="AE648" t="n">
        <v>96.72</v>
      </c>
      <c r="AF648" t="n">
        <v>0</v>
      </c>
      <c r="AG648" t="n">
        <v>0</v>
      </c>
      <c r="AH648" t="n">
        <v>0</v>
      </c>
      <c r="AI648" t="n">
        <v>1</v>
      </c>
      <c r="AJ648" t="n">
        <v>1</v>
      </c>
      <c r="AK648" t="n">
        <v>1</v>
      </c>
      <c r="AL648" t="n">
        <v>1</v>
      </c>
      <c r="AM648" t="n">
        <v>0</v>
      </c>
      <c r="AN648" t="n">
        <v>0</v>
      </c>
      <c r="AO648" t="n">
        <v>0</v>
      </c>
      <c r="AP648" t="n">
        <v>1</v>
      </c>
      <c r="AQ648" t="n">
        <v>0</v>
      </c>
      <c r="AR648" t="n">
        <v>0</v>
      </c>
      <c r="AS648" t="inlineStr"/>
      <c r="AT648" t="n">
        <v>1</v>
      </c>
      <c r="AU648" t="inlineStr"/>
      <c r="AV648" t="n">
        <v>0</v>
      </c>
      <c r="AW648" t="n">
        <v>1</v>
      </c>
      <c r="AX648" t="n">
        <v>-1</v>
      </c>
      <c r="AY648" t="n">
        <v>0</v>
      </c>
      <c r="AZ648" t="n">
        <v>0</v>
      </c>
      <c r="BA648" t="inlineStr"/>
      <c r="BB648" t="n">
        <v>0</v>
      </c>
      <c r="BC648" t="n">
        <v>0</v>
      </c>
      <c r="BD648" t="n">
        <v>0</v>
      </c>
      <c r="BE648" t="n">
        <v>0</v>
      </c>
      <c r="BF648" t="n">
        <v>0</v>
      </c>
      <c r="BG648" t="n">
        <v>0</v>
      </c>
      <c r="BH648" t="n">
        <v>0</v>
      </c>
      <c r="BI648" t="n">
        <v>0</v>
      </c>
      <c r="BJ648" t="n">
        <v>0</v>
      </c>
      <c r="BK648" t="n">
        <v>0</v>
      </c>
      <c r="BL648" t="n">
        <v>0</v>
      </c>
      <c r="BM648" t="n">
        <v>0</v>
      </c>
      <c r="BN648" t="n">
        <v>0</v>
      </c>
      <c r="BO648" t="n">
        <v>0</v>
      </c>
      <c r="BP648" t="n">
        <v>0</v>
      </c>
      <c r="BQ648" t="n">
        <v>0</v>
      </c>
      <c r="BR648" t="n">
        <v>0</v>
      </c>
      <c r="BS648" t="n">
        <v>0</v>
      </c>
      <c r="BT648" t="n">
        <v>0</v>
      </c>
      <c r="BU648" t="n">
        <v>0</v>
      </c>
      <c r="BV648" t="n">
        <v>0</v>
      </c>
      <c r="BW648" t="n">
        <v>0</v>
      </c>
      <c r="CV648" t="n">
        <v>0</v>
      </c>
      <c r="CW648" t="n">
        <v>0</v>
      </c>
      <c r="CX648">
        <f>ROUND(Y648*Source!I1714,7)</f>
        <v/>
      </c>
      <c r="CY648">
        <f>AA648</f>
        <v/>
      </c>
      <c r="CZ648">
        <f>AE648</f>
        <v/>
      </c>
      <c r="DA648">
        <f>AI648</f>
        <v/>
      </c>
      <c r="DB648">
        <f>ROUND(ROUND(AT648*CZ648,2),2)</f>
        <v/>
      </c>
      <c r="DC648">
        <f>ROUND(ROUND(AT648*AG648,2),2)</f>
        <v/>
      </c>
      <c r="DD648" t="inlineStr"/>
      <c r="DE648" t="inlineStr"/>
      <c r="DF648">
        <f>ROUND(ROUND(AE648,0)*CX648,0)</f>
        <v/>
      </c>
      <c r="DG648">
        <f>ROUND(ROUND(AF648,0)*CX648,0)</f>
        <v/>
      </c>
      <c r="DH648">
        <f>ROUND(ROUND(AG648,0)*CX648,0)</f>
        <v/>
      </c>
      <c r="DI648">
        <f>ROUND(ROUND(AH648,0)*CX648,0)</f>
        <v/>
      </c>
      <c r="DJ648">
        <f>DF648</f>
        <v/>
      </c>
      <c r="DK648" t="n">
        <v>0</v>
      </c>
      <c r="DL648" t="inlineStr"/>
      <c r="DM648" t="n">
        <v>0</v>
      </c>
      <c r="DN648" t="inlineStr"/>
      <c r="DO648" t="n">
        <v>0</v>
      </c>
    </row>
    <row r="649">
      <c r="A649">
        <f>ROW(Source!A1755)</f>
        <v/>
      </c>
      <c r="B649" t="n">
        <v>78855224</v>
      </c>
      <c r="C649" t="n">
        <v>78861892</v>
      </c>
      <c r="D649" t="n">
        <v>18411117</v>
      </c>
      <c r="E649" t="n">
        <v>1</v>
      </c>
      <c r="F649" t="n">
        <v>1</v>
      </c>
      <c r="G649" t="n">
        <v>1</v>
      </c>
      <c r="H649" t="n">
        <v>1</v>
      </c>
      <c r="I649" t="inlineStr">
        <is>
          <t>1-1040-90</t>
        </is>
      </c>
      <c r="J649" t="inlineStr"/>
      <c r="K649" t="inlineStr">
        <is>
          <t>Рабочий строитель среднего разряда 4</t>
        </is>
      </c>
      <c r="L649" t="n">
        <v>1369</v>
      </c>
      <c r="N649" t="n">
        <v>1013</v>
      </c>
      <c r="O649" t="inlineStr">
        <is>
          <t>чел.-ч</t>
        </is>
      </c>
      <c r="P649" t="inlineStr">
        <is>
          <t>чел.-ч</t>
        </is>
      </c>
      <c r="Q649" t="n">
        <v>1</v>
      </c>
      <c r="W649" t="n">
        <v>0</v>
      </c>
      <c r="X649" t="n">
        <v>-1739886638</v>
      </c>
      <c r="Y649">
        <f>AT649</f>
        <v/>
      </c>
      <c r="AA649" t="n">
        <v>0</v>
      </c>
      <c r="AB649" t="n">
        <v>0</v>
      </c>
      <c r="AC649" t="n">
        <v>0</v>
      </c>
      <c r="AD649" t="n">
        <v>9.619999999999999</v>
      </c>
      <c r="AE649" t="n">
        <v>0</v>
      </c>
      <c r="AF649" t="n">
        <v>0</v>
      </c>
      <c r="AG649" t="n">
        <v>0</v>
      </c>
      <c r="AH649" t="n">
        <v>9.619999999999999</v>
      </c>
      <c r="AI649" t="n">
        <v>1</v>
      </c>
      <c r="AJ649" t="n">
        <v>1</v>
      </c>
      <c r="AK649" t="n">
        <v>1</v>
      </c>
      <c r="AL649" t="n">
        <v>1</v>
      </c>
      <c r="AM649" t="n">
        <v>-2</v>
      </c>
      <c r="AN649" t="n">
        <v>0</v>
      </c>
      <c r="AO649" t="n">
        <v>1</v>
      </c>
      <c r="AP649" t="n">
        <v>0</v>
      </c>
      <c r="AQ649" t="n">
        <v>0</v>
      </c>
      <c r="AR649" t="n">
        <v>0</v>
      </c>
      <c r="AS649" t="inlineStr"/>
      <c r="AT649" t="n">
        <v>163.3</v>
      </c>
      <c r="AU649" t="inlineStr"/>
      <c r="AV649" t="n">
        <v>1</v>
      </c>
      <c r="AW649" t="n">
        <v>2</v>
      </c>
      <c r="AX649" t="n">
        <v>78861897</v>
      </c>
      <c r="AY649" t="n">
        <v>1</v>
      </c>
      <c r="AZ649" t="n">
        <v>0</v>
      </c>
      <c r="BA649" t="n">
        <v>621</v>
      </c>
      <c r="BB649" t="n">
        <v>0</v>
      </c>
      <c r="BC649" t="n">
        <v>0</v>
      </c>
      <c r="BD649" t="n">
        <v>0</v>
      </c>
      <c r="BE649" t="n">
        <v>0</v>
      </c>
      <c r="BF649" t="n">
        <v>0</v>
      </c>
      <c r="BG649" t="n">
        <v>0</v>
      </c>
      <c r="BH649" t="n">
        <v>0</v>
      </c>
      <c r="BI649" t="n">
        <v>0</v>
      </c>
      <c r="BJ649" t="n">
        <v>0</v>
      </c>
      <c r="BK649" t="n">
        <v>0</v>
      </c>
      <c r="BL649" t="n">
        <v>0</v>
      </c>
      <c r="BM649" t="n">
        <v>0</v>
      </c>
      <c r="BN649" t="n">
        <v>0</v>
      </c>
      <c r="BO649" t="n">
        <v>0</v>
      </c>
      <c r="BP649" t="n">
        <v>0</v>
      </c>
      <c r="BQ649" t="n">
        <v>0</v>
      </c>
      <c r="BR649" t="n">
        <v>0</v>
      </c>
      <c r="BS649" t="n">
        <v>0</v>
      </c>
      <c r="BT649" t="n">
        <v>0</v>
      </c>
      <c r="BU649" t="n">
        <v>0</v>
      </c>
      <c r="BV649" t="n">
        <v>0</v>
      </c>
      <c r="BW649" t="n">
        <v>0</v>
      </c>
      <c r="CU649">
        <f>ROUND(AT649*Source!I1755*AH649*AL649,0)</f>
        <v/>
      </c>
      <c r="CV649">
        <f>ROUND(Y649*Source!I1755,7)</f>
        <v/>
      </c>
      <c r="CW649" t="n">
        <v>0</v>
      </c>
      <c r="CX649">
        <f>ROUND(Y649*Source!I1755,7)</f>
        <v/>
      </c>
      <c r="CY649">
        <f>AD649</f>
        <v/>
      </c>
      <c r="CZ649">
        <f>AH649</f>
        <v/>
      </c>
      <c r="DA649">
        <f>AL649</f>
        <v/>
      </c>
      <c r="DB649">
        <f>ROUND(ROUND(AT649*CZ649,2),2)</f>
        <v/>
      </c>
      <c r="DC649">
        <f>ROUND(ROUND(AT649*AG649,2),2)</f>
        <v/>
      </c>
      <c r="DD649" t="inlineStr"/>
      <c r="DE649" t="inlineStr"/>
      <c r="DF649">
        <f>ROUND(ROUND(AE649,0)*CX649,0)</f>
        <v/>
      </c>
      <c r="DG649">
        <f>ROUND(ROUND(AF649,0)*CX649,0)</f>
        <v/>
      </c>
      <c r="DH649">
        <f>ROUND(ROUND(AG649,0)*CX649,0)</f>
        <v/>
      </c>
      <c r="DI649">
        <f>ROUND(ROUND(AH649,0)*CX649,0)</f>
        <v/>
      </c>
      <c r="DJ649">
        <f>DI649</f>
        <v/>
      </c>
      <c r="DK649" t="n">
        <v>0</v>
      </c>
      <c r="DL649" t="inlineStr"/>
      <c r="DM649" t="n">
        <v>0</v>
      </c>
      <c r="DN649" t="inlineStr"/>
      <c r="DO649" t="n">
        <v>0</v>
      </c>
    </row>
    <row r="650">
      <c r="A650">
        <f>ROW(Source!A1755)</f>
        <v/>
      </c>
      <c r="B650" t="n">
        <v>78855224</v>
      </c>
      <c r="C650" t="n">
        <v>78861892</v>
      </c>
      <c r="D650" t="n">
        <v>121548</v>
      </c>
      <c r="E650" t="n">
        <v>1</v>
      </c>
      <c r="F650" t="n">
        <v>1</v>
      </c>
      <c r="G650" t="n">
        <v>1</v>
      </c>
      <c r="H650" t="n">
        <v>1</v>
      </c>
      <c r="I650" t="inlineStr">
        <is>
          <t>2</t>
        </is>
      </c>
      <c r="J650" t="inlineStr"/>
      <c r="K650" t="inlineStr">
        <is>
          <t>Затраты труда машинистов</t>
        </is>
      </c>
      <c r="L650" t="n">
        <v>608254</v>
      </c>
      <c r="N650" t="n">
        <v>1013</v>
      </c>
      <c r="O650" t="inlineStr">
        <is>
          <t>чел.час</t>
        </is>
      </c>
      <c r="P650" t="inlineStr">
        <is>
          <t>чел.час</t>
        </is>
      </c>
      <c r="Q650" t="n">
        <v>1</v>
      </c>
      <c r="W650" t="n">
        <v>0</v>
      </c>
      <c r="X650" t="n">
        <v>-185737400</v>
      </c>
      <c r="Y650">
        <f>AT650</f>
        <v/>
      </c>
      <c r="AA650" t="n">
        <v>0</v>
      </c>
      <c r="AB650" t="n">
        <v>0</v>
      </c>
      <c r="AC650" t="n">
        <v>0</v>
      </c>
      <c r="AD650" t="n">
        <v>0</v>
      </c>
      <c r="AE650" t="n">
        <v>0</v>
      </c>
      <c r="AF650" t="n">
        <v>0</v>
      </c>
      <c r="AG650" t="n">
        <v>0</v>
      </c>
      <c r="AH650" t="n">
        <v>0</v>
      </c>
      <c r="AI650" t="n">
        <v>1</v>
      </c>
      <c r="AJ650" t="n">
        <v>1</v>
      </c>
      <c r="AK650" t="n">
        <v>1</v>
      </c>
      <c r="AL650" t="n">
        <v>1</v>
      </c>
      <c r="AM650" t="n">
        <v>-2</v>
      </c>
      <c r="AN650" t="n">
        <v>0</v>
      </c>
      <c r="AO650" t="n">
        <v>1</v>
      </c>
      <c r="AP650" t="n">
        <v>0</v>
      </c>
      <c r="AQ650" t="n">
        <v>0</v>
      </c>
      <c r="AR650" t="n">
        <v>0</v>
      </c>
      <c r="AS650" t="inlineStr"/>
      <c r="AT650" t="n">
        <v>0.08</v>
      </c>
      <c r="AU650" t="inlineStr"/>
      <c r="AV650" t="n">
        <v>2</v>
      </c>
      <c r="AW650" t="n">
        <v>2</v>
      </c>
      <c r="AX650" t="n">
        <v>78861898</v>
      </c>
      <c r="AY650" t="n">
        <v>1</v>
      </c>
      <c r="AZ650" t="n">
        <v>0</v>
      </c>
      <c r="BA650" t="n">
        <v>622</v>
      </c>
      <c r="BB650" t="n">
        <v>0</v>
      </c>
      <c r="BC650" t="n">
        <v>0</v>
      </c>
      <c r="BD650" t="n">
        <v>0</v>
      </c>
      <c r="BE650" t="n">
        <v>0</v>
      </c>
      <c r="BF650" t="n">
        <v>0</v>
      </c>
      <c r="BG650" t="n">
        <v>0</v>
      </c>
      <c r="BH650" t="n">
        <v>0</v>
      </c>
      <c r="BI650" t="n">
        <v>0</v>
      </c>
      <c r="BJ650" t="n">
        <v>0</v>
      </c>
      <c r="BK650" t="n">
        <v>0</v>
      </c>
      <c r="BL650" t="n">
        <v>0</v>
      </c>
      <c r="BM650" t="n">
        <v>0</v>
      </c>
      <c r="BN650" t="n">
        <v>0</v>
      </c>
      <c r="BO650" t="n">
        <v>0</v>
      </c>
      <c r="BP650" t="n">
        <v>0</v>
      </c>
      <c r="BQ650" t="n">
        <v>0</v>
      </c>
      <c r="BR650" t="n">
        <v>0</v>
      </c>
      <c r="BS650" t="n">
        <v>0</v>
      </c>
      <c r="BT650" t="n">
        <v>0</v>
      </c>
      <c r="BU650" t="n">
        <v>0</v>
      </c>
      <c r="BV650" t="n">
        <v>0</v>
      </c>
      <c r="BW650" t="n">
        <v>0</v>
      </c>
      <c r="CV650" t="n">
        <v>0</v>
      </c>
      <c r="CW650" t="n">
        <v>0</v>
      </c>
      <c r="CX650">
        <f>ROUND(Y650*Source!I1755,7)</f>
        <v/>
      </c>
      <c r="CY650">
        <f>AD650</f>
        <v/>
      </c>
      <c r="CZ650">
        <f>AH650</f>
        <v/>
      </c>
      <c r="DA650">
        <f>AL650</f>
        <v/>
      </c>
      <c r="DB650">
        <f>ROUND(ROUND(AT650*CZ650,2),2)</f>
        <v/>
      </c>
      <c r="DC650">
        <f>ROUND(ROUND(AT650*AG650,2),2)</f>
        <v/>
      </c>
      <c r="DD650" t="inlineStr"/>
      <c r="DE650" t="inlineStr"/>
      <c r="DF650">
        <f>ROUND(ROUND(AE650,0)*CX650,0)</f>
        <v/>
      </c>
      <c r="DG650">
        <f>ROUND(ROUND(AF650,0)*CX650,0)</f>
        <v/>
      </c>
      <c r="DH650">
        <f>ROUND(ROUND(AG650,0)*CX650,0)</f>
        <v/>
      </c>
      <c r="DI650">
        <f>ROUND(ROUND(AH650,0)*CX650,0)</f>
        <v/>
      </c>
      <c r="DJ650">
        <f>DI650</f>
        <v/>
      </c>
      <c r="DK650" t="n">
        <v>0</v>
      </c>
      <c r="DL650" t="inlineStr"/>
      <c r="DM650" t="n">
        <v>0</v>
      </c>
      <c r="DN650" t="inlineStr"/>
      <c r="DO650" t="n">
        <v>0</v>
      </c>
    </row>
    <row r="651">
      <c r="A651">
        <f>ROW(Source!A1755)</f>
        <v/>
      </c>
      <c r="B651" t="n">
        <v>78855224</v>
      </c>
      <c r="C651" t="n">
        <v>78861892</v>
      </c>
      <c r="D651" t="n">
        <v>29172556</v>
      </c>
      <c r="E651" t="n">
        <v>1</v>
      </c>
      <c r="F651" t="n">
        <v>1</v>
      </c>
      <c r="G651" t="n">
        <v>1</v>
      </c>
      <c r="H651" t="n">
        <v>2</v>
      </c>
      <c r="I651" t="inlineStr">
        <is>
          <t>030954</t>
        </is>
      </c>
      <c r="J651" t="inlineStr">
        <is>
          <t>ТСЭМ Московской обл., 030954, приказ Минстроя России №675/пр от 28.02.2017 № 264/пр</t>
        </is>
      </c>
      <c r="K651" t="inlineStr">
        <is>
          <t>Подъемники грузоподъемностью до 500 кг одномачтовые, высота подъема 45 м</t>
        </is>
      </c>
      <c r="L651" t="n">
        <v>1368</v>
      </c>
      <c r="N651" t="n">
        <v>1011</v>
      </c>
      <c r="O651" t="inlineStr">
        <is>
          <t>маш.-ч</t>
        </is>
      </c>
      <c r="P651" t="inlineStr">
        <is>
          <t>маш.-ч</t>
        </is>
      </c>
      <c r="Q651" t="n">
        <v>1</v>
      </c>
      <c r="W651" t="n">
        <v>0</v>
      </c>
      <c r="X651" t="n">
        <v>344519037</v>
      </c>
      <c r="Y651">
        <f>AT651</f>
        <v/>
      </c>
      <c r="AA651" t="n">
        <v>0</v>
      </c>
      <c r="AB651" t="n">
        <v>728.98</v>
      </c>
      <c r="AC651" t="n">
        <v>705.38</v>
      </c>
      <c r="AD651" t="n">
        <v>0</v>
      </c>
      <c r="AE651" t="n">
        <v>0</v>
      </c>
      <c r="AF651" t="n">
        <v>31.26</v>
      </c>
      <c r="AG651" t="n">
        <v>13.5</v>
      </c>
      <c r="AH651" t="n">
        <v>0</v>
      </c>
      <c r="AI651" t="n">
        <v>1</v>
      </c>
      <c r="AJ651" t="n">
        <v>23.32</v>
      </c>
      <c r="AK651" t="n">
        <v>52.25</v>
      </c>
      <c r="AL651" t="n">
        <v>1</v>
      </c>
      <c r="AM651" t="n">
        <v>2</v>
      </c>
      <c r="AN651" t="n">
        <v>0</v>
      </c>
      <c r="AO651" t="n">
        <v>1</v>
      </c>
      <c r="AP651" t="n">
        <v>0</v>
      </c>
      <c r="AQ651" t="n">
        <v>0</v>
      </c>
      <c r="AR651" t="n">
        <v>0</v>
      </c>
      <c r="AS651" t="inlineStr"/>
      <c r="AT651" t="n">
        <v>0.08</v>
      </c>
      <c r="AU651" t="inlineStr"/>
      <c r="AV651" t="n">
        <v>0</v>
      </c>
      <c r="AW651" t="n">
        <v>2</v>
      </c>
      <c r="AX651" t="n">
        <v>78861899</v>
      </c>
      <c r="AY651" t="n">
        <v>1</v>
      </c>
      <c r="AZ651" t="n">
        <v>0</v>
      </c>
      <c r="BA651" t="n">
        <v>623</v>
      </c>
      <c r="BB651" t="n">
        <v>0</v>
      </c>
      <c r="BC651" t="n">
        <v>0</v>
      </c>
      <c r="BD651" t="n">
        <v>0</v>
      </c>
      <c r="BE651" t="n">
        <v>0</v>
      </c>
      <c r="BF651" t="n">
        <v>0</v>
      </c>
      <c r="BG651" t="n">
        <v>0</v>
      </c>
      <c r="BH651" t="n">
        <v>0</v>
      </c>
      <c r="BI651" t="n">
        <v>0</v>
      </c>
      <c r="BJ651" t="n">
        <v>0</v>
      </c>
      <c r="BK651" t="n">
        <v>0</v>
      </c>
      <c r="BL651" t="n">
        <v>0</v>
      </c>
      <c r="BM651" t="n">
        <v>0</v>
      </c>
      <c r="BN651" t="n">
        <v>0</v>
      </c>
      <c r="BO651" t="n">
        <v>0</v>
      </c>
      <c r="BP651" t="n">
        <v>0</v>
      </c>
      <c r="BQ651" t="n">
        <v>0</v>
      </c>
      <c r="BR651" t="n">
        <v>0</v>
      </c>
      <c r="BS651" t="n">
        <v>0</v>
      </c>
      <c r="BT651" t="n">
        <v>0</v>
      </c>
      <c r="BU651" t="n">
        <v>0</v>
      </c>
      <c r="BV651" t="n">
        <v>0</v>
      </c>
      <c r="BW651" t="n">
        <v>0</v>
      </c>
      <c r="CV651" t="n">
        <v>0</v>
      </c>
      <c r="CW651">
        <f>ROUND(Y651*Source!I1755*DO651,7)</f>
        <v/>
      </c>
      <c r="CX651">
        <f>ROUND(Y651*Source!I1755,7)</f>
        <v/>
      </c>
      <c r="CY651">
        <f>AB651</f>
        <v/>
      </c>
      <c r="CZ651">
        <f>AF651</f>
        <v/>
      </c>
      <c r="DA651">
        <f>AJ651</f>
        <v/>
      </c>
      <c r="DB651">
        <f>ROUND(ROUND(AT651*CZ651,2),2)</f>
        <v/>
      </c>
      <c r="DC651">
        <f>ROUND(ROUND(AT651*AG651,2),2)</f>
        <v/>
      </c>
      <c r="DD651" t="inlineStr"/>
      <c r="DE651" t="inlineStr"/>
      <c r="DF651">
        <f>ROUND(ROUND(AE651,0)*CX651,0)</f>
        <v/>
      </c>
      <c r="DG651">
        <f>ROUND(ROUND(AF651*AJ651,0)*CX651,0)</f>
        <v/>
      </c>
      <c r="DH651">
        <f>ROUND(ROUND(AG651*AK651,0)*CX651,0)</f>
        <v/>
      </c>
      <c r="DI651">
        <f>ROUND(ROUND(AH651,0)*CX651,0)</f>
        <v/>
      </c>
      <c r="DJ651">
        <f>DG651</f>
        <v/>
      </c>
      <c r="DK651" t="n">
        <v>0</v>
      </c>
      <c r="DL651" t="inlineStr"/>
      <c r="DM651" t="n">
        <v>0</v>
      </c>
      <c r="DN651" t="inlineStr"/>
      <c r="DO651" t="n">
        <v>0</v>
      </c>
    </row>
    <row r="652">
      <c r="A652">
        <f>ROW(Source!A1755)</f>
        <v/>
      </c>
      <c r="B652" t="n">
        <v>78855224</v>
      </c>
      <c r="C652" t="n">
        <v>78861892</v>
      </c>
      <c r="D652" t="n">
        <v>29170578</v>
      </c>
      <c r="E652" t="n">
        <v>1</v>
      </c>
      <c r="F652" t="n">
        <v>1</v>
      </c>
      <c r="G652" t="n">
        <v>1</v>
      </c>
      <c r="H652" t="n">
        <v>3</v>
      </c>
      <c r="I652" t="inlineStr">
        <is>
          <t>509-0768</t>
        </is>
      </c>
      <c r="J652" t="inlineStr">
        <is>
          <t>ТССЦ Московской обл., 509-0768, приказ Минстроя России №675/пр от 28.02.2017 № 258/пр</t>
        </is>
      </c>
      <c r="K652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52" t="n">
        <v>1354</v>
      </c>
      <c r="N652" t="n">
        <v>1010</v>
      </c>
      <c r="O652" t="inlineStr">
        <is>
          <t>шт.</t>
        </is>
      </c>
      <c r="P652" t="inlineStr">
        <is>
          <t>шт.</t>
        </is>
      </c>
      <c r="Q652" t="n">
        <v>1</v>
      </c>
      <c r="W652" t="n">
        <v>0</v>
      </c>
      <c r="X652" t="n">
        <v>-1856882622</v>
      </c>
      <c r="Y652">
        <f>AT652</f>
        <v/>
      </c>
      <c r="AA652" t="n">
        <v>913.63</v>
      </c>
      <c r="AB652" t="n">
        <v>0</v>
      </c>
      <c r="AC652" t="n">
        <v>0</v>
      </c>
      <c r="AD652" t="n">
        <v>0</v>
      </c>
      <c r="AE652" t="n">
        <v>395.51</v>
      </c>
      <c r="AF652" t="n">
        <v>0</v>
      </c>
      <c r="AG652" t="n">
        <v>0</v>
      </c>
      <c r="AH652" t="n">
        <v>0</v>
      </c>
      <c r="AI652" t="n">
        <v>2.31</v>
      </c>
      <c r="AJ652" t="n">
        <v>1</v>
      </c>
      <c r="AK652" t="n">
        <v>1</v>
      </c>
      <c r="AL652" t="n">
        <v>1</v>
      </c>
      <c r="AM652" t="n">
        <v>2</v>
      </c>
      <c r="AN652" t="n">
        <v>0</v>
      </c>
      <c r="AO652" t="n">
        <v>1</v>
      </c>
      <c r="AP652" t="n">
        <v>0</v>
      </c>
      <c r="AQ652" t="n">
        <v>0</v>
      </c>
      <c r="AR652" t="n">
        <v>0</v>
      </c>
      <c r="AS652" t="inlineStr"/>
      <c r="AT652" t="n">
        <v>100</v>
      </c>
      <c r="AU652" t="inlineStr"/>
      <c r="AV652" t="n">
        <v>0</v>
      </c>
      <c r="AW652" t="n">
        <v>2</v>
      </c>
      <c r="AX652" t="n">
        <v>78861900</v>
      </c>
      <c r="AY652" t="n">
        <v>1</v>
      </c>
      <c r="AZ652" t="n">
        <v>0</v>
      </c>
      <c r="BA652" t="n">
        <v>624</v>
      </c>
      <c r="BB652" t="n">
        <v>0</v>
      </c>
      <c r="BC652" t="n">
        <v>0</v>
      </c>
      <c r="BD652" t="n">
        <v>0</v>
      </c>
      <c r="BE652" t="n">
        <v>0</v>
      </c>
      <c r="BF652" t="n">
        <v>0</v>
      </c>
      <c r="BG652" t="n">
        <v>0</v>
      </c>
      <c r="BH652" t="n">
        <v>0</v>
      </c>
      <c r="BI652" t="n">
        <v>0</v>
      </c>
      <c r="BJ652" t="n">
        <v>0</v>
      </c>
      <c r="BK652" t="n">
        <v>0</v>
      </c>
      <c r="BL652" t="n">
        <v>0</v>
      </c>
      <c r="BM652" t="n">
        <v>0</v>
      </c>
      <c r="BN652" t="n">
        <v>0</v>
      </c>
      <c r="BO652" t="n">
        <v>0</v>
      </c>
      <c r="BP652" t="n">
        <v>0</v>
      </c>
      <c r="BQ652" t="n">
        <v>0</v>
      </c>
      <c r="BR652" t="n">
        <v>0</v>
      </c>
      <c r="BS652" t="n">
        <v>0</v>
      </c>
      <c r="BT652" t="n">
        <v>0</v>
      </c>
      <c r="BU652" t="n">
        <v>0</v>
      </c>
      <c r="BV652" t="n">
        <v>0</v>
      </c>
      <c r="BW652" t="n">
        <v>0</v>
      </c>
      <c r="CV652" t="n">
        <v>0</v>
      </c>
      <c r="CW652" t="n">
        <v>0</v>
      </c>
      <c r="CX652">
        <f>ROUND(Y652*Source!I1755,7)</f>
        <v/>
      </c>
      <c r="CY652">
        <f>AA652</f>
        <v/>
      </c>
      <c r="CZ652">
        <f>AE652</f>
        <v/>
      </c>
      <c r="DA652">
        <f>AI652</f>
        <v/>
      </c>
      <c r="DB652">
        <f>ROUND(ROUND(AT652*CZ652,2),2)</f>
        <v/>
      </c>
      <c r="DC652">
        <f>ROUND(ROUND(AT652*AG652,2),2)</f>
        <v/>
      </c>
      <c r="DD652" t="inlineStr"/>
      <c r="DE652" t="inlineStr"/>
      <c r="DF652">
        <f>ROUND(ROUND(AE652*AI652,0)*CX652,0)</f>
        <v/>
      </c>
      <c r="DG652">
        <f>ROUND(ROUND(AF652,0)*CX652,0)</f>
        <v/>
      </c>
      <c r="DH652">
        <f>ROUND(ROUND(AG652,0)*CX652,0)</f>
        <v/>
      </c>
      <c r="DI652">
        <f>ROUND(ROUND(AH652,0)*CX652,0)</f>
        <v/>
      </c>
      <c r="DJ652">
        <f>DF652</f>
        <v/>
      </c>
      <c r="DK652" t="n">
        <v>0</v>
      </c>
      <c r="DL652" t="inlineStr"/>
      <c r="DM652" t="n">
        <v>0</v>
      </c>
      <c r="DN652" t="inlineStr"/>
      <c r="DO652" t="n">
        <v>0</v>
      </c>
    </row>
    <row r="653">
      <c r="A653">
        <f>ROW(Source!A1794)</f>
        <v/>
      </c>
      <c r="B653" t="n">
        <v>78855224</v>
      </c>
      <c r="C653" t="n">
        <v>78861958</v>
      </c>
      <c r="D653" t="n">
        <v>18411117</v>
      </c>
      <c r="E653" t="n">
        <v>1</v>
      </c>
      <c r="F653" t="n">
        <v>1</v>
      </c>
      <c r="G653" t="n">
        <v>1</v>
      </c>
      <c r="H653" t="n">
        <v>1</v>
      </c>
      <c r="I653" t="inlineStr">
        <is>
          <t>1-1040-90</t>
        </is>
      </c>
      <c r="J653" t="inlineStr"/>
      <c r="K653" t="inlineStr">
        <is>
          <t>Рабочий строитель среднего разряда 4</t>
        </is>
      </c>
      <c r="L653" t="n">
        <v>1369</v>
      </c>
      <c r="N653" t="n">
        <v>1013</v>
      </c>
      <c r="O653" t="inlineStr">
        <is>
          <t>чел.-ч</t>
        </is>
      </c>
      <c r="P653" t="inlineStr">
        <is>
          <t>чел.-ч</t>
        </is>
      </c>
      <c r="Q653" t="n">
        <v>1</v>
      </c>
      <c r="W653" t="n">
        <v>0</v>
      </c>
      <c r="X653" t="n">
        <v>-1739886638</v>
      </c>
      <c r="Y653">
        <f>AT653</f>
        <v/>
      </c>
      <c r="AA653" t="n">
        <v>0</v>
      </c>
      <c r="AB653" t="n">
        <v>0</v>
      </c>
      <c r="AC653" t="n">
        <v>0</v>
      </c>
      <c r="AD653" t="n">
        <v>9.619999999999999</v>
      </c>
      <c r="AE653" t="n">
        <v>0</v>
      </c>
      <c r="AF653" t="n">
        <v>0</v>
      </c>
      <c r="AG653" t="n">
        <v>0</v>
      </c>
      <c r="AH653" t="n">
        <v>9.619999999999999</v>
      </c>
      <c r="AI653" t="n">
        <v>1</v>
      </c>
      <c r="AJ653" t="n">
        <v>1</v>
      </c>
      <c r="AK653" t="n">
        <v>1</v>
      </c>
      <c r="AL653" t="n">
        <v>1</v>
      </c>
      <c r="AM653" t="n">
        <v>-2</v>
      </c>
      <c r="AN653" t="n">
        <v>0</v>
      </c>
      <c r="AO653" t="n">
        <v>1</v>
      </c>
      <c r="AP653" t="n">
        <v>0</v>
      </c>
      <c r="AQ653" t="n">
        <v>0</v>
      </c>
      <c r="AR653" t="n">
        <v>0</v>
      </c>
      <c r="AS653" t="inlineStr"/>
      <c r="AT653" t="n">
        <v>163.3</v>
      </c>
      <c r="AU653" t="inlineStr"/>
      <c r="AV653" t="n">
        <v>1</v>
      </c>
      <c r="AW653" t="n">
        <v>2</v>
      </c>
      <c r="AX653" t="n">
        <v>78861963</v>
      </c>
      <c r="AY653" t="n">
        <v>1</v>
      </c>
      <c r="AZ653" t="n">
        <v>0</v>
      </c>
      <c r="BA653" t="n">
        <v>625</v>
      </c>
      <c r="BB653" t="n">
        <v>0</v>
      </c>
      <c r="BC653" t="n">
        <v>0</v>
      </c>
      <c r="BD653" t="n">
        <v>0</v>
      </c>
      <c r="BE653" t="n">
        <v>0</v>
      </c>
      <c r="BF653" t="n">
        <v>0</v>
      </c>
      <c r="BG653" t="n">
        <v>0</v>
      </c>
      <c r="BH653" t="n">
        <v>0</v>
      </c>
      <c r="BI653" t="n">
        <v>0</v>
      </c>
      <c r="BJ653" t="n">
        <v>0</v>
      </c>
      <c r="BK653" t="n">
        <v>0</v>
      </c>
      <c r="BL653" t="n">
        <v>0</v>
      </c>
      <c r="BM653" t="n">
        <v>0</v>
      </c>
      <c r="BN653" t="n">
        <v>0</v>
      </c>
      <c r="BO653" t="n">
        <v>0</v>
      </c>
      <c r="BP653" t="n">
        <v>0</v>
      </c>
      <c r="BQ653" t="n">
        <v>0</v>
      </c>
      <c r="BR653" t="n">
        <v>0</v>
      </c>
      <c r="BS653" t="n">
        <v>0</v>
      </c>
      <c r="BT653" t="n">
        <v>0</v>
      </c>
      <c r="BU653" t="n">
        <v>0</v>
      </c>
      <c r="BV653" t="n">
        <v>0</v>
      </c>
      <c r="BW653" t="n">
        <v>0</v>
      </c>
      <c r="CU653">
        <f>ROUND(AT653*Source!I1794*AH653*AL653,0)</f>
        <v/>
      </c>
      <c r="CV653">
        <f>ROUND(Y653*Source!I1794,7)</f>
        <v/>
      </c>
      <c r="CW653" t="n">
        <v>0</v>
      </c>
      <c r="CX653">
        <f>ROUND(Y653*Source!I1794,7)</f>
        <v/>
      </c>
      <c r="CY653">
        <f>AD653</f>
        <v/>
      </c>
      <c r="CZ653">
        <f>AH653</f>
        <v/>
      </c>
      <c r="DA653">
        <f>AL653</f>
        <v/>
      </c>
      <c r="DB653">
        <f>ROUND(ROUND(AT653*CZ653,2),2)</f>
        <v/>
      </c>
      <c r="DC653">
        <f>ROUND(ROUND(AT653*AG653,2),2)</f>
        <v/>
      </c>
      <c r="DD653" t="inlineStr"/>
      <c r="DE653" t="inlineStr"/>
      <c r="DF653">
        <f>ROUND(ROUND(AE653,0)*CX653,0)</f>
        <v/>
      </c>
      <c r="DG653">
        <f>ROUND(ROUND(AF653,0)*CX653,0)</f>
        <v/>
      </c>
      <c r="DH653">
        <f>ROUND(ROUND(AG653,0)*CX653,0)</f>
        <v/>
      </c>
      <c r="DI653">
        <f>ROUND(ROUND(AH653,0)*CX653,0)</f>
        <v/>
      </c>
      <c r="DJ653">
        <f>DI653</f>
        <v/>
      </c>
      <c r="DK653" t="n">
        <v>0</v>
      </c>
      <c r="DL653" t="inlineStr"/>
      <c r="DM653" t="n">
        <v>0</v>
      </c>
      <c r="DN653" t="inlineStr"/>
      <c r="DO653" t="n">
        <v>0</v>
      </c>
    </row>
    <row r="654">
      <c r="A654">
        <f>ROW(Source!A1794)</f>
        <v/>
      </c>
      <c r="B654" t="n">
        <v>78855224</v>
      </c>
      <c r="C654" t="n">
        <v>78861958</v>
      </c>
      <c r="D654" t="n">
        <v>121548</v>
      </c>
      <c r="E654" t="n">
        <v>1</v>
      </c>
      <c r="F654" t="n">
        <v>1</v>
      </c>
      <c r="G654" t="n">
        <v>1</v>
      </c>
      <c r="H654" t="n">
        <v>1</v>
      </c>
      <c r="I654" t="inlineStr">
        <is>
          <t>2</t>
        </is>
      </c>
      <c r="J654" t="inlineStr"/>
      <c r="K654" t="inlineStr">
        <is>
          <t>Затраты труда машинистов</t>
        </is>
      </c>
      <c r="L654" t="n">
        <v>608254</v>
      </c>
      <c r="N654" t="n">
        <v>1013</v>
      </c>
      <c r="O654" t="inlineStr">
        <is>
          <t>чел.час</t>
        </is>
      </c>
      <c r="P654" t="inlineStr">
        <is>
          <t>чел.час</t>
        </is>
      </c>
      <c r="Q654" t="n">
        <v>1</v>
      </c>
      <c r="W654" t="n">
        <v>0</v>
      </c>
      <c r="X654" t="n">
        <v>-185737400</v>
      </c>
      <c r="Y654">
        <f>AT654</f>
        <v/>
      </c>
      <c r="AA654" t="n">
        <v>0</v>
      </c>
      <c r="AB654" t="n">
        <v>0</v>
      </c>
      <c r="AC654" t="n">
        <v>0</v>
      </c>
      <c r="AD654" t="n">
        <v>0</v>
      </c>
      <c r="AE654" t="n">
        <v>0</v>
      </c>
      <c r="AF654" t="n">
        <v>0</v>
      </c>
      <c r="AG654" t="n">
        <v>0</v>
      </c>
      <c r="AH654" t="n">
        <v>0</v>
      </c>
      <c r="AI654" t="n">
        <v>1</v>
      </c>
      <c r="AJ654" t="n">
        <v>1</v>
      </c>
      <c r="AK654" t="n">
        <v>1</v>
      </c>
      <c r="AL654" t="n">
        <v>1</v>
      </c>
      <c r="AM654" t="n">
        <v>-2</v>
      </c>
      <c r="AN654" t="n">
        <v>0</v>
      </c>
      <c r="AO654" t="n">
        <v>1</v>
      </c>
      <c r="AP654" t="n">
        <v>0</v>
      </c>
      <c r="AQ654" t="n">
        <v>0</v>
      </c>
      <c r="AR654" t="n">
        <v>0</v>
      </c>
      <c r="AS654" t="inlineStr"/>
      <c r="AT654" t="n">
        <v>0.08</v>
      </c>
      <c r="AU654" t="inlineStr"/>
      <c r="AV654" t="n">
        <v>2</v>
      </c>
      <c r="AW654" t="n">
        <v>2</v>
      </c>
      <c r="AX654" t="n">
        <v>78861964</v>
      </c>
      <c r="AY654" t="n">
        <v>1</v>
      </c>
      <c r="AZ654" t="n">
        <v>0</v>
      </c>
      <c r="BA654" t="n">
        <v>626</v>
      </c>
      <c r="BB654" t="n">
        <v>0</v>
      </c>
      <c r="BC654" t="n">
        <v>0</v>
      </c>
      <c r="BD654" t="n">
        <v>0</v>
      </c>
      <c r="BE654" t="n">
        <v>0</v>
      </c>
      <c r="BF654" t="n">
        <v>0</v>
      </c>
      <c r="BG654" t="n">
        <v>0</v>
      </c>
      <c r="BH654" t="n">
        <v>0</v>
      </c>
      <c r="BI654" t="n">
        <v>0</v>
      </c>
      <c r="BJ654" t="n">
        <v>0</v>
      </c>
      <c r="BK654" t="n">
        <v>0</v>
      </c>
      <c r="BL654" t="n">
        <v>0</v>
      </c>
      <c r="BM654" t="n">
        <v>0</v>
      </c>
      <c r="BN654" t="n">
        <v>0</v>
      </c>
      <c r="BO654" t="n">
        <v>0</v>
      </c>
      <c r="BP654" t="n">
        <v>0</v>
      </c>
      <c r="BQ654" t="n">
        <v>0</v>
      </c>
      <c r="BR654" t="n">
        <v>0</v>
      </c>
      <c r="BS654" t="n">
        <v>0</v>
      </c>
      <c r="BT654" t="n">
        <v>0</v>
      </c>
      <c r="BU654" t="n">
        <v>0</v>
      </c>
      <c r="BV654" t="n">
        <v>0</v>
      </c>
      <c r="BW654" t="n">
        <v>0</v>
      </c>
      <c r="CV654" t="n">
        <v>0</v>
      </c>
      <c r="CW654" t="n">
        <v>0</v>
      </c>
      <c r="CX654">
        <f>ROUND(Y654*Source!I1794,7)</f>
        <v/>
      </c>
      <c r="CY654">
        <f>AD654</f>
        <v/>
      </c>
      <c r="CZ654">
        <f>AH654</f>
        <v/>
      </c>
      <c r="DA654">
        <f>AL654</f>
        <v/>
      </c>
      <c r="DB654">
        <f>ROUND(ROUND(AT654*CZ654,2),2)</f>
        <v/>
      </c>
      <c r="DC654">
        <f>ROUND(ROUND(AT654*AG654,2),2)</f>
        <v/>
      </c>
      <c r="DD654" t="inlineStr"/>
      <c r="DE654" t="inlineStr"/>
      <c r="DF654">
        <f>ROUND(ROUND(AE654,0)*CX654,0)</f>
        <v/>
      </c>
      <c r="DG654">
        <f>ROUND(ROUND(AF654,0)*CX654,0)</f>
        <v/>
      </c>
      <c r="DH654">
        <f>ROUND(ROUND(AG654,0)*CX654,0)</f>
        <v/>
      </c>
      <c r="DI654">
        <f>ROUND(ROUND(AH654,0)*CX654,0)</f>
        <v/>
      </c>
      <c r="DJ654">
        <f>DI654</f>
        <v/>
      </c>
      <c r="DK654" t="n">
        <v>0</v>
      </c>
      <c r="DL654" t="inlineStr"/>
      <c r="DM654" t="n">
        <v>0</v>
      </c>
      <c r="DN654" t="inlineStr"/>
      <c r="DO654" t="n">
        <v>0</v>
      </c>
    </row>
    <row r="655">
      <c r="A655">
        <f>ROW(Source!A1794)</f>
        <v/>
      </c>
      <c r="B655" t="n">
        <v>78855224</v>
      </c>
      <c r="C655" t="n">
        <v>78861958</v>
      </c>
      <c r="D655" t="n">
        <v>29172556</v>
      </c>
      <c r="E655" t="n">
        <v>1</v>
      </c>
      <c r="F655" t="n">
        <v>1</v>
      </c>
      <c r="G655" t="n">
        <v>1</v>
      </c>
      <c r="H655" t="n">
        <v>2</v>
      </c>
      <c r="I655" t="inlineStr">
        <is>
          <t>030954</t>
        </is>
      </c>
      <c r="J655" t="inlineStr">
        <is>
          <t>ТСЭМ Московской обл., 030954, приказ Минстроя России №675/пр от 28.02.2017 № 264/пр</t>
        </is>
      </c>
      <c r="K655" t="inlineStr">
        <is>
          <t>Подъемники грузоподъемностью до 500 кг одномачтовые, высота подъема 45 м</t>
        </is>
      </c>
      <c r="L655" t="n">
        <v>1368</v>
      </c>
      <c r="N655" t="n">
        <v>1011</v>
      </c>
      <c r="O655" t="inlineStr">
        <is>
          <t>маш.-ч</t>
        </is>
      </c>
      <c r="P655" t="inlineStr">
        <is>
          <t>маш.-ч</t>
        </is>
      </c>
      <c r="Q655" t="n">
        <v>1</v>
      </c>
      <c r="W655" t="n">
        <v>0</v>
      </c>
      <c r="X655" t="n">
        <v>344519037</v>
      </c>
      <c r="Y655">
        <f>AT655</f>
        <v/>
      </c>
      <c r="AA655" t="n">
        <v>0</v>
      </c>
      <c r="AB655" t="n">
        <v>728.98</v>
      </c>
      <c r="AC655" t="n">
        <v>705.38</v>
      </c>
      <c r="AD655" t="n">
        <v>0</v>
      </c>
      <c r="AE655" t="n">
        <v>0</v>
      </c>
      <c r="AF655" t="n">
        <v>31.26</v>
      </c>
      <c r="AG655" t="n">
        <v>13.5</v>
      </c>
      <c r="AH655" t="n">
        <v>0</v>
      </c>
      <c r="AI655" t="n">
        <v>1</v>
      </c>
      <c r="AJ655" t="n">
        <v>23.32</v>
      </c>
      <c r="AK655" t="n">
        <v>52.25</v>
      </c>
      <c r="AL655" t="n">
        <v>1</v>
      </c>
      <c r="AM655" t="n">
        <v>2</v>
      </c>
      <c r="AN655" t="n">
        <v>0</v>
      </c>
      <c r="AO655" t="n">
        <v>1</v>
      </c>
      <c r="AP655" t="n">
        <v>0</v>
      </c>
      <c r="AQ655" t="n">
        <v>0</v>
      </c>
      <c r="AR655" t="n">
        <v>0</v>
      </c>
      <c r="AS655" t="inlineStr"/>
      <c r="AT655" t="n">
        <v>0.08</v>
      </c>
      <c r="AU655" t="inlineStr"/>
      <c r="AV655" t="n">
        <v>0</v>
      </c>
      <c r="AW655" t="n">
        <v>2</v>
      </c>
      <c r="AX655" t="n">
        <v>78861965</v>
      </c>
      <c r="AY655" t="n">
        <v>1</v>
      </c>
      <c r="AZ655" t="n">
        <v>0</v>
      </c>
      <c r="BA655" t="n">
        <v>627</v>
      </c>
      <c r="BB655" t="n">
        <v>0</v>
      </c>
      <c r="BC655" t="n">
        <v>0</v>
      </c>
      <c r="BD655" t="n">
        <v>0</v>
      </c>
      <c r="BE655" t="n">
        <v>0</v>
      </c>
      <c r="BF655" t="n">
        <v>0</v>
      </c>
      <c r="BG655" t="n">
        <v>0</v>
      </c>
      <c r="BH655" t="n">
        <v>0</v>
      </c>
      <c r="BI655" t="n">
        <v>0</v>
      </c>
      <c r="BJ655" t="n">
        <v>0</v>
      </c>
      <c r="BK655" t="n">
        <v>0</v>
      </c>
      <c r="BL655" t="n">
        <v>0</v>
      </c>
      <c r="BM655" t="n">
        <v>0</v>
      </c>
      <c r="BN655" t="n">
        <v>0</v>
      </c>
      <c r="BO655" t="n">
        <v>0</v>
      </c>
      <c r="BP655" t="n">
        <v>0</v>
      </c>
      <c r="BQ655" t="n">
        <v>0</v>
      </c>
      <c r="BR655" t="n">
        <v>0</v>
      </c>
      <c r="BS655" t="n">
        <v>0</v>
      </c>
      <c r="BT655" t="n">
        <v>0</v>
      </c>
      <c r="BU655" t="n">
        <v>0</v>
      </c>
      <c r="BV655" t="n">
        <v>0</v>
      </c>
      <c r="BW655" t="n">
        <v>0</v>
      </c>
      <c r="CV655" t="n">
        <v>0</v>
      </c>
      <c r="CW655">
        <f>ROUND(Y655*Source!I1794*DO655,7)</f>
        <v/>
      </c>
      <c r="CX655">
        <f>ROUND(Y655*Source!I1794,7)</f>
        <v/>
      </c>
      <c r="CY655">
        <f>AB655</f>
        <v/>
      </c>
      <c r="CZ655">
        <f>AF655</f>
        <v/>
      </c>
      <c r="DA655">
        <f>AJ655</f>
        <v/>
      </c>
      <c r="DB655">
        <f>ROUND(ROUND(AT655*CZ655,2),2)</f>
        <v/>
      </c>
      <c r="DC655">
        <f>ROUND(ROUND(AT655*AG655,2),2)</f>
        <v/>
      </c>
      <c r="DD655" t="inlineStr"/>
      <c r="DE655" t="inlineStr"/>
      <c r="DF655">
        <f>ROUND(ROUND(AE655,0)*CX655,0)</f>
        <v/>
      </c>
      <c r="DG655">
        <f>ROUND(ROUND(AF655*AJ655,0)*CX655,0)</f>
        <v/>
      </c>
      <c r="DH655">
        <f>ROUND(ROUND(AG655*AK655,0)*CX655,0)</f>
        <v/>
      </c>
      <c r="DI655">
        <f>ROUND(ROUND(AH655,0)*CX655,0)</f>
        <v/>
      </c>
      <c r="DJ655">
        <f>DG655</f>
        <v/>
      </c>
      <c r="DK655" t="n">
        <v>0</v>
      </c>
      <c r="DL655" t="inlineStr"/>
      <c r="DM655" t="n">
        <v>0</v>
      </c>
      <c r="DN655" t="inlineStr"/>
      <c r="DO655" t="n">
        <v>0</v>
      </c>
    </row>
    <row r="656">
      <c r="A656">
        <f>ROW(Source!A1794)</f>
        <v/>
      </c>
      <c r="B656" t="n">
        <v>78855224</v>
      </c>
      <c r="C656" t="n">
        <v>78861958</v>
      </c>
      <c r="D656" t="n">
        <v>29170578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509-0768</t>
        </is>
      </c>
      <c r="J656" t="inlineStr">
        <is>
          <t>ТССЦ Московской обл., 509-0768, приказ Минстроя России №675/пр от 28.02.2017 № 258/пр</t>
        </is>
      </c>
      <c r="K656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56" t="n">
        <v>1354</v>
      </c>
      <c r="N656" t="n">
        <v>1010</v>
      </c>
      <c r="O656" t="inlineStr">
        <is>
          <t>шт.</t>
        </is>
      </c>
      <c r="P656" t="inlineStr">
        <is>
          <t>шт.</t>
        </is>
      </c>
      <c r="Q656" t="n">
        <v>1</v>
      </c>
      <c r="W656" t="n">
        <v>0</v>
      </c>
      <c r="X656" t="n">
        <v>-1856882622</v>
      </c>
      <c r="Y656">
        <f>AT656</f>
        <v/>
      </c>
      <c r="AA656" t="n">
        <v>913.63</v>
      </c>
      <c r="AB656" t="n">
        <v>0</v>
      </c>
      <c r="AC656" t="n">
        <v>0</v>
      </c>
      <c r="AD656" t="n">
        <v>0</v>
      </c>
      <c r="AE656" t="n">
        <v>395.51</v>
      </c>
      <c r="AF656" t="n">
        <v>0</v>
      </c>
      <c r="AG656" t="n">
        <v>0</v>
      </c>
      <c r="AH656" t="n">
        <v>0</v>
      </c>
      <c r="AI656" t="n">
        <v>2.31</v>
      </c>
      <c r="AJ656" t="n">
        <v>1</v>
      </c>
      <c r="AK656" t="n">
        <v>1</v>
      </c>
      <c r="AL656" t="n">
        <v>1</v>
      </c>
      <c r="AM656" t="n">
        <v>2</v>
      </c>
      <c r="AN656" t="n">
        <v>0</v>
      </c>
      <c r="AO656" t="n">
        <v>1</v>
      </c>
      <c r="AP656" t="n">
        <v>0</v>
      </c>
      <c r="AQ656" t="n">
        <v>0</v>
      </c>
      <c r="AR656" t="n">
        <v>0</v>
      </c>
      <c r="AS656" t="inlineStr"/>
      <c r="AT656" t="n">
        <v>100</v>
      </c>
      <c r="AU656" t="inlineStr"/>
      <c r="AV656" t="n">
        <v>0</v>
      </c>
      <c r="AW656" t="n">
        <v>2</v>
      </c>
      <c r="AX656" t="n">
        <v>78861966</v>
      </c>
      <c r="AY656" t="n">
        <v>1</v>
      </c>
      <c r="AZ656" t="n">
        <v>0</v>
      </c>
      <c r="BA656" t="n">
        <v>628</v>
      </c>
      <c r="BB656" t="n">
        <v>0</v>
      </c>
      <c r="BC656" t="n">
        <v>0</v>
      </c>
      <c r="BD656" t="n">
        <v>0</v>
      </c>
      <c r="BE656" t="n">
        <v>0</v>
      </c>
      <c r="BF656" t="n">
        <v>0</v>
      </c>
      <c r="BG656" t="n">
        <v>0</v>
      </c>
      <c r="BH656" t="n">
        <v>0</v>
      </c>
      <c r="BI656" t="n">
        <v>0</v>
      </c>
      <c r="BJ656" t="n">
        <v>0</v>
      </c>
      <c r="BK656" t="n">
        <v>0</v>
      </c>
      <c r="BL656" t="n">
        <v>0</v>
      </c>
      <c r="BM656" t="n">
        <v>0</v>
      </c>
      <c r="BN656" t="n">
        <v>0</v>
      </c>
      <c r="BO656" t="n">
        <v>0</v>
      </c>
      <c r="BP656" t="n">
        <v>0</v>
      </c>
      <c r="BQ656" t="n">
        <v>0</v>
      </c>
      <c r="BR656" t="n">
        <v>0</v>
      </c>
      <c r="BS656" t="n">
        <v>0</v>
      </c>
      <c r="BT656" t="n">
        <v>0</v>
      </c>
      <c r="BU656" t="n">
        <v>0</v>
      </c>
      <c r="BV656" t="n">
        <v>0</v>
      </c>
      <c r="BW656" t="n">
        <v>0</v>
      </c>
      <c r="CV656" t="n">
        <v>0</v>
      </c>
      <c r="CW656" t="n">
        <v>0</v>
      </c>
      <c r="CX656">
        <f>ROUND(Y656*Source!I1794,7)</f>
        <v/>
      </c>
      <c r="CY656">
        <f>AA656</f>
        <v/>
      </c>
      <c r="CZ656">
        <f>AE656</f>
        <v/>
      </c>
      <c r="DA656">
        <f>AI656</f>
        <v/>
      </c>
      <c r="DB656">
        <f>ROUND(ROUND(AT656*CZ656,2),2)</f>
        <v/>
      </c>
      <c r="DC656">
        <f>ROUND(ROUND(AT656*AG656,2),2)</f>
        <v/>
      </c>
      <c r="DD656" t="inlineStr"/>
      <c r="DE656" t="inlineStr"/>
      <c r="DF656">
        <f>ROUND(ROUND(AE656*AI656,0)*CX656,0)</f>
        <v/>
      </c>
      <c r="DG656">
        <f>ROUND(ROUND(AF656,0)*CX656,0)</f>
        <v/>
      </c>
      <c r="DH656">
        <f>ROUND(ROUND(AG656,0)*CX656,0)</f>
        <v/>
      </c>
      <c r="DI656">
        <f>ROUND(ROUND(AH656,0)*CX656,0)</f>
        <v/>
      </c>
      <c r="DJ656">
        <f>DF656</f>
        <v/>
      </c>
      <c r="DK656" t="n">
        <v>0</v>
      </c>
      <c r="DL656" t="inlineStr"/>
      <c r="DM656" t="n">
        <v>0</v>
      </c>
      <c r="DN656" t="inlineStr"/>
      <c r="DO656" t="n">
        <v>0</v>
      </c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A1:AR628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</cols>
  <sheetData>
    <row r="1">
      <c r="A1">
        <f>ROW(Source!A24)</f>
        <v/>
      </c>
      <c r="B1" t="n">
        <v>78855593</v>
      </c>
      <c r="C1" t="n">
        <v>78855592</v>
      </c>
      <c r="D1" t="n">
        <v>18410631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1-1029-90</t>
        </is>
      </c>
      <c r="J1" t="inlineStr"/>
      <c r="K1" t="inlineStr">
        <is>
          <t>Рабочий строитель среднего разряда 2,9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X1" t="n">
        <v>85.3</v>
      </c>
      <c r="Y1" t="n">
        <v>0</v>
      </c>
      <c r="Z1" t="n">
        <v>0</v>
      </c>
      <c r="AA1" t="n">
        <v>0</v>
      </c>
      <c r="AB1" t="n">
        <v>8.460000000000001</v>
      </c>
      <c r="AC1" t="n">
        <v>0</v>
      </c>
      <c r="AD1" t="n">
        <v>1</v>
      </c>
      <c r="AE1" t="n">
        <v>1</v>
      </c>
      <c r="AF1" t="inlineStr"/>
      <c r="AG1" t="n">
        <v>85.3</v>
      </c>
      <c r="AH1" t="n">
        <v>2</v>
      </c>
      <c r="AI1" t="n">
        <v>78855593</v>
      </c>
      <c r="AJ1" t="n">
        <v>1</v>
      </c>
      <c r="AK1" t="n">
        <v>0</v>
      </c>
      <c r="AL1" t="n">
        <v>0</v>
      </c>
      <c r="AM1" t="n">
        <v>0</v>
      </c>
      <c r="AN1" t="n">
        <v>0</v>
      </c>
      <c r="AO1" t="n">
        <v>0</v>
      </c>
      <c r="AP1" t="n">
        <v>0</v>
      </c>
      <c r="AQ1" t="n">
        <v>0</v>
      </c>
      <c r="AR1" t="n">
        <v>0</v>
      </c>
    </row>
    <row r="2">
      <c r="A2">
        <f>ROW(Source!A24)</f>
        <v/>
      </c>
      <c r="B2" t="n">
        <v>78855594</v>
      </c>
      <c r="C2" t="n">
        <v>78855592</v>
      </c>
      <c r="D2" t="n">
        <v>121548</v>
      </c>
      <c r="E2" t="n">
        <v>1</v>
      </c>
      <c r="F2" t="n">
        <v>1</v>
      </c>
      <c r="G2" t="n">
        <v>1</v>
      </c>
      <c r="H2" t="n">
        <v>1</v>
      </c>
      <c r="I2" t="inlineStr">
        <is>
          <t>2</t>
        </is>
      </c>
      <c r="J2" t="inlineStr"/>
      <c r="K2" t="inlineStr">
        <is>
          <t>Затраты труда машинистов</t>
        </is>
      </c>
      <c r="L2" t="n">
        <v>608254</v>
      </c>
      <c r="N2" t="n">
        <v>1013</v>
      </c>
      <c r="O2" t="inlineStr">
        <is>
          <t>чел.час</t>
        </is>
      </c>
      <c r="P2" t="inlineStr">
        <is>
          <t>чел.час</t>
        </is>
      </c>
      <c r="Q2" t="n">
        <v>1</v>
      </c>
      <c r="X2" t="n">
        <v>0.32</v>
      </c>
      <c r="Y2" t="n">
        <v>0</v>
      </c>
      <c r="Z2" t="n">
        <v>0</v>
      </c>
      <c r="AA2" t="n">
        <v>0</v>
      </c>
      <c r="AB2" t="n">
        <v>0</v>
      </c>
      <c r="AC2" t="n">
        <v>0</v>
      </c>
      <c r="AD2" t="n">
        <v>1</v>
      </c>
      <c r="AE2" t="n">
        <v>2</v>
      </c>
      <c r="AF2" t="inlineStr"/>
      <c r="AG2" t="n">
        <v>0.32</v>
      </c>
      <c r="AH2" t="n">
        <v>2</v>
      </c>
      <c r="AI2" t="n">
        <v>78855594</v>
      </c>
      <c r="AJ2" t="n">
        <v>2</v>
      </c>
      <c r="AK2" t="n">
        <v>0</v>
      </c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</row>
    <row r="3">
      <c r="A3">
        <f>ROW(Source!A24)</f>
        <v/>
      </c>
      <c r="B3" t="n">
        <v>78855595</v>
      </c>
      <c r="C3" t="n">
        <v>78855592</v>
      </c>
      <c r="D3" t="n">
        <v>29172556</v>
      </c>
      <c r="E3" t="n">
        <v>1</v>
      </c>
      <c r="F3" t="n">
        <v>1</v>
      </c>
      <c r="G3" t="n">
        <v>1</v>
      </c>
      <c r="H3" t="n">
        <v>2</v>
      </c>
      <c r="I3" t="inlineStr">
        <is>
          <t>030954</t>
        </is>
      </c>
      <c r="J3" t="inlineStr">
        <is>
          <t>ТСЭМ Московской обл., 030954, приказ Минстроя России №675/пр от 28.02.2017 № 264/пр</t>
        </is>
      </c>
      <c r="K3" t="inlineStr">
        <is>
          <t>Подъемники грузоподъемностью до 500 кг одномачтовые, высота подъема 45 м</t>
        </is>
      </c>
      <c r="L3" t="n">
        <v>1368</v>
      </c>
      <c r="N3" t="n">
        <v>1011</v>
      </c>
      <c r="O3" t="inlineStr">
        <is>
          <t>маш.-ч</t>
        </is>
      </c>
      <c r="P3" t="inlineStr">
        <is>
          <t>маш.-ч</t>
        </is>
      </c>
      <c r="Q3" t="n">
        <v>1</v>
      </c>
      <c r="X3" t="n">
        <v>0.32</v>
      </c>
      <c r="Y3" t="n">
        <v>0</v>
      </c>
      <c r="Z3" t="n">
        <v>31.26</v>
      </c>
      <c r="AA3" t="n">
        <v>13.5</v>
      </c>
      <c r="AB3" t="n">
        <v>0</v>
      </c>
      <c r="AC3" t="n">
        <v>0</v>
      </c>
      <c r="AD3" t="n">
        <v>1</v>
      </c>
      <c r="AE3" t="n">
        <v>0</v>
      </c>
      <c r="AF3" t="inlineStr"/>
      <c r="AG3" t="n">
        <v>0.32</v>
      </c>
      <c r="AH3" t="n">
        <v>2</v>
      </c>
      <c r="AI3" t="n">
        <v>78855595</v>
      </c>
      <c r="AJ3" t="n">
        <v>3</v>
      </c>
      <c r="AK3" t="n">
        <v>0</v>
      </c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</row>
    <row r="4">
      <c r="A4">
        <f>ROW(Source!A24)</f>
        <v/>
      </c>
      <c r="B4" t="n">
        <v>78855596</v>
      </c>
      <c r="C4" t="n">
        <v>78855592</v>
      </c>
      <c r="D4" t="n">
        <v>29164350</v>
      </c>
      <c r="E4" t="n">
        <v>1</v>
      </c>
      <c r="F4" t="n">
        <v>1</v>
      </c>
      <c r="G4" t="n">
        <v>1</v>
      </c>
      <c r="H4" t="n">
        <v>3</v>
      </c>
      <c r="I4" t="inlineStr">
        <is>
          <t>509-9899</t>
        </is>
      </c>
      <c r="J4" t="inlineStr">
        <is>
          <t>ТССЦ Московской обл., 509-9899, приказ Минстроя России №675/пр от 28.02.2017 № 258/пр</t>
        </is>
      </c>
      <c r="K4" t="inlineStr">
        <is>
          <t>Строительный мусор и масса возвратных материалов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X4" t="n">
        <v>1.34</v>
      </c>
      <c r="Y4" t="n">
        <v>0</v>
      </c>
      <c r="Z4" t="n">
        <v>0</v>
      </c>
      <c r="AA4" t="n">
        <v>0</v>
      </c>
      <c r="AB4" t="n">
        <v>0</v>
      </c>
      <c r="AC4" t="n">
        <v>0</v>
      </c>
      <c r="AD4" t="n">
        <v>0</v>
      </c>
      <c r="AE4" t="n">
        <v>0</v>
      </c>
      <c r="AF4" t="inlineStr"/>
      <c r="AG4" t="n">
        <v>1.34</v>
      </c>
      <c r="AH4" t="n">
        <v>2</v>
      </c>
      <c r="AI4" t="n">
        <v>78855596</v>
      </c>
      <c r="AJ4" t="n">
        <v>4</v>
      </c>
      <c r="AK4" t="n">
        <v>0</v>
      </c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</row>
    <row r="5">
      <c r="A5">
        <f>ROW(Source!A26)</f>
        <v/>
      </c>
      <c r="B5" t="n">
        <v>78855599</v>
      </c>
      <c r="C5" t="n">
        <v>78855598</v>
      </c>
      <c r="D5" t="n">
        <v>18411117</v>
      </c>
      <c r="E5" t="n">
        <v>1</v>
      </c>
      <c r="F5" t="n">
        <v>1</v>
      </c>
      <c r="G5" t="n">
        <v>1</v>
      </c>
      <c r="H5" t="n">
        <v>1</v>
      </c>
      <c r="I5" t="inlineStr">
        <is>
          <t>1-1040-90</t>
        </is>
      </c>
      <c r="J5" t="inlineStr"/>
      <c r="K5" t="inlineStr">
        <is>
          <t>Рабочий строитель среднего разряда 4</t>
        </is>
      </c>
      <c r="L5" t="n">
        <v>1369</v>
      </c>
      <c r="N5" t="n">
        <v>1013</v>
      </c>
      <c r="O5" t="inlineStr">
        <is>
          <t>чел.-ч</t>
        </is>
      </c>
      <c r="P5" t="inlineStr">
        <is>
          <t>чел.-ч</t>
        </is>
      </c>
      <c r="Q5" t="n">
        <v>1</v>
      </c>
      <c r="X5" t="n">
        <v>26.28</v>
      </c>
      <c r="Y5" t="n">
        <v>0</v>
      </c>
      <c r="Z5" t="n">
        <v>0</v>
      </c>
      <c r="AA5" t="n">
        <v>0</v>
      </c>
      <c r="AB5" t="n">
        <v>9.619999999999999</v>
      </c>
      <c r="AC5" t="n">
        <v>0</v>
      </c>
      <c r="AD5" t="n">
        <v>1</v>
      </c>
      <c r="AE5" t="n">
        <v>1</v>
      </c>
      <c r="AF5" t="inlineStr"/>
      <c r="AG5" t="n">
        <v>26.28</v>
      </c>
      <c r="AH5" t="n">
        <v>2</v>
      </c>
      <c r="AI5" t="n">
        <v>78855599</v>
      </c>
      <c r="AJ5" t="n">
        <v>5</v>
      </c>
      <c r="AK5" t="n">
        <v>0</v>
      </c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</row>
    <row r="6">
      <c r="A6">
        <f>ROW(Source!A26)</f>
        <v/>
      </c>
      <c r="B6" t="n">
        <v>78855600</v>
      </c>
      <c r="C6" t="n">
        <v>78855598</v>
      </c>
      <c r="D6" t="n">
        <v>121548</v>
      </c>
      <c r="E6" t="n">
        <v>1</v>
      </c>
      <c r="F6" t="n">
        <v>1</v>
      </c>
      <c r="G6" t="n">
        <v>1</v>
      </c>
      <c r="H6" t="n">
        <v>1</v>
      </c>
      <c r="I6" t="inlineStr">
        <is>
          <t>2</t>
        </is>
      </c>
      <c r="J6" t="inlineStr"/>
      <c r="K6" t="inlineStr">
        <is>
          <t>Затраты труда машинистов</t>
        </is>
      </c>
      <c r="L6" t="n">
        <v>608254</v>
      </c>
      <c r="N6" t="n">
        <v>1013</v>
      </c>
      <c r="O6" t="inlineStr">
        <is>
          <t>чел.час</t>
        </is>
      </c>
      <c r="P6" t="inlineStr">
        <is>
          <t>чел.час</t>
        </is>
      </c>
      <c r="Q6" t="n">
        <v>1</v>
      </c>
      <c r="X6" t="n">
        <v>0.11</v>
      </c>
      <c r="Y6" t="n">
        <v>0</v>
      </c>
      <c r="Z6" t="n">
        <v>0</v>
      </c>
      <c r="AA6" t="n">
        <v>0</v>
      </c>
      <c r="AB6" t="n">
        <v>0</v>
      </c>
      <c r="AC6" t="n">
        <v>0</v>
      </c>
      <c r="AD6" t="n">
        <v>1</v>
      </c>
      <c r="AE6" t="n">
        <v>2</v>
      </c>
      <c r="AF6" t="inlineStr"/>
      <c r="AG6" t="n">
        <v>0.11</v>
      </c>
      <c r="AH6" t="n">
        <v>2</v>
      </c>
      <c r="AI6" t="n">
        <v>78855600</v>
      </c>
      <c r="AJ6" t="n">
        <v>6</v>
      </c>
      <c r="AK6" t="n">
        <v>0</v>
      </c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</row>
    <row r="7">
      <c r="A7">
        <f>ROW(Source!A26)</f>
        <v/>
      </c>
      <c r="B7" t="n">
        <v>78855601</v>
      </c>
      <c r="C7" t="n">
        <v>78855598</v>
      </c>
      <c r="D7" t="n">
        <v>29172268</v>
      </c>
      <c r="E7" t="n">
        <v>1</v>
      </c>
      <c r="F7" t="n">
        <v>1</v>
      </c>
      <c r="G7" t="n">
        <v>1</v>
      </c>
      <c r="H7" t="n">
        <v>2</v>
      </c>
      <c r="I7" t="inlineStr">
        <is>
          <t>020129</t>
        </is>
      </c>
      <c r="J7" t="inlineStr">
        <is>
          <t>ТСЭМ Московской обл., 020129, приказ Минстроя России №675/пр от 28.02.2017 № 264/пр</t>
        </is>
      </c>
      <c r="K7" t="inlineStr">
        <is>
          <t>Краны башенные при работе на других видах строительства 8 т</t>
        </is>
      </c>
      <c r="L7" t="n">
        <v>1368</v>
      </c>
      <c r="N7" t="n">
        <v>1011</v>
      </c>
      <c r="O7" t="inlineStr">
        <is>
          <t>маш.-ч</t>
        </is>
      </c>
      <c r="P7" t="inlineStr">
        <is>
          <t>маш.-ч</t>
        </is>
      </c>
      <c r="Q7" t="n">
        <v>1</v>
      </c>
      <c r="X7" t="n">
        <v>0.07000000000000001</v>
      </c>
      <c r="Y7" t="n">
        <v>0</v>
      </c>
      <c r="Z7" t="n">
        <v>86.40000000000001</v>
      </c>
      <c r="AA7" t="n">
        <v>13.5</v>
      </c>
      <c r="AB7" t="n">
        <v>0</v>
      </c>
      <c r="AC7" t="n">
        <v>0</v>
      </c>
      <c r="AD7" t="n">
        <v>1</v>
      </c>
      <c r="AE7" t="n">
        <v>0</v>
      </c>
      <c r="AF7" t="inlineStr"/>
      <c r="AG7" t="n">
        <v>0.07000000000000001</v>
      </c>
      <c r="AH7" t="n">
        <v>2</v>
      </c>
      <c r="AI7" t="n">
        <v>78855601</v>
      </c>
      <c r="AJ7" t="n">
        <v>7</v>
      </c>
      <c r="AK7" t="n">
        <v>0</v>
      </c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</row>
    <row r="8">
      <c r="A8">
        <f>ROW(Source!A26)</f>
        <v/>
      </c>
      <c r="B8" t="n">
        <v>78855602</v>
      </c>
      <c r="C8" t="n">
        <v>78855598</v>
      </c>
      <c r="D8" t="n">
        <v>29172379</v>
      </c>
      <c r="E8" t="n">
        <v>1</v>
      </c>
      <c r="F8" t="n">
        <v>1</v>
      </c>
      <c r="G8" t="n">
        <v>1</v>
      </c>
      <c r="H8" t="n">
        <v>2</v>
      </c>
      <c r="I8" t="inlineStr">
        <is>
          <t>021141</t>
        </is>
      </c>
      <c r="J8" t="inlineStr">
        <is>
          <t>ТСЭМ Московской обл., 021141, приказ Минстроя России №675/пр от 28.02.2017 № 264/пр</t>
        </is>
      </c>
      <c r="K8" t="inlineStr">
        <is>
          <t>Краны на автомобильном ходу при работе на других видах строительства 10 т</t>
        </is>
      </c>
      <c r="L8" t="n">
        <v>1368</v>
      </c>
      <c r="N8" t="n">
        <v>1011</v>
      </c>
      <c r="O8" t="inlineStr">
        <is>
          <t>маш.-ч</t>
        </is>
      </c>
      <c r="P8" t="inlineStr">
        <is>
          <t>маш.-ч</t>
        </is>
      </c>
      <c r="Q8" t="n">
        <v>1</v>
      </c>
      <c r="X8" t="n">
        <v>0.04</v>
      </c>
      <c r="Y8" t="n">
        <v>0</v>
      </c>
      <c r="Z8" t="n">
        <v>112</v>
      </c>
      <c r="AA8" t="n">
        <v>13.5</v>
      </c>
      <c r="AB8" t="n">
        <v>0</v>
      </c>
      <c r="AC8" t="n">
        <v>0</v>
      </c>
      <c r="AD8" t="n">
        <v>1</v>
      </c>
      <c r="AE8" t="n">
        <v>0</v>
      </c>
      <c r="AF8" t="inlineStr"/>
      <c r="AG8" t="n">
        <v>0.04</v>
      </c>
      <c r="AH8" t="n">
        <v>2</v>
      </c>
      <c r="AI8" t="n">
        <v>78855602</v>
      </c>
      <c r="AJ8" t="n">
        <v>8</v>
      </c>
      <c r="AK8" t="n">
        <v>0</v>
      </c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</row>
    <row r="9">
      <c r="A9">
        <f>ROW(Source!A26)</f>
        <v/>
      </c>
      <c r="B9" t="n">
        <v>78855603</v>
      </c>
      <c r="C9" t="n">
        <v>78855598</v>
      </c>
      <c r="D9" t="n">
        <v>29174500</v>
      </c>
      <c r="E9" t="n">
        <v>1</v>
      </c>
      <c r="F9" t="n">
        <v>1</v>
      </c>
      <c r="G9" t="n">
        <v>1</v>
      </c>
      <c r="H9" t="n">
        <v>2</v>
      </c>
      <c r="I9" t="inlineStr">
        <is>
          <t>330206</t>
        </is>
      </c>
      <c r="J9" t="inlineStr">
        <is>
          <t>ТСЭМ Московской обл., 330206, приказ Минстроя России №675/пр от 28.02.2017 № 264/пр</t>
        </is>
      </c>
      <c r="K9" t="inlineStr">
        <is>
          <t>Дрели электрические</t>
        </is>
      </c>
      <c r="L9" t="n">
        <v>1368</v>
      </c>
      <c r="N9" t="n">
        <v>1011</v>
      </c>
      <c r="O9" t="inlineStr">
        <is>
          <t>маш.-ч</t>
        </is>
      </c>
      <c r="P9" t="inlineStr">
        <is>
          <t>маш.-ч</t>
        </is>
      </c>
      <c r="Q9" t="n">
        <v>1</v>
      </c>
      <c r="X9" t="n">
        <v>0.89</v>
      </c>
      <c r="Y9" t="n">
        <v>0</v>
      </c>
      <c r="Z9" t="n">
        <v>1.95</v>
      </c>
      <c r="AA9" t="n">
        <v>0</v>
      </c>
      <c r="AB9" t="n">
        <v>0</v>
      </c>
      <c r="AC9" t="n">
        <v>0</v>
      </c>
      <c r="AD9" t="n">
        <v>1</v>
      </c>
      <c r="AE9" t="n">
        <v>0</v>
      </c>
      <c r="AF9" t="inlineStr"/>
      <c r="AG9" t="n">
        <v>0.89</v>
      </c>
      <c r="AH9" t="n">
        <v>2</v>
      </c>
      <c r="AI9" t="n">
        <v>78855603</v>
      </c>
      <c r="AJ9" t="n">
        <v>9</v>
      </c>
      <c r="AK9" t="n">
        <v>0</v>
      </c>
      <c r="AL9" t="n">
        <v>0</v>
      </c>
      <c r="AM9" t="n">
        <v>0</v>
      </c>
      <c r="AN9" t="n">
        <v>0</v>
      </c>
      <c r="AO9" t="n">
        <v>0</v>
      </c>
      <c r="AP9" t="n">
        <v>0</v>
      </c>
      <c r="AQ9" t="n">
        <v>0</v>
      </c>
      <c r="AR9" t="n">
        <v>0</v>
      </c>
    </row>
    <row r="10">
      <c r="A10">
        <f>ROW(Source!A26)</f>
        <v/>
      </c>
      <c r="B10" t="n">
        <v>78855604</v>
      </c>
      <c r="C10" t="n">
        <v>78855598</v>
      </c>
      <c r="D10" t="n">
        <v>29174913</v>
      </c>
      <c r="E10" t="n">
        <v>1</v>
      </c>
      <c r="F10" t="n">
        <v>1</v>
      </c>
      <c r="G10" t="n">
        <v>1</v>
      </c>
      <c r="H10" t="n">
        <v>2</v>
      </c>
      <c r="I10" t="inlineStr">
        <is>
          <t>400001</t>
        </is>
      </c>
      <c r="J10" t="inlineStr">
        <is>
          <t>ТСЭМ Московской обл., 400001, приказ Минстроя России №675/пр от 28.02.2017 № 264/пр</t>
        </is>
      </c>
      <c r="K10" t="inlineStr">
        <is>
          <t>Автомобили бортовые, грузоподъемность до 5 т</t>
        </is>
      </c>
      <c r="L10" t="n">
        <v>1368</v>
      </c>
      <c r="N10" t="n">
        <v>1011</v>
      </c>
      <c r="O10" t="inlineStr">
        <is>
          <t>маш.-ч</t>
        </is>
      </c>
      <c r="P10" t="inlineStr">
        <is>
          <t>маш.-ч</t>
        </is>
      </c>
      <c r="Q10" t="n">
        <v>1</v>
      </c>
      <c r="X10" t="n">
        <v>0.46</v>
      </c>
      <c r="Y10" t="n">
        <v>0</v>
      </c>
      <c r="Z10" t="n">
        <v>87.17</v>
      </c>
      <c r="AA10" t="n">
        <v>11.6</v>
      </c>
      <c r="AB10" t="n">
        <v>0</v>
      </c>
      <c r="AC10" t="n">
        <v>0</v>
      </c>
      <c r="AD10" t="n">
        <v>1</v>
      </c>
      <c r="AE10" t="n">
        <v>0</v>
      </c>
      <c r="AF10" t="inlineStr"/>
      <c r="AG10" t="n">
        <v>0.46</v>
      </c>
      <c r="AH10" t="n">
        <v>2</v>
      </c>
      <c r="AI10" t="n">
        <v>78855604</v>
      </c>
      <c r="AJ10" t="n">
        <v>10</v>
      </c>
      <c r="AK10" t="n">
        <v>0</v>
      </c>
      <c r="AL10" t="n">
        <v>0</v>
      </c>
      <c r="AM10" t="n">
        <v>0</v>
      </c>
      <c r="AN10" t="n">
        <v>0</v>
      </c>
      <c r="AO10" t="n">
        <v>0</v>
      </c>
      <c r="AP10" t="n">
        <v>0</v>
      </c>
      <c r="AQ10" t="n">
        <v>0</v>
      </c>
      <c r="AR10" t="n">
        <v>0</v>
      </c>
    </row>
    <row r="11">
      <c r="A11">
        <f>ROW(Source!A26)</f>
        <v/>
      </c>
      <c r="B11" t="n">
        <v>78855605</v>
      </c>
      <c r="C11" t="n">
        <v>78855598</v>
      </c>
      <c r="D11" t="n">
        <v>29114479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101-4222</t>
        </is>
      </c>
      <c r="J11" t="inlineStr">
        <is>
          <t>ТССЦ Московской обл., 101-4222, приказ Минстроя России №675/пр от 28.02.2017 № 254/пр</t>
        </is>
      </c>
      <c r="K11" t="inlineStr">
        <is>
          <t>Дюбели пластмассовые с шурупами 10х60 мм</t>
        </is>
      </c>
      <c r="L11" t="n">
        <v>1355</v>
      </c>
      <c r="N11" t="n">
        <v>1010</v>
      </c>
      <c r="O11" t="inlineStr">
        <is>
          <t>100 шт.</t>
        </is>
      </c>
      <c r="P11" t="inlineStr">
        <is>
          <t>100 шт.</t>
        </is>
      </c>
      <c r="Q11" t="n">
        <v>100</v>
      </c>
      <c r="X11" t="n">
        <v>0.68</v>
      </c>
      <c r="Y11" t="n">
        <v>45.9</v>
      </c>
      <c r="Z11" t="n">
        <v>0</v>
      </c>
      <c r="AA11" t="n">
        <v>0</v>
      </c>
      <c r="AB11" t="n">
        <v>0</v>
      </c>
      <c r="AC11" t="n">
        <v>0</v>
      </c>
      <c r="AD11" t="n">
        <v>1</v>
      </c>
      <c r="AE11" t="n">
        <v>0</v>
      </c>
      <c r="AF11" t="inlineStr"/>
      <c r="AG11" t="n">
        <v>0.68</v>
      </c>
      <c r="AH11" t="n">
        <v>2</v>
      </c>
      <c r="AI11" t="n">
        <v>78855605</v>
      </c>
      <c r="AJ11" t="n">
        <v>11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</row>
    <row r="12">
      <c r="A12">
        <f>ROW(Source!A26)</f>
        <v/>
      </c>
      <c r="B12" t="n">
        <v>78855606</v>
      </c>
      <c r="C12" t="n">
        <v>78855598</v>
      </c>
      <c r="D12" t="n">
        <v>29109378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101-4894</t>
        </is>
      </c>
      <c r="J12" t="inlineStr">
        <is>
          <t>ТССЦ Московской обл., 101-4894, приказ Минстроя России №675/пр от 28.02.2017 № 254/пр</t>
        </is>
      </c>
      <c r="K12" t="inlineStr">
        <is>
          <t>Клей марки "Griffon HT-120" Adelant</t>
        </is>
      </c>
      <c r="L12" t="n">
        <v>1296</v>
      </c>
      <c r="N12" t="n">
        <v>1002</v>
      </c>
      <c r="O12" t="inlineStr">
        <is>
          <t>л</t>
        </is>
      </c>
      <c r="P12" t="inlineStr">
        <is>
          <t>л</t>
        </is>
      </c>
      <c r="Q12" t="n">
        <v>1</v>
      </c>
      <c r="X12" t="n">
        <v>0.464</v>
      </c>
      <c r="Y12" t="n">
        <v>364.68</v>
      </c>
      <c r="Z12" t="n">
        <v>0</v>
      </c>
      <c r="AA12" t="n">
        <v>0</v>
      </c>
      <c r="AB12" t="n">
        <v>0</v>
      </c>
      <c r="AC12" t="n">
        <v>0</v>
      </c>
      <c r="AD12" t="n">
        <v>1</v>
      </c>
      <c r="AE12" t="n">
        <v>0</v>
      </c>
      <c r="AF12" t="inlineStr"/>
      <c r="AG12" t="n">
        <v>0.464</v>
      </c>
      <c r="AH12" t="n">
        <v>2</v>
      </c>
      <c r="AI12" t="n">
        <v>78855606</v>
      </c>
      <c r="AJ12" t="n">
        <v>12</v>
      </c>
      <c r="AK12" t="n">
        <v>0</v>
      </c>
      <c r="AL12" t="n">
        <v>0</v>
      </c>
      <c r="AM12" t="n">
        <v>0</v>
      </c>
      <c r="AN12" t="n">
        <v>0</v>
      </c>
      <c r="AO12" t="n">
        <v>0</v>
      </c>
      <c r="AP12" t="n">
        <v>0</v>
      </c>
      <c r="AQ12" t="n">
        <v>0</v>
      </c>
      <c r="AR12" t="n">
        <v>0</v>
      </c>
    </row>
    <row r="13">
      <c r="A13">
        <f>ROW(Source!A26)</f>
        <v/>
      </c>
      <c r="B13" t="n">
        <v>78855607</v>
      </c>
      <c r="C13" t="n">
        <v>78855598</v>
      </c>
      <c r="D13" t="n">
        <v>29117174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103-1104</t>
        </is>
      </c>
      <c r="J13" t="inlineStr">
        <is>
          <t>ТССЦ Московской обл., 103-1104, приказ Минстроя России №675/пр от 28.02.2017 № 254/пр</t>
        </is>
      </c>
      <c r="K13" t="inlineStr">
        <is>
          <t>Трубы ХПВХ, марка "FlowGuardGold type ll Adelant PVC-C" диаметром 110 мм, толщина стенки 8,2 мм, рабочим давлением 16 атм.</t>
        </is>
      </c>
      <c r="L13" t="n">
        <v>1301</v>
      </c>
      <c r="N13" t="n">
        <v>1003</v>
      </c>
      <c r="O13" t="inlineStr">
        <is>
          <t>м</t>
        </is>
      </c>
      <c r="P13" t="inlineStr">
        <is>
          <t>м</t>
        </is>
      </c>
      <c r="Q13" t="n">
        <v>1</v>
      </c>
      <c r="X13" t="n">
        <v>98.14</v>
      </c>
      <c r="Y13" t="n">
        <v>713.15</v>
      </c>
      <c r="Z13" t="n">
        <v>0</v>
      </c>
      <c r="AA13" t="n">
        <v>0</v>
      </c>
      <c r="AB13" t="n">
        <v>0</v>
      </c>
      <c r="AC13" t="n">
        <v>0</v>
      </c>
      <c r="AD13" t="n">
        <v>1</v>
      </c>
      <c r="AE13" t="n">
        <v>0</v>
      </c>
      <c r="AF13" t="inlineStr"/>
      <c r="AG13" t="n">
        <v>98.14</v>
      </c>
      <c r="AH13" t="n">
        <v>2</v>
      </c>
      <c r="AI13" t="n">
        <v>78855607</v>
      </c>
      <c r="AJ13" t="n">
        <v>13</v>
      </c>
      <c r="AK13" t="n">
        <v>0</v>
      </c>
      <c r="AL13" t="n">
        <v>0</v>
      </c>
      <c r="AM13" t="n">
        <v>0</v>
      </c>
      <c r="AN13" t="n">
        <v>0</v>
      </c>
      <c r="AO13" t="n">
        <v>0</v>
      </c>
      <c r="AP13" t="n">
        <v>0</v>
      </c>
      <c r="AQ13" t="n">
        <v>0</v>
      </c>
      <c r="AR13" t="n">
        <v>0</v>
      </c>
    </row>
    <row r="14">
      <c r="A14">
        <f>ROW(Source!A26)</f>
        <v/>
      </c>
      <c r="B14" t="n">
        <v>78855608</v>
      </c>
      <c r="C14" t="n">
        <v>78855598</v>
      </c>
      <c r="D14" t="n">
        <v>29117042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103-9071</t>
        </is>
      </c>
      <c r="J14" t="inlineStr">
        <is>
          <t>ТССЦ Московской обл., 103-9071, приказ Минстроя России №675/пр от 28.02.2017 № 254/пр</t>
        </is>
      </c>
      <c r="K14" t="inlineStr">
        <is>
          <t>Фасонные и соеденительные части к трубам ХПВХ</t>
        </is>
      </c>
      <c r="L14" t="n">
        <v>1354</v>
      </c>
      <c r="N14" t="n">
        <v>1010</v>
      </c>
      <c r="O14" t="inlineStr">
        <is>
          <t>шт.</t>
        </is>
      </c>
      <c r="P14" t="inlineStr">
        <is>
          <t>шт.</t>
        </is>
      </c>
      <c r="Q14" t="n">
        <v>1</v>
      </c>
      <c r="X14" t="n">
        <v>0</v>
      </c>
      <c r="Y14" t="n">
        <v>0</v>
      </c>
      <c r="Z14" t="n">
        <v>0</v>
      </c>
      <c r="AA14" t="n">
        <v>0</v>
      </c>
      <c r="AB14" t="n">
        <v>0</v>
      </c>
      <c r="AC14" t="n">
        <v>1</v>
      </c>
      <c r="AD14" t="n">
        <v>0</v>
      </c>
      <c r="AE14" t="n">
        <v>0</v>
      </c>
      <c r="AF14" t="inlineStr"/>
      <c r="AG14" t="n">
        <v>0</v>
      </c>
      <c r="AH14" t="n">
        <v>3</v>
      </c>
      <c r="AI14" t="n">
        <v>-1</v>
      </c>
      <c r="AJ14" t="inlineStr"/>
      <c r="AK14" t="n">
        <v>0</v>
      </c>
      <c r="AL14" t="n">
        <v>0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</row>
    <row r="15">
      <c r="A15">
        <f>ROW(Source!A26)</f>
        <v/>
      </c>
      <c r="B15" t="n">
        <v>78855609</v>
      </c>
      <c r="C15" t="n">
        <v>78855598</v>
      </c>
      <c r="D15" t="n">
        <v>29129065</v>
      </c>
      <c r="E15" t="n">
        <v>1</v>
      </c>
      <c r="F15" t="n">
        <v>1</v>
      </c>
      <c r="G15" t="n">
        <v>1</v>
      </c>
      <c r="H15" t="n">
        <v>3</v>
      </c>
      <c r="I15" t="inlineStr">
        <is>
          <t>201-9026</t>
        </is>
      </c>
      <c r="J15" t="inlineStr">
        <is>
          <t>ТССЦ Московской обл., 201-9026, приказ Минстроя России №675/пр от 28.02.2017 № 255/пр</t>
        </is>
      </c>
      <c r="K15" t="inlineStr">
        <is>
          <t>Опоры скользящие</t>
        </is>
      </c>
      <c r="L15" t="n">
        <v>1348</v>
      </c>
      <c r="N15" t="n">
        <v>1009</v>
      </c>
      <c r="O15" t="inlineStr">
        <is>
          <t>т</t>
        </is>
      </c>
      <c r="P15" t="inlineStr">
        <is>
          <t>т</t>
        </is>
      </c>
      <c r="Q15" t="n">
        <v>1000</v>
      </c>
      <c r="X15" t="n">
        <v>0</v>
      </c>
      <c r="Y15" t="n">
        <v>0</v>
      </c>
      <c r="Z15" t="n">
        <v>0</v>
      </c>
      <c r="AA15" t="n">
        <v>0</v>
      </c>
      <c r="AB15" t="n">
        <v>0</v>
      </c>
      <c r="AC15" t="n">
        <v>1</v>
      </c>
      <c r="AD15" t="n">
        <v>0</v>
      </c>
      <c r="AE15" t="n">
        <v>0</v>
      </c>
      <c r="AF15" t="inlineStr"/>
      <c r="AG15" t="n">
        <v>0</v>
      </c>
      <c r="AH15" t="n">
        <v>3</v>
      </c>
      <c r="AI15" t="n">
        <v>-1</v>
      </c>
      <c r="AJ15" t="inlineStr"/>
      <c r="AK15" t="n">
        <v>0</v>
      </c>
      <c r="AL15" t="n">
        <v>0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</row>
    <row r="16">
      <c r="A16">
        <f>ROW(Source!A26)</f>
        <v/>
      </c>
      <c r="B16" t="n">
        <v>78855610</v>
      </c>
      <c r="C16" t="n">
        <v>78855598</v>
      </c>
      <c r="D16" t="n">
        <v>29129057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201-9027</t>
        </is>
      </c>
      <c r="J16" t="inlineStr">
        <is>
          <t>ТССЦ Московской обл., 201-9027, приказ Минстроя России №675/пр от 28.02.2017 № 255/пр</t>
        </is>
      </c>
      <c r="K16" t="inlineStr">
        <is>
          <t>Опоры неподвижные</t>
        </is>
      </c>
      <c r="L16" t="n">
        <v>1348</v>
      </c>
      <c r="N16" t="n">
        <v>1009</v>
      </c>
      <c r="O16" t="inlineStr">
        <is>
          <t>т</t>
        </is>
      </c>
      <c r="P16" t="inlineStr">
        <is>
          <t>т</t>
        </is>
      </c>
      <c r="Q16" t="n">
        <v>1000</v>
      </c>
      <c r="X16" t="n">
        <v>0</v>
      </c>
      <c r="Y16" t="n">
        <v>0</v>
      </c>
      <c r="Z16" t="n">
        <v>0</v>
      </c>
      <c r="AA16" t="n">
        <v>0</v>
      </c>
      <c r="AB16" t="n">
        <v>0</v>
      </c>
      <c r="AC16" t="n">
        <v>1</v>
      </c>
      <c r="AD16" t="n">
        <v>0</v>
      </c>
      <c r="AE16" t="n">
        <v>0</v>
      </c>
      <c r="AF16" t="inlineStr"/>
      <c r="AG16" t="n">
        <v>0</v>
      </c>
      <c r="AH16" t="n">
        <v>3</v>
      </c>
      <c r="AI16" t="n">
        <v>-1</v>
      </c>
      <c r="AJ16" t="inlineStr"/>
      <c r="AK16" t="n">
        <v>0</v>
      </c>
      <c r="AL16" t="n">
        <v>0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</row>
    <row r="17">
      <c r="A17">
        <f>ROW(Source!A26)</f>
        <v/>
      </c>
      <c r="B17" t="n">
        <v>78855611</v>
      </c>
      <c r="C17" t="n">
        <v>78855598</v>
      </c>
      <c r="D17" t="n">
        <v>29144270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302-9009</t>
        </is>
      </c>
      <c r="J17" t="inlineStr">
        <is>
          <t>ТССЦ Московской обл., 302-9009, приказ Минстроя России №675/пр от 28.02.2017 № 256/пр</t>
        </is>
      </c>
      <c r="K17" t="inlineStr">
        <is>
          <t>Арматура трубопроводная фланцевая</t>
        </is>
      </c>
      <c r="L17" t="n">
        <v>1354</v>
      </c>
      <c r="N17" t="n">
        <v>1010</v>
      </c>
      <c r="O17" t="inlineStr">
        <is>
          <t>шт.</t>
        </is>
      </c>
      <c r="P17" t="inlineStr">
        <is>
          <t>шт.</t>
        </is>
      </c>
      <c r="Q17" t="n">
        <v>1</v>
      </c>
      <c r="X17" t="n">
        <v>0</v>
      </c>
      <c r="Y17" t="n">
        <v>0</v>
      </c>
      <c r="Z17" t="n">
        <v>0</v>
      </c>
      <c r="AA17" t="n">
        <v>0</v>
      </c>
      <c r="AB17" t="n">
        <v>0</v>
      </c>
      <c r="AC17" t="n">
        <v>1</v>
      </c>
      <c r="AD17" t="n">
        <v>0</v>
      </c>
      <c r="AE17" t="n">
        <v>0</v>
      </c>
      <c r="AF17" t="inlineStr"/>
      <c r="AG17" t="n">
        <v>0</v>
      </c>
      <c r="AH17" t="n">
        <v>3</v>
      </c>
      <c r="AI17" t="n">
        <v>-1</v>
      </c>
      <c r="AJ17" t="inlineStr"/>
      <c r="AK17" t="n">
        <v>0</v>
      </c>
      <c r="AL17" t="n">
        <v>0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</row>
    <row r="18">
      <c r="A18">
        <f>ROW(Source!A26)</f>
        <v/>
      </c>
      <c r="B18" t="n">
        <v>78855612</v>
      </c>
      <c r="C18" t="n">
        <v>78855598</v>
      </c>
      <c r="D18" t="n">
        <v>29160544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507-9507</t>
        </is>
      </c>
      <c r="J18" t="inlineStr">
        <is>
          <t>ТССЦ Московской обл., 507-9507, приказ Минстроя России №675/пр от 28.02.2017 № 258/пр</t>
        </is>
      </c>
      <c r="K18" t="inlineStr">
        <is>
          <t>Фланцы стальные</t>
        </is>
      </c>
      <c r="L18" t="n">
        <v>1354</v>
      </c>
      <c r="N18" t="n">
        <v>1010</v>
      </c>
      <c r="O18" t="inlineStr">
        <is>
          <t>шт.</t>
        </is>
      </c>
      <c r="P18" t="inlineStr">
        <is>
          <t>шт.</t>
        </is>
      </c>
      <c r="Q18" t="n">
        <v>1</v>
      </c>
      <c r="X18" t="n">
        <v>0</v>
      </c>
      <c r="Y18" t="n">
        <v>0</v>
      </c>
      <c r="Z18" t="n">
        <v>0</v>
      </c>
      <c r="AA18" t="n">
        <v>0</v>
      </c>
      <c r="AB18" t="n">
        <v>0</v>
      </c>
      <c r="AC18" t="n">
        <v>1</v>
      </c>
      <c r="AD18" t="n">
        <v>0</v>
      </c>
      <c r="AE18" t="n">
        <v>0</v>
      </c>
      <c r="AF18" t="inlineStr"/>
      <c r="AG18" t="n">
        <v>0</v>
      </c>
      <c r="AH18" t="n">
        <v>3</v>
      </c>
      <c r="AI18" t="n">
        <v>-1</v>
      </c>
      <c r="AJ18" t="inlineStr"/>
      <c r="AK18" t="n">
        <v>0</v>
      </c>
      <c r="AL18" t="n">
        <v>0</v>
      </c>
      <c r="AM18" t="n">
        <v>0</v>
      </c>
      <c r="AN18" t="n">
        <v>0</v>
      </c>
      <c r="AO18" t="n">
        <v>0</v>
      </c>
      <c r="AP18" t="n">
        <v>0</v>
      </c>
      <c r="AQ18" t="n">
        <v>0</v>
      </c>
      <c r="AR18" t="n">
        <v>0</v>
      </c>
    </row>
    <row r="19">
      <c r="A19">
        <f>ROW(Source!A31)</f>
        <v/>
      </c>
      <c r="B19" t="n">
        <v>78855746</v>
      </c>
      <c r="C19" t="n">
        <v>78855745</v>
      </c>
      <c r="D19" t="n">
        <v>18409850</v>
      </c>
      <c r="E19" t="n">
        <v>1</v>
      </c>
      <c r="F19" t="n">
        <v>1</v>
      </c>
      <c r="G19" t="n">
        <v>1</v>
      </c>
      <c r="H19" t="n">
        <v>1</v>
      </c>
      <c r="I19" t="inlineStr">
        <is>
          <t>1-1035-90</t>
        </is>
      </c>
      <c r="J19" t="inlineStr"/>
      <c r="K19" t="inlineStr">
        <is>
          <t>Рабочий строитель среднего разряда 3,5</t>
        </is>
      </c>
      <c r="L19" t="n">
        <v>1369</v>
      </c>
      <c r="N19" t="n">
        <v>1013</v>
      </c>
      <c r="O19" t="inlineStr">
        <is>
          <t>чел.-ч</t>
        </is>
      </c>
      <c r="P19" t="inlineStr">
        <is>
          <t>чел.-ч</t>
        </is>
      </c>
      <c r="Q19" t="n">
        <v>1</v>
      </c>
      <c r="X19" t="n">
        <v>1.47</v>
      </c>
      <c r="Y19" t="n">
        <v>0</v>
      </c>
      <c r="Z19" t="n">
        <v>0</v>
      </c>
      <c r="AA19" t="n">
        <v>0</v>
      </c>
      <c r="AB19" t="n">
        <v>9.07</v>
      </c>
      <c r="AC19" t="n">
        <v>0</v>
      </c>
      <c r="AD19" t="n">
        <v>1</v>
      </c>
      <c r="AE19" t="n">
        <v>1</v>
      </c>
      <c r="AF19" t="inlineStr"/>
      <c r="AG19" t="n">
        <v>1.47</v>
      </c>
      <c r="AH19" t="n">
        <v>2</v>
      </c>
      <c r="AI19" t="n">
        <v>78855746</v>
      </c>
      <c r="AJ19" t="n">
        <v>18</v>
      </c>
      <c r="AK19" t="n">
        <v>0</v>
      </c>
      <c r="AL19" t="n">
        <v>0</v>
      </c>
      <c r="AM19" t="n">
        <v>0</v>
      </c>
      <c r="AN19" t="n">
        <v>0</v>
      </c>
      <c r="AO19" t="n">
        <v>0</v>
      </c>
      <c r="AP19" t="n">
        <v>0</v>
      </c>
      <c r="AQ19" t="n">
        <v>0</v>
      </c>
      <c r="AR19" t="n">
        <v>0</v>
      </c>
    </row>
    <row r="20">
      <c r="A20">
        <f>ROW(Source!A31)</f>
        <v/>
      </c>
      <c r="B20" t="n">
        <v>78855747</v>
      </c>
      <c r="C20" t="n">
        <v>78855745</v>
      </c>
      <c r="D20" t="n">
        <v>29172657</v>
      </c>
      <c r="E20" t="n">
        <v>1</v>
      </c>
      <c r="F20" t="n">
        <v>1</v>
      </c>
      <c r="G20" t="n">
        <v>1</v>
      </c>
      <c r="H20" t="n">
        <v>2</v>
      </c>
      <c r="I20" t="inlineStr">
        <is>
          <t>040502</t>
        </is>
      </c>
      <c r="J20" t="inlineStr">
        <is>
          <t>ТСЭМ Московской обл., 040502, приказ Минстроя России №675/пр от 28.02.2017 № 264/пр</t>
        </is>
      </c>
      <c r="K20" t="inlineStr">
        <is>
          <t>Установки для сварки ручной дуговой (постоянного тока)</t>
        </is>
      </c>
      <c r="L20" t="n">
        <v>1368</v>
      </c>
      <c r="N20" t="n">
        <v>1011</v>
      </c>
      <c r="O20" t="inlineStr">
        <is>
          <t>маш.-ч</t>
        </is>
      </c>
      <c r="P20" t="inlineStr">
        <is>
          <t>маш.-ч</t>
        </is>
      </c>
      <c r="Q20" t="n">
        <v>1</v>
      </c>
      <c r="X20" t="n">
        <v>0.35</v>
      </c>
      <c r="Y20" t="n">
        <v>0</v>
      </c>
      <c r="Z20" t="n">
        <v>8.1</v>
      </c>
      <c r="AA20" t="n">
        <v>0</v>
      </c>
      <c r="AB20" t="n">
        <v>0</v>
      </c>
      <c r="AC20" t="n">
        <v>0</v>
      </c>
      <c r="AD20" t="n">
        <v>1</v>
      </c>
      <c r="AE20" t="n">
        <v>0</v>
      </c>
      <c r="AF20" t="inlineStr"/>
      <c r="AG20" t="n">
        <v>0.35</v>
      </c>
      <c r="AH20" t="n">
        <v>2</v>
      </c>
      <c r="AI20" t="n">
        <v>78855747</v>
      </c>
      <c r="AJ20" t="n">
        <v>19</v>
      </c>
      <c r="AK20" t="n">
        <v>0</v>
      </c>
      <c r="AL20" t="n">
        <v>0</v>
      </c>
      <c r="AM20" t="n">
        <v>0</v>
      </c>
      <c r="AN20" t="n">
        <v>0</v>
      </c>
      <c r="AO20" t="n">
        <v>0</v>
      </c>
      <c r="AP20" t="n">
        <v>0</v>
      </c>
      <c r="AQ20" t="n">
        <v>0</v>
      </c>
      <c r="AR20" t="n">
        <v>0</v>
      </c>
    </row>
    <row r="21">
      <c r="A21">
        <f>ROW(Source!A31)</f>
        <v/>
      </c>
      <c r="B21" t="n">
        <v>78855748</v>
      </c>
      <c r="C21" t="n">
        <v>78855745</v>
      </c>
      <c r="D21" t="n">
        <v>29174913</v>
      </c>
      <c r="E21" t="n">
        <v>1</v>
      </c>
      <c r="F21" t="n">
        <v>1</v>
      </c>
      <c r="G21" t="n">
        <v>1</v>
      </c>
      <c r="H21" t="n">
        <v>2</v>
      </c>
      <c r="I21" t="inlineStr">
        <is>
          <t>400001</t>
        </is>
      </c>
      <c r="J21" t="inlineStr">
        <is>
          <t>ТСЭМ Московской обл., 400001, приказ Минстроя России №675/пр от 28.02.2017 № 264/пр</t>
        </is>
      </c>
      <c r="K21" t="inlineStr">
        <is>
          <t>Автомобили бортовые, грузоподъемность до 5 т</t>
        </is>
      </c>
      <c r="L21" t="n">
        <v>1368</v>
      </c>
      <c r="N21" t="n">
        <v>1011</v>
      </c>
      <c r="O21" t="inlineStr">
        <is>
          <t>маш.-ч</t>
        </is>
      </c>
      <c r="P21" t="inlineStr">
        <is>
          <t>маш.-ч</t>
        </is>
      </c>
      <c r="Q21" t="n">
        <v>1</v>
      </c>
      <c r="X21" t="n">
        <v>0.01</v>
      </c>
      <c r="Y21" t="n">
        <v>0</v>
      </c>
      <c r="Z21" t="n">
        <v>87.17</v>
      </c>
      <c r="AA21" t="n">
        <v>11.6</v>
      </c>
      <c r="AB21" t="n">
        <v>0</v>
      </c>
      <c r="AC21" t="n">
        <v>0</v>
      </c>
      <c r="AD21" t="n">
        <v>1</v>
      </c>
      <c r="AE21" t="n">
        <v>0</v>
      </c>
      <c r="AF21" t="inlineStr"/>
      <c r="AG21" t="n">
        <v>0.01</v>
      </c>
      <c r="AH21" t="n">
        <v>2</v>
      </c>
      <c r="AI21" t="n">
        <v>78855748</v>
      </c>
      <c r="AJ21" t="n">
        <v>20</v>
      </c>
      <c r="AK21" t="n">
        <v>0</v>
      </c>
      <c r="AL21" t="n">
        <v>0</v>
      </c>
      <c r="AM21" t="n">
        <v>0</v>
      </c>
      <c r="AN21" t="n">
        <v>0</v>
      </c>
      <c r="AO21" t="n">
        <v>0</v>
      </c>
      <c r="AP21" t="n">
        <v>0</v>
      </c>
      <c r="AQ21" t="n">
        <v>0</v>
      </c>
      <c r="AR21" t="n">
        <v>0</v>
      </c>
    </row>
    <row r="22">
      <c r="A22">
        <f>ROW(Source!A31)</f>
        <v/>
      </c>
      <c r="B22" t="n">
        <v>78855749</v>
      </c>
      <c r="C22" t="n">
        <v>78855745</v>
      </c>
      <c r="D22" t="n">
        <v>29113986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101-1522</t>
        </is>
      </c>
      <c r="J22" t="inlineStr">
        <is>
          <t>ТССЦ Московской обл., 101-1522, приказ Минстроя России №675/пр от 28.02.2017 № 254/пр</t>
        </is>
      </c>
      <c r="K22" t="inlineStr">
        <is>
          <t>Электроды диаметром 5 мм Э42А</t>
        </is>
      </c>
      <c r="L22" t="n">
        <v>1348</v>
      </c>
      <c r="N22" t="n">
        <v>1009</v>
      </c>
      <c r="O22" t="inlineStr">
        <is>
          <t>т</t>
        </is>
      </c>
      <c r="P22" t="inlineStr">
        <is>
          <t>т</t>
        </is>
      </c>
      <c r="Q22" t="n">
        <v>1000</v>
      </c>
      <c r="X22" t="n">
        <v>0.00014</v>
      </c>
      <c r="Y22" t="n">
        <v>10362</v>
      </c>
      <c r="Z22" t="n">
        <v>0</v>
      </c>
      <c r="AA22" t="n">
        <v>0</v>
      </c>
      <c r="AB22" t="n">
        <v>0</v>
      </c>
      <c r="AC22" t="n">
        <v>0</v>
      </c>
      <c r="AD22" t="n">
        <v>1</v>
      </c>
      <c r="AE22" t="n">
        <v>0</v>
      </c>
      <c r="AF22" t="inlineStr"/>
      <c r="AG22" t="n">
        <v>0.00014</v>
      </c>
      <c r="AH22" t="n">
        <v>2</v>
      </c>
      <c r="AI22" t="n">
        <v>78855749</v>
      </c>
      <c r="AJ22" t="n">
        <v>21</v>
      </c>
      <c r="AK22" t="n">
        <v>0</v>
      </c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</row>
    <row r="23">
      <c r="A23">
        <f>ROW(Source!A31)</f>
        <v/>
      </c>
      <c r="B23" t="n">
        <v>78855750</v>
      </c>
      <c r="C23" t="n">
        <v>78855745</v>
      </c>
      <c r="D23" t="n">
        <v>29114239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101-2575</t>
        </is>
      </c>
      <c r="J23" t="inlineStr">
        <is>
          <t>ТССЦ Московской обл., 101-2575, приказ Минстроя России №675/пр от 28.02.2017 № 254/пр</t>
        </is>
      </c>
      <c r="K23" t="inlineStr">
        <is>
          <t>Болты с гайками и шайбами для санитарно-технических работ диаметром 12 мм</t>
        </is>
      </c>
      <c r="L23" t="n">
        <v>1348</v>
      </c>
      <c r="N23" t="n">
        <v>1009</v>
      </c>
      <c r="O23" t="inlineStr">
        <is>
          <t>т</t>
        </is>
      </c>
      <c r="P23" t="inlineStr">
        <is>
          <t>т</t>
        </is>
      </c>
      <c r="Q23" t="n">
        <v>1000</v>
      </c>
      <c r="X23" t="n">
        <v>0.0011</v>
      </c>
      <c r="Y23" t="n">
        <v>15323</v>
      </c>
      <c r="Z23" t="n">
        <v>0</v>
      </c>
      <c r="AA23" t="n">
        <v>0</v>
      </c>
      <c r="AB23" t="n">
        <v>0</v>
      </c>
      <c r="AC23" t="n">
        <v>0</v>
      </c>
      <c r="AD23" t="n">
        <v>1</v>
      </c>
      <c r="AE23" t="n">
        <v>0</v>
      </c>
      <c r="AF23" t="inlineStr"/>
      <c r="AG23" t="n">
        <v>0.0011</v>
      </c>
      <c r="AH23" t="n">
        <v>2</v>
      </c>
      <c r="AI23" t="n">
        <v>78855750</v>
      </c>
      <c r="AJ23" t="n">
        <v>22</v>
      </c>
      <c r="AK23" t="n">
        <v>0</v>
      </c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</row>
    <row r="24">
      <c r="A24">
        <f>ROW(Source!A31)</f>
        <v/>
      </c>
      <c r="B24" t="n">
        <v>78855751</v>
      </c>
      <c r="C24" t="n">
        <v>78855745</v>
      </c>
      <c r="D24" t="n">
        <v>29144270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302-9009</t>
        </is>
      </c>
      <c r="J24" t="inlineStr">
        <is>
          <t>ТССЦ Московской обл., 302-9009, приказ Минстроя России №675/пр от 28.02.2017 № 256/пр</t>
        </is>
      </c>
      <c r="K24" t="inlineStr">
        <is>
          <t>Арматура трубопроводная фланцевая</t>
        </is>
      </c>
      <c r="L24" t="n">
        <v>1354</v>
      </c>
      <c r="N24" t="n">
        <v>1010</v>
      </c>
      <c r="O24" t="inlineStr">
        <is>
          <t>шт.</t>
        </is>
      </c>
      <c r="P24" t="inlineStr">
        <is>
          <t>шт.</t>
        </is>
      </c>
      <c r="Q24" t="n">
        <v>1</v>
      </c>
      <c r="X24" t="n">
        <v>1</v>
      </c>
      <c r="Y24" t="n">
        <v>0</v>
      </c>
      <c r="Z24" t="n">
        <v>0</v>
      </c>
      <c r="AA24" t="n">
        <v>0</v>
      </c>
      <c r="AB24" t="n">
        <v>0</v>
      </c>
      <c r="AC24" t="n">
        <v>0</v>
      </c>
      <c r="AD24" t="n">
        <v>0</v>
      </c>
      <c r="AE24" t="n">
        <v>0</v>
      </c>
      <c r="AF24" t="inlineStr"/>
      <c r="AG24" t="n">
        <v>1</v>
      </c>
      <c r="AH24" t="n">
        <v>3</v>
      </c>
      <c r="AI24" t="n">
        <v>-1</v>
      </c>
      <c r="AJ24" t="inlineStr"/>
      <c r="AK24" t="n">
        <v>0</v>
      </c>
      <c r="AL24" t="n">
        <v>0</v>
      </c>
      <c r="AM24" t="n">
        <v>0</v>
      </c>
      <c r="AN24" t="n">
        <v>0</v>
      </c>
      <c r="AO24" t="n">
        <v>0</v>
      </c>
      <c r="AP24" t="n">
        <v>0</v>
      </c>
      <c r="AQ24" t="n">
        <v>0</v>
      </c>
      <c r="AR24" t="n">
        <v>0</v>
      </c>
    </row>
    <row r="25">
      <c r="A25">
        <f>ROW(Source!A31)</f>
        <v/>
      </c>
      <c r="B25" t="n">
        <v>78855752</v>
      </c>
      <c r="C25" t="n">
        <v>78855745</v>
      </c>
      <c r="D25" t="n">
        <v>29160603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507-0980</t>
        </is>
      </c>
      <c r="J25" t="inlineStr">
        <is>
          <t>ТССЦ Московской обл., 507-0980, приказ Минстроя России №675/пр от 28.02.2017 № 258/пр</t>
        </is>
      </c>
      <c r="K25" t="inlineStr">
        <is>
          <t>Фланцы стальные плоские приварные из стали ВСт3сп2, ВСт3сп3, давлением 1,0 МПа (10 кгс/см2), диаметром 25 мм</t>
        </is>
      </c>
      <c r="L25" t="n">
        <v>1354</v>
      </c>
      <c r="N25" t="n">
        <v>1010</v>
      </c>
      <c r="O25" t="inlineStr">
        <is>
          <t>шт.</t>
        </is>
      </c>
      <c r="P25" t="inlineStr">
        <is>
          <t>шт.</t>
        </is>
      </c>
      <c r="Q25" t="n">
        <v>1</v>
      </c>
      <c r="X25" t="n">
        <v>2</v>
      </c>
      <c r="Y25" t="n">
        <v>16.8</v>
      </c>
      <c r="Z25" t="n">
        <v>0</v>
      </c>
      <c r="AA25" t="n">
        <v>0</v>
      </c>
      <c r="AB25" t="n">
        <v>0</v>
      </c>
      <c r="AC25" t="n">
        <v>0</v>
      </c>
      <c r="AD25" t="n">
        <v>1</v>
      </c>
      <c r="AE25" t="n">
        <v>0</v>
      </c>
      <c r="AF25" t="inlineStr"/>
      <c r="AG25" t="n">
        <v>2</v>
      </c>
      <c r="AH25" t="n">
        <v>2</v>
      </c>
      <c r="AI25" t="n">
        <v>78855752</v>
      </c>
      <c r="AJ25" t="n">
        <v>24</v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</row>
    <row r="26">
      <c r="A26">
        <f>ROW(Source!A31)</f>
        <v/>
      </c>
      <c r="B26" t="n">
        <v>78855753</v>
      </c>
      <c r="C26" t="n">
        <v>78855745</v>
      </c>
      <c r="D26" t="n">
        <v>29171635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509-0966</t>
        </is>
      </c>
      <c r="J26" t="inlineStr">
        <is>
          <t>ТССЦ Московской обл., 509-0966, приказ Минстроя России №675/пр от 28.02.2017 № 258/пр</t>
        </is>
      </c>
      <c r="K26" t="inlineStr">
        <is>
          <t>Прокладки из паронита марки ПМБ, толщиной 1 мм, диаметром 50 мм</t>
        </is>
      </c>
      <c r="L26" t="n">
        <v>1356</v>
      </c>
      <c r="N26" t="n">
        <v>1010</v>
      </c>
      <c r="O26" t="inlineStr">
        <is>
          <t>1000 шт.</t>
        </is>
      </c>
      <c r="P26" t="inlineStr">
        <is>
          <t>1000 шт.</t>
        </is>
      </c>
      <c r="Q26" t="n">
        <v>1000</v>
      </c>
      <c r="X26" t="n">
        <v>0.002</v>
      </c>
      <c r="Y26" t="n">
        <v>3450.01</v>
      </c>
      <c r="Z26" t="n">
        <v>0</v>
      </c>
      <c r="AA26" t="n">
        <v>0</v>
      </c>
      <c r="AB26" t="n">
        <v>0</v>
      </c>
      <c r="AC26" t="n">
        <v>0</v>
      </c>
      <c r="AD26" t="n">
        <v>1</v>
      </c>
      <c r="AE26" t="n">
        <v>0</v>
      </c>
      <c r="AF26" t="inlineStr"/>
      <c r="AG26" t="n">
        <v>0.002</v>
      </c>
      <c r="AH26" t="n">
        <v>2</v>
      </c>
      <c r="AI26" t="n">
        <v>78855753</v>
      </c>
      <c r="AJ26" t="n">
        <v>25</v>
      </c>
      <c r="AK26" t="n">
        <v>0</v>
      </c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</row>
    <row r="27">
      <c r="A27">
        <f>ROW(Source!A33)</f>
        <v/>
      </c>
      <c r="B27" t="n">
        <v>78855758</v>
      </c>
      <c r="C27" t="n">
        <v>78855757</v>
      </c>
      <c r="D27" t="n">
        <v>18409850</v>
      </c>
      <c r="E27" t="n">
        <v>1</v>
      </c>
      <c r="F27" t="n">
        <v>1</v>
      </c>
      <c r="G27" t="n">
        <v>1</v>
      </c>
      <c r="H27" t="n">
        <v>1</v>
      </c>
      <c r="I27" t="inlineStr">
        <is>
          <t>1-1035-90</t>
        </is>
      </c>
      <c r="J27" t="inlineStr"/>
      <c r="K27" t="inlineStr">
        <is>
          <t>Рабочий строитель среднего разряда 3,5</t>
        </is>
      </c>
      <c r="L27" t="n">
        <v>1369</v>
      </c>
      <c r="N27" t="n">
        <v>1013</v>
      </c>
      <c r="O27" t="inlineStr">
        <is>
          <t>чел.-ч</t>
        </is>
      </c>
      <c r="P27" t="inlineStr">
        <is>
          <t>чел.-ч</t>
        </is>
      </c>
      <c r="Q27" t="n">
        <v>1</v>
      </c>
      <c r="X27" t="n">
        <v>1.47</v>
      </c>
      <c r="Y27" t="n">
        <v>0</v>
      </c>
      <c r="Z27" t="n">
        <v>0</v>
      </c>
      <c r="AA27" t="n">
        <v>0</v>
      </c>
      <c r="AB27" t="n">
        <v>9.07</v>
      </c>
      <c r="AC27" t="n">
        <v>0</v>
      </c>
      <c r="AD27" t="n">
        <v>1</v>
      </c>
      <c r="AE27" t="n">
        <v>1</v>
      </c>
      <c r="AF27" t="inlineStr"/>
      <c r="AG27" t="n">
        <v>1.47</v>
      </c>
      <c r="AH27" t="n">
        <v>2</v>
      </c>
      <c r="AI27" t="n">
        <v>78855758</v>
      </c>
      <c r="AJ27" t="n">
        <v>26</v>
      </c>
      <c r="AK27" t="n">
        <v>0</v>
      </c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</row>
    <row r="28">
      <c r="A28">
        <f>ROW(Source!A33)</f>
        <v/>
      </c>
      <c r="B28" t="n">
        <v>78855759</v>
      </c>
      <c r="C28" t="n">
        <v>78855757</v>
      </c>
      <c r="D28" t="n">
        <v>29172657</v>
      </c>
      <c r="E28" t="n">
        <v>1</v>
      </c>
      <c r="F28" t="n">
        <v>1</v>
      </c>
      <c r="G28" t="n">
        <v>1</v>
      </c>
      <c r="H28" t="n">
        <v>2</v>
      </c>
      <c r="I28" t="inlineStr">
        <is>
          <t>040502</t>
        </is>
      </c>
      <c r="J28" t="inlineStr">
        <is>
          <t>ТСЭМ Московской обл., 040502, приказ Минстроя России №675/пр от 28.02.2017 № 264/пр</t>
        </is>
      </c>
      <c r="K28" t="inlineStr">
        <is>
          <t>Установки для сварки ручной дуговой (постоянного тока)</t>
        </is>
      </c>
      <c r="L28" t="n">
        <v>1368</v>
      </c>
      <c r="N28" t="n">
        <v>1011</v>
      </c>
      <c r="O28" t="inlineStr">
        <is>
          <t>маш.-ч</t>
        </is>
      </c>
      <c r="P28" t="inlineStr">
        <is>
          <t>маш.-ч</t>
        </is>
      </c>
      <c r="Q28" t="n">
        <v>1</v>
      </c>
      <c r="X28" t="n">
        <v>0.35</v>
      </c>
      <c r="Y28" t="n">
        <v>0</v>
      </c>
      <c r="Z28" t="n">
        <v>8.1</v>
      </c>
      <c r="AA28" t="n">
        <v>0</v>
      </c>
      <c r="AB28" t="n">
        <v>0</v>
      </c>
      <c r="AC28" t="n">
        <v>0</v>
      </c>
      <c r="AD28" t="n">
        <v>1</v>
      </c>
      <c r="AE28" t="n">
        <v>0</v>
      </c>
      <c r="AF28" t="inlineStr"/>
      <c r="AG28" t="n">
        <v>0.35</v>
      </c>
      <c r="AH28" t="n">
        <v>2</v>
      </c>
      <c r="AI28" t="n">
        <v>78855759</v>
      </c>
      <c r="AJ28" t="n">
        <v>27</v>
      </c>
      <c r="AK28" t="n">
        <v>0</v>
      </c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</row>
    <row r="29">
      <c r="A29">
        <f>ROW(Source!A33)</f>
        <v/>
      </c>
      <c r="B29" t="n">
        <v>78855760</v>
      </c>
      <c r="C29" t="n">
        <v>78855757</v>
      </c>
      <c r="D29" t="n">
        <v>29174913</v>
      </c>
      <c r="E29" t="n">
        <v>1</v>
      </c>
      <c r="F29" t="n">
        <v>1</v>
      </c>
      <c r="G29" t="n">
        <v>1</v>
      </c>
      <c r="H29" t="n">
        <v>2</v>
      </c>
      <c r="I29" t="inlineStr">
        <is>
          <t>400001</t>
        </is>
      </c>
      <c r="J29" t="inlineStr">
        <is>
          <t>ТСЭМ Московской обл., 400001, приказ Минстроя России №675/пр от 28.02.2017 № 264/пр</t>
        </is>
      </c>
      <c r="K29" t="inlineStr">
        <is>
          <t>Автомобили бортовые, грузоподъемность до 5 т</t>
        </is>
      </c>
      <c r="L29" t="n">
        <v>1368</v>
      </c>
      <c r="N29" t="n">
        <v>1011</v>
      </c>
      <c r="O29" t="inlineStr">
        <is>
          <t>маш.-ч</t>
        </is>
      </c>
      <c r="P29" t="inlineStr">
        <is>
          <t>маш.-ч</t>
        </is>
      </c>
      <c r="Q29" t="n">
        <v>1</v>
      </c>
      <c r="X29" t="n">
        <v>0.02</v>
      </c>
      <c r="Y29" t="n">
        <v>0</v>
      </c>
      <c r="Z29" t="n">
        <v>87.17</v>
      </c>
      <c r="AA29" t="n">
        <v>11.6</v>
      </c>
      <c r="AB29" t="n">
        <v>0</v>
      </c>
      <c r="AC29" t="n">
        <v>0</v>
      </c>
      <c r="AD29" t="n">
        <v>1</v>
      </c>
      <c r="AE29" t="n">
        <v>0</v>
      </c>
      <c r="AF29" t="inlineStr"/>
      <c r="AG29" t="n">
        <v>0.02</v>
      </c>
      <c r="AH29" t="n">
        <v>2</v>
      </c>
      <c r="AI29" t="n">
        <v>78855760</v>
      </c>
      <c r="AJ29" t="n">
        <v>28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</row>
    <row r="30">
      <c r="A30">
        <f>ROW(Source!A33)</f>
        <v/>
      </c>
      <c r="B30" t="n">
        <v>78855761</v>
      </c>
      <c r="C30" t="n">
        <v>78855757</v>
      </c>
      <c r="D30" t="n">
        <v>29113986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101-1522</t>
        </is>
      </c>
      <c r="J30" t="inlineStr">
        <is>
          <t>ТССЦ Московской обл., 101-1522, приказ Минстроя России №675/пр от 28.02.2017 № 254/пр</t>
        </is>
      </c>
      <c r="K30" t="inlineStr">
        <is>
          <t>Электроды диаметром 5 мм Э42А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X30" t="n">
        <v>0.00014</v>
      </c>
      <c r="Y30" t="n">
        <v>10362</v>
      </c>
      <c r="Z30" t="n">
        <v>0</v>
      </c>
      <c r="AA30" t="n">
        <v>0</v>
      </c>
      <c r="AB30" t="n">
        <v>0</v>
      </c>
      <c r="AC30" t="n">
        <v>0</v>
      </c>
      <c r="AD30" t="n">
        <v>1</v>
      </c>
      <c r="AE30" t="n">
        <v>0</v>
      </c>
      <c r="AF30" t="inlineStr"/>
      <c r="AG30" t="n">
        <v>0.00014</v>
      </c>
      <c r="AH30" t="n">
        <v>2</v>
      </c>
      <c r="AI30" t="n">
        <v>78855761</v>
      </c>
      <c r="AJ30" t="n">
        <v>29</v>
      </c>
      <c r="AK30" t="n">
        <v>0</v>
      </c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</row>
    <row r="31">
      <c r="A31">
        <f>ROW(Source!A33)</f>
        <v/>
      </c>
      <c r="B31" t="n">
        <v>78855762</v>
      </c>
      <c r="C31" t="n">
        <v>78855757</v>
      </c>
      <c r="D31" t="n">
        <v>29114240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101-2576</t>
        </is>
      </c>
      <c r="J31" t="inlineStr">
        <is>
          <t>ТССЦ Московской обл., 101-2576, приказ Минстроя России №675/пр от 28.02.2017 № 254/пр</t>
        </is>
      </c>
      <c r="K31" t="inlineStr">
        <is>
          <t>Болты с гайками и шайбами для санитарно-технических работ диаметром 16 мм</t>
        </is>
      </c>
      <c r="L31" t="n">
        <v>1348</v>
      </c>
      <c r="N31" t="n">
        <v>1009</v>
      </c>
      <c r="O31" t="inlineStr">
        <is>
          <t>т</t>
        </is>
      </c>
      <c r="P31" t="inlineStr">
        <is>
          <t>т</t>
        </is>
      </c>
      <c r="Q31" t="n">
        <v>1000</v>
      </c>
      <c r="X31" t="n">
        <v>0.0011</v>
      </c>
      <c r="Y31" t="n">
        <v>14830</v>
      </c>
      <c r="Z31" t="n">
        <v>0</v>
      </c>
      <c r="AA31" t="n">
        <v>0</v>
      </c>
      <c r="AB31" t="n">
        <v>0</v>
      </c>
      <c r="AC31" t="n">
        <v>0</v>
      </c>
      <c r="AD31" t="n">
        <v>1</v>
      </c>
      <c r="AE31" t="n">
        <v>0</v>
      </c>
      <c r="AF31" t="inlineStr"/>
      <c r="AG31" t="n">
        <v>0.0011</v>
      </c>
      <c r="AH31" t="n">
        <v>2</v>
      </c>
      <c r="AI31" t="n">
        <v>78855762</v>
      </c>
      <c r="AJ31" t="n">
        <v>30</v>
      </c>
      <c r="AK31" t="n">
        <v>0</v>
      </c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</row>
    <row r="32">
      <c r="A32">
        <f>ROW(Source!A33)</f>
        <v/>
      </c>
      <c r="B32" t="n">
        <v>78855763</v>
      </c>
      <c r="C32" t="n">
        <v>78855757</v>
      </c>
      <c r="D32" t="n">
        <v>29144270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302-9009</t>
        </is>
      </c>
      <c r="J32" t="inlineStr">
        <is>
          <t>ТССЦ Московской обл., 302-9009, приказ Минстроя России №675/пр от 28.02.2017 № 256/пр</t>
        </is>
      </c>
      <c r="K32" t="inlineStr">
        <is>
          <t>Арматура трубопроводная фланцевая</t>
        </is>
      </c>
      <c r="L32" t="n">
        <v>1354</v>
      </c>
      <c r="N32" t="n">
        <v>1010</v>
      </c>
      <c r="O32" t="inlineStr">
        <is>
          <t>шт.</t>
        </is>
      </c>
      <c r="P32" t="inlineStr">
        <is>
          <t>шт.</t>
        </is>
      </c>
      <c r="Q32" t="n">
        <v>1</v>
      </c>
      <c r="X32" t="n">
        <v>1</v>
      </c>
      <c r="Y32" t="n">
        <v>0</v>
      </c>
      <c r="Z32" t="n">
        <v>0</v>
      </c>
      <c r="AA32" t="n">
        <v>0</v>
      </c>
      <c r="AB32" t="n">
        <v>0</v>
      </c>
      <c r="AC32" t="n">
        <v>0</v>
      </c>
      <c r="AD32" t="n">
        <v>0</v>
      </c>
      <c r="AE32" t="n">
        <v>0</v>
      </c>
      <c r="AF32" t="inlineStr"/>
      <c r="AG32" t="n">
        <v>1</v>
      </c>
      <c r="AH32" t="n">
        <v>3</v>
      </c>
      <c r="AI32" t="n">
        <v>-1</v>
      </c>
      <c r="AJ32" t="inlineStr"/>
      <c r="AK32" t="n">
        <v>0</v>
      </c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</row>
    <row r="33">
      <c r="A33">
        <f>ROW(Source!A33)</f>
        <v/>
      </c>
      <c r="B33" t="n">
        <v>78855764</v>
      </c>
      <c r="C33" t="n">
        <v>78855757</v>
      </c>
      <c r="D33" t="n">
        <v>29160606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507-0983</t>
        </is>
      </c>
      <c r="J33" t="inlineStr">
        <is>
          <t>ТССЦ Московской обл., 507-0983, приказ Минстроя России №675/пр от 28.02.2017 № 258/пр</t>
        </is>
      </c>
      <c r="K33" t="inlineStr">
        <is>
          <t>Фланцы стальные плоские приварные из стали ВСт3сп2, ВСт3сп3, давлением 1,0 МПа (10 кгс/см2), диаметром 50 мм</t>
        </is>
      </c>
      <c r="L33" t="n">
        <v>1354</v>
      </c>
      <c r="N33" t="n">
        <v>1010</v>
      </c>
      <c r="O33" t="inlineStr">
        <is>
          <t>шт.</t>
        </is>
      </c>
      <c r="P33" t="inlineStr">
        <is>
          <t>шт.</t>
        </is>
      </c>
      <c r="Q33" t="n">
        <v>1</v>
      </c>
      <c r="X33" t="n">
        <v>2</v>
      </c>
      <c r="Y33" t="n">
        <v>27.99</v>
      </c>
      <c r="Z33" t="n">
        <v>0</v>
      </c>
      <c r="AA33" t="n">
        <v>0</v>
      </c>
      <c r="AB33" t="n">
        <v>0</v>
      </c>
      <c r="AC33" t="n">
        <v>0</v>
      </c>
      <c r="AD33" t="n">
        <v>1</v>
      </c>
      <c r="AE33" t="n">
        <v>0</v>
      </c>
      <c r="AF33" t="inlineStr"/>
      <c r="AG33" t="n">
        <v>2</v>
      </c>
      <c r="AH33" t="n">
        <v>2</v>
      </c>
      <c r="AI33" t="n">
        <v>78855764</v>
      </c>
      <c r="AJ33" t="n">
        <v>32</v>
      </c>
      <c r="AK33" t="n">
        <v>0</v>
      </c>
      <c r="AL33" t="n">
        <v>0</v>
      </c>
      <c r="AM33" t="n">
        <v>0</v>
      </c>
      <c r="AN33" t="n">
        <v>0</v>
      </c>
      <c r="AO33" t="n">
        <v>0</v>
      </c>
      <c r="AP33" t="n">
        <v>0</v>
      </c>
      <c r="AQ33" t="n">
        <v>0</v>
      </c>
      <c r="AR33" t="n">
        <v>0</v>
      </c>
    </row>
    <row r="34">
      <c r="A34">
        <f>ROW(Source!A33)</f>
        <v/>
      </c>
      <c r="B34" t="n">
        <v>78855765</v>
      </c>
      <c r="C34" t="n">
        <v>78855757</v>
      </c>
      <c r="D34" t="n">
        <v>29171635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509-0966</t>
        </is>
      </c>
      <c r="J34" t="inlineStr">
        <is>
          <t>ТССЦ Московской обл., 509-0966, приказ Минстроя России №675/пр от 28.02.2017 № 258/пр</t>
        </is>
      </c>
      <c r="K34" t="inlineStr">
        <is>
          <t>Прокладки из паронита марки ПМБ, толщиной 1 мм, диаметром 50 мм</t>
        </is>
      </c>
      <c r="L34" t="n">
        <v>1356</v>
      </c>
      <c r="N34" t="n">
        <v>1010</v>
      </c>
      <c r="O34" t="inlineStr">
        <is>
          <t>1000 шт.</t>
        </is>
      </c>
      <c r="P34" t="inlineStr">
        <is>
          <t>1000 шт.</t>
        </is>
      </c>
      <c r="Q34" t="n">
        <v>1000</v>
      </c>
      <c r="X34" t="n">
        <v>0.002</v>
      </c>
      <c r="Y34" t="n">
        <v>3450.01</v>
      </c>
      <c r="Z34" t="n">
        <v>0</v>
      </c>
      <c r="AA34" t="n">
        <v>0</v>
      </c>
      <c r="AB34" t="n">
        <v>0</v>
      </c>
      <c r="AC34" t="n">
        <v>0</v>
      </c>
      <c r="AD34" t="n">
        <v>1</v>
      </c>
      <c r="AE34" t="n">
        <v>0</v>
      </c>
      <c r="AF34" t="inlineStr"/>
      <c r="AG34" t="n">
        <v>0.002</v>
      </c>
      <c r="AH34" t="n">
        <v>2</v>
      </c>
      <c r="AI34" t="n">
        <v>78855765</v>
      </c>
      <c r="AJ34" t="n">
        <v>33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</row>
    <row r="35">
      <c r="A35">
        <f>ROW(Source!A73)</f>
        <v/>
      </c>
      <c r="B35" t="n">
        <v>78855321</v>
      </c>
      <c r="C35" t="n">
        <v>78855305</v>
      </c>
      <c r="D35" t="n">
        <v>18406785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1-1033-90</t>
        </is>
      </c>
      <c r="J35" t="inlineStr"/>
      <c r="K35" t="inlineStr">
        <is>
          <t>Рабочий строитель среднего разряда 3,3</t>
        </is>
      </c>
      <c r="L35" t="n">
        <v>1369</v>
      </c>
      <c r="N35" t="n">
        <v>1013</v>
      </c>
      <c r="O35" t="inlineStr">
        <is>
          <t>чел.-ч</t>
        </is>
      </c>
      <c r="P35" t="inlineStr">
        <is>
          <t>чел.-ч</t>
        </is>
      </c>
      <c r="Q35" t="n">
        <v>1</v>
      </c>
      <c r="X35" t="n">
        <v>111</v>
      </c>
      <c r="Y35" t="n">
        <v>0</v>
      </c>
      <c r="Z35" t="n">
        <v>0</v>
      </c>
      <c r="AA35" t="n">
        <v>0</v>
      </c>
      <c r="AB35" t="n">
        <v>8.859999999999999</v>
      </c>
      <c r="AC35" t="n">
        <v>0</v>
      </c>
      <c r="AD35" t="n">
        <v>1</v>
      </c>
      <c r="AE35" t="n">
        <v>1</v>
      </c>
      <c r="AF35" t="inlineStr"/>
      <c r="AG35" t="n">
        <v>111</v>
      </c>
      <c r="AH35" t="n">
        <v>2</v>
      </c>
      <c r="AI35" t="n">
        <v>78855321</v>
      </c>
      <c r="AJ35" t="n">
        <v>34</v>
      </c>
      <c r="AK35" t="n">
        <v>0</v>
      </c>
      <c r="AL35" t="n">
        <v>0</v>
      </c>
      <c r="AM35" t="n">
        <v>0</v>
      </c>
      <c r="AN35" t="n">
        <v>0</v>
      </c>
      <c r="AO35" t="n">
        <v>0</v>
      </c>
      <c r="AP35" t="n">
        <v>0</v>
      </c>
      <c r="AQ35" t="n">
        <v>0</v>
      </c>
      <c r="AR35" t="n">
        <v>0</v>
      </c>
    </row>
    <row r="36">
      <c r="A36">
        <f>ROW(Source!A73)</f>
        <v/>
      </c>
      <c r="B36" t="n">
        <v>78855322</v>
      </c>
      <c r="C36" t="n">
        <v>78855305</v>
      </c>
      <c r="D36" t="n">
        <v>121548</v>
      </c>
      <c r="E36" t="n">
        <v>1</v>
      </c>
      <c r="F36" t="n">
        <v>1</v>
      </c>
      <c r="G36" t="n">
        <v>1</v>
      </c>
      <c r="H36" t="n">
        <v>1</v>
      </c>
      <c r="I36" t="inlineStr">
        <is>
          <t>2</t>
        </is>
      </c>
      <c r="J36" t="inlineStr"/>
      <c r="K36" t="inlineStr">
        <is>
          <t>Затраты труда машинистов</t>
        </is>
      </c>
      <c r="L36" t="n">
        <v>608254</v>
      </c>
      <c r="N36" t="n">
        <v>1013</v>
      </c>
      <c r="O36" t="inlineStr">
        <is>
          <t>чел.час</t>
        </is>
      </c>
      <c r="P36" t="inlineStr">
        <is>
          <t>чел.час</t>
        </is>
      </c>
      <c r="Q36" t="n">
        <v>1</v>
      </c>
      <c r="X36" t="n">
        <v>0.3</v>
      </c>
      <c r="Y36" t="n">
        <v>0</v>
      </c>
      <c r="Z36" t="n">
        <v>0</v>
      </c>
      <c r="AA36" t="n">
        <v>0</v>
      </c>
      <c r="AB36" t="n">
        <v>0</v>
      </c>
      <c r="AC36" t="n">
        <v>0</v>
      </c>
      <c r="AD36" t="n">
        <v>1</v>
      </c>
      <c r="AE36" t="n">
        <v>2</v>
      </c>
      <c r="AF36" t="inlineStr"/>
      <c r="AG36" t="n">
        <v>0.3</v>
      </c>
      <c r="AH36" t="n">
        <v>2</v>
      </c>
      <c r="AI36" t="n">
        <v>78855322</v>
      </c>
      <c r="AJ36" t="n">
        <v>35</v>
      </c>
      <c r="AK36" t="n">
        <v>0</v>
      </c>
      <c r="AL36" t="n">
        <v>0</v>
      </c>
      <c r="AM36" t="n">
        <v>0</v>
      </c>
      <c r="AN36" t="n">
        <v>0</v>
      </c>
      <c r="AO36" t="n">
        <v>0</v>
      </c>
      <c r="AP36" t="n">
        <v>0</v>
      </c>
      <c r="AQ36" t="n">
        <v>0</v>
      </c>
      <c r="AR36" t="n">
        <v>0</v>
      </c>
    </row>
    <row r="37">
      <c r="A37">
        <f>ROW(Source!A73)</f>
        <v/>
      </c>
      <c r="B37" t="n">
        <v>78855323</v>
      </c>
      <c r="C37" t="n">
        <v>78855305</v>
      </c>
      <c r="D37" t="n">
        <v>29172556</v>
      </c>
      <c r="E37" t="n">
        <v>1</v>
      </c>
      <c r="F37" t="n">
        <v>1</v>
      </c>
      <c r="G37" t="n">
        <v>1</v>
      </c>
      <c r="H37" t="n">
        <v>2</v>
      </c>
      <c r="I37" t="inlineStr">
        <is>
          <t>030954</t>
        </is>
      </c>
      <c r="J37" t="inlineStr">
        <is>
          <t>ТСЭМ Московской обл., 030954, приказ Минстроя России №675/пр от 28.02.2017 № 264/пр</t>
        </is>
      </c>
      <c r="K37" t="inlineStr">
        <is>
          <t>Подъемники грузоподъемностью до 500 кг одномачтовые, высота подъема 45 м</t>
        </is>
      </c>
      <c r="L37" t="n">
        <v>1368</v>
      </c>
      <c r="N37" t="n">
        <v>1011</v>
      </c>
      <c r="O37" t="inlineStr">
        <is>
          <t>маш.-ч</t>
        </is>
      </c>
      <c r="P37" t="inlineStr">
        <is>
          <t>маш.-ч</t>
        </is>
      </c>
      <c r="Q37" t="n">
        <v>1</v>
      </c>
      <c r="X37" t="n">
        <v>0.3</v>
      </c>
      <c r="Y37" t="n">
        <v>0</v>
      </c>
      <c r="Z37" t="n">
        <v>31.26</v>
      </c>
      <c r="AA37" t="n">
        <v>13.5</v>
      </c>
      <c r="AB37" t="n">
        <v>0</v>
      </c>
      <c r="AC37" t="n">
        <v>0</v>
      </c>
      <c r="AD37" t="n">
        <v>1</v>
      </c>
      <c r="AE37" t="n">
        <v>0</v>
      </c>
      <c r="AF37" t="inlineStr"/>
      <c r="AG37" t="n">
        <v>0.3</v>
      </c>
      <c r="AH37" t="n">
        <v>2</v>
      </c>
      <c r="AI37" t="n">
        <v>78855323</v>
      </c>
      <c r="AJ37" t="n">
        <v>36</v>
      </c>
      <c r="AK37" t="n">
        <v>0</v>
      </c>
      <c r="AL37" t="n">
        <v>0</v>
      </c>
      <c r="AM37" t="n">
        <v>0</v>
      </c>
      <c r="AN37" t="n">
        <v>0</v>
      </c>
      <c r="AO37" t="n">
        <v>0</v>
      </c>
      <c r="AP37" t="n">
        <v>0</v>
      </c>
      <c r="AQ37" t="n">
        <v>0</v>
      </c>
      <c r="AR37" t="n">
        <v>0</v>
      </c>
    </row>
    <row r="38">
      <c r="A38">
        <f>ROW(Source!A73)</f>
        <v/>
      </c>
      <c r="B38" t="n">
        <v>78855324</v>
      </c>
      <c r="C38" t="n">
        <v>78855305</v>
      </c>
      <c r="D38" t="n">
        <v>29172657</v>
      </c>
      <c r="E38" t="n">
        <v>1</v>
      </c>
      <c r="F38" t="n">
        <v>1</v>
      </c>
      <c r="G38" t="n">
        <v>1</v>
      </c>
      <c r="H38" t="n">
        <v>2</v>
      </c>
      <c r="I38" t="inlineStr">
        <is>
          <t>040502</t>
        </is>
      </c>
      <c r="J38" t="inlineStr">
        <is>
          <t>ТСЭМ Московской обл., 040502, приказ Минстроя России №675/пр от 28.02.2017 № 264/пр</t>
        </is>
      </c>
      <c r="K38" t="inlineStr">
        <is>
          <t>Установки для сварки ручной дуговой (постоянного тока)</t>
        </is>
      </c>
      <c r="L38" t="n">
        <v>1368</v>
      </c>
      <c r="N38" t="n">
        <v>1011</v>
      </c>
      <c r="O38" t="inlineStr">
        <is>
          <t>маш.-ч</t>
        </is>
      </c>
      <c r="P38" t="inlineStr">
        <is>
          <t>маш.-ч</t>
        </is>
      </c>
      <c r="Q38" t="n">
        <v>1</v>
      </c>
      <c r="X38" t="n">
        <v>16.1</v>
      </c>
      <c r="Y38" t="n">
        <v>0</v>
      </c>
      <c r="Z38" t="n">
        <v>8.1</v>
      </c>
      <c r="AA38" t="n">
        <v>0</v>
      </c>
      <c r="AB38" t="n">
        <v>0</v>
      </c>
      <c r="AC38" t="n">
        <v>0</v>
      </c>
      <c r="AD38" t="n">
        <v>1</v>
      </c>
      <c r="AE38" t="n">
        <v>0</v>
      </c>
      <c r="AF38" t="inlineStr"/>
      <c r="AG38" t="n">
        <v>16.1</v>
      </c>
      <c r="AH38" t="n">
        <v>2</v>
      </c>
      <c r="AI38" t="n">
        <v>78855324</v>
      </c>
      <c r="AJ38" t="n">
        <v>37</v>
      </c>
      <c r="AK38" t="n">
        <v>0</v>
      </c>
      <c r="AL38" t="n">
        <v>0</v>
      </c>
      <c r="AM38" t="n">
        <v>0</v>
      </c>
      <c r="AN38" t="n">
        <v>0</v>
      </c>
      <c r="AO38" t="n">
        <v>0</v>
      </c>
      <c r="AP38" t="n">
        <v>0</v>
      </c>
      <c r="AQ38" t="n">
        <v>0</v>
      </c>
      <c r="AR38" t="n">
        <v>0</v>
      </c>
    </row>
    <row r="39">
      <c r="A39">
        <f>ROW(Source!A73)</f>
        <v/>
      </c>
      <c r="B39" t="n">
        <v>78855325</v>
      </c>
      <c r="C39" t="n">
        <v>78855305</v>
      </c>
      <c r="D39" t="n">
        <v>29172659</v>
      </c>
      <c r="E39" t="n">
        <v>1</v>
      </c>
      <c r="F39" t="n">
        <v>1</v>
      </c>
      <c r="G39" t="n">
        <v>1</v>
      </c>
      <c r="H39" t="n">
        <v>2</v>
      </c>
      <c r="I39" t="inlineStr">
        <is>
          <t>040504</t>
        </is>
      </c>
      <c r="J39" t="inlineStr">
        <is>
          <t>ТСЭМ Московской обл., 040504, приказ Минстроя России №675/пр от 28.02.2017 № 264/пр</t>
        </is>
      </c>
      <c r="K39" t="inlineStr">
        <is>
          <t>Аппарат для газовой сварки и резки</t>
        </is>
      </c>
      <c r="L39" t="n">
        <v>1368</v>
      </c>
      <c r="N39" t="n">
        <v>1011</v>
      </c>
      <c r="O39" t="inlineStr">
        <is>
          <t>маш.-ч</t>
        </is>
      </c>
      <c r="P39" t="inlineStr">
        <is>
          <t>маш.-ч</t>
        </is>
      </c>
      <c r="Q39" t="n">
        <v>1</v>
      </c>
      <c r="X39" t="n">
        <v>5.6</v>
      </c>
      <c r="Y39" t="n">
        <v>0</v>
      </c>
      <c r="Z39" t="n">
        <v>1.2</v>
      </c>
      <c r="AA39" t="n">
        <v>0</v>
      </c>
      <c r="AB39" t="n">
        <v>0</v>
      </c>
      <c r="AC39" t="n">
        <v>0</v>
      </c>
      <c r="AD39" t="n">
        <v>1</v>
      </c>
      <c r="AE39" t="n">
        <v>0</v>
      </c>
      <c r="AF39" t="inlineStr"/>
      <c r="AG39" t="n">
        <v>5.6</v>
      </c>
      <c r="AH39" t="n">
        <v>2</v>
      </c>
      <c r="AI39" t="n">
        <v>78855325</v>
      </c>
      <c r="AJ39" t="n">
        <v>38</v>
      </c>
      <c r="AK39" t="n">
        <v>0</v>
      </c>
      <c r="AL39" t="n">
        <v>0</v>
      </c>
      <c r="AM39" t="n">
        <v>0</v>
      </c>
      <c r="AN39" t="n">
        <v>0</v>
      </c>
      <c r="AO39" t="n">
        <v>0</v>
      </c>
      <c r="AP39" t="n">
        <v>0</v>
      </c>
      <c r="AQ39" t="n">
        <v>0</v>
      </c>
      <c r="AR39" t="n">
        <v>0</v>
      </c>
    </row>
    <row r="40">
      <c r="A40">
        <f>ROW(Source!A73)</f>
        <v/>
      </c>
      <c r="B40" t="n">
        <v>78855326</v>
      </c>
      <c r="C40" t="n">
        <v>78855305</v>
      </c>
      <c r="D40" t="n">
        <v>29174913</v>
      </c>
      <c r="E40" t="n">
        <v>1</v>
      </c>
      <c r="F40" t="n">
        <v>1</v>
      </c>
      <c r="G40" t="n">
        <v>1</v>
      </c>
      <c r="H40" t="n">
        <v>2</v>
      </c>
      <c r="I40" t="inlineStr">
        <is>
          <t>400001</t>
        </is>
      </c>
      <c r="J40" t="inlineStr">
        <is>
          <t>ТСЭМ Московской обл., 400001, приказ Минстроя России №675/пр от 28.02.2017 № 264/пр</t>
        </is>
      </c>
      <c r="K40" t="inlineStr">
        <is>
          <t>Автомобили бортовые, грузоподъемность до 5 т</t>
        </is>
      </c>
      <c r="L40" t="n">
        <v>1368</v>
      </c>
      <c r="N40" t="n">
        <v>1011</v>
      </c>
      <c r="O40" t="inlineStr">
        <is>
          <t>маш.-ч</t>
        </is>
      </c>
      <c r="P40" t="inlineStr">
        <is>
          <t>маш.-ч</t>
        </is>
      </c>
      <c r="Q40" t="n">
        <v>1</v>
      </c>
      <c r="X40" t="n">
        <v>0.3</v>
      </c>
      <c r="Y40" t="n">
        <v>0</v>
      </c>
      <c r="Z40" t="n">
        <v>87.17</v>
      </c>
      <c r="AA40" t="n">
        <v>11.6</v>
      </c>
      <c r="AB40" t="n">
        <v>0</v>
      </c>
      <c r="AC40" t="n">
        <v>0</v>
      </c>
      <c r="AD40" t="n">
        <v>1</v>
      </c>
      <c r="AE40" t="n">
        <v>0</v>
      </c>
      <c r="AF40" t="inlineStr"/>
      <c r="AG40" t="n">
        <v>0.3</v>
      </c>
      <c r="AH40" t="n">
        <v>2</v>
      </c>
      <c r="AI40" t="n">
        <v>78855326</v>
      </c>
      <c r="AJ40" t="n">
        <v>39</v>
      </c>
      <c r="AK40" t="n">
        <v>0</v>
      </c>
      <c r="AL40" t="n">
        <v>0</v>
      </c>
      <c r="AM40" t="n">
        <v>0</v>
      </c>
      <c r="AN40" t="n">
        <v>0</v>
      </c>
      <c r="AO40" t="n">
        <v>0</v>
      </c>
      <c r="AP40" t="n">
        <v>0</v>
      </c>
      <c r="AQ40" t="n">
        <v>0</v>
      </c>
      <c r="AR40" t="n">
        <v>0</v>
      </c>
    </row>
    <row r="41">
      <c r="A41">
        <f>ROW(Source!A73)</f>
        <v/>
      </c>
      <c r="B41" t="n">
        <v>78855327</v>
      </c>
      <c r="C41" t="n">
        <v>78855305</v>
      </c>
      <c r="D41" t="n">
        <v>29107441</v>
      </c>
      <c r="E41" t="n">
        <v>1</v>
      </c>
      <c r="F41" t="n">
        <v>1</v>
      </c>
      <c r="G41" t="n">
        <v>1</v>
      </c>
      <c r="H41" t="n">
        <v>3</v>
      </c>
      <c r="I41" t="inlineStr">
        <is>
          <t>101-0324</t>
        </is>
      </c>
      <c r="J41" t="inlineStr">
        <is>
          <t>ТССЦ Московской обл., 101-0324, приказ Минстроя России №675/пр от 28.02.2017 № 254/пр</t>
        </is>
      </c>
      <c r="K41" t="inlineStr">
        <is>
          <t>Кислород технический газообразный</t>
        </is>
      </c>
      <c r="L41" t="n">
        <v>1339</v>
      </c>
      <c r="N41" t="n">
        <v>1007</v>
      </c>
      <c r="O41" t="inlineStr">
        <is>
          <t>м3</t>
        </is>
      </c>
      <c r="P41" t="inlineStr">
        <is>
          <t>м3</t>
        </is>
      </c>
      <c r="Q41" t="n">
        <v>1</v>
      </c>
      <c r="X41" t="n">
        <v>1.26</v>
      </c>
      <c r="Y41" t="n">
        <v>6.23</v>
      </c>
      <c r="Z41" t="n">
        <v>0</v>
      </c>
      <c r="AA41" t="n">
        <v>0</v>
      </c>
      <c r="AB41" t="n">
        <v>0</v>
      </c>
      <c r="AC41" t="n">
        <v>0</v>
      </c>
      <c r="AD41" t="n">
        <v>1</v>
      </c>
      <c r="AE41" t="n">
        <v>0</v>
      </c>
      <c r="AF41" t="inlineStr"/>
      <c r="AG41" t="n">
        <v>1.26</v>
      </c>
      <c r="AH41" t="n">
        <v>2</v>
      </c>
      <c r="AI41" t="n">
        <v>78855327</v>
      </c>
      <c r="AJ41" t="n">
        <v>40</v>
      </c>
      <c r="AK41" t="n">
        <v>0</v>
      </c>
      <c r="AL41" t="n">
        <v>0</v>
      </c>
      <c r="AM41" t="n">
        <v>0</v>
      </c>
      <c r="AN41" t="n">
        <v>0</v>
      </c>
      <c r="AO41" t="n">
        <v>0</v>
      </c>
      <c r="AP41" t="n">
        <v>0</v>
      </c>
      <c r="AQ41" t="n">
        <v>0</v>
      </c>
      <c r="AR41" t="n">
        <v>0</v>
      </c>
    </row>
    <row r="42">
      <c r="A42">
        <f>ROW(Source!A73)</f>
        <v/>
      </c>
      <c r="B42" t="n">
        <v>78855328</v>
      </c>
      <c r="C42" t="n">
        <v>78855305</v>
      </c>
      <c r="D42" t="n">
        <v>29110398</v>
      </c>
      <c r="E42" t="n">
        <v>1</v>
      </c>
      <c r="F42" t="n">
        <v>1</v>
      </c>
      <c r="G42" t="n">
        <v>1</v>
      </c>
      <c r="H42" t="n">
        <v>3</v>
      </c>
      <c r="I42" t="inlineStr">
        <is>
          <t>101-0388</t>
        </is>
      </c>
      <c r="J42" t="inlineStr">
        <is>
          <t>ТССЦ Московской обл., 101-0388, приказ Минстроя России №675/пр от 28.02.2017 № 254/пр</t>
        </is>
      </c>
      <c r="K42" t="inlineStr">
        <is>
          <t>Краски масляные земляные марки МА-0115 мумия, сурик железный</t>
        </is>
      </c>
      <c r="L42" t="n">
        <v>1348</v>
      </c>
      <c r="N42" t="n">
        <v>1009</v>
      </c>
      <c r="O42" t="inlineStr">
        <is>
          <t>т</t>
        </is>
      </c>
      <c r="P42" t="inlineStr">
        <is>
          <t>т</t>
        </is>
      </c>
      <c r="Q42" t="n">
        <v>1000</v>
      </c>
      <c r="X42" t="n">
        <v>4e-05</v>
      </c>
      <c r="Y42" t="n">
        <v>15118.99</v>
      </c>
      <c r="Z42" t="n">
        <v>0</v>
      </c>
      <c r="AA42" t="n">
        <v>0</v>
      </c>
      <c r="AB42" t="n">
        <v>0</v>
      </c>
      <c r="AC42" t="n">
        <v>0</v>
      </c>
      <c r="AD42" t="n">
        <v>1</v>
      </c>
      <c r="AE42" t="n">
        <v>0</v>
      </c>
      <c r="AF42" t="inlineStr"/>
      <c r="AG42" t="n">
        <v>4e-05</v>
      </c>
      <c r="AH42" t="n">
        <v>2</v>
      </c>
      <c r="AI42" t="n">
        <v>78855328</v>
      </c>
      <c r="AJ42" t="n">
        <v>41</v>
      </c>
      <c r="AK42" t="n">
        <v>0</v>
      </c>
      <c r="AL42" t="n">
        <v>0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</row>
    <row r="43">
      <c r="A43">
        <f>ROW(Source!A73)</f>
        <v/>
      </c>
      <c r="B43" t="n">
        <v>78855329</v>
      </c>
      <c r="C43" t="n">
        <v>78855305</v>
      </c>
      <c r="D43" t="n">
        <v>29110573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101-0628</t>
        </is>
      </c>
      <c r="J43" t="inlineStr">
        <is>
          <t>ТССЦ Московской обл., 101-0628, приказ Минстроя России №675/пр от 28.02.2017 № 254/пр</t>
        </is>
      </c>
      <c r="K43" t="inlineStr">
        <is>
          <t>Олифа комбинированная, марки К-3</t>
        </is>
      </c>
      <c r="L43" t="n">
        <v>1348</v>
      </c>
      <c r="N43" t="n">
        <v>1009</v>
      </c>
      <c r="O43" t="inlineStr">
        <is>
          <t>т</t>
        </is>
      </c>
      <c r="P43" t="inlineStr">
        <is>
          <t>т</t>
        </is>
      </c>
      <c r="Q43" t="n">
        <v>1000</v>
      </c>
      <c r="X43" t="n">
        <v>2e-05</v>
      </c>
      <c r="Y43" t="n">
        <v>16950</v>
      </c>
      <c r="Z43" t="n">
        <v>0</v>
      </c>
      <c r="AA43" t="n">
        <v>0</v>
      </c>
      <c r="AB43" t="n">
        <v>0</v>
      </c>
      <c r="AC43" t="n">
        <v>0</v>
      </c>
      <c r="AD43" t="n">
        <v>1</v>
      </c>
      <c r="AE43" t="n">
        <v>0</v>
      </c>
      <c r="AF43" t="inlineStr"/>
      <c r="AG43" t="n">
        <v>2e-05</v>
      </c>
      <c r="AH43" t="n">
        <v>2</v>
      </c>
      <c r="AI43" t="n">
        <v>78855329</v>
      </c>
      <c r="AJ43" t="n">
        <v>42</v>
      </c>
      <c r="AK43" t="n">
        <v>0</v>
      </c>
      <c r="AL43" t="n">
        <v>0</v>
      </c>
      <c r="AM43" t="n">
        <v>0</v>
      </c>
      <c r="AN43" t="n">
        <v>0</v>
      </c>
      <c r="AO43" t="n">
        <v>0</v>
      </c>
      <c r="AP43" t="n">
        <v>0</v>
      </c>
      <c r="AQ43" t="n">
        <v>0</v>
      </c>
      <c r="AR43" t="n">
        <v>0</v>
      </c>
    </row>
    <row r="44">
      <c r="A44">
        <f>ROW(Source!A73)</f>
        <v/>
      </c>
      <c r="B44" t="n">
        <v>78855330</v>
      </c>
      <c r="C44" t="n">
        <v>78855305</v>
      </c>
      <c r="D44" t="n">
        <v>29113927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101-0807</t>
        </is>
      </c>
      <c r="J44" t="inlineStr">
        <is>
          <t>ТССЦ Московской обл., 101-0807, приказ Минстроя России №675/пр от 28.02.2017 № 254/пр</t>
        </is>
      </c>
      <c r="K44" t="inlineStr">
        <is>
          <t>Проволока сварочная легированная диаметром 4 мм</t>
        </is>
      </c>
      <c r="L44" t="n">
        <v>1348</v>
      </c>
      <c r="N44" t="n">
        <v>1009</v>
      </c>
      <c r="O44" t="inlineStr">
        <is>
          <t>т</t>
        </is>
      </c>
      <c r="P44" t="inlineStr">
        <is>
          <t>т</t>
        </is>
      </c>
      <c r="Q44" t="n">
        <v>1000</v>
      </c>
      <c r="X44" t="n">
        <v>0.0004</v>
      </c>
      <c r="Y44" t="n">
        <v>13559.99</v>
      </c>
      <c r="Z44" t="n">
        <v>0</v>
      </c>
      <c r="AA44" t="n">
        <v>0</v>
      </c>
      <c r="AB44" t="n">
        <v>0</v>
      </c>
      <c r="AC44" t="n">
        <v>0</v>
      </c>
      <c r="AD44" t="n">
        <v>1</v>
      </c>
      <c r="AE44" t="n">
        <v>0</v>
      </c>
      <c r="AF44" t="inlineStr"/>
      <c r="AG44" t="n">
        <v>0.0004</v>
      </c>
      <c r="AH44" t="n">
        <v>2</v>
      </c>
      <c r="AI44" t="n">
        <v>78855330</v>
      </c>
      <c r="AJ44" t="n">
        <v>43</v>
      </c>
      <c r="AK44" t="n">
        <v>0</v>
      </c>
      <c r="AL44" t="n">
        <v>0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</row>
    <row r="45">
      <c r="A45">
        <f>ROW(Source!A73)</f>
        <v/>
      </c>
      <c r="B45" t="n">
        <v>78855331</v>
      </c>
      <c r="C45" t="n">
        <v>78855305</v>
      </c>
      <c r="D45" t="n">
        <v>29113986</v>
      </c>
      <c r="E45" t="n">
        <v>1</v>
      </c>
      <c r="F45" t="n">
        <v>1</v>
      </c>
      <c r="G45" t="n">
        <v>1</v>
      </c>
      <c r="H45" t="n">
        <v>3</v>
      </c>
      <c r="I45" t="inlineStr">
        <is>
          <t>101-1522</t>
        </is>
      </c>
      <c r="J45" t="inlineStr">
        <is>
          <t>ТССЦ Московской обл., 101-1522, приказ Минстроя России №675/пр от 28.02.2017 № 254/пр</t>
        </is>
      </c>
      <c r="K45" t="inlineStr">
        <is>
          <t>Электроды диаметром 5 мм Э42А</t>
        </is>
      </c>
      <c r="L45" t="n">
        <v>1348</v>
      </c>
      <c r="N45" t="n">
        <v>1009</v>
      </c>
      <c r="O45" t="inlineStr">
        <is>
          <t>т</t>
        </is>
      </c>
      <c r="P45" t="inlineStr">
        <is>
          <t>т</t>
        </is>
      </c>
      <c r="Q45" t="n">
        <v>1000</v>
      </c>
      <c r="X45" t="n">
        <v>0.006</v>
      </c>
      <c r="Y45" t="n">
        <v>10362</v>
      </c>
      <c r="Z45" t="n">
        <v>0</v>
      </c>
      <c r="AA45" t="n">
        <v>0</v>
      </c>
      <c r="AB45" t="n">
        <v>0</v>
      </c>
      <c r="AC45" t="n">
        <v>0</v>
      </c>
      <c r="AD45" t="n">
        <v>1</v>
      </c>
      <c r="AE45" t="n">
        <v>0</v>
      </c>
      <c r="AF45" t="inlineStr"/>
      <c r="AG45" t="n">
        <v>0.006</v>
      </c>
      <c r="AH45" t="n">
        <v>2</v>
      </c>
      <c r="AI45" t="n">
        <v>78855331</v>
      </c>
      <c r="AJ45" t="n">
        <v>44</v>
      </c>
      <c r="AK45" t="n">
        <v>0</v>
      </c>
      <c r="AL45" t="n">
        <v>0</v>
      </c>
      <c r="AM45" t="n">
        <v>0</v>
      </c>
      <c r="AN45" t="n">
        <v>0</v>
      </c>
      <c r="AO45" t="n">
        <v>0</v>
      </c>
      <c r="AP45" t="n">
        <v>0</v>
      </c>
      <c r="AQ45" t="n">
        <v>0</v>
      </c>
      <c r="AR45" t="n">
        <v>0</v>
      </c>
    </row>
    <row r="46">
      <c r="A46">
        <f>ROW(Source!A73)</f>
        <v/>
      </c>
      <c r="B46" t="n">
        <v>78855332</v>
      </c>
      <c r="C46" t="n">
        <v>78855305</v>
      </c>
      <c r="D46" t="n">
        <v>29107430</v>
      </c>
      <c r="E46" t="n">
        <v>1</v>
      </c>
      <c r="F46" t="n">
        <v>1</v>
      </c>
      <c r="G46" t="n">
        <v>1</v>
      </c>
      <c r="H46" t="n">
        <v>3</v>
      </c>
      <c r="I46" t="inlineStr">
        <is>
          <t>101-1602</t>
        </is>
      </c>
      <c r="J46" t="inlineStr">
        <is>
          <t>ТССЦ Московской обл., 101-1602, приказ Минстроя России №675/пр от 28.02.2017 № 254/пр</t>
        </is>
      </c>
      <c r="K46" t="inlineStr">
        <is>
          <t>Ацетилен газообразный технический</t>
        </is>
      </c>
      <c r="L46" t="n">
        <v>1339</v>
      </c>
      <c r="N46" t="n">
        <v>1007</v>
      </c>
      <c r="O46" t="inlineStr">
        <is>
          <t>м3</t>
        </is>
      </c>
      <c r="P46" t="inlineStr">
        <is>
          <t>м3</t>
        </is>
      </c>
      <c r="Q46" t="n">
        <v>1</v>
      </c>
      <c r="X46" t="n">
        <v>0.61</v>
      </c>
      <c r="Y46" t="n">
        <v>38.49</v>
      </c>
      <c r="Z46" t="n">
        <v>0</v>
      </c>
      <c r="AA46" t="n">
        <v>0</v>
      </c>
      <c r="AB46" t="n">
        <v>0</v>
      </c>
      <c r="AC46" t="n">
        <v>0</v>
      </c>
      <c r="AD46" t="n">
        <v>1</v>
      </c>
      <c r="AE46" t="n">
        <v>0</v>
      </c>
      <c r="AF46" t="inlineStr"/>
      <c r="AG46" t="n">
        <v>0.61</v>
      </c>
      <c r="AH46" t="n">
        <v>2</v>
      </c>
      <c r="AI46" t="n">
        <v>78855332</v>
      </c>
      <c r="AJ46" t="n">
        <v>45</v>
      </c>
      <c r="AK46" t="n">
        <v>0</v>
      </c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</row>
    <row r="47">
      <c r="A47">
        <f>ROW(Source!A73)</f>
        <v/>
      </c>
      <c r="B47" t="n">
        <v>78855333</v>
      </c>
      <c r="C47" t="n">
        <v>78855305</v>
      </c>
      <c r="D47" t="n">
        <v>29107963</v>
      </c>
      <c r="E47" t="n">
        <v>1</v>
      </c>
      <c r="F47" t="n">
        <v>1</v>
      </c>
      <c r="G47" t="n">
        <v>1</v>
      </c>
      <c r="H47" t="n">
        <v>3</v>
      </c>
      <c r="I47" t="inlineStr">
        <is>
          <t>101-1669</t>
        </is>
      </c>
      <c r="J47" t="inlineStr">
        <is>
          <t>ТССЦ Московской обл., 101-1669, приказ Минстроя России №675/пр от 28.02.2017 № 254/пр</t>
        </is>
      </c>
      <c r="K47" t="inlineStr">
        <is>
          <t>Очес льняной</t>
        </is>
      </c>
      <c r="L47" t="n">
        <v>1346</v>
      </c>
      <c r="N47" t="n">
        <v>1009</v>
      </c>
      <c r="O47" t="inlineStr">
        <is>
          <t>кг</t>
        </is>
      </c>
      <c r="P47" t="inlineStr">
        <is>
          <t>кг</t>
        </is>
      </c>
      <c r="Q47" t="n">
        <v>1</v>
      </c>
      <c r="X47" t="n">
        <v>0.02</v>
      </c>
      <c r="Y47" t="n">
        <v>37.29</v>
      </c>
      <c r="Z47" t="n">
        <v>0</v>
      </c>
      <c r="AA47" t="n">
        <v>0</v>
      </c>
      <c r="AB47" t="n">
        <v>0</v>
      </c>
      <c r="AC47" t="n">
        <v>0</v>
      </c>
      <c r="AD47" t="n">
        <v>1</v>
      </c>
      <c r="AE47" t="n">
        <v>0</v>
      </c>
      <c r="AF47" t="inlineStr"/>
      <c r="AG47" t="n">
        <v>0.02</v>
      </c>
      <c r="AH47" t="n">
        <v>2</v>
      </c>
      <c r="AI47" t="n">
        <v>78855333</v>
      </c>
      <c r="AJ47" t="n">
        <v>46</v>
      </c>
      <c r="AK47" t="n">
        <v>0</v>
      </c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</row>
    <row r="48">
      <c r="A48">
        <f>ROW(Source!A73)</f>
        <v/>
      </c>
      <c r="B48" t="n">
        <v>78855334</v>
      </c>
      <c r="C48" t="n">
        <v>78855305</v>
      </c>
      <c r="D48" t="n">
        <v>29115866</v>
      </c>
      <c r="E48" t="n">
        <v>1</v>
      </c>
      <c r="F48" t="n">
        <v>1</v>
      </c>
      <c r="G48" t="n">
        <v>1</v>
      </c>
      <c r="H48" t="n">
        <v>3</v>
      </c>
      <c r="I48" t="inlineStr">
        <is>
          <t>103-0018</t>
        </is>
      </c>
      <c r="J48" t="inlineStr">
        <is>
          <t>ТССЦ Московской обл., 103-0018, приказ Минстроя России №675/пр от 28.02.2017 № 254/пр</t>
        </is>
      </c>
      <c r="K48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8" t="n">
        <v>1301</v>
      </c>
      <c r="N48" t="n">
        <v>1003</v>
      </c>
      <c r="O48" t="inlineStr">
        <is>
          <t>м</t>
        </is>
      </c>
      <c r="P48" t="inlineStr">
        <is>
          <t>м</t>
        </is>
      </c>
      <c r="Q48" t="n">
        <v>1</v>
      </c>
      <c r="X48" t="n">
        <v>107</v>
      </c>
      <c r="Y48" t="n">
        <v>39.59</v>
      </c>
      <c r="Z48" t="n">
        <v>0</v>
      </c>
      <c r="AA48" t="n">
        <v>0</v>
      </c>
      <c r="AB48" t="n">
        <v>0</v>
      </c>
      <c r="AC48" t="n">
        <v>0</v>
      </c>
      <c r="AD48" t="n">
        <v>1</v>
      </c>
      <c r="AE48" t="n">
        <v>0</v>
      </c>
      <c r="AF48" t="inlineStr"/>
      <c r="AG48" t="n">
        <v>107</v>
      </c>
      <c r="AH48" t="n">
        <v>2</v>
      </c>
      <c r="AI48" t="n">
        <v>78855334</v>
      </c>
      <c r="AJ48" t="n">
        <v>47</v>
      </c>
      <c r="AK48" t="n">
        <v>0</v>
      </c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</row>
    <row r="49">
      <c r="A49">
        <f>ROW(Source!A73)</f>
        <v/>
      </c>
      <c r="B49" t="n">
        <v>78855335</v>
      </c>
      <c r="C49" t="n">
        <v>78855305</v>
      </c>
      <c r="D49" t="n">
        <v>29139870</v>
      </c>
      <c r="E49" t="n">
        <v>1</v>
      </c>
      <c r="F49" t="n">
        <v>1</v>
      </c>
      <c r="G49" t="n">
        <v>1</v>
      </c>
      <c r="H49" t="n">
        <v>3</v>
      </c>
      <c r="I49" t="inlineStr">
        <is>
          <t>301-9240</t>
        </is>
      </c>
      <c r="J49" t="inlineStr">
        <is>
          <t>ТССЦ Московской обл., 301-9240, приказ Минстроя России №675/пр от 28.02.2017 № 256/пр</t>
        </is>
      </c>
      <c r="K49" t="inlineStr">
        <is>
          <t>Крепления</t>
        </is>
      </c>
      <c r="L49" t="n">
        <v>1346</v>
      </c>
      <c r="N49" t="n">
        <v>1009</v>
      </c>
      <c r="O49" t="inlineStr">
        <is>
          <t>кг</t>
        </is>
      </c>
      <c r="P49" t="inlineStr">
        <is>
          <t>кг</t>
        </is>
      </c>
      <c r="Q49" t="n">
        <v>1</v>
      </c>
      <c r="X49" t="n">
        <v>0</v>
      </c>
      <c r="Y49" t="n">
        <v>0</v>
      </c>
      <c r="Z49" t="n">
        <v>0</v>
      </c>
      <c r="AA49" t="n">
        <v>0</v>
      </c>
      <c r="AB49" t="n">
        <v>0</v>
      </c>
      <c r="AC49" t="n">
        <v>1</v>
      </c>
      <c r="AD49" t="n">
        <v>0</v>
      </c>
      <c r="AE49" t="n">
        <v>0</v>
      </c>
      <c r="AF49" t="inlineStr"/>
      <c r="AG49" t="n">
        <v>0</v>
      </c>
      <c r="AH49" t="n">
        <v>3</v>
      </c>
      <c r="AI49" t="n">
        <v>-1</v>
      </c>
      <c r="AJ49" t="inlineStr"/>
      <c r="AK49" t="n">
        <v>0</v>
      </c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</row>
    <row r="50">
      <c r="A50">
        <f>ROW(Source!A73)</f>
        <v/>
      </c>
      <c r="B50" t="n">
        <v>78855336</v>
      </c>
      <c r="C50" t="n">
        <v>78855305</v>
      </c>
      <c r="D50" t="n">
        <v>29144268</v>
      </c>
      <c r="E50" t="n">
        <v>1</v>
      </c>
      <c r="F50" t="n">
        <v>1</v>
      </c>
      <c r="G50" t="n">
        <v>1</v>
      </c>
      <c r="H50" t="n">
        <v>3</v>
      </c>
      <c r="I50" t="inlineStr">
        <is>
          <t>302-9008</t>
        </is>
      </c>
      <c r="J50" t="inlineStr">
        <is>
          <t>ТССЦ Московской обл., 302-9008, приказ Минстроя России №675/пр от 28.02.2017 № 256/пр</t>
        </is>
      </c>
      <c r="K50" t="inlineStr">
        <is>
          <t>Арматура трубопроводная муфтовая</t>
        </is>
      </c>
      <c r="L50" t="n">
        <v>1354</v>
      </c>
      <c r="N50" t="n">
        <v>1010</v>
      </c>
      <c r="O50" t="inlineStr">
        <is>
          <t>шт.</t>
        </is>
      </c>
      <c r="P50" t="inlineStr">
        <is>
          <t>шт.</t>
        </is>
      </c>
      <c r="Q50" t="n">
        <v>1</v>
      </c>
      <c r="X50" t="n">
        <v>0</v>
      </c>
      <c r="Y50" t="n">
        <v>0</v>
      </c>
      <c r="Z50" t="n">
        <v>0</v>
      </c>
      <c r="AA50" t="n">
        <v>0</v>
      </c>
      <c r="AB50" t="n">
        <v>0</v>
      </c>
      <c r="AC50" t="n">
        <v>1</v>
      </c>
      <c r="AD50" t="n">
        <v>0</v>
      </c>
      <c r="AE50" t="n">
        <v>0</v>
      </c>
      <c r="AF50" t="inlineStr"/>
      <c r="AG50" t="n">
        <v>0</v>
      </c>
      <c r="AH50" t="n">
        <v>3</v>
      </c>
      <c r="AI50" t="n">
        <v>-1</v>
      </c>
      <c r="AJ50" t="inlineStr"/>
      <c r="AK50" t="n">
        <v>0</v>
      </c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</row>
    <row r="51">
      <c r="A51">
        <f>ROW(Source!A74)</f>
        <v/>
      </c>
      <c r="B51" t="n">
        <v>78855471</v>
      </c>
      <c r="C51" t="n">
        <v>78855470</v>
      </c>
      <c r="D51" t="n">
        <v>18410244</v>
      </c>
      <c r="E51" t="n">
        <v>1</v>
      </c>
      <c r="F51" t="n">
        <v>1</v>
      </c>
      <c r="G51" t="n">
        <v>1</v>
      </c>
      <c r="H51" t="n">
        <v>1</v>
      </c>
      <c r="I51" t="inlineStr">
        <is>
          <t>1-1037-90</t>
        </is>
      </c>
      <c r="J51" t="inlineStr"/>
      <c r="K51" t="inlineStr">
        <is>
          <t>Рабочий строитель среднего разряда 3,7</t>
        </is>
      </c>
      <c r="L51" t="n">
        <v>1369</v>
      </c>
      <c r="N51" t="n">
        <v>1013</v>
      </c>
      <c r="O51" t="inlineStr">
        <is>
          <t>чел.-ч</t>
        </is>
      </c>
      <c r="P51" t="inlineStr">
        <is>
          <t>чел.-ч</t>
        </is>
      </c>
      <c r="Q51" t="n">
        <v>1</v>
      </c>
      <c r="X51" t="n">
        <v>9.92</v>
      </c>
      <c r="Y51" t="n">
        <v>0</v>
      </c>
      <c r="Z51" t="n">
        <v>0</v>
      </c>
      <c r="AA51" t="n">
        <v>0</v>
      </c>
      <c r="AB51" t="n">
        <v>9.289999999999999</v>
      </c>
      <c r="AC51" t="n">
        <v>0</v>
      </c>
      <c r="AD51" t="n">
        <v>1</v>
      </c>
      <c r="AE51" t="n">
        <v>1</v>
      </c>
      <c r="AF51" t="inlineStr"/>
      <c r="AG51" t="n">
        <v>9.92</v>
      </c>
      <c r="AH51" t="n">
        <v>2</v>
      </c>
      <c r="AI51" t="n">
        <v>78855471</v>
      </c>
      <c r="AJ51" t="n">
        <v>48</v>
      </c>
      <c r="AK51" t="n">
        <v>0</v>
      </c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</row>
    <row r="52">
      <c r="A52">
        <f>ROW(Source!A74)</f>
        <v/>
      </c>
      <c r="B52" t="n">
        <v>78855472</v>
      </c>
      <c r="C52" t="n">
        <v>78855470</v>
      </c>
      <c r="D52" t="n">
        <v>121548</v>
      </c>
      <c r="E52" t="n">
        <v>1</v>
      </c>
      <c r="F52" t="n">
        <v>1</v>
      </c>
      <c r="G52" t="n">
        <v>1</v>
      </c>
      <c r="H52" t="n">
        <v>1</v>
      </c>
      <c r="I52" t="inlineStr">
        <is>
          <t>2</t>
        </is>
      </c>
      <c r="J52" t="inlineStr"/>
      <c r="K52" t="inlineStr">
        <is>
          <t>Затраты труда машинистов</t>
        </is>
      </c>
      <c r="L52" t="n">
        <v>608254</v>
      </c>
      <c r="N52" t="n">
        <v>1013</v>
      </c>
      <c r="O52" t="inlineStr">
        <is>
          <t>чел.час</t>
        </is>
      </c>
      <c r="P52" t="inlineStr">
        <is>
          <t>чел.час</t>
        </is>
      </c>
      <c r="Q52" t="n">
        <v>1</v>
      </c>
      <c r="X52" t="n">
        <v>0.05</v>
      </c>
      <c r="Y52" t="n">
        <v>0</v>
      </c>
      <c r="Z52" t="n">
        <v>0</v>
      </c>
      <c r="AA52" t="n">
        <v>0</v>
      </c>
      <c r="AB52" t="n">
        <v>0</v>
      </c>
      <c r="AC52" t="n">
        <v>0</v>
      </c>
      <c r="AD52" t="n">
        <v>1</v>
      </c>
      <c r="AE52" t="n">
        <v>2</v>
      </c>
      <c r="AF52" t="inlineStr"/>
      <c r="AG52" t="n">
        <v>0.05</v>
      </c>
      <c r="AH52" t="n">
        <v>2</v>
      </c>
      <c r="AI52" t="n">
        <v>78855472</v>
      </c>
      <c r="AJ52" t="n">
        <v>49</v>
      </c>
      <c r="AK52" t="n">
        <v>0</v>
      </c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</row>
    <row r="53">
      <c r="A53">
        <f>ROW(Source!A74)</f>
        <v/>
      </c>
      <c r="B53" t="n">
        <v>78855473</v>
      </c>
      <c r="C53" t="n">
        <v>78855470</v>
      </c>
      <c r="D53" t="n">
        <v>29172379</v>
      </c>
      <c r="E53" t="n">
        <v>1</v>
      </c>
      <c r="F53" t="n">
        <v>1</v>
      </c>
      <c r="G53" t="n">
        <v>1</v>
      </c>
      <c r="H53" t="n">
        <v>2</v>
      </c>
      <c r="I53" t="inlineStr">
        <is>
          <t>021141</t>
        </is>
      </c>
      <c r="J53" t="inlineStr">
        <is>
          <t>ТСЭМ Московской обл., 021141, приказ Минстроя России №675/пр от 28.02.2017 № 264/пр</t>
        </is>
      </c>
      <c r="K53" t="inlineStr">
        <is>
          <t>Краны на автомобильном ходу при работе на других видах строительства 10 т</t>
        </is>
      </c>
      <c r="L53" t="n">
        <v>1368</v>
      </c>
      <c r="N53" t="n">
        <v>1011</v>
      </c>
      <c r="O53" t="inlineStr">
        <is>
          <t>маш.-ч</t>
        </is>
      </c>
      <c r="P53" t="inlineStr">
        <is>
          <t>маш.-ч</t>
        </is>
      </c>
      <c r="Q53" t="n">
        <v>1</v>
      </c>
      <c r="X53" t="n">
        <v>0.05</v>
      </c>
      <c r="Y53" t="n">
        <v>0</v>
      </c>
      <c r="Z53" t="n">
        <v>112</v>
      </c>
      <c r="AA53" t="n">
        <v>13.5</v>
      </c>
      <c r="AB53" t="n">
        <v>0</v>
      </c>
      <c r="AC53" t="n">
        <v>0</v>
      </c>
      <c r="AD53" t="n">
        <v>1</v>
      </c>
      <c r="AE53" t="n">
        <v>0</v>
      </c>
      <c r="AF53" t="inlineStr"/>
      <c r="AG53" t="n">
        <v>0.05</v>
      </c>
      <c r="AH53" t="n">
        <v>2</v>
      </c>
      <c r="AI53" t="n">
        <v>78855473</v>
      </c>
      <c r="AJ53" t="n">
        <v>50</v>
      </c>
      <c r="AK53" t="n">
        <v>0</v>
      </c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</row>
    <row r="54">
      <c r="A54">
        <f>ROW(Source!A74)</f>
        <v/>
      </c>
      <c r="B54" t="n">
        <v>78855474</v>
      </c>
      <c r="C54" t="n">
        <v>78855470</v>
      </c>
      <c r="D54" t="n">
        <v>29172657</v>
      </c>
      <c r="E54" t="n">
        <v>1</v>
      </c>
      <c r="F54" t="n">
        <v>1</v>
      </c>
      <c r="G54" t="n">
        <v>1</v>
      </c>
      <c r="H54" t="n">
        <v>2</v>
      </c>
      <c r="I54" t="inlineStr">
        <is>
          <t>040502</t>
        </is>
      </c>
      <c r="J54" t="inlineStr">
        <is>
          <t>ТСЭМ Московской обл., 040502, приказ Минстроя России №675/пр от 28.02.2017 № 264/пр</t>
        </is>
      </c>
      <c r="K54" t="inlineStr">
        <is>
          <t>Установки для сварки ручной дуговой (постоянного тока)</t>
        </is>
      </c>
      <c r="L54" t="n">
        <v>1368</v>
      </c>
      <c r="N54" t="n">
        <v>1011</v>
      </c>
      <c r="O54" t="inlineStr">
        <is>
          <t>маш.-ч</t>
        </is>
      </c>
      <c r="P54" t="inlineStr">
        <is>
          <t>маш.-ч</t>
        </is>
      </c>
      <c r="Q54" t="n">
        <v>1</v>
      </c>
      <c r="X54" t="n">
        <v>3.94</v>
      </c>
      <c r="Y54" t="n">
        <v>0</v>
      </c>
      <c r="Z54" t="n">
        <v>8.1</v>
      </c>
      <c r="AA54" t="n">
        <v>0</v>
      </c>
      <c r="AB54" t="n">
        <v>0</v>
      </c>
      <c r="AC54" t="n">
        <v>0</v>
      </c>
      <c r="AD54" t="n">
        <v>1</v>
      </c>
      <c r="AE54" t="n">
        <v>0</v>
      </c>
      <c r="AF54" t="inlineStr"/>
      <c r="AG54" t="n">
        <v>3.94</v>
      </c>
      <c r="AH54" t="n">
        <v>2</v>
      </c>
      <c r="AI54" t="n">
        <v>78855474</v>
      </c>
      <c r="AJ54" t="n">
        <v>51</v>
      </c>
      <c r="AK54" t="n">
        <v>0</v>
      </c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</row>
    <row r="55">
      <c r="A55">
        <f>ROW(Source!A74)</f>
        <v/>
      </c>
      <c r="B55" t="n">
        <v>78855475</v>
      </c>
      <c r="C55" t="n">
        <v>78855470</v>
      </c>
      <c r="D55" t="n">
        <v>29174913</v>
      </c>
      <c r="E55" t="n">
        <v>1</v>
      </c>
      <c r="F55" t="n">
        <v>1</v>
      </c>
      <c r="G55" t="n">
        <v>1</v>
      </c>
      <c r="H55" t="n">
        <v>2</v>
      </c>
      <c r="I55" t="inlineStr">
        <is>
          <t>400001</t>
        </is>
      </c>
      <c r="J55" t="inlineStr">
        <is>
          <t>ТСЭМ Московской обл., 400001, приказ Минстроя России №675/пр от 28.02.2017 № 264/пр</t>
        </is>
      </c>
      <c r="K55" t="inlineStr">
        <is>
          <t>Автомобили бортовые, грузоподъемность до 5 т</t>
        </is>
      </c>
      <c r="L55" t="n">
        <v>1368</v>
      </c>
      <c r="N55" t="n">
        <v>1011</v>
      </c>
      <c r="O55" t="inlineStr">
        <is>
          <t>маш.-ч</t>
        </is>
      </c>
      <c r="P55" t="inlineStr">
        <is>
          <t>маш.-ч</t>
        </is>
      </c>
      <c r="Q55" t="n">
        <v>1</v>
      </c>
      <c r="X55" t="n">
        <v>0.45</v>
      </c>
      <c r="Y55" t="n">
        <v>0</v>
      </c>
      <c r="Z55" t="n">
        <v>87.17</v>
      </c>
      <c r="AA55" t="n">
        <v>11.6</v>
      </c>
      <c r="AB55" t="n">
        <v>0</v>
      </c>
      <c r="AC55" t="n">
        <v>0</v>
      </c>
      <c r="AD55" t="n">
        <v>1</v>
      </c>
      <c r="AE55" t="n">
        <v>0</v>
      </c>
      <c r="AF55" t="inlineStr"/>
      <c r="AG55" t="n">
        <v>0.45</v>
      </c>
      <c r="AH55" t="n">
        <v>2</v>
      </c>
      <c r="AI55" t="n">
        <v>78855475</v>
      </c>
      <c r="AJ55" t="n">
        <v>52</v>
      </c>
      <c r="AK55" t="n">
        <v>0</v>
      </c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</row>
    <row r="56">
      <c r="A56">
        <f>ROW(Source!A74)</f>
        <v/>
      </c>
      <c r="B56" t="n">
        <v>78855476</v>
      </c>
      <c r="C56" t="n">
        <v>78855470</v>
      </c>
      <c r="D56" t="n">
        <v>29113986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101-1522</t>
        </is>
      </c>
      <c r="J56" t="inlineStr">
        <is>
          <t>ТССЦ Московской обл., 101-1522, приказ Минстроя России №675/пр от 28.02.2017 № 254/пр</t>
        </is>
      </c>
      <c r="K56" t="inlineStr">
        <is>
          <t>Электроды диаметром 5 мм Э42А</t>
        </is>
      </c>
      <c r="L56" t="n">
        <v>1348</v>
      </c>
      <c r="N56" t="n">
        <v>1009</v>
      </c>
      <c r="O56" t="inlineStr">
        <is>
          <t>т</t>
        </is>
      </c>
      <c r="P56" t="inlineStr">
        <is>
          <t>т</t>
        </is>
      </c>
      <c r="Q56" t="n">
        <v>1000</v>
      </c>
      <c r="X56" t="n">
        <v>0.001</v>
      </c>
      <c r="Y56" t="n">
        <v>10362</v>
      </c>
      <c r="Z56" t="n">
        <v>0</v>
      </c>
      <c r="AA56" t="n">
        <v>0</v>
      </c>
      <c r="AB56" t="n">
        <v>0</v>
      </c>
      <c r="AC56" t="n">
        <v>0</v>
      </c>
      <c r="AD56" t="n">
        <v>1</v>
      </c>
      <c r="AE56" t="n">
        <v>0</v>
      </c>
      <c r="AF56" t="inlineStr"/>
      <c r="AG56" t="n">
        <v>0.001</v>
      </c>
      <c r="AH56" t="n">
        <v>2</v>
      </c>
      <c r="AI56" t="n">
        <v>78855476</v>
      </c>
      <c r="AJ56" t="n">
        <v>53</v>
      </c>
      <c r="AK56" t="n">
        <v>0</v>
      </c>
      <c r="AL56" t="n">
        <v>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</row>
    <row r="57">
      <c r="A57">
        <f>ROW(Source!A74)</f>
        <v/>
      </c>
      <c r="B57" t="n">
        <v>78855477</v>
      </c>
      <c r="C57" t="n">
        <v>78855470</v>
      </c>
      <c r="D57" t="n">
        <v>29141709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301-1216</t>
        </is>
      </c>
      <c r="J57" t="inlineStr">
        <is>
          <t>ТССЦ Московской обл., 301-1216, приказ Минстроя России №675/пр от 28.02.2017 № 256/пр</t>
        </is>
      </c>
      <c r="K57" t="inlineStr">
        <is>
          <t>Фильтры для очистки воды в трубопроводах систем отопления диаметром 50 мм</t>
        </is>
      </c>
      <c r="L57" t="n">
        <v>1354</v>
      </c>
      <c r="N57" t="n">
        <v>1010</v>
      </c>
      <c r="O57" t="inlineStr">
        <is>
          <t>шт.</t>
        </is>
      </c>
      <c r="P57" t="inlineStr">
        <is>
          <t>шт.</t>
        </is>
      </c>
      <c r="Q57" t="n">
        <v>1</v>
      </c>
      <c r="X57" t="n">
        <v>10</v>
      </c>
      <c r="Y57" t="n">
        <v>823.6</v>
      </c>
      <c r="Z57" t="n">
        <v>0</v>
      </c>
      <c r="AA57" t="n">
        <v>0</v>
      </c>
      <c r="AB57" t="n">
        <v>0</v>
      </c>
      <c r="AC57" t="n">
        <v>0</v>
      </c>
      <c r="AD57" t="n">
        <v>1</v>
      </c>
      <c r="AE57" t="n">
        <v>0</v>
      </c>
      <c r="AF57" t="inlineStr"/>
      <c r="AG57" t="n">
        <v>10</v>
      </c>
      <c r="AH57" t="n">
        <v>2</v>
      </c>
      <c r="AI57" t="n">
        <v>78855477</v>
      </c>
      <c r="AJ57" t="n">
        <v>54</v>
      </c>
      <c r="AK57" t="n">
        <v>0</v>
      </c>
      <c r="AL57" t="n">
        <v>0</v>
      </c>
      <c r="AM57" t="n">
        <v>0</v>
      </c>
      <c r="AN57" t="n">
        <v>0</v>
      </c>
      <c r="AO57" t="n">
        <v>0</v>
      </c>
      <c r="AP57" t="n">
        <v>0</v>
      </c>
      <c r="AQ57" t="n">
        <v>0</v>
      </c>
      <c r="AR57" t="n">
        <v>0</v>
      </c>
    </row>
    <row r="58">
      <c r="A58">
        <f>ROW(Source!A115)</f>
        <v/>
      </c>
      <c r="B58" t="n">
        <v>78855570</v>
      </c>
      <c r="C58" t="n">
        <v>78855569</v>
      </c>
      <c r="D58" t="n">
        <v>18409850</v>
      </c>
      <c r="E58" t="n">
        <v>1</v>
      </c>
      <c r="F58" t="n">
        <v>1</v>
      </c>
      <c r="G58" t="n">
        <v>1</v>
      </c>
      <c r="H58" t="n">
        <v>1</v>
      </c>
      <c r="I58" t="inlineStr">
        <is>
          <t>1-1035-90</t>
        </is>
      </c>
      <c r="J58" t="inlineStr"/>
      <c r="K58" t="inlineStr">
        <is>
          <t>Рабочий строитель среднего разряда 3,5</t>
        </is>
      </c>
      <c r="L58" t="n">
        <v>1369</v>
      </c>
      <c r="N58" t="n">
        <v>1013</v>
      </c>
      <c r="O58" t="inlineStr">
        <is>
          <t>чел.-ч</t>
        </is>
      </c>
      <c r="P58" t="inlineStr">
        <is>
          <t>чел.-ч</t>
        </is>
      </c>
      <c r="Q58" t="n">
        <v>1</v>
      </c>
      <c r="X58" t="n">
        <v>1.47</v>
      </c>
      <c r="Y58" t="n">
        <v>0</v>
      </c>
      <c r="Z58" t="n">
        <v>0</v>
      </c>
      <c r="AA58" t="n">
        <v>0</v>
      </c>
      <c r="AB58" t="n">
        <v>9.07</v>
      </c>
      <c r="AC58" t="n">
        <v>0</v>
      </c>
      <c r="AD58" t="n">
        <v>1</v>
      </c>
      <c r="AE58" t="n">
        <v>1</v>
      </c>
      <c r="AF58" t="inlineStr"/>
      <c r="AG58" t="n">
        <v>1.47</v>
      </c>
      <c r="AH58" t="n">
        <v>2</v>
      </c>
      <c r="AI58" t="n">
        <v>78855570</v>
      </c>
      <c r="AJ58" t="n">
        <v>57</v>
      </c>
      <c r="AK58" t="n">
        <v>0</v>
      </c>
      <c r="AL58" t="n">
        <v>0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</row>
    <row r="59">
      <c r="A59">
        <f>ROW(Source!A115)</f>
        <v/>
      </c>
      <c r="B59" t="n">
        <v>78855571</v>
      </c>
      <c r="C59" t="n">
        <v>78855569</v>
      </c>
      <c r="D59" t="n">
        <v>29172657</v>
      </c>
      <c r="E59" t="n">
        <v>1</v>
      </c>
      <c r="F59" t="n">
        <v>1</v>
      </c>
      <c r="G59" t="n">
        <v>1</v>
      </c>
      <c r="H59" t="n">
        <v>2</v>
      </c>
      <c r="I59" t="inlineStr">
        <is>
          <t>040502</t>
        </is>
      </c>
      <c r="J59" t="inlineStr">
        <is>
          <t>ТСЭМ Московской обл., 040502, приказ Минстроя России №675/пр от 28.02.2017 № 264/пр</t>
        </is>
      </c>
      <c r="K59" t="inlineStr">
        <is>
          <t>Установки для сварки ручной дуговой (постоянного тока)</t>
        </is>
      </c>
      <c r="L59" t="n">
        <v>1368</v>
      </c>
      <c r="N59" t="n">
        <v>1011</v>
      </c>
      <c r="O59" t="inlineStr">
        <is>
          <t>маш.-ч</t>
        </is>
      </c>
      <c r="P59" t="inlineStr">
        <is>
          <t>маш.-ч</t>
        </is>
      </c>
      <c r="Q59" t="n">
        <v>1</v>
      </c>
      <c r="X59" t="n">
        <v>0.35</v>
      </c>
      <c r="Y59" t="n">
        <v>0</v>
      </c>
      <c r="Z59" t="n">
        <v>8.1</v>
      </c>
      <c r="AA59" t="n">
        <v>0</v>
      </c>
      <c r="AB59" t="n">
        <v>0</v>
      </c>
      <c r="AC59" t="n">
        <v>0</v>
      </c>
      <c r="AD59" t="n">
        <v>1</v>
      </c>
      <c r="AE59" t="n">
        <v>0</v>
      </c>
      <c r="AF59" t="inlineStr"/>
      <c r="AG59" t="n">
        <v>0.35</v>
      </c>
      <c r="AH59" t="n">
        <v>2</v>
      </c>
      <c r="AI59" t="n">
        <v>78855571</v>
      </c>
      <c r="AJ59" t="n">
        <v>58</v>
      </c>
      <c r="AK59" t="n">
        <v>0</v>
      </c>
      <c r="AL59" t="n">
        <v>0</v>
      </c>
      <c r="AM59" t="n">
        <v>0</v>
      </c>
      <c r="AN59" t="n">
        <v>0</v>
      </c>
      <c r="AO59" t="n">
        <v>0</v>
      </c>
      <c r="AP59" t="n">
        <v>0</v>
      </c>
      <c r="AQ59" t="n">
        <v>0</v>
      </c>
      <c r="AR59" t="n">
        <v>0</v>
      </c>
    </row>
    <row r="60">
      <c r="A60">
        <f>ROW(Source!A115)</f>
        <v/>
      </c>
      <c r="B60" t="n">
        <v>78855572</v>
      </c>
      <c r="C60" t="n">
        <v>78855569</v>
      </c>
      <c r="D60" t="n">
        <v>29174913</v>
      </c>
      <c r="E60" t="n">
        <v>1</v>
      </c>
      <c r="F60" t="n">
        <v>1</v>
      </c>
      <c r="G60" t="n">
        <v>1</v>
      </c>
      <c r="H60" t="n">
        <v>2</v>
      </c>
      <c r="I60" t="inlineStr">
        <is>
          <t>400001</t>
        </is>
      </c>
      <c r="J60" t="inlineStr">
        <is>
          <t>ТСЭМ Московской обл., 400001, приказ Минстроя России №675/пр от 28.02.2017 № 264/пр</t>
        </is>
      </c>
      <c r="K60" t="inlineStr">
        <is>
          <t>Автомобили бортовые, грузоподъемность до 5 т</t>
        </is>
      </c>
      <c r="L60" t="n">
        <v>1368</v>
      </c>
      <c r="N60" t="n">
        <v>1011</v>
      </c>
      <c r="O60" t="inlineStr">
        <is>
          <t>маш.-ч</t>
        </is>
      </c>
      <c r="P60" t="inlineStr">
        <is>
          <t>маш.-ч</t>
        </is>
      </c>
      <c r="Q60" t="n">
        <v>1</v>
      </c>
      <c r="X60" t="n">
        <v>0.01</v>
      </c>
      <c r="Y60" t="n">
        <v>0</v>
      </c>
      <c r="Z60" t="n">
        <v>87.17</v>
      </c>
      <c r="AA60" t="n">
        <v>11.6</v>
      </c>
      <c r="AB60" t="n">
        <v>0</v>
      </c>
      <c r="AC60" t="n">
        <v>0</v>
      </c>
      <c r="AD60" t="n">
        <v>1</v>
      </c>
      <c r="AE60" t="n">
        <v>0</v>
      </c>
      <c r="AF60" t="inlineStr"/>
      <c r="AG60" t="n">
        <v>0.01</v>
      </c>
      <c r="AH60" t="n">
        <v>2</v>
      </c>
      <c r="AI60" t="n">
        <v>78855572</v>
      </c>
      <c r="AJ60" t="n">
        <v>59</v>
      </c>
      <c r="AK60" t="n">
        <v>0</v>
      </c>
      <c r="AL60" t="n">
        <v>0</v>
      </c>
      <c r="AM60" t="n">
        <v>0</v>
      </c>
      <c r="AN60" t="n">
        <v>0</v>
      </c>
      <c r="AO60" t="n">
        <v>0</v>
      </c>
      <c r="AP60" t="n">
        <v>0</v>
      </c>
      <c r="AQ60" t="n">
        <v>0</v>
      </c>
      <c r="AR60" t="n">
        <v>0</v>
      </c>
    </row>
    <row r="61">
      <c r="A61">
        <f>ROW(Source!A115)</f>
        <v/>
      </c>
      <c r="B61" t="n">
        <v>78855573</v>
      </c>
      <c r="C61" t="n">
        <v>78855569</v>
      </c>
      <c r="D61" t="n">
        <v>29113986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101-1522</t>
        </is>
      </c>
      <c r="J61" t="inlineStr">
        <is>
          <t>ТССЦ Московской обл., 101-1522, приказ Минстроя России №675/пр от 28.02.2017 № 254/пр</t>
        </is>
      </c>
      <c r="K61" t="inlineStr">
        <is>
          <t>Электроды диаметром 5 мм Э42А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X61" t="n">
        <v>0.00014</v>
      </c>
      <c r="Y61" t="n">
        <v>10362</v>
      </c>
      <c r="Z61" t="n">
        <v>0</v>
      </c>
      <c r="AA61" t="n">
        <v>0</v>
      </c>
      <c r="AB61" t="n">
        <v>0</v>
      </c>
      <c r="AC61" t="n">
        <v>0</v>
      </c>
      <c r="AD61" t="n">
        <v>1</v>
      </c>
      <c r="AE61" t="n">
        <v>0</v>
      </c>
      <c r="AF61" t="inlineStr"/>
      <c r="AG61" t="n">
        <v>0.00014</v>
      </c>
      <c r="AH61" t="n">
        <v>2</v>
      </c>
      <c r="AI61" t="n">
        <v>78855573</v>
      </c>
      <c r="AJ61" t="n">
        <v>60</v>
      </c>
      <c r="AK61" t="n">
        <v>0</v>
      </c>
      <c r="AL61" t="n">
        <v>0</v>
      </c>
      <c r="AM61" t="n">
        <v>0</v>
      </c>
      <c r="AN61" t="n">
        <v>0</v>
      </c>
      <c r="AO61" t="n">
        <v>0</v>
      </c>
      <c r="AP61" t="n">
        <v>0</v>
      </c>
      <c r="AQ61" t="n">
        <v>0</v>
      </c>
      <c r="AR61" t="n">
        <v>0</v>
      </c>
    </row>
    <row r="62">
      <c r="A62">
        <f>ROW(Source!A115)</f>
        <v/>
      </c>
      <c r="B62" t="n">
        <v>78855574</v>
      </c>
      <c r="C62" t="n">
        <v>78855569</v>
      </c>
      <c r="D62" t="n">
        <v>29114239</v>
      </c>
      <c r="E62" t="n">
        <v>1</v>
      </c>
      <c r="F62" t="n">
        <v>1</v>
      </c>
      <c r="G62" t="n">
        <v>1</v>
      </c>
      <c r="H62" t="n">
        <v>3</v>
      </c>
      <c r="I62" t="inlineStr">
        <is>
          <t>101-2575</t>
        </is>
      </c>
      <c r="J62" t="inlineStr">
        <is>
          <t>ТССЦ Московской обл., 101-2575, приказ Минстроя России №675/пр от 28.02.2017 № 254/пр</t>
        </is>
      </c>
      <c r="K62" t="inlineStr">
        <is>
          <t>Болты с гайками и шайбами для санитарно-технических работ диаметром 12 мм</t>
        </is>
      </c>
      <c r="L62" t="n">
        <v>1348</v>
      </c>
      <c r="N62" t="n">
        <v>1009</v>
      </c>
      <c r="O62" t="inlineStr">
        <is>
          <t>т</t>
        </is>
      </c>
      <c r="P62" t="inlineStr">
        <is>
          <t>т</t>
        </is>
      </c>
      <c r="Q62" t="n">
        <v>1000</v>
      </c>
      <c r="X62" t="n">
        <v>0.0011</v>
      </c>
      <c r="Y62" t="n">
        <v>15323</v>
      </c>
      <c r="Z62" t="n">
        <v>0</v>
      </c>
      <c r="AA62" t="n">
        <v>0</v>
      </c>
      <c r="AB62" t="n">
        <v>0</v>
      </c>
      <c r="AC62" t="n">
        <v>0</v>
      </c>
      <c r="AD62" t="n">
        <v>1</v>
      </c>
      <c r="AE62" t="n">
        <v>0</v>
      </c>
      <c r="AF62" t="inlineStr"/>
      <c r="AG62" t="n">
        <v>0.0011</v>
      </c>
      <c r="AH62" t="n">
        <v>2</v>
      </c>
      <c r="AI62" t="n">
        <v>78855574</v>
      </c>
      <c r="AJ62" t="n">
        <v>61</v>
      </c>
      <c r="AK62" t="n">
        <v>0</v>
      </c>
      <c r="AL62" t="n">
        <v>0</v>
      </c>
      <c r="AM62" t="n">
        <v>0</v>
      </c>
      <c r="AN62" t="n">
        <v>0</v>
      </c>
      <c r="AO62" t="n">
        <v>0</v>
      </c>
      <c r="AP62" t="n">
        <v>0</v>
      </c>
      <c r="AQ62" t="n">
        <v>0</v>
      </c>
      <c r="AR62" t="n">
        <v>0</v>
      </c>
    </row>
    <row r="63">
      <c r="A63">
        <f>ROW(Source!A115)</f>
        <v/>
      </c>
      <c r="B63" t="n">
        <v>78855575</v>
      </c>
      <c r="C63" t="n">
        <v>78855569</v>
      </c>
      <c r="D63" t="n">
        <v>29144270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302-9009</t>
        </is>
      </c>
      <c r="J63" t="inlineStr">
        <is>
          <t>ТССЦ Московской обл., 302-9009, приказ Минстроя России №675/пр от 28.02.2017 № 256/пр</t>
        </is>
      </c>
      <c r="K63" t="inlineStr">
        <is>
          <t>Арматура трубопроводная фланцевая</t>
        </is>
      </c>
      <c r="L63" t="n">
        <v>1354</v>
      </c>
      <c r="N63" t="n">
        <v>1010</v>
      </c>
      <c r="O63" t="inlineStr">
        <is>
          <t>шт.</t>
        </is>
      </c>
      <c r="P63" t="inlineStr">
        <is>
          <t>шт.</t>
        </is>
      </c>
      <c r="Q63" t="n">
        <v>1</v>
      </c>
      <c r="X63" t="n">
        <v>1</v>
      </c>
      <c r="Y63" t="n">
        <v>0</v>
      </c>
      <c r="Z63" t="n">
        <v>0</v>
      </c>
      <c r="AA63" t="n">
        <v>0</v>
      </c>
      <c r="AB63" t="n">
        <v>0</v>
      </c>
      <c r="AC63" t="n">
        <v>0</v>
      </c>
      <c r="AD63" t="n">
        <v>0</v>
      </c>
      <c r="AE63" t="n">
        <v>0</v>
      </c>
      <c r="AF63" t="inlineStr"/>
      <c r="AG63" t="n">
        <v>1</v>
      </c>
      <c r="AH63" t="n">
        <v>3</v>
      </c>
      <c r="AI63" t="n">
        <v>-1</v>
      </c>
      <c r="AJ63" t="inlineStr"/>
      <c r="AK63" t="n">
        <v>0</v>
      </c>
      <c r="AL63" t="n">
        <v>0</v>
      </c>
      <c r="AM63" t="n">
        <v>0</v>
      </c>
      <c r="AN63" t="n">
        <v>0</v>
      </c>
      <c r="AO63" t="n">
        <v>0</v>
      </c>
      <c r="AP63" t="n">
        <v>0</v>
      </c>
      <c r="AQ63" t="n">
        <v>0</v>
      </c>
      <c r="AR63" t="n">
        <v>0</v>
      </c>
    </row>
    <row r="64">
      <c r="A64">
        <f>ROW(Source!A115)</f>
        <v/>
      </c>
      <c r="B64" t="n">
        <v>78855576</v>
      </c>
      <c r="C64" t="n">
        <v>78855569</v>
      </c>
      <c r="D64" t="n">
        <v>29160603</v>
      </c>
      <c r="E64" t="n">
        <v>1</v>
      </c>
      <c r="F64" t="n">
        <v>1</v>
      </c>
      <c r="G64" t="n">
        <v>1</v>
      </c>
      <c r="H64" t="n">
        <v>3</v>
      </c>
      <c r="I64" t="inlineStr">
        <is>
          <t>507-0980</t>
        </is>
      </c>
      <c r="J64" t="inlineStr">
        <is>
          <t>ТССЦ Московской обл., 507-0980, приказ Минстроя России №675/пр от 28.02.2017 № 258/пр</t>
        </is>
      </c>
      <c r="K64" t="inlineStr">
        <is>
          <t>Фланцы стальные плоские приварные из стали ВСт3сп2, ВСт3сп3, давлением 1,0 МПа (10 кгс/см2), диаметром 25 мм</t>
        </is>
      </c>
      <c r="L64" t="n">
        <v>1354</v>
      </c>
      <c r="N64" t="n">
        <v>1010</v>
      </c>
      <c r="O64" t="inlineStr">
        <is>
          <t>шт.</t>
        </is>
      </c>
      <c r="P64" t="inlineStr">
        <is>
          <t>шт.</t>
        </is>
      </c>
      <c r="Q64" t="n">
        <v>1</v>
      </c>
      <c r="X64" t="n">
        <v>2</v>
      </c>
      <c r="Y64" t="n">
        <v>16.8</v>
      </c>
      <c r="Z64" t="n">
        <v>0</v>
      </c>
      <c r="AA64" t="n">
        <v>0</v>
      </c>
      <c r="AB64" t="n">
        <v>0</v>
      </c>
      <c r="AC64" t="n">
        <v>0</v>
      </c>
      <c r="AD64" t="n">
        <v>1</v>
      </c>
      <c r="AE64" t="n">
        <v>0</v>
      </c>
      <c r="AF64" t="inlineStr"/>
      <c r="AG64" t="n">
        <v>2</v>
      </c>
      <c r="AH64" t="n">
        <v>2</v>
      </c>
      <c r="AI64" t="n">
        <v>78855576</v>
      </c>
      <c r="AJ64" t="n">
        <v>63</v>
      </c>
      <c r="AK64" t="n">
        <v>0</v>
      </c>
      <c r="AL64" t="n">
        <v>0</v>
      </c>
      <c r="AM64" t="n">
        <v>0</v>
      </c>
      <c r="AN64" t="n">
        <v>0</v>
      </c>
      <c r="AO64" t="n">
        <v>0</v>
      </c>
      <c r="AP64" t="n">
        <v>0</v>
      </c>
      <c r="AQ64" t="n">
        <v>0</v>
      </c>
      <c r="AR64" t="n">
        <v>0</v>
      </c>
    </row>
    <row r="65">
      <c r="A65">
        <f>ROW(Source!A115)</f>
        <v/>
      </c>
      <c r="B65" t="n">
        <v>78855577</v>
      </c>
      <c r="C65" t="n">
        <v>78855569</v>
      </c>
      <c r="D65" t="n">
        <v>29171635</v>
      </c>
      <c r="E65" t="n">
        <v>1</v>
      </c>
      <c r="F65" t="n">
        <v>1</v>
      </c>
      <c r="G65" t="n">
        <v>1</v>
      </c>
      <c r="H65" t="n">
        <v>3</v>
      </c>
      <c r="I65" t="inlineStr">
        <is>
          <t>509-0966</t>
        </is>
      </c>
      <c r="J65" t="inlineStr">
        <is>
          <t>ТССЦ Московской обл., 509-0966, приказ Минстроя России №675/пр от 28.02.2017 № 258/пр</t>
        </is>
      </c>
      <c r="K65" t="inlineStr">
        <is>
          <t>Прокладки из паронита марки ПМБ, толщиной 1 мм, диаметром 50 мм</t>
        </is>
      </c>
      <c r="L65" t="n">
        <v>1356</v>
      </c>
      <c r="N65" t="n">
        <v>1010</v>
      </c>
      <c r="O65" t="inlineStr">
        <is>
          <t>1000 шт.</t>
        </is>
      </c>
      <c r="P65" t="inlineStr">
        <is>
          <t>1000 шт.</t>
        </is>
      </c>
      <c r="Q65" t="n">
        <v>1000</v>
      </c>
      <c r="X65" t="n">
        <v>0.002</v>
      </c>
      <c r="Y65" t="n">
        <v>3450.01</v>
      </c>
      <c r="Z65" t="n">
        <v>0</v>
      </c>
      <c r="AA65" t="n">
        <v>0</v>
      </c>
      <c r="AB65" t="n">
        <v>0</v>
      </c>
      <c r="AC65" t="n">
        <v>0</v>
      </c>
      <c r="AD65" t="n">
        <v>1</v>
      </c>
      <c r="AE65" t="n">
        <v>0</v>
      </c>
      <c r="AF65" t="inlineStr"/>
      <c r="AG65" t="n">
        <v>0.002</v>
      </c>
      <c r="AH65" t="n">
        <v>2</v>
      </c>
      <c r="AI65" t="n">
        <v>78855577</v>
      </c>
      <c r="AJ65" t="n">
        <v>64</v>
      </c>
      <c r="AK65" t="n">
        <v>0</v>
      </c>
      <c r="AL65" t="n">
        <v>0</v>
      </c>
      <c r="AM65" t="n">
        <v>0</v>
      </c>
      <c r="AN65" t="n">
        <v>0</v>
      </c>
      <c r="AO65" t="n">
        <v>0</v>
      </c>
      <c r="AP65" t="n">
        <v>0</v>
      </c>
      <c r="AQ65" t="n">
        <v>0</v>
      </c>
      <c r="AR65" t="n">
        <v>0</v>
      </c>
    </row>
    <row r="66">
      <c r="A66">
        <f>ROW(Source!A155)</f>
        <v/>
      </c>
      <c r="B66" t="n">
        <v>78855833</v>
      </c>
      <c r="C66" t="n">
        <v>78855832</v>
      </c>
      <c r="D66" t="n">
        <v>18411117</v>
      </c>
      <c r="E66" t="n">
        <v>1</v>
      </c>
      <c r="F66" t="n">
        <v>1</v>
      </c>
      <c r="G66" t="n">
        <v>1</v>
      </c>
      <c r="H66" t="n">
        <v>1</v>
      </c>
      <c r="I66" t="inlineStr">
        <is>
          <t>1-1040-90</t>
        </is>
      </c>
      <c r="J66" t="inlineStr"/>
      <c r="K66" t="inlineStr">
        <is>
          <t>Рабочий строитель среднего разряда 4</t>
        </is>
      </c>
      <c r="L66" t="n">
        <v>1369</v>
      </c>
      <c r="N66" t="n">
        <v>1013</v>
      </c>
      <c r="O66" t="inlineStr">
        <is>
          <t>чел.-ч</t>
        </is>
      </c>
      <c r="P66" t="inlineStr">
        <is>
          <t>чел.-ч</t>
        </is>
      </c>
      <c r="Q66" t="n">
        <v>1</v>
      </c>
      <c r="X66" t="n">
        <v>155</v>
      </c>
      <c r="Y66" t="n">
        <v>0</v>
      </c>
      <c r="Z66" t="n">
        <v>0</v>
      </c>
      <c r="AA66" t="n">
        <v>0</v>
      </c>
      <c r="AB66" t="n">
        <v>9.619999999999999</v>
      </c>
      <c r="AC66" t="n">
        <v>0</v>
      </c>
      <c r="AD66" t="n">
        <v>1</v>
      </c>
      <c r="AE66" t="n">
        <v>1</v>
      </c>
      <c r="AF66" t="inlineStr"/>
      <c r="AG66" t="n">
        <v>155</v>
      </c>
      <c r="AH66" t="n">
        <v>2</v>
      </c>
      <c r="AI66" t="n">
        <v>78855833</v>
      </c>
      <c r="AJ66" t="n">
        <v>65</v>
      </c>
      <c r="AK66" t="n">
        <v>0</v>
      </c>
      <c r="AL66" t="n">
        <v>0</v>
      </c>
      <c r="AM66" t="n">
        <v>0</v>
      </c>
      <c r="AN66" t="n">
        <v>0</v>
      </c>
      <c r="AO66" t="n">
        <v>0</v>
      </c>
      <c r="AP66" t="n">
        <v>0</v>
      </c>
      <c r="AQ66" t="n">
        <v>0</v>
      </c>
      <c r="AR66" t="n">
        <v>0</v>
      </c>
    </row>
    <row r="67">
      <c r="A67">
        <f>ROW(Source!A155)</f>
        <v/>
      </c>
      <c r="B67" t="n">
        <v>78855834</v>
      </c>
      <c r="C67" t="n">
        <v>78855832</v>
      </c>
      <c r="D67" t="n">
        <v>29172659</v>
      </c>
      <c r="E67" t="n">
        <v>1</v>
      </c>
      <c r="F67" t="n">
        <v>1</v>
      </c>
      <c r="G67" t="n">
        <v>1</v>
      </c>
      <c r="H67" t="n">
        <v>2</v>
      </c>
      <c r="I67" t="inlineStr">
        <is>
          <t>040504</t>
        </is>
      </c>
      <c r="J67" t="inlineStr">
        <is>
          <t>ТСЭМ Московской обл., 040504, приказ Минстроя России №675/пр от 28.02.2017 № 264/пр</t>
        </is>
      </c>
      <c r="K67" t="inlineStr">
        <is>
          <t>Аппарат для газовой сварки и резки</t>
        </is>
      </c>
      <c r="L67" t="n">
        <v>1368</v>
      </c>
      <c r="N67" t="n">
        <v>1011</v>
      </c>
      <c r="O67" t="inlineStr">
        <is>
          <t>маш.-ч</t>
        </is>
      </c>
      <c r="P67" t="inlineStr">
        <is>
          <t>маш.-ч</t>
        </is>
      </c>
      <c r="Q67" t="n">
        <v>1</v>
      </c>
      <c r="X67" t="n">
        <v>2.82</v>
      </c>
      <c r="Y67" t="n">
        <v>0</v>
      </c>
      <c r="Z67" t="n">
        <v>1.2</v>
      </c>
      <c r="AA67" t="n">
        <v>0</v>
      </c>
      <c r="AB67" t="n">
        <v>0</v>
      </c>
      <c r="AC67" t="n">
        <v>0</v>
      </c>
      <c r="AD67" t="n">
        <v>1</v>
      </c>
      <c r="AE67" t="n">
        <v>0</v>
      </c>
      <c r="AF67" t="inlineStr"/>
      <c r="AG67" t="n">
        <v>2.82</v>
      </c>
      <c r="AH67" t="n">
        <v>2</v>
      </c>
      <c r="AI67" t="n">
        <v>78855834</v>
      </c>
      <c r="AJ67" t="n">
        <v>66</v>
      </c>
      <c r="AK67" t="n">
        <v>0</v>
      </c>
      <c r="AL67" t="n">
        <v>0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</row>
    <row r="68">
      <c r="A68">
        <f>ROW(Source!A155)</f>
        <v/>
      </c>
      <c r="B68" t="n">
        <v>78855835</v>
      </c>
      <c r="C68" t="n">
        <v>78855832</v>
      </c>
      <c r="D68" t="n">
        <v>29174500</v>
      </c>
      <c r="E68" t="n">
        <v>1</v>
      </c>
      <c r="F68" t="n">
        <v>1</v>
      </c>
      <c r="G68" t="n">
        <v>1</v>
      </c>
      <c r="H68" t="n">
        <v>2</v>
      </c>
      <c r="I68" t="inlineStr">
        <is>
          <t>330206</t>
        </is>
      </c>
      <c r="J68" t="inlineStr">
        <is>
          <t>ТСЭМ Московской обл., 330206, приказ Минстроя России №675/пр от 28.02.2017 № 264/пр</t>
        </is>
      </c>
      <c r="K68" t="inlineStr">
        <is>
          <t>Дрели электрические</t>
        </is>
      </c>
      <c r="L68" t="n">
        <v>1368</v>
      </c>
      <c r="N68" t="n">
        <v>1011</v>
      </c>
      <c r="O68" t="inlineStr">
        <is>
          <t>маш.-ч</t>
        </is>
      </c>
      <c r="P68" t="inlineStr">
        <is>
          <t>маш.-ч</t>
        </is>
      </c>
      <c r="Q68" t="n">
        <v>1</v>
      </c>
      <c r="X68" t="n">
        <v>4.9</v>
      </c>
      <c r="Y68" t="n">
        <v>0</v>
      </c>
      <c r="Z68" t="n">
        <v>1.95</v>
      </c>
      <c r="AA68" t="n">
        <v>0</v>
      </c>
      <c r="AB68" t="n">
        <v>0</v>
      </c>
      <c r="AC68" t="n">
        <v>0</v>
      </c>
      <c r="AD68" t="n">
        <v>1</v>
      </c>
      <c r="AE68" t="n">
        <v>0</v>
      </c>
      <c r="AF68" t="inlineStr"/>
      <c r="AG68" t="n">
        <v>4.9</v>
      </c>
      <c r="AH68" t="n">
        <v>2</v>
      </c>
      <c r="AI68" t="n">
        <v>78855835</v>
      </c>
      <c r="AJ68" t="n">
        <v>67</v>
      </c>
      <c r="AK68" t="n">
        <v>0</v>
      </c>
      <c r="AL68" t="n">
        <v>0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</row>
    <row r="69">
      <c r="A69">
        <f>ROW(Source!A155)</f>
        <v/>
      </c>
      <c r="B69" t="n">
        <v>78855836</v>
      </c>
      <c r="C69" t="n">
        <v>78855832</v>
      </c>
      <c r="D69" t="n">
        <v>29174913</v>
      </c>
      <c r="E69" t="n">
        <v>1</v>
      </c>
      <c r="F69" t="n">
        <v>1</v>
      </c>
      <c r="G69" t="n">
        <v>1</v>
      </c>
      <c r="H69" t="n">
        <v>2</v>
      </c>
      <c r="I69" t="inlineStr">
        <is>
          <t>400001</t>
        </is>
      </c>
      <c r="J69" t="inlineStr">
        <is>
          <t>ТСЭМ Московской обл., 400001, приказ Минстроя России №675/пр от 28.02.2017 № 264/пр</t>
        </is>
      </c>
      <c r="K69" t="inlineStr">
        <is>
          <t>Автомобили бортовые, грузоподъемность до 5 т</t>
        </is>
      </c>
      <c r="L69" t="n">
        <v>1368</v>
      </c>
      <c r="N69" t="n">
        <v>1011</v>
      </c>
      <c r="O69" t="inlineStr">
        <is>
          <t>маш.-ч</t>
        </is>
      </c>
      <c r="P69" t="inlineStr">
        <is>
          <t>маш.-ч</t>
        </is>
      </c>
      <c r="Q69" t="n">
        <v>1</v>
      </c>
      <c r="X69" t="n">
        <v>0.65</v>
      </c>
      <c r="Y69" t="n">
        <v>0</v>
      </c>
      <c r="Z69" t="n">
        <v>87.17</v>
      </c>
      <c r="AA69" t="n">
        <v>11.6</v>
      </c>
      <c r="AB69" t="n">
        <v>0</v>
      </c>
      <c r="AC69" t="n">
        <v>0</v>
      </c>
      <c r="AD69" t="n">
        <v>1</v>
      </c>
      <c r="AE69" t="n">
        <v>0</v>
      </c>
      <c r="AF69" t="inlineStr"/>
      <c r="AG69" t="n">
        <v>0.65</v>
      </c>
      <c r="AH69" t="n">
        <v>2</v>
      </c>
      <c r="AI69" t="n">
        <v>78855836</v>
      </c>
      <c r="AJ69" t="n">
        <v>68</v>
      </c>
      <c r="AK69" t="n">
        <v>0</v>
      </c>
      <c r="AL69" t="n">
        <v>0</v>
      </c>
      <c r="AM69" t="n">
        <v>0</v>
      </c>
      <c r="AN69" t="n">
        <v>0</v>
      </c>
      <c r="AO69" t="n">
        <v>0</v>
      </c>
      <c r="AP69" t="n">
        <v>0</v>
      </c>
      <c r="AQ69" t="n">
        <v>0</v>
      </c>
      <c r="AR69" t="n">
        <v>0</v>
      </c>
    </row>
    <row r="70">
      <c r="A70">
        <f>ROW(Source!A155)</f>
        <v/>
      </c>
      <c r="B70" t="n">
        <v>78855837</v>
      </c>
      <c r="C70" t="n">
        <v>78855832</v>
      </c>
      <c r="D70" t="n">
        <v>29107441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101-0324</t>
        </is>
      </c>
      <c r="J70" t="inlineStr">
        <is>
          <t>ТССЦ Московской обл., 101-0324, приказ Минстроя России №675/пр от 28.02.2017 № 254/пр</t>
        </is>
      </c>
      <c r="K70" t="inlineStr">
        <is>
          <t>Кислород технический газообразный</t>
        </is>
      </c>
      <c r="L70" t="n">
        <v>1339</v>
      </c>
      <c r="N70" t="n">
        <v>1007</v>
      </c>
      <c r="O70" t="inlineStr">
        <is>
          <t>м3</t>
        </is>
      </c>
      <c r="P70" t="inlineStr">
        <is>
          <t>м3</t>
        </is>
      </c>
      <c r="Q70" t="n">
        <v>1</v>
      </c>
      <c r="X70" t="n">
        <v>0.48</v>
      </c>
      <c r="Y70" t="n">
        <v>6.23</v>
      </c>
      <c r="Z70" t="n">
        <v>0</v>
      </c>
      <c r="AA70" t="n">
        <v>0</v>
      </c>
      <c r="AB70" t="n">
        <v>0</v>
      </c>
      <c r="AC70" t="n">
        <v>0</v>
      </c>
      <c r="AD70" t="n">
        <v>1</v>
      </c>
      <c r="AE70" t="n">
        <v>0</v>
      </c>
      <c r="AF70" t="inlineStr"/>
      <c r="AG70" t="n">
        <v>0.48</v>
      </c>
      <c r="AH70" t="n">
        <v>2</v>
      </c>
      <c r="AI70" t="n">
        <v>78855837</v>
      </c>
      <c r="AJ70" t="n">
        <v>69</v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</row>
    <row r="71">
      <c r="A71">
        <f>ROW(Source!A155)</f>
        <v/>
      </c>
      <c r="B71" t="n">
        <v>78855838</v>
      </c>
      <c r="C71" t="n">
        <v>78855832</v>
      </c>
      <c r="D71" t="n">
        <v>29107430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101-1602</t>
        </is>
      </c>
      <c r="J71" t="inlineStr">
        <is>
          <t>ТССЦ Московской обл., 101-1602, приказ Минстроя России №675/пр от 28.02.2017 № 254/пр</t>
        </is>
      </c>
      <c r="K71" t="inlineStr">
        <is>
          <t>Ацетилен газообразный технический</t>
        </is>
      </c>
      <c r="L71" t="n">
        <v>1339</v>
      </c>
      <c r="N71" t="n">
        <v>1007</v>
      </c>
      <c r="O71" t="inlineStr">
        <is>
          <t>м3</t>
        </is>
      </c>
      <c r="P71" t="inlineStr">
        <is>
          <t>м3</t>
        </is>
      </c>
      <c r="Q71" t="n">
        <v>1</v>
      </c>
      <c r="X71" t="n">
        <v>0.21</v>
      </c>
      <c r="Y71" t="n">
        <v>38.49</v>
      </c>
      <c r="Z71" t="n">
        <v>0</v>
      </c>
      <c r="AA71" t="n">
        <v>0</v>
      </c>
      <c r="AB71" t="n">
        <v>0</v>
      </c>
      <c r="AC71" t="n">
        <v>0</v>
      </c>
      <c r="AD71" t="n">
        <v>1</v>
      </c>
      <c r="AE71" t="n">
        <v>0</v>
      </c>
      <c r="AF71" t="inlineStr"/>
      <c r="AG71" t="n">
        <v>0.21</v>
      </c>
      <c r="AH71" t="n">
        <v>2</v>
      </c>
      <c r="AI71" t="n">
        <v>78855838</v>
      </c>
      <c r="AJ71" t="n">
        <v>70</v>
      </c>
      <c r="AK71" t="n">
        <v>0</v>
      </c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</row>
    <row r="72">
      <c r="A72">
        <f>ROW(Source!A155)</f>
        <v/>
      </c>
      <c r="B72" t="n">
        <v>78855839</v>
      </c>
      <c r="C72" t="n">
        <v>78855832</v>
      </c>
      <c r="D72" t="n">
        <v>29117361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103-1457</t>
        </is>
      </c>
      <c r="J72" t="inlineStr">
        <is>
          <t>ТССЦ Московской обл., 103-1457, приказ Минстроя России №675/пр от 28.02.2017 № 254/пр</t>
        </is>
      </c>
      <c r="K7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72" t="n">
        <v>1301</v>
      </c>
      <c r="N72" t="n">
        <v>1003</v>
      </c>
      <c r="O72" t="inlineStr">
        <is>
          <t>м</t>
        </is>
      </c>
      <c r="P72" t="inlineStr">
        <is>
          <t>м</t>
        </is>
      </c>
      <c r="Q72" t="n">
        <v>1</v>
      </c>
      <c r="X72" t="n">
        <v>97.8</v>
      </c>
      <c r="Y72" t="n">
        <v>27.95</v>
      </c>
      <c r="Z72" t="n">
        <v>0</v>
      </c>
      <c r="AA72" t="n">
        <v>0</v>
      </c>
      <c r="AB72" t="n">
        <v>0</v>
      </c>
      <c r="AC72" t="n">
        <v>0</v>
      </c>
      <c r="AD72" t="n">
        <v>1</v>
      </c>
      <c r="AE72" t="n">
        <v>0</v>
      </c>
      <c r="AF72" t="inlineStr"/>
      <c r="AG72" t="n">
        <v>97.8</v>
      </c>
      <c r="AH72" t="n">
        <v>2</v>
      </c>
      <c r="AI72" t="n">
        <v>78855839</v>
      </c>
      <c r="AJ72" t="n">
        <v>71</v>
      </c>
      <c r="AK72" t="n">
        <v>0</v>
      </c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</row>
    <row r="73">
      <c r="A73">
        <f>ROW(Source!A155)</f>
        <v/>
      </c>
      <c r="B73" t="n">
        <v>78855840</v>
      </c>
      <c r="C73" t="n">
        <v>78855832</v>
      </c>
      <c r="D73" t="n">
        <v>29117371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103-9910</t>
        </is>
      </c>
      <c r="J73" t="inlineStr">
        <is>
          <t>ТССЦ Московской обл., 103-9910, приказ Минстроя России №675/пр от 28.02.2017 № 254/пр</t>
        </is>
      </c>
      <c r="K73" t="inlineStr">
        <is>
          <t>Фасонные и соединительные части к многослойным металлополимерным трубам</t>
        </is>
      </c>
      <c r="L73" t="n">
        <v>1354</v>
      </c>
      <c r="N73" t="n">
        <v>1010</v>
      </c>
      <c r="O73" t="inlineStr">
        <is>
          <t>шт.</t>
        </is>
      </c>
      <c r="P73" t="inlineStr">
        <is>
          <t>шт.</t>
        </is>
      </c>
      <c r="Q73" t="n">
        <v>1</v>
      </c>
      <c r="X73" t="n">
        <v>0</v>
      </c>
      <c r="Y73" t="n">
        <v>0</v>
      </c>
      <c r="Z73" t="n">
        <v>0</v>
      </c>
      <c r="AA73" t="n">
        <v>0</v>
      </c>
      <c r="AB73" t="n">
        <v>0</v>
      </c>
      <c r="AC73" t="n">
        <v>1</v>
      </c>
      <c r="AD73" t="n">
        <v>0</v>
      </c>
      <c r="AE73" t="n">
        <v>0</v>
      </c>
      <c r="AF73" t="inlineStr"/>
      <c r="AG73" t="n">
        <v>0</v>
      </c>
      <c r="AH73" t="n">
        <v>3</v>
      </c>
      <c r="AI73" t="n">
        <v>-1</v>
      </c>
      <c r="AJ73" t="inlineStr"/>
      <c r="AK73" t="n">
        <v>0</v>
      </c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</row>
    <row r="74">
      <c r="A74">
        <f>ROW(Source!A155)</f>
        <v/>
      </c>
      <c r="B74" t="n">
        <v>78855841</v>
      </c>
      <c r="C74" t="n">
        <v>78855832</v>
      </c>
      <c r="D74" t="n">
        <v>29140635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301-1380</t>
        </is>
      </c>
      <c r="J74" t="inlineStr">
        <is>
          <t>ТССЦ Московской обл., 301-1380, приказ Минстроя России №675/пр от 28.02.2017 № 256/пр</t>
        </is>
      </c>
      <c r="K74" t="inlineStr">
        <is>
          <t>Трубки защитные гофрированные</t>
        </is>
      </c>
      <c r="L74" t="n">
        <v>1301</v>
      </c>
      <c r="N74" t="n">
        <v>1003</v>
      </c>
      <c r="O74" t="inlineStr">
        <is>
          <t>м</t>
        </is>
      </c>
      <c r="P74" t="inlineStr">
        <is>
          <t>м</t>
        </is>
      </c>
      <c r="Q74" t="n">
        <v>1</v>
      </c>
      <c r="X74" t="n">
        <v>13</v>
      </c>
      <c r="Y74" t="n">
        <v>9.52</v>
      </c>
      <c r="Z74" t="n">
        <v>0</v>
      </c>
      <c r="AA74" t="n">
        <v>0</v>
      </c>
      <c r="AB74" t="n">
        <v>0</v>
      </c>
      <c r="AC74" t="n">
        <v>0</v>
      </c>
      <c r="AD74" t="n">
        <v>1</v>
      </c>
      <c r="AE74" t="n">
        <v>0</v>
      </c>
      <c r="AF74" t="inlineStr"/>
      <c r="AG74" t="n">
        <v>13</v>
      </c>
      <c r="AH74" t="n">
        <v>2</v>
      </c>
      <c r="AI74" t="n">
        <v>78855841</v>
      </c>
      <c r="AJ74" t="n">
        <v>72</v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</row>
    <row r="75">
      <c r="A75">
        <f>ROW(Source!A155)</f>
        <v/>
      </c>
      <c r="B75" t="n">
        <v>78855842</v>
      </c>
      <c r="C75" t="n">
        <v>78855832</v>
      </c>
      <c r="D75" t="n">
        <v>29139870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301-9240</t>
        </is>
      </c>
      <c r="J75" t="inlineStr">
        <is>
          <t>ТССЦ Московской обл., 301-9240, приказ Минстроя России №675/пр от 28.02.2017 № 256/пр</t>
        </is>
      </c>
      <c r="K75" t="inlineStr">
        <is>
          <t>Крепления</t>
        </is>
      </c>
      <c r="L75" t="n">
        <v>1346</v>
      </c>
      <c r="N75" t="n">
        <v>1009</v>
      </c>
      <c r="O75" t="inlineStr">
        <is>
          <t>кг</t>
        </is>
      </c>
      <c r="P75" t="inlineStr">
        <is>
          <t>кг</t>
        </is>
      </c>
      <c r="Q75" t="n">
        <v>1</v>
      </c>
      <c r="X75" t="n">
        <v>0</v>
      </c>
      <c r="Y75" t="n">
        <v>0</v>
      </c>
      <c r="Z75" t="n">
        <v>0</v>
      </c>
      <c r="AA75" t="n">
        <v>0</v>
      </c>
      <c r="AB75" t="n">
        <v>0</v>
      </c>
      <c r="AC75" t="n">
        <v>1</v>
      </c>
      <c r="AD75" t="n">
        <v>0</v>
      </c>
      <c r="AE75" t="n">
        <v>0</v>
      </c>
      <c r="AF75" t="inlineStr"/>
      <c r="AG75" t="n">
        <v>0</v>
      </c>
      <c r="AH75" t="n">
        <v>3</v>
      </c>
      <c r="AI75" t="n">
        <v>-1</v>
      </c>
      <c r="AJ75" t="inlineStr"/>
      <c r="AK75" t="n">
        <v>0</v>
      </c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</row>
    <row r="76">
      <c r="A76">
        <f>ROW(Source!A155)</f>
        <v/>
      </c>
      <c r="B76" t="n">
        <v>78855843</v>
      </c>
      <c r="C76" t="n">
        <v>78855832</v>
      </c>
      <c r="D76" t="n">
        <v>29144271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302-9912</t>
        </is>
      </c>
      <c r="J76" t="inlineStr">
        <is>
          <t>ТССЦ Московской обл., 302-9912, приказ Минстроя России №675/пр от 28.02.2017 № 256/пр</t>
        </is>
      </c>
      <c r="K76" t="inlineStr">
        <is>
          <t>Арматура запорная к многослойным металлополимерным трубам</t>
        </is>
      </c>
      <c r="L76" t="n">
        <v>1354</v>
      </c>
      <c r="N76" t="n">
        <v>1010</v>
      </c>
      <c r="O76" t="inlineStr">
        <is>
          <t>шт.</t>
        </is>
      </c>
      <c r="P76" t="inlineStr">
        <is>
          <t>шт.</t>
        </is>
      </c>
      <c r="Q76" t="n">
        <v>1</v>
      </c>
      <c r="X76" t="n">
        <v>0</v>
      </c>
      <c r="Y76" t="n">
        <v>0</v>
      </c>
      <c r="Z76" t="n">
        <v>0</v>
      </c>
      <c r="AA76" t="n">
        <v>0</v>
      </c>
      <c r="AB76" t="n">
        <v>0</v>
      </c>
      <c r="AC76" t="n">
        <v>1</v>
      </c>
      <c r="AD76" t="n">
        <v>0</v>
      </c>
      <c r="AE76" t="n">
        <v>0</v>
      </c>
      <c r="AF76" t="inlineStr"/>
      <c r="AG76" t="n">
        <v>0</v>
      </c>
      <c r="AH76" t="n">
        <v>3</v>
      </c>
      <c r="AI76" t="n">
        <v>-1</v>
      </c>
      <c r="AJ76" t="inlineStr"/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</row>
    <row r="77">
      <c r="A77">
        <f>ROW(Source!A155)</f>
        <v/>
      </c>
      <c r="B77" t="n">
        <v>78855844</v>
      </c>
      <c r="C77" t="n">
        <v>78855832</v>
      </c>
      <c r="D77" t="n">
        <v>29149245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405-0254</t>
        </is>
      </c>
      <c r="J77" t="inlineStr">
        <is>
          <t>ТССЦ Московской обл., 405-0254, приказ Минстроя России №675/пр от 28.02.2017 № 257/пр</t>
        </is>
      </c>
      <c r="K77" t="inlineStr">
        <is>
          <t>Известь строительная негашеная хлорная, марки А</t>
        </is>
      </c>
      <c r="L77" t="n">
        <v>1348</v>
      </c>
      <c r="N77" t="n">
        <v>1009</v>
      </c>
      <c r="O77" t="inlineStr">
        <is>
          <t>т</t>
        </is>
      </c>
      <c r="P77" t="inlineStr">
        <is>
          <t>т</t>
        </is>
      </c>
      <c r="Q77" t="n">
        <v>1000</v>
      </c>
      <c r="X77" t="n">
        <v>0.0026</v>
      </c>
      <c r="Y77" t="n">
        <v>2147</v>
      </c>
      <c r="Z77" t="n">
        <v>0</v>
      </c>
      <c r="AA77" t="n">
        <v>0</v>
      </c>
      <c r="AB77" t="n">
        <v>0</v>
      </c>
      <c r="AC77" t="n">
        <v>0</v>
      </c>
      <c r="AD77" t="n">
        <v>1</v>
      </c>
      <c r="AE77" t="n">
        <v>0</v>
      </c>
      <c r="AF77" t="inlineStr"/>
      <c r="AG77" t="n">
        <v>0.0026</v>
      </c>
      <c r="AH77" t="n">
        <v>2</v>
      </c>
      <c r="AI77" t="n">
        <v>78855844</v>
      </c>
      <c r="AJ77" t="n">
        <v>73</v>
      </c>
      <c r="AK77" t="n">
        <v>0</v>
      </c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</row>
    <row r="78">
      <c r="A78">
        <f>ROW(Source!A155)</f>
        <v/>
      </c>
      <c r="B78" t="n">
        <v>78855845</v>
      </c>
      <c r="C78" t="n">
        <v>78855832</v>
      </c>
      <c r="D78" t="n">
        <v>29150040</v>
      </c>
      <c r="E78" t="n">
        <v>1</v>
      </c>
      <c r="F78" t="n">
        <v>1</v>
      </c>
      <c r="G78" t="n">
        <v>1</v>
      </c>
      <c r="H78" t="n">
        <v>3</v>
      </c>
      <c r="I78" t="inlineStr">
        <is>
          <t>411-0001</t>
        </is>
      </c>
      <c r="J78" t="inlineStr">
        <is>
          <t>ТССЦ Московской обл., 411-0001, приказ Минстроя России №675/пр от 28.02.2017 № 257/пр</t>
        </is>
      </c>
      <c r="K78" t="inlineStr">
        <is>
          <t>Вода</t>
        </is>
      </c>
      <c r="L78" t="n">
        <v>1339</v>
      </c>
      <c r="N78" t="n">
        <v>1007</v>
      </c>
      <c r="O78" t="inlineStr">
        <is>
          <t>м3</t>
        </is>
      </c>
      <c r="P78" t="inlineStr">
        <is>
          <t>м3</t>
        </is>
      </c>
      <c r="Q78" t="n">
        <v>1</v>
      </c>
      <c r="X78" t="n">
        <v>0.74</v>
      </c>
      <c r="Y78" t="n">
        <v>2.44</v>
      </c>
      <c r="Z78" t="n">
        <v>0</v>
      </c>
      <c r="AA78" t="n">
        <v>0</v>
      </c>
      <c r="AB78" t="n">
        <v>0</v>
      </c>
      <c r="AC78" t="n">
        <v>0</v>
      </c>
      <c r="AD78" t="n">
        <v>1</v>
      </c>
      <c r="AE78" t="n">
        <v>0</v>
      </c>
      <c r="AF78" t="inlineStr"/>
      <c r="AG78" t="n">
        <v>0.74</v>
      </c>
      <c r="AH78" t="n">
        <v>2</v>
      </c>
      <c r="AI78" t="n">
        <v>78855845</v>
      </c>
      <c r="AJ78" t="n">
        <v>74</v>
      </c>
      <c r="AK78" t="n">
        <v>0</v>
      </c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</row>
    <row r="79">
      <c r="A79">
        <f>ROW(Source!A156)</f>
        <v/>
      </c>
      <c r="B79" t="n">
        <v>78855866</v>
      </c>
      <c r="C79" t="n">
        <v>78855849</v>
      </c>
      <c r="D79" t="n">
        <v>18411117</v>
      </c>
      <c r="E79" t="n">
        <v>1</v>
      </c>
      <c r="F79" t="n">
        <v>1</v>
      </c>
      <c r="G79" t="n">
        <v>1</v>
      </c>
      <c r="H79" t="n">
        <v>1</v>
      </c>
      <c r="I79" t="inlineStr">
        <is>
          <t>1-1040-90</t>
        </is>
      </c>
      <c r="J79" t="inlineStr"/>
      <c r="K79" t="inlineStr">
        <is>
          <t>Рабочий строитель среднего разряда 4</t>
        </is>
      </c>
      <c r="L79" t="n">
        <v>1369</v>
      </c>
      <c r="N79" t="n">
        <v>1013</v>
      </c>
      <c r="O79" t="inlineStr">
        <is>
          <t>чел.-ч</t>
        </is>
      </c>
      <c r="P79" t="inlineStr">
        <is>
          <t>чел.-ч</t>
        </is>
      </c>
      <c r="Q79" t="n">
        <v>1</v>
      </c>
      <c r="X79" t="n">
        <v>155</v>
      </c>
      <c r="Y79" t="n">
        <v>0</v>
      </c>
      <c r="Z79" t="n">
        <v>0</v>
      </c>
      <c r="AA79" t="n">
        <v>0</v>
      </c>
      <c r="AB79" t="n">
        <v>9.619999999999999</v>
      </c>
      <c r="AC79" t="n">
        <v>0</v>
      </c>
      <c r="AD79" t="n">
        <v>1</v>
      </c>
      <c r="AE79" t="n">
        <v>1</v>
      </c>
      <c r="AF79" t="inlineStr"/>
      <c r="AG79" t="n">
        <v>155</v>
      </c>
      <c r="AH79" t="n">
        <v>2</v>
      </c>
      <c r="AI79" t="n">
        <v>78855850</v>
      </c>
      <c r="AJ79" t="n">
        <v>75</v>
      </c>
      <c r="AK79" t="n">
        <v>0</v>
      </c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</row>
    <row r="80">
      <c r="A80">
        <f>ROW(Source!A156)</f>
        <v/>
      </c>
      <c r="B80" t="n">
        <v>78855867</v>
      </c>
      <c r="C80" t="n">
        <v>78855849</v>
      </c>
      <c r="D80" t="n">
        <v>29172659</v>
      </c>
      <c r="E80" t="n">
        <v>1</v>
      </c>
      <c r="F80" t="n">
        <v>1</v>
      </c>
      <c r="G80" t="n">
        <v>1</v>
      </c>
      <c r="H80" t="n">
        <v>2</v>
      </c>
      <c r="I80" t="inlineStr">
        <is>
          <t>040504</t>
        </is>
      </c>
      <c r="J80" t="inlineStr">
        <is>
          <t>ТСЭМ Московской обл., 040504, приказ Минстроя России №675/пр от 28.02.2017 № 264/пр</t>
        </is>
      </c>
      <c r="K80" t="inlineStr">
        <is>
          <t>Аппарат для газовой сварки и резки</t>
        </is>
      </c>
      <c r="L80" t="n">
        <v>1368</v>
      </c>
      <c r="N80" t="n">
        <v>1011</v>
      </c>
      <c r="O80" t="inlineStr">
        <is>
          <t>маш.-ч</t>
        </is>
      </c>
      <c r="P80" t="inlineStr">
        <is>
          <t>маш.-ч</t>
        </is>
      </c>
      <c r="Q80" t="n">
        <v>1</v>
      </c>
      <c r="X80" t="n">
        <v>2.82</v>
      </c>
      <c r="Y80" t="n">
        <v>0</v>
      </c>
      <c r="Z80" t="n">
        <v>1.2</v>
      </c>
      <c r="AA80" t="n">
        <v>0</v>
      </c>
      <c r="AB80" t="n">
        <v>0</v>
      </c>
      <c r="AC80" t="n">
        <v>0</v>
      </c>
      <c r="AD80" t="n">
        <v>1</v>
      </c>
      <c r="AE80" t="n">
        <v>0</v>
      </c>
      <c r="AF80" t="inlineStr"/>
      <c r="AG80" t="n">
        <v>2.82</v>
      </c>
      <c r="AH80" t="n">
        <v>2</v>
      </c>
      <c r="AI80" t="n">
        <v>78855851</v>
      </c>
      <c r="AJ80" t="n">
        <v>76</v>
      </c>
      <c r="AK80" t="n">
        <v>0</v>
      </c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</row>
    <row r="81">
      <c r="A81">
        <f>ROW(Source!A156)</f>
        <v/>
      </c>
      <c r="B81" t="n">
        <v>78855868</v>
      </c>
      <c r="C81" t="n">
        <v>78855849</v>
      </c>
      <c r="D81" t="n">
        <v>29174500</v>
      </c>
      <c r="E81" t="n">
        <v>1</v>
      </c>
      <c r="F81" t="n">
        <v>1</v>
      </c>
      <c r="G81" t="n">
        <v>1</v>
      </c>
      <c r="H81" t="n">
        <v>2</v>
      </c>
      <c r="I81" t="inlineStr">
        <is>
          <t>330206</t>
        </is>
      </c>
      <c r="J81" t="inlineStr">
        <is>
          <t>ТСЭМ Московской обл., 330206, приказ Минстроя России №675/пр от 28.02.2017 № 264/пр</t>
        </is>
      </c>
      <c r="K81" t="inlineStr">
        <is>
          <t>Дрели электрические</t>
        </is>
      </c>
      <c r="L81" t="n">
        <v>1368</v>
      </c>
      <c r="N81" t="n">
        <v>1011</v>
      </c>
      <c r="O81" t="inlineStr">
        <is>
          <t>маш.-ч</t>
        </is>
      </c>
      <c r="P81" t="inlineStr">
        <is>
          <t>маш.-ч</t>
        </is>
      </c>
      <c r="Q81" t="n">
        <v>1</v>
      </c>
      <c r="X81" t="n">
        <v>4.56</v>
      </c>
      <c r="Y81" t="n">
        <v>0</v>
      </c>
      <c r="Z81" t="n">
        <v>1.95</v>
      </c>
      <c r="AA81" t="n">
        <v>0</v>
      </c>
      <c r="AB81" t="n">
        <v>0</v>
      </c>
      <c r="AC81" t="n">
        <v>0</v>
      </c>
      <c r="AD81" t="n">
        <v>1</v>
      </c>
      <c r="AE81" t="n">
        <v>0</v>
      </c>
      <c r="AF81" t="inlineStr"/>
      <c r="AG81" t="n">
        <v>4.56</v>
      </c>
      <c r="AH81" t="n">
        <v>2</v>
      </c>
      <c r="AI81" t="n">
        <v>78855852</v>
      </c>
      <c r="AJ81" t="n">
        <v>77</v>
      </c>
      <c r="AK81" t="n">
        <v>0</v>
      </c>
      <c r="AL81" t="n">
        <v>0</v>
      </c>
      <c r="AM81" t="n">
        <v>0</v>
      </c>
      <c r="AN81" t="n">
        <v>0</v>
      </c>
      <c r="AO81" t="n">
        <v>0</v>
      </c>
      <c r="AP81" t="n">
        <v>0</v>
      </c>
      <c r="AQ81" t="n">
        <v>0</v>
      </c>
      <c r="AR81" t="n">
        <v>0</v>
      </c>
    </row>
    <row r="82">
      <c r="A82">
        <f>ROW(Source!A156)</f>
        <v/>
      </c>
      <c r="B82" t="n">
        <v>78855869</v>
      </c>
      <c r="C82" t="n">
        <v>78855849</v>
      </c>
      <c r="D82" t="n">
        <v>29174913</v>
      </c>
      <c r="E82" t="n">
        <v>1</v>
      </c>
      <c r="F82" t="n">
        <v>1</v>
      </c>
      <c r="G82" t="n">
        <v>1</v>
      </c>
      <c r="H82" t="n">
        <v>2</v>
      </c>
      <c r="I82" t="inlineStr">
        <is>
          <t>400001</t>
        </is>
      </c>
      <c r="J82" t="inlineStr">
        <is>
          <t>ТСЭМ Московской обл., 400001, приказ Минстроя России №675/пр от 28.02.2017 № 264/пр</t>
        </is>
      </c>
      <c r="K82" t="inlineStr">
        <is>
          <t>Автомобили бортовые, грузоподъемность до 5 т</t>
        </is>
      </c>
      <c r="L82" t="n">
        <v>1368</v>
      </c>
      <c r="N82" t="n">
        <v>1011</v>
      </c>
      <c r="O82" t="inlineStr">
        <is>
          <t>маш.-ч</t>
        </is>
      </c>
      <c r="P82" t="inlineStr">
        <is>
          <t>маш.-ч</t>
        </is>
      </c>
      <c r="Q82" t="n">
        <v>1</v>
      </c>
      <c r="X82" t="n">
        <v>0.6</v>
      </c>
      <c r="Y82" t="n">
        <v>0</v>
      </c>
      <c r="Z82" t="n">
        <v>87.17</v>
      </c>
      <c r="AA82" t="n">
        <v>11.6</v>
      </c>
      <c r="AB82" t="n">
        <v>0</v>
      </c>
      <c r="AC82" t="n">
        <v>0</v>
      </c>
      <c r="AD82" t="n">
        <v>1</v>
      </c>
      <c r="AE82" t="n">
        <v>0</v>
      </c>
      <c r="AF82" t="inlineStr"/>
      <c r="AG82" t="n">
        <v>0.6</v>
      </c>
      <c r="AH82" t="n">
        <v>2</v>
      </c>
      <c r="AI82" t="n">
        <v>78855853</v>
      </c>
      <c r="AJ82" t="n">
        <v>78</v>
      </c>
      <c r="AK82" t="n">
        <v>0</v>
      </c>
      <c r="AL82" t="n">
        <v>0</v>
      </c>
      <c r="AM82" t="n">
        <v>0</v>
      </c>
      <c r="AN82" t="n">
        <v>0</v>
      </c>
      <c r="AO82" t="n">
        <v>0</v>
      </c>
      <c r="AP82" t="n">
        <v>0</v>
      </c>
      <c r="AQ82" t="n">
        <v>0</v>
      </c>
      <c r="AR82" t="n">
        <v>0</v>
      </c>
    </row>
    <row r="83">
      <c r="A83">
        <f>ROW(Source!A156)</f>
        <v/>
      </c>
      <c r="B83" t="n">
        <v>78855870</v>
      </c>
      <c r="C83" t="n">
        <v>78855849</v>
      </c>
      <c r="D83" t="n">
        <v>29107441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101-0324</t>
        </is>
      </c>
      <c r="J83" t="inlineStr">
        <is>
          <t>ТССЦ Московской обл., 101-0324, приказ Минстроя России №675/пр от 28.02.2017 № 254/пр</t>
        </is>
      </c>
      <c r="K83" t="inlineStr">
        <is>
          <t>Кислород технический газообразный</t>
        </is>
      </c>
      <c r="L83" t="n">
        <v>1339</v>
      </c>
      <c r="N83" t="n">
        <v>1007</v>
      </c>
      <c r="O83" t="inlineStr">
        <is>
          <t>м3</t>
        </is>
      </c>
      <c r="P83" t="inlineStr">
        <is>
          <t>м3</t>
        </is>
      </c>
      <c r="Q83" t="n">
        <v>1</v>
      </c>
      <c r="X83" t="n">
        <v>0.48</v>
      </c>
      <c r="Y83" t="n">
        <v>6.23</v>
      </c>
      <c r="Z83" t="n">
        <v>0</v>
      </c>
      <c r="AA83" t="n">
        <v>0</v>
      </c>
      <c r="AB83" t="n">
        <v>0</v>
      </c>
      <c r="AC83" t="n">
        <v>0</v>
      </c>
      <c r="AD83" t="n">
        <v>1</v>
      </c>
      <c r="AE83" t="n">
        <v>0</v>
      </c>
      <c r="AF83" t="inlineStr"/>
      <c r="AG83" t="n">
        <v>0.48</v>
      </c>
      <c r="AH83" t="n">
        <v>2</v>
      </c>
      <c r="AI83" t="n">
        <v>78855854</v>
      </c>
      <c r="AJ83" t="n">
        <v>79</v>
      </c>
      <c r="AK83" t="n">
        <v>0</v>
      </c>
      <c r="AL83" t="n">
        <v>0</v>
      </c>
      <c r="AM83" t="n">
        <v>0</v>
      </c>
      <c r="AN83" t="n">
        <v>0</v>
      </c>
      <c r="AO83" t="n">
        <v>0</v>
      </c>
      <c r="AP83" t="n">
        <v>0</v>
      </c>
      <c r="AQ83" t="n">
        <v>0</v>
      </c>
      <c r="AR83" t="n">
        <v>0</v>
      </c>
    </row>
    <row r="84">
      <c r="A84">
        <f>ROW(Source!A156)</f>
        <v/>
      </c>
      <c r="B84" t="n">
        <v>78855871</v>
      </c>
      <c r="C84" t="n">
        <v>78855849</v>
      </c>
      <c r="D84" t="n">
        <v>29107430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101-1602</t>
        </is>
      </c>
      <c r="J84" t="inlineStr">
        <is>
          <t>ТССЦ Московской обл., 101-1602, приказ Минстроя России №675/пр от 28.02.2017 № 254/пр</t>
        </is>
      </c>
      <c r="K84" t="inlineStr">
        <is>
          <t>Ацетилен газообразный технический</t>
        </is>
      </c>
      <c r="L84" t="n">
        <v>1339</v>
      </c>
      <c r="N84" t="n">
        <v>1007</v>
      </c>
      <c r="O84" t="inlineStr">
        <is>
          <t>м3</t>
        </is>
      </c>
      <c r="P84" t="inlineStr">
        <is>
          <t>м3</t>
        </is>
      </c>
      <c r="Q84" t="n">
        <v>1</v>
      </c>
      <c r="X84" t="n">
        <v>0.21</v>
      </c>
      <c r="Y84" t="n">
        <v>38.49</v>
      </c>
      <c r="Z84" t="n">
        <v>0</v>
      </c>
      <c r="AA84" t="n">
        <v>0</v>
      </c>
      <c r="AB84" t="n">
        <v>0</v>
      </c>
      <c r="AC84" t="n">
        <v>0</v>
      </c>
      <c r="AD84" t="n">
        <v>1</v>
      </c>
      <c r="AE84" t="n">
        <v>0</v>
      </c>
      <c r="AF84" t="inlineStr"/>
      <c r="AG84" t="n">
        <v>0.21</v>
      </c>
      <c r="AH84" t="n">
        <v>2</v>
      </c>
      <c r="AI84" t="n">
        <v>78855855</v>
      </c>
      <c r="AJ84" t="n">
        <v>80</v>
      </c>
      <c r="AK84" t="n">
        <v>0</v>
      </c>
      <c r="AL84" t="n">
        <v>0</v>
      </c>
      <c r="AM84" t="n">
        <v>0</v>
      </c>
      <c r="AN84" t="n">
        <v>0</v>
      </c>
      <c r="AO84" t="n">
        <v>0</v>
      </c>
      <c r="AP84" t="n">
        <v>0</v>
      </c>
      <c r="AQ84" t="n">
        <v>0</v>
      </c>
      <c r="AR84" t="n">
        <v>0</v>
      </c>
    </row>
    <row r="85">
      <c r="A85">
        <f>ROW(Source!A156)</f>
        <v/>
      </c>
      <c r="B85" t="n">
        <v>78855872</v>
      </c>
      <c r="C85" t="n">
        <v>78855849</v>
      </c>
      <c r="D85" t="n">
        <v>29117360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103-1456</t>
        </is>
      </c>
      <c r="J85" t="inlineStr">
        <is>
          <t>ТССЦ Московской обл., 103-1456, приказ Минстроя России №675/пр от 28.02.2017 № 254/пр</t>
        </is>
      </c>
      <c r="K8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85" t="n">
        <v>1301</v>
      </c>
      <c r="N85" t="n">
        <v>1003</v>
      </c>
      <c r="O85" t="inlineStr">
        <is>
          <t>м</t>
        </is>
      </c>
      <c r="P85" t="inlineStr">
        <is>
          <t>м</t>
        </is>
      </c>
      <c r="Q85" t="n">
        <v>1</v>
      </c>
      <c r="X85" t="n">
        <v>95.8</v>
      </c>
      <c r="Y85" t="n">
        <v>21.1</v>
      </c>
      <c r="Z85" t="n">
        <v>0</v>
      </c>
      <c r="AA85" t="n">
        <v>0</v>
      </c>
      <c r="AB85" t="n">
        <v>0</v>
      </c>
      <c r="AC85" t="n">
        <v>0</v>
      </c>
      <c r="AD85" t="n">
        <v>1</v>
      </c>
      <c r="AE85" t="n">
        <v>0</v>
      </c>
      <c r="AF85" t="inlineStr"/>
      <c r="AG85" t="n">
        <v>95.8</v>
      </c>
      <c r="AH85" t="n">
        <v>2</v>
      </c>
      <c r="AI85" t="n">
        <v>78855856</v>
      </c>
      <c r="AJ85" t="n">
        <v>81</v>
      </c>
      <c r="AK85" t="n">
        <v>0</v>
      </c>
      <c r="AL85" t="n">
        <v>0</v>
      </c>
      <c r="AM85" t="n">
        <v>0</v>
      </c>
      <c r="AN85" t="n">
        <v>0</v>
      </c>
      <c r="AO85" t="n">
        <v>0</v>
      </c>
      <c r="AP85" t="n">
        <v>0</v>
      </c>
      <c r="AQ85" t="n">
        <v>0</v>
      </c>
      <c r="AR85" t="n">
        <v>0</v>
      </c>
    </row>
    <row r="86">
      <c r="A86">
        <f>ROW(Source!A156)</f>
        <v/>
      </c>
      <c r="B86" t="n">
        <v>78855873</v>
      </c>
      <c r="C86" t="n">
        <v>78855849</v>
      </c>
      <c r="D86" t="n">
        <v>29117371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103-9910</t>
        </is>
      </c>
      <c r="J86" t="inlineStr">
        <is>
          <t>ТССЦ Московской обл., 103-9910, приказ Минстроя России №675/пр от 28.02.2017 № 254/пр</t>
        </is>
      </c>
      <c r="K86" t="inlineStr">
        <is>
          <t>Фасонные и соединительные части к многослойным металлополимерным трубам</t>
        </is>
      </c>
      <c r="L86" t="n">
        <v>1354</v>
      </c>
      <c r="N86" t="n">
        <v>1010</v>
      </c>
      <c r="O86" t="inlineStr">
        <is>
          <t>шт.</t>
        </is>
      </c>
      <c r="P86" t="inlineStr">
        <is>
          <t>шт.</t>
        </is>
      </c>
      <c r="Q86" t="n">
        <v>1</v>
      </c>
      <c r="X86" t="n">
        <v>0</v>
      </c>
      <c r="Y86" t="n">
        <v>0</v>
      </c>
      <c r="Z86" t="n">
        <v>0</v>
      </c>
      <c r="AA86" t="n">
        <v>0</v>
      </c>
      <c r="AB86" t="n">
        <v>0</v>
      </c>
      <c r="AC86" t="n">
        <v>1</v>
      </c>
      <c r="AD86" t="n">
        <v>0</v>
      </c>
      <c r="AE86" t="n">
        <v>0</v>
      </c>
      <c r="AF86" t="inlineStr"/>
      <c r="AG86" t="n">
        <v>0</v>
      </c>
      <c r="AH86" t="n">
        <v>3</v>
      </c>
      <c r="AI86" t="n">
        <v>-1</v>
      </c>
      <c r="AJ86" t="inlineStr"/>
      <c r="AK86" t="n">
        <v>0</v>
      </c>
      <c r="AL86" t="n">
        <v>0</v>
      </c>
      <c r="AM86" t="n">
        <v>0</v>
      </c>
      <c r="AN86" t="n">
        <v>0</v>
      </c>
      <c r="AO86" t="n">
        <v>0</v>
      </c>
      <c r="AP86" t="n">
        <v>0</v>
      </c>
      <c r="AQ86" t="n">
        <v>0</v>
      </c>
      <c r="AR86" t="n">
        <v>0</v>
      </c>
    </row>
    <row r="87">
      <c r="A87">
        <f>ROW(Source!A156)</f>
        <v/>
      </c>
      <c r="B87" t="n">
        <v>78855874</v>
      </c>
      <c r="C87" t="n">
        <v>78855849</v>
      </c>
      <c r="D87" t="n">
        <v>29140635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301-1380</t>
        </is>
      </c>
      <c r="J87" t="inlineStr">
        <is>
          <t>ТССЦ Московской обл., 301-1380, приказ Минстроя России №675/пр от 28.02.2017 № 256/пр</t>
        </is>
      </c>
      <c r="K87" t="inlineStr">
        <is>
          <t>Трубки защитные гофрированные</t>
        </is>
      </c>
      <c r="L87" t="n">
        <v>1301</v>
      </c>
      <c r="N87" t="n">
        <v>1003</v>
      </c>
      <c r="O87" t="inlineStr">
        <is>
          <t>м</t>
        </is>
      </c>
      <c r="P87" t="inlineStr">
        <is>
          <t>м</t>
        </is>
      </c>
      <c r="Q87" t="n">
        <v>1</v>
      </c>
      <c r="X87" t="n">
        <v>11</v>
      </c>
      <c r="Y87" t="n">
        <v>9.52</v>
      </c>
      <c r="Z87" t="n">
        <v>0</v>
      </c>
      <c r="AA87" t="n">
        <v>0</v>
      </c>
      <c r="AB87" t="n">
        <v>0</v>
      </c>
      <c r="AC87" t="n">
        <v>0</v>
      </c>
      <c r="AD87" t="n">
        <v>1</v>
      </c>
      <c r="AE87" t="n">
        <v>0</v>
      </c>
      <c r="AF87" t="inlineStr"/>
      <c r="AG87" t="n">
        <v>11</v>
      </c>
      <c r="AH87" t="n">
        <v>2</v>
      </c>
      <c r="AI87" t="n">
        <v>78855857</v>
      </c>
      <c r="AJ87" t="n">
        <v>82</v>
      </c>
      <c r="AK87" t="n">
        <v>0</v>
      </c>
      <c r="AL87" t="n">
        <v>0</v>
      </c>
      <c r="AM87" t="n">
        <v>0</v>
      </c>
      <c r="AN87" t="n">
        <v>0</v>
      </c>
      <c r="AO87" t="n">
        <v>0</v>
      </c>
      <c r="AP87" t="n">
        <v>0</v>
      </c>
      <c r="AQ87" t="n">
        <v>0</v>
      </c>
      <c r="AR87" t="n">
        <v>0</v>
      </c>
    </row>
    <row r="88">
      <c r="A88">
        <f>ROW(Source!A156)</f>
        <v/>
      </c>
      <c r="B88" t="n">
        <v>78855875</v>
      </c>
      <c r="C88" t="n">
        <v>78855849</v>
      </c>
      <c r="D88" t="n">
        <v>29139870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301-9240</t>
        </is>
      </c>
      <c r="J88" t="inlineStr">
        <is>
          <t>ТССЦ Московской обл., 301-9240, приказ Минстроя России №675/пр от 28.02.2017 № 256/пр</t>
        </is>
      </c>
      <c r="K88" t="inlineStr">
        <is>
          <t>Крепления</t>
        </is>
      </c>
      <c r="L88" t="n">
        <v>1346</v>
      </c>
      <c r="N88" t="n">
        <v>1009</v>
      </c>
      <c r="O88" t="inlineStr">
        <is>
          <t>кг</t>
        </is>
      </c>
      <c r="P88" t="inlineStr">
        <is>
          <t>кг</t>
        </is>
      </c>
      <c r="Q88" t="n">
        <v>1</v>
      </c>
      <c r="X88" t="n">
        <v>0</v>
      </c>
      <c r="Y88" t="n">
        <v>0</v>
      </c>
      <c r="Z88" t="n">
        <v>0</v>
      </c>
      <c r="AA88" t="n">
        <v>0</v>
      </c>
      <c r="AB88" t="n">
        <v>0</v>
      </c>
      <c r="AC88" t="n">
        <v>1</v>
      </c>
      <c r="AD88" t="n">
        <v>0</v>
      </c>
      <c r="AE88" t="n">
        <v>0</v>
      </c>
      <c r="AF88" t="inlineStr"/>
      <c r="AG88" t="n">
        <v>0</v>
      </c>
      <c r="AH88" t="n">
        <v>3</v>
      </c>
      <c r="AI88" t="n">
        <v>-1</v>
      </c>
      <c r="AJ88" t="inlineStr"/>
      <c r="AK88" t="n">
        <v>0</v>
      </c>
      <c r="AL88" t="n">
        <v>0</v>
      </c>
      <c r="AM88" t="n">
        <v>0</v>
      </c>
      <c r="AN88" t="n">
        <v>0</v>
      </c>
      <c r="AO88" t="n">
        <v>0</v>
      </c>
      <c r="AP88" t="n">
        <v>0</v>
      </c>
      <c r="AQ88" t="n">
        <v>0</v>
      </c>
      <c r="AR88" t="n">
        <v>0</v>
      </c>
    </row>
    <row r="89">
      <c r="A89">
        <f>ROW(Source!A156)</f>
        <v/>
      </c>
      <c r="B89" t="n">
        <v>78855876</v>
      </c>
      <c r="C89" t="n">
        <v>78855849</v>
      </c>
      <c r="D89" t="n">
        <v>29144271</v>
      </c>
      <c r="E89" t="n">
        <v>1</v>
      </c>
      <c r="F89" t="n">
        <v>1</v>
      </c>
      <c r="G89" t="n">
        <v>1</v>
      </c>
      <c r="H89" t="n">
        <v>3</v>
      </c>
      <c r="I89" t="inlineStr">
        <is>
          <t>302-9912</t>
        </is>
      </c>
      <c r="J89" t="inlineStr">
        <is>
          <t>ТССЦ Московской обл., 302-9912, приказ Минстроя России №675/пр от 28.02.2017 № 256/пр</t>
        </is>
      </c>
      <c r="K89" t="inlineStr">
        <is>
          <t>Арматура запорная к многослойным металлополимерным трубам</t>
        </is>
      </c>
      <c r="L89" t="n">
        <v>1354</v>
      </c>
      <c r="N89" t="n">
        <v>1010</v>
      </c>
      <c r="O89" t="inlineStr">
        <is>
          <t>шт.</t>
        </is>
      </c>
      <c r="P89" t="inlineStr">
        <is>
          <t>шт.</t>
        </is>
      </c>
      <c r="Q89" t="n">
        <v>1</v>
      </c>
      <c r="X89" t="n">
        <v>0</v>
      </c>
      <c r="Y89" t="n">
        <v>0</v>
      </c>
      <c r="Z89" t="n">
        <v>0</v>
      </c>
      <c r="AA89" t="n">
        <v>0</v>
      </c>
      <c r="AB89" t="n">
        <v>0</v>
      </c>
      <c r="AC89" t="n">
        <v>1</v>
      </c>
      <c r="AD89" t="n">
        <v>0</v>
      </c>
      <c r="AE89" t="n">
        <v>0</v>
      </c>
      <c r="AF89" t="inlineStr"/>
      <c r="AG89" t="n">
        <v>0</v>
      </c>
      <c r="AH89" t="n">
        <v>3</v>
      </c>
      <c r="AI89" t="n">
        <v>-1</v>
      </c>
      <c r="AJ89" t="inlineStr"/>
      <c r="AK89" t="n">
        <v>0</v>
      </c>
      <c r="AL89" t="n">
        <v>0</v>
      </c>
      <c r="AM89" t="n">
        <v>0</v>
      </c>
      <c r="AN89" t="n">
        <v>0</v>
      </c>
      <c r="AO89" t="n">
        <v>0</v>
      </c>
      <c r="AP89" t="n">
        <v>0</v>
      </c>
      <c r="AQ89" t="n">
        <v>0</v>
      </c>
      <c r="AR89" t="n">
        <v>0</v>
      </c>
    </row>
    <row r="90">
      <c r="A90">
        <f>ROW(Source!A156)</f>
        <v/>
      </c>
      <c r="B90" t="n">
        <v>78855877</v>
      </c>
      <c r="C90" t="n">
        <v>78855849</v>
      </c>
      <c r="D90" t="n">
        <v>29149245</v>
      </c>
      <c r="E90" t="n">
        <v>1</v>
      </c>
      <c r="F90" t="n">
        <v>1</v>
      </c>
      <c r="G90" t="n">
        <v>1</v>
      </c>
      <c r="H90" t="n">
        <v>3</v>
      </c>
      <c r="I90" t="inlineStr">
        <is>
          <t>405-0254</t>
        </is>
      </c>
      <c r="J90" t="inlineStr">
        <is>
          <t>ТССЦ Московской обл., 405-0254, приказ Минстроя России №675/пр от 28.02.2017 № 257/пр</t>
        </is>
      </c>
      <c r="K90" t="inlineStr">
        <is>
          <t>Известь строительная негашеная хлорная, марки А</t>
        </is>
      </c>
      <c r="L90" t="n">
        <v>1348</v>
      </c>
      <c r="N90" t="n">
        <v>1009</v>
      </c>
      <c r="O90" t="inlineStr">
        <is>
          <t>т</t>
        </is>
      </c>
      <c r="P90" t="inlineStr">
        <is>
          <t>т</t>
        </is>
      </c>
      <c r="Q90" t="n">
        <v>1000</v>
      </c>
      <c r="X90" t="n">
        <v>0.0016</v>
      </c>
      <c r="Y90" t="n">
        <v>2147</v>
      </c>
      <c r="Z90" t="n">
        <v>0</v>
      </c>
      <c r="AA90" t="n">
        <v>0</v>
      </c>
      <c r="AB90" t="n">
        <v>0</v>
      </c>
      <c r="AC90" t="n">
        <v>0</v>
      </c>
      <c r="AD90" t="n">
        <v>1</v>
      </c>
      <c r="AE90" t="n">
        <v>0</v>
      </c>
      <c r="AF90" t="inlineStr"/>
      <c r="AG90" t="n">
        <v>0.0016</v>
      </c>
      <c r="AH90" t="n">
        <v>2</v>
      </c>
      <c r="AI90" t="n">
        <v>78855858</v>
      </c>
      <c r="AJ90" t="n">
        <v>83</v>
      </c>
      <c r="AK90" t="n">
        <v>0</v>
      </c>
      <c r="AL90" t="n">
        <v>0</v>
      </c>
      <c r="AM90" t="n">
        <v>0</v>
      </c>
      <c r="AN90" t="n">
        <v>0</v>
      </c>
      <c r="AO90" t="n">
        <v>0</v>
      </c>
      <c r="AP90" t="n">
        <v>0</v>
      </c>
      <c r="AQ90" t="n">
        <v>0</v>
      </c>
      <c r="AR90" t="n">
        <v>0</v>
      </c>
    </row>
    <row r="91">
      <c r="A91">
        <f>ROW(Source!A156)</f>
        <v/>
      </c>
      <c r="B91" t="n">
        <v>78855878</v>
      </c>
      <c r="C91" t="n">
        <v>78855849</v>
      </c>
      <c r="D91" t="n">
        <v>29150040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411-0001</t>
        </is>
      </c>
      <c r="J91" t="inlineStr">
        <is>
          <t>ТССЦ Московской обл., 411-0001, приказ Минстроя России №675/пр от 28.02.2017 № 257/пр</t>
        </is>
      </c>
      <c r="K91" t="inlineStr">
        <is>
          <t>Вода</t>
        </is>
      </c>
      <c r="L91" t="n">
        <v>1339</v>
      </c>
      <c r="N91" t="n">
        <v>1007</v>
      </c>
      <c r="O91" t="inlineStr">
        <is>
          <t>м3</t>
        </is>
      </c>
      <c r="P91" t="inlineStr">
        <is>
          <t>м3</t>
        </is>
      </c>
      <c r="Q91" t="n">
        <v>1</v>
      </c>
      <c r="X91" t="n">
        <v>0.47</v>
      </c>
      <c r="Y91" t="n">
        <v>2.44</v>
      </c>
      <c r="Z91" t="n">
        <v>0</v>
      </c>
      <c r="AA91" t="n">
        <v>0</v>
      </c>
      <c r="AB91" t="n">
        <v>0</v>
      </c>
      <c r="AC91" t="n">
        <v>0</v>
      </c>
      <c r="AD91" t="n">
        <v>1</v>
      </c>
      <c r="AE91" t="n">
        <v>0</v>
      </c>
      <c r="AF91" t="inlineStr"/>
      <c r="AG91" t="n">
        <v>0.47</v>
      </c>
      <c r="AH91" t="n">
        <v>2</v>
      </c>
      <c r="AI91" t="n">
        <v>78855859</v>
      </c>
      <c r="AJ91" t="n">
        <v>84</v>
      </c>
      <c r="AK91" t="n">
        <v>0</v>
      </c>
      <c r="AL91" t="n">
        <v>0</v>
      </c>
      <c r="AM91" t="n">
        <v>0</v>
      </c>
      <c r="AN91" t="n">
        <v>0</v>
      </c>
      <c r="AO91" t="n">
        <v>0</v>
      </c>
      <c r="AP91" t="n">
        <v>0</v>
      </c>
      <c r="AQ91" t="n">
        <v>0</v>
      </c>
      <c r="AR91" t="n">
        <v>0</v>
      </c>
    </row>
    <row r="92">
      <c r="A92">
        <f>ROW(Source!A161)</f>
        <v/>
      </c>
      <c r="B92" t="n">
        <v>78855897</v>
      </c>
      <c r="C92" t="n">
        <v>78855890</v>
      </c>
      <c r="D92" t="n">
        <v>18408291</v>
      </c>
      <c r="E92" t="n">
        <v>1</v>
      </c>
      <c r="F92" t="n">
        <v>1</v>
      </c>
      <c r="G92" t="n">
        <v>1</v>
      </c>
      <c r="H92" t="n">
        <v>1</v>
      </c>
      <c r="I92" t="inlineStr">
        <is>
          <t>1-1025-90</t>
        </is>
      </c>
      <c r="J92" t="inlineStr"/>
      <c r="K92" t="inlineStr">
        <is>
          <t>Рабочий строитель среднего разряда 2,5</t>
        </is>
      </c>
      <c r="L92" t="n">
        <v>1369</v>
      </c>
      <c r="N92" t="n">
        <v>1013</v>
      </c>
      <c r="O92" t="inlineStr">
        <is>
          <t>чел.-ч</t>
        </is>
      </c>
      <c r="P92" t="inlineStr">
        <is>
          <t>чел.-ч</t>
        </is>
      </c>
      <c r="Q92" t="n">
        <v>1</v>
      </c>
      <c r="X92" t="n">
        <v>32.2</v>
      </c>
      <c r="Y92" t="n">
        <v>0</v>
      </c>
      <c r="Z92" t="n">
        <v>0</v>
      </c>
      <c r="AA92" t="n">
        <v>0</v>
      </c>
      <c r="AB92" t="n">
        <v>8.17</v>
      </c>
      <c r="AC92" t="n">
        <v>0</v>
      </c>
      <c r="AD92" t="n">
        <v>1</v>
      </c>
      <c r="AE92" t="n">
        <v>1</v>
      </c>
      <c r="AF92" t="inlineStr"/>
      <c r="AG92" t="n">
        <v>32.2</v>
      </c>
      <c r="AH92" t="n">
        <v>2</v>
      </c>
      <c r="AI92" t="n">
        <v>78855891</v>
      </c>
      <c r="AJ92" t="n">
        <v>89</v>
      </c>
      <c r="AK92" t="n">
        <v>0</v>
      </c>
      <c r="AL92" t="n">
        <v>0</v>
      </c>
      <c r="AM92" t="n">
        <v>0</v>
      </c>
      <c r="AN92" t="n">
        <v>0</v>
      </c>
      <c r="AO92" t="n">
        <v>0</v>
      </c>
      <c r="AP92" t="n">
        <v>0</v>
      </c>
      <c r="AQ92" t="n">
        <v>0</v>
      </c>
      <c r="AR92" t="n">
        <v>0</v>
      </c>
    </row>
    <row r="93">
      <c r="A93">
        <f>ROW(Source!A161)</f>
        <v/>
      </c>
      <c r="B93" t="n">
        <v>78855898</v>
      </c>
      <c r="C93" t="n">
        <v>78855890</v>
      </c>
      <c r="D93" t="n">
        <v>29174913</v>
      </c>
      <c r="E93" t="n">
        <v>1</v>
      </c>
      <c r="F93" t="n">
        <v>1</v>
      </c>
      <c r="G93" t="n">
        <v>1</v>
      </c>
      <c r="H93" t="n">
        <v>2</v>
      </c>
      <c r="I93" t="inlineStr">
        <is>
          <t>400001</t>
        </is>
      </c>
      <c r="J93" t="inlineStr">
        <is>
          <t>ТСЭМ Московской обл., 400001, приказ Минстроя России №675/пр от 28.02.2017 № 264/пр</t>
        </is>
      </c>
      <c r="K93" t="inlineStr">
        <is>
          <t>Автомобили бортовые, грузоподъемность до 5 т</t>
        </is>
      </c>
      <c r="L93" t="n">
        <v>1368</v>
      </c>
      <c r="N93" t="n">
        <v>1011</v>
      </c>
      <c r="O93" t="inlineStr">
        <is>
          <t>маш.-ч</t>
        </is>
      </c>
      <c r="P93" t="inlineStr">
        <is>
          <t>маш.-ч</t>
        </is>
      </c>
      <c r="Q93" t="n">
        <v>1</v>
      </c>
      <c r="X93" t="n">
        <v>0.01</v>
      </c>
      <c r="Y93" t="n">
        <v>0</v>
      </c>
      <c r="Z93" t="n">
        <v>87.17</v>
      </c>
      <c r="AA93" t="n">
        <v>11.6</v>
      </c>
      <c r="AB93" t="n">
        <v>0</v>
      </c>
      <c r="AC93" t="n">
        <v>0</v>
      </c>
      <c r="AD93" t="n">
        <v>1</v>
      </c>
      <c r="AE93" t="n">
        <v>0</v>
      </c>
      <c r="AF93" t="inlineStr"/>
      <c r="AG93" t="n">
        <v>0.01</v>
      </c>
      <c r="AH93" t="n">
        <v>2</v>
      </c>
      <c r="AI93" t="n">
        <v>78855892</v>
      </c>
      <c r="AJ93" t="n">
        <v>90</v>
      </c>
      <c r="AK93" t="n">
        <v>0</v>
      </c>
      <c r="AL93" t="n">
        <v>0</v>
      </c>
      <c r="AM93" t="n">
        <v>0</v>
      </c>
      <c r="AN93" t="n">
        <v>0</v>
      </c>
      <c r="AO93" t="n">
        <v>0</v>
      </c>
      <c r="AP93" t="n">
        <v>0</v>
      </c>
      <c r="AQ93" t="n">
        <v>0</v>
      </c>
      <c r="AR93" t="n">
        <v>0</v>
      </c>
    </row>
    <row r="94">
      <c r="A94">
        <f>ROW(Source!A161)</f>
        <v/>
      </c>
      <c r="B94" t="n">
        <v>78855899</v>
      </c>
      <c r="C94" t="n">
        <v>78855890</v>
      </c>
      <c r="D94" t="n">
        <v>29110139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101-1703</t>
        </is>
      </c>
      <c r="J94" t="inlineStr">
        <is>
          <t>ТССЦ Московской обл., 101-1703, приказ Минстроя России №675/пр от 28.02.2017 № 254/пр</t>
        </is>
      </c>
      <c r="K94" t="inlineStr">
        <is>
          <t>Прокладки резиновые (пластина техническая прессованная)</t>
        </is>
      </c>
      <c r="L94" t="n">
        <v>1346</v>
      </c>
      <c r="N94" t="n">
        <v>1009</v>
      </c>
      <c r="O94" t="inlineStr">
        <is>
          <t>кг</t>
        </is>
      </c>
      <c r="P94" t="inlineStr">
        <is>
          <t>кг</t>
        </is>
      </c>
      <c r="Q94" t="n">
        <v>1</v>
      </c>
      <c r="X94" t="n">
        <v>2</v>
      </c>
      <c r="Y94" t="n">
        <v>23.09</v>
      </c>
      <c r="Z94" t="n">
        <v>0</v>
      </c>
      <c r="AA94" t="n">
        <v>0</v>
      </c>
      <c r="AB94" t="n">
        <v>0</v>
      </c>
      <c r="AC94" t="n">
        <v>0</v>
      </c>
      <c r="AD94" t="n">
        <v>1</v>
      </c>
      <c r="AE94" t="n">
        <v>0</v>
      </c>
      <c r="AF94" t="inlineStr"/>
      <c r="AG94" t="n">
        <v>2</v>
      </c>
      <c r="AH94" t="n">
        <v>2</v>
      </c>
      <c r="AI94" t="n">
        <v>78855893</v>
      </c>
      <c r="AJ94" t="n">
        <v>91</v>
      </c>
      <c r="AK94" t="n">
        <v>0</v>
      </c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</row>
    <row r="95">
      <c r="A95">
        <f>ROW(Source!A161)</f>
        <v/>
      </c>
      <c r="B95" t="n">
        <v>78855900</v>
      </c>
      <c r="C95" t="n">
        <v>78855890</v>
      </c>
      <c r="D95" t="n">
        <v>29114240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101-2576</t>
        </is>
      </c>
      <c r="J95" t="inlineStr">
        <is>
          <t>ТССЦ Московской обл., 101-2576, приказ Минстроя России №675/пр от 28.02.2017 № 254/пр</t>
        </is>
      </c>
      <c r="K95" t="inlineStr">
        <is>
          <t>Болты с гайками и шайбами для санитарно-технических работ диаметром 16 мм</t>
        </is>
      </c>
      <c r="L95" t="n">
        <v>1348</v>
      </c>
      <c r="N95" t="n">
        <v>1009</v>
      </c>
      <c r="O95" t="inlineStr">
        <is>
          <t>т</t>
        </is>
      </c>
      <c r="P95" t="inlineStr">
        <is>
          <t>т</t>
        </is>
      </c>
      <c r="Q95" t="n">
        <v>1000</v>
      </c>
      <c r="X95" t="n">
        <v>0.005</v>
      </c>
      <c r="Y95" t="n">
        <v>14830</v>
      </c>
      <c r="Z95" t="n">
        <v>0</v>
      </c>
      <c r="AA95" t="n">
        <v>0</v>
      </c>
      <c r="AB95" t="n">
        <v>0</v>
      </c>
      <c r="AC95" t="n">
        <v>0</v>
      </c>
      <c r="AD95" t="n">
        <v>1</v>
      </c>
      <c r="AE95" t="n">
        <v>0</v>
      </c>
      <c r="AF95" t="inlineStr"/>
      <c r="AG95" t="n">
        <v>0.005</v>
      </c>
      <c r="AH95" t="n">
        <v>2</v>
      </c>
      <c r="AI95" t="n">
        <v>78855894</v>
      </c>
      <c r="AJ95" t="n">
        <v>92</v>
      </c>
      <c r="AK95" t="n">
        <v>0</v>
      </c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</row>
    <row r="96">
      <c r="A96">
        <f>ROW(Source!A161)</f>
        <v/>
      </c>
      <c r="B96" t="n">
        <v>78855901</v>
      </c>
      <c r="C96" t="n">
        <v>78855890</v>
      </c>
      <c r="D96" t="n">
        <v>29150040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411-0001</t>
        </is>
      </c>
      <c r="J96" t="inlineStr">
        <is>
          <t>ТССЦ Московской обл., 411-0001, приказ Минстроя России №675/пр от 28.02.2017 № 257/пр</t>
        </is>
      </c>
      <c r="K96" t="inlineStr">
        <is>
          <t>Вода</t>
        </is>
      </c>
      <c r="L96" t="n">
        <v>1339</v>
      </c>
      <c r="N96" t="n">
        <v>1007</v>
      </c>
      <c r="O96" t="inlineStr">
        <is>
          <t>м3</t>
        </is>
      </c>
      <c r="P96" t="inlineStr">
        <is>
          <t>м3</t>
        </is>
      </c>
      <c r="Q96" t="n">
        <v>1</v>
      </c>
      <c r="X96" t="n">
        <v>7.8</v>
      </c>
      <c r="Y96" t="n">
        <v>2.44</v>
      </c>
      <c r="Z96" t="n">
        <v>0</v>
      </c>
      <c r="AA96" t="n">
        <v>0</v>
      </c>
      <c r="AB96" t="n">
        <v>0</v>
      </c>
      <c r="AC96" t="n">
        <v>0</v>
      </c>
      <c r="AD96" t="n">
        <v>1</v>
      </c>
      <c r="AE96" t="n">
        <v>0</v>
      </c>
      <c r="AF96" t="inlineStr"/>
      <c r="AG96" t="n">
        <v>7.8</v>
      </c>
      <c r="AH96" t="n">
        <v>2</v>
      </c>
      <c r="AI96" t="n">
        <v>78855895</v>
      </c>
      <c r="AJ96" t="n">
        <v>93</v>
      </c>
      <c r="AK96" t="n">
        <v>0</v>
      </c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</row>
    <row r="97">
      <c r="A97">
        <f>ROW(Source!A201)</f>
        <v/>
      </c>
      <c r="B97" t="n">
        <v>78855975</v>
      </c>
      <c r="C97" t="n">
        <v>78855966</v>
      </c>
      <c r="D97" t="n">
        <v>18409850</v>
      </c>
      <c r="E97" t="n">
        <v>1</v>
      </c>
      <c r="F97" t="n">
        <v>1</v>
      </c>
      <c r="G97" t="n">
        <v>1</v>
      </c>
      <c r="H97" t="n">
        <v>1</v>
      </c>
      <c r="I97" t="inlineStr">
        <is>
          <t>1-1035-90</t>
        </is>
      </c>
      <c r="J97" t="inlineStr"/>
      <c r="K97" t="inlineStr">
        <is>
          <t>Рабочий строитель среднего разряда 3,5</t>
        </is>
      </c>
      <c r="L97" t="n">
        <v>1369</v>
      </c>
      <c r="N97" t="n">
        <v>1013</v>
      </c>
      <c r="O97" t="inlineStr">
        <is>
          <t>чел.-ч</t>
        </is>
      </c>
      <c r="P97" t="inlineStr">
        <is>
          <t>чел.-ч</t>
        </is>
      </c>
      <c r="Q97" t="n">
        <v>1</v>
      </c>
      <c r="X97" t="n">
        <v>103</v>
      </c>
      <c r="Y97" t="n">
        <v>0</v>
      </c>
      <c r="Z97" t="n">
        <v>0</v>
      </c>
      <c r="AA97" t="n">
        <v>0</v>
      </c>
      <c r="AB97" t="n">
        <v>9.07</v>
      </c>
      <c r="AC97" t="n">
        <v>0</v>
      </c>
      <c r="AD97" t="n">
        <v>1</v>
      </c>
      <c r="AE97" t="n">
        <v>1</v>
      </c>
      <c r="AF97" t="inlineStr"/>
      <c r="AG97" t="n">
        <v>103</v>
      </c>
      <c r="AH97" t="n">
        <v>2</v>
      </c>
      <c r="AI97" t="n">
        <v>78855967</v>
      </c>
      <c r="AJ97" t="n">
        <v>95</v>
      </c>
      <c r="AK97" t="n">
        <v>0</v>
      </c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</row>
    <row r="98">
      <c r="A98">
        <f>ROW(Source!A201)</f>
        <v/>
      </c>
      <c r="B98" t="n">
        <v>78855976</v>
      </c>
      <c r="C98" t="n">
        <v>78855966</v>
      </c>
      <c r="D98" t="n">
        <v>29174913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400001</t>
        </is>
      </c>
      <c r="J98" t="inlineStr">
        <is>
          <t>ТСЭМ Московской обл., 400001, приказ Минстроя России №675/пр от 28.02.2017 № 264/пр</t>
        </is>
      </c>
      <c r="K98" t="inlineStr">
        <is>
          <t>Автомобили бортовые, грузоподъемность до 5 т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X98" t="n">
        <v>0.12</v>
      </c>
      <c r="Y98" t="n">
        <v>0</v>
      </c>
      <c r="Z98" t="n">
        <v>87.17</v>
      </c>
      <c r="AA98" t="n">
        <v>11.6</v>
      </c>
      <c r="AB98" t="n">
        <v>0</v>
      </c>
      <c r="AC98" t="n">
        <v>0</v>
      </c>
      <c r="AD98" t="n">
        <v>1</v>
      </c>
      <c r="AE98" t="n">
        <v>0</v>
      </c>
      <c r="AF98" t="inlineStr"/>
      <c r="AG98" t="n">
        <v>0.12</v>
      </c>
      <c r="AH98" t="n">
        <v>2</v>
      </c>
      <c r="AI98" t="n">
        <v>78855968</v>
      </c>
      <c r="AJ98" t="n">
        <v>96</v>
      </c>
      <c r="AK98" t="n">
        <v>0</v>
      </c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</row>
    <row r="99">
      <c r="A99">
        <f>ROW(Source!A201)</f>
        <v/>
      </c>
      <c r="B99" t="n">
        <v>78855977</v>
      </c>
      <c r="C99" t="n">
        <v>78855966</v>
      </c>
      <c r="D99" t="n">
        <v>29110398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101-0388</t>
        </is>
      </c>
      <c r="J99" t="inlineStr">
        <is>
          <t>ТССЦ Московской обл., 101-0388, приказ Минстроя России №675/пр от 28.02.2017 № 254/пр</t>
        </is>
      </c>
      <c r="K99" t="inlineStr">
        <is>
          <t>Краски масляные земляные марки МА-0115 мумия, сурик железный</t>
        </is>
      </c>
      <c r="L99" t="n">
        <v>1348</v>
      </c>
      <c r="N99" t="n">
        <v>1009</v>
      </c>
      <c r="O99" t="inlineStr">
        <is>
          <t>т</t>
        </is>
      </c>
      <c r="P99" t="inlineStr">
        <is>
          <t>т</t>
        </is>
      </c>
      <c r="Q99" t="n">
        <v>1000</v>
      </c>
      <c r="X99" t="n">
        <v>0.0025</v>
      </c>
      <c r="Y99" t="n">
        <v>15118.99</v>
      </c>
      <c r="Z99" t="n">
        <v>0</v>
      </c>
      <c r="AA99" t="n">
        <v>0</v>
      </c>
      <c r="AB99" t="n">
        <v>0</v>
      </c>
      <c r="AC99" t="n">
        <v>0</v>
      </c>
      <c r="AD99" t="n">
        <v>1</v>
      </c>
      <c r="AE99" t="n">
        <v>0</v>
      </c>
      <c r="AF99" t="inlineStr"/>
      <c r="AG99" t="n">
        <v>0.0025</v>
      </c>
      <c r="AH99" t="n">
        <v>2</v>
      </c>
      <c r="AI99" t="n">
        <v>78855969</v>
      </c>
      <c r="AJ99" t="n">
        <v>97</v>
      </c>
      <c r="AK99" t="n">
        <v>0</v>
      </c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</row>
    <row r="100">
      <c r="A100">
        <f>ROW(Source!A201)</f>
        <v/>
      </c>
      <c r="B100" t="n">
        <v>78855978</v>
      </c>
      <c r="C100" t="n">
        <v>78855966</v>
      </c>
      <c r="D100" t="n">
        <v>29110573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101-0628</t>
        </is>
      </c>
      <c r="J100" t="inlineStr">
        <is>
          <t>ТССЦ Московской обл., 101-0628, приказ Минстроя России №675/пр от 28.02.2017 № 254/пр</t>
        </is>
      </c>
      <c r="K100" t="inlineStr">
        <is>
          <t>Олифа комбинированная, марки К-3</t>
        </is>
      </c>
      <c r="L100" t="n">
        <v>1348</v>
      </c>
      <c r="N100" t="n">
        <v>1009</v>
      </c>
      <c r="O100" t="inlineStr">
        <is>
          <t>т</t>
        </is>
      </c>
      <c r="P100" t="inlineStr">
        <is>
          <t>т</t>
        </is>
      </c>
      <c r="Q100" t="n">
        <v>1000</v>
      </c>
      <c r="X100" t="n">
        <v>0.0012</v>
      </c>
      <c r="Y100" t="n">
        <v>16950</v>
      </c>
      <c r="Z100" t="n">
        <v>0</v>
      </c>
      <c r="AA100" t="n">
        <v>0</v>
      </c>
      <c r="AB100" t="n">
        <v>0</v>
      </c>
      <c r="AC100" t="n">
        <v>0</v>
      </c>
      <c r="AD100" t="n">
        <v>1</v>
      </c>
      <c r="AE100" t="n">
        <v>0</v>
      </c>
      <c r="AF100" t="inlineStr"/>
      <c r="AG100" t="n">
        <v>0.0012</v>
      </c>
      <c r="AH100" t="n">
        <v>2</v>
      </c>
      <c r="AI100" t="n">
        <v>78855970</v>
      </c>
      <c r="AJ100" t="n">
        <v>98</v>
      </c>
      <c r="AK100" t="n">
        <v>0</v>
      </c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</row>
    <row r="101">
      <c r="A101">
        <f>ROW(Source!A201)</f>
        <v/>
      </c>
      <c r="B101" t="n">
        <v>78855979</v>
      </c>
      <c r="C101" t="n">
        <v>78855966</v>
      </c>
      <c r="D101" t="n">
        <v>29107963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101-1669</t>
        </is>
      </c>
      <c r="J101" t="inlineStr">
        <is>
          <t>ТССЦ Московской обл., 101-1669, приказ Минстроя России №675/пр от 28.02.2017 № 254/пр</t>
        </is>
      </c>
      <c r="K101" t="inlineStr">
        <is>
          <t>Очес льняной</t>
        </is>
      </c>
      <c r="L101" t="n">
        <v>1346</v>
      </c>
      <c r="N101" t="n">
        <v>1009</v>
      </c>
      <c r="O101" t="inlineStr">
        <is>
          <t>кг</t>
        </is>
      </c>
      <c r="P101" t="inlineStr">
        <is>
          <t>кг</t>
        </is>
      </c>
      <c r="Q101" t="n">
        <v>1</v>
      </c>
      <c r="X101" t="n">
        <v>1.22</v>
      </c>
      <c r="Y101" t="n">
        <v>37.29</v>
      </c>
      <c r="Z101" t="n">
        <v>0</v>
      </c>
      <c r="AA101" t="n">
        <v>0</v>
      </c>
      <c r="AB101" t="n">
        <v>0</v>
      </c>
      <c r="AC101" t="n">
        <v>0</v>
      </c>
      <c r="AD101" t="n">
        <v>1</v>
      </c>
      <c r="AE101" t="n">
        <v>0</v>
      </c>
      <c r="AF101" t="inlineStr"/>
      <c r="AG101" t="n">
        <v>1.22</v>
      </c>
      <c r="AH101" t="n">
        <v>2</v>
      </c>
      <c r="AI101" t="n">
        <v>78855971</v>
      </c>
      <c r="AJ101" t="n">
        <v>99</v>
      </c>
      <c r="AK101" t="n">
        <v>0</v>
      </c>
      <c r="AL101" t="n">
        <v>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</row>
    <row r="102">
      <c r="A102">
        <f>ROW(Source!A201)</f>
        <v/>
      </c>
      <c r="B102" t="n">
        <v>78855980</v>
      </c>
      <c r="C102" t="n">
        <v>78855966</v>
      </c>
      <c r="D102" t="n">
        <v>29142467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302-1344</t>
        </is>
      </c>
      <c r="J102" t="inlineStr">
        <is>
          <t>ТССЦ Московской обл., 302-1344, приказ Минстроя России №675/пр от 28.02.2017 № 256/пр</t>
        </is>
      </c>
      <c r="K102" t="inlineStr">
        <is>
          <t>Вентили проходные муфтовые 15кч18п для воды давлением 1,6 МПа (16 кгс/см2), диаметром 32 мм</t>
        </is>
      </c>
      <c r="L102" t="n">
        <v>1354</v>
      </c>
      <c r="N102" t="n">
        <v>1010</v>
      </c>
      <c r="O102" t="inlineStr">
        <is>
          <t>шт.</t>
        </is>
      </c>
      <c r="P102" t="inlineStr">
        <is>
          <t>шт.</t>
        </is>
      </c>
      <c r="Q102" t="n">
        <v>1</v>
      </c>
      <c r="X102" t="n">
        <v>100</v>
      </c>
      <c r="Y102" t="n">
        <v>39.55</v>
      </c>
      <c r="Z102" t="n">
        <v>0</v>
      </c>
      <c r="AA102" t="n">
        <v>0</v>
      </c>
      <c r="AB102" t="n">
        <v>0</v>
      </c>
      <c r="AC102" t="n">
        <v>0</v>
      </c>
      <c r="AD102" t="n">
        <v>1</v>
      </c>
      <c r="AE102" t="n">
        <v>0</v>
      </c>
      <c r="AF102" t="inlineStr"/>
      <c r="AG102" t="n">
        <v>100</v>
      </c>
      <c r="AH102" t="n">
        <v>3</v>
      </c>
      <c r="AI102" t="n">
        <v>-1</v>
      </c>
      <c r="AJ102" t="inlineStr"/>
      <c r="AK102" t="n">
        <v>0</v>
      </c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</row>
    <row r="103">
      <c r="A103">
        <f>ROW(Source!A201)</f>
        <v/>
      </c>
      <c r="B103" t="n">
        <v>78855981</v>
      </c>
      <c r="C103" t="n">
        <v>78855966</v>
      </c>
      <c r="D103" t="n">
        <v>29164350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509-9899</t>
        </is>
      </c>
      <c r="J103" t="inlineStr">
        <is>
          <t>ТССЦ Московской обл., 509-9899, приказ Минстроя России №675/пр от 28.02.2017 № 258/пр</t>
        </is>
      </c>
      <c r="K103" t="inlineStr">
        <is>
          <t>Строительный мусор и масса возвратных материалов</t>
        </is>
      </c>
      <c r="L103" t="n">
        <v>1348</v>
      </c>
      <c r="N103" t="n">
        <v>1009</v>
      </c>
      <c r="O103" t="inlineStr">
        <is>
          <t>т</t>
        </is>
      </c>
      <c r="P103" t="inlineStr">
        <is>
          <t>т</t>
        </is>
      </c>
      <c r="Q103" t="n">
        <v>1000</v>
      </c>
      <c r="X103" t="n">
        <v>0.11</v>
      </c>
      <c r="Y103" t="n">
        <v>0</v>
      </c>
      <c r="Z103" t="n">
        <v>0</v>
      </c>
      <c r="AA103" t="n">
        <v>0</v>
      </c>
      <c r="AB103" t="n">
        <v>0</v>
      </c>
      <c r="AC103" t="n">
        <v>0</v>
      </c>
      <c r="AD103" t="n">
        <v>0</v>
      </c>
      <c r="AE103" t="n">
        <v>0</v>
      </c>
      <c r="AF103" t="inlineStr"/>
      <c r="AG103" t="n">
        <v>0.11</v>
      </c>
      <c r="AH103" t="n">
        <v>2</v>
      </c>
      <c r="AI103" t="n">
        <v>78855974</v>
      </c>
      <c r="AJ103" t="n">
        <v>101</v>
      </c>
      <c r="AK103" t="n">
        <v>0</v>
      </c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</row>
    <row r="104">
      <c r="A104">
        <f>ROW(Source!A204)</f>
        <v/>
      </c>
      <c r="B104" t="n">
        <v>78856004</v>
      </c>
      <c r="C104" t="n">
        <v>78856003</v>
      </c>
      <c r="D104" t="n">
        <v>18410280</v>
      </c>
      <c r="E104" t="n">
        <v>1</v>
      </c>
      <c r="F104" t="n">
        <v>1</v>
      </c>
      <c r="G104" t="n">
        <v>1</v>
      </c>
      <c r="H104" t="n">
        <v>1</v>
      </c>
      <c r="I104" t="inlineStr">
        <is>
          <t>1-1039-90</t>
        </is>
      </c>
      <c r="J104" t="inlineStr"/>
      <c r="K104" t="inlineStr">
        <is>
          <t>Рабочий строитель среднего разряда 3,9</t>
        </is>
      </c>
      <c r="L104" t="n">
        <v>1369</v>
      </c>
      <c r="N104" t="n">
        <v>1013</v>
      </c>
      <c r="O104" t="inlineStr">
        <is>
          <t>чел.-ч</t>
        </is>
      </c>
      <c r="P104" t="inlineStr">
        <is>
          <t>чел.-ч</t>
        </is>
      </c>
      <c r="Q104" t="n">
        <v>1</v>
      </c>
      <c r="X104" t="n">
        <v>41.6</v>
      </c>
      <c r="Y104" t="n">
        <v>0</v>
      </c>
      <c r="Z104" t="n">
        <v>0</v>
      </c>
      <c r="AA104" t="n">
        <v>0</v>
      </c>
      <c r="AB104" t="n">
        <v>9.51</v>
      </c>
      <c r="AC104" t="n">
        <v>0</v>
      </c>
      <c r="AD104" t="n">
        <v>1</v>
      </c>
      <c r="AE104" t="n">
        <v>1</v>
      </c>
      <c r="AF104" t="inlineStr"/>
      <c r="AG104" t="n">
        <v>41.6</v>
      </c>
      <c r="AH104" t="n">
        <v>2</v>
      </c>
      <c r="AI104" t="n">
        <v>78856004</v>
      </c>
      <c r="AJ104" t="n">
        <v>102</v>
      </c>
      <c r="AK104" t="n">
        <v>0</v>
      </c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</row>
    <row r="105">
      <c r="A105">
        <f>ROW(Source!A204)</f>
        <v/>
      </c>
      <c r="B105" t="n">
        <v>78856005</v>
      </c>
      <c r="C105" t="n">
        <v>78856003</v>
      </c>
      <c r="D105" t="n">
        <v>121548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2</t>
        </is>
      </c>
      <c r="J105" t="inlineStr"/>
      <c r="K105" t="inlineStr">
        <is>
          <t>Затраты труда машинистов</t>
        </is>
      </c>
      <c r="L105" t="n">
        <v>608254</v>
      </c>
      <c r="N105" t="n">
        <v>1013</v>
      </c>
      <c r="O105" t="inlineStr">
        <is>
          <t>чел.час</t>
        </is>
      </c>
      <c r="P105" t="inlineStr">
        <is>
          <t>чел.час</t>
        </is>
      </c>
      <c r="Q105" t="n">
        <v>1</v>
      </c>
      <c r="X105" t="n">
        <v>0.05</v>
      </c>
      <c r="Y105" t="n">
        <v>0</v>
      </c>
      <c r="Z105" t="n">
        <v>0</v>
      </c>
      <c r="AA105" t="n">
        <v>0</v>
      </c>
      <c r="AB105" t="n">
        <v>0</v>
      </c>
      <c r="AC105" t="n">
        <v>0</v>
      </c>
      <c r="AD105" t="n">
        <v>1</v>
      </c>
      <c r="AE105" t="n">
        <v>2</v>
      </c>
      <c r="AF105" t="inlineStr"/>
      <c r="AG105" t="n">
        <v>0.05</v>
      </c>
      <c r="AH105" t="n">
        <v>2</v>
      </c>
      <c r="AI105" t="n">
        <v>78856005</v>
      </c>
      <c r="AJ105" t="n">
        <v>103</v>
      </c>
      <c r="AK105" t="n">
        <v>0</v>
      </c>
      <c r="AL105" t="n">
        <v>0</v>
      </c>
      <c r="AM105" t="n">
        <v>0</v>
      </c>
      <c r="AN105" t="n">
        <v>0</v>
      </c>
      <c r="AO105" t="n">
        <v>0</v>
      </c>
      <c r="AP105" t="n">
        <v>0</v>
      </c>
      <c r="AQ105" t="n">
        <v>0</v>
      </c>
      <c r="AR105" t="n">
        <v>0</v>
      </c>
    </row>
    <row r="106">
      <c r="A106">
        <f>ROW(Source!A204)</f>
        <v/>
      </c>
      <c r="B106" t="n">
        <v>78856006</v>
      </c>
      <c r="C106" t="n">
        <v>78856003</v>
      </c>
      <c r="D106" t="n">
        <v>29172556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030954</t>
        </is>
      </c>
      <c r="J106" t="inlineStr">
        <is>
          <t>ТСЭМ Московской обл., 030954, приказ Минстроя России №675/пр от 28.02.2017 № 264/пр</t>
        </is>
      </c>
      <c r="K106" t="inlineStr">
        <is>
          <t>Подъемники грузоподъемностью до 500 кг одномачтовые, высота подъема 45 м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X106" t="n">
        <v>0.05</v>
      </c>
      <c r="Y106" t="n">
        <v>0</v>
      </c>
      <c r="Z106" t="n">
        <v>31.26</v>
      </c>
      <c r="AA106" t="n">
        <v>13.5</v>
      </c>
      <c r="AB106" t="n">
        <v>0</v>
      </c>
      <c r="AC106" t="n">
        <v>0</v>
      </c>
      <c r="AD106" t="n">
        <v>1</v>
      </c>
      <c r="AE106" t="n">
        <v>0</v>
      </c>
      <c r="AF106" t="inlineStr"/>
      <c r="AG106" t="n">
        <v>0.05</v>
      </c>
      <c r="AH106" t="n">
        <v>2</v>
      </c>
      <c r="AI106" t="n">
        <v>78856006</v>
      </c>
      <c r="AJ106" t="n">
        <v>104</v>
      </c>
      <c r="AK106" t="n">
        <v>0</v>
      </c>
      <c r="AL106" t="n">
        <v>0</v>
      </c>
      <c r="AM106" t="n">
        <v>0</v>
      </c>
      <c r="AN106" t="n">
        <v>0</v>
      </c>
      <c r="AO106" t="n">
        <v>0</v>
      </c>
      <c r="AP106" t="n">
        <v>0</v>
      </c>
      <c r="AQ106" t="n">
        <v>0</v>
      </c>
      <c r="AR106" t="n">
        <v>0</v>
      </c>
    </row>
    <row r="107">
      <c r="A107">
        <f>ROW(Source!A204)</f>
        <v/>
      </c>
      <c r="B107" t="n">
        <v>78856007</v>
      </c>
      <c r="C107" t="n">
        <v>78856003</v>
      </c>
      <c r="D107" t="n">
        <v>29110398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101-0388</t>
        </is>
      </c>
      <c r="J107" t="inlineStr">
        <is>
          <t>ТССЦ Московской обл., 101-0388, приказ Минстроя России №675/пр от 28.02.2017 № 254/пр</t>
        </is>
      </c>
      <c r="K107" t="inlineStr">
        <is>
          <t>Краски масляные земляные марки МА-0115 мумия, сурик железный</t>
        </is>
      </c>
      <c r="L107" t="n">
        <v>1348</v>
      </c>
      <c r="N107" t="n">
        <v>1009</v>
      </c>
      <c r="O107" t="inlineStr">
        <is>
          <t>т</t>
        </is>
      </c>
      <c r="P107" t="inlineStr">
        <is>
          <t>т</t>
        </is>
      </c>
      <c r="Q107" t="n">
        <v>1000</v>
      </c>
      <c r="X107" t="n">
        <v>0.00087</v>
      </c>
      <c r="Y107" t="n">
        <v>15118.99</v>
      </c>
      <c r="Z107" t="n">
        <v>0</v>
      </c>
      <c r="AA107" t="n">
        <v>0</v>
      </c>
      <c r="AB107" t="n">
        <v>0</v>
      </c>
      <c r="AC107" t="n">
        <v>0</v>
      </c>
      <c r="AD107" t="n">
        <v>1</v>
      </c>
      <c r="AE107" t="n">
        <v>0</v>
      </c>
      <c r="AF107" t="inlineStr"/>
      <c r="AG107" t="n">
        <v>0.00087</v>
      </c>
      <c r="AH107" t="n">
        <v>2</v>
      </c>
      <c r="AI107" t="n">
        <v>78856007</v>
      </c>
      <c r="AJ107" t="n">
        <v>105</v>
      </c>
      <c r="AK107" t="n">
        <v>0</v>
      </c>
      <c r="AL107" t="n">
        <v>0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</row>
    <row r="108">
      <c r="A108">
        <f>ROW(Source!A204)</f>
        <v/>
      </c>
      <c r="B108" t="n">
        <v>78856008</v>
      </c>
      <c r="C108" t="n">
        <v>78856003</v>
      </c>
      <c r="D108" t="n">
        <v>29110573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101-0628</t>
        </is>
      </c>
      <c r="J108" t="inlineStr">
        <is>
          <t>ТССЦ Московской обл., 101-0628, приказ Минстроя России №675/пр от 28.02.2017 № 254/пр</t>
        </is>
      </c>
      <c r="K108" t="inlineStr">
        <is>
          <t>Олифа комбинированная, марки К-3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X108" t="n">
        <v>0.0016</v>
      </c>
      <c r="Y108" t="n">
        <v>16950</v>
      </c>
      <c r="Z108" t="n">
        <v>0</v>
      </c>
      <c r="AA108" t="n">
        <v>0</v>
      </c>
      <c r="AB108" t="n">
        <v>0</v>
      </c>
      <c r="AC108" t="n">
        <v>0</v>
      </c>
      <c r="AD108" t="n">
        <v>1</v>
      </c>
      <c r="AE108" t="n">
        <v>0</v>
      </c>
      <c r="AF108" t="inlineStr"/>
      <c r="AG108" t="n">
        <v>0.0016</v>
      </c>
      <c r="AH108" t="n">
        <v>2</v>
      </c>
      <c r="AI108" t="n">
        <v>78856008</v>
      </c>
      <c r="AJ108" t="n">
        <v>106</v>
      </c>
      <c r="AK108" t="n">
        <v>0</v>
      </c>
      <c r="AL108" t="n">
        <v>0</v>
      </c>
      <c r="AM108" t="n">
        <v>0</v>
      </c>
      <c r="AN108" t="n">
        <v>0</v>
      </c>
      <c r="AO108" t="n">
        <v>0</v>
      </c>
      <c r="AP108" t="n">
        <v>0</v>
      </c>
      <c r="AQ108" t="n">
        <v>0</v>
      </c>
      <c r="AR108" t="n">
        <v>0</v>
      </c>
    </row>
    <row r="109">
      <c r="A109">
        <f>ROW(Source!A204)</f>
        <v/>
      </c>
      <c r="B109" t="n">
        <v>78856009</v>
      </c>
      <c r="C109" t="n">
        <v>78856003</v>
      </c>
      <c r="D109" t="n">
        <v>29107963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101-1669</t>
        </is>
      </c>
      <c r="J109" t="inlineStr">
        <is>
          <t>ТССЦ Московской обл., 101-1669, приказ Минстроя России №675/пр от 28.02.2017 № 254/пр</t>
        </is>
      </c>
      <c r="K109" t="inlineStr">
        <is>
          <t>Очес льняной</t>
        </is>
      </c>
      <c r="L109" t="n">
        <v>1346</v>
      </c>
      <c r="N109" t="n">
        <v>1009</v>
      </c>
      <c r="O109" t="inlineStr">
        <is>
          <t>кг</t>
        </is>
      </c>
      <c r="P109" t="inlineStr">
        <is>
          <t>кг</t>
        </is>
      </c>
      <c r="Q109" t="n">
        <v>1</v>
      </c>
      <c r="X109" t="n">
        <v>0.36</v>
      </c>
      <c r="Y109" t="n">
        <v>37.29</v>
      </c>
      <c r="Z109" t="n">
        <v>0</v>
      </c>
      <c r="AA109" t="n">
        <v>0</v>
      </c>
      <c r="AB109" t="n">
        <v>0</v>
      </c>
      <c r="AC109" t="n">
        <v>0</v>
      </c>
      <c r="AD109" t="n">
        <v>1</v>
      </c>
      <c r="AE109" t="n">
        <v>0</v>
      </c>
      <c r="AF109" t="inlineStr"/>
      <c r="AG109" t="n">
        <v>0.36</v>
      </c>
      <c r="AH109" t="n">
        <v>2</v>
      </c>
      <c r="AI109" t="n">
        <v>78856009</v>
      </c>
      <c r="AJ109" t="n">
        <v>107</v>
      </c>
      <c r="AK109" t="n">
        <v>0</v>
      </c>
      <c r="AL109" t="n">
        <v>0</v>
      </c>
      <c r="AM109" t="n">
        <v>0</v>
      </c>
      <c r="AN109" t="n">
        <v>0</v>
      </c>
      <c r="AO109" t="n">
        <v>0</v>
      </c>
      <c r="AP109" t="n">
        <v>0</v>
      </c>
      <c r="AQ109" t="n">
        <v>0</v>
      </c>
      <c r="AR109" t="n">
        <v>0</v>
      </c>
    </row>
    <row r="110">
      <c r="A110">
        <f>ROW(Source!A204)</f>
        <v/>
      </c>
      <c r="B110" t="n">
        <v>78856010</v>
      </c>
      <c r="C110" t="n">
        <v>78856003</v>
      </c>
      <c r="D110" t="n">
        <v>29144222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302-1239</t>
        </is>
      </c>
      <c r="J110" t="inlineStr">
        <is>
          <t>ТССЦ Московской обл., 302-1239, приказ Минстроя России №675/пр от 28.02.2017 № 256/пр</t>
        </is>
      </c>
      <c r="K110" t="inlineStr">
        <is>
          <t>Сгоны стальные с муфтой и контргайкой, диаметром 32 мм</t>
        </is>
      </c>
      <c r="L110" t="n">
        <v>1354</v>
      </c>
      <c r="N110" t="n">
        <v>1010</v>
      </c>
      <c r="O110" t="inlineStr">
        <is>
          <t>шт.</t>
        </is>
      </c>
      <c r="P110" t="inlineStr">
        <is>
          <t>шт.</t>
        </is>
      </c>
      <c r="Q110" t="n">
        <v>1</v>
      </c>
      <c r="X110" t="n">
        <v>100</v>
      </c>
      <c r="Y110" t="n">
        <v>17.05</v>
      </c>
      <c r="Z110" t="n">
        <v>0</v>
      </c>
      <c r="AA110" t="n">
        <v>0</v>
      </c>
      <c r="AB110" t="n">
        <v>0</v>
      </c>
      <c r="AC110" t="n">
        <v>0</v>
      </c>
      <c r="AD110" t="n">
        <v>1</v>
      </c>
      <c r="AE110" t="n">
        <v>0</v>
      </c>
      <c r="AF110" t="inlineStr"/>
      <c r="AG110" t="n">
        <v>100</v>
      </c>
      <c r="AH110" t="n">
        <v>2</v>
      </c>
      <c r="AI110" t="n">
        <v>78856010</v>
      </c>
      <c r="AJ110" t="n">
        <v>108</v>
      </c>
      <c r="AK110" t="n">
        <v>0</v>
      </c>
      <c r="AL110" t="n">
        <v>0</v>
      </c>
      <c r="AM110" t="n">
        <v>0</v>
      </c>
      <c r="AN110" t="n">
        <v>0</v>
      </c>
      <c r="AO110" t="n">
        <v>0</v>
      </c>
      <c r="AP110" t="n">
        <v>0</v>
      </c>
      <c r="AQ110" t="n">
        <v>0</v>
      </c>
      <c r="AR110" t="n">
        <v>0</v>
      </c>
    </row>
    <row r="111">
      <c r="A111">
        <f>ROW(Source!A205)</f>
        <v/>
      </c>
      <c r="B111" t="n">
        <v>78856012</v>
      </c>
      <c r="C111" t="n">
        <v>78856011</v>
      </c>
      <c r="D111" t="n">
        <v>18410280</v>
      </c>
      <c r="E111" t="n">
        <v>1</v>
      </c>
      <c r="F111" t="n">
        <v>1</v>
      </c>
      <c r="G111" t="n">
        <v>1</v>
      </c>
      <c r="H111" t="n">
        <v>1</v>
      </c>
      <c r="I111" t="inlineStr">
        <is>
          <t>1-1039-90</t>
        </is>
      </c>
      <c r="J111" t="inlineStr"/>
      <c r="K111" t="inlineStr">
        <is>
          <t>Рабочий строитель среднего разряда 3,9</t>
        </is>
      </c>
      <c r="L111" t="n">
        <v>1369</v>
      </c>
      <c r="N111" t="n">
        <v>1013</v>
      </c>
      <c r="O111" t="inlineStr">
        <is>
          <t>чел.-ч</t>
        </is>
      </c>
      <c r="P111" t="inlineStr">
        <is>
          <t>чел.-ч</t>
        </is>
      </c>
      <c r="Q111" t="n">
        <v>1</v>
      </c>
      <c r="X111" t="n">
        <v>41.6</v>
      </c>
      <c r="Y111" t="n">
        <v>0</v>
      </c>
      <c r="Z111" t="n">
        <v>0</v>
      </c>
      <c r="AA111" t="n">
        <v>0</v>
      </c>
      <c r="AB111" t="n">
        <v>9.51</v>
      </c>
      <c r="AC111" t="n">
        <v>0</v>
      </c>
      <c r="AD111" t="n">
        <v>1</v>
      </c>
      <c r="AE111" t="n">
        <v>1</v>
      </c>
      <c r="AF111" t="inlineStr"/>
      <c r="AG111" t="n">
        <v>41.6</v>
      </c>
      <c r="AH111" t="n">
        <v>2</v>
      </c>
      <c r="AI111" t="n">
        <v>78856012</v>
      </c>
      <c r="AJ111" t="n">
        <v>109</v>
      </c>
      <c r="AK111" t="n">
        <v>0</v>
      </c>
      <c r="AL111" t="n">
        <v>0</v>
      </c>
      <c r="AM111" t="n">
        <v>0</v>
      </c>
      <c r="AN111" t="n">
        <v>0</v>
      </c>
      <c r="AO111" t="n">
        <v>0</v>
      </c>
      <c r="AP111" t="n">
        <v>0</v>
      </c>
      <c r="AQ111" t="n">
        <v>0</v>
      </c>
      <c r="AR111" t="n">
        <v>0</v>
      </c>
    </row>
    <row r="112">
      <c r="A112">
        <f>ROW(Source!A205)</f>
        <v/>
      </c>
      <c r="B112" t="n">
        <v>78856013</v>
      </c>
      <c r="C112" t="n">
        <v>78856011</v>
      </c>
      <c r="D112" t="n">
        <v>121548</v>
      </c>
      <c r="E112" t="n">
        <v>1</v>
      </c>
      <c r="F112" t="n">
        <v>1</v>
      </c>
      <c r="G112" t="n">
        <v>1</v>
      </c>
      <c r="H112" t="n">
        <v>1</v>
      </c>
      <c r="I112" t="inlineStr">
        <is>
          <t>2</t>
        </is>
      </c>
      <c r="J112" t="inlineStr"/>
      <c r="K112" t="inlineStr">
        <is>
          <t>Затраты труда машинистов</t>
        </is>
      </c>
      <c r="L112" t="n">
        <v>608254</v>
      </c>
      <c r="N112" t="n">
        <v>1013</v>
      </c>
      <c r="O112" t="inlineStr">
        <is>
          <t>чел.час</t>
        </is>
      </c>
      <c r="P112" t="inlineStr">
        <is>
          <t>чел.час</t>
        </is>
      </c>
      <c r="Q112" t="n">
        <v>1</v>
      </c>
      <c r="X112" t="n">
        <v>0.05</v>
      </c>
      <c r="Y112" t="n">
        <v>0</v>
      </c>
      <c r="Z112" t="n">
        <v>0</v>
      </c>
      <c r="AA112" t="n">
        <v>0</v>
      </c>
      <c r="AB112" t="n">
        <v>0</v>
      </c>
      <c r="AC112" t="n">
        <v>0</v>
      </c>
      <c r="AD112" t="n">
        <v>1</v>
      </c>
      <c r="AE112" t="n">
        <v>2</v>
      </c>
      <c r="AF112" t="inlineStr"/>
      <c r="AG112" t="n">
        <v>0.05</v>
      </c>
      <c r="AH112" t="n">
        <v>2</v>
      </c>
      <c r="AI112" t="n">
        <v>78856013</v>
      </c>
      <c r="AJ112" t="n">
        <v>110</v>
      </c>
      <c r="AK112" t="n">
        <v>0</v>
      </c>
      <c r="AL112" t="n">
        <v>0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</row>
    <row r="113">
      <c r="A113">
        <f>ROW(Source!A205)</f>
        <v/>
      </c>
      <c r="B113" t="n">
        <v>78856014</v>
      </c>
      <c r="C113" t="n">
        <v>78856011</v>
      </c>
      <c r="D113" t="n">
        <v>29172556</v>
      </c>
      <c r="E113" t="n">
        <v>1</v>
      </c>
      <c r="F113" t="n">
        <v>1</v>
      </c>
      <c r="G113" t="n">
        <v>1</v>
      </c>
      <c r="H113" t="n">
        <v>2</v>
      </c>
      <c r="I113" t="inlineStr">
        <is>
          <t>030954</t>
        </is>
      </c>
      <c r="J113" t="inlineStr">
        <is>
          <t>ТСЭМ Московской обл., 030954, приказ Минстроя России №675/пр от 28.02.2017 № 264/пр</t>
        </is>
      </c>
      <c r="K113" t="inlineStr">
        <is>
          <t>Подъемники грузоподъемностью до 500 кг одномачтовые, высота подъема 45 м</t>
        </is>
      </c>
      <c r="L113" t="n">
        <v>1368</v>
      </c>
      <c r="N113" t="n">
        <v>1011</v>
      </c>
      <c r="O113" t="inlineStr">
        <is>
          <t>маш.-ч</t>
        </is>
      </c>
      <c r="P113" t="inlineStr">
        <is>
          <t>маш.-ч</t>
        </is>
      </c>
      <c r="Q113" t="n">
        <v>1</v>
      </c>
      <c r="X113" t="n">
        <v>0.05</v>
      </c>
      <c r="Y113" t="n">
        <v>0</v>
      </c>
      <c r="Z113" t="n">
        <v>31.26</v>
      </c>
      <c r="AA113" t="n">
        <v>13.5</v>
      </c>
      <c r="AB113" t="n">
        <v>0</v>
      </c>
      <c r="AC113" t="n">
        <v>0</v>
      </c>
      <c r="AD113" t="n">
        <v>1</v>
      </c>
      <c r="AE113" t="n">
        <v>0</v>
      </c>
      <c r="AF113" t="inlineStr"/>
      <c r="AG113" t="n">
        <v>0.05</v>
      </c>
      <c r="AH113" t="n">
        <v>2</v>
      </c>
      <c r="AI113" t="n">
        <v>78856014</v>
      </c>
      <c r="AJ113" t="n">
        <v>111</v>
      </c>
      <c r="AK113" t="n">
        <v>0</v>
      </c>
      <c r="AL113" t="n">
        <v>0</v>
      </c>
      <c r="AM113" t="n">
        <v>0</v>
      </c>
      <c r="AN113" t="n">
        <v>0</v>
      </c>
      <c r="AO113" t="n">
        <v>0</v>
      </c>
      <c r="AP113" t="n">
        <v>0</v>
      </c>
      <c r="AQ113" t="n">
        <v>0</v>
      </c>
      <c r="AR113" t="n">
        <v>0</v>
      </c>
    </row>
    <row r="114">
      <c r="A114">
        <f>ROW(Source!A205)</f>
        <v/>
      </c>
      <c r="B114" t="n">
        <v>78856015</v>
      </c>
      <c r="C114" t="n">
        <v>78856011</v>
      </c>
      <c r="D114" t="n">
        <v>29110398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101-0388</t>
        </is>
      </c>
      <c r="J114" t="inlineStr">
        <is>
          <t>ТССЦ Московской обл., 101-0388, приказ Минстроя России №675/пр от 28.02.2017 № 254/пр</t>
        </is>
      </c>
      <c r="K114" t="inlineStr">
        <is>
          <t>Краски масляные земляные марки МА-0115 мумия, сурик железный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X114" t="n">
        <v>0.00087</v>
      </c>
      <c r="Y114" t="n">
        <v>15118.99</v>
      </c>
      <c r="Z114" t="n">
        <v>0</v>
      </c>
      <c r="AA114" t="n">
        <v>0</v>
      </c>
      <c r="AB114" t="n">
        <v>0</v>
      </c>
      <c r="AC114" t="n">
        <v>0</v>
      </c>
      <c r="AD114" t="n">
        <v>1</v>
      </c>
      <c r="AE114" t="n">
        <v>0</v>
      </c>
      <c r="AF114" t="inlineStr"/>
      <c r="AG114" t="n">
        <v>0.00087</v>
      </c>
      <c r="AH114" t="n">
        <v>2</v>
      </c>
      <c r="AI114" t="n">
        <v>78856015</v>
      </c>
      <c r="AJ114" t="n">
        <v>112</v>
      </c>
      <c r="AK114" t="n">
        <v>0</v>
      </c>
      <c r="AL114" t="n">
        <v>0</v>
      </c>
      <c r="AM114" t="n">
        <v>0</v>
      </c>
      <c r="AN114" t="n">
        <v>0</v>
      </c>
      <c r="AO114" t="n">
        <v>0</v>
      </c>
      <c r="AP114" t="n">
        <v>0</v>
      </c>
      <c r="AQ114" t="n">
        <v>0</v>
      </c>
      <c r="AR114" t="n">
        <v>0</v>
      </c>
    </row>
    <row r="115">
      <c r="A115">
        <f>ROW(Source!A205)</f>
        <v/>
      </c>
      <c r="B115" t="n">
        <v>78856016</v>
      </c>
      <c r="C115" t="n">
        <v>78856011</v>
      </c>
      <c r="D115" t="n">
        <v>29110573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101-0628</t>
        </is>
      </c>
      <c r="J115" t="inlineStr">
        <is>
          <t>ТССЦ Московской обл., 101-0628, приказ Минстроя России №675/пр от 28.02.2017 № 254/пр</t>
        </is>
      </c>
      <c r="K115" t="inlineStr">
        <is>
          <t>Олифа комбинированная, марки К-3</t>
        </is>
      </c>
      <c r="L115" t="n">
        <v>1348</v>
      </c>
      <c r="N115" t="n">
        <v>1009</v>
      </c>
      <c r="O115" t="inlineStr">
        <is>
          <t>т</t>
        </is>
      </c>
      <c r="P115" t="inlineStr">
        <is>
          <t>т</t>
        </is>
      </c>
      <c r="Q115" t="n">
        <v>1000</v>
      </c>
      <c r="X115" t="n">
        <v>0.0016</v>
      </c>
      <c r="Y115" t="n">
        <v>16950</v>
      </c>
      <c r="Z115" t="n">
        <v>0</v>
      </c>
      <c r="AA115" t="n">
        <v>0</v>
      </c>
      <c r="AB115" t="n">
        <v>0</v>
      </c>
      <c r="AC115" t="n">
        <v>0</v>
      </c>
      <c r="AD115" t="n">
        <v>1</v>
      </c>
      <c r="AE115" t="n">
        <v>0</v>
      </c>
      <c r="AF115" t="inlineStr"/>
      <c r="AG115" t="n">
        <v>0.0016</v>
      </c>
      <c r="AH115" t="n">
        <v>2</v>
      </c>
      <c r="AI115" t="n">
        <v>78856016</v>
      </c>
      <c r="AJ115" t="n">
        <v>113</v>
      </c>
      <c r="AK115" t="n">
        <v>0</v>
      </c>
      <c r="AL115" t="n">
        <v>0</v>
      </c>
      <c r="AM115" t="n">
        <v>0</v>
      </c>
      <c r="AN115" t="n">
        <v>0</v>
      </c>
      <c r="AO115" t="n">
        <v>0</v>
      </c>
      <c r="AP115" t="n">
        <v>0</v>
      </c>
      <c r="AQ115" t="n">
        <v>0</v>
      </c>
      <c r="AR115" t="n">
        <v>0</v>
      </c>
    </row>
    <row r="116">
      <c r="A116">
        <f>ROW(Source!A205)</f>
        <v/>
      </c>
      <c r="B116" t="n">
        <v>78856017</v>
      </c>
      <c r="C116" t="n">
        <v>78856011</v>
      </c>
      <c r="D116" t="n">
        <v>29107963</v>
      </c>
      <c r="E116" t="n">
        <v>1</v>
      </c>
      <c r="F116" t="n">
        <v>1</v>
      </c>
      <c r="G116" t="n">
        <v>1</v>
      </c>
      <c r="H116" t="n">
        <v>3</v>
      </c>
      <c r="I116" t="inlineStr">
        <is>
          <t>101-1669</t>
        </is>
      </c>
      <c r="J116" t="inlineStr">
        <is>
          <t>ТССЦ Московской обл., 101-1669, приказ Минстроя России №675/пр от 28.02.2017 № 254/пр</t>
        </is>
      </c>
      <c r="K116" t="inlineStr">
        <is>
          <t>Очес льняной</t>
        </is>
      </c>
      <c r="L116" t="n">
        <v>1346</v>
      </c>
      <c r="N116" t="n">
        <v>1009</v>
      </c>
      <c r="O116" t="inlineStr">
        <is>
          <t>кг</t>
        </is>
      </c>
      <c r="P116" t="inlineStr">
        <is>
          <t>кг</t>
        </is>
      </c>
      <c r="Q116" t="n">
        <v>1</v>
      </c>
      <c r="X116" t="n">
        <v>0.36</v>
      </c>
      <c r="Y116" t="n">
        <v>37.29</v>
      </c>
      <c r="Z116" t="n">
        <v>0</v>
      </c>
      <c r="AA116" t="n">
        <v>0</v>
      </c>
      <c r="AB116" t="n">
        <v>0</v>
      </c>
      <c r="AC116" t="n">
        <v>0</v>
      </c>
      <c r="AD116" t="n">
        <v>1</v>
      </c>
      <c r="AE116" t="n">
        <v>0</v>
      </c>
      <c r="AF116" t="inlineStr"/>
      <c r="AG116" t="n">
        <v>0.36</v>
      </c>
      <c r="AH116" t="n">
        <v>2</v>
      </c>
      <c r="AI116" t="n">
        <v>78856017</v>
      </c>
      <c r="AJ116" t="n">
        <v>114</v>
      </c>
      <c r="AK116" t="n">
        <v>0</v>
      </c>
      <c r="AL116" t="n">
        <v>0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</row>
    <row r="117">
      <c r="A117">
        <f>ROW(Source!A205)</f>
        <v/>
      </c>
      <c r="B117" t="n">
        <v>78856018</v>
      </c>
      <c r="C117" t="n">
        <v>78856011</v>
      </c>
      <c r="D117" t="n">
        <v>29144222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302-1239</t>
        </is>
      </c>
      <c r="J117" t="inlineStr">
        <is>
          <t>ТССЦ Московской обл., 302-1239, приказ Минстроя России №675/пр от 28.02.2017 № 256/пр</t>
        </is>
      </c>
      <c r="K117" t="inlineStr">
        <is>
          <t>Сгоны стальные с муфтой и контргайкой, диаметром 32 мм</t>
        </is>
      </c>
      <c r="L117" t="n">
        <v>1354</v>
      </c>
      <c r="N117" t="n">
        <v>1010</v>
      </c>
      <c r="O117" t="inlineStr">
        <is>
          <t>шт.</t>
        </is>
      </c>
      <c r="P117" t="inlineStr">
        <is>
          <t>шт.</t>
        </is>
      </c>
      <c r="Q117" t="n">
        <v>1</v>
      </c>
      <c r="X117" t="n">
        <v>100</v>
      </c>
      <c r="Y117" t="n">
        <v>17.05</v>
      </c>
      <c r="Z117" t="n">
        <v>0</v>
      </c>
      <c r="AA117" t="n">
        <v>0</v>
      </c>
      <c r="AB117" t="n">
        <v>0</v>
      </c>
      <c r="AC117" t="n">
        <v>0</v>
      </c>
      <c r="AD117" t="n">
        <v>1</v>
      </c>
      <c r="AE117" t="n">
        <v>0</v>
      </c>
      <c r="AF117" t="inlineStr"/>
      <c r="AG117" t="n">
        <v>100</v>
      </c>
      <c r="AH117" t="n">
        <v>2</v>
      </c>
      <c r="AI117" t="n">
        <v>78856018</v>
      </c>
      <c r="AJ117" t="n">
        <v>115</v>
      </c>
      <c r="AK117" t="n">
        <v>0</v>
      </c>
      <c r="AL117" t="n">
        <v>0</v>
      </c>
      <c r="AM117" t="n">
        <v>0</v>
      </c>
      <c r="AN117" t="n">
        <v>0</v>
      </c>
      <c r="AO117" t="n">
        <v>0</v>
      </c>
      <c r="AP117" t="n">
        <v>0</v>
      </c>
      <c r="AQ117" t="n">
        <v>0</v>
      </c>
      <c r="AR117" t="n">
        <v>0</v>
      </c>
    </row>
    <row r="118">
      <c r="A118">
        <f>ROW(Source!A246)</f>
        <v/>
      </c>
      <c r="B118" t="n">
        <v>78856110</v>
      </c>
      <c r="C118" t="n">
        <v>78856086</v>
      </c>
      <c r="D118" t="n">
        <v>18411117</v>
      </c>
      <c r="E118" t="n">
        <v>1</v>
      </c>
      <c r="F118" t="n">
        <v>1</v>
      </c>
      <c r="G118" t="n">
        <v>1</v>
      </c>
      <c r="H118" t="n">
        <v>1</v>
      </c>
      <c r="I118" t="inlineStr">
        <is>
          <t>1-1040-90</t>
        </is>
      </c>
      <c r="J118" t="inlineStr"/>
      <c r="K118" t="inlineStr">
        <is>
          <t>Рабочий строитель среднего разряда 4</t>
        </is>
      </c>
      <c r="L118" t="n">
        <v>1369</v>
      </c>
      <c r="N118" t="n">
        <v>1013</v>
      </c>
      <c r="O118" t="inlineStr">
        <is>
          <t>чел.-ч</t>
        </is>
      </c>
      <c r="P118" t="inlineStr">
        <is>
          <t>чел.-ч</t>
        </is>
      </c>
      <c r="Q118" t="n">
        <v>1</v>
      </c>
      <c r="X118" t="n">
        <v>183</v>
      </c>
      <c r="Y118" t="n">
        <v>0</v>
      </c>
      <c r="Z118" t="n">
        <v>0</v>
      </c>
      <c r="AA118" t="n">
        <v>0</v>
      </c>
      <c r="AB118" t="n">
        <v>9.619999999999999</v>
      </c>
      <c r="AC118" t="n">
        <v>0</v>
      </c>
      <c r="AD118" t="n">
        <v>1</v>
      </c>
      <c r="AE118" t="n">
        <v>1</v>
      </c>
      <c r="AF118" t="inlineStr"/>
      <c r="AG118" t="n">
        <v>183</v>
      </c>
      <c r="AH118" t="n">
        <v>2</v>
      </c>
      <c r="AI118" t="n">
        <v>78856110</v>
      </c>
      <c r="AJ118" t="n">
        <v>117</v>
      </c>
      <c r="AK118" t="n">
        <v>0</v>
      </c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</row>
    <row r="119">
      <c r="A119">
        <f>ROW(Source!A246)</f>
        <v/>
      </c>
      <c r="B119" t="n">
        <v>78856111</v>
      </c>
      <c r="C119" t="n">
        <v>78856086</v>
      </c>
      <c r="D119" t="n">
        <v>29172659</v>
      </c>
      <c r="E119" t="n">
        <v>1</v>
      </c>
      <c r="F119" t="n">
        <v>1</v>
      </c>
      <c r="G119" t="n">
        <v>1</v>
      </c>
      <c r="H119" t="n">
        <v>2</v>
      </c>
      <c r="I119" t="inlineStr">
        <is>
          <t>040504</t>
        </is>
      </c>
      <c r="J119" t="inlineStr">
        <is>
          <t>ТСЭМ Московской обл., 040504, приказ Минстроя России №675/пр от 28.02.2017 № 264/пр</t>
        </is>
      </c>
      <c r="K119" t="inlineStr">
        <is>
          <t>Аппарат для газовой сварки и резки</t>
        </is>
      </c>
      <c r="L119" t="n">
        <v>1368</v>
      </c>
      <c r="N119" t="n">
        <v>1011</v>
      </c>
      <c r="O119" t="inlineStr">
        <is>
          <t>маш.-ч</t>
        </is>
      </c>
      <c r="P119" t="inlineStr">
        <is>
          <t>маш.-ч</t>
        </is>
      </c>
      <c r="Q119" t="n">
        <v>1</v>
      </c>
      <c r="X119" t="n">
        <v>2.7</v>
      </c>
      <c r="Y119" t="n">
        <v>0</v>
      </c>
      <c r="Z119" t="n">
        <v>1.2</v>
      </c>
      <c r="AA119" t="n">
        <v>0</v>
      </c>
      <c r="AB119" t="n">
        <v>0</v>
      </c>
      <c r="AC119" t="n">
        <v>0</v>
      </c>
      <c r="AD119" t="n">
        <v>1</v>
      </c>
      <c r="AE119" t="n">
        <v>0</v>
      </c>
      <c r="AF119" t="inlineStr"/>
      <c r="AG119" t="n">
        <v>2.7</v>
      </c>
      <c r="AH119" t="n">
        <v>2</v>
      </c>
      <c r="AI119" t="n">
        <v>78856111</v>
      </c>
      <c r="AJ119" t="n">
        <v>118</v>
      </c>
      <c r="AK119" t="n">
        <v>0</v>
      </c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</row>
    <row r="120">
      <c r="A120">
        <f>ROW(Source!A246)</f>
        <v/>
      </c>
      <c r="B120" t="n">
        <v>78856112</v>
      </c>
      <c r="C120" t="n">
        <v>78856086</v>
      </c>
      <c r="D120" t="n">
        <v>29174500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330206</t>
        </is>
      </c>
      <c r="J120" t="inlineStr">
        <is>
          <t>ТСЭМ Московской обл., 330206, приказ Минстроя России №675/пр от 28.02.2017 № 264/пр</t>
        </is>
      </c>
      <c r="K120" t="inlineStr">
        <is>
          <t>Дрели электрические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X120" t="n">
        <v>4.64</v>
      </c>
      <c r="Y120" t="n">
        <v>0</v>
      </c>
      <c r="Z120" t="n">
        <v>1.95</v>
      </c>
      <c r="AA120" t="n">
        <v>0</v>
      </c>
      <c r="AB120" t="n">
        <v>0</v>
      </c>
      <c r="AC120" t="n">
        <v>0</v>
      </c>
      <c r="AD120" t="n">
        <v>1</v>
      </c>
      <c r="AE120" t="n">
        <v>0</v>
      </c>
      <c r="AF120" t="inlineStr"/>
      <c r="AG120" t="n">
        <v>4.64</v>
      </c>
      <c r="AH120" t="n">
        <v>2</v>
      </c>
      <c r="AI120" t="n">
        <v>78856112</v>
      </c>
      <c r="AJ120" t="n">
        <v>119</v>
      </c>
      <c r="AK120" t="n">
        <v>0</v>
      </c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</row>
    <row r="121">
      <c r="A121">
        <f>ROW(Source!A246)</f>
        <v/>
      </c>
      <c r="B121" t="n">
        <v>78856113</v>
      </c>
      <c r="C121" t="n">
        <v>78856086</v>
      </c>
      <c r="D121" t="n">
        <v>29174913</v>
      </c>
      <c r="E121" t="n">
        <v>1</v>
      </c>
      <c r="F121" t="n">
        <v>1</v>
      </c>
      <c r="G121" t="n">
        <v>1</v>
      </c>
      <c r="H121" t="n">
        <v>2</v>
      </c>
      <c r="I121" t="inlineStr">
        <is>
          <t>400001</t>
        </is>
      </c>
      <c r="J121" t="inlineStr">
        <is>
          <t>ТСЭМ Московской обл., 400001, приказ Минстроя России №675/пр от 28.02.2017 № 264/пр</t>
        </is>
      </c>
      <c r="K121" t="inlineStr">
        <is>
          <t>Автомобили бортовые, грузоподъемность до 5 т</t>
        </is>
      </c>
      <c r="L121" t="n">
        <v>1368</v>
      </c>
      <c r="N121" t="n">
        <v>1011</v>
      </c>
      <c r="O121" t="inlineStr">
        <is>
          <t>маш.-ч</t>
        </is>
      </c>
      <c r="P121" t="inlineStr">
        <is>
          <t>маш.-ч</t>
        </is>
      </c>
      <c r="Q121" t="n">
        <v>1</v>
      </c>
      <c r="X121" t="n">
        <v>0.6</v>
      </c>
      <c r="Y121" t="n">
        <v>0</v>
      </c>
      <c r="Z121" t="n">
        <v>87.17</v>
      </c>
      <c r="AA121" t="n">
        <v>11.6</v>
      </c>
      <c r="AB121" t="n">
        <v>0</v>
      </c>
      <c r="AC121" t="n">
        <v>0</v>
      </c>
      <c r="AD121" t="n">
        <v>1</v>
      </c>
      <c r="AE121" t="n">
        <v>0</v>
      </c>
      <c r="AF121" t="inlineStr"/>
      <c r="AG121" t="n">
        <v>0.6</v>
      </c>
      <c r="AH121" t="n">
        <v>2</v>
      </c>
      <c r="AI121" t="n">
        <v>78856113</v>
      </c>
      <c r="AJ121" t="n">
        <v>120</v>
      </c>
      <c r="AK121" t="n">
        <v>0</v>
      </c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</row>
    <row r="122">
      <c r="A122">
        <f>ROW(Source!A246)</f>
        <v/>
      </c>
      <c r="B122" t="n">
        <v>78856114</v>
      </c>
      <c r="C122" t="n">
        <v>78856086</v>
      </c>
      <c r="D122" t="n">
        <v>29107441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101-0324</t>
        </is>
      </c>
      <c r="J122" t="inlineStr">
        <is>
          <t>ТССЦ Московской обл., 101-0324, приказ Минстроя России №675/пр от 28.02.2017 № 254/пр</t>
        </is>
      </c>
      <c r="K122" t="inlineStr">
        <is>
          <t>Кислород технический газообразный</t>
        </is>
      </c>
      <c r="L122" t="n">
        <v>1339</v>
      </c>
      <c r="N122" t="n">
        <v>1007</v>
      </c>
      <c r="O122" t="inlineStr">
        <is>
          <t>м3</t>
        </is>
      </c>
      <c r="P122" t="inlineStr">
        <is>
          <t>м3</t>
        </is>
      </c>
      <c r="Q122" t="n">
        <v>1</v>
      </c>
      <c r="X122" t="n">
        <v>0.48</v>
      </c>
      <c r="Y122" t="n">
        <v>6.23</v>
      </c>
      <c r="Z122" t="n">
        <v>0</v>
      </c>
      <c r="AA122" t="n">
        <v>0</v>
      </c>
      <c r="AB122" t="n">
        <v>0</v>
      </c>
      <c r="AC122" t="n">
        <v>0</v>
      </c>
      <c r="AD122" t="n">
        <v>1</v>
      </c>
      <c r="AE122" t="n">
        <v>0</v>
      </c>
      <c r="AF122" t="inlineStr"/>
      <c r="AG122" t="n">
        <v>0.48</v>
      </c>
      <c r="AH122" t="n">
        <v>2</v>
      </c>
      <c r="AI122" t="n">
        <v>78856114</v>
      </c>
      <c r="AJ122" t="n">
        <v>121</v>
      </c>
      <c r="AK122" t="n">
        <v>0</v>
      </c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</row>
    <row r="123">
      <c r="A123">
        <f>ROW(Source!A246)</f>
        <v/>
      </c>
      <c r="B123" t="n">
        <v>78856115</v>
      </c>
      <c r="C123" t="n">
        <v>78856086</v>
      </c>
      <c r="D123" t="n">
        <v>29107430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101-1602</t>
        </is>
      </c>
      <c r="J123" t="inlineStr">
        <is>
          <t>ТССЦ Московской обл., 101-1602, приказ Минстроя России №675/пр от 28.02.2017 № 254/пр</t>
        </is>
      </c>
      <c r="K123" t="inlineStr">
        <is>
          <t>Ацетилен газообразный технический</t>
        </is>
      </c>
      <c r="L123" t="n">
        <v>1339</v>
      </c>
      <c r="N123" t="n">
        <v>1007</v>
      </c>
      <c r="O123" t="inlineStr">
        <is>
          <t>м3</t>
        </is>
      </c>
      <c r="P123" t="inlineStr">
        <is>
          <t>м3</t>
        </is>
      </c>
      <c r="Q123" t="n">
        <v>1</v>
      </c>
      <c r="X123" t="n">
        <v>0.21</v>
      </c>
      <c r="Y123" t="n">
        <v>38.49</v>
      </c>
      <c r="Z123" t="n">
        <v>0</v>
      </c>
      <c r="AA123" t="n">
        <v>0</v>
      </c>
      <c r="AB123" t="n">
        <v>0</v>
      </c>
      <c r="AC123" t="n">
        <v>0</v>
      </c>
      <c r="AD123" t="n">
        <v>1</v>
      </c>
      <c r="AE123" t="n">
        <v>0</v>
      </c>
      <c r="AF123" t="inlineStr"/>
      <c r="AG123" t="n">
        <v>0.21</v>
      </c>
      <c r="AH123" t="n">
        <v>2</v>
      </c>
      <c r="AI123" t="n">
        <v>78856115</v>
      </c>
      <c r="AJ123" t="n">
        <v>122</v>
      </c>
      <c r="AK123" t="n">
        <v>0</v>
      </c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</row>
    <row r="124">
      <c r="A124">
        <f>ROW(Source!A246)</f>
        <v/>
      </c>
      <c r="B124" t="n">
        <v>78856116</v>
      </c>
      <c r="C124" t="n">
        <v>78856086</v>
      </c>
      <c r="D124" t="n">
        <v>29117365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103-1460</t>
        </is>
      </c>
      <c r="J124" t="inlineStr">
        <is>
          <t>ТССЦ Московской обл., 103-1460, приказ Минстроя России №675/пр от 28.02.2017 № 254/пр</t>
        </is>
      </c>
      <c r="K124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4" t="n">
        <v>1301</v>
      </c>
      <c r="N124" t="n">
        <v>1003</v>
      </c>
      <c r="O124" t="inlineStr">
        <is>
          <t>м</t>
        </is>
      </c>
      <c r="P124" t="inlineStr">
        <is>
          <t>м</t>
        </is>
      </c>
      <c r="Q124" t="n">
        <v>1</v>
      </c>
      <c r="X124" t="n">
        <v>97.8</v>
      </c>
      <c r="Y124" t="n">
        <v>28.48</v>
      </c>
      <c r="Z124" t="n">
        <v>0</v>
      </c>
      <c r="AA124" t="n">
        <v>0</v>
      </c>
      <c r="AB124" t="n">
        <v>0</v>
      </c>
      <c r="AC124" t="n">
        <v>0</v>
      </c>
      <c r="AD124" t="n">
        <v>1</v>
      </c>
      <c r="AE124" t="n">
        <v>0</v>
      </c>
      <c r="AF124" t="inlineStr"/>
      <c r="AG124" t="n">
        <v>97.8</v>
      </c>
      <c r="AH124" t="n">
        <v>2</v>
      </c>
      <c r="AI124" t="n">
        <v>78856116</v>
      </c>
      <c r="AJ124" t="n">
        <v>123</v>
      </c>
      <c r="AK124" t="n">
        <v>0</v>
      </c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</row>
    <row r="125">
      <c r="A125">
        <f>ROW(Source!A246)</f>
        <v/>
      </c>
      <c r="B125" t="n">
        <v>78856117</v>
      </c>
      <c r="C125" t="n">
        <v>78856086</v>
      </c>
      <c r="D125" t="n">
        <v>29117371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103-9910</t>
        </is>
      </c>
      <c r="J125" t="inlineStr">
        <is>
          <t>ТССЦ Московской обл., 103-9910, приказ Минстроя России №675/пр от 28.02.2017 № 254/пр</t>
        </is>
      </c>
      <c r="K125" t="inlineStr">
        <is>
          <t>Фасонные и соединительные части к многослойным металлополимерным трубам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X125" t="n">
        <v>0</v>
      </c>
      <c r="Y125" t="n">
        <v>0</v>
      </c>
      <c r="Z125" t="n">
        <v>0</v>
      </c>
      <c r="AA125" t="n">
        <v>0</v>
      </c>
      <c r="AB125" t="n">
        <v>0</v>
      </c>
      <c r="AC125" t="n">
        <v>1</v>
      </c>
      <c r="AD125" t="n">
        <v>0</v>
      </c>
      <c r="AE125" t="n">
        <v>0</v>
      </c>
      <c r="AF125" t="inlineStr"/>
      <c r="AG125" t="n">
        <v>0</v>
      </c>
      <c r="AH125" t="n">
        <v>3</v>
      </c>
      <c r="AI125" t="n">
        <v>-1</v>
      </c>
      <c r="AJ125" t="inlineStr"/>
      <c r="AK125" t="n">
        <v>0</v>
      </c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</row>
    <row r="126">
      <c r="A126">
        <f>ROW(Source!A246)</f>
        <v/>
      </c>
      <c r="B126" t="n">
        <v>78856118</v>
      </c>
      <c r="C126" t="n">
        <v>78856086</v>
      </c>
      <c r="D126" t="n">
        <v>29140635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301-1380</t>
        </is>
      </c>
      <c r="J126" t="inlineStr">
        <is>
          <t>ТССЦ Московской обл., 301-1380, приказ Минстроя России №675/пр от 28.02.2017 № 256/пр</t>
        </is>
      </c>
      <c r="K126" t="inlineStr">
        <is>
          <t>Трубки защитные гофрированные</t>
        </is>
      </c>
      <c r="L126" t="n">
        <v>1301</v>
      </c>
      <c r="N126" t="n">
        <v>1003</v>
      </c>
      <c r="O126" t="inlineStr">
        <is>
          <t>м</t>
        </is>
      </c>
      <c r="P126" t="inlineStr">
        <is>
          <t>м</t>
        </is>
      </c>
      <c r="Q126" t="n">
        <v>1</v>
      </c>
      <c r="X126" t="n">
        <v>7</v>
      </c>
      <c r="Y126" t="n">
        <v>9.52</v>
      </c>
      <c r="Z126" t="n">
        <v>0</v>
      </c>
      <c r="AA126" t="n">
        <v>0</v>
      </c>
      <c r="AB126" t="n">
        <v>0</v>
      </c>
      <c r="AC126" t="n">
        <v>0</v>
      </c>
      <c r="AD126" t="n">
        <v>1</v>
      </c>
      <c r="AE126" t="n">
        <v>0</v>
      </c>
      <c r="AF126" t="inlineStr"/>
      <c r="AG126" t="n">
        <v>7</v>
      </c>
      <c r="AH126" t="n">
        <v>2</v>
      </c>
      <c r="AI126" t="n">
        <v>78856118</v>
      </c>
      <c r="AJ126" t="n">
        <v>124</v>
      </c>
      <c r="AK126" t="n">
        <v>0</v>
      </c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</row>
    <row r="127">
      <c r="A127">
        <f>ROW(Source!A246)</f>
        <v/>
      </c>
      <c r="B127" t="n">
        <v>78856119</v>
      </c>
      <c r="C127" t="n">
        <v>78856086</v>
      </c>
      <c r="D127" t="n">
        <v>29139870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301-9240</t>
        </is>
      </c>
      <c r="J127" t="inlineStr">
        <is>
          <t>ТССЦ Московской обл., 301-9240, приказ Минстроя России №675/пр от 28.02.2017 № 256/пр</t>
        </is>
      </c>
      <c r="K127" t="inlineStr">
        <is>
          <t>Крепления</t>
        </is>
      </c>
      <c r="L127" t="n">
        <v>1346</v>
      </c>
      <c r="N127" t="n">
        <v>1009</v>
      </c>
      <c r="O127" t="inlineStr">
        <is>
          <t>кг</t>
        </is>
      </c>
      <c r="P127" t="inlineStr">
        <is>
          <t>кг</t>
        </is>
      </c>
      <c r="Q127" t="n">
        <v>1</v>
      </c>
      <c r="X127" t="n">
        <v>0</v>
      </c>
      <c r="Y127" t="n">
        <v>0</v>
      </c>
      <c r="Z127" t="n">
        <v>0</v>
      </c>
      <c r="AA127" t="n">
        <v>0</v>
      </c>
      <c r="AB127" t="n">
        <v>0</v>
      </c>
      <c r="AC127" t="n">
        <v>1</v>
      </c>
      <c r="AD127" t="n">
        <v>0</v>
      </c>
      <c r="AE127" t="n">
        <v>0</v>
      </c>
      <c r="AF127" t="inlineStr"/>
      <c r="AG127" t="n">
        <v>0</v>
      </c>
      <c r="AH127" t="n">
        <v>3</v>
      </c>
      <c r="AI127" t="n">
        <v>-1</v>
      </c>
      <c r="AJ127" t="inlineStr"/>
      <c r="AK127" t="n">
        <v>0</v>
      </c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</row>
    <row r="128">
      <c r="A128">
        <f>ROW(Source!A246)</f>
        <v/>
      </c>
      <c r="B128" t="n">
        <v>78856120</v>
      </c>
      <c r="C128" t="n">
        <v>78856086</v>
      </c>
      <c r="D128" t="n">
        <v>29144271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302-9912</t>
        </is>
      </c>
      <c r="J128" t="inlineStr">
        <is>
          <t>ТССЦ Московской обл., 302-9912, приказ Минстроя России №675/пр от 28.02.2017 № 256/пр</t>
        </is>
      </c>
      <c r="K128" t="inlineStr">
        <is>
          <t>Арматура запорная к многослойным металлополимерным трубам</t>
        </is>
      </c>
      <c r="L128" t="n">
        <v>1354</v>
      </c>
      <c r="N128" t="n">
        <v>1010</v>
      </c>
      <c r="O128" t="inlineStr">
        <is>
          <t>шт.</t>
        </is>
      </c>
      <c r="P128" t="inlineStr">
        <is>
          <t>шт.</t>
        </is>
      </c>
      <c r="Q128" t="n">
        <v>1</v>
      </c>
      <c r="X128" t="n">
        <v>0</v>
      </c>
      <c r="Y128" t="n">
        <v>0</v>
      </c>
      <c r="Z128" t="n">
        <v>0</v>
      </c>
      <c r="AA128" t="n">
        <v>0</v>
      </c>
      <c r="AB128" t="n">
        <v>0</v>
      </c>
      <c r="AC128" t="n">
        <v>1</v>
      </c>
      <c r="AD128" t="n">
        <v>0</v>
      </c>
      <c r="AE128" t="n">
        <v>0</v>
      </c>
      <c r="AF128" t="inlineStr"/>
      <c r="AG128" t="n">
        <v>0</v>
      </c>
      <c r="AH128" t="n">
        <v>3</v>
      </c>
      <c r="AI128" t="n">
        <v>-1</v>
      </c>
      <c r="AJ128" t="inlineStr"/>
      <c r="AK128" t="n">
        <v>0</v>
      </c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</row>
    <row r="129">
      <c r="A129">
        <f>ROW(Source!A250)</f>
        <v/>
      </c>
      <c r="B129" t="n">
        <v>78856138</v>
      </c>
      <c r="C129" t="n">
        <v>78856131</v>
      </c>
      <c r="D129" t="n">
        <v>18442827</v>
      </c>
      <c r="E129" t="n">
        <v>1</v>
      </c>
      <c r="F129" t="n">
        <v>1</v>
      </c>
      <c r="G129" t="n">
        <v>1</v>
      </c>
      <c r="H129" t="n">
        <v>1</v>
      </c>
      <c r="I129" t="inlineStr">
        <is>
          <t>1-1053-90</t>
        </is>
      </c>
      <c r="J129" t="inlineStr"/>
      <c r="K129" t="inlineStr">
        <is>
          <t>Рабочий строитель среднего разряда 5,3</t>
        </is>
      </c>
      <c r="L129" t="n">
        <v>1369</v>
      </c>
      <c r="N129" t="n">
        <v>1013</v>
      </c>
      <c r="O129" t="inlineStr">
        <is>
          <t>чел.-ч</t>
        </is>
      </c>
      <c r="P129" t="inlineStr">
        <is>
          <t>чел.-ч</t>
        </is>
      </c>
      <c r="Q129" t="n">
        <v>1</v>
      </c>
      <c r="X129" t="n">
        <v>5.01</v>
      </c>
      <c r="Y129" t="n">
        <v>0</v>
      </c>
      <c r="Z129" t="n">
        <v>0</v>
      </c>
      <c r="AA129" t="n">
        <v>0</v>
      </c>
      <c r="AB129" t="n">
        <v>11.64</v>
      </c>
      <c r="AC129" t="n">
        <v>0</v>
      </c>
      <c r="AD129" t="n">
        <v>1</v>
      </c>
      <c r="AE129" t="n">
        <v>1</v>
      </c>
      <c r="AF129" t="inlineStr"/>
      <c r="AG129" t="n">
        <v>5.01</v>
      </c>
      <c r="AH129" t="n">
        <v>2</v>
      </c>
      <c r="AI129" t="n">
        <v>78856132</v>
      </c>
      <c r="AJ129" t="n">
        <v>128</v>
      </c>
      <c r="AK129" t="n">
        <v>0</v>
      </c>
      <c r="AL129" t="n">
        <v>0</v>
      </c>
      <c r="AM129" t="n">
        <v>0</v>
      </c>
      <c r="AN129" t="n">
        <v>0</v>
      </c>
      <c r="AO129" t="n">
        <v>0</v>
      </c>
      <c r="AP129" t="n">
        <v>0</v>
      </c>
      <c r="AQ129" t="n">
        <v>0</v>
      </c>
      <c r="AR129" t="n">
        <v>0</v>
      </c>
    </row>
    <row r="130">
      <c r="A130">
        <f>ROW(Source!A250)</f>
        <v/>
      </c>
      <c r="B130" t="n">
        <v>78856139</v>
      </c>
      <c r="C130" t="n">
        <v>78856131</v>
      </c>
      <c r="D130" t="n">
        <v>29172703</v>
      </c>
      <c r="E130" t="n">
        <v>1</v>
      </c>
      <c r="F130" t="n">
        <v>1</v>
      </c>
      <c r="G130" t="n">
        <v>1</v>
      </c>
      <c r="H130" t="n">
        <v>2</v>
      </c>
      <c r="I130" t="inlineStr">
        <is>
          <t>042900</t>
        </is>
      </c>
      <c r="J130" t="inlineStr">
        <is>
          <t>ТСЭМ Московской обл., 042900, приказ Минстроя России №675/пр от 28.02.2017 № 264/пр</t>
        </is>
      </c>
      <c r="K1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30" t="n">
        <v>1368</v>
      </c>
      <c r="N130" t="n">
        <v>1011</v>
      </c>
      <c r="O130" t="inlineStr">
        <is>
          <t>маш.-ч</t>
        </is>
      </c>
      <c r="P130" t="inlineStr">
        <is>
          <t>маш.-ч</t>
        </is>
      </c>
      <c r="Q130" t="n">
        <v>1</v>
      </c>
      <c r="X130" t="n">
        <v>1.5</v>
      </c>
      <c r="Y130" t="n">
        <v>0</v>
      </c>
      <c r="Z130" t="n">
        <v>29.67</v>
      </c>
      <c r="AA130" t="n">
        <v>0</v>
      </c>
      <c r="AB130" t="n">
        <v>0</v>
      </c>
      <c r="AC130" t="n">
        <v>0</v>
      </c>
      <c r="AD130" t="n">
        <v>1</v>
      </c>
      <c r="AE130" t="n">
        <v>0</v>
      </c>
      <c r="AF130" t="inlineStr"/>
      <c r="AG130" t="n">
        <v>1.5</v>
      </c>
      <c r="AH130" t="n">
        <v>2</v>
      </c>
      <c r="AI130" t="n">
        <v>78856133</v>
      </c>
      <c r="AJ130" t="n">
        <v>129</v>
      </c>
      <c r="AK130" t="n">
        <v>0</v>
      </c>
      <c r="AL130" t="n">
        <v>0</v>
      </c>
      <c r="AM130" t="n">
        <v>0</v>
      </c>
      <c r="AN130" t="n">
        <v>0</v>
      </c>
      <c r="AO130" t="n">
        <v>0</v>
      </c>
      <c r="AP130" t="n">
        <v>0</v>
      </c>
      <c r="AQ130" t="n">
        <v>0</v>
      </c>
      <c r="AR130" t="n">
        <v>0</v>
      </c>
    </row>
    <row r="131">
      <c r="A131">
        <f>ROW(Source!A250)</f>
        <v/>
      </c>
      <c r="B131" t="n">
        <v>78856140</v>
      </c>
      <c r="C131" t="n">
        <v>78856131</v>
      </c>
      <c r="D131" t="n">
        <v>29110398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101-0388</t>
        </is>
      </c>
      <c r="J131" t="inlineStr">
        <is>
          <t>ТССЦ Московской обл., 101-0388, приказ Минстроя России №675/пр от 28.02.2017 № 254/пр</t>
        </is>
      </c>
      <c r="K131" t="inlineStr">
        <is>
          <t>Краски масляные земляные марки МА-0115 мумия, сурик железный</t>
        </is>
      </c>
      <c r="L131" t="n">
        <v>1348</v>
      </c>
      <c r="N131" t="n">
        <v>1009</v>
      </c>
      <c r="O131" t="inlineStr">
        <is>
          <t>т</t>
        </is>
      </c>
      <c r="P131" t="inlineStr">
        <is>
          <t>т</t>
        </is>
      </c>
      <c r="Q131" t="n">
        <v>1000</v>
      </c>
      <c r="X131" t="n">
        <v>5e-05</v>
      </c>
      <c r="Y131" t="n">
        <v>15118.99</v>
      </c>
      <c r="Z131" t="n">
        <v>0</v>
      </c>
      <c r="AA131" t="n">
        <v>0</v>
      </c>
      <c r="AB131" t="n">
        <v>0</v>
      </c>
      <c r="AC131" t="n">
        <v>0</v>
      </c>
      <c r="AD131" t="n">
        <v>1</v>
      </c>
      <c r="AE131" t="n">
        <v>0</v>
      </c>
      <c r="AF131" t="inlineStr"/>
      <c r="AG131" t="n">
        <v>5e-05</v>
      </c>
      <c r="AH131" t="n">
        <v>2</v>
      </c>
      <c r="AI131" t="n">
        <v>78856134</v>
      </c>
      <c r="AJ131" t="n">
        <v>130</v>
      </c>
      <c r="AK131" t="n">
        <v>0</v>
      </c>
      <c r="AL131" t="n">
        <v>0</v>
      </c>
      <c r="AM131" t="n">
        <v>0</v>
      </c>
      <c r="AN131" t="n">
        <v>0</v>
      </c>
      <c r="AO131" t="n">
        <v>0</v>
      </c>
      <c r="AP131" t="n">
        <v>0</v>
      </c>
      <c r="AQ131" t="n">
        <v>0</v>
      </c>
      <c r="AR131" t="n">
        <v>0</v>
      </c>
    </row>
    <row r="132">
      <c r="A132">
        <f>ROW(Source!A250)</f>
        <v/>
      </c>
      <c r="B132" t="n">
        <v>78856141</v>
      </c>
      <c r="C132" t="n">
        <v>78856131</v>
      </c>
      <c r="D132" t="n">
        <v>29110573</v>
      </c>
      <c r="E132" t="n">
        <v>1</v>
      </c>
      <c r="F132" t="n">
        <v>1</v>
      </c>
      <c r="G132" t="n">
        <v>1</v>
      </c>
      <c r="H132" t="n">
        <v>3</v>
      </c>
      <c r="I132" t="inlineStr">
        <is>
          <t>101-0628</t>
        </is>
      </c>
      <c r="J132" t="inlineStr">
        <is>
          <t>ТССЦ Московской обл., 101-0628, приказ Минстроя России №675/пр от 28.02.2017 № 254/пр</t>
        </is>
      </c>
      <c r="K132" t="inlineStr">
        <is>
          <t>Олифа комбинированная, марки К-3</t>
        </is>
      </c>
      <c r="L132" t="n">
        <v>1348</v>
      </c>
      <c r="N132" t="n">
        <v>1009</v>
      </c>
      <c r="O132" t="inlineStr">
        <is>
          <t>т</t>
        </is>
      </c>
      <c r="P132" t="inlineStr">
        <is>
          <t>т</t>
        </is>
      </c>
      <c r="Q132" t="n">
        <v>1000</v>
      </c>
      <c r="X132" t="n">
        <v>2e-05</v>
      </c>
      <c r="Y132" t="n">
        <v>16950</v>
      </c>
      <c r="Z132" t="n">
        <v>0</v>
      </c>
      <c r="AA132" t="n">
        <v>0</v>
      </c>
      <c r="AB132" t="n">
        <v>0</v>
      </c>
      <c r="AC132" t="n">
        <v>0</v>
      </c>
      <c r="AD132" t="n">
        <v>1</v>
      </c>
      <c r="AE132" t="n">
        <v>0</v>
      </c>
      <c r="AF132" t="inlineStr"/>
      <c r="AG132" t="n">
        <v>2e-05</v>
      </c>
      <c r="AH132" t="n">
        <v>2</v>
      </c>
      <c r="AI132" t="n">
        <v>78856135</v>
      </c>
      <c r="AJ132" t="n">
        <v>131</v>
      </c>
      <c r="AK132" t="n">
        <v>0</v>
      </c>
      <c r="AL132" t="n">
        <v>0</v>
      </c>
      <c r="AM132" t="n">
        <v>0</v>
      </c>
      <c r="AN132" t="n">
        <v>0</v>
      </c>
      <c r="AO132" t="n">
        <v>0</v>
      </c>
      <c r="AP132" t="n">
        <v>0</v>
      </c>
      <c r="AQ132" t="n">
        <v>0</v>
      </c>
      <c r="AR132" t="n">
        <v>0</v>
      </c>
    </row>
    <row r="133">
      <c r="A133">
        <f>ROW(Source!A250)</f>
        <v/>
      </c>
      <c r="B133" t="n">
        <v>78856142</v>
      </c>
      <c r="C133" t="n">
        <v>78856131</v>
      </c>
      <c r="D133" t="n">
        <v>29107963</v>
      </c>
      <c r="E133" t="n">
        <v>1</v>
      </c>
      <c r="F133" t="n">
        <v>1</v>
      </c>
      <c r="G133" t="n">
        <v>1</v>
      </c>
      <c r="H133" t="n">
        <v>3</v>
      </c>
      <c r="I133" t="inlineStr">
        <is>
          <t>101-1669</t>
        </is>
      </c>
      <c r="J133" t="inlineStr">
        <is>
          <t>ТССЦ Московской обл., 101-1669, приказ Минстроя России №675/пр от 28.02.2017 № 254/пр</t>
        </is>
      </c>
      <c r="K133" t="inlineStr">
        <is>
          <t>Очес льняной</t>
        </is>
      </c>
      <c r="L133" t="n">
        <v>1346</v>
      </c>
      <c r="N133" t="n">
        <v>1009</v>
      </c>
      <c r="O133" t="inlineStr">
        <is>
          <t>кг</t>
        </is>
      </c>
      <c r="P133" t="inlineStr">
        <is>
          <t>кг</t>
        </is>
      </c>
      <c r="Q133" t="n">
        <v>1</v>
      </c>
      <c r="X133" t="n">
        <v>0.02</v>
      </c>
      <c r="Y133" t="n">
        <v>37.29</v>
      </c>
      <c r="Z133" t="n">
        <v>0</v>
      </c>
      <c r="AA133" t="n">
        <v>0</v>
      </c>
      <c r="AB133" t="n">
        <v>0</v>
      </c>
      <c r="AC133" t="n">
        <v>0</v>
      </c>
      <c r="AD133" t="n">
        <v>1</v>
      </c>
      <c r="AE133" t="n">
        <v>0</v>
      </c>
      <c r="AF133" t="inlineStr"/>
      <c r="AG133" t="n">
        <v>0.02</v>
      </c>
      <c r="AH133" t="n">
        <v>2</v>
      </c>
      <c r="AI133" t="n">
        <v>78856136</v>
      </c>
      <c r="AJ133" t="n">
        <v>132</v>
      </c>
      <c r="AK133" t="n">
        <v>0</v>
      </c>
      <c r="AL133" t="n">
        <v>0</v>
      </c>
      <c r="AM133" t="n">
        <v>0</v>
      </c>
      <c r="AN133" t="n">
        <v>0</v>
      </c>
      <c r="AO133" t="n">
        <v>0</v>
      </c>
      <c r="AP133" t="n">
        <v>0</v>
      </c>
      <c r="AQ133" t="n">
        <v>0</v>
      </c>
      <c r="AR133" t="n">
        <v>0</v>
      </c>
    </row>
    <row r="134">
      <c r="A134">
        <f>ROW(Source!A250)</f>
        <v/>
      </c>
      <c r="B134" t="n">
        <v>78856143</v>
      </c>
      <c r="C134" t="n">
        <v>78856131</v>
      </c>
      <c r="D134" t="n">
        <v>29150040</v>
      </c>
      <c r="E134" t="n">
        <v>1</v>
      </c>
      <c r="F134" t="n">
        <v>1</v>
      </c>
      <c r="G134" t="n">
        <v>1</v>
      </c>
      <c r="H134" t="n">
        <v>3</v>
      </c>
      <c r="I134" t="inlineStr">
        <is>
          <t>411-0001</t>
        </is>
      </c>
      <c r="J134" t="inlineStr">
        <is>
          <t>ТССЦ Московской обл., 411-0001, приказ Минстроя России №675/пр от 28.02.2017 № 257/пр</t>
        </is>
      </c>
      <c r="K134" t="inlineStr">
        <is>
          <t>Вода</t>
        </is>
      </c>
      <c r="L134" t="n">
        <v>1339</v>
      </c>
      <c r="N134" t="n">
        <v>1007</v>
      </c>
      <c r="O134" t="inlineStr">
        <is>
          <t>м3</t>
        </is>
      </c>
      <c r="P134" t="inlineStr">
        <is>
          <t>м3</t>
        </is>
      </c>
      <c r="Q134" t="n">
        <v>1</v>
      </c>
      <c r="X134" t="n">
        <v>1</v>
      </c>
      <c r="Y134" t="n">
        <v>2.44</v>
      </c>
      <c r="Z134" t="n">
        <v>0</v>
      </c>
      <c r="AA134" t="n">
        <v>0</v>
      </c>
      <c r="AB134" t="n">
        <v>0</v>
      </c>
      <c r="AC134" t="n">
        <v>0</v>
      </c>
      <c r="AD134" t="n">
        <v>1</v>
      </c>
      <c r="AE134" t="n">
        <v>0</v>
      </c>
      <c r="AF134" t="inlineStr"/>
      <c r="AG134" t="n">
        <v>1</v>
      </c>
      <c r="AH134" t="n">
        <v>2</v>
      </c>
      <c r="AI134" t="n">
        <v>78856137</v>
      </c>
      <c r="AJ134" t="n">
        <v>133</v>
      </c>
      <c r="AK134" t="n">
        <v>0</v>
      </c>
      <c r="AL134" t="n">
        <v>0</v>
      </c>
      <c r="AM134" t="n">
        <v>0</v>
      </c>
      <c r="AN134" t="n">
        <v>0</v>
      </c>
      <c r="AO134" t="n">
        <v>0</v>
      </c>
      <c r="AP134" t="n">
        <v>0</v>
      </c>
      <c r="AQ134" t="n">
        <v>0</v>
      </c>
      <c r="AR134" t="n">
        <v>0</v>
      </c>
    </row>
    <row r="135">
      <c r="A135">
        <f>ROW(Source!A289)</f>
        <v/>
      </c>
      <c r="B135" t="n">
        <v>78856222</v>
      </c>
      <c r="C135" t="n">
        <v>78856207</v>
      </c>
      <c r="D135" t="n">
        <v>18442827</v>
      </c>
      <c r="E135" t="n">
        <v>1</v>
      </c>
      <c r="F135" t="n">
        <v>1</v>
      </c>
      <c r="G135" t="n">
        <v>1</v>
      </c>
      <c r="H135" t="n">
        <v>1</v>
      </c>
      <c r="I135" t="inlineStr">
        <is>
          <t>1-1053-90</t>
        </is>
      </c>
      <c r="J135" t="inlineStr"/>
      <c r="K135" t="inlineStr">
        <is>
          <t>Рабочий строитель среднего разряда 5,3</t>
        </is>
      </c>
      <c r="L135" t="n">
        <v>1369</v>
      </c>
      <c r="N135" t="n">
        <v>1013</v>
      </c>
      <c r="O135" t="inlineStr">
        <is>
          <t>чел.-ч</t>
        </is>
      </c>
      <c r="P135" t="inlineStr">
        <is>
          <t>чел.-ч</t>
        </is>
      </c>
      <c r="Q135" t="n">
        <v>1</v>
      </c>
      <c r="X135" t="n">
        <v>5.01</v>
      </c>
      <c r="Y135" t="n">
        <v>0</v>
      </c>
      <c r="Z135" t="n">
        <v>0</v>
      </c>
      <c r="AA135" t="n">
        <v>0</v>
      </c>
      <c r="AB135" t="n">
        <v>11.64</v>
      </c>
      <c r="AC135" t="n">
        <v>0</v>
      </c>
      <c r="AD135" t="n">
        <v>1</v>
      </c>
      <c r="AE135" t="n">
        <v>1</v>
      </c>
      <c r="AF135" t="inlineStr"/>
      <c r="AG135" t="n">
        <v>5.01</v>
      </c>
      <c r="AH135" t="n">
        <v>2</v>
      </c>
      <c r="AI135" t="n">
        <v>78856222</v>
      </c>
      <c r="AJ135" t="n">
        <v>134</v>
      </c>
      <c r="AK135" t="n">
        <v>0</v>
      </c>
      <c r="AL135" t="n">
        <v>0</v>
      </c>
      <c r="AM135" t="n">
        <v>0</v>
      </c>
      <c r="AN135" t="n">
        <v>0</v>
      </c>
      <c r="AO135" t="n">
        <v>0</v>
      </c>
      <c r="AP135" t="n">
        <v>0</v>
      </c>
      <c r="AQ135" t="n">
        <v>0</v>
      </c>
      <c r="AR135" t="n">
        <v>0</v>
      </c>
    </row>
    <row r="136">
      <c r="A136">
        <f>ROW(Source!A289)</f>
        <v/>
      </c>
      <c r="B136" t="n">
        <v>78856223</v>
      </c>
      <c r="C136" t="n">
        <v>78856207</v>
      </c>
      <c r="D136" t="n">
        <v>29172703</v>
      </c>
      <c r="E136" t="n">
        <v>1</v>
      </c>
      <c r="F136" t="n">
        <v>1</v>
      </c>
      <c r="G136" t="n">
        <v>1</v>
      </c>
      <c r="H136" t="n">
        <v>2</v>
      </c>
      <c r="I136" t="inlineStr">
        <is>
          <t>042900</t>
        </is>
      </c>
      <c r="J136" t="inlineStr">
        <is>
          <t>ТСЭМ Московской обл., 042900, приказ Минстроя России №675/пр от 28.02.2017 № 264/пр</t>
        </is>
      </c>
      <c r="K13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36" t="n">
        <v>1368</v>
      </c>
      <c r="N136" t="n">
        <v>1011</v>
      </c>
      <c r="O136" t="inlineStr">
        <is>
          <t>маш.-ч</t>
        </is>
      </c>
      <c r="P136" t="inlineStr">
        <is>
          <t>маш.-ч</t>
        </is>
      </c>
      <c r="Q136" t="n">
        <v>1</v>
      </c>
      <c r="X136" t="n">
        <v>1.5</v>
      </c>
      <c r="Y136" t="n">
        <v>0</v>
      </c>
      <c r="Z136" t="n">
        <v>29.67</v>
      </c>
      <c r="AA136" t="n">
        <v>0</v>
      </c>
      <c r="AB136" t="n">
        <v>0</v>
      </c>
      <c r="AC136" t="n">
        <v>0</v>
      </c>
      <c r="AD136" t="n">
        <v>1</v>
      </c>
      <c r="AE136" t="n">
        <v>0</v>
      </c>
      <c r="AF136" t="inlineStr"/>
      <c r="AG136" t="n">
        <v>1.5</v>
      </c>
      <c r="AH136" t="n">
        <v>2</v>
      </c>
      <c r="AI136" t="n">
        <v>78856223</v>
      </c>
      <c r="AJ136" t="n">
        <v>135</v>
      </c>
      <c r="AK136" t="n">
        <v>0</v>
      </c>
      <c r="AL136" t="n">
        <v>0</v>
      </c>
      <c r="AM136" t="n">
        <v>0</v>
      </c>
      <c r="AN136" t="n">
        <v>0</v>
      </c>
      <c r="AO136" t="n">
        <v>0</v>
      </c>
      <c r="AP136" t="n">
        <v>0</v>
      </c>
      <c r="AQ136" t="n">
        <v>0</v>
      </c>
      <c r="AR136" t="n">
        <v>0</v>
      </c>
    </row>
    <row r="137">
      <c r="A137">
        <f>ROW(Source!A289)</f>
        <v/>
      </c>
      <c r="B137" t="n">
        <v>78856224</v>
      </c>
      <c r="C137" t="n">
        <v>78856207</v>
      </c>
      <c r="D137" t="n">
        <v>29110398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101-0388</t>
        </is>
      </c>
      <c r="J137" t="inlineStr">
        <is>
          <t>ТССЦ Московской обл., 101-0388, приказ Минстроя России №675/пр от 28.02.2017 № 254/пр</t>
        </is>
      </c>
      <c r="K137" t="inlineStr">
        <is>
          <t>Краски масляные земляные марки МА-0115 мумия, сурик железный</t>
        </is>
      </c>
      <c r="L137" t="n">
        <v>1348</v>
      </c>
      <c r="N137" t="n">
        <v>1009</v>
      </c>
      <c r="O137" t="inlineStr">
        <is>
          <t>т</t>
        </is>
      </c>
      <c r="P137" t="inlineStr">
        <is>
          <t>т</t>
        </is>
      </c>
      <c r="Q137" t="n">
        <v>1000</v>
      </c>
      <c r="X137" t="n">
        <v>5e-05</v>
      </c>
      <c r="Y137" t="n">
        <v>15118.99</v>
      </c>
      <c r="Z137" t="n">
        <v>0</v>
      </c>
      <c r="AA137" t="n">
        <v>0</v>
      </c>
      <c r="AB137" t="n">
        <v>0</v>
      </c>
      <c r="AC137" t="n">
        <v>0</v>
      </c>
      <c r="AD137" t="n">
        <v>1</v>
      </c>
      <c r="AE137" t="n">
        <v>0</v>
      </c>
      <c r="AF137" t="inlineStr"/>
      <c r="AG137" t="n">
        <v>5e-05</v>
      </c>
      <c r="AH137" t="n">
        <v>2</v>
      </c>
      <c r="AI137" t="n">
        <v>78856224</v>
      </c>
      <c r="AJ137" t="n">
        <v>136</v>
      </c>
      <c r="AK137" t="n">
        <v>0</v>
      </c>
      <c r="AL137" t="n">
        <v>0</v>
      </c>
      <c r="AM137" t="n">
        <v>0</v>
      </c>
      <c r="AN137" t="n">
        <v>0</v>
      </c>
      <c r="AO137" t="n">
        <v>0</v>
      </c>
      <c r="AP137" t="n">
        <v>0</v>
      </c>
      <c r="AQ137" t="n">
        <v>0</v>
      </c>
      <c r="AR137" t="n">
        <v>0</v>
      </c>
    </row>
    <row r="138">
      <c r="A138">
        <f>ROW(Source!A289)</f>
        <v/>
      </c>
      <c r="B138" t="n">
        <v>78856225</v>
      </c>
      <c r="C138" t="n">
        <v>78856207</v>
      </c>
      <c r="D138" t="n">
        <v>29110573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101-0628</t>
        </is>
      </c>
      <c r="J138" t="inlineStr">
        <is>
          <t>ТССЦ Московской обл., 101-0628, приказ Минстроя России №675/пр от 28.02.2017 № 254/пр</t>
        </is>
      </c>
      <c r="K138" t="inlineStr">
        <is>
          <t>Олифа комбинированная, марки К-3</t>
        </is>
      </c>
      <c r="L138" t="n">
        <v>1348</v>
      </c>
      <c r="N138" t="n">
        <v>1009</v>
      </c>
      <c r="O138" t="inlineStr">
        <is>
          <t>т</t>
        </is>
      </c>
      <c r="P138" t="inlineStr">
        <is>
          <t>т</t>
        </is>
      </c>
      <c r="Q138" t="n">
        <v>1000</v>
      </c>
      <c r="X138" t="n">
        <v>2e-05</v>
      </c>
      <c r="Y138" t="n">
        <v>16950</v>
      </c>
      <c r="Z138" t="n">
        <v>0</v>
      </c>
      <c r="AA138" t="n">
        <v>0</v>
      </c>
      <c r="AB138" t="n">
        <v>0</v>
      </c>
      <c r="AC138" t="n">
        <v>0</v>
      </c>
      <c r="AD138" t="n">
        <v>1</v>
      </c>
      <c r="AE138" t="n">
        <v>0</v>
      </c>
      <c r="AF138" t="inlineStr"/>
      <c r="AG138" t="n">
        <v>2e-05</v>
      </c>
      <c r="AH138" t="n">
        <v>2</v>
      </c>
      <c r="AI138" t="n">
        <v>78856225</v>
      </c>
      <c r="AJ138" t="n">
        <v>137</v>
      </c>
      <c r="AK138" t="n">
        <v>0</v>
      </c>
      <c r="AL138" t="n">
        <v>0</v>
      </c>
      <c r="AM138" t="n">
        <v>0</v>
      </c>
      <c r="AN138" t="n">
        <v>0</v>
      </c>
      <c r="AO138" t="n">
        <v>0</v>
      </c>
      <c r="AP138" t="n">
        <v>0</v>
      </c>
      <c r="AQ138" t="n">
        <v>0</v>
      </c>
      <c r="AR138" t="n">
        <v>0</v>
      </c>
    </row>
    <row r="139">
      <c r="A139">
        <f>ROW(Source!A289)</f>
        <v/>
      </c>
      <c r="B139" t="n">
        <v>78856226</v>
      </c>
      <c r="C139" t="n">
        <v>78856207</v>
      </c>
      <c r="D139" t="n">
        <v>29107963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101-1669</t>
        </is>
      </c>
      <c r="J139" t="inlineStr">
        <is>
          <t>ТССЦ Московской обл., 101-1669, приказ Минстроя России №675/пр от 28.02.2017 № 254/пр</t>
        </is>
      </c>
      <c r="K139" t="inlineStr">
        <is>
          <t>Очес льняной</t>
        </is>
      </c>
      <c r="L139" t="n">
        <v>1346</v>
      </c>
      <c r="N139" t="n">
        <v>1009</v>
      </c>
      <c r="O139" t="inlineStr">
        <is>
          <t>кг</t>
        </is>
      </c>
      <c r="P139" t="inlineStr">
        <is>
          <t>кг</t>
        </is>
      </c>
      <c r="Q139" t="n">
        <v>1</v>
      </c>
      <c r="X139" t="n">
        <v>0.02</v>
      </c>
      <c r="Y139" t="n">
        <v>37.29</v>
      </c>
      <c r="Z139" t="n">
        <v>0</v>
      </c>
      <c r="AA139" t="n">
        <v>0</v>
      </c>
      <c r="AB139" t="n">
        <v>0</v>
      </c>
      <c r="AC139" t="n">
        <v>0</v>
      </c>
      <c r="AD139" t="n">
        <v>1</v>
      </c>
      <c r="AE139" t="n">
        <v>0</v>
      </c>
      <c r="AF139" t="inlineStr"/>
      <c r="AG139" t="n">
        <v>0.02</v>
      </c>
      <c r="AH139" t="n">
        <v>2</v>
      </c>
      <c r="AI139" t="n">
        <v>78856226</v>
      </c>
      <c r="AJ139" t="n">
        <v>138</v>
      </c>
      <c r="AK139" t="n">
        <v>0</v>
      </c>
      <c r="AL139" t="n">
        <v>0</v>
      </c>
      <c r="AM139" t="n">
        <v>0</v>
      </c>
      <c r="AN139" t="n">
        <v>0</v>
      </c>
      <c r="AO139" t="n">
        <v>0</v>
      </c>
      <c r="AP139" t="n">
        <v>0</v>
      </c>
      <c r="AQ139" t="n">
        <v>0</v>
      </c>
      <c r="AR139" t="n">
        <v>0</v>
      </c>
    </row>
    <row r="140">
      <c r="A140">
        <f>ROW(Source!A289)</f>
        <v/>
      </c>
      <c r="B140" t="n">
        <v>78856227</v>
      </c>
      <c r="C140" t="n">
        <v>78856207</v>
      </c>
      <c r="D140" t="n">
        <v>29150040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411-0001</t>
        </is>
      </c>
      <c r="J140" t="inlineStr">
        <is>
          <t>ТССЦ Московской обл., 411-0001, приказ Минстроя России №675/пр от 28.02.2017 № 257/пр</t>
        </is>
      </c>
      <c r="K140" t="inlineStr">
        <is>
          <t>Вода</t>
        </is>
      </c>
      <c r="L140" t="n">
        <v>1339</v>
      </c>
      <c r="N140" t="n">
        <v>1007</v>
      </c>
      <c r="O140" t="inlineStr">
        <is>
          <t>м3</t>
        </is>
      </c>
      <c r="P140" t="inlineStr">
        <is>
          <t>м3</t>
        </is>
      </c>
      <c r="Q140" t="n">
        <v>1</v>
      </c>
      <c r="X140" t="n">
        <v>1</v>
      </c>
      <c r="Y140" t="n">
        <v>2.44</v>
      </c>
      <c r="Z140" t="n">
        <v>0</v>
      </c>
      <c r="AA140" t="n">
        <v>0</v>
      </c>
      <c r="AB140" t="n">
        <v>0</v>
      </c>
      <c r="AC140" t="n">
        <v>0</v>
      </c>
      <c r="AD140" t="n">
        <v>1</v>
      </c>
      <c r="AE140" t="n">
        <v>0</v>
      </c>
      <c r="AF140" t="inlineStr"/>
      <c r="AG140" t="n">
        <v>1</v>
      </c>
      <c r="AH140" t="n">
        <v>2</v>
      </c>
      <c r="AI140" t="n">
        <v>78856227</v>
      </c>
      <c r="AJ140" t="n">
        <v>140</v>
      </c>
      <c r="AK140" t="n">
        <v>0</v>
      </c>
      <c r="AL140" t="n">
        <v>0</v>
      </c>
      <c r="AM140" t="n">
        <v>0</v>
      </c>
      <c r="AN140" t="n">
        <v>0</v>
      </c>
      <c r="AO140" t="n">
        <v>0</v>
      </c>
      <c r="AP140" t="n">
        <v>0</v>
      </c>
      <c r="AQ140" t="n">
        <v>0</v>
      </c>
      <c r="AR140" t="n">
        <v>0</v>
      </c>
    </row>
    <row r="141">
      <c r="A141">
        <f>ROW(Source!A329)</f>
        <v/>
      </c>
      <c r="B141" t="n">
        <v>78856354</v>
      </c>
      <c r="C141" t="n">
        <v>78856353</v>
      </c>
      <c r="D141" t="n">
        <v>18410631</v>
      </c>
      <c r="E141" t="n">
        <v>1</v>
      </c>
      <c r="F141" t="n">
        <v>1</v>
      </c>
      <c r="G141" t="n">
        <v>1</v>
      </c>
      <c r="H141" t="n">
        <v>1</v>
      </c>
      <c r="I141" t="inlineStr">
        <is>
          <t>1-1029-90</t>
        </is>
      </c>
      <c r="J141" t="inlineStr"/>
      <c r="K141" t="inlineStr">
        <is>
          <t>Рабочий строитель среднего разряда 2,9</t>
        </is>
      </c>
      <c r="L141" t="n">
        <v>1369</v>
      </c>
      <c r="N141" t="n">
        <v>1013</v>
      </c>
      <c r="O141" t="inlineStr">
        <is>
          <t>чел.-ч</t>
        </is>
      </c>
      <c r="P141" t="inlineStr">
        <is>
          <t>чел.-ч</t>
        </is>
      </c>
      <c r="Q141" t="n">
        <v>1</v>
      </c>
      <c r="X141" t="n">
        <v>85.3</v>
      </c>
      <c r="Y141" t="n">
        <v>0</v>
      </c>
      <c r="Z141" t="n">
        <v>0</v>
      </c>
      <c r="AA141" t="n">
        <v>0</v>
      </c>
      <c r="AB141" t="n">
        <v>8.460000000000001</v>
      </c>
      <c r="AC141" t="n">
        <v>0</v>
      </c>
      <c r="AD141" t="n">
        <v>1</v>
      </c>
      <c r="AE141" t="n">
        <v>1</v>
      </c>
      <c r="AF141" t="inlineStr"/>
      <c r="AG141" t="n">
        <v>85.3</v>
      </c>
      <c r="AH141" t="n">
        <v>2</v>
      </c>
      <c r="AI141" t="n">
        <v>78856354</v>
      </c>
      <c r="AJ141" t="n">
        <v>141</v>
      </c>
      <c r="AK141" t="n">
        <v>0</v>
      </c>
      <c r="AL141" t="n">
        <v>0</v>
      </c>
      <c r="AM141" t="n">
        <v>0</v>
      </c>
      <c r="AN141" t="n">
        <v>0</v>
      </c>
      <c r="AO141" t="n">
        <v>0</v>
      </c>
      <c r="AP141" t="n">
        <v>0</v>
      </c>
      <c r="AQ141" t="n">
        <v>0</v>
      </c>
      <c r="AR141" t="n">
        <v>0</v>
      </c>
    </row>
    <row r="142">
      <c r="A142">
        <f>ROW(Source!A329)</f>
        <v/>
      </c>
      <c r="B142" t="n">
        <v>78856355</v>
      </c>
      <c r="C142" t="n">
        <v>78856353</v>
      </c>
      <c r="D142" t="n">
        <v>121548</v>
      </c>
      <c r="E142" t="n">
        <v>1</v>
      </c>
      <c r="F142" t="n">
        <v>1</v>
      </c>
      <c r="G142" t="n">
        <v>1</v>
      </c>
      <c r="H142" t="n">
        <v>1</v>
      </c>
      <c r="I142" t="inlineStr">
        <is>
          <t>2</t>
        </is>
      </c>
      <c r="J142" t="inlineStr"/>
      <c r="K142" t="inlineStr">
        <is>
          <t>Затраты труда машинистов</t>
        </is>
      </c>
      <c r="L142" t="n">
        <v>608254</v>
      </c>
      <c r="N142" t="n">
        <v>1013</v>
      </c>
      <c r="O142" t="inlineStr">
        <is>
          <t>чел.час</t>
        </is>
      </c>
      <c r="P142" t="inlineStr">
        <is>
          <t>чел.час</t>
        </is>
      </c>
      <c r="Q142" t="n">
        <v>1</v>
      </c>
      <c r="X142" t="n">
        <v>0.32</v>
      </c>
      <c r="Y142" t="n">
        <v>0</v>
      </c>
      <c r="Z142" t="n">
        <v>0</v>
      </c>
      <c r="AA142" t="n">
        <v>0</v>
      </c>
      <c r="AB142" t="n">
        <v>0</v>
      </c>
      <c r="AC142" t="n">
        <v>0</v>
      </c>
      <c r="AD142" t="n">
        <v>1</v>
      </c>
      <c r="AE142" t="n">
        <v>2</v>
      </c>
      <c r="AF142" t="inlineStr"/>
      <c r="AG142" t="n">
        <v>0.32</v>
      </c>
      <c r="AH142" t="n">
        <v>2</v>
      </c>
      <c r="AI142" t="n">
        <v>78856355</v>
      </c>
      <c r="AJ142" t="n">
        <v>142</v>
      </c>
      <c r="AK142" t="n">
        <v>0</v>
      </c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</row>
    <row r="143">
      <c r="A143">
        <f>ROW(Source!A329)</f>
        <v/>
      </c>
      <c r="B143" t="n">
        <v>78856356</v>
      </c>
      <c r="C143" t="n">
        <v>78856353</v>
      </c>
      <c r="D143" t="n">
        <v>29172556</v>
      </c>
      <c r="E143" t="n">
        <v>1</v>
      </c>
      <c r="F143" t="n">
        <v>1</v>
      </c>
      <c r="G143" t="n">
        <v>1</v>
      </c>
      <c r="H143" t="n">
        <v>2</v>
      </c>
      <c r="I143" t="inlineStr">
        <is>
          <t>030954</t>
        </is>
      </c>
      <c r="J143" t="inlineStr">
        <is>
          <t>ТСЭМ Московской обл., 030954, приказ Минстроя России №675/пр от 28.02.2017 № 264/пр</t>
        </is>
      </c>
      <c r="K143" t="inlineStr">
        <is>
          <t>Подъемники грузоподъемностью до 500 кг одномачтовые, высота подъема 45 м</t>
        </is>
      </c>
      <c r="L143" t="n">
        <v>1368</v>
      </c>
      <c r="N143" t="n">
        <v>1011</v>
      </c>
      <c r="O143" t="inlineStr">
        <is>
          <t>маш.-ч</t>
        </is>
      </c>
      <c r="P143" t="inlineStr">
        <is>
          <t>маш.-ч</t>
        </is>
      </c>
      <c r="Q143" t="n">
        <v>1</v>
      </c>
      <c r="X143" t="n">
        <v>0.32</v>
      </c>
      <c r="Y143" t="n">
        <v>0</v>
      </c>
      <c r="Z143" t="n">
        <v>31.26</v>
      </c>
      <c r="AA143" t="n">
        <v>13.5</v>
      </c>
      <c r="AB143" t="n">
        <v>0</v>
      </c>
      <c r="AC143" t="n">
        <v>0</v>
      </c>
      <c r="AD143" t="n">
        <v>1</v>
      </c>
      <c r="AE143" t="n">
        <v>0</v>
      </c>
      <c r="AF143" t="inlineStr"/>
      <c r="AG143" t="n">
        <v>0.32</v>
      </c>
      <c r="AH143" t="n">
        <v>2</v>
      </c>
      <c r="AI143" t="n">
        <v>78856356</v>
      </c>
      <c r="AJ143" t="n">
        <v>143</v>
      </c>
      <c r="AK143" t="n">
        <v>0</v>
      </c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</row>
    <row r="144">
      <c r="A144">
        <f>ROW(Source!A329)</f>
        <v/>
      </c>
      <c r="B144" t="n">
        <v>78856357</v>
      </c>
      <c r="C144" t="n">
        <v>78856353</v>
      </c>
      <c r="D144" t="n">
        <v>29164350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509-9899</t>
        </is>
      </c>
      <c r="J144" t="inlineStr">
        <is>
          <t>ТССЦ Московской обл., 509-9899, приказ Минстроя России №675/пр от 28.02.2017 № 258/пр</t>
        </is>
      </c>
      <c r="K144" t="inlineStr">
        <is>
          <t>Строительный мусор и масса возвратных материалов</t>
        </is>
      </c>
      <c r="L144" t="n">
        <v>1348</v>
      </c>
      <c r="N144" t="n">
        <v>1009</v>
      </c>
      <c r="O144" t="inlineStr">
        <is>
          <t>т</t>
        </is>
      </c>
      <c r="P144" t="inlineStr">
        <is>
          <t>т</t>
        </is>
      </c>
      <c r="Q144" t="n">
        <v>1000</v>
      </c>
      <c r="X144" t="n">
        <v>1.34</v>
      </c>
      <c r="Y144" t="n">
        <v>0</v>
      </c>
      <c r="Z144" t="n">
        <v>0</v>
      </c>
      <c r="AA144" t="n">
        <v>0</v>
      </c>
      <c r="AB144" t="n">
        <v>0</v>
      </c>
      <c r="AC144" t="n">
        <v>0</v>
      </c>
      <c r="AD144" t="n">
        <v>0</v>
      </c>
      <c r="AE144" t="n">
        <v>0</v>
      </c>
      <c r="AF144" t="inlineStr"/>
      <c r="AG144" t="n">
        <v>1.34</v>
      </c>
      <c r="AH144" t="n">
        <v>2</v>
      </c>
      <c r="AI144" t="n">
        <v>78856357</v>
      </c>
      <c r="AJ144" t="n">
        <v>144</v>
      </c>
      <c r="AK144" t="n">
        <v>0</v>
      </c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</row>
    <row r="145">
      <c r="A145">
        <f>ROW(Source!A331)</f>
        <v/>
      </c>
      <c r="B145" t="n">
        <v>78856337</v>
      </c>
      <c r="C145" t="n">
        <v>78856336</v>
      </c>
      <c r="D145" t="n">
        <v>18407546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1-1038-90</t>
        </is>
      </c>
      <c r="J145" t="inlineStr"/>
      <c r="K145" t="inlineStr">
        <is>
          <t>Рабочий строитель среднего разряда 3,8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X145" t="n">
        <v>55.83</v>
      </c>
      <c r="Y145" t="n">
        <v>0</v>
      </c>
      <c r="Z145" t="n">
        <v>0</v>
      </c>
      <c r="AA145" t="n">
        <v>0</v>
      </c>
      <c r="AB145" t="n">
        <v>9.4</v>
      </c>
      <c r="AC145" t="n">
        <v>0</v>
      </c>
      <c r="AD145" t="n">
        <v>1</v>
      </c>
      <c r="AE145" t="n">
        <v>1</v>
      </c>
      <c r="AF145" t="inlineStr"/>
      <c r="AG145" t="n">
        <v>55.83</v>
      </c>
      <c r="AH145" t="n">
        <v>2</v>
      </c>
      <c r="AI145" t="n">
        <v>78856337</v>
      </c>
      <c r="AJ145" t="n">
        <v>145</v>
      </c>
      <c r="AK145" t="n">
        <v>0</v>
      </c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</row>
    <row r="146">
      <c r="A146">
        <f>ROW(Source!A331)</f>
        <v/>
      </c>
      <c r="B146" t="n">
        <v>78856338</v>
      </c>
      <c r="C146" t="n">
        <v>78856336</v>
      </c>
      <c r="D146" t="n">
        <v>121548</v>
      </c>
      <c r="E146" t="n">
        <v>1</v>
      </c>
      <c r="F146" t="n">
        <v>1</v>
      </c>
      <c r="G146" t="n">
        <v>1</v>
      </c>
      <c r="H146" t="n">
        <v>1</v>
      </c>
      <c r="I146" t="inlineStr">
        <is>
          <t>2</t>
        </is>
      </c>
      <c r="J146" t="inlineStr"/>
      <c r="K146" t="inlineStr">
        <is>
          <t>Затраты труда машинистов</t>
        </is>
      </c>
      <c r="L146" t="n">
        <v>608254</v>
      </c>
      <c r="N146" t="n">
        <v>1013</v>
      </c>
      <c r="O146" t="inlineStr">
        <is>
          <t>чел.час</t>
        </is>
      </c>
      <c r="P146" t="inlineStr">
        <is>
          <t>чел.час</t>
        </is>
      </c>
      <c r="Q146" t="n">
        <v>1</v>
      </c>
      <c r="X146" t="n">
        <v>0.28</v>
      </c>
      <c r="Y146" t="n">
        <v>0</v>
      </c>
      <c r="Z146" t="n">
        <v>0</v>
      </c>
      <c r="AA146" t="n">
        <v>0</v>
      </c>
      <c r="AB146" t="n">
        <v>0</v>
      </c>
      <c r="AC146" t="n">
        <v>0</v>
      </c>
      <c r="AD146" t="n">
        <v>1</v>
      </c>
      <c r="AE146" t="n">
        <v>2</v>
      </c>
      <c r="AF146" t="inlineStr"/>
      <c r="AG146" t="n">
        <v>0.28</v>
      </c>
      <c r="AH146" t="n">
        <v>2</v>
      </c>
      <c r="AI146" t="n">
        <v>78856338</v>
      </c>
      <c r="AJ146" t="n">
        <v>146</v>
      </c>
      <c r="AK146" t="n">
        <v>0</v>
      </c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</row>
    <row r="147">
      <c r="A147">
        <f>ROW(Source!A331)</f>
        <v/>
      </c>
      <c r="B147" t="n">
        <v>78856339</v>
      </c>
      <c r="C147" t="n">
        <v>78856336</v>
      </c>
      <c r="D147" t="n">
        <v>29172268</v>
      </c>
      <c r="E147" t="n">
        <v>1</v>
      </c>
      <c r="F147" t="n">
        <v>1</v>
      </c>
      <c r="G147" t="n">
        <v>1</v>
      </c>
      <c r="H147" t="n">
        <v>2</v>
      </c>
      <c r="I147" t="inlineStr">
        <is>
          <t>020129</t>
        </is>
      </c>
      <c r="J147" t="inlineStr">
        <is>
          <t>ТСЭМ Московской обл., 020129, приказ Минстроя России №675/пр от 28.02.2017 № 264/пр</t>
        </is>
      </c>
      <c r="K147" t="inlineStr">
        <is>
          <t>Краны башенные при работе на других видах строительства 8 т</t>
        </is>
      </c>
      <c r="L147" t="n">
        <v>1368</v>
      </c>
      <c r="N147" t="n">
        <v>1011</v>
      </c>
      <c r="O147" t="inlineStr">
        <is>
          <t>маш.-ч</t>
        </is>
      </c>
      <c r="P147" t="inlineStr">
        <is>
          <t>маш.-ч</t>
        </is>
      </c>
      <c r="Q147" t="n">
        <v>1</v>
      </c>
      <c r="X147" t="n">
        <v>0.1</v>
      </c>
      <c r="Y147" t="n">
        <v>0</v>
      </c>
      <c r="Z147" t="n">
        <v>86.40000000000001</v>
      </c>
      <c r="AA147" t="n">
        <v>13.5</v>
      </c>
      <c r="AB147" t="n">
        <v>0</v>
      </c>
      <c r="AC147" t="n">
        <v>0</v>
      </c>
      <c r="AD147" t="n">
        <v>1</v>
      </c>
      <c r="AE147" t="n">
        <v>0</v>
      </c>
      <c r="AF147" t="inlineStr"/>
      <c r="AG147" t="n">
        <v>0.1</v>
      </c>
      <c r="AH147" t="n">
        <v>2</v>
      </c>
      <c r="AI147" t="n">
        <v>78856339</v>
      </c>
      <c r="AJ147" t="n">
        <v>147</v>
      </c>
      <c r="AK147" t="n">
        <v>0</v>
      </c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</row>
    <row r="148">
      <c r="A148">
        <f>ROW(Source!A331)</f>
        <v/>
      </c>
      <c r="B148" t="n">
        <v>78856340</v>
      </c>
      <c r="C148" t="n">
        <v>78856336</v>
      </c>
      <c r="D148" t="n">
        <v>29172378</v>
      </c>
      <c r="E148" t="n">
        <v>1</v>
      </c>
      <c r="F148" t="n">
        <v>1</v>
      </c>
      <c r="G148" t="n">
        <v>1</v>
      </c>
      <c r="H148" t="n">
        <v>2</v>
      </c>
      <c r="I148" t="inlineStr">
        <is>
          <t>021140</t>
        </is>
      </c>
      <c r="J148" t="inlineStr">
        <is>
          <t>ТСЭМ Московской обл., 021140, приказ Минстроя России №675/пр от 28.02.2017 № 264/пр</t>
        </is>
      </c>
      <c r="K148" t="inlineStr">
        <is>
          <t>Краны на автомобильном ходу при работе на других видах строительства 6,3 т</t>
        </is>
      </c>
      <c r="L148" t="n">
        <v>1368</v>
      </c>
      <c r="N148" t="n">
        <v>1011</v>
      </c>
      <c r="O148" t="inlineStr">
        <is>
          <t>маш.-ч</t>
        </is>
      </c>
      <c r="P148" t="inlineStr">
        <is>
          <t>маш.-ч</t>
        </is>
      </c>
      <c r="Q148" t="n">
        <v>1</v>
      </c>
      <c r="X148" t="n">
        <v>0.18</v>
      </c>
      <c r="Y148" t="n">
        <v>0</v>
      </c>
      <c r="Z148" t="n">
        <v>88.01000000000001</v>
      </c>
      <c r="AA148" t="n">
        <v>11.6</v>
      </c>
      <c r="AB148" t="n">
        <v>0</v>
      </c>
      <c r="AC148" t="n">
        <v>0</v>
      </c>
      <c r="AD148" t="n">
        <v>1</v>
      </c>
      <c r="AE148" t="n">
        <v>0</v>
      </c>
      <c r="AF148" t="inlineStr"/>
      <c r="AG148" t="n">
        <v>0.18</v>
      </c>
      <c r="AH148" t="n">
        <v>2</v>
      </c>
      <c r="AI148" t="n">
        <v>78856340</v>
      </c>
      <c r="AJ148" t="n">
        <v>148</v>
      </c>
      <c r="AK148" t="n">
        <v>0</v>
      </c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</row>
    <row r="149">
      <c r="A149">
        <f>ROW(Source!A331)</f>
        <v/>
      </c>
      <c r="B149" t="n">
        <v>78856341</v>
      </c>
      <c r="C149" t="n">
        <v>78856336</v>
      </c>
      <c r="D149" t="n">
        <v>29174580</v>
      </c>
      <c r="E149" t="n">
        <v>1</v>
      </c>
      <c r="F149" t="n">
        <v>1</v>
      </c>
      <c r="G149" t="n">
        <v>1</v>
      </c>
      <c r="H149" t="n">
        <v>2</v>
      </c>
      <c r="I149" t="inlineStr">
        <is>
          <t>331451</t>
        </is>
      </c>
      <c r="J149" t="inlineStr">
        <is>
          <t>ТСЭМ Московской обл., 331451, приказ Минстроя России №675/пр от 28.02.2017 № 264/пр</t>
        </is>
      </c>
      <c r="K149" t="inlineStr">
        <is>
          <t>Перфораторы электрические</t>
        </is>
      </c>
      <c r="L149" t="n">
        <v>1368</v>
      </c>
      <c r="N149" t="n">
        <v>1011</v>
      </c>
      <c r="O149" t="inlineStr">
        <is>
          <t>маш.-ч</t>
        </is>
      </c>
      <c r="P149" t="inlineStr">
        <is>
          <t>маш.-ч</t>
        </is>
      </c>
      <c r="Q149" t="n">
        <v>1</v>
      </c>
      <c r="X149" t="n">
        <v>0.21</v>
      </c>
      <c r="Y149" t="n">
        <v>0</v>
      </c>
      <c r="Z149" t="n">
        <v>2.08</v>
      </c>
      <c r="AA149" t="n">
        <v>0</v>
      </c>
      <c r="AB149" t="n">
        <v>0</v>
      </c>
      <c r="AC149" t="n">
        <v>0</v>
      </c>
      <c r="AD149" t="n">
        <v>1</v>
      </c>
      <c r="AE149" t="n">
        <v>0</v>
      </c>
      <c r="AF149" t="inlineStr"/>
      <c r="AG149" t="n">
        <v>0.21</v>
      </c>
      <c r="AH149" t="n">
        <v>2</v>
      </c>
      <c r="AI149" t="n">
        <v>78856341</v>
      </c>
      <c r="AJ149" t="n">
        <v>149</v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</row>
    <row r="150">
      <c r="A150">
        <f>ROW(Source!A331)</f>
        <v/>
      </c>
      <c r="B150" t="n">
        <v>78856342</v>
      </c>
      <c r="C150" t="n">
        <v>78856336</v>
      </c>
      <c r="D150" t="n">
        <v>29174913</v>
      </c>
      <c r="E150" t="n">
        <v>1</v>
      </c>
      <c r="F150" t="n">
        <v>1</v>
      </c>
      <c r="G150" t="n">
        <v>1</v>
      </c>
      <c r="H150" t="n">
        <v>2</v>
      </c>
      <c r="I150" t="inlineStr">
        <is>
          <t>400001</t>
        </is>
      </c>
      <c r="J150" t="inlineStr">
        <is>
          <t>ТСЭМ Московской обл., 400001, приказ Минстроя России №675/пр от 28.02.2017 № 264/пр</t>
        </is>
      </c>
      <c r="K150" t="inlineStr">
        <is>
          <t>Автомобили бортовые, грузоподъемность до 5 т</t>
        </is>
      </c>
      <c r="L150" t="n">
        <v>1368</v>
      </c>
      <c r="N150" t="n">
        <v>1011</v>
      </c>
      <c r="O150" t="inlineStr">
        <is>
          <t>маш.-ч</t>
        </is>
      </c>
      <c r="P150" t="inlineStr">
        <is>
          <t>маш.-ч</t>
        </is>
      </c>
      <c r="Q150" t="n">
        <v>1</v>
      </c>
      <c r="X150" t="n">
        <v>0.18</v>
      </c>
      <c r="Y150" t="n">
        <v>0</v>
      </c>
      <c r="Z150" t="n">
        <v>87.17</v>
      </c>
      <c r="AA150" t="n">
        <v>11.6</v>
      </c>
      <c r="AB150" t="n">
        <v>0</v>
      </c>
      <c r="AC150" t="n">
        <v>0</v>
      </c>
      <c r="AD150" t="n">
        <v>1</v>
      </c>
      <c r="AE150" t="n">
        <v>0</v>
      </c>
      <c r="AF150" t="inlineStr"/>
      <c r="AG150" t="n">
        <v>0.18</v>
      </c>
      <c r="AH150" t="n">
        <v>2</v>
      </c>
      <c r="AI150" t="n">
        <v>78856342</v>
      </c>
      <c r="AJ150" t="n">
        <v>150</v>
      </c>
      <c r="AK150" t="n">
        <v>0</v>
      </c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</row>
    <row r="151">
      <c r="A151">
        <f>ROW(Source!A331)</f>
        <v/>
      </c>
      <c r="B151" t="n">
        <v>78856343</v>
      </c>
      <c r="C151" t="n">
        <v>78856336</v>
      </c>
      <c r="D151" t="n">
        <v>29114240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101-2576</t>
        </is>
      </c>
      <c r="J151" t="inlineStr">
        <is>
          <t>ТССЦ Московской обл., 101-2576, приказ Минстроя России №675/пр от 28.02.2017 № 254/пр</t>
        </is>
      </c>
      <c r="K151" t="inlineStr">
        <is>
          <t>Болты с гайками и шайбами для санитарно-технических работ диаметром 16 мм</t>
        </is>
      </c>
      <c r="L151" t="n">
        <v>1348</v>
      </c>
      <c r="N151" t="n">
        <v>1009</v>
      </c>
      <c r="O151" t="inlineStr">
        <is>
          <t>т</t>
        </is>
      </c>
      <c r="P151" t="inlineStr">
        <is>
          <t>т</t>
        </is>
      </c>
      <c r="Q151" t="n">
        <v>1000</v>
      </c>
      <c r="X151" t="n">
        <v>0.00266</v>
      </c>
      <c r="Y151" t="n">
        <v>14830</v>
      </c>
      <c r="Z151" t="n">
        <v>0</v>
      </c>
      <c r="AA151" t="n">
        <v>0</v>
      </c>
      <c r="AB151" t="n">
        <v>0</v>
      </c>
      <c r="AC151" t="n">
        <v>0</v>
      </c>
      <c r="AD151" t="n">
        <v>1</v>
      </c>
      <c r="AE151" t="n">
        <v>0</v>
      </c>
      <c r="AF151" t="inlineStr"/>
      <c r="AG151" t="n">
        <v>0.00266</v>
      </c>
      <c r="AH151" t="n">
        <v>2</v>
      </c>
      <c r="AI151" t="n">
        <v>78856343</v>
      </c>
      <c r="AJ151" t="n">
        <v>151</v>
      </c>
      <c r="AK151" t="n">
        <v>0</v>
      </c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</row>
    <row r="152">
      <c r="A152">
        <f>ROW(Source!A331)</f>
        <v/>
      </c>
      <c r="B152" t="n">
        <v>78856344</v>
      </c>
      <c r="C152" t="n">
        <v>78856336</v>
      </c>
      <c r="D152" t="n">
        <v>29110085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101-5999</t>
        </is>
      </c>
      <c r="J152" t="inlineStr">
        <is>
          <t>ТССЦ Московской обл., 101-5999, приказ Минстроя России №675/пр от 28.02.2017 № 254/пр</t>
        </is>
      </c>
      <c r="K152" t="inlineStr">
        <is>
          <t>Кольца резиновые уплотнительные для полипропиленовых труб диаметром 110 мм</t>
        </is>
      </c>
      <c r="L152" t="n">
        <v>1355</v>
      </c>
      <c r="N152" t="n">
        <v>1010</v>
      </c>
      <c r="O152" t="inlineStr">
        <is>
          <t>100 шт.</t>
        </is>
      </c>
      <c r="P152" t="inlineStr">
        <is>
          <t>100 шт.</t>
        </is>
      </c>
      <c r="Q152" t="n">
        <v>100</v>
      </c>
      <c r="X152" t="n">
        <v>0.12</v>
      </c>
      <c r="Y152" t="n">
        <v>148</v>
      </c>
      <c r="Z152" t="n">
        <v>0</v>
      </c>
      <c r="AA152" t="n">
        <v>0</v>
      </c>
      <c r="AB152" t="n">
        <v>0</v>
      </c>
      <c r="AC152" t="n">
        <v>0</v>
      </c>
      <c r="AD152" t="n">
        <v>1</v>
      </c>
      <c r="AE152" t="n">
        <v>0</v>
      </c>
      <c r="AF152" t="inlineStr"/>
      <c r="AG152" t="n">
        <v>0.12</v>
      </c>
      <c r="AH152" t="n">
        <v>2</v>
      </c>
      <c r="AI152" t="n">
        <v>78856344</v>
      </c>
      <c r="AJ152" t="n">
        <v>152</v>
      </c>
      <c r="AK152" t="n">
        <v>0</v>
      </c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</row>
    <row r="153">
      <c r="A153">
        <f>ROW(Source!A331)</f>
        <v/>
      </c>
      <c r="B153" t="n">
        <v>78856345</v>
      </c>
      <c r="C153" t="n">
        <v>78856336</v>
      </c>
      <c r="D153" t="n">
        <v>38115390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103-9911</t>
        </is>
      </c>
      <c r="J153" t="inlineStr">
        <is>
          <t>ТССЦ Московской обл., 103-9911, приказ Минстроя России №675/пр от 28.02.2017 № 254/пр</t>
        </is>
      </c>
      <c r="K153" t="inlineStr">
        <is>
          <t>Фасонные и соединительные части к полипропиленовым трубам</t>
        </is>
      </c>
      <c r="L153" t="n">
        <v>1354</v>
      </c>
      <c r="N153" t="n">
        <v>1010</v>
      </c>
      <c r="O153" t="inlineStr">
        <is>
          <t>шт.</t>
        </is>
      </c>
      <c r="P153" t="inlineStr">
        <is>
          <t>шт.</t>
        </is>
      </c>
      <c r="Q153" t="n">
        <v>1</v>
      </c>
      <c r="X153" t="n">
        <v>0</v>
      </c>
      <c r="Y153" t="n">
        <v>0</v>
      </c>
      <c r="Z153" t="n">
        <v>0</v>
      </c>
      <c r="AA153" t="n">
        <v>0</v>
      </c>
      <c r="AB153" t="n">
        <v>0</v>
      </c>
      <c r="AC153" t="n">
        <v>1</v>
      </c>
      <c r="AD153" t="n">
        <v>0</v>
      </c>
      <c r="AE153" t="n">
        <v>0</v>
      </c>
      <c r="AF153" t="inlineStr"/>
      <c r="AG153" t="n">
        <v>0</v>
      </c>
      <c r="AH153" t="n">
        <v>3</v>
      </c>
      <c r="AI153" t="n">
        <v>-1</v>
      </c>
      <c r="AJ153" t="inlineStr"/>
      <c r="AK153" t="n">
        <v>0</v>
      </c>
      <c r="AL153" t="n">
        <v>0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</row>
    <row r="154">
      <c r="A154">
        <f>ROW(Source!A331)</f>
        <v/>
      </c>
      <c r="B154" t="n">
        <v>78856346</v>
      </c>
      <c r="C154" t="n">
        <v>78856336</v>
      </c>
      <c r="D154" t="n">
        <v>29139870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301-9240</t>
        </is>
      </c>
      <c r="J154" t="inlineStr">
        <is>
          <t>ТССЦ Московской обл., 301-9240, приказ Минстроя России №675/пр от 28.02.2017 № 256/пр</t>
        </is>
      </c>
      <c r="K154" t="inlineStr">
        <is>
          <t>Крепления</t>
        </is>
      </c>
      <c r="L154" t="n">
        <v>1346</v>
      </c>
      <c r="N154" t="n">
        <v>1009</v>
      </c>
      <c r="O154" t="inlineStr">
        <is>
          <t>кг</t>
        </is>
      </c>
      <c r="P154" t="inlineStr">
        <is>
          <t>кг</t>
        </is>
      </c>
      <c r="Q154" t="n">
        <v>1</v>
      </c>
      <c r="X154" t="n">
        <v>0</v>
      </c>
      <c r="Y154" t="n">
        <v>0</v>
      </c>
      <c r="Z154" t="n">
        <v>0</v>
      </c>
      <c r="AA154" t="n">
        <v>0</v>
      </c>
      <c r="AB154" t="n">
        <v>0</v>
      </c>
      <c r="AC154" t="n">
        <v>1</v>
      </c>
      <c r="AD154" t="n">
        <v>0</v>
      </c>
      <c r="AE154" t="n">
        <v>0</v>
      </c>
      <c r="AF154" t="inlineStr"/>
      <c r="AG154" t="n">
        <v>0</v>
      </c>
      <c r="AH154" t="n">
        <v>3</v>
      </c>
      <c r="AI154" t="n">
        <v>-1</v>
      </c>
      <c r="AJ154" t="inlineStr"/>
      <c r="AK154" t="n">
        <v>0</v>
      </c>
      <c r="AL154" t="n">
        <v>0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</row>
    <row r="155">
      <c r="A155">
        <f>ROW(Source!A331)</f>
        <v/>
      </c>
      <c r="B155" t="n">
        <v>78856347</v>
      </c>
      <c r="C155" t="n">
        <v>78856336</v>
      </c>
      <c r="D155" t="n">
        <v>29142736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302-9120</t>
        </is>
      </c>
      <c r="J155" t="inlineStr">
        <is>
          <t>ТССЦ Московской обл., 302-9120, приказ Минстроя России №675/пр от 28.02.2017 № 256/пр</t>
        </is>
      </c>
      <c r="K155" t="inlineStr">
        <is>
          <t>Задвижки</t>
        </is>
      </c>
      <c r="L155" t="n">
        <v>1354</v>
      </c>
      <c r="N155" t="n">
        <v>1010</v>
      </c>
      <c r="O155" t="inlineStr">
        <is>
          <t>шт.</t>
        </is>
      </c>
      <c r="P155" t="inlineStr">
        <is>
          <t>шт.</t>
        </is>
      </c>
      <c r="Q155" t="n">
        <v>1</v>
      </c>
      <c r="X155" t="n">
        <v>0</v>
      </c>
      <c r="Y155" t="n">
        <v>0</v>
      </c>
      <c r="Z155" t="n">
        <v>0</v>
      </c>
      <c r="AA155" t="n">
        <v>0</v>
      </c>
      <c r="AB155" t="n">
        <v>0</v>
      </c>
      <c r="AC155" t="n">
        <v>1</v>
      </c>
      <c r="AD155" t="n">
        <v>0</v>
      </c>
      <c r="AE155" t="n">
        <v>0</v>
      </c>
      <c r="AF155" t="inlineStr"/>
      <c r="AG155" t="n">
        <v>0</v>
      </c>
      <c r="AH155" t="n">
        <v>3</v>
      </c>
      <c r="AI155" t="n">
        <v>-1</v>
      </c>
      <c r="AJ155" t="inlineStr"/>
      <c r="AK155" t="n">
        <v>0</v>
      </c>
      <c r="AL155" t="n">
        <v>0</v>
      </c>
      <c r="AM155" t="n">
        <v>0</v>
      </c>
      <c r="AN155" t="n">
        <v>0</v>
      </c>
      <c r="AO155" t="n">
        <v>0</v>
      </c>
      <c r="AP155" t="n">
        <v>0</v>
      </c>
      <c r="AQ155" t="n">
        <v>0</v>
      </c>
      <c r="AR155" t="n">
        <v>0</v>
      </c>
    </row>
    <row r="156">
      <c r="A156">
        <f>ROW(Source!A331)</f>
        <v/>
      </c>
      <c r="B156" t="n">
        <v>78856348</v>
      </c>
      <c r="C156" t="n">
        <v>78856336</v>
      </c>
      <c r="D156" t="n">
        <v>29150040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411-0001</t>
        </is>
      </c>
      <c r="J156" t="inlineStr">
        <is>
          <t>ТССЦ Московской обл., 411-0001, приказ Минстроя России №675/пр от 28.02.2017 № 257/пр</t>
        </is>
      </c>
      <c r="K156" t="inlineStr">
        <is>
          <t>Вода</t>
        </is>
      </c>
      <c r="L156" t="n">
        <v>1339</v>
      </c>
      <c r="N156" t="n">
        <v>1007</v>
      </c>
      <c r="O156" t="inlineStr">
        <is>
          <t>м3</t>
        </is>
      </c>
      <c r="P156" t="inlineStr">
        <is>
          <t>м3</t>
        </is>
      </c>
      <c r="Q156" t="n">
        <v>1</v>
      </c>
      <c r="X156" t="n">
        <v>0.786</v>
      </c>
      <c r="Y156" t="n">
        <v>2.44</v>
      </c>
      <c r="Z156" t="n">
        <v>0</v>
      </c>
      <c r="AA156" t="n">
        <v>0</v>
      </c>
      <c r="AB156" t="n">
        <v>0</v>
      </c>
      <c r="AC156" t="n">
        <v>0</v>
      </c>
      <c r="AD156" t="n">
        <v>1</v>
      </c>
      <c r="AE156" t="n">
        <v>0</v>
      </c>
      <c r="AF156" t="inlineStr"/>
      <c r="AG156" t="n">
        <v>0.786</v>
      </c>
      <c r="AH156" t="n">
        <v>2</v>
      </c>
      <c r="AI156" t="n">
        <v>78856348</v>
      </c>
      <c r="AJ156" t="n">
        <v>155</v>
      </c>
      <c r="AK156" t="n">
        <v>0</v>
      </c>
      <c r="AL156" t="n">
        <v>0</v>
      </c>
      <c r="AM156" t="n">
        <v>0</v>
      </c>
      <c r="AN156" t="n">
        <v>0</v>
      </c>
      <c r="AO156" t="n">
        <v>0</v>
      </c>
      <c r="AP156" t="n">
        <v>0</v>
      </c>
      <c r="AQ156" t="n">
        <v>0</v>
      </c>
      <c r="AR156" t="n">
        <v>0</v>
      </c>
    </row>
    <row r="157">
      <c r="A157">
        <f>ROW(Source!A331)</f>
        <v/>
      </c>
      <c r="B157" t="n">
        <v>78856349</v>
      </c>
      <c r="C157" t="n">
        <v>78856336</v>
      </c>
      <c r="D157" t="n">
        <v>29158978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507-4330</t>
        </is>
      </c>
      <c r="J157" t="inlineStr">
        <is>
          <t>ТССЦ Московской обл., 507-4330, приказ Минстроя России №675/пр от 28.02.2017 № 258/пр</t>
        </is>
      </c>
      <c r="K157" t="inlineStr">
        <is>
          <t>Трубы безнапорные канализационные из полипропилена, диаметром 110 мм</t>
        </is>
      </c>
      <c r="L157" t="n">
        <v>1301</v>
      </c>
      <c r="N157" t="n">
        <v>1003</v>
      </c>
      <c r="O157" t="inlineStr">
        <is>
          <t>м</t>
        </is>
      </c>
      <c r="P157" t="inlineStr">
        <is>
          <t>м</t>
        </is>
      </c>
      <c r="Q157" t="n">
        <v>1</v>
      </c>
      <c r="X157" t="n">
        <v>99.8</v>
      </c>
      <c r="Y157" t="n">
        <v>45.59</v>
      </c>
      <c r="Z157" t="n">
        <v>0</v>
      </c>
      <c r="AA157" t="n">
        <v>0</v>
      </c>
      <c r="AB157" t="n">
        <v>0</v>
      </c>
      <c r="AC157" t="n">
        <v>0</v>
      </c>
      <c r="AD157" t="n">
        <v>1</v>
      </c>
      <c r="AE157" t="n">
        <v>0</v>
      </c>
      <c r="AF157" t="inlineStr"/>
      <c r="AG157" t="n">
        <v>99.8</v>
      </c>
      <c r="AH157" t="n">
        <v>2</v>
      </c>
      <c r="AI157" t="n">
        <v>78856349</v>
      </c>
      <c r="AJ157" t="n">
        <v>156</v>
      </c>
      <c r="AK157" t="n">
        <v>0</v>
      </c>
      <c r="AL157" t="n">
        <v>0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</row>
    <row r="158">
      <c r="A158">
        <f>ROW(Source!A373)</f>
        <v/>
      </c>
      <c r="B158" t="n">
        <v>78856440</v>
      </c>
      <c r="C158" t="n">
        <v>78856439</v>
      </c>
      <c r="D158" t="n">
        <v>18411117</v>
      </c>
      <c r="E158" t="n">
        <v>1</v>
      </c>
      <c r="F158" t="n">
        <v>1</v>
      </c>
      <c r="G158" t="n">
        <v>1</v>
      </c>
      <c r="H158" t="n">
        <v>1</v>
      </c>
      <c r="I158" t="inlineStr">
        <is>
          <t>1-1040-90</t>
        </is>
      </c>
      <c r="J158" t="inlineStr"/>
      <c r="K158" t="inlineStr">
        <is>
          <t>Рабочий строитель среднего разряда 4</t>
        </is>
      </c>
      <c r="L158" t="n">
        <v>1369</v>
      </c>
      <c r="N158" t="n">
        <v>1013</v>
      </c>
      <c r="O158" t="inlineStr">
        <is>
          <t>чел.-ч</t>
        </is>
      </c>
      <c r="P158" t="inlineStr">
        <is>
          <t>чел.-ч</t>
        </is>
      </c>
      <c r="Q158" t="n">
        <v>1</v>
      </c>
      <c r="X158" t="n">
        <v>155</v>
      </c>
      <c r="Y158" t="n">
        <v>0</v>
      </c>
      <c r="Z158" t="n">
        <v>0</v>
      </c>
      <c r="AA158" t="n">
        <v>0</v>
      </c>
      <c r="AB158" t="n">
        <v>9.619999999999999</v>
      </c>
      <c r="AC158" t="n">
        <v>0</v>
      </c>
      <c r="AD158" t="n">
        <v>1</v>
      </c>
      <c r="AE158" t="n">
        <v>1</v>
      </c>
      <c r="AF158" t="inlineStr"/>
      <c r="AG158" t="n">
        <v>155</v>
      </c>
      <c r="AH158" t="n">
        <v>2</v>
      </c>
      <c r="AI158" t="n">
        <v>78856440</v>
      </c>
      <c r="AJ158" t="n">
        <v>158</v>
      </c>
      <c r="AK158" t="n">
        <v>0</v>
      </c>
      <c r="AL158" t="n">
        <v>0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</row>
    <row r="159">
      <c r="A159">
        <f>ROW(Source!A373)</f>
        <v/>
      </c>
      <c r="B159" t="n">
        <v>78856441</v>
      </c>
      <c r="C159" t="n">
        <v>78856439</v>
      </c>
      <c r="D159" t="n">
        <v>29172659</v>
      </c>
      <c r="E159" t="n">
        <v>1</v>
      </c>
      <c r="F159" t="n">
        <v>1</v>
      </c>
      <c r="G159" t="n">
        <v>1</v>
      </c>
      <c r="H159" t="n">
        <v>2</v>
      </c>
      <c r="I159" t="inlineStr">
        <is>
          <t>040504</t>
        </is>
      </c>
      <c r="J159" t="inlineStr">
        <is>
          <t>ТСЭМ Московской обл., 040504, приказ Минстроя России №675/пр от 28.02.2017 № 264/пр</t>
        </is>
      </c>
      <c r="K159" t="inlineStr">
        <is>
          <t>Аппарат для газовой сварки и резки</t>
        </is>
      </c>
      <c r="L159" t="n">
        <v>1368</v>
      </c>
      <c r="N159" t="n">
        <v>1011</v>
      </c>
      <c r="O159" t="inlineStr">
        <is>
          <t>маш.-ч</t>
        </is>
      </c>
      <c r="P159" t="inlineStr">
        <is>
          <t>маш.-ч</t>
        </is>
      </c>
      <c r="Q159" t="n">
        <v>1</v>
      </c>
      <c r="X159" t="n">
        <v>2.82</v>
      </c>
      <c r="Y159" t="n">
        <v>0</v>
      </c>
      <c r="Z159" t="n">
        <v>1.2</v>
      </c>
      <c r="AA159" t="n">
        <v>0</v>
      </c>
      <c r="AB159" t="n">
        <v>0</v>
      </c>
      <c r="AC159" t="n">
        <v>0</v>
      </c>
      <c r="AD159" t="n">
        <v>1</v>
      </c>
      <c r="AE159" t="n">
        <v>0</v>
      </c>
      <c r="AF159" t="inlineStr"/>
      <c r="AG159" t="n">
        <v>2.82</v>
      </c>
      <c r="AH159" t="n">
        <v>2</v>
      </c>
      <c r="AI159" t="n">
        <v>78856441</v>
      </c>
      <c r="AJ159" t="n">
        <v>159</v>
      </c>
      <c r="AK159" t="n">
        <v>0</v>
      </c>
      <c r="AL159" t="n">
        <v>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</row>
    <row r="160">
      <c r="A160">
        <f>ROW(Source!A373)</f>
        <v/>
      </c>
      <c r="B160" t="n">
        <v>78856442</v>
      </c>
      <c r="C160" t="n">
        <v>78856439</v>
      </c>
      <c r="D160" t="n">
        <v>29174500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330206</t>
        </is>
      </c>
      <c r="J160" t="inlineStr">
        <is>
          <t>ТСЭМ Московской обл., 330206, приказ Минстроя России №675/пр от 28.02.2017 № 264/пр</t>
        </is>
      </c>
      <c r="K160" t="inlineStr">
        <is>
          <t>Дрели электрические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X160" t="n">
        <v>4.9</v>
      </c>
      <c r="Y160" t="n">
        <v>0</v>
      </c>
      <c r="Z160" t="n">
        <v>1.95</v>
      </c>
      <c r="AA160" t="n">
        <v>0</v>
      </c>
      <c r="AB160" t="n">
        <v>0</v>
      </c>
      <c r="AC160" t="n">
        <v>0</v>
      </c>
      <c r="AD160" t="n">
        <v>1</v>
      </c>
      <c r="AE160" t="n">
        <v>0</v>
      </c>
      <c r="AF160" t="inlineStr"/>
      <c r="AG160" t="n">
        <v>4.9</v>
      </c>
      <c r="AH160" t="n">
        <v>2</v>
      </c>
      <c r="AI160" t="n">
        <v>78856442</v>
      </c>
      <c r="AJ160" t="n">
        <v>160</v>
      </c>
      <c r="AK160" t="n">
        <v>0</v>
      </c>
      <c r="AL160" t="n">
        <v>0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</row>
    <row r="161">
      <c r="A161">
        <f>ROW(Source!A373)</f>
        <v/>
      </c>
      <c r="B161" t="n">
        <v>78856443</v>
      </c>
      <c r="C161" t="n">
        <v>78856439</v>
      </c>
      <c r="D161" t="n">
        <v>29174913</v>
      </c>
      <c r="E161" t="n">
        <v>1</v>
      </c>
      <c r="F161" t="n">
        <v>1</v>
      </c>
      <c r="G161" t="n">
        <v>1</v>
      </c>
      <c r="H161" t="n">
        <v>2</v>
      </c>
      <c r="I161" t="inlineStr">
        <is>
          <t>400001</t>
        </is>
      </c>
      <c r="J161" t="inlineStr">
        <is>
          <t>ТСЭМ Московской обл., 400001, приказ Минстроя России №675/пр от 28.02.2017 № 264/пр</t>
        </is>
      </c>
      <c r="K161" t="inlineStr">
        <is>
          <t>Автомобили бортовые, грузоподъемность до 5 т</t>
        </is>
      </c>
      <c r="L161" t="n">
        <v>1368</v>
      </c>
      <c r="N161" t="n">
        <v>1011</v>
      </c>
      <c r="O161" t="inlineStr">
        <is>
          <t>маш.-ч</t>
        </is>
      </c>
      <c r="P161" t="inlineStr">
        <is>
          <t>маш.-ч</t>
        </is>
      </c>
      <c r="Q161" t="n">
        <v>1</v>
      </c>
      <c r="X161" t="n">
        <v>0.65</v>
      </c>
      <c r="Y161" t="n">
        <v>0</v>
      </c>
      <c r="Z161" t="n">
        <v>87.17</v>
      </c>
      <c r="AA161" t="n">
        <v>11.6</v>
      </c>
      <c r="AB161" t="n">
        <v>0</v>
      </c>
      <c r="AC161" t="n">
        <v>0</v>
      </c>
      <c r="AD161" t="n">
        <v>1</v>
      </c>
      <c r="AE161" t="n">
        <v>0</v>
      </c>
      <c r="AF161" t="inlineStr"/>
      <c r="AG161" t="n">
        <v>0.65</v>
      </c>
      <c r="AH161" t="n">
        <v>2</v>
      </c>
      <c r="AI161" t="n">
        <v>78856443</v>
      </c>
      <c r="AJ161" t="n">
        <v>161</v>
      </c>
      <c r="AK161" t="n">
        <v>0</v>
      </c>
      <c r="AL161" t="n">
        <v>0</v>
      </c>
      <c r="AM161" t="n">
        <v>0</v>
      </c>
      <c r="AN161" t="n">
        <v>0</v>
      </c>
      <c r="AO161" t="n">
        <v>0</v>
      </c>
      <c r="AP161" t="n">
        <v>0</v>
      </c>
      <c r="AQ161" t="n">
        <v>0</v>
      </c>
      <c r="AR161" t="n">
        <v>0</v>
      </c>
    </row>
    <row r="162">
      <c r="A162">
        <f>ROW(Source!A373)</f>
        <v/>
      </c>
      <c r="B162" t="n">
        <v>78856444</v>
      </c>
      <c r="C162" t="n">
        <v>78856439</v>
      </c>
      <c r="D162" t="n">
        <v>29107441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101-0324</t>
        </is>
      </c>
      <c r="J162" t="inlineStr">
        <is>
          <t>ТССЦ Московской обл., 101-0324, приказ Минстроя России №675/пр от 28.02.2017 № 254/пр</t>
        </is>
      </c>
      <c r="K162" t="inlineStr">
        <is>
          <t>Кислород технический газообразный</t>
        </is>
      </c>
      <c r="L162" t="n">
        <v>1339</v>
      </c>
      <c r="N162" t="n">
        <v>1007</v>
      </c>
      <c r="O162" t="inlineStr">
        <is>
          <t>м3</t>
        </is>
      </c>
      <c r="P162" t="inlineStr">
        <is>
          <t>м3</t>
        </is>
      </c>
      <c r="Q162" t="n">
        <v>1</v>
      </c>
      <c r="X162" t="n">
        <v>0.48</v>
      </c>
      <c r="Y162" t="n">
        <v>6.23</v>
      </c>
      <c r="Z162" t="n">
        <v>0</v>
      </c>
      <c r="AA162" t="n">
        <v>0</v>
      </c>
      <c r="AB162" t="n">
        <v>0</v>
      </c>
      <c r="AC162" t="n">
        <v>0</v>
      </c>
      <c r="AD162" t="n">
        <v>1</v>
      </c>
      <c r="AE162" t="n">
        <v>0</v>
      </c>
      <c r="AF162" t="inlineStr"/>
      <c r="AG162" t="n">
        <v>0.48</v>
      </c>
      <c r="AH162" t="n">
        <v>2</v>
      </c>
      <c r="AI162" t="n">
        <v>78856444</v>
      </c>
      <c r="AJ162" t="n">
        <v>162</v>
      </c>
      <c r="AK162" t="n">
        <v>0</v>
      </c>
      <c r="AL162" t="n">
        <v>0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</row>
    <row r="163">
      <c r="A163">
        <f>ROW(Source!A373)</f>
        <v/>
      </c>
      <c r="B163" t="n">
        <v>78856445</v>
      </c>
      <c r="C163" t="n">
        <v>78856439</v>
      </c>
      <c r="D163" t="n">
        <v>29107430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101-1602</t>
        </is>
      </c>
      <c r="J163" t="inlineStr">
        <is>
          <t>ТССЦ Московской обл., 101-1602, приказ Минстроя России №675/пр от 28.02.2017 № 254/пр</t>
        </is>
      </c>
      <c r="K163" t="inlineStr">
        <is>
          <t>Ацетилен газообразный технический</t>
        </is>
      </c>
      <c r="L163" t="n">
        <v>1339</v>
      </c>
      <c r="N163" t="n">
        <v>1007</v>
      </c>
      <c r="O163" t="inlineStr">
        <is>
          <t>м3</t>
        </is>
      </c>
      <c r="P163" t="inlineStr">
        <is>
          <t>м3</t>
        </is>
      </c>
      <c r="Q163" t="n">
        <v>1</v>
      </c>
      <c r="X163" t="n">
        <v>0.21</v>
      </c>
      <c r="Y163" t="n">
        <v>38.49</v>
      </c>
      <c r="Z163" t="n">
        <v>0</v>
      </c>
      <c r="AA163" t="n">
        <v>0</v>
      </c>
      <c r="AB163" t="n">
        <v>0</v>
      </c>
      <c r="AC163" t="n">
        <v>0</v>
      </c>
      <c r="AD163" t="n">
        <v>1</v>
      </c>
      <c r="AE163" t="n">
        <v>0</v>
      </c>
      <c r="AF163" t="inlineStr"/>
      <c r="AG163" t="n">
        <v>0.21</v>
      </c>
      <c r="AH163" t="n">
        <v>2</v>
      </c>
      <c r="AI163" t="n">
        <v>78856445</v>
      </c>
      <c r="AJ163" t="n">
        <v>163</v>
      </c>
      <c r="AK163" t="n">
        <v>0</v>
      </c>
      <c r="AL163" t="n">
        <v>0</v>
      </c>
      <c r="AM163" t="n">
        <v>0</v>
      </c>
      <c r="AN163" t="n">
        <v>0</v>
      </c>
      <c r="AO163" t="n">
        <v>0</v>
      </c>
      <c r="AP163" t="n">
        <v>0</v>
      </c>
      <c r="AQ163" t="n">
        <v>0</v>
      </c>
      <c r="AR163" t="n">
        <v>0</v>
      </c>
    </row>
    <row r="164">
      <c r="A164">
        <f>ROW(Source!A373)</f>
        <v/>
      </c>
      <c r="B164" t="n">
        <v>78856446</v>
      </c>
      <c r="C164" t="n">
        <v>78856439</v>
      </c>
      <c r="D164" t="n">
        <v>29117361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103-1457</t>
        </is>
      </c>
      <c r="J164" t="inlineStr">
        <is>
          <t>ТССЦ Московской обл., 103-1457, приказ Минстроя России №675/пр от 28.02.2017 № 254/пр</t>
        </is>
      </c>
      <c r="K164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164" t="n">
        <v>1301</v>
      </c>
      <c r="N164" t="n">
        <v>1003</v>
      </c>
      <c r="O164" t="inlineStr">
        <is>
          <t>м</t>
        </is>
      </c>
      <c r="P164" t="inlineStr">
        <is>
          <t>м</t>
        </is>
      </c>
      <c r="Q164" t="n">
        <v>1</v>
      </c>
      <c r="X164" t="n">
        <v>97.8</v>
      </c>
      <c r="Y164" t="n">
        <v>27.95</v>
      </c>
      <c r="Z164" t="n">
        <v>0</v>
      </c>
      <c r="AA164" t="n">
        <v>0</v>
      </c>
      <c r="AB164" t="n">
        <v>0</v>
      </c>
      <c r="AC164" t="n">
        <v>0</v>
      </c>
      <c r="AD164" t="n">
        <v>1</v>
      </c>
      <c r="AE164" t="n">
        <v>0</v>
      </c>
      <c r="AF164" t="inlineStr"/>
      <c r="AG164" t="n">
        <v>97.8</v>
      </c>
      <c r="AH164" t="n">
        <v>2</v>
      </c>
      <c r="AI164" t="n">
        <v>78856446</v>
      </c>
      <c r="AJ164" t="n">
        <v>164</v>
      </c>
      <c r="AK164" t="n">
        <v>0</v>
      </c>
      <c r="AL164" t="n">
        <v>0</v>
      </c>
      <c r="AM164" t="n">
        <v>0</v>
      </c>
      <c r="AN164" t="n">
        <v>0</v>
      </c>
      <c r="AO164" t="n">
        <v>0</v>
      </c>
      <c r="AP164" t="n">
        <v>0</v>
      </c>
      <c r="AQ164" t="n">
        <v>0</v>
      </c>
      <c r="AR164" t="n">
        <v>0</v>
      </c>
    </row>
    <row r="165">
      <c r="A165">
        <f>ROW(Source!A373)</f>
        <v/>
      </c>
      <c r="B165" t="n">
        <v>78856447</v>
      </c>
      <c r="C165" t="n">
        <v>78856439</v>
      </c>
      <c r="D165" t="n">
        <v>29117371</v>
      </c>
      <c r="E165" t="n">
        <v>1</v>
      </c>
      <c r="F165" t="n">
        <v>1</v>
      </c>
      <c r="G165" t="n">
        <v>1</v>
      </c>
      <c r="H165" t="n">
        <v>3</v>
      </c>
      <c r="I165" t="inlineStr">
        <is>
          <t>103-9910</t>
        </is>
      </c>
      <c r="J165" t="inlineStr">
        <is>
          <t>ТССЦ Московской обл., 103-9910, приказ Минстроя России №675/пр от 28.02.2017 № 254/пр</t>
        </is>
      </c>
      <c r="K165" t="inlineStr">
        <is>
          <t>Фасонные и соединительные части к многослойным металлополимерным трубам</t>
        </is>
      </c>
      <c r="L165" t="n">
        <v>1354</v>
      </c>
      <c r="N165" t="n">
        <v>1010</v>
      </c>
      <c r="O165" t="inlineStr">
        <is>
          <t>шт.</t>
        </is>
      </c>
      <c r="P165" t="inlineStr">
        <is>
          <t>шт.</t>
        </is>
      </c>
      <c r="Q165" t="n">
        <v>1</v>
      </c>
      <c r="X165" t="n">
        <v>0</v>
      </c>
      <c r="Y165" t="n">
        <v>0</v>
      </c>
      <c r="Z165" t="n">
        <v>0</v>
      </c>
      <c r="AA165" t="n">
        <v>0</v>
      </c>
      <c r="AB165" t="n">
        <v>0</v>
      </c>
      <c r="AC165" t="n">
        <v>1</v>
      </c>
      <c r="AD165" t="n">
        <v>0</v>
      </c>
      <c r="AE165" t="n">
        <v>0</v>
      </c>
      <c r="AF165" t="inlineStr"/>
      <c r="AG165" t="n">
        <v>0</v>
      </c>
      <c r="AH165" t="n">
        <v>3</v>
      </c>
      <c r="AI165" t="n">
        <v>-1</v>
      </c>
      <c r="AJ165" t="inlineStr"/>
      <c r="AK165" t="n">
        <v>0</v>
      </c>
      <c r="AL165" t="n">
        <v>0</v>
      </c>
      <c r="AM165" t="n">
        <v>0</v>
      </c>
      <c r="AN165" t="n">
        <v>0</v>
      </c>
      <c r="AO165" t="n">
        <v>0</v>
      </c>
      <c r="AP165" t="n">
        <v>0</v>
      </c>
      <c r="AQ165" t="n">
        <v>0</v>
      </c>
      <c r="AR165" t="n">
        <v>0</v>
      </c>
    </row>
    <row r="166">
      <c r="A166">
        <f>ROW(Source!A373)</f>
        <v/>
      </c>
      <c r="B166" t="n">
        <v>78856448</v>
      </c>
      <c r="C166" t="n">
        <v>78856439</v>
      </c>
      <c r="D166" t="n">
        <v>29140635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301-1380</t>
        </is>
      </c>
      <c r="J166" t="inlineStr">
        <is>
          <t>ТССЦ Московской обл., 301-1380, приказ Минстроя России №675/пр от 28.02.2017 № 256/пр</t>
        </is>
      </c>
      <c r="K166" t="inlineStr">
        <is>
          <t>Трубки защитные гофрированные</t>
        </is>
      </c>
      <c r="L166" t="n">
        <v>1301</v>
      </c>
      <c r="N166" t="n">
        <v>1003</v>
      </c>
      <c r="O166" t="inlineStr">
        <is>
          <t>м</t>
        </is>
      </c>
      <c r="P166" t="inlineStr">
        <is>
          <t>м</t>
        </is>
      </c>
      <c r="Q166" t="n">
        <v>1</v>
      </c>
      <c r="X166" t="n">
        <v>13</v>
      </c>
      <c r="Y166" t="n">
        <v>9.52</v>
      </c>
      <c r="Z166" t="n">
        <v>0</v>
      </c>
      <c r="AA166" t="n">
        <v>0</v>
      </c>
      <c r="AB166" t="n">
        <v>0</v>
      </c>
      <c r="AC166" t="n">
        <v>0</v>
      </c>
      <c r="AD166" t="n">
        <v>1</v>
      </c>
      <c r="AE166" t="n">
        <v>0</v>
      </c>
      <c r="AF166" t="inlineStr"/>
      <c r="AG166" t="n">
        <v>13</v>
      </c>
      <c r="AH166" t="n">
        <v>2</v>
      </c>
      <c r="AI166" t="n">
        <v>78856448</v>
      </c>
      <c r="AJ166" t="n">
        <v>165</v>
      </c>
      <c r="AK166" t="n">
        <v>0</v>
      </c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</row>
    <row r="167">
      <c r="A167">
        <f>ROW(Source!A373)</f>
        <v/>
      </c>
      <c r="B167" t="n">
        <v>78856449</v>
      </c>
      <c r="C167" t="n">
        <v>78856439</v>
      </c>
      <c r="D167" t="n">
        <v>29139870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301-9240</t>
        </is>
      </c>
      <c r="J167" t="inlineStr">
        <is>
          <t>ТССЦ Московской обл., 301-9240, приказ Минстроя России №675/пр от 28.02.2017 № 256/пр</t>
        </is>
      </c>
      <c r="K167" t="inlineStr">
        <is>
          <t>Крепления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X167" t="n">
        <v>0</v>
      </c>
      <c r="Y167" t="n">
        <v>0</v>
      </c>
      <c r="Z167" t="n">
        <v>0</v>
      </c>
      <c r="AA167" t="n">
        <v>0</v>
      </c>
      <c r="AB167" t="n">
        <v>0</v>
      </c>
      <c r="AC167" t="n">
        <v>1</v>
      </c>
      <c r="AD167" t="n">
        <v>0</v>
      </c>
      <c r="AE167" t="n">
        <v>0</v>
      </c>
      <c r="AF167" t="inlineStr"/>
      <c r="AG167" t="n">
        <v>0</v>
      </c>
      <c r="AH167" t="n">
        <v>3</v>
      </c>
      <c r="AI167" t="n">
        <v>-1</v>
      </c>
      <c r="AJ167" t="inlineStr"/>
      <c r="AK167" t="n">
        <v>0</v>
      </c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</row>
    <row r="168">
      <c r="A168">
        <f>ROW(Source!A373)</f>
        <v/>
      </c>
      <c r="B168" t="n">
        <v>78856450</v>
      </c>
      <c r="C168" t="n">
        <v>78856439</v>
      </c>
      <c r="D168" t="n">
        <v>29144271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302-9912</t>
        </is>
      </c>
      <c r="J168" t="inlineStr">
        <is>
          <t>ТССЦ Московской обл., 302-9912, приказ Минстроя России №675/пр от 28.02.2017 № 256/пр</t>
        </is>
      </c>
      <c r="K168" t="inlineStr">
        <is>
          <t>Арматура запорная к многослойным металлополимерным трубам</t>
        </is>
      </c>
      <c r="L168" t="n">
        <v>1354</v>
      </c>
      <c r="N168" t="n">
        <v>1010</v>
      </c>
      <c r="O168" t="inlineStr">
        <is>
          <t>шт.</t>
        </is>
      </c>
      <c r="P168" t="inlineStr">
        <is>
          <t>шт.</t>
        </is>
      </c>
      <c r="Q168" t="n">
        <v>1</v>
      </c>
      <c r="X168" t="n">
        <v>0</v>
      </c>
      <c r="Y168" t="n">
        <v>0</v>
      </c>
      <c r="Z168" t="n">
        <v>0</v>
      </c>
      <c r="AA168" t="n">
        <v>0</v>
      </c>
      <c r="AB168" t="n">
        <v>0</v>
      </c>
      <c r="AC168" t="n">
        <v>1</v>
      </c>
      <c r="AD168" t="n">
        <v>0</v>
      </c>
      <c r="AE168" t="n">
        <v>0</v>
      </c>
      <c r="AF168" t="inlineStr"/>
      <c r="AG168" t="n">
        <v>0</v>
      </c>
      <c r="AH168" t="n">
        <v>3</v>
      </c>
      <c r="AI168" t="n">
        <v>-1</v>
      </c>
      <c r="AJ168" t="inlineStr"/>
      <c r="AK168" t="n">
        <v>0</v>
      </c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</row>
    <row r="169">
      <c r="A169">
        <f>ROW(Source!A373)</f>
        <v/>
      </c>
      <c r="B169" t="n">
        <v>78856451</v>
      </c>
      <c r="C169" t="n">
        <v>78856439</v>
      </c>
      <c r="D169" t="n">
        <v>29149245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405-0254</t>
        </is>
      </c>
      <c r="J169" t="inlineStr">
        <is>
          <t>ТССЦ Московской обл., 405-0254, приказ Минстроя России №675/пр от 28.02.2017 № 257/пр</t>
        </is>
      </c>
      <c r="K169" t="inlineStr">
        <is>
          <t>Известь строительная негашеная хлорная, марки А</t>
        </is>
      </c>
      <c r="L169" t="n">
        <v>1348</v>
      </c>
      <c r="N169" t="n">
        <v>1009</v>
      </c>
      <c r="O169" t="inlineStr">
        <is>
          <t>т</t>
        </is>
      </c>
      <c r="P169" t="inlineStr">
        <is>
          <t>т</t>
        </is>
      </c>
      <c r="Q169" t="n">
        <v>1000</v>
      </c>
      <c r="X169" t="n">
        <v>0.0026</v>
      </c>
      <c r="Y169" t="n">
        <v>2147</v>
      </c>
      <c r="Z169" t="n">
        <v>0</v>
      </c>
      <c r="AA169" t="n">
        <v>0</v>
      </c>
      <c r="AB169" t="n">
        <v>0</v>
      </c>
      <c r="AC169" t="n">
        <v>0</v>
      </c>
      <c r="AD169" t="n">
        <v>1</v>
      </c>
      <c r="AE169" t="n">
        <v>0</v>
      </c>
      <c r="AF169" t="inlineStr"/>
      <c r="AG169" t="n">
        <v>0.0026</v>
      </c>
      <c r="AH169" t="n">
        <v>2</v>
      </c>
      <c r="AI169" t="n">
        <v>78856451</v>
      </c>
      <c r="AJ169" t="n">
        <v>166</v>
      </c>
      <c r="AK169" t="n">
        <v>0</v>
      </c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</row>
    <row r="170">
      <c r="A170">
        <f>ROW(Source!A373)</f>
        <v/>
      </c>
      <c r="B170" t="n">
        <v>78856452</v>
      </c>
      <c r="C170" t="n">
        <v>78856439</v>
      </c>
      <c r="D170" t="n">
        <v>29150040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411-0001</t>
        </is>
      </c>
      <c r="J170" t="inlineStr">
        <is>
          <t>ТССЦ Московской обл., 411-0001, приказ Минстроя России №675/пр от 28.02.2017 № 257/пр</t>
        </is>
      </c>
      <c r="K170" t="inlineStr">
        <is>
          <t>Вода</t>
        </is>
      </c>
      <c r="L170" t="n">
        <v>1339</v>
      </c>
      <c r="N170" t="n">
        <v>1007</v>
      </c>
      <c r="O170" t="inlineStr">
        <is>
          <t>м3</t>
        </is>
      </c>
      <c r="P170" t="inlineStr">
        <is>
          <t>м3</t>
        </is>
      </c>
      <c r="Q170" t="n">
        <v>1</v>
      </c>
      <c r="X170" t="n">
        <v>0.74</v>
      </c>
      <c r="Y170" t="n">
        <v>2.44</v>
      </c>
      <c r="Z170" t="n">
        <v>0</v>
      </c>
      <c r="AA170" t="n">
        <v>0</v>
      </c>
      <c r="AB170" t="n">
        <v>0</v>
      </c>
      <c r="AC170" t="n">
        <v>0</v>
      </c>
      <c r="AD170" t="n">
        <v>1</v>
      </c>
      <c r="AE170" t="n">
        <v>0</v>
      </c>
      <c r="AF170" t="inlineStr"/>
      <c r="AG170" t="n">
        <v>0.74</v>
      </c>
      <c r="AH170" t="n">
        <v>2</v>
      </c>
      <c r="AI170" t="n">
        <v>78856452</v>
      </c>
      <c r="AJ170" t="n">
        <v>167</v>
      </c>
      <c r="AK170" t="n">
        <v>0</v>
      </c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</row>
    <row r="171">
      <c r="A171">
        <f>ROW(Source!A377)</f>
        <v/>
      </c>
      <c r="B171" t="n">
        <v>78856463</v>
      </c>
      <c r="C171" t="n">
        <v>78856462</v>
      </c>
      <c r="D171" t="n">
        <v>18409850</v>
      </c>
      <c r="E171" t="n">
        <v>1</v>
      </c>
      <c r="F171" t="n">
        <v>1</v>
      </c>
      <c r="G171" t="n">
        <v>1</v>
      </c>
      <c r="H171" t="n">
        <v>1</v>
      </c>
      <c r="I171" t="inlineStr">
        <is>
          <t>1-1035-90</t>
        </is>
      </c>
      <c r="J171" t="inlineStr"/>
      <c r="K171" t="inlineStr">
        <is>
          <t>Рабочий строитель среднего разряда 3,5</t>
        </is>
      </c>
      <c r="L171" t="n">
        <v>1369</v>
      </c>
      <c r="N171" t="n">
        <v>1013</v>
      </c>
      <c r="O171" t="inlineStr">
        <is>
          <t>чел.-ч</t>
        </is>
      </c>
      <c r="P171" t="inlineStr">
        <is>
          <t>чел.-ч</t>
        </is>
      </c>
      <c r="Q171" t="n">
        <v>1</v>
      </c>
      <c r="X171" t="n">
        <v>1.47</v>
      </c>
      <c r="Y171" t="n">
        <v>0</v>
      </c>
      <c r="Z171" t="n">
        <v>0</v>
      </c>
      <c r="AA171" t="n">
        <v>0</v>
      </c>
      <c r="AB171" t="n">
        <v>9.07</v>
      </c>
      <c r="AC171" t="n">
        <v>0</v>
      </c>
      <c r="AD171" t="n">
        <v>1</v>
      </c>
      <c r="AE171" t="n">
        <v>1</v>
      </c>
      <c r="AF171" t="inlineStr"/>
      <c r="AG171" t="n">
        <v>1.47</v>
      </c>
      <c r="AH171" t="n">
        <v>2</v>
      </c>
      <c r="AI171" t="n">
        <v>78856463</v>
      </c>
      <c r="AJ171" t="n">
        <v>171</v>
      </c>
      <c r="AK171" t="n">
        <v>0</v>
      </c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</row>
    <row r="172">
      <c r="A172">
        <f>ROW(Source!A377)</f>
        <v/>
      </c>
      <c r="B172" t="n">
        <v>78856464</v>
      </c>
      <c r="C172" t="n">
        <v>78856462</v>
      </c>
      <c r="D172" t="n">
        <v>29172657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040502</t>
        </is>
      </c>
      <c r="J172" t="inlineStr">
        <is>
          <t>ТСЭМ Московской обл., 040502, приказ Минстроя России №675/пр от 28.02.2017 № 264/пр</t>
        </is>
      </c>
      <c r="K172" t="inlineStr">
        <is>
          <t>Установки для сварки ручной дуговой (постоянного тока)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X172" t="n">
        <v>0.35</v>
      </c>
      <c r="Y172" t="n">
        <v>0</v>
      </c>
      <c r="Z172" t="n">
        <v>8.1</v>
      </c>
      <c r="AA172" t="n">
        <v>0</v>
      </c>
      <c r="AB172" t="n">
        <v>0</v>
      </c>
      <c r="AC172" t="n">
        <v>0</v>
      </c>
      <c r="AD172" t="n">
        <v>1</v>
      </c>
      <c r="AE172" t="n">
        <v>0</v>
      </c>
      <c r="AF172" t="inlineStr"/>
      <c r="AG172" t="n">
        <v>0.35</v>
      </c>
      <c r="AH172" t="n">
        <v>2</v>
      </c>
      <c r="AI172" t="n">
        <v>78856464</v>
      </c>
      <c r="AJ172" t="n">
        <v>172</v>
      </c>
      <c r="AK172" t="n">
        <v>0</v>
      </c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</row>
    <row r="173">
      <c r="A173">
        <f>ROW(Source!A377)</f>
        <v/>
      </c>
      <c r="B173" t="n">
        <v>78856465</v>
      </c>
      <c r="C173" t="n">
        <v>78856462</v>
      </c>
      <c r="D173" t="n">
        <v>29174913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400001</t>
        </is>
      </c>
      <c r="J173" t="inlineStr">
        <is>
          <t>ТСЭМ Московской обл., 400001, приказ Минстроя России №675/пр от 28.02.2017 № 264/пр</t>
        </is>
      </c>
      <c r="K173" t="inlineStr">
        <is>
          <t>Автомобили бортовые, грузоподъемность до 5 т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X173" t="n">
        <v>0.01</v>
      </c>
      <c r="Y173" t="n">
        <v>0</v>
      </c>
      <c r="Z173" t="n">
        <v>87.17</v>
      </c>
      <c r="AA173" t="n">
        <v>11.6</v>
      </c>
      <c r="AB173" t="n">
        <v>0</v>
      </c>
      <c r="AC173" t="n">
        <v>0</v>
      </c>
      <c r="AD173" t="n">
        <v>1</v>
      </c>
      <c r="AE173" t="n">
        <v>0</v>
      </c>
      <c r="AF173" t="inlineStr"/>
      <c r="AG173" t="n">
        <v>0.01</v>
      </c>
      <c r="AH173" t="n">
        <v>2</v>
      </c>
      <c r="AI173" t="n">
        <v>78856465</v>
      </c>
      <c r="AJ173" t="n">
        <v>173</v>
      </c>
      <c r="AK173" t="n">
        <v>0</v>
      </c>
      <c r="AL173" t="n">
        <v>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</row>
    <row r="174">
      <c r="A174">
        <f>ROW(Source!A377)</f>
        <v/>
      </c>
      <c r="B174" t="n">
        <v>78856466</v>
      </c>
      <c r="C174" t="n">
        <v>78856462</v>
      </c>
      <c r="D174" t="n">
        <v>29113986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101-1522</t>
        </is>
      </c>
      <c r="J174" t="inlineStr">
        <is>
          <t>ТССЦ Московской обл., 101-1522, приказ Минстроя России №675/пр от 28.02.2017 № 254/пр</t>
        </is>
      </c>
      <c r="K174" t="inlineStr">
        <is>
          <t>Электроды диаметром 5 мм Э42А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X174" t="n">
        <v>0.00014</v>
      </c>
      <c r="Y174" t="n">
        <v>10362</v>
      </c>
      <c r="Z174" t="n">
        <v>0</v>
      </c>
      <c r="AA174" t="n">
        <v>0</v>
      </c>
      <c r="AB174" t="n">
        <v>0</v>
      </c>
      <c r="AC174" t="n">
        <v>0</v>
      </c>
      <c r="AD174" t="n">
        <v>1</v>
      </c>
      <c r="AE174" t="n">
        <v>0</v>
      </c>
      <c r="AF174" t="inlineStr"/>
      <c r="AG174" t="n">
        <v>0.00014</v>
      </c>
      <c r="AH174" t="n">
        <v>2</v>
      </c>
      <c r="AI174" t="n">
        <v>78856466</v>
      </c>
      <c r="AJ174" t="n">
        <v>174</v>
      </c>
      <c r="AK174" t="n">
        <v>0</v>
      </c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</row>
    <row r="175">
      <c r="A175">
        <f>ROW(Source!A377)</f>
        <v/>
      </c>
      <c r="B175" t="n">
        <v>78856467</v>
      </c>
      <c r="C175" t="n">
        <v>78856462</v>
      </c>
      <c r="D175" t="n">
        <v>29114239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101-2575</t>
        </is>
      </c>
      <c r="J175" t="inlineStr">
        <is>
          <t>ТССЦ Московской обл., 101-2575, приказ Минстроя России №675/пр от 28.02.2017 № 254/пр</t>
        </is>
      </c>
      <c r="K175" t="inlineStr">
        <is>
          <t>Болты с гайками и шайбами для санитарно-технических работ диаметром 12 мм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X175" t="n">
        <v>0.0011</v>
      </c>
      <c r="Y175" t="n">
        <v>15323</v>
      </c>
      <c r="Z175" t="n">
        <v>0</v>
      </c>
      <c r="AA175" t="n">
        <v>0</v>
      </c>
      <c r="AB175" t="n">
        <v>0</v>
      </c>
      <c r="AC175" t="n">
        <v>0</v>
      </c>
      <c r="AD175" t="n">
        <v>1</v>
      </c>
      <c r="AE175" t="n">
        <v>0</v>
      </c>
      <c r="AF175" t="inlineStr"/>
      <c r="AG175" t="n">
        <v>0.0011</v>
      </c>
      <c r="AH175" t="n">
        <v>2</v>
      </c>
      <c r="AI175" t="n">
        <v>78856467</v>
      </c>
      <c r="AJ175" t="n">
        <v>175</v>
      </c>
      <c r="AK175" t="n">
        <v>0</v>
      </c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</row>
    <row r="176">
      <c r="A176">
        <f>ROW(Source!A377)</f>
        <v/>
      </c>
      <c r="B176" t="n">
        <v>78856468</v>
      </c>
      <c r="C176" t="n">
        <v>78856462</v>
      </c>
      <c r="D176" t="n">
        <v>29144270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302-9009</t>
        </is>
      </c>
      <c r="J176" t="inlineStr">
        <is>
          <t>ТССЦ Московской обл., 302-9009, приказ Минстроя России №675/пр от 28.02.2017 № 256/пр</t>
        </is>
      </c>
      <c r="K176" t="inlineStr">
        <is>
          <t>Арматура трубопроводная фланцевая</t>
        </is>
      </c>
      <c r="L176" t="n">
        <v>1354</v>
      </c>
      <c r="N176" t="n">
        <v>1010</v>
      </c>
      <c r="O176" t="inlineStr">
        <is>
          <t>шт.</t>
        </is>
      </c>
      <c r="P176" t="inlineStr">
        <is>
          <t>шт.</t>
        </is>
      </c>
      <c r="Q176" t="n">
        <v>1</v>
      </c>
      <c r="X176" t="n">
        <v>1</v>
      </c>
      <c r="Y176" t="n">
        <v>0</v>
      </c>
      <c r="Z176" t="n">
        <v>0</v>
      </c>
      <c r="AA176" t="n">
        <v>0</v>
      </c>
      <c r="AB176" t="n">
        <v>0</v>
      </c>
      <c r="AC176" t="n">
        <v>0</v>
      </c>
      <c r="AD176" t="n">
        <v>0</v>
      </c>
      <c r="AE176" t="n">
        <v>0</v>
      </c>
      <c r="AF176" t="inlineStr"/>
      <c r="AG176" t="n">
        <v>1</v>
      </c>
      <c r="AH176" t="n">
        <v>3</v>
      </c>
      <c r="AI176" t="n">
        <v>-1</v>
      </c>
      <c r="AJ176" t="inlineStr"/>
      <c r="AK176" t="n">
        <v>0</v>
      </c>
      <c r="AL176" t="n">
        <v>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</row>
    <row r="177">
      <c r="A177">
        <f>ROW(Source!A377)</f>
        <v/>
      </c>
      <c r="B177" t="n">
        <v>78856469</v>
      </c>
      <c r="C177" t="n">
        <v>78856462</v>
      </c>
      <c r="D177" t="n">
        <v>29160603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507-0980</t>
        </is>
      </c>
      <c r="J177" t="inlineStr">
        <is>
          <t>ТССЦ Московской обл., 507-0980, приказ Минстроя России №675/пр от 28.02.2017 № 258/пр</t>
        </is>
      </c>
      <c r="K177" t="inlineStr">
        <is>
          <t>Фланцы стальные плоские приварные из стали ВСт3сп2, ВСт3сп3, давлением 1,0 МПа (10 кгс/см2), диаметром 25 мм</t>
        </is>
      </c>
      <c r="L177" t="n">
        <v>1354</v>
      </c>
      <c r="N177" t="n">
        <v>1010</v>
      </c>
      <c r="O177" t="inlineStr">
        <is>
          <t>шт.</t>
        </is>
      </c>
      <c r="P177" t="inlineStr">
        <is>
          <t>шт.</t>
        </is>
      </c>
      <c r="Q177" t="n">
        <v>1</v>
      </c>
      <c r="X177" t="n">
        <v>2</v>
      </c>
      <c r="Y177" t="n">
        <v>16.8</v>
      </c>
      <c r="Z177" t="n">
        <v>0</v>
      </c>
      <c r="AA177" t="n">
        <v>0</v>
      </c>
      <c r="AB177" t="n">
        <v>0</v>
      </c>
      <c r="AC177" t="n">
        <v>0</v>
      </c>
      <c r="AD177" t="n">
        <v>1</v>
      </c>
      <c r="AE177" t="n">
        <v>0</v>
      </c>
      <c r="AF177" t="inlineStr"/>
      <c r="AG177" t="n">
        <v>2</v>
      </c>
      <c r="AH177" t="n">
        <v>2</v>
      </c>
      <c r="AI177" t="n">
        <v>78856469</v>
      </c>
      <c r="AJ177" t="n">
        <v>177</v>
      </c>
      <c r="AK177" t="n">
        <v>0</v>
      </c>
      <c r="AL177" t="n">
        <v>0</v>
      </c>
      <c r="AM177" t="n">
        <v>0</v>
      </c>
      <c r="AN177" t="n">
        <v>0</v>
      </c>
      <c r="AO177" t="n">
        <v>0</v>
      </c>
      <c r="AP177" t="n">
        <v>0</v>
      </c>
      <c r="AQ177" t="n">
        <v>0</v>
      </c>
      <c r="AR177" t="n">
        <v>0</v>
      </c>
    </row>
    <row r="178">
      <c r="A178">
        <f>ROW(Source!A377)</f>
        <v/>
      </c>
      <c r="B178" t="n">
        <v>78856470</v>
      </c>
      <c r="C178" t="n">
        <v>78856462</v>
      </c>
      <c r="D178" t="n">
        <v>29171635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509-0966</t>
        </is>
      </c>
      <c r="J178" t="inlineStr">
        <is>
          <t>ТССЦ Московской обл., 509-0966, приказ Минстроя России №675/пр от 28.02.2017 № 258/пр</t>
        </is>
      </c>
      <c r="K178" t="inlineStr">
        <is>
          <t>Прокладки из паронита марки ПМБ, толщиной 1 мм, диаметром 50 мм</t>
        </is>
      </c>
      <c r="L178" t="n">
        <v>1356</v>
      </c>
      <c r="N178" t="n">
        <v>1010</v>
      </c>
      <c r="O178" t="inlineStr">
        <is>
          <t>1000 шт.</t>
        </is>
      </c>
      <c r="P178" t="inlineStr">
        <is>
          <t>1000 шт.</t>
        </is>
      </c>
      <c r="Q178" t="n">
        <v>1000</v>
      </c>
      <c r="X178" t="n">
        <v>0.002</v>
      </c>
      <c r="Y178" t="n">
        <v>3450.01</v>
      </c>
      <c r="Z178" t="n">
        <v>0</v>
      </c>
      <c r="AA178" t="n">
        <v>0</v>
      </c>
      <c r="AB178" t="n">
        <v>0</v>
      </c>
      <c r="AC178" t="n">
        <v>0</v>
      </c>
      <c r="AD178" t="n">
        <v>1</v>
      </c>
      <c r="AE178" t="n">
        <v>0</v>
      </c>
      <c r="AF178" t="inlineStr"/>
      <c r="AG178" t="n">
        <v>0.002</v>
      </c>
      <c r="AH178" t="n">
        <v>2</v>
      </c>
      <c r="AI178" t="n">
        <v>78856470</v>
      </c>
      <c r="AJ178" t="n">
        <v>180</v>
      </c>
      <c r="AK178" t="n">
        <v>0</v>
      </c>
      <c r="AL178" t="n">
        <v>0</v>
      </c>
      <c r="AM178" t="n">
        <v>0</v>
      </c>
      <c r="AN178" t="n">
        <v>0</v>
      </c>
      <c r="AO178" t="n">
        <v>0</v>
      </c>
      <c r="AP178" t="n">
        <v>0</v>
      </c>
      <c r="AQ178" t="n">
        <v>0</v>
      </c>
      <c r="AR178" t="n">
        <v>0</v>
      </c>
    </row>
    <row r="179">
      <c r="A179">
        <f>ROW(Source!A419)</f>
        <v/>
      </c>
      <c r="B179" t="n">
        <v>78856705</v>
      </c>
      <c r="C179" t="n">
        <v>78856704</v>
      </c>
      <c r="D179" t="n">
        <v>18413627</v>
      </c>
      <c r="E179" t="n">
        <v>1</v>
      </c>
      <c r="F179" t="n">
        <v>1</v>
      </c>
      <c r="G179" t="n">
        <v>1</v>
      </c>
      <c r="H179" t="n">
        <v>1</v>
      </c>
      <c r="I179" t="inlineStr">
        <is>
          <t>1-1042-90</t>
        </is>
      </c>
      <c r="J179" t="inlineStr"/>
      <c r="K179" t="inlineStr">
        <is>
          <t>Рабочий строитель среднего разряда 4,2</t>
        </is>
      </c>
      <c r="L179" t="n">
        <v>1369</v>
      </c>
      <c r="N179" t="n">
        <v>1013</v>
      </c>
      <c r="O179" t="inlineStr">
        <is>
          <t>чел.-ч</t>
        </is>
      </c>
      <c r="P179" t="inlineStr">
        <is>
          <t>чел.-ч</t>
        </is>
      </c>
      <c r="Q179" t="n">
        <v>1</v>
      </c>
      <c r="X179" t="n">
        <v>4.46</v>
      </c>
      <c r="Y179" t="n">
        <v>0</v>
      </c>
      <c r="Z179" t="n">
        <v>0</v>
      </c>
      <c r="AA179" t="n">
        <v>0</v>
      </c>
      <c r="AB179" t="n">
        <v>9.92</v>
      </c>
      <c r="AC179" t="n">
        <v>0</v>
      </c>
      <c r="AD179" t="n">
        <v>1</v>
      </c>
      <c r="AE179" t="n">
        <v>1</v>
      </c>
      <c r="AF179" t="inlineStr"/>
      <c r="AG179" t="n">
        <v>4.46</v>
      </c>
      <c r="AH179" t="n">
        <v>2</v>
      </c>
      <c r="AI179" t="n">
        <v>78856705</v>
      </c>
      <c r="AJ179" t="n">
        <v>181</v>
      </c>
      <c r="AK179" t="n">
        <v>0</v>
      </c>
      <c r="AL179" t="n">
        <v>0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</row>
    <row r="180">
      <c r="A180">
        <f>ROW(Source!A419)</f>
        <v/>
      </c>
      <c r="B180" t="n">
        <v>78856706</v>
      </c>
      <c r="C180" t="n">
        <v>78856704</v>
      </c>
      <c r="D180" t="n">
        <v>29172657</v>
      </c>
      <c r="E180" t="n">
        <v>1</v>
      </c>
      <c r="F180" t="n">
        <v>1</v>
      </c>
      <c r="G180" t="n">
        <v>1</v>
      </c>
      <c r="H180" t="n">
        <v>2</v>
      </c>
      <c r="I180" t="inlineStr">
        <is>
          <t>040502</t>
        </is>
      </c>
      <c r="J180" t="inlineStr">
        <is>
          <t>ТСЭМ Московской обл., 040502, приказ Минстроя России №675/пр от 28.02.2017 № 264/пр</t>
        </is>
      </c>
      <c r="K180" t="inlineStr">
        <is>
          <t>Установки для сварки ручной дуговой (постоянного тока)</t>
        </is>
      </c>
      <c r="L180" t="n">
        <v>1368</v>
      </c>
      <c r="N180" t="n">
        <v>1011</v>
      </c>
      <c r="O180" t="inlineStr">
        <is>
          <t>маш.-ч</t>
        </is>
      </c>
      <c r="P180" t="inlineStr">
        <is>
          <t>маш.-ч</t>
        </is>
      </c>
      <c r="Q180" t="n">
        <v>1</v>
      </c>
      <c r="X180" t="n">
        <v>0.43</v>
      </c>
      <c r="Y180" t="n">
        <v>0</v>
      </c>
      <c r="Z180" t="n">
        <v>8.1</v>
      </c>
      <c r="AA180" t="n">
        <v>0</v>
      </c>
      <c r="AB180" t="n">
        <v>0</v>
      </c>
      <c r="AC180" t="n">
        <v>0</v>
      </c>
      <c r="AD180" t="n">
        <v>1</v>
      </c>
      <c r="AE180" t="n">
        <v>0</v>
      </c>
      <c r="AF180" t="inlineStr"/>
      <c r="AG180" t="n">
        <v>0.43</v>
      </c>
      <c r="AH180" t="n">
        <v>2</v>
      </c>
      <c r="AI180" t="n">
        <v>78856706</v>
      </c>
      <c r="AJ180" t="n">
        <v>182</v>
      </c>
      <c r="AK180" t="n">
        <v>0</v>
      </c>
      <c r="AL180" t="n">
        <v>0</v>
      </c>
      <c r="AM180" t="n">
        <v>0</v>
      </c>
      <c r="AN180" t="n">
        <v>0</v>
      </c>
      <c r="AO180" t="n">
        <v>0</v>
      </c>
      <c r="AP180" t="n">
        <v>0</v>
      </c>
      <c r="AQ180" t="n">
        <v>0</v>
      </c>
      <c r="AR180" t="n">
        <v>0</v>
      </c>
    </row>
    <row r="181">
      <c r="A181">
        <f>ROW(Source!A419)</f>
        <v/>
      </c>
      <c r="B181" t="n">
        <v>78856707</v>
      </c>
      <c r="C181" t="n">
        <v>78856704</v>
      </c>
      <c r="D181" t="n">
        <v>29172659</v>
      </c>
      <c r="E181" t="n">
        <v>1</v>
      </c>
      <c r="F181" t="n">
        <v>1</v>
      </c>
      <c r="G181" t="n">
        <v>1</v>
      </c>
      <c r="H181" t="n">
        <v>2</v>
      </c>
      <c r="I181" t="inlineStr">
        <is>
          <t>040504</t>
        </is>
      </c>
      <c r="J181" t="inlineStr">
        <is>
          <t>ТСЭМ Московской обл., 040504, приказ Минстроя России №675/пр от 28.02.2017 № 264/пр</t>
        </is>
      </c>
      <c r="K181" t="inlineStr">
        <is>
          <t>Аппарат для газовой сварки и резки</t>
        </is>
      </c>
      <c r="L181" t="n">
        <v>1368</v>
      </c>
      <c r="N181" t="n">
        <v>1011</v>
      </c>
      <c r="O181" t="inlineStr">
        <is>
          <t>маш.-ч</t>
        </is>
      </c>
      <c r="P181" t="inlineStr">
        <is>
          <t>маш.-ч</t>
        </is>
      </c>
      <c r="Q181" t="n">
        <v>1</v>
      </c>
      <c r="X181" t="n">
        <v>0.49</v>
      </c>
      <c r="Y181" t="n">
        <v>0</v>
      </c>
      <c r="Z181" t="n">
        <v>1.2</v>
      </c>
      <c r="AA181" t="n">
        <v>0</v>
      </c>
      <c r="AB181" t="n">
        <v>0</v>
      </c>
      <c r="AC181" t="n">
        <v>0</v>
      </c>
      <c r="AD181" t="n">
        <v>1</v>
      </c>
      <c r="AE181" t="n">
        <v>0</v>
      </c>
      <c r="AF181" t="inlineStr"/>
      <c r="AG181" t="n">
        <v>0.49</v>
      </c>
      <c r="AH181" t="n">
        <v>2</v>
      </c>
      <c r="AI181" t="n">
        <v>78856707</v>
      </c>
      <c r="AJ181" t="n">
        <v>183</v>
      </c>
      <c r="AK181" t="n">
        <v>0</v>
      </c>
      <c r="AL181" t="n">
        <v>0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</row>
    <row r="182">
      <c r="A182">
        <f>ROW(Source!A419)</f>
        <v/>
      </c>
      <c r="B182" t="n">
        <v>78856708</v>
      </c>
      <c r="C182" t="n">
        <v>78856704</v>
      </c>
      <c r="D182" t="n">
        <v>29174913</v>
      </c>
      <c r="E182" t="n">
        <v>1</v>
      </c>
      <c r="F182" t="n">
        <v>1</v>
      </c>
      <c r="G182" t="n">
        <v>1</v>
      </c>
      <c r="H182" t="n">
        <v>2</v>
      </c>
      <c r="I182" t="inlineStr">
        <is>
          <t>400001</t>
        </is>
      </c>
      <c r="J182" t="inlineStr">
        <is>
          <t>ТСЭМ Московской обл., 400001, приказ Минстроя России №675/пр от 28.02.2017 № 264/пр</t>
        </is>
      </c>
      <c r="K182" t="inlineStr">
        <is>
          <t>Автомобили бортовые, грузоподъемность до 5 т</t>
        </is>
      </c>
      <c r="L182" t="n">
        <v>1368</v>
      </c>
      <c r="N182" t="n">
        <v>1011</v>
      </c>
      <c r="O182" t="inlineStr">
        <is>
          <t>маш.-ч</t>
        </is>
      </c>
      <c r="P182" t="inlineStr">
        <is>
          <t>маш.-ч</t>
        </is>
      </c>
      <c r="Q182" t="n">
        <v>1</v>
      </c>
      <c r="X182" t="n">
        <v>0.01</v>
      </c>
      <c r="Y182" t="n">
        <v>0</v>
      </c>
      <c r="Z182" t="n">
        <v>87.17</v>
      </c>
      <c r="AA182" t="n">
        <v>11.6</v>
      </c>
      <c r="AB182" t="n">
        <v>0</v>
      </c>
      <c r="AC182" t="n">
        <v>0</v>
      </c>
      <c r="AD182" t="n">
        <v>1</v>
      </c>
      <c r="AE182" t="n">
        <v>0</v>
      </c>
      <c r="AF182" t="inlineStr"/>
      <c r="AG182" t="n">
        <v>0.01</v>
      </c>
      <c r="AH182" t="n">
        <v>2</v>
      </c>
      <c r="AI182" t="n">
        <v>78856708</v>
      </c>
      <c r="AJ182" t="n">
        <v>184</v>
      </c>
      <c r="AK182" t="n">
        <v>0</v>
      </c>
      <c r="AL182" t="n">
        <v>0</v>
      </c>
      <c r="AM182" t="n">
        <v>0</v>
      </c>
      <c r="AN182" t="n">
        <v>0</v>
      </c>
      <c r="AO182" t="n">
        <v>0</v>
      </c>
      <c r="AP182" t="n">
        <v>0</v>
      </c>
      <c r="AQ182" t="n">
        <v>0</v>
      </c>
      <c r="AR182" t="n">
        <v>0</v>
      </c>
    </row>
    <row r="183">
      <c r="A183">
        <f>ROW(Source!A419)</f>
        <v/>
      </c>
      <c r="B183" t="n">
        <v>78856709</v>
      </c>
      <c r="C183" t="n">
        <v>78856704</v>
      </c>
      <c r="D183" t="n">
        <v>29107441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101-0324</t>
        </is>
      </c>
      <c r="J183" t="inlineStr">
        <is>
          <t>ТССЦ Московской обл., 101-0324, приказ Минстроя России №675/пр от 28.02.2017 № 254/пр</t>
        </is>
      </c>
      <c r="K183" t="inlineStr">
        <is>
          <t>Кислород технический газообразный</t>
        </is>
      </c>
      <c r="L183" t="n">
        <v>1339</v>
      </c>
      <c r="N183" t="n">
        <v>1007</v>
      </c>
      <c r="O183" t="inlineStr">
        <is>
          <t>м3</t>
        </is>
      </c>
      <c r="P183" t="inlineStr">
        <is>
          <t>м3</t>
        </is>
      </c>
      <c r="Q183" t="n">
        <v>1</v>
      </c>
      <c r="X183" t="n">
        <v>0.037</v>
      </c>
      <c r="Y183" t="n">
        <v>6.23</v>
      </c>
      <c r="Z183" t="n">
        <v>0</v>
      </c>
      <c r="AA183" t="n">
        <v>0</v>
      </c>
      <c r="AB183" t="n">
        <v>0</v>
      </c>
      <c r="AC183" t="n">
        <v>0</v>
      </c>
      <c r="AD183" t="n">
        <v>1</v>
      </c>
      <c r="AE183" t="n">
        <v>0</v>
      </c>
      <c r="AF183" t="inlineStr"/>
      <c r="AG183" t="n">
        <v>0.037</v>
      </c>
      <c r="AH183" t="n">
        <v>2</v>
      </c>
      <c r="AI183" t="n">
        <v>78856709</v>
      </c>
      <c r="AJ183" t="n">
        <v>185</v>
      </c>
      <c r="AK183" t="n">
        <v>0</v>
      </c>
      <c r="AL183" t="n">
        <v>0</v>
      </c>
      <c r="AM183" t="n">
        <v>0</v>
      </c>
      <c r="AN183" t="n">
        <v>0</v>
      </c>
      <c r="AO183" t="n">
        <v>0</v>
      </c>
      <c r="AP183" t="n">
        <v>0</v>
      </c>
      <c r="AQ183" t="n">
        <v>0</v>
      </c>
      <c r="AR183" t="n">
        <v>0</v>
      </c>
    </row>
    <row r="184">
      <c r="A184">
        <f>ROW(Source!A419)</f>
        <v/>
      </c>
      <c r="B184" t="n">
        <v>78856710</v>
      </c>
      <c r="C184" t="n">
        <v>78856704</v>
      </c>
      <c r="D184" t="n">
        <v>29113986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101-1522</t>
        </is>
      </c>
      <c r="J184" t="inlineStr">
        <is>
          <t>ТССЦ Московской обл., 101-1522, приказ Минстроя России №675/пр от 28.02.2017 № 254/пр</t>
        </is>
      </c>
      <c r="K184" t="inlineStr">
        <is>
          <t>Электроды диаметром 5 мм Э42А</t>
        </is>
      </c>
      <c r="L184" t="n">
        <v>1348</v>
      </c>
      <c r="N184" t="n">
        <v>1009</v>
      </c>
      <c r="O184" t="inlineStr">
        <is>
          <t>т</t>
        </is>
      </c>
      <c r="P184" t="inlineStr">
        <is>
          <t>т</t>
        </is>
      </c>
      <c r="Q184" t="n">
        <v>1000</v>
      </c>
      <c r="X184" t="n">
        <v>0.00015</v>
      </c>
      <c r="Y184" t="n">
        <v>10362</v>
      </c>
      <c r="Z184" t="n">
        <v>0</v>
      </c>
      <c r="AA184" t="n">
        <v>0</v>
      </c>
      <c r="AB184" t="n">
        <v>0</v>
      </c>
      <c r="AC184" t="n">
        <v>0</v>
      </c>
      <c r="AD184" t="n">
        <v>1</v>
      </c>
      <c r="AE184" t="n">
        <v>0</v>
      </c>
      <c r="AF184" t="inlineStr"/>
      <c r="AG184" t="n">
        <v>0.00015</v>
      </c>
      <c r="AH184" t="n">
        <v>2</v>
      </c>
      <c r="AI184" t="n">
        <v>78856710</v>
      </c>
      <c r="AJ184" t="n">
        <v>186</v>
      </c>
      <c r="AK184" t="n">
        <v>0</v>
      </c>
      <c r="AL184" t="n">
        <v>0</v>
      </c>
      <c r="AM184" t="n">
        <v>0</v>
      </c>
      <c r="AN184" t="n">
        <v>0</v>
      </c>
      <c r="AO184" t="n">
        <v>0</v>
      </c>
      <c r="AP184" t="n">
        <v>0</v>
      </c>
      <c r="AQ184" t="n">
        <v>0</v>
      </c>
      <c r="AR184" t="n">
        <v>0</v>
      </c>
    </row>
    <row r="185">
      <c r="A185">
        <f>ROW(Source!A419)</f>
        <v/>
      </c>
      <c r="B185" t="n">
        <v>78856711</v>
      </c>
      <c r="C185" t="n">
        <v>78856704</v>
      </c>
      <c r="D185" t="n">
        <v>29107430</v>
      </c>
      <c r="E185" t="n">
        <v>1</v>
      </c>
      <c r="F185" t="n">
        <v>1</v>
      </c>
      <c r="G185" t="n">
        <v>1</v>
      </c>
      <c r="H185" t="n">
        <v>3</v>
      </c>
      <c r="I185" t="inlineStr">
        <is>
          <t>101-1602</t>
        </is>
      </c>
      <c r="J185" t="inlineStr">
        <is>
          <t>ТССЦ Московской обл., 101-1602, приказ Минстроя России №675/пр от 28.02.2017 № 254/пр</t>
        </is>
      </c>
      <c r="K185" t="inlineStr">
        <is>
          <t>Ацетилен газообразный технический</t>
        </is>
      </c>
      <c r="L185" t="n">
        <v>1339</v>
      </c>
      <c r="N185" t="n">
        <v>1007</v>
      </c>
      <c r="O185" t="inlineStr">
        <is>
          <t>м3</t>
        </is>
      </c>
      <c r="P185" t="inlineStr">
        <is>
          <t>м3</t>
        </is>
      </c>
      <c r="Q185" t="n">
        <v>1</v>
      </c>
      <c r="X185" t="n">
        <v>0.008399999999999999</v>
      </c>
      <c r="Y185" t="n">
        <v>38.49</v>
      </c>
      <c r="Z185" t="n">
        <v>0</v>
      </c>
      <c r="AA185" t="n">
        <v>0</v>
      </c>
      <c r="AB185" t="n">
        <v>0</v>
      </c>
      <c r="AC185" t="n">
        <v>0</v>
      </c>
      <c r="AD185" t="n">
        <v>1</v>
      </c>
      <c r="AE185" t="n">
        <v>0</v>
      </c>
      <c r="AF185" t="inlineStr"/>
      <c r="AG185" t="n">
        <v>0.008399999999999999</v>
      </c>
      <c r="AH185" t="n">
        <v>2</v>
      </c>
      <c r="AI185" t="n">
        <v>78856711</v>
      </c>
      <c r="AJ185" t="n">
        <v>187</v>
      </c>
      <c r="AK185" t="n">
        <v>0</v>
      </c>
      <c r="AL185" t="n">
        <v>0</v>
      </c>
      <c r="AM185" t="n">
        <v>0</v>
      </c>
      <c r="AN185" t="n">
        <v>0</v>
      </c>
      <c r="AO185" t="n">
        <v>0</v>
      </c>
      <c r="AP185" t="n">
        <v>0</v>
      </c>
      <c r="AQ185" t="n">
        <v>0</v>
      </c>
      <c r="AR185" t="n">
        <v>0</v>
      </c>
    </row>
    <row r="186">
      <c r="A186">
        <f>ROW(Source!A419)</f>
        <v/>
      </c>
      <c r="B186" t="n">
        <v>78856712</v>
      </c>
      <c r="C186" t="n">
        <v>78856704</v>
      </c>
      <c r="D186" t="n">
        <v>29115902</v>
      </c>
      <c r="E186" t="n">
        <v>1</v>
      </c>
      <c r="F186" t="n">
        <v>1</v>
      </c>
      <c r="G186" t="n">
        <v>1</v>
      </c>
      <c r="H186" t="n">
        <v>3</v>
      </c>
      <c r="I186" t="inlineStr">
        <is>
          <t>103-0052</t>
        </is>
      </c>
      <c r="J186" t="inlineStr">
        <is>
          <t>ТССЦ Московской обл., 103-0052, приказ Минстроя России №675/пр от 28.02.2017 № 254/пр</t>
        </is>
      </c>
      <c r="K186" t="inlineStr">
        <is>
          <t>Трубы стальные сварные водогазопроводные с резьбой оцинкованные обыкновенные, диаметр условного прохода 32 мм, толщина стенки 3,2 мм</t>
        </is>
      </c>
      <c r="L186" t="n">
        <v>1301</v>
      </c>
      <c r="N186" t="n">
        <v>1003</v>
      </c>
      <c r="O186" t="inlineStr">
        <is>
          <t>м</t>
        </is>
      </c>
      <c r="P186" t="inlineStr">
        <is>
          <t>м</t>
        </is>
      </c>
      <c r="Q186" t="n">
        <v>1</v>
      </c>
      <c r="X186" t="n">
        <v>0.4</v>
      </c>
      <c r="Y186" t="n">
        <v>40.51</v>
      </c>
      <c r="Z186" t="n">
        <v>0</v>
      </c>
      <c r="AA186" t="n">
        <v>0</v>
      </c>
      <c r="AB186" t="n">
        <v>0</v>
      </c>
      <c r="AC186" t="n">
        <v>0</v>
      </c>
      <c r="AD186" t="n">
        <v>1</v>
      </c>
      <c r="AE186" t="n">
        <v>0</v>
      </c>
      <c r="AF186" t="inlineStr"/>
      <c r="AG186" t="n">
        <v>0.4</v>
      </c>
      <c r="AH186" t="n">
        <v>2</v>
      </c>
      <c r="AI186" t="n">
        <v>78856712</v>
      </c>
      <c r="AJ186" t="n">
        <v>188</v>
      </c>
      <c r="AK186" t="n">
        <v>0</v>
      </c>
      <c r="AL186" t="n">
        <v>0</v>
      </c>
      <c r="AM186" t="n">
        <v>0</v>
      </c>
      <c r="AN186" t="n">
        <v>0</v>
      </c>
      <c r="AO186" t="n">
        <v>0</v>
      </c>
      <c r="AP186" t="n">
        <v>0</v>
      </c>
      <c r="AQ186" t="n">
        <v>0</v>
      </c>
      <c r="AR186" t="n">
        <v>0</v>
      </c>
    </row>
    <row r="187">
      <c r="A187">
        <f>ROW(Source!A419)</f>
        <v/>
      </c>
      <c r="B187" t="n">
        <v>78856713</v>
      </c>
      <c r="C187" t="n">
        <v>78856704</v>
      </c>
      <c r="D187" t="n">
        <v>29142462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302-1137</t>
        </is>
      </c>
      <c r="J187" t="inlineStr">
        <is>
          <t>ТССЦ Московской обл., 302-1137, приказ Минстроя России №675/пр от 28.02.2017 № 256/пр</t>
        </is>
      </c>
      <c r="K187" t="inlineStr">
        <is>
          <t>Вентили проходные муфтовые 15KЧ18Р для воды, давлением 1,6 МПа (16 кгс/см2), диаметром 32 мм</t>
        </is>
      </c>
      <c r="L187" t="n">
        <v>1354</v>
      </c>
      <c r="N187" t="n">
        <v>1010</v>
      </c>
      <c r="O187" t="inlineStr">
        <is>
          <t>шт.</t>
        </is>
      </c>
      <c r="P187" t="inlineStr">
        <is>
          <t>шт.</t>
        </is>
      </c>
      <c r="Q187" t="n">
        <v>1</v>
      </c>
      <c r="X187" t="n">
        <v>1</v>
      </c>
      <c r="Y187" t="n">
        <v>29.99</v>
      </c>
      <c r="Z187" t="n">
        <v>0</v>
      </c>
      <c r="AA187" t="n">
        <v>0</v>
      </c>
      <c r="AB187" t="n">
        <v>0</v>
      </c>
      <c r="AC187" t="n">
        <v>0</v>
      </c>
      <c r="AD187" t="n">
        <v>1</v>
      </c>
      <c r="AE187" t="n">
        <v>0</v>
      </c>
      <c r="AF187" t="inlineStr"/>
      <c r="AG187" t="n">
        <v>1</v>
      </c>
      <c r="AH187" t="n">
        <v>2</v>
      </c>
      <c r="AI187" t="n">
        <v>78856713</v>
      </c>
      <c r="AJ187" t="n">
        <v>190</v>
      </c>
      <c r="AK187" t="n">
        <v>0</v>
      </c>
      <c r="AL187" t="n">
        <v>0</v>
      </c>
      <c r="AM187" t="n">
        <v>0</v>
      </c>
      <c r="AN187" t="n">
        <v>0</v>
      </c>
      <c r="AO187" t="n">
        <v>0</v>
      </c>
      <c r="AP187" t="n">
        <v>0</v>
      </c>
      <c r="AQ187" t="n">
        <v>0</v>
      </c>
      <c r="AR187" t="n">
        <v>0</v>
      </c>
    </row>
    <row r="188">
      <c r="A188">
        <f>ROW(Source!A421)</f>
        <v/>
      </c>
      <c r="B188" t="n">
        <v>78856717</v>
      </c>
      <c r="C188" t="n">
        <v>78856716</v>
      </c>
      <c r="D188" t="n">
        <v>18409661</v>
      </c>
      <c r="E188" t="n">
        <v>1</v>
      </c>
      <c r="F188" t="n">
        <v>1</v>
      </c>
      <c r="G188" t="n">
        <v>1</v>
      </c>
      <c r="H188" t="n">
        <v>1</v>
      </c>
      <c r="I188" t="inlineStr">
        <is>
          <t>1-1031-90</t>
        </is>
      </c>
      <c r="J188" t="inlineStr"/>
      <c r="K188" t="inlineStr">
        <is>
          <t>Рабочий строитель среднего разряда 3,1</t>
        </is>
      </c>
      <c r="L188" t="n">
        <v>1369</v>
      </c>
      <c r="N188" t="n">
        <v>1013</v>
      </c>
      <c r="O188" t="inlineStr">
        <is>
          <t>чел.-ч</t>
        </is>
      </c>
      <c r="P188" t="inlineStr">
        <is>
          <t>чел.-ч</t>
        </is>
      </c>
      <c r="Q188" t="n">
        <v>1</v>
      </c>
      <c r="X188" t="n">
        <v>302.4</v>
      </c>
      <c r="Y188" t="n">
        <v>0</v>
      </c>
      <c r="Z188" t="n">
        <v>0</v>
      </c>
      <c r="AA188" t="n">
        <v>0</v>
      </c>
      <c r="AB188" t="n">
        <v>8.640000000000001</v>
      </c>
      <c r="AC188" t="n">
        <v>0</v>
      </c>
      <c r="AD188" t="n">
        <v>1</v>
      </c>
      <c r="AE188" t="n">
        <v>1</v>
      </c>
      <c r="AF188" t="inlineStr"/>
      <c r="AG188" t="n">
        <v>302.4</v>
      </c>
      <c r="AH188" t="n">
        <v>2</v>
      </c>
      <c r="AI188" t="n">
        <v>78856717</v>
      </c>
      <c r="AJ188" t="n">
        <v>191</v>
      </c>
      <c r="AK188" t="n">
        <v>0</v>
      </c>
      <c r="AL188" t="n">
        <v>0</v>
      </c>
      <c r="AM188" t="n">
        <v>0</v>
      </c>
      <c r="AN188" t="n">
        <v>0</v>
      </c>
      <c r="AO188" t="n">
        <v>0</v>
      </c>
      <c r="AP188" t="n">
        <v>0</v>
      </c>
      <c r="AQ188" t="n">
        <v>0</v>
      </c>
      <c r="AR188" t="n">
        <v>0</v>
      </c>
    </row>
    <row r="189">
      <c r="A189">
        <f>ROW(Source!A421)</f>
        <v/>
      </c>
      <c r="B189" t="n">
        <v>78856718</v>
      </c>
      <c r="C189" t="n">
        <v>78856716</v>
      </c>
      <c r="D189" t="n">
        <v>29174913</v>
      </c>
      <c r="E189" t="n">
        <v>1</v>
      </c>
      <c r="F189" t="n">
        <v>1</v>
      </c>
      <c r="G189" t="n">
        <v>1</v>
      </c>
      <c r="H189" t="n">
        <v>2</v>
      </c>
      <c r="I189" t="inlineStr">
        <is>
          <t>400001</t>
        </is>
      </c>
      <c r="J189" t="inlineStr">
        <is>
          <t>ТСЭМ Московской обл., 400001, приказ Минстроя России №675/пр от 28.02.2017 № 264/пр</t>
        </is>
      </c>
      <c r="K189" t="inlineStr">
        <is>
          <t>Автомобили бортовые, грузоподъемность до 5 т</t>
        </is>
      </c>
      <c r="L189" t="n">
        <v>1368</v>
      </c>
      <c r="N189" t="n">
        <v>1011</v>
      </c>
      <c r="O189" t="inlineStr">
        <is>
          <t>маш.-ч</t>
        </is>
      </c>
      <c r="P189" t="inlineStr">
        <is>
          <t>маш.-ч</t>
        </is>
      </c>
      <c r="Q189" t="n">
        <v>1</v>
      </c>
      <c r="X189" t="n">
        <v>0.01</v>
      </c>
      <c r="Y189" t="n">
        <v>0</v>
      </c>
      <c r="Z189" t="n">
        <v>87.17</v>
      </c>
      <c r="AA189" t="n">
        <v>11.6</v>
      </c>
      <c r="AB189" t="n">
        <v>0</v>
      </c>
      <c r="AC189" t="n">
        <v>0</v>
      </c>
      <c r="AD189" t="n">
        <v>1</v>
      </c>
      <c r="AE189" t="n">
        <v>0</v>
      </c>
      <c r="AF189" t="inlineStr"/>
      <c r="AG189" t="n">
        <v>0.01</v>
      </c>
      <c r="AH189" t="n">
        <v>2</v>
      </c>
      <c r="AI189" t="n">
        <v>78856718</v>
      </c>
      <c r="AJ189" t="n">
        <v>192</v>
      </c>
      <c r="AK189" t="n">
        <v>0</v>
      </c>
      <c r="AL189" t="n">
        <v>0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</row>
    <row r="190">
      <c r="A190">
        <f>ROW(Source!A421)</f>
        <v/>
      </c>
      <c r="B190" t="n">
        <v>78856719</v>
      </c>
      <c r="C190" t="n">
        <v>78856716</v>
      </c>
      <c r="D190" t="n">
        <v>29107658</v>
      </c>
      <c r="E190" t="n">
        <v>1</v>
      </c>
      <c r="F190" t="n">
        <v>1</v>
      </c>
      <c r="G190" t="n">
        <v>1</v>
      </c>
      <c r="H190" t="n">
        <v>3</v>
      </c>
      <c r="I190" t="inlineStr">
        <is>
          <t>101-0962</t>
        </is>
      </c>
      <c r="J190" t="inlineStr">
        <is>
          <t>ТССЦ Московской обл., 101-0962, приказ Минстроя России №675/пр от 28.02.2017 № 254/пр</t>
        </is>
      </c>
      <c r="K190" t="inlineStr">
        <is>
          <t>Смазка солидол жировой марки «Ж»</t>
        </is>
      </c>
      <c r="L190" t="n">
        <v>1348</v>
      </c>
      <c r="N190" t="n">
        <v>1009</v>
      </c>
      <c r="O190" t="inlineStr">
        <is>
          <t>т</t>
        </is>
      </c>
      <c r="P190" t="inlineStr">
        <is>
          <t>т</t>
        </is>
      </c>
      <c r="Q190" t="n">
        <v>1000</v>
      </c>
      <c r="X190" t="n">
        <v>0.0078</v>
      </c>
      <c r="Y190" t="n">
        <v>9661.51</v>
      </c>
      <c r="Z190" t="n">
        <v>0</v>
      </c>
      <c r="AA190" t="n">
        <v>0</v>
      </c>
      <c r="AB190" t="n">
        <v>0</v>
      </c>
      <c r="AC190" t="n">
        <v>0</v>
      </c>
      <c r="AD190" t="n">
        <v>1</v>
      </c>
      <c r="AE190" t="n">
        <v>0</v>
      </c>
      <c r="AF190" t="inlineStr"/>
      <c r="AG190" t="n">
        <v>0.0078</v>
      </c>
      <c r="AH190" t="n">
        <v>2</v>
      </c>
      <c r="AI190" t="n">
        <v>78856719</v>
      </c>
      <c r="AJ190" t="n">
        <v>193</v>
      </c>
      <c r="AK190" t="n">
        <v>0</v>
      </c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</row>
    <row r="191">
      <c r="A191">
        <f>ROW(Source!A421)</f>
        <v/>
      </c>
      <c r="B191" t="n">
        <v>78856720</v>
      </c>
      <c r="C191" t="n">
        <v>78856716</v>
      </c>
      <c r="D191" t="n">
        <v>29171624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509-0965</t>
        </is>
      </c>
      <c r="J191" t="inlineStr">
        <is>
          <t>ТССЦ Московской обл., 509-0965, приказ Минстроя России №675/пр от 28.02.2017 № 258/пр</t>
        </is>
      </c>
      <c r="K191" t="inlineStr">
        <is>
          <t>Паронит</t>
        </is>
      </c>
      <c r="L191" t="n">
        <v>1348</v>
      </c>
      <c r="N191" t="n">
        <v>1009</v>
      </c>
      <c r="O191" t="inlineStr">
        <is>
          <t>т</t>
        </is>
      </c>
      <c r="P191" t="inlineStr">
        <is>
          <t>т</t>
        </is>
      </c>
      <c r="Q191" t="n">
        <v>1000</v>
      </c>
      <c r="X191" t="n">
        <v>0.0252</v>
      </c>
      <c r="Y191" t="n">
        <v>28496.87</v>
      </c>
      <c r="Z191" t="n">
        <v>0</v>
      </c>
      <c r="AA191" t="n">
        <v>0</v>
      </c>
      <c r="AB191" t="n">
        <v>0</v>
      </c>
      <c r="AC191" t="n">
        <v>0</v>
      </c>
      <c r="AD191" t="n">
        <v>1</v>
      </c>
      <c r="AE191" t="n">
        <v>0</v>
      </c>
      <c r="AF191" t="inlineStr"/>
      <c r="AG191" t="n">
        <v>0.0252</v>
      </c>
      <c r="AH191" t="n">
        <v>2</v>
      </c>
      <c r="AI191" t="n">
        <v>78856720</v>
      </c>
      <c r="AJ191" t="n">
        <v>194</v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</row>
    <row r="192">
      <c r="A192">
        <f>ROW(Source!A421)</f>
        <v/>
      </c>
      <c r="B192" t="n">
        <v>78856721</v>
      </c>
      <c r="C192" t="n">
        <v>78856716</v>
      </c>
      <c r="D192" t="n">
        <v>29164239</v>
      </c>
      <c r="E192" t="n">
        <v>1</v>
      </c>
      <c r="F192" t="n">
        <v>1</v>
      </c>
      <c r="G192" t="n">
        <v>1</v>
      </c>
      <c r="H192" t="n">
        <v>3</v>
      </c>
      <c r="I192" t="inlineStr">
        <is>
          <t>509-3368</t>
        </is>
      </c>
      <c r="J192" t="inlineStr">
        <is>
          <t>ТССЦ Московской обл., 509-3368, приказ Минстроя России №675/пр от 28.02.2017 № 258/пр</t>
        </is>
      </c>
      <c r="K192" t="inlineStr">
        <is>
          <t>Набивки сальниковые</t>
        </is>
      </c>
      <c r="L192" t="n">
        <v>1346</v>
      </c>
      <c r="N192" t="n">
        <v>1009</v>
      </c>
      <c r="O192" t="inlineStr">
        <is>
          <t>кг</t>
        </is>
      </c>
      <c r="P192" t="inlineStr">
        <is>
          <t>кг</t>
        </is>
      </c>
      <c r="Q192" t="n">
        <v>1</v>
      </c>
      <c r="X192" t="n">
        <v>3.5</v>
      </c>
      <c r="Y192" t="n">
        <v>28.56</v>
      </c>
      <c r="Z192" t="n">
        <v>0</v>
      </c>
      <c r="AA192" t="n">
        <v>0</v>
      </c>
      <c r="AB192" t="n">
        <v>0</v>
      </c>
      <c r="AC192" t="n">
        <v>0</v>
      </c>
      <c r="AD192" t="n">
        <v>1</v>
      </c>
      <c r="AE192" t="n">
        <v>0</v>
      </c>
      <c r="AF192" t="inlineStr"/>
      <c r="AG192" t="n">
        <v>3.5</v>
      </c>
      <c r="AH192" t="n">
        <v>2</v>
      </c>
      <c r="AI192" t="n">
        <v>78856721</v>
      </c>
      <c r="AJ192" t="n">
        <v>195</v>
      </c>
      <c r="AK192" t="n">
        <v>0</v>
      </c>
      <c r="AL192" t="n">
        <v>0</v>
      </c>
      <c r="AM192" t="n">
        <v>0</v>
      </c>
      <c r="AN192" t="n">
        <v>0</v>
      </c>
      <c r="AO192" t="n">
        <v>0</v>
      </c>
      <c r="AP192" t="n">
        <v>0</v>
      </c>
      <c r="AQ192" t="n">
        <v>0</v>
      </c>
      <c r="AR192" t="n">
        <v>0</v>
      </c>
    </row>
    <row r="193">
      <c r="A193">
        <f>ROW(Source!A460)</f>
        <v/>
      </c>
      <c r="B193" t="n">
        <v>78856900</v>
      </c>
      <c r="C193" t="n">
        <v>78856893</v>
      </c>
      <c r="D193" t="n">
        <v>18413627</v>
      </c>
      <c r="E193" t="n">
        <v>1</v>
      </c>
      <c r="F193" t="n">
        <v>1</v>
      </c>
      <c r="G193" t="n">
        <v>1</v>
      </c>
      <c r="H193" t="n">
        <v>1</v>
      </c>
      <c r="I193" t="inlineStr">
        <is>
          <t>1-1042-90</t>
        </is>
      </c>
      <c r="J193" t="inlineStr"/>
      <c r="K193" t="inlineStr">
        <is>
          <t>Рабочий строитель среднего разряда 4,2</t>
        </is>
      </c>
      <c r="L193" t="n">
        <v>1369</v>
      </c>
      <c r="N193" t="n">
        <v>1013</v>
      </c>
      <c r="O193" t="inlineStr">
        <is>
          <t>чел.-ч</t>
        </is>
      </c>
      <c r="P193" t="inlineStr">
        <is>
          <t>чел.-ч</t>
        </is>
      </c>
      <c r="Q193" t="n">
        <v>1</v>
      </c>
      <c r="X193" t="n">
        <v>2.31</v>
      </c>
      <c r="Y193" t="n">
        <v>0</v>
      </c>
      <c r="Z193" t="n">
        <v>0</v>
      </c>
      <c r="AA193" t="n">
        <v>0</v>
      </c>
      <c r="AB193" t="n">
        <v>9.92</v>
      </c>
      <c r="AC193" t="n">
        <v>0</v>
      </c>
      <c r="AD193" t="n">
        <v>1</v>
      </c>
      <c r="AE193" t="n">
        <v>1</v>
      </c>
      <c r="AF193" t="inlineStr"/>
      <c r="AG193" t="n">
        <v>2.31</v>
      </c>
      <c r="AH193" t="n">
        <v>2</v>
      </c>
      <c r="AI193" t="n">
        <v>78856894</v>
      </c>
      <c r="AJ193" t="n">
        <v>196</v>
      </c>
      <c r="AK193" t="n">
        <v>0</v>
      </c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</row>
    <row r="194">
      <c r="A194">
        <f>ROW(Source!A460)</f>
        <v/>
      </c>
      <c r="B194" t="n">
        <v>78856901</v>
      </c>
      <c r="C194" t="n">
        <v>78856893</v>
      </c>
      <c r="D194" t="n">
        <v>29172669</v>
      </c>
      <c r="E194" t="n">
        <v>1</v>
      </c>
      <c r="F194" t="n">
        <v>1</v>
      </c>
      <c r="G194" t="n">
        <v>1</v>
      </c>
      <c r="H194" t="n">
        <v>2</v>
      </c>
      <c r="I194" t="inlineStr">
        <is>
          <t>041000</t>
        </is>
      </c>
      <c r="J194" t="inlineStr">
        <is>
          <t>ТСЭМ Московской обл., 041000, приказ Минстроя России №675/пр от 28.02.2017 № 264/пр</t>
        </is>
      </c>
      <c r="K194" t="inlineStr">
        <is>
          <t>Преобразователи сварочные с номинальным сварочным током 315-500 А</t>
        </is>
      </c>
      <c r="L194" t="n">
        <v>1368</v>
      </c>
      <c r="N194" t="n">
        <v>1011</v>
      </c>
      <c r="O194" t="inlineStr">
        <is>
          <t>маш.-ч</t>
        </is>
      </c>
      <c r="P194" t="inlineStr">
        <is>
          <t>маш.-ч</t>
        </is>
      </c>
      <c r="Q194" t="n">
        <v>1</v>
      </c>
      <c r="X194" t="n">
        <v>0.67</v>
      </c>
      <c r="Y194" t="n">
        <v>0</v>
      </c>
      <c r="Z194" t="n">
        <v>12.31</v>
      </c>
      <c r="AA194" t="n">
        <v>0</v>
      </c>
      <c r="AB194" t="n">
        <v>0</v>
      </c>
      <c r="AC194" t="n">
        <v>0</v>
      </c>
      <c r="AD194" t="n">
        <v>1</v>
      </c>
      <c r="AE194" t="n">
        <v>0</v>
      </c>
      <c r="AF194" t="inlineStr"/>
      <c r="AG194" t="n">
        <v>0.67</v>
      </c>
      <c r="AH194" t="n">
        <v>2</v>
      </c>
      <c r="AI194" t="n">
        <v>78856895</v>
      </c>
      <c r="AJ194" t="n">
        <v>197</v>
      </c>
      <c r="AK194" t="n">
        <v>0</v>
      </c>
      <c r="AL194" t="n">
        <v>0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</row>
    <row r="195">
      <c r="A195">
        <f>ROW(Source!A460)</f>
        <v/>
      </c>
      <c r="B195" t="n">
        <v>78856902</v>
      </c>
      <c r="C195" t="n">
        <v>78856893</v>
      </c>
      <c r="D195" t="n">
        <v>29172679</v>
      </c>
      <c r="E195" t="n">
        <v>1</v>
      </c>
      <c r="F195" t="n">
        <v>1</v>
      </c>
      <c r="G195" t="n">
        <v>1</v>
      </c>
      <c r="H195" t="n">
        <v>2</v>
      </c>
      <c r="I195" t="inlineStr">
        <is>
          <t>041400</t>
        </is>
      </c>
      <c r="J195" t="inlineStr">
        <is>
          <t>ТСЭМ Московской обл., 041400, приказ Минстроя России №675/пр от 28.02.2017 № 264/пр</t>
        </is>
      </c>
      <c r="K195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195" t="n">
        <v>1368</v>
      </c>
      <c r="N195" t="n">
        <v>1011</v>
      </c>
      <c r="O195" t="inlineStr">
        <is>
          <t>маш.-ч</t>
        </is>
      </c>
      <c r="P195" t="inlineStr">
        <is>
          <t>маш.-ч</t>
        </is>
      </c>
      <c r="Q195" t="n">
        <v>1</v>
      </c>
      <c r="X195" t="n">
        <v>0.17</v>
      </c>
      <c r="Y195" t="n">
        <v>0</v>
      </c>
      <c r="Z195" t="n">
        <v>6.7</v>
      </c>
      <c r="AA195" t="n">
        <v>0</v>
      </c>
      <c r="AB195" t="n">
        <v>0</v>
      </c>
      <c r="AC195" t="n">
        <v>0</v>
      </c>
      <c r="AD195" t="n">
        <v>1</v>
      </c>
      <c r="AE195" t="n">
        <v>0</v>
      </c>
      <c r="AF195" t="inlineStr"/>
      <c r="AG195" t="n">
        <v>0.17</v>
      </c>
      <c r="AH195" t="n">
        <v>2</v>
      </c>
      <c r="AI195" t="n">
        <v>78856896</v>
      </c>
      <c r="AJ195" t="n">
        <v>198</v>
      </c>
      <c r="AK195" t="n">
        <v>0</v>
      </c>
      <c r="AL195" t="n">
        <v>0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</row>
    <row r="196">
      <c r="A196">
        <f>ROW(Source!A460)</f>
        <v/>
      </c>
      <c r="B196" t="n">
        <v>78856903</v>
      </c>
      <c r="C196" t="n">
        <v>78856893</v>
      </c>
      <c r="D196" t="n">
        <v>29174507</v>
      </c>
      <c r="E196" t="n">
        <v>1</v>
      </c>
      <c r="F196" t="n">
        <v>1</v>
      </c>
      <c r="G196" t="n">
        <v>1</v>
      </c>
      <c r="H196" t="n">
        <v>2</v>
      </c>
      <c r="I196" t="inlineStr">
        <is>
          <t>330301</t>
        </is>
      </c>
      <c r="J196" t="inlineStr">
        <is>
          <t>ТСЭМ Московской обл., 330301, приказ Минстроя России №675/пр от 28.02.2017 № 264/пр</t>
        </is>
      </c>
      <c r="K196" t="inlineStr">
        <is>
          <t>Машины шлифовальные электрические</t>
        </is>
      </c>
      <c r="L196" t="n">
        <v>1368</v>
      </c>
      <c r="N196" t="n">
        <v>1011</v>
      </c>
      <c r="O196" t="inlineStr">
        <is>
          <t>маш.-ч</t>
        </is>
      </c>
      <c r="P196" t="inlineStr">
        <is>
          <t>маш.-ч</t>
        </is>
      </c>
      <c r="Q196" t="n">
        <v>1</v>
      </c>
      <c r="X196" t="n">
        <v>1.57</v>
      </c>
      <c r="Y196" t="n">
        <v>0</v>
      </c>
      <c r="Z196" t="n">
        <v>5.13</v>
      </c>
      <c r="AA196" t="n">
        <v>0</v>
      </c>
      <c r="AB196" t="n">
        <v>0</v>
      </c>
      <c r="AC196" t="n">
        <v>0</v>
      </c>
      <c r="AD196" t="n">
        <v>1</v>
      </c>
      <c r="AE196" t="n">
        <v>0</v>
      </c>
      <c r="AF196" t="inlineStr"/>
      <c r="AG196" t="n">
        <v>1.57</v>
      </c>
      <c r="AH196" t="n">
        <v>2</v>
      </c>
      <c r="AI196" t="n">
        <v>78856897</v>
      </c>
      <c r="AJ196" t="n">
        <v>199</v>
      </c>
      <c r="AK196" t="n">
        <v>0</v>
      </c>
      <c r="AL196" t="n">
        <v>0</v>
      </c>
      <c r="AM196" t="n">
        <v>0</v>
      </c>
      <c r="AN196" t="n">
        <v>0</v>
      </c>
      <c r="AO196" t="n">
        <v>0</v>
      </c>
      <c r="AP196" t="n">
        <v>0</v>
      </c>
      <c r="AQ196" t="n">
        <v>0</v>
      </c>
      <c r="AR196" t="n">
        <v>0</v>
      </c>
    </row>
    <row r="197">
      <c r="A197">
        <f>ROW(Source!A460)</f>
        <v/>
      </c>
      <c r="B197" t="n">
        <v>78856904</v>
      </c>
      <c r="C197" t="n">
        <v>78856893</v>
      </c>
      <c r="D197" t="n">
        <v>29113946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101-0802</t>
        </is>
      </c>
      <c r="J197" t="inlineStr">
        <is>
          <t>ТССЦ Московской обл., 101-0802, приказ Минстроя России №675/пр от 28.02.2017 № 254/пр</t>
        </is>
      </c>
      <c r="K197" t="inlineStr">
        <is>
          <t>Проволока порошковая для дуговой сварки</t>
        </is>
      </c>
      <c r="L197" t="n">
        <v>1348</v>
      </c>
      <c r="N197" t="n">
        <v>1009</v>
      </c>
      <c r="O197" t="inlineStr">
        <is>
          <t>т</t>
        </is>
      </c>
      <c r="P197" t="inlineStr">
        <is>
          <t>т</t>
        </is>
      </c>
      <c r="Q197" t="n">
        <v>1000</v>
      </c>
      <c r="X197" t="n">
        <v>0.00066</v>
      </c>
      <c r="Y197" t="n">
        <v>15200.01</v>
      </c>
      <c r="Z197" t="n">
        <v>0</v>
      </c>
      <c r="AA197" t="n">
        <v>0</v>
      </c>
      <c r="AB197" t="n">
        <v>0</v>
      </c>
      <c r="AC197" t="n">
        <v>0</v>
      </c>
      <c r="AD197" t="n">
        <v>1</v>
      </c>
      <c r="AE197" t="n">
        <v>0</v>
      </c>
      <c r="AF197" t="inlineStr"/>
      <c r="AG197" t="n">
        <v>0.00066</v>
      </c>
      <c r="AH197" t="n">
        <v>2</v>
      </c>
      <c r="AI197" t="n">
        <v>78856898</v>
      </c>
      <c r="AJ197" t="n">
        <v>200</v>
      </c>
      <c r="AK197" t="n">
        <v>0</v>
      </c>
      <c r="AL197" t="n">
        <v>0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</row>
    <row r="198">
      <c r="A198">
        <f>ROW(Source!A460)</f>
        <v/>
      </c>
      <c r="B198" t="n">
        <v>78856905</v>
      </c>
      <c r="C198" t="n">
        <v>78856893</v>
      </c>
      <c r="D198" t="n">
        <v>29113990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101-1515</t>
        </is>
      </c>
      <c r="J198" t="inlineStr">
        <is>
          <t>ТССЦ Московской обл., 101-1515, приказ Минстроя России №675/пр от 28.02.2017 № 254/пр</t>
        </is>
      </c>
      <c r="K198" t="inlineStr">
        <is>
          <t>Электроды диаметром 4 мм Э46</t>
        </is>
      </c>
      <c r="L198" t="n">
        <v>1348</v>
      </c>
      <c r="N198" t="n">
        <v>1009</v>
      </c>
      <c r="O198" t="inlineStr">
        <is>
          <t>т</t>
        </is>
      </c>
      <c r="P198" t="inlineStr">
        <is>
          <t>т</t>
        </is>
      </c>
      <c r="Q198" t="n">
        <v>1000</v>
      </c>
      <c r="X198" t="n">
        <v>0.001</v>
      </c>
      <c r="Y198" t="n">
        <v>10169.99</v>
      </c>
      <c r="Z198" t="n">
        <v>0</v>
      </c>
      <c r="AA198" t="n">
        <v>0</v>
      </c>
      <c r="AB198" t="n">
        <v>0</v>
      </c>
      <c r="AC198" t="n">
        <v>0</v>
      </c>
      <c r="AD198" t="n">
        <v>1</v>
      </c>
      <c r="AE198" t="n">
        <v>0</v>
      </c>
      <c r="AF198" t="inlineStr"/>
      <c r="AG198" t="n">
        <v>0.001</v>
      </c>
      <c r="AH198" t="n">
        <v>2</v>
      </c>
      <c r="AI198" t="n">
        <v>78856899</v>
      </c>
      <c r="AJ198" t="n">
        <v>201</v>
      </c>
      <c r="AK198" t="n">
        <v>0</v>
      </c>
      <c r="AL198" t="n">
        <v>0</v>
      </c>
      <c r="AM198" t="n">
        <v>0</v>
      </c>
      <c r="AN198" t="n">
        <v>0</v>
      </c>
      <c r="AO198" t="n">
        <v>0</v>
      </c>
      <c r="AP198" t="n">
        <v>0</v>
      </c>
      <c r="AQ198" t="n">
        <v>0</v>
      </c>
      <c r="AR198" t="n">
        <v>0</v>
      </c>
    </row>
    <row r="199">
      <c r="A199">
        <f>ROW(Source!A499)</f>
        <v/>
      </c>
      <c r="B199" t="n">
        <v>78856926</v>
      </c>
      <c r="C199" t="n">
        <v>78856916</v>
      </c>
      <c r="D199" t="n">
        <v>18413627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1-1042-90</t>
        </is>
      </c>
      <c r="J199" t="inlineStr"/>
      <c r="K199" t="inlineStr">
        <is>
          <t>Рабочий строитель среднего разряда 4,2</t>
        </is>
      </c>
      <c r="L199" t="n">
        <v>1369</v>
      </c>
      <c r="N199" t="n">
        <v>1013</v>
      </c>
      <c r="O199" t="inlineStr">
        <is>
          <t>чел.-ч</t>
        </is>
      </c>
      <c r="P199" t="inlineStr">
        <is>
          <t>чел.-ч</t>
        </is>
      </c>
      <c r="Q199" t="n">
        <v>1</v>
      </c>
      <c r="X199" t="n">
        <v>4.46</v>
      </c>
      <c r="Y199" t="n">
        <v>0</v>
      </c>
      <c r="Z199" t="n">
        <v>0</v>
      </c>
      <c r="AA199" t="n">
        <v>0</v>
      </c>
      <c r="AB199" t="n">
        <v>9.92</v>
      </c>
      <c r="AC199" t="n">
        <v>0</v>
      </c>
      <c r="AD199" t="n">
        <v>1</v>
      </c>
      <c r="AE199" t="n">
        <v>1</v>
      </c>
      <c r="AF199" t="inlineStr"/>
      <c r="AG199" t="n">
        <v>4.46</v>
      </c>
      <c r="AH199" t="n">
        <v>2</v>
      </c>
      <c r="AI199" t="n">
        <v>78856917</v>
      </c>
      <c r="AJ199" t="n">
        <v>202</v>
      </c>
      <c r="AK199" t="n">
        <v>0</v>
      </c>
      <c r="AL199" t="n">
        <v>0</v>
      </c>
      <c r="AM199" t="n">
        <v>0</v>
      </c>
      <c r="AN199" t="n">
        <v>0</v>
      </c>
      <c r="AO199" t="n">
        <v>0</v>
      </c>
      <c r="AP199" t="n">
        <v>0</v>
      </c>
      <c r="AQ199" t="n">
        <v>0</v>
      </c>
      <c r="AR199" t="n">
        <v>0</v>
      </c>
    </row>
    <row r="200">
      <c r="A200">
        <f>ROW(Source!A499)</f>
        <v/>
      </c>
      <c r="B200" t="n">
        <v>78856927</v>
      </c>
      <c r="C200" t="n">
        <v>78856916</v>
      </c>
      <c r="D200" t="n">
        <v>29172657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040502</t>
        </is>
      </c>
      <c r="J200" t="inlineStr">
        <is>
          <t>ТСЭМ Московской обл., 040502, приказ Минстроя России №675/пр от 28.02.2017 № 264/пр</t>
        </is>
      </c>
      <c r="K200" t="inlineStr">
        <is>
          <t>Установки для сварки ручной дуговой (постоянного тока)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X200" t="n">
        <v>0.43</v>
      </c>
      <c r="Y200" t="n">
        <v>0</v>
      </c>
      <c r="Z200" t="n">
        <v>8.1</v>
      </c>
      <c r="AA200" t="n">
        <v>0</v>
      </c>
      <c r="AB200" t="n">
        <v>0</v>
      </c>
      <c r="AC200" t="n">
        <v>0</v>
      </c>
      <c r="AD200" t="n">
        <v>1</v>
      </c>
      <c r="AE200" t="n">
        <v>0</v>
      </c>
      <c r="AF200" t="inlineStr"/>
      <c r="AG200" t="n">
        <v>0.43</v>
      </c>
      <c r="AH200" t="n">
        <v>2</v>
      </c>
      <c r="AI200" t="n">
        <v>78856918</v>
      </c>
      <c r="AJ200" t="n">
        <v>203</v>
      </c>
      <c r="AK200" t="n">
        <v>0</v>
      </c>
      <c r="AL200" t="n">
        <v>0</v>
      </c>
      <c r="AM200" t="n">
        <v>0</v>
      </c>
      <c r="AN200" t="n">
        <v>0</v>
      </c>
      <c r="AO200" t="n">
        <v>0</v>
      </c>
      <c r="AP200" t="n">
        <v>0</v>
      </c>
      <c r="AQ200" t="n">
        <v>0</v>
      </c>
      <c r="AR200" t="n">
        <v>0</v>
      </c>
    </row>
    <row r="201">
      <c r="A201">
        <f>ROW(Source!A499)</f>
        <v/>
      </c>
      <c r="B201" t="n">
        <v>78856928</v>
      </c>
      <c r="C201" t="n">
        <v>78856916</v>
      </c>
      <c r="D201" t="n">
        <v>29172659</v>
      </c>
      <c r="E201" t="n">
        <v>1</v>
      </c>
      <c r="F201" t="n">
        <v>1</v>
      </c>
      <c r="G201" t="n">
        <v>1</v>
      </c>
      <c r="H201" t="n">
        <v>2</v>
      </c>
      <c r="I201" t="inlineStr">
        <is>
          <t>040504</t>
        </is>
      </c>
      <c r="J201" t="inlineStr">
        <is>
          <t>ТСЭМ Московской обл., 040504, приказ Минстроя России №675/пр от 28.02.2017 № 264/пр</t>
        </is>
      </c>
      <c r="K201" t="inlineStr">
        <is>
          <t>Аппарат для газовой сварки и резки</t>
        </is>
      </c>
      <c r="L201" t="n">
        <v>1368</v>
      </c>
      <c r="N201" t="n">
        <v>1011</v>
      </c>
      <c r="O201" t="inlineStr">
        <is>
          <t>маш.-ч</t>
        </is>
      </c>
      <c r="P201" t="inlineStr">
        <is>
          <t>маш.-ч</t>
        </is>
      </c>
      <c r="Q201" t="n">
        <v>1</v>
      </c>
      <c r="X201" t="n">
        <v>0.49</v>
      </c>
      <c r="Y201" t="n">
        <v>0</v>
      </c>
      <c r="Z201" t="n">
        <v>1.2</v>
      </c>
      <c r="AA201" t="n">
        <v>0</v>
      </c>
      <c r="AB201" t="n">
        <v>0</v>
      </c>
      <c r="AC201" t="n">
        <v>0</v>
      </c>
      <c r="AD201" t="n">
        <v>1</v>
      </c>
      <c r="AE201" t="n">
        <v>0</v>
      </c>
      <c r="AF201" t="inlineStr"/>
      <c r="AG201" t="n">
        <v>0.49</v>
      </c>
      <c r="AH201" t="n">
        <v>2</v>
      </c>
      <c r="AI201" t="n">
        <v>78856919</v>
      </c>
      <c r="AJ201" t="n">
        <v>204</v>
      </c>
      <c r="AK201" t="n">
        <v>0</v>
      </c>
      <c r="AL201" t="n">
        <v>0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</row>
    <row r="202">
      <c r="A202">
        <f>ROW(Source!A499)</f>
        <v/>
      </c>
      <c r="B202" t="n">
        <v>78856929</v>
      </c>
      <c r="C202" t="n">
        <v>78856916</v>
      </c>
      <c r="D202" t="n">
        <v>29174913</v>
      </c>
      <c r="E202" t="n">
        <v>1</v>
      </c>
      <c r="F202" t="n">
        <v>1</v>
      </c>
      <c r="G202" t="n">
        <v>1</v>
      </c>
      <c r="H202" t="n">
        <v>2</v>
      </c>
      <c r="I202" t="inlineStr">
        <is>
          <t>400001</t>
        </is>
      </c>
      <c r="J202" t="inlineStr">
        <is>
          <t>ТСЭМ Московской обл., 400001, приказ Минстроя России №675/пр от 28.02.2017 № 264/пр</t>
        </is>
      </c>
      <c r="K202" t="inlineStr">
        <is>
          <t>Автомобили бортовые, грузоподъемность до 5 т</t>
        </is>
      </c>
      <c r="L202" t="n">
        <v>1368</v>
      </c>
      <c r="N202" t="n">
        <v>1011</v>
      </c>
      <c r="O202" t="inlineStr">
        <is>
          <t>маш.-ч</t>
        </is>
      </c>
      <c r="P202" t="inlineStr">
        <is>
          <t>маш.-ч</t>
        </is>
      </c>
      <c r="Q202" t="n">
        <v>1</v>
      </c>
      <c r="X202" t="n">
        <v>0.01</v>
      </c>
      <c r="Y202" t="n">
        <v>0</v>
      </c>
      <c r="Z202" t="n">
        <v>87.17</v>
      </c>
      <c r="AA202" t="n">
        <v>11.6</v>
      </c>
      <c r="AB202" t="n">
        <v>0</v>
      </c>
      <c r="AC202" t="n">
        <v>0</v>
      </c>
      <c r="AD202" t="n">
        <v>1</v>
      </c>
      <c r="AE202" t="n">
        <v>0</v>
      </c>
      <c r="AF202" t="inlineStr"/>
      <c r="AG202" t="n">
        <v>0.01</v>
      </c>
      <c r="AH202" t="n">
        <v>2</v>
      </c>
      <c r="AI202" t="n">
        <v>78856920</v>
      </c>
      <c r="AJ202" t="n">
        <v>205</v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</row>
    <row r="203">
      <c r="A203">
        <f>ROW(Source!A499)</f>
        <v/>
      </c>
      <c r="B203" t="n">
        <v>78856930</v>
      </c>
      <c r="C203" t="n">
        <v>78856916</v>
      </c>
      <c r="D203" t="n">
        <v>29107441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101-0324</t>
        </is>
      </c>
      <c r="J203" t="inlineStr">
        <is>
          <t>ТССЦ Московской обл., 101-0324, приказ Минстроя России №675/пр от 28.02.2017 № 254/пр</t>
        </is>
      </c>
      <c r="K203" t="inlineStr">
        <is>
          <t>Кислород технический газообразный</t>
        </is>
      </c>
      <c r="L203" t="n">
        <v>1339</v>
      </c>
      <c r="N203" t="n">
        <v>1007</v>
      </c>
      <c r="O203" t="inlineStr">
        <is>
          <t>м3</t>
        </is>
      </c>
      <c r="P203" t="inlineStr">
        <is>
          <t>м3</t>
        </is>
      </c>
      <c r="Q203" t="n">
        <v>1</v>
      </c>
      <c r="X203" t="n">
        <v>0.037</v>
      </c>
      <c r="Y203" t="n">
        <v>6.23</v>
      </c>
      <c r="Z203" t="n">
        <v>0</v>
      </c>
      <c r="AA203" t="n">
        <v>0</v>
      </c>
      <c r="AB203" t="n">
        <v>0</v>
      </c>
      <c r="AC203" t="n">
        <v>0</v>
      </c>
      <c r="AD203" t="n">
        <v>1</v>
      </c>
      <c r="AE203" t="n">
        <v>0</v>
      </c>
      <c r="AF203" t="inlineStr"/>
      <c r="AG203" t="n">
        <v>0.037</v>
      </c>
      <c r="AH203" t="n">
        <v>2</v>
      </c>
      <c r="AI203" t="n">
        <v>78856921</v>
      </c>
      <c r="AJ203" t="n">
        <v>206</v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</row>
    <row r="204">
      <c r="A204">
        <f>ROW(Source!A499)</f>
        <v/>
      </c>
      <c r="B204" t="n">
        <v>78856931</v>
      </c>
      <c r="C204" t="n">
        <v>78856916</v>
      </c>
      <c r="D204" t="n">
        <v>29113986</v>
      </c>
      <c r="E204" t="n">
        <v>1</v>
      </c>
      <c r="F204" t="n">
        <v>1</v>
      </c>
      <c r="G204" t="n">
        <v>1</v>
      </c>
      <c r="H204" t="n">
        <v>3</v>
      </c>
      <c r="I204" t="inlineStr">
        <is>
          <t>101-1522</t>
        </is>
      </c>
      <c r="J204" t="inlineStr">
        <is>
          <t>ТССЦ Московской обл., 101-1522, приказ Минстроя России №675/пр от 28.02.2017 № 254/пр</t>
        </is>
      </c>
      <c r="K204" t="inlineStr">
        <is>
          <t>Электроды диаметром 5 мм Э42А</t>
        </is>
      </c>
      <c r="L204" t="n">
        <v>1348</v>
      </c>
      <c r="N204" t="n">
        <v>1009</v>
      </c>
      <c r="O204" t="inlineStr">
        <is>
          <t>т</t>
        </is>
      </c>
      <c r="P204" t="inlineStr">
        <is>
          <t>т</t>
        </is>
      </c>
      <c r="Q204" t="n">
        <v>1000</v>
      </c>
      <c r="X204" t="n">
        <v>0.00015</v>
      </c>
      <c r="Y204" t="n">
        <v>10362</v>
      </c>
      <c r="Z204" t="n">
        <v>0</v>
      </c>
      <c r="AA204" t="n">
        <v>0</v>
      </c>
      <c r="AB204" t="n">
        <v>0</v>
      </c>
      <c r="AC204" t="n">
        <v>0</v>
      </c>
      <c r="AD204" t="n">
        <v>1</v>
      </c>
      <c r="AE204" t="n">
        <v>0</v>
      </c>
      <c r="AF204" t="inlineStr"/>
      <c r="AG204" t="n">
        <v>0.00015</v>
      </c>
      <c r="AH204" t="n">
        <v>2</v>
      </c>
      <c r="AI204" t="n">
        <v>78856922</v>
      </c>
      <c r="AJ204" t="n">
        <v>207</v>
      </c>
      <c r="AK204" t="n">
        <v>0</v>
      </c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</row>
    <row r="205">
      <c r="A205">
        <f>ROW(Source!A499)</f>
        <v/>
      </c>
      <c r="B205" t="n">
        <v>78856932</v>
      </c>
      <c r="C205" t="n">
        <v>78856916</v>
      </c>
      <c r="D205" t="n">
        <v>29107430</v>
      </c>
      <c r="E205" t="n">
        <v>1</v>
      </c>
      <c r="F205" t="n">
        <v>1</v>
      </c>
      <c r="G205" t="n">
        <v>1</v>
      </c>
      <c r="H205" t="n">
        <v>3</v>
      </c>
      <c r="I205" t="inlineStr">
        <is>
          <t>101-1602</t>
        </is>
      </c>
      <c r="J205" t="inlineStr">
        <is>
          <t>ТССЦ Московской обл., 101-1602, приказ Минстроя России №675/пр от 28.02.2017 № 254/пр</t>
        </is>
      </c>
      <c r="K205" t="inlineStr">
        <is>
          <t>Ацетилен газообразный технический</t>
        </is>
      </c>
      <c r="L205" t="n">
        <v>1339</v>
      </c>
      <c r="N205" t="n">
        <v>1007</v>
      </c>
      <c r="O205" t="inlineStr">
        <is>
          <t>м3</t>
        </is>
      </c>
      <c r="P205" t="inlineStr">
        <is>
          <t>м3</t>
        </is>
      </c>
      <c r="Q205" t="n">
        <v>1</v>
      </c>
      <c r="X205" t="n">
        <v>0.008399999999999999</v>
      </c>
      <c r="Y205" t="n">
        <v>38.49</v>
      </c>
      <c r="Z205" t="n">
        <v>0</v>
      </c>
      <c r="AA205" t="n">
        <v>0</v>
      </c>
      <c r="AB205" t="n">
        <v>0</v>
      </c>
      <c r="AC205" t="n">
        <v>0</v>
      </c>
      <c r="AD205" t="n">
        <v>1</v>
      </c>
      <c r="AE205" t="n">
        <v>0</v>
      </c>
      <c r="AF205" t="inlineStr"/>
      <c r="AG205" t="n">
        <v>0.008399999999999999</v>
      </c>
      <c r="AH205" t="n">
        <v>2</v>
      </c>
      <c r="AI205" t="n">
        <v>78856923</v>
      </c>
      <c r="AJ205" t="n">
        <v>208</v>
      </c>
      <c r="AK205" t="n">
        <v>0</v>
      </c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</row>
    <row r="206">
      <c r="A206">
        <f>ROW(Source!A499)</f>
        <v/>
      </c>
      <c r="B206" t="n">
        <v>78856933</v>
      </c>
      <c r="C206" t="n">
        <v>78856916</v>
      </c>
      <c r="D206" t="n">
        <v>29115903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103-0053</t>
        </is>
      </c>
      <c r="J206" t="inlineStr">
        <is>
          <t>ТССЦ Московской обл., 103-0053, приказ Минстроя России №675/пр от 28.02.2017 № 254/пр</t>
        </is>
      </c>
      <c r="K206" t="inlineStr">
        <is>
          <t>Трубы стальные сварные водогазопроводные с резьбой оцинкованные обыкновенные, диаметр условного прохода 40 мм, толщина стенки 3,5 мм</t>
        </is>
      </c>
      <c r="L206" t="n">
        <v>1301</v>
      </c>
      <c r="N206" t="n">
        <v>1003</v>
      </c>
      <c r="O206" t="inlineStr">
        <is>
          <t>м</t>
        </is>
      </c>
      <c r="P206" t="inlineStr">
        <is>
          <t>м</t>
        </is>
      </c>
      <c r="Q206" t="n">
        <v>1</v>
      </c>
      <c r="X206" t="n">
        <v>0.4</v>
      </c>
      <c r="Y206" t="n">
        <v>44.1</v>
      </c>
      <c r="Z206" t="n">
        <v>0</v>
      </c>
      <c r="AA206" t="n">
        <v>0</v>
      </c>
      <c r="AB206" t="n">
        <v>0</v>
      </c>
      <c r="AC206" t="n">
        <v>0</v>
      </c>
      <c r="AD206" t="n">
        <v>1</v>
      </c>
      <c r="AE206" t="n">
        <v>0</v>
      </c>
      <c r="AF206" t="inlineStr"/>
      <c r="AG206" t="n">
        <v>0.4</v>
      </c>
      <c r="AH206" t="n">
        <v>2</v>
      </c>
      <c r="AI206" t="n">
        <v>78856924</v>
      </c>
      <c r="AJ206" t="n">
        <v>209</v>
      </c>
      <c r="AK206" t="n">
        <v>0</v>
      </c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</row>
    <row r="207">
      <c r="A207">
        <f>ROW(Source!A499)</f>
        <v/>
      </c>
      <c r="B207" t="n">
        <v>78856934</v>
      </c>
      <c r="C207" t="n">
        <v>78856916</v>
      </c>
      <c r="D207" t="n">
        <v>29142463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302-1138</t>
        </is>
      </c>
      <c r="J207" t="inlineStr">
        <is>
          <t>ТССЦ Московской обл., 302-1138, приказ Минстроя России №675/пр от 28.02.2017 № 256/пр</t>
        </is>
      </c>
      <c r="K207" t="inlineStr">
        <is>
          <t>Вентили проходные муфтовые 15KЧ18Р для воды, давлением 1,6 МПа (16 кгс/см2), диаметром 40 мм</t>
        </is>
      </c>
      <c r="L207" t="n">
        <v>1354</v>
      </c>
      <c r="N207" t="n">
        <v>1010</v>
      </c>
      <c r="O207" t="inlineStr">
        <is>
          <t>шт.</t>
        </is>
      </c>
      <c r="P207" t="inlineStr">
        <is>
          <t>шт.</t>
        </is>
      </c>
      <c r="Q207" t="n">
        <v>1</v>
      </c>
      <c r="X207" t="n">
        <v>1</v>
      </c>
      <c r="Y207" t="n">
        <v>35.71</v>
      </c>
      <c r="Z207" t="n">
        <v>0</v>
      </c>
      <c r="AA207" t="n">
        <v>0</v>
      </c>
      <c r="AB207" t="n">
        <v>0</v>
      </c>
      <c r="AC207" t="n">
        <v>0</v>
      </c>
      <c r="AD207" t="n">
        <v>1</v>
      </c>
      <c r="AE207" t="n">
        <v>0</v>
      </c>
      <c r="AF207" t="inlineStr"/>
      <c r="AG207" t="n">
        <v>1</v>
      </c>
      <c r="AH207" t="n">
        <v>2</v>
      </c>
      <c r="AI207" t="n">
        <v>78856925</v>
      </c>
      <c r="AJ207" t="n">
        <v>210</v>
      </c>
      <c r="AK207" t="n">
        <v>0</v>
      </c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</row>
    <row r="208">
      <c r="A208">
        <f>ROW(Source!A502)</f>
        <v/>
      </c>
      <c r="B208" t="n">
        <v>78857007</v>
      </c>
      <c r="C208" t="n">
        <v>78857000</v>
      </c>
      <c r="D208" t="n">
        <v>18408291</v>
      </c>
      <c r="E208" t="n">
        <v>1</v>
      </c>
      <c r="F208" t="n">
        <v>1</v>
      </c>
      <c r="G208" t="n">
        <v>1</v>
      </c>
      <c r="H208" t="n">
        <v>1</v>
      </c>
      <c r="I208" t="inlineStr">
        <is>
          <t>1-1025-90</t>
        </is>
      </c>
      <c r="J208" t="inlineStr"/>
      <c r="K208" t="inlineStr">
        <is>
          <t>Рабочий строитель среднего разряда 2,5</t>
        </is>
      </c>
      <c r="L208" t="n">
        <v>1369</v>
      </c>
      <c r="N208" t="n">
        <v>1013</v>
      </c>
      <c r="O208" t="inlineStr">
        <is>
          <t>чел.-ч</t>
        </is>
      </c>
      <c r="P208" t="inlineStr">
        <is>
          <t>чел.-ч</t>
        </is>
      </c>
      <c r="Q208" t="n">
        <v>1</v>
      </c>
      <c r="X208" t="n">
        <v>32.2</v>
      </c>
      <c r="Y208" t="n">
        <v>0</v>
      </c>
      <c r="Z208" t="n">
        <v>0</v>
      </c>
      <c r="AA208" t="n">
        <v>0</v>
      </c>
      <c r="AB208" t="n">
        <v>8.17</v>
      </c>
      <c r="AC208" t="n">
        <v>0</v>
      </c>
      <c r="AD208" t="n">
        <v>1</v>
      </c>
      <c r="AE208" t="n">
        <v>1</v>
      </c>
      <c r="AF208" t="inlineStr"/>
      <c r="AG208" t="n">
        <v>32.2</v>
      </c>
      <c r="AH208" t="n">
        <v>2</v>
      </c>
      <c r="AI208" t="n">
        <v>78857001</v>
      </c>
      <c r="AJ208" t="n">
        <v>211</v>
      </c>
      <c r="AK208" t="n">
        <v>0</v>
      </c>
      <c r="AL208" t="n">
        <v>0</v>
      </c>
      <c r="AM208" t="n">
        <v>0</v>
      </c>
      <c r="AN208" t="n">
        <v>0</v>
      </c>
      <c r="AO208" t="n">
        <v>0</v>
      </c>
      <c r="AP208" t="n">
        <v>0</v>
      </c>
      <c r="AQ208" t="n">
        <v>0</v>
      </c>
      <c r="AR208" t="n">
        <v>0</v>
      </c>
    </row>
    <row r="209">
      <c r="A209">
        <f>ROW(Source!A502)</f>
        <v/>
      </c>
      <c r="B209" t="n">
        <v>78857008</v>
      </c>
      <c r="C209" t="n">
        <v>78857000</v>
      </c>
      <c r="D209" t="n">
        <v>29174913</v>
      </c>
      <c r="E209" t="n">
        <v>1</v>
      </c>
      <c r="F209" t="n">
        <v>1</v>
      </c>
      <c r="G209" t="n">
        <v>1</v>
      </c>
      <c r="H209" t="n">
        <v>2</v>
      </c>
      <c r="I209" t="inlineStr">
        <is>
          <t>400001</t>
        </is>
      </c>
      <c r="J209" t="inlineStr">
        <is>
          <t>ТСЭМ Московской обл., 400001, приказ Минстроя России №675/пр от 28.02.2017 № 264/пр</t>
        </is>
      </c>
      <c r="K209" t="inlineStr">
        <is>
          <t>Автомобили бортовые, грузоподъемность до 5 т</t>
        </is>
      </c>
      <c r="L209" t="n">
        <v>1368</v>
      </c>
      <c r="N209" t="n">
        <v>1011</v>
      </c>
      <c r="O209" t="inlineStr">
        <is>
          <t>маш.-ч</t>
        </is>
      </c>
      <c r="P209" t="inlineStr">
        <is>
          <t>маш.-ч</t>
        </is>
      </c>
      <c r="Q209" t="n">
        <v>1</v>
      </c>
      <c r="X209" t="n">
        <v>0.01</v>
      </c>
      <c r="Y209" t="n">
        <v>0</v>
      </c>
      <c r="Z209" t="n">
        <v>87.17</v>
      </c>
      <c r="AA209" t="n">
        <v>11.6</v>
      </c>
      <c r="AB209" t="n">
        <v>0</v>
      </c>
      <c r="AC209" t="n">
        <v>0</v>
      </c>
      <c r="AD209" t="n">
        <v>1</v>
      </c>
      <c r="AE209" t="n">
        <v>0</v>
      </c>
      <c r="AF209" t="inlineStr"/>
      <c r="AG209" t="n">
        <v>0.01</v>
      </c>
      <c r="AH209" t="n">
        <v>2</v>
      </c>
      <c r="AI209" t="n">
        <v>78857002</v>
      </c>
      <c r="AJ209" t="n">
        <v>212</v>
      </c>
      <c r="AK209" t="n">
        <v>0</v>
      </c>
      <c r="AL209" t="n">
        <v>0</v>
      </c>
      <c r="AM209" t="n">
        <v>0</v>
      </c>
      <c r="AN209" t="n">
        <v>0</v>
      </c>
      <c r="AO209" t="n">
        <v>0</v>
      </c>
      <c r="AP209" t="n">
        <v>0</v>
      </c>
      <c r="AQ209" t="n">
        <v>0</v>
      </c>
      <c r="AR209" t="n">
        <v>0</v>
      </c>
    </row>
    <row r="210">
      <c r="A210">
        <f>ROW(Source!A502)</f>
        <v/>
      </c>
      <c r="B210" t="n">
        <v>78857009</v>
      </c>
      <c r="C210" t="n">
        <v>78857000</v>
      </c>
      <c r="D210" t="n">
        <v>29110139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101-1703</t>
        </is>
      </c>
      <c r="J210" t="inlineStr">
        <is>
          <t>ТССЦ Московской обл., 101-1703, приказ Минстроя России №675/пр от 28.02.2017 № 254/пр</t>
        </is>
      </c>
      <c r="K210" t="inlineStr">
        <is>
          <t>Прокладки резиновые (пластина техническая прессованная)</t>
        </is>
      </c>
      <c r="L210" t="n">
        <v>1346</v>
      </c>
      <c r="N210" t="n">
        <v>1009</v>
      </c>
      <c r="O210" t="inlineStr">
        <is>
          <t>кг</t>
        </is>
      </c>
      <c r="P210" t="inlineStr">
        <is>
          <t>кг</t>
        </is>
      </c>
      <c r="Q210" t="n">
        <v>1</v>
      </c>
      <c r="X210" t="n">
        <v>2</v>
      </c>
      <c r="Y210" t="n">
        <v>23.09</v>
      </c>
      <c r="Z210" t="n">
        <v>0</v>
      </c>
      <c r="AA210" t="n">
        <v>0</v>
      </c>
      <c r="AB210" t="n">
        <v>0</v>
      </c>
      <c r="AC210" t="n">
        <v>0</v>
      </c>
      <c r="AD210" t="n">
        <v>1</v>
      </c>
      <c r="AE210" t="n">
        <v>0</v>
      </c>
      <c r="AF210" t="inlineStr"/>
      <c r="AG210" t="n">
        <v>2</v>
      </c>
      <c r="AH210" t="n">
        <v>2</v>
      </c>
      <c r="AI210" t="n">
        <v>78857003</v>
      </c>
      <c r="AJ210" t="n">
        <v>213</v>
      </c>
      <c r="AK210" t="n">
        <v>0</v>
      </c>
      <c r="AL210" t="n">
        <v>0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</row>
    <row r="211">
      <c r="A211">
        <f>ROW(Source!A502)</f>
        <v/>
      </c>
      <c r="B211" t="n">
        <v>78857010</v>
      </c>
      <c r="C211" t="n">
        <v>78857000</v>
      </c>
      <c r="D211" t="n">
        <v>29114240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101-2576</t>
        </is>
      </c>
      <c r="J211" t="inlineStr">
        <is>
          <t>ТССЦ Московской обл., 101-2576, приказ Минстроя России №675/пр от 28.02.2017 № 254/пр</t>
        </is>
      </c>
      <c r="K211" t="inlineStr">
        <is>
          <t>Болты с гайками и шайбами для санитарно-технических работ диаметром 16 мм</t>
        </is>
      </c>
      <c r="L211" t="n">
        <v>1348</v>
      </c>
      <c r="N211" t="n">
        <v>1009</v>
      </c>
      <c r="O211" t="inlineStr">
        <is>
          <t>т</t>
        </is>
      </c>
      <c r="P211" t="inlineStr">
        <is>
          <t>т</t>
        </is>
      </c>
      <c r="Q211" t="n">
        <v>1000</v>
      </c>
      <c r="X211" t="n">
        <v>0.005</v>
      </c>
      <c r="Y211" t="n">
        <v>14830</v>
      </c>
      <c r="Z211" t="n">
        <v>0</v>
      </c>
      <c r="AA211" t="n">
        <v>0</v>
      </c>
      <c r="AB211" t="n">
        <v>0</v>
      </c>
      <c r="AC211" t="n">
        <v>0</v>
      </c>
      <c r="AD211" t="n">
        <v>1</v>
      </c>
      <c r="AE211" t="n">
        <v>0</v>
      </c>
      <c r="AF211" t="inlineStr"/>
      <c r="AG211" t="n">
        <v>0.005</v>
      </c>
      <c r="AH211" t="n">
        <v>2</v>
      </c>
      <c r="AI211" t="n">
        <v>78857004</v>
      </c>
      <c r="AJ211" t="n">
        <v>214</v>
      </c>
      <c r="AK211" t="n">
        <v>0</v>
      </c>
      <c r="AL211" t="n">
        <v>0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</row>
    <row r="212">
      <c r="A212">
        <f>ROW(Source!A502)</f>
        <v/>
      </c>
      <c r="B212" t="n">
        <v>78857011</v>
      </c>
      <c r="C212" t="n">
        <v>78857000</v>
      </c>
      <c r="D212" t="n">
        <v>29150040</v>
      </c>
      <c r="E212" t="n">
        <v>1</v>
      </c>
      <c r="F212" t="n">
        <v>1</v>
      </c>
      <c r="G212" t="n">
        <v>1</v>
      </c>
      <c r="H212" t="n">
        <v>3</v>
      </c>
      <c r="I212" t="inlineStr">
        <is>
          <t>411-0001</t>
        </is>
      </c>
      <c r="J212" t="inlineStr">
        <is>
          <t>ТССЦ Московской обл., 411-0001, приказ Минстроя России №675/пр от 28.02.2017 № 257/пр</t>
        </is>
      </c>
      <c r="K212" t="inlineStr">
        <is>
          <t>Вода</t>
        </is>
      </c>
      <c r="L212" t="n">
        <v>1339</v>
      </c>
      <c r="N212" t="n">
        <v>1007</v>
      </c>
      <c r="O212" t="inlineStr">
        <is>
          <t>м3</t>
        </is>
      </c>
      <c r="P212" t="inlineStr">
        <is>
          <t>м3</t>
        </is>
      </c>
      <c r="Q212" t="n">
        <v>1</v>
      </c>
      <c r="X212" t="n">
        <v>7.8</v>
      </c>
      <c r="Y212" t="n">
        <v>2.44</v>
      </c>
      <c r="Z212" t="n">
        <v>0</v>
      </c>
      <c r="AA212" t="n">
        <v>0</v>
      </c>
      <c r="AB212" t="n">
        <v>0</v>
      </c>
      <c r="AC212" t="n">
        <v>0</v>
      </c>
      <c r="AD212" t="n">
        <v>1</v>
      </c>
      <c r="AE212" t="n">
        <v>0</v>
      </c>
      <c r="AF212" t="inlineStr"/>
      <c r="AG212" t="n">
        <v>7.8</v>
      </c>
      <c r="AH212" t="n">
        <v>2</v>
      </c>
      <c r="AI212" t="n">
        <v>78857005</v>
      </c>
      <c r="AJ212" t="n">
        <v>215</v>
      </c>
      <c r="AK212" t="n">
        <v>0</v>
      </c>
      <c r="AL212" t="n">
        <v>0</v>
      </c>
      <c r="AM212" t="n">
        <v>0</v>
      </c>
      <c r="AN212" t="n">
        <v>0</v>
      </c>
      <c r="AO212" t="n">
        <v>0</v>
      </c>
      <c r="AP212" t="n">
        <v>0</v>
      </c>
      <c r="AQ212" t="n">
        <v>0</v>
      </c>
      <c r="AR212" t="n">
        <v>0</v>
      </c>
    </row>
    <row r="213">
      <c r="A213">
        <f>ROW(Source!A542)</f>
        <v/>
      </c>
      <c r="B213" t="n">
        <v>78857083</v>
      </c>
      <c r="C213" t="n">
        <v>78857076</v>
      </c>
      <c r="D213" t="n">
        <v>18408291</v>
      </c>
      <c r="E213" t="n">
        <v>1</v>
      </c>
      <c r="F213" t="n">
        <v>1</v>
      </c>
      <c r="G213" t="n">
        <v>1</v>
      </c>
      <c r="H213" t="n">
        <v>1</v>
      </c>
      <c r="I213" t="inlineStr">
        <is>
          <t>1-1025-90</t>
        </is>
      </c>
      <c r="J213" t="inlineStr"/>
      <c r="K213" t="inlineStr">
        <is>
          <t>Рабочий строитель среднего разряда 2,5</t>
        </is>
      </c>
      <c r="L213" t="n">
        <v>1369</v>
      </c>
      <c r="N213" t="n">
        <v>1013</v>
      </c>
      <c r="O213" t="inlineStr">
        <is>
          <t>чел.-ч</t>
        </is>
      </c>
      <c r="P213" t="inlineStr">
        <is>
          <t>чел.-ч</t>
        </is>
      </c>
      <c r="Q213" t="n">
        <v>1</v>
      </c>
      <c r="X213" t="n">
        <v>32.2</v>
      </c>
      <c r="Y213" t="n">
        <v>0</v>
      </c>
      <c r="Z213" t="n">
        <v>0</v>
      </c>
      <c r="AA213" t="n">
        <v>0</v>
      </c>
      <c r="AB213" t="n">
        <v>8.17</v>
      </c>
      <c r="AC213" t="n">
        <v>0</v>
      </c>
      <c r="AD213" t="n">
        <v>1</v>
      </c>
      <c r="AE213" t="n">
        <v>1</v>
      </c>
      <c r="AF213" t="inlineStr"/>
      <c r="AG213" t="n">
        <v>32.2</v>
      </c>
      <c r="AH213" t="n">
        <v>2</v>
      </c>
      <c r="AI213" t="n">
        <v>78857077</v>
      </c>
      <c r="AJ213" t="n">
        <v>217</v>
      </c>
      <c r="AK213" t="n">
        <v>0</v>
      </c>
      <c r="AL213" t="n">
        <v>0</v>
      </c>
      <c r="AM213" t="n">
        <v>0</v>
      </c>
      <c r="AN213" t="n">
        <v>0</v>
      </c>
      <c r="AO213" t="n">
        <v>0</v>
      </c>
      <c r="AP213" t="n">
        <v>0</v>
      </c>
      <c r="AQ213" t="n">
        <v>0</v>
      </c>
      <c r="AR213" t="n">
        <v>0</v>
      </c>
    </row>
    <row r="214">
      <c r="A214">
        <f>ROW(Source!A542)</f>
        <v/>
      </c>
      <c r="B214" t="n">
        <v>78857084</v>
      </c>
      <c r="C214" t="n">
        <v>78857076</v>
      </c>
      <c r="D214" t="n">
        <v>29174913</v>
      </c>
      <c r="E214" t="n">
        <v>1</v>
      </c>
      <c r="F214" t="n">
        <v>1</v>
      </c>
      <c r="G214" t="n">
        <v>1</v>
      </c>
      <c r="H214" t="n">
        <v>2</v>
      </c>
      <c r="I214" t="inlineStr">
        <is>
          <t>400001</t>
        </is>
      </c>
      <c r="J214" t="inlineStr">
        <is>
          <t>ТСЭМ Московской обл., 400001, приказ Минстроя России №675/пр от 28.02.2017 № 264/пр</t>
        </is>
      </c>
      <c r="K214" t="inlineStr">
        <is>
          <t>Автомобили бортовые, грузоподъемность до 5 т</t>
        </is>
      </c>
      <c r="L214" t="n">
        <v>1368</v>
      </c>
      <c r="N214" t="n">
        <v>1011</v>
      </c>
      <c r="O214" t="inlineStr">
        <is>
          <t>маш.-ч</t>
        </is>
      </c>
      <c r="P214" t="inlineStr">
        <is>
          <t>маш.-ч</t>
        </is>
      </c>
      <c r="Q214" t="n">
        <v>1</v>
      </c>
      <c r="X214" t="n">
        <v>0.01</v>
      </c>
      <c r="Y214" t="n">
        <v>0</v>
      </c>
      <c r="Z214" t="n">
        <v>87.17</v>
      </c>
      <c r="AA214" t="n">
        <v>11.6</v>
      </c>
      <c r="AB214" t="n">
        <v>0</v>
      </c>
      <c r="AC214" t="n">
        <v>0</v>
      </c>
      <c r="AD214" t="n">
        <v>1</v>
      </c>
      <c r="AE214" t="n">
        <v>0</v>
      </c>
      <c r="AF214" t="inlineStr"/>
      <c r="AG214" t="n">
        <v>0.01</v>
      </c>
      <c r="AH214" t="n">
        <v>2</v>
      </c>
      <c r="AI214" t="n">
        <v>78857078</v>
      </c>
      <c r="AJ214" t="n">
        <v>218</v>
      </c>
      <c r="AK214" t="n">
        <v>0</v>
      </c>
      <c r="AL214" t="n">
        <v>0</v>
      </c>
      <c r="AM214" t="n">
        <v>0</v>
      </c>
      <c r="AN214" t="n">
        <v>0</v>
      </c>
      <c r="AO214" t="n">
        <v>0</v>
      </c>
      <c r="AP214" t="n">
        <v>0</v>
      </c>
      <c r="AQ214" t="n">
        <v>0</v>
      </c>
      <c r="AR214" t="n">
        <v>0</v>
      </c>
    </row>
    <row r="215">
      <c r="A215">
        <f>ROW(Source!A542)</f>
        <v/>
      </c>
      <c r="B215" t="n">
        <v>78857085</v>
      </c>
      <c r="C215" t="n">
        <v>78857076</v>
      </c>
      <c r="D215" t="n">
        <v>29110139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101-1703</t>
        </is>
      </c>
      <c r="J215" t="inlineStr">
        <is>
          <t>ТССЦ Московской обл., 101-1703, приказ Минстроя России №675/пр от 28.02.2017 № 254/пр</t>
        </is>
      </c>
      <c r="K215" t="inlineStr">
        <is>
          <t>Прокладки резиновые (пластина техническая прессованная)</t>
        </is>
      </c>
      <c r="L215" t="n">
        <v>1346</v>
      </c>
      <c r="N215" t="n">
        <v>1009</v>
      </c>
      <c r="O215" t="inlineStr">
        <is>
          <t>кг</t>
        </is>
      </c>
      <c r="P215" t="inlineStr">
        <is>
          <t>кг</t>
        </is>
      </c>
      <c r="Q215" t="n">
        <v>1</v>
      </c>
      <c r="X215" t="n">
        <v>2</v>
      </c>
      <c r="Y215" t="n">
        <v>23.09</v>
      </c>
      <c r="Z215" t="n">
        <v>0</v>
      </c>
      <c r="AA215" t="n">
        <v>0</v>
      </c>
      <c r="AB215" t="n">
        <v>0</v>
      </c>
      <c r="AC215" t="n">
        <v>0</v>
      </c>
      <c r="AD215" t="n">
        <v>1</v>
      </c>
      <c r="AE215" t="n">
        <v>0</v>
      </c>
      <c r="AF215" t="inlineStr"/>
      <c r="AG215" t="n">
        <v>2</v>
      </c>
      <c r="AH215" t="n">
        <v>2</v>
      </c>
      <c r="AI215" t="n">
        <v>78857079</v>
      </c>
      <c r="AJ215" t="n">
        <v>219</v>
      </c>
      <c r="AK215" t="n">
        <v>0</v>
      </c>
      <c r="AL215" t="n">
        <v>0</v>
      </c>
      <c r="AM215" t="n">
        <v>0</v>
      </c>
      <c r="AN215" t="n">
        <v>0</v>
      </c>
      <c r="AO215" t="n">
        <v>0</v>
      </c>
      <c r="AP215" t="n">
        <v>0</v>
      </c>
      <c r="AQ215" t="n">
        <v>0</v>
      </c>
      <c r="AR215" t="n">
        <v>0</v>
      </c>
    </row>
    <row r="216">
      <c r="A216">
        <f>ROW(Source!A542)</f>
        <v/>
      </c>
      <c r="B216" t="n">
        <v>78857086</v>
      </c>
      <c r="C216" t="n">
        <v>78857076</v>
      </c>
      <c r="D216" t="n">
        <v>29114240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101-2576</t>
        </is>
      </c>
      <c r="J216" t="inlineStr">
        <is>
          <t>ТССЦ Московской обл., 101-2576, приказ Минстроя России №675/пр от 28.02.2017 № 254/пр</t>
        </is>
      </c>
      <c r="K216" t="inlineStr">
        <is>
          <t>Болты с гайками и шайбами для санитарно-технических работ диаметром 16 мм</t>
        </is>
      </c>
      <c r="L216" t="n">
        <v>1348</v>
      </c>
      <c r="N216" t="n">
        <v>1009</v>
      </c>
      <c r="O216" t="inlineStr">
        <is>
          <t>т</t>
        </is>
      </c>
      <c r="P216" t="inlineStr">
        <is>
          <t>т</t>
        </is>
      </c>
      <c r="Q216" t="n">
        <v>1000</v>
      </c>
      <c r="X216" t="n">
        <v>0.005</v>
      </c>
      <c r="Y216" t="n">
        <v>14830</v>
      </c>
      <c r="Z216" t="n">
        <v>0</v>
      </c>
      <c r="AA216" t="n">
        <v>0</v>
      </c>
      <c r="AB216" t="n">
        <v>0</v>
      </c>
      <c r="AC216" t="n">
        <v>0</v>
      </c>
      <c r="AD216" t="n">
        <v>1</v>
      </c>
      <c r="AE216" t="n">
        <v>0</v>
      </c>
      <c r="AF216" t="inlineStr"/>
      <c r="AG216" t="n">
        <v>0.005</v>
      </c>
      <c r="AH216" t="n">
        <v>2</v>
      </c>
      <c r="AI216" t="n">
        <v>78857080</v>
      </c>
      <c r="AJ216" t="n">
        <v>220</v>
      </c>
      <c r="AK216" t="n">
        <v>0</v>
      </c>
      <c r="AL216" t="n">
        <v>0</v>
      </c>
      <c r="AM216" t="n">
        <v>0</v>
      </c>
      <c r="AN216" t="n">
        <v>0</v>
      </c>
      <c r="AO216" t="n">
        <v>0</v>
      </c>
      <c r="AP216" t="n">
        <v>0</v>
      </c>
      <c r="AQ216" t="n">
        <v>0</v>
      </c>
      <c r="AR216" t="n">
        <v>0</v>
      </c>
    </row>
    <row r="217">
      <c r="A217">
        <f>ROW(Source!A542)</f>
        <v/>
      </c>
      <c r="B217" t="n">
        <v>78857087</v>
      </c>
      <c r="C217" t="n">
        <v>78857076</v>
      </c>
      <c r="D217" t="n">
        <v>29150040</v>
      </c>
      <c r="E217" t="n">
        <v>1</v>
      </c>
      <c r="F217" t="n">
        <v>1</v>
      </c>
      <c r="G217" t="n">
        <v>1</v>
      </c>
      <c r="H217" t="n">
        <v>3</v>
      </c>
      <c r="I217" t="inlineStr">
        <is>
          <t>411-0001</t>
        </is>
      </c>
      <c r="J217" t="inlineStr">
        <is>
          <t>ТССЦ Московской обл., 411-0001, приказ Минстроя России №675/пр от 28.02.2017 № 257/пр</t>
        </is>
      </c>
      <c r="K217" t="inlineStr">
        <is>
          <t>Вода</t>
        </is>
      </c>
      <c r="L217" t="n">
        <v>1339</v>
      </c>
      <c r="N217" t="n">
        <v>1007</v>
      </c>
      <c r="O217" t="inlineStr">
        <is>
          <t>м3</t>
        </is>
      </c>
      <c r="P217" t="inlineStr">
        <is>
          <t>м3</t>
        </is>
      </c>
      <c r="Q217" t="n">
        <v>1</v>
      </c>
      <c r="X217" t="n">
        <v>7.8</v>
      </c>
      <c r="Y217" t="n">
        <v>2.44</v>
      </c>
      <c r="Z217" t="n">
        <v>0</v>
      </c>
      <c r="AA217" t="n">
        <v>0</v>
      </c>
      <c r="AB217" t="n">
        <v>0</v>
      </c>
      <c r="AC217" t="n">
        <v>0</v>
      </c>
      <c r="AD217" t="n">
        <v>1</v>
      </c>
      <c r="AE217" t="n">
        <v>0</v>
      </c>
      <c r="AF217" t="inlineStr"/>
      <c r="AG217" t="n">
        <v>7.8</v>
      </c>
      <c r="AH217" t="n">
        <v>2</v>
      </c>
      <c r="AI217" t="n">
        <v>78857081</v>
      </c>
      <c r="AJ217" t="n">
        <v>221</v>
      </c>
      <c r="AK217" t="n">
        <v>0</v>
      </c>
      <c r="AL217" t="n">
        <v>0</v>
      </c>
      <c r="AM217" t="n">
        <v>0</v>
      </c>
      <c r="AN217" t="n">
        <v>0</v>
      </c>
      <c r="AO217" t="n">
        <v>0</v>
      </c>
      <c r="AP217" t="n">
        <v>0</v>
      </c>
      <c r="AQ217" t="n">
        <v>0</v>
      </c>
      <c r="AR217" t="n">
        <v>0</v>
      </c>
    </row>
    <row r="218">
      <c r="A218">
        <f>ROW(Source!A582)</f>
        <v/>
      </c>
      <c r="B218" t="n">
        <v>78857196</v>
      </c>
      <c r="C218" t="n">
        <v>78857195</v>
      </c>
      <c r="D218" t="n">
        <v>18411117</v>
      </c>
      <c r="E218" t="n">
        <v>1</v>
      </c>
      <c r="F218" t="n">
        <v>1</v>
      </c>
      <c r="G218" t="n">
        <v>1</v>
      </c>
      <c r="H218" t="n">
        <v>1</v>
      </c>
      <c r="I218" t="inlineStr">
        <is>
          <t>1-1040-90</t>
        </is>
      </c>
      <c r="J218" t="inlineStr"/>
      <c r="K218" t="inlineStr">
        <is>
          <t>Рабочий строитель среднего разряда 4</t>
        </is>
      </c>
      <c r="L218" t="n">
        <v>1369</v>
      </c>
      <c r="N218" t="n">
        <v>1013</v>
      </c>
      <c r="O218" t="inlineStr">
        <is>
          <t>чел.-ч</t>
        </is>
      </c>
      <c r="P218" t="inlineStr">
        <is>
          <t>чел.-ч</t>
        </is>
      </c>
      <c r="Q218" t="n">
        <v>1</v>
      </c>
      <c r="X218" t="n">
        <v>183</v>
      </c>
      <c r="Y218" t="n">
        <v>0</v>
      </c>
      <c r="Z218" t="n">
        <v>0</v>
      </c>
      <c r="AA218" t="n">
        <v>0</v>
      </c>
      <c r="AB218" t="n">
        <v>9.619999999999999</v>
      </c>
      <c r="AC218" t="n">
        <v>0</v>
      </c>
      <c r="AD218" t="n">
        <v>1</v>
      </c>
      <c r="AE218" t="n">
        <v>1</v>
      </c>
      <c r="AF218" t="inlineStr"/>
      <c r="AG218" t="n">
        <v>183</v>
      </c>
      <c r="AH218" t="n">
        <v>2</v>
      </c>
      <c r="AI218" t="n">
        <v>78857196</v>
      </c>
      <c r="AJ218" t="n">
        <v>223</v>
      </c>
      <c r="AK218" t="n">
        <v>0</v>
      </c>
      <c r="AL218" t="n">
        <v>0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</row>
    <row r="219">
      <c r="A219">
        <f>ROW(Source!A582)</f>
        <v/>
      </c>
      <c r="B219" t="n">
        <v>78857197</v>
      </c>
      <c r="C219" t="n">
        <v>78857195</v>
      </c>
      <c r="D219" t="n">
        <v>29172659</v>
      </c>
      <c r="E219" t="n">
        <v>1</v>
      </c>
      <c r="F219" t="n">
        <v>1</v>
      </c>
      <c r="G219" t="n">
        <v>1</v>
      </c>
      <c r="H219" t="n">
        <v>2</v>
      </c>
      <c r="I219" t="inlineStr">
        <is>
          <t>040504</t>
        </is>
      </c>
      <c r="J219" t="inlineStr">
        <is>
          <t>ТСЭМ Московской обл., 040504, приказ Минстроя России №675/пр от 28.02.2017 № 264/пр</t>
        </is>
      </c>
      <c r="K219" t="inlineStr">
        <is>
          <t>Аппарат для газовой сварки и резки</t>
        </is>
      </c>
      <c r="L219" t="n">
        <v>1368</v>
      </c>
      <c r="N219" t="n">
        <v>1011</v>
      </c>
      <c r="O219" t="inlineStr">
        <is>
          <t>маш.-ч</t>
        </is>
      </c>
      <c r="P219" t="inlineStr">
        <is>
          <t>маш.-ч</t>
        </is>
      </c>
      <c r="Q219" t="n">
        <v>1</v>
      </c>
      <c r="X219" t="n">
        <v>2.7</v>
      </c>
      <c r="Y219" t="n">
        <v>0</v>
      </c>
      <c r="Z219" t="n">
        <v>1.2</v>
      </c>
      <c r="AA219" t="n">
        <v>0</v>
      </c>
      <c r="AB219" t="n">
        <v>0</v>
      </c>
      <c r="AC219" t="n">
        <v>0</v>
      </c>
      <c r="AD219" t="n">
        <v>1</v>
      </c>
      <c r="AE219" t="n">
        <v>0</v>
      </c>
      <c r="AF219" t="inlineStr"/>
      <c r="AG219" t="n">
        <v>2.7</v>
      </c>
      <c r="AH219" t="n">
        <v>2</v>
      </c>
      <c r="AI219" t="n">
        <v>78857197</v>
      </c>
      <c r="AJ219" t="n">
        <v>224</v>
      </c>
      <c r="AK219" t="n">
        <v>0</v>
      </c>
      <c r="AL219" t="n">
        <v>0</v>
      </c>
      <c r="AM219" t="n">
        <v>0</v>
      </c>
      <c r="AN219" t="n">
        <v>0</v>
      </c>
      <c r="AO219" t="n">
        <v>0</v>
      </c>
      <c r="AP219" t="n">
        <v>0</v>
      </c>
      <c r="AQ219" t="n">
        <v>0</v>
      </c>
      <c r="AR219" t="n">
        <v>0</v>
      </c>
    </row>
    <row r="220">
      <c r="A220">
        <f>ROW(Source!A582)</f>
        <v/>
      </c>
      <c r="B220" t="n">
        <v>78857198</v>
      </c>
      <c r="C220" t="n">
        <v>78857195</v>
      </c>
      <c r="D220" t="n">
        <v>29174500</v>
      </c>
      <c r="E220" t="n">
        <v>1</v>
      </c>
      <c r="F220" t="n">
        <v>1</v>
      </c>
      <c r="G220" t="n">
        <v>1</v>
      </c>
      <c r="H220" t="n">
        <v>2</v>
      </c>
      <c r="I220" t="inlineStr">
        <is>
          <t>330206</t>
        </is>
      </c>
      <c r="J220" t="inlineStr">
        <is>
          <t>ТСЭМ Московской обл., 330206, приказ Минстроя России №675/пр от 28.02.2017 № 264/пр</t>
        </is>
      </c>
      <c r="K220" t="inlineStr">
        <is>
          <t>Дрели электрические</t>
        </is>
      </c>
      <c r="L220" t="n">
        <v>1368</v>
      </c>
      <c r="N220" t="n">
        <v>1011</v>
      </c>
      <c r="O220" t="inlineStr">
        <is>
          <t>маш.-ч</t>
        </is>
      </c>
      <c r="P220" t="inlineStr">
        <is>
          <t>маш.-ч</t>
        </is>
      </c>
      <c r="Q220" t="n">
        <v>1</v>
      </c>
      <c r="X220" t="n">
        <v>4.64</v>
      </c>
      <c r="Y220" t="n">
        <v>0</v>
      </c>
      <c r="Z220" t="n">
        <v>1.95</v>
      </c>
      <c r="AA220" t="n">
        <v>0</v>
      </c>
      <c r="AB220" t="n">
        <v>0</v>
      </c>
      <c r="AC220" t="n">
        <v>0</v>
      </c>
      <c r="AD220" t="n">
        <v>1</v>
      </c>
      <c r="AE220" t="n">
        <v>0</v>
      </c>
      <c r="AF220" t="inlineStr"/>
      <c r="AG220" t="n">
        <v>4.64</v>
      </c>
      <c r="AH220" t="n">
        <v>2</v>
      </c>
      <c r="AI220" t="n">
        <v>78857198</v>
      </c>
      <c r="AJ220" t="n">
        <v>225</v>
      </c>
      <c r="AK220" t="n">
        <v>0</v>
      </c>
      <c r="AL220" t="n">
        <v>0</v>
      </c>
      <c r="AM220" t="n">
        <v>0</v>
      </c>
      <c r="AN220" t="n">
        <v>0</v>
      </c>
      <c r="AO220" t="n">
        <v>0</v>
      </c>
      <c r="AP220" t="n">
        <v>0</v>
      </c>
      <c r="AQ220" t="n">
        <v>0</v>
      </c>
      <c r="AR220" t="n">
        <v>0</v>
      </c>
    </row>
    <row r="221">
      <c r="A221">
        <f>ROW(Source!A582)</f>
        <v/>
      </c>
      <c r="B221" t="n">
        <v>78857199</v>
      </c>
      <c r="C221" t="n">
        <v>78857195</v>
      </c>
      <c r="D221" t="n">
        <v>29174913</v>
      </c>
      <c r="E221" t="n">
        <v>1</v>
      </c>
      <c r="F221" t="n">
        <v>1</v>
      </c>
      <c r="G221" t="n">
        <v>1</v>
      </c>
      <c r="H221" t="n">
        <v>2</v>
      </c>
      <c r="I221" t="inlineStr">
        <is>
          <t>400001</t>
        </is>
      </c>
      <c r="J221" t="inlineStr">
        <is>
          <t>ТСЭМ Московской обл., 400001, приказ Минстроя России №675/пр от 28.02.2017 № 264/пр</t>
        </is>
      </c>
      <c r="K221" t="inlineStr">
        <is>
          <t>Автомобили бортовые, грузоподъемность до 5 т</t>
        </is>
      </c>
      <c r="L221" t="n">
        <v>1368</v>
      </c>
      <c r="N221" t="n">
        <v>1011</v>
      </c>
      <c r="O221" t="inlineStr">
        <is>
          <t>маш.-ч</t>
        </is>
      </c>
      <c r="P221" t="inlineStr">
        <is>
          <t>маш.-ч</t>
        </is>
      </c>
      <c r="Q221" t="n">
        <v>1</v>
      </c>
      <c r="X221" t="n">
        <v>0.6</v>
      </c>
      <c r="Y221" t="n">
        <v>0</v>
      </c>
      <c r="Z221" t="n">
        <v>87.17</v>
      </c>
      <c r="AA221" t="n">
        <v>11.6</v>
      </c>
      <c r="AB221" t="n">
        <v>0</v>
      </c>
      <c r="AC221" t="n">
        <v>0</v>
      </c>
      <c r="AD221" t="n">
        <v>1</v>
      </c>
      <c r="AE221" t="n">
        <v>0</v>
      </c>
      <c r="AF221" t="inlineStr"/>
      <c r="AG221" t="n">
        <v>0.6</v>
      </c>
      <c r="AH221" t="n">
        <v>2</v>
      </c>
      <c r="AI221" t="n">
        <v>78857199</v>
      </c>
      <c r="AJ221" t="n">
        <v>226</v>
      </c>
      <c r="AK221" t="n">
        <v>0</v>
      </c>
      <c r="AL221" t="n">
        <v>0</v>
      </c>
      <c r="AM221" t="n">
        <v>0</v>
      </c>
      <c r="AN221" t="n">
        <v>0</v>
      </c>
      <c r="AO221" t="n">
        <v>0</v>
      </c>
      <c r="AP221" t="n">
        <v>0</v>
      </c>
      <c r="AQ221" t="n">
        <v>0</v>
      </c>
      <c r="AR221" t="n">
        <v>0</v>
      </c>
    </row>
    <row r="222">
      <c r="A222">
        <f>ROW(Source!A582)</f>
        <v/>
      </c>
      <c r="B222" t="n">
        <v>78857200</v>
      </c>
      <c r="C222" t="n">
        <v>78857195</v>
      </c>
      <c r="D222" t="n">
        <v>29107441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101-0324</t>
        </is>
      </c>
      <c r="J222" t="inlineStr">
        <is>
          <t>ТССЦ Московской обл., 101-0324, приказ Минстроя России №675/пр от 28.02.2017 № 254/пр</t>
        </is>
      </c>
      <c r="K222" t="inlineStr">
        <is>
          <t>Кислород технический газообразный</t>
        </is>
      </c>
      <c r="L222" t="n">
        <v>1339</v>
      </c>
      <c r="N222" t="n">
        <v>1007</v>
      </c>
      <c r="O222" t="inlineStr">
        <is>
          <t>м3</t>
        </is>
      </c>
      <c r="P222" t="inlineStr">
        <is>
          <t>м3</t>
        </is>
      </c>
      <c r="Q222" t="n">
        <v>1</v>
      </c>
      <c r="X222" t="n">
        <v>0.48</v>
      </c>
      <c r="Y222" t="n">
        <v>6.23</v>
      </c>
      <c r="Z222" t="n">
        <v>0</v>
      </c>
      <c r="AA222" t="n">
        <v>0</v>
      </c>
      <c r="AB222" t="n">
        <v>0</v>
      </c>
      <c r="AC222" t="n">
        <v>0</v>
      </c>
      <c r="AD222" t="n">
        <v>1</v>
      </c>
      <c r="AE222" t="n">
        <v>0</v>
      </c>
      <c r="AF222" t="inlineStr"/>
      <c r="AG222" t="n">
        <v>0.48</v>
      </c>
      <c r="AH222" t="n">
        <v>2</v>
      </c>
      <c r="AI222" t="n">
        <v>78857200</v>
      </c>
      <c r="AJ222" t="n">
        <v>227</v>
      </c>
      <c r="AK222" t="n">
        <v>0</v>
      </c>
      <c r="AL222" t="n">
        <v>0</v>
      </c>
      <c r="AM222" t="n">
        <v>0</v>
      </c>
      <c r="AN222" t="n">
        <v>0</v>
      </c>
      <c r="AO222" t="n">
        <v>0</v>
      </c>
      <c r="AP222" t="n">
        <v>0</v>
      </c>
      <c r="AQ222" t="n">
        <v>0</v>
      </c>
      <c r="AR222" t="n">
        <v>0</v>
      </c>
    </row>
    <row r="223">
      <c r="A223">
        <f>ROW(Source!A582)</f>
        <v/>
      </c>
      <c r="B223" t="n">
        <v>78857201</v>
      </c>
      <c r="C223" t="n">
        <v>78857195</v>
      </c>
      <c r="D223" t="n">
        <v>29107430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101-1602</t>
        </is>
      </c>
      <c r="J223" t="inlineStr">
        <is>
          <t>ТССЦ Московской обл., 101-1602, приказ Минстроя России №675/пр от 28.02.2017 № 254/пр</t>
        </is>
      </c>
      <c r="K223" t="inlineStr">
        <is>
          <t>Ацетилен газообразный технический</t>
        </is>
      </c>
      <c r="L223" t="n">
        <v>1339</v>
      </c>
      <c r="N223" t="n">
        <v>1007</v>
      </c>
      <c r="O223" t="inlineStr">
        <is>
          <t>м3</t>
        </is>
      </c>
      <c r="P223" t="inlineStr">
        <is>
          <t>м3</t>
        </is>
      </c>
      <c r="Q223" t="n">
        <v>1</v>
      </c>
      <c r="X223" t="n">
        <v>0.21</v>
      </c>
      <c r="Y223" t="n">
        <v>38.49</v>
      </c>
      <c r="Z223" t="n">
        <v>0</v>
      </c>
      <c r="AA223" t="n">
        <v>0</v>
      </c>
      <c r="AB223" t="n">
        <v>0</v>
      </c>
      <c r="AC223" t="n">
        <v>0</v>
      </c>
      <c r="AD223" t="n">
        <v>1</v>
      </c>
      <c r="AE223" t="n">
        <v>0</v>
      </c>
      <c r="AF223" t="inlineStr"/>
      <c r="AG223" t="n">
        <v>0.21</v>
      </c>
      <c r="AH223" t="n">
        <v>2</v>
      </c>
      <c r="AI223" t="n">
        <v>78857201</v>
      </c>
      <c r="AJ223" t="n">
        <v>228</v>
      </c>
      <c r="AK223" t="n">
        <v>0</v>
      </c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</row>
    <row r="224">
      <c r="A224">
        <f>ROW(Source!A582)</f>
        <v/>
      </c>
      <c r="B224" t="n">
        <v>78857202</v>
      </c>
      <c r="C224" t="n">
        <v>78857195</v>
      </c>
      <c r="D224" t="n">
        <v>29117365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103-1460</t>
        </is>
      </c>
      <c r="J224" t="inlineStr">
        <is>
          <t>ТССЦ Московской обл., 103-1460, приказ Минстроя России №675/пр от 28.02.2017 № 254/пр</t>
        </is>
      </c>
      <c r="K224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24" t="n">
        <v>1301</v>
      </c>
      <c r="N224" t="n">
        <v>1003</v>
      </c>
      <c r="O224" t="inlineStr">
        <is>
          <t>м</t>
        </is>
      </c>
      <c r="P224" t="inlineStr">
        <is>
          <t>м</t>
        </is>
      </c>
      <c r="Q224" t="n">
        <v>1</v>
      </c>
      <c r="X224" t="n">
        <v>97.8</v>
      </c>
      <c r="Y224" t="n">
        <v>28.48</v>
      </c>
      <c r="Z224" t="n">
        <v>0</v>
      </c>
      <c r="AA224" t="n">
        <v>0</v>
      </c>
      <c r="AB224" t="n">
        <v>0</v>
      </c>
      <c r="AC224" t="n">
        <v>0</v>
      </c>
      <c r="AD224" t="n">
        <v>1</v>
      </c>
      <c r="AE224" t="n">
        <v>0</v>
      </c>
      <c r="AF224" t="inlineStr"/>
      <c r="AG224" t="n">
        <v>97.8</v>
      </c>
      <c r="AH224" t="n">
        <v>2</v>
      </c>
      <c r="AI224" t="n">
        <v>78857202</v>
      </c>
      <c r="AJ224" t="n">
        <v>229</v>
      </c>
      <c r="AK224" t="n">
        <v>0</v>
      </c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</row>
    <row r="225">
      <c r="A225">
        <f>ROW(Source!A582)</f>
        <v/>
      </c>
      <c r="B225" t="n">
        <v>78857203</v>
      </c>
      <c r="C225" t="n">
        <v>78857195</v>
      </c>
      <c r="D225" t="n">
        <v>29117371</v>
      </c>
      <c r="E225" t="n">
        <v>1</v>
      </c>
      <c r="F225" t="n">
        <v>1</v>
      </c>
      <c r="G225" t="n">
        <v>1</v>
      </c>
      <c r="H225" t="n">
        <v>3</v>
      </c>
      <c r="I225" t="inlineStr">
        <is>
          <t>103-9910</t>
        </is>
      </c>
      <c r="J225" t="inlineStr">
        <is>
          <t>ТССЦ Московской обл., 103-9910, приказ Минстроя России №675/пр от 28.02.2017 № 254/пр</t>
        </is>
      </c>
      <c r="K225" t="inlineStr">
        <is>
          <t>Фасонные и соединительные части к многослойным металлополимерным трубам</t>
        </is>
      </c>
      <c r="L225" t="n">
        <v>1354</v>
      </c>
      <c r="N225" t="n">
        <v>1010</v>
      </c>
      <c r="O225" t="inlineStr">
        <is>
          <t>шт.</t>
        </is>
      </c>
      <c r="P225" t="inlineStr">
        <is>
          <t>шт.</t>
        </is>
      </c>
      <c r="Q225" t="n">
        <v>1</v>
      </c>
      <c r="X225" t="n">
        <v>0</v>
      </c>
      <c r="Y225" t="n">
        <v>0</v>
      </c>
      <c r="Z225" t="n">
        <v>0</v>
      </c>
      <c r="AA225" t="n">
        <v>0</v>
      </c>
      <c r="AB225" t="n">
        <v>0</v>
      </c>
      <c r="AC225" t="n">
        <v>1</v>
      </c>
      <c r="AD225" t="n">
        <v>0</v>
      </c>
      <c r="AE225" t="n">
        <v>0</v>
      </c>
      <c r="AF225" t="inlineStr"/>
      <c r="AG225" t="n">
        <v>0</v>
      </c>
      <c r="AH225" t="n">
        <v>3</v>
      </c>
      <c r="AI225" t="n">
        <v>-1</v>
      </c>
      <c r="AJ225" t="inlineStr"/>
      <c r="AK225" t="n">
        <v>0</v>
      </c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</row>
    <row r="226">
      <c r="A226">
        <f>ROW(Source!A582)</f>
        <v/>
      </c>
      <c r="B226" t="n">
        <v>78857204</v>
      </c>
      <c r="C226" t="n">
        <v>78857195</v>
      </c>
      <c r="D226" t="n">
        <v>29140635</v>
      </c>
      <c r="E226" t="n">
        <v>1</v>
      </c>
      <c r="F226" t="n">
        <v>1</v>
      </c>
      <c r="G226" t="n">
        <v>1</v>
      </c>
      <c r="H226" t="n">
        <v>3</v>
      </c>
      <c r="I226" t="inlineStr">
        <is>
          <t>301-1380</t>
        </is>
      </c>
      <c r="J226" t="inlineStr">
        <is>
          <t>ТССЦ Московской обл., 301-1380, приказ Минстроя России №675/пр от 28.02.2017 № 256/пр</t>
        </is>
      </c>
      <c r="K226" t="inlineStr">
        <is>
          <t>Трубки защитные гофрированные</t>
        </is>
      </c>
      <c r="L226" t="n">
        <v>1301</v>
      </c>
      <c r="N226" t="n">
        <v>1003</v>
      </c>
      <c r="O226" t="inlineStr">
        <is>
          <t>м</t>
        </is>
      </c>
      <c r="P226" t="inlineStr">
        <is>
          <t>м</t>
        </is>
      </c>
      <c r="Q226" t="n">
        <v>1</v>
      </c>
      <c r="X226" t="n">
        <v>7</v>
      </c>
      <c r="Y226" t="n">
        <v>9.52</v>
      </c>
      <c r="Z226" t="n">
        <v>0</v>
      </c>
      <c r="AA226" t="n">
        <v>0</v>
      </c>
      <c r="AB226" t="n">
        <v>0</v>
      </c>
      <c r="AC226" t="n">
        <v>0</v>
      </c>
      <c r="AD226" t="n">
        <v>1</v>
      </c>
      <c r="AE226" t="n">
        <v>0</v>
      </c>
      <c r="AF226" t="inlineStr"/>
      <c r="AG226" t="n">
        <v>7</v>
      </c>
      <c r="AH226" t="n">
        <v>2</v>
      </c>
      <c r="AI226" t="n">
        <v>78857204</v>
      </c>
      <c r="AJ226" t="n">
        <v>230</v>
      </c>
      <c r="AK226" t="n">
        <v>0</v>
      </c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</row>
    <row r="227">
      <c r="A227">
        <f>ROW(Source!A582)</f>
        <v/>
      </c>
      <c r="B227" t="n">
        <v>78857205</v>
      </c>
      <c r="C227" t="n">
        <v>78857195</v>
      </c>
      <c r="D227" t="n">
        <v>29139870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301-9240</t>
        </is>
      </c>
      <c r="J227" t="inlineStr">
        <is>
          <t>ТССЦ Московской обл., 301-9240, приказ Минстроя России №675/пр от 28.02.2017 № 256/пр</t>
        </is>
      </c>
      <c r="K227" t="inlineStr">
        <is>
          <t>Крепления</t>
        </is>
      </c>
      <c r="L227" t="n">
        <v>1346</v>
      </c>
      <c r="N227" t="n">
        <v>1009</v>
      </c>
      <c r="O227" t="inlineStr">
        <is>
          <t>кг</t>
        </is>
      </c>
      <c r="P227" t="inlineStr">
        <is>
          <t>кг</t>
        </is>
      </c>
      <c r="Q227" t="n">
        <v>1</v>
      </c>
      <c r="X227" t="n">
        <v>0</v>
      </c>
      <c r="Y227" t="n">
        <v>0</v>
      </c>
      <c r="Z227" t="n">
        <v>0</v>
      </c>
      <c r="AA227" t="n">
        <v>0</v>
      </c>
      <c r="AB227" t="n">
        <v>0</v>
      </c>
      <c r="AC227" t="n">
        <v>1</v>
      </c>
      <c r="AD227" t="n">
        <v>0</v>
      </c>
      <c r="AE227" t="n">
        <v>0</v>
      </c>
      <c r="AF227" t="inlineStr"/>
      <c r="AG227" t="n">
        <v>0</v>
      </c>
      <c r="AH227" t="n">
        <v>3</v>
      </c>
      <c r="AI227" t="n">
        <v>-1</v>
      </c>
      <c r="AJ227" t="inlineStr"/>
      <c r="AK227" t="n">
        <v>0</v>
      </c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</row>
    <row r="228">
      <c r="A228">
        <f>ROW(Source!A582)</f>
        <v/>
      </c>
      <c r="B228" t="n">
        <v>78857206</v>
      </c>
      <c r="C228" t="n">
        <v>78857195</v>
      </c>
      <c r="D228" t="n">
        <v>29144271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302-9912</t>
        </is>
      </c>
      <c r="J228" t="inlineStr">
        <is>
          <t>ТССЦ Московской обл., 302-9912, приказ Минстроя России №675/пр от 28.02.2017 № 256/пр</t>
        </is>
      </c>
      <c r="K228" t="inlineStr">
        <is>
          <t>Арматура запорная к многослойным металлополимерным трубам</t>
        </is>
      </c>
      <c r="L228" t="n">
        <v>1354</v>
      </c>
      <c r="N228" t="n">
        <v>1010</v>
      </c>
      <c r="O228" t="inlineStr">
        <is>
          <t>шт.</t>
        </is>
      </c>
      <c r="P228" t="inlineStr">
        <is>
          <t>шт.</t>
        </is>
      </c>
      <c r="Q228" t="n">
        <v>1</v>
      </c>
      <c r="X228" t="n">
        <v>0</v>
      </c>
      <c r="Y228" t="n">
        <v>0</v>
      </c>
      <c r="Z228" t="n">
        <v>0</v>
      </c>
      <c r="AA228" t="n">
        <v>0</v>
      </c>
      <c r="AB228" t="n">
        <v>0</v>
      </c>
      <c r="AC228" t="n">
        <v>1</v>
      </c>
      <c r="AD228" t="n">
        <v>0</v>
      </c>
      <c r="AE228" t="n">
        <v>0</v>
      </c>
      <c r="AF228" t="inlineStr"/>
      <c r="AG228" t="n">
        <v>0</v>
      </c>
      <c r="AH228" t="n">
        <v>3</v>
      </c>
      <c r="AI228" t="n">
        <v>-1</v>
      </c>
      <c r="AJ228" t="inlineStr"/>
      <c r="AK228" t="n">
        <v>0</v>
      </c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</row>
    <row r="229">
      <c r="A229">
        <f>ROW(Source!A583)</f>
        <v/>
      </c>
      <c r="B229" t="n">
        <v>78857187</v>
      </c>
      <c r="C229" t="n">
        <v>78857172</v>
      </c>
      <c r="D229" t="n">
        <v>18410280</v>
      </c>
      <c r="E229" t="n">
        <v>1</v>
      </c>
      <c r="F229" t="n">
        <v>1</v>
      </c>
      <c r="G229" t="n">
        <v>1</v>
      </c>
      <c r="H229" t="n">
        <v>1</v>
      </c>
      <c r="I229" t="inlineStr">
        <is>
          <t>1-1039-90</t>
        </is>
      </c>
      <c r="J229" t="inlineStr"/>
      <c r="K229" t="inlineStr">
        <is>
          <t>Рабочий строитель среднего разряда 3,9</t>
        </is>
      </c>
      <c r="L229" t="n">
        <v>1369</v>
      </c>
      <c r="N229" t="n">
        <v>1013</v>
      </c>
      <c r="O229" t="inlineStr">
        <is>
          <t>чел.-ч</t>
        </is>
      </c>
      <c r="P229" t="inlineStr">
        <is>
          <t>чел.-ч</t>
        </is>
      </c>
      <c r="Q229" t="n">
        <v>1</v>
      </c>
      <c r="X229" t="n">
        <v>28.7</v>
      </c>
      <c r="Y229" t="n">
        <v>0</v>
      </c>
      <c r="Z229" t="n">
        <v>0</v>
      </c>
      <c r="AA229" t="n">
        <v>0</v>
      </c>
      <c r="AB229" t="n">
        <v>9.51</v>
      </c>
      <c r="AC229" t="n">
        <v>0</v>
      </c>
      <c r="AD229" t="n">
        <v>1</v>
      </c>
      <c r="AE229" t="n">
        <v>1</v>
      </c>
      <c r="AF229" t="inlineStr"/>
      <c r="AG229" t="n">
        <v>28.7</v>
      </c>
      <c r="AH229" t="n">
        <v>2</v>
      </c>
      <c r="AI229" t="n">
        <v>78857187</v>
      </c>
      <c r="AJ229" t="n">
        <v>231</v>
      </c>
      <c r="AK229" t="n">
        <v>0</v>
      </c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</row>
    <row r="230">
      <c r="A230">
        <f>ROW(Source!A583)</f>
        <v/>
      </c>
      <c r="B230" t="n">
        <v>78857188</v>
      </c>
      <c r="C230" t="n">
        <v>78857172</v>
      </c>
      <c r="D230" t="n">
        <v>121548</v>
      </c>
      <c r="E230" t="n">
        <v>1</v>
      </c>
      <c r="F230" t="n">
        <v>1</v>
      </c>
      <c r="G230" t="n">
        <v>1</v>
      </c>
      <c r="H230" t="n">
        <v>1</v>
      </c>
      <c r="I230" t="inlineStr">
        <is>
          <t>2</t>
        </is>
      </c>
      <c r="J230" t="inlineStr"/>
      <c r="K230" t="inlineStr">
        <is>
          <t>Затраты труда машинистов</t>
        </is>
      </c>
      <c r="L230" t="n">
        <v>608254</v>
      </c>
      <c r="N230" t="n">
        <v>1013</v>
      </c>
      <c r="O230" t="inlineStr">
        <is>
          <t>чел.час</t>
        </is>
      </c>
      <c r="P230" t="inlineStr">
        <is>
          <t>чел.час</t>
        </is>
      </c>
      <c r="Q230" t="n">
        <v>1</v>
      </c>
      <c r="X230" t="n">
        <v>0.02</v>
      </c>
      <c r="Y230" t="n">
        <v>0</v>
      </c>
      <c r="Z230" t="n">
        <v>0</v>
      </c>
      <c r="AA230" t="n">
        <v>0</v>
      </c>
      <c r="AB230" t="n">
        <v>0</v>
      </c>
      <c r="AC230" t="n">
        <v>0</v>
      </c>
      <c r="AD230" t="n">
        <v>1</v>
      </c>
      <c r="AE230" t="n">
        <v>2</v>
      </c>
      <c r="AF230" t="inlineStr"/>
      <c r="AG230" t="n">
        <v>0.02</v>
      </c>
      <c r="AH230" t="n">
        <v>2</v>
      </c>
      <c r="AI230" t="n">
        <v>78857188</v>
      </c>
      <c r="AJ230" t="n">
        <v>232</v>
      </c>
      <c r="AK230" t="n">
        <v>0</v>
      </c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</row>
    <row r="231">
      <c r="A231">
        <f>ROW(Source!A583)</f>
        <v/>
      </c>
      <c r="B231" t="n">
        <v>78857189</v>
      </c>
      <c r="C231" t="n">
        <v>78857172</v>
      </c>
      <c r="D231" t="n">
        <v>29172556</v>
      </c>
      <c r="E231" t="n">
        <v>1</v>
      </c>
      <c r="F231" t="n">
        <v>1</v>
      </c>
      <c r="G231" t="n">
        <v>1</v>
      </c>
      <c r="H231" t="n">
        <v>2</v>
      </c>
      <c r="I231" t="inlineStr">
        <is>
          <t>030954</t>
        </is>
      </c>
      <c r="J231" t="inlineStr">
        <is>
          <t>ТСЭМ Московской обл., 030954, приказ Минстроя России №675/пр от 28.02.2017 № 264/пр</t>
        </is>
      </c>
      <c r="K231" t="inlineStr">
        <is>
          <t>Подъемники грузоподъемностью до 500 кг одномачтовые, высота подъема 45 м</t>
        </is>
      </c>
      <c r="L231" t="n">
        <v>1368</v>
      </c>
      <c r="N231" t="n">
        <v>1011</v>
      </c>
      <c r="O231" t="inlineStr">
        <is>
          <t>маш.-ч</t>
        </is>
      </c>
      <c r="P231" t="inlineStr">
        <is>
          <t>маш.-ч</t>
        </is>
      </c>
      <c r="Q231" t="n">
        <v>1</v>
      </c>
      <c r="X231" t="n">
        <v>0.02</v>
      </c>
      <c r="Y231" t="n">
        <v>0</v>
      </c>
      <c r="Z231" t="n">
        <v>31.26</v>
      </c>
      <c r="AA231" t="n">
        <v>13.5</v>
      </c>
      <c r="AB231" t="n">
        <v>0</v>
      </c>
      <c r="AC231" t="n">
        <v>0</v>
      </c>
      <c r="AD231" t="n">
        <v>1</v>
      </c>
      <c r="AE231" t="n">
        <v>0</v>
      </c>
      <c r="AF231" t="inlineStr"/>
      <c r="AG231" t="n">
        <v>0.02</v>
      </c>
      <c r="AH231" t="n">
        <v>2</v>
      </c>
      <c r="AI231" t="n">
        <v>78857189</v>
      </c>
      <c r="AJ231" t="n">
        <v>233</v>
      </c>
      <c r="AK231" t="n">
        <v>0</v>
      </c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</row>
    <row r="232">
      <c r="A232">
        <f>ROW(Source!A583)</f>
        <v/>
      </c>
      <c r="B232" t="n">
        <v>78857190</v>
      </c>
      <c r="C232" t="n">
        <v>78857172</v>
      </c>
      <c r="D232" t="n">
        <v>29110398</v>
      </c>
      <c r="E232" t="n">
        <v>1</v>
      </c>
      <c r="F232" t="n">
        <v>1</v>
      </c>
      <c r="G232" t="n">
        <v>1</v>
      </c>
      <c r="H232" t="n">
        <v>3</v>
      </c>
      <c r="I232" t="inlineStr">
        <is>
          <t>101-0388</t>
        </is>
      </c>
      <c r="J232" t="inlineStr">
        <is>
          <t>ТССЦ Московской обл., 101-0388, приказ Минстроя России №675/пр от 28.02.2017 № 254/пр</t>
        </is>
      </c>
      <c r="K232" t="inlineStr">
        <is>
          <t>Краски масляные земляные марки МА-0115 мумия, сурик железный</t>
        </is>
      </c>
      <c r="L232" t="n">
        <v>1348</v>
      </c>
      <c r="N232" t="n">
        <v>1009</v>
      </c>
      <c r="O232" t="inlineStr">
        <is>
          <t>т</t>
        </is>
      </c>
      <c r="P232" t="inlineStr">
        <is>
          <t>т</t>
        </is>
      </c>
      <c r="Q232" t="n">
        <v>1000</v>
      </c>
      <c r="X232" t="n">
        <v>0.00048</v>
      </c>
      <c r="Y232" t="n">
        <v>15118.99</v>
      </c>
      <c r="Z232" t="n">
        <v>0</v>
      </c>
      <c r="AA232" t="n">
        <v>0</v>
      </c>
      <c r="AB232" t="n">
        <v>0</v>
      </c>
      <c r="AC232" t="n">
        <v>0</v>
      </c>
      <c r="AD232" t="n">
        <v>1</v>
      </c>
      <c r="AE232" t="n">
        <v>0</v>
      </c>
      <c r="AF232" t="inlineStr"/>
      <c r="AG232" t="n">
        <v>0.00048</v>
      </c>
      <c r="AH232" t="n">
        <v>2</v>
      </c>
      <c r="AI232" t="n">
        <v>78857190</v>
      </c>
      <c r="AJ232" t="n">
        <v>234</v>
      </c>
      <c r="AK232" t="n">
        <v>0</v>
      </c>
      <c r="AL232" t="n">
        <v>0</v>
      </c>
      <c r="AM232" t="n">
        <v>0</v>
      </c>
      <c r="AN232" t="n">
        <v>0</v>
      </c>
      <c r="AO232" t="n">
        <v>0</v>
      </c>
      <c r="AP232" t="n">
        <v>0</v>
      </c>
      <c r="AQ232" t="n">
        <v>0</v>
      </c>
      <c r="AR232" t="n">
        <v>0</v>
      </c>
    </row>
    <row r="233">
      <c r="A233">
        <f>ROW(Source!A583)</f>
        <v/>
      </c>
      <c r="B233" t="n">
        <v>78857191</v>
      </c>
      <c r="C233" t="n">
        <v>78857172</v>
      </c>
      <c r="D233" t="n">
        <v>29110573</v>
      </c>
      <c r="E233" t="n">
        <v>1</v>
      </c>
      <c r="F233" t="n">
        <v>1</v>
      </c>
      <c r="G233" t="n">
        <v>1</v>
      </c>
      <c r="H233" t="n">
        <v>3</v>
      </c>
      <c r="I233" t="inlineStr">
        <is>
          <t>101-0628</t>
        </is>
      </c>
      <c r="J233" t="inlineStr">
        <is>
          <t>ТССЦ Московской обл., 101-0628, приказ Минстроя России №675/пр от 28.02.2017 № 254/пр</t>
        </is>
      </c>
      <c r="K233" t="inlineStr">
        <is>
          <t>Олифа комбинированная, марки К-3</t>
        </is>
      </c>
      <c r="L233" t="n">
        <v>1348</v>
      </c>
      <c r="N233" t="n">
        <v>1009</v>
      </c>
      <c r="O233" t="inlineStr">
        <is>
          <t>т</t>
        </is>
      </c>
      <c r="P233" t="inlineStr">
        <is>
          <t>т</t>
        </is>
      </c>
      <c r="Q233" t="n">
        <v>1000</v>
      </c>
      <c r="X233" t="n">
        <v>0.0009</v>
      </c>
      <c r="Y233" t="n">
        <v>16950</v>
      </c>
      <c r="Z233" t="n">
        <v>0</v>
      </c>
      <c r="AA233" t="n">
        <v>0</v>
      </c>
      <c r="AB233" t="n">
        <v>0</v>
      </c>
      <c r="AC233" t="n">
        <v>0</v>
      </c>
      <c r="AD233" t="n">
        <v>1</v>
      </c>
      <c r="AE233" t="n">
        <v>0</v>
      </c>
      <c r="AF233" t="inlineStr"/>
      <c r="AG233" t="n">
        <v>0.0009</v>
      </c>
      <c r="AH233" t="n">
        <v>2</v>
      </c>
      <c r="AI233" t="n">
        <v>78857191</v>
      </c>
      <c r="AJ233" t="n">
        <v>235</v>
      </c>
      <c r="AK233" t="n">
        <v>0</v>
      </c>
      <c r="AL233" t="n">
        <v>0</v>
      </c>
      <c r="AM233" t="n">
        <v>0</v>
      </c>
      <c r="AN233" t="n">
        <v>0</v>
      </c>
      <c r="AO233" t="n">
        <v>0</v>
      </c>
      <c r="AP233" t="n">
        <v>0</v>
      </c>
      <c r="AQ233" t="n">
        <v>0</v>
      </c>
      <c r="AR233" t="n">
        <v>0</v>
      </c>
    </row>
    <row r="234">
      <c r="A234">
        <f>ROW(Source!A583)</f>
        <v/>
      </c>
      <c r="B234" t="n">
        <v>78857192</v>
      </c>
      <c r="C234" t="n">
        <v>78857172</v>
      </c>
      <c r="D234" t="n">
        <v>29107963</v>
      </c>
      <c r="E234" t="n">
        <v>1</v>
      </c>
      <c r="F234" t="n">
        <v>1</v>
      </c>
      <c r="G234" t="n">
        <v>1</v>
      </c>
      <c r="H234" t="n">
        <v>3</v>
      </c>
      <c r="I234" t="inlineStr">
        <is>
          <t>101-1669</t>
        </is>
      </c>
      <c r="J234" t="inlineStr">
        <is>
          <t>ТССЦ Московской обл., 101-1669, приказ Минстроя России №675/пр от 28.02.2017 № 254/пр</t>
        </is>
      </c>
      <c r="K234" t="inlineStr">
        <is>
          <t>Очес льняной</t>
        </is>
      </c>
      <c r="L234" t="n">
        <v>1346</v>
      </c>
      <c r="N234" t="n">
        <v>1009</v>
      </c>
      <c r="O234" t="inlineStr">
        <is>
          <t>кг</t>
        </is>
      </c>
      <c r="P234" t="inlineStr">
        <is>
          <t>кг</t>
        </is>
      </c>
      <c r="Q234" t="n">
        <v>1</v>
      </c>
      <c r="X234" t="n">
        <v>0.2</v>
      </c>
      <c r="Y234" t="n">
        <v>37.29</v>
      </c>
      <c r="Z234" t="n">
        <v>0</v>
      </c>
      <c r="AA234" t="n">
        <v>0</v>
      </c>
      <c r="AB234" t="n">
        <v>0</v>
      </c>
      <c r="AC234" t="n">
        <v>0</v>
      </c>
      <c r="AD234" t="n">
        <v>1</v>
      </c>
      <c r="AE234" t="n">
        <v>0</v>
      </c>
      <c r="AF234" t="inlineStr"/>
      <c r="AG234" t="n">
        <v>0.2</v>
      </c>
      <c r="AH234" t="n">
        <v>2</v>
      </c>
      <c r="AI234" t="n">
        <v>78857192</v>
      </c>
      <c r="AJ234" t="n">
        <v>236</v>
      </c>
      <c r="AK234" t="n">
        <v>0</v>
      </c>
      <c r="AL234" t="n">
        <v>0</v>
      </c>
      <c r="AM234" t="n">
        <v>0</v>
      </c>
      <c r="AN234" t="n">
        <v>0</v>
      </c>
      <c r="AO234" t="n">
        <v>0</v>
      </c>
      <c r="AP234" t="n">
        <v>0</v>
      </c>
      <c r="AQ234" t="n">
        <v>0</v>
      </c>
      <c r="AR234" t="n">
        <v>0</v>
      </c>
    </row>
    <row r="235">
      <c r="A235">
        <f>ROW(Source!A583)</f>
        <v/>
      </c>
      <c r="B235" t="n">
        <v>78857193</v>
      </c>
      <c r="C235" t="n">
        <v>78857172</v>
      </c>
      <c r="D235" t="n">
        <v>29144220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302-1237</t>
        </is>
      </c>
      <c r="J235" t="inlineStr">
        <is>
          <t>ТССЦ Московской обл., 302-1237, приказ Минстроя России №675/пр от 28.02.2017 № 256/пр</t>
        </is>
      </c>
      <c r="K235" t="inlineStr">
        <is>
          <t>Сгоны стальные с муфтой и контргайкой, диаметром 20 мм</t>
        </is>
      </c>
      <c r="L235" t="n">
        <v>1354</v>
      </c>
      <c r="N235" t="n">
        <v>1010</v>
      </c>
      <c r="O235" t="inlineStr">
        <is>
          <t>шт.</t>
        </is>
      </c>
      <c r="P235" t="inlineStr">
        <is>
          <t>шт.</t>
        </is>
      </c>
      <c r="Q235" t="n">
        <v>1</v>
      </c>
      <c r="X235" t="n">
        <v>100</v>
      </c>
      <c r="Y235" t="n">
        <v>10.95</v>
      </c>
      <c r="Z235" t="n">
        <v>0</v>
      </c>
      <c r="AA235" t="n">
        <v>0</v>
      </c>
      <c r="AB235" t="n">
        <v>0</v>
      </c>
      <c r="AC235" t="n">
        <v>0</v>
      </c>
      <c r="AD235" t="n">
        <v>1</v>
      </c>
      <c r="AE235" t="n">
        <v>0</v>
      </c>
      <c r="AF235" t="inlineStr"/>
      <c r="AG235" t="n">
        <v>100</v>
      </c>
      <c r="AH235" t="n">
        <v>2</v>
      </c>
      <c r="AI235" t="n">
        <v>78857193</v>
      </c>
      <c r="AJ235" t="n">
        <v>237</v>
      </c>
      <c r="AK235" t="n">
        <v>0</v>
      </c>
      <c r="AL235" t="n">
        <v>0</v>
      </c>
      <c r="AM235" t="n">
        <v>0</v>
      </c>
      <c r="AN235" t="n">
        <v>0</v>
      </c>
      <c r="AO235" t="n">
        <v>0</v>
      </c>
      <c r="AP235" t="n">
        <v>0</v>
      </c>
      <c r="AQ235" t="n">
        <v>0</v>
      </c>
      <c r="AR235" t="n">
        <v>0</v>
      </c>
    </row>
    <row r="236">
      <c r="A236">
        <f>ROW(Source!A623)</f>
        <v/>
      </c>
      <c r="B236" t="n">
        <v>78857282</v>
      </c>
      <c r="C236" t="n">
        <v>78857275</v>
      </c>
      <c r="D236" t="n">
        <v>18408291</v>
      </c>
      <c r="E236" t="n">
        <v>1</v>
      </c>
      <c r="F236" t="n">
        <v>1</v>
      </c>
      <c r="G236" t="n">
        <v>1</v>
      </c>
      <c r="H236" t="n">
        <v>1</v>
      </c>
      <c r="I236" t="inlineStr">
        <is>
          <t>1-1025-90</t>
        </is>
      </c>
      <c r="J236" t="inlineStr"/>
      <c r="K236" t="inlineStr">
        <is>
          <t>Рабочий строитель среднего разряда 2,5</t>
        </is>
      </c>
      <c r="L236" t="n">
        <v>1369</v>
      </c>
      <c r="N236" t="n">
        <v>1013</v>
      </c>
      <c r="O236" t="inlineStr">
        <is>
          <t>чел.-ч</t>
        </is>
      </c>
      <c r="P236" t="inlineStr">
        <is>
          <t>чел.-ч</t>
        </is>
      </c>
      <c r="Q236" t="n">
        <v>1</v>
      </c>
      <c r="X236" t="n">
        <v>32.2</v>
      </c>
      <c r="Y236" t="n">
        <v>0</v>
      </c>
      <c r="Z236" t="n">
        <v>0</v>
      </c>
      <c r="AA236" t="n">
        <v>0</v>
      </c>
      <c r="AB236" t="n">
        <v>8.17</v>
      </c>
      <c r="AC236" t="n">
        <v>0</v>
      </c>
      <c r="AD236" t="n">
        <v>1</v>
      </c>
      <c r="AE236" t="n">
        <v>1</v>
      </c>
      <c r="AF236" t="inlineStr">
        <is>
          <t>)*2</t>
        </is>
      </c>
      <c r="AG236" t="n">
        <v>64.40000000000001</v>
      </c>
      <c r="AH236" t="n">
        <v>2</v>
      </c>
      <c r="AI236" t="n">
        <v>78857276</v>
      </c>
      <c r="AJ236" t="n">
        <v>239</v>
      </c>
      <c r="AK236" t="n">
        <v>0</v>
      </c>
      <c r="AL236" t="n">
        <v>0</v>
      </c>
      <c r="AM236" t="n">
        <v>0</v>
      </c>
      <c r="AN236" t="n">
        <v>0</v>
      </c>
      <c r="AO236" t="n">
        <v>0</v>
      </c>
      <c r="AP236" t="n">
        <v>0</v>
      </c>
      <c r="AQ236" t="n">
        <v>0</v>
      </c>
      <c r="AR236" t="n">
        <v>0</v>
      </c>
    </row>
    <row r="237">
      <c r="A237">
        <f>ROW(Source!A623)</f>
        <v/>
      </c>
      <c r="B237" t="n">
        <v>78857283</v>
      </c>
      <c r="C237" t="n">
        <v>78857275</v>
      </c>
      <c r="D237" t="n">
        <v>29174913</v>
      </c>
      <c r="E237" t="n">
        <v>1</v>
      </c>
      <c r="F237" t="n">
        <v>1</v>
      </c>
      <c r="G237" t="n">
        <v>1</v>
      </c>
      <c r="H237" t="n">
        <v>2</v>
      </c>
      <c r="I237" t="inlineStr">
        <is>
          <t>400001</t>
        </is>
      </c>
      <c r="J237" t="inlineStr">
        <is>
          <t>ТСЭМ Московской обл., 400001, приказ Минстроя России №675/пр от 28.02.2017 № 264/пр</t>
        </is>
      </c>
      <c r="K237" t="inlineStr">
        <is>
          <t>Автомобили бортовые, грузоподъемность до 5 т</t>
        </is>
      </c>
      <c r="L237" t="n">
        <v>1368</v>
      </c>
      <c r="N237" t="n">
        <v>1011</v>
      </c>
      <c r="O237" t="inlineStr">
        <is>
          <t>маш.-ч</t>
        </is>
      </c>
      <c r="P237" t="inlineStr">
        <is>
          <t>маш.-ч</t>
        </is>
      </c>
      <c r="Q237" t="n">
        <v>1</v>
      </c>
      <c r="X237" t="n">
        <v>0.01</v>
      </c>
      <c r="Y237" t="n">
        <v>0</v>
      </c>
      <c r="Z237" t="n">
        <v>87.17</v>
      </c>
      <c r="AA237" t="n">
        <v>11.6</v>
      </c>
      <c r="AB237" t="n">
        <v>0</v>
      </c>
      <c r="AC237" t="n">
        <v>0</v>
      </c>
      <c r="AD237" t="n">
        <v>1</v>
      </c>
      <c r="AE237" t="n">
        <v>0</v>
      </c>
      <c r="AF237" t="inlineStr">
        <is>
          <t>)*2</t>
        </is>
      </c>
      <c r="AG237" t="n">
        <v>0.02</v>
      </c>
      <c r="AH237" t="n">
        <v>2</v>
      </c>
      <c r="AI237" t="n">
        <v>78857277</v>
      </c>
      <c r="AJ237" t="n">
        <v>240</v>
      </c>
      <c r="AK237" t="n">
        <v>0</v>
      </c>
      <c r="AL237" t="n">
        <v>0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</row>
    <row r="238">
      <c r="A238">
        <f>ROW(Source!A623)</f>
        <v/>
      </c>
      <c r="B238" t="n">
        <v>78857284</v>
      </c>
      <c r="C238" t="n">
        <v>78857275</v>
      </c>
      <c r="D238" t="n">
        <v>29110139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101-1703</t>
        </is>
      </c>
      <c r="J238" t="inlineStr">
        <is>
          <t>ТССЦ Московской обл., 101-1703, приказ Минстроя России №675/пр от 28.02.2017 № 254/пр</t>
        </is>
      </c>
      <c r="K238" t="inlineStr">
        <is>
          <t>Прокладки резиновые (пластина техническая прессованная)</t>
        </is>
      </c>
      <c r="L238" t="n">
        <v>1346</v>
      </c>
      <c r="N238" t="n">
        <v>1009</v>
      </c>
      <c r="O238" t="inlineStr">
        <is>
          <t>кг</t>
        </is>
      </c>
      <c r="P238" t="inlineStr">
        <is>
          <t>кг</t>
        </is>
      </c>
      <c r="Q238" t="n">
        <v>1</v>
      </c>
      <c r="X238" t="n">
        <v>2</v>
      </c>
      <c r="Y238" t="n">
        <v>23.09</v>
      </c>
      <c r="Z238" t="n">
        <v>0</v>
      </c>
      <c r="AA238" t="n">
        <v>0</v>
      </c>
      <c r="AB238" t="n">
        <v>0</v>
      </c>
      <c r="AC238" t="n">
        <v>0</v>
      </c>
      <c r="AD238" t="n">
        <v>1</v>
      </c>
      <c r="AE238" t="n">
        <v>0</v>
      </c>
      <c r="AF238" t="inlineStr">
        <is>
          <t>)*2</t>
        </is>
      </c>
      <c r="AG238" t="n">
        <v>4</v>
      </c>
      <c r="AH238" t="n">
        <v>2</v>
      </c>
      <c r="AI238" t="n">
        <v>78857278</v>
      </c>
      <c r="AJ238" t="n">
        <v>241</v>
      </c>
      <c r="AK238" t="n">
        <v>0</v>
      </c>
      <c r="AL238" t="n">
        <v>0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</row>
    <row r="239">
      <c r="A239">
        <f>ROW(Source!A623)</f>
        <v/>
      </c>
      <c r="B239" t="n">
        <v>78857285</v>
      </c>
      <c r="C239" t="n">
        <v>78857275</v>
      </c>
      <c r="D239" t="n">
        <v>29114240</v>
      </c>
      <c r="E239" t="n">
        <v>1</v>
      </c>
      <c r="F239" t="n">
        <v>1</v>
      </c>
      <c r="G239" t="n">
        <v>1</v>
      </c>
      <c r="H239" t="n">
        <v>3</v>
      </c>
      <c r="I239" t="inlineStr">
        <is>
          <t>101-2576</t>
        </is>
      </c>
      <c r="J239" t="inlineStr">
        <is>
          <t>ТССЦ Московской обл., 101-2576, приказ Минстроя России №675/пр от 28.02.2017 № 254/пр</t>
        </is>
      </c>
      <c r="K239" t="inlineStr">
        <is>
          <t>Болты с гайками и шайбами для санитарно-технических работ диаметром 16 мм</t>
        </is>
      </c>
      <c r="L239" t="n">
        <v>1348</v>
      </c>
      <c r="N239" t="n">
        <v>1009</v>
      </c>
      <c r="O239" t="inlineStr">
        <is>
          <t>т</t>
        </is>
      </c>
      <c r="P239" t="inlineStr">
        <is>
          <t>т</t>
        </is>
      </c>
      <c r="Q239" t="n">
        <v>1000</v>
      </c>
      <c r="X239" t="n">
        <v>0.005</v>
      </c>
      <c r="Y239" t="n">
        <v>14830</v>
      </c>
      <c r="Z239" t="n">
        <v>0</v>
      </c>
      <c r="AA239" t="n">
        <v>0</v>
      </c>
      <c r="AB239" t="n">
        <v>0</v>
      </c>
      <c r="AC239" t="n">
        <v>0</v>
      </c>
      <c r="AD239" t="n">
        <v>1</v>
      </c>
      <c r="AE239" t="n">
        <v>0</v>
      </c>
      <c r="AF239" t="inlineStr">
        <is>
          <t>)*2</t>
        </is>
      </c>
      <c r="AG239" t="n">
        <v>0.01</v>
      </c>
      <c r="AH239" t="n">
        <v>2</v>
      </c>
      <c r="AI239" t="n">
        <v>78857279</v>
      </c>
      <c r="AJ239" t="n">
        <v>242</v>
      </c>
      <c r="AK239" t="n">
        <v>0</v>
      </c>
      <c r="AL239" t="n">
        <v>0</v>
      </c>
      <c r="AM239" t="n">
        <v>0</v>
      </c>
      <c r="AN239" t="n">
        <v>0</v>
      </c>
      <c r="AO239" t="n">
        <v>0</v>
      </c>
      <c r="AP239" t="n">
        <v>0</v>
      </c>
      <c r="AQ239" t="n">
        <v>0</v>
      </c>
      <c r="AR239" t="n">
        <v>0</v>
      </c>
    </row>
    <row r="240">
      <c r="A240">
        <f>ROW(Source!A623)</f>
        <v/>
      </c>
      <c r="B240" t="n">
        <v>78857286</v>
      </c>
      <c r="C240" t="n">
        <v>78857275</v>
      </c>
      <c r="D240" t="n">
        <v>29150040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411-0001</t>
        </is>
      </c>
      <c r="J240" t="inlineStr">
        <is>
          <t>ТССЦ Московской обл., 411-0001, приказ Минстроя России №675/пр от 28.02.2017 № 257/пр</t>
        </is>
      </c>
      <c r="K240" t="inlineStr">
        <is>
          <t>Вода</t>
        </is>
      </c>
      <c r="L240" t="n">
        <v>1339</v>
      </c>
      <c r="N240" t="n">
        <v>1007</v>
      </c>
      <c r="O240" t="inlineStr">
        <is>
          <t>м3</t>
        </is>
      </c>
      <c r="P240" t="inlineStr">
        <is>
          <t>м3</t>
        </is>
      </c>
      <c r="Q240" t="n">
        <v>1</v>
      </c>
      <c r="X240" t="n">
        <v>7.8</v>
      </c>
      <c r="Y240" t="n">
        <v>2.44</v>
      </c>
      <c r="Z240" t="n">
        <v>0</v>
      </c>
      <c r="AA240" t="n">
        <v>0</v>
      </c>
      <c r="AB240" t="n">
        <v>0</v>
      </c>
      <c r="AC240" t="n">
        <v>0</v>
      </c>
      <c r="AD240" t="n">
        <v>1</v>
      </c>
      <c r="AE240" t="n">
        <v>0</v>
      </c>
      <c r="AF240" t="inlineStr">
        <is>
          <t>)*2</t>
        </is>
      </c>
      <c r="AG240" t="n">
        <v>15.6</v>
      </c>
      <c r="AH240" t="n">
        <v>2</v>
      </c>
      <c r="AI240" t="n">
        <v>78857280</v>
      </c>
      <c r="AJ240" t="n">
        <v>243</v>
      </c>
      <c r="AK240" t="n">
        <v>0</v>
      </c>
      <c r="AL240" t="n">
        <v>0</v>
      </c>
      <c r="AM240" t="n">
        <v>0</v>
      </c>
      <c r="AN240" t="n">
        <v>0</v>
      </c>
      <c r="AO240" t="n">
        <v>0</v>
      </c>
      <c r="AP240" t="n">
        <v>0</v>
      </c>
      <c r="AQ240" t="n">
        <v>0</v>
      </c>
      <c r="AR240" t="n">
        <v>0</v>
      </c>
    </row>
    <row r="241">
      <c r="A241">
        <f>ROW(Source!A663)</f>
        <v/>
      </c>
      <c r="B241" t="n">
        <v>78857360</v>
      </c>
      <c r="C241" t="n">
        <v>78857351</v>
      </c>
      <c r="D241" t="n">
        <v>18409850</v>
      </c>
      <c r="E241" t="n">
        <v>1</v>
      </c>
      <c r="F241" t="n">
        <v>1</v>
      </c>
      <c r="G241" t="n">
        <v>1</v>
      </c>
      <c r="H241" t="n">
        <v>1</v>
      </c>
      <c r="I241" t="inlineStr">
        <is>
          <t>1-1035-90</t>
        </is>
      </c>
      <c r="J241" t="inlineStr"/>
      <c r="K241" t="inlineStr">
        <is>
          <t>Рабочий строитель среднего разряда 3,5</t>
        </is>
      </c>
      <c r="L241" t="n">
        <v>1369</v>
      </c>
      <c r="N241" t="n">
        <v>1013</v>
      </c>
      <c r="O241" t="inlineStr">
        <is>
          <t>чел.-ч</t>
        </is>
      </c>
      <c r="P241" t="inlineStr">
        <is>
          <t>чел.-ч</t>
        </is>
      </c>
      <c r="Q241" t="n">
        <v>1</v>
      </c>
      <c r="X241" t="n">
        <v>81</v>
      </c>
      <c r="Y241" t="n">
        <v>0</v>
      </c>
      <c r="Z241" t="n">
        <v>0</v>
      </c>
      <c r="AA241" t="n">
        <v>0</v>
      </c>
      <c r="AB241" t="n">
        <v>9.07</v>
      </c>
      <c r="AC241" t="n">
        <v>0</v>
      </c>
      <c r="AD241" t="n">
        <v>1</v>
      </c>
      <c r="AE241" t="n">
        <v>1</v>
      </c>
      <c r="AF241" t="inlineStr"/>
      <c r="AG241" t="n">
        <v>81</v>
      </c>
      <c r="AH241" t="n">
        <v>2</v>
      </c>
      <c r="AI241" t="n">
        <v>78857360</v>
      </c>
      <c r="AJ241" t="n">
        <v>245</v>
      </c>
      <c r="AK241" t="n">
        <v>0</v>
      </c>
      <c r="AL241" t="n">
        <v>0</v>
      </c>
      <c r="AM241" t="n">
        <v>0</v>
      </c>
      <c r="AN241" t="n">
        <v>0</v>
      </c>
      <c r="AO241" t="n">
        <v>0</v>
      </c>
      <c r="AP241" t="n">
        <v>0</v>
      </c>
      <c r="AQ241" t="n">
        <v>0</v>
      </c>
      <c r="AR241" t="n">
        <v>0</v>
      </c>
    </row>
    <row r="242">
      <c r="A242">
        <f>ROW(Source!A663)</f>
        <v/>
      </c>
      <c r="B242" t="n">
        <v>78857361</v>
      </c>
      <c r="C242" t="n">
        <v>78857351</v>
      </c>
      <c r="D242" t="n">
        <v>29174913</v>
      </c>
      <c r="E242" t="n">
        <v>1</v>
      </c>
      <c r="F242" t="n">
        <v>1</v>
      </c>
      <c r="G242" t="n">
        <v>1</v>
      </c>
      <c r="H242" t="n">
        <v>2</v>
      </c>
      <c r="I242" t="inlineStr">
        <is>
          <t>400001</t>
        </is>
      </c>
      <c r="J242" t="inlineStr">
        <is>
          <t>ТСЭМ Московской обл., 400001, приказ Минстроя России №675/пр от 28.02.2017 № 264/пр</t>
        </is>
      </c>
      <c r="K242" t="inlineStr">
        <is>
          <t>Автомобили бортовые, грузоподъемность до 5 т</t>
        </is>
      </c>
      <c r="L242" t="n">
        <v>1368</v>
      </c>
      <c r="N242" t="n">
        <v>1011</v>
      </c>
      <c r="O242" t="inlineStr">
        <is>
          <t>маш.-ч</t>
        </is>
      </c>
      <c r="P242" t="inlineStr">
        <is>
          <t>маш.-ч</t>
        </is>
      </c>
      <c r="Q242" t="n">
        <v>1</v>
      </c>
      <c r="X242" t="n">
        <v>0.05</v>
      </c>
      <c r="Y242" t="n">
        <v>0</v>
      </c>
      <c r="Z242" t="n">
        <v>87.17</v>
      </c>
      <c r="AA242" t="n">
        <v>11.6</v>
      </c>
      <c r="AB242" t="n">
        <v>0</v>
      </c>
      <c r="AC242" t="n">
        <v>0</v>
      </c>
      <c r="AD242" t="n">
        <v>1</v>
      </c>
      <c r="AE242" t="n">
        <v>0</v>
      </c>
      <c r="AF242" t="inlineStr"/>
      <c r="AG242" t="n">
        <v>0.05</v>
      </c>
      <c r="AH242" t="n">
        <v>2</v>
      </c>
      <c r="AI242" t="n">
        <v>78857361</v>
      </c>
      <c r="AJ242" t="n">
        <v>246</v>
      </c>
      <c r="AK242" t="n">
        <v>0</v>
      </c>
      <c r="AL242" t="n">
        <v>0</v>
      </c>
      <c r="AM242" t="n">
        <v>0</v>
      </c>
      <c r="AN242" t="n">
        <v>0</v>
      </c>
      <c r="AO242" t="n">
        <v>0</v>
      </c>
      <c r="AP242" t="n">
        <v>0</v>
      </c>
      <c r="AQ242" t="n">
        <v>0</v>
      </c>
      <c r="AR242" t="n">
        <v>0</v>
      </c>
    </row>
    <row r="243">
      <c r="A243">
        <f>ROW(Source!A663)</f>
        <v/>
      </c>
      <c r="B243" t="n">
        <v>78857362</v>
      </c>
      <c r="C243" t="n">
        <v>78857351</v>
      </c>
      <c r="D243" t="n">
        <v>29110398</v>
      </c>
      <c r="E243" t="n">
        <v>1</v>
      </c>
      <c r="F243" t="n">
        <v>1</v>
      </c>
      <c r="G243" t="n">
        <v>1</v>
      </c>
      <c r="H243" t="n">
        <v>3</v>
      </c>
      <c r="I243" t="inlineStr">
        <is>
          <t>101-0388</t>
        </is>
      </c>
      <c r="J243" t="inlineStr">
        <is>
          <t>ТССЦ Московской обл., 101-0388, приказ Минстроя России №675/пр от 28.02.2017 № 254/пр</t>
        </is>
      </c>
      <c r="K243" t="inlineStr">
        <is>
          <t>Краски масляные земляные марки МА-0115 мумия, сурик железный</t>
        </is>
      </c>
      <c r="L243" t="n">
        <v>1348</v>
      </c>
      <c r="N243" t="n">
        <v>1009</v>
      </c>
      <c r="O243" t="inlineStr">
        <is>
          <t>т</t>
        </is>
      </c>
      <c r="P243" t="inlineStr">
        <is>
          <t>т</t>
        </is>
      </c>
      <c r="Q243" t="n">
        <v>1000</v>
      </c>
      <c r="X243" t="n">
        <v>0.0014</v>
      </c>
      <c r="Y243" t="n">
        <v>15118.99</v>
      </c>
      <c r="Z243" t="n">
        <v>0</v>
      </c>
      <c r="AA243" t="n">
        <v>0</v>
      </c>
      <c r="AB243" t="n">
        <v>0</v>
      </c>
      <c r="AC243" t="n">
        <v>0</v>
      </c>
      <c r="AD243" t="n">
        <v>1</v>
      </c>
      <c r="AE243" t="n">
        <v>0</v>
      </c>
      <c r="AF243" t="inlineStr"/>
      <c r="AG243" t="n">
        <v>0.0014</v>
      </c>
      <c r="AH243" t="n">
        <v>2</v>
      </c>
      <c r="AI243" t="n">
        <v>78857362</v>
      </c>
      <c r="AJ243" t="n">
        <v>247</v>
      </c>
      <c r="AK243" t="n">
        <v>0</v>
      </c>
      <c r="AL243" t="n">
        <v>0</v>
      </c>
      <c r="AM243" t="n">
        <v>0</v>
      </c>
      <c r="AN243" t="n">
        <v>0</v>
      </c>
      <c r="AO243" t="n">
        <v>0</v>
      </c>
      <c r="AP243" t="n">
        <v>0</v>
      </c>
      <c r="AQ243" t="n">
        <v>0</v>
      </c>
      <c r="AR243" t="n">
        <v>0</v>
      </c>
    </row>
    <row r="244">
      <c r="A244">
        <f>ROW(Source!A663)</f>
        <v/>
      </c>
      <c r="B244" t="n">
        <v>78857363</v>
      </c>
      <c r="C244" t="n">
        <v>78857351</v>
      </c>
      <c r="D244" t="n">
        <v>29110573</v>
      </c>
      <c r="E244" t="n">
        <v>1</v>
      </c>
      <c r="F244" t="n">
        <v>1</v>
      </c>
      <c r="G244" t="n">
        <v>1</v>
      </c>
      <c r="H244" t="n">
        <v>3</v>
      </c>
      <c r="I244" t="inlineStr">
        <is>
          <t>101-0628</t>
        </is>
      </c>
      <c r="J244" t="inlineStr">
        <is>
          <t>ТССЦ Московской обл., 101-0628, приказ Минстроя России №675/пр от 28.02.2017 № 254/пр</t>
        </is>
      </c>
      <c r="K244" t="inlineStr">
        <is>
          <t>Олифа комбинированная, марки К-3</t>
        </is>
      </c>
      <c r="L244" t="n">
        <v>1348</v>
      </c>
      <c r="N244" t="n">
        <v>1009</v>
      </c>
      <c r="O244" t="inlineStr">
        <is>
          <t>т</t>
        </is>
      </c>
      <c r="P244" t="inlineStr">
        <is>
          <t>т</t>
        </is>
      </c>
      <c r="Q244" t="n">
        <v>1000</v>
      </c>
      <c r="X244" t="n">
        <v>0.0007</v>
      </c>
      <c r="Y244" t="n">
        <v>16950</v>
      </c>
      <c r="Z244" t="n">
        <v>0</v>
      </c>
      <c r="AA244" t="n">
        <v>0</v>
      </c>
      <c r="AB244" t="n">
        <v>0</v>
      </c>
      <c r="AC244" t="n">
        <v>0</v>
      </c>
      <c r="AD244" t="n">
        <v>1</v>
      </c>
      <c r="AE244" t="n">
        <v>0</v>
      </c>
      <c r="AF244" t="inlineStr"/>
      <c r="AG244" t="n">
        <v>0.0007</v>
      </c>
      <c r="AH244" t="n">
        <v>2</v>
      </c>
      <c r="AI244" t="n">
        <v>78857363</v>
      </c>
      <c r="AJ244" t="n">
        <v>248</v>
      </c>
      <c r="AK244" t="n">
        <v>0</v>
      </c>
      <c r="AL244" t="n">
        <v>0</v>
      </c>
      <c r="AM244" t="n">
        <v>0</v>
      </c>
      <c r="AN244" t="n">
        <v>0</v>
      </c>
      <c r="AO244" t="n">
        <v>0</v>
      </c>
      <c r="AP244" t="n">
        <v>0</v>
      </c>
      <c r="AQ244" t="n">
        <v>0</v>
      </c>
      <c r="AR244" t="n">
        <v>0</v>
      </c>
    </row>
    <row r="245">
      <c r="A245">
        <f>ROW(Source!A663)</f>
        <v/>
      </c>
      <c r="B245" t="n">
        <v>78857364</v>
      </c>
      <c r="C245" t="n">
        <v>78857351</v>
      </c>
      <c r="D245" t="n">
        <v>29107963</v>
      </c>
      <c r="E245" t="n">
        <v>1</v>
      </c>
      <c r="F245" t="n">
        <v>1</v>
      </c>
      <c r="G245" t="n">
        <v>1</v>
      </c>
      <c r="H245" t="n">
        <v>3</v>
      </c>
      <c r="I245" t="inlineStr">
        <is>
          <t>101-1669</t>
        </is>
      </c>
      <c r="J245" t="inlineStr">
        <is>
          <t>ТССЦ Московской обл., 101-1669, приказ Минстроя России №675/пр от 28.02.2017 № 254/пр</t>
        </is>
      </c>
      <c r="K245" t="inlineStr">
        <is>
          <t>Очес льняной</t>
        </is>
      </c>
      <c r="L245" t="n">
        <v>1346</v>
      </c>
      <c r="N245" t="n">
        <v>1009</v>
      </c>
      <c r="O245" t="inlineStr">
        <is>
          <t>кг</t>
        </is>
      </c>
      <c r="P245" t="inlineStr">
        <is>
          <t>кг</t>
        </is>
      </c>
      <c r="Q245" t="n">
        <v>1</v>
      </c>
      <c r="X245" t="n">
        <v>0.7</v>
      </c>
      <c r="Y245" t="n">
        <v>37.29</v>
      </c>
      <c r="Z245" t="n">
        <v>0</v>
      </c>
      <c r="AA245" t="n">
        <v>0</v>
      </c>
      <c r="AB245" t="n">
        <v>0</v>
      </c>
      <c r="AC245" t="n">
        <v>0</v>
      </c>
      <c r="AD245" t="n">
        <v>1</v>
      </c>
      <c r="AE245" t="n">
        <v>0</v>
      </c>
      <c r="AF245" t="inlineStr"/>
      <c r="AG245" t="n">
        <v>0.7</v>
      </c>
      <c r="AH245" t="n">
        <v>2</v>
      </c>
      <c r="AI245" t="n">
        <v>78857364</v>
      </c>
      <c r="AJ245" t="n">
        <v>249</v>
      </c>
      <c r="AK245" t="n">
        <v>0</v>
      </c>
      <c r="AL245" t="n">
        <v>0</v>
      </c>
      <c r="AM245" t="n">
        <v>0</v>
      </c>
      <c r="AN245" t="n">
        <v>0</v>
      </c>
      <c r="AO245" t="n">
        <v>0</v>
      </c>
      <c r="AP245" t="n">
        <v>0</v>
      </c>
      <c r="AQ245" t="n">
        <v>0</v>
      </c>
      <c r="AR245" t="n">
        <v>0</v>
      </c>
    </row>
    <row r="246">
      <c r="A246">
        <f>ROW(Source!A663)</f>
        <v/>
      </c>
      <c r="B246" t="n">
        <v>78857365</v>
      </c>
      <c r="C246" t="n">
        <v>78857351</v>
      </c>
      <c r="D246" t="n">
        <v>29142465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302-1342</t>
        </is>
      </c>
      <c r="J246" t="inlineStr">
        <is>
          <t>ТССЦ Московской обл., 302-1342, приказ Минстроя России №675/пр от 28.02.2017 № 256/пр</t>
        </is>
      </c>
      <c r="K246" t="inlineStr">
        <is>
          <t>Вентили проходные муфтовые 15кч18п для воды давлением 1,6 МПа (16 кгс/см2), диаметром 20 мм</t>
        </is>
      </c>
      <c r="L246" t="n">
        <v>1354</v>
      </c>
      <c r="N246" t="n">
        <v>1010</v>
      </c>
      <c r="O246" t="inlineStr">
        <is>
          <t>шт.</t>
        </is>
      </c>
      <c r="P246" t="inlineStr">
        <is>
          <t>шт.</t>
        </is>
      </c>
      <c r="Q246" t="n">
        <v>1</v>
      </c>
      <c r="X246" t="n">
        <v>100</v>
      </c>
      <c r="Y246" t="n">
        <v>21.81</v>
      </c>
      <c r="Z246" t="n">
        <v>0</v>
      </c>
      <c r="AA246" t="n">
        <v>0</v>
      </c>
      <c r="AB246" t="n">
        <v>0</v>
      </c>
      <c r="AC246" t="n">
        <v>0</v>
      </c>
      <c r="AD246" t="n">
        <v>1</v>
      </c>
      <c r="AE246" t="n">
        <v>0</v>
      </c>
      <c r="AF246" t="inlineStr"/>
      <c r="AG246" t="n">
        <v>100</v>
      </c>
      <c r="AH246" t="n">
        <v>2</v>
      </c>
      <c r="AI246" t="n">
        <v>78857365</v>
      </c>
      <c r="AJ246" t="n">
        <v>250</v>
      </c>
      <c r="AK246" t="n">
        <v>0</v>
      </c>
      <c r="AL246" t="n">
        <v>0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</row>
    <row r="247">
      <c r="A247">
        <f>ROW(Source!A663)</f>
        <v/>
      </c>
      <c r="B247" t="n">
        <v>78857366</v>
      </c>
      <c r="C247" t="n">
        <v>78857351</v>
      </c>
      <c r="D247" t="n">
        <v>29164350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509-9899</t>
        </is>
      </c>
      <c r="J247" t="inlineStr">
        <is>
          <t>ТССЦ Московской обл., 509-9899, приказ Минстроя России №675/пр от 28.02.2017 № 258/пр</t>
        </is>
      </c>
      <c r="K247" t="inlineStr">
        <is>
          <t>Строительный мусор и масса возвратных материалов</t>
        </is>
      </c>
      <c r="L247" t="n">
        <v>1348</v>
      </c>
      <c r="N247" t="n">
        <v>1009</v>
      </c>
      <c r="O247" t="inlineStr">
        <is>
          <t>т</t>
        </is>
      </c>
      <c r="P247" t="inlineStr">
        <is>
          <t>т</t>
        </is>
      </c>
      <c r="Q247" t="n">
        <v>1000</v>
      </c>
      <c r="X247" t="n">
        <v>0.04</v>
      </c>
      <c r="Y247" t="n">
        <v>0</v>
      </c>
      <c r="Z247" t="n">
        <v>0</v>
      </c>
      <c r="AA247" t="n">
        <v>0</v>
      </c>
      <c r="AB247" t="n">
        <v>0</v>
      </c>
      <c r="AC247" t="n">
        <v>0</v>
      </c>
      <c r="AD247" t="n">
        <v>0</v>
      </c>
      <c r="AE247" t="n">
        <v>0</v>
      </c>
      <c r="AF247" t="inlineStr"/>
      <c r="AG247" t="n">
        <v>0.04</v>
      </c>
      <c r="AH247" t="n">
        <v>2</v>
      </c>
      <c r="AI247" t="n">
        <v>78857366</v>
      </c>
      <c r="AJ247" t="n">
        <v>251</v>
      </c>
      <c r="AK247" t="n">
        <v>0</v>
      </c>
      <c r="AL247" t="n">
        <v>0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</row>
    <row r="248">
      <c r="A248">
        <f>ROW(Source!A703)</f>
        <v/>
      </c>
      <c r="B248" t="n">
        <v>78857440</v>
      </c>
      <c r="C248" t="n">
        <v>78857432</v>
      </c>
      <c r="D248" t="n">
        <v>18409850</v>
      </c>
      <c r="E248" t="n">
        <v>1</v>
      </c>
      <c r="F248" t="n">
        <v>1</v>
      </c>
      <c r="G248" t="n">
        <v>1</v>
      </c>
      <c r="H248" t="n">
        <v>1</v>
      </c>
      <c r="I248" t="inlineStr">
        <is>
          <t>1-1035-90</t>
        </is>
      </c>
      <c r="J248" t="inlineStr"/>
      <c r="K248" t="inlineStr">
        <is>
          <t>Рабочий строитель среднего разряда 3,5</t>
        </is>
      </c>
      <c r="L248" t="n">
        <v>1369</v>
      </c>
      <c r="N248" t="n">
        <v>1013</v>
      </c>
      <c r="O248" t="inlineStr">
        <is>
          <t>чел.-ч</t>
        </is>
      </c>
      <c r="P248" t="inlineStr">
        <is>
          <t>чел.-ч</t>
        </is>
      </c>
      <c r="Q248" t="n">
        <v>1</v>
      </c>
      <c r="X248" t="n">
        <v>81</v>
      </c>
      <c r="Y248" t="n">
        <v>0</v>
      </c>
      <c r="Z248" t="n">
        <v>0</v>
      </c>
      <c r="AA248" t="n">
        <v>0</v>
      </c>
      <c r="AB248" t="n">
        <v>9.07</v>
      </c>
      <c r="AC248" t="n">
        <v>0</v>
      </c>
      <c r="AD248" t="n">
        <v>1</v>
      </c>
      <c r="AE248" t="n">
        <v>1</v>
      </c>
      <c r="AF248" t="inlineStr"/>
      <c r="AG248" t="n">
        <v>81</v>
      </c>
      <c r="AH248" t="n">
        <v>2</v>
      </c>
      <c r="AI248" t="n">
        <v>78857433</v>
      </c>
      <c r="AJ248" t="n">
        <v>252</v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</row>
    <row r="249">
      <c r="A249">
        <f>ROW(Source!A703)</f>
        <v/>
      </c>
      <c r="B249" t="n">
        <v>78857441</v>
      </c>
      <c r="C249" t="n">
        <v>78857432</v>
      </c>
      <c r="D249" t="n">
        <v>29174913</v>
      </c>
      <c r="E249" t="n">
        <v>1</v>
      </c>
      <c r="F249" t="n">
        <v>1</v>
      </c>
      <c r="G249" t="n">
        <v>1</v>
      </c>
      <c r="H249" t="n">
        <v>2</v>
      </c>
      <c r="I249" t="inlineStr">
        <is>
          <t>400001</t>
        </is>
      </c>
      <c r="J249" t="inlineStr">
        <is>
          <t>ТСЭМ Московской обл., 400001, приказ Минстроя России №675/пр от 28.02.2017 № 264/пр</t>
        </is>
      </c>
      <c r="K249" t="inlineStr">
        <is>
          <t>Автомобили бортовые, грузоподъемность до 5 т</t>
        </is>
      </c>
      <c r="L249" t="n">
        <v>1368</v>
      </c>
      <c r="N249" t="n">
        <v>1011</v>
      </c>
      <c r="O249" t="inlineStr">
        <is>
          <t>маш.-ч</t>
        </is>
      </c>
      <c r="P249" t="inlineStr">
        <is>
          <t>маш.-ч</t>
        </is>
      </c>
      <c r="Q249" t="n">
        <v>1</v>
      </c>
      <c r="X249" t="n">
        <v>0.05</v>
      </c>
      <c r="Y249" t="n">
        <v>0</v>
      </c>
      <c r="Z249" t="n">
        <v>87.17</v>
      </c>
      <c r="AA249" t="n">
        <v>11.6</v>
      </c>
      <c r="AB249" t="n">
        <v>0</v>
      </c>
      <c r="AC249" t="n">
        <v>0</v>
      </c>
      <c r="AD249" t="n">
        <v>1</v>
      </c>
      <c r="AE249" t="n">
        <v>0</v>
      </c>
      <c r="AF249" t="inlineStr"/>
      <c r="AG249" t="n">
        <v>0.05</v>
      </c>
      <c r="AH249" t="n">
        <v>2</v>
      </c>
      <c r="AI249" t="n">
        <v>78857434</v>
      </c>
      <c r="AJ249" t="n">
        <v>253</v>
      </c>
      <c r="AK249" t="n">
        <v>0</v>
      </c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</row>
    <row r="250">
      <c r="A250">
        <f>ROW(Source!A703)</f>
        <v/>
      </c>
      <c r="B250" t="n">
        <v>78857442</v>
      </c>
      <c r="C250" t="n">
        <v>78857432</v>
      </c>
      <c r="D250" t="n">
        <v>29110398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101-0388</t>
        </is>
      </c>
      <c r="J250" t="inlineStr">
        <is>
          <t>ТССЦ Московской обл., 101-0388, приказ Минстроя России №675/пр от 28.02.2017 № 254/пр</t>
        </is>
      </c>
      <c r="K250" t="inlineStr">
        <is>
          <t>Краски масляные земляные марки МА-0115 мумия, сурик железный</t>
        </is>
      </c>
      <c r="L250" t="n">
        <v>1348</v>
      </c>
      <c r="N250" t="n">
        <v>1009</v>
      </c>
      <c r="O250" t="inlineStr">
        <is>
          <t>т</t>
        </is>
      </c>
      <c r="P250" t="inlineStr">
        <is>
          <t>т</t>
        </is>
      </c>
      <c r="Q250" t="n">
        <v>1000</v>
      </c>
      <c r="X250" t="n">
        <v>0.0014</v>
      </c>
      <c r="Y250" t="n">
        <v>15118.99</v>
      </c>
      <c r="Z250" t="n">
        <v>0</v>
      </c>
      <c r="AA250" t="n">
        <v>0</v>
      </c>
      <c r="AB250" t="n">
        <v>0</v>
      </c>
      <c r="AC250" t="n">
        <v>0</v>
      </c>
      <c r="AD250" t="n">
        <v>1</v>
      </c>
      <c r="AE250" t="n">
        <v>0</v>
      </c>
      <c r="AF250" t="inlineStr"/>
      <c r="AG250" t="n">
        <v>0.0014</v>
      </c>
      <c r="AH250" t="n">
        <v>2</v>
      </c>
      <c r="AI250" t="n">
        <v>78857435</v>
      </c>
      <c r="AJ250" t="n">
        <v>254</v>
      </c>
      <c r="AK250" t="n">
        <v>0</v>
      </c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</row>
    <row r="251">
      <c r="A251">
        <f>ROW(Source!A703)</f>
        <v/>
      </c>
      <c r="B251" t="n">
        <v>78857443</v>
      </c>
      <c r="C251" t="n">
        <v>78857432</v>
      </c>
      <c r="D251" t="n">
        <v>29110573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101-0628</t>
        </is>
      </c>
      <c r="J251" t="inlineStr">
        <is>
          <t>ТССЦ Московской обл., 101-0628, приказ Минстроя России №675/пр от 28.02.2017 № 254/пр</t>
        </is>
      </c>
      <c r="K251" t="inlineStr">
        <is>
          <t>Олифа комбинированная, марки К-3</t>
        </is>
      </c>
      <c r="L251" t="n">
        <v>1348</v>
      </c>
      <c r="N251" t="n">
        <v>1009</v>
      </c>
      <c r="O251" t="inlineStr">
        <is>
          <t>т</t>
        </is>
      </c>
      <c r="P251" t="inlineStr">
        <is>
          <t>т</t>
        </is>
      </c>
      <c r="Q251" t="n">
        <v>1000</v>
      </c>
      <c r="X251" t="n">
        <v>0.0007</v>
      </c>
      <c r="Y251" t="n">
        <v>16950</v>
      </c>
      <c r="Z251" t="n">
        <v>0</v>
      </c>
      <c r="AA251" t="n">
        <v>0</v>
      </c>
      <c r="AB251" t="n">
        <v>0</v>
      </c>
      <c r="AC251" t="n">
        <v>0</v>
      </c>
      <c r="AD251" t="n">
        <v>1</v>
      </c>
      <c r="AE251" t="n">
        <v>0</v>
      </c>
      <c r="AF251" t="inlineStr"/>
      <c r="AG251" t="n">
        <v>0.0007</v>
      </c>
      <c r="AH251" t="n">
        <v>2</v>
      </c>
      <c r="AI251" t="n">
        <v>78857436</v>
      </c>
      <c r="AJ251" t="n">
        <v>255</v>
      </c>
      <c r="AK251" t="n">
        <v>0</v>
      </c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</row>
    <row r="252">
      <c r="A252">
        <f>ROW(Source!A703)</f>
        <v/>
      </c>
      <c r="B252" t="n">
        <v>78857444</v>
      </c>
      <c r="C252" t="n">
        <v>78857432</v>
      </c>
      <c r="D252" t="n">
        <v>29107963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101-1669</t>
        </is>
      </c>
      <c r="J252" t="inlineStr">
        <is>
          <t>ТССЦ Московской обл., 101-1669, приказ Минстроя России №675/пр от 28.02.2017 № 254/пр</t>
        </is>
      </c>
      <c r="K252" t="inlineStr">
        <is>
          <t>Очес льняной</t>
        </is>
      </c>
      <c r="L252" t="n">
        <v>1346</v>
      </c>
      <c r="N252" t="n">
        <v>1009</v>
      </c>
      <c r="O252" t="inlineStr">
        <is>
          <t>кг</t>
        </is>
      </c>
      <c r="P252" t="inlineStr">
        <is>
          <t>кг</t>
        </is>
      </c>
      <c r="Q252" t="n">
        <v>1</v>
      </c>
      <c r="X252" t="n">
        <v>0.7</v>
      </c>
      <c r="Y252" t="n">
        <v>37.29</v>
      </c>
      <c r="Z252" t="n">
        <v>0</v>
      </c>
      <c r="AA252" t="n">
        <v>0</v>
      </c>
      <c r="AB252" t="n">
        <v>0</v>
      </c>
      <c r="AC252" t="n">
        <v>0</v>
      </c>
      <c r="AD252" t="n">
        <v>1</v>
      </c>
      <c r="AE252" t="n">
        <v>0</v>
      </c>
      <c r="AF252" t="inlineStr"/>
      <c r="AG252" t="n">
        <v>0.7</v>
      </c>
      <c r="AH252" t="n">
        <v>2</v>
      </c>
      <c r="AI252" t="n">
        <v>78857437</v>
      </c>
      <c r="AJ252" t="n">
        <v>256</v>
      </c>
      <c r="AK252" t="n">
        <v>0</v>
      </c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</row>
    <row r="253">
      <c r="A253">
        <f>ROW(Source!A703)</f>
        <v/>
      </c>
      <c r="B253" t="n">
        <v>78857445</v>
      </c>
      <c r="C253" t="n">
        <v>78857432</v>
      </c>
      <c r="D253" t="n">
        <v>29142465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302-1342</t>
        </is>
      </c>
      <c r="J253" t="inlineStr">
        <is>
          <t>ТССЦ Московской обл., 302-1342, приказ Минстроя России №675/пр от 28.02.2017 № 256/пр</t>
        </is>
      </c>
      <c r="K253" t="inlineStr">
        <is>
          <t>Вентили проходные муфтовые 15кч18п для воды давлением 1,6 МПа (16 кгс/см2), диаметром 20 мм</t>
        </is>
      </c>
      <c r="L253" t="n">
        <v>1354</v>
      </c>
      <c r="N253" t="n">
        <v>1010</v>
      </c>
      <c r="O253" t="inlineStr">
        <is>
          <t>шт.</t>
        </is>
      </c>
      <c r="P253" t="inlineStr">
        <is>
          <t>шт.</t>
        </is>
      </c>
      <c r="Q253" t="n">
        <v>1</v>
      </c>
      <c r="X253" t="n">
        <v>100</v>
      </c>
      <c r="Y253" t="n">
        <v>21.81</v>
      </c>
      <c r="Z253" t="n">
        <v>0</v>
      </c>
      <c r="AA253" t="n">
        <v>0</v>
      </c>
      <c r="AB253" t="n">
        <v>0</v>
      </c>
      <c r="AC253" t="n">
        <v>0</v>
      </c>
      <c r="AD253" t="n">
        <v>1</v>
      </c>
      <c r="AE253" t="n">
        <v>0</v>
      </c>
      <c r="AF253" t="inlineStr"/>
      <c r="AG253" t="n">
        <v>100</v>
      </c>
      <c r="AH253" t="n">
        <v>2</v>
      </c>
      <c r="AI253" t="n">
        <v>78857438</v>
      </c>
      <c r="AJ253" t="n">
        <v>257</v>
      </c>
      <c r="AK253" t="n">
        <v>0</v>
      </c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</row>
    <row r="254">
      <c r="A254">
        <f>ROW(Source!A703)</f>
        <v/>
      </c>
      <c r="B254" t="n">
        <v>78857446</v>
      </c>
      <c r="C254" t="n">
        <v>78857432</v>
      </c>
      <c r="D254" t="n">
        <v>29164350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509-9899</t>
        </is>
      </c>
      <c r="J254" t="inlineStr">
        <is>
          <t>ТССЦ Московской обл., 509-9899, приказ Минстроя России №675/пр от 28.02.2017 № 258/пр</t>
        </is>
      </c>
      <c r="K254" t="inlineStr">
        <is>
          <t>Строительный мусор и масса возвратных материалов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X254" t="n">
        <v>0.04</v>
      </c>
      <c r="Y254" t="n">
        <v>0</v>
      </c>
      <c r="Z254" t="n">
        <v>0</v>
      </c>
      <c r="AA254" t="n">
        <v>0</v>
      </c>
      <c r="AB254" t="n">
        <v>0</v>
      </c>
      <c r="AC254" t="n">
        <v>0</v>
      </c>
      <c r="AD254" t="n">
        <v>0</v>
      </c>
      <c r="AE254" t="n">
        <v>0</v>
      </c>
      <c r="AF254" t="inlineStr"/>
      <c r="AG254" t="n">
        <v>0.04</v>
      </c>
      <c r="AH254" t="n">
        <v>2</v>
      </c>
      <c r="AI254" t="n">
        <v>78857439</v>
      </c>
      <c r="AJ254" t="n">
        <v>258</v>
      </c>
      <c r="AK254" t="n">
        <v>0</v>
      </c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</row>
    <row r="255">
      <c r="A255">
        <f>ROW(Source!A743)</f>
        <v/>
      </c>
      <c r="B255" t="n">
        <v>78857575</v>
      </c>
      <c r="C255" t="n">
        <v>78857574</v>
      </c>
      <c r="D255" t="n">
        <v>18406785</v>
      </c>
      <c r="E255" t="n">
        <v>1</v>
      </c>
      <c r="F255" t="n">
        <v>1</v>
      </c>
      <c r="G255" t="n">
        <v>1</v>
      </c>
      <c r="H255" t="n">
        <v>1</v>
      </c>
      <c r="I255" t="inlineStr">
        <is>
          <t>1-1033-90</t>
        </is>
      </c>
      <c r="J255" t="inlineStr"/>
      <c r="K255" t="inlineStr">
        <is>
          <t>Рабочий строитель среднего разряда 3,3</t>
        </is>
      </c>
      <c r="L255" t="n">
        <v>1369</v>
      </c>
      <c r="N255" t="n">
        <v>1013</v>
      </c>
      <c r="O255" t="inlineStr">
        <is>
          <t>чел.-ч</t>
        </is>
      </c>
      <c r="P255" t="inlineStr">
        <is>
          <t>чел.-ч</t>
        </is>
      </c>
      <c r="Q255" t="n">
        <v>1</v>
      </c>
      <c r="X255" t="n">
        <v>112</v>
      </c>
      <c r="Y255" t="n">
        <v>0</v>
      </c>
      <c r="Z255" t="n">
        <v>0</v>
      </c>
      <c r="AA255" t="n">
        <v>0</v>
      </c>
      <c r="AB255" t="n">
        <v>8.859999999999999</v>
      </c>
      <c r="AC255" t="n">
        <v>0</v>
      </c>
      <c r="AD255" t="n">
        <v>1</v>
      </c>
      <c r="AE255" t="n">
        <v>1</v>
      </c>
      <c r="AF255" t="inlineStr"/>
      <c r="AG255" t="n">
        <v>112</v>
      </c>
      <c r="AH255" t="n">
        <v>2</v>
      </c>
      <c r="AI255" t="n">
        <v>78857575</v>
      </c>
      <c r="AJ255" t="n">
        <v>259</v>
      </c>
      <c r="AK255" t="n">
        <v>0</v>
      </c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</row>
    <row r="256">
      <c r="A256">
        <f>ROW(Source!A743)</f>
        <v/>
      </c>
      <c r="B256" t="n">
        <v>78857576</v>
      </c>
      <c r="C256" t="n">
        <v>78857574</v>
      </c>
      <c r="D256" t="n">
        <v>29174913</v>
      </c>
      <c r="E256" t="n">
        <v>1</v>
      </c>
      <c r="F256" t="n">
        <v>1</v>
      </c>
      <c r="G256" t="n">
        <v>1</v>
      </c>
      <c r="H256" t="n">
        <v>2</v>
      </c>
      <c r="I256" t="inlineStr">
        <is>
          <t>400001</t>
        </is>
      </c>
      <c r="J256" t="inlineStr">
        <is>
          <t>ТСЭМ Московской обл., 400001, приказ Минстроя России №675/пр от 28.02.2017 № 264/пр</t>
        </is>
      </c>
      <c r="K256" t="inlineStr">
        <is>
          <t>Автомобили бортовые, грузоподъемность до 5 т</t>
        </is>
      </c>
      <c r="L256" t="n">
        <v>1368</v>
      </c>
      <c r="N256" t="n">
        <v>1011</v>
      </c>
      <c r="O256" t="inlineStr">
        <is>
          <t>маш.-ч</t>
        </is>
      </c>
      <c r="P256" t="inlineStr">
        <is>
          <t>маш.-ч</t>
        </is>
      </c>
      <c r="Q256" t="n">
        <v>1</v>
      </c>
      <c r="X256" t="n">
        <v>0.1</v>
      </c>
      <c r="Y256" t="n">
        <v>0</v>
      </c>
      <c r="Z256" t="n">
        <v>87.17</v>
      </c>
      <c r="AA256" t="n">
        <v>11.6</v>
      </c>
      <c r="AB256" t="n">
        <v>0</v>
      </c>
      <c r="AC256" t="n">
        <v>0</v>
      </c>
      <c r="AD256" t="n">
        <v>1</v>
      </c>
      <c r="AE256" t="n">
        <v>0</v>
      </c>
      <c r="AF256" t="inlineStr"/>
      <c r="AG256" t="n">
        <v>0.1</v>
      </c>
      <c r="AH256" t="n">
        <v>2</v>
      </c>
      <c r="AI256" t="n">
        <v>78857576</v>
      </c>
      <c r="AJ256" t="n">
        <v>260</v>
      </c>
      <c r="AK256" t="n">
        <v>0</v>
      </c>
      <c r="AL256" t="n">
        <v>0</v>
      </c>
      <c r="AM256" t="n">
        <v>0</v>
      </c>
      <c r="AN256" t="n">
        <v>0</v>
      </c>
      <c r="AO256" t="n">
        <v>0</v>
      </c>
      <c r="AP256" t="n">
        <v>0</v>
      </c>
      <c r="AQ256" t="n">
        <v>0</v>
      </c>
      <c r="AR256" t="n">
        <v>0</v>
      </c>
    </row>
    <row r="257">
      <c r="A257">
        <f>ROW(Source!A743)</f>
        <v/>
      </c>
      <c r="B257" t="n">
        <v>78857577</v>
      </c>
      <c r="C257" t="n">
        <v>78857574</v>
      </c>
      <c r="D257" t="n">
        <v>29113083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101-1628</t>
        </is>
      </c>
      <c r="J257" t="inlineStr">
        <is>
          <t>ТССЦ Московской обл., 101-1628, приказ Минстроя России №675/пр от 28.02.2017 № 254/пр</t>
        </is>
      </c>
      <c r="K257" t="inlineStr">
        <is>
          <t>Сталь листовая углеродистая обыкновенного качества марки ВСт3пс5 толщиной 8-20 мм</t>
        </is>
      </c>
      <c r="L257" t="n">
        <v>1348</v>
      </c>
      <c r="N257" t="n">
        <v>1009</v>
      </c>
      <c r="O257" t="inlineStr">
        <is>
          <t>т</t>
        </is>
      </c>
      <c r="P257" t="inlineStr">
        <is>
          <t>т</t>
        </is>
      </c>
      <c r="Q257" t="n">
        <v>1000</v>
      </c>
      <c r="X257" t="n">
        <v>0.094</v>
      </c>
      <c r="Y257" t="n">
        <v>5763</v>
      </c>
      <c r="Z257" t="n">
        <v>0</v>
      </c>
      <c r="AA257" t="n">
        <v>0</v>
      </c>
      <c r="AB257" t="n">
        <v>0</v>
      </c>
      <c r="AC257" t="n">
        <v>0</v>
      </c>
      <c r="AD257" t="n">
        <v>1</v>
      </c>
      <c r="AE257" t="n">
        <v>0</v>
      </c>
      <c r="AF257" t="inlineStr"/>
      <c r="AG257" t="n">
        <v>0.094</v>
      </c>
      <c r="AH257" t="n">
        <v>2</v>
      </c>
      <c r="AI257" t="n">
        <v>78857577</v>
      </c>
      <c r="AJ257" t="n">
        <v>261</v>
      </c>
      <c r="AK257" t="n">
        <v>0</v>
      </c>
      <c r="AL257" t="n">
        <v>0</v>
      </c>
      <c r="AM257" t="n">
        <v>0</v>
      </c>
      <c r="AN257" t="n">
        <v>0</v>
      </c>
      <c r="AO257" t="n">
        <v>0</v>
      </c>
      <c r="AP257" t="n">
        <v>0</v>
      </c>
      <c r="AQ257" t="n">
        <v>0</v>
      </c>
      <c r="AR257" t="n">
        <v>0</v>
      </c>
    </row>
    <row r="258">
      <c r="A258">
        <f>ROW(Source!A743)</f>
        <v/>
      </c>
      <c r="B258" t="n">
        <v>78857578</v>
      </c>
      <c r="C258" t="n">
        <v>78857574</v>
      </c>
      <c r="D258" t="n">
        <v>29114240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101-2576</t>
        </is>
      </c>
      <c r="J258" t="inlineStr">
        <is>
          <t>ТССЦ Московской обл., 101-2576, приказ Минстроя России №675/пр от 28.02.2017 № 254/пр</t>
        </is>
      </c>
      <c r="K258" t="inlineStr">
        <is>
          <t>Болты с гайками и шайбами для санитарно-технических работ диаметром 16 мм</t>
        </is>
      </c>
      <c r="L258" t="n">
        <v>1348</v>
      </c>
      <c r="N258" t="n">
        <v>1009</v>
      </c>
      <c r="O258" t="inlineStr">
        <is>
          <t>т</t>
        </is>
      </c>
      <c r="P258" t="inlineStr">
        <is>
          <t>т</t>
        </is>
      </c>
      <c r="Q258" t="n">
        <v>1000</v>
      </c>
      <c r="X258" t="n">
        <v>0.07199999999999999</v>
      </c>
      <c r="Y258" t="n">
        <v>14830</v>
      </c>
      <c r="Z258" t="n">
        <v>0</v>
      </c>
      <c r="AA258" t="n">
        <v>0</v>
      </c>
      <c r="AB258" t="n">
        <v>0</v>
      </c>
      <c r="AC258" t="n">
        <v>0</v>
      </c>
      <c r="AD258" t="n">
        <v>1</v>
      </c>
      <c r="AE258" t="n">
        <v>0</v>
      </c>
      <c r="AF258" t="inlineStr"/>
      <c r="AG258" t="n">
        <v>0.07199999999999999</v>
      </c>
      <c r="AH258" t="n">
        <v>2</v>
      </c>
      <c r="AI258" t="n">
        <v>78857578</v>
      </c>
      <c r="AJ258" t="n">
        <v>262</v>
      </c>
      <c r="AK258" t="n">
        <v>0</v>
      </c>
      <c r="AL258" t="n">
        <v>0</v>
      </c>
      <c r="AM258" t="n">
        <v>0</v>
      </c>
      <c r="AN258" t="n">
        <v>0</v>
      </c>
      <c r="AO258" t="n">
        <v>0</v>
      </c>
      <c r="AP258" t="n">
        <v>0</v>
      </c>
      <c r="AQ258" t="n">
        <v>0</v>
      </c>
      <c r="AR258" t="n">
        <v>0</v>
      </c>
    </row>
    <row r="259">
      <c r="A259">
        <f>ROW(Source!A743)</f>
        <v/>
      </c>
      <c r="B259" t="n">
        <v>78857579</v>
      </c>
      <c r="C259" t="n">
        <v>78857574</v>
      </c>
      <c r="D259" t="n">
        <v>29171637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509-0968</t>
        </is>
      </c>
      <c r="J259" t="inlineStr">
        <is>
          <t>ТССЦ Московской обл., 509-0968, приказ Минстроя России №675/пр от 28.02.2017 № 258/пр</t>
        </is>
      </c>
      <c r="K259" t="inlineStr">
        <is>
          <t>Прокладки из паронита марки ПМБ, толщиной 1 мм, диаметром 150 мм</t>
        </is>
      </c>
      <c r="L259" t="n">
        <v>1356</v>
      </c>
      <c r="N259" t="n">
        <v>1010</v>
      </c>
      <c r="O259" t="inlineStr">
        <is>
          <t>1000 шт.</t>
        </is>
      </c>
      <c r="P259" t="inlineStr">
        <is>
          <t>1000 шт.</t>
        </is>
      </c>
      <c r="Q259" t="n">
        <v>1000</v>
      </c>
      <c r="X259" t="n">
        <v>0.1</v>
      </c>
      <c r="Y259" t="n">
        <v>7980</v>
      </c>
      <c r="Z259" t="n">
        <v>0</v>
      </c>
      <c r="AA259" t="n">
        <v>0</v>
      </c>
      <c r="AB259" t="n">
        <v>0</v>
      </c>
      <c r="AC259" t="n">
        <v>0</v>
      </c>
      <c r="AD259" t="n">
        <v>1</v>
      </c>
      <c r="AE259" t="n">
        <v>0</v>
      </c>
      <c r="AF259" t="inlineStr"/>
      <c r="AG259" t="n">
        <v>0.1</v>
      </c>
      <c r="AH259" t="n">
        <v>2</v>
      </c>
      <c r="AI259" t="n">
        <v>78857579</v>
      </c>
      <c r="AJ259" t="n">
        <v>264</v>
      </c>
      <c r="AK259" t="n">
        <v>0</v>
      </c>
      <c r="AL259" t="n">
        <v>0</v>
      </c>
      <c r="AM259" t="n">
        <v>0</v>
      </c>
      <c r="AN259" t="n">
        <v>0</v>
      </c>
      <c r="AO259" t="n">
        <v>0</v>
      </c>
      <c r="AP259" t="n">
        <v>0</v>
      </c>
      <c r="AQ259" t="n">
        <v>0</v>
      </c>
      <c r="AR259" t="n">
        <v>0</v>
      </c>
    </row>
    <row r="260">
      <c r="A260">
        <f>ROW(Source!A783)</f>
        <v/>
      </c>
      <c r="B260" t="n">
        <v>78859213</v>
      </c>
      <c r="C260" t="n">
        <v>78859197</v>
      </c>
      <c r="D260" t="n">
        <v>18409850</v>
      </c>
      <c r="E260" t="n">
        <v>1</v>
      </c>
      <c r="F260" t="n">
        <v>1</v>
      </c>
      <c r="G260" t="n">
        <v>1</v>
      </c>
      <c r="H260" t="n">
        <v>1</v>
      </c>
      <c r="I260" t="inlineStr">
        <is>
          <t>1-1035-90</t>
        </is>
      </c>
      <c r="J260" t="inlineStr"/>
      <c r="K260" t="inlineStr">
        <is>
          <t>Рабочий строитель среднего разряда 3,5</t>
        </is>
      </c>
      <c r="L260" t="n">
        <v>1369</v>
      </c>
      <c r="N260" t="n">
        <v>1013</v>
      </c>
      <c r="O260" t="inlineStr">
        <is>
          <t>чел.-ч</t>
        </is>
      </c>
      <c r="P260" t="inlineStr">
        <is>
          <t>чел.-ч</t>
        </is>
      </c>
      <c r="Q260" t="n">
        <v>1</v>
      </c>
      <c r="X260" t="n">
        <v>133</v>
      </c>
      <c r="Y260" t="n">
        <v>0</v>
      </c>
      <c r="Z260" t="n">
        <v>0</v>
      </c>
      <c r="AA260" t="n">
        <v>0</v>
      </c>
      <c r="AB260" t="n">
        <v>9.07</v>
      </c>
      <c r="AC260" t="n">
        <v>0</v>
      </c>
      <c r="AD260" t="n">
        <v>1</v>
      </c>
      <c r="AE260" t="n">
        <v>1</v>
      </c>
      <c r="AF260" t="inlineStr"/>
      <c r="AG260" t="n">
        <v>133</v>
      </c>
      <c r="AH260" t="n">
        <v>2</v>
      </c>
      <c r="AI260" t="n">
        <v>78859213</v>
      </c>
      <c r="AJ260" t="n">
        <v>265</v>
      </c>
      <c r="AK260" t="n">
        <v>0</v>
      </c>
      <c r="AL260" t="n">
        <v>0</v>
      </c>
      <c r="AM260" t="n">
        <v>0</v>
      </c>
      <c r="AN260" t="n">
        <v>0</v>
      </c>
      <c r="AO260" t="n">
        <v>0</v>
      </c>
      <c r="AP260" t="n">
        <v>0</v>
      </c>
      <c r="AQ260" t="n">
        <v>0</v>
      </c>
      <c r="AR260" t="n">
        <v>0</v>
      </c>
    </row>
    <row r="261">
      <c r="A261">
        <f>ROW(Source!A783)</f>
        <v/>
      </c>
      <c r="B261" t="n">
        <v>78859214</v>
      </c>
      <c r="C261" t="n">
        <v>78859197</v>
      </c>
      <c r="D261" t="n">
        <v>29174913</v>
      </c>
      <c r="E261" t="n">
        <v>1</v>
      </c>
      <c r="F261" t="n">
        <v>1</v>
      </c>
      <c r="G261" t="n">
        <v>1</v>
      </c>
      <c r="H261" t="n">
        <v>2</v>
      </c>
      <c r="I261" t="inlineStr">
        <is>
          <t>400001</t>
        </is>
      </c>
      <c r="J261" t="inlineStr">
        <is>
          <t>ТСЭМ Московской обл., 400001, приказ Минстроя России №675/пр от 28.02.2017 № 264/пр</t>
        </is>
      </c>
      <c r="K261" t="inlineStr">
        <is>
          <t>Автомобили бортовые, грузоподъемность до 5 т</t>
        </is>
      </c>
      <c r="L261" t="n">
        <v>1368</v>
      </c>
      <c r="N261" t="n">
        <v>1011</v>
      </c>
      <c r="O261" t="inlineStr">
        <is>
          <t>маш.-ч</t>
        </is>
      </c>
      <c r="P261" t="inlineStr">
        <is>
          <t>маш.-ч</t>
        </is>
      </c>
      <c r="Q261" t="n">
        <v>1</v>
      </c>
      <c r="X261" t="n">
        <v>0.26</v>
      </c>
      <c r="Y261" t="n">
        <v>0</v>
      </c>
      <c r="Z261" t="n">
        <v>87.17</v>
      </c>
      <c r="AA261" t="n">
        <v>11.6</v>
      </c>
      <c r="AB261" t="n">
        <v>0</v>
      </c>
      <c r="AC261" t="n">
        <v>0</v>
      </c>
      <c r="AD261" t="n">
        <v>1</v>
      </c>
      <c r="AE261" t="n">
        <v>0</v>
      </c>
      <c r="AF261" t="inlineStr"/>
      <c r="AG261" t="n">
        <v>0.26</v>
      </c>
      <c r="AH261" t="n">
        <v>2</v>
      </c>
      <c r="AI261" t="n">
        <v>78859214</v>
      </c>
      <c r="AJ261" t="n">
        <v>266</v>
      </c>
      <c r="AK261" t="n">
        <v>0</v>
      </c>
      <c r="AL261" t="n">
        <v>0</v>
      </c>
      <c r="AM261" t="n">
        <v>0</v>
      </c>
      <c r="AN261" t="n">
        <v>0</v>
      </c>
      <c r="AO261" t="n">
        <v>0</v>
      </c>
      <c r="AP261" t="n">
        <v>0</v>
      </c>
      <c r="AQ261" t="n">
        <v>0</v>
      </c>
      <c r="AR261" t="n">
        <v>0</v>
      </c>
    </row>
    <row r="262">
      <c r="A262">
        <f>ROW(Source!A783)</f>
        <v/>
      </c>
      <c r="B262" t="n">
        <v>78859215</v>
      </c>
      <c r="C262" t="n">
        <v>78859197</v>
      </c>
      <c r="D262" t="n">
        <v>29110398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101-0388</t>
        </is>
      </c>
      <c r="J262" t="inlineStr">
        <is>
          <t>ТССЦ Московской обл., 101-0388, приказ Минстроя России №675/пр от 28.02.2017 № 254/пр</t>
        </is>
      </c>
      <c r="K262" t="inlineStr">
        <is>
          <t>Краски масляные земляные марки МА-0115 мумия, сурик железный</t>
        </is>
      </c>
      <c r="L262" t="n">
        <v>1348</v>
      </c>
      <c r="N262" t="n">
        <v>1009</v>
      </c>
      <c r="O262" t="inlineStr">
        <is>
          <t>т</t>
        </is>
      </c>
      <c r="P262" t="inlineStr">
        <is>
          <t>т</t>
        </is>
      </c>
      <c r="Q262" t="n">
        <v>1000</v>
      </c>
      <c r="X262" t="n">
        <v>0.0037</v>
      </c>
      <c r="Y262" t="n">
        <v>15118.99</v>
      </c>
      <c r="Z262" t="n">
        <v>0</v>
      </c>
      <c r="AA262" t="n">
        <v>0</v>
      </c>
      <c r="AB262" t="n">
        <v>0</v>
      </c>
      <c r="AC262" t="n">
        <v>0</v>
      </c>
      <c r="AD262" t="n">
        <v>1</v>
      </c>
      <c r="AE262" t="n">
        <v>0</v>
      </c>
      <c r="AF262" t="inlineStr"/>
      <c r="AG262" t="n">
        <v>0.0037</v>
      </c>
      <c r="AH262" t="n">
        <v>2</v>
      </c>
      <c r="AI262" t="n">
        <v>78859215</v>
      </c>
      <c r="AJ262" t="n">
        <v>267</v>
      </c>
      <c r="AK262" t="n">
        <v>0</v>
      </c>
      <c r="AL262" t="n">
        <v>0</v>
      </c>
      <c r="AM262" t="n">
        <v>0</v>
      </c>
      <c r="AN262" t="n">
        <v>0</v>
      </c>
      <c r="AO262" t="n">
        <v>0</v>
      </c>
      <c r="AP262" t="n">
        <v>0</v>
      </c>
      <c r="AQ262" t="n">
        <v>0</v>
      </c>
      <c r="AR262" t="n">
        <v>0</v>
      </c>
    </row>
    <row r="263">
      <c r="A263">
        <f>ROW(Source!A783)</f>
        <v/>
      </c>
      <c r="B263" t="n">
        <v>78859216</v>
      </c>
      <c r="C263" t="n">
        <v>78859197</v>
      </c>
      <c r="D263" t="n">
        <v>29110573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101-0628</t>
        </is>
      </c>
      <c r="J263" t="inlineStr">
        <is>
          <t>ТССЦ Московской обл., 101-0628, приказ Минстроя России №675/пр от 28.02.2017 № 254/пр</t>
        </is>
      </c>
      <c r="K263" t="inlineStr">
        <is>
          <t>Олифа комбинированная, марки К-3</t>
        </is>
      </c>
      <c r="L263" t="n">
        <v>1348</v>
      </c>
      <c r="N263" t="n">
        <v>1009</v>
      </c>
      <c r="O263" t="inlineStr">
        <is>
          <t>т</t>
        </is>
      </c>
      <c r="P263" t="inlineStr">
        <is>
          <t>т</t>
        </is>
      </c>
      <c r="Q263" t="n">
        <v>1000</v>
      </c>
      <c r="X263" t="n">
        <v>0.0018</v>
      </c>
      <c r="Y263" t="n">
        <v>16950</v>
      </c>
      <c r="Z263" t="n">
        <v>0</v>
      </c>
      <c r="AA263" t="n">
        <v>0</v>
      </c>
      <c r="AB263" t="n">
        <v>0</v>
      </c>
      <c r="AC263" t="n">
        <v>0</v>
      </c>
      <c r="AD263" t="n">
        <v>1</v>
      </c>
      <c r="AE263" t="n">
        <v>0</v>
      </c>
      <c r="AF263" t="inlineStr"/>
      <c r="AG263" t="n">
        <v>0.0018</v>
      </c>
      <c r="AH263" t="n">
        <v>2</v>
      </c>
      <c r="AI263" t="n">
        <v>78859216</v>
      </c>
      <c r="AJ263" t="n">
        <v>268</v>
      </c>
      <c r="AK263" t="n">
        <v>0</v>
      </c>
      <c r="AL263" t="n">
        <v>0</v>
      </c>
      <c r="AM263" t="n">
        <v>0</v>
      </c>
      <c r="AN263" t="n">
        <v>0</v>
      </c>
      <c r="AO263" t="n">
        <v>0</v>
      </c>
      <c r="AP263" t="n">
        <v>0</v>
      </c>
      <c r="AQ263" t="n">
        <v>0</v>
      </c>
      <c r="AR263" t="n">
        <v>0</v>
      </c>
    </row>
    <row r="264">
      <c r="A264">
        <f>ROW(Source!A783)</f>
        <v/>
      </c>
      <c r="B264" t="n">
        <v>78859217</v>
      </c>
      <c r="C264" t="n">
        <v>78859197</v>
      </c>
      <c r="D264" t="n">
        <v>29107963</v>
      </c>
      <c r="E264" t="n">
        <v>1</v>
      </c>
      <c r="F264" t="n">
        <v>1</v>
      </c>
      <c r="G264" t="n">
        <v>1</v>
      </c>
      <c r="H264" t="n">
        <v>3</v>
      </c>
      <c r="I264" t="inlineStr">
        <is>
          <t>101-1669</t>
        </is>
      </c>
      <c r="J264" t="inlineStr">
        <is>
          <t>ТССЦ Московской обл., 101-1669, приказ Минстроя России №675/пр от 28.02.2017 № 254/пр</t>
        </is>
      </c>
      <c r="K264" t="inlineStr">
        <is>
          <t>Очес льняной</t>
        </is>
      </c>
      <c r="L264" t="n">
        <v>1346</v>
      </c>
      <c r="N264" t="n">
        <v>1009</v>
      </c>
      <c r="O264" t="inlineStr">
        <is>
          <t>кг</t>
        </is>
      </c>
      <c r="P264" t="inlineStr">
        <is>
          <t>кг</t>
        </is>
      </c>
      <c r="Q264" t="n">
        <v>1</v>
      </c>
      <c r="X264" t="n">
        <v>1.84</v>
      </c>
      <c r="Y264" t="n">
        <v>37.29</v>
      </c>
      <c r="Z264" t="n">
        <v>0</v>
      </c>
      <c r="AA264" t="n">
        <v>0</v>
      </c>
      <c r="AB264" t="n">
        <v>0</v>
      </c>
      <c r="AC264" t="n">
        <v>0</v>
      </c>
      <c r="AD264" t="n">
        <v>1</v>
      </c>
      <c r="AE264" t="n">
        <v>0</v>
      </c>
      <c r="AF264" t="inlineStr"/>
      <c r="AG264" t="n">
        <v>1.84</v>
      </c>
      <c r="AH264" t="n">
        <v>2</v>
      </c>
      <c r="AI264" t="n">
        <v>78859217</v>
      </c>
      <c r="AJ264" t="n">
        <v>269</v>
      </c>
      <c r="AK264" t="n">
        <v>0</v>
      </c>
      <c r="AL264" t="n">
        <v>0</v>
      </c>
      <c r="AM264" t="n">
        <v>0</v>
      </c>
      <c r="AN264" t="n">
        <v>0</v>
      </c>
      <c r="AO264" t="n">
        <v>0</v>
      </c>
      <c r="AP264" t="n">
        <v>0</v>
      </c>
      <c r="AQ264" t="n">
        <v>0</v>
      </c>
      <c r="AR264" t="n">
        <v>0</v>
      </c>
    </row>
    <row r="265">
      <c r="A265">
        <f>ROW(Source!A783)</f>
        <v/>
      </c>
      <c r="B265" t="n">
        <v>78859218</v>
      </c>
      <c r="C265" t="n">
        <v>78859197</v>
      </c>
      <c r="D265" t="n">
        <v>29142469</v>
      </c>
      <c r="E265" t="n">
        <v>1</v>
      </c>
      <c r="F265" t="n">
        <v>1</v>
      </c>
      <c r="G265" t="n">
        <v>1</v>
      </c>
      <c r="H265" t="n">
        <v>3</v>
      </c>
      <c r="I265" t="inlineStr">
        <is>
          <t>302-1346</t>
        </is>
      </c>
      <c r="J265" t="inlineStr">
        <is>
          <t>ТССЦ Московской обл., 302-1346, приказ Минстроя России №675/пр от 28.02.2017 № 256/пр</t>
        </is>
      </c>
      <c r="K265" t="inlineStr">
        <is>
          <t>Вентили проходные муфтовые 15кч18п для воды давлением 1,6 МПа (16 кгс/см2), диаметром 50 мм</t>
        </is>
      </c>
      <c r="L265" t="n">
        <v>1354</v>
      </c>
      <c r="N265" t="n">
        <v>1010</v>
      </c>
      <c r="O265" t="inlineStr">
        <is>
          <t>шт.</t>
        </is>
      </c>
      <c r="P265" t="inlineStr">
        <is>
          <t>шт.</t>
        </is>
      </c>
      <c r="Q265" t="n">
        <v>1</v>
      </c>
      <c r="X265" t="n">
        <v>100</v>
      </c>
      <c r="Y265" t="n">
        <v>82.33</v>
      </c>
      <c r="Z265" t="n">
        <v>0</v>
      </c>
      <c r="AA265" t="n">
        <v>0</v>
      </c>
      <c r="AB265" t="n">
        <v>0</v>
      </c>
      <c r="AC265" t="n">
        <v>0</v>
      </c>
      <c r="AD265" t="n">
        <v>1</v>
      </c>
      <c r="AE265" t="n">
        <v>0</v>
      </c>
      <c r="AF265" t="inlineStr"/>
      <c r="AG265" t="n">
        <v>100</v>
      </c>
      <c r="AH265" t="n">
        <v>2</v>
      </c>
      <c r="AI265" t="n">
        <v>78859218</v>
      </c>
      <c r="AJ265" t="n">
        <v>270</v>
      </c>
      <c r="AK265" t="n">
        <v>0</v>
      </c>
      <c r="AL265" t="n">
        <v>0</v>
      </c>
      <c r="AM265" t="n">
        <v>0</v>
      </c>
      <c r="AN265" t="n">
        <v>0</v>
      </c>
      <c r="AO265" t="n">
        <v>0</v>
      </c>
      <c r="AP265" t="n">
        <v>0</v>
      </c>
      <c r="AQ265" t="n">
        <v>0</v>
      </c>
      <c r="AR265" t="n">
        <v>0</v>
      </c>
    </row>
    <row r="266">
      <c r="A266">
        <f>ROW(Source!A783)</f>
        <v/>
      </c>
      <c r="B266" t="n">
        <v>78859219</v>
      </c>
      <c r="C266" t="n">
        <v>78859197</v>
      </c>
      <c r="D266" t="n">
        <v>29164350</v>
      </c>
      <c r="E266" t="n">
        <v>1</v>
      </c>
      <c r="F266" t="n">
        <v>1</v>
      </c>
      <c r="G266" t="n">
        <v>1</v>
      </c>
      <c r="H266" t="n">
        <v>3</v>
      </c>
      <c r="I266" t="inlineStr">
        <is>
          <t>509-9899</t>
        </is>
      </c>
      <c r="J266" t="inlineStr">
        <is>
          <t>ТССЦ Московской обл., 509-9899, приказ Минстроя России №675/пр от 28.02.2017 № 258/пр</t>
        </is>
      </c>
      <c r="K266" t="inlineStr">
        <is>
          <t>Строительный мусор и масса возвратных материалов</t>
        </is>
      </c>
      <c r="L266" t="n">
        <v>1348</v>
      </c>
      <c r="N266" t="n">
        <v>1009</v>
      </c>
      <c r="O266" t="inlineStr">
        <is>
          <t>т</t>
        </is>
      </c>
      <c r="P266" t="inlineStr">
        <is>
          <t>т</t>
        </is>
      </c>
      <c r="Q266" t="n">
        <v>1000</v>
      </c>
      <c r="X266" t="n">
        <v>0.24</v>
      </c>
      <c r="Y266" t="n">
        <v>0</v>
      </c>
      <c r="Z266" t="n">
        <v>0</v>
      </c>
      <c r="AA266" t="n">
        <v>0</v>
      </c>
      <c r="AB266" t="n">
        <v>0</v>
      </c>
      <c r="AC266" t="n">
        <v>0</v>
      </c>
      <c r="AD266" t="n">
        <v>0</v>
      </c>
      <c r="AE266" t="n">
        <v>0</v>
      </c>
      <c r="AF266" t="inlineStr"/>
      <c r="AG266" t="n">
        <v>0.24</v>
      </c>
      <c r="AH266" t="n">
        <v>2</v>
      </c>
      <c r="AI266" t="n">
        <v>78859219</v>
      </c>
      <c r="AJ266" t="n">
        <v>271</v>
      </c>
      <c r="AK266" t="n">
        <v>0</v>
      </c>
      <c r="AL266" t="n">
        <v>0</v>
      </c>
      <c r="AM266" t="n">
        <v>0</v>
      </c>
      <c r="AN266" t="n">
        <v>0</v>
      </c>
      <c r="AO266" t="n">
        <v>0</v>
      </c>
      <c r="AP266" t="n">
        <v>0</v>
      </c>
      <c r="AQ266" t="n">
        <v>0</v>
      </c>
      <c r="AR266" t="n">
        <v>0</v>
      </c>
    </row>
    <row r="267">
      <c r="A267">
        <f>ROW(Source!A785)</f>
        <v/>
      </c>
      <c r="B267" t="n">
        <v>78859222</v>
      </c>
      <c r="C267" t="n">
        <v>78859221</v>
      </c>
      <c r="D267" t="n">
        <v>18410280</v>
      </c>
      <c r="E267" t="n">
        <v>1</v>
      </c>
      <c r="F267" t="n">
        <v>1</v>
      </c>
      <c r="G267" t="n">
        <v>1</v>
      </c>
      <c r="H267" t="n">
        <v>1</v>
      </c>
      <c r="I267" t="inlineStr">
        <is>
          <t>1-1039-90</t>
        </is>
      </c>
      <c r="J267" t="inlineStr"/>
      <c r="K267" t="inlineStr">
        <is>
          <t>Рабочий строитель среднего разряда 3,9</t>
        </is>
      </c>
      <c r="L267" t="n">
        <v>1369</v>
      </c>
      <c r="N267" t="n">
        <v>1013</v>
      </c>
      <c r="O267" t="inlineStr">
        <is>
          <t>чел.-ч</t>
        </is>
      </c>
      <c r="P267" t="inlineStr">
        <is>
          <t>чел.-ч</t>
        </is>
      </c>
      <c r="Q267" t="n">
        <v>1</v>
      </c>
      <c r="X267" t="n">
        <v>71</v>
      </c>
      <c r="Y267" t="n">
        <v>0</v>
      </c>
      <c r="Z267" t="n">
        <v>0</v>
      </c>
      <c r="AA267" t="n">
        <v>0</v>
      </c>
      <c r="AB267" t="n">
        <v>9.51</v>
      </c>
      <c r="AC267" t="n">
        <v>0</v>
      </c>
      <c r="AD267" t="n">
        <v>1</v>
      </c>
      <c r="AE267" t="n">
        <v>1</v>
      </c>
      <c r="AF267" t="inlineStr"/>
      <c r="AG267" t="n">
        <v>71</v>
      </c>
      <c r="AH267" t="n">
        <v>2</v>
      </c>
      <c r="AI267" t="n">
        <v>78859222</v>
      </c>
      <c r="AJ267" t="n">
        <v>272</v>
      </c>
      <c r="AK267" t="n">
        <v>0</v>
      </c>
      <c r="AL267" t="n">
        <v>0</v>
      </c>
      <c r="AM267" t="n">
        <v>0</v>
      </c>
      <c r="AN267" t="n">
        <v>0</v>
      </c>
      <c r="AO267" t="n">
        <v>0</v>
      </c>
      <c r="AP267" t="n">
        <v>0</v>
      </c>
      <c r="AQ267" t="n">
        <v>0</v>
      </c>
      <c r="AR267" t="n">
        <v>0</v>
      </c>
    </row>
    <row r="268">
      <c r="A268">
        <f>ROW(Source!A785)</f>
        <v/>
      </c>
      <c r="B268" t="n">
        <v>78859223</v>
      </c>
      <c r="C268" t="n">
        <v>78859221</v>
      </c>
      <c r="D268" t="n">
        <v>121548</v>
      </c>
      <c r="E268" t="n">
        <v>1</v>
      </c>
      <c r="F268" t="n">
        <v>1</v>
      </c>
      <c r="G268" t="n">
        <v>1</v>
      </c>
      <c r="H268" t="n">
        <v>1</v>
      </c>
      <c r="I268" t="inlineStr">
        <is>
          <t>2</t>
        </is>
      </c>
      <c r="J268" t="inlineStr"/>
      <c r="K268" t="inlineStr">
        <is>
          <t>Затраты труда машинистов</t>
        </is>
      </c>
      <c r="L268" t="n">
        <v>608254</v>
      </c>
      <c r="N268" t="n">
        <v>1013</v>
      </c>
      <c r="O268" t="inlineStr">
        <is>
          <t>чел.час</t>
        </is>
      </c>
      <c r="P268" t="inlineStr">
        <is>
          <t>чел.час</t>
        </is>
      </c>
      <c r="Q268" t="n">
        <v>1</v>
      </c>
      <c r="X268" t="n">
        <v>0.11</v>
      </c>
      <c r="Y268" t="n">
        <v>0</v>
      </c>
      <c r="Z268" t="n">
        <v>0</v>
      </c>
      <c r="AA268" t="n">
        <v>0</v>
      </c>
      <c r="AB268" t="n">
        <v>0</v>
      </c>
      <c r="AC268" t="n">
        <v>0</v>
      </c>
      <c r="AD268" t="n">
        <v>1</v>
      </c>
      <c r="AE268" t="n">
        <v>2</v>
      </c>
      <c r="AF268" t="inlineStr"/>
      <c r="AG268" t="n">
        <v>0.11</v>
      </c>
      <c r="AH268" t="n">
        <v>2</v>
      </c>
      <c r="AI268" t="n">
        <v>78859223</v>
      </c>
      <c r="AJ268" t="n">
        <v>273</v>
      </c>
      <c r="AK268" t="n">
        <v>0</v>
      </c>
      <c r="AL268" t="n">
        <v>0</v>
      </c>
      <c r="AM268" t="n">
        <v>0</v>
      </c>
      <c r="AN268" t="n">
        <v>0</v>
      </c>
      <c r="AO268" t="n">
        <v>0</v>
      </c>
      <c r="AP268" t="n">
        <v>0</v>
      </c>
      <c r="AQ268" t="n">
        <v>0</v>
      </c>
      <c r="AR268" t="n">
        <v>0</v>
      </c>
    </row>
    <row r="269">
      <c r="A269">
        <f>ROW(Source!A785)</f>
        <v/>
      </c>
      <c r="B269" t="n">
        <v>78859224</v>
      </c>
      <c r="C269" t="n">
        <v>78859221</v>
      </c>
      <c r="D269" t="n">
        <v>29172556</v>
      </c>
      <c r="E269" t="n">
        <v>1</v>
      </c>
      <c r="F269" t="n">
        <v>1</v>
      </c>
      <c r="G269" t="n">
        <v>1</v>
      </c>
      <c r="H269" t="n">
        <v>2</v>
      </c>
      <c r="I269" t="inlineStr">
        <is>
          <t>030954</t>
        </is>
      </c>
      <c r="J269" t="inlineStr">
        <is>
          <t>ТСЭМ Московской обл., 030954, приказ Минстроя России №675/пр от 28.02.2017 № 264/пр</t>
        </is>
      </c>
      <c r="K269" t="inlineStr">
        <is>
          <t>Подъемники грузоподъемностью до 500 кг одномачтовые, высота подъема 45 м</t>
        </is>
      </c>
      <c r="L269" t="n">
        <v>1368</v>
      </c>
      <c r="N269" t="n">
        <v>1011</v>
      </c>
      <c r="O269" t="inlineStr">
        <is>
          <t>маш.-ч</t>
        </is>
      </c>
      <c r="P269" t="inlineStr">
        <is>
          <t>маш.-ч</t>
        </is>
      </c>
      <c r="Q269" t="n">
        <v>1</v>
      </c>
      <c r="X269" t="n">
        <v>0.11</v>
      </c>
      <c r="Y269" t="n">
        <v>0</v>
      </c>
      <c r="Z269" t="n">
        <v>31.26</v>
      </c>
      <c r="AA269" t="n">
        <v>13.5</v>
      </c>
      <c r="AB269" t="n">
        <v>0</v>
      </c>
      <c r="AC269" t="n">
        <v>0</v>
      </c>
      <c r="AD269" t="n">
        <v>1</v>
      </c>
      <c r="AE269" t="n">
        <v>0</v>
      </c>
      <c r="AF269" t="inlineStr"/>
      <c r="AG269" t="n">
        <v>0.11</v>
      </c>
      <c r="AH269" t="n">
        <v>2</v>
      </c>
      <c r="AI269" t="n">
        <v>78859224</v>
      </c>
      <c r="AJ269" t="n">
        <v>274</v>
      </c>
      <c r="AK269" t="n">
        <v>0</v>
      </c>
      <c r="AL269" t="n">
        <v>0</v>
      </c>
      <c r="AM269" t="n">
        <v>0</v>
      </c>
      <c r="AN269" t="n">
        <v>0</v>
      </c>
      <c r="AO269" t="n">
        <v>0</v>
      </c>
      <c r="AP269" t="n">
        <v>0</v>
      </c>
      <c r="AQ269" t="n">
        <v>0</v>
      </c>
      <c r="AR269" t="n">
        <v>0</v>
      </c>
    </row>
    <row r="270">
      <c r="A270">
        <f>ROW(Source!A785)</f>
        <v/>
      </c>
      <c r="B270" t="n">
        <v>78859225</v>
      </c>
      <c r="C270" t="n">
        <v>78859221</v>
      </c>
      <c r="D270" t="n">
        <v>29110398</v>
      </c>
      <c r="E270" t="n">
        <v>1</v>
      </c>
      <c r="F270" t="n">
        <v>1</v>
      </c>
      <c r="G270" t="n">
        <v>1</v>
      </c>
      <c r="H270" t="n">
        <v>3</v>
      </c>
      <c r="I270" t="inlineStr">
        <is>
          <t>101-0388</t>
        </is>
      </c>
      <c r="J270" t="inlineStr">
        <is>
          <t>ТССЦ Московской обл., 101-0388, приказ Минстроя России №675/пр от 28.02.2017 № 254/пр</t>
        </is>
      </c>
      <c r="K270" t="inlineStr">
        <is>
          <t>Краски масляные земляные марки МА-0115 мумия, сурик железный</t>
        </is>
      </c>
      <c r="L270" t="n">
        <v>1348</v>
      </c>
      <c r="N270" t="n">
        <v>1009</v>
      </c>
      <c r="O270" t="inlineStr">
        <is>
          <t>т</t>
        </is>
      </c>
      <c r="P270" t="inlineStr">
        <is>
          <t>т</t>
        </is>
      </c>
      <c r="Q270" t="n">
        <v>1000</v>
      </c>
      <c r="X270" t="n">
        <v>0.0013</v>
      </c>
      <c r="Y270" t="n">
        <v>15118.99</v>
      </c>
      <c r="Z270" t="n">
        <v>0</v>
      </c>
      <c r="AA270" t="n">
        <v>0</v>
      </c>
      <c r="AB270" t="n">
        <v>0</v>
      </c>
      <c r="AC270" t="n">
        <v>0</v>
      </c>
      <c r="AD270" t="n">
        <v>1</v>
      </c>
      <c r="AE270" t="n">
        <v>0</v>
      </c>
      <c r="AF270" t="inlineStr"/>
      <c r="AG270" t="n">
        <v>0.0013</v>
      </c>
      <c r="AH270" t="n">
        <v>2</v>
      </c>
      <c r="AI270" t="n">
        <v>78859225</v>
      </c>
      <c r="AJ270" t="n">
        <v>275</v>
      </c>
      <c r="AK270" t="n">
        <v>0</v>
      </c>
      <c r="AL270" t="n">
        <v>0</v>
      </c>
      <c r="AM270" t="n">
        <v>0</v>
      </c>
      <c r="AN270" t="n">
        <v>0</v>
      </c>
      <c r="AO270" t="n">
        <v>0</v>
      </c>
      <c r="AP270" t="n">
        <v>0</v>
      </c>
      <c r="AQ270" t="n">
        <v>0</v>
      </c>
      <c r="AR270" t="n">
        <v>0</v>
      </c>
    </row>
    <row r="271">
      <c r="A271">
        <f>ROW(Source!A785)</f>
        <v/>
      </c>
      <c r="B271" t="n">
        <v>78859226</v>
      </c>
      <c r="C271" t="n">
        <v>78859221</v>
      </c>
      <c r="D271" t="n">
        <v>29110573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101-0628</t>
        </is>
      </c>
      <c r="J271" t="inlineStr">
        <is>
          <t>ТССЦ Московской обл., 101-0628, приказ Минстроя России №675/пр от 28.02.2017 № 254/пр</t>
        </is>
      </c>
      <c r="K271" t="inlineStr">
        <is>
          <t>Олифа комбинированная, марки К-3</t>
        </is>
      </c>
      <c r="L271" t="n">
        <v>1348</v>
      </c>
      <c r="N271" t="n">
        <v>1009</v>
      </c>
      <c r="O271" t="inlineStr">
        <is>
          <t>т</t>
        </is>
      </c>
      <c r="P271" t="inlineStr">
        <is>
          <t>т</t>
        </is>
      </c>
      <c r="Q271" t="n">
        <v>1000</v>
      </c>
      <c r="X271" t="n">
        <v>0.0024</v>
      </c>
      <c r="Y271" t="n">
        <v>16950</v>
      </c>
      <c r="Z271" t="n">
        <v>0</v>
      </c>
      <c r="AA271" t="n">
        <v>0</v>
      </c>
      <c r="AB271" t="n">
        <v>0</v>
      </c>
      <c r="AC271" t="n">
        <v>0</v>
      </c>
      <c r="AD271" t="n">
        <v>1</v>
      </c>
      <c r="AE271" t="n">
        <v>0</v>
      </c>
      <c r="AF271" t="inlineStr"/>
      <c r="AG271" t="n">
        <v>0.0024</v>
      </c>
      <c r="AH271" t="n">
        <v>2</v>
      </c>
      <c r="AI271" t="n">
        <v>78859226</v>
      </c>
      <c r="AJ271" t="n">
        <v>276</v>
      </c>
      <c r="AK271" t="n">
        <v>0</v>
      </c>
      <c r="AL271" t="n">
        <v>0</v>
      </c>
      <c r="AM271" t="n">
        <v>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</row>
    <row r="272">
      <c r="A272">
        <f>ROW(Source!A785)</f>
        <v/>
      </c>
      <c r="B272" t="n">
        <v>78859227</v>
      </c>
      <c r="C272" t="n">
        <v>78859221</v>
      </c>
      <c r="D272" t="n">
        <v>29107963</v>
      </c>
      <c r="E272" t="n">
        <v>1</v>
      </c>
      <c r="F272" t="n">
        <v>1</v>
      </c>
      <c r="G272" t="n">
        <v>1</v>
      </c>
      <c r="H272" t="n">
        <v>3</v>
      </c>
      <c r="I272" t="inlineStr">
        <is>
          <t>101-1669</t>
        </is>
      </c>
      <c r="J272" t="inlineStr">
        <is>
          <t>ТССЦ Московской обл., 101-1669, приказ Минстроя России №675/пр от 28.02.2017 № 254/пр</t>
        </is>
      </c>
      <c r="K272" t="inlineStr">
        <is>
          <t>Очес льняной</t>
        </is>
      </c>
      <c r="L272" t="n">
        <v>1346</v>
      </c>
      <c r="N272" t="n">
        <v>1009</v>
      </c>
      <c r="O272" t="inlineStr">
        <is>
          <t>кг</t>
        </is>
      </c>
      <c r="P272" t="inlineStr">
        <is>
          <t>кг</t>
        </is>
      </c>
      <c r="Q272" t="n">
        <v>1</v>
      </c>
      <c r="X272" t="n">
        <v>0.5600000000000001</v>
      </c>
      <c r="Y272" t="n">
        <v>37.29</v>
      </c>
      <c r="Z272" t="n">
        <v>0</v>
      </c>
      <c r="AA272" t="n">
        <v>0</v>
      </c>
      <c r="AB272" t="n">
        <v>0</v>
      </c>
      <c r="AC272" t="n">
        <v>0</v>
      </c>
      <c r="AD272" t="n">
        <v>1</v>
      </c>
      <c r="AE272" t="n">
        <v>0</v>
      </c>
      <c r="AF272" t="inlineStr"/>
      <c r="AG272" t="n">
        <v>0.5600000000000001</v>
      </c>
      <c r="AH272" t="n">
        <v>2</v>
      </c>
      <c r="AI272" t="n">
        <v>78859227</v>
      </c>
      <c r="AJ272" t="n">
        <v>277</v>
      </c>
      <c r="AK272" t="n">
        <v>0</v>
      </c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</row>
    <row r="273">
      <c r="A273">
        <f>ROW(Source!A785)</f>
        <v/>
      </c>
      <c r="B273" t="n">
        <v>78859228</v>
      </c>
      <c r="C273" t="n">
        <v>78859221</v>
      </c>
      <c r="D273" t="n">
        <v>29144224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302-1241</t>
        </is>
      </c>
      <c r="J273" t="inlineStr">
        <is>
          <t>ТССЦ Московской обл., 302-1241, приказ Минстроя России №675/пр от 28.02.2017 № 256/пр</t>
        </is>
      </c>
      <c r="K273" t="inlineStr">
        <is>
          <t>Сгоны стальные с муфтой и контргайкой, диаметром 50 мм</t>
        </is>
      </c>
      <c r="L273" t="n">
        <v>1354</v>
      </c>
      <c r="N273" t="n">
        <v>1010</v>
      </c>
      <c r="O273" t="inlineStr">
        <is>
          <t>шт.</t>
        </is>
      </c>
      <c r="P273" t="inlineStr">
        <is>
          <t>шт.</t>
        </is>
      </c>
      <c r="Q273" t="n">
        <v>1</v>
      </c>
      <c r="X273" t="n">
        <v>100</v>
      </c>
      <c r="Y273" t="n">
        <v>28.58</v>
      </c>
      <c r="Z273" t="n">
        <v>0</v>
      </c>
      <c r="AA273" t="n">
        <v>0</v>
      </c>
      <c r="AB273" t="n">
        <v>0</v>
      </c>
      <c r="AC273" t="n">
        <v>0</v>
      </c>
      <c r="AD273" t="n">
        <v>1</v>
      </c>
      <c r="AE273" t="n">
        <v>0</v>
      </c>
      <c r="AF273" t="inlineStr"/>
      <c r="AG273" t="n">
        <v>100</v>
      </c>
      <c r="AH273" t="n">
        <v>2</v>
      </c>
      <c r="AI273" t="n">
        <v>78859228</v>
      </c>
      <c r="AJ273" t="n">
        <v>279</v>
      </c>
      <c r="AK273" t="n">
        <v>0</v>
      </c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</row>
    <row r="274">
      <c r="A274">
        <f>ROW(Source!A787)</f>
        <v/>
      </c>
      <c r="B274" t="n">
        <v>78859234</v>
      </c>
      <c r="C274" t="n">
        <v>78859233</v>
      </c>
      <c r="D274" t="n">
        <v>18406785</v>
      </c>
      <c r="E274" t="n">
        <v>1</v>
      </c>
      <c r="F274" t="n">
        <v>1</v>
      </c>
      <c r="G274" t="n">
        <v>1</v>
      </c>
      <c r="H274" t="n">
        <v>1</v>
      </c>
      <c r="I274" t="inlineStr">
        <is>
          <t>1-1033-90</t>
        </is>
      </c>
      <c r="J274" t="inlineStr"/>
      <c r="K274" t="inlineStr">
        <is>
          <t>Рабочий строитель среднего разряда 3,3</t>
        </is>
      </c>
      <c r="L274" t="n">
        <v>1369</v>
      </c>
      <c r="N274" t="n">
        <v>1013</v>
      </c>
      <c r="O274" t="inlineStr">
        <is>
          <t>чел.-ч</t>
        </is>
      </c>
      <c r="P274" t="inlineStr">
        <is>
          <t>чел.-ч</t>
        </is>
      </c>
      <c r="Q274" t="n">
        <v>1</v>
      </c>
      <c r="X274" t="n">
        <v>111</v>
      </c>
      <c r="Y274" t="n">
        <v>0</v>
      </c>
      <c r="Z274" t="n">
        <v>0</v>
      </c>
      <c r="AA274" t="n">
        <v>0</v>
      </c>
      <c r="AB274" t="n">
        <v>8.859999999999999</v>
      </c>
      <c r="AC274" t="n">
        <v>0</v>
      </c>
      <c r="AD274" t="n">
        <v>1</v>
      </c>
      <c r="AE274" t="n">
        <v>1</v>
      </c>
      <c r="AF274" t="inlineStr"/>
      <c r="AG274" t="n">
        <v>111</v>
      </c>
      <c r="AH274" t="n">
        <v>2</v>
      </c>
      <c r="AI274" t="n">
        <v>78859234</v>
      </c>
      <c r="AJ274" t="n">
        <v>280</v>
      </c>
      <c r="AK274" t="n">
        <v>0</v>
      </c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</row>
    <row r="275">
      <c r="A275">
        <f>ROW(Source!A787)</f>
        <v/>
      </c>
      <c r="B275" t="n">
        <v>78859235</v>
      </c>
      <c r="C275" t="n">
        <v>78859233</v>
      </c>
      <c r="D275" t="n">
        <v>121548</v>
      </c>
      <c r="E275" t="n">
        <v>1</v>
      </c>
      <c r="F275" t="n">
        <v>1</v>
      </c>
      <c r="G275" t="n">
        <v>1</v>
      </c>
      <c r="H275" t="n">
        <v>1</v>
      </c>
      <c r="I275" t="inlineStr">
        <is>
          <t>2</t>
        </is>
      </c>
      <c r="J275" t="inlineStr"/>
      <c r="K275" t="inlineStr">
        <is>
          <t>Затраты труда машинистов</t>
        </is>
      </c>
      <c r="L275" t="n">
        <v>608254</v>
      </c>
      <c r="N275" t="n">
        <v>1013</v>
      </c>
      <c r="O275" t="inlineStr">
        <is>
          <t>чел.час</t>
        </is>
      </c>
      <c r="P275" t="inlineStr">
        <is>
          <t>чел.час</t>
        </is>
      </c>
      <c r="Q275" t="n">
        <v>1</v>
      </c>
      <c r="X275" t="n">
        <v>0.3</v>
      </c>
      <c r="Y275" t="n">
        <v>0</v>
      </c>
      <c r="Z275" t="n">
        <v>0</v>
      </c>
      <c r="AA275" t="n">
        <v>0</v>
      </c>
      <c r="AB275" t="n">
        <v>0</v>
      </c>
      <c r="AC275" t="n">
        <v>0</v>
      </c>
      <c r="AD275" t="n">
        <v>1</v>
      </c>
      <c r="AE275" t="n">
        <v>2</v>
      </c>
      <c r="AF275" t="inlineStr"/>
      <c r="AG275" t="n">
        <v>0.3</v>
      </c>
      <c r="AH275" t="n">
        <v>2</v>
      </c>
      <c r="AI275" t="n">
        <v>78859235</v>
      </c>
      <c r="AJ275" t="n">
        <v>281</v>
      </c>
      <c r="AK275" t="n">
        <v>0</v>
      </c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</row>
    <row r="276">
      <c r="A276">
        <f>ROW(Source!A787)</f>
        <v/>
      </c>
      <c r="B276" t="n">
        <v>78859236</v>
      </c>
      <c r="C276" t="n">
        <v>78859233</v>
      </c>
      <c r="D276" t="n">
        <v>29172556</v>
      </c>
      <c r="E276" t="n">
        <v>1</v>
      </c>
      <c r="F276" t="n">
        <v>1</v>
      </c>
      <c r="G276" t="n">
        <v>1</v>
      </c>
      <c r="H276" t="n">
        <v>2</v>
      </c>
      <c r="I276" t="inlineStr">
        <is>
          <t>030954</t>
        </is>
      </c>
      <c r="J276" t="inlineStr">
        <is>
          <t>ТСЭМ Московской обл., 030954, приказ Минстроя России №675/пр от 28.02.2017 № 264/пр</t>
        </is>
      </c>
      <c r="K276" t="inlineStr">
        <is>
          <t>Подъемники грузоподъемностью до 500 кг одномачтовые, высота подъема 45 м</t>
        </is>
      </c>
      <c r="L276" t="n">
        <v>1368</v>
      </c>
      <c r="N276" t="n">
        <v>1011</v>
      </c>
      <c r="O276" t="inlineStr">
        <is>
          <t>маш.-ч</t>
        </is>
      </c>
      <c r="P276" t="inlineStr">
        <is>
          <t>маш.-ч</t>
        </is>
      </c>
      <c r="Q276" t="n">
        <v>1</v>
      </c>
      <c r="X276" t="n">
        <v>0.3</v>
      </c>
      <c r="Y276" t="n">
        <v>0</v>
      </c>
      <c r="Z276" t="n">
        <v>31.26</v>
      </c>
      <c r="AA276" t="n">
        <v>13.5</v>
      </c>
      <c r="AB276" t="n">
        <v>0</v>
      </c>
      <c r="AC276" t="n">
        <v>0</v>
      </c>
      <c r="AD276" t="n">
        <v>1</v>
      </c>
      <c r="AE276" t="n">
        <v>0</v>
      </c>
      <c r="AF276" t="inlineStr"/>
      <c r="AG276" t="n">
        <v>0.3</v>
      </c>
      <c r="AH276" t="n">
        <v>2</v>
      </c>
      <c r="AI276" t="n">
        <v>78859236</v>
      </c>
      <c r="AJ276" t="n">
        <v>282</v>
      </c>
      <c r="AK276" t="n">
        <v>0</v>
      </c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</row>
    <row r="277">
      <c r="A277">
        <f>ROW(Source!A787)</f>
        <v/>
      </c>
      <c r="B277" t="n">
        <v>78859237</v>
      </c>
      <c r="C277" t="n">
        <v>78859233</v>
      </c>
      <c r="D277" t="n">
        <v>29172657</v>
      </c>
      <c r="E277" t="n">
        <v>1</v>
      </c>
      <c r="F277" t="n">
        <v>1</v>
      </c>
      <c r="G277" t="n">
        <v>1</v>
      </c>
      <c r="H277" t="n">
        <v>2</v>
      </c>
      <c r="I277" t="inlineStr">
        <is>
          <t>040502</t>
        </is>
      </c>
      <c r="J277" t="inlineStr">
        <is>
          <t>ТСЭМ Московской обл., 040502, приказ Минстроя России №675/пр от 28.02.2017 № 264/пр</t>
        </is>
      </c>
      <c r="K277" t="inlineStr">
        <is>
          <t>Установки для сварки ручной дуговой (постоянного тока)</t>
        </is>
      </c>
      <c r="L277" t="n">
        <v>1368</v>
      </c>
      <c r="N277" t="n">
        <v>1011</v>
      </c>
      <c r="O277" t="inlineStr">
        <is>
          <t>маш.-ч</t>
        </is>
      </c>
      <c r="P277" t="inlineStr">
        <is>
          <t>маш.-ч</t>
        </is>
      </c>
      <c r="Q277" t="n">
        <v>1</v>
      </c>
      <c r="X277" t="n">
        <v>16.1</v>
      </c>
      <c r="Y277" t="n">
        <v>0</v>
      </c>
      <c r="Z277" t="n">
        <v>8.1</v>
      </c>
      <c r="AA277" t="n">
        <v>0</v>
      </c>
      <c r="AB277" t="n">
        <v>0</v>
      </c>
      <c r="AC277" t="n">
        <v>0</v>
      </c>
      <c r="AD277" t="n">
        <v>1</v>
      </c>
      <c r="AE277" t="n">
        <v>0</v>
      </c>
      <c r="AF277" t="inlineStr"/>
      <c r="AG277" t="n">
        <v>16.1</v>
      </c>
      <c r="AH277" t="n">
        <v>2</v>
      </c>
      <c r="AI277" t="n">
        <v>78859237</v>
      </c>
      <c r="AJ277" t="n">
        <v>283</v>
      </c>
      <c r="AK277" t="n">
        <v>0</v>
      </c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</row>
    <row r="278">
      <c r="A278">
        <f>ROW(Source!A787)</f>
        <v/>
      </c>
      <c r="B278" t="n">
        <v>78859238</v>
      </c>
      <c r="C278" t="n">
        <v>78859233</v>
      </c>
      <c r="D278" t="n">
        <v>29172659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040504</t>
        </is>
      </c>
      <c r="J278" t="inlineStr">
        <is>
          <t>ТСЭМ Московской обл., 040504, приказ Минстроя России №675/пр от 28.02.2017 № 264/пр</t>
        </is>
      </c>
      <c r="K278" t="inlineStr">
        <is>
          <t>Аппарат для газовой сварки и резки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X278" t="n">
        <v>5.6</v>
      </c>
      <c r="Y278" t="n">
        <v>0</v>
      </c>
      <c r="Z278" t="n">
        <v>1.2</v>
      </c>
      <c r="AA278" t="n">
        <v>0</v>
      </c>
      <c r="AB278" t="n">
        <v>0</v>
      </c>
      <c r="AC278" t="n">
        <v>0</v>
      </c>
      <c r="AD278" t="n">
        <v>1</v>
      </c>
      <c r="AE278" t="n">
        <v>0</v>
      </c>
      <c r="AF278" t="inlineStr"/>
      <c r="AG278" t="n">
        <v>5.6</v>
      </c>
      <c r="AH278" t="n">
        <v>2</v>
      </c>
      <c r="AI278" t="n">
        <v>78859238</v>
      </c>
      <c r="AJ278" t="n">
        <v>284</v>
      </c>
      <c r="AK278" t="n">
        <v>0</v>
      </c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</row>
    <row r="279">
      <c r="A279">
        <f>ROW(Source!A787)</f>
        <v/>
      </c>
      <c r="B279" t="n">
        <v>78859239</v>
      </c>
      <c r="C279" t="n">
        <v>78859233</v>
      </c>
      <c r="D279" t="n">
        <v>29174913</v>
      </c>
      <c r="E279" t="n">
        <v>1</v>
      </c>
      <c r="F279" t="n">
        <v>1</v>
      </c>
      <c r="G279" t="n">
        <v>1</v>
      </c>
      <c r="H279" t="n">
        <v>2</v>
      </c>
      <c r="I279" t="inlineStr">
        <is>
          <t>400001</t>
        </is>
      </c>
      <c r="J279" t="inlineStr">
        <is>
          <t>ТСЭМ Московской обл., 400001, приказ Минстроя России №675/пр от 28.02.2017 № 264/пр</t>
        </is>
      </c>
      <c r="K279" t="inlineStr">
        <is>
          <t>Автомобили бортовые, грузоподъемность до 5 т</t>
        </is>
      </c>
      <c r="L279" t="n">
        <v>1368</v>
      </c>
      <c r="N279" t="n">
        <v>1011</v>
      </c>
      <c r="O279" t="inlineStr">
        <is>
          <t>маш.-ч</t>
        </is>
      </c>
      <c r="P279" t="inlineStr">
        <is>
          <t>маш.-ч</t>
        </is>
      </c>
      <c r="Q279" t="n">
        <v>1</v>
      </c>
      <c r="X279" t="n">
        <v>0.3</v>
      </c>
      <c r="Y279" t="n">
        <v>0</v>
      </c>
      <c r="Z279" t="n">
        <v>87.17</v>
      </c>
      <c r="AA279" t="n">
        <v>11.6</v>
      </c>
      <c r="AB279" t="n">
        <v>0</v>
      </c>
      <c r="AC279" t="n">
        <v>0</v>
      </c>
      <c r="AD279" t="n">
        <v>1</v>
      </c>
      <c r="AE279" t="n">
        <v>0</v>
      </c>
      <c r="AF279" t="inlineStr"/>
      <c r="AG279" t="n">
        <v>0.3</v>
      </c>
      <c r="AH279" t="n">
        <v>2</v>
      </c>
      <c r="AI279" t="n">
        <v>78859239</v>
      </c>
      <c r="AJ279" t="n">
        <v>285</v>
      </c>
      <c r="AK279" t="n">
        <v>0</v>
      </c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</row>
    <row r="280">
      <c r="A280">
        <f>ROW(Source!A787)</f>
        <v/>
      </c>
      <c r="B280" t="n">
        <v>78859240</v>
      </c>
      <c r="C280" t="n">
        <v>78859233</v>
      </c>
      <c r="D280" t="n">
        <v>29107441</v>
      </c>
      <c r="E280" t="n">
        <v>1</v>
      </c>
      <c r="F280" t="n">
        <v>1</v>
      </c>
      <c r="G280" t="n">
        <v>1</v>
      </c>
      <c r="H280" t="n">
        <v>3</v>
      </c>
      <c r="I280" t="inlineStr">
        <is>
          <t>101-0324</t>
        </is>
      </c>
      <c r="J280" t="inlineStr">
        <is>
          <t>ТССЦ Московской обл., 101-0324, приказ Минстроя России №675/пр от 28.02.2017 № 254/пр</t>
        </is>
      </c>
      <c r="K280" t="inlineStr">
        <is>
          <t>Кислород технический газообразный</t>
        </is>
      </c>
      <c r="L280" t="n">
        <v>1339</v>
      </c>
      <c r="N280" t="n">
        <v>1007</v>
      </c>
      <c r="O280" t="inlineStr">
        <is>
          <t>м3</t>
        </is>
      </c>
      <c r="P280" t="inlineStr">
        <is>
          <t>м3</t>
        </is>
      </c>
      <c r="Q280" t="n">
        <v>1</v>
      </c>
      <c r="X280" t="n">
        <v>1.26</v>
      </c>
      <c r="Y280" t="n">
        <v>6.23</v>
      </c>
      <c r="Z280" t="n">
        <v>0</v>
      </c>
      <c r="AA280" t="n">
        <v>0</v>
      </c>
      <c r="AB280" t="n">
        <v>0</v>
      </c>
      <c r="AC280" t="n">
        <v>0</v>
      </c>
      <c r="AD280" t="n">
        <v>1</v>
      </c>
      <c r="AE280" t="n">
        <v>0</v>
      </c>
      <c r="AF280" t="inlineStr"/>
      <c r="AG280" t="n">
        <v>1.26</v>
      </c>
      <c r="AH280" t="n">
        <v>2</v>
      </c>
      <c r="AI280" t="n">
        <v>78859240</v>
      </c>
      <c r="AJ280" t="n">
        <v>286</v>
      </c>
      <c r="AK280" t="n">
        <v>0</v>
      </c>
      <c r="AL280" t="n">
        <v>0</v>
      </c>
      <c r="AM280" t="n">
        <v>0</v>
      </c>
      <c r="AN280" t="n">
        <v>0</v>
      </c>
      <c r="AO280" t="n">
        <v>0</v>
      </c>
      <c r="AP280" t="n">
        <v>0</v>
      </c>
      <c r="AQ280" t="n">
        <v>0</v>
      </c>
      <c r="AR280" t="n">
        <v>0</v>
      </c>
    </row>
    <row r="281">
      <c r="A281">
        <f>ROW(Source!A787)</f>
        <v/>
      </c>
      <c r="B281" t="n">
        <v>78859241</v>
      </c>
      <c r="C281" t="n">
        <v>78859233</v>
      </c>
      <c r="D281" t="n">
        <v>29110398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101-0388</t>
        </is>
      </c>
      <c r="J281" t="inlineStr">
        <is>
          <t>ТССЦ Московской обл., 101-0388, приказ Минстроя России №675/пр от 28.02.2017 № 254/пр</t>
        </is>
      </c>
      <c r="K281" t="inlineStr">
        <is>
          <t>Краски масляные земляные марки МА-0115 мумия, сурик железный</t>
        </is>
      </c>
      <c r="L281" t="n">
        <v>1348</v>
      </c>
      <c r="N281" t="n">
        <v>1009</v>
      </c>
      <c r="O281" t="inlineStr">
        <is>
          <t>т</t>
        </is>
      </c>
      <c r="P281" t="inlineStr">
        <is>
          <t>т</t>
        </is>
      </c>
      <c r="Q281" t="n">
        <v>1000</v>
      </c>
      <c r="X281" t="n">
        <v>4e-05</v>
      </c>
      <c r="Y281" t="n">
        <v>15118.99</v>
      </c>
      <c r="Z281" t="n">
        <v>0</v>
      </c>
      <c r="AA281" t="n">
        <v>0</v>
      </c>
      <c r="AB281" t="n">
        <v>0</v>
      </c>
      <c r="AC281" t="n">
        <v>0</v>
      </c>
      <c r="AD281" t="n">
        <v>1</v>
      </c>
      <c r="AE281" t="n">
        <v>0</v>
      </c>
      <c r="AF281" t="inlineStr"/>
      <c r="AG281" t="n">
        <v>4e-05</v>
      </c>
      <c r="AH281" t="n">
        <v>2</v>
      </c>
      <c r="AI281" t="n">
        <v>78859241</v>
      </c>
      <c r="AJ281" t="n">
        <v>287</v>
      </c>
      <c r="AK281" t="n">
        <v>0</v>
      </c>
      <c r="AL281" t="n">
        <v>0</v>
      </c>
      <c r="AM281" t="n">
        <v>0</v>
      </c>
      <c r="AN281" t="n">
        <v>0</v>
      </c>
      <c r="AO281" t="n">
        <v>0</v>
      </c>
      <c r="AP281" t="n">
        <v>0</v>
      </c>
      <c r="AQ281" t="n">
        <v>0</v>
      </c>
      <c r="AR281" t="n">
        <v>0</v>
      </c>
    </row>
    <row r="282">
      <c r="A282">
        <f>ROW(Source!A787)</f>
        <v/>
      </c>
      <c r="B282" t="n">
        <v>78859242</v>
      </c>
      <c r="C282" t="n">
        <v>78859233</v>
      </c>
      <c r="D282" t="n">
        <v>29110573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101-0628</t>
        </is>
      </c>
      <c r="J282" t="inlineStr">
        <is>
          <t>ТССЦ Московской обл., 101-0628, приказ Минстроя России №675/пр от 28.02.2017 № 254/пр</t>
        </is>
      </c>
      <c r="K282" t="inlineStr">
        <is>
          <t>Олифа комбинированная, марки К-3</t>
        </is>
      </c>
      <c r="L282" t="n">
        <v>1348</v>
      </c>
      <c r="N282" t="n">
        <v>1009</v>
      </c>
      <c r="O282" t="inlineStr">
        <is>
          <t>т</t>
        </is>
      </c>
      <c r="P282" t="inlineStr">
        <is>
          <t>т</t>
        </is>
      </c>
      <c r="Q282" t="n">
        <v>1000</v>
      </c>
      <c r="X282" t="n">
        <v>2e-05</v>
      </c>
      <c r="Y282" t="n">
        <v>16950</v>
      </c>
      <c r="Z282" t="n">
        <v>0</v>
      </c>
      <c r="AA282" t="n">
        <v>0</v>
      </c>
      <c r="AB282" t="n">
        <v>0</v>
      </c>
      <c r="AC282" t="n">
        <v>0</v>
      </c>
      <c r="AD282" t="n">
        <v>1</v>
      </c>
      <c r="AE282" t="n">
        <v>0</v>
      </c>
      <c r="AF282" t="inlineStr"/>
      <c r="AG282" t="n">
        <v>2e-05</v>
      </c>
      <c r="AH282" t="n">
        <v>2</v>
      </c>
      <c r="AI282" t="n">
        <v>78859242</v>
      </c>
      <c r="AJ282" t="n">
        <v>288</v>
      </c>
      <c r="AK282" t="n">
        <v>0</v>
      </c>
      <c r="AL282" t="n">
        <v>0</v>
      </c>
      <c r="AM282" t="n">
        <v>0</v>
      </c>
      <c r="AN282" t="n">
        <v>0</v>
      </c>
      <c r="AO282" t="n">
        <v>0</v>
      </c>
      <c r="AP282" t="n">
        <v>0</v>
      </c>
      <c r="AQ282" t="n">
        <v>0</v>
      </c>
      <c r="AR282" t="n">
        <v>0</v>
      </c>
    </row>
    <row r="283">
      <c r="A283">
        <f>ROW(Source!A787)</f>
        <v/>
      </c>
      <c r="B283" t="n">
        <v>78859243</v>
      </c>
      <c r="C283" t="n">
        <v>78859233</v>
      </c>
      <c r="D283" t="n">
        <v>29113927</v>
      </c>
      <c r="E283" t="n">
        <v>1</v>
      </c>
      <c r="F283" t="n">
        <v>1</v>
      </c>
      <c r="G283" t="n">
        <v>1</v>
      </c>
      <c r="H283" t="n">
        <v>3</v>
      </c>
      <c r="I283" t="inlineStr">
        <is>
          <t>101-0807</t>
        </is>
      </c>
      <c r="J283" t="inlineStr">
        <is>
          <t>ТССЦ Московской обл., 101-0807, приказ Минстроя России №675/пр от 28.02.2017 № 254/пр</t>
        </is>
      </c>
      <c r="K283" t="inlineStr">
        <is>
          <t>Проволока сварочная легированная диаметром 4 мм</t>
        </is>
      </c>
      <c r="L283" t="n">
        <v>1348</v>
      </c>
      <c r="N283" t="n">
        <v>1009</v>
      </c>
      <c r="O283" t="inlineStr">
        <is>
          <t>т</t>
        </is>
      </c>
      <c r="P283" t="inlineStr">
        <is>
          <t>т</t>
        </is>
      </c>
      <c r="Q283" t="n">
        <v>1000</v>
      </c>
      <c r="X283" t="n">
        <v>0.0004</v>
      </c>
      <c r="Y283" t="n">
        <v>13559.99</v>
      </c>
      <c r="Z283" t="n">
        <v>0</v>
      </c>
      <c r="AA283" t="n">
        <v>0</v>
      </c>
      <c r="AB283" t="n">
        <v>0</v>
      </c>
      <c r="AC283" t="n">
        <v>0</v>
      </c>
      <c r="AD283" t="n">
        <v>1</v>
      </c>
      <c r="AE283" t="n">
        <v>0</v>
      </c>
      <c r="AF283" t="inlineStr"/>
      <c r="AG283" t="n">
        <v>0.0004</v>
      </c>
      <c r="AH283" t="n">
        <v>2</v>
      </c>
      <c r="AI283" t="n">
        <v>78859243</v>
      </c>
      <c r="AJ283" t="n">
        <v>289</v>
      </c>
      <c r="AK283" t="n">
        <v>0</v>
      </c>
      <c r="AL283" t="n">
        <v>0</v>
      </c>
      <c r="AM283" t="n">
        <v>0</v>
      </c>
      <c r="AN283" t="n">
        <v>0</v>
      </c>
      <c r="AO283" t="n">
        <v>0</v>
      </c>
      <c r="AP283" t="n">
        <v>0</v>
      </c>
      <c r="AQ283" t="n">
        <v>0</v>
      </c>
      <c r="AR283" t="n">
        <v>0</v>
      </c>
    </row>
    <row r="284">
      <c r="A284">
        <f>ROW(Source!A787)</f>
        <v/>
      </c>
      <c r="B284" t="n">
        <v>78859244</v>
      </c>
      <c r="C284" t="n">
        <v>78859233</v>
      </c>
      <c r="D284" t="n">
        <v>29113986</v>
      </c>
      <c r="E284" t="n">
        <v>1</v>
      </c>
      <c r="F284" t="n">
        <v>1</v>
      </c>
      <c r="G284" t="n">
        <v>1</v>
      </c>
      <c r="H284" t="n">
        <v>3</v>
      </c>
      <c r="I284" t="inlineStr">
        <is>
          <t>101-1522</t>
        </is>
      </c>
      <c r="J284" t="inlineStr">
        <is>
          <t>ТССЦ Московской обл., 101-1522, приказ Минстроя России №675/пр от 28.02.2017 № 254/пр</t>
        </is>
      </c>
      <c r="K284" t="inlineStr">
        <is>
          <t>Электроды диаметром 5 мм Э42А</t>
        </is>
      </c>
      <c r="L284" t="n">
        <v>1348</v>
      </c>
      <c r="N284" t="n">
        <v>1009</v>
      </c>
      <c r="O284" t="inlineStr">
        <is>
          <t>т</t>
        </is>
      </c>
      <c r="P284" t="inlineStr">
        <is>
          <t>т</t>
        </is>
      </c>
      <c r="Q284" t="n">
        <v>1000</v>
      </c>
      <c r="X284" t="n">
        <v>0.006</v>
      </c>
      <c r="Y284" t="n">
        <v>10362</v>
      </c>
      <c r="Z284" t="n">
        <v>0</v>
      </c>
      <c r="AA284" t="n">
        <v>0</v>
      </c>
      <c r="AB284" t="n">
        <v>0</v>
      </c>
      <c r="AC284" t="n">
        <v>0</v>
      </c>
      <c r="AD284" t="n">
        <v>1</v>
      </c>
      <c r="AE284" t="n">
        <v>0</v>
      </c>
      <c r="AF284" t="inlineStr"/>
      <c r="AG284" t="n">
        <v>0.006</v>
      </c>
      <c r="AH284" t="n">
        <v>2</v>
      </c>
      <c r="AI284" t="n">
        <v>78859244</v>
      </c>
      <c r="AJ284" t="n">
        <v>290</v>
      </c>
      <c r="AK284" t="n">
        <v>0</v>
      </c>
      <c r="AL284" t="n">
        <v>0</v>
      </c>
      <c r="AM284" t="n">
        <v>0</v>
      </c>
      <c r="AN284" t="n">
        <v>0</v>
      </c>
      <c r="AO284" t="n">
        <v>0</v>
      </c>
      <c r="AP284" t="n">
        <v>0</v>
      </c>
      <c r="AQ284" t="n">
        <v>0</v>
      </c>
      <c r="AR284" t="n">
        <v>0</v>
      </c>
    </row>
    <row r="285">
      <c r="A285">
        <f>ROW(Source!A787)</f>
        <v/>
      </c>
      <c r="B285" t="n">
        <v>78859245</v>
      </c>
      <c r="C285" t="n">
        <v>78859233</v>
      </c>
      <c r="D285" t="n">
        <v>29107430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101-1602</t>
        </is>
      </c>
      <c r="J285" t="inlineStr">
        <is>
          <t>ТССЦ Московской обл., 101-1602, приказ Минстроя России №675/пр от 28.02.2017 № 254/пр</t>
        </is>
      </c>
      <c r="K285" t="inlineStr">
        <is>
          <t>Ацетилен газообразный технический</t>
        </is>
      </c>
      <c r="L285" t="n">
        <v>1339</v>
      </c>
      <c r="N285" t="n">
        <v>1007</v>
      </c>
      <c r="O285" t="inlineStr">
        <is>
          <t>м3</t>
        </is>
      </c>
      <c r="P285" t="inlineStr">
        <is>
          <t>м3</t>
        </is>
      </c>
      <c r="Q285" t="n">
        <v>1</v>
      </c>
      <c r="X285" t="n">
        <v>0.61</v>
      </c>
      <c r="Y285" t="n">
        <v>38.49</v>
      </c>
      <c r="Z285" t="n">
        <v>0</v>
      </c>
      <c r="AA285" t="n">
        <v>0</v>
      </c>
      <c r="AB285" t="n">
        <v>0</v>
      </c>
      <c r="AC285" t="n">
        <v>0</v>
      </c>
      <c r="AD285" t="n">
        <v>1</v>
      </c>
      <c r="AE285" t="n">
        <v>0</v>
      </c>
      <c r="AF285" t="inlineStr"/>
      <c r="AG285" t="n">
        <v>0.61</v>
      </c>
      <c r="AH285" t="n">
        <v>2</v>
      </c>
      <c r="AI285" t="n">
        <v>78859245</v>
      </c>
      <c r="AJ285" t="n">
        <v>291</v>
      </c>
      <c r="AK285" t="n">
        <v>0</v>
      </c>
      <c r="AL285" t="n">
        <v>0</v>
      </c>
      <c r="AM285" t="n">
        <v>0</v>
      </c>
      <c r="AN285" t="n">
        <v>0</v>
      </c>
      <c r="AO285" t="n">
        <v>0</v>
      </c>
      <c r="AP285" t="n">
        <v>0</v>
      </c>
      <c r="AQ285" t="n">
        <v>0</v>
      </c>
      <c r="AR285" t="n">
        <v>0</v>
      </c>
    </row>
    <row r="286">
      <c r="A286">
        <f>ROW(Source!A787)</f>
        <v/>
      </c>
      <c r="B286" t="n">
        <v>78859246</v>
      </c>
      <c r="C286" t="n">
        <v>78859233</v>
      </c>
      <c r="D286" t="n">
        <v>29107963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101-1669</t>
        </is>
      </c>
      <c r="J286" t="inlineStr">
        <is>
          <t>ТССЦ Московской обл., 101-1669, приказ Минстроя России №675/пр от 28.02.2017 № 254/пр</t>
        </is>
      </c>
      <c r="K286" t="inlineStr">
        <is>
          <t>Очес льняной</t>
        </is>
      </c>
      <c r="L286" t="n">
        <v>1346</v>
      </c>
      <c r="N286" t="n">
        <v>1009</v>
      </c>
      <c r="O286" t="inlineStr">
        <is>
          <t>кг</t>
        </is>
      </c>
      <c r="P286" t="inlineStr">
        <is>
          <t>кг</t>
        </is>
      </c>
      <c r="Q286" t="n">
        <v>1</v>
      </c>
      <c r="X286" t="n">
        <v>0.02</v>
      </c>
      <c r="Y286" t="n">
        <v>37.29</v>
      </c>
      <c r="Z286" t="n">
        <v>0</v>
      </c>
      <c r="AA286" t="n">
        <v>0</v>
      </c>
      <c r="AB286" t="n">
        <v>0</v>
      </c>
      <c r="AC286" t="n">
        <v>0</v>
      </c>
      <c r="AD286" t="n">
        <v>1</v>
      </c>
      <c r="AE286" t="n">
        <v>0</v>
      </c>
      <c r="AF286" t="inlineStr"/>
      <c r="AG286" t="n">
        <v>0.02</v>
      </c>
      <c r="AH286" t="n">
        <v>2</v>
      </c>
      <c r="AI286" t="n">
        <v>78859246</v>
      </c>
      <c r="AJ286" t="n">
        <v>292</v>
      </c>
      <c r="AK286" t="n">
        <v>0</v>
      </c>
      <c r="AL286" t="n">
        <v>0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</row>
    <row r="287">
      <c r="A287">
        <f>ROW(Source!A787)</f>
        <v/>
      </c>
      <c r="B287" t="n">
        <v>78859247</v>
      </c>
      <c r="C287" t="n">
        <v>78859233</v>
      </c>
      <c r="D287" t="n">
        <v>29115866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103-0018</t>
        </is>
      </c>
      <c r="J287" t="inlineStr">
        <is>
          <t>ТССЦ Московской обл., 103-0018, приказ Минстроя России №675/пр от 28.02.2017 № 254/пр</t>
        </is>
      </c>
      <c r="K287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287" t="n">
        <v>1301</v>
      </c>
      <c r="N287" t="n">
        <v>1003</v>
      </c>
      <c r="O287" t="inlineStr">
        <is>
          <t>м</t>
        </is>
      </c>
      <c r="P287" t="inlineStr">
        <is>
          <t>м</t>
        </is>
      </c>
      <c r="Q287" t="n">
        <v>1</v>
      </c>
      <c r="X287" t="n">
        <v>107</v>
      </c>
      <c r="Y287" t="n">
        <v>39.59</v>
      </c>
      <c r="Z287" t="n">
        <v>0</v>
      </c>
      <c r="AA287" t="n">
        <v>0</v>
      </c>
      <c r="AB287" t="n">
        <v>0</v>
      </c>
      <c r="AC287" t="n">
        <v>0</v>
      </c>
      <c r="AD287" t="n">
        <v>1</v>
      </c>
      <c r="AE287" t="n">
        <v>0</v>
      </c>
      <c r="AF287" t="inlineStr"/>
      <c r="AG287" t="n">
        <v>107</v>
      </c>
      <c r="AH287" t="n">
        <v>2</v>
      </c>
      <c r="AI287" t="n">
        <v>78859247</v>
      </c>
      <c r="AJ287" t="n">
        <v>293</v>
      </c>
      <c r="AK287" t="n">
        <v>0</v>
      </c>
      <c r="AL287" t="n">
        <v>0</v>
      </c>
      <c r="AM287" t="n">
        <v>0</v>
      </c>
      <c r="AN287" t="n">
        <v>0</v>
      </c>
      <c r="AO287" t="n">
        <v>0</v>
      </c>
      <c r="AP287" t="n">
        <v>0</v>
      </c>
      <c r="AQ287" t="n">
        <v>0</v>
      </c>
      <c r="AR287" t="n">
        <v>0</v>
      </c>
    </row>
    <row r="288">
      <c r="A288">
        <f>ROW(Source!A787)</f>
        <v/>
      </c>
      <c r="B288" t="n">
        <v>78859248</v>
      </c>
      <c r="C288" t="n">
        <v>78859233</v>
      </c>
      <c r="D288" t="n">
        <v>29139870</v>
      </c>
      <c r="E288" t="n">
        <v>1</v>
      </c>
      <c r="F288" t="n">
        <v>1</v>
      </c>
      <c r="G288" t="n">
        <v>1</v>
      </c>
      <c r="H288" t="n">
        <v>3</v>
      </c>
      <c r="I288" t="inlineStr">
        <is>
          <t>301-9240</t>
        </is>
      </c>
      <c r="J288" t="inlineStr">
        <is>
          <t>ТССЦ Московской обл., 301-9240, приказ Минстроя России №675/пр от 28.02.2017 № 256/пр</t>
        </is>
      </c>
      <c r="K288" t="inlineStr">
        <is>
          <t>Крепления</t>
        </is>
      </c>
      <c r="L288" t="n">
        <v>1346</v>
      </c>
      <c r="N288" t="n">
        <v>1009</v>
      </c>
      <c r="O288" t="inlineStr">
        <is>
          <t>кг</t>
        </is>
      </c>
      <c r="P288" t="inlineStr">
        <is>
          <t>кг</t>
        </is>
      </c>
      <c r="Q288" t="n">
        <v>1</v>
      </c>
      <c r="X288" t="n">
        <v>0</v>
      </c>
      <c r="Y288" t="n">
        <v>0</v>
      </c>
      <c r="Z288" t="n">
        <v>0</v>
      </c>
      <c r="AA288" t="n">
        <v>0</v>
      </c>
      <c r="AB288" t="n">
        <v>0</v>
      </c>
      <c r="AC288" t="n">
        <v>1</v>
      </c>
      <c r="AD288" t="n">
        <v>0</v>
      </c>
      <c r="AE288" t="n">
        <v>0</v>
      </c>
      <c r="AF288" t="inlineStr"/>
      <c r="AG288" t="n">
        <v>0</v>
      </c>
      <c r="AH288" t="n">
        <v>3</v>
      </c>
      <c r="AI288" t="n">
        <v>-1</v>
      </c>
      <c r="AJ288" t="inlineStr"/>
      <c r="AK288" t="n">
        <v>0</v>
      </c>
      <c r="AL288" t="n">
        <v>0</v>
      </c>
      <c r="AM288" t="n">
        <v>0</v>
      </c>
      <c r="AN288" t="n">
        <v>0</v>
      </c>
      <c r="AO288" t="n">
        <v>0</v>
      </c>
      <c r="AP288" t="n">
        <v>0</v>
      </c>
      <c r="AQ288" t="n">
        <v>0</v>
      </c>
      <c r="AR288" t="n">
        <v>0</v>
      </c>
    </row>
    <row r="289">
      <c r="A289">
        <f>ROW(Source!A787)</f>
        <v/>
      </c>
      <c r="B289" t="n">
        <v>78859249</v>
      </c>
      <c r="C289" t="n">
        <v>78859233</v>
      </c>
      <c r="D289" t="n">
        <v>29144268</v>
      </c>
      <c r="E289" t="n">
        <v>1</v>
      </c>
      <c r="F289" t="n">
        <v>1</v>
      </c>
      <c r="G289" t="n">
        <v>1</v>
      </c>
      <c r="H289" t="n">
        <v>3</v>
      </c>
      <c r="I289" t="inlineStr">
        <is>
          <t>302-9008</t>
        </is>
      </c>
      <c r="J289" t="inlineStr">
        <is>
          <t>ТССЦ Московской обл., 302-9008, приказ Минстроя России №675/пр от 28.02.2017 № 256/пр</t>
        </is>
      </c>
      <c r="K289" t="inlineStr">
        <is>
          <t>Арматура трубопроводная муфтовая</t>
        </is>
      </c>
      <c r="L289" t="n">
        <v>1354</v>
      </c>
      <c r="N289" t="n">
        <v>1010</v>
      </c>
      <c r="O289" t="inlineStr">
        <is>
          <t>шт.</t>
        </is>
      </c>
      <c r="P289" t="inlineStr">
        <is>
          <t>шт.</t>
        </is>
      </c>
      <c r="Q289" t="n">
        <v>1</v>
      </c>
      <c r="X289" t="n">
        <v>0</v>
      </c>
      <c r="Y289" t="n">
        <v>0</v>
      </c>
      <c r="Z289" t="n">
        <v>0</v>
      </c>
      <c r="AA289" t="n">
        <v>0</v>
      </c>
      <c r="AB289" t="n">
        <v>0</v>
      </c>
      <c r="AC289" t="n">
        <v>1</v>
      </c>
      <c r="AD289" t="n">
        <v>0</v>
      </c>
      <c r="AE289" t="n">
        <v>0</v>
      </c>
      <c r="AF289" t="inlineStr"/>
      <c r="AG289" t="n">
        <v>0</v>
      </c>
      <c r="AH289" t="n">
        <v>3</v>
      </c>
      <c r="AI289" t="n">
        <v>-1</v>
      </c>
      <c r="AJ289" t="inlineStr"/>
      <c r="AK289" t="n">
        <v>0</v>
      </c>
      <c r="AL289" t="n">
        <v>0</v>
      </c>
      <c r="AM289" t="n">
        <v>0</v>
      </c>
      <c r="AN289" t="n">
        <v>0</v>
      </c>
      <c r="AO289" t="n">
        <v>0</v>
      </c>
      <c r="AP289" t="n">
        <v>0</v>
      </c>
      <c r="AQ289" t="n">
        <v>0</v>
      </c>
      <c r="AR289" t="n">
        <v>0</v>
      </c>
    </row>
    <row r="290">
      <c r="A290">
        <f>ROW(Source!A788)</f>
        <v/>
      </c>
      <c r="B290" t="n">
        <v>78859261</v>
      </c>
      <c r="C290" t="n">
        <v>78859252</v>
      </c>
      <c r="D290" t="n">
        <v>18410280</v>
      </c>
      <c r="E290" t="n">
        <v>1</v>
      </c>
      <c r="F290" t="n">
        <v>1</v>
      </c>
      <c r="G290" t="n">
        <v>1</v>
      </c>
      <c r="H290" t="n">
        <v>1</v>
      </c>
      <c r="I290" t="inlineStr">
        <is>
          <t>1-1039-90</t>
        </is>
      </c>
      <c r="J290" t="inlineStr"/>
      <c r="K290" t="inlineStr">
        <is>
          <t>Рабочий строитель среднего разряда 3,9</t>
        </is>
      </c>
      <c r="L290" t="n">
        <v>1369</v>
      </c>
      <c r="N290" t="n">
        <v>1013</v>
      </c>
      <c r="O290" t="inlineStr">
        <is>
          <t>чел.-ч</t>
        </is>
      </c>
      <c r="P290" t="inlineStr">
        <is>
          <t>чел.-ч</t>
        </is>
      </c>
      <c r="Q290" t="n">
        <v>1</v>
      </c>
      <c r="X290" t="n">
        <v>28.7</v>
      </c>
      <c r="Y290" t="n">
        <v>0</v>
      </c>
      <c r="Z290" t="n">
        <v>0</v>
      </c>
      <c r="AA290" t="n">
        <v>0</v>
      </c>
      <c r="AB290" t="n">
        <v>9.51</v>
      </c>
      <c r="AC290" t="n">
        <v>0</v>
      </c>
      <c r="AD290" t="n">
        <v>1</v>
      </c>
      <c r="AE290" t="n">
        <v>1</v>
      </c>
      <c r="AF290" t="inlineStr"/>
      <c r="AG290" t="n">
        <v>28.7</v>
      </c>
      <c r="AH290" t="n">
        <v>2</v>
      </c>
      <c r="AI290" t="n">
        <v>78859253</v>
      </c>
      <c r="AJ290" t="n">
        <v>294</v>
      </c>
      <c r="AK290" t="n">
        <v>0</v>
      </c>
      <c r="AL290" t="n">
        <v>0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</row>
    <row r="291">
      <c r="A291">
        <f>ROW(Source!A788)</f>
        <v/>
      </c>
      <c r="B291" t="n">
        <v>78859262</v>
      </c>
      <c r="C291" t="n">
        <v>78859252</v>
      </c>
      <c r="D291" t="n">
        <v>121548</v>
      </c>
      <c r="E291" t="n">
        <v>1</v>
      </c>
      <c r="F291" t="n">
        <v>1</v>
      </c>
      <c r="G291" t="n">
        <v>1</v>
      </c>
      <c r="H291" t="n">
        <v>1</v>
      </c>
      <c r="I291" t="inlineStr">
        <is>
          <t>2</t>
        </is>
      </c>
      <c r="J291" t="inlineStr"/>
      <c r="K291" t="inlineStr">
        <is>
          <t>Затраты труда машинистов</t>
        </is>
      </c>
      <c r="L291" t="n">
        <v>608254</v>
      </c>
      <c r="N291" t="n">
        <v>1013</v>
      </c>
      <c r="O291" t="inlineStr">
        <is>
          <t>чел.час</t>
        </is>
      </c>
      <c r="P291" t="inlineStr">
        <is>
          <t>чел.час</t>
        </is>
      </c>
      <c r="Q291" t="n">
        <v>1</v>
      </c>
      <c r="X291" t="n">
        <v>0.02</v>
      </c>
      <c r="Y291" t="n">
        <v>0</v>
      </c>
      <c r="Z291" t="n">
        <v>0</v>
      </c>
      <c r="AA291" t="n">
        <v>0</v>
      </c>
      <c r="AB291" t="n">
        <v>0</v>
      </c>
      <c r="AC291" t="n">
        <v>0</v>
      </c>
      <c r="AD291" t="n">
        <v>1</v>
      </c>
      <c r="AE291" t="n">
        <v>2</v>
      </c>
      <c r="AF291" t="inlineStr"/>
      <c r="AG291" t="n">
        <v>0.02</v>
      </c>
      <c r="AH291" t="n">
        <v>2</v>
      </c>
      <c r="AI291" t="n">
        <v>78859254</v>
      </c>
      <c r="AJ291" t="n">
        <v>295</v>
      </c>
      <c r="AK291" t="n">
        <v>0</v>
      </c>
      <c r="AL291" t="n">
        <v>0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</row>
    <row r="292">
      <c r="A292">
        <f>ROW(Source!A788)</f>
        <v/>
      </c>
      <c r="B292" t="n">
        <v>78859263</v>
      </c>
      <c r="C292" t="n">
        <v>78859252</v>
      </c>
      <c r="D292" t="n">
        <v>29172556</v>
      </c>
      <c r="E292" t="n">
        <v>1</v>
      </c>
      <c r="F292" t="n">
        <v>1</v>
      </c>
      <c r="G292" t="n">
        <v>1</v>
      </c>
      <c r="H292" t="n">
        <v>2</v>
      </c>
      <c r="I292" t="inlineStr">
        <is>
          <t>030954</t>
        </is>
      </c>
      <c r="J292" t="inlineStr">
        <is>
          <t>ТСЭМ Московской обл., 030954, приказ Минстроя России №675/пр от 28.02.2017 № 264/пр</t>
        </is>
      </c>
      <c r="K292" t="inlineStr">
        <is>
          <t>Подъемники грузоподъемностью до 500 кг одномачтовые, высота подъема 45 м</t>
        </is>
      </c>
      <c r="L292" t="n">
        <v>1368</v>
      </c>
      <c r="N292" t="n">
        <v>1011</v>
      </c>
      <c r="O292" t="inlineStr">
        <is>
          <t>маш.-ч</t>
        </is>
      </c>
      <c r="P292" t="inlineStr">
        <is>
          <t>маш.-ч</t>
        </is>
      </c>
      <c r="Q292" t="n">
        <v>1</v>
      </c>
      <c r="X292" t="n">
        <v>0.02</v>
      </c>
      <c r="Y292" t="n">
        <v>0</v>
      </c>
      <c r="Z292" t="n">
        <v>31.26</v>
      </c>
      <c r="AA292" t="n">
        <v>13.5</v>
      </c>
      <c r="AB292" t="n">
        <v>0</v>
      </c>
      <c r="AC292" t="n">
        <v>0</v>
      </c>
      <c r="AD292" t="n">
        <v>1</v>
      </c>
      <c r="AE292" t="n">
        <v>0</v>
      </c>
      <c r="AF292" t="inlineStr"/>
      <c r="AG292" t="n">
        <v>0.02</v>
      </c>
      <c r="AH292" t="n">
        <v>2</v>
      </c>
      <c r="AI292" t="n">
        <v>78859255</v>
      </c>
      <c r="AJ292" t="n">
        <v>296</v>
      </c>
      <c r="AK292" t="n">
        <v>0</v>
      </c>
      <c r="AL292" t="n">
        <v>0</v>
      </c>
      <c r="AM292" t="n">
        <v>0</v>
      </c>
      <c r="AN292" t="n">
        <v>0</v>
      </c>
      <c r="AO292" t="n">
        <v>0</v>
      </c>
      <c r="AP292" t="n">
        <v>0</v>
      </c>
      <c r="AQ292" t="n">
        <v>0</v>
      </c>
      <c r="AR292" t="n">
        <v>0</v>
      </c>
    </row>
    <row r="293">
      <c r="A293">
        <f>ROW(Source!A788)</f>
        <v/>
      </c>
      <c r="B293" t="n">
        <v>78859264</v>
      </c>
      <c r="C293" t="n">
        <v>78859252</v>
      </c>
      <c r="D293" t="n">
        <v>29110398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101-0388</t>
        </is>
      </c>
      <c r="J293" t="inlineStr">
        <is>
          <t>ТССЦ Московской обл., 101-0388, приказ Минстроя России №675/пр от 28.02.2017 № 254/пр</t>
        </is>
      </c>
      <c r="K293" t="inlineStr">
        <is>
          <t>Краски масляные земляные марки МА-0115 мумия, сурик железный</t>
        </is>
      </c>
      <c r="L293" t="n">
        <v>1348</v>
      </c>
      <c r="N293" t="n">
        <v>1009</v>
      </c>
      <c r="O293" t="inlineStr">
        <is>
          <t>т</t>
        </is>
      </c>
      <c r="P293" t="inlineStr">
        <is>
          <t>т</t>
        </is>
      </c>
      <c r="Q293" t="n">
        <v>1000</v>
      </c>
      <c r="X293" t="n">
        <v>0.00048</v>
      </c>
      <c r="Y293" t="n">
        <v>15118.99</v>
      </c>
      <c r="Z293" t="n">
        <v>0</v>
      </c>
      <c r="AA293" t="n">
        <v>0</v>
      </c>
      <c r="AB293" t="n">
        <v>0</v>
      </c>
      <c r="AC293" t="n">
        <v>0</v>
      </c>
      <c r="AD293" t="n">
        <v>1</v>
      </c>
      <c r="AE293" t="n">
        <v>0</v>
      </c>
      <c r="AF293" t="inlineStr"/>
      <c r="AG293" t="n">
        <v>0.00048</v>
      </c>
      <c r="AH293" t="n">
        <v>2</v>
      </c>
      <c r="AI293" t="n">
        <v>78859256</v>
      </c>
      <c r="AJ293" t="n">
        <v>297</v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</row>
    <row r="294">
      <c r="A294">
        <f>ROW(Source!A788)</f>
        <v/>
      </c>
      <c r="B294" t="n">
        <v>78859265</v>
      </c>
      <c r="C294" t="n">
        <v>78859252</v>
      </c>
      <c r="D294" t="n">
        <v>29110573</v>
      </c>
      <c r="E294" t="n">
        <v>1</v>
      </c>
      <c r="F294" t="n">
        <v>1</v>
      </c>
      <c r="G294" t="n">
        <v>1</v>
      </c>
      <c r="H294" t="n">
        <v>3</v>
      </c>
      <c r="I294" t="inlineStr">
        <is>
          <t>101-0628</t>
        </is>
      </c>
      <c r="J294" t="inlineStr">
        <is>
          <t>ТССЦ Московской обл., 101-0628, приказ Минстроя России №675/пр от 28.02.2017 № 254/пр</t>
        </is>
      </c>
      <c r="K294" t="inlineStr">
        <is>
          <t>Олифа комбинированная, марки К-3</t>
        </is>
      </c>
      <c r="L294" t="n">
        <v>1348</v>
      </c>
      <c r="N294" t="n">
        <v>1009</v>
      </c>
      <c r="O294" t="inlineStr">
        <is>
          <t>т</t>
        </is>
      </c>
      <c r="P294" t="inlineStr">
        <is>
          <t>т</t>
        </is>
      </c>
      <c r="Q294" t="n">
        <v>1000</v>
      </c>
      <c r="X294" t="n">
        <v>0.0009</v>
      </c>
      <c r="Y294" t="n">
        <v>16950</v>
      </c>
      <c r="Z294" t="n">
        <v>0</v>
      </c>
      <c r="AA294" t="n">
        <v>0</v>
      </c>
      <c r="AB294" t="n">
        <v>0</v>
      </c>
      <c r="AC294" t="n">
        <v>0</v>
      </c>
      <c r="AD294" t="n">
        <v>1</v>
      </c>
      <c r="AE294" t="n">
        <v>0</v>
      </c>
      <c r="AF294" t="inlineStr"/>
      <c r="AG294" t="n">
        <v>0.0009</v>
      </c>
      <c r="AH294" t="n">
        <v>2</v>
      </c>
      <c r="AI294" t="n">
        <v>78859257</v>
      </c>
      <c r="AJ294" t="n">
        <v>298</v>
      </c>
      <c r="AK294" t="n">
        <v>0</v>
      </c>
      <c r="AL294" t="n">
        <v>0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</row>
    <row r="295">
      <c r="A295">
        <f>ROW(Source!A788)</f>
        <v/>
      </c>
      <c r="B295" t="n">
        <v>78859266</v>
      </c>
      <c r="C295" t="n">
        <v>78859252</v>
      </c>
      <c r="D295" t="n">
        <v>29107963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101-1669</t>
        </is>
      </c>
      <c r="J295" t="inlineStr">
        <is>
          <t>ТССЦ Московской обл., 101-1669, приказ Минстроя России №675/пр от 28.02.2017 № 254/пр</t>
        </is>
      </c>
      <c r="K295" t="inlineStr">
        <is>
          <t>Очес льняной</t>
        </is>
      </c>
      <c r="L295" t="n">
        <v>1346</v>
      </c>
      <c r="N295" t="n">
        <v>1009</v>
      </c>
      <c r="O295" t="inlineStr">
        <is>
          <t>кг</t>
        </is>
      </c>
      <c r="P295" t="inlineStr">
        <is>
          <t>кг</t>
        </is>
      </c>
      <c r="Q295" t="n">
        <v>1</v>
      </c>
      <c r="X295" t="n">
        <v>0.2</v>
      </c>
      <c r="Y295" t="n">
        <v>37.29</v>
      </c>
      <c r="Z295" t="n">
        <v>0</v>
      </c>
      <c r="AA295" t="n">
        <v>0</v>
      </c>
      <c r="AB295" t="n">
        <v>0</v>
      </c>
      <c r="AC295" t="n">
        <v>0</v>
      </c>
      <c r="AD295" t="n">
        <v>1</v>
      </c>
      <c r="AE295" t="n">
        <v>0</v>
      </c>
      <c r="AF295" t="inlineStr"/>
      <c r="AG295" t="n">
        <v>0.2</v>
      </c>
      <c r="AH295" t="n">
        <v>2</v>
      </c>
      <c r="AI295" t="n">
        <v>78859258</v>
      </c>
      <c r="AJ295" t="n">
        <v>299</v>
      </c>
      <c r="AK295" t="n">
        <v>0</v>
      </c>
      <c r="AL295" t="n">
        <v>0</v>
      </c>
      <c r="AM295" t="n">
        <v>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</row>
    <row r="296">
      <c r="A296">
        <f>ROW(Source!A788)</f>
        <v/>
      </c>
      <c r="B296" t="n">
        <v>78859267</v>
      </c>
      <c r="C296" t="n">
        <v>78859252</v>
      </c>
      <c r="D296" t="n">
        <v>29144220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302-1237</t>
        </is>
      </c>
      <c r="J296" t="inlineStr">
        <is>
          <t>ТССЦ Московской обл., 302-1237, приказ Минстроя России №675/пр от 28.02.2017 № 256/пр</t>
        </is>
      </c>
      <c r="K296" t="inlineStr">
        <is>
          <t>Сгоны стальные с муфтой и контргайкой, диаметром 20 мм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X296" t="n">
        <v>100</v>
      </c>
      <c r="Y296" t="n">
        <v>10.95</v>
      </c>
      <c r="Z296" t="n">
        <v>0</v>
      </c>
      <c r="AA296" t="n">
        <v>0</v>
      </c>
      <c r="AB296" t="n">
        <v>0</v>
      </c>
      <c r="AC296" t="n">
        <v>0</v>
      </c>
      <c r="AD296" t="n">
        <v>1</v>
      </c>
      <c r="AE296" t="n">
        <v>0</v>
      </c>
      <c r="AF296" t="inlineStr"/>
      <c r="AG296" t="n">
        <v>100</v>
      </c>
      <c r="AH296" t="n">
        <v>2</v>
      </c>
      <c r="AI296" t="n">
        <v>78859259</v>
      </c>
      <c r="AJ296" t="n">
        <v>301</v>
      </c>
      <c r="AK296" t="n">
        <v>0</v>
      </c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</row>
    <row r="297">
      <c r="A297">
        <f>ROW(Source!A793)</f>
        <v/>
      </c>
      <c r="B297" t="n">
        <v>78859401</v>
      </c>
      <c r="C297" t="n">
        <v>78859386</v>
      </c>
      <c r="D297" t="n">
        <v>18411117</v>
      </c>
      <c r="E297" t="n">
        <v>1</v>
      </c>
      <c r="F297" t="n">
        <v>1</v>
      </c>
      <c r="G297" t="n">
        <v>1</v>
      </c>
      <c r="H297" t="n">
        <v>1</v>
      </c>
      <c r="I297" t="inlineStr">
        <is>
          <t>1-1040-90</t>
        </is>
      </c>
      <c r="J297" t="inlineStr"/>
      <c r="K297" t="inlineStr">
        <is>
          <t>Рабочий строитель среднего разряда 4</t>
        </is>
      </c>
      <c r="L297" t="n">
        <v>1369</v>
      </c>
      <c r="N297" t="n">
        <v>1013</v>
      </c>
      <c r="O297" t="inlineStr">
        <is>
          <t>чел.-ч</t>
        </is>
      </c>
      <c r="P297" t="inlineStr">
        <is>
          <t>чел.-ч</t>
        </is>
      </c>
      <c r="Q297" t="n">
        <v>1</v>
      </c>
      <c r="X297" t="n">
        <v>155</v>
      </c>
      <c r="Y297" t="n">
        <v>0</v>
      </c>
      <c r="Z297" t="n">
        <v>0</v>
      </c>
      <c r="AA297" t="n">
        <v>0</v>
      </c>
      <c r="AB297" t="n">
        <v>9.619999999999999</v>
      </c>
      <c r="AC297" t="n">
        <v>0</v>
      </c>
      <c r="AD297" t="n">
        <v>1</v>
      </c>
      <c r="AE297" t="n">
        <v>1</v>
      </c>
      <c r="AF297" t="inlineStr"/>
      <c r="AG297" t="n">
        <v>155</v>
      </c>
      <c r="AH297" t="n">
        <v>2</v>
      </c>
      <c r="AI297" t="n">
        <v>78859387</v>
      </c>
      <c r="AJ297" t="n">
        <v>305</v>
      </c>
      <c r="AK297" t="n">
        <v>0</v>
      </c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</row>
    <row r="298">
      <c r="A298">
        <f>ROW(Source!A793)</f>
        <v/>
      </c>
      <c r="B298" t="n">
        <v>78859402</v>
      </c>
      <c r="C298" t="n">
        <v>78859386</v>
      </c>
      <c r="D298" t="n">
        <v>29172659</v>
      </c>
      <c r="E298" t="n">
        <v>1</v>
      </c>
      <c r="F298" t="n">
        <v>1</v>
      </c>
      <c r="G298" t="n">
        <v>1</v>
      </c>
      <c r="H298" t="n">
        <v>2</v>
      </c>
      <c r="I298" t="inlineStr">
        <is>
          <t>040504</t>
        </is>
      </c>
      <c r="J298" t="inlineStr">
        <is>
          <t>ТСЭМ Московской обл., 040504, приказ Минстроя России №675/пр от 28.02.2017 № 264/пр</t>
        </is>
      </c>
      <c r="K298" t="inlineStr">
        <is>
          <t>Аппарат для газовой сварки и резки</t>
        </is>
      </c>
      <c r="L298" t="n">
        <v>1368</v>
      </c>
      <c r="N298" t="n">
        <v>1011</v>
      </c>
      <c r="O298" t="inlineStr">
        <is>
          <t>маш.-ч</t>
        </is>
      </c>
      <c r="P298" t="inlineStr">
        <is>
          <t>маш.-ч</t>
        </is>
      </c>
      <c r="Q298" t="n">
        <v>1</v>
      </c>
      <c r="X298" t="n">
        <v>2.82</v>
      </c>
      <c r="Y298" t="n">
        <v>0</v>
      </c>
      <c r="Z298" t="n">
        <v>1.2</v>
      </c>
      <c r="AA298" t="n">
        <v>0</v>
      </c>
      <c r="AB298" t="n">
        <v>0</v>
      </c>
      <c r="AC298" t="n">
        <v>0</v>
      </c>
      <c r="AD298" t="n">
        <v>1</v>
      </c>
      <c r="AE298" t="n">
        <v>0</v>
      </c>
      <c r="AF298" t="inlineStr"/>
      <c r="AG298" t="n">
        <v>2.82</v>
      </c>
      <c r="AH298" t="n">
        <v>2</v>
      </c>
      <c r="AI298" t="n">
        <v>78859388</v>
      </c>
      <c r="AJ298" t="n">
        <v>306</v>
      </c>
      <c r="AK298" t="n">
        <v>0</v>
      </c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</row>
    <row r="299">
      <c r="A299">
        <f>ROW(Source!A793)</f>
        <v/>
      </c>
      <c r="B299" t="n">
        <v>78859403</v>
      </c>
      <c r="C299" t="n">
        <v>78859386</v>
      </c>
      <c r="D299" t="n">
        <v>29174500</v>
      </c>
      <c r="E299" t="n">
        <v>1</v>
      </c>
      <c r="F299" t="n">
        <v>1</v>
      </c>
      <c r="G299" t="n">
        <v>1</v>
      </c>
      <c r="H299" t="n">
        <v>2</v>
      </c>
      <c r="I299" t="inlineStr">
        <is>
          <t>330206</t>
        </is>
      </c>
      <c r="J299" t="inlineStr">
        <is>
          <t>ТСЭМ Московской обл., 330206, приказ Минстроя России №675/пр от 28.02.2017 № 264/пр</t>
        </is>
      </c>
      <c r="K299" t="inlineStr">
        <is>
          <t>Дрели электрические</t>
        </is>
      </c>
      <c r="L299" t="n">
        <v>1368</v>
      </c>
      <c r="N299" t="n">
        <v>1011</v>
      </c>
      <c r="O299" t="inlineStr">
        <is>
          <t>маш.-ч</t>
        </is>
      </c>
      <c r="P299" t="inlineStr">
        <is>
          <t>маш.-ч</t>
        </is>
      </c>
      <c r="Q299" t="n">
        <v>1</v>
      </c>
      <c r="X299" t="n">
        <v>4.56</v>
      </c>
      <c r="Y299" t="n">
        <v>0</v>
      </c>
      <c r="Z299" t="n">
        <v>1.95</v>
      </c>
      <c r="AA299" t="n">
        <v>0</v>
      </c>
      <c r="AB299" t="n">
        <v>0</v>
      </c>
      <c r="AC299" t="n">
        <v>0</v>
      </c>
      <c r="AD299" t="n">
        <v>1</v>
      </c>
      <c r="AE299" t="n">
        <v>0</v>
      </c>
      <c r="AF299" t="inlineStr"/>
      <c r="AG299" t="n">
        <v>4.56</v>
      </c>
      <c r="AH299" t="n">
        <v>2</v>
      </c>
      <c r="AI299" t="n">
        <v>78859389</v>
      </c>
      <c r="AJ299" t="n">
        <v>307</v>
      </c>
      <c r="AK299" t="n">
        <v>0</v>
      </c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</row>
    <row r="300">
      <c r="A300">
        <f>ROW(Source!A793)</f>
        <v/>
      </c>
      <c r="B300" t="n">
        <v>78859404</v>
      </c>
      <c r="C300" t="n">
        <v>78859386</v>
      </c>
      <c r="D300" t="n">
        <v>29174913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400001</t>
        </is>
      </c>
      <c r="J300" t="inlineStr">
        <is>
          <t>ТСЭМ Московской обл., 400001, приказ Минстроя России №675/пр от 28.02.2017 № 264/пр</t>
        </is>
      </c>
      <c r="K300" t="inlineStr">
        <is>
          <t>Автомобили бортовые, грузоподъемность до 5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X300" t="n">
        <v>0.6</v>
      </c>
      <c r="Y300" t="n">
        <v>0</v>
      </c>
      <c r="Z300" t="n">
        <v>87.17</v>
      </c>
      <c r="AA300" t="n">
        <v>11.6</v>
      </c>
      <c r="AB300" t="n">
        <v>0</v>
      </c>
      <c r="AC300" t="n">
        <v>0</v>
      </c>
      <c r="AD300" t="n">
        <v>1</v>
      </c>
      <c r="AE300" t="n">
        <v>0</v>
      </c>
      <c r="AF300" t="inlineStr"/>
      <c r="AG300" t="n">
        <v>0.6</v>
      </c>
      <c r="AH300" t="n">
        <v>2</v>
      </c>
      <c r="AI300" t="n">
        <v>78859390</v>
      </c>
      <c r="AJ300" t="n">
        <v>308</v>
      </c>
      <c r="AK300" t="n">
        <v>0</v>
      </c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</row>
    <row r="301">
      <c r="A301">
        <f>ROW(Source!A793)</f>
        <v/>
      </c>
      <c r="B301" t="n">
        <v>78859405</v>
      </c>
      <c r="C301" t="n">
        <v>78859386</v>
      </c>
      <c r="D301" t="n">
        <v>29107441</v>
      </c>
      <c r="E301" t="n">
        <v>1</v>
      </c>
      <c r="F301" t="n">
        <v>1</v>
      </c>
      <c r="G301" t="n">
        <v>1</v>
      </c>
      <c r="H301" t="n">
        <v>3</v>
      </c>
      <c r="I301" t="inlineStr">
        <is>
          <t>101-0324</t>
        </is>
      </c>
      <c r="J301" t="inlineStr">
        <is>
          <t>ТССЦ Московской обл., 101-0324, приказ Минстроя России №675/пр от 28.02.2017 № 254/пр</t>
        </is>
      </c>
      <c r="K301" t="inlineStr">
        <is>
          <t>Кислород технический газообразный</t>
        </is>
      </c>
      <c r="L301" t="n">
        <v>1339</v>
      </c>
      <c r="N301" t="n">
        <v>1007</v>
      </c>
      <c r="O301" t="inlineStr">
        <is>
          <t>м3</t>
        </is>
      </c>
      <c r="P301" t="inlineStr">
        <is>
          <t>м3</t>
        </is>
      </c>
      <c r="Q301" t="n">
        <v>1</v>
      </c>
      <c r="X301" t="n">
        <v>0.48</v>
      </c>
      <c r="Y301" t="n">
        <v>6.23</v>
      </c>
      <c r="Z301" t="n">
        <v>0</v>
      </c>
      <c r="AA301" t="n">
        <v>0</v>
      </c>
      <c r="AB301" t="n">
        <v>0</v>
      </c>
      <c r="AC301" t="n">
        <v>0</v>
      </c>
      <c r="AD301" t="n">
        <v>1</v>
      </c>
      <c r="AE301" t="n">
        <v>0</v>
      </c>
      <c r="AF301" t="inlineStr"/>
      <c r="AG301" t="n">
        <v>0.48</v>
      </c>
      <c r="AH301" t="n">
        <v>2</v>
      </c>
      <c r="AI301" t="n">
        <v>78859391</v>
      </c>
      <c r="AJ301" t="n">
        <v>309</v>
      </c>
      <c r="AK301" t="n">
        <v>0</v>
      </c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</row>
    <row r="302">
      <c r="A302">
        <f>ROW(Source!A793)</f>
        <v/>
      </c>
      <c r="B302" t="n">
        <v>78859406</v>
      </c>
      <c r="C302" t="n">
        <v>78859386</v>
      </c>
      <c r="D302" t="n">
        <v>29107430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101-1602</t>
        </is>
      </c>
      <c r="J302" t="inlineStr">
        <is>
          <t>ТССЦ Московской обл., 101-1602, приказ Минстроя России №675/пр от 28.02.2017 № 254/пр</t>
        </is>
      </c>
      <c r="K302" t="inlineStr">
        <is>
          <t>Ацетилен газообразный технический</t>
        </is>
      </c>
      <c r="L302" t="n">
        <v>1339</v>
      </c>
      <c r="N302" t="n">
        <v>1007</v>
      </c>
      <c r="O302" t="inlineStr">
        <is>
          <t>м3</t>
        </is>
      </c>
      <c r="P302" t="inlineStr">
        <is>
          <t>м3</t>
        </is>
      </c>
      <c r="Q302" t="n">
        <v>1</v>
      </c>
      <c r="X302" t="n">
        <v>0.21</v>
      </c>
      <c r="Y302" t="n">
        <v>38.49</v>
      </c>
      <c r="Z302" t="n">
        <v>0</v>
      </c>
      <c r="AA302" t="n">
        <v>0</v>
      </c>
      <c r="AB302" t="n">
        <v>0</v>
      </c>
      <c r="AC302" t="n">
        <v>0</v>
      </c>
      <c r="AD302" t="n">
        <v>1</v>
      </c>
      <c r="AE302" t="n">
        <v>0</v>
      </c>
      <c r="AF302" t="inlineStr"/>
      <c r="AG302" t="n">
        <v>0.21</v>
      </c>
      <c r="AH302" t="n">
        <v>2</v>
      </c>
      <c r="AI302" t="n">
        <v>78859392</v>
      </c>
      <c r="AJ302" t="n">
        <v>310</v>
      </c>
      <c r="AK302" t="n">
        <v>0</v>
      </c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</row>
    <row r="303">
      <c r="A303">
        <f>ROW(Source!A793)</f>
        <v/>
      </c>
      <c r="B303" t="n">
        <v>78859407</v>
      </c>
      <c r="C303" t="n">
        <v>78859386</v>
      </c>
      <c r="D303" t="n">
        <v>29117360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103-1456</t>
        </is>
      </c>
      <c r="J303" t="inlineStr">
        <is>
          <t>ТССЦ Московской обл., 103-1456, приказ Минстроя России №675/пр от 28.02.2017 № 254/пр</t>
        </is>
      </c>
      <c r="K303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03" t="n">
        <v>1301</v>
      </c>
      <c r="N303" t="n">
        <v>1003</v>
      </c>
      <c r="O303" t="inlineStr">
        <is>
          <t>м</t>
        </is>
      </c>
      <c r="P303" t="inlineStr">
        <is>
          <t>м</t>
        </is>
      </c>
      <c r="Q303" t="n">
        <v>1</v>
      </c>
      <c r="X303" t="n">
        <v>95.8</v>
      </c>
      <c r="Y303" t="n">
        <v>21.1</v>
      </c>
      <c r="Z303" t="n">
        <v>0</v>
      </c>
      <c r="AA303" t="n">
        <v>0</v>
      </c>
      <c r="AB303" t="n">
        <v>0</v>
      </c>
      <c r="AC303" t="n">
        <v>0</v>
      </c>
      <c r="AD303" t="n">
        <v>1</v>
      </c>
      <c r="AE303" t="n">
        <v>0</v>
      </c>
      <c r="AF303" t="inlineStr"/>
      <c r="AG303" t="n">
        <v>95.8</v>
      </c>
      <c r="AH303" t="n">
        <v>2</v>
      </c>
      <c r="AI303" t="n">
        <v>78859393</v>
      </c>
      <c r="AJ303" t="n">
        <v>311</v>
      </c>
      <c r="AK303" t="n">
        <v>0</v>
      </c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</row>
    <row r="304">
      <c r="A304">
        <f>ROW(Source!A793)</f>
        <v/>
      </c>
      <c r="B304" t="n">
        <v>78859408</v>
      </c>
      <c r="C304" t="n">
        <v>78859386</v>
      </c>
      <c r="D304" t="n">
        <v>29117371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103-9910</t>
        </is>
      </c>
      <c r="J304" t="inlineStr">
        <is>
          <t>ТССЦ Московской обл., 103-9910, приказ Минстроя России №675/пр от 28.02.2017 № 254/пр</t>
        </is>
      </c>
      <c r="K304" t="inlineStr">
        <is>
          <t>Фасонные и соединительные части к многослойным металлополимерным трубам</t>
        </is>
      </c>
      <c r="L304" t="n">
        <v>1354</v>
      </c>
      <c r="N304" t="n">
        <v>1010</v>
      </c>
      <c r="O304" t="inlineStr">
        <is>
          <t>шт.</t>
        </is>
      </c>
      <c r="P304" t="inlineStr">
        <is>
          <t>шт.</t>
        </is>
      </c>
      <c r="Q304" t="n">
        <v>1</v>
      </c>
      <c r="X304" t="n">
        <v>0</v>
      </c>
      <c r="Y304" t="n">
        <v>0</v>
      </c>
      <c r="Z304" t="n">
        <v>0</v>
      </c>
      <c r="AA304" t="n">
        <v>0</v>
      </c>
      <c r="AB304" t="n">
        <v>0</v>
      </c>
      <c r="AC304" t="n">
        <v>1</v>
      </c>
      <c r="AD304" t="n">
        <v>0</v>
      </c>
      <c r="AE304" t="n">
        <v>0</v>
      </c>
      <c r="AF304" t="inlineStr"/>
      <c r="AG304" t="n">
        <v>0</v>
      </c>
      <c r="AH304" t="n">
        <v>3</v>
      </c>
      <c r="AI304" t="n">
        <v>-1</v>
      </c>
      <c r="AJ304" t="inlineStr"/>
      <c r="AK304" t="n">
        <v>0</v>
      </c>
      <c r="AL304" t="n">
        <v>0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</row>
    <row r="305">
      <c r="A305">
        <f>ROW(Source!A793)</f>
        <v/>
      </c>
      <c r="B305" t="n">
        <v>78859409</v>
      </c>
      <c r="C305" t="n">
        <v>78859386</v>
      </c>
      <c r="D305" t="n">
        <v>29140635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301-1380</t>
        </is>
      </c>
      <c r="J305" t="inlineStr">
        <is>
          <t>ТССЦ Московской обл., 301-1380, приказ Минстроя России №675/пр от 28.02.2017 № 256/пр</t>
        </is>
      </c>
      <c r="K305" t="inlineStr">
        <is>
          <t>Трубки защитные гофрированные</t>
        </is>
      </c>
      <c r="L305" t="n">
        <v>1301</v>
      </c>
      <c r="N305" t="n">
        <v>1003</v>
      </c>
      <c r="O305" t="inlineStr">
        <is>
          <t>м</t>
        </is>
      </c>
      <c r="P305" t="inlineStr">
        <is>
          <t>м</t>
        </is>
      </c>
      <c r="Q305" t="n">
        <v>1</v>
      </c>
      <c r="X305" t="n">
        <v>11</v>
      </c>
      <c r="Y305" t="n">
        <v>9.52</v>
      </c>
      <c r="Z305" t="n">
        <v>0</v>
      </c>
      <c r="AA305" t="n">
        <v>0</v>
      </c>
      <c r="AB305" t="n">
        <v>0</v>
      </c>
      <c r="AC305" t="n">
        <v>0</v>
      </c>
      <c r="AD305" t="n">
        <v>1</v>
      </c>
      <c r="AE305" t="n">
        <v>0</v>
      </c>
      <c r="AF305" t="inlineStr"/>
      <c r="AG305" t="n">
        <v>11</v>
      </c>
      <c r="AH305" t="n">
        <v>2</v>
      </c>
      <c r="AI305" t="n">
        <v>78859394</v>
      </c>
      <c r="AJ305" t="n">
        <v>312</v>
      </c>
      <c r="AK305" t="n">
        <v>0</v>
      </c>
      <c r="AL305" t="n">
        <v>0</v>
      </c>
      <c r="AM305" t="n">
        <v>0</v>
      </c>
      <c r="AN305" t="n">
        <v>0</v>
      </c>
      <c r="AO305" t="n">
        <v>0</v>
      </c>
      <c r="AP305" t="n">
        <v>0</v>
      </c>
      <c r="AQ305" t="n">
        <v>0</v>
      </c>
      <c r="AR305" t="n">
        <v>0</v>
      </c>
    </row>
    <row r="306">
      <c r="A306">
        <f>ROW(Source!A793)</f>
        <v/>
      </c>
      <c r="B306" t="n">
        <v>78859410</v>
      </c>
      <c r="C306" t="n">
        <v>78859386</v>
      </c>
      <c r="D306" t="n">
        <v>29139870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301-9240</t>
        </is>
      </c>
      <c r="J306" t="inlineStr">
        <is>
          <t>ТССЦ Московской обл., 301-9240, приказ Минстроя России №675/пр от 28.02.2017 № 256/пр</t>
        </is>
      </c>
      <c r="K306" t="inlineStr">
        <is>
          <t>Крепления</t>
        </is>
      </c>
      <c r="L306" t="n">
        <v>1346</v>
      </c>
      <c r="N306" t="n">
        <v>1009</v>
      </c>
      <c r="O306" t="inlineStr">
        <is>
          <t>кг</t>
        </is>
      </c>
      <c r="P306" t="inlineStr">
        <is>
          <t>кг</t>
        </is>
      </c>
      <c r="Q306" t="n">
        <v>1</v>
      </c>
      <c r="X306" t="n">
        <v>0</v>
      </c>
      <c r="Y306" t="n">
        <v>0</v>
      </c>
      <c r="Z306" t="n">
        <v>0</v>
      </c>
      <c r="AA306" t="n">
        <v>0</v>
      </c>
      <c r="AB306" t="n">
        <v>0</v>
      </c>
      <c r="AC306" t="n">
        <v>1</v>
      </c>
      <c r="AD306" t="n">
        <v>0</v>
      </c>
      <c r="AE306" t="n">
        <v>0</v>
      </c>
      <c r="AF306" t="inlineStr"/>
      <c r="AG306" t="n">
        <v>0</v>
      </c>
      <c r="AH306" t="n">
        <v>3</v>
      </c>
      <c r="AI306" t="n">
        <v>-1</v>
      </c>
      <c r="AJ306" t="inlineStr"/>
      <c r="AK306" t="n">
        <v>0</v>
      </c>
      <c r="AL306" t="n">
        <v>0</v>
      </c>
      <c r="AM306" t="n">
        <v>0</v>
      </c>
      <c r="AN306" t="n">
        <v>0</v>
      </c>
      <c r="AO306" t="n">
        <v>0</v>
      </c>
      <c r="AP306" t="n">
        <v>0</v>
      </c>
      <c r="AQ306" t="n">
        <v>0</v>
      </c>
      <c r="AR306" t="n">
        <v>0</v>
      </c>
    </row>
    <row r="307">
      <c r="A307">
        <f>ROW(Source!A793)</f>
        <v/>
      </c>
      <c r="B307" t="n">
        <v>78859411</v>
      </c>
      <c r="C307" t="n">
        <v>78859386</v>
      </c>
      <c r="D307" t="n">
        <v>29144271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302-9912</t>
        </is>
      </c>
      <c r="J307" t="inlineStr">
        <is>
          <t>ТССЦ Московской обл., 302-9912, приказ Минстроя России №675/пр от 28.02.2017 № 256/пр</t>
        </is>
      </c>
      <c r="K307" t="inlineStr">
        <is>
          <t>Арматура запорная к многослойным металлополимерным трубам</t>
        </is>
      </c>
      <c r="L307" t="n">
        <v>1354</v>
      </c>
      <c r="N307" t="n">
        <v>1010</v>
      </c>
      <c r="O307" t="inlineStr">
        <is>
          <t>шт.</t>
        </is>
      </c>
      <c r="P307" t="inlineStr">
        <is>
          <t>шт.</t>
        </is>
      </c>
      <c r="Q307" t="n">
        <v>1</v>
      </c>
      <c r="X307" t="n">
        <v>0</v>
      </c>
      <c r="Y307" t="n">
        <v>0</v>
      </c>
      <c r="Z307" t="n">
        <v>0</v>
      </c>
      <c r="AA307" t="n">
        <v>0</v>
      </c>
      <c r="AB307" t="n">
        <v>0</v>
      </c>
      <c r="AC307" t="n">
        <v>1</v>
      </c>
      <c r="AD307" t="n">
        <v>0</v>
      </c>
      <c r="AE307" t="n">
        <v>0</v>
      </c>
      <c r="AF307" t="inlineStr"/>
      <c r="AG307" t="n">
        <v>0</v>
      </c>
      <c r="AH307" t="n">
        <v>3</v>
      </c>
      <c r="AI307" t="n">
        <v>-1</v>
      </c>
      <c r="AJ307" t="inlineStr"/>
      <c r="AK307" t="n">
        <v>0</v>
      </c>
      <c r="AL307" t="n">
        <v>0</v>
      </c>
      <c r="AM307" t="n">
        <v>0</v>
      </c>
      <c r="AN307" t="n">
        <v>0</v>
      </c>
      <c r="AO307" t="n">
        <v>0</v>
      </c>
      <c r="AP307" t="n">
        <v>0</v>
      </c>
      <c r="AQ307" t="n">
        <v>0</v>
      </c>
      <c r="AR307" t="n">
        <v>0</v>
      </c>
    </row>
    <row r="308">
      <c r="A308">
        <f>ROW(Source!A793)</f>
        <v/>
      </c>
      <c r="B308" t="n">
        <v>78859412</v>
      </c>
      <c r="C308" t="n">
        <v>78859386</v>
      </c>
      <c r="D308" t="n">
        <v>29149245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405-0254</t>
        </is>
      </c>
      <c r="J308" t="inlineStr">
        <is>
          <t>ТССЦ Московской обл., 405-0254, приказ Минстроя России №675/пр от 28.02.2017 № 257/пр</t>
        </is>
      </c>
      <c r="K308" t="inlineStr">
        <is>
          <t>Известь строительная негашеная хлорная, марки А</t>
        </is>
      </c>
      <c r="L308" t="n">
        <v>1348</v>
      </c>
      <c r="N308" t="n">
        <v>1009</v>
      </c>
      <c r="O308" t="inlineStr">
        <is>
          <t>т</t>
        </is>
      </c>
      <c r="P308" t="inlineStr">
        <is>
          <t>т</t>
        </is>
      </c>
      <c r="Q308" t="n">
        <v>1000</v>
      </c>
      <c r="X308" t="n">
        <v>0.0016</v>
      </c>
      <c r="Y308" t="n">
        <v>2147</v>
      </c>
      <c r="Z308" t="n">
        <v>0</v>
      </c>
      <c r="AA308" t="n">
        <v>0</v>
      </c>
      <c r="AB308" t="n">
        <v>0</v>
      </c>
      <c r="AC308" t="n">
        <v>0</v>
      </c>
      <c r="AD308" t="n">
        <v>1</v>
      </c>
      <c r="AE308" t="n">
        <v>0</v>
      </c>
      <c r="AF308" t="inlineStr"/>
      <c r="AG308" t="n">
        <v>0.0016</v>
      </c>
      <c r="AH308" t="n">
        <v>2</v>
      </c>
      <c r="AI308" t="n">
        <v>78859397</v>
      </c>
      <c r="AJ308" t="n">
        <v>313</v>
      </c>
      <c r="AK308" t="n">
        <v>0</v>
      </c>
      <c r="AL308" t="n">
        <v>0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</row>
    <row r="309">
      <c r="A309">
        <f>ROW(Source!A793)</f>
        <v/>
      </c>
      <c r="B309" t="n">
        <v>78859413</v>
      </c>
      <c r="C309" t="n">
        <v>78859386</v>
      </c>
      <c r="D309" t="n">
        <v>29150040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411-0001</t>
        </is>
      </c>
      <c r="J309" t="inlineStr">
        <is>
          <t>ТССЦ Московской обл., 411-0001, приказ Минстроя России №675/пр от 28.02.2017 № 257/пр</t>
        </is>
      </c>
      <c r="K309" t="inlineStr">
        <is>
          <t>Вода</t>
        </is>
      </c>
      <c r="L309" t="n">
        <v>1339</v>
      </c>
      <c r="N309" t="n">
        <v>1007</v>
      </c>
      <c r="O309" t="inlineStr">
        <is>
          <t>м3</t>
        </is>
      </c>
      <c r="P309" t="inlineStr">
        <is>
          <t>м3</t>
        </is>
      </c>
      <c r="Q309" t="n">
        <v>1</v>
      </c>
      <c r="X309" t="n">
        <v>0.47</v>
      </c>
      <c r="Y309" t="n">
        <v>2.44</v>
      </c>
      <c r="Z309" t="n">
        <v>0</v>
      </c>
      <c r="AA309" t="n">
        <v>0</v>
      </c>
      <c r="AB309" t="n">
        <v>0</v>
      </c>
      <c r="AC309" t="n">
        <v>0</v>
      </c>
      <c r="AD309" t="n">
        <v>1</v>
      </c>
      <c r="AE309" t="n">
        <v>0</v>
      </c>
      <c r="AF309" t="inlineStr"/>
      <c r="AG309" t="n">
        <v>0.47</v>
      </c>
      <c r="AH309" t="n">
        <v>2</v>
      </c>
      <c r="AI309" t="n">
        <v>78859398</v>
      </c>
      <c r="AJ309" t="n">
        <v>314</v>
      </c>
      <c r="AK309" t="n">
        <v>0</v>
      </c>
      <c r="AL309" t="n">
        <v>0</v>
      </c>
      <c r="AM309" t="n">
        <v>0</v>
      </c>
      <c r="AN309" t="n">
        <v>0</v>
      </c>
      <c r="AO309" t="n">
        <v>0</v>
      </c>
      <c r="AP309" t="n">
        <v>0</v>
      </c>
      <c r="AQ309" t="n">
        <v>0</v>
      </c>
      <c r="AR309" t="n">
        <v>0</v>
      </c>
    </row>
    <row r="310">
      <c r="A310">
        <f>ROW(Source!A835)</f>
        <v/>
      </c>
      <c r="B310" t="n">
        <v>78859490</v>
      </c>
      <c r="C310" t="n">
        <v>78859489</v>
      </c>
      <c r="D310" t="n">
        <v>18406785</v>
      </c>
      <c r="E310" t="n">
        <v>1</v>
      </c>
      <c r="F310" t="n">
        <v>1</v>
      </c>
      <c r="G310" t="n">
        <v>1</v>
      </c>
      <c r="H310" t="n">
        <v>1</v>
      </c>
      <c r="I310" t="inlineStr">
        <is>
          <t>1-1033-90</t>
        </is>
      </c>
      <c r="J310" t="inlineStr"/>
      <c r="K310" t="inlineStr">
        <is>
          <t>Рабочий строитель среднего разряда 3,3</t>
        </is>
      </c>
      <c r="L310" t="n">
        <v>1369</v>
      </c>
      <c r="N310" t="n">
        <v>1013</v>
      </c>
      <c r="O310" t="inlineStr">
        <is>
          <t>чел.-ч</t>
        </is>
      </c>
      <c r="P310" t="inlineStr">
        <is>
          <t>чел.-ч</t>
        </is>
      </c>
      <c r="Q310" t="n">
        <v>1</v>
      </c>
      <c r="X310" t="n">
        <v>111</v>
      </c>
      <c r="Y310" t="n">
        <v>0</v>
      </c>
      <c r="Z310" t="n">
        <v>0</v>
      </c>
      <c r="AA310" t="n">
        <v>0</v>
      </c>
      <c r="AB310" t="n">
        <v>8.859999999999999</v>
      </c>
      <c r="AC310" t="n">
        <v>0</v>
      </c>
      <c r="AD310" t="n">
        <v>1</v>
      </c>
      <c r="AE310" t="n">
        <v>1</v>
      </c>
      <c r="AF310" t="inlineStr"/>
      <c r="AG310" t="n">
        <v>111</v>
      </c>
      <c r="AH310" t="n">
        <v>2</v>
      </c>
      <c r="AI310" t="n">
        <v>78859490</v>
      </c>
      <c r="AJ310" t="n">
        <v>318</v>
      </c>
      <c r="AK310" t="n">
        <v>0</v>
      </c>
      <c r="AL310" t="n">
        <v>0</v>
      </c>
      <c r="AM310" t="n">
        <v>0</v>
      </c>
      <c r="AN310" t="n">
        <v>0</v>
      </c>
      <c r="AO310" t="n">
        <v>0</v>
      </c>
      <c r="AP310" t="n">
        <v>0</v>
      </c>
      <c r="AQ310" t="n">
        <v>0</v>
      </c>
      <c r="AR310" t="n">
        <v>0</v>
      </c>
    </row>
    <row r="311">
      <c r="A311">
        <f>ROW(Source!A835)</f>
        <v/>
      </c>
      <c r="B311" t="n">
        <v>78859491</v>
      </c>
      <c r="C311" t="n">
        <v>78859489</v>
      </c>
      <c r="D311" t="n">
        <v>121548</v>
      </c>
      <c r="E311" t="n">
        <v>1</v>
      </c>
      <c r="F311" t="n">
        <v>1</v>
      </c>
      <c r="G311" t="n">
        <v>1</v>
      </c>
      <c r="H311" t="n">
        <v>1</v>
      </c>
      <c r="I311" t="inlineStr">
        <is>
          <t>2</t>
        </is>
      </c>
      <c r="J311" t="inlineStr"/>
      <c r="K311" t="inlineStr">
        <is>
          <t>Затраты труда машинистов</t>
        </is>
      </c>
      <c r="L311" t="n">
        <v>608254</v>
      </c>
      <c r="N311" t="n">
        <v>1013</v>
      </c>
      <c r="O311" t="inlineStr">
        <is>
          <t>чел.час</t>
        </is>
      </c>
      <c r="P311" t="inlineStr">
        <is>
          <t>чел.час</t>
        </is>
      </c>
      <c r="Q311" t="n">
        <v>1</v>
      </c>
      <c r="X311" t="n">
        <v>0.3</v>
      </c>
      <c r="Y311" t="n">
        <v>0</v>
      </c>
      <c r="Z311" t="n">
        <v>0</v>
      </c>
      <c r="AA311" t="n">
        <v>0</v>
      </c>
      <c r="AB311" t="n">
        <v>0</v>
      </c>
      <c r="AC311" t="n">
        <v>0</v>
      </c>
      <c r="AD311" t="n">
        <v>1</v>
      </c>
      <c r="AE311" t="n">
        <v>2</v>
      </c>
      <c r="AF311" t="inlineStr"/>
      <c r="AG311" t="n">
        <v>0.3</v>
      </c>
      <c r="AH311" t="n">
        <v>2</v>
      </c>
      <c r="AI311" t="n">
        <v>78859491</v>
      </c>
      <c r="AJ311" t="n">
        <v>319</v>
      </c>
      <c r="AK311" t="n">
        <v>0</v>
      </c>
      <c r="AL311" t="n">
        <v>0</v>
      </c>
      <c r="AM311" t="n">
        <v>0</v>
      </c>
      <c r="AN311" t="n">
        <v>0</v>
      </c>
      <c r="AO311" t="n">
        <v>0</v>
      </c>
      <c r="AP311" t="n">
        <v>0</v>
      </c>
      <c r="AQ311" t="n">
        <v>0</v>
      </c>
      <c r="AR311" t="n">
        <v>0</v>
      </c>
    </row>
    <row r="312">
      <c r="A312">
        <f>ROW(Source!A835)</f>
        <v/>
      </c>
      <c r="B312" t="n">
        <v>78859492</v>
      </c>
      <c r="C312" t="n">
        <v>78859489</v>
      </c>
      <c r="D312" t="n">
        <v>29172556</v>
      </c>
      <c r="E312" t="n">
        <v>1</v>
      </c>
      <c r="F312" t="n">
        <v>1</v>
      </c>
      <c r="G312" t="n">
        <v>1</v>
      </c>
      <c r="H312" t="n">
        <v>2</v>
      </c>
      <c r="I312" t="inlineStr">
        <is>
          <t>030954</t>
        </is>
      </c>
      <c r="J312" t="inlineStr">
        <is>
          <t>ТСЭМ Московской обл., 030954, приказ Минстроя России №675/пр от 28.02.2017 № 264/пр</t>
        </is>
      </c>
      <c r="K312" t="inlineStr">
        <is>
          <t>Подъемники грузоподъемностью до 500 кг одномачтовые, высота подъема 45 м</t>
        </is>
      </c>
      <c r="L312" t="n">
        <v>1368</v>
      </c>
      <c r="N312" t="n">
        <v>1011</v>
      </c>
      <c r="O312" t="inlineStr">
        <is>
          <t>маш.-ч</t>
        </is>
      </c>
      <c r="P312" t="inlineStr">
        <is>
          <t>маш.-ч</t>
        </is>
      </c>
      <c r="Q312" t="n">
        <v>1</v>
      </c>
      <c r="X312" t="n">
        <v>0.3</v>
      </c>
      <c r="Y312" t="n">
        <v>0</v>
      </c>
      <c r="Z312" t="n">
        <v>31.26</v>
      </c>
      <c r="AA312" t="n">
        <v>13.5</v>
      </c>
      <c r="AB312" t="n">
        <v>0</v>
      </c>
      <c r="AC312" t="n">
        <v>0</v>
      </c>
      <c r="AD312" t="n">
        <v>1</v>
      </c>
      <c r="AE312" t="n">
        <v>0</v>
      </c>
      <c r="AF312" t="inlineStr"/>
      <c r="AG312" t="n">
        <v>0.3</v>
      </c>
      <c r="AH312" t="n">
        <v>2</v>
      </c>
      <c r="AI312" t="n">
        <v>78859492</v>
      </c>
      <c r="AJ312" t="n">
        <v>320</v>
      </c>
      <c r="AK312" t="n">
        <v>0</v>
      </c>
      <c r="AL312" t="n">
        <v>0</v>
      </c>
      <c r="AM312" t="n">
        <v>0</v>
      </c>
      <c r="AN312" t="n">
        <v>0</v>
      </c>
      <c r="AO312" t="n">
        <v>0</v>
      </c>
      <c r="AP312" t="n">
        <v>0</v>
      </c>
      <c r="AQ312" t="n">
        <v>0</v>
      </c>
      <c r="AR312" t="n">
        <v>0</v>
      </c>
    </row>
    <row r="313">
      <c r="A313">
        <f>ROW(Source!A835)</f>
        <v/>
      </c>
      <c r="B313" t="n">
        <v>78859493</v>
      </c>
      <c r="C313" t="n">
        <v>78859489</v>
      </c>
      <c r="D313" t="n">
        <v>29172657</v>
      </c>
      <c r="E313" t="n">
        <v>1</v>
      </c>
      <c r="F313" t="n">
        <v>1</v>
      </c>
      <c r="G313" t="n">
        <v>1</v>
      </c>
      <c r="H313" t="n">
        <v>2</v>
      </c>
      <c r="I313" t="inlineStr">
        <is>
          <t>040502</t>
        </is>
      </c>
      <c r="J313" t="inlineStr">
        <is>
          <t>ТСЭМ Московской обл., 040502, приказ Минстроя России №675/пр от 28.02.2017 № 264/пр</t>
        </is>
      </c>
      <c r="K313" t="inlineStr">
        <is>
          <t>Установки для сварки ручной дуговой (постоянного тока)</t>
        </is>
      </c>
      <c r="L313" t="n">
        <v>1368</v>
      </c>
      <c r="N313" t="n">
        <v>1011</v>
      </c>
      <c r="O313" t="inlineStr">
        <is>
          <t>маш.-ч</t>
        </is>
      </c>
      <c r="P313" t="inlineStr">
        <is>
          <t>маш.-ч</t>
        </is>
      </c>
      <c r="Q313" t="n">
        <v>1</v>
      </c>
      <c r="X313" t="n">
        <v>16.1</v>
      </c>
      <c r="Y313" t="n">
        <v>0</v>
      </c>
      <c r="Z313" t="n">
        <v>8.1</v>
      </c>
      <c r="AA313" t="n">
        <v>0</v>
      </c>
      <c r="AB313" t="n">
        <v>0</v>
      </c>
      <c r="AC313" t="n">
        <v>0</v>
      </c>
      <c r="AD313" t="n">
        <v>1</v>
      </c>
      <c r="AE313" t="n">
        <v>0</v>
      </c>
      <c r="AF313" t="inlineStr"/>
      <c r="AG313" t="n">
        <v>16.1</v>
      </c>
      <c r="AH313" t="n">
        <v>2</v>
      </c>
      <c r="AI313" t="n">
        <v>78859493</v>
      </c>
      <c r="AJ313" t="n">
        <v>321</v>
      </c>
      <c r="AK313" t="n">
        <v>0</v>
      </c>
      <c r="AL313" t="n">
        <v>0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</row>
    <row r="314">
      <c r="A314">
        <f>ROW(Source!A835)</f>
        <v/>
      </c>
      <c r="B314" t="n">
        <v>78859494</v>
      </c>
      <c r="C314" t="n">
        <v>78859489</v>
      </c>
      <c r="D314" t="n">
        <v>29172659</v>
      </c>
      <c r="E314" t="n">
        <v>1</v>
      </c>
      <c r="F314" t="n">
        <v>1</v>
      </c>
      <c r="G314" t="n">
        <v>1</v>
      </c>
      <c r="H314" t="n">
        <v>2</v>
      </c>
      <c r="I314" t="inlineStr">
        <is>
          <t>040504</t>
        </is>
      </c>
      <c r="J314" t="inlineStr">
        <is>
          <t>ТСЭМ Московской обл., 040504, приказ Минстроя России №675/пр от 28.02.2017 № 264/пр</t>
        </is>
      </c>
      <c r="K314" t="inlineStr">
        <is>
          <t>Аппарат для газовой сварки и резки</t>
        </is>
      </c>
      <c r="L314" t="n">
        <v>1368</v>
      </c>
      <c r="N314" t="n">
        <v>1011</v>
      </c>
      <c r="O314" t="inlineStr">
        <is>
          <t>маш.-ч</t>
        </is>
      </c>
      <c r="P314" t="inlineStr">
        <is>
          <t>маш.-ч</t>
        </is>
      </c>
      <c r="Q314" t="n">
        <v>1</v>
      </c>
      <c r="X314" t="n">
        <v>5.6</v>
      </c>
      <c r="Y314" t="n">
        <v>0</v>
      </c>
      <c r="Z314" t="n">
        <v>1.2</v>
      </c>
      <c r="AA314" t="n">
        <v>0</v>
      </c>
      <c r="AB314" t="n">
        <v>0</v>
      </c>
      <c r="AC314" t="n">
        <v>0</v>
      </c>
      <c r="AD314" t="n">
        <v>1</v>
      </c>
      <c r="AE314" t="n">
        <v>0</v>
      </c>
      <c r="AF314" t="inlineStr"/>
      <c r="AG314" t="n">
        <v>5.6</v>
      </c>
      <c r="AH314" t="n">
        <v>2</v>
      </c>
      <c r="AI314" t="n">
        <v>78859494</v>
      </c>
      <c r="AJ314" t="n">
        <v>322</v>
      </c>
      <c r="AK314" t="n">
        <v>0</v>
      </c>
      <c r="AL314" t="n">
        <v>0</v>
      </c>
      <c r="AM314" t="n">
        <v>0</v>
      </c>
      <c r="AN314" t="n">
        <v>0</v>
      </c>
      <c r="AO314" t="n">
        <v>0</v>
      </c>
      <c r="AP314" t="n">
        <v>0</v>
      </c>
      <c r="AQ314" t="n">
        <v>0</v>
      </c>
      <c r="AR314" t="n">
        <v>0</v>
      </c>
    </row>
    <row r="315">
      <c r="A315">
        <f>ROW(Source!A835)</f>
        <v/>
      </c>
      <c r="B315" t="n">
        <v>78859495</v>
      </c>
      <c r="C315" t="n">
        <v>78859489</v>
      </c>
      <c r="D315" t="n">
        <v>29174913</v>
      </c>
      <c r="E315" t="n">
        <v>1</v>
      </c>
      <c r="F315" t="n">
        <v>1</v>
      </c>
      <c r="G315" t="n">
        <v>1</v>
      </c>
      <c r="H315" t="n">
        <v>2</v>
      </c>
      <c r="I315" t="inlineStr">
        <is>
          <t>400001</t>
        </is>
      </c>
      <c r="J315" t="inlineStr">
        <is>
          <t>ТСЭМ Московской обл., 400001, приказ Минстроя России №675/пр от 28.02.2017 № 264/пр</t>
        </is>
      </c>
      <c r="K315" t="inlineStr">
        <is>
          <t>Автомобили бортовые, грузоподъемность до 5 т</t>
        </is>
      </c>
      <c r="L315" t="n">
        <v>1368</v>
      </c>
      <c r="N315" t="n">
        <v>1011</v>
      </c>
      <c r="O315" t="inlineStr">
        <is>
          <t>маш.-ч</t>
        </is>
      </c>
      <c r="P315" t="inlineStr">
        <is>
          <t>маш.-ч</t>
        </is>
      </c>
      <c r="Q315" t="n">
        <v>1</v>
      </c>
      <c r="X315" t="n">
        <v>0.3</v>
      </c>
      <c r="Y315" t="n">
        <v>0</v>
      </c>
      <c r="Z315" t="n">
        <v>87.17</v>
      </c>
      <c r="AA315" t="n">
        <v>11.6</v>
      </c>
      <c r="AB315" t="n">
        <v>0</v>
      </c>
      <c r="AC315" t="n">
        <v>0</v>
      </c>
      <c r="AD315" t="n">
        <v>1</v>
      </c>
      <c r="AE315" t="n">
        <v>0</v>
      </c>
      <c r="AF315" t="inlineStr"/>
      <c r="AG315" t="n">
        <v>0.3</v>
      </c>
      <c r="AH315" t="n">
        <v>2</v>
      </c>
      <c r="AI315" t="n">
        <v>78859495</v>
      </c>
      <c r="AJ315" t="n">
        <v>323</v>
      </c>
      <c r="AK315" t="n">
        <v>0</v>
      </c>
      <c r="AL315" t="n">
        <v>0</v>
      </c>
      <c r="AM315" t="n">
        <v>0</v>
      </c>
      <c r="AN315" t="n">
        <v>0</v>
      </c>
      <c r="AO315" t="n">
        <v>0</v>
      </c>
      <c r="AP315" t="n">
        <v>0</v>
      </c>
      <c r="AQ315" t="n">
        <v>0</v>
      </c>
      <c r="AR315" t="n">
        <v>0</v>
      </c>
    </row>
    <row r="316">
      <c r="A316">
        <f>ROW(Source!A835)</f>
        <v/>
      </c>
      <c r="B316" t="n">
        <v>78859496</v>
      </c>
      <c r="C316" t="n">
        <v>78859489</v>
      </c>
      <c r="D316" t="n">
        <v>29107441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101-0324</t>
        </is>
      </c>
      <c r="J316" t="inlineStr">
        <is>
          <t>ТССЦ Московской обл., 101-0324, приказ Минстроя России №675/пр от 28.02.2017 № 254/пр</t>
        </is>
      </c>
      <c r="K316" t="inlineStr">
        <is>
          <t>Кислород технический газообразный</t>
        </is>
      </c>
      <c r="L316" t="n">
        <v>1339</v>
      </c>
      <c r="N316" t="n">
        <v>1007</v>
      </c>
      <c r="O316" t="inlineStr">
        <is>
          <t>м3</t>
        </is>
      </c>
      <c r="P316" t="inlineStr">
        <is>
          <t>м3</t>
        </is>
      </c>
      <c r="Q316" t="n">
        <v>1</v>
      </c>
      <c r="X316" t="n">
        <v>1.26</v>
      </c>
      <c r="Y316" t="n">
        <v>6.23</v>
      </c>
      <c r="Z316" t="n">
        <v>0</v>
      </c>
      <c r="AA316" t="n">
        <v>0</v>
      </c>
      <c r="AB316" t="n">
        <v>0</v>
      </c>
      <c r="AC316" t="n">
        <v>0</v>
      </c>
      <c r="AD316" t="n">
        <v>1</v>
      </c>
      <c r="AE316" t="n">
        <v>0</v>
      </c>
      <c r="AF316" t="inlineStr"/>
      <c r="AG316" t="n">
        <v>1.26</v>
      </c>
      <c r="AH316" t="n">
        <v>2</v>
      </c>
      <c r="AI316" t="n">
        <v>78859496</v>
      </c>
      <c r="AJ316" t="n">
        <v>324</v>
      </c>
      <c r="AK316" t="n">
        <v>0</v>
      </c>
      <c r="AL316" t="n">
        <v>0</v>
      </c>
      <c r="AM316" t="n">
        <v>0</v>
      </c>
      <c r="AN316" t="n">
        <v>0</v>
      </c>
      <c r="AO316" t="n">
        <v>0</v>
      </c>
      <c r="AP316" t="n">
        <v>0</v>
      </c>
      <c r="AQ316" t="n">
        <v>0</v>
      </c>
      <c r="AR316" t="n">
        <v>0</v>
      </c>
    </row>
    <row r="317">
      <c r="A317">
        <f>ROW(Source!A835)</f>
        <v/>
      </c>
      <c r="B317" t="n">
        <v>78859497</v>
      </c>
      <c r="C317" t="n">
        <v>78859489</v>
      </c>
      <c r="D317" t="n">
        <v>29110398</v>
      </c>
      <c r="E317" t="n">
        <v>1</v>
      </c>
      <c r="F317" t="n">
        <v>1</v>
      </c>
      <c r="G317" t="n">
        <v>1</v>
      </c>
      <c r="H317" t="n">
        <v>3</v>
      </c>
      <c r="I317" t="inlineStr">
        <is>
          <t>101-0388</t>
        </is>
      </c>
      <c r="J317" t="inlineStr">
        <is>
          <t>ТССЦ Московской обл., 101-0388, приказ Минстроя России №675/пр от 28.02.2017 № 254/пр</t>
        </is>
      </c>
      <c r="K317" t="inlineStr">
        <is>
          <t>Краски масляные земляные марки МА-0115 мумия, сурик железный</t>
        </is>
      </c>
      <c r="L317" t="n">
        <v>1348</v>
      </c>
      <c r="N317" t="n">
        <v>1009</v>
      </c>
      <c r="O317" t="inlineStr">
        <is>
          <t>т</t>
        </is>
      </c>
      <c r="P317" t="inlineStr">
        <is>
          <t>т</t>
        </is>
      </c>
      <c r="Q317" t="n">
        <v>1000</v>
      </c>
      <c r="X317" t="n">
        <v>4e-05</v>
      </c>
      <c r="Y317" t="n">
        <v>15118.99</v>
      </c>
      <c r="Z317" t="n">
        <v>0</v>
      </c>
      <c r="AA317" t="n">
        <v>0</v>
      </c>
      <c r="AB317" t="n">
        <v>0</v>
      </c>
      <c r="AC317" t="n">
        <v>0</v>
      </c>
      <c r="AD317" t="n">
        <v>1</v>
      </c>
      <c r="AE317" t="n">
        <v>0</v>
      </c>
      <c r="AF317" t="inlineStr"/>
      <c r="AG317" t="n">
        <v>4e-05</v>
      </c>
      <c r="AH317" t="n">
        <v>2</v>
      </c>
      <c r="AI317" t="n">
        <v>78859497</v>
      </c>
      <c r="AJ317" t="n">
        <v>325</v>
      </c>
      <c r="AK317" t="n">
        <v>0</v>
      </c>
      <c r="AL317" t="n">
        <v>0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</row>
    <row r="318">
      <c r="A318">
        <f>ROW(Source!A835)</f>
        <v/>
      </c>
      <c r="B318" t="n">
        <v>78859498</v>
      </c>
      <c r="C318" t="n">
        <v>78859489</v>
      </c>
      <c r="D318" t="n">
        <v>29110573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101-0628</t>
        </is>
      </c>
      <c r="J318" t="inlineStr">
        <is>
          <t>ТССЦ Московской обл., 101-0628, приказ Минстроя России №675/пр от 28.02.2017 № 254/пр</t>
        </is>
      </c>
      <c r="K318" t="inlineStr">
        <is>
          <t>Олифа комбинированная, марки К-3</t>
        </is>
      </c>
      <c r="L318" t="n">
        <v>1348</v>
      </c>
      <c r="N318" t="n">
        <v>1009</v>
      </c>
      <c r="O318" t="inlineStr">
        <is>
          <t>т</t>
        </is>
      </c>
      <c r="P318" t="inlineStr">
        <is>
          <t>т</t>
        </is>
      </c>
      <c r="Q318" t="n">
        <v>1000</v>
      </c>
      <c r="X318" t="n">
        <v>2e-05</v>
      </c>
      <c r="Y318" t="n">
        <v>16950</v>
      </c>
      <c r="Z318" t="n">
        <v>0</v>
      </c>
      <c r="AA318" t="n">
        <v>0</v>
      </c>
      <c r="AB318" t="n">
        <v>0</v>
      </c>
      <c r="AC318" t="n">
        <v>0</v>
      </c>
      <c r="AD318" t="n">
        <v>1</v>
      </c>
      <c r="AE318" t="n">
        <v>0</v>
      </c>
      <c r="AF318" t="inlineStr"/>
      <c r="AG318" t="n">
        <v>2e-05</v>
      </c>
      <c r="AH318" t="n">
        <v>2</v>
      </c>
      <c r="AI318" t="n">
        <v>78859498</v>
      </c>
      <c r="AJ318" t="n">
        <v>326</v>
      </c>
      <c r="AK318" t="n">
        <v>0</v>
      </c>
      <c r="AL318" t="n">
        <v>0</v>
      </c>
      <c r="AM318" t="n">
        <v>0</v>
      </c>
      <c r="AN318" t="n">
        <v>0</v>
      </c>
      <c r="AO318" t="n">
        <v>0</v>
      </c>
      <c r="AP318" t="n">
        <v>0</v>
      </c>
      <c r="AQ318" t="n">
        <v>0</v>
      </c>
      <c r="AR318" t="n">
        <v>0</v>
      </c>
    </row>
    <row r="319">
      <c r="A319">
        <f>ROW(Source!A835)</f>
        <v/>
      </c>
      <c r="B319" t="n">
        <v>78859499</v>
      </c>
      <c r="C319" t="n">
        <v>78859489</v>
      </c>
      <c r="D319" t="n">
        <v>29113927</v>
      </c>
      <c r="E319" t="n">
        <v>1</v>
      </c>
      <c r="F319" t="n">
        <v>1</v>
      </c>
      <c r="G319" t="n">
        <v>1</v>
      </c>
      <c r="H319" t="n">
        <v>3</v>
      </c>
      <c r="I319" t="inlineStr">
        <is>
          <t>101-0807</t>
        </is>
      </c>
      <c r="J319" t="inlineStr">
        <is>
          <t>ТССЦ Московской обл., 101-0807, приказ Минстроя России №675/пр от 28.02.2017 № 254/пр</t>
        </is>
      </c>
      <c r="K319" t="inlineStr">
        <is>
          <t>Проволока сварочная легированная диаметром 4 мм</t>
        </is>
      </c>
      <c r="L319" t="n">
        <v>1348</v>
      </c>
      <c r="N319" t="n">
        <v>1009</v>
      </c>
      <c r="O319" t="inlineStr">
        <is>
          <t>т</t>
        </is>
      </c>
      <c r="P319" t="inlineStr">
        <is>
          <t>т</t>
        </is>
      </c>
      <c r="Q319" t="n">
        <v>1000</v>
      </c>
      <c r="X319" t="n">
        <v>0.0004</v>
      </c>
      <c r="Y319" t="n">
        <v>13559.99</v>
      </c>
      <c r="Z319" t="n">
        <v>0</v>
      </c>
      <c r="AA319" t="n">
        <v>0</v>
      </c>
      <c r="AB319" t="n">
        <v>0</v>
      </c>
      <c r="AC319" t="n">
        <v>0</v>
      </c>
      <c r="AD319" t="n">
        <v>1</v>
      </c>
      <c r="AE319" t="n">
        <v>0</v>
      </c>
      <c r="AF319" t="inlineStr"/>
      <c r="AG319" t="n">
        <v>0.0004</v>
      </c>
      <c r="AH319" t="n">
        <v>2</v>
      </c>
      <c r="AI319" t="n">
        <v>78859499</v>
      </c>
      <c r="AJ319" t="n">
        <v>327</v>
      </c>
      <c r="AK319" t="n">
        <v>0</v>
      </c>
      <c r="AL319" t="n">
        <v>0</v>
      </c>
      <c r="AM319" t="n">
        <v>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</row>
    <row r="320">
      <c r="A320">
        <f>ROW(Source!A835)</f>
        <v/>
      </c>
      <c r="B320" t="n">
        <v>78859500</v>
      </c>
      <c r="C320" t="n">
        <v>78859489</v>
      </c>
      <c r="D320" t="n">
        <v>29113986</v>
      </c>
      <c r="E320" t="n">
        <v>1</v>
      </c>
      <c r="F320" t="n">
        <v>1</v>
      </c>
      <c r="G320" t="n">
        <v>1</v>
      </c>
      <c r="H320" t="n">
        <v>3</v>
      </c>
      <c r="I320" t="inlineStr">
        <is>
          <t>101-1522</t>
        </is>
      </c>
      <c r="J320" t="inlineStr">
        <is>
          <t>ТССЦ Московской обл., 101-1522, приказ Минстроя России №675/пр от 28.02.2017 № 254/пр</t>
        </is>
      </c>
      <c r="K320" t="inlineStr">
        <is>
          <t>Электроды диаметром 5 мм Э42А</t>
        </is>
      </c>
      <c r="L320" t="n">
        <v>1348</v>
      </c>
      <c r="N320" t="n">
        <v>1009</v>
      </c>
      <c r="O320" t="inlineStr">
        <is>
          <t>т</t>
        </is>
      </c>
      <c r="P320" t="inlineStr">
        <is>
          <t>т</t>
        </is>
      </c>
      <c r="Q320" t="n">
        <v>1000</v>
      </c>
      <c r="X320" t="n">
        <v>0.006</v>
      </c>
      <c r="Y320" t="n">
        <v>10362</v>
      </c>
      <c r="Z320" t="n">
        <v>0</v>
      </c>
      <c r="AA320" t="n">
        <v>0</v>
      </c>
      <c r="AB320" t="n">
        <v>0</v>
      </c>
      <c r="AC320" t="n">
        <v>0</v>
      </c>
      <c r="AD320" t="n">
        <v>1</v>
      </c>
      <c r="AE320" t="n">
        <v>0</v>
      </c>
      <c r="AF320" t="inlineStr"/>
      <c r="AG320" t="n">
        <v>0.006</v>
      </c>
      <c r="AH320" t="n">
        <v>2</v>
      </c>
      <c r="AI320" t="n">
        <v>78859500</v>
      </c>
      <c r="AJ320" t="n">
        <v>328</v>
      </c>
      <c r="AK320" t="n">
        <v>0</v>
      </c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</row>
    <row r="321">
      <c r="A321">
        <f>ROW(Source!A835)</f>
        <v/>
      </c>
      <c r="B321" t="n">
        <v>78859501</v>
      </c>
      <c r="C321" t="n">
        <v>78859489</v>
      </c>
      <c r="D321" t="n">
        <v>29107430</v>
      </c>
      <c r="E321" t="n">
        <v>1</v>
      </c>
      <c r="F321" t="n">
        <v>1</v>
      </c>
      <c r="G321" t="n">
        <v>1</v>
      </c>
      <c r="H321" t="n">
        <v>3</v>
      </c>
      <c r="I321" t="inlineStr">
        <is>
          <t>101-1602</t>
        </is>
      </c>
      <c r="J321" t="inlineStr">
        <is>
          <t>ТССЦ Московской обл., 101-1602, приказ Минстроя России №675/пр от 28.02.2017 № 254/пр</t>
        </is>
      </c>
      <c r="K321" t="inlineStr">
        <is>
          <t>Ацетилен газообразный технический</t>
        </is>
      </c>
      <c r="L321" t="n">
        <v>1339</v>
      </c>
      <c r="N321" t="n">
        <v>1007</v>
      </c>
      <c r="O321" t="inlineStr">
        <is>
          <t>м3</t>
        </is>
      </c>
      <c r="P321" t="inlineStr">
        <is>
          <t>м3</t>
        </is>
      </c>
      <c r="Q321" t="n">
        <v>1</v>
      </c>
      <c r="X321" t="n">
        <v>0.61</v>
      </c>
      <c r="Y321" t="n">
        <v>38.49</v>
      </c>
      <c r="Z321" t="n">
        <v>0</v>
      </c>
      <c r="AA321" t="n">
        <v>0</v>
      </c>
      <c r="AB321" t="n">
        <v>0</v>
      </c>
      <c r="AC321" t="n">
        <v>0</v>
      </c>
      <c r="AD321" t="n">
        <v>1</v>
      </c>
      <c r="AE321" t="n">
        <v>0</v>
      </c>
      <c r="AF321" t="inlineStr"/>
      <c r="AG321" t="n">
        <v>0.61</v>
      </c>
      <c r="AH321" t="n">
        <v>2</v>
      </c>
      <c r="AI321" t="n">
        <v>78859501</v>
      </c>
      <c r="AJ321" t="n">
        <v>329</v>
      </c>
      <c r="AK321" t="n">
        <v>0</v>
      </c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</row>
    <row r="322">
      <c r="A322">
        <f>ROW(Source!A835)</f>
        <v/>
      </c>
      <c r="B322" t="n">
        <v>78859502</v>
      </c>
      <c r="C322" t="n">
        <v>78859489</v>
      </c>
      <c r="D322" t="n">
        <v>29107963</v>
      </c>
      <c r="E322" t="n">
        <v>1</v>
      </c>
      <c r="F322" t="n">
        <v>1</v>
      </c>
      <c r="G322" t="n">
        <v>1</v>
      </c>
      <c r="H322" t="n">
        <v>3</v>
      </c>
      <c r="I322" t="inlineStr">
        <is>
          <t>101-1669</t>
        </is>
      </c>
      <c r="J322" t="inlineStr">
        <is>
          <t>ТССЦ Московской обл., 101-1669, приказ Минстроя России №675/пр от 28.02.2017 № 254/пр</t>
        </is>
      </c>
      <c r="K322" t="inlineStr">
        <is>
          <t>Очес льняной</t>
        </is>
      </c>
      <c r="L322" t="n">
        <v>1346</v>
      </c>
      <c r="N322" t="n">
        <v>1009</v>
      </c>
      <c r="O322" t="inlineStr">
        <is>
          <t>кг</t>
        </is>
      </c>
      <c r="P322" t="inlineStr">
        <is>
          <t>кг</t>
        </is>
      </c>
      <c r="Q322" t="n">
        <v>1</v>
      </c>
      <c r="X322" t="n">
        <v>0.02</v>
      </c>
      <c r="Y322" t="n">
        <v>37.29</v>
      </c>
      <c r="Z322" t="n">
        <v>0</v>
      </c>
      <c r="AA322" t="n">
        <v>0</v>
      </c>
      <c r="AB322" t="n">
        <v>0</v>
      </c>
      <c r="AC322" t="n">
        <v>0</v>
      </c>
      <c r="AD322" t="n">
        <v>1</v>
      </c>
      <c r="AE322" t="n">
        <v>0</v>
      </c>
      <c r="AF322" t="inlineStr"/>
      <c r="AG322" t="n">
        <v>0.02</v>
      </c>
      <c r="AH322" t="n">
        <v>2</v>
      </c>
      <c r="AI322" t="n">
        <v>78859502</v>
      </c>
      <c r="AJ322" t="n">
        <v>330</v>
      </c>
      <c r="AK322" t="n">
        <v>0</v>
      </c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</row>
    <row r="323">
      <c r="A323">
        <f>ROW(Source!A835)</f>
        <v/>
      </c>
      <c r="B323" t="n">
        <v>78859503</v>
      </c>
      <c r="C323" t="n">
        <v>78859489</v>
      </c>
      <c r="D323" t="n">
        <v>29115866</v>
      </c>
      <c r="E323" t="n">
        <v>1</v>
      </c>
      <c r="F323" t="n">
        <v>1</v>
      </c>
      <c r="G323" t="n">
        <v>1</v>
      </c>
      <c r="H323" t="n">
        <v>3</v>
      </c>
      <c r="I323" t="inlineStr">
        <is>
          <t>103-0018</t>
        </is>
      </c>
      <c r="J323" t="inlineStr">
        <is>
          <t>ТССЦ Московской обл., 103-0018, приказ Минстроя России №675/пр от 28.02.2017 № 254/пр</t>
        </is>
      </c>
      <c r="K323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323" t="n">
        <v>1301</v>
      </c>
      <c r="N323" t="n">
        <v>1003</v>
      </c>
      <c r="O323" t="inlineStr">
        <is>
          <t>м</t>
        </is>
      </c>
      <c r="P323" t="inlineStr">
        <is>
          <t>м</t>
        </is>
      </c>
      <c r="Q323" t="n">
        <v>1</v>
      </c>
      <c r="X323" t="n">
        <v>107</v>
      </c>
      <c r="Y323" t="n">
        <v>39.59</v>
      </c>
      <c r="Z323" t="n">
        <v>0</v>
      </c>
      <c r="AA323" t="n">
        <v>0</v>
      </c>
      <c r="AB323" t="n">
        <v>0</v>
      </c>
      <c r="AC323" t="n">
        <v>0</v>
      </c>
      <c r="AD323" t="n">
        <v>1</v>
      </c>
      <c r="AE323" t="n">
        <v>0</v>
      </c>
      <c r="AF323" t="inlineStr"/>
      <c r="AG323" t="n">
        <v>107</v>
      </c>
      <c r="AH323" t="n">
        <v>2</v>
      </c>
      <c r="AI323" t="n">
        <v>78859503</v>
      </c>
      <c r="AJ323" t="n">
        <v>331</v>
      </c>
      <c r="AK323" t="n">
        <v>0</v>
      </c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</row>
    <row r="324">
      <c r="A324">
        <f>ROW(Source!A835)</f>
        <v/>
      </c>
      <c r="B324" t="n">
        <v>78859504</v>
      </c>
      <c r="C324" t="n">
        <v>78859489</v>
      </c>
      <c r="D324" t="n">
        <v>29139870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301-9240</t>
        </is>
      </c>
      <c r="J324" t="inlineStr">
        <is>
          <t>ТССЦ Московской обл., 301-9240, приказ Минстроя России №675/пр от 28.02.2017 № 256/пр</t>
        </is>
      </c>
      <c r="K324" t="inlineStr">
        <is>
          <t>Крепления</t>
        </is>
      </c>
      <c r="L324" t="n">
        <v>1346</v>
      </c>
      <c r="N324" t="n">
        <v>1009</v>
      </c>
      <c r="O324" t="inlineStr">
        <is>
          <t>кг</t>
        </is>
      </c>
      <c r="P324" t="inlineStr">
        <is>
          <t>кг</t>
        </is>
      </c>
      <c r="Q324" t="n">
        <v>1</v>
      </c>
      <c r="X324" t="n">
        <v>0</v>
      </c>
      <c r="Y324" t="n">
        <v>0</v>
      </c>
      <c r="Z324" t="n">
        <v>0</v>
      </c>
      <c r="AA324" t="n">
        <v>0</v>
      </c>
      <c r="AB324" t="n">
        <v>0</v>
      </c>
      <c r="AC324" t="n">
        <v>1</v>
      </c>
      <c r="AD324" t="n">
        <v>0</v>
      </c>
      <c r="AE324" t="n">
        <v>0</v>
      </c>
      <c r="AF324" t="inlineStr"/>
      <c r="AG324" t="n">
        <v>0</v>
      </c>
      <c r="AH324" t="n">
        <v>3</v>
      </c>
      <c r="AI324" t="n">
        <v>-1</v>
      </c>
      <c r="AJ324" t="inlineStr"/>
      <c r="AK324" t="n">
        <v>0</v>
      </c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</row>
    <row r="325">
      <c r="A325">
        <f>ROW(Source!A835)</f>
        <v/>
      </c>
      <c r="B325" t="n">
        <v>78859505</v>
      </c>
      <c r="C325" t="n">
        <v>78859489</v>
      </c>
      <c r="D325" t="n">
        <v>29144268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302-9008</t>
        </is>
      </c>
      <c r="J325" t="inlineStr">
        <is>
          <t>ТССЦ Московской обл., 302-9008, приказ Минстроя России №675/пр от 28.02.2017 № 256/пр</t>
        </is>
      </c>
      <c r="K325" t="inlineStr">
        <is>
          <t>Арматура трубопроводная муфтовая</t>
        </is>
      </c>
      <c r="L325" t="n">
        <v>1354</v>
      </c>
      <c r="N325" t="n">
        <v>1010</v>
      </c>
      <c r="O325" t="inlineStr">
        <is>
          <t>шт.</t>
        </is>
      </c>
      <c r="P325" t="inlineStr">
        <is>
          <t>шт.</t>
        </is>
      </c>
      <c r="Q325" t="n">
        <v>1</v>
      </c>
      <c r="X325" t="n">
        <v>0</v>
      </c>
      <c r="Y325" t="n">
        <v>0</v>
      </c>
      <c r="Z325" t="n">
        <v>0</v>
      </c>
      <c r="AA325" t="n">
        <v>0</v>
      </c>
      <c r="AB325" t="n">
        <v>0</v>
      </c>
      <c r="AC325" t="n">
        <v>1</v>
      </c>
      <c r="AD325" t="n">
        <v>0</v>
      </c>
      <c r="AE325" t="n">
        <v>0</v>
      </c>
      <c r="AF325" t="inlineStr"/>
      <c r="AG325" t="n">
        <v>0</v>
      </c>
      <c r="AH325" t="n">
        <v>3</v>
      </c>
      <c r="AI325" t="n">
        <v>-1</v>
      </c>
      <c r="AJ325" t="inlineStr"/>
      <c r="AK325" t="n">
        <v>0</v>
      </c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</row>
    <row r="326">
      <c r="A326">
        <f>ROW(Source!A882)</f>
        <v/>
      </c>
      <c r="B326" t="n">
        <v>78859759</v>
      </c>
      <c r="C326" t="n">
        <v>78859745</v>
      </c>
      <c r="D326" t="n">
        <v>18411117</v>
      </c>
      <c r="E326" t="n">
        <v>1</v>
      </c>
      <c r="F326" t="n">
        <v>1</v>
      </c>
      <c r="G326" t="n">
        <v>1</v>
      </c>
      <c r="H326" t="n">
        <v>1</v>
      </c>
      <c r="I326" t="inlineStr">
        <is>
          <t>1-1040-90</t>
        </is>
      </c>
      <c r="J326" t="inlineStr"/>
      <c r="K326" t="inlineStr">
        <is>
          <t>Рабочий строитель среднего разряда 4</t>
        </is>
      </c>
      <c r="L326" t="n">
        <v>1369</v>
      </c>
      <c r="N326" t="n">
        <v>1013</v>
      </c>
      <c r="O326" t="inlineStr">
        <is>
          <t>чел.-ч</t>
        </is>
      </c>
      <c r="P326" t="inlineStr">
        <is>
          <t>чел.-ч</t>
        </is>
      </c>
      <c r="Q326" t="n">
        <v>1</v>
      </c>
      <c r="X326" t="n">
        <v>155</v>
      </c>
      <c r="Y326" t="n">
        <v>0</v>
      </c>
      <c r="Z326" t="n">
        <v>0</v>
      </c>
      <c r="AA326" t="n">
        <v>0</v>
      </c>
      <c r="AB326" t="n">
        <v>9.619999999999999</v>
      </c>
      <c r="AC326" t="n">
        <v>0</v>
      </c>
      <c r="AD326" t="n">
        <v>1</v>
      </c>
      <c r="AE326" t="n">
        <v>1</v>
      </c>
      <c r="AF326" t="inlineStr"/>
      <c r="AG326" t="n">
        <v>155</v>
      </c>
      <c r="AH326" t="n">
        <v>2</v>
      </c>
      <c r="AI326" t="n">
        <v>78859746</v>
      </c>
      <c r="AJ326" t="n">
        <v>340</v>
      </c>
      <c r="AK326" t="n">
        <v>0</v>
      </c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</row>
    <row r="327">
      <c r="A327">
        <f>ROW(Source!A882)</f>
        <v/>
      </c>
      <c r="B327" t="n">
        <v>78859760</v>
      </c>
      <c r="C327" t="n">
        <v>78859745</v>
      </c>
      <c r="D327" t="n">
        <v>29172659</v>
      </c>
      <c r="E327" t="n">
        <v>1</v>
      </c>
      <c r="F327" t="n">
        <v>1</v>
      </c>
      <c r="G327" t="n">
        <v>1</v>
      </c>
      <c r="H327" t="n">
        <v>2</v>
      </c>
      <c r="I327" t="inlineStr">
        <is>
          <t>040504</t>
        </is>
      </c>
      <c r="J327" t="inlineStr">
        <is>
          <t>ТСЭМ Московской обл., 040504, приказ Минстроя России №675/пр от 28.02.2017 № 264/пр</t>
        </is>
      </c>
      <c r="K327" t="inlineStr">
        <is>
          <t>Аппарат для газовой сварки и резки</t>
        </is>
      </c>
      <c r="L327" t="n">
        <v>1368</v>
      </c>
      <c r="N327" t="n">
        <v>1011</v>
      </c>
      <c r="O327" t="inlineStr">
        <is>
          <t>маш.-ч</t>
        </is>
      </c>
      <c r="P327" t="inlineStr">
        <is>
          <t>маш.-ч</t>
        </is>
      </c>
      <c r="Q327" t="n">
        <v>1</v>
      </c>
      <c r="X327" t="n">
        <v>2.82</v>
      </c>
      <c r="Y327" t="n">
        <v>0</v>
      </c>
      <c r="Z327" t="n">
        <v>1.2</v>
      </c>
      <c r="AA327" t="n">
        <v>0</v>
      </c>
      <c r="AB327" t="n">
        <v>0</v>
      </c>
      <c r="AC327" t="n">
        <v>0</v>
      </c>
      <c r="AD327" t="n">
        <v>1</v>
      </c>
      <c r="AE327" t="n">
        <v>0</v>
      </c>
      <c r="AF327" t="inlineStr"/>
      <c r="AG327" t="n">
        <v>2.82</v>
      </c>
      <c r="AH327" t="n">
        <v>2</v>
      </c>
      <c r="AI327" t="n">
        <v>78859747</v>
      </c>
      <c r="AJ327" t="n">
        <v>341</v>
      </c>
      <c r="AK327" t="n">
        <v>0</v>
      </c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</row>
    <row r="328">
      <c r="A328">
        <f>ROW(Source!A882)</f>
        <v/>
      </c>
      <c r="B328" t="n">
        <v>78859761</v>
      </c>
      <c r="C328" t="n">
        <v>78859745</v>
      </c>
      <c r="D328" t="n">
        <v>29174500</v>
      </c>
      <c r="E328" t="n">
        <v>1</v>
      </c>
      <c r="F328" t="n">
        <v>1</v>
      </c>
      <c r="G328" t="n">
        <v>1</v>
      </c>
      <c r="H328" t="n">
        <v>2</v>
      </c>
      <c r="I328" t="inlineStr">
        <is>
          <t>330206</t>
        </is>
      </c>
      <c r="J328" t="inlineStr">
        <is>
          <t>ТСЭМ Московской обл., 330206, приказ Минстроя России №675/пр от 28.02.2017 № 264/пр</t>
        </is>
      </c>
      <c r="K328" t="inlineStr">
        <is>
          <t>Дрели электрические</t>
        </is>
      </c>
      <c r="L328" t="n">
        <v>1368</v>
      </c>
      <c r="N328" t="n">
        <v>1011</v>
      </c>
      <c r="O328" t="inlineStr">
        <is>
          <t>маш.-ч</t>
        </is>
      </c>
      <c r="P328" t="inlineStr">
        <is>
          <t>маш.-ч</t>
        </is>
      </c>
      <c r="Q328" t="n">
        <v>1</v>
      </c>
      <c r="X328" t="n">
        <v>4.56</v>
      </c>
      <c r="Y328" t="n">
        <v>0</v>
      </c>
      <c r="Z328" t="n">
        <v>1.95</v>
      </c>
      <c r="AA328" t="n">
        <v>0</v>
      </c>
      <c r="AB328" t="n">
        <v>0</v>
      </c>
      <c r="AC328" t="n">
        <v>0</v>
      </c>
      <c r="AD328" t="n">
        <v>1</v>
      </c>
      <c r="AE328" t="n">
        <v>0</v>
      </c>
      <c r="AF328" t="inlineStr"/>
      <c r="AG328" t="n">
        <v>4.56</v>
      </c>
      <c r="AH328" t="n">
        <v>2</v>
      </c>
      <c r="AI328" t="n">
        <v>78859748</v>
      </c>
      <c r="AJ328" t="n">
        <v>342</v>
      </c>
      <c r="AK328" t="n">
        <v>0</v>
      </c>
      <c r="AL328" t="n">
        <v>0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</row>
    <row r="329">
      <c r="A329">
        <f>ROW(Source!A882)</f>
        <v/>
      </c>
      <c r="B329" t="n">
        <v>78859762</v>
      </c>
      <c r="C329" t="n">
        <v>78859745</v>
      </c>
      <c r="D329" t="n">
        <v>29174913</v>
      </c>
      <c r="E329" t="n">
        <v>1</v>
      </c>
      <c r="F329" t="n">
        <v>1</v>
      </c>
      <c r="G329" t="n">
        <v>1</v>
      </c>
      <c r="H329" t="n">
        <v>2</v>
      </c>
      <c r="I329" t="inlineStr">
        <is>
          <t>400001</t>
        </is>
      </c>
      <c r="J329" t="inlineStr">
        <is>
          <t>ТСЭМ Московской обл., 400001, приказ Минстроя России №675/пр от 28.02.2017 № 264/пр</t>
        </is>
      </c>
      <c r="K329" t="inlineStr">
        <is>
          <t>Автомобили бортовые, грузоподъемность до 5 т</t>
        </is>
      </c>
      <c r="L329" t="n">
        <v>1368</v>
      </c>
      <c r="N329" t="n">
        <v>1011</v>
      </c>
      <c r="O329" t="inlineStr">
        <is>
          <t>маш.-ч</t>
        </is>
      </c>
      <c r="P329" t="inlineStr">
        <is>
          <t>маш.-ч</t>
        </is>
      </c>
      <c r="Q329" t="n">
        <v>1</v>
      </c>
      <c r="X329" t="n">
        <v>0.6</v>
      </c>
      <c r="Y329" t="n">
        <v>0</v>
      </c>
      <c r="Z329" t="n">
        <v>87.17</v>
      </c>
      <c r="AA329" t="n">
        <v>11.6</v>
      </c>
      <c r="AB329" t="n">
        <v>0</v>
      </c>
      <c r="AC329" t="n">
        <v>0</v>
      </c>
      <c r="AD329" t="n">
        <v>1</v>
      </c>
      <c r="AE329" t="n">
        <v>0</v>
      </c>
      <c r="AF329" t="inlineStr"/>
      <c r="AG329" t="n">
        <v>0.6</v>
      </c>
      <c r="AH329" t="n">
        <v>2</v>
      </c>
      <c r="AI329" t="n">
        <v>78859749</v>
      </c>
      <c r="AJ329" t="n">
        <v>343</v>
      </c>
      <c r="AK329" t="n">
        <v>0</v>
      </c>
      <c r="AL329" t="n">
        <v>0</v>
      </c>
      <c r="AM329" t="n">
        <v>0</v>
      </c>
      <c r="AN329" t="n">
        <v>0</v>
      </c>
      <c r="AO329" t="n">
        <v>0</v>
      </c>
      <c r="AP329" t="n">
        <v>0</v>
      </c>
      <c r="AQ329" t="n">
        <v>0</v>
      </c>
      <c r="AR329" t="n">
        <v>0</v>
      </c>
    </row>
    <row r="330">
      <c r="A330">
        <f>ROW(Source!A882)</f>
        <v/>
      </c>
      <c r="B330" t="n">
        <v>78859763</v>
      </c>
      <c r="C330" t="n">
        <v>78859745</v>
      </c>
      <c r="D330" t="n">
        <v>29107441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101-0324</t>
        </is>
      </c>
      <c r="J330" t="inlineStr">
        <is>
          <t>ТССЦ Московской обл., 101-0324, приказ Минстроя России №675/пр от 28.02.2017 № 254/пр</t>
        </is>
      </c>
      <c r="K330" t="inlineStr">
        <is>
          <t>Кислород технический газообразный</t>
        </is>
      </c>
      <c r="L330" t="n">
        <v>1339</v>
      </c>
      <c r="N330" t="n">
        <v>1007</v>
      </c>
      <c r="O330" t="inlineStr">
        <is>
          <t>м3</t>
        </is>
      </c>
      <c r="P330" t="inlineStr">
        <is>
          <t>м3</t>
        </is>
      </c>
      <c r="Q330" t="n">
        <v>1</v>
      </c>
      <c r="X330" t="n">
        <v>0.48</v>
      </c>
      <c r="Y330" t="n">
        <v>6.23</v>
      </c>
      <c r="Z330" t="n">
        <v>0</v>
      </c>
      <c r="AA330" t="n">
        <v>0</v>
      </c>
      <c r="AB330" t="n">
        <v>0</v>
      </c>
      <c r="AC330" t="n">
        <v>0</v>
      </c>
      <c r="AD330" t="n">
        <v>1</v>
      </c>
      <c r="AE330" t="n">
        <v>0</v>
      </c>
      <c r="AF330" t="inlineStr"/>
      <c r="AG330" t="n">
        <v>0.48</v>
      </c>
      <c r="AH330" t="n">
        <v>2</v>
      </c>
      <c r="AI330" t="n">
        <v>78859750</v>
      </c>
      <c r="AJ330" t="n">
        <v>344</v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</row>
    <row r="331">
      <c r="A331">
        <f>ROW(Source!A882)</f>
        <v/>
      </c>
      <c r="B331" t="n">
        <v>78859764</v>
      </c>
      <c r="C331" t="n">
        <v>78859745</v>
      </c>
      <c r="D331" t="n">
        <v>29107430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101-1602</t>
        </is>
      </c>
      <c r="J331" t="inlineStr">
        <is>
          <t>ТССЦ Московской обл., 101-1602, приказ Минстроя России №675/пр от 28.02.2017 № 254/пр</t>
        </is>
      </c>
      <c r="K331" t="inlineStr">
        <is>
          <t>Ацетилен газообразный технический</t>
        </is>
      </c>
      <c r="L331" t="n">
        <v>1339</v>
      </c>
      <c r="N331" t="n">
        <v>1007</v>
      </c>
      <c r="O331" t="inlineStr">
        <is>
          <t>м3</t>
        </is>
      </c>
      <c r="P331" t="inlineStr">
        <is>
          <t>м3</t>
        </is>
      </c>
      <c r="Q331" t="n">
        <v>1</v>
      </c>
      <c r="X331" t="n">
        <v>0.21</v>
      </c>
      <c r="Y331" t="n">
        <v>38.49</v>
      </c>
      <c r="Z331" t="n">
        <v>0</v>
      </c>
      <c r="AA331" t="n">
        <v>0</v>
      </c>
      <c r="AB331" t="n">
        <v>0</v>
      </c>
      <c r="AC331" t="n">
        <v>0</v>
      </c>
      <c r="AD331" t="n">
        <v>1</v>
      </c>
      <c r="AE331" t="n">
        <v>0</v>
      </c>
      <c r="AF331" t="inlineStr"/>
      <c r="AG331" t="n">
        <v>0.21</v>
      </c>
      <c r="AH331" t="n">
        <v>2</v>
      </c>
      <c r="AI331" t="n">
        <v>78859751</v>
      </c>
      <c r="AJ331" t="n">
        <v>345</v>
      </c>
      <c r="AK331" t="n">
        <v>0</v>
      </c>
      <c r="AL331" t="n">
        <v>0</v>
      </c>
      <c r="AM331" t="n">
        <v>0</v>
      </c>
      <c r="AN331" t="n">
        <v>0</v>
      </c>
      <c r="AO331" t="n">
        <v>0</v>
      </c>
      <c r="AP331" t="n">
        <v>0</v>
      </c>
      <c r="AQ331" t="n">
        <v>0</v>
      </c>
      <c r="AR331" t="n">
        <v>0</v>
      </c>
    </row>
    <row r="332">
      <c r="A332">
        <f>ROW(Source!A882)</f>
        <v/>
      </c>
      <c r="B332" t="n">
        <v>78859765</v>
      </c>
      <c r="C332" t="n">
        <v>78859745</v>
      </c>
      <c r="D332" t="n">
        <v>29117360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103-1456</t>
        </is>
      </c>
      <c r="J332" t="inlineStr">
        <is>
          <t>ТССЦ Московской обл., 103-1456, приказ Минстроя России №675/пр от 28.02.2017 № 254/пр</t>
        </is>
      </c>
      <c r="K332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332" t="n">
        <v>1301</v>
      </c>
      <c r="N332" t="n">
        <v>1003</v>
      </c>
      <c r="O332" t="inlineStr">
        <is>
          <t>м</t>
        </is>
      </c>
      <c r="P332" t="inlineStr">
        <is>
          <t>м</t>
        </is>
      </c>
      <c r="Q332" t="n">
        <v>1</v>
      </c>
      <c r="X332" t="n">
        <v>95.8</v>
      </c>
      <c r="Y332" t="n">
        <v>21.1</v>
      </c>
      <c r="Z332" t="n">
        <v>0</v>
      </c>
      <c r="AA332" t="n">
        <v>0</v>
      </c>
      <c r="AB332" t="n">
        <v>0</v>
      </c>
      <c r="AC332" t="n">
        <v>0</v>
      </c>
      <c r="AD332" t="n">
        <v>1</v>
      </c>
      <c r="AE332" t="n">
        <v>0</v>
      </c>
      <c r="AF332" t="inlineStr"/>
      <c r="AG332" t="n">
        <v>95.8</v>
      </c>
      <c r="AH332" t="n">
        <v>2</v>
      </c>
      <c r="AI332" t="n">
        <v>78859752</v>
      </c>
      <c r="AJ332" t="n">
        <v>346</v>
      </c>
      <c r="AK332" t="n">
        <v>0</v>
      </c>
      <c r="AL332" t="n">
        <v>0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</row>
    <row r="333">
      <c r="A333">
        <f>ROW(Source!A882)</f>
        <v/>
      </c>
      <c r="B333" t="n">
        <v>78859766</v>
      </c>
      <c r="C333" t="n">
        <v>78859745</v>
      </c>
      <c r="D333" t="n">
        <v>29117371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103-9910</t>
        </is>
      </c>
      <c r="J333" t="inlineStr">
        <is>
          <t>ТССЦ Московской обл., 103-9910, приказ Минстроя России №675/пр от 28.02.2017 № 254/пр</t>
        </is>
      </c>
      <c r="K333" t="inlineStr">
        <is>
          <t>Фасонные и соединительные части к многослойным металлополимерным трубам</t>
        </is>
      </c>
      <c r="L333" t="n">
        <v>1354</v>
      </c>
      <c r="N333" t="n">
        <v>1010</v>
      </c>
      <c r="O333" t="inlineStr">
        <is>
          <t>шт.</t>
        </is>
      </c>
      <c r="P333" t="inlineStr">
        <is>
          <t>шт.</t>
        </is>
      </c>
      <c r="Q333" t="n">
        <v>1</v>
      </c>
      <c r="X333" t="n">
        <v>0</v>
      </c>
      <c r="Y333" t="n">
        <v>0</v>
      </c>
      <c r="Z333" t="n">
        <v>0</v>
      </c>
      <c r="AA333" t="n">
        <v>0</v>
      </c>
      <c r="AB333" t="n">
        <v>0</v>
      </c>
      <c r="AC333" t="n">
        <v>1</v>
      </c>
      <c r="AD333" t="n">
        <v>0</v>
      </c>
      <c r="AE333" t="n">
        <v>0</v>
      </c>
      <c r="AF333" t="inlineStr"/>
      <c r="AG333" t="n">
        <v>0</v>
      </c>
      <c r="AH333" t="n">
        <v>3</v>
      </c>
      <c r="AI333" t="n">
        <v>-1</v>
      </c>
      <c r="AJ333" t="inlineStr"/>
      <c r="AK333" t="n">
        <v>0</v>
      </c>
      <c r="AL333" t="n">
        <v>0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</row>
    <row r="334">
      <c r="A334">
        <f>ROW(Source!A882)</f>
        <v/>
      </c>
      <c r="B334" t="n">
        <v>78859767</v>
      </c>
      <c r="C334" t="n">
        <v>78859745</v>
      </c>
      <c r="D334" t="n">
        <v>29140635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301-1380</t>
        </is>
      </c>
      <c r="J334" t="inlineStr">
        <is>
          <t>ТССЦ Московской обл., 301-1380, приказ Минстроя России №675/пр от 28.02.2017 № 256/пр</t>
        </is>
      </c>
      <c r="K334" t="inlineStr">
        <is>
          <t>Трубки защитные гофрированные</t>
        </is>
      </c>
      <c r="L334" t="n">
        <v>1301</v>
      </c>
      <c r="N334" t="n">
        <v>1003</v>
      </c>
      <c r="O334" t="inlineStr">
        <is>
          <t>м</t>
        </is>
      </c>
      <c r="P334" t="inlineStr">
        <is>
          <t>м</t>
        </is>
      </c>
      <c r="Q334" t="n">
        <v>1</v>
      </c>
      <c r="X334" t="n">
        <v>11</v>
      </c>
      <c r="Y334" t="n">
        <v>9.52</v>
      </c>
      <c r="Z334" t="n">
        <v>0</v>
      </c>
      <c r="AA334" t="n">
        <v>0</v>
      </c>
      <c r="AB334" t="n">
        <v>0</v>
      </c>
      <c r="AC334" t="n">
        <v>0</v>
      </c>
      <c r="AD334" t="n">
        <v>1</v>
      </c>
      <c r="AE334" t="n">
        <v>0</v>
      </c>
      <c r="AF334" t="inlineStr"/>
      <c r="AG334" t="n">
        <v>11</v>
      </c>
      <c r="AH334" t="n">
        <v>2</v>
      </c>
      <c r="AI334" t="n">
        <v>78859753</v>
      </c>
      <c r="AJ334" t="n">
        <v>347</v>
      </c>
      <c r="AK334" t="n">
        <v>0</v>
      </c>
      <c r="AL334" t="n">
        <v>0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</row>
    <row r="335">
      <c r="A335">
        <f>ROW(Source!A882)</f>
        <v/>
      </c>
      <c r="B335" t="n">
        <v>78859768</v>
      </c>
      <c r="C335" t="n">
        <v>78859745</v>
      </c>
      <c r="D335" t="n">
        <v>29139870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301-9240</t>
        </is>
      </c>
      <c r="J335" t="inlineStr">
        <is>
          <t>ТССЦ Московской обл., 301-9240, приказ Минстроя России №675/пр от 28.02.2017 № 256/пр</t>
        </is>
      </c>
      <c r="K335" t="inlineStr">
        <is>
          <t>Крепления</t>
        </is>
      </c>
      <c r="L335" t="n">
        <v>1346</v>
      </c>
      <c r="N335" t="n">
        <v>1009</v>
      </c>
      <c r="O335" t="inlineStr">
        <is>
          <t>кг</t>
        </is>
      </c>
      <c r="P335" t="inlineStr">
        <is>
          <t>кг</t>
        </is>
      </c>
      <c r="Q335" t="n">
        <v>1</v>
      </c>
      <c r="X335" t="n">
        <v>0</v>
      </c>
      <c r="Y335" t="n">
        <v>0</v>
      </c>
      <c r="Z335" t="n">
        <v>0</v>
      </c>
      <c r="AA335" t="n">
        <v>0</v>
      </c>
      <c r="AB335" t="n">
        <v>0</v>
      </c>
      <c r="AC335" t="n">
        <v>1</v>
      </c>
      <c r="AD335" t="n">
        <v>0</v>
      </c>
      <c r="AE335" t="n">
        <v>0</v>
      </c>
      <c r="AF335" t="inlineStr"/>
      <c r="AG335" t="n">
        <v>0</v>
      </c>
      <c r="AH335" t="n">
        <v>3</v>
      </c>
      <c r="AI335" t="n">
        <v>-1</v>
      </c>
      <c r="AJ335" t="inlineStr"/>
      <c r="AK335" t="n">
        <v>0</v>
      </c>
      <c r="AL335" t="n">
        <v>0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</row>
    <row r="336">
      <c r="A336">
        <f>ROW(Source!A882)</f>
        <v/>
      </c>
      <c r="B336" t="n">
        <v>78859769</v>
      </c>
      <c r="C336" t="n">
        <v>78859745</v>
      </c>
      <c r="D336" t="n">
        <v>29144271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302-9912</t>
        </is>
      </c>
      <c r="J336" t="inlineStr">
        <is>
          <t>ТССЦ Московской обл., 302-9912, приказ Минстроя России №675/пр от 28.02.2017 № 256/пр</t>
        </is>
      </c>
      <c r="K336" t="inlineStr">
        <is>
          <t>Арматура запорная к многослойным металлополимерным трубам</t>
        </is>
      </c>
      <c r="L336" t="n">
        <v>1354</v>
      </c>
      <c r="N336" t="n">
        <v>1010</v>
      </c>
      <c r="O336" t="inlineStr">
        <is>
          <t>шт.</t>
        </is>
      </c>
      <c r="P336" t="inlineStr">
        <is>
          <t>шт.</t>
        </is>
      </c>
      <c r="Q336" t="n">
        <v>1</v>
      </c>
      <c r="X336" t="n">
        <v>0</v>
      </c>
      <c r="Y336" t="n">
        <v>0</v>
      </c>
      <c r="Z336" t="n">
        <v>0</v>
      </c>
      <c r="AA336" t="n">
        <v>0</v>
      </c>
      <c r="AB336" t="n">
        <v>0</v>
      </c>
      <c r="AC336" t="n">
        <v>1</v>
      </c>
      <c r="AD336" t="n">
        <v>0</v>
      </c>
      <c r="AE336" t="n">
        <v>0</v>
      </c>
      <c r="AF336" t="inlineStr"/>
      <c r="AG336" t="n">
        <v>0</v>
      </c>
      <c r="AH336" t="n">
        <v>3</v>
      </c>
      <c r="AI336" t="n">
        <v>-1</v>
      </c>
      <c r="AJ336" t="inlineStr"/>
      <c r="AK336" t="n">
        <v>0</v>
      </c>
      <c r="AL336" t="n">
        <v>0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</row>
    <row r="337">
      <c r="A337">
        <f>ROW(Source!A882)</f>
        <v/>
      </c>
      <c r="B337" t="n">
        <v>78859770</v>
      </c>
      <c r="C337" t="n">
        <v>78859745</v>
      </c>
      <c r="D337" t="n">
        <v>29149245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405-0254</t>
        </is>
      </c>
      <c r="J337" t="inlineStr">
        <is>
          <t>ТССЦ Московской обл., 405-0254, приказ Минстроя России №675/пр от 28.02.2017 № 257/пр</t>
        </is>
      </c>
      <c r="K337" t="inlineStr">
        <is>
          <t>Известь строительная негашеная хлорная, марки А</t>
        </is>
      </c>
      <c r="L337" t="n">
        <v>1348</v>
      </c>
      <c r="N337" t="n">
        <v>1009</v>
      </c>
      <c r="O337" t="inlineStr">
        <is>
          <t>т</t>
        </is>
      </c>
      <c r="P337" t="inlineStr">
        <is>
          <t>т</t>
        </is>
      </c>
      <c r="Q337" t="n">
        <v>1000</v>
      </c>
      <c r="X337" t="n">
        <v>0.0016</v>
      </c>
      <c r="Y337" t="n">
        <v>2147</v>
      </c>
      <c r="Z337" t="n">
        <v>0</v>
      </c>
      <c r="AA337" t="n">
        <v>0</v>
      </c>
      <c r="AB337" t="n">
        <v>0</v>
      </c>
      <c r="AC337" t="n">
        <v>0</v>
      </c>
      <c r="AD337" t="n">
        <v>1</v>
      </c>
      <c r="AE337" t="n">
        <v>0</v>
      </c>
      <c r="AF337" t="inlineStr"/>
      <c r="AG337" t="n">
        <v>0.0016</v>
      </c>
      <c r="AH337" t="n">
        <v>2</v>
      </c>
      <c r="AI337" t="n">
        <v>78859754</v>
      </c>
      <c r="AJ337" t="n">
        <v>348</v>
      </c>
      <c r="AK337" t="n">
        <v>0</v>
      </c>
      <c r="AL337" t="n">
        <v>0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</row>
    <row r="338">
      <c r="A338">
        <f>ROW(Source!A882)</f>
        <v/>
      </c>
      <c r="B338" t="n">
        <v>78859771</v>
      </c>
      <c r="C338" t="n">
        <v>78859745</v>
      </c>
      <c r="D338" t="n">
        <v>29150040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411-0001</t>
        </is>
      </c>
      <c r="J338" t="inlineStr">
        <is>
          <t>ТССЦ Московской обл., 411-0001, приказ Минстроя России №675/пр от 28.02.2017 № 257/пр</t>
        </is>
      </c>
      <c r="K338" t="inlineStr">
        <is>
          <t>Вода</t>
        </is>
      </c>
      <c r="L338" t="n">
        <v>1339</v>
      </c>
      <c r="N338" t="n">
        <v>1007</v>
      </c>
      <c r="O338" t="inlineStr">
        <is>
          <t>м3</t>
        </is>
      </c>
      <c r="P338" t="inlineStr">
        <is>
          <t>м3</t>
        </is>
      </c>
      <c r="Q338" t="n">
        <v>1</v>
      </c>
      <c r="X338" t="n">
        <v>0.47</v>
      </c>
      <c r="Y338" t="n">
        <v>2.44</v>
      </c>
      <c r="Z338" t="n">
        <v>0</v>
      </c>
      <c r="AA338" t="n">
        <v>0</v>
      </c>
      <c r="AB338" t="n">
        <v>0</v>
      </c>
      <c r="AC338" t="n">
        <v>0</v>
      </c>
      <c r="AD338" t="n">
        <v>1</v>
      </c>
      <c r="AE338" t="n">
        <v>0</v>
      </c>
      <c r="AF338" t="inlineStr"/>
      <c r="AG338" t="n">
        <v>0.47</v>
      </c>
      <c r="AH338" t="n">
        <v>2</v>
      </c>
      <c r="AI338" t="n">
        <v>78859755</v>
      </c>
      <c r="AJ338" t="n">
        <v>349</v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</row>
    <row r="339">
      <c r="A339">
        <f>ROW(Source!A884)</f>
        <v/>
      </c>
      <c r="B339" t="n">
        <v>78859787</v>
      </c>
      <c r="C339" t="n">
        <v>78859775</v>
      </c>
      <c r="D339" t="n">
        <v>18410280</v>
      </c>
      <c r="E339" t="n">
        <v>1</v>
      </c>
      <c r="F339" t="n">
        <v>1</v>
      </c>
      <c r="G339" t="n">
        <v>1</v>
      </c>
      <c r="H339" t="n">
        <v>1</v>
      </c>
      <c r="I339" t="inlineStr">
        <is>
          <t>1-1039-90</t>
        </is>
      </c>
      <c r="J339" t="inlineStr"/>
      <c r="K339" t="inlineStr">
        <is>
          <t>Рабочий строитель среднего разряда 3,9</t>
        </is>
      </c>
      <c r="L339" t="n">
        <v>1369</v>
      </c>
      <c r="N339" t="n">
        <v>1013</v>
      </c>
      <c r="O339" t="inlineStr">
        <is>
          <t>чел.-ч</t>
        </is>
      </c>
      <c r="P339" t="inlineStr">
        <is>
          <t>чел.-ч</t>
        </is>
      </c>
      <c r="Q339" t="n">
        <v>1</v>
      </c>
      <c r="X339" t="n">
        <v>28.7</v>
      </c>
      <c r="Y339" t="n">
        <v>0</v>
      </c>
      <c r="Z339" t="n">
        <v>0</v>
      </c>
      <c r="AA339" t="n">
        <v>0</v>
      </c>
      <c r="AB339" t="n">
        <v>9.51</v>
      </c>
      <c r="AC339" t="n">
        <v>0</v>
      </c>
      <c r="AD339" t="n">
        <v>1</v>
      </c>
      <c r="AE339" t="n">
        <v>1</v>
      </c>
      <c r="AF339" t="inlineStr"/>
      <c r="AG339" t="n">
        <v>28.7</v>
      </c>
      <c r="AH339" t="n">
        <v>2</v>
      </c>
      <c r="AI339" t="n">
        <v>78859776</v>
      </c>
      <c r="AJ339" t="n">
        <v>351</v>
      </c>
      <c r="AK339" t="n">
        <v>0</v>
      </c>
      <c r="AL339" t="n">
        <v>0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</row>
    <row r="340">
      <c r="A340">
        <f>ROW(Source!A884)</f>
        <v/>
      </c>
      <c r="B340" t="n">
        <v>78859788</v>
      </c>
      <c r="C340" t="n">
        <v>78859775</v>
      </c>
      <c r="D340" t="n">
        <v>121548</v>
      </c>
      <c r="E340" t="n">
        <v>1</v>
      </c>
      <c r="F340" t="n">
        <v>1</v>
      </c>
      <c r="G340" t="n">
        <v>1</v>
      </c>
      <c r="H340" t="n">
        <v>1</v>
      </c>
      <c r="I340" t="inlineStr">
        <is>
          <t>2</t>
        </is>
      </c>
      <c r="J340" t="inlineStr"/>
      <c r="K340" t="inlineStr">
        <is>
          <t>Затраты труда машинистов</t>
        </is>
      </c>
      <c r="L340" t="n">
        <v>608254</v>
      </c>
      <c r="N340" t="n">
        <v>1013</v>
      </c>
      <c r="O340" t="inlineStr">
        <is>
          <t>чел.час</t>
        </is>
      </c>
      <c r="P340" t="inlineStr">
        <is>
          <t>чел.час</t>
        </is>
      </c>
      <c r="Q340" t="n">
        <v>1</v>
      </c>
      <c r="X340" t="n">
        <v>0.02</v>
      </c>
      <c r="Y340" t="n">
        <v>0</v>
      </c>
      <c r="Z340" t="n">
        <v>0</v>
      </c>
      <c r="AA340" t="n">
        <v>0</v>
      </c>
      <c r="AB340" t="n">
        <v>0</v>
      </c>
      <c r="AC340" t="n">
        <v>0</v>
      </c>
      <c r="AD340" t="n">
        <v>1</v>
      </c>
      <c r="AE340" t="n">
        <v>2</v>
      </c>
      <c r="AF340" t="inlineStr"/>
      <c r="AG340" t="n">
        <v>0.02</v>
      </c>
      <c r="AH340" t="n">
        <v>2</v>
      </c>
      <c r="AI340" t="n">
        <v>78859777</v>
      </c>
      <c r="AJ340" t="n">
        <v>352</v>
      </c>
      <c r="AK340" t="n">
        <v>0</v>
      </c>
      <c r="AL340" t="n">
        <v>0</v>
      </c>
      <c r="AM340" t="n">
        <v>0</v>
      </c>
      <c r="AN340" t="n">
        <v>0</v>
      </c>
      <c r="AO340" t="n">
        <v>0</v>
      </c>
      <c r="AP340" t="n">
        <v>0</v>
      </c>
      <c r="AQ340" t="n">
        <v>0</v>
      </c>
      <c r="AR340" t="n">
        <v>0</v>
      </c>
    </row>
    <row r="341">
      <c r="A341">
        <f>ROW(Source!A884)</f>
        <v/>
      </c>
      <c r="B341" t="n">
        <v>78859789</v>
      </c>
      <c r="C341" t="n">
        <v>78859775</v>
      </c>
      <c r="D341" t="n">
        <v>29172556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030954</t>
        </is>
      </c>
      <c r="J341" t="inlineStr">
        <is>
          <t>ТСЭМ Московской обл., 030954, приказ Минстроя России №675/пр от 28.02.2017 № 264/пр</t>
        </is>
      </c>
      <c r="K341" t="inlineStr">
        <is>
          <t>Подъемники грузоподъемностью до 500 кг одномачтовые, высота подъема 45 м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X341" t="n">
        <v>0.02</v>
      </c>
      <c r="Y341" t="n">
        <v>0</v>
      </c>
      <c r="Z341" t="n">
        <v>31.26</v>
      </c>
      <c r="AA341" t="n">
        <v>13.5</v>
      </c>
      <c r="AB341" t="n">
        <v>0</v>
      </c>
      <c r="AC341" t="n">
        <v>0</v>
      </c>
      <c r="AD341" t="n">
        <v>1</v>
      </c>
      <c r="AE341" t="n">
        <v>0</v>
      </c>
      <c r="AF341" t="inlineStr"/>
      <c r="AG341" t="n">
        <v>0.02</v>
      </c>
      <c r="AH341" t="n">
        <v>2</v>
      </c>
      <c r="AI341" t="n">
        <v>78859778</v>
      </c>
      <c r="AJ341" t="n">
        <v>353</v>
      </c>
      <c r="AK341" t="n">
        <v>0</v>
      </c>
      <c r="AL341" t="n">
        <v>0</v>
      </c>
      <c r="AM341" t="n">
        <v>0</v>
      </c>
      <c r="AN341" t="n">
        <v>0</v>
      </c>
      <c r="AO341" t="n">
        <v>0</v>
      </c>
      <c r="AP341" t="n">
        <v>0</v>
      </c>
      <c r="AQ341" t="n">
        <v>0</v>
      </c>
      <c r="AR341" t="n">
        <v>0</v>
      </c>
    </row>
    <row r="342">
      <c r="A342">
        <f>ROW(Source!A884)</f>
        <v/>
      </c>
      <c r="B342" t="n">
        <v>78859790</v>
      </c>
      <c r="C342" t="n">
        <v>78859775</v>
      </c>
      <c r="D342" t="n">
        <v>29110398</v>
      </c>
      <c r="E342" t="n">
        <v>1</v>
      </c>
      <c r="F342" t="n">
        <v>1</v>
      </c>
      <c r="G342" t="n">
        <v>1</v>
      </c>
      <c r="H342" t="n">
        <v>3</v>
      </c>
      <c r="I342" t="inlineStr">
        <is>
          <t>101-0388</t>
        </is>
      </c>
      <c r="J342" t="inlineStr">
        <is>
          <t>ТССЦ Московской обл., 101-0388, приказ Минстроя России №675/пр от 28.02.2017 № 254/пр</t>
        </is>
      </c>
      <c r="K342" t="inlineStr">
        <is>
          <t>Краски масляные земляные марки МА-0115 мумия, сурик железный</t>
        </is>
      </c>
      <c r="L342" t="n">
        <v>1348</v>
      </c>
      <c r="N342" t="n">
        <v>1009</v>
      </c>
      <c r="O342" t="inlineStr">
        <is>
          <t>т</t>
        </is>
      </c>
      <c r="P342" t="inlineStr">
        <is>
          <t>т</t>
        </is>
      </c>
      <c r="Q342" t="n">
        <v>1000</v>
      </c>
      <c r="X342" t="n">
        <v>0.00048</v>
      </c>
      <c r="Y342" t="n">
        <v>15118.99</v>
      </c>
      <c r="Z342" t="n">
        <v>0</v>
      </c>
      <c r="AA342" t="n">
        <v>0</v>
      </c>
      <c r="AB342" t="n">
        <v>0</v>
      </c>
      <c r="AC342" t="n">
        <v>0</v>
      </c>
      <c r="AD342" t="n">
        <v>1</v>
      </c>
      <c r="AE342" t="n">
        <v>0</v>
      </c>
      <c r="AF342" t="inlineStr"/>
      <c r="AG342" t="n">
        <v>0.00048</v>
      </c>
      <c r="AH342" t="n">
        <v>2</v>
      </c>
      <c r="AI342" t="n">
        <v>78859779</v>
      </c>
      <c r="AJ342" t="n">
        <v>354</v>
      </c>
      <c r="AK342" t="n">
        <v>0</v>
      </c>
      <c r="AL342" t="n">
        <v>0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</row>
    <row r="343">
      <c r="A343">
        <f>ROW(Source!A884)</f>
        <v/>
      </c>
      <c r="B343" t="n">
        <v>78859791</v>
      </c>
      <c r="C343" t="n">
        <v>78859775</v>
      </c>
      <c r="D343" t="n">
        <v>29110573</v>
      </c>
      <c r="E343" t="n">
        <v>1</v>
      </c>
      <c r="F343" t="n">
        <v>1</v>
      </c>
      <c r="G343" t="n">
        <v>1</v>
      </c>
      <c r="H343" t="n">
        <v>3</v>
      </c>
      <c r="I343" t="inlineStr">
        <is>
          <t>101-0628</t>
        </is>
      </c>
      <c r="J343" t="inlineStr">
        <is>
          <t>ТССЦ Московской обл., 101-0628, приказ Минстроя России №675/пр от 28.02.2017 № 254/пр</t>
        </is>
      </c>
      <c r="K343" t="inlineStr">
        <is>
          <t>Олифа комбинированная, марки К-3</t>
        </is>
      </c>
      <c r="L343" t="n">
        <v>1348</v>
      </c>
      <c r="N343" t="n">
        <v>1009</v>
      </c>
      <c r="O343" t="inlineStr">
        <is>
          <t>т</t>
        </is>
      </c>
      <c r="P343" t="inlineStr">
        <is>
          <t>т</t>
        </is>
      </c>
      <c r="Q343" t="n">
        <v>1000</v>
      </c>
      <c r="X343" t="n">
        <v>0.0009</v>
      </c>
      <c r="Y343" t="n">
        <v>16950</v>
      </c>
      <c r="Z343" t="n">
        <v>0</v>
      </c>
      <c r="AA343" t="n">
        <v>0</v>
      </c>
      <c r="AB343" t="n">
        <v>0</v>
      </c>
      <c r="AC343" t="n">
        <v>0</v>
      </c>
      <c r="AD343" t="n">
        <v>1</v>
      </c>
      <c r="AE343" t="n">
        <v>0</v>
      </c>
      <c r="AF343" t="inlineStr"/>
      <c r="AG343" t="n">
        <v>0.0009</v>
      </c>
      <c r="AH343" t="n">
        <v>2</v>
      </c>
      <c r="AI343" t="n">
        <v>78859780</v>
      </c>
      <c r="AJ343" t="n">
        <v>355</v>
      </c>
      <c r="AK343" t="n">
        <v>0</v>
      </c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</row>
    <row r="344">
      <c r="A344">
        <f>ROW(Source!A884)</f>
        <v/>
      </c>
      <c r="B344" t="n">
        <v>78859792</v>
      </c>
      <c r="C344" t="n">
        <v>78859775</v>
      </c>
      <c r="D344" t="n">
        <v>29107963</v>
      </c>
      <c r="E344" t="n">
        <v>1</v>
      </c>
      <c r="F344" t="n">
        <v>1</v>
      </c>
      <c r="G344" t="n">
        <v>1</v>
      </c>
      <c r="H344" t="n">
        <v>3</v>
      </c>
      <c r="I344" t="inlineStr">
        <is>
          <t>101-1669</t>
        </is>
      </c>
      <c r="J344" t="inlineStr">
        <is>
          <t>ТССЦ Московской обл., 101-1669, приказ Минстроя России №675/пр от 28.02.2017 № 254/пр</t>
        </is>
      </c>
      <c r="K344" t="inlineStr">
        <is>
          <t>Очес льняной</t>
        </is>
      </c>
      <c r="L344" t="n">
        <v>1346</v>
      </c>
      <c r="N344" t="n">
        <v>1009</v>
      </c>
      <c r="O344" t="inlineStr">
        <is>
          <t>кг</t>
        </is>
      </c>
      <c r="P344" t="inlineStr">
        <is>
          <t>кг</t>
        </is>
      </c>
      <c r="Q344" t="n">
        <v>1</v>
      </c>
      <c r="X344" t="n">
        <v>0.2</v>
      </c>
      <c r="Y344" t="n">
        <v>37.29</v>
      </c>
      <c r="Z344" t="n">
        <v>0</v>
      </c>
      <c r="AA344" t="n">
        <v>0</v>
      </c>
      <c r="AB344" t="n">
        <v>0</v>
      </c>
      <c r="AC344" t="n">
        <v>0</v>
      </c>
      <c r="AD344" t="n">
        <v>1</v>
      </c>
      <c r="AE344" t="n">
        <v>0</v>
      </c>
      <c r="AF344" t="inlineStr"/>
      <c r="AG344" t="n">
        <v>0.2</v>
      </c>
      <c r="AH344" t="n">
        <v>2</v>
      </c>
      <c r="AI344" t="n">
        <v>78859781</v>
      </c>
      <c r="AJ344" t="n">
        <v>356</v>
      </c>
      <c r="AK344" t="n">
        <v>0</v>
      </c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</row>
    <row r="345">
      <c r="A345">
        <f>ROW(Source!A884)</f>
        <v/>
      </c>
      <c r="B345" t="n">
        <v>78859793</v>
      </c>
      <c r="C345" t="n">
        <v>78859775</v>
      </c>
      <c r="D345" t="n">
        <v>29144220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302-1237</t>
        </is>
      </c>
      <c r="J345" t="inlineStr">
        <is>
          <t>ТССЦ Московской обл., 302-1237, приказ Минстроя России №675/пр от 28.02.2017 № 256/пр</t>
        </is>
      </c>
      <c r="K345" t="inlineStr">
        <is>
          <t>Сгоны стальные с муфтой и контргайкой, диаметром 20 мм</t>
        </is>
      </c>
      <c r="L345" t="n">
        <v>1354</v>
      </c>
      <c r="N345" t="n">
        <v>1010</v>
      </c>
      <c r="O345" t="inlineStr">
        <is>
          <t>шт.</t>
        </is>
      </c>
      <c r="P345" t="inlineStr">
        <is>
          <t>шт.</t>
        </is>
      </c>
      <c r="Q345" t="n">
        <v>1</v>
      </c>
      <c r="X345" t="n">
        <v>100</v>
      </c>
      <c r="Y345" t="n">
        <v>10.95</v>
      </c>
      <c r="Z345" t="n">
        <v>0</v>
      </c>
      <c r="AA345" t="n">
        <v>0</v>
      </c>
      <c r="AB345" t="n">
        <v>0</v>
      </c>
      <c r="AC345" t="n">
        <v>0</v>
      </c>
      <c r="AD345" t="n">
        <v>1</v>
      </c>
      <c r="AE345" t="n">
        <v>0</v>
      </c>
      <c r="AF345" t="inlineStr"/>
      <c r="AG345" t="n">
        <v>100</v>
      </c>
      <c r="AH345" t="n">
        <v>2</v>
      </c>
      <c r="AI345" t="n">
        <v>78859783</v>
      </c>
      <c r="AJ345" t="n">
        <v>358</v>
      </c>
      <c r="AK345" t="n">
        <v>0</v>
      </c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</row>
    <row r="346">
      <c r="A346">
        <f>ROW(Source!A925)</f>
        <v/>
      </c>
      <c r="B346" t="n">
        <v>78859938</v>
      </c>
      <c r="C346" t="n">
        <v>78859931</v>
      </c>
      <c r="D346" t="n">
        <v>18408291</v>
      </c>
      <c r="E346" t="n">
        <v>1</v>
      </c>
      <c r="F346" t="n">
        <v>1</v>
      </c>
      <c r="G346" t="n">
        <v>1</v>
      </c>
      <c r="H346" t="n">
        <v>1</v>
      </c>
      <c r="I346" t="inlineStr">
        <is>
          <t>1-1025-90</t>
        </is>
      </c>
      <c r="J346" t="inlineStr"/>
      <c r="K346" t="inlineStr">
        <is>
          <t>Рабочий строитель среднего разряда 2,5</t>
        </is>
      </c>
      <c r="L346" t="n">
        <v>1369</v>
      </c>
      <c r="N346" t="n">
        <v>1013</v>
      </c>
      <c r="O346" t="inlineStr">
        <is>
          <t>чел.-ч</t>
        </is>
      </c>
      <c r="P346" t="inlineStr">
        <is>
          <t>чел.-ч</t>
        </is>
      </c>
      <c r="Q346" t="n">
        <v>1</v>
      </c>
      <c r="X346" t="n">
        <v>32.2</v>
      </c>
      <c r="Y346" t="n">
        <v>0</v>
      </c>
      <c r="Z346" t="n">
        <v>0</v>
      </c>
      <c r="AA346" t="n">
        <v>0</v>
      </c>
      <c r="AB346" t="n">
        <v>8.17</v>
      </c>
      <c r="AC346" t="n">
        <v>0</v>
      </c>
      <c r="AD346" t="n">
        <v>1</v>
      </c>
      <c r="AE346" t="n">
        <v>1</v>
      </c>
      <c r="AF346" t="inlineStr">
        <is>
          <t>)*2</t>
        </is>
      </c>
      <c r="AG346" t="n">
        <v>64.40000000000001</v>
      </c>
      <c r="AH346" t="n">
        <v>2</v>
      </c>
      <c r="AI346" t="n">
        <v>78859932</v>
      </c>
      <c r="AJ346" t="n">
        <v>360</v>
      </c>
      <c r="AK346" t="n">
        <v>0</v>
      </c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</row>
    <row r="347">
      <c r="A347">
        <f>ROW(Source!A925)</f>
        <v/>
      </c>
      <c r="B347" t="n">
        <v>78859939</v>
      </c>
      <c r="C347" t="n">
        <v>78859931</v>
      </c>
      <c r="D347" t="n">
        <v>29174913</v>
      </c>
      <c r="E347" t="n">
        <v>1</v>
      </c>
      <c r="F347" t="n">
        <v>1</v>
      </c>
      <c r="G347" t="n">
        <v>1</v>
      </c>
      <c r="H347" t="n">
        <v>2</v>
      </c>
      <c r="I347" t="inlineStr">
        <is>
          <t>400001</t>
        </is>
      </c>
      <c r="J347" t="inlineStr">
        <is>
          <t>ТСЭМ Московской обл., 400001, приказ Минстроя России №675/пр от 28.02.2017 № 264/пр</t>
        </is>
      </c>
      <c r="K347" t="inlineStr">
        <is>
          <t>Автомобили бортовые, грузоподъемность до 5 т</t>
        </is>
      </c>
      <c r="L347" t="n">
        <v>1368</v>
      </c>
      <c r="N347" t="n">
        <v>1011</v>
      </c>
      <c r="O347" t="inlineStr">
        <is>
          <t>маш.-ч</t>
        </is>
      </c>
      <c r="P347" t="inlineStr">
        <is>
          <t>маш.-ч</t>
        </is>
      </c>
      <c r="Q347" t="n">
        <v>1</v>
      </c>
      <c r="X347" t="n">
        <v>0.01</v>
      </c>
      <c r="Y347" t="n">
        <v>0</v>
      </c>
      <c r="Z347" t="n">
        <v>87.17</v>
      </c>
      <c r="AA347" t="n">
        <v>11.6</v>
      </c>
      <c r="AB347" t="n">
        <v>0</v>
      </c>
      <c r="AC347" t="n">
        <v>0</v>
      </c>
      <c r="AD347" t="n">
        <v>1</v>
      </c>
      <c r="AE347" t="n">
        <v>0</v>
      </c>
      <c r="AF347" t="inlineStr">
        <is>
          <t>)*2</t>
        </is>
      </c>
      <c r="AG347" t="n">
        <v>0.02</v>
      </c>
      <c r="AH347" t="n">
        <v>2</v>
      </c>
      <c r="AI347" t="n">
        <v>78859933</v>
      </c>
      <c r="AJ347" t="n">
        <v>361</v>
      </c>
      <c r="AK347" t="n">
        <v>0</v>
      </c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</row>
    <row r="348">
      <c r="A348">
        <f>ROW(Source!A925)</f>
        <v/>
      </c>
      <c r="B348" t="n">
        <v>78859940</v>
      </c>
      <c r="C348" t="n">
        <v>78859931</v>
      </c>
      <c r="D348" t="n">
        <v>29110139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101-1703</t>
        </is>
      </c>
      <c r="J348" t="inlineStr">
        <is>
          <t>ТССЦ Московской обл., 101-1703, приказ Минстроя России №675/пр от 28.02.2017 № 254/пр</t>
        </is>
      </c>
      <c r="K348" t="inlineStr">
        <is>
          <t>Прокладки резиновые (пластина техническая прессованная)</t>
        </is>
      </c>
      <c r="L348" t="n">
        <v>1346</v>
      </c>
      <c r="N348" t="n">
        <v>1009</v>
      </c>
      <c r="O348" t="inlineStr">
        <is>
          <t>кг</t>
        </is>
      </c>
      <c r="P348" t="inlineStr">
        <is>
          <t>кг</t>
        </is>
      </c>
      <c r="Q348" t="n">
        <v>1</v>
      </c>
      <c r="X348" t="n">
        <v>2</v>
      </c>
      <c r="Y348" t="n">
        <v>23.09</v>
      </c>
      <c r="Z348" t="n">
        <v>0</v>
      </c>
      <c r="AA348" t="n">
        <v>0</v>
      </c>
      <c r="AB348" t="n">
        <v>0</v>
      </c>
      <c r="AC348" t="n">
        <v>0</v>
      </c>
      <c r="AD348" t="n">
        <v>1</v>
      </c>
      <c r="AE348" t="n">
        <v>0</v>
      </c>
      <c r="AF348" t="inlineStr">
        <is>
          <t>)*2</t>
        </is>
      </c>
      <c r="AG348" t="n">
        <v>4</v>
      </c>
      <c r="AH348" t="n">
        <v>2</v>
      </c>
      <c r="AI348" t="n">
        <v>78859934</v>
      </c>
      <c r="AJ348" t="n">
        <v>362</v>
      </c>
      <c r="AK348" t="n">
        <v>0</v>
      </c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</row>
    <row r="349">
      <c r="A349">
        <f>ROW(Source!A925)</f>
        <v/>
      </c>
      <c r="B349" t="n">
        <v>78859941</v>
      </c>
      <c r="C349" t="n">
        <v>78859931</v>
      </c>
      <c r="D349" t="n">
        <v>29114240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101-2576</t>
        </is>
      </c>
      <c r="J349" t="inlineStr">
        <is>
          <t>ТССЦ Московской обл., 101-2576, приказ Минстроя России №675/пр от 28.02.2017 № 254/пр</t>
        </is>
      </c>
      <c r="K349" t="inlineStr">
        <is>
          <t>Болты с гайками и шайбами для санитарно-технических работ диаметром 16 мм</t>
        </is>
      </c>
      <c r="L349" t="n">
        <v>1348</v>
      </c>
      <c r="N349" t="n">
        <v>1009</v>
      </c>
      <c r="O349" t="inlineStr">
        <is>
          <t>т</t>
        </is>
      </c>
      <c r="P349" t="inlineStr">
        <is>
          <t>т</t>
        </is>
      </c>
      <c r="Q349" t="n">
        <v>1000</v>
      </c>
      <c r="X349" t="n">
        <v>0.005</v>
      </c>
      <c r="Y349" t="n">
        <v>14830</v>
      </c>
      <c r="Z349" t="n">
        <v>0</v>
      </c>
      <c r="AA349" t="n">
        <v>0</v>
      </c>
      <c r="AB349" t="n">
        <v>0</v>
      </c>
      <c r="AC349" t="n">
        <v>0</v>
      </c>
      <c r="AD349" t="n">
        <v>1</v>
      </c>
      <c r="AE349" t="n">
        <v>0</v>
      </c>
      <c r="AF349" t="inlineStr">
        <is>
          <t>)*2</t>
        </is>
      </c>
      <c r="AG349" t="n">
        <v>0.01</v>
      </c>
      <c r="AH349" t="n">
        <v>2</v>
      </c>
      <c r="AI349" t="n">
        <v>78859935</v>
      </c>
      <c r="AJ349" t="n">
        <v>363</v>
      </c>
      <c r="AK349" t="n">
        <v>0</v>
      </c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</row>
    <row r="350">
      <c r="A350">
        <f>ROW(Source!A925)</f>
        <v/>
      </c>
      <c r="B350" t="n">
        <v>78859942</v>
      </c>
      <c r="C350" t="n">
        <v>78859931</v>
      </c>
      <c r="D350" t="n">
        <v>29150040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411-0001</t>
        </is>
      </c>
      <c r="J350" t="inlineStr">
        <is>
          <t>ТССЦ Московской обл., 411-0001, приказ Минстроя России №675/пр от 28.02.2017 № 257/пр</t>
        </is>
      </c>
      <c r="K350" t="inlineStr">
        <is>
          <t>Вода</t>
        </is>
      </c>
      <c r="L350" t="n">
        <v>1339</v>
      </c>
      <c r="N350" t="n">
        <v>1007</v>
      </c>
      <c r="O350" t="inlineStr">
        <is>
          <t>м3</t>
        </is>
      </c>
      <c r="P350" t="inlineStr">
        <is>
          <t>м3</t>
        </is>
      </c>
      <c r="Q350" t="n">
        <v>1</v>
      </c>
      <c r="X350" t="n">
        <v>7.8</v>
      </c>
      <c r="Y350" t="n">
        <v>2.44</v>
      </c>
      <c r="Z350" t="n">
        <v>0</v>
      </c>
      <c r="AA350" t="n">
        <v>0</v>
      </c>
      <c r="AB350" t="n">
        <v>0</v>
      </c>
      <c r="AC350" t="n">
        <v>0</v>
      </c>
      <c r="AD350" t="n">
        <v>1</v>
      </c>
      <c r="AE350" t="n">
        <v>0</v>
      </c>
      <c r="AF350" t="inlineStr">
        <is>
          <t>)*2</t>
        </is>
      </c>
      <c r="AG350" t="n">
        <v>15.6</v>
      </c>
      <c r="AH350" t="n">
        <v>2</v>
      </c>
      <c r="AI350" t="n">
        <v>78859936</v>
      </c>
      <c r="AJ350" t="n">
        <v>364</v>
      </c>
      <c r="AK350" t="n">
        <v>0</v>
      </c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</row>
    <row r="351">
      <c r="A351">
        <f>ROW(Source!A965)</f>
        <v/>
      </c>
      <c r="B351" t="n">
        <v>78860008</v>
      </c>
      <c r="C351" t="n">
        <v>78860007</v>
      </c>
      <c r="D351" t="n">
        <v>18406785</v>
      </c>
      <c r="E351" t="n">
        <v>1</v>
      </c>
      <c r="F351" t="n">
        <v>1</v>
      </c>
      <c r="G351" t="n">
        <v>1</v>
      </c>
      <c r="H351" t="n">
        <v>1</v>
      </c>
      <c r="I351" t="inlineStr">
        <is>
          <t>1-1033-90</t>
        </is>
      </c>
      <c r="J351" t="inlineStr"/>
      <c r="K351" t="inlineStr">
        <is>
          <t>Рабочий строитель среднего разряда 3,3</t>
        </is>
      </c>
      <c r="L351" t="n">
        <v>1369</v>
      </c>
      <c r="N351" t="n">
        <v>1013</v>
      </c>
      <c r="O351" t="inlineStr">
        <is>
          <t>чел.-ч</t>
        </is>
      </c>
      <c r="P351" t="inlineStr">
        <is>
          <t>чел.-ч</t>
        </is>
      </c>
      <c r="Q351" t="n">
        <v>1</v>
      </c>
      <c r="X351" t="n">
        <v>130</v>
      </c>
      <c r="Y351" t="n">
        <v>0</v>
      </c>
      <c r="Z351" t="n">
        <v>0</v>
      </c>
      <c r="AA351" t="n">
        <v>0</v>
      </c>
      <c r="AB351" t="n">
        <v>8.859999999999999</v>
      </c>
      <c r="AC351" t="n">
        <v>0</v>
      </c>
      <c r="AD351" t="n">
        <v>1</v>
      </c>
      <c r="AE351" t="n">
        <v>1</v>
      </c>
      <c r="AF351" t="inlineStr"/>
      <c r="AG351" t="n">
        <v>130</v>
      </c>
      <c r="AH351" t="n">
        <v>2</v>
      </c>
      <c r="AI351" t="n">
        <v>78860008</v>
      </c>
      <c r="AJ351" t="n">
        <v>366</v>
      </c>
      <c r="AK351" t="n">
        <v>0</v>
      </c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</row>
    <row r="352">
      <c r="A352">
        <f>ROW(Source!A965)</f>
        <v/>
      </c>
      <c r="B352" t="n">
        <v>78860009</v>
      </c>
      <c r="C352" t="n">
        <v>78860007</v>
      </c>
      <c r="D352" t="n">
        <v>121548</v>
      </c>
      <c r="E352" t="n">
        <v>1</v>
      </c>
      <c r="F352" t="n">
        <v>1</v>
      </c>
      <c r="G352" t="n">
        <v>1</v>
      </c>
      <c r="H352" t="n">
        <v>1</v>
      </c>
      <c r="I352" t="inlineStr">
        <is>
          <t>2</t>
        </is>
      </c>
      <c r="J352" t="inlineStr"/>
      <c r="K352" t="inlineStr">
        <is>
          <t>Затраты труда машинистов</t>
        </is>
      </c>
      <c r="L352" t="n">
        <v>608254</v>
      </c>
      <c r="N352" t="n">
        <v>1013</v>
      </c>
      <c r="O352" t="inlineStr">
        <is>
          <t>чел.час</t>
        </is>
      </c>
      <c r="P352" t="inlineStr">
        <is>
          <t>чел.час</t>
        </is>
      </c>
      <c r="Q352" t="n">
        <v>1</v>
      </c>
      <c r="X352" t="n">
        <v>0.45</v>
      </c>
      <c r="Y352" t="n">
        <v>0</v>
      </c>
      <c r="Z352" t="n">
        <v>0</v>
      </c>
      <c r="AA352" t="n">
        <v>0</v>
      </c>
      <c r="AB352" t="n">
        <v>0</v>
      </c>
      <c r="AC352" t="n">
        <v>0</v>
      </c>
      <c r="AD352" t="n">
        <v>1</v>
      </c>
      <c r="AE352" t="n">
        <v>2</v>
      </c>
      <c r="AF352" t="inlineStr"/>
      <c r="AG352" t="n">
        <v>0.45</v>
      </c>
      <c r="AH352" t="n">
        <v>2</v>
      </c>
      <c r="AI352" t="n">
        <v>78860009</v>
      </c>
      <c r="AJ352" t="n">
        <v>367</v>
      </c>
      <c r="AK352" t="n">
        <v>0</v>
      </c>
      <c r="AL352" t="n">
        <v>0</v>
      </c>
      <c r="AM352" t="n">
        <v>0</v>
      </c>
      <c r="AN352" t="n">
        <v>0</v>
      </c>
      <c r="AO352" t="n">
        <v>0</v>
      </c>
      <c r="AP352" t="n">
        <v>0</v>
      </c>
      <c r="AQ352" t="n">
        <v>0</v>
      </c>
      <c r="AR352" t="n">
        <v>0</v>
      </c>
    </row>
    <row r="353">
      <c r="A353">
        <f>ROW(Source!A965)</f>
        <v/>
      </c>
      <c r="B353" t="n">
        <v>78860010</v>
      </c>
      <c r="C353" t="n">
        <v>78860007</v>
      </c>
      <c r="D353" t="n">
        <v>29172556</v>
      </c>
      <c r="E353" t="n">
        <v>1</v>
      </c>
      <c r="F353" t="n">
        <v>1</v>
      </c>
      <c r="G353" t="n">
        <v>1</v>
      </c>
      <c r="H353" t="n">
        <v>2</v>
      </c>
      <c r="I353" t="inlineStr">
        <is>
          <t>030954</t>
        </is>
      </c>
      <c r="J353" t="inlineStr">
        <is>
          <t>ТСЭМ Московской обл., 030954, приказ Минстроя России №675/пр от 28.02.2017 № 264/пр</t>
        </is>
      </c>
      <c r="K353" t="inlineStr">
        <is>
          <t>Подъемники грузоподъемностью до 500 кг одномачтовые, высота подъема 45 м</t>
        </is>
      </c>
      <c r="L353" t="n">
        <v>1368</v>
      </c>
      <c r="N353" t="n">
        <v>1011</v>
      </c>
      <c r="O353" t="inlineStr">
        <is>
          <t>маш.-ч</t>
        </is>
      </c>
      <c r="P353" t="inlineStr">
        <is>
          <t>маш.-ч</t>
        </is>
      </c>
      <c r="Q353" t="n">
        <v>1</v>
      </c>
      <c r="X353" t="n">
        <v>0.45</v>
      </c>
      <c r="Y353" t="n">
        <v>0</v>
      </c>
      <c r="Z353" t="n">
        <v>31.26</v>
      </c>
      <c r="AA353" t="n">
        <v>13.5</v>
      </c>
      <c r="AB353" t="n">
        <v>0</v>
      </c>
      <c r="AC353" t="n">
        <v>0</v>
      </c>
      <c r="AD353" t="n">
        <v>1</v>
      </c>
      <c r="AE353" t="n">
        <v>0</v>
      </c>
      <c r="AF353" t="inlineStr"/>
      <c r="AG353" t="n">
        <v>0.45</v>
      </c>
      <c r="AH353" t="n">
        <v>2</v>
      </c>
      <c r="AI353" t="n">
        <v>78860010</v>
      </c>
      <c r="AJ353" t="n">
        <v>368</v>
      </c>
      <c r="AK353" t="n">
        <v>0</v>
      </c>
      <c r="AL353" t="n">
        <v>0</v>
      </c>
      <c r="AM353" t="n">
        <v>0</v>
      </c>
      <c r="AN353" t="n">
        <v>0</v>
      </c>
      <c r="AO353" t="n">
        <v>0</v>
      </c>
      <c r="AP353" t="n">
        <v>0</v>
      </c>
      <c r="AQ353" t="n">
        <v>0</v>
      </c>
      <c r="AR353" t="n">
        <v>0</v>
      </c>
    </row>
    <row r="354">
      <c r="A354">
        <f>ROW(Source!A965)</f>
        <v/>
      </c>
      <c r="B354" t="n">
        <v>78860011</v>
      </c>
      <c r="C354" t="n">
        <v>78860007</v>
      </c>
      <c r="D354" t="n">
        <v>29172657</v>
      </c>
      <c r="E354" t="n">
        <v>1</v>
      </c>
      <c r="F354" t="n">
        <v>1</v>
      </c>
      <c r="G354" t="n">
        <v>1</v>
      </c>
      <c r="H354" t="n">
        <v>2</v>
      </c>
      <c r="I354" t="inlineStr">
        <is>
          <t>040502</t>
        </is>
      </c>
      <c r="J354" t="inlineStr">
        <is>
          <t>ТСЭМ Московской обл., 040502, приказ Минстроя России №675/пр от 28.02.2017 № 264/пр</t>
        </is>
      </c>
      <c r="K354" t="inlineStr">
        <is>
          <t>Установки для сварки ручной дуговой (постоянного тока)</t>
        </is>
      </c>
      <c r="L354" t="n">
        <v>1368</v>
      </c>
      <c r="N354" t="n">
        <v>1011</v>
      </c>
      <c r="O354" t="inlineStr">
        <is>
          <t>маш.-ч</t>
        </is>
      </c>
      <c r="P354" t="inlineStr">
        <is>
          <t>маш.-ч</t>
        </is>
      </c>
      <c r="Q354" t="n">
        <v>1</v>
      </c>
      <c r="X354" t="n">
        <v>25.9</v>
      </c>
      <c r="Y354" t="n">
        <v>0</v>
      </c>
      <c r="Z354" t="n">
        <v>8.1</v>
      </c>
      <c r="AA354" t="n">
        <v>0</v>
      </c>
      <c r="AB354" t="n">
        <v>0</v>
      </c>
      <c r="AC354" t="n">
        <v>0</v>
      </c>
      <c r="AD354" t="n">
        <v>1</v>
      </c>
      <c r="AE354" t="n">
        <v>0</v>
      </c>
      <c r="AF354" t="inlineStr"/>
      <c r="AG354" t="n">
        <v>25.9</v>
      </c>
      <c r="AH354" t="n">
        <v>2</v>
      </c>
      <c r="AI354" t="n">
        <v>78860011</v>
      </c>
      <c r="AJ354" t="n">
        <v>369</v>
      </c>
      <c r="AK354" t="n">
        <v>0</v>
      </c>
      <c r="AL354" t="n">
        <v>0</v>
      </c>
      <c r="AM354" t="n">
        <v>0</v>
      </c>
      <c r="AN354" t="n">
        <v>0</v>
      </c>
      <c r="AO354" t="n">
        <v>0</v>
      </c>
      <c r="AP354" t="n">
        <v>0</v>
      </c>
      <c r="AQ354" t="n">
        <v>0</v>
      </c>
      <c r="AR354" t="n">
        <v>0</v>
      </c>
    </row>
    <row r="355">
      <c r="A355">
        <f>ROW(Source!A965)</f>
        <v/>
      </c>
      <c r="B355" t="n">
        <v>78860012</v>
      </c>
      <c r="C355" t="n">
        <v>78860007</v>
      </c>
      <c r="D355" t="n">
        <v>29172659</v>
      </c>
      <c r="E355" t="n">
        <v>1</v>
      </c>
      <c r="F355" t="n">
        <v>1</v>
      </c>
      <c r="G355" t="n">
        <v>1</v>
      </c>
      <c r="H355" t="n">
        <v>2</v>
      </c>
      <c r="I355" t="inlineStr">
        <is>
          <t>040504</t>
        </is>
      </c>
      <c r="J355" t="inlineStr">
        <is>
          <t>ТСЭМ Московской обл., 040504, приказ Минстроя России №675/пр от 28.02.2017 № 264/пр</t>
        </is>
      </c>
      <c r="K355" t="inlineStr">
        <is>
          <t>Аппарат для газовой сварки и резки</t>
        </is>
      </c>
      <c r="L355" t="n">
        <v>1368</v>
      </c>
      <c r="N355" t="n">
        <v>1011</v>
      </c>
      <c r="O355" t="inlineStr">
        <is>
          <t>маш.-ч</t>
        </is>
      </c>
      <c r="P355" t="inlineStr">
        <is>
          <t>маш.-ч</t>
        </is>
      </c>
      <c r="Q355" t="n">
        <v>1</v>
      </c>
      <c r="X355" t="n">
        <v>11.6</v>
      </c>
      <c r="Y355" t="n">
        <v>0</v>
      </c>
      <c r="Z355" t="n">
        <v>1.2</v>
      </c>
      <c r="AA355" t="n">
        <v>0</v>
      </c>
      <c r="AB355" t="n">
        <v>0</v>
      </c>
      <c r="AC355" t="n">
        <v>0</v>
      </c>
      <c r="AD355" t="n">
        <v>1</v>
      </c>
      <c r="AE355" t="n">
        <v>0</v>
      </c>
      <c r="AF355" t="inlineStr"/>
      <c r="AG355" t="n">
        <v>11.6</v>
      </c>
      <c r="AH355" t="n">
        <v>2</v>
      </c>
      <c r="AI355" t="n">
        <v>78860012</v>
      </c>
      <c r="AJ355" t="n">
        <v>370</v>
      </c>
      <c r="AK355" t="n">
        <v>0</v>
      </c>
      <c r="AL355" t="n">
        <v>0</v>
      </c>
      <c r="AM355" t="n">
        <v>0</v>
      </c>
      <c r="AN355" t="n">
        <v>0</v>
      </c>
      <c r="AO355" t="n">
        <v>0</v>
      </c>
      <c r="AP355" t="n">
        <v>0</v>
      </c>
      <c r="AQ355" t="n">
        <v>0</v>
      </c>
      <c r="AR355" t="n">
        <v>0</v>
      </c>
    </row>
    <row r="356">
      <c r="A356">
        <f>ROW(Source!A965)</f>
        <v/>
      </c>
      <c r="B356" t="n">
        <v>78860013</v>
      </c>
      <c r="C356" t="n">
        <v>78860007</v>
      </c>
      <c r="D356" t="n">
        <v>29174913</v>
      </c>
      <c r="E356" t="n">
        <v>1</v>
      </c>
      <c r="F356" t="n">
        <v>1</v>
      </c>
      <c r="G356" t="n">
        <v>1</v>
      </c>
      <c r="H356" t="n">
        <v>2</v>
      </c>
      <c r="I356" t="inlineStr">
        <is>
          <t>400001</t>
        </is>
      </c>
      <c r="J356" t="inlineStr">
        <is>
          <t>ТСЭМ Московской обл., 400001, приказ Минстроя России №675/пр от 28.02.2017 № 264/пр</t>
        </is>
      </c>
      <c r="K356" t="inlineStr">
        <is>
          <t>Автомобили бортовые, грузоподъемность до 5 т</t>
        </is>
      </c>
      <c r="L356" t="n">
        <v>1368</v>
      </c>
      <c r="N356" t="n">
        <v>1011</v>
      </c>
      <c r="O356" t="inlineStr">
        <is>
          <t>маш.-ч</t>
        </is>
      </c>
      <c r="P356" t="inlineStr">
        <is>
          <t>маш.-ч</t>
        </is>
      </c>
      <c r="Q356" t="n">
        <v>1</v>
      </c>
      <c r="X356" t="n">
        <v>0.45</v>
      </c>
      <c r="Y356" t="n">
        <v>0</v>
      </c>
      <c r="Z356" t="n">
        <v>87.17</v>
      </c>
      <c r="AA356" t="n">
        <v>11.6</v>
      </c>
      <c r="AB356" t="n">
        <v>0</v>
      </c>
      <c r="AC356" t="n">
        <v>0</v>
      </c>
      <c r="AD356" t="n">
        <v>1</v>
      </c>
      <c r="AE356" t="n">
        <v>0</v>
      </c>
      <c r="AF356" t="inlineStr"/>
      <c r="AG356" t="n">
        <v>0.45</v>
      </c>
      <c r="AH356" t="n">
        <v>2</v>
      </c>
      <c r="AI356" t="n">
        <v>78860013</v>
      </c>
      <c r="AJ356" t="n">
        <v>371</v>
      </c>
      <c r="AK356" t="n">
        <v>0</v>
      </c>
      <c r="AL356" t="n">
        <v>0</v>
      </c>
      <c r="AM356" t="n">
        <v>0</v>
      </c>
      <c r="AN356" t="n">
        <v>0</v>
      </c>
      <c r="AO356" t="n">
        <v>0</v>
      </c>
      <c r="AP356" t="n">
        <v>0</v>
      </c>
      <c r="AQ356" t="n">
        <v>0</v>
      </c>
      <c r="AR356" t="n">
        <v>0</v>
      </c>
    </row>
    <row r="357">
      <c r="A357">
        <f>ROW(Source!A965)</f>
        <v/>
      </c>
      <c r="B357" t="n">
        <v>78860014</v>
      </c>
      <c r="C357" t="n">
        <v>78860007</v>
      </c>
      <c r="D357" t="n">
        <v>29107441</v>
      </c>
      <c r="E357" t="n">
        <v>1</v>
      </c>
      <c r="F357" t="n">
        <v>1</v>
      </c>
      <c r="G357" t="n">
        <v>1</v>
      </c>
      <c r="H357" t="n">
        <v>3</v>
      </c>
      <c r="I357" t="inlineStr">
        <is>
          <t>101-0324</t>
        </is>
      </c>
      <c r="J357" t="inlineStr">
        <is>
          <t>ТССЦ Московской обл., 101-0324, приказ Минстроя России №675/пр от 28.02.2017 № 254/пр</t>
        </is>
      </c>
      <c r="K357" t="inlineStr">
        <is>
          <t>Кислород технический газообразный</t>
        </is>
      </c>
      <c r="L357" t="n">
        <v>1339</v>
      </c>
      <c r="N357" t="n">
        <v>1007</v>
      </c>
      <c r="O357" t="inlineStr">
        <is>
          <t>м3</t>
        </is>
      </c>
      <c r="P357" t="inlineStr">
        <is>
          <t>м3</t>
        </is>
      </c>
      <c r="Q357" t="n">
        <v>1</v>
      </c>
      <c r="X357" t="n">
        <v>3.28</v>
      </c>
      <c r="Y357" t="n">
        <v>6.23</v>
      </c>
      <c r="Z357" t="n">
        <v>0</v>
      </c>
      <c r="AA357" t="n">
        <v>0</v>
      </c>
      <c r="AB357" t="n">
        <v>0</v>
      </c>
      <c r="AC357" t="n">
        <v>0</v>
      </c>
      <c r="AD357" t="n">
        <v>1</v>
      </c>
      <c r="AE357" t="n">
        <v>0</v>
      </c>
      <c r="AF357" t="inlineStr"/>
      <c r="AG357" t="n">
        <v>3.28</v>
      </c>
      <c r="AH357" t="n">
        <v>2</v>
      </c>
      <c r="AI357" t="n">
        <v>78860014</v>
      </c>
      <c r="AJ357" t="n">
        <v>372</v>
      </c>
      <c r="AK357" t="n">
        <v>0</v>
      </c>
      <c r="AL357" t="n">
        <v>0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</row>
    <row r="358">
      <c r="A358">
        <f>ROW(Source!A965)</f>
        <v/>
      </c>
      <c r="B358" t="n">
        <v>78860015</v>
      </c>
      <c r="C358" t="n">
        <v>78860007</v>
      </c>
      <c r="D358" t="n">
        <v>29113927</v>
      </c>
      <c r="E358" t="n">
        <v>1</v>
      </c>
      <c r="F358" t="n">
        <v>1</v>
      </c>
      <c r="G358" t="n">
        <v>1</v>
      </c>
      <c r="H358" t="n">
        <v>3</v>
      </c>
      <c r="I358" t="inlineStr">
        <is>
          <t>101-0807</t>
        </is>
      </c>
      <c r="J358" t="inlineStr">
        <is>
          <t>ТССЦ Московской обл., 101-0807, приказ Минстроя России №675/пр от 28.02.2017 № 254/пр</t>
        </is>
      </c>
      <c r="K358" t="inlineStr">
        <is>
          <t>Проволока сварочная легированная диаметром 4 мм</t>
        </is>
      </c>
      <c r="L358" t="n">
        <v>1348</v>
      </c>
      <c r="N358" t="n">
        <v>1009</v>
      </c>
      <c r="O358" t="inlineStr">
        <is>
          <t>т</t>
        </is>
      </c>
      <c r="P358" t="inlineStr">
        <is>
          <t>т</t>
        </is>
      </c>
      <c r="Q358" t="n">
        <v>1000</v>
      </c>
      <c r="X358" t="n">
        <v>0.001</v>
      </c>
      <c r="Y358" t="n">
        <v>13559.99</v>
      </c>
      <c r="Z358" t="n">
        <v>0</v>
      </c>
      <c r="AA358" t="n">
        <v>0</v>
      </c>
      <c r="AB358" t="n">
        <v>0</v>
      </c>
      <c r="AC358" t="n">
        <v>0</v>
      </c>
      <c r="AD358" t="n">
        <v>1</v>
      </c>
      <c r="AE358" t="n">
        <v>0</v>
      </c>
      <c r="AF358" t="inlineStr"/>
      <c r="AG358" t="n">
        <v>0.001</v>
      </c>
      <c r="AH358" t="n">
        <v>2</v>
      </c>
      <c r="AI358" t="n">
        <v>78860015</v>
      </c>
      <c r="AJ358" t="n">
        <v>373</v>
      </c>
      <c r="AK358" t="n">
        <v>0</v>
      </c>
      <c r="AL358" t="n">
        <v>0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</row>
    <row r="359">
      <c r="A359">
        <f>ROW(Source!A965)</f>
        <v/>
      </c>
      <c r="B359" t="n">
        <v>78860016</v>
      </c>
      <c r="C359" t="n">
        <v>78860007</v>
      </c>
      <c r="D359" t="n">
        <v>29113986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101-1522</t>
        </is>
      </c>
      <c r="J359" t="inlineStr">
        <is>
          <t>ТССЦ Московской обл., 101-1522, приказ Минстроя России №675/пр от 28.02.2017 № 254/пр</t>
        </is>
      </c>
      <c r="K359" t="inlineStr">
        <is>
          <t>Электроды диаметром 5 мм Э42А</t>
        </is>
      </c>
      <c r="L359" t="n">
        <v>1348</v>
      </c>
      <c r="N359" t="n">
        <v>1009</v>
      </c>
      <c r="O359" t="inlineStr">
        <is>
          <t>т</t>
        </is>
      </c>
      <c r="P359" t="inlineStr">
        <is>
          <t>т</t>
        </is>
      </c>
      <c r="Q359" t="n">
        <v>1000</v>
      </c>
      <c r="X359" t="n">
        <v>0.006</v>
      </c>
      <c r="Y359" t="n">
        <v>10362</v>
      </c>
      <c r="Z359" t="n">
        <v>0</v>
      </c>
      <c r="AA359" t="n">
        <v>0</v>
      </c>
      <c r="AB359" t="n">
        <v>0</v>
      </c>
      <c r="AC359" t="n">
        <v>0</v>
      </c>
      <c r="AD359" t="n">
        <v>1</v>
      </c>
      <c r="AE359" t="n">
        <v>0</v>
      </c>
      <c r="AF359" t="inlineStr"/>
      <c r="AG359" t="n">
        <v>0.006</v>
      </c>
      <c r="AH359" t="n">
        <v>2</v>
      </c>
      <c r="AI359" t="n">
        <v>78860016</v>
      </c>
      <c r="AJ359" t="n">
        <v>374</v>
      </c>
      <c r="AK359" t="n">
        <v>0</v>
      </c>
      <c r="AL359" t="n">
        <v>0</v>
      </c>
      <c r="AM359" t="n">
        <v>0</v>
      </c>
      <c r="AN359" t="n">
        <v>0</v>
      </c>
      <c r="AO359" t="n">
        <v>0</v>
      </c>
      <c r="AP359" t="n">
        <v>0</v>
      </c>
      <c r="AQ359" t="n">
        <v>0</v>
      </c>
      <c r="AR359" t="n">
        <v>0</v>
      </c>
    </row>
    <row r="360">
      <c r="A360">
        <f>ROW(Source!A965)</f>
        <v/>
      </c>
      <c r="B360" t="n">
        <v>78860017</v>
      </c>
      <c r="C360" t="n">
        <v>78860007</v>
      </c>
      <c r="D360" t="n">
        <v>29107430</v>
      </c>
      <c r="E360" t="n">
        <v>1</v>
      </c>
      <c r="F360" t="n">
        <v>1</v>
      </c>
      <c r="G360" t="n">
        <v>1</v>
      </c>
      <c r="H360" t="n">
        <v>3</v>
      </c>
      <c r="I360" t="inlineStr">
        <is>
          <t>101-1602</t>
        </is>
      </c>
      <c r="J360" t="inlineStr">
        <is>
          <t>ТССЦ Московской обл., 101-1602, приказ Минстроя России №675/пр от 28.02.2017 № 254/пр</t>
        </is>
      </c>
      <c r="K360" t="inlineStr">
        <is>
          <t>Ацетилен газообразный технический</t>
        </is>
      </c>
      <c r="L360" t="n">
        <v>1339</v>
      </c>
      <c r="N360" t="n">
        <v>1007</v>
      </c>
      <c r="O360" t="inlineStr">
        <is>
          <t>м3</t>
        </is>
      </c>
      <c r="P360" t="inlineStr">
        <is>
          <t>м3</t>
        </is>
      </c>
      <c r="Q360" t="n">
        <v>1</v>
      </c>
      <c r="X360" t="n">
        <v>2.71</v>
      </c>
      <c r="Y360" t="n">
        <v>38.49</v>
      </c>
      <c r="Z360" t="n">
        <v>0</v>
      </c>
      <c r="AA360" t="n">
        <v>0</v>
      </c>
      <c r="AB360" t="n">
        <v>0</v>
      </c>
      <c r="AC360" t="n">
        <v>0</v>
      </c>
      <c r="AD360" t="n">
        <v>1</v>
      </c>
      <c r="AE360" t="n">
        <v>0</v>
      </c>
      <c r="AF360" t="inlineStr"/>
      <c r="AG360" t="n">
        <v>2.71</v>
      </c>
      <c r="AH360" t="n">
        <v>2</v>
      </c>
      <c r="AI360" t="n">
        <v>78860017</v>
      </c>
      <c r="AJ360" t="n">
        <v>375</v>
      </c>
      <c r="AK360" t="n">
        <v>0</v>
      </c>
      <c r="AL360" t="n">
        <v>0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</row>
    <row r="361">
      <c r="A361">
        <f>ROW(Source!A965)</f>
        <v/>
      </c>
      <c r="B361" t="n">
        <v>78860018</v>
      </c>
      <c r="C361" t="n">
        <v>78860007</v>
      </c>
      <c r="D361" t="n">
        <v>29115868</v>
      </c>
      <c r="E361" t="n">
        <v>1</v>
      </c>
      <c r="F361" t="n">
        <v>1</v>
      </c>
      <c r="G361" t="n">
        <v>1</v>
      </c>
      <c r="H361" t="n">
        <v>3</v>
      </c>
      <c r="I361" t="inlineStr">
        <is>
          <t>103-0020</t>
        </is>
      </c>
      <c r="J361" t="inlineStr">
        <is>
          <t>ТССЦ Московской обл., 103-0020, приказ Минстроя России №675/пр от 28.02.2017 № 254/пр</t>
        </is>
      </c>
      <c r="K361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361" t="n">
        <v>1301</v>
      </c>
      <c r="N361" t="n">
        <v>1003</v>
      </c>
      <c r="O361" t="inlineStr">
        <is>
          <t>м</t>
        </is>
      </c>
      <c r="P361" t="inlineStr">
        <is>
          <t>м</t>
        </is>
      </c>
      <c r="Q361" t="n">
        <v>1</v>
      </c>
      <c r="X361" t="n">
        <v>107</v>
      </c>
      <c r="Y361" t="n">
        <v>68.41</v>
      </c>
      <c r="Z361" t="n">
        <v>0</v>
      </c>
      <c r="AA361" t="n">
        <v>0</v>
      </c>
      <c r="AB361" t="n">
        <v>0</v>
      </c>
      <c r="AC361" t="n">
        <v>0</v>
      </c>
      <c r="AD361" t="n">
        <v>1</v>
      </c>
      <c r="AE361" t="n">
        <v>0</v>
      </c>
      <c r="AF361" t="inlineStr"/>
      <c r="AG361" t="n">
        <v>107</v>
      </c>
      <c r="AH361" t="n">
        <v>2</v>
      </c>
      <c r="AI361" t="n">
        <v>78860018</v>
      </c>
      <c r="AJ361" t="n">
        <v>377</v>
      </c>
      <c r="AK361" t="n">
        <v>0</v>
      </c>
      <c r="AL361" t="n">
        <v>0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</row>
    <row r="362">
      <c r="A362">
        <f>ROW(Source!A965)</f>
        <v/>
      </c>
      <c r="B362" t="n">
        <v>78860019</v>
      </c>
      <c r="C362" t="n">
        <v>78860007</v>
      </c>
      <c r="D362" t="n">
        <v>29139870</v>
      </c>
      <c r="E362" t="n">
        <v>1</v>
      </c>
      <c r="F362" t="n">
        <v>1</v>
      </c>
      <c r="G362" t="n">
        <v>1</v>
      </c>
      <c r="H362" t="n">
        <v>3</v>
      </c>
      <c r="I362" t="inlineStr">
        <is>
          <t>301-9240</t>
        </is>
      </c>
      <c r="J362" t="inlineStr">
        <is>
          <t>ТССЦ Московской обл., 301-9240, приказ Минстроя России №675/пр от 28.02.2017 № 256/пр</t>
        </is>
      </c>
      <c r="K362" t="inlineStr">
        <is>
          <t>Крепления</t>
        </is>
      </c>
      <c r="L362" t="n">
        <v>1346</v>
      </c>
      <c r="N362" t="n">
        <v>1009</v>
      </c>
      <c r="O362" t="inlineStr">
        <is>
          <t>кг</t>
        </is>
      </c>
      <c r="P362" t="inlineStr">
        <is>
          <t>кг</t>
        </is>
      </c>
      <c r="Q362" t="n">
        <v>1</v>
      </c>
      <c r="X362" t="n">
        <v>0</v>
      </c>
      <c r="Y362" t="n">
        <v>0</v>
      </c>
      <c r="Z362" t="n">
        <v>0</v>
      </c>
      <c r="AA362" t="n">
        <v>0</v>
      </c>
      <c r="AB362" t="n">
        <v>0</v>
      </c>
      <c r="AC362" t="n">
        <v>1</v>
      </c>
      <c r="AD362" t="n">
        <v>0</v>
      </c>
      <c r="AE362" t="n">
        <v>0</v>
      </c>
      <c r="AF362" t="inlineStr"/>
      <c r="AG362" t="n">
        <v>0</v>
      </c>
      <c r="AH362" t="n">
        <v>3</v>
      </c>
      <c r="AI362" t="n">
        <v>-1</v>
      </c>
      <c r="AJ362" t="inlineStr"/>
      <c r="AK362" t="n">
        <v>0</v>
      </c>
      <c r="AL362" t="n">
        <v>0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</row>
    <row r="363">
      <c r="A363">
        <f>ROW(Source!A965)</f>
        <v/>
      </c>
      <c r="B363" t="n">
        <v>78860020</v>
      </c>
      <c r="C363" t="n">
        <v>78860007</v>
      </c>
      <c r="D363" t="n">
        <v>29144268</v>
      </c>
      <c r="E363" t="n">
        <v>1</v>
      </c>
      <c r="F363" t="n">
        <v>1</v>
      </c>
      <c r="G363" t="n">
        <v>1</v>
      </c>
      <c r="H363" t="n">
        <v>3</v>
      </c>
      <c r="I363" t="inlineStr">
        <is>
          <t>302-9008</t>
        </is>
      </c>
      <c r="J363" t="inlineStr">
        <is>
          <t>ТССЦ Московской обл., 302-9008, приказ Минстроя России №675/пр от 28.02.2017 № 256/пр</t>
        </is>
      </c>
      <c r="K363" t="inlineStr">
        <is>
          <t>Арматура трубопроводная муфтовая</t>
        </is>
      </c>
      <c r="L363" t="n">
        <v>1354</v>
      </c>
      <c r="N363" t="n">
        <v>1010</v>
      </c>
      <c r="O363" t="inlineStr">
        <is>
          <t>шт.</t>
        </is>
      </c>
      <c r="P363" t="inlineStr">
        <is>
          <t>шт.</t>
        </is>
      </c>
      <c r="Q363" t="n">
        <v>1</v>
      </c>
      <c r="X363" t="n">
        <v>0</v>
      </c>
      <c r="Y363" t="n">
        <v>0</v>
      </c>
      <c r="Z363" t="n">
        <v>0</v>
      </c>
      <c r="AA363" t="n">
        <v>0</v>
      </c>
      <c r="AB363" t="n">
        <v>0</v>
      </c>
      <c r="AC363" t="n">
        <v>1</v>
      </c>
      <c r="AD363" t="n">
        <v>0</v>
      </c>
      <c r="AE363" t="n">
        <v>0</v>
      </c>
      <c r="AF363" t="inlineStr"/>
      <c r="AG363" t="n">
        <v>0</v>
      </c>
      <c r="AH363" t="n">
        <v>3</v>
      </c>
      <c r="AI363" t="n">
        <v>-1</v>
      </c>
      <c r="AJ363" t="inlineStr"/>
      <c r="AK363" t="n">
        <v>0</v>
      </c>
      <c r="AL363" t="n">
        <v>0</v>
      </c>
      <c r="AM363" t="n">
        <v>0</v>
      </c>
      <c r="AN363" t="n">
        <v>0</v>
      </c>
      <c r="AO363" t="n">
        <v>0</v>
      </c>
      <c r="AP363" t="n">
        <v>0</v>
      </c>
      <c r="AQ363" t="n">
        <v>0</v>
      </c>
      <c r="AR363" t="n">
        <v>0</v>
      </c>
    </row>
    <row r="364">
      <c r="A364">
        <f>ROW(Source!A968)</f>
        <v/>
      </c>
      <c r="B364" t="n">
        <v>78860037</v>
      </c>
      <c r="C364" t="n">
        <v>78860030</v>
      </c>
      <c r="D364" t="n">
        <v>18408291</v>
      </c>
      <c r="E364" t="n">
        <v>1</v>
      </c>
      <c r="F364" t="n">
        <v>1</v>
      </c>
      <c r="G364" t="n">
        <v>1</v>
      </c>
      <c r="H364" t="n">
        <v>1</v>
      </c>
      <c r="I364" t="inlineStr">
        <is>
          <t>1-1025-90</t>
        </is>
      </c>
      <c r="J364" t="inlineStr"/>
      <c r="K364" t="inlineStr">
        <is>
          <t>Рабочий строитель среднего разряда 2,5</t>
        </is>
      </c>
      <c r="L364" t="n">
        <v>1369</v>
      </c>
      <c r="N364" t="n">
        <v>1013</v>
      </c>
      <c r="O364" t="inlineStr">
        <is>
          <t>чел.-ч</t>
        </is>
      </c>
      <c r="P364" t="inlineStr">
        <is>
          <t>чел.-ч</t>
        </is>
      </c>
      <c r="Q364" t="n">
        <v>1</v>
      </c>
      <c r="X364" t="n">
        <v>32.2</v>
      </c>
      <c r="Y364" t="n">
        <v>0</v>
      </c>
      <c r="Z364" t="n">
        <v>0</v>
      </c>
      <c r="AA364" t="n">
        <v>0</v>
      </c>
      <c r="AB364" t="n">
        <v>8.17</v>
      </c>
      <c r="AC364" t="n">
        <v>0</v>
      </c>
      <c r="AD364" t="n">
        <v>1</v>
      </c>
      <c r="AE364" t="n">
        <v>1</v>
      </c>
      <c r="AF364" t="inlineStr">
        <is>
          <t>)*2</t>
        </is>
      </c>
      <c r="AG364" t="n">
        <v>64.40000000000001</v>
      </c>
      <c r="AH364" t="n">
        <v>2</v>
      </c>
      <c r="AI364" t="n">
        <v>78860031</v>
      </c>
      <c r="AJ364" t="n">
        <v>379</v>
      </c>
      <c r="AK364" t="n">
        <v>0</v>
      </c>
      <c r="AL364" t="n">
        <v>0</v>
      </c>
      <c r="AM364" t="n">
        <v>0</v>
      </c>
      <c r="AN364" t="n">
        <v>0</v>
      </c>
      <c r="AO364" t="n">
        <v>0</v>
      </c>
      <c r="AP364" t="n">
        <v>0</v>
      </c>
      <c r="AQ364" t="n">
        <v>0</v>
      </c>
      <c r="AR364" t="n">
        <v>0</v>
      </c>
    </row>
    <row r="365">
      <c r="A365">
        <f>ROW(Source!A968)</f>
        <v/>
      </c>
      <c r="B365" t="n">
        <v>78860038</v>
      </c>
      <c r="C365" t="n">
        <v>78860030</v>
      </c>
      <c r="D365" t="n">
        <v>29174913</v>
      </c>
      <c r="E365" t="n">
        <v>1</v>
      </c>
      <c r="F365" t="n">
        <v>1</v>
      </c>
      <c r="G365" t="n">
        <v>1</v>
      </c>
      <c r="H365" t="n">
        <v>2</v>
      </c>
      <c r="I365" t="inlineStr">
        <is>
          <t>400001</t>
        </is>
      </c>
      <c r="J365" t="inlineStr">
        <is>
          <t>ТСЭМ Московской обл., 400001, приказ Минстроя России №675/пр от 28.02.2017 № 264/пр</t>
        </is>
      </c>
      <c r="K365" t="inlineStr">
        <is>
          <t>Автомобили бортовые, грузоподъемность до 5 т</t>
        </is>
      </c>
      <c r="L365" t="n">
        <v>1368</v>
      </c>
      <c r="N365" t="n">
        <v>1011</v>
      </c>
      <c r="O365" t="inlineStr">
        <is>
          <t>маш.-ч</t>
        </is>
      </c>
      <c r="P365" t="inlineStr">
        <is>
          <t>маш.-ч</t>
        </is>
      </c>
      <c r="Q365" t="n">
        <v>1</v>
      </c>
      <c r="X365" t="n">
        <v>0.01</v>
      </c>
      <c r="Y365" t="n">
        <v>0</v>
      </c>
      <c r="Z365" t="n">
        <v>87.17</v>
      </c>
      <c r="AA365" t="n">
        <v>11.6</v>
      </c>
      <c r="AB365" t="n">
        <v>0</v>
      </c>
      <c r="AC365" t="n">
        <v>0</v>
      </c>
      <c r="AD365" t="n">
        <v>1</v>
      </c>
      <c r="AE365" t="n">
        <v>0</v>
      </c>
      <c r="AF365" t="inlineStr">
        <is>
          <t>)*2</t>
        </is>
      </c>
      <c r="AG365" t="n">
        <v>0.02</v>
      </c>
      <c r="AH365" t="n">
        <v>2</v>
      </c>
      <c r="AI365" t="n">
        <v>78860032</v>
      </c>
      <c r="AJ365" t="n">
        <v>380</v>
      </c>
      <c r="AK365" t="n">
        <v>0</v>
      </c>
      <c r="AL365" t="n">
        <v>0</v>
      </c>
      <c r="AM365" t="n">
        <v>0</v>
      </c>
      <c r="AN365" t="n">
        <v>0</v>
      </c>
      <c r="AO365" t="n">
        <v>0</v>
      </c>
      <c r="AP365" t="n">
        <v>0</v>
      </c>
      <c r="AQ365" t="n">
        <v>0</v>
      </c>
      <c r="AR365" t="n">
        <v>0</v>
      </c>
    </row>
    <row r="366">
      <c r="A366">
        <f>ROW(Source!A968)</f>
        <v/>
      </c>
      <c r="B366" t="n">
        <v>78860039</v>
      </c>
      <c r="C366" t="n">
        <v>78860030</v>
      </c>
      <c r="D366" t="n">
        <v>29110139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101-1703</t>
        </is>
      </c>
      <c r="J366" t="inlineStr">
        <is>
          <t>ТССЦ Московской обл., 101-1703, приказ Минстроя России №675/пр от 28.02.2017 № 254/пр</t>
        </is>
      </c>
      <c r="K366" t="inlineStr">
        <is>
          <t>Прокладки резиновые (пластина техническая прессованная)</t>
        </is>
      </c>
      <c r="L366" t="n">
        <v>1346</v>
      </c>
      <c r="N366" t="n">
        <v>1009</v>
      </c>
      <c r="O366" t="inlineStr">
        <is>
          <t>кг</t>
        </is>
      </c>
      <c r="P366" t="inlineStr">
        <is>
          <t>кг</t>
        </is>
      </c>
      <c r="Q366" t="n">
        <v>1</v>
      </c>
      <c r="X366" t="n">
        <v>2</v>
      </c>
      <c r="Y366" t="n">
        <v>23.09</v>
      </c>
      <c r="Z366" t="n">
        <v>0</v>
      </c>
      <c r="AA366" t="n">
        <v>0</v>
      </c>
      <c r="AB366" t="n">
        <v>0</v>
      </c>
      <c r="AC366" t="n">
        <v>0</v>
      </c>
      <c r="AD366" t="n">
        <v>1</v>
      </c>
      <c r="AE366" t="n">
        <v>0</v>
      </c>
      <c r="AF366" t="inlineStr">
        <is>
          <t>)*2</t>
        </is>
      </c>
      <c r="AG366" t="n">
        <v>4</v>
      </c>
      <c r="AH366" t="n">
        <v>2</v>
      </c>
      <c r="AI366" t="n">
        <v>78860033</v>
      </c>
      <c r="AJ366" t="n">
        <v>381</v>
      </c>
      <c r="AK366" t="n">
        <v>0</v>
      </c>
      <c r="AL366" t="n">
        <v>0</v>
      </c>
      <c r="AM366" t="n">
        <v>0</v>
      </c>
      <c r="AN366" t="n">
        <v>0</v>
      </c>
      <c r="AO366" t="n">
        <v>0</v>
      </c>
      <c r="AP366" t="n">
        <v>0</v>
      </c>
      <c r="AQ366" t="n">
        <v>0</v>
      </c>
      <c r="AR366" t="n">
        <v>0</v>
      </c>
    </row>
    <row r="367">
      <c r="A367">
        <f>ROW(Source!A968)</f>
        <v/>
      </c>
      <c r="B367" t="n">
        <v>78860040</v>
      </c>
      <c r="C367" t="n">
        <v>78860030</v>
      </c>
      <c r="D367" t="n">
        <v>29114240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101-2576</t>
        </is>
      </c>
      <c r="J367" t="inlineStr">
        <is>
          <t>ТССЦ Московской обл., 101-2576, приказ Минстроя России №675/пр от 28.02.2017 № 254/пр</t>
        </is>
      </c>
      <c r="K367" t="inlineStr">
        <is>
          <t>Болты с гайками и шайбами для санитарно-технических работ диаметром 16 мм</t>
        </is>
      </c>
      <c r="L367" t="n">
        <v>1348</v>
      </c>
      <c r="N367" t="n">
        <v>1009</v>
      </c>
      <c r="O367" t="inlineStr">
        <is>
          <t>т</t>
        </is>
      </c>
      <c r="P367" t="inlineStr">
        <is>
          <t>т</t>
        </is>
      </c>
      <c r="Q367" t="n">
        <v>1000</v>
      </c>
      <c r="X367" t="n">
        <v>0.005</v>
      </c>
      <c r="Y367" t="n">
        <v>14830</v>
      </c>
      <c r="Z367" t="n">
        <v>0</v>
      </c>
      <c r="AA367" t="n">
        <v>0</v>
      </c>
      <c r="AB367" t="n">
        <v>0</v>
      </c>
      <c r="AC367" t="n">
        <v>0</v>
      </c>
      <c r="AD367" t="n">
        <v>1</v>
      </c>
      <c r="AE367" t="n">
        <v>0</v>
      </c>
      <c r="AF367" t="inlineStr">
        <is>
          <t>)*2</t>
        </is>
      </c>
      <c r="AG367" t="n">
        <v>0.01</v>
      </c>
      <c r="AH367" t="n">
        <v>2</v>
      </c>
      <c r="AI367" t="n">
        <v>78860034</v>
      </c>
      <c r="AJ367" t="n">
        <v>382</v>
      </c>
      <c r="AK367" t="n">
        <v>0</v>
      </c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</row>
    <row r="368">
      <c r="A368">
        <f>ROW(Source!A968)</f>
        <v/>
      </c>
      <c r="B368" t="n">
        <v>78860041</v>
      </c>
      <c r="C368" t="n">
        <v>78860030</v>
      </c>
      <c r="D368" t="n">
        <v>29150040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411-0001</t>
        </is>
      </c>
      <c r="J368" t="inlineStr">
        <is>
          <t>ТССЦ Московской обл., 411-0001, приказ Минстроя России №675/пр от 28.02.2017 № 257/пр</t>
        </is>
      </c>
      <c r="K368" t="inlineStr">
        <is>
          <t>Вода</t>
        </is>
      </c>
      <c r="L368" t="n">
        <v>1339</v>
      </c>
      <c r="N368" t="n">
        <v>1007</v>
      </c>
      <c r="O368" t="inlineStr">
        <is>
          <t>м3</t>
        </is>
      </c>
      <c r="P368" t="inlineStr">
        <is>
          <t>м3</t>
        </is>
      </c>
      <c r="Q368" t="n">
        <v>1</v>
      </c>
      <c r="X368" t="n">
        <v>7.8</v>
      </c>
      <c r="Y368" t="n">
        <v>2.44</v>
      </c>
      <c r="Z368" t="n">
        <v>0</v>
      </c>
      <c r="AA368" t="n">
        <v>0</v>
      </c>
      <c r="AB368" t="n">
        <v>0</v>
      </c>
      <c r="AC368" t="n">
        <v>0</v>
      </c>
      <c r="AD368" t="n">
        <v>1</v>
      </c>
      <c r="AE368" t="n">
        <v>0</v>
      </c>
      <c r="AF368" t="inlineStr">
        <is>
          <t>)*2</t>
        </is>
      </c>
      <c r="AG368" t="n">
        <v>15.6</v>
      </c>
      <c r="AH368" t="n">
        <v>2</v>
      </c>
      <c r="AI368" t="n">
        <v>78860035</v>
      </c>
      <c r="AJ368" t="n">
        <v>383</v>
      </c>
      <c r="AK368" t="n">
        <v>0</v>
      </c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</row>
    <row r="369">
      <c r="A369">
        <f>ROW(Source!A1008)</f>
        <v/>
      </c>
      <c r="B369" t="n">
        <v>78860118</v>
      </c>
      <c r="C369" t="n">
        <v>78860106</v>
      </c>
      <c r="D369" t="n">
        <v>18411117</v>
      </c>
      <c r="E369" t="n">
        <v>1</v>
      </c>
      <c r="F369" t="n">
        <v>1</v>
      </c>
      <c r="G369" t="n">
        <v>1</v>
      </c>
      <c r="H369" t="n">
        <v>1</v>
      </c>
      <c r="I369" t="inlineStr">
        <is>
          <t>1-1040-90</t>
        </is>
      </c>
      <c r="J369" t="inlineStr"/>
      <c r="K369" t="inlineStr">
        <is>
          <t>Рабочий строитель среднего разряда 4</t>
        </is>
      </c>
      <c r="L369" t="n">
        <v>1369</v>
      </c>
      <c r="N369" t="n">
        <v>1013</v>
      </c>
      <c r="O369" t="inlineStr">
        <is>
          <t>чел.-ч</t>
        </is>
      </c>
      <c r="P369" t="inlineStr">
        <is>
          <t>чел.-ч</t>
        </is>
      </c>
      <c r="Q369" t="n">
        <v>1</v>
      </c>
      <c r="X369" t="n">
        <v>183</v>
      </c>
      <c r="Y369" t="n">
        <v>0</v>
      </c>
      <c r="Z369" t="n">
        <v>0</v>
      </c>
      <c r="AA369" t="n">
        <v>0</v>
      </c>
      <c r="AB369" t="n">
        <v>9.619999999999999</v>
      </c>
      <c r="AC369" t="n">
        <v>0</v>
      </c>
      <c r="AD369" t="n">
        <v>1</v>
      </c>
      <c r="AE369" t="n">
        <v>1</v>
      </c>
      <c r="AF369" t="inlineStr"/>
      <c r="AG369" t="n">
        <v>183</v>
      </c>
      <c r="AH369" t="n">
        <v>2</v>
      </c>
      <c r="AI369" t="n">
        <v>78860107</v>
      </c>
      <c r="AJ369" t="n">
        <v>385</v>
      </c>
      <c r="AK369" t="n">
        <v>0</v>
      </c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</row>
    <row r="370">
      <c r="A370">
        <f>ROW(Source!A1008)</f>
        <v/>
      </c>
      <c r="B370" t="n">
        <v>78860119</v>
      </c>
      <c r="C370" t="n">
        <v>78860106</v>
      </c>
      <c r="D370" t="n">
        <v>29172659</v>
      </c>
      <c r="E370" t="n">
        <v>1</v>
      </c>
      <c r="F370" t="n">
        <v>1</v>
      </c>
      <c r="G370" t="n">
        <v>1</v>
      </c>
      <c r="H370" t="n">
        <v>2</v>
      </c>
      <c r="I370" t="inlineStr">
        <is>
          <t>040504</t>
        </is>
      </c>
      <c r="J370" t="inlineStr">
        <is>
          <t>ТСЭМ Московской обл., 040504, приказ Минстроя России №675/пр от 28.02.2017 № 264/пр</t>
        </is>
      </c>
      <c r="K370" t="inlineStr">
        <is>
          <t>Аппарат для газовой сварки и резки</t>
        </is>
      </c>
      <c r="L370" t="n">
        <v>1368</v>
      </c>
      <c r="N370" t="n">
        <v>1011</v>
      </c>
      <c r="O370" t="inlineStr">
        <is>
          <t>маш.-ч</t>
        </is>
      </c>
      <c r="P370" t="inlineStr">
        <is>
          <t>маш.-ч</t>
        </is>
      </c>
      <c r="Q370" t="n">
        <v>1</v>
      </c>
      <c r="X370" t="n">
        <v>2.7</v>
      </c>
      <c r="Y370" t="n">
        <v>0</v>
      </c>
      <c r="Z370" t="n">
        <v>1.2</v>
      </c>
      <c r="AA370" t="n">
        <v>0</v>
      </c>
      <c r="AB370" t="n">
        <v>0</v>
      </c>
      <c r="AC370" t="n">
        <v>0</v>
      </c>
      <c r="AD370" t="n">
        <v>1</v>
      </c>
      <c r="AE370" t="n">
        <v>0</v>
      </c>
      <c r="AF370" t="inlineStr"/>
      <c r="AG370" t="n">
        <v>2.7</v>
      </c>
      <c r="AH370" t="n">
        <v>2</v>
      </c>
      <c r="AI370" t="n">
        <v>78860108</v>
      </c>
      <c r="AJ370" t="n">
        <v>386</v>
      </c>
      <c r="AK370" t="n">
        <v>0</v>
      </c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</row>
    <row r="371">
      <c r="A371">
        <f>ROW(Source!A1008)</f>
        <v/>
      </c>
      <c r="B371" t="n">
        <v>78860120</v>
      </c>
      <c r="C371" t="n">
        <v>78860106</v>
      </c>
      <c r="D371" t="n">
        <v>29174500</v>
      </c>
      <c r="E371" t="n">
        <v>1</v>
      </c>
      <c r="F371" t="n">
        <v>1</v>
      </c>
      <c r="G371" t="n">
        <v>1</v>
      </c>
      <c r="H371" t="n">
        <v>2</v>
      </c>
      <c r="I371" t="inlineStr">
        <is>
          <t>330206</t>
        </is>
      </c>
      <c r="J371" t="inlineStr">
        <is>
          <t>ТСЭМ Московской обл., 330206, приказ Минстроя России №675/пр от 28.02.2017 № 264/пр</t>
        </is>
      </c>
      <c r="K371" t="inlineStr">
        <is>
          <t>Дрели электрические</t>
        </is>
      </c>
      <c r="L371" t="n">
        <v>1368</v>
      </c>
      <c r="N371" t="n">
        <v>1011</v>
      </c>
      <c r="O371" t="inlineStr">
        <is>
          <t>маш.-ч</t>
        </is>
      </c>
      <c r="P371" t="inlineStr">
        <is>
          <t>маш.-ч</t>
        </is>
      </c>
      <c r="Q371" t="n">
        <v>1</v>
      </c>
      <c r="X371" t="n">
        <v>4.64</v>
      </c>
      <c r="Y371" t="n">
        <v>0</v>
      </c>
      <c r="Z371" t="n">
        <v>1.95</v>
      </c>
      <c r="AA371" t="n">
        <v>0</v>
      </c>
      <c r="AB371" t="n">
        <v>0</v>
      </c>
      <c r="AC371" t="n">
        <v>0</v>
      </c>
      <c r="AD371" t="n">
        <v>1</v>
      </c>
      <c r="AE371" t="n">
        <v>0</v>
      </c>
      <c r="AF371" t="inlineStr"/>
      <c r="AG371" t="n">
        <v>4.64</v>
      </c>
      <c r="AH371" t="n">
        <v>2</v>
      </c>
      <c r="AI371" t="n">
        <v>78860109</v>
      </c>
      <c r="AJ371" t="n">
        <v>387</v>
      </c>
      <c r="AK371" t="n">
        <v>0</v>
      </c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</row>
    <row r="372">
      <c r="A372">
        <f>ROW(Source!A1008)</f>
        <v/>
      </c>
      <c r="B372" t="n">
        <v>78860121</v>
      </c>
      <c r="C372" t="n">
        <v>78860106</v>
      </c>
      <c r="D372" t="n">
        <v>29174913</v>
      </c>
      <c r="E372" t="n">
        <v>1</v>
      </c>
      <c r="F372" t="n">
        <v>1</v>
      </c>
      <c r="G372" t="n">
        <v>1</v>
      </c>
      <c r="H372" t="n">
        <v>2</v>
      </c>
      <c r="I372" t="inlineStr">
        <is>
          <t>400001</t>
        </is>
      </c>
      <c r="J372" t="inlineStr">
        <is>
          <t>ТСЭМ Московской обл., 400001, приказ Минстроя России №675/пр от 28.02.2017 № 264/пр</t>
        </is>
      </c>
      <c r="K372" t="inlineStr">
        <is>
          <t>Автомобили бортовые, грузоподъемность до 5 т</t>
        </is>
      </c>
      <c r="L372" t="n">
        <v>1368</v>
      </c>
      <c r="N372" t="n">
        <v>1011</v>
      </c>
      <c r="O372" t="inlineStr">
        <is>
          <t>маш.-ч</t>
        </is>
      </c>
      <c r="P372" t="inlineStr">
        <is>
          <t>маш.-ч</t>
        </is>
      </c>
      <c r="Q372" t="n">
        <v>1</v>
      </c>
      <c r="X372" t="n">
        <v>0.6</v>
      </c>
      <c r="Y372" t="n">
        <v>0</v>
      </c>
      <c r="Z372" t="n">
        <v>87.17</v>
      </c>
      <c r="AA372" t="n">
        <v>11.6</v>
      </c>
      <c r="AB372" t="n">
        <v>0</v>
      </c>
      <c r="AC372" t="n">
        <v>0</v>
      </c>
      <c r="AD372" t="n">
        <v>1</v>
      </c>
      <c r="AE372" t="n">
        <v>0</v>
      </c>
      <c r="AF372" t="inlineStr"/>
      <c r="AG372" t="n">
        <v>0.6</v>
      </c>
      <c r="AH372" t="n">
        <v>2</v>
      </c>
      <c r="AI372" t="n">
        <v>78860110</v>
      </c>
      <c r="AJ372" t="n">
        <v>388</v>
      </c>
      <c r="AK372" t="n">
        <v>0</v>
      </c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</row>
    <row r="373">
      <c r="A373">
        <f>ROW(Source!A1008)</f>
        <v/>
      </c>
      <c r="B373" t="n">
        <v>78860122</v>
      </c>
      <c r="C373" t="n">
        <v>78860106</v>
      </c>
      <c r="D373" t="n">
        <v>29107441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101-0324</t>
        </is>
      </c>
      <c r="J373" t="inlineStr">
        <is>
          <t>ТССЦ Московской обл., 101-0324, приказ Минстроя России №675/пр от 28.02.2017 № 254/пр</t>
        </is>
      </c>
      <c r="K373" t="inlineStr">
        <is>
          <t>Кислород технический газообразный</t>
        </is>
      </c>
      <c r="L373" t="n">
        <v>1339</v>
      </c>
      <c r="N373" t="n">
        <v>1007</v>
      </c>
      <c r="O373" t="inlineStr">
        <is>
          <t>м3</t>
        </is>
      </c>
      <c r="P373" t="inlineStr">
        <is>
          <t>м3</t>
        </is>
      </c>
      <c r="Q373" t="n">
        <v>1</v>
      </c>
      <c r="X373" t="n">
        <v>0.48</v>
      </c>
      <c r="Y373" t="n">
        <v>6.23</v>
      </c>
      <c r="Z373" t="n">
        <v>0</v>
      </c>
      <c r="AA373" t="n">
        <v>0</v>
      </c>
      <c r="AB373" t="n">
        <v>0</v>
      </c>
      <c r="AC373" t="n">
        <v>0</v>
      </c>
      <c r="AD373" t="n">
        <v>1</v>
      </c>
      <c r="AE373" t="n">
        <v>0</v>
      </c>
      <c r="AF373" t="inlineStr"/>
      <c r="AG373" t="n">
        <v>0.48</v>
      </c>
      <c r="AH373" t="n">
        <v>2</v>
      </c>
      <c r="AI373" t="n">
        <v>78860111</v>
      </c>
      <c r="AJ373" t="n">
        <v>389</v>
      </c>
      <c r="AK373" t="n">
        <v>0</v>
      </c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</row>
    <row r="374">
      <c r="A374">
        <f>ROW(Source!A1008)</f>
        <v/>
      </c>
      <c r="B374" t="n">
        <v>78860123</v>
      </c>
      <c r="C374" t="n">
        <v>78860106</v>
      </c>
      <c r="D374" t="n">
        <v>29107430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101-1602</t>
        </is>
      </c>
      <c r="J374" t="inlineStr">
        <is>
          <t>ТССЦ Московской обл., 101-1602, приказ Минстроя России №675/пр от 28.02.2017 № 254/пр</t>
        </is>
      </c>
      <c r="K374" t="inlineStr">
        <is>
          <t>Ацетилен газообразный технический</t>
        </is>
      </c>
      <c r="L374" t="n">
        <v>1339</v>
      </c>
      <c r="N374" t="n">
        <v>1007</v>
      </c>
      <c r="O374" t="inlineStr">
        <is>
          <t>м3</t>
        </is>
      </c>
      <c r="P374" t="inlineStr">
        <is>
          <t>м3</t>
        </is>
      </c>
      <c r="Q374" t="n">
        <v>1</v>
      </c>
      <c r="X374" t="n">
        <v>0.21</v>
      </c>
      <c r="Y374" t="n">
        <v>38.49</v>
      </c>
      <c r="Z374" t="n">
        <v>0</v>
      </c>
      <c r="AA374" t="n">
        <v>0</v>
      </c>
      <c r="AB374" t="n">
        <v>0</v>
      </c>
      <c r="AC374" t="n">
        <v>0</v>
      </c>
      <c r="AD374" t="n">
        <v>1</v>
      </c>
      <c r="AE374" t="n">
        <v>0</v>
      </c>
      <c r="AF374" t="inlineStr"/>
      <c r="AG374" t="n">
        <v>0.21</v>
      </c>
      <c r="AH374" t="n">
        <v>2</v>
      </c>
      <c r="AI374" t="n">
        <v>78860112</v>
      </c>
      <c r="AJ374" t="n">
        <v>390</v>
      </c>
      <c r="AK374" t="n">
        <v>0</v>
      </c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</row>
    <row r="375">
      <c r="A375">
        <f>ROW(Source!A1008)</f>
        <v/>
      </c>
      <c r="B375" t="n">
        <v>78860124</v>
      </c>
      <c r="C375" t="n">
        <v>78860106</v>
      </c>
      <c r="D375" t="n">
        <v>29117365</v>
      </c>
      <c r="E375" t="n">
        <v>1</v>
      </c>
      <c r="F375" t="n">
        <v>1</v>
      </c>
      <c r="G375" t="n">
        <v>1</v>
      </c>
      <c r="H375" t="n">
        <v>3</v>
      </c>
      <c r="I375" t="inlineStr">
        <is>
          <t>103-1460</t>
        </is>
      </c>
      <c r="J375" t="inlineStr">
        <is>
          <t>ТССЦ Московской обл., 103-1460, приказ Минстроя России №675/пр от 28.02.2017 № 254/пр</t>
        </is>
      </c>
      <c r="K375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75" t="n">
        <v>1301</v>
      </c>
      <c r="N375" t="n">
        <v>1003</v>
      </c>
      <c r="O375" t="inlineStr">
        <is>
          <t>м</t>
        </is>
      </c>
      <c r="P375" t="inlineStr">
        <is>
          <t>м</t>
        </is>
      </c>
      <c r="Q375" t="n">
        <v>1</v>
      </c>
      <c r="X375" t="n">
        <v>97.8</v>
      </c>
      <c r="Y375" t="n">
        <v>28.48</v>
      </c>
      <c r="Z375" t="n">
        <v>0</v>
      </c>
      <c r="AA375" t="n">
        <v>0</v>
      </c>
      <c r="AB375" t="n">
        <v>0</v>
      </c>
      <c r="AC375" t="n">
        <v>0</v>
      </c>
      <c r="AD375" t="n">
        <v>1</v>
      </c>
      <c r="AE375" t="n">
        <v>0</v>
      </c>
      <c r="AF375" t="inlineStr"/>
      <c r="AG375" t="n">
        <v>97.8</v>
      </c>
      <c r="AH375" t="n">
        <v>2</v>
      </c>
      <c r="AI375" t="n">
        <v>78860113</v>
      </c>
      <c r="AJ375" t="n">
        <v>391</v>
      </c>
      <c r="AK375" t="n">
        <v>0</v>
      </c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</row>
    <row r="376">
      <c r="A376">
        <f>ROW(Source!A1008)</f>
        <v/>
      </c>
      <c r="B376" t="n">
        <v>78860125</v>
      </c>
      <c r="C376" t="n">
        <v>78860106</v>
      </c>
      <c r="D376" t="n">
        <v>29117371</v>
      </c>
      <c r="E376" t="n">
        <v>1</v>
      </c>
      <c r="F376" t="n">
        <v>1</v>
      </c>
      <c r="G376" t="n">
        <v>1</v>
      </c>
      <c r="H376" t="n">
        <v>3</v>
      </c>
      <c r="I376" t="inlineStr">
        <is>
          <t>103-9910</t>
        </is>
      </c>
      <c r="J376" t="inlineStr">
        <is>
          <t>ТССЦ Московской обл., 103-9910, приказ Минстроя России №675/пр от 28.02.2017 № 254/пр</t>
        </is>
      </c>
      <c r="K376" t="inlineStr">
        <is>
          <t>Фасонные и соединительные части к многослойным металлополимерным трубам</t>
        </is>
      </c>
      <c r="L376" t="n">
        <v>1354</v>
      </c>
      <c r="N376" t="n">
        <v>1010</v>
      </c>
      <c r="O376" t="inlineStr">
        <is>
          <t>шт.</t>
        </is>
      </c>
      <c r="P376" t="inlineStr">
        <is>
          <t>шт.</t>
        </is>
      </c>
      <c r="Q376" t="n">
        <v>1</v>
      </c>
      <c r="X376" t="n">
        <v>0</v>
      </c>
      <c r="Y376" t="n">
        <v>0</v>
      </c>
      <c r="Z376" t="n">
        <v>0</v>
      </c>
      <c r="AA376" t="n">
        <v>0</v>
      </c>
      <c r="AB376" t="n">
        <v>0</v>
      </c>
      <c r="AC376" t="n">
        <v>1</v>
      </c>
      <c r="AD376" t="n">
        <v>0</v>
      </c>
      <c r="AE376" t="n">
        <v>0</v>
      </c>
      <c r="AF376" t="inlineStr"/>
      <c r="AG376" t="n">
        <v>0</v>
      </c>
      <c r="AH376" t="n">
        <v>3</v>
      </c>
      <c r="AI376" t="n">
        <v>-1</v>
      </c>
      <c r="AJ376" t="inlineStr"/>
      <c r="AK376" t="n">
        <v>0</v>
      </c>
      <c r="AL376" t="n">
        <v>0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</row>
    <row r="377">
      <c r="A377">
        <f>ROW(Source!A1008)</f>
        <v/>
      </c>
      <c r="B377" t="n">
        <v>78860126</v>
      </c>
      <c r="C377" t="n">
        <v>78860106</v>
      </c>
      <c r="D377" t="n">
        <v>29140635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301-1380</t>
        </is>
      </c>
      <c r="J377" t="inlineStr">
        <is>
          <t>ТССЦ Московской обл., 301-1380, приказ Минстроя России №675/пр от 28.02.2017 № 256/пр</t>
        </is>
      </c>
      <c r="K377" t="inlineStr">
        <is>
          <t>Трубки защитные гофрированные</t>
        </is>
      </c>
      <c r="L377" t="n">
        <v>1301</v>
      </c>
      <c r="N377" t="n">
        <v>1003</v>
      </c>
      <c r="O377" t="inlineStr">
        <is>
          <t>м</t>
        </is>
      </c>
      <c r="P377" t="inlineStr">
        <is>
          <t>м</t>
        </is>
      </c>
      <c r="Q377" t="n">
        <v>1</v>
      </c>
      <c r="X377" t="n">
        <v>7</v>
      </c>
      <c r="Y377" t="n">
        <v>9.52</v>
      </c>
      <c r="Z377" t="n">
        <v>0</v>
      </c>
      <c r="AA377" t="n">
        <v>0</v>
      </c>
      <c r="AB377" t="n">
        <v>0</v>
      </c>
      <c r="AC377" t="n">
        <v>0</v>
      </c>
      <c r="AD377" t="n">
        <v>1</v>
      </c>
      <c r="AE377" t="n">
        <v>0</v>
      </c>
      <c r="AF377" t="inlineStr"/>
      <c r="AG377" t="n">
        <v>7</v>
      </c>
      <c r="AH377" t="n">
        <v>2</v>
      </c>
      <c r="AI377" t="n">
        <v>78860114</v>
      </c>
      <c r="AJ377" t="n">
        <v>392</v>
      </c>
      <c r="AK377" t="n">
        <v>0</v>
      </c>
      <c r="AL377" t="n">
        <v>0</v>
      </c>
      <c r="AM377" t="n">
        <v>0</v>
      </c>
      <c r="AN377" t="n">
        <v>0</v>
      </c>
      <c r="AO377" t="n">
        <v>0</v>
      </c>
      <c r="AP377" t="n">
        <v>0</v>
      </c>
      <c r="AQ377" t="n">
        <v>0</v>
      </c>
      <c r="AR377" t="n">
        <v>0</v>
      </c>
    </row>
    <row r="378">
      <c r="A378">
        <f>ROW(Source!A1008)</f>
        <v/>
      </c>
      <c r="B378" t="n">
        <v>78860127</v>
      </c>
      <c r="C378" t="n">
        <v>78860106</v>
      </c>
      <c r="D378" t="n">
        <v>29139870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301-9240</t>
        </is>
      </c>
      <c r="J378" t="inlineStr">
        <is>
          <t>ТССЦ Московской обл., 301-9240, приказ Минстроя России №675/пр от 28.02.2017 № 256/пр</t>
        </is>
      </c>
      <c r="K378" t="inlineStr">
        <is>
          <t>Крепления</t>
        </is>
      </c>
      <c r="L378" t="n">
        <v>1346</v>
      </c>
      <c r="N378" t="n">
        <v>1009</v>
      </c>
      <c r="O378" t="inlineStr">
        <is>
          <t>кг</t>
        </is>
      </c>
      <c r="P378" t="inlineStr">
        <is>
          <t>кг</t>
        </is>
      </c>
      <c r="Q378" t="n">
        <v>1</v>
      </c>
      <c r="X378" t="n">
        <v>0</v>
      </c>
      <c r="Y378" t="n">
        <v>0</v>
      </c>
      <c r="Z378" t="n">
        <v>0</v>
      </c>
      <c r="AA378" t="n">
        <v>0</v>
      </c>
      <c r="AB378" t="n">
        <v>0</v>
      </c>
      <c r="AC378" t="n">
        <v>1</v>
      </c>
      <c r="AD378" t="n">
        <v>0</v>
      </c>
      <c r="AE378" t="n">
        <v>0</v>
      </c>
      <c r="AF378" t="inlineStr"/>
      <c r="AG378" t="n">
        <v>0</v>
      </c>
      <c r="AH378" t="n">
        <v>3</v>
      </c>
      <c r="AI378" t="n">
        <v>-1</v>
      </c>
      <c r="AJ378" t="inlineStr"/>
      <c r="AK378" t="n">
        <v>0</v>
      </c>
      <c r="AL378" t="n">
        <v>0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</row>
    <row r="379">
      <c r="A379">
        <f>ROW(Source!A1008)</f>
        <v/>
      </c>
      <c r="B379" t="n">
        <v>78860128</v>
      </c>
      <c r="C379" t="n">
        <v>78860106</v>
      </c>
      <c r="D379" t="n">
        <v>29144271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302-9912</t>
        </is>
      </c>
      <c r="J379" t="inlineStr">
        <is>
          <t>ТССЦ Московской обл., 302-9912, приказ Минстроя России №675/пр от 28.02.2017 № 256/пр</t>
        </is>
      </c>
      <c r="K379" t="inlineStr">
        <is>
          <t>Арматура запорная к многослойным металлополимерным трубам</t>
        </is>
      </c>
      <c r="L379" t="n">
        <v>1354</v>
      </c>
      <c r="N379" t="n">
        <v>1010</v>
      </c>
      <c r="O379" t="inlineStr">
        <is>
          <t>шт.</t>
        </is>
      </c>
      <c r="P379" t="inlineStr">
        <is>
          <t>шт.</t>
        </is>
      </c>
      <c r="Q379" t="n">
        <v>1</v>
      </c>
      <c r="X379" t="n">
        <v>0</v>
      </c>
      <c r="Y379" t="n">
        <v>0</v>
      </c>
      <c r="Z379" t="n">
        <v>0</v>
      </c>
      <c r="AA379" t="n">
        <v>0</v>
      </c>
      <c r="AB379" t="n">
        <v>0</v>
      </c>
      <c r="AC379" t="n">
        <v>1</v>
      </c>
      <c r="AD379" t="n">
        <v>0</v>
      </c>
      <c r="AE379" t="n">
        <v>0</v>
      </c>
      <c r="AF379" t="inlineStr"/>
      <c r="AG379" t="n">
        <v>0</v>
      </c>
      <c r="AH379" t="n">
        <v>3</v>
      </c>
      <c r="AI379" t="n">
        <v>-1</v>
      </c>
      <c r="AJ379" t="inlineStr"/>
      <c r="AK379" t="n">
        <v>0</v>
      </c>
      <c r="AL379" t="n">
        <v>0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</row>
    <row r="380">
      <c r="A380">
        <f>ROW(Source!A1013)</f>
        <v/>
      </c>
      <c r="B380" t="n">
        <v>78860147</v>
      </c>
      <c r="C380" t="n">
        <v>78860146</v>
      </c>
      <c r="D380" t="n">
        <v>18411117</v>
      </c>
      <c r="E380" t="n">
        <v>1</v>
      </c>
      <c r="F380" t="n">
        <v>1</v>
      </c>
      <c r="G380" t="n">
        <v>1</v>
      </c>
      <c r="H380" t="n">
        <v>1</v>
      </c>
      <c r="I380" t="inlineStr">
        <is>
          <t>1-1040-90</t>
        </is>
      </c>
      <c r="J380" t="inlineStr"/>
      <c r="K380" t="inlineStr">
        <is>
          <t>Рабочий строитель среднего разряда 4</t>
        </is>
      </c>
      <c r="L380" t="n">
        <v>1369</v>
      </c>
      <c r="N380" t="n">
        <v>1013</v>
      </c>
      <c r="O380" t="inlineStr">
        <is>
          <t>чел.-ч</t>
        </is>
      </c>
      <c r="P380" t="inlineStr">
        <is>
          <t>чел.-ч</t>
        </is>
      </c>
      <c r="Q380" t="n">
        <v>1</v>
      </c>
      <c r="X380" t="n">
        <v>174</v>
      </c>
      <c r="Y380" t="n">
        <v>0</v>
      </c>
      <c r="Z380" t="n">
        <v>0</v>
      </c>
      <c r="AA380" t="n">
        <v>0</v>
      </c>
      <c r="AB380" t="n">
        <v>9.619999999999999</v>
      </c>
      <c r="AC380" t="n">
        <v>0</v>
      </c>
      <c r="AD380" t="n">
        <v>1</v>
      </c>
      <c r="AE380" t="n">
        <v>1</v>
      </c>
      <c r="AF380" t="inlineStr"/>
      <c r="AG380" t="n">
        <v>174</v>
      </c>
      <c r="AH380" t="n">
        <v>2</v>
      </c>
      <c r="AI380" t="n">
        <v>78860147</v>
      </c>
      <c r="AJ380" t="n">
        <v>397</v>
      </c>
      <c r="AK380" t="n">
        <v>0</v>
      </c>
      <c r="AL380" t="n">
        <v>0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</row>
    <row r="381">
      <c r="A381">
        <f>ROW(Source!A1013)</f>
        <v/>
      </c>
      <c r="B381" t="n">
        <v>78860148</v>
      </c>
      <c r="C381" t="n">
        <v>78860146</v>
      </c>
      <c r="D381" t="n">
        <v>29172659</v>
      </c>
      <c r="E381" t="n">
        <v>1</v>
      </c>
      <c r="F381" t="n">
        <v>1</v>
      </c>
      <c r="G381" t="n">
        <v>1</v>
      </c>
      <c r="H381" t="n">
        <v>2</v>
      </c>
      <c r="I381" t="inlineStr">
        <is>
          <t>040504</t>
        </is>
      </c>
      <c r="J381" t="inlineStr">
        <is>
          <t>ТСЭМ Московской обл., 040504, приказ Минстроя России №675/пр от 28.02.2017 № 264/пр</t>
        </is>
      </c>
      <c r="K381" t="inlineStr">
        <is>
          <t>Аппарат для газовой сварки и резки</t>
        </is>
      </c>
      <c r="L381" t="n">
        <v>1368</v>
      </c>
      <c r="N381" t="n">
        <v>1011</v>
      </c>
      <c r="O381" t="inlineStr">
        <is>
          <t>маш.-ч</t>
        </is>
      </c>
      <c r="P381" t="inlineStr">
        <is>
          <t>маш.-ч</t>
        </is>
      </c>
      <c r="Q381" t="n">
        <v>1</v>
      </c>
      <c r="X381" t="n">
        <v>2.7</v>
      </c>
      <c r="Y381" t="n">
        <v>0</v>
      </c>
      <c r="Z381" t="n">
        <v>1.2</v>
      </c>
      <c r="AA381" t="n">
        <v>0</v>
      </c>
      <c r="AB381" t="n">
        <v>0</v>
      </c>
      <c r="AC381" t="n">
        <v>0</v>
      </c>
      <c r="AD381" t="n">
        <v>1</v>
      </c>
      <c r="AE381" t="n">
        <v>0</v>
      </c>
      <c r="AF381" t="inlineStr"/>
      <c r="AG381" t="n">
        <v>2.7</v>
      </c>
      <c r="AH381" t="n">
        <v>2</v>
      </c>
      <c r="AI381" t="n">
        <v>78860148</v>
      </c>
      <c r="AJ381" t="n">
        <v>398</v>
      </c>
      <c r="AK381" t="n">
        <v>0</v>
      </c>
      <c r="AL381" t="n">
        <v>0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</row>
    <row r="382">
      <c r="A382">
        <f>ROW(Source!A1013)</f>
        <v/>
      </c>
      <c r="B382" t="n">
        <v>78860149</v>
      </c>
      <c r="C382" t="n">
        <v>78860146</v>
      </c>
      <c r="D382" t="n">
        <v>29174500</v>
      </c>
      <c r="E382" t="n">
        <v>1</v>
      </c>
      <c r="F382" t="n">
        <v>1</v>
      </c>
      <c r="G382" t="n">
        <v>1</v>
      </c>
      <c r="H382" t="n">
        <v>2</v>
      </c>
      <c r="I382" t="inlineStr">
        <is>
          <t>330206</t>
        </is>
      </c>
      <c r="J382" t="inlineStr">
        <is>
          <t>ТСЭМ Московской обл., 330206, приказ Минстроя России №675/пр от 28.02.2017 № 264/пр</t>
        </is>
      </c>
      <c r="K382" t="inlineStr">
        <is>
          <t>Дрели электрические</t>
        </is>
      </c>
      <c r="L382" t="n">
        <v>1368</v>
      </c>
      <c r="N382" t="n">
        <v>1011</v>
      </c>
      <c r="O382" t="inlineStr">
        <is>
          <t>маш.-ч</t>
        </is>
      </c>
      <c r="P382" t="inlineStr">
        <is>
          <t>маш.-ч</t>
        </is>
      </c>
      <c r="Q382" t="n">
        <v>1</v>
      </c>
      <c r="X382" t="n">
        <v>4.36</v>
      </c>
      <c r="Y382" t="n">
        <v>0</v>
      </c>
      <c r="Z382" t="n">
        <v>1.95</v>
      </c>
      <c r="AA382" t="n">
        <v>0</v>
      </c>
      <c r="AB382" t="n">
        <v>0</v>
      </c>
      <c r="AC382" t="n">
        <v>0</v>
      </c>
      <c r="AD382" t="n">
        <v>1</v>
      </c>
      <c r="AE382" t="n">
        <v>0</v>
      </c>
      <c r="AF382" t="inlineStr"/>
      <c r="AG382" t="n">
        <v>4.36</v>
      </c>
      <c r="AH382" t="n">
        <v>2</v>
      </c>
      <c r="AI382" t="n">
        <v>78860149</v>
      </c>
      <c r="AJ382" t="n">
        <v>399</v>
      </c>
      <c r="AK382" t="n">
        <v>0</v>
      </c>
      <c r="AL382" t="n">
        <v>0</v>
      </c>
      <c r="AM382" t="n">
        <v>0</v>
      </c>
      <c r="AN382" t="n">
        <v>0</v>
      </c>
      <c r="AO382" t="n">
        <v>0</v>
      </c>
      <c r="AP382" t="n">
        <v>0</v>
      </c>
      <c r="AQ382" t="n">
        <v>0</v>
      </c>
      <c r="AR382" t="n">
        <v>0</v>
      </c>
    </row>
    <row r="383">
      <c r="A383">
        <f>ROW(Source!A1013)</f>
        <v/>
      </c>
      <c r="B383" t="n">
        <v>78860150</v>
      </c>
      <c r="C383" t="n">
        <v>78860146</v>
      </c>
      <c r="D383" t="n">
        <v>29174913</v>
      </c>
      <c r="E383" t="n">
        <v>1</v>
      </c>
      <c r="F383" t="n">
        <v>1</v>
      </c>
      <c r="G383" t="n">
        <v>1</v>
      </c>
      <c r="H383" t="n">
        <v>2</v>
      </c>
      <c r="I383" t="inlineStr">
        <is>
          <t>400001</t>
        </is>
      </c>
      <c r="J383" t="inlineStr">
        <is>
          <t>ТСЭМ Московской обл., 400001, приказ Минстроя России №675/пр от 28.02.2017 № 264/пр</t>
        </is>
      </c>
      <c r="K383" t="inlineStr">
        <is>
          <t>Автомобили бортовые, грузоподъемность до 5 т</t>
        </is>
      </c>
      <c r="L383" t="n">
        <v>1368</v>
      </c>
      <c r="N383" t="n">
        <v>1011</v>
      </c>
      <c r="O383" t="inlineStr">
        <is>
          <t>маш.-ч</t>
        </is>
      </c>
      <c r="P383" t="inlineStr">
        <is>
          <t>маш.-ч</t>
        </is>
      </c>
      <c r="Q383" t="n">
        <v>1</v>
      </c>
      <c r="X383" t="n">
        <v>0.6</v>
      </c>
      <c r="Y383" t="n">
        <v>0</v>
      </c>
      <c r="Z383" t="n">
        <v>87.17</v>
      </c>
      <c r="AA383" t="n">
        <v>11.6</v>
      </c>
      <c r="AB383" t="n">
        <v>0</v>
      </c>
      <c r="AC383" t="n">
        <v>0</v>
      </c>
      <c r="AD383" t="n">
        <v>1</v>
      </c>
      <c r="AE383" t="n">
        <v>0</v>
      </c>
      <c r="AF383" t="inlineStr"/>
      <c r="AG383" t="n">
        <v>0.6</v>
      </c>
      <c r="AH383" t="n">
        <v>2</v>
      </c>
      <c r="AI383" t="n">
        <v>78860150</v>
      </c>
      <c r="AJ383" t="n">
        <v>400</v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</row>
    <row r="384">
      <c r="A384">
        <f>ROW(Source!A1013)</f>
        <v/>
      </c>
      <c r="B384" t="n">
        <v>78860151</v>
      </c>
      <c r="C384" t="n">
        <v>78860146</v>
      </c>
      <c r="D384" t="n">
        <v>29107441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101-0324</t>
        </is>
      </c>
      <c r="J384" t="inlineStr">
        <is>
          <t>ТССЦ Московской обл., 101-0324, приказ Минстроя России №675/пр от 28.02.2017 № 254/пр</t>
        </is>
      </c>
      <c r="K384" t="inlineStr">
        <is>
          <t>Кислород технический газообразный</t>
        </is>
      </c>
      <c r="L384" t="n">
        <v>1339</v>
      </c>
      <c r="N384" t="n">
        <v>1007</v>
      </c>
      <c r="O384" t="inlineStr">
        <is>
          <t>м3</t>
        </is>
      </c>
      <c r="P384" t="inlineStr">
        <is>
          <t>м3</t>
        </is>
      </c>
      <c r="Q384" t="n">
        <v>1</v>
      </c>
      <c r="X384" t="n">
        <v>0.48</v>
      </c>
      <c r="Y384" t="n">
        <v>6.23</v>
      </c>
      <c r="Z384" t="n">
        <v>0</v>
      </c>
      <c r="AA384" t="n">
        <v>0</v>
      </c>
      <c r="AB384" t="n">
        <v>0</v>
      </c>
      <c r="AC384" t="n">
        <v>0</v>
      </c>
      <c r="AD384" t="n">
        <v>1</v>
      </c>
      <c r="AE384" t="n">
        <v>0</v>
      </c>
      <c r="AF384" t="inlineStr"/>
      <c r="AG384" t="n">
        <v>0.48</v>
      </c>
      <c r="AH384" t="n">
        <v>2</v>
      </c>
      <c r="AI384" t="n">
        <v>78860151</v>
      </c>
      <c r="AJ384" t="n">
        <v>401</v>
      </c>
      <c r="AK384" t="n">
        <v>0</v>
      </c>
      <c r="AL384" t="n">
        <v>0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</row>
    <row r="385">
      <c r="A385">
        <f>ROW(Source!A1013)</f>
        <v/>
      </c>
      <c r="B385" t="n">
        <v>78860152</v>
      </c>
      <c r="C385" t="n">
        <v>78860146</v>
      </c>
      <c r="D385" t="n">
        <v>29107430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101-1602</t>
        </is>
      </c>
      <c r="J385" t="inlineStr">
        <is>
          <t>ТССЦ Московской обл., 101-1602, приказ Минстроя России №675/пр от 28.02.2017 № 254/пр</t>
        </is>
      </c>
      <c r="K385" t="inlineStr">
        <is>
          <t>Ацетилен газообразный технический</t>
        </is>
      </c>
      <c r="L385" t="n">
        <v>1339</v>
      </c>
      <c r="N385" t="n">
        <v>1007</v>
      </c>
      <c r="O385" t="inlineStr">
        <is>
          <t>м3</t>
        </is>
      </c>
      <c r="P385" t="inlineStr">
        <is>
          <t>м3</t>
        </is>
      </c>
      <c r="Q385" t="n">
        <v>1</v>
      </c>
      <c r="X385" t="n">
        <v>0.21</v>
      </c>
      <c r="Y385" t="n">
        <v>38.49</v>
      </c>
      <c r="Z385" t="n">
        <v>0</v>
      </c>
      <c r="AA385" t="n">
        <v>0</v>
      </c>
      <c r="AB385" t="n">
        <v>0</v>
      </c>
      <c r="AC385" t="n">
        <v>0</v>
      </c>
      <c r="AD385" t="n">
        <v>1</v>
      </c>
      <c r="AE385" t="n">
        <v>0</v>
      </c>
      <c r="AF385" t="inlineStr"/>
      <c r="AG385" t="n">
        <v>0.21</v>
      </c>
      <c r="AH385" t="n">
        <v>2</v>
      </c>
      <c r="AI385" t="n">
        <v>78860152</v>
      </c>
      <c r="AJ385" t="n">
        <v>402</v>
      </c>
      <c r="AK385" t="n">
        <v>0</v>
      </c>
      <c r="AL385" t="n">
        <v>0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</row>
    <row r="386">
      <c r="A386">
        <f>ROW(Source!A1013)</f>
        <v/>
      </c>
      <c r="B386" t="n">
        <v>78860153</v>
      </c>
      <c r="C386" t="n">
        <v>78860146</v>
      </c>
      <c r="D386" t="n">
        <v>29117364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103-1459</t>
        </is>
      </c>
      <c r="J386" t="inlineStr">
        <is>
          <t>ТССЦ Московской обл., 103-1459, приказ Минстроя России №675/пр от 28.02.2017 № 254/пр</t>
        </is>
      </c>
      <c r="K386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386" t="n">
        <v>1301</v>
      </c>
      <c r="N386" t="n">
        <v>1003</v>
      </c>
      <c r="O386" t="inlineStr">
        <is>
          <t>м</t>
        </is>
      </c>
      <c r="P386" t="inlineStr">
        <is>
          <t>м</t>
        </is>
      </c>
      <c r="Q386" t="n">
        <v>1</v>
      </c>
      <c r="X386" t="n">
        <v>95.8</v>
      </c>
      <c r="Y386" t="n">
        <v>22.14</v>
      </c>
      <c r="Z386" t="n">
        <v>0</v>
      </c>
      <c r="AA386" t="n">
        <v>0</v>
      </c>
      <c r="AB386" t="n">
        <v>0</v>
      </c>
      <c r="AC386" t="n">
        <v>0</v>
      </c>
      <c r="AD386" t="n">
        <v>1</v>
      </c>
      <c r="AE386" t="n">
        <v>0</v>
      </c>
      <c r="AF386" t="inlineStr"/>
      <c r="AG386" t="n">
        <v>95.8</v>
      </c>
      <c r="AH386" t="n">
        <v>2</v>
      </c>
      <c r="AI386" t="n">
        <v>78860153</v>
      </c>
      <c r="AJ386" t="n">
        <v>403</v>
      </c>
      <c r="AK386" t="n">
        <v>0</v>
      </c>
      <c r="AL386" t="n">
        <v>0</v>
      </c>
      <c r="AM386" t="n">
        <v>0</v>
      </c>
      <c r="AN386" t="n">
        <v>0</v>
      </c>
      <c r="AO386" t="n">
        <v>0</v>
      </c>
      <c r="AP386" t="n">
        <v>0</v>
      </c>
      <c r="AQ386" t="n">
        <v>0</v>
      </c>
      <c r="AR386" t="n">
        <v>0</v>
      </c>
    </row>
    <row r="387">
      <c r="A387">
        <f>ROW(Source!A1013)</f>
        <v/>
      </c>
      <c r="B387" t="n">
        <v>78860154</v>
      </c>
      <c r="C387" t="n">
        <v>78860146</v>
      </c>
      <c r="D387" t="n">
        <v>29117371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103-9910</t>
        </is>
      </c>
      <c r="J387" t="inlineStr">
        <is>
          <t>ТССЦ Московской обл., 103-9910, приказ Минстроя России №675/пр от 28.02.2017 № 254/пр</t>
        </is>
      </c>
      <c r="K387" t="inlineStr">
        <is>
          <t>Фасонные и соединительные части к многослойным металлополимерным трубам</t>
        </is>
      </c>
      <c r="L387" t="n">
        <v>1354</v>
      </c>
      <c r="N387" t="n">
        <v>1010</v>
      </c>
      <c r="O387" t="inlineStr">
        <is>
          <t>шт.</t>
        </is>
      </c>
      <c r="P387" t="inlineStr">
        <is>
          <t>шт.</t>
        </is>
      </c>
      <c r="Q387" t="n">
        <v>1</v>
      </c>
      <c r="X387" t="n">
        <v>0</v>
      </c>
      <c r="Y387" t="n">
        <v>0</v>
      </c>
      <c r="Z387" t="n">
        <v>0</v>
      </c>
      <c r="AA387" t="n">
        <v>0</v>
      </c>
      <c r="AB387" t="n">
        <v>0</v>
      </c>
      <c r="AC387" t="n">
        <v>1</v>
      </c>
      <c r="AD387" t="n">
        <v>0</v>
      </c>
      <c r="AE387" t="n">
        <v>0</v>
      </c>
      <c r="AF387" t="inlineStr"/>
      <c r="AG387" t="n">
        <v>0</v>
      </c>
      <c r="AH387" t="n">
        <v>3</v>
      </c>
      <c r="AI387" t="n">
        <v>-1</v>
      </c>
      <c r="AJ387" t="inlineStr"/>
      <c r="AK387" t="n">
        <v>0</v>
      </c>
      <c r="AL387" t="n">
        <v>0</v>
      </c>
      <c r="AM387" t="n">
        <v>0</v>
      </c>
      <c r="AN387" t="n">
        <v>0</v>
      </c>
      <c r="AO387" t="n">
        <v>0</v>
      </c>
      <c r="AP387" t="n">
        <v>0</v>
      </c>
      <c r="AQ387" t="n">
        <v>0</v>
      </c>
      <c r="AR387" t="n">
        <v>0</v>
      </c>
    </row>
    <row r="388">
      <c r="A388">
        <f>ROW(Source!A1013)</f>
        <v/>
      </c>
      <c r="B388" t="n">
        <v>78860155</v>
      </c>
      <c r="C388" t="n">
        <v>78860146</v>
      </c>
      <c r="D388" t="n">
        <v>29140635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301-1380</t>
        </is>
      </c>
      <c r="J388" t="inlineStr">
        <is>
          <t>ТССЦ Московской обл., 301-1380, приказ Минстроя России №675/пр от 28.02.2017 № 256/пр</t>
        </is>
      </c>
      <c r="K388" t="inlineStr">
        <is>
          <t>Трубки защитные гофрированные</t>
        </is>
      </c>
      <c r="L388" t="n">
        <v>1301</v>
      </c>
      <c r="N388" t="n">
        <v>1003</v>
      </c>
      <c r="O388" t="inlineStr">
        <is>
          <t>м</t>
        </is>
      </c>
      <c r="P388" t="inlineStr">
        <is>
          <t>м</t>
        </is>
      </c>
      <c r="Q388" t="n">
        <v>1</v>
      </c>
      <c r="X388" t="n">
        <v>6</v>
      </c>
      <c r="Y388" t="n">
        <v>9.52</v>
      </c>
      <c r="Z388" t="n">
        <v>0</v>
      </c>
      <c r="AA388" t="n">
        <v>0</v>
      </c>
      <c r="AB388" t="n">
        <v>0</v>
      </c>
      <c r="AC388" t="n">
        <v>0</v>
      </c>
      <c r="AD388" t="n">
        <v>1</v>
      </c>
      <c r="AE388" t="n">
        <v>0</v>
      </c>
      <c r="AF388" t="inlineStr"/>
      <c r="AG388" t="n">
        <v>6</v>
      </c>
      <c r="AH388" t="n">
        <v>2</v>
      </c>
      <c r="AI388" t="n">
        <v>78860155</v>
      </c>
      <c r="AJ388" t="n">
        <v>404</v>
      </c>
      <c r="AK388" t="n">
        <v>0</v>
      </c>
      <c r="AL388" t="n">
        <v>0</v>
      </c>
      <c r="AM388" t="n">
        <v>0</v>
      </c>
      <c r="AN388" t="n">
        <v>0</v>
      </c>
      <c r="AO388" t="n">
        <v>0</v>
      </c>
      <c r="AP388" t="n">
        <v>0</v>
      </c>
      <c r="AQ388" t="n">
        <v>0</v>
      </c>
      <c r="AR388" t="n">
        <v>0</v>
      </c>
    </row>
    <row r="389">
      <c r="A389">
        <f>ROW(Source!A1013)</f>
        <v/>
      </c>
      <c r="B389" t="n">
        <v>78860156</v>
      </c>
      <c r="C389" t="n">
        <v>78860146</v>
      </c>
      <c r="D389" t="n">
        <v>29139870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301-9240</t>
        </is>
      </c>
      <c r="J389" t="inlineStr">
        <is>
          <t>ТССЦ Московской обл., 301-9240, приказ Минстроя России №675/пр от 28.02.2017 № 256/пр</t>
        </is>
      </c>
      <c r="K389" t="inlineStr">
        <is>
          <t>Крепления</t>
        </is>
      </c>
      <c r="L389" t="n">
        <v>1346</v>
      </c>
      <c r="N389" t="n">
        <v>1009</v>
      </c>
      <c r="O389" t="inlineStr">
        <is>
          <t>кг</t>
        </is>
      </c>
      <c r="P389" t="inlineStr">
        <is>
          <t>кг</t>
        </is>
      </c>
      <c r="Q389" t="n">
        <v>1</v>
      </c>
      <c r="X389" t="n">
        <v>0</v>
      </c>
      <c r="Y389" t="n">
        <v>0</v>
      </c>
      <c r="Z389" t="n">
        <v>0</v>
      </c>
      <c r="AA389" t="n">
        <v>0</v>
      </c>
      <c r="AB389" t="n">
        <v>0</v>
      </c>
      <c r="AC389" t="n">
        <v>1</v>
      </c>
      <c r="AD389" t="n">
        <v>0</v>
      </c>
      <c r="AE389" t="n">
        <v>0</v>
      </c>
      <c r="AF389" t="inlineStr"/>
      <c r="AG389" t="n">
        <v>0</v>
      </c>
      <c r="AH389" t="n">
        <v>3</v>
      </c>
      <c r="AI389" t="n">
        <v>-1</v>
      </c>
      <c r="AJ389" t="inlineStr"/>
      <c r="AK389" t="n">
        <v>0</v>
      </c>
      <c r="AL389" t="n">
        <v>0</v>
      </c>
      <c r="AM389" t="n">
        <v>0</v>
      </c>
      <c r="AN389" t="n">
        <v>0</v>
      </c>
      <c r="AO389" t="n">
        <v>0</v>
      </c>
      <c r="AP389" t="n">
        <v>0</v>
      </c>
      <c r="AQ389" t="n">
        <v>0</v>
      </c>
      <c r="AR389" t="n">
        <v>0</v>
      </c>
    </row>
    <row r="390">
      <c r="A390">
        <f>ROW(Source!A1013)</f>
        <v/>
      </c>
      <c r="B390" t="n">
        <v>78860157</v>
      </c>
      <c r="C390" t="n">
        <v>78860146</v>
      </c>
      <c r="D390" t="n">
        <v>29144271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302-9912</t>
        </is>
      </c>
      <c r="J390" t="inlineStr">
        <is>
          <t>ТССЦ Московской обл., 302-9912, приказ Минстроя России №675/пр от 28.02.2017 № 256/пр</t>
        </is>
      </c>
      <c r="K390" t="inlineStr">
        <is>
          <t>Арматура запорная к многослойным металлополимерным трубам</t>
        </is>
      </c>
      <c r="L390" t="n">
        <v>1354</v>
      </c>
      <c r="N390" t="n">
        <v>1010</v>
      </c>
      <c r="O390" t="inlineStr">
        <is>
          <t>шт.</t>
        </is>
      </c>
      <c r="P390" t="inlineStr">
        <is>
          <t>шт.</t>
        </is>
      </c>
      <c r="Q390" t="n">
        <v>1</v>
      </c>
      <c r="X390" t="n">
        <v>0</v>
      </c>
      <c r="Y390" t="n">
        <v>0</v>
      </c>
      <c r="Z390" t="n">
        <v>0</v>
      </c>
      <c r="AA390" t="n">
        <v>0</v>
      </c>
      <c r="AB390" t="n">
        <v>0</v>
      </c>
      <c r="AC390" t="n">
        <v>1</v>
      </c>
      <c r="AD390" t="n">
        <v>0</v>
      </c>
      <c r="AE390" t="n">
        <v>0</v>
      </c>
      <c r="AF390" t="inlineStr"/>
      <c r="AG390" t="n">
        <v>0</v>
      </c>
      <c r="AH390" t="n">
        <v>3</v>
      </c>
      <c r="AI390" t="n">
        <v>-1</v>
      </c>
      <c r="AJ390" t="inlineStr"/>
      <c r="AK390" t="n">
        <v>0</v>
      </c>
      <c r="AL390" t="n">
        <v>0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</row>
    <row r="391">
      <c r="A391">
        <f>ROW(Source!A1053)</f>
        <v/>
      </c>
      <c r="B391" t="n">
        <v>78860260</v>
      </c>
      <c r="C391" t="n">
        <v>78860243</v>
      </c>
      <c r="D391" t="n">
        <v>18406785</v>
      </c>
      <c r="E391" t="n">
        <v>1</v>
      </c>
      <c r="F391" t="n">
        <v>1</v>
      </c>
      <c r="G391" t="n">
        <v>1</v>
      </c>
      <c r="H391" t="n">
        <v>1</v>
      </c>
      <c r="I391" t="inlineStr">
        <is>
          <t>1-1033-90</t>
        </is>
      </c>
      <c r="J391" t="inlineStr"/>
      <c r="K391" t="inlineStr">
        <is>
          <t>Рабочий строитель среднего разряда 3,3</t>
        </is>
      </c>
      <c r="L391" t="n">
        <v>1369</v>
      </c>
      <c r="N391" t="n">
        <v>1013</v>
      </c>
      <c r="O391" t="inlineStr">
        <is>
          <t>чел.-ч</t>
        </is>
      </c>
      <c r="P391" t="inlineStr">
        <is>
          <t>чел.-ч</t>
        </is>
      </c>
      <c r="Q391" t="n">
        <v>1</v>
      </c>
      <c r="X391" t="n">
        <v>111</v>
      </c>
      <c r="Y391" t="n">
        <v>0</v>
      </c>
      <c r="Z391" t="n">
        <v>0</v>
      </c>
      <c r="AA391" t="n">
        <v>0</v>
      </c>
      <c r="AB391" t="n">
        <v>8.859999999999999</v>
      </c>
      <c r="AC391" t="n">
        <v>0</v>
      </c>
      <c r="AD391" t="n">
        <v>1</v>
      </c>
      <c r="AE391" t="n">
        <v>1</v>
      </c>
      <c r="AF391" t="inlineStr"/>
      <c r="AG391" t="n">
        <v>111</v>
      </c>
      <c r="AH391" t="n">
        <v>2</v>
      </c>
      <c r="AI391" t="n">
        <v>78860244</v>
      </c>
      <c r="AJ391" t="n">
        <v>406</v>
      </c>
      <c r="AK391" t="n">
        <v>0</v>
      </c>
      <c r="AL391" t="n">
        <v>0</v>
      </c>
      <c r="AM391" t="n">
        <v>0</v>
      </c>
      <c r="AN391" t="n">
        <v>0</v>
      </c>
      <c r="AO391" t="n">
        <v>0</v>
      </c>
      <c r="AP391" t="n">
        <v>0</v>
      </c>
      <c r="AQ391" t="n">
        <v>0</v>
      </c>
      <c r="AR391" t="n">
        <v>0</v>
      </c>
    </row>
    <row r="392">
      <c r="A392">
        <f>ROW(Source!A1053)</f>
        <v/>
      </c>
      <c r="B392" t="n">
        <v>78860261</v>
      </c>
      <c r="C392" t="n">
        <v>78860243</v>
      </c>
      <c r="D392" t="n">
        <v>121548</v>
      </c>
      <c r="E392" t="n">
        <v>1</v>
      </c>
      <c r="F392" t="n">
        <v>1</v>
      </c>
      <c r="G392" t="n">
        <v>1</v>
      </c>
      <c r="H392" t="n">
        <v>1</v>
      </c>
      <c r="I392" t="inlineStr">
        <is>
          <t>2</t>
        </is>
      </c>
      <c r="J392" t="inlineStr"/>
      <c r="K392" t="inlineStr">
        <is>
          <t>Затраты труда машинистов</t>
        </is>
      </c>
      <c r="L392" t="n">
        <v>608254</v>
      </c>
      <c r="N392" t="n">
        <v>1013</v>
      </c>
      <c r="O392" t="inlineStr">
        <is>
          <t>чел.час</t>
        </is>
      </c>
      <c r="P392" t="inlineStr">
        <is>
          <t>чел.час</t>
        </is>
      </c>
      <c r="Q392" t="n">
        <v>1</v>
      </c>
      <c r="X392" t="n">
        <v>0.3</v>
      </c>
      <c r="Y392" t="n">
        <v>0</v>
      </c>
      <c r="Z392" t="n">
        <v>0</v>
      </c>
      <c r="AA392" t="n">
        <v>0</v>
      </c>
      <c r="AB392" t="n">
        <v>0</v>
      </c>
      <c r="AC392" t="n">
        <v>0</v>
      </c>
      <c r="AD392" t="n">
        <v>1</v>
      </c>
      <c r="AE392" t="n">
        <v>2</v>
      </c>
      <c r="AF392" t="inlineStr"/>
      <c r="AG392" t="n">
        <v>0.3</v>
      </c>
      <c r="AH392" t="n">
        <v>2</v>
      </c>
      <c r="AI392" t="n">
        <v>78860245</v>
      </c>
      <c r="AJ392" t="n">
        <v>407</v>
      </c>
      <c r="AK392" t="n">
        <v>0</v>
      </c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</row>
    <row r="393">
      <c r="A393">
        <f>ROW(Source!A1053)</f>
        <v/>
      </c>
      <c r="B393" t="n">
        <v>78860262</v>
      </c>
      <c r="C393" t="n">
        <v>78860243</v>
      </c>
      <c r="D393" t="n">
        <v>29172556</v>
      </c>
      <c r="E393" t="n">
        <v>1</v>
      </c>
      <c r="F393" t="n">
        <v>1</v>
      </c>
      <c r="G393" t="n">
        <v>1</v>
      </c>
      <c r="H393" t="n">
        <v>2</v>
      </c>
      <c r="I393" t="inlineStr">
        <is>
          <t>030954</t>
        </is>
      </c>
      <c r="J393" t="inlineStr">
        <is>
          <t>ТСЭМ Московской обл., 030954, приказ Минстроя России №675/пр от 28.02.2017 № 264/пр</t>
        </is>
      </c>
      <c r="K393" t="inlineStr">
        <is>
          <t>Подъемники грузоподъемностью до 500 кг одномачтовые, высота подъема 45 м</t>
        </is>
      </c>
      <c r="L393" t="n">
        <v>1368</v>
      </c>
      <c r="N393" t="n">
        <v>1011</v>
      </c>
      <c r="O393" t="inlineStr">
        <is>
          <t>маш.-ч</t>
        </is>
      </c>
      <c r="P393" t="inlineStr">
        <is>
          <t>маш.-ч</t>
        </is>
      </c>
      <c r="Q393" t="n">
        <v>1</v>
      </c>
      <c r="X393" t="n">
        <v>0.3</v>
      </c>
      <c r="Y393" t="n">
        <v>0</v>
      </c>
      <c r="Z393" t="n">
        <v>31.26</v>
      </c>
      <c r="AA393" t="n">
        <v>13.5</v>
      </c>
      <c r="AB393" t="n">
        <v>0</v>
      </c>
      <c r="AC393" t="n">
        <v>0</v>
      </c>
      <c r="AD393" t="n">
        <v>1</v>
      </c>
      <c r="AE393" t="n">
        <v>0</v>
      </c>
      <c r="AF393" t="inlineStr"/>
      <c r="AG393" t="n">
        <v>0.3</v>
      </c>
      <c r="AH393" t="n">
        <v>2</v>
      </c>
      <c r="AI393" t="n">
        <v>78860246</v>
      </c>
      <c r="AJ393" t="n">
        <v>408</v>
      </c>
      <c r="AK393" t="n">
        <v>0</v>
      </c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</row>
    <row r="394">
      <c r="A394">
        <f>ROW(Source!A1053)</f>
        <v/>
      </c>
      <c r="B394" t="n">
        <v>78860263</v>
      </c>
      <c r="C394" t="n">
        <v>78860243</v>
      </c>
      <c r="D394" t="n">
        <v>29172657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040502</t>
        </is>
      </c>
      <c r="J394" t="inlineStr">
        <is>
          <t>ТСЭМ Московской обл., 040502, приказ Минстроя России №675/пр от 28.02.2017 № 264/пр</t>
        </is>
      </c>
      <c r="K394" t="inlineStr">
        <is>
          <t>Установки для сварки ручной дуговой (постоянного тока)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X394" t="n">
        <v>16.1</v>
      </c>
      <c r="Y394" t="n">
        <v>0</v>
      </c>
      <c r="Z394" t="n">
        <v>8.1</v>
      </c>
      <c r="AA394" t="n">
        <v>0</v>
      </c>
      <c r="AB394" t="n">
        <v>0</v>
      </c>
      <c r="AC394" t="n">
        <v>0</v>
      </c>
      <c r="AD394" t="n">
        <v>1</v>
      </c>
      <c r="AE394" t="n">
        <v>0</v>
      </c>
      <c r="AF394" t="inlineStr"/>
      <c r="AG394" t="n">
        <v>16.1</v>
      </c>
      <c r="AH394" t="n">
        <v>2</v>
      </c>
      <c r="AI394" t="n">
        <v>78860247</v>
      </c>
      <c r="AJ394" t="n">
        <v>409</v>
      </c>
      <c r="AK394" t="n">
        <v>0</v>
      </c>
      <c r="AL394" t="n">
        <v>0</v>
      </c>
      <c r="AM394" t="n">
        <v>0</v>
      </c>
      <c r="AN394" t="n">
        <v>0</v>
      </c>
      <c r="AO394" t="n">
        <v>0</v>
      </c>
      <c r="AP394" t="n">
        <v>0</v>
      </c>
      <c r="AQ394" t="n">
        <v>0</v>
      </c>
      <c r="AR394" t="n">
        <v>0</v>
      </c>
    </row>
    <row r="395">
      <c r="A395">
        <f>ROW(Source!A1053)</f>
        <v/>
      </c>
      <c r="B395" t="n">
        <v>78860264</v>
      </c>
      <c r="C395" t="n">
        <v>78860243</v>
      </c>
      <c r="D395" t="n">
        <v>29172659</v>
      </c>
      <c r="E395" t="n">
        <v>1</v>
      </c>
      <c r="F395" t="n">
        <v>1</v>
      </c>
      <c r="G395" t="n">
        <v>1</v>
      </c>
      <c r="H395" t="n">
        <v>2</v>
      </c>
      <c r="I395" t="inlineStr">
        <is>
          <t>040504</t>
        </is>
      </c>
      <c r="J395" t="inlineStr">
        <is>
          <t>ТСЭМ Московской обл., 040504, приказ Минстроя России №675/пр от 28.02.2017 № 264/пр</t>
        </is>
      </c>
      <c r="K395" t="inlineStr">
        <is>
          <t>Аппарат для газовой сварки и резки</t>
        </is>
      </c>
      <c r="L395" t="n">
        <v>1368</v>
      </c>
      <c r="N395" t="n">
        <v>1011</v>
      </c>
      <c r="O395" t="inlineStr">
        <is>
          <t>маш.-ч</t>
        </is>
      </c>
      <c r="P395" t="inlineStr">
        <is>
          <t>маш.-ч</t>
        </is>
      </c>
      <c r="Q395" t="n">
        <v>1</v>
      </c>
      <c r="X395" t="n">
        <v>5.6</v>
      </c>
      <c r="Y395" t="n">
        <v>0</v>
      </c>
      <c r="Z395" t="n">
        <v>1.2</v>
      </c>
      <c r="AA395" t="n">
        <v>0</v>
      </c>
      <c r="AB395" t="n">
        <v>0</v>
      </c>
      <c r="AC395" t="n">
        <v>0</v>
      </c>
      <c r="AD395" t="n">
        <v>1</v>
      </c>
      <c r="AE395" t="n">
        <v>0</v>
      </c>
      <c r="AF395" t="inlineStr"/>
      <c r="AG395" t="n">
        <v>5.6</v>
      </c>
      <c r="AH395" t="n">
        <v>2</v>
      </c>
      <c r="AI395" t="n">
        <v>78860248</v>
      </c>
      <c r="AJ395" t="n">
        <v>410</v>
      </c>
      <c r="AK395" t="n">
        <v>0</v>
      </c>
      <c r="AL395" t="n">
        <v>0</v>
      </c>
      <c r="AM395" t="n">
        <v>0</v>
      </c>
      <c r="AN395" t="n">
        <v>0</v>
      </c>
      <c r="AO395" t="n">
        <v>0</v>
      </c>
      <c r="AP395" t="n">
        <v>0</v>
      </c>
      <c r="AQ395" t="n">
        <v>0</v>
      </c>
      <c r="AR395" t="n">
        <v>0</v>
      </c>
    </row>
    <row r="396">
      <c r="A396">
        <f>ROW(Source!A1053)</f>
        <v/>
      </c>
      <c r="B396" t="n">
        <v>78860265</v>
      </c>
      <c r="C396" t="n">
        <v>78860243</v>
      </c>
      <c r="D396" t="n">
        <v>29174913</v>
      </c>
      <c r="E396" t="n">
        <v>1</v>
      </c>
      <c r="F396" t="n">
        <v>1</v>
      </c>
      <c r="G396" t="n">
        <v>1</v>
      </c>
      <c r="H396" t="n">
        <v>2</v>
      </c>
      <c r="I396" t="inlineStr">
        <is>
          <t>400001</t>
        </is>
      </c>
      <c r="J396" t="inlineStr">
        <is>
          <t>ТСЭМ Московской обл., 400001, приказ Минстроя России №675/пр от 28.02.2017 № 264/пр</t>
        </is>
      </c>
      <c r="K396" t="inlineStr">
        <is>
          <t>Автомобили бортовые, грузоподъемность до 5 т</t>
        </is>
      </c>
      <c r="L396" t="n">
        <v>1368</v>
      </c>
      <c r="N396" t="n">
        <v>1011</v>
      </c>
      <c r="O396" t="inlineStr">
        <is>
          <t>маш.-ч</t>
        </is>
      </c>
      <c r="P396" t="inlineStr">
        <is>
          <t>маш.-ч</t>
        </is>
      </c>
      <c r="Q396" t="n">
        <v>1</v>
      </c>
      <c r="X396" t="n">
        <v>0.3</v>
      </c>
      <c r="Y396" t="n">
        <v>0</v>
      </c>
      <c r="Z396" t="n">
        <v>87.17</v>
      </c>
      <c r="AA396" t="n">
        <v>11.6</v>
      </c>
      <c r="AB396" t="n">
        <v>0</v>
      </c>
      <c r="AC396" t="n">
        <v>0</v>
      </c>
      <c r="AD396" t="n">
        <v>1</v>
      </c>
      <c r="AE396" t="n">
        <v>0</v>
      </c>
      <c r="AF396" t="inlineStr"/>
      <c r="AG396" t="n">
        <v>0.3</v>
      </c>
      <c r="AH396" t="n">
        <v>2</v>
      </c>
      <c r="AI396" t="n">
        <v>78860249</v>
      </c>
      <c r="AJ396" t="n">
        <v>411</v>
      </c>
      <c r="AK396" t="n">
        <v>0</v>
      </c>
      <c r="AL396" t="n">
        <v>0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</row>
    <row r="397">
      <c r="A397">
        <f>ROW(Source!A1053)</f>
        <v/>
      </c>
      <c r="B397" t="n">
        <v>78860266</v>
      </c>
      <c r="C397" t="n">
        <v>78860243</v>
      </c>
      <c r="D397" t="n">
        <v>29107441</v>
      </c>
      <c r="E397" t="n">
        <v>1</v>
      </c>
      <c r="F397" t="n">
        <v>1</v>
      </c>
      <c r="G397" t="n">
        <v>1</v>
      </c>
      <c r="H397" t="n">
        <v>3</v>
      </c>
      <c r="I397" t="inlineStr">
        <is>
          <t>101-0324</t>
        </is>
      </c>
      <c r="J397" t="inlineStr">
        <is>
          <t>ТССЦ Московской обл., 101-0324, приказ Минстроя России №675/пр от 28.02.2017 № 254/пр</t>
        </is>
      </c>
      <c r="K397" t="inlineStr">
        <is>
          <t>Кислород технический газообразный</t>
        </is>
      </c>
      <c r="L397" t="n">
        <v>1339</v>
      </c>
      <c r="N397" t="n">
        <v>1007</v>
      </c>
      <c r="O397" t="inlineStr">
        <is>
          <t>м3</t>
        </is>
      </c>
      <c r="P397" t="inlineStr">
        <is>
          <t>м3</t>
        </is>
      </c>
      <c r="Q397" t="n">
        <v>1</v>
      </c>
      <c r="X397" t="n">
        <v>1.26</v>
      </c>
      <c r="Y397" t="n">
        <v>6.23</v>
      </c>
      <c r="Z397" t="n">
        <v>0</v>
      </c>
      <c r="AA397" t="n">
        <v>0</v>
      </c>
      <c r="AB397" t="n">
        <v>0</v>
      </c>
      <c r="AC397" t="n">
        <v>0</v>
      </c>
      <c r="AD397" t="n">
        <v>1</v>
      </c>
      <c r="AE397" t="n">
        <v>0</v>
      </c>
      <c r="AF397" t="inlineStr"/>
      <c r="AG397" t="n">
        <v>1.26</v>
      </c>
      <c r="AH397" t="n">
        <v>2</v>
      </c>
      <c r="AI397" t="n">
        <v>78860250</v>
      </c>
      <c r="AJ397" t="n">
        <v>412</v>
      </c>
      <c r="AK397" t="n">
        <v>0</v>
      </c>
      <c r="AL397" t="n">
        <v>0</v>
      </c>
      <c r="AM397" t="n">
        <v>0</v>
      </c>
      <c r="AN397" t="n">
        <v>0</v>
      </c>
      <c r="AO397" t="n">
        <v>0</v>
      </c>
      <c r="AP397" t="n">
        <v>0</v>
      </c>
      <c r="AQ397" t="n">
        <v>0</v>
      </c>
      <c r="AR397" t="n">
        <v>0</v>
      </c>
    </row>
    <row r="398">
      <c r="A398">
        <f>ROW(Source!A1053)</f>
        <v/>
      </c>
      <c r="B398" t="n">
        <v>78860267</v>
      </c>
      <c r="C398" t="n">
        <v>78860243</v>
      </c>
      <c r="D398" t="n">
        <v>29110398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101-0388</t>
        </is>
      </c>
      <c r="J398" t="inlineStr">
        <is>
          <t>ТССЦ Московской обл., 101-0388, приказ Минстроя России №675/пр от 28.02.2017 № 254/пр</t>
        </is>
      </c>
      <c r="K398" t="inlineStr">
        <is>
          <t>Краски масляные земляные марки МА-0115 мумия, сурик железный</t>
        </is>
      </c>
      <c r="L398" t="n">
        <v>1348</v>
      </c>
      <c r="N398" t="n">
        <v>1009</v>
      </c>
      <c r="O398" t="inlineStr">
        <is>
          <t>т</t>
        </is>
      </c>
      <c r="P398" t="inlineStr">
        <is>
          <t>т</t>
        </is>
      </c>
      <c r="Q398" t="n">
        <v>1000</v>
      </c>
      <c r="X398" t="n">
        <v>4e-05</v>
      </c>
      <c r="Y398" t="n">
        <v>15118.99</v>
      </c>
      <c r="Z398" t="n">
        <v>0</v>
      </c>
      <c r="AA398" t="n">
        <v>0</v>
      </c>
      <c r="AB398" t="n">
        <v>0</v>
      </c>
      <c r="AC398" t="n">
        <v>0</v>
      </c>
      <c r="AD398" t="n">
        <v>1</v>
      </c>
      <c r="AE398" t="n">
        <v>0</v>
      </c>
      <c r="AF398" t="inlineStr"/>
      <c r="AG398" t="n">
        <v>4e-05</v>
      </c>
      <c r="AH398" t="n">
        <v>2</v>
      </c>
      <c r="AI398" t="n">
        <v>78860251</v>
      </c>
      <c r="AJ398" t="n">
        <v>413</v>
      </c>
      <c r="AK398" t="n">
        <v>0</v>
      </c>
      <c r="AL398" t="n">
        <v>0</v>
      </c>
      <c r="AM398" t="n">
        <v>0</v>
      </c>
      <c r="AN398" t="n">
        <v>0</v>
      </c>
      <c r="AO398" t="n">
        <v>0</v>
      </c>
      <c r="AP398" t="n">
        <v>0</v>
      </c>
      <c r="AQ398" t="n">
        <v>0</v>
      </c>
      <c r="AR398" t="n">
        <v>0</v>
      </c>
    </row>
    <row r="399">
      <c r="A399">
        <f>ROW(Source!A1053)</f>
        <v/>
      </c>
      <c r="B399" t="n">
        <v>78860268</v>
      </c>
      <c r="C399" t="n">
        <v>78860243</v>
      </c>
      <c r="D399" t="n">
        <v>29110573</v>
      </c>
      <c r="E399" t="n">
        <v>1</v>
      </c>
      <c r="F399" t="n">
        <v>1</v>
      </c>
      <c r="G399" t="n">
        <v>1</v>
      </c>
      <c r="H399" t="n">
        <v>3</v>
      </c>
      <c r="I399" t="inlineStr">
        <is>
          <t>101-0628</t>
        </is>
      </c>
      <c r="J399" t="inlineStr">
        <is>
          <t>ТССЦ Московской обл., 101-0628, приказ Минстроя России №675/пр от 28.02.2017 № 254/пр</t>
        </is>
      </c>
      <c r="K399" t="inlineStr">
        <is>
          <t>Олифа комбинированная, марки К-3</t>
        </is>
      </c>
      <c r="L399" t="n">
        <v>1348</v>
      </c>
      <c r="N399" t="n">
        <v>1009</v>
      </c>
      <c r="O399" t="inlineStr">
        <is>
          <t>т</t>
        </is>
      </c>
      <c r="P399" t="inlineStr">
        <is>
          <t>т</t>
        </is>
      </c>
      <c r="Q399" t="n">
        <v>1000</v>
      </c>
      <c r="X399" t="n">
        <v>2e-05</v>
      </c>
      <c r="Y399" t="n">
        <v>16950</v>
      </c>
      <c r="Z399" t="n">
        <v>0</v>
      </c>
      <c r="AA399" t="n">
        <v>0</v>
      </c>
      <c r="AB399" t="n">
        <v>0</v>
      </c>
      <c r="AC399" t="n">
        <v>0</v>
      </c>
      <c r="AD399" t="n">
        <v>1</v>
      </c>
      <c r="AE399" t="n">
        <v>0</v>
      </c>
      <c r="AF399" t="inlineStr"/>
      <c r="AG399" t="n">
        <v>2e-05</v>
      </c>
      <c r="AH399" t="n">
        <v>2</v>
      </c>
      <c r="AI399" t="n">
        <v>78860252</v>
      </c>
      <c r="AJ399" t="n">
        <v>414</v>
      </c>
      <c r="AK399" t="n">
        <v>0</v>
      </c>
      <c r="AL399" t="n">
        <v>0</v>
      </c>
      <c r="AM399" t="n">
        <v>0</v>
      </c>
      <c r="AN399" t="n">
        <v>0</v>
      </c>
      <c r="AO399" t="n">
        <v>0</v>
      </c>
      <c r="AP399" t="n">
        <v>0</v>
      </c>
      <c r="AQ399" t="n">
        <v>0</v>
      </c>
      <c r="AR399" t="n">
        <v>0</v>
      </c>
    </row>
    <row r="400">
      <c r="A400">
        <f>ROW(Source!A1053)</f>
        <v/>
      </c>
      <c r="B400" t="n">
        <v>78860269</v>
      </c>
      <c r="C400" t="n">
        <v>78860243</v>
      </c>
      <c r="D400" t="n">
        <v>29113927</v>
      </c>
      <c r="E400" t="n">
        <v>1</v>
      </c>
      <c r="F400" t="n">
        <v>1</v>
      </c>
      <c r="G400" t="n">
        <v>1</v>
      </c>
      <c r="H400" t="n">
        <v>3</v>
      </c>
      <c r="I400" t="inlineStr">
        <is>
          <t>101-0807</t>
        </is>
      </c>
      <c r="J400" t="inlineStr">
        <is>
          <t>ТССЦ Московской обл., 101-0807, приказ Минстроя России №675/пр от 28.02.2017 № 254/пр</t>
        </is>
      </c>
      <c r="K400" t="inlineStr">
        <is>
          <t>Проволока сварочная легированная диаметром 4 мм</t>
        </is>
      </c>
      <c r="L400" t="n">
        <v>1348</v>
      </c>
      <c r="N400" t="n">
        <v>1009</v>
      </c>
      <c r="O400" t="inlineStr">
        <is>
          <t>т</t>
        </is>
      </c>
      <c r="P400" t="inlineStr">
        <is>
          <t>т</t>
        </is>
      </c>
      <c r="Q400" t="n">
        <v>1000</v>
      </c>
      <c r="X400" t="n">
        <v>0.0004</v>
      </c>
      <c r="Y400" t="n">
        <v>13559.99</v>
      </c>
      <c r="Z400" t="n">
        <v>0</v>
      </c>
      <c r="AA400" t="n">
        <v>0</v>
      </c>
      <c r="AB400" t="n">
        <v>0</v>
      </c>
      <c r="AC400" t="n">
        <v>0</v>
      </c>
      <c r="AD400" t="n">
        <v>1</v>
      </c>
      <c r="AE400" t="n">
        <v>0</v>
      </c>
      <c r="AF400" t="inlineStr"/>
      <c r="AG400" t="n">
        <v>0.0004</v>
      </c>
      <c r="AH400" t="n">
        <v>2</v>
      </c>
      <c r="AI400" t="n">
        <v>78860253</v>
      </c>
      <c r="AJ400" t="n">
        <v>415</v>
      </c>
      <c r="AK400" t="n">
        <v>0</v>
      </c>
      <c r="AL400" t="n">
        <v>0</v>
      </c>
      <c r="AM400" t="n">
        <v>0</v>
      </c>
      <c r="AN400" t="n">
        <v>0</v>
      </c>
      <c r="AO400" t="n">
        <v>0</v>
      </c>
      <c r="AP400" t="n">
        <v>0</v>
      </c>
      <c r="AQ400" t="n">
        <v>0</v>
      </c>
      <c r="AR400" t="n">
        <v>0</v>
      </c>
    </row>
    <row r="401">
      <c r="A401">
        <f>ROW(Source!A1053)</f>
        <v/>
      </c>
      <c r="B401" t="n">
        <v>78860270</v>
      </c>
      <c r="C401" t="n">
        <v>78860243</v>
      </c>
      <c r="D401" t="n">
        <v>29113986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101-1522</t>
        </is>
      </c>
      <c r="J401" t="inlineStr">
        <is>
          <t>ТССЦ Московской обл., 101-1522, приказ Минстроя России №675/пр от 28.02.2017 № 254/пр</t>
        </is>
      </c>
      <c r="K401" t="inlineStr">
        <is>
          <t>Электроды диаметром 5 мм Э42А</t>
        </is>
      </c>
      <c r="L401" t="n">
        <v>1348</v>
      </c>
      <c r="N401" t="n">
        <v>1009</v>
      </c>
      <c r="O401" t="inlineStr">
        <is>
          <t>т</t>
        </is>
      </c>
      <c r="P401" t="inlineStr">
        <is>
          <t>т</t>
        </is>
      </c>
      <c r="Q401" t="n">
        <v>1000</v>
      </c>
      <c r="X401" t="n">
        <v>0.006</v>
      </c>
      <c r="Y401" t="n">
        <v>10362</v>
      </c>
      <c r="Z401" t="n">
        <v>0</v>
      </c>
      <c r="AA401" t="n">
        <v>0</v>
      </c>
      <c r="AB401" t="n">
        <v>0</v>
      </c>
      <c r="AC401" t="n">
        <v>0</v>
      </c>
      <c r="AD401" t="n">
        <v>1</v>
      </c>
      <c r="AE401" t="n">
        <v>0</v>
      </c>
      <c r="AF401" t="inlineStr"/>
      <c r="AG401" t="n">
        <v>0.006</v>
      </c>
      <c r="AH401" t="n">
        <v>2</v>
      </c>
      <c r="AI401" t="n">
        <v>78860254</v>
      </c>
      <c r="AJ401" t="n">
        <v>416</v>
      </c>
      <c r="AK401" t="n">
        <v>0</v>
      </c>
      <c r="AL401" t="n">
        <v>0</v>
      </c>
      <c r="AM401" t="n">
        <v>0</v>
      </c>
      <c r="AN401" t="n">
        <v>0</v>
      </c>
      <c r="AO401" t="n">
        <v>0</v>
      </c>
      <c r="AP401" t="n">
        <v>0</v>
      </c>
      <c r="AQ401" t="n">
        <v>0</v>
      </c>
      <c r="AR401" t="n">
        <v>0</v>
      </c>
    </row>
    <row r="402">
      <c r="A402">
        <f>ROW(Source!A1053)</f>
        <v/>
      </c>
      <c r="B402" t="n">
        <v>78860271</v>
      </c>
      <c r="C402" t="n">
        <v>78860243</v>
      </c>
      <c r="D402" t="n">
        <v>29107430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101-1602</t>
        </is>
      </c>
      <c r="J402" t="inlineStr">
        <is>
          <t>ТССЦ Московской обл., 101-1602, приказ Минстроя России №675/пр от 28.02.2017 № 254/пр</t>
        </is>
      </c>
      <c r="K402" t="inlineStr">
        <is>
          <t>Ацетилен газообразный технический</t>
        </is>
      </c>
      <c r="L402" t="n">
        <v>1339</v>
      </c>
      <c r="N402" t="n">
        <v>1007</v>
      </c>
      <c r="O402" t="inlineStr">
        <is>
          <t>м3</t>
        </is>
      </c>
      <c r="P402" t="inlineStr">
        <is>
          <t>м3</t>
        </is>
      </c>
      <c r="Q402" t="n">
        <v>1</v>
      </c>
      <c r="X402" t="n">
        <v>0.61</v>
      </c>
      <c r="Y402" t="n">
        <v>38.49</v>
      </c>
      <c r="Z402" t="n">
        <v>0</v>
      </c>
      <c r="AA402" t="n">
        <v>0</v>
      </c>
      <c r="AB402" t="n">
        <v>0</v>
      </c>
      <c r="AC402" t="n">
        <v>0</v>
      </c>
      <c r="AD402" t="n">
        <v>1</v>
      </c>
      <c r="AE402" t="n">
        <v>0</v>
      </c>
      <c r="AF402" t="inlineStr"/>
      <c r="AG402" t="n">
        <v>0.61</v>
      </c>
      <c r="AH402" t="n">
        <v>2</v>
      </c>
      <c r="AI402" t="n">
        <v>78860255</v>
      </c>
      <c r="AJ402" t="n">
        <v>417</v>
      </c>
      <c r="AK402" t="n">
        <v>0</v>
      </c>
      <c r="AL402" t="n">
        <v>0</v>
      </c>
      <c r="AM402" t="n">
        <v>0</v>
      </c>
      <c r="AN402" t="n">
        <v>0</v>
      </c>
      <c r="AO402" t="n">
        <v>0</v>
      </c>
      <c r="AP402" t="n">
        <v>0</v>
      </c>
      <c r="AQ402" t="n">
        <v>0</v>
      </c>
      <c r="AR402" t="n">
        <v>0</v>
      </c>
    </row>
    <row r="403">
      <c r="A403">
        <f>ROW(Source!A1053)</f>
        <v/>
      </c>
      <c r="B403" t="n">
        <v>78860272</v>
      </c>
      <c r="C403" t="n">
        <v>78860243</v>
      </c>
      <c r="D403" t="n">
        <v>29107963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101-1669</t>
        </is>
      </c>
      <c r="J403" t="inlineStr">
        <is>
          <t>ТССЦ Московской обл., 101-1669, приказ Минстроя России №675/пр от 28.02.2017 № 254/пр</t>
        </is>
      </c>
      <c r="K403" t="inlineStr">
        <is>
          <t>Очес льняной</t>
        </is>
      </c>
      <c r="L403" t="n">
        <v>1346</v>
      </c>
      <c r="N403" t="n">
        <v>1009</v>
      </c>
      <c r="O403" t="inlineStr">
        <is>
          <t>кг</t>
        </is>
      </c>
      <c r="P403" t="inlineStr">
        <is>
          <t>кг</t>
        </is>
      </c>
      <c r="Q403" t="n">
        <v>1</v>
      </c>
      <c r="X403" t="n">
        <v>0.02</v>
      </c>
      <c r="Y403" t="n">
        <v>37.29</v>
      </c>
      <c r="Z403" t="n">
        <v>0</v>
      </c>
      <c r="AA403" t="n">
        <v>0</v>
      </c>
      <c r="AB403" t="n">
        <v>0</v>
      </c>
      <c r="AC403" t="n">
        <v>0</v>
      </c>
      <c r="AD403" t="n">
        <v>1</v>
      </c>
      <c r="AE403" t="n">
        <v>0</v>
      </c>
      <c r="AF403" t="inlineStr"/>
      <c r="AG403" t="n">
        <v>0.02</v>
      </c>
      <c r="AH403" t="n">
        <v>2</v>
      </c>
      <c r="AI403" t="n">
        <v>78860256</v>
      </c>
      <c r="AJ403" t="n">
        <v>418</v>
      </c>
      <c r="AK403" t="n">
        <v>0</v>
      </c>
      <c r="AL403" t="n">
        <v>0</v>
      </c>
      <c r="AM403" t="n">
        <v>0</v>
      </c>
      <c r="AN403" t="n">
        <v>0</v>
      </c>
      <c r="AO403" t="n">
        <v>0</v>
      </c>
      <c r="AP403" t="n">
        <v>0</v>
      </c>
      <c r="AQ403" t="n">
        <v>0</v>
      </c>
      <c r="AR403" t="n">
        <v>0</v>
      </c>
    </row>
    <row r="404">
      <c r="A404">
        <f>ROW(Source!A1053)</f>
        <v/>
      </c>
      <c r="B404" t="n">
        <v>78860273</v>
      </c>
      <c r="C404" t="n">
        <v>78860243</v>
      </c>
      <c r="D404" t="n">
        <v>29115866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103-0018</t>
        </is>
      </c>
      <c r="J404" t="inlineStr">
        <is>
          <t>ТССЦ Московской обл., 103-0018, приказ Минстроя России №675/пр от 28.02.2017 № 254/пр</t>
        </is>
      </c>
      <c r="K404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04" t="n">
        <v>1301</v>
      </c>
      <c r="N404" t="n">
        <v>1003</v>
      </c>
      <c r="O404" t="inlineStr">
        <is>
          <t>м</t>
        </is>
      </c>
      <c r="P404" t="inlineStr">
        <is>
          <t>м</t>
        </is>
      </c>
      <c r="Q404" t="n">
        <v>1</v>
      </c>
      <c r="X404" t="n">
        <v>107</v>
      </c>
      <c r="Y404" t="n">
        <v>39.59</v>
      </c>
      <c r="Z404" t="n">
        <v>0</v>
      </c>
      <c r="AA404" t="n">
        <v>0</v>
      </c>
      <c r="AB404" t="n">
        <v>0</v>
      </c>
      <c r="AC404" t="n">
        <v>0</v>
      </c>
      <c r="AD404" t="n">
        <v>1</v>
      </c>
      <c r="AE404" t="n">
        <v>0</v>
      </c>
      <c r="AF404" t="inlineStr"/>
      <c r="AG404" t="n">
        <v>107</v>
      </c>
      <c r="AH404" t="n">
        <v>2</v>
      </c>
      <c r="AI404" t="n">
        <v>78860257</v>
      </c>
      <c r="AJ404" t="n">
        <v>419</v>
      </c>
      <c r="AK404" t="n">
        <v>0</v>
      </c>
      <c r="AL404" t="n">
        <v>0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</row>
    <row r="405">
      <c r="A405">
        <f>ROW(Source!A1053)</f>
        <v/>
      </c>
      <c r="B405" t="n">
        <v>78860274</v>
      </c>
      <c r="C405" t="n">
        <v>78860243</v>
      </c>
      <c r="D405" t="n">
        <v>29139870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301-9240</t>
        </is>
      </c>
      <c r="J405" t="inlineStr">
        <is>
          <t>ТССЦ Московской обл., 301-9240, приказ Минстроя России №675/пр от 28.02.2017 № 256/пр</t>
        </is>
      </c>
      <c r="K405" t="inlineStr">
        <is>
          <t>Крепления</t>
        </is>
      </c>
      <c r="L405" t="n">
        <v>1346</v>
      </c>
      <c r="N405" t="n">
        <v>1009</v>
      </c>
      <c r="O405" t="inlineStr">
        <is>
          <t>кг</t>
        </is>
      </c>
      <c r="P405" t="inlineStr">
        <is>
          <t>кг</t>
        </is>
      </c>
      <c r="Q405" t="n">
        <v>1</v>
      </c>
      <c r="X405" t="n">
        <v>0</v>
      </c>
      <c r="Y405" t="n">
        <v>0</v>
      </c>
      <c r="Z405" t="n">
        <v>0</v>
      </c>
      <c r="AA405" t="n">
        <v>0</v>
      </c>
      <c r="AB405" t="n">
        <v>0</v>
      </c>
      <c r="AC405" t="n">
        <v>1</v>
      </c>
      <c r="AD405" t="n">
        <v>0</v>
      </c>
      <c r="AE405" t="n">
        <v>0</v>
      </c>
      <c r="AF405" t="inlineStr"/>
      <c r="AG405" t="n">
        <v>0</v>
      </c>
      <c r="AH405" t="n">
        <v>3</v>
      </c>
      <c r="AI405" t="n">
        <v>-1</v>
      </c>
      <c r="AJ405" t="inlineStr"/>
      <c r="AK405" t="n">
        <v>0</v>
      </c>
      <c r="AL405" t="n">
        <v>0</v>
      </c>
      <c r="AM405" t="n">
        <v>0</v>
      </c>
      <c r="AN405" t="n">
        <v>0</v>
      </c>
      <c r="AO405" t="n">
        <v>0</v>
      </c>
      <c r="AP405" t="n">
        <v>0</v>
      </c>
      <c r="AQ405" t="n">
        <v>0</v>
      </c>
      <c r="AR405" t="n">
        <v>0</v>
      </c>
    </row>
    <row r="406">
      <c r="A406">
        <f>ROW(Source!A1053)</f>
        <v/>
      </c>
      <c r="B406" t="n">
        <v>78860275</v>
      </c>
      <c r="C406" t="n">
        <v>78860243</v>
      </c>
      <c r="D406" t="n">
        <v>29144268</v>
      </c>
      <c r="E406" t="n">
        <v>1</v>
      </c>
      <c r="F406" t="n">
        <v>1</v>
      </c>
      <c r="G406" t="n">
        <v>1</v>
      </c>
      <c r="H406" t="n">
        <v>3</v>
      </c>
      <c r="I406" t="inlineStr">
        <is>
          <t>302-9008</t>
        </is>
      </c>
      <c r="J406" t="inlineStr">
        <is>
          <t>ТССЦ Московской обл., 302-9008, приказ Минстроя России №675/пр от 28.02.2017 № 256/пр</t>
        </is>
      </c>
      <c r="K406" t="inlineStr">
        <is>
          <t>Арматура трубопроводная муфтовая</t>
        </is>
      </c>
      <c r="L406" t="n">
        <v>1354</v>
      </c>
      <c r="N406" t="n">
        <v>1010</v>
      </c>
      <c r="O406" t="inlineStr">
        <is>
          <t>шт.</t>
        </is>
      </c>
      <c r="P406" t="inlineStr">
        <is>
          <t>шт.</t>
        </is>
      </c>
      <c r="Q406" t="n">
        <v>1</v>
      </c>
      <c r="X406" t="n">
        <v>0</v>
      </c>
      <c r="Y406" t="n">
        <v>0</v>
      </c>
      <c r="Z406" t="n">
        <v>0</v>
      </c>
      <c r="AA406" t="n">
        <v>0</v>
      </c>
      <c r="AB406" t="n">
        <v>0</v>
      </c>
      <c r="AC406" t="n">
        <v>1</v>
      </c>
      <c r="AD406" t="n">
        <v>0</v>
      </c>
      <c r="AE406" t="n">
        <v>0</v>
      </c>
      <c r="AF406" t="inlineStr"/>
      <c r="AG406" t="n">
        <v>0</v>
      </c>
      <c r="AH406" t="n">
        <v>3</v>
      </c>
      <c r="AI406" t="n">
        <v>-1</v>
      </c>
      <c r="AJ406" t="inlineStr"/>
      <c r="AK406" t="n">
        <v>0</v>
      </c>
      <c r="AL406" t="n">
        <v>0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</row>
    <row r="407">
      <c r="A407">
        <f>ROW(Source!A1056)</f>
        <v/>
      </c>
      <c r="B407" t="n">
        <v>78860289</v>
      </c>
      <c r="C407" t="n">
        <v>78860282</v>
      </c>
      <c r="D407" t="n">
        <v>18408291</v>
      </c>
      <c r="E407" t="n">
        <v>1</v>
      </c>
      <c r="F407" t="n">
        <v>1</v>
      </c>
      <c r="G407" t="n">
        <v>1</v>
      </c>
      <c r="H407" t="n">
        <v>1</v>
      </c>
      <c r="I407" t="inlineStr">
        <is>
          <t>1-1025-90</t>
        </is>
      </c>
      <c r="J407" t="inlineStr"/>
      <c r="K407" t="inlineStr">
        <is>
          <t>Рабочий строитель среднего разряда 2,5</t>
        </is>
      </c>
      <c r="L407" t="n">
        <v>1369</v>
      </c>
      <c r="N407" t="n">
        <v>1013</v>
      </c>
      <c r="O407" t="inlineStr">
        <is>
          <t>чел.-ч</t>
        </is>
      </c>
      <c r="P407" t="inlineStr">
        <is>
          <t>чел.-ч</t>
        </is>
      </c>
      <c r="Q407" t="n">
        <v>1</v>
      </c>
      <c r="X407" t="n">
        <v>32.2</v>
      </c>
      <c r="Y407" t="n">
        <v>0</v>
      </c>
      <c r="Z407" t="n">
        <v>0</v>
      </c>
      <c r="AA407" t="n">
        <v>0</v>
      </c>
      <c r="AB407" t="n">
        <v>8.17</v>
      </c>
      <c r="AC407" t="n">
        <v>0</v>
      </c>
      <c r="AD407" t="n">
        <v>1</v>
      </c>
      <c r="AE407" t="n">
        <v>1</v>
      </c>
      <c r="AF407" t="inlineStr">
        <is>
          <t>)*2</t>
        </is>
      </c>
      <c r="AG407" t="n">
        <v>64.40000000000001</v>
      </c>
      <c r="AH407" t="n">
        <v>2</v>
      </c>
      <c r="AI407" t="n">
        <v>78860283</v>
      </c>
      <c r="AJ407" t="n">
        <v>422</v>
      </c>
      <c r="AK407" t="n">
        <v>0</v>
      </c>
      <c r="AL407" t="n">
        <v>0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</row>
    <row r="408">
      <c r="A408">
        <f>ROW(Source!A1056)</f>
        <v/>
      </c>
      <c r="B408" t="n">
        <v>78860290</v>
      </c>
      <c r="C408" t="n">
        <v>78860282</v>
      </c>
      <c r="D408" t="n">
        <v>29174913</v>
      </c>
      <c r="E408" t="n">
        <v>1</v>
      </c>
      <c r="F408" t="n">
        <v>1</v>
      </c>
      <c r="G408" t="n">
        <v>1</v>
      </c>
      <c r="H408" t="n">
        <v>2</v>
      </c>
      <c r="I408" t="inlineStr">
        <is>
          <t>400001</t>
        </is>
      </c>
      <c r="J408" t="inlineStr">
        <is>
          <t>ТСЭМ Московской обл., 400001, приказ Минстроя России №675/пр от 28.02.2017 № 264/пр</t>
        </is>
      </c>
      <c r="K408" t="inlineStr">
        <is>
          <t>Автомобили бортовые, грузоподъемность до 5 т</t>
        </is>
      </c>
      <c r="L408" t="n">
        <v>1368</v>
      </c>
      <c r="N408" t="n">
        <v>1011</v>
      </c>
      <c r="O408" t="inlineStr">
        <is>
          <t>маш.-ч</t>
        </is>
      </c>
      <c r="P408" t="inlineStr">
        <is>
          <t>маш.-ч</t>
        </is>
      </c>
      <c r="Q408" t="n">
        <v>1</v>
      </c>
      <c r="X408" t="n">
        <v>0.01</v>
      </c>
      <c r="Y408" t="n">
        <v>0</v>
      </c>
      <c r="Z408" t="n">
        <v>87.17</v>
      </c>
      <c r="AA408" t="n">
        <v>11.6</v>
      </c>
      <c r="AB408" t="n">
        <v>0</v>
      </c>
      <c r="AC408" t="n">
        <v>0</v>
      </c>
      <c r="AD408" t="n">
        <v>1</v>
      </c>
      <c r="AE408" t="n">
        <v>0</v>
      </c>
      <c r="AF408" t="inlineStr">
        <is>
          <t>)*2</t>
        </is>
      </c>
      <c r="AG408" t="n">
        <v>0.02</v>
      </c>
      <c r="AH408" t="n">
        <v>2</v>
      </c>
      <c r="AI408" t="n">
        <v>78860284</v>
      </c>
      <c r="AJ408" t="n">
        <v>423</v>
      </c>
      <c r="AK408" t="n">
        <v>0</v>
      </c>
      <c r="AL408" t="n">
        <v>0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</row>
    <row r="409">
      <c r="A409">
        <f>ROW(Source!A1056)</f>
        <v/>
      </c>
      <c r="B409" t="n">
        <v>78860291</v>
      </c>
      <c r="C409" t="n">
        <v>78860282</v>
      </c>
      <c r="D409" t="n">
        <v>29110139</v>
      </c>
      <c r="E409" t="n">
        <v>1</v>
      </c>
      <c r="F409" t="n">
        <v>1</v>
      </c>
      <c r="G409" t="n">
        <v>1</v>
      </c>
      <c r="H409" t="n">
        <v>3</v>
      </c>
      <c r="I409" t="inlineStr">
        <is>
          <t>101-1703</t>
        </is>
      </c>
      <c r="J409" t="inlineStr">
        <is>
          <t>ТССЦ Московской обл., 101-1703, приказ Минстроя России №675/пр от 28.02.2017 № 254/пр</t>
        </is>
      </c>
      <c r="K409" t="inlineStr">
        <is>
          <t>Прокладки резиновые (пластина техническая прессованная)</t>
        </is>
      </c>
      <c r="L409" t="n">
        <v>1346</v>
      </c>
      <c r="N409" t="n">
        <v>1009</v>
      </c>
      <c r="O409" t="inlineStr">
        <is>
          <t>кг</t>
        </is>
      </c>
      <c r="P409" t="inlineStr">
        <is>
          <t>кг</t>
        </is>
      </c>
      <c r="Q409" t="n">
        <v>1</v>
      </c>
      <c r="X409" t="n">
        <v>2</v>
      </c>
      <c r="Y409" t="n">
        <v>23.09</v>
      </c>
      <c r="Z409" t="n">
        <v>0</v>
      </c>
      <c r="AA409" t="n">
        <v>0</v>
      </c>
      <c r="AB409" t="n">
        <v>0</v>
      </c>
      <c r="AC409" t="n">
        <v>0</v>
      </c>
      <c r="AD409" t="n">
        <v>1</v>
      </c>
      <c r="AE409" t="n">
        <v>0</v>
      </c>
      <c r="AF409" t="inlineStr">
        <is>
          <t>)*2</t>
        </is>
      </c>
      <c r="AG409" t="n">
        <v>4</v>
      </c>
      <c r="AH409" t="n">
        <v>2</v>
      </c>
      <c r="AI409" t="n">
        <v>78860285</v>
      </c>
      <c r="AJ409" t="n">
        <v>424</v>
      </c>
      <c r="AK409" t="n">
        <v>0</v>
      </c>
      <c r="AL409" t="n">
        <v>0</v>
      </c>
      <c r="AM409" t="n">
        <v>0</v>
      </c>
      <c r="AN409" t="n">
        <v>0</v>
      </c>
      <c r="AO409" t="n">
        <v>0</v>
      </c>
      <c r="AP409" t="n">
        <v>0</v>
      </c>
      <c r="AQ409" t="n">
        <v>0</v>
      </c>
      <c r="AR409" t="n">
        <v>0</v>
      </c>
    </row>
    <row r="410">
      <c r="A410">
        <f>ROW(Source!A1056)</f>
        <v/>
      </c>
      <c r="B410" t="n">
        <v>78860292</v>
      </c>
      <c r="C410" t="n">
        <v>78860282</v>
      </c>
      <c r="D410" t="n">
        <v>29114240</v>
      </c>
      <c r="E410" t="n">
        <v>1</v>
      </c>
      <c r="F410" t="n">
        <v>1</v>
      </c>
      <c r="G410" t="n">
        <v>1</v>
      </c>
      <c r="H410" t="n">
        <v>3</v>
      </c>
      <c r="I410" t="inlineStr">
        <is>
          <t>101-2576</t>
        </is>
      </c>
      <c r="J410" t="inlineStr">
        <is>
          <t>ТССЦ Московской обл., 101-2576, приказ Минстроя России №675/пр от 28.02.2017 № 254/пр</t>
        </is>
      </c>
      <c r="K410" t="inlineStr">
        <is>
          <t>Болты с гайками и шайбами для санитарно-технических работ диаметром 16 мм</t>
        </is>
      </c>
      <c r="L410" t="n">
        <v>1348</v>
      </c>
      <c r="N410" t="n">
        <v>1009</v>
      </c>
      <c r="O410" t="inlineStr">
        <is>
          <t>т</t>
        </is>
      </c>
      <c r="P410" t="inlineStr">
        <is>
          <t>т</t>
        </is>
      </c>
      <c r="Q410" t="n">
        <v>1000</v>
      </c>
      <c r="X410" t="n">
        <v>0.005</v>
      </c>
      <c r="Y410" t="n">
        <v>14830</v>
      </c>
      <c r="Z410" t="n">
        <v>0</v>
      </c>
      <c r="AA410" t="n">
        <v>0</v>
      </c>
      <c r="AB410" t="n">
        <v>0</v>
      </c>
      <c r="AC410" t="n">
        <v>0</v>
      </c>
      <c r="AD410" t="n">
        <v>1</v>
      </c>
      <c r="AE410" t="n">
        <v>0</v>
      </c>
      <c r="AF410" t="inlineStr">
        <is>
          <t>)*2</t>
        </is>
      </c>
      <c r="AG410" t="n">
        <v>0.01</v>
      </c>
      <c r="AH410" t="n">
        <v>2</v>
      </c>
      <c r="AI410" t="n">
        <v>78860286</v>
      </c>
      <c r="AJ410" t="n">
        <v>425</v>
      </c>
      <c r="AK410" t="n">
        <v>0</v>
      </c>
      <c r="AL410" t="n">
        <v>0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</row>
    <row r="411">
      <c r="A411">
        <f>ROW(Source!A1056)</f>
        <v/>
      </c>
      <c r="B411" t="n">
        <v>78860293</v>
      </c>
      <c r="C411" t="n">
        <v>78860282</v>
      </c>
      <c r="D411" t="n">
        <v>29150040</v>
      </c>
      <c r="E411" t="n">
        <v>1</v>
      </c>
      <c r="F411" t="n">
        <v>1</v>
      </c>
      <c r="G411" t="n">
        <v>1</v>
      </c>
      <c r="H411" t="n">
        <v>3</v>
      </c>
      <c r="I411" t="inlineStr">
        <is>
          <t>411-0001</t>
        </is>
      </c>
      <c r="J411" t="inlineStr">
        <is>
          <t>ТССЦ Московской обл., 411-0001, приказ Минстроя России №675/пр от 28.02.2017 № 257/пр</t>
        </is>
      </c>
      <c r="K411" t="inlineStr">
        <is>
          <t>Вода</t>
        </is>
      </c>
      <c r="L411" t="n">
        <v>1339</v>
      </c>
      <c r="N411" t="n">
        <v>1007</v>
      </c>
      <c r="O411" t="inlineStr">
        <is>
          <t>м3</t>
        </is>
      </c>
      <c r="P411" t="inlineStr">
        <is>
          <t>м3</t>
        </is>
      </c>
      <c r="Q411" t="n">
        <v>1</v>
      </c>
      <c r="X411" t="n">
        <v>7.8</v>
      </c>
      <c r="Y411" t="n">
        <v>2.44</v>
      </c>
      <c r="Z411" t="n">
        <v>0</v>
      </c>
      <c r="AA411" t="n">
        <v>0</v>
      </c>
      <c r="AB411" t="n">
        <v>0</v>
      </c>
      <c r="AC411" t="n">
        <v>0</v>
      </c>
      <c r="AD411" t="n">
        <v>1</v>
      </c>
      <c r="AE411" t="n">
        <v>0</v>
      </c>
      <c r="AF411" t="inlineStr">
        <is>
          <t>)*2</t>
        </is>
      </c>
      <c r="AG411" t="n">
        <v>15.6</v>
      </c>
      <c r="AH411" t="n">
        <v>2</v>
      </c>
      <c r="AI411" t="n">
        <v>78860287</v>
      </c>
      <c r="AJ411" t="n">
        <v>426</v>
      </c>
      <c r="AK411" t="n">
        <v>0</v>
      </c>
      <c r="AL411" t="n">
        <v>0</v>
      </c>
      <c r="AM411" t="n">
        <v>0</v>
      </c>
      <c r="AN411" t="n">
        <v>0</v>
      </c>
      <c r="AO411" t="n">
        <v>0</v>
      </c>
      <c r="AP411" t="n">
        <v>0</v>
      </c>
      <c r="AQ411" t="n">
        <v>0</v>
      </c>
      <c r="AR411" t="n">
        <v>0</v>
      </c>
    </row>
    <row r="412">
      <c r="A412">
        <f>ROW(Source!A1096)</f>
        <v/>
      </c>
      <c r="B412" t="n">
        <v>78860375</v>
      </c>
      <c r="C412" t="n">
        <v>78860358</v>
      </c>
      <c r="D412" t="n">
        <v>18406785</v>
      </c>
      <c r="E412" t="n">
        <v>1</v>
      </c>
      <c r="F412" t="n">
        <v>1</v>
      </c>
      <c r="G412" t="n">
        <v>1</v>
      </c>
      <c r="H412" t="n">
        <v>1</v>
      </c>
      <c r="I412" t="inlineStr">
        <is>
          <t>1-1033-90</t>
        </is>
      </c>
      <c r="J412" t="inlineStr"/>
      <c r="K412" t="inlineStr">
        <is>
          <t>Рабочий строитель среднего разряда 3,3</t>
        </is>
      </c>
      <c r="L412" t="n">
        <v>1369</v>
      </c>
      <c r="N412" t="n">
        <v>1013</v>
      </c>
      <c r="O412" t="inlineStr">
        <is>
          <t>чел.-ч</t>
        </is>
      </c>
      <c r="P412" t="inlineStr">
        <is>
          <t>чел.-ч</t>
        </is>
      </c>
      <c r="Q412" t="n">
        <v>1</v>
      </c>
      <c r="X412" t="n">
        <v>111</v>
      </c>
      <c r="Y412" t="n">
        <v>0</v>
      </c>
      <c r="Z412" t="n">
        <v>0</v>
      </c>
      <c r="AA412" t="n">
        <v>0</v>
      </c>
      <c r="AB412" t="n">
        <v>8.859999999999999</v>
      </c>
      <c r="AC412" t="n">
        <v>0</v>
      </c>
      <c r="AD412" t="n">
        <v>1</v>
      </c>
      <c r="AE412" t="n">
        <v>1</v>
      </c>
      <c r="AF412" t="inlineStr"/>
      <c r="AG412" t="n">
        <v>111</v>
      </c>
      <c r="AH412" t="n">
        <v>2</v>
      </c>
      <c r="AI412" t="n">
        <v>78860359</v>
      </c>
      <c r="AJ412" t="n">
        <v>428</v>
      </c>
      <c r="AK412" t="n">
        <v>0</v>
      </c>
      <c r="AL412" t="n">
        <v>0</v>
      </c>
      <c r="AM412" t="n">
        <v>0</v>
      </c>
      <c r="AN412" t="n">
        <v>0</v>
      </c>
      <c r="AO412" t="n">
        <v>0</v>
      </c>
      <c r="AP412" t="n">
        <v>0</v>
      </c>
      <c r="AQ412" t="n">
        <v>0</v>
      </c>
      <c r="AR412" t="n">
        <v>0</v>
      </c>
    </row>
    <row r="413">
      <c r="A413">
        <f>ROW(Source!A1096)</f>
        <v/>
      </c>
      <c r="B413" t="n">
        <v>78860376</v>
      </c>
      <c r="C413" t="n">
        <v>78860358</v>
      </c>
      <c r="D413" t="n">
        <v>121548</v>
      </c>
      <c r="E413" t="n">
        <v>1</v>
      </c>
      <c r="F413" t="n">
        <v>1</v>
      </c>
      <c r="G413" t="n">
        <v>1</v>
      </c>
      <c r="H413" t="n">
        <v>1</v>
      </c>
      <c r="I413" t="inlineStr">
        <is>
          <t>2</t>
        </is>
      </c>
      <c r="J413" t="inlineStr"/>
      <c r="K413" t="inlineStr">
        <is>
          <t>Затраты труда машинистов</t>
        </is>
      </c>
      <c r="L413" t="n">
        <v>608254</v>
      </c>
      <c r="N413" t="n">
        <v>1013</v>
      </c>
      <c r="O413" t="inlineStr">
        <is>
          <t>чел.час</t>
        </is>
      </c>
      <c r="P413" t="inlineStr">
        <is>
          <t>чел.час</t>
        </is>
      </c>
      <c r="Q413" t="n">
        <v>1</v>
      </c>
      <c r="X413" t="n">
        <v>0.3</v>
      </c>
      <c r="Y413" t="n">
        <v>0</v>
      </c>
      <c r="Z413" t="n">
        <v>0</v>
      </c>
      <c r="AA413" t="n">
        <v>0</v>
      </c>
      <c r="AB413" t="n">
        <v>0</v>
      </c>
      <c r="AC413" t="n">
        <v>0</v>
      </c>
      <c r="AD413" t="n">
        <v>1</v>
      </c>
      <c r="AE413" t="n">
        <v>2</v>
      </c>
      <c r="AF413" t="inlineStr"/>
      <c r="AG413" t="n">
        <v>0.3</v>
      </c>
      <c r="AH413" t="n">
        <v>2</v>
      </c>
      <c r="AI413" t="n">
        <v>78860360</v>
      </c>
      <c r="AJ413" t="n">
        <v>429</v>
      </c>
      <c r="AK413" t="n">
        <v>0</v>
      </c>
      <c r="AL413" t="n">
        <v>0</v>
      </c>
      <c r="AM413" t="n">
        <v>0</v>
      </c>
      <c r="AN413" t="n">
        <v>0</v>
      </c>
      <c r="AO413" t="n">
        <v>0</v>
      </c>
      <c r="AP413" t="n">
        <v>0</v>
      </c>
      <c r="AQ413" t="n">
        <v>0</v>
      </c>
      <c r="AR413" t="n">
        <v>0</v>
      </c>
    </row>
    <row r="414">
      <c r="A414">
        <f>ROW(Source!A1096)</f>
        <v/>
      </c>
      <c r="B414" t="n">
        <v>78860377</v>
      </c>
      <c r="C414" t="n">
        <v>78860358</v>
      </c>
      <c r="D414" t="n">
        <v>29172556</v>
      </c>
      <c r="E414" t="n">
        <v>1</v>
      </c>
      <c r="F414" t="n">
        <v>1</v>
      </c>
      <c r="G414" t="n">
        <v>1</v>
      </c>
      <c r="H414" t="n">
        <v>2</v>
      </c>
      <c r="I414" t="inlineStr">
        <is>
          <t>030954</t>
        </is>
      </c>
      <c r="J414" t="inlineStr">
        <is>
          <t>ТСЭМ Московской обл., 030954, приказ Минстроя России №675/пр от 28.02.2017 № 264/пр</t>
        </is>
      </c>
      <c r="K414" t="inlineStr">
        <is>
          <t>Подъемники грузоподъемностью до 500 кг одномачтовые, высота подъема 45 м</t>
        </is>
      </c>
      <c r="L414" t="n">
        <v>1368</v>
      </c>
      <c r="N414" t="n">
        <v>1011</v>
      </c>
      <c r="O414" t="inlineStr">
        <is>
          <t>маш.-ч</t>
        </is>
      </c>
      <c r="P414" t="inlineStr">
        <is>
          <t>маш.-ч</t>
        </is>
      </c>
      <c r="Q414" t="n">
        <v>1</v>
      </c>
      <c r="X414" t="n">
        <v>0.3</v>
      </c>
      <c r="Y414" t="n">
        <v>0</v>
      </c>
      <c r="Z414" t="n">
        <v>31.26</v>
      </c>
      <c r="AA414" t="n">
        <v>13.5</v>
      </c>
      <c r="AB414" t="n">
        <v>0</v>
      </c>
      <c r="AC414" t="n">
        <v>0</v>
      </c>
      <c r="AD414" t="n">
        <v>1</v>
      </c>
      <c r="AE414" t="n">
        <v>0</v>
      </c>
      <c r="AF414" t="inlineStr"/>
      <c r="AG414" t="n">
        <v>0.3</v>
      </c>
      <c r="AH414" t="n">
        <v>2</v>
      </c>
      <c r="AI414" t="n">
        <v>78860361</v>
      </c>
      <c r="AJ414" t="n">
        <v>430</v>
      </c>
      <c r="AK414" t="n">
        <v>0</v>
      </c>
      <c r="AL414" t="n">
        <v>0</v>
      </c>
      <c r="AM414" t="n">
        <v>0</v>
      </c>
      <c r="AN414" t="n">
        <v>0</v>
      </c>
      <c r="AO414" t="n">
        <v>0</v>
      </c>
      <c r="AP414" t="n">
        <v>0</v>
      </c>
      <c r="AQ414" t="n">
        <v>0</v>
      </c>
      <c r="AR414" t="n">
        <v>0</v>
      </c>
    </row>
    <row r="415">
      <c r="A415">
        <f>ROW(Source!A1096)</f>
        <v/>
      </c>
      <c r="B415" t="n">
        <v>78860378</v>
      </c>
      <c r="C415" t="n">
        <v>78860358</v>
      </c>
      <c r="D415" t="n">
        <v>29172657</v>
      </c>
      <c r="E415" t="n">
        <v>1</v>
      </c>
      <c r="F415" t="n">
        <v>1</v>
      </c>
      <c r="G415" t="n">
        <v>1</v>
      </c>
      <c r="H415" t="n">
        <v>2</v>
      </c>
      <c r="I415" t="inlineStr">
        <is>
          <t>040502</t>
        </is>
      </c>
      <c r="J415" t="inlineStr">
        <is>
          <t>ТСЭМ Московской обл., 040502, приказ Минстроя России №675/пр от 28.02.2017 № 264/пр</t>
        </is>
      </c>
      <c r="K415" t="inlineStr">
        <is>
          <t>Установки для сварки ручной дуговой (постоянного тока)</t>
        </is>
      </c>
      <c r="L415" t="n">
        <v>1368</v>
      </c>
      <c r="N415" t="n">
        <v>1011</v>
      </c>
      <c r="O415" t="inlineStr">
        <is>
          <t>маш.-ч</t>
        </is>
      </c>
      <c r="P415" t="inlineStr">
        <is>
          <t>маш.-ч</t>
        </is>
      </c>
      <c r="Q415" t="n">
        <v>1</v>
      </c>
      <c r="X415" t="n">
        <v>16.1</v>
      </c>
      <c r="Y415" t="n">
        <v>0</v>
      </c>
      <c r="Z415" t="n">
        <v>8.1</v>
      </c>
      <c r="AA415" t="n">
        <v>0</v>
      </c>
      <c r="AB415" t="n">
        <v>0</v>
      </c>
      <c r="AC415" t="n">
        <v>0</v>
      </c>
      <c r="AD415" t="n">
        <v>1</v>
      </c>
      <c r="AE415" t="n">
        <v>0</v>
      </c>
      <c r="AF415" t="inlineStr"/>
      <c r="AG415" t="n">
        <v>16.1</v>
      </c>
      <c r="AH415" t="n">
        <v>2</v>
      </c>
      <c r="AI415" t="n">
        <v>78860362</v>
      </c>
      <c r="AJ415" t="n">
        <v>431</v>
      </c>
      <c r="AK415" t="n">
        <v>0</v>
      </c>
      <c r="AL415" t="n">
        <v>0</v>
      </c>
      <c r="AM415" t="n">
        <v>0</v>
      </c>
      <c r="AN415" t="n">
        <v>0</v>
      </c>
      <c r="AO415" t="n">
        <v>0</v>
      </c>
      <c r="AP415" t="n">
        <v>0</v>
      </c>
      <c r="AQ415" t="n">
        <v>0</v>
      </c>
      <c r="AR415" t="n">
        <v>0</v>
      </c>
    </row>
    <row r="416">
      <c r="A416">
        <f>ROW(Source!A1096)</f>
        <v/>
      </c>
      <c r="B416" t="n">
        <v>78860379</v>
      </c>
      <c r="C416" t="n">
        <v>78860358</v>
      </c>
      <c r="D416" t="n">
        <v>29172659</v>
      </c>
      <c r="E416" t="n">
        <v>1</v>
      </c>
      <c r="F416" t="n">
        <v>1</v>
      </c>
      <c r="G416" t="n">
        <v>1</v>
      </c>
      <c r="H416" t="n">
        <v>2</v>
      </c>
      <c r="I416" t="inlineStr">
        <is>
          <t>040504</t>
        </is>
      </c>
      <c r="J416" t="inlineStr">
        <is>
          <t>ТСЭМ Московской обл., 040504, приказ Минстроя России №675/пр от 28.02.2017 № 264/пр</t>
        </is>
      </c>
      <c r="K416" t="inlineStr">
        <is>
          <t>Аппарат для газовой сварки и резки</t>
        </is>
      </c>
      <c r="L416" t="n">
        <v>1368</v>
      </c>
      <c r="N416" t="n">
        <v>1011</v>
      </c>
      <c r="O416" t="inlineStr">
        <is>
          <t>маш.-ч</t>
        </is>
      </c>
      <c r="P416" t="inlineStr">
        <is>
          <t>маш.-ч</t>
        </is>
      </c>
      <c r="Q416" t="n">
        <v>1</v>
      </c>
      <c r="X416" t="n">
        <v>5.6</v>
      </c>
      <c r="Y416" t="n">
        <v>0</v>
      </c>
      <c r="Z416" t="n">
        <v>1.2</v>
      </c>
      <c r="AA416" t="n">
        <v>0</v>
      </c>
      <c r="AB416" t="n">
        <v>0</v>
      </c>
      <c r="AC416" t="n">
        <v>0</v>
      </c>
      <c r="AD416" t="n">
        <v>1</v>
      </c>
      <c r="AE416" t="n">
        <v>0</v>
      </c>
      <c r="AF416" t="inlineStr"/>
      <c r="AG416" t="n">
        <v>5.6</v>
      </c>
      <c r="AH416" t="n">
        <v>2</v>
      </c>
      <c r="AI416" t="n">
        <v>78860363</v>
      </c>
      <c r="AJ416" t="n">
        <v>432</v>
      </c>
      <c r="AK416" t="n">
        <v>0</v>
      </c>
      <c r="AL416" t="n">
        <v>0</v>
      </c>
      <c r="AM416" t="n">
        <v>0</v>
      </c>
      <c r="AN416" t="n">
        <v>0</v>
      </c>
      <c r="AO416" t="n">
        <v>0</v>
      </c>
      <c r="AP416" t="n">
        <v>0</v>
      </c>
      <c r="AQ416" t="n">
        <v>0</v>
      </c>
      <c r="AR416" t="n">
        <v>0</v>
      </c>
    </row>
    <row r="417">
      <c r="A417">
        <f>ROW(Source!A1096)</f>
        <v/>
      </c>
      <c r="B417" t="n">
        <v>78860380</v>
      </c>
      <c r="C417" t="n">
        <v>78860358</v>
      </c>
      <c r="D417" t="n">
        <v>29174913</v>
      </c>
      <c r="E417" t="n">
        <v>1</v>
      </c>
      <c r="F417" t="n">
        <v>1</v>
      </c>
      <c r="G417" t="n">
        <v>1</v>
      </c>
      <c r="H417" t="n">
        <v>2</v>
      </c>
      <c r="I417" t="inlineStr">
        <is>
          <t>400001</t>
        </is>
      </c>
      <c r="J417" t="inlineStr">
        <is>
          <t>ТСЭМ Московской обл., 400001, приказ Минстроя России №675/пр от 28.02.2017 № 264/пр</t>
        </is>
      </c>
      <c r="K417" t="inlineStr">
        <is>
          <t>Автомобили бортовые, грузоподъемность до 5 т</t>
        </is>
      </c>
      <c r="L417" t="n">
        <v>1368</v>
      </c>
      <c r="N417" t="n">
        <v>1011</v>
      </c>
      <c r="O417" t="inlineStr">
        <is>
          <t>маш.-ч</t>
        </is>
      </c>
      <c r="P417" t="inlineStr">
        <is>
          <t>маш.-ч</t>
        </is>
      </c>
      <c r="Q417" t="n">
        <v>1</v>
      </c>
      <c r="X417" t="n">
        <v>0.3</v>
      </c>
      <c r="Y417" t="n">
        <v>0</v>
      </c>
      <c r="Z417" t="n">
        <v>87.17</v>
      </c>
      <c r="AA417" t="n">
        <v>11.6</v>
      </c>
      <c r="AB417" t="n">
        <v>0</v>
      </c>
      <c r="AC417" t="n">
        <v>0</v>
      </c>
      <c r="AD417" t="n">
        <v>1</v>
      </c>
      <c r="AE417" t="n">
        <v>0</v>
      </c>
      <c r="AF417" t="inlineStr"/>
      <c r="AG417" t="n">
        <v>0.3</v>
      </c>
      <c r="AH417" t="n">
        <v>2</v>
      </c>
      <c r="AI417" t="n">
        <v>78860364</v>
      </c>
      <c r="AJ417" t="n">
        <v>433</v>
      </c>
      <c r="AK417" t="n">
        <v>0</v>
      </c>
      <c r="AL417" t="n">
        <v>0</v>
      </c>
      <c r="AM417" t="n">
        <v>0</v>
      </c>
      <c r="AN417" t="n">
        <v>0</v>
      </c>
      <c r="AO417" t="n">
        <v>0</v>
      </c>
      <c r="AP417" t="n">
        <v>0</v>
      </c>
      <c r="AQ417" t="n">
        <v>0</v>
      </c>
      <c r="AR417" t="n">
        <v>0</v>
      </c>
    </row>
    <row r="418">
      <c r="A418">
        <f>ROW(Source!A1096)</f>
        <v/>
      </c>
      <c r="B418" t="n">
        <v>78860381</v>
      </c>
      <c r="C418" t="n">
        <v>78860358</v>
      </c>
      <c r="D418" t="n">
        <v>29107441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101-0324</t>
        </is>
      </c>
      <c r="J418" t="inlineStr">
        <is>
          <t>ТССЦ Московской обл., 101-0324, приказ Минстроя России №675/пр от 28.02.2017 № 254/пр</t>
        </is>
      </c>
      <c r="K418" t="inlineStr">
        <is>
          <t>Кислород технический газообразный</t>
        </is>
      </c>
      <c r="L418" t="n">
        <v>1339</v>
      </c>
      <c r="N418" t="n">
        <v>1007</v>
      </c>
      <c r="O418" t="inlineStr">
        <is>
          <t>м3</t>
        </is>
      </c>
      <c r="P418" t="inlineStr">
        <is>
          <t>м3</t>
        </is>
      </c>
      <c r="Q418" t="n">
        <v>1</v>
      </c>
      <c r="X418" t="n">
        <v>1.26</v>
      </c>
      <c r="Y418" t="n">
        <v>6.23</v>
      </c>
      <c r="Z418" t="n">
        <v>0</v>
      </c>
      <c r="AA418" t="n">
        <v>0</v>
      </c>
      <c r="AB418" t="n">
        <v>0</v>
      </c>
      <c r="AC418" t="n">
        <v>0</v>
      </c>
      <c r="AD418" t="n">
        <v>1</v>
      </c>
      <c r="AE418" t="n">
        <v>0</v>
      </c>
      <c r="AF418" t="inlineStr"/>
      <c r="AG418" t="n">
        <v>1.26</v>
      </c>
      <c r="AH418" t="n">
        <v>2</v>
      </c>
      <c r="AI418" t="n">
        <v>78860365</v>
      </c>
      <c r="AJ418" t="n">
        <v>434</v>
      </c>
      <c r="AK418" t="n">
        <v>0</v>
      </c>
      <c r="AL418" t="n">
        <v>0</v>
      </c>
      <c r="AM418" t="n">
        <v>0</v>
      </c>
      <c r="AN418" t="n">
        <v>0</v>
      </c>
      <c r="AO418" t="n">
        <v>0</v>
      </c>
      <c r="AP418" t="n">
        <v>0</v>
      </c>
      <c r="AQ418" t="n">
        <v>0</v>
      </c>
      <c r="AR418" t="n">
        <v>0</v>
      </c>
    </row>
    <row r="419">
      <c r="A419">
        <f>ROW(Source!A1096)</f>
        <v/>
      </c>
      <c r="B419" t="n">
        <v>78860382</v>
      </c>
      <c r="C419" t="n">
        <v>78860358</v>
      </c>
      <c r="D419" t="n">
        <v>29110398</v>
      </c>
      <c r="E419" t="n">
        <v>1</v>
      </c>
      <c r="F419" t="n">
        <v>1</v>
      </c>
      <c r="G419" t="n">
        <v>1</v>
      </c>
      <c r="H419" t="n">
        <v>3</v>
      </c>
      <c r="I419" t="inlineStr">
        <is>
          <t>101-0388</t>
        </is>
      </c>
      <c r="J419" t="inlineStr">
        <is>
          <t>ТССЦ Московской обл., 101-0388, приказ Минстроя России №675/пр от 28.02.2017 № 254/пр</t>
        </is>
      </c>
      <c r="K419" t="inlineStr">
        <is>
          <t>Краски масляные земляные марки МА-0115 мумия, сурик железный</t>
        </is>
      </c>
      <c r="L419" t="n">
        <v>1348</v>
      </c>
      <c r="N419" t="n">
        <v>1009</v>
      </c>
      <c r="O419" t="inlineStr">
        <is>
          <t>т</t>
        </is>
      </c>
      <c r="P419" t="inlineStr">
        <is>
          <t>т</t>
        </is>
      </c>
      <c r="Q419" t="n">
        <v>1000</v>
      </c>
      <c r="X419" t="n">
        <v>4e-05</v>
      </c>
      <c r="Y419" t="n">
        <v>15118.99</v>
      </c>
      <c r="Z419" t="n">
        <v>0</v>
      </c>
      <c r="AA419" t="n">
        <v>0</v>
      </c>
      <c r="AB419" t="n">
        <v>0</v>
      </c>
      <c r="AC419" t="n">
        <v>0</v>
      </c>
      <c r="AD419" t="n">
        <v>1</v>
      </c>
      <c r="AE419" t="n">
        <v>0</v>
      </c>
      <c r="AF419" t="inlineStr"/>
      <c r="AG419" t="n">
        <v>4e-05</v>
      </c>
      <c r="AH419" t="n">
        <v>2</v>
      </c>
      <c r="AI419" t="n">
        <v>78860366</v>
      </c>
      <c r="AJ419" t="n">
        <v>435</v>
      </c>
      <c r="AK419" t="n">
        <v>0</v>
      </c>
      <c r="AL419" t="n">
        <v>0</v>
      </c>
      <c r="AM419" t="n">
        <v>0</v>
      </c>
      <c r="AN419" t="n">
        <v>0</v>
      </c>
      <c r="AO419" t="n">
        <v>0</v>
      </c>
      <c r="AP419" t="n">
        <v>0</v>
      </c>
      <c r="AQ419" t="n">
        <v>0</v>
      </c>
      <c r="AR419" t="n">
        <v>0</v>
      </c>
    </row>
    <row r="420">
      <c r="A420">
        <f>ROW(Source!A1096)</f>
        <v/>
      </c>
      <c r="B420" t="n">
        <v>78860383</v>
      </c>
      <c r="C420" t="n">
        <v>78860358</v>
      </c>
      <c r="D420" t="n">
        <v>29110573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101-0628</t>
        </is>
      </c>
      <c r="J420" t="inlineStr">
        <is>
          <t>ТССЦ Московской обл., 101-0628, приказ Минстроя России №675/пр от 28.02.2017 № 254/пр</t>
        </is>
      </c>
      <c r="K420" t="inlineStr">
        <is>
          <t>Олифа комбинированная, марки К-3</t>
        </is>
      </c>
      <c r="L420" t="n">
        <v>1348</v>
      </c>
      <c r="N420" t="n">
        <v>1009</v>
      </c>
      <c r="O420" t="inlineStr">
        <is>
          <t>т</t>
        </is>
      </c>
      <c r="P420" t="inlineStr">
        <is>
          <t>т</t>
        </is>
      </c>
      <c r="Q420" t="n">
        <v>1000</v>
      </c>
      <c r="X420" t="n">
        <v>2e-05</v>
      </c>
      <c r="Y420" t="n">
        <v>16950</v>
      </c>
      <c r="Z420" t="n">
        <v>0</v>
      </c>
      <c r="AA420" t="n">
        <v>0</v>
      </c>
      <c r="AB420" t="n">
        <v>0</v>
      </c>
      <c r="AC420" t="n">
        <v>0</v>
      </c>
      <c r="AD420" t="n">
        <v>1</v>
      </c>
      <c r="AE420" t="n">
        <v>0</v>
      </c>
      <c r="AF420" t="inlineStr"/>
      <c r="AG420" t="n">
        <v>2e-05</v>
      </c>
      <c r="AH420" t="n">
        <v>2</v>
      </c>
      <c r="AI420" t="n">
        <v>78860367</v>
      </c>
      <c r="AJ420" t="n">
        <v>436</v>
      </c>
      <c r="AK420" t="n">
        <v>0</v>
      </c>
      <c r="AL420" t="n">
        <v>0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</row>
    <row r="421">
      <c r="A421">
        <f>ROW(Source!A1096)</f>
        <v/>
      </c>
      <c r="B421" t="n">
        <v>78860384</v>
      </c>
      <c r="C421" t="n">
        <v>78860358</v>
      </c>
      <c r="D421" t="n">
        <v>29113927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101-0807</t>
        </is>
      </c>
      <c r="J421" t="inlineStr">
        <is>
          <t>ТССЦ Московской обл., 101-0807, приказ Минстроя России №675/пр от 28.02.2017 № 254/пр</t>
        </is>
      </c>
      <c r="K421" t="inlineStr">
        <is>
          <t>Проволока сварочная легированная диаметром 4 мм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X421" t="n">
        <v>0.0004</v>
      </c>
      <c r="Y421" t="n">
        <v>13559.99</v>
      </c>
      <c r="Z421" t="n">
        <v>0</v>
      </c>
      <c r="AA421" t="n">
        <v>0</v>
      </c>
      <c r="AB421" t="n">
        <v>0</v>
      </c>
      <c r="AC421" t="n">
        <v>0</v>
      </c>
      <c r="AD421" t="n">
        <v>1</v>
      </c>
      <c r="AE421" t="n">
        <v>0</v>
      </c>
      <c r="AF421" t="inlineStr"/>
      <c r="AG421" t="n">
        <v>0.0004</v>
      </c>
      <c r="AH421" t="n">
        <v>2</v>
      </c>
      <c r="AI421" t="n">
        <v>78860368</v>
      </c>
      <c r="AJ421" t="n">
        <v>437</v>
      </c>
      <c r="AK421" t="n">
        <v>0</v>
      </c>
      <c r="AL421" t="n">
        <v>0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</row>
    <row r="422">
      <c r="A422">
        <f>ROW(Source!A1096)</f>
        <v/>
      </c>
      <c r="B422" t="n">
        <v>78860385</v>
      </c>
      <c r="C422" t="n">
        <v>78860358</v>
      </c>
      <c r="D422" t="n">
        <v>29113986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101-1522</t>
        </is>
      </c>
      <c r="J422" t="inlineStr">
        <is>
          <t>ТССЦ Московской обл., 101-1522, приказ Минстроя России №675/пр от 28.02.2017 № 254/пр</t>
        </is>
      </c>
      <c r="K422" t="inlineStr">
        <is>
          <t>Электроды диаметром 5 мм Э42А</t>
        </is>
      </c>
      <c r="L422" t="n">
        <v>1348</v>
      </c>
      <c r="N422" t="n">
        <v>1009</v>
      </c>
      <c r="O422" t="inlineStr">
        <is>
          <t>т</t>
        </is>
      </c>
      <c r="P422" t="inlineStr">
        <is>
          <t>т</t>
        </is>
      </c>
      <c r="Q422" t="n">
        <v>1000</v>
      </c>
      <c r="X422" t="n">
        <v>0.006</v>
      </c>
      <c r="Y422" t="n">
        <v>10362</v>
      </c>
      <c r="Z422" t="n">
        <v>0</v>
      </c>
      <c r="AA422" t="n">
        <v>0</v>
      </c>
      <c r="AB422" t="n">
        <v>0</v>
      </c>
      <c r="AC422" t="n">
        <v>0</v>
      </c>
      <c r="AD422" t="n">
        <v>1</v>
      </c>
      <c r="AE422" t="n">
        <v>0</v>
      </c>
      <c r="AF422" t="inlineStr"/>
      <c r="AG422" t="n">
        <v>0.006</v>
      </c>
      <c r="AH422" t="n">
        <v>2</v>
      </c>
      <c r="AI422" t="n">
        <v>78860369</v>
      </c>
      <c r="AJ422" t="n">
        <v>438</v>
      </c>
      <c r="AK422" t="n">
        <v>0</v>
      </c>
      <c r="AL422" t="n">
        <v>0</v>
      </c>
      <c r="AM422" t="n">
        <v>0</v>
      </c>
      <c r="AN422" t="n">
        <v>0</v>
      </c>
      <c r="AO422" t="n">
        <v>0</v>
      </c>
      <c r="AP422" t="n">
        <v>0</v>
      </c>
      <c r="AQ422" t="n">
        <v>0</v>
      </c>
      <c r="AR422" t="n">
        <v>0</v>
      </c>
    </row>
    <row r="423">
      <c r="A423">
        <f>ROW(Source!A1096)</f>
        <v/>
      </c>
      <c r="B423" t="n">
        <v>78860386</v>
      </c>
      <c r="C423" t="n">
        <v>78860358</v>
      </c>
      <c r="D423" t="n">
        <v>29107430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101-1602</t>
        </is>
      </c>
      <c r="J423" t="inlineStr">
        <is>
          <t>ТССЦ Московской обл., 101-1602, приказ Минстроя России №675/пр от 28.02.2017 № 254/пр</t>
        </is>
      </c>
      <c r="K423" t="inlineStr">
        <is>
          <t>Ацетилен газообразный технический</t>
        </is>
      </c>
      <c r="L423" t="n">
        <v>1339</v>
      </c>
      <c r="N423" t="n">
        <v>1007</v>
      </c>
      <c r="O423" t="inlineStr">
        <is>
          <t>м3</t>
        </is>
      </c>
      <c r="P423" t="inlineStr">
        <is>
          <t>м3</t>
        </is>
      </c>
      <c r="Q423" t="n">
        <v>1</v>
      </c>
      <c r="X423" t="n">
        <v>0.61</v>
      </c>
      <c r="Y423" t="n">
        <v>38.49</v>
      </c>
      <c r="Z423" t="n">
        <v>0</v>
      </c>
      <c r="AA423" t="n">
        <v>0</v>
      </c>
      <c r="AB423" t="n">
        <v>0</v>
      </c>
      <c r="AC423" t="n">
        <v>0</v>
      </c>
      <c r="AD423" t="n">
        <v>1</v>
      </c>
      <c r="AE423" t="n">
        <v>0</v>
      </c>
      <c r="AF423" t="inlineStr"/>
      <c r="AG423" t="n">
        <v>0.61</v>
      </c>
      <c r="AH423" t="n">
        <v>2</v>
      </c>
      <c r="AI423" t="n">
        <v>78860370</v>
      </c>
      <c r="AJ423" t="n">
        <v>439</v>
      </c>
      <c r="AK423" t="n">
        <v>0</v>
      </c>
      <c r="AL423" t="n">
        <v>0</v>
      </c>
      <c r="AM423" t="n">
        <v>0</v>
      </c>
      <c r="AN423" t="n">
        <v>0</v>
      </c>
      <c r="AO423" t="n">
        <v>0</v>
      </c>
      <c r="AP423" t="n">
        <v>0</v>
      </c>
      <c r="AQ423" t="n">
        <v>0</v>
      </c>
      <c r="AR423" t="n">
        <v>0</v>
      </c>
    </row>
    <row r="424">
      <c r="A424">
        <f>ROW(Source!A1096)</f>
        <v/>
      </c>
      <c r="B424" t="n">
        <v>78860387</v>
      </c>
      <c r="C424" t="n">
        <v>78860358</v>
      </c>
      <c r="D424" t="n">
        <v>29107963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101-1669</t>
        </is>
      </c>
      <c r="J424" t="inlineStr">
        <is>
          <t>ТССЦ Московской обл., 101-1669, приказ Минстроя России №675/пр от 28.02.2017 № 254/пр</t>
        </is>
      </c>
      <c r="K424" t="inlineStr">
        <is>
          <t>Очес льняной</t>
        </is>
      </c>
      <c r="L424" t="n">
        <v>1346</v>
      </c>
      <c r="N424" t="n">
        <v>1009</v>
      </c>
      <c r="O424" t="inlineStr">
        <is>
          <t>кг</t>
        </is>
      </c>
      <c r="P424" t="inlineStr">
        <is>
          <t>кг</t>
        </is>
      </c>
      <c r="Q424" t="n">
        <v>1</v>
      </c>
      <c r="X424" t="n">
        <v>0.02</v>
      </c>
      <c r="Y424" t="n">
        <v>37.29</v>
      </c>
      <c r="Z424" t="n">
        <v>0</v>
      </c>
      <c r="AA424" t="n">
        <v>0</v>
      </c>
      <c r="AB424" t="n">
        <v>0</v>
      </c>
      <c r="AC424" t="n">
        <v>0</v>
      </c>
      <c r="AD424" t="n">
        <v>1</v>
      </c>
      <c r="AE424" t="n">
        <v>0</v>
      </c>
      <c r="AF424" t="inlineStr"/>
      <c r="AG424" t="n">
        <v>0.02</v>
      </c>
      <c r="AH424" t="n">
        <v>2</v>
      </c>
      <c r="AI424" t="n">
        <v>78860371</v>
      </c>
      <c r="AJ424" t="n">
        <v>440</v>
      </c>
      <c r="AK424" t="n">
        <v>0</v>
      </c>
      <c r="AL424" t="n">
        <v>0</v>
      </c>
      <c r="AM424" t="n">
        <v>0</v>
      </c>
      <c r="AN424" t="n">
        <v>0</v>
      </c>
      <c r="AO424" t="n">
        <v>0</v>
      </c>
      <c r="AP424" t="n">
        <v>0</v>
      </c>
      <c r="AQ424" t="n">
        <v>0</v>
      </c>
      <c r="AR424" t="n">
        <v>0</v>
      </c>
    </row>
    <row r="425">
      <c r="A425">
        <f>ROW(Source!A1096)</f>
        <v/>
      </c>
      <c r="B425" t="n">
        <v>78860388</v>
      </c>
      <c r="C425" t="n">
        <v>78860358</v>
      </c>
      <c r="D425" t="n">
        <v>29115866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103-0018</t>
        </is>
      </c>
      <c r="J425" t="inlineStr">
        <is>
          <t>ТССЦ Московской обл., 103-0018, приказ Минстроя России №675/пр от 28.02.2017 № 254/пр</t>
        </is>
      </c>
      <c r="K425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25" t="n">
        <v>1301</v>
      </c>
      <c r="N425" t="n">
        <v>1003</v>
      </c>
      <c r="O425" t="inlineStr">
        <is>
          <t>м</t>
        </is>
      </c>
      <c r="P425" t="inlineStr">
        <is>
          <t>м</t>
        </is>
      </c>
      <c r="Q425" t="n">
        <v>1</v>
      </c>
      <c r="X425" t="n">
        <v>107</v>
      </c>
      <c r="Y425" t="n">
        <v>39.59</v>
      </c>
      <c r="Z425" t="n">
        <v>0</v>
      </c>
      <c r="AA425" t="n">
        <v>0</v>
      </c>
      <c r="AB425" t="n">
        <v>0</v>
      </c>
      <c r="AC425" t="n">
        <v>0</v>
      </c>
      <c r="AD425" t="n">
        <v>1</v>
      </c>
      <c r="AE425" t="n">
        <v>0</v>
      </c>
      <c r="AF425" t="inlineStr"/>
      <c r="AG425" t="n">
        <v>107</v>
      </c>
      <c r="AH425" t="n">
        <v>2</v>
      </c>
      <c r="AI425" t="n">
        <v>78860372</v>
      </c>
      <c r="AJ425" t="n">
        <v>441</v>
      </c>
      <c r="AK425" t="n">
        <v>0</v>
      </c>
      <c r="AL425" t="n">
        <v>0</v>
      </c>
      <c r="AM425" t="n">
        <v>0</v>
      </c>
      <c r="AN425" t="n">
        <v>0</v>
      </c>
      <c r="AO425" t="n">
        <v>0</v>
      </c>
      <c r="AP425" t="n">
        <v>0</v>
      </c>
      <c r="AQ425" t="n">
        <v>0</v>
      </c>
      <c r="AR425" t="n">
        <v>0</v>
      </c>
    </row>
    <row r="426">
      <c r="A426">
        <f>ROW(Source!A1096)</f>
        <v/>
      </c>
      <c r="B426" t="n">
        <v>78860389</v>
      </c>
      <c r="C426" t="n">
        <v>78860358</v>
      </c>
      <c r="D426" t="n">
        <v>29139870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301-9240</t>
        </is>
      </c>
      <c r="J426" t="inlineStr">
        <is>
          <t>ТССЦ Московской обл., 301-9240, приказ Минстроя России №675/пр от 28.02.2017 № 256/пр</t>
        </is>
      </c>
      <c r="K426" t="inlineStr">
        <is>
          <t>Крепления</t>
        </is>
      </c>
      <c r="L426" t="n">
        <v>1346</v>
      </c>
      <c r="N426" t="n">
        <v>1009</v>
      </c>
      <c r="O426" t="inlineStr">
        <is>
          <t>кг</t>
        </is>
      </c>
      <c r="P426" t="inlineStr">
        <is>
          <t>кг</t>
        </is>
      </c>
      <c r="Q426" t="n">
        <v>1</v>
      </c>
      <c r="X426" t="n">
        <v>0</v>
      </c>
      <c r="Y426" t="n">
        <v>0</v>
      </c>
      <c r="Z426" t="n">
        <v>0</v>
      </c>
      <c r="AA426" t="n">
        <v>0</v>
      </c>
      <c r="AB426" t="n">
        <v>0</v>
      </c>
      <c r="AC426" t="n">
        <v>1</v>
      </c>
      <c r="AD426" t="n">
        <v>0</v>
      </c>
      <c r="AE426" t="n">
        <v>0</v>
      </c>
      <c r="AF426" t="inlineStr"/>
      <c r="AG426" t="n">
        <v>0</v>
      </c>
      <c r="AH426" t="n">
        <v>3</v>
      </c>
      <c r="AI426" t="n">
        <v>-1</v>
      </c>
      <c r="AJ426" t="inlineStr"/>
      <c r="AK426" t="n">
        <v>0</v>
      </c>
      <c r="AL426" t="n">
        <v>0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</row>
    <row r="427">
      <c r="A427">
        <f>ROW(Source!A1096)</f>
        <v/>
      </c>
      <c r="B427" t="n">
        <v>78860390</v>
      </c>
      <c r="C427" t="n">
        <v>78860358</v>
      </c>
      <c r="D427" t="n">
        <v>29144268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302-9008</t>
        </is>
      </c>
      <c r="J427" t="inlineStr">
        <is>
          <t>ТССЦ Московской обл., 302-9008, приказ Минстроя России №675/пр от 28.02.2017 № 256/пр</t>
        </is>
      </c>
      <c r="K427" t="inlineStr">
        <is>
          <t>Арматура трубопроводная муфтовая</t>
        </is>
      </c>
      <c r="L427" t="n">
        <v>1354</v>
      </c>
      <c r="N427" t="n">
        <v>1010</v>
      </c>
      <c r="O427" t="inlineStr">
        <is>
          <t>шт.</t>
        </is>
      </c>
      <c r="P427" t="inlineStr">
        <is>
          <t>шт.</t>
        </is>
      </c>
      <c r="Q427" t="n">
        <v>1</v>
      </c>
      <c r="X427" t="n">
        <v>0</v>
      </c>
      <c r="Y427" t="n">
        <v>0</v>
      </c>
      <c r="Z427" t="n">
        <v>0</v>
      </c>
      <c r="AA427" t="n">
        <v>0</v>
      </c>
      <c r="AB427" t="n">
        <v>0</v>
      </c>
      <c r="AC427" t="n">
        <v>1</v>
      </c>
      <c r="AD427" t="n">
        <v>0</v>
      </c>
      <c r="AE427" t="n">
        <v>0</v>
      </c>
      <c r="AF427" t="inlineStr"/>
      <c r="AG427" t="n">
        <v>0</v>
      </c>
      <c r="AH427" t="n">
        <v>3</v>
      </c>
      <c r="AI427" t="n">
        <v>-1</v>
      </c>
      <c r="AJ427" t="inlineStr"/>
      <c r="AK427" t="n">
        <v>0</v>
      </c>
      <c r="AL427" t="n">
        <v>0</v>
      </c>
      <c r="AM427" t="n">
        <v>0</v>
      </c>
      <c r="AN427" t="n">
        <v>0</v>
      </c>
      <c r="AO427" t="n">
        <v>0</v>
      </c>
      <c r="AP427" t="n">
        <v>0</v>
      </c>
      <c r="AQ427" t="n">
        <v>0</v>
      </c>
      <c r="AR427" t="n">
        <v>0</v>
      </c>
    </row>
    <row r="428">
      <c r="A428">
        <f>ROW(Source!A1135)</f>
        <v/>
      </c>
      <c r="B428" t="n">
        <v>78860465</v>
      </c>
      <c r="C428" t="n">
        <v>78860450</v>
      </c>
      <c r="D428" t="n">
        <v>18406785</v>
      </c>
      <c r="E428" t="n">
        <v>1</v>
      </c>
      <c r="F428" t="n">
        <v>1</v>
      </c>
      <c r="G428" t="n">
        <v>1</v>
      </c>
      <c r="H428" t="n">
        <v>1</v>
      </c>
      <c r="I428" t="inlineStr">
        <is>
          <t>1-1033-90</t>
        </is>
      </c>
      <c r="J428" t="inlineStr"/>
      <c r="K428" t="inlineStr">
        <is>
          <t>Рабочий строитель среднего разряда 3,3</t>
        </is>
      </c>
      <c r="L428" t="n">
        <v>1369</v>
      </c>
      <c r="N428" t="n">
        <v>1013</v>
      </c>
      <c r="O428" t="inlineStr">
        <is>
          <t>чел.-ч</t>
        </is>
      </c>
      <c r="P428" t="inlineStr">
        <is>
          <t>чел.-ч</t>
        </is>
      </c>
      <c r="Q428" t="n">
        <v>1</v>
      </c>
      <c r="X428" t="n">
        <v>111</v>
      </c>
      <c r="Y428" t="n">
        <v>0</v>
      </c>
      <c r="Z428" t="n">
        <v>0</v>
      </c>
      <c r="AA428" t="n">
        <v>0</v>
      </c>
      <c r="AB428" t="n">
        <v>8.859999999999999</v>
      </c>
      <c r="AC428" t="n">
        <v>0</v>
      </c>
      <c r="AD428" t="n">
        <v>1</v>
      </c>
      <c r="AE428" t="n">
        <v>1</v>
      </c>
      <c r="AF428" t="inlineStr"/>
      <c r="AG428" t="n">
        <v>111</v>
      </c>
      <c r="AH428" t="n">
        <v>2</v>
      </c>
      <c r="AI428" t="n">
        <v>78860451</v>
      </c>
      <c r="AJ428" t="n">
        <v>442</v>
      </c>
      <c r="AK428" t="n">
        <v>0</v>
      </c>
      <c r="AL428" t="n">
        <v>0</v>
      </c>
      <c r="AM428" t="n">
        <v>0</v>
      </c>
      <c r="AN428" t="n">
        <v>0</v>
      </c>
      <c r="AO428" t="n">
        <v>0</v>
      </c>
      <c r="AP428" t="n">
        <v>0</v>
      </c>
      <c r="AQ428" t="n">
        <v>0</v>
      </c>
      <c r="AR428" t="n">
        <v>0</v>
      </c>
    </row>
    <row r="429">
      <c r="A429">
        <f>ROW(Source!A1135)</f>
        <v/>
      </c>
      <c r="B429" t="n">
        <v>78860466</v>
      </c>
      <c r="C429" t="n">
        <v>78860450</v>
      </c>
      <c r="D429" t="n">
        <v>121548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2</t>
        </is>
      </c>
      <c r="J429" t="inlineStr"/>
      <c r="K429" t="inlineStr">
        <is>
          <t>Затраты труда машинистов</t>
        </is>
      </c>
      <c r="L429" t="n">
        <v>608254</v>
      </c>
      <c r="N429" t="n">
        <v>1013</v>
      </c>
      <c r="O429" t="inlineStr">
        <is>
          <t>чел.час</t>
        </is>
      </c>
      <c r="P429" t="inlineStr">
        <is>
          <t>чел.час</t>
        </is>
      </c>
      <c r="Q429" t="n">
        <v>1</v>
      </c>
      <c r="X429" t="n">
        <v>0.3</v>
      </c>
      <c r="Y429" t="n">
        <v>0</v>
      </c>
      <c r="Z429" t="n">
        <v>0</v>
      </c>
      <c r="AA429" t="n">
        <v>0</v>
      </c>
      <c r="AB429" t="n">
        <v>0</v>
      </c>
      <c r="AC429" t="n">
        <v>0</v>
      </c>
      <c r="AD429" t="n">
        <v>1</v>
      </c>
      <c r="AE429" t="n">
        <v>2</v>
      </c>
      <c r="AF429" t="inlineStr"/>
      <c r="AG429" t="n">
        <v>0.3</v>
      </c>
      <c r="AH429" t="n">
        <v>2</v>
      </c>
      <c r="AI429" t="n">
        <v>78860452</v>
      </c>
      <c r="AJ429" t="n">
        <v>443</v>
      </c>
      <c r="AK429" t="n">
        <v>0</v>
      </c>
      <c r="AL429" t="n">
        <v>0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</row>
    <row r="430">
      <c r="A430">
        <f>ROW(Source!A1135)</f>
        <v/>
      </c>
      <c r="B430" t="n">
        <v>78860467</v>
      </c>
      <c r="C430" t="n">
        <v>78860450</v>
      </c>
      <c r="D430" t="n">
        <v>29172556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030954</t>
        </is>
      </c>
      <c r="J430" t="inlineStr">
        <is>
          <t>ТСЭМ Московской обл., 030954, приказ Минстроя России №675/пр от 28.02.2017 № 264/пр</t>
        </is>
      </c>
      <c r="K430" t="inlineStr">
        <is>
          <t>Подъемники грузоподъемностью до 500 кг одномачтовые, высота подъема 45 м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X430" t="n">
        <v>0.3</v>
      </c>
      <c r="Y430" t="n">
        <v>0</v>
      </c>
      <c r="Z430" t="n">
        <v>31.26</v>
      </c>
      <c r="AA430" t="n">
        <v>13.5</v>
      </c>
      <c r="AB430" t="n">
        <v>0</v>
      </c>
      <c r="AC430" t="n">
        <v>0</v>
      </c>
      <c r="AD430" t="n">
        <v>1</v>
      </c>
      <c r="AE430" t="n">
        <v>0</v>
      </c>
      <c r="AF430" t="inlineStr"/>
      <c r="AG430" t="n">
        <v>0.3</v>
      </c>
      <c r="AH430" t="n">
        <v>2</v>
      </c>
      <c r="AI430" t="n">
        <v>78860453</v>
      </c>
      <c r="AJ430" t="n">
        <v>444</v>
      </c>
      <c r="AK430" t="n">
        <v>0</v>
      </c>
      <c r="AL430" t="n">
        <v>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</row>
    <row r="431">
      <c r="A431">
        <f>ROW(Source!A1135)</f>
        <v/>
      </c>
      <c r="B431" t="n">
        <v>78860468</v>
      </c>
      <c r="C431" t="n">
        <v>78860450</v>
      </c>
      <c r="D431" t="n">
        <v>29172657</v>
      </c>
      <c r="E431" t="n">
        <v>1</v>
      </c>
      <c r="F431" t="n">
        <v>1</v>
      </c>
      <c r="G431" t="n">
        <v>1</v>
      </c>
      <c r="H431" t="n">
        <v>2</v>
      </c>
      <c r="I431" t="inlineStr">
        <is>
          <t>040502</t>
        </is>
      </c>
      <c r="J431" t="inlineStr">
        <is>
          <t>ТСЭМ Московской обл., 040502, приказ Минстроя России №675/пр от 28.02.2017 № 264/пр</t>
        </is>
      </c>
      <c r="K431" t="inlineStr">
        <is>
          <t>Установки для сварки ручной дуговой (постоянного тока)</t>
        </is>
      </c>
      <c r="L431" t="n">
        <v>1368</v>
      </c>
      <c r="N431" t="n">
        <v>1011</v>
      </c>
      <c r="O431" t="inlineStr">
        <is>
          <t>маш.-ч</t>
        </is>
      </c>
      <c r="P431" t="inlineStr">
        <is>
          <t>маш.-ч</t>
        </is>
      </c>
      <c r="Q431" t="n">
        <v>1</v>
      </c>
      <c r="X431" t="n">
        <v>16.1</v>
      </c>
      <c r="Y431" t="n">
        <v>0</v>
      </c>
      <c r="Z431" t="n">
        <v>8.1</v>
      </c>
      <c r="AA431" t="n">
        <v>0</v>
      </c>
      <c r="AB431" t="n">
        <v>0</v>
      </c>
      <c r="AC431" t="n">
        <v>0</v>
      </c>
      <c r="AD431" t="n">
        <v>1</v>
      </c>
      <c r="AE431" t="n">
        <v>0</v>
      </c>
      <c r="AF431" t="inlineStr"/>
      <c r="AG431" t="n">
        <v>16.1</v>
      </c>
      <c r="AH431" t="n">
        <v>2</v>
      </c>
      <c r="AI431" t="n">
        <v>78860454</v>
      </c>
      <c r="AJ431" t="n">
        <v>445</v>
      </c>
      <c r="AK431" t="n">
        <v>0</v>
      </c>
      <c r="AL431" t="n">
        <v>0</v>
      </c>
      <c r="AM431" t="n">
        <v>0</v>
      </c>
      <c r="AN431" t="n">
        <v>0</v>
      </c>
      <c r="AO431" t="n">
        <v>0</v>
      </c>
      <c r="AP431" t="n">
        <v>0</v>
      </c>
      <c r="AQ431" t="n">
        <v>0</v>
      </c>
      <c r="AR431" t="n">
        <v>0</v>
      </c>
    </row>
    <row r="432">
      <c r="A432">
        <f>ROW(Source!A1135)</f>
        <v/>
      </c>
      <c r="B432" t="n">
        <v>78860469</v>
      </c>
      <c r="C432" t="n">
        <v>78860450</v>
      </c>
      <c r="D432" t="n">
        <v>29172659</v>
      </c>
      <c r="E432" t="n">
        <v>1</v>
      </c>
      <c r="F432" t="n">
        <v>1</v>
      </c>
      <c r="G432" t="n">
        <v>1</v>
      </c>
      <c r="H432" t="n">
        <v>2</v>
      </c>
      <c r="I432" t="inlineStr">
        <is>
          <t>040504</t>
        </is>
      </c>
      <c r="J432" t="inlineStr">
        <is>
          <t>ТСЭМ Московской обл., 040504, приказ Минстроя России №675/пр от 28.02.2017 № 264/пр</t>
        </is>
      </c>
      <c r="K432" t="inlineStr">
        <is>
          <t>Аппарат для газовой сварки и резки</t>
        </is>
      </c>
      <c r="L432" t="n">
        <v>1368</v>
      </c>
      <c r="N432" t="n">
        <v>1011</v>
      </c>
      <c r="O432" t="inlineStr">
        <is>
          <t>маш.-ч</t>
        </is>
      </c>
      <c r="P432" t="inlineStr">
        <is>
          <t>маш.-ч</t>
        </is>
      </c>
      <c r="Q432" t="n">
        <v>1</v>
      </c>
      <c r="X432" t="n">
        <v>5.6</v>
      </c>
      <c r="Y432" t="n">
        <v>0</v>
      </c>
      <c r="Z432" t="n">
        <v>1.2</v>
      </c>
      <c r="AA432" t="n">
        <v>0</v>
      </c>
      <c r="AB432" t="n">
        <v>0</v>
      </c>
      <c r="AC432" t="n">
        <v>0</v>
      </c>
      <c r="AD432" t="n">
        <v>1</v>
      </c>
      <c r="AE432" t="n">
        <v>0</v>
      </c>
      <c r="AF432" t="inlineStr"/>
      <c r="AG432" t="n">
        <v>5.6</v>
      </c>
      <c r="AH432" t="n">
        <v>2</v>
      </c>
      <c r="AI432" t="n">
        <v>78860455</v>
      </c>
      <c r="AJ432" t="n">
        <v>446</v>
      </c>
      <c r="AK432" t="n">
        <v>0</v>
      </c>
      <c r="AL432" t="n">
        <v>0</v>
      </c>
      <c r="AM432" t="n">
        <v>0</v>
      </c>
      <c r="AN432" t="n">
        <v>0</v>
      </c>
      <c r="AO432" t="n">
        <v>0</v>
      </c>
      <c r="AP432" t="n">
        <v>0</v>
      </c>
      <c r="AQ432" t="n">
        <v>0</v>
      </c>
      <c r="AR432" t="n">
        <v>0</v>
      </c>
    </row>
    <row r="433">
      <c r="A433">
        <f>ROW(Source!A1135)</f>
        <v/>
      </c>
      <c r="B433" t="n">
        <v>78860470</v>
      </c>
      <c r="C433" t="n">
        <v>78860450</v>
      </c>
      <c r="D433" t="n">
        <v>29174913</v>
      </c>
      <c r="E433" t="n">
        <v>1</v>
      </c>
      <c r="F433" t="n">
        <v>1</v>
      </c>
      <c r="G433" t="n">
        <v>1</v>
      </c>
      <c r="H433" t="n">
        <v>2</v>
      </c>
      <c r="I433" t="inlineStr">
        <is>
          <t>400001</t>
        </is>
      </c>
      <c r="J433" t="inlineStr">
        <is>
          <t>ТСЭМ Московской обл., 400001, приказ Минстроя России №675/пр от 28.02.2017 № 264/пр</t>
        </is>
      </c>
      <c r="K433" t="inlineStr">
        <is>
          <t>Автомобили бортовые, грузоподъемность до 5 т</t>
        </is>
      </c>
      <c r="L433" t="n">
        <v>1368</v>
      </c>
      <c r="N433" t="n">
        <v>1011</v>
      </c>
      <c r="O433" t="inlineStr">
        <is>
          <t>маш.-ч</t>
        </is>
      </c>
      <c r="P433" t="inlineStr">
        <is>
          <t>маш.-ч</t>
        </is>
      </c>
      <c r="Q433" t="n">
        <v>1</v>
      </c>
      <c r="X433" t="n">
        <v>0.3</v>
      </c>
      <c r="Y433" t="n">
        <v>0</v>
      </c>
      <c r="Z433" t="n">
        <v>87.17</v>
      </c>
      <c r="AA433" t="n">
        <v>11.6</v>
      </c>
      <c r="AB433" t="n">
        <v>0</v>
      </c>
      <c r="AC433" t="n">
        <v>0</v>
      </c>
      <c r="AD433" t="n">
        <v>1</v>
      </c>
      <c r="AE433" t="n">
        <v>0</v>
      </c>
      <c r="AF433" t="inlineStr"/>
      <c r="AG433" t="n">
        <v>0.3</v>
      </c>
      <c r="AH433" t="n">
        <v>2</v>
      </c>
      <c r="AI433" t="n">
        <v>78860456</v>
      </c>
      <c r="AJ433" t="n">
        <v>447</v>
      </c>
      <c r="AK433" t="n">
        <v>0</v>
      </c>
      <c r="AL433" t="n">
        <v>0</v>
      </c>
      <c r="AM433" t="n">
        <v>0</v>
      </c>
      <c r="AN433" t="n">
        <v>0</v>
      </c>
      <c r="AO433" t="n">
        <v>0</v>
      </c>
      <c r="AP433" t="n">
        <v>0</v>
      </c>
      <c r="AQ433" t="n">
        <v>0</v>
      </c>
      <c r="AR433" t="n">
        <v>0</v>
      </c>
    </row>
    <row r="434">
      <c r="A434">
        <f>ROW(Source!A1135)</f>
        <v/>
      </c>
      <c r="B434" t="n">
        <v>78860471</v>
      </c>
      <c r="C434" t="n">
        <v>78860450</v>
      </c>
      <c r="D434" t="n">
        <v>29107441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101-0324</t>
        </is>
      </c>
      <c r="J434" t="inlineStr">
        <is>
          <t>ТССЦ Московской обл., 101-0324, приказ Минстроя России №675/пр от 28.02.2017 № 254/пр</t>
        </is>
      </c>
      <c r="K434" t="inlineStr">
        <is>
          <t>Кислород технический газообразный</t>
        </is>
      </c>
      <c r="L434" t="n">
        <v>1339</v>
      </c>
      <c r="N434" t="n">
        <v>1007</v>
      </c>
      <c r="O434" t="inlineStr">
        <is>
          <t>м3</t>
        </is>
      </c>
      <c r="P434" t="inlineStr">
        <is>
          <t>м3</t>
        </is>
      </c>
      <c r="Q434" t="n">
        <v>1</v>
      </c>
      <c r="X434" t="n">
        <v>1.26</v>
      </c>
      <c r="Y434" t="n">
        <v>6.23</v>
      </c>
      <c r="Z434" t="n">
        <v>0</v>
      </c>
      <c r="AA434" t="n">
        <v>0</v>
      </c>
      <c r="AB434" t="n">
        <v>0</v>
      </c>
      <c r="AC434" t="n">
        <v>0</v>
      </c>
      <c r="AD434" t="n">
        <v>1</v>
      </c>
      <c r="AE434" t="n">
        <v>0</v>
      </c>
      <c r="AF434" t="inlineStr"/>
      <c r="AG434" t="n">
        <v>1.26</v>
      </c>
      <c r="AH434" t="n">
        <v>2</v>
      </c>
      <c r="AI434" t="n">
        <v>78860457</v>
      </c>
      <c r="AJ434" t="n">
        <v>448</v>
      </c>
      <c r="AK434" t="n">
        <v>0</v>
      </c>
      <c r="AL434" t="n">
        <v>0</v>
      </c>
      <c r="AM434" t="n">
        <v>0</v>
      </c>
      <c r="AN434" t="n">
        <v>0</v>
      </c>
      <c r="AO434" t="n">
        <v>0</v>
      </c>
      <c r="AP434" t="n">
        <v>0</v>
      </c>
      <c r="AQ434" t="n">
        <v>0</v>
      </c>
      <c r="AR434" t="n">
        <v>0</v>
      </c>
    </row>
    <row r="435">
      <c r="A435">
        <f>ROW(Source!A1135)</f>
        <v/>
      </c>
      <c r="B435" t="n">
        <v>78860472</v>
      </c>
      <c r="C435" t="n">
        <v>78860450</v>
      </c>
      <c r="D435" t="n">
        <v>29110398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101-0388</t>
        </is>
      </c>
      <c r="J435" t="inlineStr">
        <is>
          <t>ТССЦ Московской обл., 101-0388, приказ Минстроя России №675/пр от 28.02.2017 № 254/пр</t>
        </is>
      </c>
      <c r="K435" t="inlineStr">
        <is>
          <t>Краски масляные земляные марки МА-0115 мумия, сурик железный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X435" t="n">
        <v>4e-05</v>
      </c>
      <c r="Y435" t="n">
        <v>15118.99</v>
      </c>
      <c r="Z435" t="n">
        <v>0</v>
      </c>
      <c r="AA435" t="n">
        <v>0</v>
      </c>
      <c r="AB435" t="n">
        <v>0</v>
      </c>
      <c r="AC435" t="n">
        <v>0</v>
      </c>
      <c r="AD435" t="n">
        <v>1</v>
      </c>
      <c r="AE435" t="n">
        <v>0</v>
      </c>
      <c r="AF435" t="inlineStr"/>
      <c r="AG435" t="n">
        <v>4e-05</v>
      </c>
      <c r="AH435" t="n">
        <v>2</v>
      </c>
      <c r="AI435" t="n">
        <v>78860458</v>
      </c>
      <c r="AJ435" t="n">
        <v>449</v>
      </c>
      <c r="AK435" t="n">
        <v>0</v>
      </c>
      <c r="AL435" t="n">
        <v>0</v>
      </c>
      <c r="AM435" t="n">
        <v>0</v>
      </c>
      <c r="AN435" t="n">
        <v>0</v>
      </c>
      <c r="AO435" t="n">
        <v>0</v>
      </c>
      <c r="AP435" t="n">
        <v>0</v>
      </c>
      <c r="AQ435" t="n">
        <v>0</v>
      </c>
      <c r="AR435" t="n">
        <v>0</v>
      </c>
    </row>
    <row r="436">
      <c r="A436">
        <f>ROW(Source!A1135)</f>
        <v/>
      </c>
      <c r="B436" t="n">
        <v>78860473</v>
      </c>
      <c r="C436" t="n">
        <v>78860450</v>
      </c>
      <c r="D436" t="n">
        <v>29110573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101-0628</t>
        </is>
      </c>
      <c r="J436" t="inlineStr">
        <is>
          <t>ТССЦ Московской обл., 101-0628, приказ Минстроя России №675/пр от 28.02.2017 № 254/пр</t>
        </is>
      </c>
      <c r="K436" t="inlineStr">
        <is>
          <t>Олифа комбинированная, марки К-3</t>
        </is>
      </c>
      <c r="L436" t="n">
        <v>1348</v>
      </c>
      <c r="N436" t="n">
        <v>1009</v>
      </c>
      <c r="O436" t="inlineStr">
        <is>
          <t>т</t>
        </is>
      </c>
      <c r="P436" t="inlineStr">
        <is>
          <t>т</t>
        </is>
      </c>
      <c r="Q436" t="n">
        <v>1000</v>
      </c>
      <c r="X436" t="n">
        <v>2e-05</v>
      </c>
      <c r="Y436" t="n">
        <v>16950</v>
      </c>
      <c r="Z436" t="n">
        <v>0</v>
      </c>
      <c r="AA436" t="n">
        <v>0</v>
      </c>
      <c r="AB436" t="n">
        <v>0</v>
      </c>
      <c r="AC436" t="n">
        <v>0</v>
      </c>
      <c r="AD436" t="n">
        <v>1</v>
      </c>
      <c r="AE436" t="n">
        <v>0</v>
      </c>
      <c r="AF436" t="inlineStr"/>
      <c r="AG436" t="n">
        <v>2e-05</v>
      </c>
      <c r="AH436" t="n">
        <v>2</v>
      </c>
      <c r="AI436" t="n">
        <v>78860459</v>
      </c>
      <c r="AJ436" t="n">
        <v>450</v>
      </c>
      <c r="AK436" t="n">
        <v>0</v>
      </c>
      <c r="AL436" t="n">
        <v>0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</row>
    <row r="437">
      <c r="A437">
        <f>ROW(Source!A1135)</f>
        <v/>
      </c>
      <c r="B437" t="n">
        <v>78860474</v>
      </c>
      <c r="C437" t="n">
        <v>78860450</v>
      </c>
      <c r="D437" t="n">
        <v>29113927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101-0807</t>
        </is>
      </c>
      <c r="J437" t="inlineStr">
        <is>
          <t>ТССЦ Московской обл., 101-0807, приказ Минстроя России №675/пр от 28.02.2017 № 254/пр</t>
        </is>
      </c>
      <c r="K437" t="inlineStr">
        <is>
          <t>Проволока сварочная легированная диаметром 4 мм</t>
        </is>
      </c>
      <c r="L437" t="n">
        <v>1348</v>
      </c>
      <c r="N437" t="n">
        <v>1009</v>
      </c>
      <c r="O437" t="inlineStr">
        <is>
          <t>т</t>
        </is>
      </c>
      <c r="P437" t="inlineStr">
        <is>
          <t>т</t>
        </is>
      </c>
      <c r="Q437" t="n">
        <v>1000</v>
      </c>
      <c r="X437" t="n">
        <v>0.0004</v>
      </c>
      <c r="Y437" t="n">
        <v>13559.99</v>
      </c>
      <c r="Z437" t="n">
        <v>0</v>
      </c>
      <c r="AA437" t="n">
        <v>0</v>
      </c>
      <c r="AB437" t="n">
        <v>0</v>
      </c>
      <c r="AC437" t="n">
        <v>0</v>
      </c>
      <c r="AD437" t="n">
        <v>1</v>
      </c>
      <c r="AE437" t="n">
        <v>0</v>
      </c>
      <c r="AF437" t="inlineStr"/>
      <c r="AG437" t="n">
        <v>0.0004</v>
      </c>
      <c r="AH437" t="n">
        <v>2</v>
      </c>
      <c r="AI437" t="n">
        <v>78860460</v>
      </c>
      <c r="AJ437" t="n">
        <v>451</v>
      </c>
      <c r="AK437" t="n">
        <v>0</v>
      </c>
      <c r="AL437" t="n">
        <v>0</v>
      </c>
      <c r="AM437" t="n">
        <v>0</v>
      </c>
      <c r="AN437" t="n">
        <v>0</v>
      </c>
      <c r="AO437" t="n">
        <v>0</v>
      </c>
      <c r="AP437" t="n">
        <v>0</v>
      </c>
      <c r="AQ437" t="n">
        <v>0</v>
      </c>
      <c r="AR437" t="n">
        <v>0</v>
      </c>
    </row>
    <row r="438">
      <c r="A438">
        <f>ROW(Source!A1135)</f>
        <v/>
      </c>
      <c r="B438" t="n">
        <v>78860475</v>
      </c>
      <c r="C438" t="n">
        <v>78860450</v>
      </c>
      <c r="D438" t="n">
        <v>29113986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101-1522</t>
        </is>
      </c>
      <c r="J438" t="inlineStr">
        <is>
          <t>ТССЦ Московской обл., 101-1522, приказ Минстроя России №675/пр от 28.02.2017 № 254/пр</t>
        </is>
      </c>
      <c r="K438" t="inlineStr">
        <is>
          <t>Электроды диаметром 5 мм Э42А</t>
        </is>
      </c>
      <c r="L438" t="n">
        <v>1348</v>
      </c>
      <c r="N438" t="n">
        <v>1009</v>
      </c>
      <c r="O438" t="inlineStr">
        <is>
          <t>т</t>
        </is>
      </c>
      <c r="P438" t="inlineStr">
        <is>
          <t>т</t>
        </is>
      </c>
      <c r="Q438" t="n">
        <v>1000</v>
      </c>
      <c r="X438" t="n">
        <v>0.006</v>
      </c>
      <c r="Y438" t="n">
        <v>10362</v>
      </c>
      <c r="Z438" t="n">
        <v>0</v>
      </c>
      <c r="AA438" t="n">
        <v>0</v>
      </c>
      <c r="AB438" t="n">
        <v>0</v>
      </c>
      <c r="AC438" t="n">
        <v>0</v>
      </c>
      <c r="AD438" t="n">
        <v>1</v>
      </c>
      <c r="AE438" t="n">
        <v>0</v>
      </c>
      <c r="AF438" t="inlineStr"/>
      <c r="AG438" t="n">
        <v>0.006</v>
      </c>
      <c r="AH438" t="n">
        <v>2</v>
      </c>
      <c r="AI438" t="n">
        <v>78860461</v>
      </c>
      <c r="AJ438" t="n">
        <v>452</v>
      </c>
      <c r="AK438" t="n">
        <v>0</v>
      </c>
      <c r="AL438" t="n">
        <v>0</v>
      </c>
      <c r="AM438" t="n">
        <v>0</v>
      </c>
      <c r="AN438" t="n">
        <v>0</v>
      </c>
      <c r="AO438" t="n">
        <v>0</v>
      </c>
      <c r="AP438" t="n">
        <v>0</v>
      </c>
      <c r="AQ438" t="n">
        <v>0</v>
      </c>
      <c r="AR438" t="n">
        <v>0</v>
      </c>
    </row>
    <row r="439">
      <c r="A439">
        <f>ROW(Source!A1135)</f>
        <v/>
      </c>
      <c r="B439" t="n">
        <v>78860476</v>
      </c>
      <c r="C439" t="n">
        <v>78860450</v>
      </c>
      <c r="D439" t="n">
        <v>29107430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101-1602</t>
        </is>
      </c>
      <c r="J439" t="inlineStr">
        <is>
          <t>ТССЦ Московской обл., 101-1602, приказ Минстроя России №675/пр от 28.02.2017 № 254/пр</t>
        </is>
      </c>
      <c r="K439" t="inlineStr">
        <is>
          <t>Ацетилен газообразный технический</t>
        </is>
      </c>
      <c r="L439" t="n">
        <v>1339</v>
      </c>
      <c r="N439" t="n">
        <v>1007</v>
      </c>
      <c r="O439" t="inlineStr">
        <is>
          <t>м3</t>
        </is>
      </c>
      <c r="P439" t="inlineStr">
        <is>
          <t>м3</t>
        </is>
      </c>
      <c r="Q439" t="n">
        <v>1</v>
      </c>
      <c r="X439" t="n">
        <v>0.61</v>
      </c>
      <c r="Y439" t="n">
        <v>38.49</v>
      </c>
      <c r="Z439" t="n">
        <v>0</v>
      </c>
      <c r="AA439" t="n">
        <v>0</v>
      </c>
      <c r="AB439" t="n">
        <v>0</v>
      </c>
      <c r="AC439" t="n">
        <v>0</v>
      </c>
      <c r="AD439" t="n">
        <v>1</v>
      </c>
      <c r="AE439" t="n">
        <v>0</v>
      </c>
      <c r="AF439" t="inlineStr"/>
      <c r="AG439" t="n">
        <v>0.61</v>
      </c>
      <c r="AH439" t="n">
        <v>2</v>
      </c>
      <c r="AI439" t="n">
        <v>78860462</v>
      </c>
      <c r="AJ439" t="n">
        <v>453</v>
      </c>
      <c r="AK439" t="n">
        <v>0</v>
      </c>
      <c r="AL439" t="n">
        <v>0</v>
      </c>
      <c r="AM439" t="n">
        <v>0</v>
      </c>
      <c r="AN439" t="n">
        <v>0</v>
      </c>
      <c r="AO439" t="n">
        <v>0</v>
      </c>
      <c r="AP439" t="n">
        <v>0</v>
      </c>
      <c r="AQ439" t="n">
        <v>0</v>
      </c>
      <c r="AR439" t="n">
        <v>0</v>
      </c>
    </row>
    <row r="440">
      <c r="A440">
        <f>ROW(Source!A1135)</f>
        <v/>
      </c>
      <c r="B440" t="n">
        <v>78860477</v>
      </c>
      <c r="C440" t="n">
        <v>78860450</v>
      </c>
      <c r="D440" t="n">
        <v>29107963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101-1669</t>
        </is>
      </c>
      <c r="J440" t="inlineStr">
        <is>
          <t>ТССЦ Московской обл., 101-1669, приказ Минстроя России №675/пр от 28.02.2017 № 254/пр</t>
        </is>
      </c>
      <c r="K440" t="inlineStr">
        <is>
          <t>Очес льняной</t>
        </is>
      </c>
      <c r="L440" t="n">
        <v>1346</v>
      </c>
      <c r="N440" t="n">
        <v>1009</v>
      </c>
      <c r="O440" t="inlineStr">
        <is>
          <t>кг</t>
        </is>
      </c>
      <c r="P440" t="inlineStr">
        <is>
          <t>кг</t>
        </is>
      </c>
      <c r="Q440" t="n">
        <v>1</v>
      </c>
      <c r="X440" t="n">
        <v>0.02</v>
      </c>
      <c r="Y440" t="n">
        <v>37.29</v>
      </c>
      <c r="Z440" t="n">
        <v>0</v>
      </c>
      <c r="AA440" t="n">
        <v>0</v>
      </c>
      <c r="AB440" t="n">
        <v>0</v>
      </c>
      <c r="AC440" t="n">
        <v>0</v>
      </c>
      <c r="AD440" t="n">
        <v>1</v>
      </c>
      <c r="AE440" t="n">
        <v>0</v>
      </c>
      <c r="AF440" t="inlineStr"/>
      <c r="AG440" t="n">
        <v>0.02</v>
      </c>
      <c r="AH440" t="n">
        <v>2</v>
      </c>
      <c r="AI440" t="n">
        <v>78860463</v>
      </c>
      <c r="AJ440" t="n">
        <v>454</v>
      </c>
      <c r="AK440" t="n">
        <v>0</v>
      </c>
      <c r="AL440" t="n">
        <v>0</v>
      </c>
      <c r="AM440" t="n">
        <v>0</v>
      </c>
      <c r="AN440" t="n">
        <v>0</v>
      </c>
      <c r="AO440" t="n">
        <v>0</v>
      </c>
      <c r="AP440" t="n">
        <v>0</v>
      </c>
      <c r="AQ440" t="n">
        <v>0</v>
      </c>
      <c r="AR440" t="n">
        <v>0</v>
      </c>
    </row>
    <row r="441">
      <c r="A441">
        <f>ROW(Source!A1135)</f>
        <v/>
      </c>
      <c r="B441" t="n">
        <v>78860478</v>
      </c>
      <c r="C441" t="n">
        <v>78860450</v>
      </c>
      <c r="D441" t="n">
        <v>29115866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103-0018</t>
        </is>
      </c>
      <c r="J441" t="inlineStr">
        <is>
          <t>ТССЦ Московской обл., 103-0018, приказ Минстроя России №675/пр от 28.02.2017 № 254/пр</t>
        </is>
      </c>
      <c r="K441" t="inlineStr">
        <is>
          <t>Трубы стальные сварные водогазопроводные с резьбой черные обыкновенные (неоцинкованные), диаметр условного прохода 50 мм, толщина стенки 3,5 мм</t>
        </is>
      </c>
      <c r="L441" t="n">
        <v>1301</v>
      </c>
      <c r="N441" t="n">
        <v>1003</v>
      </c>
      <c r="O441" t="inlineStr">
        <is>
          <t>м</t>
        </is>
      </c>
      <c r="P441" t="inlineStr">
        <is>
          <t>м</t>
        </is>
      </c>
      <c r="Q441" t="n">
        <v>1</v>
      </c>
      <c r="X441" t="n">
        <v>107</v>
      </c>
      <c r="Y441" t="n">
        <v>39.59</v>
      </c>
      <c r="Z441" t="n">
        <v>0</v>
      </c>
      <c r="AA441" t="n">
        <v>0</v>
      </c>
      <c r="AB441" t="n">
        <v>0</v>
      </c>
      <c r="AC441" t="n">
        <v>0</v>
      </c>
      <c r="AD441" t="n">
        <v>1</v>
      </c>
      <c r="AE441" t="n">
        <v>0</v>
      </c>
      <c r="AF441" t="inlineStr"/>
      <c r="AG441" t="n">
        <v>107</v>
      </c>
      <c r="AH441" t="n">
        <v>2</v>
      </c>
      <c r="AI441" t="n">
        <v>78860464</v>
      </c>
      <c r="AJ441" t="n">
        <v>455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</row>
    <row r="442">
      <c r="A442">
        <f>ROW(Source!A1135)</f>
        <v/>
      </c>
      <c r="B442" t="n">
        <v>78860479</v>
      </c>
      <c r="C442" t="n">
        <v>78860450</v>
      </c>
      <c r="D442" t="n">
        <v>29139870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301-9240</t>
        </is>
      </c>
      <c r="J442" t="inlineStr">
        <is>
          <t>ТССЦ Московской обл., 301-9240, приказ Минстроя России №675/пр от 28.02.2017 № 256/пр</t>
        </is>
      </c>
      <c r="K442" t="inlineStr">
        <is>
          <t>Крепления</t>
        </is>
      </c>
      <c r="L442" t="n">
        <v>1346</v>
      </c>
      <c r="N442" t="n">
        <v>1009</v>
      </c>
      <c r="O442" t="inlineStr">
        <is>
          <t>кг</t>
        </is>
      </c>
      <c r="P442" t="inlineStr">
        <is>
          <t>кг</t>
        </is>
      </c>
      <c r="Q442" t="n">
        <v>1</v>
      </c>
      <c r="X442" t="n">
        <v>0</v>
      </c>
      <c r="Y442" t="n">
        <v>0</v>
      </c>
      <c r="Z442" t="n">
        <v>0</v>
      </c>
      <c r="AA442" t="n">
        <v>0</v>
      </c>
      <c r="AB442" t="n">
        <v>0</v>
      </c>
      <c r="AC442" t="n">
        <v>1</v>
      </c>
      <c r="AD442" t="n">
        <v>0</v>
      </c>
      <c r="AE442" t="n">
        <v>0</v>
      </c>
      <c r="AF442" t="inlineStr"/>
      <c r="AG442" t="n">
        <v>0</v>
      </c>
      <c r="AH442" t="n">
        <v>3</v>
      </c>
      <c r="AI442" t="n">
        <v>-1</v>
      </c>
      <c r="AJ442" t="inlineStr"/>
      <c r="AK442" t="n">
        <v>0</v>
      </c>
      <c r="AL442" t="n">
        <v>0</v>
      </c>
      <c r="AM442" t="n">
        <v>0</v>
      </c>
      <c r="AN442" t="n">
        <v>0</v>
      </c>
      <c r="AO442" t="n">
        <v>0</v>
      </c>
      <c r="AP442" t="n">
        <v>0</v>
      </c>
      <c r="AQ442" t="n">
        <v>0</v>
      </c>
      <c r="AR442" t="n">
        <v>0</v>
      </c>
    </row>
    <row r="443">
      <c r="A443">
        <f>ROW(Source!A1135)</f>
        <v/>
      </c>
      <c r="B443" t="n">
        <v>78860480</v>
      </c>
      <c r="C443" t="n">
        <v>78860450</v>
      </c>
      <c r="D443" t="n">
        <v>29144268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302-9008</t>
        </is>
      </c>
      <c r="J443" t="inlineStr">
        <is>
          <t>ТССЦ Московской обл., 302-9008, приказ Минстроя России №675/пр от 28.02.2017 № 256/пр</t>
        </is>
      </c>
      <c r="K443" t="inlineStr">
        <is>
          <t>Арматура трубопроводная муфтовая</t>
        </is>
      </c>
      <c r="L443" t="n">
        <v>1354</v>
      </c>
      <c r="N443" t="n">
        <v>1010</v>
      </c>
      <c r="O443" t="inlineStr">
        <is>
          <t>шт.</t>
        </is>
      </c>
      <c r="P443" t="inlineStr">
        <is>
          <t>шт.</t>
        </is>
      </c>
      <c r="Q443" t="n">
        <v>1</v>
      </c>
      <c r="X443" t="n">
        <v>0</v>
      </c>
      <c r="Y443" t="n">
        <v>0</v>
      </c>
      <c r="Z443" t="n">
        <v>0</v>
      </c>
      <c r="AA443" t="n">
        <v>0</v>
      </c>
      <c r="AB443" t="n">
        <v>0</v>
      </c>
      <c r="AC443" t="n">
        <v>1</v>
      </c>
      <c r="AD443" t="n">
        <v>0</v>
      </c>
      <c r="AE443" t="n">
        <v>0</v>
      </c>
      <c r="AF443" t="inlineStr"/>
      <c r="AG443" t="n">
        <v>0</v>
      </c>
      <c r="AH443" t="n">
        <v>3</v>
      </c>
      <c r="AI443" t="n">
        <v>-1</v>
      </c>
      <c r="AJ443" t="inlineStr"/>
      <c r="AK443" t="n">
        <v>0</v>
      </c>
      <c r="AL443" t="n">
        <v>0</v>
      </c>
      <c r="AM443" t="n">
        <v>0</v>
      </c>
      <c r="AN443" t="n">
        <v>0</v>
      </c>
      <c r="AO443" t="n">
        <v>0</v>
      </c>
      <c r="AP443" t="n">
        <v>0</v>
      </c>
      <c r="AQ443" t="n">
        <v>0</v>
      </c>
      <c r="AR443" t="n">
        <v>0</v>
      </c>
    </row>
    <row r="444">
      <c r="A444">
        <f>ROW(Source!A1136)</f>
        <v/>
      </c>
      <c r="B444" t="n">
        <v>78860492</v>
      </c>
      <c r="C444" t="n">
        <v>78860485</v>
      </c>
      <c r="D444" t="n">
        <v>18408291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1-1025-90</t>
        </is>
      </c>
      <c r="J444" t="inlineStr"/>
      <c r="K444" t="inlineStr">
        <is>
          <t>Рабочий строитель среднего разряда 2,5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X444" t="n">
        <v>32.2</v>
      </c>
      <c r="Y444" t="n">
        <v>0</v>
      </c>
      <c r="Z444" t="n">
        <v>0</v>
      </c>
      <c r="AA444" t="n">
        <v>0</v>
      </c>
      <c r="AB444" t="n">
        <v>8.17</v>
      </c>
      <c r="AC444" t="n">
        <v>0</v>
      </c>
      <c r="AD444" t="n">
        <v>1</v>
      </c>
      <c r="AE444" t="n">
        <v>1</v>
      </c>
      <c r="AF444" t="inlineStr">
        <is>
          <t>)*2</t>
        </is>
      </c>
      <c r="AG444" t="n">
        <v>64.40000000000001</v>
      </c>
      <c r="AH444" t="n">
        <v>2</v>
      </c>
      <c r="AI444" t="n">
        <v>78860486</v>
      </c>
      <c r="AJ444" t="n">
        <v>456</v>
      </c>
      <c r="AK444" t="n">
        <v>0</v>
      </c>
      <c r="AL444" t="n">
        <v>0</v>
      </c>
      <c r="AM444" t="n">
        <v>0</v>
      </c>
      <c r="AN444" t="n">
        <v>0</v>
      </c>
      <c r="AO444" t="n">
        <v>0</v>
      </c>
      <c r="AP444" t="n">
        <v>0</v>
      </c>
      <c r="AQ444" t="n">
        <v>0</v>
      </c>
      <c r="AR444" t="n">
        <v>0</v>
      </c>
    </row>
    <row r="445">
      <c r="A445">
        <f>ROW(Source!A1136)</f>
        <v/>
      </c>
      <c r="B445" t="n">
        <v>78860493</v>
      </c>
      <c r="C445" t="n">
        <v>78860485</v>
      </c>
      <c r="D445" t="n">
        <v>29174913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400001</t>
        </is>
      </c>
      <c r="J445" t="inlineStr">
        <is>
          <t>ТСЭМ Московской обл., 400001, приказ Минстроя России №675/пр от 28.02.2017 № 264/пр</t>
        </is>
      </c>
      <c r="K445" t="inlineStr">
        <is>
          <t>Автомобили бортовые, грузоподъемность до 5 т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X445" t="n">
        <v>0.01</v>
      </c>
      <c r="Y445" t="n">
        <v>0</v>
      </c>
      <c r="Z445" t="n">
        <v>87.17</v>
      </c>
      <c r="AA445" t="n">
        <v>11.6</v>
      </c>
      <c r="AB445" t="n">
        <v>0</v>
      </c>
      <c r="AC445" t="n">
        <v>0</v>
      </c>
      <c r="AD445" t="n">
        <v>1</v>
      </c>
      <c r="AE445" t="n">
        <v>0</v>
      </c>
      <c r="AF445" t="inlineStr">
        <is>
          <t>)*2</t>
        </is>
      </c>
      <c r="AG445" t="n">
        <v>0.02</v>
      </c>
      <c r="AH445" t="n">
        <v>2</v>
      </c>
      <c r="AI445" t="n">
        <v>78860487</v>
      </c>
      <c r="AJ445" t="n">
        <v>457</v>
      </c>
      <c r="AK445" t="n">
        <v>0</v>
      </c>
      <c r="AL445" t="n">
        <v>0</v>
      </c>
      <c r="AM445" t="n">
        <v>0</v>
      </c>
      <c r="AN445" t="n">
        <v>0</v>
      </c>
      <c r="AO445" t="n">
        <v>0</v>
      </c>
      <c r="AP445" t="n">
        <v>0</v>
      </c>
      <c r="AQ445" t="n">
        <v>0</v>
      </c>
      <c r="AR445" t="n">
        <v>0</v>
      </c>
    </row>
    <row r="446">
      <c r="A446">
        <f>ROW(Source!A1136)</f>
        <v/>
      </c>
      <c r="B446" t="n">
        <v>78860494</v>
      </c>
      <c r="C446" t="n">
        <v>78860485</v>
      </c>
      <c r="D446" t="n">
        <v>29110139</v>
      </c>
      <c r="E446" t="n">
        <v>1</v>
      </c>
      <c r="F446" t="n">
        <v>1</v>
      </c>
      <c r="G446" t="n">
        <v>1</v>
      </c>
      <c r="H446" t="n">
        <v>3</v>
      </c>
      <c r="I446" t="inlineStr">
        <is>
          <t>101-1703</t>
        </is>
      </c>
      <c r="J446" t="inlineStr">
        <is>
          <t>ТССЦ Московской обл., 101-1703, приказ Минстроя России №675/пр от 28.02.2017 № 254/пр</t>
        </is>
      </c>
      <c r="K446" t="inlineStr">
        <is>
          <t>Прокладки резиновые (пластина техническая прессованная)</t>
        </is>
      </c>
      <c r="L446" t="n">
        <v>1346</v>
      </c>
      <c r="N446" t="n">
        <v>1009</v>
      </c>
      <c r="O446" t="inlineStr">
        <is>
          <t>кг</t>
        </is>
      </c>
      <c r="P446" t="inlineStr">
        <is>
          <t>кг</t>
        </is>
      </c>
      <c r="Q446" t="n">
        <v>1</v>
      </c>
      <c r="X446" t="n">
        <v>2</v>
      </c>
      <c r="Y446" t="n">
        <v>23.09</v>
      </c>
      <c r="Z446" t="n">
        <v>0</v>
      </c>
      <c r="AA446" t="n">
        <v>0</v>
      </c>
      <c r="AB446" t="n">
        <v>0</v>
      </c>
      <c r="AC446" t="n">
        <v>0</v>
      </c>
      <c r="AD446" t="n">
        <v>1</v>
      </c>
      <c r="AE446" t="n">
        <v>0</v>
      </c>
      <c r="AF446" t="inlineStr">
        <is>
          <t>)*2</t>
        </is>
      </c>
      <c r="AG446" t="n">
        <v>4</v>
      </c>
      <c r="AH446" t="n">
        <v>2</v>
      </c>
      <c r="AI446" t="n">
        <v>78860488</v>
      </c>
      <c r="AJ446" t="n">
        <v>458</v>
      </c>
      <c r="AK446" t="n">
        <v>0</v>
      </c>
      <c r="AL446" t="n">
        <v>0</v>
      </c>
      <c r="AM446" t="n">
        <v>0</v>
      </c>
      <c r="AN446" t="n">
        <v>0</v>
      </c>
      <c r="AO446" t="n">
        <v>0</v>
      </c>
      <c r="AP446" t="n">
        <v>0</v>
      </c>
      <c r="AQ446" t="n">
        <v>0</v>
      </c>
      <c r="AR446" t="n">
        <v>0</v>
      </c>
    </row>
    <row r="447">
      <c r="A447">
        <f>ROW(Source!A1136)</f>
        <v/>
      </c>
      <c r="B447" t="n">
        <v>78860495</v>
      </c>
      <c r="C447" t="n">
        <v>78860485</v>
      </c>
      <c r="D447" t="n">
        <v>29114240</v>
      </c>
      <c r="E447" t="n">
        <v>1</v>
      </c>
      <c r="F447" t="n">
        <v>1</v>
      </c>
      <c r="G447" t="n">
        <v>1</v>
      </c>
      <c r="H447" t="n">
        <v>3</v>
      </c>
      <c r="I447" t="inlineStr">
        <is>
          <t>101-2576</t>
        </is>
      </c>
      <c r="J447" t="inlineStr">
        <is>
          <t>ТССЦ Московской обл., 101-2576, приказ Минстроя России №675/пр от 28.02.2017 № 254/пр</t>
        </is>
      </c>
      <c r="K447" t="inlineStr">
        <is>
          <t>Болты с гайками и шайбами для санитарно-технических работ диаметром 16 мм</t>
        </is>
      </c>
      <c r="L447" t="n">
        <v>1348</v>
      </c>
      <c r="N447" t="n">
        <v>1009</v>
      </c>
      <c r="O447" t="inlineStr">
        <is>
          <t>т</t>
        </is>
      </c>
      <c r="P447" t="inlineStr">
        <is>
          <t>т</t>
        </is>
      </c>
      <c r="Q447" t="n">
        <v>1000</v>
      </c>
      <c r="X447" t="n">
        <v>0.005</v>
      </c>
      <c r="Y447" t="n">
        <v>14830</v>
      </c>
      <c r="Z447" t="n">
        <v>0</v>
      </c>
      <c r="AA447" t="n">
        <v>0</v>
      </c>
      <c r="AB447" t="n">
        <v>0</v>
      </c>
      <c r="AC447" t="n">
        <v>0</v>
      </c>
      <c r="AD447" t="n">
        <v>1</v>
      </c>
      <c r="AE447" t="n">
        <v>0</v>
      </c>
      <c r="AF447" t="inlineStr">
        <is>
          <t>)*2</t>
        </is>
      </c>
      <c r="AG447" t="n">
        <v>0.01</v>
      </c>
      <c r="AH447" t="n">
        <v>2</v>
      </c>
      <c r="AI447" t="n">
        <v>78860489</v>
      </c>
      <c r="AJ447" t="n">
        <v>459</v>
      </c>
      <c r="AK447" t="n">
        <v>0</v>
      </c>
      <c r="AL447" t="n">
        <v>0</v>
      </c>
      <c r="AM447" t="n">
        <v>0</v>
      </c>
      <c r="AN447" t="n">
        <v>0</v>
      </c>
      <c r="AO447" t="n">
        <v>0</v>
      </c>
      <c r="AP447" t="n">
        <v>0</v>
      </c>
      <c r="AQ447" t="n">
        <v>0</v>
      </c>
      <c r="AR447" t="n">
        <v>0</v>
      </c>
    </row>
    <row r="448">
      <c r="A448">
        <f>ROW(Source!A1136)</f>
        <v/>
      </c>
      <c r="B448" t="n">
        <v>78860496</v>
      </c>
      <c r="C448" t="n">
        <v>78860485</v>
      </c>
      <c r="D448" t="n">
        <v>29150040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411-0001</t>
        </is>
      </c>
      <c r="J448" t="inlineStr">
        <is>
          <t>ТССЦ Московской обл., 411-0001, приказ Минстроя России №675/пр от 28.02.2017 № 257/пр</t>
        </is>
      </c>
      <c r="K448" t="inlineStr">
        <is>
          <t>Вода</t>
        </is>
      </c>
      <c r="L448" t="n">
        <v>1339</v>
      </c>
      <c r="N448" t="n">
        <v>1007</v>
      </c>
      <c r="O448" t="inlineStr">
        <is>
          <t>м3</t>
        </is>
      </c>
      <c r="P448" t="inlineStr">
        <is>
          <t>м3</t>
        </is>
      </c>
      <c r="Q448" t="n">
        <v>1</v>
      </c>
      <c r="X448" t="n">
        <v>7.8</v>
      </c>
      <c r="Y448" t="n">
        <v>2.44</v>
      </c>
      <c r="Z448" t="n">
        <v>0</v>
      </c>
      <c r="AA448" t="n">
        <v>0</v>
      </c>
      <c r="AB448" t="n">
        <v>0</v>
      </c>
      <c r="AC448" t="n">
        <v>0</v>
      </c>
      <c r="AD448" t="n">
        <v>1</v>
      </c>
      <c r="AE448" t="n">
        <v>0</v>
      </c>
      <c r="AF448" t="inlineStr">
        <is>
          <t>)*2</t>
        </is>
      </c>
      <c r="AG448" t="n">
        <v>15.6</v>
      </c>
      <c r="AH448" t="n">
        <v>2</v>
      </c>
      <c r="AI448" t="n">
        <v>78860490</v>
      </c>
      <c r="AJ448" t="n">
        <v>460</v>
      </c>
      <c r="AK448" t="n">
        <v>0</v>
      </c>
      <c r="AL448" t="n">
        <v>0</v>
      </c>
      <c r="AM448" t="n">
        <v>0</v>
      </c>
      <c r="AN448" t="n">
        <v>0</v>
      </c>
      <c r="AO448" t="n">
        <v>0</v>
      </c>
      <c r="AP448" t="n">
        <v>0</v>
      </c>
      <c r="AQ448" t="n">
        <v>0</v>
      </c>
      <c r="AR448" t="n">
        <v>0</v>
      </c>
    </row>
    <row r="449">
      <c r="A449">
        <f>ROW(Source!A1176)</f>
        <v/>
      </c>
      <c r="B449" t="n">
        <v>78860578</v>
      </c>
      <c r="C449" t="n">
        <v>78860561</v>
      </c>
      <c r="D449" t="n">
        <v>18411117</v>
      </c>
      <c r="E449" t="n">
        <v>1</v>
      </c>
      <c r="F449" t="n">
        <v>1</v>
      </c>
      <c r="G449" t="n">
        <v>1</v>
      </c>
      <c r="H449" t="n">
        <v>1</v>
      </c>
      <c r="I449" t="inlineStr">
        <is>
          <t>1-1040-90</t>
        </is>
      </c>
      <c r="J449" t="inlineStr"/>
      <c r="K449" t="inlineStr">
        <is>
          <t>Рабочий строитель среднего разряда 4</t>
        </is>
      </c>
      <c r="L449" t="n">
        <v>1369</v>
      </c>
      <c r="N449" t="n">
        <v>1013</v>
      </c>
      <c r="O449" t="inlineStr">
        <is>
          <t>чел.-ч</t>
        </is>
      </c>
      <c r="P449" t="inlineStr">
        <is>
          <t>чел.-ч</t>
        </is>
      </c>
      <c r="Q449" t="n">
        <v>1</v>
      </c>
      <c r="X449" t="n">
        <v>183</v>
      </c>
      <c r="Y449" t="n">
        <v>0</v>
      </c>
      <c r="Z449" t="n">
        <v>0</v>
      </c>
      <c r="AA449" t="n">
        <v>0</v>
      </c>
      <c r="AB449" t="n">
        <v>9.619999999999999</v>
      </c>
      <c r="AC449" t="n">
        <v>0</v>
      </c>
      <c r="AD449" t="n">
        <v>1</v>
      </c>
      <c r="AE449" t="n">
        <v>1</v>
      </c>
      <c r="AF449" t="inlineStr"/>
      <c r="AG449" t="n">
        <v>183</v>
      </c>
      <c r="AH449" t="n">
        <v>2</v>
      </c>
      <c r="AI449" t="n">
        <v>78860578</v>
      </c>
      <c r="AJ449" t="n">
        <v>462</v>
      </c>
      <c r="AK449" t="n">
        <v>0</v>
      </c>
      <c r="AL449" t="n">
        <v>0</v>
      </c>
      <c r="AM449" t="n">
        <v>0</v>
      </c>
      <c r="AN449" t="n">
        <v>0</v>
      </c>
      <c r="AO449" t="n">
        <v>0</v>
      </c>
      <c r="AP449" t="n">
        <v>0</v>
      </c>
      <c r="AQ449" t="n">
        <v>0</v>
      </c>
      <c r="AR449" t="n">
        <v>0</v>
      </c>
    </row>
    <row r="450">
      <c r="A450">
        <f>ROW(Source!A1176)</f>
        <v/>
      </c>
      <c r="B450" t="n">
        <v>78860579</v>
      </c>
      <c r="C450" t="n">
        <v>78860561</v>
      </c>
      <c r="D450" t="n">
        <v>29172659</v>
      </c>
      <c r="E450" t="n">
        <v>1</v>
      </c>
      <c r="F450" t="n">
        <v>1</v>
      </c>
      <c r="G450" t="n">
        <v>1</v>
      </c>
      <c r="H450" t="n">
        <v>2</v>
      </c>
      <c r="I450" t="inlineStr">
        <is>
          <t>040504</t>
        </is>
      </c>
      <c r="J450" t="inlineStr">
        <is>
          <t>ТСЭМ Московской обл., 040504, приказ Минстроя России №675/пр от 28.02.2017 № 264/пр</t>
        </is>
      </c>
      <c r="K450" t="inlineStr">
        <is>
          <t>Аппарат для газовой сварки и резки</t>
        </is>
      </c>
      <c r="L450" t="n">
        <v>1368</v>
      </c>
      <c r="N450" t="n">
        <v>1011</v>
      </c>
      <c r="O450" t="inlineStr">
        <is>
          <t>маш.-ч</t>
        </is>
      </c>
      <c r="P450" t="inlineStr">
        <is>
          <t>маш.-ч</t>
        </is>
      </c>
      <c r="Q450" t="n">
        <v>1</v>
      </c>
      <c r="X450" t="n">
        <v>2.7</v>
      </c>
      <c r="Y450" t="n">
        <v>0</v>
      </c>
      <c r="Z450" t="n">
        <v>1.2</v>
      </c>
      <c r="AA450" t="n">
        <v>0</v>
      </c>
      <c r="AB450" t="n">
        <v>0</v>
      </c>
      <c r="AC450" t="n">
        <v>0</v>
      </c>
      <c r="AD450" t="n">
        <v>1</v>
      </c>
      <c r="AE450" t="n">
        <v>0</v>
      </c>
      <c r="AF450" t="inlineStr"/>
      <c r="AG450" t="n">
        <v>2.7</v>
      </c>
      <c r="AH450" t="n">
        <v>2</v>
      </c>
      <c r="AI450" t="n">
        <v>78860579</v>
      </c>
      <c r="AJ450" t="n">
        <v>463</v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</row>
    <row r="451">
      <c r="A451">
        <f>ROW(Source!A1176)</f>
        <v/>
      </c>
      <c r="B451" t="n">
        <v>78860580</v>
      </c>
      <c r="C451" t="n">
        <v>78860561</v>
      </c>
      <c r="D451" t="n">
        <v>29174500</v>
      </c>
      <c r="E451" t="n">
        <v>1</v>
      </c>
      <c r="F451" t="n">
        <v>1</v>
      </c>
      <c r="G451" t="n">
        <v>1</v>
      </c>
      <c r="H451" t="n">
        <v>2</v>
      </c>
      <c r="I451" t="inlineStr">
        <is>
          <t>330206</t>
        </is>
      </c>
      <c r="J451" t="inlineStr">
        <is>
          <t>ТСЭМ Московской обл., 330206, приказ Минстроя России №675/пр от 28.02.2017 № 264/пр</t>
        </is>
      </c>
      <c r="K451" t="inlineStr">
        <is>
          <t>Дрели электрические</t>
        </is>
      </c>
      <c r="L451" t="n">
        <v>1368</v>
      </c>
      <c r="N451" t="n">
        <v>1011</v>
      </c>
      <c r="O451" t="inlineStr">
        <is>
          <t>маш.-ч</t>
        </is>
      </c>
      <c r="P451" t="inlineStr">
        <is>
          <t>маш.-ч</t>
        </is>
      </c>
      <c r="Q451" t="n">
        <v>1</v>
      </c>
      <c r="X451" t="n">
        <v>4.64</v>
      </c>
      <c r="Y451" t="n">
        <v>0</v>
      </c>
      <c r="Z451" t="n">
        <v>1.95</v>
      </c>
      <c r="AA451" t="n">
        <v>0</v>
      </c>
      <c r="AB451" t="n">
        <v>0</v>
      </c>
      <c r="AC451" t="n">
        <v>0</v>
      </c>
      <c r="AD451" t="n">
        <v>1</v>
      </c>
      <c r="AE451" t="n">
        <v>0</v>
      </c>
      <c r="AF451" t="inlineStr"/>
      <c r="AG451" t="n">
        <v>4.64</v>
      </c>
      <c r="AH451" t="n">
        <v>2</v>
      </c>
      <c r="AI451" t="n">
        <v>78860580</v>
      </c>
      <c r="AJ451" t="n">
        <v>464</v>
      </c>
      <c r="AK451" t="n">
        <v>0</v>
      </c>
      <c r="AL451" t="n">
        <v>0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</row>
    <row r="452">
      <c r="A452">
        <f>ROW(Source!A1176)</f>
        <v/>
      </c>
      <c r="B452" t="n">
        <v>78860581</v>
      </c>
      <c r="C452" t="n">
        <v>78860561</v>
      </c>
      <c r="D452" t="n">
        <v>29174913</v>
      </c>
      <c r="E452" t="n">
        <v>1</v>
      </c>
      <c r="F452" t="n">
        <v>1</v>
      </c>
      <c r="G452" t="n">
        <v>1</v>
      </c>
      <c r="H452" t="n">
        <v>2</v>
      </c>
      <c r="I452" t="inlineStr">
        <is>
          <t>400001</t>
        </is>
      </c>
      <c r="J452" t="inlineStr">
        <is>
          <t>ТСЭМ Московской обл., 400001, приказ Минстроя России №675/пр от 28.02.2017 № 264/пр</t>
        </is>
      </c>
      <c r="K452" t="inlineStr">
        <is>
          <t>Автомобили бортовые, грузоподъемность до 5 т</t>
        </is>
      </c>
      <c r="L452" t="n">
        <v>1368</v>
      </c>
      <c r="N452" t="n">
        <v>1011</v>
      </c>
      <c r="O452" t="inlineStr">
        <is>
          <t>маш.-ч</t>
        </is>
      </c>
      <c r="P452" t="inlineStr">
        <is>
          <t>маш.-ч</t>
        </is>
      </c>
      <c r="Q452" t="n">
        <v>1</v>
      </c>
      <c r="X452" t="n">
        <v>0.6</v>
      </c>
      <c r="Y452" t="n">
        <v>0</v>
      </c>
      <c r="Z452" t="n">
        <v>87.17</v>
      </c>
      <c r="AA452" t="n">
        <v>11.6</v>
      </c>
      <c r="AB452" t="n">
        <v>0</v>
      </c>
      <c r="AC452" t="n">
        <v>0</v>
      </c>
      <c r="AD452" t="n">
        <v>1</v>
      </c>
      <c r="AE452" t="n">
        <v>0</v>
      </c>
      <c r="AF452" t="inlineStr"/>
      <c r="AG452" t="n">
        <v>0.6</v>
      </c>
      <c r="AH452" t="n">
        <v>2</v>
      </c>
      <c r="AI452" t="n">
        <v>78860581</v>
      </c>
      <c r="AJ452" t="n">
        <v>465</v>
      </c>
      <c r="AK452" t="n">
        <v>0</v>
      </c>
      <c r="AL452" t="n">
        <v>0</v>
      </c>
      <c r="AM452" t="n">
        <v>0</v>
      </c>
      <c r="AN452" t="n">
        <v>0</v>
      </c>
      <c r="AO452" t="n">
        <v>0</v>
      </c>
      <c r="AP452" t="n">
        <v>0</v>
      </c>
      <c r="AQ452" t="n">
        <v>0</v>
      </c>
      <c r="AR452" t="n">
        <v>0</v>
      </c>
    </row>
    <row r="453">
      <c r="A453">
        <f>ROW(Source!A1176)</f>
        <v/>
      </c>
      <c r="B453" t="n">
        <v>78860582</v>
      </c>
      <c r="C453" t="n">
        <v>78860561</v>
      </c>
      <c r="D453" t="n">
        <v>29107441</v>
      </c>
      <c r="E453" t="n">
        <v>1</v>
      </c>
      <c r="F453" t="n">
        <v>1</v>
      </c>
      <c r="G453" t="n">
        <v>1</v>
      </c>
      <c r="H453" t="n">
        <v>3</v>
      </c>
      <c r="I453" t="inlineStr">
        <is>
          <t>101-0324</t>
        </is>
      </c>
      <c r="J453" t="inlineStr">
        <is>
          <t>ТССЦ Московской обл., 101-0324, приказ Минстроя России №675/пр от 28.02.2017 № 254/пр</t>
        </is>
      </c>
      <c r="K453" t="inlineStr">
        <is>
          <t>Кислород технический газообразный</t>
        </is>
      </c>
      <c r="L453" t="n">
        <v>1339</v>
      </c>
      <c r="N453" t="n">
        <v>1007</v>
      </c>
      <c r="O453" t="inlineStr">
        <is>
          <t>м3</t>
        </is>
      </c>
      <c r="P453" t="inlineStr">
        <is>
          <t>м3</t>
        </is>
      </c>
      <c r="Q453" t="n">
        <v>1</v>
      </c>
      <c r="X453" t="n">
        <v>0.48</v>
      </c>
      <c r="Y453" t="n">
        <v>6.23</v>
      </c>
      <c r="Z453" t="n">
        <v>0</v>
      </c>
      <c r="AA453" t="n">
        <v>0</v>
      </c>
      <c r="AB453" t="n">
        <v>0</v>
      </c>
      <c r="AC453" t="n">
        <v>0</v>
      </c>
      <c r="AD453" t="n">
        <v>1</v>
      </c>
      <c r="AE453" t="n">
        <v>0</v>
      </c>
      <c r="AF453" t="inlineStr"/>
      <c r="AG453" t="n">
        <v>0.48</v>
      </c>
      <c r="AH453" t="n">
        <v>2</v>
      </c>
      <c r="AI453" t="n">
        <v>78860582</v>
      </c>
      <c r="AJ453" t="n">
        <v>466</v>
      </c>
      <c r="AK453" t="n">
        <v>0</v>
      </c>
      <c r="AL453" t="n">
        <v>0</v>
      </c>
      <c r="AM453" t="n">
        <v>0</v>
      </c>
      <c r="AN453" t="n">
        <v>0</v>
      </c>
      <c r="AO453" t="n">
        <v>0</v>
      </c>
      <c r="AP453" t="n">
        <v>0</v>
      </c>
      <c r="AQ453" t="n">
        <v>0</v>
      </c>
      <c r="AR453" t="n">
        <v>0</v>
      </c>
    </row>
    <row r="454">
      <c r="A454">
        <f>ROW(Source!A1176)</f>
        <v/>
      </c>
      <c r="B454" t="n">
        <v>78860583</v>
      </c>
      <c r="C454" t="n">
        <v>78860561</v>
      </c>
      <c r="D454" t="n">
        <v>29107430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101-1602</t>
        </is>
      </c>
      <c r="J454" t="inlineStr">
        <is>
          <t>ТССЦ Московской обл., 101-1602, приказ Минстроя России №675/пр от 28.02.2017 № 254/пр</t>
        </is>
      </c>
      <c r="K454" t="inlineStr">
        <is>
          <t>Ацетилен газообразный технический</t>
        </is>
      </c>
      <c r="L454" t="n">
        <v>1339</v>
      </c>
      <c r="N454" t="n">
        <v>1007</v>
      </c>
      <c r="O454" t="inlineStr">
        <is>
          <t>м3</t>
        </is>
      </c>
      <c r="P454" t="inlineStr">
        <is>
          <t>м3</t>
        </is>
      </c>
      <c r="Q454" t="n">
        <v>1</v>
      </c>
      <c r="X454" t="n">
        <v>0.21</v>
      </c>
      <c r="Y454" t="n">
        <v>38.49</v>
      </c>
      <c r="Z454" t="n">
        <v>0</v>
      </c>
      <c r="AA454" t="n">
        <v>0</v>
      </c>
      <c r="AB454" t="n">
        <v>0</v>
      </c>
      <c r="AC454" t="n">
        <v>0</v>
      </c>
      <c r="AD454" t="n">
        <v>1</v>
      </c>
      <c r="AE454" t="n">
        <v>0</v>
      </c>
      <c r="AF454" t="inlineStr"/>
      <c r="AG454" t="n">
        <v>0.21</v>
      </c>
      <c r="AH454" t="n">
        <v>2</v>
      </c>
      <c r="AI454" t="n">
        <v>78860583</v>
      </c>
      <c r="AJ454" t="n">
        <v>467</v>
      </c>
      <c r="AK454" t="n">
        <v>0</v>
      </c>
      <c r="AL454" t="n">
        <v>0</v>
      </c>
      <c r="AM454" t="n">
        <v>0</v>
      </c>
      <c r="AN454" t="n">
        <v>0</v>
      </c>
      <c r="AO454" t="n">
        <v>0</v>
      </c>
      <c r="AP454" t="n">
        <v>0</v>
      </c>
      <c r="AQ454" t="n">
        <v>0</v>
      </c>
      <c r="AR454" t="n">
        <v>0</v>
      </c>
    </row>
    <row r="455">
      <c r="A455">
        <f>ROW(Source!A1176)</f>
        <v/>
      </c>
      <c r="B455" t="n">
        <v>78860584</v>
      </c>
      <c r="C455" t="n">
        <v>78860561</v>
      </c>
      <c r="D455" t="n">
        <v>29117365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103-1460</t>
        </is>
      </c>
      <c r="J455" t="inlineStr">
        <is>
          <t>ТССЦ Московской обл., 103-1460, приказ Минстроя России №675/пр от 28.02.2017 № 254/пр</t>
        </is>
      </c>
      <c r="K455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455" t="n">
        <v>1301</v>
      </c>
      <c r="N455" t="n">
        <v>1003</v>
      </c>
      <c r="O455" t="inlineStr">
        <is>
          <t>м</t>
        </is>
      </c>
      <c r="P455" t="inlineStr">
        <is>
          <t>м</t>
        </is>
      </c>
      <c r="Q455" t="n">
        <v>1</v>
      </c>
      <c r="X455" t="n">
        <v>97.8</v>
      </c>
      <c r="Y455" t="n">
        <v>28.48</v>
      </c>
      <c r="Z455" t="n">
        <v>0</v>
      </c>
      <c r="AA455" t="n">
        <v>0</v>
      </c>
      <c r="AB455" t="n">
        <v>0</v>
      </c>
      <c r="AC455" t="n">
        <v>0</v>
      </c>
      <c r="AD455" t="n">
        <v>1</v>
      </c>
      <c r="AE455" t="n">
        <v>0</v>
      </c>
      <c r="AF455" t="inlineStr"/>
      <c r="AG455" t="n">
        <v>97.8</v>
      </c>
      <c r="AH455" t="n">
        <v>2</v>
      </c>
      <c r="AI455" t="n">
        <v>78860584</v>
      </c>
      <c r="AJ455" t="n">
        <v>468</v>
      </c>
      <c r="AK455" t="n">
        <v>0</v>
      </c>
      <c r="AL455" t="n">
        <v>0</v>
      </c>
      <c r="AM455" t="n">
        <v>0</v>
      </c>
      <c r="AN455" t="n">
        <v>0</v>
      </c>
      <c r="AO455" t="n">
        <v>0</v>
      </c>
      <c r="AP455" t="n">
        <v>0</v>
      </c>
      <c r="AQ455" t="n">
        <v>0</v>
      </c>
      <c r="AR455" t="n">
        <v>0</v>
      </c>
    </row>
    <row r="456">
      <c r="A456">
        <f>ROW(Source!A1176)</f>
        <v/>
      </c>
      <c r="B456" t="n">
        <v>78860585</v>
      </c>
      <c r="C456" t="n">
        <v>78860561</v>
      </c>
      <c r="D456" t="n">
        <v>29117371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103-9910</t>
        </is>
      </c>
      <c r="J456" t="inlineStr">
        <is>
          <t>ТССЦ Московской обл., 103-9910, приказ Минстроя России №675/пр от 28.02.2017 № 254/пр</t>
        </is>
      </c>
      <c r="K456" t="inlineStr">
        <is>
          <t>Фасонные и соединительные части к многослойным металлополимерным трубам</t>
        </is>
      </c>
      <c r="L456" t="n">
        <v>1354</v>
      </c>
      <c r="N456" t="n">
        <v>1010</v>
      </c>
      <c r="O456" t="inlineStr">
        <is>
          <t>шт.</t>
        </is>
      </c>
      <c r="P456" t="inlineStr">
        <is>
          <t>шт.</t>
        </is>
      </c>
      <c r="Q456" t="n">
        <v>1</v>
      </c>
      <c r="X456" t="n">
        <v>0</v>
      </c>
      <c r="Y456" t="n">
        <v>0</v>
      </c>
      <c r="Z456" t="n">
        <v>0</v>
      </c>
      <c r="AA456" t="n">
        <v>0</v>
      </c>
      <c r="AB456" t="n">
        <v>0</v>
      </c>
      <c r="AC456" t="n">
        <v>1</v>
      </c>
      <c r="AD456" t="n">
        <v>0</v>
      </c>
      <c r="AE456" t="n">
        <v>0</v>
      </c>
      <c r="AF456" t="inlineStr"/>
      <c r="AG456" t="n">
        <v>0</v>
      </c>
      <c r="AH456" t="n">
        <v>3</v>
      </c>
      <c r="AI456" t="n">
        <v>-1</v>
      </c>
      <c r="AJ456" t="inlineStr"/>
      <c r="AK456" t="n">
        <v>0</v>
      </c>
      <c r="AL456" t="n">
        <v>0</v>
      </c>
      <c r="AM456" t="n">
        <v>0</v>
      </c>
      <c r="AN456" t="n">
        <v>0</v>
      </c>
      <c r="AO456" t="n">
        <v>0</v>
      </c>
      <c r="AP456" t="n">
        <v>0</v>
      </c>
      <c r="AQ456" t="n">
        <v>0</v>
      </c>
      <c r="AR456" t="n">
        <v>0</v>
      </c>
    </row>
    <row r="457">
      <c r="A457">
        <f>ROW(Source!A1176)</f>
        <v/>
      </c>
      <c r="B457" t="n">
        <v>78860586</v>
      </c>
      <c r="C457" t="n">
        <v>78860561</v>
      </c>
      <c r="D457" t="n">
        <v>29140635</v>
      </c>
      <c r="E457" t="n">
        <v>1</v>
      </c>
      <c r="F457" t="n">
        <v>1</v>
      </c>
      <c r="G457" t="n">
        <v>1</v>
      </c>
      <c r="H457" t="n">
        <v>3</v>
      </c>
      <c r="I457" t="inlineStr">
        <is>
          <t>301-1380</t>
        </is>
      </c>
      <c r="J457" t="inlineStr">
        <is>
          <t>ТССЦ Московской обл., 301-1380, приказ Минстроя России №675/пр от 28.02.2017 № 256/пр</t>
        </is>
      </c>
      <c r="K457" t="inlineStr">
        <is>
          <t>Трубки защитные гофрированные</t>
        </is>
      </c>
      <c r="L457" t="n">
        <v>1301</v>
      </c>
      <c r="N457" t="n">
        <v>1003</v>
      </c>
      <c r="O457" t="inlineStr">
        <is>
          <t>м</t>
        </is>
      </c>
      <c r="P457" t="inlineStr">
        <is>
          <t>м</t>
        </is>
      </c>
      <c r="Q457" t="n">
        <v>1</v>
      </c>
      <c r="X457" t="n">
        <v>7</v>
      </c>
      <c r="Y457" t="n">
        <v>9.52</v>
      </c>
      <c r="Z457" t="n">
        <v>0</v>
      </c>
      <c r="AA457" t="n">
        <v>0</v>
      </c>
      <c r="AB457" t="n">
        <v>0</v>
      </c>
      <c r="AC457" t="n">
        <v>0</v>
      </c>
      <c r="AD457" t="n">
        <v>1</v>
      </c>
      <c r="AE457" t="n">
        <v>0</v>
      </c>
      <c r="AF457" t="inlineStr"/>
      <c r="AG457" t="n">
        <v>7</v>
      </c>
      <c r="AH457" t="n">
        <v>2</v>
      </c>
      <c r="AI457" t="n">
        <v>78860586</v>
      </c>
      <c r="AJ457" t="n">
        <v>469</v>
      </c>
      <c r="AK457" t="n">
        <v>0</v>
      </c>
      <c r="AL457" t="n">
        <v>0</v>
      </c>
      <c r="AM457" t="n">
        <v>0</v>
      </c>
      <c r="AN457" t="n">
        <v>0</v>
      </c>
      <c r="AO457" t="n">
        <v>0</v>
      </c>
      <c r="AP457" t="n">
        <v>0</v>
      </c>
      <c r="AQ457" t="n">
        <v>0</v>
      </c>
      <c r="AR457" t="n">
        <v>0</v>
      </c>
    </row>
    <row r="458">
      <c r="A458">
        <f>ROW(Source!A1176)</f>
        <v/>
      </c>
      <c r="B458" t="n">
        <v>78860587</v>
      </c>
      <c r="C458" t="n">
        <v>78860561</v>
      </c>
      <c r="D458" t="n">
        <v>29139870</v>
      </c>
      <c r="E458" t="n">
        <v>1</v>
      </c>
      <c r="F458" t="n">
        <v>1</v>
      </c>
      <c r="G458" t="n">
        <v>1</v>
      </c>
      <c r="H458" t="n">
        <v>3</v>
      </c>
      <c r="I458" t="inlineStr">
        <is>
          <t>301-9240</t>
        </is>
      </c>
      <c r="J458" t="inlineStr">
        <is>
          <t>ТССЦ Московской обл., 301-9240, приказ Минстроя России №675/пр от 28.02.2017 № 256/пр</t>
        </is>
      </c>
      <c r="K458" t="inlineStr">
        <is>
          <t>Крепления</t>
        </is>
      </c>
      <c r="L458" t="n">
        <v>1346</v>
      </c>
      <c r="N458" t="n">
        <v>1009</v>
      </c>
      <c r="O458" t="inlineStr">
        <is>
          <t>кг</t>
        </is>
      </c>
      <c r="P458" t="inlineStr">
        <is>
          <t>кг</t>
        </is>
      </c>
      <c r="Q458" t="n">
        <v>1</v>
      </c>
      <c r="X458" t="n">
        <v>0</v>
      </c>
      <c r="Y458" t="n">
        <v>0</v>
      </c>
      <c r="Z458" t="n">
        <v>0</v>
      </c>
      <c r="AA458" t="n">
        <v>0</v>
      </c>
      <c r="AB458" t="n">
        <v>0</v>
      </c>
      <c r="AC458" t="n">
        <v>1</v>
      </c>
      <c r="AD458" t="n">
        <v>0</v>
      </c>
      <c r="AE458" t="n">
        <v>0</v>
      </c>
      <c r="AF458" t="inlineStr"/>
      <c r="AG458" t="n">
        <v>0</v>
      </c>
      <c r="AH458" t="n">
        <v>3</v>
      </c>
      <c r="AI458" t="n">
        <v>-1</v>
      </c>
      <c r="AJ458" t="inlineStr"/>
      <c r="AK458" t="n">
        <v>0</v>
      </c>
      <c r="AL458" t="n">
        <v>0</v>
      </c>
      <c r="AM458" t="n">
        <v>0</v>
      </c>
      <c r="AN458" t="n">
        <v>0</v>
      </c>
      <c r="AO458" t="n">
        <v>0</v>
      </c>
      <c r="AP458" t="n">
        <v>0</v>
      </c>
      <c r="AQ458" t="n">
        <v>0</v>
      </c>
      <c r="AR458" t="n">
        <v>0</v>
      </c>
    </row>
    <row r="459">
      <c r="A459">
        <f>ROW(Source!A1176)</f>
        <v/>
      </c>
      <c r="B459" t="n">
        <v>78860588</v>
      </c>
      <c r="C459" t="n">
        <v>78860561</v>
      </c>
      <c r="D459" t="n">
        <v>29144271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302-9912</t>
        </is>
      </c>
      <c r="J459" t="inlineStr">
        <is>
          <t>ТССЦ Московской обл., 302-9912, приказ Минстроя России №675/пр от 28.02.2017 № 256/пр</t>
        </is>
      </c>
      <c r="K459" t="inlineStr">
        <is>
          <t>Арматура запорная к многослойным металлополимерным трубам</t>
        </is>
      </c>
      <c r="L459" t="n">
        <v>1354</v>
      </c>
      <c r="N459" t="n">
        <v>1010</v>
      </c>
      <c r="O459" t="inlineStr">
        <is>
          <t>шт.</t>
        </is>
      </c>
      <c r="P459" t="inlineStr">
        <is>
          <t>шт.</t>
        </is>
      </c>
      <c r="Q459" t="n">
        <v>1</v>
      </c>
      <c r="X459" t="n">
        <v>0</v>
      </c>
      <c r="Y459" t="n">
        <v>0</v>
      </c>
      <c r="Z459" t="n">
        <v>0</v>
      </c>
      <c r="AA459" t="n">
        <v>0</v>
      </c>
      <c r="AB459" t="n">
        <v>0</v>
      </c>
      <c r="AC459" t="n">
        <v>1</v>
      </c>
      <c r="AD459" t="n">
        <v>0</v>
      </c>
      <c r="AE459" t="n">
        <v>0</v>
      </c>
      <c r="AF459" t="inlineStr"/>
      <c r="AG459" t="n">
        <v>0</v>
      </c>
      <c r="AH459" t="n">
        <v>3</v>
      </c>
      <c r="AI459" t="n">
        <v>-1</v>
      </c>
      <c r="AJ459" t="inlineStr"/>
      <c r="AK459" t="n">
        <v>0</v>
      </c>
      <c r="AL459" t="n">
        <v>0</v>
      </c>
      <c r="AM459" t="n">
        <v>0</v>
      </c>
      <c r="AN459" t="n">
        <v>0</v>
      </c>
      <c r="AO459" t="n">
        <v>0</v>
      </c>
      <c r="AP459" t="n">
        <v>0</v>
      </c>
      <c r="AQ459" t="n">
        <v>0</v>
      </c>
      <c r="AR459" t="n">
        <v>0</v>
      </c>
    </row>
    <row r="460">
      <c r="A460">
        <f>ROW(Source!A1177)</f>
        <v/>
      </c>
      <c r="B460" t="n">
        <v>78860594</v>
      </c>
      <c r="C460" t="n">
        <v>78860592</v>
      </c>
      <c r="D460" t="n">
        <v>18407150</v>
      </c>
      <c r="E460" t="n">
        <v>1</v>
      </c>
      <c r="F460" t="n">
        <v>1</v>
      </c>
      <c r="G460" t="n">
        <v>1</v>
      </c>
      <c r="H460" t="n">
        <v>1</v>
      </c>
      <c r="I460" t="inlineStr">
        <is>
          <t>1-1030-90</t>
        </is>
      </c>
      <c r="J460" t="inlineStr"/>
      <c r="K460" t="inlineStr">
        <is>
          <t>Рабочий строитель среднего разряда 3</t>
        </is>
      </c>
      <c r="L460" t="n">
        <v>1369</v>
      </c>
      <c r="N460" t="n">
        <v>1013</v>
      </c>
      <c r="O460" t="inlineStr">
        <is>
          <t>чел.-ч</t>
        </is>
      </c>
      <c r="P460" t="inlineStr">
        <is>
          <t>чел.-ч</t>
        </is>
      </c>
      <c r="Q460" t="n">
        <v>1</v>
      </c>
      <c r="X460" t="n">
        <v>37.8</v>
      </c>
      <c r="Y460" t="n">
        <v>0</v>
      </c>
      <c r="Z460" t="n">
        <v>0</v>
      </c>
      <c r="AA460" t="n">
        <v>0</v>
      </c>
      <c r="AB460" t="n">
        <v>8.529999999999999</v>
      </c>
      <c r="AC460" t="n">
        <v>0</v>
      </c>
      <c r="AD460" t="n">
        <v>1</v>
      </c>
      <c r="AE460" t="n">
        <v>1</v>
      </c>
      <c r="AF460" t="inlineStr"/>
      <c r="AG460" t="n">
        <v>37.8</v>
      </c>
      <c r="AH460" t="n">
        <v>2</v>
      </c>
      <c r="AI460" t="n">
        <v>78860593</v>
      </c>
      <c r="AJ460" t="n">
        <v>470</v>
      </c>
      <c r="AK460" t="n">
        <v>0</v>
      </c>
      <c r="AL460" t="n">
        <v>0</v>
      </c>
      <c r="AM460" t="n">
        <v>0</v>
      </c>
      <c r="AN460" t="n">
        <v>0</v>
      </c>
      <c r="AO460" t="n">
        <v>0</v>
      </c>
      <c r="AP460" t="n">
        <v>0</v>
      </c>
      <c r="AQ460" t="n">
        <v>0</v>
      </c>
      <c r="AR460" t="n">
        <v>0</v>
      </c>
    </row>
    <row r="461">
      <c r="A461">
        <f>ROW(Source!A1178)</f>
        <v/>
      </c>
      <c r="B461" t="n">
        <v>78860611</v>
      </c>
      <c r="C461" t="n">
        <v>78860595</v>
      </c>
      <c r="D461" t="n">
        <v>18413627</v>
      </c>
      <c r="E461" t="n">
        <v>1</v>
      </c>
      <c r="F461" t="n">
        <v>1</v>
      </c>
      <c r="G461" t="n">
        <v>1</v>
      </c>
      <c r="H461" t="n">
        <v>1</v>
      </c>
      <c r="I461" t="inlineStr">
        <is>
          <t>1-1042-90</t>
        </is>
      </c>
      <c r="J461" t="inlineStr"/>
      <c r="K461" t="inlineStr">
        <is>
          <t>Рабочий строитель среднего разряда 4,2</t>
        </is>
      </c>
      <c r="L461" t="n">
        <v>1369</v>
      </c>
      <c r="N461" t="n">
        <v>1013</v>
      </c>
      <c r="O461" t="inlineStr">
        <is>
          <t>чел.-ч</t>
        </is>
      </c>
      <c r="P461" t="inlineStr">
        <is>
          <t>чел.-ч</t>
        </is>
      </c>
      <c r="Q461" t="n">
        <v>1</v>
      </c>
      <c r="X461" t="n">
        <v>121.8</v>
      </c>
      <c r="Y461" t="n">
        <v>0</v>
      </c>
      <c r="Z461" t="n">
        <v>0</v>
      </c>
      <c r="AA461" t="n">
        <v>0</v>
      </c>
      <c r="AB461" t="n">
        <v>9.92</v>
      </c>
      <c r="AC461" t="n">
        <v>0</v>
      </c>
      <c r="AD461" t="n">
        <v>1</v>
      </c>
      <c r="AE461" t="n">
        <v>1</v>
      </c>
      <c r="AF461" t="inlineStr"/>
      <c r="AG461" t="n">
        <v>121.8</v>
      </c>
      <c r="AH461" t="n">
        <v>2</v>
      </c>
      <c r="AI461" t="n">
        <v>78860596</v>
      </c>
      <c r="AJ461" t="n">
        <v>471</v>
      </c>
      <c r="AK461" t="n">
        <v>0</v>
      </c>
      <c r="AL461" t="n">
        <v>0</v>
      </c>
      <c r="AM461" t="n">
        <v>0</v>
      </c>
      <c r="AN461" t="n">
        <v>0</v>
      </c>
      <c r="AO461" t="n">
        <v>0</v>
      </c>
      <c r="AP461" t="n">
        <v>0</v>
      </c>
      <c r="AQ461" t="n">
        <v>0</v>
      </c>
      <c r="AR461" t="n">
        <v>0</v>
      </c>
    </row>
    <row r="462">
      <c r="A462">
        <f>ROW(Source!A1178)</f>
        <v/>
      </c>
      <c r="B462" t="n">
        <v>78860612</v>
      </c>
      <c r="C462" t="n">
        <v>78860595</v>
      </c>
      <c r="D462" t="n">
        <v>121548</v>
      </c>
      <c r="E462" t="n">
        <v>1</v>
      </c>
      <c r="F462" t="n">
        <v>1</v>
      </c>
      <c r="G462" t="n">
        <v>1</v>
      </c>
      <c r="H462" t="n">
        <v>1</v>
      </c>
      <c r="I462" t="inlineStr">
        <is>
          <t>2</t>
        </is>
      </c>
      <c r="J462" t="inlineStr"/>
      <c r="K462" t="inlineStr">
        <is>
          <t>Затраты труда машинистов</t>
        </is>
      </c>
      <c r="L462" t="n">
        <v>608254</v>
      </c>
      <c r="N462" t="n">
        <v>1013</v>
      </c>
      <c r="O462" t="inlineStr">
        <is>
          <t>чел.час</t>
        </is>
      </c>
      <c r="P462" t="inlineStr">
        <is>
          <t>чел.час</t>
        </is>
      </c>
      <c r="Q462" t="n">
        <v>1</v>
      </c>
      <c r="X462" t="n">
        <v>4.72</v>
      </c>
      <c r="Y462" t="n">
        <v>0</v>
      </c>
      <c r="Z462" t="n">
        <v>0</v>
      </c>
      <c r="AA462" t="n">
        <v>0</v>
      </c>
      <c r="AB462" t="n">
        <v>0</v>
      </c>
      <c r="AC462" t="n">
        <v>0</v>
      </c>
      <c r="AD462" t="n">
        <v>1</v>
      </c>
      <c r="AE462" t="n">
        <v>2</v>
      </c>
      <c r="AF462" t="inlineStr"/>
      <c r="AG462" t="n">
        <v>4.72</v>
      </c>
      <c r="AH462" t="n">
        <v>2</v>
      </c>
      <c r="AI462" t="n">
        <v>78860597</v>
      </c>
      <c r="AJ462" t="n">
        <v>472</v>
      </c>
      <c r="AK462" t="n">
        <v>0</v>
      </c>
      <c r="AL462" t="n">
        <v>0</v>
      </c>
      <c r="AM462" t="n">
        <v>0</v>
      </c>
      <c r="AN462" t="n">
        <v>0</v>
      </c>
      <c r="AO462" t="n">
        <v>0</v>
      </c>
      <c r="AP462" t="n">
        <v>0</v>
      </c>
      <c r="AQ462" t="n">
        <v>0</v>
      </c>
      <c r="AR462" t="n">
        <v>0</v>
      </c>
    </row>
    <row r="463">
      <c r="A463">
        <f>ROW(Source!A1178)</f>
        <v/>
      </c>
      <c r="B463" t="n">
        <v>78860613</v>
      </c>
      <c r="C463" t="n">
        <v>78860595</v>
      </c>
      <c r="D463" t="n">
        <v>29172268</v>
      </c>
      <c r="E463" t="n">
        <v>1</v>
      </c>
      <c r="F463" t="n">
        <v>1</v>
      </c>
      <c r="G463" t="n">
        <v>1</v>
      </c>
      <c r="H463" t="n">
        <v>2</v>
      </c>
      <c r="I463" t="inlineStr">
        <is>
          <t>020129</t>
        </is>
      </c>
      <c r="J463" t="inlineStr">
        <is>
          <t>ТСЭМ Московской обл., 020129, приказ Минстроя России №675/пр от 28.02.2017 № 264/пр</t>
        </is>
      </c>
      <c r="K463" t="inlineStr">
        <is>
          <t>Краны башенные при работе на других видах строительства 8 т</t>
        </is>
      </c>
      <c r="L463" t="n">
        <v>1368</v>
      </c>
      <c r="N463" t="n">
        <v>1011</v>
      </c>
      <c r="O463" t="inlineStr">
        <is>
          <t>маш.-ч</t>
        </is>
      </c>
      <c r="P463" t="inlineStr">
        <is>
          <t>маш.-ч</t>
        </is>
      </c>
      <c r="Q463" t="n">
        <v>1</v>
      </c>
      <c r="X463" t="n">
        <v>0.05</v>
      </c>
      <c r="Y463" t="n">
        <v>0</v>
      </c>
      <c r="Z463" t="n">
        <v>86.40000000000001</v>
      </c>
      <c r="AA463" t="n">
        <v>13.5</v>
      </c>
      <c r="AB463" t="n">
        <v>0</v>
      </c>
      <c r="AC463" t="n">
        <v>0</v>
      </c>
      <c r="AD463" t="n">
        <v>1</v>
      </c>
      <c r="AE463" t="n">
        <v>0</v>
      </c>
      <c r="AF463" t="inlineStr"/>
      <c r="AG463" t="n">
        <v>0.05</v>
      </c>
      <c r="AH463" t="n">
        <v>2</v>
      </c>
      <c r="AI463" t="n">
        <v>78860598</v>
      </c>
      <c r="AJ463" t="n">
        <v>473</v>
      </c>
      <c r="AK463" t="n">
        <v>0</v>
      </c>
      <c r="AL463" t="n">
        <v>0</v>
      </c>
      <c r="AM463" t="n">
        <v>0</v>
      </c>
      <c r="AN463" t="n">
        <v>0</v>
      </c>
      <c r="AO463" t="n">
        <v>0</v>
      </c>
      <c r="AP463" t="n">
        <v>0</v>
      </c>
      <c r="AQ463" t="n">
        <v>0</v>
      </c>
      <c r="AR463" t="n">
        <v>0</v>
      </c>
    </row>
    <row r="464">
      <c r="A464">
        <f>ROW(Source!A1178)</f>
        <v/>
      </c>
      <c r="B464" t="n">
        <v>78860614</v>
      </c>
      <c r="C464" t="n">
        <v>78860595</v>
      </c>
      <c r="D464" t="n">
        <v>29172379</v>
      </c>
      <c r="E464" t="n">
        <v>1</v>
      </c>
      <c r="F464" t="n">
        <v>1</v>
      </c>
      <c r="G464" t="n">
        <v>1</v>
      </c>
      <c r="H464" t="n">
        <v>2</v>
      </c>
      <c r="I464" t="inlineStr">
        <is>
          <t>021141</t>
        </is>
      </c>
      <c r="J464" t="inlineStr">
        <is>
          <t>ТСЭМ Московской обл., 021141, приказ Минстроя России №675/пр от 28.02.2017 № 264/пр</t>
        </is>
      </c>
      <c r="K464" t="inlineStr">
        <is>
          <t>Краны на автомобильном ходу при работе на других видах строительства 10 т</t>
        </is>
      </c>
      <c r="L464" t="n">
        <v>1368</v>
      </c>
      <c r="N464" t="n">
        <v>1011</v>
      </c>
      <c r="O464" t="inlineStr">
        <is>
          <t>маш.-ч</t>
        </is>
      </c>
      <c r="P464" t="inlineStr">
        <is>
          <t>маш.-ч</t>
        </is>
      </c>
      <c r="Q464" t="n">
        <v>1</v>
      </c>
      <c r="X464" t="n">
        <v>0.03</v>
      </c>
      <c r="Y464" t="n">
        <v>0</v>
      </c>
      <c r="Z464" t="n">
        <v>112</v>
      </c>
      <c r="AA464" t="n">
        <v>13.5</v>
      </c>
      <c r="AB464" t="n">
        <v>0</v>
      </c>
      <c r="AC464" t="n">
        <v>0</v>
      </c>
      <c r="AD464" t="n">
        <v>1</v>
      </c>
      <c r="AE464" t="n">
        <v>0</v>
      </c>
      <c r="AF464" t="inlineStr"/>
      <c r="AG464" t="n">
        <v>0.03</v>
      </c>
      <c r="AH464" t="n">
        <v>2</v>
      </c>
      <c r="AI464" t="n">
        <v>78860599</v>
      </c>
      <c r="AJ464" t="n">
        <v>474</v>
      </c>
      <c r="AK464" t="n">
        <v>0</v>
      </c>
      <c r="AL464" t="n">
        <v>0</v>
      </c>
      <c r="AM464" t="n">
        <v>0</v>
      </c>
      <c r="AN464" t="n">
        <v>0</v>
      </c>
      <c r="AO464" t="n">
        <v>0</v>
      </c>
      <c r="AP464" t="n">
        <v>0</v>
      </c>
      <c r="AQ464" t="n">
        <v>0</v>
      </c>
      <c r="AR464" t="n">
        <v>0</v>
      </c>
    </row>
    <row r="465">
      <c r="A465">
        <f>ROW(Source!A1178)</f>
        <v/>
      </c>
      <c r="B465" t="n">
        <v>78860615</v>
      </c>
      <c r="C465" t="n">
        <v>78860595</v>
      </c>
      <c r="D465" t="n">
        <v>29172951</v>
      </c>
      <c r="E465" t="n">
        <v>1</v>
      </c>
      <c r="F465" t="n">
        <v>1</v>
      </c>
      <c r="G465" t="n">
        <v>1</v>
      </c>
      <c r="H465" t="n">
        <v>2</v>
      </c>
      <c r="I465" t="inlineStr">
        <is>
          <t>081600</t>
        </is>
      </c>
      <c r="J465" t="inlineStr">
        <is>
          <t>ТСЭМ Московской обл., 081600, приказ Минстроя России №675/пр от 28.02.2017 № 264/пр</t>
        </is>
      </c>
      <c r="K465" t="inlineStr">
        <is>
          <t>Агрегаты для сварки полиэтиленовых труб</t>
        </is>
      </c>
      <c r="L465" t="n">
        <v>1368</v>
      </c>
      <c r="N465" t="n">
        <v>1011</v>
      </c>
      <c r="O465" t="inlineStr">
        <is>
          <t>маш.-ч</t>
        </is>
      </c>
      <c r="P465" t="inlineStr">
        <is>
          <t>маш.-ч</t>
        </is>
      </c>
      <c r="Q465" t="n">
        <v>1</v>
      </c>
      <c r="X465" t="n">
        <v>4.64</v>
      </c>
      <c r="Y465" t="n">
        <v>0</v>
      </c>
      <c r="Z465" t="n">
        <v>100.1</v>
      </c>
      <c r="AA465" t="n">
        <v>13.5</v>
      </c>
      <c r="AB465" t="n">
        <v>0</v>
      </c>
      <c r="AC465" t="n">
        <v>0</v>
      </c>
      <c r="AD465" t="n">
        <v>1</v>
      </c>
      <c r="AE465" t="n">
        <v>0</v>
      </c>
      <c r="AF465" t="inlineStr"/>
      <c r="AG465" t="n">
        <v>4.64</v>
      </c>
      <c r="AH465" t="n">
        <v>2</v>
      </c>
      <c r="AI465" t="n">
        <v>78860600</v>
      </c>
      <c r="AJ465" t="n">
        <v>475</v>
      </c>
      <c r="AK465" t="n">
        <v>0</v>
      </c>
      <c r="AL465" t="n">
        <v>0</v>
      </c>
      <c r="AM465" t="n">
        <v>0</v>
      </c>
      <c r="AN465" t="n">
        <v>0</v>
      </c>
      <c r="AO465" t="n">
        <v>0</v>
      </c>
      <c r="AP465" t="n">
        <v>0</v>
      </c>
      <c r="AQ465" t="n">
        <v>0</v>
      </c>
      <c r="AR465" t="n">
        <v>0</v>
      </c>
    </row>
    <row r="466">
      <c r="A466">
        <f>ROW(Source!A1178)</f>
        <v/>
      </c>
      <c r="B466" t="n">
        <v>78860616</v>
      </c>
      <c r="C466" t="n">
        <v>78860595</v>
      </c>
      <c r="D466" t="n">
        <v>29174913</v>
      </c>
      <c r="E466" t="n">
        <v>1</v>
      </c>
      <c r="F466" t="n">
        <v>1</v>
      </c>
      <c r="G466" t="n">
        <v>1</v>
      </c>
      <c r="H466" t="n">
        <v>2</v>
      </c>
      <c r="I466" t="inlineStr">
        <is>
          <t>400001</t>
        </is>
      </c>
      <c r="J466" t="inlineStr">
        <is>
          <t>ТСЭМ Московской обл., 400001, приказ Минстроя России №675/пр от 28.02.2017 № 264/пр</t>
        </is>
      </c>
      <c r="K466" t="inlineStr">
        <is>
          <t>Автомобили бортовые, грузоподъемность до 5 т</t>
        </is>
      </c>
      <c r="L466" t="n">
        <v>1368</v>
      </c>
      <c r="N466" t="n">
        <v>1011</v>
      </c>
      <c r="O466" t="inlineStr">
        <is>
          <t>маш.-ч</t>
        </is>
      </c>
      <c r="P466" t="inlineStr">
        <is>
          <t>маш.-ч</t>
        </is>
      </c>
      <c r="Q466" t="n">
        <v>1</v>
      </c>
      <c r="X466" t="n">
        <v>0.22</v>
      </c>
      <c r="Y466" t="n">
        <v>0</v>
      </c>
      <c r="Z466" t="n">
        <v>87.17</v>
      </c>
      <c r="AA466" t="n">
        <v>11.6</v>
      </c>
      <c r="AB466" t="n">
        <v>0</v>
      </c>
      <c r="AC466" t="n">
        <v>0</v>
      </c>
      <c r="AD466" t="n">
        <v>1</v>
      </c>
      <c r="AE466" t="n">
        <v>0</v>
      </c>
      <c r="AF466" t="inlineStr"/>
      <c r="AG466" t="n">
        <v>0.22</v>
      </c>
      <c r="AH466" t="n">
        <v>2</v>
      </c>
      <c r="AI466" t="n">
        <v>78860601</v>
      </c>
      <c r="AJ466" t="n">
        <v>476</v>
      </c>
      <c r="AK466" t="n">
        <v>0</v>
      </c>
      <c r="AL466" t="n">
        <v>0</v>
      </c>
      <c r="AM466" t="n">
        <v>0</v>
      </c>
      <c r="AN466" t="n">
        <v>0</v>
      </c>
      <c r="AO466" t="n">
        <v>0</v>
      </c>
      <c r="AP466" t="n">
        <v>0</v>
      </c>
      <c r="AQ466" t="n">
        <v>0</v>
      </c>
      <c r="AR466" t="n">
        <v>0</v>
      </c>
    </row>
    <row r="467">
      <c r="A467">
        <f>ROW(Source!A1178)</f>
        <v/>
      </c>
      <c r="B467" t="n">
        <v>78860617</v>
      </c>
      <c r="C467" t="n">
        <v>78860595</v>
      </c>
      <c r="D467" t="n">
        <v>29114425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101-0137</t>
        </is>
      </c>
      <c r="J467" t="inlineStr">
        <is>
          <t>ТССЦ Московской обл., 101-0137, приказ Минстроя России №675/пр от 28.02.2017 № 254/пр</t>
        </is>
      </c>
      <c r="K467" t="inlineStr">
        <is>
          <t>Дюбели с калиброванной головкой (в обоймах) 3х58,5 мм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X467" t="n">
        <v>0.00051</v>
      </c>
      <c r="Y467" t="n">
        <v>22558</v>
      </c>
      <c r="Z467" t="n">
        <v>0</v>
      </c>
      <c r="AA467" t="n">
        <v>0</v>
      </c>
      <c r="AB467" t="n">
        <v>0</v>
      </c>
      <c r="AC467" t="n">
        <v>0</v>
      </c>
      <c r="AD467" t="n">
        <v>1</v>
      </c>
      <c r="AE467" t="n">
        <v>0</v>
      </c>
      <c r="AF467" t="inlineStr"/>
      <c r="AG467" t="n">
        <v>0.00051</v>
      </c>
      <c r="AH467" t="n">
        <v>2</v>
      </c>
      <c r="AI467" t="n">
        <v>78860602</v>
      </c>
      <c r="AJ467" t="n">
        <v>477</v>
      </c>
      <c r="AK467" t="n">
        <v>0</v>
      </c>
      <c r="AL467" t="n">
        <v>0</v>
      </c>
      <c r="AM467" t="n">
        <v>0</v>
      </c>
      <c r="AN467" t="n">
        <v>0</v>
      </c>
      <c r="AO467" t="n">
        <v>0</v>
      </c>
      <c r="AP467" t="n">
        <v>0</v>
      </c>
      <c r="AQ467" t="n">
        <v>0</v>
      </c>
      <c r="AR467" t="n">
        <v>0</v>
      </c>
    </row>
    <row r="468">
      <c r="A468">
        <f>ROW(Source!A1178)</f>
        <v/>
      </c>
      <c r="B468" t="n">
        <v>78860618</v>
      </c>
      <c r="C468" t="n">
        <v>78860595</v>
      </c>
      <c r="D468" t="n">
        <v>29109382</v>
      </c>
      <c r="E468" t="n">
        <v>1</v>
      </c>
      <c r="F468" t="n">
        <v>1</v>
      </c>
      <c r="G468" t="n">
        <v>1</v>
      </c>
      <c r="H468" t="n">
        <v>3</v>
      </c>
      <c r="I468" t="inlineStr">
        <is>
          <t>101-0329</t>
        </is>
      </c>
      <c r="J468" t="inlineStr">
        <is>
          <t>ТССЦ Московской обл., 101-0329, приказ Минстроя России №675/пр от 28.02.2017 № 254/пр</t>
        </is>
      </c>
      <c r="K468" t="inlineStr">
        <is>
          <t>Клей 88-СА</t>
        </is>
      </c>
      <c r="L468" t="n">
        <v>1346</v>
      </c>
      <c r="N468" t="n">
        <v>1009</v>
      </c>
      <c r="O468" t="inlineStr">
        <is>
          <t>кг</t>
        </is>
      </c>
      <c r="P468" t="inlineStr">
        <is>
          <t>кг</t>
        </is>
      </c>
      <c r="Q468" t="n">
        <v>1</v>
      </c>
      <c r="X468" t="n">
        <v>0.17</v>
      </c>
      <c r="Y468" t="n">
        <v>28.93</v>
      </c>
      <c r="Z468" t="n">
        <v>0</v>
      </c>
      <c r="AA468" t="n">
        <v>0</v>
      </c>
      <c r="AB468" t="n">
        <v>0</v>
      </c>
      <c r="AC468" t="n">
        <v>0</v>
      </c>
      <c r="AD468" t="n">
        <v>1</v>
      </c>
      <c r="AE468" t="n">
        <v>0</v>
      </c>
      <c r="AF468" t="inlineStr"/>
      <c r="AG468" t="n">
        <v>0.17</v>
      </c>
      <c r="AH468" t="n">
        <v>2</v>
      </c>
      <c r="AI468" t="n">
        <v>78860603</v>
      </c>
      <c r="AJ468" t="n">
        <v>478</v>
      </c>
      <c r="AK468" t="n">
        <v>0</v>
      </c>
      <c r="AL468" t="n">
        <v>0</v>
      </c>
      <c r="AM468" t="n">
        <v>0</v>
      </c>
      <c r="AN468" t="n">
        <v>0</v>
      </c>
      <c r="AO468" t="n">
        <v>0</v>
      </c>
      <c r="AP468" t="n">
        <v>0</v>
      </c>
      <c r="AQ468" t="n">
        <v>0</v>
      </c>
      <c r="AR468" t="n">
        <v>0</v>
      </c>
    </row>
    <row r="469">
      <c r="A469">
        <f>ROW(Source!A1178)</f>
        <v/>
      </c>
      <c r="B469" t="n">
        <v>78860619</v>
      </c>
      <c r="C469" t="n">
        <v>78860595</v>
      </c>
      <c r="D469" t="n">
        <v>29107972</v>
      </c>
      <c r="E469" t="n">
        <v>1</v>
      </c>
      <c r="F469" t="n">
        <v>1</v>
      </c>
      <c r="G469" t="n">
        <v>1</v>
      </c>
      <c r="H469" t="n">
        <v>3</v>
      </c>
      <c r="I469" t="inlineStr">
        <is>
          <t>101-1680</t>
        </is>
      </c>
      <c r="J469" t="inlineStr">
        <is>
          <t>ТССЦ Московской обл., 101-1680, приказ Минстроя России №675/пр от 28.02.2017 № 254/пр</t>
        </is>
      </c>
      <c r="K469" t="inlineStr">
        <is>
          <t>Патроны для строительно-монтажного пистолета</t>
        </is>
      </c>
      <c r="L469" t="n">
        <v>1356</v>
      </c>
      <c r="N469" t="n">
        <v>1010</v>
      </c>
      <c r="O469" t="inlineStr">
        <is>
          <t>1000 шт.</t>
        </is>
      </c>
      <c r="P469" t="inlineStr">
        <is>
          <t>1000 шт.</t>
        </is>
      </c>
      <c r="Q469" t="n">
        <v>1000</v>
      </c>
      <c r="X469" t="n">
        <v>0.06</v>
      </c>
      <c r="Y469" t="n">
        <v>253.8</v>
      </c>
      <c r="Z469" t="n">
        <v>0</v>
      </c>
      <c r="AA469" t="n">
        <v>0</v>
      </c>
      <c r="AB469" t="n">
        <v>0</v>
      </c>
      <c r="AC469" t="n">
        <v>0</v>
      </c>
      <c r="AD469" t="n">
        <v>1</v>
      </c>
      <c r="AE469" t="n">
        <v>0</v>
      </c>
      <c r="AF469" t="inlineStr"/>
      <c r="AG469" t="n">
        <v>0.06</v>
      </c>
      <c r="AH469" t="n">
        <v>2</v>
      </c>
      <c r="AI469" t="n">
        <v>78860604</v>
      </c>
      <c r="AJ469" t="n">
        <v>479</v>
      </c>
      <c r="AK469" t="n">
        <v>0</v>
      </c>
      <c r="AL469" t="n">
        <v>0</v>
      </c>
      <c r="AM469" t="n">
        <v>0</v>
      </c>
      <c r="AN469" t="n">
        <v>0</v>
      </c>
      <c r="AO469" t="n">
        <v>0</v>
      </c>
      <c r="AP469" t="n">
        <v>0</v>
      </c>
      <c r="AQ469" t="n">
        <v>0</v>
      </c>
      <c r="AR469" t="n">
        <v>0</v>
      </c>
    </row>
    <row r="470">
      <c r="A470">
        <f>ROW(Source!A1178)</f>
        <v/>
      </c>
      <c r="B470" t="n">
        <v>78860620</v>
      </c>
      <c r="C470" t="n">
        <v>78860595</v>
      </c>
      <c r="D470" t="n">
        <v>29112620</v>
      </c>
      <c r="E470" t="n">
        <v>1</v>
      </c>
      <c r="F470" t="n">
        <v>1</v>
      </c>
      <c r="G470" t="n">
        <v>1</v>
      </c>
      <c r="H470" t="n">
        <v>3</v>
      </c>
      <c r="I470" t="inlineStr">
        <is>
          <t>101-1700</t>
        </is>
      </c>
      <c r="J470" t="inlineStr">
        <is>
          <t>ТССЦ Московской обл., 101-1700, приказ Минстроя России №675/пр от 28.02.2017 № 254/пр</t>
        </is>
      </c>
      <c r="K470" t="inlineStr">
        <is>
          <t>Наконечники для полиэтиленовых труб</t>
        </is>
      </c>
      <c r="L470" t="n">
        <v>1346</v>
      </c>
      <c r="N470" t="n">
        <v>1009</v>
      </c>
      <c r="O470" t="inlineStr">
        <is>
          <t>кг</t>
        </is>
      </c>
      <c r="P470" t="inlineStr">
        <is>
          <t>кг</t>
        </is>
      </c>
      <c r="Q470" t="n">
        <v>1</v>
      </c>
      <c r="X470" t="n">
        <v>0.33</v>
      </c>
      <c r="Y470" t="n">
        <v>25.01</v>
      </c>
      <c r="Z470" t="n">
        <v>0</v>
      </c>
      <c r="AA470" t="n">
        <v>0</v>
      </c>
      <c r="AB470" t="n">
        <v>0</v>
      </c>
      <c r="AC470" t="n">
        <v>0</v>
      </c>
      <c r="AD470" t="n">
        <v>1</v>
      </c>
      <c r="AE470" t="n">
        <v>0</v>
      </c>
      <c r="AF470" t="inlineStr"/>
      <c r="AG470" t="n">
        <v>0.33</v>
      </c>
      <c r="AH470" t="n">
        <v>2</v>
      </c>
      <c r="AI470" t="n">
        <v>78860605</v>
      </c>
      <c r="AJ470" t="n">
        <v>480</v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</row>
    <row r="471">
      <c r="A471">
        <f>ROW(Source!A1178)</f>
        <v/>
      </c>
      <c r="B471" t="n">
        <v>78860621</v>
      </c>
      <c r="C471" t="n">
        <v>78860595</v>
      </c>
      <c r="D471" t="n">
        <v>29118038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103-9140</t>
        </is>
      </c>
      <c r="J471" t="inlineStr">
        <is>
          <t>ТССЦ Московской обл., 103-9140, приказ Минстроя России №675/пр от 28.02.2017 № 254/пр</t>
        </is>
      </c>
      <c r="K471" t="inlineStr">
        <is>
          <t>Арматура муфтовая</t>
        </is>
      </c>
      <c r="L471" t="n">
        <v>1354</v>
      </c>
      <c r="N471" t="n">
        <v>1010</v>
      </c>
      <c r="O471" t="inlineStr">
        <is>
          <t>шт.</t>
        </is>
      </c>
      <c r="P471" t="inlineStr">
        <is>
          <t>шт.</t>
        </is>
      </c>
      <c r="Q471" t="n">
        <v>1</v>
      </c>
      <c r="X471" t="n">
        <v>0</v>
      </c>
      <c r="Y471" t="n">
        <v>0</v>
      </c>
      <c r="Z471" t="n">
        <v>0</v>
      </c>
      <c r="AA471" t="n">
        <v>0</v>
      </c>
      <c r="AB471" t="n">
        <v>0</v>
      </c>
      <c r="AC471" t="n">
        <v>1</v>
      </c>
      <c r="AD471" t="n">
        <v>0</v>
      </c>
      <c r="AE471" t="n">
        <v>0</v>
      </c>
      <c r="AF471" t="inlineStr"/>
      <c r="AG471" t="n">
        <v>0</v>
      </c>
      <c r="AH471" t="n">
        <v>3</v>
      </c>
      <c r="AI471" t="n">
        <v>-1</v>
      </c>
      <c r="AJ471" t="inlineStr"/>
      <c r="AK471" t="n">
        <v>0</v>
      </c>
      <c r="AL471" t="n">
        <v>0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</row>
    <row r="472">
      <c r="A472">
        <f>ROW(Source!A1178)</f>
        <v/>
      </c>
      <c r="B472" t="n">
        <v>78860622</v>
      </c>
      <c r="C472" t="n">
        <v>78860595</v>
      </c>
      <c r="D472" t="n">
        <v>29122510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113-0473</t>
        </is>
      </c>
      <c r="J472" t="inlineStr">
        <is>
          <t>ТССЦ Московской обл., 113-0473, приказ Минстроя России №675/пр от 28.02.2017 № 254/пр</t>
        </is>
      </c>
      <c r="K472" t="inlineStr">
        <is>
          <t>Метиленхлорид</t>
        </is>
      </c>
      <c r="L472" t="n">
        <v>1346</v>
      </c>
      <c r="N472" t="n">
        <v>1009</v>
      </c>
      <c r="O472" t="inlineStr">
        <is>
          <t>кг</t>
        </is>
      </c>
      <c r="P472" t="inlineStr">
        <is>
          <t>кг</t>
        </is>
      </c>
      <c r="Q472" t="n">
        <v>1</v>
      </c>
      <c r="X472" t="n">
        <v>0.2</v>
      </c>
      <c r="Y472" t="n">
        <v>120</v>
      </c>
      <c r="Z472" t="n">
        <v>0</v>
      </c>
      <c r="AA472" t="n">
        <v>0</v>
      </c>
      <c r="AB472" t="n">
        <v>0</v>
      </c>
      <c r="AC472" t="n">
        <v>0</v>
      </c>
      <c r="AD472" t="n">
        <v>1</v>
      </c>
      <c r="AE472" t="n">
        <v>0</v>
      </c>
      <c r="AF472" t="inlineStr"/>
      <c r="AG472" t="n">
        <v>0.2</v>
      </c>
      <c r="AH472" t="n">
        <v>2</v>
      </c>
      <c r="AI472" t="n">
        <v>78860606</v>
      </c>
      <c r="AJ472" t="n">
        <v>481</v>
      </c>
      <c r="AK472" t="n">
        <v>0</v>
      </c>
      <c r="AL472" t="n">
        <v>0</v>
      </c>
      <c r="AM472" t="n">
        <v>0</v>
      </c>
      <c r="AN472" t="n">
        <v>0</v>
      </c>
      <c r="AO472" t="n">
        <v>0</v>
      </c>
      <c r="AP472" t="n">
        <v>0</v>
      </c>
      <c r="AQ472" t="n">
        <v>0</v>
      </c>
      <c r="AR472" t="n">
        <v>0</v>
      </c>
    </row>
    <row r="473">
      <c r="A473">
        <f>ROW(Source!A1178)</f>
        <v/>
      </c>
      <c r="B473" t="n">
        <v>78860623</v>
      </c>
      <c r="C473" t="n">
        <v>78860595</v>
      </c>
      <c r="D473" t="n">
        <v>29139870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301-9240</t>
        </is>
      </c>
      <c r="J473" t="inlineStr">
        <is>
          <t>ТССЦ Московской обл., 301-9240, приказ Минстроя России №675/пр от 28.02.2017 № 256/пр</t>
        </is>
      </c>
      <c r="K473" t="inlineStr">
        <is>
          <t>Крепления</t>
        </is>
      </c>
      <c r="L473" t="n">
        <v>1346</v>
      </c>
      <c r="N473" t="n">
        <v>1009</v>
      </c>
      <c r="O473" t="inlineStr">
        <is>
          <t>кг</t>
        </is>
      </c>
      <c r="P473" t="inlineStr">
        <is>
          <t>кг</t>
        </is>
      </c>
      <c r="Q473" t="n">
        <v>1</v>
      </c>
      <c r="X473" t="n">
        <v>0</v>
      </c>
      <c r="Y473" t="n">
        <v>0</v>
      </c>
      <c r="Z473" t="n">
        <v>0</v>
      </c>
      <c r="AA473" t="n">
        <v>0</v>
      </c>
      <c r="AB473" t="n">
        <v>0</v>
      </c>
      <c r="AC473" t="n">
        <v>1</v>
      </c>
      <c r="AD473" t="n">
        <v>0</v>
      </c>
      <c r="AE473" t="n">
        <v>0</v>
      </c>
      <c r="AF473" t="inlineStr"/>
      <c r="AG473" t="n">
        <v>0</v>
      </c>
      <c r="AH473" t="n">
        <v>3</v>
      </c>
      <c r="AI473" t="n">
        <v>-1</v>
      </c>
      <c r="AJ473" t="inlineStr"/>
      <c r="AK473" t="n">
        <v>0</v>
      </c>
      <c r="AL473" t="n">
        <v>0</v>
      </c>
      <c r="AM473" t="n">
        <v>0</v>
      </c>
      <c r="AN473" t="n">
        <v>0</v>
      </c>
      <c r="AO473" t="n">
        <v>0</v>
      </c>
      <c r="AP473" t="n">
        <v>0</v>
      </c>
      <c r="AQ473" t="n">
        <v>0</v>
      </c>
      <c r="AR473" t="n">
        <v>0</v>
      </c>
    </row>
    <row r="474">
      <c r="A474">
        <f>ROW(Source!A1178)</f>
        <v/>
      </c>
      <c r="B474" t="n">
        <v>78860624</v>
      </c>
      <c r="C474" t="n">
        <v>78860595</v>
      </c>
      <c r="D474" t="n">
        <v>29143982</v>
      </c>
      <c r="E474" t="n">
        <v>1</v>
      </c>
      <c r="F474" t="n">
        <v>1</v>
      </c>
      <c r="G474" t="n">
        <v>1</v>
      </c>
      <c r="H474" t="n">
        <v>3</v>
      </c>
      <c r="I474" t="inlineStr">
        <is>
          <t>302-9911</t>
        </is>
      </c>
      <c r="J474" t="inlineStr">
        <is>
          <t>ТССЦ Московской обл., 302-9911, приказ Минстроя России №675/пр от 28.02.2017 № 256/пр</t>
        </is>
      </c>
      <c r="K474" t="inlineStr">
        <is>
          <t>Фасонные и соединительные части к полиэтиленовым трубам</t>
        </is>
      </c>
      <c r="L474" t="n">
        <v>1354</v>
      </c>
      <c r="N474" t="n">
        <v>1010</v>
      </c>
      <c r="O474" t="inlineStr">
        <is>
          <t>шт.</t>
        </is>
      </c>
      <c r="P474" t="inlineStr">
        <is>
          <t>шт.</t>
        </is>
      </c>
      <c r="Q474" t="n">
        <v>1</v>
      </c>
      <c r="X474" t="n">
        <v>0</v>
      </c>
      <c r="Y474" t="n">
        <v>0</v>
      </c>
      <c r="Z474" t="n">
        <v>0</v>
      </c>
      <c r="AA474" t="n">
        <v>0</v>
      </c>
      <c r="AB474" t="n">
        <v>0</v>
      </c>
      <c r="AC474" t="n">
        <v>1</v>
      </c>
      <c r="AD474" t="n">
        <v>0</v>
      </c>
      <c r="AE474" t="n">
        <v>0</v>
      </c>
      <c r="AF474" t="inlineStr"/>
      <c r="AG474" t="n">
        <v>0</v>
      </c>
      <c r="AH474" t="n">
        <v>3</v>
      </c>
      <c r="AI474" t="n">
        <v>-1</v>
      </c>
      <c r="AJ474" t="inlineStr"/>
      <c r="AK474" t="n">
        <v>0</v>
      </c>
      <c r="AL474" t="n">
        <v>0</v>
      </c>
      <c r="AM474" t="n">
        <v>0</v>
      </c>
      <c r="AN474" t="n">
        <v>0</v>
      </c>
      <c r="AO474" t="n">
        <v>0</v>
      </c>
      <c r="AP474" t="n">
        <v>0</v>
      </c>
      <c r="AQ474" t="n">
        <v>0</v>
      </c>
      <c r="AR474" t="n">
        <v>0</v>
      </c>
    </row>
    <row r="475">
      <c r="A475">
        <f>ROW(Source!A1178)</f>
        <v/>
      </c>
      <c r="B475" t="n">
        <v>78860625</v>
      </c>
      <c r="C475" t="n">
        <v>78860595</v>
      </c>
      <c r="D475" t="n">
        <v>29149246</v>
      </c>
      <c r="E475" t="n">
        <v>1</v>
      </c>
      <c r="F475" t="n">
        <v>1</v>
      </c>
      <c r="G475" t="n">
        <v>1</v>
      </c>
      <c r="H475" t="n">
        <v>3</v>
      </c>
      <c r="I475" t="inlineStr">
        <is>
          <t>405-1601</t>
        </is>
      </c>
      <c r="J475" t="inlineStr">
        <is>
          <t>ТССЦ Московской обл., 405-1601, приказ Минстроя России №675/пр от 28.02.2017 № 257/пр</t>
        </is>
      </c>
      <c r="K475" t="inlineStr">
        <is>
          <t>Известь строительная негашеная хлорная, марки А</t>
        </is>
      </c>
      <c r="L475" t="n">
        <v>1346</v>
      </c>
      <c r="N475" t="n">
        <v>1009</v>
      </c>
      <c r="O475" t="inlineStr">
        <is>
          <t>кг</t>
        </is>
      </c>
      <c r="P475" t="inlineStr">
        <is>
          <t>кг</t>
        </is>
      </c>
      <c r="Q475" t="n">
        <v>1</v>
      </c>
      <c r="X475" t="n">
        <v>0.004</v>
      </c>
      <c r="Y475" t="n">
        <v>2.15</v>
      </c>
      <c r="Z475" t="n">
        <v>0</v>
      </c>
      <c r="AA475" t="n">
        <v>0</v>
      </c>
      <c r="AB475" t="n">
        <v>0</v>
      </c>
      <c r="AC475" t="n">
        <v>0</v>
      </c>
      <c r="AD475" t="n">
        <v>1</v>
      </c>
      <c r="AE475" t="n">
        <v>0</v>
      </c>
      <c r="AF475" t="inlineStr"/>
      <c r="AG475" t="n">
        <v>0.004</v>
      </c>
      <c r="AH475" t="n">
        <v>2</v>
      </c>
      <c r="AI475" t="n">
        <v>78860607</v>
      </c>
      <c r="AJ475" t="n">
        <v>482</v>
      </c>
      <c r="AK475" t="n">
        <v>0</v>
      </c>
      <c r="AL475" t="n">
        <v>0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</row>
    <row r="476">
      <c r="A476">
        <f>ROW(Source!A1178)</f>
        <v/>
      </c>
      <c r="B476" t="n">
        <v>78860626</v>
      </c>
      <c r="C476" t="n">
        <v>78860595</v>
      </c>
      <c r="D476" t="n">
        <v>29150040</v>
      </c>
      <c r="E476" t="n">
        <v>1</v>
      </c>
      <c r="F476" t="n">
        <v>1</v>
      </c>
      <c r="G476" t="n">
        <v>1</v>
      </c>
      <c r="H476" t="n">
        <v>3</v>
      </c>
      <c r="I476" t="inlineStr">
        <is>
          <t>411-0001</t>
        </is>
      </c>
      <c r="J476" t="inlineStr">
        <is>
          <t>ТССЦ Московской обл., 411-0001, приказ Минстроя России №675/пр от 28.02.2017 № 257/пр</t>
        </is>
      </c>
      <c r="K476" t="inlineStr">
        <is>
          <t>Вода</t>
        </is>
      </c>
      <c r="L476" t="n">
        <v>1339</v>
      </c>
      <c r="N476" t="n">
        <v>1007</v>
      </c>
      <c r="O476" t="inlineStr">
        <is>
          <t>м3</t>
        </is>
      </c>
      <c r="P476" t="inlineStr">
        <is>
          <t>м3</t>
        </is>
      </c>
      <c r="Q476" t="n">
        <v>1</v>
      </c>
      <c r="X476" t="n">
        <v>1.21</v>
      </c>
      <c r="Y476" t="n">
        <v>2.44</v>
      </c>
      <c r="Z476" t="n">
        <v>0</v>
      </c>
      <c r="AA476" t="n">
        <v>0</v>
      </c>
      <c r="AB476" t="n">
        <v>0</v>
      </c>
      <c r="AC476" t="n">
        <v>0</v>
      </c>
      <c r="AD476" t="n">
        <v>1</v>
      </c>
      <c r="AE476" t="n">
        <v>0</v>
      </c>
      <c r="AF476" t="inlineStr"/>
      <c r="AG476" t="n">
        <v>1.21</v>
      </c>
      <c r="AH476" t="n">
        <v>2</v>
      </c>
      <c r="AI476" t="n">
        <v>78860608</v>
      </c>
      <c r="AJ476" t="n">
        <v>483</v>
      </c>
      <c r="AK476" t="n">
        <v>0</v>
      </c>
      <c r="AL476" t="n">
        <v>0</v>
      </c>
      <c r="AM476" t="n">
        <v>0</v>
      </c>
      <c r="AN476" t="n">
        <v>0</v>
      </c>
      <c r="AO476" t="n">
        <v>0</v>
      </c>
      <c r="AP476" t="n">
        <v>0</v>
      </c>
      <c r="AQ476" t="n">
        <v>0</v>
      </c>
      <c r="AR476" t="n">
        <v>0</v>
      </c>
    </row>
    <row r="477">
      <c r="A477">
        <f>ROW(Source!A1178)</f>
        <v/>
      </c>
      <c r="B477" t="n">
        <v>78860627</v>
      </c>
      <c r="C477" t="n">
        <v>78860595</v>
      </c>
      <c r="D477" t="n">
        <v>29158419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507-3642</t>
        </is>
      </c>
      <c r="J477" t="inlineStr">
        <is>
          <t>ТССЦ Московской обл., 507-3642, приказ Минстроя России №675/пр от 28.02.2017 № 258/пр</t>
        </is>
      </c>
      <c r="K477" t="inlineStr">
        <is>
          <t>Труба напорная из полиэтилена PE 100 питьевая ПЭ100 SDR11, размером 32х3,0 мм (ГОСТ 18599-2001, ГОСТ Р 52134-2003)</t>
        </is>
      </c>
      <c r="L477" t="n">
        <v>1301</v>
      </c>
      <c r="N477" t="n">
        <v>1003</v>
      </c>
      <c r="O477" t="inlineStr">
        <is>
          <t>м</t>
        </is>
      </c>
      <c r="P477" t="inlineStr">
        <is>
          <t>м</t>
        </is>
      </c>
      <c r="Q477" t="n">
        <v>1</v>
      </c>
      <c r="X477" t="n">
        <v>93.8</v>
      </c>
      <c r="Y477" t="n">
        <v>16.29</v>
      </c>
      <c r="Z477" t="n">
        <v>0</v>
      </c>
      <c r="AA477" t="n">
        <v>0</v>
      </c>
      <c r="AB477" t="n">
        <v>0</v>
      </c>
      <c r="AC477" t="n">
        <v>0</v>
      </c>
      <c r="AD477" t="n">
        <v>1</v>
      </c>
      <c r="AE477" t="n">
        <v>0</v>
      </c>
      <c r="AF477" t="inlineStr"/>
      <c r="AG477" t="n">
        <v>93.8</v>
      </c>
      <c r="AH477" t="n">
        <v>2</v>
      </c>
      <c r="AI477" t="n">
        <v>78860609</v>
      </c>
      <c r="AJ477" t="n">
        <v>484</v>
      </c>
      <c r="AK477" t="n">
        <v>0</v>
      </c>
      <c r="AL477" t="n">
        <v>0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</row>
    <row r="478">
      <c r="A478">
        <f>ROW(Source!A1221)</f>
        <v/>
      </c>
      <c r="B478" t="n">
        <v>78860705</v>
      </c>
      <c r="C478" t="n">
        <v>78860698</v>
      </c>
      <c r="D478" t="n">
        <v>18408291</v>
      </c>
      <c r="E478" t="n">
        <v>1</v>
      </c>
      <c r="F478" t="n">
        <v>1</v>
      </c>
      <c r="G478" t="n">
        <v>1</v>
      </c>
      <c r="H478" t="n">
        <v>1</v>
      </c>
      <c r="I478" t="inlineStr">
        <is>
          <t>1-1025-90</t>
        </is>
      </c>
      <c r="J478" t="inlineStr"/>
      <c r="K478" t="inlineStr">
        <is>
          <t>Рабочий строитель среднего разряда 2,5</t>
        </is>
      </c>
      <c r="L478" t="n">
        <v>1369</v>
      </c>
      <c r="N478" t="n">
        <v>1013</v>
      </c>
      <c r="O478" t="inlineStr">
        <is>
          <t>чел.-ч</t>
        </is>
      </c>
      <c r="P478" t="inlineStr">
        <is>
          <t>чел.-ч</t>
        </is>
      </c>
      <c r="Q478" t="n">
        <v>1</v>
      </c>
      <c r="X478" t="n">
        <v>32.2</v>
      </c>
      <c r="Y478" t="n">
        <v>0</v>
      </c>
      <c r="Z478" t="n">
        <v>0</v>
      </c>
      <c r="AA478" t="n">
        <v>0</v>
      </c>
      <c r="AB478" t="n">
        <v>8.17</v>
      </c>
      <c r="AC478" t="n">
        <v>0</v>
      </c>
      <c r="AD478" t="n">
        <v>1</v>
      </c>
      <c r="AE478" t="n">
        <v>1</v>
      </c>
      <c r="AF478" t="inlineStr">
        <is>
          <t>)*2</t>
        </is>
      </c>
      <c r="AG478" t="n">
        <v>64.40000000000001</v>
      </c>
      <c r="AH478" t="n">
        <v>2</v>
      </c>
      <c r="AI478" t="n">
        <v>78860699</v>
      </c>
      <c r="AJ478" t="n">
        <v>489</v>
      </c>
      <c r="AK478" t="n">
        <v>0</v>
      </c>
      <c r="AL478" t="n">
        <v>0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</row>
    <row r="479">
      <c r="A479">
        <f>ROW(Source!A1221)</f>
        <v/>
      </c>
      <c r="B479" t="n">
        <v>78860706</v>
      </c>
      <c r="C479" t="n">
        <v>78860698</v>
      </c>
      <c r="D479" t="n">
        <v>29174913</v>
      </c>
      <c r="E479" t="n">
        <v>1</v>
      </c>
      <c r="F479" t="n">
        <v>1</v>
      </c>
      <c r="G479" t="n">
        <v>1</v>
      </c>
      <c r="H479" t="n">
        <v>2</v>
      </c>
      <c r="I479" t="inlineStr">
        <is>
          <t>400001</t>
        </is>
      </c>
      <c r="J479" t="inlineStr">
        <is>
          <t>ТСЭМ Московской обл., 400001, приказ Минстроя России №675/пр от 28.02.2017 № 264/пр</t>
        </is>
      </c>
      <c r="K479" t="inlineStr">
        <is>
          <t>Автомобили бортовые, грузоподъемность до 5 т</t>
        </is>
      </c>
      <c r="L479" t="n">
        <v>1368</v>
      </c>
      <c r="N479" t="n">
        <v>1011</v>
      </c>
      <c r="O479" t="inlineStr">
        <is>
          <t>маш.-ч</t>
        </is>
      </c>
      <c r="P479" t="inlineStr">
        <is>
          <t>маш.-ч</t>
        </is>
      </c>
      <c r="Q479" t="n">
        <v>1</v>
      </c>
      <c r="X479" t="n">
        <v>0.01</v>
      </c>
      <c r="Y479" t="n">
        <v>0</v>
      </c>
      <c r="Z479" t="n">
        <v>87.17</v>
      </c>
      <c r="AA479" t="n">
        <v>11.6</v>
      </c>
      <c r="AB479" t="n">
        <v>0</v>
      </c>
      <c r="AC479" t="n">
        <v>0</v>
      </c>
      <c r="AD479" t="n">
        <v>1</v>
      </c>
      <c r="AE479" t="n">
        <v>0</v>
      </c>
      <c r="AF479" t="inlineStr">
        <is>
          <t>)*2</t>
        </is>
      </c>
      <c r="AG479" t="n">
        <v>0.02</v>
      </c>
      <c r="AH479" t="n">
        <v>2</v>
      </c>
      <c r="AI479" t="n">
        <v>78860700</v>
      </c>
      <c r="AJ479" t="n">
        <v>490</v>
      </c>
      <c r="AK479" t="n">
        <v>0</v>
      </c>
      <c r="AL479" t="n">
        <v>0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</row>
    <row r="480">
      <c r="A480">
        <f>ROW(Source!A1221)</f>
        <v/>
      </c>
      <c r="B480" t="n">
        <v>78860707</v>
      </c>
      <c r="C480" t="n">
        <v>78860698</v>
      </c>
      <c r="D480" t="n">
        <v>29110139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101-1703</t>
        </is>
      </c>
      <c r="J480" t="inlineStr">
        <is>
          <t>ТССЦ Московской обл., 101-1703, приказ Минстроя России №675/пр от 28.02.2017 № 254/пр</t>
        </is>
      </c>
      <c r="K480" t="inlineStr">
        <is>
          <t>Прокладки резиновые (пластина техническая прессованная)</t>
        </is>
      </c>
      <c r="L480" t="n">
        <v>1346</v>
      </c>
      <c r="N480" t="n">
        <v>1009</v>
      </c>
      <c r="O480" t="inlineStr">
        <is>
          <t>кг</t>
        </is>
      </c>
      <c r="P480" t="inlineStr">
        <is>
          <t>кг</t>
        </is>
      </c>
      <c r="Q480" t="n">
        <v>1</v>
      </c>
      <c r="X480" t="n">
        <v>2</v>
      </c>
      <c r="Y480" t="n">
        <v>23.09</v>
      </c>
      <c r="Z480" t="n">
        <v>0</v>
      </c>
      <c r="AA480" t="n">
        <v>0</v>
      </c>
      <c r="AB480" t="n">
        <v>0</v>
      </c>
      <c r="AC480" t="n">
        <v>0</v>
      </c>
      <c r="AD480" t="n">
        <v>1</v>
      </c>
      <c r="AE480" t="n">
        <v>0</v>
      </c>
      <c r="AF480" t="inlineStr">
        <is>
          <t>)*2</t>
        </is>
      </c>
      <c r="AG480" t="n">
        <v>4</v>
      </c>
      <c r="AH480" t="n">
        <v>2</v>
      </c>
      <c r="AI480" t="n">
        <v>78860701</v>
      </c>
      <c r="AJ480" t="n">
        <v>491</v>
      </c>
      <c r="AK480" t="n">
        <v>0</v>
      </c>
      <c r="AL480" t="n">
        <v>0</v>
      </c>
      <c r="AM480" t="n">
        <v>0</v>
      </c>
      <c r="AN480" t="n">
        <v>0</v>
      </c>
      <c r="AO480" t="n">
        <v>0</v>
      </c>
      <c r="AP480" t="n">
        <v>0</v>
      </c>
      <c r="AQ480" t="n">
        <v>0</v>
      </c>
      <c r="AR480" t="n">
        <v>0</v>
      </c>
    </row>
    <row r="481">
      <c r="A481">
        <f>ROW(Source!A1221)</f>
        <v/>
      </c>
      <c r="B481" t="n">
        <v>78860708</v>
      </c>
      <c r="C481" t="n">
        <v>78860698</v>
      </c>
      <c r="D481" t="n">
        <v>29114240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101-2576</t>
        </is>
      </c>
      <c r="J481" t="inlineStr">
        <is>
          <t>ТССЦ Московской обл., 101-2576, приказ Минстроя России №675/пр от 28.02.2017 № 254/пр</t>
        </is>
      </c>
      <c r="K481" t="inlineStr">
        <is>
          <t>Болты с гайками и шайбами для санитарно-технических работ диаметром 16 мм</t>
        </is>
      </c>
      <c r="L481" t="n">
        <v>1348</v>
      </c>
      <c r="N481" t="n">
        <v>1009</v>
      </c>
      <c r="O481" t="inlineStr">
        <is>
          <t>т</t>
        </is>
      </c>
      <c r="P481" t="inlineStr">
        <is>
          <t>т</t>
        </is>
      </c>
      <c r="Q481" t="n">
        <v>1000</v>
      </c>
      <c r="X481" t="n">
        <v>0.005</v>
      </c>
      <c r="Y481" t="n">
        <v>14830</v>
      </c>
      <c r="Z481" t="n">
        <v>0</v>
      </c>
      <c r="AA481" t="n">
        <v>0</v>
      </c>
      <c r="AB481" t="n">
        <v>0</v>
      </c>
      <c r="AC481" t="n">
        <v>0</v>
      </c>
      <c r="AD481" t="n">
        <v>1</v>
      </c>
      <c r="AE481" t="n">
        <v>0</v>
      </c>
      <c r="AF481" t="inlineStr">
        <is>
          <t>)*2</t>
        </is>
      </c>
      <c r="AG481" t="n">
        <v>0.01</v>
      </c>
      <c r="AH481" t="n">
        <v>2</v>
      </c>
      <c r="AI481" t="n">
        <v>78860702</v>
      </c>
      <c r="AJ481" t="n">
        <v>492</v>
      </c>
      <c r="AK481" t="n">
        <v>0</v>
      </c>
      <c r="AL481" t="n">
        <v>0</v>
      </c>
      <c r="AM481" t="n">
        <v>0</v>
      </c>
      <c r="AN481" t="n">
        <v>0</v>
      </c>
      <c r="AO481" t="n">
        <v>0</v>
      </c>
      <c r="AP481" t="n">
        <v>0</v>
      </c>
      <c r="AQ481" t="n">
        <v>0</v>
      </c>
      <c r="AR481" t="n">
        <v>0</v>
      </c>
    </row>
    <row r="482">
      <c r="A482">
        <f>ROW(Source!A1221)</f>
        <v/>
      </c>
      <c r="B482" t="n">
        <v>78860709</v>
      </c>
      <c r="C482" t="n">
        <v>78860698</v>
      </c>
      <c r="D482" t="n">
        <v>29150040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411-0001</t>
        </is>
      </c>
      <c r="J482" t="inlineStr">
        <is>
          <t>ТССЦ Московской обл., 411-0001, приказ Минстроя России №675/пр от 28.02.2017 № 257/пр</t>
        </is>
      </c>
      <c r="K482" t="inlineStr">
        <is>
          <t>Вода</t>
        </is>
      </c>
      <c r="L482" t="n">
        <v>1339</v>
      </c>
      <c r="N482" t="n">
        <v>1007</v>
      </c>
      <c r="O482" t="inlineStr">
        <is>
          <t>м3</t>
        </is>
      </c>
      <c r="P482" t="inlineStr">
        <is>
          <t>м3</t>
        </is>
      </c>
      <c r="Q482" t="n">
        <v>1</v>
      </c>
      <c r="X482" t="n">
        <v>7.8</v>
      </c>
      <c r="Y482" t="n">
        <v>2.44</v>
      </c>
      <c r="Z482" t="n">
        <v>0</v>
      </c>
      <c r="AA482" t="n">
        <v>0</v>
      </c>
      <c r="AB482" t="n">
        <v>0</v>
      </c>
      <c r="AC482" t="n">
        <v>0</v>
      </c>
      <c r="AD482" t="n">
        <v>1</v>
      </c>
      <c r="AE482" t="n">
        <v>0</v>
      </c>
      <c r="AF482" t="inlineStr">
        <is>
          <t>)*2</t>
        </is>
      </c>
      <c r="AG482" t="n">
        <v>15.6</v>
      </c>
      <c r="AH482" t="n">
        <v>2</v>
      </c>
      <c r="AI482" t="n">
        <v>78860703</v>
      </c>
      <c r="AJ482" t="n">
        <v>493</v>
      </c>
      <c r="AK482" t="n">
        <v>0</v>
      </c>
      <c r="AL482" t="n">
        <v>0</v>
      </c>
      <c r="AM482" t="n">
        <v>0</v>
      </c>
      <c r="AN482" t="n">
        <v>0</v>
      </c>
      <c r="AO482" t="n">
        <v>0</v>
      </c>
      <c r="AP482" t="n">
        <v>0</v>
      </c>
      <c r="AQ482" t="n">
        <v>0</v>
      </c>
      <c r="AR482" t="n">
        <v>0</v>
      </c>
    </row>
    <row r="483">
      <c r="A483">
        <f>ROW(Source!A1261)</f>
        <v/>
      </c>
      <c r="B483" t="n">
        <v>78860775</v>
      </c>
      <c r="C483" t="n">
        <v>78860774</v>
      </c>
      <c r="D483" t="n">
        <v>18406785</v>
      </c>
      <c r="E483" t="n">
        <v>1</v>
      </c>
      <c r="F483" t="n">
        <v>1</v>
      </c>
      <c r="G483" t="n">
        <v>1</v>
      </c>
      <c r="H483" t="n">
        <v>1</v>
      </c>
      <c r="I483" t="inlineStr">
        <is>
          <t>1-1033-90</t>
        </is>
      </c>
      <c r="J483" t="inlineStr"/>
      <c r="K483" t="inlineStr">
        <is>
          <t>Рабочий строитель среднего разряда 3,3</t>
        </is>
      </c>
      <c r="L483" t="n">
        <v>1369</v>
      </c>
      <c r="N483" t="n">
        <v>1013</v>
      </c>
      <c r="O483" t="inlineStr">
        <is>
          <t>чел.-ч</t>
        </is>
      </c>
      <c r="P483" t="inlineStr">
        <is>
          <t>чел.-ч</t>
        </is>
      </c>
      <c r="Q483" t="n">
        <v>1</v>
      </c>
      <c r="X483" t="n">
        <v>130</v>
      </c>
      <c r="Y483" t="n">
        <v>0</v>
      </c>
      <c r="Z483" t="n">
        <v>0</v>
      </c>
      <c r="AA483" t="n">
        <v>0</v>
      </c>
      <c r="AB483" t="n">
        <v>8.859999999999999</v>
      </c>
      <c r="AC483" t="n">
        <v>0</v>
      </c>
      <c r="AD483" t="n">
        <v>1</v>
      </c>
      <c r="AE483" t="n">
        <v>1</v>
      </c>
      <c r="AF483" t="inlineStr"/>
      <c r="AG483" t="n">
        <v>130</v>
      </c>
      <c r="AH483" t="n">
        <v>2</v>
      </c>
      <c r="AI483" t="n">
        <v>78860775</v>
      </c>
      <c r="AJ483" t="n">
        <v>495</v>
      </c>
      <c r="AK483" t="n">
        <v>0</v>
      </c>
      <c r="AL483" t="n">
        <v>0</v>
      </c>
      <c r="AM483" t="n">
        <v>0</v>
      </c>
      <c r="AN483" t="n">
        <v>0</v>
      </c>
      <c r="AO483" t="n">
        <v>0</v>
      </c>
      <c r="AP483" t="n">
        <v>0</v>
      </c>
      <c r="AQ483" t="n">
        <v>0</v>
      </c>
      <c r="AR483" t="n">
        <v>0</v>
      </c>
    </row>
    <row r="484">
      <c r="A484">
        <f>ROW(Source!A1261)</f>
        <v/>
      </c>
      <c r="B484" t="n">
        <v>78860776</v>
      </c>
      <c r="C484" t="n">
        <v>78860774</v>
      </c>
      <c r="D484" t="n">
        <v>121548</v>
      </c>
      <c r="E484" t="n">
        <v>1</v>
      </c>
      <c r="F484" t="n">
        <v>1</v>
      </c>
      <c r="G484" t="n">
        <v>1</v>
      </c>
      <c r="H484" t="n">
        <v>1</v>
      </c>
      <c r="I484" t="inlineStr">
        <is>
          <t>2</t>
        </is>
      </c>
      <c r="J484" t="inlineStr"/>
      <c r="K484" t="inlineStr">
        <is>
          <t>Затраты труда машинистов</t>
        </is>
      </c>
      <c r="L484" t="n">
        <v>608254</v>
      </c>
      <c r="N484" t="n">
        <v>1013</v>
      </c>
      <c r="O484" t="inlineStr">
        <is>
          <t>чел.час</t>
        </is>
      </c>
      <c r="P484" t="inlineStr">
        <is>
          <t>чел.час</t>
        </is>
      </c>
      <c r="Q484" t="n">
        <v>1</v>
      </c>
      <c r="X484" t="n">
        <v>0.45</v>
      </c>
      <c r="Y484" t="n">
        <v>0</v>
      </c>
      <c r="Z484" t="n">
        <v>0</v>
      </c>
      <c r="AA484" t="n">
        <v>0</v>
      </c>
      <c r="AB484" t="n">
        <v>0</v>
      </c>
      <c r="AC484" t="n">
        <v>0</v>
      </c>
      <c r="AD484" t="n">
        <v>1</v>
      </c>
      <c r="AE484" t="n">
        <v>2</v>
      </c>
      <c r="AF484" t="inlineStr"/>
      <c r="AG484" t="n">
        <v>0.45</v>
      </c>
      <c r="AH484" t="n">
        <v>2</v>
      </c>
      <c r="AI484" t="n">
        <v>78860776</v>
      </c>
      <c r="AJ484" t="n">
        <v>496</v>
      </c>
      <c r="AK484" t="n">
        <v>0</v>
      </c>
      <c r="AL484" t="n">
        <v>0</v>
      </c>
      <c r="AM484" t="n">
        <v>0</v>
      </c>
      <c r="AN484" t="n">
        <v>0</v>
      </c>
      <c r="AO484" t="n">
        <v>0</v>
      </c>
      <c r="AP484" t="n">
        <v>0</v>
      </c>
      <c r="AQ484" t="n">
        <v>0</v>
      </c>
      <c r="AR484" t="n">
        <v>0</v>
      </c>
    </row>
    <row r="485">
      <c r="A485">
        <f>ROW(Source!A1261)</f>
        <v/>
      </c>
      <c r="B485" t="n">
        <v>78860777</v>
      </c>
      <c r="C485" t="n">
        <v>78860774</v>
      </c>
      <c r="D485" t="n">
        <v>29172556</v>
      </c>
      <c r="E485" t="n">
        <v>1</v>
      </c>
      <c r="F485" t="n">
        <v>1</v>
      </c>
      <c r="G485" t="n">
        <v>1</v>
      </c>
      <c r="H485" t="n">
        <v>2</v>
      </c>
      <c r="I485" t="inlineStr">
        <is>
          <t>030954</t>
        </is>
      </c>
      <c r="J485" t="inlineStr">
        <is>
          <t>ТСЭМ Московской обл., 030954, приказ Минстроя России №675/пр от 28.02.2017 № 264/пр</t>
        </is>
      </c>
      <c r="K485" t="inlineStr">
        <is>
          <t>Подъемники грузоподъемностью до 500 кг одномачтовые, высота подъема 45 м</t>
        </is>
      </c>
      <c r="L485" t="n">
        <v>1368</v>
      </c>
      <c r="N485" t="n">
        <v>1011</v>
      </c>
      <c r="O485" t="inlineStr">
        <is>
          <t>маш.-ч</t>
        </is>
      </c>
      <c r="P485" t="inlineStr">
        <is>
          <t>маш.-ч</t>
        </is>
      </c>
      <c r="Q485" t="n">
        <v>1</v>
      </c>
      <c r="X485" t="n">
        <v>0.45</v>
      </c>
      <c r="Y485" t="n">
        <v>0</v>
      </c>
      <c r="Z485" t="n">
        <v>31.26</v>
      </c>
      <c r="AA485" t="n">
        <v>13.5</v>
      </c>
      <c r="AB485" t="n">
        <v>0</v>
      </c>
      <c r="AC485" t="n">
        <v>0</v>
      </c>
      <c r="AD485" t="n">
        <v>1</v>
      </c>
      <c r="AE485" t="n">
        <v>0</v>
      </c>
      <c r="AF485" t="inlineStr"/>
      <c r="AG485" t="n">
        <v>0.45</v>
      </c>
      <c r="AH485" t="n">
        <v>2</v>
      </c>
      <c r="AI485" t="n">
        <v>78860777</v>
      </c>
      <c r="AJ485" t="n">
        <v>497</v>
      </c>
      <c r="AK485" t="n">
        <v>0</v>
      </c>
      <c r="AL485" t="n">
        <v>0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</row>
    <row r="486">
      <c r="A486">
        <f>ROW(Source!A1261)</f>
        <v/>
      </c>
      <c r="B486" t="n">
        <v>78860778</v>
      </c>
      <c r="C486" t="n">
        <v>78860774</v>
      </c>
      <c r="D486" t="n">
        <v>29172657</v>
      </c>
      <c r="E486" t="n">
        <v>1</v>
      </c>
      <c r="F486" t="n">
        <v>1</v>
      </c>
      <c r="G486" t="n">
        <v>1</v>
      </c>
      <c r="H486" t="n">
        <v>2</v>
      </c>
      <c r="I486" t="inlineStr">
        <is>
          <t>040502</t>
        </is>
      </c>
      <c r="J486" t="inlineStr">
        <is>
          <t>ТСЭМ Московской обл., 040502, приказ Минстроя России №675/пр от 28.02.2017 № 264/пр</t>
        </is>
      </c>
      <c r="K486" t="inlineStr">
        <is>
          <t>Установки для сварки ручной дуговой (постоянного тока)</t>
        </is>
      </c>
      <c r="L486" t="n">
        <v>1368</v>
      </c>
      <c r="N486" t="n">
        <v>1011</v>
      </c>
      <c r="O486" t="inlineStr">
        <is>
          <t>маш.-ч</t>
        </is>
      </c>
      <c r="P486" t="inlineStr">
        <is>
          <t>маш.-ч</t>
        </is>
      </c>
      <c r="Q486" t="n">
        <v>1</v>
      </c>
      <c r="X486" t="n">
        <v>25.9</v>
      </c>
      <c r="Y486" t="n">
        <v>0</v>
      </c>
      <c r="Z486" t="n">
        <v>8.1</v>
      </c>
      <c r="AA486" t="n">
        <v>0</v>
      </c>
      <c r="AB486" t="n">
        <v>0</v>
      </c>
      <c r="AC486" t="n">
        <v>0</v>
      </c>
      <c r="AD486" t="n">
        <v>1</v>
      </c>
      <c r="AE486" t="n">
        <v>0</v>
      </c>
      <c r="AF486" t="inlineStr"/>
      <c r="AG486" t="n">
        <v>25.9</v>
      </c>
      <c r="AH486" t="n">
        <v>2</v>
      </c>
      <c r="AI486" t="n">
        <v>78860778</v>
      </c>
      <c r="AJ486" t="n">
        <v>498</v>
      </c>
      <c r="AK486" t="n">
        <v>0</v>
      </c>
      <c r="AL486" t="n">
        <v>0</v>
      </c>
      <c r="AM486" t="n">
        <v>0</v>
      </c>
      <c r="AN486" t="n">
        <v>0</v>
      </c>
      <c r="AO486" t="n">
        <v>0</v>
      </c>
      <c r="AP486" t="n">
        <v>0</v>
      </c>
      <c r="AQ486" t="n">
        <v>0</v>
      </c>
      <c r="AR486" t="n">
        <v>0</v>
      </c>
    </row>
    <row r="487">
      <c r="A487">
        <f>ROW(Source!A1261)</f>
        <v/>
      </c>
      <c r="B487" t="n">
        <v>78860779</v>
      </c>
      <c r="C487" t="n">
        <v>78860774</v>
      </c>
      <c r="D487" t="n">
        <v>29172659</v>
      </c>
      <c r="E487" t="n">
        <v>1</v>
      </c>
      <c r="F487" t="n">
        <v>1</v>
      </c>
      <c r="G487" t="n">
        <v>1</v>
      </c>
      <c r="H487" t="n">
        <v>2</v>
      </c>
      <c r="I487" t="inlineStr">
        <is>
          <t>040504</t>
        </is>
      </c>
      <c r="J487" t="inlineStr">
        <is>
          <t>ТСЭМ Московской обл., 040504, приказ Минстроя России №675/пр от 28.02.2017 № 264/пр</t>
        </is>
      </c>
      <c r="K487" t="inlineStr">
        <is>
          <t>Аппарат для газовой сварки и резки</t>
        </is>
      </c>
      <c r="L487" t="n">
        <v>1368</v>
      </c>
      <c r="N487" t="n">
        <v>1011</v>
      </c>
      <c r="O487" t="inlineStr">
        <is>
          <t>маш.-ч</t>
        </is>
      </c>
      <c r="P487" t="inlineStr">
        <is>
          <t>маш.-ч</t>
        </is>
      </c>
      <c r="Q487" t="n">
        <v>1</v>
      </c>
      <c r="X487" t="n">
        <v>11.6</v>
      </c>
      <c r="Y487" t="n">
        <v>0</v>
      </c>
      <c r="Z487" t="n">
        <v>1.2</v>
      </c>
      <c r="AA487" t="n">
        <v>0</v>
      </c>
      <c r="AB487" t="n">
        <v>0</v>
      </c>
      <c r="AC487" t="n">
        <v>0</v>
      </c>
      <c r="AD487" t="n">
        <v>1</v>
      </c>
      <c r="AE487" t="n">
        <v>0</v>
      </c>
      <c r="AF487" t="inlineStr"/>
      <c r="AG487" t="n">
        <v>11.6</v>
      </c>
      <c r="AH487" t="n">
        <v>2</v>
      </c>
      <c r="AI487" t="n">
        <v>78860779</v>
      </c>
      <c r="AJ487" t="n">
        <v>499</v>
      </c>
      <c r="AK487" t="n">
        <v>0</v>
      </c>
      <c r="AL487" t="n">
        <v>0</v>
      </c>
      <c r="AM487" t="n">
        <v>0</v>
      </c>
      <c r="AN487" t="n">
        <v>0</v>
      </c>
      <c r="AO487" t="n">
        <v>0</v>
      </c>
      <c r="AP487" t="n">
        <v>0</v>
      </c>
      <c r="AQ487" t="n">
        <v>0</v>
      </c>
      <c r="AR487" t="n">
        <v>0</v>
      </c>
    </row>
    <row r="488">
      <c r="A488">
        <f>ROW(Source!A1261)</f>
        <v/>
      </c>
      <c r="B488" t="n">
        <v>78860780</v>
      </c>
      <c r="C488" t="n">
        <v>78860774</v>
      </c>
      <c r="D488" t="n">
        <v>29174913</v>
      </c>
      <c r="E488" t="n">
        <v>1</v>
      </c>
      <c r="F488" t="n">
        <v>1</v>
      </c>
      <c r="G488" t="n">
        <v>1</v>
      </c>
      <c r="H488" t="n">
        <v>2</v>
      </c>
      <c r="I488" t="inlineStr">
        <is>
          <t>400001</t>
        </is>
      </c>
      <c r="J488" t="inlineStr">
        <is>
          <t>ТСЭМ Московской обл., 400001, приказ Минстроя России №675/пр от 28.02.2017 № 264/пр</t>
        </is>
      </c>
      <c r="K488" t="inlineStr">
        <is>
          <t>Автомобили бортовые, грузоподъемность до 5 т</t>
        </is>
      </c>
      <c r="L488" t="n">
        <v>1368</v>
      </c>
      <c r="N488" t="n">
        <v>1011</v>
      </c>
      <c r="O488" t="inlineStr">
        <is>
          <t>маш.-ч</t>
        </is>
      </c>
      <c r="P488" t="inlineStr">
        <is>
          <t>маш.-ч</t>
        </is>
      </c>
      <c r="Q488" t="n">
        <v>1</v>
      </c>
      <c r="X488" t="n">
        <v>0.45</v>
      </c>
      <c r="Y488" t="n">
        <v>0</v>
      </c>
      <c r="Z488" t="n">
        <v>87.17</v>
      </c>
      <c r="AA488" t="n">
        <v>11.6</v>
      </c>
      <c r="AB488" t="n">
        <v>0</v>
      </c>
      <c r="AC488" t="n">
        <v>0</v>
      </c>
      <c r="AD488" t="n">
        <v>1</v>
      </c>
      <c r="AE488" t="n">
        <v>0</v>
      </c>
      <c r="AF488" t="inlineStr"/>
      <c r="AG488" t="n">
        <v>0.45</v>
      </c>
      <c r="AH488" t="n">
        <v>2</v>
      </c>
      <c r="AI488" t="n">
        <v>78860780</v>
      </c>
      <c r="AJ488" t="n">
        <v>500</v>
      </c>
      <c r="AK488" t="n">
        <v>0</v>
      </c>
      <c r="AL488" t="n">
        <v>0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</row>
    <row r="489">
      <c r="A489">
        <f>ROW(Source!A1261)</f>
        <v/>
      </c>
      <c r="B489" t="n">
        <v>78860781</v>
      </c>
      <c r="C489" t="n">
        <v>78860774</v>
      </c>
      <c r="D489" t="n">
        <v>29107441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101-0324</t>
        </is>
      </c>
      <c r="J489" t="inlineStr">
        <is>
          <t>ТССЦ Московской обл., 101-0324, приказ Минстроя России №675/пр от 28.02.2017 № 254/пр</t>
        </is>
      </c>
      <c r="K489" t="inlineStr">
        <is>
          <t>Кислород технический газообразный</t>
        </is>
      </c>
      <c r="L489" t="n">
        <v>1339</v>
      </c>
      <c r="N489" t="n">
        <v>1007</v>
      </c>
      <c r="O489" t="inlineStr">
        <is>
          <t>м3</t>
        </is>
      </c>
      <c r="P489" t="inlineStr">
        <is>
          <t>м3</t>
        </is>
      </c>
      <c r="Q489" t="n">
        <v>1</v>
      </c>
      <c r="X489" t="n">
        <v>3.28</v>
      </c>
      <c r="Y489" t="n">
        <v>6.23</v>
      </c>
      <c r="Z489" t="n">
        <v>0</v>
      </c>
      <c r="AA489" t="n">
        <v>0</v>
      </c>
      <c r="AB489" t="n">
        <v>0</v>
      </c>
      <c r="AC489" t="n">
        <v>0</v>
      </c>
      <c r="AD489" t="n">
        <v>1</v>
      </c>
      <c r="AE489" t="n">
        <v>0</v>
      </c>
      <c r="AF489" t="inlineStr"/>
      <c r="AG489" t="n">
        <v>3.28</v>
      </c>
      <c r="AH489" t="n">
        <v>2</v>
      </c>
      <c r="AI489" t="n">
        <v>78860781</v>
      </c>
      <c r="AJ489" t="n">
        <v>501</v>
      </c>
      <c r="AK489" t="n">
        <v>0</v>
      </c>
      <c r="AL489" t="n">
        <v>0</v>
      </c>
      <c r="AM489" t="n">
        <v>0</v>
      </c>
      <c r="AN489" t="n">
        <v>0</v>
      </c>
      <c r="AO489" t="n">
        <v>0</v>
      </c>
      <c r="AP489" t="n">
        <v>0</v>
      </c>
      <c r="AQ489" t="n">
        <v>0</v>
      </c>
      <c r="AR489" t="n">
        <v>0</v>
      </c>
    </row>
    <row r="490">
      <c r="A490">
        <f>ROW(Source!A1261)</f>
        <v/>
      </c>
      <c r="B490" t="n">
        <v>78860782</v>
      </c>
      <c r="C490" t="n">
        <v>78860774</v>
      </c>
      <c r="D490" t="n">
        <v>29113927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101-0807</t>
        </is>
      </c>
      <c r="J490" t="inlineStr">
        <is>
          <t>ТССЦ Московской обл., 101-0807, приказ Минстроя России №675/пр от 28.02.2017 № 254/пр</t>
        </is>
      </c>
      <c r="K490" t="inlineStr">
        <is>
          <t>Проволока сварочная легированная диаметром 4 мм</t>
        </is>
      </c>
      <c r="L490" t="n">
        <v>1348</v>
      </c>
      <c r="N490" t="n">
        <v>1009</v>
      </c>
      <c r="O490" t="inlineStr">
        <is>
          <t>т</t>
        </is>
      </c>
      <c r="P490" t="inlineStr">
        <is>
          <t>т</t>
        </is>
      </c>
      <c r="Q490" t="n">
        <v>1000</v>
      </c>
      <c r="X490" t="n">
        <v>0.001</v>
      </c>
      <c r="Y490" t="n">
        <v>13559.99</v>
      </c>
      <c r="Z490" t="n">
        <v>0</v>
      </c>
      <c r="AA490" t="n">
        <v>0</v>
      </c>
      <c r="AB490" t="n">
        <v>0</v>
      </c>
      <c r="AC490" t="n">
        <v>0</v>
      </c>
      <c r="AD490" t="n">
        <v>1</v>
      </c>
      <c r="AE490" t="n">
        <v>0</v>
      </c>
      <c r="AF490" t="inlineStr"/>
      <c r="AG490" t="n">
        <v>0.001</v>
      </c>
      <c r="AH490" t="n">
        <v>2</v>
      </c>
      <c r="AI490" t="n">
        <v>78860782</v>
      </c>
      <c r="AJ490" t="n">
        <v>502</v>
      </c>
      <c r="AK490" t="n">
        <v>0</v>
      </c>
      <c r="AL490" t="n">
        <v>0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</row>
    <row r="491">
      <c r="A491">
        <f>ROW(Source!A1261)</f>
        <v/>
      </c>
      <c r="B491" t="n">
        <v>78860783</v>
      </c>
      <c r="C491" t="n">
        <v>78860774</v>
      </c>
      <c r="D491" t="n">
        <v>29113986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101-1522</t>
        </is>
      </c>
      <c r="J491" t="inlineStr">
        <is>
          <t>ТССЦ Московской обл., 101-1522, приказ Минстроя России №675/пр от 28.02.2017 № 254/пр</t>
        </is>
      </c>
      <c r="K491" t="inlineStr">
        <is>
          <t>Электроды диаметром 5 мм Э42А</t>
        </is>
      </c>
      <c r="L491" t="n">
        <v>1348</v>
      </c>
      <c r="N491" t="n">
        <v>1009</v>
      </c>
      <c r="O491" t="inlineStr">
        <is>
          <t>т</t>
        </is>
      </c>
      <c r="P491" t="inlineStr">
        <is>
          <t>т</t>
        </is>
      </c>
      <c r="Q491" t="n">
        <v>1000</v>
      </c>
      <c r="X491" t="n">
        <v>0.006</v>
      </c>
      <c r="Y491" t="n">
        <v>10362</v>
      </c>
      <c r="Z491" t="n">
        <v>0</v>
      </c>
      <c r="AA491" t="n">
        <v>0</v>
      </c>
      <c r="AB491" t="n">
        <v>0</v>
      </c>
      <c r="AC491" t="n">
        <v>0</v>
      </c>
      <c r="AD491" t="n">
        <v>1</v>
      </c>
      <c r="AE491" t="n">
        <v>0</v>
      </c>
      <c r="AF491" t="inlineStr"/>
      <c r="AG491" t="n">
        <v>0.006</v>
      </c>
      <c r="AH491" t="n">
        <v>2</v>
      </c>
      <c r="AI491" t="n">
        <v>78860783</v>
      </c>
      <c r="AJ491" t="n">
        <v>503</v>
      </c>
      <c r="AK491" t="n">
        <v>0</v>
      </c>
      <c r="AL491" t="n">
        <v>0</v>
      </c>
      <c r="AM491" t="n">
        <v>0</v>
      </c>
      <c r="AN491" t="n">
        <v>0</v>
      </c>
      <c r="AO491" t="n">
        <v>0</v>
      </c>
      <c r="AP491" t="n">
        <v>0</v>
      </c>
      <c r="AQ491" t="n">
        <v>0</v>
      </c>
      <c r="AR491" t="n">
        <v>0</v>
      </c>
    </row>
    <row r="492">
      <c r="A492">
        <f>ROW(Source!A1261)</f>
        <v/>
      </c>
      <c r="B492" t="n">
        <v>78860784</v>
      </c>
      <c r="C492" t="n">
        <v>78860774</v>
      </c>
      <c r="D492" t="n">
        <v>29107430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101-1602</t>
        </is>
      </c>
      <c r="J492" t="inlineStr">
        <is>
          <t>ТССЦ Московской обл., 101-1602, приказ Минстроя России №675/пр от 28.02.2017 № 254/пр</t>
        </is>
      </c>
      <c r="K492" t="inlineStr">
        <is>
          <t>Ацетилен газообразный технический</t>
        </is>
      </c>
      <c r="L492" t="n">
        <v>1339</v>
      </c>
      <c r="N492" t="n">
        <v>1007</v>
      </c>
      <c r="O492" t="inlineStr">
        <is>
          <t>м3</t>
        </is>
      </c>
      <c r="P492" t="inlineStr">
        <is>
          <t>м3</t>
        </is>
      </c>
      <c r="Q492" t="n">
        <v>1</v>
      </c>
      <c r="X492" t="n">
        <v>2.71</v>
      </c>
      <c r="Y492" t="n">
        <v>38.49</v>
      </c>
      <c r="Z492" t="n">
        <v>0</v>
      </c>
      <c r="AA492" t="n">
        <v>0</v>
      </c>
      <c r="AB492" t="n">
        <v>0</v>
      </c>
      <c r="AC492" t="n">
        <v>0</v>
      </c>
      <c r="AD492" t="n">
        <v>1</v>
      </c>
      <c r="AE492" t="n">
        <v>0</v>
      </c>
      <c r="AF492" t="inlineStr"/>
      <c r="AG492" t="n">
        <v>2.71</v>
      </c>
      <c r="AH492" t="n">
        <v>2</v>
      </c>
      <c r="AI492" t="n">
        <v>78860784</v>
      </c>
      <c r="AJ492" t="n">
        <v>504</v>
      </c>
      <c r="AK492" t="n">
        <v>0</v>
      </c>
      <c r="AL492" t="n">
        <v>0</v>
      </c>
      <c r="AM492" t="n">
        <v>0</v>
      </c>
      <c r="AN492" t="n">
        <v>0</v>
      </c>
      <c r="AO492" t="n">
        <v>0</v>
      </c>
      <c r="AP492" t="n">
        <v>0</v>
      </c>
      <c r="AQ492" t="n">
        <v>0</v>
      </c>
      <c r="AR492" t="n">
        <v>0</v>
      </c>
    </row>
    <row r="493">
      <c r="A493">
        <f>ROW(Source!A1261)</f>
        <v/>
      </c>
      <c r="B493" t="n">
        <v>78860785</v>
      </c>
      <c r="C493" t="n">
        <v>78860774</v>
      </c>
      <c r="D493" t="n">
        <v>29115868</v>
      </c>
      <c r="E493" t="n">
        <v>1</v>
      </c>
      <c r="F493" t="n">
        <v>1</v>
      </c>
      <c r="G493" t="n">
        <v>1</v>
      </c>
      <c r="H493" t="n">
        <v>3</v>
      </c>
      <c r="I493" t="inlineStr">
        <is>
          <t>103-0020</t>
        </is>
      </c>
      <c r="J493" t="inlineStr">
        <is>
          <t>ТССЦ Московской обл., 103-0020, приказ Минстроя России №675/пр от 28.02.2017 № 254/пр</t>
        </is>
      </c>
      <c r="K493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493" t="n">
        <v>1301</v>
      </c>
      <c r="N493" t="n">
        <v>1003</v>
      </c>
      <c r="O493" t="inlineStr">
        <is>
          <t>м</t>
        </is>
      </c>
      <c r="P493" t="inlineStr">
        <is>
          <t>м</t>
        </is>
      </c>
      <c r="Q493" t="n">
        <v>1</v>
      </c>
      <c r="X493" t="n">
        <v>107</v>
      </c>
      <c r="Y493" t="n">
        <v>68.41</v>
      </c>
      <c r="Z493" t="n">
        <v>0</v>
      </c>
      <c r="AA493" t="n">
        <v>0</v>
      </c>
      <c r="AB493" t="n">
        <v>0</v>
      </c>
      <c r="AC493" t="n">
        <v>0</v>
      </c>
      <c r="AD493" t="n">
        <v>1</v>
      </c>
      <c r="AE493" t="n">
        <v>0</v>
      </c>
      <c r="AF493" t="inlineStr"/>
      <c r="AG493" t="n">
        <v>107</v>
      </c>
      <c r="AH493" t="n">
        <v>2</v>
      </c>
      <c r="AI493" t="n">
        <v>78860785</v>
      </c>
      <c r="AJ493" t="n">
        <v>505</v>
      </c>
      <c r="AK493" t="n">
        <v>0</v>
      </c>
      <c r="AL493" t="n">
        <v>0</v>
      </c>
      <c r="AM493" t="n">
        <v>0</v>
      </c>
      <c r="AN493" t="n">
        <v>0</v>
      </c>
      <c r="AO493" t="n">
        <v>0</v>
      </c>
      <c r="AP493" t="n">
        <v>0</v>
      </c>
      <c r="AQ493" t="n">
        <v>0</v>
      </c>
      <c r="AR493" t="n">
        <v>0</v>
      </c>
    </row>
    <row r="494">
      <c r="A494">
        <f>ROW(Source!A1261)</f>
        <v/>
      </c>
      <c r="B494" t="n">
        <v>78860786</v>
      </c>
      <c r="C494" t="n">
        <v>78860774</v>
      </c>
      <c r="D494" t="n">
        <v>29139870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301-9240</t>
        </is>
      </c>
      <c r="J494" t="inlineStr">
        <is>
          <t>ТССЦ Московской обл., 301-9240, приказ Минстроя России №675/пр от 28.02.2017 № 256/пр</t>
        </is>
      </c>
      <c r="K494" t="inlineStr">
        <is>
          <t>Крепления</t>
        </is>
      </c>
      <c r="L494" t="n">
        <v>1346</v>
      </c>
      <c r="N494" t="n">
        <v>1009</v>
      </c>
      <c r="O494" t="inlineStr">
        <is>
          <t>кг</t>
        </is>
      </c>
      <c r="P494" t="inlineStr">
        <is>
          <t>кг</t>
        </is>
      </c>
      <c r="Q494" t="n">
        <v>1</v>
      </c>
      <c r="X494" t="n">
        <v>0</v>
      </c>
      <c r="Y494" t="n">
        <v>0</v>
      </c>
      <c r="Z494" t="n">
        <v>0</v>
      </c>
      <c r="AA494" t="n">
        <v>0</v>
      </c>
      <c r="AB494" t="n">
        <v>0</v>
      </c>
      <c r="AC494" t="n">
        <v>1</v>
      </c>
      <c r="AD494" t="n">
        <v>0</v>
      </c>
      <c r="AE494" t="n">
        <v>0</v>
      </c>
      <c r="AF494" t="inlineStr"/>
      <c r="AG494" t="n">
        <v>0</v>
      </c>
      <c r="AH494" t="n">
        <v>3</v>
      </c>
      <c r="AI494" t="n">
        <v>-1</v>
      </c>
      <c r="AJ494" t="inlineStr"/>
      <c r="AK494" t="n">
        <v>0</v>
      </c>
      <c r="AL494" t="n">
        <v>0</v>
      </c>
      <c r="AM494" t="n">
        <v>0</v>
      </c>
      <c r="AN494" t="n">
        <v>0</v>
      </c>
      <c r="AO494" t="n">
        <v>0</v>
      </c>
      <c r="AP494" t="n">
        <v>0</v>
      </c>
      <c r="AQ494" t="n">
        <v>0</v>
      </c>
      <c r="AR494" t="n">
        <v>0</v>
      </c>
    </row>
    <row r="495">
      <c r="A495">
        <f>ROW(Source!A1261)</f>
        <v/>
      </c>
      <c r="B495" t="n">
        <v>78860787</v>
      </c>
      <c r="C495" t="n">
        <v>78860774</v>
      </c>
      <c r="D495" t="n">
        <v>29144268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302-9008</t>
        </is>
      </c>
      <c r="J495" t="inlineStr">
        <is>
          <t>ТССЦ Московской обл., 302-9008, приказ Минстроя России №675/пр от 28.02.2017 № 256/пр</t>
        </is>
      </c>
      <c r="K495" t="inlineStr">
        <is>
          <t>Арматура трубопроводная муфтовая</t>
        </is>
      </c>
      <c r="L495" t="n">
        <v>1354</v>
      </c>
      <c r="N495" t="n">
        <v>1010</v>
      </c>
      <c r="O495" t="inlineStr">
        <is>
          <t>шт.</t>
        </is>
      </c>
      <c r="P495" t="inlineStr">
        <is>
          <t>шт.</t>
        </is>
      </c>
      <c r="Q495" t="n">
        <v>1</v>
      </c>
      <c r="X495" t="n">
        <v>0</v>
      </c>
      <c r="Y495" t="n">
        <v>0</v>
      </c>
      <c r="Z495" t="n">
        <v>0</v>
      </c>
      <c r="AA495" t="n">
        <v>0</v>
      </c>
      <c r="AB495" t="n">
        <v>0</v>
      </c>
      <c r="AC495" t="n">
        <v>1</v>
      </c>
      <c r="AD495" t="n">
        <v>0</v>
      </c>
      <c r="AE495" t="n">
        <v>0</v>
      </c>
      <c r="AF495" t="inlineStr"/>
      <c r="AG495" t="n">
        <v>0</v>
      </c>
      <c r="AH495" t="n">
        <v>3</v>
      </c>
      <c r="AI495" t="n">
        <v>-1</v>
      </c>
      <c r="AJ495" t="inlineStr"/>
      <c r="AK495" t="n">
        <v>0</v>
      </c>
      <c r="AL495" t="n">
        <v>0</v>
      </c>
      <c r="AM495" t="n">
        <v>0</v>
      </c>
      <c r="AN495" t="n">
        <v>0</v>
      </c>
      <c r="AO495" t="n">
        <v>0</v>
      </c>
      <c r="AP495" t="n">
        <v>0</v>
      </c>
      <c r="AQ495" t="n">
        <v>0</v>
      </c>
      <c r="AR495" t="n">
        <v>0</v>
      </c>
    </row>
    <row r="496">
      <c r="A496">
        <f>ROW(Source!A1265)</f>
        <v/>
      </c>
      <c r="B496" t="n">
        <v>78860803</v>
      </c>
      <c r="C496" t="n">
        <v>78860802</v>
      </c>
      <c r="D496" t="n">
        <v>18410280</v>
      </c>
      <c r="E496" t="n">
        <v>1</v>
      </c>
      <c r="F496" t="n">
        <v>1</v>
      </c>
      <c r="G496" t="n">
        <v>1</v>
      </c>
      <c r="H496" t="n">
        <v>1</v>
      </c>
      <c r="I496" t="inlineStr">
        <is>
          <t>1-1039-90</t>
        </is>
      </c>
      <c r="J496" t="inlineStr"/>
      <c r="K496" t="inlineStr">
        <is>
          <t>Рабочий строитель среднего разряда 3,9</t>
        </is>
      </c>
      <c r="L496" t="n">
        <v>1369</v>
      </c>
      <c r="N496" t="n">
        <v>1013</v>
      </c>
      <c r="O496" t="inlineStr">
        <is>
          <t>чел.-ч</t>
        </is>
      </c>
      <c r="P496" t="inlineStr">
        <is>
          <t>чел.-ч</t>
        </is>
      </c>
      <c r="Q496" t="n">
        <v>1</v>
      </c>
      <c r="X496" t="n">
        <v>28.7</v>
      </c>
      <c r="Y496" t="n">
        <v>0</v>
      </c>
      <c r="Z496" t="n">
        <v>0</v>
      </c>
      <c r="AA496" t="n">
        <v>0</v>
      </c>
      <c r="AB496" t="n">
        <v>9.51</v>
      </c>
      <c r="AC496" t="n">
        <v>0</v>
      </c>
      <c r="AD496" t="n">
        <v>1</v>
      </c>
      <c r="AE496" t="n">
        <v>1</v>
      </c>
      <c r="AF496" t="inlineStr"/>
      <c r="AG496" t="n">
        <v>28.7</v>
      </c>
      <c r="AH496" t="n">
        <v>2</v>
      </c>
      <c r="AI496" t="n">
        <v>78860803</v>
      </c>
      <c r="AJ496" t="n">
        <v>509</v>
      </c>
      <c r="AK496" t="n">
        <v>0</v>
      </c>
      <c r="AL496" t="n">
        <v>0</v>
      </c>
      <c r="AM496" t="n">
        <v>0</v>
      </c>
      <c r="AN496" t="n">
        <v>0</v>
      </c>
      <c r="AO496" t="n">
        <v>0</v>
      </c>
      <c r="AP496" t="n">
        <v>0</v>
      </c>
      <c r="AQ496" t="n">
        <v>0</v>
      </c>
      <c r="AR496" t="n">
        <v>0</v>
      </c>
    </row>
    <row r="497">
      <c r="A497">
        <f>ROW(Source!A1265)</f>
        <v/>
      </c>
      <c r="B497" t="n">
        <v>78860804</v>
      </c>
      <c r="C497" t="n">
        <v>78860802</v>
      </c>
      <c r="D497" t="n">
        <v>121548</v>
      </c>
      <c r="E497" t="n">
        <v>1</v>
      </c>
      <c r="F497" t="n">
        <v>1</v>
      </c>
      <c r="G497" t="n">
        <v>1</v>
      </c>
      <c r="H497" t="n">
        <v>1</v>
      </c>
      <c r="I497" t="inlineStr">
        <is>
          <t>2</t>
        </is>
      </c>
      <c r="J497" t="inlineStr"/>
      <c r="K497" t="inlineStr">
        <is>
          <t>Затраты труда машинистов</t>
        </is>
      </c>
      <c r="L497" t="n">
        <v>608254</v>
      </c>
      <c r="N497" t="n">
        <v>1013</v>
      </c>
      <c r="O497" t="inlineStr">
        <is>
          <t>чел.час</t>
        </is>
      </c>
      <c r="P497" t="inlineStr">
        <is>
          <t>чел.час</t>
        </is>
      </c>
      <c r="Q497" t="n">
        <v>1</v>
      </c>
      <c r="X497" t="n">
        <v>0.02</v>
      </c>
      <c r="Y497" t="n">
        <v>0</v>
      </c>
      <c r="Z497" t="n">
        <v>0</v>
      </c>
      <c r="AA497" t="n">
        <v>0</v>
      </c>
      <c r="AB497" t="n">
        <v>0</v>
      </c>
      <c r="AC497" t="n">
        <v>0</v>
      </c>
      <c r="AD497" t="n">
        <v>1</v>
      </c>
      <c r="AE497" t="n">
        <v>2</v>
      </c>
      <c r="AF497" t="inlineStr"/>
      <c r="AG497" t="n">
        <v>0.02</v>
      </c>
      <c r="AH497" t="n">
        <v>2</v>
      </c>
      <c r="AI497" t="n">
        <v>78860804</v>
      </c>
      <c r="AJ497" t="n">
        <v>510</v>
      </c>
      <c r="AK497" t="n">
        <v>0</v>
      </c>
      <c r="AL497" t="n">
        <v>0</v>
      </c>
      <c r="AM497" t="n">
        <v>0</v>
      </c>
      <c r="AN497" t="n">
        <v>0</v>
      </c>
      <c r="AO497" t="n">
        <v>0</v>
      </c>
      <c r="AP497" t="n">
        <v>0</v>
      </c>
      <c r="AQ497" t="n">
        <v>0</v>
      </c>
      <c r="AR497" t="n">
        <v>0</v>
      </c>
    </row>
    <row r="498">
      <c r="A498">
        <f>ROW(Source!A1265)</f>
        <v/>
      </c>
      <c r="B498" t="n">
        <v>78860805</v>
      </c>
      <c r="C498" t="n">
        <v>78860802</v>
      </c>
      <c r="D498" t="n">
        <v>29172556</v>
      </c>
      <c r="E498" t="n">
        <v>1</v>
      </c>
      <c r="F498" t="n">
        <v>1</v>
      </c>
      <c r="G498" t="n">
        <v>1</v>
      </c>
      <c r="H498" t="n">
        <v>2</v>
      </c>
      <c r="I498" t="inlineStr">
        <is>
          <t>030954</t>
        </is>
      </c>
      <c r="J498" t="inlineStr">
        <is>
          <t>ТСЭМ Московской обл., 030954, приказ Минстроя России №675/пр от 28.02.2017 № 264/пр</t>
        </is>
      </c>
      <c r="K498" t="inlineStr">
        <is>
          <t>Подъемники грузоподъемностью до 500 кг одномачтовые, высота подъема 45 м</t>
        </is>
      </c>
      <c r="L498" t="n">
        <v>1368</v>
      </c>
      <c r="N498" t="n">
        <v>1011</v>
      </c>
      <c r="O498" t="inlineStr">
        <is>
          <t>маш.-ч</t>
        </is>
      </c>
      <c r="P498" t="inlineStr">
        <is>
          <t>маш.-ч</t>
        </is>
      </c>
      <c r="Q498" t="n">
        <v>1</v>
      </c>
      <c r="X498" t="n">
        <v>0.02</v>
      </c>
      <c r="Y498" t="n">
        <v>0</v>
      </c>
      <c r="Z498" t="n">
        <v>31.26</v>
      </c>
      <c r="AA498" t="n">
        <v>13.5</v>
      </c>
      <c r="AB498" t="n">
        <v>0</v>
      </c>
      <c r="AC498" t="n">
        <v>0</v>
      </c>
      <c r="AD498" t="n">
        <v>1</v>
      </c>
      <c r="AE498" t="n">
        <v>0</v>
      </c>
      <c r="AF498" t="inlineStr"/>
      <c r="AG498" t="n">
        <v>0.02</v>
      </c>
      <c r="AH498" t="n">
        <v>2</v>
      </c>
      <c r="AI498" t="n">
        <v>78860805</v>
      </c>
      <c r="AJ498" t="n">
        <v>511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</row>
    <row r="499">
      <c r="A499">
        <f>ROW(Source!A1265)</f>
        <v/>
      </c>
      <c r="B499" t="n">
        <v>78860806</v>
      </c>
      <c r="C499" t="n">
        <v>78860802</v>
      </c>
      <c r="D499" t="n">
        <v>29110398</v>
      </c>
      <c r="E499" t="n">
        <v>1</v>
      </c>
      <c r="F499" t="n">
        <v>1</v>
      </c>
      <c r="G499" t="n">
        <v>1</v>
      </c>
      <c r="H499" t="n">
        <v>3</v>
      </c>
      <c r="I499" t="inlineStr">
        <is>
          <t>101-0388</t>
        </is>
      </c>
      <c r="J499" t="inlineStr">
        <is>
          <t>ТССЦ Московской обл., 101-0388, приказ Минстроя России №675/пр от 28.02.2017 № 254/пр</t>
        </is>
      </c>
      <c r="K499" t="inlineStr">
        <is>
          <t>Краски масляные земляные марки МА-0115 мумия, сурик железный</t>
        </is>
      </c>
      <c r="L499" t="n">
        <v>1348</v>
      </c>
      <c r="N499" t="n">
        <v>1009</v>
      </c>
      <c r="O499" t="inlineStr">
        <is>
          <t>т</t>
        </is>
      </c>
      <c r="P499" t="inlineStr">
        <is>
          <t>т</t>
        </is>
      </c>
      <c r="Q499" t="n">
        <v>1000</v>
      </c>
      <c r="X499" t="n">
        <v>0.00048</v>
      </c>
      <c r="Y499" t="n">
        <v>15118.99</v>
      </c>
      <c r="Z499" t="n">
        <v>0</v>
      </c>
      <c r="AA499" t="n">
        <v>0</v>
      </c>
      <c r="AB499" t="n">
        <v>0</v>
      </c>
      <c r="AC499" t="n">
        <v>0</v>
      </c>
      <c r="AD499" t="n">
        <v>1</v>
      </c>
      <c r="AE499" t="n">
        <v>0</v>
      </c>
      <c r="AF499" t="inlineStr"/>
      <c r="AG499" t="n">
        <v>0.00048</v>
      </c>
      <c r="AH499" t="n">
        <v>2</v>
      </c>
      <c r="AI499" t="n">
        <v>78860806</v>
      </c>
      <c r="AJ499" t="n">
        <v>512</v>
      </c>
      <c r="AK499" t="n">
        <v>0</v>
      </c>
      <c r="AL499" t="n">
        <v>0</v>
      </c>
      <c r="AM499" t="n">
        <v>0</v>
      </c>
      <c r="AN499" t="n">
        <v>0</v>
      </c>
      <c r="AO499" t="n">
        <v>0</v>
      </c>
      <c r="AP499" t="n">
        <v>0</v>
      </c>
      <c r="AQ499" t="n">
        <v>0</v>
      </c>
      <c r="AR499" t="n">
        <v>0</v>
      </c>
    </row>
    <row r="500">
      <c r="A500">
        <f>ROW(Source!A1265)</f>
        <v/>
      </c>
      <c r="B500" t="n">
        <v>78860807</v>
      </c>
      <c r="C500" t="n">
        <v>78860802</v>
      </c>
      <c r="D500" t="n">
        <v>29110573</v>
      </c>
      <c r="E500" t="n">
        <v>1</v>
      </c>
      <c r="F500" t="n">
        <v>1</v>
      </c>
      <c r="G500" t="n">
        <v>1</v>
      </c>
      <c r="H500" t="n">
        <v>3</v>
      </c>
      <c r="I500" t="inlineStr">
        <is>
          <t>101-0628</t>
        </is>
      </c>
      <c r="J500" t="inlineStr">
        <is>
          <t>ТССЦ Московской обл., 101-0628, приказ Минстроя России №675/пр от 28.02.2017 № 254/пр</t>
        </is>
      </c>
      <c r="K500" t="inlineStr">
        <is>
          <t>Олифа комбинированная, марки К-3</t>
        </is>
      </c>
      <c r="L500" t="n">
        <v>1348</v>
      </c>
      <c r="N500" t="n">
        <v>1009</v>
      </c>
      <c r="O500" t="inlineStr">
        <is>
          <t>т</t>
        </is>
      </c>
      <c r="P500" t="inlineStr">
        <is>
          <t>т</t>
        </is>
      </c>
      <c r="Q500" t="n">
        <v>1000</v>
      </c>
      <c r="X500" t="n">
        <v>0.0009</v>
      </c>
      <c r="Y500" t="n">
        <v>16950</v>
      </c>
      <c r="Z500" t="n">
        <v>0</v>
      </c>
      <c r="AA500" t="n">
        <v>0</v>
      </c>
      <c r="AB500" t="n">
        <v>0</v>
      </c>
      <c r="AC500" t="n">
        <v>0</v>
      </c>
      <c r="AD500" t="n">
        <v>1</v>
      </c>
      <c r="AE500" t="n">
        <v>0</v>
      </c>
      <c r="AF500" t="inlineStr"/>
      <c r="AG500" t="n">
        <v>0.0009</v>
      </c>
      <c r="AH500" t="n">
        <v>2</v>
      </c>
      <c r="AI500" t="n">
        <v>78860807</v>
      </c>
      <c r="AJ500" t="n">
        <v>513</v>
      </c>
      <c r="AK500" t="n">
        <v>0</v>
      </c>
      <c r="AL500" t="n">
        <v>0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</row>
    <row r="501">
      <c r="A501">
        <f>ROW(Source!A1265)</f>
        <v/>
      </c>
      <c r="B501" t="n">
        <v>78860808</v>
      </c>
      <c r="C501" t="n">
        <v>78860802</v>
      </c>
      <c r="D501" t="n">
        <v>29107963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101-1669</t>
        </is>
      </c>
      <c r="J501" t="inlineStr">
        <is>
          <t>ТССЦ Московской обл., 101-1669, приказ Минстроя России №675/пр от 28.02.2017 № 254/пр</t>
        </is>
      </c>
      <c r="K501" t="inlineStr">
        <is>
          <t>Очес льняной</t>
        </is>
      </c>
      <c r="L501" t="n">
        <v>1346</v>
      </c>
      <c r="N501" t="n">
        <v>1009</v>
      </c>
      <c r="O501" t="inlineStr">
        <is>
          <t>кг</t>
        </is>
      </c>
      <c r="P501" t="inlineStr">
        <is>
          <t>кг</t>
        </is>
      </c>
      <c r="Q501" t="n">
        <v>1</v>
      </c>
      <c r="X501" t="n">
        <v>0.2</v>
      </c>
      <c r="Y501" t="n">
        <v>37.29</v>
      </c>
      <c r="Z501" t="n">
        <v>0</v>
      </c>
      <c r="AA501" t="n">
        <v>0</v>
      </c>
      <c r="AB501" t="n">
        <v>0</v>
      </c>
      <c r="AC501" t="n">
        <v>0</v>
      </c>
      <c r="AD501" t="n">
        <v>1</v>
      </c>
      <c r="AE501" t="n">
        <v>0</v>
      </c>
      <c r="AF501" t="inlineStr"/>
      <c r="AG501" t="n">
        <v>0.2</v>
      </c>
      <c r="AH501" t="n">
        <v>2</v>
      </c>
      <c r="AI501" t="n">
        <v>78860808</v>
      </c>
      <c r="AJ501" t="n">
        <v>514</v>
      </c>
      <c r="AK501" t="n">
        <v>0</v>
      </c>
      <c r="AL501" t="n">
        <v>0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</row>
    <row r="502">
      <c r="A502">
        <f>ROW(Source!A1265)</f>
        <v/>
      </c>
      <c r="B502" t="n">
        <v>78860809</v>
      </c>
      <c r="C502" t="n">
        <v>78860802</v>
      </c>
      <c r="D502" t="n">
        <v>29144220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302-1237</t>
        </is>
      </c>
      <c r="J502" t="inlineStr">
        <is>
          <t>ТССЦ Московской обл., 302-1237, приказ Минстроя России №675/пр от 28.02.2017 № 256/пр</t>
        </is>
      </c>
      <c r="K502" t="inlineStr">
        <is>
          <t>Сгоны стальные с муфтой и контргайкой, диаметром 20 мм</t>
        </is>
      </c>
      <c r="L502" t="n">
        <v>1354</v>
      </c>
      <c r="N502" t="n">
        <v>1010</v>
      </c>
      <c r="O502" t="inlineStr">
        <is>
          <t>шт.</t>
        </is>
      </c>
      <c r="P502" t="inlineStr">
        <is>
          <t>шт.</t>
        </is>
      </c>
      <c r="Q502" t="n">
        <v>1</v>
      </c>
      <c r="X502" t="n">
        <v>100</v>
      </c>
      <c r="Y502" t="n">
        <v>10.95</v>
      </c>
      <c r="Z502" t="n">
        <v>0</v>
      </c>
      <c r="AA502" t="n">
        <v>0</v>
      </c>
      <c r="AB502" t="n">
        <v>0</v>
      </c>
      <c r="AC502" t="n">
        <v>0</v>
      </c>
      <c r="AD502" t="n">
        <v>1</v>
      </c>
      <c r="AE502" t="n">
        <v>0</v>
      </c>
      <c r="AF502" t="inlineStr"/>
      <c r="AG502" t="n">
        <v>100</v>
      </c>
      <c r="AH502" t="n">
        <v>2</v>
      </c>
      <c r="AI502" t="n">
        <v>78860809</v>
      </c>
      <c r="AJ502" t="n">
        <v>516</v>
      </c>
      <c r="AK502" t="n">
        <v>0</v>
      </c>
      <c r="AL502" t="n">
        <v>0</v>
      </c>
      <c r="AM502" t="n">
        <v>0</v>
      </c>
      <c r="AN502" t="n">
        <v>0</v>
      </c>
      <c r="AO502" t="n">
        <v>0</v>
      </c>
      <c r="AP502" t="n">
        <v>0</v>
      </c>
      <c r="AQ502" t="n">
        <v>0</v>
      </c>
      <c r="AR502" t="n">
        <v>0</v>
      </c>
    </row>
    <row r="503">
      <c r="A503">
        <f>ROW(Source!A1305)</f>
        <v/>
      </c>
      <c r="B503" t="n">
        <v>78860882</v>
      </c>
      <c r="C503" t="n">
        <v>78860875</v>
      </c>
      <c r="D503" t="n">
        <v>18406785</v>
      </c>
      <c r="E503" t="n">
        <v>1</v>
      </c>
      <c r="F503" t="n">
        <v>1</v>
      </c>
      <c r="G503" t="n">
        <v>1</v>
      </c>
      <c r="H503" t="n">
        <v>1</v>
      </c>
      <c r="I503" t="inlineStr">
        <is>
          <t>1-1033-90</t>
        </is>
      </c>
      <c r="J503" t="inlineStr"/>
      <c r="K503" t="inlineStr">
        <is>
          <t>Рабочий строитель среднего разряда 3,3</t>
        </is>
      </c>
      <c r="L503" t="n">
        <v>1369</v>
      </c>
      <c r="N503" t="n">
        <v>1013</v>
      </c>
      <c r="O503" t="inlineStr">
        <is>
          <t>чел.-ч</t>
        </is>
      </c>
      <c r="P503" t="inlineStr">
        <is>
          <t>чел.-ч</t>
        </is>
      </c>
      <c r="Q503" t="n">
        <v>1</v>
      </c>
      <c r="X503" t="n">
        <v>228.35</v>
      </c>
      <c r="Y503" t="n">
        <v>0</v>
      </c>
      <c r="Z503" t="n">
        <v>0</v>
      </c>
      <c r="AA503" t="n">
        <v>0</v>
      </c>
      <c r="AB503" t="n">
        <v>8.859999999999999</v>
      </c>
      <c r="AC503" t="n">
        <v>0</v>
      </c>
      <c r="AD503" t="n">
        <v>1</v>
      </c>
      <c r="AE503" t="n">
        <v>1</v>
      </c>
      <c r="AF503" t="inlineStr"/>
      <c r="AG503" t="n">
        <v>228.35</v>
      </c>
      <c r="AH503" t="n">
        <v>2</v>
      </c>
      <c r="AI503" t="n">
        <v>78860876</v>
      </c>
      <c r="AJ503" t="n">
        <v>517</v>
      </c>
      <c r="AK503" t="n">
        <v>0</v>
      </c>
      <c r="AL503" t="n">
        <v>0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</row>
    <row r="504">
      <c r="A504">
        <f>ROW(Source!A1305)</f>
        <v/>
      </c>
      <c r="B504" t="n">
        <v>78860883</v>
      </c>
      <c r="C504" t="n">
        <v>78860875</v>
      </c>
      <c r="D504" t="n">
        <v>121548</v>
      </c>
      <c r="E504" t="n">
        <v>1</v>
      </c>
      <c r="F504" t="n">
        <v>1</v>
      </c>
      <c r="G504" t="n">
        <v>1</v>
      </c>
      <c r="H504" t="n">
        <v>1</v>
      </c>
      <c r="I504" t="inlineStr">
        <is>
          <t>2</t>
        </is>
      </c>
      <c r="J504" t="inlineStr"/>
      <c r="K504" t="inlineStr">
        <is>
          <t>Затраты труда машинистов</t>
        </is>
      </c>
      <c r="L504" t="n">
        <v>608254</v>
      </c>
      <c r="N504" t="n">
        <v>1013</v>
      </c>
      <c r="O504" t="inlineStr">
        <is>
          <t>чел.час</t>
        </is>
      </c>
      <c r="P504" t="inlineStr">
        <is>
          <t>чел.час</t>
        </is>
      </c>
      <c r="Q504" t="n">
        <v>1</v>
      </c>
      <c r="X504" t="n">
        <v>0.67</v>
      </c>
      <c r="Y504" t="n">
        <v>0</v>
      </c>
      <c r="Z504" t="n">
        <v>0</v>
      </c>
      <c r="AA504" t="n">
        <v>0</v>
      </c>
      <c r="AB504" t="n">
        <v>0</v>
      </c>
      <c r="AC504" t="n">
        <v>0</v>
      </c>
      <c r="AD504" t="n">
        <v>1</v>
      </c>
      <c r="AE504" t="n">
        <v>2</v>
      </c>
      <c r="AF504" t="inlineStr"/>
      <c r="AG504" t="n">
        <v>0.67</v>
      </c>
      <c r="AH504" t="n">
        <v>2</v>
      </c>
      <c r="AI504" t="n">
        <v>78860877</v>
      </c>
      <c r="AJ504" t="n">
        <v>518</v>
      </c>
      <c r="AK504" t="n">
        <v>0</v>
      </c>
      <c r="AL504" t="n">
        <v>0</v>
      </c>
      <c r="AM504" t="n">
        <v>0</v>
      </c>
      <c r="AN504" t="n">
        <v>0</v>
      </c>
      <c r="AO504" t="n">
        <v>0</v>
      </c>
      <c r="AP504" t="n">
        <v>0</v>
      </c>
      <c r="AQ504" t="n">
        <v>0</v>
      </c>
      <c r="AR504" t="n">
        <v>0</v>
      </c>
    </row>
    <row r="505">
      <c r="A505">
        <f>ROW(Source!A1305)</f>
        <v/>
      </c>
      <c r="B505" t="n">
        <v>78860884</v>
      </c>
      <c r="C505" t="n">
        <v>78860875</v>
      </c>
      <c r="D505" t="n">
        <v>29172556</v>
      </c>
      <c r="E505" t="n">
        <v>1</v>
      </c>
      <c r="F505" t="n">
        <v>1</v>
      </c>
      <c r="G505" t="n">
        <v>1</v>
      </c>
      <c r="H505" t="n">
        <v>2</v>
      </c>
      <c r="I505" t="inlineStr">
        <is>
          <t>030954</t>
        </is>
      </c>
      <c r="J505" t="inlineStr">
        <is>
          <t>ТСЭМ Московской обл., 030954, приказ Минстроя России №675/пр от 28.02.2017 № 264/пр</t>
        </is>
      </c>
      <c r="K505" t="inlineStr">
        <is>
          <t>Подъемники грузоподъемностью до 500 кг одномачтовые, высота подъема 45 м</t>
        </is>
      </c>
      <c r="L505" t="n">
        <v>1368</v>
      </c>
      <c r="N505" t="n">
        <v>1011</v>
      </c>
      <c r="O505" t="inlineStr">
        <is>
          <t>маш.-ч</t>
        </is>
      </c>
      <c r="P505" t="inlineStr">
        <is>
          <t>маш.-ч</t>
        </is>
      </c>
      <c r="Q505" t="n">
        <v>1</v>
      </c>
      <c r="X505" t="n">
        <v>0.67</v>
      </c>
      <c r="Y505" t="n">
        <v>0</v>
      </c>
      <c r="Z505" t="n">
        <v>31.26</v>
      </c>
      <c r="AA505" t="n">
        <v>13.5</v>
      </c>
      <c r="AB505" t="n">
        <v>0</v>
      </c>
      <c r="AC505" t="n">
        <v>0</v>
      </c>
      <c r="AD505" t="n">
        <v>1</v>
      </c>
      <c r="AE505" t="n">
        <v>0</v>
      </c>
      <c r="AF505" t="inlineStr"/>
      <c r="AG505" t="n">
        <v>0.67</v>
      </c>
      <c r="AH505" t="n">
        <v>2</v>
      </c>
      <c r="AI505" t="n">
        <v>78860878</v>
      </c>
      <c r="AJ505" t="n">
        <v>519</v>
      </c>
      <c r="AK505" t="n">
        <v>0</v>
      </c>
      <c r="AL505" t="n">
        <v>0</v>
      </c>
      <c r="AM505" t="n">
        <v>0</v>
      </c>
      <c r="AN505" t="n">
        <v>0</v>
      </c>
      <c r="AO505" t="n">
        <v>0</v>
      </c>
      <c r="AP505" t="n">
        <v>0</v>
      </c>
      <c r="AQ505" t="n">
        <v>0</v>
      </c>
      <c r="AR505" t="n">
        <v>0</v>
      </c>
    </row>
    <row r="506">
      <c r="A506">
        <f>ROW(Source!A1305)</f>
        <v/>
      </c>
      <c r="B506" t="n">
        <v>78860885</v>
      </c>
      <c r="C506" t="n">
        <v>78860875</v>
      </c>
      <c r="D506" t="n">
        <v>29145213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402-0083</t>
        </is>
      </c>
      <c r="J506" t="inlineStr">
        <is>
          <t>ТССЦ Московской обл., 402-0083, приказ Минстроя России №675/пр от 28.02.2017 № 257/пр</t>
        </is>
      </c>
      <c r="K506" t="inlineStr">
        <is>
          <t>Раствор готовый отделочный тяжелый, цементно-известковый 1:1:6</t>
        </is>
      </c>
      <c r="L506" t="n">
        <v>1339</v>
      </c>
      <c r="N506" t="n">
        <v>1007</v>
      </c>
      <c r="O506" t="inlineStr">
        <is>
          <t>м3</t>
        </is>
      </c>
      <c r="P506" t="inlineStr">
        <is>
          <t>м3</t>
        </is>
      </c>
      <c r="Q506" t="n">
        <v>1</v>
      </c>
      <c r="X506" t="n">
        <v>2.2</v>
      </c>
      <c r="Y506" t="n">
        <v>517.89</v>
      </c>
      <c r="Z506" t="n">
        <v>0</v>
      </c>
      <c r="AA506" t="n">
        <v>0</v>
      </c>
      <c r="AB506" t="n">
        <v>0</v>
      </c>
      <c r="AC506" t="n">
        <v>0</v>
      </c>
      <c r="AD506" t="n">
        <v>1</v>
      </c>
      <c r="AE506" t="n">
        <v>0</v>
      </c>
      <c r="AF506" t="inlineStr"/>
      <c r="AG506" t="n">
        <v>2.2</v>
      </c>
      <c r="AH506" t="n">
        <v>2</v>
      </c>
      <c r="AI506" t="n">
        <v>78860879</v>
      </c>
      <c r="AJ506" t="n">
        <v>521</v>
      </c>
      <c r="AK506" t="n">
        <v>0</v>
      </c>
      <c r="AL506" t="n">
        <v>0</v>
      </c>
      <c r="AM506" t="n">
        <v>0</v>
      </c>
      <c r="AN506" t="n">
        <v>0</v>
      </c>
      <c r="AO506" t="n">
        <v>0</v>
      </c>
      <c r="AP506" t="n">
        <v>0</v>
      </c>
      <c r="AQ506" t="n">
        <v>0</v>
      </c>
      <c r="AR506" t="n">
        <v>0</v>
      </c>
    </row>
    <row r="507">
      <c r="A507">
        <f>ROW(Source!A1305)</f>
        <v/>
      </c>
      <c r="B507" t="n">
        <v>78860886</v>
      </c>
      <c r="C507" t="n">
        <v>78860875</v>
      </c>
      <c r="D507" t="n">
        <v>29150040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411-0001</t>
        </is>
      </c>
      <c r="J507" t="inlineStr">
        <is>
          <t>ТССЦ Московской обл., 411-0001, приказ Минстроя России №675/пр от 28.02.2017 № 257/пр</t>
        </is>
      </c>
      <c r="K507" t="inlineStr">
        <is>
          <t>Вода</t>
        </is>
      </c>
      <c r="L507" t="n">
        <v>1339</v>
      </c>
      <c r="N507" t="n">
        <v>1007</v>
      </c>
      <c r="O507" t="inlineStr">
        <is>
          <t>м3</t>
        </is>
      </c>
      <c r="P507" t="inlineStr">
        <is>
          <t>м3</t>
        </is>
      </c>
      <c r="Q507" t="n">
        <v>1</v>
      </c>
      <c r="X507" t="n">
        <v>0.35</v>
      </c>
      <c r="Y507" t="n">
        <v>2.44</v>
      </c>
      <c r="Z507" t="n">
        <v>0</v>
      </c>
      <c r="AA507" t="n">
        <v>0</v>
      </c>
      <c r="AB507" t="n">
        <v>0</v>
      </c>
      <c r="AC507" t="n">
        <v>0</v>
      </c>
      <c r="AD507" t="n">
        <v>1</v>
      </c>
      <c r="AE507" t="n">
        <v>0</v>
      </c>
      <c r="AF507" t="inlineStr"/>
      <c r="AG507" t="n">
        <v>0.35</v>
      </c>
      <c r="AH507" t="n">
        <v>2</v>
      </c>
      <c r="AI507" t="n">
        <v>78860880</v>
      </c>
      <c r="AJ507" t="n">
        <v>522</v>
      </c>
      <c r="AK507" t="n">
        <v>0</v>
      </c>
      <c r="AL507" t="n">
        <v>0</v>
      </c>
      <c r="AM507" t="n">
        <v>0</v>
      </c>
      <c r="AN507" t="n">
        <v>0</v>
      </c>
      <c r="AO507" t="n">
        <v>0</v>
      </c>
      <c r="AP507" t="n">
        <v>0</v>
      </c>
      <c r="AQ507" t="n">
        <v>0</v>
      </c>
      <c r="AR507" t="n">
        <v>0</v>
      </c>
    </row>
    <row r="508">
      <c r="A508">
        <f>ROW(Source!A1305)</f>
        <v/>
      </c>
      <c r="B508" t="n">
        <v>78860887</v>
      </c>
      <c r="C508" t="n">
        <v>78860875</v>
      </c>
      <c r="D508" t="n">
        <v>29164349</v>
      </c>
      <c r="E508" t="n">
        <v>1</v>
      </c>
      <c r="F508" t="n">
        <v>1</v>
      </c>
      <c r="G508" t="n">
        <v>1</v>
      </c>
      <c r="H508" t="n">
        <v>3</v>
      </c>
      <c r="I508" t="inlineStr">
        <is>
          <t>509-9900</t>
        </is>
      </c>
      <c r="J508" t="inlineStr">
        <is>
          <t>ТССЦ Московской обл., 509-9900, приказ Минстроя России №675/пр от 28.02.2017 № 258/пр</t>
        </is>
      </c>
      <c r="K508" t="inlineStr">
        <is>
          <t>Строительный мусор</t>
        </is>
      </c>
      <c r="L508" t="n">
        <v>1348</v>
      </c>
      <c r="N508" t="n">
        <v>1009</v>
      </c>
      <c r="O508" t="inlineStr">
        <is>
          <t>т</t>
        </is>
      </c>
      <c r="P508" t="inlineStr">
        <is>
          <t>т</t>
        </is>
      </c>
      <c r="Q508" t="n">
        <v>1000</v>
      </c>
      <c r="X508" t="n">
        <v>3.38</v>
      </c>
      <c r="Y508" t="n">
        <v>0</v>
      </c>
      <c r="Z508" t="n">
        <v>0</v>
      </c>
      <c r="AA508" t="n">
        <v>0</v>
      </c>
      <c r="AB508" t="n">
        <v>0</v>
      </c>
      <c r="AC508" t="n">
        <v>0</v>
      </c>
      <c r="AD508" t="n">
        <v>0</v>
      </c>
      <c r="AE508" t="n">
        <v>0</v>
      </c>
      <c r="AF508" t="inlineStr"/>
      <c r="AG508" t="n">
        <v>3.38</v>
      </c>
      <c r="AH508" t="n">
        <v>2</v>
      </c>
      <c r="AI508" t="n">
        <v>78860881</v>
      </c>
      <c r="AJ508" t="n">
        <v>523</v>
      </c>
      <c r="AK508" t="n">
        <v>0</v>
      </c>
      <c r="AL508" t="n">
        <v>0</v>
      </c>
      <c r="AM508" t="n">
        <v>0</v>
      </c>
      <c r="AN508" t="n">
        <v>0</v>
      </c>
      <c r="AO508" t="n">
        <v>0</v>
      </c>
      <c r="AP508" t="n">
        <v>0</v>
      </c>
      <c r="AQ508" t="n">
        <v>0</v>
      </c>
      <c r="AR508" t="n">
        <v>0</v>
      </c>
    </row>
    <row r="509">
      <c r="A509">
        <f>ROW(Source!A1309)</f>
        <v/>
      </c>
      <c r="B509" t="n">
        <v>78860898</v>
      </c>
      <c r="C509" t="n">
        <v>78860889</v>
      </c>
      <c r="D509" t="n">
        <v>18410171</v>
      </c>
      <c r="E509" t="n">
        <v>1</v>
      </c>
      <c r="F509" t="n">
        <v>1</v>
      </c>
      <c r="G509" t="n">
        <v>1</v>
      </c>
      <c r="H509" t="n">
        <v>1</v>
      </c>
      <c r="I509" t="inlineStr">
        <is>
          <t>1-1034-90</t>
        </is>
      </c>
      <c r="J509" t="inlineStr"/>
      <c r="K509" t="inlineStr">
        <is>
          <t>Рабочий строитель среднего разряда 3,4</t>
        </is>
      </c>
      <c r="L509" t="n">
        <v>1369</v>
      </c>
      <c r="N509" t="n">
        <v>1013</v>
      </c>
      <c r="O509" t="inlineStr">
        <is>
          <t>чел.-ч</t>
        </is>
      </c>
      <c r="P509" t="inlineStr">
        <is>
          <t>чел.-ч</t>
        </is>
      </c>
      <c r="Q509" t="n">
        <v>1</v>
      </c>
      <c r="X509" t="n">
        <v>42.9</v>
      </c>
      <c r="Y509" t="n">
        <v>0</v>
      </c>
      <c r="Z509" t="n">
        <v>0</v>
      </c>
      <c r="AA509" t="n">
        <v>0</v>
      </c>
      <c r="AB509" t="n">
        <v>8.970000000000001</v>
      </c>
      <c r="AC509" t="n">
        <v>0</v>
      </c>
      <c r="AD509" t="n">
        <v>1</v>
      </c>
      <c r="AE509" t="n">
        <v>1</v>
      </c>
      <c r="AF509" t="inlineStr"/>
      <c r="AG509" t="n">
        <v>42.9</v>
      </c>
      <c r="AH509" t="n">
        <v>2</v>
      </c>
      <c r="AI509" t="n">
        <v>78860890</v>
      </c>
      <c r="AJ509" t="n">
        <v>524</v>
      </c>
      <c r="AK509" t="n">
        <v>0</v>
      </c>
      <c r="AL509" t="n">
        <v>0</v>
      </c>
      <c r="AM509" t="n">
        <v>0</v>
      </c>
      <c r="AN509" t="n">
        <v>0</v>
      </c>
      <c r="AO509" t="n">
        <v>0</v>
      </c>
      <c r="AP509" t="n">
        <v>0</v>
      </c>
      <c r="AQ509" t="n">
        <v>0</v>
      </c>
      <c r="AR509" t="n">
        <v>0</v>
      </c>
    </row>
    <row r="510">
      <c r="A510">
        <f>ROW(Source!A1309)</f>
        <v/>
      </c>
      <c r="B510" t="n">
        <v>78860899</v>
      </c>
      <c r="C510" t="n">
        <v>78860889</v>
      </c>
      <c r="D510" t="n">
        <v>121548</v>
      </c>
      <c r="E510" t="n">
        <v>1</v>
      </c>
      <c r="F510" t="n">
        <v>1</v>
      </c>
      <c r="G510" t="n">
        <v>1</v>
      </c>
      <c r="H510" t="n">
        <v>1</v>
      </c>
      <c r="I510" t="inlineStr">
        <is>
          <t>2</t>
        </is>
      </c>
      <c r="J510" t="inlineStr"/>
      <c r="K510" t="inlineStr">
        <is>
          <t>Затраты труда машинистов</t>
        </is>
      </c>
      <c r="L510" t="n">
        <v>608254</v>
      </c>
      <c r="N510" t="n">
        <v>1013</v>
      </c>
      <c r="O510" t="inlineStr">
        <is>
          <t>чел.час</t>
        </is>
      </c>
      <c r="P510" t="inlineStr">
        <is>
          <t>чел.час</t>
        </is>
      </c>
      <c r="Q510" t="n">
        <v>1</v>
      </c>
      <c r="X510" t="n">
        <v>0.02</v>
      </c>
      <c r="Y510" t="n">
        <v>0</v>
      </c>
      <c r="Z510" t="n">
        <v>0</v>
      </c>
      <c r="AA510" t="n">
        <v>0</v>
      </c>
      <c r="AB510" t="n">
        <v>0</v>
      </c>
      <c r="AC510" t="n">
        <v>0</v>
      </c>
      <c r="AD510" t="n">
        <v>1</v>
      </c>
      <c r="AE510" t="n">
        <v>2</v>
      </c>
      <c r="AF510" t="inlineStr"/>
      <c r="AG510" t="n">
        <v>0.02</v>
      </c>
      <c r="AH510" t="n">
        <v>2</v>
      </c>
      <c r="AI510" t="n">
        <v>78860891</v>
      </c>
      <c r="AJ510" t="n">
        <v>525</v>
      </c>
      <c r="AK510" t="n">
        <v>0</v>
      </c>
      <c r="AL510" t="n">
        <v>0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</row>
    <row r="511">
      <c r="A511">
        <f>ROW(Source!A1309)</f>
        <v/>
      </c>
      <c r="B511" t="n">
        <v>78860900</v>
      </c>
      <c r="C511" t="n">
        <v>78860889</v>
      </c>
      <c r="D511" t="n">
        <v>29172556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030954</t>
        </is>
      </c>
      <c r="J511" t="inlineStr">
        <is>
          <t>ТСЭМ Московской обл., 030954, приказ Минстроя России №675/пр от 28.02.2017 № 264/пр</t>
        </is>
      </c>
      <c r="K511" t="inlineStr">
        <is>
          <t>Подъемники грузоподъемностью до 500 кг одномачтовые, высота подъема 45 м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X511" t="n">
        <v>0.02</v>
      </c>
      <c r="Y511" t="n">
        <v>0</v>
      </c>
      <c r="Z511" t="n">
        <v>31.26</v>
      </c>
      <c r="AA511" t="n">
        <v>13.5</v>
      </c>
      <c r="AB511" t="n">
        <v>0</v>
      </c>
      <c r="AC511" t="n">
        <v>0</v>
      </c>
      <c r="AD511" t="n">
        <v>1</v>
      </c>
      <c r="AE511" t="n">
        <v>0</v>
      </c>
      <c r="AF511" t="inlineStr"/>
      <c r="AG511" t="n">
        <v>0.02</v>
      </c>
      <c r="AH511" t="n">
        <v>2</v>
      </c>
      <c r="AI511" t="n">
        <v>78860892</v>
      </c>
      <c r="AJ511" t="n">
        <v>526</v>
      </c>
      <c r="AK511" t="n">
        <v>0</v>
      </c>
      <c r="AL511" t="n">
        <v>0</v>
      </c>
      <c r="AM511" t="n">
        <v>0</v>
      </c>
      <c r="AN511" t="n">
        <v>0</v>
      </c>
      <c r="AO511" t="n">
        <v>0</v>
      </c>
      <c r="AP511" t="n">
        <v>0</v>
      </c>
      <c r="AQ511" t="n">
        <v>0</v>
      </c>
      <c r="AR511" t="n">
        <v>0</v>
      </c>
    </row>
    <row r="512">
      <c r="A512">
        <f>ROW(Source!A1309)</f>
        <v/>
      </c>
      <c r="B512" t="n">
        <v>78860901</v>
      </c>
      <c r="C512" t="n">
        <v>78860889</v>
      </c>
      <c r="D512" t="n">
        <v>29174913</v>
      </c>
      <c r="E512" t="n">
        <v>1</v>
      </c>
      <c r="F512" t="n">
        <v>1</v>
      </c>
      <c r="G512" t="n">
        <v>1</v>
      </c>
      <c r="H512" t="n">
        <v>2</v>
      </c>
      <c r="I512" t="inlineStr">
        <is>
          <t>400001</t>
        </is>
      </c>
      <c r="J512" t="inlineStr">
        <is>
          <t>ТСЭМ Московской обл., 400001, приказ Минстроя России №675/пр от 28.02.2017 № 264/пр</t>
        </is>
      </c>
      <c r="K512" t="inlineStr">
        <is>
          <t>Автомобили бортовые, грузоподъемность до 5 т</t>
        </is>
      </c>
      <c r="L512" t="n">
        <v>1368</v>
      </c>
      <c r="N512" t="n">
        <v>1011</v>
      </c>
      <c r="O512" t="inlineStr">
        <is>
          <t>маш.-ч</t>
        </is>
      </c>
      <c r="P512" t="inlineStr">
        <is>
          <t>маш.-ч</t>
        </is>
      </c>
      <c r="Q512" t="n">
        <v>1</v>
      </c>
      <c r="X512" t="n">
        <v>0.15</v>
      </c>
      <c r="Y512" t="n">
        <v>0</v>
      </c>
      <c r="Z512" t="n">
        <v>87.17</v>
      </c>
      <c r="AA512" t="n">
        <v>11.6</v>
      </c>
      <c r="AB512" t="n">
        <v>0</v>
      </c>
      <c r="AC512" t="n">
        <v>0</v>
      </c>
      <c r="AD512" t="n">
        <v>1</v>
      </c>
      <c r="AE512" t="n">
        <v>0</v>
      </c>
      <c r="AF512" t="inlineStr"/>
      <c r="AG512" t="n">
        <v>0.15</v>
      </c>
      <c r="AH512" t="n">
        <v>2</v>
      </c>
      <c r="AI512" t="n">
        <v>78860893</v>
      </c>
      <c r="AJ512" t="n">
        <v>527</v>
      </c>
      <c r="AK512" t="n">
        <v>0</v>
      </c>
      <c r="AL512" t="n">
        <v>0</v>
      </c>
      <c r="AM512" t="n">
        <v>0</v>
      </c>
      <c r="AN512" t="n">
        <v>0</v>
      </c>
      <c r="AO512" t="n">
        <v>0</v>
      </c>
      <c r="AP512" t="n">
        <v>0</v>
      </c>
      <c r="AQ512" t="n">
        <v>0</v>
      </c>
      <c r="AR512" t="n">
        <v>0</v>
      </c>
    </row>
    <row r="513">
      <c r="A513">
        <f>ROW(Source!A1309)</f>
        <v/>
      </c>
      <c r="B513" t="n">
        <v>78860902</v>
      </c>
      <c r="C513" t="n">
        <v>78860889</v>
      </c>
      <c r="D513" t="n">
        <v>29107779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101-1596</t>
        </is>
      </c>
      <c r="J513" t="inlineStr">
        <is>
          <t>ТССЦ Московской обл., 101-1596, приказ Минстроя России №675/пр от 28.02.2017 № 254/пр</t>
        </is>
      </c>
      <c r="K513" t="inlineStr">
        <is>
          <t>Шкурка шлифовальная двухслойная с зернистостью 40-25</t>
        </is>
      </c>
      <c r="L513" t="n">
        <v>1327</v>
      </c>
      <c r="N513" t="n">
        <v>1005</v>
      </c>
      <c r="O513" t="inlineStr">
        <is>
          <t>м2</t>
        </is>
      </c>
      <c r="P513" t="inlineStr">
        <is>
          <t>м2</t>
        </is>
      </c>
      <c r="Q513" t="n">
        <v>1</v>
      </c>
      <c r="X513" t="n">
        <v>0.84</v>
      </c>
      <c r="Y513" t="n">
        <v>72.31</v>
      </c>
      <c r="Z513" t="n">
        <v>0</v>
      </c>
      <c r="AA513" t="n">
        <v>0</v>
      </c>
      <c r="AB513" t="n">
        <v>0</v>
      </c>
      <c r="AC513" t="n">
        <v>0</v>
      </c>
      <c r="AD513" t="n">
        <v>1</v>
      </c>
      <c r="AE513" t="n">
        <v>0</v>
      </c>
      <c r="AF513" t="inlineStr"/>
      <c r="AG513" t="n">
        <v>0.84</v>
      </c>
      <c r="AH513" t="n">
        <v>2</v>
      </c>
      <c r="AI513" t="n">
        <v>78860894</v>
      </c>
      <c r="AJ513" t="n">
        <v>528</v>
      </c>
      <c r="AK513" t="n">
        <v>0</v>
      </c>
      <c r="AL513" t="n">
        <v>0</v>
      </c>
      <c r="AM513" t="n">
        <v>0</v>
      </c>
      <c r="AN513" t="n">
        <v>0</v>
      </c>
      <c r="AO513" t="n">
        <v>0</v>
      </c>
      <c r="AP513" t="n">
        <v>0</v>
      </c>
      <c r="AQ513" t="n">
        <v>0</v>
      </c>
      <c r="AR513" t="n">
        <v>0</v>
      </c>
    </row>
    <row r="514">
      <c r="A514">
        <f>ROW(Source!A1309)</f>
        <v/>
      </c>
      <c r="B514" t="n">
        <v>78860903</v>
      </c>
      <c r="C514" t="n">
        <v>78860889</v>
      </c>
      <c r="D514" t="n">
        <v>29109797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101-1712</t>
        </is>
      </c>
      <c r="J514" t="inlineStr">
        <is>
          <t>ТССЦ Московской обл., 101-1712, приказ Минстроя России №675/пр от 28.02.2017 № 254/пр</t>
        </is>
      </c>
      <c r="K514" t="inlineStr">
        <is>
          <t>Шпатлевка клеевая</t>
        </is>
      </c>
      <c r="L514" t="n">
        <v>1348</v>
      </c>
      <c r="N514" t="n">
        <v>1009</v>
      </c>
      <c r="O514" t="inlineStr">
        <is>
          <t>т</t>
        </is>
      </c>
      <c r="P514" t="inlineStr">
        <is>
          <t>т</t>
        </is>
      </c>
      <c r="Q514" t="n">
        <v>1000</v>
      </c>
      <c r="X514" t="n">
        <v>0.051</v>
      </c>
      <c r="Y514" t="n">
        <v>4294.02</v>
      </c>
      <c r="Z514" t="n">
        <v>0</v>
      </c>
      <c r="AA514" t="n">
        <v>0</v>
      </c>
      <c r="AB514" t="n">
        <v>0</v>
      </c>
      <c r="AC514" t="n">
        <v>0</v>
      </c>
      <c r="AD514" t="n">
        <v>1</v>
      </c>
      <c r="AE514" t="n">
        <v>0</v>
      </c>
      <c r="AF514" t="inlineStr"/>
      <c r="AG514" t="n">
        <v>0.051</v>
      </c>
      <c r="AH514" t="n">
        <v>2</v>
      </c>
      <c r="AI514" t="n">
        <v>78860895</v>
      </c>
      <c r="AJ514" t="n">
        <v>529</v>
      </c>
      <c r="AK514" t="n">
        <v>0</v>
      </c>
      <c r="AL514" t="n">
        <v>0</v>
      </c>
      <c r="AM514" t="n">
        <v>0</v>
      </c>
      <c r="AN514" t="n">
        <v>0</v>
      </c>
      <c r="AO514" t="n">
        <v>0</v>
      </c>
      <c r="AP514" t="n">
        <v>0</v>
      </c>
      <c r="AQ514" t="n">
        <v>0</v>
      </c>
      <c r="AR514" t="n">
        <v>0</v>
      </c>
    </row>
    <row r="515">
      <c r="A515">
        <f>ROW(Source!A1309)</f>
        <v/>
      </c>
      <c r="B515" t="n">
        <v>78860904</v>
      </c>
      <c r="C515" t="n">
        <v>78860889</v>
      </c>
      <c r="D515" t="n">
        <v>29107800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101-1757</t>
        </is>
      </c>
      <c r="J515" t="inlineStr">
        <is>
          <t>ТССЦ Московской обл., 101-1757, приказ Минстроя России №675/пр от 28.02.2017 № 254/пр</t>
        </is>
      </c>
      <c r="K515" t="inlineStr">
        <is>
          <t>Ветошь</t>
        </is>
      </c>
      <c r="L515" t="n">
        <v>1346</v>
      </c>
      <c r="N515" t="n">
        <v>1009</v>
      </c>
      <c r="O515" t="inlineStr">
        <is>
          <t>кг</t>
        </is>
      </c>
      <c r="P515" t="inlineStr">
        <is>
          <t>кг</t>
        </is>
      </c>
      <c r="Q515" t="n">
        <v>1</v>
      </c>
      <c r="X515" t="n">
        <v>0.31</v>
      </c>
      <c r="Y515" t="n">
        <v>1.81</v>
      </c>
      <c r="Z515" t="n">
        <v>0</v>
      </c>
      <c r="AA515" t="n">
        <v>0</v>
      </c>
      <c r="AB515" t="n">
        <v>0</v>
      </c>
      <c r="AC515" t="n">
        <v>0</v>
      </c>
      <c r="AD515" t="n">
        <v>1</v>
      </c>
      <c r="AE515" t="n">
        <v>0</v>
      </c>
      <c r="AF515" t="inlineStr"/>
      <c r="AG515" t="n">
        <v>0.31</v>
      </c>
      <c r="AH515" t="n">
        <v>2</v>
      </c>
      <c r="AI515" t="n">
        <v>78860896</v>
      </c>
      <c r="AJ515" t="n">
        <v>530</v>
      </c>
      <c r="AK515" t="n">
        <v>0</v>
      </c>
      <c r="AL515" t="n">
        <v>0</v>
      </c>
      <c r="AM515" t="n">
        <v>0</v>
      </c>
      <c r="AN515" t="n">
        <v>0</v>
      </c>
      <c r="AO515" t="n">
        <v>0</v>
      </c>
      <c r="AP515" t="n">
        <v>0</v>
      </c>
      <c r="AQ515" t="n">
        <v>0</v>
      </c>
      <c r="AR515" t="n">
        <v>0</v>
      </c>
    </row>
    <row r="516">
      <c r="A516">
        <f>ROW(Source!A1309)</f>
        <v/>
      </c>
      <c r="B516" t="n">
        <v>78860905</v>
      </c>
      <c r="C516" t="n">
        <v>78860889</v>
      </c>
      <c r="D516" t="n">
        <v>29110439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101-1959</t>
        </is>
      </c>
      <c r="J516" t="inlineStr">
        <is>
          <t>ТССЦ Московской обл., 101-1959, приказ Минстроя России №675/пр от 28.02.2017 № 254/пр</t>
        </is>
      </c>
      <c r="K516" t="inlineStr">
        <is>
          <t>Краска водоэмульсионная ВЭАК-1180</t>
        </is>
      </c>
      <c r="L516" t="n">
        <v>1348</v>
      </c>
      <c r="N516" t="n">
        <v>1009</v>
      </c>
      <c r="O516" t="inlineStr">
        <is>
          <t>т</t>
        </is>
      </c>
      <c r="P516" t="inlineStr">
        <is>
          <t>т</t>
        </is>
      </c>
      <c r="Q516" t="n">
        <v>1000</v>
      </c>
      <c r="X516" t="n">
        <v>0.063</v>
      </c>
      <c r="Y516" t="n">
        <v>15481.01</v>
      </c>
      <c r="Z516" t="n">
        <v>0</v>
      </c>
      <c r="AA516" t="n">
        <v>0</v>
      </c>
      <c r="AB516" t="n">
        <v>0</v>
      </c>
      <c r="AC516" t="n">
        <v>0</v>
      </c>
      <c r="AD516" t="n">
        <v>1</v>
      </c>
      <c r="AE516" t="n">
        <v>0</v>
      </c>
      <c r="AF516" t="inlineStr"/>
      <c r="AG516" t="n">
        <v>0.063</v>
      </c>
      <c r="AH516" t="n">
        <v>2</v>
      </c>
      <c r="AI516" t="n">
        <v>78860897</v>
      </c>
      <c r="AJ516" t="n">
        <v>531</v>
      </c>
      <c r="AK516" t="n">
        <v>0</v>
      </c>
      <c r="AL516" t="n">
        <v>0</v>
      </c>
      <c r="AM516" t="n">
        <v>0</v>
      </c>
      <c r="AN516" t="n">
        <v>0</v>
      </c>
      <c r="AO516" t="n">
        <v>0</v>
      </c>
      <c r="AP516" t="n">
        <v>0</v>
      </c>
      <c r="AQ516" t="n">
        <v>0</v>
      </c>
      <c r="AR516" t="n">
        <v>0</v>
      </c>
    </row>
    <row r="517">
      <c r="A517">
        <f>ROW(Source!A1311)</f>
        <v/>
      </c>
      <c r="B517" t="n">
        <v>78860995</v>
      </c>
      <c r="C517" t="n">
        <v>78860988</v>
      </c>
      <c r="D517" t="n">
        <v>18442827</v>
      </c>
      <c r="E517" t="n">
        <v>1</v>
      </c>
      <c r="F517" t="n">
        <v>1</v>
      </c>
      <c r="G517" t="n">
        <v>1</v>
      </c>
      <c r="H517" t="n">
        <v>1</v>
      </c>
      <c r="I517" t="inlineStr">
        <is>
          <t>1-1053-90</t>
        </is>
      </c>
      <c r="J517" t="inlineStr"/>
      <c r="K517" t="inlineStr">
        <is>
          <t>Рабочий строитель среднего разряда 5,3</t>
        </is>
      </c>
      <c r="L517" t="n">
        <v>1369</v>
      </c>
      <c r="N517" t="n">
        <v>1013</v>
      </c>
      <c r="O517" t="inlineStr">
        <is>
          <t>чел.-ч</t>
        </is>
      </c>
      <c r="P517" t="inlineStr">
        <is>
          <t>чел.-ч</t>
        </is>
      </c>
      <c r="Q517" t="n">
        <v>1</v>
      </c>
      <c r="X517" t="n">
        <v>5.01</v>
      </c>
      <c r="Y517" t="n">
        <v>0</v>
      </c>
      <c r="Z517" t="n">
        <v>0</v>
      </c>
      <c r="AA517" t="n">
        <v>0</v>
      </c>
      <c r="AB517" t="n">
        <v>11.64</v>
      </c>
      <c r="AC517" t="n">
        <v>0</v>
      </c>
      <c r="AD517" t="n">
        <v>1</v>
      </c>
      <c r="AE517" t="n">
        <v>1</v>
      </c>
      <c r="AF517" t="inlineStr"/>
      <c r="AG517" t="n">
        <v>5.01</v>
      </c>
      <c r="AH517" t="n">
        <v>2</v>
      </c>
      <c r="AI517" t="n">
        <v>78860989</v>
      </c>
      <c r="AJ517" t="n">
        <v>533</v>
      </c>
      <c r="AK517" t="n">
        <v>0</v>
      </c>
      <c r="AL517" t="n">
        <v>0</v>
      </c>
      <c r="AM517" t="n">
        <v>0</v>
      </c>
      <c r="AN517" t="n">
        <v>0</v>
      </c>
      <c r="AO517" t="n">
        <v>0</v>
      </c>
      <c r="AP517" t="n">
        <v>0</v>
      </c>
      <c r="AQ517" t="n">
        <v>0</v>
      </c>
      <c r="AR517" t="n">
        <v>0</v>
      </c>
    </row>
    <row r="518">
      <c r="A518">
        <f>ROW(Source!A1311)</f>
        <v/>
      </c>
      <c r="B518" t="n">
        <v>78860996</v>
      </c>
      <c r="C518" t="n">
        <v>78860988</v>
      </c>
      <c r="D518" t="n">
        <v>29172703</v>
      </c>
      <c r="E518" t="n">
        <v>1</v>
      </c>
      <c r="F518" t="n">
        <v>1</v>
      </c>
      <c r="G518" t="n">
        <v>1</v>
      </c>
      <c r="H518" t="n">
        <v>2</v>
      </c>
      <c r="I518" t="inlineStr">
        <is>
          <t>042900</t>
        </is>
      </c>
      <c r="J518" t="inlineStr">
        <is>
          <t>ТСЭМ Московской обл., 042900, приказ Минстроя России №675/пр от 28.02.2017 № 264/пр</t>
        </is>
      </c>
      <c r="K51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8" t="n">
        <v>1368</v>
      </c>
      <c r="N518" t="n">
        <v>1011</v>
      </c>
      <c r="O518" t="inlineStr">
        <is>
          <t>маш.-ч</t>
        </is>
      </c>
      <c r="P518" t="inlineStr">
        <is>
          <t>маш.-ч</t>
        </is>
      </c>
      <c r="Q518" t="n">
        <v>1</v>
      </c>
      <c r="X518" t="n">
        <v>1.5</v>
      </c>
      <c r="Y518" t="n">
        <v>0</v>
      </c>
      <c r="Z518" t="n">
        <v>29.67</v>
      </c>
      <c r="AA518" t="n">
        <v>0</v>
      </c>
      <c r="AB518" t="n">
        <v>0</v>
      </c>
      <c r="AC518" t="n">
        <v>0</v>
      </c>
      <c r="AD518" t="n">
        <v>1</v>
      </c>
      <c r="AE518" t="n">
        <v>0</v>
      </c>
      <c r="AF518" t="inlineStr"/>
      <c r="AG518" t="n">
        <v>1.5</v>
      </c>
      <c r="AH518" t="n">
        <v>2</v>
      </c>
      <c r="AI518" t="n">
        <v>78860990</v>
      </c>
      <c r="AJ518" t="n">
        <v>534</v>
      </c>
      <c r="AK518" t="n">
        <v>0</v>
      </c>
      <c r="AL518" t="n">
        <v>0</v>
      </c>
      <c r="AM518" t="n">
        <v>0</v>
      </c>
      <c r="AN518" t="n">
        <v>0</v>
      </c>
      <c r="AO518" t="n">
        <v>0</v>
      </c>
      <c r="AP518" t="n">
        <v>0</v>
      </c>
      <c r="AQ518" t="n">
        <v>0</v>
      </c>
      <c r="AR518" t="n">
        <v>0</v>
      </c>
    </row>
    <row r="519">
      <c r="A519">
        <f>ROW(Source!A1311)</f>
        <v/>
      </c>
      <c r="B519" t="n">
        <v>78860997</v>
      </c>
      <c r="C519" t="n">
        <v>78860988</v>
      </c>
      <c r="D519" t="n">
        <v>29110398</v>
      </c>
      <c r="E519" t="n">
        <v>1</v>
      </c>
      <c r="F519" t="n">
        <v>1</v>
      </c>
      <c r="G519" t="n">
        <v>1</v>
      </c>
      <c r="H519" t="n">
        <v>3</v>
      </c>
      <c r="I519" t="inlineStr">
        <is>
          <t>101-0388</t>
        </is>
      </c>
      <c r="J519" t="inlineStr">
        <is>
          <t>ТССЦ Московской обл., 101-0388, приказ Минстроя России №675/пр от 28.02.2017 № 254/пр</t>
        </is>
      </c>
      <c r="K519" t="inlineStr">
        <is>
          <t>Краски масляные земляные марки МА-0115 мумия, сурик железный</t>
        </is>
      </c>
      <c r="L519" t="n">
        <v>1348</v>
      </c>
      <c r="N519" t="n">
        <v>1009</v>
      </c>
      <c r="O519" t="inlineStr">
        <is>
          <t>т</t>
        </is>
      </c>
      <c r="P519" t="inlineStr">
        <is>
          <t>т</t>
        </is>
      </c>
      <c r="Q519" t="n">
        <v>1000</v>
      </c>
      <c r="X519" t="n">
        <v>5e-05</v>
      </c>
      <c r="Y519" t="n">
        <v>15118.99</v>
      </c>
      <c r="Z519" t="n">
        <v>0</v>
      </c>
      <c r="AA519" t="n">
        <v>0</v>
      </c>
      <c r="AB519" t="n">
        <v>0</v>
      </c>
      <c r="AC519" t="n">
        <v>0</v>
      </c>
      <c r="AD519" t="n">
        <v>1</v>
      </c>
      <c r="AE519" t="n">
        <v>0</v>
      </c>
      <c r="AF519" t="inlineStr"/>
      <c r="AG519" t="n">
        <v>5e-05</v>
      </c>
      <c r="AH519" t="n">
        <v>2</v>
      </c>
      <c r="AI519" t="n">
        <v>78860991</v>
      </c>
      <c r="AJ519" t="n">
        <v>535</v>
      </c>
      <c r="AK519" t="n">
        <v>0</v>
      </c>
      <c r="AL519" t="n">
        <v>0</v>
      </c>
      <c r="AM519" t="n">
        <v>0</v>
      </c>
      <c r="AN519" t="n">
        <v>0</v>
      </c>
      <c r="AO519" t="n">
        <v>0</v>
      </c>
      <c r="AP519" t="n">
        <v>0</v>
      </c>
      <c r="AQ519" t="n">
        <v>0</v>
      </c>
      <c r="AR519" t="n">
        <v>0</v>
      </c>
    </row>
    <row r="520">
      <c r="A520">
        <f>ROW(Source!A1311)</f>
        <v/>
      </c>
      <c r="B520" t="n">
        <v>78860998</v>
      </c>
      <c r="C520" t="n">
        <v>78860988</v>
      </c>
      <c r="D520" t="n">
        <v>29110573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101-0628</t>
        </is>
      </c>
      <c r="J520" t="inlineStr">
        <is>
          <t>ТССЦ Московской обл., 101-0628, приказ Минстроя России №675/пр от 28.02.2017 № 254/пр</t>
        </is>
      </c>
      <c r="K520" t="inlineStr">
        <is>
          <t>Олифа комбинированная, марки К-3</t>
        </is>
      </c>
      <c r="L520" t="n">
        <v>1348</v>
      </c>
      <c r="N520" t="n">
        <v>1009</v>
      </c>
      <c r="O520" t="inlineStr">
        <is>
          <t>т</t>
        </is>
      </c>
      <c r="P520" t="inlineStr">
        <is>
          <t>т</t>
        </is>
      </c>
      <c r="Q520" t="n">
        <v>1000</v>
      </c>
      <c r="X520" t="n">
        <v>2e-05</v>
      </c>
      <c r="Y520" t="n">
        <v>16950</v>
      </c>
      <c r="Z520" t="n">
        <v>0</v>
      </c>
      <c r="AA520" t="n">
        <v>0</v>
      </c>
      <c r="AB520" t="n">
        <v>0</v>
      </c>
      <c r="AC520" t="n">
        <v>0</v>
      </c>
      <c r="AD520" t="n">
        <v>1</v>
      </c>
      <c r="AE520" t="n">
        <v>0</v>
      </c>
      <c r="AF520" t="inlineStr"/>
      <c r="AG520" t="n">
        <v>2e-05</v>
      </c>
      <c r="AH520" t="n">
        <v>2</v>
      </c>
      <c r="AI520" t="n">
        <v>78860992</v>
      </c>
      <c r="AJ520" t="n">
        <v>536</v>
      </c>
      <c r="AK520" t="n">
        <v>0</v>
      </c>
      <c r="AL520" t="n">
        <v>0</v>
      </c>
      <c r="AM520" t="n">
        <v>0</v>
      </c>
      <c r="AN520" t="n">
        <v>0</v>
      </c>
      <c r="AO520" t="n">
        <v>0</v>
      </c>
      <c r="AP520" t="n">
        <v>0</v>
      </c>
      <c r="AQ520" t="n">
        <v>0</v>
      </c>
      <c r="AR520" t="n">
        <v>0</v>
      </c>
    </row>
    <row r="521">
      <c r="A521">
        <f>ROW(Source!A1311)</f>
        <v/>
      </c>
      <c r="B521" t="n">
        <v>78860999</v>
      </c>
      <c r="C521" t="n">
        <v>78860988</v>
      </c>
      <c r="D521" t="n">
        <v>29107963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101-1669</t>
        </is>
      </c>
      <c r="J521" t="inlineStr">
        <is>
          <t>ТССЦ Московской обл., 101-1669, приказ Минстроя России №675/пр от 28.02.2017 № 254/пр</t>
        </is>
      </c>
      <c r="K521" t="inlineStr">
        <is>
          <t>Очес льняной</t>
        </is>
      </c>
      <c r="L521" t="n">
        <v>1346</v>
      </c>
      <c r="N521" t="n">
        <v>1009</v>
      </c>
      <c r="O521" t="inlineStr">
        <is>
          <t>кг</t>
        </is>
      </c>
      <c r="P521" t="inlineStr">
        <is>
          <t>кг</t>
        </is>
      </c>
      <c r="Q521" t="n">
        <v>1</v>
      </c>
      <c r="X521" t="n">
        <v>0.02</v>
      </c>
      <c r="Y521" t="n">
        <v>37.29</v>
      </c>
      <c r="Z521" t="n">
        <v>0</v>
      </c>
      <c r="AA521" t="n">
        <v>0</v>
      </c>
      <c r="AB521" t="n">
        <v>0</v>
      </c>
      <c r="AC521" t="n">
        <v>0</v>
      </c>
      <c r="AD521" t="n">
        <v>1</v>
      </c>
      <c r="AE521" t="n">
        <v>0</v>
      </c>
      <c r="AF521" t="inlineStr"/>
      <c r="AG521" t="n">
        <v>0.02</v>
      </c>
      <c r="AH521" t="n">
        <v>2</v>
      </c>
      <c r="AI521" t="n">
        <v>78860993</v>
      </c>
      <c r="AJ521" t="n">
        <v>537</v>
      </c>
      <c r="AK521" t="n">
        <v>0</v>
      </c>
      <c r="AL521" t="n">
        <v>0</v>
      </c>
      <c r="AM521" t="n">
        <v>0</v>
      </c>
      <c r="AN521" t="n">
        <v>0</v>
      </c>
      <c r="AO521" t="n">
        <v>0</v>
      </c>
      <c r="AP521" t="n">
        <v>0</v>
      </c>
      <c r="AQ521" t="n">
        <v>0</v>
      </c>
      <c r="AR521" t="n">
        <v>0</v>
      </c>
    </row>
    <row r="522">
      <c r="A522">
        <f>ROW(Source!A1311)</f>
        <v/>
      </c>
      <c r="B522" t="n">
        <v>78861000</v>
      </c>
      <c r="C522" t="n">
        <v>78860988</v>
      </c>
      <c r="D522" t="n">
        <v>29150040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411-0001</t>
        </is>
      </c>
      <c r="J522" t="inlineStr">
        <is>
          <t>ТССЦ Московской обл., 411-0001, приказ Минстроя России №675/пр от 28.02.2017 № 257/пр</t>
        </is>
      </c>
      <c r="K522" t="inlineStr">
        <is>
          <t>Вода</t>
        </is>
      </c>
      <c r="L522" t="n">
        <v>1339</v>
      </c>
      <c r="N522" t="n">
        <v>1007</v>
      </c>
      <c r="O522" t="inlineStr">
        <is>
          <t>м3</t>
        </is>
      </c>
      <c r="P522" t="inlineStr">
        <is>
          <t>м3</t>
        </is>
      </c>
      <c r="Q522" t="n">
        <v>1</v>
      </c>
      <c r="X522" t="n">
        <v>1</v>
      </c>
      <c r="Y522" t="n">
        <v>2.44</v>
      </c>
      <c r="Z522" t="n">
        <v>0</v>
      </c>
      <c r="AA522" t="n">
        <v>0</v>
      </c>
      <c r="AB522" t="n">
        <v>0</v>
      </c>
      <c r="AC522" t="n">
        <v>0</v>
      </c>
      <c r="AD522" t="n">
        <v>1</v>
      </c>
      <c r="AE522" t="n">
        <v>0</v>
      </c>
      <c r="AF522" t="inlineStr"/>
      <c r="AG522" t="n">
        <v>1</v>
      </c>
      <c r="AH522" t="n">
        <v>2</v>
      </c>
      <c r="AI522" t="n">
        <v>78860994</v>
      </c>
      <c r="AJ522" t="n">
        <v>538</v>
      </c>
      <c r="AK522" t="n">
        <v>0</v>
      </c>
      <c r="AL522" t="n">
        <v>0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</row>
    <row r="523">
      <c r="A523">
        <f>ROW(Source!A1350)</f>
        <v/>
      </c>
      <c r="B523" t="n">
        <v>78861009</v>
      </c>
      <c r="C523" t="n">
        <v>78861002</v>
      </c>
      <c r="D523" t="n">
        <v>18442827</v>
      </c>
      <c r="E523" t="n">
        <v>1</v>
      </c>
      <c r="F523" t="n">
        <v>1</v>
      </c>
      <c r="G523" t="n">
        <v>1</v>
      </c>
      <c r="H523" t="n">
        <v>1</v>
      </c>
      <c r="I523" t="inlineStr">
        <is>
          <t>1-1053-90</t>
        </is>
      </c>
      <c r="J523" t="inlineStr"/>
      <c r="K523" t="inlineStr">
        <is>
          <t>Рабочий строитель среднего разряда 5,3</t>
        </is>
      </c>
      <c r="L523" t="n">
        <v>1369</v>
      </c>
      <c r="N523" t="n">
        <v>1013</v>
      </c>
      <c r="O523" t="inlineStr">
        <is>
          <t>чел.-ч</t>
        </is>
      </c>
      <c r="P523" t="inlineStr">
        <is>
          <t>чел.-ч</t>
        </is>
      </c>
      <c r="Q523" t="n">
        <v>1</v>
      </c>
      <c r="X523" t="n">
        <v>5.01</v>
      </c>
      <c r="Y523" t="n">
        <v>0</v>
      </c>
      <c r="Z523" t="n">
        <v>0</v>
      </c>
      <c r="AA523" t="n">
        <v>0</v>
      </c>
      <c r="AB523" t="n">
        <v>11.64</v>
      </c>
      <c r="AC523" t="n">
        <v>0</v>
      </c>
      <c r="AD523" t="n">
        <v>1</v>
      </c>
      <c r="AE523" t="n">
        <v>1</v>
      </c>
      <c r="AF523" t="inlineStr"/>
      <c r="AG523" t="n">
        <v>5.01</v>
      </c>
      <c r="AH523" t="n">
        <v>2</v>
      </c>
      <c r="AI523" t="n">
        <v>78861003</v>
      </c>
      <c r="AJ523" t="n">
        <v>539</v>
      </c>
      <c r="AK523" t="n">
        <v>0</v>
      </c>
      <c r="AL523" t="n">
        <v>0</v>
      </c>
      <c r="AM523" t="n">
        <v>0</v>
      </c>
      <c r="AN523" t="n">
        <v>0</v>
      </c>
      <c r="AO523" t="n">
        <v>0</v>
      </c>
      <c r="AP523" t="n">
        <v>0</v>
      </c>
      <c r="AQ523" t="n">
        <v>0</v>
      </c>
      <c r="AR523" t="n">
        <v>0</v>
      </c>
    </row>
    <row r="524">
      <c r="A524">
        <f>ROW(Source!A1350)</f>
        <v/>
      </c>
      <c r="B524" t="n">
        <v>78861010</v>
      </c>
      <c r="C524" t="n">
        <v>78861002</v>
      </c>
      <c r="D524" t="n">
        <v>29172703</v>
      </c>
      <c r="E524" t="n">
        <v>1</v>
      </c>
      <c r="F524" t="n">
        <v>1</v>
      </c>
      <c r="G524" t="n">
        <v>1</v>
      </c>
      <c r="H524" t="n">
        <v>2</v>
      </c>
      <c r="I524" t="inlineStr">
        <is>
          <t>042900</t>
        </is>
      </c>
      <c r="J524" t="inlineStr">
        <is>
          <t>ТСЭМ Московской обл., 042900, приказ Минстроя России №675/пр от 28.02.2017 № 264/пр</t>
        </is>
      </c>
      <c r="K52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24" t="n">
        <v>1368</v>
      </c>
      <c r="N524" t="n">
        <v>1011</v>
      </c>
      <c r="O524" t="inlineStr">
        <is>
          <t>маш.-ч</t>
        </is>
      </c>
      <c r="P524" t="inlineStr">
        <is>
          <t>маш.-ч</t>
        </is>
      </c>
      <c r="Q524" t="n">
        <v>1</v>
      </c>
      <c r="X524" t="n">
        <v>1.5</v>
      </c>
      <c r="Y524" t="n">
        <v>0</v>
      </c>
      <c r="Z524" t="n">
        <v>29.67</v>
      </c>
      <c r="AA524" t="n">
        <v>0</v>
      </c>
      <c r="AB524" t="n">
        <v>0</v>
      </c>
      <c r="AC524" t="n">
        <v>0</v>
      </c>
      <c r="AD524" t="n">
        <v>1</v>
      </c>
      <c r="AE524" t="n">
        <v>0</v>
      </c>
      <c r="AF524" t="inlineStr"/>
      <c r="AG524" t="n">
        <v>1.5</v>
      </c>
      <c r="AH524" t="n">
        <v>2</v>
      </c>
      <c r="AI524" t="n">
        <v>78861004</v>
      </c>
      <c r="AJ524" t="n">
        <v>540</v>
      </c>
      <c r="AK524" t="n">
        <v>0</v>
      </c>
      <c r="AL524" t="n">
        <v>0</v>
      </c>
      <c r="AM524" t="n">
        <v>0</v>
      </c>
      <c r="AN524" t="n">
        <v>0</v>
      </c>
      <c r="AO524" t="n">
        <v>0</v>
      </c>
      <c r="AP524" t="n">
        <v>0</v>
      </c>
      <c r="AQ524" t="n">
        <v>0</v>
      </c>
      <c r="AR524" t="n">
        <v>0</v>
      </c>
    </row>
    <row r="525">
      <c r="A525">
        <f>ROW(Source!A1350)</f>
        <v/>
      </c>
      <c r="B525" t="n">
        <v>78861011</v>
      </c>
      <c r="C525" t="n">
        <v>78861002</v>
      </c>
      <c r="D525" t="n">
        <v>29110398</v>
      </c>
      <c r="E525" t="n">
        <v>1</v>
      </c>
      <c r="F525" t="n">
        <v>1</v>
      </c>
      <c r="G525" t="n">
        <v>1</v>
      </c>
      <c r="H525" t="n">
        <v>3</v>
      </c>
      <c r="I525" t="inlineStr">
        <is>
          <t>101-0388</t>
        </is>
      </c>
      <c r="J525" t="inlineStr">
        <is>
          <t>ТССЦ Московской обл., 101-0388, приказ Минстроя России №675/пр от 28.02.2017 № 254/пр</t>
        </is>
      </c>
      <c r="K525" t="inlineStr">
        <is>
          <t>Краски масляные земляные марки МА-0115 мумия, сурик железный</t>
        </is>
      </c>
      <c r="L525" t="n">
        <v>1348</v>
      </c>
      <c r="N525" t="n">
        <v>1009</v>
      </c>
      <c r="O525" t="inlineStr">
        <is>
          <t>т</t>
        </is>
      </c>
      <c r="P525" t="inlineStr">
        <is>
          <t>т</t>
        </is>
      </c>
      <c r="Q525" t="n">
        <v>1000</v>
      </c>
      <c r="X525" t="n">
        <v>5e-05</v>
      </c>
      <c r="Y525" t="n">
        <v>15118.99</v>
      </c>
      <c r="Z525" t="n">
        <v>0</v>
      </c>
      <c r="AA525" t="n">
        <v>0</v>
      </c>
      <c r="AB525" t="n">
        <v>0</v>
      </c>
      <c r="AC525" t="n">
        <v>0</v>
      </c>
      <c r="AD525" t="n">
        <v>1</v>
      </c>
      <c r="AE525" t="n">
        <v>0</v>
      </c>
      <c r="AF525" t="inlineStr"/>
      <c r="AG525" t="n">
        <v>5e-05</v>
      </c>
      <c r="AH525" t="n">
        <v>2</v>
      </c>
      <c r="AI525" t="n">
        <v>78861005</v>
      </c>
      <c r="AJ525" t="n">
        <v>541</v>
      </c>
      <c r="AK525" t="n">
        <v>0</v>
      </c>
      <c r="AL525" t="n">
        <v>0</v>
      </c>
      <c r="AM525" t="n">
        <v>0</v>
      </c>
      <c r="AN525" t="n">
        <v>0</v>
      </c>
      <c r="AO525" t="n">
        <v>0</v>
      </c>
      <c r="AP525" t="n">
        <v>0</v>
      </c>
      <c r="AQ525" t="n">
        <v>0</v>
      </c>
      <c r="AR525" t="n">
        <v>0</v>
      </c>
    </row>
    <row r="526">
      <c r="A526">
        <f>ROW(Source!A1350)</f>
        <v/>
      </c>
      <c r="B526" t="n">
        <v>78861012</v>
      </c>
      <c r="C526" t="n">
        <v>78861002</v>
      </c>
      <c r="D526" t="n">
        <v>29110573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101-0628</t>
        </is>
      </c>
      <c r="J526" t="inlineStr">
        <is>
          <t>ТССЦ Московской обл., 101-0628, приказ Минстроя России №675/пр от 28.02.2017 № 254/пр</t>
        </is>
      </c>
      <c r="K526" t="inlineStr">
        <is>
          <t>Олифа комбинированная, марки К-3</t>
        </is>
      </c>
      <c r="L526" t="n">
        <v>1348</v>
      </c>
      <c r="N526" t="n">
        <v>1009</v>
      </c>
      <c r="O526" t="inlineStr">
        <is>
          <t>т</t>
        </is>
      </c>
      <c r="P526" t="inlineStr">
        <is>
          <t>т</t>
        </is>
      </c>
      <c r="Q526" t="n">
        <v>1000</v>
      </c>
      <c r="X526" t="n">
        <v>2e-05</v>
      </c>
      <c r="Y526" t="n">
        <v>16950</v>
      </c>
      <c r="Z526" t="n">
        <v>0</v>
      </c>
      <c r="AA526" t="n">
        <v>0</v>
      </c>
      <c r="AB526" t="n">
        <v>0</v>
      </c>
      <c r="AC526" t="n">
        <v>0</v>
      </c>
      <c r="AD526" t="n">
        <v>1</v>
      </c>
      <c r="AE526" t="n">
        <v>0</v>
      </c>
      <c r="AF526" t="inlineStr"/>
      <c r="AG526" t="n">
        <v>2e-05</v>
      </c>
      <c r="AH526" t="n">
        <v>2</v>
      </c>
      <c r="AI526" t="n">
        <v>78861006</v>
      </c>
      <c r="AJ526" t="n">
        <v>542</v>
      </c>
      <c r="AK526" t="n">
        <v>0</v>
      </c>
      <c r="AL526" t="n">
        <v>0</v>
      </c>
      <c r="AM526" t="n">
        <v>0</v>
      </c>
      <c r="AN526" t="n">
        <v>0</v>
      </c>
      <c r="AO526" t="n">
        <v>0</v>
      </c>
      <c r="AP526" t="n">
        <v>0</v>
      </c>
      <c r="AQ526" t="n">
        <v>0</v>
      </c>
      <c r="AR526" t="n">
        <v>0</v>
      </c>
    </row>
    <row r="527">
      <c r="A527">
        <f>ROW(Source!A1350)</f>
        <v/>
      </c>
      <c r="B527" t="n">
        <v>78861013</v>
      </c>
      <c r="C527" t="n">
        <v>78861002</v>
      </c>
      <c r="D527" t="n">
        <v>29107963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101-1669</t>
        </is>
      </c>
      <c r="J527" t="inlineStr">
        <is>
          <t>ТССЦ Московской обл., 101-1669, приказ Минстроя России №675/пр от 28.02.2017 № 254/пр</t>
        </is>
      </c>
      <c r="K527" t="inlineStr">
        <is>
          <t>Очес льняной</t>
        </is>
      </c>
      <c r="L527" t="n">
        <v>1346</v>
      </c>
      <c r="N527" t="n">
        <v>1009</v>
      </c>
      <c r="O527" t="inlineStr">
        <is>
          <t>кг</t>
        </is>
      </c>
      <c r="P527" t="inlineStr">
        <is>
          <t>кг</t>
        </is>
      </c>
      <c r="Q527" t="n">
        <v>1</v>
      </c>
      <c r="X527" t="n">
        <v>0.02</v>
      </c>
      <c r="Y527" t="n">
        <v>37.29</v>
      </c>
      <c r="Z527" t="n">
        <v>0</v>
      </c>
      <c r="AA527" t="n">
        <v>0</v>
      </c>
      <c r="AB527" t="n">
        <v>0</v>
      </c>
      <c r="AC527" t="n">
        <v>0</v>
      </c>
      <c r="AD527" t="n">
        <v>1</v>
      </c>
      <c r="AE527" t="n">
        <v>0</v>
      </c>
      <c r="AF527" t="inlineStr"/>
      <c r="AG527" t="n">
        <v>0.02</v>
      </c>
      <c r="AH527" t="n">
        <v>2</v>
      </c>
      <c r="AI527" t="n">
        <v>78861007</v>
      </c>
      <c r="AJ527" t="n">
        <v>543</v>
      </c>
      <c r="AK527" t="n">
        <v>0</v>
      </c>
      <c r="AL527" t="n">
        <v>0</v>
      </c>
      <c r="AM527" t="n">
        <v>0</v>
      </c>
      <c r="AN527" t="n">
        <v>0</v>
      </c>
      <c r="AO527" t="n">
        <v>0</v>
      </c>
      <c r="AP527" t="n">
        <v>0</v>
      </c>
      <c r="AQ527" t="n">
        <v>0</v>
      </c>
      <c r="AR527" t="n">
        <v>0</v>
      </c>
    </row>
    <row r="528">
      <c r="A528">
        <f>ROW(Source!A1350)</f>
        <v/>
      </c>
      <c r="B528" t="n">
        <v>78861014</v>
      </c>
      <c r="C528" t="n">
        <v>78861002</v>
      </c>
      <c r="D528" t="n">
        <v>29150040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411-0001</t>
        </is>
      </c>
      <c r="J528" t="inlineStr">
        <is>
          <t>ТССЦ Московской обл., 411-0001, приказ Минстроя России №675/пр от 28.02.2017 № 257/пр</t>
        </is>
      </c>
      <c r="K528" t="inlineStr">
        <is>
          <t>Вода</t>
        </is>
      </c>
      <c r="L528" t="n">
        <v>1339</v>
      </c>
      <c r="N528" t="n">
        <v>1007</v>
      </c>
      <c r="O528" t="inlineStr">
        <is>
          <t>м3</t>
        </is>
      </c>
      <c r="P528" t="inlineStr">
        <is>
          <t>м3</t>
        </is>
      </c>
      <c r="Q528" t="n">
        <v>1</v>
      </c>
      <c r="X528" t="n">
        <v>1</v>
      </c>
      <c r="Y528" t="n">
        <v>2.44</v>
      </c>
      <c r="Z528" t="n">
        <v>0</v>
      </c>
      <c r="AA528" t="n">
        <v>0</v>
      </c>
      <c r="AB528" t="n">
        <v>0</v>
      </c>
      <c r="AC528" t="n">
        <v>0</v>
      </c>
      <c r="AD528" t="n">
        <v>1</v>
      </c>
      <c r="AE528" t="n">
        <v>0</v>
      </c>
      <c r="AF528" t="inlineStr"/>
      <c r="AG528" t="n">
        <v>1</v>
      </c>
      <c r="AH528" t="n">
        <v>2</v>
      </c>
      <c r="AI528" t="n">
        <v>78861008</v>
      </c>
      <c r="AJ528" t="n">
        <v>544</v>
      </c>
      <c r="AK528" t="n">
        <v>0</v>
      </c>
      <c r="AL528" t="n">
        <v>0</v>
      </c>
      <c r="AM528" t="n">
        <v>0</v>
      </c>
      <c r="AN528" t="n">
        <v>0</v>
      </c>
      <c r="AO528" t="n">
        <v>0</v>
      </c>
      <c r="AP528" t="n">
        <v>0</v>
      </c>
      <c r="AQ528" t="n">
        <v>0</v>
      </c>
      <c r="AR528" t="n">
        <v>0</v>
      </c>
    </row>
    <row r="529">
      <c r="A529">
        <f>ROW(Source!A1389)</f>
        <v/>
      </c>
      <c r="B529" t="n">
        <v>78861083</v>
      </c>
      <c r="C529" t="n">
        <v>78861078</v>
      </c>
      <c r="D529" t="n">
        <v>18411117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1-1040-90</t>
        </is>
      </c>
      <c r="J529" t="inlineStr"/>
      <c r="K529" t="inlineStr">
        <is>
          <t>Рабочий строитель среднего разряда 4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X529" t="n">
        <v>163.3</v>
      </c>
      <c r="Y529" t="n">
        <v>0</v>
      </c>
      <c r="Z529" t="n">
        <v>0</v>
      </c>
      <c r="AA529" t="n">
        <v>0</v>
      </c>
      <c r="AB529" t="n">
        <v>9.619999999999999</v>
      </c>
      <c r="AC529" t="n">
        <v>0</v>
      </c>
      <c r="AD529" t="n">
        <v>1</v>
      </c>
      <c r="AE529" t="n">
        <v>1</v>
      </c>
      <c r="AF529" t="inlineStr"/>
      <c r="AG529" t="n">
        <v>163.3</v>
      </c>
      <c r="AH529" t="n">
        <v>2</v>
      </c>
      <c r="AI529" t="n">
        <v>78861079</v>
      </c>
      <c r="AJ529" t="n">
        <v>545</v>
      </c>
      <c r="AK529" t="n">
        <v>0</v>
      </c>
      <c r="AL529" t="n">
        <v>0</v>
      </c>
      <c r="AM529" t="n">
        <v>0</v>
      </c>
      <c r="AN529" t="n">
        <v>0</v>
      </c>
      <c r="AO529" t="n">
        <v>0</v>
      </c>
      <c r="AP529" t="n">
        <v>0</v>
      </c>
      <c r="AQ529" t="n">
        <v>0</v>
      </c>
      <c r="AR529" t="n">
        <v>0</v>
      </c>
    </row>
    <row r="530">
      <c r="A530">
        <f>ROW(Source!A1389)</f>
        <v/>
      </c>
      <c r="B530" t="n">
        <v>78861084</v>
      </c>
      <c r="C530" t="n">
        <v>78861078</v>
      </c>
      <c r="D530" t="n">
        <v>121548</v>
      </c>
      <c r="E530" t="n">
        <v>1</v>
      </c>
      <c r="F530" t="n">
        <v>1</v>
      </c>
      <c r="G530" t="n">
        <v>1</v>
      </c>
      <c r="H530" t="n">
        <v>1</v>
      </c>
      <c r="I530" t="inlineStr">
        <is>
          <t>2</t>
        </is>
      </c>
      <c r="J530" t="inlineStr"/>
      <c r="K530" t="inlineStr">
        <is>
          <t>Затраты труда машинистов</t>
        </is>
      </c>
      <c r="L530" t="n">
        <v>608254</v>
      </c>
      <c r="N530" t="n">
        <v>1013</v>
      </c>
      <c r="O530" t="inlineStr">
        <is>
          <t>чел.час</t>
        </is>
      </c>
      <c r="P530" t="inlineStr">
        <is>
          <t>чел.час</t>
        </is>
      </c>
      <c r="Q530" t="n">
        <v>1</v>
      </c>
      <c r="X530" t="n">
        <v>0.08</v>
      </c>
      <c r="Y530" t="n">
        <v>0</v>
      </c>
      <c r="Z530" t="n">
        <v>0</v>
      </c>
      <c r="AA530" t="n">
        <v>0</v>
      </c>
      <c r="AB530" t="n">
        <v>0</v>
      </c>
      <c r="AC530" t="n">
        <v>0</v>
      </c>
      <c r="AD530" t="n">
        <v>1</v>
      </c>
      <c r="AE530" t="n">
        <v>2</v>
      </c>
      <c r="AF530" t="inlineStr"/>
      <c r="AG530" t="n">
        <v>0.08</v>
      </c>
      <c r="AH530" t="n">
        <v>2</v>
      </c>
      <c r="AI530" t="n">
        <v>78861080</v>
      </c>
      <c r="AJ530" t="n">
        <v>546</v>
      </c>
      <c r="AK530" t="n">
        <v>0</v>
      </c>
      <c r="AL530" t="n">
        <v>0</v>
      </c>
      <c r="AM530" t="n">
        <v>0</v>
      </c>
      <c r="AN530" t="n">
        <v>0</v>
      </c>
      <c r="AO530" t="n">
        <v>0</v>
      </c>
      <c r="AP530" t="n">
        <v>0</v>
      </c>
      <c r="AQ530" t="n">
        <v>0</v>
      </c>
      <c r="AR530" t="n">
        <v>0</v>
      </c>
    </row>
    <row r="531">
      <c r="A531">
        <f>ROW(Source!A1389)</f>
        <v/>
      </c>
      <c r="B531" t="n">
        <v>78861085</v>
      </c>
      <c r="C531" t="n">
        <v>78861078</v>
      </c>
      <c r="D531" t="n">
        <v>29172556</v>
      </c>
      <c r="E531" t="n">
        <v>1</v>
      </c>
      <c r="F531" t="n">
        <v>1</v>
      </c>
      <c r="G531" t="n">
        <v>1</v>
      </c>
      <c r="H531" t="n">
        <v>2</v>
      </c>
      <c r="I531" t="inlineStr">
        <is>
          <t>030954</t>
        </is>
      </c>
      <c r="J531" t="inlineStr">
        <is>
          <t>ТСЭМ Московской обл., 030954, приказ Минстроя России №675/пр от 28.02.2017 № 264/пр</t>
        </is>
      </c>
      <c r="K531" t="inlineStr">
        <is>
          <t>Подъемники грузоподъемностью до 500 кг одномачтовые, высота подъема 45 м</t>
        </is>
      </c>
      <c r="L531" t="n">
        <v>1368</v>
      </c>
      <c r="N531" t="n">
        <v>1011</v>
      </c>
      <c r="O531" t="inlineStr">
        <is>
          <t>маш.-ч</t>
        </is>
      </c>
      <c r="P531" t="inlineStr">
        <is>
          <t>маш.-ч</t>
        </is>
      </c>
      <c r="Q531" t="n">
        <v>1</v>
      </c>
      <c r="X531" t="n">
        <v>0.08</v>
      </c>
      <c r="Y531" t="n">
        <v>0</v>
      </c>
      <c r="Z531" t="n">
        <v>31.26</v>
      </c>
      <c r="AA531" t="n">
        <v>13.5</v>
      </c>
      <c r="AB531" t="n">
        <v>0</v>
      </c>
      <c r="AC531" t="n">
        <v>0</v>
      </c>
      <c r="AD531" t="n">
        <v>1</v>
      </c>
      <c r="AE531" t="n">
        <v>0</v>
      </c>
      <c r="AF531" t="inlineStr"/>
      <c r="AG531" t="n">
        <v>0.08</v>
      </c>
      <c r="AH531" t="n">
        <v>2</v>
      </c>
      <c r="AI531" t="n">
        <v>78861081</v>
      </c>
      <c r="AJ531" t="n">
        <v>547</v>
      </c>
      <c r="AK531" t="n">
        <v>0</v>
      </c>
      <c r="AL531" t="n">
        <v>0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</row>
    <row r="532">
      <c r="A532">
        <f>ROW(Source!A1389)</f>
        <v/>
      </c>
      <c r="B532" t="n">
        <v>78861086</v>
      </c>
      <c r="C532" t="n">
        <v>78861078</v>
      </c>
      <c r="D532" t="n">
        <v>29170578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509-0768</t>
        </is>
      </c>
      <c r="J532" t="inlineStr">
        <is>
          <t>ТССЦ Московской обл., 509-0768, приказ Минстроя России №675/пр от 28.02.2017 № 258/пр</t>
        </is>
      </c>
      <c r="K532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532" t="n">
        <v>1354</v>
      </c>
      <c r="N532" t="n">
        <v>1010</v>
      </c>
      <c r="O532" t="inlineStr">
        <is>
          <t>шт.</t>
        </is>
      </c>
      <c r="P532" t="inlineStr">
        <is>
          <t>шт.</t>
        </is>
      </c>
      <c r="Q532" t="n">
        <v>1</v>
      </c>
      <c r="X532" t="n">
        <v>100</v>
      </c>
      <c r="Y532" t="n">
        <v>395.51</v>
      </c>
      <c r="Z532" t="n">
        <v>0</v>
      </c>
      <c r="AA532" t="n">
        <v>0</v>
      </c>
      <c r="AB532" t="n">
        <v>0</v>
      </c>
      <c r="AC532" t="n">
        <v>0</v>
      </c>
      <c r="AD532" t="n">
        <v>1</v>
      </c>
      <c r="AE532" t="n">
        <v>0</v>
      </c>
      <c r="AF532" t="inlineStr"/>
      <c r="AG532" t="n">
        <v>100</v>
      </c>
      <c r="AH532" t="n">
        <v>2</v>
      </c>
      <c r="AI532" t="n">
        <v>78861082</v>
      </c>
      <c r="AJ532" t="n">
        <v>548</v>
      </c>
      <c r="AK532" t="n">
        <v>0</v>
      </c>
      <c r="AL532" t="n">
        <v>0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</row>
    <row r="533">
      <c r="A533">
        <f>ROW(Source!A1428)</f>
        <v/>
      </c>
      <c r="B533" t="n">
        <v>78861154</v>
      </c>
      <c r="C533" t="n">
        <v>78861150</v>
      </c>
      <c r="D533" t="n">
        <v>18407150</v>
      </c>
      <c r="E533" t="n">
        <v>1</v>
      </c>
      <c r="F533" t="n">
        <v>1</v>
      </c>
      <c r="G533" t="n">
        <v>1</v>
      </c>
      <c r="H533" t="n">
        <v>1</v>
      </c>
      <c r="I533" t="inlineStr">
        <is>
          <t>1-1030-90</t>
        </is>
      </c>
      <c r="J533" t="inlineStr"/>
      <c r="K533" t="inlineStr">
        <is>
          <t>Рабочий строитель среднего разряда 3</t>
        </is>
      </c>
      <c r="L533" t="n">
        <v>1369</v>
      </c>
      <c r="N533" t="n">
        <v>1013</v>
      </c>
      <c r="O533" t="inlineStr">
        <is>
          <t>чел.-ч</t>
        </is>
      </c>
      <c r="P533" t="inlineStr">
        <is>
          <t>чел.-ч</t>
        </is>
      </c>
      <c r="Q533" t="n">
        <v>1</v>
      </c>
      <c r="X533" t="n">
        <v>13.9</v>
      </c>
      <c r="Y533" t="n">
        <v>0</v>
      </c>
      <c r="Z533" t="n">
        <v>0</v>
      </c>
      <c r="AA533" t="n">
        <v>0</v>
      </c>
      <c r="AB533" t="n">
        <v>8.529999999999999</v>
      </c>
      <c r="AC533" t="n">
        <v>0</v>
      </c>
      <c r="AD533" t="n">
        <v>1</v>
      </c>
      <c r="AE533" t="n">
        <v>1</v>
      </c>
      <c r="AF533" t="inlineStr"/>
      <c r="AG533" t="n">
        <v>13.9</v>
      </c>
      <c r="AH533" t="n">
        <v>2</v>
      </c>
      <c r="AI533" t="n">
        <v>78861151</v>
      </c>
      <c r="AJ533" t="n">
        <v>549</v>
      </c>
      <c r="AK533" t="n">
        <v>0</v>
      </c>
      <c r="AL533" t="n">
        <v>0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</row>
    <row r="534">
      <c r="A534">
        <f>ROW(Source!A1428)</f>
        <v/>
      </c>
      <c r="B534" t="n">
        <v>78861155</v>
      </c>
      <c r="C534" t="n">
        <v>78861150</v>
      </c>
      <c r="D534" t="n">
        <v>29169821</v>
      </c>
      <c r="E534" t="n">
        <v>1</v>
      </c>
      <c r="F534" t="n">
        <v>1</v>
      </c>
      <c r="G534" t="n">
        <v>1</v>
      </c>
      <c r="H534" t="n">
        <v>3</v>
      </c>
      <c r="I534" t="inlineStr">
        <is>
          <t>509-0696</t>
        </is>
      </c>
      <c r="J534" t="inlineStr">
        <is>
          <t>ТССЦ Московской обл., 509-0696, приказ Минстроя России №675/пр от 28.02.2017 № 258/пр</t>
        </is>
      </c>
      <c r="K534" t="inlineStr">
        <is>
          <t>Лампы люминесцентные ртутные низкого давления типа ЛБ, ЛД, ЛДЦ, ЛТВ, ЛБХ 20</t>
        </is>
      </c>
      <c r="L534" t="n">
        <v>1358</v>
      </c>
      <c r="N534" t="n">
        <v>1010</v>
      </c>
      <c r="O534" t="inlineStr">
        <is>
          <t>10 шт.</t>
        </is>
      </c>
      <c r="P534" t="inlineStr">
        <is>
          <t>10 шт.</t>
        </is>
      </c>
      <c r="Q534" t="n">
        <v>10</v>
      </c>
      <c r="X534" t="n">
        <v>10</v>
      </c>
      <c r="Y534" t="n">
        <v>85.2</v>
      </c>
      <c r="Z534" t="n">
        <v>0</v>
      </c>
      <c r="AA534" t="n">
        <v>0</v>
      </c>
      <c r="AB534" t="n">
        <v>0</v>
      </c>
      <c r="AC534" t="n">
        <v>0</v>
      </c>
      <c r="AD534" t="n">
        <v>1</v>
      </c>
      <c r="AE534" t="n">
        <v>0</v>
      </c>
      <c r="AF534" t="inlineStr"/>
      <c r="AG534" t="n">
        <v>10</v>
      </c>
      <c r="AH534" t="n">
        <v>2</v>
      </c>
      <c r="AI534" t="n">
        <v>78861153</v>
      </c>
      <c r="AJ534" t="n">
        <v>551</v>
      </c>
      <c r="AK534" t="n">
        <v>0</v>
      </c>
      <c r="AL534" t="n">
        <v>0</v>
      </c>
      <c r="AM534" t="n">
        <v>0</v>
      </c>
      <c r="AN534" t="n">
        <v>0</v>
      </c>
      <c r="AO534" t="n">
        <v>0</v>
      </c>
      <c r="AP534" t="n">
        <v>0</v>
      </c>
      <c r="AQ534" t="n">
        <v>0</v>
      </c>
      <c r="AR534" t="n">
        <v>0</v>
      </c>
    </row>
    <row r="535">
      <c r="A535">
        <f>ROW(Source!A1468)</f>
        <v/>
      </c>
      <c r="B535" t="n">
        <v>78861218</v>
      </c>
      <c r="C535" t="n">
        <v>78861214</v>
      </c>
      <c r="D535" t="n">
        <v>18407150</v>
      </c>
      <c r="E535" t="n">
        <v>1</v>
      </c>
      <c r="F535" t="n">
        <v>1</v>
      </c>
      <c r="G535" t="n">
        <v>1</v>
      </c>
      <c r="H535" t="n">
        <v>1</v>
      </c>
      <c r="I535" t="inlineStr">
        <is>
          <t>1-1030-90</t>
        </is>
      </c>
      <c r="J535" t="inlineStr"/>
      <c r="K535" t="inlineStr">
        <is>
          <t>Рабочий строитель среднего разряда 3</t>
        </is>
      </c>
      <c r="L535" t="n">
        <v>1369</v>
      </c>
      <c r="N535" t="n">
        <v>1013</v>
      </c>
      <c r="O535" t="inlineStr">
        <is>
          <t>чел.-ч</t>
        </is>
      </c>
      <c r="P535" t="inlineStr">
        <is>
          <t>чел.-ч</t>
        </is>
      </c>
      <c r="Q535" t="n">
        <v>1</v>
      </c>
      <c r="X535" t="n">
        <v>13.9</v>
      </c>
      <c r="Y535" t="n">
        <v>0</v>
      </c>
      <c r="Z535" t="n">
        <v>0</v>
      </c>
      <c r="AA535" t="n">
        <v>0</v>
      </c>
      <c r="AB535" t="n">
        <v>8.529999999999999</v>
      </c>
      <c r="AC535" t="n">
        <v>0</v>
      </c>
      <c r="AD535" t="n">
        <v>1</v>
      </c>
      <c r="AE535" t="n">
        <v>1</v>
      </c>
      <c r="AF535" t="inlineStr"/>
      <c r="AG535" t="n">
        <v>13.9</v>
      </c>
      <c r="AH535" t="n">
        <v>2</v>
      </c>
      <c r="AI535" t="n">
        <v>78861215</v>
      </c>
      <c r="AJ535" t="n">
        <v>552</v>
      </c>
      <c r="AK535" t="n">
        <v>0</v>
      </c>
      <c r="AL535" t="n">
        <v>0</v>
      </c>
      <c r="AM535" t="n">
        <v>0</v>
      </c>
      <c r="AN535" t="n">
        <v>0</v>
      </c>
      <c r="AO535" t="n">
        <v>0</v>
      </c>
      <c r="AP535" t="n">
        <v>0</v>
      </c>
      <c r="AQ535" t="n">
        <v>0</v>
      </c>
      <c r="AR535" t="n">
        <v>0</v>
      </c>
    </row>
    <row r="536">
      <c r="A536">
        <f>ROW(Source!A1468)</f>
        <v/>
      </c>
      <c r="B536" t="n">
        <v>78861219</v>
      </c>
      <c r="C536" t="n">
        <v>78861214</v>
      </c>
      <c r="D536" t="n">
        <v>29169821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509-0696</t>
        </is>
      </c>
      <c r="J536" t="inlineStr">
        <is>
          <t>ТССЦ Московской обл., 509-0696, приказ Минстроя России №675/пр от 28.02.2017 № 258/пр</t>
        </is>
      </c>
      <c r="K536" t="inlineStr">
        <is>
          <t>Лампы люминесцентные ртутные низкого давления типа ЛБ, ЛД, ЛДЦ, ЛТВ, ЛБХ 20</t>
        </is>
      </c>
      <c r="L536" t="n">
        <v>1358</v>
      </c>
      <c r="N536" t="n">
        <v>1010</v>
      </c>
      <c r="O536" t="inlineStr">
        <is>
          <t>10 шт.</t>
        </is>
      </c>
      <c r="P536" t="inlineStr">
        <is>
          <t>10 шт.</t>
        </is>
      </c>
      <c r="Q536" t="n">
        <v>10</v>
      </c>
      <c r="X536" t="n">
        <v>10</v>
      </c>
      <c r="Y536" t="n">
        <v>85.2</v>
      </c>
      <c r="Z536" t="n">
        <v>0</v>
      </c>
      <c r="AA536" t="n">
        <v>0</v>
      </c>
      <c r="AB536" t="n">
        <v>0</v>
      </c>
      <c r="AC536" t="n">
        <v>0</v>
      </c>
      <c r="AD536" t="n">
        <v>1</v>
      </c>
      <c r="AE536" t="n">
        <v>0</v>
      </c>
      <c r="AF536" t="inlineStr"/>
      <c r="AG536" t="n">
        <v>10</v>
      </c>
      <c r="AH536" t="n">
        <v>2</v>
      </c>
      <c r="AI536" t="n">
        <v>78861217</v>
      </c>
      <c r="AJ536" t="n">
        <v>554</v>
      </c>
      <c r="AK536" t="n">
        <v>0</v>
      </c>
      <c r="AL536" t="n">
        <v>0</v>
      </c>
      <c r="AM536" t="n">
        <v>0</v>
      </c>
      <c r="AN536" t="n">
        <v>0</v>
      </c>
      <c r="AO536" t="n">
        <v>0</v>
      </c>
      <c r="AP536" t="n">
        <v>0</v>
      </c>
      <c r="AQ536" t="n">
        <v>0</v>
      </c>
      <c r="AR536" t="n">
        <v>0</v>
      </c>
    </row>
    <row r="537">
      <c r="A537">
        <f>ROW(Source!A1508)</f>
        <v/>
      </c>
      <c r="B537" t="n">
        <v>78861292</v>
      </c>
      <c r="C537" t="n">
        <v>78861288</v>
      </c>
      <c r="D537" t="n">
        <v>18407150</v>
      </c>
      <c r="E537" t="n">
        <v>1</v>
      </c>
      <c r="F537" t="n">
        <v>1</v>
      </c>
      <c r="G537" t="n">
        <v>1</v>
      </c>
      <c r="H537" t="n">
        <v>1</v>
      </c>
      <c r="I537" t="inlineStr">
        <is>
          <t>1-1030-90</t>
        </is>
      </c>
      <c r="J537" t="inlineStr"/>
      <c r="K537" t="inlineStr">
        <is>
          <t>Рабочий строитель среднего разряда 3</t>
        </is>
      </c>
      <c r="L537" t="n">
        <v>1369</v>
      </c>
      <c r="N537" t="n">
        <v>1013</v>
      </c>
      <c r="O537" t="inlineStr">
        <is>
          <t>чел.-ч</t>
        </is>
      </c>
      <c r="P537" t="inlineStr">
        <is>
          <t>чел.-ч</t>
        </is>
      </c>
      <c r="Q537" t="n">
        <v>1</v>
      </c>
      <c r="X537" t="n">
        <v>13.9</v>
      </c>
      <c r="Y537" t="n">
        <v>0</v>
      </c>
      <c r="Z537" t="n">
        <v>0</v>
      </c>
      <c r="AA537" t="n">
        <v>0</v>
      </c>
      <c r="AB537" t="n">
        <v>8.529999999999999</v>
      </c>
      <c r="AC537" t="n">
        <v>0</v>
      </c>
      <c r="AD537" t="n">
        <v>1</v>
      </c>
      <c r="AE537" t="n">
        <v>1</v>
      </c>
      <c r="AF537" t="inlineStr"/>
      <c r="AG537" t="n">
        <v>13.9</v>
      </c>
      <c r="AH537" t="n">
        <v>2</v>
      </c>
      <c r="AI537" t="n">
        <v>78861289</v>
      </c>
      <c r="AJ537" t="n">
        <v>555</v>
      </c>
      <c r="AK537" t="n">
        <v>0</v>
      </c>
      <c r="AL537" t="n">
        <v>0</v>
      </c>
      <c r="AM537" t="n">
        <v>0</v>
      </c>
      <c r="AN537" t="n">
        <v>0</v>
      </c>
      <c r="AO537" t="n">
        <v>0</v>
      </c>
      <c r="AP537" t="n">
        <v>0</v>
      </c>
      <c r="AQ537" t="n">
        <v>0</v>
      </c>
      <c r="AR537" t="n">
        <v>0</v>
      </c>
    </row>
    <row r="538">
      <c r="A538">
        <f>ROW(Source!A1508)</f>
        <v/>
      </c>
      <c r="B538" t="n">
        <v>78861293</v>
      </c>
      <c r="C538" t="n">
        <v>78861288</v>
      </c>
      <c r="D538" t="n">
        <v>29169821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509-0696</t>
        </is>
      </c>
      <c r="J538" t="inlineStr">
        <is>
          <t>ТССЦ Московской обл., 509-0696, приказ Минстроя России №675/пр от 28.02.2017 № 258/пр</t>
        </is>
      </c>
      <c r="K538" t="inlineStr">
        <is>
          <t>Лампы люминесцентные ртутные низкого давления типа ЛБ, ЛД, ЛДЦ, ЛТВ, ЛБХ 20</t>
        </is>
      </c>
      <c r="L538" t="n">
        <v>1358</v>
      </c>
      <c r="N538" t="n">
        <v>1010</v>
      </c>
      <c r="O538" t="inlineStr">
        <is>
          <t>10 шт.</t>
        </is>
      </c>
      <c r="P538" t="inlineStr">
        <is>
          <t>10 шт.</t>
        </is>
      </c>
      <c r="Q538" t="n">
        <v>10</v>
      </c>
      <c r="X538" t="n">
        <v>10</v>
      </c>
      <c r="Y538" t="n">
        <v>85.2</v>
      </c>
      <c r="Z538" t="n">
        <v>0</v>
      </c>
      <c r="AA538" t="n">
        <v>0</v>
      </c>
      <c r="AB538" t="n">
        <v>0</v>
      </c>
      <c r="AC538" t="n">
        <v>0</v>
      </c>
      <c r="AD538" t="n">
        <v>1</v>
      </c>
      <c r="AE538" t="n">
        <v>0</v>
      </c>
      <c r="AF538" t="inlineStr"/>
      <c r="AG538" t="n">
        <v>10</v>
      </c>
      <c r="AH538" t="n">
        <v>2</v>
      </c>
      <c r="AI538" t="n">
        <v>78861291</v>
      </c>
      <c r="AJ538" t="n">
        <v>557</v>
      </c>
      <c r="AK538" t="n">
        <v>0</v>
      </c>
      <c r="AL538" t="n">
        <v>0</v>
      </c>
      <c r="AM538" t="n">
        <v>0</v>
      </c>
      <c r="AN538" t="n">
        <v>0</v>
      </c>
      <c r="AO538" t="n">
        <v>0</v>
      </c>
      <c r="AP538" t="n">
        <v>0</v>
      </c>
      <c r="AQ538" t="n">
        <v>0</v>
      </c>
      <c r="AR538" t="n">
        <v>0</v>
      </c>
    </row>
    <row r="539">
      <c r="A539">
        <f>ROW(Source!A1548)</f>
        <v/>
      </c>
      <c r="B539" t="n">
        <v>78861368</v>
      </c>
      <c r="C539" t="n">
        <v>78861358</v>
      </c>
      <c r="D539" t="n">
        <v>29361034</v>
      </c>
      <c r="E539" t="n">
        <v>1</v>
      </c>
      <c r="F539" t="n">
        <v>1</v>
      </c>
      <c r="G539" t="n">
        <v>1</v>
      </c>
      <c r="H539" t="n">
        <v>1</v>
      </c>
      <c r="I539" t="inlineStr">
        <is>
          <t>1-2038-90</t>
        </is>
      </c>
      <c r="J539" t="inlineStr"/>
      <c r="K539" t="inlineStr">
        <is>
          <t>Рабочий монтажник среднего разряда 3,8</t>
        </is>
      </c>
      <c r="L539" t="n">
        <v>1369</v>
      </c>
      <c r="N539" t="n">
        <v>1013</v>
      </c>
      <c r="O539" t="inlineStr">
        <is>
          <t>чел.-ч</t>
        </is>
      </c>
      <c r="P539" t="inlineStr">
        <is>
          <t>чел.-ч</t>
        </is>
      </c>
      <c r="Q539" t="n">
        <v>1</v>
      </c>
      <c r="X539" t="n">
        <v>16.5</v>
      </c>
      <c r="Y539" t="n">
        <v>0</v>
      </c>
      <c r="Z539" t="n">
        <v>0</v>
      </c>
      <c r="AA539" t="n">
        <v>0</v>
      </c>
      <c r="AB539" t="n">
        <v>9.4</v>
      </c>
      <c r="AC539" t="n">
        <v>0</v>
      </c>
      <c r="AD539" t="n">
        <v>1</v>
      </c>
      <c r="AE539" t="n">
        <v>1</v>
      </c>
      <c r="AF539" t="inlineStr"/>
      <c r="AG539" t="n">
        <v>16.5</v>
      </c>
      <c r="AH539" t="n">
        <v>2</v>
      </c>
      <c r="AI539" t="n">
        <v>78861359</v>
      </c>
      <c r="AJ539" t="n">
        <v>558</v>
      </c>
      <c r="AK539" t="n">
        <v>0</v>
      </c>
      <c r="AL539" t="n">
        <v>0</v>
      </c>
      <c r="AM539" t="n">
        <v>0</v>
      </c>
      <c r="AN539" t="n">
        <v>0</v>
      </c>
      <c r="AO539" t="n">
        <v>0</v>
      </c>
      <c r="AP539" t="n">
        <v>0</v>
      </c>
      <c r="AQ539" t="n">
        <v>0</v>
      </c>
      <c r="AR539" t="n">
        <v>0</v>
      </c>
    </row>
    <row r="540">
      <c r="A540">
        <f>ROW(Source!A1548)</f>
        <v/>
      </c>
      <c r="B540" t="n">
        <v>78861369</v>
      </c>
      <c r="C540" t="n">
        <v>78861358</v>
      </c>
      <c r="D540" t="n">
        <v>121548</v>
      </c>
      <c r="E540" t="n">
        <v>1</v>
      </c>
      <c r="F540" t="n">
        <v>1</v>
      </c>
      <c r="G540" t="n">
        <v>1</v>
      </c>
      <c r="H540" t="n">
        <v>1</v>
      </c>
      <c r="I540" t="inlineStr">
        <is>
          <t>2</t>
        </is>
      </c>
      <c r="J540" t="inlineStr"/>
      <c r="K540" t="inlineStr">
        <is>
          <t>Затраты труда машинистов</t>
        </is>
      </c>
      <c r="L540" t="n">
        <v>608254</v>
      </c>
      <c r="N540" t="n">
        <v>1013</v>
      </c>
      <c r="O540" t="inlineStr">
        <is>
          <t>чел.час</t>
        </is>
      </c>
      <c r="P540" t="inlineStr">
        <is>
          <t>чел.час</t>
        </is>
      </c>
      <c r="Q540" t="n">
        <v>1</v>
      </c>
      <c r="X540" t="n">
        <v>0.02</v>
      </c>
      <c r="Y540" t="n">
        <v>0</v>
      </c>
      <c r="Z540" t="n">
        <v>0</v>
      </c>
      <c r="AA540" t="n">
        <v>0</v>
      </c>
      <c r="AB540" t="n">
        <v>0</v>
      </c>
      <c r="AC540" t="n">
        <v>0</v>
      </c>
      <c r="AD540" t="n">
        <v>1</v>
      </c>
      <c r="AE540" t="n">
        <v>2</v>
      </c>
      <c r="AF540" t="inlineStr"/>
      <c r="AG540" t="n">
        <v>0.02</v>
      </c>
      <c r="AH540" t="n">
        <v>2</v>
      </c>
      <c r="AI540" t="n">
        <v>78861360</v>
      </c>
      <c r="AJ540" t="n">
        <v>559</v>
      </c>
      <c r="AK540" t="n">
        <v>0</v>
      </c>
      <c r="AL540" t="n">
        <v>0</v>
      </c>
      <c r="AM540" t="n">
        <v>0</v>
      </c>
      <c r="AN540" t="n">
        <v>0</v>
      </c>
      <c r="AO540" t="n">
        <v>0</v>
      </c>
      <c r="AP540" t="n">
        <v>0</v>
      </c>
      <c r="AQ540" t="n">
        <v>0</v>
      </c>
      <c r="AR540" t="n">
        <v>0</v>
      </c>
    </row>
    <row r="541">
      <c r="A541">
        <f>ROW(Source!A1548)</f>
        <v/>
      </c>
      <c r="B541" t="n">
        <v>78861370</v>
      </c>
      <c r="C541" t="n">
        <v>78861358</v>
      </c>
      <c r="D541" t="n">
        <v>29172362</v>
      </c>
      <c r="E541" t="n">
        <v>1</v>
      </c>
      <c r="F541" t="n">
        <v>1</v>
      </c>
      <c r="G541" t="n">
        <v>1</v>
      </c>
      <c r="H541" t="n">
        <v>2</v>
      </c>
      <c r="I541" t="inlineStr">
        <is>
          <t>021102</t>
        </is>
      </c>
      <c r="J541" t="inlineStr">
        <is>
          <t>ТСЭМ Московской обл., 021102, приказ Минстроя России №675/пр от 28.02.2017 № 264/пр</t>
        </is>
      </c>
      <c r="K541" t="inlineStr">
        <is>
          <t>Краны на автомобильном ходу при работе на монтаже технологического оборудования 10 т</t>
        </is>
      </c>
      <c r="L541" t="n">
        <v>1368</v>
      </c>
      <c r="N541" t="n">
        <v>1011</v>
      </c>
      <c r="O541" t="inlineStr">
        <is>
          <t>маш.-ч</t>
        </is>
      </c>
      <c r="P541" t="inlineStr">
        <is>
          <t>маш.-ч</t>
        </is>
      </c>
      <c r="Q541" t="n">
        <v>1</v>
      </c>
      <c r="X541" t="n">
        <v>0.02</v>
      </c>
      <c r="Y541" t="n">
        <v>0</v>
      </c>
      <c r="Z541" t="n">
        <v>134.65</v>
      </c>
      <c r="AA541" t="n">
        <v>13.5</v>
      </c>
      <c r="AB541" t="n">
        <v>0</v>
      </c>
      <c r="AC541" t="n">
        <v>0</v>
      </c>
      <c r="AD541" t="n">
        <v>1</v>
      </c>
      <c r="AE541" t="n">
        <v>0</v>
      </c>
      <c r="AF541" t="inlineStr"/>
      <c r="AG541" t="n">
        <v>0.02</v>
      </c>
      <c r="AH541" t="n">
        <v>2</v>
      </c>
      <c r="AI541" t="n">
        <v>78861361</v>
      </c>
      <c r="AJ541" t="n">
        <v>560</v>
      </c>
      <c r="AK541" t="n">
        <v>0</v>
      </c>
      <c r="AL541" t="n">
        <v>0</v>
      </c>
      <c r="AM541" t="n">
        <v>0</v>
      </c>
      <c r="AN541" t="n">
        <v>0</v>
      </c>
      <c r="AO541" t="n">
        <v>0</v>
      </c>
      <c r="AP541" t="n">
        <v>0</v>
      </c>
      <c r="AQ541" t="n">
        <v>0</v>
      </c>
      <c r="AR541" t="n">
        <v>0</v>
      </c>
    </row>
    <row r="542">
      <c r="A542">
        <f>ROW(Source!A1548)</f>
        <v/>
      </c>
      <c r="B542" t="n">
        <v>78861371</v>
      </c>
      <c r="C542" t="n">
        <v>78861358</v>
      </c>
      <c r="D542" t="n">
        <v>29174913</v>
      </c>
      <c r="E542" t="n">
        <v>1</v>
      </c>
      <c r="F542" t="n">
        <v>1</v>
      </c>
      <c r="G542" t="n">
        <v>1</v>
      </c>
      <c r="H542" t="n">
        <v>2</v>
      </c>
      <c r="I542" t="inlineStr">
        <is>
          <t>400001</t>
        </is>
      </c>
      <c r="J542" t="inlineStr">
        <is>
          <t>ТСЭМ Московской обл., 400001, приказ Минстроя России №675/пр от 28.02.2017 № 264/пр</t>
        </is>
      </c>
      <c r="K542" t="inlineStr">
        <is>
          <t>Автомобили бортовые, грузоподъемность до 5 т</t>
        </is>
      </c>
      <c r="L542" t="n">
        <v>1368</v>
      </c>
      <c r="N542" t="n">
        <v>1011</v>
      </c>
      <c r="O542" t="inlineStr">
        <is>
          <t>маш.-ч</t>
        </is>
      </c>
      <c r="P542" t="inlineStr">
        <is>
          <t>маш.-ч</t>
        </is>
      </c>
      <c r="Q542" t="n">
        <v>1</v>
      </c>
      <c r="X542" t="n">
        <v>0.02</v>
      </c>
      <c r="Y542" t="n">
        <v>0</v>
      </c>
      <c r="Z542" t="n">
        <v>87.17</v>
      </c>
      <c r="AA542" t="n">
        <v>11.6</v>
      </c>
      <c r="AB542" t="n">
        <v>0</v>
      </c>
      <c r="AC542" t="n">
        <v>0</v>
      </c>
      <c r="AD542" t="n">
        <v>1</v>
      </c>
      <c r="AE542" t="n">
        <v>0</v>
      </c>
      <c r="AF542" t="inlineStr"/>
      <c r="AG542" t="n">
        <v>0.02</v>
      </c>
      <c r="AH542" t="n">
        <v>2</v>
      </c>
      <c r="AI542" t="n">
        <v>78861362</v>
      </c>
      <c r="AJ542" t="n">
        <v>561</v>
      </c>
      <c r="AK542" t="n">
        <v>0</v>
      </c>
      <c r="AL542" t="n">
        <v>0</v>
      </c>
      <c r="AM542" t="n">
        <v>0</v>
      </c>
      <c r="AN542" t="n">
        <v>0</v>
      </c>
      <c r="AO542" t="n">
        <v>0</v>
      </c>
      <c r="AP542" t="n">
        <v>0</v>
      </c>
      <c r="AQ542" t="n">
        <v>0</v>
      </c>
      <c r="AR542" t="n">
        <v>0</v>
      </c>
    </row>
    <row r="543">
      <c r="A543">
        <f>ROW(Source!A1548)</f>
        <v/>
      </c>
      <c r="B543" t="n">
        <v>78861372</v>
      </c>
      <c r="C543" t="n">
        <v>78861358</v>
      </c>
      <c r="D543" t="n">
        <v>29110426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101-2143</t>
        </is>
      </c>
      <c r="J543" t="inlineStr">
        <is>
          <t>ТССЦ Московской обл., 101-2143, приказ Минстроя России №675/пр от 28.02.2017 № 254/пр</t>
        </is>
      </c>
      <c r="K543" t="inlineStr">
        <is>
          <t>Краска</t>
        </is>
      </c>
      <c r="L543" t="n">
        <v>1346</v>
      </c>
      <c r="N543" t="n">
        <v>1009</v>
      </c>
      <c r="O543" t="inlineStr">
        <is>
          <t>кг</t>
        </is>
      </c>
      <c r="P543" t="inlineStr">
        <is>
          <t>кг</t>
        </is>
      </c>
      <c r="Q543" t="n">
        <v>1</v>
      </c>
      <c r="X543" t="n">
        <v>0.3</v>
      </c>
      <c r="Y543" t="n">
        <v>28.67</v>
      </c>
      <c r="Z543" t="n">
        <v>0</v>
      </c>
      <c r="AA543" t="n">
        <v>0</v>
      </c>
      <c r="AB543" t="n">
        <v>0</v>
      </c>
      <c r="AC543" t="n">
        <v>0</v>
      </c>
      <c r="AD543" t="n">
        <v>1</v>
      </c>
      <c r="AE543" t="n">
        <v>0</v>
      </c>
      <c r="AF543" t="inlineStr"/>
      <c r="AG543" t="n">
        <v>0.3</v>
      </c>
      <c r="AH543" t="n">
        <v>2</v>
      </c>
      <c r="AI543" t="n">
        <v>78861363</v>
      </c>
      <c r="AJ543" t="n">
        <v>562</v>
      </c>
      <c r="AK543" t="n">
        <v>0</v>
      </c>
      <c r="AL543" t="n">
        <v>0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</row>
    <row r="544">
      <c r="A544">
        <f>ROW(Source!A1548)</f>
        <v/>
      </c>
      <c r="B544" t="n">
        <v>78861373</v>
      </c>
      <c r="C544" t="n">
        <v>78861358</v>
      </c>
      <c r="D544" t="n">
        <v>29149204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405-0219</t>
        </is>
      </c>
      <c r="J544" t="inlineStr">
        <is>
          <t>ТССЦ Московской обл., 405-0219, приказ Минстроя России №675/пр от 28.02.2017 № 257/пр</t>
        </is>
      </c>
      <c r="K544" t="inlineStr">
        <is>
          <t>Гипсовые вяжущие, марка Г3</t>
        </is>
      </c>
      <c r="L544" t="n">
        <v>1348</v>
      </c>
      <c r="N544" t="n">
        <v>1009</v>
      </c>
      <c r="O544" t="inlineStr">
        <is>
          <t>т</t>
        </is>
      </c>
      <c r="P544" t="inlineStr">
        <is>
          <t>т</t>
        </is>
      </c>
      <c r="Q544" t="n">
        <v>1000</v>
      </c>
      <c r="X544" t="n">
        <v>0.01</v>
      </c>
      <c r="Y544" t="n">
        <v>729.98</v>
      </c>
      <c r="Z544" t="n">
        <v>0</v>
      </c>
      <c r="AA544" t="n">
        <v>0</v>
      </c>
      <c r="AB544" t="n">
        <v>0</v>
      </c>
      <c r="AC544" t="n">
        <v>0</v>
      </c>
      <c r="AD544" t="n">
        <v>1</v>
      </c>
      <c r="AE544" t="n">
        <v>0</v>
      </c>
      <c r="AF544" t="inlineStr"/>
      <c r="AG544" t="n">
        <v>0.01</v>
      </c>
      <c r="AH544" t="n">
        <v>2</v>
      </c>
      <c r="AI544" t="n">
        <v>78861364</v>
      </c>
      <c r="AJ544" t="n">
        <v>563</v>
      </c>
      <c r="AK544" t="n">
        <v>0</v>
      </c>
      <c r="AL544" t="n">
        <v>0</v>
      </c>
      <c r="AM544" t="n">
        <v>0</v>
      </c>
      <c r="AN544" t="n">
        <v>0</v>
      </c>
      <c r="AO544" t="n">
        <v>0</v>
      </c>
      <c r="AP544" t="n">
        <v>0</v>
      </c>
      <c r="AQ544" t="n">
        <v>0</v>
      </c>
      <c r="AR544" t="n">
        <v>0</v>
      </c>
    </row>
    <row r="545">
      <c r="A545">
        <f>ROW(Source!A1548)</f>
        <v/>
      </c>
      <c r="B545" t="n">
        <v>78861374</v>
      </c>
      <c r="C545" t="n">
        <v>78861358</v>
      </c>
      <c r="D545" t="n">
        <v>29159012</v>
      </c>
      <c r="E545" t="n">
        <v>1</v>
      </c>
      <c r="F545" t="n">
        <v>1</v>
      </c>
      <c r="G545" t="n">
        <v>1</v>
      </c>
      <c r="H545" t="n">
        <v>3</v>
      </c>
      <c r="I545" t="inlineStr">
        <is>
          <t>507-0700</t>
        </is>
      </c>
      <c r="J545" t="inlineStr">
        <is>
          <t>ТССЦ Московской обл., 507-0700, приказ Минстроя России №675/пр от 28.02.2017 № 258/пр</t>
        </is>
      </c>
      <c r="K545" t="inlineStr">
        <is>
          <t>Трубка поливинилхлоридная ХВТ</t>
        </is>
      </c>
      <c r="L545" t="n">
        <v>1346</v>
      </c>
      <c r="N545" t="n">
        <v>1009</v>
      </c>
      <c r="O545" t="inlineStr">
        <is>
          <t>кг</t>
        </is>
      </c>
      <c r="P545" t="inlineStr">
        <is>
          <t>кг</t>
        </is>
      </c>
      <c r="Q545" t="n">
        <v>1</v>
      </c>
      <c r="X545" t="n">
        <v>0.53</v>
      </c>
      <c r="Y545" t="n">
        <v>41.82</v>
      </c>
      <c r="Z545" t="n">
        <v>0</v>
      </c>
      <c r="AA545" t="n">
        <v>0</v>
      </c>
      <c r="AB545" t="n">
        <v>0</v>
      </c>
      <c r="AC545" t="n">
        <v>0</v>
      </c>
      <c r="AD545" t="n">
        <v>1</v>
      </c>
      <c r="AE545" t="n">
        <v>0</v>
      </c>
      <c r="AF545" t="inlineStr"/>
      <c r="AG545" t="n">
        <v>0.53</v>
      </c>
      <c r="AH545" t="n">
        <v>2</v>
      </c>
      <c r="AI545" t="n">
        <v>78861366</v>
      </c>
      <c r="AJ545" t="n">
        <v>565</v>
      </c>
      <c r="AK545" t="n">
        <v>0</v>
      </c>
      <c r="AL545" t="n">
        <v>0</v>
      </c>
      <c r="AM545" t="n">
        <v>0</v>
      </c>
      <c r="AN545" t="n">
        <v>0</v>
      </c>
      <c r="AO545" t="n">
        <v>0</v>
      </c>
      <c r="AP545" t="n">
        <v>0</v>
      </c>
      <c r="AQ545" t="n">
        <v>0</v>
      </c>
      <c r="AR545" t="n">
        <v>0</v>
      </c>
    </row>
    <row r="546">
      <c r="A546">
        <f>ROW(Source!A1548)</f>
        <v/>
      </c>
      <c r="B546" t="n">
        <v>78861375</v>
      </c>
      <c r="C546" t="n">
        <v>78861358</v>
      </c>
      <c r="D546" t="n">
        <v>29171808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999-9950</t>
        </is>
      </c>
      <c r="J546" t="inlineStr">
        <is>
          <t>ТССЦ Московской обл., 999-9950, приказ Минстроя России №675/пр от 21.09.2015 г.</t>
        </is>
      </c>
      <c r="K546" t="inlineStr">
        <is>
          <t>Вспомогательные ненормируемые материалы (2% от ОЗП)</t>
        </is>
      </c>
      <c r="L546" t="n">
        <v>1374</v>
      </c>
      <c r="N546" t="n">
        <v>1013</v>
      </c>
      <c r="O546" t="inlineStr">
        <is>
          <t>РУБ</t>
        </is>
      </c>
      <c r="P546" t="inlineStr">
        <is>
          <t>РУБ</t>
        </is>
      </c>
      <c r="Q546" t="n">
        <v>1</v>
      </c>
      <c r="X546" t="n">
        <v>3.1</v>
      </c>
      <c r="Y546" t="n">
        <v>1</v>
      </c>
      <c r="Z546" t="n">
        <v>0</v>
      </c>
      <c r="AA546" t="n">
        <v>0</v>
      </c>
      <c r="AB546" t="n">
        <v>0</v>
      </c>
      <c r="AC546" t="n">
        <v>0</v>
      </c>
      <c r="AD546" t="n">
        <v>1</v>
      </c>
      <c r="AE546" t="n">
        <v>0</v>
      </c>
      <c r="AF546" t="inlineStr"/>
      <c r="AG546" t="n">
        <v>3.1</v>
      </c>
      <c r="AH546" t="n">
        <v>2</v>
      </c>
      <c r="AI546" t="n">
        <v>78861367</v>
      </c>
      <c r="AJ546" t="n">
        <v>567</v>
      </c>
      <c r="AK546" t="n">
        <v>0</v>
      </c>
      <c r="AL546" t="n">
        <v>0</v>
      </c>
      <c r="AM546" t="n">
        <v>0</v>
      </c>
      <c r="AN546" t="n">
        <v>0</v>
      </c>
      <c r="AO546" t="n">
        <v>0</v>
      </c>
      <c r="AP546" t="n">
        <v>0</v>
      </c>
      <c r="AQ546" t="n">
        <v>0</v>
      </c>
      <c r="AR546" t="n">
        <v>0</v>
      </c>
    </row>
    <row r="547">
      <c r="A547">
        <f>ROW(Source!A1589)</f>
        <v/>
      </c>
      <c r="B547" t="n">
        <v>78861446</v>
      </c>
      <c r="C547" t="n">
        <v>78861442</v>
      </c>
      <c r="D547" t="n">
        <v>18407150</v>
      </c>
      <c r="E547" t="n">
        <v>1</v>
      </c>
      <c r="F547" t="n">
        <v>1</v>
      </c>
      <c r="G547" t="n">
        <v>1</v>
      </c>
      <c r="H547" t="n">
        <v>1</v>
      </c>
      <c r="I547" t="inlineStr">
        <is>
          <t>1-1030-90</t>
        </is>
      </c>
      <c r="J547" t="inlineStr"/>
      <c r="K547" t="inlineStr">
        <is>
          <t>Рабочий строитель среднего разряда 3</t>
        </is>
      </c>
      <c r="L547" t="n">
        <v>1369</v>
      </c>
      <c r="N547" t="n">
        <v>1013</v>
      </c>
      <c r="O547" t="inlineStr">
        <is>
          <t>чел.-ч</t>
        </is>
      </c>
      <c r="P547" t="inlineStr">
        <is>
          <t>чел.-ч</t>
        </is>
      </c>
      <c r="Q547" t="n">
        <v>1</v>
      </c>
      <c r="X547" t="n">
        <v>13.9</v>
      </c>
      <c r="Y547" t="n">
        <v>0</v>
      </c>
      <c r="Z547" t="n">
        <v>0</v>
      </c>
      <c r="AA547" t="n">
        <v>0</v>
      </c>
      <c r="AB547" t="n">
        <v>8.529999999999999</v>
      </c>
      <c r="AC547" t="n">
        <v>0</v>
      </c>
      <c r="AD547" t="n">
        <v>1</v>
      </c>
      <c r="AE547" t="n">
        <v>1</v>
      </c>
      <c r="AF547" t="inlineStr"/>
      <c r="AG547" t="n">
        <v>13.9</v>
      </c>
      <c r="AH547" t="n">
        <v>2</v>
      </c>
      <c r="AI547" t="n">
        <v>78861443</v>
      </c>
      <c r="AJ547" t="n">
        <v>568</v>
      </c>
      <c r="AK547" t="n">
        <v>0</v>
      </c>
      <c r="AL547" t="n">
        <v>0</v>
      </c>
      <c r="AM547" t="n">
        <v>0</v>
      </c>
      <c r="AN547" t="n">
        <v>0</v>
      </c>
      <c r="AO547" t="n">
        <v>0</v>
      </c>
      <c r="AP547" t="n">
        <v>0</v>
      </c>
      <c r="AQ547" t="n">
        <v>0</v>
      </c>
      <c r="AR547" t="n">
        <v>0</v>
      </c>
    </row>
    <row r="548">
      <c r="A548">
        <f>ROW(Source!A1589)</f>
        <v/>
      </c>
      <c r="B548" t="n">
        <v>78861447</v>
      </c>
      <c r="C548" t="n">
        <v>78861442</v>
      </c>
      <c r="D548" t="n">
        <v>29169821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509-0696</t>
        </is>
      </c>
      <c r="J548" t="inlineStr">
        <is>
          <t>ТССЦ Московской обл., 509-0696, приказ Минстроя России №675/пр от 28.02.2017 № 258/пр</t>
        </is>
      </c>
      <c r="K548" t="inlineStr">
        <is>
          <t>Лампы люминесцентные ртутные низкого давления типа ЛБ, ЛД, ЛДЦ, ЛТВ, ЛБХ 20</t>
        </is>
      </c>
      <c r="L548" t="n">
        <v>1358</v>
      </c>
      <c r="N548" t="n">
        <v>1010</v>
      </c>
      <c r="O548" t="inlineStr">
        <is>
          <t>10 шт.</t>
        </is>
      </c>
      <c r="P548" t="inlineStr">
        <is>
          <t>10 шт.</t>
        </is>
      </c>
      <c r="Q548" t="n">
        <v>10</v>
      </c>
      <c r="X548" t="n">
        <v>10</v>
      </c>
      <c r="Y548" t="n">
        <v>85.2</v>
      </c>
      <c r="Z548" t="n">
        <v>0</v>
      </c>
      <c r="AA548" t="n">
        <v>0</v>
      </c>
      <c r="AB548" t="n">
        <v>0</v>
      </c>
      <c r="AC548" t="n">
        <v>0</v>
      </c>
      <c r="AD548" t="n">
        <v>1</v>
      </c>
      <c r="AE548" t="n">
        <v>0</v>
      </c>
      <c r="AF548" t="inlineStr"/>
      <c r="AG548" t="n">
        <v>10</v>
      </c>
      <c r="AH548" t="n">
        <v>2</v>
      </c>
      <c r="AI548" t="n">
        <v>78861445</v>
      </c>
      <c r="AJ548" t="n">
        <v>570</v>
      </c>
      <c r="AK548" t="n">
        <v>0</v>
      </c>
      <c r="AL548" t="n">
        <v>0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</row>
    <row r="549">
      <c r="A549">
        <f>ROW(Source!A1629)</f>
        <v/>
      </c>
      <c r="B549" t="n">
        <v>78861514</v>
      </c>
      <c r="C549" t="n">
        <v>78861513</v>
      </c>
      <c r="D549" t="n">
        <v>29361307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1-2039-90</t>
        </is>
      </c>
      <c r="J549" t="inlineStr"/>
      <c r="K549" t="inlineStr">
        <is>
          <t>Рабочий монтажник среднего разряда 3,9</t>
        </is>
      </c>
      <c r="L549" t="n">
        <v>1369</v>
      </c>
      <c r="N549" t="n">
        <v>1013</v>
      </c>
      <c r="O549" t="inlineStr">
        <is>
          <t>чел.-ч</t>
        </is>
      </c>
      <c r="P549" t="inlineStr">
        <is>
          <t>чел.-ч</t>
        </is>
      </c>
      <c r="Q549" t="n">
        <v>1</v>
      </c>
      <c r="X549" t="n">
        <v>1.56</v>
      </c>
      <c r="Y549" t="n">
        <v>0</v>
      </c>
      <c r="Z549" t="n">
        <v>0</v>
      </c>
      <c r="AA549" t="n">
        <v>0</v>
      </c>
      <c r="AB549" t="n">
        <v>9.51</v>
      </c>
      <c r="AC549" t="n">
        <v>0</v>
      </c>
      <c r="AD549" t="n">
        <v>1</v>
      </c>
      <c r="AE549" t="n">
        <v>1</v>
      </c>
      <c r="AF549" t="inlineStr">
        <is>
          <t>)*0,2</t>
        </is>
      </c>
      <c r="AG549" t="n">
        <v>0.3120000000000001</v>
      </c>
      <c r="AH549" t="n">
        <v>2</v>
      </c>
      <c r="AI549" t="n">
        <v>78861514</v>
      </c>
      <c r="AJ549" t="n">
        <v>571</v>
      </c>
      <c r="AK549" t="n">
        <v>0</v>
      </c>
      <c r="AL549" t="n">
        <v>0</v>
      </c>
      <c r="AM549" t="n">
        <v>0</v>
      </c>
      <c r="AN549" t="n">
        <v>0</v>
      </c>
      <c r="AO549" t="n">
        <v>0</v>
      </c>
      <c r="AP549" t="n">
        <v>0</v>
      </c>
      <c r="AQ549" t="n">
        <v>0</v>
      </c>
      <c r="AR549" t="n">
        <v>0</v>
      </c>
    </row>
    <row r="550">
      <c r="A550">
        <f>ROW(Source!A1629)</f>
        <v/>
      </c>
      <c r="B550" t="n">
        <v>78861515</v>
      </c>
      <c r="C550" t="n">
        <v>78861513</v>
      </c>
      <c r="D550" t="n">
        <v>29172657</v>
      </c>
      <c r="E550" t="n">
        <v>1</v>
      </c>
      <c r="F550" t="n">
        <v>1</v>
      </c>
      <c r="G550" t="n">
        <v>1</v>
      </c>
      <c r="H550" t="n">
        <v>2</v>
      </c>
      <c r="I550" t="inlineStr">
        <is>
          <t>040502</t>
        </is>
      </c>
      <c r="J550" t="inlineStr">
        <is>
          <t>ТСЭМ Московской обл., 040502, приказ Минстроя России №675/пр от 28.02.2017 № 264/пр</t>
        </is>
      </c>
      <c r="K550" t="inlineStr">
        <is>
          <t>Установки для сварки ручной дуговой (постоянного тока)</t>
        </is>
      </c>
      <c r="L550" t="n">
        <v>1368</v>
      </c>
      <c r="N550" t="n">
        <v>1011</v>
      </c>
      <c r="O550" t="inlineStr">
        <is>
          <t>маш.-ч</t>
        </is>
      </c>
      <c r="P550" t="inlineStr">
        <is>
          <t>маш.-ч</t>
        </is>
      </c>
      <c r="Q550" t="n">
        <v>1</v>
      </c>
      <c r="X550" t="n">
        <v>0.13</v>
      </c>
      <c r="Y550" t="n">
        <v>0</v>
      </c>
      <c r="Z550" t="n">
        <v>8.1</v>
      </c>
      <c r="AA550" t="n">
        <v>0</v>
      </c>
      <c r="AB550" t="n">
        <v>0</v>
      </c>
      <c r="AC550" t="n">
        <v>0</v>
      </c>
      <c r="AD550" t="n">
        <v>1</v>
      </c>
      <c r="AE550" t="n">
        <v>0</v>
      </c>
      <c r="AF550" t="inlineStr">
        <is>
          <t>)*0,2</t>
        </is>
      </c>
      <c r="AG550" t="n">
        <v>0.026</v>
      </c>
      <c r="AH550" t="n">
        <v>2</v>
      </c>
      <c r="AI550" t="n">
        <v>78861515</v>
      </c>
      <c r="AJ550" t="n">
        <v>572</v>
      </c>
      <c r="AK550" t="n">
        <v>0</v>
      </c>
      <c r="AL550" t="n">
        <v>0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</row>
    <row r="551">
      <c r="A551">
        <f>ROW(Source!A1629)</f>
        <v/>
      </c>
      <c r="B551" t="n">
        <v>78861516</v>
      </c>
      <c r="C551" t="n">
        <v>78861513</v>
      </c>
      <c r="D551" t="n">
        <v>29174500</v>
      </c>
      <c r="E551" t="n">
        <v>1</v>
      </c>
      <c r="F551" t="n">
        <v>1</v>
      </c>
      <c r="G551" t="n">
        <v>1</v>
      </c>
      <c r="H551" t="n">
        <v>2</v>
      </c>
      <c r="I551" t="inlineStr">
        <is>
          <t>330206</t>
        </is>
      </c>
      <c r="J551" t="inlineStr">
        <is>
          <t>ТСЭМ Московской обл., 330206, приказ Минстроя России №675/пр от 28.02.2017 № 264/пр</t>
        </is>
      </c>
      <c r="K551" t="inlineStr">
        <is>
          <t>Дрели электрические</t>
        </is>
      </c>
      <c r="L551" t="n">
        <v>1368</v>
      </c>
      <c r="N551" t="n">
        <v>1011</v>
      </c>
      <c r="O551" t="inlineStr">
        <is>
          <t>маш.-ч</t>
        </is>
      </c>
      <c r="P551" t="inlineStr">
        <is>
          <t>маш.-ч</t>
        </is>
      </c>
      <c r="Q551" t="n">
        <v>1</v>
      </c>
      <c r="X551" t="n">
        <v>0.04</v>
      </c>
      <c r="Y551" t="n">
        <v>0</v>
      </c>
      <c r="Z551" t="n">
        <v>1.95</v>
      </c>
      <c r="AA551" t="n">
        <v>0</v>
      </c>
      <c r="AB551" t="n">
        <v>0</v>
      </c>
      <c r="AC551" t="n">
        <v>0</v>
      </c>
      <c r="AD551" t="n">
        <v>1</v>
      </c>
      <c r="AE551" t="n">
        <v>0</v>
      </c>
      <c r="AF551" t="inlineStr">
        <is>
          <t>)*0,2</t>
        </is>
      </c>
      <c r="AG551" t="n">
        <v>0.008</v>
      </c>
      <c r="AH551" t="n">
        <v>2</v>
      </c>
      <c r="AI551" t="n">
        <v>78861516</v>
      </c>
      <c r="AJ551" t="n">
        <v>573</v>
      </c>
      <c r="AK551" t="n">
        <v>0</v>
      </c>
      <c r="AL551" t="n">
        <v>0</v>
      </c>
      <c r="AM551" t="n">
        <v>0</v>
      </c>
      <c r="AN551" t="n">
        <v>0</v>
      </c>
      <c r="AO551" t="n">
        <v>0</v>
      </c>
      <c r="AP551" t="n">
        <v>0</v>
      </c>
      <c r="AQ551" t="n">
        <v>0</v>
      </c>
      <c r="AR551" t="n">
        <v>0</v>
      </c>
    </row>
    <row r="552">
      <c r="A552">
        <f>ROW(Source!A1629)</f>
        <v/>
      </c>
      <c r="B552" t="n">
        <v>78861517</v>
      </c>
      <c r="C552" t="n">
        <v>78861513</v>
      </c>
      <c r="D552" t="n">
        <v>29110546</v>
      </c>
      <c r="E552" t="n">
        <v>1</v>
      </c>
      <c r="F552" t="n">
        <v>1</v>
      </c>
      <c r="G552" t="n">
        <v>1</v>
      </c>
      <c r="H552" t="n">
        <v>3</v>
      </c>
      <c r="I552" t="inlineStr">
        <is>
          <t>101-1665</t>
        </is>
      </c>
      <c r="J552" t="inlineStr">
        <is>
          <t>ТССЦ Московской обл., 101-1665, приказ Минстроя России №675/пр от 28.02.2017 № 254/пр</t>
        </is>
      </c>
      <c r="K552" t="inlineStr">
        <is>
          <t>Лак электроизоляционный 318</t>
        </is>
      </c>
      <c r="L552" t="n">
        <v>1346</v>
      </c>
      <c r="N552" t="n">
        <v>1009</v>
      </c>
      <c r="O552" t="inlineStr">
        <is>
          <t>кг</t>
        </is>
      </c>
      <c r="P552" t="inlineStr">
        <is>
          <t>кг</t>
        </is>
      </c>
      <c r="Q552" t="n">
        <v>1</v>
      </c>
      <c r="X552" t="n">
        <v>0.006</v>
      </c>
      <c r="Y552" t="n">
        <v>35.63</v>
      </c>
      <c r="Z552" t="n">
        <v>0</v>
      </c>
      <c r="AA552" t="n">
        <v>0</v>
      </c>
      <c r="AB552" t="n">
        <v>0</v>
      </c>
      <c r="AC552" t="n">
        <v>0</v>
      </c>
      <c r="AD552" t="n">
        <v>1</v>
      </c>
      <c r="AE552" t="n">
        <v>0</v>
      </c>
      <c r="AF552" t="inlineStr">
        <is>
          <t>)*0,2</t>
        </is>
      </c>
      <c r="AG552" t="n">
        <v>0.0012</v>
      </c>
      <c r="AH552" t="n">
        <v>2</v>
      </c>
      <c r="AI552" t="n">
        <v>78861517</v>
      </c>
      <c r="AJ552" t="n">
        <v>574</v>
      </c>
      <c r="AK552" t="n">
        <v>0</v>
      </c>
      <c r="AL552" t="n">
        <v>0</v>
      </c>
      <c r="AM552" t="n">
        <v>0</v>
      </c>
      <c r="AN552" t="n">
        <v>0</v>
      </c>
      <c r="AO552" t="n">
        <v>0</v>
      </c>
      <c r="AP552" t="n">
        <v>0</v>
      </c>
      <c r="AQ552" t="n">
        <v>0</v>
      </c>
      <c r="AR552" t="n">
        <v>0</v>
      </c>
    </row>
    <row r="553">
      <c r="A553">
        <f>ROW(Source!A1629)</f>
        <v/>
      </c>
      <c r="B553" t="n">
        <v>78861518</v>
      </c>
      <c r="C553" t="n">
        <v>78861513</v>
      </c>
      <c r="D553" t="n">
        <v>29113980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101-1924</t>
        </is>
      </c>
      <c r="J553" t="inlineStr">
        <is>
          <t>ТССЦ Московской обл., 101-1924, приказ Минстроя России №675/пр от 28.02.2017 № 254/пр</t>
        </is>
      </c>
      <c r="K553" t="inlineStr">
        <is>
          <t>Электроды диаметром 4 мм Э42А</t>
        </is>
      </c>
      <c r="L553" t="n">
        <v>1346</v>
      </c>
      <c r="N553" t="n">
        <v>1009</v>
      </c>
      <c r="O553" t="inlineStr">
        <is>
          <t>кг</t>
        </is>
      </c>
      <c r="P553" t="inlineStr">
        <is>
          <t>кг</t>
        </is>
      </c>
      <c r="Q553" t="n">
        <v>1</v>
      </c>
      <c r="X553" t="n">
        <v>0.07000000000000001</v>
      </c>
      <c r="Y553" t="n">
        <v>14.31</v>
      </c>
      <c r="Z553" t="n">
        <v>0</v>
      </c>
      <c r="AA553" t="n">
        <v>0</v>
      </c>
      <c r="AB553" t="n">
        <v>0</v>
      </c>
      <c r="AC553" t="n">
        <v>0</v>
      </c>
      <c r="AD553" t="n">
        <v>1</v>
      </c>
      <c r="AE553" t="n">
        <v>0</v>
      </c>
      <c r="AF553" t="inlineStr">
        <is>
          <t>)*0,2</t>
        </is>
      </c>
      <c r="AG553" t="n">
        <v>0.014</v>
      </c>
      <c r="AH553" t="n">
        <v>2</v>
      </c>
      <c r="AI553" t="n">
        <v>78861518</v>
      </c>
      <c r="AJ553" t="n">
        <v>575</v>
      </c>
      <c r="AK553" t="n">
        <v>0</v>
      </c>
      <c r="AL553" t="n">
        <v>0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</row>
    <row r="554">
      <c r="A554">
        <f>ROW(Source!A1629)</f>
        <v/>
      </c>
      <c r="B554" t="n">
        <v>78861519</v>
      </c>
      <c r="C554" t="n">
        <v>78861513</v>
      </c>
      <c r="D554" t="n">
        <v>29108369</v>
      </c>
      <c r="E554" t="n">
        <v>1</v>
      </c>
      <c r="F554" t="n">
        <v>1</v>
      </c>
      <c r="G554" t="n">
        <v>1</v>
      </c>
      <c r="H554" t="n">
        <v>3</v>
      </c>
      <c r="I554" t="inlineStr">
        <is>
          <t>101-1964</t>
        </is>
      </c>
      <c r="J554" t="inlineStr">
        <is>
          <t>ТССЦ Московской обл., 101-1964, приказ Минстроя России №675/пр от 28.02.2017 № 254/пр</t>
        </is>
      </c>
      <c r="K554" t="inlineStr">
        <is>
          <t>Шпагат бумажный</t>
        </is>
      </c>
      <c r="L554" t="n">
        <v>1346</v>
      </c>
      <c r="N554" t="n">
        <v>1009</v>
      </c>
      <c r="O554" t="inlineStr">
        <is>
          <t>кг</t>
        </is>
      </c>
      <c r="P554" t="inlineStr">
        <is>
          <t>кг</t>
        </is>
      </c>
      <c r="Q554" t="n">
        <v>1</v>
      </c>
      <c r="X554" t="n">
        <v>0.001</v>
      </c>
      <c r="Y554" t="n">
        <v>18.9</v>
      </c>
      <c r="Z554" t="n">
        <v>0</v>
      </c>
      <c r="AA554" t="n">
        <v>0</v>
      </c>
      <c r="AB554" t="n">
        <v>0</v>
      </c>
      <c r="AC554" t="n">
        <v>0</v>
      </c>
      <c r="AD554" t="n">
        <v>1</v>
      </c>
      <c r="AE554" t="n">
        <v>0</v>
      </c>
      <c r="AF554" t="inlineStr">
        <is>
          <t>)*0,2</t>
        </is>
      </c>
      <c r="AG554" t="n">
        <v>0.0002</v>
      </c>
      <c r="AH554" t="n">
        <v>2</v>
      </c>
      <c r="AI554" t="n">
        <v>78861519</v>
      </c>
      <c r="AJ554" t="n">
        <v>576</v>
      </c>
      <c r="AK554" t="n">
        <v>0</v>
      </c>
      <c r="AL554" t="n">
        <v>0</v>
      </c>
      <c r="AM554" t="n">
        <v>0</v>
      </c>
      <c r="AN554" t="n">
        <v>0</v>
      </c>
      <c r="AO554" t="n">
        <v>0</v>
      </c>
      <c r="AP554" t="n">
        <v>0</v>
      </c>
      <c r="AQ554" t="n">
        <v>0</v>
      </c>
      <c r="AR554" t="n">
        <v>0</v>
      </c>
    </row>
    <row r="555">
      <c r="A555">
        <f>ROW(Source!A1629)</f>
        <v/>
      </c>
      <c r="B555" t="n">
        <v>78861520</v>
      </c>
      <c r="C555" t="n">
        <v>78861513</v>
      </c>
      <c r="D555" t="n">
        <v>29114246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101-1977</t>
        </is>
      </c>
      <c r="J555" t="inlineStr">
        <is>
          <t>ТССЦ Московской обл., 101-1977, приказ Минстроя России №675/пр от 28.02.2017 № 254/пр</t>
        </is>
      </c>
      <c r="K555" t="inlineStr">
        <is>
          <t>Болты с гайками и шайбами строительные</t>
        </is>
      </c>
      <c r="L555" t="n">
        <v>1346</v>
      </c>
      <c r="N555" t="n">
        <v>1009</v>
      </c>
      <c r="O555" t="inlineStr">
        <is>
          <t>кг</t>
        </is>
      </c>
      <c r="P555" t="inlineStr">
        <is>
          <t>кг</t>
        </is>
      </c>
      <c r="Q555" t="n">
        <v>1</v>
      </c>
      <c r="X555" t="n">
        <v>0.049</v>
      </c>
      <c r="Y555" t="n">
        <v>9.039999999999999</v>
      </c>
      <c r="Z555" t="n">
        <v>0</v>
      </c>
      <c r="AA555" t="n">
        <v>0</v>
      </c>
      <c r="AB555" t="n">
        <v>0</v>
      </c>
      <c r="AC555" t="n">
        <v>0</v>
      </c>
      <c r="AD555" t="n">
        <v>1</v>
      </c>
      <c r="AE555" t="n">
        <v>0</v>
      </c>
      <c r="AF555" t="inlineStr">
        <is>
          <t>)*0,2</t>
        </is>
      </c>
      <c r="AG555" t="n">
        <v>0.009800000000000001</v>
      </c>
      <c r="AH555" t="n">
        <v>2</v>
      </c>
      <c r="AI555" t="n">
        <v>78861520</v>
      </c>
      <c r="AJ555" t="n">
        <v>577</v>
      </c>
      <c r="AK555" t="n">
        <v>0</v>
      </c>
      <c r="AL555" t="n">
        <v>0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</row>
    <row r="556">
      <c r="A556">
        <f>ROW(Source!A1629)</f>
        <v/>
      </c>
      <c r="B556" t="n">
        <v>78861521</v>
      </c>
      <c r="C556" t="n">
        <v>78861513</v>
      </c>
      <c r="D556" t="n">
        <v>29110426</v>
      </c>
      <c r="E556" t="n">
        <v>1</v>
      </c>
      <c r="F556" t="n">
        <v>1</v>
      </c>
      <c r="G556" t="n">
        <v>1</v>
      </c>
      <c r="H556" t="n">
        <v>3</v>
      </c>
      <c r="I556" t="inlineStr">
        <is>
          <t>101-2143</t>
        </is>
      </c>
      <c r="J556" t="inlineStr">
        <is>
          <t>ТССЦ Московской обл., 101-2143, приказ Минстроя России №675/пр от 28.02.2017 № 254/пр</t>
        </is>
      </c>
      <c r="K556" t="inlineStr">
        <is>
          <t>Краска</t>
        </is>
      </c>
      <c r="L556" t="n">
        <v>1346</v>
      </c>
      <c r="N556" t="n">
        <v>1009</v>
      </c>
      <c r="O556" t="inlineStr">
        <is>
          <t>кг</t>
        </is>
      </c>
      <c r="P556" t="inlineStr">
        <is>
          <t>кг</t>
        </is>
      </c>
      <c r="Q556" t="n">
        <v>1</v>
      </c>
      <c r="X556" t="n">
        <v>0.036</v>
      </c>
      <c r="Y556" t="n">
        <v>28.67</v>
      </c>
      <c r="Z556" t="n">
        <v>0</v>
      </c>
      <c r="AA556" t="n">
        <v>0</v>
      </c>
      <c r="AB556" t="n">
        <v>0</v>
      </c>
      <c r="AC556" t="n">
        <v>0</v>
      </c>
      <c r="AD556" t="n">
        <v>1</v>
      </c>
      <c r="AE556" t="n">
        <v>0</v>
      </c>
      <c r="AF556" t="inlineStr">
        <is>
          <t>)*0,2</t>
        </is>
      </c>
      <c r="AG556" t="n">
        <v>0.0072</v>
      </c>
      <c r="AH556" t="n">
        <v>2</v>
      </c>
      <c r="AI556" t="n">
        <v>78861521</v>
      </c>
      <c r="AJ556" t="n">
        <v>578</v>
      </c>
      <c r="AK556" t="n">
        <v>0</v>
      </c>
      <c r="AL556" t="n">
        <v>0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</row>
    <row r="557">
      <c r="A557">
        <f>ROW(Source!A1629)</f>
        <v/>
      </c>
      <c r="B557" t="n">
        <v>78861522</v>
      </c>
      <c r="C557" t="n">
        <v>78861513</v>
      </c>
      <c r="D557" t="n">
        <v>29107961</v>
      </c>
      <c r="E557" t="n">
        <v>1</v>
      </c>
      <c r="F557" t="n">
        <v>1</v>
      </c>
      <c r="G557" t="n">
        <v>1</v>
      </c>
      <c r="H557" t="n">
        <v>3</v>
      </c>
      <c r="I557" t="inlineStr">
        <is>
          <t>101-2365</t>
        </is>
      </c>
      <c r="J557" t="inlineStr">
        <is>
          <t>ТССЦ Московской обл., 101-2365, приказ Минстроя России №675/пр от 28.02.2017 № 254/пр</t>
        </is>
      </c>
      <c r="K557" t="inlineStr">
        <is>
          <t>Нитки швейные</t>
        </is>
      </c>
      <c r="L557" t="n">
        <v>1346</v>
      </c>
      <c r="N557" t="n">
        <v>1009</v>
      </c>
      <c r="O557" t="inlineStr">
        <is>
          <t>кг</t>
        </is>
      </c>
      <c r="P557" t="inlineStr">
        <is>
          <t>кг</t>
        </is>
      </c>
      <c r="Q557" t="n">
        <v>1</v>
      </c>
      <c r="X557" t="n">
        <v>0.001</v>
      </c>
      <c r="Y557" t="n">
        <v>133.05</v>
      </c>
      <c r="Z557" t="n">
        <v>0</v>
      </c>
      <c r="AA557" t="n">
        <v>0</v>
      </c>
      <c r="AB557" t="n">
        <v>0</v>
      </c>
      <c r="AC557" t="n">
        <v>0</v>
      </c>
      <c r="AD557" t="n">
        <v>1</v>
      </c>
      <c r="AE557" t="n">
        <v>0</v>
      </c>
      <c r="AF557" t="inlineStr">
        <is>
          <t>)*0,2</t>
        </is>
      </c>
      <c r="AG557" t="n">
        <v>0.0002</v>
      </c>
      <c r="AH557" t="n">
        <v>2</v>
      </c>
      <c r="AI557" t="n">
        <v>78861522</v>
      </c>
      <c r="AJ557" t="n">
        <v>579</v>
      </c>
      <c r="AK557" t="n">
        <v>0</v>
      </c>
      <c r="AL557" t="n">
        <v>0</v>
      </c>
      <c r="AM557" t="n">
        <v>0</v>
      </c>
      <c r="AN557" t="n">
        <v>0</v>
      </c>
      <c r="AO557" t="n">
        <v>0</v>
      </c>
      <c r="AP557" t="n">
        <v>0</v>
      </c>
      <c r="AQ557" t="n">
        <v>0</v>
      </c>
      <c r="AR557" t="n">
        <v>0</v>
      </c>
    </row>
    <row r="558">
      <c r="A558">
        <f>ROW(Source!A1629)</f>
        <v/>
      </c>
      <c r="B558" t="n">
        <v>78861523</v>
      </c>
      <c r="C558" t="n">
        <v>78861513</v>
      </c>
      <c r="D558" t="n">
        <v>29110838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101-2499</t>
        </is>
      </c>
      <c r="J558" t="inlineStr">
        <is>
          <t>ТССЦ Московской обл., 101-2499, приказ Минстроя России №675/пр от 28.02.2017 № 254/пр</t>
        </is>
      </c>
      <c r="K558" t="inlineStr">
        <is>
          <t>Лента изоляционная прорезиненная односторонняя ширина 20 мм, толщина 0,25-0,35 мм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X558" t="n">
        <v>0.012</v>
      </c>
      <c r="Y558" t="n">
        <v>30.5</v>
      </c>
      <c r="Z558" t="n">
        <v>0</v>
      </c>
      <c r="AA558" t="n">
        <v>0</v>
      </c>
      <c r="AB558" t="n">
        <v>0</v>
      </c>
      <c r="AC558" t="n">
        <v>0</v>
      </c>
      <c r="AD558" t="n">
        <v>1</v>
      </c>
      <c r="AE558" t="n">
        <v>0</v>
      </c>
      <c r="AF558" t="inlineStr">
        <is>
          <t>)*0,2</t>
        </is>
      </c>
      <c r="AG558" t="n">
        <v>0.0024</v>
      </c>
      <c r="AH558" t="n">
        <v>2</v>
      </c>
      <c r="AI558" t="n">
        <v>78861523</v>
      </c>
      <c r="AJ558" t="n">
        <v>580</v>
      </c>
      <c r="AK558" t="n">
        <v>0</v>
      </c>
      <c r="AL558" t="n">
        <v>0</v>
      </c>
      <c r="AM558" t="n">
        <v>0</v>
      </c>
      <c r="AN558" t="n">
        <v>0</v>
      </c>
      <c r="AO558" t="n">
        <v>0</v>
      </c>
      <c r="AP558" t="n">
        <v>0</v>
      </c>
      <c r="AQ558" t="n">
        <v>0</v>
      </c>
      <c r="AR558" t="n">
        <v>0</v>
      </c>
    </row>
    <row r="559">
      <c r="A559">
        <f>ROW(Source!A1629)</f>
        <v/>
      </c>
      <c r="B559" t="n">
        <v>78861524</v>
      </c>
      <c r="C559" t="n">
        <v>78861513</v>
      </c>
      <c r="D559" t="n">
        <v>29114470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101-3914</t>
        </is>
      </c>
      <c r="J559" t="inlineStr">
        <is>
          <t>ТССЦ Московской обл., 101-3914, приказ Минстроя России №675/пр от 28.02.2017 № 254/пр</t>
        </is>
      </c>
      <c r="K559" t="inlineStr">
        <is>
          <t>Дюбели распорные полипропиленовые</t>
        </is>
      </c>
      <c r="L559" t="n">
        <v>1355</v>
      </c>
      <c r="N559" t="n">
        <v>1010</v>
      </c>
      <c r="O559" t="inlineStr">
        <is>
          <t>100 шт.</t>
        </is>
      </c>
      <c r="P559" t="inlineStr">
        <is>
          <t>100 шт.</t>
        </is>
      </c>
      <c r="Q559" t="n">
        <v>100</v>
      </c>
      <c r="X559" t="n">
        <v>0.014</v>
      </c>
      <c r="Y559" t="n">
        <v>86.23999999999999</v>
      </c>
      <c r="Z559" t="n">
        <v>0</v>
      </c>
      <c r="AA559" t="n">
        <v>0</v>
      </c>
      <c r="AB559" t="n">
        <v>0</v>
      </c>
      <c r="AC559" t="n">
        <v>0</v>
      </c>
      <c r="AD559" t="n">
        <v>1</v>
      </c>
      <c r="AE559" t="n">
        <v>0</v>
      </c>
      <c r="AF559" t="inlineStr">
        <is>
          <t>)*0,2</t>
        </is>
      </c>
      <c r="AG559" t="n">
        <v>0.0028</v>
      </c>
      <c r="AH559" t="n">
        <v>2</v>
      </c>
      <c r="AI559" t="n">
        <v>78861524</v>
      </c>
      <c r="AJ559" t="n">
        <v>581</v>
      </c>
      <c r="AK559" t="n">
        <v>0</v>
      </c>
      <c r="AL559" t="n">
        <v>0</v>
      </c>
      <c r="AM559" t="n">
        <v>0</v>
      </c>
      <c r="AN559" t="n">
        <v>0</v>
      </c>
      <c r="AO559" t="n">
        <v>0</v>
      </c>
      <c r="AP559" t="n">
        <v>0</v>
      </c>
      <c r="AQ559" t="n">
        <v>0</v>
      </c>
      <c r="AR559" t="n">
        <v>0</v>
      </c>
    </row>
    <row r="560">
      <c r="A560">
        <f>ROW(Source!A1629)</f>
        <v/>
      </c>
      <c r="B560" t="n">
        <v>78861525</v>
      </c>
      <c r="C560" t="n">
        <v>78861513</v>
      </c>
      <c r="D560" t="n">
        <v>29129474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201-0843</t>
        </is>
      </c>
      <c r="J560" t="inlineStr">
        <is>
          <t>ТССЦ Московской обл., 201-0843, приказ Минстроя России №675/пр от 28.02.2017 № 255/пр</t>
        </is>
      </c>
      <c r="K560" t="inlineStr">
        <is>
          <t>Конструкции стальные индивидуальные решетчатые сварные массой до 0,1 т</t>
        </is>
      </c>
      <c r="L560" t="n">
        <v>1348</v>
      </c>
      <c r="N560" t="n">
        <v>1009</v>
      </c>
      <c r="O560" t="inlineStr">
        <is>
          <t>т</t>
        </is>
      </c>
      <c r="P560" t="inlineStr">
        <is>
          <t>т</t>
        </is>
      </c>
      <c r="Q560" t="n">
        <v>1000</v>
      </c>
      <c r="X560" t="n">
        <v>0.001</v>
      </c>
      <c r="Y560" t="n">
        <v>11534.49</v>
      </c>
      <c r="Z560" t="n">
        <v>0</v>
      </c>
      <c r="AA560" t="n">
        <v>0</v>
      </c>
      <c r="AB560" t="n">
        <v>0</v>
      </c>
      <c r="AC560" t="n">
        <v>0</v>
      </c>
      <c r="AD560" t="n">
        <v>1</v>
      </c>
      <c r="AE560" t="n">
        <v>0</v>
      </c>
      <c r="AF560" t="inlineStr">
        <is>
          <t>)*0,2</t>
        </is>
      </c>
      <c r="AG560" t="n">
        <v>0.0002</v>
      </c>
      <c r="AH560" t="n">
        <v>2</v>
      </c>
      <c r="AI560" t="n">
        <v>78861525</v>
      </c>
      <c r="AJ560" t="n">
        <v>582</v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</row>
    <row r="561">
      <c r="A561">
        <f>ROW(Source!A1629)</f>
        <v/>
      </c>
      <c r="B561" t="n">
        <v>78861526</v>
      </c>
      <c r="C561" t="n">
        <v>78861513</v>
      </c>
      <c r="D561" t="n">
        <v>29165774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509-0090</t>
        </is>
      </c>
      <c r="J561" t="inlineStr">
        <is>
          <t>ТССЦ Московской обл., 509-0090, приказ Минстроя России №675/пр от 28.02.2017 № 258/пр</t>
        </is>
      </c>
      <c r="K561" t="inlineStr">
        <is>
          <t>Перемычки гибкие, тип ПГС-50</t>
        </is>
      </c>
      <c r="L561" t="n">
        <v>1358</v>
      </c>
      <c r="N561" t="n">
        <v>1010</v>
      </c>
      <c r="O561" t="inlineStr">
        <is>
          <t>10 шт.</t>
        </is>
      </c>
      <c r="P561" t="inlineStr">
        <is>
          <t>10 шт.</t>
        </is>
      </c>
      <c r="Q561" t="n">
        <v>10</v>
      </c>
      <c r="X561" t="n">
        <v>0.1</v>
      </c>
      <c r="Y561" t="n">
        <v>40.9</v>
      </c>
      <c r="Z561" t="n">
        <v>0</v>
      </c>
      <c r="AA561" t="n">
        <v>0</v>
      </c>
      <c r="AB561" t="n">
        <v>0</v>
      </c>
      <c r="AC561" t="n">
        <v>0</v>
      </c>
      <c r="AD561" t="n">
        <v>1</v>
      </c>
      <c r="AE561" t="n">
        <v>0</v>
      </c>
      <c r="AF561" t="inlineStr">
        <is>
          <t>)*0,2</t>
        </is>
      </c>
      <c r="AG561" t="n">
        <v>0.02</v>
      </c>
      <c r="AH561" t="n">
        <v>2</v>
      </c>
      <c r="AI561" t="n">
        <v>78861526</v>
      </c>
      <c r="AJ561" t="n">
        <v>583</v>
      </c>
      <c r="AK561" t="n">
        <v>0</v>
      </c>
      <c r="AL561" t="n">
        <v>0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</row>
    <row r="562">
      <c r="A562">
        <f>ROW(Source!A1629)</f>
        <v/>
      </c>
      <c r="B562" t="n">
        <v>78861527</v>
      </c>
      <c r="C562" t="n">
        <v>78861513</v>
      </c>
      <c r="D562" t="n">
        <v>29171708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509-1210</t>
        </is>
      </c>
      <c r="J562" t="inlineStr">
        <is>
          <t>ТССЦ Московской обл., 509-1210, приказ Минстроя России №675/пр от 28.02.2017 № 258/пр</t>
        </is>
      </c>
      <c r="K562" t="inlineStr">
        <is>
          <t>Вазелин технический</t>
        </is>
      </c>
      <c r="L562" t="n">
        <v>1346</v>
      </c>
      <c r="N562" t="n">
        <v>1009</v>
      </c>
      <c r="O562" t="inlineStr">
        <is>
          <t>кг</t>
        </is>
      </c>
      <c r="P562" t="inlineStr">
        <is>
          <t>кг</t>
        </is>
      </c>
      <c r="Q562" t="n">
        <v>1</v>
      </c>
      <c r="X562" t="n">
        <v>0.006</v>
      </c>
      <c r="Y562" t="n">
        <v>30.6</v>
      </c>
      <c r="Z562" t="n">
        <v>0</v>
      </c>
      <c r="AA562" t="n">
        <v>0</v>
      </c>
      <c r="AB562" t="n">
        <v>0</v>
      </c>
      <c r="AC562" t="n">
        <v>0</v>
      </c>
      <c r="AD562" t="n">
        <v>1</v>
      </c>
      <c r="AE562" t="n">
        <v>0</v>
      </c>
      <c r="AF562" t="inlineStr">
        <is>
          <t>)*0,2</t>
        </is>
      </c>
      <c r="AG562" t="n">
        <v>0.0012</v>
      </c>
      <c r="AH562" t="n">
        <v>2</v>
      </c>
      <c r="AI562" t="n">
        <v>78861527</v>
      </c>
      <c r="AJ562" t="n">
        <v>584</v>
      </c>
      <c r="AK562" t="n">
        <v>0</v>
      </c>
      <c r="AL562" t="n">
        <v>0</v>
      </c>
      <c r="AM562" t="n">
        <v>0</v>
      </c>
      <c r="AN562" t="n">
        <v>0</v>
      </c>
      <c r="AO562" t="n">
        <v>0</v>
      </c>
      <c r="AP562" t="n">
        <v>0</v>
      </c>
      <c r="AQ562" t="n">
        <v>0</v>
      </c>
      <c r="AR562" t="n">
        <v>0</v>
      </c>
    </row>
    <row r="563">
      <c r="A563">
        <f>ROW(Source!A1629)</f>
        <v/>
      </c>
      <c r="B563" t="n">
        <v>78861528</v>
      </c>
      <c r="C563" t="n">
        <v>78861513</v>
      </c>
      <c r="D563" t="n">
        <v>29171808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999-9950</t>
        </is>
      </c>
      <c r="J563" t="inlineStr">
        <is>
          <t>ТССЦ Московской обл., 999-9950, приказ Минстроя России №675/пр от 21.09.2015 г.</t>
        </is>
      </c>
      <c r="K563" t="inlineStr">
        <is>
          <t>Вспомогательные ненормируемые материалы (2% от ОЗП)</t>
        </is>
      </c>
      <c r="L563" t="n">
        <v>1374</v>
      </c>
      <c r="N563" t="n">
        <v>1013</v>
      </c>
      <c r="O563" t="inlineStr">
        <is>
          <t>РУБ</t>
        </is>
      </c>
      <c r="P563" t="inlineStr">
        <is>
          <t>РУБ</t>
        </is>
      </c>
      <c r="Q563" t="n">
        <v>1</v>
      </c>
      <c r="X563" t="n">
        <v>0.3</v>
      </c>
      <c r="Y563" t="n">
        <v>1</v>
      </c>
      <c r="Z563" t="n">
        <v>0</v>
      </c>
      <c r="AA563" t="n">
        <v>0</v>
      </c>
      <c r="AB563" t="n">
        <v>0</v>
      </c>
      <c r="AC563" t="n">
        <v>0</v>
      </c>
      <c r="AD563" t="n">
        <v>1</v>
      </c>
      <c r="AE563" t="n">
        <v>0</v>
      </c>
      <c r="AF563" t="inlineStr">
        <is>
          <t>)*0,2</t>
        </is>
      </c>
      <c r="AG563" t="n">
        <v>0.06</v>
      </c>
      <c r="AH563" t="n">
        <v>2</v>
      </c>
      <c r="AI563" t="n">
        <v>78861528</v>
      </c>
      <c r="AJ563" t="n">
        <v>585</v>
      </c>
      <c r="AK563" t="n">
        <v>0</v>
      </c>
      <c r="AL563" t="n">
        <v>0</v>
      </c>
      <c r="AM563" t="n">
        <v>0</v>
      </c>
      <c r="AN563" t="n">
        <v>0</v>
      </c>
      <c r="AO563" t="n">
        <v>0</v>
      </c>
      <c r="AP563" t="n">
        <v>0</v>
      </c>
      <c r="AQ563" t="n">
        <v>0</v>
      </c>
      <c r="AR563" t="n">
        <v>0</v>
      </c>
    </row>
    <row r="564">
      <c r="A564">
        <f>ROW(Source!A1630)</f>
        <v/>
      </c>
      <c r="B564" t="n">
        <v>78861530</v>
      </c>
      <c r="C564" t="n">
        <v>78861529</v>
      </c>
      <c r="D564" t="n">
        <v>29361307</v>
      </c>
      <c r="E564" t="n">
        <v>1</v>
      </c>
      <c r="F564" t="n">
        <v>1</v>
      </c>
      <c r="G564" t="n">
        <v>1</v>
      </c>
      <c r="H564" t="n">
        <v>1</v>
      </c>
      <c r="I564" t="inlineStr">
        <is>
          <t>1-2039-90</t>
        </is>
      </c>
      <c r="J564" t="inlineStr"/>
      <c r="K564" t="inlineStr">
        <is>
          <t>Рабочий монтажник среднего разряда 3,9</t>
        </is>
      </c>
      <c r="L564" t="n">
        <v>1369</v>
      </c>
      <c r="N564" t="n">
        <v>1013</v>
      </c>
      <c r="O564" t="inlineStr">
        <is>
          <t>чел.-ч</t>
        </is>
      </c>
      <c r="P564" t="inlineStr">
        <is>
          <t>чел.-ч</t>
        </is>
      </c>
      <c r="Q564" t="n">
        <v>1</v>
      </c>
      <c r="X564" t="n">
        <v>1.56</v>
      </c>
      <c r="Y564" t="n">
        <v>0</v>
      </c>
      <c r="Z564" t="n">
        <v>0</v>
      </c>
      <c r="AA564" t="n">
        <v>0</v>
      </c>
      <c r="AB564" t="n">
        <v>9.51</v>
      </c>
      <c r="AC564" t="n">
        <v>0</v>
      </c>
      <c r="AD564" t="n">
        <v>1</v>
      </c>
      <c r="AE564" t="n">
        <v>1</v>
      </c>
      <c r="AF564" t="inlineStr"/>
      <c r="AG564" t="n">
        <v>1.56</v>
      </c>
      <c r="AH564" t="n">
        <v>2</v>
      </c>
      <c r="AI564" t="n">
        <v>78861530</v>
      </c>
      <c r="AJ564" t="n">
        <v>586</v>
      </c>
      <c r="AK564" t="n">
        <v>0</v>
      </c>
      <c r="AL564" t="n">
        <v>0</v>
      </c>
      <c r="AM564" t="n">
        <v>0</v>
      </c>
      <c r="AN564" t="n">
        <v>0</v>
      </c>
      <c r="AO564" t="n">
        <v>0</v>
      </c>
      <c r="AP564" t="n">
        <v>0</v>
      </c>
      <c r="AQ564" t="n">
        <v>0</v>
      </c>
      <c r="AR564" t="n">
        <v>0</v>
      </c>
    </row>
    <row r="565">
      <c r="A565">
        <f>ROW(Source!A1630)</f>
        <v/>
      </c>
      <c r="B565" t="n">
        <v>78861531</v>
      </c>
      <c r="C565" t="n">
        <v>78861529</v>
      </c>
      <c r="D565" t="n">
        <v>29172657</v>
      </c>
      <c r="E565" t="n">
        <v>1</v>
      </c>
      <c r="F565" t="n">
        <v>1</v>
      </c>
      <c r="G565" t="n">
        <v>1</v>
      </c>
      <c r="H565" t="n">
        <v>2</v>
      </c>
      <c r="I565" t="inlineStr">
        <is>
          <t>040502</t>
        </is>
      </c>
      <c r="J565" t="inlineStr">
        <is>
          <t>ТСЭМ Московской обл., 040502, приказ Минстроя России №675/пр от 28.02.2017 № 264/пр</t>
        </is>
      </c>
      <c r="K565" t="inlineStr">
        <is>
          <t>Установки для сварки ручной дуговой (постоянного тока)</t>
        </is>
      </c>
      <c r="L565" t="n">
        <v>1368</v>
      </c>
      <c r="N565" t="n">
        <v>1011</v>
      </c>
      <c r="O565" t="inlineStr">
        <is>
          <t>маш.-ч</t>
        </is>
      </c>
      <c r="P565" t="inlineStr">
        <is>
          <t>маш.-ч</t>
        </is>
      </c>
      <c r="Q565" t="n">
        <v>1</v>
      </c>
      <c r="X565" t="n">
        <v>0.13</v>
      </c>
      <c r="Y565" t="n">
        <v>0</v>
      </c>
      <c r="Z565" t="n">
        <v>8.1</v>
      </c>
      <c r="AA565" t="n">
        <v>0</v>
      </c>
      <c r="AB565" t="n">
        <v>0</v>
      </c>
      <c r="AC565" t="n">
        <v>0</v>
      </c>
      <c r="AD565" t="n">
        <v>1</v>
      </c>
      <c r="AE565" t="n">
        <v>0</v>
      </c>
      <c r="AF565" t="inlineStr"/>
      <c r="AG565" t="n">
        <v>0.13</v>
      </c>
      <c r="AH565" t="n">
        <v>2</v>
      </c>
      <c r="AI565" t="n">
        <v>78861531</v>
      </c>
      <c r="AJ565" t="n">
        <v>587</v>
      </c>
      <c r="AK565" t="n">
        <v>0</v>
      </c>
      <c r="AL565" t="n">
        <v>0</v>
      </c>
      <c r="AM565" t="n">
        <v>0</v>
      </c>
      <c r="AN565" t="n">
        <v>0</v>
      </c>
      <c r="AO565" t="n">
        <v>0</v>
      </c>
      <c r="AP565" t="n">
        <v>0</v>
      </c>
      <c r="AQ565" t="n">
        <v>0</v>
      </c>
      <c r="AR565" t="n">
        <v>0</v>
      </c>
    </row>
    <row r="566">
      <c r="A566">
        <f>ROW(Source!A1630)</f>
        <v/>
      </c>
      <c r="B566" t="n">
        <v>78861532</v>
      </c>
      <c r="C566" t="n">
        <v>78861529</v>
      </c>
      <c r="D566" t="n">
        <v>29174500</v>
      </c>
      <c r="E566" t="n">
        <v>1</v>
      </c>
      <c r="F566" t="n">
        <v>1</v>
      </c>
      <c r="G566" t="n">
        <v>1</v>
      </c>
      <c r="H566" t="n">
        <v>2</v>
      </c>
      <c r="I566" t="inlineStr">
        <is>
          <t>330206</t>
        </is>
      </c>
      <c r="J566" t="inlineStr">
        <is>
          <t>ТСЭМ Московской обл., 330206, приказ Минстроя России №675/пр от 28.02.2017 № 264/пр</t>
        </is>
      </c>
      <c r="K566" t="inlineStr">
        <is>
          <t>Дрели электрические</t>
        </is>
      </c>
      <c r="L566" t="n">
        <v>1368</v>
      </c>
      <c r="N566" t="n">
        <v>1011</v>
      </c>
      <c r="O566" t="inlineStr">
        <is>
          <t>маш.-ч</t>
        </is>
      </c>
      <c r="P566" t="inlineStr">
        <is>
          <t>маш.-ч</t>
        </is>
      </c>
      <c r="Q566" t="n">
        <v>1</v>
      </c>
      <c r="X566" t="n">
        <v>0.04</v>
      </c>
      <c r="Y566" t="n">
        <v>0</v>
      </c>
      <c r="Z566" t="n">
        <v>1.95</v>
      </c>
      <c r="AA566" t="n">
        <v>0</v>
      </c>
      <c r="AB566" t="n">
        <v>0</v>
      </c>
      <c r="AC566" t="n">
        <v>0</v>
      </c>
      <c r="AD566" t="n">
        <v>1</v>
      </c>
      <c r="AE566" t="n">
        <v>0</v>
      </c>
      <c r="AF566" t="inlineStr"/>
      <c r="AG566" t="n">
        <v>0.04</v>
      </c>
      <c r="AH566" t="n">
        <v>2</v>
      </c>
      <c r="AI566" t="n">
        <v>78861532</v>
      </c>
      <c r="AJ566" t="n">
        <v>588</v>
      </c>
      <c r="AK566" t="n">
        <v>0</v>
      </c>
      <c r="AL566" t="n">
        <v>0</v>
      </c>
      <c r="AM566" t="n">
        <v>0</v>
      </c>
      <c r="AN566" t="n">
        <v>0</v>
      </c>
      <c r="AO566" t="n">
        <v>0</v>
      </c>
      <c r="AP566" t="n">
        <v>0</v>
      </c>
      <c r="AQ566" t="n">
        <v>0</v>
      </c>
      <c r="AR566" t="n">
        <v>0</v>
      </c>
    </row>
    <row r="567">
      <c r="A567">
        <f>ROW(Source!A1630)</f>
        <v/>
      </c>
      <c r="B567" t="n">
        <v>78861533</v>
      </c>
      <c r="C567" t="n">
        <v>78861529</v>
      </c>
      <c r="D567" t="n">
        <v>29110546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101-1665</t>
        </is>
      </c>
      <c r="J567" t="inlineStr">
        <is>
          <t>ТССЦ Московской обл., 101-1665, приказ Минстроя России №675/пр от 28.02.2017 № 254/пр</t>
        </is>
      </c>
      <c r="K567" t="inlineStr">
        <is>
          <t>Лак электроизоляционный 318</t>
        </is>
      </c>
      <c r="L567" t="n">
        <v>1346</v>
      </c>
      <c r="N567" t="n">
        <v>1009</v>
      </c>
      <c r="O567" t="inlineStr">
        <is>
          <t>кг</t>
        </is>
      </c>
      <c r="P567" t="inlineStr">
        <is>
          <t>кг</t>
        </is>
      </c>
      <c r="Q567" t="n">
        <v>1</v>
      </c>
      <c r="X567" t="n">
        <v>0.006</v>
      </c>
      <c r="Y567" t="n">
        <v>35.63</v>
      </c>
      <c r="Z567" t="n">
        <v>0</v>
      </c>
      <c r="AA567" t="n">
        <v>0</v>
      </c>
      <c r="AB567" t="n">
        <v>0</v>
      </c>
      <c r="AC567" t="n">
        <v>0</v>
      </c>
      <c r="AD567" t="n">
        <v>1</v>
      </c>
      <c r="AE567" t="n">
        <v>0</v>
      </c>
      <c r="AF567" t="inlineStr"/>
      <c r="AG567" t="n">
        <v>0.006</v>
      </c>
      <c r="AH567" t="n">
        <v>2</v>
      </c>
      <c r="AI567" t="n">
        <v>78861533</v>
      </c>
      <c r="AJ567" t="n">
        <v>589</v>
      </c>
      <c r="AK567" t="n">
        <v>0</v>
      </c>
      <c r="AL567" t="n">
        <v>0</v>
      </c>
      <c r="AM567" t="n">
        <v>0</v>
      </c>
      <c r="AN567" t="n">
        <v>0</v>
      </c>
      <c r="AO567" t="n">
        <v>0</v>
      </c>
      <c r="AP567" t="n">
        <v>0</v>
      </c>
      <c r="AQ567" t="n">
        <v>0</v>
      </c>
      <c r="AR567" t="n">
        <v>0</v>
      </c>
    </row>
    <row r="568">
      <c r="A568">
        <f>ROW(Source!A1630)</f>
        <v/>
      </c>
      <c r="B568" t="n">
        <v>78861534</v>
      </c>
      <c r="C568" t="n">
        <v>78861529</v>
      </c>
      <c r="D568" t="n">
        <v>29113980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101-1924</t>
        </is>
      </c>
      <c r="J568" t="inlineStr">
        <is>
          <t>ТССЦ Московской обл., 101-1924, приказ Минстроя России №675/пр от 28.02.2017 № 254/пр</t>
        </is>
      </c>
      <c r="K568" t="inlineStr">
        <is>
          <t>Электроды диаметром 4 мм Э42А</t>
        </is>
      </c>
      <c r="L568" t="n">
        <v>1346</v>
      </c>
      <c r="N568" t="n">
        <v>1009</v>
      </c>
      <c r="O568" t="inlineStr">
        <is>
          <t>кг</t>
        </is>
      </c>
      <c r="P568" t="inlineStr">
        <is>
          <t>кг</t>
        </is>
      </c>
      <c r="Q568" t="n">
        <v>1</v>
      </c>
      <c r="X568" t="n">
        <v>0.07000000000000001</v>
      </c>
      <c r="Y568" t="n">
        <v>14.31</v>
      </c>
      <c r="Z568" t="n">
        <v>0</v>
      </c>
      <c r="AA568" t="n">
        <v>0</v>
      </c>
      <c r="AB568" t="n">
        <v>0</v>
      </c>
      <c r="AC568" t="n">
        <v>0</v>
      </c>
      <c r="AD568" t="n">
        <v>1</v>
      </c>
      <c r="AE568" t="n">
        <v>0</v>
      </c>
      <c r="AF568" t="inlineStr"/>
      <c r="AG568" t="n">
        <v>0.07000000000000001</v>
      </c>
      <c r="AH568" t="n">
        <v>2</v>
      </c>
      <c r="AI568" t="n">
        <v>78861534</v>
      </c>
      <c r="AJ568" t="n">
        <v>590</v>
      </c>
      <c r="AK568" t="n">
        <v>0</v>
      </c>
      <c r="AL568" t="n">
        <v>0</v>
      </c>
      <c r="AM568" t="n">
        <v>0</v>
      </c>
      <c r="AN568" t="n">
        <v>0</v>
      </c>
      <c r="AO568" t="n">
        <v>0</v>
      </c>
      <c r="AP568" t="n">
        <v>0</v>
      </c>
      <c r="AQ568" t="n">
        <v>0</v>
      </c>
      <c r="AR568" t="n">
        <v>0</v>
      </c>
    </row>
    <row r="569">
      <c r="A569">
        <f>ROW(Source!A1630)</f>
        <v/>
      </c>
      <c r="B569" t="n">
        <v>78861535</v>
      </c>
      <c r="C569" t="n">
        <v>78861529</v>
      </c>
      <c r="D569" t="n">
        <v>29108369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101-1964</t>
        </is>
      </c>
      <c r="J569" t="inlineStr">
        <is>
          <t>ТССЦ Московской обл., 101-1964, приказ Минстроя России №675/пр от 28.02.2017 № 254/пр</t>
        </is>
      </c>
      <c r="K569" t="inlineStr">
        <is>
          <t>Шпагат бумажный</t>
        </is>
      </c>
      <c r="L569" t="n">
        <v>1346</v>
      </c>
      <c r="N569" t="n">
        <v>1009</v>
      </c>
      <c r="O569" t="inlineStr">
        <is>
          <t>кг</t>
        </is>
      </c>
      <c r="P569" t="inlineStr">
        <is>
          <t>кг</t>
        </is>
      </c>
      <c r="Q569" t="n">
        <v>1</v>
      </c>
      <c r="X569" t="n">
        <v>0.001</v>
      </c>
      <c r="Y569" t="n">
        <v>18.9</v>
      </c>
      <c r="Z569" t="n">
        <v>0</v>
      </c>
      <c r="AA569" t="n">
        <v>0</v>
      </c>
      <c r="AB569" t="n">
        <v>0</v>
      </c>
      <c r="AC569" t="n">
        <v>0</v>
      </c>
      <c r="AD569" t="n">
        <v>1</v>
      </c>
      <c r="AE569" t="n">
        <v>0</v>
      </c>
      <c r="AF569" t="inlineStr"/>
      <c r="AG569" t="n">
        <v>0.001</v>
      </c>
      <c r="AH569" t="n">
        <v>2</v>
      </c>
      <c r="AI569" t="n">
        <v>78861535</v>
      </c>
      <c r="AJ569" t="n">
        <v>591</v>
      </c>
      <c r="AK569" t="n">
        <v>0</v>
      </c>
      <c r="AL569" t="n">
        <v>0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</row>
    <row r="570">
      <c r="A570">
        <f>ROW(Source!A1630)</f>
        <v/>
      </c>
      <c r="B570" t="n">
        <v>78861536</v>
      </c>
      <c r="C570" t="n">
        <v>78861529</v>
      </c>
      <c r="D570" t="n">
        <v>29114246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101-1977</t>
        </is>
      </c>
      <c r="J570" t="inlineStr">
        <is>
          <t>ТССЦ Московской обл., 101-1977, приказ Минстроя России №675/пр от 28.02.2017 № 254/пр</t>
        </is>
      </c>
      <c r="K570" t="inlineStr">
        <is>
          <t>Болты с гайками и шайбами строительные</t>
        </is>
      </c>
      <c r="L570" t="n">
        <v>1346</v>
      </c>
      <c r="N570" t="n">
        <v>1009</v>
      </c>
      <c r="O570" t="inlineStr">
        <is>
          <t>кг</t>
        </is>
      </c>
      <c r="P570" t="inlineStr">
        <is>
          <t>кг</t>
        </is>
      </c>
      <c r="Q570" t="n">
        <v>1</v>
      </c>
      <c r="X570" t="n">
        <v>0.049</v>
      </c>
      <c r="Y570" t="n">
        <v>9.039999999999999</v>
      </c>
      <c r="Z570" t="n">
        <v>0</v>
      </c>
      <c r="AA570" t="n">
        <v>0</v>
      </c>
      <c r="AB570" t="n">
        <v>0</v>
      </c>
      <c r="AC570" t="n">
        <v>0</v>
      </c>
      <c r="AD570" t="n">
        <v>1</v>
      </c>
      <c r="AE570" t="n">
        <v>0</v>
      </c>
      <c r="AF570" t="inlineStr"/>
      <c r="AG570" t="n">
        <v>0.049</v>
      </c>
      <c r="AH570" t="n">
        <v>2</v>
      </c>
      <c r="AI570" t="n">
        <v>78861536</v>
      </c>
      <c r="AJ570" t="n">
        <v>592</v>
      </c>
      <c r="AK570" t="n">
        <v>0</v>
      </c>
      <c r="AL570" t="n">
        <v>0</v>
      </c>
      <c r="AM570" t="n">
        <v>0</v>
      </c>
      <c r="AN570" t="n">
        <v>0</v>
      </c>
      <c r="AO570" t="n">
        <v>0</v>
      </c>
      <c r="AP570" t="n">
        <v>0</v>
      </c>
      <c r="AQ570" t="n">
        <v>0</v>
      </c>
      <c r="AR570" t="n">
        <v>0</v>
      </c>
    </row>
    <row r="571">
      <c r="A571">
        <f>ROW(Source!A1630)</f>
        <v/>
      </c>
      <c r="B571" t="n">
        <v>78861537</v>
      </c>
      <c r="C571" t="n">
        <v>78861529</v>
      </c>
      <c r="D571" t="n">
        <v>29110426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101-2143</t>
        </is>
      </c>
      <c r="J571" t="inlineStr">
        <is>
          <t>ТССЦ Московской обл., 101-2143, приказ Минстроя России №675/пр от 28.02.2017 № 254/пр</t>
        </is>
      </c>
      <c r="K571" t="inlineStr">
        <is>
          <t>Краска</t>
        </is>
      </c>
      <c r="L571" t="n">
        <v>1346</v>
      </c>
      <c r="N571" t="n">
        <v>1009</v>
      </c>
      <c r="O571" t="inlineStr">
        <is>
          <t>кг</t>
        </is>
      </c>
      <c r="P571" t="inlineStr">
        <is>
          <t>кг</t>
        </is>
      </c>
      <c r="Q571" t="n">
        <v>1</v>
      </c>
      <c r="X571" t="n">
        <v>0.036</v>
      </c>
      <c r="Y571" t="n">
        <v>28.67</v>
      </c>
      <c r="Z571" t="n">
        <v>0</v>
      </c>
      <c r="AA571" t="n">
        <v>0</v>
      </c>
      <c r="AB571" t="n">
        <v>0</v>
      </c>
      <c r="AC571" t="n">
        <v>0</v>
      </c>
      <c r="AD571" t="n">
        <v>1</v>
      </c>
      <c r="AE571" t="n">
        <v>0</v>
      </c>
      <c r="AF571" t="inlineStr"/>
      <c r="AG571" t="n">
        <v>0.036</v>
      </c>
      <c r="AH571" t="n">
        <v>2</v>
      </c>
      <c r="AI571" t="n">
        <v>78861537</v>
      </c>
      <c r="AJ571" t="n">
        <v>593</v>
      </c>
      <c r="AK571" t="n">
        <v>0</v>
      </c>
      <c r="AL571" t="n">
        <v>0</v>
      </c>
      <c r="AM571" t="n">
        <v>0</v>
      </c>
      <c r="AN571" t="n">
        <v>0</v>
      </c>
      <c r="AO571" t="n">
        <v>0</v>
      </c>
      <c r="AP571" t="n">
        <v>0</v>
      </c>
      <c r="AQ571" t="n">
        <v>0</v>
      </c>
      <c r="AR571" t="n">
        <v>0</v>
      </c>
    </row>
    <row r="572">
      <c r="A572">
        <f>ROW(Source!A1630)</f>
        <v/>
      </c>
      <c r="B572" t="n">
        <v>78861538</v>
      </c>
      <c r="C572" t="n">
        <v>78861529</v>
      </c>
      <c r="D572" t="n">
        <v>29107961</v>
      </c>
      <c r="E572" t="n">
        <v>1</v>
      </c>
      <c r="F572" t="n">
        <v>1</v>
      </c>
      <c r="G572" t="n">
        <v>1</v>
      </c>
      <c r="H572" t="n">
        <v>3</v>
      </c>
      <c r="I572" t="inlineStr">
        <is>
          <t>101-2365</t>
        </is>
      </c>
      <c r="J572" t="inlineStr">
        <is>
          <t>ТССЦ Московской обл., 101-2365, приказ Минстроя России №675/пр от 28.02.2017 № 254/пр</t>
        </is>
      </c>
      <c r="K572" t="inlineStr">
        <is>
          <t>Нитки швейные</t>
        </is>
      </c>
      <c r="L572" t="n">
        <v>1346</v>
      </c>
      <c r="N572" t="n">
        <v>1009</v>
      </c>
      <c r="O572" t="inlineStr">
        <is>
          <t>кг</t>
        </is>
      </c>
      <c r="P572" t="inlineStr">
        <is>
          <t>кг</t>
        </is>
      </c>
      <c r="Q572" t="n">
        <v>1</v>
      </c>
      <c r="X572" t="n">
        <v>0.001</v>
      </c>
      <c r="Y572" t="n">
        <v>133.05</v>
      </c>
      <c r="Z572" t="n">
        <v>0</v>
      </c>
      <c r="AA572" t="n">
        <v>0</v>
      </c>
      <c r="AB572" t="n">
        <v>0</v>
      </c>
      <c r="AC572" t="n">
        <v>0</v>
      </c>
      <c r="AD572" t="n">
        <v>1</v>
      </c>
      <c r="AE572" t="n">
        <v>0</v>
      </c>
      <c r="AF572" t="inlineStr"/>
      <c r="AG572" t="n">
        <v>0.001</v>
      </c>
      <c r="AH572" t="n">
        <v>2</v>
      </c>
      <c r="AI572" t="n">
        <v>78861538</v>
      </c>
      <c r="AJ572" t="n">
        <v>594</v>
      </c>
      <c r="AK572" t="n">
        <v>0</v>
      </c>
      <c r="AL572" t="n">
        <v>0</v>
      </c>
      <c r="AM572" t="n">
        <v>0</v>
      </c>
      <c r="AN572" t="n">
        <v>0</v>
      </c>
      <c r="AO572" t="n">
        <v>0</v>
      </c>
      <c r="AP572" t="n">
        <v>0</v>
      </c>
      <c r="AQ572" t="n">
        <v>0</v>
      </c>
      <c r="AR572" t="n">
        <v>0</v>
      </c>
    </row>
    <row r="573">
      <c r="A573">
        <f>ROW(Source!A1630)</f>
        <v/>
      </c>
      <c r="B573" t="n">
        <v>78861539</v>
      </c>
      <c r="C573" t="n">
        <v>78861529</v>
      </c>
      <c r="D573" t="n">
        <v>29110838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101-2499</t>
        </is>
      </c>
      <c r="J573" t="inlineStr">
        <is>
          <t>ТССЦ Московской обл., 101-2499, приказ Минстроя России №675/пр от 28.02.2017 № 254/пр</t>
        </is>
      </c>
      <c r="K573" t="inlineStr">
        <is>
          <t>Лента изоляционная прорезиненная односторонняя ширина 20 мм, толщина 0,25-0,35 мм</t>
        </is>
      </c>
      <c r="L573" t="n">
        <v>1346</v>
      </c>
      <c r="N573" t="n">
        <v>1009</v>
      </c>
      <c r="O573" t="inlineStr">
        <is>
          <t>кг</t>
        </is>
      </c>
      <c r="P573" t="inlineStr">
        <is>
          <t>кг</t>
        </is>
      </c>
      <c r="Q573" t="n">
        <v>1</v>
      </c>
      <c r="X573" t="n">
        <v>0.012</v>
      </c>
      <c r="Y573" t="n">
        <v>30.5</v>
      </c>
      <c r="Z573" t="n">
        <v>0</v>
      </c>
      <c r="AA573" t="n">
        <v>0</v>
      </c>
      <c r="AB573" t="n">
        <v>0</v>
      </c>
      <c r="AC573" t="n">
        <v>0</v>
      </c>
      <c r="AD573" t="n">
        <v>1</v>
      </c>
      <c r="AE573" t="n">
        <v>0</v>
      </c>
      <c r="AF573" t="inlineStr"/>
      <c r="AG573" t="n">
        <v>0.012</v>
      </c>
      <c r="AH573" t="n">
        <v>2</v>
      </c>
      <c r="AI573" t="n">
        <v>78861539</v>
      </c>
      <c r="AJ573" t="n">
        <v>595</v>
      </c>
      <c r="AK573" t="n">
        <v>0</v>
      </c>
      <c r="AL573" t="n">
        <v>0</v>
      </c>
      <c r="AM573" t="n">
        <v>0</v>
      </c>
      <c r="AN573" t="n">
        <v>0</v>
      </c>
      <c r="AO573" t="n">
        <v>0</v>
      </c>
      <c r="AP573" t="n">
        <v>0</v>
      </c>
      <c r="AQ573" t="n">
        <v>0</v>
      </c>
      <c r="AR573" t="n">
        <v>0</v>
      </c>
    </row>
    <row r="574">
      <c r="A574">
        <f>ROW(Source!A1630)</f>
        <v/>
      </c>
      <c r="B574" t="n">
        <v>78861540</v>
      </c>
      <c r="C574" t="n">
        <v>78861529</v>
      </c>
      <c r="D574" t="n">
        <v>29114470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101-3914</t>
        </is>
      </c>
      <c r="J574" t="inlineStr">
        <is>
          <t>ТССЦ Московской обл., 101-3914, приказ Минстроя России №675/пр от 28.02.2017 № 254/пр</t>
        </is>
      </c>
      <c r="K574" t="inlineStr">
        <is>
          <t>Дюбели распорные полипропиленовые</t>
        </is>
      </c>
      <c r="L574" t="n">
        <v>1355</v>
      </c>
      <c r="N574" t="n">
        <v>1010</v>
      </c>
      <c r="O574" t="inlineStr">
        <is>
          <t>100 шт.</t>
        </is>
      </c>
      <c r="P574" t="inlineStr">
        <is>
          <t>100 шт.</t>
        </is>
      </c>
      <c r="Q574" t="n">
        <v>100</v>
      </c>
      <c r="X574" t="n">
        <v>0.014</v>
      </c>
      <c r="Y574" t="n">
        <v>86.23999999999999</v>
      </c>
      <c r="Z574" t="n">
        <v>0</v>
      </c>
      <c r="AA574" t="n">
        <v>0</v>
      </c>
      <c r="AB574" t="n">
        <v>0</v>
      </c>
      <c r="AC574" t="n">
        <v>0</v>
      </c>
      <c r="AD574" t="n">
        <v>1</v>
      </c>
      <c r="AE574" t="n">
        <v>0</v>
      </c>
      <c r="AF574" t="inlineStr"/>
      <c r="AG574" t="n">
        <v>0.014</v>
      </c>
      <c r="AH574" t="n">
        <v>2</v>
      </c>
      <c r="AI574" t="n">
        <v>78861540</v>
      </c>
      <c r="AJ574" t="n">
        <v>596</v>
      </c>
      <c r="AK574" t="n">
        <v>0</v>
      </c>
      <c r="AL574" t="n">
        <v>0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</row>
    <row r="575">
      <c r="A575">
        <f>ROW(Source!A1630)</f>
        <v/>
      </c>
      <c r="B575" t="n">
        <v>78861541</v>
      </c>
      <c r="C575" t="n">
        <v>78861529</v>
      </c>
      <c r="D575" t="n">
        <v>29129474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201-0843</t>
        </is>
      </c>
      <c r="J575" t="inlineStr">
        <is>
          <t>ТССЦ Московской обл., 201-0843, приказ Минстроя России №675/пр от 28.02.2017 № 255/пр</t>
        </is>
      </c>
      <c r="K575" t="inlineStr">
        <is>
          <t>Конструкции стальные индивидуальные решетчатые сварные массой до 0,1 т</t>
        </is>
      </c>
      <c r="L575" t="n">
        <v>1348</v>
      </c>
      <c r="N575" t="n">
        <v>1009</v>
      </c>
      <c r="O575" t="inlineStr">
        <is>
          <t>т</t>
        </is>
      </c>
      <c r="P575" t="inlineStr">
        <is>
          <t>т</t>
        </is>
      </c>
      <c r="Q575" t="n">
        <v>1000</v>
      </c>
      <c r="X575" t="n">
        <v>0.001</v>
      </c>
      <c r="Y575" t="n">
        <v>11534.49</v>
      </c>
      <c r="Z575" t="n">
        <v>0</v>
      </c>
      <c r="AA575" t="n">
        <v>0</v>
      </c>
      <c r="AB575" t="n">
        <v>0</v>
      </c>
      <c r="AC575" t="n">
        <v>0</v>
      </c>
      <c r="AD575" t="n">
        <v>1</v>
      </c>
      <c r="AE575" t="n">
        <v>0</v>
      </c>
      <c r="AF575" t="inlineStr"/>
      <c r="AG575" t="n">
        <v>0.001</v>
      </c>
      <c r="AH575" t="n">
        <v>2</v>
      </c>
      <c r="AI575" t="n">
        <v>78861541</v>
      </c>
      <c r="AJ575" t="n">
        <v>597</v>
      </c>
      <c r="AK575" t="n">
        <v>0</v>
      </c>
      <c r="AL575" t="n">
        <v>0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</row>
    <row r="576">
      <c r="A576">
        <f>ROW(Source!A1630)</f>
        <v/>
      </c>
      <c r="B576" t="n">
        <v>78861542</v>
      </c>
      <c r="C576" t="n">
        <v>78861529</v>
      </c>
      <c r="D576" t="n">
        <v>29165774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509-0090</t>
        </is>
      </c>
      <c r="J576" t="inlineStr">
        <is>
          <t>ТССЦ Московской обл., 509-0090, приказ Минстроя России №675/пр от 28.02.2017 № 258/пр</t>
        </is>
      </c>
      <c r="K576" t="inlineStr">
        <is>
          <t>Перемычки гибкие, тип ПГС-50</t>
        </is>
      </c>
      <c r="L576" t="n">
        <v>1358</v>
      </c>
      <c r="N576" t="n">
        <v>1010</v>
      </c>
      <c r="O576" t="inlineStr">
        <is>
          <t>10 шт.</t>
        </is>
      </c>
      <c r="P576" t="inlineStr">
        <is>
          <t>10 шт.</t>
        </is>
      </c>
      <c r="Q576" t="n">
        <v>10</v>
      </c>
      <c r="X576" t="n">
        <v>0.1</v>
      </c>
      <c r="Y576" t="n">
        <v>40.9</v>
      </c>
      <c r="Z576" t="n">
        <v>0</v>
      </c>
      <c r="AA576" t="n">
        <v>0</v>
      </c>
      <c r="AB576" t="n">
        <v>0</v>
      </c>
      <c r="AC576" t="n">
        <v>0</v>
      </c>
      <c r="AD576" t="n">
        <v>1</v>
      </c>
      <c r="AE576" t="n">
        <v>0</v>
      </c>
      <c r="AF576" t="inlineStr"/>
      <c r="AG576" t="n">
        <v>0.1</v>
      </c>
      <c r="AH576" t="n">
        <v>2</v>
      </c>
      <c r="AI576" t="n">
        <v>78861542</v>
      </c>
      <c r="AJ576" t="n">
        <v>598</v>
      </c>
      <c r="AK576" t="n">
        <v>0</v>
      </c>
      <c r="AL576" t="n">
        <v>0</v>
      </c>
      <c r="AM576" t="n">
        <v>0</v>
      </c>
      <c r="AN576" t="n">
        <v>0</v>
      </c>
      <c r="AO576" t="n">
        <v>0</v>
      </c>
      <c r="AP576" t="n">
        <v>0</v>
      </c>
      <c r="AQ576" t="n">
        <v>0</v>
      </c>
      <c r="AR576" t="n">
        <v>0</v>
      </c>
    </row>
    <row r="577">
      <c r="A577">
        <f>ROW(Source!A1630)</f>
        <v/>
      </c>
      <c r="B577" t="n">
        <v>78861543</v>
      </c>
      <c r="C577" t="n">
        <v>78861529</v>
      </c>
      <c r="D577" t="n">
        <v>29171708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509-1210</t>
        </is>
      </c>
      <c r="J577" t="inlineStr">
        <is>
          <t>ТССЦ Московской обл., 509-1210, приказ Минстроя России №675/пр от 28.02.2017 № 258/пр</t>
        </is>
      </c>
      <c r="K577" t="inlineStr">
        <is>
          <t>Вазелин технический</t>
        </is>
      </c>
      <c r="L577" t="n">
        <v>1346</v>
      </c>
      <c r="N577" t="n">
        <v>1009</v>
      </c>
      <c r="O577" t="inlineStr">
        <is>
          <t>кг</t>
        </is>
      </c>
      <c r="P577" t="inlineStr">
        <is>
          <t>кг</t>
        </is>
      </c>
      <c r="Q577" t="n">
        <v>1</v>
      </c>
      <c r="X577" t="n">
        <v>0.006</v>
      </c>
      <c r="Y577" t="n">
        <v>30.6</v>
      </c>
      <c r="Z577" t="n">
        <v>0</v>
      </c>
      <c r="AA577" t="n">
        <v>0</v>
      </c>
      <c r="AB577" t="n">
        <v>0</v>
      </c>
      <c r="AC577" t="n">
        <v>0</v>
      </c>
      <c r="AD577" t="n">
        <v>1</v>
      </c>
      <c r="AE577" t="n">
        <v>0</v>
      </c>
      <c r="AF577" t="inlineStr"/>
      <c r="AG577" t="n">
        <v>0.006</v>
      </c>
      <c r="AH577" t="n">
        <v>2</v>
      </c>
      <c r="AI577" t="n">
        <v>78861543</v>
      </c>
      <c r="AJ577" t="n">
        <v>599</v>
      </c>
      <c r="AK577" t="n">
        <v>0</v>
      </c>
      <c r="AL577" t="n">
        <v>0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</row>
    <row r="578">
      <c r="A578">
        <f>ROW(Source!A1630)</f>
        <v/>
      </c>
      <c r="B578" t="n">
        <v>78861544</v>
      </c>
      <c r="C578" t="n">
        <v>78861529</v>
      </c>
      <c r="D578" t="n">
        <v>29171808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999-9950</t>
        </is>
      </c>
      <c r="J578" t="inlineStr">
        <is>
          <t>ТССЦ Московской обл., 999-9950, приказ Минстроя России №675/пр от 21.09.2015 г.</t>
        </is>
      </c>
      <c r="K578" t="inlineStr">
        <is>
          <t>Вспомогательные ненормируемые материалы (2% от ОЗП)</t>
        </is>
      </c>
      <c r="L578" t="n">
        <v>1374</v>
      </c>
      <c r="N578" t="n">
        <v>1013</v>
      </c>
      <c r="O578" t="inlineStr">
        <is>
          <t>РУБ</t>
        </is>
      </c>
      <c r="P578" t="inlineStr">
        <is>
          <t>РУБ</t>
        </is>
      </c>
      <c r="Q578" t="n">
        <v>1</v>
      </c>
      <c r="X578" t="n">
        <v>0.3</v>
      </c>
      <c r="Y578" t="n">
        <v>1</v>
      </c>
      <c r="Z578" t="n">
        <v>0</v>
      </c>
      <c r="AA578" t="n">
        <v>0</v>
      </c>
      <c r="AB578" t="n">
        <v>0</v>
      </c>
      <c r="AC578" t="n">
        <v>0</v>
      </c>
      <c r="AD578" t="n">
        <v>1</v>
      </c>
      <c r="AE578" t="n">
        <v>0</v>
      </c>
      <c r="AF578" t="inlineStr"/>
      <c r="AG578" t="n">
        <v>0.3</v>
      </c>
      <c r="AH578" t="n">
        <v>2</v>
      </c>
      <c r="AI578" t="n">
        <v>78861544</v>
      </c>
      <c r="AJ578" t="n">
        <v>602</v>
      </c>
      <c r="AK578" t="n">
        <v>0</v>
      </c>
      <c r="AL578" t="n">
        <v>0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</row>
    <row r="579">
      <c r="A579">
        <f>ROW(Source!A1671)</f>
        <v/>
      </c>
      <c r="B579" t="n">
        <v>78861664</v>
      </c>
      <c r="C579" t="n">
        <v>78861653</v>
      </c>
      <c r="D579" t="n">
        <v>29361034</v>
      </c>
      <c r="E579" t="n">
        <v>1</v>
      </c>
      <c r="F579" t="n">
        <v>1</v>
      </c>
      <c r="G579" t="n">
        <v>1</v>
      </c>
      <c r="H579" t="n">
        <v>1</v>
      </c>
      <c r="I579" t="inlineStr">
        <is>
          <t>1-2038-90</t>
        </is>
      </c>
      <c r="J579" t="inlineStr"/>
      <c r="K579" t="inlineStr">
        <is>
          <t>Рабочий монтажник среднего разряда 3,8</t>
        </is>
      </c>
      <c r="L579" t="n">
        <v>1369</v>
      </c>
      <c r="N579" t="n">
        <v>1013</v>
      </c>
      <c r="O579" t="inlineStr">
        <is>
          <t>чел.-ч</t>
        </is>
      </c>
      <c r="P579" t="inlineStr">
        <is>
          <t>чел.-ч</t>
        </is>
      </c>
      <c r="Q579" t="n">
        <v>1</v>
      </c>
      <c r="X579" t="n">
        <v>16.5</v>
      </c>
      <c r="Y579" t="n">
        <v>0</v>
      </c>
      <c r="Z579" t="n">
        <v>0</v>
      </c>
      <c r="AA579" t="n">
        <v>0</v>
      </c>
      <c r="AB579" t="n">
        <v>9.4</v>
      </c>
      <c r="AC579" t="n">
        <v>0</v>
      </c>
      <c r="AD579" t="n">
        <v>1</v>
      </c>
      <c r="AE579" t="n">
        <v>1</v>
      </c>
      <c r="AF579" t="inlineStr"/>
      <c r="AG579" t="n">
        <v>16.5</v>
      </c>
      <c r="AH579" t="n">
        <v>2</v>
      </c>
      <c r="AI579" t="n">
        <v>78861654</v>
      </c>
      <c r="AJ579" t="n">
        <v>603</v>
      </c>
      <c r="AK579" t="n">
        <v>0</v>
      </c>
      <c r="AL579" t="n">
        <v>0</v>
      </c>
      <c r="AM579" t="n">
        <v>0</v>
      </c>
      <c r="AN579" t="n">
        <v>0</v>
      </c>
      <c r="AO579" t="n">
        <v>0</v>
      </c>
      <c r="AP579" t="n">
        <v>0</v>
      </c>
      <c r="AQ579" t="n">
        <v>0</v>
      </c>
      <c r="AR579" t="n">
        <v>0</v>
      </c>
    </row>
    <row r="580">
      <c r="A580">
        <f>ROW(Source!A1671)</f>
        <v/>
      </c>
      <c r="B580" t="n">
        <v>78861665</v>
      </c>
      <c r="C580" t="n">
        <v>78861653</v>
      </c>
      <c r="D580" t="n">
        <v>121548</v>
      </c>
      <c r="E580" t="n">
        <v>1</v>
      </c>
      <c r="F580" t="n">
        <v>1</v>
      </c>
      <c r="G580" t="n">
        <v>1</v>
      </c>
      <c r="H580" t="n">
        <v>1</v>
      </c>
      <c r="I580" t="inlineStr">
        <is>
          <t>2</t>
        </is>
      </c>
      <c r="J580" t="inlineStr"/>
      <c r="K580" t="inlineStr">
        <is>
          <t>Затраты труда машинистов</t>
        </is>
      </c>
      <c r="L580" t="n">
        <v>608254</v>
      </c>
      <c r="N580" t="n">
        <v>1013</v>
      </c>
      <c r="O580" t="inlineStr">
        <is>
          <t>чел.час</t>
        </is>
      </c>
      <c r="P580" t="inlineStr">
        <is>
          <t>чел.час</t>
        </is>
      </c>
      <c r="Q580" t="n">
        <v>1</v>
      </c>
      <c r="X580" t="n">
        <v>0.02</v>
      </c>
      <c r="Y580" t="n">
        <v>0</v>
      </c>
      <c r="Z580" t="n">
        <v>0</v>
      </c>
      <c r="AA580" t="n">
        <v>0</v>
      </c>
      <c r="AB580" t="n">
        <v>0</v>
      </c>
      <c r="AC580" t="n">
        <v>0</v>
      </c>
      <c r="AD580" t="n">
        <v>1</v>
      </c>
      <c r="AE580" t="n">
        <v>2</v>
      </c>
      <c r="AF580" t="inlineStr"/>
      <c r="AG580" t="n">
        <v>0.02</v>
      </c>
      <c r="AH580" t="n">
        <v>2</v>
      </c>
      <c r="AI580" t="n">
        <v>78861655</v>
      </c>
      <c r="AJ580" t="n">
        <v>604</v>
      </c>
      <c r="AK580" t="n">
        <v>0</v>
      </c>
      <c r="AL580" t="n">
        <v>0</v>
      </c>
      <c r="AM580" t="n">
        <v>0</v>
      </c>
      <c r="AN580" t="n">
        <v>0</v>
      </c>
      <c r="AO580" t="n">
        <v>0</v>
      </c>
      <c r="AP580" t="n">
        <v>0</v>
      </c>
      <c r="AQ580" t="n">
        <v>0</v>
      </c>
      <c r="AR580" t="n">
        <v>0</v>
      </c>
    </row>
    <row r="581">
      <c r="A581">
        <f>ROW(Source!A1671)</f>
        <v/>
      </c>
      <c r="B581" t="n">
        <v>78861666</v>
      </c>
      <c r="C581" t="n">
        <v>78861653</v>
      </c>
      <c r="D581" t="n">
        <v>29172362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021102</t>
        </is>
      </c>
      <c r="J581" t="inlineStr">
        <is>
          <t>ТСЭМ Московской обл., 021102, приказ Минстроя России №675/пр от 28.02.2017 № 264/пр</t>
        </is>
      </c>
      <c r="K581" t="inlineStr">
        <is>
          <t>Краны на автомобильном ходу при работе на монтаже технологического оборудования 10 т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X581" t="n">
        <v>0.02</v>
      </c>
      <c r="Y581" t="n">
        <v>0</v>
      </c>
      <c r="Z581" t="n">
        <v>134.65</v>
      </c>
      <c r="AA581" t="n">
        <v>13.5</v>
      </c>
      <c r="AB581" t="n">
        <v>0</v>
      </c>
      <c r="AC581" t="n">
        <v>0</v>
      </c>
      <c r="AD581" t="n">
        <v>1</v>
      </c>
      <c r="AE581" t="n">
        <v>0</v>
      </c>
      <c r="AF581" t="inlineStr"/>
      <c r="AG581" t="n">
        <v>0.02</v>
      </c>
      <c r="AH581" t="n">
        <v>2</v>
      </c>
      <c r="AI581" t="n">
        <v>78861656</v>
      </c>
      <c r="AJ581" t="n">
        <v>605</v>
      </c>
      <c r="AK581" t="n">
        <v>0</v>
      </c>
      <c r="AL581" t="n">
        <v>0</v>
      </c>
      <c r="AM581" t="n">
        <v>0</v>
      </c>
      <c r="AN581" t="n">
        <v>0</v>
      </c>
      <c r="AO581" t="n">
        <v>0</v>
      </c>
      <c r="AP581" t="n">
        <v>0</v>
      </c>
      <c r="AQ581" t="n">
        <v>0</v>
      </c>
      <c r="AR581" t="n">
        <v>0</v>
      </c>
    </row>
    <row r="582">
      <c r="A582">
        <f>ROW(Source!A1671)</f>
        <v/>
      </c>
      <c r="B582" t="n">
        <v>78861667</v>
      </c>
      <c r="C582" t="n">
        <v>78861653</v>
      </c>
      <c r="D582" t="n">
        <v>29174913</v>
      </c>
      <c r="E582" t="n">
        <v>1</v>
      </c>
      <c r="F582" t="n">
        <v>1</v>
      </c>
      <c r="G582" t="n">
        <v>1</v>
      </c>
      <c r="H582" t="n">
        <v>2</v>
      </c>
      <c r="I582" t="inlineStr">
        <is>
          <t>400001</t>
        </is>
      </c>
      <c r="J582" t="inlineStr">
        <is>
          <t>ТСЭМ Московской обл., 400001, приказ Минстроя России №675/пр от 28.02.2017 № 264/пр</t>
        </is>
      </c>
      <c r="K582" t="inlineStr">
        <is>
          <t>Автомобили бортовые, грузоподъемность до 5 т</t>
        </is>
      </c>
      <c r="L582" t="n">
        <v>1368</v>
      </c>
      <c r="N582" t="n">
        <v>1011</v>
      </c>
      <c r="O582" t="inlineStr">
        <is>
          <t>маш.-ч</t>
        </is>
      </c>
      <c r="P582" t="inlineStr">
        <is>
          <t>маш.-ч</t>
        </is>
      </c>
      <c r="Q582" t="n">
        <v>1</v>
      </c>
      <c r="X582" t="n">
        <v>0.02</v>
      </c>
      <c r="Y582" t="n">
        <v>0</v>
      </c>
      <c r="Z582" t="n">
        <v>87.17</v>
      </c>
      <c r="AA582" t="n">
        <v>11.6</v>
      </c>
      <c r="AB582" t="n">
        <v>0</v>
      </c>
      <c r="AC582" t="n">
        <v>0</v>
      </c>
      <c r="AD582" t="n">
        <v>1</v>
      </c>
      <c r="AE582" t="n">
        <v>0</v>
      </c>
      <c r="AF582" t="inlineStr"/>
      <c r="AG582" t="n">
        <v>0.02</v>
      </c>
      <c r="AH582" t="n">
        <v>2</v>
      </c>
      <c r="AI582" t="n">
        <v>78861657</v>
      </c>
      <c r="AJ582" t="n">
        <v>606</v>
      </c>
      <c r="AK582" t="n">
        <v>0</v>
      </c>
      <c r="AL582" t="n">
        <v>0</v>
      </c>
      <c r="AM582" t="n">
        <v>0</v>
      </c>
      <c r="AN582" t="n">
        <v>0</v>
      </c>
      <c r="AO582" t="n">
        <v>0</v>
      </c>
      <c r="AP582" t="n">
        <v>0</v>
      </c>
      <c r="AQ582" t="n">
        <v>0</v>
      </c>
      <c r="AR582" t="n">
        <v>0</v>
      </c>
    </row>
    <row r="583">
      <c r="A583">
        <f>ROW(Source!A1671)</f>
        <v/>
      </c>
      <c r="B583" t="n">
        <v>78861668</v>
      </c>
      <c r="C583" t="n">
        <v>78861653</v>
      </c>
      <c r="D583" t="n">
        <v>29110426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101-2143</t>
        </is>
      </c>
      <c r="J583" t="inlineStr">
        <is>
          <t>ТССЦ Московской обл., 101-2143, приказ Минстроя России №675/пр от 28.02.2017 № 254/пр</t>
        </is>
      </c>
      <c r="K583" t="inlineStr">
        <is>
          <t>Краска</t>
        </is>
      </c>
      <c r="L583" t="n">
        <v>1346</v>
      </c>
      <c r="N583" t="n">
        <v>1009</v>
      </c>
      <c r="O583" t="inlineStr">
        <is>
          <t>кг</t>
        </is>
      </c>
      <c r="P583" t="inlineStr">
        <is>
          <t>кг</t>
        </is>
      </c>
      <c r="Q583" t="n">
        <v>1</v>
      </c>
      <c r="X583" t="n">
        <v>0.3</v>
      </c>
      <c r="Y583" t="n">
        <v>28.67</v>
      </c>
      <c r="Z583" t="n">
        <v>0</v>
      </c>
      <c r="AA583" t="n">
        <v>0</v>
      </c>
      <c r="AB583" t="n">
        <v>0</v>
      </c>
      <c r="AC583" t="n">
        <v>0</v>
      </c>
      <c r="AD583" t="n">
        <v>1</v>
      </c>
      <c r="AE583" t="n">
        <v>0</v>
      </c>
      <c r="AF583" t="inlineStr"/>
      <c r="AG583" t="n">
        <v>0.3</v>
      </c>
      <c r="AH583" t="n">
        <v>2</v>
      </c>
      <c r="AI583" t="n">
        <v>78861658</v>
      </c>
      <c r="AJ583" t="n">
        <v>607</v>
      </c>
      <c r="AK583" t="n">
        <v>0</v>
      </c>
      <c r="AL583" t="n">
        <v>0</v>
      </c>
      <c r="AM583" t="n">
        <v>0</v>
      </c>
      <c r="AN583" t="n">
        <v>0</v>
      </c>
      <c r="AO583" t="n">
        <v>0</v>
      </c>
      <c r="AP583" t="n">
        <v>0</v>
      </c>
      <c r="AQ583" t="n">
        <v>0</v>
      </c>
      <c r="AR583" t="n">
        <v>0</v>
      </c>
    </row>
    <row r="584">
      <c r="A584">
        <f>ROW(Source!A1671)</f>
        <v/>
      </c>
      <c r="B584" t="n">
        <v>78861669</v>
      </c>
      <c r="C584" t="n">
        <v>78861653</v>
      </c>
      <c r="D584" t="n">
        <v>29149204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405-0219</t>
        </is>
      </c>
      <c r="J584" t="inlineStr">
        <is>
          <t>ТССЦ Московской обл., 405-0219, приказ Минстроя России №675/пр от 28.02.2017 № 257/пр</t>
        </is>
      </c>
      <c r="K584" t="inlineStr">
        <is>
          <t>Гипсовые вяжущие, марка Г3</t>
        </is>
      </c>
      <c r="L584" t="n">
        <v>1348</v>
      </c>
      <c r="N584" t="n">
        <v>1009</v>
      </c>
      <c r="O584" t="inlineStr">
        <is>
          <t>т</t>
        </is>
      </c>
      <c r="P584" t="inlineStr">
        <is>
          <t>т</t>
        </is>
      </c>
      <c r="Q584" t="n">
        <v>1000</v>
      </c>
      <c r="X584" t="n">
        <v>0.01</v>
      </c>
      <c r="Y584" t="n">
        <v>729.98</v>
      </c>
      <c r="Z584" t="n">
        <v>0</v>
      </c>
      <c r="AA584" t="n">
        <v>0</v>
      </c>
      <c r="AB584" t="n">
        <v>0</v>
      </c>
      <c r="AC584" t="n">
        <v>0</v>
      </c>
      <c r="AD584" t="n">
        <v>1</v>
      </c>
      <c r="AE584" t="n">
        <v>0</v>
      </c>
      <c r="AF584" t="inlineStr"/>
      <c r="AG584" t="n">
        <v>0.01</v>
      </c>
      <c r="AH584" t="n">
        <v>2</v>
      </c>
      <c r="AI584" t="n">
        <v>78861659</v>
      </c>
      <c r="AJ584" t="n">
        <v>608</v>
      </c>
      <c r="AK584" t="n">
        <v>0</v>
      </c>
      <c r="AL584" t="n">
        <v>0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</row>
    <row r="585">
      <c r="A585">
        <f>ROW(Source!A1671)</f>
        <v/>
      </c>
      <c r="B585" t="n">
        <v>78861670</v>
      </c>
      <c r="C585" t="n">
        <v>78861653</v>
      </c>
      <c r="D585" t="n">
        <v>29159012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507-0700</t>
        </is>
      </c>
      <c r="J585" t="inlineStr">
        <is>
          <t>ТССЦ Московской обл., 507-0700, приказ Минстроя России №675/пр от 28.02.2017 № 258/пр</t>
        </is>
      </c>
      <c r="K585" t="inlineStr">
        <is>
          <t>Трубка поливинилхлоридная ХВТ</t>
        </is>
      </c>
      <c r="L585" t="n">
        <v>1346</v>
      </c>
      <c r="N585" t="n">
        <v>1009</v>
      </c>
      <c r="O585" t="inlineStr">
        <is>
          <t>кг</t>
        </is>
      </c>
      <c r="P585" t="inlineStr">
        <is>
          <t>кг</t>
        </is>
      </c>
      <c r="Q585" t="n">
        <v>1</v>
      </c>
      <c r="X585" t="n">
        <v>0.53</v>
      </c>
      <c r="Y585" t="n">
        <v>41.82</v>
      </c>
      <c r="Z585" t="n">
        <v>0</v>
      </c>
      <c r="AA585" t="n">
        <v>0</v>
      </c>
      <c r="AB585" t="n">
        <v>0</v>
      </c>
      <c r="AC585" t="n">
        <v>0</v>
      </c>
      <c r="AD585" t="n">
        <v>1</v>
      </c>
      <c r="AE585" t="n">
        <v>0</v>
      </c>
      <c r="AF585" t="inlineStr"/>
      <c r="AG585" t="n">
        <v>0.53</v>
      </c>
      <c r="AH585" t="n">
        <v>2</v>
      </c>
      <c r="AI585" t="n">
        <v>78861661</v>
      </c>
      <c r="AJ585" t="n">
        <v>611</v>
      </c>
      <c r="AK585" t="n">
        <v>0</v>
      </c>
      <c r="AL585" t="n">
        <v>0</v>
      </c>
      <c r="AM585" t="n">
        <v>0</v>
      </c>
      <c r="AN585" t="n">
        <v>0</v>
      </c>
      <c r="AO585" t="n">
        <v>0</v>
      </c>
      <c r="AP585" t="n">
        <v>0</v>
      </c>
      <c r="AQ585" t="n">
        <v>0</v>
      </c>
      <c r="AR585" t="n">
        <v>0</v>
      </c>
    </row>
    <row r="586">
      <c r="A586">
        <f>ROW(Source!A1671)</f>
        <v/>
      </c>
      <c r="B586" t="n">
        <v>78861671</v>
      </c>
      <c r="C586" t="n">
        <v>78861653</v>
      </c>
      <c r="D586" t="n">
        <v>29171808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999-9950</t>
        </is>
      </c>
      <c r="J586" t="inlineStr">
        <is>
          <t>ТССЦ Московской обл., 999-9950, приказ Минстроя России №675/пр от 21.09.2015 г.</t>
        </is>
      </c>
      <c r="K586" t="inlineStr">
        <is>
          <t>Вспомогательные ненормируемые материалы (2% от ОЗП)</t>
        </is>
      </c>
      <c r="L586" t="n">
        <v>1374</v>
      </c>
      <c r="N586" t="n">
        <v>1013</v>
      </c>
      <c r="O586" t="inlineStr">
        <is>
          <t>РУБ</t>
        </is>
      </c>
      <c r="P586" t="inlineStr">
        <is>
          <t>РУБ</t>
        </is>
      </c>
      <c r="Q586" t="n">
        <v>1</v>
      </c>
      <c r="X586" t="n">
        <v>3.1</v>
      </c>
      <c r="Y586" t="n">
        <v>1</v>
      </c>
      <c r="Z586" t="n">
        <v>0</v>
      </c>
      <c r="AA586" t="n">
        <v>0</v>
      </c>
      <c r="AB586" t="n">
        <v>0</v>
      </c>
      <c r="AC586" t="n">
        <v>0</v>
      </c>
      <c r="AD586" t="n">
        <v>1</v>
      </c>
      <c r="AE586" t="n">
        <v>0</v>
      </c>
      <c r="AF586" t="inlineStr"/>
      <c r="AG586" t="n">
        <v>3.1</v>
      </c>
      <c r="AH586" t="n">
        <v>2</v>
      </c>
      <c r="AI586" t="n">
        <v>78861663</v>
      </c>
      <c r="AJ586" t="n">
        <v>612</v>
      </c>
      <c r="AK586" t="n">
        <v>0</v>
      </c>
      <c r="AL586" t="n">
        <v>0</v>
      </c>
      <c r="AM586" t="n">
        <v>0</v>
      </c>
      <c r="AN586" t="n">
        <v>0</v>
      </c>
      <c r="AO586" t="n">
        <v>0</v>
      </c>
      <c r="AP586" t="n">
        <v>0</v>
      </c>
      <c r="AQ586" t="n">
        <v>0</v>
      </c>
      <c r="AR586" t="n">
        <v>0</v>
      </c>
    </row>
    <row r="587">
      <c r="A587">
        <f>ROW(Source!A1712)</f>
        <v/>
      </c>
      <c r="B587" t="n">
        <v>78861746</v>
      </c>
      <c r="C587" t="n">
        <v>78861741</v>
      </c>
      <c r="D587" t="n">
        <v>18411117</v>
      </c>
      <c r="E587" t="n">
        <v>1</v>
      </c>
      <c r="F587" t="n">
        <v>1</v>
      </c>
      <c r="G587" t="n">
        <v>1</v>
      </c>
      <c r="H587" t="n">
        <v>1</v>
      </c>
      <c r="I587" t="inlineStr">
        <is>
          <t>1-1040-90</t>
        </is>
      </c>
      <c r="J587" t="inlineStr"/>
      <c r="K587" t="inlineStr">
        <is>
          <t>Рабочий строитель среднего разряда 4</t>
        </is>
      </c>
      <c r="L587" t="n">
        <v>1369</v>
      </c>
      <c r="N587" t="n">
        <v>1013</v>
      </c>
      <c r="O587" t="inlineStr">
        <is>
          <t>чел.-ч</t>
        </is>
      </c>
      <c r="P587" t="inlineStr">
        <is>
          <t>чел.-ч</t>
        </is>
      </c>
      <c r="Q587" t="n">
        <v>1</v>
      </c>
      <c r="X587" t="n">
        <v>163.3</v>
      </c>
      <c r="Y587" t="n">
        <v>0</v>
      </c>
      <c r="Z587" t="n">
        <v>0</v>
      </c>
      <c r="AA587" t="n">
        <v>0</v>
      </c>
      <c r="AB587" t="n">
        <v>9.619999999999999</v>
      </c>
      <c r="AC587" t="n">
        <v>0</v>
      </c>
      <c r="AD587" t="n">
        <v>1</v>
      </c>
      <c r="AE587" t="n">
        <v>1</v>
      </c>
      <c r="AF587" t="inlineStr"/>
      <c r="AG587" t="n">
        <v>163.3</v>
      </c>
      <c r="AH587" t="n">
        <v>2</v>
      </c>
      <c r="AI587" t="n">
        <v>78861742</v>
      </c>
      <c r="AJ587" t="n">
        <v>613</v>
      </c>
      <c r="AK587" t="n">
        <v>0</v>
      </c>
      <c r="AL587" t="n">
        <v>0</v>
      </c>
      <c r="AM587" t="n">
        <v>0</v>
      </c>
      <c r="AN587" t="n">
        <v>0</v>
      </c>
      <c r="AO587" t="n">
        <v>0</v>
      </c>
      <c r="AP587" t="n">
        <v>0</v>
      </c>
      <c r="AQ587" t="n">
        <v>0</v>
      </c>
      <c r="AR587" t="n">
        <v>0</v>
      </c>
    </row>
    <row r="588">
      <c r="A588">
        <f>ROW(Source!A1712)</f>
        <v/>
      </c>
      <c r="B588" t="n">
        <v>78861747</v>
      </c>
      <c r="C588" t="n">
        <v>78861741</v>
      </c>
      <c r="D588" t="n">
        <v>121548</v>
      </c>
      <c r="E588" t="n">
        <v>1</v>
      </c>
      <c r="F588" t="n">
        <v>1</v>
      </c>
      <c r="G588" t="n">
        <v>1</v>
      </c>
      <c r="H588" t="n">
        <v>1</v>
      </c>
      <c r="I588" t="inlineStr">
        <is>
          <t>2</t>
        </is>
      </c>
      <c r="J588" t="inlineStr"/>
      <c r="K588" t="inlineStr">
        <is>
          <t>Затраты труда машинистов</t>
        </is>
      </c>
      <c r="L588" t="n">
        <v>608254</v>
      </c>
      <c r="N588" t="n">
        <v>1013</v>
      </c>
      <c r="O588" t="inlineStr">
        <is>
          <t>чел.час</t>
        </is>
      </c>
      <c r="P588" t="inlineStr">
        <is>
          <t>чел.час</t>
        </is>
      </c>
      <c r="Q588" t="n">
        <v>1</v>
      </c>
      <c r="X588" t="n">
        <v>0.08</v>
      </c>
      <c r="Y588" t="n">
        <v>0</v>
      </c>
      <c r="Z588" t="n">
        <v>0</v>
      </c>
      <c r="AA588" t="n">
        <v>0</v>
      </c>
      <c r="AB588" t="n">
        <v>0</v>
      </c>
      <c r="AC588" t="n">
        <v>0</v>
      </c>
      <c r="AD588" t="n">
        <v>1</v>
      </c>
      <c r="AE588" t="n">
        <v>2</v>
      </c>
      <c r="AF588" t="inlineStr"/>
      <c r="AG588" t="n">
        <v>0.08</v>
      </c>
      <c r="AH588" t="n">
        <v>2</v>
      </c>
      <c r="AI588" t="n">
        <v>78861743</v>
      </c>
      <c r="AJ588" t="n">
        <v>614</v>
      </c>
      <c r="AK588" t="n">
        <v>0</v>
      </c>
      <c r="AL588" t="n">
        <v>0</v>
      </c>
      <c r="AM588" t="n">
        <v>0</v>
      </c>
      <c r="AN588" t="n">
        <v>0</v>
      </c>
      <c r="AO588" t="n">
        <v>0</v>
      </c>
      <c r="AP588" t="n">
        <v>0</v>
      </c>
      <c r="AQ588" t="n">
        <v>0</v>
      </c>
      <c r="AR588" t="n">
        <v>0</v>
      </c>
    </row>
    <row r="589">
      <c r="A589">
        <f>ROW(Source!A1712)</f>
        <v/>
      </c>
      <c r="B589" t="n">
        <v>78861748</v>
      </c>
      <c r="C589" t="n">
        <v>78861741</v>
      </c>
      <c r="D589" t="n">
        <v>29172556</v>
      </c>
      <c r="E589" t="n">
        <v>1</v>
      </c>
      <c r="F589" t="n">
        <v>1</v>
      </c>
      <c r="G589" t="n">
        <v>1</v>
      </c>
      <c r="H589" t="n">
        <v>2</v>
      </c>
      <c r="I589" t="inlineStr">
        <is>
          <t>030954</t>
        </is>
      </c>
      <c r="J589" t="inlineStr">
        <is>
          <t>ТСЭМ Московской обл., 030954, приказ Минстроя России №675/пр от 28.02.2017 № 264/пр</t>
        </is>
      </c>
      <c r="K589" t="inlineStr">
        <is>
          <t>Подъемники грузоподъемностью до 500 кг одномачтовые, высота подъема 45 м</t>
        </is>
      </c>
      <c r="L589" t="n">
        <v>1368</v>
      </c>
      <c r="N589" t="n">
        <v>1011</v>
      </c>
      <c r="O589" t="inlineStr">
        <is>
          <t>маш.-ч</t>
        </is>
      </c>
      <c r="P589" t="inlineStr">
        <is>
          <t>маш.-ч</t>
        </is>
      </c>
      <c r="Q589" t="n">
        <v>1</v>
      </c>
      <c r="X589" t="n">
        <v>0.08</v>
      </c>
      <c r="Y589" t="n">
        <v>0</v>
      </c>
      <c r="Z589" t="n">
        <v>31.26</v>
      </c>
      <c r="AA589" t="n">
        <v>13.5</v>
      </c>
      <c r="AB589" t="n">
        <v>0</v>
      </c>
      <c r="AC589" t="n">
        <v>0</v>
      </c>
      <c r="AD589" t="n">
        <v>1</v>
      </c>
      <c r="AE589" t="n">
        <v>0</v>
      </c>
      <c r="AF589" t="inlineStr"/>
      <c r="AG589" t="n">
        <v>0.08</v>
      </c>
      <c r="AH589" t="n">
        <v>2</v>
      </c>
      <c r="AI589" t="n">
        <v>78861744</v>
      </c>
      <c r="AJ589" t="n">
        <v>615</v>
      </c>
      <c r="AK589" t="n">
        <v>0</v>
      </c>
      <c r="AL589" t="n">
        <v>0</v>
      </c>
      <c r="AM589" t="n">
        <v>0</v>
      </c>
      <c r="AN589" t="n">
        <v>0</v>
      </c>
      <c r="AO589" t="n">
        <v>0</v>
      </c>
      <c r="AP589" t="n">
        <v>0</v>
      </c>
      <c r="AQ589" t="n">
        <v>0</v>
      </c>
      <c r="AR589" t="n">
        <v>0</v>
      </c>
    </row>
    <row r="590">
      <c r="A590">
        <f>ROW(Source!A1712)</f>
        <v/>
      </c>
      <c r="B590" t="n">
        <v>78861749</v>
      </c>
      <c r="C590" t="n">
        <v>78861741</v>
      </c>
      <c r="D590" t="n">
        <v>29170578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509-0768</t>
        </is>
      </c>
      <c r="J590" t="inlineStr">
        <is>
          <t>ТССЦ Московской обл., 509-0768, приказ Минстроя России №675/пр от 28.02.2017 № 258/пр</t>
        </is>
      </c>
      <c r="K59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590" t="n">
        <v>1354</v>
      </c>
      <c r="N590" t="n">
        <v>1010</v>
      </c>
      <c r="O590" t="inlineStr">
        <is>
          <t>шт.</t>
        </is>
      </c>
      <c r="P590" t="inlineStr">
        <is>
          <t>шт.</t>
        </is>
      </c>
      <c r="Q590" t="n">
        <v>1</v>
      </c>
      <c r="X590" t="n">
        <v>100</v>
      </c>
      <c r="Y590" t="n">
        <v>395.51</v>
      </c>
      <c r="Z590" t="n">
        <v>0</v>
      </c>
      <c r="AA590" t="n">
        <v>0</v>
      </c>
      <c r="AB590" t="n">
        <v>0</v>
      </c>
      <c r="AC590" t="n">
        <v>0</v>
      </c>
      <c r="AD590" t="n">
        <v>1</v>
      </c>
      <c r="AE590" t="n">
        <v>0</v>
      </c>
      <c r="AF590" t="inlineStr"/>
      <c r="AG590" t="n">
        <v>100</v>
      </c>
      <c r="AH590" t="n">
        <v>2</v>
      </c>
      <c r="AI590" t="n">
        <v>78861745</v>
      </c>
      <c r="AJ590" t="n">
        <v>616</v>
      </c>
      <c r="AK590" t="n">
        <v>0</v>
      </c>
      <c r="AL590" t="n">
        <v>0</v>
      </c>
      <c r="AM590" t="n">
        <v>0</v>
      </c>
      <c r="AN590" t="n">
        <v>0</v>
      </c>
      <c r="AO590" t="n">
        <v>0</v>
      </c>
      <c r="AP590" t="n">
        <v>0</v>
      </c>
      <c r="AQ590" t="n">
        <v>0</v>
      </c>
      <c r="AR590" t="n">
        <v>0</v>
      </c>
    </row>
    <row r="591">
      <c r="A591">
        <f>ROW(Source!A1713)</f>
        <v/>
      </c>
      <c r="B591" t="n">
        <v>78861766</v>
      </c>
      <c r="C591" t="n">
        <v>78861750</v>
      </c>
      <c r="D591" t="n">
        <v>29361307</v>
      </c>
      <c r="E591" t="n">
        <v>1</v>
      </c>
      <c r="F591" t="n">
        <v>1</v>
      </c>
      <c r="G591" t="n">
        <v>1</v>
      </c>
      <c r="H591" t="n">
        <v>1</v>
      </c>
      <c r="I591" t="inlineStr">
        <is>
          <t>1-2039-90</t>
        </is>
      </c>
      <c r="J591" t="inlineStr"/>
      <c r="K591" t="inlineStr">
        <is>
          <t>Рабочий монтажник среднего разряда 3,9</t>
        </is>
      </c>
      <c r="L591" t="n">
        <v>1369</v>
      </c>
      <c r="N591" t="n">
        <v>1013</v>
      </c>
      <c r="O591" t="inlineStr">
        <is>
          <t>чел.-ч</t>
        </is>
      </c>
      <c r="P591" t="inlineStr">
        <is>
          <t>чел.-ч</t>
        </is>
      </c>
      <c r="Q591" t="n">
        <v>1</v>
      </c>
      <c r="X591" t="n">
        <v>1.56</v>
      </c>
      <c r="Y591" t="n">
        <v>0</v>
      </c>
      <c r="Z591" t="n">
        <v>0</v>
      </c>
      <c r="AA591" t="n">
        <v>0</v>
      </c>
      <c r="AB591" t="n">
        <v>9.51</v>
      </c>
      <c r="AC591" t="n">
        <v>0</v>
      </c>
      <c r="AD591" t="n">
        <v>1</v>
      </c>
      <c r="AE591" t="n">
        <v>1</v>
      </c>
      <c r="AF591" t="inlineStr">
        <is>
          <t>)*0,2</t>
        </is>
      </c>
      <c r="AG591" t="n">
        <v>0.3120000000000001</v>
      </c>
      <c r="AH591" t="n">
        <v>2</v>
      </c>
      <c r="AI591" t="n">
        <v>78861751</v>
      </c>
      <c r="AJ591" t="n">
        <v>617</v>
      </c>
      <c r="AK591" t="n">
        <v>0</v>
      </c>
      <c r="AL591" t="n">
        <v>0</v>
      </c>
      <c r="AM591" t="n">
        <v>0</v>
      </c>
      <c r="AN591" t="n">
        <v>0</v>
      </c>
      <c r="AO591" t="n">
        <v>0</v>
      </c>
      <c r="AP591" t="n">
        <v>0</v>
      </c>
      <c r="AQ591" t="n">
        <v>0</v>
      </c>
      <c r="AR591" t="n">
        <v>0</v>
      </c>
    </row>
    <row r="592">
      <c r="A592">
        <f>ROW(Source!A1713)</f>
        <v/>
      </c>
      <c r="B592" t="n">
        <v>78861767</v>
      </c>
      <c r="C592" t="n">
        <v>78861750</v>
      </c>
      <c r="D592" t="n">
        <v>29172657</v>
      </c>
      <c r="E592" t="n">
        <v>1</v>
      </c>
      <c r="F592" t="n">
        <v>1</v>
      </c>
      <c r="G592" t="n">
        <v>1</v>
      </c>
      <c r="H592" t="n">
        <v>2</v>
      </c>
      <c r="I592" t="inlineStr">
        <is>
          <t>040502</t>
        </is>
      </c>
      <c r="J592" t="inlineStr">
        <is>
          <t>ТСЭМ Московской обл., 040502, приказ Минстроя России №675/пр от 28.02.2017 № 264/пр</t>
        </is>
      </c>
      <c r="K592" t="inlineStr">
        <is>
          <t>Установки для сварки ручной дуговой (постоянного тока)</t>
        </is>
      </c>
      <c r="L592" t="n">
        <v>1368</v>
      </c>
      <c r="N592" t="n">
        <v>1011</v>
      </c>
      <c r="O592" t="inlineStr">
        <is>
          <t>маш.-ч</t>
        </is>
      </c>
      <c r="P592" t="inlineStr">
        <is>
          <t>маш.-ч</t>
        </is>
      </c>
      <c r="Q592" t="n">
        <v>1</v>
      </c>
      <c r="X592" t="n">
        <v>0.13</v>
      </c>
      <c r="Y592" t="n">
        <v>0</v>
      </c>
      <c r="Z592" t="n">
        <v>8.1</v>
      </c>
      <c r="AA592" t="n">
        <v>0</v>
      </c>
      <c r="AB592" t="n">
        <v>0</v>
      </c>
      <c r="AC592" t="n">
        <v>0</v>
      </c>
      <c r="AD592" t="n">
        <v>1</v>
      </c>
      <c r="AE592" t="n">
        <v>0</v>
      </c>
      <c r="AF592" t="inlineStr">
        <is>
          <t>)*0,2</t>
        </is>
      </c>
      <c r="AG592" t="n">
        <v>0.026</v>
      </c>
      <c r="AH592" t="n">
        <v>2</v>
      </c>
      <c r="AI592" t="n">
        <v>78861752</v>
      </c>
      <c r="AJ592" t="n">
        <v>618</v>
      </c>
      <c r="AK592" t="n">
        <v>0</v>
      </c>
      <c r="AL592" t="n">
        <v>0</v>
      </c>
      <c r="AM592" t="n">
        <v>0</v>
      </c>
      <c r="AN592" t="n">
        <v>0</v>
      </c>
      <c r="AO592" t="n">
        <v>0</v>
      </c>
      <c r="AP592" t="n">
        <v>0</v>
      </c>
      <c r="AQ592" t="n">
        <v>0</v>
      </c>
      <c r="AR592" t="n">
        <v>0</v>
      </c>
    </row>
    <row r="593">
      <c r="A593">
        <f>ROW(Source!A1713)</f>
        <v/>
      </c>
      <c r="B593" t="n">
        <v>78861768</v>
      </c>
      <c r="C593" t="n">
        <v>78861750</v>
      </c>
      <c r="D593" t="n">
        <v>29174500</v>
      </c>
      <c r="E593" t="n">
        <v>1</v>
      </c>
      <c r="F593" t="n">
        <v>1</v>
      </c>
      <c r="G593" t="n">
        <v>1</v>
      </c>
      <c r="H593" t="n">
        <v>2</v>
      </c>
      <c r="I593" t="inlineStr">
        <is>
          <t>330206</t>
        </is>
      </c>
      <c r="J593" t="inlineStr">
        <is>
          <t>ТСЭМ Московской обл., 330206, приказ Минстроя России №675/пр от 28.02.2017 № 264/пр</t>
        </is>
      </c>
      <c r="K593" t="inlineStr">
        <is>
          <t>Дрели электрические</t>
        </is>
      </c>
      <c r="L593" t="n">
        <v>1368</v>
      </c>
      <c r="N593" t="n">
        <v>1011</v>
      </c>
      <c r="O593" t="inlineStr">
        <is>
          <t>маш.-ч</t>
        </is>
      </c>
      <c r="P593" t="inlineStr">
        <is>
          <t>маш.-ч</t>
        </is>
      </c>
      <c r="Q593" t="n">
        <v>1</v>
      </c>
      <c r="X593" t="n">
        <v>0.04</v>
      </c>
      <c r="Y593" t="n">
        <v>0</v>
      </c>
      <c r="Z593" t="n">
        <v>1.95</v>
      </c>
      <c r="AA593" t="n">
        <v>0</v>
      </c>
      <c r="AB593" t="n">
        <v>0</v>
      </c>
      <c r="AC593" t="n">
        <v>0</v>
      </c>
      <c r="AD593" t="n">
        <v>1</v>
      </c>
      <c r="AE593" t="n">
        <v>0</v>
      </c>
      <c r="AF593" t="inlineStr">
        <is>
          <t>)*0,2</t>
        </is>
      </c>
      <c r="AG593" t="n">
        <v>0.008</v>
      </c>
      <c r="AH593" t="n">
        <v>2</v>
      </c>
      <c r="AI593" t="n">
        <v>78861753</v>
      </c>
      <c r="AJ593" t="n">
        <v>619</v>
      </c>
      <c r="AK593" t="n">
        <v>0</v>
      </c>
      <c r="AL593" t="n">
        <v>0</v>
      </c>
      <c r="AM593" t="n">
        <v>0</v>
      </c>
      <c r="AN593" t="n">
        <v>0</v>
      </c>
      <c r="AO593" t="n">
        <v>0</v>
      </c>
      <c r="AP593" t="n">
        <v>0</v>
      </c>
      <c r="AQ593" t="n">
        <v>0</v>
      </c>
      <c r="AR593" t="n">
        <v>0</v>
      </c>
    </row>
    <row r="594">
      <c r="A594">
        <f>ROW(Source!A1713)</f>
        <v/>
      </c>
      <c r="B594" t="n">
        <v>78861769</v>
      </c>
      <c r="C594" t="n">
        <v>78861750</v>
      </c>
      <c r="D594" t="n">
        <v>29110546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101-1665</t>
        </is>
      </c>
      <c r="J594" t="inlineStr">
        <is>
          <t>ТССЦ Московской обл., 101-1665, приказ Минстроя России №675/пр от 28.02.2017 № 254/пр</t>
        </is>
      </c>
      <c r="K594" t="inlineStr">
        <is>
          <t>Лак электроизоляционный 318</t>
        </is>
      </c>
      <c r="L594" t="n">
        <v>1346</v>
      </c>
      <c r="N594" t="n">
        <v>1009</v>
      </c>
      <c r="O594" t="inlineStr">
        <is>
          <t>кг</t>
        </is>
      </c>
      <c r="P594" t="inlineStr">
        <is>
          <t>кг</t>
        </is>
      </c>
      <c r="Q594" t="n">
        <v>1</v>
      </c>
      <c r="X594" t="n">
        <v>0.006</v>
      </c>
      <c r="Y594" t="n">
        <v>35.63</v>
      </c>
      <c r="Z594" t="n">
        <v>0</v>
      </c>
      <c r="AA594" t="n">
        <v>0</v>
      </c>
      <c r="AB594" t="n">
        <v>0</v>
      </c>
      <c r="AC594" t="n">
        <v>0</v>
      </c>
      <c r="AD594" t="n">
        <v>1</v>
      </c>
      <c r="AE594" t="n">
        <v>0</v>
      </c>
      <c r="AF594" t="inlineStr">
        <is>
          <t>)*0,2</t>
        </is>
      </c>
      <c r="AG594" t="n">
        <v>0.0012</v>
      </c>
      <c r="AH594" t="n">
        <v>2</v>
      </c>
      <c r="AI594" t="n">
        <v>78861754</v>
      </c>
      <c r="AJ594" t="n">
        <v>620</v>
      </c>
      <c r="AK594" t="n">
        <v>0</v>
      </c>
      <c r="AL594" t="n">
        <v>0</v>
      </c>
      <c r="AM594" t="n">
        <v>0</v>
      </c>
      <c r="AN594" t="n">
        <v>0</v>
      </c>
      <c r="AO594" t="n">
        <v>0</v>
      </c>
      <c r="AP594" t="n">
        <v>0</v>
      </c>
      <c r="AQ594" t="n">
        <v>0</v>
      </c>
      <c r="AR594" t="n">
        <v>0</v>
      </c>
    </row>
    <row r="595">
      <c r="A595">
        <f>ROW(Source!A1713)</f>
        <v/>
      </c>
      <c r="B595" t="n">
        <v>78861770</v>
      </c>
      <c r="C595" t="n">
        <v>78861750</v>
      </c>
      <c r="D595" t="n">
        <v>29113980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101-1924</t>
        </is>
      </c>
      <c r="J595" t="inlineStr">
        <is>
          <t>ТССЦ Московской обл., 101-1924, приказ Минстроя России №675/пр от 28.02.2017 № 254/пр</t>
        </is>
      </c>
      <c r="K595" t="inlineStr">
        <is>
          <t>Электроды диаметром 4 мм Э42А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X595" t="n">
        <v>0.07000000000000001</v>
      </c>
      <c r="Y595" t="n">
        <v>14.31</v>
      </c>
      <c r="Z595" t="n">
        <v>0</v>
      </c>
      <c r="AA595" t="n">
        <v>0</v>
      </c>
      <c r="AB595" t="n">
        <v>0</v>
      </c>
      <c r="AC595" t="n">
        <v>0</v>
      </c>
      <c r="AD595" t="n">
        <v>1</v>
      </c>
      <c r="AE595" t="n">
        <v>0</v>
      </c>
      <c r="AF595" t="inlineStr">
        <is>
          <t>)*0,2</t>
        </is>
      </c>
      <c r="AG595" t="n">
        <v>0.014</v>
      </c>
      <c r="AH595" t="n">
        <v>2</v>
      </c>
      <c r="AI595" t="n">
        <v>78861755</v>
      </c>
      <c r="AJ595" t="n">
        <v>621</v>
      </c>
      <c r="AK595" t="n">
        <v>0</v>
      </c>
      <c r="AL595" t="n">
        <v>0</v>
      </c>
      <c r="AM595" t="n">
        <v>0</v>
      </c>
      <c r="AN595" t="n">
        <v>0</v>
      </c>
      <c r="AO595" t="n">
        <v>0</v>
      </c>
      <c r="AP595" t="n">
        <v>0</v>
      </c>
      <c r="AQ595" t="n">
        <v>0</v>
      </c>
      <c r="AR595" t="n">
        <v>0</v>
      </c>
    </row>
    <row r="596">
      <c r="A596">
        <f>ROW(Source!A1713)</f>
        <v/>
      </c>
      <c r="B596" t="n">
        <v>78861771</v>
      </c>
      <c r="C596" t="n">
        <v>78861750</v>
      </c>
      <c r="D596" t="n">
        <v>29108369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101-1964</t>
        </is>
      </c>
      <c r="J596" t="inlineStr">
        <is>
          <t>ТССЦ Московской обл., 101-1964, приказ Минстроя России №675/пр от 28.02.2017 № 254/пр</t>
        </is>
      </c>
      <c r="K596" t="inlineStr">
        <is>
          <t>Шпагат бумажный</t>
        </is>
      </c>
      <c r="L596" t="n">
        <v>1346</v>
      </c>
      <c r="N596" t="n">
        <v>1009</v>
      </c>
      <c r="O596" t="inlineStr">
        <is>
          <t>кг</t>
        </is>
      </c>
      <c r="P596" t="inlineStr">
        <is>
          <t>кг</t>
        </is>
      </c>
      <c r="Q596" t="n">
        <v>1</v>
      </c>
      <c r="X596" t="n">
        <v>0.001</v>
      </c>
      <c r="Y596" t="n">
        <v>18.9</v>
      </c>
      <c r="Z596" t="n">
        <v>0</v>
      </c>
      <c r="AA596" t="n">
        <v>0</v>
      </c>
      <c r="AB596" t="n">
        <v>0</v>
      </c>
      <c r="AC596" t="n">
        <v>0</v>
      </c>
      <c r="AD596" t="n">
        <v>1</v>
      </c>
      <c r="AE596" t="n">
        <v>0</v>
      </c>
      <c r="AF596" t="inlineStr">
        <is>
          <t>)*0,2</t>
        </is>
      </c>
      <c r="AG596" t="n">
        <v>0.0002</v>
      </c>
      <c r="AH596" t="n">
        <v>2</v>
      </c>
      <c r="AI596" t="n">
        <v>78861756</v>
      </c>
      <c r="AJ596" t="n">
        <v>622</v>
      </c>
      <c r="AK596" t="n">
        <v>0</v>
      </c>
      <c r="AL596" t="n">
        <v>0</v>
      </c>
      <c r="AM596" t="n">
        <v>0</v>
      </c>
      <c r="AN596" t="n">
        <v>0</v>
      </c>
      <c r="AO596" t="n">
        <v>0</v>
      </c>
      <c r="AP596" t="n">
        <v>0</v>
      </c>
      <c r="AQ596" t="n">
        <v>0</v>
      </c>
      <c r="AR596" t="n">
        <v>0</v>
      </c>
    </row>
    <row r="597">
      <c r="A597">
        <f>ROW(Source!A1713)</f>
        <v/>
      </c>
      <c r="B597" t="n">
        <v>78861772</v>
      </c>
      <c r="C597" t="n">
        <v>78861750</v>
      </c>
      <c r="D597" t="n">
        <v>29114246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101-1977</t>
        </is>
      </c>
      <c r="J597" t="inlineStr">
        <is>
          <t>ТССЦ Московской обл., 101-1977, приказ Минстроя России №675/пр от 28.02.2017 № 254/пр</t>
        </is>
      </c>
      <c r="K597" t="inlineStr">
        <is>
          <t>Болты с гайками и шайбами строительные</t>
        </is>
      </c>
      <c r="L597" t="n">
        <v>1346</v>
      </c>
      <c r="N597" t="n">
        <v>1009</v>
      </c>
      <c r="O597" t="inlineStr">
        <is>
          <t>кг</t>
        </is>
      </c>
      <c r="P597" t="inlineStr">
        <is>
          <t>кг</t>
        </is>
      </c>
      <c r="Q597" t="n">
        <v>1</v>
      </c>
      <c r="X597" t="n">
        <v>0.049</v>
      </c>
      <c r="Y597" t="n">
        <v>9.039999999999999</v>
      </c>
      <c r="Z597" t="n">
        <v>0</v>
      </c>
      <c r="AA597" t="n">
        <v>0</v>
      </c>
      <c r="AB597" t="n">
        <v>0</v>
      </c>
      <c r="AC597" t="n">
        <v>0</v>
      </c>
      <c r="AD597" t="n">
        <v>1</v>
      </c>
      <c r="AE597" t="n">
        <v>0</v>
      </c>
      <c r="AF597" t="inlineStr">
        <is>
          <t>)*0,2</t>
        </is>
      </c>
      <c r="AG597" t="n">
        <v>0.009800000000000001</v>
      </c>
      <c r="AH597" t="n">
        <v>2</v>
      </c>
      <c r="AI597" t="n">
        <v>78861757</v>
      </c>
      <c r="AJ597" t="n">
        <v>623</v>
      </c>
      <c r="AK597" t="n">
        <v>0</v>
      </c>
      <c r="AL597" t="n">
        <v>0</v>
      </c>
      <c r="AM597" t="n">
        <v>0</v>
      </c>
      <c r="AN597" t="n">
        <v>0</v>
      </c>
      <c r="AO597" t="n">
        <v>0</v>
      </c>
      <c r="AP597" t="n">
        <v>0</v>
      </c>
      <c r="AQ597" t="n">
        <v>0</v>
      </c>
      <c r="AR597" t="n">
        <v>0</v>
      </c>
    </row>
    <row r="598">
      <c r="A598">
        <f>ROW(Source!A1713)</f>
        <v/>
      </c>
      <c r="B598" t="n">
        <v>78861773</v>
      </c>
      <c r="C598" t="n">
        <v>78861750</v>
      </c>
      <c r="D598" t="n">
        <v>29110426</v>
      </c>
      <c r="E598" t="n">
        <v>1</v>
      </c>
      <c r="F598" t="n">
        <v>1</v>
      </c>
      <c r="G598" t="n">
        <v>1</v>
      </c>
      <c r="H598" t="n">
        <v>3</v>
      </c>
      <c r="I598" t="inlineStr">
        <is>
          <t>101-2143</t>
        </is>
      </c>
      <c r="J598" t="inlineStr">
        <is>
          <t>ТССЦ Московской обл., 101-2143, приказ Минстроя России №675/пр от 28.02.2017 № 254/пр</t>
        </is>
      </c>
      <c r="K598" t="inlineStr">
        <is>
          <t>Краска</t>
        </is>
      </c>
      <c r="L598" t="n">
        <v>1346</v>
      </c>
      <c r="N598" t="n">
        <v>1009</v>
      </c>
      <c r="O598" t="inlineStr">
        <is>
          <t>кг</t>
        </is>
      </c>
      <c r="P598" t="inlineStr">
        <is>
          <t>кг</t>
        </is>
      </c>
      <c r="Q598" t="n">
        <v>1</v>
      </c>
      <c r="X598" t="n">
        <v>0.036</v>
      </c>
      <c r="Y598" t="n">
        <v>28.67</v>
      </c>
      <c r="Z598" t="n">
        <v>0</v>
      </c>
      <c r="AA598" t="n">
        <v>0</v>
      </c>
      <c r="AB598" t="n">
        <v>0</v>
      </c>
      <c r="AC598" t="n">
        <v>0</v>
      </c>
      <c r="AD598" t="n">
        <v>1</v>
      </c>
      <c r="AE598" t="n">
        <v>0</v>
      </c>
      <c r="AF598" t="inlineStr">
        <is>
          <t>)*0,2</t>
        </is>
      </c>
      <c r="AG598" t="n">
        <v>0.0072</v>
      </c>
      <c r="AH598" t="n">
        <v>2</v>
      </c>
      <c r="AI598" t="n">
        <v>78861758</v>
      </c>
      <c r="AJ598" t="n">
        <v>624</v>
      </c>
      <c r="AK598" t="n">
        <v>0</v>
      </c>
      <c r="AL598" t="n">
        <v>0</v>
      </c>
      <c r="AM598" t="n">
        <v>0</v>
      </c>
      <c r="AN598" t="n">
        <v>0</v>
      </c>
      <c r="AO598" t="n">
        <v>0</v>
      </c>
      <c r="AP598" t="n">
        <v>0</v>
      </c>
      <c r="AQ598" t="n">
        <v>0</v>
      </c>
      <c r="AR598" t="n">
        <v>0</v>
      </c>
    </row>
    <row r="599">
      <c r="A599">
        <f>ROW(Source!A1713)</f>
        <v/>
      </c>
      <c r="B599" t="n">
        <v>78861774</v>
      </c>
      <c r="C599" t="n">
        <v>78861750</v>
      </c>
      <c r="D599" t="n">
        <v>29107961</v>
      </c>
      <c r="E599" t="n">
        <v>1</v>
      </c>
      <c r="F599" t="n">
        <v>1</v>
      </c>
      <c r="G599" t="n">
        <v>1</v>
      </c>
      <c r="H599" t="n">
        <v>3</v>
      </c>
      <c r="I599" t="inlineStr">
        <is>
          <t>101-2365</t>
        </is>
      </c>
      <c r="J599" t="inlineStr">
        <is>
          <t>ТССЦ Московской обл., 101-2365, приказ Минстроя России №675/пр от 28.02.2017 № 254/пр</t>
        </is>
      </c>
      <c r="K599" t="inlineStr">
        <is>
          <t>Нитки швейные</t>
        </is>
      </c>
      <c r="L599" t="n">
        <v>1346</v>
      </c>
      <c r="N599" t="n">
        <v>1009</v>
      </c>
      <c r="O599" t="inlineStr">
        <is>
          <t>кг</t>
        </is>
      </c>
      <c r="P599" t="inlineStr">
        <is>
          <t>кг</t>
        </is>
      </c>
      <c r="Q599" t="n">
        <v>1</v>
      </c>
      <c r="X599" t="n">
        <v>0.001</v>
      </c>
      <c r="Y599" t="n">
        <v>133.05</v>
      </c>
      <c r="Z599" t="n">
        <v>0</v>
      </c>
      <c r="AA599" t="n">
        <v>0</v>
      </c>
      <c r="AB599" t="n">
        <v>0</v>
      </c>
      <c r="AC599" t="n">
        <v>0</v>
      </c>
      <c r="AD599" t="n">
        <v>1</v>
      </c>
      <c r="AE599" t="n">
        <v>0</v>
      </c>
      <c r="AF599" t="inlineStr">
        <is>
          <t>)*0,2</t>
        </is>
      </c>
      <c r="AG599" t="n">
        <v>0.0002</v>
      </c>
      <c r="AH599" t="n">
        <v>2</v>
      </c>
      <c r="AI599" t="n">
        <v>78861759</v>
      </c>
      <c r="AJ599" t="n">
        <v>625</v>
      </c>
      <c r="AK599" t="n">
        <v>0</v>
      </c>
      <c r="AL599" t="n">
        <v>0</v>
      </c>
      <c r="AM599" t="n">
        <v>0</v>
      </c>
      <c r="AN599" t="n">
        <v>0</v>
      </c>
      <c r="AO599" t="n">
        <v>0</v>
      </c>
      <c r="AP599" t="n">
        <v>0</v>
      </c>
      <c r="AQ599" t="n">
        <v>0</v>
      </c>
      <c r="AR599" t="n">
        <v>0</v>
      </c>
    </row>
    <row r="600">
      <c r="A600">
        <f>ROW(Source!A1713)</f>
        <v/>
      </c>
      <c r="B600" t="n">
        <v>78861775</v>
      </c>
      <c r="C600" t="n">
        <v>78861750</v>
      </c>
      <c r="D600" t="n">
        <v>29110838</v>
      </c>
      <c r="E600" t="n">
        <v>1</v>
      </c>
      <c r="F600" t="n">
        <v>1</v>
      </c>
      <c r="G600" t="n">
        <v>1</v>
      </c>
      <c r="H600" t="n">
        <v>3</v>
      </c>
      <c r="I600" t="inlineStr">
        <is>
          <t>101-2499</t>
        </is>
      </c>
      <c r="J600" t="inlineStr">
        <is>
          <t>ТССЦ Московской обл., 101-2499, приказ Минстроя России №675/пр от 28.02.2017 № 254/пр</t>
        </is>
      </c>
      <c r="K600" t="inlineStr">
        <is>
          <t>Лента изоляционная прорезиненная односторонняя ширина 20 мм, толщина 0,25-0,35 мм</t>
        </is>
      </c>
      <c r="L600" t="n">
        <v>1346</v>
      </c>
      <c r="N600" t="n">
        <v>1009</v>
      </c>
      <c r="O600" t="inlineStr">
        <is>
          <t>кг</t>
        </is>
      </c>
      <c r="P600" t="inlineStr">
        <is>
          <t>кг</t>
        </is>
      </c>
      <c r="Q600" t="n">
        <v>1</v>
      </c>
      <c r="X600" t="n">
        <v>0.012</v>
      </c>
      <c r="Y600" t="n">
        <v>30.5</v>
      </c>
      <c r="Z600" t="n">
        <v>0</v>
      </c>
      <c r="AA600" t="n">
        <v>0</v>
      </c>
      <c r="AB600" t="n">
        <v>0</v>
      </c>
      <c r="AC600" t="n">
        <v>0</v>
      </c>
      <c r="AD600" t="n">
        <v>1</v>
      </c>
      <c r="AE600" t="n">
        <v>0</v>
      </c>
      <c r="AF600" t="inlineStr">
        <is>
          <t>)*0,2</t>
        </is>
      </c>
      <c r="AG600" t="n">
        <v>0.0024</v>
      </c>
      <c r="AH600" t="n">
        <v>2</v>
      </c>
      <c r="AI600" t="n">
        <v>78861760</v>
      </c>
      <c r="AJ600" t="n">
        <v>626</v>
      </c>
      <c r="AK600" t="n">
        <v>0</v>
      </c>
      <c r="AL600" t="n">
        <v>0</v>
      </c>
      <c r="AM600" t="n">
        <v>0</v>
      </c>
      <c r="AN600" t="n">
        <v>0</v>
      </c>
      <c r="AO600" t="n">
        <v>0</v>
      </c>
      <c r="AP600" t="n">
        <v>0</v>
      </c>
      <c r="AQ600" t="n">
        <v>0</v>
      </c>
      <c r="AR600" t="n">
        <v>0</v>
      </c>
    </row>
    <row r="601">
      <c r="A601">
        <f>ROW(Source!A1713)</f>
        <v/>
      </c>
      <c r="B601" t="n">
        <v>78861776</v>
      </c>
      <c r="C601" t="n">
        <v>78861750</v>
      </c>
      <c r="D601" t="n">
        <v>29114470</v>
      </c>
      <c r="E601" t="n">
        <v>1</v>
      </c>
      <c r="F601" t="n">
        <v>1</v>
      </c>
      <c r="G601" t="n">
        <v>1</v>
      </c>
      <c r="H601" t="n">
        <v>3</v>
      </c>
      <c r="I601" t="inlineStr">
        <is>
          <t>101-3914</t>
        </is>
      </c>
      <c r="J601" t="inlineStr">
        <is>
          <t>ТССЦ Московской обл., 101-3914, приказ Минстроя России №675/пр от 28.02.2017 № 254/пр</t>
        </is>
      </c>
      <c r="K601" t="inlineStr">
        <is>
          <t>Дюбели распорные полипропиленовые</t>
        </is>
      </c>
      <c r="L601" t="n">
        <v>1355</v>
      </c>
      <c r="N601" t="n">
        <v>1010</v>
      </c>
      <c r="O601" t="inlineStr">
        <is>
          <t>100 шт.</t>
        </is>
      </c>
      <c r="P601" t="inlineStr">
        <is>
          <t>100 шт.</t>
        </is>
      </c>
      <c r="Q601" t="n">
        <v>100</v>
      </c>
      <c r="X601" t="n">
        <v>0.014</v>
      </c>
      <c r="Y601" t="n">
        <v>86.23999999999999</v>
      </c>
      <c r="Z601" t="n">
        <v>0</v>
      </c>
      <c r="AA601" t="n">
        <v>0</v>
      </c>
      <c r="AB601" t="n">
        <v>0</v>
      </c>
      <c r="AC601" t="n">
        <v>0</v>
      </c>
      <c r="AD601" t="n">
        <v>1</v>
      </c>
      <c r="AE601" t="n">
        <v>0</v>
      </c>
      <c r="AF601" t="inlineStr">
        <is>
          <t>)*0,2</t>
        </is>
      </c>
      <c r="AG601" t="n">
        <v>0.0028</v>
      </c>
      <c r="AH601" t="n">
        <v>2</v>
      </c>
      <c r="AI601" t="n">
        <v>78861761</v>
      </c>
      <c r="AJ601" t="n">
        <v>627</v>
      </c>
      <c r="AK601" t="n">
        <v>0</v>
      </c>
      <c r="AL601" t="n">
        <v>0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</row>
    <row r="602">
      <c r="A602">
        <f>ROW(Source!A1713)</f>
        <v/>
      </c>
      <c r="B602" t="n">
        <v>78861777</v>
      </c>
      <c r="C602" t="n">
        <v>78861750</v>
      </c>
      <c r="D602" t="n">
        <v>29129474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201-0843</t>
        </is>
      </c>
      <c r="J602" t="inlineStr">
        <is>
          <t>ТССЦ Московской обл., 201-0843, приказ Минстроя России №675/пр от 28.02.2017 № 255/пр</t>
        </is>
      </c>
      <c r="K602" t="inlineStr">
        <is>
          <t>Конструкции стальные индивидуальные решетчатые сварные массой до 0,1 т</t>
        </is>
      </c>
      <c r="L602" t="n">
        <v>1348</v>
      </c>
      <c r="N602" t="n">
        <v>1009</v>
      </c>
      <c r="O602" t="inlineStr">
        <is>
          <t>т</t>
        </is>
      </c>
      <c r="P602" t="inlineStr">
        <is>
          <t>т</t>
        </is>
      </c>
      <c r="Q602" t="n">
        <v>1000</v>
      </c>
      <c r="X602" t="n">
        <v>0.001</v>
      </c>
      <c r="Y602" t="n">
        <v>11534.49</v>
      </c>
      <c r="Z602" t="n">
        <v>0</v>
      </c>
      <c r="AA602" t="n">
        <v>0</v>
      </c>
      <c r="AB602" t="n">
        <v>0</v>
      </c>
      <c r="AC602" t="n">
        <v>0</v>
      </c>
      <c r="AD602" t="n">
        <v>1</v>
      </c>
      <c r="AE602" t="n">
        <v>0</v>
      </c>
      <c r="AF602" t="inlineStr">
        <is>
          <t>)*0,2</t>
        </is>
      </c>
      <c r="AG602" t="n">
        <v>0.0002</v>
      </c>
      <c r="AH602" t="n">
        <v>2</v>
      </c>
      <c r="AI602" t="n">
        <v>78861762</v>
      </c>
      <c r="AJ602" t="n">
        <v>628</v>
      </c>
      <c r="AK602" t="n">
        <v>0</v>
      </c>
      <c r="AL602" t="n">
        <v>0</v>
      </c>
      <c r="AM602" t="n">
        <v>0</v>
      </c>
      <c r="AN602" t="n">
        <v>0</v>
      </c>
      <c r="AO602" t="n">
        <v>0</v>
      </c>
      <c r="AP602" t="n">
        <v>0</v>
      </c>
      <c r="AQ602" t="n">
        <v>0</v>
      </c>
      <c r="AR602" t="n">
        <v>0</v>
      </c>
    </row>
    <row r="603">
      <c r="A603">
        <f>ROW(Source!A1713)</f>
        <v/>
      </c>
      <c r="B603" t="n">
        <v>78861778</v>
      </c>
      <c r="C603" t="n">
        <v>78861750</v>
      </c>
      <c r="D603" t="n">
        <v>29165774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509-0090</t>
        </is>
      </c>
      <c r="J603" t="inlineStr">
        <is>
          <t>ТССЦ Московской обл., 509-0090, приказ Минстроя России №675/пр от 28.02.2017 № 258/пр</t>
        </is>
      </c>
      <c r="K603" t="inlineStr">
        <is>
          <t>Перемычки гибкие, тип ПГС-50</t>
        </is>
      </c>
      <c r="L603" t="n">
        <v>1358</v>
      </c>
      <c r="N603" t="n">
        <v>1010</v>
      </c>
      <c r="O603" t="inlineStr">
        <is>
          <t>10 шт.</t>
        </is>
      </c>
      <c r="P603" t="inlineStr">
        <is>
          <t>10 шт.</t>
        </is>
      </c>
      <c r="Q603" t="n">
        <v>10</v>
      </c>
      <c r="X603" t="n">
        <v>0.1</v>
      </c>
      <c r="Y603" t="n">
        <v>40.9</v>
      </c>
      <c r="Z603" t="n">
        <v>0</v>
      </c>
      <c r="AA603" t="n">
        <v>0</v>
      </c>
      <c r="AB603" t="n">
        <v>0</v>
      </c>
      <c r="AC603" t="n">
        <v>0</v>
      </c>
      <c r="AD603" t="n">
        <v>1</v>
      </c>
      <c r="AE603" t="n">
        <v>0</v>
      </c>
      <c r="AF603" t="inlineStr">
        <is>
          <t>)*0,2</t>
        </is>
      </c>
      <c r="AG603" t="n">
        <v>0.02</v>
      </c>
      <c r="AH603" t="n">
        <v>2</v>
      </c>
      <c r="AI603" t="n">
        <v>78861763</v>
      </c>
      <c r="AJ603" t="n">
        <v>629</v>
      </c>
      <c r="AK603" t="n">
        <v>0</v>
      </c>
      <c r="AL603" t="n">
        <v>0</v>
      </c>
      <c r="AM603" t="n">
        <v>0</v>
      </c>
      <c r="AN603" t="n">
        <v>0</v>
      </c>
      <c r="AO603" t="n">
        <v>0</v>
      </c>
      <c r="AP603" t="n">
        <v>0</v>
      </c>
      <c r="AQ603" t="n">
        <v>0</v>
      </c>
      <c r="AR603" t="n">
        <v>0</v>
      </c>
    </row>
    <row r="604">
      <c r="A604">
        <f>ROW(Source!A1713)</f>
        <v/>
      </c>
      <c r="B604" t="n">
        <v>78861779</v>
      </c>
      <c r="C604" t="n">
        <v>78861750</v>
      </c>
      <c r="D604" t="n">
        <v>29171708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509-1210</t>
        </is>
      </c>
      <c r="J604" t="inlineStr">
        <is>
          <t>ТССЦ Московской обл., 509-1210, приказ Минстроя России №675/пр от 28.02.2017 № 258/пр</t>
        </is>
      </c>
      <c r="K604" t="inlineStr">
        <is>
          <t>Вазелин технический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X604" t="n">
        <v>0.006</v>
      </c>
      <c r="Y604" t="n">
        <v>30.6</v>
      </c>
      <c r="Z604" t="n">
        <v>0</v>
      </c>
      <c r="AA604" t="n">
        <v>0</v>
      </c>
      <c r="AB604" t="n">
        <v>0</v>
      </c>
      <c r="AC604" t="n">
        <v>0</v>
      </c>
      <c r="AD604" t="n">
        <v>1</v>
      </c>
      <c r="AE604" t="n">
        <v>0</v>
      </c>
      <c r="AF604" t="inlineStr">
        <is>
          <t>)*0,2</t>
        </is>
      </c>
      <c r="AG604" t="n">
        <v>0.0012</v>
      </c>
      <c r="AH604" t="n">
        <v>2</v>
      </c>
      <c r="AI604" t="n">
        <v>78861764</v>
      </c>
      <c r="AJ604" t="n">
        <v>630</v>
      </c>
      <c r="AK604" t="n">
        <v>0</v>
      </c>
      <c r="AL604" t="n">
        <v>0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</row>
    <row r="605">
      <c r="A605">
        <f>ROW(Source!A1713)</f>
        <v/>
      </c>
      <c r="B605" t="n">
        <v>78861780</v>
      </c>
      <c r="C605" t="n">
        <v>78861750</v>
      </c>
      <c r="D605" t="n">
        <v>29171808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999-9950</t>
        </is>
      </c>
      <c r="J605" t="inlineStr">
        <is>
          <t>ТССЦ Московской обл., 999-9950, приказ Минстроя России №675/пр от 21.09.2015 г.</t>
        </is>
      </c>
      <c r="K605" t="inlineStr">
        <is>
          <t>Вспомогательные ненормируемые материалы (2% от ОЗП)</t>
        </is>
      </c>
      <c r="L605" t="n">
        <v>1374</v>
      </c>
      <c r="N605" t="n">
        <v>1013</v>
      </c>
      <c r="O605" t="inlineStr">
        <is>
          <t>РУБ</t>
        </is>
      </c>
      <c r="P605" t="inlineStr">
        <is>
          <t>РУБ</t>
        </is>
      </c>
      <c r="Q605" t="n">
        <v>1</v>
      </c>
      <c r="X605" t="n">
        <v>0.3</v>
      </c>
      <c r="Y605" t="n">
        <v>1</v>
      </c>
      <c r="Z605" t="n">
        <v>0</v>
      </c>
      <c r="AA605" t="n">
        <v>0</v>
      </c>
      <c r="AB605" t="n">
        <v>0</v>
      </c>
      <c r="AC605" t="n">
        <v>0</v>
      </c>
      <c r="AD605" t="n">
        <v>1</v>
      </c>
      <c r="AE605" t="n">
        <v>0</v>
      </c>
      <c r="AF605" t="inlineStr">
        <is>
          <t>)*0,2</t>
        </is>
      </c>
      <c r="AG605" t="n">
        <v>0.06</v>
      </c>
      <c r="AH605" t="n">
        <v>2</v>
      </c>
      <c r="AI605" t="n">
        <v>78861765</v>
      </c>
      <c r="AJ605" t="n">
        <v>631</v>
      </c>
      <c r="AK605" t="n">
        <v>0</v>
      </c>
      <c r="AL605" t="n">
        <v>0</v>
      </c>
      <c r="AM605" t="n">
        <v>0</v>
      </c>
      <c r="AN605" t="n">
        <v>0</v>
      </c>
      <c r="AO605" t="n">
        <v>0</v>
      </c>
      <c r="AP605" t="n">
        <v>0</v>
      </c>
      <c r="AQ605" t="n">
        <v>0</v>
      </c>
      <c r="AR605" t="n">
        <v>0</v>
      </c>
    </row>
    <row r="606">
      <c r="A606">
        <f>ROW(Source!A1714)</f>
        <v/>
      </c>
      <c r="B606" t="n">
        <v>78861799</v>
      </c>
      <c r="C606" t="n">
        <v>78861781</v>
      </c>
      <c r="D606" t="n">
        <v>29361307</v>
      </c>
      <c r="E606" t="n">
        <v>1</v>
      </c>
      <c r="F606" t="n">
        <v>1</v>
      </c>
      <c r="G606" t="n">
        <v>1</v>
      </c>
      <c r="H606" t="n">
        <v>1</v>
      </c>
      <c r="I606" t="inlineStr">
        <is>
          <t>1-2039-90</t>
        </is>
      </c>
      <c r="J606" t="inlineStr"/>
      <c r="K606" t="inlineStr">
        <is>
          <t>Рабочий монтажник среднего разряда 3,9</t>
        </is>
      </c>
      <c r="L606" t="n">
        <v>1369</v>
      </c>
      <c r="N606" t="n">
        <v>1013</v>
      </c>
      <c r="O606" t="inlineStr">
        <is>
          <t>чел.-ч</t>
        </is>
      </c>
      <c r="P606" t="inlineStr">
        <is>
          <t>чел.-ч</t>
        </is>
      </c>
      <c r="Q606" t="n">
        <v>1</v>
      </c>
      <c r="X606" t="n">
        <v>1.56</v>
      </c>
      <c r="Y606" t="n">
        <v>0</v>
      </c>
      <c r="Z606" t="n">
        <v>0</v>
      </c>
      <c r="AA606" t="n">
        <v>0</v>
      </c>
      <c r="AB606" t="n">
        <v>9.51</v>
      </c>
      <c r="AC606" t="n">
        <v>0</v>
      </c>
      <c r="AD606" t="n">
        <v>1</v>
      </c>
      <c r="AE606" t="n">
        <v>1</v>
      </c>
      <c r="AF606" t="inlineStr"/>
      <c r="AG606" t="n">
        <v>1.56</v>
      </c>
      <c r="AH606" t="n">
        <v>2</v>
      </c>
      <c r="AI606" t="n">
        <v>78861782</v>
      </c>
      <c r="AJ606" t="n">
        <v>632</v>
      </c>
      <c r="AK606" t="n">
        <v>0</v>
      </c>
      <c r="AL606" t="n">
        <v>0</v>
      </c>
      <c r="AM606" t="n">
        <v>0</v>
      </c>
      <c r="AN606" t="n">
        <v>0</v>
      </c>
      <c r="AO606" t="n">
        <v>0</v>
      </c>
      <c r="AP606" t="n">
        <v>0</v>
      </c>
      <c r="AQ606" t="n">
        <v>0</v>
      </c>
      <c r="AR606" t="n">
        <v>0</v>
      </c>
    </row>
    <row r="607">
      <c r="A607">
        <f>ROW(Source!A1714)</f>
        <v/>
      </c>
      <c r="B607" t="n">
        <v>78861800</v>
      </c>
      <c r="C607" t="n">
        <v>78861781</v>
      </c>
      <c r="D607" t="n">
        <v>29172657</v>
      </c>
      <c r="E607" t="n">
        <v>1</v>
      </c>
      <c r="F607" t="n">
        <v>1</v>
      </c>
      <c r="G607" t="n">
        <v>1</v>
      </c>
      <c r="H607" t="n">
        <v>2</v>
      </c>
      <c r="I607" t="inlineStr">
        <is>
          <t>040502</t>
        </is>
      </c>
      <c r="J607" t="inlineStr">
        <is>
          <t>ТСЭМ Московской обл., 040502, приказ Минстроя России №675/пр от 28.02.2017 № 264/пр</t>
        </is>
      </c>
      <c r="K607" t="inlineStr">
        <is>
          <t>Установки для сварки ручной дуговой (постоянного тока)</t>
        </is>
      </c>
      <c r="L607" t="n">
        <v>1368</v>
      </c>
      <c r="N607" t="n">
        <v>1011</v>
      </c>
      <c r="O607" t="inlineStr">
        <is>
          <t>маш.-ч</t>
        </is>
      </c>
      <c r="P607" t="inlineStr">
        <is>
          <t>маш.-ч</t>
        </is>
      </c>
      <c r="Q607" t="n">
        <v>1</v>
      </c>
      <c r="X607" t="n">
        <v>0.13</v>
      </c>
      <c r="Y607" t="n">
        <v>0</v>
      </c>
      <c r="Z607" t="n">
        <v>8.1</v>
      </c>
      <c r="AA607" t="n">
        <v>0</v>
      </c>
      <c r="AB607" t="n">
        <v>0</v>
      </c>
      <c r="AC607" t="n">
        <v>0</v>
      </c>
      <c r="AD607" t="n">
        <v>1</v>
      </c>
      <c r="AE607" t="n">
        <v>0</v>
      </c>
      <c r="AF607" t="inlineStr"/>
      <c r="AG607" t="n">
        <v>0.13</v>
      </c>
      <c r="AH607" t="n">
        <v>2</v>
      </c>
      <c r="AI607" t="n">
        <v>78861783</v>
      </c>
      <c r="AJ607" t="n">
        <v>633</v>
      </c>
      <c r="AK607" t="n">
        <v>0</v>
      </c>
      <c r="AL607" t="n">
        <v>0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</row>
    <row r="608">
      <c r="A608">
        <f>ROW(Source!A1714)</f>
        <v/>
      </c>
      <c r="B608" t="n">
        <v>78861801</v>
      </c>
      <c r="C608" t="n">
        <v>78861781</v>
      </c>
      <c r="D608" t="n">
        <v>29174500</v>
      </c>
      <c r="E608" t="n">
        <v>1</v>
      </c>
      <c r="F608" t="n">
        <v>1</v>
      </c>
      <c r="G608" t="n">
        <v>1</v>
      </c>
      <c r="H608" t="n">
        <v>2</v>
      </c>
      <c r="I608" t="inlineStr">
        <is>
          <t>330206</t>
        </is>
      </c>
      <c r="J608" t="inlineStr">
        <is>
          <t>ТСЭМ Московской обл., 330206, приказ Минстроя России №675/пр от 28.02.2017 № 264/пр</t>
        </is>
      </c>
      <c r="K608" t="inlineStr">
        <is>
          <t>Дрели электрические</t>
        </is>
      </c>
      <c r="L608" t="n">
        <v>1368</v>
      </c>
      <c r="N608" t="n">
        <v>1011</v>
      </c>
      <c r="O608" t="inlineStr">
        <is>
          <t>маш.-ч</t>
        </is>
      </c>
      <c r="P608" t="inlineStr">
        <is>
          <t>маш.-ч</t>
        </is>
      </c>
      <c r="Q608" t="n">
        <v>1</v>
      </c>
      <c r="X608" t="n">
        <v>0.04</v>
      </c>
      <c r="Y608" t="n">
        <v>0</v>
      </c>
      <c r="Z608" t="n">
        <v>1.95</v>
      </c>
      <c r="AA608" t="n">
        <v>0</v>
      </c>
      <c r="AB608" t="n">
        <v>0</v>
      </c>
      <c r="AC608" t="n">
        <v>0</v>
      </c>
      <c r="AD608" t="n">
        <v>1</v>
      </c>
      <c r="AE608" t="n">
        <v>0</v>
      </c>
      <c r="AF608" t="inlineStr"/>
      <c r="AG608" t="n">
        <v>0.04</v>
      </c>
      <c r="AH608" t="n">
        <v>2</v>
      </c>
      <c r="AI608" t="n">
        <v>78861784</v>
      </c>
      <c r="AJ608" t="n">
        <v>634</v>
      </c>
      <c r="AK608" t="n">
        <v>0</v>
      </c>
      <c r="AL608" t="n">
        <v>0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</row>
    <row r="609">
      <c r="A609">
        <f>ROW(Source!A1714)</f>
        <v/>
      </c>
      <c r="B609" t="n">
        <v>78861802</v>
      </c>
      <c r="C609" t="n">
        <v>78861781</v>
      </c>
      <c r="D609" t="n">
        <v>29110546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101-1665</t>
        </is>
      </c>
      <c r="J609" t="inlineStr">
        <is>
          <t>ТССЦ Московской обл., 101-1665, приказ Минстроя России №675/пр от 28.02.2017 № 254/пр</t>
        </is>
      </c>
      <c r="K609" t="inlineStr">
        <is>
          <t>Лак электроизоляционный 318</t>
        </is>
      </c>
      <c r="L609" t="n">
        <v>1346</v>
      </c>
      <c r="N609" t="n">
        <v>1009</v>
      </c>
      <c r="O609" t="inlineStr">
        <is>
          <t>кг</t>
        </is>
      </c>
      <c r="P609" t="inlineStr">
        <is>
          <t>кг</t>
        </is>
      </c>
      <c r="Q609" t="n">
        <v>1</v>
      </c>
      <c r="X609" t="n">
        <v>0.006</v>
      </c>
      <c r="Y609" t="n">
        <v>35.63</v>
      </c>
      <c r="Z609" t="n">
        <v>0</v>
      </c>
      <c r="AA609" t="n">
        <v>0</v>
      </c>
      <c r="AB609" t="n">
        <v>0</v>
      </c>
      <c r="AC609" t="n">
        <v>0</v>
      </c>
      <c r="AD609" t="n">
        <v>1</v>
      </c>
      <c r="AE609" t="n">
        <v>0</v>
      </c>
      <c r="AF609" t="inlineStr"/>
      <c r="AG609" t="n">
        <v>0.006</v>
      </c>
      <c r="AH609" t="n">
        <v>2</v>
      </c>
      <c r="AI609" t="n">
        <v>78861785</v>
      </c>
      <c r="AJ609" t="n">
        <v>635</v>
      </c>
      <c r="AK609" t="n">
        <v>0</v>
      </c>
      <c r="AL609" t="n">
        <v>0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</row>
    <row r="610">
      <c r="A610">
        <f>ROW(Source!A1714)</f>
        <v/>
      </c>
      <c r="B610" t="n">
        <v>78861803</v>
      </c>
      <c r="C610" t="n">
        <v>78861781</v>
      </c>
      <c r="D610" t="n">
        <v>29113980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101-1924</t>
        </is>
      </c>
      <c r="J610" t="inlineStr">
        <is>
          <t>ТССЦ Московской обл., 101-1924, приказ Минстроя России №675/пр от 28.02.2017 № 254/пр</t>
        </is>
      </c>
      <c r="K610" t="inlineStr">
        <is>
          <t>Электроды диаметром 4 мм Э42А</t>
        </is>
      </c>
      <c r="L610" t="n">
        <v>1346</v>
      </c>
      <c r="N610" t="n">
        <v>1009</v>
      </c>
      <c r="O610" t="inlineStr">
        <is>
          <t>кг</t>
        </is>
      </c>
      <c r="P610" t="inlineStr">
        <is>
          <t>кг</t>
        </is>
      </c>
      <c r="Q610" t="n">
        <v>1</v>
      </c>
      <c r="X610" t="n">
        <v>0.07000000000000001</v>
      </c>
      <c r="Y610" t="n">
        <v>14.31</v>
      </c>
      <c r="Z610" t="n">
        <v>0</v>
      </c>
      <c r="AA610" t="n">
        <v>0</v>
      </c>
      <c r="AB610" t="n">
        <v>0</v>
      </c>
      <c r="AC610" t="n">
        <v>0</v>
      </c>
      <c r="AD610" t="n">
        <v>1</v>
      </c>
      <c r="AE610" t="n">
        <v>0</v>
      </c>
      <c r="AF610" t="inlineStr"/>
      <c r="AG610" t="n">
        <v>0.07000000000000001</v>
      </c>
      <c r="AH610" t="n">
        <v>2</v>
      </c>
      <c r="AI610" t="n">
        <v>78861786</v>
      </c>
      <c r="AJ610" t="n">
        <v>636</v>
      </c>
      <c r="AK610" t="n">
        <v>0</v>
      </c>
      <c r="AL610" t="n">
        <v>0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</row>
    <row r="611">
      <c r="A611">
        <f>ROW(Source!A1714)</f>
        <v/>
      </c>
      <c r="B611" t="n">
        <v>78861804</v>
      </c>
      <c r="C611" t="n">
        <v>78861781</v>
      </c>
      <c r="D611" t="n">
        <v>29108369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101-1964</t>
        </is>
      </c>
      <c r="J611" t="inlineStr">
        <is>
          <t>ТССЦ Московской обл., 101-1964, приказ Минстроя России №675/пр от 28.02.2017 № 254/пр</t>
        </is>
      </c>
      <c r="K611" t="inlineStr">
        <is>
          <t>Шпагат бумажный</t>
        </is>
      </c>
      <c r="L611" t="n">
        <v>1346</v>
      </c>
      <c r="N611" t="n">
        <v>1009</v>
      </c>
      <c r="O611" t="inlineStr">
        <is>
          <t>кг</t>
        </is>
      </c>
      <c r="P611" t="inlineStr">
        <is>
          <t>кг</t>
        </is>
      </c>
      <c r="Q611" t="n">
        <v>1</v>
      </c>
      <c r="X611" t="n">
        <v>0.001</v>
      </c>
      <c r="Y611" t="n">
        <v>18.9</v>
      </c>
      <c r="Z611" t="n">
        <v>0</v>
      </c>
      <c r="AA611" t="n">
        <v>0</v>
      </c>
      <c r="AB611" t="n">
        <v>0</v>
      </c>
      <c r="AC611" t="n">
        <v>0</v>
      </c>
      <c r="AD611" t="n">
        <v>1</v>
      </c>
      <c r="AE611" t="n">
        <v>0</v>
      </c>
      <c r="AF611" t="inlineStr"/>
      <c r="AG611" t="n">
        <v>0.001</v>
      </c>
      <c r="AH611" t="n">
        <v>2</v>
      </c>
      <c r="AI611" t="n">
        <v>78861787</v>
      </c>
      <c r="AJ611" t="n">
        <v>637</v>
      </c>
      <c r="AK611" t="n">
        <v>0</v>
      </c>
      <c r="AL611" t="n">
        <v>0</v>
      </c>
      <c r="AM611" t="n">
        <v>0</v>
      </c>
      <c r="AN611" t="n">
        <v>0</v>
      </c>
      <c r="AO611" t="n">
        <v>0</v>
      </c>
      <c r="AP611" t="n">
        <v>0</v>
      </c>
      <c r="AQ611" t="n">
        <v>0</v>
      </c>
      <c r="AR611" t="n">
        <v>0</v>
      </c>
    </row>
    <row r="612">
      <c r="A612">
        <f>ROW(Source!A1714)</f>
        <v/>
      </c>
      <c r="B612" t="n">
        <v>78861805</v>
      </c>
      <c r="C612" t="n">
        <v>78861781</v>
      </c>
      <c r="D612" t="n">
        <v>29114246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101-1977</t>
        </is>
      </c>
      <c r="J612" t="inlineStr">
        <is>
          <t>ТССЦ Московской обл., 101-1977, приказ Минстроя России №675/пр от 28.02.2017 № 254/пр</t>
        </is>
      </c>
      <c r="K612" t="inlineStr">
        <is>
          <t>Болты с гайками и шайбами строительные</t>
        </is>
      </c>
      <c r="L612" t="n">
        <v>1346</v>
      </c>
      <c r="N612" t="n">
        <v>1009</v>
      </c>
      <c r="O612" t="inlineStr">
        <is>
          <t>кг</t>
        </is>
      </c>
      <c r="P612" t="inlineStr">
        <is>
          <t>кг</t>
        </is>
      </c>
      <c r="Q612" t="n">
        <v>1</v>
      </c>
      <c r="X612" t="n">
        <v>0.049</v>
      </c>
      <c r="Y612" t="n">
        <v>9.039999999999999</v>
      </c>
      <c r="Z612" t="n">
        <v>0</v>
      </c>
      <c r="AA612" t="n">
        <v>0</v>
      </c>
      <c r="AB612" t="n">
        <v>0</v>
      </c>
      <c r="AC612" t="n">
        <v>0</v>
      </c>
      <c r="AD612" t="n">
        <v>1</v>
      </c>
      <c r="AE612" t="n">
        <v>0</v>
      </c>
      <c r="AF612" t="inlineStr"/>
      <c r="AG612" t="n">
        <v>0.049</v>
      </c>
      <c r="AH612" t="n">
        <v>2</v>
      </c>
      <c r="AI612" t="n">
        <v>78861788</v>
      </c>
      <c r="AJ612" t="n">
        <v>638</v>
      </c>
      <c r="AK612" t="n">
        <v>0</v>
      </c>
      <c r="AL612" t="n">
        <v>0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</row>
    <row r="613">
      <c r="A613">
        <f>ROW(Source!A1714)</f>
        <v/>
      </c>
      <c r="B613" t="n">
        <v>78861806</v>
      </c>
      <c r="C613" t="n">
        <v>78861781</v>
      </c>
      <c r="D613" t="n">
        <v>29110426</v>
      </c>
      <c r="E613" t="n">
        <v>1</v>
      </c>
      <c r="F613" t="n">
        <v>1</v>
      </c>
      <c r="G613" t="n">
        <v>1</v>
      </c>
      <c r="H613" t="n">
        <v>3</v>
      </c>
      <c r="I613" t="inlineStr">
        <is>
          <t>101-2143</t>
        </is>
      </c>
      <c r="J613" t="inlineStr">
        <is>
          <t>ТССЦ Московской обл., 101-2143, приказ Минстроя России №675/пр от 28.02.2017 № 254/пр</t>
        </is>
      </c>
      <c r="K613" t="inlineStr">
        <is>
          <t>Краска</t>
        </is>
      </c>
      <c r="L613" t="n">
        <v>1346</v>
      </c>
      <c r="N613" t="n">
        <v>1009</v>
      </c>
      <c r="O613" t="inlineStr">
        <is>
          <t>кг</t>
        </is>
      </c>
      <c r="P613" t="inlineStr">
        <is>
          <t>кг</t>
        </is>
      </c>
      <c r="Q613" t="n">
        <v>1</v>
      </c>
      <c r="X613" t="n">
        <v>0.036</v>
      </c>
      <c r="Y613" t="n">
        <v>28.67</v>
      </c>
      <c r="Z613" t="n">
        <v>0</v>
      </c>
      <c r="AA613" t="n">
        <v>0</v>
      </c>
      <c r="AB613" t="n">
        <v>0</v>
      </c>
      <c r="AC613" t="n">
        <v>0</v>
      </c>
      <c r="AD613" t="n">
        <v>1</v>
      </c>
      <c r="AE613" t="n">
        <v>0</v>
      </c>
      <c r="AF613" t="inlineStr"/>
      <c r="AG613" t="n">
        <v>0.036</v>
      </c>
      <c r="AH613" t="n">
        <v>2</v>
      </c>
      <c r="AI613" t="n">
        <v>78861789</v>
      </c>
      <c r="AJ613" t="n">
        <v>639</v>
      </c>
      <c r="AK613" t="n">
        <v>0</v>
      </c>
      <c r="AL613" t="n">
        <v>0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</row>
    <row r="614">
      <c r="A614">
        <f>ROW(Source!A1714)</f>
        <v/>
      </c>
      <c r="B614" t="n">
        <v>78861807</v>
      </c>
      <c r="C614" t="n">
        <v>78861781</v>
      </c>
      <c r="D614" t="n">
        <v>29107961</v>
      </c>
      <c r="E614" t="n">
        <v>1</v>
      </c>
      <c r="F614" t="n">
        <v>1</v>
      </c>
      <c r="G614" t="n">
        <v>1</v>
      </c>
      <c r="H614" t="n">
        <v>3</v>
      </c>
      <c r="I614" t="inlineStr">
        <is>
          <t>101-2365</t>
        </is>
      </c>
      <c r="J614" t="inlineStr">
        <is>
          <t>ТССЦ Московской обл., 101-2365, приказ Минстроя России №675/пр от 28.02.2017 № 254/пр</t>
        </is>
      </c>
      <c r="K614" t="inlineStr">
        <is>
          <t>Нитки швейные</t>
        </is>
      </c>
      <c r="L614" t="n">
        <v>1346</v>
      </c>
      <c r="N614" t="n">
        <v>1009</v>
      </c>
      <c r="O614" t="inlineStr">
        <is>
          <t>кг</t>
        </is>
      </c>
      <c r="P614" t="inlineStr">
        <is>
          <t>кг</t>
        </is>
      </c>
      <c r="Q614" t="n">
        <v>1</v>
      </c>
      <c r="X614" t="n">
        <v>0.001</v>
      </c>
      <c r="Y614" t="n">
        <v>133.05</v>
      </c>
      <c r="Z614" t="n">
        <v>0</v>
      </c>
      <c r="AA614" t="n">
        <v>0</v>
      </c>
      <c r="AB614" t="n">
        <v>0</v>
      </c>
      <c r="AC614" t="n">
        <v>0</v>
      </c>
      <c r="AD614" t="n">
        <v>1</v>
      </c>
      <c r="AE614" t="n">
        <v>0</v>
      </c>
      <c r="AF614" t="inlineStr"/>
      <c r="AG614" t="n">
        <v>0.001</v>
      </c>
      <c r="AH614" t="n">
        <v>2</v>
      </c>
      <c r="AI614" t="n">
        <v>78861790</v>
      </c>
      <c r="AJ614" t="n">
        <v>640</v>
      </c>
      <c r="AK614" t="n">
        <v>0</v>
      </c>
      <c r="AL614" t="n">
        <v>0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</row>
    <row r="615">
      <c r="A615">
        <f>ROW(Source!A1714)</f>
        <v/>
      </c>
      <c r="B615" t="n">
        <v>78861808</v>
      </c>
      <c r="C615" t="n">
        <v>78861781</v>
      </c>
      <c r="D615" t="n">
        <v>29110838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101-2499</t>
        </is>
      </c>
      <c r="J615" t="inlineStr">
        <is>
          <t>ТССЦ Московской обл., 101-2499, приказ Минстроя России №675/пр от 28.02.2017 № 254/пр</t>
        </is>
      </c>
      <c r="K615" t="inlineStr">
        <is>
          <t>Лента изоляционная прорезиненная односторонняя ширина 20 мм, толщина 0,25-0,35 мм</t>
        </is>
      </c>
      <c r="L615" t="n">
        <v>1346</v>
      </c>
      <c r="N615" t="n">
        <v>1009</v>
      </c>
      <c r="O615" t="inlineStr">
        <is>
          <t>кг</t>
        </is>
      </c>
      <c r="P615" t="inlineStr">
        <is>
          <t>кг</t>
        </is>
      </c>
      <c r="Q615" t="n">
        <v>1</v>
      </c>
      <c r="X615" t="n">
        <v>0.012</v>
      </c>
      <c r="Y615" t="n">
        <v>30.5</v>
      </c>
      <c r="Z615" t="n">
        <v>0</v>
      </c>
      <c r="AA615" t="n">
        <v>0</v>
      </c>
      <c r="AB615" t="n">
        <v>0</v>
      </c>
      <c r="AC615" t="n">
        <v>0</v>
      </c>
      <c r="AD615" t="n">
        <v>1</v>
      </c>
      <c r="AE615" t="n">
        <v>0</v>
      </c>
      <c r="AF615" t="inlineStr"/>
      <c r="AG615" t="n">
        <v>0.012</v>
      </c>
      <c r="AH615" t="n">
        <v>2</v>
      </c>
      <c r="AI615" t="n">
        <v>78861791</v>
      </c>
      <c r="AJ615" t="n">
        <v>641</v>
      </c>
      <c r="AK615" t="n">
        <v>0</v>
      </c>
      <c r="AL615" t="n">
        <v>0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</row>
    <row r="616">
      <c r="A616">
        <f>ROW(Source!A1714)</f>
        <v/>
      </c>
      <c r="B616" t="n">
        <v>78861809</v>
      </c>
      <c r="C616" t="n">
        <v>78861781</v>
      </c>
      <c r="D616" t="n">
        <v>29114470</v>
      </c>
      <c r="E616" t="n">
        <v>1</v>
      </c>
      <c r="F616" t="n">
        <v>1</v>
      </c>
      <c r="G616" t="n">
        <v>1</v>
      </c>
      <c r="H616" t="n">
        <v>3</v>
      </c>
      <c r="I616" t="inlineStr">
        <is>
          <t>101-3914</t>
        </is>
      </c>
      <c r="J616" t="inlineStr">
        <is>
          <t>ТССЦ Московской обл., 101-3914, приказ Минстроя России №675/пр от 28.02.2017 № 254/пр</t>
        </is>
      </c>
      <c r="K616" t="inlineStr">
        <is>
          <t>Дюбели распорные полипропиленовые</t>
        </is>
      </c>
      <c r="L616" t="n">
        <v>1355</v>
      </c>
      <c r="N616" t="n">
        <v>1010</v>
      </c>
      <c r="O616" t="inlineStr">
        <is>
          <t>100 шт.</t>
        </is>
      </c>
      <c r="P616" t="inlineStr">
        <is>
          <t>100 шт.</t>
        </is>
      </c>
      <c r="Q616" t="n">
        <v>100</v>
      </c>
      <c r="X616" t="n">
        <v>0.014</v>
      </c>
      <c r="Y616" t="n">
        <v>86.23999999999999</v>
      </c>
      <c r="Z616" t="n">
        <v>0</v>
      </c>
      <c r="AA616" t="n">
        <v>0</v>
      </c>
      <c r="AB616" t="n">
        <v>0</v>
      </c>
      <c r="AC616" t="n">
        <v>0</v>
      </c>
      <c r="AD616" t="n">
        <v>1</v>
      </c>
      <c r="AE616" t="n">
        <v>0</v>
      </c>
      <c r="AF616" t="inlineStr"/>
      <c r="AG616" t="n">
        <v>0.014</v>
      </c>
      <c r="AH616" t="n">
        <v>2</v>
      </c>
      <c r="AI616" t="n">
        <v>78861792</v>
      </c>
      <c r="AJ616" t="n">
        <v>642</v>
      </c>
      <c r="AK616" t="n">
        <v>0</v>
      </c>
      <c r="AL616" t="n">
        <v>0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</row>
    <row r="617">
      <c r="A617">
        <f>ROW(Source!A1714)</f>
        <v/>
      </c>
      <c r="B617" t="n">
        <v>78861810</v>
      </c>
      <c r="C617" t="n">
        <v>78861781</v>
      </c>
      <c r="D617" t="n">
        <v>29129474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201-0843</t>
        </is>
      </c>
      <c r="J617" t="inlineStr">
        <is>
          <t>ТССЦ Московской обл., 201-0843, приказ Минстроя России №675/пр от 28.02.2017 № 255/пр</t>
        </is>
      </c>
      <c r="K617" t="inlineStr">
        <is>
          <t>Конструкции стальные индивидуальные решетчатые сварные массой до 0,1 т</t>
        </is>
      </c>
      <c r="L617" t="n">
        <v>1348</v>
      </c>
      <c r="N617" t="n">
        <v>1009</v>
      </c>
      <c r="O617" t="inlineStr">
        <is>
          <t>т</t>
        </is>
      </c>
      <c r="P617" t="inlineStr">
        <is>
          <t>т</t>
        </is>
      </c>
      <c r="Q617" t="n">
        <v>1000</v>
      </c>
      <c r="X617" t="n">
        <v>0.001</v>
      </c>
      <c r="Y617" t="n">
        <v>11534.49</v>
      </c>
      <c r="Z617" t="n">
        <v>0</v>
      </c>
      <c r="AA617" t="n">
        <v>0</v>
      </c>
      <c r="AB617" t="n">
        <v>0</v>
      </c>
      <c r="AC617" t="n">
        <v>0</v>
      </c>
      <c r="AD617" t="n">
        <v>1</v>
      </c>
      <c r="AE617" t="n">
        <v>0</v>
      </c>
      <c r="AF617" t="inlineStr"/>
      <c r="AG617" t="n">
        <v>0.001</v>
      </c>
      <c r="AH617" t="n">
        <v>2</v>
      </c>
      <c r="AI617" t="n">
        <v>78861793</v>
      </c>
      <c r="AJ617" t="n">
        <v>643</v>
      </c>
      <c r="AK617" t="n">
        <v>0</v>
      </c>
      <c r="AL617" t="n">
        <v>0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</row>
    <row r="618">
      <c r="A618">
        <f>ROW(Source!A1714)</f>
        <v/>
      </c>
      <c r="B618" t="n">
        <v>78861811</v>
      </c>
      <c r="C618" t="n">
        <v>78861781</v>
      </c>
      <c r="D618" t="n">
        <v>29165774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509-0090</t>
        </is>
      </c>
      <c r="J618" t="inlineStr">
        <is>
          <t>ТССЦ Московской обл., 509-0090, приказ Минстроя России №675/пр от 28.02.2017 № 258/пр</t>
        </is>
      </c>
      <c r="K618" t="inlineStr">
        <is>
          <t>Перемычки гибкие, тип ПГС-50</t>
        </is>
      </c>
      <c r="L618" t="n">
        <v>1358</v>
      </c>
      <c r="N618" t="n">
        <v>1010</v>
      </c>
      <c r="O618" t="inlineStr">
        <is>
          <t>10 шт.</t>
        </is>
      </c>
      <c r="P618" t="inlineStr">
        <is>
          <t>10 шт.</t>
        </is>
      </c>
      <c r="Q618" t="n">
        <v>10</v>
      </c>
      <c r="X618" t="n">
        <v>0.1</v>
      </c>
      <c r="Y618" t="n">
        <v>40.9</v>
      </c>
      <c r="Z618" t="n">
        <v>0</v>
      </c>
      <c r="AA618" t="n">
        <v>0</v>
      </c>
      <c r="AB618" t="n">
        <v>0</v>
      </c>
      <c r="AC618" t="n">
        <v>0</v>
      </c>
      <c r="AD618" t="n">
        <v>1</v>
      </c>
      <c r="AE618" t="n">
        <v>0</v>
      </c>
      <c r="AF618" t="inlineStr"/>
      <c r="AG618" t="n">
        <v>0.1</v>
      </c>
      <c r="AH618" t="n">
        <v>2</v>
      </c>
      <c r="AI618" t="n">
        <v>78861794</v>
      </c>
      <c r="AJ618" t="n">
        <v>645</v>
      </c>
      <c r="AK618" t="n">
        <v>0</v>
      </c>
      <c r="AL618" t="n">
        <v>0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</row>
    <row r="619">
      <c r="A619">
        <f>ROW(Source!A1714)</f>
        <v/>
      </c>
      <c r="B619" t="n">
        <v>78861812</v>
      </c>
      <c r="C619" t="n">
        <v>78861781</v>
      </c>
      <c r="D619" t="n">
        <v>29171708</v>
      </c>
      <c r="E619" t="n">
        <v>1</v>
      </c>
      <c r="F619" t="n">
        <v>1</v>
      </c>
      <c r="G619" t="n">
        <v>1</v>
      </c>
      <c r="H619" t="n">
        <v>3</v>
      </c>
      <c r="I619" t="inlineStr">
        <is>
          <t>509-1210</t>
        </is>
      </c>
      <c r="J619" t="inlineStr">
        <is>
          <t>ТССЦ Московской обл., 509-1210, приказ Минстроя России №675/пр от 28.02.2017 № 258/пр</t>
        </is>
      </c>
      <c r="K619" t="inlineStr">
        <is>
          <t>Вазелин технический</t>
        </is>
      </c>
      <c r="L619" t="n">
        <v>1346</v>
      </c>
      <c r="N619" t="n">
        <v>1009</v>
      </c>
      <c r="O619" t="inlineStr">
        <is>
          <t>кг</t>
        </is>
      </c>
      <c r="P619" t="inlineStr">
        <is>
          <t>кг</t>
        </is>
      </c>
      <c r="Q619" t="n">
        <v>1</v>
      </c>
      <c r="X619" t="n">
        <v>0.006</v>
      </c>
      <c r="Y619" t="n">
        <v>30.6</v>
      </c>
      <c r="Z619" t="n">
        <v>0</v>
      </c>
      <c r="AA619" t="n">
        <v>0</v>
      </c>
      <c r="AB619" t="n">
        <v>0</v>
      </c>
      <c r="AC619" t="n">
        <v>0</v>
      </c>
      <c r="AD619" t="n">
        <v>1</v>
      </c>
      <c r="AE619" t="n">
        <v>0</v>
      </c>
      <c r="AF619" t="inlineStr"/>
      <c r="AG619" t="n">
        <v>0.006</v>
      </c>
      <c r="AH619" t="n">
        <v>2</v>
      </c>
      <c r="AI619" t="n">
        <v>78861795</v>
      </c>
      <c r="AJ619" t="n">
        <v>646</v>
      </c>
      <c r="AK619" t="n">
        <v>0</v>
      </c>
      <c r="AL619" t="n">
        <v>0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</row>
    <row r="620">
      <c r="A620">
        <f>ROW(Source!A1714)</f>
        <v/>
      </c>
      <c r="B620" t="n">
        <v>78861813</v>
      </c>
      <c r="C620" t="n">
        <v>78861781</v>
      </c>
      <c r="D620" t="n">
        <v>29171808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999-9950</t>
        </is>
      </c>
      <c r="J620" t="inlineStr">
        <is>
          <t>ТССЦ Московской обл., 999-9950, приказ Минстроя России №675/пр от 21.09.2015 г.</t>
        </is>
      </c>
      <c r="K620" t="inlineStr">
        <is>
          <t>Вспомогательные ненормируемые материалы (2% от ОЗП)</t>
        </is>
      </c>
      <c r="L620" t="n">
        <v>1374</v>
      </c>
      <c r="N620" t="n">
        <v>1013</v>
      </c>
      <c r="O620" t="inlineStr">
        <is>
          <t>РУБ</t>
        </is>
      </c>
      <c r="P620" t="inlineStr">
        <is>
          <t>РУБ</t>
        </is>
      </c>
      <c r="Q620" t="n">
        <v>1</v>
      </c>
      <c r="X620" t="n">
        <v>0.3</v>
      </c>
      <c r="Y620" t="n">
        <v>1</v>
      </c>
      <c r="Z620" t="n">
        <v>0</v>
      </c>
      <c r="AA620" t="n">
        <v>0</v>
      </c>
      <c r="AB620" t="n">
        <v>0</v>
      </c>
      <c r="AC620" t="n">
        <v>0</v>
      </c>
      <c r="AD620" t="n">
        <v>1</v>
      </c>
      <c r="AE620" t="n">
        <v>0</v>
      </c>
      <c r="AF620" t="inlineStr"/>
      <c r="AG620" t="n">
        <v>0.3</v>
      </c>
      <c r="AH620" t="n">
        <v>2</v>
      </c>
      <c r="AI620" t="n">
        <v>78861798</v>
      </c>
      <c r="AJ620" t="n">
        <v>647</v>
      </c>
      <c r="AK620" t="n">
        <v>0</v>
      </c>
      <c r="AL620" t="n">
        <v>0</v>
      </c>
      <c r="AM620" t="n">
        <v>0</v>
      </c>
      <c r="AN620" t="n">
        <v>0</v>
      </c>
      <c r="AO620" t="n">
        <v>0</v>
      </c>
      <c r="AP620" t="n">
        <v>0</v>
      </c>
      <c r="AQ620" t="n">
        <v>0</v>
      </c>
      <c r="AR620" t="n">
        <v>0</v>
      </c>
    </row>
    <row r="621">
      <c r="A621">
        <f>ROW(Source!A1755)</f>
        <v/>
      </c>
      <c r="B621" t="n">
        <v>78861897</v>
      </c>
      <c r="C621" t="n">
        <v>78861892</v>
      </c>
      <c r="D621" t="n">
        <v>18411117</v>
      </c>
      <c r="E621" t="n">
        <v>1</v>
      </c>
      <c r="F621" t="n">
        <v>1</v>
      </c>
      <c r="G621" t="n">
        <v>1</v>
      </c>
      <c r="H621" t="n">
        <v>1</v>
      </c>
      <c r="I621" t="inlineStr">
        <is>
          <t>1-1040-90</t>
        </is>
      </c>
      <c r="J621" t="inlineStr"/>
      <c r="K621" t="inlineStr">
        <is>
          <t>Рабочий строитель среднего разряда 4</t>
        </is>
      </c>
      <c r="L621" t="n">
        <v>1369</v>
      </c>
      <c r="N621" t="n">
        <v>1013</v>
      </c>
      <c r="O621" t="inlineStr">
        <is>
          <t>чел.-ч</t>
        </is>
      </c>
      <c r="P621" t="inlineStr">
        <is>
          <t>чел.-ч</t>
        </is>
      </c>
      <c r="Q621" t="n">
        <v>1</v>
      </c>
      <c r="X621" t="n">
        <v>163.3</v>
      </c>
      <c r="Y621" t="n">
        <v>0</v>
      </c>
      <c r="Z621" t="n">
        <v>0</v>
      </c>
      <c r="AA621" t="n">
        <v>0</v>
      </c>
      <c r="AB621" t="n">
        <v>9.619999999999999</v>
      </c>
      <c r="AC621" t="n">
        <v>0</v>
      </c>
      <c r="AD621" t="n">
        <v>1</v>
      </c>
      <c r="AE621" t="n">
        <v>1</v>
      </c>
      <c r="AF621" t="inlineStr"/>
      <c r="AG621" t="n">
        <v>163.3</v>
      </c>
      <c r="AH621" t="n">
        <v>2</v>
      </c>
      <c r="AI621" t="n">
        <v>78861893</v>
      </c>
      <c r="AJ621" t="n">
        <v>649</v>
      </c>
      <c r="AK621" t="n">
        <v>0</v>
      </c>
      <c r="AL621" t="n">
        <v>0</v>
      </c>
      <c r="AM621" t="n">
        <v>0</v>
      </c>
      <c r="AN621" t="n">
        <v>0</v>
      </c>
      <c r="AO621" t="n">
        <v>0</v>
      </c>
      <c r="AP621" t="n">
        <v>0</v>
      </c>
      <c r="AQ621" t="n">
        <v>0</v>
      </c>
      <c r="AR621" t="n">
        <v>0</v>
      </c>
    </row>
    <row r="622">
      <c r="A622">
        <f>ROW(Source!A1755)</f>
        <v/>
      </c>
      <c r="B622" t="n">
        <v>78861898</v>
      </c>
      <c r="C622" t="n">
        <v>78861892</v>
      </c>
      <c r="D622" t="n">
        <v>121548</v>
      </c>
      <c r="E622" t="n">
        <v>1</v>
      </c>
      <c r="F622" t="n">
        <v>1</v>
      </c>
      <c r="G622" t="n">
        <v>1</v>
      </c>
      <c r="H622" t="n">
        <v>1</v>
      </c>
      <c r="I622" t="inlineStr">
        <is>
          <t>2</t>
        </is>
      </c>
      <c r="J622" t="inlineStr"/>
      <c r="K622" t="inlineStr">
        <is>
          <t>Затраты труда машинистов</t>
        </is>
      </c>
      <c r="L622" t="n">
        <v>608254</v>
      </c>
      <c r="N622" t="n">
        <v>1013</v>
      </c>
      <c r="O622" t="inlineStr">
        <is>
          <t>чел.час</t>
        </is>
      </c>
      <c r="P622" t="inlineStr">
        <is>
          <t>чел.час</t>
        </is>
      </c>
      <c r="Q622" t="n">
        <v>1</v>
      </c>
      <c r="X622" t="n">
        <v>0.08</v>
      </c>
      <c r="Y622" t="n">
        <v>0</v>
      </c>
      <c r="Z622" t="n">
        <v>0</v>
      </c>
      <c r="AA622" t="n">
        <v>0</v>
      </c>
      <c r="AB622" t="n">
        <v>0</v>
      </c>
      <c r="AC622" t="n">
        <v>0</v>
      </c>
      <c r="AD622" t="n">
        <v>1</v>
      </c>
      <c r="AE622" t="n">
        <v>2</v>
      </c>
      <c r="AF622" t="inlineStr"/>
      <c r="AG622" t="n">
        <v>0.08</v>
      </c>
      <c r="AH622" t="n">
        <v>2</v>
      </c>
      <c r="AI622" t="n">
        <v>78861894</v>
      </c>
      <c r="AJ622" t="n">
        <v>650</v>
      </c>
      <c r="AK622" t="n">
        <v>0</v>
      </c>
      <c r="AL622" t="n">
        <v>0</v>
      </c>
      <c r="AM622" t="n">
        <v>0</v>
      </c>
      <c r="AN622" t="n">
        <v>0</v>
      </c>
      <c r="AO622" t="n">
        <v>0</v>
      </c>
      <c r="AP622" t="n">
        <v>0</v>
      </c>
      <c r="AQ622" t="n">
        <v>0</v>
      </c>
      <c r="AR622" t="n">
        <v>0</v>
      </c>
    </row>
    <row r="623">
      <c r="A623">
        <f>ROW(Source!A1755)</f>
        <v/>
      </c>
      <c r="B623" t="n">
        <v>78861899</v>
      </c>
      <c r="C623" t="n">
        <v>78861892</v>
      </c>
      <c r="D623" t="n">
        <v>29172556</v>
      </c>
      <c r="E623" t="n">
        <v>1</v>
      </c>
      <c r="F623" t="n">
        <v>1</v>
      </c>
      <c r="G623" t="n">
        <v>1</v>
      </c>
      <c r="H623" t="n">
        <v>2</v>
      </c>
      <c r="I623" t="inlineStr">
        <is>
          <t>030954</t>
        </is>
      </c>
      <c r="J623" t="inlineStr">
        <is>
          <t>ТСЭМ Московской обл., 030954, приказ Минстроя России №675/пр от 28.02.2017 № 264/пр</t>
        </is>
      </c>
      <c r="K623" t="inlineStr">
        <is>
          <t>Подъемники грузоподъемностью до 500 кг одномачтовые, высота подъема 45 м</t>
        </is>
      </c>
      <c r="L623" t="n">
        <v>1368</v>
      </c>
      <c r="N623" t="n">
        <v>1011</v>
      </c>
      <c r="O623" t="inlineStr">
        <is>
          <t>маш.-ч</t>
        </is>
      </c>
      <c r="P623" t="inlineStr">
        <is>
          <t>маш.-ч</t>
        </is>
      </c>
      <c r="Q623" t="n">
        <v>1</v>
      </c>
      <c r="X623" t="n">
        <v>0.08</v>
      </c>
      <c r="Y623" t="n">
        <v>0</v>
      </c>
      <c r="Z623" t="n">
        <v>31.26</v>
      </c>
      <c r="AA623" t="n">
        <v>13.5</v>
      </c>
      <c r="AB623" t="n">
        <v>0</v>
      </c>
      <c r="AC623" t="n">
        <v>0</v>
      </c>
      <c r="AD623" t="n">
        <v>1</v>
      </c>
      <c r="AE623" t="n">
        <v>0</v>
      </c>
      <c r="AF623" t="inlineStr"/>
      <c r="AG623" t="n">
        <v>0.08</v>
      </c>
      <c r="AH623" t="n">
        <v>2</v>
      </c>
      <c r="AI623" t="n">
        <v>78861895</v>
      </c>
      <c r="AJ623" t="n">
        <v>651</v>
      </c>
      <c r="AK623" t="n">
        <v>0</v>
      </c>
      <c r="AL623" t="n">
        <v>0</v>
      </c>
      <c r="AM623" t="n">
        <v>0</v>
      </c>
      <c r="AN623" t="n">
        <v>0</v>
      </c>
      <c r="AO623" t="n">
        <v>0</v>
      </c>
      <c r="AP623" t="n">
        <v>0</v>
      </c>
      <c r="AQ623" t="n">
        <v>0</v>
      </c>
      <c r="AR623" t="n">
        <v>0</v>
      </c>
    </row>
    <row r="624">
      <c r="A624">
        <f>ROW(Source!A1755)</f>
        <v/>
      </c>
      <c r="B624" t="n">
        <v>78861900</v>
      </c>
      <c r="C624" t="n">
        <v>78861892</v>
      </c>
      <c r="D624" t="n">
        <v>29170578</v>
      </c>
      <c r="E624" t="n">
        <v>1</v>
      </c>
      <c r="F624" t="n">
        <v>1</v>
      </c>
      <c r="G624" t="n">
        <v>1</v>
      </c>
      <c r="H624" t="n">
        <v>3</v>
      </c>
      <c r="I624" t="inlineStr">
        <is>
          <t>509-0768</t>
        </is>
      </c>
      <c r="J624" t="inlineStr">
        <is>
          <t>ТССЦ Московской обл., 509-0768, приказ Минстроя России №675/пр от 28.02.2017 № 258/пр</t>
        </is>
      </c>
      <c r="K624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24" t="n">
        <v>1354</v>
      </c>
      <c r="N624" t="n">
        <v>1010</v>
      </c>
      <c r="O624" t="inlineStr">
        <is>
          <t>шт.</t>
        </is>
      </c>
      <c r="P624" t="inlineStr">
        <is>
          <t>шт.</t>
        </is>
      </c>
      <c r="Q624" t="n">
        <v>1</v>
      </c>
      <c r="X624" t="n">
        <v>100</v>
      </c>
      <c r="Y624" t="n">
        <v>395.51</v>
      </c>
      <c r="Z624" t="n">
        <v>0</v>
      </c>
      <c r="AA624" t="n">
        <v>0</v>
      </c>
      <c r="AB624" t="n">
        <v>0</v>
      </c>
      <c r="AC624" t="n">
        <v>0</v>
      </c>
      <c r="AD624" t="n">
        <v>1</v>
      </c>
      <c r="AE624" t="n">
        <v>0</v>
      </c>
      <c r="AF624" t="inlineStr"/>
      <c r="AG624" t="n">
        <v>100</v>
      </c>
      <c r="AH624" t="n">
        <v>2</v>
      </c>
      <c r="AI624" t="n">
        <v>78861896</v>
      </c>
      <c r="AJ624" t="n">
        <v>652</v>
      </c>
      <c r="AK624" t="n">
        <v>0</v>
      </c>
      <c r="AL624" t="n">
        <v>0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</row>
    <row r="625">
      <c r="A625">
        <f>ROW(Source!A1794)</f>
        <v/>
      </c>
      <c r="B625" t="n">
        <v>78861963</v>
      </c>
      <c r="C625" t="n">
        <v>78861958</v>
      </c>
      <c r="D625" t="n">
        <v>18411117</v>
      </c>
      <c r="E625" t="n">
        <v>1</v>
      </c>
      <c r="F625" t="n">
        <v>1</v>
      </c>
      <c r="G625" t="n">
        <v>1</v>
      </c>
      <c r="H625" t="n">
        <v>1</v>
      </c>
      <c r="I625" t="inlineStr">
        <is>
          <t>1-1040-90</t>
        </is>
      </c>
      <c r="J625" t="inlineStr"/>
      <c r="K625" t="inlineStr">
        <is>
          <t>Рабочий строитель среднего разряда 4</t>
        </is>
      </c>
      <c r="L625" t="n">
        <v>1369</v>
      </c>
      <c r="N625" t="n">
        <v>1013</v>
      </c>
      <c r="O625" t="inlineStr">
        <is>
          <t>чел.-ч</t>
        </is>
      </c>
      <c r="P625" t="inlineStr">
        <is>
          <t>чел.-ч</t>
        </is>
      </c>
      <c r="Q625" t="n">
        <v>1</v>
      </c>
      <c r="X625" t="n">
        <v>163.3</v>
      </c>
      <c r="Y625" t="n">
        <v>0</v>
      </c>
      <c r="Z625" t="n">
        <v>0</v>
      </c>
      <c r="AA625" t="n">
        <v>0</v>
      </c>
      <c r="AB625" t="n">
        <v>9.619999999999999</v>
      </c>
      <c r="AC625" t="n">
        <v>0</v>
      </c>
      <c r="AD625" t="n">
        <v>1</v>
      </c>
      <c r="AE625" t="n">
        <v>1</v>
      </c>
      <c r="AF625" t="inlineStr"/>
      <c r="AG625" t="n">
        <v>163.3</v>
      </c>
      <c r="AH625" t="n">
        <v>2</v>
      </c>
      <c r="AI625" t="n">
        <v>78861959</v>
      </c>
      <c r="AJ625" t="n">
        <v>653</v>
      </c>
      <c r="AK625" t="n">
        <v>0</v>
      </c>
      <c r="AL625" t="n">
        <v>0</v>
      </c>
      <c r="AM625" t="n">
        <v>0</v>
      </c>
      <c r="AN625" t="n">
        <v>0</v>
      </c>
      <c r="AO625" t="n">
        <v>0</v>
      </c>
      <c r="AP625" t="n">
        <v>0</v>
      </c>
      <c r="AQ625" t="n">
        <v>0</v>
      </c>
      <c r="AR625" t="n">
        <v>0</v>
      </c>
    </row>
    <row r="626">
      <c r="A626">
        <f>ROW(Source!A1794)</f>
        <v/>
      </c>
      <c r="B626" t="n">
        <v>78861964</v>
      </c>
      <c r="C626" t="n">
        <v>78861958</v>
      </c>
      <c r="D626" t="n">
        <v>121548</v>
      </c>
      <c r="E626" t="n">
        <v>1</v>
      </c>
      <c r="F626" t="n">
        <v>1</v>
      </c>
      <c r="G626" t="n">
        <v>1</v>
      </c>
      <c r="H626" t="n">
        <v>1</v>
      </c>
      <c r="I626" t="inlineStr">
        <is>
          <t>2</t>
        </is>
      </c>
      <c r="J626" t="inlineStr"/>
      <c r="K626" t="inlineStr">
        <is>
          <t>Затраты труда машинистов</t>
        </is>
      </c>
      <c r="L626" t="n">
        <v>608254</v>
      </c>
      <c r="N626" t="n">
        <v>1013</v>
      </c>
      <c r="O626" t="inlineStr">
        <is>
          <t>чел.час</t>
        </is>
      </c>
      <c r="P626" t="inlineStr">
        <is>
          <t>чел.час</t>
        </is>
      </c>
      <c r="Q626" t="n">
        <v>1</v>
      </c>
      <c r="X626" t="n">
        <v>0.08</v>
      </c>
      <c r="Y626" t="n">
        <v>0</v>
      </c>
      <c r="Z626" t="n">
        <v>0</v>
      </c>
      <c r="AA626" t="n">
        <v>0</v>
      </c>
      <c r="AB626" t="n">
        <v>0</v>
      </c>
      <c r="AC626" t="n">
        <v>0</v>
      </c>
      <c r="AD626" t="n">
        <v>1</v>
      </c>
      <c r="AE626" t="n">
        <v>2</v>
      </c>
      <c r="AF626" t="inlineStr"/>
      <c r="AG626" t="n">
        <v>0.08</v>
      </c>
      <c r="AH626" t="n">
        <v>2</v>
      </c>
      <c r="AI626" t="n">
        <v>78861960</v>
      </c>
      <c r="AJ626" t="n">
        <v>654</v>
      </c>
      <c r="AK626" t="n">
        <v>0</v>
      </c>
      <c r="AL626" t="n">
        <v>0</v>
      </c>
      <c r="AM626" t="n">
        <v>0</v>
      </c>
      <c r="AN626" t="n">
        <v>0</v>
      </c>
      <c r="AO626" t="n">
        <v>0</v>
      </c>
      <c r="AP626" t="n">
        <v>0</v>
      </c>
      <c r="AQ626" t="n">
        <v>0</v>
      </c>
      <c r="AR626" t="n">
        <v>0</v>
      </c>
    </row>
    <row r="627">
      <c r="A627">
        <f>ROW(Source!A1794)</f>
        <v/>
      </c>
      <c r="B627" t="n">
        <v>78861965</v>
      </c>
      <c r="C627" t="n">
        <v>78861958</v>
      </c>
      <c r="D627" t="n">
        <v>29172556</v>
      </c>
      <c r="E627" t="n">
        <v>1</v>
      </c>
      <c r="F627" t="n">
        <v>1</v>
      </c>
      <c r="G627" t="n">
        <v>1</v>
      </c>
      <c r="H627" t="n">
        <v>2</v>
      </c>
      <c r="I627" t="inlineStr">
        <is>
          <t>030954</t>
        </is>
      </c>
      <c r="J627" t="inlineStr">
        <is>
          <t>ТСЭМ Московской обл., 030954, приказ Минстроя России №675/пр от 28.02.2017 № 264/пр</t>
        </is>
      </c>
      <c r="K627" t="inlineStr">
        <is>
          <t>Подъемники грузоподъемностью до 500 кг одномачтовые, высота подъема 45 м</t>
        </is>
      </c>
      <c r="L627" t="n">
        <v>1368</v>
      </c>
      <c r="N627" t="n">
        <v>1011</v>
      </c>
      <c r="O627" t="inlineStr">
        <is>
          <t>маш.-ч</t>
        </is>
      </c>
      <c r="P627" t="inlineStr">
        <is>
          <t>маш.-ч</t>
        </is>
      </c>
      <c r="Q627" t="n">
        <v>1</v>
      </c>
      <c r="X627" t="n">
        <v>0.08</v>
      </c>
      <c r="Y627" t="n">
        <v>0</v>
      </c>
      <c r="Z627" t="n">
        <v>31.26</v>
      </c>
      <c r="AA627" t="n">
        <v>13.5</v>
      </c>
      <c r="AB627" t="n">
        <v>0</v>
      </c>
      <c r="AC627" t="n">
        <v>0</v>
      </c>
      <c r="AD627" t="n">
        <v>1</v>
      </c>
      <c r="AE627" t="n">
        <v>0</v>
      </c>
      <c r="AF627" t="inlineStr"/>
      <c r="AG627" t="n">
        <v>0.08</v>
      </c>
      <c r="AH627" t="n">
        <v>2</v>
      </c>
      <c r="AI627" t="n">
        <v>78861961</v>
      </c>
      <c r="AJ627" t="n">
        <v>655</v>
      </c>
      <c r="AK627" t="n">
        <v>0</v>
      </c>
      <c r="AL627" t="n">
        <v>0</v>
      </c>
      <c r="AM627" t="n">
        <v>0</v>
      </c>
      <c r="AN627" t="n">
        <v>0</v>
      </c>
      <c r="AO627" t="n">
        <v>0</v>
      </c>
      <c r="AP627" t="n">
        <v>0</v>
      </c>
      <c r="AQ627" t="n">
        <v>0</v>
      </c>
      <c r="AR627" t="n">
        <v>0</v>
      </c>
    </row>
    <row r="628">
      <c r="A628">
        <f>ROW(Source!A1794)</f>
        <v/>
      </c>
      <c r="B628" t="n">
        <v>78861966</v>
      </c>
      <c r="C628" t="n">
        <v>78861958</v>
      </c>
      <c r="D628" t="n">
        <v>29170578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509-0768</t>
        </is>
      </c>
      <c r="J628" t="inlineStr">
        <is>
          <t>ТССЦ Московской обл., 509-0768, приказ Минстроя России №675/пр от 28.02.2017 № 258/пр</t>
        </is>
      </c>
      <c r="K628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28" t="n">
        <v>1354</v>
      </c>
      <c r="N628" t="n">
        <v>1010</v>
      </c>
      <c r="O628" t="inlineStr">
        <is>
          <t>шт.</t>
        </is>
      </c>
      <c r="P628" t="inlineStr">
        <is>
          <t>шт.</t>
        </is>
      </c>
      <c r="Q628" t="n">
        <v>1</v>
      </c>
      <c r="X628" t="n">
        <v>100</v>
      </c>
      <c r="Y628" t="n">
        <v>395.51</v>
      </c>
      <c r="Z628" t="n">
        <v>0</v>
      </c>
      <c r="AA628" t="n">
        <v>0</v>
      </c>
      <c r="AB628" t="n">
        <v>0</v>
      </c>
      <c r="AC628" t="n">
        <v>0</v>
      </c>
      <c r="AD628" t="n">
        <v>1</v>
      </c>
      <c r="AE628" t="n">
        <v>0</v>
      </c>
      <c r="AF628" t="inlineStr"/>
      <c r="AG628" t="n">
        <v>100</v>
      </c>
      <c r="AH628" t="n">
        <v>2</v>
      </c>
      <c r="AI628" t="n">
        <v>78861962</v>
      </c>
      <c r="AJ628" t="n">
        <v>656</v>
      </c>
      <c r="AK628" t="n">
        <v>0</v>
      </c>
      <c r="AL628" t="n">
        <v>0</v>
      </c>
      <c r="AM628" t="n">
        <v>0</v>
      </c>
      <c r="AN628" t="n">
        <v>0</v>
      </c>
      <c r="AO628" t="n">
        <v>0</v>
      </c>
      <c r="AP628" t="n">
        <v>0</v>
      </c>
      <c r="AQ628" t="n">
        <v>0</v>
      </c>
      <c r="AR628" t="n">
        <v>0</v>
      </c>
    </row>
  </sheetData>
  <pageMargins left="0.75" right="0.75" top="1" bottom="1" header="0.5" footer="0.5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201" min="1" max="1"/>
  </cols>
  <sheetData/>
  <pageMargins left="0.75" right="0.75" top="1" bottom="1" header="0.5" footer="0.5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F12">
        <f>Source!F12</f>
        <v/>
      </c>
      <c r="G12">
        <f>Source!G12</f>
        <v/>
      </c>
      <c r="AB12" t="inlineStr"/>
      <c r="AC12" t="inlineStr"/>
      <c r="AD12" t="inlineStr"/>
      <c r="AE12" t="inlineStr"/>
      <c r="AF12" t="inlineStr"/>
      <c r="AG12" t="inlineStr"/>
      <c r="AH12" t="inlineStr"/>
      <c r="AI12" t="inlineStr"/>
      <c r="AJ12" t="n">
        <v>0</v>
      </c>
      <c r="AK12" t="inlineStr">
        <is>
          <t>0</t>
        </is>
      </c>
      <c r="AL12" t="inlineStr"/>
      <c r="AM12" t="inlineStr"/>
      <c r="CY12" t="n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CO203"/>
  <sheetViews>
    <sheetView workbookViewId="0">
      <selection activeCell="A1" sqref="A1"/>
    </sheetView>
  </sheetViews>
  <sheetFormatPr baseColWidth="8" defaultRowHeight="15"/>
  <cols>
    <col width="5.7109375" customWidth="1" style="201" min="1" max="1"/>
    <col width="20.7109375" customWidth="1" style="201" min="2" max="2"/>
    <col width="40.7109375" customWidth="1" style="201" min="3" max="3"/>
    <col width="10.7109375" customWidth="1" style="201" min="4" max="4"/>
    <col width="15.7109375" customWidth="1" style="201" min="5" max="5"/>
    <col width="13" customWidth="1" style="201" min="6" max="6"/>
    <col width="16.7109375" customWidth="1" style="201" min="7" max="7"/>
    <col width="15.7109375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08.7109375" customWidth="1" style="201" min="93" max="93"/>
  </cols>
  <sheetData>
    <row r="1">
      <c r="A1" s="239" t="inlineStr">
        <is>
          <t>Smeta.RU Flash  (495) 974-1589</t>
        </is>
      </c>
    </row>
    <row r="2" ht="12.75" customHeight="1" s="201">
      <c r="A2" s="240" t="n"/>
      <c r="B2" s="240" t="n"/>
      <c r="C2" s="240" t="n"/>
      <c r="D2" s="240" t="n"/>
      <c r="E2" s="240" t="n"/>
      <c r="F2" s="240" t="n"/>
      <c r="G2" s="240" t="n"/>
      <c r="H2" s="240" t="n"/>
      <c r="I2" s="240" t="n"/>
      <c r="J2" s="240" t="n"/>
      <c r="K2" s="240" t="n"/>
      <c r="L2" s="240" t="n"/>
    </row>
    <row r="3" ht="16.5" customHeight="1" s="201">
      <c r="A3" s="241" t="n"/>
      <c r="B3" s="242" t="inlineStr">
        <is>
          <t>"СОГЛАСОВАНО"</t>
        </is>
      </c>
      <c r="F3" s="243" t="n"/>
      <c r="G3" s="243" t="n"/>
      <c r="H3" s="242" t="inlineStr">
        <is>
          <t>"УТВЕРЖДАЮ"</t>
        </is>
      </c>
    </row>
    <row r="4" ht="14.25" customHeight="1" s="201">
      <c r="A4" s="243" t="n"/>
      <c r="B4" s="244" t="inlineStr">
        <is>
          <t>ООО "ГОРИЗОНТ+"</t>
        </is>
      </c>
      <c r="F4" s="243" t="n"/>
      <c r="G4" s="243" t="n"/>
      <c r="H4" s="244" t="inlineStr">
        <is>
          <t>МУП "МЩВ" Филиал Жилищник"</t>
        </is>
      </c>
    </row>
    <row r="5" ht="14.25" customHeight="1" s="201">
      <c r="A5" s="243" t="n"/>
      <c r="B5" s="243" t="n"/>
      <c r="C5" s="244" t="inlineStr">
        <is>
          <t>/Стародубцев.И.И  /</t>
        </is>
      </c>
      <c r="D5" s="244" t="n"/>
      <c r="E5" s="244" t="n"/>
      <c r="F5" s="243" t="n"/>
      <c r="G5" s="243" t="n"/>
      <c r="H5" s="244" t="n"/>
      <c r="I5" s="244" t="inlineStr">
        <is>
          <t>Петросян А.В.</t>
        </is>
      </c>
      <c r="J5" s="244" t="n"/>
      <c r="K5" s="244" t="n"/>
      <c r="L5" s="244" t="n"/>
    </row>
    <row r="6" ht="14.25" customHeight="1" s="201">
      <c r="A6" s="244" t="n"/>
      <c r="B6" s="244" t="inlineStr">
        <is>
          <t xml:space="preserve">______________________ </t>
        </is>
      </c>
      <c r="F6" s="243" t="n"/>
      <c r="G6" s="243" t="n"/>
      <c r="H6" s="244" t="inlineStr">
        <is>
          <t xml:space="preserve">______________________ </t>
        </is>
      </c>
    </row>
    <row r="7" ht="14.25" customHeight="1" s="201">
      <c r="A7" s="245" t="n"/>
      <c r="B7" s="246" t="inlineStr">
        <is>
          <t>"_____"________________ 2025 г.</t>
        </is>
      </c>
      <c r="F7" s="243" t="n"/>
      <c r="G7" s="243" t="n"/>
      <c r="H7" s="246" t="inlineStr">
        <is>
          <t>"_____"________________ 2025 г.</t>
        </is>
      </c>
    </row>
    <row r="10" ht="12.75" customHeight="1" s="201">
      <c r="A10" s="247" t="inlineStr">
        <is>
          <t>Наименование программного продукта</t>
        </is>
      </c>
      <c r="F10" s="248" t="inlineStr">
        <is>
          <t>Программа для ЭВМ «Программа: «Smeta.RU Flash» версия 11»</t>
        </is>
      </c>
      <c r="G10" s="202" t="n"/>
      <c r="H10" s="202" t="n"/>
      <c r="I10" s="202" t="n"/>
      <c r="J10" s="202" t="n"/>
      <c r="K10" s="202" t="n"/>
      <c r="L10" s="202" t="n"/>
    </row>
    <row r="11" ht="12.75" customHeight="1" s="201">
      <c r="A11" s="247" t="n"/>
      <c r="B11" s="247" t="n"/>
      <c r="C11" s="247" t="n"/>
      <c r="D11" s="247" t="n"/>
      <c r="E11" s="247" t="n"/>
      <c r="F11" s="249" t="n"/>
      <c r="G11" s="249" t="n"/>
      <c r="H11" s="249" t="n"/>
      <c r="I11" s="249" t="n"/>
      <c r="J11" s="249" t="n"/>
      <c r="K11" s="249" t="n"/>
      <c r="L11" s="249" t="n"/>
    </row>
    <row r="12" ht="38.25" customHeight="1" s="201">
      <c r="A12" s="247" t="inlineStr">
        <is>
          <t>Наименование редакции сметных нормативов</t>
        </is>
      </c>
      <c r="F12" s="248">
        <f>IF(Source!CQ12 &lt;&gt; "", Source!CQ12, "")</f>
        <v/>
      </c>
      <c r="G12" s="202" t="n"/>
      <c r="H12" s="202" t="n"/>
      <c r="I12" s="202" t="n"/>
      <c r="J12" s="202" t="n"/>
      <c r="K12" s="202" t="n"/>
      <c r="L12" s="202" t="n"/>
      <c r="CO12" s="248">
        <f>IF(Source!CQ12 &lt;&gt; "", Source!CQ12, "")</f>
        <v/>
      </c>
    </row>
    <row r="13" ht="12.75" customHeight="1" s="201">
      <c r="A13" s="247" t="n"/>
      <c r="B13" s="247" t="n"/>
      <c r="C13" s="247" t="n"/>
      <c r="D13" s="247" t="n"/>
      <c r="E13" s="247" t="n"/>
      <c r="F13" s="249" t="n"/>
      <c r="G13" s="249" t="n"/>
      <c r="H13" s="249" t="n"/>
      <c r="I13" s="249" t="n"/>
      <c r="J13" s="249" t="n"/>
      <c r="K13" s="249" t="n"/>
      <c r="L13" s="249" t="n"/>
    </row>
    <row r="14" ht="12.75" customHeight="1" s="201">
      <c r="A14" s="250" t="inlineStr">
        <is>
          <t>Реквизиты приказов об утверждении дополнений и изменений к сметным нормативам</t>
        </is>
      </c>
      <c r="F14" s="248">
        <f>IF(Source!CV12 &lt;&gt; "", Source!CV12, "")</f>
        <v/>
      </c>
      <c r="G14" s="202" t="n"/>
      <c r="H14" s="202" t="n"/>
      <c r="I14" s="202" t="n"/>
      <c r="J14" s="202" t="n"/>
      <c r="K14" s="202" t="n"/>
      <c r="L14" s="202" t="n"/>
    </row>
    <row r="15" ht="12.75" customHeight="1" s="201">
      <c r="A15" s="247" t="n"/>
      <c r="B15" s="247" t="n"/>
      <c r="C15" s="247" t="n"/>
      <c r="D15" s="247" t="n"/>
      <c r="E15" s="247" t="n"/>
      <c r="F15" s="249" t="n"/>
      <c r="G15" s="249" t="n"/>
      <c r="H15" s="249" t="n"/>
      <c r="I15" s="249" t="n"/>
      <c r="J15" s="249" t="n"/>
      <c r="K15" s="249" t="n"/>
      <c r="L15" s="249" t="n"/>
    </row>
    <row r="16" ht="76.5" customHeight="1" s="201">
      <c r="A16" s="247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248" t="n"/>
      <c r="G16" s="202" t="n"/>
      <c r="H16" s="202" t="n"/>
      <c r="I16" s="202" t="n"/>
      <c r="J16" s="202" t="n"/>
      <c r="K16" s="202" t="n"/>
      <c r="L16" s="202" t="n"/>
    </row>
    <row r="17" ht="12.75" customHeight="1" s="201">
      <c r="A17" s="247" t="n"/>
      <c r="B17" s="247" t="n"/>
      <c r="C17" s="247" t="n"/>
      <c r="D17" s="247" t="n"/>
      <c r="E17" s="247" t="n"/>
      <c r="F17" s="249" t="n"/>
      <c r="G17" s="249" t="n"/>
      <c r="H17" s="249" t="n"/>
      <c r="I17" s="249" t="n"/>
      <c r="J17" s="249" t="n"/>
      <c r="K17" s="249" t="n"/>
      <c r="L17" s="249" t="n"/>
    </row>
    <row r="18" ht="38.25" customHeight="1" s="201">
      <c r="A18" s="247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248" t="n"/>
      <c r="G18" s="202" t="n"/>
      <c r="H18" s="202" t="n"/>
      <c r="I18" s="202" t="n"/>
      <c r="J18" s="202" t="n"/>
      <c r="K18" s="202" t="n"/>
      <c r="L18" s="202" t="n"/>
    </row>
    <row r="19" ht="12.75" customHeight="1" s="201">
      <c r="A19" s="250" t="n"/>
      <c r="B19" s="250" t="n"/>
      <c r="C19" s="250" t="n"/>
      <c r="D19" s="250" t="n"/>
      <c r="E19" s="250" t="n"/>
      <c r="F19" s="251" t="n"/>
      <c r="G19" s="251" t="n"/>
      <c r="H19" s="251" t="n"/>
      <c r="I19" s="251" t="n"/>
      <c r="J19" s="251" t="n"/>
      <c r="K19" s="251" t="n"/>
      <c r="L19" s="251" t="n"/>
    </row>
    <row r="20" ht="12.75" customHeight="1" s="201">
      <c r="A20" s="247" t="inlineStr">
        <is>
          <t>Наименование субъекта Российской Федерации</t>
        </is>
      </c>
      <c r="F20" s="248">
        <f>IF(Source!CZ12 &lt;&gt; "", Source!CZ12, "")</f>
        <v/>
      </c>
      <c r="G20" s="202" t="n"/>
      <c r="H20" s="202" t="n"/>
      <c r="I20" s="202" t="n"/>
      <c r="J20" s="202" t="n"/>
      <c r="K20" s="202" t="n"/>
      <c r="L20" s="202" t="n"/>
    </row>
    <row r="21" ht="12.75" customHeight="1" s="201">
      <c r="A21" s="250" t="n"/>
      <c r="B21" s="250" t="n"/>
      <c r="C21" s="250" t="n"/>
      <c r="D21" s="250" t="n"/>
      <c r="E21" s="250" t="n"/>
      <c r="F21" s="251" t="n"/>
      <c r="G21" s="251" t="n"/>
      <c r="H21" s="251" t="n"/>
      <c r="I21" s="251" t="n"/>
      <c r="J21" s="251" t="n"/>
      <c r="K21" s="251" t="n"/>
      <c r="L21" s="249" t="n"/>
    </row>
    <row r="22" ht="12.75" customHeight="1" s="201">
      <c r="A22" s="247" t="inlineStr">
        <is>
          <t>Наименование зоны субъекта Российской Федерации</t>
        </is>
      </c>
      <c r="F22" s="248">
        <f>IF(Source!DA12 &lt;&gt; "", Source!DA12, "")</f>
        <v/>
      </c>
      <c r="G22" s="202" t="n"/>
      <c r="H22" s="202" t="n"/>
      <c r="I22" s="202" t="n"/>
      <c r="J22" s="202" t="n"/>
      <c r="K22" s="202" t="n"/>
      <c r="L22" s="202" t="n"/>
    </row>
    <row r="23" ht="12.75" customHeight="1" s="201">
      <c r="A23" s="240" t="n"/>
      <c r="B23" s="240" t="n"/>
      <c r="C23" s="240" t="n"/>
      <c r="D23" s="240" t="n"/>
      <c r="E23" s="240" t="n"/>
      <c r="F23" s="252" t="n"/>
      <c r="G23" s="252" t="n"/>
      <c r="H23" s="252" t="n"/>
      <c r="I23" s="252" t="n"/>
      <c r="J23" s="252" t="n"/>
      <c r="K23" s="252" t="n"/>
      <c r="L23" s="252" t="n"/>
    </row>
    <row r="24" ht="12.75" customHeight="1" s="201">
      <c r="A24" s="240" t="n"/>
      <c r="B24" s="240" t="n"/>
      <c r="C24" s="240" t="n"/>
      <c r="D24" s="240" t="n"/>
      <c r="E24" s="240" t="n"/>
      <c r="F24" s="240" t="n"/>
      <c r="G24" s="240" t="n"/>
      <c r="H24" s="240" t="n"/>
      <c r="I24" s="240" t="n"/>
      <c r="J24" s="240" t="n"/>
      <c r="K24" s="240" t="n"/>
      <c r="L24" s="240" t="n"/>
    </row>
    <row r="25" ht="15.75" customHeight="1" s="201">
      <c r="A25" s="253" t="n"/>
      <c r="B25" s="202" t="n"/>
      <c r="C25" s="202" t="n"/>
      <c r="D25" s="202" t="n"/>
      <c r="E25" s="202" t="n"/>
      <c r="F25" s="202" t="n"/>
      <c r="G25" s="202" t="n"/>
      <c r="H25" s="202" t="n"/>
      <c r="I25" s="202" t="n"/>
      <c r="J25" s="202" t="n"/>
      <c r="K25" s="202" t="n"/>
      <c r="L25" s="202" t="n"/>
    </row>
    <row r="26" ht="14.25" customHeight="1" s="201">
      <c r="A26" s="254" t="inlineStr">
        <is>
          <t>(наименование стройки)</t>
        </is>
      </c>
      <c r="B26" s="203" t="n"/>
      <c r="C26" s="203" t="n"/>
      <c r="D26" s="203" t="n"/>
      <c r="E26" s="203" t="n"/>
      <c r="F26" s="203" t="n"/>
      <c r="G26" s="203" t="n"/>
      <c r="H26" s="203" t="n"/>
      <c r="I26" s="203" t="n"/>
      <c r="J26" s="203" t="n"/>
      <c r="K26" s="203" t="n"/>
      <c r="L26" s="203" t="n"/>
    </row>
    <row r="27" ht="14.25" customHeight="1" s="201">
      <c r="A27" s="243" t="n"/>
      <c r="B27" s="243" t="n"/>
      <c r="C27" s="243" t="n"/>
      <c r="D27" s="243" t="n"/>
      <c r="E27" s="243" t="n"/>
      <c r="F27" s="243" t="n"/>
      <c r="G27" s="243" t="n"/>
      <c r="H27" s="243" t="n"/>
      <c r="I27" s="243" t="n"/>
      <c r="J27" s="243" t="n"/>
      <c r="K27" s="243" t="n"/>
      <c r="L27" s="243" t="n"/>
    </row>
    <row r="28" ht="15.75" customHeight="1" s="201">
      <c r="A28" s="255">
        <f>IF(Source!G12&lt;&gt;"Новый объект", Source!G12, "")</f>
        <v/>
      </c>
      <c r="B28" s="202" t="n"/>
      <c r="C28" s="202" t="n"/>
      <c r="D28" s="202" t="n"/>
      <c r="E28" s="202" t="n"/>
      <c r="F28" s="202" t="n"/>
      <c r="G28" s="202" t="n"/>
      <c r="H28" s="202" t="n"/>
      <c r="I28" s="202" t="n"/>
      <c r="J28" s="202" t="n"/>
      <c r="K28" s="202" t="n"/>
      <c r="L28" s="202" t="n"/>
    </row>
    <row r="29" ht="14.25" customHeight="1" s="201">
      <c r="A29" s="254" t="inlineStr">
        <is>
          <t>(наименование объекта капитального строительства)</t>
        </is>
      </c>
      <c r="B29" s="203" t="n"/>
      <c r="C29" s="203" t="n"/>
      <c r="D29" s="203" t="n"/>
      <c r="E29" s="203" t="n"/>
      <c r="F29" s="203" t="n"/>
      <c r="G29" s="203" t="n"/>
      <c r="H29" s="203" t="n"/>
      <c r="I29" s="203" t="n"/>
      <c r="J29" s="203" t="n"/>
      <c r="K29" s="203" t="n"/>
      <c r="L29" s="203" t="n"/>
    </row>
    <row r="30" ht="14.25" customHeight="1" s="201">
      <c r="A30" s="243" t="n"/>
      <c r="B30" s="243" t="n"/>
      <c r="C30" s="243" t="n"/>
      <c r="D30" s="243" t="n"/>
      <c r="E30" s="243" t="n"/>
      <c r="F30" s="245" t="n"/>
      <c r="G30" s="245" t="n"/>
      <c r="H30" s="245" t="n"/>
      <c r="I30" s="245" t="n"/>
      <c r="J30" s="245" t="n"/>
      <c r="K30" s="245" t="n"/>
      <c r="L30" s="245" t="n"/>
    </row>
    <row r="31" ht="15.75" customHeight="1" s="201">
      <c r="A31" s="256" t="inlineStr">
        <is>
          <t xml:space="preserve">ЛОКАЛЬНАЯ СМЕТА № </t>
        </is>
      </c>
    </row>
    <row r="32" ht="15" customHeight="1" s="201">
      <c r="A32" s="257" t="n"/>
      <c r="B32" s="258" t="n"/>
      <c r="C32" s="258" t="n"/>
      <c r="D32" s="258" t="n"/>
      <c r="E32" s="258" t="n"/>
      <c r="F32" s="258" t="n"/>
      <c r="G32" s="258" t="n"/>
      <c r="H32" s="258" t="n"/>
      <c r="I32" s="258" t="n"/>
      <c r="J32" s="258" t="n"/>
      <c r="K32" s="258" t="n"/>
      <c r="L32" s="257" t="n"/>
    </row>
    <row r="33" ht="18" customHeight="1" s="201">
      <c r="A33" s="255">
        <f>A28</f>
        <v/>
      </c>
      <c r="B33" s="202" t="n"/>
      <c r="C33" s="202" t="n"/>
      <c r="D33" s="202" t="n"/>
      <c r="E33" s="202" t="n"/>
      <c r="F33" s="202" t="n"/>
      <c r="G33" s="202" t="n"/>
      <c r="H33" s="202" t="n"/>
      <c r="I33" s="202" t="n"/>
      <c r="J33" s="202" t="n"/>
      <c r="K33" s="202" t="n"/>
      <c r="L33" s="202" t="n"/>
    </row>
    <row r="34" ht="14.25" customHeight="1" s="201">
      <c r="A34" s="259" t="inlineStr">
        <is>
          <t>(наименование работ и затрат)</t>
        </is>
      </c>
      <c r="B34" s="203" t="n"/>
      <c r="C34" s="203" t="n"/>
      <c r="D34" s="203" t="n"/>
      <c r="E34" s="203" t="n"/>
      <c r="F34" s="203" t="n"/>
      <c r="G34" s="203" t="n"/>
      <c r="H34" s="203" t="n"/>
      <c r="I34" s="203" t="n"/>
      <c r="J34" s="203" t="n"/>
      <c r="K34" s="203" t="n"/>
      <c r="L34" s="203" t="n"/>
    </row>
    <row r="35" ht="14.25" customHeight="1" s="201">
      <c r="A35" s="243" t="n"/>
      <c r="B35" s="243" t="n"/>
      <c r="C35" s="243" t="n"/>
      <c r="D35" s="243" t="n"/>
      <c r="E35" s="243" t="n"/>
      <c r="F35" s="243" t="n"/>
      <c r="G35" s="243" t="n"/>
      <c r="H35" s="243" t="n"/>
      <c r="I35" s="243" t="n"/>
      <c r="J35" s="243" t="n"/>
      <c r="K35" s="243" t="n"/>
      <c r="L35" s="243" t="n"/>
    </row>
    <row r="36" ht="14.25" customHeight="1" s="201">
      <c r="A36" s="243" t="n"/>
      <c r="B36" s="243" t="n"/>
      <c r="C36" s="243" t="n"/>
      <c r="D36" s="243" t="n"/>
      <c r="E36" s="243" t="n"/>
      <c r="F36" s="243" t="n"/>
      <c r="G36" s="243" t="n"/>
      <c r="H36" s="243" t="n"/>
      <c r="I36" s="243" t="n"/>
      <c r="J36" s="243" t="n"/>
      <c r="K36" s="243" t="n"/>
      <c r="L36" s="243" t="n"/>
    </row>
    <row r="37" ht="12.75" customHeight="1" s="201">
      <c r="A37" s="260" t="inlineStr">
        <is>
          <t>Составлен</t>
        </is>
      </c>
      <c r="B37" s="260" t="n"/>
      <c r="C37" s="261" t="inlineStr">
        <is>
          <t>Базисно-индексным</t>
        </is>
      </c>
      <c r="D37" s="260" t="inlineStr">
        <is>
          <t>методом</t>
        </is>
      </c>
      <c r="E37" s="260" t="n"/>
      <c r="F37" s="260" t="n"/>
      <c r="G37" s="260" t="n"/>
      <c r="H37" s="260" t="n"/>
      <c r="I37" s="260" t="n"/>
      <c r="J37" s="260" t="n"/>
      <c r="K37" s="260" t="n"/>
      <c r="L37" s="260" t="n"/>
    </row>
    <row r="38" ht="12.75" customHeight="1" s="201">
      <c r="A38" s="260" t="n"/>
      <c r="B38" s="260" t="n"/>
      <c r="C38" s="262" t="n"/>
      <c r="D38" s="260" t="n"/>
      <c r="E38" s="260" t="n"/>
      <c r="F38" s="260" t="n"/>
      <c r="G38" s="260" t="n"/>
      <c r="H38" s="260" t="n"/>
      <c r="I38" s="260" t="n"/>
      <c r="J38" s="260" t="n"/>
      <c r="K38" s="260" t="n"/>
      <c r="L38" s="260" t="n"/>
    </row>
    <row r="39" ht="12.75" customHeight="1" s="201">
      <c r="A39" s="260" t="inlineStr">
        <is>
          <t>Основание</t>
        </is>
      </c>
      <c r="B39" s="260" t="n"/>
      <c r="C39" s="263" t="n"/>
      <c r="D39" s="202" t="n"/>
      <c r="E39" s="202" t="n"/>
      <c r="F39" s="202" t="n"/>
      <c r="G39" s="202" t="n"/>
      <c r="H39" s="202" t="n"/>
      <c r="I39" s="202" t="n"/>
      <c r="J39" s="202" t="n"/>
      <c r="K39" s="202" t="n"/>
      <c r="L39" s="202" t="n"/>
    </row>
    <row r="40" ht="14.25" customHeight="1" s="201">
      <c r="A40" s="264" t="n"/>
      <c r="B40" s="265" t="n"/>
      <c r="C40" s="254" t="inlineStr">
        <is>
          <t>(проектная и (или) иная техническая документация)</t>
        </is>
      </c>
      <c r="D40" s="203" t="n"/>
      <c r="E40" s="203" t="n"/>
      <c r="F40" s="203" t="n"/>
      <c r="G40" s="203" t="n"/>
      <c r="H40" s="203" t="n"/>
      <c r="I40" s="203" t="n"/>
      <c r="J40" s="203" t="n"/>
      <c r="K40" s="203" t="n"/>
      <c r="L40" s="203" t="n"/>
    </row>
    <row r="41" ht="14.25" customHeight="1" s="201">
      <c r="A41" s="243" t="n"/>
      <c r="B41" s="243" t="n"/>
      <c r="C41" s="243" t="n"/>
      <c r="D41" s="243" t="n"/>
      <c r="E41" s="243" t="n"/>
      <c r="F41" s="243" t="n"/>
      <c r="G41" s="243" t="n"/>
      <c r="H41" s="243" t="n"/>
      <c r="I41" s="243" t="n"/>
      <c r="J41" s="243" t="n"/>
      <c r="K41" s="243" t="n"/>
      <c r="L41" s="243" t="n"/>
    </row>
    <row r="42" ht="14.25" customHeight="1" s="201">
      <c r="A42" s="260" t="inlineStr">
        <is>
          <t>Составлена в ценах июнь 2025 года (1.01.2000)</t>
        </is>
      </c>
      <c r="B42" s="243" t="n"/>
      <c r="C42" s="243" t="n"/>
      <c r="D42" s="266" t="n"/>
      <c r="E42" s="243" t="n"/>
      <c r="F42" s="243" t="n"/>
      <c r="G42" s="243" t="n"/>
      <c r="H42" s="243" t="n"/>
      <c r="I42" s="243" t="n"/>
      <c r="J42" s="243" t="n"/>
      <c r="K42" s="243" t="n"/>
      <c r="L42" s="243" t="n"/>
    </row>
    <row r="43" ht="14.25" customHeight="1" s="201">
      <c r="A43" s="243" t="n"/>
      <c r="B43" s="243" t="n"/>
      <c r="C43" s="243" t="n"/>
      <c r="D43" s="243" t="n"/>
      <c r="E43" s="243" t="n"/>
      <c r="F43" s="243" t="n"/>
      <c r="G43" s="243" t="n"/>
      <c r="H43" s="243" t="n"/>
      <c r="I43" s="243" t="n"/>
      <c r="J43" s="243" t="n"/>
      <c r="K43" s="243" t="n"/>
      <c r="L43" s="243" t="n"/>
    </row>
    <row r="44" ht="14.25" customHeight="1" s="201">
      <c r="A44" s="267" t="inlineStr">
        <is>
          <t>Сметная стоимость</t>
        </is>
      </c>
      <c r="B44" s="243" t="n"/>
      <c r="C44" s="268">
        <f>C47+C48+C49+C50</f>
        <v/>
      </c>
      <c r="D44" s="268">
        <f>D47+D48+D49+D50</f>
        <v/>
      </c>
      <c r="F44" s="260" t="inlineStr">
        <is>
          <t>тыс. руб.</t>
        </is>
      </c>
      <c r="G44" s="240" t="n"/>
      <c r="H44" s="240" t="n"/>
      <c r="I44" s="240" t="n"/>
      <c r="J44" s="240" t="n"/>
      <c r="K44" s="240" t="n"/>
      <c r="L44" s="243" t="n"/>
    </row>
    <row r="45" ht="14.25" customHeight="1" s="201">
      <c r="A45" s="267" t="n"/>
      <c r="B45" s="243" t="n"/>
      <c r="C45" s="268" t="n"/>
      <c r="D45" s="268" t="n"/>
      <c r="E45" s="269" t="n"/>
      <c r="F45" s="260" t="n"/>
      <c r="G45" s="240" t="n"/>
      <c r="H45" s="240" t="n"/>
      <c r="I45" s="240" t="n"/>
      <c r="J45" s="240" t="n"/>
      <c r="K45" s="240" t="n"/>
      <c r="L45" s="243" t="n"/>
    </row>
    <row r="46" ht="14.25" customHeight="1" s="201">
      <c r="A46" s="243" t="n"/>
      <c r="B46" s="270" t="inlineStr">
        <is>
          <t>в том числе:</t>
        </is>
      </c>
      <c r="C46" s="271" t="n"/>
      <c r="D46" s="272" t="n"/>
      <c r="E46" s="273" t="n"/>
      <c r="F46" s="260" t="n"/>
      <c r="G46" s="260" t="inlineStr">
        <is>
          <t>Средства на оплату труда рабочих</t>
        </is>
      </c>
      <c r="H46" s="243" t="n"/>
      <c r="I46" s="271">
        <f>ROUND(SUM(AR58:AR196)/1000, 2)</f>
        <v/>
      </c>
      <c r="J46" s="271">
        <f>ROUND((SUM(S58:S196))/1000, 2)</f>
        <v/>
      </c>
      <c r="K46" s="260" t="inlineStr">
        <is>
          <t>тыс. руб.</t>
        </is>
      </c>
      <c r="L46" s="243" t="n"/>
    </row>
    <row r="47" ht="14.25" customHeight="1" s="201">
      <c r="A47" s="243" t="n"/>
      <c r="B47" s="267" t="inlineStr">
        <is>
          <t>строительных работ</t>
        </is>
      </c>
      <c r="C47" s="268">
        <f>ROUND((Source!F1652)/1000, 2)</f>
        <v/>
      </c>
      <c r="D47" s="268">
        <f>ROUND((SUM(BH58:BH196)+SUMIF(CD58:CD196, 1, AG58:AG196)+SUMIF(CD58:CD196, 1, AF58:AF196))/1000, 2)</f>
        <v/>
      </c>
      <c r="F47" s="260" t="inlineStr">
        <is>
          <t>тыс. руб.</t>
        </is>
      </c>
      <c r="G47" s="260" t="inlineStr">
        <is>
          <t xml:space="preserve">Нормативные затраты труда рабочих </t>
        </is>
      </c>
      <c r="H47" s="243" t="n"/>
      <c r="I47" s="260" t="n"/>
      <c r="J47" s="274">
        <f>Source!F1657</f>
        <v/>
      </c>
      <c r="K47" s="260" t="inlineStr">
        <is>
          <t>чел.-ч.</t>
        </is>
      </c>
      <c r="L47" s="243" t="n"/>
    </row>
    <row r="48" ht="14.25" customHeight="1" s="201">
      <c r="A48" s="243" t="n"/>
      <c r="B48" s="267" t="inlineStr">
        <is>
          <t xml:space="preserve">монтажных работ    </t>
        </is>
      </c>
      <c r="C48" s="268">
        <f>ROUND((Source!F1653)/1000, 2)</f>
        <v/>
      </c>
      <c r="D48" s="268">
        <f>ROUND((SUM(BI58:BI196)+SUMIF(CD58:CD196, 2, AG58:AG196)+SUMIF(CD58:CD196, 2, AF58:AF196))/1000, 2)</f>
        <v/>
      </c>
      <c r="F48" s="260" t="inlineStr">
        <is>
          <t>тыс. руб.</t>
        </is>
      </c>
      <c r="G48" s="260" t="inlineStr">
        <is>
          <t xml:space="preserve">Нормативные затраты труда машинистов </t>
        </is>
      </c>
      <c r="H48" s="243" t="n"/>
      <c r="I48" s="260" t="n"/>
      <c r="J48" s="274">
        <f>Source!F1658</f>
        <v/>
      </c>
      <c r="K48" s="260" t="inlineStr">
        <is>
          <t>чел.-ч.</t>
        </is>
      </c>
      <c r="L48" s="243" t="n"/>
    </row>
    <row r="49" ht="14.25" customHeight="1" s="201">
      <c r="A49" s="243" t="n"/>
      <c r="B49" s="267" t="inlineStr">
        <is>
          <t xml:space="preserve">оборудования         </t>
        </is>
      </c>
      <c r="C49" s="268">
        <f>ROUND((Source!F1644)/1000, 2)</f>
        <v/>
      </c>
      <c r="D49" s="268">
        <f>ROUND((SUM(BJ58:BJ196)+SUM(AH58:AH196))/1000, 2)</f>
        <v/>
      </c>
      <c r="F49" s="260" t="inlineStr">
        <is>
          <t>тыс. руб.</t>
        </is>
      </c>
      <c r="G49" s="260" t="n"/>
      <c r="H49" s="260" t="n"/>
      <c r="I49" s="260" t="n"/>
      <c r="J49" s="260" t="n"/>
      <c r="K49" s="260" t="n"/>
      <c r="L49" s="243" t="n"/>
    </row>
    <row r="50" ht="14.25" customHeight="1" s="201">
      <c r="A50" s="243" t="n"/>
      <c r="B50" s="267" t="inlineStr">
        <is>
          <t xml:space="preserve">прочих затрат       </t>
        </is>
      </c>
      <c r="C50" s="268">
        <f>ROUND((Source!F1654)/1000, 2)</f>
        <v/>
      </c>
      <c r="D50" s="268">
        <f>ROUND((SUM(BL58:BL196)+SUMIF(CD58:CD196, 4, AG58:AG196)+SUM(BM58:BM196)+SUM(BN58:BN196)+SUMIF(CD58:CD196, 4, AF58:AF196))/1000, 2)</f>
        <v/>
      </c>
      <c r="F50" s="260" t="inlineStr">
        <is>
          <t>тыс. руб.</t>
        </is>
      </c>
      <c r="G50" s="260" t="n"/>
      <c r="H50" s="260" t="n"/>
      <c r="I50" s="260" t="n"/>
      <c r="J50" s="260" t="n"/>
      <c r="K50" s="260" t="n"/>
      <c r="L50" s="243" t="n"/>
    </row>
    <row r="51" ht="14.25" customHeight="1" s="201">
      <c r="A51" s="275" t="n"/>
      <c r="B51" s="275" t="n"/>
      <c r="C51" s="275" t="n"/>
      <c r="D51" s="275" t="n"/>
      <c r="E51" s="275" t="n"/>
      <c r="F51" s="275" t="n"/>
      <c r="G51" s="275" t="n"/>
      <c r="H51" s="275" t="n"/>
      <c r="I51" s="275" t="n"/>
      <c r="J51" s="275" t="n"/>
      <c r="K51" s="275" t="n"/>
      <c r="L51" s="275" t="n"/>
    </row>
    <row r="52" ht="12.75" customHeight="1" s="201">
      <c r="A52" s="276" t="inlineStr">
        <is>
          <t>№ п/п</t>
        </is>
      </c>
      <c r="B52" s="276" t="inlineStr">
        <is>
          <t>Обоснование</t>
        </is>
      </c>
      <c r="C52" s="276" t="inlineStr">
        <is>
          <t>Наименование работ и затрат</t>
        </is>
      </c>
      <c r="D52" s="276" t="inlineStr">
        <is>
          <t>Единица измерения</t>
        </is>
      </c>
      <c r="E52" s="276" t="inlineStr">
        <is>
          <t>Количество</t>
        </is>
      </c>
      <c r="F52" s="203" t="n"/>
      <c r="G52" s="206" t="n"/>
      <c r="H52" s="277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203" t="n"/>
      <c r="J52" s="278" t="n"/>
      <c r="K52" s="279" t="inlineStr">
        <is>
          <t>Индексы</t>
        </is>
      </c>
      <c r="L52" s="276" t="inlineStr">
        <is>
          <t>Сметная стоимость в текущем уровне цен, руб.</t>
        </is>
      </c>
    </row>
    <row r="53" ht="12.75" customHeight="1" s="201">
      <c r="A53" s="215" t="n"/>
      <c r="B53" s="215" t="n"/>
      <c r="C53" s="215" t="n"/>
      <c r="D53" s="215" t="n"/>
      <c r="E53" s="213" t="n"/>
      <c r="G53" s="214" t="n"/>
      <c r="H53" s="213" t="n"/>
      <c r="J53" s="280" t="n"/>
      <c r="K53" s="281" t="n"/>
      <c r="L53" s="215" t="n"/>
    </row>
    <row r="54" ht="12.75" customHeight="1" s="201">
      <c r="A54" s="215" t="n"/>
      <c r="B54" s="215" t="n"/>
      <c r="C54" s="215" t="n"/>
      <c r="D54" s="215" t="n"/>
      <c r="E54" s="213" t="n"/>
      <c r="G54" s="214" t="n"/>
      <c r="H54" s="213" t="n"/>
      <c r="J54" s="280" t="n"/>
      <c r="K54" s="281" t="n"/>
      <c r="L54" s="215" t="n"/>
    </row>
    <row r="55" ht="12.75" customHeight="1" s="201">
      <c r="A55" s="215" t="n"/>
      <c r="B55" s="215" t="n"/>
      <c r="C55" s="215" t="n"/>
      <c r="D55" s="215" t="n"/>
      <c r="E55" s="209" t="n"/>
      <c r="F55" s="202" t="n"/>
      <c r="G55" s="210" t="n"/>
      <c r="H55" s="209" t="n"/>
      <c r="I55" s="202" t="n"/>
      <c r="J55" s="282" t="n"/>
      <c r="K55" s="281" t="n"/>
      <c r="L55" s="215" t="n"/>
    </row>
    <row r="56" ht="25.5" customHeight="1" s="201">
      <c r="A56" s="220" t="n"/>
      <c r="B56" s="220" t="n"/>
      <c r="C56" s="220" t="n"/>
      <c r="D56" s="220" t="n"/>
      <c r="E56" s="276" t="inlineStr">
        <is>
          <t>на единицу измерения</t>
        </is>
      </c>
      <c r="F56" s="276" t="inlineStr">
        <is>
          <t>коэффициенты</t>
        </is>
      </c>
      <c r="G56" s="283" t="inlineStr">
        <is>
          <t>всего с учетом коэффициентов</t>
        </is>
      </c>
      <c r="H56" s="276" t="inlineStr">
        <is>
          <t>на единицу измерения</t>
        </is>
      </c>
      <c r="I56" s="276" t="inlineStr">
        <is>
          <t>коэффициенты</t>
        </is>
      </c>
      <c r="J56" s="277" t="inlineStr">
        <is>
          <t>всего</t>
        </is>
      </c>
      <c r="K56" s="284" t="n"/>
      <c r="L56" s="220" t="n"/>
    </row>
    <row r="57" ht="14.25" customHeight="1" s="201">
      <c r="A57" s="285" t="n">
        <v>1</v>
      </c>
      <c r="B57" s="285" t="n">
        <v>2</v>
      </c>
      <c r="C57" s="285" t="n">
        <v>3</v>
      </c>
      <c r="D57" s="285" t="n">
        <v>4</v>
      </c>
      <c r="E57" s="285" t="n">
        <v>5</v>
      </c>
      <c r="F57" s="285" t="n">
        <v>6</v>
      </c>
      <c r="G57" s="285" t="n">
        <v>7</v>
      </c>
      <c r="H57" s="285" t="n">
        <v>8</v>
      </c>
      <c r="I57" s="285" t="n">
        <v>9</v>
      </c>
      <c r="J57" s="285" t="n">
        <v>10</v>
      </c>
      <c r="K57" s="286" t="n">
        <v>11</v>
      </c>
      <c r="L57" s="286" t="n">
        <v>12</v>
      </c>
    </row>
    <row r="58" ht="14.25" customHeight="1" s="201">
      <c r="A58" s="287" t="inlineStr">
        <is>
          <t>1</t>
        </is>
      </c>
      <c r="B58" s="287">
        <f>Source!F1630</f>
        <v/>
      </c>
      <c r="C58" s="287">
        <f>Source!G1630</f>
        <v/>
      </c>
      <c r="D58" s="288">
        <f>Source!H1630</f>
        <v/>
      </c>
      <c r="E58" s="289">
        <f>Source!K1630</f>
        <v/>
      </c>
      <c r="F58" s="289" t="n"/>
      <c r="G58" s="289">
        <f>Source!I1630</f>
        <v/>
      </c>
      <c r="H58" s="290" t="n"/>
      <c r="I58" s="291" t="n"/>
      <c r="J58" s="290" t="n"/>
      <c r="K58" s="291" t="n"/>
      <c r="L58" s="292" t="n"/>
    </row>
    <row r="59">
      <c r="C59" s="293">
        <f>"Объем: "&amp;Source!I1630&amp;"=2/"&amp;"100"</f>
        <v/>
      </c>
    </row>
    <row r="60" ht="14.25" customHeight="1" s="201">
      <c r="A60" s="287" t="n"/>
      <c r="B60" s="291" t="n">
        <v>1</v>
      </c>
      <c r="C60" s="287" t="inlineStr">
        <is>
          <t>ОТ</t>
        </is>
      </c>
      <c r="D60" s="288" t="n"/>
      <c r="E60" s="289" t="n"/>
      <c r="F60" s="289" t="n"/>
      <c r="G60" s="289" t="n"/>
      <c r="H60" s="290">
        <f>Source!AO1630</f>
        <v/>
      </c>
      <c r="I60" s="291" t="n"/>
      <c r="J60" s="290">
        <f>ROUND(Source!AF1630*Source!I1630, 2)</f>
        <v/>
      </c>
      <c r="K60" s="291">
        <f>IF(Source!BA1630&lt;&gt; 0, Source!BA1630, 1)</f>
        <v/>
      </c>
      <c r="L60" s="292">
        <f>Source!S1630</f>
        <v/>
      </c>
    </row>
    <row r="61" ht="14.25" customHeight="1" s="201">
      <c r="A61" s="287" t="n"/>
      <c r="B61" s="291" t="n">
        <v>2</v>
      </c>
      <c r="C61" s="287" t="inlineStr">
        <is>
          <t>ЭМ</t>
        </is>
      </c>
      <c r="D61" s="288" t="n"/>
      <c r="E61" s="289" t="n"/>
      <c r="F61" s="289" t="n"/>
      <c r="G61" s="289" t="n"/>
      <c r="H61" s="290">
        <f>Source!AM1630</f>
        <v/>
      </c>
      <c r="I61" s="291" t="n"/>
      <c r="J61" s="290">
        <f>(ROUND((ROUND(((Source!ET1630)*Source!I1630),0)),0)+ROUND((ROUND(((Source!AE1630-(Source!EU1630))*Source!I1630),0)),0))</f>
        <v/>
      </c>
      <c r="K61" s="291">
        <f>IF(Source!BB1630&lt;&gt; 0, Source!BB1630, 1)</f>
        <v/>
      </c>
      <c r="L61" s="292">
        <f>Source!Q1630</f>
        <v/>
      </c>
    </row>
    <row r="62" ht="14.25" customHeight="1" s="201">
      <c r="A62" s="287" t="n"/>
      <c r="B62" s="291" t="n">
        <v>4</v>
      </c>
      <c r="C62" s="287" t="inlineStr">
        <is>
          <t>М</t>
        </is>
      </c>
      <c r="D62" s="288" t="n"/>
      <c r="E62" s="289" t="n"/>
      <c r="F62" s="289" t="n"/>
      <c r="G62" s="289" t="n"/>
      <c r="H62" s="290">
        <f>Source!AL1630</f>
        <v/>
      </c>
      <c r="I62" s="291" t="n"/>
      <c r="J62" s="290">
        <f>ROUND(Source!AC1630*Source!I1630, 2)</f>
        <v/>
      </c>
      <c r="K62" s="291">
        <f>IF(Source!BC1630&lt;&gt; 0, Source!BC1630, 1)</f>
        <v/>
      </c>
      <c r="L62" s="292">
        <f>Source!P1630</f>
        <v/>
      </c>
    </row>
    <row r="63" ht="14.25" customHeight="1" s="201">
      <c r="A63" s="287" t="n"/>
      <c r="B63" s="287" t="n"/>
      <c r="C63" s="294" t="inlineStr">
        <is>
          <t>ЗТ</t>
        </is>
      </c>
      <c r="D63" s="295" t="inlineStr">
        <is>
          <t>чел.-ч.</t>
        </is>
      </c>
      <c r="E63" s="296">
        <f>Source!AQ1630</f>
        <v/>
      </c>
      <c r="F63" s="296" t="n"/>
      <c r="G63" s="296">
        <f>ROUND(Source!U1630, 7)</f>
        <v/>
      </c>
      <c r="H63" s="297" t="n"/>
      <c r="I63" s="298" t="n"/>
      <c r="J63" s="297" t="n"/>
      <c r="K63" s="298" t="n"/>
      <c r="L63" s="299" t="n"/>
    </row>
    <row r="64" ht="14.25" customHeight="1" s="201">
      <c r="A64" s="287" t="n"/>
      <c r="B64" s="287" t="n"/>
      <c r="C64" s="287" t="inlineStr">
        <is>
          <t>Итого по расценке</t>
        </is>
      </c>
      <c r="D64" s="288" t="n"/>
      <c r="E64" s="289" t="n"/>
      <c r="F64" s="289" t="n"/>
      <c r="G64" s="289" t="n"/>
      <c r="H64" s="290">
        <f>H60+H61+H62</f>
        <v/>
      </c>
      <c r="I64" s="291" t="n"/>
      <c r="J64" s="290">
        <f>J60+J61+J62</f>
        <v/>
      </c>
      <c r="K64" s="291" t="n"/>
      <c r="L64" s="292">
        <f>L60+L61+L62</f>
        <v/>
      </c>
    </row>
    <row r="65" ht="28.5" customHeight="1" s="201">
      <c r="A65" s="287" t="inlineStr">
        <is>
          <t>1.1</t>
        </is>
      </c>
      <c r="B65" s="287">
        <f>Source!F1631</f>
        <v/>
      </c>
      <c r="C65" s="287">
        <f>Source!G1631</f>
        <v/>
      </c>
      <c r="D65" s="288">
        <f>Source!H1631</f>
        <v/>
      </c>
      <c r="E65" s="289">
        <f>SmtRes!AT604</f>
        <v/>
      </c>
      <c r="F65" s="289" t="n"/>
      <c r="G65" s="289">
        <f>Source!I1631</f>
        <v/>
      </c>
      <c r="H65" s="290">
        <f>Source!AL1631+Source!AO1631+Source!AM1631</f>
        <v/>
      </c>
      <c r="I65" s="291" t="n"/>
      <c r="J65" s="290">
        <f>ROUND(Source!AC1631*Source!I1631, 2)+(ROUND((ROUND(((Source!ET1631)*Source!I1631),0)),0)+ROUND((ROUND(((Source!AE1631-(Source!EU1631))*Source!I1631),0)),0))+ROUND(Source!AF1631*Source!I1631, 2)</f>
        <v/>
      </c>
      <c r="K65" s="291" t="n"/>
      <c r="L65" s="292" t="n"/>
      <c r="O65" s="0">
        <f>J65</f>
        <v/>
      </c>
      <c r="AA65" s="0">
        <f>J65</f>
        <v/>
      </c>
      <c r="AD65" s="0">
        <f>ROUND((Source!AT1631/100)*((ROUND(Source!AF1631*Source!I1631, 2)+(ROUND((ROUND(((Source!EU1631)*Source!I1631),0)),0)+ROUND((ROUND(((Source!AE1631-(Source!EU1631))*Source!I1631),0)),0)))), 2)</f>
        <v/>
      </c>
      <c r="AE65" s="0">
        <f>ROUND((Source!AU1631/100)*((ROUND(Source!AF1631*Source!I1631, 2)+(ROUND((ROUND(((Source!EU1631)*Source!I1631),0)),0)+ROUND((ROUND(((Source!AE1631-(Source!EU1631))*Source!I1631),0)),0)))), 2)</f>
        <v/>
      </c>
      <c r="AN65" s="0">
        <f>L65</f>
        <v/>
      </c>
      <c r="AW65" s="0">
        <f>L65</f>
        <v/>
      </c>
      <c r="AZ65" s="0">
        <f>Source!X1631</f>
        <v/>
      </c>
      <c r="BA65" s="0">
        <f>Source!Y1631</f>
        <v/>
      </c>
      <c r="BH65" s="0">
        <f>J65</f>
        <v/>
      </c>
      <c r="CD65" s="0" t="n">
        <v>1</v>
      </c>
    </row>
    <row r="66" ht="14.25" customHeight="1" s="201">
      <c r="A66" s="287" t="n"/>
      <c r="B66" s="287" t="n"/>
      <c r="C66" s="287" t="inlineStr">
        <is>
          <t>ФОТ</t>
        </is>
      </c>
      <c r="D66" s="288" t="n"/>
      <c r="E66" s="289" t="n"/>
      <c r="F66" s="289" t="n"/>
      <c r="G66" s="289" t="n"/>
      <c r="H66" s="290" t="n"/>
      <c r="I66" s="291" t="n"/>
      <c r="J66" s="290">
        <f>SUM(S58:S69)+SUM(T58:T69)+SUM(X58:X69)+SUM(Y58:Y69)+SUM(Z58:Z69)</f>
        <v/>
      </c>
      <c r="K66" s="291" t="n"/>
      <c r="L66" s="292">
        <f>SUM(AR58:AR69)+SUM(AS58:AS69)+SUM(AT58:AT69)+SUM(AU58:AU69)+SUM(AV58:AV69)</f>
        <v/>
      </c>
    </row>
    <row r="67" ht="42.75" customHeight="1" s="201">
      <c r="A67" s="287" t="n"/>
      <c r="B67" s="287" t="inlineStr">
        <is>
          <t>Пр/812-099.2-1</t>
        </is>
      </c>
      <c r="C67" s="287" t="inlineStr">
        <is>
          <t>НР Внутренние санитарнотехнические работы: смена труб, санприборов, запорной арматуры и другое</t>
        </is>
      </c>
      <c r="D67" s="288" t="inlineStr">
        <is>
          <t>%</t>
        </is>
      </c>
      <c r="E67" s="289">
        <f>Source!BZ1630</f>
        <v/>
      </c>
      <c r="F67" s="289" t="n"/>
      <c r="G67" s="289">
        <f>Source!AT1630</f>
        <v/>
      </c>
      <c r="H67" s="290" t="n"/>
      <c r="I67" s="291" t="n"/>
      <c r="J67" s="290">
        <f>SUM(AD58:AD69)</f>
        <v/>
      </c>
      <c r="K67" s="291" t="n"/>
      <c r="L67" s="292">
        <f>SUM(AZ58:AZ69)</f>
        <v/>
      </c>
    </row>
    <row r="68" ht="42.75" customHeight="1" s="201">
      <c r="A68" s="294" t="n"/>
      <c r="B68" s="294" t="inlineStr">
        <is>
          <t>Пр/774-099.2</t>
        </is>
      </c>
      <c r="C68" s="294" t="inlineStr">
        <is>
          <t>СП Внутренние санитарнотехнические работы: смена труб, санприборов, запорной арматуры и другое</t>
        </is>
      </c>
      <c r="D68" s="295" t="inlineStr">
        <is>
          <t>%</t>
        </is>
      </c>
      <c r="E68" s="296">
        <f>Source!CA1630</f>
        <v/>
      </c>
      <c r="F68" s="296" t="n"/>
      <c r="G68" s="296">
        <f>Source!AU1630</f>
        <v/>
      </c>
      <c r="H68" s="297" t="n"/>
      <c r="I68" s="298" t="n"/>
      <c r="J68" s="297">
        <f>SUM(AE58:AE69)</f>
        <v/>
      </c>
      <c r="K68" s="298" t="n"/>
      <c r="L68" s="299">
        <f>SUM(BA58:BA69)</f>
        <v/>
      </c>
    </row>
    <row r="69" ht="15" customHeight="1" s="201">
      <c r="C69" s="300" t="inlineStr">
        <is>
          <t>Всего по позиции</t>
        </is>
      </c>
      <c r="I69" s="301">
        <f>J60+J61+J62+J67+J68+SUM(J65:J65)-SUMIF(CE65:CE65, 1, J65:J65)</f>
        <v/>
      </c>
      <c r="J69" s="203" t="n"/>
      <c r="K69" s="302">
        <f>L60+L61+L62+L67+L68+SUM(L65:L65)-SUMIF(CE65:CE65, 1, L65:L65)</f>
        <v/>
      </c>
      <c r="L69" s="203" t="n"/>
      <c r="O69" s="303">
        <f>J60+J61+J62+J67+J68</f>
        <v/>
      </c>
      <c r="P69" s="303">
        <f>J61</f>
        <v/>
      </c>
      <c r="R69" s="0" t="inlineStr">
        <is>
          <t>=</t>
        </is>
      </c>
      <c r="S69" s="303">
        <f>J60</f>
        <v/>
      </c>
      <c r="U69" s="303">
        <f>J60</f>
        <v/>
      </c>
      <c r="X69" s="0">
        <f>0</f>
        <v/>
      </c>
      <c r="Z69" s="0" t="inlineStr">
        <is>
          <t>=</t>
        </is>
      </c>
      <c r="AA69" s="303">
        <f>J62</f>
        <v/>
      </c>
      <c r="AD69" s="0">
        <f>ROUND((Source!AT1630/100)*((ROUND(Source!AF1630*Source!I1630, 2)+(ROUND((ROUND(((Source!EU1630)*Source!I1630),0)),0)+ROUND((ROUND(((Source!AE1630-(Source!EU1630))*Source!I1630),0)),0)))), 2)</f>
        <v/>
      </c>
      <c r="AE69" s="0">
        <f>ROUND((Source!AU1630/100)*((ROUND(Source!AF1630*Source!I1630, 2)+(ROUND((ROUND(((Source!EU1630)*Source!I1630),0)),0)+ROUND((ROUND(((Source!AE1630-(Source!EU1630))*Source!I1630),0)),0)))), 2)</f>
        <v/>
      </c>
      <c r="AN69" s="304">
        <f>L60+L61+L62+L67+L68</f>
        <v/>
      </c>
      <c r="AO69" s="304">
        <f>L61</f>
        <v/>
      </c>
      <c r="AQ69" s="0" t="inlineStr">
        <is>
          <t>=</t>
        </is>
      </c>
      <c r="AR69" s="304">
        <f>L60</f>
        <v/>
      </c>
      <c r="AT69" s="0">
        <f>0</f>
        <v/>
      </c>
      <c r="AV69" s="0" t="inlineStr">
        <is>
          <t>=</t>
        </is>
      </c>
      <c r="AW69" s="304">
        <f>L62</f>
        <v/>
      </c>
      <c r="AZ69" s="0">
        <f>Source!X1630</f>
        <v/>
      </c>
      <c r="BA69" s="0">
        <f>Source!Y1630</f>
        <v/>
      </c>
      <c r="BH69" s="303">
        <f>J60+J61+J62+J67+J68</f>
        <v/>
      </c>
      <c r="CD69" s="0" t="n">
        <v>1</v>
      </c>
    </row>
    <row r="70" ht="42.75" customHeight="1" s="201">
      <c r="A70" s="287" t="inlineStr">
        <is>
          <t>2</t>
        </is>
      </c>
      <c r="B70" s="287">
        <f>Source!F1632</f>
        <v/>
      </c>
      <c r="C70" s="287">
        <f>Source!G1632</f>
        <v/>
      </c>
      <c r="D70" s="288">
        <f>Source!H1632</f>
        <v/>
      </c>
      <c r="E70" s="289">
        <f>Source!K1632</f>
        <v/>
      </c>
      <c r="F70" s="289" t="n"/>
      <c r="G70" s="289">
        <f>Source!I1632</f>
        <v/>
      </c>
      <c r="H70" s="290" t="n"/>
      <c r="I70" s="291" t="n"/>
      <c r="J70" s="290" t="n"/>
      <c r="K70" s="291" t="n"/>
      <c r="L70" s="292" t="n"/>
    </row>
    <row r="71">
      <c r="C71" s="293">
        <f>"Объем: "&amp;Source!I1632&amp;"=2/"&amp;"100"</f>
        <v/>
      </c>
    </row>
    <row r="72" ht="14.25" customHeight="1" s="201">
      <c r="A72" s="287" t="n"/>
      <c r="B72" s="291" t="n">
        <v>1</v>
      </c>
      <c r="C72" s="287" t="inlineStr">
        <is>
          <t>ОТ</t>
        </is>
      </c>
      <c r="D72" s="288" t="n"/>
      <c r="E72" s="289" t="n"/>
      <c r="F72" s="289" t="n"/>
      <c r="G72" s="289" t="n"/>
      <c r="H72" s="290">
        <f>Source!AO1632</f>
        <v/>
      </c>
      <c r="I72" s="291" t="n"/>
      <c r="J72" s="290">
        <f>ROUND(Source!AF1632*Source!I1632, 2)</f>
        <v/>
      </c>
      <c r="K72" s="291">
        <f>IF(Source!BA1632&lt;&gt; 0, Source!BA1632, 1)</f>
        <v/>
      </c>
      <c r="L72" s="292">
        <f>Source!S1632</f>
        <v/>
      </c>
    </row>
    <row r="73" ht="14.25" customHeight="1" s="201">
      <c r="A73" s="287" t="n"/>
      <c r="B73" s="291" t="n">
        <v>2</v>
      </c>
      <c r="C73" s="287" t="inlineStr">
        <is>
          <t>ЭМ</t>
        </is>
      </c>
      <c r="D73" s="288" t="n"/>
      <c r="E73" s="289" t="n"/>
      <c r="F73" s="289" t="n"/>
      <c r="G73" s="289" t="n"/>
      <c r="H73" s="290">
        <f>Source!AM1632</f>
        <v/>
      </c>
      <c r="I73" s="291" t="n"/>
      <c r="J73" s="290">
        <f>(ROUND((ROUND(((Source!ET1632)*Source!I1632),0)),0)+ROUND((ROUND(((Source!AE1632-(Source!EU1632))*Source!I1632),0)),0))</f>
        <v/>
      </c>
      <c r="K73" s="291">
        <f>IF(Source!BB1632&lt;&gt; 0, Source!BB1632, 1)</f>
        <v/>
      </c>
      <c r="L73" s="292">
        <f>Source!Q1632</f>
        <v/>
      </c>
    </row>
    <row r="74" ht="14.25" customHeight="1" s="201">
      <c r="A74" s="287" t="n"/>
      <c r="B74" s="291" t="n">
        <v>4</v>
      </c>
      <c r="C74" s="287" t="inlineStr">
        <is>
          <t>М</t>
        </is>
      </c>
      <c r="D74" s="288" t="n"/>
      <c r="E74" s="289" t="n"/>
      <c r="F74" s="289" t="n"/>
      <c r="G74" s="289" t="n"/>
      <c r="H74" s="290">
        <f>Source!AL1632</f>
        <v/>
      </c>
      <c r="I74" s="291" t="n"/>
      <c r="J74" s="290">
        <f>ROUND(Source!AC1632*Source!I1632, 2)</f>
        <v/>
      </c>
      <c r="K74" s="291">
        <f>IF(Source!BC1632&lt;&gt; 0, Source!BC1632, 1)</f>
        <v/>
      </c>
      <c r="L74" s="292">
        <f>Source!P1632</f>
        <v/>
      </c>
    </row>
    <row r="75" ht="14.25" customHeight="1" s="201">
      <c r="A75" s="287" t="n"/>
      <c r="B75" s="287" t="n"/>
      <c r="C75" s="294" t="inlineStr">
        <is>
          <t>ЗТ</t>
        </is>
      </c>
      <c r="D75" s="295" t="inlineStr">
        <is>
          <t>чел.-ч.</t>
        </is>
      </c>
      <c r="E75" s="296">
        <f>Source!AQ1632</f>
        <v/>
      </c>
      <c r="F75" s="296" t="n"/>
      <c r="G75" s="296">
        <f>ROUND(Source!U1632, 7)</f>
        <v/>
      </c>
      <c r="H75" s="297" t="n"/>
      <c r="I75" s="298" t="n"/>
      <c r="J75" s="297" t="n"/>
      <c r="K75" s="298" t="n"/>
      <c r="L75" s="299" t="n"/>
    </row>
    <row r="76" ht="14.25" customHeight="1" s="201">
      <c r="A76" s="287" t="n"/>
      <c r="B76" s="287" t="n"/>
      <c r="C76" s="287" t="inlineStr">
        <is>
          <t>Итого по расценке</t>
        </is>
      </c>
      <c r="D76" s="288" t="n"/>
      <c r="E76" s="289" t="n"/>
      <c r="F76" s="289" t="n"/>
      <c r="G76" s="289" t="n"/>
      <c r="H76" s="290">
        <f>H72+H73+H74</f>
        <v/>
      </c>
      <c r="I76" s="291" t="n"/>
      <c r="J76" s="290">
        <f>J72+J73+J74</f>
        <v/>
      </c>
      <c r="K76" s="291" t="n"/>
      <c r="L76" s="292">
        <f>L72+L73+L74</f>
        <v/>
      </c>
    </row>
    <row r="77" ht="14.25" customHeight="1" s="201">
      <c r="A77" s="287" t="n"/>
      <c r="B77" s="287" t="n"/>
      <c r="C77" s="287" t="inlineStr">
        <is>
          <t>ФОТ</t>
        </is>
      </c>
      <c r="D77" s="288" t="n"/>
      <c r="E77" s="289" t="n"/>
      <c r="F77" s="289" t="n"/>
      <c r="G77" s="289" t="n"/>
      <c r="H77" s="290" t="n"/>
      <c r="I77" s="291" t="n"/>
      <c r="J77" s="290">
        <f>SUM(S70:S80)+SUM(T70:T80)+SUM(X70:X80)+SUM(Y70:Y80)+SUM(Z70:Z80)</f>
        <v/>
      </c>
      <c r="K77" s="291" t="n"/>
      <c r="L77" s="292">
        <f>SUM(AR70:AR80)+SUM(AS70:AS80)+SUM(AT70:AT80)+SUM(AU70:AU80)+SUM(AV70:AV80)</f>
        <v/>
      </c>
    </row>
    <row r="78" ht="42.75" customHeight="1" s="201">
      <c r="A78" s="287" t="n"/>
      <c r="B78" s="287" t="inlineStr">
        <is>
          <t>Пр/812-099.2-1</t>
        </is>
      </c>
      <c r="C78" s="287" t="inlineStr">
        <is>
          <t>НР Внутренние санитарнотехнические работы: смена труб, санприборов, запорной арматуры и другое</t>
        </is>
      </c>
      <c r="D78" s="288" t="inlineStr">
        <is>
          <t>%</t>
        </is>
      </c>
      <c r="E78" s="289">
        <f>Source!BZ1632</f>
        <v/>
      </c>
      <c r="F78" s="289" t="n"/>
      <c r="G78" s="289">
        <f>Source!AT1632</f>
        <v/>
      </c>
      <c r="H78" s="290" t="n"/>
      <c r="I78" s="291" t="n"/>
      <c r="J78" s="290">
        <f>SUM(AD70:AD80)</f>
        <v/>
      </c>
      <c r="K78" s="291" t="n"/>
      <c r="L78" s="292">
        <f>SUM(AZ70:AZ80)</f>
        <v/>
      </c>
    </row>
    <row r="79" ht="42.75" customHeight="1" s="201">
      <c r="A79" s="294" t="n"/>
      <c r="B79" s="294" t="inlineStr">
        <is>
          <t>Пр/774-099.2</t>
        </is>
      </c>
      <c r="C79" s="294" t="inlineStr">
        <is>
          <t>СП Внутренние санитарнотехнические работы: смена труб, санприборов, запорной арматуры и другое</t>
        </is>
      </c>
      <c r="D79" s="295" t="inlineStr">
        <is>
          <t>%</t>
        </is>
      </c>
      <c r="E79" s="296">
        <f>Source!CA1632</f>
        <v/>
      </c>
      <c r="F79" s="296" t="n"/>
      <c r="G79" s="296">
        <f>Source!AU1632</f>
        <v/>
      </c>
      <c r="H79" s="297" t="n"/>
      <c r="I79" s="298" t="n"/>
      <c r="J79" s="297">
        <f>SUM(AE70:AE80)</f>
        <v/>
      </c>
      <c r="K79" s="298" t="n"/>
      <c r="L79" s="299">
        <f>SUM(BA70:BA80)</f>
        <v/>
      </c>
    </row>
    <row r="80" ht="15" customHeight="1" s="201">
      <c r="C80" s="300" t="inlineStr">
        <is>
          <t>Всего по позиции</t>
        </is>
      </c>
      <c r="I80" s="301">
        <f>J72+J73+J74+J78+J79</f>
        <v/>
      </c>
      <c r="J80" s="203" t="n"/>
      <c r="K80" s="302">
        <f>L72+L73+L74+L78+L79</f>
        <v/>
      </c>
      <c r="L80" s="203" t="n"/>
      <c r="O80" s="303">
        <f>J72+J73+J74+J78+J79</f>
        <v/>
      </c>
      <c r="P80" s="303">
        <f>J73</f>
        <v/>
      </c>
      <c r="R80" s="0" t="inlineStr">
        <is>
          <t>=</t>
        </is>
      </c>
      <c r="S80" s="303">
        <f>J72</f>
        <v/>
      </c>
      <c r="U80" s="303">
        <f>J72</f>
        <v/>
      </c>
      <c r="X80" s="0">
        <f>0</f>
        <v/>
      </c>
      <c r="Z80" s="0" t="inlineStr">
        <is>
          <t>=</t>
        </is>
      </c>
      <c r="AA80" s="303">
        <f>J74</f>
        <v/>
      </c>
      <c r="AD80" s="0">
        <f>ROUND((Source!AT1632/100)*((ROUND(Source!AF1632*Source!I1632, 2)+(ROUND((ROUND(((Source!EU1632)*Source!I1632),0)),0)+ROUND((ROUND(((Source!AE1632-(Source!EU1632))*Source!I1632),0)),0)))), 2)</f>
        <v/>
      </c>
      <c r="AE80" s="0">
        <f>ROUND((Source!AU1632/100)*((ROUND(Source!AF1632*Source!I1632, 2)+(ROUND((ROUND(((Source!EU1632)*Source!I1632),0)),0)+ROUND((ROUND(((Source!AE1632-(Source!EU1632))*Source!I1632),0)),0)))), 2)</f>
        <v/>
      </c>
      <c r="AN80" s="304">
        <f>L72+L73+L74+L78+L79</f>
        <v/>
      </c>
      <c r="AO80" s="304">
        <f>L73</f>
        <v/>
      </c>
      <c r="AQ80" s="0" t="inlineStr">
        <is>
          <t>=</t>
        </is>
      </c>
      <c r="AR80" s="304">
        <f>L72</f>
        <v/>
      </c>
      <c r="AT80" s="0">
        <f>0</f>
        <v/>
      </c>
      <c r="AV80" s="0" t="inlineStr">
        <is>
          <t>=</t>
        </is>
      </c>
      <c r="AW80" s="304">
        <f>L74</f>
        <v/>
      </c>
      <c r="AZ80" s="0">
        <f>Source!X1632</f>
        <v/>
      </c>
      <c r="BA80" s="0">
        <f>Source!Y1632</f>
        <v/>
      </c>
      <c r="BH80" s="303">
        <f>J72+J73+J74+J78+J79</f>
        <v/>
      </c>
      <c r="CD80" s="0" t="n">
        <v>1</v>
      </c>
    </row>
    <row r="81" ht="57" customHeight="1" s="201">
      <c r="A81" s="287" t="inlineStr">
        <is>
          <t>3</t>
        </is>
      </c>
      <c r="B81" s="287">
        <f>Source!F1633</f>
        <v/>
      </c>
      <c r="C81" s="287">
        <f>Source!G1633</f>
        <v/>
      </c>
      <c r="D81" s="288">
        <f>Source!H1633</f>
        <v/>
      </c>
      <c r="E81" s="289">
        <f>Source!K1633</f>
        <v/>
      </c>
      <c r="F81" s="289" t="n"/>
      <c r="G81" s="289">
        <f>Source!I1633</f>
        <v/>
      </c>
      <c r="H81" s="290" t="n"/>
      <c r="I81" s="291" t="n"/>
      <c r="J81" s="290" t="n"/>
      <c r="K81" s="291" t="n"/>
      <c r="L81" s="292" t="n"/>
    </row>
    <row r="82">
      <c r="C82" s="293">
        <f>"Объем: "&amp;Source!I1633&amp;"=10/"&amp;"100"</f>
        <v/>
      </c>
    </row>
    <row r="83" ht="14.25" customHeight="1" s="201">
      <c r="A83" s="287" t="n"/>
      <c r="B83" s="291" t="n">
        <v>1</v>
      </c>
      <c r="C83" s="287" t="inlineStr">
        <is>
          <t>ОТ</t>
        </is>
      </c>
      <c r="D83" s="288" t="n"/>
      <c r="E83" s="289" t="n"/>
      <c r="F83" s="289" t="n"/>
      <c r="G83" s="289" t="n"/>
      <c r="H83" s="290">
        <f>Source!AO1633</f>
        <v/>
      </c>
      <c r="I83" s="291" t="n"/>
      <c r="J83" s="290">
        <f>ROUND(Source!AF1633*Source!I1633, 2)</f>
        <v/>
      </c>
      <c r="K83" s="291">
        <f>IF(Source!BA1633&lt;&gt; 0, Source!BA1633, 1)</f>
        <v/>
      </c>
      <c r="L83" s="292">
        <f>Source!S1633</f>
        <v/>
      </c>
    </row>
    <row r="84" ht="14.25" customHeight="1" s="201">
      <c r="A84" s="287" t="n"/>
      <c r="B84" s="291" t="n">
        <v>2</v>
      </c>
      <c r="C84" s="287" t="inlineStr">
        <is>
          <t>ЭМ</t>
        </is>
      </c>
      <c r="D84" s="288" t="n"/>
      <c r="E84" s="289" t="n"/>
      <c r="F84" s="289" t="n"/>
      <c r="G84" s="289" t="n"/>
      <c r="H84" s="290">
        <f>Source!AM1633</f>
        <v/>
      </c>
      <c r="I84" s="291" t="n"/>
      <c r="J84" s="290">
        <f>(ROUND((ROUND(((Source!ET1633)*Source!I1633),0)),0)+ROUND((ROUND(((Source!AE1633-(Source!EU1633))*Source!I1633),0)),0))</f>
        <v/>
      </c>
      <c r="K84" s="291">
        <f>IF(Source!BB1633&lt;&gt; 0, Source!BB1633, 1)</f>
        <v/>
      </c>
      <c r="L84" s="292">
        <f>Source!Q1633</f>
        <v/>
      </c>
    </row>
    <row r="85" ht="14.25" customHeight="1" s="201">
      <c r="A85" s="287" t="n"/>
      <c r="B85" s="291" t="n">
        <v>4</v>
      </c>
      <c r="C85" s="287" t="inlineStr">
        <is>
          <t>М</t>
        </is>
      </c>
      <c r="D85" s="288" t="n"/>
      <c r="E85" s="289" t="n"/>
      <c r="F85" s="289" t="n"/>
      <c r="G85" s="289" t="n"/>
      <c r="H85" s="290">
        <f>Source!AL1633</f>
        <v/>
      </c>
      <c r="I85" s="291" t="n"/>
      <c r="J85" s="290">
        <f>ROUND(Source!AC1633*Source!I1633, 2)</f>
        <v/>
      </c>
      <c r="K85" s="291">
        <f>IF(Source!BC1633&lt;&gt; 0, Source!BC1633, 1)</f>
        <v/>
      </c>
      <c r="L85" s="292">
        <f>Source!P1633</f>
        <v/>
      </c>
    </row>
    <row r="86" ht="14.25" customHeight="1" s="201">
      <c r="A86" s="287" t="n"/>
      <c r="B86" s="287" t="n"/>
      <c r="C86" s="294" t="inlineStr">
        <is>
          <t>ЗТ</t>
        </is>
      </c>
      <c r="D86" s="295" t="inlineStr">
        <is>
          <t>чел.-ч.</t>
        </is>
      </c>
      <c r="E86" s="296">
        <f>Source!AQ1633</f>
        <v/>
      </c>
      <c r="F86" s="296" t="n"/>
      <c r="G86" s="296">
        <f>ROUND(Source!U1633, 7)</f>
        <v/>
      </c>
      <c r="H86" s="297" t="n"/>
      <c r="I86" s="298" t="n"/>
      <c r="J86" s="297" t="n"/>
      <c r="K86" s="298" t="n"/>
      <c r="L86" s="299" t="n"/>
    </row>
    <row r="87" ht="14.25" customHeight="1" s="201">
      <c r="A87" s="287" t="n"/>
      <c r="B87" s="287" t="n"/>
      <c r="C87" s="287" t="inlineStr">
        <is>
          <t>Итого по расценке</t>
        </is>
      </c>
      <c r="D87" s="288" t="n"/>
      <c r="E87" s="289" t="n"/>
      <c r="F87" s="289" t="n"/>
      <c r="G87" s="289" t="n"/>
      <c r="H87" s="290">
        <f>H83+H84+H85</f>
        <v/>
      </c>
      <c r="I87" s="291" t="n"/>
      <c r="J87" s="290">
        <f>J83+J84+J85</f>
        <v/>
      </c>
      <c r="K87" s="291" t="n"/>
      <c r="L87" s="292">
        <f>L83+L84+L85</f>
        <v/>
      </c>
    </row>
    <row r="88" ht="14.25" customHeight="1" s="201">
      <c r="A88" s="287" t="n"/>
      <c r="B88" s="287" t="n"/>
      <c r="C88" s="287" t="inlineStr">
        <is>
          <t>ФОТ</t>
        </is>
      </c>
      <c r="D88" s="288" t="n"/>
      <c r="E88" s="289" t="n"/>
      <c r="F88" s="289" t="n"/>
      <c r="G88" s="289" t="n"/>
      <c r="H88" s="290" t="n"/>
      <c r="I88" s="291" t="n"/>
      <c r="J88" s="290">
        <f>SUM(S81:S91)+SUM(T81:T91)+SUM(X81:X91)+SUM(Y81:Y91)+SUM(Z81:Z91)</f>
        <v/>
      </c>
      <c r="K88" s="291" t="n"/>
      <c r="L88" s="292">
        <f>SUM(AR81:AR91)+SUM(AS81:AS91)+SUM(AT81:AT91)+SUM(AU81:AU91)+SUM(AV81:AV91)</f>
        <v/>
      </c>
    </row>
    <row r="89" ht="71.25" customHeight="1" s="201">
      <c r="A89" s="287" t="n"/>
      <c r="B89" s="287" t="inlineStr">
        <is>
          <t>Пр/812-016.0-1</t>
        </is>
      </c>
      <c r="C89" s="287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89" s="288" t="inlineStr">
        <is>
          <t>%</t>
        </is>
      </c>
      <c r="E89" s="289">
        <f>Source!BZ1633</f>
        <v/>
      </c>
      <c r="F89" s="289" t="n"/>
      <c r="G89" s="289">
        <f>Source!AT1633</f>
        <v/>
      </c>
      <c r="H89" s="290" t="n"/>
      <c r="I89" s="291" t="n"/>
      <c r="J89" s="290">
        <f>SUM(AD81:AD91)</f>
        <v/>
      </c>
      <c r="K89" s="291" t="n"/>
      <c r="L89" s="292">
        <f>SUM(AZ81:AZ91)</f>
        <v/>
      </c>
    </row>
    <row r="90" ht="71.25" customHeight="1" s="201">
      <c r="A90" s="294" t="n"/>
      <c r="B90" s="294" t="inlineStr">
        <is>
          <t>Пр/774-016.0</t>
        </is>
      </c>
      <c r="C90" s="294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90" s="295" t="inlineStr">
        <is>
          <t>%</t>
        </is>
      </c>
      <c r="E90" s="296">
        <f>Source!CA1633</f>
        <v/>
      </c>
      <c r="F90" s="296" t="n"/>
      <c r="G90" s="296">
        <f>Source!AU1633</f>
        <v/>
      </c>
      <c r="H90" s="297" t="n"/>
      <c r="I90" s="298" t="n"/>
      <c r="J90" s="297">
        <f>SUM(AE81:AE91)</f>
        <v/>
      </c>
      <c r="K90" s="298" t="n"/>
      <c r="L90" s="299">
        <f>SUM(BA81:BA91)</f>
        <v/>
      </c>
    </row>
    <row r="91" ht="15" customHeight="1" s="201">
      <c r="C91" s="300" t="inlineStr">
        <is>
          <t>Всего по позиции</t>
        </is>
      </c>
      <c r="I91" s="301">
        <f>J83+J84+J85+J89+J90</f>
        <v/>
      </c>
      <c r="J91" s="203" t="n"/>
      <c r="K91" s="302">
        <f>L83+L84+L85+L89+L90</f>
        <v/>
      </c>
      <c r="L91" s="203" t="n"/>
      <c r="O91" s="303">
        <f>J83+J84+J85+J89+J90</f>
        <v/>
      </c>
      <c r="P91" s="303">
        <f>J84</f>
        <v/>
      </c>
      <c r="R91" s="0" t="inlineStr">
        <is>
          <t>=</t>
        </is>
      </c>
      <c r="S91" s="303">
        <f>J83</f>
        <v/>
      </c>
      <c r="U91" s="303">
        <f>J83</f>
        <v/>
      </c>
      <c r="X91" s="0">
        <f>0</f>
        <v/>
      </c>
      <c r="Z91" s="0" t="inlineStr">
        <is>
          <t>=</t>
        </is>
      </c>
      <c r="AA91" s="303">
        <f>J85</f>
        <v/>
      </c>
      <c r="AD91" s="0">
        <f>ROUND((Source!AT1633/100)*((ROUND(Source!AF1633*Source!I1633, 2)+(ROUND((ROUND(((Source!EU1633)*Source!I1633),0)),0)+ROUND((ROUND(((Source!AE1633-(Source!EU1633))*Source!I1633),0)),0)))), 2)</f>
        <v/>
      </c>
      <c r="AE91" s="0">
        <f>ROUND((Source!AU1633/100)*((ROUND(Source!AF1633*Source!I1633, 2)+(ROUND((ROUND(((Source!EU1633)*Source!I1633),0)),0)+ROUND((ROUND(((Source!AE1633-(Source!EU1633))*Source!I1633),0)),0)))), 2)</f>
        <v/>
      </c>
      <c r="AN91" s="304">
        <f>L83+L84+L85+L89+L90</f>
        <v/>
      </c>
      <c r="AO91" s="304">
        <f>L84</f>
        <v/>
      </c>
      <c r="AQ91" s="0" t="inlineStr">
        <is>
          <t>=</t>
        </is>
      </c>
      <c r="AR91" s="304">
        <f>L83</f>
        <v/>
      </c>
      <c r="AT91" s="0">
        <f>0</f>
        <v/>
      </c>
      <c r="AV91" s="0" t="inlineStr">
        <is>
          <t>=</t>
        </is>
      </c>
      <c r="AW91" s="304">
        <f>L85</f>
        <v/>
      </c>
      <c r="AZ91" s="0">
        <f>Source!X1633</f>
        <v/>
      </c>
      <c r="BA91" s="0">
        <f>Source!Y1633</f>
        <v/>
      </c>
      <c r="BH91" s="303">
        <f>J83+J84+J85+J89+J90</f>
        <v/>
      </c>
      <c r="CD91" s="0" t="n">
        <v>1</v>
      </c>
    </row>
    <row r="93" ht="15" customHeight="1" s="201">
      <c r="A93" s="305" t="n"/>
      <c r="B93" s="306" t="n"/>
      <c r="C93" s="307" t="inlineStr">
        <is>
          <t>ИТОГИ ПО СМЕТЕ</t>
        </is>
      </c>
      <c r="D93" s="203" t="n"/>
      <c r="E93" s="203" t="n"/>
      <c r="F93" s="203" t="n"/>
      <c r="G93" s="203" t="n"/>
      <c r="H93" s="203" t="n"/>
      <c r="I93" s="308" t="n"/>
      <c r="J93" s="301" t="n"/>
      <c r="K93" s="301" t="n"/>
      <c r="L93" s="302" t="n"/>
    </row>
    <row r="95" ht="15" customHeight="1" s="201">
      <c r="A95" s="309" t="n"/>
      <c r="B95" s="310" t="n"/>
      <c r="C95" s="311" t="inlineStr">
        <is>
          <t>ВСЕГО строительные работы</t>
        </is>
      </c>
      <c r="I95" s="312" t="n"/>
      <c r="J95" s="313">
        <f>J97+J112+J113</f>
        <v/>
      </c>
      <c r="K95" s="313" t="n"/>
      <c r="L95" s="314">
        <f>L97+L112+L113</f>
        <v/>
      </c>
    </row>
    <row r="96" ht="14.25" customHeight="1" s="201">
      <c r="A96" s="315" t="n"/>
      <c r="B96" s="316" t="n"/>
      <c r="C96" s="317" t="inlineStr">
        <is>
          <t>в том числе</t>
        </is>
      </c>
      <c r="I96" s="289" t="n"/>
      <c r="J96" s="290" t="n"/>
      <c r="K96" s="290" t="n"/>
      <c r="L96" s="292" t="n"/>
    </row>
    <row r="97" ht="14.25" customHeight="1" s="201">
      <c r="A97" s="315" t="n"/>
      <c r="B97" s="316" t="n"/>
      <c r="C97" s="287" t="inlineStr">
        <is>
          <t>Всего прямые затраты</t>
        </is>
      </c>
      <c r="I97" s="289" t="n"/>
      <c r="J97" s="290">
        <f>J99+J100+J106+J110</f>
        <v/>
      </c>
      <c r="K97" s="290" t="n"/>
      <c r="L97" s="292">
        <f>L99+L100+L106+L110</f>
        <v/>
      </c>
    </row>
    <row r="98" ht="14.25" customHeight="1" s="201">
      <c r="A98" s="315" t="n"/>
      <c r="B98" s="316" t="n"/>
      <c r="C98" s="317" t="inlineStr">
        <is>
          <t>в том числе</t>
        </is>
      </c>
      <c r="I98" s="289" t="n"/>
      <c r="J98" s="290" t="n"/>
      <c r="K98" s="290" t="n"/>
      <c r="L98" s="292" t="n"/>
    </row>
    <row r="99" ht="14.25" customHeight="1" s="201">
      <c r="A99" s="315" t="n"/>
      <c r="B99" s="316" t="n"/>
      <c r="C99" s="287" t="inlineStr">
        <is>
          <t xml:space="preserve">  оплата труда (ОТ)</t>
        </is>
      </c>
      <c r="I99" s="289" t="n"/>
      <c r="J99" s="290">
        <f>SUMIF(CD58:CD91, 1, S58:S91)</f>
        <v/>
      </c>
      <c r="K99" s="290" t="n"/>
      <c r="L99" s="292">
        <f>SUMIF(CD58:CD91, 1, AR58:AR91)</f>
        <v/>
      </c>
    </row>
    <row r="100" ht="14.25" customHeight="1" s="201">
      <c r="A100" s="315" t="n"/>
      <c r="B100" s="316" t="n"/>
      <c r="C100" s="287" t="inlineStr">
        <is>
          <t xml:space="preserve">  эксплуатация машин и механизмов</t>
        </is>
      </c>
      <c r="I100" s="289" t="n"/>
      <c r="J100" s="290">
        <f>J102+J105</f>
        <v/>
      </c>
      <c r="K100" s="290" t="n"/>
      <c r="L100" s="292">
        <f>L102+L105</f>
        <v/>
      </c>
    </row>
    <row r="101" ht="14.25" customHeight="1" s="201">
      <c r="A101" s="315" t="n"/>
      <c r="B101" s="316" t="n"/>
      <c r="C101" s="317" t="inlineStr">
        <is>
          <t xml:space="preserve">  в том числе</t>
        </is>
      </c>
      <c r="I101" s="289" t="n"/>
      <c r="J101" s="290" t="n"/>
      <c r="K101" s="290" t="n"/>
      <c r="L101" s="292" t="n"/>
    </row>
    <row r="102" ht="14.25" customHeight="1" s="201">
      <c r="A102" s="315" t="n"/>
      <c r="B102" s="316" t="n"/>
      <c r="C102" s="287" t="inlineStr">
        <is>
          <t xml:space="preserve">    эксплуатация машин и механизмов без учета доплат к оплате труда машинистов</t>
        </is>
      </c>
      <c r="I102" s="289" t="n"/>
      <c r="J102" s="290">
        <f>SUMIF(CD58:CD91, 1, P58:P91)</f>
        <v/>
      </c>
      <c r="K102" s="290" t="n"/>
      <c r="L102" s="292">
        <f>SUMIF(CD58:CD91, 1, AO58:AO91)</f>
        <v/>
      </c>
    </row>
    <row r="103" ht="14.25" customHeight="1" s="201">
      <c r="A103" s="315" t="n"/>
      <c r="B103" s="316" t="n"/>
      <c r="C103" s="317" t="inlineStr">
        <is>
          <t xml:space="preserve">    в том числе</t>
        </is>
      </c>
      <c r="I103" s="289" t="n"/>
      <c r="J103" s="290" t="n"/>
      <c r="K103" s="290" t="n"/>
      <c r="L103" s="292" t="n"/>
    </row>
    <row r="104" ht="14.25" customHeight="1" s="201">
      <c r="A104" s="315" t="n"/>
      <c r="B104" s="316" t="n"/>
      <c r="C104" s="287" t="inlineStr">
        <is>
          <t xml:space="preserve">      оплата труда машинистов (ОТм)</t>
        </is>
      </c>
      <c r="I104" s="289" t="n"/>
      <c r="J104" s="290">
        <f>SUMIF(CD58:CD91, 1, X58:X91)</f>
        <v/>
      </c>
      <c r="K104" s="290" t="n"/>
      <c r="L104" s="292">
        <f>SUMIF(CD58:CD91, 1, AT58:AT91)</f>
        <v/>
      </c>
    </row>
    <row r="105" ht="14.25" customHeight="1" s="201">
      <c r="A105" s="315" t="n"/>
      <c r="B105" s="316" t="n"/>
      <c r="C105" s="287" t="inlineStr">
        <is>
          <t xml:space="preserve">    доплаты к оплате труда машинистов</t>
        </is>
      </c>
      <c r="I105" s="289" t="n"/>
      <c r="J105" s="290">
        <f>SUMIF(CD58:CD91, 1, Z58:Z91)</f>
        <v/>
      </c>
      <c r="K105" s="290" t="n"/>
      <c r="L105" s="292">
        <f>SUMIF(CD58:CD91, 1, AV58:AV91)</f>
        <v/>
      </c>
    </row>
    <row r="106" ht="14.25" customHeight="1" s="201">
      <c r="A106" s="315" t="n"/>
      <c r="B106" s="316" t="n"/>
      <c r="C106" s="287" t="inlineStr">
        <is>
          <t xml:space="preserve">  материальные ресурсы</t>
        </is>
      </c>
      <c r="I106" s="289" t="n"/>
      <c r="J106" s="290">
        <f>J108+J109</f>
        <v/>
      </c>
      <c r="K106" s="290" t="n"/>
      <c r="L106" s="292">
        <f>L108+L109</f>
        <v/>
      </c>
    </row>
    <row r="107" ht="14.25" customHeight="1" s="201">
      <c r="A107" s="315" t="n"/>
      <c r="B107" s="316" t="n"/>
      <c r="C107" s="317" t="inlineStr">
        <is>
          <t xml:space="preserve">  в том числе</t>
        </is>
      </c>
      <c r="I107" s="289" t="n"/>
      <c r="J107" s="290" t="n"/>
      <c r="K107" s="290" t="n"/>
      <c r="L107" s="292" t="n"/>
    </row>
    <row r="108" ht="14.25" customHeight="1" s="201">
      <c r="A108" s="315" t="n"/>
      <c r="B108" s="316" t="n"/>
      <c r="C108" s="287" t="inlineStr">
        <is>
          <t xml:space="preserve">    материальные ресурсы без учета дополнительной перевозки</t>
        </is>
      </c>
      <c r="I108" s="289" t="n"/>
      <c r="J108" s="290">
        <f>SUMIF(CD58:CD91, 1, AA58:AA91)-SUMIF(CD58:CD91, 1, BJ58:BJ91)</f>
        <v/>
      </c>
      <c r="K108" s="290" t="n"/>
      <c r="L108" s="292">
        <f>SUMIF(CD58:CD91, 1, AW58:AW91)-SUMIF(CD58:CD91, 1, BK58:BK91)</f>
        <v/>
      </c>
    </row>
    <row r="109" ht="14.25" customHeight="1" s="201">
      <c r="A109" s="315" t="n"/>
      <c r="B109" s="316" t="n"/>
      <c r="C109" s="287" t="inlineStr">
        <is>
          <t xml:space="preserve">    дополнительная перевозка материальных ресурсов</t>
        </is>
      </c>
      <c r="I109" s="289" t="n"/>
      <c r="J109" s="290">
        <f>SUMIF(CD58:CD91, 1, AG58:AG91)</f>
        <v/>
      </c>
      <c r="K109" s="290" t="n"/>
      <c r="L109" s="292">
        <f>SUMIF(CD58:CD91, 1, BC58:BC91)</f>
        <v/>
      </c>
    </row>
    <row r="110" ht="14.25" customHeight="1" s="201">
      <c r="A110" s="315" t="n"/>
      <c r="B110" s="316" t="n"/>
      <c r="C110" s="287" t="inlineStr">
        <is>
          <t xml:space="preserve">  перевозка</t>
        </is>
      </c>
      <c r="I110" s="289" t="n"/>
      <c r="J110" s="290">
        <f>SUMIF(CD58:CD91, 1, AF58:AF91)</f>
        <v/>
      </c>
      <c r="K110" s="290" t="n"/>
      <c r="L110" s="292">
        <f>SUMIF(CD58:CD91, 1, BB58:BB91)</f>
        <v/>
      </c>
    </row>
    <row r="111" ht="14.25" customHeight="1" s="201">
      <c r="A111" s="315" t="n"/>
      <c r="B111" s="316" t="n"/>
      <c r="C111" s="287" t="inlineStr">
        <is>
          <t>ФОТ (справочно)</t>
        </is>
      </c>
      <c r="I111" s="289" t="n"/>
      <c r="J111" s="290">
        <f>SUMIF(CD58:CD91, 1, S58:S91)+SUMIF(CD58:CD91, 1, X58:X91)+SUMIF(CD58:CD91, 1, Z58:Z91)</f>
        <v/>
      </c>
      <c r="K111" s="290" t="n"/>
      <c r="L111" s="292">
        <f>SUMIF(CD58:CD91, 1, AR58:AR91)+SUMIF(CD58:CD91, 1, AT58:AT91)+SUMIF(CD58:CD91, 1, AV58:AV91)</f>
        <v/>
      </c>
    </row>
    <row r="112" ht="14.25" customHeight="1" s="201">
      <c r="A112" s="315" t="n"/>
      <c r="B112" s="316" t="n"/>
      <c r="C112" s="287" t="inlineStr">
        <is>
          <t>накладные расходы</t>
        </is>
      </c>
      <c r="I112" s="289" t="n"/>
      <c r="J112" s="290">
        <f>SUMIF(CD58:CD91, 1, AD58:AD91)</f>
        <v/>
      </c>
      <c r="K112" s="290" t="n"/>
      <c r="L112" s="292">
        <f>SUMIF(CD58:CD91, 1, AZ58:AZ91)</f>
        <v/>
      </c>
    </row>
    <row r="113" ht="14.25" customHeight="1" s="201">
      <c r="A113" s="315" t="n"/>
      <c r="B113" s="316" t="n"/>
      <c r="C113" s="287" t="inlineStr">
        <is>
          <t>сметная прибыль</t>
        </is>
      </c>
      <c r="I113" s="289" t="n"/>
      <c r="J113" s="290">
        <f>SUMIF(CD58:CD91, 1, AE58:AE91)</f>
        <v/>
      </c>
      <c r="K113" s="290" t="n"/>
      <c r="L113" s="292">
        <f>SUMIF(CD58:CD91, 1, BA58:BA91)</f>
        <v/>
      </c>
    </row>
    <row r="115" ht="15" customHeight="1" s="201">
      <c r="A115" s="309" t="n"/>
      <c r="B115" s="310" t="n"/>
      <c r="C115" s="311" t="inlineStr">
        <is>
          <t>ВСЕГО монтажные работы</t>
        </is>
      </c>
      <c r="I115" s="312" t="n"/>
      <c r="J115" s="313">
        <f>J117+J132+J133</f>
        <v/>
      </c>
      <c r="K115" s="313" t="n"/>
      <c r="L115" s="314">
        <f>L117+L132+L133</f>
        <v/>
      </c>
    </row>
    <row r="116" ht="14.25" customHeight="1" s="201">
      <c r="A116" s="315" t="n"/>
      <c r="B116" s="316" t="n"/>
      <c r="C116" s="317" t="inlineStr">
        <is>
          <t>в том числе</t>
        </is>
      </c>
      <c r="I116" s="289" t="n"/>
      <c r="J116" s="290" t="n"/>
      <c r="K116" s="290" t="n"/>
      <c r="L116" s="292" t="n"/>
    </row>
    <row r="117" ht="14.25" customHeight="1" s="201">
      <c r="A117" s="315" t="n"/>
      <c r="B117" s="316" t="n"/>
      <c r="C117" s="287" t="inlineStr">
        <is>
          <t>Всего прямые затраты</t>
        </is>
      </c>
      <c r="I117" s="289" t="n"/>
      <c r="J117" s="290">
        <f>J119+J120+J126+J130</f>
        <v/>
      </c>
      <c r="K117" s="290" t="n"/>
      <c r="L117" s="292">
        <f>L119+L120+L126+L130</f>
        <v/>
      </c>
    </row>
    <row r="118" ht="14.25" customHeight="1" s="201">
      <c r="A118" s="315" t="n"/>
      <c r="B118" s="316" t="n"/>
      <c r="C118" s="317" t="inlineStr">
        <is>
          <t>в том числе</t>
        </is>
      </c>
      <c r="I118" s="289" t="n"/>
      <c r="J118" s="290" t="n"/>
      <c r="K118" s="290" t="n"/>
      <c r="L118" s="292" t="n"/>
    </row>
    <row r="119" ht="14.25" customHeight="1" s="201">
      <c r="A119" s="315" t="n"/>
      <c r="B119" s="316" t="n"/>
      <c r="C119" s="287" t="inlineStr">
        <is>
          <t xml:space="preserve">  оплата труда (ОТ)</t>
        </is>
      </c>
      <c r="I119" s="289" t="n"/>
      <c r="J119" s="290">
        <f>SUMIF(CD58:CD113, 2, S58:S113)</f>
        <v/>
      </c>
      <c r="K119" s="290" t="n"/>
      <c r="L119" s="292">
        <f>SUMIF(CD58:CD113, 2, AR58:AR113)</f>
        <v/>
      </c>
    </row>
    <row r="120" ht="14.25" customHeight="1" s="201">
      <c r="A120" s="315" t="n"/>
      <c r="B120" s="316" t="n"/>
      <c r="C120" s="287" t="inlineStr">
        <is>
          <t xml:space="preserve">  эксплуатация машин и механизмов</t>
        </is>
      </c>
      <c r="I120" s="289" t="n"/>
      <c r="J120" s="290">
        <f>J122+J125</f>
        <v/>
      </c>
      <c r="K120" s="290" t="n"/>
      <c r="L120" s="292">
        <f>L122+L125</f>
        <v/>
      </c>
    </row>
    <row r="121" ht="14.25" customHeight="1" s="201">
      <c r="A121" s="315" t="n"/>
      <c r="B121" s="316" t="n"/>
      <c r="C121" s="317" t="inlineStr">
        <is>
          <t xml:space="preserve">  в том числе</t>
        </is>
      </c>
      <c r="I121" s="289" t="n"/>
      <c r="J121" s="290" t="n"/>
      <c r="K121" s="290" t="n"/>
      <c r="L121" s="292" t="n"/>
    </row>
    <row r="122" ht="14.25" customHeight="1" s="201">
      <c r="A122" s="315" t="n"/>
      <c r="B122" s="316" t="n"/>
      <c r="C122" s="287" t="inlineStr">
        <is>
          <t xml:space="preserve">    эксплуатация машин и механизмов без учета доплат к оплате труда машинистов</t>
        </is>
      </c>
      <c r="I122" s="289" t="n"/>
      <c r="J122" s="290">
        <f>SUMIF(CD58:CD113, 2, P58:P113)</f>
        <v/>
      </c>
      <c r="K122" s="290" t="n"/>
      <c r="L122" s="292">
        <f>SUMIF(CD58:CD113, 2, AO58:AO113)</f>
        <v/>
      </c>
    </row>
    <row r="123" ht="14.25" customHeight="1" s="201">
      <c r="A123" s="315" t="n"/>
      <c r="B123" s="316" t="n"/>
      <c r="C123" s="317" t="inlineStr">
        <is>
          <t xml:space="preserve">    в том числе</t>
        </is>
      </c>
      <c r="I123" s="289" t="n"/>
      <c r="J123" s="290" t="n"/>
      <c r="K123" s="290" t="n"/>
      <c r="L123" s="292" t="n"/>
    </row>
    <row r="124" ht="14.25" customHeight="1" s="201">
      <c r="A124" s="315" t="n"/>
      <c r="B124" s="316" t="n"/>
      <c r="C124" s="287" t="inlineStr">
        <is>
          <t xml:space="preserve">      оплата труда машинистов (ОТм)</t>
        </is>
      </c>
      <c r="I124" s="289" t="n"/>
      <c r="J124" s="290">
        <f>SUMIF(CD58:CD113, 2, X58:X113)</f>
        <v/>
      </c>
      <c r="K124" s="290" t="n"/>
      <c r="L124" s="292">
        <f>SUMIF(CD58:CD113, 2, AT58:AT113)</f>
        <v/>
      </c>
    </row>
    <row r="125" ht="14.25" customHeight="1" s="201">
      <c r="A125" s="315" t="n"/>
      <c r="B125" s="316" t="n"/>
      <c r="C125" s="287" t="inlineStr">
        <is>
          <t xml:space="preserve">    доплаты к оплате труда машинистов</t>
        </is>
      </c>
      <c r="I125" s="289" t="n"/>
      <c r="J125" s="290">
        <f>SUMIF(CD58:CD113, 2, Z58:Z113)</f>
        <v/>
      </c>
      <c r="K125" s="290" t="n"/>
      <c r="L125" s="292">
        <f>SUMIF(CD58:CD113, 2, AV58:AV113)</f>
        <v/>
      </c>
    </row>
    <row r="126" ht="14.25" customHeight="1" s="201">
      <c r="A126" s="315" t="n"/>
      <c r="B126" s="316" t="n"/>
      <c r="C126" s="287" t="inlineStr">
        <is>
          <t xml:space="preserve">  материальные ресурсы</t>
        </is>
      </c>
      <c r="I126" s="289" t="n"/>
      <c r="J126" s="290">
        <f>J128+J129</f>
        <v/>
      </c>
      <c r="K126" s="290" t="n"/>
      <c r="L126" s="292">
        <f>L128+L129</f>
        <v/>
      </c>
    </row>
    <row r="127" ht="14.25" customHeight="1" s="201">
      <c r="A127" s="315" t="n"/>
      <c r="B127" s="316" t="n"/>
      <c r="C127" s="317" t="inlineStr">
        <is>
          <t xml:space="preserve">  в том числе</t>
        </is>
      </c>
      <c r="I127" s="289" t="n"/>
      <c r="J127" s="290" t="n"/>
      <c r="K127" s="290" t="n"/>
      <c r="L127" s="292" t="n"/>
    </row>
    <row r="128" ht="14.25" customHeight="1" s="201">
      <c r="A128" s="315" t="n"/>
      <c r="B128" s="316" t="n"/>
      <c r="C128" s="287" t="inlineStr">
        <is>
          <t xml:space="preserve">    материальные ресурсы без учета дополнительной перевозки</t>
        </is>
      </c>
      <c r="I128" s="289" t="n"/>
      <c r="J128" s="290">
        <f>SUMIF(CD58:CD113, 2, AA58:AA113)-SUMIF(CD58:CD113, 2, BJ58:BJ113)</f>
        <v/>
      </c>
      <c r="K128" s="290" t="n"/>
      <c r="L128" s="292">
        <f>SUMIF(CD58:CD113, 2, AW58:AW113)-SUMIF(CD58:CD113, 2, BK58:BK113)</f>
        <v/>
      </c>
    </row>
    <row r="129" ht="14.25" customHeight="1" s="201">
      <c r="A129" s="315" t="n"/>
      <c r="B129" s="316" t="n"/>
      <c r="C129" s="287" t="inlineStr">
        <is>
          <t xml:space="preserve">    дополнительная перевозка материальных ресурсов</t>
        </is>
      </c>
      <c r="I129" s="289" t="n"/>
      <c r="J129" s="290">
        <f>SUMIF(CD58:CD113, 2, AG58:AG113)</f>
        <v/>
      </c>
      <c r="K129" s="290" t="n"/>
      <c r="L129" s="292">
        <f>SUMIF(CD58:CD113, 2, BC58:BC113)</f>
        <v/>
      </c>
    </row>
    <row r="130" ht="14.25" customHeight="1" s="201">
      <c r="A130" s="315" t="n"/>
      <c r="B130" s="316" t="n"/>
      <c r="C130" s="287" t="inlineStr">
        <is>
          <t xml:space="preserve">  перевозка</t>
        </is>
      </c>
      <c r="I130" s="289" t="n"/>
      <c r="J130" s="290">
        <f>SUMIF(CD58:CD113, 2, AF58:AF113)</f>
        <v/>
      </c>
      <c r="K130" s="290" t="n"/>
      <c r="L130" s="292">
        <f>SUMIF(CD58:CD113, 2, BB58:BB113)</f>
        <v/>
      </c>
    </row>
    <row r="131" ht="14.25" customHeight="1" s="201">
      <c r="A131" s="315" t="n"/>
      <c r="B131" s="316" t="n"/>
      <c r="C131" s="287" t="inlineStr">
        <is>
          <t>ФОТ (справочно)</t>
        </is>
      </c>
      <c r="I131" s="289" t="n"/>
      <c r="J131" s="290">
        <f>SUMIF(CD58:CD113, 2, S58:S113)+SUMIF(CD58:CD113, 2, X58:X113)+SUMIF(CD58:CD113, 2, Z58:Z113)</f>
        <v/>
      </c>
      <c r="K131" s="290" t="n"/>
      <c r="L131" s="292">
        <f>SUMIF(CD58:CD113, 2, AR58:AR113)+SUMIF(CD58:CD113, 2, AT58:AT113)+SUMIF(CD58:CD113, 2, AV58:AV113)</f>
        <v/>
      </c>
    </row>
    <row r="132" ht="14.25" customHeight="1" s="201">
      <c r="A132" s="315" t="n"/>
      <c r="B132" s="316" t="n"/>
      <c r="C132" s="287" t="inlineStr">
        <is>
          <t>накладные расходы</t>
        </is>
      </c>
      <c r="I132" s="289" t="n"/>
      <c r="J132" s="290">
        <f>SUMIF(CD58:CD113, 2, AD58:AD113)</f>
        <v/>
      </c>
      <c r="K132" s="290" t="n"/>
      <c r="L132" s="292">
        <f>SUMIF(CD58:CD113, 2, AZ58:AZ113)</f>
        <v/>
      </c>
    </row>
    <row r="133" ht="14.25" customHeight="1" s="201">
      <c r="A133" s="315" t="n"/>
      <c r="B133" s="316" t="n"/>
      <c r="C133" s="287" t="inlineStr">
        <is>
          <t>сметная прибыль</t>
        </is>
      </c>
      <c r="I133" s="289" t="n"/>
      <c r="J133" s="290">
        <f>SUMIF(CD58:CD113, 2, AE58:AE113)</f>
        <v/>
      </c>
      <c r="K133" s="290" t="n"/>
      <c r="L133" s="292">
        <f>SUMIF(CD58:CD113, 2, BA58:BA113)</f>
        <v/>
      </c>
    </row>
    <row r="135" ht="15" customHeight="1" s="201">
      <c r="A135" s="309" t="n"/>
      <c r="B135" s="310" t="n"/>
      <c r="C135" s="311" t="inlineStr">
        <is>
          <t>ВСЕГО оборудование</t>
        </is>
      </c>
      <c r="I135" s="312" t="n"/>
      <c r="J135" s="313">
        <f>J137+J138</f>
        <v/>
      </c>
      <c r="K135" s="313" t="n"/>
      <c r="L135" s="314">
        <f>L137+L138</f>
        <v/>
      </c>
    </row>
    <row r="136" ht="14.25" customHeight="1" s="201">
      <c r="A136" s="315" t="n"/>
      <c r="B136" s="316" t="n"/>
      <c r="C136" s="317" t="inlineStr">
        <is>
          <t>в том числе</t>
        </is>
      </c>
      <c r="I136" s="289" t="n"/>
      <c r="J136" s="290" t="n"/>
      <c r="K136" s="290" t="n"/>
      <c r="L136" s="292" t="n"/>
    </row>
    <row r="137" ht="14.25" customHeight="1" s="201">
      <c r="A137" s="315" t="n"/>
      <c r="B137" s="316" t="n"/>
      <c r="C137" s="287" t="inlineStr">
        <is>
          <t xml:space="preserve">  оборудование без учета дополнительной перевозки</t>
        </is>
      </c>
      <c r="I137" s="289" t="n"/>
      <c r="J137" s="290">
        <f>SUMIF(CD58:CD133, 3, BJ58:BJ133)</f>
        <v/>
      </c>
      <c r="K137" s="290" t="n"/>
      <c r="L137" s="292">
        <f>SUMIF(CD58:CD133, 3, BK58:BK133)</f>
        <v/>
      </c>
    </row>
    <row r="138" ht="14.25" customHeight="1" s="201">
      <c r="A138" s="315" t="n"/>
      <c r="B138" s="316" t="n"/>
      <c r="C138" s="287" t="inlineStr">
        <is>
          <t xml:space="preserve">  дополнительная перевозка оборудования</t>
        </is>
      </c>
      <c r="I138" s="289" t="n"/>
      <c r="J138" s="290">
        <f>SUMIF(CD58:CD133, 3, AH58:AH133)</f>
        <v/>
      </c>
      <c r="K138" s="290" t="n"/>
      <c r="L138" s="292">
        <f>SUMIF(CD58:CD133, 3, BD58:BD133)</f>
        <v/>
      </c>
    </row>
    <row r="140" ht="15" customHeight="1" s="201">
      <c r="A140" s="309" t="n"/>
      <c r="B140" s="310" t="n"/>
      <c r="C140" s="311" t="inlineStr">
        <is>
          <t>ВСЕГО прочие затраты</t>
        </is>
      </c>
      <c r="I140" s="312" t="n"/>
      <c r="J140" s="313">
        <f>J146+J161+J162+J142+J143</f>
        <v/>
      </c>
      <c r="K140" s="313" t="n"/>
      <c r="L140" s="314">
        <f>L146+L161+L162+L142+L143</f>
        <v/>
      </c>
    </row>
    <row r="141" ht="14.25" customHeight="1" s="201">
      <c r="A141" s="315" t="n"/>
      <c r="B141" s="316" t="n"/>
      <c r="C141" s="317" t="inlineStr">
        <is>
          <t>в том числе</t>
        </is>
      </c>
      <c r="I141" s="289" t="n"/>
      <c r="J141" s="290" t="n"/>
      <c r="K141" s="290" t="n"/>
      <c r="L141" s="292" t="n"/>
    </row>
    <row r="142" ht="14.25" customHeight="1" s="201">
      <c r="A142" s="315" t="n"/>
      <c r="B142" s="316" t="n"/>
      <c r="C142" s="287" t="inlineStr">
        <is>
          <t xml:space="preserve">   прочие затраты</t>
        </is>
      </c>
      <c r="I142" s="289" t="n"/>
      <c r="J142" s="290">
        <f>SUM(BL58:BL138)</f>
        <v/>
      </c>
      <c r="K142" s="290" t="n"/>
      <c r="L142" s="292" t="n"/>
    </row>
    <row r="143" ht="14.25" customHeight="1" s="201">
      <c r="A143" s="315" t="n"/>
      <c r="B143" s="316" t="n"/>
      <c r="C143" s="287" t="inlineStr">
        <is>
          <t xml:space="preserve">   Хозяйственный инвентарь</t>
        </is>
      </c>
      <c r="I143" s="289" t="n"/>
      <c r="J143" s="290">
        <f>SUM(BN58:BN138)</f>
        <v/>
      </c>
      <c r="K143" s="290" t="n"/>
      <c r="L143" s="292">
        <f>SUM(BO58:BO138)</f>
        <v/>
      </c>
    </row>
    <row r="144" ht="14.25" customHeight="1" s="201">
      <c r="A144" s="315" t="n"/>
      <c r="B144" s="316" t="n"/>
      <c r="C144" s="287" t="inlineStr">
        <is>
          <t>Пусконаладочные работы</t>
        </is>
      </c>
      <c r="I144" s="289" t="n"/>
      <c r="J144" s="290">
        <f>J146+J161+J162</f>
        <v/>
      </c>
      <c r="K144" s="290" t="n"/>
      <c r="L144" s="292">
        <f>L146+L161+L162</f>
        <v/>
      </c>
    </row>
    <row r="145" ht="14.25" customHeight="1" s="201">
      <c r="A145" s="315" t="n"/>
      <c r="B145" s="316" t="n"/>
      <c r="C145" s="317" t="inlineStr">
        <is>
          <t>в том числе</t>
        </is>
      </c>
      <c r="I145" s="289" t="n"/>
      <c r="J145" s="290" t="n"/>
      <c r="K145" s="290" t="n"/>
      <c r="L145" s="292" t="n"/>
    </row>
    <row r="146" ht="14.25" customHeight="1" s="201">
      <c r="A146" s="315" t="n"/>
      <c r="B146" s="316" t="n"/>
      <c r="C146" s="287" t="inlineStr">
        <is>
          <t>Всего прямые затраты</t>
        </is>
      </c>
      <c r="I146" s="289" t="n"/>
      <c r="J146" s="290">
        <f>J148+J149+J155+J159</f>
        <v/>
      </c>
      <c r="K146" s="290" t="n"/>
      <c r="L146" s="292">
        <f>L148+L149+L155+L159</f>
        <v/>
      </c>
    </row>
    <row r="147" ht="14.25" customHeight="1" s="201">
      <c r="A147" s="315" t="n"/>
      <c r="B147" s="316" t="n"/>
      <c r="C147" s="317" t="inlineStr">
        <is>
          <t>в том числе</t>
        </is>
      </c>
      <c r="I147" s="289" t="n"/>
      <c r="J147" s="290" t="n"/>
      <c r="K147" s="290" t="n"/>
      <c r="L147" s="292" t="n"/>
    </row>
    <row r="148" ht="14.25" customHeight="1" s="201">
      <c r="A148" s="315" t="n"/>
      <c r="B148" s="316" t="n"/>
      <c r="C148" s="287" t="inlineStr">
        <is>
          <t xml:space="preserve">  оплата труда (ОТ)</t>
        </is>
      </c>
      <c r="I148" s="289" t="n"/>
      <c r="J148" s="290">
        <f>SUMIF(CD58:CD138, 4, S58:S138)</f>
        <v/>
      </c>
      <c r="K148" s="290" t="n"/>
      <c r="L148" s="292">
        <f>SUMIF(CD58:CD138, 4, AR58:AR138)</f>
        <v/>
      </c>
    </row>
    <row r="149" ht="14.25" customHeight="1" s="201">
      <c r="A149" s="315" t="n"/>
      <c r="B149" s="316" t="n"/>
      <c r="C149" s="287" t="inlineStr">
        <is>
          <t xml:space="preserve">  эксплуатация машин и механизмов</t>
        </is>
      </c>
      <c r="I149" s="289" t="n"/>
      <c r="J149" s="290">
        <f>J151+J154</f>
        <v/>
      </c>
      <c r="K149" s="290" t="n"/>
      <c r="L149" s="292">
        <f>L151+L154</f>
        <v/>
      </c>
    </row>
    <row r="150" ht="14.25" customHeight="1" s="201">
      <c r="A150" s="315" t="n"/>
      <c r="B150" s="316" t="n"/>
      <c r="C150" s="317" t="inlineStr">
        <is>
          <t xml:space="preserve">  в том числе</t>
        </is>
      </c>
      <c r="I150" s="289" t="n"/>
      <c r="J150" s="290" t="n"/>
      <c r="K150" s="290" t="n"/>
      <c r="L150" s="292" t="n"/>
    </row>
    <row r="151" ht="14.25" customHeight="1" s="201">
      <c r="A151" s="315" t="n"/>
      <c r="B151" s="316" t="n"/>
      <c r="C151" s="287" t="inlineStr">
        <is>
          <t xml:space="preserve">    эксплуатация машин и механизмов без учета доплат к оплате труда машинистов</t>
        </is>
      </c>
      <c r="I151" s="289" t="n"/>
      <c r="J151" s="290">
        <f>SUMIF(CD58:CD138, 4, P58:P138)</f>
        <v/>
      </c>
      <c r="K151" s="290" t="n"/>
      <c r="L151" s="292">
        <f>SUMIF(CD58:CD138, 4, AO58:AO138)</f>
        <v/>
      </c>
    </row>
    <row r="152" ht="14.25" customHeight="1" s="201">
      <c r="A152" s="315" t="n"/>
      <c r="B152" s="316" t="n"/>
      <c r="C152" s="317" t="inlineStr">
        <is>
          <t xml:space="preserve">    в том числе</t>
        </is>
      </c>
      <c r="I152" s="289" t="n"/>
      <c r="J152" s="290" t="n"/>
      <c r="K152" s="290" t="n"/>
      <c r="L152" s="292" t="n"/>
    </row>
    <row r="153" ht="14.25" customHeight="1" s="201">
      <c r="A153" s="315" t="n"/>
      <c r="B153" s="316" t="n"/>
      <c r="C153" s="287" t="inlineStr">
        <is>
          <t xml:space="preserve">      оплата труда машинистов (ОТм)</t>
        </is>
      </c>
      <c r="I153" s="289" t="n"/>
      <c r="J153" s="290">
        <f>SUMIF(CD58:CD138, 4, X58:X138)</f>
        <v/>
      </c>
      <c r="K153" s="290" t="n"/>
      <c r="L153" s="292">
        <f>SUMIF(CD58:CD138, 4, AT58:AT138)</f>
        <v/>
      </c>
    </row>
    <row r="154" ht="14.25" customHeight="1" s="201">
      <c r="A154" s="315" t="n"/>
      <c r="B154" s="316" t="n"/>
      <c r="C154" s="287" t="inlineStr">
        <is>
          <t xml:space="preserve">    доплаты к оплате труда машинистов</t>
        </is>
      </c>
      <c r="I154" s="289" t="n"/>
      <c r="J154" s="290">
        <f>SUMIF(CD58:CD138, 4, Z58:Z138)</f>
        <v/>
      </c>
      <c r="K154" s="290" t="n"/>
      <c r="L154" s="292">
        <f>SUMIF(CD58:CD138, 4, AV58:AV138)</f>
        <v/>
      </c>
    </row>
    <row r="155" ht="14.25" customHeight="1" s="201">
      <c r="A155" s="315" t="n"/>
      <c r="B155" s="316" t="n"/>
      <c r="C155" s="287" t="inlineStr">
        <is>
          <t xml:space="preserve">  материальные ресурсы</t>
        </is>
      </c>
      <c r="I155" s="289" t="n"/>
      <c r="J155" s="290">
        <f>J157+J158</f>
        <v/>
      </c>
      <c r="K155" s="290" t="n"/>
      <c r="L155" s="292">
        <f>L157+L158</f>
        <v/>
      </c>
    </row>
    <row r="156" ht="14.25" customHeight="1" s="201">
      <c r="A156" s="315" t="n"/>
      <c r="B156" s="316" t="n"/>
      <c r="C156" s="317" t="inlineStr">
        <is>
          <t xml:space="preserve">  в том числе</t>
        </is>
      </c>
      <c r="I156" s="289" t="n"/>
      <c r="J156" s="290" t="n"/>
      <c r="K156" s="290" t="n"/>
      <c r="L156" s="292" t="n"/>
    </row>
    <row r="157" ht="14.25" customHeight="1" s="201">
      <c r="A157" s="315" t="n"/>
      <c r="B157" s="316" t="n"/>
      <c r="C157" s="287" t="inlineStr">
        <is>
          <t xml:space="preserve">    материальные ресурсы без учета дополнительной перевозки</t>
        </is>
      </c>
      <c r="I157" s="289" t="n"/>
      <c r="J157" s="290">
        <f>SUMIF(CD58:CD138, 4, AA58:AA138)-SUMIF(CD58:CD138, 4, BJ58:BJ138)</f>
        <v/>
      </c>
      <c r="K157" s="290" t="n"/>
      <c r="L157" s="292">
        <f>SUMIF(CD58:CD138, 4, AW58:AW138)-SUMIF(CD58:CD138, 4, BK58:BK138)</f>
        <v/>
      </c>
    </row>
    <row r="158" ht="14.25" customHeight="1" s="201">
      <c r="A158" s="315" t="n"/>
      <c r="B158" s="316" t="n"/>
      <c r="C158" s="287" t="inlineStr">
        <is>
          <t xml:space="preserve">    дополнительная перевозка материальных ресурсов</t>
        </is>
      </c>
      <c r="I158" s="289" t="n"/>
      <c r="J158" s="290">
        <f>SUMIF(CD58:CD138, 4, AG58:AG138)</f>
        <v/>
      </c>
      <c r="K158" s="290" t="n"/>
      <c r="L158" s="292">
        <f>SUMIF(CD58:CD138, 4, BC58:BC138)</f>
        <v/>
      </c>
    </row>
    <row r="159" ht="14.25" customHeight="1" s="201">
      <c r="A159" s="315" t="n"/>
      <c r="B159" s="316" t="n"/>
      <c r="C159" s="287" t="inlineStr">
        <is>
          <t xml:space="preserve">  перевозка</t>
        </is>
      </c>
      <c r="I159" s="289" t="n"/>
      <c r="J159" s="290">
        <f>SUMIF(CD58:CD138, 4, AF58:AF138)</f>
        <v/>
      </c>
      <c r="K159" s="290" t="n"/>
      <c r="L159" s="292">
        <f>SUMIF(CD58:CD138, 4, BB58:BB138)</f>
        <v/>
      </c>
    </row>
    <row r="160" ht="14.25" customHeight="1" s="201">
      <c r="A160" s="315" t="n"/>
      <c r="B160" s="316" t="n"/>
      <c r="C160" s="287" t="inlineStr">
        <is>
          <t>ФОТ (справочно)</t>
        </is>
      </c>
      <c r="I160" s="289" t="n"/>
      <c r="J160" s="290">
        <f>SUMIF(CD58:CD138, 4, S58:S138)+SUMIF(CD58:CD138, 4, X58:X138)+SUMIF(CD58:CD138, 4, Z58:Z138)</f>
        <v/>
      </c>
      <c r="K160" s="290" t="n"/>
      <c r="L160" s="292">
        <f>SUMIF(CD58:CD138, 4, AR58:AR138)+SUMIF(CD58:CD138, 4, AT58:AT138)+SUMIF(CD58:CD138, 4, AV58:AV138)</f>
        <v/>
      </c>
    </row>
    <row r="161" ht="14.25" customHeight="1" s="201">
      <c r="A161" s="315" t="n"/>
      <c r="B161" s="316" t="n"/>
      <c r="C161" s="287" t="inlineStr">
        <is>
          <t>накладные расходы</t>
        </is>
      </c>
      <c r="I161" s="289" t="n"/>
      <c r="J161" s="290">
        <f>SUMIF(CD58:CD138, 4, AD58:AD138)</f>
        <v/>
      </c>
      <c r="K161" s="290" t="n"/>
      <c r="L161" s="292">
        <f>SUMIF(CD58:CD138, 4, AZ58:AZ138)</f>
        <v/>
      </c>
    </row>
    <row r="162" ht="14.25" customHeight="1" s="201">
      <c r="A162" s="315" t="n"/>
      <c r="B162" s="316" t="n"/>
      <c r="C162" s="287" t="inlineStr">
        <is>
          <t>сметная прибыль</t>
        </is>
      </c>
      <c r="I162" s="289" t="n"/>
      <c r="J162" s="290">
        <f>SUMIF(CD58:CD138, 4, AE58:AE138)</f>
        <v/>
      </c>
      <c r="K162" s="290" t="n"/>
      <c r="L162" s="292">
        <f>SUMIF(CD58:CD138, 4, BA58:BA138)</f>
        <v/>
      </c>
    </row>
    <row r="164" ht="15" customHeight="1" s="201">
      <c r="A164" s="309" t="n"/>
      <c r="B164" s="310" t="n"/>
      <c r="C164" s="311" t="inlineStr">
        <is>
          <t>ВСЕГО по смете</t>
        </is>
      </c>
      <c r="I164" s="312" t="n"/>
      <c r="J164" s="313">
        <f>J95+J115+J135+J140</f>
        <v/>
      </c>
      <c r="K164" s="313" t="n"/>
      <c r="L164" s="314">
        <f>L95+L115+L135+L140</f>
        <v/>
      </c>
    </row>
    <row r="165" ht="14.25" customHeight="1" s="201">
      <c r="A165" s="315" t="n"/>
      <c r="B165" s="316" t="n"/>
      <c r="C165" s="317" t="inlineStr">
        <is>
          <t>в том числе</t>
        </is>
      </c>
      <c r="I165" s="289" t="n"/>
      <c r="J165" s="290" t="n"/>
      <c r="K165" s="290" t="n"/>
      <c r="L165" s="292" t="n"/>
    </row>
    <row r="166" ht="14.25" customHeight="1" s="201">
      <c r="A166" s="315" t="n"/>
      <c r="B166" s="316" t="n"/>
      <c r="C166" s="287" t="inlineStr">
        <is>
          <t>Всего прямые затраты</t>
        </is>
      </c>
      <c r="I166" s="289" t="n"/>
      <c r="J166" s="290">
        <f>J168+J169+J175+J179</f>
        <v/>
      </c>
      <c r="K166" s="290" t="n"/>
      <c r="L166" s="292">
        <f>L168+L169+L175+L179</f>
        <v/>
      </c>
    </row>
    <row r="167" ht="14.25" customHeight="1" s="201">
      <c r="A167" s="315" t="n"/>
      <c r="B167" s="316" t="n"/>
      <c r="C167" s="317" t="inlineStr">
        <is>
          <t>в том числе</t>
        </is>
      </c>
      <c r="I167" s="289" t="n"/>
      <c r="J167" s="290" t="n"/>
      <c r="K167" s="290" t="n"/>
      <c r="L167" s="292" t="n"/>
    </row>
    <row r="168" ht="14.25" customHeight="1" s="201">
      <c r="A168" s="315" t="n"/>
      <c r="B168" s="316" t="n"/>
      <c r="C168" s="287" t="inlineStr">
        <is>
          <t xml:space="preserve">  оплата труда (ОТ)</t>
        </is>
      </c>
      <c r="I168" s="289" t="n"/>
      <c r="J168" s="290">
        <f>SUM(S58:S162)</f>
        <v/>
      </c>
      <c r="K168" s="290" t="n"/>
      <c r="L168" s="292">
        <f>SUM(AR58:AR162)</f>
        <v/>
      </c>
    </row>
    <row r="169" ht="14.25" customHeight="1" s="201">
      <c r="A169" s="315" t="n"/>
      <c r="B169" s="316" t="n"/>
      <c r="C169" s="287" t="inlineStr">
        <is>
          <t xml:space="preserve">  эксплуатация машин и механизмов</t>
        </is>
      </c>
      <c r="I169" s="289" t="n"/>
      <c r="J169" s="290">
        <f>J171+J174</f>
        <v/>
      </c>
      <c r="K169" s="290" t="n"/>
      <c r="L169" s="292">
        <f>L171+L174</f>
        <v/>
      </c>
    </row>
    <row r="170" ht="14.25" customHeight="1" s="201">
      <c r="A170" s="315" t="n"/>
      <c r="B170" s="316" t="n"/>
      <c r="C170" s="317" t="inlineStr">
        <is>
          <t xml:space="preserve">  в том числе</t>
        </is>
      </c>
      <c r="I170" s="289" t="n"/>
      <c r="J170" s="290" t="n"/>
      <c r="K170" s="290" t="n"/>
      <c r="L170" s="292" t="n"/>
    </row>
    <row r="171" ht="14.25" customHeight="1" s="201">
      <c r="A171" s="315" t="n"/>
      <c r="B171" s="316" t="n"/>
      <c r="C171" s="287" t="inlineStr">
        <is>
          <t xml:space="preserve">    эксплуатация машин и механизмов без учета доплат к оплате труда машинистов</t>
        </is>
      </c>
      <c r="I171" s="289" t="n"/>
      <c r="J171" s="290">
        <f>SUM(P58:P162)</f>
        <v/>
      </c>
      <c r="K171" s="290" t="n"/>
      <c r="L171" s="292">
        <f>SUM(AO58:AO162)</f>
        <v/>
      </c>
    </row>
    <row r="172" ht="14.25" customHeight="1" s="201">
      <c r="A172" s="315" t="n"/>
      <c r="B172" s="316" t="n"/>
      <c r="C172" s="317" t="inlineStr">
        <is>
          <t xml:space="preserve">    в том числе</t>
        </is>
      </c>
      <c r="I172" s="289" t="n"/>
      <c r="J172" s="290" t="n"/>
      <c r="K172" s="290" t="n"/>
      <c r="L172" s="292" t="n"/>
    </row>
    <row r="173" ht="14.25" customHeight="1" s="201">
      <c r="A173" s="315" t="n"/>
      <c r="B173" s="316" t="n"/>
      <c r="C173" s="287" t="inlineStr">
        <is>
          <t xml:space="preserve">      оплата труда машинистов (ОТм)</t>
        </is>
      </c>
      <c r="I173" s="289" t="n"/>
      <c r="J173" s="290">
        <f>SUM(X58:X162)</f>
        <v/>
      </c>
      <c r="K173" s="290" t="n"/>
      <c r="L173" s="292">
        <f>SUM(AT58:AT162)</f>
        <v/>
      </c>
    </row>
    <row r="174" ht="14.25" customHeight="1" s="201">
      <c r="A174" s="315" t="n"/>
      <c r="B174" s="316" t="n"/>
      <c r="C174" s="287" t="inlineStr">
        <is>
          <t xml:space="preserve">    доплаты к оплате труда машинистов</t>
        </is>
      </c>
      <c r="I174" s="289" t="n"/>
      <c r="J174" s="290">
        <f>SUM(Z58:Z162)</f>
        <v/>
      </c>
      <c r="K174" s="290" t="n"/>
      <c r="L174" s="292">
        <f>SUM(AV58:AV162)</f>
        <v/>
      </c>
    </row>
    <row r="175" ht="14.25" customHeight="1" s="201">
      <c r="A175" s="315" t="n"/>
      <c r="B175" s="316" t="n"/>
      <c r="C175" s="287" t="inlineStr">
        <is>
          <t xml:space="preserve">  материальные ресурсы</t>
        </is>
      </c>
      <c r="I175" s="289" t="n"/>
      <c r="J175" s="290">
        <f>J177+J178</f>
        <v/>
      </c>
      <c r="K175" s="290" t="n"/>
      <c r="L175" s="292">
        <f>L177+L178</f>
        <v/>
      </c>
    </row>
    <row r="176" ht="14.25" customHeight="1" s="201">
      <c r="A176" s="315" t="n"/>
      <c r="B176" s="316" t="n"/>
      <c r="C176" s="317" t="inlineStr">
        <is>
          <t xml:space="preserve">  в том числе</t>
        </is>
      </c>
      <c r="I176" s="289" t="n"/>
      <c r="J176" s="290" t="n"/>
      <c r="K176" s="290" t="n"/>
      <c r="L176" s="292" t="n"/>
    </row>
    <row r="177" ht="14.25" customHeight="1" s="201">
      <c r="A177" s="315" t="n"/>
      <c r="B177" s="316" t="n"/>
      <c r="C177" s="287" t="inlineStr">
        <is>
          <t xml:space="preserve">    материальные ресурсы без учета дополнительной перевозки</t>
        </is>
      </c>
      <c r="I177" s="289" t="n"/>
      <c r="J177" s="290">
        <f>SUM(AA58:AA162)-SUM(BJ58:BJ162)</f>
        <v/>
      </c>
      <c r="K177" s="290" t="n"/>
      <c r="L177" s="292">
        <f>SUM(AW58:AW162)-SUM(BK58:BK162)</f>
        <v/>
      </c>
    </row>
    <row r="178" ht="14.25" customHeight="1" s="201">
      <c r="A178" s="315" t="n"/>
      <c r="B178" s="316" t="n"/>
      <c r="C178" s="287" t="inlineStr">
        <is>
          <t xml:space="preserve">    дополнительная перевозка материальных ресурсов</t>
        </is>
      </c>
      <c r="I178" s="289" t="n"/>
      <c r="J178" s="290">
        <f>SUM(AG58:AG162)</f>
        <v/>
      </c>
      <c r="K178" s="290" t="n"/>
      <c r="L178" s="292">
        <f>SUM(BC58:BC162)</f>
        <v/>
      </c>
    </row>
    <row r="179" ht="14.25" customHeight="1" s="201">
      <c r="A179" s="315" t="n"/>
      <c r="B179" s="316" t="n"/>
      <c r="C179" s="287" t="inlineStr">
        <is>
          <t xml:space="preserve">  перевозка</t>
        </is>
      </c>
      <c r="I179" s="289" t="n"/>
      <c r="J179" s="290">
        <f>SUM(AF58:AF162)</f>
        <v/>
      </c>
      <c r="K179" s="290" t="n"/>
      <c r="L179" s="292">
        <f>SUM(BB58:BB162)</f>
        <v/>
      </c>
    </row>
    <row r="180" ht="14.25" customHeight="1" s="201">
      <c r="A180" s="315" t="n"/>
      <c r="B180" s="316" t="n"/>
      <c r="C180" s="287" t="inlineStr">
        <is>
          <t>Всего ФОТ (справочно)</t>
        </is>
      </c>
      <c r="I180" s="289" t="n"/>
      <c r="J180" s="290">
        <f>SUM(S58:S162)+SUM(X58:X162)+SUM(Z58:Z162)</f>
        <v/>
      </c>
      <c r="K180" s="290" t="n"/>
      <c r="L180" s="292">
        <f>SUM(AR58:AR162)+SUM(AT58:AT162)+SUM(AV58:AV162)</f>
        <v/>
      </c>
    </row>
    <row r="181" ht="14.25" customHeight="1" s="201">
      <c r="A181" s="315" t="n"/>
      <c r="B181" s="316" t="n"/>
      <c r="C181" s="287" t="inlineStr">
        <is>
          <t>Всего накладные расходы</t>
        </is>
      </c>
      <c r="I181" s="289" t="n"/>
      <c r="J181" s="290">
        <f>SUM(AD58:AD162)</f>
        <v/>
      </c>
      <c r="K181" s="290" t="n"/>
      <c r="L181" s="292">
        <f>SUM(AZ58:AZ162)</f>
        <v/>
      </c>
    </row>
    <row r="182" ht="14.25" customHeight="1" s="201">
      <c r="A182" s="315" t="n"/>
      <c r="B182" s="316" t="n"/>
      <c r="C182" s="287" t="inlineStr">
        <is>
          <t>Всего сметная прибыль</t>
        </is>
      </c>
      <c r="I182" s="289" t="n"/>
      <c r="J182" s="290">
        <f>SUM(AE58:AE162)</f>
        <v/>
      </c>
      <c r="K182" s="290" t="n"/>
      <c r="L182" s="292">
        <f>SUM(BA58:BA162)</f>
        <v/>
      </c>
    </row>
    <row r="183" ht="14.25" customHeight="1" s="201">
      <c r="A183" s="315" t="n"/>
      <c r="B183" s="316" t="n"/>
      <c r="C183" s="287" t="inlineStr">
        <is>
          <t>Всего оборудование</t>
        </is>
      </c>
      <c r="I183" s="289" t="n"/>
      <c r="J183" s="290">
        <f>J185+J186</f>
        <v/>
      </c>
      <c r="K183" s="290" t="n"/>
      <c r="L183" s="292">
        <f>L185+L186</f>
        <v/>
      </c>
    </row>
    <row r="184" ht="14.25" customHeight="1" s="201">
      <c r="A184" s="315" t="n"/>
      <c r="B184" s="316" t="n"/>
      <c r="C184" s="317" t="inlineStr">
        <is>
          <t>в том числе</t>
        </is>
      </c>
      <c r="I184" s="289" t="n"/>
      <c r="J184" s="290" t="n"/>
      <c r="K184" s="290" t="n"/>
      <c r="L184" s="292" t="n"/>
    </row>
    <row r="185" ht="14.25" customHeight="1" s="201">
      <c r="A185" s="315" t="n"/>
      <c r="B185" s="316" t="n"/>
      <c r="C185" s="287" t="inlineStr">
        <is>
          <t xml:space="preserve">  оборудование без учета дополнительной перевозки</t>
        </is>
      </c>
      <c r="I185" s="289" t="n"/>
      <c r="J185" s="290">
        <f>SUM(BJ58:BJ162)</f>
        <v/>
      </c>
      <c r="K185" s="290" t="n"/>
      <c r="L185" s="292">
        <f>SUM(BK58:BK162)</f>
        <v/>
      </c>
    </row>
    <row r="186" ht="14.25" customHeight="1" s="201">
      <c r="A186" s="315" t="n"/>
      <c r="B186" s="316" t="n"/>
      <c r="C186" s="287" t="inlineStr">
        <is>
          <t xml:space="preserve">  дополнительная перевозка оборудования</t>
        </is>
      </c>
      <c r="I186" s="289" t="n"/>
      <c r="J186" s="290">
        <f>SUM(AH58:AH162)</f>
        <v/>
      </c>
      <c r="K186" s="290" t="n"/>
      <c r="L186" s="292">
        <f>SUM(BD58:BD162)</f>
        <v/>
      </c>
    </row>
    <row r="187" ht="14.25" customHeight="1" s="201">
      <c r="A187" s="315" t="n"/>
      <c r="B187" s="316" t="n"/>
      <c r="C187" s="287" t="inlineStr">
        <is>
          <t>Всего прочие затраты</t>
        </is>
      </c>
      <c r="I187" s="289" t="n"/>
      <c r="J187" s="290">
        <f>J140</f>
        <v/>
      </c>
      <c r="K187" s="290" t="n"/>
      <c r="L187" s="292">
        <f>L140</f>
        <v/>
      </c>
    </row>
    <row r="188" ht="14.25" customHeight="1" s="201">
      <c r="A188" s="315" t="n"/>
      <c r="B188" s="316" t="n"/>
      <c r="C188" s="311" t="inlineStr">
        <is>
          <t>Справочно</t>
        </is>
      </c>
      <c r="I188" s="289" t="n"/>
      <c r="J188" s="290" t="n"/>
      <c r="K188" s="290" t="n"/>
      <c r="L188" s="292" t="n"/>
    </row>
    <row r="189" ht="14.25" customHeight="1" s="201">
      <c r="A189" s="315" t="n"/>
      <c r="B189" s="316" t="n"/>
      <c r="C189" s="287" t="inlineStr">
        <is>
          <t xml:space="preserve">  материальные ресурсы, отсутствующие в ФРСН</t>
        </is>
      </c>
      <c r="I189" s="289" t="n"/>
      <c r="J189" s="290">
        <f>SUM(AB58:AB162)</f>
        <v/>
      </c>
      <c r="K189" s="290" t="n"/>
      <c r="L189" s="292">
        <f>SUM(AX58:AX162)</f>
        <v/>
      </c>
    </row>
    <row r="190" ht="14.25" customHeight="1" s="201">
      <c r="A190" s="315" t="n"/>
      <c r="B190" s="316" t="n"/>
      <c r="C190" s="287" t="inlineStr">
        <is>
          <t xml:space="preserve">  оборудование, отсутствующие в ФРСН</t>
        </is>
      </c>
      <c r="I190" s="289" t="n"/>
      <c r="J190" s="290">
        <f>SUM(AC58:AC162)</f>
        <v/>
      </c>
      <c r="K190" s="290" t="n"/>
      <c r="L190" s="292">
        <f>SUM(AY58:AY162)</f>
        <v/>
      </c>
    </row>
    <row r="191" ht="14.25" customHeight="1" s="201">
      <c r="A191" s="315" t="n"/>
      <c r="B191" s="316" t="n"/>
      <c r="C191" s="287" t="inlineStr">
        <is>
          <t xml:space="preserve">  затраты труда рабочих</t>
        </is>
      </c>
      <c r="G191" s="318">
        <f>Source!F1657</f>
        <v/>
      </c>
      <c r="H191" s="315" t="n"/>
      <c r="I191" s="315" t="n"/>
      <c r="J191" s="315" t="n"/>
      <c r="K191" s="315" t="n"/>
      <c r="L191" s="315" t="n"/>
    </row>
    <row r="192" ht="14.25" customHeight="1" s="201">
      <c r="A192" s="315" t="n"/>
      <c r="B192" s="316" t="n"/>
      <c r="C192" s="287" t="inlineStr">
        <is>
          <t xml:space="preserve">  затраты труда машинистов</t>
        </is>
      </c>
      <c r="G192" s="318">
        <f>Source!F1658</f>
        <v/>
      </c>
      <c r="H192" s="315" t="n"/>
      <c r="I192" s="315" t="n"/>
      <c r="J192" s="315" t="n"/>
      <c r="K192" s="315" t="n"/>
      <c r="L192" s="315" t="n"/>
    </row>
    <row r="194" ht="14.25" customHeight="1" s="201">
      <c r="C194" s="319">
        <f>Source!H1664</f>
        <v/>
      </c>
      <c r="L194" s="320">
        <f>IF(Source!Y1664=0, "", Source!Y1664)</f>
        <v/>
      </c>
    </row>
    <row r="195" ht="14.25" customHeight="1" s="201">
      <c r="C195" s="319">
        <f>Source!H1665</f>
        <v/>
      </c>
      <c r="L195" s="320">
        <f>IF(Source!Y1665=0, "", Source!Y1665)</f>
        <v/>
      </c>
    </row>
    <row r="196" ht="14.25" customHeight="1" s="201">
      <c r="C196" s="319">
        <f>Source!H1666</f>
        <v/>
      </c>
      <c r="L196" s="320">
        <f>IF(Source!Y1666=0, "", Source!Y1666)</f>
        <v/>
      </c>
    </row>
    <row r="199" ht="14.25" customHeight="1" s="201">
      <c r="A199" s="321" t="n"/>
      <c r="B199" s="322" t="inlineStr">
        <is>
          <t xml:space="preserve">Составил   </t>
        </is>
      </c>
      <c r="C199" s="323" t="inlineStr">
        <is>
          <t>Инженер-сметчик</t>
        </is>
      </c>
      <c r="D199" s="275" t="n"/>
      <c r="E199" s="275" t="n"/>
      <c r="F199" s="275" t="n"/>
      <c r="G199" s="275" t="inlineStr">
        <is>
          <t>Кондалеева О.Г.</t>
        </is>
      </c>
      <c r="H199" s="244" t="inlineStr">
        <is>
          <t xml:space="preserve"> </t>
        </is>
      </c>
      <c r="I199" s="243" t="n"/>
      <c r="J199" s="243" t="n"/>
      <c r="K199" s="243" t="n"/>
      <c r="L199" s="240" t="n"/>
    </row>
    <row r="200" ht="14.25" customHeight="1" s="201">
      <c r="A200" s="321" t="n"/>
      <c r="B200" s="324" t="n"/>
      <c r="C200" s="325" t="inlineStr">
        <is>
          <t>[должность,подпись(инициалы,фамилия)]</t>
        </is>
      </c>
      <c r="D200" s="203" t="n"/>
      <c r="E200" s="203" t="n"/>
      <c r="F200" s="203" t="n"/>
      <c r="G200" s="203" t="n"/>
      <c r="H200" s="243" t="n"/>
      <c r="I200" s="243" t="n"/>
      <c r="J200" s="243" t="n"/>
      <c r="K200" s="243" t="n"/>
      <c r="L200" s="240" t="n"/>
    </row>
    <row r="201" ht="14.25" customHeight="1" s="201">
      <c r="A201" s="321" t="n"/>
      <c r="B201" s="324" t="n"/>
      <c r="C201" s="243" t="n"/>
      <c r="D201" s="243" t="n"/>
      <c r="E201" s="243" t="n"/>
      <c r="F201" s="243" t="n"/>
      <c r="G201" s="243" t="n"/>
      <c r="H201" s="243" t="n"/>
      <c r="I201" s="243" t="n"/>
      <c r="J201" s="243" t="n"/>
      <c r="K201" s="243" t="n"/>
      <c r="L201" s="240" t="n"/>
    </row>
    <row r="202" ht="14.25" customHeight="1" s="201">
      <c r="A202" s="321" t="n"/>
      <c r="B202" s="322" t="inlineStr">
        <is>
          <t xml:space="preserve">Проверил   </t>
        </is>
      </c>
      <c r="C202" s="323">
        <f>IF(Source!AE12&lt;&gt;"", Source!AE12," ")</f>
        <v/>
      </c>
      <c r="D202" s="275" t="n"/>
      <c r="E202" s="275" t="n"/>
      <c r="F202" s="275" t="n"/>
      <c r="G202" s="275" t="n"/>
      <c r="H202" s="244">
        <f>IF(Source!AD12&lt;&gt;"", Source!AD12," ")</f>
        <v/>
      </c>
      <c r="I202" s="243" t="n"/>
      <c r="J202" s="243" t="n"/>
      <c r="K202" s="243" t="n"/>
      <c r="L202" s="240" t="n"/>
    </row>
    <row r="203" ht="14.25" customHeight="1" s="201">
      <c r="A203" s="243" t="n"/>
      <c r="B203" s="243" t="n"/>
      <c r="C203" s="325" t="inlineStr">
        <is>
          <t>[должность,подпись(инициалы,фамилия)]</t>
        </is>
      </c>
      <c r="D203" s="203" t="n"/>
      <c r="E203" s="203" t="n"/>
      <c r="F203" s="203" t="n"/>
      <c r="G203" s="203" t="n"/>
      <c r="H203" s="243" t="n"/>
      <c r="I203" s="243" t="n"/>
      <c r="J203" s="243" t="n"/>
      <c r="K203" s="243" t="n"/>
      <c r="L203" s="240" t="n"/>
    </row>
  </sheetData>
  <mergeCells count="153">
    <mergeCell ref="C103:H103"/>
    <mergeCell ref="C143:H143"/>
    <mergeCell ref="C117:H117"/>
    <mergeCell ref="C168:H168"/>
    <mergeCell ref="C183:H183"/>
    <mergeCell ref="C99:H99"/>
    <mergeCell ref="C180:H180"/>
    <mergeCell ref="C118:H118"/>
    <mergeCell ref="C133:H133"/>
    <mergeCell ref="C167:H167"/>
    <mergeCell ref="C127:H127"/>
    <mergeCell ref="C130:H130"/>
    <mergeCell ref="A26:L26"/>
    <mergeCell ref="C182:H182"/>
    <mergeCell ref="C200:G200"/>
    <mergeCell ref="C169:H169"/>
    <mergeCell ref="L52:L56"/>
    <mergeCell ref="C150:H150"/>
    <mergeCell ref="C144:H144"/>
    <mergeCell ref="C159:H159"/>
    <mergeCell ref="C153:H153"/>
    <mergeCell ref="F10:L10"/>
    <mergeCell ref="D48:E48"/>
    <mergeCell ref="C125:H125"/>
    <mergeCell ref="C161:H161"/>
    <mergeCell ref="C136:H136"/>
    <mergeCell ref="C145:H145"/>
    <mergeCell ref="C154:H154"/>
    <mergeCell ref="C203:G203"/>
    <mergeCell ref="A34:L34"/>
    <mergeCell ref="F18:L18"/>
    <mergeCell ref="H3:L3"/>
    <mergeCell ref="C107:H107"/>
    <mergeCell ref="H52:J55"/>
    <mergeCell ref="C104:H104"/>
    <mergeCell ref="C116:H116"/>
    <mergeCell ref="C187:H187"/>
    <mergeCell ref="C184:H184"/>
    <mergeCell ref="I69:J69"/>
    <mergeCell ref="C171:H171"/>
    <mergeCell ref="K69:L69"/>
    <mergeCell ref="C121:H121"/>
    <mergeCell ref="C93:H93"/>
    <mergeCell ref="C52:C56"/>
    <mergeCell ref="C39:L39"/>
    <mergeCell ref="C173:H173"/>
    <mergeCell ref="I80:J80"/>
    <mergeCell ref="K80:L80"/>
    <mergeCell ref="C105:H105"/>
    <mergeCell ref="C115:H115"/>
    <mergeCell ref="C194:K194"/>
    <mergeCell ref="E52:G55"/>
    <mergeCell ref="B3:E3"/>
    <mergeCell ref="C135:H135"/>
    <mergeCell ref="C149:H149"/>
    <mergeCell ref="C122:H122"/>
    <mergeCell ref="C158:H158"/>
    <mergeCell ref="C191:F191"/>
    <mergeCell ref="D47:E47"/>
    <mergeCell ref="A12:E12"/>
    <mergeCell ref="C190:H190"/>
    <mergeCell ref="H7:L7"/>
    <mergeCell ref="C186:H186"/>
    <mergeCell ref="A31:L31"/>
    <mergeCell ref="C69:H69"/>
    <mergeCell ref="C96:H96"/>
    <mergeCell ref="A14:E14"/>
    <mergeCell ref="C185:H185"/>
    <mergeCell ref="C98:H98"/>
    <mergeCell ref="C192:F192"/>
    <mergeCell ref="C172:H172"/>
    <mergeCell ref="C147:H147"/>
    <mergeCell ref="C162:H162"/>
    <mergeCell ref="F22:L22"/>
    <mergeCell ref="A25:L25"/>
    <mergeCell ref="C137:H137"/>
    <mergeCell ref="C177:H177"/>
    <mergeCell ref="C146:H146"/>
    <mergeCell ref="K52:K56"/>
    <mergeCell ref="B6:E6"/>
    <mergeCell ref="C124:H124"/>
    <mergeCell ref="C164:H164"/>
    <mergeCell ref="H4:L4"/>
    <mergeCell ref="C148:H148"/>
    <mergeCell ref="C188:H188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D49:E49"/>
    <mergeCell ref="C181:H181"/>
    <mergeCell ref="C119:H119"/>
    <mergeCell ref="B7:E7"/>
    <mergeCell ref="A18:E18"/>
    <mergeCell ref="C174:H174"/>
    <mergeCell ref="C165:H165"/>
    <mergeCell ref="A29:L29"/>
    <mergeCell ref="C155:H155"/>
    <mergeCell ref="C189:H189"/>
    <mergeCell ref="C102:H102"/>
    <mergeCell ref="C111:H111"/>
    <mergeCell ref="F12:L12"/>
    <mergeCell ref="C179:H179"/>
    <mergeCell ref="A22:E22"/>
    <mergeCell ref="C157:H157"/>
    <mergeCell ref="C195:K195"/>
    <mergeCell ref="C166:H166"/>
    <mergeCell ref="C108:H108"/>
    <mergeCell ref="C160:H160"/>
    <mergeCell ref="C175:H175"/>
    <mergeCell ref="B52:B56"/>
    <mergeCell ref="A20:E20"/>
    <mergeCell ref="D52:D56"/>
    <mergeCell ref="C128:H128"/>
    <mergeCell ref="C97:H97"/>
    <mergeCell ref="C113:H113"/>
    <mergeCell ref="C100:H100"/>
    <mergeCell ref="C112:H112"/>
    <mergeCell ref="C152:H152"/>
    <mergeCell ref="C109:H109"/>
    <mergeCell ref="C196:K196"/>
    <mergeCell ref="C142:H142"/>
    <mergeCell ref="C80:H80"/>
    <mergeCell ref="C176:H176"/>
    <mergeCell ref="C129:H129"/>
    <mergeCell ref="C95:H95"/>
    <mergeCell ref="C178:H178"/>
    <mergeCell ref="I91:J91"/>
    <mergeCell ref="B4:E4"/>
    <mergeCell ref="K91:L91"/>
    <mergeCell ref="A33:L33"/>
    <mergeCell ref="A52:A56"/>
    <mergeCell ref="C106:H106"/>
    <mergeCell ref="F16:L16"/>
    <mergeCell ref="C91:H91"/>
    <mergeCell ref="C170:H170"/>
    <mergeCell ref="C131:H131"/>
    <mergeCell ref="A28:L28"/>
    <mergeCell ref="C140:H140"/>
    <mergeCell ref="F20:L20"/>
    <mergeCell ref="C101:H101"/>
    <mergeCell ref="C156:H156"/>
    <mergeCell ref="C151:H151"/>
    <mergeCell ref="C40:L40"/>
    <mergeCell ref="A10:E10"/>
    <mergeCell ref="C126:H126"/>
    <mergeCell ref="C141:H141"/>
    <mergeCell ref="D50:E50"/>
    <mergeCell ref="D44:E44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CD183"/>
  <sheetViews>
    <sheetView workbookViewId="0">
      <selection activeCell="A1" sqref="A1"/>
    </sheetView>
  </sheetViews>
  <sheetFormatPr baseColWidth="8" defaultRowHeight="15"/>
  <cols>
    <col width="5.7109375" customWidth="1" style="201" min="1" max="1"/>
    <col width="13" customWidth="1" style="201" min="2" max="2"/>
    <col width="20.7109375" customWidth="1" style="201" min="3" max="3"/>
    <col width="40.7109375" customWidth="1" style="201" min="4" max="4"/>
    <col width="10.7109375" customWidth="1" style="201" min="5" max="5"/>
    <col width="15.7109375" customWidth="1" style="201" min="6" max="6"/>
    <col width="19" customWidth="1" style="201" min="7" max="7"/>
    <col width="15.7109375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</cols>
  <sheetData>
    <row r="1">
      <c r="A1" s="239" t="inlineStr">
        <is>
          <t>Smeta.RU Flash  (495) 974-1589</t>
        </is>
      </c>
      <c r="B1" s="239" t="n"/>
      <c r="C1" s="239" t="n"/>
      <c r="D1" s="239" t="n"/>
      <c r="E1" s="239" t="n"/>
      <c r="F1" s="239" t="n"/>
      <c r="G1" s="239" t="n"/>
      <c r="H1" s="239" t="n"/>
      <c r="I1" s="239" t="n"/>
      <c r="J1" s="239" t="n"/>
      <c r="K1" s="239" t="n"/>
      <c r="L1" s="239" t="n"/>
      <c r="M1" s="239" t="n"/>
    </row>
    <row r="2" ht="12.75" customHeight="1" s="201">
      <c r="A2" s="326" t="n"/>
      <c r="B2" s="326" t="n"/>
      <c r="C2" s="326" t="n"/>
      <c r="D2" s="326" t="n"/>
      <c r="E2" s="326" t="n"/>
      <c r="F2" s="326" t="n"/>
      <c r="G2" s="326" t="n"/>
      <c r="H2" s="326" t="n"/>
      <c r="I2" s="326" t="n"/>
      <c r="J2" s="327" t="inlineStr">
        <is>
          <t>Унифицированная форма № КС-2</t>
        </is>
      </c>
    </row>
    <row r="3" ht="12.75" customHeight="1" s="201">
      <c r="A3" s="326" t="n"/>
      <c r="B3" s="326" t="n"/>
      <c r="C3" s="326" t="n"/>
      <c r="D3" s="326" t="n"/>
      <c r="E3" s="326" t="n"/>
      <c r="F3" s="326" t="n"/>
      <c r="G3" s="326" t="n"/>
      <c r="H3" s="326" t="n"/>
      <c r="I3" s="327" t="inlineStr">
        <is>
          <t>Утверждена постановлением Госкомстата России</t>
        </is>
      </c>
    </row>
    <row r="4" ht="12.75" customHeight="1" s="201">
      <c r="A4" s="326" t="n"/>
      <c r="B4" s="326" t="n"/>
      <c r="C4" s="326" t="n"/>
      <c r="D4" s="326" t="n"/>
      <c r="E4" s="326" t="n"/>
      <c r="F4" s="326" t="n"/>
      <c r="G4" s="326" t="n"/>
      <c r="H4" s="326" t="n"/>
      <c r="I4" s="326" t="n"/>
      <c r="J4" s="327" t="inlineStr">
        <is>
          <t>от 11.11.99. № 100</t>
        </is>
      </c>
    </row>
    <row r="5" ht="12.75" customHeight="1" s="201">
      <c r="A5" s="326" t="n"/>
      <c r="B5" s="326" t="n"/>
      <c r="C5" s="326" t="n"/>
      <c r="D5" s="326" t="n"/>
      <c r="E5" s="326" t="n"/>
      <c r="F5" s="326" t="n"/>
      <c r="G5" s="326" t="n"/>
      <c r="H5" s="326" t="n"/>
      <c r="I5" s="326" t="n"/>
      <c r="J5" s="326" t="n"/>
      <c r="K5" s="326" t="n"/>
      <c r="L5" s="326" t="n"/>
      <c r="M5" s="326" t="n"/>
    </row>
    <row r="6" ht="14.25" customHeight="1" s="201">
      <c r="A6" s="326" t="n"/>
      <c r="B6" s="326" t="n"/>
      <c r="C6" s="326" t="n"/>
      <c r="D6" s="326" t="n"/>
      <c r="E6" s="326" t="n"/>
      <c r="F6" s="326" t="n"/>
      <c r="G6" s="326" t="n"/>
      <c r="H6" s="326" t="n"/>
      <c r="I6" s="326" t="n"/>
      <c r="J6" s="326" t="n"/>
      <c r="K6" s="328" t="inlineStr">
        <is>
          <t>Код</t>
        </is>
      </c>
      <c r="L6" s="202" t="n"/>
      <c r="M6" s="202" t="n"/>
    </row>
    <row r="7" ht="28.5" customHeight="1" s="201">
      <c r="A7" s="326" t="n"/>
      <c r="B7" s="326" t="n"/>
      <c r="C7" s="326" t="n"/>
      <c r="D7" s="326" t="n"/>
      <c r="E7" s="326" t="n"/>
      <c r="F7" s="326" t="n"/>
      <c r="G7" s="326" t="n"/>
      <c r="H7" s="326" t="n"/>
      <c r="I7" s="326" t="n"/>
      <c r="J7" s="329" t="inlineStr">
        <is>
          <t>Форма по ОКУД</t>
        </is>
      </c>
      <c r="K7" s="330" t="n">
        <v>322005</v>
      </c>
      <c r="L7" s="236" t="n"/>
      <c r="M7" s="228" t="n"/>
    </row>
    <row r="8" ht="12.75" customHeight="1" s="201">
      <c r="A8" s="326" t="n"/>
      <c r="B8" s="326" t="n"/>
      <c r="C8" s="326" t="n"/>
      <c r="D8" s="326" t="n"/>
      <c r="E8" s="326" t="n"/>
      <c r="F8" s="326" t="n"/>
      <c r="G8" s="326" t="n"/>
      <c r="H8" s="326" t="n"/>
      <c r="I8" s="326" t="n"/>
      <c r="J8" s="326" t="n"/>
      <c r="K8" s="330" t="inlineStr"/>
      <c r="L8" s="203" t="n"/>
      <c r="M8" s="206" t="n"/>
    </row>
    <row r="9" ht="14.25" customHeight="1" s="201">
      <c r="A9" s="326" t="inlineStr">
        <is>
          <t>Инвестор</t>
        </is>
      </c>
      <c r="C9" s="331" t="inlineStr"/>
      <c r="D9" s="202" t="n"/>
      <c r="E9" s="202" t="n"/>
      <c r="F9" s="202" t="n"/>
      <c r="G9" s="202" t="n"/>
      <c r="H9" s="202" t="n"/>
      <c r="I9" s="202" t="n"/>
      <c r="J9" s="329" t="inlineStr">
        <is>
          <t>по ОКПО</t>
        </is>
      </c>
      <c r="K9" s="209" t="n"/>
      <c r="L9" s="202" t="n"/>
      <c r="M9" s="210" t="n"/>
    </row>
    <row r="10" ht="12.75" customHeight="1" s="201">
      <c r="A10" s="326" t="n"/>
      <c r="B10" s="326" t="n"/>
      <c r="C10" s="332" t="inlineStr">
        <is>
          <t>организация, адрес, телефон, факс</t>
        </is>
      </c>
      <c r="D10" s="203" t="n"/>
      <c r="E10" s="203" t="n"/>
      <c r="F10" s="203" t="n"/>
      <c r="G10" s="203" t="n"/>
      <c r="H10" s="203" t="n"/>
      <c r="I10" s="203" t="n"/>
      <c r="J10" s="326" t="n"/>
      <c r="K10" s="330" t="inlineStr"/>
      <c r="L10" s="203" t="n"/>
      <c r="M10" s="206" t="n"/>
    </row>
    <row r="11" ht="14.25" customHeight="1" s="201">
      <c r="A11" s="326" t="inlineStr">
        <is>
          <t>Заказчик</t>
        </is>
      </c>
      <c r="C11" s="331" t="inlineStr">
        <is>
          <t>МУП "МЩВ" Филиал Жилищник"</t>
        </is>
      </c>
      <c r="D11" s="202" t="n"/>
      <c r="E11" s="202" t="n"/>
      <c r="F11" s="202" t="n"/>
      <c r="G11" s="202" t="n"/>
      <c r="H11" s="202" t="n"/>
      <c r="I11" s="202" t="n"/>
      <c r="J11" s="329" t="inlineStr">
        <is>
          <t>по ОКПО</t>
        </is>
      </c>
      <c r="K11" s="209" t="n"/>
      <c r="L11" s="202" t="n"/>
      <c r="M11" s="210" t="n"/>
    </row>
    <row r="12" ht="12.75" customHeight="1" s="201">
      <c r="A12" s="326" t="n"/>
      <c r="B12" s="326" t="n"/>
      <c r="C12" s="332" t="inlineStr">
        <is>
          <t>организация, адрес, телефон, факс</t>
        </is>
      </c>
      <c r="D12" s="203" t="n"/>
      <c r="E12" s="203" t="n"/>
      <c r="F12" s="203" t="n"/>
      <c r="G12" s="203" t="n"/>
      <c r="H12" s="203" t="n"/>
      <c r="I12" s="203" t="n"/>
      <c r="J12" s="326" t="n"/>
      <c r="K12" s="330" t="inlineStr"/>
      <c r="L12" s="203" t="n"/>
      <c r="M12" s="206" t="n"/>
    </row>
    <row r="13" ht="14.25" customHeight="1" s="201">
      <c r="A13" s="326" t="inlineStr">
        <is>
          <t>Подрядчик</t>
        </is>
      </c>
      <c r="C13" s="331" t="inlineStr">
        <is>
          <t>ООО "ГОРИЗОНТ+"</t>
        </is>
      </c>
      <c r="D13" s="202" t="n"/>
      <c r="E13" s="202" t="n"/>
      <c r="F13" s="202" t="n"/>
      <c r="G13" s="202" t="n"/>
      <c r="H13" s="202" t="n"/>
      <c r="I13" s="202" t="n"/>
      <c r="J13" s="329" t="inlineStr">
        <is>
          <t>по ОКПО</t>
        </is>
      </c>
      <c r="K13" s="209" t="n"/>
      <c r="L13" s="202" t="n"/>
      <c r="M13" s="210" t="n"/>
    </row>
    <row r="14" ht="12.75" customHeight="1" s="201">
      <c r="A14" s="326" t="n"/>
      <c r="B14" s="326" t="n"/>
      <c r="C14" s="332" t="inlineStr">
        <is>
          <t>организация, адрес, телефон, факс</t>
        </is>
      </c>
      <c r="D14" s="203" t="n"/>
      <c r="E14" s="203" t="n"/>
      <c r="F14" s="203" t="n"/>
      <c r="G14" s="203" t="n"/>
      <c r="H14" s="203" t="n"/>
      <c r="I14" s="203" t="n"/>
      <c r="J14" s="326" t="n"/>
      <c r="K14" s="330" t="inlineStr"/>
      <c r="L14" s="203" t="n"/>
      <c r="M14" s="206" t="n"/>
    </row>
    <row r="15" ht="14.25" customHeight="1" s="201">
      <c r="A15" s="326" t="inlineStr">
        <is>
          <t>Стройка</t>
        </is>
      </c>
      <c r="C15" s="331" t="inlineStr">
        <is>
          <t>Текущий ремонт МКД по адресу: М.О., Щелково, ул.Первомайская, д.54</t>
        </is>
      </c>
      <c r="D15" s="202" t="n"/>
      <c r="E15" s="202" t="n"/>
      <c r="F15" s="202" t="n"/>
      <c r="G15" s="202" t="n"/>
      <c r="H15" s="202" t="n"/>
      <c r="I15" s="202" t="n"/>
      <c r="J15" s="333" t="n"/>
      <c r="K15" s="209" t="n"/>
      <c r="L15" s="202" t="n"/>
      <c r="M15" s="210" t="n"/>
    </row>
    <row r="16" ht="12.75" customHeight="1" s="201">
      <c r="A16" s="326" t="n"/>
      <c r="B16" s="326" t="n"/>
      <c r="C16" s="332" t="inlineStr">
        <is>
          <t>наименование, адрес</t>
        </is>
      </c>
      <c r="D16" s="203" t="n"/>
      <c r="E16" s="203" t="n"/>
      <c r="F16" s="203" t="n"/>
      <c r="G16" s="203" t="n"/>
      <c r="H16" s="203" t="n"/>
      <c r="I16" s="203" t="n"/>
      <c r="J16" s="326" t="n"/>
      <c r="K16" s="330" t="inlineStr"/>
      <c r="L16" s="203" t="n"/>
      <c r="M16" s="206" t="n"/>
    </row>
    <row r="17" ht="14.25" customHeight="1" s="201">
      <c r="A17" s="326" t="inlineStr">
        <is>
          <t>Объект</t>
        </is>
      </c>
      <c r="C17" s="331" t="inlineStr">
        <is>
          <t>Текущий ремонт МКД по адресу: М.О., Щелково, ул.Первомайская, д.54</t>
        </is>
      </c>
      <c r="D17" s="202" t="n"/>
      <c r="E17" s="202" t="n"/>
      <c r="F17" s="202" t="n"/>
      <c r="G17" s="202" t="n"/>
      <c r="H17" s="202" t="n"/>
      <c r="I17" s="202" t="n"/>
      <c r="J17" s="333" t="n"/>
      <c r="K17" s="209" t="n"/>
      <c r="L17" s="202" t="n"/>
      <c r="M17" s="210" t="n"/>
    </row>
    <row r="18" ht="12.75" customHeight="1" s="201">
      <c r="A18" s="326" t="n"/>
      <c r="B18" s="326" t="n"/>
      <c r="C18" s="332" t="inlineStr">
        <is>
          <t>наименование</t>
        </is>
      </c>
      <c r="D18" s="203" t="n"/>
      <c r="E18" s="203" t="n"/>
      <c r="F18" s="203" t="n"/>
      <c r="G18" s="203" t="n"/>
      <c r="H18" s="203" t="n"/>
      <c r="I18" s="203" t="n"/>
      <c r="J18" s="326" t="n"/>
      <c r="K18" s="334" t="n"/>
      <c r="L18" s="334" t="n"/>
      <c r="M18" s="334" t="n"/>
    </row>
    <row r="19" ht="14.25" customHeight="1" s="201">
      <c r="A19" s="326" t="n"/>
      <c r="B19" s="326" t="n"/>
      <c r="C19" s="326" t="n"/>
      <c r="D19" s="326" t="n"/>
      <c r="E19" s="326" t="n"/>
      <c r="F19" s="326" t="n"/>
      <c r="G19" s="326" t="n"/>
      <c r="H19" s="335" t="inlineStr">
        <is>
          <t>Вид деятельности по ОКДП</t>
        </is>
      </c>
      <c r="I19" s="202" t="n"/>
      <c r="J19" s="210" t="n"/>
      <c r="K19" s="330" t="inlineStr"/>
      <c r="L19" s="236" t="n"/>
      <c r="M19" s="228" t="n"/>
    </row>
    <row r="20" ht="14.25" customHeight="1" s="201">
      <c r="A20" s="326" t="n"/>
      <c r="B20" s="326" t="n"/>
      <c r="C20" s="326" t="n"/>
      <c r="D20" s="326" t="n"/>
      <c r="E20" s="326" t="n"/>
      <c r="F20" s="326" t="n"/>
      <c r="G20" s="326" t="n"/>
      <c r="H20" s="336" t="inlineStr">
        <is>
          <t>Договор подряда</t>
        </is>
      </c>
      <c r="I20" s="206" t="n"/>
      <c r="J20" s="330" t="inlineStr">
        <is>
          <t>номер</t>
        </is>
      </c>
      <c r="K20" s="330" t="inlineStr"/>
      <c r="L20" s="236" t="n"/>
      <c r="M20" s="228" t="n"/>
    </row>
    <row r="21" ht="14.25" customHeight="1" s="201">
      <c r="A21" s="326" t="n"/>
      <c r="B21" s="326" t="n"/>
      <c r="C21" s="326" t="n"/>
      <c r="D21" s="326" t="n"/>
      <c r="E21" s="326" t="n"/>
      <c r="F21" s="326" t="n"/>
      <c r="G21" s="326" t="n"/>
      <c r="H21" s="326" t="n"/>
      <c r="I21" s="333" t="n"/>
      <c r="J21" s="330" t="inlineStr">
        <is>
          <t>дата</t>
        </is>
      </c>
      <c r="K21" s="337" t="inlineStr"/>
      <c r="L21" s="236" t="n"/>
      <c r="M21" s="228" t="n"/>
    </row>
    <row r="22" ht="14.25" customHeight="1" s="201">
      <c r="A22" s="326" t="n"/>
      <c r="B22" s="326" t="n"/>
      <c r="C22" s="326" t="n"/>
      <c r="D22" s="326" t="n"/>
      <c r="E22" s="326" t="n"/>
      <c r="F22" s="326" t="n"/>
      <c r="G22" s="326" t="n"/>
      <c r="H22" s="326" t="n"/>
      <c r="I22" s="326" t="n"/>
      <c r="J22" s="336" t="inlineStr">
        <is>
          <t>Вид операции</t>
        </is>
      </c>
      <c r="K22" s="330" t="inlineStr"/>
      <c r="L22" s="236" t="n"/>
      <c r="M22" s="228" t="n"/>
    </row>
    <row r="23" ht="12.75" customHeight="1" s="201">
      <c r="A23" s="326" t="n"/>
      <c r="B23" s="326" t="n"/>
      <c r="C23" s="326" t="n"/>
      <c r="D23" s="326" t="n"/>
      <c r="E23" s="326" t="n"/>
      <c r="F23" s="326" t="n"/>
      <c r="G23" s="338" t="n"/>
      <c r="H23" s="338" t="n"/>
      <c r="I23" s="338" t="n"/>
      <c r="J23" s="338" t="n"/>
      <c r="K23" s="339" t="n"/>
      <c r="L23" s="339" t="n"/>
      <c r="M23" s="339" t="n"/>
    </row>
    <row r="24" ht="12.75" customHeight="1" s="201">
      <c r="A24" s="326" t="n"/>
      <c r="B24" s="326" t="n"/>
      <c r="C24" s="326" t="n"/>
      <c r="D24" s="326" t="n"/>
      <c r="E24" s="326" t="n"/>
      <c r="F24" s="326" t="n"/>
      <c r="G24" s="340" t="inlineStr">
        <is>
          <t>Номер документа</t>
        </is>
      </c>
      <c r="H24" s="340" t="inlineStr">
        <is>
          <t>Дата составления</t>
        </is>
      </c>
      <c r="I24" s="340" t="inlineStr">
        <is>
          <t>Отчетный период</t>
        </is>
      </c>
      <c r="J24" s="228" t="n"/>
      <c r="K24" s="341" t="n"/>
      <c r="L24" s="326" t="n"/>
      <c r="M24" s="326" t="n"/>
    </row>
    <row r="25" ht="12.75" customHeight="1" s="201">
      <c r="A25" s="326" t="n"/>
      <c r="B25" s="326" t="n"/>
      <c r="C25" s="326" t="n"/>
      <c r="D25" s="326" t="n"/>
      <c r="E25" s="326" t="n"/>
      <c r="F25" s="333" t="n"/>
      <c r="G25" s="220" t="n"/>
      <c r="H25" s="220" t="n"/>
      <c r="I25" s="340" t="inlineStr">
        <is>
          <t>с</t>
        </is>
      </c>
      <c r="J25" s="340" t="inlineStr">
        <is>
          <t>по</t>
        </is>
      </c>
      <c r="K25" s="341" t="n"/>
      <c r="L25" s="326" t="n"/>
      <c r="M25" s="326" t="n"/>
    </row>
    <row r="26" ht="12.75" customHeight="1" s="201">
      <c r="A26" s="326" t="n"/>
      <c r="B26" s="326" t="n"/>
      <c r="C26" s="326" t="n"/>
      <c r="D26" s="326" t="n"/>
      <c r="E26" s="326" t="n"/>
      <c r="F26" s="333" t="n"/>
      <c r="G26" s="342" t="n">
        <v>1</v>
      </c>
      <c r="H26" s="337" t="n">
        <v>45961</v>
      </c>
      <c r="I26" s="337" t="n">
        <v>45931</v>
      </c>
      <c r="J26" s="337" t="n">
        <v>45961</v>
      </c>
      <c r="K26" s="341" t="n"/>
      <c r="L26" s="326" t="n"/>
      <c r="M26" s="326" t="n"/>
    </row>
    <row r="27" ht="12.75" customHeight="1" s="201">
      <c r="A27" s="265" t="n"/>
      <c r="B27" s="265" t="n"/>
      <c r="C27" s="265" t="n"/>
      <c r="D27" s="265" t="n"/>
      <c r="E27" s="265" t="n"/>
      <c r="F27" s="265" t="n"/>
      <c r="G27" s="343" t="n"/>
      <c r="H27" s="343" t="n"/>
      <c r="I27" s="343" t="n"/>
      <c r="J27" s="343" t="n"/>
      <c r="K27" s="265" t="n"/>
      <c r="L27" s="265" t="n"/>
      <c r="M27" s="265" t="n"/>
    </row>
    <row r="28" ht="18" customHeight="1" s="201">
      <c r="A28" s="344" t="inlineStr">
        <is>
          <t>AKT</t>
        </is>
      </c>
    </row>
    <row r="29" ht="18" customHeight="1" s="201">
      <c r="A29" s="344" t="inlineStr">
        <is>
          <t>О ПРИЕМКЕ ВЫПОЛНЕННЫХ РАБОТ</t>
        </is>
      </c>
    </row>
    <row r="30" ht="12.75" customHeight="1" s="201">
      <c r="A30" s="265" t="n"/>
      <c r="B30" s="265" t="n"/>
      <c r="C30" s="265" t="n"/>
      <c r="D30" s="265" t="n"/>
      <c r="E30" s="265" t="n"/>
      <c r="F30" s="265" t="n"/>
      <c r="G30" s="265" t="n"/>
      <c r="H30" s="265" t="n"/>
      <c r="I30" s="265" t="n"/>
      <c r="J30" s="265" t="n"/>
      <c r="K30" s="265" t="n"/>
      <c r="L30" s="265" t="n"/>
      <c r="M30" s="265" t="n"/>
    </row>
    <row r="31" ht="14.25" customHeight="1" s="201">
      <c r="A31" s="345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202" t="n"/>
      <c r="C31" s="202" t="n"/>
      <c r="D31" s="202" t="n"/>
      <c r="E31" s="202" t="n"/>
      <c r="F31" s="202" t="n"/>
      <c r="G31" s="202" t="n"/>
      <c r="H31" s="202" t="n"/>
      <c r="I31" s="202" t="n"/>
      <c r="J31" s="202" t="n"/>
      <c r="K31" s="202" t="n"/>
      <c r="L31" s="202" t="n"/>
      <c r="M31" s="202" t="n"/>
    </row>
    <row r="32" ht="12.75" customHeight="1" s="201">
      <c r="A32" s="346" t="inlineStr">
        <is>
          <t>№ п/п</t>
        </is>
      </c>
      <c r="B32" s="236" t="n"/>
      <c r="C32" s="279" t="inlineStr">
        <is>
          <t>Обоснование</t>
        </is>
      </c>
      <c r="D32" s="276" t="inlineStr">
        <is>
          <t>Наименование работ и затрат</t>
        </is>
      </c>
      <c r="E32" s="276" t="inlineStr">
        <is>
          <t>Единица измерения</t>
        </is>
      </c>
      <c r="F32" s="276" t="inlineStr">
        <is>
          <t>Количество</t>
        </is>
      </c>
      <c r="G32" s="203" t="n"/>
      <c r="H32" s="206" t="n"/>
      <c r="I32" s="277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203" t="n"/>
      <c r="K32" s="278" t="n"/>
      <c r="L32" s="279" t="inlineStr">
        <is>
          <t>Индексы</t>
        </is>
      </c>
      <c r="M32" s="276" t="inlineStr">
        <is>
          <t>Сметная стоимость в текущем уровне цен, руб.</t>
        </is>
      </c>
    </row>
    <row r="33" ht="12.75" customHeight="1" s="201">
      <c r="A33" s="276" t="inlineStr">
        <is>
          <t>№ п/п</t>
        </is>
      </c>
      <c r="B33" s="277" t="inlineStr">
        <is>
          <t>поз. по сме-те</t>
        </is>
      </c>
      <c r="C33" s="281" t="n"/>
      <c r="D33" s="215" t="n"/>
      <c r="E33" s="215" t="n"/>
      <c r="F33" s="213" t="n"/>
      <c r="H33" s="214" t="n"/>
      <c r="I33" s="213" t="n"/>
      <c r="K33" s="280" t="n"/>
      <c r="L33" s="281" t="n"/>
      <c r="M33" s="215" t="n"/>
    </row>
    <row r="34" ht="12.75" customHeight="1" s="201">
      <c r="A34" s="215" t="n"/>
      <c r="B34" s="347" t="n"/>
      <c r="C34" s="281" t="n"/>
      <c r="D34" s="215" t="n"/>
      <c r="E34" s="215" t="n"/>
      <c r="F34" s="209" t="n"/>
      <c r="G34" s="202" t="n"/>
      <c r="H34" s="210" t="n"/>
      <c r="I34" s="209" t="n"/>
      <c r="J34" s="202" t="n"/>
      <c r="K34" s="282" t="n"/>
      <c r="L34" s="281" t="n"/>
      <c r="M34" s="215" t="n"/>
    </row>
    <row r="35" ht="25.5" customHeight="1" s="201">
      <c r="A35" s="220" t="n"/>
      <c r="B35" s="348" t="n"/>
      <c r="C35" s="284" t="n"/>
      <c r="D35" s="220" t="n"/>
      <c r="E35" s="220" t="n"/>
      <c r="F35" s="276" t="inlineStr">
        <is>
          <t>на единицу</t>
        </is>
      </c>
      <c r="G35" s="276" t="inlineStr">
        <is>
          <t>коэффициенты</t>
        </is>
      </c>
      <c r="H35" s="283" t="inlineStr">
        <is>
          <t>всего с учетом коэффициентов</t>
        </is>
      </c>
      <c r="I35" s="276" t="inlineStr">
        <is>
          <t>на единицу</t>
        </is>
      </c>
      <c r="J35" s="276" t="inlineStr">
        <is>
          <t>коэффициенты</t>
        </is>
      </c>
      <c r="K35" s="277" t="inlineStr">
        <is>
          <t>всего</t>
        </is>
      </c>
      <c r="L35" s="284" t="n"/>
      <c r="M35" s="220" t="n"/>
    </row>
    <row r="36" ht="12.75" customHeight="1" s="201">
      <c r="A36" s="349" t="n">
        <v>1</v>
      </c>
      <c r="B36" s="349" t="n">
        <v>2</v>
      </c>
      <c r="C36" s="349" t="n">
        <v>3</v>
      </c>
      <c r="D36" s="349" t="n">
        <v>4</v>
      </c>
      <c r="E36" s="349" t="n">
        <v>5</v>
      </c>
      <c r="F36" s="349" t="n">
        <v>6</v>
      </c>
      <c r="G36" s="349" t="n">
        <v>7</v>
      </c>
      <c r="H36" s="349" t="n">
        <v>8</v>
      </c>
      <c r="I36" s="349" t="n">
        <v>9</v>
      </c>
      <c r="J36" s="349" t="n">
        <v>10</v>
      </c>
      <c r="K36" s="349" t="n">
        <v>11</v>
      </c>
      <c r="L36" s="349" t="n">
        <v>12</v>
      </c>
      <c r="M36" s="349" t="n">
        <v>13</v>
      </c>
    </row>
    <row r="38" ht="14.25" customHeight="1" s="201">
      <c r="A38" s="287" t="inlineStr">
        <is>
          <t>1</t>
        </is>
      </c>
      <c r="B38" s="287" t="inlineStr">
        <is>
          <t>1</t>
        </is>
      </c>
      <c r="C38" s="287">
        <f>Source!F1630</f>
        <v/>
      </c>
      <c r="D38" s="287">
        <f>Source!G1630</f>
        <v/>
      </c>
      <c r="E38" s="288">
        <f>Source!H1630</f>
        <v/>
      </c>
      <c r="F38" s="289">
        <f>Source!K1630</f>
        <v/>
      </c>
      <c r="G38" s="289" t="n"/>
      <c r="H38" s="289">
        <f>Source!I1630</f>
        <v/>
      </c>
      <c r="I38" s="290" t="n"/>
      <c r="J38" s="291" t="n"/>
      <c r="K38" s="290" t="n"/>
      <c r="L38" s="291" t="n"/>
      <c r="M38" s="292" t="n"/>
    </row>
    <row r="39">
      <c r="D39" s="293">
        <f>"Объем: "&amp;Source!I1630&amp;"=2/"&amp;"100"</f>
        <v/>
      </c>
    </row>
    <row r="40" ht="14.25" customHeight="1" s="201">
      <c r="A40" s="287" t="n"/>
      <c r="B40" s="287" t="n"/>
      <c r="C40" s="291" t="n">
        <v>1</v>
      </c>
      <c r="D40" s="287" t="inlineStr">
        <is>
          <t>ОТ</t>
        </is>
      </c>
      <c r="E40" s="288" t="n"/>
      <c r="F40" s="289" t="n"/>
      <c r="G40" s="289" t="n"/>
      <c r="H40" s="289" t="n"/>
      <c r="I40" s="290">
        <f>Source!AO1630</f>
        <v/>
      </c>
      <c r="J40" s="291" t="n"/>
      <c r="K40" s="290">
        <f>ROUND(Source!AF1630*Source!I1630, 2)</f>
        <v/>
      </c>
      <c r="L40" s="291">
        <f>IF(Source!BA1630&lt;&gt; 0, Source!BA1630, 1)</f>
        <v/>
      </c>
      <c r="M40" s="292">
        <f>Source!S1630</f>
        <v/>
      </c>
    </row>
    <row r="41" ht="14.25" customHeight="1" s="201">
      <c r="A41" s="287" t="n"/>
      <c r="B41" s="287" t="n"/>
      <c r="C41" s="291" t="n">
        <v>2</v>
      </c>
      <c r="D41" s="287" t="inlineStr">
        <is>
          <t>ЭМ</t>
        </is>
      </c>
      <c r="E41" s="288" t="n"/>
      <c r="F41" s="289" t="n"/>
      <c r="G41" s="289" t="n"/>
      <c r="H41" s="289" t="n"/>
      <c r="I41" s="290">
        <f>Source!AM1630</f>
        <v/>
      </c>
      <c r="J41" s="291" t="n"/>
      <c r="K41" s="290">
        <f>(ROUND((ROUND(((Source!ET1630)*Source!I1630),0)),0)+ROUND((ROUND(((Source!AE1630-(Source!EU1630))*Source!I1630),0)),0))</f>
        <v/>
      </c>
      <c r="L41" s="291">
        <f>IF(Source!BB1630&lt;&gt; 0, Source!BB1630, 1)</f>
        <v/>
      </c>
      <c r="M41" s="292">
        <f>Source!Q1630</f>
        <v/>
      </c>
    </row>
    <row r="42" ht="14.25" customHeight="1" s="201">
      <c r="A42" s="287" t="n"/>
      <c r="B42" s="287" t="n"/>
      <c r="C42" s="291" t="n">
        <v>4</v>
      </c>
      <c r="D42" s="287" t="inlineStr">
        <is>
          <t>М</t>
        </is>
      </c>
      <c r="E42" s="288" t="n"/>
      <c r="F42" s="289" t="n"/>
      <c r="G42" s="289" t="n"/>
      <c r="H42" s="289" t="n"/>
      <c r="I42" s="290">
        <f>Source!AL1630</f>
        <v/>
      </c>
      <c r="J42" s="291" t="n"/>
      <c r="K42" s="290">
        <f>ROUND(Source!AC1630*Source!I1630, 2)</f>
        <v/>
      </c>
      <c r="L42" s="291">
        <f>IF(Source!BC1630&lt;&gt; 0, Source!BC1630, 1)</f>
        <v/>
      </c>
      <c r="M42" s="292">
        <f>Source!P1630</f>
        <v/>
      </c>
    </row>
    <row r="43" ht="14.25" customHeight="1" s="201">
      <c r="A43" s="287" t="n"/>
      <c r="B43" s="287" t="n"/>
      <c r="C43" s="287" t="n"/>
      <c r="D43" s="294" t="inlineStr">
        <is>
          <t>ЗТ</t>
        </is>
      </c>
      <c r="E43" s="295" t="inlineStr">
        <is>
          <t>чел.-ч.</t>
        </is>
      </c>
      <c r="F43" s="296">
        <f>Source!AQ1630</f>
        <v/>
      </c>
      <c r="G43" s="296" t="n"/>
      <c r="H43" s="296">
        <f>ROUND(Source!U1630, 7)</f>
        <v/>
      </c>
      <c r="I43" s="297" t="n"/>
      <c r="J43" s="298" t="n"/>
      <c r="K43" s="297" t="n"/>
      <c r="L43" s="298" t="n"/>
      <c r="M43" s="299" t="n"/>
    </row>
    <row r="44" ht="14.25" customHeight="1" s="201">
      <c r="A44" s="287" t="n"/>
      <c r="B44" s="287" t="n"/>
      <c r="C44" s="287" t="n"/>
      <c r="D44" s="287" t="inlineStr">
        <is>
          <t>Итого по расценке</t>
        </is>
      </c>
      <c r="E44" s="288" t="n"/>
      <c r="F44" s="289" t="n"/>
      <c r="G44" s="289" t="n"/>
      <c r="H44" s="289" t="n"/>
      <c r="I44" s="290">
        <f>I40+I41+I42</f>
        <v/>
      </c>
      <c r="J44" s="291" t="n"/>
      <c r="K44" s="290">
        <f>K40+K41+K42</f>
        <v/>
      </c>
      <c r="L44" s="291" t="n"/>
      <c r="M44" s="292">
        <f>M40+M41+M42</f>
        <v/>
      </c>
    </row>
    <row r="45" ht="28.5" customHeight="1" s="201">
      <c r="A45" s="287" t="inlineStr">
        <is>
          <t>1.1</t>
        </is>
      </c>
      <c r="B45" s="287" t="inlineStr">
        <is>
          <t>1.1</t>
        </is>
      </c>
      <c r="C45" s="287">
        <f>Source!F1631</f>
        <v/>
      </c>
      <c r="D45" s="287">
        <f>Source!G1631</f>
        <v/>
      </c>
      <c r="E45" s="288">
        <f>Source!H1631</f>
        <v/>
      </c>
      <c r="F45" s="289">
        <f>SmtRes!AT604</f>
        <v/>
      </c>
      <c r="G45" s="289" t="n"/>
      <c r="H45" s="289">
        <f>Source!I1631</f>
        <v/>
      </c>
      <c r="I45" s="290">
        <f>Source!AL1631+Source!AO1631+Source!AM1631</f>
        <v/>
      </c>
      <c r="J45" s="291" t="n"/>
      <c r="K45" s="290">
        <f>ROUND(Source!AC1631*Source!I1631, 2)+(ROUND((ROUND(((Source!ET1631)*Source!I1631),0)),0)+ROUND((ROUND(((Source!AE1631-(Source!EU1631))*Source!I1631),0)),0))+ROUND(Source!AF1631*Source!I1631, 2)</f>
        <v/>
      </c>
      <c r="L45" s="291" t="n"/>
      <c r="M45" s="292" t="n"/>
      <c r="O45" s="0">
        <f>K45</f>
        <v/>
      </c>
      <c r="AA45" s="0">
        <f>K45</f>
        <v/>
      </c>
      <c r="AD45" s="0">
        <f>ROUND((Source!AT1631/100)*((ROUND(Source!AF1631*Source!I1631, 2)+(ROUND((ROUND(((Source!EU1631)*Source!I1631),0)),0)+ROUND((ROUND(((Source!AE1631-(Source!EU1631))*Source!I1631),0)),0)))), 2)</f>
        <v/>
      </c>
      <c r="AE45" s="0">
        <f>ROUND((Source!AU1631/100)*((ROUND(Source!AF1631*Source!I1631, 2)+(ROUND((ROUND(((Source!EU1631)*Source!I1631),0)),0)+ROUND((ROUND(((Source!AE1631-(Source!EU1631))*Source!I1631),0)),0)))), 2)</f>
        <v/>
      </c>
      <c r="AN45" s="0">
        <f>M45</f>
        <v/>
      </c>
      <c r="AW45" s="0">
        <f>M45</f>
        <v/>
      </c>
      <c r="AZ45" s="0">
        <f>Source!X1631</f>
        <v/>
      </c>
      <c r="BA45" s="0">
        <f>Source!Y1631</f>
        <v/>
      </c>
      <c r="BH45" s="0">
        <f>K45</f>
        <v/>
      </c>
      <c r="CD45" s="0" t="n">
        <v>1</v>
      </c>
    </row>
    <row r="46" ht="14.25" customHeight="1" s="201">
      <c r="A46" s="287" t="n"/>
      <c r="B46" s="287" t="n"/>
      <c r="C46" s="287" t="n"/>
      <c r="D46" s="287" t="inlineStr">
        <is>
          <t>ФОТ</t>
        </is>
      </c>
      <c r="E46" s="288" t="n"/>
      <c r="F46" s="289" t="n"/>
      <c r="G46" s="289" t="n"/>
      <c r="H46" s="289" t="n"/>
      <c r="I46" s="290" t="n"/>
      <c r="J46" s="291" t="n"/>
      <c r="K46" s="290">
        <f>SUM(S38:S49)+SUM(T38:T49)+SUM(X38:X49)+SUM(Y38:Y49)+SUM(Z38:Z49)</f>
        <v/>
      </c>
      <c r="L46" s="291" t="n"/>
      <c r="M46" s="292">
        <f>SUM(AR38:AR49)+SUM(AS38:AS49)+SUM(AT38:AT49)+SUM(AU38:AU49)+SUM(AV38:AV49)</f>
        <v/>
      </c>
    </row>
    <row r="47" ht="42.75" customHeight="1" s="201">
      <c r="A47" s="287" t="n"/>
      <c r="B47" s="287" t="n"/>
      <c r="C47" s="287" t="inlineStr">
        <is>
          <t>Пр/812-099.2-1</t>
        </is>
      </c>
      <c r="D47" s="287" t="inlineStr">
        <is>
          <t>НР Внутренние санитарнотехнические работы: смена труб, санприборов, запорной арматуры и другое</t>
        </is>
      </c>
      <c r="E47" s="288" t="inlineStr">
        <is>
          <t>%</t>
        </is>
      </c>
      <c r="F47" s="289">
        <f>Source!BZ1630</f>
        <v/>
      </c>
      <c r="G47" s="289" t="n"/>
      <c r="H47" s="289">
        <f>Source!AT1630</f>
        <v/>
      </c>
      <c r="I47" s="290" t="n"/>
      <c r="J47" s="291" t="n"/>
      <c r="K47" s="290">
        <f>SUM(AD38:AD49)</f>
        <v/>
      </c>
      <c r="L47" s="291" t="n"/>
      <c r="M47" s="292">
        <f>SUM(AZ38:AZ49)</f>
        <v/>
      </c>
    </row>
    <row r="48" ht="42.75" customHeight="1" s="201">
      <c r="A48" s="294" t="n"/>
      <c r="B48" s="294" t="n"/>
      <c r="C48" s="294" t="inlineStr">
        <is>
          <t>Пр/774-099.2</t>
        </is>
      </c>
      <c r="D48" s="294" t="inlineStr">
        <is>
          <t>СП Внутренние санитарнотехнические работы: смена труб, санприборов, запорной арматуры и другое</t>
        </is>
      </c>
      <c r="E48" s="295" t="inlineStr">
        <is>
          <t>%</t>
        </is>
      </c>
      <c r="F48" s="296">
        <f>Source!CA1630</f>
        <v/>
      </c>
      <c r="G48" s="296" t="n"/>
      <c r="H48" s="296">
        <f>Source!AU1630</f>
        <v/>
      </c>
      <c r="I48" s="297" t="n"/>
      <c r="J48" s="298" t="n"/>
      <c r="K48" s="297">
        <f>SUM(AE38:AE49)</f>
        <v/>
      </c>
      <c r="L48" s="298" t="n"/>
      <c r="M48" s="299">
        <f>SUM(BA38:BA49)</f>
        <v/>
      </c>
    </row>
    <row r="49" ht="15" customHeight="1" s="201">
      <c r="D49" s="300" t="inlineStr">
        <is>
          <t>Всего по позиции</t>
        </is>
      </c>
      <c r="J49" s="301">
        <f>K40+K41+K42+K47+K48+SUM(K45:K45)-SUMIF(CE45:CE45, 1, K45:K45)</f>
        <v/>
      </c>
      <c r="K49" s="203" t="n"/>
      <c r="L49" s="302">
        <f>M40+M41+M42+M47+M48+SUM(M45:M45)-SUMIF(CE45:CE45, 1, M45:M45)</f>
        <v/>
      </c>
      <c r="M49" s="203" t="n"/>
      <c r="O49" s="303">
        <f>K40+K41+K42+K47+K48</f>
        <v/>
      </c>
      <c r="P49" s="303">
        <f>K41</f>
        <v/>
      </c>
      <c r="R49" s="0" t="inlineStr">
        <is>
          <t>=</t>
        </is>
      </c>
      <c r="S49" s="303">
        <f>K40</f>
        <v/>
      </c>
      <c r="U49" s="303">
        <f>K40</f>
        <v/>
      </c>
      <c r="X49" s="0">
        <f>0</f>
        <v/>
      </c>
      <c r="Z49" s="0" t="inlineStr">
        <is>
          <t>=</t>
        </is>
      </c>
      <c r="AA49" s="303">
        <f>K42</f>
        <v/>
      </c>
      <c r="AD49" s="0">
        <f>ROUND((Source!AT1630/100)*((ROUND(Source!AF1630*Source!I1630, 2)+(ROUND((ROUND(((Source!EU1630)*Source!I1630),0)),0)+ROUND((ROUND(((Source!AE1630-(Source!EU1630))*Source!I1630),0)),0)))), 2)</f>
        <v/>
      </c>
      <c r="AE49" s="0">
        <f>ROUND((Source!AU1630/100)*((ROUND(Source!AF1630*Source!I1630, 2)+(ROUND((ROUND(((Source!EU1630)*Source!I1630),0)),0)+ROUND((ROUND(((Source!AE1630-(Source!EU1630))*Source!I1630),0)),0)))), 2)</f>
        <v/>
      </c>
      <c r="AN49" s="304">
        <f>M40+M41+M42+M47+M48</f>
        <v/>
      </c>
      <c r="AO49" s="304">
        <f>M41</f>
        <v/>
      </c>
      <c r="AQ49" s="0" t="inlineStr">
        <is>
          <t>=</t>
        </is>
      </c>
      <c r="AR49" s="304">
        <f>M40</f>
        <v/>
      </c>
      <c r="AT49" s="0">
        <f>0</f>
        <v/>
      </c>
      <c r="AV49" s="0" t="inlineStr">
        <is>
          <t>=</t>
        </is>
      </c>
      <c r="AW49" s="304">
        <f>M42</f>
        <v/>
      </c>
      <c r="AZ49" s="0">
        <f>Source!X1630</f>
        <v/>
      </c>
      <c r="BA49" s="0">
        <f>Source!Y1630</f>
        <v/>
      </c>
      <c r="BH49" s="303">
        <f>K40+K41+K42+K47+K48</f>
        <v/>
      </c>
      <c r="CD49" s="0" t="n">
        <v>1</v>
      </c>
    </row>
    <row r="50" ht="42.75" customHeight="1" s="201">
      <c r="A50" s="287" t="inlineStr">
        <is>
          <t>2</t>
        </is>
      </c>
      <c r="B50" s="287" t="inlineStr">
        <is>
          <t>2</t>
        </is>
      </c>
      <c r="C50" s="287">
        <f>Source!F1632</f>
        <v/>
      </c>
      <c r="D50" s="287">
        <f>Source!G1632</f>
        <v/>
      </c>
      <c r="E50" s="288">
        <f>Source!H1632</f>
        <v/>
      </c>
      <c r="F50" s="289">
        <f>Source!K1632</f>
        <v/>
      </c>
      <c r="G50" s="289" t="n"/>
      <c r="H50" s="289">
        <f>Source!I1632</f>
        <v/>
      </c>
      <c r="I50" s="290" t="n"/>
      <c r="J50" s="291" t="n"/>
      <c r="K50" s="290" t="n"/>
      <c r="L50" s="291" t="n"/>
      <c r="M50" s="292" t="n"/>
    </row>
    <row r="51">
      <c r="D51" s="293">
        <f>"Объем: "&amp;Source!I1632&amp;"=2/"&amp;"100"</f>
        <v/>
      </c>
    </row>
    <row r="52" ht="14.25" customHeight="1" s="201">
      <c r="A52" s="287" t="n"/>
      <c r="B52" s="287" t="n"/>
      <c r="C52" s="291" t="n">
        <v>1</v>
      </c>
      <c r="D52" s="287" t="inlineStr">
        <is>
          <t>ОТ</t>
        </is>
      </c>
      <c r="E52" s="288" t="n"/>
      <c r="F52" s="289" t="n"/>
      <c r="G52" s="289" t="n"/>
      <c r="H52" s="289" t="n"/>
      <c r="I52" s="290">
        <f>Source!AO1632</f>
        <v/>
      </c>
      <c r="J52" s="291" t="n"/>
      <c r="K52" s="290">
        <f>ROUND(Source!AF1632*Source!I1632, 2)</f>
        <v/>
      </c>
      <c r="L52" s="291">
        <f>IF(Source!BA1632&lt;&gt; 0, Source!BA1632, 1)</f>
        <v/>
      </c>
      <c r="M52" s="292">
        <f>Source!S1632</f>
        <v/>
      </c>
    </row>
    <row r="53" ht="14.25" customHeight="1" s="201">
      <c r="A53" s="287" t="n"/>
      <c r="B53" s="287" t="n"/>
      <c r="C53" s="291" t="n">
        <v>2</v>
      </c>
      <c r="D53" s="287" t="inlineStr">
        <is>
          <t>ЭМ</t>
        </is>
      </c>
      <c r="E53" s="288" t="n"/>
      <c r="F53" s="289" t="n"/>
      <c r="G53" s="289" t="n"/>
      <c r="H53" s="289" t="n"/>
      <c r="I53" s="290">
        <f>Source!AM1632</f>
        <v/>
      </c>
      <c r="J53" s="291" t="n"/>
      <c r="K53" s="290">
        <f>(ROUND((ROUND(((Source!ET1632)*Source!I1632),0)),0)+ROUND((ROUND(((Source!AE1632-(Source!EU1632))*Source!I1632),0)),0))</f>
        <v/>
      </c>
      <c r="L53" s="291">
        <f>IF(Source!BB1632&lt;&gt; 0, Source!BB1632, 1)</f>
        <v/>
      </c>
      <c r="M53" s="292">
        <f>Source!Q1632</f>
        <v/>
      </c>
    </row>
    <row r="54" ht="14.25" customHeight="1" s="201">
      <c r="A54" s="287" t="n"/>
      <c r="B54" s="287" t="n"/>
      <c r="C54" s="291" t="n">
        <v>4</v>
      </c>
      <c r="D54" s="287" t="inlineStr">
        <is>
          <t>М</t>
        </is>
      </c>
      <c r="E54" s="288" t="n"/>
      <c r="F54" s="289" t="n"/>
      <c r="G54" s="289" t="n"/>
      <c r="H54" s="289" t="n"/>
      <c r="I54" s="290">
        <f>Source!AL1632</f>
        <v/>
      </c>
      <c r="J54" s="291" t="n"/>
      <c r="K54" s="290">
        <f>ROUND(Source!AC1632*Source!I1632, 2)</f>
        <v/>
      </c>
      <c r="L54" s="291">
        <f>IF(Source!BC1632&lt;&gt; 0, Source!BC1632, 1)</f>
        <v/>
      </c>
      <c r="M54" s="292">
        <f>Source!P1632</f>
        <v/>
      </c>
    </row>
    <row r="55" ht="14.25" customHeight="1" s="201">
      <c r="A55" s="287" t="n"/>
      <c r="B55" s="287" t="n"/>
      <c r="C55" s="287" t="n"/>
      <c r="D55" s="294" t="inlineStr">
        <is>
          <t>ЗТ</t>
        </is>
      </c>
      <c r="E55" s="295" t="inlineStr">
        <is>
          <t>чел.-ч.</t>
        </is>
      </c>
      <c r="F55" s="296">
        <f>Source!AQ1632</f>
        <v/>
      </c>
      <c r="G55" s="296" t="n"/>
      <c r="H55" s="296">
        <f>ROUND(Source!U1632, 7)</f>
        <v/>
      </c>
      <c r="I55" s="297" t="n"/>
      <c r="J55" s="298" t="n"/>
      <c r="K55" s="297" t="n"/>
      <c r="L55" s="298" t="n"/>
      <c r="M55" s="299" t="n"/>
    </row>
    <row r="56" ht="14.25" customHeight="1" s="201">
      <c r="A56" s="287" t="n"/>
      <c r="B56" s="287" t="n"/>
      <c r="C56" s="287" t="n"/>
      <c r="D56" s="287" t="inlineStr">
        <is>
          <t>Итого по расценке</t>
        </is>
      </c>
      <c r="E56" s="288" t="n"/>
      <c r="F56" s="289" t="n"/>
      <c r="G56" s="289" t="n"/>
      <c r="H56" s="289" t="n"/>
      <c r="I56" s="290">
        <f>I52+I53+I54</f>
        <v/>
      </c>
      <c r="J56" s="291" t="n"/>
      <c r="K56" s="290">
        <f>K52+K53+K54</f>
        <v/>
      </c>
      <c r="L56" s="291" t="n"/>
      <c r="M56" s="292">
        <f>M52+M53+M54</f>
        <v/>
      </c>
    </row>
    <row r="57" ht="14.25" customHeight="1" s="201">
      <c r="A57" s="287" t="n"/>
      <c r="B57" s="287" t="n"/>
      <c r="C57" s="287" t="n"/>
      <c r="D57" s="287" t="inlineStr">
        <is>
          <t>ФОТ</t>
        </is>
      </c>
      <c r="E57" s="288" t="n"/>
      <c r="F57" s="289" t="n"/>
      <c r="G57" s="289" t="n"/>
      <c r="H57" s="289" t="n"/>
      <c r="I57" s="290" t="n"/>
      <c r="J57" s="291" t="n"/>
      <c r="K57" s="290">
        <f>SUM(S50:S60)+SUM(T50:T60)+SUM(X50:X60)+SUM(Y50:Y60)+SUM(Z50:Z60)</f>
        <v/>
      </c>
      <c r="L57" s="291" t="n"/>
      <c r="M57" s="292">
        <f>SUM(AR50:AR60)+SUM(AS50:AS60)+SUM(AT50:AT60)+SUM(AU50:AU60)+SUM(AV50:AV60)</f>
        <v/>
      </c>
    </row>
    <row r="58" ht="42.75" customHeight="1" s="201">
      <c r="A58" s="287" t="n"/>
      <c r="B58" s="287" t="n"/>
      <c r="C58" s="287" t="inlineStr">
        <is>
          <t>Пр/812-099.2-1</t>
        </is>
      </c>
      <c r="D58" s="287" t="inlineStr">
        <is>
          <t>НР Внутренние санитарнотехнические работы: смена труб, санприборов, запорной арматуры и другое</t>
        </is>
      </c>
      <c r="E58" s="288" t="inlineStr">
        <is>
          <t>%</t>
        </is>
      </c>
      <c r="F58" s="289">
        <f>Source!BZ1632</f>
        <v/>
      </c>
      <c r="G58" s="289" t="n"/>
      <c r="H58" s="289">
        <f>Source!AT1632</f>
        <v/>
      </c>
      <c r="I58" s="290" t="n"/>
      <c r="J58" s="291" t="n"/>
      <c r="K58" s="290">
        <f>SUM(AD50:AD60)</f>
        <v/>
      </c>
      <c r="L58" s="291" t="n"/>
      <c r="M58" s="292">
        <f>SUM(AZ50:AZ60)</f>
        <v/>
      </c>
    </row>
    <row r="59" ht="42.75" customHeight="1" s="201">
      <c r="A59" s="294" t="n"/>
      <c r="B59" s="294" t="n"/>
      <c r="C59" s="294" t="inlineStr">
        <is>
          <t>Пр/774-099.2</t>
        </is>
      </c>
      <c r="D59" s="294" t="inlineStr">
        <is>
          <t>СП Внутренние санитарнотехнические работы: смена труб, санприборов, запорной арматуры и другое</t>
        </is>
      </c>
      <c r="E59" s="295" t="inlineStr">
        <is>
          <t>%</t>
        </is>
      </c>
      <c r="F59" s="296">
        <f>Source!CA1632</f>
        <v/>
      </c>
      <c r="G59" s="296" t="n"/>
      <c r="H59" s="296">
        <f>Source!AU1632</f>
        <v/>
      </c>
      <c r="I59" s="297" t="n"/>
      <c r="J59" s="298" t="n"/>
      <c r="K59" s="297">
        <f>SUM(AE50:AE60)</f>
        <v/>
      </c>
      <c r="L59" s="298" t="n"/>
      <c r="M59" s="299">
        <f>SUM(BA50:BA60)</f>
        <v/>
      </c>
    </row>
    <row r="60" ht="15" customHeight="1" s="201">
      <c r="D60" s="300" t="inlineStr">
        <is>
          <t>Всего по позиции</t>
        </is>
      </c>
      <c r="J60" s="301">
        <f>K52+K53+K54+K58+K59</f>
        <v/>
      </c>
      <c r="K60" s="203" t="n"/>
      <c r="L60" s="302">
        <f>M52+M53+M54+M58+M59</f>
        <v/>
      </c>
      <c r="M60" s="203" t="n"/>
      <c r="O60" s="303">
        <f>K52+K53+K54+K58+K59</f>
        <v/>
      </c>
      <c r="P60" s="303">
        <f>K53</f>
        <v/>
      </c>
      <c r="R60" s="0" t="inlineStr">
        <is>
          <t>=</t>
        </is>
      </c>
      <c r="S60" s="303">
        <f>K52</f>
        <v/>
      </c>
      <c r="U60" s="303">
        <f>K52</f>
        <v/>
      </c>
      <c r="X60" s="0">
        <f>0</f>
        <v/>
      </c>
      <c r="Z60" s="0" t="inlineStr">
        <is>
          <t>=</t>
        </is>
      </c>
      <c r="AA60" s="303">
        <f>K54</f>
        <v/>
      </c>
      <c r="AD60" s="0">
        <f>ROUND((Source!AT1632/100)*((ROUND(Source!AF1632*Source!I1632, 2)+(ROUND((ROUND(((Source!EU1632)*Source!I1632),0)),0)+ROUND((ROUND(((Source!AE1632-(Source!EU1632))*Source!I1632),0)),0)))), 2)</f>
        <v/>
      </c>
      <c r="AE60" s="0">
        <f>ROUND((Source!AU1632/100)*((ROUND(Source!AF1632*Source!I1632, 2)+(ROUND((ROUND(((Source!EU1632)*Source!I1632),0)),0)+ROUND((ROUND(((Source!AE1632-(Source!EU1632))*Source!I1632),0)),0)))), 2)</f>
        <v/>
      </c>
      <c r="AN60" s="304">
        <f>M52+M53+M54+M58+M59</f>
        <v/>
      </c>
      <c r="AO60" s="304">
        <f>M53</f>
        <v/>
      </c>
      <c r="AQ60" s="0" t="inlineStr">
        <is>
          <t>=</t>
        </is>
      </c>
      <c r="AR60" s="304">
        <f>M52</f>
        <v/>
      </c>
      <c r="AT60" s="0">
        <f>0</f>
        <v/>
      </c>
      <c r="AV60" s="0" t="inlineStr">
        <is>
          <t>=</t>
        </is>
      </c>
      <c r="AW60" s="304">
        <f>M54</f>
        <v/>
      </c>
      <c r="AZ60" s="0">
        <f>Source!X1632</f>
        <v/>
      </c>
      <c r="BA60" s="0">
        <f>Source!Y1632</f>
        <v/>
      </c>
      <c r="BH60" s="303">
        <f>K52+K53+K54+K58+K59</f>
        <v/>
      </c>
      <c r="CD60" s="0" t="n">
        <v>1</v>
      </c>
    </row>
    <row r="61" ht="57" customHeight="1" s="201">
      <c r="A61" s="287" t="inlineStr">
        <is>
          <t>3</t>
        </is>
      </c>
      <c r="B61" s="287" t="inlineStr">
        <is>
          <t>3</t>
        </is>
      </c>
      <c r="C61" s="287">
        <f>Source!F1633</f>
        <v/>
      </c>
      <c r="D61" s="287">
        <f>Source!G1633</f>
        <v/>
      </c>
      <c r="E61" s="288">
        <f>Source!H1633</f>
        <v/>
      </c>
      <c r="F61" s="289">
        <f>Source!K1633</f>
        <v/>
      </c>
      <c r="G61" s="289" t="n"/>
      <c r="H61" s="289">
        <f>Source!I1633</f>
        <v/>
      </c>
      <c r="I61" s="290" t="n"/>
      <c r="J61" s="291" t="n"/>
      <c r="K61" s="290" t="n"/>
      <c r="L61" s="291" t="n"/>
      <c r="M61" s="292" t="n"/>
    </row>
    <row r="62">
      <c r="D62" s="293">
        <f>"Объем: "&amp;Source!I1633&amp;"=10/"&amp;"100"</f>
        <v/>
      </c>
    </row>
    <row r="63" ht="14.25" customHeight="1" s="201">
      <c r="A63" s="287" t="n"/>
      <c r="B63" s="287" t="n"/>
      <c r="C63" s="291" t="n">
        <v>1</v>
      </c>
      <c r="D63" s="287" t="inlineStr">
        <is>
          <t>ОТ</t>
        </is>
      </c>
      <c r="E63" s="288" t="n"/>
      <c r="F63" s="289" t="n"/>
      <c r="G63" s="289" t="n"/>
      <c r="H63" s="289" t="n"/>
      <c r="I63" s="290">
        <f>Source!AO1633</f>
        <v/>
      </c>
      <c r="J63" s="291" t="n"/>
      <c r="K63" s="290">
        <f>ROUND(Source!AF1633*Source!I1633, 2)</f>
        <v/>
      </c>
      <c r="L63" s="291">
        <f>IF(Source!BA1633&lt;&gt; 0, Source!BA1633, 1)</f>
        <v/>
      </c>
      <c r="M63" s="292">
        <f>Source!S1633</f>
        <v/>
      </c>
    </row>
    <row r="64" ht="14.25" customHeight="1" s="201">
      <c r="A64" s="287" t="n"/>
      <c r="B64" s="287" t="n"/>
      <c r="C64" s="291" t="n">
        <v>2</v>
      </c>
      <c r="D64" s="287" t="inlineStr">
        <is>
          <t>ЭМ</t>
        </is>
      </c>
      <c r="E64" s="288" t="n"/>
      <c r="F64" s="289" t="n"/>
      <c r="G64" s="289" t="n"/>
      <c r="H64" s="289" t="n"/>
      <c r="I64" s="290">
        <f>Source!AM1633</f>
        <v/>
      </c>
      <c r="J64" s="291" t="n"/>
      <c r="K64" s="290">
        <f>(ROUND((ROUND(((Source!ET1633)*Source!I1633),0)),0)+ROUND((ROUND(((Source!AE1633-(Source!EU1633))*Source!I1633),0)),0))</f>
        <v/>
      </c>
      <c r="L64" s="291">
        <f>IF(Source!BB1633&lt;&gt; 0, Source!BB1633, 1)</f>
        <v/>
      </c>
      <c r="M64" s="292">
        <f>Source!Q1633</f>
        <v/>
      </c>
    </row>
    <row r="65" ht="14.25" customHeight="1" s="201">
      <c r="A65" s="287" t="n"/>
      <c r="B65" s="287" t="n"/>
      <c r="C65" s="291" t="n">
        <v>4</v>
      </c>
      <c r="D65" s="287" t="inlineStr">
        <is>
          <t>М</t>
        </is>
      </c>
      <c r="E65" s="288" t="n"/>
      <c r="F65" s="289" t="n"/>
      <c r="G65" s="289" t="n"/>
      <c r="H65" s="289" t="n"/>
      <c r="I65" s="290">
        <f>Source!AL1633</f>
        <v/>
      </c>
      <c r="J65" s="291" t="n"/>
      <c r="K65" s="290">
        <f>ROUND(Source!AC1633*Source!I1633, 2)</f>
        <v/>
      </c>
      <c r="L65" s="291">
        <f>IF(Source!BC1633&lt;&gt; 0, Source!BC1633, 1)</f>
        <v/>
      </c>
      <c r="M65" s="292">
        <f>Source!P1633</f>
        <v/>
      </c>
    </row>
    <row r="66" ht="14.25" customHeight="1" s="201">
      <c r="A66" s="287" t="n"/>
      <c r="B66" s="287" t="n"/>
      <c r="C66" s="287" t="n"/>
      <c r="D66" s="294" t="inlineStr">
        <is>
          <t>ЗТ</t>
        </is>
      </c>
      <c r="E66" s="295" t="inlineStr">
        <is>
          <t>чел.-ч.</t>
        </is>
      </c>
      <c r="F66" s="296">
        <f>Source!AQ1633</f>
        <v/>
      </c>
      <c r="G66" s="296" t="n"/>
      <c r="H66" s="296">
        <f>ROUND(Source!U1633, 7)</f>
        <v/>
      </c>
      <c r="I66" s="297" t="n"/>
      <c r="J66" s="298" t="n"/>
      <c r="K66" s="297" t="n"/>
      <c r="L66" s="298" t="n"/>
      <c r="M66" s="299" t="n"/>
    </row>
    <row r="67" ht="14.25" customHeight="1" s="201">
      <c r="A67" s="287" t="n"/>
      <c r="B67" s="287" t="n"/>
      <c r="C67" s="287" t="n"/>
      <c r="D67" s="287" t="inlineStr">
        <is>
          <t>Итого по расценке</t>
        </is>
      </c>
      <c r="E67" s="288" t="n"/>
      <c r="F67" s="289" t="n"/>
      <c r="G67" s="289" t="n"/>
      <c r="H67" s="289" t="n"/>
      <c r="I67" s="290">
        <f>I63+I64+I65</f>
        <v/>
      </c>
      <c r="J67" s="291" t="n"/>
      <c r="K67" s="290">
        <f>K63+K64+K65</f>
        <v/>
      </c>
      <c r="L67" s="291" t="n"/>
      <c r="M67" s="292">
        <f>M63+M64+M65</f>
        <v/>
      </c>
    </row>
    <row r="68" ht="14.25" customHeight="1" s="201">
      <c r="A68" s="287" t="n"/>
      <c r="B68" s="287" t="n"/>
      <c r="C68" s="287" t="n"/>
      <c r="D68" s="287" t="inlineStr">
        <is>
          <t>ФОТ</t>
        </is>
      </c>
      <c r="E68" s="288" t="n"/>
      <c r="F68" s="289" t="n"/>
      <c r="G68" s="289" t="n"/>
      <c r="H68" s="289" t="n"/>
      <c r="I68" s="290" t="n"/>
      <c r="J68" s="291" t="n"/>
      <c r="K68" s="290">
        <f>SUM(S61:S71)+SUM(T61:T71)+SUM(X61:X71)+SUM(Y61:Y71)+SUM(Z61:Z71)</f>
        <v/>
      </c>
      <c r="L68" s="291" t="n"/>
      <c r="M68" s="292">
        <f>SUM(AR61:AR71)+SUM(AS61:AS71)+SUM(AT61:AT71)+SUM(AU61:AU71)+SUM(AV61:AV71)</f>
        <v/>
      </c>
    </row>
    <row r="69" ht="71.25" customHeight="1" s="201">
      <c r="A69" s="287" t="n"/>
      <c r="B69" s="287" t="n"/>
      <c r="C69" s="287" t="inlineStr">
        <is>
          <t>Пр/812-016.0-1</t>
        </is>
      </c>
      <c r="D69" s="287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69" s="288" t="inlineStr">
        <is>
          <t>%</t>
        </is>
      </c>
      <c r="F69" s="289">
        <f>Source!BZ1633</f>
        <v/>
      </c>
      <c r="G69" s="289" t="n"/>
      <c r="H69" s="289">
        <f>Source!AT1633</f>
        <v/>
      </c>
      <c r="I69" s="290" t="n"/>
      <c r="J69" s="291" t="n"/>
      <c r="K69" s="290">
        <f>SUM(AD61:AD71)</f>
        <v/>
      </c>
      <c r="L69" s="291" t="n"/>
      <c r="M69" s="292">
        <f>SUM(AZ61:AZ71)</f>
        <v/>
      </c>
    </row>
    <row r="70" ht="71.25" customHeight="1" s="201">
      <c r="A70" s="294" t="n"/>
      <c r="B70" s="294" t="n"/>
      <c r="C70" s="294" t="inlineStr">
        <is>
          <t>Пр/774-016.0</t>
        </is>
      </c>
      <c r="D70" s="294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70" s="295" t="inlineStr">
        <is>
          <t>%</t>
        </is>
      </c>
      <c r="F70" s="296">
        <f>Source!CA1633</f>
        <v/>
      </c>
      <c r="G70" s="296" t="n"/>
      <c r="H70" s="296">
        <f>Source!AU1633</f>
        <v/>
      </c>
      <c r="I70" s="297" t="n"/>
      <c r="J70" s="298" t="n"/>
      <c r="K70" s="297">
        <f>SUM(AE61:AE71)</f>
        <v/>
      </c>
      <c r="L70" s="298" t="n"/>
      <c r="M70" s="299">
        <f>SUM(BA61:BA71)</f>
        <v/>
      </c>
    </row>
    <row r="71" ht="15" customHeight="1" s="201">
      <c r="D71" s="300" t="inlineStr">
        <is>
          <t>Всего по позиции</t>
        </is>
      </c>
      <c r="J71" s="301">
        <f>K63+K64+K65+K69+K70</f>
        <v/>
      </c>
      <c r="K71" s="203" t="n"/>
      <c r="L71" s="302">
        <f>M63+M64+M65+M69+M70</f>
        <v/>
      </c>
      <c r="M71" s="203" t="n"/>
      <c r="O71" s="303">
        <f>K63+K64+K65+K69+K70</f>
        <v/>
      </c>
      <c r="P71" s="303">
        <f>K64</f>
        <v/>
      </c>
      <c r="R71" s="0" t="inlineStr">
        <is>
          <t>=</t>
        </is>
      </c>
      <c r="S71" s="303">
        <f>K63</f>
        <v/>
      </c>
      <c r="U71" s="303">
        <f>K63</f>
        <v/>
      </c>
      <c r="X71" s="0">
        <f>0</f>
        <v/>
      </c>
      <c r="Z71" s="0" t="inlineStr">
        <is>
          <t>=</t>
        </is>
      </c>
      <c r="AA71" s="303">
        <f>K65</f>
        <v/>
      </c>
      <c r="AD71" s="0">
        <f>ROUND((Source!AT1633/100)*((ROUND(Source!AF1633*Source!I1633, 2)+(ROUND((ROUND(((Source!EU1633)*Source!I1633),0)),0)+ROUND((ROUND(((Source!AE1633-(Source!EU1633))*Source!I1633),0)),0)))), 2)</f>
        <v/>
      </c>
      <c r="AE71" s="0">
        <f>ROUND((Source!AU1633/100)*((ROUND(Source!AF1633*Source!I1633, 2)+(ROUND((ROUND(((Source!EU1633)*Source!I1633),0)),0)+ROUND((ROUND(((Source!AE1633-(Source!EU1633))*Source!I1633),0)),0)))), 2)</f>
        <v/>
      </c>
      <c r="AN71" s="304">
        <f>M63+M64+M65+M69+M70</f>
        <v/>
      </c>
      <c r="AO71" s="304">
        <f>M64</f>
        <v/>
      </c>
      <c r="AQ71" s="0" t="inlineStr">
        <is>
          <t>=</t>
        </is>
      </c>
      <c r="AR71" s="304">
        <f>M63</f>
        <v/>
      </c>
      <c r="AT71" s="0">
        <f>0</f>
        <v/>
      </c>
      <c r="AV71" s="0" t="inlineStr">
        <is>
          <t>=</t>
        </is>
      </c>
      <c r="AW71" s="304">
        <f>M65</f>
        <v/>
      </c>
      <c r="AZ71" s="0">
        <f>Source!X1633</f>
        <v/>
      </c>
      <c r="BA71" s="0">
        <f>Source!Y1633</f>
        <v/>
      </c>
      <c r="BH71" s="303">
        <f>K63+K64+K65+K69+K70</f>
        <v/>
      </c>
      <c r="CD71" s="0" t="n">
        <v>1</v>
      </c>
    </row>
    <row r="73" ht="15" customHeight="1" s="201">
      <c r="A73" s="305" t="n"/>
      <c r="B73" s="305" t="n"/>
      <c r="C73" s="306" t="n"/>
      <c r="D73" s="307" t="inlineStr">
        <is>
          <t>ИТОГИ ПО АКТУ</t>
        </is>
      </c>
      <c r="E73" s="203" t="n"/>
      <c r="F73" s="203" t="n"/>
      <c r="G73" s="203" t="n"/>
      <c r="H73" s="203" t="n"/>
      <c r="I73" s="203" t="n"/>
      <c r="J73" s="308" t="n"/>
      <c r="K73" s="301" t="n"/>
      <c r="L73" s="301" t="n"/>
      <c r="M73" s="302" t="n"/>
    </row>
    <row r="75" ht="15" customHeight="1" s="201">
      <c r="A75" s="309" t="n"/>
      <c r="B75" s="309" t="n"/>
      <c r="C75" s="310" t="n"/>
      <c r="D75" s="311" t="inlineStr">
        <is>
          <t>ВСЕГО строительные работы</t>
        </is>
      </c>
      <c r="J75" s="312" t="n"/>
      <c r="K75" s="313">
        <f>K77+K92+K93</f>
        <v/>
      </c>
      <c r="L75" s="313" t="n"/>
      <c r="M75" s="314">
        <f>M77+M92+M93</f>
        <v/>
      </c>
    </row>
    <row r="76" ht="14.25" customHeight="1" s="201">
      <c r="A76" s="315" t="n"/>
      <c r="B76" s="315" t="n"/>
      <c r="C76" s="316" t="n"/>
      <c r="D76" s="317" t="inlineStr">
        <is>
          <t>в том числе</t>
        </is>
      </c>
      <c r="J76" s="289" t="n"/>
      <c r="K76" s="290" t="n"/>
      <c r="L76" s="290" t="n"/>
      <c r="M76" s="292" t="n"/>
    </row>
    <row r="77" ht="14.25" customHeight="1" s="201">
      <c r="A77" s="315" t="n"/>
      <c r="B77" s="315" t="n"/>
      <c r="C77" s="316" t="n"/>
      <c r="D77" s="287" t="inlineStr">
        <is>
          <t>Всего прямые затраты</t>
        </is>
      </c>
      <c r="J77" s="289" t="n"/>
      <c r="K77" s="290">
        <f>K79+K80+K86+K90</f>
        <v/>
      </c>
      <c r="L77" s="290" t="n"/>
      <c r="M77" s="292">
        <f>M79+M80+M86+M90</f>
        <v/>
      </c>
    </row>
    <row r="78" ht="14.25" customHeight="1" s="201">
      <c r="A78" s="315" t="n"/>
      <c r="B78" s="315" t="n"/>
      <c r="C78" s="316" t="n"/>
      <c r="D78" s="317" t="inlineStr">
        <is>
          <t>в том числе</t>
        </is>
      </c>
      <c r="J78" s="289" t="n"/>
      <c r="K78" s="290" t="n"/>
      <c r="L78" s="290" t="n"/>
      <c r="M78" s="292" t="n"/>
    </row>
    <row r="79" ht="14.25" customHeight="1" s="201">
      <c r="A79" s="315" t="n"/>
      <c r="B79" s="315" t="n"/>
      <c r="C79" s="316" t="n"/>
      <c r="D79" s="287" t="inlineStr">
        <is>
          <t xml:space="preserve">  оплата труда (ОТ)</t>
        </is>
      </c>
      <c r="J79" s="289" t="n"/>
      <c r="K79" s="290">
        <f>SUMIF(CD38:CD71, 1, S38:S71)</f>
        <v/>
      </c>
      <c r="L79" s="290" t="n"/>
      <c r="M79" s="292">
        <f>SUMIF(CD38:CD71, 1, AR38:AR71)</f>
        <v/>
      </c>
    </row>
    <row r="80" ht="14.25" customHeight="1" s="201">
      <c r="A80" s="315" t="n"/>
      <c r="B80" s="315" t="n"/>
      <c r="C80" s="316" t="n"/>
      <c r="D80" s="287" t="inlineStr">
        <is>
          <t xml:space="preserve">  эксплуатация машин и механизмов</t>
        </is>
      </c>
      <c r="J80" s="289" t="n"/>
      <c r="K80" s="290">
        <f>K82+K85</f>
        <v/>
      </c>
      <c r="L80" s="290" t="n"/>
      <c r="M80" s="292">
        <f>M82+M85</f>
        <v/>
      </c>
    </row>
    <row r="81" ht="14.25" customHeight="1" s="201">
      <c r="A81" s="315" t="n"/>
      <c r="B81" s="315" t="n"/>
      <c r="C81" s="316" t="n"/>
      <c r="D81" s="317" t="inlineStr">
        <is>
          <t xml:space="preserve">  в том числе</t>
        </is>
      </c>
      <c r="J81" s="289" t="n"/>
      <c r="K81" s="290" t="n"/>
      <c r="L81" s="290" t="n"/>
      <c r="M81" s="292" t="n"/>
    </row>
    <row r="82" ht="14.25" customHeight="1" s="201">
      <c r="A82" s="315" t="n"/>
      <c r="B82" s="315" t="n"/>
      <c r="C82" s="316" t="n"/>
      <c r="D82" s="287" t="inlineStr">
        <is>
          <t xml:space="preserve">    эксплуатация машин и механизмов без учета доплат к оплате труда машинистов</t>
        </is>
      </c>
      <c r="J82" s="289" t="n"/>
      <c r="K82" s="290">
        <f>SUMIF(CD38:CD71, 1, P38:P71)</f>
        <v/>
      </c>
      <c r="L82" s="290" t="n"/>
      <c r="M82" s="292">
        <f>SUMIF(CD38:CD71, 1, AO38:AO71)</f>
        <v/>
      </c>
    </row>
    <row r="83" ht="14.25" customHeight="1" s="201">
      <c r="A83" s="315" t="n"/>
      <c r="B83" s="315" t="n"/>
      <c r="C83" s="316" t="n"/>
      <c r="D83" s="317" t="inlineStr">
        <is>
          <t xml:space="preserve">    в том числе</t>
        </is>
      </c>
      <c r="J83" s="289" t="n"/>
      <c r="K83" s="290" t="n"/>
      <c r="L83" s="290" t="n"/>
      <c r="M83" s="292" t="n"/>
    </row>
    <row r="84" ht="14.25" customHeight="1" s="201">
      <c r="A84" s="315" t="n"/>
      <c r="B84" s="315" t="n"/>
      <c r="C84" s="316" t="n"/>
      <c r="D84" s="287" t="inlineStr">
        <is>
          <t xml:space="preserve">      оплата труда машинистов (ОТм)</t>
        </is>
      </c>
      <c r="J84" s="289" t="n"/>
      <c r="K84" s="290">
        <f>SUMIF(CD38:CD71, 1, X38:X71)</f>
        <v/>
      </c>
      <c r="L84" s="290" t="n"/>
      <c r="M84" s="292">
        <f>SUMIF(CD38:CD71, 1, AT38:AT71)</f>
        <v/>
      </c>
    </row>
    <row r="85" ht="14.25" customHeight="1" s="201">
      <c r="A85" s="315" t="n"/>
      <c r="B85" s="315" t="n"/>
      <c r="C85" s="316" t="n"/>
      <c r="D85" s="287" t="inlineStr">
        <is>
          <t xml:space="preserve">    доплаты к оплате труда машинистов</t>
        </is>
      </c>
      <c r="J85" s="289" t="n"/>
      <c r="K85" s="290">
        <f>SUMIF(CD38:CD71, 1, Z38:Z71)</f>
        <v/>
      </c>
      <c r="L85" s="290" t="n"/>
      <c r="M85" s="292">
        <f>SUMIF(CD38:CD71, 1, AV38:AV71)</f>
        <v/>
      </c>
    </row>
    <row r="86" ht="14.25" customHeight="1" s="201">
      <c r="A86" s="315" t="n"/>
      <c r="B86" s="315" t="n"/>
      <c r="C86" s="316" t="n"/>
      <c r="D86" s="287" t="inlineStr">
        <is>
          <t xml:space="preserve">  материальные ресурсы</t>
        </is>
      </c>
      <c r="J86" s="289" t="n"/>
      <c r="K86" s="290">
        <f>K88+K89</f>
        <v/>
      </c>
      <c r="L86" s="290" t="n"/>
      <c r="M86" s="292">
        <f>M88+M89</f>
        <v/>
      </c>
    </row>
    <row r="87" ht="14.25" customHeight="1" s="201">
      <c r="A87" s="315" t="n"/>
      <c r="B87" s="315" t="n"/>
      <c r="C87" s="316" t="n"/>
      <c r="D87" s="317" t="inlineStr">
        <is>
          <t xml:space="preserve">  в том числе</t>
        </is>
      </c>
      <c r="J87" s="289" t="n"/>
      <c r="K87" s="290" t="n"/>
      <c r="L87" s="290" t="n"/>
      <c r="M87" s="292" t="n"/>
    </row>
    <row r="88" ht="14.25" customHeight="1" s="201">
      <c r="A88" s="315" t="n"/>
      <c r="B88" s="315" t="n"/>
      <c r="C88" s="316" t="n"/>
      <c r="D88" s="287" t="inlineStr">
        <is>
          <t xml:space="preserve">    материальные ресурсы без учета дополнительной перевозки</t>
        </is>
      </c>
      <c r="J88" s="289" t="n"/>
      <c r="K88" s="290">
        <f>SUMIF(CD38:CD71, 1, AA38:AA71)-SUMIF(CD38:CD71, 1, BJ38:BJ71)</f>
        <v/>
      </c>
      <c r="L88" s="290" t="n"/>
      <c r="M88" s="292">
        <f>SUMIF(CD38:CD71, 1, AW38:AW71)-SUMIF(CD38:CD71, 1, BK38:BK71)</f>
        <v/>
      </c>
    </row>
    <row r="89" ht="14.25" customHeight="1" s="201">
      <c r="A89" s="315" t="n"/>
      <c r="B89" s="315" t="n"/>
      <c r="C89" s="316" t="n"/>
      <c r="D89" s="287" t="inlineStr">
        <is>
          <t xml:space="preserve">    дополнительная перевозка материальных ресурсов</t>
        </is>
      </c>
      <c r="J89" s="289" t="n"/>
      <c r="K89" s="290">
        <f>SUMIF(CD38:CD71, 1, AG38:AG71)</f>
        <v/>
      </c>
      <c r="L89" s="290" t="n"/>
      <c r="M89" s="292">
        <f>SUMIF(CD38:CD71, 1, BC38:BC71)</f>
        <v/>
      </c>
    </row>
    <row r="90" ht="14.25" customHeight="1" s="201">
      <c r="A90" s="315" t="n"/>
      <c r="B90" s="315" t="n"/>
      <c r="C90" s="316" t="n"/>
      <c r="D90" s="287" t="inlineStr">
        <is>
          <t xml:space="preserve">  перевозка</t>
        </is>
      </c>
      <c r="J90" s="289" t="n"/>
      <c r="K90" s="290">
        <f>SUMIF(CD38:CD71, 1, AF38:AF71)</f>
        <v/>
      </c>
      <c r="L90" s="290" t="n"/>
      <c r="M90" s="292">
        <f>SUMIF(CD38:CD71, 1, BB38:BB71)</f>
        <v/>
      </c>
    </row>
    <row r="91" ht="14.25" customHeight="1" s="201">
      <c r="A91" s="315" t="n"/>
      <c r="B91" s="315" t="n"/>
      <c r="C91" s="316" t="n"/>
      <c r="D91" s="287" t="inlineStr">
        <is>
          <t>ФОТ (справочно)</t>
        </is>
      </c>
      <c r="J91" s="289" t="n"/>
      <c r="K91" s="290">
        <f>SUMIF(CD38:CD71, 1, S38:S71)+SUMIF(CD38:CD71, 1, X38:X71)+SUMIF(CD38:CD71, 1, Z38:Z71)</f>
        <v/>
      </c>
      <c r="L91" s="290" t="n"/>
      <c r="M91" s="292">
        <f>SUMIF(CD38:CD71, 1, AR38:AR71)+SUMIF(CD38:CD71, 1, AT38:AT71)+SUMIF(CD38:CD71, 1, AV38:AV71)</f>
        <v/>
      </c>
    </row>
    <row r="92" ht="14.25" customHeight="1" s="201">
      <c r="A92" s="315" t="n"/>
      <c r="B92" s="315" t="n"/>
      <c r="C92" s="316" t="n"/>
      <c r="D92" s="287" t="inlineStr">
        <is>
          <t>накладные расходы</t>
        </is>
      </c>
      <c r="J92" s="289" t="n"/>
      <c r="K92" s="290">
        <f>SUMIF(CD38:CD71, 1, AD38:AD71)</f>
        <v/>
      </c>
      <c r="L92" s="290" t="n"/>
      <c r="M92" s="292">
        <f>SUMIF(CD38:CD71, 1, AZ38:AZ71)</f>
        <v/>
      </c>
    </row>
    <row r="93" ht="14.25" customHeight="1" s="201">
      <c r="A93" s="315" t="n"/>
      <c r="B93" s="315" t="n"/>
      <c r="C93" s="316" t="n"/>
      <c r="D93" s="287" t="inlineStr">
        <is>
          <t>сметная прибыль</t>
        </is>
      </c>
      <c r="J93" s="289" t="n"/>
      <c r="K93" s="290">
        <f>SUMIF(CD38:CD71, 1, AE38:AE71)</f>
        <v/>
      </c>
      <c r="L93" s="290" t="n"/>
      <c r="M93" s="292">
        <f>SUMIF(CD38:CD71, 1, BA38:BA71)</f>
        <v/>
      </c>
    </row>
    <row r="95" ht="15" customHeight="1" s="201">
      <c r="A95" s="309" t="n"/>
      <c r="B95" s="309" t="n"/>
      <c r="C95" s="310" t="n"/>
      <c r="D95" s="311" t="inlineStr">
        <is>
          <t>ВСЕГО монтажные работы</t>
        </is>
      </c>
      <c r="J95" s="312" t="n"/>
      <c r="K95" s="313">
        <f>K97+K112+K113</f>
        <v/>
      </c>
      <c r="L95" s="313" t="n"/>
      <c r="M95" s="314">
        <f>M97+M112+M113</f>
        <v/>
      </c>
    </row>
    <row r="96" ht="14.25" customHeight="1" s="201">
      <c r="A96" s="315" t="n"/>
      <c r="B96" s="315" t="n"/>
      <c r="C96" s="316" t="n"/>
      <c r="D96" s="317" t="inlineStr">
        <is>
          <t>в том числе</t>
        </is>
      </c>
      <c r="J96" s="289" t="n"/>
      <c r="K96" s="290" t="n"/>
      <c r="L96" s="290" t="n"/>
      <c r="M96" s="292" t="n"/>
    </row>
    <row r="97" ht="14.25" customHeight="1" s="201">
      <c r="A97" s="315" t="n"/>
      <c r="B97" s="315" t="n"/>
      <c r="C97" s="316" t="n"/>
      <c r="D97" s="287" t="inlineStr">
        <is>
          <t>Всего прямые затраты</t>
        </is>
      </c>
      <c r="J97" s="289" t="n"/>
      <c r="K97" s="290">
        <f>K99+K100+K106+K110</f>
        <v/>
      </c>
      <c r="L97" s="290" t="n"/>
      <c r="M97" s="292">
        <f>M99+M100+M106+M110</f>
        <v/>
      </c>
    </row>
    <row r="98" ht="14.25" customHeight="1" s="201">
      <c r="A98" s="315" t="n"/>
      <c r="B98" s="315" t="n"/>
      <c r="C98" s="316" t="n"/>
      <c r="D98" s="317" t="inlineStr">
        <is>
          <t>в том числе</t>
        </is>
      </c>
      <c r="J98" s="289" t="n"/>
      <c r="K98" s="290" t="n"/>
      <c r="L98" s="290" t="n"/>
      <c r="M98" s="292" t="n"/>
    </row>
    <row r="99" ht="14.25" customHeight="1" s="201">
      <c r="A99" s="315" t="n"/>
      <c r="B99" s="315" t="n"/>
      <c r="C99" s="316" t="n"/>
      <c r="D99" s="287" t="inlineStr">
        <is>
          <t xml:space="preserve">  оплата труда (ОТ)</t>
        </is>
      </c>
      <c r="J99" s="289" t="n"/>
      <c r="K99" s="290">
        <f>SUMIF(CD38:CD93, 2, S38:S93)</f>
        <v/>
      </c>
      <c r="L99" s="290" t="n"/>
      <c r="M99" s="292">
        <f>SUMIF(CD38:CD93, 2, AR38:AR93)</f>
        <v/>
      </c>
    </row>
    <row r="100" ht="14.25" customHeight="1" s="201">
      <c r="A100" s="315" t="n"/>
      <c r="B100" s="315" t="n"/>
      <c r="C100" s="316" t="n"/>
      <c r="D100" s="287" t="inlineStr">
        <is>
          <t xml:space="preserve">  эксплуатация машин и механизмов</t>
        </is>
      </c>
      <c r="J100" s="289" t="n"/>
      <c r="K100" s="290">
        <f>K102+K105</f>
        <v/>
      </c>
      <c r="L100" s="290" t="n"/>
      <c r="M100" s="292">
        <f>M102+M105</f>
        <v/>
      </c>
    </row>
    <row r="101" ht="14.25" customHeight="1" s="201">
      <c r="A101" s="315" t="n"/>
      <c r="B101" s="315" t="n"/>
      <c r="C101" s="316" t="n"/>
      <c r="D101" s="317" t="inlineStr">
        <is>
          <t xml:space="preserve">  в том числе</t>
        </is>
      </c>
      <c r="J101" s="289" t="n"/>
      <c r="K101" s="290" t="n"/>
      <c r="L101" s="290" t="n"/>
      <c r="M101" s="292" t="n"/>
    </row>
    <row r="102" ht="14.25" customHeight="1" s="201">
      <c r="A102" s="315" t="n"/>
      <c r="B102" s="315" t="n"/>
      <c r="C102" s="316" t="n"/>
      <c r="D102" s="287" t="inlineStr">
        <is>
          <t xml:space="preserve">    эксплуатация машин и механизмов без учета доплат к оплате труда машинистов</t>
        </is>
      </c>
      <c r="J102" s="289" t="n"/>
      <c r="K102" s="290">
        <f>SUMIF(CD38:CD93, 2, P38:P93)</f>
        <v/>
      </c>
      <c r="L102" s="290" t="n"/>
      <c r="M102" s="292">
        <f>SUMIF(CD38:CD93, 2, AO38:AO93)</f>
        <v/>
      </c>
    </row>
    <row r="103" ht="14.25" customHeight="1" s="201">
      <c r="A103" s="315" t="n"/>
      <c r="B103" s="315" t="n"/>
      <c r="C103" s="316" t="n"/>
      <c r="D103" s="317" t="inlineStr">
        <is>
          <t xml:space="preserve">    в том числе</t>
        </is>
      </c>
      <c r="J103" s="289" t="n"/>
      <c r="K103" s="290" t="n"/>
      <c r="L103" s="290" t="n"/>
      <c r="M103" s="292" t="n"/>
    </row>
    <row r="104" ht="14.25" customHeight="1" s="201">
      <c r="A104" s="315" t="n"/>
      <c r="B104" s="315" t="n"/>
      <c r="C104" s="316" t="n"/>
      <c r="D104" s="287" t="inlineStr">
        <is>
          <t xml:space="preserve">      оплата труда машинистов (ОТм)</t>
        </is>
      </c>
      <c r="J104" s="289" t="n"/>
      <c r="K104" s="290">
        <f>SUMIF(CD38:CD93, 2, X38:X93)</f>
        <v/>
      </c>
      <c r="L104" s="290" t="n"/>
      <c r="M104" s="292">
        <f>SUMIF(CD38:CD93, 2, AT38:AT93)</f>
        <v/>
      </c>
    </row>
    <row r="105" ht="14.25" customHeight="1" s="201">
      <c r="A105" s="315" t="n"/>
      <c r="B105" s="315" t="n"/>
      <c r="C105" s="316" t="n"/>
      <c r="D105" s="287" t="inlineStr">
        <is>
          <t xml:space="preserve">    доплаты к оплате труда машинистов</t>
        </is>
      </c>
      <c r="J105" s="289" t="n"/>
      <c r="K105" s="290">
        <f>SUMIF(CD38:CD93, 2, Z38:Z93)</f>
        <v/>
      </c>
      <c r="L105" s="290" t="n"/>
      <c r="M105" s="292">
        <f>SUMIF(CD38:CD93, 2, AV38:AV93)</f>
        <v/>
      </c>
    </row>
    <row r="106" ht="14.25" customHeight="1" s="201">
      <c r="A106" s="315" t="n"/>
      <c r="B106" s="315" t="n"/>
      <c r="C106" s="316" t="n"/>
      <c r="D106" s="287" t="inlineStr">
        <is>
          <t xml:space="preserve">  материальные ресурсы</t>
        </is>
      </c>
      <c r="J106" s="289" t="n"/>
      <c r="K106" s="290">
        <f>K108+K109</f>
        <v/>
      </c>
      <c r="L106" s="290" t="n"/>
      <c r="M106" s="292">
        <f>M108+M109</f>
        <v/>
      </c>
    </row>
    <row r="107" ht="14.25" customHeight="1" s="201">
      <c r="A107" s="315" t="n"/>
      <c r="B107" s="315" t="n"/>
      <c r="C107" s="316" t="n"/>
      <c r="D107" s="317" t="inlineStr">
        <is>
          <t xml:space="preserve">  в том числе</t>
        </is>
      </c>
      <c r="J107" s="289" t="n"/>
      <c r="K107" s="290" t="n"/>
      <c r="L107" s="290" t="n"/>
      <c r="M107" s="292" t="n"/>
    </row>
    <row r="108" ht="14.25" customHeight="1" s="201">
      <c r="A108" s="315" t="n"/>
      <c r="B108" s="315" t="n"/>
      <c r="C108" s="316" t="n"/>
      <c r="D108" s="287" t="inlineStr">
        <is>
          <t xml:space="preserve">    материальные ресурсы без учета дополнительной перевозки</t>
        </is>
      </c>
      <c r="J108" s="289" t="n"/>
      <c r="K108" s="290">
        <f>SUMIF(CD38:CD93, 2, AA38:AA93)-SUMIF(CD38:CD93, 2, BJ38:BJ93)</f>
        <v/>
      </c>
      <c r="L108" s="290" t="n"/>
      <c r="M108" s="292">
        <f>SUMIF(CD38:CD93, 2, AW38:AW93)-SUMIF(CD38:CD93, 2, BK38:BK93)</f>
        <v/>
      </c>
    </row>
    <row r="109" ht="14.25" customHeight="1" s="201">
      <c r="A109" s="315" t="n"/>
      <c r="B109" s="315" t="n"/>
      <c r="C109" s="316" t="n"/>
      <c r="D109" s="287" t="inlineStr">
        <is>
          <t xml:space="preserve">    дополнительная перевозка материальных ресурсов</t>
        </is>
      </c>
      <c r="J109" s="289" t="n"/>
      <c r="K109" s="290">
        <f>SUMIF(CD38:CD93, 2, AG38:AG93)</f>
        <v/>
      </c>
      <c r="L109" s="290" t="n"/>
      <c r="M109" s="292">
        <f>SUMIF(CD38:CD93, 2, BC38:BC93)</f>
        <v/>
      </c>
    </row>
    <row r="110" ht="14.25" customHeight="1" s="201">
      <c r="A110" s="315" t="n"/>
      <c r="B110" s="315" t="n"/>
      <c r="C110" s="316" t="n"/>
      <c r="D110" s="287" t="inlineStr">
        <is>
          <t xml:space="preserve">  перевозка</t>
        </is>
      </c>
      <c r="J110" s="289" t="n"/>
      <c r="K110" s="290">
        <f>SUMIF(CD38:CD93, 2, AF38:AF93)</f>
        <v/>
      </c>
      <c r="L110" s="290" t="n"/>
      <c r="M110" s="292">
        <f>SUMIF(CD38:CD93, 2, BB38:BB93)</f>
        <v/>
      </c>
    </row>
    <row r="111" ht="14.25" customHeight="1" s="201">
      <c r="A111" s="315" t="n"/>
      <c r="B111" s="315" t="n"/>
      <c r="C111" s="316" t="n"/>
      <c r="D111" s="287" t="inlineStr">
        <is>
          <t>ФОТ (справочно)</t>
        </is>
      </c>
      <c r="J111" s="289" t="n"/>
      <c r="K111" s="290">
        <f>SUMIF(CD38:CD93, 2, S38:S93)+SUMIF(CD38:CD93, 2, X38:X93)+SUMIF(CD38:CD93, 2, Z38:Z93)</f>
        <v/>
      </c>
      <c r="L111" s="290" t="n"/>
      <c r="M111" s="292">
        <f>SUMIF(CD38:CD93, 2, AR38:AR93)+SUMIF(CD38:CD93, 2, AT38:AT93)+SUMIF(CD38:CD93, 2, AV38:AV93)</f>
        <v/>
      </c>
    </row>
    <row r="112" ht="14.25" customHeight="1" s="201">
      <c r="A112" s="315" t="n"/>
      <c r="B112" s="315" t="n"/>
      <c r="C112" s="316" t="n"/>
      <c r="D112" s="287" t="inlineStr">
        <is>
          <t>накладные расходы</t>
        </is>
      </c>
      <c r="J112" s="289" t="n"/>
      <c r="K112" s="290">
        <f>SUMIF(CD38:CD93, 2, AD38:AD93)</f>
        <v/>
      </c>
      <c r="L112" s="290" t="n"/>
      <c r="M112" s="292">
        <f>SUMIF(CD38:CD93, 2, AZ38:AZ93)</f>
        <v/>
      </c>
    </row>
    <row r="113" ht="14.25" customHeight="1" s="201">
      <c r="A113" s="315" t="n"/>
      <c r="B113" s="315" t="n"/>
      <c r="C113" s="316" t="n"/>
      <c r="D113" s="287" t="inlineStr">
        <is>
          <t>сметная прибыль</t>
        </is>
      </c>
      <c r="J113" s="289" t="n"/>
      <c r="K113" s="290">
        <f>SUMIF(CD38:CD93, 2, AE38:AE93)</f>
        <v/>
      </c>
      <c r="L113" s="290" t="n"/>
      <c r="M113" s="292">
        <f>SUMIF(CD38:CD93, 2, BA38:BA93)</f>
        <v/>
      </c>
    </row>
    <row r="115" ht="15" customHeight="1" s="201">
      <c r="A115" s="309" t="n"/>
      <c r="B115" s="309" t="n"/>
      <c r="C115" s="310" t="n"/>
      <c r="D115" s="311" t="inlineStr">
        <is>
          <t>ВСЕГО оборудование</t>
        </is>
      </c>
      <c r="J115" s="312" t="n"/>
      <c r="K115" s="313">
        <f>K117+K118</f>
        <v/>
      </c>
      <c r="L115" s="313" t="n"/>
      <c r="M115" s="314">
        <f>M117+M118</f>
        <v/>
      </c>
    </row>
    <row r="116" ht="14.25" customHeight="1" s="201">
      <c r="A116" s="315" t="n"/>
      <c r="B116" s="315" t="n"/>
      <c r="C116" s="316" t="n"/>
      <c r="D116" s="317" t="inlineStr">
        <is>
          <t>в том числе</t>
        </is>
      </c>
      <c r="J116" s="289" t="n"/>
      <c r="K116" s="290" t="n"/>
      <c r="L116" s="290" t="n"/>
      <c r="M116" s="292" t="n"/>
    </row>
    <row r="117" ht="14.25" customHeight="1" s="201">
      <c r="A117" s="315" t="n"/>
      <c r="B117" s="315" t="n"/>
      <c r="C117" s="316" t="n"/>
      <c r="D117" s="287" t="inlineStr">
        <is>
          <t xml:space="preserve">  оборудование без учета дополнительной перевозки</t>
        </is>
      </c>
      <c r="J117" s="289" t="n"/>
      <c r="K117" s="290">
        <f>SUMIF(CD38:CD113, 3, BJ38:BJ113)</f>
        <v/>
      </c>
      <c r="L117" s="290" t="n"/>
      <c r="M117" s="292">
        <f>SUMIF(CD38:CD113, 3, BK38:BK113)</f>
        <v/>
      </c>
    </row>
    <row r="118" ht="14.25" customHeight="1" s="201">
      <c r="A118" s="315" t="n"/>
      <c r="B118" s="315" t="n"/>
      <c r="C118" s="316" t="n"/>
      <c r="D118" s="287" t="inlineStr">
        <is>
          <t xml:space="preserve">  дополнительная перевозка оборудования</t>
        </is>
      </c>
      <c r="J118" s="289" t="n"/>
      <c r="K118" s="290">
        <f>SUMIF(CD38:CD113, 3, AH38:AH113)</f>
        <v/>
      </c>
      <c r="L118" s="290" t="n"/>
      <c r="M118" s="292">
        <f>SUMIF(CD38:CD113, 3, BD38:BD113)</f>
        <v/>
      </c>
    </row>
    <row r="120" ht="15" customHeight="1" s="201">
      <c r="A120" s="309" t="n"/>
      <c r="B120" s="309" t="n"/>
      <c r="C120" s="310" t="n"/>
      <c r="D120" s="311" t="inlineStr">
        <is>
          <t>ВСЕГО прочие затраты</t>
        </is>
      </c>
      <c r="J120" s="312" t="n"/>
      <c r="K120" s="313">
        <f>K126+K141+K142+K122+K123</f>
        <v/>
      </c>
      <c r="L120" s="313" t="n"/>
      <c r="M120" s="314">
        <f>M126+M141+M142+M122+M123</f>
        <v/>
      </c>
    </row>
    <row r="121" ht="14.25" customHeight="1" s="201">
      <c r="A121" s="315" t="n"/>
      <c r="B121" s="315" t="n"/>
      <c r="C121" s="316" t="n"/>
      <c r="D121" s="317" t="inlineStr">
        <is>
          <t>в том числе</t>
        </is>
      </c>
      <c r="J121" s="289" t="n"/>
      <c r="K121" s="290" t="n"/>
      <c r="L121" s="290" t="n"/>
      <c r="M121" s="292" t="n"/>
    </row>
    <row r="122" ht="14.25" customHeight="1" s="201">
      <c r="A122" s="315" t="n"/>
      <c r="B122" s="315" t="n"/>
      <c r="C122" s="316" t="n"/>
      <c r="D122" s="287" t="inlineStr">
        <is>
          <t xml:space="preserve">   прочие затраты</t>
        </is>
      </c>
      <c r="J122" s="289" t="n"/>
      <c r="K122" s="290">
        <f>SUM(BL38:BL118)</f>
        <v/>
      </c>
      <c r="L122" s="290" t="n"/>
      <c r="M122" s="292" t="n"/>
    </row>
    <row r="123" ht="14.25" customHeight="1" s="201">
      <c r="A123" s="315" t="n"/>
      <c r="B123" s="315" t="n"/>
      <c r="C123" s="316" t="n"/>
      <c r="D123" s="287" t="inlineStr">
        <is>
          <t xml:space="preserve">   Хозяйственный инвентарь</t>
        </is>
      </c>
      <c r="J123" s="289" t="n"/>
      <c r="K123" s="290">
        <f>SUM(BN38:BN118)</f>
        <v/>
      </c>
      <c r="L123" s="290" t="n"/>
      <c r="M123" s="292">
        <f>SUM(BO38:BO118)</f>
        <v/>
      </c>
    </row>
    <row r="124" ht="14.25" customHeight="1" s="201">
      <c r="A124" s="315" t="n"/>
      <c r="B124" s="315" t="n"/>
      <c r="C124" s="316" t="n"/>
      <c r="D124" s="287" t="inlineStr">
        <is>
          <t>Пусконаладочные работы</t>
        </is>
      </c>
      <c r="J124" s="289" t="n"/>
      <c r="K124" s="290">
        <f>K126+K141+K142</f>
        <v/>
      </c>
      <c r="L124" s="290" t="n"/>
      <c r="M124" s="292">
        <f>M126+M141+M142</f>
        <v/>
      </c>
    </row>
    <row r="125" ht="14.25" customHeight="1" s="201">
      <c r="A125" s="315" t="n"/>
      <c r="B125" s="315" t="n"/>
      <c r="C125" s="316" t="n"/>
      <c r="D125" s="317" t="inlineStr">
        <is>
          <t>в том числе</t>
        </is>
      </c>
      <c r="J125" s="289" t="n"/>
      <c r="K125" s="290" t="n"/>
      <c r="L125" s="290" t="n"/>
      <c r="M125" s="292" t="n"/>
    </row>
    <row r="126" ht="14.25" customHeight="1" s="201">
      <c r="A126" s="315" t="n"/>
      <c r="B126" s="315" t="n"/>
      <c r="C126" s="316" t="n"/>
      <c r="D126" s="287" t="inlineStr">
        <is>
          <t>Всего прямые затраты</t>
        </is>
      </c>
      <c r="J126" s="289" t="n"/>
      <c r="K126" s="290">
        <f>K128+K129+K135+K139</f>
        <v/>
      </c>
      <c r="L126" s="290" t="n"/>
      <c r="M126" s="292">
        <f>M128+M129+M135+M139</f>
        <v/>
      </c>
    </row>
    <row r="127" ht="14.25" customHeight="1" s="201">
      <c r="A127" s="315" t="n"/>
      <c r="B127" s="315" t="n"/>
      <c r="C127" s="316" t="n"/>
      <c r="D127" s="317" t="inlineStr">
        <is>
          <t>в том числе</t>
        </is>
      </c>
      <c r="J127" s="289" t="n"/>
      <c r="K127" s="290" t="n"/>
      <c r="L127" s="290" t="n"/>
      <c r="M127" s="292" t="n"/>
    </row>
    <row r="128" ht="14.25" customHeight="1" s="201">
      <c r="A128" s="315" t="n"/>
      <c r="B128" s="315" t="n"/>
      <c r="C128" s="316" t="n"/>
      <c r="D128" s="287" t="inlineStr">
        <is>
          <t xml:space="preserve">  оплата труда (ОТ)</t>
        </is>
      </c>
      <c r="J128" s="289" t="n"/>
      <c r="K128" s="290">
        <f>SUMIF(CD38:CD118, 4, S38:S118)</f>
        <v/>
      </c>
      <c r="L128" s="290" t="n"/>
      <c r="M128" s="292">
        <f>SUMIF(CD38:CD118, 4, AR38:AR118)</f>
        <v/>
      </c>
    </row>
    <row r="129" ht="14.25" customHeight="1" s="201">
      <c r="A129" s="315" t="n"/>
      <c r="B129" s="315" t="n"/>
      <c r="C129" s="316" t="n"/>
      <c r="D129" s="287" t="inlineStr">
        <is>
          <t xml:space="preserve">  эксплуатация машин и механизмов</t>
        </is>
      </c>
      <c r="J129" s="289" t="n"/>
      <c r="K129" s="290">
        <f>K131+K134</f>
        <v/>
      </c>
      <c r="L129" s="290" t="n"/>
      <c r="M129" s="292">
        <f>M131+M134</f>
        <v/>
      </c>
    </row>
    <row r="130" ht="14.25" customHeight="1" s="201">
      <c r="A130" s="315" t="n"/>
      <c r="B130" s="315" t="n"/>
      <c r="C130" s="316" t="n"/>
      <c r="D130" s="317" t="inlineStr">
        <is>
          <t xml:space="preserve">  в том числе</t>
        </is>
      </c>
      <c r="J130" s="289" t="n"/>
      <c r="K130" s="290" t="n"/>
      <c r="L130" s="290" t="n"/>
      <c r="M130" s="292" t="n"/>
    </row>
    <row r="131" ht="14.25" customHeight="1" s="201">
      <c r="A131" s="315" t="n"/>
      <c r="B131" s="315" t="n"/>
      <c r="C131" s="316" t="n"/>
      <c r="D131" s="287" t="inlineStr">
        <is>
          <t xml:space="preserve">    эксплуатация машин и механизмов без учета доплат к оплате труда машинистов</t>
        </is>
      </c>
      <c r="J131" s="289" t="n"/>
      <c r="K131" s="290">
        <f>SUMIF(CD38:CD118, 4, P38:P118)</f>
        <v/>
      </c>
      <c r="L131" s="290" t="n"/>
      <c r="M131" s="292">
        <f>SUMIF(CD38:CD118, 4, AO38:AO118)</f>
        <v/>
      </c>
    </row>
    <row r="132" ht="14.25" customHeight="1" s="201">
      <c r="A132" s="315" t="n"/>
      <c r="B132" s="315" t="n"/>
      <c r="C132" s="316" t="n"/>
      <c r="D132" s="317" t="inlineStr">
        <is>
          <t xml:space="preserve">    в том числе</t>
        </is>
      </c>
      <c r="J132" s="289" t="n"/>
      <c r="K132" s="290" t="n"/>
      <c r="L132" s="290" t="n"/>
      <c r="M132" s="292" t="n"/>
    </row>
    <row r="133" ht="14.25" customHeight="1" s="201">
      <c r="A133" s="315" t="n"/>
      <c r="B133" s="315" t="n"/>
      <c r="C133" s="316" t="n"/>
      <c r="D133" s="287" t="inlineStr">
        <is>
          <t xml:space="preserve">      оплата труда машинистов (ОТм)</t>
        </is>
      </c>
      <c r="J133" s="289" t="n"/>
      <c r="K133" s="290">
        <f>SUMIF(CD38:CD118, 4, X38:X118)</f>
        <v/>
      </c>
      <c r="L133" s="290" t="n"/>
      <c r="M133" s="292">
        <f>SUMIF(CD38:CD118, 4, AT38:AT118)</f>
        <v/>
      </c>
    </row>
    <row r="134" ht="14.25" customHeight="1" s="201">
      <c r="A134" s="315" t="n"/>
      <c r="B134" s="315" t="n"/>
      <c r="C134" s="316" t="n"/>
      <c r="D134" s="287" t="inlineStr">
        <is>
          <t xml:space="preserve">    доплаты к оплате труда машинистов</t>
        </is>
      </c>
      <c r="J134" s="289" t="n"/>
      <c r="K134" s="290">
        <f>SUMIF(CD38:CD118, 4, Z38:Z118)</f>
        <v/>
      </c>
      <c r="L134" s="290" t="n"/>
      <c r="M134" s="292">
        <f>SUMIF(CD38:CD118, 4, AV38:AV118)</f>
        <v/>
      </c>
    </row>
    <row r="135" ht="14.25" customHeight="1" s="201">
      <c r="A135" s="315" t="n"/>
      <c r="B135" s="315" t="n"/>
      <c r="C135" s="316" t="n"/>
      <c r="D135" s="287" t="inlineStr">
        <is>
          <t xml:space="preserve">  материальные ресурсы</t>
        </is>
      </c>
      <c r="J135" s="289" t="n"/>
      <c r="K135" s="290">
        <f>K137+K138</f>
        <v/>
      </c>
      <c r="L135" s="290" t="n"/>
      <c r="M135" s="292">
        <f>M137+M138</f>
        <v/>
      </c>
    </row>
    <row r="136" ht="14.25" customHeight="1" s="201">
      <c r="A136" s="315" t="n"/>
      <c r="B136" s="315" t="n"/>
      <c r="C136" s="316" t="n"/>
      <c r="D136" s="317" t="inlineStr">
        <is>
          <t xml:space="preserve">  в том числе</t>
        </is>
      </c>
      <c r="J136" s="289" t="n"/>
      <c r="K136" s="290" t="n"/>
      <c r="L136" s="290" t="n"/>
      <c r="M136" s="292" t="n"/>
    </row>
    <row r="137" ht="14.25" customHeight="1" s="201">
      <c r="A137" s="315" t="n"/>
      <c r="B137" s="315" t="n"/>
      <c r="C137" s="316" t="n"/>
      <c r="D137" s="287" t="inlineStr">
        <is>
          <t xml:space="preserve">    материальные ресурсы без учета дополнительной перевозки</t>
        </is>
      </c>
      <c r="J137" s="289" t="n"/>
      <c r="K137" s="290">
        <f>SUMIF(CD38:CD118, 4, AA38:AA118)-SUMIF(CD38:CD118, 4, BJ38:BJ118)</f>
        <v/>
      </c>
      <c r="L137" s="290" t="n"/>
      <c r="M137" s="292">
        <f>SUMIF(CD38:CD118, 4, AW38:AW118)-SUMIF(CD38:CD118, 4, BK38:BK118)</f>
        <v/>
      </c>
    </row>
    <row r="138" ht="14.25" customHeight="1" s="201">
      <c r="A138" s="315" t="n"/>
      <c r="B138" s="315" t="n"/>
      <c r="C138" s="316" t="n"/>
      <c r="D138" s="287" t="inlineStr">
        <is>
          <t xml:space="preserve">    дополнительная перевозка материальных ресурсов</t>
        </is>
      </c>
      <c r="J138" s="289" t="n"/>
      <c r="K138" s="290">
        <f>SUMIF(CD38:CD118, 4, AG38:AG118)</f>
        <v/>
      </c>
      <c r="L138" s="290" t="n"/>
      <c r="M138" s="292">
        <f>SUMIF(CD38:CD118, 4, BC38:BC118)</f>
        <v/>
      </c>
    </row>
    <row r="139" ht="14.25" customHeight="1" s="201">
      <c r="A139" s="315" t="n"/>
      <c r="B139" s="315" t="n"/>
      <c r="C139" s="316" t="n"/>
      <c r="D139" s="287" t="inlineStr">
        <is>
          <t xml:space="preserve">  перевозка</t>
        </is>
      </c>
      <c r="J139" s="289" t="n"/>
      <c r="K139" s="290">
        <f>SUMIF(CD38:CD118, 4, AF38:AF118)</f>
        <v/>
      </c>
      <c r="L139" s="290" t="n"/>
      <c r="M139" s="292">
        <f>SUMIF(CD38:CD118, 4, BB38:BB118)</f>
        <v/>
      </c>
    </row>
    <row r="140" ht="14.25" customHeight="1" s="201">
      <c r="A140" s="315" t="n"/>
      <c r="B140" s="315" t="n"/>
      <c r="C140" s="316" t="n"/>
      <c r="D140" s="287" t="inlineStr">
        <is>
          <t>ФОТ (справочно)</t>
        </is>
      </c>
      <c r="J140" s="289" t="n"/>
      <c r="K140" s="290">
        <f>SUMIF(CD38:CD118, 4, S38:S118)+SUMIF(CD38:CD118, 4, X38:X118)+SUMIF(CD38:CD118, 4, Z38:Z118)</f>
        <v/>
      </c>
      <c r="L140" s="290" t="n"/>
      <c r="M140" s="292">
        <f>SUMIF(CD38:CD118, 4, AR38:AR118)+SUMIF(CD38:CD118, 4, AT38:AT118)+SUMIF(CD38:CD118, 4, AV38:AV118)</f>
        <v/>
      </c>
    </row>
    <row r="141" ht="14.25" customHeight="1" s="201">
      <c r="A141" s="315" t="n"/>
      <c r="B141" s="315" t="n"/>
      <c r="C141" s="316" t="n"/>
      <c r="D141" s="287" t="inlineStr">
        <is>
          <t>накладные расходы</t>
        </is>
      </c>
      <c r="J141" s="289" t="n"/>
      <c r="K141" s="290">
        <f>SUMIF(CD38:CD118, 4, AD38:AD118)</f>
        <v/>
      </c>
      <c r="L141" s="290" t="n"/>
      <c r="M141" s="292">
        <f>SUMIF(CD38:CD118, 4, AZ38:AZ118)</f>
        <v/>
      </c>
    </row>
    <row r="142" ht="14.25" customHeight="1" s="201">
      <c r="A142" s="315" t="n"/>
      <c r="B142" s="315" t="n"/>
      <c r="C142" s="316" t="n"/>
      <c r="D142" s="287" t="inlineStr">
        <is>
          <t>сметная прибыль</t>
        </is>
      </c>
      <c r="J142" s="289" t="n"/>
      <c r="K142" s="290">
        <f>SUMIF(CD38:CD118, 4, AE38:AE118)</f>
        <v/>
      </c>
      <c r="L142" s="290" t="n"/>
      <c r="M142" s="292">
        <f>SUMIF(CD38:CD118, 4, BA38:BA118)</f>
        <v/>
      </c>
    </row>
    <row r="144" ht="15" customHeight="1" s="201">
      <c r="A144" s="309" t="n"/>
      <c r="B144" s="309" t="n"/>
      <c r="C144" s="310" t="n"/>
      <c r="D144" s="311" t="inlineStr">
        <is>
          <t>ВСЕГО по акту</t>
        </is>
      </c>
      <c r="J144" s="312" t="n"/>
      <c r="K144" s="313">
        <f>K75+K95+K115+K120</f>
        <v/>
      </c>
      <c r="L144" s="313" t="n"/>
      <c r="M144" s="314">
        <f>M75+M95+M115+M120</f>
        <v/>
      </c>
    </row>
    <row r="145" ht="14.25" customHeight="1" s="201">
      <c r="A145" s="315" t="n"/>
      <c r="B145" s="315" t="n"/>
      <c r="C145" s="316" t="n"/>
      <c r="D145" s="317" t="inlineStr">
        <is>
          <t>в том числе</t>
        </is>
      </c>
      <c r="J145" s="289" t="n"/>
      <c r="K145" s="290" t="n"/>
      <c r="L145" s="290" t="n"/>
      <c r="M145" s="292" t="n"/>
    </row>
    <row r="146" ht="14.25" customHeight="1" s="201">
      <c r="A146" s="315" t="n"/>
      <c r="B146" s="315" t="n"/>
      <c r="C146" s="316" t="n"/>
      <c r="D146" s="287" t="inlineStr">
        <is>
          <t>Всего прямые затраты</t>
        </is>
      </c>
      <c r="J146" s="289" t="n"/>
      <c r="K146" s="290">
        <f>K148+K149+K155+K159</f>
        <v/>
      </c>
      <c r="L146" s="290" t="n"/>
      <c r="M146" s="292">
        <f>M148+M149+M155+M159</f>
        <v/>
      </c>
    </row>
    <row r="147" ht="14.25" customHeight="1" s="201">
      <c r="A147" s="315" t="n"/>
      <c r="B147" s="315" t="n"/>
      <c r="C147" s="316" t="n"/>
      <c r="D147" s="317" t="inlineStr">
        <is>
          <t>в том числе</t>
        </is>
      </c>
      <c r="J147" s="289" t="n"/>
      <c r="K147" s="290" t="n"/>
      <c r="L147" s="290" t="n"/>
      <c r="M147" s="292" t="n"/>
    </row>
    <row r="148" ht="14.25" customHeight="1" s="201">
      <c r="A148" s="315" t="n"/>
      <c r="B148" s="315" t="n"/>
      <c r="C148" s="316" t="n"/>
      <c r="D148" s="287" t="inlineStr">
        <is>
          <t xml:space="preserve">  оплата труда (ОТ)</t>
        </is>
      </c>
      <c r="J148" s="289" t="n"/>
      <c r="K148" s="290">
        <f>SUM(S38:S142)</f>
        <v/>
      </c>
      <c r="L148" s="290" t="n"/>
      <c r="M148" s="292">
        <f>SUM(AR38:AR142)</f>
        <v/>
      </c>
    </row>
    <row r="149" ht="14.25" customHeight="1" s="201">
      <c r="A149" s="315" t="n"/>
      <c r="B149" s="315" t="n"/>
      <c r="C149" s="316" t="n"/>
      <c r="D149" s="287" t="inlineStr">
        <is>
          <t xml:space="preserve">  эксплуатация машин и механизмов</t>
        </is>
      </c>
      <c r="J149" s="289" t="n"/>
      <c r="K149" s="290">
        <f>K151+K154</f>
        <v/>
      </c>
      <c r="L149" s="290" t="n"/>
      <c r="M149" s="292">
        <f>M151+M154</f>
        <v/>
      </c>
    </row>
    <row r="150" ht="14.25" customHeight="1" s="201">
      <c r="A150" s="315" t="n"/>
      <c r="B150" s="315" t="n"/>
      <c r="C150" s="316" t="n"/>
      <c r="D150" s="317" t="inlineStr">
        <is>
          <t xml:space="preserve">  в том числе</t>
        </is>
      </c>
      <c r="J150" s="289" t="n"/>
      <c r="K150" s="290" t="n"/>
      <c r="L150" s="290" t="n"/>
      <c r="M150" s="292" t="n"/>
    </row>
    <row r="151" ht="14.25" customHeight="1" s="201">
      <c r="A151" s="315" t="n"/>
      <c r="B151" s="315" t="n"/>
      <c r="C151" s="316" t="n"/>
      <c r="D151" s="287" t="inlineStr">
        <is>
          <t xml:space="preserve">    эксплуатация машин и механизмов без учета доплат к оплате труда машинистов</t>
        </is>
      </c>
      <c r="J151" s="289" t="n"/>
      <c r="K151" s="290">
        <f>SUM(P38:P142)</f>
        <v/>
      </c>
      <c r="L151" s="290" t="n"/>
      <c r="M151" s="292">
        <f>SUM(AO38:AO142)</f>
        <v/>
      </c>
    </row>
    <row r="152" ht="14.25" customHeight="1" s="201">
      <c r="A152" s="315" t="n"/>
      <c r="B152" s="315" t="n"/>
      <c r="C152" s="316" t="n"/>
      <c r="D152" s="317" t="inlineStr">
        <is>
          <t xml:space="preserve">    в том числе</t>
        </is>
      </c>
      <c r="J152" s="289" t="n"/>
      <c r="K152" s="290" t="n"/>
      <c r="L152" s="290" t="n"/>
      <c r="M152" s="292" t="n"/>
    </row>
    <row r="153" ht="14.25" customHeight="1" s="201">
      <c r="A153" s="315" t="n"/>
      <c r="B153" s="315" t="n"/>
      <c r="C153" s="316" t="n"/>
      <c r="D153" s="287" t="inlineStr">
        <is>
          <t xml:space="preserve">      оплата труда машинистов (ОТм)</t>
        </is>
      </c>
      <c r="J153" s="289" t="n"/>
      <c r="K153" s="290">
        <f>SUM(X38:X142)</f>
        <v/>
      </c>
      <c r="L153" s="290" t="n"/>
      <c r="M153" s="292">
        <f>SUM(AT38:AT142)</f>
        <v/>
      </c>
    </row>
    <row r="154" ht="14.25" customHeight="1" s="201">
      <c r="A154" s="315" t="n"/>
      <c r="B154" s="315" t="n"/>
      <c r="C154" s="316" t="n"/>
      <c r="D154" s="287" t="inlineStr">
        <is>
          <t xml:space="preserve">    доплаты к оплате труда машинистов</t>
        </is>
      </c>
      <c r="J154" s="289" t="n"/>
      <c r="K154" s="290">
        <f>SUM(Z38:Z142)</f>
        <v/>
      </c>
      <c r="L154" s="290" t="n"/>
      <c r="M154" s="292">
        <f>SUM(AV38:AV142)</f>
        <v/>
      </c>
    </row>
    <row r="155" ht="14.25" customHeight="1" s="201">
      <c r="A155" s="315" t="n"/>
      <c r="B155" s="315" t="n"/>
      <c r="C155" s="316" t="n"/>
      <c r="D155" s="287" t="inlineStr">
        <is>
          <t xml:space="preserve">  материальные ресурсы</t>
        </is>
      </c>
      <c r="J155" s="289" t="n"/>
      <c r="K155" s="290">
        <f>K157+K158</f>
        <v/>
      </c>
      <c r="L155" s="290" t="n"/>
      <c r="M155" s="292">
        <f>M157+M158</f>
        <v/>
      </c>
    </row>
    <row r="156" ht="14.25" customHeight="1" s="201">
      <c r="A156" s="315" t="n"/>
      <c r="B156" s="315" t="n"/>
      <c r="C156" s="316" t="n"/>
      <c r="D156" s="317" t="inlineStr">
        <is>
          <t xml:space="preserve">  в том числе</t>
        </is>
      </c>
      <c r="J156" s="289" t="n"/>
      <c r="K156" s="290" t="n"/>
      <c r="L156" s="290" t="n"/>
      <c r="M156" s="292" t="n"/>
    </row>
    <row r="157" ht="14.25" customHeight="1" s="201">
      <c r="A157" s="315" t="n"/>
      <c r="B157" s="315" t="n"/>
      <c r="C157" s="316" t="n"/>
      <c r="D157" s="287" t="inlineStr">
        <is>
          <t xml:space="preserve">    материальные ресурсы без учета дополнительной перевозки</t>
        </is>
      </c>
      <c r="J157" s="289" t="n"/>
      <c r="K157" s="290">
        <f>SUM(AA38:AA142)-SUM(BJ38:BJ142)</f>
        <v/>
      </c>
      <c r="L157" s="290" t="n"/>
      <c r="M157" s="292">
        <f>SUM(AW38:AW142)-SUM(BK38:BK142)</f>
        <v/>
      </c>
    </row>
    <row r="158" ht="14.25" customHeight="1" s="201">
      <c r="A158" s="315" t="n"/>
      <c r="B158" s="315" t="n"/>
      <c r="C158" s="316" t="n"/>
      <c r="D158" s="287" t="inlineStr">
        <is>
          <t xml:space="preserve">    дополнительная перевозка материальных ресурсов</t>
        </is>
      </c>
      <c r="J158" s="289" t="n"/>
      <c r="K158" s="290">
        <f>SUM(AG38:AG142)</f>
        <v/>
      </c>
      <c r="L158" s="290" t="n"/>
      <c r="M158" s="292">
        <f>SUM(BC38:BC142)</f>
        <v/>
      </c>
    </row>
    <row r="159" ht="14.25" customHeight="1" s="201">
      <c r="A159" s="315" t="n"/>
      <c r="B159" s="315" t="n"/>
      <c r="C159" s="316" t="n"/>
      <c r="D159" s="287" t="inlineStr">
        <is>
          <t xml:space="preserve">  перевозка</t>
        </is>
      </c>
      <c r="J159" s="289" t="n"/>
      <c r="K159" s="290">
        <f>SUM(AF38:AF142)</f>
        <v/>
      </c>
      <c r="L159" s="290" t="n"/>
      <c r="M159" s="292">
        <f>SUM(BB38:BB142)</f>
        <v/>
      </c>
    </row>
    <row r="160" ht="14.25" customHeight="1" s="201">
      <c r="A160" s="315" t="n"/>
      <c r="B160" s="315" t="n"/>
      <c r="C160" s="316" t="n"/>
      <c r="D160" s="287" t="inlineStr">
        <is>
          <t>Всего ФОТ (справочно)</t>
        </is>
      </c>
      <c r="J160" s="289" t="n"/>
      <c r="K160" s="290">
        <f>SUM(S38:S142)+SUM(X38:X142)+SUM(Z38:Z142)</f>
        <v/>
      </c>
      <c r="L160" s="290" t="n"/>
      <c r="M160" s="292">
        <f>SUM(AR38:AR142)+SUM(AT38:AT142)+SUM(AV38:AV142)</f>
        <v/>
      </c>
    </row>
    <row r="161" ht="14.25" customHeight="1" s="201">
      <c r="A161" s="315" t="n"/>
      <c r="B161" s="315" t="n"/>
      <c r="C161" s="316" t="n"/>
      <c r="D161" s="287" t="inlineStr">
        <is>
          <t>Всего накладные расходы</t>
        </is>
      </c>
      <c r="J161" s="289" t="n"/>
      <c r="K161" s="290">
        <f>SUM(AD38:AD142)</f>
        <v/>
      </c>
      <c r="L161" s="290" t="n"/>
      <c r="M161" s="292">
        <f>SUM(AZ38:AZ142)</f>
        <v/>
      </c>
    </row>
    <row r="162" ht="14.25" customHeight="1" s="201">
      <c r="A162" s="315" t="n"/>
      <c r="B162" s="315" t="n"/>
      <c r="C162" s="316" t="n"/>
      <c r="D162" s="287" t="inlineStr">
        <is>
          <t>Всего сметная прибыль</t>
        </is>
      </c>
      <c r="J162" s="289" t="n"/>
      <c r="K162" s="290">
        <f>SUM(AE38:AE142)</f>
        <v/>
      </c>
      <c r="L162" s="290" t="n"/>
      <c r="M162" s="292">
        <f>SUM(BA38:BA142)</f>
        <v/>
      </c>
    </row>
    <row r="163" ht="14.25" customHeight="1" s="201">
      <c r="A163" s="315" t="n"/>
      <c r="B163" s="315" t="n"/>
      <c r="C163" s="316" t="n"/>
      <c r="D163" s="287" t="inlineStr">
        <is>
          <t>Всего оборудование</t>
        </is>
      </c>
      <c r="J163" s="289" t="n"/>
      <c r="K163" s="290">
        <f>K165+K166</f>
        <v/>
      </c>
      <c r="L163" s="290" t="n"/>
      <c r="M163" s="292">
        <f>M165+M166</f>
        <v/>
      </c>
    </row>
    <row r="164" ht="14.25" customHeight="1" s="201">
      <c r="A164" s="315" t="n"/>
      <c r="B164" s="315" t="n"/>
      <c r="C164" s="316" t="n"/>
      <c r="D164" s="317" t="inlineStr">
        <is>
          <t>в том числе</t>
        </is>
      </c>
      <c r="J164" s="289" t="n"/>
      <c r="K164" s="290" t="n"/>
      <c r="L164" s="290" t="n"/>
      <c r="M164" s="292" t="n"/>
    </row>
    <row r="165" ht="14.25" customHeight="1" s="201">
      <c r="A165" s="315" t="n"/>
      <c r="B165" s="315" t="n"/>
      <c r="C165" s="316" t="n"/>
      <c r="D165" s="287" t="inlineStr">
        <is>
          <t xml:space="preserve">  оборудование без учета дополнительной перевозки</t>
        </is>
      </c>
      <c r="J165" s="289" t="n"/>
      <c r="K165" s="290">
        <f>SUM(BJ38:BJ142)</f>
        <v/>
      </c>
      <c r="L165" s="290" t="n"/>
      <c r="M165" s="292">
        <f>SUM(BK38:BK142)</f>
        <v/>
      </c>
    </row>
    <row r="166" ht="14.25" customHeight="1" s="201">
      <c r="A166" s="315" t="n"/>
      <c r="B166" s="315" t="n"/>
      <c r="C166" s="316" t="n"/>
      <c r="D166" s="287" t="inlineStr">
        <is>
          <t xml:space="preserve">  дополнительная перевозка оборудования</t>
        </is>
      </c>
      <c r="J166" s="289" t="n"/>
      <c r="K166" s="290">
        <f>SUM(AH38:AH142)</f>
        <v/>
      </c>
      <c r="L166" s="290" t="n"/>
      <c r="M166" s="292">
        <f>SUM(BD38:BD142)</f>
        <v/>
      </c>
    </row>
    <row r="167" ht="14.25" customHeight="1" s="201">
      <c r="A167" s="315" t="n"/>
      <c r="B167" s="315" t="n"/>
      <c r="C167" s="316" t="n"/>
      <c r="D167" s="287" t="inlineStr">
        <is>
          <t>Всего прочие затраты</t>
        </is>
      </c>
      <c r="J167" s="289" t="n"/>
      <c r="K167" s="290">
        <f>K120</f>
        <v/>
      </c>
      <c r="L167" s="290" t="n"/>
      <c r="M167" s="292">
        <f>M120</f>
        <v/>
      </c>
    </row>
    <row r="168" ht="14.25" customHeight="1" s="201">
      <c r="A168" s="315" t="n"/>
      <c r="B168" s="315" t="n"/>
      <c r="C168" s="316" t="n"/>
      <c r="D168" s="311" t="inlineStr">
        <is>
          <t>Справочно</t>
        </is>
      </c>
      <c r="J168" s="289" t="n"/>
      <c r="K168" s="290" t="n"/>
      <c r="L168" s="290" t="n"/>
      <c r="M168" s="292" t="n"/>
    </row>
    <row r="169" ht="14.25" customHeight="1" s="201">
      <c r="A169" s="315" t="n"/>
      <c r="B169" s="315" t="n"/>
      <c r="C169" s="316" t="n"/>
      <c r="D169" s="287" t="inlineStr">
        <is>
          <t xml:space="preserve">  материальные ресурсы, отсутствующие в ФРСН</t>
        </is>
      </c>
      <c r="J169" s="289" t="n"/>
      <c r="K169" s="290">
        <f>SUM(AB38:AB142)</f>
        <v/>
      </c>
      <c r="L169" s="290" t="n"/>
      <c r="M169" s="292">
        <f>SUM(AX38:AX142)</f>
        <v/>
      </c>
    </row>
    <row r="170" ht="14.25" customHeight="1" s="201">
      <c r="A170" s="315" t="n"/>
      <c r="B170" s="315" t="n"/>
      <c r="C170" s="316" t="n"/>
      <c r="D170" s="287" t="inlineStr">
        <is>
          <t xml:space="preserve">  оборудование, отсутствующие в ФРСН</t>
        </is>
      </c>
      <c r="J170" s="289" t="n"/>
      <c r="K170" s="290">
        <f>SUM(AC38:AC142)</f>
        <v/>
      </c>
      <c r="L170" s="290" t="n"/>
      <c r="M170" s="292">
        <f>SUM(AY38:AY142)</f>
        <v/>
      </c>
    </row>
    <row r="171" ht="14.25" customHeight="1" s="201">
      <c r="A171" s="315" t="n"/>
      <c r="B171" s="315" t="n"/>
      <c r="C171" s="316" t="n"/>
      <c r="D171" s="287" t="inlineStr">
        <is>
          <t xml:space="preserve">  затраты труда рабочих</t>
        </is>
      </c>
      <c r="H171" s="318">
        <f>Source!F1657</f>
        <v/>
      </c>
      <c r="I171" s="315" t="n"/>
      <c r="J171" s="315" t="n"/>
      <c r="K171" s="315" t="n"/>
      <c r="L171" s="315" t="n"/>
      <c r="M171" s="315" t="n"/>
    </row>
    <row r="172" ht="14.25" customHeight="1" s="201">
      <c r="A172" s="315" t="n"/>
      <c r="B172" s="315" t="n"/>
      <c r="C172" s="316" t="n"/>
      <c r="D172" s="287" t="inlineStr">
        <is>
          <t xml:space="preserve">  затраты труда машинистов</t>
        </is>
      </c>
      <c r="H172" s="318">
        <f>Source!F1658</f>
        <v/>
      </c>
      <c r="I172" s="315" t="n"/>
      <c r="J172" s="315" t="n"/>
      <c r="K172" s="315" t="n"/>
      <c r="L172" s="315" t="n"/>
      <c r="M172" s="315" t="n"/>
    </row>
    <row r="174" ht="14.25" customHeight="1" s="201">
      <c r="D174" s="319">
        <f>Source!H1664</f>
        <v/>
      </c>
      <c r="M174" s="320">
        <f>IF(Source!Y1664=0, "", Source!Y1664)</f>
        <v/>
      </c>
    </row>
    <row r="175" ht="14.25" customHeight="1" s="201">
      <c r="D175" s="319">
        <f>Source!H1665</f>
        <v/>
      </c>
      <c r="M175" s="320">
        <f>IF(Source!Y1665=0, "", Source!Y1665)</f>
        <v/>
      </c>
    </row>
    <row r="176" ht="14.25" customHeight="1" s="201">
      <c r="D176" s="319">
        <f>Source!H1666</f>
        <v/>
      </c>
      <c r="M176" s="320">
        <f>IF(Source!Y1666=0, "", Source!Y1666)</f>
        <v/>
      </c>
    </row>
    <row r="179" ht="14.25" customHeight="1" s="201">
      <c r="A179" s="350" t="n"/>
      <c r="B179" s="240" t="n"/>
      <c r="C179" s="351" t="inlineStr">
        <is>
          <t xml:space="preserve">Сдал   </t>
        </is>
      </c>
      <c r="D179" s="352" t="inlineStr">
        <is>
          <t>Инженер-сметчик</t>
        </is>
      </c>
      <c r="E179" s="345" t="n"/>
      <c r="F179" s="345" t="n"/>
      <c r="G179" s="345" t="inlineStr">
        <is>
          <t>Кондалеева О.Г.</t>
        </is>
      </c>
      <c r="H179" s="345" t="n"/>
      <c r="I179" s="246" t="inlineStr">
        <is>
          <t xml:space="preserve"> </t>
        </is>
      </c>
      <c r="J179" s="260" t="n"/>
      <c r="K179" s="260" t="n"/>
      <c r="L179" s="260" t="n"/>
      <c r="M179" s="260" t="n"/>
    </row>
    <row r="180" ht="14.25" customHeight="1" s="201">
      <c r="A180" s="265" t="n"/>
      <c r="B180" s="240" t="n"/>
      <c r="C180" s="353" t="n"/>
      <c r="D180" s="332" t="inlineStr">
        <is>
          <t>[должность,подпись(инициалы,фамилия)]</t>
        </is>
      </c>
      <c r="E180" s="203" t="n"/>
      <c r="F180" s="203" t="n"/>
      <c r="G180" s="203" t="n"/>
      <c r="H180" s="203" t="n"/>
      <c r="I180" s="245" t="n"/>
      <c r="J180" s="260" t="n"/>
      <c r="K180" s="260" t="n"/>
      <c r="L180" s="260" t="n"/>
      <c r="M180" s="260" t="n"/>
    </row>
    <row r="181" ht="12.75" customHeight="1" s="201">
      <c r="A181" s="265" t="n"/>
      <c r="B181" s="240" t="n"/>
      <c r="C181" s="354" t="n"/>
      <c r="D181" s="265" t="n"/>
      <c r="E181" s="265" t="n"/>
      <c r="F181" s="265" t="n"/>
      <c r="G181" s="265" t="n"/>
      <c r="H181" s="265" t="n"/>
      <c r="I181" s="265" t="n"/>
      <c r="J181" s="260" t="n"/>
      <c r="K181" s="260" t="n"/>
      <c r="L181" s="260" t="n"/>
      <c r="M181" s="260" t="n"/>
    </row>
    <row r="182" ht="14.25" customHeight="1" s="201">
      <c r="A182" s="265" t="n"/>
      <c r="B182" s="240" t="n"/>
      <c r="C182" s="351" t="inlineStr">
        <is>
          <t xml:space="preserve">Принял   </t>
        </is>
      </c>
      <c r="D182" s="352">
        <f>IF(Source!AI12&lt;&gt;"", Source!AI12," ")</f>
        <v/>
      </c>
      <c r="E182" s="345" t="n"/>
      <c r="F182" s="345" t="n"/>
      <c r="G182" s="345" t="n"/>
      <c r="H182" s="345" t="n"/>
      <c r="I182" s="355">
        <f>IF(Source!AH12&lt;&gt;"", Source!AH12," ")</f>
        <v/>
      </c>
      <c r="J182" s="260" t="n"/>
      <c r="K182" s="260" t="n"/>
      <c r="L182" s="260" t="n"/>
      <c r="M182" s="260" t="n"/>
    </row>
    <row r="183" ht="14.25" customHeight="1" s="201">
      <c r="A183" s="265" t="n"/>
      <c r="B183" s="245" t="n"/>
      <c r="C183" s="245" t="n"/>
      <c r="D183" s="332" t="inlineStr">
        <is>
          <t>[должность,подпись(инициалы,фамилия)]</t>
        </is>
      </c>
      <c r="E183" s="203" t="n"/>
      <c r="F183" s="203" t="n"/>
      <c r="G183" s="203" t="n"/>
      <c r="H183" s="203" t="n"/>
      <c r="I183" s="245" t="n"/>
      <c r="J183" s="260" t="n"/>
      <c r="K183" s="260" t="n"/>
      <c r="L183" s="260" t="n"/>
      <c r="M183" s="260" t="n"/>
    </row>
  </sheetData>
  <mergeCells count="156">
    <mergeCell ref="D170:I170"/>
    <mergeCell ref="A15:B15"/>
    <mergeCell ref="C17:I17"/>
    <mergeCell ref="D145:I145"/>
    <mergeCell ref="D154:I154"/>
    <mergeCell ref="A29:M29"/>
    <mergeCell ref="D147:I147"/>
    <mergeCell ref="J60:K60"/>
    <mergeCell ref="D162:I162"/>
    <mergeCell ref="D156:I156"/>
    <mergeCell ref="D137:I137"/>
    <mergeCell ref="D106:I106"/>
    <mergeCell ref="H19:J19"/>
    <mergeCell ref="A31:M31"/>
    <mergeCell ref="D146:I146"/>
    <mergeCell ref="D121:I121"/>
    <mergeCell ref="D176:L176"/>
    <mergeCell ref="D130:I130"/>
    <mergeCell ref="D32:D35"/>
    <mergeCell ref="D82:I82"/>
    <mergeCell ref="D117:I117"/>
    <mergeCell ref="C14:I14"/>
    <mergeCell ref="D123:I123"/>
    <mergeCell ref="D132:I132"/>
    <mergeCell ref="D110:I110"/>
    <mergeCell ref="A17:B17"/>
    <mergeCell ref="D60:I60"/>
    <mergeCell ref="H24:H25"/>
    <mergeCell ref="D100:I100"/>
    <mergeCell ref="D180:H180"/>
    <mergeCell ref="D109:I109"/>
    <mergeCell ref="D84:I84"/>
    <mergeCell ref="J4:M4"/>
    <mergeCell ref="D158:I158"/>
    <mergeCell ref="J71:K71"/>
    <mergeCell ref="D111:I111"/>
    <mergeCell ref="K20:M20"/>
    <mergeCell ref="A9:B9"/>
    <mergeCell ref="D108:I108"/>
    <mergeCell ref="L32:L35"/>
    <mergeCell ref="D86:I86"/>
    <mergeCell ref="D95:I95"/>
    <mergeCell ref="D160:I160"/>
    <mergeCell ref="K22:M22"/>
    <mergeCell ref="A11:B11"/>
    <mergeCell ref="D136:I136"/>
    <mergeCell ref="D150:I150"/>
    <mergeCell ref="B33:B35"/>
    <mergeCell ref="D97:I97"/>
    <mergeCell ref="D175:L175"/>
    <mergeCell ref="D183:H183"/>
    <mergeCell ref="D134:I134"/>
    <mergeCell ref="D78:I78"/>
    <mergeCell ref="A28:M28"/>
    <mergeCell ref="D87:I87"/>
    <mergeCell ref="C18:I18"/>
    <mergeCell ref="D122:I122"/>
    <mergeCell ref="D71:I71"/>
    <mergeCell ref="J49:K49"/>
    <mergeCell ref="D172:G172"/>
    <mergeCell ref="K7:M7"/>
    <mergeCell ref="D73:I73"/>
    <mergeCell ref="D164:I164"/>
    <mergeCell ref="D113:I113"/>
    <mergeCell ref="I24:J24"/>
    <mergeCell ref="D148:I148"/>
    <mergeCell ref="D115:I115"/>
    <mergeCell ref="D138:I138"/>
    <mergeCell ref="D99:I99"/>
    <mergeCell ref="D131:I131"/>
    <mergeCell ref="D140:I140"/>
    <mergeCell ref="C12:I12"/>
    <mergeCell ref="D155:I155"/>
    <mergeCell ref="D149:I149"/>
    <mergeCell ref="D101:I101"/>
    <mergeCell ref="D124:I124"/>
    <mergeCell ref="D77:I77"/>
    <mergeCell ref="D151:I151"/>
    <mergeCell ref="D126:I126"/>
    <mergeCell ref="D141:I141"/>
    <mergeCell ref="D75:I75"/>
    <mergeCell ref="D166:I166"/>
    <mergeCell ref="D135:I135"/>
    <mergeCell ref="D125:I125"/>
    <mergeCell ref="D103:I103"/>
    <mergeCell ref="F32:H34"/>
    <mergeCell ref="D112:I112"/>
    <mergeCell ref="D168:I168"/>
    <mergeCell ref="D118:I118"/>
    <mergeCell ref="D152:I152"/>
    <mergeCell ref="D167:I167"/>
    <mergeCell ref="D127:I127"/>
    <mergeCell ref="G24:G25"/>
    <mergeCell ref="D161:I161"/>
    <mergeCell ref="D142:I142"/>
    <mergeCell ref="I3:M3"/>
    <mergeCell ref="D129:I129"/>
    <mergeCell ref="D98:I98"/>
    <mergeCell ref="D169:I169"/>
    <mergeCell ref="D89:I89"/>
    <mergeCell ref="D79:I79"/>
    <mergeCell ref="A32:B32"/>
    <mergeCell ref="C10:I10"/>
    <mergeCell ref="C16:I16"/>
    <mergeCell ref="D144:I144"/>
    <mergeCell ref="D88:I88"/>
    <mergeCell ref="D153:I153"/>
    <mergeCell ref="M32:M35"/>
    <mergeCell ref="L60:M60"/>
    <mergeCell ref="C32:C35"/>
    <mergeCell ref="E32:E35"/>
    <mergeCell ref="D81:I81"/>
    <mergeCell ref="C9:I9"/>
    <mergeCell ref="D90:I90"/>
    <mergeCell ref="D171:G171"/>
    <mergeCell ref="K21:M21"/>
    <mergeCell ref="D105:I105"/>
    <mergeCell ref="K8:M9"/>
    <mergeCell ref="D139:I139"/>
    <mergeCell ref="C11:I11"/>
    <mergeCell ref="D49:I49"/>
    <mergeCell ref="D120:I120"/>
    <mergeCell ref="H20:I20"/>
    <mergeCell ref="I32:K34"/>
    <mergeCell ref="D107:I107"/>
    <mergeCell ref="K10:M11"/>
    <mergeCell ref="D163:I163"/>
    <mergeCell ref="D76:I76"/>
    <mergeCell ref="D116:I116"/>
    <mergeCell ref="A33:A35"/>
    <mergeCell ref="D91:I91"/>
    <mergeCell ref="J2:M2"/>
    <mergeCell ref="K16:M17"/>
    <mergeCell ref="C13:I13"/>
    <mergeCell ref="D93:I93"/>
    <mergeCell ref="D102:I102"/>
    <mergeCell ref="L71:M71"/>
    <mergeCell ref="D165:I165"/>
    <mergeCell ref="D83:I83"/>
    <mergeCell ref="C15:I15"/>
    <mergeCell ref="D92:I92"/>
    <mergeCell ref="D157:I157"/>
    <mergeCell ref="K19:M19"/>
    <mergeCell ref="D133:I133"/>
    <mergeCell ref="K6:M6"/>
    <mergeCell ref="D85:I85"/>
    <mergeCell ref="K12:M13"/>
    <mergeCell ref="D174:L174"/>
    <mergeCell ref="D159:I159"/>
    <mergeCell ref="D128:I128"/>
    <mergeCell ref="D80:I80"/>
    <mergeCell ref="K14:M15"/>
    <mergeCell ref="A13:B13"/>
    <mergeCell ref="L49:M49"/>
    <mergeCell ref="D96:I96"/>
    <mergeCell ref="D104:I104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IK2355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  <col width="13" customWidth="1" style="201" min="120" max="120"/>
    <col width="13" customWidth="1" style="201" min="121" max="121"/>
    <col width="13" customWidth="1" style="201" min="122" max="122"/>
    <col width="13" customWidth="1" style="201" min="123" max="123"/>
    <col width="13" customWidth="1" style="201" min="124" max="124"/>
    <col width="13" customWidth="1" style="201" min="125" max="125"/>
    <col width="13" customWidth="1" style="201" min="126" max="126"/>
    <col width="13" customWidth="1" style="201" min="127" max="127"/>
    <col width="13" customWidth="1" style="201" min="128" max="128"/>
    <col width="13" customWidth="1" style="201" min="129" max="129"/>
    <col width="13" customWidth="1" style="201" min="130" max="130"/>
    <col width="13" customWidth="1" style="201" min="131" max="131"/>
    <col width="13" customWidth="1" style="201" min="132" max="132"/>
    <col width="13" customWidth="1" style="201" min="133" max="133"/>
    <col width="13" customWidth="1" style="201" min="134" max="134"/>
    <col width="13" customWidth="1" style="201" min="135" max="135"/>
    <col width="13" customWidth="1" style="201" min="136" max="136"/>
    <col width="13" customWidth="1" style="201" min="137" max="137"/>
    <col width="13" customWidth="1" style="201" min="138" max="138"/>
    <col width="13" customWidth="1" style="201" min="139" max="139"/>
    <col width="13" customWidth="1" style="201" min="140" max="140"/>
    <col width="13" customWidth="1" style="201" min="141" max="141"/>
    <col width="13" customWidth="1" style="201" min="142" max="142"/>
    <col width="13" customWidth="1" style="201" min="143" max="143"/>
    <col width="13" customWidth="1" style="201" min="144" max="144"/>
    <col width="13" customWidth="1" style="201" min="145" max="145"/>
    <col width="13" customWidth="1" style="201" min="146" max="146"/>
    <col width="13" customWidth="1" style="201" min="147" max="147"/>
    <col width="13" customWidth="1" style="201" min="148" max="148"/>
    <col width="13" customWidth="1" style="201" min="149" max="149"/>
    <col width="13" customWidth="1" style="201" min="150" max="150"/>
    <col width="13" customWidth="1" style="201" min="151" max="151"/>
    <col width="13" customWidth="1" style="201" min="152" max="152"/>
    <col width="13" customWidth="1" style="201" min="153" max="153"/>
    <col width="13" customWidth="1" style="201" min="154" max="154"/>
    <col width="13" customWidth="1" style="201" min="155" max="155"/>
    <col width="13" customWidth="1" style="201" min="156" max="156"/>
    <col width="13" customWidth="1" style="201" min="157" max="157"/>
    <col width="13" customWidth="1" style="201" min="158" max="158"/>
    <col width="13" customWidth="1" style="201" min="159" max="159"/>
    <col width="13" customWidth="1" style="201" min="160" max="160"/>
    <col width="13" customWidth="1" style="201" min="161" max="161"/>
    <col width="13" customWidth="1" style="201" min="162" max="162"/>
    <col width="13" customWidth="1" style="201" min="163" max="163"/>
    <col width="13" customWidth="1" style="201" min="164" max="164"/>
    <col width="13" customWidth="1" style="201" min="165" max="165"/>
    <col width="13" customWidth="1" style="201" min="166" max="166"/>
    <col width="13" customWidth="1" style="201" min="167" max="167"/>
    <col width="13" customWidth="1" style="201" min="168" max="168"/>
    <col width="13" customWidth="1" style="201" min="169" max="169"/>
    <col width="13" customWidth="1" style="201" min="170" max="170"/>
    <col width="13" customWidth="1" style="201" min="171" max="171"/>
    <col width="13" customWidth="1" style="201" min="172" max="172"/>
    <col width="13" customWidth="1" style="201" min="173" max="173"/>
    <col width="13" customWidth="1" style="201" min="174" max="174"/>
    <col width="13" customWidth="1" style="201" min="175" max="175"/>
    <col width="13" customWidth="1" style="201" min="176" max="176"/>
    <col width="13" customWidth="1" style="201" min="177" max="177"/>
    <col width="13" customWidth="1" style="201" min="178" max="178"/>
    <col width="13" customWidth="1" style="201" min="179" max="179"/>
    <col width="13" customWidth="1" style="201" min="180" max="180"/>
    <col width="13" customWidth="1" style="201" min="181" max="181"/>
    <col width="13" customWidth="1" style="201" min="182" max="182"/>
    <col width="13" customWidth="1" style="201" min="183" max="183"/>
    <col width="13" customWidth="1" style="201" min="184" max="184"/>
    <col width="13" customWidth="1" style="201" min="185" max="185"/>
    <col width="13" customWidth="1" style="201" min="186" max="186"/>
    <col width="13" customWidth="1" style="201" min="187" max="187"/>
    <col width="13" customWidth="1" style="201" min="188" max="188"/>
    <col width="13" customWidth="1" style="201" min="189" max="189"/>
    <col width="13" customWidth="1" style="201" min="190" max="190"/>
    <col width="13" customWidth="1" style="201" min="191" max="191"/>
    <col width="13" customWidth="1" style="201" min="192" max="192"/>
    <col width="13" customWidth="1" style="201" min="193" max="193"/>
    <col width="13" customWidth="1" style="201" min="194" max="194"/>
    <col width="13" customWidth="1" style="201" min="195" max="195"/>
    <col width="13" customWidth="1" style="201" min="196" max="196"/>
    <col width="13" customWidth="1" style="201" min="197" max="197"/>
    <col width="13" customWidth="1" style="201" min="198" max="198"/>
    <col width="13" customWidth="1" style="201" min="199" max="199"/>
    <col width="13" customWidth="1" style="201" min="200" max="200"/>
    <col width="13" customWidth="1" style="201" min="201" max="201"/>
    <col width="13" customWidth="1" style="201" min="202" max="202"/>
    <col width="13" customWidth="1" style="201" min="203" max="203"/>
    <col width="13" customWidth="1" style="201" min="204" max="204"/>
    <col width="13" customWidth="1" style="201" min="205" max="205"/>
    <col width="13" customWidth="1" style="201" min="206" max="206"/>
    <col width="13" customWidth="1" style="201" min="207" max="207"/>
    <col width="13" customWidth="1" style="201" min="208" max="208"/>
    <col width="13" customWidth="1" style="201" min="209" max="209"/>
    <col width="13" customWidth="1" style="201" min="210" max="210"/>
    <col width="13" customWidth="1" style="201" min="211" max="211"/>
    <col width="13" customWidth="1" style="201" min="212" max="212"/>
    <col width="13" customWidth="1" style="201" min="213" max="213"/>
    <col width="13" customWidth="1" style="201" min="214" max="214"/>
    <col width="13" customWidth="1" style="201" min="215" max="215"/>
    <col width="13" customWidth="1" style="201" min="216" max="216"/>
    <col width="13" customWidth="1" style="201" min="217" max="217"/>
    <col width="13" customWidth="1" style="201" min="218" max="218"/>
    <col width="13" customWidth="1" style="201" min="219" max="219"/>
    <col width="13" customWidth="1" style="201" min="220" max="220"/>
    <col width="13" customWidth="1" style="201" min="221" max="221"/>
    <col width="13" customWidth="1" style="201" min="222" max="222"/>
    <col width="13" customWidth="1" style="201" min="223" max="223"/>
    <col width="13" customWidth="1" style="201" min="224" max="224"/>
    <col width="13" customWidth="1" style="201" min="225" max="225"/>
    <col width="13" customWidth="1" style="201" min="226" max="226"/>
    <col width="13" customWidth="1" style="201" min="227" max="227"/>
    <col width="13" customWidth="1" style="201" min="228" max="228"/>
    <col width="13" customWidth="1" style="201" min="229" max="229"/>
    <col width="13" customWidth="1" style="201" min="230" max="230"/>
    <col width="13" customWidth="1" style="201" min="231" max="231"/>
    <col width="13" customWidth="1" style="201" min="232" max="232"/>
    <col width="13" customWidth="1" style="201" min="233" max="233"/>
    <col width="13" customWidth="1" style="201" min="234" max="234"/>
    <col width="13" customWidth="1" style="201" min="235" max="235"/>
    <col width="13" customWidth="1" style="201" min="236" max="236"/>
    <col width="13" customWidth="1" style="201" min="237" max="237"/>
    <col width="13" customWidth="1" style="201" min="238" max="238"/>
    <col width="13" customWidth="1" style="201" min="239" max="239"/>
    <col width="13" customWidth="1" style="201" min="240" max="240"/>
    <col width="13" customWidth="1" style="201" min="241" max="241"/>
    <col width="13" customWidth="1" style="201" min="242" max="242"/>
    <col width="13" customWidth="1" style="201" min="243" max="243"/>
    <col width="13" customWidth="1" style="201" min="244" max="244"/>
    <col width="13" customWidth="1" style="201" min="245" max="245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_PS_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A12" s="356" t="n">
        <v>1</v>
      </c>
      <c r="B12" s="356" t="n">
        <v>2348</v>
      </c>
      <c r="C12" s="356" t="n">
        <v>0</v>
      </c>
      <c r="D12" s="356">
        <f>ROW(A2289)</f>
        <v/>
      </c>
      <c r="E12" s="356" t="n">
        <v>0</v>
      </c>
      <c r="F12" s="356" t="inlineStr">
        <is>
          <t>Новый объект</t>
        </is>
      </c>
      <c r="G12" s="357" t="inlineStr">
        <is>
          <t>Текущий ремонт МКД по адресу: М.О., Щелково, ул. Первомайская, д.54</t>
        </is>
      </c>
      <c r="H12" s="356" t="inlineStr"/>
      <c r="I12" s="356" t="n">
        <v>0</v>
      </c>
      <c r="J12" s="356" t="inlineStr"/>
      <c r="K12" s="356" t="n">
        <v>0</v>
      </c>
      <c r="L12" s="356" t="n">
        <v>0</v>
      </c>
      <c r="M12" s="356" t="n">
        <v>11</v>
      </c>
      <c r="N12" s="356" t="n"/>
      <c r="O12" s="356" t="n">
        <v>0</v>
      </c>
      <c r="P12" s="356" t="n">
        <v>0</v>
      </c>
      <c r="Q12" s="356" t="n">
        <v>0</v>
      </c>
      <c r="R12" s="356" t="n">
        <v>0</v>
      </c>
      <c r="S12" s="356" t="n"/>
      <c r="T12" s="356" t="n">
        <v>4</v>
      </c>
      <c r="U12" s="356" t="inlineStr"/>
      <c r="V12" s="356" t="n">
        <v>0</v>
      </c>
      <c r="W12" s="356" t="inlineStr"/>
      <c r="X12" s="356" t="inlineStr"/>
      <c r="Y12" s="356" t="inlineStr"/>
      <c r="Z12" s="356" t="inlineStr"/>
      <c r="AA12" s="356" t="inlineStr"/>
      <c r="AB12" s="356" t="inlineStr"/>
      <c r="AC12" s="356" t="inlineStr"/>
      <c r="AD12" s="356" t="inlineStr"/>
      <c r="AE12" s="356" t="inlineStr"/>
      <c r="AF12" s="356" t="inlineStr"/>
      <c r="AG12" s="356" t="inlineStr"/>
      <c r="AH12" s="356" t="inlineStr"/>
      <c r="AI12" s="356" t="inlineStr"/>
      <c r="AJ12" s="356" t="inlineStr"/>
      <c r="AK12" s="356" t="n"/>
      <c r="AL12" s="356" t="inlineStr"/>
      <c r="AM12" s="356" t="inlineStr"/>
      <c r="AN12" s="356" t="inlineStr"/>
      <c r="AO12" s="356" t="n"/>
      <c r="AP12" s="356" t="inlineStr"/>
      <c r="AQ12" s="356" t="inlineStr"/>
      <c r="AR12" s="356" t="inlineStr"/>
      <c r="AS12" s="356" t="n"/>
      <c r="AT12" s="356" t="n"/>
      <c r="AU12" s="356" t="n"/>
      <c r="AV12" s="356" t="n"/>
      <c r="AW12" s="356" t="n"/>
      <c r="AX12" s="356" t="inlineStr"/>
      <c r="AY12" s="356" t="inlineStr"/>
      <c r="AZ12" s="356" t="inlineStr"/>
      <c r="BA12" s="356" t="n"/>
      <c r="BB12" s="356" t="n">
        <v>0</v>
      </c>
      <c r="BC12" s="356" t="n"/>
      <c r="BD12" s="356" t="n"/>
      <c r="BE12" s="356" t="n"/>
      <c r="BF12" s="356" t="n"/>
      <c r="BG12" s="356" t="n"/>
      <c r="BH12" s="356" t="inlineStr">
        <is>
          <t>Сметные нормы списания</t>
        </is>
      </c>
      <c r="BI12" s="356" t="inlineStr">
        <is>
          <t>Коды ценников</t>
        </is>
      </c>
      <c r="BJ12" s="356" t="n">
        <v>1</v>
      </c>
      <c r="BK12" s="356" t="n">
        <v>1</v>
      </c>
      <c r="BL12" s="356" t="n">
        <v>0</v>
      </c>
      <c r="BM12" s="356" t="n">
        <v>0</v>
      </c>
      <c r="BN12" s="356" t="n">
        <v>1</v>
      </c>
      <c r="BO12" s="356" t="n">
        <v>0</v>
      </c>
      <c r="BP12" s="356" t="n">
        <v>2</v>
      </c>
      <c r="BQ12" s="356" t="n">
        <v>2</v>
      </c>
      <c r="BR12" s="356" t="n">
        <v>1</v>
      </c>
      <c r="BS12" s="356" t="n">
        <v>1</v>
      </c>
      <c r="BT12" s="356" t="n">
        <v>0</v>
      </c>
      <c r="BU12" s="356" t="n">
        <v>0</v>
      </c>
      <c r="BV12" s="356" t="n">
        <v>1</v>
      </c>
      <c r="BW12" s="356" t="n">
        <v>0</v>
      </c>
      <c r="BX12" s="356" t="n">
        <v>0</v>
      </c>
      <c r="BY12" s="356" t="inlineStr">
        <is>
          <t>ТСНБ-2001 МО 421пр построчно</t>
        </is>
      </c>
      <c r="BZ12" s="356" t="inlineStr">
        <is>
          <t>Версия 1.7.6 ГСН (ГЭСН, ФЕР) и ТЕР (Методики НР (812/пр, 636/пр, 611/пр) и СП (774/пр и 317/пр) для версии 11.14.0.0</t>
        </is>
      </c>
      <c r="CA12" s="356" t="inlineStr">
        <is>
          <t>ТСНБ-2001 Московской области (редакция 2014 г версия 15.0)</t>
        </is>
      </c>
      <c r="CB12" s="356" t="inlineStr">
        <is>
          <t>ТСНБ-2001 Московской области (редакция 2014 г версия 15.0)</t>
        </is>
      </c>
      <c r="CC12" s="356" t="inlineStr">
        <is>
          <t>ТСНБ-2001 Московской области (редакция 2014 г версия 15.0)</t>
        </is>
      </c>
      <c r="CD12" s="356" t="inlineStr">
        <is>
          <t>ТСНБ-2001 Московской области (редакция 2014 г версия 15.0)</t>
        </is>
      </c>
      <c r="CE12" s="356" t="inlineStr">
        <is>
          <t>Поправки для НБ 2014 года от 15.06.2021 г. Строительство</t>
        </is>
      </c>
      <c r="CF12" s="356" t="n">
        <v>0</v>
      </c>
      <c r="CG12" s="356" t="n">
        <v>0</v>
      </c>
      <c r="CH12" s="356" t="n">
        <v>402989064</v>
      </c>
      <c r="CI12" s="356" t="inlineStr"/>
      <c r="CJ12" s="356" t="inlineStr"/>
      <c r="CK12" s="356" t="n">
        <v>1</v>
      </c>
      <c r="CL12" s="356" t="n"/>
      <c r="CM12" s="356" t="n"/>
      <c r="CN12" s="356" t="n"/>
      <c r="CO12" s="356" t="n"/>
      <c r="CP12" s="356" t="n"/>
      <c r="CQ12" s="356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56" t="inlineStr">
        <is>
          <t>ТЕР</t>
        </is>
      </c>
      <c r="CS12" s="356" t="n">
        <v>42794</v>
      </c>
      <c r="CT12" s="356" t="n">
        <v>421</v>
      </c>
      <c r="CU12" s="356" t="n"/>
      <c r="CV12" s="356" t="n"/>
      <c r="CW12" s="356" t="n"/>
      <c r="CX12" s="356" t="n"/>
      <c r="CY12" s="356" t="n">
        <v>0</v>
      </c>
      <c r="CZ12" s="356" t="inlineStr"/>
      <c r="DA12" s="356" t="inlineStr"/>
      <c r="DB12" s="356" t="n"/>
      <c r="DC12" s="356" t="n"/>
      <c r="DD12" s="356" t="n"/>
      <c r="DE12" s="356" t="n"/>
      <c r="DF12" s="356" t="n"/>
      <c r="DG12" s="356" t="n"/>
      <c r="DH12" s="356" t="n"/>
      <c r="DI12" s="356" t="n"/>
      <c r="DJ12" s="356" t="n"/>
      <c r="DK12" s="356" t="n"/>
      <c r="DL12" s="356" t="n"/>
      <c r="DM12" s="356" t="n"/>
      <c r="DN12" s="356" t="n"/>
      <c r="DO12" s="356" t="n"/>
      <c r="DP12" s="356" t="n"/>
      <c r="DQ12" s="356" t="n"/>
      <c r="DR12" s="356" t="n"/>
      <c r="DS12" s="356" t="n"/>
      <c r="DT12" s="356" t="n"/>
      <c r="DU12" s="356" t="n"/>
      <c r="DV12" s="356" t="n"/>
      <c r="DW12" s="356" t="n"/>
      <c r="DX12" s="356" t="n"/>
      <c r="DY12" s="356" t="n"/>
      <c r="DZ12" s="356" t="n"/>
      <c r="EA12" s="356" t="n"/>
      <c r="EB12" s="356" t="n"/>
      <c r="EC12" s="356" t="n">
        <v>0</v>
      </c>
    </row>
    <row r="15">
      <c r="A15" s="356" t="n">
        <v>15</v>
      </c>
      <c r="B15" s="356" t="n">
        <v>1</v>
      </c>
      <c r="C15" s="356" t="n"/>
      <c r="D15" s="356" t="n"/>
      <c r="E15" s="356" t="n"/>
      <c r="F15" s="356" t="n"/>
      <c r="G15" s="356" t="n"/>
      <c r="H15" s="356" t="n"/>
      <c r="I15" s="356" t="n"/>
      <c r="J15" s="356" t="n"/>
      <c r="K15" s="356" t="n"/>
      <c r="L15" s="356" t="n"/>
      <c r="M15" s="356" t="n"/>
      <c r="N15" s="356" t="n"/>
      <c r="O15" s="356" t="n"/>
      <c r="P15" s="356" t="n"/>
      <c r="Q15" s="356" t="n"/>
      <c r="R15" s="356" t="n"/>
      <c r="S15" s="356" t="n"/>
      <c r="T15" s="356" t="n"/>
      <c r="U15" s="356" t="n"/>
      <c r="V15" s="356" t="n"/>
      <c r="W15" s="356" t="n"/>
      <c r="X15" s="356" t="n"/>
      <c r="Y15" s="356" t="n"/>
      <c r="Z15" s="356" t="n"/>
      <c r="AA15" s="356" t="n"/>
      <c r="AB15" s="356" t="n"/>
      <c r="AC15" s="356" t="n"/>
      <c r="AD15" s="356" t="n"/>
      <c r="AE15" s="356" t="n"/>
      <c r="AF15" s="356" t="n"/>
      <c r="AG15" s="356" t="n"/>
      <c r="AH15" s="356" t="n"/>
      <c r="AI15" s="356" t="n"/>
      <c r="AJ15" s="356" t="n"/>
      <c r="AK15" s="356" t="n"/>
      <c r="AL15" s="356" t="n"/>
      <c r="AM15" s="356" t="n"/>
      <c r="AN15" s="356" t="n"/>
      <c r="AO15" s="356" t="n"/>
      <c r="AP15" s="356" t="n"/>
      <c r="AQ15" s="356" t="n"/>
      <c r="AR15" s="356" t="n"/>
      <c r="AS15" s="356" t="n"/>
      <c r="AT15" s="356" t="n"/>
      <c r="AU15" s="356" t="n"/>
      <c r="AV15" s="356" t="n"/>
      <c r="AW15" s="356" t="n"/>
      <c r="AX15" s="356" t="n"/>
      <c r="AY15" s="356" t="n"/>
      <c r="AZ15" s="356" t="n"/>
      <c r="BA15" s="356" t="n"/>
      <c r="BB15" s="356" t="n"/>
      <c r="BC15" s="356" t="n"/>
      <c r="BD15" s="356" t="n"/>
      <c r="BE15" s="356" t="n"/>
      <c r="BF15" s="356" t="n"/>
      <c r="BG15" s="356" t="n"/>
      <c r="BH15" s="356" t="n"/>
      <c r="BI15" s="356" t="n"/>
      <c r="BJ15" s="356" t="n"/>
      <c r="BK15" s="356" t="n"/>
      <c r="BL15" s="356" t="n"/>
      <c r="BM15" s="356" t="n"/>
      <c r="BN15" s="356" t="n"/>
      <c r="BO15" s="356" t="n"/>
      <c r="BP15" s="356" t="n"/>
      <c r="BQ15" s="356" t="n"/>
      <c r="BR15" s="356" t="n"/>
      <c r="BS15" s="356" t="n"/>
      <c r="BT15" s="356" t="n"/>
      <c r="BU15" s="356" t="n"/>
      <c r="BV15" s="356" t="n"/>
      <c r="BW15" s="356" t="n"/>
      <c r="BX15" s="356" t="n"/>
      <c r="BY15" s="356" t="n"/>
      <c r="BZ15" s="356" t="n"/>
      <c r="CA15" s="356" t="n"/>
      <c r="CB15" s="356" t="n"/>
      <c r="CC15" s="356" t="n"/>
      <c r="CD15" s="356" t="n"/>
      <c r="CE15" s="356" t="n"/>
      <c r="CF15" s="356" t="n"/>
      <c r="CG15" s="356" t="n"/>
      <c r="CH15" s="356" t="n"/>
      <c r="CI15" s="356" t="n"/>
      <c r="CJ15" s="356" t="n"/>
      <c r="CK15" s="356" t="n"/>
      <c r="CL15" s="356" t="n"/>
      <c r="CM15" s="356" t="n"/>
      <c r="CN15" s="356" t="n"/>
      <c r="CO15" s="356" t="n"/>
      <c r="CP15" s="356" t="n"/>
      <c r="CQ15" s="356" t="n"/>
      <c r="CR15" s="356" t="n"/>
      <c r="CS15" s="356" t="n"/>
      <c r="CT15" s="356" t="n"/>
      <c r="CU15" s="356" t="n"/>
      <c r="CV15" s="356" t="n"/>
      <c r="CW15" s="356" t="n"/>
      <c r="CX15" s="356" t="n"/>
      <c r="CY15" s="356" t="n"/>
      <c r="CZ15" s="356" t="n"/>
      <c r="DA15" s="356" t="n"/>
      <c r="DB15" s="356" t="n"/>
      <c r="DC15" s="356" t="n"/>
      <c r="DD15" s="356" t="n"/>
      <c r="DE15" s="356" t="n"/>
      <c r="DF15" s="356" t="n"/>
      <c r="DG15" s="356" t="n"/>
      <c r="DH15" s="356" t="n"/>
      <c r="DI15" s="356" t="n"/>
      <c r="DJ15" s="356" t="n"/>
      <c r="DK15" s="356" t="n"/>
      <c r="DL15" s="356" t="n"/>
      <c r="DM15" s="356" t="n"/>
      <c r="DN15" s="356" t="n"/>
      <c r="DO15" s="356" t="n"/>
      <c r="DP15" s="356" t="n"/>
      <c r="DQ15" s="356" t="n"/>
      <c r="DR15" s="356" t="n"/>
      <c r="DS15" s="356" t="n"/>
      <c r="DT15" s="356" t="n"/>
      <c r="DU15" s="356" t="n"/>
      <c r="DV15" s="356" t="n"/>
      <c r="DW15" s="356" t="n"/>
      <c r="DX15" s="356" t="n"/>
      <c r="DY15" s="356" t="n"/>
      <c r="DZ15" s="356" t="n"/>
      <c r="EA15" s="356" t="n"/>
      <c r="EB15" s="356" t="n"/>
      <c r="EC15" s="356" t="n"/>
    </row>
    <row r="18">
      <c r="A18" s="358" t="n">
        <v>52</v>
      </c>
      <c r="B18" s="358">
        <f>B2289</f>
        <v/>
      </c>
      <c r="C18" s="358">
        <f>C2289</f>
        <v/>
      </c>
      <c r="D18" s="358">
        <f>D2289</f>
        <v/>
      </c>
      <c r="E18" s="358">
        <f>E2289</f>
        <v/>
      </c>
      <c r="F18" s="358">
        <f>F2289</f>
        <v/>
      </c>
      <c r="G18" s="358">
        <f>G2289</f>
        <v/>
      </c>
      <c r="H18" s="358" t="n"/>
      <c r="I18" s="358" t="n"/>
      <c r="J18" s="358" t="n"/>
      <c r="K18" s="358" t="n"/>
      <c r="L18" s="358" t="n"/>
      <c r="M18" s="358" t="n"/>
      <c r="N18" s="358" t="n"/>
      <c r="O18" s="358">
        <f>O2289</f>
        <v/>
      </c>
      <c r="P18" s="358">
        <f>P2289</f>
        <v/>
      </c>
      <c r="Q18" s="358">
        <f>Q2289</f>
        <v/>
      </c>
      <c r="R18" s="358">
        <f>R2289</f>
        <v/>
      </c>
      <c r="S18" s="358">
        <f>S2289</f>
        <v/>
      </c>
      <c r="T18" s="358">
        <f>T2289</f>
        <v/>
      </c>
      <c r="U18" s="358">
        <f>U2289</f>
        <v/>
      </c>
      <c r="V18" s="358">
        <f>V2289</f>
        <v/>
      </c>
      <c r="W18" s="358">
        <f>W2289</f>
        <v/>
      </c>
      <c r="X18" s="358">
        <f>X2289</f>
        <v/>
      </c>
      <c r="Y18" s="358">
        <f>Y2289</f>
        <v/>
      </c>
      <c r="Z18" s="358">
        <f>Z2289</f>
        <v/>
      </c>
      <c r="AA18" s="358">
        <f>AA2289</f>
        <v/>
      </c>
      <c r="AB18" s="358">
        <f>AB2289</f>
        <v/>
      </c>
      <c r="AC18" s="358">
        <f>AC2289</f>
        <v/>
      </c>
      <c r="AD18" s="358">
        <f>AD2289</f>
        <v/>
      </c>
      <c r="AE18" s="358">
        <f>AE2289</f>
        <v/>
      </c>
      <c r="AF18" s="358">
        <f>AF2289</f>
        <v/>
      </c>
      <c r="AG18" s="358">
        <f>AG2289</f>
        <v/>
      </c>
      <c r="AH18" s="358">
        <f>AH2289</f>
        <v/>
      </c>
      <c r="AI18" s="358">
        <f>AI2289</f>
        <v/>
      </c>
      <c r="AJ18" s="358">
        <f>AJ2289</f>
        <v/>
      </c>
      <c r="AK18" s="358">
        <f>AK2289</f>
        <v/>
      </c>
      <c r="AL18" s="358">
        <f>AL2289</f>
        <v/>
      </c>
      <c r="AM18" s="358">
        <f>AM2289</f>
        <v/>
      </c>
      <c r="AN18" s="358">
        <f>AN2289</f>
        <v/>
      </c>
      <c r="AO18" s="358">
        <f>AO2289</f>
        <v/>
      </c>
      <c r="AP18" s="358">
        <f>AP2289</f>
        <v/>
      </c>
      <c r="AQ18" s="358">
        <f>AQ2289</f>
        <v/>
      </c>
      <c r="AR18" s="358">
        <f>AR2289</f>
        <v/>
      </c>
      <c r="AS18" s="358">
        <f>AS2289</f>
        <v/>
      </c>
      <c r="AT18" s="358">
        <f>AT2289</f>
        <v/>
      </c>
      <c r="AU18" s="358">
        <f>AU2289</f>
        <v/>
      </c>
      <c r="AV18" s="358">
        <f>AV2289</f>
        <v/>
      </c>
      <c r="AW18" s="358">
        <f>AW2289</f>
        <v/>
      </c>
      <c r="AX18" s="358">
        <f>AX2289</f>
        <v/>
      </c>
      <c r="AY18" s="358">
        <f>AY2289</f>
        <v/>
      </c>
      <c r="AZ18" s="358">
        <f>AZ2289</f>
        <v/>
      </c>
      <c r="BA18" s="358">
        <f>BA2289</f>
        <v/>
      </c>
      <c r="BB18" s="358">
        <f>BB2289</f>
        <v/>
      </c>
      <c r="BC18" s="358">
        <f>BC2289</f>
        <v/>
      </c>
      <c r="BD18" s="358">
        <f>BD2289</f>
        <v/>
      </c>
      <c r="BE18" s="358">
        <f>BE2289</f>
        <v/>
      </c>
      <c r="BF18" s="358">
        <f>BF2289</f>
        <v/>
      </c>
      <c r="BG18" s="358">
        <f>BG2289</f>
        <v/>
      </c>
      <c r="BH18" s="358">
        <f>BH2289</f>
        <v/>
      </c>
      <c r="BI18" s="358">
        <f>BI2289</f>
        <v/>
      </c>
      <c r="BJ18" s="358">
        <f>BJ2289</f>
        <v/>
      </c>
      <c r="BK18" s="358">
        <f>BK2289</f>
        <v/>
      </c>
      <c r="BL18" s="358">
        <f>BL2289</f>
        <v/>
      </c>
      <c r="BM18" s="358">
        <f>BM2289</f>
        <v/>
      </c>
      <c r="BN18" s="358">
        <f>BN2289</f>
        <v/>
      </c>
      <c r="BO18" s="358">
        <f>BO2289</f>
        <v/>
      </c>
      <c r="BP18" s="358">
        <f>BP2289</f>
        <v/>
      </c>
      <c r="BQ18" s="358">
        <f>BQ2289</f>
        <v/>
      </c>
      <c r="BR18" s="358">
        <f>BR2289</f>
        <v/>
      </c>
      <c r="BS18" s="358">
        <f>BS2289</f>
        <v/>
      </c>
      <c r="BT18" s="358">
        <f>BT2289</f>
        <v/>
      </c>
      <c r="BU18" s="358">
        <f>BU2289</f>
        <v/>
      </c>
      <c r="BV18" s="358">
        <f>BV2289</f>
        <v/>
      </c>
      <c r="BW18" s="358">
        <f>BW2289</f>
        <v/>
      </c>
      <c r="BX18" s="358">
        <f>BX2289</f>
        <v/>
      </c>
      <c r="BY18" s="358">
        <f>BY2289</f>
        <v/>
      </c>
      <c r="BZ18" s="358">
        <f>BZ2289</f>
        <v/>
      </c>
      <c r="CA18" s="358">
        <f>CA2289</f>
        <v/>
      </c>
      <c r="CB18" s="358">
        <f>CB2289</f>
        <v/>
      </c>
      <c r="CC18" s="358">
        <f>CC2289</f>
        <v/>
      </c>
      <c r="CD18" s="358">
        <f>CD2289</f>
        <v/>
      </c>
      <c r="CE18" s="358">
        <f>CE2289</f>
        <v/>
      </c>
      <c r="CF18" s="358">
        <f>CF2289</f>
        <v/>
      </c>
      <c r="CG18" s="358">
        <f>CG2289</f>
        <v/>
      </c>
      <c r="CH18" s="358">
        <f>CH2289</f>
        <v/>
      </c>
      <c r="CI18" s="358">
        <f>CI2289</f>
        <v/>
      </c>
      <c r="CJ18" s="358">
        <f>CJ2289</f>
        <v/>
      </c>
      <c r="CK18" s="358">
        <f>CK2289</f>
        <v/>
      </c>
      <c r="CL18" s="358">
        <f>CL2289</f>
        <v/>
      </c>
      <c r="CM18" s="358">
        <f>CM2289</f>
        <v/>
      </c>
      <c r="CN18" s="358">
        <f>CN2289</f>
        <v/>
      </c>
      <c r="CO18" s="358">
        <f>CO2289</f>
        <v/>
      </c>
      <c r="CP18" s="358">
        <f>CP2289</f>
        <v/>
      </c>
      <c r="CQ18" s="358">
        <f>CQ2289</f>
        <v/>
      </c>
      <c r="CR18" s="358">
        <f>CR2289</f>
        <v/>
      </c>
      <c r="CS18" s="358">
        <f>CS2289</f>
        <v/>
      </c>
      <c r="CT18" s="358">
        <f>CT2289</f>
        <v/>
      </c>
      <c r="CU18" s="358">
        <f>CU2289</f>
        <v/>
      </c>
      <c r="CV18" s="358">
        <f>CV2289</f>
        <v/>
      </c>
      <c r="CW18" s="358">
        <f>CW2289</f>
        <v/>
      </c>
      <c r="CX18" s="358">
        <f>CX2289</f>
        <v/>
      </c>
      <c r="CY18" s="358">
        <f>CY2289</f>
        <v/>
      </c>
      <c r="CZ18" s="358">
        <f>CZ2289</f>
        <v/>
      </c>
      <c r="DA18" s="358">
        <f>DA2289</f>
        <v/>
      </c>
      <c r="DB18" s="358">
        <f>DB2289</f>
        <v/>
      </c>
      <c r="DC18" s="358">
        <f>DC2289</f>
        <v/>
      </c>
      <c r="DD18" s="358">
        <f>DD2289</f>
        <v/>
      </c>
      <c r="DE18" s="358">
        <f>DE2289</f>
        <v/>
      </c>
      <c r="DF18" s="358">
        <f>DF2289</f>
        <v/>
      </c>
      <c r="DG18" s="359">
        <f>DG2289</f>
        <v/>
      </c>
      <c r="DH18" s="359">
        <f>DH2289</f>
        <v/>
      </c>
      <c r="DI18" s="359">
        <f>DI2289</f>
        <v/>
      </c>
      <c r="DJ18" s="359">
        <f>DJ2289</f>
        <v/>
      </c>
      <c r="DK18" s="359">
        <f>DK2289</f>
        <v/>
      </c>
      <c r="DL18" s="359">
        <f>DL2289</f>
        <v/>
      </c>
      <c r="DM18" s="359">
        <f>DM2289</f>
        <v/>
      </c>
      <c r="DN18" s="359">
        <f>DN2289</f>
        <v/>
      </c>
      <c r="DO18" s="359">
        <f>DO2289</f>
        <v/>
      </c>
      <c r="DP18" s="359">
        <f>DP2289</f>
        <v/>
      </c>
      <c r="DQ18" s="359">
        <f>DQ2289</f>
        <v/>
      </c>
      <c r="DR18" s="359">
        <f>DR2289</f>
        <v/>
      </c>
      <c r="DS18" s="359">
        <f>DS2289</f>
        <v/>
      </c>
      <c r="DT18" s="359">
        <f>DT2289</f>
        <v/>
      </c>
      <c r="DU18" s="359">
        <f>DU2289</f>
        <v/>
      </c>
      <c r="DV18" s="359">
        <f>DV2289</f>
        <v/>
      </c>
      <c r="DW18" s="359">
        <f>DW2289</f>
        <v/>
      </c>
      <c r="DX18" s="359">
        <f>DX2289</f>
        <v/>
      </c>
      <c r="DY18" s="359">
        <f>DY2289</f>
        <v/>
      </c>
      <c r="DZ18" s="359">
        <f>DZ2289</f>
        <v/>
      </c>
      <c r="EA18" s="359">
        <f>EA2289</f>
        <v/>
      </c>
      <c r="EB18" s="359">
        <f>EB2289</f>
        <v/>
      </c>
      <c r="EC18" s="359">
        <f>EC2289</f>
        <v/>
      </c>
      <c r="ED18" s="359">
        <f>ED2289</f>
        <v/>
      </c>
      <c r="EE18" s="359">
        <f>EE2289</f>
        <v/>
      </c>
      <c r="EF18" s="359">
        <f>EF2289</f>
        <v/>
      </c>
      <c r="EG18" s="359">
        <f>EG2289</f>
        <v/>
      </c>
      <c r="EH18" s="359">
        <f>EH2289</f>
        <v/>
      </c>
      <c r="EI18" s="359">
        <f>EI2289</f>
        <v/>
      </c>
      <c r="EJ18" s="359">
        <f>EJ2289</f>
        <v/>
      </c>
      <c r="EK18" s="359">
        <f>EK2289</f>
        <v/>
      </c>
      <c r="EL18" s="359">
        <f>EL2289</f>
        <v/>
      </c>
      <c r="EM18" s="359">
        <f>EM2289</f>
        <v/>
      </c>
      <c r="EN18" s="359">
        <f>EN2289</f>
        <v/>
      </c>
      <c r="EO18" s="359">
        <f>EO2289</f>
        <v/>
      </c>
      <c r="EP18" s="359">
        <f>EP2289</f>
        <v/>
      </c>
      <c r="EQ18" s="359">
        <f>EQ2289</f>
        <v/>
      </c>
      <c r="ER18" s="359">
        <f>ER2289</f>
        <v/>
      </c>
      <c r="ES18" s="359">
        <f>ES2289</f>
        <v/>
      </c>
      <c r="ET18" s="359">
        <f>ET2289</f>
        <v/>
      </c>
      <c r="EU18" s="359">
        <f>EU2289</f>
        <v/>
      </c>
      <c r="EV18" s="359">
        <f>EV2289</f>
        <v/>
      </c>
      <c r="EW18" s="359">
        <f>EW2289</f>
        <v/>
      </c>
      <c r="EX18" s="359">
        <f>EX2289</f>
        <v/>
      </c>
      <c r="EY18" s="359">
        <f>EY2289</f>
        <v/>
      </c>
      <c r="EZ18" s="359">
        <f>EZ2289</f>
        <v/>
      </c>
      <c r="FA18" s="359">
        <f>FA2289</f>
        <v/>
      </c>
      <c r="FB18" s="359">
        <f>FB2289</f>
        <v/>
      </c>
      <c r="FC18" s="359">
        <f>FC2289</f>
        <v/>
      </c>
      <c r="FD18" s="359">
        <f>FD2289</f>
        <v/>
      </c>
      <c r="FE18" s="359">
        <f>FE2289</f>
        <v/>
      </c>
      <c r="FF18" s="359">
        <f>FF2289</f>
        <v/>
      </c>
      <c r="FG18" s="359">
        <f>FG2289</f>
        <v/>
      </c>
      <c r="FH18" s="359">
        <f>FH2289</f>
        <v/>
      </c>
      <c r="FI18" s="359">
        <f>FI2289</f>
        <v/>
      </c>
      <c r="FJ18" s="359">
        <f>FJ2289</f>
        <v/>
      </c>
      <c r="FK18" s="359">
        <f>FK2289</f>
        <v/>
      </c>
      <c r="FL18" s="359">
        <f>FL2289</f>
        <v/>
      </c>
      <c r="FM18" s="359">
        <f>FM2289</f>
        <v/>
      </c>
      <c r="FN18" s="359">
        <f>FN2289</f>
        <v/>
      </c>
      <c r="FO18" s="359">
        <f>FO2289</f>
        <v/>
      </c>
      <c r="FP18" s="359">
        <f>FP2289</f>
        <v/>
      </c>
      <c r="FQ18" s="359">
        <f>FQ2289</f>
        <v/>
      </c>
      <c r="FR18" s="359">
        <f>FR2289</f>
        <v/>
      </c>
      <c r="FS18" s="359">
        <f>FS2289</f>
        <v/>
      </c>
      <c r="FT18" s="359">
        <f>FT2289</f>
        <v/>
      </c>
      <c r="FU18" s="359">
        <f>FU2289</f>
        <v/>
      </c>
      <c r="FV18" s="359">
        <f>FV2289</f>
        <v/>
      </c>
      <c r="FW18" s="359">
        <f>FW2289</f>
        <v/>
      </c>
      <c r="FX18" s="359">
        <f>FX2289</f>
        <v/>
      </c>
      <c r="FY18" s="359">
        <f>FY2289</f>
        <v/>
      </c>
      <c r="FZ18" s="359">
        <f>FZ2289</f>
        <v/>
      </c>
      <c r="GA18" s="359">
        <f>GA2289</f>
        <v/>
      </c>
      <c r="GB18" s="359">
        <f>GB2289</f>
        <v/>
      </c>
      <c r="GC18" s="359">
        <f>GC2289</f>
        <v/>
      </c>
      <c r="GD18" s="359">
        <f>GD2289</f>
        <v/>
      </c>
      <c r="GE18" s="359">
        <f>GE2289</f>
        <v/>
      </c>
      <c r="GF18" s="359">
        <f>GF2289</f>
        <v/>
      </c>
      <c r="GG18" s="359">
        <f>GG2289</f>
        <v/>
      </c>
      <c r="GH18" s="359">
        <f>GH2289</f>
        <v/>
      </c>
      <c r="GI18" s="359">
        <f>GI2289</f>
        <v/>
      </c>
      <c r="GJ18" s="359">
        <f>GJ2289</f>
        <v/>
      </c>
      <c r="GK18" s="359">
        <f>GK2289</f>
        <v/>
      </c>
      <c r="GL18" s="359">
        <f>GL2289</f>
        <v/>
      </c>
      <c r="GM18" s="359">
        <f>GM2289</f>
        <v/>
      </c>
      <c r="GN18" s="359">
        <f>GN2289</f>
        <v/>
      </c>
      <c r="GO18" s="359">
        <f>GO2289</f>
        <v/>
      </c>
      <c r="GP18" s="359">
        <f>GP2289</f>
        <v/>
      </c>
      <c r="GQ18" s="359">
        <f>GQ2289</f>
        <v/>
      </c>
      <c r="GR18" s="359">
        <f>GR2289</f>
        <v/>
      </c>
      <c r="GS18" s="359">
        <f>GS2289</f>
        <v/>
      </c>
      <c r="GT18" s="359">
        <f>GT2289</f>
        <v/>
      </c>
      <c r="GU18" s="359">
        <f>GU2289</f>
        <v/>
      </c>
      <c r="GV18" s="359">
        <f>GV2289</f>
        <v/>
      </c>
      <c r="GW18" s="359">
        <f>GW2289</f>
        <v/>
      </c>
      <c r="GX18" s="359">
        <f>GX2289</f>
        <v/>
      </c>
    </row>
    <row r="20">
      <c r="A20" s="356" t="n">
        <v>3</v>
      </c>
      <c r="B20" s="356" t="n">
        <v>0</v>
      </c>
      <c r="C20" s="356" t="n"/>
      <c r="D20" s="356">
        <f>ROW(A28)</f>
        <v/>
      </c>
      <c r="E20" s="356" t="n"/>
      <c r="F20" s="356" t="inlineStr">
        <is>
          <t>Текущий ремонт МКД по адресу: М.О., Щелково, ул.</t>
        </is>
      </c>
      <c r="G20" s="356" t="inlineStr">
        <is>
          <t>Текущий ремонт МКД по адресу: М.О., Щелково, ул. Мальцево, д 30 Б</t>
        </is>
      </c>
      <c r="H20" s="356" t="inlineStr"/>
      <c r="I20" s="356" t="n">
        <v>0</v>
      </c>
      <c r="J20" s="356" t="inlineStr"/>
      <c r="K20" s="356" t="n">
        <v>-1</v>
      </c>
      <c r="L20" s="356" t="inlineStr">
        <is>
          <t>Текущий ремонт МКД по адресу: М.О., Щелково, ул.</t>
        </is>
      </c>
      <c r="M20" s="356" t="inlineStr"/>
      <c r="N20" s="356" t="n"/>
      <c r="O20" s="356" t="n"/>
      <c r="P20" s="356" t="n"/>
      <c r="Q20" s="356" t="n"/>
      <c r="R20" s="356" t="n"/>
      <c r="S20" s="356" t="n">
        <v>0</v>
      </c>
      <c r="T20" s="356" t="n"/>
      <c r="U20" s="356" t="inlineStr"/>
      <c r="V20" s="356" t="n">
        <v>0</v>
      </c>
      <c r="W20" s="356" t="n"/>
      <c r="X20" s="356" t="n"/>
      <c r="Y20" s="356" t="n"/>
      <c r="Z20" s="356" t="n"/>
      <c r="AA20" s="356" t="n"/>
      <c r="AB20" s="356" t="inlineStr"/>
      <c r="AC20" s="356" t="inlineStr"/>
      <c r="AD20" s="356" t="inlineStr"/>
      <c r="AE20" s="356" t="inlineStr"/>
      <c r="AF20" s="356" t="inlineStr"/>
      <c r="AG20" s="356" t="inlineStr"/>
      <c r="AH20" s="356" t="n"/>
      <c r="AI20" s="356" t="n"/>
      <c r="AJ20" s="356" t="n"/>
      <c r="AK20" s="356" t="n"/>
      <c r="AL20" s="356" t="n"/>
      <c r="AM20" s="356" t="n"/>
      <c r="AN20" s="356" t="n"/>
      <c r="AO20" s="356" t="n"/>
      <c r="AP20" s="356" t="inlineStr"/>
      <c r="AQ20" s="356" t="inlineStr"/>
      <c r="AR20" s="356" t="inlineStr"/>
      <c r="AS20" s="356" t="n"/>
      <c r="AT20" s="356" t="n"/>
      <c r="AU20" s="356" t="n"/>
      <c r="AV20" s="356" t="n"/>
      <c r="AW20" s="356" t="n"/>
      <c r="AX20" s="356" t="n"/>
      <c r="AY20" s="356" t="n"/>
      <c r="AZ20" s="356" t="inlineStr"/>
      <c r="BA20" s="356" t="n"/>
      <c r="BB20" s="356" t="inlineStr"/>
      <c r="BC20" s="356" t="inlineStr"/>
      <c r="BD20" s="356" t="inlineStr"/>
      <c r="BE20" s="356" t="inlineStr"/>
      <c r="BF20" s="356" t="inlineStr"/>
      <c r="BG20" s="356" t="inlineStr"/>
      <c r="BH20" s="356" t="inlineStr"/>
      <c r="BI20" s="356" t="inlineStr"/>
      <c r="BJ20" s="356" t="inlineStr"/>
      <c r="BK20" s="356" t="inlineStr"/>
      <c r="BL20" s="356" t="inlineStr"/>
      <c r="BM20" s="356" t="inlineStr"/>
      <c r="BN20" s="356" t="inlineStr"/>
      <c r="BO20" s="356" t="inlineStr"/>
      <c r="BP20" s="356" t="inlineStr"/>
      <c r="BQ20" s="356" t="n"/>
      <c r="BR20" s="356" t="n"/>
      <c r="BS20" s="356" t="n"/>
      <c r="BT20" s="356" t="n"/>
      <c r="BU20" s="356" t="n"/>
      <c r="BV20" s="356" t="n"/>
      <c r="BW20" s="356" t="n"/>
      <c r="BX20" s="356" t="n">
        <v>0</v>
      </c>
      <c r="BY20" s="356" t="n"/>
      <c r="BZ20" s="356" t="n"/>
      <c r="CA20" s="356" t="n"/>
      <c r="CB20" s="356" t="n"/>
      <c r="CC20" s="356" t="n"/>
      <c r="CD20" s="356" t="n"/>
      <c r="CE20" s="356" t="n"/>
      <c r="CF20" s="356" t="n">
        <v>0</v>
      </c>
      <c r="CG20" s="356" t="n">
        <v>0</v>
      </c>
      <c r="CH20" s="356" t="n"/>
      <c r="CI20" s="356" t="inlineStr"/>
      <c r="CJ20" s="356" t="inlineStr"/>
      <c r="CK20" s="0" t="inlineStr"/>
      <c r="CL20" s="0" t="inlineStr"/>
      <c r="CM20" s="0" t="inlineStr"/>
      <c r="CN20" s="0" t="inlineStr"/>
      <c r="CO20" s="0" t="inlineStr"/>
      <c r="CP20" s="0" t="inlineStr"/>
      <c r="CQ20" s="0" t="inlineStr"/>
    </row>
    <row r="22">
      <c r="A22" s="358" t="n">
        <v>52</v>
      </c>
      <c r="B22" s="358">
        <f>B28</f>
        <v/>
      </c>
      <c r="C22" s="358">
        <f>C28</f>
        <v/>
      </c>
      <c r="D22" s="358">
        <f>D28</f>
        <v/>
      </c>
      <c r="E22" s="358">
        <f>E28</f>
        <v/>
      </c>
      <c r="F22" s="358">
        <f>F28</f>
        <v/>
      </c>
      <c r="G22" s="358">
        <f>G28</f>
        <v/>
      </c>
      <c r="H22" s="358" t="n"/>
      <c r="I22" s="358" t="n"/>
      <c r="J22" s="358" t="n"/>
      <c r="K22" s="358" t="n"/>
      <c r="L22" s="358" t="n"/>
      <c r="M22" s="358" t="n"/>
      <c r="N22" s="358" t="n"/>
      <c r="O22" s="358">
        <f>O28</f>
        <v/>
      </c>
      <c r="P22" s="358">
        <f>P28</f>
        <v/>
      </c>
      <c r="Q22" s="358">
        <f>Q28</f>
        <v/>
      </c>
      <c r="R22" s="358">
        <f>R28</f>
        <v/>
      </c>
      <c r="S22" s="358">
        <f>S28</f>
        <v/>
      </c>
      <c r="T22" s="358">
        <f>T28</f>
        <v/>
      </c>
      <c r="U22" s="358">
        <f>U28</f>
        <v/>
      </c>
      <c r="V22" s="358">
        <f>V28</f>
        <v/>
      </c>
      <c r="W22" s="358">
        <f>W28</f>
        <v/>
      </c>
      <c r="X22" s="358">
        <f>X28</f>
        <v/>
      </c>
      <c r="Y22" s="358">
        <f>Y28</f>
        <v/>
      </c>
      <c r="Z22" s="358">
        <f>Z28</f>
        <v/>
      </c>
      <c r="AA22" s="358">
        <f>AA28</f>
        <v/>
      </c>
      <c r="AB22" s="358">
        <f>AB28</f>
        <v/>
      </c>
      <c r="AC22" s="358">
        <f>AC28</f>
        <v/>
      </c>
      <c r="AD22" s="358">
        <f>AD28</f>
        <v/>
      </c>
      <c r="AE22" s="358">
        <f>AE28</f>
        <v/>
      </c>
      <c r="AF22" s="358">
        <f>AF28</f>
        <v/>
      </c>
      <c r="AG22" s="358">
        <f>AG28</f>
        <v/>
      </c>
      <c r="AH22" s="358">
        <f>AH28</f>
        <v/>
      </c>
      <c r="AI22" s="358">
        <f>AI28</f>
        <v/>
      </c>
      <c r="AJ22" s="358">
        <f>AJ28</f>
        <v/>
      </c>
      <c r="AK22" s="358">
        <f>AK28</f>
        <v/>
      </c>
      <c r="AL22" s="358">
        <f>AL28</f>
        <v/>
      </c>
      <c r="AM22" s="358">
        <f>AM28</f>
        <v/>
      </c>
      <c r="AN22" s="358">
        <f>AN28</f>
        <v/>
      </c>
      <c r="AO22" s="358">
        <f>AO28</f>
        <v/>
      </c>
      <c r="AP22" s="358">
        <f>AP28</f>
        <v/>
      </c>
      <c r="AQ22" s="358">
        <f>AQ28</f>
        <v/>
      </c>
      <c r="AR22" s="358">
        <f>AR28</f>
        <v/>
      </c>
      <c r="AS22" s="358">
        <f>AS28</f>
        <v/>
      </c>
      <c r="AT22" s="358">
        <f>AT28</f>
        <v/>
      </c>
      <c r="AU22" s="358">
        <f>AU28</f>
        <v/>
      </c>
      <c r="AV22" s="358">
        <f>AV28</f>
        <v/>
      </c>
      <c r="AW22" s="358">
        <f>AW28</f>
        <v/>
      </c>
      <c r="AX22" s="358">
        <f>AX28</f>
        <v/>
      </c>
      <c r="AY22" s="358">
        <f>AY28</f>
        <v/>
      </c>
      <c r="AZ22" s="358">
        <f>AZ28</f>
        <v/>
      </c>
      <c r="BA22" s="358">
        <f>BA28</f>
        <v/>
      </c>
      <c r="BB22" s="358">
        <f>BB28</f>
        <v/>
      </c>
      <c r="BC22" s="358">
        <f>BC28</f>
        <v/>
      </c>
      <c r="BD22" s="358">
        <f>BD28</f>
        <v/>
      </c>
      <c r="BE22" s="358">
        <f>BE28</f>
        <v/>
      </c>
      <c r="BF22" s="358">
        <f>BF28</f>
        <v/>
      </c>
      <c r="BG22" s="358">
        <f>BG28</f>
        <v/>
      </c>
      <c r="BH22" s="358">
        <f>BH28</f>
        <v/>
      </c>
      <c r="BI22" s="358">
        <f>BI28</f>
        <v/>
      </c>
      <c r="BJ22" s="358">
        <f>BJ28</f>
        <v/>
      </c>
      <c r="BK22" s="358">
        <f>BK28</f>
        <v/>
      </c>
      <c r="BL22" s="358">
        <f>BL28</f>
        <v/>
      </c>
      <c r="BM22" s="358">
        <f>BM28</f>
        <v/>
      </c>
      <c r="BN22" s="358">
        <f>BN28</f>
        <v/>
      </c>
      <c r="BO22" s="358">
        <f>BO28</f>
        <v/>
      </c>
      <c r="BP22" s="358">
        <f>BP28</f>
        <v/>
      </c>
      <c r="BQ22" s="358">
        <f>BQ28</f>
        <v/>
      </c>
      <c r="BR22" s="358">
        <f>BR28</f>
        <v/>
      </c>
      <c r="BS22" s="358">
        <f>BS28</f>
        <v/>
      </c>
      <c r="BT22" s="358">
        <f>BT28</f>
        <v/>
      </c>
      <c r="BU22" s="358">
        <f>BU28</f>
        <v/>
      </c>
      <c r="BV22" s="358">
        <f>BV28</f>
        <v/>
      </c>
      <c r="BW22" s="358">
        <f>BW28</f>
        <v/>
      </c>
      <c r="BX22" s="358">
        <f>BX28</f>
        <v/>
      </c>
      <c r="BY22" s="358">
        <f>BY28</f>
        <v/>
      </c>
      <c r="BZ22" s="358">
        <f>BZ28</f>
        <v/>
      </c>
      <c r="CA22" s="358">
        <f>CA28</f>
        <v/>
      </c>
      <c r="CB22" s="358">
        <f>CB28</f>
        <v/>
      </c>
      <c r="CC22" s="358">
        <f>CC28</f>
        <v/>
      </c>
      <c r="CD22" s="358">
        <f>CD28</f>
        <v/>
      </c>
      <c r="CE22" s="358">
        <f>CE28</f>
        <v/>
      </c>
      <c r="CF22" s="358">
        <f>CF28</f>
        <v/>
      </c>
      <c r="CG22" s="358">
        <f>CG28</f>
        <v/>
      </c>
      <c r="CH22" s="358">
        <f>CH28</f>
        <v/>
      </c>
      <c r="CI22" s="358">
        <f>CI28</f>
        <v/>
      </c>
      <c r="CJ22" s="358">
        <f>CJ28</f>
        <v/>
      </c>
      <c r="CK22" s="358">
        <f>CK28</f>
        <v/>
      </c>
      <c r="CL22" s="358">
        <f>CL28</f>
        <v/>
      </c>
      <c r="CM22" s="358">
        <f>CM28</f>
        <v/>
      </c>
      <c r="CN22" s="358">
        <f>CN28</f>
        <v/>
      </c>
      <c r="CO22" s="358">
        <f>CO28</f>
        <v/>
      </c>
      <c r="CP22" s="358">
        <f>CP28</f>
        <v/>
      </c>
      <c r="CQ22" s="358">
        <f>CQ28</f>
        <v/>
      </c>
      <c r="CR22" s="358">
        <f>CR28</f>
        <v/>
      </c>
      <c r="CS22" s="358">
        <f>CS28</f>
        <v/>
      </c>
      <c r="CT22" s="358">
        <f>CT28</f>
        <v/>
      </c>
      <c r="CU22" s="358">
        <f>CU28</f>
        <v/>
      </c>
      <c r="CV22" s="358">
        <f>CV28</f>
        <v/>
      </c>
      <c r="CW22" s="358">
        <f>CW28</f>
        <v/>
      </c>
      <c r="CX22" s="358">
        <f>CX28</f>
        <v/>
      </c>
      <c r="CY22" s="358">
        <f>CY28</f>
        <v/>
      </c>
      <c r="CZ22" s="358">
        <f>CZ28</f>
        <v/>
      </c>
      <c r="DA22" s="358">
        <f>DA28</f>
        <v/>
      </c>
      <c r="DB22" s="358">
        <f>DB28</f>
        <v/>
      </c>
      <c r="DC22" s="358">
        <f>DC28</f>
        <v/>
      </c>
      <c r="DD22" s="358">
        <f>DD28</f>
        <v/>
      </c>
      <c r="DE22" s="358">
        <f>DE28</f>
        <v/>
      </c>
      <c r="DF22" s="358">
        <f>DF28</f>
        <v/>
      </c>
      <c r="DG22" s="359">
        <f>DG28</f>
        <v/>
      </c>
      <c r="DH22" s="359">
        <f>DH28</f>
        <v/>
      </c>
      <c r="DI22" s="359">
        <f>DI28</f>
        <v/>
      </c>
      <c r="DJ22" s="359">
        <f>DJ28</f>
        <v/>
      </c>
      <c r="DK22" s="359">
        <f>DK28</f>
        <v/>
      </c>
      <c r="DL22" s="359">
        <f>DL28</f>
        <v/>
      </c>
      <c r="DM22" s="359">
        <f>DM28</f>
        <v/>
      </c>
      <c r="DN22" s="359">
        <f>DN28</f>
        <v/>
      </c>
      <c r="DO22" s="359">
        <f>DO28</f>
        <v/>
      </c>
      <c r="DP22" s="359">
        <f>DP28</f>
        <v/>
      </c>
      <c r="DQ22" s="359">
        <f>DQ28</f>
        <v/>
      </c>
      <c r="DR22" s="359">
        <f>DR28</f>
        <v/>
      </c>
      <c r="DS22" s="359">
        <f>DS28</f>
        <v/>
      </c>
      <c r="DT22" s="359">
        <f>DT28</f>
        <v/>
      </c>
      <c r="DU22" s="359">
        <f>DU28</f>
        <v/>
      </c>
      <c r="DV22" s="359">
        <f>DV28</f>
        <v/>
      </c>
      <c r="DW22" s="359">
        <f>DW28</f>
        <v/>
      </c>
      <c r="DX22" s="359">
        <f>DX28</f>
        <v/>
      </c>
      <c r="DY22" s="359">
        <f>DY28</f>
        <v/>
      </c>
      <c r="DZ22" s="359">
        <f>DZ28</f>
        <v/>
      </c>
      <c r="EA22" s="359">
        <f>EA28</f>
        <v/>
      </c>
      <c r="EB22" s="359">
        <f>EB28</f>
        <v/>
      </c>
      <c r="EC22" s="359">
        <f>EC28</f>
        <v/>
      </c>
      <c r="ED22" s="359">
        <f>ED28</f>
        <v/>
      </c>
      <c r="EE22" s="359">
        <f>EE28</f>
        <v/>
      </c>
      <c r="EF22" s="359">
        <f>EF28</f>
        <v/>
      </c>
      <c r="EG22" s="359">
        <f>EG28</f>
        <v/>
      </c>
      <c r="EH22" s="359">
        <f>EH28</f>
        <v/>
      </c>
      <c r="EI22" s="359">
        <f>EI28</f>
        <v/>
      </c>
      <c r="EJ22" s="359">
        <f>EJ28</f>
        <v/>
      </c>
      <c r="EK22" s="359">
        <f>EK28</f>
        <v/>
      </c>
      <c r="EL22" s="359">
        <f>EL28</f>
        <v/>
      </c>
      <c r="EM22" s="359">
        <f>EM28</f>
        <v/>
      </c>
      <c r="EN22" s="359">
        <f>EN28</f>
        <v/>
      </c>
      <c r="EO22" s="359">
        <f>EO28</f>
        <v/>
      </c>
      <c r="EP22" s="359">
        <f>EP28</f>
        <v/>
      </c>
      <c r="EQ22" s="359">
        <f>EQ28</f>
        <v/>
      </c>
      <c r="ER22" s="359">
        <f>ER28</f>
        <v/>
      </c>
      <c r="ES22" s="359">
        <f>ES28</f>
        <v/>
      </c>
      <c r="ET22" s="359">
        <f>ET28</f>
        <v/>
      </c>
      <c r="EU22" s="359">
        <f>EU28</f>
        <v/>
      </c>
      <c r="EV22" s="359">
        <f>EV28</f>
        <v/>
      </c>
      <c r="EW22" s="359">
        <f>EW28</f>
        <v/>
      </c>
      <c r="EX22" s="359">
        <f>EX28</f>
        <v/>
      </c>
      <c r="EY22" s="359">
        <f>EY28</f>
        <v/>
      </c>
      <c r="EZ22" s="359">
        <f>EZ28</f>
        <v/>
      </c>
      <c r="FA22" s="359">
        <f>FA28</f>
        <v/>
      </c>
      <c r="FB22" s="359">
        <f>FB28</f>
        <v/>
      </c>
      <c r="FC22" s="359">
        <f>FC28</f>
        <v/>
      </c>
      <c r="FD22" s="359">
        <f>FD28</f>
        <v/>
      </c>
      <c r="FE22" s="359">
        <f>FE28</f>
        <v/>
      </c>
      <c r="FF22" s="359">
        <f>FF28</f>
        <v/>
      </c>
      <c r="FG22" s="359">
        <f>FG28</f>
        <v/>
      </c>
      <c r="FH22" s="359">
        <f>FH28</f>
        <v/>
      </c>
      <c r="FI22" s="359">
        <f>FI28</f>
        <v/>
      </c>
      <c r="FJ22" s="359">
        <f>FJ28</f>
        <v/>
      </c>
      <c r="FK22" s="359">
        <f>FK28</f>
        <v/>
      </c>
      <c r="FL22" s="359">
        <f>FL28</f>
        <v/>
      </c>
      <c r="FM22" s="359">
        <f>FM28</f>
        <v/>
      </c>
      <c r="FN22" s="359">
        <f>FN28</f>
        <v/>
      </c>
      <c r="FO22" s="359">
        <f>FO28</f>
        <v/>
      </c>
      <c r="FP22" s="359">
        <f>FP28</f>
        <v/>
      </c>
      <c r="FQ22" s="359">
        <f>FQ28</f>
        <v/>
      </c>
      <c r="FR22" s="359">
        <f>FR28</f>
        <v/>
      </c>
      <c r="FS22" s="359">
        <f>FS28</f>
        <v/>
      </c>
      <c r="FT22" s="359">
        <f>FT28</f>
        <v/>
      </c>
      <c r="FU22" s="359">
        <f>FU28</f>
        <v/>
      </c>
      <c r="FV22" s="359">
        <f>FV28</f>
        <v/>
      </c>
      <c r="FW22" s="359">
        <f>FW28</f>
        <v/>
      </c>
      <c r="FX22" s="359">
        <f>FX28</f>
        <v/>
      </c>
      <c r="FY22" s="359">
        <f>FY28</f>
        <v/>
      </c>
      <c r="FZ22" s="359">
        <f>FZ28</f>
        <v/>
      </c>
      <c r="GA22" s="359">
        <f>GA28</f>
        <v/>
      </c>
      <c r="GB22" s="359">
        <f>GB28</f>
        <v/>
      </c>
      <c r="GC22" s="359">
        <f>GC28</f>
        <v/>
      </c>
      <c r="GD22" s="359">
        <f>GD28</f>
        <v/>
      </c>
      <c r="GE22" s="359">
        <f>GE28</f>
        <v/>
      </c>
      <c r="GF22" s="359">
        <f>GF28</f>
        <v/>
      </c>
      <c r="GG22" s="359">
        <f>GG28</f>
        <v/>
      </c>
      <c r="GH22" s="359">
        <f>GH28</f>
        <v/>
      </c>
      <c r="GI22" s="359">
        <f>GI28</f>
        <v/>
      </c>
      <c r="GJ22" s="359">
        <f>GJ28</f>
        <v/>
      </c>
      <c r="GK22" s="359">
        <f>GK28</f>
        <v/>
      </c>
      <c r="GL22" s="359">
        <f>GL28</f>
        <v/>
      </c>
      <c r="GM22" s="359">
        <f>GM28</f>
        <v/>
      </c>
      <c r="GN22" s="359">
        <f>GN28</f>
        <v/>
      </c>
      <c r="GO22" s="359">
        <f>GO28</f>
        <v/>
      </c>
      <c r="GP22" s="359">
        <f>GP28</f>
        <v/>
      </c>
      <c r="GQ22" s="359">
        <f>GQ28</f>
        <v/>
      </c>
      <c r="GR22" s="359">
        <f>GR28</f>
        <v/>
      </c>
      <c r="GS22" s="359">
        <f>GS28</f>
        <v/>
      </c>
      <c r="GT22" s="359">
        <f>GT28</f>
        <v/>
      </c>
      <c r="GU22" s="359">
        <f>GU28</f>
        <v/>
      </c>
      <c r="GV22" s="359">
        <f>GV28</f>
        <v/>
      </c>
      <c r="GW22" s="359">
        <f>GW28</f>
        <v/>
      </c>
      <c r="GX22" s="359">
        <f>GX28</f>
        <v/>
      </c>
    </row>
    <row r="24">
      <c r="A24" s="0" t="n">
        <v>17</v>
      </c>
      <c r="B24" s="0" t="n">
        <v>0</v>
      </c>
      <c r="C24" s="0">
        <f>ROW(SmtRes!A8)</f>
        <v/>
      </c>
      <c r="D24" s="0">
        <f>ROW(EtalonRes!A7)</f>
        <v/>
      </c>
      <c r="E24" s="0" t="inlineStr">
        <is>
          <t>1</t>
        </is>
      </c>
      <c r="F24" s="0" t="inlineStr">
        <is>
          <t>65-16-3</t>
        </is>
      </c>
      <c r="G24" s="0" t="inlineStr">
        <is>
          <t>Смена сгонов у трубопроводов диаметром до 50 мм / прим муфта</t>
        </is>
      </c>
      <c r="H24" s="0" t="inlineStr">
        <is>
          <t>100 сгонов</t>
        </is>
      </c>
      <c r="I24" s="0">
        <f>ROUND(ROUND(1/100,4),7)</f>
        <v/>
      </c>
      <c r="J24" s="0" t="n">
        <v>0</v>
      </c>
      <c r="K24" s="0">
        <f>ROUND(ROUND(1/100,4),7)</f>
        <v/>
      </c>
      <c r="O24" s="0">
        <f>ROUND(CP24,0)</f>
        <v/>
      </c>
      <c r="P24" s="0">
        <f>ROUND(CQ24*I24,0)</f>
        <v/>
      </c>
      <c r="Q24" s="0">
        <f>(ROUND((ROUND(((ET24)*I24),0)*BB24),0)+ROUND((ROUND(((AE24-(EU24))*I24),0)*BS24),0))</f>
        <v/>
      </c>
      <c r="R24" s="0">
        <f>(ROUND((ROUND(((EU24)*I24),0)*BS24),0)+ROUND((ROUND(((AE24-(EU24))*I24),0)*BS24),0))</f>
        <v/>
      </c>
      <c r="S24" s="0">
        <f>ROUND(CT24*I24,0)</f>
        <v/>
      </c>
      <c r="T24" s="0">
        <f>ROUND(CU24*I24,0)</f>
        <v/>
      </c>
      <c r="U24" s="0">
        <f>ROUND(CV24*I24,7)</f>
        <v/>
      </c>
      <c r="V24" s="0">
        <f>ROUND(CW24*I24,7)</f>
        <v/>
      </c>
      <c r="W24" s="0">
        <f>ROUND(CX24*I24,0)</f>
        <v/>
      </c>
      <c r="X24" s="0">
        <f>ROUND(CY24,0)</f>
        <v/>
      </c>
      <c r="Y24" s="0">
        <f>ROUND(CZ24,0)</f>
        <v/>
      </c>
      <c r="AA24" s="0" t="n">
        <v>78845955</v>
      </c>
      <c r="AB24" s="0">
        <f>ROUND((AC24+AD24+AF24),2)</f>
        <v/>
      </c>
      <c r="AC24" s="0">
        <f>ROUND((ES24),2)</f>
        <v/>
      </c>
      <c r="AD24" s="0">
        <f>ROUND((((ET24)-(EU24))+AE24),2)</f>
        <v/>
      </c>
      <c r="AE24" s="0">
        <f>ROUND((EU24),2)</f>
        <v/>
      </c>
      <c r="AF24" s="0">
        <f>ROUND((EV24),2)</f>
        <v/>
      </c>
      <c r="AG24" s="0">
        <f>ROUND((AP24),2)</f>
        <v/>
      </c>
      <c r="AH24" s="0">
        <f>(EW24)</f>
        <v/>
      </c>
      <c r="AI24" s="0">
        <f>(EX24)</f>
        <v/>
      </c>
      <c r="AJ24" s="0">
        <f>(AS24)</f>
        <v/>
      </c>
      <c r="AK24" s="0" t="n">
        <v>3617.87</v>
      </c>
      <c r="AL24" s="0" t="n">
        <v>2939.22</v>
      </c>
      <c r="AM24" s="0" t="n">
        <v>3.44</v>
      </c>
      <c r="AN24" s="0" t="n">
        <v>1.49</v>
      </c>
      <c r="AO24" s="0" t="n">
        <v>675.21</v>
      </c>
      <c r="AP24" s="0" t="n">
        <v>0</v>
      </c>
      <c r="AQ24" s="0" t="n">
        <v>71</v>
      </c>
      <c r="AR24" s="0" t="n">
        <v>0.11</v>
      </c>
      <c r="AS24" s="0" t="n">
        <v>0</v>
      </c>
      <c r="AT24" s="0" t="n">
        <v>103</v>
      </c>
      <c r="AU24" s="0" t="n">
        <v>52</v>
      </c>
      <c r="AV24" s="0" t="n">
        <v>1</v>
      </c>
      <c r="AW24" s="0" t="n">
        <v>1</v>
      </c>
      <c r="AZ24" s="0" t="n">
        <v>1</v>
      </c>
      <c r="BA24" s="0" t="n">
        <v>52.25</v>
      </c>
      <c r="BB24" s="0" t="n">
        <v>23.31</v>
      </c>
      <c r="BC24" s="0" t="n">
        <v>13.54</v>
      </c>
      <c r="BD24" s="0" t="inlineStr"/>
      <c r="BE24" s="0" t="inlineStr"/>
      <c r="BF24" s="0" t="inlineStr"/>
      <c r="BG24" s="0" t="inlineStr"/>
      <c r="BH24" s="0" t="n">
        <v>0</v>
      </c>
      <c r="BI24" s="0" t="n">
        <v>1</v>
      </c>
      <c r="BJ24" s="0" t="inlineStr">
        <is>
          <t>ТЕРр Московской обл., 65-16-3, приказ Минстроя России №675/пр от 28.02.2017 № 263/пр</t>
        </is>
      </c>
      <c r="BM24" s="0" t="n">
        <v>65008</v>
      </c>
      <c r="BN24" s="0" t="n">
        <v>0</v>
      </c>
      <c r="BO24" s="0" t="inlineStr">
        <is>
          <t>65-16-3</t>
        </is>
      </c>
      <c r="BP24" s="0" t="n">
        <v>1</v>
      </c>
      <c r="BQ24" s="0" t="n">
        <v>6</v>
      </c>
      <c r="BR24" s="0" t="n">
        <v>0</v>
      </c>
      <c r="BS24" s="0" t="n">
        <v>52.25</v>
      </c>
      <c r="BT24" s="0" t="n">
        <v>1</v>
      </c>
      <c r="BU24" s="0" t="n">
        <v>1</v>
      </c>
      <c r="BV24" s="0" t="n">
        <v>1</v>
      </c>
      <c r="BW24" s="0" t="n">
        <v>1</v>
      </c>
      <c r="BX24" s="0" t="n">
        <v>1</v>
      </c>
      <c r="BY24" s="0" t="inlineStr"/>
      <c r="BZ24" s="0" t="n">
        <v>103</v>
      </c>
      <c r="CA24" s="0" t="n">
        <v>52</v>
      </c>
      <c r="CB24" s="0" t="inlineStr"/>
      <c r="CE24" s="0" t="n">
        <v>12</v>
      </c>
      <c r="CF24" s="0" t="n">
        <v>0</v>
      </c>
      <c r="CG24" s="0" t="n">
        <v>0</v>
      </c>
      <c r="CM24" s="0" t="n">
        <v>0</v>
      </c>
      <c r="CN24" s="0" t="inlineStr"/>
      <c r="CO24" s="0" t="n">
        <v>0</v>
      </c>
      <c r="CP24" s="0">
        <f>(P24+Q24+S24)</f>
        <v/>
      </c>
      <c r="CQ24" s="0">
        <f>AC24*BC24</f>
        <v/>
      </c>
      <c r="CR24" s="0">
        <f>(ROUND((ROUND(((ET24)*1),0)*BB24),0)+ROUND((ROUND(((AE24-(EU24))*1),0)*BS24),0))</f>
        <v/>
      </c>
      <c r="CS24" s="0">
        <f>(ROUND((ROUND(((EU24)*1),0)*BS24),0)+ROUND((ROUND(((AE24-(EU24))*1),0)*BS24),0))</f>
        <v/>
      </c>
      <c r="CT24" s="0">
        <f>AF24*BA24</f>
        <v/>
      </c>
      <c r="CU24" s="0">
        <f>AG24</f>
        <v/>
      </c>
      <c r="CV24" s="0">
        <f>AH24</f>
        <v/>
      </c>
      <c r="CW24" s="0">
        <f>AI24</f>
        <v/>
      </c>
      <c r="CX24" s="0">
        <f>AJ24</f>
        <v/>
      </c>
      <c r="CY24" s="0">
        <f>(((S24+R24)*AT24)/100)</f>
        <v/>
      </c>
      <c r="CZ24" s="0">
        <f>(((S24+R24)*AU24)/100)</f>
        <v/>
      </c>
      <c r="DC24" s="0" t="inlineStr"/>
      <c r="DD24" s="0" t="inlineStr"/>
      <c r="DE24" s="0" t="inlineStr"/>
      <c r="DF24" s="0" t="inlineStr"/>
      <c r="DG24" s="0" t="inlineStr"/>
      <c r="DH24" s="0" t="inlineStr"/>
      <c r="DI24" s="0" t="inlineStr"/>
      <c r="DJ24" s="0" t="inlineStr"/>
      <c r="DK24" s="0" t="inlineStr"/>
      <c r="DL24" s="0" t="inlineStr"/>
      <c r="DM24" s="0" t="inlineStr"/>
      <c r="DN24" s="0" t="n">
        <v>0</v>
      </c>
      <c r="DO24" s="0" t="n">
        <v>0</v>
      </c>
      <c r="DP24" s="0" t="n">
        <v>1</v>
      </c>
      <c r="DQ24" s="0" t="n">
        <v>1</v>
      </c>
      <c r="DU24" s="0" t="n">
        <v>1013</v>
      </c>
      <c r="DV24" s="0" t="inlineStr">
        <is>
          <t>100 сгонов</t>
        </is>
      </c>
      <c r="DW24" s="0" t="inlineStr">
        <is>
          <t>100 сгонов</t>
        </is>
      </c>
      <c r="DX24" s="0" t="n">
        <v>1</v>
      </c>
      <c r="DZ24" s="0" t="inlineStr"/>
      <c r="EA24" s="0" t="inlineStr"/>
      <c r="EB24" s="0" t="inlineStr"/>
      <c r="EC24" s="0" t="inlineStr"/>
      <c r="EE24" s="0" t="n">
        <v>78726002</v>
      </c>
      <c r="EF24" s="0" t="n">
        <v>6</v>
      </c>
      <c r="EG24" s="0" t="inlineStr">
        <is>
          <t>Ремонтно-строительные работы</t>
        </is>
      </c>
      <c r="EH24" s="0" t="n">
        <v>99</v>
      </c>
      <c r="EI24" s="0" t="inlineStr">
        <is>
          <t>Внутренние санитарно-технические работы</t>
        </is>
      </c>
      <c r="EJ24" s="0" t="n">
        <v>1</v>
      </c>
      <c r="EK24" s="0" t="n">
        <v>65008</v>
      </c>
      <c r="EL24" s="0" t="inlineStr">
        <is>
          <t>Внутренние санитарнотехнические работы: смена труб, санприборов, запорной арматуры и другое</t>
        </is>
      </c>
      <c r="EM24" s="0" t="inlineStr">
        <is>
          <t>рФЕР-65</t>
        </is>
      </c>
      <c r="EO24" s="0" t="inlineStr"/>
      <c r="EQ24" s="0" t="n">
        <v>0</v>
      </c>
      <c r="ER24" s="0" t="n">
        <v>3617.87</v>
      </c>
      <c r="ES24" s="0" t="n">
        <v>2939.22</v>
      </c>
      <c r="ET24" s="0" t="n">
        <v>3.44</v>
      </c>
      <c r="EU24" s="0" t="n">
        <v>1.49</v>
      </c>
      <c r="EV24" s="0" t="n">
        <v>675.21</v>
      </c>
      <c r="EW24" s="0" t="n">
        <v>71</v>
      </c>
      <c r="EX24" s="0" t="n">
        <v>0.11</v>
      </c>
      <c r="EY24" s="0" t="n">
        <v>0</v>
      </c>
      <c r="FQ24" s="0" t="n">
        <v>0</v>
      </c>
      <c r="FR24" s="0" t="n">
        <v>0</v>
      </c>
      <c r="FS24" s="0" t="n">
        <v>0</v>
      </c>
      <c r="FX24" s="0" t="n">
        <v>103</v>
      </c>
      <c r="FY24" s="0" t="n">
        <v>52</v>
      </c>
      <c r="GA24" s="0" t="inlineStr"/>
      <c r="GD24" s="0" t="n">
        <v>1</v>
      </c>
      <c r="GF24" s="0" t="n">
        <v>1831762279</v>
      </c>
      <c r="GG24" s="0" t="n">
        <v>2</v>
      </c>
      <c r="GH24" s="0" t="n">
        <v>1</v>
      </c>
      <c r="GI24" s="0" t="n">
        <v>2</v>
      </c>
      <c r="GJ24" s="0" t="n">
        <v>0</v>
      </c>
      <c r="GK24" s="0" t="n">
        <v>0</v>
      </c>
      <c r="GL24" s="0">
        <f>ROUND(IF(AND(BH24=3,BI24=3,FS24&lt;&gt;0),P24,0),0)</f>
        <v/>
      </c>
      <c r="GM24" s="0">
        <f>ROUND(O24+X24+Y24,0)+GX24</f>
        <v/>
      </c>
      <c r="GN24" s="0">
        <f>IF(OR(BI24=0,BI24=1),GM24-GX24,0)</f>
        <v/>
      </c>
      <c r="GO24" s="0">
        <f>IF(BI24=2,GM24-GX24,0)</f>
        <v/>
      </c>
      <c r="GP24" s="0">
        <f>IF(BI24=4,GM24-GX24,0)</f>
        <v/>
      </c>
      <c r="GR24" s="0" t="n">
        <v>0</v>
      </c>
      <c r="GS24" s="0" t="n">
        <v>3</v>
      </c>
      <c r="GT24" s="0" t="n">
        <v>0</v>
      </c>
      <c r="GU24" s="0" t="inlineStr"/>
      <c r="GV24" s="0">
        <f>ROUND((GT24),2)</f>
        <v/>
      </c>
      <c r="GW24" s="0" t="n">
        <v>1</v>
      </c>
      <c r="GX24" s="0">
        <f>ROUND(HC24*I24,0)</f>
        <v/>
      </c>
      <c r="HA24" s="0" t="n">
        <v>0</v>
      </c>
      <c r="HB24" s="0" t="n">
        <v>0</v>
      </c>
      <c r="HC24" s="0">
        <f>GV24*GW24</f>
        <v/>
      </c>
      <c r="HE24" s="0" t="inlineStr"/>
      <c r="HF24" s="0" t="inlineStr"/>
      <c r="HM24" s="0" t="inlineStr"/>
      <c r="HN24" s="0" t="inlineStr">
        <is>
          <t>Пр/812-099.2-1</t>
        </is>
      </c>
      <c r="HO24" s="0" t="inlineStr">
        <is>
          <t>Пр/774-099.2</t>
        </is>
      </c>
      <c r="HP24" s="0" t="inlineStr">
        <is>
          <t>Внутренние санитарнотехнические работы: смена труб, санприборов, запорной арматуры и другое</t>
        </is>
      </c>
      <c r="HQ24" s="0" t="inlineStr">
        <is>
          <t>Внутренние санитарнотехнические работы: смена труб, санприборов, запорной арматуры и другое</t>
        </is>
      </c>
      <c r="HS24" s="0" t="n">
        <v>0</v>
      </c>
      <c r="IK24" s="0" t="n">
        <v>0</v>
      </c>
    </row>
    <row r="25">
      <c r="A25" s="0" t="n">
        <v>18</v>
      </c>
      <c r="B25" s="0" t="n">
        <v>0</v>
      </c>
      <c r="C25" s="0" t="n">
        <v>7</v>
      </c>
      <c r="E25" s="0" t="inlineStr">
        <is>
          <t>1,1</t>
        </is>
      </c>
      <c r="F25" s="0" t="inlineStr">
        <is>
          <t>302-1241</t>
        </is>
      </c>
      <c r="G25" s="0" t="inlineStr">
        <is>
          <t>Сгоны стальные с муфтой и контргайкой, диаметром 50 мм</t>
        </is>
      </c>
      <c r="H25" s="0" t="inlineStr">
        <is>
          <t>шт.</t>
        </is>
      </c>
      <c r="I25" s="0">
        <f>I24*J25</f>
        <v/>
      </c>
      <c r="J25" s="0" t="n">
        <v>-100</v>
      </c>
      <c r="K25" s="0" t="n">
        <v>-100</v>
      </c>
      <c r="O25" s="0">
        <f>ROUND(CP25,0)</f>
        <v/>
      </c>
      <c r="P25" s="0">
        <f>ROUND(CQ25*I25,0)</f>
        <v/>
      </c>
      <c r="Q25" s="0">
        <f>(ROUND((ROUND(((ET25)*I25),0)*BB25),0)+ROUND((ROUND(((AE25-(EU25))*I25),0)*BS25),0))</f>
        <v/>
      </c>
      <c r="R25" s="0">
        <f>(ROUND((ROUND(((EU25)*I25),0)*BS25),0)+ROUND((ROUND(((AE25-(EU25))*I25),0)*BS25),0))</f>
        <v/>
      </c>
      <c r="S25" s="0">
        <f>ROUND(CT25*I25,0)</f>
        <v/>
      </c>
      <c r="T25" s="0">
        <f>ROUND(CU25*I25,0)</f>
        <v/>
      </c>
      <c r="U25" s="0">
        <f>ROUND(CV25*I25,7)</f>
        <v/>
      </c>
      <c r="V25" s="0">
        <f>ROUND(CW25*I25,7)</f>
        <v/>
      </c>
      <c r="W25" s="0">
        <f>ROUND(CX25*I25,0)</f>
        <v/>
      </c>
      <c r="X25" s="0">
        <f>ROUND(CY25,0)</f>
        <v/>
      </c>
      <c r="Y25" s="0">
        <f>ROUND(CZ25,0)</f>
        <v/>
      </c>
      <c r="AA25" s="0" t="n">
        <v>78845955</v>
      </c>
      <c r="AB25" s="0">
        <f>ROUND((AC25+AD25+AF25),2)</f>
        <v/>
      </c>
      <c r="AC25" s="0">
        <f>ROUND((ES25),2)</f>
        <v/>
      </c>
      <c r="AD25" s="0">
        <f>ROUND((((ET25)-(EU25))+AE25),2)</f>
        <v/>
      </c>
      <c r="AE25" s="0">
        <f>ROUND((EU25),2)</f>
        <v/>
      </c>
      <c r="AF25" s="0">
        <f>ROUND((EV25),2)</f>
        <v/>
      </c>
      <c r="AG25" s="0">
        <f>ROUND((AP25),2)</f>
        <v/>
      </c>
      <c r="AH25" s="0">
        <f>(EW25)</f>
        <v/>
      </c>
      <c r="AI25" s="0">
        <f>(EX25)</f>
        <v/>
      </c>
      <c r="AJ25" s="0">
        <f>(AS25)</f>
        <v/>
      </c>
      <c r="AK25" s="0" t="n">
        <v>28.58</v>
      </c>
      <c r="AL25" s="0" t="n">
        <v>28.58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  <c r="AS25" s="0" t="n">
        <v>0</v>
      </c>
      <c r="AT25" s="0" t="n">
        <v>103</v>
      </c>
      <c r="AU25" s="0" t="n">
        <v>52</v>
      </c>
      <c r="AV25" s="0" t="n">
        <v>1</v>
      </c>
      <c r="AW25" s="0" t="n">
        <v>1</v>
      </c>
      <c r="AZ25" s="0" t="n">
        <v>1</v>
      </c>
      <c r="BA25" s="0" t="n">
        <v>1</v>
      </c>
      <c r="BB25" s="0" t="n">
        <v>1</v>
      </c>
      <c r="BC25" s="0" t="n">
        <v>13.7</v>
      </c>
      <c r="BD25" s="0" t="inlineStr"/>
      <c r="BE25" s="0" t="inlineStr"/>
      <c r="BF25" s="0" t="inlineStr"/>
      <c r="BG25" s="0" t="inlineStr"/>
      <c r="BH25" s="0" t="n">
        <v>3</v>
      </c>
      <c r="BI25" s="0" t="n">
        <v>1</v>
      </c>
      <c r="BJ25" s="0" t="inlineStr">
        <is>
          <t>ТССЦ Московской обл., 302-1241, приказ Минстроя России №675/пр от 28.02.2017 № 256/пр</t>
        </is>
      </c>
      <c r="BM25" s="0" t="n">
        <v>65008</v>
      </c>
      <c r="BN25" s="0" t="n">
        <v>0</v>
      </c>
      <c r="BO25" s="0" t="inlineStr">
        <is>
          <t>302-1241</t>
        </is>
      </c>
      <c r="BP25" s="0" t="n">
        <v>1</v>
      </c>
      <c r="BQ25" s="0" t="n">
        <v>6</v>
      </c>
      <c r="BR25" s="0" t="n">
        <v>1</v>
      </c>
      <c r="BS25" s="0" t="n">
        <v>1</v>
      </c>
      <c r="BT25" s="0" t="n">
        <v>1</v>
      </c>
      <c r="BU25" s="0" t="n">
        <v>1</v>
      </c>
      <c r="BV25" s="0" t="n">
        <v>1</v>
      </c>
      <c r="BW25" s="0" t="n">
        <v>1</v>
      </c>
      <c r="BX25" s="0" t="n">
        <v>1</v>
      </c>
      <c r="BY25" s="0" t="inlineStr"/>
      <c r="BZ25" s="0" t="n">
        <v>103</v>
      </c>
      <c r="CA25" s="0" t="n">
        <v>52</v>
      </c>
      <c r="CB25" s="0" t="inlineStr"/>
      <c r="CE25" s="0" t="n">
        <v>12</v>
      </c>
      <c r="CF25" s="0" t="n">
        <v>0</v>
      </c>
      <c r="CG25" s="0" t="n">
        <v>0</v>
      </c>
      <c r="CM25" s="0" t="n">
        <v>0</v>
      </c>
      <c r="CN25" s="0" t="inlineStr"/>
      <c r="CO25" s="0" t="n">
        <v>0</v>
      </c>
      <c r="CP25" s="0">
        <f>(P25+Q25+S25)</f>
        <v/>
      </c>
      <c r="CQ25" s="0">
        <f>AC25*BC25</f>
        <v/>
      </c>
      <c r="CR25" s="0">
        <f>(ROUND((ROUND(((ET25)*1),0)*BB25),0)+ROUND((ROUND(((AE25-(EU25))*1),0)*BS25),0))</f>
        <v/>
      </c>
      <c r="CS25" s="0">
        <f>(ROUND((ROUND(((EU25)*1),0)*BS25),0)+ROUND((ROUND(((AE25-(EU25))*1),0)*BS25),0))</f>
        <v/>
      </c>
      <c r="CT25" s="0">
        <f>AF25*BA25</f>
        <v/>
      </c>
      <c r="CU25" s="0">
        <f>AG25</f>
        <v/>
      </c>
      <c r="CV25" s="0">
        <f>AH25</f>
        <v/>
      </c>
      <c r="CW25" s="0">
        <f>AI25</f>
        <v/>
      </c>
      <c r="CX25" s="0">
        <f>AJ25</f>
        <v/>
      </c>
      <c r="CY25" s="0">
        <f>(((S25+R25)*AT25)/100)</f>
        <v/>
      </c>
      <c r="CZ25" s="0">
        <f>(((S25+R25)*AU25)/100)</f>
        <v/>
      </c>
      <c r="DC25" s="0" t="inlineStr"/>
      <c r="DD25" s="0" t="inlineStr"/>
      <c r="DE25" s="0" t="inlineStr"/>
      <c r="DF25" s="0" t="inlineStr"/>
      <c r="DG25" s="0" t="inlineStr"/>
      <c r="DH25" s="0" t="inlineStr"/>
      <c r="DI25" s="0" t="inlineStr"/>
      <c r="DJ25" s="0" t="inlineStr"/>
      <c r="DK25" s="0" t="inlineStr"/>
      <c r="DL25" s="0" t="inlineStr"/>
      <c r="DM25" s="0" t="inlineStr"/>
      <c r="DN25" s="0" t="n">
        <v>0</v>
      </c>
      <c r="DO25" s="0" t="n">
        <v>0</v>
      </c>
      <c r="DP25" s="0" t="n">
        <v>1</v>
      </c>
      <c r="DQ25" s="0" t="n">
        <v>1</v>
      </c>
      <c r="DU25" s="0" t="n">
        <v>1010</v>
      </c>
      <c r="DV25" s="0" t="inlineStr">
        <is>
          <t>шт.</t>
        </is>
      </c>
      <c r="DW25" s="0" t="inlineStr">
        <is>
          <t>шт.</t>
        </is>
      </c>
      <c r="DX25" s="0" t="n">
        <v>1</v>
      </c>
      <c r="DZ25" s="0" t="inlineStr"/>
      <c r="EA25" s="0" t="inlineStr"/>
      <c r="EB25" s="0" t="inlineStr"/>
      <c r="EC25" s="0" t="inlineStr"/>
      <c r="EE25" s="0" t="n">
        <v>78726002</v>
      </c>
      <c r="EF25" s="0" t="n">
        <v>6</v>
      </c>
      <c r="EG25" s="0" t="inlineStr">
        <is>
          <t>Ремонтно-строительные работы</t>
        </is>
      </c>
      <c r="EH25" s="0" t="n">
        <v>99</v>
      </c>
      <c r="EI25" s="0" t="inlineStr">
        <is>
          <t>Внутренние санитарно-технические работы</t>
        </is>
      </c>
      <c r="EJ25" s="0" t="n">
        <v>1</v>
      </c>
      <c r="EK25" s="0" t="n">
        <v>65008</v>
      </c>
      <c r="EL25" s="0" t="inlineStr">
        <is>
          <t>Внутренние санитарнотехнические работы: смена труб, санприборов, запорной арматуры и другое</t>
        </is>
      </c>
      <c r="EM25" s="0" t="inlineStr">
        <is>
          <t>рФЕР-65</t>
        </is>
      </c>
      <c r="EO25" s="0" t="inlineStr"/>
      <c r="EQ25" s="0" t="n">
        <v>0</v>
      </c>
      <c r="ER25" s="0" t="n">
        <v>28.58</v>
      </c>
      <c r="ES25" s="0" t="n">
        <v>28.58</v>
      </c>
      <c r="ET25" s="0" t="n">
        <v>0</v>
      </c>
      <c r="EU25" s="0" t="n">
        <v>0</v>
      </c>
      <c r="EV25" s="0" t="n">
        <v>0</v>
      </c>
      <c r="EW25" s="0" t="n">
        <v>0</v>
      </c>
      <c r="EX25" s="0" t="n">
        <v>0</v>
      </c>
      <c r="FQ25" s="0" t="n">
        <v>0</v>
      </c>
      <c r="FR25" s="0" t="n">
        <v>0</v>
      </c>
      <c r="FS25" s="0" t="n">
        <v>0</v>
      </c>
      <c r="FX25" s="0" t="n">
        <v>103</v>
      </c>
      <c r="FY25" s="0" t="n">
        <v>52</v>
      </c>
      <c r="GA25" s="0" t="inlineStr"/>
      <c r="GD25" s="0" t="n">
        <v>1</v>
      </c>
      <c r="GF25" s="0" t="n">
        <v>-1108176549</v>
      </c>
      <c r="GG25" s="0" t="n">
        <v>2</v>
      </c>
      <c r="GH25" s="0" t="n">
        <v>1</v>
      </c>
      <c r="GI25" s="0" t="n">
        <v>2</v>
      </c>
      <c r="GJ25" s="0" t="n">
        <v>0</v>
      </c>
      <c r="GK25" s="0" t="n">
        <v>0</v>
      </c>
      <c r="GL25" s="0">
        <f>ROUND(IF(AND(BH25=3,BI25=3,FS25&lt;&gt;0),P25,0),0)</f>
        <v/>
      </c>
      <c r="GM25" s="0">
        <f>ROUND(O25+X25+Y25,0)+GX25</f>
        <v/>
      </c>
      <c r="GN25" s="0">
        <f>IF(OR(BI25=0,BI25=1),GM25-GX25,0)</f>
        <v/>
      </c>
      <c r="GO25" s="0">
        <f>IF(BI25=2,GM25-GX25,0)</f>
        <v/>
      </c>
      <c r="GP25" s="0">
        <f>IF(BI25=4,GM25-GX25,0)</f>
        <v/>
      </c>
      <c r="GR25" s="0" t="n">
        <v>0</v>
      </c>
      <c r="GS25" s="0" t="n">
        <v>3</v>
      </c>
      <c r="GT25" s="0" t="n">
        <v>0</v>
      </c>
      <c r="GU25" s="0" t="inlineStr"/>
      <c r="GV25" s="0">
        <f>ROUND((GT25),2)</f>
        <v/>
      </c>
      <c r="GW25" s="0" t="n">
        <v>1</v>
      </c>
      <c r="GX25" s="0">
        <f>ROUND(HC25*I25,0)</f>
        <v/>
      </c>
      <c r="HA25" s="0" t="n">
        <v>0</v>
      </c>
      <c r="HB25" s="0" t="n">
        <v>0</v>
      </c>
      <c r="HC25" s="0">
        <f>GV25*GW25</f>
        <v/>
      </c>
      <c r="HE25" s="0" t="inlineStr"/>
      <c r="HF25" s="0" t="inlineStr"/>
      <c r="HM25" s="0" t="inlineStr"/>
      <c r="HN25" s="0" t="inlineStr">
        <is>
          <t>Пр/812-099.2-1</t>
        </is>
      </c>
      <c r="HO25" s="0" t="inlineStr">
        <is>
          <t>Пр/774-099.2</t>
        </is>
      </c>
      <c r="HP25" s="0" t="inlineStr">
        <is>
          <t>Внутренние санитарнотехнические работы: смена труб, санприборов, запорной арматуры и другое</t>
        </is>
      </c>
      <c r="HQ25" s="0" t="inlineStr">
        <is>
          <t>Внутренние санитарнотехнические работы: смена труб, санприборов, запорной арматуры и другое</t>
        </is>
      </c>
      <c r="HS25" s="0" t="n">
        <v>0</v>
      </c>
      <c r="IK25" s="0" t="n">
        <v>0</v>
      </c>
    </row>
    <row r="26">
      <c r="A26" s="0" t="n">
        <v>18</v>
      </c>
      <c r="B26" s="0" t="n">
        <v>0</v>
      </c>
      <c r="C26" s="0" t="n">
        <v>8</v>
      </c>
      <c r="E26" s="0" t="inlineStr">
        <is>
          <t>1,2</t>
        </is>
      </c>
      <c r="F26" s="0" t="inlineStr">
        <is>
          <t>507-4994</t>
        </is>
      </c>
      <c r="G26" s="0" t="inlineStr">
        <is>
          <t>Муфты стальные прямые диаметром 50 мм</t>
        </is>
      </c>
      <c r="H26" s="0" t="inlineStr">
        <is>
          <t>10 шт.</t>
        </is>
      </c>
      <c r="I26" s="0">
        <f>I24*J26</f>
        <v/>
      </c>
      <c r="J26" s="0" t="n">
        <v>100</v>
      </c>
      <c r="K26" s="0" t="n">
        <v>100</v>
      </c>
      <c r="O26" s="0">
        <f>ROUND(CP26,0)</f>
        <v/>
      </c>
      <c r="P26" s="0">
        <f>ROUND(CQ26*I26,0)</f>
        <v/>
      </c>
      <c r="Q26" s="0">
        <f>(ROUND((ROUND(((ET26)*I26),0)*BB26),0)+ROUND((ROUND(((AE26-(EU26))*I26),0)*BS26),0))</f>
        <v/>
      </c>
      <c r="R26" s="0">
        <f>(ROUND((ROUND(((EU26)*I26),0)*BS26),0)+ROUND((ROUND(((AE26-(EU26))*I26),0)*BS26),0))</f>
        <v/>
      </c>
      <c r="S26" s="0">
        <f>ROUND(CT26*I26,0)</f>
        <v/>
      </c>
      <c r="T26" s="0">
        <f>ROUND(CU26*I26,0)</f>
        <v/>
      </c>
      <c r="U26" s="0">
        <f>ROUND(CV26*I26,7)</f>
        <v/>
      </c>
      <c r="V26" s="0">
        <f>ROUND(CW26*I26,7)</f>
        <v/>
      </c>
      <c r="W26" s="0">
        <f>ROUND(CX26*I26,0)</f>
        <v/>
      </c>
      <c r="X26" s="0">
        <f>ROUND(CY26,0)</f>
        <v/>
      </c>
      <c r="Y26" s="0">
        <f>ROUND(CZ26,0)</f>
        <v/>
      </c>
      <c r="AA26" s="0" t="n">
        <v>78845955</v>
      </c>
      <c r="AB26" s="0">
        <f>ROUND((AC26+AD26+AF26),2)</f>
        <v/>
      </c>
      <c r="AC26" s="0">
        <f>ROUND((ES26),2)</f>
        <v/>
      </c>
      <c r="AD26" s="0">
        <f>ROUND((((ET26)-(EU26))+AE26),2)</f>
        <v/>
      </c>
      <c r="AE26" s="0">
        <f>ROUND((EU26),2)</f>
        <v/>
      </c>
      <c r="AF26" s="0">
        <f>ROUND((EV26),2)</f>
        <v/>
      </c>
      <c r="AG26" s="0">
        <f>ROUND((AP26),2)</f>
        <v/>
      </c>
      <c r="AH26" s="0">
        <f>(EW26)</f>
        <v/>
      </c>
      <c r="AI26" s="0">
        <f>(EX26)</f>
        <v/>
      </c>
      <c r="AJ26" s="0">
        <f>(AS26)</f>
        <v/>
      </c>
      <c r="AK26" s="0" t="n">
        <v>205.52</v>
      </c>
      <c r="AL26" s="0" t="n">
        <v>205.52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  <c r="AS26" s="0" t="n">
        <v>0.14</v>
      </c>
      <c r="AT26" s="0" t="n">
        <v>103</v>
      </c>
      <c r="AU26" s="0" t="n">
        <v>52</v>
      </c>
      <c r="AV26" s="0" t="n">
        <v>1</v>
      </c>
      <c r="AW26" s="0" t="n">
        <v>1</v>
      </c>
      <c r="AZ26" s="0" t="n">
        <v>1</v>
      </c>
      <c r="BA26" s="0" t="n">
        <v>1</v>
      </c>
      <c r="BB26" s="0" t="n">
        <v>1</v>
      </c>
      <c r="BC26" s="0" t="n">
        <v>6.54</v>
      </c>
      <c r="BD26" s="0" t="inlineStr"/>
      <c r="BE26" s="0" t="inlineStr"/>
      <c r="BF26" s="0" t="inlineStr"/>
      <c r="BG26" s="0" t="inlineStr"/>
      <c r="BH26" s="0" t="n">
        <v>3</v>
      </c>
      <c r="BI26" s="0" t="n">
        <v>1</v>
      </c>
      <c r="BJ26" s="0" t="inlineStr">
        <is>
          <t>ТССЦ Московской обл., 507-4994, приказ Минстроя России №675/пр от 28.02.2017 № 258/пр</t>
        </is>
      </c>
      <c r="BM26" s="0" t="n">
        <v>65008</v>
      </c>
      <c r="BN26" s="0" t="n">
        <v>0</v>
      </c>
      <c r="BO26" s="0" t="inlineStr">
        <is>
          <t>507-4994</t>
        </is>
      </c>
      <c r="BP26" s="0" t="n">
        <v>1</v>
      </c>
      <c r="BQ26" s="0" t="n">
        <v>6</v>
      </c>
      <c r="BR26" s="0" t="n">
        <v>0</v>
      </c>
      <c r="BS26" s="0" t="n">
        <v>1</v>
      </c>
      <c r="BT26" s="0" t="n">
        <v>1</v>
      </c>
      <c r="BU26" s="0" t="n">
        <v>1</v>
      </c>
      <c r="BV26" s="0" t="n">
        <v>1</v>
      </c>
      <c r="BW26" s="0" t="n">
        <v>1</v>
      </c>
      <c r="BX26" s="0" t="n">
        <v>1</v>
      </c>
      <c r="BY26" s="0" t="inlineStr"/>
      <c r="BZ26" s="0" t="n">
        <v>103</v>
      </c>
      <c r="CA26" s="0" t="n">
        <v>52</v>
      </c>
      <c r="CB26" s="0" t="inlineStr"/>
      <c r="CE26" s="0" t="n">
        <v>12</v>
      </c>
      <c r="CF26" s="0" t="n">
        <v>0</v>
      </c>
      <c r="CG26" s="0" t="n">
        <v>0</v>
      </c>
      <c r="CM26" s="0" t="n">
        <v>0</v>
      </c>
      <c r="CN26" s="0" t="inlineStr"/>
      <c r="CO26" s="0" t="n">
        <v>0</v>
      </c>
      <c r="CP26" s="0">
        <f>(P26+Q26+S26)</f>
        <v/>
      </c>
      <c r="CQ26" s="0">
        <f>AC26*BC26</f>
        <v/>
      </c>
      <c r="CR26" s="0">
        <f>(ROUND((ROUND(((ET26)*1),0)*BB26),0)+ROUND((ROUND(((AE26-(EU26))*1),0)*BS26),0))</f>
        <v/>
      </c>
      <c r="CS26" s="0">
        <f>(ROUND((ROUND(((EU26)*1),0)*BS26),0)+ROUND((ROUND(((AE26-(EU26))*1),0)*BS26),0))</f>
        <v/>
      </c>
      <c r="CT26" s="0">
        <f>AF26*BA26</f>
        <v/>
      </c>
      <c r="CU26" s="0">
        <f>AG26</f>
        <v/>
      </c>
      <c r="CV26" s="0">
        <f>AH26</f>
        <v/>
      </c>
      <c r="CW26" s="0">
        <f>AI26</f>
        <v/>
      </c>
      <c r="CX26" s="0">
        <f>AJ26</f>
        <v/>
      </c>
      <c r="CY26" s="0">
        <f>(((S26+R26)*AT26)/100)</f>
        <v/>
      </c>
      <c r="CZ26" s="0">
        <f>(((S26+R26)*AU26)/100)</f>
        <v/>
      </c>
      <c r="DC26" s="0" t="inlineStr"/>
      <c r="DD26" s="0" t="inlineStr"/>
      <c r="DE26" s="0" t="inlineStr"/>
      <c r="DF26" s="0" t="inlineStr"/>
      <c r="DG26" s="0" t="inlineStr"/>
      <c r="DH26" s="0" t="inlineStr"/>
      <c r="DI26" s="0" t="inlineStr"/>
      <c r="DJ26" s="0" t="inlineStr"/>
      <c r="DK26" s="0" t="inlineStr"/>
      <c r="DL26" s="0" t="inlineStr"/>
      <c r="DM26" s="0" t="inlineStr"/>
      <c r="DN26" s="0" t="n">
        <v>0</v>
      </c>
      <c r="DO26" s="0" t="n">
        <v>0</v>
      </c>
      <c r="DP26" s="0" t="n">
        <v>1</v>
      </c>
      <c r="DQ26" s="0" t="n">
        <v>1</v>
      </c>
      <c r="DU26" s="0" t="n">
        <v>1010</v>
      </c>
      <c r="DV26" s="0" t="inlineStr">
        <is>
          <t>10 шт.</t>
        </is>
      </c>
      <c r="DW26" s="0" t="inlineStr">
        <is>
          <t>10 шт.</t>
        </is>
      </c>
      <c r="DX26" s="0" t="n">
        <v>10</v>
      </c>
      <c r="DZ26" s="0" t="inlineStr"/>
      <c r="EA26" s="0" t="inlineStr"/>
      <c r="EB26" s="0" t="inlineStr"/>
      <c r="EC26" s="0" t="inlineStr"/>
      <c r="EE26" s="0" t="n">
        <v>78726002</v>
      </c>
      <c r="EF26" s="0" t="n">
        <v>6</v>
      </c>
      <c r="EG26" s="0" t="inlineStr">
        <is>
          <t>Ремонтно-строительные работы</t>
        </is>
      </c>
      <c r="EH26" s="0" t="n">
        <v>99</v>
      </c>
      <c r="EI26" s="0" t="inlineStr">
        <is>
          <t>Внутренние санитарно-технические работы</t>
        </is>
      </c>
      <c r="EJ26" s="0" t="n">
        <v>1</v>
      </c>
      <c r="EK26" s="0" t="n">
        <v>65008</v>
      </c>
      <c r="EL26" s="0" t="inlineStr">
        <is>
          <t>Внутренние санитарнотехнические работы: смена труб, санприборов, запорной арматуры и другое</t>
        </is>
      </c>
      <c r="EM26" s="0" t="inlineStr">
        <is>
          <t>рФЕР-65</t>
        </is>
      </c>
      <c r="EO26" s="0" t="inlineStr"/>
      <c r="EQ26" s="0" t="n">
        <v>0</v>
      </c>
      <c r="ER26" s="0" t="n">
        <v>205.52</v>
      </c>
      <c r="ES26" s="0" t="n">
        <v>205.52</v>
      </c>
      <c r="ET26" s="0" t="n">
        <v>0</v>
      </c>
      <c r="EU26" s="0" t="n">
        <v>0</v>
      </c>
      <c r="EV26" s="0" t="n">
        <v>0</v>
      </c>
      <c r="EW26" s="0" t="n">
        <v>0</v>
      </c>
      <c r="EX26" s="0" t="n">
        <v>0</v>
      </c>
      <c r="FQ26" s="0" t="n">
        <v>0</v>
      </c>
      <c r="FR26" s="0" t="n">
        <v>0</v>
      </c>
      <c r="FS26" s="0" t="n">
        <v>0</v>
      </c>
      <c r="FX26" s="0" t="n">
        <v>103</v>
      </c>
      <c r="FY26" s="0" t="n">
        <v>52</v>
      </c>
      <c r="GA26" s="0" t="inlineStr"/>
      <c r="GD26" s="0" t="n">
        <v>1</v>
      </c>
      <c r="GF26" s="0" t="n">
        <v>-506320507</v>
      </c>
      <c r="GG26" s="0" t="n">
        <v>2</v>
      </c>
      <c r="GH26" s="0" t="n">
        <v>1</v>
      </c>
      <c r="GI26" s="0" t="n">
        <v>2</v>
      </c>
      <c r="GJ26" s="0" t="n">
        <v>0</v>
      </c>
      <c r="GK26" s="0" t="n">
        <v>0</v>
      </c>
      <c r="GL26" s="0">
        <f>ROUND(IF(AND(BH26=3,BI26=3,FS26&lt;&gt;0),P26,0),0)</f>
        <v/>
      </c>
      <c r="GM26" s="0">
        <f>ROUND(O26+X26+Y26,0)+GX26</f>
        <v/>
      </c>
      <c r="GN26" s="0">
        <f>IF(OR(BI26=0,BI26=1),GM26-GX26,0)</f>
        <v/>
      </c>
      <c r="GO26" s="0">
        <f>IF(BI26=2,GM26-GX26,0)</f>
        <v/>
      </c>
      <c r="GP26" s="0">
        <f>IF(BI26=4,GM26-GX26,0)</f>
        <v/>
      </c>
      <c r="GR26" s="0" t="n">
        <v>0</v>
      </c>
      <c r="GS26" s="0" t="n">
        <v>3</v>
      </c>
      <c r="GT26" s="0" t="n">
        <v>0</v>
      </c>
      <c r="GU26" s="0" t="inlineStr"/>
      <c r="GV26" s="0">
        <f>ROUND((GT26),2)</f>
        <v/>
      </c>
      <c r="GW26" s="0" t="n">
        <v>1</v>
      </c>
      <c r="GX26" s="0">
        <f>ROUND(HC26*I26,0)</f>
        <v/>
      </c>
      <c r="HA26" s="0" t="n">
        <v>0</v>
      </c>
      <c r="HB26" s="0" t="n">
        <v>0</v>
      </c>
      <c r="HC26" s="0">
        <f>GV26*GW26</f>
        <v/>
      </c>
      <c r="HE26" s="0" t="inlineStr"/>
      <c r="HF26" s="0" t="inlineStr"/>
      <c r="HM26" s="0" t="inlineStr"/>
      <c r="HN26" s="0" t="inlineStr">
        <is>
          <t>Пр/812-099.2-1</t>
        </is>
      </c>
      <c r="HO26" s="0" t="inlineStr">
        <is>
          <t>Пр/774-099.2</t>
        </is>
      </c>
      <c r="HP26" s="0" t="inlineStr">
        <is>
          <t>Внутренние санитарнотехнические работы: смена труб, санприборов, запорной арматуры и другое</t>
        </is>
      </c>
      <c r="HQ26" s="0" t="inlineStr">
        <is>
          <t>Внутренние санитарнотехнические работы: смена труб, санприборов, запорной арматуры и другое</t>
        </is>
      </c>
      <c r="HS26" s="0" t="n">
        <v>0</v>
      </c>
      <c r="IK26" s="0" t="n">
        <v>0</v>
      </c>
    </row>
    <row r="28">
      <c r="A28" s="358" t="n">
        <v>51</v>
      </c>
      <c r="B28" s="358">
        <f>B20</f>
        <v/>
      </c>
      <c r="C28" s="358">
        <f>A20</f>
        <v/>
      </c>
      <c r="D28" s="358">
        <f>ROW(A20)</f>
        <v/>
      </c>
      <c r="E28" s="358" t="n"/>
      <c r="F28" s="358">
        <f>IF(F20&lt;&gt;"",F20,"")</f>
        <v/>
      </c>
      <c r="G28" s="358">
        <f>IF(G20&lt;&gt;"",G20,"")</f>
        <v/>
      </c>
      <c r="H28" s="358" t="n">
        <v>0</v>
      </c>
      <c r="I28" s="358" t="n"/>
      <c r="J28" s="358" t="n"/>
      <c r="K28" s="358" t="n"/>
      <c r="L28" s="358" t="n"/>
      <c r="M28" s="358" t="n"/>
      <c r="N28" s="358" t="n"/>
      <c r="O28" s="358" t="n">
        <v>0</v>
      </c>
      <c r="P28" s="358" t="n">
        <v>0</v>
      </c>
      <c r="Q28" s="358" t="n">
        <v>0</v>
      </c>
      <c r="R28" s="358" t="n">
        <v>0</v>
      </c>
      <c r="S28" s="358" t="n">
        <v>0</v>
      </c>
      <c r="T28" s="358" t="n">
        <v>0</v>
      </c>
      <c r="U28" s="358" t="n">
        <v>0</v>
      </c>
      <c r="V28" s="358" t="n">
        <v>0</v>
      </c>
      <c r="W28" s="358" t="n">
        <v>0</v>
      </c>
      <c r="X28" s="358" t="n">
        <v>0</v>
      </c>
      <c r="Y28" s="358" t="n">
        <v>0</v>
      </c>
      <c r="Z28" s="358" t="n"/>
      <c r="AA28" s="358" t="n"/>
      <c r="AB28" s="358" t="n"/>
      <c r="AC28" s="358" t="n"/>
      <c r="AD28" s="358" t="n"/>
      <c r="AE28" s="358" t="n"/>
      <c r="AF28" s="358" t="n"/>
      <c r="AG28" s="358" t="n"/>
      <c r="AH28" s="358" t="n"/>
      <c r="AI28" s="358" t="n"/>
      <c r="AJ28" s="358" t="n"/>
      <c r="AK28" s="358" t="n"/>
      <c r="AL28" s="358" t="n"/>
      <c r="AM28" s="358" t="n"/>
      <c r="AN28" s="358" t="n"/>
      <c r="AO28" s="358">
        <f>ROUND(BX28,0)</f>
        <v/>
      </c>
      <c r="AP28" s="358">
        <f>ROUND(BY28,0)</f>
        <v/>
      </c>
      <c r="AQ28" s="358">
        <f>ROUND(BZ28,0)</f>
        <v/>
      </c>
      <c r="AR28" s="358">
        <f>ROUND(CA28,0)</f>
        <v/>
      </c>
      <c r="AS28" s="358">
        <f>ROUND(CB28,0)</f>
        <v/>
      </c>
      <c r="AT28" s="358">
        <f>ROUND(CC28,0)</f>
        <v/>
      </c>
      <c r="AU28" s="358">
        <f>ROUND(CD28,0)</f>
        <v/>
      </c>
      <c r="AV28" s="358">
        <f>ROUND(CE28,0)</f>
        <v/>
      </c>
      <c r="AW28" s="358">
        <f>ROUND(CF28,0)</f>
        <v/>
      </c>
      <c r="AX28" s="358">
        <f>ROUND(CG28,0)</f>
        <v/>
      </c>
      <c r="AY28" s="358">
        <f>ROUND(CH28,0)</f>
        <v/>
      </c>
      <c r="AZ28" s="358">
        <f>ROUND(CI28,0)</f>
        <v/>
      </c>
      <c r="BA28" s="358">
        <f>ROUND(CJ28,0)</f>
        <v/>
      </c>
      <c r="BB28" s="358">
        <f>ROUND(CK28,0)</f>
        <v/>
      </c>
      <c r="BC28" s="358">
        <f>ROUND(CL28,0)</f>
        <v/>
      </c>
      <c r="BD28" s="358">
        <f>ROUND(CM28,0)</f>
        <v/>
      </c>
      <c r="BE28" s="358" t="n"/>
      <c r="BF28" s="358" t="n"/>
      <c r="BG28" s="358" t="n"/>
      <c r="BH28" s="358" t="n"/>
      <c r="BI28" s="358" t="n"/>
      <c r="BJ28" s="358" t="n"/>
      <c r="BK28" s="358" t="n"/>
      <c r="BL28" s="358" t="n"/>
      <c r="BM28" s="358" t="n"/>
      <c r="BN28" s="358" t="n"/>
      <c r="BO28" s="358" t="n"/>
      <c r="BP28" s="358" t="n"/>
      <c r="BQ28" s="358" t="n"/>
      <c r="BR28" s="358" t="n"/>
      <c r="BS28" s="358" t="n"/>
      <c r="BT28" s="358" t="n"/>
      <c r="BU28" s="358" t="n"/>
      <c r="BV28" s="358" t="n"/>
      <c r="BW28" s="358" t="n"/>
      <c r="BX28" s="358" t="n"/>
      <c r="BY28" s="358" t="n"/>
      <c r="BZ28" s="358" t="n"/>
      <c r="CA28" s="358" t="n"/>
      <c r="CB28" s="358" t="n"/>
      <c r="CC28" s="358" t="n"/>
      <c r="CD28" s="358" t="n"/>
      <c r="CE28" s="358" t="n"/>
      <c r="CF28" s="358" t="n"/>
      <c r="CG28" s="358" t="n"/>
      <c r="CH28" s="358" t="n"/>
      <c r="CI28" s="358" t="n"/>
      <c r="CJ28" s="358" t="n"/>
      <c r="CK28" s="358" t="n"/>
      <c r="CL28" s="358" t="n"/>
      <c r="CM28" s="358" t="n"/>
      <c r="CN28" s="358" t="n"/>
      <c r="CO28" s="358" t="n"/>
      <c r="CP28" s="358" t="n"/>
      <c r="CQ28" s="358" t="n"/>
      <c r="CR28" s="358" t="n"/>
      <c r="CS28" s="358" t="n"/>
      <c r="CT28" s="358" t="n"/>
      <c r="CU28" s="358" t="n"/>
      <c r="CV28" s="358" t="n"/>
      <c r="CW28" s="358" t="n"/>
      <c r="CX28" s="358" t="n"/>
      <c r="CY28" s="358" t="n"/>
      <c r="CZ28" s="358" t="n"/>
      <c r="DA28" s="358" t="n"/>
      <c r="DB28" s="358" t="n"/>
      <c r="DC28" s="358" t="n"/>
      <c r="DD28" s="358" t="n"/>
      <c r="DE28" s="358" t="n"/>
      <c r="DF28" s="358" t="n"/>
      <c r="DG28" s="359" t="n"/>
      <c r="DH28" s="359" t="n"/>
      <c r="DI28" s="359" t="n"/>
      <c r="DJ28" s="359" t="n"/>
      <c r="DK28" s="359" t="n"/>
      <c r="DL28" s="359" t="n"/>
      <c r="DM28" s="359" t="n"/>
      <c r="DN28" s="359" t="n"/>
      <c r="DO28" s="359" t="n"/>
      <c r="DP28" s="359" t="n"/>
      <c r="DQ28" s="359" t="n"/>
      <c r="DR28" s="359" t="n"/>
      <c r="DS28" s="359" t="n"/>
      <c r="DT28" s="359" t="n"/>
      <c r="DU28" s="359" t="n"/>
      <c r="DV28" s="359" t="n"/>
      <c r="DW28" s="359" t="n"/>
      <c r="DX28" s="359" t="n"/>
      <c r="DY28" s="359" t="n"/>
      <c r="DZ28" s="359" t="n"/>
      <c r="EA28" s="359" t="n"/>
      <c r="EB28" s="359" t="n"/>
      <c r="EC28" s="359" t="n"/>
      <c r="ED28" s="359" t="n"/>
      <c r="EE28" s="359" t="n"/>
      <c r="EF28" s="359" t="n"/>
      <c r="EG28" s="359" t="n"/>
      <c r="EH28" s="359" t="n"/>
      <c r="EI28" s="359" t="n"/>
      <c r="EJ28" s="359" t="n"/>
      <c r="EK28" s="359" t="n"/>
      <c r="EL28" s="359" t="n"/>
      <c r="EM28" s="359" t="n"/>
      <c r="EN28" s="359" t="n"/>
      <c r="EO28" s="359" t="n"/>
      <c r="EP28" s="359" t="n"/>
      <c r="EQ28" s="359" t="n"/>
      <c r="ER28" s="359" t="n"/>
      <c r="ES28" s="359" t="n"/>
      <c r="ET28" s="359" t="n"/>
      <c r="EU28" s="359" t="n"/>
      <c r="EV28" s="359" t="n"/>
      <c r="EW28" s="359" t="n"/>
      <c r="EX28" s="359" t="n"/>
      <c r="EY28" s="359" t="n"/>
      <c r="EZ28" s="359" t="n"/>
      <c r="FA28" s="359" t="n"/>
      <c r="FB28" s="359" t="n"/>
      <c r="FC28" s="359" t="n"/>
      <c r="FD28" s="359" t="n"/>
      <c r="FE28" s="359" t="n"/>
      <c r="FF28" s="359" t="n"/>
      <c r="FG28" s="359" t="n"/>
      <c r="FH28" s="359" t="n"/>
      <c r="FI28" s="359" t="n"/>
      <c r="FJ28" s="359" t="n"/>
      <c r="FK28" s="359" t="n"/>
      <c r="FL28" s="359" t="n"/>
      <c r="FM28" s="359" t="n"/>
      <c r="FN28" s="359" t="n"/>
      <c r="FO28" s="359" t="n"/>
      <c r="FP28" s="359" t="n"/>
      <c r="FQ28" s="359" t="n"/>
      <c r="FR28" s="359" t="n"/>
      <c r="FS28" s="359" t="n"/>
      <c r="FT28" s="359" t="n"/>
      <c r="FU28" s="359" t="n"/>
      <c r="FV28" s="359" t="n"/>
      <c r="FW28" s="359" t="n"/>
      <c r="FX28" s="359" t="n"/>
      <c r="FY28" s="359" t="n"/>
      <c r="FZ28" s="359" t="n"/>
      <c r="GA28" s="359" t="n"/>
      <c r="GB28" s="359" t="n"/>
      <c r="GC28" s="359" t="n"/>
      <c r="GD28" s="359" t="n"/>
      <c r="GE28" s="359" t="n"/>
      <c r="GF28" s="359" t="n"/>
      <c r="GG28" s="359" t="n"/>
      <c r="GH28" s="359" t="n"/>
      <c r="GI28" s="359" t="n"/>
      <c r="GJ28" s="359" t="n"/>
      <c r="GK28" s="359" t="n"/>
      <c r="GL28" s="359" t="n"/>
      <c r="GM28" s="359" t="n"/>
      <c r="GN28" s="359" t="n"/>
      <c r="GO28" s="359" t="n"/>
      <c r="GP28" s="359" t="n"/>
      <c r="GQ28" s="359" t="n"/>
      <c r="GR28" s="359" t="n"/>
      <c r="GS28" s="359" t="n"/>
      <c r="GT28" s="359" t="n"/>
      <c r="GU28" s="359" t="n"/>
      <c r="GV28" s="359" t="n"/>
      <c r="GW28" s="359" t="n"/>
      <c r="GX28" s="359" t="n">
        <v>0</v>
      </c>
    </row>
    <row r="30">
      <c r="A30" s="360" t="n">
        <v>50</v>
      </c>
      <c r="B30" s="360" t="n">
        <v>0</v>
      </c>
      <c r="C30" s="360" t="n">
        <v>0</v>
      </c>
      <c r="D30" s="360" t="n">
        <v>1</v>
      </c>
      <c r="E30" s="360" t="n">
        <v>201</v>
      </c>
      <c r="F30" s="360">
        <f>ROUND(Source!O28,O30)</f>
        <v/>
      </c>
      <c r="G30" s="360" t="inlineStr">
        <is>
          <t>ПЗ</t>
        </is>
      </c>
      <c r="H30" s="360" t="inlineStr">
        <is>
          <t>Прямые затраты</t>
        </is>
      </c>
      <c r="I30" s="360" t="n"/>
      <c r="J30" s="360" t="n"/>
      <c r="K30" s="360" t="n">
        <v>201</v>
      </c>
      <c r="L30" s="360" t="n">
        <v>1</v>
      </c>
      <c r="M30" s="360" t="n">
        <v>3</v>
      </c>
      <c r="N30" s="360" t="inlineStr"/>
      <c r="O30" s="360" t="n">
        <v>0</v>
      </c>
      <c r="P30" s="360" t="n"/>
      <c r="Q30" s="360" t="n"/>
      <c r="R30" s="360" t="n"/>
      <c r="S30" s="360" t="n"/>
      <c r="T30" s="360" t="n"/>
      <c r="U30" s="360" t="n"/>
      <c r="V30" s="360" t="n"/>
      <c r="W30" s="360" t="n">
        <v>0</v>
      </c>
      <c r="X30" s="360" t="n">
        <v>1</v>
      </c>
      <c r="Y30" s="360" t="n">
        <v>0</v>
      </c>
      <c r="Z30" s="360" t="n"/>
      <c r="AA30" s="360" t="n"/>
      <c r="AB30" s="360" t="n"/>
    </row>
    <row r="31">
      <c r="A31" s="360" t="n">
        <v>50</v>
      </c>
      <c r="B31" s="360" t="n">
        <v>0</v>
      </c>
      <c r="C31" s="360" t="n">
        <v>0</v>
      </c>
      <c r="D31" s="360" t="n">
        <v>1</v>
      </c>
      <c r="E31" s="360" t="n">
        <v>202</v>
      </c>
      <c r="F31" s="360">
        <f>ROUND(Source!P28,O31)</f>
        <v/>
      </c>
      <c r="G31" s="360" t="inlineStr">
        <is>
          <t>СтМатОб</t>
        </is>
      </c>
      <c r="H31" s="360" t="inlineStr">
        <is>
          <t>Стоимость материальных ресурсов (всего)</t>
        </is>
      </c>
      <c r="I31" s="360" t="n"/>
      <c r="J31" s="360" t="n"/>
      <c r="K31" s="360" t="n">
        <v>202</v>
      </c>
      <c r="L31" s="360" t="n">
        <v>3</v>
      </c>
      <c r="M31" s="360" t="n">
        <v>3</v>
      </c>
      <c r="N31" s="360" t="inlineStr"/>
      <c r="O31" s="360" t="n">
        <v>0</v>
      </c>
      <c r="P31" s="360" t="n"/>
      <c r="Q31" s="360" t="n"/>
      <c r="R31" s="360" t="n"/>
      <c r="S31" s="360" t="n"/>
      <c r="T31" s="360" t="n"/>
      <c r="U31" s="360" t="n"/>
      <c r="V31" s="360" t="n"/>
      <c r="W31" s="360" t="n">
        <v>0</v>
      </c>
      <c r="X31" s="360" t="n">
        <v>1</v>
      </c>
      <c r="Y31" s="360" t="n">
        <v>0</v>
      </c>
      <c r="Z31" s="360" t="n"/>
      <c r="AA31" s="360" t="n"/>
      <c r="AB31" s="360" t="n"/>
    </row>
    <row r="32">
      <c r="A32" s="360" t="n">
        <v>50</v>
      </c>
      <c r="B32" s="360" t="n">
        <v>0</v>
      </c>
      <c r="C32" s="360" t="n">
        <v>0</v>
      </c>
      <c r="D32" s="360" t="n">
        <v>1</v>
      </c>
      <c r="E32" s="360" t="n">
        <v>222</v>
      </c>
      <c r="F32" s="360">
        <f>ROUND(Source!AO28,O32)</f>
        <v/>
      </c>
      <c r="G32" s="360" t="inlineStr">
        <is>
          <t>СтМатОбЗак</t>
        </is>
      </c>
      <c r="H32" s="360" t="inlineStr">
        <is>
          <t>Стоимость материалов и оборудования заказчика</t>
        </is>
      </c>
      <c r="I32" s="360" t="n"/>
      <c r="J32" s="360" t="n"/>
      <c r="K32" s="360" t="n">
        <v>222</v>
      </c>
      <c r="L32" s="360" t="n">
        <v>4</v>
      </c>
      <c r="M32" s="360" t="n">
        <v>3</v>
      </c>
      <c r="N32" s="360" t="inlineStr"/>
      <c r="O32" s="360" t="n">
        <v>0</v>
      </c>
      <c r="P32" s="360" t="n"/>
      <c r="Q32" s="360" t="n"/>
      <c r="R32" s="360" t="n"/>
      <c r="S32" s="360" t="n"/>
      <c r="T32" s="360" t="n"/>
      <c r="U32" s="360" t="n"/>
      <c r="V32" s="360" t="n"/>
      <c r="W32" s="360" t="n">
        <v>0</v>
      </c>
      <c r="X32" s="360" t="n">
        <v>1</v>
      </c>
      <c r="Y32" s="360" t="n">
        <v>0</v>
      </c>
      <c r="Z32" s="360" t="n"/>
      <c r="AA32" s="360" t="n"/>
      <c r="AB32" s="360" t="n"/>
    </row>
    <row r="33">
      <c r="A33" s="360" t="n">
        <v>50</v>
      </c>
      <c r="B33" s="360" t="n">
        <v>0</v>
      </c>
      <c r="C33" s="360" t="n">
        <v>0</v>
      </c>
      <c r="D33" s="360" t="n">
        <v>1</v>
      </c>
      <c r="E33" s="360" t="n">
        <v>225</v>
      </c>
      <c r="F33" s="360">
        <f>ROUND(Source!AV28,O33)</f>
        <v/>
      </c>
      <c r="G33" s="360" t="inlineStr">
        <is>
          <t>СтМатОбПод</t>
        </is>
      </c>
      <c r="H33" s="360" t="inlineStr">
        <is>
          <t>Стоимость материалов и оборудования подрядчика</t>
        </is>
      </c>
      <c r="I33" s="360" t="n"/>
      <c r="J33" s="360" t="n"/>
      <c r="K33" s="360" t="n">
        <v>225</v>
      </c>
      <c r="L33" s="360" t="n">
        <v>5</v>
      </c>
      <c r="M33" s="360" t="n">
        <v>3</v>
      </c>
      <c r="N33" s="360" t="inlineStr"/>
      <c r="O33" s="360" t="n">
        <v>0</v>
      </c>
      <c r="P33" s="360" t="n"/>
      <c r="Q33" s="360" t="n"/>
      <c r="R33" s="360" t="n"/>
      <c r="S33" s="360" t="n"/>
      <c r="T33" s="360" t="n"/>
      <c r="U33" s="360" t="n"/>
      <c r="V33" s="360" t="n"/>
      <c r="W33" s="360" t="n">
        <v>0</v>
      </c>
      <c r="X33" s="360" t="n">
        <v>1</v>
      </c>
      <c r="Y33" s="360" t="n">
        <v>0</v>
      </c>
      <c r="Z33" s="360" t="n"/>
      <c r="AA33" s="360" t="n"/>
      <c r="AB33" s="360" t="n"/>
    </row>
    <row r="34">
      <c r="A34" s="360" t="n">
        <v>50</v>
      </c>
      <c r="B34" s="360" t="n">
        <v>0</v>
      </c>
      <c r="C34" s="360" t="n">
        <v>0</v>
      </c>
      <c r="D34" s="360" t="n">
        <v>1</v>
      </c>
      <c r="E34" s="360" t="n">
        <v>226</v>
      </c>
      <c r="F34" s="360">
        <f>ROUND(Source!AW28,O34)</f>
        <v/>
      </c>
      <c r="G34" s="360" t="inlineStr">
        <is>
          <t>СтМат</t>
        </is>
      </c>
      <c r="H34" s="360" t="inlineStr">
        <is>
          <t>Стоимость материалов (всего)</t>
        </is>
      </c>
      <c r="I34" s="360" t="n"/>
      <c r="J34" s="360" t="n"/>
      <c r="K34" s="360" t="n">
        <v>226</v>
      </c>
      <c r="L34" s="360" t="n">
        <v>6</v>
      </c>
      <c r="M34" s="360" t="n">
        <v>3</v>
      </c>
      <c r="N34" s="360" t="inlineStr"/>
      <c r="O34" s="360" t="n">
        <v>0</v>
      </c>
      <c r="P34" s="360" t="n"/>
      <c r="Q34" s="360" t="n"/>
      <c r="R34" s="360" t="n"/>
      <c r="S34" s="360" t="n"/>
      <c r="T34" s="360" t="n"/>
      <c r="U34" s="360" t="n"/>
      <c r="V34" s="360" t="n"/>
      <c r="W34" s="360" t="n">
        <v>0</v>
      </c>
      <c r="X34" s="360" t="n">
        <v>1</v>
      </c>
      <c r="Y34" s="360" t="n">
        <v>0</v>
      </c>
      <c r="Z34" s="360" t="n"/>
      <c r="AA34" s="360" t="n"/>
      <c r="AB34" s="360" t="n"/>
    </row>
    <row r="35">
      <c r="A35" s="360" t="n">
        <v>50</v>
      </c>
      <c r="B35" s="360" t="n">
        <v>0</v>
      </c>
      <c r="C35" s="360" t="n">
        <v>0</v>
      </c>
      <c r="D35" s="360" t="n">
        <v>1</v>
      </c>
      <c r="E35" s="360" t="n">
        <v>227</v>
      </c>
      <c r="F35" s="360">
        <f>ROUND(Source!AX28,O35)</f>
        <v/>
      </c>
      <c r="G35" s="360" t="inlineStr">
        <is>
          <t>СтМатЗак</t>
        </is>
      </c>
      <c r="H35" s="360" t="inlineStr">
        <is>
          <t>Стоимость материалов заказчика</t>
        </is>
      </c>
      <c r="I35" s="360" t="n"/>
      <c r="J35" s="360" t="n"/>
      <c r="K35" s="360" t="n">
        <v>227</v>
      </c>
      <c r="L35" s="360" t="n">
        <v>7</v>
      </c>
      <c r="M35" s="360" t="n">
        <v>3</v>
      </c>
      <c r="N35" s="360" t="inlineStr"/>
      <c r="O35" s="360" t="n">
        <v>0</v>
      </c>
      <c r="P35" s="360" t="n"/>
      <c r="Q35" s="360" t="n"/>
      <c r="R35" s="360" t="n"/>
      <c r="S35" s="360" t="n"/>
      <c r="T35" s="360" t="n"/>
      <c r="U35" s="360" t="n"/>
      <c r="V35" s="360" t="n"/>
      <c r="W35" s="360" t="n">
        <v>0</v>
      </c>
      <c r="X35" s="360" t="n">
        <v>1</v>
      </c>
      <c r="Y35" s="360" t="n">
        <v>0</v>
      </c>
      <c r="Z35" s="360" t="n"/>
      <c r="AA35" s="360" t="n"/>
      <c r="AB35" s="360" t="n"/>
    </row>
    <row r="36">
      <c r="A36" s="360" t="n">
        <v>50</v>
      </c>
      <c r="B36" s="360" t="n">
        <v>0</v>
      </c>
      <c r="C36" s="360" t="n">
        <v>0</v>
      </c>
      <c r="D36" s="360" t="n">
        <v>1</v>
      </c>
      <c r="E36" s="360" t="n">
        <v>228</v>
      </c>
      <c r="F36" s="360">
        <f>ROUND(Source!AY28,O36)</f>
        <v/>
      </c>
      <c r="G36" s="360" t="inlineStr">
        <is>
          <t>СтМатПод</t>
        </is>
      </c>
      <c r="H36" s="360" t="inlineStr">
        <is>
          <t>Стоимость материалов подрядчика</t>
        </is>
      </c>
      <c r="I36" s="360" t="n"/>
      <c r="J36" s="360" t="n"/>
      <c r="K36" s="360" t="n">
        <v>228</v>
      </c>
      <c r="L36" s="360" t="n">
        <v>8</v>
      </c>
      <c r="M36" s="360" t="n">
        <v>3</v>
      </c>
      <c r="N36" s="360" t="inlineStr"/>
      <c r="O36" s="360" t="n">
        <v>0</v>
      </c>
      <c r="P36" s="360" t="n"/>
      <c r="Q36" s="360" t="n"/>
      <c r="R36" s="360" t="n"/>
      <c r="S36" s="360" t="n"/>
      <c r="T36" s="360" t="n"/>
      <c r="U36" s="360" t="n"/>
      <c r="V36" s="360" t="n"/>
      <c r="W36" s="360" t="n">
        <v>0</v>
      </c>
      <c r="X36" s="360" t="n">
        <v>1</v>
      </c>
      <c r="Y36" s="360" t="n">
        <v>0</v>
      </c>
      <c r="Z36" s="360" t="n"/>
      <c r="AA36" s="360" t="n"/>
      <c r="AB36" s="360" t="n"/>
    </row>
    <row r="37">
      <c r="A37" s="360" t="n">
        <v>50</v>
      </c>
      <c r="B37" s="360" t="n">
        <v>0</v>
      </c>
      <c r="C37" s="360" t="n">
        <v>0</v>
      </c>
      <c r="D37" s="360" t="n">
        <v>1</v>
      </c>
      <c r="E37" s="360" t="n">
        <v>216</v>
      </c>
      <c r="F37" s="360">
        <f>ROUND(Source!AP28,O37)</f>
        <v/>
      </c>
      <c r="G37" s="360" t="inlineStr">
        <is>
          <t>Оборуд</t>
        </is>
      </c>
      <c r="H37" s="360" t="inlineStr">
        <is>
          <t>Стоимость оборудования (всего)</t>
        </is>
      </c>
      <c r="I37" s="360" t="n"/>
      <c r="J37" s="360" t="n"/>
      <c r="K37" s="360" t="n">
        <v>216</v>
      </c>
      <c r="L37" s="360" t="n">
        <v>9</v>
      </c>
      <c r="M37" s="360" t="n">
        <v>3</v>
      </c>
      <c r="N37" s="360" t="inlineStr"/>
      <c r="O37" s="360" t="n">
        <v>0</v>
      </c>
      <c r="P37" s="360" t="n"/>
      <c r="Q37" s="360" t="n"/>
      <c r="R37" s="360" t="n"/>
      <c r="S37" s="360" t="n"/>
      <c r="T37" s="360" t="n"/>
      <c r="U37" s="360" t="n"/>
      <c r="V37" s="360" t="n"/>
      <c r="W37" s="360" t="n">
        <v>0</v>
      </c>
      <c r="X37" s="360" t="n">
        <v>1</v>
      </c>
      <c r="Y37" s="360" t="n">
        <v>0</v>
      </c>
      <c r="Z37" s="360" t="n"/>
      <c r="AA37" s="360" t="n"/>
      <c r="AB37" s="360" t="n"/>
    </row>
    <row r="38">
      <c r="A38" s="360" t="n">
        <v>50</v>
      </c>
      <c r="B38" s="360" t="n">
        <v>0</v>
      </c>
      <c r="C38" s="360" t="n">
        <v>0</v>
      </c>
      <c r="D38" s="360" t="n">
        <v>1</v>
      </c>
      <c r="E38" s="360" t="n">
        <v>223</v>
      </c>
      <c r="F38" s="360">
        <f>ROUND(Source!AQ28,O38)</f>
        <v/>
      </c>
      <c r="G38" s="360" t="inlineStr">
        <is>
          <t>ОборудЗак</t>
        </is>
      </c>
      <c r="H38" s="360" t="inlineStr">
        <is>
          <t>Стоимость оборудования заказчика</t>
        </is>
      </c>
      <c r="I38" s="360" t="n"/>
      <c r="J38" s="360" t="n"/>
      <c r="K38" s="360" t="n">
        <v>223</v>
      </c>
      <c r="L38" s="360" t="n">
        <v>10</v>
      </c>
      <c r="M38" s="360" t="n">
        <v>3</v>
      </c>
      <c r="N38" s="360" t="inlineStr"/>
      <c r="O38" s="360" t="n">
        <v>0</v>
      </c>
      <c r="P38" s="360" t="n"/>
      <c r="Q38" s="360" t="n"/>
      <c r="R38" s="360" t="n"/>
      <c r="S38" s="360" t="n"/>
      <c r="T38" s="360" t="n"/>
      <c r="U38" s="360" t="n"/>
      <c r="V38" s="360" t="n"/>
      <c r="W38" s="360" t="n">
        <v>0</v>
      </c>
      <c r="X38" s="360" t="n">
        <v>1</v>
      </c>
      <c r="Y38" s="360" t="n">
        <v>0</v>
      </c>
      <c r="Z38" s="360" t="n"/>
      <c r="AA38" s="360" t="n"/>
      <c r="AB38" s="360" t="n"/>
    </row>
    <row r="39">
      <c r="A39" s="360" t="n">
        <v>50</v>
      </c>
      <c r="B39" s="360" t="n">
        <v>0</v>
      </c>
      <c r="C39" s="360" t="n">
        <v>0</v>
      </c>
      <c r="D39" s="360" t="n">
        <v>1</v>
      </c>
      <c r="E39" s="360" t="n">
        <v>229</v>
      </c>
      <c r="F39" s="360">
        <f>ROUND(Source!AZ28,O39)</f>
        <v/>
      </c>
      <c r="G39" s="360" t="inlineStr">
        <is>
          <t>ОборудПод</t>
        </is>
      </c>
      <c r="H39" s="360" t="inlineStr">
        <is>
          <t>Стоимость оборудования подрядчика</t>
        </is>
      </c>
      <c r="I39" s="360" t="n"/>
      <c r="J39" s="360" t="n"/>
      <c r="K39" s="360" t="n">
        <v>229</v>
      </c>
      <c r="L39" s="360" t="n">
        <v>11</v>
      </c>
      <c r="M39" s="360" t="n">
        <v>3</v>
      </c>
      <c r="N39" s="360" t="inlineStr"/>
      <c r="O39" s="360" t="n">
        <v>0</v>
      </c>
      <c r="P39" s="360" t="n"/>
      <c r="Q39" s="360" t="n"/>
      <c r="R39" s="360" t="n"/>
      <c r="S39" s="360" t="n"/>
      <c r="T39" s="360" t="n"/>
      <c r="U39" s="360" t="n"/>
      <c r="V39" s="360" t="n"/>
      <c r="W39" s="360" t="n">
        <v>0</v>
      </c>
      <c r="X39" s="360" t="n">
        <v>1</v>
      </c>
      <c r="Y39" s="360" t="n">
        <v>0</v>
      </c>
      <c r="Z39" s="360" t="n"/>
      <c r="AA39" s="360" t="n"/>
      <c r="AB39" s="360" t="n"/>
    </row>
    <row r="40">
      <c r="A40" s="360" t="n">
        <v>50</v>
      </c>
      <c r="B40" s="360" t="n">
        <v>0</v>
      </c>
      <c r="C40" s="360" t="n">
        <v>0</v>
      </c>
      <c r="D40" s="360" t="n">
        <v>1</v>
      </c>
      <c r="E40" s="360" t="n">
        <v>203</v>
      </c>
      <c r="F40" s="360">
        <f>ROUND(Source!Q28,O40)</f>
        <v/>
      </c>
      <c r="G40" s="360" t="inlineStr">
        <is>
          <t>ЭММ</t>
        </is>
      </c>
      <c r="H40" s="360" t="inlineStr">
        <is>
          <t>Эксплуатация машин</t>
        </is>
      </c>
      <c r="I40" s="360" t="n"/>
      <c r="J40" s="360" t="n"/>
      <c r="K40" s="360" t="n">
        <v>203</v>
      </c>
      <c r="L40" s="360" t="n">
        <v>12</v>
      </c>
      <c r="M40" s="360" t="n">
        <v>3</v>
      </c>
      <c r="N40" s="360" t="inlineStr"/>
      <c r="O40" s="360" t="n">
        <v>0</v>
      </c>
      <c r="P40" s="360" t="n"/>
      <c r="Q40" s="360" t="n"/>
      <c r="R40" s="360" t="n"/>
      <c r="S40" s="360" t="n"/>
      <c r="T40" s="360" t="n"/>
      <c r="U40" s="360" t="n"/>
      <c r="V40" s="360" t="n"/>
      <c r="W40" s="360" t="n">
        <v>0</v>
      </c>
      <c r="X40" s="360" t="n">
        <v>1</v>
      </c>
      <c r="Y40" s="360" t="n">
        <v>0</v>
      </c>
      <c r="Z40" s="360" t="n"/>
      <c r="AA40" s="360" t="n"/>
      <c r="AB40" s="360" t="n"/>
    </row>
    <row r="41">
      <c r="A41" s="360" t="n">
        <v>50</v>
      </c>
      <c r="B41" s="360" t="n">
        <v>0</v>
      </c>
      <c r="C41" s="360" t="n">
        <v>0</v>
      </c>
      <c r="D41" s="360" t="n">
        <v>1</v>
      </c>
      <c r="E41" s="360" t="n">
        <v>231</v>
      </c>
      <c r="F41" s="360">
        <f>ROUND(Source!BB28,O41)</f>
        <v/>
      </c>
      <c r="G41" s="360" t="inlineStr">
        <is>
          <t>ЭММсНРиСП</t>
        </is>
      </c>
      <c r="H41" s="360" t="inlineStr">
        <is>
          <t>Эксплуатация машин по ТСН-2001.16</t>
        </is>
      </c>
      <c r="I41" s="360" t="n"/>
      <c r="J41" s="360" t="n"/>
      <c r="K41" s="360" t="n">
        <v>231</v>
      </c>
      <c r="L41" s="360" t="n">
        <v>13</v>
      </c>
      <c r="M41" s="360" t="n">
        <v>3</v>
      </c>
      <c r="N41" s="360" t="inlineStr"/>
      <c r="O41" s="360" t="n">
        <v>0</v>
      </c>
      <c r="P41" s="360" t="n"/>
      <c r="Q41" s="360" t="n"/>
      <c r="R41" s="360" t="n"/>
      <c r="S41" s="360" t="n"/>
      <c r="T41" s="360" t="n"/>
      <c r="U41" s="360" t="n"/>
      <c r="V41" s="360" t="n"/>
      <c r="W41" s="360" t="n">
        <v>0</v>
      </c>
      <c r="X41" s="360" t="n">
        <v>1</v>
      </c>
      <c r="Y41" s="360" t="n">
        <v>0</v>
      </c>
      <c r="Z41" s="360" t="n"/>
      <c r="AA41" s="360" t="n"/>
      <c r="AB41" s="360" t="n"/>
    </row>
    <row r="42">
      <c r="A42" s="360" t="n">
        <v>50</v>
      </c>
      <c r="B42" s="360" t="n">
        <v>0</v>
      </c>
      <c r="C42" s="360" t="n">
        <v>0</v>
      </c>
      <c r="D42" s="360" t="n">
        <v>1</v>
      </c>
      <c r="E42" s="360" t="n">
        <v>204</v>
      </c>
      <c r="F42" s="360">
        <f>ROUND(Source!R28,O42)</f>
        <v/>
      </c>
      <c r="G42" s="360" t="inlineStr">
        <is>
          <t>ЗПМ</t>
        </is>
      </c>
      <c r="H42" s="360" t="inlineStr">
        <is>
          <t>ЗП машинистов</t>
        </is>
      </c>
      <c r="I42" s="360" t="n"/>
      <c r="J42" s="360" t="n"/>
      <c r="K42" s="360" t="n">
        <v>204</v>
      </c>
      <c r="L42" s="360" t="n">
        <v>14</v>
      </c>
      <c r="M42" s="360" t="n">
        <v>3</v>
      </c>
      <c r="N42" s="360" t="inlineStr"/>
      <c r="O42" s="360" t="n">
        <v>0</v>
      </c>
      <c r="P42" s="360" t="n"/>
      <c r="Q42" s="360" t="n"/>
      <c r="R42" s="360" t="n"/>
      <c r="S42" s="360" t="n"/>
      <c r="T42" s="360" t="n"/>
      <c r="U42" s="360" t="n"/>
      <c r="V42" s="360" t="n"/>
      <c r="W42" s="360" t="n">
        <v>0</v>
      </c>
      <c r="X42" s="360" t="n">
        <v>1</v>
      </c>
      <c r="Y42" s="360" t="n">
        <v>0</v>
      </c>
      <c r="Z42" s="360" t="n"/>
      <c r="AA42" s="360" t="n"/>
      <c r="AB42" s="360" t="n"/>
    </row>
    <row r="43">
      <c r="A43" s="360" t="n">
        <v>50</v>
      </c>
      <c r="B43" s="360" t="n">
        <v>0</v>
      </c>
      <c r="C43" s="360" t="n">
        <v>0</v>
      </c>
      <c r="D43" s="360" t="n">
        <v>1</v>
      </c>
      <c r="E43" s="360" t="n">
        <v>205</v>
      </c>
      <c r="F43" s="360">
        <f>ROUND(Source!S28,O43)</f>
        <v/>
      </c>
      <c r="G43" s="360" t="inlineStr">
        <is>
          <t>ОЗП</t>
        </is>
      </c>
      <c r="H43" s="360" t="inlineStr">
        <is>
          <t>Основная ЗП рабочих</t>
        </is>
      </c>
      <c r="I43" s="360" t="n"/>
      <c r="J43" s="360" t="n"/>
      <c r="K43" s="360" t="n">
        <v>205</v>
      </c>
      <c r="L43" s="360" t="n">
        <v>15</v>
      </c>
      <c r="M43" s="360" t="n">
        <v>3</v>
      </c>
      <c r="N43" s="360" t="inlineStr"/>
      <c r="O43" s="360" t="n">
        <v>0</v>
      </c>
      <c r="P43" s="360" t="n"/>
      <c r="Q43" s="360" t="n"/>
      <c r="R43" s="360" t="n"/>
      <c r="S43" s="360" t="n"/>
      <c r="T43" s="360" t="n"/>
      <c r="U43" s="360" t="n"/>
      <c r="V43" s="360" t="n"/>
      <c r="W43" s="360" t="n">
        <v>0</v>
      </c>
      <c r="X43" s="360" t="n">
        <v>1</v>
      </c>
      <c r="Y43" s="360" t="n">
        <v>0</v>
      </c>
      <c r="Z43" s="360" t="n"/>
      <c r="AA43" s="360" t="n"/>
      <c r="AB43" s="360" t="n"/>
    </row>
    <row r="44">
      <c r="A44" s="360" t="n">
        <v>50</v>
      </c>
      <c r="B44" s="360" t="n">
        <v>0</v>
      </c>
      <c r="C44" s="360" t="n">
        <v>0</v>
      </c>
      <c r="D44" s="360" t="n">
        <v>1</v>
      </c>
      <c r="E44" s="360" t="n">
        <v>232</v>
      </c>
      <c r="F44" s="360">
        <f>ROUND(Source!BC28,O44)</f>
        <v/>
      </c>
      <c r="G44" s="360" t="inlineStr">
        <is>
          <t>ОЗПсНРиСП</t>
        </is>
      </c>
      <c r="H44" s="360" t="inlineStr">
        <is>
          <t>Основная ЗП рабочих по ТСН-2001.16</t>
        </is>
      </c>
      <c r="I44" s="360" t="n"/>
      <c r="J44" s="360" t="n"/>
      <c r="K44" s="360" t="n">
        <v>232</v>
      </c>
      <c r="L44" s="360" t="n">
        <v>16</v>
      </c>
      <c r="M44" s="360" t="n">
        <v>3</v>
      </c>
      <c r="N44" s="360" t="inlineStr"/>
      <c r="O44" s="360" t="n">
        <v>0</v>
      </c>
      <c r="P44" s="360" t="n"/>
      <c r="Q44" s="360" t="n"/>
      <c r="R44" s="360" t="n"/>
      <c r="S44" s="360" t="n"/>
      <c r="T44" s="360" t="n"/>
      <c r="U44" s="360" t="n"/>
      <c r="V44" s="360" t="n"/>
      <c r="W44" s="360" t="n">
        <v>0</v>
      </c>
      <c r="X44" s="360" t="n">
        <v>1</v>
      </c>
      <c r="Y44" s="360" t="n">
        <v>0</v>
      </c>
      <c r="Z44" s="360" t="n"/>
      <c r="AA44" s="360" t="n"/>
      <c r="AB44" s="360" t="n"/>
    </row>
    <row r="45">
      <c r="A45" s="360" t="n">
        <v>50</v>
      </c>
      <c r="B45" s="360" t="n">
        <v>0</v>
      </c>
      <c r="C45" s="360" t="n">
        <v>0</v>
      </c>
      <c r="D45" s="360" t="n">
        <v>1</v>
      </c>
      <c r="E45" s="360" t="n">
        <v>214</v>
      </c>
      <c r="F45" s="360">
        <f>ROUND(Source!AS28,O45)</f>
        <v/>
      </c>
      <c r="G45" s="360" t="inlineStr">
        <is>
          <t>Строит</t>
        </is>
      </c>
      <c r="H45" s="360" t="inlineStr">
        <is>
          <t>Строительные работы с НР и СП</t>
        </is>
      </c>
      <c r="I45" s="360" t="n"/>
      <c r="J45" s="360" t="n"/>
      <c r="K45" s="360" t="n">
        <v>214</v>
      </c>
      <c r="L45" s="360" t="n">
        <v>17</v>
      </c>
      <c r="M45" s="360" t="n">
        <v>3</v>
      </c>
      <c r="N45" s="360" t="inlineStr"/>
      <c r="O45" s="360" t="n">
        <v>0</v>
      </c>
      <c r="P45" s="360" t="n"/>
      <c r="Q45" s="360" t="n"/>
      <c r="R45" s="360" t="n"/>
      <c r="S45" s="360" t="n"/>
      <c r="T45" s="360" t="n"/>
      <c r="U45" s="360" t="n"/>
      <c r="V45" s="360" t="n"/>
      <c r="W45" s="360" t="n">
        <v>0</v>
      </c>
      <c r="X45" s="360" t="n">
        <v>1</v>
      </c>
      <c r="Y45" s="360" t="n">
        <v>0</v>
      </c>
      <c r="Z45" s="360" t="n"/>
      <c r="AA45" s="360" t="n"/>
      <c r="AB45" s="360" t="n"/>
    </row>
    <row r="46">
      <c r="A46" s="360" t="n">
        <v>50</v>
      </c>
      <c r="B46" s="360" t="n">
        <v>0</v>
      </c>
      <c r="C46" s="360" t="n">
        <v>0</v>
      </c>
      <c r="D46" s="360" t="n">
        <v>1</v>
      </c>
      <c r="E46" s="360" t="n">
        <v>215</v>
      </c>
      <c r="F46" s="360">
        <f>ROUND(Source!AT28,O46)</f>
        <v/>
      </c>
      <c r="G46" s="360" t="inlineStr">
        <is>
          <t>Монтаж</t>
        </is>
      </c>
      <c r="H46" s="360" t="inlineStr">
        <is>
          <t>Монтажные работы с НР и СП</t>
        </is>
      </c>
      <c r="I46" s="360" t="n"/>
      <c r="J46" s="360" t="n"/>
      <c r="K46" s="360" t="n">
        <v>215</v>
      </c>
      <c r="L46" s="360" t="n">
        <v>18</v>
      </c>
      <c r="M46" s="360" t="n">
        <v>3</v>
      </c>
      <c r="N46" s="360" t="inlineStr"/>
      <c r="O46" s="360" t="n">
        <v>0</v>
      </c>
      <c r="P46" s="360" t="n"/>
      <c r="Q46" s="360" t="n"/>
      <c r="R46" s="360" t="n"/>
      <c r="S46" s="360" t="n"/>
      <c r="T46" s="360" t="n"/>
      <c r="U46" s="360" t="n"/>
      <c r="V46" s="360" t="n"/>
      <c r="W46" s="360" t="n">
        <v>0</v>
      </c>
      <c r="X46" s="360" t="n">
        <v>1</v>
      </c>
      <c r="Y46" s="360" t="n">
        <v>0</v>
      </c>
      <c r="Z46" s="360" t="n"/>
      <c r="AA46" s="360" t="n"/>
      <c r="AB46" s="360" t="n"/>
    </row>
    <row r="47">
      <c r="A47" s="360" t="n">
        <v>50</v>
      </c>
      <c r="B47" s="360" t="n">
        <v>0</v>
      </c>
      <c r="C47" s="360" t="n">
        <v>0</v>
      </c>
      <c r="D47" s="360" t="n">
        <v>1</v>
      </c>
      <c r="E47" s="360" t="n">
        <v>217</v>
      </c>
      <c r="F47" s="360">
        <f>ROUND(Source!AU28,O47)</f>
        <v/>
      </c>
      <c r="G47" s="360" t="inlineStr">
        <is>
          <t>Прочие</t>
        </is>
      </c>
      <c r="H47" s="360" t="inlineStr">
        <is>
          <t>Прочие работы с НР и СП</t>
        </is>
      </c>
      <c r="I47" s="360" t="n"/>
      <c r="J47" s="360" t="n"/>
      <c r="K47" s="360" t="n">
        <v>217</v>
      </c>
      <c r="L47" s="360" t="n">
        <v>19</v>
      </c>
      <c r="M47" s="360" t="n">
        <v>3</v>
      </c>
      <c r="N47" s="360" t="inlineStr"/>
      <c r="O47" s="360" t="n">
        <v>0</v>
      </c>
      <c r="P47" s="360" t="n"/>
      <c r="Q47" s="360" t="n"/>
      <c r="R47" s="360" t="n"/>
      <c r="S47" s="360" t="n"/>
      <c r="T47" s="360" t="n"/>
      <c r="U47" s="360" t="n"/>
      <c r="V47" s="360" t="n"/>
      <c r="W47" s="360" t="n">
        <v>0</v>
      </c>
      <c r="X47" s="360" t="n">
        <v>1</v>
      </c>
      <c r="Y47" s="360" t="n">
        <v>0</v>
      </c>
      <c r="Z47" s="360" t="n"/>
      <c r="AA47" s="360" t="n"/>
      <c r="AB47" s="360" t="n"/>
    </row>
    <row r="48">
      <c r="A48" s="360" t="n">
        <v>50</v>
      </c>
      <c r="B48" s="360" t="n">
        <v>0</v>
      </c>
      <c r="C48" s="360" t="n">
        <v>0</v>
      </c>
      <c r="D48" s="360" t="n">
        <v>1</v>
      </c>
      <c r="E48" s="360" t="n">
        <v>230</v>
      </c>
      <c r="F48" s="360">
        <f>ROUND(Source!BA28,O48)</f>
        <v/>
      </c>
      <c r="G48" s="360" t="inlineStr">
        <is>
          <t>ПрочиеЗатр</t>
        </is>
      </c>
      <c r="H48" s="360" t="inlineStr">
        <is>
          <t>Прочие затраты по ТСН-2001.16</t>
        </is>
      </c>
      <c r="I48" s="360" t="n"/>
      <c r="J48" s="360" t="n"/>
      <c r="K48" s="360" t="n">
        <v>230</v>
      </c>
      <c r="L48" s="360" t="n">
        <v>20</v>
      </c>
      <c r="M48" s="360" t="n">
        <v>3</v>
      </c>
      <c r="N48" s="360" t="inlineStr"/>
      <c r="O48" s="360" t="n">
        <v>0</v>
      </c>
      <c r="P48" s="360" t="n"/>
      <c r="Q48" s="360" t="n"/>
      <c r="R48" s="360" t="n"/>
      <c r="S48" s="360" t="n"/>
      <c r="T48" s="360" t="n"/>
      <c r="U48" s="360" t="n"/>
      <c r="V48" s="360" t="n"/>
      <c r="W48" s="360" t="n">
        <v>0</v>
      </c>
      <c r="X48" s="360" t="n">
        <v>1</v>
      </c>
      <c r="Y48" s="360" t="n">
        <v>0</v>
      </c>
      <c r="Z48" s="360" t="n"/>
      <c r="AA48" s="360" t="n"/>
      <c r="AB48" s="360" t="n"/>
    </row>
    <row r="49">
      <c r="A49" s="360" t="n">
        <v>50</v>
      </c>
      <c r="B49" s="360" t="n">
        <v>0</v>
      </c>
      <c r="C49" s="360" t="n">
        <v>0</v>
      </c>
      <c r="D49" s="360" t="n">
        <v>1</v>
      </c>
      <c r="E49" s="360" t="n">
        <v>206</v>
      </c>
      <c r="F49" s="360">
        <f>ROUND(Source!T28,O49)</f>
        <v/>
      </c>
      <c r="G49" s="360" t="inlineStr">
        <is>
          <t>ВозврМат</t>
        </is>
      </c>
      <c r="H49" s="360" t="inlineStr">
        <is>
          <t>Возврат материалов</t>
        </is>
      </c>
      <c r="I49" s="360" t="n"/>
      <c r="J49" s="360" t="n"/>
      <c r="K49" s="360" t="n">
        <v>206</v>
      </c>
      <c r="L49" s="360" t="n">
        <v>21</v>
      </c>
      <c r="M49" s="360" t="n">
        <v>3</v>
      </c>
      <c r="N49" s="360" t="inlineStr"/>
      <c r="O49" s="360" t="n">
        <v>0</v>
      </c>
      <c r="P49" s="360" t="n"/>
      <c r="Q49" s="360" t="n"/>
      <c r="R49" s="360" t="n"/>
      <c r="S49" s="360" t="n"/>
      <c r="T49" s="360" t="n"/>
      <c r="U49" s="360" t="n"/>
      <c r="V49" s="360" t="n"/>
      <c r="W49" s="360" t="n">
        <v>0</v>
      </c>
      <c r="X49" s="360" t="n">
        <v>1</v>
      </c>
      <c r="Y49" s="360" t="n">
        <v>0</v>
      </c>
      <c r="Z49" s="360" t="n"/>
      <c r="AA49" s="360" t="n"/>
      <c r="AB49" s="360" t="n"/>
    </row>
    <row r="50">
      <c r="A50" s="360" t="n">
        <v>50</v>
      </c>
      <c r="B50" s="360" t="n">
        <v>0</v>
      </c>
      <c r="C50" s="360" t="n">
        <v>0</v>
      </c>
      <c r="D50" s="360" t="n">
        <v>1</v>
      </c>
      <c r="E50" s="360" t="n">
        <v>207</v>
      </c>
      <c r="F50" s="360">
        <f>ROUND(Source!U28,O50)</f>
        <v/>
      </c>
      <c r="G50" s="360" t="inlineStr">
        <is>
          <t>ТрудСтр</t>
        </is>
      </c>
      <c r="H50" s="360" t="inlineStr">
        <is>
          <t>Трудозатраты строителей</t>
        </is>
      </c>
      <c r="I50" s="360" t="n"/>
      <c r="J50" s="360" t="n"/>
      <c r="K50" s="360" t="n">
        <v>207</v>
      </c>
      <c r="L50" s="360" t="n">
        <v>22</v>
      </c>
      <c r="M50" s="360" t="n">
        <v>3</v>
      </c>
      <c r="N50" s="360" t="inlineStr"/>
      <c r="O50" s="360" t="n">
        <v>7</v>
      </c>
      <c r="P50" s="360" t="n"/>
      <c r="Q50" s="360" t="n"/>
      <c r="R50" s="360" t="n"/>
      <c r="S50" s="360" t="n"/>
      <c r="T50" s="360" t="n"/>
      <c r="U50" s="360" t="n"/>
      <c r="V50" s="360" t="n"/>
      <c r="W50" s="360" t="n">
        <v>0</v>
      </c>
      <c r="X50" s="360" t="n">
        <v>1</v>
      </c>
      <c r="Y50" s="360" t="n">
        <v>0</v>
      </c>
      <c r="Z50" s="360" t="n"/>
      <c r="AA50" s="360" t="n"/>
      <c r="AB50" s="360" t="n"/>
    </row>
    <row r="51">
      <c r="A51" s="360" t="n">
        <v>50</v>
      </c>
      <c r="B51" s="360" t="n">
        <v>0</v>
      </c>
      <c r="C51" s="360" t="n">
        <v>0</v>
      </c>
      <c r="D51" s="360" t="n">
        <v>1</v>
      </c>
      <c r="E51" s="360" t="n">
        <v>208</v>
      </c>
      <c r="F51" s="360">
        <f>ROUND(Source!V28,O51)</f>
        <v/>
      </c>
      <c r="G51" s="360" t="inlineStr">
        <is>
          <t>ТрудМаш</t>
        </is>
      </c>
      <c r="H51" s="360" t="inlineStr">
        <is>
          <t>Трудозатраты машинистов</t>
        </is>
      </c>
      <c r="I51" s="360" t="n"/>
      <c r="J51" s="360" t="n"/>
      <c r="K51" s="360" t="n">
        <v>208</v>
      </c>
      <c r="L51" s="360" t="n">
        <v>23</v>
      </c>
      <c r="M51" s="360" t="n">
        <v>3</v>
      </c>
      <c r="N51" s="360" t="inlineStr"/>
      <c r="O51" s="360" t="n">
        <v>7</v>
      </c>
      <c r="P51" s="360" t="n"/>
      <c r="Q51" s="360" t="n"/>
      <c r="R51" s="360" t="n"/>
      <c r="S51" s="360" t="n"/>
      <c r="T51" s="360" t="n"/>
      <c r="U51" s="360" t="n"/>
      <c r="V51" s="360" t="n"/>
      <c r="W51" s="360" t="n">
        <v>0</v>
      </c>
      <c r="X51" s="360" t="n">
        <v>1</v>
      </c>
      <c r="Y51" s="360" t="n">
        <v>0</v>
      </c>
      <c r="Z51" s="360" t="n"/>
      <c r="AA51" s="360" t="n"/>
      <c r="AB51" s="360" t="n"/>
    </row>
    <row r="52">
      <c r="A52" s="360" t="n">
        <v>50</v>
      </c>
      <c r="B52" s="360" t="n">
        <v>0</v>
      </c>
      <c r="C52" s="360" t="n">
        <v>0</v>
      </c>
      <c r="D52" s="360" t="n">
        <v>1</v>
      </c>
      <c r="E52" s="360" t="n">
        <v>209</v>
      </c>
      <c r="F52" s="360">
        <f>ROUND(Source!W28,O52)</f>
        <v/>
      </c>
      <c r="G52" s="360" t="inlineStr">
        <is>
          <t>ТранспМат</t>
        </is>
      </c>
      <c r="H52" s="360" t="inlineStr">
        <is>
          <t>Транспорт материалов</t>
        </is>
      </c>
      <c r="I52" s="360" t="n"/>
      <c r="J52" s="360" t="n"/>
      <c r="K52" s="360" t="n">
        <v>209</v>
      </c>
      <c r="L52" s="360" t="n">
        <v>24</v>
      </c>
      <c r="M52" s="360" t="n">
        <v>3</v>
      </c>
      <c r="N52" s="360" t="inlineStr"/>
      <c r="O52" s="360" t="n">
        <v>0</v>
      </c>
      <c r="P52" s="360" t="n"/>
      <c r="Q52" s="360" t="n"/>
      <c r="R52" s="360" t="n"/>
      <c r="S52" s="360" t="n"/>
      <c r="T52" s="360" t="n"/>
      <c r="U52" s="360" t="n"/>
      <c r="V52" s="360" t="n"/>
      <c r="W52" s="360" t="n">
        <v>0</v>
      </c>
      <c r="X52" s="360" t="n">
        <v>1</v>
      </c>
      <c r="Y52" s="360" t="n">
        <v>0</v>
      </c>
      <c r="Z52" s="360" t="n"/>
      <c r="AA52" s="360" t="n"/>
      <c r="AB52" s="360" t="n"/>
    </row>
    <row r="53">
      <c r="A53" s="360" t="n">
        <v>50</v>
      </c>
      <c r="B53" s="360" t="n">
        <v>0</v>
      </c>
      <c r="C53" s="360" t="n">
        <v>0</v>
      </c>
      <c r="D53" s="360" t="n">
        <v>1</v>
      </c>
      <c r="E53" s="360" t="n">
        <v>233</v>
      </c>
      <c r="F53" s="360">
        <f>ROUND(Source!BD28,O53)</f>
        <v/>
      </c>
      <c r="G53" s="360" t="inlineStr">
        <is>
          <t>Перевозка</t>
        </is>
      </c>
      <c r="H53" s="360" t="inlineStr">
        <is>
          <t>Перевозка грузов</t>
        </is>
      </c>
      <c r="I53" s="360" t="n"/>
      <c r="J53" s="360" t="n"/>
      <c r="K53" s="360" t="n">
        <v>233</v>
      </c>
      <c r="L53" s="360" t="n">
        <v>25</v>
      </c>
      <c r="M53" s="360" t="n">
        <v>3</v>
      </c>
      <c r="N53" s="360" t="inlineStr"/>
      <c r="O53" s="360" t="n">
        <v>0</v>
      </c>
      <c r="P53" s="360" t="n"/>
      <c r="Q53" s="360" t="n"/>
      <c r="R53" s="360" t="n"/>
      <c r="S53" s="360" t="n"/>
      <c r="T53" s="360" t="n"/>
      <c r="U53" s="360" t="n"/>
      <c r="V53" s="360" t="n"/>
      <c r="W53" s="360" t="n">
        <v>0</v>
      </c>
      <c r="X53" s="360" t="n">
        <v>1</v>
      </c>
      <c r="Y53" s="360" t="n">
        <v>0</v>
      </c>
      <c r="Z53" s="360" t="n"/>
      <c r="AA53" s="360" t="n"/>
      <c r="AB53" s="360" t="n"/>
    </row>
    <row r="54">
      <c r="A54" s="360" t="n">
        <v>50</v>
      </c>
      <c r="B54" s="360" t="n">
        <v>0</v>
      </c>
      <c r="C54" s="360" t="n">
        <v>0</v>
      </c>
      <c r="D54" s="360" t="n">
        <v>1</v>
      </c>
      <c r="E54" s="360" t="n">
        <v>210</v>
      </c>
      <c r="F54" s="360">
        <f>ROUND(Source!X28,O54)</f>
        <v/>
      </c>
      <c r="G54" s="360" t="inlineStr">
        <is>
          <t>НР</t>
        </is>
      </c>
      <c r="H54" s="360" t="inlineStr">
        <is>
          <t>Накладные расходы</t>
        </is>
      </c>
      <c r="I54" s="360" t="n"/>
      <c r="J54" s="360" t="n"/>
      <c r="K54" s="360" t="n">
        <v>210</v>
      </c>
      <c r="L54" s="360" t="n">
        <v>26</v>
      </c>
      <c r="M54" s="360" t="n">
        <v>3</v>
      </c>
      <c r="N54" s="360" t="inlineStr"/>
      <c r="O54" s="360" t="n">
        <v>0</v>
      </c>
      <c r="P54" s="360" t="n"/>
      <c r="Q54" s="360" t="n"/>
      <c r="R54" s="360" t="n"/>
      <c r="S54" s="360" t="n"/>
      <c r="T54" s="360" t="n"/>
      <c r="U54" s="360" t="n"/>
      <c r="V54" s="360" t="n"/>
      <c r="W54" s="360" t="n">
        <v>0</v>
      </c>
      <c r="X54" s="360" t="n">
        <v>1</v>
      </c>
      <c r="Y54" s="360" t="n">
        <v>0</v>
      </c>
      <c r="Z54" s="360" t="n"/>
      <c r="AA54" s="360" t="n"/>
      <c r="AB54" s="360" t="n"/>
    </row>
    <row r="55">
      <c r="A55" s="360" t="n">
        <v>50</v>
      </c>
      <c r="B55" s="360" t="n">
        <v>0</v>
      </c>
      <c r="C55" s="360" t="n">
        <v>0</v>
      </c>
      <c r="D55" s="360" t="n">
        <v>1</v>
      </c>
      <c r="E55" s="360" t="n">
        <v>211</v>
      </c>
      <c r="F55" s="360">
        <f>ROUND(Source!Y28,O55)</f>
        <v/>
      </c>
      <c r="G55" s="360" t="inlineStr">
        <is>
          <t>СмПриб</t>
        </is>
      </c>
      <c r="H55" s="360" t="inlineStr">
        <is>
          <t>Сметная прибыль</t>
        </is>
      </c>
      <c r="I55" s="360" t="n"/>
      <c r="J55" s="360" t="n"/>
      <c r="K55" s="360" t="n">
        <v>211</v>
      </c>
      <c r="L55" s="360" t="n">
        <v>27</v>
      </c>
      <c r="M55" s="360" t="n">
        <v>3</v>
      </c>
      <c r="N55" s="360" t="inlineStr"/>
      <c r="O55" s="360" t="n">
        <v>0</v>
      </c>
      <c r="P55" s="360" t="n"/>
      <c r="Q55" s="360" t="n"/>
      <c r="R55" s="360" t="n"/>
      <c r="S55" s="360" t="n"/>
      <c r="T55" s="360" t="n"/>
      <c r="U55" s="360" t="n"/>
      <c r="V55" s="360" t="n"/>
      <c r="W55" s="360" t="n">
        <v>0</v>
      </c>
      <c r="X55" s="360" t="n">
        <v>1</v>
      </c>
      <c r="Y55" s="360" t="n">
        <v>0</v>
      </c>
      <c r="Z55" s="360" t="n"/>
      <c r="AA55" s="360" t="n"/>
      <c r="AB55" s="360" t="n"/>
    </row>
    <row r="56">
      <c r="A56" s="360" t="n">
        <v>50</v>
      </c>
      <c r="B56" s="360" t="n">
        <v>0</v>
      </c>
      <c r="C56" s="360" t="n">
        <v>0</v>
      </c>
      <c r="D56" s="360" t="n">
        <v>1</v>
      </c>
      <c r="E56" s="360" t="n">
        <v>224</v>
      </c>
      <c r="F56" s="360">
        <f>ROUND(Source!AR28,O56)</f>
        <v/>
      </c>
      <c r="G56" s="360" t="inlineStr">
        <is>
          <t>Всего</t>
        </is>
      </c>
      <c r="H56" s="360" t="inlineStr">
        <is>
          <t>Всего с НР и СП</t>
        </is>
      </c>
      <c r="I56" s="360" t="n"/>
      <c r="J56" s="360" t="n"/>
      <c r="K56" s="360" t="n">
        <v>224</v>
      </c>
      <c r="L56" s="360" t="n">
        <v>28</v>
      </c>
      <c r="M56" s="360" t="n">
        <v>3</v>
      </c>
      <c r="N56" s="360" t="inlineStr"/>
      <c r="O56" s="360" t="n">
        <v>0</v>
      </c>
      <c r="P56" s="360" t="n"/>
      <c r="Q56" s="360" t="n"/>
      <c r="R56" s="360" t="n"/>
      <c r="S56" s="360" t="n"/>
      <c r="T56" s="360" t="n"/>
      <c r="U56" s="360" t="n"/>
      <c r="V56" s="360" t="n"/>
      <c r="W56" s="360" t="n">
        <v>0</v>
      </c>
      <c r="X56" s="360" t="n">
        <v>1</v>
      </c>
      <c r="Y56" s="360" t="n">
        <v>0</v>
      </c>
      <c r="Z56" s="360" t="n"/>
      <c r="AA56" s="360" t="n"/>
      <c r="AB56" s="360" t="n"/>
    </row>
    <row r="57">
      <c r="A57" s="360" t="n">
        <v>50</v>
      </c>
      <c r="B57" s="360" t="n">
        <v>0</v>
      </c>
      <c r="C57" s="360" t="n">
        <v>0</v>
      </c>
      <c r="D57" s="360" t="n">
        <v>2</v>
      </c>
      <c r="E57" s="360" t="n">
        <v>0</v>
      </c>
      <c r="F57" s="360">
        <f>ROUND(F56,O57)</f>
        <v/>
      </c>
      <c r="G57" s="360" t="inlineStr">
        <is>
          <t>и1</t>
        </is>
      </c>
      <c r="H57" s="360" t="inlineStr">
        <is>
          <t>Итого</t>
        </is>
      </c>
      <c r="I57" s="360" t="n"/>
      <c r="J57" s="360" t="n"/>
      <c r="K57" s="360" t="n">
        <v>212</v>
      </c>
      <c r="L57" s="360" t="n">
        <v>29</v>
      </c>
      <c r="M57" s="360" t="n">
        <v>0</v>
      </c>
      <c r="N57" s="360" t="inlineStr"/>
      <c r="O57" s="360" t="n">
        <v>0</v>
      </c>
      <c r="P57" s="360" t="n"/>
      <c r="Q57" s="360" t="n"/>
      <c r="R57" s="360" t="n"/>
      <c r="S57" s="360" t="n"/>
      <c r="T57" s="360" t="n"/>
      <c r="U57" s="360" t="n"/>
      <c r="V57" s="360" t="n"/>
      <c r="W57" s="360" t="n">
        <v>0</v>
      </c>
      <c r="X57" s="360" t="n">
        <v>1</v>
      </c>
      <c r="Y57" s="360" t="n">
        <v>0</v>
      </c>
      <c r="Z57" s="360" t="n"/>
      <c r="AA57" s="360" t="n"/>
      <c r="AB57" s="360" t="n"/>
    </row>
    <row r="58">
      <c r="A58" s="360" t="n">
        <v>50</v>
      </c>
      <c r="B58" s="360" t="n">
        <v>0</v>
      </c>
      <c r="C58" s="360" t="n">
        <v>0</v>
      </c>
      <c r="D58" s="360" t="n">
        <v>2</v>
      </c>
      <c r="E58" s="360" t="n">
        <v>0</v>
      </c>
      <c r="F58" s="360">
        <f>ROUND(F57*0.22,O58)</f>
        <v/>
      </c>
      <c r="G58" s="360" t="inlineStr">
        <is>
          <t>и2</t>
        </is>
      </c>
      <c r="H58" s="360" t="inlineStr">
        <is>
          <t>НДС 22%</t>
        </is>
      </c>
      <c r="I58" s="360" t="n"/>
      <c r="J58" s="360" t="n"/>
      <c r="K58" s="360" t="n">
        <v>212</v>
      </c>
      <c r="L58" s="360" t="n">
        <v>30</v>
      </c>
      <c r="M58" s="360" t="n">
        <v>0</v>
      </c>
      <c r="N58" s="360" t="inlineStr"/>
      <c r="O58" s="360" t="n">
        <v>0</v>
      </c>
      <c r="P58" s="360" t="n"/>
      <c r="Q58" s="360" t="n"/>
      <c r="R58" s="360" t="n"/>
      <c r="S58" s="360" t="n"/>
      <c r="T58" s="360" t="n"/>
      <c r="U58" s="360" t="n"/>
      <c r="V58" s="360" t="n"/>
      <c r="W58" s="360" t="n">
        <v>0</v>
      </c>
      <c r="X58" s="360" t="n">
        <v>1</v>
      </c>
      <c r="Y58" s="360" t="n">
        <v>0</v>
      </c>
      <c r="Z58" s="360" t="n"/>
      <c r="AA58" s="360" t="n"/>
      <c r="AB58" s="360" t="n"/>
    </row>
    <row r="59">
      <c r="A59" s="360" t="n">
        <v>50</v>
      </c>
      <c r="B59" s="360" t="n">
        <v>0</v>
      </c>
      <c r="C59" s="360" t="n">
        <v>0</v>
      </c>
      <c r="D59" s="360" t="n">
        <v>2</v>
      </c>
      <c r="E59" s="360" t="n">
        <v>213</v>
      </c>
      <c r="F59" s="360">
        <f>ROUND(F57+F58,O59)</f>
        <v/>
      </c>
      <c r="G59" s="360" t="inlineStr">
        <is>
          <t>и3</t>
        </is>
      </c>
      <c r="H59" s="360" t="inlineStr">
        <is>
          <t>Всего</t>
        </is>
      </c>
      <c r="I59" s="360" t="n"/>
      <c r="J59" s="360" t="n"/>
      <c r="K59" s="360" t="n">
        <v>212</v>
      </c>
      <c r="L59" s="360" t="n">
        <v>31</v>
      </c>
      <c r="M59" s="360" t="n">
        <v>0</v>
      </c>
      <c r="N59" s="360" t="inlineStr"/>
      <c r="O59" s="360" t="n">
        <v>0</v>
      </c>
      <c r="P59" s="360" t="n"/>
      <c r="Q59" s="360" t="n"/>
      <c r="R59" s="360" t="n"/>
      <c r="S59" s="360" t="n"/>
      <c r="T59" s="360" t="n"/>
      <c r="U59" s="360" t="n"/>
      <c r="V59" s="360" t="n"/>
      <c r="W59" s="360" t="n">
        <v>0</v>
      </c>
      <c r="X59" s="360" t="n">
        <v>1</v>
      </c>
      <c r="Y59" s="360" t="n">
        <v>0</v>
      </c>
      <c r="Z59" s="360" t="n"/>
      <c r="AA59" s="360" t="n"/>
      <c r="AB59" s="360" t="n"/>
    </row>
    <row r="61">
      <c r="A61" s="356" t="n">
        <v>3</v>
      </c>
      <c r="B61" s="356" t="n">
        <v>0</v>
      </c>
      <c r="C61" s="356" t="n"/>
      <c r="D61" s="356">
        <f>ROW(A67)</f>
        <v/>
      </c>
      <c r="E61" s="356" t="n"/>
      <c r="F61" s="356" t="inlineStr">
        <is>
          <t>Новая локальная смета</t>
        </is>
      </c>
      <c r="G61" s="356" t="inlineStr">
        <is>
          <t>Текущий ремонт МКД по адресу: М.О., Щелково, ул..Центральная, д.51 кв 4</t>
        </is>
      </c>
      <c r="H61" s="356" t="inlineStr"/>
      <c r="I61" s="356" t="n">
        <v>0</v>
      </c>
      <c r="J61" s="356" t="inlineStr"/>
      <c r="K61" s="356" t="n">
        <v>-1</v>
      </c>
      <c r="L61" s="356" t="inlineStr">
        <is>
          <t>Новая локальная смета</t>
        </is>
      </c>
      <c r="M61" s="356" t="inlineStr"/>
      <c r="N61" s="356" t="n"/>
      <c r="O61" s="356" t="n"/>
      <c r="P61" s="356" t="n"/>
      <c r="Q61" s="356" t="n"/>
      <c r="R61" s="356" t="n"/>
      <c r="S61" s="356" t="n">
        <v>0</v>
      </c>
      <c r="T61" s="356" t="n"/>
      <c r="U61" s="356" t="inlineStr"/>
      <c r="V61" s="356" t="n">
        <v>0</v>
      </c>
      <c r="W61" s="356" t="n"/>
      <c r="X61" s="356" t="n"/>
      <c r="Y61" s="356" t="n"/>
      <c r="Z61" s="356" t="n"/>
      <c r="AA61" s="356" t="n"/>
      <c r="AB61" s="356" t="inlineStr"/>
      <c r="AC61" s="356" t="inlineStr"/>
      <c r="AD61" s="356" t="inlineStr"/>
      <c r="AE61" s="356" t="inlineStr"/>
      <c r="AF61" s="356" t="inlineStr"/>
      <c r="AG61" s="356" t="inlineStr"/>
      <c r="AH61" s="356" t="n"/>
      <c r="AI61" s="356" t="n"/>
      <c r="AJ61" s="356" t="n"/>
      <c r="AK61" s="356" t="n"/>
      <c r="AL61" s="356" t="n"/>
      <c r="AM61" s="356" t="n"/>
      <c r="AN61" s="356" t="n"/>
      <c r="AO61" s="356" t="n"/>
      <c r="AP61" s="356" t="inlineStr"/>
      <c r="AQ61" s="356" t="inlineStr"/>
      <c r="AR61" s="356" t="inlineStr"/>
      <c r="AS61" s="356" t="n"/>
      <c r="AT61" s="356" t="n"/>
      <c r="AU61" s="356" t="n"/>
      <c r="AV61" s="356" t="n"/>
      <c r="AW61" s="356" t="n"/>
      <c r="AX61" s="356" t="n"/>
      <c r="AY61" s="356" t="n"/>
      <c r="AZ61" s="356" t="inlineStr"/>
      <c r="BA61" s="356" t="n"/>
      <c r="BB61" s="356" t="inlineStr"/>
      <c r="BC61" s="356" t="inlineStr"/>
      <c r="BD61" s="356" t="inlineStr"/>
      <c r="BE61" s="356" t="inlineStr"/>
      <c r="BF61" s="356" t="inlineStr"/>
      <c r="BG61" s="356" t="inlineStr"/>
      <c r="BH61" s="356" t="inlineStr"/>
      <c r="BI61" s="356" t="inlineStr"/>
      <c r="BJ61" s="356" t="inlineStr"/>
      <c r="BK61" s="356" t="inlineStr"/>
      <c r="BL61" s="356" t="inlineStr"/>
      <c r="BM61" s="356" t="inlineStr"/>
      <c r="BN61" s="356" t="inlineStr"/>
      <c r="BO61" s="356" t="inlineStr"/>
      <c r="BP61" s="356" t="inlineStr"/>
      <c r="BQ61" s="356" t="n"/>
      <c r="BR61" s="356" t="n"/>
      <c r="BS61" s="356" t="n"/>
      <c r="BT61" s="356" t="n"/>
      <c r="BU61" s="356" t="n"/>
      <c r="BV61" s="356" t="n"/>
      <c r="BW61" s="356" t="n"/>
      <c r="BX61" s="356" t="n">
        <v>0</v>
      </c>
      <c r="BY61" s="356" t="n"/>
      <c r="BZ61" s="356" t="n"/>
      <c r="CA61" s="356" t="n"/>
      <c r="CB61" s="356" t="n"/>
      <c r="CC61" s="356" t="n"/>
      <c r="CD61" s="356" t="n"/>
      <c r="CE61" s="356" t="n"/>
      <c r="CF61" s="356" t="n">
        <v>0</v>
      </c>
      <c r="CG61" s="356" t="n">
        <v>0</v>
      </c>
      <c r="CH61" s="356" t="n"/>
      <c r="CI61" s="356" t="inlineStr"/>
      <c r="CJ61" s="356" t="inlineStr"/>
      <c r="CK61" s="0" t="inlineStr"/>
      <c r="CL61" s="0" t="inlineStr"/>
      <c r="CM61" s="0" t="inlineStr"/>
      <c r="CN61" s="0" t="inlineStr"/>
      <c r="CO61" s="0" t="inlineStr"/>
      <c r="CP61" s="0" t="inlineStr"/>
      <c r="CQ61" s="0" t="inlineStr"/>
    </row>
    <row r="63">
      <c r="A63" s="358" t="n">
        <v>52</v>
      </c>
      <c r="B63" s="358">
        <f>B67</f>
        <v/>
      </c>
      <c r="C63" s="358">
        <f>C67</f>
        <v/>
      </c>
      <c r="D63" s="358">
        <f>D67</f>
        <v/>
      </c>
      <c r="E63" s="358">
        <f>E67</f>
        <v/>
      </c>
      <c r="F63" s="358">
        <f>F67</f>
        <v/>
      </c>
      <c r="G63" s="358">
        <f>G67</f>
        <v/>
      </c>
      <c r="H63" s="358" t="n"/>
      <c r="I63" s="358" t="n"/>
      <c r="J63" s="358" t="n"/>
      <c r="K63" s="358" t="n"/>
      <c r="L63" s="358" t="n"/>
      <c r="M63" s="358" t="n"/>
      <c r="N63" s="358" t="n"/>
      <c r="O63" s="358">
        <f>O67</f>
        <v/>
      </c>
      <c r="P63" s="358">
        <f>P67</f>
        <v/>
      </c>
      <c r="Q63" s="358">
        <f>Q67</f>
        <v/>
      </c>
      <c r="R63" s="358">
        <f>R67</f>
        <v/>
      </c>
      <c r="S63" s="358">
        <f>S67</f>
        <v/>
      </c>
      <c r="T63" s="358">
        <f>T67</f>
        <v/>
      </c>
      <c r="U63" s="358">
        <f>U67</f>
        <v/>
      </c>
      <c r="V63" s="358">
        <f>V67</f>
        <v/>
      </c>
      <c r="W63" s="358">
        <f>W67</f>
        <v/>
      </c>
      <c r="X63" s="358">
        <f>X67</f>
        <v/>
      </c>
      <c r="Y63" s="358">
        <f>Y67</f>
        <v/>
      </c>
      <c r="Z63" s="358">
        <f>Z67</f>
        <v/>
      </c>
      <c r="AA63" s="358">
        <f>AA67</f>
        <v/>
      </c>
      <c r="AB63" s="358">
        <f>AB67</f>
        <v/>
      </c>
      <c r="AC63" s="358">
        <f>AC67</f>
        <v/>
      </c>
      <c r="AD63" s="358">
        <f>AD67</f>
        <v/>
      </c>
      <c r="AE63" s="358">
        <f>AE67</f>
        <v/>
      </c>
      <c r="AF63" s="358">
        <f>AF67</f>
        <v/>
      </c>
      <c r="AG63" s="358">
        <f>AG67</f>
        <v/>
      </c>
      <c r="AH63" s="358">
        <f>AH67</f>
        <v/>
      </c>
      <c r="AI63" s="358">
        <f>AI67</f>
        <v/>
      </c>
      <c r="AJ63" s="358">
        <f>AJ67</f>
        <v/>
      </c>
      <c r="AK63" s="358">
        <f>AK67</f>
        <v/>
      </c>
      <c r="AL63" s="358">
        <f>AL67</f>
        <v/>
      </c>
      <c r="AM63" s="358">
        <f>AM67</f>
        <v/>
      </c>
      <c r="AN63" s="358">
        <f>AN67</f>
        <v/>
      </c>
      <c r="AO63" s="358">
        <f>AO67</f>
        <v/>
      </c>
      <c r="AP63" s="358">
        <f>AP67</f>
        <v/>
      </c>
      <c r="AQ63" s="358">
        <f>AQ67</f>
        <v/>
      </c>
      <c r="AR63" s="358">
        <f>AR67</f>
        <v/>
      </c>
      <c r="AS63" s="358">
        <f>AS67</f>
        <v/>
      </c>
      <c r="AT63" s="358">
        <f>AT67</f>
        <v/>
      </c>
      <c r="AU63" s="358">
        <f>AU67</f>
        <v/>
      </c>
      <c r="AV63" s="358">
        <f>AV67</f>
        <v/>
      </c>
      <c r="AW63" s="358">
        <f>AW67</f>
        <v/>
      </c>
      <c r="AX63" s="358">
        <f>AX67</f>
        <v/>
      </c>
      <c r="AY63" s="358">
        <f>AY67</f>
        <v/>
      </c>
      <c r="AZ63" s="358">
        <f>AZ67</f>
        <v/>
      </c>
      <c r="BA63" s="358">
        <f>BA67</f>
        <v/>
      </c>
      <c r="BB63" s="358">
        <f>BB67</f>
        <v/>
      </c>
      <c r="BC63" s="358">
        <f>BC67</f>
        <v/>
      </c>
      <c r="BD63" s="358">
        <f>BD67</f>
        <v/>
      </c>
      <c r="BE63" s="358">
        <f>BE67</f>
        <v/>
      </c>
      <c r="BF63" s="358">
        <f>BF67</f>
        <v/>
      </c>
      <c r="BG63" s="358">
        <f>BG67</f>
        <v/>
      </c>
      <c r="BH63" s="358">
        <f>BH67</f>
        <v/>
      </c>
      <c r="BI63" s="358">
        <f>BI67</f>
        <v/>
      </c>
      <c r="BJ63" s="358">
        <f>BJ67</f>
        <v/>
      </c>
      <c r="BK63" s="358">
        <f>BK67</f>
        <v/>
      </c>
      <c r="BL63" s="358">
        <f>BL67</f>
        <v/>
      </c>
      <c r="BM63" s="358">
        <f>BM67</f>
        <v/>
      </c>
      <c r="BN63" s="358">
        <f>BN67</f>
        <v/>
      </c>
      <c r="BO63" s="358">
        <f>BO67</f>
        <v/>
      </c>
      <c r="BP63" s="358">
        <f>BP67</f>
        <v/>
      </c>
      <c r="BQ63" s="358">
        <f>BQ67</f>
        <v/>
      </c>
      <c r="BR63" s="358">
        <f>BR67</f>
        <v/>
      </c>
      <c r="BS63" s="358">
        <f>BS67</f>
        <v/>
      </c>
      <c r="BT63" s="358">
        <f>BT67</f>
        <v/>
      </c>
      <c r="BU63" s="358">
        <f>BU67</f>
        <v/>
      </c>
      <c r="BV63" s="358">
        <f>BV67</f>
        <v/>
      </c>
      <c r="BW63" s="358">
        <f>BW67</f>
        <v/>
      </c>
      <c r="BX63" s="358">
        <f>BX67</f>
        <v/>
      </c>
      <c r="BY63" s="358">
        <f>BY67</f>
        <v/>
      </c>
      <c r="BZ63" s="358">
        <f>BZ67</f>
        <v/>
      </c>
      <c r="CA63" s="358">
        <f>CA67</f>
        <v/>
      </c>
      <c r="CB63" s="358">
        <f>CB67</f>
        <v/>
      </c>
      <c r="CC63" s="358">
        <f>CC67</f>
        <v/>
      </c>
      <c r="CD63" s="358">
        <f>CD67</f>
        <v/>
      </c>
      <c r="CE63" s="358">
        <f>CE67</f>
        <v/>
      </c>
      <c r="CF63" s="358">
        <f>CF67</f>
        <v/>
      </c>
      <c r="CG63" s="358">
        <f>CG67</f>
        <v/>
      </c>
      <c r="CH63" s="358">
        <f>CH67</f>
        <v/>
      </c>
      <c r="CI63" s="358">
        <f>CI67</f>
        <v/>
      </c>
      <c r="CJ63" s="358">
        <f>CJ67</f>
        <v/>
      </c>
      <c r="CK63" s="358">
        <f>CK67</f>
        <v/>
      </c>
      <c r="CL63" s="358">
        <f>CL67</f>
        <v/>
      </c>
      <c r="CM63" s="358">
        <f>CM67</f>
        <v/>
      </c>
      <c r="CN63" s="358">
        <f>CN67</f>
        <v/>
      </c>
      <c r="CO63" s="358">
        <f>CO67</f>
        <v/>
      </c>
      <c r="CP63" s="358">
        <f>CP67</f>
        <v/>
      </c>
      <c r="CQ63" s="358">
        <f>CQ67</f>
        <v/>
      </c>
      <c r="CR63" s="358">
        <f>CR67</f>
        <v/>
      </c>
      <c r="CS63" s="358">
        <f>CS67</f>
        <v/>
      </c>
      <c r="CT63" s="358">
        <f>CT67</f>
        <v/>
      </c>
      <c r="CU63" s="358">
        <f>CU67</f>
        <v/>
      </c>
      <c r="CV63" s="358">
        <f>CV67</f>
        <v/>
      </c>
      <c r="CW63" s="358">
        <f>CW67</f>
        <v/>
      </c>
      <c r="CX63" s="358">
        <f>CX67</f>
        <v/>
      </c>
      <c r="CY63" s="358">
        <f>CY67</f>
        <v/>
      </c>
      <c r="CZ63" s="358">
        <f>CZ67</f>
        <v/>
      </c>
      <c r="DA63" s="358">
        <f>DA67</f>
        <v/>
      </c>
      <c r="DB63" s="358">
        <f>DB67</f>
        <v/>
      </c>
      <c r="DC63" s="358">
        <f>DC67</f>
        <v/>
      </c>
      <c r="DD63" s="358">
        <f>DD67</f>
        <v/>
      </c>
      <c r="DE63" s="358">
        <f>DE67</f>
        <v/>
      </c>
      <c r="DF63" s="358">
        <f>DF67</f>
        <v/>
      </c>
      <c r="DG63" s="359">
        <f>DG67</f>
        <v/>
      </c>
      <c r="DH63" s="359">
        <f>DH67</f>
        <v/>
      </c>
      <c r="DI63" s="359">
        <f>DI67</f>
        <v/>
      </c>
      <c r="DJ63" s="359">
        <f>DJ67</f>
        <v/>
      </c>
      <c r="DK63" s="359">
        <f>DK67</f>
        <v/>
      </c>
      <c r="DL63" s="359">
        <f>DL67</f>
        <v/>
      </c>
      <c r="DM63" s="359">
        <f>DM67</f>
        <v/>
      </c>
      <c r="DN63" s="359">
        <f>DN67</f>
        <v/>
      </c>
      <c r="DO63" s="359">
        <f>DO67</f>
        <v/>
      </c>
      <c r="DP63" s="359">
        <f>DP67</f>
        <v/>
      </c>
      <c r="DQ63" s="359">
        <f>DQ67</f>
        <v/>
      </c>
      <c r="DR63" s="359">
        <f>DR67</f>
        <v/>
      </c>
      <c r="DS63" s="359">
        <f>DS67</f>
        <v/>
      </c>
      <c r="DT63" s="359">
        <f>DT67</f>
        <v/>
      </c>
      <c r="DU63" s="359">
        <f>DU67</f>
        <v/>
      </c>
      <c r="DV63" s="359">
        <f>DV67</f>
        <v/>
      </c>
      <c r="DW63" s="359">
        <f>DW67</f>
        <v/>
      </c>
      <c r="DX63" s="359">
        <f>DX67</f>
        <v/>
      </c>
      <c r="DY63" s="359">
        <f>DY67</f>
        <v/>
      </c>
      <c r="DZ63" s="359">
        <f>DZ67</f>
        <v/>
      </c>
      <c r="EA63" s="359">
        <f>EA67</f>
        <v/>
      </c>
      <c r="EB63" s="359">
        <f>EB67</f>
        <v/>
      </c>
      <c r="EC63" s="359">
        <f>EC67</f>
        <v/>
      </c>
      <c r="ED63" s="359">
        <f>ED67</f>
        <v/>
      </c>
      <c r="EE63" s="359">
        <f>EE67</f>
        <v/>
      </c>
      <c r="EF63" s="359">
        <f>EF67</f>
        <v/>
      </c>
      <c r="EG63" s="359">
        <f>EG67</f>
        <v/>
      </c>
      <c r="EH63" s="359">
        <f>EH67</f>
        <v/>
      </c>
      <c r="EI63" s="359">
        <f>EI67</f>
        <v/>
      </c>
      <c r="EJ63" s="359">
        <f>EJ67</f>
        <v/>
      </c>
      <c r="EK63" s="359">
        <f>EK67</f>
        <v/>
      </c>
      <c r="EL63" s="359">
        <f>EL67</f>
        <v/>
      </c>
      <c r="EM63" s="359">
        <f>EM67</f>
        <v/>
      </c>
      <c r="EN63" s="359">
        <f>EN67</f>
        <v/>
      </c>
      <c r="EO63" s="359">
        <f>EO67</f>
        <v/>
      </c>
      <c r="EP63" s="359">
        <f>EP67</f>
        <v/>
      </c>
      <c r="EQ63" s="359">
        <f>EQ67</f>
        <v/>
      </c>
      <c r="ER63" s="359">
        <f>ER67</f>
        <v/>
      </c>
      <c r="ES63" s="359">
        <f>ES67</f>
        <v/>
      </c>
      <c r="ET63" s="359">
        <f>ET67</f>
        <v/>
      </c>
      <c r="EU63" s="359">
        <f>EU67</f>
        <v/>
      </c>
      <c r="EV63" s="359">
        <f>EV67</f>
        <v/>
      </c>
      <c r="EW63" s="359">
        <f>EW67</f>
        <v/>
      </c>
      <c r="EX63" s="359">
        <f>EX67</f>
        <v/>
      </c>
      <c r="EY63" s="359">
        <f>EY67</f>
        <v/>
      </c>
      <c r="EZ63" s="359">
        <f>EZ67</f>
        <v/>
      </c>
      <c r="FA63" s="359">
        <f>FA67</f>
        <v/>
      </c>
      <c r="FB63" s="359">
        <f>FB67</f>
        <v/>
      </c>
      <c r="FC63" s="359">
        <f>FC67</f>
        <v/>
      </c>
      <c r="FD63" s="359">
        <f>FD67</f>
        <v/>
      </c>
      <c r="FE63" s="359">
        <f>FE67</f>
        <v/>
      </c>
      <c r="FF63" s="359">
        <f>FF67</f>
        <v/>
      </c>
      <c r="FG63" s="359">
        <f>FG67</f>
        <v/>
      </c>
      <c r="FH63" s="359">
        <f>FH67</f>
        <v/>
      </c>
      <c r="FI63" s="359">
        <f>FI67</f>
        <v/>
      </c>
      <c r="FJ63" s="359">
        <f>FJ67</f>
        <v/>
      </c>
      <c r="FK63" s="359">
        <f>FK67</f>
        <v/>
      </c>
      <c r="FL63" s="359">
        <f>FL67</f>
        <v/>
      </c>
      <c r="FM63" s="359">
        <f>FM67</f>
        <v/>
      </c>
      <c r="FN63" s="359">
        <f>FN67</f>
        <v/>
      </c>
      <c r="FO63" s="359">
        <f>FO67</f>
        <v/>
      </c>
      <c r="FP63" s="359">
        <f>FP67</f>
        <v/>
      </c>
      <c r="FQ63" s="359">
        <f>FQ67</f>
        <v/>
      </c>
      <c r="FR63" s="359">
        <f>FR67</f>
        <v/>
      </c>
      <c r="FS63" s="359">
        <f>FS67</f>
        <v/>
      </c>
      <c r="FT63" s="359">
        <f>FT67</f>
        <v/>
      </c>
      <c r="FU63" s="359">
        <f>FU67</f>
        <v/>
      </c>
      <c r="FV63" s="359">
        <f>FV67</f>
        <v/>
      </c>
      <c r="FW63" s="359">
        <f>FW67</f>
        <v/>
      </c>
      <c r="FX63" s="359">
        <f>FX67</f>
        <v/>
      </c>
      <c r="FY63" s="359">
        <f>FY67</f>
        <v/>
      </c>
      <c r="FZ63" s="359">
        <f>FZ67</f>
        <v/>
      </c>
      <c r="GA63" s="359">
        <f>GA67</f>
        <v/>
      </c>
      <c r="GB63" s="359">
        <f>GB67</f>
        <v/>
      </c>
      <c r="GC63" s="359">
        <f>GC67</f>
        <v/>
      </c>
      <c r="GD63" s="359">
        <f>GD67</f>
        <v/>
      </c>
      <c r="GE63" s="359">
        <f>GE67</f>
        <v/>
      </c>
      <c r="GF63" s="359">
        <f>GF67</f>
        <v/>
      </c>
      <c r="GG63" s="359">
        <f>GG67</f>
        <v/>
      </c>
      <c r="GH63" s="359">
        <f>GH67</f>
        <v/>
      </c>
      <c r="GI63" s="359">
        <f>GI67</f>
        <v/>
      </c>
      <c r="GJ63" s="359">
        <f>GJ67</f>
        <v/>
      </c>
      <c r="GK63" s="359">
        <f>GK67</f>
        <v/>
      </c>
      <c r="GL63" s="359">
        <f>GL67</f>
        <v/>
      </c>
      <c r="GM63" s="359">
        <f>GM67</f>
        <v/>
      </c>
      <c r="GN63" s="359">
        <f>GN67</f>
        <v/>
      </c>
      <c r="GO63" s="359">
        <f>GO67</f>
        <v/>
      </c>
      <c r="GP63" s="359">
        <f>GP67</f>
        <v/>
      </c>
      <c r="GQ63" s="359">
        <f>GQ67</f>
        <v/>
      </c>
      <c r="GR63" s="359">
        <f>GR67</f>
        <v/>
      </c>
      <c r="GS63" s="359">
        <f>GS67</f>
        <v/>
      </c>
      <c r="GT63" s="359">
        <f>GT67</f>
        <v/>
      </c>
      <c r="GU63" s="359">
        <f>GU67</f>
        <v/>
      </c>
      <c r="GV63" s="359">
        <f>GV67</f>
        <v/>
      </c>
      <c r="GW63" s="359">
        <f>GW67</f>
        <v/>
      </c>
      <c r="GX63" s="359">
        <f>GX67</f>
        <v/>
      </c>
    </row>
    <row r="65">
      <c r="A65" s="0" t="n">
        <v>17</v>
      </c>
      <c r="B65" s="0" t="n">
        <v>0</v>
      </c>
      <c r="C65" s="0">
        <f>ROW(SmtRes!A22)</f>
        <v/>
      </c>
      <c r="D65" s="0">
        <f>ROW(EtalonRes!A23)</f>
        <v/>
      </c>
      <c r="E65" s="0" t="inlineStr">
        <is>
          <t>1</t>
        </is>
      </c>
      <c r="F65" s="0" t="inlineStr">
        <is>
          <t>65-9-1</t>
        </is>
      </c>
      <c r="G65" s="0" t="inlineStr">
        <is>
          <t>Смена внутренних трубопроводов из стальных труб диаметром до 15 мм/ пол. сушитель</t>
        </is>
      </c>
      <c r="H65" s="0" t="inlineStr">
        <is>
          <t>100 м трубопровода</t>
        </is>
      </c>
      <c r="I65" s="0">
        <f>ROUND(ROUND(1/100,4),7)</f>
        <v/>
      </c>
      <c r="J65" s="0" t="n">
        <v>0</v>
      </c>
      <c r="K65" s="0">
        <f>ROUND(ROUND(1/100,4),7)</f>
        <v/>
      </c>
      <c r="O65" s="0">
        <f>ROUND(CP65,0)</f>
        <v/>
      </c>
      <c r="P65" s="0">
        <f>ROUND(CQ65*I65,0)</f>
        <v/>
      </c>
      <c r="Q65" s="0">
        <f>(ROUND((ROUND(((ET65)*I65),0)*BB65),0)+ROUND((ROUND(((AE65-(EU65))*I65),0)*BS65),0))</f>
        <v/>
      </c>
      <c r="R65" s="0">
        <f>(ROUND((ROUND(((EU65)*I65),0)*BS65),0)+ROUND((ROUND(((AE65-(EU65))*I65),0)*BS65),0))</f>
        <v/>
      </c>
      <c r="S65" s="0">
        <f>ROUND(CT65*I65,0)</f>
        <v/>
      </c>
      <c r="T65" s="0">
        <f>ROUND(CU65*I65,0)</f>
        <v/>
      </c>
      <c r="U65" s="0">
        <f>ROUND(CV65*I65,7)</f>
        <v/>
      </c>
      <c r="V65" s="0">
        <f>ROUND(CW65*I65,7)</f>
        <v/>
      </c>
      <c r="W65" s="0">
        <f>ROUND(CX65*I65,0)</f>
        <v/>
      </c>
      <c r="X65" s="0">
        <f>ROUND(CY65,0)</f>
        <v/>
      </c>
      <c r="Y65" s="0">
        <f>ROUND(CZ65,0)</f>
        <v/>
      </c>
      <c r="AA65" s="0" t="n">
        <v>78845955</v>
      </c>
      <c r="AB65" s="0">
        <f>ROUND((AC65+AD65+AF65),2)</f>
        <v/>
      </c>
      <c r="AC65" s="0">
        <f>ROUND((ES65),2)</f>
        <v/>
      </c>
      <c r="AD65" s="0">
        <f>ROUND((((ET65)-(EU65))+AE65),2)</f>
        <v/>
      </c>
      <c r="AE65" s="0">
        <f>ROUND((EU65),2)</f>
        <v/>
      </c>
      <c r="AF65" s="0">
        <f>ROUND((EV65),2)</f>
        <v/>
      </c>
      <c r="AG65" s="0">
        <f>ROUND((AP65),2)</f>
        <v/>
      </c>
      <c r="AH65" s="0">
        <f>(EW65)</f>
        <v/>
      </c>
      <c r="AI65" s="0">
        <f>(EX65)</f>
        <v/>
      </c>
      <c r="AJ65" s="0">
        <f>(AS65)</f>
        <v/>
      </c>
      <c r="AK65" s="0" t="n">
        <v>3680.61</v>
      </c>
      <c r="AL65" s="0" t="n">
        <v>2866.52</v>
      </c>
      <c r="AM65" s="0" t="n">
        <v>65.65000000000001</v>
      </c>
      <c r="AN65" s="0" t="n">
        <v>2.84</v>
      </c>
      <c r="AO65" s="0" t="n">
        <v>748.4400000000001</v>
      </c>
      <c r="AP65" s="0" t="n">
        <v>0</v>
      </c>
      <c r="AQ65" s="0" t="n">
        <v>77.8</v>
      </c>
      <c r="AR65" s="0" t="n">
        <v>0.21</v>
      </c>
      <c r="AS65" s="0" t="n">
        <v>0</v>
      </c>
      <c r="AT65" s="0" t="n">
        <v>103</v>
      </c>
      <c r="AU65" s="0" t="n">
        <v>52</v>
      </c>
      <c r="AV65" s="0" t="n">
        <v>1</v>
      </c>
      <c r="AW65" s="0" t="n">
        <v>1</v>
      </c>
      <c r="AZ65" s="0" t="n">
        <v>1</v>
      </c>
      <c r="BA65" s="0" t="n">
        <v>52.25</v>
      </c>
      <c r="BB65" s="0" t="n">
        <v>14.58</v>
      </c>
      <c r="BC65" s="0" t="n">
        <v>3.92</v>
      </c>
      <c r="BD65" s="0" t="inlineStr"/>
      <c r="BE65" s="0" t="inlineStr"/>
      <c r="BF65" s="0" t="inlineStr"/>
      <c r="BG65" s="0" t="inlineStr"/>
      <c r="BH65" s="0" t="n">
        <v>0</v>
      </c>
      <c r="BI65" s="0" t="n">
        <v>1</v>
      </c>
      <c r="BJ65" s="0" t="inlineStr">
        <is>
          <t>ТЕРр Московской обл., 65-9-1, приказ Минстроя России №675/пр от 28.02.2017 № 263/пр</t>
        </is>
      </c>
      <c r="BM65" s="0" t="n">
        <v>65007</v>
      </c>
      <c r="BN65" s="0" t="n">
        <v>0</v>
      </c>
      <c r="BO65" s="0" t="inlineStr">
        <is>
          <t>65-9-1</t>
        </is>
      </c>
      <c r="BP65" s="0" t="n">
        <v>1</v>
      </c>
      <c r="BQ65" s="0" t="n">
        <v>6</v>
      </c>
      <c r="BR65" s="0" t="n">
        <v>0</v>
      </c>
      <c r="BS65" s="0" t="n">
        <v>52.25</v>
      </c>
      <c r="BT65" s="0" t="n">
        <v>1</v>
      </c>
      <c r="BU65" s="0" t="n">
        <v>1</v>
      </c>
      <c r="BV65" s="0" t="n">
        <v>1</v>
      </c>
      <c r="BW65" s="0" t="n">
        <v>1</v>
      </c>
      <c r="BX65" s="0" t="n">
        <v>1</v>
      </c>
      <c r="BY65" s="0" t="inlineStr"/>
      <c r="BZ65" s="0" t="n">
        <v>103</v>
      </c>
      <c r="CA65" s="0" t="n">
        <v>52</v>
      </c>
      <c r="CB65" s="0" t="inlineStr"/>
      <c r="CE65" s="0" t="n">
        <v>12</v>
      </c>
      <c r="CF65" s="0" t="n">
        <v>0</v>
      </c>
      <c r="CG65" s="0" t="n">
        <v>0</v>
      </c>
      <c r="CM65" s="0" t="n">
        <v>0</v>
      </c>
      <c r="CN65" s="0" t="inlineStr"/>
      <c r="CO65" s="0" t="n">
        <v>0</v>
      </c>
      <c r="CP65" s="0">
        <f>(P65+Q65+S65)</f>
        <v/>
      </c>
      <c r="CQ65" s="0">
        <f>AC65*BC65</f>
        <v/>
      </c>
      <c r="CR65" s="0">
        <f>(ROUND((ROUND(((ET65)*1),0)*BB65),0)+ROUND((ROUND(((AE65-(EU65))*1),0)*BS65),0))</f>
        <v/>
      </c>
      <c r="CS65" s="0">
        <f>(ROUND((ROUND(((EU65)*1),0)*BS65),0)+ROUND((ROUND(((AE65-(EU65))*1),0)*BS65),0))</f>
        <v/>
      </c>
      <c r="CT65" s="0">
        <f>AF65*BA65</f>
        <v/>
      </c>
      <c r="CU65" s="0">
        <f>AG65</f>
        <v/>
      </c>
      <c r="CV65" s="0">
        <f>AH65</f>
        <v/>
      </c>
      <c r="CW65" s="0">
        <f>AI65</f>
        <v/>
      </c>
      <c r="CX65" s="0">
        <f>AJ65</f>
        <v/>
      </c>
      <c r="CY65" s="0">
        <f>(((S65+R65)*AT65)/100)</f>
        <v/>
      </c>
      <c r="CZ65" s="0">
        <f>(((S65+R65)*AU65)/100)</f>
        <v/>
      </c>
      <c r="DC65" s="0" t="inlineStr"/>
      <c r="DD65" s="0" t="inlineStr"/>
      <c r="DE65" s="0" t="inlineStr"/>
      <c r="DF65" s="0" t="inlineStr"/>
      <c r="DG65" s="0" t="inlineStr"/>
      <c r="DH65" s="0" t="inlineStr"/>
      <c r="DI65" s="0" t="inlineStr"/>
      <c r="DJ65" s="0" t="inlineStr"/>
      <c r="DK65" s="0" t="inlineStr"/>
      <c r="DL65" s="0" t="inlineStr"/>
      <c r="DM65" s="0" t="inlineStr"/>
      <c r="DN65" s="0" t="n">
        <v>0</v>
      </c>
      <c r="DO65" s="0" t="n">
        <v>0</v>
      </c>
      <c r="DP65" s="0" t="n">
        <v>1</v>
      </c>
      <c r="DQ65" s="0" t="n">
        <v>1</v>
      </c>
      <c r="DU65" s="0" t="n">
        <v>1013</v>
      </c>
      <c r="DV65" s="0" t="inlineStr">
        <is>
          <t>100 м трубопровода</t>
        </is>
      </c>
      <c r="DW65" s="0" t="inlineStr">
        <is>
          <t>100 м трубопровода</t>
        </is>
      </c>
      <c r="DX65" s="0" t="n">
        <v>1</v>
      </c>
      <c r="DZ65" s="0" t="inlineStr"/>
      <c r="EA65" s="0" t="inlineStr"/>
      <c r="EB65" s="0" t="inlineStr"/>
      <c r="EC65" s="0" t="inlineStr"/>
      <c r="EE65" s="0" t="n">
        <v>78726000</v>
      </c>
      <c r="EF65" s="0" t="n">
        <v>6</v>
      </c>
      <c r="EG65" s="0" t="inlineStr">
        <is>
          <t>Ремонтно-строительные работы</t>
        </is>
      </c>
      <c r="EH65" s="0" t="n">
        <v>99</v>
      </c>
      <c r="EI65" s="0" t="inlineStr">
        <is>
          <t>Внутренние санитарно-технические работы</t>
        </is>
      </c>
      <c r="EJ65" s="0" t="n">
        <v>1</v>
      </c>
      <c r="EK65" s="0" t="n">
        <v>65007</v>
      </c>
      <c r="EL65" s="0" t="inlineStr">
        <is>
          <t>Внутренние санитарнотехнические работы: смена труб, санприборов, запорной арматуры и другое</t>
        </is>
      </c>
      <c r="EM65" s="0" t="inlineStr">
        <is>
          <t>рФЕР-65</t>
        </is>
      </c>
      <c r="EO65" s="0" t="inlineStr"/>
      <c r="EQ65" s="0" t="n">
        <v>0</v>
      </c>
      <c r="ER65" s="0" t="n">
        <v>3680.61</v>
      </c>
      <c r="ES65" s="0" t="n">
        <v>2866.52</v>
      </c>
      <c r="ET65" s="0" t="n">
        <v>65.65000000000001</v>
      </c>
      <c r="EU65" s="0" t="n">
        <v>2.84</v>
      </c>
      <c r="EV65" s="0" t="n">
        <v>748.4400000000001</v>
      </c>
      <c r="EW65" s="0" t="n">
        <v>77.8</v>
      </c>
      <c r="EX65" s="0" t="n">
        <v>0.21</v>
      </c>
      <c r="EY65" s="0" t="n">
        <v>0</v>
      </c>
      <c r="FQ65" s="0" t="n">
        <v>0</v>
      </c>
      <c r="FR65" s="0" t="n">
        <v>0</v>
      </c>
      <c r="FS65" s="0" t="n">
        <v>0</v>
      </c>
      <c r="FX65" s="0" t="n">
        <v>103</v>
      </c>
      <c r="FY65" s="0" t="n">
        <v>52</v>
      </c>
      <c r="GA65" s="0" t="inlineStr"/>
      <c r="GD65" s="0" t="n">
        <v>1</v>
      </c>
      <c r="GF65" s="0" t="n">
        <v>2119326050</v>
      </c>
      <c r="GG65" s="0" t="n">
        <v>2</v>
      </c>
      <c r="GH65" s="0" t="n">
        <v>1</v>
      </c>
      <c r="GI65" s="0" t="n">
        <v>2</v>
      </c>
      <c r="GJ65" s="0" t="n">
        <v>0</v>
      </c>
      <c r="GK65" s="0" t="n">
        <v>0</v>
      </c>
      <c r="GL65" s="0">
        <f>ROUND(IF(AND(BH65=3,BI65=3,FS65&lt;&gt;0),P65,0),0)</f>
        <v/>
      </c>
      <c r="GM65" s="0">
        <f>ROUND(O65+X65+Y65,0)+GX65</f>
        <v/>
      </c>
      <c r="GN65" s="0">
        <f>IF(OR(BI65=0,BI65=1),GM65-GX65,0)</f>
        <v/>
      </c>
      <c r="GO65" s="0">
        <f>IF(BI65=2,GM65-GX65,0)</f>
        <v/>
      </c>
      <c r="GP65" s="0">
        <f>IF(BI65=4,GM65-GX65,0)</f>
        <v/>
      </c>
      <c r="GR65" s="0" t="n">
        <v>0</v>
      </c>
      <c r="GS65" s="0" t="n">
        <v>3</v>
      </c>
      <c r="GT65" s="0" t="n">
        <v>0</v>
      </c>
      <c r="GU65" s="0" t="inlineStr"/>
      <c r="GV65" s="0">
        <f>ROUND((GT65),2)</f>
        <v/>
      </c>
      <c r="GW65" s="0" t="n">
        <v>1</v>
      </c>
      <c r="GX65" s="0">
        <f>ROUND(HC65*I65,0)</f>
        <v/>
      </c>
      <c r="HA65" s="0" t="n">
        <v>0</v>
      </c>
      <c r="HB65" s="0" t="n">
        <v>0</v>
      </c>
      <c r="HC65" s="0">
        <f>GV65*GW65</f>
        <v/>
      </c>
      <c r="HE65" s="0" t="inlineStr"/>
      <c r="HF65" s="0" t="inlineStr"/>
      <c r="HM65" s="0" t="inlineStr"/>
      <c r="HN65" s="0" t="inlineStr">
        <is>
          <t>Пр/812-099.2-1</t>
        </is>
      </c>
      <c r="HO65" s="0" t="inlineStr">
        <is>
          <t>Пр/774-099.2</t>
        </is>
      </c>
      <c r="HP65" s="0" t="inlineStr">
        <is>
          <t>Внутренние санитарнотехнические работы: смена труб, санприборов, запорной арматуры и другое</t>
        </is>
      </c>
      <c r="HQ65" s="0" t="inlineStr">
        <is>
          <t>Внутренние санитарнотехнические работы: смена труб, санприборов, запорной арматуры и другое</t>
        </is>
      </c>
      <c r="HS65" s="0" t="n">
        <v>0</v>
      </c>
      <c r="IK65" s="0" t="n">
        <v>0</v>
      </c>
    </row>
    <row r="67">
      <c r="A67" s="358" t="n">
        <v>51</v>
      </c>
      <c r="B67" s="358">
        <f>B61</f>
        <v/>
      </c>
      <c r="C67" s="358">
        <f>A61</f>
        <v/>
      </c>
      <c r="D67" s="358">
        <f>ROW(A61)</f>
        <v/>
      </c>
      <c r="E67" s="358" t="n"/>
      <c r="F67" s="358">
        <f>IF(F61&lt;&gt;"",F61,"")</f>
        <v/>
      </c>
      <c r="G67" s="358">
        <f>IF(G61&lt;&gt;"",G61,"")</f>
        <v/>
      </c>
      <c r="H67" s="358" t="n">
        <v>0</v>
      </c>
      <c r="I67" s="358" t="n"/>
      <c r="J67" s="358" t="n"/>
      <c r="K67" s="358" t="n"/>
      <c r="L67" s="358" t="n"/>
      <c r="M67" s="358" t="n"/>
      <c r="N67" s="358" t="n"/>
      <c r="O67" s="358" t="n">
        <v>0</v>
      </c>
      <c r="P67" s="358" t="n">
        <v>0</v>
      </c>
      <c r="Q67" s="358" t="n">
        <v>0</v>
      </c>
      <c r="R67" s="358" t="n">
        <v>0</v>
      </c>
      <c r="S67" s="358" t="n">
        <v>0</v>
      </c>
      <c r="T67" s="358" t="n">
        <v>0</v>
      </c>
      <c r="U67" s="358" t="n">
        <v>0</v>
      </c>
      <c r="V67" s="358" t="n">
        <v>0</v>
      </c>
      <c r="W67" s="358" t="n">
        <v>0</v>
      </c>
      <c r="X67" s="358" t="n">
        <v>0</v>
      </c>
      <c r="Y67" s="358" t="n">
        <v>0</v>
      </c>
      <c r="Z67" s="358" t="n"/>
      <c r="AA67" s="358" t="n"/>
      <c r="AB67" s="358" t="n"/>
      <c r="AC67" s="358" t="n"/>
      <c r="AD67" s="358" t="n"/>
      <c r="AE67" s="358" t="n"/>
      <c r="AF67" s="358" t="n"/>
      <c r="AG67" s="358" t="n"/>
      <c r="AH67" s="358" t="n"/>
      <c r="AI67" s="358" t="n"/>
      <c r="AJ67" s="358" t="n"/>
      <c r="AK67" s="358" t="n"/>
      <c r="AL67" s="358" t="n"/>
      <c r="AM67" s="358" t="n"/>
      <c r="AN67" s="358" t="n"/>
      <c r="AO67" s="358">
        <f>ROUND(BX67,0)</f>
        <v/>
      </c>
      <c r="AP67" s="358">
        <f>ROUND(BY67,0)</f>
        <v/>
      </c>
      <c r="AQ67" s="358">
        <f>ROUND(BZ67,0)</f>
        <v/>
      </c>
      <c r="AR67" s="358">
        <f>ROUND(CA67,0)</f>
        <v/>
      </c>
      <c r="AS67" s="358">
        <f>ROUND(CB67,0)</f>
        <v/>
      </c>
      <c r="AT67" s="358">
        <f>ROUND(CC67,0)</f>
        <v/>
      </c>
      <c r="AU67" s="358">
        <f>ROUND(CD67,0)</f>
        <v/>
      </c>
      <c r="AV67" s="358">
        <f>ROUND(CE67,0)</f>
        <v/>
      </c>
      <c r="AW67" s="358">
        <f>ROUND(CF67,0)</f>
        <v/>
      </c>
      <c r="AX67" s="358">
        <f>ROUND(CG67,0)</f>
        <v/>
      </c>
      <c r="AY67" s="358">
        <f>ROUND(CH67,0)</f>
        <v/>
      </c>
      <c r="AZ67" s="358">
        <f>ROUND(CI67,0)</f>
        <v/>
      </c>
      <c r="BA67" s="358">
        <f>ROUND(CJ67,0)</f>
        <v/>
      </c>
      <c r="BB67" s="358">
        <f>ROUND(CK67,0)</f>
        <v/>
      </c>
      <c r="BC67" s="358">
        <f>ROUND(CL67,0)</f>
        <v/>
      </c>
      <c r="BD67" s="358">
        <f>ROUND(CM67,0)</f>
        <v/>
      </c>
      <c r="BE67" s="358" t="n"/>
      <c r="BF67" s="358" t="n"/>
      <c r="BG67" s="358" t="n"/>
      <c r="BH67" s="358" t="n"/>
      <c r="BI67" s="358" t="n"/>
      <c r="BJ67" s="358" t="n"/>
      <c r="BK67" s="358" t="n"/>
      <c r="BL67" s="358" t="n"/>
      <c r="BM67" s="358" t="n"/>
      <c r="BN67" s="358" t="n"/>
      <c r="BO67" s="358" t="n"/>
      <c r="BP67" s="358" t="n"/>
      <c r="BQ67" s="358" t="n"/>
      <c r="BR67" s="358" t="n"/>
      <c r="BS67" s="358" t="n"/>
      <c r="BT67" s="358" t="n"/>
      <c r="BU67" s="358" t="n"/>
      <c r="BV67" s="358" t="n"/>
      <c r="BW67" s="358" t="n"/>
      <c r="BX67" s="358" t="n"/>
      <c r="BY67" s="358" t="n"/>
      <c r="BZ67" s="358" t="n"/>
      <c r="CA67" s="358" t="n"/>
      <c r="CB67" s="358" t="n"/>
      <c r="CC67" s="358" t="n"/>
      <c r="CD67" s="358" t="n"/>
      <c r="CE67" s="358" t="n"/>
      <c r="CF67" s="358" t="n"/>
      <c r="CG67" s="358" t="n"/>
      <c r="CH67" s="358" t="n"/>
      <c r="CI67" s="358" t="n"/>
      <c r="CJ67" s="358" t="n"/>
      <c r="CK67" s="358" t="n"/>
      <c r="CL67" s="358" t="n"/>
      <c r="CM67" s="358" t="n"/>
      <c r="CN67" s="358" t="n"/>
      <c r="CO67" s="358" t="n"/>
      <c r="CP67" s="358" t="n"/>
      <c r="CQ67" s="358" t="n"/>
      <c r="CR67" s="358" t="n"/>
      <c r="CS67" s="358" t="n"/>
      <c r="CT67" s="358" t="n"/>
      <c r="CU67" s="358" t="n"/>
      <c r="CV67" s="358" t="n"/>
      <c r="CW67" s="358" t="n"/>
      <c r="CX67" s="358" t="n"/>
      <c r="CY67" s="358" t="n"/>
      <c r="CZ67" s="358" t="n"/>
      <c r="DA67" s="358" t="n"/>
      <c r="DB67" s="358" t="n"/>
      <c r="DC67" s="358" t="n"/>
      <c r="DD67" s="358" t="n"/>
      <c r="DE67" s="358" t="n"/>
      <c r="DF67" s="358" t="n"/>
      <c r="DG67" s="359" t="n"/>
      <c r="DH67" s="359" t="n"/>
      <c r="DI67" s="359" t="n"/>
      <c r="DJ67" s="359" t="n"/>
      <c r="DK67" s="359" t="n"/>
      <c r="DL67" s="359" t="n"/>
      <c r="DM67" s="359" t="n"/>
      <c r="DN67" s="359" t="n"/>
      <c r="DO67" s="359" t="n"/>
      <c r="DP67" s="359" t="n"/>
      <c r="DQ67" s="359" t="n"/>
      <c r="DR67" s="359" t="n"/>
      <c r="DS67" s="359" t="n"/>
      <c r="DT67" s="359" t="n"/>
      <c r="DU67" s="359" t="n"/>
      <c r="DV67" s="359" t="n"/>
      <c r="DW67" s="359" t="n"/>
      <c r="DX67" s="359" t="n"/>
      <c r="DY67" s="359" t="n"/>
      <c r="DZ67" s="359" t="n"/>
      <c r="EA67" s="359" t="n"/>
      <c r="EB67" s="359" t="n"/>
      <c r="EC67" s="359" t="n"/>
      <c r="ED67" s="359" t="n"/>
      <c r="EE67" s="359" t="n"/>
      <c r="EF67" s="359" t="n"/>
      <c r="EG67" s="359" t="n"/>
      <c r="EH67" s="359" t="n"/>
      <c r="EI67" s="359" t="n"/>
      <c r="EJ67" s="359" t="n"/>
      <c r="EK67" s="359" t="n"/>
      <c r="EL67" s="359" t="n"/>
      <c r="EM67" s="359" t="n"/>
      <c r="EN67" s="359" t="n"/>
      <c r="EO67" s="359" t="n"/>
      <c r="EP67" s="359" t="n"/>
      <c r="EQ67" s="359" t="n"/>
      <c r="ER67" s="359" t="n"/>
      <c r="ES67" s="359" t="n"/>
      <c r="ET67" s="359" t="n"/>
      <c r="EU67" s="359" t="n"/>
      <c r="EV67" s="359" t="n"/>
      <c r="EW67" s="359" t="n"/>
      <c r="EX67" s="359" t="n"/>
      <c r="EY67" s="359" t="n"/>
      <c r="EZ67" s="359" t="n"/>
      <c r="FA67" s="359" t="n"/>
      <c r="FB67" s="359" t="n"/>
      <c r="FC67" s="359" t="n"/>
      <c r="FD67" s="359" t="n"/>
      <c r="FE67" s="359" t="n"/>
      <c r="FF67" s="359" t="n"/>
      <c r="FG67" s="359" t="n"/>
      <c r="FH67" s="359" t="n"/>
      <c r="FI67" s="359" t="n"/>
      <c r="FJ67" s="359" t="n"/>
      <c r="FK67" s="359" t="n"/>
      <c r="FL67" s="359" t="n"/>
      <c r="FM67" s="359" t="n"/>
      <c r="FN67" s="359" t="n"/>
      <c r="FO67" s="359" t="n"/>
      <c r="FP67" s="359" t="n"/>
      <c r="FQ67" s="359" t="n"/>
      <c r="FR67" s="359" t="n"/>
      <c r="FS67" s="359" t="n"/>
      <c r="FT67" s="359" t="n"/>
      <c r="FU67" s="359" t="n"/>
      <c r="FV67" s="359" t="n"/>
      <c r="FW67" s="359" t="n"/>
      <c r="FX67" s="359" t="n"/>
      <c r="FY67" s="359" t="n"/>
      <c r="FZ67" s="359" t="n"/>
      <c r="GA67" s="359" t="n"/>
      <c r="GB67" s="359" t="n"/>
      <c r="GC67" s="359" t="n"/>
      <c r="GD67" s="359" t="n"/>
      <c r="GE67" s="359" t="n"/>
      <c r="GF67" s="359" t="n"/>
      <c r="GG67" s="359" t="n"/>
      <c r="GH67" s="359" t="n"/>
      <c r="GI67" s="359" t="n"/>
      <c r="GJ67" s="359" t="n"/>
      <c r="GK67" s="359" t="n"/>
      <c r="GL67" s="359" t="n"/>
      <c r="GM67" s="359" t="n"/>
      <c r="GN67" s="359" t="n"/>
      <c r="GO67" s="359" t="n"/>
      <c r="GP67" s="359" t="n"/>
      <c r="GQ67" s="359" t="n"/>
      <c r="GR67" s="359" t="n"/>
      <c r="GS67" s="359" t="n"/>
      <c r="GT67" s="359" t="n"/>
      <c r="GU67" s="359" t="n"/>
      <c r="GV67" s="359" t="n"/>
      <c r="GW67" s="359" t="n"/>
      <c r="GX67" s="359" t="n">
        <v>0</v>
      </c>
    </row>
    <row r="69">
      <c r="A69" s="360" t="n">
        <v>50</v>
      </c>
      <c r="B69" s="360" t="n">
        <v>0</v>
      </c>
      <c r="C69" s="360" t="n">
        <v>0</v>
      </c>
      <c r="D69" s="360" t="n">
        <v>1</v>
      </c>
      <c r="E69" s="360" t="n">
        <v>201</v>
      </c>
      <c r="F69" s="360">
        <f>ROUND(Source!O67,O69)</f>
        <v/>
      </c>
      <c r="G69" s="360" t="inlineStr">
        <is>
          <t>ПЗ</t>
        </is>
      </c>
      <c r="H69" s="360" t="inlineStr">
        <is>
          <t>Прямые затраты</t>
        </is>
      </c>
      <c r="I69" s="360" t="n"/>
      <c r="J69" s="360" t="n"/>
      <c r="K69" s="360" t="n">
        <v>201</v>
      </c>
      <c r="L69" s="360" t="n">
        <v>1</v>
      </c>
      <c r="M69" s="360" t="n">
        <v>3</v>
      </c>
      <c r="N69" s="360" t="inlineStr"/>
      <c r="O69" s="360" t="n">
        <v>0</v>
      </c>
      <c r="P69" s="360" t="n"/>
      <c r="Q69" s="360" t="n"/>
      <c r="R69" s="360" t="n"/>
      <c r="S69" s="360" t="n"/>
      <c r="T69" s="360" t="n"/>
      <c r="U69" s="360" t="n"/>
      <c r="V69" s="360" t="n"/>
      <c r="W69" s="360" t="n">
        <v>0</v>
      </c>
      <c r="X69" s="360" t="n">
        <v>1</v>
      </c>
      <c r="Y69" s="360" t="n">
        <v>0</v>
      </c>
      <c r="Z69" s="360" t="n"/>
      <c r="AA69" s="360" t="n"/>
      <c r="AB69" s="360" t="n"/>
    </row>
    <row r="70">
      <c r="A70" s="360" t="n">
        <v>50</v>
      </c>
      <c r="B70" s="360" t="n">
        <v>0</v>
      </c>
      <c r="C70" s="360" t="n">
        <v>0</v>
      </c>
      <c r="D70" s="360" t="n">
        <v>1</v>
      </c>
      <c r="E70" s="360" t="n">
        <v>202</v>
      </c>
      <c r="F70" s="360">
        <f>ROUND(Source!P67,O70)</f>
        <v/>
      </c>
      <c r="G70" s="360" t="inlineStr">
        <is>
          <t>СтМатОб</t>
        </is>
      </c>
      <c r="H70" s="360" t="inlineStr">
        <is>
          <t>Стоимость материальных ресурсов (всего)</t>
        </is>
      </c>
      <c r="I70" s="360" t="n"/>
      <c r="J70" s="360" t="n"/>
      <c r="K70" s="360" t="n">
        <v>202</v>
      </c>
      <c r="L70" s="360" t="n">
        <v>2</v>
      </c>
      <c r="M70" s="360" t="n">
        <v>3</v>
      </c>
      <c r="N70" s="360" t="inlineStr"/>
      <c r="O70" s="360" t="n">
        <v>0</v>
      </c>
      <c r="P70" s="360" t="n"/>
      <c r="Q70" s="360" t="n"/>
      <c r="R70" s="360" t="n"/>
      <c r="S70" s="360" t="n"/>
      <c r="T70" s="360" t="n"/>
      <c r="U70" s="360" t="n"/>
      <c r="V70" s="360" t="n"/>
      <c r="W70" s="360" t="n">
        <v>0</v>
      </c>
      <c r="X70" s="360" t="n">
        <v>1</v>
      </c>
      <c r="Y70" s="360" t="n">
        <v>0</v>
      </c>
      <c r="Z70" s="360" t="n"/>
      <c r="AA70" s="360" t="n"/>
      <c r="AB70" s="360" t="n"/>
    </row>
    <row r="71">
      <c r="A71" s="360" t="n">
        <v>50</v>
      </c>
      <c r="B71" s="360" t="n">
        <v>0</v>
      </c>
      <c r="C71" s="360" t="n">
        <v>0</v>
      </c>
      <c r="D71" s="360" t="n">
        <v>1</v>
      </c>
      <c r="E71" s="360" t="n">
        <v>222</v>
      </c>
      <c r="F71" s="360">
        <f>ROUND(Source!AO67,O71)</f>
        <v/>
      </c>
      <c r="G71" s="360" t="inlineStr">
        <is>
          <t>СтМатОбЗак</t>
        </is>
      </c>
      <c r="H71" s="360" t="inlineStr">
        <is>
          <t>Стоимость материалов и оборудования заказчика</t>
        </is>
      </c>
      <c r="I71" s="360" t="n"/>
      <c r="J71" s="360" t="n"/>
      <c r="K71" s="360" t="n">
        <v>222</v>
      </c>
      <c r="L71" s="360" t="n">
        <v>3</v>
      </c>
      <c r="M71" s="360" t="n">
        <v>3</v>
      </c>
      <c r="N71" s="360" t="inlineStr"/>
      <c r="O71" s="360" t="n">
        <v>0</v>
      </c>
      <c r="P71" s="360" t="n"/>
      <c r="Q71" s="360" t="n"/>
      <c r="R71" s="360" t="n"/>
      <c r="S71" s="360" t="n"/>
      <c r="T71" s="360" t="n"/>
      <c r="U71" s="360" t="n"/>
      <c r="V71" s="360" t="n"/>
      <c r="W71" s="360" t="n">
        <v>0</v>
      </c>
      <c r="X71" s="360" t="n">
        <v>1</v>
      </c>
      <c r="Y71" s="360" t="n">
        <v>0</v>
      </c>
      <c r="Z71" s="360" t="n"/>
      <c r="AA71" s="360" t="n"/>
      <c r="AB71" s="360" t="n"/>
    </row>
    <row r="72">
      <c r="A72" s="360" t="n">
        <v>50</v>
      </c>
      <c r="B72" s="360" t="n">
        <v>0</v>
      </c>
      <c r="C72" s="360" t="n">
        <v>0</v>
      </c>
      <c r="D72" s="360" t="n">
        <v>1</v>
      </c>
      <c r="E72" s="360" t="n">
        <v>225</v>
      </c>
      <c r="F72" s="360">
        <f>ROUND(Source!AV67,O72)</f>
        <v/>
      </c>
      <c r="G72" s="360" t="inlineStr">
        <is>
          <t>СтМатОбПод</t>
        </is>
      </c>
      <c r="H72" s="360" t="inlineStr">
        <is>
          <t>Стоимость материалов и оборудования подрядчика</t>
        </is>
      </c>
      <c r="I72" s="360" t="n"/>
      <c r="J72" s="360" t="n"/>
      <c r="K72" s="360" t="n">
        <v>225</v>
      </c>
      <c r="L72" s="360" t="n">
        <v>4</v>
      </c>
      <c r="M72" s="360" t="n">
        <v>3</v>
      </c>
      <c r="N72" s="360" t="inlineStr"/>
      <c r="O72" s="360" t="n">
        <v>0</v>
      </c>
      <c r="P72" s="360" t="n"/>
      <c r="Q72" s="360" t="n"/>
      <c r="R72" s="360" t="n"/>
      <c r="S72" s="360" t="n"/>
      <c r="T72" s="360" t="n"/>
      <c r="U72" s="360" t="n"/>
      <c r="V72" s="360" t="n"/>
      <c r="W72" s="360" t="n">
        <v>0</v>
      </c>
      <c r="X72" s="360" t="n">
        <v>1</v>
      </c>
      <c r="Y72" s="360" t="n">
        <v>0</v>
      </c>
      <c r="Z72" s="360" t="n"/>
      <c r="AA72" s="360" t="n"/>
      <c r="AB72" s="360" t="n"/>
    </row>
    <row r="73">
      <c r="A73" s="360" t="n">
        <v>50</v>
      </c>
      <c r="B73" s="360" t="n">
        <v>0</v>
      </c>
      <c r="C73" s="360" t="n">
        <v>0</v>
      </c>
      <c r="D73" s="360" t="n">
        <v>1</v>
      </c>
      <c r="E73" s="360" t="n">
        <v>226</v>
      </c>
      <c r="F73" s="360">
        <f>ROUND(Source!AW67,O73)</f>
        <v/>
      </c>
      <c r="G73" s="360" t="inlineStr">
        <is>
          <t>СтМат</t>
        </is>
      </c>
      <c r="H73" s="360" t="inlineStr">
        <is>
          <t>Стоимость материалов (всего)</t>
        </is>
      </c>
      <c r="I73" s="360" t="n"/>
      <c r="J73" s="360" t="n"/>
      <c r="K73" s="360" t="n">
        <v>226</v>
      </c>
      <c r="L73" s="360" t="n">
        <v>5</v>
      </c>
      <c r="M73" s="360" t="n">
        <v>3</v>
      </c>
      <c r="N73" s="360" t="inlineStr"/>
      <c r="O73" s="360" t="n">
        <v>0</v>
      </c>
      <c r="P73" s="360" t="n"/>
      <c r="Q73" s="360" t="n"/>
      <c r="R73" s="360" t="n"/>
      <c r="S73" s="360" t="n"/>
      <c r="T73" s="360" t="n"/>
      <c r="U73" s="360" t="n"/>
      <c r="V73" s="360" t="n"/>
      <c r="W73" s="360" t="n">
        <v>0</v>
      </c>
      <c r="X73" s="360" t="n">
        <v>1</v>
      </c>
      <c r="Y73" s="360" t="n">
        <v>0</v>
      </c>
      <c r="Z73" s="360" t="n"/>
      <c r="AA73" s="360" t="n"/>
      <c r="AB73" s="360" t="n"/>
    </row>
    <row r="74">
      <c r="A74" s="360" t="n">
        <v>50</v>
      </c>
      <c r="B74" s="360" t="n">
        <v>0</v>
      </c>
      <c r="C74" s="360" t="n">
        <v>0</v>
      </c>
      <c r="D74" s="360" t="n">
        <v>1</v>
      </c>
      <c r="E74" s="360" t="n">
        <v>227</v>
      </c>
      <c r="F74" s="360">
        <f>ROUND(Source!AX67,O74)</f>
        <v/>
      </c>
      <c r="G74" s="360" t="inlineStr">
        <is>
          <t>СтМатЗак</t>
        </is>
      </c>
      <c r="H74" s="360" t="inlineStr">
        <is>
          <t>Стоимость материалов заказчика</t>
        </is>
      </c>
      <c r="I74" s="360" t="n"/>
      <c r="J74" s="360" t="n"/>
      <c r="K74" s="360" t="n">
        <v>227</v>
      </c>
      <c r="L74" s="360" t="n">
        <v>6</v>
      </c>
      <c r="M74" s="360" t="n">
        <v>3</v>
      </c>
      <c r="N74" s="360" t="inlineStr"/>
      <c r="O74" s="360" t="n">
        <v>0</v>
      </c>
      <c r="P74" s="360" t="n"/>
      <c r="Q74" s="360" t="n"/>
      <c r="R74" s="360" t="n"/>
      <c r="S74" s="360" t="n"/>
      <c r="T74" s="360" t="n"/>
      <c r="U74" s="360" t="n"/>
      <c r="V74" s="360" t="n"/>
      <c r="W74" s="360" t="n">
        <v>0</v>
      </c>
      <c r="X74" s="360" t="n">
        <v>1</v>
      </c>
      <c r="Y74" s="360" t="n">
        <v>0</v>
      </c>
      <c r="Z74" s="360" t="n"/>
      <c r="AA74" s="360" t="n"/>
      <c r="AB74" s="360" t="n"/>
    </row>
    <row r="75">
      <c r="A75" s="360" t="n">
        <v>50</v>
      </c>
      <c r="B75" s="360" t="n">
        <v>0</v>
      </c>
      <c r="C75" s="360" t="n">
        <v>0</v>
      </c>
      <c r="D75" s="360" t="n">
        <v>1</v>
      </c>
      <c r="E75" s="360" t="n">
        <v>228</v>
      </c>
      <c r="F75" s="360">
        <f>ROUND(Source!AY67,O75)</f>
        <v/>
      </c>
      <c r="G75" s="360" t="inlineStr">
        <is>
          <t>СтМатПод</t>
        </is>
      </c>
      <c r="H75" s="360" t="inlineStr">
        <is>
          <t>Стоимость материалов подрядчика</t>
        </is>
      </c>
      <c r="I75" s="360" t="n"/>
      <c r="J75" s="360" t="n"/>
      <c r="K75" s="360" t="n">
        <v>228</v>
      </c>
      <c r="L75" s="360" t="n">
        <v>7</v>
      </c>
      <c r="M75" s="360" t="n">
        <v>3</v>
      </c>
      <c r="N75" s="360" t="inlineStr"/>
      <c r="O75" s="360" t="n">
        <v>0</v>
      </c>
      <c r="P75" s="360" t="n"/>
      <c r="Q75" s="360" t="n"/>
      <c r="R75" s="360" t="n"/>
      <c r="S75" s="360" t="n"/>
      <c r="T75" s="360" t="n"/>
      <c r="U75" s="360" t="n"/>
      <c r="V75" s="360" t="n"/>
      <c r="W75" s="360" t="n">
        <v>0</v>
      </c>
      <c r="X75" s="360" t="n">
        <v>1</v>
      </c>
      <c r="Y75" s="360" t="n">
        <v>0</v>
      </c>
      <c r="Z75" s="360" t="n"/>
      <c r="AA75" s="360" t="n"/>
      <c r="AB75" s="360" t="n"/>
    </row>
    <row r="76">
      <c r="A76" s="360" t="n">
        <v>50</v>
      </c>
      <c r="B76" s="360" t="n">
        <v>0</v>
      </c>
      <c r="C76" s="360" t="n">
        <v>0</v>
      </c>
      <c r="D76" s="360" t="n">
        <v>1</v>
      </c>
      <c r="E76" s="360" t="n">
        <v>216</v>
      </c>
      <c r="F76" s="360">
        <f>ROUND(Source!AP67,O76)</f>
        <v/>
      </c>
      <c r="G76" s="360" t="inlineStr">
        <is>
          <t>Оборуд</t>
        </is>
      </c>
      <c r="H76" s="360" t="inlineStr">
        <is>
          <t>Стоимость оборудования (всего)</t>
        </is>
      </c>
      <c r="I76" s="360" t="n"/>
      <c r="J76" s="360" t="n"/>
      <c r="K76" s="360" t="n">
        <v>216</v>
      </c>
      <c r="L76" s="360" t="n">
        <v>8</v>
      </c>
      <c r="M76" s="360" t="n">
        <v>3</v>
      </c>
      <c r="N76" s="360" t="inlineStr"/>
      <c r="O76" s="360" t="n">
        <v>0</v>
      </c>
      <c r="P76" s="360" t="n"/>
      <c r="Q76" s="360" t="n"/>
      <c r="R76" s="360" t="n"/>
      <c r="S76" s="360" t="n"/>
      <c r="T76" s="360" t="n"/>
      <c r="U76" s="360" t="n"/>
      <c r="V76" s="360" t="n"/>
      <c r="W76" s="360" t="n">
        <v>0</v>
      </c>
      <c r="X76" s="360" t="n">
        <v>1</v>
      </c>
      <c r="Y76" s="360" t="n">
        <v>0</v>
      </c>
      <c r="Z76" s="360" t="n"/>
      <c r="AA76" s="360" t="n"/>
      <c r="AB76" s="360" t="n"/>
    </row>
    <row r="77">
      <c r="A77" s="360" t="n">
        <v>50</v>
      </c>
      <c r="B77" s="360" t="n">
        <v>0</v>
      </c>
      <c r="C77" s="360" t="n">
        <v>0</v>
      </c>
      <c r="D77" s="360" t="n">
        <v>1</v>
      </c>
      <c r="E77" s="360" t="n">
        <v>223</v>
      </c>
      <c r="F77" s="360">
        <f>ROUND(Source!AQ67,O77)</f>
        <v/>
      </c>
      <c r="G77" s="360" t="inlineStr">
        <is>
          <t>ОборудЗак</t>
        </is>
      </c>
      <c r="H77" s="360" t="inlineStr">
        <is>
          <t>Стоимость оборудования заказчика</t>
        </is>
      </c>
      <c r="I77" s="360" t="n"/>
      <c r="J77" s="360" t="n"/>
      <c r="K77" s="360" t="n">
        <v>223</v>
      </c>
      <c r="L77" s="360" t="n">
        <v>9</v>
      </c>
      <c r="M77" s="360" t="n">
        <v>3</v>
      </c>
      <c r="N77" s="360" t="inlineStr"/>
      <c r="O77" s="360" t="n">
        <v>0</v>
      </c>
      <c r="P77" s="360" t="n"/>
      <c r="Q77" s="360" t="n"/>
      <c r="R77" s="360" t="n"/>
      <c r="S77" s="360" t="n"/>
      <c r="T77" s="360" t="n"/>
      <c r="U77" s="360" t="n"/>
      <c r="V77" s="360" t="n"/>
      <c r="W77" s="360" t="n">
        <v>0</v>
      </c>
      <c r="X77" s="360" t="n">
        <v>1</v>
      </c>
      <c r="Y77" s="360" t="n">
        <v>0</v>
      </c>
      <c r="Z77" s="360" t="n"/>
      <c r="AA77" s="360" t="n"/>
      <c r="AB77" s="360" t="n"/>
    </row>
    <row r="78">
      <c r="A78" s="360" t="n">
        <v>50</v>
      </c>
      <c r="B78" s="360" t="n">
        <v>0</v>
      </c>
      <c r="C78" s="360" t="n">
        <v>0</v>
      </c>
      <c r="D78" s="360" t="n">
        <v>1</v>
      </c>
      <c r="E78" s="360" t="n">
        <v>229</v>
      </c>
      <c r="F78" s="360">
        <f>ROUND(Source!AZ67,O78)</f>
        <v/>
      </c>
      <c r="G78" s="360" t="inlineStr">
        <is>
          <t>ОборудПод</t>
        </is>
      </c>
      <c r="H78" s="360" t="inlineStr">
        <is>
          <t>Стоимость оборудования подрядчика</t>
        </is>
      </c>
      <c r="I78" s="360" t="n"/>
      <c r="J78" s="360" t="n"/>
      <c r="K78" s="360" t="n">
        <v>229</v>
      </c>
      <c r="L78" s="360" t="n">
        <v>10</v>
      </c>
      <c r="M78" s="360" t="n">
        <v>3</v>
      </c>
      <c r="N78" s="360" t="inlineStr"/>
      <c r="O78" s="360" t="n">
        <v>0</v>
      </c>
      <c r="P78" s="360" t="n"/>
      <c r="Q78" s="360" t="n"/>
      <c r="R78" s="360" t="n"/>
      <c r="S78" s="360" t="n"/>
      <c r="T78" s="360" t="n"/>
      <c r="U78" s="360" t="n"/>
      <c r="V78" s="360" t="n"/>
      <c r="W78" s="360" t="n">
        <v>0</v>
      </c>
      <c r="X78" s="360" t="n">
        <v>1</v>
      </c>
      <c r="Y78" s="360" t="n">
        <v>0</v>
      </c>
      <c r="Z78" s="360" t="n"/>
      <c r="AA78" s="360" t="n"/>
      <c r="AB78" s="360" t="n"/>
    </row>
    <row r="79">
      <c r="A79" s="360" t="n">
        <v>50</v>
      </c>
      <c r="B79" s="360" t="n">
        <v>0</v>
      </c>
      <c r="C79" s="360" t="n">
        <v>0</v>
      </c>
      <c r="D79" s="360" t="n">
        <v>1</v>
      </c>
      <c r="E79" s="360" t="n">
        <v>203</v>
      </c>
      <c r="F79" s="360">
        <f>ROUND(Source!Q67,O79)</f>
        <v/>
      </c>
      <c r="G79" s="360" t="inlineStr">
        <is>
          <t>ЭММ</t>
        </is>
      </c>
      <c r="H79" s="360" t="inlineStr">
        <is>
          <t>Эксплуатация машин</t>
        </is>
      </c>
      <c r="I79" s="360" t="n"/>
      <c r="J79" s="360" t="n"/>
      <c r="K79" s="360" t="n">
        <v>203</v>
      </c>
      <c r="L79" s="360" t="n">
        <v>11</v>
      </c>
      <c r="M79" s="360" t="n">
        <v>3</v>
      </c>
      <c r="N79" s="360" t="inlineStr"/>
      <c r="O79" s="360" t="n">
        <v>0</v>
      </c>
      <c r="P79" s="360" t="n"/>
      <c r="Q79" s="360" t="n"/>
      <c r="R79" s="360" t="n"/>
      <c r="S79" s="360" t="n"/>
      <c r="T79" s="360" t="n"/>
      <c r="U79" s="360" t="n"/>
      <c r="V79" s="360" t="n"/>
      <c r="W79" s="360" t="n">
        <v>0</v>
      </c>
      <c r="X79" s="360" t="n">
        <v>1</v>
      </c>
      <c r="Y79" s="360" t="n">
        <v>0</v>
      </c>
      <c r="Z79" s="360" t="n"/>
      <c r="AA79" s="360" t="n"/>
      <c r="AB79" s="360" t="n"/>
    </row>
    <row r="80">
      <c r="A80" s="360" t="n">
        <v>50</v>
      </c>
      <c r="B80" s="360" t="n">
        <v>0</v>
      </c>
      <c r="C80" s="360" t="n">
        <v>0</v>
      </c>
      <c r="D80" s="360" t="n">
        <v>1</v>
      </c>
      <c r="E80" s="360" t="n">
        <v>231</v>
      </c>
      <c r="F80" s="360">
        <f>ROUND(Source!BB67,O80)</f>
        <v/>
      </c>
      <c r="G80" s="360" t="inlineStr">
        <is>
          <t>ЭММсНРиСП</t>
        </is>
      </c>
      <c r="H80" s="360" t="inlineStr">
        <is>
          <t>Эксплуатация машин по ТСН-2001.16</t>
        </is>
      </c>
      <c r="I80" s="360" t="n"/>
      <c r="J80" s="360" t="n"/>
      <c r="K80" s="360" t="n">
        <v>231</v>
      </c>
      <c r="L80" s="360" t="n">
        <v>12</v>
      </c>
      <c r="M80" s="360" t="n">
        <v>3</v>
      </c>
      <c r="N80" s="360" t="inlineStr"/>
      <c r="O80" s="360" t="n">
        <v>0</v>
      </c>
      <c r="P80" s="360" t="n"/>
      <c r="Q80" s="360" t="n"/>
      <c r="R80" s="360" t="n"/>
      <c r="S80" s="360" t="n"/>
      <c r="T80" s="360" t="n"/>
      <c r="U80" s="360" t="n"/>
      <c r="V80" s="360" t="n"/>
      <c r="W80" s="360" t="n">
        <v>0</v>
      </c>
      <c r="X80" s="360" t="n">
        <v>1</v>
      </c>
      <c r="Y80" s="360" t="n">
        <v>0</v>
      </c>
      <c r="Z80" s="360" t="n"/>
      <c r="AA80" s="360" t="n"/>
      <c r="AB80" s="360" t="n"/>
    </row>
    <row r="81">
      <c r="A81" s="360" t="n">
        <v>50</v>
      </c>
      <c r="B81" s="360" t="n">
        <v>0</v>
      </c>
      <c r="C81" s="360" t="n">
        <v>0</v>
      </c>
      <c r="D81" s="360" t="n">
        <v>1</v>
      </c>
      <c r="E81" s="360" t="n">
        <v>204</v>
      </c>
      <c r="F81" s="360">
        <f>ROUND(Source!R67,O81)</f>
        <v/>
      </c>
      <c r="G81" s="360" t="inlineStr">
        <is>
          <t>ЗПМ</t>
        </is>
      </c>
      <c r="H81" s="360" t="inlineStr">
        <is>
          <t>ЗП машинистов</t>
        </is>
      </c>
      <c r="I81" s="360" t="n"/>
      <c r="J81" s="360" t="n"/>
      <c r="K81" s="360" t="n">
        <v>204</v>
      </c>
      <c r="L81" s="360" t="n">
        <v>13</v>
      </c>
      <c r="M81" s="360" t="n">
        <v>3</v>
      </c>
      <c r="N81" s="360" t="inlineStr"/>
      <c r="O81" s="360" t="n">
        <v>0</v>
      </c>
      <c r="P81" s="360" t="n"/>
      <c r="Q81" s="360" t="n"/>
      <c r="R81" s="360" t="n"/>
      <c r="S81" s="360" t="n"/>
      <c r="T81" s="360" t="n"/>
      <c r="U81" s="360" t="n"/>
      <c r="V81" s="360" t="n"/>
      <c r="W81" s="360" t="n">
        <v>0</v>
      </c>
      <c r="X81" s="360" t="n">
        <v>1</v>
      </c>
      <c r="Y81" s="360" t="n">
        <v>0</v>
      </c>
      <c r="Z81" s="360" t="n"/>
      <c r="AA81" s="360" t="n"/>
      <c r="AB81" s="360" t="n"/>
    </row>
    <row r="82">
      <c r="A82" s="360" t="n">
        <v>50</v>
      </c>
      <c r="B82" s="360" t="n">
        <v>0</v>
      </c>
      <c r="C82" s="360" t="n">
        <v>0</v>
      </c>
      <c r="D82" s="360" t="n">
        <v>1</v>
      </c>
      <c r="E82" s="360" t="n">
        <v>205</v>
      </c>
      <c r="F82" s="360">
        <f>ROUND(Source!S67,O82)</f>
        <v/>
      </c>
      <c r="G82" s="360" t="inlineStr">
        <is>
          <t>ОЗП</t>
        </is>
      </c>
      <c r="H82" s="360" t="inlineStr">
        <is>
          <t>Основная ЗП рабочих</t>
        </is>
      </c>
      <c r="I82" s="360" t="n"/>
      <c r="J82" s="360" t="n"/>
      <c r="K82" s="360" t="n">
        <v>205</v>
      </c>
      <c r="L82" s="360" t="n">
        <v>14</v>
      </c>
      <c r="M82" s="360" t="n">
        <v>3</v>
      </c>
      <c r="N82" s="360" t="inlineStr"/>
      <c r="O82" s="360" t="n">
        <v>0</v>
      </c>
      <c r="P82" s="360" t="n"/>
      <c r="Q82" s="360" t="n"/>
      <c r="R82" s="360" t="n"/>
      <c r="S82" s="360" t="n"/>
      <c r="T82" s="360" t="n"/>
      <c r="U82" s="360" t="n"/>
      <c r="V82" s="360" t="n"/>
      <c r="W82" s="360" t="n">
        <v>0</v>
      </c>
      <c r="X82" s="360" t="n">
        <v>1</v>
      </c>
      <c r="Y82" s="360" t="n">
        <v>0</v>
      </c>
      <c r="Z82" s="360" t="n"/>
      <c r="AA82" s="360" t="n"/>
      <c r="AB82" s="360" t="n"/>
    </row>
    <row r="83">
      <c r="A83" s="360" t="n">
        <v>50</v>
      </c>
      <c r="B83" s="360" t="n">
        <v>0</v>
      </c>
      <c r="C83" s="360" t="n">
        <v>0</v>
      </c>
      <c r="D83" s="360" t="n">
        <v>1</v>
      </c>
      <c r="E83" s="360" t="n">
        <v>232</v>
      </c>
      <c r="F83" s="360">
        <f>ROUND(Source!BC67,O83)</f>
        <v/>
      </c>
      <c r="G83" s="360" t="inlineStr">
        <is>
          <t>ОЗПсНРиСП</t>
        </is>
      </c>
      <c r="H83" s="360" t="inlineStr">
        <is>
          <t>Основная ЗП рабочих по ТСН-2001.16</t>
        </is>
      </c>
      <c r="I83" s="360" t="n"/>
      <c r="J83" s="360" t="n"/>
      <c r="K83" s="360" t="n">
        <v>232</v>
      </c>
      <c r="L83" s="360" t="n">
        <v>15</v>
      </c>
      <c r="M83" s="360" t="n">
        <v>3</v>
      </c>
      <c r="N83" s="360" t="inlineStr"/>
      <c r="O83" s="360" t="n">
        <v>0</v>
      </c>
      <c r="P83" s="360" t="n"/>
      <c r="Q83" s="360" t="n"/>
      <c r="R83" s="360" t="n"/>
      <c r="S83" s="360" t="n"/>
      <c r="T83" s="360" t="n"/>
      <c r="U83" s="360" t="n"/>
      <c r="V83" s="360" t="n"/>
      <c r="W83" s="360" t="n">
        <v>0</v>
      </c>
      <c r="X83" s="360" t="n">
        <v>1</v>
      </c>
      <c r="Y83" s="360" t="n">
        <v>0</v>
      </c>
      <c r="Z83" s="360" t="n"/>
      <c r="AA83" s="360" t="n"/>
      <c r="AB83" s="360" t="n"/>
    </row>
    <row r="84">
      <c r="A84" s="360" t="n">
        <v>50</v>
      </c>
      <c r="B84" s="360" t="n">
        <v>0</v>
      </c>
      <c r="C84" s="360" t="n">
        <v>0</v>
      </c>
      <c r="D84" s="360" t="n">
        <v>1</v>
      </c>
      <c r="E84" s="360" t="n">
        <v>214</v>
      </c>
      <c r="F84" s="360">
        <f>ROUND(Source!AS67,O84)</f>
        <v/>
      </c>
      <c r="G84" s="360" t="inlineStr">
        <is>
          <t>Строит</t>
        </is>
      </c>
      <c r="H84" s="360" t="inlineStr">
        <is>
          <t>Строительные работы с НР и СП</t>
        </is>
      </c>
      <c r="I84" s="360" t="n"/>
      <c r="J84" s="360" t="n"/>
      <c r="K84" s="360" t="n">
        <v>214</v>
      </c>
      <c r="L84" s="360" t="n">
        <v>16</v>
      </c>
      <c r="M84" s="360" t="n">
        <v>3</v>
      </c>
      <c r="N84" s="360" t="inlineStr"/>
      <c r="O84" s="360" t="n">
        <v>0</v>
      </c>
      <c r="P84" s="360" t="n"/>
      <c r="Q84" s="360" t="n"/>
      <c r="R84" s="360" t="n"/>
      <c r="S84" s="360" t="n"/>
      <c r="T84" s="360" t="n"/>
      <c r="U84" s="360" t="n"/>
      <c r="V84" s="360" t="n"/>
      <c r="W84" s="360" t="n">
        <v>0</v>
      </c>
      <c r="X84" s="360" t="n">
        <v>1</v>
      </c>
      <c r="Y84" s="360" t="n">
        <v>0</v>
      </c>
      <c r="Z84" s="360" t="n"/>
      <c r="AA84" s="360" t="n"/>
      <c r="AB84" s="360" t="n"/>
    </row>
    <row r="85">
      <c r="A85" s="360" t="n">
        <v>50</v>
      </c>
      <c r="B85" s="360" t="n">
        <v>0</v>
      </c>
      <c r="C85" s="360" t="n">
        <v>0</v>
      </c>
      <c r="D85" s="360" t="n">
        <v>1</v>
      </c>
      <c r="E85" s="360" t="n">
        <v>215</v>
      </c>
      <c r="F85" s="360">
        <f>ROUND(Source!AT67,O85)</f>
        <v/>
      </c>
      <c r="G85" s="360" t="inlineStr">
        <is>
          <t>Монтаж</t>
        </is>
      </c>
      <c r="H85" s="360" t="inlineStr">
        <is>
          <t>Монтажные работы с НР и СП</t>
        </is>
      </c>
      <c r="I85" s="360" t="n"/>
      <c r="J85" s="360" t="n"/>
      <c r="K85" s="360" t="n">
        <v>215</v>
      </c>
      <c r="L85" s="360" t="n">
        <v>17</v>
      </c>
      <c r="M85" s="360" t="n">
        <v>3</v>
      </c>
      <c r="N85" s="360" t="inlineStr"/>
      <c r="O85" s="360" t="n">
        <v>0</v>
      </c>
      <c r="P85" s="360" t="n"/>
      <c r="Q85" s="360" t="n"/>
      <c r="R85" s="360" t="n"/>
      <c r="S85" s="360" t="n"/>
      <c r="T85" s="360" t="n"/>
      <c r="U85" s="360" t="n"/>
      <c r="V85" s="360" t="n"/>
      <c r="W85" s="360" t="n">
        <v>0</v>
      </c>
      <c r="X85" s="360" t="n">
        <v>1</v>
      </c>
      <c r="Y85" s="360" t="n">
        <v>0</v>
      </c>
      <c r="Z85" s="360" t="n"/>
      <c r="AA85" s="360" t="n"/>
      <c r="AB85" s="360" t="n"/>
    </row>
    <row r="86">
      <c r="A86" s="360" t="n">
        <v>50</v>
      </c>
      <c r="B86" s="360" t="n">
        <v>0</v>
      </c>
      <c r="C86" s="360" t="n">
        <v>0</v>
      </c>
      <c r="D86" s="360" t="n">
        <v>1</v>
      </c>
      <c r="E86" s="360" t="n">
        <v>217</v>
      </c>
      <c r="F86" s="360">
        <f>ROUND(Source!AU67,O86)</f>
        <v/>
      </c>
      <c r="G86" s="360" t="inlineStr">
        <is>
          <t>Прочие</t>
        </is>
      </c>
      <c r="H86" s="360" t="inlineStr">
        <is>
          <t>Прочие работы с НР и СП</t>
        </is>
      </c>
      <c r="I86" s="360" t="n"/>
      <c r="J86" s="360" t="n"/>
      <c r="K86" s="360" t="n">
        <v>217</v>
      </c>
      <c r="L86" s="360" t="n">
        <v>18</v>
      </c>
      <c r="M86" s="360" t="n">
        <v>3</v>
      </c>
      <c r="N86" s="360" t="inlineStr"/>
      <c r="O86" s="360" t="n">
        <v>0</v>
      </c>
      <c r="P86" s="360" t="n"/>
      <c r="Q86" s="360" t="n"/>
      <c r="R86" s="360" t="n"/>
      <c r="S86" s="360" t="n"/>
      <c r="T86" s="360" t="n"/>
      <c r="U86" s="360" t="n"/>
      <c r="V86" s="360" t="n"/>
      <c r="W86" s="360" t="n">
        <v>0</v>
      </c>
      <c r="X86" s="360" t="n">
        <v>1</v>
      </c>
      <c r="Y86" s="360" t="n">
        <v>0</v>
      </c>
      <c r="Z86" s="360" t="n"/>
      <c r="AA86" s="360" t="n"/>
      <c r="AB86" s="360" t="n"/>
    </row>
    <row r="87">
      <c r="A87" s="360" t="n">
        <v>50</v>
      </c>
      <c r="B87" s="360" t="n">
        <v>0</v>
      </c>
      <c r="C87" s="360" t="n">
        <v>0</v>
      </c>
      <c r="D87" s="360" t="n">
        <v>1</v>
      </c>
      <c r="E87" s="360" t="n">
        <v>230</v>
      </c>
      <c r="F87" s="360">
        <f>ROUND(Source!BA67,O87)</f>
        <v/>
      </c>
      <c r="G87" s="360" t="inlineStr">
        <is>
          <t>ПрочиеЗатр</t>
        </is>
      </c>
      <c r="H87" s="360" t="inlineStr">
        <is>
          <t>Прочие затраты по ТСН-2001.16</t>
        </is>
      </c>
      <c r="I87" s="360" t="n"/>
      <c r="J87" s="360" t="n"/>
      <c r="K87" s="360" t="n">
        <v>230</v>
      </c>
      <c r="L87" s="360" t="n">
        <v>19</v>
      </c>
      <c r="M87" s="360" t="n">
        <v>3</v>
      </c>
      <c r="N87" s="360" t="inlineStr"/>
      <c r="O87" s="360" t="n">
        <v>0</v>
      </c>
      <c r="P87" s="360" t="n"/>
      <c r="Q87" s="360" t="n"/>
      <c r="R87" s="360" t="n"/>
      <c r="S87" s="360" t="n"/>
      <c r="T87" s="360" t="n"/>
      <c r="U87" s="360" t="n"/>
      <c r="V87" s="360" t="n"/>
      <c r="W87" s="360" t="n">
        <v>0</v>
      </c>
      <c r="X87" s="360" t="n">
        <v>1</v>
      </c>
      <c r="Y87" s="360" t="n">
        <v>0</v>
      </c>
      <c r="Z87" s="360" t="n"/>
      <c r="AA87" s="360" t="n"/>
      <c r="AB87" s="360" t="n"/>
    </row>
    <row r="88">
      <c r="A88" s="360" t="n">
        <v>50</v>
      </c>
      <c r="B88" s="360" t="n">
        <v>0</v>
      </c>
      <c r="C88" s="360" t="n">
        <v>0</v>
      </c>
      <c r="D88" s="360" t="n">
        <v>1</v>
      </c>
      <c r="E88" s="360" t="n">
        <v>206</v>
      </c>
      <c r="F88" s="360">
        <f>ROUND(Source!T67,O88)</f>
        <v/>
      </c>
      <c r="G88" s="360" t="inlineStr">
        <is>
          <t>ВозврМат</t>
        </is>
      </c>
      <c r="H88" s="360" t="inlineStr">
        <is>
          <t>Возврат материалов</t>
        </is>
      </c>
      <c r="I88" s="360" t="n"/>
      <c r="J88" s="360" t="n"/>
      <c r="K88" s="360" t="n">
        <v>206</v>
      </c>
      <c r="L88" s="360" t="n">
        <v>20</v>
      </c>
      <c r="M88" s="360" t="n">
        <v>3</v>
      </c>
      <c r="N88" s="360" t="inlineStr"/>
      <c r="O88" s="360" t="n">
        <v>0</v>
      </c>
      <c r="P88" s="360" t="n"/>
      <c r="Q88" s="360" t="n"/>
      <c r="R88" s="360" t="n"/>
      <c r="S88" s="360" t="n"/>
      <c r="T88" s="360" t="n"/>
      <c r="U88" s="360" t="n"/>
      <c r="V88" s="360" t="n"/>
      <c r="W88" s="360" t="n">
        <v>0</v>
      </c>
      <c r="X88" s="360" t="n">
        <v>1</v>
      </c>
      <c r="Y88" s="360" t="n">
        <v>0</v>
      </c>
      <c r="Z88" s="360" t="n"/>
      <c r="AA88" s="360" t="n"/>
      <c r="AB88" s="360" t="n"/>
    </row>
    <row r="89">
      <c r="A89" s="360" t="n">
        <v>50</v>
      </c>
      <c r="B89" s="360" t="n">
        <v>0</v>
      </c>
      <c r="C89" s="360" t="n">
        <v>0</v>
      </c>
      <c r="D89" s="360" t="n">
        <v>1</v>
      </c>
      <c r="E89" s="360" t="n">
        <v>207</v>
      </c>
      <c r="F89" s="360">
        <f>ROUND(Source!U67,O89)</f>
        <v/>
      </c>
      <c r="G89" s="360" t="inlineStr">
        <is>
          <t>ТрудСтр</t>
        </is>
      </c>
      <c r="H89" s="360" t="inlineStr">
        <is>
          <t>Трудозатраты строителей</t>
        </is>
      </c>
      <c r="I89" s="360" t="n"/>
      <c r="J89" s="360" t="n"/>
      <c r="K89" s="360" t="n">
        <v>207</v>
      </c>
      <c r="L89" s="360" t="n">
        <v>21</v>
      </c>
      <c r="M89" s="360" t="n">
        <v>3</v>
      </c>
      <c r="N89" s="360" t="inlineStr"/>
      <c r="O89" s="360" t="n">
        <v>7</v>
      </c>
      <c r="P89" s="360" t="n"/>
      <c r="Q89" s="360" t="n"/>
      <c r="R89" s="360" t="n"/>
      <c r="S89" s="360" t="n"/>
      <c r="T89" s="360" t="n"/>
      <c r="U89" s="360" t="n"/>
      <c r="V89" s="360" t="n"/>
      <c r="W89" s="360" t="n">
        <v>0</v>
      </c>
      <c r="X89" s="360" t="n">
        <v>1</v>
      </c>
      <c r="Y89" s="360" t="n">
        <v>0</v>
      </c>
      <c r="Z89" s="360" t="n"/>
      <c r="AA89" s="360" t="n"/>
      <c r="AB89" s="360" t="n"/>
    </row>
    <row r="90">
      <c r="A90" s="360" t="n">
        <v>50</v>
      </c>
      <c r="B90" s="360" t="n">
        <v>0</v>
      </c>
      <c r="C90" s="360" t="n">
        <v>0</v>
      </c>
      <c r="D90" s="360" t="n">
        <v>1</v>
      </c>
      <c r="E90" s="360" t="n">
        <v>208</v>
      </c>
      <c r="F90" s="360">
        <f>ROUND(Source!V67,O90)</f>
        <v/>
      </c>
      <c r="G90" s="360" t="inlineStr">
        <is>
          <t>ТрудМаш</t>
        </is>
      </c>
      <c r="H90" s="360" t="inlineStr">
        <is>
          <t>Трудозатраты машинистов</t>
        </is>
      </c>
      <c r="I90" s="360" t="n"/>
      <c r="J90" s="360" t="n"/>
      <c r="K90" s="360" t="n">
        <v>208</v>
      </c>
      <c r="L90" s="360" t="n">
        <v>22</v>
      </c>
      <c r="M90" s="360" t="n">
        <v>3</v>
      </c>
      <c r="N90" s="360" t="inlineStr"/>
      <c r="O90" s="360" t="n">
        <v>7</v>
      </c>
      <c r="P90" s="360" t="n"/>
      <c r="Q90" s="360" t="n"/>
      <c r="R90" s="360" t="n"/>
      <c r="S90" s="360" t="n"/>
      <c r="T90" s="360" t="n"/>
      <c r="U90" s="360" t="n"/>
      <c r="V90" s="360" t="n"/>
      <c r="W90" s="360" t="n">
        <v>0</v>
      </c>
      <c r="X90" s="360" t="n">
        <v>1</v>
      </c>
      <c r="Y90" s="360" t="n">
        <v>0</v>
      </c>
      <c r="Z90" s="360" t="n"/>
      <c r="AA90" s="360" t="n"/>
      <c r="AB90" s="360" t="n"/>
    </row>
    <row r="91">
      <c r="A91" s="360" t="n">
        <v>50</v>
      </c>
      <c r="B91" s="360" t="n">
        <v>0</v>
      </c>
      <c r="C91" s="360" t="n">
        <v>0</v>
      </c>
      <c r="D91" s="360" t="n">
        <v>1</v>
      </c>
      <c r="E91" s="360" t="n">
        <v>209</v>
      </c>
      <c r="F91" s="360">
        <f>ROUND(Source!W67,O91)</f>
        <v/>
      </c>
      <c r="G91" s="360" t="inlineStr">
        <is>
          <t>ТранспМат</t>
        </is>
      </c>
      <c r="H91" s="360" t="inlineStr">
        <is>
          <t>Транспорт материалов</t>
        </is>
      </c>
      <c r="I91" s="360" t="n"/>
      <c r="J91" s="360" t="n"/>
      <c r="K91" s="360" t="n">
        <v>209</v>
      </c>
      <c r="L91" s="360" t="n">
        <v>23</v>
      </c>
      <c r="M91" s="360" t="n">
        <v>3</v>
      </c>
      <c r="N91" s="360" t="inlineStr"/>
      <c r="O91" s="360" t="n">
        <v>0</v>
      </c>
      <c r="P91" s="360" t="n"/>
      <c r="Q91" s="360" t="n"/>
      <c r="R91" s="360" t="n"/>
      <c r="S91" s="360" t="n"/>
      <c r="T91" s="360" t="n"/>
      <c r="U91" s="360" t="n"/>
      <c r="V91" s="360" t="n"/>
      <c r="W91" s="360" t="n">
        <v>0</v>
      </c>
      <c r="X91" s="360" t="n">
        <v>1</v>
      </c>
      <c r="Y91" s="360" t="n">
        <v>0</v>
      </c>
      <c r="Z91" s="360" t="n"/>
      <c r="AA91" s="360" t="n"/>
      <c r="AB91" s="360" t="n"/>
    </row>
    <row r="92">
      <c r="A92" s="360" t="n">
        <v>50</v>
      </c>
      <c r="B92" s="360" t="n">
        <v>0</v>
      </c>
      <c r="C92" s="360" t="n">
        <v>0</v>
      </c>
      <c r="D92" s="360" t="n">
        <v>1</v>
      </c>
      <c r="E92" s="360" t="n">
        <v>233</v>
      </c>
      <c r="F92" s="360">
        <f>ROUND(Source!BD67,O92)</f>
        <v/>
      </c>
      <c r="G92" s="360" t="inlineStr">
        <is>
          <t>Перевозка</t>
        </is>
      </c>
      <c r="H92" s="360" t="inlineStr">
        <is>
          <t>Перевозка грузов</t>
        </is>
      </c>
      <c r="I92" s="360" t="n"/>
      <c r="J92" s="360" t="n"/>
      <c r="K92" s="360" t="n">
        <v>233</v>
      </c>
      <c r="L92" s="360" t="n">
        <v>24</v>
      </c>
      <c r="M92" s="360" t="n">
        <v>3</v>
      </c>
      <c r="N92" s="360" t="inlineStr"/>
      <c r="O92" s="360" t="n">
        <v>0</v>
      </c>
      <c r="P92" s="360" t="n"/>
      <c r="Q92" s="360" t="n"/>
      <c r="R92" s="360" t="n"/>
      <c r="S92" s="360" t="n"/>
      <c r="T92" s="360" t="n"/>
      <c r="U92" s="360" t="n"/>
      <c r="V92" s="360" t="n"/>
      <c r="W92" s="360" t="n">
        <v>0</v>
      </c>
      <c r="X92" s="360" t="n">
        <v>1</v>
      </c>
      <c r="Y92" s="360" t="n">
        <v>0</v>
      </c>
      <c r="Z92" s="360" t="n"/>
      <c r="AA92" s="360" t="n"/>
      <c r="AB92" s="360" t="n"/>
    </row>
    <row r="93">
      <c r="A93" s="360" t="n">
        <v>50</v>
      </c>
      <c r="B93" s="360" t="n">
        <v>0</v>
      </c>
      <c r="C93" s="360" t="n">
        <v>0</v>
      </c>
      <c r="D93" s="360" t="n">
        <v>1</v>
      </c>
      <c r="E93" s="360" t="n">
        <v>210</v>
      </c>
      <c r="F93" s="360">
        <f>ROUND(Source!X67,O93)</f>
        <v/>
      </c>
      <c r="G93" s="360" t="inlineStr">
        <is>
          <t>НР</t>
        </is>
      </c>
      <c r="H93" s="360" t="inlineStr">
        <is>
          <t>Накладные расходы</t>
        </is>
      </c>
      <c r="I93" s="360" t="n"/>
      <c r="J93" s="360" t="n"/>
      <c r="K93" s="360" t="n">
        <v>210</v>
      </c>
      <c r="L93" s="360" t="n">
        <v>25</v>
      </c>
      <c r="M93" s="360" t="n">
        <v>3</v>
      </c>
      <c r="N93" s="360" t="inlineStr"/>
      <c r="O93" s="360" t="n">
        <v>0</v>
      </c>
      <c r="P93" s="360" t="n"/>
      <c r="Q93" s="360" t="n"/>
      <c r="R93" s="360" t="n"/>
      <c r="S93" s="360" t="n"/>
      <c r="T93" s="360" t="n"/>
      <c r="U93" s="360" t="n"/>
      <c r="V93" s="360" t="n"/>
      <c r="W93" s="360" t="n">
        <v>0</v>
      </c>
      <c r="X93" s="360" t="n">
        <v>1</v>
      </c>
      <c r="Y93" s="360" t="n">
        <v>0</v>
      </c>
      <c r="Z93" s="360" t="n"/>
      <c r="AA93" s="360" t="n"/>
      <c r="AB93" s="360" t="n"/>
    </row>
    <row r="94">
      <c r="A94" s="360" t="n">
        <v>50</v>
      </c>
      <c r="B94" s="360" t="n">
        <v>0</v>
      </c>
      <c r="C94" s="360" t="n">
        <v>0</v>
      </c>
      <c r="D94" s="360" t="n">
        <v>1</v>
      </c>
      <c r="E94" s="360" t="n">
        <v>211</v>
      </c>
      <c r="F94" s="360">
        <f>ROUND(Source!Y67,O94)</f>
        <v/>
      </c>
      <c r="G94" s="360" t="inlineStr">
        <is>
          <t>СмПриб</t>
        </is>
      </c>
      <c r="H94" s="360" t="inlineStr">
        <is>
          <t>Сметная прибыль</t>
        </is>
      </c>
      <c r="I94" s="360" t="n"/>
      <c r="J94" s="360" t="n"/>
      <c r="K94" s="360" t="n">
        <v>211</v>
      </c>
      <c r="L94" s="360" t="n">
        <v>26</v>
      </c>
      <c r="M94" s="360" t="n">
        <v>3</v>
      </c>
      <c r="N94" s="360" t="inlineStr"/>
      <c r="O94" s="360" t="n">
        <v>0</v>
      </c>
      <c r="P94" s="360" t="n"/>
      <c r="Q94" s="360" t="n"/>
      <c r="R94" s="360" t="n"/>
      <c r="S94" s="360" t="n"/>
      <c r="T94" s="360" t="n"/>
      <c r="U94" s="360" t="n"/>
      <c r="V94" s="360" t="n"/>
      <c r="W94" s="360" t="n">
        <v>0</v>
      </c>
      <c r="X94" s="360" t="n">
        <v>1</v>
      </c>
      <c r="Y94" s="360" t="n">
        <v>0</v>
      </c>
      <c r="Z94" s="360" t="n"/>
      <c r="AA94" s="360" t="n"/>
      <c r="AB94" s="360" t="n"/>
    </row>
    <row r="95">
      <c r="A95" s="360" t="n">
        <v>50</v>
      </c>
      <c r="B95" s="360" t="n">
        <v>0</v>
      </c>
      <c r="C95" s="360" t="n">
        <v>0</v>
      </c>
      <c r="D95" s="360" t="n">
        <v>1</v>
      </c>
      <c r="E95" s="360" t="n">
        <v>224</v>
      </c>
      <c r="F95" s="360">
        <f>ROUND(Source!AR67,O95)</f>
        <v/>
      </c>
      <c r="G95" s="360" t="inlineStr">
        <is>
          <t>Всего</t>
        </is>
      </c>
      <c r="H95" s="360" t="inlineStr">
        <is>
          <t>Всего с НР и СП</t>
        </is>
      </c>
      <c r="I95" s="360" t="n"/>
      <c r="J95" s="360" t="n"/>
      <c r="K95" s="360" t="n">
        <v>224</v>
      </c>
      <c r="L95" s="360" t="n">
        <v>27</v>
      </c>
      <c r="M95" s="360" t="n">
        <v>3</v>
      </c>
      <c r="N95" s="360" t="inlineStr"/>
      <c r="O95" s="360" t="n">
        <v>0</v>
      </c>
      <c r="P95" s="360" t="n"/>
      <c r="Q95" s="360" t="n"/>
      <c r="R95" s="360" t="n"/>
      <c r="S95" s="360" t="n"/>
      <c r="T95" s="360" t="n"/>
      <c r="U95" s="360" t="n"/>
      <c r="V95" s="360" t="n"/>
      <c r="W95" s="360" t="n">
        <v>0</v>
      </c>
      <c r="X95" s="360" t="n">
        <v>1</v>
      </c>
      <c r="Y95" s="360" t="n">
        <v>0</v>
      </c>
      <c r="Z95" s="360" t="n"/>
      <c r="AA95" s="360" t="n"/>
      <c r="AB95" s="360" t="n"/>
    </row>
    <row r="96">
      <c r="A96" s="360" t="n">
        <v>50</v>
      </c>
      <c r="B96" s="360" t="n">
        <v>0</v>
      </c>
      <c r="C96" s="360" t="n">
        <v>0</v>
      </c>
      <c r="D96" s="360" t="n">
        <v>2</v>
      </c>
      <c r="E96" s="360" t="n">
        <v>0</v>
      </c>
      <c r="F96" s="360">
        <f>ROUND(F95,O96)</f>
        <v/>
      </c>
      <c r="G96" s="360" t="inlineStr">
        <is>
          <t>и1</t>
        </is>
      </c>
      <c r="H96" s="360" t="inlineStr">
        <is>
          <t>Итого</t>
        </is>
      </c>
      <c r="I96" s="360" t="n"/>
      <c r="J96" s="360" t="n"/>
      <c r="K96" s="360" t="n">
        <v>212</v>
      </c>
      <c r="L96" s="360" t="n">
        <v>28</v>
      </c>
      <c r="M96" s="360" t="n">
        <v>0</v>
      </c>
      <c r="N96" s="360" t="inlineStr"/>
      <c r="O96" s="360" t="n">
        <v>0</v>
      </c>
      <c r="P96" s="360" t="n"/>
      <c r="Q96" s="360" t="n"/>
      <c r="R96" s="360" t="n"/>
      <c r="S96" s="360" t="n"/>
      <c r="T96" s="360" t="n"/>
      <c r="U96" s="360" t="n"/>
      <c r="V96" s="360" t="n"/>
      <c r="W96" s="360" t="n">
        <v>0</v>
      </c>
      <c r="X96" s="360" t="n">
        <v>1</v>
      </c>
      <c r="Y96" s="360" t="n">
        <v>0</v>
      </c>
      <c r="Z96" s="360" t="n"/>
      <c r="AA96" s="360" t="n"/>
      <c r="AB96" s="360" t="n"/>
    </row>
    <row r="97">
      <c r="A97" s="360" t="n">
        <v>50</v>
      </c>
      <c r="B97" s="360" t="n">
        <v>0</v>
      </c>
      <c r="C97" s="360" t="n">
        <v>0</v>
      </c>
      <c r="D97" s="360" t="n">
        <v>2</v>
      </c>
      <c r="E97" s="360" t="n">
        <v>0</v>
      </c>
      <c r="F97" s="360">
        <f>ROUND(F96*0.22,O97)</f>
        <v/>
      </c>
      <c r="G97" s="360" t="inlineStr">
        <is>
          <t>и2</t>
        </is>
      </c>
      <c r="H97" s="360" t="inlineStr">
        <is>
          <t>НДС 22%</t>
        </is>
      </c>
      <c r="I97" s="360" t="n"/>
      <c r="J97" s="360" t="n"/>
      <c r="K97" s="360" t="n">
        <v>212</v>
      </c>
      <c r="L97" s="360" t="n">
        <v>29</v>
      </c>
      <c r="M97" s="360" t="n">
        <v>0</v>
      </c>
      <c r="N97" s="360" t="inlineStr"/>
      <c r="O97" s="360" t="n">
        <v>0</v>
      </c>
      <c r="P97" s="360" t="n"/>
      <c r="Q97" s="360" t="n"/>
      <c r="R97" s="360" t="n"/>
      <c r="S97" s="360" t="n"/>
      <c r="T97" s="360" t="n"/>
      <c r="U97" s="360" t="n"/>
      <c r="V97" s="360" t="n"/>
      <c r="W97" s="360" t="n">
        <v>0</v>
      </c>
      <c r="X97" s="360" t="n">
        <v>1</v>
      </c>
      <c r="Y97" s="360" t="n">
        <v>0</v>
      </c>
      <c r="Z97" s="360" t="n"/>
      <c r="AA97" s="360" t="n"/>
      <c r="AB97" s="360" t="n"/>
    </row>
    <row r="98">
      <c r="A98" s="360" t="n">
        <v>50</v>
      </c>
      <c r="B98" s="360" t="n">
        <v>0</v>
      </c>
      <c r="C98" s="360" t="n">
        <v>0</v>
      </c>
      <c r="D98" s="360" t="n">
        <v>2</v>
      </c>
      <c r="E98" s="360" t="n">
        <v>213</v>
      </c>
      <c r="F98" s="360">
        <f>ROUND(F96+F97,O98)</f>
        <v/>
      </c>
      <c r="G98" s="360" t="inlineStr">
        <is>
          <t>и3</t>
        </is>
      </c>
      <c r="H98" s="360" t="inlineStr">
        <is>
          <t>Всего</t>
        </is>
      </c>
      <c r="I98" s="360" t="n"/>
      <c r="J98" s="360" t="n"/>
      <c r="K98" s="360" t="n">
        <v>212</v>
      </c>
      <c r="L98" s="360" t="n">
        <v>30</v>
      </c>
      <c r="M98" s="360" t="n">
        <v>0</v>
      </c>
      <c r="N98" s="360" t="inlineStr"/>
      <c r="O98" s="360" t="n">
        <v>0</v>
      </c>
      <c r="P98" s="360" t="n"/>
      <c r="Q98" s="360" t="n"/>
      <c r="R98" s="360" t="n"/>
      <c r="S98" s="360" t="n"/>
      <c r="T98" s="360" t="n"/>
      <c r="U98" s="360" t="n"/>
      <c r="V98" s="360" t="n"/>
      <c r="W98" s="360" t="n">
        <v>0</v>
      </c>
      <c r="X98" s="360" t="n">
        <v>1</v>
      </c>
      <c r="Y98" s="360" t="n">
        <v>0</v>
      </c>
      <c r="Z98" s="360" t="n"/>
      <c r="AA98" s="360" t="n"/>
      <c r="AB98" s="360" t="n"/>
    </row>
    <row r="100">
      <c r="A100" s="356" t="n">
        <v>3</v>
      </c>
      <c r="B100" s="356" t="n">
        <v>0</v>
      </c>
      <c r="C100" s="356" t="n"/>
      <c r="D100" s="356">
        <f>ROW(A109)</f>
        <v/>
      </c>
      <c r="E100" s="356" t="n"/>
      <c r="F100" s="356" t="inlineStr">
        <is>
          <t>Новая локальная смета</t>
        </is>
      </c>
      <c r="G100" s="356" t="inlineStr">
        <is>
          <t>Текущий ремонт МКД по адресу: М.О., Щелково, ул.Пушкина, д.19 кв 32</t>
        </is>
      </c>
      <c r="H100" s="356" t="inlineStr"/>
      <c r="I100" s="356" t="n">
        <v>0</v>
      </c>
      <c r="J100" s="356" t="inlineStr"/>
      <c r="K100" s="356" t="n">
        <v>-1</v>
      </c>
      <c r="L100" s="356" t="inlineStr">
        <is>
          <t>Новая локальная смета</t>
        </is>
      </c>
      <c r="M100" s="356" t="inlineStr"/>
      <c r="N100" s="356" t="n"/>
      <c r="O100" s="356" t="n"/>
      <c r="P100" s="356" t="n"/>
      <c r="Q100" s="356" t="n"/>
      <c r="R100" s="356" t="n"/>
      <c r="S100" s="356" t="n">
        <v>0</v>
      </c>
      <c r="T100" s="356" t="n"/>
      <c r="U100" s="356" t="inlineStr"/>
      <c r="V100" s="356" t="n">
        <v>0</v>
      </c>
      <c r="W100" s="356" t="n"/>
      <c r="X100" s="356" t="n"/>
      <c r="Y100" s="356" t="n"/>
      <c r="Z100" s="356" t="n"/>
      <c r="AA100" s="356" t="n"/>
      <c r="AB100" s="356" t="inlineStr"/>
      <c r="AC100" s="356" t="inlineStr"/>
      <c r="AD100" s="356" t="inlineStr"/>
      <c r="AE100" s="356" t="inlineStr"/>
      <c r="AF100" s="356" t="inlineStr"/>
      <c r="AG100" s="356" t="inlineStr"/>
      <c r="AH100" s="356" t="n"/>
      <c r="AI100" s="356" t="n"/>
      <c r="AJ100" s="356" t="n"/>
      <c r="AK100" s="356" t="n"/>
      <c r="AL100" s="356" t="n"/>
      <c r="AM100" s="356" t="n"/>
      <c r="AN100" s="356" t="n"/>
      <c r="AO100" s="356" t="n"/>
      <c r="AP100" s="356" t="inlineStr"/>
      <c r="AQ100" s="356" t="inlineStr"/>
      <c r="AR100" s="356" t="inlineStr"/>
      <c r="AS100" s="356" t="n"/>
      <c r="AT100" s="356" t="n"/>
      <c r="AU100" s="356" t="n"/>
      <c r="AV100" s="356" t="n"/>
      <c r="AW100" s="356" t="n"/>
      <c r="AX100" s="356" t="n"/>
      <c r="AY100" s="356" t="n"/>
      <c r="AZ100" s="356" t="inlineStr"/>
      <c r="BA100" s="356" t="n"/>
      <c r="BB100" s="356" t="inlineStr"/>
      <c r="BC100" s="356" t="inlineStr"/>
      <c r="BD100" s="356" t="inlineStr"/>
      <c r="BE100" s="356" t="inlineStr"/>
      <c r="BF100" s="356" t="inlineStr"/>
      <c r="BG100" s="356" t="inlineStr"/>
      <c r="BH100" s="356" t="inlineStr"/>
      <c r="BI100" s="356" t="inlineStr"/>
      <c r="BJ100" s="356" t="inlineStr"/>
      <c r="BK100" s="356" t="inlineStr"/>
      <c r="BL100" s="356" t="inlineStr"/>
      <c r="BM100" s="356" t="inlineStr"/>
      <c r="BN100" s="356" t="inlineStr"/>
      <c r="BO100" s="356" t="inlineStr"/>
      <c r="BP100" s="356" t="inlineStr"/>
      <c r="BQ100" s="356" t="n"/>
      <c r="BR100" s="356" t="n"/>
      <c r="BS100" s="356" t="n"/>
      <c r="BT100" s="356" t="n"/>
      <c r="BU100" s="356" t="n"/>
      <c r="BV100" s="356" t="n"/>
      <c r="BW100" s="356" t="n"/>
      <c r="BX100" s="356" t="n">
        <v>0</v>
      </c>
      <c r="BY100" s="356" t="n"/>
      <c r="BZ100" s="356" t="n"/>
      <c r="CA100" s="356" t="n"/>
      <c r="CB100" s="356" t="n"/>
      <c r="CC100" s="356" t="n"/>
      <c r="CD100" s="356" t="n"/>
      <c r="CE100" s="356" t="n"/>
      <c r="CF100" s="356" t="n">
        <v>0</v>
      </c>
      <c r="CG100" s="356" t="n">
        <v>0</v>
      </c>
      <c r="CH100" s="356" t="n"/>
      <c r="CI100" s="356" t="inlineStr"/>
      <c r="CJ100" s="356" t="inlineStr"/>
      <c r="CK100" s="0" t="inlineStr"/>
      <c r="CL100" s="0" t="inlineStr"/>
      <c r="CM100" s="0" t="inlineStr"/>
      <c r="CN100" s="0" t="inlineStr"/>
      <c r="CO100" s="0" t="inlineStr"/>
      <c r="CP100" s="0" t="inlineStr"/>
      <c r="CQ100" s="0" t="inlineStr"/>
    </row>
    <row r="102">
      <c r="A102" s="358" t="n">
        <v>52</v>
      </c>
      <c r="B102" s="358">
        <f>B109</f>
        <v/>
      </c>
      <c r="C102" s="358">
        <f>C109</f>
        <v/>
      </c>
      <c r="D102" s="358">
        <f>D109</f>
        <v/>
      </c>
      <c r="E102" s="358">
        <f>E109</f>
        <v/>
      </c>
      <c r="F102" s="358">
        <f>F109</f>
        <v/>
      </c>
      <c r="G102" s="358">
        <f>G109</f>
        <v/>
      </c>
      <c r="H102" s="358" t="n"/>
      <c r="I102" s="358" t="n"/>
      <c r="J102" s="358" t="n"/>
      <c r="K102" s="358" t="n"/>
      <c r="L102" s="358" t="n"/>
      <c r="M102" s="358" t="n"/>
      <c r="N102" s="358" t="n"/>
      <c r="O102" s="358">
        <f>O109</f>
        <v/>
      </c>
      <c r="P102" s="358">
        <f>P109</f>
        <v/>
      </c>
      <c r="Q102" s="358">
        <f>Q109</f>
        <v/>
      </c>
      <c r="R102" s="358">
        <f>R109</f>
        <v/>
      </c>
      <c r="S102" s="358">
        <f>S109</f>
        <v/>
      </c>
      <c r="T102" s="358">
        <f>T109</f>
        <v/>
      </c>
      <c r="U102" s="358">
        <f>U109</f>
        <v/>
      </c>
      <c r="V102" s="358">
        <f>V109</f>
        <v/>
      </c>
      <c r="W102" s="358">
        <f>W109</f>
        <v/>
      </c>
      <c r="X102" s="358">
        <f>X109</f>
        <v/>
      </c>
      <c r="Y102" s="358">
        <f>Y109</f>
        <v/>
      </c>
      <c r="Z102" s="358">
        <f>Z109</f>
        <v/>
      </c>
      <c r="AA102" s="358">
        <f>AA109</f>
        <v/>
      </c>
      <c r="AB102" s="358">
        <f>AB109</f>
        <v/>
      </c>
      <c r="AC102" s="358">
        <f>AC109</f>
        <v/>
      </c>
      <c r="AD102" s="358">
        <f>AD109</f>
        <v/>
      </c>
      <c r="AE102" s="358">
        <f>AE109</f>
        <v/>
      </c>
      <c r="AF102" s="358">
        <f>AF109</f>
        <v/>
      </c>
      <c r="AG102" s="358">
        <f>AG109</f>
        <v/>
      </c>
      <c r="AH102" s="358">
        <f>AH109</f>
        <v/>
      </c>
      <c r="AI102" s="358">
        <f>AI109</f>
        <v/>
      </c>
      <c r="AJ102" s="358">
        <f>AJ109</f>
        <v/>
      </c>
      <c r="AK102" s="358">
        <f>AK109</f>
        <v/>
      </c>
      <c r="AL102" s="358">
        <f>AL109</f>
        <v/>
      </c>
      <c r="AM102" s="358">
        <f>AM109</f>
        <v/>
      </c>
      <c r="AN102" s="358">
        <f>AN109</f>
        <v/>
      </c>
      <c r="AO102" s="358">
        <f>AO109</f>
        <v/>
      </c>
      <c r="AP102" s="358">
        <f>AP109</f>
        <v/>
      </c>
      <c r="AQ102" s="358">
        <f>AQ109</f>
        <v/>
      </c>
      <c r="AR102" s="358">
        <f>AR109</f>
        <v/>
      </c>
      <c r="AS102" s="358">
        <f>AS109</f>
        <v/>
      </c>
      <c r="AT102" s="358">
        <f>AT109</f>
        <v/>
      </c>
      <c r="AU102" s="358">
        <f>AU109</f>
        <v/>
      </c>
      <c r="AV102" s="358">
        <f>AV109</f>
        <v/>
      </c>
      <c r="AW102" s="358">
        <f>AW109</f>
        <v/>
      </c>
      <c r="AX102" s="358">
        <f>AX109</f>
        <v/>
      </c>
      <c r="AY102" s="358">
        <f>AY109</f>
        <v/>
      </c>
      <c r="AZ102" s="358">
        <f>AZ109</f>
        <v/>
      </c>
      <c r="BA102" s="358">
        <f>BA109</f>
        <v/>
      </c>
      <c r="BB102" s="358">
        <f>BB109</f>
        <v/>
      </c>
      <c r="BC102" s="358">
        <f>BC109</f>
        <v/>
      </c>
      <c r="BD102" s="358">
        <f>BD109</f>
        <v/>
      </c>
      <c r="BE102" s="358">
        <f>BE109</f>
        <v/>
      </c>
      <c r="BF102" s="358">
        <f>BF109</f>
        <v/>
      </c>
      <c r="BG102" s="358">
        <f>BG109</f>
        <v/>
      </c>
      <c r="BH102" s="358">
        <f>BH109</f>
        <v/>
      </c>
      <c r="BI102" s="358">
        <f>BI109</f>
        <v/>
      </c>
      <c r="BJ102" s="358">
        <f>BJ109</f>
        <v/>
      </c>
      <c r="BK102" s="358">
        <f>BK109</f>
        <v/>
      </c>
      <c r="BL102" s="358">
        <f>BL109</f>
        <v/>
      </c>
      <c r="BM102" s="358">
        <f>BM109</f>
        <v/>
      </c>
      <c r="BN102" s="358">
        <f>BN109</f>
        <v/>
      </c>
      <c r="BO102" s="358">
        <f>BO109</f>
        <v/>
      </c>
      <c r="BP102" s="358">
        <f>BP109</f>
        <v/>
      </c>
      <c r="BQ102" s="358">
        <f>BQ109</f>
        <v/>
      </c>
      <c r="BR102" s="358">
        <f>BR109</f>
        <v/>
      </c>
      <c r="BS102" s="358">
        <f>BS109</f>
        <v/>
      </c>
      <c r="BT102" s="358">
        <f>BT109</f>
        <v/>
      </c>
      <c r="BU102" s="358">
        <f>BU109</f>
        <v/>
      </c>
      <c r="BV102" s="358">
        <f>BV109</f>
        <v/>
      </c>
      <c r="BW102" s="358">
        <f>BW109</f>
        <v/>
      </c>
      <c r="BX102" s="358">
        <f>BX109</f>
        <v/>
      </c>
      <c r="BY102" s="358">
        <f>BY109</f>
        <v/>
      </c>
      <c r="BZ102" s="358">
        <f>BZ109</f>
        <v/>
      </c>
      <c r="CA102" s="358">
        <f>CA109</f>
        <v/>
      </c>
      <c r="CB102" s="358">
        <f>CB109</f>
        <v/>
      </c>
      <c r="CC102" s="358">
        <f>CC109</f>
        <v/>
      </c>
      <c r="CD102" s="358">
        <f>CD109</f>
        <v/>
      </c>
      <c r="CE102" s="358">
        <f>CE109</f>
        <v/>
      </c>
      <c r="CF102" s="358">
        <f>CF109</f>
        <v/>
      </c>
      <c r="CG102" s="358">
        <f>CG109</f>
        <v/>
      </c>
      <c r="CH102" s="358">
        <f>CH109</f>
        <v/>
      </c>
      <c r="CI102" s="358">
        <f>CI109</f>
        <v/>
      </c>
      <c r="CJ102" s="358">
        <f>CJ109</f>
        <v/>
      </c>
      <c r="CK102" s="358">
        <f>CK109</f>
        <v/>
      </c>
      <c r="CL102" s="358">
        <f>CL109</f>
        <v/>
      </c>
      <c r="CM102" s="358">
        <f>CM109</f>
        <v/>
      </c>
      <c r="CN102" s="358">
        <f>CN109</f>
        <v/>
      </c>
      <c r="CO102" s="358">
        <f>CO109</f>
        <v/>
      </c>
      <c r="CP102" s="358">
        <f>CP109</f>
        <v/>
      </c>
      <c r="CQ102" s="358">
        <f>CQ109</f>
        <v/>
      </c>
      <c r="CR102" s="358">
        <f>CR109</f>
        <v/>
      </c>
      <c r="CS102" s="358">
        <f>CS109</f>
        <v/>
      </c>
      <c r="CT102" s="358">
        <f>CT109</f>
        <v/>
      </c>
      <c r="CU102" s="358">
        <f>CU109</f>
        <v/>
      </c>
      <c r="CV102" s="358">
        <f>CV109</f>
        <v/>
      </c>
      <c r="CW102" s="358">
        <f>CW109</f>
        <v/>
      </c>
      <c r="CX102" s="358">
        <f>CX109</f>
        <v/>
      </c>
      <c r="CY102" s="358">
        <f>CY109</f>
        <v/>
      </c>
      <c r="CZ102" s="358">
        <f>CZ109</f>
        <v/>
      </c>
      <c r="DA102" s="358">
        <f>DA109</f>
        <v/>
      </c>
      <c r="DB102" s="358">
        <f>DB109</f>
        <v/>
      </c>
      <c r="DC102" s="358">
        <f>DC109</f>
        <v/>
      </c>
      <c r="DD102" s="358">
        <f>DD109</f>
        <v/>
      </c>
      <c r="DE102" s="358">
        <f>DE109</f>
        <v/>
      </c>
      <c r="DF102" s="358">
        <f>DF109</f>
        <v/>
      </c>
      <c r="DG102" s="359">
        <f>DG109</f>
        <v/>
      </c>
      <c r="DH102" s="359">
        <f>DH109</f>
        <v/>
      </c>
      <c r="DI102" s="359">
        <f>DI109</f>
        <v/>
      </c>
      <c r="DJ102" s="359">
        <f>DJ109</f>
        <v/>
      </c>
      <c r="DK102" s="359">
        <f>DK109</f>
        <v/>
      </c>
      <c r="DL102" s="359">
        <f>DL109</f>
        <v/>
      </c>
      <c r="DM102" s="359">
        <f>DM109</f>
        <v/>
      </c>
      <c r="DN102" s="359">
        <f>DN109</f>
        <v/>
      </c>
      <c r="DO102" s="359">
        <f>DO109</f>
        <v/>
      </c>
      <c r="DP102" s="359">
        <f>DP109</f>
        <v/>
      </c>
      <c r="DQ102" s="359">
        <f>DQ109</f>
        <v/>
      </c>
      <c r="DR102" s="359">
        <f>DR109</f>
        <v/>
      </c>
      <c r="DS102" s="359">
        <f>DS109</f>
        <v/>
      </c>
      <c r="DT102" s="359">
        <f>DT109</f>
        <v/>
      </c>
      <c r="DU102" s="359">
        <f>DU109</f>
        <v/>
      </c>
      <c r="DV102" s="359">
        <f>DV109</f>
        <v/>
      </c>
      <c r="DW102" s="359">
        <f>DW109</f>
        <v/>
      </c>
      <c r="DX102" s="359">
        <f>DX109</f>
        <v/>
      </c>
      <c r="DY102" s="359">
        <f>DY109</f>
        <v/>
      </c>
      <c r="DZ102" s="359">
        <f>DZ109</f>
        <v/>
      </c>
      <c r="EA102" s="359">
        <f>EA109</f>
        <v/>
      </c>
      <c r="EB102" s="359">
        <f>EB109</f>
        <v/>
      </c>
      <c r="EC102" s="359">
        <f>EC109</f>
        <v/>
      </c>
      <c r="ED102" s="359">
        <f>ED109</f>
        <v/>
      </c>
      <c r="EE102" s="359">
        <f>EE109</f>
        <v/>
      </c>
      <c r="EF102" s="359">
        <f>EF109</f>
        <v/>
      </c>
      <c r="EG102" s="359">
        <f>EG109</f>
        <v/>
      </c>
      <c r="EH102" s="359">
        <f>EH109</f>
        <v/>
      </c>
      <c r="EI102" s="359">
        <f>EI109</f>
        <v/>
      </c>
      <c r="EJ102" s="359">
        <f>EJ109</f>
        <v/>
      </c>
      <c r="EK102" s="359">
        <f>EK109</f>
        <v/>
      </c>
      <c r="EL102" s="359">
        <f>EL109</f>
        <v/>
      </c>
      <c r="EM102" s="359">
        <f>EM109</f>
        <v/>
      </c>
      <c r="EN102" s="359">
        <f>EN109</f>
        <v/>
      </c>
      <c r="EO102" s="359">
        <f>EO109</f>
        <v/>
      </c>
      <c r="EP102" s="359">
        <f>EP109</f>
        <v/>
      </c>
      <c r="EQ102" s="359">
        <f>EQ109</f>
        <v/>
      </c>
      <c r="ER102" s="359">
        <f>ER109</f>
        <v/>
      </c>
      <c r="ES102" s="359">
        <f>ES109</f>
        <v/>
      </c>
      <c r="ET102" s="359">
        <f>ET109</f>
        <v/>
      </c>
      <c r="EU102" s="359">
        <f>EU109</f>
        <v/>
      </c>
      <c r="EV102" s="359">
        <f>EV109</f>
        <v/>
      </c>
      <c r="EW102" s="359">
        <f>EW109</f>
        <v/>
      </c>
      <c r="EX102" s="359">
        <f>EX109</f>
        <v/>
      </c>
      <c r="EY102" s="359">
        <f>EY109</f>
        <v/>
      </c>
      <c r="EZ102" s="359">
        <f>EZ109</f>
        <v/>
      </c>
      <c r="FA102" s="359">
        <f>FA109</f>
        <v/>
      </c>
      <c r="FB102" s="359">
        <f>FB109</f>
        <v/>
      </c>
      <c r="FC102" s="359">
        <f>FC109</f>
        <v/>
      </c>
      <c r="FD102" s="359">
        <f>FD109</f>
        <v/>
      </c>
      <c r="FE102" s="359">
        <f>FE109</f>
        <v/>
      </c>
      <c r="FF102" s="359">
        <f>FF109</f>
        <v/>
      </c>
      <c r="FG102" s="359">
        <f>FG109</f>
        <v/>
      </c>
      <c r="FH102" s="359">
        <f>FH109</f>
        <v/>
      </c>
      <c r="FI102" s="359">
        <f>FI109</f>
        <v/>
      </c>
      <c r="FJ102" s="359">
        <f>FJ109</f>
        <v/>
      </c>
      <c r="FK102" s="359">
        <f>FK109</f>
        <v/>
      </c>
      <c r="FL102" s="359">
        <f>FL109</f>
        <v/>
      </c>
      <c r="FM102" s="359">
        <f>FM109</f>
        <v/>
      </c>
      <c r="FN102" s="359">
        <f>FN109</f>
        <v/>
      </c>
      <c r="FO102" s="359">
        <f>FO109</f>
        <v/>
      </c>
      <c r="FP102" s="359">
        <f>FP109</f>
        <v/>
      </c>
      <c r="FQ102" s="359">
        <f>FQ109</f>
        <v/>
      </c>
      <c r="FR102" s="359">
        <f>FR109</f>
        <v/>
      </c>
      <c r="FS102" s="359">
        <f>FS109</f>
        <v/>
      </c>
      <c r="FT102" s="359">
        <f>FT109</f>
        <v/>
      </c>
      <c r="FU102" s="359">
        <f>FU109</f>
        <v/>
      </c>
      <c r="FV102" s="359">
        <f>FV109</f>
        <v/>
      </c>
      <c r="FW102" s="359">
        <f>FW109</f>
        <v/>
      </c>
      <c r="FX102" s="359">
        <f>FX109</f>
        <v/>
      </c>
      <c r="FY102" s="359">
        <f>FY109</f>
        <v/>
      </c>
      <c r="FZ102" s="359">
        <f>FZ109</f>
        <v/>
      </c>
      <c r="GA102" s="359">
        <f>GA109</f>
        <v/>
      </c>
      <c r="GB102" s="359">
        <f>GB109</f>
        <v/>
      </c>
      <c r="GC102" s="359">
        <f>GC109</f>
        <v/>
      </c>
      <c r="GD102" s="359">
        <f>GD109</f>
        <v/>
      </c>
      <c r="GE102" s="359">
        <f>GE109</f>
        <v/>
      </c>
      <c r="GF102" s="359">
        <f>GF109</f>
        <v/>
      </c>
      <c r="GG102" s="359">
        <f>GG109</f>
        <v/>
      </c>
      <c r="GH102" s="359">
        <f>GH109</f>
        <v/>
      </c>
      <c r="GI102" s="359">
        <f>GI109</f>
        <v/>
      </c>
      <c r="GJ102" s="359">
        <f>GJ109</f>
        <v/>
      </c>
      <c r="GK102" s="359">
        <f>GK109</f>
        <v/>
      </c>
      <c r="GL102" s="359">
        <f>GL109</f>
        <v/>
      </c>
      <c r="GM102" s="359">
        <f>GM109</f>
        <v/>
      </c>
      <c r="GN102" s="359">
        <f>GN109</f>
        <v/>
      </c>
      <c r="GO102" s="359">
        <f>GO109</f>
        <v/>
      </c>
      <c r="GP102" s="359">
        <f>GP109</f>
        <v/>
      </c>
      <c r="GQ102" s="359">
        <f>GQ109</f>
        <v/>
      </c>
      <c r="GR102" s="359">
        <f>GR109</f>
        <v/>
      </c>
      <c r="GS102" s="359">
        <f>GS109</f>
        <v/>
      </c>
      <c r="GT102" s="359">
        <f>GT109</f>
        <v/>
      </c>
      <c r="GU102" s="359">
        <f>GU109</f>
        <v/>
      </c>
      <c r="GV102" s="359">
        <f>GV109</f>
        <v/>
      </c>
      <c r="GW102" s="359">
        <f>GW109</f>
        <v/>
      </c>
      <c r="GX102" s="359">
        <f>GX109</f>
        <v/>
      </c>
    </row>
    <row r="104">
      <c r="A104" s="0" t="n">
        <v>17</v>
      </c>
      <c r="B104" s="0" t="n">
        <v>0</v>
      </c>
      <c r="C104" s="0">
        <f>ROW(SmtRes!A33)</f>
        <v/>
      </c>
      <c r="D104" s="0">
        <f>ROW(EtalonRes!A34)</f>
        <v/>
      </c>
      <c r="E104" s="0" t="inlineStr">
        <is>
          <t>1</t>
        </is>
      </c>
      <c r="F104" s="0" t="inlineStr">
        <is>
          <t>65-15-7</t>
        </is>
      </c>
      <c r="G104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04" s="0" t="inlineStr">
        <is>
          <t>100 м трубопровода</t>
        </is>
      </c>
      <c r="I104" s="0">
        <f>ROUND(ROUND(1.5/100,4),7)</f>
        <v/>
      </c>
      <c r="J104" s="0" t="n">
        <v>0</v>
      </c>
      <c r="K104" s="0">
        <f>ROUND(ROUND(1.5/100,4),7)</f>
        <v/>
      </c>
      <c r="O104" s="0">
        <f>ROUND(CP104,0)</f>
        <v/>
      </c>
      <c r="P104" s="0">
        <f>ROUND(CQ104*I104,0)</f>
        <v/>
      </c>
      <c r="Q104" s="0">
        <f>(ROUND((ROUND(((ET104)*I104),0)*BB104),0)+ROUND((ROUND(((AE104-(EU104))*I104),0)*BS104),0))</f>
        <v/>
      </c>
      <c r="R104" s="0">
        <f>(ROUND((ROUND(((EU104)*I104),0)*BS104),0)+ROUND((ROUND(((AE104-(EU104))*I104),0)*BS104),0))</f>
        <v/>
      </c>
      <c r="S104" s="0">
        <f>ROUND(CT104*I104,0)</f>
        <v/>
      </c>
      <c r="T104" s="0">
        <f>ROUND(CU104*I104,0)</f>
        <v/>
      </c>
      <c r="U104" s="0">
        <f>ROUND(CV104*I104,7)</f>
        <v/>
      </c>
      <c r="V104" s="0">
        <f>ROUND(CW104*I104,7)</f>
        <v/>
      </c>
      <c r="W104" s="0">
        <f>ROUND(CX104*I104,0)</f>
        <v/>
      </c>
      <c r="X104" s="0">
        <f>ROUND(CY104,0)</f>
        <v/>
      </c>
      <c r="Y104" s="0">
        <f>ROUND(CZ104,0)</f>
        <v/>
      </c>
      <c r="AA104" s="0" t="n">
        <v>78845955</v>
      </c>
      <c r="AB104" s="0">
        <f>ROUND((AC104+AD104+AF104),2)</f>
        <v/>
      </c>
      <c r="AC104" s="0">
        <f>ROUND((ES104),2)</f>
        <v/>
      </c>
      <c r="AD104" s="0">
        <f>ROUND((((ET104)-(EU104))+AE104),2)</f>
        <v/>
      </c>
      <c r="AE104" s="0">
        <f>ROUND((EU104),2)</f>
        <v/>
      </c>
      <c r="AF104" s="0">
        <f>ROUND((EV104),2)</f>
        <v/>
      </c>
      <c r="AG104" s="0">
        <f>ROUND((AP104),2)</f>
        <v/>
      </c>
      <c r="AH104" s="0">
        <f>(EW104)</f>
        <v/>
      </c>
      <c r="AI104" s="0">
        <f>(EX104)</f>
        <v/>
      </c>
      <c r="AJ104" s="0">
        <f>(AS104)</f>
        <v/>
      </c>
      <c r="AK104" s="0" t="n">
        <v>4688.11</v>
      </c>
      <c r="AL104" s="0" t="n">
        <v>2863.06</v>
      </c>
      <c r="AM104" s="0" t="n">
        <v>64.59</v>
      </c>
      <c r="AN104" s="0" t="n">
        <v>0</v>
      </c>
      <c r="AO104" s="0" t="n">
        <v>1760.46</v>
      </c>
      <c r="AP104" s="0" t="n">
        <v>0</v>
      </c>
      <c r="AQ104" s="0" t="n">
        <v>183</v>
      </c>
      <c r="AR104" s="0" t="n">
        <v>0</v>
      </c>
      <c r="AS104" s="0" t="n">
        <v>0</v>
      </c>
      <c r="AT104" s="0" t="n">
        <v>103</v>
      </c>
      <c r="AU104" s="0" t="n">
        <v>52</v>
      </c>
      <c r="AV104" s="0" t="n">
        <v>1</v>
      </c>
      <c r="AW104" s="0" t="n">
        <v>1</v>
      </c>
      <c r="AZ104" s="0" t="n">
        <v>1</v>
      </c>
      <c r="BA104" s="0" t="n">
        <v>52.25</v>
      </c>
      <c r="BB104" s="0" t="n">
        <v>21.24</v>
      </c>
      <c r="BC104" s="0" t="n">
        <v>10.86</v>
      </c>
      <c r="BD104" s="0" t="inlineStr"/>
      <c r="BE104" s="0" t="inlineStr"/>
      <c r="BF104" s="0" t="inlineStr"/>
      <c r="BG104" s="0" t="inlineStr"/>
      <c r="BH104" s="0" t="n">
        <v>0</v>
      </c>
      <c r="BI104" s="0" t="n">
        <v>1</v>
      </c>
      <c r="BJ104" s="0" t="inlineStr">
        <is>
          <t>ТЕРр Московской обл., 65-15-7, приказ Минстроя России №675/пр от 28.02.2017 № 263/пр</t>
        </is>
      </c>
      <c r="BM104" s="0" t="n">
        <v>65008</v>
      </c>
      <c r="BN104" s="0" t="n">
        <v>0</v>
      </c>
      <c r="BO104" s="0" t="inlineStr">
        <is>
          <t>65-15-7</t>
        </is>
      </c>
      <c r="BP104" s="0" t="n">
        <v>1</v>
      </c>
      <c r="BQ104" s="0" t="n">
        <v>6</v>
      </c>
      <c r="BR104" s="0" t="n">
        <v>0</v>
      </c>
      <c r="BS104" s="0" t="n">
        <v>52.25</v>
      </c>
      <c r="BT104" s="0" t="n">
        <v>1</v>
      </c>
      <c r="BU104" s="0" t="n">
        <v>1</v>
      </c>
      <c r="BV104" s="0" t="n">
        <v>1</v>
      </c>
      <c r="BW104" s="0" t="n">
        <v>1</v>
      </c>
      <c r="BX104" s="0" t="n">
        <v>1</v>
      </c>
      <c r="BY104" s="0" t="inlineStr"/>
      <c r="BZ104" s="0" t="n">
        <v>103</v>
      </c>
      <c r="CA104" s="0" t="n">
        <v>52</v>
      </c>
      <c r="CB104" s="0" t="inlineStr"/>
      <c r="CE104" s="0" t="n">
        <v>12</v>
      </c>
      <c r="CF104" s="0" t="n">
        <v>0</v>
      </c>
      <c r="CG104" s="0" t="n">
        <v>0</v>
      </c>
      <c r="CM104" s="0" t="n">
        <v>0</v>
      </c>
      <c r="CN104" s="0" t="inlineStr"/>
      <c r="CO104" s="0" t="n">
        <v>0</v>
      </c>
      <c r="CP104" s="0">
        <f>(P104+Q104+S104)</f>
        <v/>
      </c>
      <c r="CQ104" s="0">
        <f>AC104*BC104</f>
        <v/>
      </c>
      <c r="CR104" s="0">
        <f>(ROUND((ROUND(((ET104)*1),0)*BB104),0)+ROUND((ROUND(((AE104-(EU104))*1),0)*BS104),0))</f>
        <v/>
      </c>
      <c r="CS104" s="0">
        <f>(ROUND((ROUND(((EU104)*1),0)*BS104),0)+ROUND((ROUND(((AE104-(EU104))*1),0)*BS104),0))</f>
        <v/>
      </c>
      <c r="CT104" s="0">
        <f>AF104*BA104</f>
        <v/>
      </c>
      <c r="CU104" s="0">
        <f>AG104</f>
        <v/>
      </c>
      <c r="CV104" s="0">
        <f>AH104</f>
        <v/>
      </c>
      <c r="CW104" s="0">
        <f>AI104</f>
        <v/>
      </c>
      <c r="CX104" s="0">
        <f>AJ104</f>
        <v/>
      </c>
      <c r="CY104" s="0">
        <f>(((S104+R104)*AT104)/100)</f>
        <v/>
      </c>
      <c r="CZ104" s="0">
        <f>(((S104+R104)*AU104)/100)</f>
        <v/>
      </c>
      <c r="DC104" s="0" t="inlineStr"/>
      <c r="DD104" s="0" t="inlineStr"/>
      <c r="DE104" s="0" t="inlineStr"/>
      <c r="DF104" s="0" t="inlineStr"/>
      <c r="DG104" s="0" t="inlineStr"/>
      <c r="DH104" s="0" t="inlineStr"/>
      <c r="DI104" s="0" t="inlineStr"/>
      <c r="DJ104" s="0" t="inlineStr"/>
      <c r="DK104" s="0" t="inlineStr"/>
      <c r="DL104" s="0" t="inlineStr"/>
      <c r="DM104" s="0" t="inlineStr"/>
      <c r="DN104" s="0" t="n">
        <v>0</v>
      </c>
      <c r="DO104" s="0" t="n">
        <v>0</v>
      </c>
      <c r="DP104" s="0" t="n">
        <v>1</v>
      </c>
      <c r="DQ104" s="0" t="n">
        <v>1</v>
      </c>
      <c r="DU104" s="0" t="n">
        <v>1013</v>
      </c>
      <c r="DV104" s="0" t="inlineStr">
        <is>
          <t>100 м трубопровода</t>
        </is>
      </c>
      <c r="DW104" s="0" t="inlineStr">
        <is>
          <t>100 м трубопровода</t>
        </is>
      </c>
      <c r="DX104" s="0" t="n">
        <v>1</v>
      </c>
      <c r="DZ104" s="0" t="inlineStr"/>
      <c r="EA104" s="0" t="inlineStr"/>
      <c r="EB104" s="0" t="inlineStr"/>
      <c r="EC104" s="0" t="inlineStr"/>
      <c r="EE104" s="0" t="n">
        <v>78726002</v>
      </c>
      <c r="EF104" s="0" t="n">
        <v>6</v>
      </c>
      <c r="EG104" s="0" t="inlineStr">
        <is>
          <t>Ремонтно-строительные работы</t>
        </is>
      </c>
      <c r="EH104" s="0" t="n">
        <v>99</v>
      </c>
      <c r="EI104" s="0" t="inlineStr">
        <is>
          <t>Внутренние санитарно-технические работы</t>
        </is>
      </c>
      <c r="EJ104" s="0" t="n">
        <v>1</v>
      </c>
      <c r="EK104" s="0" t="n">
        <v>65008</v>
      </c>
      <c r="EL104" s="0" t="inlineStr">
        <is>
          <t>Внутренние санитарнотехнические работы: смена труб, санприборов, запорной арматуры и другое</t>
        </is>
      </c>
      <c r="EM104" s="0" t="inlineStr">
        <is>
          <t>рФЕР-65</t>
        </is>
      </c>
      <c r="EO104" s="0" t="inlineStr"/>
      <c r="EQ104" s="0" t="n">
        <v>0</v>
      </c>
      <c r="ER104" s="0" t="n">
        <v>4688.11</v>
      </c>
      <c r="ES104" s="0" t="n">
        <v>2863.06</v>
      </c>
      <c r="ET104" s="0" t="n">
        <v>64.59</v>
      </c>
      <c r="EU104" s="0" t="n">
        <v>0</v>
      </c>
      <c r="EV104" s="0" t="n">
        <v>1760.46</v>
      </c>
      <c r="EW104" s="0" t="n">
        <v>183</v>
      </c>
      <c r="EX104" s="0" t="n">
        <v>0</v>
      </c>
      <c r="EY104" s="0" t="n">
        <v>0</v>
      </c>
      <c r="FQ104" s="0" t="n">
        <v>0</v>
      </c>
      <c r="FR104" s="0" t="n">
        <v>0</v>
      </c>
      <c r="FS104" s="0" t="n">
        <v>0</v>
      </c>
      <c r="FX104" s="0" t="n">
        <v>103</v>
      </c>
      <c r="FY104" s="0" t="n">
        <v>52</v>
      </c>
      <c r="GA104" s="0" t="inlineStr"/>
      <c r="GD104" s="0" t="n">
        <v>1</v>
      </c>
      <c r="GF104" s="0" t="n">
        <v>2023211176</v>
      </c>
      <c r="GG104" s="0" t="n">
        <v>2</v>
      </c>
      <c r="GH104" s="0" t="n">
        <v>1</v>
      </c>
      <c r="GI104" s="0" t="n">
        <v>2</v>
      </c>
      <c r="GJ104" s="0" t="n">
        <v>0</v>
      </c>
      <c r="GK104" s="0" t="n">
        <v>0</v>
      </c>
      <c r="GL104" s="0">
        <f>ROUND(IF(AND(BH104=3,BI104=3,FS104&lt;&gt;0),P104,0),0)</f>
        <v/>
      </c>
      <c r="GM104" s="0">
        <f>ROUND(O104+X104+Y104,0)+GX104</f>
        <v/>
      </c>
      <c r="GN104" s="0">
        <f>IF(OR(BI104=0,BI104=1),GM104-GX104,0)</f>
        <v/>
      </c>
      <c r="GO104" s="0">
        <f>IF(BI104=2,GM104-GX104,0)</f>
        <v/>
      </c>
      <c r="GP104" s="0">
        <f>IF(BI104=4,GM104-GX104,0)</f>
        <v/>
      </c>
      <c r="GR104" s="0" t="n">
        <v>0</v>
      </c>
      <c r="GS104" s="0" t="n">
        <v>3</v>
      </c>
      <c r="GT104" s="0" t="n">
        <v>0</v>
      </c>
      <c r="GU104" s="0" t="inlineStr"/>
      <c r="GV104" s="0">
        <f>ROUND((GT104),2)</f>
        <v/>
      </c>
      <c r="GW104" s="0" t="n">
        <v>1</v>
      </c>
      <c r="GX104" s="0">
        <f>ROUND(HC104*I104,0)</f>
        <v/>
      </c>
      <c r="HA104" s="0" t="n">
        <v>0</v>
      </c>
      <c r="HB104" s="0" t="n">
        <v>0</v>
      </c>
      <c r="HC104" s="0">
        <f>GV104*GW104</f>
        <v/>
      </c>
      <c r="HE104" s="0" t="inlineStr"/>
      <c r="HF104" s="0" t="inlineStr"/>
      <c r="HM104" s="0" t="inlineStr"/>
      <c r="HN104" s="0" t="inlineStr">
        <is>
          <t>Пр/812-099.2-1</t>
        </is>
      </c>
      <c r="HO104" s="0" t="inlineStr">
        <is>
          <t>Пр/774-099.2</t>
        </is>
      </c>
      <c r="HP104" s="0" t="inlineStr">
        <is>
          <t>Внутренние санитарнотехнические работы: смена труб, санприборов, запорной арматуры и другое</t>
        </is>
      </c>
      <c r="HQ104" s="0" t="inlineStr">
        <is>
          <t>Внутренние санитарнотехнические работы: смена труб, санприборов, запорной арматуры и другое</t>
        </is>
      </c>
      <c r="HS104" s="0" t="n">
        <v>0</v>
      </c>
      <c r="IK104" s="0" t="n">
        <v>0</v>
      </c>
    </row>
    <row r="105">
      <c r="A105" s="0" t="n">
        <v>18</v>
      </c>
      <c r="B105" s="0" t="n">
        <v>0</v>
      </c>
      <c r="C105" s="0" t="n">
        <v>33</v>
      </c>
      <c r="E105" s="0" t="inlineStr">
        <is>
          <t>1,1</t>
        </is>
      </c>
      <c r="F105" s="0" t="inlineStr">
        <is>
          <t>507-5019</t>
        </is>
      </c>
      <c r="G105" s="0" t="inlineStr">
        <is>
          <t>Муфта полипропиленовая комбинированная, с внутренней резьбой диаметром 20х1/2"</t>
        </is>
      </c>
      <c r="H105" s="0" t="inlineStr">
        <is>
          <t>10 шт.</t>
        </is>
      </c>
      <c r="I105" s="0">
        <f>I104*J105</f>
        <v/>
      </c>
      <c r="J105" s="0" t="n">
        <v>6.666666666666667</v>
      </c>
      <c r="K105" s="0" t="n">
        <v>6.6666667</v>
      </c>
      <c r="O105" s="0">
        <f>ROUND(CP105,0)</f>
        <v/>
      </c>
      <c r="P105" s="0">
        <f>ROUND(CQ105*I105,0)</f>
        <v/>
      </c>
      <c r="Q105" s="0">
        <f>(ROUND((ROUND(((ET105)*I105),0)*BB105),0)+ROUND((ROUND(((AE105-(EU105))*I105),0)*BS105),0))</f>
        <v/>
      </c>
      <c r="R105" s="0">
        <f>(ROUND((ROUND(((EU105)*I105),0)*BS105),0)+ROUND((ROUND(((AE105-(EU105))*I105),0)*BS105),0))</f>
        <v/>
      </c>
      <c r="S105" s="0">
        <f>ROUND(CT105*I105,0)</f>
        <v/>
      </c>
      <c r="T105" s="0">
        <f>ROUND(CU105*I105,0)</f>
        <v/>
      </c>
      <c r="U105" s="0">
        <f>ROUND(CV105*I105,7)</f>
        <v/>
      </c>
      <c r="V105" s="0">
        <f>ROUND(CW105*I105,7)</f>
        <v/>
      </c>
      <c r="W105" s="0">
        <f>ROUND(CX105*I105,0)</f>
        <v/>
      </c>
      <c r="X105" s="0">
        <f>ROUND(CY105,0)</f>
        <v/>
      </c>
      <c r="Y105" s="0">
        <f>ROUND(CZ105,0)</f>
        <v/>
      </c>
      <c r="AA105" s="0" t="n">
        <v>78845955</v>
      </c>
      <c r="AB105" s="0">
        <f>ROUND((AC105+AD105+AF105),2)</f>
        <v/>
      </c>
      <c r="AC105" s="0">
        <f>ROUND((ES105),2)</f>
        <v/>
      </c>
      <c r="AD105" s="0">
        <f>ROUND((((ET105)-(EU105))+AE105),2)</f>
        <v/>
      </c>
      <c r="AE105" s="0">
        <f>ROUND((EU105),2)</f>
        <v/>
      </c>
      <c r="AF105" s="0">
        <f>ROUND((EV105),2)</f>
        <v/>
      </c>
      <c r="AG105" s="0">
        <f>ROUND((AP105),2)</f>
        <v/>
      </c>
      <c r="AH105" s="0">
        <f>(EW105)</f>
        <v/>
      </c>
      <c r="AI105" s="0">
        <f>(EX105)</f>
        <v/>
      </c>
      <c r="AJ105" s="0">
        <f>(AS105)</f>
        <v/>
      </c>
      <c r="AK105" s="0" t="n">
        <v>74.3</v>
      </c>
      <c r="AL105" s="0" t="n">
        <v>74.3</v>
      </c>
      <c r="AM105" s="0" t="n">
        <v>0</v>
      </c>
      <c r="AN105" s="0" t="n">
        <v>0</v>
      </c>
      <c r="AO105" s="0" t="n">
        <v>0</v>
      </c>
      <c r="AP105" s="0" t="n">
        <v>0</v>
      </c>
      <c r="AQ105" s="0" t="n">
        <v>0</v>
      </c>
      <c r="AR105" s="0" t="n">
        <v>0</v>
      </c>
      <c r="AS105" s="0" t="n">
        <v>0.04</v>
      </c>
      <c r="AT105" s="0" t="n">
        <v>103</v>
      </c>
      <c r="AU105" s="0" t="n">
        <v>52</v>
      </c>
      <c r="AV105" s="0" t="n">
        <v>1</v>
      </c>
      <c r="AW105" s="0" t="n">
        <v>1</v>
      </c>
      <c r="AZ105" s="0" t="n">
        <v>1</v>
      </c>
      <c r="BA105" s="0" t="n">
        <v>1</v>
      </c>
      <c r="BB105" s="0" t="n">
        <v>1</v>
      </c>
      <c r="BC105" s="0" t="n">
        <v>5.73</v>
      </c>
      <c r="BD105" s="0" t="inlineStr"/>
      <c r="BE105" s="0" t="inlineStr"/>
      <c r="BF105" s="0" t="inlineStr"/>
      <c r="BG105" s="0" t="inlineStr"/>
      <c r="BH105" s="0" t="n">
        <v>3</v>
      </c>
      <c r="BI105" s="0" t="n">
        <v>1</v>
      </c>
      <c r="BJ105" s="0" t="inlineStr">
        <is>
          <t>ТССЦ Московской обл., 507-5019, приказ Минстроя России №675/пр от 28.02.2017 № 258/пр</t>
        </is>
      </c>
      <c r="BM105" s="0" t="n">
        <v>65008</v>
      </c>
      <c r="BN105" s="0" t="n">
        <v>0</v>
      </c>
      <c r="BO105" s="0" t="inlineStr">
        <is>
          <t>507-5019</t>
        </is>
      </c>
      <c r="BP105" s="0" t="n">
        <v>1</v>
      </c>
      <c r="BQ105" s="0" t="n">
        <v>6</v>
      </c>
      <c r="BR105" s="0" t="n">
        <v>0</v>
      </c>
      <c r="BS105" s="0" t="n">
        <v>1</v>
      </c>
      <c r="BT105" s="0" t="n">
        <v>1</v>
      </c>
      <c r="BU105" s="0" t="n">
        <v>1</v>
      </c>
      <c r="BV105" s="0" t="n">
        <v>1</v>
      </c>
      <c r="BW105" s="0" t="n">
        <v>1</v>
      </c>
      <c r="BX105" s="0" t="n">
        <v>1</v>
      </c>
      <c r="BY105" s="0" t="inlineStr"/>
      <c r="BZ105" s="0" t="n">
        <v>103</v>
      </c>
      <c r="CA105" s="0" t="n">
        <v>52</v>
      </c>
      <c r="CB105" s="0" t="inlineStr"/>
      <c r="CE105" s="0" t="n">
        <v>12</v>
      </c>
      <c r="CF105" s="0" t="n">
        <v>0</v>
      </c>
      <c r="CG105" s="0" t="n">
        <v>0</v>
      </c>
      <c r="CM105" s="0" t="n">
        <v>0</v>
      </c>
      <c r="CN105" s="0" t="inlineStr"/>
      <c r="CO105" s="0" t="n">
        <v>0</v>
      </c>
      <c r="CP105" s="0">
        <f>(P105+Q105+S105)</f>
        <v/>
      </c>
      <c r="CQ105" s="0">
        <f>AC105*BC105</f>
        <v/>
      </c>
      <c r="CR105" s="0">
        <f>(ROUND((ROUND(((ET105)*1),0)*BB105),0)+ROUND((ROUND(((AE105-(EU105))*1),0)*BS105),0))</f>
        <v/>
      </c>
      <c r="CS105" s="0">
        <f>(ROUND((ROUND(((EU105)*1),0)*BS105),0)+ROUND((ROUND(((AE105-(EU105))*1),0)*BS105),0))</f>
        <v/>
      </c>
      <c r="CT105" s="0">
        <f>AF105*BA105</f>
        <v/>
      </c>
      <c r="CU105" s="0">
        <f>AG105</f>
        <v/>
      </c>
      <c r="CV105" s="0">
        <f>AH105</f>
        <v/>
      </c>
      <c r="CW105" s="0">
        <f>AI105</f>
        <v/>
      </c>
      <c r="CX105" s="0">
        <f>AJ105</f>
        <v/>
      </c>
      <c r="CY105" s="0">
        <f>(((S105+R105)*AT105)/100)</f>
        <v/>
      </c>
      <c r="CZ105" s="0">
        <f>(((S105+R105)*AU105)/100)</f>
        <v/>
      </c>
      <c r="DC105" s="0" t="inlineStr"/>
      <c r="DD105" s="0" t="inlineStr"/>
      <c r="DE105" s="0" t="inlineStr"/>
      <c r="DF105" s="0" t="inlineStr"/>
      <c r="DG105" s="0" t="inlineStr"/>
      <c r="DH105" s="0" t="inlineStr"/>
      <c r="DI105" s="0" t="inlineStr"/>
      <c r="DJ105" s="0" t="inlineStr"/>
      <c r="DK105" s="0" t="inlineStr"/>
      <c r="DL105" s="0" t="inlineStr"/>
      <c r="DM105" s="0" t="inlineStr"/>
      <c r="DN105" s="0" t="n">
        <v>0</v>
      </c>
      <c r="DO105" s="0" t="n">
        <v>0</v>
      </c>
      <c r="DP105" s="0" t="n">
        <v>1</v>
      </c>
      <c r="DQ105" s="0" t="n">
        <v>1</v>
      </c>
      <c r="DU105" s="0" t="n">
        <v>1010</v>
      </c>
      <c r="DV105" s="0" t="inlineStr">
        <is>
          <t>10 шт.</t>
        </is>
      </c>
      <c r="DW105" s="0" t="inlineStr">
        <is>
          <t>10 шт.</t>
        </is>
      </c>
      <c r="DX105" s="0" t="n">
        <v>10</v>
      </c>
      <c r="DZ105" s="0" t="inlineStr"/>
      <c r="EA105" s="0" t="inlineStr"/>
      <c r="EB105" s="0" t="inlineStr"/>
      <c r="EC105" s="0" t="inlineStr"/>
      <c r="EE105" s="0" t="n">
        <v>78726002</v>
      </c>
      <c r="EF105" s="0" t="n">
        <v>6</v>
      </c>
      <c r="EG105" s="0" t="inlineStr">
        <is>
          <t>Ремонтно-строительные работы</t>
        </is>
      </c>
      <c r="EH105" s="0" t="n">
        <v>99</v>
      </c>
      <c r="EI105" s="0" t="inlineStr">
        <is>
          <t>Внутренние санитарно-технические работы</t>
        </is>
      </c>
      <c r="EJ105" s="0" t="n">
        <v>1</v>
      </c>
      <c r="EK105" s="0" t="n">
        <v>65008</v>
      </c>
      <c r="EL105" s="0" t="inlineStr">
        <is>
          <t>Внутренние санитарнотехнические работы: смена труб, санприборов, запорной арматуры и другое</t>
        </is>
      </c>
      <c r="EM105" s="0" t="inlineStr">
        <is>
          <t>рФЕР-65</t>
        </is>
      </c>
      <c r="EO105" s="0" t="inlineStr"/>
      <c r="EQ105" s="0" t="n">
        <v>0</v>
      </c>
      <c r="ER105" s="0" t="n">
        <v>74.3</v>
      </c>
      <c r="ES105" s="0" t="n">
        <v>74.3</v>
      </c>
      <c r="ET105" s="0" t="n">
        <v>0</v>
      </c>
      <c r="EU105" s="0" t="n">
        <v>0</v>
      </c>
      <c r="EV105" s="0" t="n">
        <v>0</v>
      </c>
      <c r="EW105" s="0" t="n">
        <v>0</v>
      </c>
      <c r="EX105" s="0" t="n">
        <v>0</v>
      </c>
      <c r="FQ105" s="0" t="n">
        <v>0</v>
      </c>
      <c r="FR105" s="0" t="n">
        <v>0</v>
      </c>
      <c r="FS105" s="0" t="n">
        <v>0</v>
      </c>
      <c r="FX105" s="0" t="n">
        <v>103</v>
      </c>
      <c r="FY105" s="0" t="n">
        <v>52</v>
      </c>
      <c r="GA105" s="0" t="inlineStr"/>
      <c r="GD105" s="0" t="n">
        <v>1</v>
      </c>
      <c r="GF105" s="0" t="n">
        <v>-2070859470</v>
      </c>
      <c r="GG105" s="0" t="n">
        <v>2</v>
      </c>
      <c r="GH105" s="0" t="n">
        <v>1</v>
      </c>
      <c r="GI105" s="0" t="n">
        <v>2</v>
      </c>
      <c r="GJ105" s="0" t="n">
        <v>0</v>
      </c>
      <c r="GK105" s="0" t="n">
        <v>0</v>
      </c>
      <c r="GL105" s="0">
        <f>ROUND(IF(AND(BH105=3,BI105=3,FS105&lt;&gt;0),P105,0),0)</f>
        <v/>
      </c>
      <c r="GM105" s="0">
        <f>ROUND(O105+X105+Y105,0)+GX105</f>
        <v/>
      </c>
      <c r="GN105" s="0">
        <f>IF(OR(BI105=0,BI105=1),GM105-GX105,0)</f>
        <v/>
      </c>
      <c r="GO105" s="0">
        <f>IF(BI105=2,GM105-GX105,0)</f>
        <v/>
      </c>
      <c r="GP105" s="0">
        <f>IF(BI105=4,GM105-GX105,0)</f>
        <v/>
      </c>
      <c r="GR105" s="0" t="n">
        <v>0</v>
      </c>
      <c r="GS105" s="0" t="n">
        <v>3</v>
      </c>
      <c r="GT105" s="0" t="n">
        <v>0</v>
      </c>
      <c r="GU105" s="0" t="inlineStr"/>
      <c r="GV105" s="0">
        <f>ROUND((GT105),2)</f>
        <v/>
      </c>
      <c r="GW105" s="0" t="n">
        <v>1</v>
      </c>
      <c r="GX105" s="0">
        <f>ROUND(HC105*I105,0)</f>
        <v/>
      </c>
      <c r="HA105" s="0" t="n">
        <v>0</v>
      </c>
      <c r="HB105" s="0" t="n">
        <v>0</v>
      </c>
      <c r="HC105" s="0">
        <f>GV105*GW105</f>
        <v/>
      </c>
      <c r="HE105" s="0" t="inlineStr"/>
      <c r="HF105" s="0" t="inlineStr"/>
      <c r="HM105" s="0" t="inlineStr"/>
      <c r="HN105" s="0" t="inlineStr">
        <is>
          <t>Пр/812-099.2-1</t>
        </is>
      </c>
      <c r="HO105" s="0" t="inlineStr">
        <is>
          <t>Пр/774-099.2</t>
        </is>
      </c>
      <c r="HP105" s="0" t="inlineStr">
        <is>
          <t>Внутренние санитарнотехнические работы: смена труб, санприборов, запорной арматуры и другое</t>
        </is>
      </c>
      <c r="HQ105" s="0" t="inlineStr">
        <is>
          <t>Внутренние санитарнотехнические работы: смена труб, санприборов, запорной арматуры и другое</t>
        </is>
      </c>
      <c r="HS105" s="0" t="n">
        <v>0</v>
      </c>
      <c r="IK105" s="0" t="n">
        <v>0</v>
      </c>
    </row>
    <row r="106">
      <c r="A106" s="0" t="n">
        <v>18</v>
      </c>
      <c r="B106" s="0" t="n">
        <v>0</v>
      </c>
      <c r="C106" s="0" t="n">
        <v>31</v>
      </c>
      <c r="E106" s="0" t="inlineStr">
        <is>
          <t>1,2</t>
        </is>
      </c>
      <c r="F106" s="0" t="inlineStr">
        <is>
          <t>302-0063</t>
        </is>
      </c>
      <c r="G106" s="0" t="inlineStr">
        <is>
          <t>Кран шаровый муфтовый Valtec для воды диаметром 20 мм, тип в/в</t>
        </is>
      </c>
      <c r="H106" s="0" t="inlineStr">
        <is>
          <t>шт.</t>
        </is>
      </c>
      <c r="I106" s="0">
        <f>I104*J106</f>
        <v/>
      </c>
      <c r="J106" s="0" t="n">
        <v>66.66666666666667</v>
      </c>
      <c r="K106" s="0" t="n">
        <v>66.66666669999999</v>
      </c>
      <c r="O106" s="0">
        <f>ROUND(CP106,0)</f>
        <v/>
      </c>
      <c r="P106" s="0">
        <f>ROUND(CQ106*I106,0)</f>
        <v/>
      </c>
      <c r="Q106" s="0">
        <f>(ROUND((ROUND(((ET106)*I106),0)*BB106),0)+ROUND((ROUND(((AE106-(EU106))*I106),0)*BS106),0))</f>
        <v/>
      </c>
      <c r="R106" s="0">
        <f>(ROUND((ROUND(((EU106)*I106),0)*BS106),0)+ROUND((ROUND(((AE106-(EU106))*I106),0)*BS106),0))</f>
        <v/>
      </c>
      <c r="S106" s="0">
        <f>ROUND(CT106*I106,0)</f>
        <v/>
      </c>
      <c r="T106" s="0">
        <f>ROUND(CU106*I106,0)</f>
        <v/>
      </c>
      <c r="U106" s="0">
        <f>ROUND(CV106*I106,7)</f>
        <v/>
      </c>
      <c r="V106" s="0">
        <f>ROUND(CW106*I106,7)</f>
        <v/>
      </c>
      <c r="W106" s="0">
        <f>ROUND(CX106*I106,0)</f>
        <v/>
      </c>
      <c r="X106" s="0">
        <f>ROUND(CY106,0)</f>
        <v/>
      </c>
      <c r="Y106" s="0">
        <f>ROUND(CZ106,0)</f>
        <v/>
      </c>
      <c r="AA106" s="0" t="n">
        <v>78845955</v>
      </c>
      <c r="AB106" s="0">
        <f>ROUND((AC106+AD106+AF106),2)</f>
        <v/>
      </c>
      <c r="AC106" s="0">
        <f>ROUND((ES106),2)</f>
        <v/>
      </c>
      <c r="AD106" s="0">
        <f>ROUND((((ET106)-(EU106))+AE106),2)</f>
        <v/>
      </c>
      <c r="AE106" s="0">
        <f>ROUND((EU106),2)</f>
        <v/>
      </c>
      <c r="AF106" s="0">
        <f>ROUND((EV106),2)</f>
        <v/>
      </c>
      <c r="AG106" s="0">
        <f>ROUND((AP106),2)</f>
        <v/>
      </c>
      <c r="AH106" s="0">
        <f>(EW106)</f>
        <v/>
      </c>
      <c r="AI106" s="0">
        <f>(EX106)</f>
        <v/>
      </c>
      <c r="AJ106" s="0">
        <f>(AS106)</f>
        <v/>
      </c>
      <c r="AK106" s="0" t="n">
        <v>42.46</v>
      </c>
      <c r="AL106" s="0" t="n">
        <v>42.46</v>
      </c>
      <c r="AM106" s="0" t="n">
        <v>0</v>
      </c>
      <c r="AN106" s="0" t="n">
        <v>0</v>
      </c>
      <c r="AO106" s="0" t="n">
        <v>0</v>
      </c>
      <c r="AP106" s="0" t="n">
        <v>0</v>
      </c>
      <c r="AQ106" s="0" t="n">
        <v>0</v>
      </c>
      <c r="AR106" s="0" t="n">
        <v>0</v>
      </c>
      <c r="AS106" s="0" t="n">
        <v>0.01</v>
      </c>
      <c r="AT106" s="0" t="n">
        <v>103</v>
      </c>
      <c r="AU106" s="0" t="n">
        <v>52</v>
      </c>
      <c r="AV106" s="0" t="n">
        <v>1</v>
      </c>
      <c r="AW106" s="0" t="n">
        <v>1</v>
      </c>
      <c r="AZ106" s="0" t="n">
        <v>1</v>
      </c>
      <c r="BA106" s="0" t="n">
        <v>1</v>
      </c>
      <c r="BB106" s="0" t="n">
        <v>1</v>
      </c>
      <c r="BC106" s="0" t="n">
        <v>13.78</v>
      </c>
      <c r="BD106" s="0" t="inlineStr"/>
      <c r="BE106" s="0" t="inlineStr"/>
      <c r="BF106" s="0" t="inlineStr"/>
      <c r="BG106" s="0" t="inlineStr"/>
      <c r="BH106" s="0" t="n">
        <v>3</v>
      </c>
      <c r="BI106" s="0" t="n">
        <v>1</v>
      </c>
      <c r="BJ106" s="0" t="inlineStr">
        <is>
          <t>ТССЦ Московской обл., 302-0063, приказ Минстроя России №675/пр от 28.02.2017 № 256/пр</t>
        </is>
      </c>
      <c r="BM106" s="0" t="n">
        <v>65008</v>
      </c>
      <c r="BN106" s="0" t="n">
        <v>0</v>
      </c>
      <c r="BO106" s="0" t="inlineStr">
        <is>
          <t>302-0063</t>
        </is>
      </c>
      <c r="BP106" s="0" t="n">
        <v>1</v>
      </c>
      <c r="BQ106" s="0" t="n">
        <v>6</v>
      </c>
      <c r="BR106" s="0" t="n">
        <v>0</v>
      </c>
      <c r="BS106" s="0" t="n">
        <v>1</v>
      </c>
      <c r="BT106" s="0" t="n">
        <v>1</v>
      </c>
      <c r="BU106" s="0" t="n">
        <v>1</v>
      </c>
      <c r="BV106" s="0" t="n">
        <v>1</v>
      </c>
      <c r="BW106" s="0" t="n">
        <v>1</v>
      </c>
      <c r="BX106" s="0" t="n">
        <v>1</v>
      </c>
      <c r="BY106" s="0" t="inlineStr"/>
      <c r="BZ106" s="0" t="n">
        <v>103</v>
      </c>
      <c r="CA106" s="0" t="n">
        <v>52</v>
      </c>
      <c r="CB106" s="0" t="inlineStr"/>
      <c r="CE106" s="0" t="n">
        <v>12</v>
      </c>
      <c r="CF106" s="0" t="n">
        <v>0</v>
      </c>
      <c r="CG106" s="0" t="n">
        <v>0</v>
      </c>
      <c r="CM106" s="0" t="n">
        <v>0</v>
      </c>
      <c r="CN106" s="0" t="inlineStr"/>
      <c r="CO106" s="0" t="n">
        <v>0</v>
      </c>
      <c r="CP106" s="0">
        <f>(P106+Q106+S106)</f>
        <v/>
      </c>
      <c r="CQ106" s="0">
        <f>AC106*BC106</f>
        <v/>
      </c>
      <c r="CR106" s="0">
        <f>(ROUND((ROUND(((ET106)*1),0)*BB106),0)+ROUND((ROUND(((AE106-(EU106))*1),0)*BS106),0))</f>
        <v/>
      </c>
      <c r="CS106" s="0">
        <f>(ROUND((ROUND(((EU106)*1),0)*BS106),0)+ROUND((ROUND(((AE106-(EU106))*1),0)*BS106),0))</f>
        <v/>
      </c>
      <c r="CT106" s="0">
        <f>AF106*BA106</f>
        <v/>
      </c>
      <c r="CU106" s="0">
        <f>AG106</f>
        <v/>
      </c>
      <c r="CV106" s="0">
        <f>AH106</f>
        <v/>
      </c>
      <c r="CW106" s="0">
        <f>AI106</f>
        <v/>
      </c>
      <c r="CX106" s="0">
        <f>AJ106</f>
        <v/>
      </c>
      <c r="CY106" s="0">
        <f>(((S106+R106)*AT106)/100)</f>
        <v/>
      </c>
      <c r="CZ106" s="0">
        <f>(((S106+R106)*AU106)/100)</f>
        <v/>
      </c>
      <c r="DC106" s="0" t="inlineStr"/>
      <c r="DD106" s="0" t="inlineStr"/>
      <c r="DE106" s="0" t="inlineStr"/>
      <c r="DF106" s="0" t="inlineStr"/>
      <c r="DG106" s="0" t="inlineStr"/>
      <c r="DH106" s="0" t="inlineStr"/>
      <c r="DI106" s="0" t="inlineStr"/>
      <c r="DJ106" s="0" t="inlineStr"/>
      <c r="DK106" s="0" t="inlineStr"/>
      <c r="DL106" s="0" t="inlineStr"/>
      <c r="DM106" s="0" t="inlineStr"/>
      <c r="DN106" s="0" t="n">
        <v>0</v>
      </c>
      <c r="DO106" s="0" t="n">
        <v>0</v>
      </c>
      <c r="DP106" s="0" t="n">
        <v>1</v>
      </c>
      <c r="DQ106" s="0" t="n">
        <v>1</v>
      </c>
      <c r="DU106" s="0" t="n">
        <v>1010</v>
      </c>
      <c r="DV106" s="0" t="inlineStr">
        <is>
          <t>шт.</t>
        </is>
      </c>
      <c r="DW106" s="0" t="inlineStr">
        <is>
          <t>шт.</t>
        </is>
      </c>
      <c r="DX106" s="0" t="n">
        <v>1</v>
      </c>
      <c r="DZ106" s="0" t="inlineStr"/>
      <c r="EA106" s="0" t="inlineStr"/>
      <c r="EB106" s="0" t="inlineStr"/>
      <c r="EC106" s="0" t="inlineStr"/>
      <c r="EE106" s="0" t="n">
        <v>78726002</v>
      </c>
      <c r="EF106" s="0" t="n">
        <v>6</v>
      </c>
      <c r="EG106" s="0" t="inlineStr">
        <is>
          <t>Ремонтно-строительные работы</t>
        </is>
      </c>
      <c r="EH106" s="0" t="n">
        <v>99</v>
      </c>
      <c r="EI106" s="0" t="inlineStr">
        <is>
          <t>Внутренние санитарно-технические работы</t>
        </is>
      </c>
      <c r="EJ106" s="0" t="n">
        <v>1</v>
      </c>
      <c r="EK106" s="0" t="n">
        <v>65008</v>
      </c>
      <c r="EL106" s="0" t="inlineStr">
        <is>
          <t>Внутренние санитарнотехнические работы: смена труб, санприборов, запорной арматуры и другое</t>
        </is>
      </c>
      <c r="EM106" s="0" t="inlineStr">
        <is>
          <t>рФЕР-65</t>
        </is>
      </c>
      <c r="EO106" s="0" t="inlineStr"/>
      <c r="EQ106" s="0" t="n">
        <v>0</v>
      </c>
      <c r="ER106" s="0" t="n">
        <v>42.46</v>
      </c>
      <c r="ES106" s="0" t="n">
        <v>42.46</v>
      </c>
      <c r="ET106" s="0" t="n">
        <v>0</v>
      </c>
      <c r="EU106" s="0" t="n">
        <v>0</v>
      </c>
      <c r="EV106" s="0" t="n">
        <v>0</v>
      </c>
      <c r="EW106" s="0" t="n">
        <v>0</v>
      </c>
      <c r="EX106" s="0" t="n">
        <v>0</v>
      </c>
      <c r="FQ106" s="0" t="n">
        <v>0</v>
      </c>
      <c r="FR106" s="0" t="n">
        <v>0</v>
      </c>
      <c r="FS106" s="0" t="n">
        <v>0</v>
      </c>
      <c r="FX106" s="0" t="n">
        <v>103</v>
      </c>
      <c r="FY106" s="0" t="n">
        <v>52</v>
      </c>
      <c r="GA106" s="0" t="inlineStr"/>
      <c r="GD106" s="0" t="n">
        <v>1</v>
      </c>
      <c r="GF106" s="0" t="n">
        <v>1037232740</v>
      </c>
      <c r="GG106" s="0" t="n">
        <v>2</v>
      </c>
      <c r="GH106" s="0" t="n">
        <v>1</v>
      </c>
      <c r="GI106" s="0" t="n">
        <v>2</v>
      </c>
      <c r="GJ106" s="0" t="n">
        <v>0</v>
      </c>
      <c r="GK106" s="0" t="n">
        <v>0</v>
      </c>
      <c r="GL106" s="0">
        <f>ROUND(IF(AND(BH106=3,BI106=3,FS106&lt;&gt;0),P106,0),0)</f>
        <v/>
      </c>
      <c r="GM106" s="0">
        <f>ROUND(O106+X106+Y106,0)+GX106</f>
        <v/>
      </c>
      <c r="GN106" s="0">
        <f>IF(OR(BI106=0,BI106=1),GM106-GX106,0)</f>
        <v/>
      </c>
      <c r="GO106" s="0">
        <f>IF(BI106=2,GM106-GX106,0)</f>
        <v/>
      </c>
      <c r="GP106" s="0">
        <f>IF(BI106=4,GM106-GX106,0)</f>
        <v/>
      </c>
      <c r="GR106" s="0" t="n">
        <v>0</v>
      </c>
      <c r="GS106" s="0" t="n">
        <v>3</v>
      </c>
      <c r="GT106" s="0" t="n">
        <v>0</v>
      </c>
      <c r="GU106" s="0" t="inlineStr"/>
      <c r="GV106" s="0">
        <f>ROUND((GT106),2)</f>
        <v/>
      </c>
      <c r="GW106" s="0" t="n">
        <v>1</v>
      </c>
      <c r="GX106" s="0">
        <f>ROUND(HC106*I106,0)</f>
        <v/>
      </c>
      <c r="HA106" s="0" t="n">
        <v>0</v>
      </c>
      <c r="HB106" s="0" t="n">
        <v>0</v>
      </c>
      <c r="HC106" s="0">
        <f>GV106*GW106</f>
        <v/>
      </c>
      <c r="HE106" s="0" t="inlineStr"/>
      <c r="HF106" s="0" t="inlineStr"/>
      <c r="HM106" s="0" t="inlineStr"/>
      <c r="HN106" s="0" t="inlineStr">
        <is>
          <t>Пр/812-099.2-1</t>
        </is>
      </c>
      <c r="HO106" s="0" t="inlineStr">
        <is>
          <t>Пр/774-099.2</t>
        </is>
      </c>
      <c r="HP106" s="0" t="inlineStr">
        <is>
          <t>Внутренние санитарнотехнические работы: смена труб, санприборов, запорной арматуры и другое</t>
        </is>
      </c>
      <c r="HQ106" s="0" t="inlineStr">
        <is>
          <t>Внутренние санитарнотехнические работы: смена труб, санприборов, запорной арматуры и другое</t>
        </is>
      </c>
      <c r="HS106" s="0" t="n">
        <v>0</v>
      </c>
      <c r="IK106" s="0" t="n">
        <v>0</v>
      </c>
    </row>
    <row r="107">
      <c r="A107" s="0" t="n">
        <v>18</v>
      </c>
      <c r="B107" s="0" t="n">
        <v>0</v>
      </c>
      <c r="C107" s="0" t="n">
        <v>32</v>
      </c>
      <c r="E107" s="0" t="inlineStr">
        <is>
          <t>1,3</t>
        </is>
      </c>
      <c r="F107" s="0" t="inlineStr">
        <is>
          <t>302-0064</t>
        </is>
      </c>
      <c r="G107" s="0" t="inlineStr">
        <is>
          <t>Кран шаровый муфтовый Valtec для воды диаметром 25 мм, тип в/в</t>
        </is>
      </c>
      <c r="H107" s="0" t="inlineStr">
        <is>
          <t>шт.</t>
        </is>
      </c>
      <c r="I107" s="0">
        <f>I104*J107</f>
        <v/>
      </c>
      <c r="J107" s="0" t="n">
        <v>66.66666666666667</v>
      </c>
      <c r="K107" s="0" t="n">
        <v>66.66666669999999</v>
      </c>
      <c r="O107" s="0">
        <f>ROUND(CP107,0)</f>
        <v/>
      </c>
      <c r="P107" s="0">
        <f>ROUND(CQ107*I107,0)</f>
        <v/>
      </c>
      <c r="Q107" s="0">
        <f>(ROUND((ROUND(((ET107)*I107),0)*BB107),0)+ROUND((ROUND(((AE107-(EU107))*I107),0)*BS107),0))</f>
        <v/>
      </c>
      <c r="R107" s="0">
        <f>(ROUND((ROUND(((EU107)*I107),0)*BS107),0)+ROUND((ROUND(((AE107-(EU107))*I107),0)*BS107),0))</f>
        <v/>
      </c>
      <c r="S107" s="0">
        <f>ROUND(CT107*I107,0)</f>
        <v/>
      </c>
      <c r="T107" s="0">
        <f>ROUND(CU107*I107,0)</f>
        <v/>
      </c>
      <c r="U107" s="0">
        <f>ROUND(CV107*I107,7)</f>
        <v/>
      </c>
      <c r="V107" s="0">
        <f>ROUND(CW107*I107,7)</f>
        <v/>
      </c>
      <c r="W107" s="0">
        <f>ROUND(CX107*I107,0)</f>
        <v/>
      </c>
      <c r="X107" s="0">
        <f>ROUND(CY107,0)</f>
        <v/>
      </c>
      <c r="Y107" s="0">
        <f>ROUND(CZ107,0)</f>
        <v/>
      </c>
      <c r="AA107" s="0" t="n">
        <v>78845955</v>
      </c>
      <c r="AB107" s="0">
        <f>ROUND((AC107+AD107+AF107),2)</f>
        <v/>
      </c>
      <c r="AC107" s="0">
        <f>ROUND((ES107),2)</f>
        <v/>
      </c>
      <c r="AD107" s="0">
        <f>ROUND((((ET107)-(EU107))+AE107),2)</f>
        <v/>
      </c>
      <c r="AE107" s="0">
        <f>ROUND((EU107),2)</f>
        <v/>
      </c>
      <c r="AF107" s="0">
        <f>ROUND((EV107),2)</f>
        <v/>
      </c>
      <c r="AG107" s="0">
        <f>ROUND((AP107),2)</f>
        <v/>
      </c>
      <c r="AH107" s="0">
        <f>(EW107)</f>
        <v/>
      </c>
      <c r="AI107" s="0">
        <f>(EX107)</f>
        <v/>
      </c>
      <c r="AJ107" s="0">
        <f>(AS107)</f>
        <v/>
      </c>
      <c r="AK107" s="0" t="n">
        <v>67.09</v>
      </c>
      <c r="AL107" s="0" t="n">
        <v>67.09</v>
      </c>
      <c r="AM107" s="0" t="n">
        <v>0</v>
      </c>
      <c r="AN107" s="0" t="n">
        <v>0</v>
      </c>
      <c r="AO107" s="0" t="n">
        <v>0</v>
      </c>
      <c r="AP107" s="0" t="n">
        <v>0</v>
      </c>
      <c r="AQ107" s="0" t="n">
        <v>0</v>
      </c>
      <c r="AR107" s="0" t="n">
        <v>0</v>
      </c>
      <c r="AS107" s="0" t="n">
        <v>0.02</v>
      </c>
      <c r="AT107" s="0" t="n">
        <v>103</v>
      </c>
      <c r="AU107" s="0" t="n">
        <v>52</v>
      </c>
      <c r="AV107" s="0" t="n">
        <v>1</v>
      </c>
      <c r="AW107" s="0" t="n">
        <v>1</v>
      </c>
      <c r="AZ107" s="0" t="n">
        <v>1</v>
      </c>
      <c r="BA107" s="0" t="n">
        <v>1</v>
      </c>
      <c r="BB107" s="0" t="n">
        <v>1</v>
      </c>
      <c r="BC107" s="0" t="n">
        <v>14.16</v>
      </c>
      <c r="BD107" s="0" t="inlineStr"/>
      <c r="BE107" s="0" t="inlineStr"/>
      <c r="BF107" s="0" t="inlineStr"/>
      <c r="BG107" s="0" t="inlineStr"/>
      <c r="BH107" s="0" t="n">
        <v>3</v>
      </c>
      <c r="BI107" s="0" t="n">
        <v>1</v>
      </c>
      <c r="BJ107" s="0" t="inlineStr">
        <is>
          <t>ТССЦ Московской обл., 302-0064, приказ Минстроя России №675/пр от 28.02.2017 № 256/пр</t>
        </is>
      </c>
      <c r="BM107" s="0" t="n">
        <v>65008</v>
      </c>
      <c r="BN107" s="0" t="n">
        <v>0</v>
      </c>
      <c r="BO107" s="0" t="inlineStr">
        <is>
          <t>302-0064</t>
        </is>
      </c>
      <c r="BP107" s="0" t="n">
        <v>1</v>
      </c>
      <c r="BQ107" s="0" t="n">
        <v>6</v>
      </c>
      <c r="BR107" s="0" t="n">
        <v>0</v>
      </c>
      <c r="BS107" s="0" t="n">
        <v>1</v>
      </c>
      <c r="BT107" s="0" t="n">
        <v>1</v>
      </c>
      <c r="BU107" s="0" t="n">
        <v>1</v>
      </c>
      <c r="BV107" s="0" t="n">
        <v>1</v>
      </c>
      <c r="BW107" s="0" t="n">
        <v>1</v>
      </c>
      <c r="BX107" s="0" t="n">
        <v>1</v>
      </c>
      <c r="BY107" s="0" t="inlineStr"/>
      <c r="BZ107" s="0" t="n">
        <v>103</v>
      </c>
      <c r="CA107" s="0" t="n">
        <v>52</v>
      </c>
      <c r="CB107" s="0" t="inlineStr"/>
      <c r="CE107" s="0" t="n">
        <v>12</v>
      </c>
      <c r="CF107" s="0" t="n">
        <v>0</v>
      </c>
      <c r="CG107" s="0" t="n">
        <v>0</v>
      </c>
      <c r="CM107" s="0" t="n">
        <v>0</v>
      </c>
      <c r="CN107" s="0" t="inlineStr"/>
      <c r="CO107" s="0" t="n">
        <v>0</v>
      </c>
      <c r="CP107" s="0">
        <f>(P107+Q107+S107)</f>
        <v/>
      </c>
      <c r="CQ107" s="0">
        <f>AC107*BC107</f>
        <v/>
      </c>
      <c r="CR107" s="0">
        <f>(ROUND((ROUND(((ET107)*1),0)*BB107),0)+ROUND((ROUND(((AE107-(EU107))*1),0)*BS107),0))</f>
        <v/>
      </c>
      <c r="CS107" s="0">
        <f>(ROUND((ROUND(((EU107)*1),0)*BS107),0)+ROUND((ROUND(((AE107-(EU107))*1),0)*BS107),0))</f>
        <v/>
      </c>
      <c r="CT107" s="0">
        <f>AF107*BA107</f>
        <v/>
      </c>
      <c r="CU107" s="0">
        <f>AG107</f>
        <v/>
      </c>
      <c r="CV107" s="0">
        <f>AH107</f>
        <v/>
      </c>
      <c r="CW107" s="0">
        <f>AI107</f>
        <v/>
      </c>
      <c r="CX107" s="0">
        <f>AJ107</f>
        <v/>
      </c>
      <c r="CY107" s="0">
        <f>(((S107+R107)*AT107)/100)</f>
        <v/>
      </c>
      <c r="CZ107" s="0">
        <f>(((S107+R107)*AU107)/100)</f>
        <v/>
      </c>
      <c r="DC107" s="0" t="inlineStr"/>
      <c r="DD107" s="0" t="inlineStr"/>
      <c r="DE107" s="0" t="inlineStr"/>
      <c r="DF107" s="0" t="inlineStr"/>
      <c r="DG107" s="0" t="inlineStr"/>
      <c r="DH107" s="0" t="inlineStr"/>
      <c r="DI107" s="0" t="inlineStr"/>
      <c r="DJ107" s="0" t="inlineStr"/>
      <c r="DK107" s="0" t="inlineStr"/>
      <c r="DL107" s="0" t="inlineStr"/>
      <c r="DM107" s="0" t="inlineStr"/>
      <c r="DN107" s="0" t="n">
        <v>0</v>
      </c>
      <c r="DO107" s="0" t="n">
        <v>0</v>
      </c>
      <c r="DP107" s="0" t="n">
        <v>1</v>
      </c>
      <c r="DQ107" s="0" t="n">
        <v>1</v>
      </c>
      <c r="DU107" s="0" t="n">
        <v>1010</v>
      </c>
      <c r="DV107" s="0" t="inlineStr">
        <is>
          <t>шт.</t>
        </is>
      </c>
      <c r="DW107" s="0" t="inlineStr">
        <is>
          <t>шт.</t>
        </is>
      </c>
      <c r="DX107" s="0" t="n">
        <v>1</v>
      </c>
      <c r="DZ107" s="0" t="inlineStr"/>
      <c r="EA107" s="0" t="inlineStr"/>
      <c r="EB107" s="0" t="inlineStr"/>
      <c r="EC107" s="0" t="inlineStr"/>
      <c r="EE107" s="0" t="n">
        <v>78726002</v>
      </c>
      <c r="EF107" s="0" t="n">
        <v>6</v>
      </c>
      <c r="EG107" s="0" t="inlineStr">
        <is>
          <t>Ремонтно-строительные работы</t>
        </is>
      </c>
      <c r="EH107" s="0" t="n">
        <v>99</v>
      </c>
      <c r="EI107" s="0" t="inlineStr">
        <is>
          <t>Внутренние санитарно-технические работы</t>
        </is>
      </c>
      <c r="EJ107" s="0" t="n">
        <v>1</v>
      </c>
      <c r="EK107" s="0" t="n">
        <v>65008</v>
      </c>
      <c r="EL107" s="0" t="inlineStr">
        <is>
          <t>Внутренние санитарнотехнические работы: смена труб, санприборов, запорной арматуры и другое</t>
        </is>
      </c>
      <c r="EM107" s="0" t="inlineStr">
        <is>
          <t>рФЕР-65</t>
        </is>
      </c>
      <c r="EO107" s="0" t="inlineStr"/>
      <c r="EQ107" s="0" t="n">
        <v>0</v>
      </c>
      <c r="ER107" s="0" t="n">
        <v>67.09</v>
      </c>
      <c r="ES107" s="0" t="n">
        <v>67.09</v>
      </c>
      <c r="ET107" s="0" t="n">
        <v>0</v>
      </c>
      <c r="EU107" s="0" t="n">
        <v>0</v>
      </c>
      <c r="EV107" s="0" t="n">
        <v>0</v>
      </c>
      <c r="EW107" s="0" t="n">
        <v>0</v>
      </c>
      <c r="EX107" s="0" t="n">
        <v>0</v>
      </c>
      <c r="FQ107" s="0" t="n">
        <v>0</v>
      </c>
      <c r="FR107" s="0" t="n">
        <v>0</v>
      </c>
      <c r="FS107" s="0" t="n">
        <v>0</v>
      </c>
      <c r="FX107" s="0" t="n">
        <v>103</v>
      </c>
      <c r="FY107" s="0" t="n">
        <v>52</v>
      </c>
      <c r="GA107" s="0" t="inlineStr"/>
      <c r="GD107" s="0" t="n">
        <v>1</v>
      </c>
      <c r="GF107" s="0" t="n">
        <v>1163367142</v>
      </c>
      <c r="GG107" s="0" t="n">
        <v>2</v>
      </c>
      <c r="GH107" s="0" t="n">
        <v>1</v>
      </c>
      <c r="GI107" s="0" t="n">
        <v>2</v>
      </c>
      <c r="GJ107" s="0" t="n">
        <v>0</v>
      </c>
      <c r="GK107" s="0" t="n">
        <v>0</v>
      </c>
      <c r="GL107" s="0">
        <f>ROUND(IF(AND(BH107=3,BI107=3,FS107&lt;&gt;0),P107,0),0)</f>
        <v/>
      </c>
      <c r="GM107" s="0">
        <f>ROUND(O107+X107+Y107,0)+GX107</f>
        <v/>
      </c>
      <c r="GN107" s="0">
        <f>IF(OR(BI107=0,BI107=1),GM107-GX107,0)</f>
        <v/>
      </c>
      <c r="GO107" s="0">
        <f>IF(BI107=2,GM107-GX107,0)</f>
        <v/>
      </c>
      <c r="GP107" s="0">
        <f>IF(BI107=4,GM107-GX107,0)</f>
        <v/>
      </c>
      <c r="GR107" s="0" t="n">
        <v>0</v>
      </c>
      <c r="GS107" s="0" t="n">
        <v>3</v>
      </c>
      <c r="GT107" s="0" t="n">
        <v>0</v>
      </c>
      <c r="GU107" s="0" t="inlineStr"/>
      <c r="GV107" s="0">
        <f>ROUND((GT107),2)</f>
        <v/>
      </c>
      <c r="GW107" s="0" t="n">
        <v>1</v>
      </c>
      <c r="GX107" s="0">
        <f>ROUND(HC107*I107,0)</f>
        <v/>
      </c>
      <c r="HA107" s="0" t="n">
        <v>0</v>
      </c>
      <c r="HB107" s="0" t="n">
        <v>0</v>
      </c>
      <c r="HC107" s="0">
        <f>GV107*GW107</f>
        <v/>
      </c>
      <c r="HE107" s="0" t="inlineStr"/>
      <c r="HF107" s="0" t="inlineStr"/>
      <c r="HM107" s="0" t="inlineStr"/>
      <c r="HN107" s="0" t="inlineStr">
        <is>
          <t>Пр/812-099.2-1</t>
        </is>
      </c>
      <c r="HO107" s="0" t="inlineStr">
        <is>
          <t>Пр/774-099.2</t>
        </is>
      </c>
      <c r="HP107" s="0" t="inlineStr">
        <is>
          <t>Внутренние санитарнотехнические работы: смена труб, санприборов, запорной арматуры и другое</t>
        </is>
      </c>
      <c r="HQ107" s="0" t="inlineStr">
        <is>
          <t>Внутренние санитарнотехнические работы: смена труб, санприборов, запорной арматуры и другое</t>
        </is>
      </c>
      <c r="HS107" s="0" t="n">
        <v>0</v>
      </c>
      <c r="IK107" s="0" t="n">
        <v>0</v>
      </c>
    </row>
    <row r="109">
      <c r="A109" s="358" t="n">
        <v>51</v>
      </c>
      <c r="B109" s="358">
        <f>B100</f>
        <v/>
      </c>
      <c r="C109" s="358">
        <f>A100</f>
        <v/>
      </c>
      <c r="D109" s="358">
        <f>ROW(A100)</f>
        <v/>
      </c>
      <c r="E109" s="358" t="n"/>
      <c r="F109" s="358">
        <f>IF(F100&lt;&gt;"",F100,"")</f>
        <v/>
      </c>
      <c r="G109" s="358">
        <f>IF(G100&lt;&gt;"",G100,"")</f>
        <v/>
      </c>
      <c r="H109" s="358" t="n">
        <v>0</v>
      </c>
      <c r="I109" s="358" t="n"/>
      <c r="J109" s="358" t="n"/>
      <c r="K109" s="358" t="n"/>
      <c r="L109" s="358" t="n"/>
      <c r="M109" s="358" t="n"/>
      <c r="N109" s="358" t="n"/>
      <c r="O109" s="358" t="n">
        <v>0</v>
      </c>
      <c r="P109" s="358" t="n">
        <v>0</v>
      </c>
      <c r="Q109" s="358" t="n">
        <v>0</v>
      </c>
      <c r="R109" s="358" t="n">
        <v>0</v>
      </c>
      <c r="S109" s="358" t="n">
        <v>0</v>
      </c>
      <c r="T109" s="358" t="n">
        <v>0</v>
      </c>
      <c r="U109" s="358" t="n">
        <v>0</v>
      </c>
      <c r="V109" s="358" t="n">
        <v>0</v>
      </c>
      <c r="W109" s="358" t="n">
        <v>0</v>
      </c>
      <c r="X109" s="358" t="n">
        <v>0</v>
      </c>
      <c r="Y109" s="358" t="n">
        <v>0</v>
      </c>
      <c r="Z109" s="358" t="n"/>
      <c r="AA109" s="358" t="n"/>
      <c r="AB109" s="358" t="n"/>
      <c r="AC109" s="358" t="n"/>
      <c r="AD109" s="358" t="n"/>
      <c r="AE109" s="358" t="n"/>
      <c r="AF109" s="358" t="n"/>
      <c r="AG109" s="358" t="n"/>
      <c r="AH109" s="358" t="n"/>
      <c r="AI109" s="358" t="n"/>
      <c r="AJ109" s="358" t="n"/>
      <c r="AK109" s="358" t="n"/>
      <c r="AL109" s="358" t="n"/>
      <c r="AM109" s="358" t="n"/>
      <c r="AN109" s="358" t="n"/>
      <c r="AO109" s="358">
        <f>ROUND(BX109,0)</f>
        <v/>
      </c>
      <c r="AP109" s="358">
        <f>ROUND(BY109,0)</f>
        <v/>
      </c>
      <c r="AQ109" s="358">
        <f>ROUND(BZ109,0)</f>
        <v/>
      </c>
      <c r="AR109" s="358">
        <f>ROUND(CA109,0)</f>
        <v/>
      </c>
      <c r="AS109" s="358">
        <f>ROUND(CB109,0)</f>
        <v/>
      </c>
      <c r="AT109" s="358">
        <f>ROUND(CC109,0)</f>
        <v/>
      </c>
      <c r="AU109" s="358">
        <f>ROUND(CD109,0)</f>
        <v/>
      </c>
      <c r="AV109" s="358">
        <f>ROUND(CE109,0)</f>
        <v/>
      </c>
      <c r="AW109" s="358">
        <f>ROUND(CF109,0)</f>
        <v/>
      </c>
      <c r="AX109" s="358">
        <f>ROUND(CG109,0)</f>
        <v/>
      </c>
      <c r="AY109" s="358">
        <f>ROUND(CH109,0)</f>
        <v/>
      </c>
      <c r="AZ109" s="358">
        <f>ROUND(CI109,0)</f>
        <v/>
      </c>
      <c r="BA109" s="358">
        <f>ROUND(CJ109,0)</f>
        <v/>
      </c>
      <c r="BB109" s="358">
        <f>ROUND(CK109,0)</f>
        <v/>
      </c>
      <c r="BC109" s="358">
        <f>ROUND(CL109,0)</f>
        <v/>
      </c>
      <c r="BD109" s="358">
        <f>ROUND(CM109,0)</f>
        <v/>
      </c>
      <c r="BE109" s="358" t="n"/>
      <c r="BF109" s="358" t="n"/>
      <c r="BG109" s="358" t="n"/>
      <c r="BH109" s="358" t="n"/>
      <c r="BI109" s="358" t="n"/>
      <c r="BJ109" s="358" t="n"/>
      <c r="BK109" s="358" t="n"/>
      <c r="BL109" s="358" t="n"/>
      <c r="BM109" s="358" t="n"/>
      <c r="BN109" s="358" t="n"/>
      <c r="BO109" s="358" t="n"/>
      <c r="BP109" s="358" t="n"/>
      <c r="BQ109" s="358" t="n"/>
      <c r="BR109" s="358" t="n"/>
      <c r="BS109" s="358" t="n"/>
      <c r="BT109" s="358" t="n"/>
      <c r="BU109" s="358" t="n"/>
      <c r="BV109" s="358" t="n"/>
      <c r="BW109" s="358" t="n"/>
      <c r="BX109" s="358" t="n"/>
      <c r="BY109" s="358" t="n"/>
      <c r="BZ109" s="358" t="n"/>
      <c r="CA109" s="358" t="n"/>
      <c r="CB109" s="358" t="n"/>
      <c r="CC109" s="358" t="n"/>
      <c r="CD109" s="358" t="n"/>
      <c r="CE109" s="358" t="n"/>
      <c r="CF109" s="358" t="n"/>
      <c r="CG109" s="358" t="n"/>
      <c r="CH109" s="358" t="n"/>
      <c r="CI109" s="358" t="n"/>
      <c r="CJ109" s="358" t="n"/>
      <c r="CK109" s="358" t="n"/>
      <c r="CL109" s="358" t="n"/>
      <c r="CM109" s="358" t="n"/>
      <c r="CN109" s="358" t="n"/>
      <c r="CO109" s="358" t="n"/>
      <c r="CP109" s="358" t="n"/>
      <c r="CQ109" s="358" t="n"/>
      <c r="CR109" s="358" t="n"/>
      <c r="CS109" s="358" t="n"/>
      <c r="CT109" s="358" t="n"/>
      <c r="CU109" s="358" t="n"/>
      <c r="CV109" s="358" t="n"/>
      <c r="CW109" s="358" t="n"/>
      <c r="CX109" s="358" t="n"/>
      <c r="CY109" s="358" t="n"/>
      <c r="CZ109" s="358" t="n"/>
      <c r="DA109" s="358" t="n"/>
      <c r="DB109" s="358" t="n"/>
      <c r="DC109" s="358" t="n"/>
      <c r="DD109" s="358" t="n"/>
      <c r="DE109" s="358" t="n"/>
      <c r="DF109" s="358" t="n"/>
      <c r="DG109" s="359" t="n"/>
      <c r="DH109" s="359" t="n"/>
      <c r="DI109" s="359" t="n"/>
      <c r="DJ109" s="359" t="n"/>
      <c r="DK109" s="359" t="n"/>
      <c r="DL109" s="359" t="n"/>
      <c r="DM109" s="359" t="n"/>
      <c r="DN109" s="359" t="n"/>
      <c r="DO109" s="359" t="n"/>
      <c r="DP109" s="359" t="n"/>
      <c r="DQ109" s="359" t="n"/>
      <c r="DR109" s="359" t="n"/>
      <c r="DS109" s="359" t="n"/>
      <c r="DT109" s="359" t="n"/>
      <c r="DU109" s="359" t="n"/>
      <c r="DV109" s="359" t="n"/>
      <c r="DW109" s="359" t="n"/>
      <c r="DX109" s="359" t="n"/>
      <c r="DY109" s="359" t="n"/>
      <c r="DZ109" s="359" t="n"/>
      <c r="EA109" s="359" t="n"/>
      <c r="EB109" s="359" t="n"/>
      <c r="EC109" s="359" t="n"/>
      <c r="ED109" s="359" t="n"/>
      <c r="EE109" s="359" t="n"/>
      <c r="EF109" s="359" t="n"/>
      <c r="EG109" s="359" t="n"/>
      <c r="EH109" s="359" t="n"/>
      <c r="EI109" s="359" t="n"/>
      <c r="EJ109" s="359" t="n"/>
      <c r="EK109" s="359" t="n"/>
      <c r="EL109" s="359" t="n"/>
      <c r="EM109" s="359" t="n"/>
      <c r="EN109" s="359" t="n"/>
      <c r="EO109" s="359" t="n"/>
      <c r="EP109" s="359" t="n"/>
      <c r="EQ109" s="359" t="n"/>
      <c r="ER109" s="359" t="n"/>
      <c r="ES109" s="359" t="n"/>
      <c r="ET109" s="359" t="n"/>
      <c r="EU109" s="359" t="n"/>
      <c r="EV109" s="359" t="n"/>
      <c r="EW109" s="359" t="n"/>
      <c r="EX109" s="359" t="n"/>
      <c r="EY109" s="359" t="n"/>
      <c r="EZ109" s="359" t="n"/>
      <c r="FA109" s="359" t="n"/>
      <c r="FB109" s="359" t="n"/>
      <c r="FC109" s="359" t="n"/>
      <c r="FD109" s="359" t="n"/>
      <c r="FE109" s="359" t="n"/>
      <c r="FF109" s="359" t="n"/>
      <c r="FG109" s="359" t="n"/>
      <c r="FH109" s="359" t="n"/>
      <c r="FI109" s="359" t="n"/>
      <c r="FJ109" s="359" t="n"/>
      <c r="FK109" s="359" t="n"/>
      <c r="FL109" s="359" t="n"/>
      <c r="FM109" s="359" t="n"/>
      <c r="FN109" s="359" t="n"/>
      <c r="FO109" s="359" t="n"/>
      <c r="FP109" s="359" t="n"/>
      <c r="FQ109" s="359" t="n"/>
      <c r="FR109" s="359" t="n"/>
      <c r="FS109" s="359" t="n"/>
      <c r="FT109" s="359" t="n"/>
      <c r="FU109" s="359" t="n"/>
      <c r="FV109" s="359" t="n"/>
      <c r="FW109" s="359" t="n"/>
      <c r="FX109" s="359" t="n"/>
      <c r="FY109" s="359" t="n"/>
      <c r="FZ109" s="359" t="n"/>
      <c r="GA109" s="359" t="n"/>
      <c r="GB109" s="359" t="n"/>
      <c r="GC109" s="359" t="n"/>
      <c r="GD109" s="359" t="n"/>
      <c r="GE109" s="359" t="n"/>
      <c r="GF109" s="359" t="n"/>
      <c r="GG109" s="359" t="n"/>
      <c r="GH109" s="359" t="n"/>
      <c r="GI109" s="359" t="n"/>
      <c r="GJ109" s="359" t="n"/>
      <c r="GK109" s="359" t="n"/>
      <c r="GL109" s="359" t="n"/>
      <c r="GM109" s="359" t="n"/>
      <c r="GN109" s="359" t="n"/>
      <c r="GO109" s="359" t="n"/>
      <c r="GP109" s="359" t="n"/>
      <c r="GQ109" s="359" t="n"/>
      <c r="GR109" s="359" t="n"/>
      <c r="GS109" s="359" t="n"/>
      <c r="GT109" s="359" t="n"/>
      <c r="GU109" s="359" t="n"/>
      <c r="GV109" s="359" t="n"/>
      <c r="GW109" s="359" t="n"/>
      <c r="GX109" s="359" t="n">
        <v>0</v>
      </c>
    </row>
    <row r="111">
      <c r="A111" s="360" t="n">
        <v>50</v>
      </c>
      <c r="B111" s="360" t="n">
        <v>0</v>
      </c>
      <c r="C111" s="360" t="n">
        <v>0</v>
      </c>
      <c r="D111" s="360" t="n">
        <v>1</v>
      </c>
      <c r="E111" s="360" t="n">
        <v>201</v>
      </c>
      <c r="F111" s="360">
        <f>ROUND(Source!O109,O111)</f>
        <v/>
      </c>
      <c r="G111" s="360" t="inlineStr">
        <is>
          <t>ПЗ</t>
        </is>
      </c>
      <c r="H111" s="360" t="inlineStr">
        <is>
          <t>Прямые затраты</t>
        </is>
      </c>
      <c r="I111" s="360" t="n"/>
      <c r="J111" s="360" t="n"/>
      <c r="K111" s="360" t="n">
        <v>201</v>
      </c>
      <c r="L111" s="360" t="n">
        <v>1</v>
      </c>
      <c r="M111" s="360" t="n">
        <v>3</v>
      </c>
      <c r="N111" s="360" t="inlineStr"/>
      <c r="O111" s="360" t="n">
        <v>0</v>
      </c>
      <c r="P111" s="360" t="n"/>
      <c r="Q111" s="360" t="n"/>
      <c r="R111" s="360" t="n"/>
      <c r="S111" s="360" t="n"/>
      <c r="T111" s="360" t="n"/>
      <c r="U111" s="360" t="n"/>
      <c r="V111" s="360" t="n"/>
      <c r="W111" s="360" t="n">
        <v>0</v>
      </c>
      <c r="X111" s="360" t="n">
        <v>1</v>
      </c>
      <c r="Y111" s="360" t="n">
        <v>0</v>
      </c>
      <c r="Z111" s="360" t="n"/>
      <c r="AA111" s="360" t="n"/>
      <c r="AB111" s="360" t="n"/>
    </row>
    <row r="112">
      <c r="A112" s="360" t="n">
        <v>50</v>
      </c>
      <c r="B112" s="360" t="n">
        <v>0</v>
      </c>
      <c r="C112" s="360" t="n">
        <v>0</v>
      </c>
      <c r="D112" s="360" t="n">
        <v>1</v>
      </c>
      <c r="E112" s="360" t="n">
        <v>202</v>
      </c>
      <c r="F112" s="360">
        <f>ROUND(Source!P109,O112)</f>
        <v/>
      </c>
      <c r="G112" s="360" t="inlineStr">
        <is>
          <t>СтМатОб</t>
        </is>
      </c>
      <c r="H112" s="360" t="inlineStr">
        <is>
          <t>Стоимость материальных ресурсов (всего)</t>
        </is>
      </c>
      <c r="I112" s="360" t="n"/>
      <c r="J112" s="360" t="n"/>
      <c r="K112" s="360" t="n">
        <v>202</v>
      </c>
      <c r="L112" s="360" t="n">
        <v>2</v>
      </c>
      <c r="M112" s="360" t="n">
        <v>3</v>
      </c>
      <c r="N112" s="360" t="inlineStr"/>
      <c r="O112" s="360" t="n">
        <v>0</v>
      </c>
      <c r="P112" s="360" t="n"/>
      <c r="Q112" s="360" t="n"/>
      <c r="R112" s="360" t="n"/>
      <c r="S112" s="360" t="n"/>
      <c r="T112" s="360" t="n"/>
      <c r="U112" s="360" t="n"/>
      <c r="V112" s="360" t="n"/>
      <c r="W112" s="360" t="n">
        <v>0</v>
      </c>
      <c r="X112" s="360" t="n">
        <v>1</v>
      </c>
      <c r="Y112" s="360" t="n">
        <v>0</v>
      </c>
      <c r="Z112" s="360" t="n"/>
      <c r="AA112" s="360" t="n"/>
      <c r="AB112" s="360" t="n"/>
    </row>
    <row r="113">
      <c r="A113" s="360" t="n">
        <v>50</v>
      </c>
      <c r="B113" s="360" t="n">
        <v>0</v>
      </c>
      <c r="C113" s="360" t="n">
        <v>0</v>
      </c>
      <c r="D113" s="360" t="n">
        <v>1</v>
      </c>
      <c r="E113" s="360" t="n">
        <v>222</v>
      </c>
      <c r="F113" s="360">
        <f>ROUND(Source!AO109,O113)</f>
        <v/>
      </c>
      <c r="G113" s="360" t="inlineStr">
        <is>
          <t>СтМатОбЗак</t>
        </is>
      </c>
      <c r="H113" s="360" t="inlineStr">
        <is>
          <t>Стоимость материалов и оборудования заказчика</t>
        </is>
      </c>
      <c r="I113" s="360" t="n"/>
      <c r="J113" s="360" t="n"/>
      <c r="K113" s="360" t="n">
        <v>222</v>
      </c>
      <c r="L113" s="360" t="n">
        <v>3</v>
      </c>
      <c r="M113" s="360" t="n">
        <v>3</v>
      </c>
      <c r="N113" s="360" t="inlineStr"/>
      <c r="O113" s="360" t="n">
        <v>0</v>
      </c>
      <c r="P113" s="360" t="n"/>
      <c r="Q113" s="360" t="n"/>
      <c r="R113" s="360" t="n"/>
      <c r="S113" s="360" t="n"/>
      <c r="T113" s="360" t="n"/>
      <c r="U113" s="360" t="n"/>
      <c r="V113" s="360" t="n"/>
      <c r="W113" s="360" t="n">
        <v>0</v>
      </c>
      <c r="X113" s="360" t="n">
        <v>1</v>
      </c>
      <c r="Y113" s="360" t="n">
        <v>0</v>
      </c>
      <c r="Z113" s="360" t="n"/>
      <c r="AA113" s="360" t="n"/>
      <c r="AB113" s="360" t="n"/>
    </row>
    <row r="114">
      <c r="A114" s="360" t="n">
        <v>50</v>
      </c>
      <c r="B114" s="360" t="n">
        <v>0</v>
      </c>
      <c r="C114" s="360" t="n">
        <v>0</v>
      </c>
      <c r="D114" s="360" t="n">
        <v>1</v>
      </c>
      <c r="E114" s="360" t="n">
        <v>225</v>
      </c>
      <c r="F114" s="360">
        <f>ROUND(Source!AV109,O114)</f>
        <v/>
      </c>
      <c r="G114" s="360" t="inlineStr">
        <is>
          <t>СтМатОбПод</t>
        </is>
      </c>
      <c r="H114" s="360" t="inlineStr">
        <is>
          <t>Стоимость материалов и оборудования подрядчика</t>
        </is>
      </c>
      <c r="I114" s="360" t="n"/>
      <c r="J114" s="360" t="n"/>
      <c r="K114" s="360" t="n">
        <v>225</v>
      </c>
      <c r="L114" s="360" t="n">
        <v>4</v>
      </c>
      <c r="M114" s="360" t="n">
        <v>3</v>
      </c>
      <c r="N114" s="360" t="inlineStr"/>
      <c r="O114" s="360" t="n">
        <v>0</v>
      </c>
      <c r="P114" s="360" t="n"/>
      <c r="Q114" s="360" t="n"/>
      <c r="R114" s="360" t="n"/>
      <c r="S114" s="360" t="n"/>
      <c r="T114" s="360" t="n"/>
      <c r="U114" s="360" t="n"/>
      <c r="V114" s="360" t="n"/>
      <c r="W114" s="360" t="n">
        <v>0</v>
      </c>
      <c r="X114" s="360" t="n">
        <v>1</v>
      </c>
      <c r="Y114" s="360" t="n">
        <v>0</v>
      </c>
      <c r="Z114" s="360" t="n"/>
      <c r="AA114" s="360" t="n"/>
      <c r="AB114" s="360" t="n"/>
    </row>
    <row r="115">
      <c r="A115" s="360" t="n">
        <v>50</v>
      </c>
      <c r="B115" s="360" t="n">
        <v>0</v>
      </c>
      <c r="C115" s="360" t="n">
        <v>0</v>
      </c>
      <c r="D115" s="360" t="n">
        <v>1</v>
      </c>
      <c r="E115" s="360" t="n">
        <v>226</v>
      </c>
      <c r="F115" s="360">
        <f>ROUND(Source!AW109,O115)</f>
        <v/>
      </c>
      <c r="G115" s="360" t="inlineStr">
        <is>
          <t>СтМат</t>
        </is>
      </c>
      <c r="H115" s="360" t="inlineStr">
        <is>
          <t>Стоимость материалов (всего)</t>
        </is>
      </c>
      <c r="I115" s="360" t="n"/>
      <c r="J115" s="360" t="n"/>
      <c r="K115" s="360" t="n">
        <v>226</v>
      </c>
      <c r="L115" s="360" t="n">
        <v>5</v>
      </c>
      <c r="M115" s="360" t="n">
        <v>3</v>
      </c>
      <c r="N115" s="360" t="inlineStr"/>
      <c r="O115" s="360" t="n">
        <v>0</v>
      </c>
      <c r="P115" s="360" t="n"/>
      <c r="Q115" s="360" t="n"/>
      <c r="R115" s="360" t="n"/>
      <c r="S115" s="360" t="n"/>
      <c r="T115" s="360" t="n"/>
      <c r="U115" s="360" t="n"/>
      <c r="V115" s="360" t="n"/>
      <c r="W115" s="360" t="n">
        <v>0</v>
      </c>
      <c r="X115" s="360" t="n">
        <v>1</v>
      </c>
      <c r="Y115" s="360" t="n">
        <v>0</v>
      </c>
      <c r="Z115" s="360" t="n"/>
      <c r="AA115" s="360" t="n"/>
      <c r="AB115" s="360" t="n"/>
    </row>
    <row r="116">
      <c r="A116" s="360" t="n">
        <v>50</v>
      </c>
      <c r="B116" s="360" t="n">
        <v>0</v>
      </c>
      <c r="C116" s="360" t="n">
        <v>0</v>
      </c>
      <c r="D116" s="360" t="n">
        <v>1</v>
      </c>
      <c r="E116" s="360" t="n">
        <v>227</v>
      </c>
      <c r="F116" s="360">
        <f>ROUND(Source!AX109,O116)</f>
        <v/>
      </c>
      <c r="G116" s="360" t="inlineStr">
        <is>
          <t>СтМатЗак</t>
        </is>
      </c>
      <c r="H116" s="360" t="inlineStr">
        <is>
          <t>Стоимость материалов заказчика</t>
        </is>
      </c>
      <c r="I116" s="360" t="n"/>
      <c r="J116" s="360" t="n"/>
      <c r="K116" s="360" t="n">
        <v>227</v>
      </c>
      <c r="L116" s="360" t="n">
        <v>6</v>
      </c>
      <c r="M116" s="360" t="n">
        <v>3</v>
      </c>
      <c r="N116" s="360" t="inlineStr"/>
      <c r="O116" s="360" t="n">
        <v>0</v>
      </c>
      <c r="P116" s="360" t="n"/>
      <c r="Q116" s="360" t="n"/>
      <c r="R116" s="360" t="n"/>
      <c r="S116" s="360" t="n"/>
      <c r="T116" s="360" t="n"/>
      <c r="U116" s="360" t="n"/>
      <c r="V116" s="360" t="n"/>
      <c r="W116" s="360" t="n">
        <v>0</v>
      </c>
      <c r="X116" s="360" t="n">
        <v>1</v>
      </c>
      <c r="Y116" s="360" t="n">
        <v>0</v>
      </c>
      <c r="Z116" s="360" t="n"/>
      <c r="AA116" s="360" t="n"/>
      <c r="AB116" s="360" t="n"/>
    </row>
    <row r="117">
      <c r="A117" s="360" t="n">
        <v>50</v>
      </c>
      <c r="B117" s="360" t="n">
        <v>0</v>
      </c>
      <c r="C117" s="360" t="n">
        <v>0</v>
      </c>
      <c r="D117" s="360" t="n">
        <v>1</v>
      </c>
      <c r="E117" s="360" t="n">
        <v>228</v>
      </c>
      <c r="F117" s="360">
        <f>ROUND(Source!AY109,O117)</f>
        <v/>
      </c>
      <c r="G117" s="360" t="inlineStr">
        <is>
          <t>СтМатПод</t>
        </is>
      </c>
      <c r="H117" s="360" t="inlineStr">
        <is>
          <t>Стоимость материалов подрядчика</t>
        </is>
      </c>
      <c r="I117" s="360" t="n"/>
      <c r="J117" s="360" t="n"/>
      <c r="K117" s="360" t="n">
        <v>228</v>
      </c>
      <c r="L117" s="360" t="n">
        <v>7</v>
      </c>
      <c r="M117" s="360" t="n">
        <v>3</v>
      </c>
      <c r="N117" s="360" t="inlineStr"/>
      <c r="O117" s="360" t="n">
        <v>0</v>
      </c>
      <c r="P117" s="360" t="n"/>
      <c r="Q117" s="360" t="n"/>
      <c r="R117" s="360" t="n"/>
      <c r="S117" s="360" t="n"/>
      <c r="T117" s="360" t="n"/>
      <c r="U117" s="360" t="n"/>
      <c r="V117" s="360" t="n"/>
      <c r="W117" s="360" t="n">
        <v>0</v>
      </c>
      <c r="X117" s="360" t="n">
        <v>1</v>
      </c>
      <c r="Y117" s="360" t="n">
        <v>0</v>
      </c>
      <c r="Z117" s="360" t="n"/>
      <c r="AA117" s="360" t="n"/>
      <c r="AB117" s="360" t="n"/>
    </row>
    <row r="118">
      <c r="A118" s="360" t="n">
        <v>50</v>
      </c>
      <c r="B118" s="360" t="n">
        <v>0</v>
      </c>
      <c r="C118" s="360" t="n">
        <v>0</v>
      </c>
      <c r="D118" s="360" t="n">
        <v>1</v>
      </c>
      <c r="E118" s="360" t="n">
        <v>216</v>
      </c>
      <c r="F118" s="360">
        <f>ROUND(Source!AP109,O118)</f>
        <v/>
      </c>
      <c r="G118" s="360" t="inlineStr">
        <is>
          <t>Оборуд</t>
        </is>
      </c>
      <c r="H118" s="360" t="inlineStr">
        <is>
          <t>Стоимость оборудования (всего)</t>
        </is>
      </c>
      <c r="I118" s="360" t="n"/>
      <c r="J118" s="360" t="n"/>
      <c r="K118" s="360" t="n">
        <v>216</v>
      </c>
      <c r="L118" s="360" t="n">
        <v>8</v>
      </c>
      <c r="M118" s="360" t="n">
        <v>3</v>
      </c>
      <c r="N118" s="360" t="inlineStr"/>
      <c r="O118" s="360" t="n">
        <v>0</v>
      </c>
      <c r="P118" s="360" t="n"/>
      <c r="Q118" s="360" t="n"/>
      <c r="R118" s="360" t="n"/>
      <c r="S118" s="360" t="n"/>
      <c r="T118" s="360" t="n"/>
      <c r="U118" s="360" t="n"/>
      <c r="V118" s="360" t="n"/>
      <c r="W118" s="360" t="n">
        <v>0</v>
      </c>
      <c r="X118" s="360" t="n">
        <v>1</v>
      </c>
      <c r="Y118" s="360" t="n">
        <v>0</v>
      </c>
      <c r="Z118" s="360" t="n"/>
      <c r="AA118" s="360" t="n"/>
      <c r="AB118" s="360" t="n"/>
    </row>
    <row r="119">
      <c r="A119" s="360" t="n">
        <v>50</v>
      </c>
      <c r="B119" s="360" t="n">
        <v>0</v>
      </c>
      <c r="C119" s="360" t="n">
        <v>0</v>
      </c>
      <c r="D119" s="360" t="n">
        <v>1</v>
      </c>
      <c r="E119" s="360" t="n">
        <v>223</v>
      </c>
      <c r="F119" s="360">
        <f>ROUND(Source!AQ109,O119)</f>
        <v/>
      </c>
      <c r="G119" s="360" t="inlineStr">
        <is>
          <t>ОборудЗак</t>
        </is>
      </c>
      <c r="H119" s="360" t="inlineStr">
        <is>
          <t>Стоимость оборудования заказчика</t>
        </is>
      </c>
      <c r="I119" s="360" t="n"/>
      <c r="J119" s="360" t="n"/>
      <c r="K119" s="360" t="n">
        <v>223</v>
      </c>
      <c r="L119" s="360" t="n">
        <v>9</v>
      </c>
      <c r="M119" s="360" t="n">
        <v>3</v>
      </c>
      <c r="N119" s="360" t="inlineStr"/>
      <c r="O119" s="360" t="n">
        <v>0</v>
      </c>
      <c r="P119" s="360" t="n"/>
      <c r="Q119" s="360" t="n"/>
      <c r="R119" s="360" t="n"/>
      <c r="S119" s="360" t="n"/>
      <c r="T119" s="360" t="n"/>
      <c r="U119" s="360" t="n"/>
      <c r="V119" s="360" t="n"/>
      <c r="W119" s="360" t="n">
        <v>0</v>
      </c>
      <c r="X119" s="360" t="n">
        <v>1</v>
      </c>
      <c r="Y119" s="360" t="n">
        <v>0</v>
      </c>
      <c r="Z119" s="360" t="n"/>
      <c r="AA119" s="360" t="n"/>
      <c r="AB119" s="360" t="n"/>
    </row>
    <row r="120">
      <c r="A120" s="360" t="n">
        <v>50</v>
      </c>
      <c r="B120" s="360" t="n">
        <v>0</v>
      </c>
      <c r="C120" s="360" t="n">
        <v>0</v>
      </c>
      <c r="D120" s="360" t="n">
        <v>1</v>
      </c>
      <c r="E120" s="360" t="n">
        <v>229</v>
      </c>
      <c r="F120" s="360">
        <f>ROUND(Source!AZ109,O120)</f>
        <v/>
      </c>
      <c r="G120" s="360" t="inlineStr">
        <is>
          <t>ОборудПод</t>
        </is>
      </c>
      <c r="H120" s="360" t="inlineStr">
        <is>
          <t>Стоимость оборудования подрядчика</t>
        </is>
      </c>
      <c r="I120" s="360" t="n"/>
      <c r="J120" s="360" t="n"/>
      <c r="K120" s="360" t="n">
        <v>229</v>
      </c>
      <c r="L120" s="360" t="n">
        <v>10</v>
      </c>
      <c r="M120" s="360" t="n">
        <v>3</v>
      </c>
      <c r="N120" s="360" t="inlineStr"/>
      <c r="O120" s="360" t="n">
        <v>0</v>
      </c>
      <c r="P120" s="360" t="n"/>
      <c r="Q120" s="360" t="n"/>
      <c r="R120" s="360" t="n"/>
      <c r="S120" s="360" t="n"/>
      <c r="T120" s="360" t="n"/>
      <c r="U120" s="360" t="n"/>
      <c r="V120" s="360" t="n"/>
      <c r="W120" s="360" t="n">
        <v>0</v>
      </c>
      <c r="X120" s="360" t="n">
        <v>1</v>
      </c>
      <c r="Y120" s="360" t="n">
        <v>0</v>
      </c>
      <c r="Z120" s="360" t="n"/>
      <c r="AA120" s="360" t="n"/>
      <c r="AB120" s="360" t="n"/>
    </row>
    <row r="121">
      <c r="A121" s="360" t="n">
        <v>50</v>
      </c>
      <c r="B121" s="360" t="n">
        <v>0</v>
      </c>
      <c r="C121" s="360" t="n">
        <v>0</v>
      </c>
      <c r="D121" s="360" t="n">
        <v>1</v>
      </c>
      <c r="E121" s="360" t="n">
        <v>203</v>
      </c>
      <c r="F121" s="360">
        <f>ROUND(Source!Q109,O121)</f>
        <v/>
      </c>
      <c r="G121" s="360" t="inlineStr">
        <is>
          <t>ЭММ</t>
        </is>
      </c>
      <c r="H121" s="360" t="inlineStr">
        <is>
          <t>Эксплуатация машин</t>
        </is>
      </c>
      <c r="I121" s="360" t="n"/>
      <c r="J121" s="360" t="n"/>
      <c r="K121" s="360" t="n">
        <v>203</v>
      </c>
      <c r="L121" s="360" t="n">
        <v>11</v>
      </c>
      <c r="M121" s="360" t="n">
        <v>3</v>
      </c>
      <c r="N121" s="360" t="inlineStr"/>
      <c r="O121" s="360" t="n">
        <v>0</v>
      </c>
      <c r="P121" s="360" t="n"/>
      <c r="Q121" s="360" t="n"/>
      <c r="R121" s="360" t="n"/>
      <c r="S121" s="360" t="n"/>
      <c r="T121" s="360" t="n"/>
      <c r="U121" s="360" t="n"/>
      <c r="V121" s="360" t="n"/>
      <c r="W121" s="360" t="n">
        <v>0</v>
      </c>
      <c r="X121" s="360" t="n">
        <v>1</v>
      </c>
      <c r="Y121" s="360" t="n">
        <v>0</v>
      </c>
      <c r="Z121" s="360" t="n"/>
      <c r="AA121" s="360" t="n"/>
      <c r="AB121" s="360" t="n"/>
    </row>
    <row r="122">
      <c r="A122" s="360" t="n">
        <v>50</v>
      </c>
      <c r="B122" s="360" t="n">
        <v>0</v>
      </c>
      <c r="C122" s="360" t="n">
        <v>0</v>
      </c>
      <c r="D122" s="360" t="n">
        <v>1</v>
      </c>
      <c r="E122" s="360" t="n">
        <v>231</v>
      </c>
      <c r="F122" s="360">
        <f>ROUND(Source!BB109,O122)</f>
        <v/>
      </c>
      <c r="G122" s="360" t="inlineStr">
        <is>
          <t>ЭММсНРиСП</t>
        </is>
      </c>
      <c r="H122" s="360" t="inlineStr">
        <is>
          <t>Эксплуатация машин по ТСН-2001.16</t>
        </is>
      </c>
      <c r="I122" s="360" t="n"/>
      <c r="J122" s="360" t="n"/>
      <c r="K122" s="360" t="n">
        <v>231</v>
      </c>
      <c r="L122" s="360" t="n">
        <v>12</v>
      </c>
      <c r="M122" s="360" t="n">
        <v>3</v>
      </c>
      <c r="N122" s="360" t="inlineStr"/>
      <c r="O122" s="360" t="n">
        <v>0</v>
      </c>
      <c r="P122" s="360" t="n"/>
      <c r="Q122" s="360" t="n"/>
      <c r="R122" s="360" t="n"/>
      <c r="S122" s="360" t="n"/>
      <c r="T122" s="360" t="n"/>
      <c r="U122" s="360" t="n"/>
      <c r="V122" s="360" t="n"/>
      <c r="W122" s="360" t="n">
        <v>0</v>
      </c>
      <c r="X122" s="360" t="n">
        <v>1</v>
      </c>
      <c r="Y122" s="360" t="n">
        <v>0</v>
      </c>
      <c r="Z122" s="360" t="n"/>
      <c r="AA122" s="360" t="n"/>
      <c r="AB122" s="360" t="n"/>
    </row>
    <row r="123">
      <c r="A123" s="360" t="n">
        <v>50</v>
      </c>
      <c r="B123" s="360" t="n">
        <v>0</v>
      </c>
      <c r="C123" s="360" t="n">
        <v>0</v>
      </c>
      <c r="D123" s="360" t="n">
        <v>1</v>
      </c>
      <c r="E123" s="360" t="n">
        <v>204</v>
      </c>
      <c r="F123" s="360">
        <f>ROUND(Source!R109,O123)</f>
        <v/>
      </c>
      <c r="G123" s="360" t="inlineStr">
        <is>
          <t>ЗПМ</t>
        </is>
      </c>
      <c r="H123" s="360" t="inlineStr">
        <is>
          <t>ЗП машинистов</t>
        </is>
      </c>
      <c r="I123" s="360" t="n"/>
      <c r="J123" s="360" t="n"/>
      <c r="K123" s="360" t="n">
        <v>204</v>
      </c>
      <c r="L123" s="360" t="n">
        <v>13</v>
      </c>
      <c r="M123" s="360" t="n">
        <v>3</v>
      </c>
      <c r="N123" s="360" t="inlineStr"/>
      <c r="O123" s="360" t="n">
        <v>0</v>
      </c>
      <c r="P123" s="360" t="n"/>
      <c r="Q123" s="360" t="n"/>
      <c r="R123" s="360" t="n"/>
      <c r="S123" s="360" t="n"/>
      <c r="T123" s="360" t="n"/>
      <c r="U123" s="360" t="n"/>
      <c r="V123" s="360" t="n"/>
      <c r="W123" s="360" t="n">
        <v>0</v>
      </c>
      <c r="X123" s="360" t="n">
        <v>1</v>
      </c>
      <c r="Y123" s="360" t="n">
        <v>0</v>
      </c>
      <c r="Z123" s="360" t="n"/>
      <c r="AA123" s="360" t="n"/>
      <c r="AB123" s="360" t="n"/>
    </row>
    <row r="124">
      <c r="A124" s="360" t="n">
        <v>50</v>
      </c>
      <c r="B124" s="360" t="n">
        <v>0</v>
      </c>
      <c r="C124" s="360" t="n">
        <v>0</v>
      </c>
      <c r="D124" s="360" t="n">
        <v>1</v>
      </c>
      <c r="E124" s="360" t="n">
        <v>205</v>
      </c>
      <c r="F124" s="360">
        <f>ROUND(Source!S109,O124)</f>
        <v/>
      </c>
      <c r="G124" s="360" t="inlineStr">
        <is>
          <t>ОЗП</t>
        </is>
      </c>
      <c r="H124" s="360" t="inlineStr">
        <is>
          <t>Основная ЗП рабочих</t>
        </is>
      </c>
      <c r="I124" s="360" t="n"/>
      <c r="J124" s="360" t="n"/>
      <c r="K124" s="360" t="n">
        <v>205</v>
      </c>
      <c r="L124" s="360" t="n">
        <v>14</v>
      </c>
      <c r="M124" s="360" t="n">
        <v>3</v>
      </c>
      <c r="N124" s="360" t="inlineStr"/>
      <c r="O124" s="360" t="n">
        <v>0</v>
      </c>
      <c r="P124" s="360" t="n"/>
      <c r="Q124" s="360" t="n"/>
      <c r="R124" s="360" t="n"/>
      <c r="S124" s="360" t="n"/>
      <c r="T124" s="360" t="n"/>
      <c r="U124" s="360" t="n"/>
      <c r="V124" s="360" t="n"/>
      <c r="W124" s="360" t="n">
        <v>0</v>
      </c>
      <c r="X124" s="360" t="n">
        <v>1</v>
      </c>
      <c r="Y124" s="360" t="n">
        <v>0</v>
      </c>
      <c r="Z124" s="360" t="n"/>
      <c r="AA124" s="360" t="n"/>
      <c r="AB124" s="360" t="n"/>
    </row>
    <row r="125">
      <c r="A125" s="360" t="n">
        <v>50</v>
      </c>
      <c r="B125" s="360" t="n">
        <v>0</v>
      </c>
      <c r="C125" s="360" t="n">
        <v>0</v>
      </c>
      <c r="D125" s="360" t="n">
        <v>1</v>
      </c>
      <c r="E125" s="360" t="n">
        <v>232</v>
      </c>
      <c r="F125" s="360">
        <f>ROUND(Source!BC109,O125)</f>
        <v/>
      </c>
      <c r="G125" s="360" t="inlineStr">
        <is>
          <t>ОЗПсНРиСП</t>
        </is>
      </c>
      <c r="H125" s="360" t="inlineStr">
        <is>
          <t>Основная ЗП рабочих по ТСН-2001.16</t>
        </is>
      </c>
      <c r="I125" s="360" t="n"/>
      <c r="J125" s="360" t="n"/>
      <c r="K125" s="360" t="n">
        <v>232</v>
      </c>
      <c r="L125" s="360" t="n">
        <v>15</v>
      </c>
      <c r="M125" s="360" t="n">
        <v>3</v>
      </c>
      <c r="N125" s="360" t="inlineStr"/>
      <c r="O125" s="360" t="n">
        <v>0</v>
      </c>
      <c r="P125" s="360" t="n"/>
      <c r="Q125" s="360" t="n"/>
      <c r="R125" s="360" t="n"/>
      <c r="S125" s="360" t="n"/>
      <c r="T125" s="360" t="n"/>
      <c r="U125" s="360" t="n"/>
      <c r="V125" s="360" t="n"/>
      <c r="W125" s="360" t="n">
        <v>0</v>
      </c>
      <c r="X125" s="360" t="n">
        <v>1</v>
      </c>
      <c r="Y125" s="360" t="n">
        <v>0</v>
      </c>
      <c r="Z125" s="360" t="n"/>
      <c r="AA125" s="360" t="n"/>
      <c r="AB125" s="360" t="n"/>
    </row>
    <row r="126">
      <c r="A126" s="360" t="n">
        <v>50</v>
      </c>
      <c r="B126" s="360" t="n">
        <v>0</v>
      </c>
      <c r="C126" s="360" t="n">
        <v>0</v>
      </c>
      <c r="D126" s="360" t="n">
        <v>1</v>
      </c>
      <c r="E126" s="360" t="n">
        <v>214</v>
      </c>
      <c r="F126" s="360">
        <f>ROUND(Source!AS109,O126)</f>
        <v/>
      </c>
      <c r="G126" s="360" t="inlineStr">
        <is>
          <t>Строит</t>
        </is>
      </c>
      <c r="H126" s="360" t="inlineStr">
        <is>
          <t>Строительные работы с НР и СП</t>
        </is>
      </c>
      <c r="I126" s="360" t="n"/>
      <c r="J126" s="360" t="n"/>
      <c r="K126" s="360" t="n">
        <v>214</v>
      </c>
      <c r="L126" s="360" t="n">
        <v>16</v>
      </c>
      <c r="M126" s="360" t="n">
        <v>3</v>
      </c>
      <c r="N126" s="360" t="inlineStr"/>
      <c r="O126" s="360" t="n">
        <v>0</v>
      </c>
      <c r="P126" s="360" t="n"/>
      <c r="Q126" s="360" t="n"/>
      <c r="R126" s="360" t="n"/>
      <c r="S126" s="360" t="n"/>
      <c r="T126" s="360" t="n"/>
      <c r="U126" s="360" t="n"/>
      <c r="V126" s="360" t="n"/>
      <c r="W126" s="360" t="n">
        <v>0</v>
      </c>
      <c r="X126" s="360" t="n">
        <v>1</v>
      </c>
      <c r="Y126" s="360" t="n">
        <v>0</v>
      </c>
      <c r="Z126" s="360" t="n"/>
      <c r="AA126" s="360" t="n"/>
      <c r="AB126" s="360" t="n"/>
    </row>
    <row r="127">
      <c r="A127" s="360" t="n">
        <v>50</v>
      </c>
      <c r="B127" s="360" t="n">
        <v>0</v>
      </c>
      <c r="C127" s="360" t="n">
        <v>0</v>
      </c>
      <c r="D127" s="360" t="n">
        <v>1</v>
      </c>
      <c r="E127" s="360" t="n">
        <v>215</v>
      </c>
      <c r="F127" s="360">
        <f>ROUND(Source!AT109,O127)</f>
        <v/>
      </c>
      <c r="G127" s="360" t="inlineStr">
        <is>
          <t>Монтаж</t>
        </is>
      </c>
      <c r="H127" s="360" t="inlineStr">
        <is>
          <t>Монтажные работы с НР и СП</t>
        </is>
      </c>
      <c r="I127" s="360" t="n"/>
      <c r="J127" s="360" t="n"/>
      <c r="K127" s="360" t="n">
        <v>215</v>
      </c>
      <c r="L127" s="360" t="n">
        <v>17</v>
      </c>
      <c r="M127" s="360" t="n">
        <v>3</v>
      </c>
      <c r="N127" s="360" t="inlineStr"/>
      <c r="O127" s="360" t="n">
        <v>0</v>
      </c>
      <c r="P127" s="360" t="n"/>
      <c r="Q127" s="360" t="n"/>
      <c r="R127" s="360" t="n"/>
      <c r="S127" s="360" t="n"/>
      <c r="T127" s="360" t="n"/>
      <c r="U127" s="360" t="n"/>
      <c r="V127" s="360" t="n"/>
      <c r="W127" s="360" t="n">
        <v>0</v>
      </c>
      <c r="X127" s="360" t="n">
        <v>1</v>
      </c>
      <c r="Y127" s="360" t="n">
        <v>0</v>
      </c>
      <c r="Z127" s="360" t="n"/>
      <c r="AA127" s="360" t="n"/>
      <c r="AB127" s="360" t="n"/>
    </row>
    <row r="128">
      <c r="A128" s="360" t="n">
        <v>50</v>
      </c>
      <c r="B128" s="360" t="n">
        <v>0</v>
      </c>
      <c r="C128" s="360" t="n">
        <v>0</v>
      </c>
      <c r="D128" s="360" t="n">
        <v>1</v>
      </c>
      <c r="E128" s="360" t="n">
        <v>217</v>
      </c>
      <c r="F128" s="360">
        <f>ROUND(Source!AU109,O128)</f>
        <v/>
      </c>
      <c r="G128" s="360" t="inlineStr">
        <is>
          <t>Прочие</t>
        </is>
      </c>
      <c r="H128" s="360" t="inlineStr">
        <is>
          <t>Прочие работы с НР и СП</t>
        </is>
      </c>
      <c r="I128" s="360" t="n"/>
      <c r="J128" s="360" t="n"/>
      <c r="K128" s="360" t="n">
        <v>217</v>
      </c>
      <c r="L128" s="360" t="n">
        <v>18</v>
      </c>
      <c r="M128" s="360" t="n">
        <v>3</v>
      </c>
      <c r="N128" s="360" t="inlineStr"/>
      <c r="O128" s="360" t="n">
        <v>0</v>
      </c>
      <c r="P128" s="360" t="n"/>
      <c r="Q128" s="360" t="n"/>
      <c r="R128" s="360" t="n"/>
      <c r="S128" s="360" t="n"/>
      <c r="T128" s="360" t="n"/>
      <c r="U128" s="360" t="n"/>
      <c r="V128" s="360" t="n"/>
      <c r="W128" s="360" t="n">
        <v>0</v>
      </c>
      <c r="X128" s="360" t="n">
        <v>1</v>
      </c>
      <c r="Y128" s="360" t="n">
        <v>0</v>
      </c>
      <c r="Z128" s="360" t="n"/>
      <c r="AA128" s="360" t="n"/>
      <c r="AB128" s="360" t="n"/>
    </row>
    <row r="129">
      <c r="A129" s="360" t="n">
        <v>50</v>
      </c>
      <c r="B129" s="360" t="n">
        <v>0</v>
      </c>
      <c r="C129" s="360" t="n">
        <v>0</v>
      </c>
      <c r="D129" s="360" t="n">
        <v>1</v>
      </c>
      <c r="E129" s="360" t="n">
        <v>230</v>
      </c>
      <c r="F129" s="360">
        <f>ROUND(Source!BA109,O129)</f>
        <v/>
      </c>
      <c r="G129" s="360" t="inlineStr">
        <is>
          <t>ПрочиеЗатр</t>
        </is>
      </c>
      <c r="H129" s="360" t="inlineStr">
        <is>
          <t>Прочие затраты по ТСН-2001.16</t>
        </is>
      </c>
      <c r="I129" s="360" t="n"/>
      <c r="J129" s="360" t="n"/>
      <c r="K129" s="360" t="n">
        <v>230</v>
      </c>
      <c r="L129" s="360" t="n">
        <v>19</v>
      </c>
      <c r="M129" s="360" t="n">
        <v>3</v>
      </c>
      <c r="N129" s="360" t="inlineStr"/>
      <c r="O129" s="360" t="n">
        <v>0</v>
      </c>
      <c r="P129" s="360" t="n"/>
      <c r="Q129" s="360" t="n"/>
      <c r="R129" s="360" t="n"/>
      <c r="S129" s="360" t="n"/>
      <c r="T129" s="360" t="n"/>
      <c r="U129" s="360" t="n"/>
      <c r="V129" s="360" t="n"/>
      <c r="W129" s="360" t="n">
        <v>0</v>
      </c>
      <c r="X129" s="360" t="n">
        <v>1</v>
      </c>
      <c r="Y129" s="360" t="n">
        <v>0</v>
      </c>
      <c r="Z129" s="360" t="n"/>
      <c r="AA129" s="360" t="n"/>
      <c r="AB129" s="360" t="n"/>
    </row>
    <row r="130">
      <c r="A130" s="360" t="n">
        <v>50</v>
      </c>
      <c r="B130" s="360" t="n">
        <v>0</v>
      </c>
      <c r="C130" s="360" t="n">
        <v>0</v>
      </c>
      <c r="D130" s="360" t="n">
        <v>1</v>
      </c>
      <c r="E130" s="360" t="n">
        <v>206</v>
      </c>
      <c r="F130" s="360">
        <f>ROUND(Source!T109,O130)</f>
        <v/>
      </c>
      <c r="G130" s="360" t="inlineStr">
        <is>
          <t>ВозврМат</t>
        </is>
      </c>
      <c r="H130" s="360" t="inlineStr">
        <is>
          <t>Возврат материалов</t>
        </is>
      </c>
      <c r="I130" s="360" t="n"/>
      <c r="J130" s="360" t="n"/>
      <c r="K130" s="360" t="n">
        <v>206</v>
      </c>
      <c r="L130" s="360" t="n">
        <v>20</v>
      </c>
      <c r="M130" s="360" t="n">
        <v>3</v>
      </c>
      <c r="N130" s="360" t="inlineStr"/>
      <c r="O130" s="360" t="n">
        <v>0</v>
      </c>
      <c r="P130" s="360" t="n"/>
      <c r="Q130" s="360" t="n"/>
      <c r="R130" s="360" t="n"/>
      <c r="S130" s="360" t="n"/>
      <c r="T130" s="360" t="n"/>
      <c r="U130" s="360" t="n"/>
      <c r="V130" s="360" t="n"/>
      <c r="W130" s="360" t="n">
        <v>0</v>
      </c>
      <c r="X130" s="360" t="n">
        <v>1</v>
      </c>
      <c r="Y130" s="360" t="n">
        <v>0</v>
      </c>
      <c r="Z130" s="360" t="n"/>
      <c r="AA130" s="360" t="n"/>
      <c r="AB130" s="360" t="n"/>
    </row>
    <row r="131">
      <c r="A131" s="360" t="n">
        <v>50</v>
      </c>
      <c r="B131" s="360" t="n">
        <v>0</v>
      </c>
      <c r="C131" s="360" t="n">
        <v>0</v>
      </c>
      <c r="D131" s="360" t="n">
        <v>1</v>
      </c>
      <c r="E131" s="360" t="n">
        <v>207</v>
      </c>
      <c r="F131" s="360">
        <f>ROUND(Source!U109,O131)</f>
        <v/>
      </c>
      <c r="G131" s="360" t="inlineStr">
        <is>
          <t>ТрудСтр</t>
        </is>
      </c>
      <c r="H131" s="360" t="inlineStr">
        <is>
          <t>Трудозатраты строителей</t>
        </is>
      </c>
      <c r="I131" s="360" t="n"/>
      <c r="J131" s="360" t="n"/>
      <c r="K131" s="360" t="n">
        <v>207</v>
      </c>
      <c r="L131" s="360" t="n">
        <v>21</v>
      </c>
      <c r="M131" s="360" t="n">
        <v>3</v>
      </c>
      <c r="N131" s="360" t="inlineStr"/>
      <c r="O131" s="360" t="n">
        <v>7</v>
      </c>
      <c r="P131" s="360" t="n"/>
      <c r="Q131" s="360" t="n"/>
      <c r="R131" s="360" t="n"/>
      <c r="S131" s="360" t="n"/>
      <c r="T131" s="360" t="n"/>
      <c r="U131" s="360" t="n"/>
      <c r="V131" s="360" t="n"/>
      <c r="W131" s="360" t="n">
        <v>0</v>
      </c>
      <c r="X131" s="360" t="n">
        <v>1</v>
      </c>
      <c r="Y131" s="360" t="n">
        <v>0</v>
      </c>
      <c r="Z131" s="360" t="n"/>
      <c r="AA131" s="360" t="n"/>
      <c r="AB131" s="360" t="n"/>
    </row>
    <row r="132">
      <c r="A132" s="360" t="n">
        <v>50</v>
      </c>
      <c r="B132" s="360" t="n">
        <v>0</v>
      </c>
      <c r="C132" s="360" t="n">
        <v>0</v>
      </c>
      <c r="D132" s="360" t="n">
        <v>1</v>
      </c>
      <c r="E132" s="360" t="n">
        <v>208</v>
      </c>
      <c r="F132" s="360">
        <f>ROUND(Source!V109,O132)</f>
        <v/>
      </c>
      <c r="G132" s="360" t="inlineStr">
        <is>
          <t>ТрудМаш</t>
        </is>
      </c>
      <c r="H132" s="360" t="inlineStr">
        <is>
          <t>Трудозатраты машинистов</t>
        </is>
      </c>
      <c r="I132" s="360" t="n"/>
      <c r="J132" s="360" t="n"/>
      <c r="K132" s="360" t="n">
        <v>208</v>
      </c>
      <c r="L132" s="360" t="n">
        <v>22</v>
      </c>
      <c r="M132" s="360" t="n">
        <v>3</v>
      </c>
      <c r="N132" s="360" t="inlineStr"/>
      <c r="O132" s="360" t="n">
        <v>7</v>
      </c>
      <c r="P132" s="360" t="n"/>
      <c r="Q132" s="360" t="n"/>
      <c r="R132" s="360" t="n"/>
      <c r="S132" s="360" t="n"/>
      <c r="T132" s="360" t="n"/>
      <c r="U132" s="360" t="n"/>
      <c r="V132" s="360" t="n"/>
      <c r="W132" s="360" t="n">
        <v>0</v>
      </c>
      <c r="X132" s="360" t="n">
        <v>1</v>
      </c>
      <c r="Y132" s="360" t="n">
        <v>0</v>
      </c>
      <c r="Z132" s="360" t="n"/>
      <c r="AA132" s="360" t="n"/>
      <c r="AB132" s="360" t="n"/>
    </row>
    <row r="133">
      <c r="A133" s="360" t="n">
        <v>50</v>
      </c>
      <c r="B133" s="360" t="n">
        <v>0</v>
      </c>
      <c r="C133" s="360" t="n">
        <v>0</v>
      </c>
      <c r="D133" s="360" t="n">
        <v>1</v>
      </c>
      <c r="E133" s="360" t="n">
        <v>209</v>
      </c>
      <c r="F133" s="360">
        <f>ROUND(Source!W109,O133)</f>
        <v/>
      </c>
      <c r="G133" s="360" t="inlineStr">
        <is>
          <t>ТранспМат</t>
        </is>
      </c>
      <c r="H133" s="360" t="inlineStr">
        <is>
          <t>Транспорт материалов</t>
        </is>
      </c>
      <c r="I133" s="360" t="n"/>
      <c r="J133" s="360" t="n"/>
      <c r="K133" s="360" t="n">
        <v>209</v>
      </c>
      <c r="L133" s="360" t="n">
        <v>23</v>
      </c>
      <c r="M133" s="360" t="n">
        <v>3</v>
      </c>
      <c r="N133" s="360" t="inlineStr"/>
      <c r="O133" s="360" t="n">
        <v>0</v>
      </c>
      <c r="P133" s="360" t="n"/>
      <c r="Q133" s="360" t="n"/>
      <c r="R133" s="360" t="n"/>
      <c r="S133" s="360" t="n"/>
      <c r="T133" s="360" t="n"/>
      <c r="U133" s="360" t="n"/>
      <c r="V133" s="360" t="n"/>
      <c r="W133" s="360" t="n">
        <v>0</v>
      </c>
      <c r="X133" s="360" t="n">
        <v>1</v>
      </c>
      <c r="Y133" s="360" t="n">
        <v>0</v>
      </c>
      <c r="Z133" s="360" t="n"/>
      <c r="AA133" s="360" t="n"/>
      <c r="AB133" s="360" t="n"/>
    </row>
    <row r="134">
      <c r="A134" s="360" t="n">
        <v>50</v>
      </c>
      <c r="B134" s="360" t="n">
        <v>0</v>
      </c>
      <c r="C134" s="360" t="n">
        <v>0</v>
      </c>
      <c r="D134" s="360" t="n">
        <v>1</v>
      </c>
      <c r="E134" s="360" t="n">
        <v>233</v>
      </c>
      <c r="F134" s="360">
        <f>ROUND(Source!BD109,O134)</f>
        <v/>
      </c>
      <c r="G134" s="360" t="inlineStr">
        <is>
          <t>Перевозка</t>
        </is>
      </c>
      <c r="H134" s="360" t="inlineStr">
        <is>
          <t>Перевозка грузов</t>
        </is>
      </c>
      <c r="I134" s="360" t="n"/>
      <c r="J134" s="360" t="n"/>
      <c r="K134" s="360" t="n">
        <v>233</v>
      </c>
      <c r="L134" s="360" t="n">
        <v>24</v>
      </c>
      <c r="M134" s="360" t="n">
        <v>3</v>
      </c>
      <c r="N134" s="360" t="inlineStr"/>
      <c r="O134" s="360" t="n">
        <v>0</v>
      </c>
      <c r="P134" s="360" t="n"/>
      <c r="Q134" s="360" t="n"/>
      <c r="R134" s="360" t="n"/>
      <c r="S134" s="360" t="n"/>
      <c r="T134" s="360" t="n"/>
      <c r="U134" s="360" t="n"/>
      <c r="V134" s="360" t="n"/>
      <c r="W134" s="360" t="n">
        <v>0</v>
      </c>
      <c r="X134" s="360" t="n">
        <v>1</v>
      </c>
      <c r="Y134" s="360" t="n">
        <v>0</v>
      </c>
      <c r="Z134" s="360" t="n"/>
      <c r="AA134" s="360" t="n"/>
      <c r="AB134" s="360" t="n"/>
    </row>
    <row r="135">
      <c r="A135" s="360" t="n">
        <v>50</v>
      </c>
      <c r="B135" s="360" t="n">
        <v>0</v>
      </c>
      <c r="C135" s="360" t="n">
        <v>0</v>
      </c>
      <c r="D135" s="360" t="n">
        <v>1</v>
      </c>
      <c r="E135" s="360" t="n">
        <v>210</v>
      </c>
      <c r="F135" s="360">
        <f>ROUND(Source!X109,O135)</f>
        <v/>
      </c>
      <c r="G135" s="360" t="inlineStr">
        <is>
          <t>НР</t>
        </is>
      </c>
      <c r="H135" s="360" t="inlineStr">
        <is>
          <t>Накладные расходы</t>
        </is>
      </c>
      <c r="I135" s="360" t="n"/>
      <c r="J135" s="360" t="n"/>
      <c r="K135" s="360" t="n">
        <v>210</v>
      </c>
      <c r="L135" s="360" t="n">
        <v>25</v>
      </c>
      <c r="M135" s="360" t="n">
        <v>3</v>
      </c>
      <c r="N135" s="360" t="inlineStr"/>
      <c r="O135" s="360" t="n">
        <v>0</v>
      </c>
      <c r="P135" s="360" t="n"/>
      <c r="Q135" s="360" t="n"/>
      <c r="R135" s="360" t="n"/>
      <c r="S135" s="360" t="n"/>
      <c r="T135" s="360" t="n"/>
      <c r="U135" s="360" t="n"/>
      <c r="V135" s="360" t="n"/>
      <c r="W135" s="360" t="n">
        <v>0</v>
      </c>
      <c r="X135" s="360" t="n">
        <v>1</v>
      </c>
      <c r="Y135" s="360" t="n">
        <v>0</v>
      </c>
      <c r="Z135" s="360" t="n"/>
      <c r="AA135" s="360" t="n"/>
      <c r="AB135" s="360" t="n"/>
    </row>
    <row r="136">
      <c r="A136" s="360" t="n">
        <v>50</v>
      </c>
      <c r="B136" s="360" t="n">
        <v>0</v>
      </c>
      <c r="C136" s="360" t="n">
        <v>0</v>
      </c>
      <c r="D136" s="360" t="n">
        <v>1</v>
      </c>
      <c r="E136" s="360" t="n">
        <v>211</v>
      </c>
      <c r="F136" s="360">
        <f>ROUND(Source!Y109,O136)</f>
        <v/>
      </c>
      <c r="G136" s="360" t="inlineStr">
        <is>
          <t>СмПриб</t>
        </is>
      </c>
      <c r="H136" s="360" t="inlineStr">
        <is>
          <t>Сметная прибыль</t>
        </is>
      </c>
      <c r="I136" s="360" t="n"/>
      <c r="J136" s="360" t="n"/>
      <c r="K136" s="360" t="n">
        <v>211</v>
      </c>
      <c r="L136" s="360" t="n">
        <v>26</v>
      </c>
      <c r="M136" s="360" t="n">
        <v>3</v>
      </c>
      <c r="N136" s="360" t="inlineStr"/>
      <c r="O136" s="360" t="n">
        <v>0</v>
      </c>
      <c r="P136" s="360" t="n"/>
      <c r="Q136" s="360" t="n"/>
      <c r="R136" s="360" t="n"/>
      <c r="S136" s="360" t="n"/>
      <c r="T136" s="360" t="n"/>
      <c r="U136" s="360" t="n"/>
      <c r="V136" s="360" t="n"/>
      <c r="W136" s="360" t="n">
        <v>0</v>
      </c>
      <c r="X136" s="360" t="n">
        <v>1</v>
      </c>
      <c r="Y136" s="360" t="n">
        <v>0</v>
      </c>
      <c r="Z136" s="360" t="n"/>
      <c r="AA136" s="360" t="n"/>
      <c r="AB136" s="360" t="n"/>
    </row>
    <row r="137">
      <c r="A137" s="360" t="n">
        <v>50</v>
      </c>
      <c r="B137" s="360" t="n">
        <v>0</v>
      </c>
      <c r="C137" s="360" t="n">
        <v>0</v>
      </c>
      <c r="D137" s="360" t="n">
        <v>1</v>
      </c>
      <c r="E137" s="360" t="n">
        <v>224</v>
      </c>
      <c r="F137" s="360">
        <f>ROUND(Source!AR109,O137)</f>
        <v/>
      </c>
      <c r="G137" s="360" t="inlineStr">
        <is>
          <t>Всего</t>
        </is>
      </c>
      <c r="H137" s="360" t="inlineStr">
        <is>
          <t>Всего с НР и СП</t>
        </is>
      </c>
      <c r="I137" s="360" t="n"/>
      <c r="J137" s="360" t="n"/>
      <c r="K137" s="360" t="n">
        <v>224</v>
      </c>
      <c r="L137" s="360" t="n">
        <v>27</v>
      </c>
      <c r="M137" s="360" t="n">
        <v>3</v>
      </c>
      <c r="N137" s="360" t="inlineStr"/>
      <c r="O137" s="360" t="n">
        <v>0</v>
      </c>
      <c r="P137" s="360" t="n"/>
      <c r="Q137" s="360" t="n"/>
      <c r="R137" s="360" t="n"/>
      <c r="S137" s="360" t="n"/>
      <c r="T137" s="360" t="n"/>
      <c r="U137" s="360" t="n"/>
      <c r="V137" s="360" t="n"/>
      <c r="W137" s="360" t="n">
        <v>0</v>
      </c>
      <c r="X137" s="360" t="n">
        <v>1</v>
      </c>
      <c r="Y137" s="360" t="n">
        <v>0</v>
      </c>
      <c r="Z137" s="360" t="n"/>
      <c r="AA137" s="360" t="n"/>
      <c r="AB137" s="360" t="n"/>
    </row>
    <row r="138">
      <c r="A138" s="360" t="n">
        <v>50</v>
      </c>
      <c r="B138" s="360" t="n">
        <v>0</v>
      </c>
      <c r="C138" s="360" t="n">
        <v>0</v>
      </c>
      <c r="D138" s="360" t="n">
        <v>2</v>
      </c>
      <c r="E138" s="360" t="n">
        <v>0</v>
      </c>
      <c r="F138" s="360">
        <f>ROUND(F137,O138)</f>
        <v/>
      </c>
      <c r="G138" s="360" t="inlineStr">
        <is>
          <t>и1</t>
        </is>
      </c>
      <c r="H138" s="360" t="inlineStr">
        <is>
          <t>Итого</t>
        </is>
      </c>
      <c r="I138" s="360" t="n"/>
      <c r="J138" s="360" t="n"/>
      <c r="K138" s="360" t="n">
        <v>212</v>
      </c>
      <c r="L138" s="360" t="n">
        <v>28</v>
      </c>
      <c r="M138" s="360" t="n">
        <v>0</v>
      </c>
      <c r="N138" s="360" t="inlineStr"/>
      <c r="O138" s="360" t="n">
        <v>0</v>
      </c>
      <c r="P138" s="360" t="n"/>
      <c r="Q138" s="360" t="n"/>
      <c r="R138" s="360" t="n"/>
      <c r="S138" s="360" t="n"/>
      <c r="T138" s="360" t="n"/>
      <c r="U138" s="360" t="n"/>
      <c r="V138" s="360" t="n"/>
      <c r="W138" s="360" t="n">
        <v>0</v>
      </c>
      <c r="X138" s="360" t="n">
        <v>1</v>
      </c>
      <c r="Y138" s="360" t="n">
        <v>0</v>
      </c>
      <c r="Z138" s="360" t="n"/>
      <c r="AA138" s="360" t="n"/>
      <c r="AB138" s="360" t="n"/>
    </row>
    <row r="139">
      <c r="A139" s="360" t="n">
        <v>50</v>
      </c>
      <c r="B139" s="360" t="n">
        <v>0</v>
      </c>
      <c r="C139" s="360" t="n">
        <v>0</v>
      </c>
      <c r="D139" s="360" t="n">
        <v>2</v>
      </c>
      <c r="E139" s="360" t="n">
        <v>0</v>
      </c>
      <c r="F139" s="360">
        <f>ROUND(F138*0.22,O139)</f>
        <v/>
      </c>
      <c r="G139" s="360" t="inlineStr">
        <is>
          <t>и2</t>
        </is>
      </c>
      <c r="H139" s="360" t="inlineStr">
        <is>
          <t>НДС 22%</t>
        </is>
      </c>
      <c r="I139" s="360" t="n"/>
      <c r="J139" s="360" t="n"/>
      <c r="K139" s="360" t="n">
        <v>212</v>
      </c>
      <c r="L139" s="360" t="n">
        <v>29</v>
      </c>
      <c r="M139" s="360" t="n">
        <v>0</v>
      </c>
      <c r="N139" s="360" t="inlineStr"/>
      <c r="O139" s="360" t="n">
        <v>0</v>
      </c>
      <c r="P139" s="360" t="n"/>
      <c r="Q139" s="360" t="n"/>
      <c r="R139" s="360" t="n"/>
      <c r="S139" s="360" t="n"/>
      <c r="T139" s="360" t="n"/>
      <c r="U139" s="360" t="n"/>
      <c r="V139" s="360" t="n"/>
      <c r="W139" s="360" t="n">
        <v>0</v>
      </c>
      <c r="X139" s="360" t="n">
        <v>1</v>
      </c>
      <c r="Y139" s="360" t="n">
        <v>0</v>
      </c>
      <c r="Z139" s="360" t="n"/>
      <c r="AA139" s="360" t="n"/>
      <c r="AB139" s="360" t="n"/>
    </row>
    <row r="140">
      <c r="A140" s="360" t="n">
        <v>50</v>
      </c>
      <c r="B140" s="360" t="n">
        <v>0</v>
      </c>
      <c r="C140" s="360" t="n">
        <v>0</v>
      </c>
      <c r="D140" s="360" t="n">
        <v>2</v>
      </c>
      <c r="E140" s="360" t="n">
        <v>213</v>
      </c>
      <c r="F140" s="360">
        <f>ROUND(F138+F139,O140)</f>
        <v/>
      </c>
      <c r="G140" s="360" t="inlineStr">
        <is>
          <t>и3</t>
        </is>
      </c>
      <c r="H140" s="360" t="inlineStr">
        <is>
          <t>Всего</t>
        </is>
      </c>
      <c r="I140" s="360" t="n"/>
      <c r="J140" s="360" t="n"/>
      <c r="K140" s="360" t="n">
        <v>212</v>
      </c>
      <c r="L140" s="360" t="n">
        <v>30</v>
      </c>
      <c r="M140" s="360" t="n">
        <v>0</v>
      </c>
      <c r="N140" s="360" t="inlineStr"/>
      <c r="O140" s="360" t="n">
        <v>0</v>
      </c>
      <c r="P140" s="360" t="n"/>
      <c r="Q140" s="360" t="n"/>
      <c r="R140" s="360" t="n"/>
      <c r="S140" s="360" t="n"/>
      <c r="T140" s="360" t="n"/>
      <c r="U140" s="360" t="n"/>
      <c r="V140" s="360" t="n"/>
      <c r="W140" s="360" t="n">
        <v>0</v>
      </c>
      <c r="X140" s="360" t="n">
        <v>1</v>
      </c>
      <c r="Y140" s="360" t="n">
        <v>0</v>
      </c>
      <c r="Z140" s="360" t="n"/>
      <c r="AA140" s="360" t="n"/>
      <c r="AB140" s="360" t="n"/>
    </row>
    <row r="142">
      <c r="A142" s="356" t="n">
        <v>3</v>
      </c>
      <c r="B142" s="356" t="n">
        <v>0</v>
      </c>
      <c r="C142" s="356" t="n"/>
      <c r="D142" s="356">
        <f>ROW(A150)</f>
        <v/>
      </c>
      <c r="E142" s="356" t="n"/>
      <c r="F142" s="356" t="inlineStr">
        <is>
          <t>Новая локальная смета</t>
        </is>
      </c>
      <c r="G142" s="356" t="inlineStr">
        <is>
          <t>Первомайская, д.36</t>
        </is>
      </c>
      <c r="H142" s="356" t="inlineStr"/>
      <c r="I142" s="356" t="n">
        <v>0</v>
      </c>
      <c r="J142" s="356" t="inlineStr"/>
      <c r="K142" s="356" t="n">
        <v>-1</v>
      </c>
      <c r="L142" s="356" t="inlineStr">
        <is>
          <t>Новая локальная смета</t>
        </is>
      </c>
      <c r="M142" s="356" t="inlineStr"/>
      <c r="N142" s="356" t="n"/>
      <c r="O142" s="356" t="n"/>
      <c r="P142" s="356" t="n"/>
      <c r="Q142" s="356" t="n"/>
      <c r="R142" s="356" t="n"/>
      <c r="S142" s="356" t="n">
        <v>0</v>
      </c>
      <c r="T142" s="356" t="n"/>
      <c r="U142" s="356" t="inlineStr"/>
      <c r="V142" s="356" t="n">
        <v>0</v>
      </c>
      <c r="W142" s="356" t="n"/>
      <c r="X142" s="356" t="n"/>
      <c r="Y142" s="356" t="n"/>
      <c r="Z142" s="356" t="n"/>
      <c r="AA142" s="356" t="n"/>
      <c r="AB142" s="356" t="inlineStr"/>
      <c r="AC142" s="356" t="inlineStr"/>
      <c r="AD142" s="356" t="inlineStr"/>
      <c r="AE142" s="356" t="inlineStr"/>
      <c r="AF142" s="356" t="inlineStr"/>
      <c r="AG142" s="356" t="inlineStr"/>
      <c r="AH142" s="356" t="n"/>
      <c r="AI142" s="356" t="n"/>
      <c r="AJ142" s="356" t="n"/>
      <c r="AK142" s="356" t="n"/>
      <c r="AL142" s="356" t="n"/>
      <c r="AM142" s="356" t="n"/>
      <c r="AN142" s="356" t="n"/>
      <c r="AO142" s="356" t="n"/>
      <c r="AP142" s="356" t="inlineStr"/>
      <c r="AQ142" s="356" t="inlineStr"/>
      <c r="AR142" s="356" t="inlineStr"/>
      <c r="AS142" s="356" t="n"/>
      <c r="AT142" s="356" t="n"/>
      <c r="AU142" s="356" t="n"/>
      <c r="AV142" s="356" t="n"/>
      <c r="AW142" s="356" t="n"/>
      <c r="AX142" s="356" t="n"/>
      <c r="AY142" s="356" t="n"/>
      <c r="AZ142" s="356" t="inlineStr"/>
      <c r="BA142" s="356" t="n"/>
      <c r="BB142" s="356" t="inlineStr"/>
      <c r="BC142" s="356" t="inlineStr"/>
      <c r="BD142" s="356" t="inlineStr"/>
      <c r="BE142" s="356" t="inlineStr"/>
      <c r="BF142" s="356" t="inlineStr"/>
      <c r="BG142" s="356" t="inlineStr"/>
      <c r="BH142" s="356" t="inlineStr"/>
      <c r="BI142" s="356" t="inlineStr"/>
      <c r="BJ142" s="356" t="inlineStr"/>
      <c r="BK142" s="356" t="inlineStr"/>
      <c r="BL142" s="356" t="inlineStr"/>
      <c r="BM142" s="356" t="inlineStr"/>
      <c r="BN142" s="356" t="inlineStr"/>
      <c r="BO142" s="356" t="inlineStr"/>
      <c r="BP142" s="356" t="inlineStr"/>
      <c r="BQ142" s="356" t="n"/>
      <c r="BR142" s="356" t="n"/>
      <c r="BS142" s="356" t="n"/>
      <c r="BT142" s="356" t="n"/>
      <c r="BU142" s="356" t="n"/>
      <c r="BV142" s="356" t="n"/>
      <c r="BW142" s="356" t="n"/>
      <c r="BX142" s="356" t="n">
        <v>0</v>
      </c>
      <c r="BY142" s="356" t="n"/>
      <c r="BZ142" s="356" t="n"/>
      <c r="CA142" s="356" t="n"/>
      <c r="CB142" s="356" t="n"/>
      <c r="CC142" s="356" t="n"/>
      <c r="CD142" s="356" t="n"/>
      <c r="CE142" s="356" t="n"/>
      <c r="CF142" s="356" t="n">
        <v>0</v>
      </c>
      <c r="CG142" s="356" t="n">
        <v>0</v>
      </c>
      <c r="CH142" s="356" t="n"/>
      <c r="CI142" s="356" t="inlineStr"/>
      <c r="CJ142" s="356" t="inlineStr"/>
      <c r="CK142" s="0" t="inlineStr"/>
      <c r="CL142" s="0" t="inlineStr"/>
      <c r="CM142" s="0" t="inlineStr"/>
      <c r="CN142" s="0" t="inlineStr"/>
      <c r="CO142" s="0" t="inlineStr"/>
      <c r="CP142" s="0" t="inlineStr"/>
      <c r="CQ142" s="0" t="inlineStr"/>
    </row>
    <row r="144">
      <c r="A144" s="358" t="n">
        <v>52</v>
      </c>
      <c r="B144" s="358">
        <f>B150</f>
        <v/>
      </c>
      <c r="C144" s="358">
        <f>C150</f>
        <v/>
      </c>
      <c r="D144" s="358">
        <f>D150</f>
        <v/>
      </c>
      <c r="E144" s="358">
        <f>E150</f>
        <v/>
      </c>
      <c r="F144" s="358">
        <f>F150</f>
        <v/>
      </c>
      <c r="G144" s="358">
        <f>G150</f>
        <v/>
      </c>
      <c r="H144" s="358" t="n"/>
      <c r="I144" s="358" t="n"/>
      <c r="J144" s="358" t="n"/>
      <c r="K144" s="358" t="n"/>
      <c r="L144" s="358" t="n"/>
      <c r="M144" s="358" t="n"/>
      <c r="N144" s="358" t="n"/>
      <c r="O144" s="358">
        <f>O150</f>
        <v/>
      </c>
      <c r="P144" s="358">
        <f>P150</f>
        <v/>
      </c>
      <c r="Q144" s="358">
        <f>Q150</f>
        <v/>
      </c>
      <c r="R144" s="358">
        <f>R150</f>
        <v/>
      </c>
      <c r="S144" s="358">
        <f>S150</f>
        <v/>
      </c>
      <c r="T144" s="358">
        <f>T150</f>
        <v/>
      </c>
      <c r="U144" s="358">
        <f>U150</f>
        <v/>
      </c>
      <c r="V144" s="358">
        <f>V150</f>
        <v/>
      </c>
      <c r="W144" s="358">
        <f>W150</f>
        <v/>
      </c>
      <c r="X144" s="358">
        <f>X150</f>
        <v/>
      </c>
      <c r="Y144" s="358">
        <f>Y150</f>
        <v/>
      </c>
      <c r="Z144" s="358">
        <f>Z150</f>
        <v/>
      </c>
      <c r="AA144" s="358">
        <f>AA150</f>
        <v/>
      </c>
      <c r="AB144" s="358">
        <f>AB150</f>
        <v/>
      </c>
      <c r="AC144" s="358">
        <f>AC150</f>
        <v/>
      </c>
      <c r="AD144" s="358">
        <f>AD150</f>
        <v/>
      </c>
      <c r="AE144" s="358">
        <f>AE150</f>
        <v/>
      </c>
      <c r="AF144" s="358">
        <f>AF150</f>
        <v/>
      </c>
      <c r="AG144" s="358">
        <f>AG150</f>
        <v/>
      </c>
      <c r="AH144" s="358">
        <f>AH150</f>
        <v/>
      </c>
      <c r="AI144" s="358">
        <f>AI150</f>
        <v/>
      </c>
      <c r="AJ144" s="358">
        <f>AJ150</f>
        <v/>
      </c>
      <c r="AK144" s="358">
        <f>AK150</f>
        <v/>
      </c>
      <c r="AL144" s="358">
        <f>AL150</f>
        <v/>
      </c>
      <c r="AM144" s="358">
        <f>AM150</f>
        <v/>
      </c>
      <c r="AN144" s="358">
        <f>AN150</f>
        <v/>
      </c>
      <c r="AO144" s="358">
        <f>AO150</f>
        <v/>
      </c>
      <c r="AP144" s="358">
        <f>AP150</f>
        <v/>
      </c>
      <c r="AQ144" s="358">
        <f>AQ150</f>
        <v/>
      </c>
      <c r="AR144" s="358">
        <f>AR150</f>
        <v/>
      </c>
      <c r="AS144" s="358">
        <f>AS150</f>
        <v/>
      </c>
      <c r="AT144" s="358">
        <f>AT150</f>
        <v/>
      </c>
      <c r="AU144" s="358">
        <f>AU150</f>
        <v/>
      </c>
      <c r="AV144" s="358">
        <f>AV150</f>
        <v/>
      </c>
      <c r="AW144" s="358">
        <f>AW150</f>
        <v/>
      </c>
      <c r="AX144" s="358">
        <f>AX150</f>
        <v/>
      </c>
      <c r="AY144" s="358">
        <f>AY150</f>
        <v/>
      </c>
      <c r="AZ144" s="358">
        <f>AZ150</f>
        <v/>
      </c>
      <c r="BA144" s="358">
        <f>BA150</f>
        <v/>
      </c>
      <c r="BB144" s="358">
        <f>BB150</f>
        <v/>
      </c>
      <c r="BC144" s="358">
        <f>BC150</f>
        <v/>
      </c>
      <c r="BD144" s="358">
        <f>BD150</f>
        <v/>
      </c>
      <c r="BE144" s="358">
        <f>BE150</f>
        <v/>
      </c>
      <c r="BF144" s="358">
        <f>BF150</f>
        <v/>
      </c>
      <c r="BG144" s="358">
        <f>BG150</f>
        <v/>
      </c>
      <c r="BH144" s="358">
        <f>BH150</f>
        <v/>
      </c>
      <c r="BI144" s="358">
        <f>BI150</f>
        <v/>
      </c>
      <c r="BJ144" s="358">
        <f>BJ150</f>
        <v/>
      </c>
      <c r="BK144" s="358">
        <f>BK150</f>
        <v/>
      </c>
      <c r="BL144" s="358">
        <f>BL150</f>
        <v/>
      </c>
      <c r="BM144" s="358">
        <f>BM150</f>
        <v/>
      </c>
      <c r="BN144" s="358">
        <f>BN150</f>
        <v/>
      </c>
      <c r="BO144" s="358">
        <f>BO150</f>
        <v/>
      </c>
      <c r="BP144" s="358">
        <f>BP150</f>
        <v/>
      </c>
      <c r="BQ144" s="358">
        <f>BQ150</f>
        <v/>
      </c>
      <c r="BR144" s="358">
        <f>BR150</f>
        <v/>
      </c>
      <c r="BS144" s="358">
        <f>BS150</f>
        <v/>
      </c>
      <c r="BT144" s="358">
        <f>BT150</f>
        <v/>
      </c>
      <c r="BU144" s="358">
        <f>BU150</f>
        <v/>
      </c>
      <c r="BV144" s="358">
        <f>BV150</f>
        <v/>
      </c>
      <c r="BW144" s="358">
        <f>BW150</f>
        <v/>
      </c>
      <c r="BX144" s="358">
        <f>BX150</f>
        <v/>
      </c>
      <c r="BY144" s="358">
        <f>BY150</f>
        <v/>
      </c>
      <c r="BZ144" s="358">
        <f>BZ150</f>
        <v/>
      </c>
      <c r="CA144" s="358">
        <f>CA150</f>
        <v/>
      </c>
      <c r="CB144" s="358">
        <f>CB150</f>
        <v/>
      </c>
      <c r="CC144" s="358">
        <f>CC150</f>
        <v/>
      </c>
      <c r="CD144" s="358">
        <f>CD150</f>
        <v/>
      </c>
      <c r="CE144" s="358">
        <f>CE150</f>
        <v/>
      </c>
      <c r="CF144" s="358">
        <f>CF150</f>
        <v/>
      </c>
      <c r="CG144" s="358">
        <f>CG150</f>
        <v/>
      </c>
      <c r="CH144" s="358">
        <f>CH150</f>
        <v/>
      </c>
      <c r="CI144" s="358">
        <f>CI150</f>
        <v/>
      </c>
      <c r="CJ144" s="358">
        <f>CJ150</f>
        <v/>
      </c>
      <c r="CK144" s="358">
        <f>CK150</f>
        <v/>
      </c>
      <c r="CL144" s="358">
        <f>CL150</f>
        <v/>
      </c>
      <c r="CM144" s="358">
        <f>CM150</f>
        <v/>
      </c>
      <c r="CN144" s="358">
        <f>CN150</f>
        <v/>
      </c>
      <c r="CO144" s="358">
        <f>CO150</f>
        <v/>
      </c>
      <c r="CP144" s="358">
        <f>CP150</f>
        <v/>
      </c>
      <c r="CQ144" s="358">
        <f>CQ150</f>
        <v/>
      </c>
      <c r="CR144" s="358">
        <f>CR150</f>
        <v/>
      </c>
      <c r="CS144" s="358">
        <f>CS150</f>
        <v/>
      </c>
      <c r="CT144" s="358">
        <f>CT150</f>
        <v/>
      </c>
      <c r="CU144" s="358">
        <f>CU150</f>
        <v/>
      </c>
      <c r="CV144" s="358">
        <f>CV150</f>
        <v/>
      </c>
      <c r="CW144" s="358">
        <f>CW150</f>
        <v/>
      </c>
      <c r="CX144" s="358">
        <f>CX150</f>
        <v/>
      </c>
      <c r="CY144" s="358">
        <f>CY150</f>
        <v/>
      </c>
      <c r="CZ144" s="358">
        <f>CZ150</f>
        <v/>
      </c>
      <c r="DA144" s="358">
        <f>DA150</f>
        <v/>
      </c>
      <c r="DB144" s="358">
        <f>DB150</f>
        <v/>
      </c>
      <c r="DC144" s="358">
        <f>DC150</f>
        <v/>
      </c>
      <c r="DD144" s="358">
        <f>DD150</f>
        <v/>
      </c>
      <c r="DE144" s="358">
        <f>DE150</f>
        <v/>
      </c>
      <c r="DF144" s="358">
        <f>DF150</f>
        <v/>
      </c>
      <c r="DG144" s="359">
        <f>DG150</f>
        <v/>
      </c>
      <c r="DH144" s="359">
        <f>DH150</f>
        <v/>
      </c>
      <c r="DI144" s="359">
        <f>DI150</f>
        <v/>
      </c>
      <c r="DJ144" s="359">
        <f>DJ150</f>
        <v/>
      </c>
      <c r="DK144" s="359">
        <f>DK150</f>
        <v/>
      </c>
      <c r="DL144" s="359">
        <f>DL150</f>
        <v/>
      </c>
      <c r="DM144" s="359">
        <f>DM150</f>
        <v/>
      </c>
      <c r="DN144" s="359">
        <f>DN150</f>
        <v/>
      </c>
      <c r="DO144" s="359">
        <f>DO150</f>
        <v/>
      </c>
      <c r="DP144" s="359">
        <f>DP150</f>
        <v/>
      </c>
      <c r="DQ144" s="359">
        <f>DQ150</f>
        <v/>
      </c>
      <c r="DR144" s="359">
        <f>DR150</f>
        <v/>
      </c>
      <c r="DS144" s="359">
        <f>DS150</f>
        <v/>
      </c>
      <c r="DT144" s="359">
        <f>DT150</f>
        <v/>
      </c>
      <c r="DU144" s="359">
        <f>DU150</f>
        <v/>
      </c>
      <c r="DV144" s="359">
        <f>DV150</f>
        <v/>
      </c>
      <c r="DW144" s="359">
        <f>DW150</f>
        <v/>
      </c>
      <c r="DX144" s="359">
        <f>DX150</f>
        <v/>
      </c>
      <c r="DY144" s="359">
        <f>DY150</f>
        <v/>
      </c>
      <c r="DZ144" s="359">
        <f>DZ150</f>
        <v/>
      </c>
      <c r="EA144" s="359">
        <f>EA150</f>
        <v/>
      </c>
      <c r="EB144" s="359">
        <f>EB150</f>
        <v/>
      </c>
      <c r="EC144" s="359">
        <f>EC150</f>
        <v/>
      </c>
      <c r="ED144" s="359">
        <f>ED150</f>
        <v/>
      </c>
      <c r="EE144" s="359">
        <f>EE150</f>
        <v/>
      </c>
      <c r="EF144" s="359">
        <f>EF150</f>
        <v/>
      </c>
      <c r="EG144" s="359">
        <f>EG150</f>
        <v/>
      </c>
      <c r="EH144" s="359">
        <f>EH150</f>
        <v/>
      </c>
      <c r="EI144" s="359">
        <f>EI150</f>
        <v/>
      </c>
      <c r="EJ144" s="359">
        <f>EJ150</f>
        <v/>
      </c>
      <c r="EK144" s="359">
        <f>EK150</f>
        <v/>
      </c>
      <c r="EL144" s="359">
        <f>EL150</f>
        <v/>
      </c>
      <c r="EM144" s="359">
        <f>EM150</f>
        <v/>
      </c>
      <c r="EN144" s="359">
        <f>EN150</f>
        <v/>
      </c>
      <c r="EO144" s="359">
        <f>EO150</f>
        <v/>
      </c>
      <c r="EP144" s="359">
        <f>EP150</f>
        <v/>
      </c>
      <c r="EQ144" s="359">
        <f>EQ150</f>
        <v/>
      </c>
      <c r="ER144" s="359">
        <f>ER150</f>
        <v/>
      </c>
      <c r="ES144" s="359">
        <f>ES150</f>
        <v/>
      </c>
      <c r="ET144" s="359">
        <f>ET150</f>
        <v/>
      </c>
      <c r="EU144" s="359">
        <f>EU150</f>
        <v/>
      </c>
      <c r="EV144" s="359">
        <f>EV150</f>
        <v/>
      </c>
      <c r="EW144" s="359">
        <f>EW150</f>
        <v/>
      </c>
      <c r="EX144" s="359">
        <f>EX150</f>
        <v/>
      </c>
      <c r="EY144" s="359">
        <f>EY150</f>
        <v/>
      </c>
      <c r="EZ144" s="359">
        <f>EZ150</f>
        <v/>
      </c>
      <c r="FA144" s="359">
        <f>FA150</f>
        <v/>
      </c>
      <c r="FB144" s="359">
        <f>FB150</f>
        <v/>
      </c>
      <c r="FC144" s="359">
        <f>FC150</f>
        <v/>
      </c>
      <c r="FD144" s="359">
        <f>FD150</f>
        <v/>
      </c>
      <c r="FE144" s="359">
        <f>FE150</f>
        <v/>
      </c>
      <c r="FF144" s="359">
        <f>FF150</f>
        <v/>
      </c>
      <c r="FG144" s="359">
        <f>FG150</f>
        <v/>
      </c>
      <c r="FH144" s="359">
        <f>FH150</f>
        <v/>
      </c>
      <c r="FI144" s="359">
        <f>FI150</f>
        <v/>
      </c>
      <c r="FJ144" s="359">
        <f>FJ150</f>
        <v/>
      </c>
      <c r="FK144" s="359">
        <f>FK150</f>
        <v/>
      </c>
      <c r="FL144" s="359">
        <f>FL150</f>
        <v/>
      </c>
      <c r="FM144" s="359">
        <f>FM150</f>
        <v/>
      </c>
      <c r="FN144" s="359">
        <f>FN150</f>
        <v/>
      </c>
      <c r="FO144" s="359">
        <f>FO150</f>
        <v/>
      </c>
      <c r="FP144" s="359">
        <f>FP150</f>
        <v/>
      </c>
      <c r="FQ144" s="359">
        <f>FQ150</f>
        <v/>
      </c>
      <c r="FR144" s="359">
        <f>FR150</f>
        <v/>
      </c>
      <c r="FS144" s="359">
        <f>FS150</f>
        <v/>
      </c>
      <c r="FT144" s="359">
        <f>FT150</f>
        <v/>
      </c>
      <c r="FU144" s="359">
        <f>FU150</f>
        <v/>
      </c>
      <c r="FV144" s="359">
        <f>FV150</f>
        <v/>
      </c>
      <c r="FW144" s="359">
        <f>FW150</f>
        <v/>
      </c>
      <c r="FX144" s="359">
        <f>FX150</f>
        <v/>
      </c>
      <c r="FY144" s="359">
        <f>FY150</f>
        <v/>
      </c>
      <c r="FZ144" s="359">
        <f>FZ150</f>
        <v/>
      </c>
      <c r="GA144" s="359">
        <f>GA150</f>
        <v/>
      </c>
      <c r="GB144" s="359">
        <f>GB150</f>
        <v/>
      </c>
      <c r="GC144" s="359">
        <f>GC150</f>
        <v/>
      </c>
      <c r="GD144" s="359">
        <f>GD150</f>
        <v/>
      </c>
      <c r="GE144" s="359">
        <f>GE150</f>
        <v/>
      </c>
      <c r="GF144" s="359">
        <f>GF150</f>
        <v/>
      </c>
      <c r="GG144" s="359">
        <f>GG150</f>
        <v/>
      </c>
      <c r="GH144" s="359">
        <f>GH150</f>
        <v/>
      </c>
      <c r="GI144" s="359">
        <f>GI150</f>
        <v/>
      </c>
      <c r="GJ144" s="359">
        <f>GJ150</f>
        <v/>
      </c>
      <c r="GK144" s="359">
        <f>GK150</f>
        <v/>
      </c>
      <c r="GL144" s="359">
        <f>GL150</f>
        <v/>
      </c>
      <c r="GM144" s="359">
        <f>GM150</f>
        <v/>
      </c>
      <c r="GN144" s="359">
        <f>GN150</f>
        <v/>
      </c>
      <c r="GO144" s="359">
        <f>GO150</f>
        <v/>
      </c>
      <c r="GP144" s="359">
        <f>GP150</f>
        <v/>
      </c>
      <c r="GQ144" s="359">
        <f>GQ150</f>
        <v/>
      </c>
      <c r="GR144" s="359">
        <f>GR150</f>
        <v/>
      </c>
      <c r="GS144" s="359">
        <f>GS150</f>
        <v/>
      </c>
      <c r="GT144" s="359">
        <f>GT150</f>
        <v/>
      </c>
      <c r="GU144" s="359">
        <f>GU150</f>
        <v/>
      </c>
      <c r="GV144" s="359">
        <f>GV150</f>
        <v/>
      </c>
      <c r="GW144" s="359">
        <f>GW150</f>
        <v/>
      </c>
      <c r="GX144" s="359">
        <f>GX150</f>
        <v/>
      </c>
    </row>
    <row r="146">
      <c r="A146" s="0" t="n">
        <v>17</v>
      </c>
      <c r="B146" s="0" t="n">
        <v>0</v>
      </c>
      <c r="C146" s="0">
        <f>ROW(SmtRes!A39)</f>
        <v/>
      </c>
      <c r="D146" s="0">
        <f>ROW(EtalonRes!A39)</f>
        <v/>
      </c>
      <c r="E146" s="0" t="inlineStr">
        <is>
          <t>1</t>
        </is>
      </c>
      <c r="F146" s="0" t="inlineStr">
        <is>
          <t>61-10-1</t>
        </is>
      </c>
      <c r="G146" s="0" t="inlineStr">
        <is>
          <t>Ремонт штукатурки гладких фасадов по камню и бетону с земли и лесов цементно-известковым раствором площадью отдельных мест до 5 м2 толщиной слоя до 20 мм</t>
        </is>
      </c>
      <c r="H146" s="0" t="inlineStr">
        <is>
          <t>100 м2 отремонтированной поверхности</t>
        </is>
      </c>
      <c r="I146" s="0">
        <f>ROUND(ROUND(2.2/100,4),7)</f>
        <v/>
      </c>
      <c r="J146" s="0" t="n">
        <v>0</v>
      </c>
      <c r="K146" s="0">
        <f>ROUND(ROUND(2.2/100,4),7)</f>
        <v/>
      </c>
      <c r="O146" s="0">
        <f>ROUND(CP146,0)</f>
        <v/>
      </c>
      <c r="P146" s="0">
        <f>ROUND(CQ146*I146,0)</f>
        <v/>
      </c>
      <c r="Q146" s="0">
        <f>(ROUND((ROUND(((ET146)*I146),0)*BB146),0)+ROUND((ROUND(((AE146-(EU146))*I146),0)*BS146),0))</f>
        <v/>
      </c>
      <c r="R146" s="0">
        <f>(ROUND((ROUND(((EU146)*I146),0)*BS146),0)+ROUND((ROUND(((AE146-(EU146))*I146),0)*BS146),0))</f>
        <v/>
      </c>
      <c r="S146" s="0">
        <f>ROUND(CT146*I146,0)</f>
        <v/>
      </c>
      <c r="T146" s="0">
        <f>ROUND(CU146*I146,0)</f>
        <v/>
      </c>
      <c r="U146" s="0">
        <f>ROUND(CV146*I146,7)</f>
        <v/>
      </c>
      <c r="V146" s="0">
        <f>ROUND(CW146*I146,7)</f>
        <v/>
      </c>
      <c r="W146" s="0">
        <f>ROUND(CX146*I146,0)</f>
        <v/>
      </c>
      <c r="X146" s="0">
        <f>ROUND(CY146,0)</f>
        <v/>
      </c>
      <c r="Y146" s="0">
        <f>ROUND(CZ146,0)</f>
        <v/>
      </c>
      <c r="AA146" s="0" t="n">
        <v>78845955</v>
      </c>
      <c r="AB146" s="0">
        <f>ROUND((AC146+AD146+AF146),2)</f>
        <v/>
      </c>
      <c r="AC146" s="0">
        <f>ROUND((ES146),2)</f>
        <v/>
      </c>
      <c r="AD146" s="0">
        <f>ROUND((((ET146)-(EU146))+AE146),2)</f>
        <v/>
      </c>
      <c r="AE146" s="0">
        <f>ROUND((EU146),2)</f>
        <v/>
      </c>
      <c r="AF146" s="0">
        <f>ROUND((EV146),2)</f>
        <v/>
      </c>
      <c r="AG146" s="0">
        <f>ROUND((AP146),2)</f>
        <v/>
      </c>
      <c r="AH146" s="0">
        <f>(EW146)</f>
        <v/>
      </c>
      <c r="AI146" s="0">
        <f>(EX146)</f>
        <v/>
      </c>
      <c r="AJ146" s="0">
        <f>(AS146)</f>
        <v/>
      </c>
      <c r="AK146" s="0" t="n">
        <v>2905.5</v>
      </c>
      <c r="AL146" s="0" t="n">
        <v>1140.21</v>
      </c>
      <c r="AM146" s="0" t="n">
        <v>1.21</v>
      </c>
      <c r="AN146" s="0" t="n">
        <v>0</v>
      </c>
      <c r="AO146" s="0" t="n">
        <v>1764.08</v>
      </c>
      <c r="AP146" s="0" t="n">
        <v>0</v>
      </c>
      <c r="AQ146" s="0" t="n">
        <v>201.84</v>
      </c>
      <c r="AR146" s="0" t="n">
        <v>0</v>
      </c>
      <c r="AS146" s="0" t="n">
        <v>0</v>
      </c>
      <c r="AT146" s="0" t="n">
        <v>89</v>
      </c>
      <c r="AU146" s="0" t="n">
        <v>44</v>
      </c>
      <c r="AV146" s="0" t="n">
        <v>1</v>
      </c>
      <c r="AW146" s="0" t="n">
        <v>1</v>
      </c>
      <c r="AZ146" s="0" t="n">
        <v>1</v>
      </c>
      <c r="BA146" s="0" t="n">
        <v>52.25</v>
      </c>
      <c r="BB146" s="0" t="n">
        <v>12.08</v>
      </c>
      <c r="BC146" s="0" t="n">
        <v>10.13</v>
      </c>
      <c r="BD146" s="0" t="inlineStr"/>
      <c r="BE146" s="0" t="inlineStr"/>
      <c r="BF146" s="0" t="inlineStr"/>
      <c r="BG146" s="0" t="inlineStr"/>
      <c r="BH146" s="0" t="n">
        <v>0</v>
      </c>
      <c r="BI146" s="0" t="n">
        <v>1</v>
      </c>
      <c r="BJ146" s="0" t="inlineStr">
        <is>
          <t>ТЕРр Московской обл., 61-10-1, приказ Минстроя России №675/пр от 28.02.2017 № 263/пр</t>
        </is>
      </c>
      <c r="BM146" s="0" t="n">
        <v>61001</v>
      </c>
      <c r="BN146" s="0" t="n">
        <v>0</v>
      </c>
      <c r="BO146" s="0" t="inlineStr">
        <is>
          <t>61-10-1</t>
        </is>
      </c>
      <c r="BP146" s="0" t="n">
        <v>1</v>
      </c>
      <c r="BQ146" s="0" t="n">
        <v>6</v>
      </c>
      <c r="BR146" s="0" t="n">
        <v>0</v>
      </c>
      <c r="BS146" s="0" t="n">
        <v>52.25</v>
      </c>
      <c r="BT146" s="0" t="n">
        <v>1</v>
      </c>
      <c r="BU146" s="0" t="n">
        <v>1</v>
      </c>
      <c r="BV146" s="0" t="n">
        <v>1</v>
      </c>
      <c r="BW146" s="0" t="n">
        <v>1</v>
      </c>
      <c r="BX146" s="0" t="n">
        <v>1</v>
      </c>
      <c r="BY146" s="0" t="inlineStr"/>
      <c r="BZ146" s="0" t="n">
        <v>89</v>
      </c>
      <c r="CA146" s="0" t="n">
        <v>44</v>
      </c>
      <c r="CB146" s="0" t="inlineStr"/>
      <c r="CE146" s="0" t="n">
        <v>12</v>
      </c>
      <c r="CF146" s="0" t="n">
        <v>0</v>
      </c>
      <c r="CG146" s="0" t="n">
        <v>0</v>
      </c>
      <c r="CM146" s="0" t="n">
        <v>0</v>
      </c>
      <c r="CN146" s="0" t="inlineStr"/>
      <c r="CO146" s="0" t="n">
        <v>0</v>
      </c>
      <c r="CP146" s="0">
        <f>(P146+Q146+S146)</f>
        <v/>
      </c>
      <c r="CQ146" s="0">
        <f>AC146*BC146</f>
        <v/>
      </c>
      <c r="CR146" s="0">
        <f>(ROUND((ROUND(((ET146)*1),0)*BB146),0)+ROUND((ROUND(((AE146-(EU146))*1),0)*BS146),0))</f>
        <v/>
      </c>
      <c r="CS146" s="0">
        <f>(ROUND((ROUND(((EU146)*1),0)*BS146),0)+ROUND((ROUND(((AE146-(EU146))*1),0)*BS146),0))</f>
        <v/>
      </c>
      <c r="CT146" s="0">
        <f>AF146*BA146</f>
        <v/>
      </c>
      <c r="CU146" s="0">
        <f>AG146</f>
        <v/>
      </c>
      <c r="CV146" s="0">
        <f>AH146</f>
        <v/>
      </c>
      <c r="CW146" s="0">
        <f>AI146</f>
        <v/>
      </c>
      <c r="CX146" s="0">
        <f>AJ146</f>
        <v/>
      </c>
      <c r="CY146" s="0">
        <f>(((S146+R146)*AT146)/100)</f>
        <v/>
      </c>
      <c r="CZ146" s="0">
        <f>(((S146+R146)*AU146)/100)</f>
        <v/>
      </c>
      <c r="DC146" s="0" t="inlineStr"/>
      <c r="DD146" s="0" t="inlineStr"/>
      <c r="DE146" s="0" t="inlineStr"/>
      <c r="DF146" s="0" t="inlineStr"/>
      <c r="DG146" s="0" t="inlineStr"/>
      <c r="DH146" s="0" t="inlineStr"/>
      <c r="DI146" s="0" t="inlineStr"/>
      <c r="DJ146" s="0" t="inlineStr"/>
      <c r="DK146" s="0" t="inlineStr"/>
      <c r="DL146" s="0" t="inlineStr"/>
      <c r="DM146" s="0" t="inlineStr"/>
      <c r="DN146" s="0" t="n">
        <v>0</v>
      </c>
      <c r="DO146" s="0" t="n">
        <v>0</v>
      </c>
      <c r="DP146" s="0" t="n">
        <v>1</v>
      </c>
      <c r="DQ146" s="0" t="n">
        <v>1</v>
      </c>
      <c r="DU146" s="0" t="n">
        <v>1013</v>
      </c>
      <c r="DV146" s="0" t="inlineStr">
        <is>
          <t>100 м2 отремонтированной поверхности</t>
        </is>
      </c>
      <c r="DW146" s="0" t="inlineStr">
        <is>
          <t>100 м2 отремонтированной поверхности</t>
        </is>
      </c>
      <c r="DX146" s="0" t="n">
        <v>1</v>
      </c>
      <c r="DZ146" s="0" t="inlineStr"/>
      <c r="EA146" s="0" t="inlineStr"/>
      <c r="EB146" s="0" t="inlineStr"/>
      <c r="EC146" s="0" t="inlineStr"/>
      <c r="EE146" s="0" t="n">
        <v>78725979</v>
      </c>
      <c r="EF146" s="0" t="n">
        <v>6</v>
      </c>
      <c r="EG146" s="0" t="inlineStr">
        <is>
          <t>Ремонтно-строительные работы</t>
        </is>
      </c>
      <c r="EH146" s="0" t="n">
        <v>95</v>
      </c>
      <c r="EI146" s="0" t="inlineStr">
        <is>
          <t>Штукатурные работы</t>
        </is>
      </c>
      <c r="EJ146" s="0" t="n">
        <v>1</v>
      </c>
      <c r="EK146" s="0" t="n">
        <v>61001</v>
      </c>
      <c r="EL146" s="0" t="inlineStr">
        <is>
          <t>Штукатурные работы</t>
        </is>
      </c>
      <c r="EM146" s="0" t="inlineStr">
        <is>
          <t>рФЕР-61</t>
        </is>
      </c>
      <c r="EO146" s="0" t="inlineStr"/>
      <c r="EQ146" s="0" t="n">
        <v>0</v>
      </c>
      <c r="ER146" s="0" t="n">
        <v>2905.5</v>
      </c>
      <c r="ES146" s="0" t="n">
        <v>1140.21</v>
      </c>
      <c r="ET146" s="0" t="n">
        <v>1.21</v>
      </c>
      <c r="EU146" s="0" t="n">
        <v>0</v>
      </c>
      <c r="EV146" s="0" t="n">
        <v>1764.08</v>
      </c>
      <c r="EW146" s="0" t="n">
        <v>201.84</v>
      </c>
      <c r="EX146" s="0" t="n">
        <v>0</v>
      </c>
      <c r="EY146" s="0" t="n">
        <v>0</v>
      </c>
      <c r="FQ146" s="0" t="n">
        <v>0</v>
      </c>
      <c r="FR146" s="0" t="n">
        <v>0</v>
      </c>
      <c r="FS146" s="0" t="n">
        <v>0</v>
      </c>
      <c r="FX146" s="0" t="n">
        <v>89</v>
      </c>
      <c r="FY146" s="0" t="n">
        <v>44</v>
      </c>
      <c r="GA146" s="0" t="inlineStr"/>
      <c r="GD146" s="0" t="n">
        <v>1</v>
      </c>
      <c r="GF146" s="0" t="n">
        <v>-2079694618</v>
      </c>
      <c r="GG146" s="0" t="n">
        <v>2</v>
      </c>
      <c r="GH146" s="0" t="n">
        <v>1</v>
      </c>
      <c r="GI146" s="0" t="n">
        <v>2</v>
      </c>
      <c r="GJ146" s="0" t="n">
        <v>0</v>
      </c>
      <c r="GK146" s="0" t="n">
        <v>0</v>
      </c>
      <c r="GL146" s="0">
        <f>ROUND(IF(AND(BH146=3,BI146=3,FS146&lt;&gt;0),P146,0),0)</f>
        <v/>
      </c>
      <c r="GM146" s="0">
        <f>ROUND(O146+X146+Y146,0)+GX146</f>
        <v/>
      </c>
      <c r="GN146" s="0">
        <f>IF(OR(BI146=0,BI146=1),GM146-GX146,0)</f>
        <v/>
      </c>
      <c r="GO146" s="0">
        <f>IF(BI146=2,GM146-GX146,0)</f>
        <v/>
      </c>
      <c r="GP146" s="0">
        <f>IF(BI146=4,GM146-GX146,0)</f>
        <v/>
      </c>
      <c r="GR146" s="0" t="n">
        <v>0</v>
      </c>
      <c r="GS146" s="0" t="n">
        <v>3</v>
      </c>
      <c r="GT146" s="0" t="n">
        <v>0</v>
      </c>
      <c r="GU146" s="0" t="inlineStr"/>
      <c r="GV146" s="0">
        <f>ROUND((GT146),2)</f>
        <v/>
      </c>
      <c r="GW146" s="0" t="n">
        <v>1</v>
      </c>
      <c r="GX146" s="0">
        <f>ROUND(HC146*I146,0)</f>
        <v/>
      </c>
      <c r="HA146" s="0" t="n">
        <v>0</v>
      </c>
      <c r="HB146" s="0" t="n">
        <v>0</v>
      </c>
      <c r="HC146" s="0">
        <f>GV146*GW146</f>
        <v/>
      </c>
      <c r="HE146" s="0" t="inlineStr"/>
      <c r="HF146" s="0" t="inlineStr"/>
      <c r="HM146" s="0" t="inlineStr"/>
      <c r="HN146" s="0" t="inlineStr">
        <is>
          <t>Пр/812-095.0-1</t>
        </is>
      </c>
      <c r="HO146" s="0" t="inlineStr">
        <is>
          <t>Пр/774-095.0</t>
        </is>
      </c>
      <c r="HP146" s="0" t="inlineStr">
        <is>
          <t>Штукатурные работы</t>
        </is>
      </c>
      <c r="HQ146" s="0" t="inlineStr">
        <is>
          <t>Штукатурные работы</t>
        </is>
      </c>
      <c r="HS146" s="0" t="n">
        <v>0</v>
      </c>
      <c r="IK146" s="0" t="n">
        <v>0</v>
      </c>
    </row>
    <row r="147">
      <c r="A147" s="0" t="n">
        <v>18</v>
      </c>
      <c r="B147" s="0" t="n">
        <v>0</v>
      </c>
      <c r="C147" s="0" t="n">
        <v>39</v>
      </c>
      <c r="E147" s="0" t="inlineStr">
        <is>
          <t>1,1</t>
        </is>
      </c>
      <c r="F147" s="0" t="inlineStr">
        <is>
          <t>509-9900</t>
        </is>
      </c>
      <c r="G147" s="0" t="inlineStr">
        <is>
          <t>Строительный мусор</t>
        </is>
      </c>
      <c r="H147" s="0" t="inlineStr">
        <is>
          <t>т</t>
        </is>
      </c>
      <c r="I147" s="0">
        <f>I146*J147</f>
        <v/>
      </c>
      <c r="J147" s="0" t="n">
        <v>4.840000000000001</v>
      </c>
      <c r="K147" s="0" t="n">
        <v>4.84</v>
      </c>
      <c r="O147" s="0">
        <f>ROUND(CP147,0)</f>
        <v/>
      </c>
      <c r="P147" s="0">
        <f>ROUND(CQ147*I147,0)</f>
        <v/>
      </c>
      <c r="Q147" s="0">
        <f>(ROUND((ROUND(((ET147)*I147),0)*BB147),0)+ROUND((ROUND(((AE147-(EU147))*I147),0)*BS147),0))</f>
        <v/>
      </c>
      <c r="R147" s="0">
        <f>(ROUND((ROUND(((EU147)*I147),0)*BS147),0)+ROUND((ROUND(((AE147-(EU147))*I147),0)*BS147),0))</f>
        <v/>
      </c>
      <c r="S147" s="0">
        <f>ROUND(CT147*I147,0)</f>
        <v/>
      </c>
      <c r="T147" s="0">
        <f>ROUND(CU147*I147,0)</f>
        <v/>
      </c>
      <c r="U147" s="0">
        <f>ROUND(CV147*I147,7)</f>
        <v/>
      </c>
      <c r="V147" s="0">
        <f>ROUND(CW147*I147,7)</f>
        <v/>
      </c>
      <c r="W147" s="0">
        <f>ROUND(CX147*I147,0)</f>
        <v/>
      </c>
      <c r="X147" s="0">
        <f>ROUND(CY147,0)</f>
        <v/>
      </c>
      <c r="Y147" s="0">
        <f>ROUND(CZ147,0)</f>
        <v/>
      </c>
      <c r="AA147" s="0" t="n">
        <v>78845955</v>
      </c>
      <c r="AB147" s="0">
        <f>ROUND((AC147+AD147+AF147),2)</f>
        <v/>
      </c>
      <c r="AC147" s="0">
        <f>ROUND((ES147),2)</f>
        <v/>
      </c>
      <c r="AD147" s="0">
        <f>ROUND((((ET147)-(EU147))+AE147),2)</f>
        <v/>
      </c>
      <c r="AE147" s="0">
        <f>ROUND((EU147),2)</f>
        <v/>
      </c>
      <c r="AF147" s="0">
        <f>ROUND((EV147),2)</f>
        <v/>
      </c>
      <c r="AG147" s="0">
        <f>ROUND((AP147),2)</f>
        <v/>
      </c>
      <c r="AH147" s="0">
        <f>(EW147)</f>
        <v/>
      </c>
      <c r="AI147" s="0">
        <f>(EX147)</f>
        <v/>
      </c>
      <c r="AJ147" s="0">
        <f>(AS147)</f>
        <v/>
      </c>
      <c r="AK147" s="0" t="n">
        <v>0</v>
      </c>
      <c r="AL147" s="0" t="n">
        <v>0</v>
      </c>
      <c r="AM147" s="0" t="n">
        <v>0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  <c r="AS147" s="0" t="n">
        <v>0</v>
      </c>
      <c r="AT147" s="0" t="n">
        <v>89</v>
      </c>
      <c r="AU147" s="0" t="n">
        <v>44</v>
      </c>
      <c r="AV147" s="0" t="n">
        <v>1</v>
      </c>
      <c r="AW147" s="0" t="n">
        <v>1</v>
      </c>
      <c r="AZ147" s="0" t="n">
        <v>1</v>
      </c>
      <c r="BA147" s="0" t="n">
        <v>1</v>
      </c>
      <c r="BB147" s="0" t="n">
        <v>1</v>
      </c>
      <c r="BC147" s="0" t="n">
        <v>1</v>
      </c>
      <c r="BD147" s="0" t="inlineStr"/>
      <c r="BE147" s="0" t="inlineStr"/>
      <c r="BF147" s="0" t="inlineStr"/>
      <c r="BG147" s="0" t="inlineStr"/>
      <c r="BH147" s="0" t="n">
        <v>3</v>
      </c>
      <c r="BI147" s="0" t="n">
        <v>1</v>
      </c>
      <c r="BJ147" s="0" t="inlineStr">
        <is>
          <t>ТССЦ Московской обл., 509-9900, приказ Минстроя России №675/пр от 28.02.2017 № 258/пр</t>
        </is>
      </c>
      <c r="BM147" s="0" t="n">
        <v>61001</v>
      </c>
      <c r="BN147" s="0" t="n">
        <v>0</v>
      </c>
      <c r="BO147" s="0" t="inlineStr"/>
      <c r="BP147" s="0" t="n">
        <v>0</v>
      </c>
      <c r="BQ147" s="0" t="n">
        <v>6</v>
      </c>
      <c r="BR147" s="0" t="n">
        <v>0</v>
      </c>
      <c r="BS147" s="0" t="n">
        <v>1</v>
      </c>
      <c r="BT147" s="0" t="n">
        <v>1</v>
      </c>
      <c r="BU147" s="0" t="n">
        <v>1</v>
      </c>
      <c r="BV147" s="0" t="n">
        <v>1</v>
      </c>
      <c r="BW147" s="0" t="n">
        <v>1</v>
      </c>
      <c r="BX147" s="0" t="n">
        <v>1</v>
      </c>
      <c r="BY147" s="0" t="inlineStr"/>
      <c r="BZ147" s="0" t="n">
        <v>89</v>
      </c>
      <c r="CA147" s="0" t="n">
        <v>44</v>
      </c>
      <c r="CB147" s="0" t="inlineStr"/>
      <c r="CE147" s="0" t="n">
        <v>12</v>
      </c>
      <c r="CF147" s="0" t="n">
        <v>0</v>
      </c>
      <c r="CG147" s="0" t="n">
        <v>0</v>
      </c>
      <c r="CM147" s="0" t="n">
        <v>0</v>
      </c>
      <c r="CN147" s="0" t="inlineStr"/>
      <c r="CO147" s="0" t="n">
        <v>0</v>
      </c>
      <c r="CP147" s="0">
        <f>(P147+Q147+S147)</f>
        <v/>
      </c>
      <c r="CQ147" s="0">
        <f>AC147*BC147</f>
        <v/>
      </c>
      <c r="CR147" s="0">
        <f>(ROUND((ROUND(((ET147)*1),0)*BB147),0)+ROUND((ROUND(((AE147-(EU147))*1),0)*BS147),0))</f>
        <v/>
      </c>
      <c r="CS147" s="0">
        <f>(ROUND((ROUND(((EU147)*1),0)*BS147),0)+ROUND((ROUND(((AE147-(EU147))*1),0)*BS147),0))</f>
        <v/>
      </c>
      <c r="CT147" s="0">
        <f>AF147*BA147</f>
        <v/>
      </c>
      <c r="CU147" s="0">
        <f>AG147</f>
        <v/>
      </c>
      <c r="CV147" s="0">
        <f>AH147</f>
        <v/>
      </c>
      <c r="CW147" s="0">
        <f>AI147</f>
        <v/>
      </c>
      <c r="CX147" s="0">
        <f>AJ147</f>
        <v/>
      </c>
      <c r="CY147" s="0">
        <f>(((S147+R147)*AT147)/100)</f>
        <v/>
      </c>
      <c r="CZ147" s="0">
        <f>(((S147+R147)*AU147)/100)</f>
        <v/>
      </c>
      <c r="DC147" s="0" t="inlineStr"/>
      <c r="DD147" s="0" t="inlineStr"/>
      <c r="DE147" s="0" t="inlineStr"/>
      <c r="DF147" s="0" t="inlineStr"/>
      <c r="DG147" s="0" t="inlineStr"/>
      <c r="DH147" s="0" t="inlineStr"/>
      <c r="DI147" s="0" t="inlineStr"/>
      <c r="DJ147" s="0" t="inlineStr"/>
      <c r="DK147" s="0" t="inlineStr"/>
      <c r="DL147" s="0" t="inlineStr"/>
      <c r="DM147" s="0" t="inlineStr"/>
      <c r="DN147" s="0" t="n">
        <v>0</v>
      </c>
      <c r="DO147" s="0" t="n">
        <v>0</v>
      </c>
      <c r="DP147" s="0" t="n">
        <v>1</v>
      </c>
      <c r="DQ147" s="0" t="n">
        <v>1</v>
      </c>
      <c r="DU147" s="0" t="n">
        <v>1009</v>
      </c>
      <c r="DV147" s="0" t="inlineStr">
        <is>
          <t>т</t>
        </is>
      </c>
      <c r="DW147" s="0" t="inlineStr">
        <is>
          <t>т</t>
        </is>
      </c>
      <c r="DX147" s="0" t="n">
        <v>1000</v>
      </c>
      <c r="DZ147" s="0" t="inlineStr"/>
      <c r="EA147" s="0" t="inlineStr"/>
      <c r="EB147" s="0" t="inlineStr"/>
      <c r="EC147" s="0" t="inlineStr"/>
      <c r="EE147" s="0" t="n">
        <v>78725979</v>
      </c>
      <c r="EF147" s="0" t="n">
        <v>6</v>
      </c>
      <c r="EG147" s="0" t="inlineStr">
        <is>
          <t>Ремонтно-строительные работы</t>
        </is>
      </c>
      <c r="EH147" s="0" t="n">
        <v>95</v>
      </c>
      <c r="EI147" s="0" t="inlineStr">
        <is>
          <t>Штукатурные работы</t>
        </is>
      </c>
      <c r="EJ147" s="0" t="n">
        <v>1</v>
      </c>
      <c r="EK147" s="0" t="n">
        <v>61001</v>
      </c>
      <c r="EL147" s="0" t="inlineStr">
        <is>
          <t>Штукатурные работы</t>
        </is>
      </c>
      <c r="EM147" s="0" t="inlineStr">
        <is>
          <t>рФЕР-61</t>
        </is>
      </c>
      <c r="EO147" s="0" t="inlineStr"/>
      <c r="EQ147" s="0" t="n">
        <v>0</v>
      </c>
      <c r="ER147" s="0" t="n">
        <v>0</v>
      </c>
      <c r="ES147" s="0" t="n">
        <v>0</v>
      </c>
      <c r="ET147" s="0" t="n">
        <v>0</v>
      </c>
      <c r="EU147" s="0" t="n">
        <v>0</v>
      </c>
      <c r="EV147" s="0" t="n">
        <v>0</v>
      </c>
      <c r="EW147" s="0" t="n">
        <v>0</v>
      </c>
      <c r="EX147" s="0" t="n">
        <v>0</v>
      </c>
      <c r="FQ147" s="0" t="n">
        <v>0</v>
      </c>
      <c r="FR147" s="0" t="n">
        <v>0</v>
      </c>
      <c r="FS147" s="0" t="n">
        <v>0</v>
      </c>
      <c r="FX147" s="0" t="n">
        <v>89</v>
      </c>
      <c r="FY147" s="0" t="n">
        <v>44</v>
      </c>
      <c r="GA147" s="0" t="inlineStr"/>
      <c r="GD147" s="0" t="n">
        <v>1</v>
      </c>
      <c r="GF147" s="0" t="n">
        <v>1876412176</v>
      </c>
      <c r="GG147" s="0" t="n">
        <v>2</v>
      </c>
      <c r="GH147" s="0" t="n">
        <v>1</v>
      </c>
      <c r="GI147" s="0" t="n">
        <v>-2</v>
      </c>
      <c r="GJ147" s="0" t="n">
        <v>0</v>
      </c>
      <c r="GK147" s="0" t="n">
        <v>0</v>
      </c>
      <c r="GL147" s="0">
        <f>ROUND(IF(AND(BH147=3,BI147=3,FS147&lt;&gt;0),P147,0),0)</f>
        <v/>
      </c>
      <c r="GM147" s="0">
        <f>ROUND(O147+X147+Y147,0)+GX147</f>
        <v/>
      </c>
      <c r="GN147" s="0">
        <f>IF(OR(BI147=0,BI147=1),GM147-GX147,0)</f>
        <v/>
      </c>
      <c r="GO147" s="0">
        <f>IF(BI147=2,GM147-GX147,0)</f>
        <v/>
      </c>
      <c r="GP147" s="0">
        <f>IF(BI147=4,GM147-GX147,0)</f>
        <v/>
      </c>
      <c r="GR147" s="0" t="n">
        <v>0</v>
      </c>
      <c r="GS147" s="0" t="n">
        <v>3</v>
      </c>
      <c r="GT147" s="0" t="n">
        <v>0</v>
      </c>
      <c r="GU147" s="0" t="inlineStr"/>
      <c r="GV147" s="0">
        <f>ROUND((GT147),2)</f>
        <v/>
      </c>
      <c r="GW147" s="0" t="n">
        <v>1</v>
      </c>
      <c r="GX147" s="0">
        <f>ROUND(HC147*I147,0)</f>
        <v/>
      </c>
      <c r="HA147" s="0" t="n">
        <v>0</v>
      </c>
      <c r="HB147" s="0" t="n">
        <v>0</v>
      </c>
      <c r="HC147" s="0">
        <f>GV147*GW147</f>
        <v/>
      </c>
      <c r="HE147" s="0" t="inlineStr"/>
      <c r="HF147" s="0" t="inlineStr"/>
      <c r="HM147" s="0" t="inlineStr"/>
      <c r="HN147" s="0" t="inlineStr">
        <is>
          <t>Пр/812-095.0-1</t>
        </is>
      </c>
      <c r="HO147" s="0" t="inlineStr">
        <is>
          <t>Пр/774-095.0</t>
        </is>
      </c>
      <c r="HP147" s="0" t="inlineStr">
        <is>
          <t>Штукатурные работы</t>
        </is>
      </c>
      <c r="HQ147" s="0" t="inlineStr">
        <is>
          <t>Штукатурные работы</t>
        </is>
      </c>
      <c r="HS147" s="0" t="n">
        <v>0</v>
      </c>
      <c r="IK147" s="0" t="n">
        <v>0</v>
      </c>
    </row>
    <row r="148">
      <c r="A148" s="0" t="n">
        <v>18</v>
      </c>
      <c r="B148" s="0" t="n">
        <v>0</v>
      </c>
      <c r="C148" s="0" t="n">
        <v>37</v>
      </c>
      <c r="E148" s="0" t="inlineStr">
        <is>
          <t>1,2</t>
        </is>
      </c>
      <c r="F148" s="0" t="inlineStr">
        <is>
          <t>402-0093</t>
        </is>
      </c>
      <c r="G148" s="0" t="inlineStr">
        <is>
          <t>Штукатурка фасадная декоративная типа "BOLIX MPKA15DM"</t>
        </is>
      </c>
      <c r="H148" s="0" t="inlineStr">
        <is>
          <t>кг</t>
        </is>
      </c>
      <c r="I148" s="0">
        <f>I146*J148</f>
        <v/>
      </c>
      <c r="J148" s="0" t="n">
        <v>909.0909090909091</v>
      </c>
      <c r="K148" s="0" t="n">
        <v>909.0909091</v>
      </c>
      <c r="O148" s="0">
        <f>ROUND(CP148,0)</f>
        <v/>
      </c>
      <c r="P148" s="0">
        <f>ROUND(CQ148*I148,0)</f>
        <v/>
      </c>
      <c r="Q148" s="0">
        <f>(ROUND((ROUND(((ET148)*I148),0)*BB148),0)+ROUND((ROUND(((AE148-(EU148))*I148),0)*BS148),0))</f>
        <v/>
      </c>
      <c r="R148" s="0">
        <f>(ROUND((ROUND(((EU148)*I148),0)*BS148),0)+ROUND((ROUND(((AE148-(EU148))*I148),0)*BS148),0))</f>
        <v/>
      </c>
      <c r="S148" s="0">
        <f>ROUND(CT148*I148,0)</f>
        <v/>
      </c>
      <c r="T148" s="0">
        <f>ROUND(CU148*I148,0)</f>
        <v/>
      </c>
      <c r="U148" s="0">
        <f>ROUND(CV148*I148,7)</f>
        <v/>
      </c>
      <c r="V148" s="0">
        <f>ROUND(CW148*I148,7)</f>
        <v/>
      </c>
      <c r="W148" s="0">
        <f>ROUND(CX148*I148,0)</f>
        <v/>
      </c>
      <c r="X148" s="0">
        <f>ROUND(CY148,0)</f>
        <v/>
      </c>
      <c r="Y148" s="0">
        <f>ROUND(CZ148,0)</f>
        <v/>
      </c>
      <c r="AA148" s="0" t="n">
        <v>78845955</v>
      </c>
      <c r="AB148" s="0">
        <f>ROUND((AC148+AD148+AF148),2)</f>
        <v/>
      </c>
      <c r="AC148" s="0">
        <f>ROUND((ES148),2)</f>
        <v/>
      </c>
      <c r="AD148" s="0">
        <f>ROUND((((ET148)-(EU148))+AE148),2)</f>
        <v/>
      </c>
      <c r="AE148" s="0">
        <f>ROUND((EU148),2)</f>
        <v/>
      </c>
      <c r="AF148" s="0">
        <f>ROUND((EV148),2)</f>
        <v/>
      </c>
      <c r="AG148" s="0">
        <f>ROUND((AP148),2)</f>
        <v/>
      </c>
      <c r="AH148" s="0">
        <f>(EW148)</f>
        <v/>
      </c>
      <c r="AI148" s="0">
        <f>(EX148)</f>
        <v/>
      </c>
      <c r="AJ148" s="0">
        <f>(AS148)</f>
        <v/>
      </c>
      <c r="AK148" s="0" t="n">
        <v>9.02</v>
      </c>
      <c r="AL148" s="0" t="n">
        <v>9.02</v>
      </c>
      <c r="AM148" s="0" t="n">
        <v>0</v>
      </c>
      <c r="AN148" s="0" t="n">
        <v>0</v>
      </c>
      <c r="AO148" s="0" t="n">
        <v>0</v>
      </c>
      <c r="AP148" s="0" t="n">
        <v>0</v>
      </c>
      <c r="AQ148" s="0" t="n">
        <v>0</v>
      </c>
      <c r="AR148" s="0" t="n">
        <v>0</v>
      </c>
      <c r="AS148" s="0" t="n">
        <v>0.03</v>
      </c>
      <c r="AT148" s="0" t="n">
        <v>89</v>
      </c>
      <c r="AU148" s="0" t="n">
        <v>44</v>
      </c>
      <c r="AV148" s="0" t="n">
        <v>1</v>
      </c>
      <c r="AW148" s="0" t="n">
        <v>1</v>
      </c>
      <c r="AZ148" s="0" t="n">
        <v>1</v>
      </c>
      <c r="BA148" s="0" t="n">
        <v>1</v>
      </c>
      <c r="BB148" s="0" t="n">
        <v>1</v>
      </c>
      <c r="BC148" s="0" t="n">
        <v>5.61</v>
      </c>
      <c r="BD148" s="0" t="inlineStr"/>
      <c r="BE148" s="0" t="inlineStr"/>
      <c r="BF148" s="0" t="inlineStr"/>
      <c r="BG148" s="0" t="inlineStr"/>
      <c r="BH148" s="0" t="n">
        <v>3</v>
      </c>
      <c r="BI148" s="0" t="n">
        <v>1</v>
      </c>
      <c r="BJ148" s="0" t="inlineStr">
        <is>
          <t>ТССЦ Московской обл., 402-0093, приказ Минстроя России №675/пр от 28.02.2017 № 257/пр</t>
        </is>
      </c>
      <c r="BM148" s="0" t="n">
        <v>61001</v>
      </c>
      <c r="BN148" s="0" t="n">
        <v>0</v>
      </c>
      <c r="BO148" s="0" t="inlineStr">
        <is>
          <t>402-0093</t>
        </is>
      </c>
      <c r="BP148" s="0" t="n">
        <v>1</v>
      </c>
      <c r="BQ148" s="0" t="n">
        <v>6</v>
      </c>
      <c r="BR148" s="0" t="n">
        <v>0</v>
      </c>
      <c r="BS148" s="0" t="n">
        <v>1</v>
      </c>
      <c r="BT148" s="0" t="n">
        <v>1</v>
      </c>
      <c r="BU148" s="0" t="n">
        <v>1</v>
      </c>
      <c r="BV148" s="0" t="n">
        <v>1</v>
      </c>
      <c r="BW148" s="0" t="n">
        <v>1</v>
      </c>
      <c r="BX148" s="0" t="n">
        <v>1</v>
      </c>
      <c r="BY148" s="0" t="inlineStr"/>
      <c r="BZ148" s="0" t="n">
        <v>89</v>
      </c>
      <c r="CA148" s="0" t="n">
        <v>44</v>
      </c>
      <c r="CB148" s="0" t="inlineStr"/>
      <c r="CE148" s="0" t="n">
        <v>12</v>
      </c>
      <c r="CF148" s="0" t="n">
        <v>0</v>
      </c>
      <c r="CG148" s="0" t="n">
        <v>0</v>
      </c>
      <c r="CM148" s="0" t="n">
        <v>0</v>
      </c>
      <c r="CN148" s="0" t="inlineStr"/>
      <c r="CO148" s="0" t="n">
        <v>0</v>
      </c>
      <c r="CP148" s="0">
        <f>(P148+Q148+S148)</f>
        <v/>
      </c>
      <c r="CQ148" s="0">
        <f>AC148*BC148</f>
        <v/>
      </c>
      <c r="CR148" s="0">
        <f>(ROUND((ROUND(((ET148)*1),0)*BB148),0)+ROUND((ROUND(((AE148-(EU148))*1),0)*BS148),0))</f>
        <v/>
      </c>
      <c r="CS148" s="0">
        <f>(ROUND((ROUND(((EU148)*1),0)*BS148),0)+ROUND((ROUND(((AE148-(EU148))*1),0)*BS148),0))</f>
        <v/>
      </c>
      <c r="CT148" s="0">
        <f>AF148*BA148</f>
        <v/>
      </c>
      <c r="CU148" s="0">
        <f>AG148</f>
        <v/>
      </c>
      <c r="CV148" s="0">
        <f>AH148</f>
        <v/>
      </c>
      <c r="CW148" s="0">
        <f>AI148</f>
        <v/>
      </c>
      <c r="CX148" s="0">
        <f>AJ148</f>
        <v/>
      </c>
      <c r="CY148" s="0">
        <f>(((S148+R148)*AT148)/100)</f>
        <v/>
      </c>
      <c r="CZ148" s="0">
        <f>(((S148+R148)*AU148)/100)</f>
        <v/>
      </c>
      <c r="DC148" s="0" t="inlineStr"/>
      <c r="DD148" s="0" t="inlineStr"/>
      <c r="DE148" s="0" t="inlineStr"/>
      <c r="DF148" s="0" t="inlineStr"/>
      <c r="DG148" s="0" t="inlineStr"/>
      <c r="DH148" s="0" t="inlineStr"/>
      <c r="DI148" s="0" t="inlineStr"/>
      <c r="DJ148" s="0" t="inlineStr"/>
      <c r="DK148" s="0" t="inlineStr"/>
      <c r="DL148" s="0" t="inlineStr"/>
      <c r="DM148" s="0" t="inlineStr"/>
      <c r="DN148" s="0" t="n">
        <v>0</v>
      </c>
      <c r="DO148" s="0" t="n">
        <v>0</v>
      </c>
      <c r="DP148" s="0" t="n">
        <v>1</v>
      </c>
      <c r="DQ148" s="0" t="n">
        <v>1</v>
      </c>
      <c r="DU148" s="0" t="n">
        <v>1009</v>
      </c>
      <c r="DV148" s="0" t="inlineStr">
        <is>
          <t>кг</t>
        </is>
      </c>
      <c r="DW148" s="0" t="inlineStr">
        <is>
          <t>кг</t>
        </is>
      </c>
      <c r="DX148" s="0" t="n">
        <v>1</v>
      </c>
      <c r="DZ148" s="0" t="inlineStr"/>
      <c r="EA148" s="0" t="inlineStr"/>
      <c r="EB148" s="0" t="inlineStr"/>
      <c r="EC148" s="0" t="inlineStr"/>
      <c r="EE148" s="0" t="n">
        <v>78725979</v>
      </c>
      <c r="EF148" s="0" t="n">
        <v>6</v>
      </c>
      <c r="EG148" s="0" t="inlineStr">
        <is>
          <t>Ремонтно-строительные работы</t>
        </is>
      </c>
      <c r="EH148" s="0" t="n">
        <v>95</v>
      </c>
      <c r="EI148" s="0" t="inlineStr">
        <is>
          <t>Штукатурные работы</t>
        </is>
      </c>
      <c r="EJ148" s="0" t="n">
        <v>1</v>
      </c>
      <c r="EK148" s="0" t="n">
        <v>61001</v>
      </c>
      <c r="EL148" s="0" t="inlineStr">
        <is>
          <t>Штукатурные работы</t>
        </is>
      </c>
      <c r="EM148" s="0" t="inlineStr">
        <is>
          <t>рФЕР-61</t>
        </is>
      </c>
      <c r="EO148" s="0" t="inlineStr"/>
      <c r="EQ148" s="0" t="n">
        <v>0</v>
      </c>
      <c r="ER148" s="0" t="n">
        <v>9.02</v>
      </c>
      <c r="ES148" s="0" t="n">
        <v>9.02</v>
      </c>
      <c r="ET148" s="0" t="n">
        <v>0</v>
      </c>
      <c r="EU148" s="0" t="n">
        <v>0</v>
      </c>
      <c r="EV148" s="0" t="n">
        <v>0</v>
      </c>
      <c r="EW148" s="0" t="n">
        <v>0</v>
      </c>
      <c r="EX148" s="0" t="n">
        <v>0</v>
      </c>
      <c r="FQ148" s="0" t="n">
        <v>0</v>
      </c>
      <c r="FR148" s="0" t="n">
        <v>0</v>
      </c>
      <c r="FS148" s="0" t="n">
        <v>0</v>
      </c>
      <c r="FX148" s="0" t="n">
        <v>89</v>
      </c>
      <c r="FY148" s="0" t="n">
        <v>44</v>
      </c>
      <c r="GA148" s="0" t="inlineStr"/>
      <c r="GD148" s="0" t="n">
        <v>1</v>
      </c>
      <c r="GF148" s="0" t="n">
        <v>1120003935</v>
      </c>
      <c r="GG148" s="0" t="n">
        <v>2</v>
      </c>
      <c r="GH148" s="0" t="n">
        <v>1</v>
      </c>
      <c r="GI148" s="0" t="n">
        <v>2</v>
      </c>
      <c r="GJ148" s="0" t="n">
        <v>0</v>
      </c>
      <c r="GK148" s="0" t="n">
        <v>0</v>
      </c>
      <c r="GL148" s="0">
        <f>ROUND(IF(AND(BH148=3,BI148=3,FS148&lt;&gt;0),P148,0),0)</f>
        <v/>
      </c>
      <c r="GM148" s="0">
        <f>ROUND(O148+X148+Y148,0)+GX148</f>
        <v/>
      </c>
      <c r="GN148" s="0">
        <f>IF(OR(BI148=0,BI148=1),GM148-GX148,0)</f>
        <v/>
      </c>
      <c r="GO148" s="0">
        <f>IF(BI148=2,GM148-GX148,0)</f>
        <v/>
      </c>
      <c r="GP148" s="0">
        <f>IF(BI148=4,GM148-GX148,0)</f>
        <v/>
      </c>
      <c r="GR148" s="0" t="n">
        <v>0</v>
      </c>
      <c r="GS148" s="0" t="n">
        <v>3</v>
      </c>
      <c r="GT148" s="0" t="n">
        <v>0</v>
      </c>
      <c r="GU148" s="0" t="inlineStr"/>
      <c r="GV148" s="0">
        <f>ROUND((GT148),2)</f>
        <v/>
      </c>
      <c r="GW148" s="0" t="n">
        <v>1</v>
      </c>
      <c r="GX148" s="0">
        <f>ROUND(HC148*I148,0)</f>
        <v/>
      </c>
      <c r="HA148" s="0" t="n">
        <v>0</v>
      </c>
      <c r="HB148" s="0" t="n">
        <v>0</v>
      </c>
      <c r="HC148" s="0">
        <f>GV148*GW148</f>
        <v/>
      </c>
      <c r="HE148" s="0" t="inlineStr"/>
      <c r="HF148" s="0" t="inlineStr"/>
      <c r="HM148" s="0" t="inlineStr"/>
      <c r="HN148" s="0" t="inlineStr">
        <is>
          <t>Пр/812-095.0-1</t>
        </is>
      </c>
      <c r="HO148" s="0" t="inlineStr">
        <is>
          <t>Пр/774-095.0</t>
        </is>
      </c>
      <c r="HP148" s="0" t="inlineStr">
        <is>
          <t>Штукатурные работы</t>
        </is>
      </c>
      <c r="HQ148" s="0" t="inlineStr">
        <is>
          <t>Штукатурные работы</t>
        </is>
      </c>
      <c r="HS148" s="0" t="n">
        <v>0</v>
      </c>
      <c r="IK148" s="0" t="n">
        <v>0</v>
      </c>
    </row>
    <row r="150">
      <c r="A150" s="358" t="n">
        <v>51</v>
      </c>
      <c r="B150" s="358">
        <f>B142</f>
        <v/>
      </c>
      <c r="C150" s="358">
        <f>A142</f>
        <v/>
      </c>
      <c r="D150" s="358">
        <f>ROW(A142)</f>
        <v/>
      </c>
      <c r="E150" s="358" t="n"/>
      <c r="F150" s="358">
        <f>IF(F142&lt;&gt;"",F142,"")</f>
        <v/>
      </c>
      <c r="G150" s="358">
        <f>IF(G142&lt;&gt;"",G142,"")</f>
        <v/>
      </c>
      <c r="H150" s="358" t="n">
        <v>0</v>
      </c>
      <c r="I150" s="358" t="n"/>
      <c r="J150" s="358" t="n"/>
      <c r="K150" s="358" t="n"/>
      <c r="L150" s="358" t="n"/>
      <c r="M150" s="358" t="n"/>
      <c r="N150" s="358" t="n"/>
      <c r="O150" s="358" t="n">
        <v>0</v>
      </c>
      <c r="P150" s="358" t="n">
        <v>0</v>
      </c>
      <c r="Q150" s="358" t="n">
        <v>0</v>
      </c>
      <c r="R150" s="358" t="n">
        <v>0</v>
      </c>
      <c r="S150" s="358" t="n">
        <v>0</v>
      </c>
      <c r="T150" s="358" t="n">
        <v>0</v>
      </c>
      <c r="U150" s="358" t="n">
        <v>0</v>
      </c>
      <c r="V150" s="358" t="n">
        <v>0</v>
      </c>
      <c r="W150" s="358" t="n">
        <v>0</v>
      </c>
      <c r="X150" s="358" t="n">
        <v>0</v>
      </c>
      <c r="Y150" s="358" t="n">
        <v>0</v>
      </c>
      <c r="Z150" s="358" t="n"/>
      <c r="AA150" s="358" t="n"/>
      <c r="AB150" s="358" t="n"/>
      <c r="AC150" s="358" t="n"/>
      <c r="AD150" s="358" t="n"/>
      <c r="AE150" s="358" t="n"/>
      <c r="AF150" s="358" t="n"/>
      <c r="AG150" s="358" t="n"/>
      <c r="AH150" s="358" t="n"/>
      <c r="AI150" s="358" t="n"/>
      <c r="AJ150" s="358" t="n"/>
      <c r="AK150" s="358" t="n"/>
      <c r="AL150" s="358" t="n"/>
      <c r="AM150" s="358" t="n"/>
      <c r="AN150" s="358" t="n"/>
      <c r="AO150" s="358">
        <f>ROUND(BX150,0)</f>
        <v/>
      </c>
      <c r="AP150" s="358">
        <f>ROUND(BY150,0)</f>
        <v/>
      </c>
      <c r="AQ150" s="358">
        <f>ROUND(BZ150,0)</f>
        <v/>
      </c>
      <c r="AR150" s="358">
        <f>ROUND(CA150,0)</f>
        <v/>
      </c>
      <c r="AS150" s="358">
        <f>ROUND(CB150,0)</f>
        <v/>
      </c>
      <c r="AT150" s="358">
        <f>ROUND(CC150,0)</f>
        <v/>
      </c>
      <c r="AU150" s="358">
        <f>ROUND(CD150,0)</f>
        <v/>
      </c>
      <c r="AV150" s="358">
        <f>ROUND(CE150,0)</f>
        <v/>
      </c>
      <c r="AW150" s="358">
        <f>ROUND(CF150,0)</f>
        <v/>
      </c>
      <c r="AX150" s="358">
        <f>ROUND(CG150,0)</f>
        <v/>
      </c>
      <c r="AY150" s="358">
        <f>ROUND(CH150,0)</f>
        <v/>
      </c>
      <c r="AZ150" s="358">
        <f>ROUND(CI150,0)</f>
        <v/>
      </c>
      <c r="BA150" s="358">
        <f>ROUND(CJ150,0)</f>
        <v/>
      </c>
      <c r="BB150" s="358">
        <f>ROUND(CK150,0)</f>
        <v/>
      </c>
      <c r="BC150" s="358">
        <f>ROUND(CL150,0)</f>
        <v/>
      </c>
      <c r="BD150" s="358">
        <f>ROUND(CM150,0)</f>
        <v/>
      </c>
      <c r="BE150" s="358" t="n"/>
      <c r="BF150" s="358" t="n"/>
      <c r="BG150" s="358" t="n"/>
      <c r="BH150" s="358" t="n"/>
      <c r="BI150" s="358" t="n"/>
      <c r="BJ150" s="358" t="n"/>
      <c r="BK150" s="358" t="n"/>
      <c r="BL150" s="358" t="n"/>
      <c r="BM150" s="358" t="n"/>
      <c r="BN150" s="358" t="n"/>
      <c r="BO150" s="358" t="n"/>
      <c r="BP150" s="358" t="n"/>
      <c r="BQ150" s="358" t="n"/>
      <c r="BR150" s="358" t="n"/>
      <c r="BS150" s="358" t="n"/>
      <c r="BT150" s="358" t="n"/>
      <c r="BU150" s="358" t="n"/>
      <c r="BV150" s="358" t="n"/>
      <c r="BW150" s="358" t="n"/>
      <c r="BX150" s="358" t="n"/>
      <c r="BY150" s="358" t="n"/>
      <c r="BZ150" s="358" t="n"/>
      <c r="CA150" s="358" t="n"/>
      <c r="CB150" s="358" t="n"/>
      <c r="CC150" s="358" t="n"/>
      <c r="CD150" s="358" t="n"/>
      <c r="CE150" s="358" t="n"/>
      <c r="CF150" s="358" t="n"/>
      <c r="CG150" s="358" t="n"/>
      <c r="CH150" s="358" t="n"/>
      <c r="CI150" s="358" t="n"/>
      <c r="CJ150" s="358" t="n"/>
      <c r="CK150" s="358" t="n"/>
      <c r="CL150" s="358" t="n"/>
      <c r="CM150" s="358" t="n"/>
      <c r="CN150" s="358" t="n"/>
      <c r="CO150" s="358" t="n"/>
      <c r="CP150" s="358" t="n"/>
      <c r="CQ150" s="358" t="n"/>
      <c r="CR150" s="358" t="n"/>
      <c r="CS150" s="358" t="n"/>
      <c r="CT150" s="358" t="n"/>
      <c r="CU150" s="358" t="n"/>
      <c r="CV150" s="358" t="n"/>
      <c r="CW150" s="358" t="n"/>
      <c r="CX150" s="358" t="n"/>
      <c r="CY150" s="358" t="n"/>
      <c r="CZ150" s="358" t="n"/>
      <c r="DA150" s="358" t="n"/>
      <c r="DB150" s="358" t="n"/>
      <c r="DC150" s="358" t="n"/>
      <c r="DD150" s="358" t="n"/>
      <c r="DE150" s="358" t="n"/>
      <c r="DF150" s="358" t="n"/>
      <c r="DG150" s="359" t="n"/>
      <c r="DH150" s="359" t="n"/>
      <c r="DI150" s="359" t="n"/>
      <c r="DJ150" s="359" t="n"/>
      <c r="DK150" s="359" t="n"/>
      <c r="DL150" s="359" t="n"/>
      <c r="DM150" s="359" t="n"/>
      <c r="DN150" s="359" t="n"/>
      <c r="DO150" s="359" t="n"/>
      <c r="DP150" s="359" t="n"/>
      <c r="DQ150" s="359" t="n"/>
      <c r="DR150" s="359" t="n"/>
      <c r="DS150" s="359" t="n"/>
      <c r="DT150" s="359" t="n"/>
      <c r="DU150" s="359" t="n"/>
      <c r="DV150" s="359" t="n"/>
      <c r="DW150" s="359" t="n"/>
      <c r="DX150" s="359" t="n"/>
      <c r="DY150" s="359" t="n"/>
      <c r="DZ150" s="359" t="n"/>
      <c r="EA150" s="359" t="n"/>
      <c r="EB150" s="359" t="n"/>
      <c r="EC150" s="359" t="n"/>
      <c r="ED150" s="359" t="n"/>
      <c r="EE150" s="359" t="n"/>
      <c r="EF150" s="359" t="n"/>
      <c r="EG150" s="359" t="n"/>
      <c r="EH150" s="359" t="n"/>
      <c r="EI150" s="359" t="n"/>
      <c r="EJ150" s="359" t="n"/>
      <c r="EK150" s="359" t="n"/>
      <c r="EL150" s="359" t="n"/>
      <c r="EM150" s="359" t="n"/>
      <c r="EN150" s="359" t="n"/>
      <c r="EO150" s="359" t="n"/>
      <c r="EP150" s="359" t="n"/>
      <c r="EQ150" s="359" t="n"/>
      <c r="ER150" s="359" t="n"/>
      <c r="ES150" s="359" t="n"/>
      <c r="ET150" s="359" t="n"/>
      <c r="EU150" s="359" t="n"/>
      <c r="EV150" s="359" t="n"/>
      <c r="EW150" s="359" t="n"/>
      <c r="EX150" s="359" t="n"/>
      <c r="EY150" s="359" t="n"/>
      <c r="EZ150" s="359" t="n"/>
      <c r="FA150" s="359" t="n"/>
      <c r="FB150" s="359" t="n"/>
      <c r="FC150" s="359" t="n"/>
      <c r="FD150" s="359" t="n"/>
      <c r="FE150" s="359" t="n"/>
      <c r="FF150" s="359" t="n"/>
      <c r="FG150" s="359" t="n"/>
      <c r="FH150" s="359" t="n"/>
      <c r="FI150" s="359" t="n"/>
      <c r="FJ150" s="359" t="n"/>
      <c r="FK150" s="359" t="n"/>
      <c r="FL150" s="359" t="n"/>
      <c r="FM150" s="359" t="n"/>
      <c r="FN150" s="359" t="n"/>
      <c r="FO150" s="359" t="n"/>
      <c r="FP150" s="359" t="n"/>
      <c r="FQ150" s="359" t="n"/>
      <c r="FR150" s="359" t="n"/>
      <c r="FS150" s="359" t="n"/>
      <c r="FT150" s="359" t="n"/>
      <c r="FU150" s="359" t="n"/>
      <c r="FV150" s="359" t="n"/>
      <c r="FW150" s="359" t="n"/>
      <c r="FX150" s="359" t="n"/>
      <c r="FY150" s="359" t="n"/>
      <c r="FZ150" s="359" t="n"/>
      <c r="GA150" s="359" t="n"/>
      <c r="GB150" s="359" t="n"/>
      <c r="GC150" s="359" t="n"/>
      <c r="GD150" s="359" t="n"/>
      <c r="GE150" s="359" t="n"/>
      <c r="GF150" s="359" t="n"/>
      <c r="GG150" s="359" t="n"/>
      <c r="GH150" s="359" t="n"/>
      <c r="GI150" s="359" t="n"/>
      <c r="GJ150" s="359" t="n"/>
      <c r="GK150" s="359" t="n"/>
      <c r="GL150" s="359" t="n"/>
      <c r="GM150" s="359" t="n"/>
      <c r="GN150" s="359" t="n"/>
      <c r="GO150" s="359" t="n"/>
      <c r="GP150" s="359" t="n"/>
      <c r="GQ150" s="359" t="n"/>
      <c r="GR150" s="359" t="n"/>
      <c r="GS150" s="359" t="n"/>
      <c r="GT150" s="359" t="n"/>
      <c r="GU150" s="359" t="n"/>
      <c r="GV150" s="359" t="n"/>
      <c r="GW150" s="359" t="n"/>
      <c r="GX150" s="359" t="n">
        <v>0</v>
      </c>
    </row>
    <row r="152">
      <c r="A152" s="360" t="n">
        <v>50</v>
      </c>
      <c r="B152" s="360" t="n">
        <v>0</v>
      </c>
      <c r="C152" s="360" t="n">
        <v>0</v>
      </c>
      <c r="D152" s="360" t="n">
        <v>1</v>
      </c>
      <c r="E152" s="360" t="n">
        <v>201</v>
      </c>
      <c r="F152" s="360">
        <f>ROUND(Source!O150,O152)</f>
        <v/>
      </c>
      <c r="G152" s="360" t="inlineStr">
        <is>
          <t>ПЗ</t>
        </is>
      </c>
      <c r="H152" s="360" t="inlineStr">
        <is>
          <t>Прямые затраты</t>
        </is>
      </c>
      <c r="I152" s="360" t="n"/>
      <c r="J152" s="360" t="n"/>
      <c r="K152" s="360" t="n">
        <v>201</v>
      </c>
      <c r="L152" s="360" t="n">
        <v>1</v>
      </c>
      <c r="M152" s="360" t="n">
        <v>3</v>
      </c>
      <c r="N152" s="360" t="inlineStr"/>
      <c r="O152" s="360" t="n">
        <v>0</v>
      </c>
      <c r="P152" s="360" t="n"/>
      <c r="Q152" s="360" t="n"/>
      <c r="R152" s="360" t="n"/>
      <c r="S152" s="360" t="n"/>
      <c r="T152" s="360" t="n"/>
      <c r="U152" s="360" t="n"/>
      <c r="V152" s="360" t="n"/>
      <c r="W152" s="360" t="n">
        <v>0</v>
      </c>
      <c r="X152" s="360" t="n">
        <v>1</v>
      </c>
      <c r="Y152" s="360" t="n">
        <v>0</v>
      </c>
      <c r="Z152" s="360" t="n"/>
      <c r="AA152" s="360" t="n"/>
      <c r="AB152" s="360" t="n"/>
    </row>
    <row r="153">
      <c r="A153" s="360" t="n">
        <v>50</v>
      </c>
      <c r="B153" s="360" t="n">
        <v>0</v>
      </c>
      <c r="C153" s="360" t="n">
        <v>0</v>
      </c>
      <c r="D153" s="360" t="n">
        <v>1</v>
      </c>
      <c r="E153" s="360" t="n">
        <v>202</v>
      </c>
      <c r="F153" s="360">
        <f>ROUND(Source!P150,O153)</f>
        <v/>
      </c>
      <c r="G153" s="360" t="inlineStr">
        <is>
          <t>СтМатОб</t>
        </is>
      </c>
      <c r="H153" s="360" t="inlineStr">
        <is>
          <t>Стоимость материальных ресурсов (всего)</t>
        </is>
      </c>
      <c r="I153" s="360" t="n"/>
      <c r="J153" s="360" t="n"/>
      <c r="K153" s="360" t="n">
        <v>202</v>
      </c>
      <c r="L153" s="360" t="n">
        <v>2</v>
      </c>
      <c r="M153" s="360" t="n">
        <v>3</v>
      </c>
      <c r="N153" s="360" t="inlineStr"/>
      <c r="O153" s="360" t="n">
        <v>0</v>
      </c>
      <c r="P153" s="360" t="n"/>
      <c r="Q153" s="360" t="n"/>
      <c r="R153" s="360" t="n"/>
      <c r="S153" s="360" t="n"/>
      <c r="T153" s="360" t="n"/>
      <c r="U153" s="360" t="n"/>
      <c r="V153" s="360" t="n"/>
      <c r="W153" s="360" t="n">
        <v>0</v>
      </c>
      <c r="X153" s="360" t="n">
        <v>1</v>
      </c>
      <c r="Y153" s="360" t="n">
        <v>0</v>
      </c>
      <c r="Z153" s="360" t="n"/>
      <c r="AA153" s="360" t="n"/>
      <c r="AB153" s="360" t="n"/>
    </row>
    <row r="154">
      <c r="A154" s="360" t="n">
        <v>50</v>
      </c>
      <c r="B154" s="360" t="n">
        <v>0</v>
      </c>
      <c r="C154" s="360" t="n">
        <v>0</v>
      </c>
      <c r="D154" s="360" t="n">
        <v>1</v>
      </c>
      <c r="E154" s="360" t="n">
        <v>222</v>
      </c>
      <c r="F154" s="360">
        <f>ROUND(Source!AO150,O154)</f>
        <v/>
      </c>
      <c r="G154" s="360" t="inlineStr">
        <is>
          <t>СтМатОбЗак</t>
        </is>
      </c>
      <c r="H154" s="360" t="inlineStr">
        <is>
          <t>Стоимость материалов и оборудования заказчика</t>
        </is>
      </c>
      <c r="I154" s="360" t="n"/>
      <c r="J154" s="360" t="n"/>
      <c r="K154" s="360" t="n">
        <v>222</v>
      </c>
      <c r="L154" s="360" t="n">
        <v>3</v>
      </c>
      <c r="M154" s="360" t="n">
        <v>3</v>
      </c>
      <c r="N154" s="360" t="inlineStr"/>
      <c r="O154" s="360" t="n">
        <v>0</v>
      </c>
      <c r="P154" s="360" t="n"/>
      <c r="Q154" s="360" t="n"/>
      <c r="R154" s="360" t="n"/>
      <c r="S154" s="360" t="n"/>
      <c r="T154" s="360" t="n"/>
      <c r="U154" s="360" t="n"/>
      <c r="V154" s="360" t="n"/>
      <c r="W154" s="360" t="n">
        <v>0</v>
      </c>
      <c r="X154" s="360" t="n">
        <v>1</v>
      </c>
      <c r="Y154" s="360" t="n">
        <v>0</v>
      </c>
      <c r="Z154" s="360" t="n"/>
      <c r="AA154" s="360" t="n"/>
      <c r="AB154" s="360" t="n"/>
    </row>
    <row r="155">
      <c r="A155" s="360" t="n">
        <v>50</v>
      </c>
      <c r="B155" s="360" t="n">
        <v>0</v>
      </c>
      <c r="C155" s="360" t="n">
        <v>0</v>
      </c>
      <c r="D155" s="360" t="n">
        <v>1</v>
      </c>
      <c r="E155" s="360" t="n">
        <v>225</v>
      </c>
      <c r="F155" s="360">
        <f>ROUND(Source!AV150,O155)</f>
        <v/>
      </c>
      <c r="G155" s="360" t="inlineStr">
        <is>
          <t>СтМатОбПод</t>
        </is>
      </c>
      <c r="H155" s="360" t="inlineStr">
        <is>
          <t>Стоимость материалов и оборудования подрядчика</t>
        </is>
      </c>
      <c r="I155" s="360" t="n"/>
      <c r="J155" s="360" t="n"/>
      <c r="K155" s="360" t="n">
        <v>225</v>
      </c>
      <c r="L155" s="360" t="n">
        <v>4</v>
      </c>
      <c r="M155" s="360" t="n">
        <v>3</v>
      </c>
      <c r="N155" s="360" t="inlineStr"/>
      <c r="O155" s="360" t="n">
        <v>0</v>
      </c>
      <c r="P155" s="360" t="n"/>
      <c r="Q155" s="360" t="n"/>
      <c r="R155" s="360" t="n"/>
      <c r="S155" s="360" t="n"/>
      <c r="T155" s="360" t="n"/>
      <c r="U155" s="360" t="n"/>
      <c r="V155" s="360" t="n"/>
      <c r="W155" s="360" t="n">
        <v>0</v>
      </c>
      <c r="X155" s="360" t="n">
        <v>1</v>
      </c>
      <c r="Y155" s="360" t="n">
        <v>0</v>
      </c>
      <c r="Z155" s="360" t="n"/>
      <c r="AA155" s="360" t="n"/>
      <c r="AB155" s="360" t="n"/>
    </row>
    <row r="156">
      <c r="A156" s="360" t="n">
        <v>50</v>
      </c>
      <c r="B156" s="360" t="n">
        <v>0</v>
      </c>
      <c r="C156" s="360" t="n">
        <v>0</v>
      </c>
      <c r="D156" s="360" t="n">
        <v>1</v>
      </c>
      <c r="E156" s="360" t="n">
        <v>226</v>
      </c>
      <c r="F156" s="360">
        <f>ROUND(Source!AW150,O156)</f>
        <v/>
      </c>
      <c r="G156" s="360" t="inlineStr">
        <is>
          <t>СтМат</t>
        </is>
      </c>
      <c r="H156" s="360" t="inlineStr">
        <is>
          <t>Стоимость материалов (всего)</t>
        </is>
      </c>
      <c r="I156" s="360" t="n"/>
      <c r="J156" s="360" t="n"/>
      <c r="K156" s="360" t="n">
        <v>226</v>
      </c>
      <c r="L156" s="360" t="n">
        <v>5</v>
      </c>
      <c r="M156" s="360" t="n">
        <v>3</v>
      </c>
      <c r="N156" s="360" t="inlineStr"/>
      <c r="O156" s="360" t="n">
        <v>0</v>
      </c>
      <c r="P156" s="360" t="n"/>
      <c r="Q156" s="360" t="n"/>
      <c r="R156" s="360" t="n"/>
      <c r="S156" s="360" t="n"/>
      <c r="T156" s="360" t="n"/>
      <c r="U156" s="360" t="n"/>
      <c r="V156" s="360" t="n"/>
      <c r="W156" s="360" t="n">
        <v>0</v>
      </c>
      <c r="X156" s="360" t="n">
        <v>1</v>
      </c>
      <c r="Y156" s="360" t="n">
        <v>0</v>
      </c>
      <c r="Z156" s="360" t="n"/>
      <c r="AA156" s="360" t="n"/>
      <c r="AB156" s="360" t="n"/>
    </row>
    <row r="157">
      <c r="A157" s="360" t="n">
        <v>50</v>
      </c>
      <c r="B157" s="360" t="n">
        <v>0</v>
      </c>
      <c r="C157" s="360" t="n">
        <v>0</v>
      </c>
      <c r="D157" s="360" t="n">
        <v>1</v>
      </c>
      <c r="E157" s="360" t="n">
        <v>227</v>
      </c>
      <c r="F157" s="360">
        <f>ROUND(Source!AX150,O157)</f>
        <v/>
      </c>
      <c r="G157" s="360" t="inlineStr">
        <is>
          <t>СтМатЗак</t>
        </is>
      </c>
      <c r="H157" s="360" t="inlineStr">
        <is>
          <t>Стоимость материалов заказчика</t>
        </is>
      </c>
      <c r="I157" s="360" t="n"/>
      <c r="J157" s="360" t="n"/>
      <c r="K157" s="360" t="n">
        <v>227</v>
      </c>
      <c r="L157" s="360" t="n">
        <v>6</v>
      </c>
      <c r="M157" s="360" t="n">
        <v>3</v>
      </c>
      <c r="N157" s="360" t="inlineStr"/>
      <c r="O157" s="360" t="n">
        <v>0</v>
      </c>
      <c r="P157" s="360" t="n"/>
      <c r="Q157" s="360" t="n"/>
      <c r="R157" s="360" t="n"/>
      <c r="S157" s="360" t="n"/>
      <c r="T157" s="360" t="n"/>
      <c r="U157" s="360" t="n"/>
      <c r="V157" s="360" t="n"/>
      <c r="W157" s="360" t="n">
        <v>0</v>
      </c>
      <c r="X157" s="360" t="n">
        <v>1</v>
      </c>
      <c r="Y157" s="360" t="n">
        <v>0</v>
      </c>
      <c r="Z157" s="360" t="n"/>
      <c r="AA157" s="360" t="n"/>
      <c r="AB157" s="360" t="n"/>
    </row>
    <row r="158">
      <c r="A158" s="360" t="n">
        <v>50</v>
      </c>
      <c r="B158" s="360" t="n">
        <v>0</v>
      </c>
      <c r="C158" s="360" t="n">
        <v>0</v>
      </c>
      <c r="D158" s="360" t="n">
        <v>1</v>
      </c>
      <c r="E158" s="360" t="n">
        <v>228</v>
      </c>
      <c r="F158" s="360">
        <f>ROUND(Source!AY150,O158)</f>
        <v/>
      </c>
      <c r="G158" s="360" t="inlineStr">
        <is>
          <t>СтМатПод</t>
        </is>
      </c>
      <c r="H158" s="360" t="inlineStr">
        <is>
          <t>Стоимость материалов подрядчика</t>
        </is>
      </c>
      <c r="I158" s="360" t="n"/>
      <c r="J158" s="360" t="n"/>
      <c r="K158" s="360" t="n">
        <v>228</v>
      </c>
      <c r="L158" s="360" t="n">
        <v>7</v>
      </c>
      <c r="M158" s="360" t="n">
        <v>3</v>
      </c>
      <c r="N158" s="360" t="inlineStr"/>
      <c r="O158" s="360" t="n">
        <v>0</v>
      </c>
      <c r="P158" s="360" t="n"/>
      <c r="Q158" s="360" t="n"/>
      <c r="R158" s="360" t="n"/>
      <c r="S158" s="360" t="n"/>
      <c r="T158" s="360" t="n"/>
      <c r="U158" s="360" t="n"/>
      <c r="V158" s="360" t="n"/>
      <c r="W158" s="360" t="n">
        <v>0</v>
      </c>
      <c r="X158" s="360" t="n">
        <v>1</v>
      </c>
      <c r="Y158" s="360" t="n">
        <v>0</v>
      </c>
      <c r="Z158" s="360" t="n"/>
      <c r="AA158" s="360" t="n"/>
      <c r="AB158" s="360" t="n"/>
    </row>
    <row r="159">
      <c r="A159" s="360" t="n">
        <v>50</v>
      </c>
      <c r="B159" s="360" t="n">
        <v>0</v>
      </c>
      <c r="C159" s="360" t="n">
        <v>0</v>
      </c>
      <c r="D159" s="360" t="n">
        <v>1</v>
      </c>
      <c r="E159" s="360" t="n">
        <v>216</v>
      </c>
      <c r="F159" s="360">
        <f>ROUND(Source!AP150,O159)</f>
        <v/>
      </c>
      <c r="G159" s="360" t="inlineStr">
        <is>
          <t>Оборуд</t>
        </is>
      </c>
      <c r="H159" s="360" t="inlineStr">
        <is>
          <t>Стоимость оборудования (всего)</t>
        </is>
      </c>
      <c r="I159" s="360" t="n"/>
      <c r="J159" s="360" t="n"/>
      <c r="K159" s="360" t="n">
        <v>216</v>
      </c>
      <c r="L159" s="360" t="n">
        <v>8</v>
      </c>
      <c r="M159" s="360" t="n">
        <v>3</v>
      </c>
      <c r="N159" s="360" t="inlineStr"/>
      <c r="O159" s="360" t="n">
        <v>0</v>
      </c>
      <c r="P159" s="360" t="n"/>
      <c r="Q159" s="360" t="n"/>
      <c r="R159" s="360" t="n"/>
      <c r="S159" s="360" t="n"/>
      <c r="T159" s="360" t="n"/>
      <c r="U159" s="360" t="n"/>
      <c r="V159" s="360" t="n"/>
      <c r="W159" s="360" t="n">
        <v>0</v>
      </c>
      <c r="X159" s="360" t="n">
        <v>1</v>
      </c>
      <c r="Y159" s="360" t="n">
        <v>0</v>
      </c>
      <c r="Z159" s="360" t="n"/>
      <c r="AA159" s="360" t="n"/>
      <c r="AB159" s="360" t="n"/>
    </row>
    <row r="160">
      <c r="A160" s="360" t="n">
        <v>50</v>
      </c>
      <c r="B160" s="360" t="n">
        <v>0</v>
      </c>
      <c r="C160" s="360" t="n">
        <v>0</v>
      </c>
      <c r="D160" s="360" t="n">
        <v>1</v>
      </c>
      <c r="E160" s="360" t="n">
        <v>223</v>
      </c>
      <c r="F160" s="360">
        <f>ROUND(Source!AQ150,O160)</f>
        <v/>
      </c>
      <c r="G160" s="360" t="inlineStr">
        <is>
          <t>ОборудЗак</t>
        </is>
      </c>
      <c r="H160" s="360" t="inlineStr">
        <is>
          <t>Стоимость оборудования заказчика</t>
        </is>
      </c>
      <c r="I160" s="360" t="n"/>
      <c r="J160" s="360" t="n"/>
      <c r="K160" s="360" t="n">
        <v>223</v>
      </c>
      <c r="L160" s="360" t="n">
        <v>9</v>
      </c>
      <c r="M160" s="360" t="n">
        <v>3</v>
      </c>
      <c r="N160" s="360" t="inlineStr"/>
      <c r="O160" s="360" t="n">
        <v>0</v>
      </c>
      <c r="P160" s="360" t="n"/>
      <c r="Q160" s="360" t="n"/>
      <c r="R160" s="360" t="n"/>
      <c r="S160" s="360" t="n"/>
      <c r="T160" s="360" t="n"/>
      <c r="U160" s="360" t="n"/>
      <c r="V160" s="360" t="n"/>
      <c r="W160" s="360" t="n">
        <v>0</v>
      </c>
      <c r="X160" s="360" t="n">
        <v>1</v>
      </c>
      <c r="Y160" s="360" t="n">
        <v>0</v>
      </c>
      <c r="Z160" s="360" t="n"/>
      <c r="AA160" s="360" t="n"/>
      <c r="AB160" s="360" t="n"/>
    </row>
    <row r="161">
      <c r="A161" s="360" t="n">
        <v>50</v>
      </c>
      <c r="B161" s="360" t="n">
        <v>0</v>
      </c>
      <c r="C161" s="360" t="n">
        <v>0</v>
      </c>
      <c r="D161" s="360" t="n">
        <v>1</v>
      </c>
      <c r="E161" s="360" t="n">
        <v>229</v>
      </c>
      <c r="F161" s="360">
        <f>ROUND(Source!AZ150,O161)</f>
        <v/>
      </c>
      <c r="G161" s="360" t="inlineStr">
        <is>
          <t>ОборудПод</t>
        </is>
      </c>
      <c r="H161" s="360" t="inlineStr">
        <is>
          <t>Стоимость оборудования подрядчика</t>
        </is>
      </c>
      <c r="I161" s="360" t="n"/>
      <c r="J161" s="360" t="n"/>
      <c r="K161" s="360" t="n">
        <v>229</v>
      </c>
      <c r="L161" s="360" t="n">
        <v>10</v>
      </c>
      <c r="M161" s="360" t="n">
        <v>3</v>
      </c>
      <c r="N161" s="360" t="inlineStr"/>
      <c r="O161" s="360" t="n">
        <v>0</v>
      </c>
      <c r="P161" s="360" t="n"/>
      <c r="Q161" s="360" t="n"/>
      <c r="R161" s="360" t="n"/>
      <c r="S161" s="360" t="n"/>
      <c r="T161" s="360" t="n"/>
      <c r="U161" s="360" t="n"/>
      <c r="V161" s="360" t="n"/>
      <c r="W161" s="360" t="n">
        <v>0</v>
      </c>
      <c r="X161" s="360" t="n">
        <v>1</v>
      </c>
      <c r="Y161" s="360" t="n">
        <v>0</v>
      </c>
      <c r="Z161" s="360" t="n"/>
      <c r="AA161" s="360" t="n"/>
      <c r="AB161" s="360" t="n"/>
    </row>
    <row r="162">
      <c r="A162" s="360" t="n">
        <v>50</v>
      </c>
      <c r="B162" s="360" t="n">
        <v>0</v>
      </c>
      <c r="C162" s="360" t="n">
        <v>0</v>
      </c>
      <c r="D162" s="360" t="n">
        <v>1</v>
      </c>
      <c r="E162" s="360" t="n">
        <v>203</v>
      </c>
      <c r="F162" s="360">
        <f>ROUND(Source!Q150,O162)</f>
        <v/>
      </c>
      <c r="G162" s="360" t="inlineStr">
        <is>
          <t>ЭММ</t>
        </is>
      </c>
      <c r="H162" s="360" t="inlineStr">
        <is>
          <t>Эксплуатация машин</t>
        </is>
      </c>
      <c r="I162" s="360" t="n"/>
      <c r="J162" s="360" t="n"/>
      <c r="K162" s="360" t="n">
        <v>203</v>
      </c>
      <c r="L162" s="360" t="n">
        <v>11</v>
      </c>
      <c r="M162" s="360" t="n">
        <v>3</v>
      </c>
      <c r="N162" s="360" t="inlineStr"/>
      <c r="O162" s="360" t="n">
        <v>0</v>
      </c>
      <c r="P162" s="360" t="n"/>
      <c r="Q162" s="360" t="n"/>
      <c r="R162" s="360" t="n"/>
      <c r="S162" s="360" t="n"/>
      <c r="T162" s="360" t="n"/>
      <c r="U162" s="360" t="n"/>
      <c r="V162" s="360" t="n"/>
      <c r="W162" s="360" t="n">
        <v>0</v>
      </c>
      <c r="X162" s="360" t="n">
        <v>1</v>
      </c>
      <c r="Y162" s="360" t="n">
        <v>0</v>
      </c>
      <c r="Z162" s="360" t="n"/>
      <c r="AA162" s="360" t="n"/>
      <c r="AB162" s="360" t="n"/>
    </row>
    <row r="163">
      <c r="A163" s="360" t="n">
        <v>50</v>
      </c>
      <c r="B163" s="360" t="n">
        <v>0</v>
      </c>
      <c r="C163" s="360" t="n">
        <v>0</v>
      </c>
      <c r="D163" s="360" t="n">
        <v>1</v>
      </c>
      <c r="E163" s="360" t="n">
        <v>231</v>
      </c>
      <c r="F163" s="360">
        <f>ROUND(Source!BB150,O163)</f>
        <v/>
      </c>
      <c r="G163" s="360" t="inlineStr">
        <is>
          <t>ЭММсНРиСП</t>
        </is>
      </c>
      <c r="H163" s="360" t="inlineStr">
        <is>
          <t>Эксплуатация машин по ТСН-2001.16</t>
        </is>
      </c>
      <c r="I163" s="360" t="n"/>
      <c r="J163" s="360" t="n"/>
      <c r="K163" s="360" t="n">
        <v>231</v>
      </c>
      <c r="L163" s="360" t="n">
        <v>12</v>
      </c>
      <c r="M163" s="360" t="n">
        <v>3</v>
      </c>
      <c r="N163" s="360" t="inlineStr"/>
      <c r="O163" s="360" t="n">
        <v>0</v>
      </c>
      <c r="P163" s="360" t="n"/>
      <c r="Q163" s="360" t="n"/>
      <c r="R163" s="360" t="n"/>
      <c r="S163" s="360" t="n"/>
      <c r="T163" s="360" t="n"/>
      <c r="U163" s="360" t="n"/>
      <c r="V163" s="360" t="n"/>
      <c r="W163" s="360" t="n">
        <v>0</v>
      </c>
      <c r="X163" s="360" t="n">
        <v>1</v>
      </c>
      <c r="Y163" s="360" t="n">
        <v>0</v>
      </c>
      <c r="Z163" s="360" t="n"/>
      <c r="AA163" s="360" t="n"/>
      <c r="AB163" s="360" t="n"/>
    </row>
    <row r="164">
      <c r="A164" s="360" t="n">
        <v>50</v>
      </c>
      <c r="B164" s="360" t="n">
        <v>0</v>
      </c>
      <c r="C164" s="360" t="n">
        <v>0</v>
      </c>
      <c r="D164" s="360" t="n">
        <v>1</v>
      </c>
      <c r="E164" s="360" t="n">
        <v>204</v>
      </c>
      <c r="F164" s="360">
        <f>ROUND(Source!R150,O164)</f>
        <v/>
      </c>
      <c r="G164" s="360" t="inlineStr">
        <is>
          <t>ЗПМ</t>
        </is>
      </c>
      <c r="H164" s="360" t="inlineStr">
        <is>
          <t>ЗП машинистов</t>
        </is>
      </c>
      <c r="I164" s="360" t="n"/>
      <c r="J164" s="360" t="n"/>
      <c r="K164" s="360" t="n">
        <v>204</v>
      </c>
      <c r="L164" s="360" t="n">
        <v>13</v>
      </c>
      <c r="M164" s="360" t="n">
        <v>3</v>
      </c>
      <c r="N164" s="360" t="inlineStr"/>
      <c r="O164" s="360" t="n">
        <v>0</v>
      </c>
      <c r="P164" s="360" t="n"/>
      <c r="Q164" s="360" t="n"/>
      <c r="R164" s="360" t="n"/>
      <c r="S164" s="360" t="n"/>
      <c r="T164" s="360" t="n"/>
      <c r="U164" s="360" t="n"/>
      <c r="V164" s="360" t="n"/>
      <c r="W164" s="360" t="n">
        <v>0</v>
      </c>
      <c r="X164" s="360" t="n">
        <v>1</v>
      </c>
      <c r="Y164" s="360" t="n">
        <v>0</v>
      </c>
      <c r="Z164" s="360" t="n"/>
      <c r="AA164" s="360" t="n"/>
      <c r="AB164" s="360" t="n"/>
    </row>
    <row r="165">
      <c r="A165" s="360" t="n">
        <v>50</v>
      </c>
      <c r="B165" s="360" t="n">
        <v>0</v>
      </c>
      <c r="C165" s="360" t="n">
        <v>0</v>
      </c>
      <c r="D165" s="360" t="n">
        <v>1</v>
      </c>
      <c r="E165" s="360" t="n">
        <v>205</v>
      </c>
      <c r="F165" s="360">
        <f>ROUND(Source!S150,O165)</f>
        <v/>
      </c>
      <c r="G165" s="360" t="inlineStr">
        <is>
          <t>ОЗП</t>
        </is>
      </c>
      <c r="H165" s="360" t="inlineStr">
        <is>
          <t>Основная ЗП рабочих</t>
        </is>
      </c>
      <c r="I165" s="360" t="n"/>
      <c r="J165" s="360" t="n"/>
      <c r="K165" s="360" t="n">
        <v>205</v>
      </c>
      <c r="L165" s="360" t="n">
        <v>14</v>
      </c>
      <c r="M165" s="360" t="n">
        <v>3</v>
      </c>
      <c r="N165" s="360" t="inlineStr"/>
      <c r="O165" s="360" t="n">
        <v>0</v>
      </c>
      <c r="P165" s="360" t="n"/>
      <c r="Q165" s="360" t="n"/>
      <c r="R165" s="360" t="n"/>
      <c r="S165" s="360" t="n"/>
      <c r="T165" s="360" t="n"/>
      <c r="U165" s="360" t="n"/>
      <c r="V165" s="360" t="n"/>
      <c r="W165" s="360" t="n">
        <v>0</v>
      </c>
      <c r="X165" s="360" t="n">
        <v>1</v>
      </c>
      <c r="Y165" s="360" t="n">
        <v>0</v>
      </c>
      <c r="Z165" s="360" t="n"/>
      <c r="AA165" s="360" t="n"/>
      <c r="AB165" s="360" t="n"/>
    </row>
    <row r="166">
      <c r="A166" s="360" t="n">
        <v>50</v>
      </c>
      <c r="B166" s="360" t="n">
        <v>0</v>
      </c>
      <c r="C166" s="360" t="n">
        <v>0</v>
      </c>
      <c r="D166" s="360" t="n">
        <v>1</v>
      </c>
      <c r="E166" s="360" t="n">
        <v>232</v>
      </c>
      <c r="F166" s="360">
        <f>ROUND(Source!BC150,O166)</f>
        <v/>
      </c>
      <c r="G166" s="360" t="inlineStr">
        <is>
          <t>ОЗПсНРиСП</t>
        </is>
      </c>
      <c r="H166" s="360" t="inlineStr">
        <is>
          <t>Основная ЗП рабочих по ТСН-2001.16</t>
        </is>
      </c>
      <c r="I166" s="360" t="n"/>
      <c r="J166" s="360" t="n"/>
      <c r="K166" s="360" t="n">
        <v>232</v>
      </c>
      <c r="L166" s="360" t="n">
        <v>15</v>
      </c>
      <c r="M166" s="360" t="n">
        <v>3</v>
      </c>
      <c r="N166" s="360" t="inlineStr"/>
      <c r="O166" s="360" t="n">
        <v>0</v>
      </c>
      <c r="P166" s="360" t="n"/>
      <c r="Q166" s="360" t="n"/>
      <c r="R166" s="360" t="n"/>
      <c r="S166" s="360" t="n"/>
      <c r="T166" s="360" t="n"/>
      <c r="U166" s="360" t="n"/>
      <c r="V166" s="360" t="n"/>
      <c r="W166" s="360" t="n">
        <v>0</v>
      </c>
      <c r="X166" s="360" t="n">
        <v>1</v>
      </c>
      <c r="Y166" s="360" t="n">
        <v>0</v>
      </c>
      <c r="Z166" s="360" t="n"/>
      <c r="AA166" s="360" t="n"/>
      <c r="AB166" s="360" t="n"/>
    </row>
    <row r="167">
      <c r="A167" s="360" t="n">
        <v>50</v>
      </c>
      <c r="B167" s="360" t="n">
        <v>0</v>
      </c>
      <c r="C167" s="360" t="n">
        <v>0</v>
      </c>
      <c r="D167" s="360" t="n">
        <v>1</v>
      </c>
      <c r="E167" s="360" t="n">
        <v>214</v>
      </c>
      <c r="F167" s="360">
        <f>ROUND(Source!AS150,O167)</f>
        <v/>
      </c>
      <c r="G167" s="360" t="inlineStr">
        <is>
          <t>Строит</t>
        </is>
      </c>
      <c r="H167" s="360" t="inlineStr">
        <is>
          <t>Строительные работы с НР и СП</t>
        </is>
      </c>
      <c r="I167" s="360" t="n"/>
      <c r="J167" s="360" t="n"/>
      <c r="K167" s="360" t="n">
        <v>214</v>
      </c>
      <c r="L167" s="360" t="n">
        <v>16</v>
      </c>
      <c r="M167" s="360" t="n">
        <v>3</v>
      </c>
      <c r="N167" s="360" t="inlineStr"/>
      <c r="O167" s="360" t="n">
        <v>0</v>
      </c>
      <c r="P167" s="360" t="n"/>
      <c r="Q167" s="360" t="n"/>
      <c r="R167" s="360" t="n"/>
      <c r="S167" s="360" t="n"/>
      <c r="T167" s="360" t="n"/>
      <c r="U167" s="360" t="n"/>
      <c r="V167" s="360" t="n"/>
      <c r="W167" s="360" t="n">
        <v>0</v>
      </c>
      <c r="X167" s="360" t="n">
        <v>1</v>
      </c>
      <c r="Y167" s="360" t="n">
        <v>0</v>
      </c>
      <c r="Z167" s="360" t="n"/>
      <c r="AA167" s="360" t="n"/>
      <c r="AB167" s="360" t="n"/>
    </row>
    <row r="168">
      <c r="A168" s="360" t="n">
        <v>50</v>
      </c>
      <c r="B168" s="360" t="n">
        <v>0</v>
      </c>
      <c r="C168" s="360" t="n">
        <v>0</v>
      </c>
      <c r="D168" s="360" t="n">
        <v>1</v>
      </c>
      <c r="E168" s="360" t="n">
        <v>215</v>
      </c>
      <c r="F168" s="360">
        <f>ROUND(Source!AT150,O168)</f>
        <v/>
      </c>
      <c r="G168" s="360" t="inlineStr">
        <is>
          <t>Монтаж</t>
        </is>
      </c>
      <c r="H168" s="360" t="inlineStr">
        <is>
          <t>Монтажные работы с НР и СП</t>
        </is>
      </c>
      <c r="I168" s="360" t="n"/>
      <c r="J168" s="360" t="n"/>
      <c r="K168" s="360" t="n">
        <v>215</v>
      </c>
      <c r="L168" s="360" t="n">
        <v>17</v>
      </c>
      <c r="M168" s="360" t="n">
        <v>3</v>
      </c>
      <c r="N168" s="360" t="inlineStr"/>
      <c r="O168" s="360" t="n">
        <v>0</v>
      </c>
      <c r="P168" s="360" t="n"/>
      <c r="Q168" s="360" t="n"/>
      <c r="R168" s="360" t="n"/>
      <c r="S168" s="360" t="n"/>
      <c r="T168" s="360" t="n"/>
      <c r="U168" s="360" t="n"/>
      <c r="V168" s="360" t="n"/>
      <c r="W168" s="360" t="n">
        <v>0</v>
      </c>
      <c r="X168" s="360" t="n">
        <v>1</v>
      </c>
      <c r="Y168" s="360" t="n">
        <v>0</v>
      </c>
      <c r="Z168" s="360" t="n"/>
      <c r="AA168" s="360" t="n"/>
      <c r="AB168" s="360" t="n"/>
    </row>
    <row r="169">
      <c r="A169" s="360" t="n">
        <v>50</v>
      </c>
      <c r="B169" s="360" t="n">
        <v>0</v>
      </c>
      <c r="C169" s="360" t="n">
        <v>0</v>
      </c>
      <c r="D169" s="360" t="n">
        <v>1</v>
      </c>
      <c r="E169" s="360" t="n">
        <v>217</v>
      </c>
      <c r="F169" s="360">
        <f>ROUND(Source!AU150,O169)</f>
        <v/>
      </c>
      <c r="G169" s="360" t="inlineStr">
        <is>
          <t>Прочие</t>
        </is>
      </c>
      <c r="H169" s="360" t="inlineStr">
        <is>
          <t>Прочие работы с НР и СП</t>
        </is>
      </c>
      <c r="I169" s="360" t="n"/>
      <c r="J169" s="360" t="n"/>
      <c r="K169" s="360" t="n">
        <v>217</v>
      </c>
      <c r="L169" s="360" t="n">
        <v>18</v>
      </c>
      <c r="M169" s="360" t="n">
        <v>3</v>
      </c>
      <c r="N169" s="360" t="inlineStr"/>
      <c r="O169" s="360" t="n">
        <v>0</v>
      </c>
      <c r="P169" s="360" t="n"/>
      <c r="Q169" s="360" t="n"/>
      <c r="R169" s="360" t="n"/>
      <c r="S169" s="360" t="n"/>
      <c r="T169" s="360" t="n"/>
      <c r="U169" s="360" t="n"/>
      <c r="V169" s="360" t="n"/>
      <c r="W169" s="360" t="n">
        <v>0</v>
      </c>
      <c r="X169" s="360" t="n">
        <v>1</v>
      </c>
      <c r="Y169" s="360" t="n">
        <v>0</v>
      </c>
      <c r="Z169" s="360" t="n"/>
      <c r="AA169" s="360" t="n"/>
      <c r="AB169" s="360" t="n"/>
    </row>
    <row r="170">
      <c r="A170" s="360" t="n">
        <v>50</v>
      </c>
      <c r="B170" s="360" t="n">
        <v>0</v>
      </c>
      <c r="C170" s="360" t="n">
        <v>0</v>
      </c>
      <c r="D170" s="360" t="n">
        <v>1</v>
      </c>
      <c r="E170" s="360" t="n">
        <v>230</v>
      </c>
      <c r="F170" s="360">
        <f>ROUND(Source!BA150,O170)</f>
        <v/>
      </c>
      <c r="G170" s="360" t="inlineStr">
        <is>
          <t>ПрочиеЗатр</t>
        </is>
      </c>
      <c r="H170" s="360" t="inlineStr">
        <is>
          <t>Прочие затраты по ТСН-2001.16</t>
        </is>
      </c>
      <c r="I170" s="360" t="n"/>
      <c r="J170" s="360" t="n"/>
      <c r="K170" s="360" t="n">
        <v>230</v>
      </c>
      <c r="L170" s="360" t="n">
        <v>19</v>
      </c>
      <c r="M170" s="360" t="n">
        <v>3</v>
      </c>
      <c r="N170" s="360" t="inlineStr"/>
      <c r="O170" s="360" t="n">
        <v>0</v>
      </c>
      <c r="P170" s="360" t="n"/>
      <c r="Q170" s="360" t="n"/>
      <c r="R170" s="360" t="n"/>
      <c r="S170" s="360" t="n"/>
      <c r="T170" s="360" t="n"/>
      <c r="U170" s="360" t="n"/>
      <c r="V170" s="360" t="n"/>
      <c r="W170" s="360" t="n">
        <v>0</v>
      </c>
      <c r="X170" s="360" t="n">
        <v>1</v>
      </c>
      <c r="Y170" s="360" t="n">
        <v>0</v>
      </c>
      <c r="Z170" s="360" t="n"/>
      <c r="AA170" s="360" t="n"/>
      <c r="AB170" s="360" t="n"/>
    </row>
    <row r="171">
      <c r="A171" s="360" t="n">
        <v>50</v>
      </c>
      <c r="B171" s="360" t="n">
        <v>0</v>
      </c>
      <c r="C171" s="360" t="n">
        <v>0</v>
      </c>
      <c r="D171" s="360" t="n">
        <v>1</v>
      </c>
      <c r="E171" s="360" t="n">
        <v>206</v>
      </c>
      <c r="F171" s="360">
        <f>ROUND(Source!T150,O171)</f>
        <v/>
      </c>
      <c r="G171" s="360" t="inlineStr">
        <is>
          <t>ВозврМат</t>
        </is>
      </c>
      <c r="H171" s="360" t="inlineStr">
        <is>
          <t>Возврат материалов</t>
        </is>
      </c>
      <c r="I171" s="360" t="n"/>
      <c r="J171" s="360" t="n"/>
      <c r="K171" s="360" t="n">
        <v>206</v>
      </c>
      <c r="L171" s="360" t="n">
        <v>20</v>
      </c>
      <c r="M171" s="360" t="n">
        <v>3</v>
      </c>
      <c r="N171" s="360" t="inlineStr"/>
      <c r="O171" s="360" t="n">
        <v>0</v>
      </c>
      <c r="P171" s="360" t="n"/>
      <c r="Q171" s="360" t="n"/>
      <c r="R171" s="360" t="n"/>
      <c r="S171" s="360" t="n"/>
      <c r="T171" s="360" t="n"/>
      <c r="U171" s="360" t="n"/>
      <c r="V171" s="360" t="n"/>
      <c r="W171" s="360" t="n">
        <v>0</v>
      </c>
      <c r="X171" s="360" t="n">
        <v>1</v>
      </c>
      <c r="Y171" s="360" t="n">
        <v>0</v>
      </c>
      <c r="Z171" s="360" t="n"/>
      <c r="AA171" s="360" t="n"/>
      <c r="AB171" s="360" t="n"/>
    </row>
    <row r="172">
      <c r="A172" s="360" t="n">
        <v>50</v>
      </c>
      <c r="B172" s="360" t="n">
        <v>0</v>
      </c>
      <c r="C172" s="360" t="n">
        <v>0</v>
      </c>
      <c r="D172" s="360" t="n">
        <v>1</v>
      </c>
      <c r="E172" s="360" t="n">
        <v>207</v>
      </c>
      <c r="F172" s="360">
        <f>ROUND(Source!U150,O172)</f>
        <v/>
      </c>
      <c r="G172" s="360" t="inlineStr">
        <is>
          <t>ТрудСтр</t>
        </is>
      </c>
      <c r="H172" s="360" t="inlineStr">
        <is>
          <t>Трудозатраты строителей</t>
        </is>
      </c>
      <c r="I172" s="360" t="n"/>
      <c r="J172" s="360" t="n"/>
      <c r="K172" s="360" t="n">
        <v>207</v>
      </c>
      <c r="L172" s="360" t="n">
        <v>21</v>
      </c>
      <c r="M172" s="360" t="n">
        <v>3</v>
      </c>
      <c r="N172" s="360" t="inlineStr"/>
      <c r="O172" s="360" t="n">
        <v>7</v>
      </c>
      <c r="P172" s="360" t="n"/>
      <c r="Q172" s="360" t="n"/>
      <c r="R172" s="360" t="n"/>
      <c r="S172" s="360" t="n"/>
      <c r="T172" s="360" t="n"/>
      <c r="U172" s="360" t="n"/>
      <c r="V172" s="360" t="n"/>
      <c r="W172" s="360" t="n">
        <v>0</v>
      </c>
      <c r="X172" s="360" t="n">
        <v>1</v>
      </c>
      <c r="Y172" s="360" t="n">
        <v>0</v>
      </c>
      <c r="Z172" s="360" t="n"/>
      <c r="AA172" s="360" t="n"/>
      <c r="AB172" s="360" t="n"/>
    </row>
    <row r="173">
      <c r="A173" s="360" t="n">
        <v>50</v>
      </c>
      <c r="B173" s="360" t="n">
        <v>0</v>
      </c>
      <c r="C173" s="360" t="n">
        <v>0</v>
      </c>
      <c r="D173" s="360" t="n">
        <v>1</v>
      </c>
      <c r="E173" s="360" t="n">
        <v>208</v>
      </c>
      <c r="F173" s="360">
        <f>ROUND(Source!V150,O173)</f>
        <v/>
      </c>
      <c r="G173" s="360" t="inlineStr">
        <is>
          <t>ТрудМаш</t>
        </is>
      </c>
      <c r="H173" s="360" t="inlineStr">
        <is>
          <t>Трудозатраты машинистов</t>
        </is>
      </c>
      <c r="I173" s="360" t="n"/>
      <c r="J173" s="360" t="n"/>
      <c r="K173" s="360" t="n">
        <v>208</v>
      </c>
      <c r="L173" s="360" t="n">
        <v>22</v>
      </c>
      <c r="M173" s="360" t="n">
        <v>3</v>
      </c>
      <c r="N173" s="360" t="inlineStr"/>
      <c r="O173" s="360" t="n">
        <v>7</v>
      </c>
      <c r="P173" s="360" t="n"/>
      <c r="Q173" s="360" t="n"/>
      <c r="R173" s="360" t="n"/>
      <c r="S173" s="360" t="n"/>
      <c r="T173" s="360" t="n"/>
      <c r="U173" s="360" t="n"/>
      <c r="V173" s="360" t="n"/>
      <c r="W173" s="360" t="n">
        <v>0</v>
      </c>
      <c r="X173" s="360" t="n">
        <v>1</v>
      </c>
      <c r="Y173" s="360" t="n">
        <v>0</v>
      </c>
      <c r="Z173" s="360" t="n"/>
      <c r="AA173" s="360" t="n"/>
      <c r="AB173" s="360" t="n"/>
    </row>
    <row r="174">
      <c r="A174" s="360" t="n">
        <v>50</v>
      </c>
      <c r="B174" s="360" t="n">
        <v>0</v>
      </c>
      <c r="C174" s="360" t="n">
        <v>0</v>
      </c>
      <c r="D174" s="360" t="n">
        <v>1</v>
      </c>
      <c r="E174" s="360" t="n">
        <v>209</v>
      </c>
      <c r="F174" s="360">
        <f>ROUND(Source!W150,O174)</f>
        <v/>
      </c>
      <c r="G174" s="360" t="inlineStr">
        <is>
          <t>ТранспМат</t>
        </is>
      </c>
      <c r="H174" s="360" t="inlineStr">
        <is>
          <t>Транспорт материалов</t>
        </is>
      </c>
      <c r="I174" s="360" t="n"/>
      <c r="J174" s="360" t="n"/>
      <c r="K174" s="360" t="n">
        <v>209</v>
      </c>
      <c r="L174" s="360" t="n">
        <v>23</v>
      </c>
      <c r="M174" s="360" t="n">
        <v>3</v>
      </c>
      <c r="N174" s="360" t="inlineStr"/>
      <c r="O174" s="360" t="n">
        <v>0</v>
      </c>
      <c r="P174" s="360" t="n"/>
      <c r="Q174" s="360" t="n"/>
      <c r="R174" s="360" t="n"/>
      <c r="S174" s="360" t="n"/>
      <c r="T174" s="360" t="n"/>
      <c r="U174" s="360" t="n"/>
      <c r="V174" s="360" t="n"/>
      <c r="W174" s="360" t="n">
        <v>0</v>
      </c>
      <c r="X174" s="360" t="n">
        <v>1</v>
      </c>
      <c r="Y174" s="360" t="n">
        <v>0</v>
      </c>
      <c r="Z174" s="360" t="n"/>
      <c r="AA174" s="360" t="n"/>
      <c r="AB174" s="360" t="n"/>
    </row>
    <row r="175">
      <c r="A175" s="360" t="n">
        <v>50</v>
      </c>
      <c r="B175" s="360" t="n">
        <v>0</v>
      </c>
      <c r="C175" s="360" t="n">
        <v>0</v>
      </c>
      <c r="D175" s="360" t="n">
        <v>1</v>
      </c>
      <c r="E175" s="360" t="n">
        <v>233</v>
      </c>
      <c r="F175" s="360">
        <f>ROUND(Source!BD150,O175)</f>
        <v/>
      </c>
      <c r="G175" s="360" t="inlineStr">
        <is>
          <t>Перевозка</t>
        </is>
      </c>
      <c r="H175" s="360" t="inlineStr">
        <is>
          <t>Перевозка грузов</t>
        </is>
      </c>
      <c r="I175" s="360" t="n"/>
      <c r="J175" s="360" t="n"/>
      <c r="K175" s="360" t="n">
        <v>233</v>
      </c>
      <c r="L175" s="360" t="n">
        <v>24</v>
      </c>
      <c r="M175" s="360" t="n">
        <v>3</v>
      </c>
      <c r="N175" s="360" t="inlineStr"/>
      <c r="O175" s="360" t="n">
        <v>0</v>
      </c>
      <c r="P175" s="360" t="n"/>
      <c r="Q175" s="360" t="n"/>
      <c r="R175" s="360" t="n"/>
      <c r="S175" s="360" t="n"/>
      <c r="T175" s="360" t="n"/>
      <c r="U175" s="360" t="n"/>
      <c r="V175" s="360" t="n"/>
      <c r="W175" s="360" t="n">
        <v>0</v>
      </c>
      <c r="X175" s="360" t="n">
        <v>1</v>
      </c>
      <c r="Y175" s="360" t="n">
        <v>0</v>
      </c>
      <c r="Z175" s="360" t="n"/>
      <c r="AA175" s="360" t="n"/>
      <c r="AB175" s="360" t="n"/>
    </row>
    <row r="176">
      <c r="A176" s="360" t="n">
        <v>50</v>
      </c>
      <c r="B176" s="360" t="n">
        <v>0</v>
      </c>
      <c r="C176" s="360" t="n">
        <v>0</v>
      </c>
      <c r="D176" s="360" t="n">
        <v>1</v>
      </c>
      <c r="E176" s="360" t="n">
        <v>210</v>
      </c>
      <c r="F176" s="360">
        <f>ROUND(Source!X150,O176)</f>
        <v/>
      </c>
      <c r="G176" s="360" t="inlineStr">
        <is>
          <t>НР</t>
        </is>
      </c>
      <c r="H176" s="360" t="inlineStr">
        <is>
          <t>Накладные расходы</t>
        </is>
      </c>
      <c r="I176" s="360" t="n"/>
      <c r="J176" s="360" t="n"/>
      <c r="K176" s="360" t="n">
        <v>210</v>
      </c>
      <c r="L176" s="360" t="n">
        <v>25</v>
      </c>
      <c r="M176" s="360" t="n">
        <v>3</v>
      </c>
      <c r="N176" s="360" t="inlineStr"/>
      <c r="O176" s="360" t="n">
        <v>0</v>
      </c>
      <c r="P176" s="360" t="n"/>
      <c r="Q176" s="360" t="n"/>
      <c r="R176" s="360" t="n"/>
      <c r="S176" s="360" t="n"/>
      <c r="T176" s="360" t="n"/>
      <c r="U176" s="360" t="n"/>
      <c r="V176" s="360" t="n"/>
      <c r="W176" s="360" t="n">
        <v>0</v>
      </c>
      <c r="X176" s="360" t="n">
        <v>1</v>
      </c>
      <c r="Y176" s="360" t="n">
        <v>0</v>
      </c>
      <c r="Z176" s="360" t="n"/>
      <c r="AA176" s="360" t="n"/>
      <c r="AB176" s="360" t="n"/>
    </row>
    <row r="177">
      <c r="A177" s="360" t="n">
        <v>50</v>
      </c>
      <c r="B177" s="360" t="n">
        <v>0</v>
      </c>
      <c r="C177" s="360" t="n">
        <v>0</v>
      </c>
      <c r="D177" s="360" t="n">
        <v>1</v>
      </c>
      <c r="E177" s="360" t="n">
        <v>211</v>
      </c>
      <c r="F177" s="360">
        <f>ROUND(Source!Y150,O177)</f>
        <v/>
      </c>
      <c r="G177" s="360" t="inlineStr">
        <is>
          <t>СмПриб</t>
        </is>
      </c>
      <c r="H177" s="360" t="inlineStr">
        <is>
          <t>Сметная прибыль</t>
        </is>
      </c>
      <c r="I177" s="360" t="n"/>
      <c r="J177" s="360" t="n"/>
      <c r="K177" s="360" t="n">
        <v>211</v>
      </c>
      <c r="L177" s="360" t="n">
        <v>26</v>
      </c>
      <c r="M177" s="360" t="n">
        <v>3</v>
      </c>
      <c r="N177" s="360" t="inlineStr"/>
      <c r="O177" s="360" t="n">
        <v>0</v>
      </c>
      <c r="P177" s="360" t="n"/>
      <c r="Q177" s="360" t="n"/>
      <c r="R177" s="360" t="n"/>
      <c r="S177" s="360" t="n"/>
      <c r="T177" s="360" t="n"/>
      <c r="U177" s="360" t="n"/>
      <c r="V177" s="360" t="n"/>
      <c r="W177" s="360" t="n">
        <v>0</v>
      </c>
      <c r="X177" s="360" t="n">
        <v>1</v>
      </c>
      <c r="Y177" s="360" t="n">
        <v>0</v>
      </c>
      <c r="Z177" s="360" t="n"/>
      <c r="AA177" s="360" t="n"/>
      <c r="AB177" s="360" t="n"/>
    </row>
    <row r="178">
      <c r="A178" s="360" t="n">
        <v>50</v>
      </c>
      <c r="B178" s="360" t="n">
        <v>0</v>
      </c>
      <c r="C178" s="360" t="n">
        <v>0</v>
      </c>
      <c r="D178" s="360" t="n">
        <v>1</v>
      </c>
      <c r="E178" s="360" t="n">
        <v>224</v>
      </c>
      <c r="F178" s="360">
        <f>ROUND(Source!AR150,O178)</f>
        <v/>
      </c>
      <c r="G178" s="360" t="inlineStr">
        <is>
          <t>Всего</t>
        </is>
      </c>
      <c r="H178" s="360" t="inlineStr">
        <is>
          <t>Всего с НР и СП</t>
        </is>
      </c>
      <c r="I178" s="360" t="n"/>
      <c r="J178" s="360" t="n"/>
      <c r="K178" s="360" t="n">
        <v>224</v>
      </c>
      <c r="L178" s="360" t="n">
        <v>27</v>
      </c>
      <c r="M178" s="360" t="n">
        <v>3</v>
      </c>
      <c r="N178" s="360" t="inlineStr"/>
      <c r="O178" s="360" t="n">
        <v>0</v>
      </c>
      <c r="P178" s="360" t="n"/>
      <c r="Q178" s="360" t="n"/>
      <c r="R178" s="360" t="n"/>
      <c r="S178" s="360" t="n"/>
      <c r="T178" s="360" t="n"/>
      <c r="U178" s="360" t="n"/>
      <c r="V178" s="360" t="n"/>
      <c r="W178" s="360" t="n">
        <v>0</v>
      </c>
      <c r="X178" s="360" t="n">
        <v>1</v>
      </c>
      <c r="Y178" s="360" t="n">
        <v>0</v>
      </c>
      <c r="Z178" s="360" t="n"/>
      <c r="AA178" s="360" t="n"/>
      <c r="AB178" s="360" t="n"/>
    </row>
    <row r="179">
      <c r="A179" s="360" t="n">
        <v>50</v>
      </c>
      <c r="B179" s="360" t="n">
        <v>0</v>
      </c>
      <c r="C179" s="360" t="n">
        <v>0</v>
      </c>
      <c r="D179" s="360" t="n">
        <v>2</v>
      </c>
      <c r="E179" s="360" t="n">
        <v>0</v>
      </c>
      <c r="F179" s="360">
        <f>ROUND(F178,O179)</f>
        <v/>
      </c>
      <c r="G179" s="360" t="inlineStr">
        <is>
          <t>и1</t>
        </is>
      </c>
      <c r="H179" s="360" t="inlineStr">
        <is>
          <t>Итого</t>
        </is>
      </c>
      <c r="I179" s="360" t="n"/>
      <c r="J179" s="360" t="n"/>
      <c r="K179" s="360" t="n">
        <v>212</v>
      </c>
      <c r="L179" s="360" t="n">
        <v>28</v>
      </c>
      <c r="M179" s="360" t="n">
        <v>0</v>
      </c>
      <c r="N179" s="360" t="inlineStr"/>
      <c r="O179" s="360" t="n">
        <v>0</v>
      </c>
      <c r="P179" s="360" t="n"/>
      <c r="Q179" s="360" t="n"/>
      <c r="R179" s="360" t="n"/>
      <c r="S179" s="360" t="n"/>
      <c r="T179" s="360" t="n"/>
      <c r="U179" s="360" t="n"/>
      <c r="V179" s="360" t="n"/>
      <c r="W179" s="360" t="n">
        <v>0</v>
      </c>
      <c r="X179" s="360" t="n">
        <v>1</v>
      </c>
      <c r="Y179" s="360" t="n">
        <v>0</v>
      </c>
      <c r="Z179" s="360" t="n"/>
      <c r="AA179" s="360" t="n"/>
      <c r="AB179" s="360" t="n"/>
    </row>
    <row r="180">
      <c r="A180" s="360" t="n">
        <v>50</v>
      </c>
      <c r="B180" s="360" t="n">
        <v>0</v>
      </c>
      <c r="C180" s="360" t="n">
        <v>0</v>
      </c>
      <c r="D180" s="360" t="n">
        <v>2</v>
      </c>
      <c r="E180" s="360" t="n">
        <v>0</v>
      </c>
      <c r="F180" s="360">
        <f>ROUND(F179*0.22,O180)</f>
        <v/>
      </c>
      <c r="G180" s="360" t="inlineStr">
        <is>
          <t>и2</t>
        </is>
      </c>
      <c r="H180" s="360" t="inlineStr">
        <is>
          <t>НДС 22%</t>
        </is>
      </c>
      <c r="I180" s="360" t="n"/>
      <c r="J180" s="360" t="n"/>
      <c r="K180" s="360" t="n">
        <v>212</v>
      </c>
      <c r="L180" s="360" t="n">
        <v>29</v>
      </c>
      <c r="M180" s="360" t="n">
        <v>0</v>
      </c>
      <c r="N180" s="360" t="inlineStr"/>
      <c r="O180" s="360" t="n">
        <v>0</v>
      </c>
      <c r="P180" s="360" t="n"/>
      <c r="Q180" s="360" t="n"/>
      <c r="R180" s="360" t="n"/>
      <c r="S180" s="360" t="n"/>
      <c r="T180" s="360" t="n"/>
      <c r="U180" s="360" t="n"/>
      <c r="V180" s="360" t="n"/>
      <c r="W180" s="360" t="n">
        <v>0</v>
      </c>
      <c r="X180" s="360" t="n">
        <v>1</v>
      </c>
      <c r="Y180" s="360" t="n">
        <v>0</v>
      </c>
      <c r="Z180" s="360" t="n"/>
      <c r="AA180" s="360" t="n"/>
      <c r="AB180" s="360" t="n"/>
    </row>
    <row r="181">
      <c r="A181" s="360" t="n">
        <v>50</v>
      </c>
      <c r="B181" s="360" t="n">
        <v>0</v>
      </c>
      <c r="C181" s="360" t="n">
        <v>0</v>
      </c>
      <c r="D181" s="360" t="n">
        <v>2</v>
      </c>
      <c r="E181" s="360" t="n">
        <v>213</v>
      </c>
      <c r="F181" s="360">
        <f>ROUND(F179+F180,O181)</f>
        <v/>
      </c>
      <c r="G181" s="360" t="inlineStr">
        <is>
          <t>и3</t>
        </is>
      </c>
      <c r="H181" s="360" t="inlineStr">
        <is>
          <t>Всего</t>
        </is>
      </c>
      <c r="I181" s="360" t="n"/>
      <c r="J181" s="360" t="n"/>
      <c r="K181" s="360" t="n">
        <v>212</v>
      </c>
      <c r="L181" s="360" t="n">
        <v>30</v>
      </c>
      <c r="M181" s="360" t="n">
        <v>0</v>
      </c>
      <c r="N181" s="360" t="inlineStr"/>
      <c r="O181" s="360" t="n">
        <v>0</v>
      </c>
      <c r="P181" s="360" t="n"/>
      <c r="Q181" s="360" t="n"/>
      <c r="R181" s="360" t="n"/>
      <c r="S181" s="360" t="n"/>
      <c r="T181" s="360" t="n"/>
      <c r="U181" s="360" t="n"/>
      <c r="V181" s="360" t="n"/>
      <c r="W181" s="360" t="n">
        <v>0</v>
      </c>
      <c r="X181" s="360" t="n">
        <v>1</v>
      </c>
      <c r="Y181" s="360" t="n">
        <v>0</v>
      </c>
      <c r="Z181" s="360" t="n"/>
      <c r="AA181" s="360" t="n"/>
      <c r="AB181" s="360" t="n"/>
    </row>
    <row r="183">
      <c r="A183" s="356" t="n">
        <v>3</v>
      </c>
      <c r="B183" s="356" t="n">
        <v>0</v>
      </c>
      <c r="C183" s="356" t="n"/>
      <c r="D183" s="356">
        <f>ROW(A197)</f>
        <v/>
      </c>
      <c r="E183" s="356" t="n"/>
      <c r="F183" s="356" t="inlineStr">
        <is>
          <t>Новая локальная смета</t>
        </is>
      </c>
      <c r="G183" s="356" t="inlineStr">
        <is>
          <t>Пушкина, д.19 кв 14</t>
        </is>
      </c>
      <c r="H183" s="356" t="inlineStr"/>
      <c r="I183" s="356" t="n">
        <v>0</v>
      </c>
      <c r="J183" s="356" t="inlineStr"/>
      <c r="K183" s="356" t="n">
        <v>0</v>
      </c>
      <c r="L183" s="356" t="inlineStr">
        <is>
          <t>Новая локальная смета</t>
        </is>
      </c>
      <c r="M183" s="356" t="inlineStr"/>
      <c r="N183" s="356" t="n"/>
      <c r="O183" s="356" t="n"/>
      <c r="P183" s="356" t="n"/>
      <c r="Q183" s="356" t="n"/>
      <c r="R183" s="356" t="n"/>
      <c r="S183" s="356" t="n">
        <v>0</v>
      </c>
      <c r="T183" s="356" t="n"/>
      <c r="U183" s="356" t="inlineStr"/>
      <c r="V183" s="356" t="n">
        <v>0</v>
      </c>
      <c r="W183" s="356" t="n"/>
      <c r="X183" s="356" t="n"/>
      <c r="Y183" s="356" t="n"/>
      <c r="Z183" s="356" t="n"/>
      <c r="AA183" s="356" t="n"/>
      <c r="AB183" s="356" t="inlineStr"/>
      <c r="AC183" s="356" t="inlineStr"/>
      <c r="AD183" s="356" t="inlineStr"/>
      <c r="AE183" s="356" t="inlineStr"/>
      <c r="AF183" s="356" t="inlineStr"/>
      <c r="AG183" s="356" t="inlineStr"/>
      <c r="AH183" s="356" t="n"/>
      <c r="AI183" s="356" t="n"/>
      <c r="AJ183" s="356" t="n"/>
      <c r="AK183" s="356" t="n"/>
      <c r="AL183" s="356" t="n"/>
      <c r="AM183" s="356" t="n"/>
      <c r="AN183" s="356" t="n"/>
      <c r="AO183" s="356" t="n"/>
      <c r="AP183" s="356" t="inlineStr"/>
      <c r="AQ183" s="356" t="inlineStr"/>
      <c r="AR183" s="356" t="inlineStr"/>
      <c r="AS183" s="356" t="n"/>
      <c r="AT183" s="356" t="n"/>
      <c r="AU183" s="356" t="n"/>
      <c r="AV183" s="356" t="n"/>
      <c r="AW183" s="356" t="n"/>
      <c r="AX183" s="356" t="n"/>
      <c r="AY183" s="356" t="n"/>
      <c r="AZ183" s="356" t="inlineStr"/>
      <c r="BA183" s="356" t="n"/>
      <c r="BB183" s="356" t="inlineStr"/>
      <c r="BC183" s="356" t="inlineStr"/>
      <c r="BD183" s="356" t="inlineStr"/>
      <c r="BE183" s="356" t="inlineStr"/>
      <c r="BF183" s="356" t="inlineStr"/>
      <c r="BG183" s="356" t="inlineStr"/>
      <c r="BH183" s="356" t="inlineStr"/>
      <c r="BI183" s="356" t="inlineStr"/>
      <c r="BJ183" s="356" t="inlineStr"/>
      <c r="BK183" s="356" t="inlineStr"/>
      <c r="BL183" s="356" t="inlineStr"/>
      <c r="BM183" s="356" t="inlineStr"/>
      <c r="BN183" s="356" t="inlineStr"/>
      <c r="BO183" s="356" t="inlineStr"/>
      <c r="BP183" s="356" t="inlineStr"/>
      <c r="BQ183" s="356" t="n"/>
      <c r="BR183" s="356" t="n"/>
      <c r="BS183" s="356" t="n"/>
      <c r="BT183" s="356" t="n"/>
      <c r="BU183" s="356" t="n"/>
      <c r="BV183" s="356" t="n"/>
      <c r="BW183" s="356" t="n"/>
      <c r="BX183" s="356" t="n">
        <v>0</v>
      </c>
      <c r="BY183" s="356" t="n"/>
      <c r="BZ183" s="356" t="n"/>
      <c r="CA183" s="356" t="n"/>
      <c r="CB183" s="356" t="n"/>
      <c r="CC183" s="356" t="n"/>
      <c r="CD183" s="356" t="n"/>
      <c r="CE183" s="356" t="n"/>
      <c r="CF183" s="356" t="n">
        <v>0</v>
      </c>
      <c r="CG183" s="356" t="n">
        <v>0</v>
      </c>
      <c r="CH183" s="356" t="n"/>
      <c r="CI183" s="356" t="inlineStr"/>
      <c r="CJ183" s="356" t="inlineStr"/>
      <c r="CK183" s="0" t="inlineStr"/>
      <c r="CL183" s="0" t="inlineStr"/>
      <c r="CM183" s="0" t="inlineStr"/>
      <c r="CN183" s="0" t="inlineStr"/>
      <c r="CO183" s="0" t="inlineStr"/>
      <c r="CP183" s="0" t="inlineStr"/>
      <c r="CQ183" s="0" t="inlineStr"/>
    </row>
    <row r="185">
      <c r="A185" s="358" t="n">
        <v>52</v>
      </c>
      <c r="B185" s="358">
        <f>B197</f>
        <v/>
      </c>
      <c r="C185" s="358">
        <f>C197</f>
        <v/>
      </c>
      <c r="D185" s="358">
        <f>D197</f>
        <v/>
      </c>
      <c r="E185" s="358">
        <f>E197</f>
        <v/>
      </c>
      <c r="F185" s="358">
        <f>F197</f>
        <v/>
      </c>
      <c r="G185" s="358">
        <f>G197</f>
        <v/>
      </c>
      <c r="H185" s="358" t="n"/>
      <c r="I185" s="358" t="n"/>
      <c r="J185" s="358" t="n"/>
      <c r="K185" s="358" t="n"/>
      <c r="L185" s="358" t="n"/>
      <c r="M185" s="358" t="n"/>
      <c r="N185" s="358" t="n"/>
      <c r="O185" s="358">
        <f>O197</f>
        <v/>
      </c>
      <c r="P185" s="358">
        <f>P197</f>
        <v/>
      </c>
      <c r="Q185" s="358">
        <f>Q197</f>
        <v/>
      </c>
      <c r="R185" s="358">
        <f>R197</f>
        <v/>
      </c>
      <c r="S185" s="358">
        <f>S197</f>
        <v/>
      </c>
      <c r="T185" s="358">
        <f>T197</f>
        <v/>
      </c>
      <c r="U185" s="358">
        <f>U197</f>
        <v/>
      </c>
      <c r="V185" s="358">
        <f>V197</f>
        <v/>
      </c>
      <c r="W185" s="358">
        <f>W197</f>
        <v/>
      </c>
      <c r="X185" s="358">
        <f>X197</f>
        <v/>
      </c>
      <c r="Y185" s="358">
        <f>Y197</f>
        <v/>
      </c>
      <c r="Z185" s="358">
        <f>Z197</f>
        <v/>
      </c>
      <c r="AA185" s="358">
        <f>AA197</f>
        <v/>
      </c>
      <c r="AB185" s="358">
        <f>AB197</f>
        <v/>
      </c>
      <c r="AC185" s="358">
        <f>AC197</f>
        <v/>
      </c>
      <c r="AD185" s="358">
        <f>AD197</f>
        <v/>
      </c>
      <c r="AE185" s="358">
        <f>AE197</f>
        <v/>
      </c>
      <c r="AF185" s="358">
        <f>AF197</f>
        <v/>
      </c>
      <c r="AG185" s="358">
        <f>AG197</f>
        <v/>
      </c>
      <c r="AH185" s="358">
        <f>AH197</f>
        <v/>
      </c>
      <c r="AI185" s="358">
        <f>AI197</f>
        <v/>
      </c>
      <c r="AJ185" s="358">
        <f>AJ197</f>
        <v/>
      </c>
      <c r="AK185" s="358">
        <f>AK197</f>
        <v/>
      </c>
      <c r="AL185" s="358">
        <f>AL197</f>
        <v/>
      </c>
      <c r="AM185" s="358">
        <f>AM197</f>
        <v/>
      </c>
      <c r="AN185" s="358">
        <f>AN197</f>
        <v/>
      </c>
      <c r="AO185" s="358">
        <f>AO197</f>
        <v/>
      </c>
      <c r="AP185" s="358">
        <f>AP197</f>
        <v/>
      </c>
      <c r="AQ185" s="358">
        <f>AQ197</f>
        <v/>
      </c>
      <c r="AR185" s="358">
        <f>AR197</f>
        <v/>
      </c>
      <c r="AS185" s="358">
        <f>AS197</f>
        <v/>
      </c>
      <c r="AT185" s="358">
        <f>AT197</f>
        <v/>
      </c>
      <c r="AU185" s="358">
        <f>AU197</f>
        <v/>
      </c>
      <c r="AV185" s="358">
        <f>AV197</f>
        <v/>
      </c>
      <c r="AW185" s="358">
        <f>AW197</f>
        <v/>
      </c>
      <c r="AX185" s="358">
        <f>AX197</f>
        <v/>
      </c>
      <c r="AY185" s="358">
        <f>AY197</f>
        <v/>
      </c>
      <c r="AZ185" s="358">
        <f>AZ197</f>
        <v/>
      </c>
      <c r="BA185" s="358">
        <f>BA197</f>
        <v/>
      </c>
      <c r="BB185" s="358">
        <f>BB197</f>
        <v/>
      </c>
      <c r="BC185" s="358">
        <f>BC197</f>
        <v/>
      </c>
      <c r="BD185" s="358">
        <f>BD197</f>
        <v/>
      </c>
      <c r="BE185" s="358">
        <f>BE197</f>
        <v/>
      </c>
      <c r="BF185" s="358">
        <f>BF197</f>
        <v/>
      </c>
      <c r="BG185" s="358">
        <f>BG197</f>
        <v/>
      </c>
      <c r="BH185" s="358">
        <f>BH197</f>
        <v/>
      </c>
      <c r="BI185" s="358">
        <f>BI197</f>
        <v/>
      </c>
      <c r="BJ185" s="358">
        <f>BJ197</f>
        <v/>
      </c>
      <c r="BK185" s="358">
        <f>BK197</f>
        <v/>
      </c>
      <c r="BL185" s="358">
        <f>BL197</f>
        <v/>
      </c>
      <c r="BM185" s="358">
        <f>BM197</f>
        <v/>
      </c>
      <c r="BN185" s="358">
        <f>BN197</f>
        <v/>
      </c>
      <c r="BO185" s="358">
        <f>BO197</f>
        <v/>
      </c>
      <c r="BP185" s="358">
        <f>BP197</f>
        <v/>
      </c>
      <c r="BQ185" s="358">
        <f>BQ197</f>
        <v/>
      </c>
      <c r="BR185" s="358">
        <f>BR197</f>
        <v/>
      </c>
      <c r="BS185" s="358">
        <f>BS197</f>
        <v/>
      </c>
      <c r="BT185" s="358">
        <f>BT197</f>
        <v/>
      </c>
      <c r="BU185" s="358">
        <f>BU197</f>
        <v/>
      </c>
      <c r="BV185" s="358">
        <f>BV197</f>
        <v/>
      </c>
      <c r="BW185" s="358">
        <f>BW197</f>
        <v/>
      </c>
      <c r="BX185" s="358">
        <f>BX197</f>
        <v/>
      </c>
      <c r="BY185" s="358">
        <f>BY197</f>
        <v/>
      </c>
      <c r="BZ185" s="358">
        <f>BZ197</f>
        <v/>
      </c>
      <c r="CA185" s="358">
        <f>CA197</f>
        <v/>
      </c>
      <c r="CB185" s="358">
        <f>CB197</f>
        <v/>
      </c>
      <c r="CC185" s="358">
        <f>CC197</f>
        <v/>
      </c>
      <c r="CD185" s="358">
        <f>CD197</f>
        <v/>
      </c>
      <c r="CE185" s="358">
        <f>CE197</f>
        <v/>
      </c>
      <c r="CF185" s="358">
        <f>CF197</f>
        <v/>
      </c>
      <c r="CG185" s="358">
        <f>CG197</f>
        <v/>
      </c>
      <c r="CH185" s="358">
        <f>CH197</f>
        <v/>
      </c>
      <c r="CI185" s="358">
        <f>CI197</f>
        <v/>
      </c>
      <c r="CJ185" s="358">
        <f>CJ197</f>
        <v/>
      </c>
      <c r="CK185" s="358">
        <f>CK197</f>
        <v/>
      </c>
      <c r="CL185" s="358">
        <f>CL197</f>
        <v/>
      </c>
      <c r="CM185" s="358">
        <f>CM197</f>
        <v/>
      </c>
      <c r="CN185" s="358">
        <f>CN197</f>
        <v/>
      </c>
      <c r="CO185" s="358">
        <f>CO197</f>
        <v/>
      </c>
      <c r="CP185" s="358">
        <f>CP197</f>
        <v/>
      </c>
      <c r="CQ185" s="358">
        <f>CQ197</f>
        <v/>
      </c>
      <c r="CR185" s="358">
        <f>CR197</f>
        <v/>
      </c>
      <c r="CS185" s="358">
        <f>CS197</f>
        <v/>
      </c>
      <c r="CT185" s="358">
        <f>CT197</f>
        <v/>
      </c>
      <c r="CU185" s="358">
        <f>CU197</f>
        <v/>
      </c>
      <c r="CV185" s="358">
        <f>CV197</f>
        <v/>
      </c>
      <c r="CW185" s="358">
        <f>CW197</f>
        <v/>
      </c>
      <c r="CX185" s="358">
        <f>CX197</f>
        <v/>
      </c>
      <c r="CY185" s="358">
        <f>CY197</f>
        <v/>
      </c>
      <c r="CZ185" s="358">
        <f>CZ197</f>
        <v/>
      </c>
      <c r="DA185" s="358">
        <f>DA197</f>
        <v/>
      </c>
      <c r="DB185" s="358">
        <f>DB197</f>
        <v/>
      </c>
      <c r="DC185" s="358">
        <f>DC197</f>
        <v/>
      </c>
      <c r="DD185" s="358">
        <f>DD197</f>
        <v/>
      </c>
      <c r="DE185" s="358">
        <f>DE197</f>
        <v/>
      </c>
      <c r="DF185" s="358">
        <f>DF197</f>
        <v/>
      </c>
      <c r="DG185" s="359">
        <f>DG197</f>
        <v/>
      </c>
      <c r="DH185" s="359">
        <f>DH197</f>
        <v/>
      </c>
      <c r="DI185" s="359">
        <f>DI197</f>
        <v/>
      </c>
      <c r="DJ185" s="359">
        <f>DJ197</f>
        <v/>
      </c>
      <c r="DK185" s="359">
        <f>DK197</f>
        <v/>
      </c>
      <c r="DL185" s="359">
        <f>DL197</f>
        <v/>
      </c>
      <c r="DM185" s="359">
        <f>DM197</f>
        <v/>
      </c>
      <c r="DN185" s="359">
        <f>DN197</f>
        <v/>
      </c>
      <c r="DO185" s="359">
        <f>DO197</f>
        <v/>
      </c>
      <c r="DP185" s="359">
        <f>DP197</f>
        <v/>
      </c>
      <c r="DQ185" s="359">
        <f>DQ197</f>
        <v/>
      </c>
      <c r="DR185" s="359">
        <f>DR197</f>
        <v/>
      </c>
      <c r="DS185" s="359">
        <f>DS197</f>
        <v/>
      </c>
      <c r="DT185" s="359">
        <f>DT197</f>
        <v/>
      </c>
      <c r="DU185" s="359">
        <f>DU197</f>
        <v/>
      </c>
      <c r="DV185" s="359">
        <f>DV197</f>
        <v/>
      </c>
      <c r="DW185" s="359">
        <f>DW197</f>
        <v/>
      </c>
      <c r="DX185" s="359">
        <f>DX197</f>
        <v/>
      </c>
      <c r="DY185" s="359">
        <f>DY197</f>
        <v/>
      </c>
      <c r="DZ185" s="359">
        <f>DZ197</f>
        <v/>
      </c>
      <c r="EA185" s="359">
        <f>EA197</f>
        <v/>
      </c>
      <c r="EB185" s="359">
        <f>EB197</f>
        <v/>
      </c>
      <c r="EC185" s="359">
        <f>EC197</f>
        <v/>
      </c>
      <c r="ED185" s="359">
        <f>ED197</f>
        <v/>
      </c>
      <c r="EE185" s="359">
        <f>EE197</f>
        <v/>
      </c>
      <c r="EF185" s="359">
        <f>EF197</f>
        <v/>
      </c>
      <c r="EG185" s="359">
        <f>EG197</f>
        <v/>
      </c>
      <c r="EH185" s="359">
        <f>EH197</f>
        <v/>
      </c>
      <c r="EI185" s="359">
        <f>EI197</f>
        <v/>
      </c>
      <c r="EJ185" s="359">
        <f>EJ197</f>
        <v/>
      </c>
      <c r="EK185" s="359">
        <f>EK197</f>
        <v/>
      </c>
      <c r="EL185" s="359">
        <f>EL197</f>
        <v/>
      </c>
      <c r="EM185" s="359">
        <f>EM197</f>
        <v/>
      </c>
      <c r="EN185" s="359">
        <f>EN197</f>
        <v/>
      </c>
      <c r="EO185" s="359">
        <f>EO197</f>
        <v/>
      </c>
      <c r="EP185" s="359">
        <f>EP197</f>
        <v/>
      </c>
      <c r="EQ185" s="359">
        <f>EQ197</f>
        <v/>
      </c>
      <c r="ER185" s="359">
        <f>ER197</f>
        <v/>
      </c>
      <c r="ES185" s="359">
        <f>ES197</f>
        <v/>
      </c>
      <c r="ET185" s="359">
        <f>ET197</f>
        <v/>
      </c>
      <c r="EU185" s="359">
        <f>EU197</f>
        <v/>
      </c>
      <c r="EV185" s="359">
        <f>EV197</f>
        <v/>
      </c>
      <c r="EW185" s="359">
        <f>EW197</f>
        <v/>
      </c>
      <c r="EX185" s="359">
        <f>EX197</f>
        <v/>
      </c>
      <c r="EY185" s="359">
        <f>EY197</f>
        <v/>
      </c>
      <c r="EZ185" s="359">
        <f>EZ197</f>
        <v/>
      </c>
      <c r="FA185" s="359">
        <f>FA197</f>
        <v/>
      </c>
      <c r="FB185" s="359">
        <f>FB197</f>
        <v/>
      </c>
      <c r="FC185" s="359">
        <f>FC197</f>
        <v/>
      </c>
      <c r="FD185" s="359">
        <f>FD197</f>
        <v/>
      </c>
      <c r="FE185" s="359">
        <f>FE197</f>
        <v/>
      </c>
      <c r="FF185" s="359">
        <f>FF197</f>
        <v/>
      </c>
      <c r="FG185" s="359">
        <f>FG197</f>
        <v/>
      </c>
      <c r="FH185" s="359">
        <f>FH197</f>
        <v/>
      </c>
      <c r="FI185" s="359">
        <f>FI197</f>
        <v/>
      </c>
      <c r="FJ185" s="359">
        <f>FJ197</f>
        <v/>
      </c>
      <c r="FK185" s="359">
        <f>FK197</f>
        <v/>
      </c>
      <c r="FL185" s="359">
        <f>FL197</f>
        <v/>
      </c>
      <c r="FM185" s="359">
        <f>FM197</f>
        <v/>
      </c>
      <c r="FN185" s="359">
        <f>FN197</f>
        <v/>
      </c>
      <c r="FO185" s="359">
        <f>FO197</f>
        <v/>
      </c>
      <c r="FP185" s="359">
        <f>FP197</f>
        <v/>
      </c>
      <c r="FQ185" s="359">
        <f>FQ197</f>
        <v/>
      </c>
      <c r="FR185" s="359">
        <f>FR197</f>
        <v/>
      </c>
      <c r="FS185" s="359">
        <f>FS197</f>
        <v/>
      </c>
      <c r="FT185" s="359">
        <f>FT197</f>
        <v/>
      </c>
      <c r="FU185" s="359">
        <f>FU197</f>
        <v/>
      </c>
      <c r="FV185" s="359">
        <f>FV197</f>
        <v/>
      </c>
      <c r="FW185" s="359">
        <f>FW197</f>
        <v/>
      </c>
      <c r="FX185" s="359">
        <f>FX197</f>
        <v/>
      </c>
      <c r="FY185" s="359">
        <f>FY197</f>
        <v/>
      </c>
      <c r="FZ185" s="359">
        <f>FZ197</f>
        <v/>
      </c>
      <c r="GA185" s="359">
        <f>GA197</f>
        <v/>
      </c>
      <c r="GB185" s="359">
        <f>GB197</f>
        <v/>
      </c>
      <c r="GC185" s="359">
        <f>GC197</f>
        <v/>
      </c>
      <c r="GD185" s="359">
        <f>GD197</f>
        <v/>
      </c>
      <c r="GE185" s="359">
        <f>GE197</f>
        <v/>
      </c>
      <c r="GF185" s="359">
        <f>GF197</f>
        <v/>
      </c>
      <c r="GG185" s="359">
        <f>GG197</f>
        <v/>
      </c>
      <c r="GH185" s="359">
        <f>GH197</f>
        <v/>
      </c>
      <c r="GI185" s="359">
        <f>GI197</f>
        <v/>
      </c>
      <c r="GJ185" s="359">
        <f>GJ197</f>
        <v/>
      </c>
      <c r="GK185" s="359">
        <f>GK197</f>
        <v/>
      </c>
      <c r="GL185" s="359">
        <f>GL197</f>
        <v/>
      </c>
      <c r="GM185" s="359">
        <f>GM197</f>
        <v/>
      </c>
      <c r="GN185" s="359">
        <f>GN197</f>
        <v/>
      </c>
      <c r="GO185" s="359">
        <f>GO197</f>
        <v/>
      </c>
      <c r="GP185" s="359">
        <f>GP197</f>
        <v/>
      </c>
      <c r="GQ185" s="359">
        <f>GQ197</f>
        <v/>
      </c>
      <c r="GR185" s="359">
        <f>GR197</f>
        <v/>
      </c>
      <c r="GS185" s="359">
        <f>GS197</f>
        <v/>
      </c>
      <c r="GT185" s="359">
        <f>GT197</f>
        <v/>
      </c>
      <c r="GU185" s="359">
        <f>GU197</f>
        <v/>
      </c>
      <c r="GV185" s="359">
        <f>GV197</f>
        <v/>
      </c>
      <c r="GW185" s="359">
        <f>GW197</f>
        <v/>
      </c>
      <c r="GX185" s="359">
        <f>GX197</f>
        <v/>
      </c>
    </row>
    <row r="187">
      <c r="A187" s="0" t="n">
        <v>17</v>
      </c>
      <c r="B187" s="0" t="n">
        <v>0</v>
      </c>
      <c r="C187" s="0">
        <f>ROW(SmtRes!A42)</f>
        <v/>
      </c>
      <c r="D187" s="0">
        <f>ROW(EtalonRes!A42)</f>
        <v/>
      </c>
      <c r="E187" s="0" t="inlineStr">
        <is>
          <t>1</t>
        </is>
      </c>
      <c r="F187" s="0" t="inlineStr">
        <is>
          <t>65-19-1</t>
        </is>
      </c>
      <c r="G187" s="0" t="inlineStr">
        <is>
          <t>Демонтаж радиаторов весом до 80 кг</t>
        </is>
      </c>
      <c r="H187" s="0" t="inlineStr">
        <is>
          <t>100 шт.</t>
        </is>
      </c>
      <c r="I187" s="0">
        <f>ROUND(ROUND(2/100,4),7)</f>
        <v/>
      </c>
      <c r="J187" s="0" t="n">
        <v>0</v>
      </c>
      <c r="K187" s="0">
        <f>ROUND(ROUND(2/100,4),7)</f>
        <v/>
      </c>
      <c r="O187" s="0">
        <f>ROUND(CP187,0)</f>
        <v/>
      </c>
      <c r="P187" s="0">
        <f>ROUND(CQ187*I187,0)</f>
        <v/>
      </c>
      <c r="Q187" s="0">
        <f>(ROUND((ROUND(((ET187)*I187),0)*BB187),0)+ROUND((ROUND(((AE187-(EU187))*I187),0)*BS187),0))</f>
        <v/>
      </c>
      <c r="R187" s="0">
        <f>(ROUND((ROUND(((EU187)*I187),0)*BS187),0)+ROUND((ROUND(((AE187-(EU187))*I187),0)*BS187),0))</f>
        <v/>
      </c>
      <c r="S187" s="0">
        <f>ROUND(CT187*I187,0)</f>
        <v/>
      </c>
      <c r="T187" s="0">
        <f>ROUND(CU187*I187,0)</f>
        <v/>
      </c>
      <c r="U187" s="0">
        <f>ROUND(CV187*I187,7)</f>
        <v/>
      </c>
      <c r="V187" s="0">
        <f>ROUND(CW187*I187,7)</f>
        <v/>
      </c>
      <c r="W187" s="0">
        <f>ROUND(CX187*I187,0)</f>
        <v/>
      </c>
      <c r="X187" s="0">
        <f>ROUND(CY187,0)</f>
        <v/>
      </c>
      <c r="Y187" s="0">
        <f>ROUND(CZ187,0)</f>
        <v/>
      </c>
      <c r="AA187" s="0" t="n">
        <v>78845955</v>
      </c>
      <c r="AB187" s="0">
        <f>ROUND((AC187+AD187+AF187),2)</f>
        <v/>
      </c>
      <c r="AC187" s="0">
        <f>ROUND((ES187),2)</f>
        <v/>
      </c>
      <c r="AD187" s="0">
        <f>ROUND((((ET187)-(EU187))+AE187),2)</f>
        <v/>
      </c>
      <c r="AE187" s="0">
        <f>ROUND((EU187),2)</f>
        <v/>
      </c>
      <c r="AF187" s="0">
        <f>ROUND((EV187),2)</f>
        <v/>
      </c>
      <c r="AG187" s="0">
        <f>ROUND((AP187),2)</f>
        <v/>
      </c>
      <c r="AH187" s="0">
        <f>(EW187)</f>
        <v/>
      </c>
      <c r="AI187" s="0">
        <f>(EX187)</f>
        <v/>
      </c>
      <c r="AJ187" s="0">
        <f>(AS187)</f>
        <v/>
      </c>
      <c r="AK187" s="0" t="n">
        <v>935.72</v>
      </c>
      <c r="AL187" s="0" t="n">
        <v>0</v>
      </c>
      <c r="AM187" s="0" t="n">
        <v>70.02</v>
      </c>
      <c r="AN187" s="0" t="n">
        <v>30.24</v>
      </c>
      <c r="AO187" s="0" t="n">
        <v>865.7</v>
      </c>
      <c r="AP187" s="0" t="n">
        <v>0</v>
      </c>
      <c r="AQ187" s="0" t="n">
        <v>110</v>
      </c>
      <c r="AR187" s="0" t="n">
        <v>2.24</v>
      </c>
      <c r="AS187" s="0" t="n">
        <v>0</v>
      </c>
      <c r="AT187" s="0" t="n">
        <v>87</v>
      </c>
      <c r="AU187" s="0" t="n">
        <v>44</v>
      </c>
      <c r="AV187" s="0" t="n">
        <v>1</v>
      </c>
      <c r="AW187" s="0" t="n">
        <v>1</v>
      </c>
      <c r="AZ187" s="0" t="n">
        <v>1</v>
      </c>
      <c r="BA187" s="0" t="n">
        <v>52.25</v>
      </c>
      <c r="BB187" s="0" t="n">
        <v>23.32</v>
      </c>
      <c r="BC187" s="0" t="n">
        <v>1</v>
      </c>
      <c r="BD187" s="0" t="inlineStr"/>
      <c r="BE187" s="0" t="inlineStr"/>
      <c r="BF187" s="0" t="inlineStr"/>
      <c r="BG187" s="0" t="inlineStr"/>
      <c r="BH187" s="0" t="n">
        <v>0</v>
      </c>
      <c r="BI187" s="0" t="n">
        <v>1</v>
      </c>
      <c r="BJ187" s="0" t="inlineStr">
        <is>
          <t>ТЕРр Московской обл., 65-19-1, приказ Минстроя России №675/пр от 28.02.2017 № 263/пр</t>
        </is>
      </c>
      <c r="BM187" s="0" t="n">
        <v>65003</v>
      </c>
      <c r="BN187" s="0" t="n">
        <v>0</v>
      </c>
      <c r="BO187" s="0" t="inlineStr">
        <is>
          <t>65-19-1</t>
        </is>
      </c>
      <c r="BP187" s="0" t="n">
        <v>1</v>
      </c>
      <c r="BQ187" s="0" t="n">
        <v>6</v>
      </c>
      <c r="BR187" s="0" t="n">
        <v>0</v>
      </c>
      <c r="BS187" s="0" t="n">
        <v>52.25</v>
      </c>
      <c r="BT187" s="0" t="n">
        <v>1</v>
      </c>
      <c r="BU187" s="0" t="n">
        <v>1</v>
      </c>
      <c r="BV187" s="0" t="n">
        <v>1</v>
      </c>
      <c r="BW187" s="0" t="n">
        <v>1</v>
      </c>
      <c r="BX187" s="0" t="n">
        <v>1</v>
      </c>
      <c r="BY187" s="0" t="inlineStr"/>
      <c r="BZ187" s="0" t="n">
        <v>87</v>
      </c>
      <c r="CA187" s="0" t="n">
        <v>44</v>
      </c>
      <c r="CB187" s="0" t="inlineStr"/>
      <c r="CE187" s="0" t="n">
        <v>12</v>
      </c>
      <c r="CF187" s="0" t="n">
        <v>0</v>
      </c>
      <c r="CG187" s="0" t="n">
        <v>0</v>
      </c>
      <c r="CM187" s="0" t="n">
        <v>0</v>
      </c>
      <c r="CN187" s="0" t="inlineStr"/>
      <c r="CO187" s="0" t="n">
        <v>0</v>
      </c>
      <c r="CP187" s="0">
        <f>(P187+Q187+S187)</f>
        <v/>
      </c>
      <c r="CQ187" s="0">
        <f>AC187*BC187</f>
        <v/>
      </c>
      <c r="CR187" s="0">
        <f>(ROUND((ROUND(((ET187)*1),0)*BB187),0)+ROUND((ROUND(((AE187-(EU187))*1),0)*BS187),0))</f>
        <v/>
      </c>
      <c r="CS187" s="0">
        <f>(ROUND((ROUND(((EU187)*1),0)*BS187),0)+ROUND((ROUND(((AE187-(EU187))*1),0)*BS187),0))</f>
        <v/>
      </c>
      <c r="CT187" s="0">
        <f>AF187*BA187</f>
        <v/>
      </c>
      <c r="CU187" s="0">
        <f>AG187</f>
        <v/>
      </c>
      <c r="CV187" s="0">
        <f>AH187</f>
        <v/>
      </c>
      <c r="CW187" s="0">
        <f>AI187</f>
        <v/>
      </c>
      <c r="CX187" s="0">
        <f>AJ187</f>
        <v/>
      </c>
      <c r="CY187" s="0">
        <f>(((S187+R187)*AT187)/100)</f>
        <v/>
      </c>
      <c r="CZ187" s="0">
        <f>(((S187+R187)*AU187)/100)</f>
        <v/>
      </c>
      <c r="DC187" s="0" t="inlineStr"/>
      <c r="DD187" s="0" t="inlineStr"/>
      <c r="DE187" s="0" t="inlineStr"/>
      <c r="DF187" s="0" t="inlineStr"/>
      <c r="DG187" s="0" t="inlineStr"/>
      <c r="DH187" s="0" t="inlineStr"/>
      <c r="DI187" s="0" t="inlineStr"/>
      <c r="DJ187" s="0" t="inlineStr"/>
      <c r="DK187" s="0" t="inlineStr"/>
      <c r="DL187" s="0" t="inlineStr"/>
      <c r="DM187" s="0" t="inlineStr"/>
      <c r="DN187" s="0" t="n">
        <v>0</v>
      </c>
      <c r="DO187" s="0" t="n">
        <v>0</v>
      </c>
      <c r="DP187" s="0" t="n">
        <v>1</v>
      </c>
      <c r="DQ187" s="0" t="n">
        <v>1</v>
      </c>
      <c r="DU187" s="0" t="n">
        <v>1010</v>
      </c>
      <c r="DV187" s="0" t="inlineStr">
        <is>
          <t>100 шт.</t>
        </is>
      </c>
      <c r="DW187" s="0" t="inlineStr">
        <is>
          <t>100 шт.</t>
        </is>
      </c>
      <c r="DX187" s="0" t="n">
        <v>100</v>
      </c>
      <c r="DZ187" s="0" t="inlineStr"/>
      <c r="EA187" s="0" t="inlineStr"/>
      <c r="EB187" s="0" t="inlineStr"/>
      <c r="EC187" s="0" t="inlineStr"/>
      <c r="EE187" s="0" t="n">
        <v>78725992</v>
      </c>
      <c r="EF187" s="0" t="n">
        <v>6</v>
      </c>
      <c r="EG187" s="0" t="inlineStr">
        <is>
          <t>Ремонтно-строительные работы</t>
        </is>
      </c>
      <c r="EH187" s="0" t="n">
        <v>99</v>
      </c>
      <c r="EI187" s="0" t="inlineStr">
        <is>
          <t>Внутренние санитарно-технические работы</t>
        </is>
      </c>
      <c r="EJ187" s="0" t="n">
        <v>1</v>
      </c>
      <c r="EK187" s="0" t="n">
        <v>65003</v>
      </c>
      <c r="EL187" s="0" t="inlineStr">
        <is>
          <t>Внутренние санитарнотехнические работы: демонтаж и разборка</t>
        </is>
      </c>
      <c r="EM187" s="0" t="inlineStr">
        <is>
          <t>рФЕР-65</t>
        </is>
      </c>
      <c r="EO187" s="0" t="inlineStr"/>
      <c r="EQ187" s="0" t="n">
        <v>0</v>
      </c>
      <c r="ER187" s="0" t="n">
        <v>935.72</v>
      </c>
      <c r="ES187" s="0" t="n">
        <v>0</v>
      </c>
      <c r="ET187" s="0" t="n">
        <v>70.02</v>
      </c>
      <c r="EU187" s="0" t="n">
        <v>30.24</v>
      </c>
      <c r="EV187" s="0" t="n">
        <v>865.7</v>
      </c>
      <c r="EW187" s="0" t="n">
        <v>110</v>
      </c>
      <c r="EX187" s="0" t="n">
        <v>2.24</v>
      </c>
      <c r="EY187" s="0" t="n">
        <v>0</v>
      </c>
      <c r="FQ187" s="0" t="n">
        <v>0</v>
      </c>
      <c r="FR187" s="0" t="n">
        <v>0</v>
      </c>
      <c r="FS187" s="0" t="n">
        <v>0</v>
      </c>
      <c r="FX187" s="0" t="n">
        <v>87</v>
      </c>
      <c r="FY187" s="0" t="n">
        <v>44</v>
      </c>
      <c r="GA187" s="0" t="inlineStr"/>
      <c r="GD187" s="0" t="n">
        <v>1</v>
      </c>
      <c r="GF187" s="0" t="n">
        <v>-197321949</v>
      </c>
      <c r="GG187" s="0" t="n">
        <v>2</v>
      </c>
      <c r="GH187" s="0" t="n">
        <v>1</v>
      </c>
      <c r="GI187" s="0" t="n">
        <v>2</v>
      </c>
      <c r="GJ187" s="0" t="n">
        <v>0</v>
      </c>
      <c r="GK187" s="0" t="n">
        <v>0</v>
      </c>
      <c r="GL187" s="0">
        <f>ROUND(IF(AND(BH187=3,BI187=3,FS187&lt;&gt;0),P187,0),0)</f>
        <v/>
      </c>
      <c r="GM187" s="0">
        <f>ROUND(O187+X187+Y187,0)+GX187</f>
        <v/>
      </c>
      <c r="GN187" s="0">
        <f>IF(OR(BI187=0,BI187=1),GM187-GX187,0)</f>
        <v/>
      </c>
      <c r="GO187" s="0">
        <f>IF(BI187=2,GM187-GX187,0)</f>
        <v/>
      </c>
      <c r="GP187" s="0">
        <f>IF(BI187=4,GM187-GX187,0)</f>
        <v/>
      </c>
      <c r="GR187" s="0" t="n">
        <v>0</v>
      </c>
      <c r="GS187" s="0" t="n">
        <v>3</v>
      </c>
      <c r="GT187" s="0" t="n">
        <v>0</v>
      </c>
      <c r="GU187" s="0" t="inlineStr"/>
      <c r="GV187" s="0">
        <f>ROUND((GT187),2)</f>
        <v/>
      </c>
      <c r="GW187" s="0" t="n">
        <v>1</v>
      </c>
      <c r="GX187" s="0">
        <f>ROUND(HC187*I187,0)</f>
        <v/>
      </c>
      <c r="HA187" s="0" t="n">
        <v>0</v>
      </c>
      <c r="HB187" s="0" t="n">
        <v>0</v>
      </c>
      <c r="HC187" s="0">
        <f>GV187*GW187</f>
        <v/>
      </c>
      <c r="HE187" s="0" t="inlineStr"/>
      <c r="HF187" s="0" t="inlineStr"/>
      <c r="HM187" s="0" t="inlineStr"/>
      <c r="HN187" s="0" t="inlineStr">
        <is>
          <t>Пр/812-099.1-1</t>
        </is>
      </c>
      <c r="HO187" s="0" t="inlineStr">
        <is>
          <t>Пр/774-099.1</t>
        </is>
      </c>
      <c r="HP187" s="0" t="inlineStr">
        <is>
          <t>Внутренние санитарнотехнические работы: демонтаж и разборка</t>
        </is>
      </c>
      <c r="HQ187" s="0" t="inlineStr">
        <is>
          <t>Внутренние санитарнотехнические работы: демонтаж и разборка</t>
        </is>
      </c>
      <c r="HS187" s="0" t="n">
        <v>0</v>
      </c>
      <c r="IK187" s="0" t="n">
        <v>0</v>
      </c>
    </row>
    <row r="188">
      <c r="A188" s="0" t="n">
        <v>17</v>
      </c>
      <c r="B188" s="0" t="n">
        <v>0</v>
      </c>
      <c r="C188" s="0">
        <f>ROW(SmtRes!A58)</f>
        <v/>
      </c>
      <c r="D188" s="0">
        <f>ROW(EtalonRes!A55)</f>
        <v/>
      </c>
      <c r="E188" s="0" t="inlineStr">
        <is>
          <t>2</t>
        </is>
      </c>
      <c r="F188" s="0" t="inlineStr">
        <is>
          <t>18-03-001-2</t>
        </is>
      </c>
      <c r="G188" s="0" t="inlineStr">
        <is>
          <t>Установка радиаторов стальных</t>
        </is>
      </c>
      <c r="H188" s="0" t="inlineStr">
        <is>
          <t>100 кВт радиаторов и конвекторов</t>
        </is>
      </c>
      <c r="I188" s="0">
        <f>ROUND(ROUND((1155/1000*2)/100,4),7)</f>
        <v/>
      </c>
      <c r="J188" s="0" t="n">
        <v>0</v>
      </c>
      <c r="K188" s="0">
        <f>ROUND(ROUND((1155/1000*2)/100,4),7)</f>
        <v/>
      </c>
      <c r="O188" s="0">
        <f>ROUND(CP188,0)</f>
        <v/>
      </c>
      <c r="P188" s="0">
        <f>ROUND(CQ188*I188,0)</f>
        <v/>
      </c>
      <c r="Q188" s="0">
        <f>(ROUND((ROUND(((ET188)*I188),0)*BB188),0)+ROUND((ROUND(((AE188-(EU188))*I188),0)*BS188),0))</f>
        <v/>
      </c>
      <c r="R188" s="0">
        <f>(ROUND((ROUND(((EU188)*I188),0)*BS188),0)+ROUND((ROUND(((AE188-(EU188))*I188),0)*BS188),0))</f>
        <v/>
      </c>
      <c r="S188" s="0">
        <f>ROUND(CT188*I188,0)</f>
        <v/>
      </c>
      <c r="T188" s="0">
        <f>ROUND(CU188*I188,0)</f>
        <v/>
      </c>
      <c r="U188" s="0">
        <f>ROUND(CV188*I188,7)</f>
        <v/>
      </c>
      <c r="V188" s="0">
        <f>ROUND(CW188*I188,7)</f>
        <v/>
      </c>
      <c r="W188" s="0">
        <f>ROUND(CX188*I188,0)</f>
        <v/>
      </c>
      <c r="X188" s="0">
        <f>ROUND(CY188,0)</f>
        <v/>
      </c>
      <c r="Y188" s="0">
        <f>ROUND(CZ188,0)</f>
        <v/>
      </c>
      <c r="AA188" s="0" t="n">
        <v>78845955</v>
      </c>
      <c r="AB188" s="0">
        <f>ROUND((AC188+AD188+AF188),2)</f>
        <v/>
      </c>
      <c r="AC188" s="0">
        <f>ROUND((ES188),2)</f>
        <v/>
      </c>
      <c r="AD188" s="0">
        <f>ROUND((((ET188)-(EU188))+AE188),2)</f>
        <v/>
      </c>
      <c r="AE188" s="0">
        <f>ROUND((EU188),2)</f>
        <v/>
      </c>
      <c r="AF188" s="0">
        <f>ROUND((EV188),2)</f>
        <v/>
      </c>
      <c r="AG188" s="0">
        <f>ROUND((AP188),2)</f>
        <v/>
      </c>
      <c r="AH188" s="0">
        <f>(EW188)</f>
        <v/>
      </c>
      <c r="AI188" s="0">
        <f>(EX188)</f>
        <v/>
      </c>
      <c r="AJ188" s="0">
        <f>(AS188)</f>
        <v/>
      </c>
      <c r="AK188" s="0" t="n">
        <v>18737.5</v>
      </c>
      <c r="AL188" s="0" t="n">
        <v>17916.38</v>
      </c>
      <c r="AM188" s="0" t="n">
        <v>232.69</v>
      </c>
      <c r="AN188" s="0" t="n">
        <v>17.28</v>
      </c>
      <c r="AO188" s="0" t="n">
        <v>588.4299999999999</v>
      </c>
      <c r="AP188" s="0" t="n">
        <v>0</v>
      </c>
      <c r="AQ188" s="0" t="n">
        <v>65.59999999999999</v>
      </c>
      <c r="AR188" s="0" t="n">
        <v>1.28</v>
      </c>
      <c r="AS188" s="0" t="n">
        <v>0</v>
      </c>
      <c r="AT188" s="0" t="n">
        <v>121</v>
      </c>
      <c r="AU188" s="0" t="n">
        <v>72</v>
      </c>
      <c r="AV188" s="0" t="n">
        <v>1</v>
      </c>
      <c r="AW188" s="0" t="n">
        <v>1</v>
      </c>
      <c r="AZ188" s="0" t="n">
        <v>1</v>
      </c>
      <c r="BA188" s="0" t="n">
        <v>52.25</v>
      </c>
      <c r="BB188" s="0" t="n">
        <v>22.24</v>
      </c>
      <c r="BC188" s="0" t="n">
        <v>7.5</v>
      </c>
      <c r="BD188" s="0" t="inlineStr"/>
      <c r="BE188" s="0" t="inlineStr"/>
      <c r="BF188" s="0" t="inlineStr"/>
      <c r="BG188" s="0" t="inlineStr"/>
      <c r="BH188" s="0" t="n">
        <v>0</v>
      </c>
      <c r="BI188" s="0" t="n">
        <v>1</v>
      </c>
      <c r="BJ188" s="0" t="inlineStr">
        <is>
          <t>ТЕР Московской обл., 18-03-001-2, приказ Минстроя России №675/пр от 28.02.2017 № 260/пр</t>
        </is>
      </c>
      <c r="BM188" s="0" t="n">
        <v>18001</v>
      </c>
      <c r="BN188" s="0" t="n">
        <v>0</v>
      </c>
      <c r="BO188" s="0" t="inlineStr">
        <is>
          <t>18-03-001-2</t>
        </is>
      </c>
      <c r="BP188" s="0" t="n">
        <v>1</v>
      </c>
      <c r="BQ188" s="0" t="n">
        <v>2</v>
      </c>
      <c r="BR188" s="0" t="n">
        <v>0</v>
      </c>
      <c r="BS188" s="0" t="n">
        <v>52.25</v>
      </c>
      <c r="BT188" s="0" t="n">
        <v>1</v>
      </c>
      <c r="BU188" s="0" t="n">
        <v>1</v>
      </c>
      <c r="BV188" s="0" t="n">
        <v>1</v>
      </c>
      <c r="BW188" s="0" t="n">
        <v>1</v>
      </c>
      <c r="BX188" s="0" t="n">
        <v>1</v>
      </c>
      <c r="BY188" s="0" t="inlineStr"/>
      <c r="BZ188" s="0" t="n">
        <v>121</v>
      </c>
      <c r="CA188" s="0" t="n">
        <v>72</v>
      </c>
      <c r="CB188" s="0" t="inlineStr"/>
      <c r="CE188" s="0" t="n">
        <v>12</v>
      </c>
      <c r="CF188" s="0" t="n">
        <v>0</v>
      </c>
      <c r="CG188" s="0" t="n">
        <v>0</v>
      </c>
      <c r="CM188" s="0" t="n">
        <v>0</v>
      </c>
      <c r="CN188" s="0" t="inlineStr"/>
      <c r="CO188" s="0" t="n">
        <v>0</v>
      </c>
      <c r="CP188" s="0">
        <f>(P188+Q188+S188)</f>
        <v/>
      </c>
      <c r="CQ188" s="0">
        <f>AC188*BC188</f>
        <v/>
      </c>
      <c r="CR188" s="0">
        <f>(ROUND((ROUND(((ET188)*1),0)*BB188),0)+ROUND((ROUND(((AE188-(EU188))*1),0)*BS188),0))</f>
        <v/>
      </c>
      <c r="CS188" s="0">
        <f>(ROUND((ROUND(((EU188)*1),0)*BS188),0)+ROUND((ROUND(((AE188-(EU188))*1),0)*BS188),0))</f>
        <v/>
      </c>
      <c r="CT188" s="0">
        <f>AF188*BA188</f>
        <v/>
      </c>
      <c r="CU188" s="0">
        <f>AG188</f>
        <v/>
      </c>
      <c r="CV188" s="0">
        <f>AH188</f>
        <v/>
      </c>
      <c r="CW188" s="0">
        <f>AI188</f>
        <v/>
      </c>
      <c r="CX188" s="0">
        <f>AJ188</f>
        <v/>
      </c>
      <c r="CY188" s="0">
        <f>(((S188+R188)*AT188)/100)</f>
        <v/>
      </c>
      <c r="CZ188" s="0">
        <f>(((S188+R188)*AU188)/100)</f>
        <v/>
      </c>
      <c r="DC188" s="0" t="inlineStr"/>
      <c r="DD188" s="0" t="inlineStr"/>
      <c r="DE188" s="0" t="inlineStr"/>
      <c r="DF188" s="0" t="inlineStr"/>
      <c r="DG188" s="0" t="inlineStr"/>
      <c r="DH188" s="0" t="inlineStr"/>
      <c r="DI188" s="0" t="inlineStr"/>
      <c r="DJ188" s="0" t="inlineStr"/>
      <c r="DK188" s="0" t="inlineStr"/>
      <c r="DL188" s="0" t="inlineStr"/>
      <c r="DM188" s="0" t="inlineStr"/>
      <c r="DN188" s="0" t="n">
        <v>0</v>
      </c>
      <c r="DO188" s="0" t="n">
        <v>0</v>
      </c>
      <c r="DP188" s="0" t="n">
        <v>1</v>
      </c>
      <c r="DQ188" s="0" t="n">
        <v>1</v>
      </c>
      <c r="DU188" s="0" t="n">
        <v>1013</v>
      </c>
      <c r="DV188" s="0" t="inlineStr">
        <is>
          <t>100 кВт радиаторов и конвекторов</t>
        </is>
      </c>
      <c r="DW188" s="0" t="inlineStr">
        <is>
          <t>100 кВт радиаторов и конвекторов</t>
        </is>
      </c>
      <c r="DX188" s="0" t="n">
        <v>1</v>
      </c>
      <c r="DZ188" s="0" t="inlineStr"/>
      <c r="EA188" s="0" t="inlineStr"/>
      <c r="EB188" s="0" t="inlineStr"/>
      <c r="EC188" s="0" t="inlineStr"/>
      <c r="EE188" s="0" t="n">
        <v>78725885</v>
      </c>
      <c r="EF188" s="0" t="n">
        <v>2</v>
      </c>
      <c r="EG188" s="0" t="inlineStr">
        <is>
          <t>Общестроительные работы</t>
        </is>
      </c>
      <c r="EH188" s="0" t="n">
        <v>16</v>
      </c>
      <c r="EI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8" s="0" t="n">
        <v>1</v>
      </c>
      <c r="EK188" s="0" t="n">
        <v>18001</v>
      </c>
      <c r="EL188" s="0" t="inlineStr">
        <is>
          <t>Отопление - внутренние устройства</t>
        </is>
      </c>
      <c r="EM188" s="0" t="inlineStr">
        <is>
          <t>ФЕР-18</t>
        </is>
      </c>
      <c r="EO188" s="0" t="inlineStr"/>
      <c r="EQ188" s="0" t="n">
        <v>0</v>
      </c>
      <c r="ER188" s="0" t="n">
        <v>18737.5</v>
      </c>
      <c r="ES188" s="0" t="n">
        <v>17916.38</v>
      </c>
      <c r="ET188" s="0" t="n">
        <v>232.69</v>
      </c>
      <c r="EU188" s="0" t="n">
        <v>17.28</v>
      </c>
      <c r="EV188" s="0" t="n">
        <v>588.4299999999999</v>
      </c>
      <c r="EW188" s="0" t="n">
        <v>65.59999999999999</v>
      </c>
      <c r="EX188" s="0" t="n">
        <v>1.28</v>
      </c>
      <c r="EY188" s="0" t="n">
        <v>0</v>
      </c>
      <c r="FQ188" s="0" t="n">
        <v>0</v>
      </c>
      <c r="FR188" s="0" t="n">
        <v>0</v>
      </c>
      <c r="FS188" s="0" t="n">
        <v>0</v>
      </c>
      <c r="FX188" s="0" t="n">
        <v>121</v>
      </c>
      <c r="FY188" s="0" t="n">
        <v>72</v>
      </c>
      <c r="GA188" s="0" t="inlineStr"/>
      <c r="GD188" s="0" t="n">
        <v>1</v>
      </c>
      <c r="GF188" s="0" t="n">
        <v>228109</v>
      </c>
      <c r="GG188" s="0" t="n">
        <v>2</v>
      </c>
      <c r="GH188" s="0" t="n">
        <v>1</v>
      </c>
      <c r="GI188" s="0" t="n">
        <v>2</v>
      </c>
      <c r="GJ188" s="0" t="n">
        <v>0</v>
      </c>
      <c r="GK188" s="0" t="n">
        <v>0</v>
      </c>
      <c r="GL188" s="0">
        <f>ROUND(IF(AND(BH188=3,BI188=3,FS188&lt;&gt;0),P188,0),0)</f>
        <v/>
      </c>
      <c r="GM188" s="0">
        <f>ROUND(O188+X188+Y188,0)+GX188</f>
        <v/>
      </c>
      <c r="GN188" s="0">
        <f>IF(OR(BI188=0,BI188=1),GM188-GX188,0)</f>
        <v/>
      </c>
      <c r="GO188" s="0">
        <f>IF(BI188=2,GM188-GX188,0)</f>
        <v/>
      </c>
      <c r="GP188" s="0">
        <f>IF(BI188=4,GM188-GX188,0)</f>
        <v/>
      </c>
      <c r="GR188" s="0" t="n">
        <v>0</v>
      </c>
      <c r="GS188" s="0" t="n">
        <v>3</v>
      </c>
      <c r="GT188" s="0" t="n">
        <v>0</v>
      </c>
      <c r="GU188" s="0" t="inlineStr"/>
      <c r="GV188" s="0">
        <f>ROUND((GT188),2)</f>
        <v/>
      </c>
      <c r="GW188" s="0" t="n">
        <v>1</v>
      </c>
      <c r="GX188" s="0">
        <f>ROUND(HC188*I188,0)</f>
        <v/>
      </c>
      <c r="HA188" s="0" t="n">
        <v>0</v>
      </c>
      <c r="HB188" s="0" t="n">
        <v>0</v>
      </c>
      <c r="HC188" s="0">
        <f>GV188*GW188</f>
        <v/>
      </c>
      <c r="HE188" s="0" t="inlineStr"/>
      <c r="HF188" s="0" t="inlineStr"/>
      <c r="HM188" s="0" t="inlineStr"/>
      <c r="HN188" s="0" t="inlineStr">
        <is>
          <t>Пр/812-016.0-1</t>
        </is>
      </c>
      <c r="HO188" s="0" t="inlineStr">
        <is>
          <t>Пр/774-016.0</t>
        </is>
      </c>
      <c r="HP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8" s="0" t="n">
        <v>0</v>
      </c>
      <c r="IK188" s="0" t="n">
        <v>0</v>
      </c>
    </row>
    <row r="189">
      <c r="A189" s="0" t="n">
        <v>18</v>
      </c>
      <c r="B189" s="0" t="n">
        <v>0</v>
      </c>
      <c r="C189" s="0" t="n">
        <v>52</v>
      </c>
      <c r="E189" s="0" t="inlineStr">
        <is>
          <t>2,1</t>
        </is>
      </c>
      <c r="F189" s="0" t="inlineStr">
        <is>
          <t>301-0559</t>
        </is>
      </c>
      <c r="G189" s="0" t="inlineStr">
        <is>
          <t>Радиаторы стальные панельные РСВ2-1, РСВ2-6 однорядные</t>
        </is>
      </c>
      <c r="H189" s="0" t="inlineStr">
        <is>
          <t>квт</t>
        </is>
      </c>
      <c r="I189" s="0">
        <f>I188*J189</f>
        <v/>
      </c>
      <c r="J189" s="0" t="n">
        <v>-100</v>
      </c>
      <c r="K189" s="0" t="n">
        <v>-100</v>
      </c>
      <c r="O189" s="0">
        <f>ROUND(CP189,0)</f>
        <v/>
      </c>
      <c r="P189" s="0">
        <f>ROUND(CQ189*I189,0)</f>
        <v/>
      </c>
      <c r="Q189" s="0">
        <f>(ROUND((ROUND(((ET189)*I189),0)*BB189),0)+ROUND((ROUND(((AE189-(EU189))*I189),0)*BS189),0))</f>
        <v/>
      </c>
      <c r="R189" s="0">
        <f>(ROUND((ROUND(((EU189)*I189),0)*BS189),0)+ROUND((ROUND(((AE189-(EU189))*I189),0)*BS189),0))</f>
        <v/>
      </c>
      <c r="S189" s="0">
        <f>ROUND(CT189*I189,0)</f>
        <v/>
      </c>
      <c r="T189" s="0">
        <f>ROUND(CU189*I189,0)</f>
        <v/>
      </c>
      <c r="U189" s="0">
        <f>ROUND(CV189*I189,7)</f>
        <v/>
      </c>
      <c r="V189" s="0">
        <f>ROUND(CW189*I189,7)</f>
        <v/>
      </c>
      <c r="W189" s="0">
        <f>ROUND(CX189*I189,0)</f>
        <v/>
      </c>
      <c r="X189" s="0">
        <f>ROUND(CY189,0)</f>
        <v/>
      </c>
      <c r="Y189" s="0">
        <f>ROUND(CZ189,0)</f>
        <v/>
      </c>
      <c r="AA189" s="0" t="n">
        <v>78845955</v>
      </c>
      <c r="AB189" s="0">
        <f>ROUND((AC189+AD189+AF189),2)</f>
        <v/>
      </c>
      <c r="AC189" s="0">
        <f>ROUND((ES189),2)</f>
        <v/>
      </c>
      <c r="AD189" s="0">
        <f>ROUND((((ET189)-(EU189))+AE189),2)</f>
        <v/>
      </c>
      <c r="AE189" s="0">
        <f>ROUND((EU189),2)</f>
        <v/>
      </c>
      <c r="AF189" s="0">
        <f>ROUND((EV189),2)</f>
        <v/>
      </c>
      <c r="AG189" s="0">
        <f>ROUND((AP189),2)</f>
        <v/>
      </c>
      <c r="AH189" s="0">
        <f>(EW189)</f>
        <v/>
      </c>
      <c r="AI189" s="0">
        <f>(EX189)</f>
        <v/>
      </c>
      <c r="AJ189" s="0">
        <f>(AS189)</f>
        <v/>
      </c>
      <c r="AK189" s="0" t="n">
        <v>166.98</v>
      </c>
      <c r="AL189" s="0" t="n">
        <v>166.98</v>
      </c>
      <c r="AM189" s="0" t="n">
        <v>0</v>
      </c>
      <c r="AN189" s="0" t="n">
        <v>0</v>
      </c>
      <c r="AO189" s="0" t="n">
        <v>0</v>
      </c>
      <c r="AP189" s="0" t="n">
        <v>0</v>
      </c>
      <c r="AQ189" s="0" t="n">
        <v>0</v>
      </c>
      <c r="AR189" s="0" t="n">
        <v>0</v>
      </c>
      <c r="AS189" s="0" t="n">
        <v>0</v>
      </c>
      <c r="AT189" s="0" t="n">
        <v>121</v>
      </c>
      <c r="AU189" s="0" t="n">
        <v>72</v>
      </c>
      <c r="AV189" s="0" t="n">
        <v>1</v>
      </c>
      <c r="AW189" s="0" t="n">
        <v>1</v>
      </c>
      <c r="AZ189" s="0" t="n">
        <v>1</v>
      </c>
      <c r="BA189" s="0" t="n">
        <v>1</v>
      </c>
      <c r="BB189" s="0" t="n">
        <v>1</v>
      </c>
      <c r="BC189" s="0" t="n">
        <v>6.96</v>
      </c>
      <c r="BD189" s="0" t="inlineStr"/>
      <c r="BE189" s="0" t="inlineStr"/>
      <c r="BF189" s="0" t="inlineStr"/>
      <c r="BG189" s="0" t="inlineStr"/>
      <c r="BH189" s="0" t="n">
        <v>3</v>
      </c>
      <c r="BI189" s="0" t="n">
        <v>1</v>
      </c>
      <c r="BJ189" s="0" t="inlineStr">
        <is>
          <t>ТССЦ Московской обл., 301-0559, приказ Минстроя России №675/пр от 28.02.2017 № 256/пр</t>
        </is>
      </c>
      <c r="BM189" s="0" t="n">
        <v>18001</v>
      </c>
      <c r="BN189" s="0" t="n">
        <v>0</v>
      </c>
      <c r="BO189" s="0" t="inlineStr">
        <is>
          <t>301-0559</t>
        </is>
      </c>
      <c r="BP189" s="0" t="n">
        <v>1</v>
      </c>
      <c r="BQ189" s="0" t="n">
        <v>2</v>
      </c>
      <c r="BR189" s="0" t="n">
        <v>1</v>
      </c>
      <c r="BS189" s="0" t="n">
        <v>1</v>
      </c>
      <c r="BT189" s="0" t="n">
        <v>1</v>
      </c>
      <c r="BU189" s="0" t="n">
        <v>1</v>
      </c>
      <c r="BV189" s="0" t="n">
        <v>1</v>
      </c>
      <c r="BW189" s="0" t="n">
        <v>1</v>
      </c>
      <c r="BX189" s="0" t="n">
        <v>1</v>
      </c>
      <c r="BY189" s="0" t="inlineStr"/>
      <c r="BZ189" s="0" t="n">
        <v>121</v>
      </c>
      <c r="CA189" s="0" t="n">
        <v>72</v>
      </c>
      <c r="CB189" s="0" t="inlineStr"/>
      <c r="CE189" s="0" t="n">
        <v>12</v>
      </c>
      <c r="CF189" s="0" t="n">
        <v>0</v>
      </c>
      <c r="CG189" s="0" t="n">
        <v>0</v>
      </c>
      <c r="CM189" s="0" t="n">
        <v>0</v>
      </c>
      <c r="CN189" s="0" t="inlineStr"/>
      <c r="CO189" s="0" t="n">
        <v>0</v>
      </c>
      <c r="CP189" s="0">
        <f>(P189+Q189+S189)</f>
        <v/>
      </c>
      <c r="CQ189" s="0">
        <f>AC189*BC189</f>
        <v/>
      </c>
      <c r="CR189" s="0">
        <f>(ROUND((ROUND(((ET189)*1),0)*BB189),0)+ROUND((ROUND(((AE189-(EU189))*1),0)*BS189),0))</f>
        <v/>
      </c>
      <c r="CS189" s="0">
        <f>(ROUND((ROUND(((EU189)*1),0)*BS189),0)+ROUND((ROUND(((AE189-(EU189))*1),0)*BS189),0))</f>
        <v/>
      </c>
      <c r="CT189" s="0">
        <f>AF189*BA189</f>
        <v/>
      </c>
      <c r="CU189" s="0">
        <f>AG189</f>
        <v/>
      </c>
      <c r="CV189" s="0">
        <f>AH189</f>
        <v/>
      </c>
      <c r="CW189" s="0">
        <f>AI189</f>
        <v/>
      </c>
      <c r="CX189" s="0">
        <f>AJ189</f>
        <v/>
      </c>
      <c r="CY189" s="0">
        <f>(((S189+R189)*AT189)/100)</f>
        <v/>
      </c>
      <c r="CZ189" s="0">
        <f>(((S189+R189)*AU189)/100)</f>
        <v/>
      </c>
      <c r="DC189" s="0" t="inlineStr"/>
      <c r="DD189" s="0" t="inlineStr"/>
      <c r="DE189" s="0" t="inlineStr"/>
      <c r="DF189" s="0" t="inlineStr"/>
      <c r="DG189" s="0" t="inlineStr"/>
      <c r="DH189" s="0" t="inlineStr"/>
      <c r="DI189" s="0" t="inlineStr"/>
      <c r="DJ189" s="0" t="inlineStr"/>
      <c r="DK189" s="0" t="inlineStr"/>
      <c r="DL189" s="0" t="inlineStr"/>
      <c r="DM189" s="0" t="inlineStr"/>
      <c r="DN189" s="0" t="n">
        <v>0</v>
      </c>
      <c r="DO189" s="0" t="n">
        <v>0</v>
      </c>
      <c r="DP189" s="0" t="n">
        <v>1</v>
      </c>
      <c r="DQ189" s="0" t="n">
        <v>1</v>
      </c>
      <c r="DU189" s="0" t="n">
        <v>1013</v>
      </c>
      <c r="DV189" s="0" t="inlineStr">
        <is>
          <t>квт</t>
        </is>
      </c>
      <c r="DW189" s="0" t="inlineStr">
        <is>
          <t>квт</t>
        </is>
      </c>
      <c r="DX189" s="0" t="n">
        <v>1</v>
      </c>
      <c r="DZ189" s="0" t="inlineStr"/>
      <c r="EA189" s="0" t="inlineStr"/>
      <c r="EB189" s="0" t="inlineStr"/>
      <c r="EC189" s="0" t="inlineStr"/>
      <c r="EE189" s="0" t="n">
        <v>78725885</v>
      </c>
      <c r="EF189" s="0" t="n">
        <v>2</v>
      </c>
      <c r="EG189" s="0" t="inlineStr">
        <is>
          <t>Общестроительные работы</t>
        </is>
      </c>
      <c r="EH189" s="0" t="n">
        <v>16</v>
      </c>
      <c r="EI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9" s="0" t="n">
        <v>1</v>
      </c>
      <c r="EK189" s="0" t="n">
        <v>18001</v>
      </c>
      <c r="EL189" s="0" t="inlineStr">
        <is>
          <t>Отопление - внутренние устройства</t>
        </is>
      </c>
      <c r="EM189" s="0" t="inlineStr">
        <is>
          <t>ФЕР-18</t>
        </is>
      </c>
      <c r="EO189" s="0" t="inlineStr"/>
      <c r="EQ189" s="0" t="n">
        <v>0</v>
      </c>
      <c r="ER189" s="0" t="n">
        <v>166.98</v>
      </c>
      <c r="ES189" s="0" t="n">
        <v>166.98</v>
      </c>
      <c r="ET189" s="0" t="n">
        <v>0</v>
      </c>
      <c r="EU189" s="0" t="n">
        <v>0</v>
      </c>
      <c r="EV189" s="0" t="n">
        <v>0</v>
      </c>
      <c r="EW189" s="0" t="n">
        <v>0</v>
      </c>
      <c r="EX189" s="0" t="n">
        <v>0</v>
      </c>
      <c r="FQ189" s="0" t="n">
        <v>0</v>
      </c>
      <c r="FR189" s="0" t="n">
        <v>0</v>
      </c>
      <c r="FS189" s="0" t="n">
        <v>0</v>
      </c>
      <c r="FX189" s="0" t="n">
        <v>121</v>
      </c>
      <c r="FY189" s="0" t="n">
        <v>72</v>
      </c>
      <c r="GA189" s="0" t="inlineStr"/>
      <c r="GD189" s="0" t="n">
        <v>1</v>
      </c>
      <c r="GF189" s="0" t="n">
        <v>-1698548958</v>
      </c>
      <c r="GG189" s="0" t="n">
        <v>2</v>
      </c>
      <c r="GH189" s="0" t="n">
        <v>1</v>
      </c>
      <c r="GI189" s="0" t="n">
        <v>2</v>
      </c>
      <c r="GJ189" s="0" t="n">
        <v>0</v>
      </c>
      <c r="GK189" s="0" t="n">
        <v>0</v>
      </c>
      <c r="GL189" s="0">
        <f>ROUND(IF(AND(BH189=3,BI189=3,FS189&lt;&gt;0),P189,0),0)</f>
        <v/>
      </c>
      <c r="GM189" s="0">
        <f>ROUND(O189+X189+Y189,0)+GX189</f>
        <v/>
      </c>
      <c r="GN189" s="0">
        <f>IF(OR(BI189=0,BI189=1),GM189-GX189,0)</f>
        <v/>
      </c>
      <c r="GO189" s="0">
        <f>IF(BI189=2,GM189-GX189,0)</f>
        <v/>
      </c>
      <c r="GP189" s="0">
        <f>IF(BI189=4,GM189-GX189,0)</f>
        <v/>
      </c>
      <c r="GR189" s="0" t="n">
        <v>0</v>
      </c>
      <c r="GS189" s="0" t="n">
        <v>3</v>
      </c>
      <c r="GT189" s="0" t="n">
        <v>0</v>
      </c>
      <c r="GU189" s="0" t="inlineStr"/>
      <c r="GV189" s="0">
        <f>ROUND((GT189),2)</f>
        <v/>
      </c>
      <c r="GW189" s="0" t="n">
        <v>1</v>
      </c>
      <c r="GX189" s="0">
        <f>ROUND(HC189*I189,0)</f>
        <v/>
      </c>
      <c r="HA189" s="0" t="n">
        <v>0</v>
      </c>
      <c r="HB189" s="0" t="n">
        <v>0</v>
      </c>
      <c r="HC189" s="0">
        <f>GV189*GW189</f>
        <v/>
      </c>
      <c r="HE189" s="0" t="inlineStr"/>
      <c r="HF189" s="0" t="inlineStr"/>
      <c r="HM189" s="0" t="inlineStr"/>
      <c r="HN189" s="0" t="inlineStr">
        <is>
          <t>Пр/812-016.0-1</t>
        </is>
      </c>
      <c r="HO189" s="0" t="inlineStr">
        <is>
          <t>Пр/774-016.0</t>
        </is>
      </c>
      <c r="HP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9" s="0" t="n">
        <v>0</v>
      </c>
      <c r="IK189" s="0" t="n">
        <v>0</v>
      </c>
    </row>
    <row r="190">
      <c r="A190" s="0" t="n">
        <v>18</v>
      </c>
      <c r="B190" s="0" t="n">
        <v>0</v>
      </c>
      <c r="C190" s="0" t="n">
        <v>53</v>
      </c>
      <c r="E190" s="0" t="inlineStr">
        <is>
          <t>2,2</t>
        </is>
      </c>
      <c r="F190" s="0" t="inlineStr">
        <is>
          <t>301-1014</t>
        </is>
      </c>
      <c r="G190" s="0" t="inlineStr">
        <is>
          <t>Радиаторы биметаллические, марка «Rifar-A 500», количество секций 7, мощность 1155 Вт</t>
        </is>
      </c>
      <c r="H190" s="0" t="inlineStr">
        <is>
          <t>шт.</t>
        </is>
      </c>
      <c r="I190" s="0">
        <f>I188*J190</f>
        <v/>
      </c>
      <c r="J190" s="0" t="n">
        <v>86.58008658008659</v>
      </c>
      <c r="K190" s="0" t="n">
        <v>86.5800866</v>
      </c>
      <c r="O190" s="0">
        <f>ROUND(CP190,0)</f>
        <v/>
      </c>
      <c r="P190" s="0">
        <f>ROUND(CQ190*I190,0)</f>
        <v/>
      </c>
      <c r="Q190" s="0">
        <f>(ROUND((ROUND(((ET190)*I190),0)*BB190),0)+ROUND((ROUND(((AE190-(EU190))*I190),0)*BS190),0))</f>
        <v/>
      </c>
      <c r="R190" s="0">
        <f>(ROUND((ROUND(((EU190)*I190),0)*BS190),0)+ROUND((ROUND(((AE190-(EU190))*I190),0)*BS190),0))</f>
        <v/>
      </c>
      <c r="S190" s="0">
        <f>ROUND(CT190*I190,0)</f>
        <v/>
      </c>
      <c r="T190" s="0">
        <f>ROUND(CU190*I190,0)</f>
        <v/>
      </c>
      <c r="U190" s="0">
        <f>ROUND(CV190*I190,7)</f>
        <v/>
      </c>
      <c r="V190" s="0">
        <f>ROUND(CW190*I190,7)</f>
        <v/>
      </c>
      <c r="W190" s="0">
        <f>ROUND(CX190*I190,0)</f>
        <v/>
      </c>
      <c r="X190" s="0">
        <f>ROUND(CY190,0)</f>
        <v/>
      </c>
      <c r="Y190" s="0">
        <f>ROUND(CZ190,0)</f>
        <v/>
      </c>
      <c r="AA190" s="0" t="n">
        <v>78845955</v>
      </c>
      <c r="AB190" s="0">
        <f>ROUND((AC190+AD190+AF190),2)</f>
        <v/>
      </c>
      <c r="AC190" s="0">
        <f>ROUND((ES190),2)</f>
        <v/>
      </c>
      <c r="AD190" s="0">
        <f>ROUND((((ET190)-(EU190))+AE190),2)</f>
        <v/>
      </c>
      <c r="AE190" s="0">
        <f>ROUND((EU190),2)</f>
        <v/>
      </c>
      <c r="AF190" s="0">
        <f>ROUND((EV190),2)</f>
        <v/>
      </c>
      <c r="AG190" s="0">
        <f>ROUND((AP190),2)</f>
        <v/>
      </c>
      <c r="AH190" s="0">
        <f>(EW190)</f>
        <v/>
      </c>
      <c r="AI190" s="0">
        <f>(EX190)</f>
        <v/>
      </c>
      <c r="AJ190" s="0">
        <f>(AS190)</f>
        <v/>
      </c>
      <c r="AK190" s="0" t="n">
        <v>999.6900000000001</v>
      </c>
      <c r="AL190" s="0" t="n">
        <v>999.6900000000001</v>
      </c>
      <c r="AM190" s="0" t="n">
        <v>0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  <c r="AS190" s="0" t="n">
        <v>0.35</v>
      </c>
      <c r="AT190" s="0" t="n">
        <v>121</v>
      </c>
      <c r="AU190" s="0" t="n">
        <v>72</v>
      </c>
      <c r="AV190" s="0" t="n">
        <v>1</v>
      </c>
      <c r="AW190" s="0" t="n">
        <v>1</v>
      </c>
      <c r="AZ190" s="0" t="n">
        <v>1</v>
      </c>
      <c r="BA190" s="0" t="n">
        <v>1</v>
      </c>
      <c r="BB190" s="0" t="n">
        <v>1</v>
      </c>
      <c r="BC190" s="0" t="n">
        <v>5.31</v>
      </c>
      <c r="BD190" s="0" t="inlineStr"/>
      <c r="BE190" s="0" t="inlineStr"/>
      <c r="BF190" s="0" t="inlineStr"/>
      <c r="BG190" s="0" t="inlineStr"/>
      <c r="BH190" s="0" t="n">
        <v>3</v>
      </c>
      <c r="BI190" s="0" t="n">
        <v>1</v>
      </c>
      <c r="BJ190" s="0" t="inlineStr">
        <is>
          <t>ТССЦ Московской обл., 301-1014, приказ Минстроя России №675/пр от 28.02.2017 № 256/пр</t>
        </is>
      </c>
      <c r="BM190" s="0" t="n">
        <v>18001</v>
      </c>
      <c r="BN190" s="0" t="n">
        <v>0</v>
      </c>
      <c r="BO190" s="0" t="inlineStr">
        <is>
          <t>301-1014</t>
        </is>
      </c>
      <c r="BP190" s="0" t="n">
        <v>1</v>
      </c>
      <c r="BQ190" s="0" t="n">
        <v>2</v>
      </c>
      <c r="BR190" s="0" t="n">
        <v>0</v>
      </c>
      <c r="BS190" s="0" t="n">
        <v>1</v>
      </c>
      <c r="BT190" s="0" t="n">
        <v>1</v>
      </c>
      <c r="BU190" s="0" t="n">
        <v>1</v>
      </c>
      <c r="BV190" s="0" t="n">
        <v>1</v>
      </c>
      <c r="BW190" s="0" t="n">
        <v>1</v>
      </c>
      <c r="BX190" s="0" t="n">
        <v>1</v>
      </c>
      <c r="BY190" s="0" t="inlineStr"/>
      <c r="BZ190" s="0" t="n">
        <v>121</v>
      </c>
      <c r="CA190" s="0" t="n">
        <v>72</v>
      </c>
      <c r="CB190" s="0" t="inlineStr"/>
      <c r="CE190" s="0" t="n">
        <v>12</v>
      </c>
      <c r="CF190" s="0" t="n">
        <v>0</v>
      </c>
      <c r="CG190" s="0" t="n">
        <v>0</v>
      </c>
      <c r="CM190" s="0" t="n">
        <v>0</v>
      </c>
      <c r="CN190" s="0" t="inlineStr"/>
      <c r="CO190" s="0" t="n">
        <v>0</v>
      </c>
      <c r="CP190" s="0">
        <f>(P190+Q190+S190)</f>
        <v/>
      </c>
      <c r="CQ190" s="0">
        <f>AC190*BC190</f>
        <v/>
      </c>
      <c r="CR190" s="0">
        <f>(ROUND((ROUND(((ET190)*1),0)*BB190),0)+ROUND((ROUND(((AE190-(EU190))*1),0)*BS190),0))</f>
        <v/>
      </c>
      <c r="CS190" s="0">
        <f>(ROUND((ROUND(((EU190)*1),0)*BS190),0)+ROUND((ROUND(((AE190-(EU190))*1),0)*BS190),0))</f>
        <v/>
      </c>
      <c r="CT190" s="0">
        <f>AF190*BA190</f>
        <v/>
      </c>
      <c r="CU190" s="0">
        <f>AG190</f>
        <v/>
      </c>
      <c r="CV190" s="0">
        <f>AH190</f>
        <v/>
      </c>
      <c r="CW190" s="0">
        <f>AI190</f>
        <v/>
      </c>
      <c r="CX190" s="0">
        <f>AJ190</f>
        <v/>
      </c>
      <c r="CY190" s="0">
        <f>(((S190+R190)*AT190)/100)</f>
        <v/>
      </c>
      <c r="CZ190" s="0">
        <f>(((S190+R190)*AU190)/100)</f>
        <v/>
      </c>
      <c r="DC190" s="0" t="inlineStr"/>
      <c r="DD190" s="0" t="inlineStr"/>
      <c r="DE190" s="0" t="inlineStr"/>
      <c r="DF190" s="0" t="inlineStr"/>
      <c r="DG190" s="0" t="inlineStr"/>
      <c r="DH190" s="0" t="inlineStr"/>
      <c r="DI190" s="0" t="inlineStr"/>
      <c r="DJ190" s="0" t="inlineStr"/>
      <c r="DK190" s="0" t="inlineStr"/>
      <c r="DL190" s="0" t="inlineStr"/>
      <c r="DM190" s="0" t="inlineStr"/>
      <c r="DN190" s="0" t="n">
        <v>0</v>
      </c>
      <c r="DO190" s="0" t="n">
        <v>0</v>
      </c>
      <c r="DP190" s="0" t="n">
        <v>1</v>
      </c>
      <c r="DQ190" s="0" t="n">
        <v>1</v>
      </c>
      <c r="DU190" s="0" t="n">
        <v>1010</v>
      </c>
      <c r="DV190" s="0" t="inlineStr">
        <is>
          <t>шт.</t>
        </is>
      </c>
      <c r="DW190" s="0" t="inlineStr">
        <is>
          <t>шт.</t>
        </is>
      </c>
      <c r="DX190" s="0" t="n">
        <v>1</v>
      </c>
      <c r="DZ190" s="0" t="inlineStr"/>
      <c r="EA190" s="0" t="inlineStr"/>
      <c r="EB190" s="0" t="inlineStr"/>
      <c r="EC190" s="0" t="inlineStr"/>
      <c r="EE190" s="0" t="n">
        <v>78725885</v>
      </c>
      <c r="EF190" s="0" t="n">
        <v>2</v>
      </c>
      <c r="EG190" s="0" t="inlineStr">
        <is>
          <t>Общестроительные работы</t>
        </is>
      </c>
      <c r="EH190" s="0" t="n">
        <v>16</v>
      </c>
      <c r="EI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0" s="0" t="n">
        <v>1</v>
      </c>
      <c r="EK190" s="0" t="n">
        <v>18001</v>
      </c>
      <c r="EL190" s="0" t="inlineStr">
        <is>
          <t>Отопление - внутренние устройства</t>
        </is>
      </c>
      <c r="EM190" s="0" t="inlineStr">
        <is>
          <t>ФЕР-18</t>
        </is>
      </c>
      <c r="EO190" s="0" t="inlineStr"/>
      <c r="EQ190" s="0" t="n">
        <v>0</v>
      </c>
      <c r="ER190" s="0" t="n">
        <v>999.6900000000001</v>
      </c>
      <c r="ES190" s="0" t="n">
        <v>999.6900000000001</v>
      </c>
      <c r="ET190" s="0" t="n">
        <v>0</v>
      </c>
      <c r="EU190" s="0" t="n">
        <v>0</v>
      </c>
      <c r="EV190" s="0" t="n">
        <v>0</v>
      </c>
      <c r="EW190" s="0" t="n">
        <v>0</v>
      </c>
      <c r="EX190" s="0" t="n">
        <v>0</v>
      </c>
      <c r="FQ190" s="0" t="n">
        <v>0</v>
      </c>
      <c r="FR190" s="0" t="n">
        <v>0</v>
      </c>
      <c r="FS190" s="0" t="n">
        <v>0</v>
      </c>
      <c r="FX190" s="0" t="n">
        <v>121</v>
      </c>
      <c r="FY190" s="0" t="n">
        <v>72</v>
      </c>
      <c r="GA190" s="0" t="inlineStr"/>
      <c r="GD190" s="0" t="n">
        <v>1</v>
      </c>
      <c r="GF190" s="0" t="n">
        <v>-672054610</v>
      </c>
      <c r="GG190" s="0" t="n">
        <v>2</v>
      </c>
      <c r="GH190" s="0" t="n">
        <v>1</v>
      </c>
      <c r="GI190" s="0" t="n">
        <v>2</v>
      </c>
      <c r="GJ190" s="0" t="n">
        <v>0</v>
      </c>
      <c r="GK190" s="0" t="n">
        <v>0</v>
      </c>
      <c r="GL190" s="0">
        <f>ROUND(IF(AND(BH190=3,BI190=3,FS190&lt;&gt;0),P190,0),0)</f>
        <v/>
      </c>
      <c r="GM190" s="0">
        <f>ROUND(O190+X190+Y190,0)+GX190</f>
        <v/>
      </c>
      <c r="GN190" s="0">
        <f>IF(OR(BI190=0,BI190=1),GM190-GX190,0)</f>
        <v/>
      </c>
      <c r="GO190" s="0">
        <f>IF(BI190=2,GM190-GX190,0)</f>
        <v/>
      </c>
      <c r="GP190" s="0">
        <f>IF(BI190=4,GM190-GX190,0)</f>
        <v/>
      </c>
      <c r="GR190" s="0" t="n">
        <v>0</v>
      </c>
      <c r="GS190" s="0" t="n">
        <v>3</v>
      </c>
      <c r="GT190" s="0" t="n">
        <v>0</v>
      </c>
      <c r="GU190" s="0" t="inlineStr"/>
      <c r="GV190" s="0">
        <f>ROUND((GT190),2)</f>
        <v/>
      </c>
      <c r="GW190" s="0" t="n">
        <v>1</v>
      </c>
      <c r="GX190" s="0">
        <f>ROUND(HC190*I190,0)</f>
        <v/>
      </c>
      <c r="HA190" s="0" t="n">
        <v>0</v>
      </c>
      <c r="HB190" s="0" t="n">
        <v>0</v>
      </c>
      <c r="HC190" s="0">
        <f>GV190*GW190</f>
        <v/>
      </c>
      <c r="HE190" s="0" t="inlineStr"/>
      <c r="HF190" s="0" t="inlineStr"/>
      <c r="HM190" s="0" t="inlineStr"/>
      <c r="HN190" s="0" t="inlineStr">
        <is>
          <t>Пр/812-016.0-1</t>
        </is>
      </c>
      <c r="HO190" s="0" t="inlineStr">
        <is>
          <t>Пр/774-016.0</t>
        </is>
      </c>
      <c r="HP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0" s="0" t="n">
        <v>0</v>
      </c>
      <c r="IK190" s="0" t="n">
        <v>0</v>
      </c>
    </row>
    <row r="191">
      <c r="A191" s="0" t="n">
        <v>18</v>
      </c>
      <c r="B191" s="0" t="n">
        <v>0</v>
      </c>
      <c r="C191" s="0" t="n">
        <v>56</v>
      </c>
      <c r="E191" s="0" t="inlineStr">
        <is>
          <t>2,3</t>
        </is>
      </c>
      <c r="F191" s="0" t="inlineStr">
        <is>
          <t>302-1911</t>
        </is>
      </c>
      <c r="G191" s="0" t="inlineStr">
        <is>
          <t>Кран шаровый муфтовый 11Б41п для воды, давлением 1,6 МПа (16 кгс/см2), диаметром 25 мм</t>
        </is>
      </c>
      <c r="H191" s="0" t="inlineStr">
        <is>
          <t>шт.</t>
        </is>
      </c>
      <c r="I191" s="0">
        <f>I188*J191</f>
        <v/>
      </c>
      <c r="J191" s="0" t="n">
        <v>86.58008658008659</v>
      </c>
      <c r="K191" s="0" t="n">
        <v>86.5800866</v>
      </c>
      <c r="O191" s="0">
        <f>ROUND(CP191,0)</f>
        <v/>
      </c>
      <c r="P191" s="0">
        <f>ROUND(CQ191*I191,0)</f>
        <v/>
      </c>
      <c r="Q191" s="0">
        <f>(ROUND((ROUND(((ET191)*I191),0)*BB191),0)+ROUND((ROUND(((AE191-(EU191))*I191),0)*BS191),0))</f>
        <v/>
      </c>
      <c r="R191" s="0">
        <f>(ROUND((ROUND(((EU191)*I191),0)*BS191),0)+ROUND((ROUND(((AE191-(EU191))*I191),0)*BS191),0))</f>
        <v/>
      </c>
      <c r="S191" s="0">
        <f>ROUND(CT191*I191,0)</f>
        <v/>
      </c>
      <c r="T191" s="0">
        <f>ROUND(CU191*I191,0)</f>
        <v/>
      </c>
      <c r="U191" s="0">
        <f>ROUND(CV191*I191,7)</f>
        <v/>
      </c>
      <c r="V191" s="0">
        <f>ROUND(CW191*I191,7)</f>
        <v/>
      </c>
      <c r="W191" s="0">
        <f>ROUND(CX191*I191,0)</f>
        <v/>
      </c>
      <c r="X191" s="0">
        <f>ROUND(CY191,0)</f>
        <v/>
      </c>
      <c r="Y191" s="0">
        <f>ROUND(CZ191,0)</f>
        <v/>
      </c>
      <c r="AA191" s="0" t="n">
        <v>78845955</v>
      </c>
      <c r="AB191" s="0">
        <f>ROUND((AC191+AD191+AF191),2)</f>
        <v/>
      </c>
      <c r="AC191" s="0">
        <f>ROUND((ES191),2)</f>
        <v/>
      </c>
      <c r="AD191" s="0">
        <f>ROUND((((ET191)-(EU191))+AE191),2)</f>
        <v/>
      </c>
      <c r="AE191" s="0">
        <f>ROUND((EU191),2)</f>
        <v/>
      </c>
      <c r="AF191" s="0">
        <f>ROUND((EV191),2)</f>
        <v/>
      </c>
      <c r="AG191" s="0">
        <f>ROUND((AP191),2)</f>
        <v/>
      </c>
      <c r="AH191" s="0">
        <f>(EW191)</f>
        <v/>
      </c>
      <c r="AI191" s="0">
        <f>(EX191)</f>
        <v/>
      </c>
      <c r="AJ191" s="0">
        <f>(AS191)</f>
        <v/>
      </c>
      <c r="AK191" s="0" t="n">
        <v>73.33</v>
      </c>
      <c r="AL191" s="0" t="n">
        <v>73.33</v>
      </c>
      <c r="AM191" s="0" t="n">
        <v>0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  <c r="AS191" s="0" t="n">
        <v>0.03</v>
      </c>
      <c r="AT191" s="0" t="n">
        <v>121</v>
      </c>
      <c r="AU191" s="0" t="n">
        <v>72</v>
      </c>
      <c r="AV191" s="0" t="n">
        <v>1</v>
      </c>
      <c r="AW191" s="0" t="n">
        <v>1</v>
      </c>
      <c r="AZ191" s="0" t="n">
        <v>1</v>
      </c>
      <c r="BA191" s="0" t="n">
        <v>1</v>
      </c>
      <c r="BB191" s="0" t="n">
        <v>1</v>
      </c>
      <c r="BC191" s="0" t="n">
        <v>4.28</v>
      </c>
      <c r="BD191" s="0" t="inlineStr"/>
      <c r="BE191" s="0" t="inlineStr"/>
      <c r="BF191" s="0" t="inlineStr"/>
      <c r="BG191" s="0" t="inlineStr"/>
      <c r="BH191" s="0" t="n">
        <v>3</v>
      </c>
      <c r="BI191" s="0" t="n">
        <v>1</v>
      </c>
      <c r="BJ191" s="0" t="inlineStr">
        <is>
          <t>ТССЦ Московской обл., 302-1911, приказ Минстроя России №675/пр от 28.02.2017 № 256/пр</t>
        </is>
      </c>
      <c r="BM191" s="0" t="n">
        <v>18001</v>
      </c>
      <c r="BN191" s="0" t="n">
        <v>0</v>
      </c>
      <c r="BO191" s="0" t="inlineStr">
        <is>
          <t>302-1911</t>
        </is>
      </c>
      <c r="BP191" s="0" t="n">
        <v>1</v>
      </c>
      <c r="BQ191" s="0" t="n">
        <v>2</v>
      </c>
      <c r="BR191" s="0" t="n">
        <v>0</v>
      </c>
      <c r="BS191" s="0" t="n">
        <v>1</v>
      </c>
      <c r="BT191" s="0" t="n">
        <v>1</v>
      </c>
      <c r="BU191" s="0" t="n">
        <v>1</v>
      </c>
      <c r="BV191" s="0" t="n">
        <v>1</v>
      </c>
      <c r="BW191" s="0" t="n">
        <v>1</v>
      </c>
      <c r="BX191" s="0" t="n">
        <v>1</v>
      </c>
      <c r="BY191" s="0" t="inlineStr"/>
      <c r="BZ191" s="0" t="n">
        <v>121</v>
      </c>
      <c r="CA191" s="0" t="n">
        <v>72</v>
      </c>
      <c r="CB191" s="0" t="inlineStr"/>
      <c r="CE191" s="0" t="n">
        <v>12</v>
      </c>
      <c r="CF191" s="0" t="n">
        <v>0</v>
      </c>
      <c r="CG191" s="0" t="n">
        <v>0</v>
      </c>
      <c r="CM191" s="0" t="n">
        <v>0</v>
      </c>
      <c r="CN191" s="0" t="inlineStr"/>
      <c r="CO191" s="0" t="n">
        <v>0</v>
      </c>
      <c r="CP191" s="0">
        <f>(P191+Q191+S191)</f>
        <v/>
      </c>
      <c r="CQ191" s="0">
        <f>AC191*BC191</f>
        <v/>
      </c>
      <c r="CR191" s="0">
        <f>(ROUND((ROUND(((ET191)*1),0)*BB191),0)+ROUND((ROUND(((AE191-(EU191))*1),0)*BS191),0))</f>
        <v/>
      </c>
      <c r="CS191" s="0">
        <f>(ROUND((ROUND(((EU191)*1),0)*BS191),0)+ROUND((ROUND(((AE191-(EU191))*1),0)*BS191),0))</f>
        <v/>
      </c>
      <c r="CT191" s="0">
        <f>AF191*BA191</f>
        <v/>
      </c>
      <c r="CU191" s="0">
        <f>AG191</f>
        <v/>
      </c>
      <c r="CV191" s="0">
        <f>AH191</f>
        <v/>
      </c>
      <c r="CW191" s="0">
        <f>AI191</f>
        <v/>
      </c>
      <c r="CX191" s="0">
        <f>AJ191</f>
        <v/>
      </c>
      <c r="CY191" s="0">
        <f>(((S191+R191)*AT191)/100)</f>
        <v/>
      </c>
      <c r="CZ191" s="0">
        <f>(((S191+R191)*AU191)/100)</f>
        <v/>
      </c>
      <c r="DC191" s="0" t="inlineStr"/>
      <c r="DD191" s="0" t="inlineStr"/>
      <c r="DE191" s="0" t="inlineStr"/>
      <c r="DF191" s="0" t="inlineStr"/>
      <c r="DG191" s="0" t="inlineStr"/>
      <c r="DH191" s="0" t="inlineStr"/>
      <c r="DI191" s="0" t="inlineStr"/>
      <c r="DJ191" s="0" t="inlineStr"/>
      <c r="DK191" s="0" t="inlineStr"/>
      <c r="DL191" s="0" t="inlineStr"/>
      <c r="DM191" s="0" t="inlineStr"/>
      <c r="DN191" s="0" t="n">
        <v>0</v>
      </c>
      <c r="DO191" s="0" t="n">
        <v>0</v>
      </c>
      <c r="DP191" s="0" t="n">
        <v>1</v>
      </c>
      <c r="DQ191" s="0" t="n">
        <v>1</v>
      </c>
      <c r="DU191" s="0" t="n">
        <v>1010</v>
      </c>
      <c r="DV191" s="0" t="inlineStr">
        <is>
          <t>шт.</t>
        </is>
      </c>
      <c r="DW191" s="0" t="inlineStr">
        <is>
          <t>шт.</t>
        </is>
      </c>
      <c r="DX191" s="0" t="n">
        <v>1</v>
      </c>
      <c r="DZ191" s="0" t="inlineStr"/>
      <c r="EA191" s="0" t="inlineStr"/>
      <c r="EB191" s="0" t="inlineStr"/>
      <c r="EC191" s="0" t="inlineStr"/>
      <c r="EE191" s="0" t="n">
        <v>78725885</v>
      </c>
      <c r="EF191" s="0" t="n">
        <v>2</v>
      </c>
      <c r="EG191" s="0" t="inlineStr">
        <is>
          <t>Общестроительные работы</t>
        </is>
      </c>
      <c r="EH191" s="0" t="n">
        <v>16</v>
      </c>
      <c r="EI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1" s="0" t="n">
        <v>1</v>
      </c>
      <c r="EK191" s="0" t="n">
        <v>18001</v>
      </c>
      <c r="EL191" s="0" t="inlineStr">
        <is>
          <t>Отопление - внутренние устройства</t>
        </is>
      </c>
      <c r="EM191" s="0" t="inlineStr">
        <is>
          <t>ФЕР-18</t>
        </is>
      </c>
      <c r="EO191" s="0" t="inlineStr"/>
      <c r="EQ191" s="0" t="n">
        <v>0</v>
      </c>
      <c r="ER191" s="0" t="n">
        <v>73.33</v>
      </c>
      <c r="ES191" s="0" t="n">
        <v>73.33</v>
      </c>
      <c r="ET191" s="0" t="n">
        <v>0</v>
      </c>
      <c r="EU191" s="0" t="n">
        <v>0</v>
      </c>
      <c r="EV191" s="0" t="n">
        <v>0</v>
      </c>
      <c r="EW191" s="0" t="n">
        <v>0</v>
      </c>
      <c r="EX191" s="0" t="n">
        <v>0</v>
      </c>
      <c r="FQ191" s="0" t="n">
        <v>0</v>
      </c>
      <c r="FR191" s="0" t="n">
        <v>0</v>
      </c>
      <c r="FS191" s="0" t="n">
        <v>0</v>
      </c>
      <c r="FX191" s="0" t="n">
        <v>121</v>
      </c>
      <c r="FY191" s="0" t="n">
        <v>72</v>
      </c>
      <c r="GA191" s="0" t="inlineStr"/>
      <c r="GD191" s="0" t="n">
        <v>1</v>
      </c>
      <c r="GF191" s="0" t="n">
        <v>-1552349425</v>
      </c>
      <c r="GG191" s="0" t="n">
        <v>2</v>
      </c>
      <c r="GH191" s="0" t="n">
        <v>1</v>
      </c>
      <c r="GI191" s="0" t="n">
        <v>2</v>
      </c>
      <c r="GJ191" s="0" t="n">
        <v>0</v>
      </c>
      <c r="GK191" s="0" t="n">
        <v>0</v>
      </c>
      <c r="GL191" s="0">
        <f>ROUND(IF(AND(BH191=3,BI191=3,FS191&lt;&gt;0),P191,0),0)</f>
        <v/>
      </c>
      <c r="GM191" s="0">
        <f>ROUND(O191+X191+Y191,0)+GX191</f>
        <v/>
      </c>
      <c r="GN191" s="0">
        <f>IF(OR(BI191=0,BI191=1),GM191-GX191,0)</f>
        <v/>
      </c>
      <c r="GO191" s="0">
        <f>IF(BI191=2,GM191-GX191,0)</f>
        <v/>
      </c>
      <c r="GP191" s="0">
        <f>IF(BI191=4,GM191-GX191,0)</f>
        <v/>
      </c>
      <c r="GR191" s="0" t="n">
        <v>0</v>
      </c>
      <c r="GS191" s="0" t="n">
        <v>3</v>
      </c>
      <c r="GT191" s="0" t="n">
        <v>0</v>
      </c>
      <c r="GU191" s="0" t="inlineStr"/>
      <c r="GV191" s="0">
        <f>ROUND((GT191),2)</f>
        <v/>
      </c>
      <c r="GW191" s="0" t="n">
        <v>1</v>
      </c>
      <c r="GX191" s="0">
        <f>ROUND(HC191*I191,0)</f>
        <v/>
      </c>
      <c r="HA191" s="0" t="n">
        <v>0</v>
      </c>
      <c r="HB191" s="0" t="n">
        <v>0</v>
      </c>
      <c r="HC191" s="0">
        <f>GV191*GW191</f>
        <v/>
      </c>
      <c r="HE191" s="0" t="inlineStr"/>
      <c r="HF191" s="0" t="inlineStr"/>
      <c r="HM191" s="0" t="inlineStr"/>
      <c r="HN191" s="0" t="inlineStr">
        <is>
          <t>Пр/812-016.0-1</t>
        </is>
      </c>
      <c r="HO191" s="0" t="inlineStr">
        <is>
          <t>Пр/774-016.0</t>
        </is>
      </c>
      <c r="HP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1" s="0" t="n">
        <v>0</v>
      </c>
      <c r="IK191" s="0" t="n">
        <v>0</v>
      </c>
    </row>
    <row r="192">
      <c r="A192" s="0" t="n">
        <v>18</v>
      </c>
      <c r="B192" s="0" t="n">
        <v>0</v>
      </c>
      <c r="C192" s="0" t="n">
        <v>58</v>
      </c>
      <c r="E192" s="0" t="inlineStr">
        <is>
          <t>2,4</t>
        </is>
      </c>
      <c r="F192" s="0" t="inlineStr">
        <is>
          <t>507-5019</t>
        </is>
      </c>
      <c r="G192" s="0" t="inlineStr">
        <is>
          <t>Муфта полипропиленовая комбинированная, с внутренней резьбой диаметром 20х1/2"</t>
        </is>
      </c>
      <c r="H192" s="0" t="inlineStr">
        <is>
          <t>10 шт.</t>
        </is>
      </c>
      <c r="I192" s="0">
        <f>I188*J192</f>
        <v/>
      </c>
      <c r="J192" s="0" t="n">
        <v>8.65800865800866</v>
      </c>
      <c r="K192" s="0" t="n">
        <v>8.6580087</v>
      </c>
      <c r="O192" s="0">
        <f>ROUND(CP192,0)</f>
        <v/>
      </c>
      <c r="P192" s="0">
        <f>ROUND(CQ192*I192,0)</f>
        <v/>
      </c>
      <c r="Q192" s="0">
        <f>(ROUND((ROUND(((ET192)*I192),0)*BB192),0)+ROUND((ROUND(((AE192-(EU192))*I192),0)*BS192),0))</f>
        <v/>
      </c>
      <c r="R192" s="0">
        <f>(ROUND((ROUND(((EU192)*I192),0)*BS192),0)+ROUND((ROUND(((AE192-(EU192))*I192),0)*BS192),0))</f>
        <v/>
      </c>
      <c r="S192" s="0">
        <f>ROUND(CT192*I192,0)</f>
        <v/>
      </c>
      <c r="T192" s="0">
        <f>ROUND(CU192*I192,0)</f>
        <v/>
      </c>
      <c r="U192" s="0">
        <f>ROUND(CV192*I192,7)</f>
        <v/>
      </c>
      <c r="V192" s="0">
        <f>ROUND(CW192*I192,7)</f>
        <v/>
      </c>
      <c r="W192" s="0">
        <f>ROUND(CX192*I192,0)</f>
        <v/>
      </c>
      <c r="X192" s="0">
        <f>ROUND(CY192,0)</f>
        <v/>
      </c>
      <c r="Y192" s="0">
        <f>ROUND(CZ192,0)</f>
        <v/>
      </c>
      <c r="AA192" s="0" t="n">
        <v>78845955</v>
      </c>
      <c r="AB192" s="0">
        <f>ROUND((AC192+AD192+AF192),2)</f>
        <v/>
      </c>
      <c r="AC192" s="0">
        <f>ROUND((ES192),2)</f>
        <v/>
      </c>
      <c r="AD192" s="0">
        <f>ROUND((((ET192)-(EU192))+AE192),2)</f>
        <v/>
      </c>
      <c r="AE192" s="0">
        <f>ROUND((EU192),2)</f>
        <v/>
      </c>
      <c r="AF192" s="0">
        <f>ROUND((EV192),2)</f>
        <v/>
      </c>
      <c r="AG192" s="0">
        <f>ROUND((AP192),2)</f>
        <v/>
      </c>
      <c r="AH192" s="0">
        <f>(EW192)</f>
        <v/>
      </c>
      <c r="AI192" s="0">
        <f>(EX192)</f>
        <v/>
      </c>
      <c r="AJ192" s="0">
        <f>(AS192)</f>
        <v/>
      </c>
      <c r="AK192" s="0" t="n">
        <v>74.3</v>
      </c>
      <c r="AL192" s="0" t="n">
        <v>74.3</v>
      </c>
      <c r="AM192" s="0" t="n">
        <v>0</v>
      </c>
      <c r="AN192" s="0" t="n">
        <v>0</v>
      </c>
      <c r="AO192" s="0" t="n">
        <v>0</v>
      </c>
      <c r="AP192" s="0" t="n">
        <v>0</v>
      </c>
      <c r="AQ192" s="0" t="n">
        <v>0</v>
      </c>
      <c r="AR192" s="0" t="n">
        <v>0</v>
      </c>
      <c r="AS192" s="0" t="n">
        <v>0.04</v>
      </c>
      <c r="AT192" s="0" t="n">
        <v>103</v>
      </c>
      <c r="AU192" s="0" t="n">
        <v>52</v>
      </c>
      <c r="AV192" s="0" t="n">
        <v>1</v>
      </c>
      <c r="AW192" s="0" t="n">
        <v>1</v>
      </c>
      <c r="AZ192" s="0" t="n">
        <v>1</v>
      </c>
      <c r="BA192" s="0" t="n">
        <v>1</v>
      </c>
      <c r="BB192" s="0" t="n">
        <v>1</v>
      </c>
      <c r="BC192" s="0" t="n">
        <v>5.73</v>
      </c>
      <c r="BD192" s="0" t="inlineStr"/>
      <c r="BE192" s="0" t="inlineStr"/>
      <c r="BF192" s="0" t="inlineStr"/>
      <c r="BG192" s="0" t="inlineStr"/>
      <c r="BH192" s="0" t="n">
        <v>3</v>
      </c>
      <c r="BI192" s="0" t="n">
        <v>1</v>
      </c>
      <c r="BJ192" s="0" t="inlineStr">
        <is>
          <t>ТССЦ Московской обл., 507-5019, приказ Минстроя России №675/пр от 28.02.2017 № 258/пр</t>
        </is>
      </c>
      <c r="BM192" s="0" t="n">
        <v>65008</v>
      </c>
      <c r="BN192" s="0" t="n">
        <v>0</v>
      </c>
      <c r="BO192" s="0" t="inlineStr">
        <is>
          <t>507-5019</t>
        </is>
      </c>
      <c r="BP192" s="0" t="n">
        <v>1</v>
      </c>
      <c r="BQ192" s="0" t="n">
        <v>6</v>
      </c>
      <c r="BR192" s="0" t="n">
        <v>0</v>
      </c>
      <c r="BS192" s="0" t="n">
        <v>1</v>
      </c>
      <c r="BT192" s="0" t="n">
        <v>1</v>
      </c>
      <c r="BU192" s="0" t="n">
        <v>1</v>
      </c>
      <c r="BV192" s="0" t="n">
        <v>1</v>
      </c>
      <c r="BW192" s="0" t="n">
        <v>1</v>
      </c>
      <c r="BX192" s="0" t="n">
        <v>1</v>
      </c>
      <c r="BY192" s="0" t="inlineStr"/>
      <c r="BZ192" s="0" t="n">
        <v>103</v>
      </c>
      <c r="CA192" s="0" t="n">
        <v>52</v>
      </c>
      <c r="CB192" s="0" t="inlineStr"/>
      <c r="CE192" s="0" t="n">
        <v>12</v>
      </c>
      <c r="CF192" s="0" t="n">
        <v>0</v>
      </c>
      <c r="CG192" s="0" t="n">
        <v>0</v>
      </c>
      <c r="CM192" s="0" t="n">
        <v>0</v>
      </c>
      <c r="CN192" s="0" t="inlineStr"/>
      <c r="CO192" s="0" t="n">
        <v>0</v>
      </c>
      <c r="CP192" s="0">
        <f>(P192+Q192+S192)</f>
        <v/>
      </c>
      <c r="CQ192" s="0">
        <f>AC192*BC192</f>
        <v/>
      </c>
      <c r="CR192" s="0">
        <f>(ROUND((ROUND(((ET192)*1),0)*BB192),0)+ROUND((ROUND(((AE192-(EU192))*1),0)*BS192),0))</f>
        <v/>
      </c>
      <c r="CS192" s="0">
        <f>(ROUND((ROUND(((EU192)*1),0)*BS192),0)+ROUND((ROUND(((AE192-(EU192))*1),0)*BS192),0))</f>
        <v/>
      </c>
      <c r="CT192" s="0">
        <f>AF192*BA192</f>
        <v/>
      </c>
      <c r="CU192" s="0">
        <f>AG192</f>
        <v/>
      </c>
      <c r="CV192" s="0">
        <f>AH192</f>
        <v/>
      </c>
      <c r="CW192" s="0">
        <f>AI192</f>
        <v/>
      </c>
      <c r="CX192" s="0">
        <f>AJ192</f>
        <v/>
      </c>
      <c r="CY192" s="0">
        <f>(((S192+R192)*AT192)/100)</f>
        <v/>
      </c>
      <c r="CZ192" s="0">
        <f>(((S192+R192)*AU192)/100)</f>
        <v/>
      </c>
      <c r="DC192" s="0" t="inlineStr"/>
      <c r="DD192" s="0" t="inlineStr"/>
      <c r="DE192" s="0" t="inlineStr"/>
      <c r="DF192" s="0" t="inlineStr"/>
      <c r="DG192" s="0" t="inlineStr"/>
      <c r="DH192" s="0" t="inlineStr"/>
      <c r="DI192" s="0" t="inlineStr"/>
      <c r="DJ192" s="0" t="inlineStr"/>
      <c r="DK192" s="0" t="inlineStr"/>
      <c r="DL192" s="0" t="inlineStr"/>
      <c r="DM192" s="0" t="inlineStr"/>
      <c r="DN192" s="0" t="n">
        <v>0</v>
      </c>
      <c r="DO192" s="0" t="n">
        <v>0</v>
      </c>
      <c r="DP192" s="0" t="n">
        <v>1</v>
      </c>
      <c r="DQ192" s="0" t="n">
        <v>1</v>
      </c>
      <c r="DU192" s="0" t="n">
        <v>1010</v>
      </c>
      <c r="DV192" s="0" t="inlineStr">
        <is>
          <t>10 шт.</t>
        </is>
      </c>
      <c r="DW192" s="0" t="inlineStr">
        <is>
          <t>10 шт.</t>
        </is>
      </c>
      <c r="DX192" s="0" t="n">
        <v>10</v>
      </c>
      <c r="DZ192" s="0" t="inlineStr"/>
      <c r="EA192" s="0" t="inlineStr"/>
      <c r="EB192" s="0" t="inlineStr"/>
      <c r="EC192" s="0" t="inlineStr"/>
      <c r="EE192" s="0" t="n">
        <v>78726002</v>
      </c>
      <c r="EF192" s="0" t="n">
        <v>6</v>
      </c>
      <c r="EG192" s="0" t="inlineStr">
        <is>
          <t>Ремонтно-строительные работы</t>
        </is>
      </c>
      <c r="EH192" s="0" t="n">
        <v>99</v>
      </c>
      <c r="EI192" s="0" t="inlineStr">
        <is>
          <t>Внутренние санитарно-технические работы</t>
        </is>
      </c>
      <c r="EJ192" s="0" t="n">
        <v>1</v>
      </c>
      <c r="EK192" s="0" t="n">
        <v>65008</v>
      </c>
      <c r="EL192" s="0" t="inlineStr">
        <is>
          <t>Внутренние санитарнотехнические работы: смена труб, санприборов, запорной арматуры и другое</t>
        </is>
      </c>
      <c r="EM192" s="0" t="inlineStr">
        <is>
          <t>рФЕР-65</t>
        </is>
      </c>
      <c r="EO192" s="0" t="inlineStr"/>
      <c r="EQ192" s="0" t="n">
        <v>0</v>
      </c>
      <c r="ER192" s="0" t="n">
        <v>74.3</v>
      </c>
      <c r="ES192" s="0" t="n">
        <v>74.3</v>
      </c>
      <c r="ET192" s="0" t="n">
        <v>0</v>
      </c>
      <c r="EU192" s="0" t="n">
        <v>0</v>
      </c>
      <c r="EV192" s="0" t="n">
        <v>0</v>
      </c>
      <c r="EW192" s="0" t="n">
        <v>0</v>
      </c>
      <c r="EX192" s="0" t="n">
        <v>0</v>
      </c>
      <c r="FQ192" s="0" t="n">
        <v>0</v>
      </c>
      <c r="FR192" s="0" t="n">
        <v>0</v>
      </c>
      <c r="FS192" s="0" t="n">
        <v>0</v>
      </c>
      <c r="FX192" s="0" t="n">
        <v>103</v>
      </c>
      <c r="FY192" s="0" t="n">
        <v>52</v>
      </c>
      <c r="GA192" s="0" t="inlineStr"/>
      <c r="GD192" s="0" t="n">
        <v>1</v>
      </c>
      <c r="GF192" s="0" t="n">
        <v>-2070859470</v>
      </c>
      <c r="GG192" s="0" t="n">
        <v>2</v>
      </c>
      <c r="GH192" s="0" t="n">
        <v>1</v>
      </c>
      <c r="GI192" s="0" t="n">
        <v>2</v>
      </c>
      <c r="GJ192" s="0" t="n">
        <v>0</v>
      </c>
      <c r="GK192" s="0" t="n">
        <v>0</v>
      </c>
      <c r="GL192" s="0">
        <f>ROUND(IF(AND(BH192=3,BI192=3,FS192&lt;&gt;0),P192,0),0)</f>
        <v/>
      </c>
      <c r="GM192" s="0">
        <f>ROUND(O192+X192+Y192,0)+GX192</f>
        <v/>
      </c>
      <c r="GN192" s="0">
        <f>IF(OR(BI192=0,BI192=1),GM192-GX192,0)</f>
        <v/>
      </c>
      <c r="GO192" s="0">
        <f>IF(BI192=2,GM192-GX192,0)</f>
        <v/>
      </c>
      <c r="GP192" s="0">
        <f>IF(BI192=4,GM192-GX192,0)</f>
        <v/>
      </c>
      <c r="GR192" s="0" t="n">
        <v>0</v>
      </c>
      <c r="GS192" s="0" t="n">
        <v>3</v>
      </c>
      <c r="GT192" s="0" t="n">
        <v>0</v>
      </c>
      <c r="GU192" s="0" t="inlineStr"/>
      <c r="GV192" s="0">
        <f>ROUND((GT192),2)</f>
        <v/>
      </c>
      <c r="GW192" s="0" t="n">
        <v>1</v>
      </c>
      <c r="GX192" s="0">
        <f>ROUND(HC192*I192,0)</f>
        <v/>
      </c>
      <c r="HA192" s="0" t="n">
        <v>0</v>
      </c>
      <c r="HB192" s="0" t="n">
        <v>0</v>
      </c>
      <c r="HC192" s="0">
        <f>GV192*GW192</f>
        <v/>
      </c>
      <c r="HE192" s="0" t="inlineStr"/>
      <c r="HF192" s="0" t="inlineStr"/>
      <c r="HM192" s="0" t="inlineStr"/>
      <c r="HN192" s="0" t="inlineStr">
        <is>
          <t>Пр/812-099.2-1</t>
        </is>
      </c>
      <c r="HO192" s="0" t="inlineStr">
        <is>
          <t>Пр/774-099.2</t>
        </is>
      </c>
      <c r="HP192" s="0" t="inlineStr">
        <is>
          <t>Внутренние санитарнотехнические работы: смена труб, санприборов, запорной арматуры и другое</t>
        </is>
      </c>
      <c r="HQ192" s="0" t="inlineStr">
        <is>
          <t>Внутренние санитарнотехнические работы: смена труб, санприборов, запорной арматуры и другое</t>
        </is>
      </c>
      <c r="HS192" s="0" t="n">
        <v>0</v>
      </c>
      <c r="IK192" s="0" t="n">
        <v>0</v>
      </c>
    </row>
    <row r="193">
      <c r="A193" s="0" t="n">
        <v>17</v>
      </c>
      <c r="B193" s="0" t="n">
        <v>0</v>
      </c>
      <c r="C193" s="0">
        <f>ROW(SmtRes!A70)</f>
        <v/>
      </c>
      <c r="D193" s="0">
        <f>ROW(EtalonRes!A68)</f>
        <v/>
      </c>
      <c r="E193" s="0" t="inlineStr">
        <is>
          <t>3</t>
        </is>
      </c>
      <c r="F193" s="0" t="inlineStr">
        <is>
          <t>16-03-001-2</t>
        </is>
      </c>
      <c r="G193" s="0" t="inlineStr">
        <is>
          <t>Прокладка трубопроводов отопления при стояковой системе из многослойных металлополимерных труб диаметром 20 мм</t>
        </is>
      </c>
      <c r="H193" s="0" t="inlineStr">
        <is>
          <t>100 м трубопровода</t>
        </is>
      </c>
      <c r="I193" s="0">
        <f>ROUND(ROUND(2/100,4),7)</f>
        <v/>
      </c>
      <c r="J193" s="0" t="n">
        <v>0</v>
      </c>
      <c r="K193" s="0">
        <f>ROUND(ROUND(2/100,4),7)</f>
        <v/>
      </c>
      <c r="O193" s="0">
        <f>ROUND(CP193,0)</f>
        <v/>
      </c>
      <c r="P193" s="0">
        <f>ROUND(CQ193*I193,0)</f>
        <v/>
      </c>
      <c r="Q193" s="0">
        <f>(ROUND((ROUND(((ET193)*I193),0)*BB193),0)+ROUND((ROUND(((AE193-(EU193))*I193),0)*BS193),0))</f>
        <v/>
      </c>
      <c r="R193" s="0">
        <f>(ROUND((ROUND(((EU193)*I193),0)*BS193),0)+ROUND((ROUND(((AE193-(EU193))*I193),0)*BS193),0))</f>
        <v/>
      </c>
      <c r="S193" s="0">
        <f>ROUND(CT193*I193,0)</f>
        <v/>
      </c>
      <c r="T193" s="0">
        <f>ROUND(CU193*I193,0)</f>
        <v/>
      </c>
      <c r="U193" s="0">
        <f>ROUND(CV193*I193,7)</f>
        <v/>
      </c>
      <c r="V193" s="0">
        <f>ROUND(CW193*I193,7)</f>
        <v/>
      </c>
      <c r="W193" s="0">
        <f>ROUND(CX193*I193,0)</f>
        <v/>
      </c>
      <c r="X193" s="0">
        <f>ROUND(CY193,0)</f>
        <v/>
      </c>
      <c r="Y193" s="0">
        <f>ROUND(CZ193,0)</f>
        <v/>
      </c>
      <c r="AA193" s="0" t="n">
        <v>78845955</v>
      </c>
      <c r="AB193" s="0">
        <f>ROUND((AC193+AD193+AF193),2)</f>
        <v/>
      </c>
      <c r="AC193" s="0">
        <f>ROUND((ES193),2)</f>
        <v/>
      </c>
      <c r="AD193" s="0">
        <f>ROUND((((ET193)-(EU193))+AE193),2)</f>
        <v/>
      </c>
      <c r="AE193" s="0">
        <f>ROUND((EU193),2)</f>
        <v/>
      </c>
      <c r="AF193" s="0">
        <f>ROUND((EV193),2)</f>
        <v/>
      </c>
      <c r="AG193" s="0">
        <f>ROUND((AP193),2)</f>
        <v/>
      </c>
      <c r="AH193" s="0">
        <f>(EW193)</f>
        <v/>
      </c>
      <c r="AI193" s="0">
        <f>(EX193)</f>
        <v/>
      </c>
      <c r="AJ193" s="0">
        <f>(AS193)</f>
        <v/>
      </c>
      <c r="AK193" s="0" t="n">
        <v>3310.6</v>
      </c>
      <c r="AL193" s="0" t="n">
        <v>2179.28</v>
      </c>
      <c r="AM193" s="0" t="n">
        <v>47.96</v>
      </c>
      <c r="AN193" s="0" t="n">
        <v>0.95</v>
      </c>
      <c r="AO193" s="0" t="n">
        <v>1083.36</v>
      </c>
      <c r="AP193" s="0" t="n">
        <v>0</v>
      </c>
      <c r="AQ193" s="0" t="n">
        <v>111</v>
      </c>
      <c r="AR193" s="0" t="n">
        <v>0.07000000000000001</v>
      </c>
      <c r="AS193" s="0" t="n">
        <v>0</v>
      </c>
      <c r="AT193" s="0" t="n">
        <v>121</v>
      </c>
      <c r="AU193" s="0" t="n">
        <v>72</v>
      </c>
      <c r="AV193" s="0" t="n">
        <v>1</v>
      </c>
      <c r="AW193" s="0" t="n">
        <v>1</v>
      </c>
      <c r="AZ193" s="0" t="n">
        <v>1</v>
      </c>
      <c r="BA193" s="0" t="n">
        <v>52.25</v>
      </c>
      <c r="BB193" s="0" t="n">
        <v>19.54</v>
      </c>
      <c r="BC193" s="0" t="n">
        <v>7.16</v>
      </c>
      <c r="BD193" s="0" t="inlineStr"/>
      <c r="BE193" s="0" t="inlineStr"/>
      <c r="BF193" s="0" t="inlineStr"/>
      <c r="BG193" s="0" t="inlineStr"/>
      <c r="BH193" s="0" t="n">
        <v>0</v>
      </c>
      <c r="BI193" s="0" t="n">
        <v>1</v>
      </c>
      <c r="BJ193" s="0" t="inlineStr">
        <is>
          <t>ТЕР Московской обл., 16-03-001-2, приказ Минстроя России №675/пр от 28.02.2017 № 260/пр</t>
        </is>
      </c>
      <c r="BM193" s="0" t="n">
        <v>16001</v>
      </c>
      <c r="BN193" s="0" t="n">
        <v>0</v>
      </c>
      <c r="BO193" s="0" t="inlineStr">
        <is>
          <t>16-03-001-2</t>
        </is>
      </c>
      <c r="BP193" s="0" t="n">
        <v>1</v>
      </c>
      <c r="BQ193" s="0" t="n">
        <v>2</v>
      </c>
      <c r="BR193" s="0" t="n">
        <v>0</v>
      </c>
      <c r="BS193" s="0" t="n">
        <v>52.25</v>
      </c>
      <c r="BT193" s="0" t="n">
        <v>1</v>
      </c>
      <c r="BU193" s="0" t="n">
        <v>1</v>
      </c>
      <c r="BV193" s="0" t="n">
        <v>1</v>
      </c>
      <c r="BW193" s="0" t="n">
        <v>1</v>
      </c>
      <c r="BX193" s="0" t="n">
        <v>1</v>
      </c>
      <c r="BY193" s="0" t="inlineStr"/>
      <c r="BZ193" s="0" t="n">
        <v>121</v>
      </c>
      <c r="CA193" s="0" t="n">
        <v>72</v>
      </c>
      <c r="CB193" s="0" t="inlineStr"/>
      <c r="CE193" s="0" t="n">
        <v>12</v>
      </c>
      <c r="CF193" s="0" t="n">
        <v>0</v>
      </c>
      <c r="CG193" s="0" t="n">
        <v>0</v>
      </c>
      <c r="CM193" s="0" t="n">
        <v>0</v>
      </c>
      <c r="CN193" s="0" t="inlineStr"/>
      <c r="CO193" s="0" t="n">
        <v>0</v>
      </c>
      <c r="CP193" s="0">
        <f>(P193+Q193+S193)</f>
        <v/>
      </c>
      <c r="CQ193" s="0">
        <f>AC193*BC193</f>
        <v/>
      </c>
      <c r="CR193" s="0">
        <f>(ROUND((ROUND(((ET193)*1),0)*BB193),0)+ROUND((ROUND(((AE193-(EU193))*1),0)*BS193),0))</f>
        <v/>
      </c>
      <c r="CS193" s="0">
        <f>(ROUND((ROUND(((EU193)*1),0)*BS193),0)+ROUND((ROUND(((AE193-(EU193))*1),0)*BS193),0))</f>
        <v/>
      </c>
      <c r="CT193" s="0">
        <f>AF193*BA193</f>
        <v/>
      </c>
      <c r="CU193" s="0">
        <f>AG193</f>
        <v/>
      </c>
      <c r="CV193" s="0">
        <f>AH193</f>
        <v/>
      </c>
      <c r="CW193" s="0">
        <f>AI193</f>
        <v/>
      </c>
      <c r="CX193" s="0">
        <f>AJ193</f>
        <v/>
      </c>
      <c r="CY193" s="0">
        <f>(((S193+R193)*AT193)/100)</f>
        <v/>
      </c>
      <c r="CZ193" s="0">
        <f>(((S193+R193)*AU193)/100)</f>
        <v/>
      </c>
      <c r="DC193" s="0" t="inlineStr"/>
      <c r="DD193" s="0" t="inlineStr"/>
      <c r="DE193" s="0" t="inlineStr"/>
      <c r="DF193" s="0" t="inlineStr"/>
      <c r="DG193" s="0" t="inlineStr"/>
      <c r="DH193" s="0" t="inlineStr"/>
      <c r="DI193" s="0" t="inlineStr"/>
      <c r="DJ193" s="0" t="inlineStr"/>
      <c r="DK193" s="0" t="inlineStr"/>
      <c r="DL193" s="0" t="inlineStr"/>
      <c r="DM193" s="0" t="inlineStr"/>
      <c r="DN193" s="0" t="n">
        <v>0</v>
      </c>
      <c r="DO193" s="0" t="n">
        <v>0</v>
      </c>
      <c r="DP193" s="0" t="n">
        <v>1</v>
      </c>
      <c r="DQ193" s="0" t="n">
        <v>1</v>
      </c>
      <c r="DU193" s="0" t="n">
        <v>1013</v>
      </c>
      <c r="DV193" s="0" t="inlineStr">
        <is>
          <t>100 м трубопровода</t>
        </is>
      </c>
      <c r="DW193" s="0" t="inlineStr">
        <is>
          <t>100 м трубопровода</t>
        </is>
      </c>
      <c r="DX193" s="0" t="n">
        <v>1</v>
      </c>
      <c r="DZ193" s="0" t="inlineStr"/>
      <c r="EA193" s="0" t="inlineStr"/>
      <c r="EB193" s="0" t="inlineStr"/>
      <c r="EC193" s="0" t="inlineStr"/>
      <c r="EE193" s="0" t="n">
        <v>78725882</v>
      </c>
      <c r="EF193" s="0" t="n">
        <v>2</v>
      </c>
      <c r="EG193" s="0" t="inlineStr">
        <is>
          <t>Общестроительные работы</t>
        </is>
      </c>
      <c r="EH193" s="0" t="n">
        <v>16</v>
      </c>
      <c r="EI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" s="0" t="n">
        <v>1</v>
      </c>
      <c r="EK193" s="0" t="n">
        <v>16001</v>
      </c>
      <c r="EL193" s="0" t="inlineStr">
        <is>
          <t>Трубопроводы внутренние</t>
        </is>
      </c>
      <c r="EM193" s="0" t="inlineStr">
        <is>
          <t>ФЕР-16</t>
        </is>
      </c>
      <c r="EO193" s="0" t="inlineStr"/>
      <c r="EQ193" s="0" t="n">
        <v>0</v>
      </c>
      <c r="ER193" s="0" t="n">
        <v>3310.6</v>
      </c>
      <c r="ES193" s="0" t="n">
        <v>2179.28</v>
      </c>
      <c r="ET193" s="0" t="n">
        <v>47.96</v>
      </c>
      <c r="EU193" s="0" t="n">
        <v>0.95</v>
      </c>
      <c r="EV193" s="0" t="n">
        <v>1083.36</v>
      </c>
      <c r="EW193" s="0" t="n">
        <v>111</v>
      </c>
      <c r="EX193" s="0" t="n">
        <v>0.07000000000000001</v>
      </c>
      <c r="EY193" s="0" t="n">
        <v>0</v>
      </c>
      <c r="FQ193" s="0" t="n">
        <v>0</v>
      </c>
      <c r="FR193" s="0" t="n">
        <v>0</v>
      </c>
      <c r="FS193" s="0" t="n">
        <v>0</v>
      </c>
      <c r="FX193" s="0" t="n">
        <v>121</v>
      </c>
      <c r="FY193" s="0" t="n">
        <v>72</v>
      </c>
      <c r="GA193" s="0" t="inlineStr"/>
      <c r="GD193" s="0" t="n">
        <v>1</v>
      </c>
      <c r="GF193" s="0" t="n">
        <v>263471242</v>
      </c>
      <c r="GG193" s="0" t="n">
        <v>2</v>
      </c>
      <c r="GH193" s="0" t="n">
        <v>1</v>
      </c>
      <c r="GI193" s="0" t="n">
        <v>2</v>
      </c>
      <c r="GJ193" s="0" t="n">
        <v>0</v>
      </c>
      <c r="GK193" s="0" t="n">
        <v>0</v>
      </c>
      <c r="GL193" s="0">
        <f>ROUND(IF(AND(BH193=3,BI193=3,FS193&lt;&gt;0),P193,0),0)</f>
        <v/>
      </c>
      <c r="GM193" s="0">
        <f>ROUND(O193+X193+Y193,0)+GX193</f>
        <v/>
      </c>
      <c r="GN193" s="0">
        <f>IF(OR(BI193=0,BI193=1),GM193-GX193,0)</f>
        <v/>
      </c>
      <c r="GO193" s="0">
        <f>IF(BI193=2,GM193-GX193,0)</f>
        <v/>
      </c>
      <c r="GP193" s="0">
        <f>IF(BI193=4,GM193-GX193,0)</f>
        <v/>
      </c>
      <c r="GR193" s="0" t="n">
        <v>0</v>
      </c>
      <c r="GS193" s="0" t="n">
        <v>3</v>
      </c>
      <c r="GT193" s="0" t="n">
        <v>0</v>
      </c>
      <c r="GU193" s="0" t="inlineStr"/>
      <c r="GV193" s="0">
        <f>ROUND((GT193),2)</f>
        <v/>
      </c>
      <c r="GW193" s="0" t="n">
        <v>1</v>
      </c>
      <c r="GX193" s="0">
        <f>ROUND(HC193*I193,0)</f>
        <v/>
      </c>
      <c r="HA193" s="0" t="n">
        <v>0</v>
      </c>
      <c r="HB193" s="0" t="n">
        <v>0</v>
      </c>
      <c r="HC193" s="0">
        <f>GV193*GW193</f>
        <v/>
      </c>
      <c r="HE193" s="0" t="inlineStr"/>
      <c r="HF193" s="0" t="inlineStr"/>
      <c r="HM193" s="0" t="inlineStr"/>
      <c r="HN193" s="0" t="inlineStr">
        <is>
          <t>Пр/812-016.0-1</t>
        </is>
      </c>
      <c r="HO193" s="0" t="inlineStr">
        <is>
          <t>Пр/774-016.0</t>
        </is>
      </c>
      <c r="HP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" s="0" t="n">
        <v>0</v>
      </c>
      <c r="IK193" s="0" t="n">
        <v>0</v>
      </c>
    </row>
    <row r="194">
      <c r="A194" s="0" t="n">
        <v>18</v>
      </c>
      <c r="B194" s="0" t="n">
        <v>0</v>
      </c>
      <c r="C194" s="0" t="n">
        <v>67</v>
      </c>
      <c r="E194" s="0" t="inlineStr">
        <is>
          <t>3,1</t>
        </is>
      </c>
      <c r="F194" s="0" t="inlineStr">
        <is>
          <t>302-1911</t>
        </is>
      </c>
      <c r="G194" s="0" t="inlineStr">
        <is>
          <t>Кран шаровый муфтовый 11Б41п для воды, давлением 1,6 МПа (16 кгс/см2), диаметром 25 мм</t>
        </is>
      </c>
      <c r="H194" s="0" t="inlineStr">
        <is>
          <t>шт.</t>
        </is>
      </c>
      <c r="I194" s="0">
        <f>I193*J194</f>
        <v/>
      </c>
      <c r="J194" s="0" t="n">
        <v>100</v>
      </c>
      <c r="K194" s="0" t="n">
        <v>100</v>
      </c>
      <c r="O194" s="0">
        <f>ROUND(CP194,0)</f>
        <v/>
      </c>
      <c r="P194" s="0">
        <f>ROUND(CQ194*I194,0)</f>
        <v/>
      </c>
      <c r="Q194" s="0">
        <f>(ROUND((ROUND(((ET194)*I194),0)*BB194),0)+ROUND((ROUND(((AE194-(EU194))*I194),0)*BS194),0))</f>
        <v/>
      </c>
      <c r="R194" s="0">
        <f>(ROUND((ROUND(((EU194)*I194),0)*BS194),0)+ROUND((ROUND(((AE194-(EU194))*I194),0)*BS194),0))</f>
        <v/>
      </c>
      <c r="S194" s="0">
        <f>ROUND(CT194*I194,0)</f>
        <v/>
      </c>
      <c r="T194" s="0">
        <f>ROUND(CU194*I194,0)</f>
        <v/>
      </c>
      <c r="U194" s="0">
        <f>ROUND(CV194*I194,7)</f>
        <v/>
      </c>
      <c r="V194" s="0">
        <f>ROUND(CW194*I194,7)</f>
        <v/>
      </c>
      <c r="W194" s="0">
        <f>ROUND(CX194*I194,0)</f>
        <v/>
      </c>
      <c r="X194" s="0">
        <f>ROUND(CY194,0)</f>
        <v/>
      </c>
      <c r="Y194" s="0">
        <f>ROUND(CZ194,0)</f>
        <v/>
      </c>
      <c r="AA194" s="0" t="n">
        <v>78845955</v>
      </c>
      <c r="AB194" s="0">
        <f>ROUND((AC194+AD194+AF194),2)</f>
        <v/>
      </c>
      <c r="AC194" s="0">
        <f>ROUND((ES194),2)</f>
        <v/>
      </c>
      <c r="AD194" s="0">
        <f>ROUND((((ET194)-(EU194))+AE194),2)</f>
        <v/>
      </c>
      <c r="AE194" s="0">
        <f>ROUND((EU194),2)</f>
        <v/>
      </c>
      <c r="AF194" s="0">
        <f>ROUND((EV194),2)</f>
        <v/>
      </c>
      <c r="AG194" s="0">
        <f>ROUND((AP194),2)</f>
        <v/>
      </c>
      <c r="AH194" s="0">
        <f>(EW194)</f>
        <v/>
      </c>
      <c r="AI194" s="0">
        <f>(EX194)</f>
        <v/>
      </c>
      <c r="AJ194" s="0">
        <f>(AS194)</f>
        <v/>
      </c>
      <c r="AK194" s="0" t="n">
        <v>73.33</v>
      </c>
      <c r="AL194" s="0" t="n">
        <v>73.33</v>
      </c>
      <c r="AM194" s="0" t="n">
        <v>0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  <c r="AS194" s="0" t="n">
        <v>0.03</v>
      </c>
      <c r="AT194" s="0" t="n">
        <v>121</v>
      </c>
      <c r="AU194" s="0" t="n">
        <v>72</v>
      </c>
      <c r="AV194" s="0" t="n">
        <v>1</v>
      </c>
      <c r="AW194" s="0" t="n">
        <v>1</v>
      </c>
      <c r="AZ194" s="0" t="n">
        <v>1</v>
      </c>
      <c r="BA194" s="0" t="n">
        <v>1</v>
      </c>
      <c r="BB194" s="0" t="n">
        <v>1</v>
      </c>
      <c r="BC194" s="0" t="n">
        <v>4.28</v>
      </c>
      <c r="BD194" s="0" t="inlineStr"/>
      <c r="BE194" s="0" t="inlineStr"/>
      <c r="BF194" s="0" t="inlineStr"/>
      <c r="BG194" s="0" t="inlineStr"/>
      <c r="BH194" s="0" t="n">
        <v>3</v>
      </c>
      <c r="BI194" s="0" t="n">
        <v>1</v>
      </c>
      <c r="BJ194" s="0" t="inlineStr">
        <is>
          <t>ТССЦ Московской обл., 302-1911, приказ Минстроя России №675/пр от 28.02.2017 № 256/пр</t>
        </is>
      </c>
      <c r="BM194" s="0" t="n">
        <v>18001</v>
      </c>
      <c r="BN194" s="0" t="n">
        <v>0</v>
      </c>
      <c r="BO194" s="0" t="inlineStr">
        <is>
          <t>302-1911</t>
        </is>
      </c>
      <c r="BP194" s="0" t="n">
        <v>1</v>
      </c>
      <c r="BQ194" s="0" t="n">
        <v>2</v>
      </c>
      <c r="BR194" s="0" t="n">
        <v>0</v>
      </c>
      <c r="BS194" s="0" t="n">
        <v>1</v>
      </c>
      <c r="BT194" s="0" t="n">
        <v>1</v>
      </c>
      <c r="BU194" s="0" t="n">
        <v>1</v>
      </c>
      <c r="BV194" s="0" t="n">
        <v>1</v>
      </c>
      <c r="BW194" s="0" t="n">
        <v>1</v>
      </c>
      <c r="BX194" s="0" t="n">
        <v>1</v>
      </c>
      <c r="BY194" s="0" t="inlineStr"/>
      <c r="BZ194" s="0" t="n">
        <v>121</v>
      </c>
      <c r="CA194" s="0" t="n">
        <v>72</v>
      </c>
      <c r="CB194" s="0" t="inlineStr"/>
      <c r="CE194" s="0" t="n">
        <v>12</v>
      </c>
      <c r="CF194" s="0" t="n">
        <v>0</v>
      </c>
      <c r="CG194" s="0" t="n">
        <v>0</v>
      </c>
      <c r="CM194" s="0" t="n">
        <v>0</v>
      </c>
      <c r="CN194" s="0" t="inlineStr"/>
      <c r="CO194" s="0" t="n">
        <v>0</v>
      </c>
      <c r="CP194" s="0">
        <f>(P194+Q194+S194)</f>
        <v/>
      </c>
      <c r="CQ194" s="0">
        <f>AC194*BC194</f>
        <v/>
      </c>
      <c r="CR194" s="0">
        <f>(ROUND((ROUND(((ET194)*1),0)*BB194),0)+ROUND((ROUND(((AE194-(EU194))*1),0)*BS194),0))</f>
        <v/>
      </c>
      <c r="CS194" s="0">
        <f>(ROUND((ROUND(((EU194)*1),0)*BS194),0)+ROUND((ROUND(((AE194-(EU194))*1),0)*BS194),0))</f>
        <v/>
      </c>
      <c r="CT194" s="0">
        <f>AF194*BA194</f>
        <v/>
      </c>
      <c r="CU194" s="0">
        <f>AG194</f>
        <v/>
      </c>
      <c r="CV194" s="0">
        <f>AH194</f>
        <v/>
      </c>
      <c r="CW194" s="0">
        <f>AI194</f>
        <v/>
      </c>
      <c r="CX194" s="0">
        <f>AJ194</f>
        <v/>
      </c>
      <c r="CY194" s="0">
        <f>(((S194+R194)*AT194)/100)</f>
        <v/>
      </c>
      <c r="CZ194" s="0">
        <f>(((S194+R194)*AU194)/100)</f>
        <v/>
      </c>
      <c r="DC194" s="0" t="inlineStr"/>
      <c r="DD194" s="0" t="inlineStr"/>
      <c r="DE194" s="0" t="inlineStr"/>
      <c r="DF194" s="0" t="inlineStr"/>
      <c r="DG194" s="0" t="inlineStr"/>
      <c r="DH194" s="0" t="inlineStr"/>
      <c r="DI194" s="0" t="inlineStr"/>
      <c r="DJ194" s="0" t="inlineStr"/>
      <c r="DK194" s="0" t="inlineStr"/>
      <c r="DL194" s="0" t="inlineStr"/>
      <c r="DM194" s="0" t="inlineStr"/>
      <c r="DN194" s="0" t="n">
        <v>0</v>
      </c>
      <c r="DO194" s="0" t="n">
        <v>0</v>
      </c>
      <c r="DP194" s="0" t="n">
        <v>1</v>
      </c>
      <c r="DQ194" s="0" t="n">
        <v>1</v>
      </c>
      <c r="DU194" s="0" t="n">
        <v>1010</v>
      </c>
      <c r="DV194" s="0" t="inlineStr">
        <is>
          <t>шт.</t>
        </is>
      </c>
      <c r="DW194" s="0" t="inlineStr">
        <is>
          <t>шт.</t>
        </is>
      </c>
      <c r="DX194" s="0" t="n">
        <v>1</v>
      </c>
      <c r="DZ194" s="0" t="inlineStr"/>
      <c r="EA194" s="0" t="inlineStr"/>
      <c r="EB194" s="0" t="inlineStr"/>
      <c r="EC194" s="0" t="inlineStr"/>
      <c r="EE194" s="0" t="n">
        <v>78725885</v>
      </c>
      <c r="EF194" s="0" t="n">
        <v>2</v>
      </c>
      <c r="EG194" s="0" t="inlineStr">
        <is>
          <t>Общестроительные работы</t>
        </is>
      </c>
      <c r="EH194" s="0" t="n">
        <v>16</v>
      </c>
      <c r="EI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4" s="0" t="n">
        <v>1</v>
      </c>
      <c r="EK194" s="0" t="n">
        <v>18001</v>
      </c>
      <c r="EL194" s="0" t="inlineStr">
        <is>
          <t>Отопление - внутренние устройства</t>
        </is>
      </c>
      <c r="EM194" s="0" t="inlineStr">
        <is>
          <t>ФЕР-18</t>
        </is>
      </c>
      <c r="EO194" s="0" t="inlineStr"/>
      <c r="EQ194" s="0" t="n">
        <v>0</v>
      </c>
      <c r="ER194" s="0" t="n">
        <v>73.33</v>
      </c>
      <c r="ES194" s="0" t="n">
        <v>73.33</v>
      </c>
      <c r="ET194" s="0" t="n">
        <v>0</v>
      </c>
      <c r="EU194" s="0" t="n">
        <v>0</v>
      </c>
      <c r="EV194" s="0" t="n">
        <v>0</v>
      </c>
      <c r="EW194" s="0" t="n">
        <v>0</v>
      </c>
      <c r="EX194" s="0" t="n">
        <v>0</v>
      </c>
      <c r="FQ194" s="0" t="n">
        <v>0</v>
      </c>
      <c r="FR194" s="0" t="n">
        <v>0</v>
      </c>
      <c r="FS194" s="0" t="n">
        <v>0</v>
      </c>
      <c r="FX194" s="0" t="n">
        <v>121</v>
      </c>
      <c r="FY194" s="0" t="n">
        <v>72</v>
      </c>
      <c r="GA194" s="0" t="inlineStr"/>
      <c r="GD194" s="0" t="n">
        <v>1</v>
      </c>
      <c r="GF194" s="0" t="n">
        <v>-1552349425</v>
      </c>
      <c r="GG194" s="0" t="n">
        <v>2</v>
      </c>
      <c r="GH194" s="0" t="n">
        <v>1</v>
      </c>
      <c r="GI194" s="0" t="n">
        <v>2</v>
      </c>
      <c r="GJ194" s="0" t="n">
        <v>0</v>
      </c>
      <c r="GK194" s="0" t="n">
        <v>0</v>
      </c>
      <c r="GL194" s="0">
        <f>ROUND(IF(AND(BH194=3,BI194=3,FS194&lt;&gt;0),P194,0),0)</f>
        <v/>
      </c>
      <c r="GM194" s="0">
        <f>ROUND(O194+X194+Y194,0)+GX194</f>
        <v/>
      </c>
      <c r="GN194" s="0">
        <f>IF(OR(BI194=0,BI194=1),GM194-GX194,0)</f>
        <v/>
      </c>
      <c r="GO194" s="0">
        <f>IF(BI194=2,GM194-GX194,0)</f>
        <v/>
      </c>
      <c r="GP194" s="0">
        <f>IF(BI194=4,GM194-GX194,0)</f>
        <v/>
      </c>
      <c r="GR194" s="0" t="n">
        <v>0</v>
      </c>
      <c r="GS194" s="0" t="n">
        <v>3</v>
      </c>
      <c r="GT194" s="0" t="n">
        <v>0</v>
      </c>
      <c r="GU194" s="0" t="inlineStr"/>
      <c r="GV194" s="0">
        <f>ROUND((GT194),2)</f>
        <v/>
      </c>
      <c r="GW194" s="0" t="n">
        <v>1</v>
      </c>
      <c r="GX194" s="0">
        <f>ROUND(HC194*I194,0)</f>
        <v/>
      </c>
      <c r="HA194" s="0" t="n">
        <v>0</v>
      </c>
      <c r="HB194" s="0" t="n">
        <v>0</v>
      </c>
      <c r="HC194" s="0">
        <f>GV194*GW194</f>
        <v/>
      </c>
      <c r="HE194" s="0" t="inlineStr"/>
      <c r="HF194" s="0" t="inlineStr"/>
      <c r="HM194" s="0" t="inlineStr"/>
      <c r="HN194" s="0" t="inlineStr">
        <is>
          <t>Пр/812-016.0-1</t>
        </is>
      </c>
      <c r="HO194" s="0" t="inlineStr">
        <is>
          <t>Пр/774-016.0</t>
        </is>
      </c>
      <c r="HP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4" s="0" t="n">
        <v>0</v>
      </c>
      <c r="IK194" s="0" t="n">
        <v>0</v>
      </c>
    </row>
    <row r="195">
      <c r="A195" s="0" t="n">
        <v>18</v>
      </c>
      <c r="B195" s="0" t="n">
        <v>0</v>
      </c>
      <c r="C195" s="0" t="n">
        <v>70</v>
      </c>
      <c r="E195" s="0" t="inlineStr">
        <is>
          <t>3,2</t>
        </is>
      </c>
      <c r="F195" s="0" t="inlineStr">
        <is>
          <t>507-5019</t>
        </is>
      </c>
      <c r="G195" s="0" t="inlineStr">
        <is>
          <t>Муфта полипропиленовая комбинированная, с внутренней резьбой диаметром 20х1/2"</t>
        </is>
      </c>
      <c r="H195" s="0" t="inlineStr">
        <is>
          <t>10 шт.</t>
        </is>
      </c>
      <c r="I195" s="0">
        <f>I193*J195</f>
        <v/>
      </c>
      <c r="J195" s="0" t="n">
        <v>10</v>
      </c>
      <c r="K195" s="0" t="n">
        <v>10</v>
      </c>
      <c r="O195" s="0">
        <f>ROUND(CP195,0)</f>
        <v/>
      </c>
      <c r="P195" s="0">
        <f>ROUND(CQ195*I195,0)</f>
        <v/>
      </c>
      <c r="Q195" s="0">
        <f>(ROUND((ROUND(((ET195)*I195),0)*BB195),0)+ROUND((ROUND(((AE195-(EU195))*I195),0)*BS195),0))</f>
        <v/>
      </c>
      <c r="R195" s="0">
        <f>(ROUND((ROUND(((EU195)*I195),0)*BS195),0)+ROUND((ROUND(((AE195-(EU195))*I195),0)*BS195),0))</f>
        <v/>
      </c>
      <c r="S195" s="0">
        <f>ROUND(CT195*I195,0)</f>
        <v/>
      </c>
      <c r="T195" s="0">
        <f>ROUND(CU195*I195,0)</f>
        <v/>
      </c>
      <c r="U195" s="0">
        <f>ROUND(CV195*I195,7)</f>
        <v/>
      </c>
      <c r="V195" s="0">
        <f>ROUND(CW195*I195,7)</f>
        <v/>
      </c>
      <c r="W195" s="0">
        <f>ROUND(CX195*I195,0)</f>
        <v/>
      </c>
      <c r="X195" s="0">
        <f>ROUND(CY195,0)</f>
        <v/>
      </c>
      <c r="Y195" s="0">
        <f>ROUND(CZ195,0)</f>
        <v/>
      </c>
      <c r="AA195" s="0" t="n">
        <v>78845955</v>
      </c>
      <c r="AB195" s="0">
        <f>ROUND((AC195+AD195+AF195),2)</f>
        <v/>
      </c>
      <c r="AC195" s="0">
        <f>ROUND((ES195),2)</f>
        <v/>
      </c>
      <c r="AD195" s="0">
        <f>ROUND((((ET195)-(EU195))+AE195),2)</f>
        <v/>
      </c>
      <c r="AE195" s="0">
        <f>ROUND((EU195),2)</f>
        <v/>
      </c>
      <c r="AF195" s="0">
        <f>ROUND((EV195),2)</f>
        <v/>
      </c>
      <c r="AG195" s="0">
        <f>ROUND((AP195),2)</f>
        <v/>
      </c>
      <c r="AH195" s="0">
        <f>(EW195)</f>
        <v/>
      </c>
      <c r="AI195" s="0">
        <f>(EX195)</f>
        <v/>
      </c>
      <c r="AJ195" s="0">
        <f>(AS195)</f>
        <v/>
      </c>
      <c r="AK195" s="0" t="n">
        <v>74.3</v>
      </c>
      <c r="AL195" s="0" t="n">
        <v>74.3</v>
      </c>
      <c r="AM195" s="0" t="n">
        <v>0</v>
      </c>
      <c r="AN195" s="0" t="n">
        <v>0</v>
      </c>
      <c r="AO195" s="0" t="n">
        <v>0</v>
      </c>
      <c r="AP195" s="0" t="n">
        <v>0</v>
      </c>
      <c r="AQ195" s="0" t="n">
        <v>0</v>
      </c>
      <c r="AR195" s="0" t="n">
        <v>0</v>
      </c>
      <c r="AS195" s="0" t="n">
        <v>0.04</v>
      </c>
      <c r="AT195" s="0" t="n">
        <v>103</v>
      </c>
      <c r="AU195" s="0" t="n">
        <v>52</v>
      </c>
      <c r="AV195" s="0" t="n">
        <v>1</v>
      </c>
      <c r="AW195" s="0" t="n">
        <v>1</v>
      </c>
      <c r="AZ195" s="0" t="n">
        <v>1</v>
      </c>
      <c r="BA195" s="0" t="n">
        <v>1</v>
      </c>
      <c r="BB195" s="0" t="n">
        <v>1</v>
      </c>
      <c r="BC195" s="0" t="n">
        <v>5.73</v>
      </c>
      <c r="BD195" s="0" t="inlineStr"/>
      <c r="BE195" s="0" t="inlineStr"/>
      <c r="BF195" s="0" t="inlineStr"/>
      <c r="BG195" s="0" t="inlineStr"/>
      <c r="BH195" s="0" t="n">
        <v>3</v>
      </c>
      <c r="BI195" s="0" t="n">
        <v>1</v>
      </c>
      <c r="BJ195" s="0" t="inlineStr">
        <is>
          <t>ТССЦ Московской обл., 507-5019, приказ Минстроя России №675/пр от 28.02.2017 № 258/пр</t>
        </is>
      </c>
      <c r="BM195" s="0" t="n">
        <v>65008</v>
      </c>
      <c r="BN195" s="0" t="n">
        <v>0</v>
      </c>
      <c r="BO195" s="0" t="inlineStr">
        <is>
          <t>507-5019</t>
        </is>
      </c>
      <c r="BP195" s="0" t="n">
        <v>1</v>
      </c>
      <c r="BQ195" s="0" t="n">
        <v>6</v>
      </c>
      <c r="BR195" s="0" t="n">
        <v>0</v>
      </c>
      <c r="BS195" s="0" t="n">
        <v>1</v>
      </c>
      <c r="BT195" s="0" t="n">
        <v>1</v>
      </c>
      <c r="BU195" s="0" t="n">
        <v>1</v>
      </c>
      <c r="BV195" s="0" t="n">
        <v>1</v>
      </c>
      <c r="BW195" s="0" t="n">
        <v>1</v>
      </c>
      <c r="BX195" s="0" t="n">
        <v>1</v>
      </c>
      <c r="BY195" s="0" t="inlineStr"/>
      <c r="BZ195" s="0" t="n">
        <v>103</v>
      </c>
      <c r="CA195" s="0" t="n">
        <v>52</v>
      </c>
      <c r="CB195" s="0" t="inlineStr"/>
      <c r="CE195" s="0" t="n">
        <v>12</v>
      </c>
      <c r="CF195" s="0" t="n">
        <v>0</v>
      </c>
      <c r="CG195" s="0" t="n">
        <v>0</v>
      </c>
      <c r="CM195" s="0" t="n">
        <v>0</v>
      </c>
      <c r="CN195" s="0" t="inlineStr"/>
      <c r="CO195" s="0" t="n">
        <v>0</v>
      </c>
      <c r="CP195" s="0">
        <f>(P195+Q195+S195)</f>
        <v/>
      </c>
      <c r="CQ195" s="0">
        <f>AC195*BC195</f>
        <v/>
      </c>
      <c r="CR195" s="0">
        <f>(ROUND((ROUND(((ET195)*1),0)*BB195),0)+ROUND((ROUND(((AE195-(EU195))*1),0)*BS195),0))</f>
        <v/>
      </c>
      <c r="CS195" s="0">
        <f>(ROUND((ROUND(((EU195)*1),0)*BS195),0)+ROUND((ROUND(((AE195-(EU195))*1),0)*BS195),0))</f>
        <v/>
      </c>
      <c r="CT195" s="0">
        <f>AF195*BA195</f>
        <v/>
      </c>
      <c r="CU195" s="0">
        <f>AG195</f>
        <v/>
      </c>
      <c r="CV195" s="0">
        <f>AH195</f>
        <v/>
      </c>
      <c r="CW195" s="0">
        <f>AI195</f>
        <v/>
      </c>
      <c r="CX195" s="0">
        <f>AJ195</f>
        <v/>
      </c>
      <c r="CY195" s="0">
        <f>(((S195+R195)*AT195)/100)</f>
        <v/>
      </c>
      <c r="CZ195" s="0">
        <f>(((S195+R195)*AU195)/100)</f>
        <v/>
      </c>
      <c r="DC195" s="0" t="inlineStr"/>
      <c r="DD195" s="0" t="inlineStr"/>
      <c r="DE195" s="0" t="inlineStr"/>
      <c r="DF195" s="0" t="inlineStr"/>
      <c r="DG195" s="0" t="inlineStr"/>
      <c r="DH195" s="0" t="inlineStr"/>
      <c r="DI195" s="0" t="inlineStr"/>
      <c r="DJ195" s="0" t="inlineStr"/>
      <c r="DK195" s="0" t="inlineStr"/>
      <c r="DL195" s="0" t="inlineStr"/>
      <c r="DM195" s="0" t="inlineStr"/>
      <c r="DN195" s="0" t="n">
        <v>0</v>
      </c>
      <c r="DO195" s="0" t="n">
        <v>0</v>
      </c>
      <c r="DP195" s="0" t="n">
        <v>1</v>
      </c>
      <c r="DQ195" s="0" t="n">
        <v>1</v>
      </c>
      <c r="DU195" s="0" t="n">
        <v>1010</v>
      </c>
      <c r="DV195" s="0" t="inlineStr">
        <is>
          <t>10 шт.</t>
        </is>
      </c>
      <c r="DW195" s="0" t="inlineStr">
        <is>
          <t>10 шт.</t>
        </is>
      </c>
      <c r="DX195" s="0" t="n">
        <v>10</v>
      </c>
      <c r="DZ195" s="0" t="inlineStr"/>
      <c r="EA195" s="0" t="inlineStr"/>
      <c r="EB195" s="0" t="inlineStr"/>
      <c r="EC195" s="0" t="inlineStr"/>
      <c r="EE195" s="0" t="n">
        <v>78726002</v>
      </c>
      <c r="EF195" s="0" t="n">
        <v>6</v>
      </c>
      <c r="EG195" s="0" t="inlineStr">
        <is>
          <t>Ремонтно-строительные работы</t>
        </is>
      </c>
      <c r="EH195" s="0" t="n">
        <v>99</v>
      </c>
      <c r="EI195" s="0" t="inlineStr">
        <is>
          <t>Внутренние санитарно-технические работы</t>
        </is>
      </c>
      <c r="EJ195" s="0" t="n">
        <v>1</v>
      </c>
      <c r="EK195" s="0" t="n">
        <v>65008</v>
      </c>
      <c r="EL195" s="0" t="inlineStr">
        <is>
          <t>Внутренние санитарнотехнические работы: смена труб, санприборов, запорной арматуры и другое</t>
        </is>
      </c>
      <c r="EM195" s="0" t="inlineStr">
        <is>
          <t>рФЕР-65</t>
        </is>
      </c>
      <c r="EO195" s="0" t="inlineStr"/>
      <c r="EQ195" s="0" t="n">
        <v>0</v>
      </c>
      <c r="ER195" s="0" t="n">
        <v>74.3</v>
      </c>
      <c r="ES195" s="0" t="n">
        <v>74.3</v>
      </c>
      <c r="ET195" s="0" t="n">
        <v>0</v>
      </c>
      <c r="EU195" s="0" t="n">
        <v>0</v>
      </c>
      <c r="EV195" s="0" t="n">
        <v>0</v>
      </c>
      <c r="EW195" s="0" t="n">
        <v>0</v>
      </c>
      <c r="EX195" s="0" t="n">
        <v>0</v>
      </c>
      <c r="FQ195" s="0" t="n">
        <v>0</v>
      </c>
      <c r="FR195" s="0" t="n">
        <v>0</v>
      </c>
      <c r="FS195" s="0" t="n">
        <v>0</v>
      </c>
      <c r="FX195" s="0" t="n">
        <v>103</v>
      </c>
      <c r="FY195" s="0" t="n">
        <v>52</v>
      </c>
      <c r="GA195" s="0" t="inlineStr"/>
      <c r="GD195" s="0" t="n">
        <v>1</v>
      </c>
      <c r="GF195" s="0" t="n">
        <v>-2070859470</v>
      </c>
      <c r="GG195" s="0" t="n">
        <v>2</v>
      </c>
      <c r="GH195" s="0" t="n">
        <v>1</v>
      </c>
      <c r="GI195" s="0" t="n">
        <v>2</v>
      </c>
      <c r="GJ195" s="0" t="n">
        <v>0</v>
      </c>
      <c r="GK195" s="0" t="n">
        <v>0</v>
      </c>
      <c r="GL195" s="0">
        <f>ROUND(IF(AND(BH195=3,BI195=3,FS195&lt;&gt;0),P195,0),0)</f>
        <v/>
      </c>
      <c r="GM195" s="0">
        <f>ROUND(O195+X195+Y195,0)+GX195</f>
        <v/>
      </c>
      <c r="GN195" s="0">
        <f>IF(OR(BI195=0,BI195=1),GM195-GX195,0)</f>
        <v/>
      </c>
      <c r="GO195" s="0">
        <f>IF(BI195=2,GM195-GX195,0)</f>
        <v/>
      </c>
      <c r="GP195" s="0">
        <f>IF(BI195=4,GM195-GX195,0)</f>
        <v/>
      </c>
      <c r="GR195" s="0" t="n">
        <v>0</v>
      </c>
      <c r="GS195" s="0" t="n">
        <v>3</v>
      </c>
      <c r="GT195" s="0" t="n">
        <v>0</v>
      </c>
      <c r="GU195" s="0" t="inlineStr"/>
      <c r="GV195" s="0">
        <f>ROUND((GT195),2)</f>
        <v/>
      </c>
      <c r="GW195" s="0" t="n">
        <v>1</v>
      </c>
      <c r="GX195" s="0">
        <f>ROUND(HC195*I195,0)</f>
        <v/>
      </c>
      <c r="HA195" s="0" t="n">
        <v>0</v>
      </c>
      <c r="HB195" s="0" t="n">
        <v>0</v>
      </c>
      <c r="HC195" s="0">
        <f>GV195*GW195</f>
        <v/>
      </c>
      <c r="HE195" s="0" t="inlineStr"/>
      <c r="HF195" s="0" t="inlineStr"/>
      <c r="HM195" s="0" t="inlineStr"/>
      <c r="HN195" s="0" t="inlineStr">
        <is>
          <t>Пр/812-099.2-1</t>
        </is>
      </c>
      <c r="HO195" s="0" t="inlineStr">
        <is>
          <t>Пр/774-099.2</t>
        </is>
      </c>
      <c r="HP195" s="0" t="inlineStr">
        <is>
          <t>Внутренние санитарнотехнические работы: смена труб, санприборов, запорной арматуры и другое</t>
        </is>
      </c>
      <c r="HQ195" s="0" t="inlineStr">
        <is>
          <t>Внутренние санитарнотехнические работы: смена труб, санприборов, запорной арматуры и другое</t>
        </is>
      </c>
      <c r="HS195" s="0" t="n">
        <v>0</v>
      </c>
      <c r="IK195" s="0" t="n">
        <v>0</v>
      </c>
    </row>
    <row r="197">
      <c r="A197" s="358" t="n">
        <v>51</v>
      </c>
      <c r="B197" s="358">
        <f>B183</f>
        <v/>
      </c>
      <c r="C197" s="358">
        <f>A183</f>
        <v/>
      </c>
      <c r="D197" s="358">
        <f>ROW(A183)</f>
        <v/>
      </c>
      <c r="E197" s="358" t="n"/>
      <c r="F197" s="358">
        <f>IF(F183&lt;&gt;"",F183,"")</f>
        <v/>
      </c>
      <c r="G197" s="358">
        <f>IF(G183&lt;&gt;"",G183,"")</f>
        <v/>
      </c>
      <c r="H197" s="358" t="n">
        <v>0</v>
      </c>
      <c r="I197" s="358" t="n"/>
      <c r="J197" s="358" t="n"/>
      <c r="K197" s="358" t="n"/>
      <c r="L197" s="358" t="n"/>
      <c r="M197" s="358" t="n"/>
      <c r="N197" s="358" t="n"/>
      <c r="O197" s="358" t="n">
        <v>0</v>
      </c>
      <c r="P197" s="358" t="n">
        <v>0</v>
      </c>
      <c r="Q197" s="358" t="n">
        <v>0</v>
      </c>
      <c r="R197" s="358" t="n">
        <v>0</v>
      </c>
      <c r="S197" s="358" t="n">
        <v>0</v>
      </c>
      <c r="T197" s="358" t="n">
        <v>0</v>
      </c>
      <c r="U197" s="358" t="n">
        <v>0</v>
      </c>
      <c r="V197" s="358" t="n">
        <v>0</v>
      </c>
      <c r="W197" s="358" t="n">
        <v>0</v>
      </c>
      <c r="X197" s="358" t="n">
        <v>0</v>
      </c>
      <c r="Y197" s="358" t="n">
        <v>0</v>
      </c>
      <c r="Z197" s="358" t="n"/>
      <c r="AA197" s="358" t="n"/>
      <c r="AB197" s="358" t="n"/>
      <c r="AC197" s="358" t="n"/>
      <c r="AD197" s="358" t="n"/>
      <c r="AE197" s="358" t="n"/>
      <c r="AF197" s="358" t="n"/>
      <c r="AG197" s="358" t="n"/>
      <c r="AH197" s="358" t="n"/>
      <c r="AI197" s="358" t="n"/>
      <c r="AJ197" s="358" t="n"/>
      <c r="AK197" s="358" t="n"/>
      <c r="AL197" s="358" t="n"/>
      <c r="AM197" s="358" t="n"/>
      <c r="AN197" s="358" t="n"/>
      <c r="AO197" s="358">
        <f>ROUND(BX197,0)</f>
        <v/>
      </c>
      <c r="AP197" s="358">
        <f>ROUND(BY197,0)</f>
        <v/>
      </c>
      <c r="AQ197" s="358">
        <f>ROUND(BZ197,0)</f>
        <v/>
      </c>
      <c r="AR197" s="358">
        <f>ROUND(CA197,0)</f>
        <v/>
      </c>
      <c r="AS197" s="358">
        <f>ROUND(CB197,0)</f>
        <v/>
      </c>
      <c r="AT197" s="358">
        <f>ROUND(CC197,0)</f>
        <v/>
      </c>
      <c r="AU197" s="358">
        <f>ROUND(CD197,0)</f>
        <v/>
      </c>
      <c r="AV197" s="358">
        <f>ROUND(CE197,0)</f>
        <v/>
      </c>
      <c r="AW197" s="358">
        <f>ROUND(CF197,0)</f>
        <v/>
      </c>
      <c r="AX197" s="358">
        <f>ROUND(CG197,0)</f>
        <v/>
      </c>
      <c r="AY197" s="358">
        <f>ROUND(CH197,0)</f>
        <v/>
      </c>
      <c r="AZ197" s="358">
        <f>ROUND(CI197,0)</f>
        <v/>
      </c>
      <c r="BA197" s="358">
        <f>ROUND(CJ197,0)</f>
        <v/>
      </c>
      <c r="BB197" s="358">
        <f>ROUND(CK197,0)</f>
        <v/>
      </c>
      <c r="BC197" s="358">
        <f>ROUND(CL197,0)</f>
        <v/>
      </c>
      <c r="BD197" s="358">
        <f>ROUND(CM197,0)</f>
        <v/>
      </c>
      <c r="BE197" s="358" t="n"/>
      <c r="BF197" s="358" t="n"/>
      <c r="BG197" s="358" t="n"/>
      <c r="BH197" s="358" t="n"/>
      <c r="BI197" s="358" t="n"/>
      <c r="BJ197" s="358" t="n"/>
      <c r="BK197" s="358" t="n"/>
      <c r="BL197" s="358" t="n"/>
      <c r="BM197" s="358" t="n"/>
      <c r="BN197" s="358" t="n"/>
      <c r="BO197" s="358" t="n"/>
      <c r="BP197" s="358" t="n"/>
      <c r="BQ197" s="358" t="n"/>
      <c r="BR197" s="358" t="n"/>
      <c r="BS197" s="358" t="n"/>
      <c r="BT197" s="358" t="n"/>
      <c r="BU197" s="358" t="n"/>
      <c r="BV197" s="358" t="n"/>
      <c r="BW197" s="358" t="n"/>
      <c r="BX197" s="358" t="n"/>
      <c r="BY197" s="358" t="n"/>
      <c r="BZ197" s="358" t="n"/>
      <c r="CA197" s="358" t="n"/>
      <c r="CB197" s="358" t="n"/>
      <c r="CC197" s="358" t="n"/>
      <c r="CD197" s="358" t="n"/>
      <c r="CE197" s="358" t="n"/>
      <c r="CF197" s="358" t="n"/>
      <c r="CG197" s="358" t="n"/>
      <c r="CH197" s="358" t="n"/>
      <c r="CI197" s="358" t="n"/>
      <c r="CJ197" s="358" t="n"/>
      <c r="CK197" s="358" t="n"/>
      <c r="CL197" s="358" t="n"/>
      <c r="CM197" s="358" t="n"/>
      <c r="CN197" s="358" t="n"/>
      <c r="CO197" s="358" t="n"/>
      <c r="CP197" s="358" t="n"/>
      <c r="CQ197" s="358" t="n"/>
      <c r="CR197" s="358" t="n"/>
      <c r="CS197" s="358" t="n"/>
      <c r="CT197" s="358" t="n"/>
      <c r="CU197" s="358" t="n"/>
      <c r="CV197" s="358" t="n"/>
      <c r="CW197" s="358" t="n"/>
      <c r="CX197" s="358" t="n"/>
      <c r="CY197" s="358" t="n"/>
      <c r="CZ197" s="358" t="n"/>
      <c r="DA197" s="358" t="n"/>
      <c r="DB197" s="358" t="n"/>
      <c r="DC197" s="358" t="n"/>
      <c r="DD197" s="358" t="n"/>
      <c r="DE197" s="358" t="n"/>
      <c r="DF197" s="358" t="n"/>
      <c r="DG197" s="359" t="n"/>
      <c r="DH197" s="359" t="n"/>
      <c r="DI197" s="359" t="n"/>
      <c r="DJ197" s="359" t="n"/>
      <c r="DK197" s="359" t="n"/>
      <c r="DL197" s="359" t="n"/>
      <c r="DM197" s="359" t="n"/>
      <c r="DN197" s="359" t="n"/>
      <c r="DO197" s="359" t="n"/>
      <c r="DP197" s="359" t="n"/>
      <c r="DQ197" s="359" t="n"/>
      <c r="DR197" s="359" t="n"/>
      <c r="DS197" s="359" t="n"/>
      <c r="DT197" s="359" t="n"/>
      <c r="DU197" s="359" t="n"/>
      <c r="DV197" s="359" t="n"/>
      <c r="DW197" s="359" t="n"/>
      <c r="DX197" s="359" t="n"/>
      <c r="DY197" s="359" t="n"/>
      <c r="DZ197" s="359" t="n"/>
      <c r="EA197" s="359" t="n"/>
      <c r="EB197" s="359" t="n"/>
      <c r="EC197" s="359" t="n"/>
      <c r="ED197" s="359" t="n"/>
      <c r="EE197" s="359" t="n"/>
      <c r="EF197" s="359" t="n"/>
      <c r="EG197" s="359" t="n"/>
      <c r="EH197" s="359" t="n"/>
      <c r="EI197" s="359" t="n"/>
      <c r="EJ197" s="359" t="n"/>
      <c r="EK197" s="359" t="n"/>
      <c r="EL197" s="359" t="n"/>
      <c r="EM197" s="359" t="n"/>
      <c r="EN197" s="359" t="n"/>
      <c r="EO197" s="359" t="n"/>
      <c r="EP197" s="359" t="n"/>
      <c r="EQ197" s="359" t="n"/>
      <c r="ER197" s="359" t="n"/>
      <c r="ES197" s="359" t="n"/>
      <c r="ET197" s="359" t="n"/>
      <c r="EU197" s="359" t="n"/>
      <c r="EV197" s="359" t="n"/>
      <c r="EW197" s="359" t="n"/>
      <c r="EX197" s="359" t="n"/>
      <c r="EY197" s="359" t="n"/>
      <c r="EZ197" s="359" t="n"/>
      <c r="FA197" s="359" t="n"/>
      <c r="FB197" s="359" t="n"/>
      <c r="FC197" s="359" t="n"/>
      <c r="FD197" s="359" t="n"/>
      <c r="FE197" s="359" t="n"/>
      <c r="FF197" s="359" t="n"/>
      <c r="FG197" s="359" t="n"/>
      <c r="FH197" s="359" t="n"/>
      <c r="FI197" s="359" t="n"/>
      <c r="FJ197" s="359" t="n"/>
      <c r="FK197" s="359" t="n"/>
      <c r="FL197" s="359" t="n"/>
      <c r="FM197" s="359" t="n"/>
      <c r="FN197" s="359" t="n"/>
      <c r="FO197" s="359" t="n"/>
      <c r="FP197" s="359" t="n"/>
      <c r="FQ197" s="359" t="n"/>
      <c r="FR197" s="359" t="n"/>
      <c r="FS197" s="359" t="n"/>
      <c r="FT197" s="359" t="n"/>
      <c r="FU197" s="359" t="n"/>
      <c r="FV197" s="359" t="n"/>
      <c r="FW197" s="359" t="n"/>
      <c r="FX197" s="359" t="n"/>
      <c r="FY197" s="359" t="n"/>
      <c r="FZ197" s="359" t="n"/>
      <c r="GA197" s="359" t="n"/>
      <c r="GB197" s="359" t="n"/>
      <c r="GC197" s="359" t="n"/>
      <c r="GD197" s="359" t="n"/>
      <c r="GE197" s="359" t="n"/>
      <c r="GF197" s="359" t="n"/>
      <c r="GG197" s="359" t="n"/>
      <c r="GH197" s="359" t="n"/>
      <c r="GI197" s="359" t="n"/>
      <c r="GJ197" s="359" t="n"/>
      <c r="GK197" s="359" t="n"/>
      <c r="GL197" s="359" t="n"/>
      <c r="GM197" s="359" t="n"/>
      <c r="GN197" s="359" t="n"/>
      <c r="GO197" s="359" t="n"/>
      <c r="GP197" s="359" t="n"/>
      <c r="GQ197" s="359" t="n"/>
      <c r="GR197" s="359" t="n"/>
      <c r="GS197" s="359" t="n"/>
      <c r="GT197" s="359" t="n"/>
      <c r="GU197" s="359" t="n"/>
      <c r="GV197" s="359" t="n"/>
      <c r="GW197" s="359" t="n"/>
      <c r="GX197" s="359" t="n">
        <v>0</v>
      </c>
    </row>
    <row r="199">
      <c r="A199" s="360" t="n">
        <v>50</v>
      </c>
      <c r="B199" s="360" t="n">
        <v>0</v>
      </c>
      <c r="C199" s="360" t="n">
        <v>0</v>
      </c>
      <c r="D199" s="360" t="n">
        <v>1</v>
      </c>
      <c r="E199" s="360" t="n">
        <v>201</v>
      </c>
      <c r="F199" s="360">
        <f>ROUND(Source!O197,O199)</f>
        <v/>
      </c>
      <c r="G199" s="360" t="inlineStr">
        <is>
          <t>ПЗ</t>
        </is>
      </c>
      <c r="H199" s="360" t="inlineStr">
        <is>
          <t>Прямые затраты</t>
        </is>
      </c>
      <c r="I199" s="360" t="n"/>
      <c r="J199" s="360" t="n"/>
      <c r="K199" s="360" t="n">
        <v>201</v>
      </c>
      <c r="L199" s="360" t="n">
        <v>1</v>
      </c>
      <c r="M199" s="360" t="n">
        <v>3</v>
      </c>
      <c r="N199" s="360" t="inlineStr"/>
      <c r="O199" s="360" t="n">
        <v>0</v>
      </c>
      <c r="P199" s="360" t="n"/>
      <c r="Q199" s="360" t="n"/>
      <c r="R199" s="360" t="n"/>
      <c r="S199" s="360" t="n"/>
      <c r="T199" s="360" t="n"/>
      <c r="U199" s="360" t="n"/>
      <c r="V199" s="360" t="n"/>
      <c r="W199" s="360" t="n">
        <v>0</v>
      </c>
      <c r="X199" s="360" t="n">
        <v>1</v>
      </c>
      <c r="Y199" s="360" t="n">
        <v>0</v>
      </c>
      <c r="Z199" s="360" t="n"/>
      <c r="AA199" s="360" t="n"/>
      <c r="AB199" s="360" t="n"/>
    </row>
    <row r="200">
      <c r="A200" s="360" t="n">
        <v>50</v>
      </c>
      <c r="B200" s="360" t="n">
        <v>0</v>
      </c>
      <c r="C200" s="360" t="n">
        <v>0</v>
      </c>
      <c r="D200" s="360" t="n">
        <v>1</v>
      </c>
      <c r="E200" s="360" t="n">
        <v>202</v>
      </c>
      <c r="F200" s="360">
        <f>ROUND(Source!P197,O200)</f>
        <v/>
      </c>
      <c r="G200" s="360" t="inlineStr">
        <is>
          <t>СтМатОб</t>
        </is>
      </c>
      <c r="H200" s="360" t="inlineStr">
        <is>
          <t>Стоимость материальных ресурсов (всего)</t>
        </is>
      </c>
      <c r="I200" s="360" t="n"/>
      <c r="J200" s="360" t="n"/>
      <c r="K200" s="360" t="n">
        <v>202</v>
      </c>
      <c r="L200" s="360" t="n">
        <v>2</v>
      </c>
      <c r="M200" s="360" t="n">
        <v>3</v>
      </c>
      <c r="N200" s="360" t="inlineStr"/>
      <c r="O200" s="360" t="n">
        <v>0</v>
      </c>
      <c r="P200" s="360" t="n"/>
      <c r="Q200" s="360" t="n"/>
      <c r="R200" s="360" t="n"/>
      <c r="S200" s="360" t="n"/>
      <c r="T200" s="360" t="n"/>
      <c r="U200" s="360" t="n"/>
      <c r="V200" s="360" t="n"/>
      <c r="W200" s="360" t="n">
        <v>0</v>
      </c>
      <c r="X200" s="360" t="n">
        <v>1</v>
      </c>
      <c r="Y200" s="360" t="n">
        <v>0</v>
      </c>
      <c r="Z200" s="360" t="n"/>
      <c r="AA200" s="360" t="n"/>
      <c r="AB200" s="360" t="n"/>
    </row>
    <row r="201">
      <c r="A201" s="360" t="n">
        <v>50</v>
      </c>
      <c r="B201" s="360" t="n">
        <v>0</v>
      </c>
      <c r="C201" s="360" t="n">
        <v>0</v>
      </c>
      <c r="D201" s="360" t="n">
        <v>1</v>
      </c>
      <c r="E201" s="360" t="n">
        <v>222</v>
      </c>
      <c r="F201" s="360">
        <f>ROUND(Source!AO197,O201)</f>
        <v/>
      </c>
      <c r="G201" s="360" t="inlineStr">
        <is>
          <t>СтМатОбЗак</t>
        </is>
      </c>
      <c r="H201" s="360" t="inlineStr">
        <is>
          <t>Стоимость материалов и оборудования заказчика</t>
        </is>
      </c>
      <c r="I201" s="360" t="n"/>
      <c r="J201" s="360" t="n"/>
      <c r="K201" s="360" t="n">
        <v>222</v>
      </c>
      <c r="L201" s="360" t="n">
        <v>3</v>
      </c>
      <c r="M201" s="360" t="n">
        <v>3</v>
      </c>
      <c r="N201" s="360" t="inlineStr"/>
      <c r="O201" s="360" t="n">
        <v>0</v>
      </c>
      <c r="P201" s="360" t="n"/>
      <c r="Q201" s="360" t="n"/>
      <c r="R201" s="360" t="n"/>
      <c r="S201" s="360" t="n"/>
      <c r="T201" s="360" t="n"/>
      <c r="U201" s="360" t="n"/>
      <c r="V201" s="360" t="n"/>
      <c r="W201" s="360" t="n">
        <v>0</v>
      </c>
      <c r="X201" s="360" t="n">
        <v>1</v>
      </c>
      <c r="Y201" s="360" t="n">
        <v>0</v>
      </c>
      <c r="Z201" s="360" t="n"/>
      <c r="AA201" s="360" t="n"/>
      <c r="AB201" s="360" t="n"/>
    </row>
    <row r="202">
      <c r="A202" s="360" t="n">
        <v>50</v>
      </c>
      <c r="B202" s="360" t="n">
        <v>0</v>
      </c>
      <c r="C202" s="360" t="n">
        <v>0</v>
      </c>
      <c r="D202" s="360" t="n">
        <v>1</v>
      </c>
      <c r="E202" s="360" t="n">
        <v>225</v>
      </c>
      <c r="F202" s="360">
        <f>ROUND(Source!AV197,O202)</f>
        <v/>
      </c>
      <c r="G202" s="360" t="inlineStr">
        <is>
          <t>СтМатОбПод</t>
        </is>
      </c>
      <c r="H202" s="360" t="inlineStr">
        <is>
          <t>Стоимость материалов и оборудования подрядчика</t>
        </is>
      </c>
      <c r="I202" s="360" t="n"/>
      <c r="J202" s="360" t="n"/>
      <c r="K202" s="360" t="n">
        <v>225</v>
      </c>
      <c r="L202" s="360" t="n">
        <v>4</v>
      </c>
      <c r="M202" s="360" t="n">
        <v>3</v>
      </c>
      <c r="N202" s="360" t="inlineStr"/>
      <c r="O202" s="360" t="n">
        <v>0</v>
      </c>
      <c r="P202" s="360" t="n"/>
      <c r="Q202" s="360" t="n"/>
      <c r="R202" s="360" t="n"/>
      <c r="S202" s="360" t="n"/>
      <c r="T202" s="360" t="n"/>
      <c r="U202" s="360" t="n"/>
      <c r="V202" s="360" t="n"/>
      <c r="W202" s="360" t="n">
        <v>0</v>
      </c>
      <c r="X202" s="360" t="n">
        <v>1</v>
      </c>
      <c r="Y202" s="360" t="n">
        <v>0</v>
      </c>
      <c r="Z202" s="360" t="n"/>
      <c r="AA202" s="360" t="n"/>
      <c r="AB202" s="360" t="n"/>
    </row>
    <row r="203">
      <c r="A203" s="360" t="n">
        <v>50</v>
      </c>
      <c r="B203" s="360" t="n">
        <v>0</v>
      </c>
      <c r="C203" s="360" t="n">
        <v>0</v>
      </c>
      <c r="D203" s="360" t="n">
        <v>1</v>
      </c>
      <c r="E203" s="360" t="n">
        <v>226</v>
      </c>
      <c r="F203" s="360">
        <f>ROUND(Source!AW197,O203)</f>
        <v/>
      </c>
      <c r="G203" s="360" t="inlineStr">
        <is>
          <t>СтМат</t>
        </is>
      </c>
      <c r="H203" s="360" t="inlineStr">
        <is>
          <t>Стоимость материалов (всего)</t>
        </is>
      </c>
      <c r="I203" s="360" t="n"/>
      <c r="J203" s="360" t="n"/>
      <c r="K203" s="360" t="n">
        <v>226</v>
      </c>
      <c r="L203" s="360" t="n">
        <v>5</v>
      </c>
      <c r="M203" s="360" t="n">
        <v>3</v>
      </c>
      <c r="N203" s="360" t="inlineStr"/>
      <c r="O203" s="360" t="n">
        <v>0</v>
      </c>
      <c r="P203" s="360" t="n"/>
      <c r="Q203" s="360" t="n"/>
      <c r="R203" s="360" t="n"/>
      <c r="S203" s="360" t="n"/>
      <c r="T203" s="360" t="n"/>
      <c r="U203" s="360" t="n"/>
      <c r="V203" s="360" t="n"/>
      <c r="W203" s="360" t="n">
        <v>0</v>
      </c>
      <c r="X203" s="360" t="n">
        <v>1</v>
      </c>
      <c r="Y203" s="360" t="n">
        <v>0</v>
      </c>
      <c r="Z203" s="360" t="n"/>
      <c r="AA203" s="360" t="n"/>
      <c r="AB203" s="360" t="n"/>
    </row>
    <row r="204">
      <c r="A204" s="360" t="n">
        <v>50</v>
      </c>
      <c r="B204" s="360" t="n">
        <v>0</v>
      </c>
      <c r="C204" s="360" t="n">
        <v>0</v>
      </c>
      <c r="D204" s="360" t="n">
        <v>1</v>
      </c>
      <c r="E204" s="360" t="n">
        <v>227</v>
      </c>
      <c r="F204" s="360">
        <f>ROUND(Source!AX197,O204)</f>
        <v/>
      </c>
      <c r="G204" s="360" t="inlineStr">
        <is>
          <t>СтМатЗак</t>
        </is>
      </c>
      <c r="H204" s="360" t="inlineStr">
        <is>
          <t>Стоимость материалов заказчика</t>
        </is>
      </c>
      <c r="I204" s="360" t="n"/>
      <c r="J204" s="360" t="n"/>
      <c r="K204" s="360" t="n">
        <v>227</v>
      </c>
      <c r="L204" s="360" t="n">
        <v>6</v>
      </c>
      <c r="M204" s="360" t="n">
        <v>3</v>
      </c>
      <c r="N204" s="360" t="inlineStr"/>
      <c r="O204" s="360" t="n">
        <v>0</v>
      </c>
      <c r="P204" s="360" t="n"/>
      <c r="Q204" s="360" t="n"/>
      <c r="R204" s="360" t="n"/>
      <c r="S204" s="360" t="n"/>
      <c r="T204" s="360" t="n"/>
      <c r="U204" s="360" t="n"/>
      <c r="V204" s="360" t="n"/>
      <c r="W204" s="360" t="n">
        <v>0</v>
      </c>
      <c r="X204" s="360" t="n">
        <v>1</v>
      </c>
      <c r="Y204" s="360" t="n">
        <v>0</v>
      </c>
      <c r="Z204" s="360" t="n"/>
      <c r="AA204" s="360" t="n"/>
      <c r="AB204" s="360" t="n"/>
    </row>
    <row r="205">
      <c r="A205" s="360" t="n">
        <v>50</v>
      </c>
      <c r="B205" s="360" t="n">
        <v>0</v>
      </c>
      <c r="C205" s="360" t="n">
        <v>0</v>
      </c>
      <c r="D205" s="360" t="n">
        <v>1</v>
      </c>
      <c r="E205" s="360" t="n">
        <v>228</v>
      </c>
      <c r="F205" s="360">
        <f>ROUND(Source!AY197,O205)</f>
        <v/>
      </c>
      <c r="G205" s="360" t="inlineStr">
        <is>
          <t>СтМатПод</t>
        </is>
      </c>
      <c r="H205" s="360" t="inlineStr">
        <is>
          <t>Стоимость материалов подрядчика</t>
        </is>
      </c>
      <c r="I205" s="360" t="n"/>
      <c r="J205" s="360" t="n"/>
      <c r="K205" s="360" t="n">
        <v>228</v>
      </c>
      <c r="L205" s="360" t="n">
        <v>7</v>
      </c>
      <c r="M205" s="360" t="n">
        <v>3</v>
      </c>
      <c r="N205" s="360" t="inlineStr"/>
      <c r="O205" s="360" t="n">
        <v>0</v>
      </c>
      <c r="P205" s="360" t="n"/>
      <c r="Q205" s="360" t="n"/>
      <c r="R205" s="360" t="n"/>
      <c r="S205" s="360" t="n"/>
      <c r="T205" s="360" t="n"/>
      <c r="U205" s="360" t="n"/>
      <c r="V205" s="360" t="n"/>
      <c r="W205" s="360" t="n">
        <v>0</v>
      </c>
      <c r="X205" s="360" t="n">
        <v>1</v>
      </c>
      <c r="Y205" s="360" t="n">
        <v>0</v>
      </c>
      <c r="Z205" s="360" t="n"/>
      <c r="AA205" s="360" t="n"/>
      <c r="AB205" s="360" t="n"/>
    </row>
    <row r="206">
      <c r="A206" s="360" t="n">
        <v>50</v>
      </c>
      <c r="B206" s="360" t="n">
        <v>0</v>
      </c>
      <c r="C206" s="360" t="n">
        <v>0</v>
      </c>
      <c r="D206" s="360" t="n">
        <v>1</v>
      </c>
      <c r="E206" s="360" t="n">
        <v>216</v>
      </c>
      <c r="F206" s="360">
        <f>ROUND(Source!AP197,O206)</f>
        <v/>
      </c>
      <c r="G206" s="360" t="inlineStr">
        <is>
          <t>Оборуд</t>
        </is>
      </c>
      <c r="H206" s="360" t="inlineStr">
        <is>
          <t>Стоимость оборудования (всего)</t>
        </is>
      </c>
      <c r="I206" s="360" t="n"/>
      <c r="J206" s="360" t="n"/>
      <c r="K206" s="360" t="n">
        <v>216</v>
      </c>
      <c r="L206" s="360" t="n">
        <v>8</v>
      </c>
      <c r="M206" s="360" t="n">
        <v>3</v>
      </c>
      <c r="N206" s="360" t="inlineStr"/>
      <c r="O206" s="360" t="n">
        <v>0</v>
      </c>
      <c r="P206" s="360" t="n"/>
      <c r="Q206" s="360" t="n"/>
      <c r="R206" s="360" t="n"/>
      <c r="S206" s="360" t="n"/>
      <c r="T206" s="360" t="n"/>
      <c r="U206" s="360" t="n"/>
      <c r="V206" s="360" t="n"/>
      <c r="W206" s="360" t="n">
        <v>0</v>
      </c>
      <c r="X206" s="360" t="n">
        <v>1</v>
      </c>
      <c r="Y206" s="360" t="n">
        <v>0</v>
      </c>
      <c r="Z206" s="360" t="n"/>
      <c r="AA206" s="360" t="n"/>
      <c r="AB206" s="360" t="n"/>
    </row>
    <row r="207">
      <c r="A207" s="360" t="n">
        <v>50</v>
      </c>
      <c r="B207" s="360" t="n">
        <v>0</v>
      </c>
      <c r="C207" s="360" t="n">
        <v>0</v>
      </c>
      <c r="D207" s="360" t="n">
        <v>1</v>
      </c>
      <c r="E207" s="360" t="n">
        <v>223</v>
      </c>
      <c r="F207" s="360">
        <f>ROUND(Source!AQ197,O207)</f>
        <v/>
      </c>
      <c r="G207" s="360" t="inlineStr">
        <is>
          <t>ОборудЗак</t>
        </is>
      </c>
      <c r="H207" s="360" t="inlineStr">
        <is>
          <t>Стоимость оборудования заказчика</t>
        </is>
      </c>
      <c r="I207" s="360" t="n"/>
      <c r="J207" s="360" t="n"/>
      <c r="K207" s="360" t="n">
        <v>223</v>
      </c>
      <c r="L207" s="360" t="n">
        <v>9</v>
      </c>
      <c r="M207" s="360" t="n">
        <v>3</v>
      </c>
      <c r="N207" s="360" t="inlineStr"/>
      <c r="O207" s="360" t="n">
        <v>0</v>
      </c>
      <c r="P207" s="360" t="n"/>
      <c r="Q207" s="360" t="n"/>
      <c r="R207" s="360" t="n"/>
      <c r="S207" s="360" t="n"/>
      <c r="T207" s="360" t="n"/>
      <c r="U207" s="360" t="n"/>
      <c r="V207" s="360" t="n"/>
      <c r="W207" s="360" t="n">
        <v>0</v>
      </c>
      <c r="X207" s="360" t="n">
        <v>1</v>
      </c>
      <c r="Y207" s="360" t="n">
        <v>0</v>
      </c>
      <c r="Z207" s="360" t="n"/>
      <c r="AA207" s="360" t="n"/>
      <c r="AB207" s="360" t="n"/>
    </row>
    <row r="208">
      <c r="A208" s="360" t="n">
        <v>50</v>
      </c>
      <c r="B208" s="360" t="n">
        <v>0</v>
      </c>
      <c r="C208" s="360" t="n">
        <v>0</v>
      </c>
      <c r="D208" s="360" t="n">
        <v>1</v>
      </c>
      <c r="E208" s="360" t="n">
        <v>229</v>
      </c>
      <c r="F208" s="360">
        <f>ROUND(Source!AZ197,O208)</f>
        <v/>
      </c>
      <c r="G208" s="360" t="inlineStr">
        <is>
          <t>ОборудПод</t>
        </is>
      </c>
      <c r="H208" s="360" t="inlineStr">
        <is>
          <t>Стоимость оборудования подрядчика</t>
        </is>
      </c>
      <c r="I208" s="360" t="n"/>
      <c r="J208" s="360" t="n"/>
      <c r="K208" s="360" t="n">
        <v>229</v>
      </c>
      <c r="L208" s="360" t="n">
        <v>10</v>
      </c>
      <c r="M208" s="360" t="n">
        <v>3</v>
      </c>
      <c r="N208" s="360" t="inlineStr"/>
      <c r="O208" s="360" t="n">
        <v>0</v>
      </c>
      <c r="P208" s="360" t="n"/>
      <c r="Q208" s="360" t="n"/>
      <c r="R208" s="360" t="n"/>
      <c r="S208" s="360" t="n"/>
      <c r="T208" s="360" t="n"/>
      <c r="U208" s="360" t="n"/>
      <c r="V208" s="360" t="n"/>
      <c r="W208" s="360" t="n">
        <v>0</v>
      </c>
      <c r="X208" s="360" t="n">
        <v>1</v>
      </c>
      <c r="Y208" s="360" t="n">
        <v>0</v>
      </c>
      <c r="Z208" s="360" t="n"/>
      <c r="AA208" s="360" t="n"/>
      <c r="AB208" s="360" t="n"/>
    </row>
    <row r="209">
      <c r="A209" s="360" t="n">
        <v>50</v>
      </c>
      <c r="B209" s="360" t="n">
        <v>0</v>
      </c>
      <c r="C209" s="360" t="n">
        <v>0</v>
      </c>
      <c r="D209" s="360" t="n">
        <v>1</v>
      </c>
      <c r="E209" s="360" t="n">
        <v>203</v>
      </c>
      <c r="F209" s="360">
        <f>ROUND(Source!Q197,O209)</f>
        <v/>
      </c>
      <c r="G209" s="360" t="inlineStr">
        <is>
          <t>ЭММ</t>
        </is>
      </c>
      <c r="H209" s="360" t="inlineStr">
        <is>
          <t>Эксплуатация машин</t>
        </is>
      </c>
      <c r="I209" s="360" t="n"/>
      <c r="J209" s="360" t="n"/>
      <c r="K209" s="360" t="n">
        <v>203</v>
      </c>
      <c r="L209" s="360" t="n">
        <v>11</v>
      </c>
      <c r="M209" s="360" t="n">
        <v>3</v>
      </c>
      <c r="N209" s="360" t="inlineStr"/>
      <c r="O209" s="360" t="n">
        <v>0</v>
      </c>
      <c r="P209" s="360" t="n"/>
      <c r="Q209" s="360" t="n"/>
      <c r="R209" s="360" t="n"/>
      <c r="S209" s="360" t="n"/>
      <c r="T209" s="360" t="n"/>
      <c r="U209" s="360" t="n"/>
      <c r="V209" s="360" t="n"/>
      <c r="W209" s="360" t="n">
        <v>0</v>
      </c>
      <c r="X209" s="360" t="n">
        <v>1</v>
      </c>
      <c r="Y209" s="360" t="n">
        <v>0</v>
      </c>
      <c r="Z209" s="360" t="n"/>
      <c r="AA209" s="360" t="n"/>
      <c r="AB209" s="360" t="n"/>
    </row>
    <row r="210">
      <c r="A210" s="360" t="n">
        <v>50</v>
      </c>
      <c r="B210" s="360" t="n">
        <v>0</v>
      </c>
      <c r="C210" s="360" t="n">
        <v>0</v>
      </c>
      <c r="D210" s="360" t="n">
        <v>1</v>
      </c>
      <c r="E210" s="360" t="n">
        <v>231</v>
      </c>
      <c r="F210" s="360">
        <f>ROUND(Source!BB197,O210)</f>
        <v/>
      </c>
      <c r="G210" s="360" t="inlineStr">
        <is>
          <t>ЭММсНРиСП</t>
        </is>
      </c>
      <c r="H210" s="360" t="inlineStr">
        <is>
          <t>Эксплуатация машин по ТСН-2001.16</t>
        </is>
      </c>
      <c r="I210" s="360" t="n"/>
      <c r="J210" s="360" t="n"/>
      <c r="K210" s="360" t="n">
        <v>231</v>
      </c>
      <c r="L210" s="360" t="n">
        <v>12</v>
      </c>
      <c r="M210" s="360" t="n">
        <v>3</v>
      </c>
      <c r="N210" s="360" t="inlineStr"/>
      <c r="O210" s="360" t="n">
        <v>0</v>
      </c>
      <c r="P210" s="360" t="n"/>
      <c r="Q210" s="360" t="n"/>
      <c r="R210" s="360" t="n"/>
      <c r="S210" s="360" t="n"/>
      <c r="T210" s="360" t="n"/>
      <c r="U210" s="360" t="n"/>
      <c r="V210" s="360" t="n"/>
      <c r="W210" s="360" t="n">
        <v>0</v>
      </c>
      <c r="X210" s="360" t="n">
        <v>1</v>
      </c>
      <c r="Y210" s="360" t="n">
        <v>0</v>
      </c>
      <c r="Z210" s="360" t="n"/>
      <c r="AA210" s="360" t="n"/>
      <c r="AB210" s="360" t="n"/>
    </row>
    <row r="211">
      <c r="A211" s="360" t="n">
        <v>50</v>
      </c>
      <c r="B211" s="360" t="n">
        <v>0</v>
      </c>
      <c r="C211" s="360" t="n">
        <v>0</v>
      </c>
      <c r="D211" s="360" t="n">
        <v>1</v>
      </c>
      <c r="E211" s="360" t="n">
        <v>204</v>
      </c>
      <c r="F211" s="360">
        <f>ROUND(Source!R197,O211)</f>
        <v/>
      </c>
      <c r="G211" s="360" t="inlineStr">
        <is>
          <t>ЗПМ</t>
        </is>
      </c>
      <c r="H211" s="360" t="inlineStr">
        <is>
          <t>ЗП машинистов</t>
        </is>
      </c>
      <c r="I211" s="360" t="n"/>
      <c r="J211" s="360" t="n"/>
      <c r="K211" s="360" t="n">
        <v>204</v>
      </c>
      <c r="L211" s="360" t="n">
        <v>13</v>
      </c>
      <c r="M211" s="360" t="n">
        <v>3</v>
      </c>
      <c r="N211" s="360" t="inlineStr"/>
      <c r="O211" s="360" t="n">
        <v>0</v>
      </c>
      <c r="P211" s="360" t="n"/>
      <c r="Q211" s="360" t="n"/>
      <c r="R211" s="360" t="n"/>
      <c r="S211" s="360" t="n"/>
      <c r="T211" s="360" t="n"/>
      <c r="U211" s="360" t="n"/>
      <c r="V211" s="360" t="n"/>
      <c r="W211" s="360" t="n">
        <v>0</v>
      </c>
      <c r="X211" s="360" t="n">
        <v>1</v>
      </c>
      <c r="Y211" s="360" t="n">
        <v>0</v>
      </c>
      <c r="Z211" s="360" t="n"/>
      <c r="AA211" s="360" t="n"/>
      <c r="AB211" s="360" t="n"/>
    </row>
    <row r="212">
      <c r="A212" s="360" t="n">
        <v>50</v>
      </c>
      <c r="B212" s="360" t="n">
        <v>0</v>
      </c>
      <c r="C212" s="360" t="n">
        <v>0</v>
      </c>
      <c r="D212" s="360" t="n">
        <v>1</v>
      </c>
      <c r="E212" s="360" t="n">
        <v>205</v>
      </c>
      <c r="F212" s="360">
        <f>ROUND(Source!S197,O212)</f>
        <v/>
      </c>
      <c r="G212" s="360" t="inlineStr">
        <is>
          <t>ОЗП</t>
        </is>
      </c>
      <c r="H212" s="360" t="inlineStr">
        <is>
          <t>Основная ЗП рабочих</t>
        </is>
      </c>
      <c r="I212" s="360" t="n"/>
      <c r="J212" s="360" t="n"/>
      <c r="K212" s="360" t="n">
        <v>205</v>
      </c>
      <c r="L212" s="360" t="n">
        <v>14</v>
      </c>
      <c r="M212" s="360" t="n">
        <v>3</v>
      </c>
      <c r="N212" s="360" t="inlineStr"/>
      <c r="O212" s="360" t="n">
        <v>0</v>
      </c>
      <c r="P212" s="360" t="n"/>
      <c r="Q212" s="360" t="n"/>
      <c r="R212" s="360" t="n"/>
      <c r="S212" s="360" t="n"/>
      <c r="T212" s="360" t="n"/>
      <c r="U212" s="360" t="n"/>
      <c r="V212" s="360" t="n"/>
      <c r="W212" s="360" t="n">
        <v>0</v>
      </c>
      <c r="X212" s="360" t="n">
        <v>1</v>
      </c>
      <c r="Y212" s="360" t="n">
        <v>0</v>
      </c>
      <c r="Z212" s="360" t="n"/>
      <c r="AA212" s="360" t="n"/>
      <c r="AB212" s="360" t="n"/>
    </row>
    <row r="213">
      <c r="A213" s="360" t="n">
        <v>50</v>
      </c>
      <c r="B213" s="360" t="n">
        <v>0</v>
      </c>
      <c r="C213" s="360" t="n">
        <v>0</v>
      </c>
      <c r="D213" s="360" t="n">
        <v>1</v>
      </c>
      <c r="E213" s="360" t="n">
        <v>232</v>
      </c>
      <c r="F213" s="360">
        <f>ROUND(Source!BC197,O213)</f>
        <v/>
      </c>
      <c r="G213" s="360" t="inlineStr">
        <is>
          <t>ОЗПсНРиСП</t>
        </is>
      </c>
      <c r="H213" s="360" t="inlineStr">
        <is>
          <t>Основная ЗП рабочих по ТСН-2001.16</t>
        </is>
      </c>
      <c r="I213" s="360" t="n"/>
      <c r="J213" s="360" t="n"/>
      <c r="K213" s="360" t="n">
        <v>232</v>
      </c>
      <c r="L213" s="360" t="n">
        <v>15</v>
      </c>
      <c r="M213" s="360" t="n">
        <v>3</v>
      </c>
      <c r="N213" s="360" t="inlineStr"/>
      <c r="O213" s="360" t="n">
        <v>0</v>
      </c>
      <c r="P213" s="360" t="n"/>
      <c r="Q213" s="360" t="n"/>
      <c r="R213" s="360" t="n"/>
      <c r="S213" s="360" t="n"/>
      <c r="T213" s="360" t="n"/>
      <c r="U213" s="360" t="n"/>
      <c r="V213" s="360" t="n"/>
      <c r="W213" s="360" t="n">
        <v>0</v>
      </c>
      <c r="X213" s="360" t="n">
        <v>1</v>
      </c>
      <c r="Y213" s="360" t="n">
        <v>0</v>
      </c>
      <c r="Z213" s="360" t="n"/>
      <c r="AA213" s="360" t="n"/>
      <c r="AB213" s="360" t="n"/>
    </row>
    <row r="214">
      <c r="A214" s="360" t="n">
        <v>50</v>
      </c>
      <c r="B214" s="360" t="n">
        <v>0</v>
      </c>
      <c r="C214" s="360" t="n">
        <v>0</v>
      </c>
      <c r="D214" s="360" t="n">
        <v>1</v>
      </c>
      <c r="E214" s="360" t="n">
        <v>214</v>
      </c>
      <c r="F214" s="360">
        <f>ROUND(Source!AS197,O214)</f>
        <v/>
      </c>
      <c r="G214" s="360" t="inlineStr">
        <is>
          <t>Строит</t>
        </is>
      </c>
      <c r="H214" s="360" t="inlineStr">
        <is>
          <t>Строительные работы с НР и СП</t>
        </is>
      </c>
      <c r="I214" s="360" t="n"/>
      <c r="J214" s="360" t="n"/>
      <c r="K214" s="360" t="n">
        <v>214</v>
      </c>
      <c r="L214" s="360" t="n">
        <v>16</v>
      </c>
      <c r="M214" s="360" t="n">
        <v>3</v>
      </c>
      <c r="N214" s="360" t="inlineStr"/>
      <c r="O214" s="360" t="n">
        <v>0</v>
      </c>
      <c r="P214" s="360" t="n"/>
      <c r="Q214" s="360" t="n"/>
      <c r="R214" s="360" t="n"/>
      <c r="S214" s="360" t="n"/>
      <c r="T214" s="360" t="n"/>
      <c r="U214" s="360" t="n"/>
      <c r="V214" s="360" t="n"/>
      <c r="W214" s="360" t="n">
        <v>0</v>
      </c>
      <c r="X214" s="360" t="n">
        <v>1</v>
      </c>
      <c r="Y214" s="360" t="n">
        <v>0</v>
      </c>
      <c r="Z214" s="360" t="n"/>
      <c r="AA214" s="360" t="n"/>
      <c r="AB214" s="360" t="n"/>
    </row>
    <row r="215">
      <c r="A215" s="360" t="n">
        <v>50</v>
      </c>
      <c r="B215" s="360" t="n">
        <v>0</v>
      </c>
      <c r="C215" s="360" t="n">
        <v>0</v>
      </c>
      <c r="D215" s="360" t="n">
        <v>1</v>
      </c>
      <c r="E215" s="360" t="n">
        <v>215</v>
      </c>
      <c r="F215" s="360">
        <f>ROUND(Source!AT197,O215)</f>
        <v/>
      </c>
      <c r="G215" s="360" t="inlineStr">
        <is>
          <t>Монтаж</t>
        </is>
      </c>
      <c r="H215" s="360" t="inlineStr">
        <is>
          <t>Монтажные работы с НР и СП</t>
        </is>
      </c>
      <c r="I215" s="360" t="n"/>
      <c r="J215" s="360" t="n"/>
      <c r="K215" s="360" t="n">
        <v>215</v>
      </c>
      <c r="L215" s="360" t="n">
        <v>17</v>
      </c>
      <c r="M215" s="360" t="n">
        <v>3</v>
      </c>
      <c r="N215" s="360" t="inlineStr"/>
      <c r="O215" s="360" t="n">
        <v>0</v>
      </c>
      <c r="P215" s="360" t="n"/>
      <c r="Q215" s="360" t="n"/>
      <c r="R215" s="360" t="n"/>
      <c r="S215" s="360" t="n"/>
      <c r="T215" s="360" t="n"/>
      <c r="U215" s="360" t="n"/>
      <c r="V215" s="360" t="n"/>
      <c r="W215" s="360" t="n">
        <v>0</v>
      </c>
      <c r="X215" s="360" t="n">
        <v>1</v>
      </c>
      <c r="Y215" s="360" t="n">
        <v>0</v>
      </c>
      <c r="Z215" s="360" t="n"/>
      <c r="AA215" s="360" t="n"/>
      <c r="AB215" s="360" t="n"/>
    </row>
    <row r="216">
      <c r="A216" s="360" t="n">
        <v>50</v>
      </c>
      <c r="B216" s="360" t="n">
        <v>0</v>
      </c>
      <c r="C216" s="360" t="n">
        <v>0</v>
      </c>
      <c r="D216" s="360" t="n">
        <v>1</v>
      </c>
      <c r="E216" s="360" t="n">
        <v>217</v>
      </c>
      <c r="F216" s="360">
        <f>ROUND(Source!AU197,O216)</f>
        <v/>
      </c>
      <c r="G216" s="360" t="inlineStr">
        <is>
          <t>Прочие</t>
        </is>
      </c>
      <c r="H216" s="360" t="inlineStr">
        <is>
          <t>Прочие работы с НР и СП</t>
        </is>
      </c>
      <c r="I216" s="360" t="n"/>
      <c r="J216" s="360" t="n"/>
      <c r="K216" s="360" t="n">
        <v>217</v>
      </c>
      <c r="L216" s="360" t="n">
        <v>18</v>
      </c>
      <c r="M216" s="360" t="n">
        <v>3</v>
      </c>
      <c r="N216" s="360" t="inlineStr"/>
      <c r="O216" s="360" t="n">
        <v>0</v>
      </c>
      <c r="P216" s="360" t="n"/>
      <c r="Q216" s="360" t="n"/>
      <c r="R216" s="360" t="n"/>
      <c r="S216" s="360" t="n"/>
      <c r="T216" s="360" t="n"/>
      <c r="U216" s="360" t="n"/>
      <c r="V216" s="360" t="n"/>
      <c r="W216" s="360" t="n">
        <v>0</v>
      </c>
      <c r="X216" s="360" t="n">
        <v>1</v>
      </c>
      <c r="Y216" s="360" t="n">
        <v>0</v>
      </c>
      <c r="Z216" s="360" t="n"/>
      <c r="AA216" s="360" t="n"/>
      <c r="AB216" s="360" t="n"/>
    </row>
    <row r="217">
      <c r="A217" s="360" t="n">
        <v>50</v>
      </c>
      <c r="B217" s="360" t="n">
        <v>0</v>
      </c>
      <c r="C217" s="360" t="n">
        <v>0</v>
      </c>
      <c r="D217" s="360" t="n">
        <v>1</v>
      </c>
      <c r="E217" s="360" t="n">
        <v>230</v>
      </c>
      <c r="F217" s="360">
        <f>ROUND(Source!BA197,O217)</f>
        <v/>
      </c>
      <c r="G217" s="360" t="inlineStr">
        <is>
          <t>ПрочиеЗатр</t>
        </is>
      </c>
      <c r="H217" s="360" t="inlineStr">
        <is>
          <t>Прочие затраты по ТСН-2001.16</t>
        </is>
      </c>
      <c r="I217" s="360" t="n"/>
      <c r="J217" s="360" t="n"/>
      <c r="K217" s="360" t="n">
        <v>230</v>
      </c>
      <c r="L217" s="360" t="n">
        <v>19</v>
      </c>
      <c r="M217" s="360" t="n">
        <v>3</v>
      </c>
      <c r="N217" s="360" t="inlineStr"/>
      <c r="O217" s="360" t="n">
        <v>0</v>
      </c>
      <c r="P217" s="360" t="n"/>
      <c r="Q217" s="360" t="n"/>
      <c r="R217" s="360" t="n"/>
      <c r="S217" s="360" t="n"/>
      <c r="T217" s="360" t="n"/>
      <c r="U217" s="360" t="n"/>
      <c r="V217" s="360" t="n"/>
      <c r="W217" s="360" t="n">
        <v>0</v>
      </c>
      <c r="X217" s="360" t="n">
        <v>1</v>
      </c>
      <c r="Y217" s="360" t="n">
        <v>0</v>
      </c>
      <c r="Z217" s="360" t="n"/>
      <c r="AA217" s="360" t="n"/>
      <c r="AB217" s="360" t="n"/>
    </row>
    <row r="218">
      <c r="A218" s="360" t="n">
        <v>50</v>
      </c>
      <c r="B218" s="360" t="n">
        <v>0</v>
      </c>
      <c r="C218" s="360" t="n">
        <v>0</v>
      </c>
      <c r="D218" s="360" t="n">
        <v>1</v>
      </c>
      <c r="E218" s="360" t="n">
        <v>206</v>
      </c>
      <c r="F218" s="360">
        <f>ROUND(Source!T197,O218)</f>
        <v/>
      </c>
      <c r="G218" s="360" t="inlineStr">
        <is>
          <t>ВозврМат</t>
        </is>
      </c>
      <c r="H218" s="360" t="inlineStr">
        <is>
          <t>Возврат материалов</t>
        </is>
      </c>
      <c r="I218" s="360" t="n"/>
      <c r="J218" s="360" t="n"/>
      <c r="K218" s="360" t="n">
        <v>206</v>
      </c>
      <c r="L218" s="360" t="n">
        <v>20</v>
      </c>
      <c r="M218" s="360" t="n">
        <v>3</v>
      </c>
      <c r="N218" s="360" t="inlineStr"/>
      <c r="O218" s="360" t="n">
        <v>0</v>
      </c>
      <c r="P218" s="360" t="n"/>
      <c r="Q218" s="360" t="n"/>
      <c r="R218" s="360" t="n"/>
      <c r="S218" s="360" t="n"/>
      <c r="T218" s="360" t="n"/>
      <c r="U218" s="360" t="n"/>
      <c r="V218" s="360" t="n"/>
      <c r="W218" s="360" t="n">
        <v>0</v>
      </c>
      <c r="X218" s="360" t="n">
        <v>1</v>
      </c>
      <c r="Y218" s="360" t="n">
        <v>0</v>
      </c>
      <c r="Z218" s="360" t="n"/>
      <c r="AA218" s="360" t="n"/>
      <c r="AB218" s="360" t="n"/>
    </row>
    <row r="219">
      <c r="A219" s="360" t="n">
        <v>50</v>
      </c>
      <c r="B219" s="360" t="n">
        <v>0</v>
      </c>
      <c r="C219" s="360" t="n">
        <v>0</v>
      </c>
      <c r="D219" s="360" t="n">
        <v>1</v>
      </c>
      <c r="E219" s="360" t="n">
        <v>207</v>
      </c>
      <c r="F219" s="360">
        <f>ROUND(Source!U197,O219)</f>
        <v/>
      </c>
      <c r="G219" s="360" t="inlineStr">
        <is>
          <t>ТрудСтр</t>
        </is>
      </c>
      <c r="H219" s="360" t="inlineStr">
        <is>
          <t>Трудозатраты строителей</t>
        </is>
      </c>
      <c r="I219" s="360" t="n"/>
      <c r="J219" s="360" t="n"/>
      <c r="K219" s="360" t="n">
        <v>207</v>
      </c>
      <c r="L219" s="360" t="n">
        <v>21</v>
      </c>
      <c r="M219" s="360" t="n">
        <v>3</v>
      </c>
      <c r="N219" s="360" t="inlineStr"/>
      <c r="O219" s="360" t="n">
        <v>7</v>
      </c>
      <c r="P219" s="360" t="n"/>
      <c r="Q219" s="360" t="n"/>
      <c r="R219" s="360" t="n"/>
      <c r="S219" s="360" t="n"/>
      <c r="T219" s="360" t="n"/>
      <c r="U219" s="360" t="n"/>
      <c r="V219" s="360" t="n"/>
      <c r="W219" s="360" t="n">
        <v>0</v>
      </c>
      <c r="X219" s="360" t="n">
        <v>1</v>
      </c>
      <c r="Y219" s="360" t="n">
        <v>0</v>
      </c>
      <c r="Z219" s="360" t="n"/>
      <c r="AA219" s="360" t="n"/>
      <c r="AB219" s="360" t="n"/>
    </row>
    <row r="220">
      <c r="A220" s="360" t="n">
        <v>50</v>
      </c>
      <c r="B220" s="360" t="n">
        <v>0</v>
      </c>
      <c r="C220" s="360" t="n">
        <v>0</v>
      </c>
      <c r="D220" s="360" t="n">
        <v>1</v>
      </c>
      <c r="E220" s="360" t="n">
        <v>208</v>
      </c>
      <c r="F220" s="360">
        <f>ROUND(Source!V197,O220)</f>
        <v/>
      </c>
      <c r="G220" s="360" t="inlineStr">
        <is>
          <t>ТрудМаш</t>
        </is>
      </c>
      <c r="H220" s="360" t="inlineStr">
        <is>
          <t>Трудозатраты машинистов</t>
        </is>
      </c>
      <c r="I220" s="360" t="n"/>
      <c r="J220" s="360" t="n"/>
      <c r="K220" s="360" t="n">
        <v>208</v>
      </c>
      <c r="L220" s="360" t="n">
        <v>22</v>
      </c>
      <c r="M220" s="360" t="n">
        <v>3</v>
      </c>
      <c r="N220" s="360" t="inlineStr"/>
      <c r="O220" s="360" t="n">
        <v>7</v>
      </c>
      <c r="P220" s="360" t="n"/>
      <c r="Q220" s="360" t="n"/>
      <c r="R220" s="360" t="n"/>
      <c r="S220" s="360" t="n"/>
      <c r="T220" s="360" t="n"/>
      <c r="U220" s="360" t="n"/>
      <c r="V220" s="360" t="n"/>
      <c r="W220" s="360" t="n">
        <v>0</v>
      </c>
      <c r="X220" s="360" t="n">
        <v>1</v>
      </c>
      <c r="Y220" s="360" t="n">
        <v>0</v>
      </c>
      <c r="Z220" s="360" t="n"/>
      <c r="AA220" s="360" t="n"/>
      <c r="AB220" s="360" t="n"/>
    </row>
    <row r="221">
      <c r="A221" s="360" t="n">
        <v>50</v>
      </c>
      <c r="B221" s="360" t="n">
        <v>0</v>
      </c>
      <c r="C221" s="360" t="n">
        <v>0</v>
      </c>
      <c r="D221" s="360" t="n">
        <v>1</v>
      </c>
      <c r="E221" s="360" t="n">
        <v>209</v>
      </c>
      <c r="F221" s="360">
        <f>ROUND(Source!W197,O221)</f>
        <v/>
      </c>
      <c r="G221" s="360" t="inlineStr">
        <is>
          <t>ТранспМат</t>
        </is>
      </c>
      <c r="H221" s="360" t="inlineStr">
        <is>
          <t>Транспорт материалов</t>
        </is>
      </c>
      <c r="I221" s="360" t="n"/>
      <c r="J221" s="360" t="n"/>
      <c r="K221" s="360" t="n">
        <v>209</v>
      </c>
      <c r="L221" s="360" t="n">
        <v>23</v>
      </c>
      <c r="M221" s="360" t="n">
        <v>3</v>
      </c>
      <c r="N221" s="360" t="inlineStr"/>
      <c r="O221" s="360" t="n">
        <v>0</v>
      </c>
      <c r="P221" s="360" t="n"/>
      <c r="Q221" s="360" t="n"/>
      <c r="R221" s="360" t="n"/>
      <c r="S221" s="360" t="n"/>
      <c r="T221" s="360" t="n"/>
      <c r="U221" s="360" t="n"/>
      <c r="V221" s="360" t="n"/>
      <c r="W221" s="360" t="n">
        <v>0</v>
      </c>
      <c r="X221" s="360" t="n">
        <v>1</v>
      </c>
      <c r="Y221" s="360" t="n">
        <v>0</v>
      </c>
      <c r="Z221" s="360" t="n"/>
      <c r="AA221" s="360" t="n"/>
      <c r="AB221" s="360" t="n"/>
    </row>
    <row r="222">
      <c r="A222" s="360" t="n">
        <v>50</v>
      </c>
      <c r="B222" s="360" t="n">
        <v>0</v>
      </c>
      <c r="C222" s="360" t="n">
        <v>0</v>
      </c>
      <c r="D222" s="360" t="n">
        <v>1</v>
      </c>
      <c r="E222" s="360" t="n">
        <v>233</v>
      </c>
      <c r="F222" s="360">
        <f>ROUND(Source!BD197,O222)</f>
        <v/>
      </c>
      <c r="G222" s="360" t="inlineStr">
        <is>
          <t>Перевозка</t>
        </is>
      </c>
      <c r="H222" s="360" t="inlineStr">
        <is>
          <t>Перевозка грузов</t>
        </is>
      </c>
      <c r="I222" s="360" t="n"/>
      <c r="J222" s="360" t="n"/>
      <c r="K222" s="360" t="n">
        <v>233</v>
      </c>
      <c r="L222" s="360" t="n">
        <v>24</v>
      </c>
      <c r="M222" s="360" t="n">
        <v>3</v>
      </c>
      <c r="N222" s="360" t="inlineStr"/>
      <c r="O222" s="360" t="n">
        <v>0</v>
      </c>
      <c r="P222" s="360" t="n"/>
      <c r="Q222" s="360" t="n"/>
      <c r="R222" s="360" t="n"/>
      <c r="S222" s="360" t="n"/>
      <c r="T222" s="360" t="n"/>
      <c r="U222" s="360" t="n"/>
      <c r="V222" s="360" t="n"/>
      <c r="W222" s="360" t="n">
        <v>0</v>
      </c>
      <c r="X222" s="360" t="n">
        <v>1</v>
      </c>
      <c r="Y222" s="360" t="n">
        <v>0</v>
      </c>
      <c r="Z222" s="360" t="n"/>
      <c r="AA222" s="360" t="n"/>
      <c r="AB222" s="360" t="n"/>
    </row>
    <row r="223">
      <c r="A223" s="360" t="n">
        <v>50</v>
      </c>
      <c r="B223" s="360" t="n">
        <v>0</v>
      </c>
      <c r="C223" s="360" t="n">
        <v>0</v>
      </c>
      <c r="D223" s="360" t="n">
        <v>1</v>
      </c>
      <c r="E223" s="360" t="n">
        <v>210</v>
      </c>
      <c r="F223" s="360">
        <f>ROUND(Source!X197,O223)</f>
        <v/>
      </c>
      <c r="G223" s="360" t="inlineStr">
        <is>
          <t>НР</t>
        </is>
      </c>
      <c r="H223" s="360" t="inlineStr">
        <is>
          <t>Накладные расходы</t>
        </is>
      </c>
      <c r="I223" s="360" t="n"/>
      <c r="J223" s="360" t="n"/>
      <c r="K223" s="360" t="n">
        <v>210</v>
      </c>
      <c r="L223" s="360" t="n">
        <v>25</v>
      </c>
      <c r="M223" s="360" t="n">
        <v>3</v>
      </c>
      <c r="N223" s="360" t="inlineStr"/>
      <c r="O223" s="360" t="n">
        <v>0</v>
      </c>
      <c r="P223" s="360" t="n"/>
      <c r="Q223" s="360" t="n"/>
      <c r="R223" s="360" t="n"/>
      <c r="S223" s="360" t="n"/>
      <c r="T223" s="360" t="n"/>
      <c r="U223" s="360" t="n"/>
      <c r="V223" s="360" t="n"/>
      <c r="W223" s="360" t="n">
        <v>0</v>
      </c>
      <c r="X223" s="360" t="n">
        <v>1</v>
      </c>
      <c r="Y223" s="360" t="n">
        <v>0</v>
      </c>
      <c r="Z223" s="360" t="n"/>
      <c r="AA223" s="360" t="n"/>
      <c r="AB223" s="360" t="n"/>
    </row>
    <row r="224">
      <c r="A224" s="360" t="n">
        <v>50</v>
      </c>
      <c r="B224" s="360" t="n">
        <v>0</v>
      </c>
      <c r="C224" s="360" t="n">
        <v>0</v>
      </c>
      <c r="D224" s="360" t="n">
        <v>1</v>
      </c>
      <c r="E224" s="360" t="n">
        <v>211</v>
      </c>
      <c r="F224" s="360">
        <f>ROUND(Source!Y197,O224)</f>
        <v/>
      </c>
      <c r="G224" s="360" t="inlineStr">
        <is>
          <t>СмПриб</t>
        </is>
      </c>
      <c r="H224" s="360" t="inlineStr">
        <is>
          <t>Сметная прибыль</t>
        </is>
      </c>
      <c r="I224" s="360" t="n"/>
      <c r="J224" s="360" t="n"/>
      <c r="K224" s="360" t="n">
        <v>211</v>
      </c>
      <c r="L224" s="360" t="n">
        <v>26</v>
      </c>
      <c r="M224" s="360" t="n">
        <v>3</v>
      </c>
      <c r="N224" s="360" t="inlineStr"/>
      <c r="O224" s="360" t="n">
        <v>0</v>
      </c>
      <c r="P224" s="360" t="n"/>
      <c r="Q224" s="360" t="n"/>
      <c r="R224" s="360" t="n"/>
      <c r="S224" s="360" t="n"/>
      <c r="T224" s="360" t="n"/>
      <c r="U224" s="360" t="n"/>
      <c r="V224" s="360" t="n"/>
      <c r="W224" s="360" t="n">
        <v>0</v>
      </c>
      <c r="X224" s="360" t="n">
        <v>1</v>
      </c>
      <c r="Y224" s="360" t="n">
        <v>0</v>
      </c>
      <c r="Z224" s="360" t="n"/>
      <c r="AA224" s="360" t="n"/>
      <c r="AB224" s="360" t="n"/>
    </row>
    <row r="225">
      <c r="A225" s="360" t="n">
        <v>50</v>
      </c>
      <c r="B225" s="360" t="n">
        <v>0</v>
      </c>
      <c r="C225" s="360" t="n">
        <v>0</v>
      </c>
      <c r="D225" s="360" t="n">
        <v>1</v>
      </c>
      <c r="E225" s="360" t="n">
        <v>224</v>
      </c>
      <c r="F225" s="360">
        <f>ROUND(Source!AR197,O225)</f>
        <v/>
      </c>
      <c r="G225" s="360" t="inlineStr">
        <is>
          <t>Всего</t>
        </is>
      </c>
      <c r="H225" s="360" t="inlineStr">
        <is>
          <t>Всего с НР и СП</t>
        </is>
      </c>
      <c r="I225" s="360" t="n"/>
      <c r="J225" s="360" t="n"/>
      <c r="K225" s="360" t="n">
        <v>224</v>
      </c>
      <c r="L225" s="360" t="n">
        <v>27</v>
      </c>
      <c r="M225" s="360" t="n">
        <v>3</v>
      </c>
      <c r="N225" s="360" t="inlineStr"/>
      <c r="O225" s="360" t="n">
        <v>0</v>
      </c>
      <c r="P225" s="360" t="n"/>
      <c r="Q225" s="360" t="n"/>
      <c r="R225" s="360" t="n"/>
      <c r="S225" s="360" t="n"/>
      <c r="T225" s="360" t="n"/>
      <c r="U225" s="360" t="n"/>
      <c r="V225" s="360" t="n"/>
      <c r="W225" s="360" t="n">
        <v>0</v>
      </c>
      <c r="X225" s="360" t="n">
        <v>1</v>
      </c>
      <c r="Y225" s="360" t="n">
        <v>0</v>
      </c>
      <c r="Z225" s="360" t="n"/>
      <c r="AA225" s="360" t="n"/>
      <c r="AB225" s="360" t="n"/>
    </row>
    <row r="226">
      <c r="A226" s="360" t="n">
        <v>50</v>
      </c>
      <c r="B226" s="360" t="n">
        <v>0</v>
      </c>
      <c r="C226" s="360" t="n">
        <v>0</v>
      </c>
      <c r="D226" s="360" t="n">
        <v>2</v>
      </c>
      <c r="E226" s="360" t="n">
        <v>0</v>
      </c>
      <c r="F226" s="360">
        <f>ROUND(F225,O226)</f>
        <v/>
      </c>
      <c r="G226" s="360" t="inlineStr">
        <is>
          <t>и1</t>
        </is>
      </c>
      <c r="H226" s="360" t="inlineStr">
        <is>
          <t>Итого</t>
        </is>
      </c>
      <c r="I226" s="360" t="n"/>
      <c r="J226" s="360" t="n"/>
      <c r="K226" s="360" t="n">
        <v>212</v>
      </c>
      <c r="L226" s="360" t="n">
        <v>28</v>
      </c>
      <c r="M226" s="360" t="n">
        <v>0</v>
      </c>
      <c r="N226" s="360" t="inlineStr"/>
      <c r="O226" s="360" t="n">
        <v>0</v>
      </c>
      <c r="P226" s="360" t="n"/>
      <c r="Q226" s="360" t="n"/>
      <c r="R226" s="360" t="n"/>
      <c r="S226" s="360" t="n"/>
      <c r="T226" s="360" t="n"/>
      <c r="U226" s="360" t="n"/>
      <c r="V226" s="360" t="n"/>
      <c r="W226" s="360" t="n">
        <v>0</v>
      </c>
      <c r="X226" s="360" t="n">
        <v>1</v>
      </c>
      <c r="Y226" s="360" t="n">
        <v>0</v>
      </c>
      <c r="Z226" s="360" t="n"/>
      <c r="AA226" s="360" t="n"/>
      <c r="AB226" s="360" t="n"/>
    </row>
    <row r="227">
      <c r="A227" s="360" t="n">
        <v>50</v>
      </c>
      <c r="B227" s="360" t="n">
        <v>0</v>
      </c>
      <c r="C227" s="360" t="n">
        <v>0</v>
      </c>
      <c r="D227" s="360" t="n">
        <v>2</v>
      </c>
      <c r="E227" s="360" t="n">
        <v>0</v>
      </c>
      <c r="F227" s="360">
        <f>ROUND(F226*0.22,O227)</f>
        <v/>
      </c>
      <c r="G227" s="360" t="inlineStr">
        <is>
          <t>и2</t>
        </is>
      </c>
      <c r="H227" s="360" t="inlineStr">
        <is>
          <t>НДС 22%</t>
        </is>
      </c>
      <c r="I227" s="360" t="n"/>
      <c r="J227" s="360" t="n"/>
      <c r="K227" s="360" t="n">
        <v>212</v>
      </c>
      <c r="L227" s="360" t="n">
        <v>29</v>
      </c>
      <c r="M227" s="360" t="n">
        <v>0</v>
      </c>
      <c r="N227" s="360" t="inlineStr"/>
      <c r="O227" s="360" t="n">
        <v>0</v>
      </c>
      <c r="P227" s="360" t="n"/>
      <c r="Q227" s="360" t="n"/>
      <c r="R227" s="360" t="n"/>
      <c r="S227" s="360" t="n"/>
      <c r="T227" s="360" t="n"/>
      <c r="U227" s="360" t="n"/>
      <c r="V227" s="360" t="n"/>
      <c r="W227" s="360" t="n">
        <v>0</v>
      </c>
      <c r="X227" s="360" t="n">
        <v>1</v>
      </c>
      <c r="Y227" s="360" t="n">
        <v>0</v>
      </c>
      <c r="Z227" s="360" t="n"/>
      <c r="AA227" s="360" t="n"/>
      <c r="AB227" s="360" t="n"/>
    </row>
    <row r="228">
      <c r="A228" s="360" t="n">
        <v>50</v>
      </c>
      <c r="B228" s="360" t="n">
        <v>0</v>
      </c>
      <c r="C228" s="360" t="n">
        <v>0</v>
      </c>
      <c r="D228" s="360" t="n">
        <v>2</v>
      </c>
      <c r="E228" s="360" t="n">
        <v>213</v>
      </c>
      <c r="F228" s="360">
        <f>ROUND(F226+F227,O228)</f>
        <v/>
      </c>
      <c r="G228" s="360" t="inlineStr">
        <is>
          <t>и3</t>
        </is>
      </c>
      <c r="H228" s="360" t="inlineStr">
        <is>
          <t>Всего</t>
        </is>
      </c>
      <c r="I228" s="360" t="n"/>
      <c r="J228" s="360" t="n"/>
      <c r="K228" s="360" t="n">
        <v>212</v>
      </c>
      <c r="L228" s="360" t="n">
        <v>30</v>
      </c>
      <c r="M228" s="360" t="n">
        <v>0</v>
      </c>
      <c r="N228" s="360" t="inlineStr"/>
      <c r="O228" s="360" t="n">
        <v>0</v>
      </c>
      <c r="P228" s="360" t="n"/>
      <c r="Q228" s="360" t="n"/>
      <c r="R228" s="360" t="n"/>
      <c r="S228" s="360" t="n"/>
      <c r="T228" s="360" t="n"/>
      <c r="U228" s="360" t="n"/>
      <c r="V228" s="360" t="n"/>
      <c r="W228" s="360" t="n">
        <v>0</v>
      </c>
      <c r="X228" s="360" t="n">
        <v>1</v>
      </c>
      <c r="Y228" s="360" t="n">
        <v>0</v>
      </c>
      <c r="Z228" s="360" t="n"/>
      <c r="AA228" s="360" t="n"/>
      <c r="AB228" s="360" t="n"/>
    </row>
    <row r="230">
      <c r="A230" s="356" t="n">
        <v>3</v>
      </c>
      <c r="B230" s="356" t="n">
        <v>0</v>
      </c>
      <c r="C230" s="356" t="n"/>
      <c r="D230" s="356">
        <f>ROW(A238)</f>
        <v/>
      </c>
      <c r="E230" s="356" t="n"/>
      <c r="F230" s="356" t="inlineStr">
        <is>
          <t>Новая локальная смета</t>
        </is>
      </c>
      <c r="G230" s="356" t="inlineStr">
        <is>
          <t>Пушкина, д.19</t>
        </is>
      </c>
      <c r="H230" s="356" t="inlineStr"/>
      <c r="I230" s="356" t="n">
        <v>0</v>
      </c>
      <c r="J230" s="356" t="inlineStr"/>
      <c r="K230" s="356" t="n">
        <v>0</v>
      </c>
      <c r="L230" s="356" t="inlineStr">
        <is>
          <t>Новая локальная смета</t>
        </is>
      </c>
      <c r="M230" s="356" t="inlineStr"/>
      <c r="N230" s="356" t="n"/>
      <c r="O230" s="356" t="n"/>
      <c r="P230" s="356" t="n"/>
      <c r="Q230" s="356" t="n"/>
      <c r="R230" s="356" t="n"/>
      <c r="S230" s="356" t="n">
        <v>0</v>
      </c>
      <c r="T230" s="356" t="n"/>
      <c r="U230" s="356" t="inlineStr"/>
      <c r="V230" s="356" t="n">
        <v>0</v>
      </c>
      <c r="W230" s="356" t="n"/>
      <c r="X230" s="356" t="n"/>
      <c r="Y230" s="356" t="n"/>
      <c r="Z230" s="356" t="n"/>
      <c r="AA230" s="356" t="n"/>
      <c r="AB230" s="356" t="inlineStr"/>
      <c r="AC230" s="356" t="inlineStr"/>
      <c r="AD230" s="356" t="inlineStr"/>
      <c r="AE230" s="356" t="inlineStr"/>
      <c r="AF230" s="356" t="inlineStr"/>
      <c r="AG230" s="356" t="inlineStr"/>
      <c r="AH230" s="356" t="n"/>
      <c r="AI230" s="356" t="n"/>
      <c r="AJ230" s="356" t="n"/>
      <c r="AK230" s="356" t="n"/>
      <c r="AL230" s="356" t="n"/>
      <c r="AM230" s="356" t="n"/>
      <c r="AN230" s="356" t="n"/>
      <c r="AO230" s="356" t="n"/>
      <c r="AP230" s="356" t="inlineStr"/>
      <c r="AQ230" s="356" t="inlineStr"/>
      <c r="AR230" s="356" t="inlineStr"/>
      <c r="AS230" s="356" t="n"/>
      <c r="AT230" s="356" t="n"/>
      <c r="AU230" s="356" t="n"/>
      <c r="AV230" s="356" t="n"/>
      <c r="AW230" s="356" t="n"/>
      <c r="AX230" s="356" t="n"/>
      <c r="AY230" s="356" t="n"/>
      <c r="AZ230" s="356" t="inlineStr"/>
      <c r="BA230" s="356" t="n"/>
      <c r="BB230" s="356" t="inlineStr"/>
      <c r="BC230" s="356" t="inlineStr"/>
      <c r="BD230" s="356" t="inlineStr"/>
      <c r="BE230" s="356" t="inlineStr"/>
      <c r="BF230" s="356" t="inlineStr"/>
      <c r="BG230" s="356" t="inlineStr"/>
      <c r="BH230" s="356" t="inlineStr"/>
      <c r="BI230" s="356" t="inlineStr"/>
      <c r="BJ230" s="356" t="inlineStr"/>
      <c r="BK230" s="356" t="inlineStr"/>
      <c r="BL230" s="356" t="inlineStr"/>
      <c r="BM230" s="356" t="inlineStr"/>
      <c r="BN230" s="356" t="inlineStr"/>
      <c r="BO230" s="356" t="inlineStr"/>
      <c r="BP230" s="356" t="inlineStr"/>
      <c r="BQ230" s="356" t="n"/>
      <c r="BR230" s="356" t="n"/>
      <c r="BS230" s="356" t="n"/>
      <c r="BT230" s="356" t="n"/>
      <c r="BU230" s="356" t="n"/>
      <c r="BV230" s="356" t="n"/>
      <c r="BW230" s="356" t="n"/>
      <c r="BX230" s="356" t="n">
        <v>0</v>
      </c>
      <c r="BY230" s="356" t="n"/>
      <c r="BZ230" s="356" t="n"/>
      <c r="CA230" s="356" t="n"/>
      <c r="CB230" s="356" t="n"/>
      <c r="CC230" s="356" t="n"/>
      <c r="CD230" s="356" t="n"/>
      <c r="CE230" s="356" t="n"/>
      <c r="CF230" s="356" t="n">
        <v>0</v>
      </c>
      <c r="CG230" s="356" t="n">
        <v>0</v>
      </c>
      <c r="CH230" s="356" t="n"/>
      <c r="CI230" s="356" t="inlineStr"/>
      <c r="CJ230" s="356" t="inlineStr"/>
      <c r="CK230" s="0" t="inlineStr"/>
      <c r="CL230" s="0" t="inlineStr"/>
      <c r="CM230" s="0" t="inlineStr"/>
      <c r="CN230" s="0" t="inlineStr"/>
      <c r="CO230" s="0" t="inlineStr"/>
      <c r="CP230" s="0" t="inlineStr"/>
      <c r="CQ230" s="0" t="inlineStr"/>
    </row>
    <row r="232">
      <c r="A232" s="358" t="n">
        <v>52</v>
      </c>
      <c r="B232" s="358">
        <f>B238</f>
        <v/>
      </c>
      <c r="C232" s="358">
        <f>C238</f>
        <v/>
      </c>
      <c r="D232" s="358">
        <f>D238</f>
        <v/>
      </c>
      <c r="E232" s="358">
        <f>E238</f>
        <v/>
      </c>
      <c r="F232" s="358">
        <f>F238</f>
        <v/>
      </c>
      <c r="G232" s="358">
        <f>G238</f>
        <v/>
      </c>
      <c r="H232" s="358" t="n"/>
      <c r="I232" s="358" t="n"/>
      <c r="J232" s="358" t="n"/>
      <c r="K232" s="358" t="n"/>
      <c r="L232" s="358" t="n"/>
      <c r="M232" s="358" t="n"/>
      <c r="N232" s="358" t="n"/>
      <c r="O232" s="358">
        <f>O238</f>
        <v/>
      </c>
      <c r="P232" s="358">
        <f>P238</f>
        <v/>
      </c>
      <c r="Q232" s="358">
        <f>Q238</f>
        <v/>
      </c>
      <c r="R232" s="358">
        <f>R238</f>
        <v/>
      </c>
      <c r="S232" s="358">
        <f>S238</f>
        <v/>
      </c>
      <c r="T232" s="358">
        <f>T238</f>
        <v/>
      </c>
      <c r="U232" s="358">
        <f>U238</f>
        <v/>
      </c>
      <c r="V232" s="358">
        <f>V238</f>
        <v/>
      </c>
      <c r="W232" s="358">
        <f>W238</f>
        <v/>
      </c>
      <c r="X232" s="358">
        <f>X238</f>
        <v/>
      </c>
      <c r="Y232" s="358">
        <f>Y238</f>
        <v/>
      </c>
      <c r="Z232" s="358">
        <f>Z238</f>
        <v/>
      </c>
      <c r="AA232" s="358">
        <f>AA238</f>
        <v/>
      </c>
      <c r="AB232" s="358">
        <f>AB238</f>
        <v/>
      </c>
      <c r="AC232" s="358">
        <f>AC238</f>
        <v/>
      </c>
      <c r="AD232" s="358">
        <f>AD238</f>
        <v/>
      </c>
      <c r="AE232" s="358">
        <f>AE238</f>
        <v/>
      </c>
      <c r="AF232" s="358">
        <f>AF238</f>
        <v/>
      </c>
      <c r="AG232" s="358">
        <f>AG238</f>
        <v/>
      </c>
      <c r="AH232" s="358">
        <f>AH238</f>
        <v/>
      </c>
      <c r="AI232" s="358">
        <f>AI238</f>
        <v/>
      </c>
      <c r="AJ232" s="358">
        <f>AJ238</f>
        <v/>
      </c>
      <c r="AK232" s="358">
        <f>AK238</f>
        <v/>
      </c>
      <c r="AL232" s="358">
        <f>AL238</f>
        <v/>
      </c>
      <c r="AM232" s="358">
        <f>AM238</f>
        <v/>
      </c>
      <c r="AN232" s="358">
        <f>AN238</f>
        <v/>
      </c>
      <c r="AO232" s="358">
        <f>AO238</f>
        <v/>
      </c>
      <c r="AP232" s="358">
        <f>AP238</f>
        <v/>
      </c>
      <c r="AQ232" s="358">
        <f>AQ238</f>
        <v/>
      </c>
      <c r="AR232" s="358">
        <f>AR238</f>
        <v/>
      </c>
      <c r="AS232" s="358">
        <f>AS238</f>
        <v/>
      </c>
      <c r="AT232" s="358">
        <f>AT238</f>
        <v/>
      </c>
      <c r="AU232" s="358">
        <f>AU238</f>
        <v/>
      </c>
      <c r="AV232" s="358">
        <f>AV238</f>
        <v/>
      </c>
      <c r="AW232" s="358">
        <f>AW238</f>
        <v/>
      </c>
      <c r="AX232" s="358">
        <f>AX238</f>
        <v/>
      </c>
      <c r="AY232" s="358">
        <f>AY238</f>
        <v/>
      </c>
      <c r="AZ232" s="358">
        <f>AZ238</f>
        <v/>
      </c>
      <c r="BA232" s="358">
        <f>BA238</f>
        <v/>
      </c>
      <c r="BB232" s="358">
        <f>BB238</f>
        <v/>
      </c>
      <c r="BC232" s="358">
        <f>BC238</f>
        <v/>
      </c>
      <c r="BD232" s="358">
        <f>BD238</f>
        <v/>
      </c>
      <c r="BE232" s="358">
        <f>BE238</f>
        <v/>
      </c>
      <c r="BF232" s="358">
        <f>BF238</f>
        <v/>
      </c>
      <c r="BG232" s="358">
        <f>BG238</f>
        <v/>
      </c>
      <c r="BH232" s="358">
        <f>BH238</f>
        <v/>
      </c>
      <c r="BI232" s="358">
        <f>BI238</f>
        <v/>
      </c>
      <c r="BJ232" s="358">
        <f>BJ238</f>
        <v/>
      </c>
      <c r="BK232" s="358">
        <f>BK238</f>
        <v/>
      </c>
      <c r="BL232" s="358">
        <f>BL238</f>
        <v/>
      </c>
      <c r="BM232" s="358">
        <f>BM238</f>
        <v/>
      </c>
      <c r="BN232" s="358">
        <f>BN238</f>
        <v/>
      </c>
      <c r="BO232" s="358">
        <f>BO238</f>
        <v/>
      </c>
      <c r="BP232" s="358">
        <f>BP238</f>
        <v/>
      </c>
      <c r="BQ232" s="358">
        <f>BQ238</f>
        <v/>
      </c>
      <c r="BR232" s="358">
        <f>BR238</f>
        <v/>
      </c>
      <c r="BS232" s="358">
        <f>BS238</f>
        <v/>
      </c>
      <c r="BT232" s="358">
        <f>BT238</f>
        <v/>
      </c>
      <c r="BU232" s="358">
        <f>BU238</f>
        <v/>
      </c>
      <c r="BV232" s="358">
        <f>BV238</f>
        <v/>
      </c>
      <c r="BW232" s="358">
        <f>BW238</f>
        <v/>
      </c>
      <c r="BX232" s="358">
        <f>BX238</f>
        <v/>
      </c>
      <c r="BY232" s="358">
        <f>BY238</f>
        <v/>
      </c>
      <c r="BZ232" s="358">
        <f>BZ238</f>
        <v/>
      </c>
      <c r="CA232" s="358">
        <f>CA238</f>
        <v/>
      </c>
      <c r="CB232" s="358">
        <f>CB238</f>
        <v/>
      </c>
      <c r="CC232" s="358">
        <f>CC238</f>
        <v/>
      </c>
      <c r="CD232" s="358">
        <f>CD238</f>
        <v/>
      </c>
      <c r="CE232" s="358">
        <f>CE238</f>
        <v/>
      </c>
      <c r="CF232" s="358">
        <f>CF238</f>
        <v/>
      </c>
      <c r="CG232" s="358">
        <f>CG238</f>
        <v/>
      </c>
      <c r="CH232" s="358">
        <f>CH238</f>
        <v/>
      </c>
      <c r="CI232" s="358">
        <f>CI238</f>
        <v/>
      </c>
      <c r="CJ232" s="358">
        <f>CJ238</f>
        <v/>
      </c>
      <c r="CK232" s="358">
        <f>CK238</f>
        <v/>
      </c>
      <c r="CL232" s="358">
        <f>CL238</f>
        <v/>
      </c>
      <c r="CM232" s="358">
        <f>CM238</f>
        <v/>
      </c>
      <c r="CN232" s="358">
        <f>CN238</f>
        <v/>
      </c>
      <c r="CO232" s="358">
        <f>CO238</f>
        <v/>
      </c>
      <c r="CP232" s="358">
        <f>CP238</f>
        <v/>
      </c>
      <c r="CQ232" s="358">
        <f>CQ238</f>
        <v/>
      </c>
      <c r="CR232" s="358">
        <f>CR238</f>
        <v/>
      </c>
      <c r="CS232" s="358">
        <f>CS238</f>
        <v/>
      </c>
      <c r="CT232" s="358">
        <f>CT238</f>
        <v/>
      </c>
      <c r="CU232" s="358">
        <f>CU238</f>
        <v/>
      </c>
      <c r="CV232" s="358">
        <f>CV238</f>
        <v/>
      </c>
      <c r="CW232" s="358">
        <f>CW238</f>
        <v/>
      </c>
      <c r="CX232" s="358">
        <f>CX238</f>
        <v/>
      </c>
      <c r="CY232" s="358">
        <f>CY238</f>
        <v/>
      </c>
      <c r="CZ232" s="358">
        <f>CZ238</f>
        <v/>
      </c>
      <c r="DA232" s="358">
        <f>DA238</f>
        <v/>
      </c>
      <c r="DB232" s="358">
        <f>DB238</f>
        <v/>
      </c>
      <c r="DC232" s="358">
        <f>DC238</f>
        <v/>
      </c>
      <c r="DD232" s="358">
        <f>DD238</f>
        <v/>
      </c>
      <c r="DE232" s="358">
        <f>DE238</f>
        <v/>
      </c>
      <c r="DF232" s="358">
        <f>DF238</f>
        <v/>
      </c>
      <c r="DG232" s="359">
        <f>DG238</f>
        <v/>
      </c>
      <c r="DH232" s="359">
        <f>DH238</f>
        <v/>
      </c>
      <c r="DI232" s="359">
        <f>DI238</f>
        <v/>
      </c>
      <c r="DJ232" s="359">
        <f>DJ238</f>
        <v/>
      </c>
      <c r="DK232" s="359">
        <f>DK238</f>
        <v/>
      </c>
      <c r="DL232" s="359">
        <f>DL238</f>
        <v/>
      </c>
      <c r="DM232" s="359">
        <f>DM238</f>
        <v/>
      </c>
      <c r="DN232" s="359">
        <f>DN238</f>
        <v/>
      </c>
      <c r="DO232" s="359">
        <f>DO238</f>
        <v/>
      </c>
      <c r="DP232" s="359">
        <f>DP238</f>
        <v/>
      </c>
      <c r="DQ232" s="359">
        <f>DQ238</f>
        <v/>
      </c>
      <c r="DR232" s="359">
        <f>DR238</f>
        <v/>
      </c>
      <c r="DS232" s="359">
        <f>DS238</f>
        <v/>
      </c>
      <c r="DT232" s="359">
        <f>DT238</f>
        <v/>
      </c>
      <c r="DU232" s="359">
        <f>DU238</f>
        <v/>
      </c>
      <c r="DV232" s="359">
        <f>DV238</f>
        <v/>
      </c>
      <c r="DW232" s="359">
        <f>DW238</f>
        <v/>
      </c>
      <c r="DX232" s="359">
        <f>DX238</f>
        <v/>
      </c>
      <c r="DY232" s="359">
        <f>DY238</f>
        <v/>
      </c>
      <c r="DZ232" s="359">
        <f>DZ238</f>
        <v/>
      </c>
      <c r="EA232" s="359">
        <f>EA238</f>
        <v/>
      </c>
      <c r="EB232" s="359">
        <f>EB238</f>
        <v/>
      </c>
      <c r="EC232" s="359">
        <f>EC238</f>
        <v/>
      </c>
      <c r="ED232" s="359">
        <f>ED238</f>
        <v/>
      </c>
      <c r="EE232" s="359">
        <f>EE238</f>
        <v/>
      </c>
      <c r="EF232" s="359">
        <f>EF238</f>
        <v/>
      </c>
      <c r="EG232" s="359">
        <f>EG238</f>
        <v/>
      </c>
      <c r="EH232" s="359">
        <f>EH238</f>
        <v/>
      </c>
      <c r="EI232" s="359">
        <f>EI238</f>
        <v/>
      </c>
      <c r="EJ232" s="359">
        <f>EJ238</f>
        <v/>
      </c>
      <c r="EK232" s="359">
        <f>EK238</f>
        <v/>
      </c>
      <c r="EL232" s="359">
        <f>EL238</f>
        <v/>
      </c>
      <c r="EM232" s="359">
        <f>EM238</f>
        <v/>
      </c>
      <c r="EN232" s="359">
        <f>EN238</f>
        <v/>
      </c>
      <c r="EO232" s="359">
        <f>EO238</f>
        <v/>
      </c>
      <c r="EP232" s="359">
        <f>EP238</f>
        <v/>
      </c>
      <c r="EQ232" s="359">
        <f>EQ238</f>
        <v/>
      </c>
      <c r="ER232" s="359">
        <f>ER238</f>
        <v/>
      </c>
      <c r="ES232" s="359">
        <f>ES238</f>
        <v/>
      </c>
      <c r="ET232" s="359">
        <f>ET238</f>
        <v/>
      </c>
      <c r="EU232" s="359">
        <f>EU238</f>
        <v/>
      </c>
      <c r="EV232" s="359">
        <f>EV238</f>
        <v/>
      </c>
      <c r="EW232" s="359">
        <f>EW238</f>
        <v/>
      </c>
      <c r="EX232" s="359">
        <f>EX238</f>
        <v/>
      </c>
      <c r="EY232" s="359">
        <f>EY238</f>
        <v/>
      </c>
      <c r="EZ232" s="359">
        <f>EZ238</f>
        <v/>
      </c>
      <c r="FA232" s="359">
        <f>FA238</f>
        <v/>
      </c>
      <c r="FB232" s="359">
        <f>FB238</f>
        <v/>
      </c>
      <c r="FC232" s="359">
        <f>FC238</f>
        <v/>
      </c>
      <c r="FD232" s="359">
        <f>FD238</f>
        <v/>
      </c>
      <c r="FE232" s="359">
        <f>FE238</f>
        <v/>
      </c>
      <c r="FF232" s="359">
        <f>FF238</f>
        <v/>
      </c>
      <c r="FG232" s="359">
        <f>FG238</f>
        <v/>
      </c>
      <c r="FH232" s="359">
        <f>FH238</f>
        <v/>
      </c>
      <c r="FI232" s="359">
        <f>FI238</f>
        <v/>
      </c>
      <c r="FJ232" s="359">
        <f>FJ238</f>
        <v/>
      </c>
      <c r="FK232" s="359">
        <f>FK238</f>
        <v/>
      </c>
      <c r="FL232" s="359">
        <f>FL238</f>
        <v/>
      </c>
      <c r="FM232" s="359">
        <f>FM238</f>
        <v/>
      </c>
      <c r="FN232" s="359">
        <f>FN238</f>
        <v/>
      </c>
      <c r="FO232" s="359">
        <f>FO238</f>
        <v/>
      </c>
      <c r="FP232" s="359">
        <f>FP238</f>
        <v/>
      </c>
      <c r="FQ232" s="359">
        <f>FQ238</f>
        <v/>
      </c>
      <c r="FR232" s="359">
        <f>FR238</f>
        <v/>
      </c>
      <c r="FS232" s="359">
        <f>FS238</f>
        <v/>
      </c>
      <c r="FT232" s="359">
        <f>FT238</f>
        <v/>
      </c>
      <c r="FU232" s="359">
        <f>FU238</f>
        <v/>
      </c>
      <c r="FV232" s="359">
        <f>FV238</f>
        <v/>
      </c>
      <c r="FW232" s="359">
        <f>FW238</f>
        <v/>
      </c>
      <c r="FX232" s="359">
        <f>FX238</f>
        <v/>
      </c>
      <c r="FY232" s="359">
        <f>FY238</f>
        <v/>
      </c>
      <c r="FZ232" s="359">
        <f>FZ238</f>
        <v/>
      </c>
      <c r="GA232" s="359">
        <f>GA238</f>
        <v/>
      </c>
      <c r="GB232" s="359">
        <f>GB238</f>
        <v/>
      </c>
      <c r="GC232" s="359">
        <f>GC238</f>
        <v/>
      </c>
      <c r="GD232" s="359">
        <f>GD238</f>
        <v/>
      </c>
      <c r="GE232" s="359">
        <f>GE238</f>
        <v/>
      </c>
      <c r="GF232" s="359">
        <f>GF238</f>
        <v/>
      </c>
      <c r="GG232" s="359">
        <f>GG238</f>
        <v/>
      </c>
      <c r="GH232" s="359">
        <f>GH238</f>
        <v/>
      </c>
      <c r="GI232" s="359">
        <f>GI238</f>
        <v/>
      </c>
      <c r="GJ232" s="359">
        <f>GJ238</f>
        <v/>
      </c>
      <c r="GK232" s="359">
        <f>GK238</f>
        <v/>
      </c>
      <c r="GL232" s="359">
        <f>GL238</f>
        <v/>
      </c>
      <c r="GM232" s="359">
        <f>GM238</f>
        <v/>
      </c>
      <c r="GN232" s="359">
        <f>GN238</f>
        <v/>
      </c>
      <c r="GO232" s="359">
        <f>GO238</f>
        <v/>
      </c>
      <c r="GP232" s="359">
        <f>GP238</f>
        <v/>
      </c>
      <c r="GQ232" s="359">
        <f>GQ238</f>
        <v/>
      </c>
      <c r="GR232" s="359">
        <f>GR238</f>
        <v/>
      </c>
      <c r="GS232" s="359">
        <f>GS238</f>
        <v/>
      </c>
      <c r="GT232" s="359">
        <f>GT238</f>
        <v/>
      </c>
      <c r="GU232" s="359">
        <f>GU238</f>
        <v/>
      </c>
      <c r="GV232" s="359">
        <f>GV238</f>
        <v/>
      </c>
      <c r="GW232" s="359">
        <f>GW238</f>
        <v/>
      </c>
      <c r="GX232" s="359">
        <f>GX238</f>
        <v/>
      </c>
    </row>
    <row r="234">
      <c r="A234" s="0" t="n">
        <v>17</v>
      </c>
      <c r="B234" s="0" t="n">
        <v>0</v>
      </c>
      <c r="C234" s="0">
        <f>ROW(SmtRes!A76)</f>
        <v/>
      </c>
      <c r="D234" s="0">
        <f>ROW(EtalonRes!A74)</f>
        <v/>
      </c>
      <c r="E234" s="0" t="inlineStr">
        <is>
          <t>1</t>
        </is>
      </c>
      <c r="F234" s="0" t="inlineStr">
        <is>
          <t>65-5-8</t>
        </is>
      </c>
      <c r="G234" s="0" t="inlineStr">
        <is>
          <t>Смена задвижек диаметром 50 мм</t>
        </is>
      </c>
      <c r="H234" s="0" t="inlineStr">
        <is>
          <t>100 шт.</t>
        </is>
      </c>
      <c r="I234" s="0">
        <f>ROUND(ROUND(2/100,4),7)</f>
        <v/>
      </c>
      <c r="J234" s="0" t="n">
        <v>0</v>
      </c>
      <c r="K234" s="0">
        <f>ROUND(ROUND(2/100,4),7)</f>
        <v/>
      </c>
      <c r="O234" s="0">
        <f>ROUND(CP234,0)</f>
        <v/>
      </c>
      <c r="P234" s="0">
        <f>ROUND(CQ234*I234,0)</f>
        <v/>
      </c>
      <c r="Q234" s="0">
        <f>(ROUND((ROUND(((ET234)*I234),0)*BB234),0)+ROUND((ROUND(((AE234-(EU234))*I234),0)*BS234),0))</f>
        <v/>
      </c>
      <c r="R234" s="0">
        <f>(ROUND((ROUND(((EU234)*I234),0)*BS234),0)+ROUND((ROUND(((AE234-(EU234))*I234),0)*BS234),0))</f>
        <v/>
      </c>
      <c r="S234" s="0">
        <f>ROUND(CT234*I234,0)</f>
        <v/>
      </c>
      <c r="T234" s="0">
        <f>ROUND(CU234*I234,0)</f>
        <v/>
      </c>
      <c r="U234" s="0">
        <f>ROUND(CV234*I234,7)</f>
        <v/>
      </c>
      <c r="V234" s="0">
        <f>ROUND(CW234*I234,7)</f>
        <v/>
      </c>
      <c r="W234" s="0">
        <f>ROUND(CX234*I234,0)</f>
        <v/>
      </c>
      <c r="X234" s="0">
        <f>ROUND(CY234,0)</f>
        <v/>
      </c>
      <c r="Y234" s="0">
        <f>ROUND(CZ234,0)</f>
        <v/>
      </c>
      <c r="AA234" s="0" t="n">
        <v>78845955</v>
      </c>
      <c r="AB234" s="0">
        <f>ROUND((AC234+AD234+AF234),2)</f>
        <v/>
      </c>
      <c r="AC234" s="0">
        <f>ROUND((ES234),2)</f>
        <v/>
      </c>
      <c r="AD234" s="0">
        <f>ROUND((((ET234)-(EU234))+AE234),2)</f>
        <v/>
      </c>
      <c r="AE234" s="0">
        <f>ROUND((EU234),2)</f>
        <v/>
      </c>
      <c r="AF234" s="0">
        <f>ROUND((EV234),2)</f>
        <v/>
      </c>
      <c r="AG234" s="0">
        <f>ROUND((AP234),2)</f>
        <v/>
      </c>
      <c r="AH234" s="0">
        <f>(EW234)</f>
        <v/>
      </c>
      <c r="AI234" s="0">
        <f>(EX234)</f>
        <v/>
      </c>
      <c r="AJ234" s="0">
        <f>(AS234)</f>
        <v/>
      </c>
      <c r="AK234" s="0" t="n">
        <v>30822.63</v>
      </c>
      <c r="AL234" s="0" t="n">
        <v>27889.6</v>
      </c>
      <c r="AM234" s="0" t="n">
        <v>139.47</v>
      </c>
      <c r="AN234" s="0" t="n">
        <v>0</v>
      </c>
      <c r="AO234" s="0" t="n">
        <v>2793.56</v>
      </c>
      <c r="AP234" s="0" t="n">
        <v>0</v>
      </c>
      <c r="AQ234" s="0" t="n">
        <v>308</v>
      </c>
      <c r="AR234" s="0" t="n">
        <v>0</v>
      </c>
      <c r="AS234" s="0" t="n">
        <v>0</v>
      </c>
      <c r="AT234" s="0" t="n">
        <v>103</v>
      </c>
      <c r="AU234" s="0" t="n">
        <v>52</v>
      </c>
      <c r="AV234" s="0" t="n">
        <v>1</v>
      </c>
      <c r="AW234" s="0" t="n">
        <v>1</v>
      </c>
      <c r="AZ234" s="0" t="n">
        <v>1</v>
      </c>
      <c r="BA234" s="0" t="n">
        <v>52.25</v>
      </c>
      <c r="BB234" s="0" t="n">
        <v>24.99</v>
      </c>
      <c r="BC234" s="0" t="n">
        <v>12.65</v>
      </c>
      <c r="BD234" s="0" t="inlineStr"/>
      <c r="BE234" s="0" t="inlineStr"/>
      <c r="BF234" s="0" t="inlineStr"/>
      <c r="BG234" s="0" t="inlineStr"/>
      <c r="BH234" s="0" t="n">
        <v>0</v>
      </c>
      <c r="BI234" s="0" t="n">
        <v>1</v>
      </c>
      <c r="BJ234" s="0" t="inlineStr">
        <is>
          <t>ТЕРр Московской обл., 65-5-8, приказ Минстроя России №675/пр от 28.02.2017 № 263/пр</t>
        </is>
      </c>
      <c r="BM234" s="0" t="n">
        <v>65007</v>
      </c>
      <c r="BN234" s="0" t="n">
        <v>0</v>
      </c>
      <c r="BO234" s="0" t="inlineStr">
        <is>
          <t>65-5-8</t>
        </is>
      </c>
      <c r="BP234" s="0" t="n">
        <v>1</v>
      </c>
      <c r="BQ234" s="0" t="n">
        <v>6</v>
      </c>
      <c r="BR234" s="0" t="n">
        <v>0</v>
      </c>
      <c r="BS234" s="0" t="n">
        <v>52.25</v>
      </c>
      <c r="BT234" s="0" t="n">
        <v>1</v>
      </c>
      <c r="BU234" s="0" t="n">
        <v>1</v>
      </c>
      <c r="BV234" s="0" t="n">
        <v>1</v>
      </c>
      <c r="BW234" s="0" t="n">
        <v>1</v>
      </c>
      <c r="BX234" s="0" t="n">
        <v>1</v>
      </c>
      <c r="BY234" s="0" t="inlineStr"/>
      <c r="BZ234" s="0" t="n">
        <v>103</v>
      </c>
      <c r="CA234" s="0" t="n">
        <v>52</v>
      </c>
      <c r="CB234" s="0" t="inlineStr"/>
      <c r="CE234" s="0" t="n">
        <v>12</v>
      </c>
      <c r="CF234" s="0" t="n">
        <v>0</v>
      </c>
      <c r="CG234" s="0" t="n">
        <v>0</v>
      </c>
      <c r="CM234" s="0" t="n">
        <v>0</v>
      </c>
      <c r="CN234" s="0" t="inlineStr"/>
      <c r="CO234" s="0" t="n">
        <v>0</v>
      </c>
      <c r="CP234" s="0">
        <f>(P234+Q234+S234)</f>
        <v/>
      </c>
      <c r="CQ234" s="0">
        <f>AC234*BC234</f>
        <v/>
      </c>
      <c r="CR234" s="0">
        <f>(ROUND((ROUND(((ET234)*1),0)*BB234),0)+ROUND((ROUND(((AE234-(EU234))*1),0)*BS234),0))</f>
        <v/>
      </c>
      <c r="CS234" s="0">
        <f>(ROUND((ROUND(((EU234)*1),0)*BS234),0)+ROUND((ROUND(((AE234-(EU234))*1),0)*BS234),0))</f>
        <v/>
      </c>
      <c r="CT234" s="0">
        <f>AF234*BA234</f>
        <v/>
      </c>
      <c r="CU234" s="0">
        <f>AG234</f>
        <v/>
      </c>
      <c r="CV234" s="0">
        <f>AH234</f>
        <v/>
      </c>
      <c r="CW234" s="0">
        <f>AI234</f>
        <v/>
      </c>
      <c r="CX234" s="0">
        <f>AJ234</f>
        <v/>
      </c>
      <c r="CY234" s="0">
        <f>(((S234+R234)*AT234)/100)</f>
        <v/>
      </c>
      <c r="CZ234" s="0">
        <f>(((S234+R234)*AU234)/100)</f>
        <v/>
      </c>
      <c r="DC234" s="0" t="inlineStr"/>
      <c r="DD234" s="0" t="inlineStr"/>
      <c r="DE234" s="0" t="inlineStr"/>
      <c r="DF234" s="0" t="inlineStr"/>
      <c r="DG234" s="0" t="inlineStr"/>
      <c r="DH234" s="0" t="inlineStr"/>
      <c r="DI234" s="0" t="inlineStr"/>
      <c r="DJ234" s="0" t="inlineStr"/>
      <c r="DK234" s="0" t="inlineStr"/>
      <c r="DL234" s="0" t="inlineStr"/>
      <c r="DM234" s="0" t="inlineStr"/>
      <c r="DN234" s="0" t="n">
        <v>0</v>
      </c>
      <c r="DO234" s="0" t="n">
        <v>0</v>
      </c>
      <c r="DP234" s="0" t="n">
        <v>1</v>
      </c>
      <c r="DQ234" s="0" t="n">
        <v>1</v>
      </c>
      <c r="DU234" s="0" t="n">
        <v>1010</v>
      </c>
      <c r="DV234" s="0" t="inlineStr">
        <is>
          <t>100 шт.</t>
        </is>
      </c>
      <c r="DW234" s="0" t="inlineStr">
        <is>
          <t>100 шт.</t>
        </is>
      </c>
      <c r="DX234" s="0" t="n">
        <v>100</v>
      </c>
      <c r="DZ234" s="0" t="inlineStr"/>
      <c r="EA234" s="0" t="inlineStr"/>
      <c r="EB234" s="0" t="inlineStr"/>
      <c r="EC234" s="0" t="inlineStr"/>
      <c r="EE234" s="0" t="n">
        <v>78726000</v>
      </c>
      <c r="EF234" s="0" t="n">
        <v>6</v>
      </c>
      <c r="EG234" s="0" t="inlineStr">
        <is>
          <t>Ремонтно-строительные работы</t>
        </is>
      </c>
      <c r="EH234" s="0" t="n">
        <v>99</v>
      </c>
      <c r="EI234" s="0" t="inlineStr">
        <is>
          <t>Внутренние санитарно-технические работы</t>
        </is>
      </c>
      <c r="EJ234" s="0" t="n">
        <v>1</v>
      </c>
      <c r="EK234" s="0" t="n">
        <v>65007</v>
      </c>
      <c r="EL234" s="0" t="inlineStr">
        <is>
          <t>Внутренние санитарнотехнические работы: смена труб, санприборов, запорной арматуры и другое</t>
        </is>
      </c>
      <c r="EM234" s="0" t="inlineStr">
        <is>
          <t>рФЕР-65</t>
        </is>
      </c>
      <c r="EO234" s="0" t="inlineStr"/>
      <c r="EQ234" s="0" t="n">
        <v>0</v>
      </c>
      <c r="ER234" s="0" t="n">
        <v>30822.63</v>
      </c>
      <c r="ES234" s="0" t="n">
        <v>27889.6</v>
      </c>
      <c r="ET234" s="0" t="n">
        <v>139.47</v>
      </c>
      <c r="EU234" s="0" t="n">
        <v>0</v>
      </c>
      <c r="EV234" s="0" t="n">
        <v>2793.56</v>
      </c>
      <c r="EW234" s="0" t="n">
        <v>308</v>
      </c>
      <c r="EX234" s="0" t="n">
        <v>0</v>
      </c>
      <c r="EY234" s="0" t="n">
        <v>0</v>
      </c>
      <c r="FQ234" s="0" t="n">
        <v>0</v>
      </c>
      <c r="FR234" s="0" t="n">
        <v>0</v>
      </c>
      <c r="FS234" s="0" t="n">
        <v>0</v>
      </c>
      <c r="FX234" s="0" t="n">
        <v>103</v>
      </c>
      <c r="FY234" s="0" t="n">
        <v>52</v>
      </c>
      <c r="GA234" s="0" t="inlineStr"/>
      <c r="GD234" s="0" t="n">
        <v>1</v>
      </c>
      <c r="GF234" s="0" t="n">
        <v>851624073</v>
      </c>
      <c r="GG234" s="0" t="n">
        <v>2</v>
      </c>
      <c r="GH234" s="0" t="n">
        <v>1</v>
      </c>
      <c r="GI234" s="0" t="n">
        <v>2</v>
      </c>
      <c r="GJ234" s="0" t="n">
        <v>0</v>
      </c>
      <c r="GK234" s="0" t="n">
        <v>0</v>
      </c>
      <c r="GL234" s="0">
        <f>ROUND(IF(AND(BH234=3,BI234=3,FS234&lt;&gt;0),P234,0),0)</f>
        <v/>
      </c>
      <c r="GM234" s="0">
        <f>ROUND(O234+X234+Y234,0)+GX234</f>
        <v/>
      </c>
      <c r="GN234" s="0">
        <f>IF(OR(BI234=0,BI234=1),GM234-GX234,0)</f>
        <v/>
      </c>
      <c r="GO234" s="0">
        <f>IF(BI234=2,GM234-GX234,0)</f>
        <v/>
      </c>
      <c r="GP234" s="0">
        <f>IF(BI234=4,GM234-GX234,0)</f>
        <v/>
      </c>
      <c r="GR234" s="0" t="n">
        <v>0</v>
      </c>
      <c r="GS234" s="0" t="n">
        <v>3</v>
      </c>
      <c r="GT234" s="0" t="n">
        <v>0</v>
      </c>
      <c r="GU234" s="0" t="inlineStr"/>
      <c r="GV234" s="0">
        <f>ROUND((GT234),2)</f>
        <v/>
      </c>
      <c r="GW234" s="0" t="n">
        <v>1</v>
      </c>
      <c r="GX234" s="0">
        <f>ROUND(HC234*I234,0)</f>
        <v/>
      </c>
      <c r="HA234" s="0" t="n">
        <v>0</v>
      </c>
      <c r="HB234" s="0" t="n">
        <v>0</v>
      </c>
      <c r="HC234" s="0">
        <f>GV234*GW234</f>
        <v/>
      </c>
      <c r="HE234" s="0" t="inlineStr"/>
      <c r="HF234" s="0" t="inlineStr"/>
      <c r="HM234" s="0" t="inlineStr"/>
      <c r="HN234" s="0" t="inlineStr">
        <is>
          <t>Пр/812-099.2-1</t>
        </is>
      </c>
      <c r="HO234" s="0" t="inlineStr">
        <is>
          <t>Пр/774-099.2</t>
        </is>
      </c>
      <c r="HP234" s="0" t="inlineStr">
        <is>
          <t>Внутренние санитарнотехнические работы: смена труб, санприборов, запорной арматуры и другое</t>
        </is>
      </c>
      <c r="HQ234" s="0" t="inlineStr">
        <is>
          <t>Внутренние санитарнотехнические работы: смена труб, санприборов, запорной арматуры и другое</t>
        </is>
      </c>
      <c r="HS234" s="0" t="n">
        <v>0</v>
      </c>
      <c r="IK234" s="0" t="n">
        <v>0</v>
      </c>
    </row>
    <row r="235">
      <c r="A235" s="0" t="n">
        <v>18</v>
      </c>
      <c r="B235" s="0" t="n">
        <v>0</v>
      </c>
      <c r="C235" s="0" t="n">
        <v>76</v>
      </c>
      <c r="E235" s="0" t="inlineStr">
        <is>
          <t>1,1</t>
        </is>
      </c>
      <c r="F235" s="0" t="inlineStr">
        <is>
          <t>509-9899</t>
        </is>
      </c>
      <c r="G235" s="0" t="inlineStr">
        <is>
          <t>Строительный мусор и масса возвратных материалов</t>
        </is>
      </c>
      <c r="H235" s="0" t="inlineStr">
        <is>
          <t>т</t>
        </is>
      </c>
      <c r="I235" s="0">
        <f>I234*J235</f>
        <v/>
      </c>
      <c r="J235" s="0" t="n">
        <v>1.8</v>
      </c>
      <c r="K235" s="0" t="n">
        <v>1.8</v>
      </c>
      <c r="O235" s="0">
        <f>ROUND(CP235,0)</f>
        <v/>
      </c>
      <c r="P235" s="0">
        <f>ROUND(CQ235*I235,0)</f>
        <v/>
      </c>
      <c r="Q235" s="0">
        <f>(ROUND((ROUND(((ET235)*I235),0)*BB235),0)+ROUND((ROUND(((AE235-(EU235))*I235),0)*BS235),0))</f>
        <v/>
      </c>
      <c r="R235" s="0">
        <f>(ROUND((ROUND(((EU235)*I235),0)*BS235),0)+ROUND((ROUND(((AE235-(EU235))*I235),0)*BS235),0))</f>
        <v/>
      </c>
      <c r="S235" s="0">
        <f>ROUND(CT235*I235,0)</f>
        <v/>
      </c>
      <c r="T235" s="0">
        <f>ROUND(CU235*I235,0)</f>
        <v/>
      </c>
      <c r="U235" s="0">
        <f>ROUND(CV235*I235,7)</f>
        <v/>
      </c>
      <c r="V235" s="0">
        <f>ROUND(CW235*I235,7)</f>
        <v/>
      </c>
      <c r="W235" s="0">
        <f>ROUND(CX235*I235,0)</f>
        <v/>
      </c>
      <c r="X235" s="0">
        <f>ROUND(CY235,0)</f>
        <v/>
      </c>
      <c r="Y235" s="0">
        <f>ROUND(CZ235,0)</f>
        <v/>
      </c>
      <c r="AA235" s="0" t="n">
        <v>78845955</v>
      </c>
      <c r="AB235" s="0">
        <f>ROUND((AC235+AD235+AF235),2)</f>
        <v/>
      </c>
      <c r="AC235" s="0">
        <f>ROUND((ES235),2)</f>
        <v/>
      </c>
      <c r="AD235" s="0">
        <f>ROUND((((ET235)-(EU235))+AE235),2)</f>
        <v/>
      </c>
      <c r="AE235" s="0">
        <f>ROUND((EU235),2)</f>
        <v/>
      </c>
      <c r="AF235" s="0">
        <f>ROUND((EV235),2)</f>
        <v/>
      </c>
      <c r="AG235" s="0">
        <f>ROUND((AP235),2)</f>
        <v/>
      </c>
      <c r="AH235" s="0">
        <f>(EW235)</f>
        <v/>
      </c>
      <c r="AI235" s="0">
        <f>(EX235)</f>
        <v/>
      </c>
      <c r="AJ235" s="0">
        <f>(AS235)</f>
        <v/>
      </c>
      <c r="AK235" s="0" t="n">
        <v>0</v>
      </c>
      <c r="AL235" s="0" t="n">
        <v>0</v>
      </c>
      <c r="AM235" s="0" t="n">
        <v>0</v>
      </c>
      <c r="AN235" s="0" t="n">
        <v>0</v>
      </c>
      <c r="AO235" s="0" t="n">
        <v>0</v>
      </c>
      <c r="AP235" s="0" t="n">
        <v>0</v>
      </c>
      <c r="AQ235" s="0" t="n">
        <v>0</v>
      </c>
      <c r="AR235" s="0" t="n">
        <v>0</v>
      </c>
      <c r="AS235" s="0" t="n">
        <v>0</v>
      </c>
      <c r="AT235" s="0" t="n">
        <v>103</v>
      </c>
      <c r="AU235" s="0" t="n">
        <v>52</v>
      </c>
      <c r="AV235" s="0" t="n">
        <v>1</v>
      </c>
      <c r="AW235" s="0" t="n">
        <v>1</v>
      </c>
      <c r="AZ235" s="0" t="n">
        <v>1</v>
      </c>
      <c r="BA235" s="0" t="n">
        <v>1</v>
      </c>
      <c r="BB235" s="0" t="n">
        <v>1</v>
      </c>
      <c r="BC235" s="0" t="n">
        <v>1</v>
      </c>
      <c r="BD235" s="0" t="inlineStr"/>
      <c r="BE235" s="0" t="inlineStr"/>
      <c r="BF235" s="0" t="inlineStr"/>
      <c r="BG235" s="0" t="inlineStr"/>
      <c r="BH235" s="0" t="n">
        <v>3</v>
      </c>
      <c r="BI235" s="0" t="n">
        <v>1</v>
      </c>
      <c r="BJ235" s="0" t="inlineStr">
        <is>
          <t>ТССЦ Московской обл., 509-9899, приказ Минстроя России №675/пр от 28.02.2017 № 258/пр</t>
        </is>
      </c>
      <c r="BM235" s="0" t="n">
        <v>65007</v>
      </c>
      <c r="BN235" s="0" t="n">
        <v>0</v>
      </c>
      <c r="BO235" s="0" t="inlineStr"/>
      <c r="BP235" s="0" t="n">
        <v>0</v>
      </c>
      <c r="BQ235" s="0" t="n">
        <v>6</v>
      </c>
      <c r="BR235" s="0" t="n">
        <v>0</v>
      </c>
      <c r="BS235" s="0" t="n">
        <v>1</v>
      </c>
      <c r="BT235" s="0" t="n">
        <v>1</v>
      </c>
      <c r="BU235" s="0" t="n">
        <v>1</v>
      </c>
      <c r="BV235" s="0" t="n">
        <v>1</v>
      </c>
      <c r="BW235" s="0" t="n">
        <v>1</v>
      </c>
      <c r="BX235" s="0" t="n">
        <v>1</v>
      </c>
      <c r="BY235" s="0" t="inlineStr"/>
      <c r="BZ235" s="0" t="n">
        <v>103</v>
      </c>
      <c r="CA235" s="0" t="n">
        <v>52</v>
      </c>
      <c r="CB235" s="0" t="inlineStr"/>
      <c r="CE235" s="0" t="n">
        <v>12</v>
      </c>
      <c r="CF235" s="0" t="n">
        <v>0</v>
      </c>
      <c r="CG235" s="0" t="n">
        <v>0</v>
      </c>
      <c r="CM235" s="0" t="n">
        <v>0</v>
      </c>
      <c r="CN235" s="0" t="inlineStr"/>
      <c r="CO235" s="0" t="n">
        <v>0</v>
      </c>
      <c r="CP235" s="0">
        <f>(P235+Q235+S235)</f>
        <v/>
      </c>
      <c r="CQ235" s="0">
        <f>AC235*BC235</f>
        <v/>
      </c>
      <c r="CR235" s="0">
        <f>(ROUND((ROUND(((ET235)*1),0)*BB235),0)+ROUND((ROUND(((AE235-(EU235))*1),0)*BS235),0))</f>
        <v/>
      </c>
      <c r="CS235" s="0">
        <f>(ROUND((ROUND(((EU235)*1),0)*BS235),0)+ROUND((ROUND(((AE235-(EU235))*1),0)*BS235),0))</f>
        <v/>
      </c>
      <c r="CT235" s="0">
        <f>AF235*BA235</f>
        <v/>
      </c>
      <c r="CU235" s="0">
        <f>AG235</f>
        <v/>
      </c>
      <c r="CV235" s="0">
        <f>AH235</f>
        <v/>
      </c>
      <c r="CW235" s="0">
        <f>AI235</f>
        <v/>
      </c>
      <c r="CX235" s="0">
        <f>AJ235</f>
        <v/>
      </c>
      <c r="CY235" s="0">
        <f>(((S235+R235)*AT235)/100)</f>
        <v/>
      </c>
      <c r="CZ235" s="0">
        <f>(((S235+R235)*AU235)/100)</f>
        <v/>
      </c>
      <c r="DC235" s="0" t="inlineStr"/>
      <c r="DD235" s="0" t="inlineStr"/>
      <c r="DE235" s="0" t="inlineStr"/>
      <c r="DF235" s="0" t="inlineStr"/>
      <c r="DG235" s="0" t="inlineStr"/>
      <c r="DH235" s="0" t="inlineStr"/>
      <c r="DI235" s="0" t="inlineStr"/>
      <c r="DJ235" s="0" t="inlineStr"/>
      <c r="DK235" s="0" t="inlineStr"/>
      <c r="DL235" s="0" t="inlineStr"/>
      <c r="DM235" s="0" t="inlineStr"/>
      <c r="DN235" s="0" t="n">
        <v>0</v>
      </c>
      <c r="DO235" s="0" t="n">
        <v>0</v>
      </c>
      <c r="DP235" s="0" t="n">
        <v>1</v>
      </c>
      <c r="DQ235" s="0" t="n">
        <v>1</v>
      </c>
      <c r="DU235" s="0" t="n">
        <v>1009</v>
      </c>
      <c r="DV235" s="0" t="inlineStr">
        <is>
          <t>т</t>
        </is>
      </c>
      <c r="DW235" s="0" t="inlineStr">
        <is>
          <t>т</t>
        </is>
      </c>
      <c r="DX235" s="0" t="n">
        <v>1000</v>
      </c>
      <c r="DZ235" s="0" t="inlineStr"/>
      <c r="EA235" s="0" t="inlineStr"/>
      <c r="EB235" s="0" t="inlineStr"/>
      <c r="EC235" s="0" t="inlineStr"/>
      <c r="EE235" s="0" t="n">
        <v>78726000</v>
      </c>
      <c r="EF235" s="0" t="n">
        <v>6</v>
      </c>
      <c r="EG235" s="0" t="inlineStr">
        <is>
          <t>Ремонтно-строительные работы</t>
        </is>
      </c>
      <c r="EH235" s="0" t="n">
        <v>99</v>
      </c>
      <c r="EI235" s="0" t="inlineStr">
        <is>
          <t>Внутренние санитарно-технические работы</t>
        </is>
      </c>
      <c r="EJ235" s="0" t="n">
        <v>1</v>
      </c>
      <c r="EK235" s="0" t="n">
        <v>65007</v>
      </c>
      <c r="EL235" s="0" t="inlineStr">
        <is>
          <t>Внутренние санитарнотехнические работы: смена труб, санприборов, запорной арматуры и другое</t>
        </is>
      </c>
      <c r="EM235" s="0" t="inlineStr">
        <is>
          <t>рФЕР-65</t>
        </is>
      </c>
      <c r="EO235" s="0" t="inlineStr"/>
      <c r="EQ235" s="0" t="n">
        <v>0</v>
      </c>
      <c r="ER235" s="0" t="n">
        <v>0</v>
      </c>
      <c r="ES235" s="0" t="n">
        <v>0</v>
      </c>
      <c r="ET235" s="0" t="n">
        <v>0</v>
      </c>
      <c r="EU235" s="0" t="n">
        <v>0</v>
      </c>
      <c r="EV235" s="0" t="n">
        <v>0</v>
      </c>
      <c r="EW235" s="0" t="n">
        <v>0</v>
      </c>
      <c r="EX235" s="0" t="n">
        <v>0</v>
      </c>
      <c r="FQ235" s="0" t="n">
        <v>0</v>
      </c>
      <c r="FR235" s="0" t="n">
        <v>0</v>
      </c>
      <c r="FS235" s="0" t="n">
        <v>0</v>
      </c>
      <c r="FX235" s="0" t="n">
        <v>103</v>
      </c>
      <c r="FY235" s="0" t="n">
        <v>52</v>
      </c>
      <c r="GA235" s="0" t="inlineStr"/>
      <c r="GD235" s="0" t="n">
        <v>1</v>
      </c>
      <c r="GF235" s="0" t="n">
        <v>1839160745</v>
      </c>
      <c r="GG235" s="0" t="n">
        <v>2</v>
      </c>
      <c r="GH235" s="0" t="n">
        <v>1</v>
      </c>
      <c r="GI235" s="0" t="n">
        <v>-2</v>
      </c>
      <c r="GJ235" s="0" t="n">
        <v>0</v>
      </c>
      <c r="GK235" s="0" t="n">
        <v>0</v>
      </c>
      <c r="GL235" s="0">
        <f>ROUND(IF(AND(BH235=3,BI235=3,FS235&lt;&gt;0),P235,0),0)</f>
        <v/>
      </c>
      <c r="GM235" s="0">
        <f>ROUND(O235+X235+Y235,0)+GX235</f>
        <v/>
      </c>
      <c r="GN235" s="0">
        <f>IF(OR(BI235=0,BI235=1),GM235-GX235,0)</f>
        <v/>
      </c>
      <c r="GO235" s="0">
        <f>IF(BI235=2,GM235-GX235,0)</f>
        <v/>
      </c>
      <c r="GP235" s="0">
        <f>IF(BI235=4,GM235-GX235,0)</f>
        <v/>
      </c>
      <c r="GR235" s="0" t="n">
        <v>0</v>
      </c>
      <c r="GS235" s="0" t="n">
        <v>3</v>
      </c>
      <c r="GT235" s="0" t="n">
        <v>0</v>
      </c>
      <c r="GU235" s="0" t="inlineStr"/>
      <c r="GV235" s="0">
        <f>ROUND((GT235),2)</f>
        <v/>
      </c>
      <c r="GW235" s="0" t="n">
        <v>1</v>
      </c>
      <c r="GX235" s="0">
        <f>ROUND(HC235*I235,0)</f>
        <v/>
      </c>
      <c r="HA235" s="0" t="n">
        <v>0</v>
      </c>
      <c r="HB235" s="0" t="n">
        <v>0</v>
      </c>
      <c r="HC235" s="0">
        <f>GV235*GW235</f>
        <v/>
      </c>
      <c r="HE235" s="0" t="inlineStr"/>
      <c r="HF235" s="0" t="inlineStr"/>
      <c r="HM235" s="0" t="inlineStr"/>
      <c r="HN235" s="0" t="inlineStr">
        <is>
          <t>Пр/812-099.2-1</t>
        </is>
      </c>
      <c r="HO235" s="0" t="inlineStr">
        <is>
          <t>Пр/774-099.2</t>
        </is>
      </c>
      <c r="HP235" s="0" t="inlineStr">
        <is>
          <t>Внутренние санитарнотехнические работы: смена труб, санприборов, запорной арматуры и другое</t>
        </is>
      </c>
      <c r="HQ235" s="0" t="inlineStr">
        <is>
          <t>Внутренние санитарнотехнические работы: смена труб, санприборов, запорной арматуры и другое</t>
        </is>
      </c>
      <c r="HS235" s="0" t="n">
        <v>0</v>
      </c>
      <c r="IK235" s="0" t="n">
        <v>0</v>
      </c>
    </row>
    <row r="236">
      <c r="A236" s="0" t="n">
        <v>17</v>
      </c>
      <c r="B236" s="0" t="n">
        <v>0</v>
      </c>
      <c r="C236" s="0">
        <f>ROW(SmtRes!A81)</f>
        <v/>
      </c>
      <c r="D236" s="0">
        <f>ROW(EtalonRes!A79)</f>
        <v/>
      </c>
      <c r="E236" s="0" t="inlineStr">
        <is>
          <t>2</t>
        </is>
      </c>
      <c r="F236" s="0" t="inlineStr">
        <is>
          <t>65-18-1</t>
        </is>
      </c>
      <c r="G236" s="0" t="inlineStr">
        <is>
          <t>Ремонт задвижек диаметром до 100 мм без снятия с места (прим. прочистка фильтров)</t>
        </is>
      </c>
      <c r="H236" s="0" t="inlineStr">
        <is>
          <t>100 шт. арматуры</t>
        </is>
      </c>
      <c r="I236" s="0">
        <f>ROUND(ROUND(2/100,4),7)</f>
        <v/>
      </c>
      <c r="J236" s="0" t="n">
        <v>0</v>
      </c>
      <c r="K236" s="0">
        <f>ROUND(ROUND(2/100,4),7)</f>
        <v/>
      </c>
      <c r="O236" s="0">
        <f>ROUND(CP236,0)</f>
        <v/>
      </c>
      <c r="P236" s="0">
        <f>ROUND(CQ236*I236,0)</f>
        <v/>
      </c>
      <c r="Q236" s="0">
        <f>(ROUND((ROUND(((ET236)*I236),0)*BB236),0)+ROUND((ROUND(((AE236-(EU236))*I236),0)*BS236),0))</f>
        <v/>
      </c>
      <c r="R236" s="0">
        <f>(ROUND((ROUND(((EU236)*I236),0)*BS236),0)+ROUND((ROUND(((AE236-(EU236))*I236),0)*BS236),0))</f>
        <v/>
      </c>
      <c r="S236" s="0">
        <f>ROUND(CT236*I236,0)</f>
        <v/>
      </c>
      <c r="T236" s="0">
        <f>ROUND(CU236*I236,0)</f>
        <v/>
      </c>
      <c r="U236" s="0">
        <f>ROUND(CV236*I236,7)</f>
        <v/>
      </c>
      <c r="V236" s="0">
        <f>ROUND(CW236*I236,7)</f>
        <v/>
      </c>
      <c r="W236" s="0">
        <f>ROUND(CX236*I236,0)</f>
        <v/>
      </c>
      <c r="X236" s="0">
        <f>ROUND(CY236,0)</f>
        <v/>
      </c>
      <c r="Y236" s="0">
        <f>ROUND(CZ236,0)</f>
        <v/>
      </c>
      <c r="AA236" s="0" t="n">
        <v>78845955</v>
      </c>
      <c r="AB236" s="0">
        <f>ROUND((AC236+AD236+AF236),2)</f>
        <v/>
      </c>
      <c r="AC236" s="0">
        <f>ROUND((ES236),2)</f>
        <v/>
      </c>
      <c r="AD236" s="0">
        <f>ROUND((((ET236)-(EU236))+AE236),2)</f>
        <v/>
      </c>
      <c r="AE236" s="0">
        <f>ROUND((EU236),2)</f>
        <v/>
      </c>
      <c r="AF236" s="0">
        <f>ROUND((EV236),2)</f>
        <v/>
      </c>
      <c r="AG236" s="0">
        <f>ROUND((AP236),2)</f>
        <v/>
      </c>
      <c r="AH236" s="0">
        <f>(EW236)</f>
        <v/>
      </c>
      <c r="AI236" s="0">
        <f>(EX236)</f>
        <v/>
      </c>
      <c r="AJ236" s="0">
        <f>(AS236)</f>
        <v/>
      </c>
      <c r="AK236" s="0" t="n">
        <v>3507.05</v>
      </c>
      <c r="AL236" s="0" t="n">
        <v>893.4400000000001</v>
      </c>
      <c r="AM236" s="0" t="n">
        <v>0.87</v>
      </c>
      <c r="AN236" s="0" t="n">
        <v>0</v>
      </c>
      <c r="AO236" s="0" t="n">
        <v>2612.74</v>
      </c>
      <c r="AP236" s="0" t="n">
        <v>0</v>
      </c>
      <c r="AQ236" s="0" t="n">
        <v>302.4</v>
      </c>
      <c r="AR236" s="0" t="n">
        <v>0</v>
      </c>
      <c r="AS236" s="0" t="n">
        <v>0</v>
      </c>
      <c r="AT236" s="0" t="n">
        <v>103</v>
      </c>
      <c r="AU236" s="0" t="n">
        <v>52</v>
      </c>
      <c r="AV236" s="0" t="n">
        <v>1</v>
      </c>
      <c r="AW236" s="0" t="n">
        <v>1</v>
      </c>
      <c r="AZ236" s="0" t="n">
        <v>1</v>
      </c>
      <c r="BA236" s="0" t="n">
        <v>52.25</v>
      </c>
      <c r="BB236" s="0" t="n">
        <v>25.03</v>
      </c>
      <c r="BC236" s="0" t="n">
        <v>6.83</v>
      </c>
      <c r="BD236" s="0" t="inlineStr"/>
      <c r="BE236" s="0" t="inlineStr"/>
      <c r="BF236" s="0" t="inlineStr"/>
      <c r="BG236" s="0" t="inlineStr"/>
      <c r="BH236" s="0" t="n">
        <v>0</v>
      </c>
      <c r="BI236" s="0" t="n">
        <v>1</v>
      </c>
      <c r="BJ236" s="0" t="inlineStr">
        <is>
          <t>ТЕРр Московской обл., 65-18-1, приказ Минстроя России №675/пр от 28.02.2017 № 263/пр</t>
        </is>
      </c>
      <c r="BM236" s="0" t="n">
        <v>65008</v>
      </c>
      <c r="BN236" s="0" t="n">
        <v>0</v>
      </c>
      <c r="BO236" s="0" t="inlineStr">
        <is>
          <t>65-18-1</t>
        </is>
      </c>
      <c r="BP236" s="0" t="n">
        <v>1</v>
      </c>
      <c r="BQ236" s="0" t="n">
        <v>6</v>
      </c>
      <c r="BR236" s="0" t="n">
        <v>0</v>
      </c>
      <c r="BS236" s="0" t="n">
        <v>52.25</v>
      </c>
      <c r="BT236" s="0" t="n">
        <v>1</v>
      </c>
      <c r="BU236" s="0" t="n">
        <v>1</v>
      </c>
      <c r="BV236" s="0" t="n">
        <v>1</v>
      </c>
      <c r="BW236" s="0" t="n">
        <v>1</v>
      </c>
      <c r="BX236" s="0" t="n">
        <v>1</v>
      </c>
      <c r="BY236" s="0" t="inlineStr"/>
      <c r="BZ236" s="0" t="n">
        <v>103</v>
      </c>
      <c r="CA236" s="0" t="n">
        <v>52</v>
      </c>
      <c r="CB236" s="0" t="inlineStr"/>
      <c r="CE236" s="0" t="n">
        <v>12</v>
      </c>
      <c r="CF236" s="0" t="n">
        <v>0</v>
      </c>
      <c r="CG236" s="0" t="n">
        <v>0</v>
      </c>
      <c r="CM236" s="0" t="n">
        <v>0</v>
      </c>
      <c r="CN236" s="0" t="inlineStr"/>
      <c r="CO236" s="0" t="n">
        <v>0</v>
      </c>
      <c r="CP236" s="0">
        <f>(P236+Q236+S236)</f>
        <v/>
      </c>
      <c r="CQ236" s="0">
        <f>AC236*BC236</f>
        <v/>
      </c>
      <c r="CR236" s="0">
        <f>(ROUND((ROUND(((ET236)*1),0)*BB236),0)+ROUND((ROUND(((AE236-(EU236))*1),0)*BS236),0))</f>
        <v/>
      </c>
      <c r="CS236" s="0">
        <f>(ROUND((ROUND(((EU236)*1),0)*BS236),0)+ROUND((ROUND(((AE236-(EU236))*1),0)*BS236),0))</f>
        <v/>
      </c>
      <c r="CT236" s="0">
        <f>AF236*BA236</f>
        <v/>
      </c>
      <c r="CU236" s="0">
        <f>AG236</f>
        <v/>
      </c>
      <c r="CV236" s="0">
        <f>AH236</f>
        <v/>
      </c>
      <c r="CW236" s="0">
        <f>AI236</f>
        <v/>
      </c>
      <c r="CX236" s="0">
        <f>AJ236</f>
        <v/>
      </c>
      <c r="CY236" s="0">
        <f>(((S236+R236)*AT236)/100)</f>
        <v/>
      </c>
      <c r="CZ236" s="0">
        <f>(((S236+R236)*AU236)/100)</f>
        <v/>
      </c>
      <c r="DC236" s="0" t="inlineStr"/>
      <c r="DD236" s="0" t="inlineStr"/>
      <c r="DE236" s="0" t="inlineStr"/>
      <c r="DF236" s="0" t="inlineStr"/>
      <c r="DG236" s="0" t="inlineStr"/>
      <c r="DH236" s="0" t="inlineStr"/>
      <c r="DI236" s="0" t="inlineStr"/>
      <c r="DJ236" s="0" t="inlineStr"/>
      <c r="DK236" s="0" t="inlineStr"/>
      <c r="DL236" s="0" t="inlineStr"/>
      <c r="DM236" s="0" t="inlineStr"/>
      <c r="DN236" s="0" t="n">
        <v>0</v>
      </c>
      <c r="DO236" s="0" t="n">
        <v>0</v>
      </c>
      <c r="DP236" s="0" t="n">
        <v>1</v>
      </c>
      <c r="DQ236" s="0" t="n">
        <v>1</v>
      </c>
      <c r="DU236" s="0" t="n">
        <v>1013</v>
      </c>
      <c r="DV236" s="0" t="inlineStr">
        <is>
          <t>100 шт. арматуры</t>
        </is>
      </c>
      <c r="DW236" s="0" t="inlineStr">
        <is>
          <t>100 шт. арматуры</t>
        </is>
      </c>
      <c r="DX236" s="0" t="n">
        <v>1</v>
      </c>
      <c r="DZ236" s="0" t="inlineStr"/>
      <c r="EA236" s="0" t="inlineStr"/>
      <c r="EB236" s="0" t="inlineStr"/>
      <c r="EC236" s="0" t="inlineStr"/>
      <c r="EE236" s="0" t="n">
        <v>78726002</v>
      </c>
      <c r="EF236" s="0" t="n">
        <v>6</v>
      </c>
      <c r="EG236" s="0" t="inlineStr">
        <is>
          <t>Ремонтно-строительные работы</t>
        </is>
      </c>
      <c r="EH236" s="0" t="n">
        <v>99</v>
      </c>
      <c r="EI236" s="0" t="inlineStr">
        <is>
          <t>Внутренние санитарно-технические работы</t>
        </is>
      </c>
      <c r="EJ236" s="0" t="n">
        <v>1</v>
      </c>
      <c r="EK236" s="0" t="n">
        <v>65008</v>
      </c>
      <c r="EL236" s="0" t="inlineStr">
        <is>
          <t>Внутренние санитарнотехнические работы: смена труб, санприборов, запорной арматуры и другое</t>
        </is>
      </c>
      <c r="EM236" s="0" t="inlineStr">
        <is>
          <t>рФЕР-65</t>
        </is>
      </c>
      <c r="EO236" s="0" t="inlineStr"/>
      <c r="EQ236" s="0" t="n">
        <v>0</v>
      </c>
      <c r="ER236" s="0" t="n">
        <v>3507.05</v>
      </c>
      <c r="ES236" s="0" t="n">
        <v>893.4400000000001</v>
      </c>
      <c r="ET236" s="0" t="n">
        <v>0.87</v>
      </c>
      <c r="EU236" s="0" t="n">
        <v>0</v>
      </c>
      <c r="EV236" s="0" t="n">
        <v>2612.74</v>
      </c>
      <c r="EW236" s="0" t="n">
        <v>302.4</v>
      </c>
      <c r="EX236" s="0" t="n">
        <v>0</v>
      </c>
      <c r="EY236" s="0" t="n">
        <v>0</v>
      </c>
      <c r="FQ236" s="0" t="n">
        <v>0</v>
      </c>
      <c r="FR236" s="0" t="n">
        <v>0</v>
      </c>
      <c r="FS236" s="0" t="n">
        <v>0</v>
      </c>
      <c r="FX236" s="0" t="n">
        <v>103</v>
      </c>
      <c r="FY236" s="0" t="n">
        <v>52</v>
      </c>
      <c r="GA236" s="0" t="inlineStr"/>
      <c r="GD236" s="0" t="n">
        <v>1</v>
      </c>
      <c r="GF236" s="0" t="n">
        <v>-114931630</v>
      </c>
      <c r="GG236" s="0" t="n">
        <v>2</v>
      </c>
      <c r="GH236" s="0" t="n">
        <v>1</v>
      </c>
      <c r="GI236" s="0" t="n">
        <v>2</v>
      </c>
      <c r="GJ236" s="0" t="n">
        <v>0</v>
      </c>
      <c r="GK236" s="0" t="n">
        <v>0</v>
      </c>
      <c r="GL236" s="0">
        <f>ROUND(IF(AND(BH236=3,BI236=3,FS236&lt;&gt;0),P236,0),0)</f>
        <v/>
      </c>
      <c r="GM236" s="0">
        <f>ROUND(O236+X236+Y236,0)+GX236</f>
        <v/>
      </c>
      <c r="GN236" s="0">
        <f>IF(OR(BI236=0,BI236=1),GM236-GX236,0)</f>
        <v/>
      </c>
      <c r="GO236" s="0">
        <f>IF(BI236=2,GM236-GX236,0)</f>
        <v/>
      </c>
      <c r="GP236" s="0">
        <f>IF(BI236=4,GM236-GX236,0)</f>
        <v/>
      </c>
      <c r="GR236" s="0" t="n">
        <v>0</v>
      </c>
      <c r="GS236" s="0" t="n">
        <v>3</v>
      </c>
      <c r="GT236" s="0" t="n">
        <v>0</v>
      </c>
      <c r="GU236" s="0" t="inlineStr"/>
      <c r="GV236" s="0">
        <f>ROUND((GT236),2)</f>
        <v/>
      </c>
      <c r="GW236" s="0" t="n">
        <v>1</v>
      </c>
      <c r="GX236" s="0">
        <f>ROUND(HC236*I236,0)</f>
        <v/>
      </c>
      <c r="HA236" s="0" t="n">
        <v>0</v>
      </c>
      <c r="HB236" s="0" t="n">
        <v>0</v>
      </c>
      <c r="HC236" s="0">
        <f>GV236*GW236</f>
        <v/>
      </c>
      <c r="HE236" s="0" t="inlineStr"/>
      <c r="HF236" s="0" t="inlineStr"/>
      <c r="HM236" s="0" t="inlineStr"/>
      <c r="HN236" s="0" t="inlineStr">
        <is>
          <t>Пр/812-099.2-1</t>
        </is>
      </c>
      <c r="HO236" s="0" t="inlineStr">
        <is>
          <t>Пр/774-099.2</t>
        </is>
      </c>
      <c r="HP236" s="0" t="inlineStr">
        <is>
          <t>Внутренние санитарнотехнические работы: смена труб, санприборов, запорной арматуры и другое</t>
        </is>
      </c>
      <c r="HQ236" s="0" t="inlineStr">
        <is>
          <t>Внутренние санитарнотехнические работы: смена труб, санприборов, запорной арматуры и другое</t>
        </is>
      </c>
      <c r="HS236" s="0" t="n">
        <v>0</v>
      </c>
      <c r="IK236" s="0" t="n">
        <v>0</v>
      </c>
    </row>
    <row r="238">
      <c r="A238" s="358" t="n">
        <v>51</v>
      </c>
      <c r="B238" s="358">
        <f>B230</f>
        <v/>
      </c>
      <c r="C238" s="358">
        <f>A230</f>
        <v/>
      </c>
      <c r="D238" s="358">
        <f>ROW(A230)</f>
        <v/>
      </c>
      <c r="E238" s="358" t="n"/>
      <c r="F238" s="358">
        <f>IF(F230&lt;&gt;"",F230,"")</f>
        <v/>
      </c>
      <c r="G238" s="358">
        <f>IF(G230&lt;&gt;"",G230,"")</f>
        <v/>
      </c>
      <c r="H238" s="358" t="n">
        <v>0</v>
      </c>
      <c r="I238" s="358" t="n"/>
      <c r="J238" s="358" t="n"/>
      <c r="K238" s="358" t="n"/>
      <c r="L238" s="358" t="n"/>
      <c r="M238" s="358" t="n"/>
      <c r="N238" s="358" t="n"/>
      <c r="O238" s="358" t="n">
        <v>0</v>
      </c>
      <c r="P238" s="358" t="n">
        <v>0</v>
      </c>
      <c r="Q238" s="358" t="n">
        <v>0</v>
      </c>
      <c r="R238" s="358" t="n">
        <v>0</v>
      </c>
      <c r="S238" s="358" t="n">
        <v>0</v>
      </c>
      <c r="T238" s="358" t="n">
        <v>0</v>
      </c>
      <c r="U238" s="358" t="n">
        <v>0</v>
      </c>
      <c r="V238" s="358" t="n">
        <v>0</v>
      </c>
      <c r="W238" s="358" t="n">
        <v>0</v>
      </c>
      <c r="X238" s="358" t="n">
        <v>0</v>
      </c>
      <c r="Y238" s="358" t="n">
        <v>0</v>
      </c>
      <c r="Z238" s="358" t="n"/>
      <c r="AA238" s="358" t="n"/>
      <c r="AB238" s="358" t="n"/>
      <c r="AC238" s="358" t="n"/>
      <c r="AD238" s="358" t="n"/>
      <c r="AE238" s="358" t="n"/>
      <c r="AF238" s="358" t="n"/>
      <c r="AG238" s="358" t="n"/>
      <c r="AH238" s="358" t="n"/>
      <c r="AI238" s="358" t="n"/>
      <c r="AJ238" s="358" t="n"/>
      <c r="AK238" s="358" t="n"/>
      <c r="AL238" s="358" t="n"/>
      <c r="AM238" s="358" t="n"/>
      <c r="AN238" s="358" t="n"/>
      <c r="AO238" s="358">
        <f>ROUND(BX238,0)</f>
        <v/>
      </c>
      <c r="AP238" s="358">
        <f>ROUND(BY238,0)</f>
        <v/>
      </c>
      <c r="AQ238" s="358">
        <f>ROUND(BZ238,0)</f>
        <v/>
      </c>
      <c r="AR238" s="358">
        <f>ROUND(CA238,0)</f>
        <v/>
      </c>
      <c r="AS238" s="358">
        <f>ROUND(CB238,0)</f>
        <v/>
      </c>
      <c r="AT238" s="358">
        <f>ROUND(CC238,0)</f>
        <v/>
      </c>
      <c r="AU238" s="358">
        <f>ROUND(CD238,0)</f>
        <v/>
      </c>
      <c r="AV238" s="358">
        <f>ROUND(CE238,0)</f>
        <v/>
      </c>
      <c r="AW238" s="358">
        <f>ROUND(CF238,0)</f>
        <v/>
      </c>
      <c r="AX238" s="358">
        <f>ROUND(CG238,0)</f>
        <v/>
      </c>
      <c r="AY238" s="358">
        <f>ROUND(CH238,0)</f>
        <v/>
      </c>
      <c r="AZ238" s="358">
        <f>ROUND(CI238,0)</f>
        <v/>
      </c>
      <c r="BA238" s="358">
        <f>ROUND(CJ238,0)</f>
        <v/>
      </c>
      <c r="BB238" s="358">
        <f>ROUND(CK238,0)</f>
        <v/>
      </c>
      <c r="BC238" s="358">
        <f>ROUND(CL238,0)</f>
        <v/>
      </c>
      <c r="BD238" s="358">
        <f>ROUND(CM238,0)</f>
        <v/>
      </c>
      <c r="BE238" s="358" t="n"/>
      <c r="BF238" s="358" t="n"/>
      <c r="BG238" s="358" t="n"/>
      <c r="BH238" s="358" t="n"/>
      <c r="BI238" s="358" t="n"/>
      <c r="BJ238" s="358" t="n"/>
      <c r="BK238" s="358" t="n"/>
      <c r="BL238" s="358" t="n"/>
      <c r="BM238" s="358" t="n"/>
      <c r="BN238" s="358" t="n"/>
      <c r="BO238" s="358" t="n"/>
      <c r="BP238" s="358" t="n"/>
      <c r="BQ238" s="358" t="n"/>
      <c r="BR238" s="358" t="n"/>
      <c r="BS238" s="358" t="n"/>
      <c r="BT238" s="358" t="n"/>
      <c r="BU238" s="358" t="n"/>
      <c r="BV238" s="358" t="n"/>
      <c r="BW238" s="358" t="n"/>
      <c r="BX238" s="358" t="n"/>
      <c r="BY238" s="358" t="n"/>
      <c r="BZ238" s="358" t="n"/>
      <c r="CA238" s="358" t="n"/>
      <c r="CB238" s="358" t="n"/>
      <c r="CC238" s="358" t="n"/>
      <c r="CD238" s="358" t="n"/>
      <c r="CE238" s="358" t="n"/>
      <c r="CF238" s="358" t="n"/>
      <c r="CG238" s="358" t="n"/>
      <c r="CH238" s="358" t="n"/>
      <c r="CI238" s="358" t="n"/>
      <c r="CJ238" s="358" t="n"/>
      <c r="CK238" s="358" t="n"/>
      <c r="CL238" s="358" t="n"/>
      <c r="CM238" s="358" t="n"/>
      <c r="CN238" s="358" t="n"/>
      <c r="CO238" s="358" t="n"/>
      <c r="CP238" s="358" t="n"/>
      <c r="CQ238" s="358" t="n"/>
      <c r="CR238" s="358" t="n"/>
      <c r="CS238" s="358" t="n"/>
      <c r="CT238" s="358" t="n"/>
      <c r="CU238" s="358" t="n"/>
      <c r="CV238" s="358" t="n"/>
      <c r="CW238" s="358" t="n"/>
      <c r="CX238" s="358" t="n"/>
      <c r="CY238" s="358" t="n"/>
      <c r="CZ238" s="358" t="n"/>
      <c r="DA238" s="358" t="n"/>
      <c r="DB238" s="358" t="n"/>
      <c r="DC238" s="358" t="n"/>
      <c r="DD238" s="358" t="n"/>
      <c r="DE238" s="358" t="n"/>
      <c r="DF238" s="358" t="n"/>
      <c r="DG238" s="359" t="n"/>
      <c r="DH238" s="359" t="n"/>
      <c r="DI238" s="359" t="n"/>
      <c r="DJ238" s="359" t="n"/>
      <c r="DK238" s="359" t="n"/>
      <c r="DL238" s="359" t="n"/>
      <c r="DM238" s="359" t="n"/>
      <c r="DN238" s="359" t="n"/>
      <c r="DO238" s="359" t="n"/>
      <c r="DP238" s="359" t="n"/>
      <c r="DQ238" s="359" t="n"/>
      <c r="DR238" s="359" t="n"/>
      <c r="DS238" s="359" t="n"/>
      <c r="DT238" s="359" t="n"/>
      <c r="DU238" s="359" t="n"/>
      <c r="DV238" s="359" t="n"/>
      <c r="DW238" s="359" t="n"/>
      <c r="DX238" s="359" t="n"/>
      <c r="DY238" s="359" t="n"/>
      <c r="DZ238" s="359" t="n"/>
      <c r="EA238" s="359" t="n"/>
      <c r="EB238" s="359" t="n"/>
      <c r="EC238" s="359" t="n"/>
      <c r="ED238" s="359" t="n"/>
      <c r="EE238" s="359" t="n"/>
      <c r="EF238" s="359" t="n"/>
      <c r="EG238" s="359" t="n"/>
      <c r="EH238" s="359" t="n"/>
      <c r="EI238" s="359" t="n"/>
      <c r="EJ238" s="359" t="n"/>
      <c r="EK238" s="359" t="n"/>
      <c r="EL238" s="359" t="n"/>
      <c r="EM238" s="359" t="n"/>
      <c r="EN238" s="359" t="n"/>
      <c r="EO238" s="359" t="n"/>
      <c r="EP238" s="359" t="n"/>
      <c r="EQ238" s="359" t="n"/>
      <c r="ER238" s="359" t="n"/>
      <c r="ES238" s="359" t="n"/>
      <c r="ET238" s="359" t="n"/>
      <c r="EU238" s="359" t="n"/>
      <c r="EV238" s="359" t="n"/>
      <c r="EW238" s="359" t="n"/>
      <c r="EX238" s="359" t="n"/>
      <c r="EY238" s="359" t="n"/>
      <c r="EZ238" s="359" t="n"/>
      <c r="FA238" s="359" t="n"/>
      <c r="FB238" s="359" t="n"/>
      <c r="FC238" s="359" t="n"/>
      <c r="FD238" s="359" t="n"/>
      <c r="FE238" s="359" t="n"/>
      <c r="FF238" s="359" t="n"/>
      <c r="FG238" s="359" t="n"/>
      <c r="FH238" s="359" t="n"/>
      <c r="FI238" s="359" t="n"/>
      <c r="FJ238" s="359" t="n"/>
      <c r="FK238" s="359" t="n"/>
      <c r="FL238" s="359" t="n"/>
      <c r="FM238" s="359" t="n"/>
      <c r="FN238" s="359" t="n"/>
      <c r="FO238" s="359" t="n"/>
      <c r="FP238" s="359" t="n"/>
      <c r="FQ238" s="359" t="n"/>
      <c r="FR238" s="359" t="n"/>
      <c r="FS238" s="359" t="n"/>
      <c r="FT238" s="359" t="n"/>
      <c r="FU238" s="359" t="n"/>
      <c r="FV238" s="359" t="n"/>
      <c r="FW238" s="359" t="n"/>
      <c r="FX238" s="359" t="n"/>
      <c r="FY238" s="359" t="n"/>
      <c r="FZ238" s="359" t="n"/>
      <c r="GA238" s="359" t="n"/>
      <c r="GB238" s="359" t="n"/>
      <c r="GC238" s="359" t="n"/>
      <c r="GD238" s="359" t="n"/>
      <c r="GE238" s="359" t="n"/>
      <c r="GF238" s="359" t="n"/>
      <c r="GG238" s="359" t="n"/>
      <c r="GH238" s="359" t="n"/>
      <c r="GI238" s="359" t="n"/>
      <c r="GJ238" s="359" t="n"/>
      <c r="GK238" s="359" t="n"/>
      <c r="GL238" s="359" t="n"/>
      <c r="GM238" s="359" t="n"/>
      <c r="GN238" s="359" t="n"/>
      <c r="GO238" s="359" t="n"/>
      <c r="GP238" s="359" t="n"/>
      <c r="GQ238" s="359" t="n"/>
      <c r="GR238" s="359" t="n"/>
      <c r="GS238" s="359" t="n"/>
      <c r="GT238" s="359" t="n"/>
      <c r="GU238" s="359" t="n"/>
      <c r="GV238" s="359" t="n"/>
      <c r="GW238" s="359" t="n"/>
      <c r="GX238" s="359" t="n">
        <v>0</v>
      </c>
    </row>
    <row r="240">
      <c r="A240" s="360" t="n">
        <v>50</v>
      </c>
      <c r="B240" s="360" t="n">
        <v>0</v>
      </c>
      <c r="C240" s="360" t="n">
        <v>0</v>
      </c>
      <c r="D240" s="360" t="n">
        <v>1</v>
      </c>
      <c r="E240" s="360" t="n">
        <v>201</v>
      </c>
      <c r="F240" s="360">
        <f>ROUND(Source!O238,O240)</f>
        <v/>
      </c>
      <c r="G240" s="360" t="inlineStr">
        <is>
          <t>ПЗ</t>
        </is>
      </c>
      <c r="H240" s="360" t="inlineStr">
        <is>
          <t>Прямые затраты</t>
        </is>
      </c>
      <c r="I240" s="360" t="n"/>
      <c r="J240" s="360" t="n"/>
      <c r="K240" s="360" t="n">
        <v>201</v>
      </c>
      <c r="L240" s="360" t="n">
        <v>1</v>
      </c>
      <c r="M240" s="360" t="n">
        <v>3</v>
      </c>
      <c r="N240" s="360" t="inlineStr"/>
      <c r="O240" s="360" t="n">
        <v>0</v>
      </c>
      <c r="P240" s="360" t="n"/>
      <c r="Q240" s="360" t="n"/>
      <c r="R240" s="360" t="n"/>
      <c r="S240" s="360" t="n"/>
      <c r="T240" s="360" t="n"/>
      <c r="U240" s="360" t="n"/>
      <c r="V240" s="360" t="n"/>
      <c r="W240" s="360" t="n">
        <v>0</v>
      </c>
      <c r="X240" s="360" t="n">
        <v>1</v>
      </c>
      <c r="Y240" s="360" t="n">
        <v>0</v>
      </c>
      <c r="Z240" s="360" t="n"/>
      <c r="AA240" s="360" t="n"/>
      <c r="AB240" s="360" t="n"/>
    </row>
    <row r="241">
      <c r="A241" s="360" t="n">
        <v>50</v>
      </c>
      <c r="B241" s="360" t="n">
        <v>0</v>
      </c>
      <c r="C241" s="360" t="n">
        <v>0</v>
      </c>
      <c r="D241" s="360" t="n">
        <v>1</v>
      </c>
      <c r="E241" s="360" t="n">
        <v>202</v>
      </c>
      <c r="F241" s="360">
        <f>ROUND(Source!P238,O241)</f>
        <v/>
      </c>
      <c r="G241" s="360" t="inlineStr">
        <is>
          <t>СтМатОб</t>
        </is>
      </c>
      <c r="H241" s="360" t="inlineStr">
        <is>
          <t>Стоимость материальных ресурсов (всего)</t>
        </is>
      </c>
      <c r="I241" s="360" t="n"/>
      <c r="J241" s="360" t="n"/>
      <c r="K241" s="360" t="n">
        <v>202</v>
      </c>
      <c r="L241" s="360" t="n">
        <v>2</v>
      </c>
      <c r="M241" s="360" t="n">
        <v>3</v>
      </c>
      <c r="N241" s="360" t="inlineStr"/>
      <c r="O241" s="360" t="n">
        <v>0</v>
      </c>
      <c r="P241" s="360" t="n"/>
      <c r="Q241" s="360" t="n"/>
      <c r="R241" s="360" t="n"/>
      <c r="S241" s="360" t="n"/>
      <c r="T241" s="360" t="n"/>
      <c r="U241" s="360" t="n"/>
      <c r="V241" s="360" t="n"/>
      <c r="W241" s="360" t="n">
        <v>0</v>
      </c>
      <c r="X241" s="360" t="n">
        <v>1</v>
      </c>
      <c r="Y241" s="360" t="n">
        <v>0</v>
      </c>
      <c r="Z241" s="360" t="n"/>
      <c r="AA241" s="360" t="n"/>
      <c r="AB241" s="360" t="n"/>
    </row>
    <row r="242">
      <c r="A242" s="360" t="n">
        <v>50</v>
      </c>
      <c r="B242" s="360" t="n">
        <v>0</v>
      </c>
      <c r="C242" s="360" t="n">
        <v>0</v>
      </c>
      <c r="D242" s="360" t="n">
        <v>1</v>
      </c>
      <c r="E242" s="360" t="n">
        <v>222</v>
      </c>
      <c r="F242" s="360">
        <f>ROUND(Source!AO238,O242)</f>
        <v/>
      </c>
      <c r="G242" s="360" t="inlineStr">
        <is>
          <t>СтМатОбЗак</t>
        </is>
      </c>
      <c r="H242" s="360" t="inlineStr">
        <is>
          <t>Стоимость материалов и оборудования заказчика</t>
        </is>
      </c>
      <c r="I242" s="360" t="n"/>
      <c r="J242" s="360" t="n"/>
      <c r="K242" s="360" t="n">
        <v>222</v>
      </c>
      <c r="L242" s="360" t="n">
        <v>3</v>
      </c>
      <c r="M242" s="360" t="n">
        <v>3</v>
      </c>
      <c r="N242" s="360" t="inlineStr"/>
      <c r="O242" s="360" t="n">
        <v>0</v>
      </c>
      <c r="P242" s="360" t="n"/>
      <c r="Q242" s="360" t="n"/>
      <c r="R242" s="360" t="n"/>
      <c r="S242" s="360" t="n"/>
      <c r="T242" s="360" t="n"/>
      <c r="U242" s="360" t="n"/>
      <c r="V242" s="360" t="n"/>
      <c r="W242" s="360" t="n">
        <v>0</v>
      </c>
      <c r="X242" s="360" t="n">
        <v>1</v>
      </c>
      <c r="Y242" s="360" t="n">
        <v>0</v>
      </c>
      <c r="Z242" s="360" t="n"/>
      <c r="AA242" s="360" t="n"/>
      <c r="AB242" s="360" t="n"/>
    </row>
    <row r="243">
      <c r="A243" s="360" t="n">
        <v>50</v>
      </c>
      <c r="B243" s="360" t="n">
        <v>0</v>
      </c>
      <c r="C243" s="360" t="n">
        <v>0</v>
      </c>
      <c r="D243" s="360" t="n">
        <v>1</v>
      </c>
      <c r="E243" s="360" t="n">
        <v>225</v>
      </c>
      <c r="F243" s="360">
        <f>ROUND(Source!AV238,O243)</f>
        <v/>
      </c>
      <c r="G243" s="360" t="inlineStr">
        <is>
          <t>СтМатОбПод</t>
        </is>
      </c>
      <c r="H243" s="360" t="inlineStr">
        <is>
          <t>Стоимость материалов и оборудования подрядчика</t>
        </is>
      </c>
      <c r="I243" s="360" t="n"/>
      <c r="J243" s="360" t="n"/>
      <c r="K243" s="360" t="n">
        <v>225</v>
      </c>
      <c r="L243" s="360" t="n">
        <v>4</v>
      </c>
      <c r="M243" s="360" t="n">
        <v>3</v>
      </c>
      <c r="N243" s="360" t="inlineStr"/>
      <c r="O243" s="360" t="n">
        <v>0</v>
      </c>
      <c r="P243" s="360" t="n"/>
      <c r="Q243" s="360" t="n"/>
      <c r="R243" s="360" t="n"/>
      <c r="S243" s="360" t="n"/>
      <c r="T243" s="360" t="n"/>
      <c r="U243" s="360" t="n"/>
      <c r="V243" s="360" t="n"/>
      <c r="W243" s="360" t="n">
        <v>0</v>
      </c>
      <c r="X243" s="360" t="n">
        <v>1</v>
      </c>
      <c r="Y243" s="360" t="n">
        <v>0</v>
      </c>
      <c r="Z243" s="360" t="n"/>
      <c r="AA243" s="360" t="n"/>
      <c r="AB243" s="360" t="n"/>
    </row>
    <row r="244">
      <c r="A244" s="360" t="n">
        <v>50</v>
      </c>
      <c r="B244" s="360" t="n">
        <v>0</v>
      </c>
      <c r="C244" s="360" t="n">
        <v>0</v>
      </c>
      <c r="D244" s="360" t="n">
        <v>1</v>
      </c>
      <c r="E244" s="360" t="n">
        <v>226</v>
      </c>
      <c r="F244" s="360">
        <f>ROUND(Source!AW238,O244)</f>
        <v/>
      </c>
      <c r="G244" s="360" t="inlineStr">
        <is>
          <t>СтМат</t>
        </is>
      </c>
      <c r="H244" s="360" t="inlineStr">
        <is>
          <t>Стоимость материалов (всего)</t>
        </is>
      </c>
      <c r="I244" s="360" t="n"/>
      <c r="J244" s="360" t="n"/>
      <c r="K244" s="360" t="n">
        <v>226</v>
      </c>
      <c r="L244" s="360" t="n">
        <v>5</v>
      </c>
      <c r="M244" s="360" t="n">
        <v>3</v>
      </c>
      <c r="N244" s="360" t="inlineStr"/>
      <c r="O244" s="360" t="n">
        <v>0</v>
      </c>
      <c r="P244" s="360" t="n"/>
      <c r="Q244" s="360" t="n"/>
      <c r="R244" s="360" t="n"/>
      <c r="S244" s="360" t="n"/>
      <c r="T244" s="360" t="n"/>
      <c r="U244" s="360" t="n"/>
      <c r="V244" s="360" t="n"/>
      <c r="W244" s="360" t="n">
        <v>0</v>
      </c>
      <c r="X244" s="360" t="n">
        <v>1</v>
      </c>
      <c r="Y244" s="360" t="n">
        <v>0</v>
      </c>
      <c r="Z244" s="360" t="n"/>
      <c r="AA244" s="360" t="n"/>
      <c r="AB244" s="360" t="n"/>
    </row>
    <row r="245">
      <c r="A245" s="360" t="n">
        <v>50</v>
      </c>
      <c r="B245" s="360" t="n">
        <v>0</v>
      </c>
      <c r="C245" s="360" t="n">
        <v>0</v>
      </c>
      <c r="D245" s="360" t="n">
        <v>1</v>
      </c>
      <c r="E245" s="360" t="n">
        <v>227</v>
      </c>
      <c r="F245" s="360">
        <f>ROUND(Source!AX238,O245)</f>
        <v/>
      </c>
      <c r="G245" s="360" t="inlineStr">
        <is>
          <t>СтМатЗак</t>
        </is>
      </c>
      <c r="H245" s="360" t="inlineStr">
        <is>
          <t>Стоимость материалов заказчика</t>
        </is>
      </c>
      <c r="I245" s="360" t="n"/>
      <c r="J245" s="360" t="n"/>
      <c r="K245" s="360" t="n">
        <v>227</v>
      </c>
      <c r="L245" s="360" t="n">
        <v>6</v>
      </c>
      <c r="M245" s="360" t="n">
        <v>3</v>
      </c>
      <c r="N245" s="360" t="inlineStr"/>
      <c r="O245" s="360" t="n">
        <v>0</v>
      </c>
      <c r="P245" s="360" t="n"/>
      <c r="Q245" s="360" t="n"/>
      <c r="R245" s="360" t="n"/>
      <c r="S245" s="360" t="n"/>
      <c r="T245" s="360" t="n"/>
      <c r="U245" s="360" t="n"/>
      <c r="V245" s="360" t="n"/>
      <c r="W245" s="360" t="n">
        <v>0</v>
      </c>
      <c r="X245" s="360" t="n">
        <v>1</v>
      </c>
      <c r="Y245" s="360" t="n">
        <v>0</v>
      </c>
      <c r="Z245" s="360" t="n"/>
      <c r="AA245" s="360" t="n"/>
      <c r="AB245" s="360" t="n"/>
    </row>
    <row r="246">
      <c r="A246" s="360" t="n">
        <v>50</v>
      </c>
      <c r="B246" s="360" t="n">
        <v>0</v>
      </c>
      <c r="C246" s="360" t="n">
        <v>0</v>
      </c>
      <c r="D246" s="360" t="n">
        <v>1</v>
      </c>
      <c r="E246" s="360" t="n">
        <v>228</v>
      </c>
      <c r="F246" s="360">
        <f>ROUND(Source!AY238,O246)</f>
        <v/>
      </c>
      <c r="G246" s="360" t="inlineStr">
        <is>
          <t>СтМатПод</t>
        </is>
      </c>
      <c r="H246" s="360" t="inlineStr">
        <is>
          <t>Стоимость материалов подрядчика</t>
        </is>
      </c>
      <c r="I246" s="360" t="n"/>
      <c r="J246" s="360" t="n"/>
      <c r="K246" s="360" t="n">
        <v>228</v>
      </c>
      <c r="L246" s="360" t="n">
        <v>7</v>
      </c>
      <c r="M246" s="360" t="n">
        <v>3</v>
      </c>
      <c r="N246" s="360" t="inlineStr"/>
      <c r="O246" s="360" t="n">
        <v>0</v>
      </c>
      <c r="P246" s="360" t="n"/>
      <c r="Q246" s="360" t="n"/>
      <c r="R246" s="360" t="n"/>
      <c r="S246" s="360" t="n"/>
      <c r="T246" s="360" t="n"/>
      <c r="U246" s="360" t="n"/>
      <c r="V246" s="360" t="n"/>
      <c r="W246" s="360" t="n">
        <v>0</v>
      </c>
      <c r="X246" s="360" t="n">
        <v>1</v>
      </c>
      <c r="Y246" s="360" t="n">
        <v>0</v>
      </c>
      <c r="Z246" s="360" t="n"/>
      <c r="AA246" s="360" t="n"/>
      <c r="AB246" s="360" t="n"/>
    </row>
    <row r="247">
      <c r="A247" s="360" t="n">
        <v>50</v>
      </c>
      <c r="B247" s="360" t="n">
        <v>0</v>
      </c>
      <c r="C247" s="360" t="n">
        <v>0</v>
      </c>
      <c r="D247" s="360" t="n">
        <v>1</v>
      </c>
      <c r="E247" s="360" t="n">
        <v>216</v>
      </c>
      <c r="F247" s="360">
        <f>ROUND(Source!AP238,O247)</f>
        <v/>
      </c>
      <c r="G247" s="360" t="inlineStr">
        <is>
          <t>Оборуд</t>
        </is>
      </c>
      <c r="H247" s="360" t="inlineStr">
        <is>
          <t>Стоимость оборудования (всего)</t>
        </is>
      </c>
      <c r="I247" s="360" t="n"/>
      <c r="J247" s="360" t="n"/>
      <c r="K247" s="360" t="n">
        <v>216</v>
      </c>
      <c r="L247" s="360" t="n">
        <v>8</v>
      </c>
      <c r="M247" s="360" t="n">
        <v>3</v>
      </c>
      <c r="N247" s="360" t="inlineStr"/>
      <c r="O247" s="360" t="n">
        <v>0</v>
      </c>
      <c r="P247" s="360" t="n"/>
      <c r="Q247" s="360" t="n"/>
      <c r="R247" s="360" t="n"/>
      <c r="S247" s="360" t="n"/>
      <c r="T247" s="360" t="n"/>
      <c r="U247" s="360" t="n"/>
      <c r="V247" s="360" t="n"/>
      <c r="W247" s="360" t="n">
        <v>0</v>
      </c>
      <c r="X247" s="360" t="n">
        <v>1</v>
      </c>
      <c r="Y247" s="360" t="n">
        <v>0</v>
      </c>
      <c r="Z247" s="360" t="n"/>
      <c r="AA247" s="360" t="n"/>
      <c r="AB247" s="360" t="n"/>
    </row>
    <row r="248">
      <c r="A248" s="360" t="n">
        <v>50</v>
      </c>
      <c r="B248" s="360" t="n">
        <v>0</v>
      </c>
      <c r="C248" s="360" t="n">
        <v>0</v>
      </c>
      <c r="D248" s="360" t="n">
        <v>1</v>
      </c>
      <c r="E248" s="360" t="n">
        <v>223</v>
      </c>
      <c r="F248" s="360">
        <f>ROUND(Source!AQ238,O248)</f>
        <v/>
      </c>
      <c r="G248" s="360" t="inlineStr">
        <is>
          <t>ОборудЗак</t>
        </is>
      </c>
      <c r="H248" s="360" t="inlineStr">
        <is>
          <t>Стоимость оборудования заказчика</t>
        </is>
      </c>
      <c r="I248" s="360" t="n"/>
      <c r="J248" s="360" t="n"/>
      <c r="K248" s="360" t="n">
        <v>223</v>
      </c>
      <c r="L248" s="360" t="n">
        <v>9</v>
      </c>
      <c r="M248" s="360" t="n">
        <v>3</v>
      </c>
      <c r="N248" s="360" t="inlineStr"/>
      <c r="O248" s="360" t="n">
        <v>0</v>
      </c>
      <c r="P248" s="360" t="n"/>
      <c r="Q248" s="360" t="n"/>
      <c r="R248" s="360" t="n"/>
      <c r="S248" s="360" t="n"/>
      <c r="T248" s="360" t="n"/>
      <c r="U248" s="360" t="n"/>
      <c r="V248" s="360" t="n"/>
      <c r="W248" s="360" t="n">
        <v>0</v>
      </c>
      <c r="X248" s="360" t="n">
        <v>1</v>
      </c>
      <c r="Y248" s="360" t="n">
        <v>0</v>
      </c>
      <c r="Z248" s="360" t="n"/>
      <c r="AA248" s="360" t="n"/>
      <c r="AB248" s="360" t="n"/>
    </row>
    <row r="249">
      <c r="A249" s="360" t="n">
        <v>50</v>
      </c>
      <c r="B249" s="360" t="n">
        <v>0</v>
      </c>
      <c r="C249" s="360" t="n">
        <v>0</v>
      </c>
      <c r="D249" s="360" t="n">
        <v>1</v>
      </c>
      <c r="E249" s="360" t="n">
        <v>229</v>
      </c>
      <c r="F249" s="360">
        <f>ROUND(Source!AZ238,O249)</f>
        <v/>
      </c>
      <c r="G249" s="360" t="inlineStr">
        <is>
          <t>ОборудПод</t>
        </is>
      </c>
      <c r="H249" s="360" t="inlineStr">
        <is>
          <t>Стоимость оборудования подрядчика</t>
        </is>
      </c>
      <c r="I249" s="360" t="n"/>
      <c r="J249" s="360" t="n"/>
      <c r="K249" s="360" t="n">
        <v>229</v>
      </c>
      <c r="L249" s="360" t="n">
        <v>10</v>
      </c>
      <c r="M249" s="360" t="n">
        <v>3</v>
      </c>
      <c r="N249" s="360" t="inlineStr"/>
      <c r="O249" s="360" t="n">
        <v>0</v>
      </c>
      <c r="P249" s="360" t="n"/>
      <c r="Q249" s="360" t="n"/>
      <c r="R249" s="360" t="n"/>
      <c r="S249" s="360" t="n"/>
      <c r="T249" s="360" t="n"/>
      <c r="U249" s="360" t="n"/>
      <c r="V249" s="360" t="n"/>
      <c r="W249" s="360" t="n">
        <v>0</v>
      </c>
      <c r="X249" s="360" t="n">
        <v>1</v>
      </c>
      <c r="Y249" s="360" t="n">
        <v>0</v>
      </c>
      <c r="Z249" s="360" t="n"/>
      <c r="AA249" s="360" t="n"/>
      <c r="AB249" s="360" t="n"/>
    </row>
    <row r="250">
      <c r="A250" s="360" t="n">
        <v>50</v>
      </c>
      <c r="B250" s="360" t="n">
        <v>0</v>
      </c>
      <c r="C250" s="360" t="n">
        <v>0</v>
      </c>
      <c r="D250" s="360" t="n">
        <v>1</v>
      </c>
      <c r="E250" s="360" t="n">
        <v>203</v>
      </c>
      <c r="F250" s="360">
        <f>ROUND(Source!Q238,O250)</f>
        <v/>
      </c>
      <c r="G250" s="360" t="inlineStr">
        <is>
          <t>ЭММ</t>
        </is>
      </c>
      <c r="H250" s="360" t="inlineStr">
        <is>
          <t>Эксплуатация машин</t>
        </is>
      </c>
      <c r="I250" s="360" t="n"/>
      <c r="J250" s="360" t="n"/>
      <c r="K250" s="360" t="n">
        <v>203</v>
      </c>
      <c r="L250" s="360" t="n">
        <v>11</v>
      </c>
      <c r="M250" s="360" t="n">
        <v>3</v>
      </c>
      <c r="N250" s="360" t="inlineStr"/>
      <c r="O250" s="360" t="n">
        <v>0</v>
      </c>
      <c r="P250" s="360" t="n"/>
      <c r="Q250" s="360" t="n"/>
      <c r="R250" s="360" t="n"/>
      <c r="S250" s="360" t="n"/>
      <c r="T250" s="360" t="n"/>
      <c r="U250" s="360" t="n"/>
      <c r="V250" s="360" t="n"/>
      <c r="W250" s="360" t="n">
        <v>0</v>
      </c>
      <c r="X250" s="360" t="n">
        <v>1</v>
      </c>
      <c r="Y250" s="360" t="n">
        <v>0</v>
      </c>
      <c r="Z250" s="360" t="n"/>
      <c r="AA250" s="360" t="n"/>
      <c r="AB250" s="360" t="n"/>
    </row>
    <row r="251">
      <c r="A251" s="360" t="n">
        <v>50</v>
      </c>
      <c r="B251" s="360" t="n">
        <v>0</v>
      </c>
      <c r="C251" s="360" t="n">
        <v>0</v>
      </c>
      <c r="D251" s="360" t="n">
        <v>1</v>
      </c>
      <c r="E251" s="360" t="n">
        <v>231</v>
      </c>
      <c r="F251" s="360">
        <f>ROUND(Source!BB238,O251)</f>
        <v/>
      </c>
      <c r="G251" s="360" t="inlineStr">
        <is>
          <t>ЭММсНРиСП</t>
        </is>
      </c>
      <c r="H251" s="360" t="inlineStr">
        <is>
          <t>Эксплуатация машин по ТСН-2001.16</t>
        </is>
      </c>
      <c r="I251" s="360" t="n"/>
      <c r="J251" s="360" t="n"/>
      <c r="K251" s="360" t="n">
        <v>231</v>
      </c>
      <c r="L251" s="360" t="n">
        <v>12</v>
      </c>
      <c r="M251" s="360" t="n">
        <v>3</v>
      </c>
      <c r="N251" s="360" t="inlineStr"/>
      <c r="O251" s="360" t="n">
        <v>0</v>
      </c>
      <c r="P251" s="360" t="n"/>
      <c r="Q251" s="360" t="n"/>
      <c r="R251" s="360" t="n"/>
      <c r="S251" s="360" t="n"/>
      <c r="T251" s="360" t="n"/>
      <c r="U251" s="360" t="n"/>
      <c r="V251" s="360" t="n"/>
      <c r="W251" s="360" t="n">
        <v>0</v>
      </c>
      <c r="X251" s="360" t="n">
        <v>1</v>
      </c>
      <c r="Y251" s="360" t="n">
        <v>0</v>
      </c>
      <c r="Z251" s="360" t="n"/>
      <c r="AA251" s="360" t="n"/>
      <c r="AB251" s="360" t="n"/>
    </row>
    <row r="252">
      <c r="A252" s="360" t="n">
        <v>50</v>
      </c>
      <c r="B252" s="360" t="n">
        <v>0</v>
      </c>
      <c r="C252" s="360" t="n">
        <v>0</v>
      </c>
      <c r="D252" s="360" t="n">
        <v>1</v>
      </c>
      <c r="E252" s="360" t="n">
        <v>204</v>
      </c>
      <c r="F252" s="360">
        <f>ROUND(Source!R238,O252)</f>
        <v/>
      </c>
      <c r="G252" s="360" t="inlineStr">
        <is>
          <t>ЗПМ</t>
        </is>
      </c>
      <c r="H252" s="360" t="inlineStr">
        <is>
          <t>ЗП машинистов</t>
        </is>
      </c>
      <c r="I252" s="360" t="n"/>
      <c r="J252" s="360" t="n"/>
      <c r="K252" s="360" t="n">
        <v>204</v>
      </c>
      <c r="L252" s="360" t="n">
        <v>13</v>
      </c>
      <c r="M252" s="360" t="n">
        <v>3</v>
      </c>
      <c r="N252" s="360" t="inlineStr"/>
      <c r="O252" s="360" t="n">
        <v>0</v>
      </c>
      <c r="P252" s="360" t="n"/>
      <c r="Q252" s="360" t="n"/>
      <c r="R252" s="360" t="n"/>
      <c r="S252" s="360" t="n"/>
      <c r="T252" s="360" t="n"/>
      <c r="U252" s="360" t="n"/>
      <c r="V252" s="360" t="n"/>
      <c r="W252" s="360" t="n">
        <v>0</v>
      </c>
      <c r="X252" s="360" t="n">
        <v>1</v>
      </c>
      <c r="Y252" s="360" t="n">
        <v>0</v>
      </c>
      <c r="Z252" s="360" t="n"/>
      <c r="AA252" s="360" t="n"/>
      <c r="AB252" s="360" t="n"/>
    </row>
    <row r="253">
      <c r="A253" s="360" t="n">
        <v>50</v>
      </c>
      <c r="B253" s="360" t="n">
        <v>0</v>
      </c>
      <c r="C253" s="360" t="n">
        <v>0</v>
      </c>
      <c r="D253" s="360" t="n">
        <v>1</v>
      </c>
      <c r="E253" s="360" t="n">
        <v>205</v>
      </c>
      <c r="F253" s="360">
        <f>ROUND(Source!S238,O253)</f>
        <v/>
      </c>
      <c r="G253" s="360" t="inlineStr">
        <is>
          <t>ОЗП</t>
        </is>
      </c>
      <c r="H253" s="360" t="inlineStr">
        <is>
          <t>Основная ЗП рабочих</t>
        </is>
      </c>
      <c r="I253" s="360" t="n"/>
      <c r="J253" s="360" t="n"/>
      <c r="K253" s="360" t="n">
        <v>205</v>
      </c>
      <c r="L253" s="360" t="n">
        <v>14</v>
      </c>
      <c r="M253" s="360" t="n">
        <v>3</v>
      </c>
      <c r="N253" s="360" t="inlineStr"/>
      <c r="O253" s="360" t="n">
        <v>0</v>
      </c>
      <c r="P253" s="360" t="n"/>
      <c r="Q253" s="360" t="n"/>
      <c r="R253" s="360" t="n"/>
      <c r="S253" s="360" t="n"/>
      <c r="T253" s="360" t="n"/>
      <c r="U253" s="360" t="n"/>
      <c r="V253" s="360" t="n"/>
      <c r="W253" s="360" t="n">
        <v>0</v>
      </c>
      <c r="X253" s="360" t="n">
        <v>1</v>
      </c>
      <c r="Y253" s="360" t="n">
        <v>0</v>
      </c>
      <c r="Z253" s="360" t="n"/>
      <c r="AA253" s="360" t="n"/>
      <c r="AB253" s="360" t="n"/>
    </row>
    <row r="254">
      <c r="A254" s="360" t="n">
        <v>50</v>
      </c>
      <c r="B254" s="360" t="n">
        <v>0</v>
      </c>
      <c r="C254" s="360" t="n">
        <v>0</v>
      </c>
      <c r="D254" s="360" t="n">
        <v>1</v>
      </c>
      <c r="E254" s="360" t="n">
        <v>232</v>
      </c>
      <c r="F254" s="360">
        <f>ROUND(Source!BC238,O254)</f>
        <v/>
      </c>
      <c r="G254" s="360" t="inlineStr">
        <is>
          <t>ОЗПсНРиСП</t>
        </is>
      </c>
      <c r="H254" s="360" t="inlineStr">
        <is>
          <t>Основная ЗП рабочих по ТСН-2001.16</t>
        </is>
      </c>
      <c r="I254" s="360" t="n"/>
      <c r="J254" s="360" t="n"/>
      <c r="K254" s="360" t="n">
        <v>232</v>
      </c>
      <c r="L254" s="360" t="n">
        <v>15</v>
      </c>
      <c r="M254" s="360" t="n">
        <v>3</v>
      </c>
      <c r="N254" s="360" t="inlineStr"/>
      <c r="O254" s="360" t="n">
        <v>0</v>
      </c>
      <c r="P254" s="360" t="n"/>
      <c r="Q254" s="360" t="n"/>
      <c r="R254" s="360" t="n"/>
      <c r="S254" s="360" t="n"/>
      <c r="T254" s="360" t="n"/>
      <c r="U254" s="360" t="n"/>
      <c r="V254" s="360" t="n"/>
      <c r="W254" s="360" t="n">
        <v>0</v>
      </c>
      <c r="X254" s="360" t="n">
        <v>1</v>
      </c>
      <c r="Y254" s="360" t="n">
        <v>0</v>
      </c>
      <c r="Z254" s="360" t="n"/>
      <c r="AA254" s="360" t="n"/>
      <c r="AB254" s="360" t="n"/>
    </row>
    <row r="255">
      <c r="A255" s="360" t="n">
        <v>50</v>
      </c>
      <c r="B255" s="360" t="n">
        <v>0</v>
      </c>
      <c r="C255" s="360" t="n">
        <v>0</v>
      </c>
      <c r="D255" s="360" t="n">
        <v>1</v>
      </c>
      <c r="E255" s="360" t="n">
        <v>214</v>
      </c>
      <c r="F255" s="360">
        <f>ROUND(Source!AS238,O255)</f>
        <v/>
      </c>
      <c r="G255" s="360" t="inlineStr">
        <is>
          <t>Строит</t>
        </is>
      </c>
      <c r="H255" s="360" t="inlineStr">
        <is>
          <t>Строительные работы с НР и СП</t>
        </is>
      </c>
      <c r="I255" s="360" t="n"/>
      <c r="J255" s="360" t="n"/>
      <c r="K255" s="360" t="n">
        <v>214</v>
      </c>
      <c r="L255" s="360" t="n">
        <v>16</v>
      </c>
      <c r="M255" s="360" t="n">
        <v>3</v>
      </c>
      <c r="N255" s="360" t="inlineStr"/>
      <c r="O255" s="360" t="n">
        <v>0</v>
      </c>
      <c r="P255" s="360" t="n"/>
      <c r="Q255" s="360" t="n"/>
      <c r="R255" s="360" t="n"/>
      <c r="S255" s="360" t="n"/>
      <c r="T255" s="360" t="n"/>
      <c r="U255" s="360" t="n"/>
      <c r="V255" s="360" t="n"/>
      <c r="W255" s="360" t="n">
        <v>0</v>
      </c>
      <c r="X255" s="360" t="n">
        <v>1</v>
      </c>
      <c r="Y255" s="360" t="n">
        <v>0</v>
      </c>
      <c r="Z255" s="360" t="n"/>
      <c r="AA255" s="360" t="n"/>
      <c r="AB255" s="360" t="n"/>
    </row>
    <row r="256">
      <c r="A256" s="360" t="n">
        <v>50</v>
      </c>
      <c r="B256" s="360" t="n">
        <v>0</v>
      </c>
      <c r="C256" s="360" t="n">
        <v>0</v>
      </c>
      <c r="D256" s="360" t="n">
        <v>1</v>
      </c>
      <c r="E256" s="360" t="n">
        <v>215</v>
      </c>
      <c r="F256" s="360">
        <f>ROUND(Source!AT238,O256)</f>
        <v/>
      </c>
      <c r="G256" s="360" t="inlineStr">
        <is>
          <t>Монтаж</t>
        </is>
      </c>
      <c r="H256" s="360" t="inlineStr">
        <is>
          <t>Монтажные работы с НР и СП</t>
        </is>
      </c>
      <c r="I256" s="360" t="n"/>
      <c r="J256" s="360" t="n"/>
      <c r="K256" s="360" t="n">
        <v>215</v>
      </c>
      <c r="L256" s="360" t="n">
        <v>17</v>
      </c>
      <c r="M256" s="360" t="n">
        <v>3</v>
      </c>
      <c r="N256" s="360" t="inlineStr"/>
      <c r="O256" s="360" t="n">
        <v>0</v>
      </c>
      <c r="P256" s="360" t="n"/>
      <c r="Q256" s="360" t="n"/>
      <c r="R256" s="360" t="n"/>
      <c r="S256" s="360" t="n"/>
      <c r="T256" s="360" t="n"/>
      <c r="U256" s="360" t="n"/>
      <c r="V256" s="360" t="n"/>
      <c r="W256" s="360" t="n">
        <v>0</v>
      </c>
      <c r="X256" s="360" t="n">
        <v>1</v>
      </c>
      <c r="Y256" s="360" t="n">
        <v>0</v>
      </c>
      <c r="Z256" s="360" t="n"/>
      <c r="AA256" s="360" t="n"/>
      <c r="AB256" s="360" t="n"/>
    </row>
    <row r="257">
      <c r="A257" s="360" t="n">
        <v>50</v>
      </c>
      <c r="B257" s="360" t="n">
        <v>0</v>
      </c>
      <c r="C257" s="360" t="n">
        <v>0</v>
      </c>
      <c r="D257" s="360" t="n">
        <v>1</v>
      </c>
      <c r="E257" s="360" t="n">
        <v>217</v>
      </c>
      <c r="F257" s="360">
        <f>ROUND(Source!AU238,O257)</f>
        <v/>
      </c>
      <c r="G257" s="360" t="inlineStr">
        <is>
          <t>Прочие</t>
        </is>
      </c>
      <c r="H257" s="360" t="inlineStr">
        <is>
          <t>Прочие работы с НР и СП</t>
        </is>
      </c>
      <c r="I257" s="360" t="n"/>
      <c r="J257" s="360" t="n"/>
      <c r="K257" s="360" t="n">
        <v>217</v>
      </c>
      <c r="L257" s="360" t="n">
        <v>18</v>
      </c>
      <c r="M257" s="360" t="n">
        <v>3</v>
      </c>
      <c r="N257" s="360" t="inlineStr"/>
      <c r="O257" s="360" t="n">
        <v>0</v>
      </c>
      <c r="P257" s="360" t="n"/>
      <c r="Q257" s="360" t="n"/>
      <c r="R257" s="360" t="n"/>
      <c r="S257" s="360" t="n"/>
      <c r="T257" s="360" t="n"/>
      <c r="U257" s="360" t="n"/>
      <c r="V257" s="360" t="n"/>
      <c r="W257" s="360" t="n">
        <v>0</v>
      </c>
      <c r="X257" s="360" t="n">
        <v>1</v>
      </c>
      <c r="Y257" s="360" t="n">
        <v>0</v>
      </c>
      <c r="Z257" s="360" t="n"/>
      <c r="AA257" s="360" t="n"/>
      <c r="AB257" s="360" t="n"/>
    </row>
    <row r="258">
      <c r="A258" s="360" t="n">
        <v>50</v>
      </c>
      <c r="B258" s="360" t="n">
        <v>0</v>
      </c>
      <c r="C258" s="360" t="n">
        <v>0</v>
      </c>
      <c r="D258" s="360" t="n">
        <v>1</v>
      </c>
      <c r="E258" s="360" t="n">
        <v>230</v>
      </c>
      <c r="F258" s="360">
        <f>ROUND(Source!BA238,O258)</f>
        <v/>
      </c>
      <c r="G258" s="360" t="inlineStr">
        <is>
          <t>ПрочиеЗатр</t>
        </is>
      </c>
      <c r="H258" s="360" t="inlineStr">
        <is>
          <t>Прочие затраты по ТСН-2001.16</t>
        </is>
      </c>
      <c r="I258" s="360" t="n"/>
      <c r="J258" s="360" t="n"/>
      <c r="K258" s="360" t="n">
        <v>230</v>
      </c>
      <c r="L258" s="360" t="n">
        <v>19</v>
      </c>
      <c r="M258" s="360" t="n">
        <v>3</v>
      </c>
      <c r="N258" s="360" t="inlineStr"/>
      <c r="O258" s="360" t="n">
        <v>0</v>
      </c>
      <c r="P258" s="360" t="n"/>
      <c r="Q258" s="360" t="n"/>
      <c r="R258" s="360" t="n"/>
      <c r="S258" s="360" t="n"/>
      <c r="T258" s="360" t="n"/>
      <c r="U258" s="360" t="n"/>
      <c r="V258" s="360" t="n"/>
      <c r="W258" s="360" t="n">
        <v>0</v>
      </c>
      <c r="X258" s="360" t="n">
        <v>1</v>
      </c>
      <c r="Y258" s="360" t="n">
        <v>0</v>
      </c>
      <c r="Z258" s="360" t="n"/>
      <c r="AA258" s="360" t="n"/>
      <c r="AB258" s="360" t="n"/>
    </row>
    <row r="259">
      <c r="A259" s="360" t="n">
        <v>50</v>
      </c>
      <c r="B259" s="360" t="n">
        <v>0</v>
      </c>
      <c r="C259" s="360" t="n">
        <v>0</v>
      </c>
      <c r="D259" s="360" t="n">
        <v>1</v>
      </c>
      <c r="E259" s="360" t="n">
        <v>206</v>
      </c>
      <c r="F259" s="360">
        <f>ROUND(Source!T238,O259)</f>
        <v/>
      </c>
      <c r="G259" s="360" t="inlineStr">
        <is>
          <t>ВозврМат</t>
        </is>
      </c>
      <c r="H259" s="360" t="inlineStr">
        <is>
          <t>Возврат материалов</t>
        </is>
      </c>
      <c r="I259" s="360" t="n"/>
      <c r="J259" s="360" t="n"/>
      <c r="K259" s="360" t="n">
        <v>206</v>
      </c>
      <c r="L259" s="360" t="n">
        <v>20</v>
      </c>
      <c r="M259" s="360" t="n">
        <v>3</v>
      </c>
      <c r="N259" s="360" t="inlineStr"/>
      <c r="O259" s="360" t="n">
        <v>0</v>
      </c>
      <c r="P259" s="360" t="n"/>
      <c r="Q259" s="360" t="n"/>
      <c r="R259" s="360" t="n"/>
      <c r="S259" s="360" t="n"/>
      <c r="T259" s="360" t="n"/>
      <c r="U259" s="360" t="n"/>
      <c r="V259" s="360" t="n"/>
      <c r="W259" s="360" t="n">
        <v>0</v>
      </c>
      <c r="X259" s="360" t="n">
        <v>1</v>
      </c>
      <c r="Y259" s="360" t="n">
        <v>0</v>
      </c>
      <c r="Z259" s="360" t="n"/>
      <c r="AA259" s="360" t="n"/>
      <c r="AB259" s="360" t="n"/>
    </row>
    <row r="260">
      <c r="A260" s="360" t="n">
        <v>50</v>
      </c>
      <c r="B260" s="360" t="n">
        <v>0</v>
      </c>
      <c r="C260" s="360" t="n">
        <v>0</v>
      </c>
      <c r="D260" s="360" t="n">
        <v>1</v>
      </c>
      <c r="E260" s="360" t="n">
        <v>207</v>
      </c>
      <c r="F260" s="360">
        <f>ROUND(Source!U238,O260)</f>
        <v/>
      </c>
      <c r="G260" s="360" t="inlineStr">
        <is>
          <t>ТрудСтр</t>
        </is>
      </c>
      <c r="H260" s="360" t="inlineStr">
        <is>
          <t>Трудозатраты строителей</t>
        </is>
      </c>
      <c r="I260" s="360" t="n"/>
      <c r="J260" s="360" t="n"/>
      <c r="K260" s="360" t="n">
        <v>207</v>
      </c>
      <c r="L260" s="360" t="n">
        <v>21</v>
      </c>
      <c r="M260" s="360" t="n">
        <v>3</v>
      </c>
      <c r="N260" s="360" t="inlineStr"/>
      <c r="O260" s="360" t="n">
        <v>7</v>
      </c>
      <c r="P260" s="360" t="n"/>
      <c r="Q260" s="360" t="n"/>
      <c r="R260" s="360" t="n"/>
      <c r="S260" s="360" t="n"/>
      <c r="T260" s="360" t="n"/>
      <c r="U260" s="360" t="n"/>
      <c r="V260" s="360" t="n"/>
      <c r="W260" s="360" t="n">
        <v>0</v>
      </c>
      <c r="X260" s="360" t="n">
        <v>1</v>
      </c>
      <c r="Y260" s="360" t="n">
        <v>0</v>
      </c>
      <c r="Z260" s="360" t="n"/>
      <c r="AA260" s="360" t="n"/>
      <c r="AB260" s="360" t="n"/>
    </row>
    <row r="261">
      <c r="A261" s="360" t="n">
        <v>50</v>
      </c>
      <c r="B261" s="360" t="n">
        <v>0</v>
      </c>
      <c r="C261" s="360" t="n">
        <v>0</v>
      </c>
      <c r="D261" s="360" t="n">
        <v>1</v>
      </c>
      <c r="E261" s="360" t="n">
        <v>208</v>
      </c>
      <c r="F261" s="360">
        <f>ROUND(Source!V238,O261)</f>
        <v/>
      </c>
      <c r="G261" s="360" t="inlineStr">
        <is>
          <t>ТрудМаш</t>
        </is>
      </c>
      <c r="H261" s="360" t="inlineStr">
        <is>
          <t>Трудозатраты машинистов</t>
        </is>
      </c>
      <c r="I261" s="360" t="n"/>
      <c r="J261" s="360" t="n"/>
      <c r="K261" s="360" t="n">
        <v>208</v>
      </c>
      <c r="L261" s="360" t="n">
        <v>22</v>
      </c>
      <c r="M261" s="360" t="n">
        <v>3</v>
      </c>
      <c r="N261" s="360" t="inlineStr"/>
      <c r="O261" s="360" t="n">
        <v>7</v>
      </c>
      <c r="P261" s="360" t="n"/>
      <c r="Q261" s="360" t="n"/>
      <c r="R261" s="360" t="n"/>
      <c r="S261" s="360" t="n"/>
      <c r="T261" s="360" t="n"/>
      <c r="U261" s="360" t="n"/>
      <c r="V261" s="360" t="n"/>
      <c r="W261" s="360" t="n">
        <v>0</v>
      </c>
      <c r="X261" s="360" t="n">
        <v>1</v>
      </c>
      <c r="Y261" s="360" t="n">
        <v>0</v>
      </c>
      <c r="Z261" s="360" t="n"/>
      <c r="AA261" s="360" t="n"/>
      <c r="AB261" s="360" t="n"/>
    </row>
    <row r="262">
      <c r="A262" s="360" t="n">
        <v>50</v>
      </c>
      <c r="B262" s="360" t="n">
        <v>0</v>
      </c>
      <c r="C262" s="360" t="n">
        <v>0</v>
      </c>
      <c r="D262" s="360" t="n">
        <v>1</v>
      </c>
      <c r="E262" s="360" t="n">
        <v>209</v>
      </c>
      <c r="F262" s="360">
        <f>ROUND(Source!W238,O262)</f>
        <v/>
      </c>
      <c r="G262" s="360" t="inlineStr">
        <is>
          <t>ТранспМат</t>
        </is>
      </c>
      <c r="H262" s="360" t="inlineStr">
        <is>
          <t>Транспорт материалов</t>
        </is>
      </c>
      <c r="I262" s="360" t="n"/>
      <c r="J262" s="360" t="n"/>
      <c r="K262" s="360" t="n">
        <v>209</v>
      </c>
      <c r="L262" s="360" t="n">
        <v>23</v>
      </c>
      <c r="M262" s="360" t="n">
        <v>3</v>
      </c>
      <c r="N262" s="360" t="inlineStr"/>
      <c r="O262" s="360" t="n">
        <v>0</v>
      </c>
      <c r="P262" s="360" t="n"/>
      <c r="Q262" s="360" t="n"/>
      <c r="R262" s="360" t="n"/>
      <c r="S262" s="360" t="n"/>
      <c r="T262" s="360" t="n"/>
      <c r="U262" s="360" t="n"/>
      <c r="V262" s="360" t="n"/>
      <c r="W262" s="360" t="n">
        <v>0</v>
      </c>
      <c r="X262" s="360" t="n">
        <v>1</v>
      </c>
      <c r="Y262" s="360" t="n">
        <v>0</v>
      </c>
      <c r="Z262" s="360" t="n"/>
      <c r="AA262" s="360" t="n"/>
      <c r="AB262" s="360" t="n"/>
    </row>
    <row r="263">
      <c r="A263" s="360" t="n">
        <v>50</v>
      </c>
      <c r="B263" s="360" t="n">
        <v>0</v>
      </c>
      <c r="C263" s="360" t="n">
        <v>0</v>
      </c>
      <c r="D263" s="360" t="n">
        <v>1</v>
      </c>
      <c r="E263" s="360" t="n">
        <v>233</v>
      </c>
      <c r="F263" s="360">
        <f>ROUND(Source!BD238,O263)</f>
        <v/>
      </c>
      <c r="G263" s="360" t="inlineStr">
        <is>
          <t>Перевозка</t>
        </is>
      </c>
      <c r="H263" s="360" t="inlineStr">
        <is>
          <t>Перевозка грузов</t>
        </is>
      </c>
      <c r="I263" s="360" t="n"/>
      <c r="J263" s="360" t="n"/>
      <c r="K263" s="360" t="n">
        <v>233</v>
      </c>
      <c r="L263" s="360" t="n">
        <v>24</v>
      </c>
      <c r="M263" s="360" t="n">
        <v>3</v>
      </c>
      <c r="N263" s="360" t="inlineStr"/>
      <c r="O263" s="360" t="n">
        <v>0</v>
      </c>
      <c r="P263" s="360" t="n"/>
      <c r="Q263" s="360" t="n"/>
      <c r="R263" s="360" t="n"/>
      <c r="S263" s="360" t="n"/>
      <c r="T263" s="360" t="n"/>
      <c r="U263" s="360" t="n"/>
      <c r="V263" s="360" t="n"/>
      <c r="W263" s="360" t="n">
        <v>0</v>
      </c>
      <c r="X263" s="360" t="n">
        <v>1</v>
      </c>
      <c r="Y263" s="360" t="n">
        <v>0</v>
      </c>
      <c r="Z263" s="360" t="n"/>
      <c r="AA263" s="360" t="n"/>
      <c r="AB263" s="360" t="n"/>
    </row>
    <row r="264">
      <c r="A264" s="360" t="n">
        <v>50</v>
      </c>
      <c r="B264" s="360" t="n">
        <v>0</v>
      </c>
      <c r="C264" s="360" t="n">
        <v>0</v>
      </c>
      <c r="D264" s="360" t="n">
        <v>1</v>
      </c>
      <c r="E264" s="360" t="n">
        <v>210</v>
      </c>
      <c r="F264" s="360">
        <f>ROUND(Source!X238,O264)</f>
        <v/>
      </c>
      <c r="G264" s="360" t="inlineStr">
        <is>
          <t>НР</t>
        </is>
      </c>
      <c r="H264" s="360" t="inlineStr">
        <is>
          <t>Накладные расходы</t>
        </is>
      </c>
      <c r="I264" s="360" t="n"/>
      <c r="J264" s="360" t="n"/>
      <c r="K264" s="360" t="n">
        <v>210</v>
      </c>
      <c r="L264" s="360" t="n">
        <v>25</v>
      </c>
      <c r="M264" s="360" t="n">
        <v>3</v>
      </c>
      <c r="N264" s="360" t="inlineStr"/>
      <c r="O264" s="360" t="n">
        <v>0</v>
      </c>
      <c r="P264" s="360" t="n"/>
      <c r="Q264" s="360" t="n"/>
      <c r="R264" s="360" t="n"/>
      <c r="S264" s="360" t="n"/>
      <c r="T264" s="360" t="n"/>
      <c r="U264" s="360" t="n"/>
      <c r="V264" s="360" t="n"/>
      <c r="W264" s="360" t="n">
        <v>0</v>
      </c>
      <c r="X264" s="360" t="n">
        <v>1</v>
      </c>
      <c r="Y264" s="360" t="n">
        <v>0</v>
      </c>
      <c r="Z264" s="360" t="n"/>
      <c r="AA264" s="360" t="n"/>
      <c r="AB264" s="360" t="n"/>
    </row>
    <row r="265">
      <c r="A265" s="360" t="n">
        <v>50</v>
      </c>
      <c r="B265" s="360" t="n">
        <v>0</v>
      </c>
      <c r="C265" s="360" t="n">
        <v>0</v>
      </c>
      <c r="D265" s="360" t="n">
        <v>1</v>
      </c>
      <c r="E265" s="360" t="n">
        <v>211</v>
      </c>
      <c r="F265" s="360">
        <f>ROUND(Source!Y238,O265)</f>
        <v/>
      </c>
      <c r="G265" s="360" t="inlineStr">
        <is>
          <t>СмПриб</t>
        </is>
      </c>
      <c r="H265" s="360" t="inlineStr">
        <is>
          <t>Сметная прибыль</t>
        </is>
      </c>
      <c r="I265" s="360" t="n"/>
      <c r="J265" s="360" t="n"/>
      <c r="K265" s="360" t="n">
        <v>211</v>
      </c>
      <c r="L265" s="360" t="n">
        <v>26</v>
      </c>
      <c r="M265" s="360" t="n">
        <v>3</v>
      </c>
      <c r="N265" s="360" t="inlineStr"/>
      <c r="O265" s="360" t="n">
        <v>0</v>
      </c>
      <c r="P265" s="360" t="n"/>
      <c r="Q265" s="360" t="n"/>
      <c r="R265" s="360" t="n"/>
      <c r="S265" s="360" t="n"/>
      <c r="T265" s="360" t="n"/>
      <c r="U265" s="360" t="n"/>
      <c r="V265" s="360" t="n"/>
      <c r="W265" s="360" t="n">
        <v>0</v>
      </c>
      <c r="X265" s="360" t="n">
        <v>1</v>
      </c>
      <c r="Y265" s="360" t="n">
        <v>0</v>
      </c>
      <c r="Z265" s="360" t="n"/>
      <c r="AA265" s="360" t="n"/>
      <c r="AB265" s="360" t="n"/>
    </row>
    <row r="266">
      <c r="A266" s="360" t="n">
        <v>50</v>
      </c>
      <c r="B266" s="360" t="n">
        <v>0</v>
      </c>
      <c r="C266" s="360" t="n">
        <v>0</v>
      </c>
      <c r="D266" s="360" t="n">
        <v>1</v>
      </c>
      <c r="E266" s="360" t="n">
        <v>224</v>
      </c>
      <c r="F266" s="360">
        <f>ROUND(Source!AR238,O266)</f>
        <v/>
      </c>
      <c r="G266" s="360" t="inlineStr">
        <is>
          <t>Всего</t>
        </is>
      </c>
      <c r="H266" s="360" t="inlineStr">
        <is>
          <t>Всего с НР и СП</t>
        </is>
      </c>
      <c r="I266" s="360" t="n"/>
      <c r="J266" s="360" t="n"/>
      <c r="K266" s="360" t="n">
        <v>224</v>
      </c>
      <c r="L266" s="360" t="n">
        <v>27</v>
      </c>
      <c r="M266" s="360" t="n">
        <v>3</v>
      </c>
      <c r="N266" s="360" t="inlineStr"/>
      <c r="O266" s="360" t="n">
        <v>0</v>
      </c>
      <c r="P266" s="360" t="n"/>
      <c r="Q266" s="360" t="n"/>
      <c r="R266" s="360" t="n"/>
      <c r="S266" s="360" t="n"/>
      <c r="T266" s="360" t="n"/>
      <c r="U266" s="360" t="n"/>
      <c r="V266" s="360" t="n"/>
      <c r="W266" s="360" t="n">
        <v>0</v>
      </c>
      <c r="X266" s="360" t="n">
        <v>1</v>
      </c>
      <c r="Y266" s="360" t="n">
        <v>0</v>
      </c>
      <c r="Z266" s="360" t="n"/>
      <c r="AA266" s="360" t="n"/>
      <c r="AB266" s="360" t="n"/>
    </row>
    <row r="267">
      <c r="A267" s="360" t="n">
        <v>50</v>
      </c>
      <c r="B267" s="360" t="n">
        <v>0</v>
      </c>
      <c r="C267" s="360" t="n">
        <v>0</v>
      </c>
      <c r="D267" s="360" t="n">
        <v>2</v>
      </c>
      <c r="E267" s="360" t="n">
        <v>0</v>
      </c>
      <c r="F267" s="360">
        <f>ROUND(F266,O267)</f>
        <v/>
      </c>
      <c r="G267" s="360" t="inlineStr">
        <is>
          <t>и1</t>
        </is>
      </c>
      <c r="H267" s="360" t="inlineStr">
        <is>
          <t>Итого</t>
        </is>
      </c>
      <c r="I267" s="360" t="n"/>
      <c r="J267" s="360" t="n"/>
      <c r="K267" s="360" t="n">
        <v>212</v>
      </c>
      <c r="L267" s="360" t="n">
        <v>28</v>
      </c>
      <c r="M267" s="360" t="n">
        <v>0</v>
      </c>
      <c r="N267" s="360" t="inlineStr"/>
      <c r="O267" s="360" t="n">
        <v>0</v>
      </c>
      <c r="P267" s="360" t="n"/>
      <c r="Q267" s="360" t="n"/>
      <c r="R267" s="360" t="n"/>
      <c r="S267" s="360" t="n"/>
      <c r="T267" s="360" t="n"/>
      <c r="U267" s="360" t="n"/>
      <c r="V267" s="360" t="n"/>
      <c r="W267" s="360" t="n">
        <v>0</v>
      </c>
      <c r="X267" s="360" t="n">
        <v>1</v>
      </c>
      <c r="Y267" s="360" t="n">
        <v>0</v>
      </c>
      <c r="Z267" s="360" t="n"/>
      <c r="AA267" s="360" t="n"/>
      <c r="AB267" s="360" t="n"/>
    </row>
    <row r="268">
      <c r="A268" s="360" t="n">
        <v>50</v>
      </c>
      <c r="B268" s="360" t="n">
        <v>0</v>
      </c>
      <c r="C268" s="360" t="n">
        <v>0</v>
      </c>
      <c r="D268" s="360" t="n">
        <v>2</v>
      </c>
      <c r="E268" s="360" t="n">
        <v>0</v>
      </c>
      <c r="F268" s="360">
        <f>ROUND(F267*0.22,O268)</f>
        <v/>
      </c>
      <c r="G268" s="360" t="inlineStr">
        <is>
          <t>и2</t>
        </is>
      </c>
      <c r="H268" s="360" t="inlineStr">
        <is>
          <t>НДС 22%</t>
        </is>
      </c>
      <c r="I268" s="360" t="n"/>
      <c r="J268" s="360" t="n"/>
      <c r="K268" s="360" t="n">
        <v>212</v>
      </c>
      <c r="L268" s="360" t="n">
        <v>29</v>
      </c>
      <c r="M268" s="360" t="n">
        <v>0</v>
      </c>
      <c r="N268" s="360" t="inlineStr"/>
      <c r="O268" s="360" t="n">
        <v>0</v>
      </c>
      <c r="P268" s="360" t="n"/>
      <c r="Q268" s="360" t="n"/>
      <c r="R268" s="360" t="n"/>
      <c r="S268" s="360" t="n"/>
      <c r="T268" s="360" t="n"/>
      <c r="U268" s="360" t="n"/>
      <c r="V268" s="360" t="n"/>
      <c r="W268" s="360" t="n">
        <v>0</v>
      </c>
      <c r="X268" s="360" t="n">
        <v>1</v>
      </c>
      <c r="Y268" s="360" t="n">
        <v>0</v>
      </c>
      <c r="Z268" s="360" t="n"/>
      <c r="AA268" s="360" t="n"/>
      <c r="AB268" s="360" t="n"/>
    </row>
    <row r="269">
      <c r="A269" s="360" t="n">
        <v>50</v>
      </c>
      <c r="B269" s="360" t="n">
        <v>0</v>
      </c>
      <c r="C269" s="360" t="n">
        <v>0</v>
      </c>
      <c r="D269" s="360" t="n">
        <v>2</v>
      </c>
      <c r="E269" s="360" t="n">
        <v>213</v>
      </c>
      <c r="F269" s="360">
        <f>ROUND(F267+F268,O269)</f>
        <v/>
      </c>
      <c r="G269" s="360" t="inlineStr">
        <is>
          <t>и3</t>
        </is>
      </c>
      <c r="H269" s="360" t="inlineStr">
        <is>
          <t>Всего</t>
        </is>
      </c>
      <c r="I269" s="360" t="n"/>
      <c r="J269" s="360" t="n"/>
      <c r="K269" s="360" t="n">
        <v>212</v>
      </c>
      <c r="L269" s="360" t="n">
        <v>30</v>
      </c>
      <c r="M269" s="360" t="n">
        <v>0</v>
      </c>
      <c r="N269" s="360" t="inlineStr"/>
      <c r="O269" s="360" t="n">
        <v>0</v>
      </c>
      <c r="P269" s="360" t="n"/>
      <c r="Q269" s="360" t="n"/>
      <c r="R269" s="360" t="n"/>
      <c r="S269" s="360" t="n"/>
      <c r="T269" s="360" t="n"/>
      <c r="U269" s="360" t="n"/>
      <c r="V269" s="360" t="n"/>
      <c r="W269" s="360" t="n">
        <v>0</v>
      </c>
      <c r="X269" s="360" t="n">
        <v>1</v>
      </c>
      <c r="Y269" s="360" t="n">
        <v>0</v>
      </c>
      <c r="Z269" s="360" t="n"/>
      <c r="AA269" s="360" t="n"/>
      <c r="AB269" s="360" t="n"/>
    </row>
    <row r="271">
      <c r="A271" s="356" t="n">
        <v>3</v>
      </c>
      <c r="B271" s="356" t="n">
        <v>0</v>
      </c>
      <c r="C271" s="356" t="n"/>
      <c r="D271" s="356">
        <f>ROW(A280)</f>
        <v/>
      </c>
      <c r="E271" s="356" t="n"/>
      <c r="F271" s="356" t="inlineStr">
        <is>
          <t>Новая локальная смета</t>
        </is>
      </c>
      <c r="G271" s="356" t="inlineStr">
        <is>
          <t>Иванова, д.11 А</t>
        </is>
      </c>
      <c r="H271" s="356" t="inlineStr"/>
      <c r="I271" s="356" t="n">
        <v>0</v>
      </c>
      <c r="J271" s="356" t="inlineStr"/>
      <c r="K271" s="356" t="n">
        <v>0</v>
      </c>
      <c r="L271" s="356" t="inlineStr">
        <is>
          <t>Новая локальная смета</t>
        </is>
      </c>
      <c r="M271" s="356" t="inlineStr"/>
      <c r="N271" s="356" t="n"/>
      <c r="O271" s="356" t="n"/>
      <c r="P271" s="356" t="n"/>
      <c r="Q271" s="356" t="n"/>
      <c r="R271" s="356" t="n"/>
      <c r="S271" s="356" t="n">
        <v>0</v>
      </c>
      <c r="T271" s="356" t="n"/>
      <c r="U271" s="356" t="inlineStr"/>
      <c r="V271" s="356" t="n">
        <v>0</v>
      </c>
      <c r="W271" s="356" t="n"/>
      <c r="X271" s="356" t="n"/>
      <c r="Y271" s="356" t="n"/>
      <c r="Z271" s="356" t="n"/>
      <c r="AA271" s="356" t="n"/>
      <c r="AB271" s="356" t="inlineStr"/>
      <c r="AC271" s="356" t="inlineStr"/>
      <c r="AD271" s="356" t="inlineStr"/>
      <c r="AE271" s="356" t="inlineStr"/>
      <c r="AF271" s="356" t="inlineStr"/>
      <c r="AG271" s="356" t="inlineStr"/>
      <c r="AH271" s="356" t="n"/>
      <c r="AI271" s="356" t="n"/>
      <c r="AJ271" s="356" t="n"/>
      <c r="AK271" s="356" t="n"/>
      <c r="AL271" s="356" t="n"/>
      <c r="AM271" s="356" t="n"/>
      <c r="AN271" s="356" t="n"/>
      <c r="AO271" s="356" t="n"/>
      <c r="AP271" s="356" t="inlineStr"/>
      <c r="AQ271" s="356" t="inlineStr"/>
      <c r="AR271" s="356" t="inlineStr"/>
      <c r="AS271" s="356" t="n"/>
      <c r="AT271" s="356" t="n"/>
      <c r="AU271" s="356" t="n"/>
      <c r="AV271" s="356" t="n"/>
      <c r="AW271" s="356" t="n"/>
      <c r="AX271" s="356" t="n"/>
      <c r="AY271" s="356" t="n"/>
      <c r="AZ271" s="356" t="inlineStr"/>
      <c r="BA271" s="356" t="n"/>
      <c r="BB271" s="356" t="inlineStr"/>
      <c r="BC271" s="356" t="inlineStr"/>
      <c r="BD271" s="356" t="inlineStr"/>
      <c r="BE271" s="356" t="inlineStr"/>
      <c r="BF271" s="356" t="inlineStr"/>
      <c r="BG271" s="356" t="inlineStr"/>
      <c r="BH271" s="356" t="inlineStr"/>
      <c r="BI271" s="356" t="inlineStr"/>
      <c r="BJ271" s="356" t="inlineStr"/>
      <c r="BK271" s="356" t="inlineStr"/>
      <c r="BL271" s="356" t="inlineStr"/>
      <c r="BM271" s="356" t="inlineStr"/>
      <c r="BN271" s="356" t="inlineStr"/>
      <c r="BO271" s="356" t="inlineStr"/>
      <c r="BP271" s="356" t="inlineStr"/>
      <c r="BQ271" s="356" t="n"/>
      <c r="BR271" s="356" t="n"/>
      <c r="BS271" s="356" t="n"/>
      <c r="BT271" s="356" t="n"/>
      <c r="BU271" s="356" t="n"/>
      <c r="BV271" s="356" t="n"/>
      <c r="BW271" s="356" t="n"/>
      <c r="BX271" s="356" t="n">
        <v>0</v>
      </c>
      <c r="BY271" s="356" t="n"/>
      <c r="BZ271" s="356" t="n"/>
      <c r="CA271" s="356" t="n"/>
      <c r="CB271" s="356" t="n"/>
      <c r="CC271" s="356" t="n"/>
      <c r="CD271" s="356" t="n"/>
      <c r="CE271" s="356" t="n"/>
      <c r="CF271" s="356" t="n">
        <v>0</v>
      </c>
      <c r="CG271" s="356" t="n">
        <v>0</v>
      </c>
      <c r="CH271" s="356" t="n"/>
      <c r="CI271" s="356" t="inlineStr"/>
      <c r="CJ271" s="356" t="inlineStr"/>
      <c r="CK271" s="0" t="inlineStr"/>
      <c r="CL271" s="0" t="inlineStr"/>
      <c r="CM271" s="0" t="inlineStr"/>
      <c r="CN271" s="0" t="inlineStr"/>
      <c r="CO271" s="0" t="inlineStr"/>
      <c r="CP271" s="0" t="inlineStr"/>
      <c r="CQ271" s="0" t="inlineStr"/>
    </row>
    <row r="273">
      <c r="A273" s="358" t="n">
        <v>52</v>
      </c>
      <c r="B273" s="358">
        <f>B280</f>
        <v/>
      </c>
      <c r="C273" s="358">
        <f>C280</f>
        <v/>
      </c>
      <c r="D273" s="358">
        <f>D280</f>
        <v/>
      </c>
      <c r="E273" s="358">
        <f>E280</f>
        <v/>
      </c>
      <c r="F273" s="358">
        <f>F280</f>
        <v/>
      </c>
      <c r="G273" s="358">
        <f>G280</f>
        <v/>
      </c>
      <c r="H273" s="358" t="n"/>
      <c r="I273" s="358" t="n"/>
      <c r="J273" s="358" t="n"/>
      <c r="K273" s="358" t="n"/>
      <c r="L273" s="358" t="n"/>
      <c r="M273" s="358" t="n"/>
      <c r="N273" s="358" t="n"/>
      <c r="O273" s="358">
        <f>O280</f>
        <v/>
      </c>
      <c r="P273" s="358">
        <f>P280</f>
        <v/>
      </c>
      <c r="Q273" s="358">
        <f>Q280</f>
        <v/>
      </c>
      <c r="R273" s="358">
        <f>R280</f>
        <v/>
      </c>
      <c r="S273" s="358">
        <f>S280</f>
        <v/>
      </c>
      <c r="T273" s="358">
        <f>T280</f>
        <v/>
      </c>
      <c r="U273" s="358">
        <f>U280</f>
        <v/>
      </c>
      <c r="V273" s="358">
        <f>V280</f>
        <v/>
      </c>
      <c r="W273" s="358">
        <f>W280</f>
        <v/>
      </c>
      <c r="X273" s="358">
        <f>X280</f>
        <v/>
      </c>
      <c r="Y273" s="358">
        <f>Y280</f>
        <v/>
      </c>
      <c r="Z273" s="358">
        <f>Z280</f>
        <v/>
      </c>
      <c r="AA273" s="358">
        <f>AA280</f>
        <v/>
      </c>
      <c r="AB273" s="358">
        <f>AB280</f>
        <v/>
      </c>
      <c r="AC273" s="358">
        <f>AC280</f>
        <v/>
      </c>
      <c r="AD273" s="358">
        <f>AD280</f>
        <v/>
      </c>
      <c r="AE273" s="358">
        <f>AE280</f>
        <v/>
      </c>
      <c r="AF273" s="358">
        <f>AF280</f>
        <v/>
      </c>
      <c r="AG273" s="358">
        <f>AG280</f>
        <v/>
      </c>
      <c r="AH273" s="358">
        <f>AH280</f>
        <v/>
      </c>
      <c r="AI273" s="358">
        <f>AI280</f>
        <v/>
      </c>
      <c r="AJ273" s="358">
        <f>AJ280</f>
        <v/>
      </c>
      <c r="AK273" s="358">
        <f>AK280</f>
        <v/>
      </c>
      <c r="AL273" s="358">
        <f>AL280</f>
        <v/>
      </c>
      <c r="AM273" s="358">
        <f>AM280</f>
        <v/>
      </c>
      <c r="AN273" s="358">
        <f>AN280</f>
        <v/>
      </c>
      <c r="AO273" s="358">
        <f>AO280</f>
        <v/>
      </c>
      <c r="AP273" s="358">
        <f>AP280</f>
        <v/>
      </c>
      <c r="AQ273" s="358">
        <f>AQ280</f>
        <v/>
      </c>
      <c r="AR273" s="358">
        <f>AR280</f>
        <v/>
      </c>
      <c r="AS273" s="358">
        <f>AS280</f>
        <v/>
      </c>
      <c r="AT273" s="358">
        <f>AT280</f>
        <v/>
      </c>
      <c r="AU273" s="358">
        <f>AU280</f>
        <v/>
      </c>
      <c r="AV273" s="358">
        <f>AV280</f>
        <v/>
      </c>
      <c r="AW273" s="358">
        <f>AW280</f>
        <v/>
      </c>
      <c r="AX273" s="358">
        <f>AX280</f>
        <v/>
      </c>
      <c r="AY273" s="358">
        <f>AY280</f>
        <v/>
      </c>
      <c r="AZ273" s="358">
        <f>AZ280</f>
        <v/>
      </c>
      <c r="BA273" s="358">
        <f>BA280</f>
        <v/>
      </c>
      <c r="BB273" s="358">
        <f>BB280</f>
        <v/>
      </c>
      <c r="BC273" s="358">
        <f>BC280</f>
        <v/>
      </c>
      <c r="BD273" s="358">
        <f>BD280</f>
        <v/>
      </c>
      <c r="BE273" s="358">
        <f>BE280</f>
        <v/>
      </c>
      <c r="BF273" s="358">
        <f>BF280</f>
        <v/>
      </c>
      <c r="BG273" s="358">
        <f>BG280</f>
        <v/>
      </c>
      <c r="BH273" s="358">
        <f>BH280</f>
        <v/>
      </c>
      <c r="BI273" s="358">
        <f>BI280</f>
        <v/>
      </c>
      <c r="BJ273" s="358">
        <f>BJ280</f>
        <v/>
      </c>
      <c r="BK273" s="358">
        <f>BK280</f>
        <v/>
      </c>
      <c r="BL273" s="358">
        <f>BL280</f>
        <v/>
      </c>
      <c r="BM273" s="358">
        <f>BM280</f>
        <v/>
      </c>
      <c r="BN273" s="358">
        <f>BN280</f>
        <v/>
      </c>
      <c r="BO273" s="358">
        <f>BO280</f>
        <v/>
      </c>
      <c r="BP273" s="358">
        <f>BP280</f>
        <v/>
      </c>
      <c r="BQ273" s="358">
        <f>BQ280</f>
        <v/>
      </c>
      <c r="BR273" s="358">
        <f>BR280</f>
        <v/>
      </c>
      <c r="BS273" s="358">
        <f>BS280</f>
        <v/>
      </c>
      <c r="BT273" s="358">
        <f>BT280</f>
        <v/>
      </c>
      <c r="BU273" s="358">
        <f>BU280</f>
        <v/>
      </c>
      <c r="BV273" s="358">
        <f>BV280</f>
        <v/>
      </c>
      <c r="BW273" s="358">
        <f>BW280</f>
        <v/>
      </c>
      <c r="BX273" s="358">
        <f>BX280</f>
        <v/>
      </c>
      <c r="BY273" s="358">
        <f>BY280</f>
        <v/>
      </c>
      <c r="BZ273" s="358">
        <f>BZ280</f>
        <v/>
      </c>
      <c r="CA273" s="358">
        <f>CA280</f>
        <v/>
      </c>
      <c r="CB273" s="358">
        <f>CB280</f>
        <v/>
      </c>
      <c r="CC273" s="358">
        <f>CC280</f>
        <v/>
      </c>
      <c r="CD273" s="358">
        <f>CD280</f>
        <v/>
      </c>
      <c r="CE273" s="358">
        <f>CE280</f>
        <v/>
      </c>
      <c r="CF273" s="358">
        <f>CF280</f>
        <v/>
      </c>
      <c r="CG273" s="358">
        <f>CG280</f>
        <v/>
      </c>
      <c r="CH273" s="358">
        <f>CH280</f>
        <v/>
      </c>
      <c r="CI273" s="358">
        <f>CI280</f>
        <v/>
      </c>
      <c r="CJ273" s="358">
        <f>CJ280</f>
        <v/>
      </c>
      <c r="CK273" s="358">
        <f>CK280</f>
        <v/>
      </c>
      <c r="CL273" s="358">
        <f>CL280</f>
        <v/>
      </c>
      <c r="CM273" s="358">
        <f>CM280</f>
        <v/>
      </c>
      <c r="CN273" s="358">
        <f>CN280</f>
        <v/>
      </c>
      <c r="CO273" s="358">
        <f>CO280</f>
        <v/>
      </c>
      <c r="CP273" s="358">
        <f>CP280</f>
        <v/>
      </c>
      <c r="CQ273" s="358">
        <f>CQ280</f>
        <v/>
      </c>
      <c r="CR273" s="358">
        <f>CR280</f>
        <v/>
      </c>
      <c r="CS273" s="358">
        <f>CS280</f>
        <v/>
      </c>
      <c r="CT273" s="358">
        <f>CT280</f>
        <v/>
      </c>
      <c r="CU273" s="358">
        <f>CU280</f>
        <v/>
      </c>
      <c r="CV273" s="358">
        <f>CV280</f>
        <v/>
      </c>
      <c r="CW273" s="358">
        <f>CW280</f>
        <v/>
      </c>
      <c r="CX273" s="358">
        <f>CX280</f>
        <v/>
      </c>
      <c r="CY273" s="358">
        <f>CY280</f>
        <v/>
      </c>
      <c r="CZ273" s="358">
        <f>CZ280</f>
        <v/>
      </c>
      <c r="DA273" s="358">
        <f>DA280</f>
        <v/>
      </c>
      <c r="DB273" s="358">
        <f>DB280</f>
        <v/>
      </c>
      <c r="DC273" s="358">
        <f>DC280</f>
        <v/>
      </c>
      <c r="DD273" s="358">
        <f>DD280</f>
        <v/>
      </c>
      <c r="DE273" s="358">
        <f>DE280</f>
        <v/>
      </c>
      <c r="DF273" s="358">
        <f>DF280</f>
        <v/>
      </c>
      <c r="DG273" s="359">
        <f>DG280</f>
        <v/>
      </c>
      <c r="DH273" s="359">
        <f>DH280</f>
        <v/>
      </c>
      <c r="DI273" s="359">
        <f>DI280</f>
        <v/>
      </c>
      <c r="DJ273" s="359">
        <f>DJ280</f>
        <v/>
      </c>
      <c r="DK273" s="359">
        <f>DK280</f>
        <v/>
      </c>
      <c r="DL273" s="359">
        <f>DL280</f>
        <v/>
      </c>
      <c r="DM273" s="359">
        <f>DM280</f>
        <v/>
      </c>
      <c r="DN273" s="359">
        <f>DN280</f>
        <v/>
      </c>
      <c r="DO273" s="359">
        <f>DO280</f>
        <v/>
      </c>
      <c r="DP273" s="359">
        <f>DP280</f>
        <v/>
      </c>
      <c r="DQ273" s="359">
        <f>DQ280</f>
        <v/>
      </c>
      <c r="DR273" s="359">
        <f>DR280</f>
        <v/>
      </c>
      <c r="DS273" s="359">
        <f>DS280</f>
        <v/>
      </c>
      <c r="DT273" s="359">
        <f>DT280</f>
        <v/>
      </c>
      <c r="DU273" s="359">
        <f>DU280</f>
        <v/>
      </c>
      <c r="DV273" s="359">
        <f>DV280</f>
        <v/>
      </c>
      <c r="DW273" s="359">
        <f>DW280</f>
        <v/>
      </c>
      <c r="DX273" s="359">
        <f>DX280</f>
        <v/>
      </c>
      <c r="DY273" s="359">
        <f>DY280</f>
        <v/>
      </c>
      <c r="DZ273" s="359">
        <f>DZ280</f>
        <v/>
      </c>
      <c r="EA273" s="359">
        <f>EA280</f>
        <v/>
      </c>
      <c r="EB273" s="359">
        <f>EB280</f>
        <v/>
      </c>
      <c r="EC273" s="359">
        <f>EC280</f>
        <v/>
      </c>
      <c r="ED273" s="359">
        <f>ED280</f>
        <v/>
      </c>
      <c r="EE273" s="359">
        <f>EE280</f>
        <v/>
      </c>
      <c r="EF273" s="359">
        <f>EF280</f>
        <v/>
      </c>
      <c r="EG273" s="359">
        <f>EG280</f>
        <v/>
      </c>
      <c r="EH273" s="359">
        <f>EH280</f>
        <v/>
      </c>
      <c r="EI273" s="359">
        <f>EI280</f>
        <v/>
      </c>
      <c r="EJ273" s="359">
        <f>EJ280</f>
        <v/>
      </c>
      <c r="EK273" s="359">
        <f>EK280</f>
        <v/>
      </c>
      <c r="EL273" s="359">
        <f>EL280</f>
        <v/>
      </c>
      <c r="EM273" s="359">
        <f>EM280</f>
        <v/>
      </c>
      <c r="EN273" s="359">
        <f>EN280</f>
        <v/>
      </c>
      <c r="EO273" s="359">
        <f>EO280</f>
        <v/>
      </c>
      <c r="EP273" s="359">
        <f>EP280</f>
        <v/>
      </c>
      <c r="EQ273" s="359">
        <f>EQ280</f>
        <v/>
      </c>
      <c r="ER273" s="359">
        <f>ER280</f>
        <v/>
      </c>
      <c r="ES273" s="359">
        <f>ES280</f>
        <v/>
      </c>
      <c r="ET273" s="359">
        <f>ET280</f>
        <v/>
      </c>
      <c r="EU273" s="359">
        <f>EU280</f>
        <v/>
      </c>
      <c r="EV273" s="359">
        <f>EV280</f>
        <v/>
      </c>
      <c r="EW273" s="359">
        <f>EW280</f>
        <v/>
      </c>
      <c r="EX273" s="359">
        <f>EX280</f>
        <v/>
      </c>
      <c r="EY273" s="359">
        <f>EY280</f>
        <v/>
      </c>
      <c r="EZ273" s="359">
        <f>EZ280</f>
        <v/>
      </c>
      <c r="FA273" s="359">
        <f>FA280</f>
        <v/>
      </c>
      <c r="FB273" s="359">
        <f>FB280</f>
        <v/>
      </c>
      <c r="FC273" s="359">
        <f>FC280</f>
        <v/>
      </c>
      <c r="FD273" s="359">
        <f>FD280</f>
        <v/>
      </c>
      <c r="FE273" s="359">
        <f>FE280</f>
        <v/>
      </c>
      <c r="FF273" s="359">
        <f>FF280</f>
        <v/>
      </c>
      <c r="FG273" s="359">
        <f>FG280</f>
        <v/>
      </c>
      <c r="FH273" s="359">
        <f>FH280</f>
        <v/>
      </c>
      <c r="FI273" s="359">
        <f>FI280</f>
        <v/>
      </c>
      <c r="FJ273" s="359">
        <f>FJ280</f>
        <v/>
      </c>
      <c r="FK273" s="359">
        <f>FK280</f>
        <v/>
      </c>
      <c r="FL273" s="359">
        <f>FL280</f>
        <v/>
      </c>
      <c r="FM273" s="359">
        <f>FM280</f>
        <v/>
      </c>
      <c r="FN273" s="359">
        <f>FN280</f>
        <v/>
      </c>
      <c r="FO273" s="359">
        <f>FO280</f>
        <v/>
      </c>
      <c r="FP273" s="359">
        <f>FP280</f>
        <v/>
      </c>
      <c r="FQ273" s="359">
        <f>FQ280</f>
        <v/>
      </c>
      <c r="FR273" s="359">
        <f>FR280</f>
        <v/>
      </c>
      <c r="FS273" s="359">
        <f>FS280</f>
        <v/>
      </c>
      <c r="FT273" s="359">
        <f>FT280</f>
        <v/>
      </c>
      <c r="FU273" s="359">
        <f>FU280</f>
        <v/>
      </c>
      <c r="FV273" s="359">
        <f>FV280</f>
        <v/>
      </c>
      <c r="FW273" s="359">
        <f>FW280</f>
        <v/>
      </c>
      <c r="FX273" s="359">
        <f>FX280</f>
        <v/>
      </c>
      <c r="FY273" s="359">
        <f>FY280</f>
        <v/>
      </c>
      <c r="FZ273" s="359">
        <f>FZ280</f>
        <v/>
      </c>
      <c r="GA273" s="359">
        <f>GA280</f>
        <v/>
      </c>
      <c r="GB273" s="359">
        <f>GB280</f>
        <v/>
      </c>
      <c r="GC273" s="359">
        <f>GC280</f>
        <v/>
      </c>
      <c r="GD273" s="359">
        <f>GD280</f>
        <v/>
      </c>
      <c r="GE273" s="359">
        <f>GE280</f>
        <v/>
      </c>
      <c r="GF273" s="359">
        <f>GF280</f>
        <v/>
      </c>
      <c r="GG273" s="359">
        <f>GG280</f>
        <v/>
      </c>
      <c r="GH273" s="359">
        <f>GH280</f>
        <v/>
      </c>
      <c r="GI273" s="359">
        <f>GI280</f>
        <v/>
      </c>
      <c r="GJ273" s="359">
        <f>GJ280</f>
        <v/>
      </c>
      <c r="GK273" s="359">
        <f>GK280</f>
        <v/>
      </c>
      <c r="GL273" s="359">
        <f>GL280</f>
        <v/>
      </c>
      <c r="GM273" s="359">
        <f>GM280</f>
        <v/>
      </c>
      <c r="GN273" s="359">
        <f>GN280</f>
        <v/>
      </c>
      <c r="GO273" s="359">
        <f>GO280</f>
        <v/>
      </c>
      <c r="GP273" s="359">
        <f>GP280</f>
        <v/>
      </c>
      <c r="GQ273" s="359">
        <f>GQ280</f>
        <v/>
      </c>
      <c r="GR273" s="359">
        <f>GR280</f>
        <v/>
      </c>
      <c r="GS273" s="359">
        <f>GS280</f>
        <v/>
      </c>
      <c r="GT273" s="359">
        <f>GT280</f>
        <v/>
      </c>
      <c r="GU273" s="359">
        <f>GU280</f>
        <v/>
      </c>
      <c r="GV273" s="359">
        <f>GV280</f>
        <v/>
      </c>
      <c r="GW273" s="359">
        <f>GW280</f>
        <v/>
      </c>
      <c r="GX273" s="359">
        <f>GX280</f>
        <v/>
      </c>
    </row>
    <row r="275">
      <c r="A275" s="0" t="n">
        <v>17</v>
      </c>
      <c r="B275" s="0" t="n">
        <v>0</v>
      </c>
      <c r="C275" s="0">
        <f>ROW(SmtRes!A84)</f>
        <v/>
      </c>
      <c r="D275" s="0">
        <f>ROW(EtalonRes!A82)</f>
        <v/>
      </c>
      <c r="E275" s="0" t="inlineStr">
        <is>
          <t>1</t>
        </is>
      </c>
      <c r="F275" s="0" t="inlineStr">
        <is>
          <t>65-19-1</t>
        </is>
      </c>
      <c r="G275" s="0" t="inlineStr">
        <is>
          <t>Демонтаж радиаторов весом до 80 кг</t>
        </is>
      </c>
      <c r="H275" s="0" t="inlineStr">
        <is>
          <t>100 шт.</t>
        </is>
      </c>
      <c r="I275" s="0">
        <f>ROUND(ROUND(1/100,4),7)</f>
        <v/>
      </c>
      <c r="J275" s="0" t="n">
        <v>0</v>
      </c>
      <c r="K275" s="0">
        <f>ROUND(ROUND(1/100,4),7)</f>
        <v/>
      </c>
      <c r="O275" s="0">
        <f>ROUND(CP275,0)</f>
        <v/>
      </c>
      <c r="P275" s="0">
        <f>ROUND(CQ275*I275,0)</f>
        <v/>
      </c>
      <c r="Q275" s="0">
        <f>(ROUND((ROUND(((ET275)*I275),0)*BB275),0)+ROUND((ROUND(((AE275-(EU275))*I275),0)*BS275),0))</f>
        <v/>
      </c>
      <c r="R275" s="0">
        <f>(ROUND((ROUND(((EU275)*I275),0)*BS275),0)+ROUND((ROUND(((AE275-(EU275))*I275),0)*BS275),0))</f>
        <v/>
      </c>
      <c r="S275" s="0">
        <f>ROUND(CT275*I275,0)</f>
        <v/>
      </c>
      <c r="T275" s="0">
        <f>ROUND(CU275*I275,0)</f>
        <v/>
      </c>
      <c r="U275" s="0">
        <f>ROUND(CV275*I275,7)</f>
        <v/>
      </c>
      <c r="V275" s="0">
        <f>ROUND(CW275*I275,7)</f>
        <v/>
      </c>
      <c r="W275" s="0">
        <f>ROUND(CX275*I275,0)</f>
        <v/>
      </c>
      <c r="X275" s="0">
        <f>ROUND(CY275,0)</f>
        <v/>
      </c>
      <c r="Y275" s="0">
        <f>ROUND(CZ275,0)</f>
        <v/>
      </c>
      <c r="AA275" s="0" t="n">
        <v>78845955</v>
      </c>
      <c r="AB275" s="0">
        <f>ROUND((AC275+AD275+AF275),2)</f>
        <v/>
      </c>
      <c r="AC275" s="0">
        <f>ROUND((ES275),2)</f>
        <v/>
      </c>
      <c r="AD275" s="0">
        <f>ROUND((((ET275)-(EU275))+AE275),2)</f>
        <v/>
      </c>
      <c r="AE275" s="0">
        <f>ROUND((EU275),2)</f>
        <v/>
      </c>
      <c r="AF275" s="0">
        <f>ROUND((EV275),2)</f>
        <v/>
      </c>
      <c r="AG275" s="0">
        <f>ROUND((AP275),2)</f>
        <v/>
      </c>
      <c r="AH275" s="0">
        <f>(EW275)</f>
        <v/>
      </c>
      <c r="AI275" s="0">
        <f>(EX275)</f>
        <v/>
      </c>
      <c r="AJ275" s="0">
        <f>(AS275)</f>
        <v/>
      </c>
      <c r="AK275" s="0" t="n">
        <v>935.72</v>
      </c>
      <c r="AL275" s="0" t="n">
        <v>0</v>
      </c>
      <c r="AM275" s="0" t="n">
        <v>70.02</v>
      </c>
      <c r="AN275" s="0" t="n">
        <v>30.24</v>
      </c>
      <c r="AO275" s="0" t="n">
        <v>865.7</v>
      </c>
      <c r="AP275" s="0" t="n">
        <v>0</v>
      </c>
      <c r="AQ275" s="0" t="n">
        <v>110</v>
      </c>
      <c r="AR275" s="0" t="n">
        <v>2.24</v>
      </c>
      <c r="AS275" s="0" t="n">
        <v>0</v>
      </c>
      <c r="AT275" s="0" t="n">
        <v>87</v>
      </c>
      <c r="AU275" s="0" t="n">
        <v>44</v>
      </c>
      <c r="AV275" s="0" t="n">
        <v>1</v>
      </c>
      <c r="AW275" s="0" t="n">
        <v>1</v>
      </c>
      <c r="AZ275" s="0" t="n">
        <v>1</v>
      </c>
      <c r="BA275" s="0" t="n">
        <v>52.25</v>
      </c>
      <c r="BB275" s="0" t="n">
        <v>23.32</v>
      </c>
      <c r="BC275" s="0" t="n">
        <v>1</v>
      </c>
      <c r="BD275" s="0" t="inlineStr"/>
      <c r="BE275" s="0" t="inlineStr"/>
      <c r="BF275" s="0" t="inlineStr"/>
      <c r="BG275" s="0" t="inlineStr"/>
      <c r="BH275" s="0" t="n">
        <v>0</v>
      </c>
      <c r="BI275" s="0" t="n">
        <v>1</v>
      </c>
      <c r="BJ275" s="0" t="inlineStr">
        <is>
          <t>ТЕРр Московской обл., 65-19-1, приказ Минстроя России №675/пр от 28.02.2017 № 263/пр</t>
        </is>
      </c>
      <c r="BM275" s="0" t="n">
        <v>65003</v>
      </c>
      <c r="BN275" s="0" t="n">
        <v>0</v>
      </c>
      <c r="BO275" s="0" t="inlineStr">
        <is>
          <t>65-19-1</t>
        </is>
      </c>
      <c r="BP275" s="0" t="n">
        <v>1</v>
      </c>
      <c r="BQ275" s="0" t="n">
        <v>6</v>
      </c>
      <c r="BR275" s="0" t="n">
        <v>0</v>
      </c>
      <c r="BS275" s="0" t="n">
        <v>52.25</v>
      </c>
      <c r="BT275" s="0" t="n">
        <v>1</v>
      </c>
      <c r="BU275" s="0" t="n">
        <v>1</v>
      </c>
      <c r="BV275" s="0" t="n">
        <v>1</v>
      </c>
      <c r="BW275" s="0" t="n">
        <v>1</v>
      </c>
      <c r="BX275" s="0" t="n">
        <v>1</v>
      </c>
      <c r="BY275" s="0" t="inlineStr"/>
      <c r="BZ275" s="0" t="n">
        <v>87</v>
      </c>
      <c r="CA275" s="0" t="n">
        <v>44</v>
      </c>
      <c r="CB275" s="0" t="inlineStr"/>
      <c r="CE275" s="0" t="n">
        <v>12</v>
      </c>
      <c r="CF275" s="0" t="n">
        <v>0</v>
      </c>
      <c r="CG275" s="0" t="n">
        <v>0</v>
      </c>
      <c r="CM275" s="0" t="n">
        <v>0</v>
      </c>
      <c r="CN275" s="0" t="inlineStr"/>
      <c r="CO275" s="0" t="n">
        <v>0</v>
      </c>
      <c r="CP275" s="0">
        <f>(P275+Q275+S275)</f>
        <v/>
      </c>
      <c r="CQ275" s="0">
        <f>AC275*BC275</f>
        <v/>
      </c>
      <c r="CR275" s="0">
        <f>(ROUND((ROUND(((ET275)*1),0)*BB275),0)+ROUND((ROUND(((AE275-(EU275))*1),0)*BS275),0))</f>
        <v/>
      </c>
      <c r="CS275" s="0">
        <f>(ROUND((ROUND(((EU275)*1),0)*BS275),0)+ROUND((ROUND(((AE275-(EU275))*1),0)*BS275),0))</f>
        <v/>
      </c>
      <c r="CT275" s="0">
        <f>AF275*BA275</f>
        <v/>
      </c>
      <c r="CU275" s="0">
        <f>AG275</f>
        <v/>
      </c>
      <c r="CV275" s="0">
        <f>AH275</f>
        <v/>
      </c>
      <c r="CW275" s="0">
        <f>AI275</f>
        <v/>
      </c>
      <c r="CX275" s="0">
        <f>AJ275</f>
        <v/>
      </c>
      <c r="CY275" s="0">
        <f>(((S275+R275)*AT275)/100)</f>
        <v/>
      </c>
      <c r="CZ275" s="0">
        <f>(((S275+R275)*AU275)/100)</f>
        <v/>
      </c>
      <c r="DC275" s="0" t="inlineStr"/>
      <c r="DD275" s="0" t="inlineStr"/>
      <c r="DE275" s="0" t="inlineStr"/>
      <c r="DF275" s="0" t="inlineStr"/>
      <c r="DG275" s="0" t="inlineStr"/>
      <c r="DH275" s="0" t="inlineStr"/>
      <c r="DI275" s="0" t="inlineStr"/>
      <c r="DJ275" s="0" t="inlineStr"/>
      <c r="DK275" s="0" t="inlineStr"/>
      <c r="DL275" s="0" t="inlineStr"/>
      <c r="DM275" s="0" t="inlineStr"/>
      <c r="DN275" s="0" t="n">
        <v>0</v>
      </c>
      <c r="DO275" s="0" t="n">
        <v>0</v>
      </c>
      <c r="DP275" s="0" t="n">
        <v>1</v>
      </c>
      <c r="DQ275" s="0" t="n">
        <v>1</v>
      </c>
      <c r="DU275" s="0" t="n">
        <v>1010</v>
      </c>
      <c r="DV275" s="0" t="inlineStr">
        <is>
          <t>100 шт.</t>
        </is>
      </c>
      <c r="DW275" s="0" t="inlineStr">
        <is>
          <t>100 шт.</t>
        </is>
      </c>
      <c r="DX275" s="0" t="n">
        <v>100</v>
      </c>
      <c r="DZ275" s="0" t="inlineStr"/>
      <c r="EA275" s="0" t="inlineStr"/>
      <c r="EB275" s="0" t="inlineStr"/>
      <c r="EC275" s="0" t="inlineStr"/>
      <c r="EE275" s="0" t="n">
        <v>78725992</v>
      </c>
      <c r="EF275" s="0" t="n">
        <v>6</v>
      </c>
      <c r="EG275" s="0" t="inlineStr">
        <is>
          <t>Ремонтно-строительные работы</t>
        </is>
      </c>
      <c r="EH275" s="0" t="n">
        <v>99</v>
      </c>
      <c r="EI275" s="0" t="inlineStr">
        <is>
          <t>Внутренние санитарно-технические работы</t>
        </is>
      </c>
      <c r="EJ275" s="0" t="n">
        <v>1</v>
      </c>
      <c r="EK275" s="0" t="n">
        <v>65003</v>
      </c>
      <c r="EL275" s="0" t="inlineStr">
        <is>
          <t>Внутренние санитарнотехнические работы: демонтаж и разборка</t>
        </is>
      </c>
      <c r="EM275" s="0" t="inlineStr">
        <is>
          <t>рФЕР-65</t>
        </is>
      </c>
      <c r="EO275" s="0" t="inlineStr"/>
      <c r="EQ275" s="0" t="n">
        <v>0</v>
      </c>
      <c r="ER275" s="0" t="n">
        <v>935.72</v>
      </c>
      <c r="ES275" s="0" t="n">
        <v>0</v>
      </c>
      <c r="ET275" s="0" t="n">
        <v>70.02</v>
      </c>
      <c r="EU275" s="0" t="n">
        <v>30.24</v>
      </c>
      <c r="EV275" s="0" t="n">
        <v>865.7</v>
      </c>
      <c r="EW275" s="0" t="n">
        <v>110</v>
      </c>
      <c r="EX275" s="0" t="n">
        <v>2.24</v>
      </c>
      <c r="EY275" s="0" t="n">
        <v>0</v>
      </c>
      <c r="FQ275" s="0" t="n">
        <v>0</v>
      </c>
      <c r="FR275" s="0" t="n">
        <v>0</v>
      </c>
      <c r="FS275" s="0" t="n">
        <v>0</v>
      </c>
      <c r="FX275" s="0" t="n">
        <v>87</v>
      </c>
      <c r="FY275" s="0" t="n">
        <v>44</v>
      </c>
      <c r="GA275" s="0" t="inlineStr"/>
      <c r="GD275" s="0" t="n">
        <v>1</v>
      </c>
      <c r="GF275" s="0" t="n">
        <v>-197321949</v>
      </c>
      <c r="GG275" s="0" t="n">
        <v>2</v>
      </c>
      <c r="GH275" s="0" t="n">
        <v>1</v>
      </c>
      <c r="GI275" s="0" t="n">
        <v>2</v>
      </c>
      <c r="GJ275" s="0" t="n">
        <v>0</v>
      </c>
      <c r="GK275" s="0" t="n">
        <v>0</v>
      </c>
      <c r="GL275" s="0">
        <f>ROUND(IF(AND(BH275=3,BI275=3,FS275&lt;&gt;0),P275,0),0)</f>
        <v/>
      </c>
      <c r="GM275" s="0">
        <f>ROUND(O275+X275+Y275,0)+GX275</f>
        <v/>
      </c>
      <c r="GN275" s="0">
        <f>IF(OR(BI275=0,BI275=1),GM275-GX275,0)</f>
        <v/>
      </c>
      <c r="GO275" s="0">
        <f>IF(BI275=2,GM275-GX275,0)</f>
        <v/>
      </c>
      <c r="GP275" s="0">
        <f>IF(BI275=4,GM275-GX275,0)</f>
        <v/>
      </c>
      <c r="GR275" s="0" t="n">
        <v>0</v>
      </c>
      <c r="GS275" s="0" t="n">
        <v>3</v>
      </c>
      <c r="GT275" s="0" t="n">
        <v>0</v>
      </c>
      <c r="GU275" s="0" t="inlineStr"/>
      <c r="GV275" s="0">
        <f>ROUND((GT275),2)</f>
        <v/>
      </c>
      <c r="GW275" s="0" t="n">
        <v>1</v>
      </c>
      <c r="GX275" s="0">
        <f>ROUND(HC275*I275,0)</f>
        <v/>
      </c>
      <c r="HA275" s="0" t="n">
        <v>0</v>
      </c>
      <c r="HB275" s="0" t="n">
        <v>0</v>
      </c>
      <c r="HC275" s="0">
        <f>GV275*GW275</f>
        <v/>
      </c>
      <c r="HE275" s="0" t="inlineStr"/>
      <c r="HF275" s="0" t="inlineStr"/>
      <c r="HM275" s="0" t="inlineStr"/>
      <c r="HN275" s="0" t="inlineStr">
        <is>
          <t>Пр/812-099.1-1</t>
        </is>
      </c>
      <c r="HO275" s="0" t="inlineStr">
        <is>
          <t>Пр/774-099.1</t>
        </is>
      </c>
      <c r="HP275" s="0" t="inlineStr">
        <is>
          <t>Внутренние санитарнотехнические работы: демонтаж и разборка</t>
        </is>
      </c>
      <c r="HQ275" s="0" t="inlineStr">
        <is>
          <t>Внутренние санитарнотехнические работы: демонтаж и разборка</t>
        </is>
      </c>
      <c r="HS275" s="0" t="n">
        <v>0</v>
      </c>
      <c r="IK275" s="0" t="n">
        <v>0</v>
      </c>
    </row>
    <row r="276">
      <c r="A276" s="0" t="n">
        <v>17</v>
      </c>
      <c r="B276" s="0" t="n">
        <v>0</v>
      </c>
      <c r="C276" s="0">
        <f>ROW(SmtRes!A98)</f>
        <v/>
      </c>
      <c r="D276" s="0">
        <f>ROW(EtalonRes!A95)</f>
        <v/>
      </c>
      <c r="E276" s="0" t="inlineStr">
        <is>
          <t>2</t>
        </is>
      </c>
      <c r="F276" s="0" t="inlineStr">
        <is>
          <t>18-03-001-2</t>
        </is>
      </c>
      <c r="G276" s="0" t="inlineStr">
        <is>
          <t>Установка радиаторов стальных</t>
        </is>
      </c>
      <c r="H276" s="0" t="inlineStr">
        <is>
          <t>100 кВт радиаторов и конвекторов</t>
        </is>
      </c>
      <c r="I276" s="0">
        <f>ROUND(ROUND((1155/1000)/100,4),7)</f>
        <v/>
      </c>
      <c r="J276" s="0" t="n">
        <v>0</v>
      </c>
      <c r="K276" s="0">
        <f>ROUND(ROUND((1155/1000)/100,4),7)</f>
        <v/>
      </c>
      <c r="O276" s="0">
        <f>ROUND(CP276,0)</f>
        <v/>
      </c>
      <c r="P276" s="0">
        <f>ROUND(CQ276*I276,0)</f>
        <v/>
      </c>
      <c r="Q276" s="0">
        <f>(ROUND((ROUND(((ET276)*I276),0)*BB276),0)+ROUND((ROUND(((AE276-(EU276))*I276),0)*BS276),0))</f>
        <v/>
      </c>
      <c r="R276" s="0">
        <f>(ROUND((ROUND(((EU276)*I276),0)*BS276),0)+ROUND((ROUND(((AE276-(EU276))*I276),0)*BS276),0))</f>
        <v/>
      </c>
      <c r="S276" s="0">
        <f>ROUND(CT276*I276,0)</f>
        <v/>
      </c>
      <c r="T276" s="0">
        <f>ROUND(CU276*I276,0)</f>
        <v/>
      </c>
      <c r="U276" s="0">
        <f>ROUND(CV276*I276,7)</f>
        <v/>
      </c>
      <c r="V276" s="0">
        <f>ROUND(CW276*I276,7)</f>
        <v/>
      </c>
      <c r="W276" s="0">
        <f>ROUND(CX276*I276,0)</f>
        <v/>
      </c>
      <c r="X276" s="0">
        <f>ROUND(CY276,0)</f>
        <v/>
      </c>
      <c r="Y276" s="0">
        <f>ROUND(CZ276,0)</f>
        <v/>
      </c>
      <c r="AA276" s="0" t="n">
        <v>78845955</v>
      </c>
      <c r="AB276" s="0">
        <f>ROUND((AC276+AD276+AF276),2)</f>
        <v/>
      </c>
      <c r="AC276" s="0">
        <f>ROUND((ES276),2)</f>
        <v/>
      </c>
      <c r="AD276" s="0">
        <f>ROUND((((ET276)-(EU276))+AE276),2)</f>
        <v/>
      </c>
      <c r="AE276" s="0">
        <f>ROUND((EU276),2)</f>
        <v/>
      </c>
      <c r="AF276" s="0">
        <f>ROUND((EV276),2)</f>
        <v/>
      </c>
      <c r="AG276" s="0">
        <f>ROUND((AP276),2)</f>
        <v/>
      </c>
      <c r="AH276" s="0">
        <f>(EW276)</f>
        <v/>
      </c>
      <c r="AI276" s="0">
        <f>(EX276)</f>
        <v/>
      </c>
      <c r="AJ276" s="0">
        <f>(AS276)</f>
        <v/>
      </c>
      <c r="AK276" s="0" t="n">
        <v>18737.5</v>
      </c>
      <c r="AL276" s="0" t="n">
        <v>17916.38</v>
      </c>
      <c r="AM276" s="0" t="n">
        <v>232.69</v>
      </c>
      <c r="AN276" s="0" t="n">
        <v>17.28</v>
      </c>
      <c r="AO276" s="0" t="n">
        <v>588.4299999999999</v>
      </c>
      <c r="AP276" s="0" t="n">
        <v>0</v>
      </c>
      <c r="AQ276" s="0" t="n">
        <v>65.59999999999999</v>
      </c>
      <c r="AR276" s="0" t="n">
        <v>1.28</v>
      </c>
      <c r="AS276" s="0" t="n">
        <v>0</v>
      </c>
      <c r="AT276" s="0" t="n">
        <v>121</v>
      </c>
      <c r="AU276" s="0" t="n">
        <v>72</v>
      </c>
      <c r="AV276" s="0" t="n">
        <v>1</v>
      </c>
      <c r="AW276" s="0" t="n">
        <v>1</v>
      </c>
      <c r="AZ276" s="0" t="n">
        <v>1</v>
      </c>
      <c r="BA276" s="0" t="n">
        <v>52.25</v>
      </c>
      <c r="BB276" s="0" t="n">
        <v>22.24</v>
      </c>
      <c r="BC276" s="0" t="n">
        <v>7.5</v>
      </c>
      <c r="BD276" s="0" t="inlineStr"/>
      <c r="BE276" s="0" t="inlineStr"/>
      <c r="BF276" s="0" t="inlineStr"/>
      <c r="BG276" s="0" t="inlineStr"/>
      <c r="BH276" s="0" t="n">
        <v>0</v>
      </c>
      <c r="BI276" s="0" t="n">
        <v>1</v>
      </c>
      <c r="BJ276" s="0" t="inlineStr">
        <is>
          <t>ТЕР Московской обл., 18-03-001-2, приказ Минстроя России №675/пр от 28.02.2017 № 260/пр</t>
        </is>
      </c>
      <c r="BM276" s="0" t="n">
        <v>18001</v>
      </c>
      <c r="BN276" s="0" t="n">
        <v>0</v>
      </c>
      <c r="BO276" s="0" t="inlineStr">
        <is>
          <t>18-03-001-2</t>
        </is>
      </c>
      <c r="BP276" s="0" t="n">
        <v>1</v>
      </c>
      <c r="BQ276" s="0" t="n">
        <v>2</v>
      </c>
      <c r="BR276" s="0" t="n">
        <v>0</v>
      </c>
      <c r="BS276" s="0" t="n">
        <v>52.25</v>
      </c>
      <c r="BT276" s="0" t="n">
        <v>1</v>
      </c>
      <c r="BU276" s="0" t="n">
        <v>1</v>
      </c>
      <c r="BV276" s="0" t="n">
        <v>1</v>
      </c>
      <c r="BW276" s="0" t="n">
        <v>1</v>
      </c>
      <c r="BX276" s="0" t="n">
        <v>1</v>
      </c>
      <c r="BY276" s="0" t="inlineStr"/>
      <c r="BZ276" s="0" t="n">
        <v>121</v>
      </c>
      <c r="CA276" s="0" t="n">
        <v>72</v>
      </c>
      <c r="CB276" s="0" t="inlineStr"/>
      <c r="CE276" s="0" t="n">
        <v>12</v>
      </c>
      <c r="CF276" s="0" t="n">
        <v>0</v>
      </c>
      <c r="CG276" s="0" t="n">
        <v>0</v>
      </c>
      <c r="CM276" s="0" t="n">
        <v>0</v>
      </c>
      <c r="CN276" s="0" t="inlineStr"/>
      <c r="CO276" s="0" t="n">
        <v>0</v>
      </c>
      <c r="CP276" s="0">
        <f>(P276+Q276+S276)</f>
        <v/>
      </c>
      <c r="CQ276" s="0">
        <f>AC276*BC276</f>
        <v/>
      </c>
      <c r="CR276" s="0">
        <f>(ROUND((ROUND(((ET276)*1),0)*BB276),0)+ROUND((ROUND(((AE276-(EU276))*1),0)*BS276),0))</f>
        <v/>
      </c>
      <c r="CS276" s="0">
        <f>(ROUND((ROUND(((EU276)*1),0)*BS276),0)+ROUND((ROUND(((AE276-(EU276))*1),0)*BS276),0))</f>
        <v/>
      </c>
      <c r="CT276" s="0">
        <f>AF276*BA276</f>
        <v/>
      </c>
      <c r="CU276" s="0">
        <f>AG276</f>
        <v/>
      </c>
      <c r="CV276" s="0">
        <f>AH276</f>
        <v/>
      </c>
      <c r="CW276" s="0">
        <f>AI276</f>
        <v/>
      </c>
      <c r="CX276" s="0">
        <f>AJ276</f>
        <v/>
      </c>
      <c r="CY276" s="0">
        <f>(((S276+R276)*AT276)/100)</f>
        <v/>
      </c>
      <c r="CZ276" s="0">
        <f>(((S276+R276)*AU276)/100)</f>
        <v/>
      </c>
      <c r="DC276" s="0" t="inlineStr"/>
      <c r="DD276" s="0" t="inlineStr"/>
      <c r="DE276" s="0" t="inlineStr"/>
      <c r="DF276" s="0" t="inlineStr"/>
      <c r="DG276" s="0" t="inlineStr"/>
      <c r="DH276" s="0" t="inlineStr"/>
      <c r="DI276" s="0" t="inlineStr"/>
      <c r="DJ276" s="0" t="inlineStr"/>
      <c r="DK276" s="0" t="inlineStr"/>
      <c r="DL276" s="0" t="inlineStr"/>
      <c r="DM276" s="0" t="inlineStr"/>
      <c r="DN276" s="0" t="n">
        <v>0</v>
      </c>
      <c r="DO276" s="0" t="n">
        <v>0</v>
      </c>
      <c r="DP276" s="0" t="n">
        <v>1</v>
      </c>
      <c r="DQ276" s="0" t="n">
        <v>1</v>
      </c>
      <c r="DU276" s="0" t="n">
        <v>1013</v>
      </c>
      <c r="DV276" s="0" t="inlineStr">
        <is>
          <t>100 кВт радиаторов и конвекторов</t>
        </is>
      </c>
      <c r="DW276" s="0" t="inlineStr">
        <is>
          <t>100 кВт радиаторов и конвекторов</t>
        </is>
      </c>
      <c r="DX276" s="0" t="n">
        <v>1</v>
      </c>
      <c r="DZ276" s="0" t="inlineStr"/>
      <c r="EA276" s="0" t="inlineStr"/>
      <c r="EB276" s="0" t="inlineStr"/>
      <c r="EC276" s="0" t="inlineStr"/>
      <c r="EE276" s="0" t="n">
        <v>78725885</v>
      </c>
      <c r="EF276" s="0" t="n">
        <v>2</v>
      </c>
      <c r="EG276" s="0" t="inlineStr">
        <is>
          <t>Общестроительные работы</t>
        </is>
      </c>
      <c r="EH276" s="0" t="n">
        <v>16</v>
      </c>
      <c r="EI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6" s="0" t="n">
        <v>1</v>
      </c>
      <c r="EK276" s="0" t="n">
        <v>18001</v>
      </c>
      <c r="EL276" s="0" t="inlineStr">
        <is>
          <t>Отопление - внутренние устройства</t>
        </is>
      </c>
      <c r="EM276" s="0" t="inlineStr">
        <is>
          <t>ФЕР-18</t>
        </is>
      </c>
      <c r="EO276" s="0" t="inlineStr"/>
      <c r="EQ276" s="0" t="n">
        <v>0</v>
      </c>
      <c r="ER276" s="0" t="n">
        <v>18737.5</v>
      </c>
      <c r="ES276" s="0" t="n">
        <v>17916.38</v>
      </c>
      <c r="ET276" s="0" t="n">
        <v>232.69</v>
      </c>
      <c r="EU276" s="0" t="n">
        <v>17.28</v>
      </c>
      <c r="EV276" s="0" t="n">
        <v>588.4299999999999</v>
      </c>
      <c r="EW276" s="0" t="n">
        <v>65.59999999999999</v>
      </c>
      <c r="EX276" s="0" t="n">
        <v>1.28</v>
      </c>
      <c r="EY276" s="0" t="n">
        <v>0</v>
      </c>
      <c r="FQ276" s="0" t="n">
        <v>0</v>
      </c>
      <c r="FR276" s="0" t="n">
        <v>0</v>
      </c>
      <c r="FS276" s="0" t="n">
        <v>0</v>
      </c>
      <c r="FX276" s="0" t="n">
        <v>121</v>
      </c>
      <c r="FY276" s="0" t="n">
        <v>72</v>
      </c>
      <c r="GA276" s="0" t="inlineStr"/>
      <c r="GD276" s="0" t="n">
        <v>1</v>
      </c>
      <c r="GF276" s="0" t="n">
        <v>228109</v>
      </c>
      <c r="GG276" s="0" t="n">
        <v>2</v>
      </c>
      <c r="GH276" s="0" t="n">
        <v>1</v>
      </c>
      <c r="GI276" s="0" t="n">
        <v>2</v>
      </c>
      <c r="GJ276" s="0" t="n">
        <v>0</v>
      </c>
      <c r="GK276" s="0" t="n">
        <v>0</v>
      </c>
      <c r="GL276" s="0">
        <f>ROUND(IF(AND(BH276=3,BI276=3,FS276&lt;&gt;0),P276,0),0)</f>
        <v/>
      </c>
      <c r="GM276" s="0">
        <f>ROUND(O276+X276+Y276,0)+GX276</f>
        <v/>
      </c>
      <c r="GN276" s="0">
        <f>IF(OR(BI276=0,BI276=1),GM276-GX276,0)</f>
        <v/>
      </c>
      <c r="GO276" s="0">
        <f>IF(BI276=2,GM276-GX276,0)</f>
        <v/>
      </c>
      <c r="GP276" s="0">
        <f>IF(BI276=4,GM276-GX276,0)</f>
        <v/>
      </c>
      <c r="GR276" s="0" t="n">
        <v>0</v>
      </c>
      <c r="GS276" s="0" t="n">
        <v>3</v>
      </c>
      <c r="GT276" s="0" t="n">
        <v>0</v>
      </c>
      <c r="GU276" s="0" t="inlineStr"/>
      <c r="GV276" s="0">
        <f>ROUND((GT276),2)</f>
        <v/>
      </c>
      <c r="GW276" s="0" t="n">
        <v>1</v>
      </c>
      <c r="GX276" s="0">
        <f>ROUND(HC276*I276,0)</f>
        <v/>
      </c>
      <c r="HA276" s="0" t="n">
        <v>0</v>
      </c>
      <c r="HB276" s="0" t="n">
        <v>0</v>
      </c>
      <c r="HC276" s="0">
        <f>GV276*GW276</f>
        <v/>
      </c>
      <c r="HE276" s="0" t="inlineStr"/>
      <c r="HF276" s="0" t="inlineStr"/>
      <c r="HM276" s="0" t="inlineStr"/>
      <c r="HN276" s="0" t="inlineStr">
        <is>
          <t>Пр/812-016.0-1</t>
        </is>
      </c>
      <c r="HO276" s="0" t="inlineStr">
        <is>
          <t>Пр/774-016.0</t>
        </is>
      </c>
      <c r="HP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6" s="0" t="n">
        <v>0</v>
      </c>
      <c r="IK276" s="0" t="n">
        <v>0</v>
      </c>
    </row>
    <row r="277">
      <c r="A277" s="0" t="n">
        <v>18</v>
      </c>
      <c r="B277" s="0" t="n">
        <v>0</v>
      </c>
      <c r="C277" s="0" t="n">
        <v>94</v>
      </c>
      <c r="E277" s="0" t="inlineStr">
        <is>
          <t>2,1</t>
        </is>
      </c>
      <c r="F277" s="0" t="inlineStr">
        <is>
          <t>301-0559</t>
        </is>
      </c>
      <c r="G277" s="0" t="inlineStr">
        <is>
          <t>Радиаторы стальные панельные РСВ2-1, РСВ2-6 однорядные</t>
        </is>
      </c>
      <c r="H277" s="0" t="inlineStr">
        <is>
          <t>квт</t>
        </is>
      </c>
      <c r="I277" s="0">
        <f>I276*J277</f>
        <v/>
      </c>
      <c r="J277" s="0" t="n">
        <v>-100</v>
      </c>
      <c r="K277" s="0" t="n">
        <v>-100</v>
      </c>
      <c r="O277" s="0">
        <f>ROUND(CP277,0)</f>
        <v/>
      </c>
      <c r="P277" s="0">
        <f>ROUND(CQ277*I277,0)</f>
        <v/>
      </c>
      <c r="Q277" s="0">
        <f>(ROUND((ROUND(((ET277)*I277),0)*BB277),0)+ROUND((ROUND(((AE277-(EU277))*I277),0)*BS277),0))</f>
        <v/>
      </c>
      <c r="R277" s="0">
        <f>(ROUND((ROUND(((EU277)*I277),0)*BS277),0)+ROUND((ROUND(((AE277-(EU277))*I277),0)*BS277),0))</f>
        <v/>
      </c>
      <c r="S277" s="0">
        <f>ROUND(CT277*I277,0)</f>
        <v/>
      </c>
      <c r="T277" s="0">
        <f>ROUND(CU277*I277,0)</f>
        <v/>
      </c>
      <c r="U277" s="0">
        <f>ROUND(CV277*I277,7)</f>
        <v/>
      </c>
      <c r="V277" s="0">
        <f>ROUND(CW277*I277,7)</f>
        <v/>
      </c>
      <c r="W277" s="0">
        <f>ROUND(CX277*I277,0)</f>
        <v/>
      </c>
      <c r="X277" s="0">
        <f>ROUND(CY277,0)</f>
        <v/>
      </c>
      <c r="Y277" s="0">
        <f>ROUND(CZ277,0)</f>
        <v/>
      </c>
      <c r="AA277" s="0" t="n">
        <v>78845955</v>
      </c>
      <c r="AB277" s="0">
        <f>ROUND((AC277+AD277+AF277),2)</f>
        <v/>
      </c>
      <c r="AC277" s="0">
        <f>ROUND((ES277),2)</f>
        <v/>
      </c>
      <c r="AD277" s="0">
        <f>ROUND((((ET277)-(EU277))+AE277),2)</f>
        <v/>
      </c>
      <c r="AE277" s="0">
        <f>ROUND((EU277),2)</f>
        <v/>
      </c>
      <c r="AF277" s="0">
        <f>ROUND((EV277),2)</f>
        <v/>
      </c>
      <c r="AG277" s="0">
        <f>ROUND((AP277),2)</f>
        <v/>
      </c>
      <c r="AH277" s="0">
        <f>(EW277)</f>
        <v/>
      </c>
      <c r="AI277" s="0">
        <f>(EX277)</f>
        <v/>
      </c>
      <c r="AJ277" s="0">
        <f>(AS277)</f>
        <v/>
      </c>
      <c r="AK277" s="0" t="n">
        <v>166.98</v>
      </c>
      <c r="AL277" s="0" t="n">
        <v>166.98</v>
      </c>
      <c r="AM277" s="0" t="n">
        <v>0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0</v>
      </c>
      <c r="AS277" s="0" t="n">
        <v>0</v>
      </c>
      <c r="AT277" s="0" t="n">
        <v>121</v>
      </c>
      <c r="AU277" s="0" t="n">
        <v>72</v>
      </c>
      <c r="AV277" s="0" t="n">
        <v>1</v>
      </c>
      <c r="AW277" s="0" t="n">
        <v>1</v>
      </c>
      <c r="AZ277" s="0" t="n">
        <v>1</v>
      </c>
      <c r="BA277" s="0" t="n">
        <v>1</v>
      </c>
      <c r="BB277" s="0" t="n">
        <v>1</v>
      </c>
      <c r="BC277" s="0" t="n">
        <v>6.96</v>
      </c>
      <c r="BD277" s="0" t="inlineStr"/>
      <c r="BE277" s="0" t="inlineStr"/>
      <c r="BF277" s="0" t="inlineStr"/>
      <c r="BG277" s="0" t="inlineStr"/>
      <c r="BH277" s="0" t="n">
        <v>3</v>
      </c>
      <c r="BI277" s="0" t="n">
        <v>1</v>
      </c>
      <c r="BJ277" s="0" t="inlineStr">
        <is>
          <t>ТССЦ Московской обл., 301-0559, приказ Минстроя России №675/пр от 28.02.2017 № 256/пр</t>
        </is>
      </c>
      <c r="BM277" s="0" t="n">
        <v>18001</v>
      </c>
      <c r="BN277" s="0" t="n">
        <v>0</v>
      </c>
      <c r="BO277" s="0" t="inlineStr">
        <is>
          <t>301-0559</t>
        </is>
      </c>
      <c r="BP277" s="0" t="n">
        <v>1</v>
      </c>
      <c r="BQ277" s="0" t="n">
        <v>2</v>
      </c>
      <c r="BR277" s="0" t="n">
        <v>1</v>
      </c>
      <c r="BS277" s="0" t="n">
        <v>1</v>
      </c>
      <c r="BT277" s="0" t="n">
        <v>1</v>
      </c>
      <c r="BU277" s="0" t="n">
        <v>1</v>
      </c>
      <c r="BV277" s="0" t="n">
        <v>1</v>
      </c>
      <c r="BW277" s="0" t="n">
        <v>1</v>
      </c>
      <c r="BX277" s="0" t="n">
        <v>1</v>
      </c>
      <c r="BY277" s="0" t="inlineStr"/>
      <c r="BZ277" s="0" t="n">
        <v>121</v>
      </c>
      <c r="CA277" s="0" t="n">
        <v>72</v>
      </c>
      <c r="CB277" s="0" t="inlineStr"/>
      <c r="CE277" s="0" t="n">
        <v>12</v>
      </c>
      <c r="CF277" s="0" t="n">
        <v>0</v>
      </c>
      <c r="CG277" s="0" t="n">
        <v>0</v>
      </c>
      <c r="CM277" s="0" t="n">
        <v>0</v>
      </c>
      <c r="CN277" s="0" t="inlineStr"/>
      <c r="CO277" s="0" t="n">
        <v>0</v>
      </c>
      <c r="CP277" s="0">
        <f>(P277+Q277+S277)</f>
        <v/>
      </c>
      <c r="CQ277" s="0">
        <f>AC277*BC277</f>
        <v/>
      </c>
      <c r="CR277" s="0">
        <f>(ROUND((ROUND(((ET277)*1),0)*BB277),0)+ROUND((ROUND(((AE277-(EU277))*1),0)*BS277),0))</f>
        <v/>
      </c>
      <c r="CS277" s="0">
        <f>(ROUND((ROUND(((EU277)*1),0)*BS277),0)+ROUND((ROUND(((AE277-(EU277))*1),0)*BS277),0))</f>
        <v/>
      </c>
      <c r="CT277" s="0">
        <f>AF277*BA277</f>
        <v/>
      </c>
      <c r="CU277" s="0">
        <f>AG277</f>
        <v/>
      </c>
      <c r="CV277" s="0">
        <f>AH277</f>
        <v/>
      </c>
      <c r="CW277" s="0">
        <f>AI277</f>
        <v/>
      </c>
      <c r="CX277" s="0">
        <f>AJ277</f>
        <v/>
      </c>
      <c r="CY277" s="0">
        <f>(((S277+R277)*AT277)/100)</f>
        <v/>
      </c>
      <c r="CZ277" s="0">
        <f>(((S277+R277)*AU277)/100)</f>
        <v/>
      </c>
      <c r="DC277" s="0" t="inlineStr"/>
      <c r="DD277" s="0" t="inlineStr"/>
      <c r="DE277" s="0" t="inlineStr"/>
      <c r="DF277" s="0" t="inlineStr"/>
      <c r="DG277" s="0" t="inlineStr"/>
      <c r="DH277" s="0" t="inlineStr"/>
      <c r="DI277" s="0" t="inlineStr"/>
      <c r="DJ277" s="0" t="inlineStr"/>
      <c r="DK277" s="0" t="inlineStr"/>
      <c r="DL277" s="0" t="inlineStr"/>
      <c r="DM277" s="0" t="inlineStr"/>
      <c r="DN277" s="0" t="n">
        <v>0</v>
      </c>
      <c r="DO277" s="0" t="n">
        <v>0</v>
      </c>
      <c r="DP277" s="0" t="n">
        <v>1</v>
      </c>
      <c r="DQ277" s="0" t="n">
        <v>1</v>
      </c>
      <c r="DU277" s="0" t="n">
        <v>1013</v>
      </c>
      <c r="DV277" s="0" t="inlineStr">
        <is>
          <t>квт</t>
        </is>
      </c>
      <c r="DW277" s="0" t="inlineStr">
        <is>
          <t>квт</t>
        </is>
      </c>
      <c r="DX277" s="0" t="n">
        <v>1</v>
      </c>
      <c r="DZ277" s="0" t="inlineStr"/>
      <c r="EA277" s="0" t="inlineStr"/>
      <c r="EB277" s="0" t="inlineStr"/>
      <c r="EC277" s="0" t="inlineStr"/>
      <c r="EE277" s="0" t="n">
        <v>78725885</v>
      </c>
      <c r="EF277" s="0" t="n">
        <v>2</v>
      </c>
      <c r="EG277" s="0" t="inlineStr">
        <is>
          <t>Общестроительные работы</t>
        </is>
      </c>
      <c r="EH277" s="0" t="n">
        <v>16</v>
      </c>
      <c r="EI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7" s="0" t="n">
        <v>1</v>
      </c>
      <c r="EK277" s="0" t="n">
        <v>18001</v>
      </c>
      <c r="EL277" s="0" t="inlineStr">
        <is>
          <t>Отопление - внутренние устройства</t>
        </is>
      </c>
      <c r="EM277" s="0" t="inlineStr">
        <is>
          <t>ФЕР-18</t>
        </is>
      </c>
      <c r="EO277" s="0" t="inlineStr"/>
      <c r="EQ277" s="0" t="n">
        <v>32768</v>
      </c>
      <c r="ER277" s="0" t="n">
        <v>166.98</v>
      </c>
      <c r="ES277" s="0" t="n">
        <v>166.98</v>
      </c>
      <c r="ET277" s="0" t="n">
        <v>0</v>
      </c>
      <c r="EU277" s="0" t="n">
        <v>0</v>
      </c>
      <c r="EV277" s="0" t="n">
        <v>0</v>
      </c>
      <c r="EW277" s="0" t="n">
        <v>0</v>
      </c>
      <c r="EX277" s="0" t="n">
        <v>0</v>
      </c>
      <c r="FQ277" s="0" t="n">
        <v>0</v>
      </c>
      <c r="FR277" s="0" t="n">
        <v>0</v>
      </c>
      <c r="FS277" s="0" t="n">
        <v>0</v>
      </c>
      <c r="FX277" s="0" t="n">
        <v>121</v>
      </c>
      <c r="FY277" s="0" t="n">
        <v>72</v>
      </c>
      <c r="GA277" s="0" t="inlineStr"/>
      <c r="GD277" s="0" t="n">
        <v>1</v>
      </c>
      <c r="GF277" s="0" t="n">
        <v>-1698548958</v>
      </c>
      <c r="GG277" s="0" t="n">
        <v>2</v>
      </c>
      <c r="GH277" s="0" t="n">
        <v>1</v>
      </c>
      <c r="GI277" s="0" t="n">
        <v>2</v>
      </c>
      <c r="GJ277" s="0" t="n">
        <v>0</v>
      </c>
      <c r="GK277" s="0" t="n">
        <v>0</v>
      </c>
      <c r="GL277" s="0">
        <f>ROUND(IF(AND(BH277=3,BI277=3,FS277&lt;&gt;0),P277,0),0)</f>
        <v/>
      </c>
      <c r="GM277" s="0">
        <f>ROUND(O277+X277+Y277,0)+GX277</f>
        <v/>
      </c>
      <c r="GN277" s="0">
        <f>IF(OR(BI277=0,BI277=1),GM277-GX277,0)</f>
        <v/>
      </c>
      <c r="GO277" s="0">
        <f>IF(BI277=2,GM277-GX277,0)</f>
        <v/>
      </c>
      <c r="GP277" s="0">
        <f>IF(BI277=4,GM277-GX277,0)</f>
        <v/>
      </c>
      <c r="GR277" s="0" t="n">
        <v>0</v>
      </c>
      <c r="GS277" s="0" t="n">
        <v>3</v>
      </c>
      <c r="GT277" s="0" t="n">
        <v>0</v>
      </c>
      <c r="GU277" s="0" t="inlineStr"/>
      <c r="GV277" s="0">
        <f>ROUND((GT277),2)</f>
        <v/>
      </c>
      <c r="GW277" s="0" t="n">
        <v>1</v>
      </c>
      <c r="GX277" s="0">
        <f>ROUND(HC277*I277,0)</f>
        <v/>
      </c>
      <c r="HA277" s="0" t="n">
        <v>0</v>
      </c>
      <c r="HB277" s="0" t="n">
        <v>0</v>
      </c>
      <c r="HC277" s="0">
        <f>GV277*GW277</f>
        <v/>
      </c>
      <c r="HE277" s="0" t="inlineStr"/>
      <c r="HF277" s="0" t="inlineStr"/>
      <c r="HM277" s="0" t="inlineStr"/>
      <c r="HN277" s="0" t="inlineStr">
        <is>
          <t>Пр/812-016.0-1</t>
        </is>
      </c>
      <c r="HO277" s="0" t="inlineStr">
        <is>
          <t>Пр/774-016.0</t>
        </is>
      </c>
      <c r="HP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7" s="0" t="n">
        <v>0</v>
      </c>
      <c r="IK277" s="0" t="n">
        <v>0</v>
      </c>
    </row>
    <row r="278">
      <c r="A278" s="0" t="n">
        <v>18</v>
      </c>
      <c r="B278" s="0" t="n">
        <v>0</v>
      </c>
      <c r="C278" s="0" t="n">
        <v>95</v>
      </c>
      <c r="E278" s="0" t="inlineStr">
        <is>
          <t>2,2</t>
        </is>
      </c>
      <c r="F278" s="0" t="inlineStr">
        <is>
          <t>301-1014</t>
        </is>
      </c>
      <c r="G278" s="0" t="inlineStr">
        <is>
          <t>Радиаторы биметаллические, марка «Rifar-A 500», количество секций 7, мощность 1155 Вт</t>
        </is>
      </c>
      <c r="H278" s="0" t="inlineStr">
        <is>
          <t>шт.</t>
        </is>
      </c>
      <c r="I278" s="0">
        <f>I276*J278</f>
        <v/>
      </c>
      <c r="J278" s="0" t="n">
        <v>86.20689655172414</v>
      </c>
      <c r="K278" s="0" t="n">
        <v>86.20689659999999</v>
      </c>
      <c r="O278" s="0">
        <f>ROUND(CP278,0)</f>
        <v/>
      </c>
      <c r="P278" s="0">
        <f>ROUND(CQ278*I278,0)</f>
        <v/>
      </c>
      <c r="Q278" s="0">
        <f>(ROUND((ROUND(((ET278)*I278),0)*BB278),0)+ROUND((ROUND(((AE278-(EU278))*I278),0)*BS278),0))</f>
        <v/>
      </c>
      <c r="R278" s="0">
        <f>(ROUND((ROUND(((EU278)*I278),0)*BS278),0)+ROUND((ROUND(((AE278-(EU278))*I278),0)*BS278),0))</f>
        <v/>
      </c>
      <c r="S278" s="0">
        <f>ROUND(CT278*I278,0)</f>
        <v/>
      </c>
      <c r="T278" s="0">
        <f>ROUND(CU278*I278,0)</f>
        <v/>
      </c>
      <c r="U278" s="0">
        <f>ROUND(CV278*I278,7)</f>
        <v/>
      </c>
      <c r="V278" s="0">
        <f>ROUND(CW278*I278,7)</f>
        <v/>
      </c>
      <c r="W278" s="0">
        <f>ROUND(CX278*I278,0)</f>
        <v/>
      </c>
      <c r="X278" s="0">
        <f>ROUND(CY278,0)</f>
        <v/>
      </c>
      <c r="Y278" s="0">
        <f>ROUND(CZ278,0)</f>
        <v/>
      </c>
      <c r="AA278" s="0" t="n">
        <v>78845955</v>
      </c>
      <c r="AB278" s="0">
        <f>ROUND((AC278+AD278+AF278),2)</f>
        <v/>
      </c>
      <c r="AC278" s="0">
        <f>ROUND((ES278),2)</f>
        <v/>
      </c>
      <c r="AD278" s="0">
        <f>ROUND((((ET278)-(EU278))+AE278),2)</f>
        <v/>
      </c>
      <c r="AE278" s="0">
        <f>ROUND((EU278),2)</f>
        <v/>
      </c>
      <c r="AF278" s="0">
        <f>ROUND((EV278),2)</f>
        <v/>
      </c>
      <c r="AG278" s="0">
        <f>ROUND((AP278),2)</f>
        <v/>
      </c>
      <c r="AH278" s="0">
        <f>(EW278)</f>
        <v/>
      </c>
      <c r="AI278" s="0">
        <f>(EX278)</f>
        <v/>
      </c>
      <c r="AJ278" s="0">
        <f>(AS278)</f>
        <v/>
      </c>
      <c r="AK278" s="0" t="n">
        <v>999.6900000000001</v>
      </c>
      <c r="AL278" s="0" t="n">
        <v>999.6900000000001</v>
      </c>
      <c r="AM278" s="0" t="n">
        <v>0</v>
      </c>
      <c r="AN278" s="0" t="n">
        <v>0</v>
      </c>
      <c r="AO278" s="0" t="n">
        <v>0</v>
      </c>
      <c r="AP278" s="0" t="n">
        <v>0</v>
      </c>
      <c r="AQ278" s="0" t="n">
        <v>0</v>
      </c>
      <c r="AR278" s="0" t="n">
        <v>0</v>
      </c>
      <c r="AS278" s="0" t="n">
        <v>0.35</v>
      </c>
      <c r="AT278" s="0" t="n">
        <v>121</v>
      </c>
      <c r="AU278" s="0" t="n">
        <v>72</v>
      </c>
      <c r="AV278" s="0" t="n">
        <v>1</v>
      </c>
      <c r="AW278" s="0" t="n">
        <v>1</v>
      </c>
      <c r="AZ278" s="0" t="n">
        <v>1</v>
      </c>
      <c r="BA278" s="0" t="n">
        <v>1</v>
      </c>
      <c r="BB278" s="0" t="n">
        <v>1</v>
      </c>
      <c r="BC278" s="0" t="n">
        <v>5.31</v>
      </c>
      <c r="BD278" s="0" t="inlineStr"/>
      <c r="BE278" s="0" t="inlineStr"/>
      <c r="BF278" s="0" t="inlineStr"/>
      <c r="BG278" s="0" t="inlineStr"/>
      <c r="BH278" s="0" t="n">
        <v>3</v>
      </c>
      <c r="BI278" s="0" t="n">
        <v>1</v>
      </c>
      <c r="BJ278" s="0" t="inlineStr">
        <is>
          <t>ТССЦ Московской обл., 301-1014, приказ Минстроя России №675/пр от 28.02.2017 № 256/пр</t>
        </is>
      </c>
      <c r="BM278" s="0" t="n">
        <v>18001</v>
      </c>
      <c r="BN278" s="0" t="n">
        <v>0</v>
      </c>
      <c r="BO278" s="0" t="inlineStr">
        <is>
          <t>301-1014</t>
        </is>
      </c>
      <c r="BP278" s="0" t="n">
        <v>1</v>
      </c>
      <c r="BQ278" s="0" t="n">
        <v>2</v>
      </c>
      <c r="BR278" s="0" t="n">
        <v>0</v>
      </c>
      <c r="BS278" s="0" t="n">
        <v>1</v>
      </c>
      <c r="BT278" s="0" t="n">
        <v>1</v>
      </c>
      <c r="BU278" s="0" t="n">
        <v>1</v>
      </c>
      <c r="BV278" s="0" t="n">
        <v>1</v>
      </c>
      <c r="BW278" s="0" t="n">
        <v>1</v>
      </c>
      <c r="BX278" s="0" t="n">
        <v>1</v>
      </c>
      <c r="BY278" s="0" t="inlineStr"/>
      <c r="BZ278" s="0" t="n">
        <v>121</v>
      </c>
      <c r="CA278" s="0" t="n">
        <v>72</v>
      </c>
      <c r="CB278" s="0" t="inlineStr"/>
      <c r="CE278" s="0" t="n">
        <v>12</v>
      </c>
      <c r="CF278" s="0" t="n">
        <v>0</v>
      </c>
      <c r="CG278" s="0" t="n">
        <v>0</v>
      </c>
      <c r="CM278" s="0" t="n">
        <v>0</v>
      </c>
      <c r="CN278" s="0" t="inlineStr"/>
      <c r="CO278" s="0" t="n">
        <v>0</v>
      </c>
      <c r="CP278" s="0">
        <f>(P278+Q278+S278)</f>
        <v/>
      </c>
      <c r="CQ278" s="0">
        <f>AC278*BC278</f>
        <v/>
      </c>
      <c r="CR278" s="0">
        <f>(ROUND((ROUND(((ET278)*1),0)*BB278),0)+ROUND((ROUND(((AE278-(EU278))*1),0)*BS278),0))</f>
        <v/>
      </c>
      <c r="CS278" s="0">
        <f>(ROUND((ROUND(((EU278)*1),0)*BS278),0)+ROUND((ROUND(((AE278-(EU278))*1),0)*BS278),0))</f>
        <v/>
      </c>
      <c r="CT278" s="0">
        <f>AF278*BA278</f>
        <v/>
      </c>
      <c r="CU278" s="0">
        <f>AG278</f>
        <v/>
      </c>
      <c r="CV278" s="0">
        <f>AH278</f>
        <v/>
      </c>
      <c r="CW278" s="0">
        <f>AI278</f>
        <v/>
      </c>
      <c r="CX278" s="0">
        <f>AJ278</f>
        <v/>
      </c>
      <c r="CY278" s="0">
        <f>(((S278+R278)*AT278)/100)</f>
        <v/>
      </c>
      <c r="CZ278" s="0">
        <f>(((S278+R278)*AU278)/100)</f>
        <v/>
      </c>
      <c r="DC278" s="0" t="inlineStr"/>
      <c r="DD278" s="0" t="inlineStr"/>
      <c r="DE278" s="0" t="inlineStr"/>
      <c r="DF278" s="0" t="inlineStr"/>
      <c r="DG278" s="0" t="inlineStr"/>
      <c r="DH278" s="0" t="inlineStr"/>
      <c r="DI278" s="0" t="inlineStr"/>
      <c r="DJ278" s="0" t="inlineStr"/>
      <c r="DK278" s="0" t="inlineStr"/>
      <c r="DL278" s="0" t="inlineStr"/>
      <c r="DM278" s="0" t="inlineStr"/>
      <c r="DN278" s="0" t="n">
        <v>0</v>
      </c>
      <c r="DO278" s="0" t="n">
        <v>0</v>
      </c>
      <c r="DP278" s="0" t="n">
        <v>1</v>
      </c>
      <c r="DQ278" s="0" t="n">
        <v>1</v>
      </c>
      <c r="DU278" s="0" t="n">
        <v>1010</v>
      </c>
      <c r="DV278" s="0" t="inlineStr">
        <is>
          <t>шт.</t>
        </is>
      </c>
      <c r="DW278" s="0" t="inlineStr">
        <is>
          <t>шт.</t>
        </is>
      </c>
      <c r="DX278" s="0" t="n">
        <v>1</v>
      </c>
      <c r="DZ278" s="0" t="inlineStr"/>
      <c r="EA278" s="0" t="inlineStr"/>
      <c r="EB278" s="0" t="inlineStr"/>
      <c r="EC278" s="0" t="inlineStr"/>
      <c r="EE278" s="0" t="n">
        <v>78725885</v>
      </c>
      <c r="EF278" s="0" t="n">
        <v>2</v>
      </c>
      <c r="EG278" s="0" t="inlineStr">
        <is>
          <t>Общестроительные работы</t>
        </is>
      </c>
      <c r="EH278" s="0" t="n">
        <v>16</v>
      </c>
      <c r="EI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8" s="0" t="n">
        <v>1</v>
      </c>
      <c r="EK278" s="0" t="n">
        <v>18001</v>
      </c>
      <c r="EL278" s="0" t="inlineStr">
        <is>
          <t>Отопление - внутренние устройства</t>
        </is>
      </c>
      <c r="EM278" s="0" t="inlineStr">
        <is>
          <t>ФЕР-18</t>
        </is>
      </c>
      <c r="EO278" s="0" t="inlineStr"/>
      <c r="EQ278" s="0" t="n">
        <v>0</v>
      </c>
      <c r="ER278" s="0" t="n">
        <v>999.6900000000001</v>
      </c>
      <c r="ES278" s="0" t="n">
        <v>999.6900000000001</v>
      </c>
      <c r="ET278" s="0" t="n">
        <v>0</v>
      </c>
      <c r="EU278" s="0" t="n">
        <v>0</v>
      </c>
      <c r="EV278" s="0" t="n">
        <v>0</v>
      </c>
      <c r="EW278" s="0" t="n">
        <v>0</v>
      </c>
      <c r="EX278" s="0" t="n">
        <v>0</v>
      </c>
      <c r="FQ278" s="0" t="n">
        <v>0</v>
      </c>
      <c r="FR278" s="0" t="n">
        <v>0</v>
      </c>
      <c r="FS278" s="0" t="n">
        <v>0</v>
      </c>
      <c r="FX278" s="0" t="n">
        <v>121</v>
      </c>
      <c r="FY278" s="0" t="n">
        <v>72</v>
      </c>
      <c r="GA278" s="0" t="inlineStr"/>
      <c r="GD278" s="0" t="n">
        <v>1</v>
      </c>
      <c r="GF278" s="0" t="n">
        <v>-672054610</v>
      </c>
      <c r="GG278" s="0" t="n">
        <v>2</v>
      </c>
      <c r="GH278" s="0" t="n">
        <v>1</v>
      </c>
      <c r="GI278" s="0" t="n">
        <v>2</v>
      </c>
      <c r="GJ278" s="0" t="n">
        <v>0</v>
      </c>
      <c r="GK278" s="0" t="n">
        <v>0</v>
      </c>
      <c r="GL278" s="0">
        <f>ROUND(IF(AND(BH278=3,BI278=3,FS278&lt;&gt;0),P278,0),0)</f>
        <v/>
      </c>
      <c r="GM278" s="0">
        <f>ROUND(O278+X278+Y278,0)+GX278</f>
        <v/>
      </c>
      <c r="GN278" s="0">
        <f>IF(OR(BI278=0,BI278=1),GM278-GX278,0)</f>
        <v/>
      </c>
      <c r="GO278" s="0">
        <f>IF(BI278=2,GM278-GX278,0)</f>
        <v/>
      </c>
      <c r="GP278" s="0">
        <f>IF(BI278=4,GM278-GX278,0)</f>
        <v/>
      </c>
      <c r="GR278" s="0" t="n">
        <v>0</v>
      </c>
      <c r="GS278" s="0" t="n">
        <v>3</v>
      </c>
      <c r="GT278" s="0" t="n">
        <v>0</v>
      </c>
      <c r="GU278" s="0" t="inlineStr"/>
      <c r="GV278" s="0">
        <f>ROUND((GT278),2)</f>
        <v/>
      </c>
      <c r="GW278" s="0" t="n">
        <v>1</v>
      </c>
      <c r="GX278" s="0">
        <f>ROUND(HC278*I278,0)</f>
        <v/>
      </c>
      <c r="HA278" s="0" t="n">
        <v>0</v>
      </c>
      <c r="HB278" s="0" t="n">
        <v>0</v>
      </c>
      <c r="HC278" s="0">
        <f>GV278*GW278</f>
        <v/>
      </c>
      <c r="HE278" s="0" t="inlineStr"/>
      <c r="HF278" s="0" t="inlineStr"/>
      <c r="HM278" s="0" t="inlineStr"/>
      <c r="HN278" s="0" t="inlineStr">
        <is>
          <t>Пр/812-016.0-1</t>
        </is>
      </c>
      <c r="HO278" s="0" t="inlineStr">
        <is>
          <t>Пр/774-016.0</t>
        </is>
      </c>
      <c r="HP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8" s="0" t="n">
        <v>0</v>
      </c>
      <c r="IK278" s="0" t="n">
        <v>0</v>
      </c>
    </row>
    <row r="280">
      <c r="A280" s="358" t="n">
        <v>51</v>
      </c>
      <c r="B280" s="358">
        <f>B271</f>
        <v/>
      </c>
      <c r="C280" s="358">
        <f>A271</f>
        <v/>
      </c>
      <c r="D280" s="358">
        <f>ROW(A271)</f>
        <v/>
      </c>
      <c r="E280" s="358" t="n"/>
      <c r="F280" s="358">
        <f>IF(F271&lt;&gt;"",F271,"")</f>
        <v/>
      </c>
      <c r="G280" s="358">
        <f>IF(G271&lt;&gt;"",G271,"")</f>
        <v/>
      </c>
      <c r="H280" s="358" t="n">
        <v>0</v>
      </c>
      <c r="I280" s="358" t="n"/>
      <c r="J280" s="358" t="n"/>
      <c r="K280" s="358" t="n"/>
      <c r="L280" s="358" t="n"/>
      <c r="M280" s="358" t="n"/>
      <c r="N280" s="358" t="n"/>
      <c r="O280" s="358" t="n">
        <v>0</v>
      </c>
      <c r="P280" s="358" t="n">
        <v>0</v>
      </c>
      <c r="Q280" s="358" t="n">
        <v>0</v>
      </c>
      <c r="R280" s="358" t="n">
        <v>0</v>
      </c>
      <c r="S280" s="358" t="n">
        <v>0</v>
      </c>
      <c r="T280" s="358" t="n">
        <v>0</v>
      </c>
      <c r="U280" s="358" t="n">
        <v>0</v>
      </c>
      <c r="V280" s="358" t="n">
        <v>0</v>
      </c>
      <c r="W280" s="358" t="n">
        <v>0</v>
      </c>
      <c r="X280" s="358" t="n">
        <v>0</v>
      </c>
      <c r="Y280" s="358" t="n">
        <v>0</v>
      </c>
      <c r="Z280" s="358" t="n"/>
      <c r="AA280" s="358" t="n"/>
      <c r="AB280" s="358" t="n"/>
      <c r="AC280" s="358" t="n"/>
      <c r="AD280" s="358" t="n"/>
      <c r="AE280" s="358" t="n"/>
      <c r="AF280" s="358" t="n"/>
      <c r="AG280" s="358" t="n"/>
      <c r="AH280" s="358" t="n"/>
      <c r="AI280" s="358" t="n"/>
      <c r="AJ280" s="358" t="n"/>
      <c r="AK280" s="358" t="n"/>
      <c r="AL280" s="358" t="n"/>
      <c r="AM280" s="358" t="n"/>
      <c r="AN280" s="358" t="n"/>
      <c r="AO280" s="358">
        <f>ROUND(BX280,0)</f>
        <v/>
      </c>
      <c r="AP280" s="358">
        <f>ROUND(BY280,0)</f>
        <v/>
      </c>
      <c r="AQ280" s="358">
        <f>ROUND(BZ280,0)</f>
        <v/>
      </c>
      <c r="AR280" s="358">
        <f>ROUND(CA280,0)</f>
        <v/>
      </c>
      <c r="AS280" s="358">
        <f>ROUND(CB280,0)</f>
        <v/>
      </c>
      <c r="AT280" s="358">
        <f>ROUND(CC280,0)</f>
        <v/>
      </c>
      <c r="AU280" s="358">
        <f>ROUND(CD280,0)</f>
        <v/>
      </c>
      <c r="AV280" s="358">
        <f>ROUND(CE280,0)</f>
        <v/>
      </c>
      <c r="AW280" s="358">
        <f>ROUND(CF280,0)</f>
        <v/>
      </c>
      <c r="AX280" s="358">
        <f>ROUND(CG280,0)</f>
        <v/>
      </c>
      <c r="AY280" s="358">
        <f>ROUND(CH280,0)</f>
        <v/>
      </c>
      <c r="AZ280" s="358">
        <f>ROUND(CI280,0)</f>
        <v/>
      </c>
      <c r="BA280" s="358">
        <f>ROUND(CJ280,0)</f>
        <v/>
      </c>
      <c r="BB280" s="358">
        <f>ROUND(CK280,0)</f>
        <v/>
      </c>
      <c r="BC280" s="358">
        <f>ROUND(CL280,0)</f>
        <v/>
      </c>
      <c r="BD280" s="358">
        <f>ROUND(CM280,0)</f>
        <v/>
      </c>
      <c r="BE280" s="358" t="n"/>
      <c r="BF280" s="358" t="n"/>
      <c r="BG280" s="358" t="n"/>
      <c r="BH280" s="358" t="n"/>
      <c r="BI280" s="358" t="n"/>
      <c r="BJ280" s="358" t="n"/>
      <c r="BK280" s="358" t="n"/>
      <c r="BL280" s="358" t="n"/>
      <c r="BM280" s="358" t="n"/>
      <c r="BN280" s="358" t="n"/>
      <c r="BO280" s="358" t="n"/>
      <c r="BP280" s="358" t="n"/>
      <c r="BQ280" s="358" t="n"/>
      <c r="BR280" s="358" t="n"/>
      <c r="BS280" s="358" t="n"/>
      <c r="BT280" s="358" t="n"/>
      <c r="BU280" s="358" t="n"/>
      <c r="BV280" s="358" t="n"/>
      <c r="BW280" s="358" t="n"/>
      <c r="BX280" s="358" t="n"/>
      <c r="BY280" s="358" t="n"/>
      <c r="BZ280" s="358" t="n"/>
      <c r="CA280" s="358" t="n"/>
      <c r="CB280" s="358" t="n"/>
      <c r="CC280" s="358" t="n"/>
      <c r="CD280" s="358" t="n"/>
      <c r="CE280" s="358" t="n"/>
      <c r="CF280" s="358" t="n"/>
      <c r="CG280" s="358" t="n"/>
      <c r="CH280" s="358" t="n"/>
      <c r="CI280" s="358" t="n"/>
      <c r="CJ280" s="358" t="n"/>
      <c r="CK280" s="358" t="n"/>
      <c r="CL280" s="358" t="n"/>
      <c r="CM280" s="358" t="n"/>
      <c r="CN280" s="358" t="n"/>
      <c r="CO280" s="358" t="n"/>
      <c r="CP280" s="358" t="n"/>
      <c r="CQ280" s="358" t="n"/>
      <c r="CR280" s="358" t="n"/>
      <c r="CS280" s="358" t="n"/>
      <c r="CT280" s="358" t="n"/>
      <c r="CU280" s="358" t="n"/>
      <c r="CV280" s="358" t="n"/>
      <c r="CW280" s="358" t="n"/>
      <c r="CX280" s="358" t="n"/>
      <c r="CY280" s="358" t="n"/>
      <c r="CZ280" s="358" t="n"/>
      <c r="DA280" s="358" t="n"/>
      <c r="DB280" s="358" t="n"/>
      <c r="DC280" s="358" t="n"/>
      <c r="DD280" s="358" t="n"/>
      <c r="DE280" s="358" t="n"/>
      <c r="DF280" s="358" t="n"/>
      <c r="DG280" s="359" t="n"/>
      <c r="DH280" s="359" t="n"/>
      <c r="DI280" s="359" t="n"/>
      <c r="DJ280" s="359" t="n"/>
      <c r="DK280" s="359" t="n"/>
      <c r="DL280" s="359" t="n"/>
      <c r="DM280" s="359" t="n"/>
      <c r="DN280" s="359" t="n"/>
      <c r="DO280" s="359" t="n"/>
      <c r="DP280" s="359" t="n"/>
      <c r="DQ280" s="359" t="n"/>
      <c r="DR280" s="359" t="n"/>
      <c r="DS280" s="359" t="n"/>
      <c r="DT280" s="359" t="n"/>
      <c r="DU280" s="359" t="n"/>
      <c r="DV280" s="359" t="n"/>
      <c r="DW280" s="359" t="n"/>
      <c r="DX280" s="359" t="n"/>
      <c r="DY280" s="359" t="n"/>
      <c r="DZ280" s="359" t="n"/>
      <c r="EA280" s="359" t="n"/>
      <c r="EB280" s="359" t="n"/>
      <c r="EC280" s="359" t="n"/>
      <c r="ED280" s="359" t="n"/>
      <c r="EE280" s="359" t="n"/>
      <c r="EF280" s="359" t="n"/>
      <c r="EG280" s="359" t="n"/>
      <c r="EH280" s="359" t="n"/>
      <c r="EI280" s="359" t="n"/>
      <c r="EJ280" s="359" t="n"/>
      <c r="EK280" s="359" t="n"/>
      <c r="EL280" s="359" t="n"/>
      <c r="EM280" s="359" t="n"/>
      <c r="EN280" s="359" t="n"/>
      <c r="EO280" s="359" t="n"/>
      <c r="EP280" s="359" t="n"/>
      <c r="EQ280" s="359" t="n"/>
      <c r="ER280" s="359" t="n"/>
      <c r="ES280" s="359" t="n"/>
      <c r="ET280" s="359" t="n"/>
      <c r="EU280" s="359" t="n"/>
      <c r="EV280" s="359" t="n"/>
      <c r="EW280" s="359" t="n"/>
      <c r="EX280" s="359" t="n"/>
      <c r="EY280" s="359" t="n"/>
      <c r="EZ280" s="359" t="n"/>
      <c r="FA280" s="359" t="n"/>
      <c r="FB280" s="359" t="n"/>
      <c r="FC280" s="359" t="n"/>
      <c r="FD280" s="359" t="n"/>
      <c r="FE280" s="359" t="n"/>
      <c r="FF280" s="359" t="n"/>
      <c r="FG280" s="359" t="n"/>
      <c r="FH280" s="359" t="n"/>
      <c r="FI280" s="359" t="n"/>
      <c r="FJ280" s="359" t="n"/>
      <c r="FK280" s="359" t="n"/>
      <c r="FL280" s="359" t="n"/>
      <c r="FM280" s="359" t="n"/>
      <c r="FN280" s="359" t="n"/>
      <c r="FO280" s="359" t="n"/>
      <c r="FP280" s="359" t="n"/>
      <c r="FQ280" s="359" t="n"/>
      <c r="FR280" s="359" t="n"/>
      <c r="FS280" s="359" t="n"/>
      <c r="FT280" s="359" t="n"/>
      <c r="FU280" s="359" t="n"/>
      <c r="FV280" s="359" t="n"/>
      <c r="FW280" s="359" t="n"/>
      <c r="FX280" s="359" t="n"/>
      <c r="FY280" s="359" t="n"/>
      <c r="FZ280" s="359" t="n"/>
      <c r="GA280" s="359" t="n"/>
      <c r="GB280" s="359" t="n"/>
      <c r="GC280" s="359" t="n"/>
      <c r="GD280" s="359" t="n"/>
      <c r="GE280" s="359" t="n"/>
      <c r="GF280" s="359" t="n"/>
      <c r="GG280" s="359" t="n"/>
      <c r="GH280" s="359" t="n"/>
      <c r="GI280" s="359" t="n"/>
      <c r="GJ280" s="359" t="n"/>
      <c r="GK280" s="359" t="n"/>
      <c r="GL280" s="359" t="n"/>
      <c r="GM280" s="359" t="n"/>
      <c r="GN280" s="359" t="n"/>
      <c r="GO280" s="359" t="n"/>
      <c r="GP280" s="359" t="n"/>
      <c r="GQ280" s="359" t="n"/>
      <c r="GR280" s="359" t="n"/>
      <c r="GS280" s="359" t="n"/>
      <c r="GT280" s="359" t="n"/>
      <c r="GU280" s="359" t="n"/>
      <c r="GV280" s="359" t="n"/>
      <c r="GW280" s="359" t="n"/>
      <c r="GX280" s="359" t="n">
        <v>0</v>
      </c>
    </row>
    <row r="282">
      <c r="A282" s="360" t="n">
        <v>50</v>
      </c>
      <c r="B282" s="360" t="n">
        <v>0</v>
      </c>
      <c r="C282" s="360" t="n">
        <v>0</v>
      </c>
      <c r="D282" s="360" t="n">
        <v>1</v>
      </c>
      <c r="E282" s="360" t="n">
        <v>201</v>
      </c>
      <c r="F282" s="360">
        <f>ROUND(Source!O280,O282)</f>
        <v/>
      </c>
      <c r="G282" s="360" t="inlineStr">
        <is>
          <t>ПЗ</t>
        </is>
      </c>
      <c r="H282" s="360" t="inlineStr">
        <is>
          <t>Прямые затраты</t>
        </is>
      </c>
      <c r="I282" s="360" t="n"/>
      <c r="J282" s="360" t="n"/>
      <c r="K282" s="360" t="n">
        <v>201</v>
      </c>
      <c r="L282" s="360" t="n">
        <v>1</v>
      </c>
      <c r="M282" s="360" t="n">
        <v>3</v>
      </c>
      <c r="N282" s="360" t="inlineStr"/>
      <c r="O282" s="360" t="n">
        <v>0</v>
      </c>
      <c r="P282" s="360" t="n"/>
      <c r="Q282" s="360" t="n"/>
      <c r="R282" s="360" t="n"/>
      <c r="S282" s="360" t="n"/>
      <c r="T282" s="360" t="n"/>
      <c r="U282" s="360" t="n"/>
      <c r="V282" s="360" t="n"/>
      <c r="W282" s="360" t="n">
        <v>0</v>
      </c>
      <c r="X282" s="360" t="n">
        <v>1</v>
      </c>
      <c r="Y282" s="360" t="n">
        <v>0</v>
      </c>
      <c r="Z282" s="360" t="n"/>
      <c r="AA282" s="360" t="n"/>
      <c r="AB282" s="360" t="n"/>
    </row>
    <row r="283">
      <c r="A283" s="360" t="n">
        <v>50</v>
      </c>
      <c r="B283" s="360" t="n">
        <v>0</v>
      </c>
      <c r="C283" s="360" t="n">
        <v>0</v>
      </c>
      <c r="D283" s="360" t="n">
        <v>1</v>
      </c>
      <c r="E283" s="360" t="n">
        <v>202</v>
      </c>
      <c r="F283" s="360">
        <f>ROUND(Source!P280,O283)</f>
        <v/>
      </c>
      <c r="G283" s="360" t="inlineStr">
        <is>
          <t>СтМатОб</t>
        </is>
      </c>
      <c r="H283" s="360" t="inlineStr">
        <is>
          <t>Стоимость материальных ресурсов (всего)</t>
        </is>
      </c>
      <c r="I283" s="360" t="n"/>
      <c r="J283" s="360" t="n"/>
      <c r="K283" s="360" t="n">
        <v>202</v>
      </c>
      <c r="L283" s="360" t="n">
        <v>2</v>
      </c>
      <c r="M283" s="360" t="n">
        <v>3</v>
      </c>
      <c r="N283" s="360" t="inlineStr"/>
      <c r="O283" s="360" t="n">
        <v>0</v>
      </c>
      <c r="P283" s="360" t="n"/>
      <c r="Q283" s="360" t="n"/>
      <c r="R283" s="360" t="n"/>
      <c r="S283" s="360" t="n"/>
      <c r="T283" s="360" t="n"/>
      <c r="U283" s="360" t="n"/>
      <c r="V283" s="360" t="n"/>
      <c r="W283" s="360" t="n">
        <v>0</v>
      </c>
      <c r="X283" s="360" t="n">
        <v>1</v>
      </c>
      <c r="Y283" s="360" t="n">
        <v>0</v>
      </c>
      <c r="Z283" s="360" t="n"/>
      <c r="AA283" s="360" t="n"/>
      <c r="AB283" s="360" t="n"/>
    </row>
    <row r="284">
      <c r="A284" s="360" t="n">
        <v>50</v>
      </c>
      <c r="B284" s="360" t="n">
        <v>0</v>
      </c>
      <c r="C284" s="360" t="n">
        <v>0</v>
      </c>
      <c r="D284" s="360" t="n">
        <v>1</v>
      </c>
      <c r="E284" s="360" t="n">
        <v>222</v>
      </c>
      <c r="F284" s="360">
        <f>ROUND(Source!AO280,O284)</f>
        <v/>
      </c>
      <c r="G284" s="360" t="inlineStr">
        <is>
          <t>СтМатОбЗак</t>
        </is>
      </c>
      <c r="H284" s="360" t="inlineStr">
        <is>
          <t>Стоимость материалов и оборудования заказчика</t>
        </is>
      </c>
      <c r="I284" s="360" t="n"/>
      <c r="J284" s="360" t="n"/>
      <c r="K284" s="360" t="n">
        <v>222</v>
      </c>
      <c r="L284" s="360" t="n">
        <v>3</v>
      </c>
      <c r="M284" s="360" t="n">
        <v>3</v>
      </c>
      <c r="N284" s="360" t="inlineStr"/>
      <c r="O284" s="360" t="n">
        <v>0</v>
      </c>
      <c r="P284" s="360" t="n"/>
      <c r="Q284" s="360" t="n"/>
      <c r="R284" s="360" t="n"/>
      <c r="S284" s="360" t="n"/>
      <c r="T284" s="360" t="n"/>
      <c r="U284" s="360" t="n"/>
      <c r="V284" s="360" t="n"/>
      <c r="W284" s="360" t="n">
        <v>0</v>
      </c>
      <c r="X284" s="360" t="n">
        <v>1</v>
      </c>
      <c r="Y284" s="360" t="n">
        <v>0</v>
      </c>
      <c r="Z284" s="360" t="n"/>
      <c r="AA284" s="360" t="n"/>
      <c r="AB284" s="360" t="n"/>
    </row>
    <row r="285">
      <c r="A285" s="360" t="n">
        <v>50</v>
      </c>
      <c r="B285" s="360" t="n">
        <v>0</v>
      </c>
      <c r="C285" s="360" t="n">
        <v>0</v>
      </c>
      <c r="D285" s="360" t="n">
        <v>1</v>
      </c>
      <c r="E285" s="360" t="n">
        <v>225</v>
      </c>
      <c r="F285" s="360">
        <f>ROUND(Source!AV280,O285)</f>
        <v/>
      </c>
      <c r="G285" s="360" t="inlineStr">
        <is>
          <t>СтМатОбПод</t>
        </is>
      </c>
      <c r="H285" s="360" t="inlineStr">
        <is>
          <t>Стоимость материалов и оборудования подрядчика</t>
        </is>
      </c>
      <c r="I285" s="360" t="n"/>
      <c r="J285" s="360" t="n"/>
      <c r="K285" s="360" t="n">
        <v>225</v>
      </c>
      <c r="L285" s="360" t="n">
        <v>4</v>
      </c>
      <c r="M285" s="360" t="n">
        <v>3</v>
      </c>
      <c r="N285" s="360" t="inlineStr"/>
      <c r="O285" s="360" t="n">
        <v>0</v>
      </c>
      <c r="P285" s="360" t="n"/>
      <c r="Q285" s="360" t="n"/>
      <c r="R285" s="360" t="n"/>
      <c r="S285" s="360" t="n"/>
      <c r="T285" s="360" t="n"/>
      <c r="U285" s="360" t="n"/>
      <c r="V285" s="360" t="n"/>
      <c r="W285" s="360" t="n">
        <v>0</v>
      </c>
      <c r="X285" s="360" t="n">
        <v>1</v>
      </c>
      <c r="Y285" s="360" t="n">
        <v>0</v>
      </c>
      <c r="Z285" s="360" t="n"/>
      <c r="AA285" s="360" t="n"/>
      <c r="AB285" s="360" t="n"/>
    </row>
    <row r="286">
      <c r="A286" s="360" t="n">
        <v>50</v>
      </c>
      <c r="B286" s="360" t="n">
        <v>0</v>
      </c>
      <c r="C286" s="360" t="n">
        <v>0</v>
      </c>
      <c r="D286" s="360" t="n">
        <v>1</v>
      </c>
      <c r="E286" s="360" t="n">
        <v>226</v>
      </c>
      <c r="F286" s="360">
        <f>ROUND(Source!AW280,O286)</f>
        <v/>
      </c>
      <c r="G286" s="360" t="inlineStr">
        <is>
          <t>СтМат</t>
        </is>
      </c>
      <c r="H286" s="360" t="inlineStr">
        <is>
          <t>Стоимость материалов (всего)</t>
        </is>
      </c>
      <c r="I286" s="360" t="n"/>
      <c r="J286" s="360" t="n"/>
      <c r="K286" s="360" t="n">
        <v>226</v>
      </c>
      <c r="L286" s="360" t="n">
        <v>5</v>
      </c>
      <c r="M286" s="360" t="n">
        <v>3</v>
      </c>
      <c r="N286" s="360" t="inlineStr"/>
      <c r="O286" s="360" t="n">
        <v>0</v>
      </c>
      <c r="P286" s="360" t="n"/>
      <c r="Q286" s="360" t="n"/>
      <c r="R286" s="360" t="n"/>
      <c r="S286" s="360" t="n"/>
      <c r="T286" s="360" t="n"/>
      <c r="U286" s="360" t="n"/>
      <c r="V286" s="360" t="n"/>
      <c r="W286" s="360" t="n">
        <v>0</v>
      </c>
      <c r="X286" s="360" t="n">
        <v>1</v>
      </c>
      <c r="Y286" s="360" t="n">
        <v>0</v>
      </c>
      <c r="Z286" s="360" t="n"/>
      <c r="AA286" s="360" t="n"/>
      <c r="AB286" s="360" t="n"/>
    </row>
    <row r="287">
      <c r="A287" s="360" t="n">
        <v>50</v>
      </c>
      <c r="B287" s="360" t="n">
        <v>0</v>
      </c>
      <c r="C287" s="360" t="n">
        <v>0</v>
      </c>
      <c r="D287" s="360" t="n">
        <v>1</v>
      </c>
      <c r="E287" s="360" t="n">
        <v>227</v>
      </c>
      <c r="F287" s="360">
        <f>ROUND(Source!AX280,O287)</f>
        <v/>
      </c>
      <c r="G287" s="360" t="inlineStr">
        <is>
          <t>СтМатЗак</t>
        </is>
      </c>
      <c r="H287" s="360" t="inlineStr">
        <is>
          <t>Стоимость материалов заказчика</t>
        </is>
      </c>
      <c r="I287" s="360" t="n"/>
      <c r="J287" s="360" t="n"/>
      <c r="K287" s="360" t="n">
        <v>227</v>
      </c>
      <c r="L287" s="360" t="n">
        <v>6</v>
      </c>
      <c r="M287" s="360" t="n">
        <v>3</v>
      </c>
      <c r="N287" s="360" t="inlineStr"/>
      <c r="O287" s="360" t="n">
        <v>0</v>
      </c>
      <c r="P287" s="360" t="n"/>
      <c r="Q287" s="360" t="n"/>
      <c r="R287" s="360" t="n"/>
      <c r="S287" s="360" t="n"/>
      <c r="T287" s="360" t="n"/>
      <c r="U287" s="360" t="n"/>
      <c r="V287" s="360" t="n"/>
      <c r="W287" s="360" t="n">
        <v>0</v>
      </c>
      <c r="X287" s="360" t="n">
        <v>1</v>
      </c>
      <c r="Y287" s="360" t="n">
        <v>0</v>
      </c>
      <c r="Z287" s="360" t="n"/>
      <c r="AA287" s="360" t="n"/>
      <c r="AB287" s="360" t="n"/>
    </row>
    <row r="288">
      <c r="A288" s="360" t="n">
        <v>50</v>
      </c>
      <c r="B288" s="360" t="n">
        <v>0</v>
      </c>
      <c r="C288" s="360" t="n">
        <v>0</v>
      </c>
      <c r="D288" s="360" t="n">
        <v>1</v>
      </c>
      <c r="E288" s="360" t="n">
        <v>228</v>
      </c>
      <c r="F288" s="360">
        <f>ROUND(Source!AY280,O288)</f>
        <v/>
      </c>
      <c r="G288" s="360" t="inlineStr">
        <is>
          <t>СтМатПод</t>
        </is>
      </c>
      <c r="H288" s="360" t="inlineStr">
        <is>
          <t>Стоимость материалов подрядчика</t>
        </is>
      </c>
      <c r="I288" s="360" t="n"/>
      <c r="J288" s="360" t="n"/>
      <c r="K288" s="360" t="n">
        <v>228</v>
      </c>
      <c r="L288" s="360" t="n">
        <v>7</v>
      </c>
      <c r="M288" s="360" t="n">
        <v>3</v>
      </c>
      <c r="N288" s="360" t="inlineStr"/>
      <c r="O288" s="360" t="n">
        <v>0</v>
      </c>
      <c r="P288" s="360" t="n"/>
      <c r="Q288" s="360" t="n"/>
      <c r="R288" s="360" t="n"/>
      <c r="S288" s="360" t="n"/>
      <c r="T288" s="360" t="n"/>
      <c r="U288" s="360" t="n"/>
      <c r="V288" s="360" t="n"/>
      <c r="W288" s="360" t="n">
        <v>0</v>
      </c>
      <c r="X288" s="360" t="n">
        <v>1</v>
      </c>
      <c r="Y288" s="360" t="n">
        <v>0</v>
      </c>
      <c r="Z288" s="360" t="n"/>
      <c r="AA288" s="360" t="n"/>
      <c r="AB288" s="360" t="n"/>
    </row>
    <row r="289">
      <c r="A289" s="360" t="n">
        <v>50</v>
      </c>
      <c r="B289" s="360" t="n">
        <v>0</v>
      </c>
      <c r="C289" s="360" t="n">
        <v>0</v>
      </c>
      <c r="D289" s="360" t="n">
        <v>1</v>
      </c>
      <c r="E289" s="360" t="n">
        <v>216</v>
      </c>
      <c r="F289" s="360">
        <f>ROUND(Source!AP280,O289)</f>
        <v/>
      </c>
      <c r="G289" s="360" t="inlineStr">
        <is>
          <t>Оборуд</t>
        </is>
      </c>
      <c r="H289" s="360" t="inlineStr">
        <is>
          <t>Стоимость оборудования (всего)</t>
        </is>
      </c>
      <c r="I289" s="360" t="n"/>
      <c r="J289" s="360" t="n"/>
      <c r="K289" s="360" t="n">
        <v>216</v>
      </c>
      <c r="L289" s="360" t="n">
        <v>8</v>
      </c>
      <c r="M289" s="360" t="n">
        <v>3</v>
      </c>
      <c r="N289" s="360" t="inlineStr"/>
      <c r="O289" s="360" t="n">
        <v>0</v>
      </c>
      <c r="P289" s="360" t="n"/>
      <c r="Q289" s="360" t="n"/>
      <c r="R289" s="360" t="n"/>
      <c r="S289" s="360" t="n"/>
      <c r="T289" s="360" t="n"/>
      <c r="U289" s="360" t="n"/>
      <c r="V289" s="360" t="n"/>
      <c r="W289" s="360" t="n">
        <v>0</v>
      </c>
      <c r="X289" s="360" t="n">
        <v>1</v>
      </c>
      <c r="Y289" s="360" t="n">
        <v>0</v>
      </c>
      <c r="Z289" s="360" t="n"/>
      <c r="AA289" s="360" t="n"/>
      <c r="AB289" s="360" t="n"/>
    </row>
    <row r="290">
      <c r="A290" s="360" t="n">
        <v>50</v>
      </c>
      <c r="B290" s="360" t="n">
        <v>0</v>
      </c>
      <c r="C290" s="360" t="n">
        <v>0</v>
      </c>
      <c r="D290" s="360" t="n">
        <v>1</v>
      </c>
      <c r="E290" s="360" t="n">
        <v>223</v>
      </c>
      <c r="F290" s="360">
        <f>ROUND(Source!AQ280,O290)</f>
        <v/>
      </c>
      <c r="G290" s="360" t="inlineStr">
        <is>
          <t>ОборудЗак</t>
        </is>
      </c>
      <c r="H290" s="360" t="inlineStr">
        <is>
          <t>Стоимость оборудования заказчика</t>
        </is>
      </c>
      <c r="I290" s="360" t="n"/>
      <c r="J290" s="360" t="n"/>
      <c r="K290" s="360" t="n">
        <v>223</v>
      </c>
      <c r="L290" s="360" t="n">
        <v>9</v>
      </c>
      <c r="M290" s="360" t="n">
        <v>3</v>
      </c>
      <c r="N290" s="360" t="inlineStr"/>
      <c r="O290" s="360" t="n">
        <v>0</v>
      </c>
      <c r="P290" s="360" t="n"/>
      <c r="Q290" s="360" t="n"/>
      <c r="R290" s="360" t="n"/>
      <c r="S290" s="360" t="n"/>
      <c r="T290" s="360" t="n"/>
      <c r="U290" s="360" t="n"/>
      <c r="V290" s="360" t="n"/>
      <c r="W290" s="360" t="n">
        <v>0</v>
      </c>
      <c r="X290" s="360" t="n">
        <v>1</v>
      </c>
      <c r="Y290" s="360" t="n">
        <v>0</v>
      </c>
      <c r="Z290" s="360" t="n"/>
      <c r="AA290" s="360" t="n"/>
      <c r="AB290" s="360" t="n"/>
    </row>
    <row r="291">
      <c r="A291" s="360" t="n">
        <v>50</v>
      </c>
      <c r="B291" s="360" t="n">
        <v>0</v>
      </c>
      <c r="C291" s="360" t="n">
        <v>0</v>
      </c>
      <c r="D291" s="360" t="n">
        <v>1</v>
      </c>
      <c r="E291" s="360" t="n">
        <v>229</v>
      </c>
      <c r="F291" s="360">
        <f>ROUND(Source!AZ280,O291)</f>
        <v/>
      </c>
      <c r="G291" s="360" t="inlineStr">
        <is>
          <t>ОборудПод</t>
        </is>
      </c>
      <c r="H291" s="360" t="inlineStr">
        <is>
          <t>Стоимость оборудования подрядчика</t>
        </is>
      </c>
      <c r="I291" s="360" t="n"/>
      <c r="J291" s="360" t="n"/>
      <c r="K291" s="360" t="n">
        <v>229</v>
      </c>
      <c r="L291" s="360" t="n">
        <v>10</v>
      </c>
      <c r="M291" s="360" t="n">
        <v>3</v>
      </c>
      <c r="N291" s="360" t="inlineStr"/>
      <c r="O291" s="360" t="n">
        <v>0</v>
      </c>
      <c r="P291" s="360" t="n"/>
      <c r="Q291" s="360" t="n"/>
      <c r="R291" s="360" t="n"/>
      <c r="S291" s="360" t="n"/>
      <c r="T291" s="360" t="n"/>
      <c r="U291" s="360" t="n"/>
      <c r="V291" s="360" t="n"/>
      <c r="W291" s="360" t="n">
        <v>0</v>
      </c>
      <c r="X291" s="360" t="n">
        <v>1</v>
      </c>
      <c r="Y291" s="360" t="n">
        <v>0</v>
      </c>
      <c r="Z291" s="360" t="n"/>
      <c r="AA291" s="360" t="n"/>
      <c r="AB291" s="360" t="n"/>
    </row>
    <row r="292">
      <c r="A292" s="360" t="n">
        <v>50</v>
      </c>
      <c r="B292" s="360" t="n">
        <v>0</v>
      </c>
      <c r="C292" s="360" t="n">
        <v>0</v>
      </c>
      <c r="D292" s="360" t="n">
        <v>1</v>
      </c>
      <c r="E292" s="360" t="n">
        <v>203</v>
      </c>
      <c r="F292" s="360">
        <f>ROUND(Source!Q280,O292)</f>
        <v/>
      </c>
      <c r="G292" s="360" t="inlineStr">
        <is>
          <t>ЭММ</t>
        </is>
      </c>
      <c r="H292" s="360" t="inlineStr">
        <is>
          <t>Эксплуатация машин</t>
        </is>
      </c>
      <c r="I292" s="360" t="n"/>
      <c r="J292" s="360" t="n"/>
      <c r="K292" s="360" t="n">
        <v>203</v>
      </c>
      <c r="L292" s="360" t="n">
        <v>11</v>
      </c>
      <c r="M292" s="360" t="n">
        <v>3</v>
      </c>
      <c r="N292" s="360" t="inlineStr"/>
      <c r="O292" s="360" t="n">
        <v>0</v>
      </c>
      <c r="P292" s="360" t="n"/>
      <c r="Q292" s="360" t="n"/>
      <c r="R292" s="360" t="n"/>
      <c r="S292" s="360" t="n"/>
      <c r="T292" s="360" t="n"/>
      <c r="U292" s="360" t="n"/>
      <c r="V292" s="360" t="n"/>
      <c r="W292" s="360" t="n">
        <v>0</v>
      </c>
      <c r="X292" s="360" t="n">
        <v>1</v>
      </c>
      <c r="Y292" s="360" t="n">
        <v>0</v>
      </c>
      <c r="Z292" s="360" t="n"/>
      <c r="AA292" s="360" t="n"/>
      <c r="AB292" s="360" t="n"/>
    </row>
    <row r="293">
      <c r="A293" s="360" t="n">
        <v>50</v>
      </c>
      <c r="B293" s="360" t="n">
        <v>0</v>
      </c>
      <c r="C293" s="360" t="n">
        <v>0</v>
      </c>
      <c r="D293" s="360" t="n">
        <v>1</v>
      </c>
      <c r="E293" s="360" t="n">
        <v>231</v>
      </c>
      <c r="F293" s="360">
        <f>ROUND(Source!BB280,O293)</f>
        <v/>
      </c>
      <c r="G293" s="360" t="inlineStr">
        <is>
          <t>ЭММсНРиСП</t>
        </is>
      </c>
      <c r="H293" s="360" t="inlineStr">
        <is>
          <t>Эксплуатация машин по ТСН-2001.16</t>
        </is>
      </c>
      <c r="I293" s="360" t="n"/>
      <c r="J293" s="360" t="n"/>
      <c r="K293" s="360" t="n">
        <v>231</v>
      </c>
      <c r="L293" s="360" t="n">
        <v>12</v>
      </c>
      <c r="M293" s="360" t="n">
        <v>3</v>
      </c>
      <c r="N293" s="360" t="inlineStr"/>
      <c r="O293" s="360" t="n">
        <v>0</v>
      </c>
      <c r="P293" s="360" t="n"/>
      <c r="Q293" s="360" t="n"/>
      <c r="R293" s="360" t="n"/>
      <c r="S293" s="360" t="n"/>
      <c r="T293" s="360" t="n"/>
      <c r="U293" s="360" t="n"/>
      <c r="V293" s="360" t="n"/>
      <c r="W293" s="360" t="n">
        <v>0</v>
      </c>
      <c r="X293" s="360" t="n">
        <v>1</v>
      </c>
      <c r="Y293" s="360" t="n">
        <v>0</v>
      </c>
      <c r="Z293" s="360" t="n"/>
      <c r="AA293" s="360" t="n"/>
      <c r="AB293" s="360" t="n"/>
    </row>
    <row r="294">
      <c r="A294" s="360" t="n">
        <v>50</v>
      </c>
      <c r="B294" s="360" t="n">
        <v>0</v>
      </c>
      <c r="C294" s="360" t="n">
        <v>0</v>
      </c>
      <c r="D294" s="360" t="n">
        <v>1</v>
      </c>
      <c r="E294" s="360" t="n">
        <v>204</v>
      </c>
      <c r="F294" s="360">
        <f>ROUND(Source!R280,O294)</f>
        <v/>
      </c>
      <c r="G294" s="360" t="inlineStr">
        <is>
          <t>ЗПМ</t>
        </is>
      </c>
      <c r="H294" s="360" t="inlineStr">
        <is>
          <t>ЗП машинистов</t>
        </is>
      </c>
      <c r="I294" s="360" t="n"/>
      <c r="J294" s="360" t="n"/>
      <c r="K294" s="360" t="n">
        <v>204</v>
      </c>
      <c r="L294" s="360" t="n">
        <v>13</v>
      </c>
      <c r="M294" s="360" t="n">
        <v>3</v>
      </c>
      <c r="N294" s="360" t="inlineStr"/>
      <c r="O294" s="360" t="n">
        <v>0</v>
      </c>
      <c r="P294" s="360" t="n"/>
      <c r="Q294" s="360" t="n"/>
      <c r="R294" s="360" t="n"/>
      <c r="S294" s="360" t="n"/>
      <c r="T294" s="360" t="n"/>
      <c r="U294" s="360" t="n"/>
      <c r="V294" s="360" t="n"/>
      <c r="W294" s="360" t="n">
        <v>0</v>
      </c>
      <c r="X294" s="360" t="n">
        <v>1</v>
      </c>
      <c r="Y294" s="360" t="n">
        <v>0</v>
      </c>
      <c r="Z294" s="360" t="n"/>
      <c r="AA294" s="360" t="n"/>
      <c r="AB294" s="360" t="n"/>
    </row>
    <row r="295">
      <c r="A295" s="360" t="n">
        <v>50</v>
      </c>
      <c r="B295" s="360" t="n">
        <v>0</v>
      </c>
      <c r="C295" s="360" t="n">
        <v>0</v>
      </c>
      <c r="D295" s="360" t="n">
        <v>1</v>
      </c>
      <c r="E295" s="360" t="n">
        <v>205</v>
      </c>
      <c r="F295" s="360">
        <f>ROUND(Source!S280,O295)</f>
        <v/>
      </c>
      <c r="G295" s="360" t="inlineStr">
        <is>
          <t>ОЗП</t>
        </is>
      </c>
      <c r="H295" s="360" t="inlineStr">
        <is>
          <t>Основная ЗП рабочих</t>
        </is>
      </c>
      <c r="I295" s="360" t="n"/>
      <c r="J295" s="360" t="n"/>
      <c r="K295" s="360" t="n">
        <v>205</v>
      </c>
      <c r="L295" s="360" t="n">
        <v>14</v>
      </c>
      <c r="M295" s="360" t="n">
        <v>3</v>
      </c>
      <c r="N295" s="360" t="inlineStr"/>
      <c r="O295" s="360" t="n">
        <v>0</v>
      </c>
      <c r="P295" s="360" t="n"/>
      <c r="Q295" s="360" t="n"/>
      <c r="R295" s="360" t="n"/>
      <c r="S295" s="360" t="n"/>
      <c r="T295" s="360" t="n"/>
      <c r="U295" s="360" t="n"/>
      <c r="V295" s="360" t="n"/>
      <c r="W295" s="360" t="n">
        <v>0</v>
      </c>
      <c r="X295" s="360" t="n">
        <v>1</v>
      </c>
      <c r="Y295" s="360" t="n">
        <v>0</v>
      </c>
      <c r="Z295" s="360" t="n"/>
      <c r="AA295" s="360" t="n"/>
      <c r="AB295" s="360" t="n"/>
    </row>
    <row r="296">
      <c r="A296" s="360" t="n">
        <v>50</v>
      </c>
      <c r="B296" s="360" t="n">
        <v>0</v>
      </c>
      <c r="C296" s="360" t="n">
        <v>0</v>
      </c>
      <c r="D296" s="360" t="n">
        <v>1</v>
      </c>
      <c r="E296" s="360" t="n">
        <v>232</v>
      </c>
      <c r="F296" s="360">
        <f>ROUND(Source!BC280,O296)</f>
        <v/>
      </c>
      <c r="G296" s="360" t="inlineStr">
        <is>
          <t>ОЗПсНРиСП</t>
        </is>
      </c>
      <c r="H296" s="360" t="inlineStr">
        <is>
          <t>Основная ЗП рабочих по ТСН-2001.16</t>
        </is>
      </c>
      <c r="I296" s="360" t="n"/>
      <c r="J296" s="360" t="n"/>
      <c r="K296" s="360" t="n">
        <v>232</v>
      </c>
      <c r="L296" s="360" t="n">
        <v>15</v>
      </c>
      <c r="M296" s="360" t="n">
        <v>3</v>
      </c>
      <c r="N296" s="360" t="inlineStr"/>
      <c r="O296" s="360" t="n">
        <v>0</v>
      </c>
      <c r="P296" s="360" t="n"/>
      <c r="Q296" s="360" t="n"/>
      <c r="R296" s="360" t="n"/>
      <c r="S296" s="360" t="n"/>
      <c r="T296" s="360" t="n"/>
      <c r="U296" s="360" t="n"/>
      <c r="V296" s="360" t="n"/>
      <c r="W296" s="360" t="n">
        <v>0</v>
      </c>
      <c r="X296" s="360" t="n">
        <v>1</v>
      </c>
      <c r="Y296" s="360" t="n">
        <v>0</v>
      </c>
      <c r="Z296" s="360" t="n"/>
      <c r="AA296" s="360" t="n"/>
      <c r="AB296" s="360" t="n"/>
    </row>
    <row r="297">
      <c r="A297" s="360" t="n">
        <v>50</v>
      </c>
      <c r="B297" s="360" t="n">
        <v>0</v>
      </c>
      <c r="C297" s="360" t="n">
        <v>0</v>
      </c>
      <c r="D297" s="360" t="n">
        <v>1</v>
      </c>
      <c r="E297" s="360" t="n">
        <v>214</v>
      </c>
      <c r="F297" s="360">
        <f>ROUND(Source!AS280,O297)</f>
        <v/>
      </c>
      <c r="G297" s="360" t="inlineStr">
        <is>
          <t>Строит</t>
        </is>
      </c>
      <c r="H297" s="360" t="inlineStr">
        <is>
          <t>Строительные работы с НР и СП</t>
        </is>
      </c>
      <c r="I297" s="360" t="n"/>
      <c r="J297" s="360" t="n"/>
      <c r="K297" s="360" t="n">
        <v>214</v>
      </c>
      <c r="L297" s="360" t="n">
        <v>16</v>
      </c>
      <c r="M297" s="360" t="n">
        <v>3</v>
      </c>
      <c r="N297" s="360" t="inlineStr"/>
      <c r="O297" s="360" t="n">
        <v>0</v>
      </c>
      <c r="P297" s="360" t="n"/>
      <c r="Q297" s="360" t="n"/>
      <c r="R297" s="360" t="n"/>
      <c r="S297" s="360" t="n"/>
      <c r="T297" s="360" t="n"/>
      <c r="U297" s="360" t="n"/>
      <c r="V297" s="360" t="n"/>
      <c r="W297" s="360" t="n">
        <v>0</v>
      </c>
      <c r="X297" s="360" t="n">
        <v>1</v>
      </c>
      <c r="Y297" s="360" t="n">
        <v>0</v>
      </c>
      <c r="Z297" s="360" t="n"/>
      <c r="AA297" s="360" t="n"/>
      <c r="AB297" s="360" t="n"/>
    </row>
    <row r="298">
      <c r="A298" s="360" t="n">
        <v>50</v>
      </c>
      <c r="B298" s="360" t="n">
        <v>0</v>
      </c>
      <c r="C298" s="360" t="n">
        <v>0</v>
      </c>
      <c r="D298" s="360" t="n">
        <v>1</v>
      </c>
      <c r="E298" s="360" t="n">
        <v>215</v>
      </c>
      <c r="F298" s="360">
        <f>ROUND(Source!AT280,O298)</f>
        <v/>
      </c>
      <c r="G298" s="360" t="inlineStr">
        <is>
          <t>Монтаж</t>
        </is>
      </c>
      <c r="H298" s="360" t="inlineStr">
        <is>
          <t>Монтажные работы с НР и СП</t>
        </is>
      </c>
      <c r="I298" s="360" t="n"/>
      <c r="J298" s="360" t="n"/>
      <c r="K298" s="360" t="n">
        <v>215</v>
      </c>
      <c r="L298" s="360" t="n">
        <v>17</v>
      </c>
      <c r="M298" s="360" t="n">
        <v>3</v>
      </c>
      <c r="N298" s="360" t="inlineStr"/>
      <c r="O298" s="360" t="n">
        <v>0</v>
      </c>
      <c r="P298" s="360" t="n"/>
      <c r="Q298" s="360" t="n"/>
      <c r="R298" s="360" t="n"/>
      <c r="S298" s="360" t="n"/>
      <c r="T298" s="360" t="n"/>
      <c r="U298" s="360" t="n"/>
      <c r="V298" s="360" t="n"/>
      <c r="W298" s="360" t="n">
        <v>0</v>
      </c>
      <c r="X298" s="360" t="n">
        <v>1</v>
      </c>
      <c r="Y298" s="360" t="n">
        <v>0</v>
      </c>
      <c r="Z298" s="360" t="n"/>
      <c r="AA298" s="360" t="n"/>
      <c r="AB298" s="360" t="n"/>
    </row>
    <row r="299">
      <c r="A299" s="360" t="n">
        <v>50</v>
      </c>
      <c r="B299" s="360" t="n">
        <v>0</v>
      </c>
      <c r="C299" s="360" t="n">
        <v>0</v>
      </c>
      <c r="D299" s="360" t="n">
        <v>1</v>
      </c>
      <c r="E299" s="360" t="n">
        <v>217</v>
      </c>
      <c r="F299" s="360">
        <f>ROUND(Source!AU280,O299)</f>
        <v/>
      </c>
      <c r="G299" s="360" t="inlineStr">
        <is>
          <t>Прочие</t>
        </is>
      </c>
      <c r="H299" s="360" t="inlineStr">
        <is>
          <t>Прочие работы с НР и СП</t>
        </is>
      </c>
      <c r="I299" s="360" t="n"/>
      <c r="J299" s="360" t="n"/>
      <c r="K299" s="360" t="n">
        <v>217</v>
      </c>
      <c r="L299" s="360" t="n">
        <v>18</v>
      </c>
      <c r="M299" s="360" t="n">
        <v>3</v>
      </c>
      <c r="N299" s="360" t="inlineStr"/>
      <c r="O299" s="360" t="n">
        <v>0</v>
      </c>
      <c r="P299" s="360" t="n"/>
      <c r="Q299" s="360" t="n"/>
      <c r="R299" s="360" t="n"/>
      <c r="S299" s="360" t="n"/>
      <c r="T299" s="360" t="n"/>
      <c r="U299" s="360" t="n"/>
      <c r="V299" s="360" t="n"/>
      <c r="W299" s="360" t="n">
        <v>0</v>
      </c>
      <c r="X299" s="360" t="n">
        <v>1</v>
      </c>
      <c r="Y299" s="360" t="n">
        <v>0</v>
      </c>
      <c r="Z299" s="360" t="n"/>
      <c r="AA299" s="360" t="n"/>
      <c r="AB299" s="360" t="n"/>
    </row>
    <row r="300">
      <c r="A300" s="360" t="n">
        <v>50</v>
      </c>
      <c r="B300" s="360" t="n">
        <v>0</v>
      </c>
      <c r="C300" s="360" t="n">
        <v>0</v>
      </c>
      <c r="D300" s="360" t="n">
        <v>1</v>
      </c>
      <c r="E300" s="360" t="n">
        <v>230</v>
      </c>
      <c r="F300" s="360">
        <f>ROUND(Source!BA280,O300)</f>
        <v/>
      </c>
      <c r="G300" s="360" t="inlineStr">
        <is>
          <t>ПрочиеЗатр</t>
        </is>
      </c>
      <c r="H300" s="360" t="inlineStr">
        <is>
          <t>Прочие затраты по ТСН-2001.16</t>
        </is>
      </c>
      <c r="I300" s="360" t="n"/>
      <c r="J300" s="360" t="n"/>
      <c r="K300" s="360" t="n">
        <v>230</v>
      </c>
      <c r="L300" s="360" t="n">
        <v>19</v>
      </c>
      <c r="M300" s="360" t="n">
        <v>3</v>
      </c>
      <c r="N300" s="360" t="inlineStr"/>
      <c r="O300" s="360" t="n">
        <v>0</v>
      </c>
      <c r="P300" s="360" t="n"/>
      <c r="Q300" s="360" t="n"/>
      <c r="R300" s="360" t="n"/>
      <c r="S300" s="360" t="n"/>
      <c r="T300" s="360" t="n"/>
      <c r="U300" s="360" t="n"/>
      <c r="V300" s="360" t="n"/>
      <c r="W300" s="360" t="n">
        <v>0</v>
      </c>
      <c r="X300" s="360" t="n">
        <v>1</v>
      </c>
      <c r="Y300" s="360" t="n">
        <v>0</v>
      </c>
      <c r="Z300" s="360" t="n"/>
      <c r="AA300" s="360" t="n"/>
      <c r="AB300" s="360" t="n"/>
    </row>
    <row r="301">
      <c r="A301" s="360" t="n">
        <v>50</v>
      </c>
      <c r="B301" s="360" t="n">
        <v>0</v>
      </c>
      <c r="C301" s="360" t="n">
        <v>0</v>
      </c>
      <c r="D301" s="360" t="n">
        <v>1</v>
      </c>
      <c r="E301" s="360" t="n">
        <v>206</v>
      </c>
      <c r="F301" s="360">
        <f>ROUND(Source!T280,O301)</f>
        <v/>
      </c>
      <c r="G301" s="360" t="inlineStr">
        <is>
          <t>ВозврМат</t>
        </is>
      </c>
      <c r="H301" s="360" t="inlineStr">
        <is>
          <t>Возврат материалов</t>
        </is>
      </c>
      <c r="I301" s="360" t="n"/>
      <c r="J301" s="360" t="n"/>
      <c r="K301" s="360" t="n">
        <v>206</v>
      </c>
      <c r="L301" s="360" t="n">
        <v>20</v>
      </c>
      <c r="M301" s="360" t="n">
        <v>3</v>
      </c>
      <c r="N301" s="360" t="inlineStr"/>
      <c r="O301" s="360" t="n">
        <v>0</v>
      </c>
      <c r="P301" s="360" t="n"/>
      <c r="Q301" s="360" t="n"/>
      <c r="R301" s="360" t="n"/>
      <c r="S301" s="360" t="n"/>
      <c r="T301" s="360" t="n"/>
      <c r="U301" s="360" t="n"/>
      <c r="V301" s="360" t="n"/>
      <c r="W301" s="360" t="n">
        <v>0</v>
      </c>
      <c r="X301" s="360" t="n">
        <v>1</v>
      </c>
      <c r="Y301" s="360" t="n">
        <v>0</v>
      </c>
      <c r="Z301" s="360" t="n"/>
      <c r="AA301" s="360" t="n"/>
      <c r="AB301" s="360" t="n"/>
    </row>
    <row r="302">
      <c r="A302" s="360" t="n">
        <v>50</v>
      </c>
      <c r="B302" s="360" t="n">
        <v>0</v>
      </c>
      <c r="C302" s="360" t="n">
        <v>0</v>
      </c>
      <c r="D302" s="360" t="n">
        <v>1</v>
      </c>
      <c r="E302" s="360" t="n">
        <v>207</v>
      </c>
      <c r="F302" s="360">
        <f>ROUND(Source!U280,O302)</f>
        <v/>
      </c>
      <c r="G302" s="360" t="inlineStr">
        <is>
          <t>ТрудСтр</t>
        </is>
      </c>
      <c r="H302" s="360" t="inlineStr">
        <is>
          <t>Трудозатраты строителей</t>
        </is>
      </c>
      <c r="I302" s="360" t="n"/>
      <c r="J302" s="360" t="n"/>
      <c r="K302" s="360" t="n">
        <v>207</v>
      </c>
      <c r="L302" s="360" t="n">
        <v>21</v>
      </c>
      <c r="M302" s="360" t="n">
        <v>3</v>
      </c>
      <c r="N302" s="360" t="inlineStr"/>
      <c r="O302" s="360" t="n">
        <v>7</v>
      </c>
      <c r="P302" s="360" t="n"/>
      <c r="Q302" s="360" t="n"/>
      <c r="R302" s="360" t="n"/>
      <c r="S302" s="360" t="n"/>
      <c r="T302" s="360" t="n"/>
      <c r="U302" s="360" t="n"/>
      <c r="V302" s="360" t="n"/>
      <c r="W302" s="360" t="n">
        <v>0</v>
      </c>
      <c r="X302" s="360" t="n">
        <v>1</v>
      </c>
      <c r="Y302" s="360" t="n">
        <v>0</v>
      </c>
      <c r="Z302" s="360" t="n"/>
      <c r="AA302" s="360" t="n"/>
      <c r="AB302" s="360" t="n"/>
    </row>
    <row r="303">
      <c r="A303" s="360" t="n">
        <v>50</v>
      </c>
      <c r="B303" s="360" t="n">
        <v>0</v>
      </c>
      <c r="C303" s="360" t="n">
        <v>0</v>
      </c>
      <c r="D303" s="360" t="n">
        <v>1</v>
      </c>
      <c r="E303" s="360" t="n">
        <v>208</v>
      </c>
      <c r="F303" s="360">
        <f>ROUND(Source!V280,O303)</f>
        <v/>
      </c>
      <c r="G303" s="360" t="inlineStr">
        <is>
          <t>ТрудМаш</t>
        </is>
      </c>
      <c r="H303" s="360" t="inlineStr">
        <is>
          <t>Трудозатраты машинистов</t>
        </is>
      </c>
      <c r="I303" s="360" t="n"/>
      <c r="J303" s="360" t="n"/>
      <c r="K303" s="360" t="n">
        <v>208</v>
      </c>
      <c r="L303" s="360" t="n">
        <v>22</v>
      </c>
      <c r="M303" s="360" t="n">
        <v>3</v>
      </c>
      <c r="N303" s="360" t="inlineStr"/>
      <c r="O303" s="360" t="n">
        <v>7</v>
      </c>
      <c r="P303" s="360" t="n"/>
      <c r="Q303" s="360" t="n"/>
      <c r="R303" s="360" t="n"/>
      <c r="S303" s="360" t="n"/>
      <c r="T303" s="360" t="n"/>
      <c r="U303" s="360" t="n"/>
      <c r="V303" s="360" t="n"/>
      <c r="W303" s="360" t="n">
        <v>0</v>
      </c>
      <c r="X303" s="360" t="n">
        <v>1</v>
      </c>
      <c r="Y303" s="360" t="n">
        <v>0</v>
      </c>
      <c r="Z303" s="360" t="n"/>
      <c r="AA303" s="360" t="n"/>
      <c r="AB303" s="360" t="n"/>
    </row>
    <row r="304">
      <c r="A304" s="360" t="n">
        <v>50</v>
      </c>
      <c r="B304" s="360" t="n">
        <v>0</v>
      </c>
      <c r="C304" s="360" t="n">
        <v>0</v>
      </c>
      <c r="D304" s="360" t="n">
        <v>1</v>
      </c>
      <c r="E304" s="360" t="n">
        <v>209</v>
      </c>
      <c r="F304" s="360">
        <f>ROUND(Source!W280,O304)</f>
        <v/>
      </c>
      <c r="G304" s="360" t="inlineStr">
        <is>
          <t>ТранспМат</t>
        </is>
      </c>
      <c r="H304" s="360" t="inlineStr">
        <is>
          <t>Транспорт материалов</t>
        </is>
      </c>
      <c r="I304" s="360" t="n"/>
      <c r="J304" s="360" t="n"/>
      <c r="K304" s="360" t="n">
        <v>209</v>
      </c>
      <c r="L304" s="360" t="n">
        <v>23</v>
      </c>
      <c r="M304" s="360" t="n">
        <v>3</v>
      </c>
      <c r="N304" s="360" t="inlineStr"/>
      <c r="O304" s="360" t="n">
        <v>0</v>
      </c>
      <c r="P304" s="360" t="n"/>
      <c r="Q304" s="360" t="n"/>
      <c r="R304" s="360" t="n"/>
      <c r="S304" s="360" t="n"/>
      <c r="T304" s="360" t="n"/>
      <c r="U304" s="360" t="n"/>
      <c r="V304" s="360" t="n"/>
      <c r="W304" s="360" t="n">
        <v>0</v>
      </c>
      <c r="X304" s="360" t="n">
        <v>1</v>
      </c>
      <c r="Y304" s="360" t="n">
        <v>0</v>
      </c>
      <c r="Z304" s="360" t="n"/>
      <c r="AA304" s="360" t="n"/>
      <c r="AB304" s="360" t="n"/>
    </row>
    <row r="305">
      <c r="A305" s="360" t="n">
        <v>50</v>
      </c>
      <c r="B305" s="360" t="n">
        <v>0</v>
      </c>
      <c r="C305" s="360" t="n">
        <v>0</v>
      </c>
      <c r="D305" s="360" t="n">
        <v>1</v>
      </c>
      <c r="E305" s="360" t="n">
        <v>233</v>
      </c>
      <c r="F305" s="360">
        <f>ROUND(Source!BD280,O305)</f>
        <v/>
      </c>
      <c r="G305" s="360" t="inlineStr">
        <is>
          <t>Перевозка</t>
        </is>
      </c>
      <c r="H305" s="360" t="inlineStr">
        <is>
          <t>Перевозка грузов</t>
        </is>
      </c>
      <c r="I305" s="360" t="n"/>
      <c r="J305" s="360" t="n"/>
      <c r="K305" s="360" t="n">
        <v>233</v>
      </c>
      <c r="L305" s="360" t="n">
        <v>24</v>
      </c>
      <c r="M305" s="360" t="n">
        <v>3</v>
      </c>
      <c r="N305" s="360" t="inlineStr"/>
      <c r="O305" s="360" t="n">
        <v>0</v>
      </c>
      <c r="P305" s="360" t="n"/>
      <c r="Q305" s="360" t="n"/>
      <c r="R305" s="360" t="n"/>
      <c r="S305" s="360" t="n"/>
      <c r="T305" s="360" t="n"/>
      <c r="U305" s="360" t="n"/>
      <c r="V305" s="360" t="n"/>
      <c r="W305" s="360" t="n">
        <v>0</v>
      </c>
      <c r="X305" s="360" t="n">
        <v>1</v>
      </c>
      <c r="Y305" s="360" t="n">
        <v>0</v>
      </c>
      <c r="Z305" s="360" t="n"/>
      <c r="AA305" s="360" t="n"/>
      <c r="AB305" s="360" t="n"/>
    </row>
    <row r="306">
      <c r="A306" s="360" t="n">
        <v>50</v>
      </c>
      <c r="B306" s="360" t="n">
        <v>0</v>
      </c>
      <c r="C306" s="360" t="n">
        <v>0</v>
      </c>
      <c r="D306" s="360" t="n">
        <v>1</v>
      </c>
      <c r="E306" s="360" t="n">
        <v>210</v>
      </c>
      <c r="F306" s="360">
        <f>ROUND(Source!X280,O306)</f>
        <v/>
      </c>
      <c r="G306" s="360" t="inlineStr">
        <is>
          <t>НР</t>
        </is>
      </c>
      <c r="H306" s="360" t="inlineStr">
        <is>
          <t>Накладные расходы</t>
        </is>
      </c>
      <c r="I306" s="360" t="n"/>
      <c r="J306" s="360" t="n"/>
      <c r="K306" s="360" t="n">
        <v>210</v>
      </c>
      <c r="L306" s="360" t="n">
        <v>25</v>
      </c>
      <c r="M306" s="360" t="n">
        <v>3</v>
      </c>
      <c r="N306" s="360" t="inlineStr"/>
      <c r="O306" s="360" t="n">
        <v>0</v>
      </c>
      <c r="P306" s="360" t="n"/>
      <c r="Q306" s="360" t="n"/>
      <c r="R306" s="360" t="n"/>
      <c r="S306" s="360" t="n"/>
      <c r="T306" s="360" t="n"/>
      <c r="U306" s="360" t="n"/>
      <c r="V306" s="360" t="n"/>
      <c r="W306" s="360" t="n">
        <v>0</v>
      </c>
      <c r="X306" s="360" t="n">
        <v>1</v>
      </c>
      <c r="Y306" s="360" t="n">
        <v>0</v>
      </c>
      <c r="Z306" s="360" t="n"/>
      <c r="AA306" s="360" t="n"/>
      <c r="AB306" s="360" t="n"/>
    </row>
    <row r="307">
      <c r="A307" s="360" t="n">
        <v>50</v>
      </c>
      <c r="B307" s="360" t="n">
        <v>0</v>
      </c>
      <c r="C307" s="360" t="n">
        <v>0</v>
      </c>
      <c r="D307" s="360" t="n">
        <v>1</v>
      </c>
      <c r="E307" s="360" t="n">
        <v>211</v>
      </c>
      <c r="F307" s="360">
        <f>ROUND(Source!Y280,O307)</f>
        <v/>
      </c>
      <c r="G307" s="360" t="inlineStr">
        <is>
          <t>СмПриб</t>
        </is>
      </c>
      <c r="H307" s="360" t="inlineStr">
        <is>
          <t>Сметная прибыль</t>
        </is>
      </c>
      <c r="I307" s="360" t="n"/>
      <c r="J307" s="360" t="n"/>
      <c r="K307" s="360" t="n">
        <v>211</v>
      </c>
      <c r="L307" s="360" t="n">
        <v>26</v>
      </c>
      <c r="M307" s="360" t="n">
        <v>3</v>
      </c>
      <c r="N307" s="360" t="inlineStr"/>
      <c r="O307" s="360" t="n">
        <v>0</v>
      </c>
      <c r="P307" s="360" t="n"/>
      <c r="Q307" s="360" t="n"/>
      <c r="R307" s="360" t="n"/>
      <c r="S307" s="360" t="n"/>
      <c r="T307" s="360" t="n"/>
      <c r="U307" s="360" t="n"/>
      <c r="V307" s="360" t="n"/>
      <c r="W307" s="360" t="n">
        <v>0</v>
      </c>
      <c r="X307" s="360" t="n">
        <v>1</v>
      </c>
      <c r="Y307" s="360" t="n">
        <v>0</v>
      </c>
      <c r="Z307" s="360" t="n"/>
      <c r="AA307" s="360" t="n"/>
      <c r="AB307" s="360" t="n"/>
    </row>
    <row r="308">
      <c r="A308" s="360" t="n">
        <v>50</v>
      </c>
      <c r="B308" s="360" t="n">
        <v>0</v>
      </c>
      <c r="C308" s="360" t="n">
        <v>0</v>
      </c>
      <c r="D308" s="360" t="n">
        <v>1</v>
      </c>
      <c r="E308" s="360" t="n">
        <v>224</v>
      </c>
      <c r="F308" s="360">
        <f>ROUND(Source!AR280,O308)</f>
        <v/>
      </c>
      <c r="G308" s="360" t="inlineStr">
        <is>
          <t>Всего</t>
        </is>
      </c>
      <c r="H308" s="360" t="inlineStr">
        <is>
          <t>Всего с НР и СП</t>
        </is>
      </c>
      <c r="I308" s="360" t="n"/>
      <c r="J308" s="360" t="n"/>
      <c r="K308" s="360" t="n">
        <v>224</v>
      </c>
      <c r="L308" s="360" t="n">
        <v>27</v>
      </c>
      <c r="M308" s="360" t="n">
        <v>3</v>
      </c>
      <c r="N308" s="360" t="inlineStr"/>
      <c r="O308" s="360" t="n">
        <v>0</v>
      </c>
      <c r="P308" s="360" t="n"/>
      <c r="Q308" s="360" t="n"/>
      <c r="R308" s="360" t="n"/>
      <c r="S308" s="360" t="n"/>
      <c r="T308" s="360" t="n"/>
      <c r="U308" s="360" t="n"/>
      <c r="V308" s="360" t="n"/>
      <c r="W308" s="360" t="n">
        <v>0</v>
      </c>
      <c r="X308" s="360" t="n">
        <v>1</v>
      </c>
      <c r="Y308" s="360" t="n">
        <v>0</v>
      </c>
      <c r="Z308" s="360" t="n"/>
      <c r="AA308" s="360" t="n"/>
      <c r="AB308" s="360" t="n"/>
    </row>
    <row r="309">
      <c r="A309" s="360" t="n">
        <v>50</v>
      </c>
      <c r="B309" s="360" t="n">
        <v>0</v>
      </c>
      <c r="C309" s="360" t="n">
        <v>0</v>
      </c>
      <c r="D309" s="360" t="n">
        <v>2</v>
      </c>
      <c r="E309" s="360" t="n">
        <v>0</v>
      </c>
      <c r="F309" s="360">
        <f>ROUND(F308,O309)</f>
        <v/>
      </c>
      <c r="G309" s="360" t="inlineStr">
        <is>
          <t>и1</t>
        </is>
      </c>
      <c r="H309" s="360" t="inlineStr">
        <is>
          <t>Итого</t>
        </is>
      </c>
      <c r="I309" s="360" t="n"/>
      <c r="J309" s="360" t="n"/>
      <c r="K309" s="360" t="n">
        <v>212</v>
      </c>
      <c r="L309" s="360" t="n">
        <v>28</v>
      </c>
      <c r="M309" s="360" t="n">
        <v>0</v>
      </c>
      <c r="N309" s="360" t="inlineStr"/>
      <c r="O309" s="360" t="n">
        <v>0</v>
      </c>
      <c r="P309" s="360" t="n"/>
      <c r="Q309" s="360" t="n"/>
      <c r="R309" s="360" t="n"/>
      <c r="S309" s="360" t="n"/>
      <c r="T309" s="360" t="n"/>
      <c r="U309" s="360" t="n"/>
      <c r="V309" s="360" t="n"/>
      <c r="W309" s="360" t="n">
        <v>0</v>
      </c>
      <c r="X309" s="360" t="n">
        <v>1</v>
      </c>
      <c r="Y309" s="360" t="n">
        <v>0</v>
      </c>
      <c r="Z309" s="360" t="n"/>
      <c r="AA309" s="360" t="n"/>
      <c r="AB309" s="360" t="n"/>
    </row>
    <row r="310">
      <c r="A310" s="360" t="n">
        <v>50</v>
      </c>
      <c r="B310" s="360" t="n">
        <v>0</v>
      </c>
      <c r="C310" s="360" t="n">
        <v>0</v>
      </c>
      <c r="D310" s="360" t="n">
        <v>2</v>
      </c>
      <c r="E310" s="360" t="n">
        <v>0</v>
      </c>
      <c r="F310" s="360">
        <f>ROUND(F309*0.22,O310)</f>
        <v/>
      </c>
      <c r="G310" s="360" t="inlineStr">
        <is>
          <t>и2</t>
        </is>
      </c>
      <c r="H310" s="360" t="inlineStr">
        <is>
          <t>НДС 22%</t>
        </is>
      </c>
      <c r="I310" s="360" t="n"/>
      <c r="J310" s="360" t="n"/>
      <c r="K310" s="360" t="n">
        <v>212</v>
      </c>
      <c r="L310" s="360" t="n">
        <v>29</v>
      </c>
      <c r="M310" s="360" t="n">
        <v>0</v>
      </c>
      <c r="N310" s="360" t="inlineStr"/>
      <c r="O310" s="360" t="n">
        <v>0</v>
      </c>
      <c r="P310" s="360" t="n"/>
      <c r="Q310" s="360" t="n"/>
      <c r="R310" s="360" t="n"/>
      <c r="S310" s="360" t="n"/>
      <c r="T310" s="360" t="n"/>
      <c r="U310" s="360" t="n"/>
      <c r="V310" s="360" t="n"/>
      <c r="W310" s="360" t="n">
        <v>0</v>
      </c>
      <c r="X310" s="360" t="n">
        <v>1</v>
      </c>
      <c r="Y310" s="360" t="n">
        <v>0</v>
      </c>
      <c r="Z310" s="360" t="n"/>
      <c r="AA310" s="360" t="n"/>
      <c r="AB310" s="360" t="n"/>
    </row>
    <row r="311">
      <c r="A311" s="360" t="n">
        <v>50</v>
      </c>
      <c r="B311" s="360" t="n">
        <v>0</v>
      </c>
      <c r="C311" s="360" t="n">
        <v>0</v>
      </c>
      <c r="D311" s="360" t="n">
        <v>2</v>
      </c>
      <c r="E311" s="360" t="n">
        <v>213</v>
      </c>
      <c r="F311" s="360">
        <f>ROUND(F309+F310,O311)</f>
        <v/>
      </c>
      <c r="G311" s="360" t="inlineStr">
        <is>
          <t>и3</t>
        </is>
      </c>
      <c r="H311" s="360" t="inlineStr">
        <is>
          <t>Всего</t>
        </is>
      </c>
      <c r="I311" s="360" t="n"/>
      <c r="J311" s="360" t="n"/>
      <c r="K311" s="360" t="n">
        <v>212</v>
      </c>
      <c r="L311" s="360" t="n">
        <v>30</v>
      </c>
      <c r="M311" s="360" t="n">
        <v>0</v>
      </c>
      <c r="N311" s="360" t="inlineStr"/>
      <c r="O311" s="360" t="n">
        <v>0</v>
      </c>
      <c r="P311" s="360" t="n"/>
      <c r="Q311" s="360" t="n"/>
      <c r="R311" s="360" t="n"/>
      <c r="S311" s="360" t="n"/>
      <c r="T311" s="360" t="n"/>
      <c r="U311" s="360" t="n"/>
      <c r="V311" s="360" t="n"/>
      <c r="W311" s="360" t="n">
        <v>0</v>
      </c>
      <c r="X311" s="360" t="n">
        <v>1</v>
      </c>
      <c r="Y311" s="360" t="n">
        <v>0</v>
      </c>
      <c r="Z311" s="360" t="n"/>
      <c r="AA311" s="360" t="n"/>
      <c r="AB311" s="360" t="n"/>
    </row>
    <row r="313">
      <c r="A313" s="356" t="n">
        <v>3</v>
      </c>
      <c r="B313" s="356" t="n">
        <v>0</v>
      </c>
      <c r="C313" s="356" t="n"/>
      <c r="D313" s="356">
        <f>ROW(A319)</f>
        <v/>
      </c>
      <c r="E313" s="356" t="n"/>
      <c r="F313" s="356" t="inlineStr">
        <is>
          <t>Новая локальная смета</t>
        </is>
      </c>
      <c r="G313" s="356" t="inlineStr">
        <is>
          <t>Пушкина, д.19</t>
        </is>
      </c>
      <c r="H313" s="356" t="inlineStr"/>
      <c r="I313" s="356" t="n">
        <v>0</v>
      </c>
      <c r="J313" s="356" t="inlineStr"/>
      <c r="K313" s="356" t="n">
        <v>0</v>
      </c>
      <c r="L313" s="356" t="inlineStr">
        <is>
          <t>Новая локальная смета</t>
        </is>
      </c>
      <c r="M313" s="356" t="inlineStr"/>
      <c r="N313" s="356" t="n"/>
      <c r="O313" s="356" t="n"/>
      <c r="P313" s="356" t="n"/>
      <c r="Q313" s="356" t="n"/>
      <c r="R313" s="356" t="n"/>
      <c r="S313" s="356" t="n">
        <v>0</v>
      </c>
      <c r="T313" s="356" t="n"/>
      <c r="U313" s="356" t="inlineStr"/>
      <c r="V313" s="356" t="n">
        <v>0</v>
      </c>
      <c r="W313" s="356" t="n"/>
      <c r="X313" s="356" t="n"/>
      <c r="Y313" s="356" t="n"/>
      <c r="Z313" s="356" t="n"/>
      <c r="AA313" s="356" t="n"/>
      <c r="AB313" s="356" t="inlineStr"/>
      <c r="AC313" s="356" t="inlineStr"/>
      <c r="AD313" s="356" t="inlineStr"/>
      <c r="AE313" s="356" t="inlineStr"/>
      <c r="AF313" s="356" t="inlineStr"/>
      <c r="AG313" s="356" t="inlineStr"/>
      <c r="AH313" s="356" t="n"/>
      <c r="AI313" s="356" t="n"/>
      <c r="AJ313" s="356" t="n"/>
      <c r="AK313" s="356" t="n"/>
      <c r="AL313" s="356" t="n"/>
      <c r="AM313" s="356" t="n"/>
      <c r="AN313" s="356" t="n"/>
      <c r="AO313" s="356" t="n"/>
      <c r="AP313" s="356" t="inlineStr"/>
      <c r="AQ313" s="356" t="inlineStr"/>
      <c r="AR313" s="356" t="inlineStr"/>
      <c r="AS313" s="356" t="n"/>
      <c r="AT313" s="356" t="n"/>
      <c r="AU313" s="356" t="n"/>
      <c r="AV313" s="356" t="n"/>
      <c r="AW313" s="356" t="n"/>
      <c r="AX313" s="356" t="n"/>
      <c r="AY313" s="356" t="n"/>
      <c r="AZ313" s="356" t="inlineStr"/>
      <c r="BA313" s="356" t="n"/>
      <c r="BB313" s="356" t="inlineStr"/>
      <c r="BC313" s="356" t="inlineStr"/>
      <c r="BD313" s="356" t="inlineStr"/>
      <c r="BE313" s="356" t="inlineStr"/>
      <c r="BF313" s="356" t="inlineStr"/>
      <c r="BG313" s="356" t="inlineStr"/>
      <c r="BH313" s="356" t="inlineStr"/>
      <c r="BI313" s="356" t="inlineStr"/>
      <c r="BJ313" s="356" t="inlineStr"/>
      <c r="BK313" s="356" t="inlineStr"/>
      <c r="BL313" s="356" t="inlineStr"/>
      <c r="BM313" s="356" t="inlineStr"/>
      <c r="BN313" s="356" t="inlineStr"/>
      <c r="BO313" s="356" t="inlineStr"/>
      <c r="BP313" s="356" t="inlineStr"/>
      <c r="BQ313" s="356" t="n"/>
      <c r="BR313" s="356" t="n"/>
      <c r="BS313" s="356" t="n"/>
      <c r="BT313" s="356" t="n"/>
      <c r="BU313" s="356" t="n"/>
      <c r="BV313" s="356" t="n"/>
      <c r="BW313" s="356" t="n"/>
      <c r="BX313" s="356" t="n">
        <v>0</v>
      </c>
      <c r="BY313" s="356" t="n"/>
      <c r="BZ313" s="356" t="n"/>
      <c r="CA313" s="356" t="n"/>
      <c r="CB313" s="356" t="n"/>
      <c r="CC313" s="356" t="n"/>
      <c r="CD313" s="356" t="n"/>
      <c r="CE313" s="356" t="n"/>
      <c r="CF313" s="356" t="n">
        <v>0</v>
      </c>
      <c r="CG313" s="356" t="n">
        <v>0</v>
      </c>
      <c r="CH313" s="356" t="n"/>
      <c r="CI313" s="356" t="inlineStr"/>
      <c r="CJ313" s="356" t="inlineStr"/>
      <c r="CK313" s="0" t="inlineStr"/>
      <c r="CL313" s="0" t="inlineStr"/>
      <c r="CM313" s="0" t="inlineStr"/>
      <c r="CN313" s="0" t="inlineStr"/>
      <c r="CO313" s="0" t="inlineStr"/>
      <c r="CP313" s="0" t="inlineStr"/>
      <c r="CQ313" s="0" t="inlineStr"/>
    </row>
    <row r="315">
      <c r="A315" s="358" t="n">
        <v>52</v>
      </c>
      <c r="B315" s="358">
        <f>B319</f>
        <v/>
      </c>
      <c r="C315" s="358">
        <f>C319</f>
        <v/>
      </c>
      <c r="D315" s="358">
        <f>D319</f>
        <v/>
      </c>
      <c r="E315" s="358">
        <f>E319</f>
        <v/>
      </c>
      <c r="F315" s="358">
        <f>F319</f>
        <v/>
      </c>
      <c r="G315" s="358">
        <f>G319</f>
        <v/>
      </c>
      <c r="H315" s="358" t="n"/>
      <c r="I315" s="358" t="n"/>
      <c r="J315" s="358" t="n"/>
      <c r="K315" s="358" t="n"/>
      <c r="L315" s="358" t="n"/>
      <c r="M315" s="358" t="n"/>
      <c r="N315" s="358" t="n"/>
      <c r="O315" s="358">
        <f>O319</f>
        <v/>
      </c>
      <c r="P315" s="358">
        <f>P319</f>
        <v/>
      </c>
      <c r="Q315" s="358">
        <f>Q319</f>
        <v/>
      </c>
      <c r="R315" s="358">
        <f>R319</f>
        <v/>
      </c>
      <c r="S315" s="358">
        <f>S319</f>
        <v/>
      </c>
      <c r="T315" s="358">
        <f>T319</f>
        <v/>
      </c>
      <c r="U315" s="358">
        <f>U319</f>
        <v/>
      </c>
      <c r="V315" s="358">
        <f>V319</f>
        <v/>
      </c>
      <c r="W315" s="358">
        <f>W319</f>
        <v/>
      </c>
      <c r="X315" s="358">
        <f>X319</f>
        <v/>
      </c>
      <c r="Y315" s="358">
        <f>Y319</f>
        <v/>
      </c>
      <c r="Z315" s="358">
        <f>Z319</f>
        <v/>
      </c>
      <c r="AA315" s="358">
        <f>AA319</f>
        <v/>
      </c>
      <c r="AB315" s="358">
        <f>AB319</f>
        <v/>
      </c>
      <c r="AC315" s="358">
        <f>AC319</f>
        <v/>
      </c>
      <c r="AD315" s="358">
        <f>AD319</f>
        <v/>
      </c>
      <c r="AE315" s="358">
        <f>AE319</f>
        <v/>
      </c>
      <c r="AF315" s="358">
        <f>AF319</f>
        <v/>
      </c>
      <c r="AG315" s="358">
        <f>AG319</f>
        <v/>
      </c>
      <c r="AH315" s="358">
        <f>AH319</f>
        <v/>
      </c>
      <c r="AI315" s="358">
        <f>AI319</f>
        <v/>
      </c>
      <c r="AJ315" s="358">
        <f>AJ319</f>
        <v/>
      </c>
      <c r="AK315" s="358">
        <f>AK319</f>
        <v/>
      </c>
      <c r="AL315" s="358">
        <f>AL319</f>
        <v/>
      </c>
      <c r="AM315" s="358">
        <f>AM319</f>
        <v/>
      </c>
      <c r="AN315" s="358">
        <f>AN319</f>
        <v/>
      </c>
      <c r="AO315" s="358">
        <f>AO319</f>
        <v/>
      </c>
      <c r="AP315" s="358">
        <f>AP319</f>
        <v/>
      </c>
      <c r="AQ315" s="358">
        <f>AQ319</f>
        <v/>
      </c>
      <c r="AR315" s="358">
        <f>AR319</f>
        <v/>
      </c>
      <c r="AS315" s="358">
        <f>AS319</f>
        <v/>
      </c>
      <c r="AT315" s="358">
        <f>AT319</f>
        <v/>
      </c>
      <c r="AU315" s="358">
        <f>AU319</f>
        <v/>
      </c>
      <c r="AV315" s="358">
        <f>AV319</f>
        <v/>
      </c>
      <c r="AW315" s="358">
        <f>AW319</f>
        <v/>
      </c>
      <c r="AX315" s="358">
        <f>AX319</f>
        <v/>
      </c>
      <c r="AY315" s="358">
        <f>AY319</f>
        <v/>
      </c>
      <c r="AZ315" s="358">
        <f>AZ319</f>
        <v/>
      </c>
      <c r="BA315" s="358">
        <f>BA319</f>
        <v/>
      </c>
      <c r="BB315" s="358">
        <f>BB319</f>
        <v/>
      </c>
      <c r="BC315" s="358">
        <f>BC319</f>
        <v/>
      </c>
      <c r="BD315" s="358">
        <f>BD319</f>
        <v/>
      </c>
      <c r="BE315" s="358">
        <f>BE319</f>
        <v/>
      </c>
      <c r="BF315" s="358">
        <f>BF319</f>
        <v/>
      </c>
      <c r="BG315" s="358">
        <f>BG319</f>
        <v/>
      </c>
      <c r="BH315" s="358">
        <f>BH319</f>
        <v/>
      </c>
      <c r="BI315" s="358">
        <f>BI319</f>
        <v/>
      </c>
      <c r="BJ315" s="358">
        <f>BJ319</f>
        <v/>
      </c>
      <c r="BK315" s="358">
        <f>BK319</f>
        <v/>
      </c>
      <c r="BL315" s="358">
        <f>BL319</f>
        <v/>
      </c>
      <c r="BM315" s="358">
        <f>BM319</f>
        <v/>
      </c>
      <c r="BN315" s="358">
        <f>BN319</f>
        <v/>
      </c>
      <c r="BO315" s="358">
        <f>BO319</f>
        <v/>
      </c>
      <c r="BP315" s="358">
        <f>BP319</f>
        <v/>
      </c>
      <c r="BQ315" s="358">
        <f>BQ319</f>
        <v/>
      </c>
      <c r="BR315" s="358">
        <f>BR319</f>
        <v/>
      </c>
      <c r="BS315" s="358">
        <f>BS319</f>
        <v/>
      </c>
      <c r="BT315" s="358">
        <f>BT319</f>
        <v/>
      </c>
      <c r="BU315" s="358">
        <f>BU319</f>
        <v/>
      </c>
      <c r="BV315" s="358">
        <f>BV319</f>
        <v/>
      </c>
      <c r="BW315" s="358">
        <f>BW319</f>
        <v/>
      </c>
      <c r="BX315" s="358">
        <f>BX319</f>
        <v/>
      </c>
      <c r="BY315" s="358">
        <f>BY319</f>
        <v/>
      </c>
      <c r="BZ315" s="358">
        <f>BZ319</f>
        <v/>
      </c>
      <c r="CA315" s="358">
        <f>CA319</f>
        <v/>
      </c>
      <c r="CB315" s="358">
        <f>CB319</f>
        <v/>
      </c>
      <c r="CC315" s="358">
        <f>CC319</f>
        <v/>
      </c>
      <c r="CD315" s="358">
        <f>CD319</f>
        <v/>
      </c>
      <c r="CE315" s="358">
        <f>CE319</f>
        <v/>
      </c>
      <c r="CF315" s="358">
        <f>CF319</f>
        <v/>
      </c>
      <c r="CG315" s="358">
        <f>CG319</f>
        <v/>
      </c>
      <c r="CH315" s="358">
        <f>CH319</f>
        <v/>
      </c>
      <c r="CI315" s="358">
        <f>CI319</f>
        <v/>
      </c>
      <c r="CJ315" s="358">
        <f>CJ319</f>
        <v/>
      </c>
      <c r="CK315" s="358">
        <f>CK319</f>
        <v/>
      </c>
      <c r="CL315" s="358">
        <f>CL319</f>
        <v/>
      </c>
      <c r="CM315" s="358">
        <f>CM319</f>
        <v/>
      </c>
      <c r="CN315" s="358">
        <f>CN319</f>
        <v/>
      </c>
      <c r="CO315" s="358">
        <f>CO319</f>
        <v/>
      </c>
      <c r="CP315" s="358">
        <f>CP319</f>
        <v/>
      </c>
      <c r="CQ315" s="358">
        <f>CQ319</f>
        <v/>
      </c>
      <c r="CR315" s="358">
        <f>CR319</f>
        <v/>
      </c>
      <c r="CS315" s="358">
        <f>CS319</f>
        <v/>
      </c>
      <c r="CT315" s="358">
        <f>CT319</f>
        <v/>
      </c>
      <c r="CU315" s="358">
        <f>CU319</f>
        <v/>
      </c>
      <c r="CV315" s="358">
        <f>CV319</f>
        <v/>
      </c>
      <c r="CW315" s="358">
        <f>CW319</f>
        <v/>
      </c>
      <c r="CX315" s="358">
        <f>CX319</f>
        <v/>
      </c>
      <c r="CY315" s="358">
        <f>CY319</f>
        <v/>
      </c>
      <c r="CZ315" s="358">
        <f>CZ319</f>
        <v/>
      </c>
      <c r="DA315" s="358">
        <f>DA319</f>
        <v/>
      </c>
      <c r="DB315" s="358">
        <f>DB319</f>
        <v/>
      </c>
      <c r="DC315" s="358">
        <f>DC319</f>
        <v/>
      </c>
      <c r="DD315" s="358">
        <f>DD319</f>
        <v/>
      </c>
      <c r="DE315" s="358">
        <f>DE319</f>
        <v/>
      </c>
      <c r="DF315" s="358">
        <f>DF319</f>
        <v/>
      </c>
      <c r="DG315" s="359">
        <f>DG319</f>
        <v/>
      </c>
      <c r="DH315" s="359">
        <f>DH319</f>
        <v/>
      </c>
      <c r="DI315" s="359">
        <f>DI319</f>
        <v/>
      </c>
      <c r="DJ315" s="359">
        <f>DJ319</f>
        <v/>
      </c>
      <c r="DK315" s="359">
        <f>DK319</f>
        <v/>
      </c>
      <c r="DL315" s="359">
        <f>DL319</f>
        <v/>
      </c>
      <c r="DM315" s="359">
        <f>DM319</f>
        <v/>
      </c>
      <c r="DN315" s="359">
        <f>DN319</f>
        <v/>
      </c>
      <c r="DO315" s="359">
        <f>DO319</f>
        <v/>
      </c>
      <c r="DP315" s="359">
        <f>DP319</f>
        <v/>
      </c>
      <c r="DQ315" s="359">
        <f>DQ319</f>
        <v/>
      </c>
      <c r="DR315" s="359">
        <f>DR319</f>
        <v/>
      </c>
      <c r="DS315" s="359">
        <f>DS319</f>
        <v/>
      </c>
      <c r="DT315" s="359">
        <f>DT319</f>
        <v/>
      </c>
      <c r="DU315" s="359">
        <f>DU319</f>
        <v/>
      </c>
      <c r="DV315" s="359">
        <f>DV319</f>
        <v/>
      </c>
      <c r="DW315" s="359">
        <f>DW319</f>
        <v/>
      </c>
      <c r="DX315" s="359">
        <f>DX319</f>
        <v/>
      </c>
      <c r="DY315" s="359">
        <f>DY319</f>
        <v/>
      </c>
      <c r="DZ315" s="359">
        <f>DZ319</f>
        <v/>
      </c>
      <c r="EA315" s="359">
        <f>EA319</f>
        <v/>
      </c>
      <c r="EB315" s="359">
        <f>EB319</f>
        <v/>
      </c>
      <c r="EC315" s="359">
        <f>EC319</f>
        <v/>
      </c>
      <c r="ED315" s="359">
        <f>ED319</f>
        <v/>
      </c>
      <c r="EE315" s="359">
        <f>EE319</f>
        <v/>
      </c>
      <c r="EF315" s="359">
        <f>EF319</f>
        <v/>
      </c>
      <c r="EG315" s="359">
        <f>EG319</f>
        <v/>
      </c>
      <c r="EH315" s="359">
        <f>EH319</f>
        <v/>
      </c>
      <c r="EI315" s="359">
        <f>EI319</f>
        <v/>
      </c>
      <c r="EJ315" s="359">
        <f>EJ319</f>
        <v/>
      </c>
      <c r="EK315" s="359">
        <f>EK319</f>
        <v/>
      </c>
      <c r="EL315" s="359">
        <f>EL319</f>
        <v/>
      </c>
      <c r="EM315" s="359">
        <f>EM319</f>
        <v/>
      </c>
      <c r="EN315" s="359">
        <f>EN319</f>
        <v/>
      </c>
      <c r="EO315" s="359">
        <f>EO319</f>
        <v/>
      </c>
      <c r="EP315" s="359">
        <f>EP319</f>
        <v/>
      </c>
      <c r="EQ315" s="359">
        <f>EQ319</f>
        <v/>
      </c>
      <c r="ER315" s="359">
        <f>ER319</f>
        <v/>
      </c>
      <c r="ES315" s="359">
        <f>ES319</f>
        <v/>
      </c>
      <c r="ET315" s="359">
        <f>ET319</f>
        <v/>
      </c>
      <c r="EU315" s="359">
        <f>EU319</f>
        <v/>
      </c>
      <c r="EV315" s="359">
        <f>EV319</f>
        <v/>
      </c>
      <c r="EW315" s="359">
        <f>EW319</f>
        <v/>
      </c>
      <c r="EX315" s="359">
        <f>EX319</f>
        <v/>
      </c>
      <c r="EY315" s="359">
        <f>EY319</f>
        <v/>
      </c>
      <c r="EZ315" s="359">
        <f>EZ319</f>
        <v/>
      </c>
      <c r="FA315" s="359">
        <f>FA319</f>
        <v/>
      </c>
      <c r="FB315" s="359">
        <f>FB319</f>
        <v/>
      </c>
      <c r="FC315" s="359">
        <f>FC319</f>
        <v/>
      </c>
      <c r="FD315" s="359">
        <f>FD319</f>
        <v/>
      </c>
      <c r="FE315" s="359">
        <f>FE319</f>
        <v/>
      </c>
      <c r="FF315" s="359">
        <f>FF319</f>
        <v/>
      </c>
      <c r="FG315" s="359">
        <f>FG319</f>
        <v/>
      </c>
      <c r="FH315" s="359">
        <f>FH319</f>
        <v/>
      </c>
      <c r="FI315" s="359">
        <f>FI319</f>
        <v/>
      </c>
      <c r="FJ315" s="359">
        <f>FJ319</f>
        <v/>
      </c>
      <c r="FK315" s="359">
        <f>FK319</f>
        <v/>
      </c>
      <c r="FL315" s="359">
        <f>FL319</f>
        <v/>
      </c>
      <c r="FM315" s="359">
        <f>FM319</f>
        <v/>
      </c>
      <c r="FN315" s="359">
        <f>FN319</f>
        <v/>
      </c>
      <c r="FO315" s="359">
        <f>FO319</f>
        <v/>
      </c>
      <c r="FP315" s="359">
        <f>FP319</f>
        <v/>
      </c>
      <c r="FQ315" s="359">
        <f>FQ319</f>
        <v/>
      </c>
      <c r="FR315" s="359">
        <f>FR319</f>
        <v/>
      </c>
      <c r="FS315" s="359">
        <f>FS319</f>
        <v/>
      </c>
      <c r="FT315" s="359">
        <f>FT319</f>
        <v/>
      </c>
      <c r="FU315" s="359">
        <f>FU319</f>
        <v/>
      </c>
      <c r="FV315" s="359">
        <f>FV319</f>
        <v/>
      </c>
      <c r="FW315" s="359">
        <f>FW319</f>
        <v/>
      </c>
      <c r="FX315" s="359">
        <f>FX319</f>
        <v/>
      </c>
      <c r="FY315" s="359">
        <f>FY319</f>
        <v/>
      </c>
      <c r="FZ315" s="359">
        <f>FZ319</f>
        <v/>
      </c>
      <c r="GA315" s="359">
        <f>GA319</f>
        <v/>
      </c>
      <c r="GB315" s="359">
        <f>GB319</f>
        <v/>
      </c>
      <c r="GC315" s="359">
        <f>GC319</f>
        <v/>
      </c>
      <c r="GD315" s="359">
        <f>GD319</f>
        <v/>
      </c>
      <c r="GE315" s="359">
        <f>GE319</f>
        <v/>
      </c>
      <c r="GF315" s="359">
        <f>GF319</f>
        <v/>
      </c>
      <c r="GG315" s="359">
        <f>GG319</f>
        <v/>
      </c>
      <c r="GH315" s="359">
        <f>GH319</f>
        <v/>
      </c>
      <c r="GI315" s="359">
        <f>GI319</f>
        <v/>
      </c>
      <c r="GJ315" s="359">
        <f>GJ319</f>
        <v/>
      </c>
      <c r="GK315" s="359">
        <f>GK319</f>
        <v/>
      </c>
      <c r="GL315" s="359">
        <f>GL319</f>
        <v/>
      </c>
      <c r="GM315" s="359">
        <f>GM319</f>
        <v/>
      </c>
      <c r="GN315" s="359">
        <f>GN319</f>
        <v/>
      </c>
      <c r="GO315" s="359">
        <f>GO319</f>
        <v/>
      </c>
      <c r="GP315" s="359">
        <f>GP319</f>
        <v/>
      </c>
      <c r="GQ315" s="359">
        <f>GQ319</f>
        <v/>
      </c>
      <c r="GR315" s="359">
        <f>GR319</f>
        <v/>
      </c>
      <c r="GS315" s="359">
        <f>GS319</f>
        <v/>
      </c>
      <c r="GT315" s="359">
        <f>GT319</f>
        <v/>
      </c>
      <c r="GU315" s="359">
        <f>GU319</f>
        <v/>
      </c>
      <c r="GV315" s="359">
        <f>GV319</f>
        <v/>
      </c>
      <c r="GW315" s="359">
        <f>GW319</f>
        <v/>
      </c>
      <c r="GX315" s="359">
        <f>GX319</f>
        <v/>
      </c>
    </row>
    <row r="317">
      <c r="A317" s="0" t="n">
        <v>17</v>
      </c>
      <c r="B317" s="0" t="n">
        <v>0</v>
      </c>
      <c r="C317" s="0">
        <f>ROW(SmtRes!A104)</f>
        <v/>
      </c>
      <c r="D317" s="0">
        <f>ROW(EtalonRes!A101)</f>
        <v/>
      </c>
      <c r="E317" s="0" t="inlineStr">
        <is>
          <t>1</t>
        </is>
      </c>
      <c r="F317" s="0" t="inlineStr">
        <is>
          <t>46-01-013-1</t>
        </is>
      </c>
      <c r="G317" s="0" t="inlineStr">
        <is>
          <t>Усиление сварных швов (наплавкой)</t>
        </is>
      </c>
      <c r="H317" s="0" t="inlineStr">
        <is>
          <t>1 м шва</t>
        </is>
      </c>
      <c r="I317" s="0">
        <f>ROUND(ROUND(0.126,4),7)</f>
        <v/>
      </c>
      <c r="J317" s="0" t="n">
        <v>0</v>
      </c>
      <c r="K317" s="0">
        <f>ROUND(ROUND(0.126,4),7)</f>
        <v/>
      </c>
      <c r="O317" s="0">
        <f>ROUND(CP317,0)</f>
        <v/>
      </c>
      <c r="P317" s="0">
        <f>ROUND(CQ317*I317,0)</f>
        <v/>
      </c>
      <c r="Q317" s="0">
        <f>(ROUND((ROUND(((ET317)*I317),0)*BB317),0)+ROUND((ROUND(((AE317-(EU317))*I317),0)*BS317),0))</f>
        <v/>
      </c>
      <c r="R317" s="0">
        <f>(ROUND((ROUND(((EU317)*I317),0)*BS317),0)+ROUND((ROUND(((AE317-(EU317))*I317),0)*BS317),0))</f>
        <v/>
      </c>
      <c r="S317" s="0">
        <f>ROUND(CT317*I317,0)</f>
        <v/>
      </c>
      <c r="T317" s="0">
        <f>ROUND(CU317*I317,0)</f>
        <v/>
      </c>
      <c r="U317" s="0">
        <f>ROUND(CV317*I317,7)</f>
        <v/>
      </c>
      <c r="V317" s="0">
        <f>ROUND(CW317*I317,7)</f>
        <v/>
      </c>
      <c r="W317" s="0">
        <f>ROUND(CX317*I317,0)</f>
        <v/>
      </c>
      <c r="X317" s="0">
        <f>ROUND(CY317,0)</f>
        <v/>
      </c>
      <c r="Y317" s="0">
        <f>ROUND(CZ317,0)</f>
        <v/>
      </c>
      <c r="AA317" s="0" t="n">
        <v>78845955</v>
      </c>
      <c r="AB317" s="0">
        <f>ROUND((AC317+AD317+AF317),2)</f>
        <v/>
      </c>
      <c r="AC317" s="0">
        <f>ROUND((ES317),2)</f>
        <v/>
      </c>
      <c r="AD317" s="0">
        <f>ROUND((((ET317)-(EU317))+AE317),2)</f>
        <v/>
      </c>
      <c r="AE317" s="0">
        <f>ROUND((EU317),2)</f>
        <v/>
      </c>
      <c r="AF317" s="0">
        <f>ROUND((EV317),2)</f>
        <v/>
      </c>
      <c r="AG317" s="0">
        <f>ROUND((AP317),2)</f>
        <v/>
      </c>
      <c r="AH317" s="0">
        <f>(EW317)</f>
        <v/>
      </c>
      <c r="AI317" s="0">
        <f>(EX317)</f>
        <v/>
      </c>
      <c r="AJ317" s="0">
        <f>(AS317)</f>
        <v/>
      </c>
      <c r="AK317" s="0" t="n">
        <v>60.56</v>
      </c>
      <c r="AL317" s="0" t="n">
        <v>20.2</v>
      </c>
      <c r="AM317" s="0" t="n">
        <v>17.44</v>
      </c>
      <c r="AN317" s="0" t="n">
        <v>0</v>
      </c>
      <c r="AO317" s="0" t="n">
        <v>22.92</v>
      </c>
      <c r="AP317" s="0" t="n">
        <v>0</v>
      </c>
      <c r="AQ317" s="0" t="n">
        <v>2.31</v>
      </c>
      <c r="AR317" s="0" t="n">
        <v>0</v>
      </c>
      <c r="AS317" s="0" t="n">
        <v>0</v>
      </c>
      <c r="AT317" s="0" t="n">
        <v>103</v>
      </c>
      <c r="AU317" s="0" t="n">
        <v>59</v>
      </c>
      <c r="AV317" s="0" t="n">
        <v>1</v>
      </c>
      <c r="AW317" s="0" t="n">
        <v>1</v>
      </c>
      <c r="AZ317" s="0" t="n">
        <v>1</v>
      </c>
      <c r="BA317" s="0" t="n">
        <v>52.25</v>
      </c>
      <c r="BB317" s="0" t="n">
        <v>7.1</v>
      </c>
      <c r="BC317" s="0" t="n">
        <v>21.95</v>
      </c>
      <c r="BD317" s="0" t="inlineStr"/>
      <c r="BE317" s="0" t="inlineStr"/>
      <c r="BF317" s="0" t="inlineStr"/>
      <c r="BG317" s="0" t="inlineStr"/>
      <c r="BH317" s="0" t="n">
        <v>0</v>
      </c>
      <c r="BI317" s="0" t="n">
        <v>1</v>
      </c>
      <c r="BJ317" s="0" t="inlineStr">
        <is>
          <t>ТЕР Московской обл., 46-01-013-1, приказ Минстроя России №675/пр от 28.02.2017 № 260/пр</t>
        </is>
      </c>
      <c r="BM317" s="0" t="n">
        <v>46001</v>
      </c>
      <c r="BN317" s="0" t="n">
        <v>0</v>
      </c>
      <c r="BO317" s="0" t="inlineStr">
        <is>
          <t>46-01-013-1</t>
        </is>
      </c>
      <c r="BP317" s="0" t="n">
        <v>1</v>
      </c>
      <c r="BQ317" s="0" t="n">
        <v>2</v>
      </c>
      <c r="BR317" s="0" t="n">
        <v>0</v>
      </c>
      <c r="BS317" s="0" t="n">
        <v>52.25</v>
      </c>
      <c r="BT317" s="0" t="n">
        <v>1</v>
      </c>
      <c r="BU317" s="0" t="n">
        <v>1</v>
      </c>
      <c r="BV317" s="0" t="n">
        <v>1</v>
      </c>
      <c r="BW317" s="0" t="n">
        <v>1</v>
      </c>
      <c r="BX317" s="0" t="n">
        <v>1</v>
      </c>
      <c r="BY317" s="0" t="inlineStr"/>
      <c r="BZ317" s="0" t="n">
        <v>103</v>
      </c>
      <c r="CA317" s="0" t="n">
        <v>59</v>
      </c>
      <c r="CB317" s="0" t="inlineStr"/>
      <c r="CE317" s="0" t="n">
        <v>12</v>
      </c>
      <c r="CF317" s="0" t="n">
        <v>0</v>
      </c>
      <c r="CG317" s="0" t="n">
        <v>0</v>
      </c>
      <c r="CM317" s="0" t="n">
        <v>0</v>
      </c>
      <c r="CN317" s="0" t="inlineStr"/>
      <c r="CO317" s="0" t="n">
        <v>0</v>
      </c>
      <c r="CP317" s="0">
        <f>(P317+Q317+S317)</f>
        <v/>
      </c>
      <c r="CQ317" s="0">
        <f>AC317*BC317</f>
        <v/>
      </c>
      <c r="CR317" s="0">
        <f>(ROUND((ROUND(((ET317)*1),0)*BB317),0)+ROUND((ROUND(((AE317-(EU317))*1),0)*BS317),0))</f>
        <v/>
      </c>
      <c r="CS317" s="0">
        <f>(ROUND((ROUND(((EU317)*1),0)*BS317),0)+ROUND((ROUND(((AE317-(EU317))*1),0)*BS317),0))</f>
        <v/>
      </c>
      <c r="CT317" s="0">
        <f>AF317*BA317</f>
        <v/>
      </c>
      <c r="CU317" s="0">
        <f>AG317</f>
        <v/>
      </c>
      <c r="CV317" s="0">
        <f>AH317</f>
        <v/>
      </c>
      <c r="CW317" s="0">
        <f>AI317</f>
        <v/>
      </c>
      <c r="CX317" s="0">
        <f>AJ317</f>
        <v/>
      </c>
      <c r="CY317" s="0">
        <f>(((S317+R317)*AT317)/100)</f>
        <v/>
      </c>
      <c r="CZ317" s="0">
        <f>(((S317+R317)*AU317)/100)</f>
        <v/>
      </c>
      <c r="DC317" s="0" t="inlineStr"/>
      <c r="DD317" s="0" t="inlineStr"/>
      <c r="DE317" s="0" t="inlineStr"/>
      <c r="DF317" s="0" t="inlineStr"/>
      <c r="DG317" s="0" t="inlineStr"/>
      <c r="DH317" s="0" t="inlineStr"/>
      <c r="DI317" s="0" t="inlineStr"/>
      <c r="DJ317" s="0" t="inlineStr"/>
      <c r="DK317" s="0" t="inlineStr"/>
      <c r="DL317" s="0" t="inlineStr"/>
      <c r="DM317" s="0" t="inlineStr"/>
      <c r="DN317" s="0" t="n">
        <v>0</v>
      </c>
      <c r="DO317" s="0" t="n">
        <v>0</v>
      </c>
      <c r="DP317" s="0" t="n">
        <v>1</v>
      </c>
      <c r="DQ317" s="0" t="n">
        <v>1</v>
      </c>
      <c r="DU317" s="0" t="n">
        <v>1013</v>
      </c>
      <c r="DV317" s="0" t="inlineStr">
        <is>
          <t>1 м шва</t>
        </is>
      </c>
      <c r="DW317" s="0" t="inlineStr">
        <is>
          <t>1 м шва</t>
        </is>
      </c>
      <c r="DX317" s="0" t="n">
        <v>1</v>
      </c>
      <c r="DZ317" s="0" t="inlineStr"/>
      <c r="EA317" s="0" t="inlineStr"/>
      <c r="EB317" s="0" t="inlineStr"/>
      <c r="EC317" s="0" t="inlineStr"/>
      <c r="EE317" s="0" t="n">
        <v>78725950</v>
      </c>
      <c r="EF317" s="0" t="n">
        <v>2</v>
      </c>
      <c r="EG317" s="0" t="inlineStr">
        <is>
          <t>Общестроительные работы</t>
        </is>
      </c>
      <c r="EH317" s="0" t="n">
        <v>40</v>
      </c>
      <c r="EI317" s="0" t="inlineStr">
        <is>
          <t>Работы по реконструкции зданий и сооружений</t>
        </is>
      </c>
      <c r="EJ317" s="0" t="n">
        <v>1</v>
      </c>
      <c r="EK317" s="0" t="n">
        <v>46001</v>
      </c>
      <c r="EL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317" s="0" t="inlineStr">
        <is>
          <t>ФЕР-46</t>
        </is>
      </c>
      <c r="EO317" s="0" t="inlineStr"/>
      <c r="EQ317" s="0" t="n">
        <v>0</v>
      </c>
      <c r="ER317" s="0" t="n">
        <v>60.56</v>
      </c>
      <c r="ES317" s="0" t="n">
        <v>20.2</v>
      </c>
      <c r="ET317" s="0" t="n">
        <v>17.44</v>
      </c>
      <c r="EU317" s="0" t="n">
        <v>0</v>
      </c>
      <c r="EV317" s="0" t="n">
        <v>22.92</v>
      </c>
      <c r="EW317" s="0" t="n">
        <v>2.31</v>
      </c>
      <c r="EX317" s="0" t="n">
        <v>0</v>
      </c>
      <c r="EY317" s="0" t="n">
        <v>0</v>
      </c>
      <c r="FQ317" s="0" t="n">
        <v>0</v>
      </c>
      <c r="FR317" s="0" t="n">
        <v>0</v>
      </c>
      <c r="FS317" s="0" t="n">
        <v>0</v>
      </c>
      <c r="FX317" s="0" t="n">
        <v>103</v>
      </c>
      <c r="FY317" s="0" t="n">
        <v>59</v>
      </c>
      <c r="GA317" s="0" t="inlineStr"/>
      <c r="GD317" s="0" t="n">
        <v>1</v>
      </c>
      <c r="GF317" s="0" t="n">
        <v>1020622633</v>
      </c>
      <c r="GG317" s="0" t="n">
        <v>2</v>
      </c>
      <c r="GH317" s="0" t="n">
        <v>1</v>
      </c>
      <c r="GI317" s="0" t="n">
        <v>2</v>
      </c>
      <c r="GJ317" s="0" t="n">
        <v>0</v>
      </c>
      <c r="GK317" s="0" t="n">
        <v>0</v>
      </c>
      <c r="GL317" s="0">
        <f>ROUND(IF(AND(BH317=3,BI317=3,FS317&lt;&gt;0),P317,0),0)</f>
        <v/>
      </c>
      <c r="GM317" s="0">
        <f>ROUND(O317+X317+Y317,0)+GX317</f>
        <v/>
      </c>
      <c r="GN317" s="0">
        <f>IF(OR(BI317=0,BI317=1),GM317-GX317,0)</f>
        <v/>
      </c>
      <c r="GO317" s="0">
        <f>IF(BI317=2,GM317-GX317,0)</f>
        <v/>
      </c>
      <c r="GP317" s="0">
        <f>IF(BI317=4,GM317-GX317,0)</f>
        <v/>
      </c>
      <c r="GR317" s="0" t="n">
        <v>0</v>
      </c>
      <c r="GS317" s="0" t="n">
        <v>3</v>
      </c>
      <c r="GT317" s="0" t="n">
        <v>0</v>
      </c>
      <c r="GU317" s="0" t="inlineStr"/>
      <c r="GV317" s="0">
        <f>ROUND((GT317),2)</f>
        <v/>
      </c>
      <c r="GW317" s="0" t="n">
        <v>1</v>
      </c>
      <c r="GX317" s="0">
        <f>ROUND(HC317*I317,0)</f>
        <v/>
      </c>
      <c r="HA317" s="0" t="n">
        <v>0</v>
      </c>
      <c r="HB317" s="0" t="n">
        <v>0</v>
      </c>
      <c r="HC317" s="0">
        <f>GV317*GW317</f>
        <v/>
      </c>
      <c r="HE317" s="0" t="inlineStr"/>
      <c r="HF317" s="0" t="inlineStr"/>
      <c r="HM317" s="0" t="inlineStr"/>
      <c r="HN317" s="0" t="inlineStr">
        <is>
          <t>Пр/812-040.1-1</t>
        </is>
      </c>
      <c r="HO317" s="0" t="inlineStr">
        <is>
          <t>Пр/774-040.1</t>
        </is>
      </c>
      <c r="HP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317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317" s="0" t="n">
        <v>0</v>
      </c>
      <c r="IK317" s="0" t="n">
        <v>0</v>
      </c>
    </row>
    <row r="319">
      <c r="A319" s="358" t="n">
        <v>51</v>
      </c>
      <c r="B319" s="358">
        <f>B313</f>
        <v/>
      </c>
      <c r="C319" s="358">
        <f>A313</f>
        <v/>
      </c>
      <c r="D319" s="358">
        <f>ROW(A313)</f>
        <v/>
      </c>
      <c r="E319" s="358" t="n"/>
      <c r="F319" s="358">
        <f>IF(F313&lt;&gt;"",F313,"")</f>
        <v/>
      </c>
      <c r="G319" s="358">
        <f>IF(G313&lt;&gt;"",G313,"")</f>
        <v/>
      </c>
      <c r="H319" s="358" t="n">
        <v>0</v>
      </c>
      <c r="I319" s="358" t="n"/>
      <c r="J319" s="358" t="n"/>
      <c r="K319" s="358" t="n"/>
      <c r="L319" s="358" t="n"/>
      <c r="M319" s="358" t="n"/>
      <c r="N319" s="358" t="n"/>
      <c r="O319" s="358" t="n">
        <v>0</v>
      </c>
      <c r="P319" s="358" t="n">
        <v>0</v>
      </c>
      <c r="Q319" s="358" t="n">
        <v>0</v>
      </c>
      <c r="R319" s="358" t="n">
        <v>0</v>
      </c>
      <c r="S319" s="358" t="n">
        <v>0</v>
      </c>
      <c r="T319" s="358" t="n">
        <v>0</v>
      </c>
      <c r="U319" s="358" t="n">
        <v>0</v>
      </c>
      <c r="V319" s="358" t="n">
        <v>0</v>
      </c>
      <c r="W319" s="358" t="n">
        <v>0</v>
      </c>
      <c r="X319" s="358" t="n">
        <v>0</v>
      </c>
      <c r="Y319" s="358" t="n">
        <v>0</v>
      </c>
      <c r="Z319" s="358" t="n"/>
      <c r="AA319" s="358" t="n"/>
      <c r="AB319" s="358" t="n"/>
      <c r="AC319" s="358" t="n"/>
      <c r="AD319" s="358" t="n"/>
      <c r="AE319" s="358" t="n"/>
      <c r="AF319" s="358" t="n"/>
      <c r="AG319" s="358" t="n"/>
      <c r="AH319" s="358" t="n"/>
      <c r="AI319" s="358" t="n"/>
      <c r="AJ319" s="358" t="n"/>
      <c r="AK319" s="358" t="n"/>
      <c r="AL319" s="358" t="n"/>
      <c r="AM319" s="358" t="n"/>
      <c r="AN319" s="358" t="n"/>
      <c r="AO319" s="358">
        <f>ROUND(BX319,0)</f>
        <v/>
      </c>
      <c r="AP319" s="358">
        <f>ROUND(BY319,0)</f>
        <v/>
      </c>
      <c r="AQ319" s="358">
        <f>ROUND(BZ319,0)</f>
        <v/>
      </c>
      <c r="AR319" s="358">
        <f>ROUND(CA319,0)</f>
        <v/>
      </c>
      <c r="AS319" s="358">
        <f>ROUND(CB319,0)</f>
        <v/>
      </c>
      <c r="AT319" s="358">
        <f>ROUND(CC319,0)</f>
        <v/>
      </c>
      <c r="AU319" s="358">
        <f>ROUND(CD319,0)</f>
        <v/>
      </c>
      <c r="AV319" s="358">
        <f>ROUND(CE319,0)</f>
        <v/>
      </c>
      <c r="AW319" s="358">
        <f>ROUND(CF319,0)</f>
        <v/>
      </c>
      <c r="AX319" s="358">
        <f>ROUND(CG319,0)</f>
        <v/>
      </c>
      <c r="AY319" s="358">
        <f>ROUND(CH319,0)</f>
        <v/>
      </c>
      <c r="AZ319" s="358">
        <f>ROUND(CI319,0)</f>
        <v/>
      </c>
      <c r="BA319" s="358">
        <f>ROUND(CJ319,0)</f>
        <v/>
      </c>
      <c r="BB319" s="358">
        <f>ROUND(CK319,0)</f>
        <v/>
      </c>
      <c r="BC319" s="358">
        <f>ROUND(CL319,0)</f>
        <v/>
      </c>
      <c r="BD319" s="358">
        <f>ROUND(CM319,0)</f>
        <v/>
      </c>
      <c r="BE319" s="358" t="n"/>
      <c r="BF319" s="358" t="n"/>
      <c r="BG319" s="358" t="n"/>
      <c r="BH319" s="358" t="n"/>
      <c r="BI319" s="358" t="n"/>
      <c r="BJ319" s="358" t="n"/>
      <c r="BK319" s="358" t="n"/>
      <c r="BL319" s="358" t="n"/>
      <c r="BM319" s="358" t="n"/>
      <c r="BN319" s="358" t="n"/>
      <c r="BO319" s="358" t="n"/>
      <c r="BP319" s="358" t="n"/>
      <c r="BQ319" s="358" t="n"/>
      <c r="BR319" s="358" t="n"/>
      <c r="BS319" s="358" t="n"/>
      <c r="BT319" s="358" t="n"/>
      <c r="BU319" s="358" t="n"/>
      <c r="BV319" s="358" t="n"/>
      <c r="BW319" s="358" t="n"/>
      <c r="BX319" s="358" t="n"/>
      <c r="BY319" s="358" t="n"/>
      <c r="BZ319" s="358" t="n"/>
      <c r="CA319" s="358" t="n"/>
      <c r="CB319" s="358" t="n"/>
      <c r="CC319" s="358" t="n"/>
      <c r="CD319" s="358" t="n"/>
      <c r="CE319" s="358" t="n"/>
      <c r="CF319" s="358" t="n"/>
      <c r="CG319" s="358" t="n"/>
      <c r="CH319" s="358" t="n"/>
      <c r="CI319" s="358" t="n"/>
      <c r="CJ319" s="358" t="n"/>
      <c r="CK319" s="358" t="n"/>
      <c r="CL319" s="358" t="n"/>
      <c r="CM319" s="358" t="n"/>
      <c r="CN319" s="358" t="n"/>
      <c r="CO319" s="358" t="n"/>
      <c r="CP319" s="358" t="n"/>
      <c r="CQ319" s="358" t="n"/>
      <c r="CR319" s="358" t="n"/>
      <c r="CS319" s="358" t="n"/>
      <c r="CT319" s="358" t="n"/>
      <c r="CU319" s="358" t="n"/>
      <c r="CV319" s="358" t="n"/>
      <c r="CW319" s="358" t="n"/>
      <c r="CX319" s="358" t="n"/>
      <c r="CY319" s="358" t="n"/>
      <c r="CZ319" s="358" t="n"/>
      <c r="DA319" s="358" t="n"/>
      <c r="DB319" s="358" t="n"/>
      <c r="DC319" s="358" t="n"/>
      <c r="DD319" s="358" t="n"/>
      <c r="DE319" s="358" t="n"/>
      <c r="DF319" s="358" t="n"/>
      <c r="DG319" s="359" t="n"/>
      <c r="DH319" s="359" t="n"/>
      <c r="DI319" s="359" t="n"/>
      <c r="DJ319" s="359" t="n"/>
      <c r="DK319" s="359" t="n"/>
      <c r="DL319" s="359" t="n"/>
      <c r="DM319" s="359" t="n"/>
      <c r="DN319" s="359" t="n"/>
      <c r="DO319" s="359" t="n"/>
      <c r="DP319" s="359" t="n"/>
      <c r="DQ319" s="359" t="n"/>
      <c r="DR319" s="359" t="n"/>
      <c r="DS319" s="359" t="n"/>
      <c r="DT319" s="359" t="n"/>
      <c r="DU319" s="359" t="n"/>
      <c r="DV319" s="359" t="n"/>
      <c r="DW319" s="359" t="n"/>
      <c r="DX319" s="359" t="n"/>
      <c r="DY319" s="359" t="n"/>
      <c r="DZ319" s="359" t="n"/>
      <c r="EA319" s="359" t="n"/>
      <c r="EB319" s="359" t="n"/>
      <c r="EC319" s="359" t="n"/>
      <c r="ED319" s="359" t="n"/>
      <c r="EE319" s="359" t="n"/>
      <c r="EF319" s="359" t="n"/>
      <c r="EG319" s="359" t="n"/>
      <c r="EH319" s="359" t="n"/>
      <c r="EI319" s="359" t="n"/>
      <c r="EJ319" s="359" t="n"/>
      <c r="EK319" s="359" t="n"/>
      <c r="EL319" s="359" t="n"/>
      <c r="EM319" s="359" t="n"/>
      <c r="EN319" s="359" t="n"/>
      <c r="EO319" s="359" t="n"/>
      <c r="EP319" s="359" t="n"/>
      <c r="EQ319" s="359" t="n"/>
      <c r="ER319" s="359" t="n"/>
      <c r="ES319" s="359" t="n"/>
      <c r="ET319" s="359" t="n"/>
      <c r="EU319" s="359" t="n"/>
      <c r="EV319" s="359" t="n"/>
      <c r="EW319" s="359" t="n"/>
      <c r="EX319" s="359" t="n"/>
      <c r="EY319" s="359" t="n"/>
      <c r="EZ319" s="359" t="n"/>
      <c r="FA319" s="359" t="n"/>
      <c r="FB319" s="359" t="n"/>
      <c r="FC319" s="359" t="n"/>
      <c r="FD319" s="359" t="n"/>
      <c r="FE319" s="359" t="n"/>
      <c r="FF319" s="359" t="n"/>
      <c r="FG319" s="359" t="n"/>
      <c r="FH319" s="359" t="n"/>
      <c r="FI319" s="359" t="n"/>
      <c r="FJ319" s="359" t="n"/>
      <c r="FK319" s="359" t="n"/>
      <c r="FL319" s="359" t="n"/>
      <c r="FM319" s="359" t="n"/>
      <c r="FN319" s="359" t="n"/>
      <c r="FO319" s="359" t="n"/>
      <c r="FP319" s="359" t="n"/>
      <c r="FQ319" s="359" t="n"/>
      <c r="FR319" s="359" t="n"/>
      <c r="FS319" s="359" t="n"/>
      <c r="FT319" s="359" t="n"/>
      <c r="FU319" s="359" t="n"/>
      <c r="FV319" s="359" t="n"/>
      <c r="FW319" s="359" t="n"/>
      <c r="FX319" s="359" t="n"/>
      <c r="FY319" s="359" t="n"/>
      <c r="FZ319" s="359" t="n"/>
      <c r="GA319" s="359" t="n"/>
      <c r="GB319" s="359" t="n"/>
      <c r="GC319" s="359" t="n"/>
      <c r="GD319" s="359" t="n"/>
      <c r="GE319" s="359" t="n"/>
      <c r="GF319" s="359" t="n"/>
      <c r="GG319" s="359" t="n"/>
      <c r="GH319" s="359" t="n"/>
      <c r="GI319" s="359" t="n"/>
      <c r="GJ319" s="359" t="n"/>
      <c r="GK319" s="359" t="n"/>
      <c r="GL319" s="359" t="n"/>
      <c r="GM319" s="359" t="n"/>
      <c r="GN319" s="359" t="n"/>
      <c r="GO319" s="359" t="n"/>
      <c r="GP319" s="359" t="n"/>
      <c r="GQ319" s="359" t="n"/>
      <c r="GR319" s="359" t="n"/>
      <c r="GS319" s="359" t="n"/>
      <c r="GT319" s="359" t="n"/>
      <c r="GU319" s="359" t="n"/>
      <c r="GV319" s="359" t="n"/>
      <c r="GW319" s="359" t="n"/>
      <c r="GX319" s="359" t="n">
        <v>0</v>
      </c>
    </row>
    <row r="321">
      <c r="A321" s="360" t="n">
        <v>50</v>
      </c>
      <c r="B321" s="360" t="n">
        <v>0</v>
      </c>
      <c r="C321" s="360" t="n">
        <v>0</v>
      </c>
      <c r="D321" s="360" t="n">
        <v>1</v>
      </c>
      <c r="E321" s="360" t="n">
        <v>201</v>
      </c>
      <c r="F321" s="360">
        <f>ROUND(Source!O319,O321)</f>
        <v/>
      </c>
      <c r="G321" s="360" t="inlineStr">
        <is>
          <t>ПЗ</t>
        </is>
      </c>
      <c r="H321" s="360" t="inlineStr">
        <is>
          <t>Прямые затраты</t>
        </is>
      </c>
      <c r="I321" s="360" t="n"/>
      <c r="J321" s="360" t="n"/>
      <c r="K321" s="360" t="n">
        <v>201</v>
      </c>
      <c r="L321" s="360" t="n">
        <v>1</v>
      </c>
      <c r="M321" s="360" t="n">
        <v>3</v>
      </c>
      <c r="N321" s="360" t="inlineStr"/>
      <c r="O321" s="360" t="n">
        <v>0</v>
      </c>
      <c r="P321" s="360" t="n"/>
      <c r="Q321" s="360" t="n"/>
      <c r="R321" s="360" t="n"/>
      <c r="S321" s="360" t="n"/>
      <c r="T321" s="360" t="n"/>
      <c r="U321" s="360" t="n"/>
      <c r="V321" s="360" t="n"/>
      <c r="W321" s="360" t="n">
        <v>0</v>
      </c>
      <c r="X321" s="360" t="n">
        <v>1</v>
      </c>
      <c r="Y321" s="360" t="n">
        <v>0</v>
      </c>
      <c r="Z321" s="360" t="n"/>
      <c r="AA321" s="360" t="n"/>
      <c r="AB321" s="360" t="n"/>
    </row>
    <row r="322">
      <c r="A322" s="360" t="n">
        <v>50</v>
      </c>
      <c r="B322" s="360" t="n">
        <v>0</v>
      </c>
      <c r="C322" s="360" t="n">
        <v>0</v>
      </c>
      <c r="D322" s="360" t="n">
        <v>1</v>
      </c>
      <c r="E322" s="360" t="n">
        <v>202</v>
      </c>
      <c r="F322" s="360">
        <f>ROUND(Source!P319,O322)</f>
        <v/>
      </c>
      <c r="G322" s="360" t="inlineStr">
        <is>
          <t>СтМатОб</t>
        </is>
      </c>
      <c r="H322" s="360" t="inlineStr">
        <is>
          <t>Стоимость материальных ресурсов (всего)</t>
        </is>
      </c>
      <c r="I322" s="360" t="n"/>
      <c r="J322" s="360" t="n"/>
      <c r="K322" s="360" t="n">
        <v>202</v>
      </c>
      <c r="L322" s="360" t="n">
        <v>2</v>
      </c>
      <c r="M322" s="360" t="n">
        <v>3</v>
      </c>
      <c r="N322" s="360" t="inlineStr"/>
      <c r="O322" s="360" t="n">
        <v>0</v>
      </c>
      <c r="P322" s="360" t="n"/>
      <c r="Q322" s="360" t="n"/>
      <c r="R322" s="360" t="n"/>
      <c r="S322" s="360" t="n"/>
      <c r="T322" s="360" t="n"/>
      <c r="U322" s="360" t="n"/>
      <c r="V322" s="360" t="n"/>
      <c r="W322" s="360" t="n">
        <v>0</v>
      </c>
      <c r="X322" s="360" t="n">
        <v>1</v>
      </c>
      <c r="Y322" s="360" t="n">
        <v>0</v>
      </c>
      <c r="Z322" s="360" t="n"/>
      <c r="AA322" s="360" t="n"/>
      <c r="AB322" s="360" t="n"/>
    </row>
    <row r="323">
      <c r="A323" s="360" t="n">
        <v>50</v>
      </c>
      <c r="B323" s="360" t="n">
        <v>0</v>
      </c>
      <c r="C323" s="360" t="n">
        <v>0</v>
      </c>
      <c r="D323" s="360" t="n">
        <v>1</v>
      </c>
      <c r="E323" s="360" t="n">
        <v>222</v>
      </c>
      <c r="F323" s="360">
        <f>ROUND(Source!AO319,O323)</f>
        <v/>
      </c>
      <c r="G323" s="360" t="inlineStr">
        <is>
          <t>СтМатОбЗак</t>
        </is>
      </c>
      <c r="H323" s="360" t="inlineStr">
        <is>
          <t>Стоимость материалов и оборудования заказчика</t>
        </is>
      </c>
      <c r="I323" s="360" t="n"/>
      <c r="J323" s="360" t="n"/>
      <c r="K323" s="360" t="n">
        <v>222</v>
      </c>
      <c r="L323" s="360" t="n">
        <v>3</v>
      </c>
      <c r="M323" s="360" t="n">
        <v>3</v>
      </c>
      <c r="N323" s="360" t="inlineStr"/>
      <c r="O323" s="360" t="n">
        <v>0</v>
      </c>
      <c r="P323" s="360" t="n"/>
      <c r="Q323" s="360" t="n"/>
      <c r="R323" s="360" t="n"/>
      <c r="S323" s="360" t="n"/>
      <c r="T323" s="360" t="n"/>
      <c r="U323" s="360" t="n"/>
      <c r="V323" s="360" t="n"/>
      <c r="W323" s="360" t="n">
        <v>0</v>
      </c>
      <c r="X323" s="360" t="n">
        <v>1</v>
      </c>
      <c r="Y323" s="360" t="n">
        <v>0</v>
      </c>
      <c r="Z323" s="360" t="n"/>
      <c r="AA323" s="360" t="n"/>
      <c r="AB323" s="360" t="n"/>
    </row>
    <row r="324">
      <c r="A324" s="360" t="n">
        <v>50</v>
      </c>
      <c r="B324" s="360" t="n">
        <v>0</v>
      </c>
      <c r="C324" s="360" t="n">
        <v>0</v>
      </c>
      <c r="D324" s="360" t="n">
        <v>1</v>
      </c>
      <c r="E324" s="360" t="n">
        <v>225</v>
      </c>
      <c r="F324" s="360">
        <f>ROUND(Source!AV319,O324)</f>
        <v/>
      </c>
      <c r="G324" s="360" t="inlineStr">
        <is>
          <t>СтМатОбПод</t>
        </is>
      </c>
      <c r="H324" s="360" t="inlineStr">
        <is>
          <t>Стоимость материалов и оборудования подрядчика</t>
        </is>
      </c>
      <c r="I324" s="360" t="n"/>
      <c r="J324" s="360" t="n"/>
      <c r="K324" s="360" t="n">
        <v>225</v>
      </c>
      <c r="L324" s="360" t="n">
        <v>4</v>
      </c>
      <c r="M324" s="360" t="n">
        <v>3</v>
      </c>
      <c r="N324" s="360" t="inlineStr"/>
      <c r="O324" s="360" t="n">
        <v>0</v>
      </c>
      <c r="P324" s="360" t="n"/>
      <c r="Q324" s="360" t="n"/>
      <c r="R324" s="360" t="n"/>
      <c r="S324" s="360" t="n"/>
      <c r="T324" s="360" t="n"/>
      <c r="U324" s="360" t="n"/>
      <c r="V324" s="360" t="n"/>
      <c r="W324" s="360" t="n">
        <v>0</v>
      </c>
      <c r="X324" s="360" t="n">
        <v>1</v>
      </c>
      <c r="Y324" s="360" t="n">
        <v>0</v>
      </c>
      <c r="Z324" s="360" t="n"/>
      <c r="AA324" s="360" t="n"/>
      <c r="AB324" s="360" t="n"/>
    </row>
    <row r="325">
      <c r="A325" s="360" t="n">
        <v>50</v>
      </c>
      <c r="B325" s="360" t="n">
        <v>0</v>
      </c>
      <c r="C325" s="360" t="n">
        <v>0</v>
      </c>
      <c r="D325" s="360" t="n">
        <v>1</v>
      </c>
      <c r="E325" s="360" t="n">
        <v>226</v>
      </c>
      <c r="F325" s="360">
        <f>ROUND(Source!AW319,O325)</f>
        <v/>
      </c>
      <c r="G325" s="360" t="inlineStr">
        <is>
          <t>СтМат</t>
        </is>
      </c>
      <c r="H325" s="360" t="inlineStr">
        <is>
          <t>Стоимость материалов (всего)</t>
        </is>
      </c>
      <c r="I325" s="360" t="n"/>
      <c r="J325" s="360" t="n"/>
      <c r="K325" s="360" t="n">
        <v>226</v>
      </c>
      <c r="L325" s="360" t="n">
        <v>5</v>
      </c>
      <c r="M325" s="360" t="n">
        <v>3</v>
      </c>
      <c r="N325" s="360" t="inlineStr"/>
      <c r="O325" s="360" t="n">
        <v>0</v>
      </c>
      <c r="P325" s="360" t="n"/>
      <c r="Q325" s="360" t="n"/>
      <c r="R325" s="360" t="n"/>
      <c r="S325" s="360" t="n"/>
      <c r="T325" s="360" t="n"/>
      <c r="U325" s="360" t="n"/>
      <c r="V325" s="360" t="n"/>
      <c r="W325" s="360" t="n">
        <v>0</v>
      </c>
      <c r="X325" s="360" t="n">
        <v>1</v>
      </c>
      <c r="Y325" s="360" t="n">
        <v>0</v>
      </c>
      <c r="Z325" s="360" t="n"/>
      <c r="AA325" s="360" t="n"/>
      <c r="AB325" s="360" t="n"/>
    </row>
    <row r="326">
      <c r="A326" s="360" t="n">
        <v>50</v>
      </c>
      <c r="B326" s="360" t="n">
        <v>0</v>
      </c>
      <c r="C326" s="360" t="n">
        <v>0</v>
      </c>
      <c r="D326" s="360" t="n">
        <v>1</v>
      </c>
      <c r="E326" s="360" t="n">
        <v>227</v>
      </c>
      <c r="F326" s="360">
        <f>ROUND(Source!AX319,O326)</f>
        <v/>
      </c>
      <c r="G326" s="360" t="inlineStr">
        <is>
          <t>СтМатЗак</t>
        </is>
      </c>
      <c r="H326" s="360" t="inlineStr">
        <is>
          <t>Стоимость материалов заказчика</t>
        </is>
      </c>
      <c r="I326" s="360" t="n"/>
      <c r="J326" s="360" t="n"/>
      <c r="K326" s="360" t="n">
        <v>227</v>
      </c>
      <c r="L326" s="360" t="n">
        <v>6</v>
      </c>
      <c r="M326" s="360" t="n">
        <v>3</v>
      </c>
      <c r="N326" s="360" t="inlineStr"/>
      <c r="O326" s="360" t="n">
        <v>0</v>
      </c>
      <c r="P326" s="360" t="n"/>
      <c r="Q326" s="360" t="n"/>
      <c r="R326" s="360" t="n"/>
      <c r="S326" s="360" t="n"/>
      <c r="T326" s="360" t="n"/>
      <c r="U326" s="360" t="n"/>
      <c r="V326" s="360" t="n"/>
      <c r="W326" s="360" t="n">
        <v>0</v>
      </c>
      <c r="X326" s="360" t="n">
        <v>1</v>
      </c>
      <c r="Y326" s="360" t="n">
        <v>0</v>
      </c>
      <c r="Z326" s="360" t="n"/>
      <c r="AA326" s="360" t="n"/>
      <c r="AB326" s="360" t="n"/>
    </row>
    <row r="327">
      <c r="A327" s="360" t="n">
        <v>50</v>
      </c>
      <c r="B327" s="360" t="n">
        <v>0</v>
      </c>
      <c r="C327" s="360" t="n">
        <v>0</v>
      </c>
      <c r="D327" s="360" t="n">
        <v>1</v>
      </c>
      <c r="E327" s="360" t="n">
        <v>228</v>
      </c>
      <c r="F327" s="360">
        <f>ROUND(Source!AY319,O327)</f>
        <v/>
      </c>
      <c r="G327" s="360" t="inlineStr">
        <is>
          <t>СтМатПод</t>
        </is>
      </c>
      <c r="H327" s="360" t="inlineStr">
        <is>
          <t>Стоимость материалов подрядчика</t>
        </is>
      </c>
      <c r="I327" s="360" t="n"/>
      <c r="J327" s="360" t="n"/>
      <c r="K327" s="360" t="n">
        <v>228</v>
      </c>
      <c r="L327" s="360" t="n">
        <v>7</v>
      </c>
      <c r="M327" s="360" t="n">
        <v>3</v>
      </c>
      <c r="N327" s="360" t="inlineStr"/>
      <c r="O327" s="360" t="n">
        <v>0</v>
      </c>
      <c r="P327" s="360" t="n"/>
      <c r="Q327" s="360" t="n"/>
      <c r="R327" s="360" t="n"/>
      <c r="S327" s="360" t="n"/>
      <c r="T327" s="360" t="n"/>
      <c r="U327" s="360" t="n"/>
      <c r="V327" s="360" t="n"/>
      <c r="W327" s="360" t="n">
        <v>0</v>
      </c>
      <c r="X327" s="360" t="n">
        <v>1</v>
      </c>
      <c r="Y327" s="360" t="n">
        <v>0</v>
      </c>
      <c r="Z327" s="360" t="n"/>
      <c r="AA327" s="360" t="n"/>
      <c r="AB327" s="360" t="n"/>
    </row>
    <row r="328">
      <c r="A328" s="360" t="n">
        <v>50</v>
      </c>
      <c r="B328" s="360" t="n">
        <v>0</v>
      </c>
      <c r="C328" s="360" t="n">
        <v>0</v>
      </c>
      <c r="D328" s="360" t="n">
        <v>1</v>
      </c>
      <c r="E328" s="360" t="n">
        <v>216</v>
      </c>
      <c r="F328" s="360">
        <f>ROUND(Source!AP319,O328)</f>
        <v/>
      </c>
      <c r="G328" s="360" t="inlineStr">
        <is>
          <t>Оборуд</t>
        </is>
      </c>
      <c r="H328" s="360" t="inlineStr">
        <is>
          <t>Стоимость оборудования (всего)</t>
        </is>
      </c>
      <c r="I328" s="360" t="n"/>
      <c r="J328" s="360" t="n"/>
      <c r="K328" s="360" t="n">
        <v>216</v>
      </c>
      <c r="L328" s="360" t="n">
        <v>8</v>
      </c>
      <c r="M328" s="360" t="n">
        <v>3</v>
      </c>
      <c r="N328" s="360" t="inlineStr"/>
      <c r="O328" s="360" t="n">
        <v>0</v>
      </c>
      <c r="P328" s="360" t="n"/>
      <c r="Q328" s="360" t="n"/>
      <c r="R328" s="360" t="n"/>
      <c r="S328" s="360" t="n"/>
      <c r="T328" s="360" t="n"/>
      <c r="U328" s="360" t="n"/>
      <c r="V328" s="360" t="n"/>
      <c r="W328" s="360" t="n">
        <v>0</v>
      </c>
      <c r="X328" s="360" t="n">
        <v>1</v>
      </c>
      <c r="Y328" s="360" t="n">
        <v>0</v>
      </c>
      <c r="Z328" s="360" t="n"/>
      <c r="AA328" s="360" t="n"/>
      <c r="AB328" s="360" t="n"/>
    </row>
    <row r="329">
      <c r="A329" s="360" t="n">
        <v>50</v>
      </c>
      <c r="B329" s="360" t="n">
        <v>0</v>
      </c>
      <c r="C329" s="360" t="n">
        <v>0</v>
      </c>
      <c r="D329" s="360" t="n">
        <v>1</v>
      </c>
      <c r="E329" s="360" t="n">
        <v>223</v>
      </c>
      <c r="F329" s="360">
        <f>ROUND(Source!AQ319,O329)</f>
        <v/>
      </c>
      <c r="G329" s="360" t="inlineStr">
        <is>
          <t>ОборудЗак</t>
        </is>
      </c>
      <c r="H329" s="360" t="inlineStr">
        <is>
          <t>Стоимость оборудования заказчика</t>
        </is>
      </c>
      <c r="I329" s="360" t="n"/>
      <c r="J329" s="360" t="n"/>
      <c r="K329" s="360" t="n">
        <v>223</v>
      </c>
      <c r="L329" s="360" t="n">
        <v>9</v>
      </c>
      <c r="M329" s="360" t="n">
        <v>3</v>
      </c>
      <c r="N329" s="360" t="inlineStr"/>
      <c r="O329" s="360" t="n">
        <v>0</v>
      </c>
      <c r="P329" s="360" t="n"/>
      <c r="Q329" s="360" t="n"/>
      <c r="R329" s="360" t="n"/>
      <c r="S329" s="360" t="n"/>
      <c r="T329" s="360" t="n"/>
      <c r="U329" s="360" t="n"/>
      <c r="V329" s="360" t="n"/>
      <c r="W329" s="360" t="n">
        <v>0</v>
      </c>
      <c r="X329" s="360" t="n">
        <v>1</v>
      </c>
      <c r="Y329" s="360" t="n">
        <v>0</v>
      </c>
      <c r="Z329" s="360" t="n"/>
      <c r="AA329" s="360" t="n"/>
      <c r="AB329" s="360" t="n"/>
    </row>
    <row r="330">
      <c r="A330" s="360" t="n">
        <v>50</v>
      </c>
      <c r="B330" s="360" t="n">
        <v>0</v>
      </c>
      <c r="C330" s="360" t="n">
        <v>0</v>
      </c>
      <c r="D330" s="360" t="n">
        <v>1</v>
      </c>
      <c r="E330" s="360" t="n">
        <v>229</v>
      </c>
      <c r="F330" s="360">
        <f>ROUND(Source!AZ319,O330)</f>
        <v/>
      </c>
      <c r="G330" s="360" t="inlineStr">
        <is>
          <t>ОборудПод</t>
        </is>
      </c>
      <c r="H330" s="360" t="inlineStr">
        <is>
          <t>Стоимость оборудования подрядчика</t>
        </is>
      </c>
      <c r="I330" s="360" t="n"/>
      <c r="J330" s="360" t="n"/>
      <c r="K330" s="360" t="n">
        <v>229</v>
      </c>
      <c r="L330" s="360" t="n">
        <v>10</v>
      </c>
      <c r="M330" s="360" t="n">
        <v>3</v>
      </c>
      <c r="N330" s="360" t="inlineStr"/>
      <c r="O330" s="360" t="n">
        <v>0</v>
      </c>
      <c r="P330" s="360" t="n"/>
      <c r="Q330" s="360" t="n"/>
      <c r="R330" s="360" t="n"/>
      <c r="S330" s="360" t="n"/>
      <c r="T330" s="360" t="n"/>
      <c r="U330" s="360" t="n"/>
      <c r="V330" s="360" t="n"/>
      <c r="W330" s="360" t="n">
        <v>0</v>
      </c>
      <c r="X330" s="360" t="n">
        <v>1</v>
      </c>
      <c r="Y330" s="360" t="n">
        <v>0</v>
      </c>
      <c r="Z330" s="360" t="n"/>
      <c r="AA330" s="360" t="n"/>
      <c r="AB330" s="360" t="n"/>
    </row>
    <row r="331">
      <c r="A331" s="360" t="n">
        <v>50</v>
      </c>
      <c r="B331" s="360" t="n">
        <v>0</v>
      </c>
      <c r="C331" s="360" t="n">
        <v>0</v>
      </c>
      <c r="D331" s="360" t="n">
        <v>1</v>
      </c>
      <c r="E331" s="360" t="n">
        <v>203</v>
      </c>
      <c r="F331" s="360">
        <f>ROUND(Source!Q319,O331)</f>
        <v/>
      </c>
      <c r="G331" s="360" t="inlineStr">
        <is>
          <t>ЭММ</t>
        </is>
      </c>
      <c r="H331" s="360" t="inlineStr">
        <is>
          <t>Эксплуатация машин</t>
        </is>
      </c>
      <c r="I331" s="360" t="n"/>
      <c r="J331" s="360" t="n"/>
      <c r="K331" s="360" t="n">
        <v>203</v>
      </c>
      <c r="L331" s="360" t="n">
        <v>11</v>
      </c>
      <c r="M331" s="360" t="n">
        <v>3</v>
      </c>
      <c r="N331" s="360" t="inlineStr"/>
      <c r="O331" s="360" t="n">
        <v>0</v>
      </c>
      <c r="P331" s="360" t="n"/>
      <c r="Q331" s="360" t="n"/>
      <c r="R331" s="360" t="n"/>
      <c r="S331" s="360" t="n"/>
      <c r="T331" s="360" t="n"/>
      <c r="U331" s="360" t="n"/>
      <c r="V331" s="360" t="n"/>
      <c r="W331" s="360" t="n">
        <v>0</v>
      </c>
      <c r="X331" s="360" t="n">
        <v>1</v>
      </c>
      <c r="Y331" s="360" t="n">
        <v>0</v>
      </c>
      <c r="Z331" s="360" t="n"/>
      <c r="AA331" s="360" t="n"/>
      <c r="AB331" s="360" t="n"/>
    </row>
    <row r="332">
      <c r="A332" s="360" t="n">
        <v>50</v>
      </c>
      <c r="B332" s="360" t="n">
        <v>0</v>
      </c>
      <c r="C332" s="360" t="n">
        <v>0</v>
      </c>
      <c r="D332" s="360" t="n">
        <v>1</v>
      </c>
      <c r="E332" s="360" t="n">
        <v>231</v>
      </c>
      <c r="F332" s="360">
        <f>ROUND(Source!BB319,O332)</f>
        <v/>
      </c>
      <c r="G332" s="360" t="inlineStr">
        <is>
          <t>ЭММсНРиСП</t>
        </is>
      </c>
      <c r="H332" s="360" t="inlineStr">
        <is>
          <t>Эксплуатация машин по ТСН-2001.16</t>
        </is>
      </c>
      <c r="I332" s="360" t="n"/>
      <c r="J332" s="360" t="n"/>
      <c r="K332" s="360" t="n">
        <v>231</v>
      </c>
      <c r="L332" s="360" t="n">
        <v>12</v>
      </c>
      <c r="M332" s="360" t="n">
        <v>3</v>
      </c>
      <c r="N332" s="360" t="inlineStr"/>
      <c r="O332" s="360" t="n">
        <v>0</v>
      </c>
      <c r="P332" s="360" t="n"/>
      <c r="Q332" s="360" t="n"/>
      <c r="R332" s="360" t="n"/>
      <c r="S332" s="360" t="n"/>
      <c r="T332" s="360" t="n"/>
      <c r="U332" s="360" t="n"/>
      <c r="V332" s="360" t="n"/>
      <c r="W332" s="360" t="n">
        <v>0</v>
      </c>
      <c r="X332" s="360" t="n">
        <v>1</v>
      </c>
      <c r="Y332" s="360" t="n">
        <v>0</v>
      </c>
      <c r="Z332" s="360" t="n"/>
      <c r="AA332" s="360" t="n"/>
      <c r="AB332" s="360" t="n"/>
    </row>
    <row r="333">
      <c r="A333" s="360" t="n">
        <v>50</v>
      </c>
      <c r="B333" s="360" t="n">
        <v>0</v>
      </c>
      <c r="C333" s="360" t="n">
        <v>0</v>
      </c>
      <c r="D333" s="360" t="n">
        <v>1</v>
      </c>
      <c r="E333" s="360" t="n">
        <v>204</v>
      </c>
      <c r="F333" s="360">
        <f>ROUND(Source!R319,O333)</f>
        <v/>
      </c>
      <c r="G333" s="360" t="inlineStr">
        <is>
          <t>ЗПМ</t>
        </is>
      </c>
      <c r="H333" s="360" t="inlineStr">
        <is>
          <t>ЗП машинистов</t>
        </is>
      </c>
      <c r="I333" s="360" t="n"/>
      <c r="J333" s="360" t="n"/>
      <c r="K333" s="360" t="n">
        <v>204</v>
      </c>
      <c r="L333" s="360" t="n">
        <v>13</v>
      </c>
      <c r="M333" s="360" t="n">
        <v>3</v>
      </c>
      <c r="N333" s="360" t="inlineStr"/>
      <c r="O333" s="360" t="n">
        <v>0</v>
      </c>
      <c r="P333" s="360" t="n"/>
      <c r="Q333" s="360" t="n"/>
      <c r="R333" s="360" t="n"/>
      <c r="S333" s="360" t="n"/>
      <c r="T333" s="360" t="n"/>
      <c r="U333" s="360" t="n"/>
      <c r="V333" s="360" t="n"/>
      <c r="W333" s="360" t="n">
        <v>0</v>
      </c>
      <c r="X333" s="360" t="n">
        <v>1</v>
      </c>
      <c r="Y333" s="360" t="n">
        <v>0</v>
      </c>
      <c r="Z333" s="360" t="n"/>
      <c r="AA333" s="360" t="n"/>
      <c r="AB333" s="360" t="n"/>
    </row>
    <row r="334">
      <c r="A334" s="360" t="n">
        <v>50</v>
      </c>
      <c r="B334" s="360" t="n">
        <v>0</v>
      </c>
      <c r="C334" s="360" t="n">
        <v>0</v>
      </c>
      <c r="D334" s="360" t="n">
        <v>1</v>
      </c>
      <c r="E334" s="360" t="n">
        <v>205</v>
      </c>
      <c r="F334" s="360">
        <f>ROUND(Source!S319,O334)</f>
        <v/>
      </c>
      <c r="G334" s="360" t="inlineStr">
        <is>
          <t>ОЗП</t>
        </is>
      </c>
      <c r="H334" s="360" t="inlineStr">
        <is>
          <t>Основная ЗП рабочих</t>
        </is>
      </c>
      <c r="I334" s="360" t="n"/>
      <c r="J334" s="360" t="n"/>
      <c r="K334" s="360" t="n">
        <v>205</v>
      </c>
      <c r="L334" s="360" t="n">
        <v>14</v>
      </c>
      <c r="M334" s="360" t="n">
        <v>3</v>
      </c>
      <c r="N334" s="360" t="inlineStr"/>
      <c r="O334" s="360" t="n">
        <v>0</v>
      </c>
      <c r="P334" s="360" t="n"/>
      <c r="Q334" s="360" t="n"/>
      <c r="R334" s="360" t="n"/>
      <c r="S334" s="360" t="n"/>
      <c r="T334" s="360" t="n"/>
      <c r="U334" s="360" t="n"/>
      <c r="V334" s="360" t="n"/>
      <c r="W334" s="360" t="n">
        <v>0</v>
      </c>
      <c r="X334" s="360" t="n">
        <v>1</v>
      </c>
      <c r="Y334" s="360" t="n">
        <v>0</v>
      </c>
      <c r="Z334" s="360" t="n"/>
      <c r="AA334" s="360" t="n"/>
      <c r="AB334" s="360" t="n"/>
    </row>
    <row r="335">
      <c r="A335" s="360" t="n">
        <v>50</v>
      </c>
      <c r="B335" s="360" t="n">
        <v>0</v>
      </c>
      <c r="C335" s="360" t="n">
        <v>0</v>
      </c>
      <c r="D335" s="360" t="n">
        <v>1</v>
      </c>
      <c r="E335" s="360" t="n">
        <v>232</v>
      </c>
      <c r="F335" s="360">
        <f>ROUND(Source!BC319,O335)</f>
        <v/>
      </c>
      <c r="G335" s="360" t="inlineStr">
        <is>
          <t>ОЗПсНРиСП</t>
        </is>
      </c>
      <c r="H335" s="360" t="inlineStr">
        <is>
          <t>Основная ЗП рабочих по ТСН-2001.16</t>
        </is>
      </c>
      <c r="I335" s="360" t="n"/>
      <c r="J335" s="360" t="n"/>
      <c r="K335" s="360" t="n">
        <v>232</v>
      </c>
      <c r="L335" s="360" t="n">
        <v>15</v>
      </c>
      <c r="M335" s="360" t="n">
        <v>3</v>
      </c>
      <c r="N335" s="360" t="inlineStr"/>
      <c r="O335" s="360" t="n">
        <v>0</v>
      </c>
      <c r="P335" s="360" t="n"/>
      <c r="Q335" s="360" t="n"/>
      <c r="R335" s="360" t="n"/>
      <c r="S335" s="360" t="n"/>
      <c r="T335" s="360" t="n"/>
      <c r="U335" s="360" t="n"/>
      <c r="V335" s="360" t="n"/>
      <c r="W335" s="360" t="n">
        <v>0</v>
      </c>
      <c r="X335" s="360" t="n">
        <v>1</v>
      </c>
      <c r="Y335" s="360" t="n">
        <v>0</v>
      </c>
      <c r="Z335" s="360" t="n"/>
      <c r="AA335" s="360" t="n"/>
      <c r="AB335" s="360" t="n"/>
    </row>
    <row r="336">
      <c r="A336" s="360" t="n">
        <v>50</v>
      </c>
      <c r="B336" s="360" t="n">
        <v>0</v>
      </c>
      <c r="C336" s="360" t="n">
        <v>0</v>
      </c>
      <c r="D336" s="360" t="n">
        <v>1</v>
      </c>
      <c r="E336" s="360" t="n">
        <v>214</v>
      </c>
      <c r="F336" s="360">
        <f>ROUND(Source!AS319,O336)</f>
        <v/>
      </c>
      <c r="G336" s="360" t="inlineStr">
        <is>
          <t>Строит</t>
        </is>
      </c>
      <c r="H336" s="360" t="inlineStr">
        <is>
          <t>Строительные работы с НР и СП</t>
        </is>
      </c>
      <c r="I336" s="360" t="n"/>
      <c r="J336" s="360" t="n"/>
      <c r="K336" s="360" t="n">
        <v>214</v>
      </c>
      <c r="L336" s="360" t="n">
        <v>16</v>
      </c>
      <c r="M336" s="360" t="n">
        <v>3</v>
      </c>
      <c r="N336" s="360" t="inlineStr"/>
      <c r="O336" s="360" t="n">
        <v>0</v>
      </c>
      <c r="P336" s="360" t="n"/>
      <c r="Q336" s="360" t="n"/>
      <c r="R336" s="360" t="n"/>
      <c r="S336" s="360" t="n"/>
      <c r="T336" s="360" t="n"/>
      <c r="U336" s="360" t="n"/>
      <c r="V336" s="360" t="n"/>
      <c r="W336" s="360" t="n">
        <v>0</v>
      </c>
      <c r="X336" s="360" t="n">
        <v>1</v>
      </c>
      <c r="Y336" s="360" t="n">
        <v>0</v>
      </c>
      <c r="Z336" s="360" t="n"/>
      <c r="AA336" s="360" t="n"/>
      <c r="AB336" s="360" t="n"/>
    </row>
    <row r="337">
      <c r="A337" s="360" t="n">
        <v>50</v>
      </c>
      <c r="B337" s="360" t="n">
        <v>0</v>
      </c>
      <c r="C337" s="360" t="n">
        <v>0</v>
      </c>
      <c r="D337" s="360" t="n">
        <v>1</v>
      </c>
      <c r="E337" s="360" t="n">
        <v>215</v>
      </c>
      <c r="F337" s="360">
        <f>ROUND(Source!AT319,O337)</f>
        <v/>
      </c>
      <c r="G337" s="360" t="inlineStr">
        <is>
          <t>Монтаж</t>
        </is>
      </c>
      <c r="H337" s="360" t="inlineStr">
        <is>
          <t>Монтажные работы с НР и СП</t>
        </is>
      </c>
      <c r="I337" s="360" t="n"/>
      <c r="J337" s="360" t="n"/>
      <c r="K337" s="360" t="n">
        <v>215</v>
      </c>
      <c r="L337" s="360" t="n">
        <v>17</v>
      </c>
      <c r="M337" s="360" t="n">
        <v>3</v>
      </c>
      <c r="N337" s="360" t="inlineStr"/>
      <c r="O337" s="360" t="n">
        <v>0</v>
      </c>
      <c r="P337" s="360" t="n"/>
      <c r="Q337" s="360" t="n"/>
      <c r="R337" s="360" t="n"/>
      <c r="S337" s="360" t="n"/>
      <c r="T337" s="360" t="n"/>
      <c r="U337" s="360" t="n"/>
      <c r="V337" s="360" t="n"/>
      <c r="W337" s="360" t="n">
        <v>0</v>
      </c>
      <c r="X337" s="360" t="n">
        <v>1</v>
      </c>
      <c r="Y337" s="360" t="n">
        <v>0</v>
      </c>
      <c r="Z337" s="360" t="n"/>
      <c r="AA337" s="360" t="n"/>
      <c r="AB337" s="360" t="n"/>
    </row>
    <row r="338">
      <c r="A338" s="360" t="n">
        <v>50</v>
      </c>
      <c r="B338" s="360" t="n">
        <v>0</v>
      </c>
      <c r="C338" s="360" t="n">
        <v>0</v>
      </c>
      <c r="D338" s="360" t="n">
        <v>1</v>
      </c>
      <c r="E338" s="360" t="n">
        <v>217</v>
      </c>
      <c r="F338" s="360">
        <f>ROUND(Source!AU319,O338)</f>
        <v/>
      </c>
      <c r="G338" s="360" t="inlineStr">
        <is>
          <t>Прочие</t>
        </is>
      </c>
      <c r="H338" s="360" t="inlineStr">
        <is>
          <t>Прочие работы с НР и СП</t>
        </is>
      </c>
      <c r="I338" s="360" t="n"/>
      <c r="J338" s="360" t="n"/>
      <c r="K338" s="360" t="n">
        <v>217</v>
      </c>
      <c r="L338" s="360" t="n">
        <v>18</v>
      </c>
      <c r="M338" s="360" t="n">
        <v>3</v>
      </c>
      <c r="N338" s="360" t="inlineStr"/>
      <c r="O338" s="360" t="n">
        <v>0</v>
      </c>
      <c r="P338" s="360" t="n"/>
      <c r="Q338" s="360" t="n"/>
      <c r="R338" s="360" t="n"/>
      <c r="S338" s="360" t="n"/>
      <c r="T338" s="360" t="n"/>
      <c r="U338" s="360" t="n"/>
      <c r="V338" s="360" t="n"/>
      <c r="W338" s="360" t="n">
        <v>0</v>
      </c>
      <c r="X338" s="360" t="n">
        <v>1</v>
      </c>
      <c r="Y338" s="360" t="n">
        <v>0</v>
      </c>
      <c r="Z338" s="360" t="n"/>
      <c r="AA338" s="360" t="n"/>
      <c r="AB338" s="360" t="n"/>
    </row>
    <row r="339">
      <c r="A339" s="360" t="n">
        <v>50</v>
      </c>
      <c r="B339" s="360" t="n">
        <v>0</v>
      </c>
      <c r="C339" s="360" t="n">
        <v>0</v>
      </c>
      <c r="D339" s="360" t="n">
        <v>1</v>
      </c>
      <c r="E339" s="360" t="n">
        <v>230</v>
      </c>
      <c r="F339" s="360">
        <f>ROUND(Source!BA319,O339)</f>
        <v/>
      </c>
      <c r="G339" s="360" t="inlineStr">
        <is>
          <t>ПрочиеЗатр</t>
        </is>
      </c>
      <c r="H339" s="360" t="inlineStr">
        <is>
          <t>Прочие затраты по ТСН-2001.16</t>
        </is>
      </c>
      <c r="I339" s="360" t="n"/>
      <c r="J339" s="360" t="n"/>
      <c r="K339" s="360" t="n">
        <v>230</v>
      </c>
      <c r="L339" s="360" t="n">
        <v>19</v>
      </c>
      <c r="M339" s="360" t="n">
        <v>3</v>
      </c>
      <c r="N339" s="360" t="inlineStr"/>
      <c r="O339" s="360" t="n">
        <v>0</v>
      </c>
      <c r="P339" s="360" t="n"/>
      <c r="Q339" s="360" t="n"/>
      <c r="R339" s="360" t="n"/>
      <c r="S339" s="360" t="n"/>
      <c r="T339" s="360" t="n"/>
      <c r="U339" s="360" t="n"/>
      <c r="V339" s="360" t="n"/>
      <c r="W339" s="360" t="n">
        <v>0</v>
      </c>
      <c r="X339" s="360" t="n">
        <v>1</v>
      </c>
      <c r="Y339" s="360" t="n">
        <v>0</v>
      </c>
      <c r="Z339" s="360" t="n"/>
      <c r="AA339" s="360" t="n"/>
      <c r="AB339" s="360" t="n"/>
    </row>
    <row r="340">
      <c r="A340" s="360" t="n">
        <v>50</v>
      </c>
      <c r="B340" s="360" t="n">
        <v>0</v>
      </c>
      <c r="C340" s="360" t="n">
        <v>0</v>
      </c>
      <c r="D340" s="360" t="n">
        <v>1</v>
      </c>
      <c r="E340" s="360" t="n">
        <v>206</v>
      </c>
      <c r="F340" s="360">
        <f>ROUND(Source!T319,O340)</f>
        <v/>
      </c>
      <c r="G340" s="360" t="inlineStr">
        <is>
          <t>ВозврМат</t>
        </is>
      </c>
      <c r="H340" s="360" t="inlineStr">
        <is>
          <t>Возврат материалов</t>
        </is>
      </c>
      <c r="I340" s="360" t="n"/>
      <c r="J340" s="360" t="n"/>
      <c r="K340" s="360" t="n">
        <v>206</v>
      </c>
      <c r="L340" s="360" t="n">
        <v>20</v>
      </c>
      <c r="M340" s="360" t="n">
        <v>3</v>
      </c>
      <c r="N340" s="360" t="inlineStr"/>
      <c r="O340" s="360" t="n">
        <v>0</v>
      </c>
      <c r="P340" s="360" t="n"/>
      <c r="Q340" s="360" t="n"/>
      <c r="R340" s="360" t="n"/>
      <c r="S340" s="360" t="n"/>
      <c r="T340" s="360" t="n"/>
      <c r="U340" s="360" t="n"/>
      <c r="V340" s="360" t="n"/>
      <c r="W340" s="360" t="n">
        <v>0</v>
      </c>
      <c r="X340" s="360" t="n">
        <v>1</v>
      </c>
      <c r="Y340" s="360" t="n">
        <v>0</v>
      </c>
      <c r="Z340" s="360" t="n"/>
      <c r="AA340" s="360" t="n"/>
      <c r="AB340" s="360" t="n"/>
    </row>
    <row r="341">
      <c r="A341" s="360" t="n">
        <v>50</v>
      </c>
      <c r="B341" s="360" t="n">
        <v>0</v>
      </c>
      <c r="C341" s="360" t="n">
        <v>0</v>
      </c>
      <c r="D341" s="360" t="n">
        <v>1</v>
      </c>
      <c r="E341" s="360" t="n">
        <v>207</v>
      </c>
      <c r="F341" s="360">
        <f>ROUND(Source!U319,O341)</f>
        <v/>
      </c>
      <c r="G341" s="360" t="inlineStr">
        <is>
          <t>ТрудСтр</t>
        </is>
      </c>
      <c r="H341" s="360" t="inlineStr">
        <is>
          <t>Трудозатраты строителей</t>
        </is>
      </c>
      <c r="I341" s="360" t="n"/>
      <c r="J341" s="360" t="n"/>
      <c r="K341" s="360" t="n">
        <v>207</v>
      </c>
      <c r="L341" s="360" t="n">
        <v>21</v>
      </c>
      <c r="M341" s="360" t="n">
        <v>3</v>
      </c>
      <c r="N341" s="360" t="inlineStr"/>
      <c r="O341" s="360" t="n">
        <v>7</v>
      </c>
      <c r="P341" s="360" t="n"/>
      <c r="Q341" s="360" t="n"/>
      <c r="R341" s="360" t="n"/>
      <c r="S341" s="360" t="n"/>
      <c r="T341" s="360" t="n"/>
      <c r="U341" s="360" t="n"/>
      <c r="V341" s="360" t="n"/>
      <c r="W341" s="360" t="n">
        <v>0</v>
      </c>
      <c r="X341" s="360" t="n">
        <v>1</v>
      </c>
      <c r="Y341" s="360" t="n">
        <v>0</v>
      </c>
      <c r="Z341" s="360" t="n"/>
      <c r="AA341" s="360" t="n"/>
      <c r="AB341" s="360" t="n"/>
    </row>
    <row r="342">
      <c r="A342" s="360" t="n">
        <v>50</v>
      </c>
      <c r="B342" s="360" t="n">
        <v>0</v>
      </c>
      <c r="C342" s="360" t="n">
        <v>0</v>
      </c>
      <c r="D342" s="360" t="n">
        <v>1</v>
      </c>
      <c r="E342" s="360" t="n">
        <v>208</v>
      </c>
      <c r="F342" s="360">
        <f>ROUND(Source!V319,O342)</f>
        <v/>
      </c>
      <c r="G342" s="360" t="inlineStr">
        <is>
          <t>ТрудМаш</t>
        </is>
      </c>
      <c r="H342" s="360" t="inlineStr">
        <is>
          <t>Трудозатраты машинистов</t>
        </is>
      </c>
      <c r="I342" s="360" t="n"/>
      <c r="J342" s="360" t="n"/>
      <c r="K342" s="360" t="n">
        <v>208</v>
      </c>
      <c r="L342" s="360" t="n">
        <v>22</v>
      </c>
      <c r="M342" s="360" t="n">
        <v>3</v>
      </c>
      <c r="N342" s="360" t="inlineStr"/>
      <c r="O342" s="360" t="n">
        <v>7</v>
      </c>
      <c r="P342" s="360" t="n"/>
      <c r="Q342" s="360" t="n"/>
      <c r="R342" s="360" t="n"/>
      <c r="S342" s="360" t="n"/>
      <c r="T342" s="360" t="n"/>
      <c r="U342" s="360" t="n"/>
      <c r="V342" s="360" t="n"/>
      <c r="W342" s="360" t="n">
        <v>0</v>
      </c>
      <c r="X342" s="360" t="n">
        <v>1</v>
      </c>
      <c r="Y342" s="360" t="n">
        <v>0</v>
      </c>
      <c r="Z342" s="360" t="n"/>
      <c r="AA342" s="360" t="n"/>
      <c r="AB342" s="360" t="n"/>
    </row>
    <row r="343">
      <c r="A343" s="360" t="n">
        <v>50</v>
      </c>
      <c r="B343" s="360" t="n">
        <v>0</v>
      </c>
      <c r="C343" s="360" t="n">
        <v>0</v>
      </c>
      <c r="D343" s="360" t="n">
        <v>1</v>
      </c>
      <c r="E343" s="360" t="n">
        <v>209</v>
      </c>
      <c r="F343" s="360">
        <f>ROUND(Source!W319,O343)</f>
        <v/>
      </c>
      <c r="G343" s="360" t="inlineStr">
        <is>
          <t>ТранспМат</t>
        </is>
      </c>
      <c r="H343" s="360" t="inlineStr">
        <is>
          <t>Транспорт материалов</t>
        </is>
      </c>
      <c r="I343" s="360" t="n"/>
      <c r="J343" s="360" t="n"/>
      <c r="K343" s="360" t="n">
        <v>209</v>
      </c>
      <c r="L343" s="360" t="n">
        <v>23</v>
      </c>
      <c r="M343" s="360" t="n">
        <v>3</v>
      </c>
      <c r="N343" s="360" t="inlineStr"/>
      <c r="O343" s="360" t="n">
        <v>0</v>
      </c>
      <c r="P343" s="360" t="n"/>
      <c r="Q343" s="360" t="n"/>
      <c r="R343" s="360" t="n"/>
      <c r="S343" s="360" t="n"/>
      <c r="T343" s="360" t="n"/>
      <c r="U343" s="360" t="n"/>
      <c r="V343" s="360" t="n"/>
      <c r="W343" s="360" t="n">
        <v>0</v>
      </c>
      <c r="X343" s="360" t="n">
        <v>1</v>
      </c>
      <c r="Y343" s="360" t="n">
        <v>0</v>
      </c>
      <c r="Z343" s="360" t="n"/>
      <c r="AA343" s="360" t="n"/>
      <c r="AB343" s="360" t="n"/>
    </row>
    <row r="344">
      <c r="A344" s="360" t="n">
        <v>50</v>
      </c>
      <c r="B344" s="360" t="n">
        <v>0</v>
      </c>
      <c r="C344" s="360" t="n">
        <v>0</v>
      </c>
      <c r="D344" s="360" t="n">
        <v>1</v>
      </c>
      <c r="E344" s="360" t="n">
        <v>233</v>
      </c>
      <c r="F344" s="360">
        <f>ROUND(Source!BD319,O344)</f>
        <v/>
      </c>
      <c r="G344" s="360" t="inlineStr">
        <is>
          <t>Перевозка</t>
        </is>
      </c>
      <c r="H344" s="360" t="inlineStr">
        <is>
          <t>Перевозка грузов</t>
        </is>
      </c>
      <c r="I344" s="360" t="n"/>
      <c r="J344" s="360" t="n"/>
      <c r="K344" s="360" t="n">
        <v>233</v>
      </c>
      <c r="L344" s="360" t="n">
        <v>24</v>
      </c>
      <c r="M344" s="360" t="n">
        <v>3</v>
      </c>
      <c r="N344" s="360" t="inlineStr"/>
      <c r="O344" s="360" t="n">
        <v>0</v>
      </c>
      <c r="P344" s="360" t="n"/>
      <c r="Q344" s="360" t="n"/>
      <c r="R344" s="360" t="n"/>
      <c r="S344" s="360" t="n"/>
      <c r="T344" s="360" t="n"/>
      <c r="U344" s="360" t="n"/>
      <c r="V344" s="360" t="n"/>
      <c r="W344" s="360" t="n">
        <v>0</v>
      </c>
      <c r="X344" s="360" t="n">
        <v>1</v>
      </c>
      <c r="Y344" s="360" t="n">
        <v>0</v>
      </c>
      <c r="Z344" s="360" t="n"/>
      <c r="AA344" s="360" t="n"/>
      <c r="AB344" s="360" t="n"/>
    </row>
    <row r="345">
      <c r="A345" s="360" t="n">
        <v>50</v>
      </c>
      <c r="B345" s="360" t="n">
        <v>0</v>
      </c>
      <c r="C345" s="360" t="n">
        <v>0</v>
      </c>
      <c r="D345" s="360" t="n">
        <v>1</v>
      </c>
      <c r="E345" s="360" t="n">
        <v>210</v>
      </c>
      <c r="F345" s="360">
        <f>ROUND(Source!X319,O345)</f>
        <v/>
      </c>
      <c r="G345" s="360" t="inlineStr">
        <is>
          <t>НР</t>
        </is>
      </c>
      <c r="H345" s="360" t="inlineStr">
        <is>
          <t>Накладные расходы</t>
        </is>
      </c>
      <c r="I345" s="360" t="n"/>
      <c r="J345" s="360" t="n"/>
      <c r="K345" s="360" t="n">
        <v>210</v>
      </c>
      <c r="L345" s="360" t="n">
        <v>25</v>
      </c>
      <c r="M345" s="360" t="n">
        <v>3</v>
      </c>
      <c r="N345" s="360" t="inlineStr"/>
      <c r="O345" s="360" t="n">
        <v>0</v>
      </c>
      <c r="P345" s="360" t="n"/>
      <c r="Q345" s="360" t="n"/>
      <c r="R345" s="360" t="n"/>
      <c r="S345" s="360" t="n"/>
      <c r="T345" s="360" t="n"/>
      <c r="U345" s="360" t="n"/>
      <c r="V345" s="360" t="n"/>
      <c r="W345" s="360" t="n">
        <v>0</v>
      </c>
      <c r="X345" s="360" t="n">
        <v>1</v>
      </c>
      <c r="Y345" s="360" t="n">
        <v>0</v>
      </c>
      <c r="Z345" s="360" t="n"/>
      <c r="AA345" s="360" t="n"/>
      <c r="AB345" s="360" t="n"/>
    </row>
    <row r="346">
      <c r="A346" s="360" t="n">
        <v>50</v>
      </c>
      <c r="B346" s="360" t="n">
        <v>0</v>
      </c>
      <c r="C346" s="360" t="n">
        <v>0</v>
      </c>
      <c r="D346" s="360" t="n">
        <v>1</v>
      </c>
      <c r="E346" s="360" t="n">
        <v>211</v>
      </c>
      <c r="F346" s="360">
        <f>ROUND(Source!Y319,O346)</f>
        <v/>
      </c>
      <c r="G346" s="360" t="inlineStr">
        <is>
          <t>СмПриб</t>
        </is>
      </c>
      <c r="H346" s="360" t="inlineStr">
        <is>
          <t>Сметная прибыль</t>
        </is>
      </c>
      <c r="I346" s="360" t="n"/>
      <c r="J346" s="360" t="n"/>
      <c r="K346" s="360" t="n">
        <v>211</v>
      </c>
      <c r="L346" s="360" t="n">
        <v>26</v>
      </c>
      <c r="M346" s="360" t="n">
        <v>3</v>
      </c>
      <c r="N346" s="360" t="inlineStr"/>
      <c r="O346" s="360" t="n">
        <v>0</v>
      </c>
      <c r="P346" s="360" t="n"/>
      <c r="Q346" s="360" t="n"/>
      <c r="R346" s="360" t="n"/>
      <c r="S346" s="360" t="n"/>
      <c r="T346" s="360" t="n"/>
      <c r="U346" s="360" t="n"/>
      <c r="V346" s="360" t="n"/>
      <c r="W346" s="360" t="n">
        <v>0</v>
      </c>
      <c r="X346" s="360" t="n">
        <v>1</v>
      </c>
      <c r="Y346" s="360" t="n">
        <v>0</v>
      </c>
      <c r="Z346" s="360" t="n"/>
      <c r="AA346" s="360" t="n"/>
      <c r="AB346" s="360" t="n"/>
    </row>
    <row r="347">
      <c r="A347" s="360" t="n">
        <v>50</v>
      </c>
      <c r="B347" s="360" t="n">
        <v>0</v>
      </c>
      <c r="C347" s="360" t="n">
        <v>0</v>
      </c>
      <c r="D347" s="360" t="n">
        <v>1</v>
      </c>
      <c r="E347" s="360" t="n">
        <v>224</v>
      </c>
      <c r="F347" s="360">
        <f>ROUND(Source!AR319,O347)</f>
        <v/>
      </c>
      <c r="G347" s="360" t="inlineStr">
        <is>
          <t>Всего</t>
        </is>
      </c>
      <c r="H347" s="360" t="inlineStr">
        <is>
          <t>Всего с НР и СП</t>
        </is>
      </c>
      <c r="I347" s="360" t="n"/>
      <c r="J347" s="360" t="n"/>
      <c r="K347" s="360" t="n">
        <v>224</v>
      </c>
      <c r="L347" s="360" t="n">
        <v>27</v>
      </c>
      <c r="M347" s="360" t="n">
        <v>3</v>
      </c>
      <c r="N347" s="360" t="inlineStr"/>
      <c r="O347" s="360" t="n">
        <v>0</v>
      </c>
      <c r="P347" s="360" t="n"/>
      <c r="Q347" s="360" t="n"/>
      <c r="R347" s="360" t="n"/>
      <c r="S347" s="360" t="n"/>
      <c r="T347" s="360" t="n"/>
      <c r="U347" s="360" t="n"/>
      <c r="V347" s="360" t="n"/>
      <c r="W347" s="360" t="n">
        <v>0</v>
      </c>
      <c r="X347" s="360" t="n">
        <v>1</v>
      </c>
      <c r="Y347" s="360" t="n">
        <v>0</v>
      </c>
      <c r="Z347" s="360" t="n"/>
      <c r="AA347" s="360" t="n"/>
      <c r="AB347" s="360" t="n"/>
    </row>
    <row r="348">
      <c r="A348" s="360" t="n">
        <v>50</v>
      </c>
      <c r="B348" s="360" t="n">
        <v>0</v>
      </c>
      <c r="C348" s="360" t="n">
        <v>0</v>
      </c>
      <c r="D348" s="360" t="n">
        <v>2</v>
      </c>
      <c r="E348" s="360" t="n">
        <v>0</v>
      </c>
      <c r="F348" s="360">
        <f>ROUND(F347,O348)</f>
        <v/>
      </c>
      <c r="G348" s="360" t="inlineStr">
        <is>
          <t>и1</t>
        </is>
      </c>
      <c r="H348" s="360" t="inlineStr">
        <is>
          <t>Итого</t>
        </is>
      </c>
      <c r="I348" s="360" t="n"/>
      <c r="J348" s="360" t="n"/>
      <c r="K348" s="360" t="n">
        <v>212</v>
      </c>
      <c r="L348" s="360" t="n">
        <v>28</v>
      </c>
      <c r="M348" s="360" t="n">
        <v>0</v>
      </c>
      <c r="N348" s="360" t="inlineStr"/>
      <c r="O348" s="360" t="n">
        <v>0</v>
      </c>
      <c r="P348" s="360" t="n"/>
      <c r="Q348" s="360" t="n"/>
      <c r="R348" s="360" t="n"/>
      <c r="S348" s="360" t="n"/>
      <c r="T348" s="360" t="n"/>
      <c r="U348" s="360" t="n"/>
      <c r="V348" s="360" t="n"/>
      <c r="W348" s="360" t="n">
        <v>0</v>
      </c>
      <c r="X348" s="360" t="n">
        <v>1</v>
      </c>
      <c r="Y348" s="360" t="n">
        <v>0</v>
      </c>
      <c r="Z348" s="360" t="n"/>
      <c r="AA348" s="360" t="n"/>
      <c r="AB348" s="360" t="n"/>
    </row>
    <row r="349">
      <c r="A349" s="360" t="n">
        <v>50</v>
      </c>
      <c r="B349" s="360" t="n">
        <v>0</v>
      </c>
      <c r="C349" s="360" t="n">
        <v>0</v>
      </c>
      <c r="D349" s="360" t="n">
        <v>2</v>
      </c>
      <c r="E349" s="360" t="n">
        <v>0</v>
      </c>
      <c r="F349" s="360">
        <f>ROUND(F348*0.22,O349)</f>
        <v/>
      </c>
      <c r="G349" s="360" t="inlineStr">
        <is>
          <t>и2</t>
        </is>
      </c>
      <c r="H349" s="360" t="inlineStr">
        <is>
          <t>НДС 22%</t>
        </is>
      </c>
      <c r="I349" s="360" t="n"/>
      <c r="J349" s="360" t="n"/>
      <c r="K349" s="360" t="n">
        <v>212</v>
      </c>
      <c r="L349" s="360" t="n">
        <v>29</v>
      </c>
      <c r="M349" s="360" t="n">
        <v>0</v>
      </c>
      <c r="N349" s="360" t="inlineStr"/>
      <c r="O349" s="360" t="n">
        <v>0</v>
      </c>
      <c r="P349" s="360" t="n"/>
      <c r="Q349" s="360" t="n"/>
      <c r="R349" s="360" t="n"/>
      <c r="S349" s="360" t="n"/>
      <c r="T349" s="360" t="n"/>
      <c r="U349" s="360" t="n"/>
      <c r="V349" s="360" t="n"/>
      <c r="W349" s="360" t="n">
        <v>0</v>
      </c>
      <c r="X349" s="360" t="n">
        <v>1</v>
      </c>
      <c r="Y349" s="360" t="n">
        <v>0</v>
      </c>
      <c r="Z349" s="360" t="n"/>
      <c r="AA349" s="360" t="n"/>
      <c r="AB349" s="360" t="n"/>
    </row>
    <row r="350">
      <c r="A350" s="360" t="n">
        <v>50</v>
      </c>
      <c r="B350" s="360" t="n">
        <v>0</v>
      </c>
      <c r="C350" s="360" t="n">
        <v>0</v>
      </c>
      <c r="D350" s="360" t="n">
        <v>2</v>
      </c>
      <c r="E350" s="360" t="n">
        <v>213</v>
      </c>
      <c r="F350" s="360">
        <f>ROUND(F348+F349,O350)</f>
        <v/>
      </c>
      <c r="G350" s="360" t="inlineStr">
        <is>
          <t>и3</t>
        </is>
      </c>
      <c r="H350" s="360" t="inlineStr">
        <is>
          <t>Всего</t>
        </is>
      </c>
      <c r="I350" s="360" t="n"/>
      <c r="J350" s="360" t="n"/>
      <c r="K350" s="360" t="n">
        <v>212</v>
      </c>
      <c r="L350" s="360" t="n">
        <v>30</v>
      </c>
      <c r="M350" s="360" t="n">
        <v>0</v>
      </c>
      <c r="N350" s="360" t="inlineStr"/>
      <c r="O350" s="360" t="n">
        <v>0</v>
      </c>
      <c r="P350" s="360" t="n"/>
      <c r="Q350" s="360" t="n"/>
      <c r="R350" s="360" t="n"/>
      <c r="S350" s="360" t="n"/>
      <c r="T350" s="360" t="n"/>
      <c r="U350" s="360" t="n"/>
      <c r="V350" s="360" t="n"/>
      <c r="W350" s="360" t="n">
        <v>0</v>
      </c>
      <c r="X350" s="360" t="n">
        <v>1</v>
      </c>
      <c r="Y350" s="360" t="n">
        <v>0</v>
      </c>
      <c r="Z350" s="360" t="n"/>
      <c r="AA350" s="360" t="n"/>
      <c r="AB350" s="360" t="n"/>
    </row>
    <row r="352">
      <c r="A352" s="356" t="n">
        <v>3</v>
      </c>
      <c r="B352" s="356" t="n">
        <v>0</v>
      </c>
      <c r="C352" s="356" t="n"/>
      <c r="D352" s="356">
        <f>ROW(A359)</f>
        <v/>
      </c>
      <c r="E352" s="356" t="n"/>
      <c r="F352" s="356" t="inlineStr">
        <is>
          <t>Новая локальная смета</t>
        </is>
      </c>
      <c r="G352" s="356" t="inlineStr">
        <is>
          <t>Первомайская, д.1</t>
        </is>
      </c>
      <c r="H352" s="356" t="inlineStr"/>
      <c r="I352" s="356" t="n">
        <v>0</v>
      </c>
      <c r="J352" s="356" t="inlineStr"/>
      <c r="K352" s="356" t="n">
        <v>0</v>
      </c>
      <c r="L352" s="356" t="inlineStr">
        <is>
          <t>Новая локальная смета</t>
        </is>
      </c>
      <c r="M352" s="356" t="inlineStr"/>
      <c r="N352" s="356" t="n"/>
      <c r="O352" s="356" t="n"/>
      <c r="P352" s="356" t="n"/>
      <c r="Q352" s="356" t="n"/>
      <c r="R352" s="356" t="n"/>
      <c r="S352" s="356" t="n">
        <v>0</v>
      </c>
      <c r="T352" s="356" t="n"/>
      <c r="U352" s="356" t="inlineStr"/>
      <c r="V352" s="356" t="n">
        <v>0</v>
      </c>
      <c r="W352" s="356" t="n"/>
      <c r="X352" s="356" t="n"/>
      <c r="Y352" s="356" t="n"/>
      <c r="Z352" s="356" t="n"/>
      <c r="AA352" s="356" t="n"/>
      <c r="AB352" s="356" t="inlineStr"/>
      <c r="AC352" s="356" t="inlineStr"/>
      <c r="AD352" s="356" t="inlineStr"/>
      <c r="AE352" s="356" t="inlineStr"/>
      <c r="AF352" s="356" t="inlineStr"/>
      <c r="AG352" s="356" t="inlineStr"/>
      <c r="AH352" s="356" t="n"/>
      <c r="AI352" s="356" t="n"/>
      <c r="AJ352" s="356" t="n"/>
      <c r="AK352" s="356" t="n"/>
      <c r="AL352" s="356" t="n"/>
      <c r="AM352" s="356" t="n"/>
      <c r="AN352" s="356" t="n"/>
      <c r="AO352" s="356" t="n"/>
      <c r="AP352" s="356" t="inlineStr"/>
      <c r="AQ352" s="356" t="inlineStr"/>
      <c r="AR352" s="356" t="inlineStr"/>
      <c r="AS352" s="356" t="n"/>
      <c r="AT352" s="356" t="n"/>
      <c r="AU352" s="356" t="n"/>
      <c r="AV352" s="356" t="n"/>
      <c r="AW352" s="356" t="n"/>
      <c r="AX352" s="356" t="n"/>
      <c r="AY352" s="356" t="n"/>
      <c r="AZ352" s="356" t="inlineStr"/>
      <c r="BA352" s="356" t="n"/>
      <c r="BB352" s="356" t="inlineStr"/>
      <c r="BC352" s="356" t="inlineStr"/>
      <c r="BD352" s="356" t="inlineStr"/>
      <c r="BE352" s="356" t="inlineStr"/>
      <c r="BF352" s="356" t="inlineStr"/>
      <c r="BG352" s="356" t="inlineStr"/>
      <c r="BH352" s="356" t="inlineStr"/>
      <c r="BI352" s="356" t="inlineStr"/>
      <c r="BJ352" s="356" t="inlineStr"/>
      <c r="BK352" s="356" t="inlineStr"/>
      <c r="BL352" s="356" t="inlineStr"/>
      <c r="BM352" s="356" t="inlineStr"/>
      <c r="BN352" s="356" t="inlineStr"/>
      <c r="BO352" s="356" t="inlineStr"/>
      <c r="BP352" s="356" t="inlineStr"/>
      <c r="BQ352" s="356" t="n"/>
      <c r="BR352" s="356" t="n"/>
      <c r="BS352" s="356" t="n"/>
      <c r="BT352" s="356" t="n"/>
      <c r="BU352" s="356" t="n"/>
      <c r="BV352" s="356" t="n"/>
      <c r="BW352" s="356" t="n"/>
      <c r="BX352" s="356" t="n">
        <v>0</v>
      </c>
      <c r="BY352" s="356" t="n"/>
      <c r="BZ352" s="356" t="n"/>
      <c r="CA352" s="356" t="n"/>
      <c r="CB352" s="356" t="n"/>
      <c r="CC352" s="356" t="n"/>
      <c r="CD352" s="356" t="n"/>
      <c r="CE352" s="356" t="n"/>
      <c r="CF352" s="356" t="n">
        <v>0</v>
      </c>
      <c r="CG352" s="356" t="n">
        <v>0</v>
      </c>
      <c r="CH352" s="356" t="n"/>
      <c r="CI352" s="356" t="inlineStr"/>
      <c r="CJ352" s="356" t="inlineStr"/>
      <c r="CK352" s="0" t="inlineStr"/>
      <c r="CL352" s="0" t="inlineStr"/>
      <c r="CM352" s="0" t="inlineStr"/>
      <c r="CN352" s="0" t="inlineStr"/>
      <c r="CO352" s="0" t="inlineStr"/>
      <c r="CP352" s="0" t="inlineStr"/>
      <c r="CQ352" s="0" t="inlineStr"/>
    </row>
    <row r="354">
      <c r="A354" s="358" t="n">
        <v>52</v>
      </c>
      <c r="B354" s="358">
        <f>B359</f>
        <v/>
      </c>
      <c r="C354" s="358">
        <f>C359</f>
        <v/>
      </c>
      <c r="D354" s="358">
        <f>D359</f>
        <v/>
      </c>
      <c r="E354" s="358">
        <f>E359</f>
        <v/>
      </c>
      <c r="F354" s="358">
        <f>F359</f>
        <v/>
      </c>
      <c r="G354" s="358">
        <f>G359</f>
        <v/>
      </c>
      <c r="H354" s="358" t="n"/>
      <c r="I354" s="358" t="n"/>
      <c r="J354" s="358" t="n"/>
      <c r="K354" s="358" t="n"/>
      <c r="L354" s="358" t="n"/>
      <c r="M354" s="358" t="n"/>
      <c r="N354" s="358" t="n"/>
      <c r="O354" s="358">
        <f>O359</f>
        <v/>
      </c>
      <c r="P354" s="358">
        <f>P359</f>
        <v/>
      </c>
      <c r="Q354" s="358">
        <f>Q359</f>
        <v/>
      </c>
      <c r="R354" s="358">
        <f>R359</f>
        <v/>
      </c>
      <c r="S354" s="358">
        <f>S359</f>
        <v/>
      </c>
      <c r="T354" s="358">
        <f>T359</f>
        <v/>
      </c>
      <c r="U354" s="358">
        <f>U359</f>
        <v/>
      </c>
      <c r="V354" s="358">
        <f>V359</f>
        <v/>
      </c>
      <c r="W354" s="358">
        <f>W359</f>
        <v/>
      </c>
      <c r="X354" s="358">
        <f>X359</f>
        <v/>
      </c>
      <c r="Y354" s="358">
        <f>Y359</f>
        <v/>
      </c>
      <c r="Z354" s="358">
        <f>Z359</f>
        <v/>
      </c>
      <c r="AA354" s="358">
        <f>AA359</f>
        <v/>
      </c>
      <c r="AB354" s="358">
        <f>AB359</f>
        <v/>
      </c>
      <c r="AC354" s="358">
        <f>AC359</f>
        <v/>
      </c>
      <c r="AD354" s="358">
        <f>AD359</f>
        <v/>
      </c>
      <c r="AE354" s="358">
        <f>AE359</f>
        <v/>
      </c>
      <c r="AF354" s="358">
        <f>AF359</f>
        <v/>
      </c>
      <c r="AG354" s="358">
        <f>AG359</f>
        <v/>
      </c>
      <c r="AH354" s="358">
        <f>AH359</f>
        <v/>
      </c>
      <c r="AI354" s="358">
        <f>AI359</f>
        <v/>
      </c>
      <c r="AJ354" s="358">
        <f>AJ359</f>
        <v/>
      </c>
      <c r="AK354" s="358">
        <f>AK359</f>
        <v/>
      </c>
      <c r="AL354" s="358">
        <f>AL359</f>
        <v/>
      </c>
      <c r="AM354" s="358">
        <f>AM359</f>
        <v/>
      </c>
      <c r="AN354" s="358">
        <f>AN359</f>
        <v/>
      </c>
      <c r="AO354" s="358">
        <f>AO359</f>
        <v/>
      </c>
      <c r="AP354" s="358">
        <f>AP359</f>
        <v/>
      </c>
      <c r="AQ354" s="358">
        <f>AQ359</f>
        <v/>
      </c>
      <c r="AR354" s="358">
        <f>AR359</f>
        <v/>
      </c>
      <c r="AS354" s="358">
        <f>AS359</f>
        <v/>
      </c>
      <c r="AT354" s="358">
        <f>AT359</f>
        <v/>
      </c>
      <c r="AU354" s="358">
        <f>AU359</f>
        <v/>
      </c>
      <c r="AV354" s="358">
        <f>AV359</f>
        <v/>
      </c>
      <c r="AW354" s="358">
        <f>AW359</f>
        <v/>
      </c>
      <c r="AX354" s="358">
        <f>AX359</f>
        <v/>
      </c>
      <c r="AY354" s="358">
        <f>AY359</f>
        <v/>
      </c>
      <c r="AZ354" s="358">
        <f>AZ359</f>
        <v/>
      </c>
      <c r="BA354" s="358">
        <f>BA359</f>
        <v/>
      </c>
      <c r="BB354" s="358">
        <f>BB359</f>
        <v/>
      </c>
      <c r="BC354" s="358">
        <f>BC359</f>
        <v/>
      </c>
      <c r="BD354" s="358">
        <f>BD359</f>
        <v/>
      </c>
      <c r="BE354" s="358">
        <f>BE359</f>
        <v/>
      </c>
      <c r="BF354" s="358">
        <f>BF359</f>
        <v/>
      </c>
      <c r="BG354" s="358">
        <f>BG359</f>
        <v/>
      </c>
      <c r="BH354" s="358">
        <f>BH359</f>
        <v/>
      </c>
      <c r="BI354" s="358">
        <f>BI359</f>
        <v/>
      </c>
      <c r="BJ354" s="358">
        <f>BJ359</f>
        <v/>
      </c>
      <c r="BK354" s="358">
        <f>BK359</f>
        <v/>
      </c>
      <c r="BL354" s="358">
        <f>BL359</f>
        <v/>
      </c>
      <c r="BM354" s="358">
        <f>BM359</f>
        <v/>
      </c>
      <c r="BN354" s="358">
        <f>BN359</f>
        <v/>
      </c>
      <c r="BO354" s="358">
        <f>BO359</f>
        <v/>
      </c>
      <c r="BP354" s="358">
        <f>BP359</f>
        <v/>
      </c>
      <c r="BQ354" s="358">
        <f>BQ359</f>
        <v/>
      </c>
      <c r="BR354" s="358">
        <f>BR359</f>
        <v/>
      </c>
      <c r="BS354" s="358">
        <f>BS359</f>
        <v/>
      </c>
      <c r="BT354" s="358">
        <f>BT359</f>
        <v/>
      </c>
      <c r="BU354" s="358">
        <f>BU359</f>
        <v/>
      </c>
      <c r="BV354" s="358">
        <f>BV359</f>
        <v/>
      </c>
      <c r="BW354" s="358">
        <f>BW359</f>
        <v/>
      </c>
      <c r="BX354" s="358">
        <f>BX359</f>
        <v/>
      </c>
      <c r="BY354" s="358">
        <f>BY359</f>
        <v/>
      </c>
      <c r="BZ354" s="358">
        <f>BZ359</f>
        <v/>
      </c>
      <c r="CA354" s="358">
        <f>CA359</f>
        <v/>
      </c>
      <c r="CB354" s="358">
        <f>CB359</f>
        <v/>
      </c>
      <c r="CC354" s="358">
        <f>CC359</f>
        <v/>
      </c>
      <c r="CD354" s="358">
        <f>CD359</f>
        <v/>
      </c>
      <c r="CE354" s="358">
        <f>CE359</f>
        <v/>
      </c>
      <c r="CF354" s="358">
        <f>CF359</f>
        <v/>
      </c>
      <c r="CG354" s="358">
        <f>CG359</f>
        <v/>
      </c>
      <c r="CH354" s="358">
        <f>CH359</f>
        <v/>
      </c>
      <c r="CI354" s="358">
        <f>CI359</f>
        <v/>
      </c>
      <c r="CJ354" s="358">
        <f>CJ359</f>
        <v/>
      </c>
      <c r="CK354" s="358">
        <f>CK359</f>
        <v/>
      </c>
      <c r="CL354" s="358">
        <f>CL359</f>
        <v/>
      </c>
      <c r="CM354" s="358">
        <f>CM359</f>
        <v/>
      </c>
      <c r="CN354" s="358">
        <f>CN359</f>
        <v/>
      </c>
      <c r="CO354" s="358">
        <f>CO359</f>
        <v/>
      </c>
      <c r="CP354" s="358">
        <f>CP359</f>
        <v/>
      </c>
      <c r="CQ354" s="358">
        <f>CQ359</f>
        <v/>
      </c>
      <c r="CR354" s="358">
        <f>CR359</f>
        <v/>
      </c>
      <c r="CS354" s="358">
        <f>CS359</f>
        <v/>
      </c>
      <c r="CT354" s="358">
        <f>CT359</f>
        <v/>
      </c>
      <c r="CU354" s="358">
        <f>CU359</f>
        <v/>
      </c>
      <c r="CV354" s="358">
        <f>CV359</f>
        <v/>
      </c>
      <c r="CW354" s="358">
        <f>CW359</f>
        <v/>
      </c>
      <c r="CX354" s="358">
        <f>CX359</f>
        <v/>
      </c>
      <c r="CY354" s="358">
        <f>CY359</f>
        <v/>
      </c>
      <c r="CZ354" s="358">
        <f>CZ359</f>
        <v/>
      </c>
      <c r="DA354" s="358">
        <f>DA359</f>
        <v/>
      </c>
      <c r="DB354" s="358">
        <f>DB359</f>
        <v/>
      </c>
      <c r="DC354" s="358">
        <f>DC359</f>
        <v/>
      </c>
      <c r="DD354" s="358">
        <f>DD359</f>
        <v/>
      </c>
      <c r="DE354" s="358">
        <f>DE359</f>
        <v/>
      </c>
      <c r="DF354" s="358">
        <f>DF359</f>
        <v/>
      </c>
      <c r="DG354" s="359">
        <f>DG359</f>
        <v/>
      </c>
      <c r="DH354" s="359">
        <f>DH359</f>
        <v/>
      </c>
      <c r="DI354" s="359">
        <f>DI359</f>
        <v/>
      </c>
      <c r="DJ354" s="359">
        <f>DJ359</f>
        <v/>
      </c>
      <c r="DK354" s="359">
        <f>DK359</f>
        <v/>
      </c>
      <c r="DL354" s="359">
        <f>DL359</f>
        <v/>
      </c>
      <c r="DM354" s="359">
        <f>DM359</f>
        <v/>
      </c>
      <c r="DN354" s="359">
        <f>DN359</f>
        <v/>
      </c>
      <c r="DO354" s="359">
        <f>DO359</f>
        <v/>
      </c>
      <c r="DP354" s="359">
        <f>DP359</f>
        <v/>
      </c>
      <c r="DQ354" s="359">
        <f>DQ359</f>
        <v/>
      </c>
      <c r="DR354" s="359">
        <f>DR359</f>
        <v/>
      </c>
      <c r="DS354" s="359">
        <f>DS359</f>
        <v/>
      </c>
      <c r="DT354" s="359">
        <f>DT359</f>
        <v/>
      </c>
      <c r="DU354" s="359">
        <f>DU359</f>
        <v/>
      </c>
      <c r="DV354" s="359">
        <f>DV359</f>
        <v/>
      </c>
      <c r="DW354" s="359">
        <f>DW359</f>
        <v/>
      </c>
      <c r="DX354" s="359">
        <f>DX359</f>
        <v/>
      </c>
      <c r="DY354" s="359">
        <f>DY359</f>
        <v/>
      </c>
      <c r="DZ354" s="359">
        <f>DZ359</f>
        <v/>
      </c>
      <c r="EA354" s="359">
        <f>EA359</f>
        <v/>
      </c>
      <c r="EB354" s="359">
        <f>EB359</f>
        <v/>
      </c>
      <c r="EC354" s="359">
        <f>EC359</f>
        <v/>
      </c>
      <c r="ED354" s="359">
        <f>ED359</f>
        <v/>
      </c>
      <c r="EE354" s="359">
        <f>EE359</f>
        <v/>
      </c>
      <c r="EF354" s="359">
        <f>EF359</f>
        <v/>
      </c>
      <c r="EG354" s="359">
        <f>EG359</f>
        <v/>
      </c>
      <c r="EH354" s="359">
        <f>EH359</f>
        <v/>
      </c>
      <c r="EI354" s="359">
        <f>EI359</f>
        <v/>
      </c>
      <c r="EJ354" s="359">
        <f>EJ359</f>
        <v/>
      </c>
      <c r="EK354" s="359">
        <f>EK359</f>
        <v/>
      </c>
      <c r="EL354" s="359">
        <f>EL359</f>
        <v/>
      </c>
      <c r="EM354" s="359">
        <f>EM359</f>
        <v/>
      </c>
      <c r="EN354" s="359">
        <f>EN359</f>
        <v/>
      </c>
      <c r="EO354" s="359">
        <f>EO359</f>
        <v/>
      </c>
      <c r="EP354" s="359">
        <f>EP359</f>
        <v/>
      </c>
      <c r="EQ354" s="359">
        <f>EQ359</f>
        <v/>
      </c>
      <c r="ER354" s="359">
        <f>ER359</f>
        <v/>
      </c>
      <c r="ES354" s="359">
        <f>ES359</f>
        <v/>
      </c>
      <c r="ET354" s="359">
        <f>ET359</f>
        <v/>
      </c>
      <c r="EU354" s="359">
        <f>EU359</f>
        <v/>
      </c>
      <c r="EV354" s="359">
        <f>EV359</f>
        <v/>
      </c>
      <c r="EW354" s="359">
        <f>EW359</f>
        <v/>
      </c>
      <c r="EX354" s="359">
        <f>EX359</f>
        <v/>
      </c>
      <c r="EY354" s="359">
        <f>EY359</f>
        <v/>
      </c>
      <c r="EZ354" s="359">
        <f>EZ359</f>
        <v/>
      </c>
      <c r="FA354" s="359">
        <f>FA359</f>
        <v/>
      </c>
      <c r="FB354" s="359">
        <f>FB359</f>
        <v/>
      </c>
      <c r="FC354" s="359">
        <f>FC359</f>
        <v/>
      </c>
      <c r="FD354" s="359">
        <f>FD359</f>
        <v/>
      </c>
      <c r="FE354" s="359">
        <f>FE359</f>
        <v/>
      </c>
      <c r="FF354" s="359">
        <f>FF359</f>
        <v/>
      </c>
      <c r="FG354" s="359">
        <f>FG359</f>
        <v/>
      </c>
      <c r="FH354" s="359">
        <f>FH359</f>
        <v/>
      </c>
      <c r="FI354" s="359">
        <f>FI359</f>
        <v/>
      </c>
      <c r="FJ354" s="359">
        <f>FJ359</f>
        <v/>
      </c>
      <c r="FK354" s="359">
        <f>FK359</f>
        <v/>
      </c>
      <c r="FL354" s="359">
        <f>FL359</f>
        <v/>
      </c>
      <c r="FM354" s="359">
        <f>FM359</f>
        <v/>
      </c>
      <c r="FN354" s="359">
        <f>FN359</f>
        <v/>
      </c>
      <c r="FO354" s="359">
        <f>FO359</f>
        <v/>
      </c>
      <c r="FP354" s="359">
        <f>FP359</f>
        <v/>
      </c>
      <c r="FQ354" s="359">
        <f>FQ359</f>
        <v/>
      </c>
      <c r="FR354" s="359">
        <f>FR359</f>
        <v/>
      </c>
      <c r="FS354" s="359">
        <f>FS359</f>
        <v/>
      </c>
      <c r="FT354" s="359">
        <f>FT359</f>
        <v/>
      </c>
      <c r="FU354" s="359">
        <f>FU359</f>
        <v/>
      </c>
      <c r="FV354" s="359">
        <f>FV359</f>
        <v/>
      </c>
      <c r="FW354" s="359">
        <f>FW359</f>
        <v/>
      </c>
      <c r="FX354" s="359">
        <f>FX359</f>
        <v/>
      </c>
      <c r="FY354" s="359">
        <f>FY359</f>
        <v/>
      </c>
      <c r="FZ354" s="359">
        <f>FZ359</f>
        <v/>
      </c>
      <c r="GA354" s="359">
        <f>GA359</f>
        <v/>
      </c>
      <c r="GB354" s="359">
        <f>GB359</f>
        <v/>
      </c>
      <c r="GC354" s="359">
        <f>GC359</f>
        <v/>
      </c>
      <c r="GD354" s="359">
        <f>GD359</f>
        <v/>
      </c>
      <c r="GE354" s="359">
        <f>GE359</f>
        <v/>
      </c>
      <c r="GF354" s="359">
        <f>GF359</f>
        <v/>
      </c>
      <c r="GG354" s="359">
        <f>GG359</f>
        <v/>
      </c>
      <c r="GH354" s="359">
        <f>GH359</f>
        <v/>
      </c>
      <c r="GI354" s="359">
        <f>GI359</f>
        <v/>
      </c>
      <c r="GJ354" s="359">
        <f>GJ359</f>
        <v/>
      </c>
      <c r="GK354" s="359">
        <f>GK359</f>
        <v/>
      </c>
      <c r="GL354" s="359">
        <f>GL359</f>
        <v/>
      </c>
      <c r="GM354" s="359">
        <f>GM359</f>
        <v/>
      </c>
      <c r="GN354" s="359">
        <f>GN359</f>
        <v/>
      </c>
      <c r="GO354" s="359">
        <f>GO359</f>
        <v/>
      </c>
      <c r="GP354" s="359">
        <f>GP359</f>
        <v/>
      </c>
      <c r="GQ354" s="359">
        <f>GQ359</f>
        <v/>
      </c>
      <c r="GR354" s="359">
        <f>GR359</f>
        <v/>
      </c>
      <c r="GS354" s="359">
        <f>GS359</f>
        <v/>
      </c>
      <c r="GT354" s="359">
        <f>GT359</f>
        <v/>
      </c>
      <c r="GU354" s="359">
        <f>GU359</f>
        <v/>
      </c>
      <c r="GV354" s="359">
        <f>GV359</f>
        <v/>
      </c>
      <c r="GW354" s="359">
        <f>GW359</f>
        <v/>
      </c>
      <c r="GX354" s="359">
        <f>GX359</f>
        <v/>
      </c>
    </row>
    <row r="356">
      <c r="A356" s="0" t="n">
        <v>17</v>
      </c>
      <c r="B356" s="0" t="n">
        <v>0</v>
      </c>
      <c r="C356" s="0">
        <f>ROW(SmtRes!A114)</f>
        <v/>
      </c>
      <c r="D356" s="0">
        <f>ROW(EtalonRes!A111)</f>
        <v/>
      </c>
      <c r="E356" s="0" t="inlineStr">
        <is>
          <t>1</t>
        </is>
      </c>
      <c r="F356" s="0" t="inlineStr">
        <is>
          <t>56-13-1</t>
        </is>
      </c>
      <c r="G356" s="0" t="inlineStr">
        <is>
          <t>Ремонт дверных коробок узких в каменных стенах без снятия полотен</t>
        </is>
      </c>
      <c r="H356" s="0" t="inlineStr">
        <is>
          <t>10 коробок</t>
        </is>
      </c>
      <c r="I356" s="0">
        <f>ROUND(ROUND(1/10,4),7)</f>
        <v/>
      </c>
      <c r="J356" s="0" t="n">
        <v>0</v>
      </c>
      <c r="K356" s="0">
        <f>ROUND(ROUND(1/10,4),7)</f>
        <v/>
      </c>
      <c r="O356" s="0">
        <f>ROUND(CP356,0)</f>
        <v/>
      </c>
      <c r="P356" s="0">
        <f>ROUND(CQ356*I356,0)</f>
        <v/>
      </c>
      <c r="Q356" s="0">
        <f>(ROUND((ROUND(((ET356)*I356),0)*BB356),0)+ROUND((ROUND(((AE356-(EU356))*I356),0)*BS356),0))</f>
        <v/>
      </c>
      <c r="R356" s="0">
        <f>(ROUND((ROUND(((EU356)*I356),0)*BS356),0)+ROUND((ROUND(((AE356-(EU356))*I356),0)*BS356),0))</f>
        <v/>
      </c>
      <c r="S356" s="0">
        <f>ROUND(CT356*I356,0)</f>
        <v/>
      </c>
      <c r="T356" s="0">
        <f>ROUND(CU356*I356,0)</f>
        <v/>
      </c>
      <c r="U356" s="0">
        <f>ROUND(CV356*I356,7)</f>
        <v/>
      </c>
      <c r="V356" s="0">
        <f>ROUND(CW356*I356,7)</f>
        <v/>
      </c>
      <c r="W356" s="0">
        <f>ROUND(CX356*I356,0)</f>
        <v/>
      </c>
      <c r="X356" s="0">
        <f>ROUND(CY356,0)</f>
        <v/>
      </c>
      <c r="Y356" s="0">
        <f>ROUND(CZ356,0)</f>
        <v/>
      </c>
      <c r="AA356" s="0" t="n">
        <v>78845955</v>
      </c>
      <c r="AB356" s="0">
        <f>ROUND((AC356+AD356+AF356),2)</f>
        <v/>
      </c>
      <c r="AC356" s="0">
        <f>ROUND((ES356),2)</f>
        <v/>
      </c>
      <c r="AD356" s="0">
        <f>ROUND((((ET356)-(EU356))+AE356),2)</f>
        <v/>
      </c>
      <c r="AE356" s="0">
        <f>ROUND((EU356),2)</f>
        <v/>
      </c>
      <c r="AF356" s="0">
        <f>ROUND((EV356),2)</f>
        <v/>
      </c>
      <c r="AG356" s="0">
        <f>ROUND((AP356),2)</f>
        <v/>
      </c>
      <c r="AH356" s="0">
        <f>(EW356)</f>
        <v/>
      </c>
      <c r="AI356" s="0">
        <f>(EX356)</f>
        <v/>
      </c>
      <c r="AJ356" s="0">
        <f>(AS356)</f>
        <v/>
      </c>
      <c r="AK356" s="0" t="n">
        <v>1651.66</v>
      </c>
      <c r="AL356" s="0" t="n">
        <v>1219.7</v>
      </c>
      <c r="AM356" s="0" t="n">
        <v>10.46</v>
      </c>
      <c r="AN356" s="0" t="n">
        <v>0</v>
      </c>
      <c r="AO356" s="0" t="n">
        <v>421.5</v>
      </c>
      <c r="AP356" s="0" t="n">
        <v>0</v>
      </c>
      <c r="AQ356" s="0" t="n">
        <v>46.99</v>
      </c>
      <c r="AR356" s="0" t="n">
        <v>0</v>
      </c>
      <c r="AS356" s="0" t="n">
        <v>0</v>
      </c>
      <c r="AT356" s="0" t="n">
        <v>90</v>
      </c>
      <c r="AU356" s="0" t="n">
        <v>47</v>
      </c>
      <c r="AV356" s="0" t="n">
        <v>1</v>
      </c>
      <c r="AW356" s="0" t="n">
        <v>1</v>
      </c>
      <c r="AZ356" s="0" t="n">
        <v>1</v>
      </c>
      <c r="BA356" s="0" t="n">
        <v>52.25</v>
      </c>
      <c r="BB356" s="0" t="n">
        <v>24.99</v>
      </c>
      <c r="BC356" s="0" t="n">
        <v>26.57</v>
      </c>
      <c r="BD356" s="0" t="inlineStr"/>
      <c r="BE356" s="0" t="inlineStr"/>
      <c r="BF356" s="0" t="inlineStr"/>
      <c r="BG356" s="0" t="inlineStr"/>
      <c r="BH356" s="0" t="n">
        <v>0</v>
      </c>
      <c r="BI356" s="0" t="n">
        <v>1</v>
      </c>
      <c r="BJ356" s="0" t="inlineStr">
        <is>
          <t>ТЕРр Московской обл., 56-13-1, приказ Минстроя России №675/пр от 28.02.2017 № 263/пр</t>
        </is>
      </c>
      <c r="BM356" s="0" t="n">
        <v>56001</v>
      </c>
      <c r="BN356" s="0" t="n">
        <v>0</v>
      </c>
      <c r="BO356" s="0" t="inlineStr">
        <is>
          <t>56-13-1</t>
        </is>
      </c>
      <c r="BP356" s="0" t="n">
        <v>1</v>
      </c>
      <c r="BQ356" s="0" t="n">
        <v>6</v>
      </c>
      <c r="BR356" s="0" t="n">
        <v>0</v>
      </c>
      <c r="BS356" s="0" t="n">
        <v>52.25</v>
      </c>
      <c r="BT356" s="0" t="n">
        <v>1</v>
      </c>
      <c r="BU356" s="0" t="n">
        <v>1</v>
      </c>
      <c r="BV356" s="0" t="n">
        <v>1</v>
      </c>
      <c r="BW356" s="0" t="n">
        <v>1</v>
      </c>
      <c r="BX356" s="0" t="n">
        <v>1</v>
      </c>
      <c r="BY356" s="0" t="inlineStr"/>
      <c r="BZ356" s="0" t="n">
        <v>90</v>
      </c>
      <c r="CA356" s="0" t="n">
        <v>47</v>
      </c>
      <c r="CB356" s="0" t="inlineStr"/>
      <c r="CE356" s="0" t="n">
        <v>12</v>
      </c>
      <c r="CF356" s="0" t="n">
        <v>0</v>
      </c>
      <c r="CG356" s="0" t="n">
        <v>0</v>
      </c>
      <c r="CM356" s="0" t="n">
        <v>0</v>
      </c>
      <c r="CN356" s="0" t="inlineStr"/>
      <c r="CO356" s="0" t="n">
        <v>0</v>
      </c>
      <c r="CP356" s="0">
        <f>(P356+Q356+S356)</f>
        <v/>
      </c>
      <c r="CQ356" s="0">
        <f>AC356*BC356</f>
        <v/>
      </c>
      <c r="CR356" s="0">
        <f>(ROUND((ROUND(((ET356)*1),0)*BB356),0)+ROUND((ROUND(((AE356-(EU356))*1),0)*BS356),0))</f>
        <v/>
      </c>
      <c r="CS356" s="0">
        <f>(ROUND((ROUND(((EU356)*1),0)*BS356),0)+ROUND((ROUND(((AE356-(EU356))*1),0)*BS356),0))</f>
        <v/>
      </c>
      <c r="CT356" s="0">
        <f>AF356*BA356</f>
        <v/>
      </c>
      <c r="CU356" s="0">
        <f>AG356</f>
        <v/>
      </c>
      <c r="CV356" s="0">
        <f>AH356</f>
        <v/>
      </c>
      <c r="CW356" s="0">
        <f>AI356</f>
        <v/>
      </c>
      <c r="CX356" s="0">
        <f>AJ356</f>
        <v/>
      </c>
      <c r="CY356" s="0">
        <f>(((S356+R356)*AT356)/100)</f>
        <v/>
      </c>
      <c r="CZ356" s="0">
        <f>(((S356+R356)*AU356)/100)</f>
        <v/>
      </c>
      <c r="DC356" s="0" t="inlineStr"/>
      <c r="DD356" s="0" t="inlineStr"/>
      <c r="DE356" s="0" t="inlineStr"/>
      <c r="DF356" s="0" t="inlineStr"/>
      <c r="DG356" s="0" t="inlineStr"/>
      <c r="DH356" s="0" t="inlineStr"/>
      <c r="DI356" s="0" t="inlineStr"/>
      <c r="DJ356" s="0" t="inlineStr"/>
      <c r="DK356" s="0" t="inlineStr"/>
      <c r="DL356" s="0" t="inlineStr"/>
      <c r="DM356" s="0" t="inlineStr"/>
      <c r="DN356" s="0" t="n">
        <v>0</v>
      </c>
      <c r="DO356" s="0" t="n">
        <v>0</v>
      </c>
      <c r="DP356" s="0" t="n">
        <v>1</v>
      </c>
      <c r="DQ356" s="0" t="n">
        <v>1</v>
      </c>
      <c r="DU356" s="0" t="n">
        <v>1013</v>
      </c>
      <c r="DV356" s="0" t="inlineStr">
        <is>
          <t>10 коробок</t>
        </is>
      </c>
      <c r="DW356" s="0" t="inlineStr">
        <is>
          <t>10 коробок</t>
        </is>
      </c>
      <c r="DX356" s="0" t="n">
        <v>1</v>
      </c>
      <c r="DZ356" s="0" t="inlineStr"/>
      <c r="EA356" s="0" t="inlineStr"/>
      <c r="EB356" s="0" t="inlineStr"/>
      <c r="EC356" s="0" t="inlineStr"/>
      <c r="EE356" s="0" t="n">
        <v>78725969</v>
      </c>
      <c r="EF356" s="0" t="n">
        <v>6</v>
      </c>
      <c r="EG356" s="0" t="inlineStr">
        <is>
          <t>Ремонтно-строительные работы</t>
        </is>
      </c>
      <c r="EH356" s="0" t="n">
        <v>90</v>
      </c>
      <c r="EI356" s="0" t="inlineStr">
        <is>
          <t>Проемы</t>
        </is>
      </c>
      <c r="EJ356" s="0" t="n">
        <v>1</v>
      </c>
      <c r="EK356" s="0" t="n">
        <v>56001</v>
      </c>
      <c r="EL356" s="0" t="inlineStr">
        <is>
          <t>Проемы</t>
        </is>
      </c>
      <c r="EM356" s="0" t="inlineStr">
        <is>
          <t>рФЕР-56</t>
        </is>
      </c>
      <c r="EO356" s="0" t="inlineStr"/>
      <c r="EQ356" s="0" t="n">
        <v>0</v>
      </c>
      <c r="ER356" s="0" t="n">
        <v>1651.66</v>
      </c>
      <c r="ES356" s="0" t="n">
        <v>1219.7</v>
      </c>
      <c r="ET356" s="0" t="n">
        <v>10.46</v>
      </c>
      <c r="EU356" s="0" t="n">
        <v>0</v>
      </c>
      <c r="EV356" s="0" t="n">
        <v>421.5</v>
      </c>
      <c r="EW356" s="0" t="n">
        <v>46.99</v>
      </c>
      <c r="EX356" s="0" t="n">
        <v>0</v>
      </c>
      <c r="EY356" s="0" t="n">
        <v>0</v>
      </c>
      <c r="FQ356" s="0" t="n">
        <v>0</v>
      </c>
      <c r="FR356" s="0" t="n">
        <v>0</v>
      </c>
      <c r="FS356" s="0" t="n">
        <v>0</v>
      </c>
      <c r="FX356" s="0" t="n">
        <v>90</v>
      </c>
      <c r="FY356" s="0" t="n">
        <v>47</v>
      </c>
      <c r="GA356" s="0" t="inlineStr"/>
      <c r="GD356" s="0" t="n">
        <v>1</v>
      </c>
      <c r="GF356" s="0" t="n">
        <v>1493356082</v>
      </c>
      <c r="GG356" s="0" t="n">
        <v>2</v>
      </c>
      <c r="GH356" s="0" t="n">
        <v>1</v>
      </c>
      <c r="GI356" s="0" t="n">
        <v>2</v>
      </c>
      <c r="GJ356" s="0" t="n">
        <v>0</v>
      </c>
      <c r="GK356" s="0" t="n">
        <v>0</v>
      </c>
      <c r="GL356" s="0">
        <f>ROUND(IF(AND(BH356=3,BI356=3,FS356&lt;&gt;0),P356,0),0)</f>
        <v/>
      </c>
      <c r="GM356" s="0">
        <f>ROUND(O356+X356+Y356,0)+GX356</f>
        <v/>
      </c>
      <c r="GN356" s="0">
        <f>IF(OR(BI356=0,BI356=1),GM356-GX356,0)</f>
        <v/>
      </c>
      <c r="GO356" s="0">
        <f>IF(BI356=2,GM356-GX356,0)</f>
        <v/>
      </c>
      <c r="GP356" s="0">
        <f>IF(BI356=4,GM356-GX356,0)</f>
        <v/>
      </c>
      <c r="GR356" s="0" t="n">
        <v>0</v>
      </c>
      <c r="GS356" s="0" t="n">
        <v>3</v>
      </c>
      <c r="GT356" s="0" t="n">
        <v>0</v>
      </c>
      <c r="GU356" s="0" t="inlineStr"/>
      <c r="GV356" s="0">
        <f>ROUND((GT356),2)</f>
        <v/>
      </c>
      <c r="GW356" s="0" t="n">
        <v>1</v>
      </c>
      <c r="GX356" s="0">
        <f>ROUND(HC356*I356,0)</f>
        <v/>
      </c>
      <c r="HA356" s="0" t="n">
        <v>0</v>
      </c>
      <c r="HB356" s="0" t="n">
        <v>0</v>
      </c>
      <c r="HC356" s="0">
        <f>GV356*GW356</f>
        <v/>
      </c>
      <c r="HE356" s="0" t="inlineStr"/>
      <c r="HF356" s="0" t="inlineStr"/>
      <c r="HM356" s="0" t="inlineStr"/>
      <c r="HN356" s="0" t="inlineStr">
        <is>
          <t>Пр/812-090.0-1</t>
        </is>
      </c>
      <c r="HO356" s="0" t="inlineStr">
        <is>
          <t>Пр/774-090.0</t>
        </is>
      </c>
      <c r="HP356" s="0" t="inlineStr">
        <is>
          <t>Проемы</t>
        </is>
      </c>
      <c r="HQ356" s="0" t="inlineStr">
        <is>
          <t>Проемы</t>
        </is>
      </c>
      <c r="HS356" s="0" t="n">
        <v>0</v>
      </c>
      <c r="IK356" s="0" t="n">
        <v>0</v>
      </c>
    </row>
    <row r="357">
      <c r="A357" s="0" t="n">
        <v>18</v>
      </c>
      <c r="B357" s="0" t="n">
        <v>0</v>
      </c>
      <c r="C357" s="0" t="n">
        <v>114</v>
      </c>
      <c r="E357" s="0" t="inlineStr">
        <is>
          <t>1,1</t>
        </is>
      </c>
      <c r="F357" s="0" t="inlineStr">
        <is>
          <t>509-9900</t>
        </is>
      </c>
      <c r="G357" s="0" t="inlineStr">
        <is>
          <t>Строительный мусор</t>
        </is>
      </c>
      <c r="H357" s="0" t="inlineStr">
        <is>
          <t>т</t>
        </is>
      </c>
      <c r="I357" s="0">
        <f>I356*J357</f>
        <v/>
      </c>
      <c r="J357" s="0" t="n">
        <v>0.4399999999999999</v>
      </c>
      <c r="K357" s="0" t="n">
        <v>0.44</v>
      </c>
      <c r="O357" s="0">
        <f>ROUND(CP357,0)</f>
        <v/>
      </c>
      <c r="P357" s="0">
        <f>ROUND(CQ357*I357,0)</f>
        <v/>
      </c>
      <c r="Q357" s="0">
        <f>(ROUND((ROUND(((ET357)*I357),0)*BB357),0)+ROUND((ROUND(((AE357-(EU357))*I357),0)*BS357),0))</f>
        <v/>
      </c>
      <c r="R357" s="0">
        <f>(ROUND((ROUND(((EU357)*I357),0)*BS357),0)+ROUND((ROUND(((AE357-(EU357))*I357),0)*BS357),0))</f>
        <v/>
      </c>
      <c r="S357" s="0">
        <f>ROUND(CT357*I357,0)</f>
        <v/>
      </c>
      <c r="T357" s="0">
        <f>ROUND(CU357*I357,0)</f>
        <v/>
      </c>
      <c r="U357" s="0">
        <f>ROUND(CV357*I357,7)</f>
        <v/>
      </c>
      <c r="V357" s="0">
        <f>ROUND(CW357*I357,7)</f>
        <v/>
      </c>
      <c r="W357" s="0">
        <f>ROUND(CX357*I357,0)</f>
        <v/>
      </c>
      <c r="X357" s="0">
        <f>ROUND(CY357,0)</f>
        <v/>
      </c>
      <c r="Y357" s="0">
        <f>ROUND(CZ357,0)</f>
        <v/>
      </c>
      <c r="AA357" s="0" t="n">
        <v>78845955</v>
      </c>
      <c r="AB357" s="0">
        <f>ROUND((AC357+AD357+AF357),2)</f>
        <v/>
      </c>
      <c r="AC357" s="0">
        <f>ROUND((ES357),2)</f>
        <v/>
      </c>
      <c r="AD357" s="0">
        <f>ROUND((((ET357)-(EU357))+AE357),2)</f>
        <v/>
      </c>
      <c r="AE357" s="0">
        <f>ROUND((EU357),2)</f>
        <v/>
      </c>
      <c r="AF357" s="0">
        <f>ROUND((EV357),2)</f>
        <v/>
      </c>
      <c r="AG357" s="0">
        <f>ROUND((AP357),2)</f>
        <v/>
      </c>
      <c r="AH357" s="0">
        <f>(EW357)</f>
        <v/>
      </c>
      <c r="AI357" s="0">
        <f>(EX357)</f>
        <v/>
      </c>
      <c r="AJ357" s="0">
        <f>(AS357)</f>
        <v/>
      </c>
      <c r="AK357" s="0" t="n">
        <v>0</v>
      </c>
      <c r="AL357" s="0" t="n">
        <v>0</v>
      </c>
      <c r="AM357" s="0" t="n">
        <v>0</v>
      </c>
      <c r="AN357" s="0" t="n">
        <v>0</v>
      </c>
      <c r="AO357" s="0" t="n">
        <v>0</v>
      </c>
      <c r="AP357" s="0" t="n">
        <v>0</v>
      </c>
      <c r="AQ357" s="0" t="n">
        <v>0</v>
      </c>
      <c r="AR357" s="0" t="n">
        <v>0</v>
      </c>
      <c r="AS357" s="0" t="n">
        <v>0</v>
      </c>
      <c r="AT357" s="0" t="n">
        <v>90</v>
      </c>
      <c r="AU357" s="0" t="n">
        <v>47</v>
      </c>
      <c r="AV357" s="0" t="n">
        <v>1</v>
      </c>
      <c r="AW357" s="0" t="n">
        <v>1</v>
      </c>
      <c r="AZ357" s="0" t="n">
        <v>1</v>
      </c>
      <c r="BA357" s="0" t="n">
        <v>1</v>
      </c>
      <c r="BB357" s="0" t="n">
        <v>1</v>
      </c>
      <c r="BC357" s="0" t="n">
        <v>1</v>
      </c>
      <c r="BD357" s="0" t="inlineStr"/>
      <c r="BE357" s="0" t="inlineStr"/>
      <c r="BF357" s="0" t="inlineStr"/>
      <c r="BG357" s="0" t="inlineStr"/>
      <c r="BH357" s="0" t="n">
        <v>3</v>
      </c>
      <c r="BI357" s="0" t="n">
        <v>1</v>
      </c>
      <c r="BJ357" s="0" t="inlineStr">
        <is>
          <t>ТССЦ Московской обл., 509-9900, приказ Минстроя России №675/пр от 28.02.2017 № 258/пр</t>
        </is>
      </c>
      <c r="BM357" s="0" t="n">
        <v>56001</v>
      </c>
      <c r="BN357" s="0" t="n">
        <v>0</v>
      </c>
      <c r="BO357" s="0" t="inlineStr"/>
      <c r="BP357" s="0" t="n">
        <v>0</v>
      </c>
      <c r="BQ357" s="0" t="n">
        <v>6</v>
      </c>
      <c r="BR357" s="0" t="n">
        <v>0</v>
      </c>
      <c r="BS357" s="0" t="n">
        <v>1</v>
      </c>
      <c r="BT357" s="0" t="n">
        <v>1</v>
      </c>
      <c r="BU357" s="0" t="n">
        <v>1</v>
      </c>
      <c r="BV357" s="0" t="n">
        <v>1</v>
      </c>
      <c r="BW357" s="0" t="n">
        <v>1</v>
      </c>
      <c r="BX357" s="0" t="n">
        <v>1</v>
      </c>
      <c r="BY357" s="0" t="inlineStr"/>
      <c r="BZ357" s="0" t="n">
        <v>90</v>
      </c>
      <c r="CA357" s="0" t="n">
        <v>47</v>
      </c>
      <c r="CB357" s="0" t="inlineStr"/>
      <c r="CE357" s="0" t="n">
        <v>12</v>
      </c>
      <c r="CF357" s="0" t="n">
        <v>0</v>
      </c>
      <c r="CG357" s="0" t="n">
        <v>0</v>
      </c>
      <c r="CM357" s="0" t="n">
        <v>0</v>
      </c>
      <c r="CN357" s="0" t="inlineStr"/>
      <c r="CO357" s="0" t="n">
        <v>0</v>
      </c>
      <c r="CP357" s="0">
        <f>(P357+Q357+S357)</f>
        <v/>
      </c>
      <c r="CQ357" s="0">
        <f>AC357*BC357</f>
        <v/>
      </c>
      <c r="CR357" s="0">
        <f>(ROUND((ROUND(((ET357)*1),0)*BB357),0)+ROUND((ROUND(((AE357-(EU357))*1),0)*BS357),0))</f>
        <v/>
      </c>
      <c r="CS357" s="0">
        <f>(ROUND((ROUND(((EU357)*1),0)*BS357),0)+ROUND((ROUND(((AE357-(EU357))*1),0)*BS357),0))</f>
        <v/>
      </c>
      <c r="CT357" s="0">
        <f>AF357*BA357</f>
        <v/>
      </c>
      <c r="CU357" s="0">
        <f>AG357</f>
        <v/>
      </c>
      <c r="CV357" s="0">
        <f>AH357</f>
        <v/>
      </c>
      <c r="CW357" s="0">
        <f>AI357</f>
        <v/>
      </c>
      <c r="CX357" s="0">
        <f>AJ357</f>
        <v/>
      </c>
      <c r="CY357" s="0">
        <f>(((S357+R357)*AT357)/100)</f>
        <v/>
      </c>
      <c r="CZ357" s="0">
        <f>(((S357+R357)*AU357)/100)</f>
        <v/>
      </c>
      <c r="DC357" s="0" t="inlineStr"/>
      <c r="DD357" s="0" t="inlineStr"/>
      <c r="DE357" s="0" t="inlineStr"/>
      <c r="DF357" s="0" t="inlineStr"/>
      <c r="DG357" s="0" t="inlineStr"/>
      <c r="DH357" s="0" t="inlineStr"/>
      <c r="DI357" s="0" t="inlineStr"/>
      <c r="DJ357" s="0" t="inlineStr"/>
      <c r="DK357" s="0" t="inlineStr"/>
      <c r="DL357" s="0" t="inlineStr"/>
      <c r="DM357" s="0" t="inlineStr"/>
      <c r="DN357" s="0" t="n">
        <v>0</v>
      </c>
      <c r="DO357" s="0" t="n">
        <v>0</v>
      </c>
      <c r="DP357" s="0" t="n">
        <v>1</v>
      </c>
      <c r="DQ357" s="0" t="n">
        <v>1</v>
      </c>
      <c r="DU357" s="0" t="n">
        <v>1009</v>
      </c>
      <c r="DV357" s="0" t="inlineStr">
        <is>
          <t>т</t>
        </is>
      </c>
      <c r="DW357" s="0" t="inlineStr">
        <is>
          <t>т</t>
        </is>
      </c>
      <c r="DX357" s="0" t="n">
        <v>1000</v>
      </c>
      <c r="DZ357" s="0" t="inlineStr"/>
      <c r="EA357" s="0" t="inlineStr"/>
      <c r="EB357" s="0" t="inlineStr"/>
      <c r="EC357" s="0" t="inlineStr"/>
      <c r="EE357" s="0" t="n">
        <v>78725969</v>
      </c>
      <c r="EF357" s="0" t="n">
        <v>6</v>
      </c>
      <c r="EG357" s="0" t="inlineStr">
        <is>
          <t>Ремонтно-строительные работы</t>
        </is>
      </c>
      <c r="EH357" s="0" t="n">
        <v>90</v>
      </c>
      <c r="EI357" s="0" t="inlineStr">
        <is>
          <t>Проемы</t>
        </is>
      </c>
      <c r="EJ357" s="0" t="n">
        <v>1</v>
      </c>
      <c r="EK357" s="0" t="n">
        <v>56001</v>
      </c>
      <c r="EL357" s="0" t="inlineStr">
        <is>
          <t>Проемы</t>
        </is>
      </c>
      <c r="EM357" s="0" t="inlineStr">
        <is>
          <t>рФЕР-56</t>
        </is>
      </c>
      <c r="EO357" s="0" t="inlineStr"/>
      <c r="EQ357" s="0" t="n">
        <v>0</v>
      </c>
      <c r="ER357" s="0" t="n">
        <v>0</v>
      </c>
      <c r="ES357" s="0" t="n">
        <v>0</v>
      </c>
      <c r="ET357" s="0" t="n">
        <v>0</v>
      </c>
      <c r="EU357" s="0" t="n">
        <v>0</v>
      </c>
      <c r="EV357" s="0" t="n">
        <v>0</v>
      </c>
      <c r="EW357" s="0" t="n">
        <v>0</v>
      </c>
      <c r="EX357" s="0" t="n">
        <v>0</v>
      </c>
      <c r="FQ357" s="0" t="n">
        <v>0</v>
      </c>
      <c r="FR357" s="0" t="n">
        <v>0</v>
      </c>
      <c r="FS357" s="0" t="n">
        <v>0</v>
      </c>
      <c r="FX357" s="0" t="n">
        <v>90</v>
      </c>
      <c r="FY357" s="0" t="n">
        <v>47</v>
      </c>
      <c r="GA357" s="0" t="inlineStr"/>
      <c r="GD357" s="0" t="n">
        <v>1</v>
      </c>
      <c r="GF357" s="0" t="n">
        <v>1876412176</v>
      </c>
      <c r="GG357" s="0" t="n">
        <v>2</v>
      </c>
      <c r="GH357" s="0" t="n">
        <v>1</v>
      </c>
      <c r="GI357" s="0" t="n">
        <v>-2</v>
      </c>
      <c r="GJ357" s="0" t="n">
        <v>0</v>
      </c>
      <c r="GK357" s="0" t="n">
        <v>0</v>
      </c>
      <c r="GL357" s="0">
        <f>ROUND(IF(AND(BH357=3,BI357=3,FS357&lt;&gt;0),P357,0),0)</f>
        <v/>
      </c>
      <c r="GM357" s="0">
        <f>ROUND(O357+X357+Y357,0)+GX357</f>
        <v/>
      </c>
      <c r="GN357" s="0">
        <f>IF(OR(BI357=0,BI357=1),GM357-GX357,0)</f>
        <v/>
      </c>
      <c r="GO357" s="0">
        <f>IF(BI357=2,GM357-GX357,0)</f>
        <v/>
      </c>
      <c r="GP357" s="0">
        <f>IF(BI357=4,GM357-GX357,0)</f>
        <v/>
      </c>
      <c r="GR357" s="0" t="n">
        <v>0</v>
      </c>
      <c r="GS357" s="0" t="n">
        <v>3</v>
      </c>
      <c r="GT357" s="0" t="n">
        <v>0</v>
      </c>
      <c r="GU357" s="0" t="inlineStr"/>
      <c r="GV357" s="0">
        <f>ROUND((GT357),2)</f>
        <v/>
      </c>
      <c r="GW357" s="0" t="n">
        <v>1</v>
      </c>
      <c r="GX357" s="0">
        <f>ROUND(HC357*I357,0)</f>
        <v/>
      </c>
      <c r="HA357" s="0" t="n">
        <v>0</v>
      </c>
      <c r="HB357" s="0" t="n">
        <v>0</v>
      </c>
      <c r="HC357" s="0">
        <f>GV357*GW357</f>
        <v/>
      </c>
      <c r="HE357" s="0" t="inlineStr"/>
      <c r="HF357" s="0" t="inlineStr"/>
      <c r="HM357" s="0" t="inlineStr"/>
      <c r="HN357" s="0" t="inlineStr">
        <is>
          <t>Пр/812-090.0-1</t>
        </is>
      </c>
      <c r="HO357" s="0" t="inlineStr">
        <is>
          <t>Пр/774-090.0</t>
        </is>
      </c>
      <c r="HP357" s="0" t="inlineStr">
        <is>
          <t>Проемы</t>
        </is>
      </c>
      <c r="HQ357" s="0" t="inlineStr">
        <is>
          <t>Проемы</t>
        </is>
      </c>
      <c r="HS357" s="0" t="n">
        <v>0</v>
      </c>
      <c r="IK357" s="0" t="n">
        <v>0</v>
      </c>
    </row>
    <row r="359">
      <c r="A359" s="358" t="n">
        <v>51</v>
      </c>
      <c r="B359" s="358">
        <f>B352</f>
        <v/>
      </c>
      <c r="C359" s="358">
        <f>A352</f>
        <v/>
      </c>
      <c r="D359" s="358">
        <f>ROW(A352)</f>
        <v/>
      </c>
      <c r="E359" s="358" t="n"/>
      <c r="F359" s="358">
        <f>IF(F352&lt;&gt;"",F352,"")</f>
        <v/>
      </c>
      <c r="G359" s="358">
        <f>IF(G352&lt;&gt;"",G352,"")</f>
        <v/>
      </c>
      <c r="H359" s="358" t="n">
        <v>0</v>
      </c>
      <c r="I359" s="358" t="n"/>
      <c r="J359" s="358" t="n"/>
      <c r="K359" s="358" t="n"/>
      <c r="L359" s="358" t="n"/>
      <c r="M359" s="358" t="n"/>
      <c r="N359" s="358" t="n"/>
      <c r="O359" s="358" t="n">
        <v>0</v>
      </c>
      <c r="P359" s="358" t="n">
        <v>0</v>
      </c>
      <c r="Q359" s="358" t="n">
        <v>0</v>
      </c>
      <c r="R359" s="358" t="n">
        <v>0</v>
      </c>
      <c r="S359" s="358" t="n">
        <v>0</v>
      </c>
      <c r="T359" s="358" t="n">
        <v>0</v>
      </c>
      <c r="U359" s="358" t="n">
        <v>0</v>
      </c>
      <c r="V359" s="358" t="n">
        <v>0</v>
      </c>
      <c r="W359" s="358" t="n">
        <v>0</v>
      </c>
      <c r="X359" s="358" t="n">
        <v>0</v>
      </c>
      <c r="Y359" s="358" t="n">
        <v>0</v>
      </c>
      <c r="Z359" s="358" t="n"/>
      <c r="AA359" s="358" t="n"/>
      <c r="AB359" s="358" t="n"/>
      <c r="AC359" s="358" t="n"/>
      <c r="AD359" s="358" t="n"/>
      <c r="AE359" s="358" t="n"/>
      <c r="AF359" s="358" t="n"/>
      <c r="AG359" s="358" t="n"/>
      <c r="AH359" s="358" t="n"/>
      <c r="AI359" s="358" t="n"/>
      <c r="AJ359" s="358" t="n"/>
      <c r="AK359" s="358" t="n"/>
      <c r="AL359" s="358" t="n"/>
      <c r="AM359" s="358" t="n"/>
      <c r="AN359" s="358" t="n"/>
      <c r="AO359" s="358">
        <f>ROUND(BX359,0)</f>
        <v/>
      </c>
      <c r="AP359" s="358">
        <f>ROUND(BY359,0)</f>
        <v/>
      </c>
      <c r="AQ359" s="358">
        <f>ROUND(BZ359,0)</f>
        <v/>
      </c>
      <c r="AR359" s="358">
        <f>ROUND(CA359,0)</f>
        <v/>
      </c>
      <c r="AS359" s="358">
        <f>ROUND(CB359,0)</f>
        <v/>
      </c>
      <c r="AT359" s="358">
        <f>ROUND(CC359,0)</f>
        <v/>
      </c>
      <c r="AU359" s="358">
        <f>ROUND(CD359,0)</f>
        <v/>
      </c>
      <c r="AV359" s="358">
        <f>ROUND(CE359,0)</f>
        <v/>
      </c>
      <c r="AW359" s="358">
        <f>ROUND(CF359,0)</f>
        <v/>
      </c>
      <c r="AX359" s="358">
        <f>ROUND(CG359,0)</f>
        <v/>
      </c>
      <c r="AY359" s="358">
        <f>ROUND(CH359,0)</f>
        <v/>
      </c>
      <c r="AZ359" s="358">
        <f>ROUND(CI359,0)</f>
        <v/>
      </c>
      <c r="BA359" s="358">
        <f>ROUND(CJ359,0)</f>
        <v/>
      </c>
      <c r="BB359" s="358">
        <f>ROUND(CK359,0)</f>
        <v/>
      </c>
      <c r="BC359" s="358">
        <f>ROUND(CL359,0)</f>
        <v/>
      </c>
      <c r="BD359" s="358">
        <f>ROUND(CM359,0)</f>
        <v/>
      </c>
      <c r="BE359" s="358" t="n"/>
      <c r="BF359" s="358" t="n"/>
      <c r="BG359" s="358" t="n"/>
      <c r="BH359" s="358" t="n"/>
      <c r="BI359" s="358" t="n"/>
      <c r="BJ359" s="358" t="n"/>
      <c r="BK359" s="358" t="n"/>
      <c r="BL359" s="358" t="n"/>
      <c r="BM359" s="358" t="n"/>
      <c r="BN359" s="358" t="n"/>
      <c r="BO359" s="358" t="n"/>
      <c r="BP359" s="358" t="n"/>
      <c r="BQ359" s="358" t="n"/>
      <c r="BR359" s="358" t="n"/>
      <c r="BS359" s="358" t="n"/>
      <c r="BT359" s="358" t="n"/>
      <c r="BU359" s="358" t="n"/>
      <c r="BV359" s="358" t="n"/>
      <c r="BW359" s="358" t="n"/>
      <c r="BX359" s="358" t="n"/>
      <c r="BY359" s="358" t="n"/>
      <c r="BZ359" s="358" t="n"/>
      <c r="CA359" s="358" t="n"/>
      <c r="CB359" s="358" t="n"/>
      <c r="CC359" s="358" t="n"/>
      <c r="CD359" s="358" t="n"/>
      <c r="CE359" s="358" t="n"/>
      <c r="CF359" s="358" t="n"/>
      <c r="CG359" s="358" t="n"/>
      <c r="CH359" s="358" t="n"/>
      <c r="CI359" s="358" t="n"/>
      <c r="CJ359" s="358" t="n"/>
      <c r="CK359" s="358" t="n"/>
      <c r="CL359" s="358" t="n"/>
      <c r="CM359" s="358" t="n"/>
      <c r="CN359" s="358" t="n"/>
      <c r="CO359" s="358" t="n"/>
      <c r="CP359" s="358" t="n"/>
      <c r="CQ359" s="358" t="n"/>
      <c r="CR359" s="358" t="n"/>
      <c r="CS359" s="358" t="n"/>
      <c r="CT359" s="358" t="n"/>
      <c r="CU359" s="358" t="n"/>
      <c r="CV359" s="358" t="n"/>
      <c r="CW359" s="358" t="n"/>
      <c r="CX359" s="358" t="n"/>
      <c r="CY359" s="358" t="n"/>
      <c r="CZ359" s="358" t="n"/>
      <c r="DA359" s="358" t="n"/>
      <c r="DB359" s="358" t="n"/>
      <c r="DC359" s="358" t="n"/>
      <c r="DD359" s="358" t="n"/>
      <c r="DE359" s="358" t="n"/>
      <c r="DF359" s="358" t="n"/>
      <c r="DG359" s="359" t="n"/>
      <c r="DH359" s="359" t="n"/>
      <c r="DI359" s="359" t="n"/>
      <c r="DJ359" s="359" t="n"/>
      <c r="DK359" s="359" t="n"/>
      <c r="DL359" s="359" t="n"/>
      <c r="DM359" s="359" t="n"/>
      <c r="DN359" s="359" t="n"/>
      <c r="DO359" s="359" t="n"/>
      <c r="DP359" s="359" t="n"/>
      <c r="DQ359" s="359" t="n"/>
      <c r="DR359" s="359" t="n"/>
      <c r="DS359" s="359" t="n"/>
      <c r="DT359" s="359" t="n"/>
      <c r="DU359" s="359" t="n"/>
      <c r="DV359" s="359" t="n"/>
      <c r="DW359" s="359" t="n"/>
      <c r="DX359" s="359" t="n"/>
      <c r="DY359" s="359" t="n"/>
      <c r="DZ359" s="359" t="n"/>
      <c r="EA359" s="359" t="n"/>
      <c r="EB359" s="359" t="n"/>
      <c r="EC359" s="359" t="n"/>
      <c r="ED359" s="359" t="n"/>
      <c r="EE359" s="359" t="n"/>
      <c r="EF359" s="359" t="n"/>
      <c r="EG359" s="359" t="n"/>
      <c r="EH359" s="359" t="n"/>
      <c r="EI359" s="359" t="n"/>
      <c r="EJ359" s="359" t="n"/>
      <c r="EK359" s="359" t="n"/>
      <c r="EL359" s="359" t="n"/>
      <c r="EM359" s="359" t="n"/>
      <c r="EN359" s="359" t="n"/>
      <c r="EO359" s="359" t="n"/>
      <c r="EP359" s="359" t="n"/>
      <c r="EQ359" s="359" t="n"/>
      <c r="ER359" s="359" t="n"/>
      <c r="ES359" s="359" t="n"/>
      <c r="ET359" s="359" t="n"/>
      <c r="EU359" s="359" t="n"/>
      <c r="EV359" s="359" t="n"/>
      <c r="EW359" s="359" t="n"/>
      <c r="EX359" s="359" t="n"/>
      <c r="EY359" s="359" t="n"/>
      <c r="EZ359" s="359" t="n"/>
      <c r="FA359" s="359" t="n"/>
      <c r="FB359" s="359" t="n"/>
      <c r="FC359" s="359" t="n"/>
      <c r="FD359" s="359" t="n"/>
      <c r="FE359" s="359" t="n"/>
      <c r="FF359" s="359" t="n"/>
      <c r="FG359" s="359" t="n"/>
      <c r="FH359" s="359" t="n"/>
      <c r="FI359" s="359" t="n"/>
      <c r="FJ359" s="359" t="n"/>
      <c r="FK359" s="359" t="n"/>
      <c r="FL359" s="359" t="n"/>
      <c r="FM359" s="359" t="n"/>
      <c r="FN359" s="359" t="n"/>
      <c r="FO359" s="359" t="n"/>
      <c r="FP359" s="359" t="n"/>
      <c r="FQ359" s="359" t="n"/>
      <c r="FR359" s="359" t="n"/>
      <c r="FS359" s="359" t="n"/>
      <c r="FT359" s="359" t="n"/>
      <c r="FU359" s="359" t="n"/>
      <c r="FV359" s="359" t="n"/>
      <c r="FW359" s="359" t="n"/>
      <c r="FX359" s="359" t="n"/>
      <c r="FY359" s="359" t="n"/>
      <c r="FZ359" s="359" t="n"/>
      <c r="GA359" s="359" t="n"/>
      <c r="GB359" s="359" t="n"/>
      <c r="GC359" s="359" t="n"/>
      <c r="GD359" s="359" t="n"/>
      <c r="GE359" s="359" t="n"/>
      <c r="GF359" s="359" t="n"/>
      <c r="GG359" s="359" t="n"/>
      <c r="GH359" s="359" t="n"/>
      <c r="GI359" s="359" t="n"/>
      <c r="GJ359" s="359" t="n"/>
      <c r="GK359" s="359" t="n"/>
      <c r="GL359" s="359" t="n"/>
      <c r="GM359" s="359" t="n"/>
      <c r="GN359" s="359" t="n"/>
      <c r="GO359" s="359" t="n"/>
      <c r="GP359" s="359" t="n"/>
      <c r="GQ359" s="359" t="n"/>
      <c r="GR359" s="359" t="n"/>
      <c r="GS359" s="359" t="n"/>
      <c r="GT359" s="359" t="n"/>
      <c r="GU359" s="359" t="n"/>
      <c r="GV359" s="359" t="n"/>
      <c r="GW359" s="359" t="n"/>
      <c r="GX359" s="359" t="n">
        <v>0</v>
      </c>
    </row>
    <row r="361">
      <c r="A361" s="360" t="n">
        <v>50</v>
      </c>
      <c r="B361" s="360" t="n">
        <v>0</v>
      </c>
      <c r="C361" s="360" t="n">
        <v>0</v>
      </c>
      <c r="D361" s="360" t="n">
        <v>1</v>
      </c>
      <c r="E361" s="360" t="n">
        <v>201</v>
      </c>
      <c r="F361" s="360">
        <f>ROUND(Source!O359,O361)</f>
        <v/>
      </c>
      <c r="G361" s="360" t="inlineStr">
        <is>
          <t>ПЗ</t>
        </is>
      </c>
      <c r="H361" s="360" t="inlineStr">
        <is>
          <t>Прямые затраты</t>
        </is>
      </c>
      <c r="I361" s="360" t="n"/>
      <c r="J361" s="360" t="n"/>
      <c r="K361" s="360" t="n">
        <v>201</v>
      </c>
      <c r="L361" s="360" t="n">
        <v>1</v>
      </c>
      <c r="M361" s="360" t="n">
        <v>3</v>
      </c>
      <c r="N361" s="360" t="inlineStr"/>
      <c r="O361" s="360" t="n">
        <v>0</v>
      </c>
      <c r="P361" s="360" t="n"/>
      <c r="Q361" s="360" t="n"/>
      <c r="R361" s="360" t="n"/>
      <c r="S361" s="360" t="n"/>
      <c r="T361" s="360" t="n"/>
      <c r="U361" s="360" t="n"/>
      <c r="V361" s="360" t="n"/>
      <c r="W361" s="360" t="n">
        <v>0</v>
      </c>
      <c r="X361" s="360" t="n">
        <v>1</v>
      </c>
      <c r="Y361" s="360" t="n">
        <v>0</v>
      </c>
      <c r="Z361" s="360" t="n"/>
      <c r="AA361" s="360" t="n"/>
      <c r="AB361" s="360" t="n"/>
    </row>
    <row r="362">
      <c r="A362" s="360" t="n">
        <v>50</v>
      </c>
      <c r="B362" s="360" t="n">
        <v>0</v>
      </c>
      <c r="C362" s="360" t="n">
        <v>0</v>
      </c>
      <c r="D362" s="360" t="n">
        <v>1</v>
      </c>
      <c r="E362" s="360" t="n">
        <v>202</v>
      </c>
      <c r="F362" s="360">
        <f>ROUND(Source!P359,O362)</f>
        <v/>
      </c>
      <c r="G362" s="360" t="inlineStr">
        <is>
          <t>СтМатОб</t>
        </is>
      </c>
      <c r="H362" s="360" t="inlineStr">
        <is>
          <t>Стоимость материальных ресурсов (всего)</t>
        </is>
      </c>
      <c r="I362" s="360" t="n"/>
      <c r="J362" s="360" t="n"/>
      <c r="K362" s="360" t="n">
        <v>202</v>
      </c>
      <c r="L362" s="360" t="n">
        <v>2</v>
      </c>
      <c r="M362" s="360" t="n">
        <v>3</v>
      </c>
      <c r="N362" s="360" t="inlineStr"/>
      <c r="O362" s="360" t="n">
        <v>0</v>
      </c>
      <c r="P362" s="360" t="n"/>
      <c r="Q362" s="360" t="n"/>
      <c r="R362" s="360" t="n"/>
      <c r="S362" s="360" t="n"/>
      <c r="T362" s="360" t="n"/>
      <c r="U362" s="360" t="n"/>
      <c r="V362" s="360" t="n"/>
      <c r="W362" s="360" t="n">
        <v>0</v>
      </c>
      <c r="X362" s="360" t="n">
        <v>1</v>
      </c>
      <c r="Y362" s="360" t="n">
        <v>0</v>
      </c>
      <c r="Z362" s="360" t="n"/>
      <c r="AA362" s="360" t="n"/>
      <c r="AB362" s="360" t="n"/>
    </row>
    <row r="363">
      <c r="A363" s="360" t="n">
        <v>50</v>
      </c>
      <c r="B363" s="360" t="n">
        <v>0</v>
      </c>
      <c r="C363" s="360" t="n">
        <v>0</v>
      </c>
      <c r="D363" s="360" t="n">
        <v>1</v>
      </c>
      <c r="E363" s="360" t="n">
        <v>222</v>
      </c>
      <c r="F363" s="360">
        <f>ROUND(Source!AO359,O363)</f>
        <v/>
      </c>
      <c r="G363" s="360" t="inlineStr">
        <is>
          <t>СтМатОбЗак</t>
        </is>
      </c>
      <c r="H363" s="360" t="inlineStr">
        <is>
          <t>Стоимость материалов и оборудования заказчика</t>
        </is>
      </c>
      <c r="I363" s="360" t="n"/>
      <c r="J363" s="360" t="n"/>
      <c r="K363" s="360" t="n">
        <v>222</v>
      </c>
      <c r="L363" s="360" t="n">
        <v>3</v>
      </c>
      <c r="M363" s="360" t="n">
        <v>3</v>
      </c>
      <c r="N363" s="360" t="inlineStr"/>
      <c r="O363" s="360" t="n">
        <v>0</v>
      </c>
      <c r="P363" s="360" t="n"/>
      <c r="Q363" s="360" t="n"/>
      <c r="R363" s="360" t="n"/>
      <c r="S363" s="360" t="n"/>
      <c r="T363" s="360" t="n"/>
      <c r="U363" s="360" t="n"/>
      <c r="V363" s="360" t="n"/>
      <c r="W363" s="360" t="n">
        <v>0</v>
      </c>
      <c r="X363" s="360" t="n">
        <v>1</v>
      </c>
      <c r="Y363" s="360" t="n">
        <v>0</v>
      </c>
      <c r="Z363" s="360" t="n"/>
      <c r="AA363" s="360" t="n"/>
      <c r="AB363" s="360" t="n"/>
    </row>
    <row r="364">
      <c r="A364" s="360" t="n">
        <v>50</v>
      </c>
      <c r="B364" s="360" t="n">
        <v>0</v>
      </c>
      <c r="C364" s="360" t="n">
        <v>0</v>
      </c>
      <c r="D364" s="360" t="n">
        <v>1</v>
      </c>
      <c r="E364" s="360" t="n">
        <v>225</v>
      </c>
      <c r="F364" s="360">
        <f>ROUND(Source!AV359,O364)</f>
        <v/>
      </c>
      <c r="G364" s="360" t="inlineStr">
        <is>
          <t>СтМатОбПод</t>
        </is>
      </c>
      <c r="H364" s="360" t="inlineStr">
        <is>
          <t>Стоимость материалов и оборудования подрядчика</t>
        </is>
      </c>
      <c r="I364" s="360" t="n"/>
      <c r="J364" s="360" t="n"/>
      <c r="K364" s="360" t="n">
        <v>225</v>
      </c>
      <c r="L364" s="360" t="n">
        <v>4</v>
      </c>
      <c r="M364" s="360" t="n">
        <v>3</v>
      </c>
      <c r="N364" s="360" t="inlineStr"/>
      <c r="O364" s="360" t="n">
        <v>0</v>
      </c>
      <c r="P364" s="360" t="n"/>
      <c r="Q364" s="360" t="n"/>
      <c r="R364" s="360" t="n"/>
      <c r="S364" s="360" t="n"/>
      <c r="T364" s="360" t="n"/>
      <c r="U364" s="360" t="n"/>
      <c r="V364" s="360" t="n"/>
      <c r="W364" s="360" t="n">
        <v>0</v>
      </c>
      <c r="X364" s="360" t="n">
        <v>1</v>
      </c>
      <c r="Y364" s="360" t="n">
        <v>0</v>
      </c>
      <c r="Z364" s="360" t="n"/>
      <c r="AA364" s="360" t="n"/>
      <c r="AB364" s="360" t="n"/>
    </row>
    <row r="365">
      <c r="A365" s="360" t="n">
        <v>50</v>
      </c>
      <c r="B365" s="360" t="n">
        <v>0</v>
      </c>
      <c r="C365" s="360" t="n">
        <v>0</v>
      </c>
      <c r="D365" s="360" t="n">
        <v>1</v>
      </c>
      <c r="E365" s="360" t="n">
        <v>226</v>
      </c>
      <c r="F365" s="360">
        <f>ROUND(Source!AW359,O365)</f>
        <v/>
      </c>
      <c r="G365" s="360" t="inlineStr">
        <is>
          <t>СтМат</t>
        </is>
      </c>
      <c r="H365" s="360" t="inlineStr">
        <is>
          <t>Стоимость материалов (всего)</t>
        </is>
      </c>
      <c r="I365" s="360" t="n"/>
      <c r="J365" s="360" t="n"/>
      <c r="K365" s="360" t="n">
        <v>226</v>
      </c>
      <c r="L365" s="360" t="n">
        <v>5</v>
      </c>
      <c r="M365" s="360" t="n">
        <v>3</v>
      </c>
      <c r="N365" s="360" t="inlineStr"/>
      <c r="O365" s="360" t="n">
        <v>0</v>
      </c>
      <c r="P365" s="360" t="n"/>
      <c r="Q365" s="360" t="n"/>
      <c r="R365" s="360" t="n"/>
      <c r="S365" s="360" t="n"/>
      <c r="T365" s="360" t="n"/>
      <c r="U365" s="360" t="n"/>
      <c r="V365" s="360" t="n"/>
      <c r="W365" s="360" t="n">
        <v>0</v>
      </c>
      <c r="X365" s="360" t="n">
        <v>1</v>
      </c>
      <c r="Y365" s="360" t="n">
        <v>0</v>
      </c>
      <c r="Z365" s="360" t="n"/>
      <c r="AA365" s="360" t="n"/>
      <c r="AB365" s="360" t="n"/>
    </row>
    <row r="366">
      <c r="A366" s="360" t="n">
        <v>50</v>
      </c>
      <c r="B366" s="360" t="n">
        <v>0</v>
      </c>
      <c r="C366" s="360" t="n">
        <v>0</v>
      </c>
      <c r="D366" s="360" t="n">
        <v>1</v>
      </c>
      <c r="E366" s="360" t="n">
        <v>227</v>
      </c>
      <c r="F366" s="360">
        <f>ROUND(Source!AX359,O366)</f>
        <v/>
      </c>
      <c r="G366" s="360" t="inlineStr">
        <is>
          <t>СтМатЗак</t>
        </is>
      </c>
      <c r="H366" s="360" t="inlineStr">
        <is>
          <t>Стоимость материалов заказчика</t>
        </is>
      </c>
      <c r="I366" s="360" t="n"/>
      <c r="J366" s="360" t="n"/>
      <c r="K366" s="360" t="n">
        <v>227</v>
      </c>
      <c r="L366" s="360" t="n">
        <v>6</v>
      </c>
      <c r="M366" s="360" t="n">
        <v>3</v>
      </c>
      <c r="N366" s="360" t="inlineStr"/>
      <c r="O366" s="360" t="n">
        <v>0</v>
      </c>
      <c r="P366" s="360" t="n"/>
      <c r="Q366" s="360" t="n"/>
      <c r="R366" s="360" t="n"/>
      <c r="S366" s="360" t="n"/>
      <c r="T366" s="360" t="n"/>
      <c r="U366" s="360" t="n"/>
      <c r="V366" s="360" t="n"/>
      <c r="W366" s="360" t="n">
        <v>0</v>
      </c>
      <c r="X366" s="360" t="n">
        <v>1</v>
      </c>
      <c r="Y366" s="360" t="n">
        <v>0</v>
      </c>
      <c r="Z366" s="360" t="n"/>
      <c r="AA366" s="360" t="n"/>
      <c r="AB366" s="360" t="n"/>
    </row>
    <row r="367">
      <c r="A367" s="360" t="n">
        <v>50</v>
      </c>
      <c r="B367" s="360" t="n">
        <v>0</v>
      </c>
      <c r="C367" s="360" t="n">
        <v>0</v>
      </c>
      <c r="D367" s="360" t="n">
        <v>1</v>
      </c>
      <c r="E367" s="360" t="n">
        <v>228</v>
      </c>
      <c r="F367" s="360">
        <f>ROUND(Source!AY359,O367)</f>
        <v/>
      </c>
      <c r="G367" s="360" t="inlineStr">
        <is>
          <t>СтМатПод</t>
        </is>
      </c>
      <c r="H367" s="360" t="inlineStr">
        <is>
          <t>Стоимость материалов подрядчика</t>
        </is>
      </c>
      <c r="I367" s="360" t="n"/>
      <c r="J367" s="360" t="n"/>
      <c r="K367" s="360" t="n">
        <v>228</v>
      </c>
      <c r="L367" s="360" t="n">
        <v>7</v>
      </c>
      <c r="M367" s="360" t="n">
        <v>3</v>
      </c>
      <c r="N367" s="360" t="inlineStr"/>
      <c r="O367" s="360" t="n">
        <v>0</v>
      </c>
      <c r="P367" s="360" t="n"/>
      <c r="Q367" s="360" t="n"/>
      <c r="R367" s="360" t="n"/>
      <c r="S367" s="360" t="n"/>
      <c r="T367" s="360" t="n"/>
      <c r="U367" s="360" t="n"/>
      <c r="V367" s="360" t="n"/>
      <c r="W367" s="360" t="n">
        <v>0</v>
      </c>
      <c r="X367" s="360" t="n">
        <v>1</v>
      </c>
      <c r="Y367" s="360" t="n">
        <v>0</v>
      </c>
      <c r="Z367" s="360" t="n"/>
      <c r="AA367" s="360" t="n"/>
      <c r="AB367" s="360" t="n"/>
    </row>
    <row r="368">
      <c r="A368" s="360" t="n">
        <v>50</v>
      </c>
      <c r="B368" s="360" t="n">
        <v>0</v>
      </c>
      <c r="C368" s="360" t="n">
        <v>0</v>
      </c>
      <c r="D368" s="360" t="n">
        <v>1</v>
      </c>
      <c r="E368" s="360" t="n">
        <v>216</v>
      </c>
      <c r="F368" s="360">
        <f>ROUND(Source!AP359,O368)</f>
        <v/>
      </c>
      <c r="G368" s="360" t="inlineStr">
        <is>
          <t>Оборуд</t>
        </is>
      </c>
      <c r="H368" s="360" t="inlineStr">
        <is>
          <t>Стоимость оборудования (всего)</t>
        </is>
      </c>
      <c r="I368" s="360" t="n"/>
      <c r="J368" s="360" t="n"/>
      <c r="K368" s="360" t="n">
        <v>216</v>
      </c>
      <c r="L368" s="360" t="n">
        <v>8</v>
      </c>
      <c r="M368" s="360" t="n">
        <v>3</v>
      </c>
      <c r="N368" s="360" t="inlineStr"/>
      <c r="O368" s="360" t="n">
        <v>0</v>
      </c>
      <c r="P368" s="360" t="n"/>
      <c r="Q368" s="360" t="n"/>
      <c r="R368" s="360" t="n"/>
      <c r="S368" s="360" t="n"/>
      <c r="T368" s="360" t="n"/>
      <c r="U368" s="360" t="n"/>
      <c r="V368" s="360" t="n"/>
      <c r="W368" s="360" t="n">
        <v>0</v>
      </c>
      <c r="X368" s="360" t="n">
        <v>1</v>
      </c>
      <c r="Y368" s="360" t="n">
        <v>0</v>
      </c>
      <c r="Z368" s="360" t="n"/>
      <c r="AA368" s="360" t="n"/>
      <c r="AB368" s="360" t="n"/>
    </row>
    <row r="369">
      <c r="A369" s="360" t="n">
        <v>50</v>
      </c>
      <c r="B369" s="360" t="n">
        <v>0</v>
      </c>
      <c r="C369" s="360" t="n">
        <v>0</v>
      </c>
      <c r="D369" s="360" t="n">
        <v>1</v>
      </c>
      <c r="E369" s="360" t="n">
        <v>223</v>
      </c>
      <c r="F369" s="360">
        <f>ROUND(Source!AQ359,O369)</f>
        <v/>
      </c>
      <c r="G369" s="360" t="inlineStr">
        <is>
          <t>ОборудЗак</t>
        </is>
      </c>
      <c r="H369" s="360" t="inlineStr">
        <is>
          <t>Стоимость оборудования заказчика</t>
        </is>
      </c>
      <c r="I369" s="360" t="n"/>
      <c r="J369" s="360" t="n"/>
      <c r="K369" s="360" t="n">
        <v>223</v>
      </c>
      <c r="L369" s="360" t="n">
        <v>9</v>
      </c>
      <c r="M369" s="360" t="n">
        <v>3</v>
      </c>
      <c r="N369" s="360" t="inlineStr"/>
      <c r="O369" s="360" t="n">
        <v>0</v>
      </c>
      <c r="P369" s="360" t="n"/>
      <c r="Q369" s="360" t="n"/>
      <c r="R369" s="360" t="n"/>
      <c r="S369" s="360" t="n"/>
      <c r="T369" s="360" t="n"/>
      <c r="U369" s="360" t="n"/>
      <c r="V369" s="360" t="n"/>
      <c r="W369" s="360" t="n">
        <v>0</v>
      </c>
      <c r="X369" s="360" t="n">
        <v>1</v>
      </c>
      <c r="Y369" s="360" t="n">
        <v>0</v>
      </c>
      <c r="Z369" s="360" t="n"/>
      <c r="AA369" s="360" t="n"/>
      <c r="AB369" s="360" t="n"/>
    </row>
    <row r="370">
      <c r="A370" s="360" t="n">
        <v>50</v>
      </c>
      <c r="B370" s="360" t="n">
        <v>0</v>
      </c>
      <c r="C370" s="360" t="n">
        <v>0</v>
      </c>
      <c r="D370" s="360" t="n">
        <v>1</v>
      </c>
      <c r="E370" s="360" t="n">
        <v>229</v>
      </c>
      <c r="F370" s="360">
        <f>ROUND(Source!AZ359,O370)</f>
        <v/>
      </c>
      <c r="G370" s="360" t="inlineStr">
        <is>
          <t>ОборудПод</t>
        </is>
      </c>
      <c r="H370" s="360" t="inlineStr">
        <is>
          <t>Стоимость оборудования подрядчика</t>
        </is>
      </c>
      <c r="I370" s="360" t="n"/>
      <c r="J370" s="360" t="n"/>
      <c r="K370" s="360" t="n">
        <v>229</v>
      </c>
      <c r="L370" s="360" t="n">
        <v>10</v>
      </c>
      <c r="M370" s="360" t="n">
        <v>3</v>
      </c>
      <c r="N370" s="360" t="inlineStr"/>
      <c r="O370" s="360" t="n">
        <v>0</v>
      </c>
      <c r="P370" s="360" t="n"/>
      <c r="Q370" s="360" t="n"/>
      <c r="R370" s="360" t="n"/>
      <c r="S370" s="360" t="n"/>
      <c r="T370" s="360" t="n"/>
      <c r="U370" s="360" t="n"/>
      <c r="V370" s="360" t="n"/>
      <c r="W370" s="360" t="n">
        <v>0</v>
      </c>
      <c r="X370" s="360" t="n">
        <v>1</v>
      </c>
      <c r="Y370" s="360" t="n">
        <v>0</v>
      </c>
      <c r="Z370" s="360" t="n"/>
      <c r="AA370" s="360" t="n"/>
      <c r="AB370" s="360" t="n"/>
    </row>
    <row r="371">
      <c r="A371" s="360" t="n">
        <v>50</v>
      </c>
      <c r="B371" s="360" t="n">
        <v>0</v>
      </c>
      <c r="C371" s="360" t="n">
        <v>0</v>
      </c>
      <c r="D371" s="360" t="n">
        <v>1</v>
      </c>
      <c r="E371" s="360" t="n">
        <v>203</v>
      </c>
      <c r="F371" s="360">
        <f>ROUND(Source!Q359,O371)</f>
        <v/>
      </c>
      <c r="G371" s="360" t="inlineStr">
        <is>
          <t>ЭММ</t>
        </is>
      </c>
      <c r="H371" s="360" t="inlineStr">
        <is>
          <t>Эксплуатация машин</t>
        </is>
      </c>
      <c r="I371" s="360" t="n"/>
      <c r="J371" s="360" t="n"/>
      <c r="K371" s="360" t="n">
        <v>203</v>
      </c>
      <c r="L371" s="360" t="n">
        <v>11</v>
      </c>
      <c r="M371" s="360" t="n">
        <v>3</v>
      </c>
      <c r="N371" s="360" t="inlineStr"/>
      <c r="O371" s="360" t="n">
        <v>0</v>
      </c>
      <c r="P371" s="360" t="n"/>
      <c r="Q371" s="360" t="n"/>
      <c r="R371" s="360" t="n"/>
      <c r="S371" s="360" t="n"/>
      <c r="T371" s="360" t="n"/>
      <c r="U371" s="360" t="n"/>
      <c r="V371" s="360" t="n"/>
      <c r="W371" s="360" t="n">
        <v>0</v>
      </c>
      <c r="X371" s="360" t="n">
        <v>1</v>
      </c>
      <c r="Y371" s="360" t="n">
        <v>0</v>
      </c>
      <c r="Z371" s="360" t="n"/>
      <c r="AA371" s="360" t="n"/>
      <c r="AB371" s="360" t="n"/>
    </row>
    <row r="372">
      <c r="A372" s="360" t="n">
        <v>50</v>
      </c>
      <c r="B372" s="360" t="n">
        <v>0</v>
      </c>
      <c r="C372" s="360" t="n">
        <v>0</v>
      </c>
      <c r="D372" s="360" t="n">
        <v>1</v>
      </c>
      <c r="E372" s="360" t="n">
        <v>231</v>
      </c>
      <c r="F372" s="360">
        <f>ROUND(Source!BB359,O372)</f>
        <v/>
      </c>
      <c r="G372" s="360" t="inlineStr">
        <is>
          <t>ЭММсНРиСП</t>
        </is>
      </c>
      <c r="H372" s="360" t="inlineStr">
        <is>
          <t>Эксплуатация машин по ТСН-2001.16</t>
        </is>
      </c>
      <c r="I372" s="360" t="n"/>
      <c r="J372" s="360" t="n"/>
      <c r="K372" s="360" t="n">
        <v>231</v>
      </c>
      <c r="L372" s="360" t="n">
        <v>12</v>
      </c>
      <c r="M372" s="360" t="n">
        <v>3</v>
      </c>
      <c r="N372" s="360" t="inlineStr"/>
      <c r="O372" s="360" t="n">
        <v>0</v>
      </c>
      <c r="P372" s="360" t="n"/>
      <c r="Q372" s="360" t="n"/>
      <c r="R372" s="360" t="n"/>
      <c r="S372" s="360" t="n"/>
      <c r="T372" s="360" t="n"/>
      <c r="U372" s="360" t="n"/>
      <c r="V372" s="360" t="n"/>
      <c r="W372" s="360" t="n">
        <v>0</v>
      </c>
      <c r="X372" s="360" t="n">
        <v>1</v>
      </c>
      <c r="Y372" s="360" t="n">
        <v>0</v>
      </c>
      <c r="Z372" s="360" t="n"/>
      <c r="AA372" s="360" t="n"/>
      <c r="AB372" s="360" t="n"/>
    </row>
    <row r="373">
      <c r="A373" s="360" t="n">
        <v>50</v>
      </c>
      <c r="B373" s="360" t="n">
        <v>0</v>
      </c>
      <c r="C373" s="360" t="n">
        <v>0</v>
      </c>
      <c r="D373" s="360" t="n">
        <v>1</v>
      </c>
      <c r="E373" s="360" t="n">
        <v>204</v>
      </c>
      <c r="F373" s="360">
        <f>ROUND(Source!R359,O373)</f>
        <v/>
      </c>
      <c r="G373" s="360" t="inlineStr">
        <is>
          <t>ЗПМ</t>
        </is>
      </c>
      <c r="H373" s="360" t="inlineStr">
        <is>
          <t>ЗП машинистов</t>
        </is>
      </c>
      <c r="I373" s="360" t="n"/>
      <c r="J373" s="360" t="n"/>
      <c r="K373" s="360" t="n">
        <v>204</v>
      </c>
      <c r="L373" s="360" t="n">
        <v>13</v>
      </c>
      <c r="M373" s="360" t="n">
        <v>3</v>
      </c>
      <c r="N373" s="360" t="inlineStr"/>
      <c r="O373" s="360" t="n">
        <v>0</v>
      </c>
      <c r="P373" s="360" t="n"/>
      <c r="Q373" s="360" t="n"/>
      <c r="R373" s="360" t="n"/>
      <c r="S373" s="360" t="n"/>
      <c r="T373" s="360" t="n"/>
      <c r="U373" s="360" t="n"/>
      <c r="V373" s="360" t="n"/>
      <c r="W373" s="360" t="n">
        <v>0</v>
      </c>
      <c r="X373" s="360" t="n">
        <v>1</v>
      </c>
      <c r="Y373" s="360" t="n">
        <v>0</v>
      </c>
      <c r="Z373" s="360" t="n"/>
      <c r="AA373" s="360" t="n"/>
      <c r="AB373" s="360" t="n"/>
    </row>
    <row r="374">
      <c r="A374" s="360" t="n">
        <v>50</v>
      </c>
      <c r="B374" s="360" t="n">
        <v>0</v>
      </c>
      <c r="C374" s="360" t="n">
        <v>0</v>
      </c>
      <c r="D374" s="360" t="n">
        <v>1</v>
      </c>
      <c r="E374" s="360" t="n">
        <v>205</v>
      </c>
      <c r="F374" s="360">
        <f>ROUND(Source!S359,O374)</f>
        <v/>
      </c>
      <c r="G374" s="360" t="inlineStr">
        <is>
          <t>ОЗП</t>
        </is>
      </c>
      <c r="H374" s="360" t="inlineStr">
        <is>
          <t>Основная ЗП рабочих</t>
        </is>
      </c>
      <c r="I374" s="360" t="n"/>
      <c r="J374" s="360" t="n"/>
      <c r="K374" s="360" t="n">
        <v>205</v>
      </c>
      <c r="L374" s="360" t="n">
        <v>14</v>
      </c>
      <c r="M374" s="360" t="n">
        <v>3</v>
      </c>
      <c r="N374" s="360" t="inlineStr"/>
      <c r="O374" s="360" t="n">
        <v>0</v>
      </c>
      <c r="P374" s="360" t="n"/>
      <c r="Q374" s="360" t="n"/>
      <c r="R374" s="360" t="n"/>
      <c r="S374" s="360" t="n"/>
      <c r="T374" s="360" t="n"/>
      <c r="U374" s="360" t="n"/>
      <c r="V374" s="360" t="n"/>
      <c r="W374" s="360" t="n">
        <v>0</v>
      </c>
      <c r="X374" s="360" t="n">
        <v>1</v>
      </c>
      <c r="Y374" s="360" t="n">
        <v>0</v>
      </c>
      <c r="Z374" s="360" t="n"/>
      <c r="AA374" s="360" t="n"/>
      <c r="AB374" s="360" t="n"/>
    </row>
    <row r="375">
      <c r="A375" s="360" t="n">
        <v>50</v>
      </c>
      <c r="B375" s="360" t="n">
        <v>0</v>
      </c>
      <c r="C375" s="360" t="n">
        <v>0</v>
      </c>
      <c r="D375" s="360" t="n">
        <v>1</v>
      </c>
      <c r="E375" s="360" t="n">
        <v>232</v>
      </c>
      <c r="F375" s="360">
        <f>ROUND(Source!BC359,O375)</f>
        <v/>
      </c>
      <c r="G375" s="360" t="inlineStr">
        <is>
          <t>ОЗПсНРиСП</t>
        </is>
      </c>
      <c r="H375" s="360" t="inlineStr">
        <is>
          <t>Основная ЗП рабочих по ТСН-2001.16</t>
        </is>
      </c>
      <c r="I375" s="360" t="n"/>
      <c r="J375" s="360" t="n"/>
      <c r="K375" s="360" t="n">
        <v>232</v>
      </c>
      <c r="L375" s="360" t="n">
        <v>15</v>
      </c>
      <c r="M375" s="360" t="n">
        <v>3</v>
      </c>
      <c r="N375" s="360" t="inlineStr"/>
      <c r="O375" s="360" t="n">
        <v>0</v>
      </c>
      <c r="P375" s="360" t="n"/>
      <c r="Q375" s="360" t="n"/>
      <c r="R375" s="360" t="n"/>
      <c r="S375" s="360" t="n"/>
      <c r="T375" s="360" t="n"/>
      <c r="U375" s="360" t="n"/>
      <c r="V375" s="360" t="n"/>
      <c r="W375" s="360" t="n">
        <v>0</v>
      </c>
      <c r="X375" s="360" t="n">
        <v>1</v>
      </c>
      <c r="Y375" s="360" t="n">
        <v>0</v>
      </c>
      <c r="Z375" s="360" t="n"/>
      <c r="AA375" s="360" t="n"/>
      <c r="AB375" s="360" t="n"/>
    </row>
    <row r="376">
      <c r="A376" s="360" t="n">
        <v>50</v>
      </c>
      <c r="B376" s="360" t="n">
        <v>0</v>
      </c>
      <c r="C376" s="360" t="n">
        <v>0</v>
      </c>
      <c r="D376" s="360" t="n">
        <v>1</v>
      </c>
      <c r="E376" s="360" t="n">
        <v>214</v>
      </c>
      <c r="F376" s="360">
        <f>ROUND(Source!AS359,O376)</f>
        <v/>
      </c>
      <c r="G376" s="360" t="inlineStr">
        <is>
          <t>Строит</t>
        </is>
      </c>
      <c r="H376" s="360" t="inlineStr">
        <is>
          <t>Строительные работы с НР и СП</t>
        </is>
      </c>
      <c r="I376" s="360" t="n"/>
      <c r="J376" s="360" t="n"/>
      <c r="K376" s="360" t="n">
        <v>214</v>
      </c>
      <c r="L376" s="360" t="n">
        <v>16</v>
      </c>
      <c r="M376" s="360" t="n">
        <v>3</v>
      </c>
      <c r="N376" s="360" t="inlineStr"/>
      <c r="O376" s="360" t="n">
        <v>0</v>
      </c>
      <c r="P376" s="360" t="n"/>
      <c r="Q376" s="360" t="n"/>
      <c r="R376" s="360" t="n"/>
      <c r="S376" s="360" t="n"/>
      <c r="T376" s="360" t="n"/>
      <c r="U376" s="360" t="n"/>
      <c r="V376" s="360" t="n"/>
      <c r="W376" s="360" t="n">
        <v>0</v>
      </c>
      <c r="X376" s="360" t="n">
        <v>1</v>
      </c>
      <c r="Y376" s="360" t="n">
        <v>0</v>
      </c>
      <c r="Z376" s="360" t="n"/>
      <c r="AA376" s="360" t="n"/>
      <c r="AB376" s="360" t="n"/>
    </row>
    <row r="377">
      <c r="A377" s="360" t="n">
        <v>50</v>
      </c>
      <c r="B377" s="360" t="n">
        <v>0</v>
      </c>
      <c r="C377" s="360" t="n">
        <v>0</v>
      </c>
      <c r="D377" s="360" t="n">
        <v>1</v>
      </c>
      <c r="E377" s="360" t="n">
        <v>215</v>
      </c>
      <c r="F377" s="360">
        <f>ROUND(Source!AT359,O377)</f>
        <v/>
      </c>
      <c r="G377" s="360" t="inlineStr">
        <is>
          <t>Монтаж</t>
        </is>
      </c>
      <c r="H377" s="360" t="inlineStr">
        <is>
          <t>Монтажные работы с НР и СП</t>
        </is>
      </c>
      <c r="I377" s="360" t="n"/>
      <c r="J377" s="360" t="n"/>
      <c r="K377" s="360" t="n">
        <v>215</v>
      </c>
      <c r="L377" s="360" t="n">
        <v>17</v>
      </c>
      <c r="M377" s="360" t="n">
        <v>3</v>
      </c>
      <c r="N377" s="360" t="inlineStr"/>
      <c r="O377" s="360" t="n">
        <v>0</v>
      </c>
      <c r="P377" s="360" t="n"/>
      <c r="Q377" s="360" t="n"/>
      <c r="R377" s="360" t="n"/>
      <c r="S377" s="360" t="n"/>
      <c r="T377" s="360" t="n"/>
      <c r="U377" s="360" t="n"/>
      <c r="V377" s="360" t="n"/>
      <c r="W377" s="360" t="n">
        <v>0</v>
      </c>
      <c r="X377" s="360" t="n">
        <v>1</v>
      </c>
      <c r="Y377" s="360" t="n">
        <v>0</v>
      </c>
      <c r="Z377" s="360" t="n"/>
      <c r="AA377" s="360" t="n"/>
      <c r="AB377" s="360" t="n"/>
    </row>
    <row r="378">
      <c r="A378" s="360" t="n">
        <v>50</v>
      </c>
      <c r="B378" s="360" t="n">
        <v>0</v>
      </c>
      <c r="C378" s="360" t="n">
        <v>0</v>
      </c>
      <c r="D378" s="360" t="n">
        <v>1</v>
      </c>
      <c r="E378" s="360" t="n">
        <v>217</v>
      </c>
      <c r="F378" s="360">
        <f>ROUND(Source!AU359,O378)</f>
        <v/>
      </c>
      <c r="G378" s="360" t="inlineStr">
        <is>
          <t>Прочие</t>
        </is>
      </c>
      <c r="H378" s="360" t="inlineStr">
        <is>
          <t>Прочие работы с НР и СП</t>
        </is>
      </c>
      <c r="I378" s="360" t="n"/>
      <c r="J378" s="360" t="n"/>
      <c r="K378" s="360" t="n">
        <v>217</v>
      </c>
      <c r="L378" s="360" t="n">
        <v>18</v>
      </c>
      <c r="M378" s="360" t="n">
        <v>3</v>
      </c>
      <c r="N378" s="360" t="inlineStr"/>
      <c r="O378" s="360" t="n">
        <v>0</v>
      </c>
      <c r="P378" s="360" t="n"/>
      <c r="Q378" s="360" t="n"/>
      <c r="R378" s="360" t="n"/>
      <c r="S378" s="360" t="n"/>
      <c r="T378" s="360" t="n"/>
      <c r="U378" s="360" t="n"/>
      <c r="V378" s="360" t="n"/>
      <c r="W378" s="360" t="n">
        <v>0</v>
      </c>
      <c r="X378" s="360" t="n">
        <v>1</v>
      </c>
      <c r="Y378" s="360" t="n">
        <v>0</v>
      </c>
      <c r="Z378" s="360" t="n"/>
      <c r="AA378" s="360" t="n"/>
      <c r="AB378" s="360" t="n"/>
    </row>
    <row r="379">
      <c r="A379" s="360" t="n">
        <v>50</v>
      </c>
      <c r="B379" s="360" t="n">
        <v>0</v>
      </c>
      <c r="C379" s="360" t="n">
        <v>0</v>
      </c>
      <c r="D379" s="360" t="n">
        <v>1</v>
      </c>
      <c r="E379" s="360" t="n">
        <v>230</v>
      </c>
      <c r="F379" s="360">
        <f>ROUND(Source!BA359,O379)</f>
        <v/>
      </c>
      <c r="G379" s="360" t="inlineStr">
        <is>
          <t>ПрочиеЗатр</t>
        </is>
      </c>
      <c r="H379" s="360" t="inlineStr">
        <is>
          <t>Прочие затраты по ТСН-2001.16</t>
        </is>
      </c>
      <c r="I379" s="360" t="n"/>
      <c r="J379" s="360" t="n"/>
      <c r="K379" s="360" t="n">
        <v>230</v>
      </c>
      <c r="L379" s="360" t="n">
        <v>19</v>
      </c>
      <c r="M379" s="360" t="n">
        <v>3</v>
      </c>
      <c r="N379" s="360" t="inlineStr"/>
      <c r="O379" s="360" t="n">
        <v>0</v>
      </c>
      <c r="P379" s="360" t="n"/>
      <c r="Q379" s="360" t="n"/>
      <c r="R379" s="360" t="n"/>
      <c r="S379" s="360" t="n"/>
      <c r="T379" s="360" t="n"/>
      <c r="U379" s="360" t="n"/>
      <c r="V379" s="360" t="n"/>
      <c r="W379" s="360" t="n">
        <v>0</v>
      </c>
      <c r="X379" s="360" t="n">
        <v>1</v>
      </c>
      <c r="Y379" s="360" t="n">
        <v>0</v>
      </c>
      <c r="Z379" s="360" t="n"/>
      <c r="AA379" s="360" t="n"/>
      <c r="AB379" s="360" t="n"/>
    </row>
    <row r="380">
      <c r="A380" s="360" t="n">
        <v>50</v>
      </c>
      <c r="B380" s="360" t="n">
        <v>0</v>
      </c>
      <c r="C380" s="360" t="n">
        <v>0</v>
      </c>
      <c r="D380" s="360" t="n">
        <v>1</v>
      </c>
      <c r="E380" s="360" t="n">
        <v>206</v>
      </c>
      <c r="F380" s="360">
        <f>ROUND(Source!T359,O380)</f>
        <v/>
      </c>
      <c r="G380" s="360" t="inlineStr">
        <is>
          <t>ВозврМат</t>
        </is>
      </c>
      <c r="H380" s="360" t="inlineStr">
        <is>
          <t>Возврат материалов</t>
        </is>
      </c>
      <c r="I380" s="360" t="n"/>
      <c r="J380" s="360" t="n"/>
      <c r="K380" s="360" t="n">
        <v>206</v>
      </c>
      <c r="L380" s="360" t="n">
        <v>20</v>
      </c>
      <c r="M380" s="360" t="n">
        <v>3</v>
      </c>
      <c r="N380" s="360" t="inlineStr"/>
      <c r="O380" s="360" t="n">
        <v>0</v>
      </c>
      <c r="P380" s="360" t="n"/>
      <c r="Q380" s="360" t="n"/>
      <c r="R380" s="360" t="n"/>
      <c r="S380" s="360" t="n"/>
      <c r="T380" s="360" t="n"/>
      <c r="U380" s="360" t="n"/>
      <c r="V380" s="360" t="n"/>
      <c r="W380" s="360" t="n">
        <v>0</v>
      </c>
      <c r="X380" s="360" t="n">
        <v>1</v>
      </c>
      <c r="Y380" s="360" t="n">
        <v>0</v>
      </c>
      <c r="Z380" s="360" t="n"/>
      <c r="AA380" s="360" t="n"/>
      <c r="AB380" s="360" t="n"/>
    </row>
    <row r="381">
      <c r="A381" s="360" t="n">
        <v>50</v>
      </c>
      <c r="B381" s="360" t="n">
        <v>0</v>
      </c>
      <c r="C381" s="360" t="n">
        <v>0</v>
      </c>
      <c r="D381" s="360" t="n">
        <v>1</v>
      </c>
      <c r="E381" s="360" t="n">
        <v>207</v>
      </c>
      <c r="F381" s="360">
        <f>ROUND(Source!U359,O381)</f>
        <v/>
      </c>
      <c r="G381" s="360" t="inlineStr">
        <is>
          <t>ТрудСтр</t>
        </is>
      </c>
      <c r="H381" s="360" t="inlineStr">
        <is>
          <t>Трудозатраты строителей</t>
        </is>
      </c>
      <c r="I381" s="360" t="n"/>
      <c r="J381" s="360" t="n"/>
      <c r="K381" s="360" t="n">
        <v>207</v>
      </c>
      <c r="L381" s="360" t="n">
        <v>21</v>
      </c>
      <c r="M381" s="360" t="n">
        <v>3</v>
      </c>
      <c r="N381" s="360" t="inlineStr"/>
      <c r="O381" s="360" t="n">
        <v>7</v>
      </c>
      <c r="P381" s="360" t="n"/>
      <c r="Q381" s="360" t="n"/>
      <c r="R381" s="360" t="n"/>
      <c r="S381" s="360" t="n"/>
      <c r="T381" s="360" t="n"/>
      <c r="U381" s="360" t="n"/>
      <c r="V381" s="360" t="n"/>
      <c r="W381" s="360" t="n">
        <v>0</v>
      </c>
      <c r="X381" s="360" t="n">
        <v>1</v>
      </c>
      <c r="Y381" s="360" t="n">
        <v>0</v>
      </c>
      <c r="Z381" s="360" t="n"/>
      <c r="AA381" s="360" t="n"/>
      <c r="AB381" s="360" t="n"/>
    </row>
    <row r="382">
      <c r="A382" s="360" t="n">
        <v>50</v>
      </c>
      <c r="B382" s="360" t="n">
        <v>0</v>
      </c>
      <c r="C382" s="360" t="n">
        <v>0</v>
      </c>
      <c r="D382" s="360" t="n">
        <v>1</v>
      </c>
      <c r="E382" s="360" t="n">
        <v>208</v>
      </c>
      <c r="F382" s="360">
        <f>ROUND(Source!V359,O382)</f>
        <v/>
      </c>
      <c r="G382" s="360" t="inlineStr">
        <is>
          <t>ТрудМаш</t>
        </is>
      </c>
      <c r="H382" s="360" t="inlineStr">
        <is>
          <t>Трудозатраты машинистов</t>
        </is>
      </c>
      <c r="I382" s="360" t="n"/>
      <c r="J382" s="360" t="n"/>
      <c r="K382" s="360" t="n">
        <v>208</v>
      </c>
      <c r="L382" s="360" t="n">
        <v>22</v>
      </c>
      <c r="M382" s="360" t="n">
        <v>3</v>
      </c>
      <c r="N382" s="360" t="inlineStr"/>
      <c r="O382" s="360" t="n">
        <v>7</v>
      </c>
      <c r="P382" s="360" t="n"/>
      <c r="Q382" s="360" t="n"/>
      <c r="R382" s="360" t="n"/>
      <c r="S382" s="360" t="n"/>
      <c r="T382" s="360" t="n"/>
      <c r="U382" s="360" t="n"/>
      <c r="V382" s="360" t="n"/>
      <c r="W382" s="360" t="n">
        <v>0</v>
      </c>
      <c r="X382" s="360" t="n">
        <v>1</v>
      </c>
      <c r="Y382" s="360" t="n">
        <v>0</v>
      </c>
      <c r="Z382" s="360" t="n"/>
      <c r="AA382" s="360" t="n"/>
      <c r="AB382" s="360" t="n"/>
    </row>
    <row r="383">
      <c r="A383" s="360" t="n">
        <v>50</v>
      </c>
      <c r="B383" s="360" t="n">
        <v>0</v>
      </c>
      <c r="C383" s="360" t="n">
        <v>0</v>
      </c>
      <c r="D383" s="360" t="n">
        <v>1</v>
      </c>
      <c r="E383" s="360" t="n">
        <v>209</v>
      </c>
      <c r="F383" s="360">
        <f>ROUND(Source!W359,O383)</f>
        <v/>
      </c>
      <c r="G383" s="360" t="inlineStr">
        <is>
          <t>ТранспМат</t>
        </is>
      </c>
      <c r="H383" s="360" t="inlineStr">
        <is>
          <t>Транспорт материалов</t>
        </is>
      </c>
      <c r="I383" s="360" t="n"/>
      <c r="J383" s="360" t="n"/>
      <c r="K383" s="360" t="n">
        <v>209</v>
      </c>
      <c r="L383" s="360" t="n">
        <v>23</v>
      </c>
      <c r="M383" s="360" t="n">
        <v>3</v>
      </c>
      <c r="N383" s="360" t="inlineStr"/>
      <c r="O383" s="360" t="n">
        <v>0</v>
      </c>
      <c r="P383" s="360" t="n"/>
      <c r="Q383" s="360" t="n"/>
      <c r="R383" s="360" t="n"/>
      <c r="S383" s="360" t="n"/>
      <c r="T383" s="360" t="n"/>
      <c r="U383" s="360" t="n"/>
      <c r="V383" s="360" t="n"/>
      <c r="W383" s="360" t="n">
        <v>0</v>
      </c>
      <c r="X383" s="360" t="n">
        <v>1</v>
      </c>
      <c r="Y383" s="360" t="n">
        <v>0</v>
      </c>
      <c r="Z383" s="360" t="n"/>
      <c r="AA383" s="360" t="n"/>
      <c r="AB383" s="360" t="n"/>
    </row>
    <row r="384">
      <c r="A384" s="360" t="n">
        <v>50</v>
      </c>
      <c r="B384" s="360" t="n">
        <v>0</v>
      </c>
      <c r="C384" s="360" t="n">
        <v>0</v>
      </c>
      <c r="D384" s="360" t="n">
        <v>1</v>
      </c>
      <c r="E384" s="360" t="n">
        <v>233</v>
      </c>
      <c r="F384" s="360">
        <f>ROUND(Source!BD359,O384)</f>
        <v/>
      </c>
      <c r="G384" s="360" t="inlineStr">
        <is>
          <t>Перевозка</t>
        </is>
      </c>
      <c r="H384" s="360" t="inlineStr">
        <is>
          <t>Перевозка грузов</t>
        </is>
      </c>
      <c r="I384" s="360" t="n"/>
      <c r="J384" s="360" t="n"/>
      <c r="K384" s="360" t="n">
        <v>233</v>
      </c>
      <c r="L384" s="360" t="n">
        <v>24</v>
      </c>
      <c r="M384" s="360" t="n">
        <v>3</v>
      </c>
      <c r="N384" s="360" t="inlineStr"/>
      <c r="O384" s="360" t="n">
        <v>0</v>
      </c>
      <c r="P384" s="360" t="n"/>
      <c r="Q384" s="360" t="n"/>
      <c r="R384" s="360" t="n"/>
      <c r="S384" s="360" t="n"/>
      <c r="T384" s="360" t="n"/>
      <c r="U384" s="360" t="n"/>
      <c r="V384" s="360" t="n"/>
      <c r="W384" s="360" t="n">
        <v>0</v>
      </c>
      <c r="X384" s="360" t="n">
        <v>1</v>
      </c>
      <c r="Y384" s="360" t="n">
        <v>0</v>
      </c>
      <c r="Z384" s="360" t="n"/>
      <c r="AA384" s="360" t="n"/>
      <c r="AB384" s="360" t="n"/>
    </row>
    <row r="385">
      <c r="A385" s="360" t="n">
        <v>50</v>
      </c>
      <c r="B385" s="360" t="n">
        <v>0</v>
      </c>
      <c r="C385" s="360" t="n">
        <v>0</v>
      </c>
      <c r="D385" s="360" t="n">
        <v>1</v>
      </c>
      <c r="E385" s="360" t="n">
        <v>210</v>
      </c>
      <c r="F385" s="360">
        <f>ROUND(Source!X359,O385)</f>
        <v/>
      </c>
      <c r="G385" s="360" t="inlineStr">
        <is>
          <t>НР</t>
        </is>
      </c>
      <c r="H385" s="360" t="inlineStr">
        <is>
          <t>Накладные расходы</t>
        </is>
      </c>
      <c r="I385" s="360" t="n"/>
      <c r="J385" s="360" t="n"/>
      <c r="K385" s="360" t="n">
        <v>210</v>
      </c>
      <c r="L385" s="360" t="n">
        <v>25</v>
      </c>
      <c r="M385" s="360" t="n">
        <v>3</v>
      </c>
      <c r="N385" s="360" t="inlineStr"/>
      <c r="O385" s="360" t="n">
        <v>0</v>
      </c>
      <c r="P385" s="360" t="n"/>
      <c r="Q385" s="360" t="n"/>
      <c r="R385" s="360" t="n"/>
      <c r="S385" s="360" t="n"/>
      <c r="T385" s="360" t="n"/>
      <c r="U385" s="360" t="n"/>
      <c r="V385" s="360" t="n"/>
      <c r="W385" s="360" t="n">
        <v>0</v>
      </c>
      <c r="X385" s="360" t="n">
        <v>1</v>
      </c>
      <c r="Y385" s="360" t="n">
        <v>0</v>
      </c>
      <c r="Z385" s="360" t="n"/>
      <c r="AA385" s="360" t="n"/>
      <c r="AB385" s="360" t="n"/>
    </row>
    <row r="386">
      <c r="A386" s="360" t="n">
        <v>50</v>
      </c>
      <c r="B386" s="360" t="n">
        <v>0</v>
      </c>
      <c r="C386" s="360" t="n">
        <v>0</v>
      </c>
      <c r="D386" s="360" t="n">
        <v>1</v>
      </c>
      <c r="E386" s="360" t="n">
        <v>211</v>
      </c>
      <c r="F386" s="360">
        <f>ROUND(Source!Y359,O386)</f>
        <v/>
      </c>
      <c r="G386" s="360" t="inlineStr">
        <is>
          <t>СмПриб</t>
        </is>
      </c>
      <c r="H386" s="360" t="inlineStr">
        <is>
          <t>Сметная прибыль</t>
        </is>
      </c>
      <c r="I386" s="360" t="n"/>
      <c r="J386" s="360" t="n"/>
      <c r="K386" s="360" t="n">
        <v>211</v>
      </c>
      <c r="L386" s="360" t="n">
        <v>26</v>
      </c>
      <c r="M386" s="360" t="n">
        <v>3</v>
      </c>
      <c r="N386" s="360" t="inlineStr"/>
      <c r="O386" s="360" t="n">
        <v>0</v>
      </c>
      <c r="P386" s="360" t="n"/>
      <c r="Q386" s="360" t="n"/>
      <c r="R386" s="360" t="n"/>
      <c r="S386" s="360" t="n"/>
      <c r="T386" s="360" t="n"/>
      <c r="U386" s="360" t="n"/>
      <c r="V386" s="360" t="n"/>
      <c r="W386" s="360" t="n">
        <v>0</v>
      </c>
      <c r="X386" s="360" t="n">
        <v>1</v>
      </c>
      <c r="Y386" s="360" t="n">
        <v>0</v>
      </c>
      <c r="Z386" s="360" t="n"/>
      <c r="AA386" s="360" t="n"/>
      <c r="AB386" s="360" t="n"/>
    </row>
    <row r="387">
      <c r="A387" s="360" t="n">
        <v>50</v>
      </c>
      <c r="B387" s="360" t="n">
        <v>0</v>
      </c>
      <c r="C387" s="360" t="n">
        <v>0</v>
      </c>
      <c r="D387" s="360" t="n">
        <v>1</v>
      </c>
      <c r="E387" s="360" t="n">
        <v>224</v>
      </c>
      <c r="F387" s="360">
        <f>ROUND(Source!AR359,O387)</f>
        <v/>
      </c>
      <c r="G387" s="360" t="inlineStr">
        <is>
          <t>Всего</t>
        </is>
      </c>
      <c r="H387" s="360" t="inlineStr">
        <is>
          <t>Всего с НР и СП</t>
        </is>
      </c>
      <c r="I387" s="360" t="n"/>
      <c r="J387" s="360" t="n"/>
      <c r="K387" s="360" t="n">
        <v>224</v>
      </c>
      <c r="L387" s="360" t="n">
        <v>27</v>
      </c>
      <c r="M387" s="360" t="n">
        <v>3</v>
      </c>
      <c r="N387" s="360" t="inlineStr"/>
      <c r="O387" s="360" t="n">
        <v>0</v>
      </c>
      <c r="P387" s="360" t="n"/>
      <c r="Q387" s="360" t="n"/>
      <c r="R387" s="360" t="n"/>
      <c r="S387" s="360" t="n"/>
      <c r="T387" s="360" t="n"/>
      <c r="U387" s="360" t="n"/>
      <c r="V387" s="360" t="n"/>
      <c r="W387" s="360" t="n">
        <v>0</v>
      </c>
      <c r="X387" s="360" t="n">
        <v>1</v>
      </c>
      <c r="Y387" s="360" t="n">
        <v>0</v>
      </c>
      <c r="Z387" s="360" t="n"/>
      <c r="AA387" s="360" t="n"/>
      <c r="AB387" s="360" t="n"/>
    </row>
    <row r="388">
      <c r="A388" s="360" t="n">
        <v>50</v>
      </c>
      <c r="B388" s="360" t="n">
        <v>0</v>
      </c>
      <c r="C388" s="360" t="n">
        <v>0</v>
      </c>
      <c r="D388" s="360" t="n">
        <v>2</v>
      </c>
      <c r="E388" s="360" t="n">
        <v>0</v>
      </c>
      <c r="F388" s="360">
        <f>ROUND(F387,O388)</f>
        <v/>
      </c>
      <c r="G388" s="360" t="inlineStr">
        <is>
          <t>и1</t>
        </is>
      </c>
      <c r="H388" s="360" t="inlineStr">
        <is>
          <t>Итого</t>
        </is>
      </c>
      <c r="I388" s="360" t="n"/>
      <c r="J388" s="360" t="n"/>
      <c r="K388" s="360" t="n">
        <v>212</v>
      </c>
      <c r="L388" s="360" t="n">
        <v>28</v>
      </c>
      <c r="M388" s="360" t="n">
        <v>0</v>
      </c>
      <c r="N388" s="360" t="inlineStr"/>
      <c r="O388" s="360" t="n">
        <v>0</v>
      </c>
      <c r="P388" s="360" t="n"/>
      <c r="Q388" s="360" t="n"/>
      <c r="R388" s="360" t="n"/>
      <c r="S388" s="360" t="n"/>
      <c r="T388" s="360" t="n"/>
      <c r="U388" s="360" t="n"/>
      <c r="V388" s="360" t="n"/>
      <c r="W388" s="360" t="n">
        <v>0</v>
      </c>
      <c r="X388" s="360" t="n">
        <v>1</v>
      </c>
      <c r="Y388" s="360" t="n">
        <v>0</v>
      </c>
      <c r="Z388" s="360" t="n"/>
      <c r="AA388" s="360" t="n"/>
      <c r="AB388" s="360" t="n"/>
    </row>
    <row r="389">
      <c r="A389" s="360" t="n">
        <v>50</v>
      </c>
      <c r="B389" s="360" t="n">
        <v>0</v>
      </c>
      <c r="C389" s="360" t="n">
        <v>0</v>
      </c>
      <c r="D389" s="360" t="n">
        <v>2</v>
      </c>
      <c r="E389" s="360" t="n">
        <v>0</v>
      </c>
      <c r="F389" s="360">
        <f>ROUND(F388*0.22,O389)</f>
        <v/>
      </c>
      <c r="G389" s="360" t="inlineStr">
        <is>
          <t>и2</t>
        </is>
      </c>
      <c r="H389" s="360" t="inlineStr">
        <is>
          <t>НДС 22%</t>
        </is>
      </c>
      <c r="I389" s="360" t="n"/>
      <c r="J389" s="360" t="n"/>
      <c r="K389" s="360" t="n">
        <v>212</v>
      </c>
      <c r="L389" s="360" t="n">
        <v>29</v>
      </c>
      <c r="M389" s="360" t="n">
        <v>0</v>
      </c>
      <c r="N389" s="360" t="inlineStr"/>
      <c r="O389" s="360" t="n">
        <v>0</v>
      </c>
      <c r="P389" s="360" t="n"/>
      <c r="Q389" s="360" t="n"/>
      <c r="R389" s="360" t="n"/>
      <c r="S389" s="360" t="n"/>
      <c r="T389" s="360" t="n"/>
      <c r="U389" s="360" t="n"/>
      <c r="V389" s="360" t="n"/>
      <c r="W389" s="360" t="n">
        <v>0</v>
      </c>
      <c r="X389" s="360" t="n">
        <v>1</v>
      </c>
      <c r="Y389" s="360" t="n">
        <v>0</v>
      </c>
      <c r="Z389" s="360" t="n"/>
      <c r="AA389" s="360" t="n"/>
      <c r="AB389" s="360" t="n"/>
    </row>
    <row r="390">
      <c r="A390" s="360" t="n">
        <v>50</v>
      </c>
      <c r="B390" s="360" t="n">
        <v>0</v>
      </c>
      <c r="C390" s="360" t="n">
        <v>0</v>
      </c>
      <c r="D390" s="360" t="n">
        <v>2</v>
      </c>
      <c r="E390" s="360" t="n">
        <v>213</v>
      </c>
      <c r="F390" s="360">
        <f>ROUND(F388+F389,O390)</f>
        <v/>
      </c>
      <c r="G390" s="360" t="inlineStr">
        <is>
          <t>и3</t>
        </is>
      </c>
      <c r="H390" s="360" t="inlineStr">
        <is>
          <t>Всего</t>
        </is>
      </c>
      <c r="I390" s="360" t="n"/>
      <c r="J390" s="360" t="n"/>
      <c r="K390" s="360" t="n">
        <v>212</v>
      </c>
      <c r="L390" s="360" t="n">
        <v>30</v>
      </c>
      <c r="M390" s="360" t="n">
        <v>0</v>
      </c>
      <c r="N390" s="360" t="inlineStr"/>
      <c r="O390" s="360" t="n">
        <v>0</v>
      </c>
      <c r="P390" s="360" t="n"/>
      <c r="Q390" s="360" t="n"/>
      <c r="R390" s="360" t="n"/>
      <c r="S390" s="360" t="n"/>
      <c r="T390" s="360" t="n"/>
      <c r="U390" s="360" t="n"/>
      <c r="V390" s="360" t="n"/>
      <c r="W390" s="360" t="n">
        <v>0</v>
      </c>
      <c r="X390" s="360" t="n">
        <v>1</v>
      </c>
      <c r="Y390" s="360" t="n">
        <v>0</v>
      </c>
      <c r="Z390" s="360" t="n"/>
      <c r="AA390" s="360" t="n"/>
      <c r="AB390" s="360" t="n"/>
    </row>
    <row r="392">
      <c r="A392" s="356" t="n">
        <v>3</v>
      </c>
      <c r="B392" s="356" t="n">
        <v>0</v>
      </c>
      <c r="C392" s="356" t="n"/>
      <c r="D392" s="356">
        <f>ROW(A403)</f>
        <v/>
      </c>
      <c r="E392" s="356" t="n"/>
      <c r="F392" s="356" t="inlineStr">
        <is>
          <t>Новая локальная смета</t>
        </is>
      </c>
      <c r="G392" s="356" t="inlineStr">
        <is>
          <t>Кооперативная, д.1</t>
        </is>
      </c>
      <c r="H392" s="356" t="inlineStr"/>
      <c r="I392" s="356" t="n">
        <v>0</v>
      </c>
      <c r="J392" s="356" t="inlineStr"/>
      <c r="K392" s="356" t="n">
        <v>0</v>
      </c>
      <c r="L392" s="356" t="inlineStr">
        <is>
          <t>Новая локальная смета</t>
        </is>
      </c>
      <c r="M392" s="356" t="inlineStr"/>
      <c r="N392" s="356" t="n"/>
      <c r="O392" s="356" t="n"/>
      <c r="P392" s="356" t="n"/>
      <c r="Q392" s="356" t="n"/>
      <c r="R392" s="356" t="n"/>
      <c r="S392" s="356" t="n">
        <v>0</v>
      </c>
      <c r="T392" s="356" t="n"/>
      <c r="U392" s="356" t="inlineStr"/>
      <c r="V392" s="356" t="n">
        <v>0</v>
      </c>
      <c r="W392" s="356" t="n"/>
      <c r="X392" s="356" t="n"/>
      <c r="Y392" s="356" t="n"/>
      <c r="Z392" s="356" t="n"/>
      <c r="AA392" s="356" t="n"/>
      <c r="AB392" s="356" t="inlineStr"/>
      <c r="AC392" s="356" t="inlineStr"/>
      <c r="AD392" s="356" t="inlineStr"/>
      <c r="AE392" s="356" t="inlineStr"/>
      <c r="AF392" s="356" t="inlineStr"/>
      <c r="AG392" s="356" t="inlineStr"/>
      <c r="AH392" s="356" t="n"/>
      <c r="AI392" s="356" t="n"/>
      <c r="AJ392" s="356" t="n"/>
      <c r="AK392" s="356" t="n"/>
      <c r="AL392" s="356" t="n"/>
      <c r="AM392" s="356" t="n"/>
      <c r="AN392" s="356" t="n"/>
      <c r="AO392" s="356" t="n"/>
      <c r="AP392" s="356" t="inlineStr"/>
      <c r="AQ392" s="356" t="inlineStr"/>
      <c r="AR392" s="356" t="inlineStr"/>
      <c r="AS392" s="356" t="n"/>
      <c r="AT392" s="356" t="n"/>
      <c r="AU392" s="356" t="n"/>
      <c r="AV392" s="356" t="n"/>
      <c r="AW392" s="356" t="n"/>
      <c r="AX392" s="356" t="n"/>
      <c r="AY392" s="356" t="n"/>
      <c r="AZ392" s="356" t="inlineStr"/>
      <c r="BA392" s="356" t="n"/>
      <c r="BB392" s="356" t="inlineStr"/>
      <c r="BC392" s="356" t="inlineStr"/>
      <c r="BD392" s="356" t="inlineStr"/>
      <c r="BE392" s="356" t="inlineStr"/>
      <c r="BF392" s="356" t="inlineStr"/>
      <c r="BG392" s="356" t="inlineStr"/>
      <c r="BH392" s="356" t="inlineStr"/>
      <c r="BI392" s="356" t="inlineStr"/>
      <c r="BJ392" s="356" t="inlineStr"/>
      <c r="BK392" s="356" t="inlineStr"/>
      <c r="BL392" s="356" t="inlineStr"/>
      <c r="BM392" s="356" t="inlineStr"/>
      <c r="BN392" s="356" t="inlineStr"/>
      <c r="BO392" s="356" t="inlineStr"/>
      <c r="BP392" s="356" t="inlineStr"/>
      <c r="BQ392" s="356" t="n"/>
      <c r="BR392" s="356" t="n"/>
      <c r="BS392" s="356" t="n"/>
      <c r="BT392" s="356" t="n"/>
      <c r="BU392" s="356" t="n"/>
      <c r="BV392" s="356" t="n"/>
      <c r="BW392" s="356" t="n"/>
      <c r="BX392" s="356" t="n">
        <v>0</v>
      </c>
      <c r="BY392" s="356" t="n"/>
      <c r="BZ392" s="356" t="n"/>
      <c r="CA392" s="356" t="n"/>
      <c r="CB392" s="356" t="n"/>
      <c r="CC392" s="356" t="n"/>
      <c r="CD392" s="356" t="n"/>
      <c r="CE392" s="356" t="n"/>
      <c r="CF392" s="356" t="n">
        <v>0</v>
      </c>
      <c r="CG392" s="356" t="n">
        <v>0</v>
      </c>
      <c r="CH392" s="356" t="n"/>
      <c r="CI392" s="356" t="inlineStr"/>
      <c r="CJ392" s="356" t="inlineStr"/>
      <c r="CK392" s="0" t="inlineStr"/>
      <c r="CL392" s="0" t="inlineStr"/>
      <c r="CM392" s="0" t="inlineStr"/>
      <c r="CN392" s="0" t="inlineStr"/>
      <c r="CO392" s="0" t="inlineStr"/>
      <c r="CP392" s="0" t="inlineStr"/>
      <c r="CQ392" s="0" t="inlineStr"/>
    </row>
    <row r="394">
      <c r="A394" s="358" t="n">
        <v>52</v>
      </c>
      <c r="B394" s="358">
        <f>B403</f>
        <v/>
      </c>
      <c r="C394" s="358">
        <f>C403</f>
        <v/>
      </c>
      <c r="D394" s="358">
        <f>D403</f>
        <v/>
      </c>
      <c r="E394" s="358">
        <f>E403</f>
        <v/>
      </c>
      <c r="F394" s="358">
        <f>F403</f>
        <v/>
      </c>
      <c r="G394" s="358">
        <f>G403</f>
        <v/>
      </c>
      <c r="H394" s="358" t="n"/>
      <c r="I394" s="358" t="n"/>
      <c r="J394" s="358" t="n"/>
      <c r="K394" s="358" t="n"/>
      <c r="L394" s="358" t="n"/>
      <c r="M394" s="358" t="n"/>
      <c r="N394" s="358" t="n"/>
      <c r="O394" s="358">
        <f>O403</f>
        <v/>
      </c>
      <c r="P394" s="358">
        <f>P403</f>
        <v/>
      </c>
      <c r="Q394" s="358">
        <f>Q403</f>
        <v/>
      </c>
      <c r="R394" s="358">
        <f>R403</f>
        <v/>
      </c>
      <c r="S394" s="358">
        <f>S403</f>
        <v/>
      </c>
      <c r="T394" s="358">
        <f>T403</f>
        <v/>
      </c>
      <c r="U394" s="358">
        <f>U403</f>
        <v/>
      </c>
      <c r="V394" s="358">
        <f>V403</f>
        <v/>
      </c>
      <c r="W394" s="358">
        <f>W403</f>
        <v/>
      </c>
      <c r="X394" s="358">
        <f>X403</f>
        <v/>
      </c>
      <c r="Y394" s="358">
        <f>Y403</f>
        <v/>
      </c>
      <c r="Z394" s="358">
        <f>Z403</f>
        <v/>
      </c>
      <c r="AA394" s="358">
        <f>AA403</f>
        <v/>
      </c>
      <c r="AB394" s="358">
        <f>AB403</f>
        <v/>
      </c>
      <c r="AC394" s="358">
        <f>AC403</f>
        <v/>
      </c>
      <c r="AD394" s="358">
        <f>AD403</f>
        <v/>
      </c>
      <c r="AE394" s="358">
        <f>AE403</f>
        <v/>
      </c>
      <c r="AF394" s="358">
        <f>AF403</f>
        <v/>
      </c>
      <c r="AG394" s="358">
        <f>AG403</f>
        <v/>
      </c>
      <c r="AH394" s="358">
        <f>AH403</f>
        <v/>
      </c>
      <c r="AI394" s="358">
        <f>AI403</f>
        <v/>
      </c>
      <c r="AJ394" s="358">
        <f>AJ403</f>
        <v/>
      </c>
      <c r="AK394" s="358">
        <f>AK403</f>
        <v/>
      </c>
      <c r="AL394" s="358">
        <f>AL403</f>
        <v/>
      </c>
      <c r="AM394" s="358">
        <f>AM403</f>
        <v/>
      </c>
      <c r="AN394" s="358">
        <f>AN403</f>
        <v/>
      </c>
      <c r="AO394" s="358">
        <f>AO403</f>
        <v/>
      </c>
      <c r="AP394" s="358">
        <f>AP403</f>
        <v/>
      </c>
      <c r="AQ394" s="358">
        <f>AQ403</f>
        <v/>
      </c>
      <c r="AR394" s="358">
        <f>AR403</f>
        <v/>
      </c>
      <c r="AS394" s="358">
        <f>AS403</f>
        <v/>
      </c>
      <c r="AT394" s="358">
        <f>AT403</f>
        <v/>
      </c>
      <c r="AU394" s="358">
        <f>AU403</f>
        <v/>
      </c>
      <c r="AV394" s="358">
        <f>AV403</f>
        <v/>
      </c>
      <c r="AW394" s="358">
        <f>AW403</f>
        <v/>
      </c>
      <c r="AX394" s="358">
        <f>AX403</f>
        <v/>
      </c>
      <c r="AY394" s="358">
        <f>AY403</f>
        <v/>
      </c>
      <c r="AZ394" s="358">
        <f>AZ403</f>
        <v/>
      </c>
      <c r="BA394" s="358">
        <f>BA403</f>
        <v/>
      </c>
      <c r="BB394" s="358">
        <f>BB403</f>
        <v/>
      </c>
      <c r="BC394" s="358">
        <f>BC403</f>
        <v/>
      </c>
      <c r="BD394" s="358">
        <f>BD403</f>
        <v/>
      </c>
      <c r="BE394" s="358">
        <f>BE403</f>
        <v/>
      </c>
      <c r="BF394" s="358">
        <f>BF403</f>
        <v/>
      </c>
      <c r="BG394" s="358">
        <f>BG403</f>
        <v/>
      </c>
      <c r="BH394" s="358">
        <f>BH403</f>
        <v/>
      </c>
      <c r="BI394" s="358">
        <f>BI403</f>
        <v/>
      </c>
      <c r="BJ394" s="358">
        <f>BJ403</f>
        <v/>
      </c>
      <c r="BK394" s="358">
        <f>BK403</f>
        <v/>
      </c>
      <c r="BL394" s="358">
        <f>BL403</f>
        <v/>
      </c>
      <c r="BM394" s="358">
        <f>BM403</f>
        <v/>
      </c>
      <c r="BN394" s="358">
        <f>BN403</f>
        <v/>
      </c>
      <c r="BO394" s="358">
        <f>BO403</f>
        <v/>
      </c>
      <c r="BP394" s="358">
        <f>BP403</f>
        <v/>
      </c>
      <c r="BQ394" s="358">
        <f>BQ403</f>
        <v/>
      </c>
      <c r="BR394" s="358">
        <f>BR403</f>
        <v/>
      </c>
      <c r="BS394" s="358">
        <f>BS403</f>
        <v/>
      </c>
      <c r="BT394" s="358">
        <f>BT403</f>
        <v/>
      </c>
      <c r="BU394" s="358">
        <f>BU403</f>
        <v/>
      </c>
      <c r="BV394" s="358">
        <f>BV403</f>
        <v/>
      </c>
      <c r="BW394" s="358">
        <f>BW403</f>
        <v/>
      </c>
      <c r="BX394" s="358">
        <f>BX403</f>
        <v/>
      </c>
      <c r="BY394" s="358">
        <f>BY403</f>
        <v/>
      </c>
      <c r="BZ394" s="358">
        <f>BZ403</f>
        <v/>
      </c>
      <c r="CA394" s="358">
        <f>CA403</f>
        <v/>
      </c>
      <c r="CB394" s="358">
        <f>CB403</f>
        <v/>
      </c>
      <c r="CC394" s="358">
        <f>CC403</f>
        <v/>
      </c>
      <c r="CD394" s="358">
        <f>CD403</f>
        <v/>
      </c>
      <c r="CE394" s="358">
        <f>CE403</f>
        <v/>
      </c>
      <c r="CF394" s="358">
        <f>CF403</f>
        <v/>
      </c>
      <c r="CG394" s="358">
        <f>CG403</f>
        <v/>
      </c>
      <c r="CH394" s="358">
        <f>CH403</f>
        <v/>
      </c>
      <c r="CI394" s="358">
        <f>CI403</f>
        <v/>
      </c>
      <c r="CJ394" s="358">
        <f>CJ403</f>
        <v/>
      </c>
      <c r="CK394" s="358">
        <f>CK403</f>
        <v/>
      </c>
      <c r="CL394" s="358">
        <f>CL403</f>
        <v/>
      </c>
      <c r="CM394" s="358">
        <f>CM403</f>
        <v/>
      </c>
      <c r="CN394" s="358">
        <f>CN403</f>
        <v/>
      </c>
      <c r="CO394" s="358">
        <f>CO403</f>
        <v/>
      </c>
      <c r="CP394" s="358">
        <f>CP403</f>
        <v/>
      </c>
      <c r="CQ394" s="358">
        <f>CQ403</f>
        <v/>
      </c>
      <c r="CR394" s="358">
        <f>CR403</f>
        <v/>
      </c>
      <c r="CS394" s="358">
        <f>CS403</f>
        <v/>
      </c>
      <c r="CT394" s="358">
        <f>CT403</f>
        <v/>
      </c>
      <c r="CU394" s="358">
        <f>CU403</f>
        <v/>
      </c>
      <c r="CV394" s="358">
        <f>CV403</f>
        <v/>
      </c>
      <c r="CW394" s="358">
        <f>CW403</f>
        <v/>
      </c>
      <c r="CX394" s="358">
        <f>CX403</f>
        <v/>
      </c>
      <c r="CY394" s="358">
        <f>CY403</f>
        <v/>
      </c>
      <c r="CZ394" s="358">
        <f>CZ403</f>
        <v/>
      </c>
      <c r="DA394" s="358">
        <f>DA403</f>
        <v/>
      </c>
      <c r="DB394" s="358">
        <f>DB403</f>
        <v/>
      </c>
      <c r="DC394" s="358">
        <f>DC403</f>
        <v/>
      </c>
      <c r="DD394" s="358">
        <f>DD403</f>
        <v/>
      </c>
      <c r="DE394" s="358">
        <f>DE403</f>
        <v/>
      </c>
      <c r="DF394" s="358">
        <f>DF403</f>
        <v/>
      </c>
      <c r="DG394" s="359">
        <f>DG403</f>
        <v/>
      </c>
      <c r="DH394" s="359">
        <f>DH403</f>
        <v/>
      </c>
      <c r="DI394" s="359">
        <f>DI403</f>
        <v/>
      </c>
      <c r="DJ394" s="359">
        <f>DJ403</f>
        <v/>
      </c>
      <c r="DK394" s="359">
        <f>DK403</f>
        <v/>
      </c>
      <c r="DL394" s="359">
        <f>DL403</f>
        <v/>
      </c>
      <c r="DM394" s="359">
        <f>DM403</f>
        <v/>
      </c>
      <c r="DN394" s="359">
        <f>DN403</f>
        <v/>
      </c>
      <c r="DO394" s="359">
        <f>DO403</f>
        <v/>
      </c>
      <c r="DP394" s="359">
        <f>DP403</f>
        <v/>
      </c>
      <c r="DQ394" s="359">
        <f>DQ403</f>
        <v/>
      </c>
      <c r="DR394" s="359">
        <f>DR403</f>
        <v/>
      </c>
      <c r="DS394" s="359">
        <f>DS403</f>
        <v/>
      </c>
      <c r="DT394" s="359">
        <f>DT403</f>
        <v/>
      </c>
      <c r="DU394" s="359">
        <f>DU403</f>
        <v/>
      </c>
      <c r="DV394" s="359">
        <f>DV403</f>
        <v/>
      </c>
      <c r="DW394" s="359">
        <f>DW403</f>
        <v/>
      </c>
      <c r="DX394" s="359">
        <f>DX403</f>
        <v/>
      </c>
      <c r="DY394" s="359">
        <f>DY403</f>
        <v/>
      </c>
      <c r="DZ394" s="359">
        <f>DZ403</f>
        <v/>
      </c>
      <c r="EA394" s="359">
        <f>EA403</f>
        <v/>
      </c>
      <c r="EB394" s="359">
        <f>EB403</f>
        <v/>
      </c>
      <c r="EC394" s="359">
        <f>EC403</f>
        <v/>
      </c>
      <c r="ED394" s="359">
        <f>ED403</f>
        <v/>
      </c>
      <c r="EE394" s="359">
        <f>EE403</f>
        <v/>
      </c>
      <c r="EF394" s="359">
        <f>EF403</f>
        <v/>
      </c>
      <c r="EG394" s="359">
        <f>EG403</f>
        <v/>
      </c>
      <c r="EH394" s="359">
        <f>EH403</f>
        <v/>
      </c>
      <c r="EI394" s="359">
        <f>EI403</f>
        <v/>
      </c>
      <c r="EJ394" s="359">
        <f>EJ403</f>
        <v/>
      </c>
      <c r="EK394" s="359">
        <f>EK403</f>
        <v/>
      </c>
      <c r="EL394" s="359">
        <f>EL403</f>
        <v/>
      </c>
      <c r="EM394" s="359">
        <f>EM403</f>
        <v/>
      </c>
      <c r="EN394" s="359">
        <f>EN403</f>
        <v/>
      </c>
      <c r="EO394" s="359">
        <f>EO403</f>
        <v/>
      </c>
      <c r="EP394" s="359">
        <f>EP403</f>
        <v/>
      </c>
      <c r="EQ394" s="359">
        <f>EQ403</f>
        <v/>
      </c>
      <c r="ER394" s="359">
        <f>ER403</f>
        <v/>
      </c>
      <c r="ES394" s="359">
        <f>ES403</f>
        <v/>
      </c>
      <c r="ET394" s="359">
        <f>ET403</f>
        <v/>
      </c>
      <c r="EU394" s="359">
        <f>EU403</f>
        <v/>
      </c>
      <c r="EV394" s="359">
        <f>EV403</f>
        <v/>
      </c>
      <c r="EW394" s="359">
        <f>EW403</f>
        <v/>
      </c>
      <c r="EX394" s="359">
        <f>EX403</f>
        <v/>
      </c>
      <c r="EY394" s="359">
        <f>EY403</f>
        <v/>
      </c>
      <c r="EZ394" s="359">
        <f>EZ403</f>
        <v/>
      </c>
      <c r="FA394" s="359">
        <f>FA403</f>
        <v/>
      </c>
      <c r="FB394" s="359">
        <f>FB403</f>
        <v/>
      </c>
      <c r="FC394" s="359">
        <f>FC403</f>
        <v/>
      </c>
      <c r="FD394" s="359">
        <f>FD403</f>
        <v/>
      </c>
      <c r="FE394" s="359">
        <f>FE403</f>
        <v/>
      </c>
      <c r="FF394" s="359">
        <f>FF403</f>
        <v/>
      </c>
      <c r="FG394" s="359">
        <f>FG403</f>
        <v/>
      </c>
      <c r="FH394" s="359">
        <f>FH403</f>
        <v/>
      </c>
      <c r="FI394" s="359">
        <f>FI403</f>
        <v/>
      </c>
      <c r="FJ394" s="359">
        <f>FJ403</f>
        <v/>
      </c>
      <c r="FK394" s="359">
        <f>FK403</f>
        <v/>
      </c>
      <c r="FL394" s="359">
        <f>FL403</f>
        <v/>
      </c>
      <c r="FM394" s="359">
        <f>FM403</f>
        <v/>
      </c>
      <c r="FN394" s="359">
        <f>FN403</f>
        <v/>
      </c>
      <c r="FO394" s="359">
        <f>FO403</f>
        <v/>
      </c>
      <c r="FP394" s="359">
        <f>FP403</f>
        <v/>
      </c>
      <c r="FQ394" s="359">
        <f>FQ403</f>
        <v/>
      </c>
      <c r="FR394" s="359">
        <f>FR403</f>
        <v/>
      </c>
      <c r="FS394" s="359">
        <f>FS403</f>
        <v/>
      </c>
      <c r="FT394" s="359">
        <f>FT403</f>
        <v/>
      </c>
      <c r="FU394" s="359">
        <f>FU403</f>
        <v/>
      </c>
      <c r="FV394" s="359">
        <f>FV403</f>
        <v/>
      </c>
      <c r="FW394" s="359">
        <f>FW403</f>
        <v/>
      </c>
      <c r="FX394" s="359">
        <f>FX403</f>
        <v/>
      </c>
      <c r="FY394" s="359">
        <f>FY403</f>
        <v/>
      </c>
      <c r="FZ394" s="359">
        <f>FZ403</f>
        <v/>
      </c>
      <c r="GA394" s="359">
        <f>GA403</f>
        <v/>
      </c>
      <c r="GB394" s="359">
        <f>GB403</f>
        <v/>
      </c>
      <c r="GC394" s="359">
        <f>GC403</f>
        <v/>
      </c>
      <c r="GD394" s="359">
        <f>GD403</f>
        <v/>
      </c>
      <c r="GE394" s="359">
        <f>GE403</f>
        <v/>
      </c>
      <c r="GF394" s="359">
        <f>GF403</f>
        <v/>
      </c>
      <c r="GG394" s="359">
        <f>GG403</f>
        <v/>
      </c>
      <c r="GH394" s="359">
        <f>GH403</f>
        <v/>
      </c>
      <c r="GI394" s="359">
        <f>GI403</f>
        <v/>
      </c>
      <c r="GJ394" s="359">
        <f>GJ403</f>
        <v/>
      </c>
      <c r="GK394" s="359">
        <f>GK403</f>
        <v/>
      </c>
      <c r="GL394" s="359">
        <f>GL403</f>
        <v/>
      </c>
      <c r="GM394" s="359">
        <f>GM403</f>
        <v/>
      </c>
      <c r="GN394" s="359">
        <f>GN403</f>
        <v/>
      </c>
      <c r="GO394" s="359">
        <f>GO403</f>
        <v/>
      </c>
      <c r="GP394" s="359">
        <f>GP403</f>
        <v/>
      </c>
      <c r="GQ394" s="359">
        <f>GQ403</f>
        <v/>
      </c>
      <c r="GR394" s="359">
        <f>GR403</f>
        <v/>
      </c>
      <c r="GS394" s="359">
        <f>GS403</f>
        <v/>
      </c>
      <c r="GT394" s="359">
        <f>GT403</f>
        <v/>
      </c>
      <c r="GU394" s="359">
        <f>GU403</f>
        <v/>
      </c>
      <c r="GV394" s="359">
        <f>GV403</f>
        <v/>
      </c>
      <c r="GW394" s="359">
        <f>GW403</f>
        <v/>
      </c>
      <c r="GX394" s="359">
        <f>GX403</f>
        <v/>
      </c>
    </row>
    <row r="396">
      <c r="A396" s="0" t="n">
        <v>17</v>
      </c>
      <c r="B396" s="0" t="n">
        <v>0</v>
      </c>
      <c r="C396" s="0">
        <f>ROW(SmtRes!A121)</f>
        <v/>
      </c>
      <c r="D396" s="0">
        <f>ROW(EtalonRes!A118)</f>
        <v/>
      </c>
      <c r="E396" s="0" t="inlineStr">
        <is>
          <t>1</t>
        </is>
      </c>
      <c r="F396" s="0" t="inlineStr">
        <is>
          <t>65-16-1</t>
        </is>
      </c>
      <c r="G396" s="0" t="inlineStr">
        <is>
          <t>Смена сгонов у трубопроводов диаметром до 20 мм</t>
        </is>
      </c>
      <c r="H396" s="0" t="inlineStr">
        <is>
          <t>100 сгонов</t>
        </is>
      </c>
      <c r="I396" s="0">
        <f>ROUND(ROUND(2/100,4),7)</f>
        <v/>
      </c>
      <c r="J396" s="0" t="n">
        <v>0</v>
      </c>
      <c r="K396" s="0">
        <f>ROUND(ROUND(2/100,4),7)</f>
        <v/>
      </c>
      <c r="O396" s="0">
        <f>ROUND(CP396,0)</f>
        <v/>
      </c>
      <c r="P396" s="0">
        <f>ROUND(CQ396*I396,0)</f>
        <v/>
      </c>
      <c r="Q396" s="0">
        <f>(ROUND((ROUND(((ET396)*I396),0)*BB396),0)+ROUND((ROUND(((AE396-(EU396))*I396),0)*BS396),0))</f>
        <v/>
      </c>
      <c r="R396" s="0">
        <f>(ROUND((ROUND(((EU396)*I396),0)*BS396),0)+ROUND((ROUND(((AE396-(EU396))*I396),0)*BS396),0))</f>
        <v/>
      </c>
      <c r="S396" s="0">
        <f>ROUND(CT396*I396,0)</f>
        <v/>
      </c>
      <c r="T396" s="0">
        <f>ROUND(CU396*I396,0)</f>
        <v/>
      </c>
      <c r="U396" s="0">
        <f>ROUND(CV396*I396,7)</f>
        <v/>
      </c>
      <c r="V396" s="0">
        <f>ROUND(CW396*I396,7)</f>
        <v/>
      </c>
      <c r="W396" s="0">
        <f>ROUND(CX396*I396,0)</f>
        <v/>
      </c>
      <c r="X396" s="0">
        <f>ROUND(CY396,0)</f>
        <v/>
      </c>
      <c r="Y396" s="0">
        <f>ROUND(CZ396,0)</f>
        <v/>
      </c>
      <c r="AA396" s="0" t="n">
        <v>78845955</v>
      </c>
      <c r="AB396" s="0">
        <f>ROUND((AC396+AD396+AF396),2)</f>
        <v/>
      </c>
      <c r="AC396" s="0">
        <f>ROUND((ES396),2)</f>
        <v/>
      </c>
      <c r="AD396" s="0">
        <f>ROUND((((ET396)-(EU396))+AE396),2)</f>
        <v/>
      </c>
      <c r="AE396" s="0">
        <f>ROUND((EU396),2)</f>
        <v/>
      </c>
      <c r="AF396" s="0">
        <f>ROUND((EV396),2)</f>
        <v/>
      </c>
      <c r="AG396" s="0">
        <f>ROUND((AP396),2)</f>
        <v/>
      </c>
      <c r="AH396" s="0">
        <f>(EW396)</f>
        <v/>
      </c>
      <c r="AI396" s="0">
        <f>(EX396)</f>
        <v/>
      </c>
      <c r="AJ396" s="0">
        <f>(AS396)</f>
        <v/>
      </c>
      <c r="AK396" s="0" t="n">
        <v>1398.54</v>
      </c>
      <c r="AL396" s="0" t="n">
        <v>1124.97</v>
      </c>
      <c r="AM396" s="0" t="n">
        <v>0.63</v>
      </c>
      <c r="AN396" s="0" t="n">
        <v>0.27</v>
      </c>
      <c r="AO396" s="0" t="n">
        <v>272.94</v>
      </c>
      <c r="AP396" s="0" t="n">
        <v>0</v>
      </c>
      <c r="AQ396" s="0" t="n">
        <v>28.7</v>
      </c>
      <c r="AR396" s="0" t="n">
        <v>0.02</v>
      </c>
      <c r="AS396" s="0" t="n">
        <v>0</v>
      </c>
      <c r="AT396" s="0" t="n">
        <v>103</v>
      </c>
      <c r="AU396" s="0" t="n">
        <v>52</v>
      </c>
      <c r="AV396" s="0" t="n">
        <v>1</v>
      </c>
      <c r="AW396" s="0" t="n">
        <v>1</v>
      </c>
      <c r="AZ396" s="0" t="n">
        <v>1</v>
      </c>
      <c r="BA396" s="0" t="n">
        <v>52.25</v>
      </c>
      <c r="BB396" s="0" t="n">
        <v>23.14</v>
      </c>
      <c r="BC396" s="0" t="n">
        <v>9.01</v>
      </c>
      <c r="BD396" s="0" t="inlineStr"/>
      <c r="BE396" s="0" t="inlineStr"/>
      <c r="BF396" s="0" t="inlineStr"/>
      <c r="BG396" s="0" t="inlineStr"/>
      <c r="BH396" s="0" t="n">
        <v>0</v>
      </c>
      <c r="BI396" s="0" t="n">
        <v>1</v>
      </c>
      <c r="BJ396" s="0" t="inlineStr">
        <is>
          <t>ТЕРр Московской обл., 65-16-1, приказ Минстроя России №675/пр от 28.02.2017 № 263/пр</t>
        </is>
      </c>
      <c r="BM396" s="0" t="n">
        <v>65008</v>
      </c>
      <c r="BN396" s="0" t="n">
        <v>0</v>
      </c>
      <c r="BO396" s="0" t="inlineStr">
        <is>
          <t>65-16-1</t>
        </is>
      </c>
      <c r="BP396" s="0" t="n">
        <v>1</v>
      </c>
      <c r="BQ396" s="0" t="n">
        <v>6</v>
      </c>
      <c r="BR396" s="0" t="n">
        <v>0</v>
      </c>
      <c r="BS396" s="0" t="n">
        <v>52.25</v>
      </c>
      <c r="BT396" s="0" t="n">
        <v>1</v>
      </c>
      <c r="BU396" s="0" t="n">
        <v>1</v>
      </c>
      <c r="BV396" s="0" t="n">
        <v>1</v>
      </c>
      <c r="BW396" s="0" t="n">
        <v>1</v>
      </c>
      <c r="BX396" s="0" t="n">
        <v>1</v>
      </c>
      <c r="BY396" s="0" t="inlineStr"/>
      <c r="BZ396" s="0" t="n">
        <v>103</v>
      </c>
      <c r="CA396" s="0" t="n">
        <v>52</v>
      </c>
      <c r="CB396" s="0" t="inlineStr"/>
      <c r="CE396" s="0" t="n">
        <v>12</v>
      </c>
      <c r="CF396" s="0" t="n">
        <v>0</v>
      </c>
      <c r="CG396" s="0" t="n">
        <v>0</v>
      </c>
      <c r="CM396" s="0" t="n">
        <v>0</v>
      </c>
      <c r="CN396" s="0" t="inlineStr"/>
      <c r="CO396" s="0" t="n">
        <v>0</v>
      </c>
      <c r="CP396" s="0">
        <f>(P396+Q396+S396)</f>
        <v/>
      </c>
      <c r="CQ396" s="0">
        <f>AC396*BC396</f>
        <v/>
      </c>
      <c r="CR396" s="0">
        <f>(ROUND((ROUND(((ET396)*1),0)*BB396),0)+ROUND((ROUND(((AE396-(EU396))*1),0)*BS396),0))</f>
        <v/>
      </c>
      <c r="CS396" s="0">
        <f>(ROUND((ROUND(((EU396)*1),0)*BS396),0)+ROUND((ROUND(((AE396-(EU396))*1),0)*BS396),0))</f>
        <v/>
      </c>
      <c r="CT396" s="0">
        <f>AF396*BA396</f>
        <v/>
      </c>
      <c r="CU396" s="0">
        <f>AG396</f>
        <v/>
      </c>
      <c r="CV396" s="0">
        <f>AH396</f>
        <v/>
      </c>
      <c r="CW396" s="0">
        <f>AI396</f>
        <v/>
      </c>
      <c r="CX396" s="0">
        <f>AJ396</f>
        <v/>
      </c>
      <c r="CY396" s="0">
        <f>(((S396+R396)*AT396)/100)</f>
        <v/>
      </c>
      <c r="CZ396" s="0">
        <f>(((S396+R396)*AU396)/100)</f>
        <v/>
      </c>
      <c r="DC396" s="0" t="inlineStr"/>
      <c r="DD396" s="0" t="inlineStr"/>
      <c r="DE396" s="0" t="inlineStr"/>
      <c r="DF396" s="0" t="inlineStr"/>
      <c r="DG396" s="0" t="inlineStr"/>
      <c r="DH396" s="0" t="inlineStr"/>
      <c r="DI396" s="0" t="inlineStr"/>
      <c r="DJ396" s="0" t="inlineStr"/>
      <c r="DK396" s="0" t="inlineStr"/>
      <c r="DL396" s="0" t="inlineStr"/>
      <c r="DM396" s="0" t="inlineStr"/>
      <c r="DN396" s="0" t="n">
        <v>0</v>
      </c>
      <c r="DO396" s="0" t="n">
        <v>0</v>
      </c>
      <c r="DP396" s="0" t="n">
        <v>1</v>
      </c>
      <c r="DQ396" s="0" t="n">
        <v>1</v>
      </c>
      <c r="DU396" s="0" t="n">
        <v>1013</v>
      </c>
      <c r="DV396" s="0" t="inlineStr">
        <is>
          <t>100 сгонов</t>
        </is>
      </c>
      <c r="DW396" s="0" t="inlineStr">
        <is>
          <t>100 сгонов</t>
        </is>
      </c>
      <c r="DX396" s="0" t="n">
        <v>1</v>
      </c>
      <c r="DZ396" s="0" t="inlineStr"/>
      <c r="EA396" s="0" t="inlineStr"/>
      <c r="EB396" s="0" t="inlineStr"/>
      <c r="EC396" s="0" t="inlineStr"/>
      <c r="EE396" s="0" t="n">
        <v>78726002</v>
      </c>
      <c r="EF396" s="0" t="n">
        <v>6</v>
      </c>
      <c r="EG396" s="0" t="inlineStr">
        <is>
          <t>Ремонтно-строительные работы</t>
        </is>
      </c>
      <c r="EH396" s="0" t="n">
        <v>99</v>
      </c>
      <c r="EI396" s="0" t="inlineStr">
        <is>
          <t>Внутренние санитарно-технические работы</t>
        </is>
      </c>
      <c r="EJ396" s="0" t="n">
        <v>1</v>
      </c>
      <c r="EK396" s="0" t="n">
        <v>65008</v>
      </c>
      <c r="EL396" s="0" t="inlineStr">
        <is>
          <t>Внутренние санитарнотехнические работы: смена труб, санприборов, запорной арматуры и другое</t>
        </is>
      </c>
      <c r="EM396" s="0" t="inlineStr">
        <is>
          <t>рФЕР-65</t>
        </is>
      </c>
      <c r="EO396" s="0" t="inlineStr"/>
      <c r="EQ396" s="0" t="n">
        <v>0</v>
      </c>
      <c r="ER396" s="0" t="n">
        <v>1398.54</v>
      </c>
      <c r="ES396" s="0" t="n">
        <v>1124.97</v>
      </c>
      <c r="ET396" s="0" t="n">
        <v>0.63</v>
      </c>
      <c r="EU396" s="0" t="n">
        <v>0.27</v>
      </c>
      <c r="EV396" s="0" t="n">
        <v>272.94</v>
      </c>
      <c r="EW396" s="0" t="n">
        <v>28.7</v>
      </c>
      <c r="EX396" s="0" t="n">
        <v>0.02</v>
      </c>
      <c r="EY396" s="0" t="n">
        <v>0</v>
      </c>
      <c r="FQ396" s="0" t="n">
        <v>0</v>
      </c>
      <c r="FR396" s="0" t="n">
        <v>0</v>
      </c>
      <c r="FS396" s="0" t="n">
        <v>0</v>
      </c>
      <c r="FX396" s="0" t="n">
        <v>103</v>
      </c>
      <c r="FY396" s="0" t="n">
        <v>52</v>
      </c>
      <c r="GA396" s="0" t="inlineStr"/>
      <c r="GD396" s="0" t="n">
        <v>1</v>
      </c>
      <c r="GF396" s="0" t="n">
        <v>253431081</v>
      </c>
      <c r="GG396" s="0" t="n">
        <v>2</v>
      </c>
      <c r="GH396" s="0" t="n">
        <v>1</v>
      </c>
      <c r="GI396" s="0" t="n">
        <v>2</v>
      </c>
      <c r="GJ396" s="0" t="n">
        <v>0</v>
      </c>
      <c r="GK396" s="0" t="n">
        <v>0</v>
      </c>
      <c r="GL396" s="0">
        <f>ROUND(IF(AND(BH396=3,BI396=3,FS396&lt;&gt;0),P396,0),0)</f>
        <v/>
      </c>
      <c r="GM396" s="0">
        <f>ROUND(O396+X396+Y396,0)+GX396</f>
        <v/>
      </c>
      <c r="GN396" s="0">
        <f>IF(OR(BI396=0,BI396=1),GM396-GX396,0)</f>
        <v/>
      </c>
      <c r="GO396" s="0">
        <f>IF(BI396=2,GM396-GX396,0)</f>
        <v/>
      </c>
      <c r="GP396" s="0">
        <f>IF(BI396=4,GM396-GX396,0)</f>
        <v/>
      </c>
      <c r="GR396" s="0" t="n">
        <v>0</v>
      </c>
      <c r="GS396" s="0" t="n">
        <v>3</v>
      </c>
      <c r="GT396" s="0" t="n">
        <v>0</v>
      </c>
      <c r="GU396" s="0" t="inlineStr"/>
      <c r="GV396" s="0">
        <f>ROUND((GT396),2)</f>
        <v/>
      </c>
      <c r="GW396" s="0" t="n">
        <v>1</v>
      </c>
      <c r="GX396" s="0">
        <f>ROUND(HC396*I396,0)</f>
        <v/>
      </c>
      <c r="HA396" s="0" t="n">
        <v>0</v>
      </c>
      <c r="HB396" s="0" t="n">
        <v>0</v>
      </c>
      <c r="HC396" s="0">
        <f>GV396*GW396</f>
        <v/>
      </c>
      <c r="HE396" s="0" t="inlineStr"/>
      <c r="HF396" s="0" t="inlineStr"/>
      <c r="HM396" s="0" t="inlineStr"/>
      <c r="HN396" s="0" t="inlineStr">
        <is>
          <t>Пр/812-099.2-1</t>
        </is>
      </c>
      <c r="HO396" s="0" t="inlineStr">
        <is>
          <t>Пр/774-099.2</t>
        </is>
      </c>
      <c r="HP396" s="0" t="inlineStr">
        <is>
          <t>Внутренние санитарнотехнические работы: смена труб, санприборов, запорной арматуры и другое</t>
        </is>
      </c>
      <c r="HQ396" s="0" t="inlineStr">
        <is>
          <t>Внутренние санитарнотехнические работы: смена труб, санприборов, запорной арматуры и другое</t>
        </is>
      </c>
      <c r="HS396" s="0" t="n">
        <v>0</v>
      </c>
      <c r="IK396" s="0" t="n">
        <v>0</v>
      </c>
    </row>
    <row r="397">
      <c r="A397" s="0" t="n">
        <v>17</v>
      </c>
      <c r="B397" s="0" t="n">
        <v>0</v>
      </c>
      <c r="C397" s="0">
        <f>ROW(SmtRes!A130)</f>
        <v/>
      </c>
      <c r="D397" s="0">
        <f>ROW(EtalonRes!A129)</f>
        <v/>
      </c>
      <c r="E397" s="0" t="inlineStr">
        <is>
          <t>2</t>
        </is>
      </c>
      <c r="F397" s="0" t="inlineStr">
        <is>
          <t>65-15-7</t>
        </is>
      </c>
      <c r="G39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397" s="0" t="inlineStr">
        <is>
          <t>100 м трубопровода</t>
        </is>
      </c>
      <c r="I397" s="0">
        <f>ROUND(ROUND(2/100,4),7)</f>
        <v/>
      </c>
      <c r="J397" s="0" t="n">
        <v>0</v>
      </c>
      <c r="K397" s="0">
        <f>ROUND(ROUND(2/100,4),7)</f>
        <v/>
      </c>
      <c r="O397" s="0">
        <f>ROUND(CP397,0)</f>
        <v/>
      </c>
      <c r="P397" s="0">
        <f>ROUND(CQ397*I397,0)</f>
        <v/>
      </c>
      <c r="Q397" s="0">
        <f>(ROUND((ROUND(((ET397)*I397),0)*BB397),0)+ROUND((ROUND(((AE397-(EU397))*I397),0)*BS397),0))</f>
        <v/>
      </c>
      <c r="R397" s="0">
        <f>(ROUND((ROUND(((EU397)*I397),0)*BS397),0)+ROUND((ROUND(((AE397-(EU397))*I397),0)*BS397),0))</f>
        <v/>
      </c>
      <c r="S397" s="0">
        <f>ROUND(CT397*I397,0)</f>
        <v/>
      </c>
      <c r="T397" s="0">
        <f>ROUND(CU397*I397,0)</f>
        <v/>
      </c>
      <c r="U397" s="0">
        <f>ROUND(CV397*I397,7)</f>
        <v/>
      </c>
      <c r="V397" s="0">
        <f>ROUND(CW397*I397,7)</f>
        <v/>
      </c>
      <c r="W397" s="0">
        <f>ROUND(CX397*I397,0)</f>
        <v/>
      </c>
      <c r="X397" s="0">
        <f>ROUND(CY397,0)</f>
        <v/>
      </c>
      <c r="Y397" s="0">
        <f>ROUND(CZ397,0)</f>
        <v/>
      </c>
      <c r="AA397" s="0" t="n">
        <v>78845955</v>
      </c>
      <c r="AB397" s="0">
        <f>ROUND((AC397+AD397+AF397),2)</f>
        <v/>
      </c>
      <c r="AC397" s="0">
        <f>ROUND((ES397),2)</f>
        <v/>
      </c>
      <c r="AD397" s="0">
        <f>ROUND((((ET397)-(EU397))+AE397),2)</f>
        <v/>
      </c>
      <c r="AE397" s="0">
        <f>ROUND((EU397),2)</f>
        <v/>
      </c>
      <c r="AF397" s="0">
        <f>ROUND((EV397),2)</f>
        <v/>
      </c>
      <c r="AG397" s="0">
        <f>ROUND((AP397),2)</f>
        <v/>
      </c>
      <c r="AH397" s="0">
        <f>(EW397)</f>
        <v/>
      </c>
      <c r="AI397" s="0">
        <f>(EX397)</f>
        <v/>
      </c>
      <c r="AJ397" s="0">
        <f>(AS397)</f>
        <v/>
      </c>
      <c r="AK397" s="0" t="n">
        <v>4688.11</v>
      </c>
      <c r="AL397" s="0" t="n">
        <v>2863.06</v>
      </c>
      <c r="AM397" s="0" t="n">
        <v>64.59</v>
      </c>
      <c r="AN397" s="0" t="n">
        <v>0</v>
      </c>
      <c r="AO397" s="0" t="n">
        <v>1760.46</v>
      </c>
      <c r="AP397" s="0" t="n">
        <v>0</v>
      </c>
      <c r="AQ397" s="0" t="n">
        <v>183</v>
      </c>
      <c r="AR397" s="0" t="n">
        <v>0</v>
      </c>
      <c r="AS397" s="0" t="n">
        <v>0</v>
      </c>
      <c r="AT397" s="0" t="n">
        <v>103</v>
      </c>
      <c r="AU397" s="0" t="n">
        <v>52</v>
      </c>
      <c r="AV397" s="0" t="n">
        <v>1</v>
      </c>
      <c r="AW397" s="0" t="n">
        <v>1</v>
      </c>
      <c r="AZ397" s="0" t="n">
        <v>1</v>
      </c>
      <c r="BA397" s="0" t="n">
        <v>52.25</v>
      </c>
      <c r="BB397" s="0" t="n">
        <v>21.24</v>
      </c>
      <c r="BC397" s="0" t="n">
        <v>10.86</v>
      </c>
      <c r="BD397" s="0" t="inlineStr"/>
      <c r="BE397" s="0" t="inlineStr"/>
      <c r="BF397" s="0" t="inlineStr"/>
      <c r="BG397" s="0" t="inlineStr"/>
      <c r="BH397" s="0" t="n">
        <v>0</v>
      </c>
      <c r="BI397" s="0" t="n">
        <v>1</v>
      </c>
      <c r="BJ397" s="0" t="inlineStr">
        <is>
          <t>ТЕРр Московской обл., 65-15-7, приказ Минстроя России №675/пр от 28.02.2017 № 263/пр</t>
        </is>
      </c>
      <c r="BM397" s="0" t="n">
        <v>65008</v>
      </c>
      <c r="BN397" s="0" t="n">
        <v>0</v>
      </c>
      <c r="BO397" s="0" t="inlineStr">
        <is>
          <t>65-15-7</t>
        </is>
      </c>
      <c r="BP397" s="0" t="n">
        <v>1</v>
      </c>
      <c r="BQ397" s="0" t="n">
        <v>6</v>
      </c>
      <c r="BR397" s="0" t="n">
        <v>0</v>
      </c>
      <c r="BS397" s="0" t="n">
        <v>52.25</v>
      </c>
      <c r="BT397" s="0" t="n">
        <v>1</v>
      </c>
      <c r="BU397" s="0" t="n">
        <v>1</v>
      </c>
      <c r="BV397" s="0" t="n">
        <v>1</v>
      </c>
      <c r="BW397" s="0" t="n">
        <v>1</v>
      </c>
      <c r="BX397" s="0" t="n">
        <v>1</v>
      </c>
      <c r="BY397" s="0" t="inlineStr"/>
      <c r="BZ397" s="0" t="n">
        <v>103</v>
      </c>
      <c r="CA397" s="0" t="n">
        <v>52</v>
      </c>
      <c r="CB397" s="0" t="inlineStr"/>
      <c r="CE397" s="0" t="n">
        <v>12</v>
      </c>
      <c r="CF397" s="0" t="n">
        <v>0</v>
      </c>
      <c r="CG397" s="0" t="n">
        <v>0</v>
      </c>
      <c r="CM397" s="0" t="n">
        <v>0</v>
      </c>
      <c r="CN397" s="0" t="inlineStr"/>
      <c r="CO397" s="0" t="n">
        <v>0</v>
      </c>
      <c r="CP397" s="0">
        <f>(P397+Q397+S397)</f>
        <v/>
      </c>
      <c r="CQ397" s="0">
        <f>AC397*BC397</f>
        <v/>
      </c>
      <c r="CR397" s="0">
        <f>(ROUND((ROUND(((ET397)*1),0)*BB397),0)+ROUND((ROUND(((AE397-(EU397))*1),0)*BS397),0))</f>
        <v/>
      </c>
      <c r="CS397" s="0">
        <f>(ROUND((ROUND(((EU397)*1),0)*BS397),0)+ROUND((ROUND(((AE397-(EU397))*1),0)*BS397),0))</f>
        <v/>
      </c>
      <c r="CT397" s="0">
        <f>AF397*BA397</f>
        <v/>
      </c>
      <c r="CU397" s="0">
        <f>AG397</f>
        <v/>
      </c>
      <c r="CV397" s="0">
        <f>AH397</f>
        <v/>
      </c>
      <c r="CW397" s="0">
        <f>AI397</f>
        <v/>
      </c>
      <c r="CX397" s="0">
        <f>AJ397</f>
        <v/>
      </c>
      <c r="CY397" s="0">
        <f>(((S397+R397)*AT397)/100)</f>
        <v/>
      </c>
      <c r="CZ397" s="0">
        <f>(((S397+R397)*AU397)/100)</f>
        <v/>
      </c>
      <c r="DC397" s="0" t="inlineStr"/>
      <c r="DD397" s="0" t="inlineStr"/>
      <c r="DE397" s="0" t="inlineStr"/>
      <c r="DF397" s="0" t="inlineStr"/>
      <c r="DG397" s="0" t="inlineStr"/>
      <c r="DH397" s="0" t="inlineStr"/>
      <c r="DI397" s="0" t="inlineStr"/>
      <c r="DJ397" s="0" t="inlineStr"/>
      <c r="DK397" s="0" t="inlineStr"/>
      <c r="DL397" s="0" t="inlineStr"/>
      <c r="DM397" s="0" t="inlineStr"/>
      <c r="DN397" s="0" t="n">
        <v>0</v>
      </c>
      <c r="DO397" s="0" t="n">
        <v>0</v>
      </c>
      <c r="DP397" s="0" t="n">
        <v>1</v>
      </c>
      <c r="DQ397" s="0" t="n">
        <v>1</v>
      </c>
      <c r="DU397" s="0" t="n">
        <v>1013</v>
      </c>
      <c r="DV397" s="0" t="inlineStr">
        <is>
          <t>100 м трубопровода</t>
        </is>
      </c>
      <c r="DW397" s="0" t="inlineStr">
        <is>
          <t>100 м трубопровода</t>
        </is>
      </c>
      <c r="DX397" s="0" t="n">
        <v>1</v>
      </c>
      <c r="DZ397" s="0" t="inlineStr"/>
      <c r="EA397" s="0" t="inlineStr"/>
      <c r="EB397" s="0" t="inlineStr"/>
      <c r="EC397" s="0" t="inlineStr"/>
      <c r="EE397" s="0" t="n">
        <v>78726002</v>
      </c>
      <c r="EF397" s="0" t="n">
        <v>6</v>
      </c>
      <c r="EG397" s="0" t="inlineStr">
        <is>
          <t>Ремонтно-строительные работы</t>
        </is>
      </c>
      <c r="EH397" s="0" t="n">
        <v>99</v>
      </c>
      <c r="EI397" s="0" t="inlineStr">
        <is>
          <t>Внутренние санитарно-технические работы</t>
        </is>
      </c>
      <c r="EJ397" s="0" t="n">
        <v>1</v>
      </c>
      <c r="EK397" s="0" t="n">
        <v>65008</v>
      </c>
      <c r="EL397" s="0" t="inlineStr">
        <is>
          <t>Внутренние санитарнотехнические работы: смена труб, санприборов, запорной арматуры и другое</t>
        </is>
      </c>
      <c r="EM397" s="0" t="inlineStr">
        <is>
          <t>рФЕР-65</t>
        </is>
      </c>
      <c r="EO397" s="0" t="inlineStr"/>
      <c r="EQ397" s="0" t="n">
        <v>0</v>
      </c>
      <c r="ER397" s="0" t="n">
        <v>4688.11</v>
      </c>
      <c r="ES397" s="0" t="n">
        <v>2863.06</v>
      </c>
      <c r="ET397" s="0" t="n">
        <v>64.59</v>
      </c>
      <c r="EU397" s="0" t="n">
        <v>0</v>
      </c>
      <c r="EV397" s="0" t="n">
        <v>1760.46</v>
      </c>
      <c r="EW397" s="0" t="n">
        <v>183</v>
      </c>
      <c r="EX397" s="0" t="n">
        <v>0</v>
      </c>
      <c r="EY397" s="0" t="n">
        <v>0</v>
      </c>
      <c r="FQ397" s="0" t="n">
        <v>0</v>
      </c>
      <c r="FR397" s="0" t="n">
        <v>0</v>
      </c>
      <c r="FS397" s="0" t="n">
        <v>0</v>
      </c>
      <c r="FX397" s="0" t="n">
        <v>103</v>
      </c>
      <c r="FY397" s="0" t="n">
        <v>52</v>
      </c>
      <c r="GA397" s="0" t="inlineStr"/>
      <c r="GD397" s="0" t="n">
        <v>1</v>
      </c>
      <c r="GF397" s="0" t="n">
        <v>2023211176</v>
      </c>
      <c r="GG397" s="0" t="n">
        <v>2</v>
      </c>
      <c r="GH397" s="0" t="n">
        <v>1</v>
      </c>
      <c r="GI397" s="0" t="n">
        <v>2</v>
      </c>
      <c r="GJ397" s="0" t="n">
        <v>0</v>
      </c>
      <c r="GK397" s="0" t="n">
        <v>0</v>
      </c>
      <c r="GL397" s="0">
        <f>ROUND(IF(AND(BH397=3,BI397=3,FS397&lt;&gt;0),P397,0),0)</f>
        <v/>
      </c>
      <c r="GM397" s="0">
        <f>ROUND(O397+X397+Y397,0)+GX397</f>
        <v/>
      </c>
      <c r="GN397" s="0">
        <f>IF(OR(BI397=0,BI397=1),GM397-GX397,0)</f>
        <v/>
      </c>
      <c r="GO397" s="0">
        <f>IF(BI397=2,GM397-GX397,0)</f>
        <v/>
      </c>
      <c r="GP397" s="0">
        <f>IF(BI397=4,GM397-GX397,0)</f>
        <v/>
      </c>
      <c r="GR397" s="0" t="n">
        <v>0</v>
      </c>
      <c r="GS397" s="0" t="n">
        <v>3</v>
      </c>
      <c r="GT397" s="0" t="n">
        <v>0</v>
      </c>
      <c r="GU397" s="0" t="inlineStr"/>
      <c r="GV397" s="0">
        <f>ROUND((GT397),2)</f>
        <v/>
      </c>
      <c r="GW397" s="0" t="n">
        <v>1</v>
      </c>
      <c r="GX397" s="0">
        <f>ROUND(HC397*I397,0)</f>
        <v/>
      </c>
      <c r="HA397" s="0" t="n">
        <v>0</v>
      </c>
      <c r="HB397" s="0" t="n">
        <v>0</v>
      </c>
      <c r="HC397" s="0">
        <f>GV397*GW397</f>
        <v/>
      </c>
      <c r="HE397" s="0" t="inlineStr"/>
      <c r="HF397" s="0" t="inlineStr"/>
      <c r="HM397" s="0" t="inlineStr"/>
      <c r="HN397" s="0" t="inlineStr">
        <is>
          <t>Пр/812-099.2-1</t>
        </is>
      </c>
      <c r="HO397" s="0" t="inlineStr">
        <is>
          <t>Пр/774-099.2</t>
        </is>
      </c>
      <c r="HP397" s="0" t="inlineStr">
        <is>
          <t>Внутренние санитарнотехнические работы: смена труб, санприборов, запорной арматуры и другое</t>
        </is>
      </c>
      <c r="HQ397" s="0" t="inlineStr">
        <is>
          <t>Внутренние санитарнотехнические работы: смена труб, санприборов, запорной арматуры и другое</t>
        </is>
      </c>
      <c r="HS397" s="0" t="n">
        <v>0</v>
      </c>
      <c r="IK397" s="0" t="n">
        <v>0</v>
      </c>
    </row>
    <row r="398">
      <c r="A398" s="0" t="n">
        <v>18</v>
      </c>
      <c r="B398" s="0" t="n">
        <v>0</v>
      </c>
      <c r="C398" s="0" t="n">
        <v>130</v>
      </c>
      <c r="E398" s="0" t="inlineStr">
        <is>
          <t>2,1</t>
        </is>
      </c>
      <c r="F398" s="0" t="inlineStr">
        <is>
          <t>507-5056</t>
        </is>
      </c>
      <c r="G398" s="0" t="inlineStr">
        <is>
          <t>Муфта полипропиленовая переходная диаметром 25х20 мм</t>
        </is>
      </c>
      <c r="H398" s="0" t="inlineStr">
        <is>
          <t>10 шт.</t>
        </is>
      </c>
      <c r="I398" s="0">
        <f>I397*J398</f>
        <v/>
      </c>
      <c r="J398" s="0" t="n">
        <v>10</v>
      </c>
      <c r="K398" s="0" t="n">
        <v>10</v>
      </c>
      <c r="O398" s="0">
        <f>ROUND(CP398,0)</f>
        <v/>
      </c>
      <c r="P398" s="0">
        <f>ROUND(CQ398*I398,0)</f>
        <v/>
      </c>
      <c r="Q398" s="0">
        <f>(ROUND((ROUND(((ET398)*I398),0)*BB398),0)+ROUND((ROUND(((AE398-(EU398))*I398),0)*BS398),0))</f>
        <v/>
      </c>
      <c r="R398" s="0">
        <f>(ROUND((ROUND(((EU398)*I398),0)*BS398),0)+ROUND((ROUND(((AE398-(EU398))*I398),0)*BS398),0))</f>
        <v/>
      </c>
      <c r="S398" s="0">
        <f>ROUND(CT398*I398,0)</f>
        <v/>
      </c>
      <c r="T398" s="0">
        <f>ROUND(CU398*I398,0)</f>
        <v/>
      </c>
      <c r="U398" s="0">
        <f>ROUND(CV398*I398,7)</f>
        <v/>
      </c>
      <c r="V398" s="0">
        <f>ROUND(CW398*I398,7)</f>
        <v/>
      </c>
      <c r="W398" s="0">
        <f>ROUND(CX398*I398,0)</f>
        <v/>
      </c>
      <c r="X398" s="0">
        <f>ROUND(CY398,0)</f>
        <v/>
      </c>
      <c r="Y398" s="0">
        <f>ROUND(CZ398,0)</f>
        <v/>
      </c>
      <c r="AA398" s="0" t="n">
        <v>78845955</v>
      </c>
      <c r="AB398" s="0">
        <f>ROUND((AC398+AD398+AF398),2)</f>
        <v/>
      </c>
      <c r="AC398" s="0">
        <f>ROUND((ES398),2)</f>
        <v/>
      </c>
      <c r="AD398" s="0">
        <f>ROUND((((ET398)-(EU398))+AE398),2)</f>
        <v/>
      </c>
      <c r="AE398" s="0">
        <f>ROUND((EU398),2)</f>
        <v/>
      </c>
      <c r="AF398" s="0">
        <f>ROUND((EV398),2)</f>
        <v/>
      </c>
      <c r="AG398" s="0">
        <f>ROUND((AP398),2)</f>
        <v/>
      </c>
      <c r="AH398" s="0">
        <f>(EW398)</f>
        <v/>
      </c>
      <c r="AI398" s="0">
        <f>(EX398)</f>
        <v/>
      </c>
      <c r="AJ398" s="0">
        <f>(AS398)</f>
        <v/>
      </c>
      <c r="AK398" s="0" t="n">
        <v>10.1</v>
      </c>
      <c r="AL398" s="0" t="n">
        <v>10.1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  <c r="AS398" s="0" t="n">
        <v>0.01</v>
      </c>
      <c r="AT398" s="0" t="n">
        <v>103</v>
      </c>
      <c r="AU398" s="0" t="n">
        <v>52</v>
      </c>
      <c r="AV398" s="0" t="n">
        <v>1</v>
      </c>
      <c r="AW398" s="0" t="n">
        <v>1</v>
      </c>
      <c r="AZ398" s="0" t="n">
        <v>1</v>
      </c>
      <c r="BA398" s="0" t="n">
        <v>1</v>
      </c>
      <c r="BB398" s="0" t="n">
        <v>1</v>
      </c>
      <c r="BC398" s="0" t="n">
        <v>5.91</v>
      </c>
      <c r="BD398" s="0" t="inlineStr"/>
      <c r="BE398" s="0" t="inlineStr"/>
      <c r="BF398" s="0" t="inlineStr"/>
      <c r="BG398" s="0" t="inlineStr"/>
      <c r="BH398" s="0" t="n">
        <v>3</v>
      </c>
      <c r="BI398" s="0" t="n">
        <v>1</v>
      </c>
      <c r="BJ398" s="0" t="inlineStr">
        <is>
          <t>ТССЦ Московской обл., 507-5056, приказ Минстроя России №675/пр от 28.02.2017 № 258/пр</t>
        </is>
      </c>
      <c r="BM398" s="0" t="n">
        <v>65008</v>
      </c>
      <c r="BN398" s="0" t="n">
        <v>0</v>
      </c>
      <c r="BO398" s="0" t="inlineStr">
        <is>
          <t>507-5056</t>
        </is>
      </c>
      <c r="BP398" s="0" t="n">
        <v>1</v>
      </c>
      <c r="BQ398" s="0" t="n">
        <v>6</v>
      </c>
      <c r="BR398" s="0" t="n">
        <v>0</v>
      </c>
      <c r="BS398" s="0" t="n">
        <v>1</v>
      </c>
      <c r="BT398" s="0" t="n">
        <v>1</v>
      </c>
      <c r="BU398" s="0" t="n">
        <v>1</v>
      </c>
      <c r="BV398" s="0" t="n">
        <v>1</v>
      </c>
      <c r="BW398" s="0" t="n">
        <v>1</v>
      </c>
      <c r="BX398" s="0" t="n">
        <v>1</v>
      </c>
      <c r="BY398" s="0" t="inlineStr"/>
      <c r="BZ398" s="0" t="n">
        <v>103</v>
      </c>
      <c r="CA398" s="0" t="n">
        <v>52</v>
      </c>
      <c r="CB398" s="0" t="inlineStr"/>
      <c r="CE398" s="0" t="n">
        <v>12</v>
      </c>
      <c r="CF398" s="0" t="n">
        <v>0</v>
      </c>
      <c r="CG398" s="0" t="n">
        <v>0</v>
      </c>
      <c r="CM398" s="0" t="n">
        <v>0</v>
      </c>
      <c r="CN398" s="0" t="inlineStr"/>
      <c r="CO398" s="0" t="n">
        <v>0</v>
      </c>
      <c r="CP398" s="0">
        <f>(P398+Q398+S398)</f>
        <v/>
      </c>
      <c r="CQ398" s="0">
        <f>AC398*BC398</f>
        <v/>
      </c>
      <c r="CR398" s="0">
        <f>(ROUND((ROUND(((ET398)*1),0)*BB398),0)+ROUND((ROUND(((AE398-(EU398))*1),0)*BS398),0))</f>
        <v/>
      </c>
      <c r="CS398" s="0">
        <f>(ROUND((ROUND(((EU398)*1),0)*BS398),0)+ROUND((ROUND(((AE398-(EU398))*1),0)*BS398),0))</f>
        <v/>
      </c>
      <c r="CT398" s="0">
        <f>AF398*BA398</f>
        <v/>
      </c>
      <c r="CU398" s="0">
        <f>AG398</f>
        <v/>
      </c>
      <c r="CV398" s="0">
        <f>AH398</f>
        <v/>
      </c>
      <c r="CW398" s="0">
        <f>AI398</f>
        <v/>
      </c>
      <c r="CX398" s="0">
        <f>AJ398</f>
        <v/>
      </c>
      <c r="CY398" s="0">
        <f>(((S398+R398)*AT398)/100)</f>
        <v/>
      </c>
      <c r="CZ398" s="0">
        <f>(((S398+R398)*AU398)/100)</f>
        <v/>
      </c>
      <c r="DC398" s="0" t="inlineStr"/>
      <c r="DD398" s="0" t="inlineStr"/>
      <c r="DE398" s="0" t="inlineStr"/>
      <c r="DF398" s="0" t="inlineStr"/>
      <c r="DG398" s="0" t="inlineStr"/>
      <c r="DH398" s="0" t="inlineStr"/>
      <c r="DI398" s="0" t="inlineStr"/>
      <c r="DJ398" s="0" t="inlineStr"/>
      <c r="DK398" s="0" t="inlineStr"/>
      <c r="DL398" s="0" t="inlineStr"/>
      <c r="DM398" s="0" t="inlineStr"/>
      <c r="DN398" s="0" t="n">
        <v>0</v>
      </c>
      <c r="DO398" s="0" t="n">
        <v>0</v>
      </c>
      <c r="DP398" s="0" t="n">
        <v>1</v>
      </c>
      <c r="DQ398" s="0" t="n">
        <v>1</v>
      </c>
      <c r="DU398" s="0" t="n">
        <v>1010</v>
      </c>
      <c r="DV398" s="0" t="inlineStr">
        <is>
          <t>10 шт.</t>
        </is>
      </c>
      <c r="DW398" s="0" t="inlineStr">
        <is>
          <t>10 шт.</t>
        </is>
      </c>
      <c r="DX398" s="0" t="n">
        <v>10</v>
      </c>
      <c r="DZ398" s="0" t="inlineStr"/>
      <c r="EA398" s="0" t="inlineStr"/>
      <c r="EB398" s="0" t="inlineStr"/>
      <c r="EC398" s="0" t="inlineStr"/>
      <c r="EE398" s="0" t="n">
        <v>78726002</v>
      </c>
      <c r="EF398" s="0" t="n">
        <v>6</v>
      </c>
      <c r="EG398" s="0" t="inlineStr">
        <is>
          <t>Ремонтно-строительные работы</t>
        </is>
      </c>
      <c r="EH398" s="0" t="n">
        <v>99</v>
      </c>
      <c r="EI398" s="0" t="inlineStr">
        <is>
          <t>Внутренние санитарно-технические работы</t>
        </is>
      </c>
      <c r="EJ398" s="0" t="n">
        <v>1</v>
      </c>
      <c r="EK398" s="0" t="n">
        <v>65008</v>
      </c>
      <c r="EL398" s="0" t="inlineStr">
        <is>
          <t>Внутренние санитарнотехнические работы: смена труб, санприборов, запорной арматуры и другое</t>
        </is>
      </c>
      <c r="EM398" s="0" t="inlineStr">
        <is>
          <t>рФЕР-65</t>
        </is>
      </c>
      <c r="EO398" s="0" t="inlineStr"/>
      <c r="EQ398" s="0" t="n">
        <v>0</v>
      </c>
      <c r="ER398" s="0" t="n">
        <v>10.1</v>
      </c>
      <c r="ES398" s="0" t="n">
        <v>10.1</v>
      </c>
      <c r="ET398" s="0" t="n">
        <v>0</v>
      </c>
      <c r="EU398" s="0" t="n">
        <v>0</v>
      </c>
      <c r="EV398" s="0" t="n">
        <v>0</v>
      </c>
      <c r="EW398" s="0" t="n">
        <v>0</v>
      </c>
      <c r="EX398" s="0" t="n">
        <v>0</v>
      </c>
      <c r="FQ398" s="0" t="n">
        <v>0</v>
      </c>
      <c r="FR398" s="0" t="n">
        <v>0</v>
      </c>
      <c r="FS398" s="0" t="n">
        <v>0</v>
      </c>
      <c r="FX398" s="0" t="n">
        <v>103</v>
      </c>
      <c r="FY398" s="0" t="n">
        <v>52</v>
      </c>
      <c r="GA398" s="0" t="inlineStr"/>
      <c r="GD398" s="0" t="n">
        <v>1</v>
      </c>
      <c r="GF398" s="0" t="n">
        <v>-676915284</v>
      </c>
      <c r="GG398" s="0" t="n">
        <v>2</v>
      </c>
      <c r="GH398" s="0" t="n">
        <v>1</v>
      </c>
      <c r="GI398" s="0" t="n">
        <v>2</v>
      </c>
      <c r="GJ398" s="0" t="n">
        <v>0</v>
      </c>
      <c r="GK398" s="0" t="n">
        <v>0</v>
      </c>
      <c r="GL398" s="0">
        <f>ROUND(IF(AND(BH398=3,BI398=3,FS398&lt;&gt;0),P398,0),0)</f>
        <v/>
      </c>
      <c r="GM398" s="0">
        <f>ROUND(O398+X398+Y398,0)+GX398</f>
        <v/>
      </c>
      <c r="GN398" s="0">
        <f>IF(OR(BI398=0,BI398=1),GM398-GX398,0)</f>
        <v/>
      </c>
      <c r="GO398" s="0">
        <f>IF(BI398=2,GM398-GX398,0)</f>
        <v/>
      </c>
      <c r="GP398" s="0">
        <f>IF(BI398=4,GM398-GX398,0)</f>
        <v/>
      </c>
      <c r="GR398" s="0" t="n">
        <v>0</v>
      </c>
      <c r="GS398" s="0" t="n">
        <v>3</v>
      </c>
      <c r="GT398" s="0" t="n">
        <v>0</v>
      </c>
      <c r="GU398" s="0" t="inlineStr"/>
      <c r="GV398" s="0">
        <f>ROUND((GT398),2)</f>
        <v/>
      </c>
      <c r="GW398" s="0" t="n">
        <v>1</v>
      </c>
      <c r="GX398" s="0">
        <f>ROUND(HC398*I398,0)</f>
        <v/>
      </c>
      <c r="HA398" s="0" t="n">
        <v>0</v>
      </c>
      <c r="HB398" s="0" t="n">
        <v>0</v>
      </c>
      <c r="HC398" s="0">
        <f>GV398*GW398</f>
        <v/>
      </c>
      <c r="HE398" s="0" t="inlineStr"/>
      <c r="HF398" s="0" t="inlineStr"/>
      <c r="HM398" s="0" t="inlineStr"/>
      <c r="HN398" s="0" t="inlineStr">
        <is>
          <t>Пр/812-099.2-1</t>
        </is>
      </c>
      <c r="HO398" s="0" t="inlineStr">
        <is>
          <t>Пр/774-099.2</t>
        </is>
      </c>
      <c r="HP398" s="0" t="inlineStr">
        <is>
          <t>Внутренние санитарнотехнические работы: смена труб, санприборов, запорной арматуры и другое</t>
        </is>
      </c>
      <c r="HQ398" s="0" t="inlineStr">
        <is>
          <t>Внутренние санитарнотехнические работы: смена труб, санприборов, запорной арматуры и другое</t>
        </is>
      </c>
      <c r="HS398" s="0" t="n">
        <v>0</v>
      </c>
      <c r="IK398" s="0" t="n">
        <v>0</v>
      </c>
    </row>
    <row r="399">
      <c r="A399" s="0" t="n">
        <v>17</v>
      </c>
      <c r="B399" s="0" t="n">
        <v>0</v>
      </c>
      <c r="C399" s="0">
        <f>ROW(SmtRes!A136)</f>
        <v/>
      </c>
      <c r="D399" s="0">
        <f>ROW(EtalonRes!A134)</f>
        <v/>
      </c>
      <c r="E399" s="0" t="inlineStr"/>
      <c r="F399" s="0" t="inlineStr">
        <is>
          <t>61-10-1</t>
        </is>
      </c>
      <c r="G399" s="0" t="inlineStr">
        <is>
          <t>Ремонт штукатурки гладких фасадов по камню и бетону с земли и лесов цементно-известковым раствором площадью отдельных мест до 5 м2 толщиной слоя до 20 мм</t>
        </is>
      </c>
      <c r="H399" s="0" t="inlineStr">
        <is>
          <t>100 м2 отремонтированной поверхности</t>
        </is>
      </c>
      <c r="I399" s="0">
        <f>ROUND(ROUND(2.2/100,4),7)</f>
        <v/>
      </c>
      <c r="J399" s="0" t="n">
        <v>0</v>
      </c>
      <c r="K399" s="0">
        <f>ROUND(ROUND(2.2/100,4),7)</f>
        <v/>
      </c>
      <c r="O399" s="0">
        <f>ROUND(CP399,0)</f>
        <v/>
      </c>
      <c r="P399" s="0">
        <f>ROUND(CQ399*I399,0)</f>
        <v/>
      </c>
      <c r="Q399" s="0">
        <f>(ROUND((ROUND(((ET399)*I399),0)*BB399),0)+ROUND((ROUND(((AE399-(EU399))*I399),0)*BS399),0))</f>
        <v/>
      </c>
      <c r="R399" s="0">
        <f>(ROUND((ROUND(((EU399)*I399),0)*BS399),0)+ROUND((ROUND(((AE399-(EU399))*I399),0)*BS399),0))</f>
        <v/>
      </c>
      <c r="S399" s="0">
        <f>ROUND(CT399*I399,0)</f>
        <v/>
      </c>
      <c r="T399" s="0">
        <f>ROUND(CU399*I399,0)</f>
        <v/>
      </c>
      <c r="U399" s="0">
        <f>ROUND(CV399*I399,7)</f>
        <v/>
      </c>
      <c r="V399" s="0">
        <f>ROUND(CW399*I399,7)</f>
        <v/>
      </c>
      <c r="W399" s="0">
        <f>ROUND(CX399*I399,0)</f>
        <v/>
      </c>
      <c r="X399" s="0">
        <f>ROUND(CY399,0)</f>
        <v/>
      </c>
      <c r="Y399" s="0">
        <f>ROUND(CZ399,0)</f>
        <v/>
      </c>
      <c r="AA399" s="0" t="n">
        <v>-1</v>
      </c>
      <c r="AB399" s="0">
        <f>ROUND((AC399+AD399+AF399),2)</f>
        <v/>
      </c>
      <c r="AC399" s="0">
        <f>ROUND((ES399),2)</f>
        <v/>
      </c>
      <c r="AD399" s="0">
        <f>ROUND((((ET399)-(EU399))+AE399),2)</f>
        <v/>
      </c>
      <c r="AE399" s="0">
        <f>ROUND((EU399),2)</f>
        <v/>
      </c>
      <c r="AF399" s="0">
        <f>ROUND((EV399),2)</f>
        <v/>
      </c>
      <c r="AG399" s="0">
        <f>ROUND((AP399),2)</f>
        <v/>
      </c>
      <c r="AH399" s="0">
        <f>(EW399)</f>
        <v/>
      </c>
      <c r="AI399" s="0">
        <f>(EX399)</f>
        <v/>
      </c>
      <c r="AJ399" s="0">
        <f>(AS399)</f>
        <v/>
      </c>
      <c r="AK399" s="0" t="n">
        <v>2905.5</v>
      </c>
      <c r="AL399" s="0" t="n">
        <v>1140.21</v>
      </c>
      <c r="AM399" s="0" t="n">
        <v>1.21</v>
      </c>
      <c r="AN399" s="0" t="n">
        <v>0</v>
      </c>
      <c r="AO399" s="0" t="n">
        <v>1764.08</v>
      </c>
      <c r="AP399" s="0" t="n">
        <v>0</v>
      </c>
      <c r="AQ399" s="0" t="n">
        <v>201.84</v>
      </c>
      <c r="AR399" s="0" t="n">
        <v>0</v>
      </c>
      <c r="AS399" s="0" t="n">
        <v>0</v>
      </c>
      <c r="AT399" s="0" t="n">
        <v>89</v>
      </c>
      <c r="AU399" s="0" t="n">
        <v>44</v>
      </c>
      <c r="AV399" s="0" t="n">
        <v>1</v>
      </c>
      <c r="AW399" s="0" t="n">
        <v>1</v>
      </c>
      <c r="AZ399" s="0" t="n">
        <v>1</v>
      </c>
      <c r="BA399" s="0" t="n">
        <v>52.25</v>
      </c>
      <c r="BB399" s="0" t="n">
        <v>12.08</v>
      </c>
      <c r="BC399" s="0" t="n">
        <v>10.13</v>
      </c>
      <c r="BD399" s="0" t="inlineStr"/>
      <c r="BE399" s="0" t="inlineStr"/>
      <c r="BF399" s="0" t="inlineStr"/>
      <c r="BG399" s="0" t="inlineStr"/>
      <c r="BH399" s="0" t="n">
        <v>0</v>
      </c>
      <c r="BI399" s="0" t="n">
        <v>1</v>
      </c>
      <c r="BJ399" s="0" t="inlineStr">
        <is>
          <t>ТЕРр Московской обл., 61-10-1, приказ Минстроя России №675/пр от 28.02.2017 № 263/пр</t>
        </is>
      </c>
      <c r="BM399" s="0" t="n">
        <v>61001</v>
      </c>
      <c r="BN399" s="0" t="n">
        <v>0</v>
      </c>
      <c r="BO399" s="0" t="inlineStr">
        <is>
          <t>61-10-1</t>
        </is>
      </c>
      <c r="BP399" s="0" t="n">
        <v>1</v>
      </c>
      <c r="BQ399" s="0" t="n">
        <v>6</v>
      </c>
      <c r="BR399" s="0" t="n">
        <v>0</v>
      </c>
      <c r="BS399" s="0" t="n">
        <v>52.25</v>
      </c>
      <c r="BT399" s="0" t="n">
        <v>1</v>
      </c>
      <c r="BU399" s="0" t="n">
        <v>1</v>
      </c>
      <c r="BV399" s="0" t="n">
        <v>1</v>
      </c>
      <c r="BW399" s="0" t="n">
        <v>1</v>
      </c>
      <c r="BX399" s="0" t="n">
        <v>1</v>
      </c>
      <c r="BY399" s="0" t="inlineStr"/>
      <c r="BZ399" s="0" t="n">
        <v>89</v>
      </c>
      <c r="CA399" s="0" t="n">
        <v>44</v>
      </c>
      <c r="CB399" s="0" t="inlineStr"/>
      <c r="CE399" s="0" t="n">
        <v>12</v>
      </c>
      <c r="CF399" s="0" t="n">
        <v>0</v>
      </c>
      <c r="CG399" s="0" t="n">
        <v>0</v>
      </c>
      <c r="CM399" s="0" t="n">
        <v>0</v>
      </c>
      <c r="CN399" s="0" t="inlineStr"/>
      <c r="CO399" s="0" t="n">
        <v>0</v>
      </c>
      <c r="CP399" s="0">
        <f>(P399+Q399+S399)</f>
        <v/>
      </c>
      <c r="CQ399" s="0">
        <f>AC399*BC399</f>
        <v/>
      </c>
      <c r="CR399" s="0">
        <f>(ROUND((ROUND(((ET399)*1),0)*BB399),0)+ROUND((ROUND(((AE399-(EU399))*1),0)*BS399),0))</f>
        <v/>
      </c>
      <c r="CS399" s="0">
        <f>(ROUND((ROUND(((EU399)*1),0)*BS399),0)+ROUND((ROUND(((AE399-(EU399))*1),0)*BS399),0))</f>
        <v/>
      </c>
      <c r="CT399" s="0">
        <f>AF399*BA399</f>
        <v/>
      </c>
      <c r="CU399" s="0">
        <f>AG399</f>
        <v/>
      </c>
      <c r="CV399" s="0">
        <f>AH399</f>
        <v/>
      </c>
      <c r="CW399" s="0">
        <f>AI399</f>
        <v/>
      </c>
      <c r="CX399" s="0">
        <f>AJ399</f>
        <v/>
      </c>
      <c r="CY399" s="0">
        <f>(((S399+R399)*AT399)/100)</f>
        <v/>
      </c>
      <c r="CZ399" s="0">
        <f>(((S399+R399)*AU399)/100)</f>
        <v/>
      </c>
      <c r="DC399" s="0" t="inlineStr"/>
      <c r="DD399" s="0" t="inlineStr"/>
      <c r="DE399" s="0" t="inlineStr"/>
      <c r="DF399" s="0" t="inlineStr"/>
      <c r="DG399" s="0" t="inlineStr"/>
      <c r="DH399" s="0" t="inlineStr"/>
      <c r="DI399" s="0" t="inlineStr"/>
      <c r="DJ399" s="0" t="inlineStr"/>
      <c r="DK399" s="0" t="inlineStr"/>
      <c r="DL399" s="0" t="inlineStr"/>
      <c r="DM399" s="0" t="inlineStr"/>
      <c r="DN399" s="0" t="n">
        <v>0</v>
      </c>
      <c r="DO399" s="0" t="n">
        <v>0</v>
      </c>
      <c r="DP399" s="0" t="n">
        <v>1</v>
      </c>
      <c r="DQ399" s="0" t="n">
        <v>1</v>
      </c>
      <c r="DU399" s="0" t="n">
        <v>1013</v>
      </c>
      <c r="DV399" s="0" t="inlineStr">
        <is>
          <t>100 м2 отремонтированной поверхности</t>
        </is>
      </c>
      <c r="DW399" s="0" t="inlineStr">
        <is>
          <t>100 м2 отремонтированной поверхности</t>
        </is>
      </c>
      <c r="DX399" s="0" t="n">
        <v>1</v>
      </c>
      <c r="DZ399" s="0" t="inlineStr"/>
      <c r="EA399" s="0" t="inlineStr"/>
      <c r="EB399" s="0" t="inlineStr"/>
      <c r="EC399" s="0" t="inlineStr"/>
      <c r="EE399" s="0" t="n">
        <v>78725979</v>
      </c>
      <c r="EF399" s="0" t="n">
        <v>6</v>
      </c>
      <c r="EG399" s="0" t="inlineStr">
        <is>
          <t>Ремонтно-строительные работы</t>
        </is>
      </c>
      <c r="EH399" s="0" t="n">
        <v>95</v>
      </c>
      <c r="EI399" s="0" t="inlineStr">
        <is>
          <t>Штукатурные работы</t>
        </is>
      </c>
      <c r="EJ399" s="0" t="n">
        <v>1</v>
      </c>
      <c r="EK399" s="0" t="n">
        <v>61001</v>
      </c>
      <c r="EL399" s="0" t="inlineStr">
        <is>
          <t>Штукатурные работы</t>
        </is>
      </c>
      <c r="EM399" s="0" t="inlineStr">
        <is>
          <t>рФЕР-61</t>
        </is>
      </c>
      <c r="EO399" s="0" t="inlineStr"/>
      <c r="EQ399" s="0" t="n">
        <v>1024</v>
      </c>
      <c r="ER399" s="0" t="n">
        <v>2905.5</v>
      </c>
      <c r="ES399" s="0" t="n">
        <v>1140.21</v>
      </c>
      <c r="ET399" s="0" t="n">
        <v>1.21</v>
      </c>
      <c r="EU399" s="0" t="n">
        <v>0</v>
      </c>
      <c r="EV399" s="0" t="n">
        <v>1764.08</v>
      </c>
      <c r="EW399" s="0" t="n">
        <v>201.84</v>
      </c>
      <c r="EX399" s="0" t="n">
        <v>0</v>
      </c>
      <c r="EY399" s="0" t="n">
        <v>0</v>
      </c>
      <c r="FQ399" s="0" t="n">
        <v>0</v>
      </c>
      <c r="FR399" s="0" t="n">
        <v>0</v>
      </c>
      <c r="FS399" s="0" t="n">
        <v>0</v>
      </c>
      <c r="FX399" s="0" t="n">
        <v>89</v>
      </c>
      <c r="FY399" s="0" t="n">
        <v>44</v>
      </c>
      <c r="GA399" s="0" t="inlineStr"/>
      <c r="GD399" s="0" t="n">
        <v>1</v>
      </c>
      <c r="GF399" s="0" t="n">
        <v>-2079694618</v>
      </c>
      <c r="GG399" s="0" t="n">
        <v>2</v>
      </c>
      <c r="GH399" s="0" t="n">
        <v>1</v>
      </c>
      <c r="GI399" s="0" t="n">
        <v>2</v>
      </c>
      <c r="GJ399" s="0" t="n">
        <v>0</v>
      </c>
      <c r="GK399" s="0" t="n">
        <v>0</v>
      </c>
      <c r="GL399" s="0">
        <f>ROUND(IF(AND(BH399=3,BI399=3,FS399&lt;&gt;0),P399,0),0)</f>
        <v/>
      </c>
      <c r="GM399" s="0">
        <f>ROUND(O399+X399+Y399,0)+GX399</f>
        <v/>
      </c>
      <c r="GN399" s="0">
        <f>IF(OR(BI399=0,BI399=1),GM399-GX399,0)</f>
        <v/>
      </c>
      <c r="GO399" s="0">
        <f>IF(BI399=2,GM399-GX399,0)</f>
        <v/>
      </c>
      <c r="GP399" s="0">
        <f>IF(BI399=4,GM399-GX399,0)</f>
        <v/>
      </c>
      <c r="GR399" s="0" t="n">
        <v>0</v>
      </c>
      <c r="GS399" s="0" t="n">
        <v>3</v>
      </c>
      <c r="GT399" s="0" t="n">
        <v>0</v>
      </c>
      <c r="GU399" s="0" t="inlineStr"/>
      <c r="GV399" s="0">
        <f>ROUND((GT399),2)</f>
        <v/>
      </c>
      <c r="GW399" s="0" t="n">
        <v>1</v>
      </c>
      <c r="GX399" s="0">
        <f>ROUND(HC399*I399,0)</f>
        <v/>
      </c>
      <c r="HA399" s="0" t="n">
        <v>0</v>
      </c>
      <c r="HB399" s="0" t="n">
        <v>0</v>
      </c>
      <c r="HC399" s="0">
        <f>GV399*GW399</f>
        <v/>
      </c>
      <c r="HE399" s="0" t="inlineStr"/>
      <c r="HF399" s="0" t="inlineStr"/>
      <c r="HM399" s="0" t="inlineStr"/>
      <c r="HN399" s="0" t="inlineStr">
        <is>
          <t>Пр/812-095.0-1</t>
        </is>
      </c>
      <c r="HO399" s="0" t="inlineStr">
        <is>
          <t>Пр/774-095.0</t>
        </is>
      </c>
      <c r="HP399" s="0" t="inlineStr">
        <is>
          <t>Штукатурные работы</t>
        </is>
      </c>
      <c r="HQ399" s="0" t="inlineStr">
        <is>
          <t>Штукатурные работы</t>
        </is>
      </c>
      <c r="HS399" s="0" t="n">
        <v>0</v>
      </c>
      <c r="IK399" s="0" t="n">
        <v>0</v>
      </c>
    </row>
    <row r="400">
      <c r="A400" s="0" t="n">
        <v>18</v>
      </c>
      <c r="B400" s="0" t="n">
        <v>0</v>
      </c>
      <c r="C400" s="0" t="n">
        <v>136</v>
      </c>
      <c r="E400" s="0" t="inlineStr"/>
      <c r="F400" s="0" t="inlineStr">
        <is>
          <t>509-9900</t>
        </is>
      </c>
      <c r="G400" s="0" t="inlineStr">
        <is>
          <t>Строительный мусор</t>
        </is>
      </c>
      <c r="H400" s="0" t="inlineStr">
        <is>
          <t>т</t>
        </is>
      </c>
      <c r="I400" s="0">
        <f>I399*J400</f>
        <v/>
      </c>
      <c r="J400" s="0" t="n">
        <v>4.840000000000001</v>
      </c>
      <c r="K400" s="0" t="n">
        <v>4.84</v>
      </c>
      <c r="O400" s="0">
        <f>ROUND(CP400,0)</f>
        <v/>
      </c>
      <c r="P400" s="0">
        <f>ROUND(CQ400*I400,0)</f>
        <v/>
      </c>
      <c r="Q400" s="0">
        <f>(ROUND((ROUND(((ET400)*I400),0)*BB400),0)+ROUND((ROUND(((AE400-(EU400))*I400),0)*BS400),0))</f>
        <v/>
      </c>
      <c r="R400" s="0">
        <f>(ROUND((ROUND(((EU400)*I400),0)*BS400),0)+ROUND((ROUND(((AE400-(EU400))*I400),0)*BS400),0))</f>
        <v/>
      </c>
      <c r="S400" s="0">
        <f>ROUND(CT400*I400,0)</f>
        <v/>
      </c>
      <c r="T400" s="0">
        <f>ROUND(CU400*I400,0)</f>
        <v/>
      </c>
      <c r="U400" s="0">
        <f>ROUND(CV400*I400,7)</f>
        <v/>
      </c>
      <c r="V400" s="0">
        <f>ROUND(CW400*I400,7)</f>
        <v/>
      </c>
      <c r="W400" s="0">
        <f>ROUND(CX400*I400,0)</f>
        <v/>
      </c>
      <c r="X400" s="0">
        <f>ROUND(CY400,0)</f>
        <v/>
      </c>
      <c r="Y400" s="0">
        <f>ROUND(CZ400,0)</f>
        <v/>
      </c>
      <c r="AA400" s="0" t="n">
        <v>-1</v>
      </c>
      <c r="AB400" s="0">
        <f>ROUND((AC400+AD400+AF400),2)</f>
        <v/>
      </c>
      <c r="AC400" s="0">
        <f>ROUND((ES400),2)</f>
        <v/>
      </c>
      <c r="AD400" s="0">
        <f>ROUND((((ET400)-(EU400))+AE400),2)</f>
        <v/>
      </c>
      <c r="AE400" s="0">
        <f>ROUND((EU400),2)</f>
        <v/>
      </c>
      <c r="AF400" s="0">
        <f>ROUND((EV400),2)</f>
        <v/>
      </c>
      <c r="AG400" s="0">
        <f>ROUND((AP400),2)</f>
        <v/>
      </c>
      <c r="AH400" s="0">
        <f>(EW400)</f>
        <v/>
      </c>
      <c r="AI400" s="0">
        <f>(EX400)</f>
        <v/>
      </c>
      <c r="AJ400" s="0">
        <f>(AS400)</f>
        <v/>
      </c>
      <c r="AK400" s="0" t="n">
        <v>0</v>
      </c>
      <c r="AL400" s="0" t="n">
        <v>0</v>
      </c>
      <c r="AM400" s="0" t="n">
        <v>0</v>
      </c>
      <c r="AN400" s="0" t="n">
        <v>0</v>
      </c>
      <c r="AO400" s="0" t="n">
        <v>0</v>
      </c>
      <c r="AP400" s="0" t="n">
        <v>0</v>
      </c>
      <c r="AQ400" s="0" t="n">
        <v>0</v>
      </c>
      <c r="AR400" s="0" t="n">
        <v>0</v>
      </c>
      <c r="AS400" s="0" t="n">
        <v>0</v>
      </c>
      <c r="AT400" s="0" t="n">
        <v>89</v>
      </c>
      <c r="AU400" s="0" t="n">
        <v>44</v>
      </c>
      <c r="AV400" s="0" t="n">
        <v>1</v>
      </c>
      <c r="AW400" s="0" t="n">
        <v>1</v>
      </c>
      <c r="AZ400" s="0" t="n">
        <v>1</v>
      </c>
      <c r="BA400" s="0" t="n">
        <v>1</v>
      </c>
      <c r="BB400" s="0" t="n">
        <v>1</v>
      </c>
      <c r="BC400" s="0" t="n">
        <v>1</v>
      </c>
      <c r="BD400" s="0" t="inlineStr"/>
      <c r="BE400" s="0" t="inlineStr"/>
      <c r="BF400" s="0" t="inlineStr"/>
      <c r="BG400" s="0" t="inlineStr"/>
      <c r="BH400" s="0" t="n">
        <v>3</v>
      </c>
      <c r="BI400" s="0" t="n">
        <v>1</v>
      </c>
      <c r="BJ400" s="0" t="inlineStr">
        <is>
          <t>ТССЦ Московской обл., 509-9900, приказ Минстроя России №675/пр от 28.02.2017 № 258/пр</t>
        </is>
      </c>
      <c r="BM400" s="0" t="n">
        <v>61001</v>
      </c>
      <c r="BN400" s="0" t="n">
        <v>0</v>
      </c>
      <c r="BO400" s="0" t="inlineStr"/>
      <c r="BP400" s="0" t="n">
        <v>0</v>
      </c>
      <c r="BQ400" s="0" t="n">
        <v>6</v>
      </c>
      <c r="BR400" s="0" t="n">
        <v>0</v>
      </c>
      <c r="BS400" s="0" t="n">
        <v>1</v>
      </c>
      <c r="BT400" s="0" t="n">
        <v>1</v>
      </c>
      <c r="BU400" s="0" t="n">
        <v>1</v>
      </c>
      <c r="BV400" s="0" t="n">
        <v>1</v>
      </c>
      <c r="BW400" s="0" t="n">
        <v>1</v>
      </c>
      <c r="BX400" s="0" t="n">
        <v>1</v>
      </c>
      <c r="BY400" s="0" t="inlineStr"/>
      <c r="BZ400" s="0" t="n">
        <v>89</v>
      </c>
      <c r="CA400" s="0" t="n">
        <v>44</v>
      </c>
      <c r="CB400" s="0" t="inlineStr"/>
      <c r="CE400" s="0" t="n">
        <v>12</v>
      </c>
      <c r="CF400" s="0" t="n">
        <v>0</v>
      </c>
      <c r="CG400" s="0" t="n">
        <v>0</v>
      </c>
      <c r="CM400" s="0" t="n">
        <v>0</v>
      </c>
      <c r="CN400" s="0" t="inlineStr"/>
      <c r="CO400" s="0" t="n">
        <v>0</v>
      </c>
      <c r="CP400" s="0">
        <f>(P400+Q400+S400)</f>
        <v/>
      </c>
      <c r="CQ400" s="0">
        <f>AC400*BC400</f>
        <v/>
      </c>
      <c r="CR400" s="0">
        <f>(ROUND((ROUND(((ET400)*1),0)*BB400),0)+ROUND((ROUND(((AE400-(EU400))*1),0)*BS400),0))</f>
        <v/>
      </c>
      <c r="CS400" s="0">
        <f>(ROUND((ROUND(((EU400)*1),0)*BS400),0)+ROUND((ROUND(((AE400-(EU400))*1),0)*BS400),0))</f>
        <v/>
      </c>
      <c r="CT400" s="0">
        <f>AF400*BA400</f>
        <v/>
      </c>
      <c r="CU400" s="0">
        <f>AG400</f>
        <v/>
      </c>
      <c r="CV400" s="0">
        <f>AH400</f>
        <v/>
      </c>
      <c r="CW400" s="0">
        <f>AI400</f>
        <v/>
      </c>
      <c r="CX400" s="0">
        <f>AJ400</f>
        <v/>
      </c>
      <c r="CY400" s="0">
        <f>(((S400+R400)*AT400)/100)</f>
        <v/>
      </c>
      <c r="CZ400" s="0">
        <f>(((S400+R400)*AU400)/100)</f>
        <v/>
      </c>
      <c r="DC400" s="0" t="inlineStr"/>
      <c r="DD400" s="0" t="inlineStr"/>
      <c r="DE400" s="0" t="inlineStr"/>
      <c r="DF400" s="0" t="inlineStr"/>
      <c r="DG400" s="0" t="inlineStr"/>
      <c r="DH400" s="0" t="inlineStr"/>
      <c r="DI400" s="0" t="inlineStr"/>
      <c r="DJ400" s="0" t="inlineStr"/>
      <c r="DK400" s="0" t="inlineStr"/>
      <c r="DL400" s="0" t="inlineStr"/>
      <c r="DM400" s="0" t="inlineStr"/>
      <c r="DN400" s="0" t="n">
        <v>0</v>
      </c>
      <c r="DO400" s="0" t="n">
        <v>0</v>
      </c>
      <c r="DP400" s="0" t="n">
        <v>1</v>
      </c>
      <c r="DQ400" s="0" t="n">
        <v>1</v>
      </c>
      <c r="DU400" s="0" t="n">
        <v>1009</v>
      </c>
      <c r="DV400" s="0" t="inlineStr">
        <is>
          <t>т</t>
        </is>
      </c>
      <c r="DW400" s="0" t="inlineStr">
        <is>
          <t>т</t>
        </is>
      </c>
      <c r="DX400" s="0" t="n">
        <v>1000</v>
      </c>
      <c r="DZ400" s="0" t="inlineStr"/>
      <c r="EA400" s="0" t="inlineStr"/>
      <c r="EB400" s="0" t="inlineStr"/>
      <c r="EC400" s="0" t="inlineStr"/>
      <c r="EE400" s="0" t="n">
        <v>78725979</v>
      </c>
      <c r="EF400" s="0" t="n">
        <v>6</v>
      </c>
      <c r="EG400" s="0" t="inlineStr">
        <is>
          <t>Ремонтно-строительные работы</t>
        </is>
      </c>
      <c r="EH400" s="0" t="n">
        <v>95</v>
      </c>
      <c r="EI400" s="0" t="inlineStr">
        <is>
          <t>Штукатурные работы</t>
        </is>
      </c>
      <c r="EJ400" s="0" t="n">
        <v>1</v>
      </c>
      <c r="EK400" s="0" t="n">
        <v>61001</v>
      </c>
      <c r="EL400" s="0" t="inlineStr">
        <is>
          <t>Штукатурные работы</t>
        </is>
      </c>
      <c r="EM400" s="0" t="inlineStr">
        <is>
          <t>рФЕР-61</t>
        </is>
      </c>
      <c r="EO400" s="0" t="inlineStr"/>
      <c r="EQ400" s="0" t="n">
        <v>1024</v>
      </c>
      <c r="ER400" s="0" t="n">
        <v>0</v>
      </c>
      <c r="ES400" s="0" t="n">
        <v>0</v>
      </c>
      <c r="ET400" s="0" t="n">
        <v>0</v>
      </c>
      <c r="EU400" s="0" t="n">
        <v>0</v>
      </c>
      <c r="EV400" s="0" t="n">
        <v>0</v>
      </c>
      <c r="EW400" s="0" t="n">
        <v>0</v>
      </c>
      <c r="EX400" s="0" t="n">
        <v>0</v>
      </c>
      <c r="FQ400" s="0" t="n">
        <v>0</v>
      </c>
      <c r="FR400" s="0" t="n">
        <v>0</v>
      </c>
      <c r="FS400" s="0" t="n">
        <v>0</v>
      </c>
      <c r="FX400" s="0" t="n">
        <v>89</v>
      </c>
      <c r="FY400" s="0" t="n">
        <v>44</v>
      </c>
      <c r="GA400" s="0" t="inlineStr"/>
      <c r="GD400" s="0" t="n">
        <v>1</v>
      </c>
      <c r="GF400" s="0" t="n">
        <v>1876412176</v>
      </c>
      <c r="GG400" s="0" t="n">
        <v>2</v>
      </c>
      <c r="GH400" s="0" t="n">
        <v>1</v>
      </c>
      <c r="GI400" s="0" t="n">
        <v>-2</v>
      </c>
      <c r="GJ400" s="0" t="n">
        <v>0</v>
      </c>
      <c r="GK400" s="0" t="n">
        <v>0</v>
      </c>
      <c r="GL400" s="0">
        <f>ROUND(IF(AND(BH400=3,BI400=3,FS400&lt;&gt;0),P400,0),0)</f>
        <v/>
      </c>
      <c r="GM400" s="0">
        <f>ROUND(O400+X400+Y400,0)+GX400</f>
        <v/>
      </c>
      <c r="GN400" s="0">
        <f>IF(OR(BI400=0,BI400=1),GM400-GX400,0)</f>
        <v/>
      </c>
      <c r="GO400" s="0">
        <f>IF(BI400=2,GM400-GX400,0)</f>
        <v/>
      </c>
      <c r="GP400" s="0">
        <f>IF(BI400=4,GM400-GX400,0)</f>
        <v/>
      </c>
      <c r="GR400" s="0" t="n">
        <v>0</v>
      </c>
      <c r="GS400" s="0" t="n">
        <v>3</v>
      </c>
      <c r="GT400" s="0" t="n">
        <v>0</v>
      </c>
      <c r="GU400" s="0" t="inlineStr"/>
      <c r="GV400" s="0">
        <f>ROUND((GT400),2)</f>
        <v/>
      </c>
      <c r="GW400" s="0" t="n">
        <v>1</v>
      </c>
      <c r="GX400" s="0">
        <f>ROUND(HC400*I400,0)</f>
        <v/>
      </c>
      <c r="HA400" s="0" t="n">
        <v>0</v>
      </c>
      <c r="HB400" s="0" t="n">
        <v>0</v>
      </c>
      <c r="HC400" s="0">
        <f>GV400*GW400</f>
        <v/>
      </c>
      <c r="HE400" s="0" t="inlineStr"/>
      <c r="HF400" s="0" t="inlineStr"/>
      <c r="HM400" s="0" t="inlineStr"/>
      <c r="HN400" s="0" t="inlineStr">
        <is>
          <t>Пр/812-095.0-1</t>
        </is>
      </c>
      <c r="HO400" s="0" t="inlineStr">
        <is>
          <t>Пр/774-095.0</t>
        </is>
      </c>
      <c r="HP400" s="0" t="inlineStr">
        <is>
          <t>Штукатурные работы</t>
        </is>
      </c>
      <c r="HQ400" s="0" t="inlineStr">
        <is>
          <t>Штукатурные работы</t>
        </is>
      </c>
      <c r="HS400" s="0" t="n">
        <v>0</v>
      </c>
      <c r="IK400" s="0" t="n">
        <v>0</v>
      </c>
    </row>
    <row r="401">
      <c r="A401" s="0" t="n">
        <v>18</v>
      </c>
      <c r="B401" s="0" t="n">
        <v>0</v>
      </c>
      <c r="C401" s="0" t="n">
        <v>134</v>
      </c>
      <c r="E401" s="0" t="inlineStr"/>
      <c r="F401" s="0" t="inlineStr">
        <is>
          <t>402-0093</t>
        </is>
      </c>
      <c r="G401" s="0" t="inlineStr">
        <is>
          <t>Штукатурка фасадная декоративная типа "BOLIX MPKA15DM"</t>
        </is>
      </c>
      <c r="H401" s="0" t="inlineStr">
        <is>
          <t>кг</t>
        </is>
      </c>
      <c r="I401" s="0">
        <f>I399*J401</f>
        <v/>
      </c>
      <c r="J401" s="0" t="n">
        <v>909.0909090909091</v>
      </c>
      <c r="K401" s="0" t="n">
        <v>909.0909091</v>
      </c>
      <c r="O401" s="0">
        <f>ROUND(CP401,0)</f>
        <v/>
      </c>
      <c r="P401" s="0">
        <f>ROUND(CQ401*I401,0)</f>
        <v/>
      </c>
      <c r="Q401" s="0">
        <f>(ROUND((ROUND(((ET401)*I401),0)*BB401),0)+ROUND((ROUND(((AE401-(EU401))*I401),0)*BS401),0))</f>
        <v/>
      </c>
      <c r="R401" s="0">
        <f>(ROUND((ROUND(((EU401)*I401),0)*BS401),0)+ROUND((ROUND(((AE401-(EU401))*I401),0)*BS401),0))</f>
        <v/>
      </c>
      <c r="S401" s="0">
        <f>ROUND(CT401*I401,0)</f>
        <v/>
      </c>
      <c r="T401" s="0">
        <f>ROUND(CU401*I401,0)</f>
        <v/>
      </c>
      <c r="U401" s="0">
        <f>ROUND(CV401*I401,7)</f>
        <v/>
      </c>
      <c r="V401" s="0">
        <f>ROUND(CW401*I401,7)</f>
        <v/>
      </c>
      <c r="W401" s="0">
        <f>ROUND(CX401*I401,0)</f>
        <v/>
      </c>
      <c r="X401" s="0">
        <f>ROUND(CY401,0)</f>
        <v/>
      </c>
      <c r="Y401" s="0">
        <f>ROUND(CZ401,0)</f>
        <v/>
      </c>
      <c r="AA401" s="0" t="n">
        <v>-1</v>
      </c>
      <c r="AB401" s="0">
        <f>ROUND((AC401+AD401+AF401),2)</f>
        <v/>
      </c>
      <c r="AC401" s="0">
        <f>ROUND((ES401),2)</f>
        <v/>
      </c>
      <c r="AD401" s="0">
        <f>ROUND((((ET401)-(EU401))+AE401),2)</f>
        <v/>
      </c>
      <c r="AE401" s="0">
        <f>ROUND((EU401),2)</f>
        <v/>
      </c>
      <c r="AF401" s="0">
        <f>ROUND((EV401),2)</f>
        <v/>
      </c>
      <c r="AG401" s="0">
        <f>ROUND((AP401),2)</f>
        <v/>
      </c>
      <c r="AH401" s="0">
        <f>(EW401)</f>
        <v/>
      </c>
      <c r="AI401" s="0">
        <f>(EX401)</f>
        <v/>
      </c>
      <c r="AJ401" s="0">
        <f>(AS401)</f>
        <v/>
      </c>
      <c r="AK401" s="0" t="n">
        <v>9.02</v>
      </c>
      <c r="AL401" s="0" t="n">
        <v>9.02</v>
      </c>
      <c r="AM401" s="0" t="n">
        <v>0</v>
      </c>
      <c r="AN401" s="0" t="n">
        <v>0</v>
      </c>
      <c r="AO401" s="0" t="n">
        <v>0</v>
      </c>
      <c r="AP401" s="0" t="n">
        <v>0</v>
      </c>
      <c r="AQ401" s="0" t="n">
        <v>0</v>
      </c>
      <c r="AR401" s="0" t="n">
        <v>0</v>
      </c>
      <c r="AS401" s="0" t="n">
        <v>0.03</v>
      </c>
      <c r="AT401" s="0" t="n">
        <v>89</v>
      </c>
      <c r="AU401" s="0" t="n">
        <v>44</v>
      </c>
      <c r="AV401" s="0" t="n">
        <v>1</v>
      </c>
      <c r="AW401" s="0" t="n">
        <v>1</v>
      </c>
      <c r="AZ401" s="0" t="n">
        <v>1</v>
      </c>
      <c r="BA401" s="0" t="n">
        <v>1</v>
      </c>
      <c r="BB401" s="0" t="n">
        <v>1</v>
      </c>
      <c r="BC401" s="0" t="n">
        <v>5.61</v>
      </c>
      <c r="BD401" s="0" t="inlineStr"/>
      <c r="BE401" s="0" t="inlineStr"/>
      <c r="BF401" s="0" t="inlineStr"/>
      <c r="BG401" s="0" t="inlineStr"/>
      <c r="BH401" s="0" t="n">
        <v>3</v>
      </c>
      <c r="BI401" s="0" t="n">
        <v>1</v>
      </c>
      <c r="BJ401" s="0" t="inlineStr">
        <is>
          <t>ТССЦ Московской обл., 402-0093, приказ Минстроя России №675/пр от 28.02.2017 № 257/пр</t>
        </is>
      </c>
      <c r="BM401" s="0" t="n">
        <v>61001</v>
      </c>
      <c r="BN401" s="0" t="n">
        <v>0</v>
      </c>
      <c r="BO401" s="0" t="inlineStr">
        <is>
          <t>402-0093</t>
        </is>
      </c>
      <c r="BP401" s="0" t="n">
        <v>1</v>
      </c>
      <c r="BQ401" s="0" t="n">
        <v>6</v>
      </c>
      <c r="BR401" s="0" t="n">
        <v>0</v>
      </c>
      <c r="BS401" s="0" t="n">
        <v>1</v>
      </c>
      <c r="BT401" s="0" t="n">
        <v>1</v>
      </c>
      <c r="BU401" s="0" t="n">
        <v>1</v>
      </c>
      <c r="BV401" s="0" t="n">
        <v>1</v>
      </c>
      <c r="BW401" s="0" t="n">
        <v>1</v>
      </c>
      <c r="BX401" s="0" t="n">
        <v>1</v>
      </c>
      <c r="BY401" s="0" t="inlineStr"/>
      <c r="BZ401" s="0" t="n">
        <v>89</v>
      </c>
      <c r="CA401" s="0" t="n">
        <v>44</v>
      </c>
      <c r="CB401" s="0" t="inlineStr"/>
      <c r="CE401" s="0" t="n">
        <v>12</v>
      </c>
      <c r="CF401" s="0" t="n">
        <v>0</v>
      </c>
      <c r="CG401" s="0" t="n">
        <v>0</v>
      </c>
      <c r="CM401" s="0" t="n">
        <v>0</v>
      </c>
      <c r="CN401" s="0" t="inlineStr"/>
      <c r="CO401" s="0" t="n">
        <v>0</v>
      </c>
      <c r="CP401" s="0">
        <f>(P401+Q401+S401)</f>
        <v/>
      </c>
      <c r="CQ401" s="0">
        <f>AC401*BC401</f>
        <v/>
      </c>
      <c r="CR401" s="0">
        <f>(ROUND((ROUND(((ET401)*1),0)*BB401),0)+ROUND((ROUND(((AE401-(EU401))*1),0)*BS401),0))</f>
        <v/>
      </c>
      <c r="CS401" s="0">
        <f>(ROUND((ROUND(((EU401)*1),0)*BS401),0)+ROUND((ROUND(((AE401-(EU401))*1),0)*BS401),0))</f>
        <v/>
      </c>
      <c r="CT401" s="0">
        <f>AF401*BA401</f>
        <v/>
      </c>
      <c r="CU401" s="0">
        <f>AG401</f>
        <v/>
      </c>
      <c r="CV401" s="0">
        <f>AH401</f>
        <v/>
      </c>
      <c r="CW401" s="0">
        <f>AI401</f>
        <v/>
      </c>
      <c r="CX401" s="0">
        <f>AJ401</f>
        <v/>
      </c>
      <c r="CY401" s="0">
        <f>(((S401+R401)*AT401)/100)</f>
        <v/>
      </c>
      <c r="CZ401" s="0">
        <f>(((S401+R401)*AU401)/100)</f>
        <v/>
      </c>
      <c r="DC401" s="0" t="inlineStr"/>
      <c r="DD401" s="0" t="inlineStr"/>
      <c r="DE401" s="0" t="inlineStr"/>
      <c r="DF401" s="0" t="inlineStr"/>
      <c r="DG401" s="0" t="inlineStr"/>
      <c r="DH401" s="0" t="inlineStr"/>
      <c r="DI401" s="0" t="inlineStr"/>
      <c r="DJ401" s="0" t="inlineStr"/>
      <c r="DK401" s="0" t="inlineStr"/>
      <c r="DL401" s="0" t="inlineStr"/>
      <c r="DM401" s="0" t="inlineStr"/>
      <c r="DN401" s="0" t="n">
        <v>0</v>
      </c>
      <c r="DO401" s="0" t="n">
        <v>0</v>
      </c>
      <c r="DP401" s="0" t="n">
        <v>1</v>
      </c>
      <c r="DQ401" s="0" t="n">
        <v>1</v>
      </c>
      <c r="DU401" s="0" t="n">
        <v>1009</v>
      </c>
      <c r="DV401" s="0" t="inlineStr">
        <is>
          <t>кг</t>
        </is>
      </c>
      <c r="DW401" s="0" t="inlineStr">
        <is>
          <t>кг</t>
        </is>
      </c>
      <c r="DX401" s="0" t="n">
        <v>1</v>
      </c>
      <c r="DZ401" s="0" t="inlineStr"/>
      <c r="EA401" s="0" t="inlineStr"/>
      <c r="EB401" s="0" t="inlineStr"/>
      <c r="EC401" s="0" t="inlineStr"/>
      <c r="EE401" s="0" t="n">
        <v>78725979</v>
      </c>
      <c r="EF401" s="0" t="n">
        <v>6</v>
      </c>
      <c r="EG401" s="0" t="inlineStr">
        <is>
          <t>Ремонтно-строительные работы</t>
        </is>
      </c>
      <c r="EH401" s="0" t="n">
        <v>95</v>
      </c>
      <c r="EI401" s="0" t="inlineStr">
        <is>
          <t>Штукатурные работы</t>
        </is>
      </c>
      <c r="EJ401" s="0" t="n">
        <v>1</v>
      </c>
      <c r="EK401" s="0" t="n">
        <v>61001</v>
      </c>
      <c r="EL401" s="0" t="inlineStr">
        <is>
          <t>Штукатурные работы</t>
        </is>
      </c>
      <c r="EM401" s="0" t="inlineStr">
        <is>
          <t>рФЕР-61</t>
        </is>
      </c>
      <c r="EO401" s="0" t="inlineStr"/>
      <c r="EQ401" s="0" t="n">
        <v>1024</v>
      </c>
      <c r="ER401" s="0" t="n">
        <v>9.02</v>
      </c>
      <c r="ES401" s="0" t="n">
        <v>9.02</v>
      </c>
      <c r="ET401" s="0" t="n">
        <v>0</v>
      </c>
      <c r="EU401" s="0" t="n">
        <v>0</v>
      </c>
      <c r="EV401" s="0" t="n">
        <v>0</v>
      </c>
      <c r="EW401" s="0" t="n">
        <v>0</v>
      </c>
      <c r="EX401" s="0" t="n">
        <v>0</v>
      </c>
      <c r="FQ401" s="0" t="n">
        <v>0</v>
      </c>
      <c r="FR401" s="0" t="n">
        <v>0</v>
      </c>
      <c r="FS401" s="0" t="n">
        <v>0</v>
      </c>
      <c r="FX401" s="0" t="n">
        <v>89</v>
      </c>
      <c r="FY401" s="0" t="n">
        <v>44</v>
      </c>
      <c r="GA401" s="0" t="inlineStr"/>
      <c r="GD401" s="0" t="n">
        <v>1</v>
      </c>
      <c r="GF401" s="0" t="n">
        <v>1120003935</v>
      </c>
      <c r="GG401" s="0" t="n">
        <v>2</v>
      </c>
      <c r="GH401" s="0" t="n">
        <v>1</v>
      </c>
      <c r="GI401" s="0" t="n">
        <v>2</v>
      </c>
      <c r="GJ401" s="0" t="n">
        <v>0</v>
      </c>
      <c r="GK401" s="0" t="n">
        <v>0</v>
      </c>
      <c r="GL401" s="0">
        <f>ROUND(IF(AND(BH401=3,BI401=3,FS401&lt;&gt;0),P401,0),0)</f>
        <v/>
      </c>
      <c r="GM401" s="0">
        <f>ROUND(O401+X401+Y401,0)+GX401</f>
        <v/>
      </c>
      <c r="GN401" s="0">
        <f>IF(OR(BI401=0,BI401=1),GM401-GX401,0)</f>
        <v/>
      </c>
      <c r="GO401" s="0">
        <f>IF(BI401=2,GM401-GX401,0)</f>
        <v/>
      </c>
      <c r="GP401" s="0">
        <f>IF(BI401=4,GM401-GX401,0)</f>
        <v/>
      </c>
      <c r="GR401" s="0" t="n">
        <v>0</v>
      </c>
      <c r="GS401" s="0" t="n">
        <v>3</v>
      </c>
      <c r="GT401" s="0" t="n">
        <v>0</v>
      </c>
      <c r="GU401" s="0" t="inlineStr"/>
      <c r="GV401" s="0">
        <f>ROUND((GT401),2)</f>
        <v/>
      </c>
      <c r="GW401" s="0" t="n">
        <v>1</v>
      </c>
      <c r="GX401" s="0">
        <f>ROUND(HC401*I401,0)</f>
        <v/>
      </c>
      <c r="HA401" s="0" t="n">
        <v>0</v>
      </c>
      <c r="HB401" s="0" t="n">
        <v>0</v>
      </c>
      <c r="HC401" s="0">
        <f>GV401*GW401</f>
        <v/>
      </c>
      <c r="HE401" s="0" t="inlineStr"/>
      <c r="HF401" s="0" t="inlineStr"/>
      <c r="HM401" s="0" t="inlineStr"/>
      <c r="HN401" s="0" t="inlineStr">
        <is>
          <t>Пр/812-095.0-1</t>
        </is>
      </c>
      <c r="HO401" s="0" t="inlineStr">
        <is>
          <t>Пр/774-095.0</t>
        </is>
      </c>
      <c r="HP401" s="0" t="inlineStr">
        <is>
          <t>Штукатурные работы</t>
        </is>
      </c>
      <c r="HQ401" s="0" t="inlineStr">
        <is>
          <t>Штукатурные работы</t>
        </is>
      </c>
      <c r="HS401" s="0" t="n">
        <v>0</v>
      </c>
      <c r="IK401" s="0" t="n">
        <v>0</v>
      </c>
    </row>
    <row r="403">
      <c r="A403" s="358" t="n">
        <v>51</v>
      </c>
      <c r="B403" s="358">
        <f>B392</f>
        <v/>
      </c>
      <c r="C403" s="358">
        <f>A392</f>
        <v/>
      </c>
      <c r="D403" s="358">
        <f>ROW(A392)</f>
        <v/>
      </c>
      <c r="E403" s="358" t="n"/>
      <c r="F403" s="358">
        <f>IF(F392&lt;&gt;"",F392,"")</f>
        <v/>
      </c>
      <c r="G403" s="358">
        <f>IF(G392&lt;&gt;"",G392,"")</f>
        <v/>
      </c>
      <c r="H403" s="358" t="n">
        <v>0</v>
      </c>
      <c r="I403" s="358" t="n"/>
      <c r="J403" s="358" t="n"/>
      <c r="K403" s="358" t="n"/>
      <c r="L403" s="358" t="n"/>
      <c r="M403" s="358" t="n"/>
      <c r="N403" s="358" t="n"/>
      <c r="O403" s="358" t="n">
        <v>0</v>
      </c>
      <c r="P403" s="358" t="n">
        <v>0</v>
      </c>
      <c r="Q403" s="358" t="n">
        <v>0</v>
      </c>
      <c r="R403" s="358" t="n">
        <v>0</v>
      </c>
      <c r="S403" s="358" t="n">
        <v>0</v>
      </c>
      <c r="T403" s="358" t="n">
        <v>0</v>
      </c>
      <c r="U403" s="358" t="n">
        <v>0</v>
      </c>
      <c r="V403" s="358" t="n">
        <v>0</v>
      </c>
      <c r="W403" s="358" t="n">
        <v>0</v>
      </c>
      <c r="X403" s="358" t="n">
        <v>0</v>
      </c>
      <c r="Y403" s="358" t="n">
        <v>0</v>
      </c>
      <c r="Z403" s="358" t="n"/>
      <c r="AA403" s="358" t="n"/>
      <c r="AB403" s="358" t="n"/>
      <c r="AC403" s="358" t="n"/>
      <c r="AD403" s="358" t="n"/>
      <c r="AE403" s="358" t="n"/>
      <c r="AF403" s="358" t="n"/>
      <c r="AG403" s="358" t="n"/>
      <c r="AH403" s="358" t="n"/>
      <c r="AI403" s="358" t="n"/>
      <c r="AJ403" s="358" t="n"/>
      <c r="AK403" s="358" t="n"/>
      <c r="AL403" s="358" t="n"/>
      <c r="AM403" s="358" t="n"/>
      <c r="AN403" s="358" t="n"/>
      <c r="AO403" s="358">
        <f>ROUND(BX403,0)</f>
        <v/>
      </c>
      <c r="AP403" s="358">
        <f>ROUND(BY403,0)</f>
        <v/>
      </c>
      <c r="AQ403" s="358">
        <f>ROUND(BZ403,0)</f>
        <v/>
      </c>
      <c r="AR403" s="358">
        <f>ROUND(CA403,0)</f>
        <v/>
      </c>
      <c r="AS403" s="358">
        <f>ROUND(CB403,0)</f>
        <v/>
      </c>
      <c r="AT403" s="358">
        <f>ROUND(CC403,0)</f>
        <v/>
      </c>
      <c r="AU403" s="358">
        <f>ROUND(CD403,0)</f>
        <v/>
      </c>
      <c r="AV403" s="358">
        <f>ROUND(CE403,0)</f>
        <v/>
      </c>
      <c r="AW403" s="358">
        <f>ROUND(CF403,0)</f>
        <v/>
      </c>
      <c r="AX403" s="358">
        <f>ROUND(CG403,0)</f>
        <v/>
      </c>
      <c r="AY403" s="358">
        <f>ROUND(CH403,0)</f>
        <v/>
      </c>
      <c r="AZ403" s="358">
        <f>ROUND(CI403,0)</f>
        <v/>
      </c>
      <c r="BA403" s="358">
        <f>ROUND(CJ403,0)</f>
        <v/>
      </c>
      <c r="BB403" s="358">
        <f>ROUND(CK403,0)</f>
        <v/>
      </c>
      <c r="BC403" s="358">
        <f>ROUND(CL403,0)</f>
        <v/>
      </c>
      <c r="BD403" s="358">
        <f>ROUND(CM403,0)</f>
        <v/>
      </c>
      <c r="BE403" s="358" t="n"/>
      <c r="BF403" s="358" t="n"/>
      <c r="BG403" s="358" t="n"/>
      <c r="BH403" s="358" t="n"/>
      <c r="BI403" s="358" t="n"/>
      <c r="BJ403" s="358" t="n"/>
      <c r="BK403" s="358" t="n"/>
      <c r="BL403" s="358" t="n"/>
      <c r="BM403" s="358" t="n"/>
      <c r="BN403" s="358" t="n"/>
      <c r="BO403" s="358" t="n"/>
      <c r="BP403" s="358" t="n"/>
      <c r="BQ403" s="358" t="n"/>
      <c r="BR403" s="358" t="n"/>
      <c r="BS403" s="358" t="n"/>
      <c r="BT403" s="358" t="n"/>
      <c r="BU403" s="358" t="n"/>
      <c r="BV403" s="358" t="n"/>
      <c r="BW403" s="358" t="n"/>
      <c r="BX403" s="358" t="n"/>
      <c r="BY403" s="358" t="n"/>
      <c r="BZ403" s="358" t="n"/>
      <c r="CA403" s="358" t="n"/>
      <c r="CB403" s="358" t="n"/>
      <c r="CC403" s="358" t="n"/>
      <c r="CD403" s="358" t="n"/>
      <c r="CE403" s="358" t="n"/>
      <c r="CF403" s="358" t="n"/>
      <c r="CG403" s="358" t="n"/>
      <c r="CH403" s="358" t="n"/>
      <c r="CI403" s="358" t="n"/>
      <c r="CJ403" s="358" t="n"/>
      <c r="CK403" s="358" t="n"/>
      <c r="CL403" s="358" t="n"/>
      <c r="CM403" s="358" t="n"/>
      <c r="CN403" s="358" t="n"/>
      <c r="CO403" s="358" t="n"/>
      <c r="CP403" s="358" t="n"/>
      <c r="CQ403" s="358" t="n"/>
      <c r="CR403" s="358" t="n"/>
      <c r="CS403" s="358" t="n"/>
      <c r="CT403" s="358" t="n"/>
      <c r="CU403" s="358" t="n"/>
      <c r="CV403" s="358" t="n"/>
      <c r="CW403" s="358" t="n"/>
      <c r="CX403" s="358" t="n"/>
      <c r="CY403" s="358" t="n"/>
      <c r="CZ403" s="358" t="n"/>
      <c r="DA403" s="358" t="n"/>
      <c r="DB403" s="358" t="n"/>
      <c r="DC403" s="358" t="n"/>
      <c r="DD403" s="358" t="n"/>
      <c r="DE403" s="358" t="n"/>
      <c r="DF403" s="358" t="n"/>
      <c r="DG403" s="359" t="n"/>
      <c r="DH403" s="359" t="n"/>
      <c r="DI403" s="359" t="n"/>
      <c r="DJ403" s="359" t="n"/>
      <c r="DK403" s="359" t="n"/>
      <c r="DL403" s="359" t="n"/>
      <c r="DM403" s="359" t="n"/>
      <c r="DN403" s="359" t="n"/>
      <c r="DO403" s="359" t="n"/>
      <c r="DP403" s="359" t="n"/>
      <c r="DQ403" s="359" t="n"/>
      <c r="DR403" s="359" t="n"/>
      <c r="DS403" s="359" t="n"/>
      <c r="DT403" s="359" t="n"/>
      <c r="DU403" s="359" t="n"/>
      <c r="DV403" s="359" t="n"/>
      <c r="DW403" s="359" t="n"/>
      <c r="DX403" s="359" t="n"/>
      <c r="DY403" s="359" t="n"/>
      <c r="DZ403" s="359" t="n"/>
      <c r="EA403" s="359" t="n"/>
      <c r="EB403" s="359" t="n"/>
      <c r="EC403" s="359" t="n"/>
      <c r="ED403" s="359" t="n"/>
      <c r="EE403" s="359" t="n"/>
      <c r="EF403" s="359" t="n"/>
      <c r="EG403" s="359" t="n"/>
      <c r="EH403" s="359" t="n"/>
      <c r="EI403" s="359" t="n"/>
      <c r="EJ403" s="359" t="n"/>
      <c r="EK403" s="359" t="n"/>
      <c r="EL403" s="359" t="n"/>
      <c r="EM403" s="359" t="n"/>
      <c r="EN403" s="359" t="n"/>
      <c r="EO403" s="359" t="n"/>
      <c r="EP403" s="359" t="n"/>
      <c r="EQ403" s="359" t="n"/>
      <c r="ER403" s="359" t="n"/>
      <c r="ES403" s="359" t="n"/>
      <c r="ET403" s="359" t="n"/>
      <c r="EU403" s="359" t="n"/>
      <c r="EV403" s="359" t="n"/>
      <c r="EW403" s="359" t="n"/>
      <c r="EX403" s="359" t="n"/>
      <c r="EY403" s="359" t="n"/>
      <c r="EZ403" s="359" t="n"/>
      <c r="FA403" s="359" t="n"/>
      <c r="FB403" s="359" t="n"/>
      <c r="FC403" s="359" t="n"/>
      <c r="FD403" s="359" t="n"/>
      <c r="FE403" s="359" t="n"/>
      <c r="FF403" s="359" t="n"/>
      <c r="FG403" s="359" t="n"/>
      <c r="FH403" s="359" t="n"/>
      <c r="FI403" s="359" t="n"/>
      <c r="FJ403" s="359" t="n"/>
      <c r="FK403" s="359" t="n"/>
      <c r="FL403" s="359" t="n"/>
      <c r="FM403" s="359" t="n"/>
      <c r="FN403" s="359" t="n"/>
      <c r="FO403" s="359" t="n"/>
      <c r="FP403" s="359" t="n"/>
      <c r="FQ403" s="359" t="n"/>
      <c r="FR403" s="359" t="n"/>
      <c r="FS403" s="359" t="n"/>
      <c r="FT403" s="359" t="n"/>
      <c r="FU403" s="359" t="n"/>
      <c r="FV403" s="359" t="n"/>
      <c r="FW403" s="359" t="n"/>
      <c r="FX403" s="359" t="n"/>
      <c r="FY403" s="359" t="n"/>
      <c r="FZ403" s="359" t="n"/>
      <c r="GA403" s="359" t="n"/>
      <c r="GB403" s="359" t="n"/>
      <c r="GC403" s="359" t="n"/>
      <c r="GD403" s="359" t="n"/>
      <c r="GE403" s="359" t="n"/>
      <c r="GF403" s="359" t="n"/>
      <c r="GG403" s="359" t="n"/>
      <c r="GH403" s="359" t="n"/>
      <c r="GI403" s="359" t="n"/>
      <c r="GJ403" s="359" t="n"/>
      <c r="GK403" s="359" t="n"/>
      <c r="GL403" s="359" t="n"/>
      <c r="GM403" s="359" t="n"/>
      <c r="GN403" s="359" t="n"/>
      <c r="GO403" s="359" t="n"/>
      <c r="GP403" s="359" t="n"/>
      <c r="GQ403" s="359" t="n"/>
      <c r="GR403" s="359" t="n"/>
      <c r="GS403" s="359" t="n"/>
      <c r="GT403" s="359" t="n"/>
      <c r="GU403" s="359" t="n"/>
      <c r="GV403" s="359" t="n"/>
      <c r="GW403" s="359" t="n"/>
      <c r="GX403" s="359" t="n">
        <v>0</v>
      </c>
    </row>
    <row r="405">
      <c r="A405" s="360" t="n">
        <v>50</v>
      </c>
      <c r="B405" s="360" t="n">
        <v>0</v>
      </c>
      <c r="C405" s="360" t="n">
        <v>0</v>
      </c>
      <c r="D405" s="360" t="n">
        <v>1</v>
      </c>
      <c r="E405" s="360" t="n">
        <v>201</v>
      </c>
      <c r="F405" s="360">
        <f>ROUND(Source!O403,O405)</f>
        <v/>
      </c>
      <c r="G405" s="360" t="inlineStr">
        <is>
          <t>ПЗ</t>
        </is>
      </c>
      <c r="H405" s="360" t="inlineStr">
        <is>
          <t>Прямые затраты</t>
        </is>
      </c>
      <c r="I405" s="360" t="n"/>
      <c r="J405" s="360" t="n"/>
      <c r="K405" s="360" t="n">
        <v>201</v>
      </c>
      <c r="L405" s="360" t="n">
        <v>1</v>
      </c>
      <c r="M405" s="360" t="n">
        <v>3</v>
      </c>
      <c r="N405" s="360" t="inlineStr"/>
      <c r="O405" s="360" t="n">
        <v>0</v>
      </c>
      <c r="P405" s="360" t="n"/>
      <c r="Q405" s="360" t="n"/>
      <c r="R405" s="360" t="n"/>
      <c r="S405" s="360" t="n"/>
      <c r="T405" s="360" t="n"/>
      <c r="U405" s="360" t="n"/>
      <c r="V405" s="360" t="n"/>
      <c r="W405" s="360" t="n">
        <v>0</v>
      </c>
      <c r="X405" s="360" t="n">
        <v>1</v>
      </c>
      <c r="Y405" s="360" t="n">
        <v>0</v>
      </c>
      <c r="Z405" s="360" t="n"/>
      <c r="AA405" s="360" t="n"/>
      <c r="AB405" s="360" t="n"/>
    </row>
    <row r="406">
      <c r="A406" s="360" t="n">
        <v>50</v>
      </c>
      <c r="B406" s="360" t="n">
        <v>0</v>
      </c>
      <c r="C406" s="360" t="n">
        <v>0</v>
      </c>
      <c r="D406" s="360" t="n">
        <v>1</v>
      </c>
      <c r="E406" s="360" t="n">
        <v>202</v>
      </c>
      <c r="F406" s="360">
        <f>ROUND(Source!P403,O406)</f>
        <v/>
      </c>
      <c r="G406" s="360" t="inlineStr">
        <is>
          <t>СтМатОб</t>
        </is>
      </c>
      <c r="H406" s="360" t="inlineStr">
        <is>
          <t>Стоимость материальных ресурсов (всего)</t>
        </is>
      </c>
      <c r="I406" s="360" t="n"/>
      <c r="J406" s="360" t="n"/>
      <c r="K406" s="360" t="n">
        <v>202</v>
      </c>
      <c r="L406" s="360" t="n">
        <v>2</v>
      </c>
      <c r="M406" s="360" t="n">
        <v>3</v>
      </c>
      <c r="N406" s="360" t="inlineStr"/>
      <c r="O406" s="360" t="n">
        <v>0</v>
      </c>
      <c r="P406" s="360" t="n"/>
      <c r="Q406" s="360" t="n"/>
      <c r="R406" s="360" t="n"/>
      <c r="S406" s="360" t="n"/>
      <c r="T406" s="360" t="n"/>
      <c r="U406" s="360" t="n"/>
      <c r="V406" s="360" t="n"/>
      <c r="W406" s="360" t="n">
        <v>0</v>
      </c>
      <c r="X406" s="360" t="n">
        <v>1</v>
      </c>
      <c r="Y406" s="360" t="n">
        <v>0</v>
      </c>
      <c r="Z406" s="360" t="n"/>
      <c r="AA406" s="360" t="n"/>
      <c r="AB406" s="360" t="n"/>
    </row>
    <row r="407">
      <c r="A407" s="360" t="n">
        <v>50</v>
      </c>
      <c r="B407" s="360" t="n">
        <v>0</v>
      </c>
      <c r="C407" s="360" t="n">
        <v>0</v>
      </c>
      <c r="D407" s="360" t="n">
        <v>1</v>
      </c>
      <c r="E407" s="360" t="n">
        <v>222</v>
      </c>
      <c r="F407" s="360">
        <f>ROUND(Source!AO403,O407)</f>
        <v/>
      </c>
      <c r="G407" s="360" t="inlineStr">
        <is>
          <t>СтМатОбЗак</t>
        </is>
      </c>
      <c r="H407" s="360" t="inlineStr">
        <is>
          <t>Стоимость материалов и оборудования заказчика</t>
        </is>
      </c>
      <c r="I407" s="360" t="n"/>
      <c r="J407" s="360" t="n"/>
      <c r="K407" s="360" t="n">
        <v>222</v>
      </c>
      <c r="L407" s="360" t="n">
        <v>3</v>
      </c>
      <c r="M407" s="360" t="n">
        <v>3</v>
      </c>
      <c r="N407" s="360" t="inlineStr"/>
      <c r="O407" s="360" t="n">
        <v>0</v>
      </c>
      <c r="P407" s="360" t="n"/>
      <c r="Q407" s="360" t="n"/>
      <c r="R407" s="360" t="n"/>
      <c r="S407" s="360" t="n"/>
      <c r="T407" s="360" t="n"/>
      <c r="U407" s="360" t="n"/>
      <c r="V407" s="360" t="n"/>
      <c r="W407" s="360" t="n">
        <v>0</v>
      </c>
      <c r="X407" s="360" t="n">
        <v>1</v>
      </c>
      <c r="Y407" s="360" t="n">
        <v>0</v>
      </c>
      <c r="Z407" s="360" t="n"/>
      <c r="AA407" s="360" t="n"/>
      <c r="AB407" s="360" t="n"/>
    </row>
    <row r="408">
      <c r="A408" s="360" t="n">
        <v>50</v>
      </c>
      <c r="B408" s="360" t="n">
        <v>0</v>
      </c>
      <c r="C408" s="360" t="n">
        <v>0</v>
      </c>
      <c r="D408" s="360" t="n">
        <v>1</v>
      </c>
      <c r="E408" s="360" t="n">
        <v>225</v>
      </c>
      <c r="F408" s="360">
        <f>ROUND(Source!AV403,O408)</f>
        <v/>
      </c>
      <c r="G408" s="360" t="inlineStr">
        <is>
          <t>СтМатОбПод</t>
        </is>
      </c>
      <c r="H408" s="360" t="inlineStr">
        <is>
          <t>Стоимость материалов и оборудования подрядчика</t>
        </is>
      </c>
      <c r="I408" s="360" t="n"/>
      <c r="J408" s="360" t="n"/>
      <c r="K408" s="360" t="n">
        <v>225</v>
      </c>
      <c r="L408" s="360" t="n">
        <v>4</v>
      </c>
      <c r="M408" s="360" t="n">
        <v>3</v>
      </c>
      <c r="N408" s="360" t="inlineStr"/>
      <c r="O408" s="360" t="n">
        <v>0</v>
      </c>
      <c r="P408" s="360" t="n"/>
      <c r="Q408" s="360" t="n"/>
      <c r="R408" s="360" t="n"/>
      <c r="S408" s="360" t="n"/>
      <c r="T408" s="360" t="n"/>
      <c r="U408" s="360" t="n"/>
      <c r="V408" s="360" t="n"/>
      <c r="W408" s="360" t="n">
        <v>0</v>
      </c>
      <c r="X408" s="360" t="n">
        <v>1</v>
      </c>
      <c r="Y408" s="360" t="n">
        <v>0</v>
      </c>
      <c r="Z408" s="360" t="n"/>
      <c r="AA408" s="360" t="n"/>
      <c r="AB408" s="360" t="n"/>
    </row>
    <row r="409">
      <c r="A409" s="360" t="n">
        <v>50</v>
      </c>
      <c r="B409" s="360" t="n">
        <v>0</v>
      </c>
      <c r="C409" s="360" t="n">
        <v>0</v>
      </c>
      <c r="D409" s="360" t="n">
        <v>1</v>
      </c>
      <c r="E409" s="360" t="n">
        <v>226</v>
      </c>
      <c r="F409" s="360">
        <f>ROUND(Source!AW403,O409)</f>
        <v/>
      </c>
      <c r="G409" s="360" t="inlineStr">
        <is>
          <t>СтМат</t>
        </is>
      </c>
      <c r="H409" s="360" t="inlineStr">
        <is>
          <t>Стоимость материалов (всего)</t>
        </is>
      </c>
      <c r="I409" s="360" t="n"/>
      <c r="J409" s="360" t="n"/>
      <c r="K409" s="360" t="n">
        <v>226</v>
      </c>
      <c r="L409" s="360" t="n">
        <v>5</v>
      </c>
      <c r="M409" s="360" t="n">
        <v>3</v>
      </c>
      <c r="N409" s="360" t="inlineStr"/>
      <c r="O409" s="360" t="n">
        <v>0</v>
      </c>
      <c r="P409" s="360" t="n"/>
      <c r="Q409" s="360" t="n"/>
      <c r="R409" s="360" t="n"/>
      <c r="S409" s="360" t="n"/>
      <c r="T409" s="360" t="n"/>
      <c r="U409" s="360" t="n"/>
      <c r="V409" s="360" t="n"/>
      <c r="W409" s="360" t="n">
        <v>0</v>
      </c>
      <c r="X409" s="360" t="n">
        <v>1</v>
      </c>
      <c r="Y409" s="360" t="n">
        <v>0</v>
      </c>
      <c r="Z409" s="360" t="n"/>
      <c r="AA409" s="360" t="n"/>
      <c r="AB409" s="360" t="n"/>
    </row>
    <row r="410">
      <c r="A410" s="360" t="n">
        <v>50</v>
      </c>
      <c r="B410" s="360" t="n">
        <v>0</v>
      </c>
      <c r="C410" s="360" t="n">
        <v>0</v>
      </c>
      <c r="D410" s="360" t="n">
        <v>1</v>
      </c>
      <c r="E410" s="360" t="n">
        <v>227</v>
      </c>
      <c r="F410" s="360">
        <f>ROUND(Source!AX403,O410)</f>
        <v/>
      </c>
      <c r="G410" s="360" t="inlineStr">
        <is>
          <t>СтМатЗак</t>
        </is>
      </c>
      <c r="H410" s="360" t="inlineStr">
        <is>
          <t>Стоимость материалов заказчика</t>
        </is>
      </c>
      <c r="I410" s="360" t="n"/>
      <c r="J410" s="360" t="n"/>
      <c r="K410" s="360" t="n">
        <v>227</v>
      </c>
      <c r="L410" s="360" t="n">
        <v>6</v>
      </c>
      <c r="M410" s="360" t="n">
        <v>3</v>
      </c>
      <c r="N410" s="360" t="inlineStr"/>
      <c r="O410" s="360" t="n">
        <v>0</v>
      </c>
      <c r="P410" s="360" t="n"/>
      <c r="Q410" s="360" t="n"/>
      <c r="R410" s="360" t="n"/>
      <c r="S410" s="360" t="n"/>
      <c r="T410" s="360" t="n"/>
      <c r="U410" s="360" t="n"/>
      <c r="V410" s="360" t="n"/>
      <c r="W410" s="360" t="n">
        <v>0</v>
      </c>
      <c r="X410" s="360" t="n">
        <v>1</v>
      </c>
      <c r="Y410" s="360" t="n">
        <v>0</v>
      </c>
      <c r="Z410" s="360" t="n"/>
      <c r="AA410" s="360" t="n"/>
      <c r="AB410" s="360" t="n"/>
    </row>
    <row r="411">
      <c r="A411" s="360" t="n">
        <v>50</v>
      </c>
      <c r="B411" s="360" t="n">
        <v>0</v>
      </c>
      <c r="C411" s="360" t="n">
        <v>0</v>
      </c>
      <c r="D411" s="360" t="n">
        <v>1</v>
      </c>
      <c r="E411" s="360" t="n">
        <v>228</v>
      </c>
      <c r="F411" s="360">
        <f>ROUND(Source!AY403,O411)</f>
        <v/>
      </c>
      <c r="G411" s="360" t="inlineStr">
        <is>
          <t>СтМатПод</t>
        </is>
      </c>
      <c r="H411" s="360" t="inlineStr">
        <is>
          <t>Стоимость материалов подрядчика</t>
        </is>
      </c>
      <c r="I411" s="360" t="n"/>
      <c r="J411" s="360" t="n"/>
      <c r="K411" s="360" t="n">
        <v>228</v>
      </c>
      <c r="L411" s="360" t="n">
        <v>7</v>
      </c>
      <c r="M411" s="360" t="n">
        <v>3</v>
      </c>
      <c r="N411" s="360" t="inlineStr"/>
      <c r="O411" s="360" t="n">
        <v>0</v>
      </c>
      <c r="P411" s="360" t="n"/>
      <c r="Q411" s="360" t="n"/>
      <c r="R411" s="360" t="n"/>
      <c r="S411" s="360" t="n"/>
      <c r="T411" s="360" t="n"/>
      <c r="U411" s="360" t="n"/>
      <c r="V411" s="360" t="n"/>
      <c r="W411" s="360" t="n">
        <v>0</v>
      </c>
      <c r="X411" s="360" t="n">
        <v>1</v>
      </c>
      <c r="Y411" s="360" t="n">
        <v>0</v>
      </c>
      <c r="Z411" s="360" t="n"/>
      <c r="AA411" s="360" t="n"/>
      <c r="AB411" s="360" t="n"/>
    </row>
    <row r="412">
      <c r="A412" s="360" t="n">
        <v>50</v>
      </c>
      <c r="B412" s="360" t="n">
        <v>0</v>
      </c>
      <c r="C412" s="360" t="n">
        <v>0</v>
      </c>
      <c r="D412" s="360" t="n">
        <v>1</v>
      </c>
      <c r="E412" s="360" t="n">
        <v>216</v>
      </c>
      <c r="F412" s="360">
        <f>ROUND(Source!AP403,O412)</f>
        <v/>
      </c>
      <c r="G412" s="360" t="inlineStr">
        <is>
          <t>Оборуд</t>
        </is>
      </c>
      <c r="H412" s="360" t="inlineStr">
        <is>
          <t>Стоимость оборудования (всего)</t>
        </is>
      </c>
      <c r="I412" s="360" t="n"/>
      <c r="J412" s="360" t="n"/>
      <c r="K412" s="360" t="n">
        <v>216</v>
      </c>
      <c r="L412" s="360" t="n">
        <v>8</v>
      </c>
      <c r="M412" s="360" t="n">
        <v>3</v>
      </c>
      <c r="N412" s="360" t="inlineStr"/>
      <c r="O412" s="360" t="n">
        <v>0</v>
      </c>
      <c r="P412" s="360" t="n"/>
      <c r="Q412" s="360" t="n"/>
      <c r="R412" s="360" t="n"/>
      <c r="S412" s="360" t="n"/>
      <c r="T412" s="360" t="n"/>
      <c r="U412" s="360" t="n"/>
      <c r="V412" s="360" t="n"/>
      <c r="W412" s="360" t="n">
        <v>0</v>
      </c>
      <c r="X412" s="360" t="n">
        <v>1</v>
      </c>
      <c r="Y412" s="360" t="n">
        <v>0</v>
      </c>
      <c r="Z412" s="360" t="n"/>
      <c r="AA412" s="360" t="n"/>
      <c r="AB412" s="360" t="n"/>
    </row>
    <row r="413">
      <c r="A413" s="360" t="n">
        <v>50</v>
      </c>
      <c r="B413" s="360" t="n">
        <v>0</v>
      </c>
      <c r="C413" s="360" t="n">
        <v>0</v>
      </c>
      <c r="D413" s="360" t="n">
        <v>1</v>
      </c>
      <c r="E413" s="360" t="n">
        <v>223</v>
      </c>
      <c r="F413" s="360">
        <f>ROUND(Source!AQ403,O413)</f>
        <v/>
      </c>
      <c r="G413" s="360" t="inlineStr">
        <is>
          <t>ОборудЗак</t>
        </is>
      </c>
      <c r="H413" s="360" t="inlineStr">
        <is>
          <t>Стоимость оборудования заказчика</t>
        </is>
      </c>
      <c r="I413" s="360" t="n"/>
      <c r="J413" s="360" t="n"/>
      <c r="K413" s="360" t="n">
        <v>223</v>
      </c>
      <c r="L413" s="360" t="n">
        <v>9</v>
      </c>
      <c r="M413" s="360" t="n">
        <v>3</v>
      </c>
      <c r="N413" s="360" t="inlineStr"/>
      <c r="O413" s="360" t="n">
        <v>0</v>
      </c>
      <c r="P413" s="360" t="n"/>
      <c r="Q413" s="360" t="n"/>
      <c r="R413" s="360" t="n"/>
      <c r="S413" s="360" t="n"/>
      <c r="T413" s="360" t="n"/>
      <c r="U413" s="360" t="n"/>
      <c r="V413" s="360" t="n"/>
      <c r="W413" s="360" t="n">
        <v>0</v>
      </c>
      <c r="X413" s="360" t="n">
        <v>1</v>
      </c>
      <c r="Y413" s="360" t="n">
        <v>0</v>
      </c>
      <c r="Z413" s="360" t="n"/>
      <c r="AA413" s="360" t="n"/>
      <c r="AB413" s="360" t="n"/>
    </row>
    <row r="414">
      <c r="A414" s="360" t="n">
        <v>50</v>
      </c>
      <c r="B414" s="360" t="n">
        <v>0</v>
      </c>
      <c r="C414" s="360" t="n">
        <v>0</v>
      </c>
      <c r="D414" s="360" t="n">
        <v>1</v>
      </c>
      <c r="E414" s="360" t="n">
        <v>229</v>
      </c>
      <c r="F414" s="360">
        <f>ROUND(Source!AZ403,O414)</f>
        <v/>
      </c>
      <c r="G414" s="360" t="inlineStr">
        <is>
          <t>ОборудПод</t>
        </is>
      </c>
      <c r="H414" s="360" t="inlineStr">
        <is>
          <t>Стоимость оборудования подрядчика</t>
        </is>
      </c>
      <c r="I414" s="360" t="n"/>
      <c r="J414" s="360" t="n"/>
      <c r="K414" s="360" t="n">
        <v>229</v>
      </c>
      <c r="L414" s="360" t="n">
        <v>10</v>
      </c>
      <c r="M414" s="360" t="n">
        <v>3</v>
      </c>
      <c r="N414" s="360" t="inlineStr"/>
      <c r="O414" s="360" t="n">
        <v>0</v>
      </c>
      <c r="P414" s="360" t="n"/>
      <c r="Q414" s="360" t="n"/>
      <c r="R414" s="360" t="n"/>
      <c r="S414" s="360" t="n"/>
      <c r="T414" s="360" t="n"/>
      <c r="U414" s="360" t="n"/>
      <c r="V414" s="360" t="n"/>
      <c r="W414" s="360" t="n">
        <v>0</v>
      </c>
      <c r="X414" s="360" t="n">
        <v>1</v>
      </c>
      <c r="Y414" s="360" t="n">
        <v>0</v>
      </c>
      <c r="Z414" s="360" t="n"/>
      <c r="AA414" s="360" t="n"/>
      <c r="AB414" s="360" t="n"/>
    </row>
    <row r="415">
      <c r="A415" s="360" t="n">
        <v>50</v>
      </c>
      <c r="B415" s="360" t="n">
        <v>0</v>
      </c>
      <c r="C415" s="360" t="n">
        <v>0</v>
      </c>
      <c r="D415" s="360" t="n">
        <v>1</v>
      </c>
      <c r="E415" s="360" t="n">
        <v>203</v>
      </c>
      <c r="F415" s="360">
        <f>ROUND(Source!Q403,O415)</f>
        <v/>
      </c>
      <c r="G415" s="360" t="inlineStr">
        <is>
          <t>ЭММ</t>
        </is>
      </c>
      <c r="H415" s="360" t="inlineStr">
        <is>
          <t>Эксплуатация машин</t>
        </is>
      </c>
      <c r="I415" s="360" t="n"/>
      <c r="J415" s="360" t="n"/>
      <c r="K415" s="360" t="n">
        <v>203</v>
      </c>
      <c r="L415" s="360" t="n">
        <v>11</v>
      </c>
      <c r="M415" s="360" t="n">
        <v>3</v>
      </c>
      <c r="N415" s="360" t="inlineStr"/>
      <c r="O415" s="360" t="n">
        <v>0</v>
      </c>
      <c r="P415" s="360" t="n"/>
      <c r="Q415" s="360" t="n"/>
      <c r="R415" s="360" t="n"/>
      <c r="S415" s="360" t="n"/>
      <c r="T415" s="360" t="n"/>
      <c r="U415" s="360" t="n"/>
      <c r="V415" s="360" t="n"/>
      <c r="W415" s="360" t="n">
        <v>0</v>
      </c>
      <c r="X415" s="360" t="n">
        <v>1</v>
      </c>
      <c r="Y415" s="360" t="n">
        <v>0</v>
      </c>
      <c r="Z415" s="360" t="n"/>
      <c r="AA415" s="360" t="n"/>
      <c r="AB415" s="360" t="n"/>
    </row>
    <row r="416">
      <c r="A416" s="360" t="n">
        <v>50</v>
      </c>
      <c r="B416" s="360" t="n">
        <v>0</v>
      </c>
      <c r="C416" s="360" t="n">
        <v>0</v>
      </c>
      <c r="D416" s="360" t="n">
        <v>1</v>
      </c>
      <c r="E416" s="360" t="n">
        <v>231</v>
      </c>
      <c r="F416" s="360">
        <f>ROUND(Source!BB403,O416)</f>
        <v/>
      </c>
      <c r="G416" s="360" t="inlineStr">
        <is>
          <t>ЭММсНРиСП</t>
        </is>
      </c>
      <c r="H416" s="360" t="inlineStr">
        <is>
          <t>Эксплуатация машин по ТСН-2001.16</t>
        </is>
      </c>
      <c r="I416" s="360" t="n"/>
      <c r="J416" s="360" t="n"/>
      <c r="K416" s="360" t="n">
        <v>231</v>
      </c>
      <c r="L416" s="360" t="n">
        <v>12</v>
      </c>
      <c r="M416" s="360" t="n">
        <v>3</v>
      </c>
      <c r="N416" s="360" t="inlineStr"/>
      <c r="O416" s="360" t="n">
        <v>0</v>
      </c>
      <c r="P416" s="360" t="n"/>
      <c r="Q416" s="360" t="n"/>
      <c r="R416" s="360" t="n"/>
      <c r="S416" s="360" t="n"/>
      <c r="T416" s="360" t="n"/>
      <c r="U416" s="360" t="n"/>
      <c r="V416" s="360" t="n"/>
      <c r="W416" s="360" t="n">
        <v>0</v>
      </c>
      <c r="X416" s="360" t="n">
        <v>1</v>
      </c>
      <c r="Y416" s="360" t="n">
        <v>0</v>
      </c>
      <c r="Z416" s="360" t="n"/>
      <c r="AA416" s="360" t="n"/>
      <c r="AB416" s="360" t="n"/>
    </row>
    <row r="417">
      <c r="A417" s="360" t="n">
        <v>50</v>
      </c>
      <c r="B417" s="360" t="n">
        <v>0</v>
      </c>
      <c r="C417" s="360" t="n">
        <v>0</v>
      </c>
      <c r="D417" s="360" t="n">
        <v>1</v>
      </c>
      <c r="E417" s="360" t="n">
        <v>204</v>
      </c>
      <c r="F417" s="360">
        <f>ROUND(Source!R403,O417)</f>
        <v/>
      </c>
      <c r="G417" s="360" t="inlineStr">
        <is>
          <t>ЗПМ</t>
        </is>
      </c>
      <c r="H417" s="360" t="inlineStr">
        <is>
          <t>ЗП машинистов</t>
        </is>
      </c>
      <c r="I417" s="360" t="n"/>
      <c r="J417" s="360" t="n"/>
      <c r="K417" s="360" t="n">
        <v>204</v>
      </c>
      <c r="L417" s="360" t="n">
        <v>13</v>
      </c>
      <c r="M417" s="360" t="n">
        <v>3</v>
      </c>
      <c r="N417" s="360" t="inlineStr"/>
      <c r="O417" s="360" t="n">
        <v>0</v>
      </c>
      <c r="P417" s="360" t="n"/>
      <c r="Q417" s="360" t="n"/>
      <c r="R417" s="360" t="n"/>
      <c r="S417" s="360" t="n"/>
      <c r="T417" s="360" t="n"/>
      <c r="U417" s="360" t="n"/>
      <c r="V417" s="360" t="n"/>
      <c r="W417" s="360" t="n">
        <v>0</v>
      </c>
      <c r="X417" s="360" t="n">
        <v>1</v>
      </c>
      <c r="Y417" s="360" t="n">
        <v>0</v>
      </c>
      <c r="Z417" s="360" t="n"/>
      <c r="AA417" s="360" t="n"/>
      <c r="AB417" s="360" t="n"/>
    </row>
    <row r="418">
      <c r="A418" s="360" t="n">
        <v>50</v>
      </c>
      <c r="B418" s="360" t="n">
        <v>0</v>
      </c>
      <c r="C418" s="360" t="n">
        <v>0</v>
      </c>
      <c r="D418" s="360" t="n">
        <v>1</v>
      </c>
      <c r="E418" s="360" t="n">
        <v>205</v>
      </c>
      <c r="F418" s="360">
        <f>ROUND(Source!S403,O418)</f>
        <v/>
      </c>
      <c r="G418" s="360" t="inlineStr">
        <is>
          <t>ОЗП</t>
        </is>
      </c>
      <c r="H418" s="360" t="inlineStr">
        <is>
          <t>Основная ЗП рабочих</t>
        </is>
      </c>
      <c r="I418" s="360" t="n"/>
      <c r="J418" s="360" t="n"/>
      <c r="K418" s="360" t="n">
        <v>205</v>
      </c>
      <c r="L418" s="360" t="n">
        <v>14</v>
      </c>
      <c r="M418" s="360" t="n">
        <v>3</v>
      </c>
      <c r="N418" s="360" t="inlineStr"/>
      <c r="O418" s="360" t="n">
        <v>0</v>
      </c>
      <c r="P418" s="360" t="n"/>
      <c r="Q418" s="360" t="n"/>
      <c r="R418" s="360" t="n"/>
      <c r="S418" s="360" t="n"/>
      <c r="T418" s="360" t="n"/>
      <c r="U418" s="360" t="n"/>
      <c r="V418" s="360" t="n"/>
      <c r="W418" s="360" t="n">
        <v>0</v>
      </c>
      <c r="X418" s="360" t="n">
        <v>1</v>
      </c>
      <c r="Y418" s="360" t="n">
        <v>0</v>
      </c>
      <c r="Z418" s="360" t="n"/>
      <c r="AA418" s="360" t="n"/>
      <c r="AB418" s="360" t="n"/>
    </row>
    <row r="419">
      <c r="A419" s="360" t="n">
        <v>50</v>
      </c>
      <c r="B419" s="360" t="n">
        <v>0</v>
      </c>
      <c r="C419" s="360" t="n">
        <v>0</v>
      </c>
      <c r="D419" s="360" t="n">
        <v>1</v>
      </c>
      <c r="E419" s="360" t="n">
        <v>232</v>
      </c>
      <c r="F419" s="360">
        <f>ROUND(Source!BC403,O419)</f>
        <v/>
      </c>
      <c r="G419" s="360" t="inlineStr">
        <is>
          <t>ОЗПсНРиСП</t>
        </is>
      </c>
      <c r="H419" s="360" t="inlineStr">
        <is>
          <t>Основная ЗП рабочих по ТСН-2001.16</t>
        </is>
      </c>
      <c r="I419" s="360" t="n"/>
      <c r="J419" s="360" t="n"/>
      <c r="K419" s="360" t="n">
        <v>232</v>
      </c>
      <c r="L419" s="360" t="n">
        <v>15</v>
      </c>
      <c r="M419" s="360" t="n">
        <v>3</v>
      </c>
      <c r="N419" s="360" t="inlineStr"/>
      <c r="O419" s="360" t="n">
        <v>0</v>
      </c>
      <c r="P419" s="360" t="n"/>
      <c r="Q419" s="360" t="n"/>
      <c r="R419" s="360" t="n"/>
      <c r="S419" s="360" t="n"/>
      <c r="T419" s="360" t="n"/>
      <c r="U419" s="360" t="n"/>
      <c r="V419" s="360" t="n"/>
      <c r="W419" s="360" t="n">
        <v>0</v>
      </c>
      <c r="X419" s="360" t="n">
        <v>1</v>
      </c>
      <c r="Y419" s="360" t="n">
        <v>0</v>
      </c>
      <c r="Z419" s="360" t="n"/>
      <c r="AA419" s="360" t="n"/>
      <c r="AB419" s="360" t="n"/>
    </row>
    <row r="420">
      <c r="A420" s="360" t="n">
        <v>50</v>
      </c>
      <c r="B420" s="360" t="n">
        <v>0</v>
      </c>
      <c r="C420" s="360" t="n">
        <v>0</v>
      </c>
      <c r="D420" s="360" t="n">
        <v>1</v>
      </c>
      <c r="E420" s="360" t="n">
        <v>214</v>
      </c>
      <c r="F420" s="360">
        <f>ROUND(Source!AS403,O420)</f>
        <v/>
      </c>
      <c r="G420" s="360" t="inlineStr">
        <is>
          <t>Строит</t>
        </is>
      </c>
      <c r="H420" s="360" t="inlineStr">
        <is>
          <t>Строительные работы с НР и СП</t>
        </is>
      </c>
      <c r="I420" s="360" t="n"/>
      <c r="J420" s="360" t="n"/>
      <c r="K420" s="360" t="n">
        <v>214</v>
      </c>
      <c r="L420" s="360" t="n">
        <v>16</v>
      </c>
      <c r="M420" s="360" t="n">
        <v>3</v>
      </c>
      <c r="N420" s="360" t="inlineStr"/>
      <c r="O420" s="360" t="n">
        <v>0</v>
      </c>
      <c r="P420" s="360" t="n"/>
      <c r="Q420" s="360" t="n"/>
      <c r="R420" s="360" t="n"/>
      <c r="S420" s="360" t="n"/>
      <c r="T420" s="360" t="n"/>
      <c r="U420" s="360" t="n"/>
      <c r="V420" s="360" t="n"/>
      <c r="W420" s="360" t="n">
        <v>0</v>
      </c>
      <c r="X420" s="360" t="n">
        <v>1</v>
      </c>
      <c r="Y420" s="360" t="n">
        <v>0</v>
      </c>
      <c r="Z420" s="360" t="n"/>
      <c r="AA420" s="360" t="n"/>
      <c r="AB420" s="360" t="n"/>
    </row>
    <row r="421">
      <c r="A421" s="360" t="n">
        <v>50</v>
      </c>
      <c r="B421" s="360" t="n">
        <v>0</v>
      </c>
      <c r="C421" s="360" t="n">
        <v>0</v>
      </c>
      <c r="D421" s="360" t="n">
        <v>1</v>
      </c>
      <c r="E421" s="360" t="n">
        <v>215</v>
      </c>
      <c r="F421" s="360">
        <f>ROUND(Source!AT403,O421)</f>
        <v/>
      </c>
      <c r="G421" s="360" t="inlineStr">
        <is>
          <t>Монтаж</t>
        </is>
      </c>
      <c r="H421" s="360" t="inlineStr">
        <is>
          <t>Монтажные работы с НР и СП</t>
        </is>
      </c>
      <c r="I421" s="360" t="n"/>
      <c r="J421" s="360" t="n"/>
      <c r="K421" s="360" t="n">
        <v>215</v>
      </c>
      <c r="L421" s="360" t="n">
        <v>17</v>
      </c>
      <c r="M421" s="360" t="n">
        <v>3</v>
      </c>
      <c r="N421" s="360" t="inlineStr"/>
      <c r="O421" s="360" t="n">
        <v>0</v>
      </c>
      <c r="P421" s="360" t="n"/>
      <c r="Q421" s="360" t="n"/>
      <c r="R421" s="360" t="n"/>
      <c r="S421" s="360" t="n"/>
      <c r="T421" s="360" t="n"/>
      <c r="U421" s="360" t="n"/>
      <c r="V421" s="360" t="n"/>
      <c r="W421" s="360" t="n">
        <v>0</v>
      </c>
      <c r="X421" s="360" t="n">
        <v>1</v>
      </c>
      <c r="Y421" s="360" t="n">
        <v>0</v>
      </c>
      <c r="Z421" s="360" t="n"/>
      <c r="AA421" s="360" t="n"/>
      <c r="AB421" s="360" t="n"/>
    </row>
    <row r="422">
      <c r="A422" s="360" t="n">
        <v>50</v>
      </c>
      <c r="B422" s="360" t="n">
        <v>0</v>
      </c>
      <c r="C422" s="360" t="n">
        <v>0</v>
      </c>
      <c r="D422" s="360" t="n">
        <v>1</v>
      </c>
      <c r="E422" s="360" t="n">
        <v>217</v>
      </c>
      <c r="F422" s="360">
        <f>ROUND(Source!AU403,O422)</f>
        <v/>
      </c>
      <c r="G422" s="360" t="inlineStr">
        <is>
          <t>Прочие</t>
        </is>
      </c>
      <c r="H422" s="360" t="inlineStr">
        <is>
          <t>Прочие работы с НР и СП</t>
        </is>
      </c>
      <c r="I422" s="360" t="n"/>
      <c r="J422" s="360" t="n"/>
      <c r="K422" s="360" t="n">
        <v>217</v>
      </c>
      <c r="L422" s="360" t="n">
        <v>18</v>
      </c>
      <c r="M422" s="360" t="n">
        <v>3</v>
      </c>
      <c r="N422" s="360" t="inlineStr"/>
      <c r="O422" s="360" t="n">
        <v>0</v>
      </c>
      <c r="P422" s="360" t="n"/>
      <c r="Q422" s="360" t="n"/>
      <c r="R422" s="360" t="n"/>
      <c r="S422" s="360" t="n"/>
      <c r="T422" s="360" t="n"/>
      <c r="U422" s="360" t="n"/>
      <c r="V422" s="360" t="n"/>
      <c r="W422" s="360" t="n">
        <v>0</v>
      </c>
      <c r="X422" s="360" t="n">
        <v>1</v>
      </c>
      <c r="Y422" s="360" t="n">
        <v>0</v>
      </c>
      <c r="Z422" s="360" t="n"/>
      <c r="AA422" s="360" t="n"/>
      <c r="AB422" s="360" t="n"/>
    </row>
    <row r="423">
      <c r="A423" s="360" t="n">
        <v>50</v>
      </c>
      <c r="B423" s="360" t="n">
        <v>0</v>
      </c>
      <c r="C423" s="360" t="n">
        <v>0</v>
      </c>
      <c r="D423" s="360" t="n">
        <v>1</v>
      </c>
      <c r="E423" s="360" t="n">
        <v>230</v>
      </c>
      <c r="F423" s="360">
        <f>ROUND(Source!BA403,O423)</f>
        <v/>
      </c>
      <c r="G423" s="360" t="inlineStr">
        <is>
          <t>ПрочиеЗатр</t>
        </is>
      </c>
      <c r="H423" s="360" t="inlineStr">
        <is>
          <t>Прочие затраты по ТСН-2001.16</t>
        </is>
      </c>
      <c r="I423" s="360" t="n"/>
      <c r="J423" s="360" t="n"/>
      <c r="K423" s="360" t="n">
        <v>230</v>
      </c>
      <c r="L423" s="360" t="n">
        <v>19</v>
      </c>
      <c r="M423" s="360" t="n">
        <v>3</v>
      </c>
      <c r="N423" s="360" t="inlineStr"/>
      <c r="O423" s="360" t="n">
        <v>0</v>
      </c>
      <c r="P423" s="360" t="n"/>
      <c r="Q423" s="360" t="n"/>
      <c r="R423" s="360" t="n"/>
      <c r="S423" s="360" t="n"/>
      <c r="T423" s="360" t="n"/>
      <c r="U423" s="360" t="n"/>
      <c r="V423" s="360" t="n"/>
      <c r="W423" s="360" t="n">
        <v>0</v>
      </c>
      <c r="X423" s="360" t="n">
        <v>1</v>
      </c>
      <c r="Y423" s="360" t="n">
        <v>0</v>
      </c>
      <c r="Z423" s="360" t="n"/>
      <c r="AA423" s="360" t="n"/>
      <c r="AB423" s="360" t="n"/>
    </row>
    <row r="424">
      <c r="A424" s="360" t="n">
        <v>50</v>
      </c>
      <c r="B424" s="360" t="n">
        <v>0</v>
      </c>
      <c r="C424" s="360" t="n">
        <v>0</v>
      </c>
      <c r="D424" s="360" t="n">
        <v>1</v>
      </c>
      <c r="E424" s="360" t="n">
        <v>206</v>
      </c>
      <c r="F424" s="360">
        <f>ROUND(Source!T403,O424)</f>
        <v/>
      </c>
      <c r="G424" s="360" t="inlineStr">
        <is>
          <t>ВозврМат</t>
        </is>
      </c>
      <c r="H424" s="360" t="inlineStr">
        <is>
          <t>Возврат материалов</t>
        </is>
      </c>
      <c r="I424" s="360" t="n"/>
      <c r="J424" s="360" t="n"/>
      <c r="K424" s="360" t="n">
        <v>206</v>
      </c>
      <c r="L424" s="360" t="n">
        <v>20</v>
      </c>
      <c r="M424" s="360" t="n">
        <v>3</v>
      </c>
      <c r="N424" s="360" t="inlineStr"/>
      <c r="O424" s="360" t="n">
        <v>0</v>
      </c>
      <c r="P424" s="360" t="n"/>
      <c r="Q424" s="360" t="n"/>
      <c r="R424" s="360" t="n"/>
      <c r="S424" s="360" t="n"/>
      <c r="T424" s="360" t="n"/>
      <c r="U424" s="360" t="n"/>
      <c r="V424" s="360" t="n"/>
      <c r="W424" s="360" t="n">
        <v>0</v>
      </c>
      <c r="X424" s="360" t="n">
        <v>1</v>
      </c>
      <c r="Y424" s="360" t="n">
        <v>0</v>
      </c>
      <c r="Z424" s="360" t="n"/>
      <c r="AA424" s="360" t="n"/>
      <c r="AB424" s="360" t="n"/>
    </row>
    <row r="425">
      <c r="A425" s="360" t="n">
        <v>50</v>
      </c>
      <c r="B425" s="360" t="n">
        <v>0</v>
      </c>
      <c r="C425" s="360" t="n">
        <v>0</v>
      </c>
      <c r="D425" s="360" t="n">
        <v>1</v>
      </c>
      <c r="E425" s="360" t="n">
        <v>207</v>
      </c>
      <c r="F425" s="360">
        <f>ROUND(Source!U403,O425)</f>
        <v/>
      </c>
      <c r="G425" s="360" t="inlineStr">
        <is>
          <t>ТрудСтр</t>
        </is>
      </c>
      <c r="H425" s="360" t="inlineStr">
        <is>
          <t>Трудозатраты строителей</t>
        </is>
      </c>
      <c r="I425" s="360" t="n"/>
      <c r="J425" s="360" t="n"/>
      <c r="K425" s="360" t="n">
        <v>207</v>
      </c>
      <c r="L425" s="360" t="n">
        <v>21</v>
      </c>
      <c r="M425" s="360" t="n">
        <v>3</v>
      </c>
      <c r="N425" s="360" t="inlineStr"/>
      <c r="O425" s="360" t="n">
        <v>7</v>
      </c>
      <c r="P425" s="360" t="n"/>
      <c r="Q425" s="360" t="n"/>
      <c r="R425" s="360" t="n"/>
      <c r="S425" s="360" t="n"/>
      <c r="T425" s="360" t="n"/>
      <c r="U425" s="360" t="n"/>
      <c r="V425" s="360" t="n"/>
      <c r="W425" s="360" t="n">
        <v>0</v>
      </c>
      <c r="X425" s="360" t="n">
        <v>1</v>
      </c>
      <c r="Y425" s="360" t="n">
        <v>0</v>
      </c>
      <c r="Z425" s="360" t="n"/>
      <c r="AA425" s="360" t="n"/>
      <c r="AB425" s="360" t="n"/>
    </row>
    <row r="426">
      <c r="A426" s="360" t="n">
        <v>50</v>
      </c>
      <c r="B426" s="360" t="n">
        <v>0</v>
      </c>
      <c r="C426" s="360" t="n">
        <v>0</v>
      </c>
      <c r="D426" s="360" t="n">
        <v>1</v>
      </c>
      <c r="E426" s="360" t="n">
        <v>208</v>
      </c>
      <c r="F426" s="360">
        <f>ROUND(Source!V403,O426)</f>
        <v/>
      </c>
      <c r="G426" s="360" t="inlineStr">
        <is>
          <t>ТрудМаш</t>
        </is>
      </c>
      <c r="H426" s="360" t="inlineStr">
        <is>
          <t>Трудозатраты машинистов</t>
        </is>
      </c>
      <c r="I426" s="360" t="n"/>
      <c r="J426" s="360" t="n"/>
      <c r="K426" s="360" t="n">
        <v>208</v>
      </c>
      <c r="L426" s="360" t="n">
        <v>22</v>
      </c>
      <c r="M426" s="360" t="n">
        <v>3</v>
      </c>
      <c r="N426" s="360" t="inlineStr"/>
      <c r="O426" s="360" t="n">
        <v>7</v>
      </c>
      <c r="P426" s="360" t="n"/>
      <c r="Q426" s="360" t="n"/>
      <c r="R426" s="360" t="n"/>
      <c r="S426" s="360" t="n"/>
      <c r="T426" s="360" t="n"/>
      <c r="U426" s="360" t="n"/>
      <c r="V426" s="360" t="n"/>
      <c r="W426" s="360" t="n">
        <v>0</v>
      </c>
      <c r="X426" s="360" t="n">
        <v>1</v>
      </c>
      <c r="Y426" s="360" t="n">
        <v>0</v>
      </c>
      <c r="Z426" s="360" t="n"/>
      <c r="AA426" s="360" t="n"/>
      <c r="AB426" s="360" t="n"/>
    </row>
    <row r="427">
      <c r="A427" s="360" t="n">
        <v>50</v>
      </c>
      <c r="B427" s="360" t="n">
        <v>0</v>
      </c>
      <c r="C427" s="360" t="n">
        <v>0</v>
      </c>
      <c r="D427" s="360" t="n">
        <v>1</v>
      </c>
      <c r="E427" s="360" t="n">
        <v>209</v>
      </c>
      <c r="F427" s="360">
        <f>ROUND(Source!W403,O427)</f>
        <v/>
      </c>
      <c r="G427" s="360" t="inlineStr">
        <is>
          <t>ТранспМат</t>
        </is>
      </c>
      <c r="H427" s="360" t="inlineStr">
        <is>
          <t>Транспорт материалов</t>
        </is>
      </c>
      <c r="I427" s="360" t="n"/>
      <c r="J427" s="360" t="n"/>
      <c r="K427" s="360" t="n">
        <v>209</v>
      </c>
      <c r="L427" s="360" t="n">
        <v>23</v>
      </c>
      <c r="M427" s="360" t="n">
        <v>3</v>
      </c>
      <c r="N427" s="360" t="inlineStr"/>
      <c r="O427" s="360" t="n">
        <v>0</v>
      </c>
      <c r="P427" s="360" t="n"/>
      <c r="Q427" s="360" t="n"/>
      <c r="R427" s="360" t="n"/>
      <c r="S427" s="360" t="n"/>
      <c r="T427" s="360" t="n"/>
      <c r="U427" s="360" t="n"/>
      <c r="V427" s="360" t="n"/>
      <c r="W427" s="360" t="n">
        <v>0</v>
      </c>
      <c r="X427" s="360" t="n">
        <v>1</v>
      </c>
      <c r="Y427" s="360" t="n">
        <v>0</v>
      </c>
      <c r="Z427" s="360" t="n"/>
      <c r="AA427" s="360" t="n"/>
      <c r="AB427" s="360" t="n"/>
    </row>
    <row r="428">
      <c r="A428" s="360" t="n">
        <v>50</v>
      </c>
      <c r="B428" s="360" t="n">
        <v>0</v>
      </c>
      <c r="C428" s="360" t="n">
        <v>0</v>
      </c>
      <c r="D428" s="360" t="n">
        <v>1</v>
      </c>
      <c r="E428" s="360" t="n">
        <v>233</v>
      </c>
      <c r="F428" s="360">
        <f>ROUND(Source!BD403,O428)</f>
        <v/>
      </c>
      <c r="G428" s="360" t="inlineStr">
        <is>
          <t>Перевозка</t>
        </is>
      </c>
      <c r="H428" s="360" t="inlineStr">
        <is>
          <t>Перевозка грузов</t>
        </is>
      </c>
      <c r="I428" s="360" t="n"/>
      <c r="J428" s="360" t="n"/>
      <c r="K428" s="360" t="n">
        <v>233</v>
      </c>
      <c r="L428" s="360" t="n">
        <v>24</v>
      </c>
      <c r="M428" s="360" t="n">
        <v>3</v>
      </c>
      <c r="N428" s="360" t="inlineStr"/>
      <c r="O428" s="360" t="n">
        <v>0</v>
      </c>
      <c r="P428" s="360" t="n"/>
      <c r="Q428" s="360" t="n"/>
      <c r="R428" s="360" t="n"/>
      <c r="S428" s="360" t="n"/>
      <c r="T428" s="360" t="n"/>
      <c r="U428" s="360" t="n"/>
      <c r="V428" s="360" t="n"/>
      <c r="W428" s="360" t="n">
        <v>0</v>
      </c>
      <c r="X428" s="360" t="n">
        <v>1</v>
      </c>
      <c r="Y428" s="360" t="n">
        <v>0</v>
      </c>
      <c r="Z428" s="360" t="n"/>
      <c r="AA428" s="360" t="n"/>
      <c r="AB428" s="360" t="n"/>
    </row>
    <row r="429">
      <c r="A429" s="360" t="n">
        <v>50</v>
      </c>
      <c r="B429" s="360" t="n">
        <v>0</v>
      </c>
      <c r="C429" s="360" t="n">
        <v>0</v>
      </c>
      <c r="D429" s="360" t="n">
        <v>1</v>
      </c>
      <c r="E429" s="360" t="n">
        <v>210</v>
      </c>
      <c r="F429" s="360">
        <f>ROUND(Source!X403,O429)</f>
        <v/>
      </c>
      <c r="G429" s="360" t="inlineStr">
        <is>
          <t>НР</t>
        </is>
      </c>
      <c r="H429" s="360" t="inlineStr">
        <is>
          <t>Накладные расходы</t>
        </is>
      </c>
      <c r="I429" s="360" t="n"/>
      <c r="J429" s="360" t="n"/>
      <c r="K429" s="360" t="n">
        <v>210</v>
      </c>
      <c r="L429" s="360" t="n">
        <v>25</v>
      </c>
      <c r="M429" s="360" t="n">
        <v>3</v>
      </c>
      <c r="N429" s="360" t="inlineStr"/>
      <c r="O429" s="360" t="n">
        <v>0</v>
      </c>
      <c r="P429" s="360" t="n"/>
      <c r="Q429" s="360" t="n"/>
      <c r="R429" s="360" t="n"/>
      <c r="S429" s="360" t="n"/>
      <c r="T429" s="360" t="n"/>
      <c r="U429" s="360" t="n"/>
      <c r="V429" s="360" t="n"/>
      <c r="W429" s="360" t="n">
        <v>0</v>
      </c>
      <c r="X429" s="360" t="n">
        <v>1</v>
      </c>
      <c r="Y429" s="360" t="n">
        <v>0</v>
      </c>
      <c r="Z429" s="360" t="n"/>
      <c r="AA429" s="360" t="n"/>
      <c r="AB429" s="360" t="n"/>
    </row>
    <row r="430">
      <c r="A430" s="360" t="n">
        <v>50</v>
      </c>
      <c r="B430" s="360" t="n">
        <v>0</v>
      </c>
      <c r="C430" s="360" t="n">
        <v>0</v>
      </c>
      <c r="D430" s="360" t="n">
        <v>1</v>
      </c>
      <c r="E430" s="360" t="n">
        <v>211</v>
      </c>
      <c r="F430" s="360">
        <f>ROUND(Source!Y403,O430)</f>
        <v/>
      </c>
      <c r="G430" s="360" t="inlineStr">
        <is>
          <t>СмПриб</t>
        </is>
      </c>
      <c r="H430" s="360" t="inlineStr">
        <is>
          <t>Сметная прибыль</t>
        </is>
      </c>
      <c r="I430" s="360" t="n"/>
      <c r="J430" s="360" t="n"/>
      <c r="K430" s="360" t="n">
        <v>211</v>
      </c>
      <c r="L430" s="360" t="n">
        <v>26</v>
      </c>
      <c r="M430" s="360" t="n">
        <v>3</v>
      </c>
      <c r="N430" s="360" t="inlineStr"/>
      <c r="O430" s="360" t="n">
        <v>0</v>
      </c>
      <c r="P430" s="360" t="n"/>
      <c r="Q430" s="360" t="n"/>
      <c r="R430" s="360" t="n"/>
      <c r="S430" s="360" t="n"/>
      <c r="T430" s="360" t="n"/>
      <c r="U430" s="360" t="n"/>
      <c r="V430" s="360" t="n"/>
      <c r="W430" s="360" t="n">
        <v>0</v>
      </c>
      <c r="X430" s="360" t="n">
        <v>1</v>
      </c>
      <c r="Y430" s="360" t="n">
        <v>0</v>
      </c>
      <c r="Z430" s="360" t="n"/>
      <c r="AA430" s="360" t="n"/>
      <c r="AB430" s="360" t="n"/>
    </row>
    <row r="431">
      <c r="A431" s="360" t="n">
        <v>50</v>
      </c>
      <c r="B431" s="360" t="n">
        <v>0</v>
      </c>
      <c r="C431" s="360" t="n">
        <v>0</v>
      </c>
      <c r="D431" s="360" t="n">
        <v>1</v>
      </c>
      <c r="E431" s="360" t="n">
        <v>224</v>
      </c>
      <c r="F431" s="360">
        <f>ROUND(Source!AR403,O431)</f>
        <v/>
      </c>
      <c r="G431" s="360" t="inlineStr">
        <is>
          <t>Всего</t>
        </is>
      </c>
      <c r="H431" s="360" t="inlineStr">
        <is>
          <t>Всего с НР и СП</t>
        </is>
      </c>
      <c r="I431" s="360" t="n"/>
      <c r="J431" s="360" t="n"/>
      <c r="K431" s="360" t="n">
        <v>224</v>
      </c>
      <c r="L431" s="360" t="n">
        <v>27</v>
      </c>
      <c r="M431" s="360" t="n">
        <v>3</v>
      </c>
      <c r="N431" s="360" t="inlineStr"/>
      <c r="O431" s="360" t="n">
        <v>0</v>
      </c>
      <c r="P431" s="360" t="n"/>
      <c r="Q431" s="360" t="n"/>
      <c r="R431" s="360" t="n"/>
      <c r="S431" s="360" t="n"/>
      <c r="T431" s="360" t="n"/>
      <c r="U431" s="360" t="n"/>
      <c r="V431" s="360" t="n"/>
      <c r="W431" s="360" t="n">
        <v>0</v>
      </c>
      <c r="X431" s="360" t="n">
        <v>1</v>
      </c>
      <c r="Y431" s="360" t="n">
        <v>0</v>
      </c>
      <c r="Z431" s="360" t="n"/>
      <c r="AA431" s="360" t="n"/>
      <c r="AB431" s="360" t="n"/>
    </row>
    <row r="432">
      <c r="A432" s="360" t="n">
        <v>50</v>
      </c>
      <c r="B432" s="360" t="n">
        <v>0</v>
      </c>
      <c r="C432" s="360" t="n">
        <v>0</v>
      </c>
      <c r="D432" s="360" t="n">
        <v>2</v>
      </c>
      <c r="E432" s="360" t="n">
        <v>0</v>
      </c>
      <c r="F432" s="360">
        <f>ROUND(F431,O432)</f>
        <v/>
      </c>
      <c r="G432" s="360" t="inlineStr">
        <is>
          <t>и1</t>
        </is>
      </c>
      <c r="H432" s="360" t="inlineStr">
        <is>
          <t>Итого</t>
        </is>
      </c>
      <c r="I432" s="360" t="n"/>
      <c r="J432" s="360" t="n"/>
      <c r="K432" s="360" t="n">
        <v>212</v>
      </c>
      <c r="L432" s="360" t="n">
        <v>28</v>
      </c>
      <c r="M432" s="360" t="n">
        <v>0</v>
      </c>
      <c r="N432" s="360" t="inlineStr"/>
      <c r="O432" s="360" t="n">
        <v>0</v>
      </c>
      <c r="P432" s="360" t="n"/>
      <c r="Q432" s="360" t="n"/>
      <c r="R432" s="360" t="n"/>
      <c r="S432" s="360" t="n"/>
      <c r="T432" s="360" t="n"/>
      <c r="U432" s="360" t="n"/>
      <c r="V432" s="360" t="n"/>
      <c r="W432" s="360" t="n">
        <v>0</v>
      </c>
      <c r="X432" s="360" t="n">
        <v>1</v>
      </c>
      <c r="Y432" s="360" t="n">
        <v>0</v>
      </c>
      <c r="Z432" s="360" t="n"/>
      <c r="AA432" s="360" t="n"/>
      <c r="AB432" s="360" t="n"/>
    </row>
    <row r="433">
      <c r="A433" s="360" t="n">
        <v>50</v>
      </c>
      <c r="B433" s="360" t="n">
        <v>0</v>
      </c>
      <c r="C433" s="360" t="n">
        <v>0</v>
      </c>
      <c r="D433" s="360" t="n">
        <v>2</v>
      </c>
      <c r="E433" s="360" t="n">
        <v>0</v>
      </c>
      <c r="F433" s="360">
        <f>ROUND(F432*0.22,O433)</f>
        <v/>
      </c>
      <c r="G433" s="360" t="inlineStr">
        <is>
          <t>и2</t>
        </is>
      </c>
      <c r="H433" s="360" t="inlineStr">
        <is>
          <t>НДС 22%</t>
        </is>
      </c>
      <c r="I433" s="360" t="n"/>
      <c r="J433" s="360" t="n"/>
      <c r="K433" s="360" t="n">
        <v>212</v>
      </c>
      <c r="L433" s="360" t="n">
        <v>29</v>
      </c>
      <c r="M433" s="360" t="n">
        <v>0</v>
      </c>
      <c r="N433" s="360" t="inlineStr"/>
      <c r="O433" s="360" t="n">
        <v>0</v>
      </c>
      <c r="P433" s="360" t="n"/>
      <c r="Q433" s="360" t="n"/>
      <c r="R433" s="360" t="n"/>
      <c r="S433" s="360" t="n"/>
      <c r="T433" s="360" t="n"/>
      <c r="U433" s="360" t="n"/>
      <c r="V433" s="360" t="n"/>
      <c r="W433" s="360" t="n">
        <v>0</v>
      </c>
      <c r="X433" s="360" t="n">
        <v>1</v>
      </c>
      <c r="Y433" s="360" t="n">
        <v>0</v>
      </c>
      <c r="Z433" s="360" t="n"/>
      <c r="AA433" s="360" t="n"/>
      <c r="AB433" s="360" t="n"/>
    </row>
    <row r="434">
      <c r="A434" s="360" t="n">
        <v>50</v>
      </c>
      <c r="B434" s="360" t="n">
        <v>0</v>
      </c>
      <c r="C434" s="360" t="n">
        <v>0</v>
      </c>
      <c r="D434" s="360" t="n">
        <v>2</v>
      </c>
      <c r="E434" s="360" t="n">
        <v>213</v>
      </c>
      <c r="F434" s="360">
        <f>ROUND(F432+F433,O434)</f>
        <v/>
      </c>
      <c r="G434" s="360" t="inlineStr">
        <is>
          <t>и3</t>
        </is>
      </c>
      <c r="H434" s="360" t="inlineStr">
        <is>
          <t>Всего</t>
        </is>
      </c>
      <c r="I434" s="360" t="n"/>
      <c r="J434" s="360" t="n"/>
      <c r="K434" s="360" t="n">
        <v>212</v>
      </c>
      <c r="L434" s="360" t="n">
        <v>30</v>
      </c>
      <c r="M434" s="360" t="n">
        <v>0</v>
      </c>
      <c r="N434" s="360" t="inlineStr"/>
      <c r="O434" s="360" t="n">
        <v>0</v>
      </c>
      <c r="P434" s="360" t="n"/>
      <c r="Q434" s="360" t="n"/>
      <c r="R434" s="360" t="n"/>
      <c r="S434" s="360" t="n"/>
      <c r="T434" s="360" t="n"/>
      <c r="U434" s="360" t="n"/>
      <c r="V434" s="360" t="n"/>
      <c r="W434" s="360" t="n">
        <v>0</v>
      </c>
      <c r="X434" s="360" t="n">
        <v>1</v>
      </c>
      <c r="Y434" s="360" t="n">
        <v>0</v>
      </c>
      <c r="Z434" s="360" t="n"/>
      <c r="AA434" s="360" t="n"/>
      <c r="AB434" s="360" t="n"/>
    </row>
    <row r="436">
      <c r="A436" s="356" t="n">
        <v>3</v>
      </c>
      <c r="B436" s="356" t="n">
        <v>0</v>
      </c>
      <c r="C436" s="356" t="n"/>
      <c r="D436" s="356">
        <f>ROW(A443)</f>
        <v/>
      </c>
      <c r="E436" s="356" t="n"/>
      <c r="F436" s="356" t="inlineStr">
        <is>
          <t>Новая локальная смета</t>
        </is>
      </c>
      <c r="G436" s="356" t="inlineStr">
        <is>
          <t>Шмидта, д 24</t>
        </is>
      </c>
      <c r="H436" s="356" t="inlineStr"/>
      <c r="I436" s="356" t="n">
        <v>0</v>
      </c>
      <c r="J436" s="356" t="inlineStr"/>
      <c r="K436" s="356" t="n">
        <v>0</v>
      </c>
      <c r="L436" s="356" t="inlineStr">
        <is>
          <t>Новая локальная смета</t>
        </is>
      </c>
      <c r="M436" s="356" t="inlineStr"/>
      <c r="N436" s="356" t="n"/>
      <c r="O436" s="356" t="n"/>
      <c r="P436" s="356" t="n"/>
      <c r="Q436" s="356" t="n"/>
      <c r="R436" s="356" t="n"/>
      <c r="S436" s="356" t="n">
        <v>0</v>
      </c>
      <c r="T436" s="356" t="n"/>
      <c r="U436" s="356" t="inlineStr"/>
      <c r="V436" s="356" t="n">
        <v>0</v>
      </c>
      <c r="W436" s="356" t="n"/>
      <c r="X436" s="356" t="n"/>
      <c r="Y436" s="356" t="n"/>
      <c r="Z436" s="356" t="n"/>
      <c r="AA436" s="356" t="n"/>
      <c r="AB436" s="356" t="inlineStr"/>
      <c r="AC436" s="356" t="inlineStr"/>
      <c r="AD436" s="356" t="inlineStr"/>
      <c r="AE436" s="356" t="inlineStr"/>
      <c r="AF436" s="356" t="inlineStr"/>
      <c r="AG436" s="356" t="inlineStr"/>
      <c r="AH436" s="356" t="n"/>
      <c r="AI436" s="356" t="n"/>
      <c r="AJ436" s="356" t="n"/>
      <c r="AK436" s="356" t="n"/>
      <c r="AL436" s="356" t="n"/>
      <c r="AM436" s="356" t="n"/>
      <c r="AN436" s="356" t="n"/>
      <c r="AO436" s="356" t="n"/>
      <c r="AP436" s="356" t="inlineStr"/>
      <c r="AQ436" s="356" t="inlineStr"/>
      <c r="AR436" s="356" t="inlineStr"/>
      <c r="AS436" s="356" t="n"/>
      <c r="AT436" s="356" t="n"/>
      <c r="AU436" s="356" t="n"/>
      <c r="AV436" s="356" t="n"/>
      <c r="AW436" s="356" t="n"/>
      <c r="AX436" s="356" t="n"/>
      <c r="AY436" s="356" t="n"/>
      <c r="AZ436" s="356" t="inlineStr"/>
      <c r="BA436" s="356" t="n"/>
      <c r="BB436" s="356" t="inlineStr"/>
      <c r="BC436" s="356" t="inlineStr"/>
      <c r="BD436" s="356" t="inlineStr"/>
      <c r="BE436" s="356" t="inlineStr"/>
      <c r="BF436" s="356" t="inlineStr"/>
      <c r="BG436" s="356" t="inlineStr"/>
      <c r="BH436" s="356" t="inlineStr"/>
      <c r="BI436" s="356" t="inlineStr"/>
      <c r="BJ436" s="356" t="inlineStr"/>
      <c r="BK436" s="356" t="inlineStr"/>
      <c r="BL436" s="356" t="inlineStr"/>
      <c r="BM436" s="356" t="inlineStr"/>
      <c r="BN436" s="356" t="inlineStr"/>
      <c r="BO436" s="356" t="inlineStr"/>
      <c r="BP436" s="356" t="inlineStr"/>
      <c r="BQ436" s="356" t="n"/>
      <c r="BR436" s="356" t="n"/>
      <c r="BS436" s="356" t="n"/>
      <c r="BT436" s="356" t="n"/>
      <c r="BU436" s="356" t="n"/>
      <c r="BV436" s="356" t="n"/>
      <c r="BW436" s="356" t="n"/>
      <c r="BX436" s="356" t="n">
        <v>0</v>
      </c>
      <c r="BY436" s="356" t="n"/>
      <c r="BZ436" s="356" t="n"/>
      <c r="CA436" s="356" t="n"/>
      <c r="CB436" s="356" t="n"/>
      <c r="CC436" s="356" t="n"/>
      <c r="CD436" s="356" t="n"/>
      <c r="CE436" s="356" t="n"/>
      <c r="CF436" s="356" t="n">
        <v>0</v>
      </c>
      <c r="CG436" s="356" t="n">
        <v>0</v>
      </c>
      <c r="CH436" s="356" t="n"/>
      <c r="CI436" s="356" t="inlineStr"/>
      <c r="CJ436" s="356" t="inlineStr"/>
      <c r="CK436" s="0" t="inlineStr"/>
      <c r="CL436" s="0" t="inlineStr"/>
      <c r="CM436" s="0" t="inlineStr"/>
      <c r="CN436" s="0" t="inlineStr"/>
      <c r="CO436" s="0" t="inlineStr"/>
      <c r="CP436" s="0" t="inlineStr"/>
      <c r="CQ436" s="0" t="inlineStr"/>
    </row>
    <row r="438">
      <c r="A438" s="358" t="n">
        <v>52</v>
      </c>
      <c r="B438" s="358">
        <f>B443</f>
        <v/>
      </c>
      <c r="C438" s="358">
        <f>C443</f>
        <v/>
      </c>
      <c r="D438" s="358">
        <f>D443</f>
        <v/>
      </c>
      <c r="E438" s="358">
        <f>E443</f>
        <v/>
      </c>
      <c r="F438" s="358">
        <f>F443</f>
        <v/>
      </c>
      <c r="G438" s="358">
        <f>G443</f>
        <v/>
      </c>
      <c r="H438" s="358" t="n"/>
      <c r="I438" s="358" t="n"/>
      <c r="J438" s="358" t="n"/>
      <c r="K438" s="358" t="n"/>
      <c r="L438" s="358" t="n"/>
      <c r="M438" s="358" t="n"/>
      <c r="N438" s="358" t="n"/>
      <c r="O438" s="358">
        <f>O443</f>
        <v/>
      </c>
      <c r="P438" s="358">
        <f>P443</f>
        <v/>
      </c>
      <c r="Q438" s="358">
        <f>Q443</f>
        <v/>
      </c>
      <c r="R438" s="358">
        <f>R443</f>
        <v/>
      </c>
      <c r="S438" s="358">
        <f>S443</f>
        <v/>
      </c>
      <c r="T438" s="358">
        <f>T443</f>
        <v/>
      </c>
      <c r="U438" s="358">
        <f>U443</f>
        <v/>
      </c>
      <c r="V438" s="358">
        <f>V443</f>
        <v/>
      </c>
      <c r="W438" s="358">
        <f>W443</f>
        <v/>
      </c>
      <c r="X438" s="358">
        <f>X443</f>
        <v/>
      </c>
      <c r="Y438" s="358">
        <f>Y443</f>
        <v/>
      </c>
      <c r="Z438" s="358">
        <f>Z443</f>
        <v/>
      </c>
      <c r="AA438" s="358">
        <f>AA443</f>
        <v/>
      </c>
      <c r="AB438" s="358">
        <f>AB443</f>
        <v/>
      </c>
      <c r="AC438" s="358">
        <f>AC443</f>
        <v/>
      </c>
      <c r="AD438" s="358">
        <f>AD443</f>
        <v/>
      </c>
      <c r="AE438" s="358">
        <f>AE443</f>
        <v/>
      </c>
      <c r="AF438" s="358">
        <f>AF443</f>
        <v/>
      </c>
      <c r="AG438" s="358">
        <f>AG443</f>
        <v/>
      </c>
      <c r="AH438" s="358">
        <f>AH443</f>
        <v/>
      </c>
      <c r="AI438" s="358">
        <f>AI443</f>
        <v/>
      </c>
      <c r="AJ438" s="358">
        <f>AJ443</f>
        <v/>
      </c>
      <c r="AK438" s="358">
        <f>AK443</f>
        <v/>
      </c>
      <c r="AL438" s="358">
        <f>AL443</f>
        <v/>
      </c>
      <c r="AM438" s="358">
        <f>AM443</f>
        <v/>
      </c>
      <c r="AN438" s="358">
        <f>AN443</f>
        <v/>
      </c>
      <c r="AO438" s="358">
        <f>AO443</f>
        <v/>
      </c>
      <c r="AP438" s="358">
        <f>AP443</f>
        <v/>
      </c>
      <c r="AQ438" s="358">
        <f>AQ443</f>
        <v/>
      </c>
      <c r="AR438" s="358">
        <f>AR443</f>
        <v/>
      </c>
      <c r="AS438" s="358">
        <f>AS443</f>
        <v/>
      </c>
      <c r="AT438" s="358">
        <f>AT443</f>
        <v/>
      </c>
      <c r="AU438" s="358">
        <f>AU443</f>
        <v/>
      </c>
      <c r="AV438" s="358">
        <f>AV443</f>
        <v/>
      </c>
      <c r="AW438" s="358">
        <f>AW443</f>
        <v/>
      </c>
      <c r="AX438" s="358">
        <f>AX443</f>
        <v/>
      </c>
      <c r="AY438" s="358">
        <f>AY443</f>
        <v/>
      </c>
      <c r="AZ438" s="358">
        <f>AZ443</f>
        <v/>
      </c>
      <c r="BA438" s="358">
        <f>BA443</f>
        <v/>
      </c>
      <c r="BB438" s="358">
        <f>BB443</f>
        <v/>
      </c>
      <c r="BC438" s="358">
        <f>BC443</f>
        <v/>
      </c>
      <c r="BD438" s="358">
        <f>BD443</f>
        <v/>
      </c>
      <c r="BE438" s="358">
        <f>BE443</f>
        <v/>
      </c>
      <c r="BF438" s="358">
        <f>BF443</f>
        <v/>
      </c>
      <c r="BG438" s="358">
        <f>BG443</f>
        <v/>
      </c>
      <c r="BH438" s="358">
        <f>BH443</f>
        <v/>
      </c>
      <c r="BI438" s="358">
        <f>BI443</f>
        <v/>
      </c>
      <c r="BJ438" s="358">
        <f>BJ443</f>
        <v/>
      </c>
      <c r="BK438" s="358">
        <f>BK443</f>
        <v/>
      </c>
      <c r="BL438" s="358">
        <f>BL443</f>
        <v/>
      </c>
      <c r="BM438" s="358">
        <f>BM443</f>
        <v/>
      </c>
      <c r="BN438" s="358">
        <f>BN443</f>
        <v/>
      </c>
      <c r="BO438" s="358">
        <f>BO443</f>
        <v/>
      </c>
      <c r="BP438" s="358">
        <f>BP443</f>
        <v/>
      </c>
      <c r="BQ438" s="358">
        <f>BQ443</f>
        <v/>
      </c>
      <c r="BR438" s="358">
        <f>BR443</f>
        <v/>
      </c>
      <c r="BS438" s="358">
        <f>BS443</f>
        <v/>
      </c>
      <c r="BT438" s="358">
        <f>BT443</f>
        <v/>
      </c>
      <c r="BU438" s="358">
        <f>BU443</f>
        <v/>
      </c>
      <c r="BV438" s="358">
        <f>BV443</f>
        <v/>
      </c>
      <c r="BW438" s="358">
        <f>BW443</f>
        <v/>
      </c>
      <c r="BX438" s="358">
        <f>BX443</f>
        <v/>
      </c>
      <c r="BY438" s="358">
        <f>BY443</f>
        <v/>
      </c>
      <c r="BZ438" s="358">
        <f>BZ443</f>
        <v/>
      </c>
      <c r="CA438" s="358">
        <f>CA443</f>
        <v/>
      </c>
      <c r="CB438" s="358">
        <f>CB443</f>
        <v/>
      </c>
      <c r="CC438" s="358">
        <f>CC443</f>
        <v/>
      </c>
      <c r="CD438" s="358">
        <f>CD443</f>
        <v/>
      </c>
      <c r="CE438" s="358">
        <f>CE443</f>
        <v/>
      </c>
      <c r="CF438" s="358">
        <f>CF443</f>
        <v/>
      </c>
      <c r="CG438" s="358">
        <f>CG443</f>
        <v/>
      </c>
      <c r="CH438" s="358">
        <f>CH443</f>
        <v/>
      </c>
      <c r="CI438" s="358">
        <f>CI443</f>
        <v/>
      </c>
      <c r="CJ438" s="358">
        <f>CJ443</f>
        <v/>
      </c>
      <c r="CK438" s="358">
        <f>CK443</f>
        <v/>
      </c>
      <c r="CL438" s="358">
        <f>CL443</f>
        <v/>
      </c>
      <c r="CM438" s="358">
        <f>CM443</f>
        <v/>
      </c>
      <c r="CN438" s="358">
        <f>CN443</f>
        <v/>
      </c>
      <c r="CO438" s="358">
        <f>CO443</f>
        <v/>
      </c>
      <c r="CP438" s="358">
        <f>CP443</f>
        <v/>
      </c>
      <c r="CQ438" s="358">
        <f>CQ443</f>
        <v/>
      </c>
      <c r="CR438" s="358">
        <f>CR443</f>
        <v/>
      </c>
      <c r="CS438" s="358">
        <f>CS443</f>
        <v/>
      </c>
      <c r="CT438" s="358">
        <f>CT443</f>
        <v/>
      </c>
      <c r="CU438" s="358">
        <f>CU443</f>
        <v/>
      </c>
      <c r="CV438" s="358">
        <f>CV443</f>
        <v/>
      </c>
      <c r="CW438" s="358">
        <f>CW443</f>
        <v/>
      </c>
      <c r="CX438" s="358">
        <f>CX443</f>
        <v/>
      </c>
      <c r="CY438" s="358">
        <f>CY443</f>
        <v/>
      </c>
      <c r="CZ438" s="358">
        <f>CZ443</f>
        <v/>
      </c>
      <c r="DA438" s="358">
        <f>DA443</f>
        <v/>
      </c>
      <c r="DB438" s="358">
        <f>DB443</f>
        <v/>
      </c>
      <c r="DC438" s="358">
        <f>DC443</f>
        <v/>
      </c>
      <c r="DD438" s="358">
        <f>DD443</f>
        <v/>
      </c>
      <c r="DE438" s="358">
        <f>DE443</f>
        <v/>
      </c>
      <c r="DF438" s="358">
        <f>DF443</f>
        <v/>
      </c>
      <c r="DG438" s="359">
        <f>DG443</f>
        <v/>
      </c>
      <c r="DH438" s="359">
        <f>DH443</f>
        <v/>
      </c>
      <c r="DI438" s="359">
        <f>DI443</f>
        <v/>
      </c>
      <c r="DJ438" s="359">
        <f>DJ443</f>
        <v/>
      </c>
      <c r="DK438" s="359">
        <f>DK443</f>
        <v/>
      </c>
      <c r="DL438" s="359">
        <f>DL443</f>
        <v/>
      </c>
      <c r="DM438" s="359">
        <f>DM443</f>
        <v/>
      </c>
      <c r="DN438" s="359">
        <f>DN443</f>
        <v/>
      </c>
      <c r="DO438" s="359">
        <f>DO443</f>
        <v/>
      </c>
      <c r="DP438" s="359">
        <f>DP443</f>
        <v/>
      </c>
      <c r="DQ438" s="359">
        <f>DQ443</f>
        <v/>
      </c>
      <c r="DR438" s="359">
        <f>DR443</f>
        <v/>
      </c>
      <c r="DS438" s="359">
        <f>DS443</f>
        <v/>
      </c>
      <c r="DT438" s="359">
        <f>DT443</f>
        <v/>
      </c>
      <c r="DU438" s="359">
        <f>DU443</f>
        <v/>
      </c>
      <c r="DV438" s="359">
        <f>DV443</f>
        <v/>
      </c>
      <c r="DW438" s="359">
        <f>DW443</f>
        <v/>
      </c>
      <c r="DX438" s="359">
        <f>DX443</f>
        <v/>
      </c>
      <c r="DY438" s="359">
        <f>DY443</f>
        <v/>
      </c>
      <c r="DZ438" s="359">
        <f>DZ443</f>
        <v/>
      </c>
      <c r="EA438" s="359">
        <f>EA443</f>
        <v/>
      </c>
      <c r="EB438" s="359">
        <f>EB443</f>
        <v/>
      </c>
      <c r="EC438" s="359">
        <f>EC443</f>
        <v/>
      </c>
      <c r="ED438" s="359">
        <f>ED443</f>
        <v/>
      </c>
      <c r="EE438" s="359">
        <f>EE443</f>
        <v/>
      </c>
      <c r="EF438" s="359">
        <f>EF443</f>
        <v/>
      </c>
      <c r="EG438" s="359">
        <f>EG443</f>
        <v/>
      </c>
      <c r="EH438" s="359">
        <f>EH443</f>
        <v/>
      </c>
      <c r="EI438" s="359">
        <f>EI443</f>
        <v/>
      </c>
      <c r="EJ438" s="359">
        <f>EJ443</f>
        <v/>
      </c>
      <c r="EK438" s="359">
        <f>EK443</f>
        <v/>
      </c>
      <c r="EL438" s="359">
        <f>EL443</f>
        <v/>
      </c>
      <c r="EM438" s="359">
        <f>EM443</f>
        <v/>
      </c>
      <c r="EN438" s="359">
        <f>EN443</f>
        <v/>
      </c>
      <c r="EO438" s="359">
        <f>EO443</f>
        <v/>
      </c>
      <c r="EP438" s="359">
        <f>EP443</f>
        <v/>
      </c>
      <c r="EQ438" s="359">
        <f>EQ443</f>
        <v/>
      </c>
      <c r="ER438" s="359">
        <f>ER443</f>
        <v/>
      </c>
      <c r="ES438" s="359">
        <f>ES443</f>
        <v/>
      </c>
      <c r="ET438" s="359">
        <f>ET443</f>
        <v/>
      </c>
      <c r="EU438" s="359">
        <f>EU443</f>
        <v/>
      </c>
      <c r="EV438" s="359">
        <f>EV443</f>
        <v/>
      </c>
      <c r="EW438" s="359">
        <f>EW443</f>
        <v/>
      </c>
      <c r="EX438" s="359">
        <f>EX443</f>
        <v/>
      </c>
      <c r="EY438" s="359">
        <f>EY443</f>
        <v/>
      </c>
      <c r="EZ438" s="359">
        <f>EZ443</f>
        <v/>
      </c>
      <c r="FA438" s="359">
        <f>FA443</f>
        <v/>
      </c>
      <c r="FB438" s="359">
        <f>FB443</f>
        <v/>
      </c>
      <c r="FC438" s="359">
        <f>FC443</f>
        <v/>
      </c>
      <c r="FD438" s="359">
        <f>FD443</f>
        <v/>
      </c>
      <c r="FE438" s="359">
        <f>FE443</f>
        <v/>
      </c>
      <c r="FF438" s="359">
        <f>FF443</f>
        <v/>
      </c>
      <c r="FG438" s="359">
        <f>FG443</f>
        <v/>
      </c>
      <c r="FH438" s="359">
        <f>FH443</f>
        <v/>
      </c>
      <c r="FI438" s="359">
        <f>FI443</f>
        <v/>
      </c>
      <c r="FJ438" s="359">
        <f>FJ443</f>
        <v/>
      </c>
      <c r="FK438" s="359">
        <f>FK443</f>
        <v/>
      </c>
      <c r="FL438" s="359">
        <f>FL443</f>
        <v/>
      </c>
      <c r="FM438" s="359">
        <f>FM443</f>
        <v/>
      </c>
      <c r="FN438" s="359">
        <f>FN443</f>
        <v/>
      </c>
      <c r="FO438" s="359">
        <f>FO443</f>
        <v/>
      </c>
      <c r="FP438" s="359">
        <f>FP443</f>
        <v/>
      </c>
      <c r="FQ438" s="359">
        <f>FQ443</f>
        <v/>
      </c>
      <c r="FR438" s="359">
        <f>FR443</f>
        <v/>
      </c>
      <c r="FS438" s="359">
        <f>FS443</f>
        <v/>
      </c>
      <c r="FT438" s="359">
        <f>FT443</f>
        <v/>
      </c>
      <c r="FU438" s="359">
        <f>FU443</f>
        <v/>
      </c>
      <c r="FV438" s="359">
        <f>FV443</f>
        <v/>
      </c>
      <c r="FW438" s="359">
        <f>FW443</f>
        <v/>
      </c>
      <c r="FX438" s="359">
        <f>FX443</f>
        <v/>
      </c>
      <c r="FY438" s="359">
        <f>FY443</f>
        <v/>
      </c>
      <c r="FZ438" s="359">
        <f>FZ443</f>
        <v/>
      </c>
      <c r="GA438" s="359">
        <f>GA443</f>
        <v/>
      </c>
      <c r="GB438" s="359">
        <f>GB443</f>
        <v/>
      </c>
      <c r="GC438" s="359">
        <f>GC443</f>
        <v/>
      </c>
      <c r="GD438" s="359">
        <f>GD443</f>
        <v/>
      </c>
      <c r="GE438" s="359">
        <f>GE443</f>
        <v/>
      </c>
      <c r="GF438" s="359">
        <f>GF443</f>
        <v/>
      </c>
      <c r="GG438" s="359">
        <f>GG443</f>
        <v/>
      </c>
      <c r="GH438" s="359">
        <f>GH443</f>
        <v/>
      </c>
      <c r="GI438" s="359">
        <f>GI443</f>
        <v/>
      </c>
      <c r="GJ438" s="359">
        <f>GJ443</f>
        <v/>
      </c>
      <c r="GK438" s="359">
        <f>GK443</f>
        <v/>
      </c>
      <c r="GL438" s="359">
        <f>GL443</f>
        <v/>
      </c>
      <c r="GM438" s="359">
        <f>GM443</f>
        <v/>
      </c>
      <c r="GN438" s="359">
        <f>GN443</f>
        <v/>
      </c>
      <c r="GO438" s="359">
        <f>GO443</f>
        <v/>
      </c>
      <c r="GP438" s="359">
        <f>GP443</f>
        <v/>
      </c>
      <c r="GQ438" s="359">
        <f>GQ443</f>
        <v/>
      </c>
      <c r="GR438" s="359">
        <f>GR443</f>
        <v/>
      </c>
      <c r="GS438" s="359">
        <f>GS443</f>
        <v/>
      </c>
      <c r="GT438" s="359">
        <f>GT443</f>
        <v/>
      </c>
      <c r="GU438" s="359">
        <f>GU443</f>
        <v/>
      </c>
      <c r="GV438" s="359">
        <f>GV443</f>
        <v/>
      </c>
      <c r="GW438" s="359">
        <f>GW443</f>
        <v/>
      </c>
      <c r="GX438" s="359">
        <f>GX443</f>
        <v/>
      </c>
    </row>
    <row r="440">
      <c r="A440" s="0" t="n">
        <v>17</v>
      </c>
      <c r="B440" s="0" t="n">
        <v>0</v>
      </c>
      <c r="C440" s="0">
        <f>ROW(SmtRes!A142)</f>
        <v/>
      </c>
      <c r="D440" s="0">
        <f>ROW(EtalonRes!A139)</f>
        <v/>
      </c>
      <c r="E440" s="0" t="inlineStr">
        <is>
          <t>1</t>
        </is>
      </c>
      <c r="F440" s="0" t="inlineStr">
        <is>
          <t>65-10-1</t>
        </is>
      </c>
      <c r="G440" s="0" t="inlineStr">
        <is>
          <t>Очистка канализационной сети внутренней</t>
        </is>
      </c>
      <c r="H440" s="0" t="inlineStr">
        <is>
          <t>100 м трубопровода</t>
        </is>
      </c>
      <c r="I440" s="0">
        <f>ROUND(ROUND(12/100,4),7)</f>
        <v/>
      </c>
      <c r="J440" s="0" t="n">
        <v>0</v>
      </c>
      <c r="K440" s="0">
        <f>ROUND(ROUND(12/100,4),7)</f>
        <v/>
      </c>
      <c r="O440" s="0">
        <f>ROUND(CP440,0)</f>
        <v/>
      </c>
      <c r="P440" s="0">
        <f>ROUND(CQ440*I440,0)</f>
        <v/>
      </c>
      <c r="Q440" s="0">
        <f>(ROUND((ROUND(((ET440)*I440),0)*BB440),0)+ROUND((ROUND(((AE440-(EU440))*I440),0)*BS440),0))</f>
        <v/>
      </c>
      <c r="R440" s="0">
        <f>(ROUND((ROUND(((EU440)*I440),0)*BS440),0)+ROUND((ROUND(((AE440-(EU440))*I440),0)*BS440),0))</f>
        <v/>
      </c>
      <c r="S440" s="0">
        <f>ROUND(CT440*I440,0)</f>
        <v/>
      </c>
      <c r="T440" s="0">
        <f>ROUND(CU440*I440,0)</f>
        <v/>
      </c>
      <c r="U440" s="0">
        <f>ROUND(CV440*I440,7)</f>
        <v/>
      </c>
      <c r="V440" s="0">
        <f>ROUND(CW440*I440,7)</f>
        <v/>
      </c>
      <c r="W440" s="0">
        <f>ROUND(CX440*I440,0)</f>
        <v/>
      </c>
      <c r="X440" s="0">
        <f>ROUND(CY440,0)</f>
        <v/>
      </c>
      <c r="Y440" s="0">
        <f>ROUND(CZ440,0)</f>
        <v/>
      </c>
      <c r="AA440" s="0" t="n">
        <v>78845955</v>
      </c>
      <c r="AB440" s="0">
        <f>ROUND((AC440+AD440+AF440),2)</f>
        <v/>
      </c>
      <c r="AC440" s="0">
        <f>ROUND((ES440),2)</f>
        <v/>
      </c>
      <c r="AD440" s="0">
        <f>ROUND((((ET440)-(EU440))+AE440),2)</f>
        <v/>
      </c>
      <c r="AE440" s="0">
        <f>ROUND((EU440),2)</f>
        <v/>
      </c>
      <c r="AF440" s="0">
        <f>ROUND((EV440),2)</f>
        <v/>
      </c>
      <c r="AG440" s="0">
        <f>ROUND((AP440),2)</f>
        <v/>
      </c>
      <c r="AH440" s="0">
        <f>(EW440)</f>
        <v/>
      </c>
      <c r="AI440" s="0">
        <f>(EX440)</f>
        <v/>
      </c>
      <c r="AJ440" s="0">
        <f>(AS440)</f>
        <v/>
      </c>
      <c r="AK440" s="0" t="n">
        <v>403.3</v>
      </c>
      <c r="AL440" s="0" t="n">
        <v>139.36</v>
      </c>
      <c r="AM440" s="0" t="n">
        <v>0.87</v>
      </c>
      <c r="AN440" s="0" t="n">
        <v>0</v>
      </c>
      <c r="AO440" s="0" t="n">
        <v>263.07</v>
      </c>
      <c r="AP440" s="0" t="n">
        <v>0</v>
      </c>
      <c r="AQ440" s="0" t="n">
        <v>32.2</v>
      </c>
      <c r="AR440" s="0" t="n">
        <v>0</v>
      </c>
      <c r="AS440" s="0" t="n">
        <v>0</v>
      </c>
      <c r="AT440" s="0" t="n">
        <v>103</v>
      </c>
      <c r="AU440" s="0" t="n">
        <v>52</v>
      </c>
      <c r="AV440" s="0" t="n">
        <v>1</v>
      </c>
      <c r="AW440" s="0" t="n">
        <v>1</v>
      </c>
      <c r="AZ440" s="0" t="n">
        <v>1</v>
      </c>
      <c r="BA440" s="0" t="n">
        <v>52.25</v>
      </c>
      <c r="BB440" s="0" t="n">
        <v>25.03</v>
      </c>
      <c r="BC440" s="0" t="n">
        <v>11.85</v>
      </c>
      <c r="BD440" s="0" t="inlineStr"/>
      <c r="BE440" s="0" t="inlineStr"/>
      <c r="BF440" s="0" t="inlineStr"/>
      <c r="BG440" s="0" t="inlineStr"/>
      <c r="BH440" s="0" t="n">
        <v>0</v>
      </c>
      <c r="BI440" s="0" t="n">
        <v>1</v>
      </c>
      <c r="BJ440" s="0" t="inlineStr">
        <is>
          <t>ТЕРр Московской обл., 65-10-1, приказ Минстроя России №675/пр от 28.02.2017 № 263/пр</t>
        </is>
      </c>
      <c r="BM440" s="0" t="n">
        <v>65007</v>
      </c>
      <c r="BN440" s="0" t="n">
        <v>0</v>
      </c>
      <c r="BO440" s="0" t="inlineStr">
        <is>
          <t>65-10-1</t>
        </is>
      </c>
      <c r="BP440" s="0" t="n">
        <v>1</v>
      </c>
      <c r="BQ440" s="0" t="n">
        <v>6</v>
      </c>
      <c r="BR440" s="0" t="n">
        <v>0</v>
      </c>
      <c r="BS440" s="0" t="n">
        <v>52.25</v>
      </c>
      <c r="BT440" s="0" t="n">
        <v>1</v>
      </c>
      <c r="BU440" s="0" t="n">
        <v>1</v>
      </c>
      <c r="BV440" s="0" t="n">
        <v>1</v>
      </c>
      <c r="BW440" s="0" t="n">
        <v>1</v>
      </c>
      <c r="BX440" s="0" t="n">
        <v>1</v>
      </c>
      <c r="BY440" s="0" t="inlineStr"/>
      <c r="BZ440" s="0" t="n">
        <v>103</v>
      </c>
      <c r="CA440" s="0" t="n">
        <v>52</v>
      </c>
      <c r="CB440" s="0" t="inlineStr"/>
      <c r="CE440" s="0" t="n">
        <v>12</v>
      </c>
      <c r="CF440" s="0" t="n">
        <v>0</v>
      </c>
      <c r="CG440" s="0" t="n">
        <v>0</v>
      </c>
      <c r="CM440" s="0" t="n">
        <v>0</v>
      </c>
      <c r="CN440" s="0" t="inlineStr"/>
      <c r="CO440" s="0" t="n">
        <v>0</v>
      </c>
      <c r="CP440" s="0">
        <f>(P440+Q440+S440)</f>
        <v/>
      </c>
      <c r="CQ440" s="0">
        <f>AC440*BC440</f>
        <v/>
      </c>
      <c r="CR440" s="0">
        <f>(ROUND((ROUND(((ET440)*1),0)*BB440),0)+ROUND((ROUND(((AE440-(EU440))*1),0)*BS440),0))</f>
        <v/>
      </c>
      <c r="CS440" s="0">
        <f>(ROUND((ROUND(((EU440)*1),0)*BS440),0)+ROUND((ROUND(((AE440-(EU440))*1),0)*BS440),0))</f>
        <v/>
      </c>
      <c r="CT440" s="0">
        <f>AF440*BA440</f>
        <v/>
      </c>
      <c r="CU440" s="0">
        <f>AG440</f>
        <v/>
      </c>
      <c r="CV440" s="0">
        <f>AH440</f>
        <v/>
      </c>
      <c r="CW440" s="0">
        <f>AI440</f>
        <v/>
      </c>
      <c r="CX440" s="0">
        <f>AJ440</f>
        <v/>
      </c>
      <c r="CY440" s="0">
        <f>(((S440+R440)*AT440)/100)</f>
        <v/>
      </c>
      <c r="CZ440" s="0">
        <f>(((S440+R440)*AU440)/100)</f>
        <v/>
      </c>
      <c r="DC440" s="0" t="inlineStr"/>
      <c r="DD440" s="0" t="inlineStr"/>
      <c r="DE440" s="0" t="inlineStr"/>
      <c r="DF440" s="0" t="inlineStr"/>
      <c r="DG440" s="0" t="inlineStr"/>
      <c r="DH440" s="0" t="inlineStr"/>
      <c r="DI440" s="0" t="inlineStr"/>
      <c r="DJ440" s="0" t="inlineStr"/>
      <c r="DK440" s="0" t="inlineStr"/>
      <c r="DL440" s="0" t="inlineStr"/>
      <c r="DM440" s="0" t="inlineStr"/>
      <c r="DN440" s="0" t="n">
        <v>0</v>
      </c>
      <c r="DO440" s="0" t="n">
        <v>0</v>
      </c>
      <c r="DP440" s="0" t="n">
        <v>1</v>
      </c>
      <c r="DQ440" s="0" t="n">
        <v>1</v>
      </c>
      <c r="DU440" s="0" t="n">
        <v>1013</v>
      </c>
      <c r="DV440" s="0" t="inlineStr">
        <is>
          <t>100 м трубопровода</t>
        </is>
      </c>
      <c r="DW440" s="0" t="inlineStr">
        <is>
          <t>100 м трубопровода</t>
        </is>
      </c>
      <c r="DX440" s="0" t="n">
        <v>1</v>
      </c>
      <c r="DZ440" s="0" t="inlineStr"/>
      <c r="EA440" s="0" t="inlineStr"/>
      <c r="EB440" s="0" t="inlineStr"/>
      <c r="EC440" s="0" t="inlineStr"/>
      <c r="EE440" s="0" t="n">
        <v>78726000</v>
      </c>
      <c r="EF440" s="0" t="n">
        <v>6</v>
      </c>
      <c r="EG440" s="0" t="inlineStr">
        <is>
          <t>Ремонтно-строительные работы</t>
        </is>
      </c>
      <c r="EH440" s="0" t="n">
        <v>99</v>
      </c>
      <c r="EI440" s="0" t="inlineStr">
        <is>
          <t>Внутренние санитарно-технические работы</t>
        </is>
      </c>
      <c r="EJ440" s="0" t="n">
        <v>1</v>
      </c>
      <c r="EK440" s="0" t="n">
        <v>65007</v>
      </c>
      <c r="EL440" s="0" t="inlineStr">
        <is>
          <t>Внутренние санитарнотехнические работы: смена труб, санприборов, запорной арматуры и другое</t>
        </is>
      </c>
      <c r="EM440" s="0" t="inlineStr">
        <is>
          <t>рФЕР-65</t>
        </is>
      </c>
      <c r="EO440" s="0" t="inlineStr"/>
      <c r="EQ440" s="0" t="n">
        <v>0</v>
      </c>
      <c r="ER440" s="0" t="n">
        <v>403.3</v>
      </c>
      <c r="ES440" s="0" t="n">
        <v>139.36</v>
      </c>
      <c r="ET440" s="0" t="n">
        <v>0.87</v>
      </c>
      <c r="EU440" s="0" t="n">
        <v>0</v>
      </c>
      <c r="EV440" s="0" t="n">
        <v>263.07</v>
      </c>
      <c r="EW440" s="0" t="n">
        <v>32.2</v>
      </c>
      <c r="EX440" s="0" t="n">
        <v>0</v>
      </c>
      <c r="EY440" s="0" t="n">
        <v>0</v>
      </c>
      <c r="FQ440" s="0" t="n">
        <v>0</v>
      </c>
      <c r="FR440" s="0" t="n">
        <v>0</v>
      </c>
      <c r="FS440" s="0" t="n">
        <v>0</v>
      </c>
      <c r="FX440" s="0" t="n">
        <v>103</v>
      </c>
      <c r="FY440" s="0" t="n">
        <v>52</v>
      </c>
      <c r="GA440" s="0" t="inlineStr"/>
      <c r="GD440" s="0" t="n">
        <v>1</v>
      </c>
      <c r="GF440" s="0" t="n">
        <v>-66904957</v>
      </c>
      <c r="GG440" s="0" t="n">
        <v>2</v>
      </c>
      <c r="GH440" s="0" t="n">
        <v>1</v>
      </c>
      <c r="GI440" s="0" t="n">
        <v>2</v>
      </c>
      <c r="GJ440" s="0" t="n">
        <v>0</v>
      </c>
      <c r="GK440" s="0" t="n">
        <v>0</v>
      </c>
      <c r="GL440" s="0">
        <f>ROUND(IF(AND(BH440=3,BI440=3,FS440&lt;&gt;0),P440,0),0)</f>
        <v/>
      </c>
      <c r="GM440" s="0">
        <f>ROUND(O440+X440+Y440,0)+GX440</f>
        <v/>
      </c>
      <c r="GN440" s="0">
        <f>IF(OR(BI440=0,BI440=1),GM440-GX440,0)</f>
        <v/>
      </c>
      <c r="GO440" s="0">
        <f>IF(BI440=2,GM440-GX440,0)</f>
        <v/>
      </c>
      <c r="GP440" s="0">
        <f>IF(BI440=4,GM440-GX440,0)</f>
        <v/>
      </c>
      <c r="GR440" s="0" t="n">
        <v>0</v>
      </c>
      <c r="GS440" s="0" t="n">
        <v>3</v>
      </c>
      <c r="GT440" s="0" t="n">
        <v>0</v>
      </c>
      <c r="GU440" s="0" t="inlineStr"/>
      <c r="GV440" s="0">
        <f>ROUND((GT440),2)</f>
        <v/>
      </c>
      <c r="GW440" s="0" t="n">
        <v>1</v>
      </c>
      <c r="GX440" s="0">
        <f>ROUND(HC440*I440,0)</f>
        <v/>
      </c>
      <c r="HA440" s="0" t="n">
        <v>0</v>
      </c>
      <c r="HB440" s="0" t="n">
        <v>0</v>
      </c>
      <c r="HC440" s="0">
        <f>GV440*GW440</f>
        <v/>
      </c>
      <c r="HE440" s="0" t="inlineStr"/>
      <c r="HF440" s="0" t="inlineStr"/>
      <c r="HM440" s="0" t="inlineStr"/>
      <c r="HN440" s="0" t="inlineStr">
        <is>
          <t>Пр/812-099.2-1</t>
        </is>
      </c>
      <c r="HO440" s="0" t="inlineStr">
        <is>
          <t>Пр/774-099.2</t>
        </is>
      </c>
      <c r="HP440" s="0" t="inlineStr">
        <is>
          <t>Внутренние санитарнотехнические работы: смена труб, санприборов, запорной арматуры и другое</t>
        </is>
      </c>
      <c r="HQ440" s="0" t="inlineStr">
        <is>
          <t>Внутренние санитарнотехнические работы: смена труб, санприборов, запорной арматуры и другое</t>
        </is>
      </c>
      <c r="HS440" s="0" t="n">
        <v>0</v>
      </c>
      <c r="IK440" s="0" t="n">
        <v>0</v>
      </c>
    </row>
    <row r="441">
      <c r="A441" s="0" t="n">
        <v>18</v>
      </c>
      <c r="B441" s="0" t="n">
        <v>0</v>
      </c>
      <c r="C441" s="0" t="n">
        <v>142</v>
      </c>
      <c r="E441" s="0" t="inlineStr">
        <is>
          <t>1,1</t>
        </is>
      </c>
      <c r="F441" s="0" t="inlineStr">
        <is>
          <t>Цена поставщика</t>
        </is>
      </c>
      <c r="G441" s="0" t="inlineStr">
        <is>
          <t>Прочистка КРОТ</t>
        </is>
      </c>
      <c r="H441" s="0" t="inlineStr">
        <is>
          <t>л</t>
        </is>
      </c>
      <c r="I441" s="0">
        <f>I440*J441</f>
        <v/>
      </c>
      <c r="J441" s="0" t="n">
        <v>8.333333333333334</v>
      </c>
      <c r="K441" s="0" t="n">
        <v>8.3333333</v>
      </c>
      <c r="O441" s="0">
        <f>ROUND(CP441,0)</f>
        <v/>
      </c>
      <c r="P441" s="0">
        <f>ROUND(CQ441*I441,0)</f>
        <v/>
      </c>
      <c r="Q441" s="0">
        <f>(ROUND((ROUND(((ET441)*I441),0)*BB441),0)+ROUND((ROUND(((AE441-(EU441))*I441),0)*BS441),0))</f>
        <v/>
      </c>
      <c r="R441" s="0">
        <f>(ROUND((ROUND(((EU441)*I441),0)*BS441),0)+ROUND((ROUND(((AE441-(EU441))*I441),0)*BS441),0))</f>
        <v/>
      </c>
      <c r="S441" s="0">
        <f>ROUND(CT441*I441,0)</f>
        <v/>
      </c>
      <c r="T441" s="0">
        <f>ROUND(CU441*I441,0)</f>
        <v/>
      </c>
      <c r="U441" s="0">
        <f>ROUND(CV441*I441,7)</f>
        <v/>
      </c>
      <c r="V441" s="0">
        <f>ROUND(CW441*I441,7)</f>
        <v/>
      </c>
      <c r="W441" s="0">
        <f>ROUND(CX441*I441,0)</f>
        <v/>
      </c>
      <c r="X441" s="0">
        <f>ROUND(CY441,0)</f>
        <v/>
      </c>
      <c r="Y441" s="0">
        <f>ROUND(CZ441,0)</f>
        <v/>
      </c>
      <c r="AA441" s="0" t="n">
        <v>78845955</v>
      </c>
      <c r="AB441" s="0">
        <f>ROUND((AC441+AD441+AF441),2)</f>
        <v/>
      </c>
      <c r="AC441" s="0">
        <f>ROUND((ES441),2)</f>
        <v/>
      </c>
      <c r="AD441" s="0">
        <f>ROUND((((ET441)-(EU441))+AE441),2)</f>
        <v/>
      </c>
      <c r="AE441" s="0">
        <f>ROUND((EU441),2)</f>
        <v/>
      </c>
      <c r="AF441" s="0">
        <f>ROUND((EV441),2)</f>
        <v/>
      </c>
      <c r="AG441" s="0">
        <f>ROUND((AP441),2)</f>
        <v/>
      </c>
      <c r="AH441" s="0">
        <f>(EW441)</f>
        <v/>
      </c>
      <c r="AI441" s="0">
        <f>(EX441)</f>
        <v/>
      </c>
      <c r="AJ441" s="0">
        <f>(AS441)</f>
        <v/>
      </c>
      <c r="AK441" s="0" t="n">
        <v>384.43</v>
      </c>
      <c r="AL441" s="0" t="n">
        <v>384.43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  <c r="AS441" s="0" t="n">
        <v>0</v>
      </c>
      <c r="AT441" s="0" t="n">
        <v>103</v>
      </c>
      <c r="AU441" s="0" t="n">
        <v>52</v>
      </c>
      <c r="AV441" s="0" t="n">
        <v>1</v>
      </c>
      <c r="AW441" s="0" t="n">
        <v>1</v>
      </c>
      <c r="AZ441" s="0" t="n">
        <v>1</v>
      </c>
      <c r="BA441" s="0" t="n">
        <v>1</v>
      </c>
      <c r="BB441" s="0" t="n">
        <v>1</v>
      </c>
      <c r="BC441" s="0" t="n">
        <v>1</v>
      </c>
      <c r="BD441" s="0" t="inlineStr"/>
      <c r="BE441" s="0" t="inlineStr"/>
      <c r="BF441" s="0" t="inlineStr"/>
      <c r="BG441" s="0" t="inlineStr"/>
      <c r="BH441" s="0" t="n">
        <v>3</v>
      </c>
      <c r="BI441" s="0" t="n">
        <v>1</v>
      </c>
      <c r="BJ441" s="0" t="inlineStr"/>
      <c r="BM441" s="0" t="n">
        <v>65007</v>
      </c>
      <c r="BN441" s="0" t="n">
        <v>0</v>
      </c>
      <c r="BO441" s="0" t="inlineStr"/>
      <c r="BP441" s="0" t="n">
        <v>0</v>
      </c>
      <c r="BQ441" s="0" t="n">
        <v>6</v>
      </c>
      <c r="BR441" s="0" t="n">
        <v>0</v>
      </c>
      <c r="BS441" s="0" t="n">
        <v>1</v>
      </c>
      <c r="BT441" s="0" t="n">
        <v>1</v>
      </c>
      <c r="BU441" s="0" t="n">
        <v>1</v>
      </c>
      <c r="BV441" s="0" t="n">
        <v>1</v>
      </c>
      <c r="BW441" s="0" t="n">
        <v>1</v>
      </c>
      <c r="BX441" s="0" t="n">
        <v>1</v>
      </c>
      <c r="BY441" s="0" t="inlineStr"/>
      <c r="BZ441" s="0" t="n">
        <v>103</v>
      </c>
      <c r="CA441" s="0" t="n">
        <v>52</v>
      </c>
      <c r="CB441" s="0" t="inlineStr"/>
      <c r="CE441" s="0" t="n">
        <v>12</v>
      </c>
      <c r="CF441" s="0" t="n">
        <v>0</v>
      </c>
      <c r="CG441" s="0" t="n">
        <v>0</v>
      </c>
      <c r="CM441" s="0" t="n">
        <v>0</v>
      </c>
      <c r="CN441" s="0" t="inlineStr"/>
      <c r="CO441" s="0" t="n">
        <v>0</v>
      </c>
      <c r="CP441" s="0">
        <f>(P441+Q441+S441)</f>
        <v/>
      </c>
      <c r="CQ441" s="0">
        <f>AC441</f>
        <v/>
      </c>
      <c r="CR441" s="0">
        <f>(ROUND((ROUND(((ET441)*1),0)*BB441),0)+ROUND((ROUND(((AE441-(EU441))*1),0)*BS441),0))</f>
        <v/>
      </c>
      <c r="CS441" s="0">
        <f>(ROUND((ROUND(((EU441)*1),0)*BS441),0)+ROUND((ROUND(((AE441-(EU441))*1),0)*BS441),0))</f>
        <v/>
      </c>
      <c r="CT441" s="0">
        <f>AF441*BA441</f>
        <v/>
      </c>
      <c r="CU441" s="0">
        <f>AG441</f>
        <v/>
      </c>
      <c r="CV441" s="0">
        <f>AH441</f>
        <v/>
      </c>
      <c r="CW441" s="0">
        <f>AI441</f>
        <v/>
      </c>
      <c r="CX441" s="0">
        <f>AJ441</f>
        <v/>
      </c>
      <c r="CY441" s="0">
        <f>(((S441+R441)*AT441)/100)</f>
        <v/>
      </c>
      <c r="CZ441" s="0">
        <f>(((S441+R441)*AU441)/100)</f>
        <v/>
      </c>
      <c r="DC441" s="0" t="inlineStr"/>
      <c r="DD441" s="0" t="inlineStr"/>
      <c r="DE441" s="0" t="inlineStr"/>
      <c r="DF441" s="0" t="inlineStr"/>
      <c r="DG441" s="0" t="inlineStr"/>
      <c r="DH441" s="0" t="inlineStr"/>
      <c r="DI441" s="0" t="inlineStr"/>
      <c r="DJ441" s="0" t="inlineStr"/>
      <c r="DK441" s="0" t="inlineStr"/>
      <c r="DL441" s="0" t="inlineStr"/>
      <c r="DM441" s="0" t="inlineStr"/>
      <c r="DN441" s="0" t="n">
        <v>0</v>
      </c>
      <c r="DO441" s="0" t="n">
        <v>0</v>
      </c>
      <c r="DP441" s="0" t="n">
        <v>1</v>
      </c>
      <c r="DQ441" s="0" t="n">
        <v>1</v>
      </c>
      <c r="DU441" s="0" t="n">
        <v>1002</v>
      </c>
      <c r="DV441" s="0" t="inlineStr">
        <is>
          <t>л</t>
        </is>
      </c>
      <c r="DW441" s="0" t="inlineStr">
        <is>
          <t>л</t>
        </is>
      </c>
      <c r="DX441" s="0" t="n">
        <v>1</v>
      </c>
      <c r="DZ441" s="0" t="inlineStr"/>
      <c r="EA441" s="0" t="inlineStr"/>
      <c r="EB441" s="0" t="inlineStr"/>
      <c r="EC441" s="0" t="inlineStr"/>
      <c r="EE441" s="0" t="n">
        <v>78726000</v>
      </c>
      <c r="EF441" s="0" t="n">
        <v>6</v>
      </c>
      <c r="EG441" s="0" t="inlineStr">
        <is>
          <t>Ремонтно-строительные работы</t>
        </is>
      </c>
      <c r="EH441" s="0" t="n">
        <v>99</v>
      </c>
      <c r="EI441" s="0" t="inlineStr">
        <is>
          <t>Внутренние санитарно-технические работы</t>
        </is>
      </c>
      <c r="EJ441" s="0" t="n">
        <v>1</v>
      </c>
      <c r="EK441" s="0" t="n">
        <v>65007</v>
      </c>
      <c r="EL441" s="0" t="inlineStr">
        <is>
          <t>Внутренние санитарнотехнические работы: смена труб, санприборов, запорной арматуры и другое</t>
        </is>
      </c>
      <c r="EM441" s="0" t="inlineStr">
        <is>
          <t>рФЕР-65</t>
        </is>
      </c>
      <c r="EO441" s="0" t="inlineStr"/>
      <c r="EQ441" s="0" t="n">
        <v>0</v>
      </c>
      <c r="ER441" s="0" t="n">
        <v>384.43</v>
      </c>
      <c r="ES441" s="0" t="n">
        <v>384.43</v>
      </c>
      <c r="ET441" s="0" t="n">
        <v>0</v>
      </c>
      <c r="EU441" s="0" t="n">
        <v>0</v>
      </c>
      <c r="EV441" s="0" t="n">
        <v>0</v>
      </c>
      <c r="EW441" s="0" t="n">
        <v>0</v>
      </c>
      <c r="EX441" s="0" t="n">
        <v>0</v>
      </c>
      <c r="EZ441" s="0" t="n">
        <v>5</v>
      </c>
      <c r="FC441" s="0" t="n">
        <v>1</v>
      </c>
      <c r="FD441" s="0" t="n">
        <v>18</v>
      </c>
      <c r="FF441" s="0" t="n">
        <v>469</v>
      </c>
      <c r="FQ441" s="0" t="n">
        <v>0</v>
      </c>
      <c r="FR441" s="0" t="n">
        <v>0</v>
      </c>
      <c r="FS441" s="0" t="n">
        <v>0</v>
      </c>
      <c r="FX441" s="0" t="n">
        <v>103</v>
      </c>
      <c r="FY441" s="0" t="n">
        <v>52</v>
      </c>
      <c r="GA441" s="0" t="inlineStr">
        <is>
          <t>[469 / 1,22]</t>
        </is>
      </c>
      <c r="GD441" s="0" t="n">
        <v>1</v>
      </c>
      <c r="GF441" s="0" t="n">
        <v>-1978592410</v>
      </c>
      <c r="GG441" s="0" t="n">
        <v>2</v>
      </c>
      <c r="GH441" s="0" t="n">
        <v>3</v>
      </c>
      <c r="GI441" s="0" t="n">
        <v>-2</v>
      </c>
      <c r="GJ441" s="0" t="n">
        <v>0</v>
      </c>
      <c r="GK441" s="0" t="n">
        <v>0</v>
      </c>
      <c r="GL441" s="0">
        <f>ROUND(IF(AND(BH441=3,BI441=3,FS441&lt;&gt;0),P441,0),0)</f>
        <v/>
      </c>
      <c r="GM441" s="0">
        <f>ROUND(O441+X441+Y441,0)+GX441</f>
        <v/>
      </c>
      <c r="GN441" s="0">
        <f>IF(OR(BI441=0,BI441=1),GM441-GX441,0)</f>
        <v/>
      </c>
      <c r="GO441" s="0">
        <f>IF(BI441=2,GM441-GX441,0)</f>
        <v/>
      </c>
      <c r="GP441" s="0">
        <f>IF(BI441=4,GM441-GX441,0)</f>
        <v/>
      </c>
      <c r="GR441" s="0" t="n">
        <v>1</v>
      </c>
      <c r="GS441" s="0" t="n">
        <v>1</v>
      </c>
      <c r="GT441" s="0" t="n">
        <v>0</v>
      </c>
      <c r="GU441" s="0" t="inlineStr"/>
      <c r="GV441" s="0">
        <f>ROUND((GT441),2)</f>
        <v/>
      </c>
      <c r="GW441" s="0" t="n">
        <v>1</v>
      </c>
      <c r="GX441" s="0">
        <f>ROUND(HC441*I441,0)</f>
        <v/>
      </c>
      <c r="HA441" s="0" t="n">
        <v>0</v>
      </c>
      <c r="HB441" s="0" t="n">
        <v>0</v>
      </c>
      <c r="HC441" s="0">
        <f>GV441*GW441</f>
        <v/>
      </c>
      <c r="HE441" s="0" t="inlineStr">
        <is>
          <t>0</t>
        </is>
      </c>
      <c r="HF441" s="0" t="inlineStr">
        <is>
          <t>0</t>
        </is>
      </c>
      <c r="HG441" s="0">
        <f>ROUND(AC441*I441,0)</f>
        <v/>
      </c>
      <c r="HM441" s="0" t="inlineStr"/>
      <c r="HN441" s="0" t="inlineStr">
        <is>
          <t>Пр/812-099.2-1</t>
        </is>
      </c>
      <c r="HO441" s="0" t="inlineStr">
        <is>
          <t>Пр/774-099.2</t>
        </is>
      </c>
      <c r="HP441" s="0" t="inlineStr">
        <is>
          <t>Внутренние санитарнотехнические работы: смена труб, санприборов, запорной арматуры и другое</t>
        </is>
      </c>
      <c r="HQ441" s="0" t="inlineStr">
        <is>
          <t>Внутренние санитарнотехнические работы: смена труб, санприборов, запорной арматуры и другое</t>
        </is>
      </c>
      <c r="HS441" s="0" t="n">
        <v>0</v>
      </c>
      <c r="IK441" s="0" t="n">
        <v>0</v>
      </c>
    </row>
    <row r="443">
      <c r="A443" s="358" t="n">
        <v>51</v>
      </c>
      <c r="B443" s="358">
        <f>B436</f>
        <v/>
      </c>
      <c r="C443" s="358">
        <f>A436</f>
        <v/>
      </c>
      <c r="D443" s="358">
        <f>ROW(A436)</f>
        <v/>
      </c>
      <c r="E443" s="358" t="n"/>
      <c r="F443" s="358">
        <f>IF(F436&lt;&gt;"",F436,"")</f>
        <v/>
      </c>
      <c r="G443" s="358">
        <f>IF(G436&lt;&gt;"",G436,"")</f>
        <v/>
      </c>
      <c r="H443" s="358" t="n">
        <v>0</v>
      </c>
      <c r="I443" s="358" t="n"/>
      <c r="J443" s="358" t="n"/>
      <c r="K443" s="358" t="n"/>
      <c r="L443" s="358" t="n"/>
      <c r="M443" s="358" t="n"/>
      <c r="N443" s="358" t="n"/>
      <c r="O443" s="358" t="n">
        <v>0</v>
      </c>
      <c r="P443" s="358" t="n">
        <v>0</v>
      </c>
      <c r="Q443" s="358" t="n">
        <v>0</v>
      </c>
      <c r="R443" s="358" t="n">
        <v>0</v>
      </c>
      <c r="S443" s="358" t="n">
        <v>0</v>
      </c>
      <c r="T443" s="358" t="n">
        <v>0</v>
      </c>
      <c r="U443" s="358" t="n">
        <v>0</v>
      </c>
      <c r="V443" s="358" t="n">
        <v>0</v>
      </c>
      <c r="W443" s="358" t="n">
        <v>0</v>
      </c>
      <c r="X443" s="358" t="n">
        <v>0</v>
      </c>
      <c r="Y443" s="358" t="n">
        <v>0</v>
      </c>
      <c r="Z443" s="358" t="n"/>
      <c r="AA443" s="358" t="n"/>
      <c r="AB443" s="358" t="n"/>
      <c r="AC443" s="358" t="n"/>
      <c r="AD443" s="358" t="n"/>
      <c r="AE443" s="358" t="n"/>
      <c r="AF443" s="358" t="n"/>
      <c r="AG443" s="358" t="n"/>
      <c r="AH443" s="358" t="n"/>
      <c r="AI443" s="358" t="n"/>
      <c r="AJ443" s="358" t="n"/>
      <c r="AK443" s="358" t="n"/>
      <c r="AL443" s="358" t="n"/>
      <c r="AM443" s="358" t="n"/>
      <c r="AN443" s="358" t="n"/>
      <c r="AO443" s="358">
        <f>ROUND(BX443,0)</f>
        <v/>
      </c>
      <c r="AP443" s="358">
        <f>ROUND(BY443,0)</f>
        <v/>
      </c>
      <c r="AQ443" s="358">
        <f>ROUND(BZ443,0)</f>
        <v/>
      </c>
      <c r="AR443" s="358">
        <f>ROUND(CA443,0)</f>
        <v/>
      </c>
      <c r="AS443" s="358">
        <f>ROUND(CB443,0)</f>
        <v/>
      </c>
      <c r="AT443" s="358">
        <f>ROUND(CC443,0)</f>
        <v/>
      </c>
      <c r="AU443" s="358">
        <f>ROUND(CD443,0)</f>
        <v/>
      </c>
      <c r="AV443" s="358">
        <f>ROUND(CE443,0)</f>
        <v/>
      </c>
      <c r="AW443" s="358">
        <f>ROUND(CF443,0)</f>
        <v/>
      </c>
      <c r="AX443" s="358">
        <f>ROUND(CG443,0)</f>
        <v/>
      </c>
      <c r="AY443" s="358">
        <f>ROUND(CH443,0)</f>
        <v/>
      </c>
      <c r="AZ443" s="358">
        <f>ROUND(CI443,0)</f>
        <v/>
      </c>
      <c r="BA443" s="358">
        <f>ROUND(CJ443,0)</f>
        <v/>
      </c>
      <c r="BB443" s="358">
        <f>ROUND(CK443,0)</f>
        <v/>
      </c>
      <c r="BC443" s="358">
        <f>ROUND(CL443,0)</f>
        <v/>
      </c>
      <c r="BD443" s="358">
        <f>ROUND(CM443,0)</f>
        <v/>
      </c>
      <c r="BE443" s="358" t="n"/>
      <c r="BF443" s="358" t="n"/>
      <c r="BG443" s="358" t="n"/>
      <c r="BH443" s="358" t="n"/>
      <c r="BI443" s="358" t="n"/>
      <c r="BJ443" s="358" t="n"/>
      <c r="BK443" s="358" t="n"/>
      <c r="BL443" s="358" t="n"/>
      <c r="BM443" s="358" t="n"/>
      <c r="BN443" s="358" t="n"/>
      <c r="BO443" s="358" t="n"/>
      <c r="BP443" s="358" t="n"/>
      <c r="BQ443" s="358" t="n"/>
      <c r="BR443" s="358" t="n"/>
      <c r="BS443" s="358" t="n"/>
      <c r="BT443" s="358" t="n"/>
      <c r="BU443" s="358" t="n"/>
      <c r="BV443" s="358" t="n"/>
      <c r="BW443" s="358" t="n"/>
      <c r="BX443" s="358" t="n"/>
      <c r="BY443" s="358" t="n"/>
      <c r="BZ443" s="358" t="n"/>
      <c r="CA443" s="358" t="n"/>
      <c r="CB443" s="358" t="n"/>
      <c r="CC443" s="358" t="n"/>
      <c r="CD443" s="358" t="n"/>
      <c r="CE443" s="358" t="n"/>
      <c r="CF443" s="358" t="n"/>
      <c r="CG443" s="358" t="n"/>
      <c r="CH443" s="358" t="n"/>
      <c r="CI443" s="358" t="n"/>
      <c r="CJ443" s="358" t="n"/>
      <c r="CK443" s="358" t="n"/>
      <c r="CL443" s="358" t="n"/>
      <c r="CM443" s="358" t="n"/>
      <c r="CN443" s="358" t="n"/>
      <c r="CO443" s="358" t="n"/>
      <c r="CP443" s="358" t="n"/>
      <c r="CQ443" s="358" t="n"/>
      <c r="CR443" s="358" t="n"/>
      <c r="CS443" s="358" t="n"/>
      <c r="CT443" s="358" t="n"/>
      <c r="CU443" s="358" t="n"/>
      <c r="CV443" s="358" t="n"/>
      <c r="CW443" s="358" t="n"/>
      <c r="CX443" s="358" t="n"/>
      <c r="CY443" s="358" t="n"/>
      <c r="CZ443" s="358" t="n"/>
      <c r="DA443" s="358" t="n"/>
      <c r="DB443" s="358" t="n"/>
      <c r="DC443" s="358" t="n"/>
      <c r="DD443" s="358" t="n"/>
      <c r="DE443" s="358" t="n"/>
      <c r="DF443" s="358" t="n"/>
      <c r="DG443" s="359" t="n"/>
      <c r="DH443" s="359" t="n"/>
      <c r="DI443" s="359" t="n"/>
      <c r="DJ443" s="359" t="n"/>
      <c r="DK443" s="359" t="n"/>
      <c r="DL443" s="359" t="n"/>
      <c r="DM443" s="359" t="n"/>
      <c r="DN443" s="359" t="n"/>
      <c r="DO443" s="359" t="n"/>
      <c r="DP443" s="359" t="n"/>
      <c r="DQ443" s="359" t="n"/>
      <c r="DR443" s="359" t="n"/>
      <c r="DS443" s="359" t="n"/>
      <c r="DT443" s="359" t="n"/>
      <c r="DU443" s="359" t="n"/>
      <c r="DV443" s="359" t="n"/>
      <c r="DW443" s="359" t="n"/>
      <c r="DX443" s="359" t="n"/>
      <c r="DY443" s="359" t="n"/>
      <c r="DZ443" s="359" t="n"/>
      <c r="EA443" s="359" t="n"/>
      <c r="EB443" s="359" t="n"/>
      <c r="EC443" s="359" t="n"/>
      <c r="ED443" s="359" t="n"/>
      <c r="EE443" s="359" t="n"/>
      <c r="EF443" s="359" t="n"/>
      <c r="EG443" s="359" t="n"/>
      <c r="EH443" s="359" t="n"/>
      <c r="EI443" s="359" t="n"/>
      <c r="EJ443" s="359" t="n"/>
      <c r="EK443" s="359" t="n"/>
      <c r="EL443" s="359" t="n"/>
      <c r="EM443" s="359" t="n"/>
      <c r="EN443" s="359" t="n"/>
      <c r="EO443" s="359" t="n"/>
      <c r="EP443" s="359" t="n"/>
      <c r="EQ443" s="359" t="n"/>
      <c r="ER443" s="359" t="n"/>
      <c r="ES443" s="359" t="n"/>
      <c r="ET443" s="359" t="n"/>
      <c r="EU443" s="359" t="n"/>
      <c r="EV443" s="359" t="n"/>
      <c r="EW443" s="359" t="n"/>
      <c r="EX443" s="359" t="n"/>
      <c r="EY443" s="359" t="n"/>
      <c r="EZ443" s="359" t="n"/>
      <c r="FA443" s="359" t="n"/>
      <c r="FB443" s="359" t="n"/>
      <c r="FC443" s="359" t="n"/>
      <c r="FD443" s="359" t="n"/>
      <c r="FE443" s="359" t="n"/>
      <c r="FF443" s="359" t="n"/>
      <c r="FG443" s="359" t="n"/>
      <c r="FH443" s="359" t="n"/>
      <c r="FI443" s="359" t="n"/>
      <c r="FJ443" s="359" t="n"/>
      <c r="FK443" s="359" t="n"/>
      <c r="FL443" s="359" t="n"/>
      <c r="FM443" s="359" t="n"/>
      <c r="FN443" s="359" t="n"/>
      <c r="FO443" s="359" t="n"/>
      <c r="FP443" s="359" t="n"/>
      <c r="FQ443" s="359" t="n"/>
      <c r="FR443" s="359" t="n"/>
      <c r="FS443" s="359" t="n"/>
      <c r="FT443" s="359" t="n"/>
      <c r="FU443" s="359" t="n"/>
      <c r="FV443" s="359" t="n"/>
      <c r="FW443" s="359" t="n"/>
      <c r="FX443" s="359" t="n"/>
      <c r="FY443" s="359" t="n"/>
      <c r="FZ443" s="359" t="n"/>
      <c r="GA443" s="359" t="n"/>
      <c r="GB443" s="359" t="n"/>
      <c r="GC443" s="359" t="n"/>
      <c r="GD443" s="359" t="n"/>
      <c r="GE443" s="359" t="n"/>
      <c r="GF443" s="359" t="n"/>
      <c r="GG443" s="359" t="n"/>
      <c r="GH443" s="359" t="n"/>
      <c r="GI443" s="359" t="n"/>
      <c r="GJ443" s="359" t="n"/>
      <c r="GK443" s="359" t="n"/>
      <c r="GL443" s="359" t="n"/>
      <c r="GM443" s="359" t="n"/>
      <c r="GN443" s="359" t="n"/>
      <c r="GO443" s="359" t="n"/>
      <c r="GP443" s="359" t="n"/>
      <c r="GQ443" s="359" t="n"/>
      <c r="GR443" s="359" t="n"/>
      <c r="GS443" s="359" t="n"/>
      <c r="GT443" s="359" t="n"/>
      <c r="GU443" s="359" t="n"/>
      <c r="GV443" s="359" t="n"/>
      <c r="GW443" s="359" t="n"/>
      <c r="GX443" s="359" t="n">
        <v>0</v>
      </c>
    </row>
    <row r="445">
      <c r="A445" s="360" t="n">
        <v>50</v>
      </c>
      <c r="B445" s="360" t="n">
        <v>0</v>
      </c>
      <c r="C445" s="360" t="n">
        <v>0</v>
      </c>
      <c r="D445" s="360" t="n">
        <v>1</v>
      </c>
      <c r="E445" s="360" t="n">
        <v>201</v>
      </c>
      <c r="F445" s="360">
        <f>ROUND(Source!O443,O445)</f>
        <v/>
      </c>
      <c r="G445" s="360" t="inlineStr">
        <is>
          <t>ПЗ</t>
        </is>
      </c>
      <c r="H445" s="360" t="inlineStr">
        <is>
          <t>Прямые затраты</t>
        </is>
      </c>
      <c r="I445" s="360" t="n"/>
      <c r="J445" s="360" t="n"/>
      <c r="K445" s="360" t="n">
        <v>201</v>
      </c>
      <c r="L445" s="360" t="n">
        <v>1</v>
      </c>
      <c r="M445" s="360" t="n">
        <v>3</v>
      </c>
      <c r="N445" s="360" t="inlineStr"/>
      <c r="O445" s="360" t="n">
        <v>0</v>
      </c>
      <c r="P445" s="360" t="n"/>
      <c r="Q445" s="360" t="n"/>
      <c r="R445" s="360" t="n"/>
      <c r="S445" s="360" t="n"/>
      <c r="T445" s="360" t="n"/>
      <c r="U445" s="360" t="n"/>
      <c r="V445" s="360" t="n"/>
      <c r="W445" s="360" t="n">
        <v>0</v>
      </c>
      <c r="X445" s="360" t="n">
        <v>1</v>
      </c>
      <c r="Y445" s="360" t="n">
        <v>0</v>
      </c>
      <c r="Z445" s="360" t="n"/>
      <c r="AA445" s="360" t="n"/>
      <c r="AB445" s="360" t="n"/>
    </row>
    <row r="446">
      <c r="A446" s="360" t="n">
        <v>50</v>
      </c>
      <c r="B446" s="360" t="n">
        <v>0</v>
      </c>
      <c r="C446" s="360" t="n">
        <v>0</v>
      </c>
      <c r="D446" s="360" t="n">
        <v>1</v>
      </c>
      <c r="E446" s="360" t="n">
        <v>202</v>
      </c>
      <c r="F446" s="360">
        <f>ROUND(Source!P443,O446)</f>
        <v/>
      </c>
      <c r="G446" s="360" t="inlineStr">
        <is>
          <t>СтМатОб</t>
        </is>
      </c>
      <c r="H446" s="360" t="inlineStr">
        <is>
          <t>Стоимость материальных ресурсов (всего)</t>
        </is>
      </c>
      <c r="I446" s="360" t="n"/>
      <c r="J446" s="360" t="n"/>
      <c r="K446" s="360" t="n">
        <v>202</v>
      </c>
      <c r="L446" s="360" t="n">
        <v>2</v>
      </c>
      <c r="M446" s="360" t="n">
        <v>3</v>
      </c>
      <c r="N446" s="360" t="inlineStr"/>
      <c r="O446" s="360" t="n">
        <v>0</v>
      </c>
      <c r="P446" s="360" t="n"/>
      <c r="Q446" s="360" t="n"/>
      <c r="R446" s="360" t="n"/>
      <c r="S446" s="360" t="n"/>
      <c r="T446" s="360" t="n"/>
      <c r="U446" s="360" t="n"/>
      <c r="V446" s="360" t="n"/>
      <c r="W446" s="360" t="n">
        <v>0</v>
      </c>
      <c r="X446" s="360" t="n">
        <v>1</v>
      </c>
      <c r="Y446" s="360" t="n">
        <v>0</v>
      </c>
      <c r="Z446" s="360" t="n"/>
      <c r="AA446" s="360" t="n"/>
      <c r="AB446" s="360" t="n"/>
    </row>
    <row r="447">
      <c r="A447" s="360" t="n">
        <v>50</v>
      </c>
      <c r="B447" s="360" t="n">
        <v>0</v>
      </c>
      <c r="C447" s="360" t="n">
        <v>0</v>
      </c>
      <c r="D447" s="360" t="n">
        <v>1</v>
      </c>
      <c r="E447" s="360" t="n">
        <v>222</v>
      </c>
      <c r="F447" s="360">
        <f>ROUND(Source!AO443,O447)</f>
        <v/>
      </c>
      <c r="G447" s="360" t="inlineStr">
        <is>
          <t>СтМатОбЗак</t>
        </is>
      </c>
      <c r="H447" s="360" t="inlineStr">
        <is>
          <t>Стоимость материалов и оборудования заказчика</t>
        </is>
      </c>
      <c r="I447" s="360" t="n"/>
      <c r="J447" s="360" t="n"/>
      <c r="K447" s="360" t="n">
        <v>222</v>
      </c>
      <c r="L447" s="360" t="n">
        <v>3</v>
      </c>
      <c r="M447" s="360" t="n">
        <v>3</v>
      </c>
      <c r="N447" s="360" t="inlineStr"/>
      <c r="O447" s="360" t="n">
        <v>0</v>
      </c>
      <c r="P447" s="360" t="n"/>
      <c r="Q447" s="360" t="n"/>
      <c r="R447" s="360" t="n"/>
      <c r="S447" s="360" t="n"/>
      <c r="T447" s="360" t="n"/>
      <c r="U447" s="360" t="n"/>
      <c r="V447" s="360" t="n"/>
      <c r="W447" s="360" t="n">
        <v>0</v>
      </c>
      <c r="X447" s="360" t="n">
        <v>1</v>
      </c>
      <c r="Y447" s="360" t="n">
        <v>0</v>
      </c>
      <c r="Z447" s="360" t="n"/>
      <c r="AA447" s="360" t="n"/>
      <c r="AB447" s="360" t="n"/>
    </row>
    <row r="448">
      <c r="A448" s="360" t="n">
        <v>50</v>
      </c>
      <c r="B448" s="360" t="n">
        <v>0</v>
      </c>
      <c r="C448" s="360" t="n">
        <v>0</v>
      </c>
      <c r="D448" s="360" t="n">
        <v>1</v>
      </c>
      <c r="E448" s="360" t="n">
        <v>225</v>
      </c>
      <c r="F448" s="360">
        <f>ROUND(Source!AV443,O448)</f>
        <v/>
      </c>
      <c r="G448" s="360" t="inlineStr">
        <is>
          <t>СтМатОбПод</t>
        </is>
      </c>
      <c r="H448" s="360" t="inlineStr">
        <is>
          <t>Стоимость материалов и оборудования подрядчика</t>
        </is>
      </c>
      <c r="I448" s="360" t="n"/>
      <c r="J448" s="360" t="n"/>
      <c r="K448" s="360" t="n">
        <v>225</v>
      </c>
      <c r="L448" s="360" t="n">
        <v>4</v>
      </c>
      <c r="M448" s="360" t="n">
        <v>3</v>
      </c>
      <c r="N448" s="360" t="inlineStr"/>
      <c r="O448" s="360" t="n">
        <v>0</v>
      </c>
      <c r="P448" s="360" t="n"/>
      <c r="Q448" s="360" t="n"/>
      <c r="R448" s="360" t="n"/>
      <c r="S448" s="360" t="n"/>
      <c r="T448" s="360" t="n"/>
      <c r="U448" s="360" t="n"/>
      <c r="V448" s="360" t="n"/>
      <c r="W448" s="360" t="n">
        <v>0</v>
      </c>
      <c r="X448" s="360" t="n">
        <v>1</v>
      </c>
      <c r="Y448" s="360" t="n">
        <v>0</v>
      </c>
      <c r="Z448" s="360" t="n"/>
      <c r="AA448" s="360" t="n"/>
      <c r="AB448" s="360" t="n"/>
    </row>
    <row r="449">
      <c r="A449" s="360" t="n">
        <v>50</v>
      </c>
      <c r="B449" s="360" t="n">
        <v>0</v>
      </c>
      <c r="C449" s="360" t="n">
        <v>0</v>
      </c>
      <c r="D449" s="360" t="n">
        <v>1</v>
      </c>
      <c r="E449" s="360" t="n">
        <v>226</v>
      </c>
      <c r="F449" s="360">
        <f>ROUND(Source!AW443,O449)</f>
        <v/>
      </c>
      <c r="G449" s="360" t="inlineStr">
        <is>
          <t>СтМат</t>
        </is>
      </c>
      <c r="H449" s="360" t="inlineStr">
        <is>
          <t>Стоимость материалов (всего)</t>
        </is>
      </c>
      <c r="I449" s="360" t="n"/>
      <c r="J449" s="360" t="n"/>
      <c r="K449" s="360" t="n">
        <v>226</v>
      </c>
      <c r="L449" s="360" t="n">
        <v>5</v>
      </c>
      <c r="M449" s="360" t="n">
        <v>3</v>
      </c>
      <c r="N449" s="360" t="inlineStr"/>
      <c r="O449" s="360" t="n">
        <v>0</v>
      </c>
      <c r="P449" s="360" t="n"/>
      <c r="Q449" s="360" t="n"/>
      <c r="R449" s="360" t="n"/>
      <c r="S449" s="360" t="n"/>
      <c r="T449" s="360" t="n"/>
      <c r="U449" s="360" t="n"/>
      <c r="V449" s="360" t="n"/>
      <c r="W449" s="360" t="n">
        <v>0</v>
      </c>
      <c r="X449" s="360" t="n">
        <v>1</v>
      </c>
      <c r="Y449" s="360" t="n">
        <v>0</v>
      </c>
      <c r="Z449" s="360" t="n"/>
      <c r="AA449" s="360" t="n"/>
      <c r="AB449" s="360" t="n"/>
    </row>
    <row r="450">
      <c r="A450" s="360" t="n">
        <v>50</v>
      </c>
      <c r="B450" s="360" t="n">
        <v>0</v>
      </c>
      <c r="C450" s="360" t="n">
        <v>0</v>
      </c>
      <c r="D450" s="360" t="n">
        <v>1</v>
      </c>
      <c r="E450" s="360" t="n">
        <v>227</v>
      </c>
      <c r="F450" s="360">
        <f>ROUND(Source!AX443,O450)</f>
        <v/>
      </c>
      <c r="G450" s="360" t="inlineStr">
        <is>
          <t>СтМатЗак</t>
        </is>
      </c>
      <c r="H450" s="360" t="inlineStr">
        <is>
          <t>Стоимость материалов заказчика</t>
        </is>
      </c>
      <c r="I450" s="360" t="n"/>
      <c r="J450" s="360" t="n"/>
      <c r="K450" s="360" t="n">
        <v>227</v>
      </c>
      <c r="L450" s="360" t="n">
        <v>6</v>
      </c>
      <c r="M450" s="360" t="n">
        <v>3</v>
      </c>
      <c r="N450" s="360" t="inlineStr"/>
      <c r="O450" s="360" t="n">
        <v>0</v>
      </c>
      <c r="P450" s="360" t="n"/>
      <c r="Q450" s="360" t="n"/>
      <c r="R450" s="360" t="n"/>
      <c r="S450" s="360" t="n"/>
      <c r="T450" s="360" t="n"/>
      <c r="U450" s="360" t="n"/>
      <c r="V450" s="360" t="n"/>
      <c r="W450" s="360" t="n">
        <v>0</v>
      </c>
      <c r="X450" s="360" t="n">
        <v>1</v>
      </c>
      <c r="Y450" s="360" t="n">
        <v>0</v>
      </c>
      <c r="Z450" s="360" t="n"/>
      <c r="AA450" s="360" t="n"/>
      <c r="AB450" s="360" t="n"/>
    </row>
    <row r="451">
      <c r="A451" s="360" t="n">
        <v>50</v>
      </c>
      <c r="B451" s="360" t="n">
        <v>0</v>
      </c>
      <c r="C451" s="360" t="n">
        <v>0</v>
      </c>
      <c r="D451" s="360" t="n">
        <v>1</v>
      </c>
      <c r="E451" s="360" t="n">
        <v>228</v>
      </c>
      <c r="F451" s="360">
        <f>ROUND(Source!AY443,O451)</f>
        <v/>
      </c>
      <c r="G451" s="360" t="inlineStr">
        <is>
          <t>СтМатПод</t>
        </is>
      </c>
      <c r="H451" s="360" t="inlineStr">
        <is>
          <t>Стоимость материалов подрядчика</t>
        </is>
      </c>
      <c r="I451" s="360" t="n"/>
      <c r="J451" s="360" t="n"/>
      <c r="K451" s="360" t="n">
        <v>228</v>
      </c>
      <c r="L451" s="360" t="n">
        <v>7</v>
      </c>
      <c r="M451" s="360" t="n">
        <v>3</v>
      </c>
      <c r="N451" s="360" t="inlineStr"/>
      <c r="O451" s="360" t="n">
        <v>0</v>
      </c>
      <c r="P451" s="360" t="n"/>
      <c r="Q451" s="360" t="n"/>
      <c r="R451" s="360" t="n"/>
      <c r="S451" s="360" t="n"/>
      <c r="T451" s="360" t="n"/>
      <c r="U451" s="360" t="n"/>
      <c r="V451" s="360" t="n"/>
      <c r="W451" s="360" t="n">
        <v>0</v>
      </c>
      <c r="X451" s="360" t="n">
        <v>1</v>
      </c>
      <c r="Y451" s="360" t="n">
        <v>0</v>
      </c>
      <c r="Z451" s="360" t="n"/>
      <c r="AA451" s="360" t="n"/>
      <c r="AB451" s="360" t="n"/>
    </row>
    <row r="452">
      <c r="A452" s="360" t="n">
        <v>50</v>
      </c>
      <c r="B452" s="360" t="n">
        <v>0</v>
      </c>
      <c r="C452" s="360" t="n">
        <v>0</v>
      </c>
      <c r="D452" s="360" t="n">
        <v>1</v>
      </c>
      <c r="E452" s="360" t="n">
        <v>216</v>
      </c>
      <c r="F452" s="360">
        <f>ROUND(Source!AP443,O452)</f>
        <v/>
      </c>
      <c r="G452" s="360" t="inlineStr">
        <is>
          <t>Оборуд</t>
        </is>
      </c>
      <c r="H452" s="360" t="inlineStr">
        <is>
          <t>Стоимость оборудования (всего)</t>
        </is>
      </c>
      <c r="I452" s="360" t="n"/>
      <c r="J452" s="360" t="n"/>
      <c r="K452" s="360" t="n">
        <v>216</v>
      </c>
      <c r="L452" s="360" t="n">
        <v>8</v>
      </c>
      <c r="M452" s="360" t="n">
        <v>3</v>
      </c>
      <c r="N452" s="360" t="inlineStr"/>
      <c r="O452" s="360" t="n">
        <v>0</v>
      </c>
      <c r="P452" s="360" t="n"/>
      <c r="Q452" s="360" t="n"/>
      <c r="R452" s="360" t="n"/>
      <c r="S452" s="360" t="n"/>
      <c r="T452" s="360" t="n"/>
      <c r="U452" s="360" t="n"/>
      <c r="V452" s="360" t="n"/>
      <c r="W452" s="360" t="n">
        <v>0</v>
      </c>
      <c r="X452" s="360" t="n">
        <v>1</v>
      </c>
      <c r="Y452" s="360" t="n">
        <v>0</v>
      </c>
      <c r="Z452" s="360" t="n"/>
      <c r="AA452" s="360" t="n"/>
      <c r="AB452" s="360" t="n"/>
    </row>
    <row r="453">
      <c r="A453" s="360" t="n">
        <v>50</v>
      </c>
      <c r="B453" s="360" t="n">
        <v>0</v>
      </c>
      <c r="C453" s="360" t="n">
        <v>0</v>
      </c>
      <c r="D453" s="360" t="n">
        <v>1</v>
      </c>
      <c r="E453" s="360" t="n">
        <v>223</v>
      </c>
      <c r="F453" s="360">
        <f>ROUND(Source!AQ443,O453)</f>
        <v/>
      </c>
      <c r="G453" s="360" t="inlineStr">
        <is>
          <t>ОборудЗак</t>
        </is>
      </c>
      <c r="H453" s="360" t="inlineStr">
        <is>
          <t>Стоимость оборудования заказчика</t>
        </is>
      </c>
      <c r="I453" s="360" t="n"/>
      <c r="J453" s="360" t="n"/>
      <c r="K453" s="360" t="n">
        <v>223</v>
      </c>
      <c r="L453" s="360" t="n">
        <v>9</v>
      </c>
      <c r="M453" s="360" t="n">
        <v>3</v>
      </c>
      <c r="N453" s="360" t="inlineStr"/>
      <c r="O453" s="360" t="n">
        <v>0</v>
      </c>
      <c r="P453" s="360" t="n"/>
      <c r="Q453" s="360" t="n"/>
      <c r="R453" s="360" t="n"/>
      <c r="S453" s="360" t="n"/>
      <c r="T453" s="360" t="n"/>
      <c r="U453" s="360" t="n"/>
      <c r="V453" s="360" t="n"/>
      <c r="W453" s="360" t="n">
        <v>0</v>
      </c>
      <c r="X453" s="360" t="n">
        <v>1</v>
      </c>
      <c r="Y453" s="360" t="n">
        <v>0</v>
      </c>
      <c r="Z453" s="360" t="n"/>
      <c r="AA453" s="360" t="n"/>
      <c r="AB453" s="360" t="n"/>
    </row>
    <row r="454">
      <c r="A454" s="360" t="n">
        <v>50</v>
      </c>
      <c r="B454" s="360" t="n">
        <v>0</v>
      </c>
      <c r="C454" s="360" t="n">
        <v>0</v>
      </c>
      <c r="D454" s="360" t="n">
        <v>1</v>
      </c>
      <c r="E454" s="360" t="n">
        <v>229</v>
      </c>
      <c r="F454" s="360">
        <f>ROUND(Source!AZ443,O454)</f>
        <v/>
      </c>
      <c r="G454" s="360" t="inlineStr">
        <is>
          <t>ОборудПод</t>
        </is>
      </c>
      <c r="H454" s="360" t="inlineStr">
        <is>
          <t>Стоимость оборудования подрядчика</t>
        </is>
      </c>
      <c r="I454" s="360" t="n"/>
      <c r="J454" s="360" t="n"/>
      <c r="K454" s="360" t="n">
        <v>229</v>
      </c>
      <c r="L454" s="360" t="n">
        <v>10</v>
      </c>
      <c r="M454" s="360" t="n">
        <v>3</v>
      </c>
      <c r="N454" s="360" t="inlineStr"/>
      <c r="O454" s="360" t="n">
        <v>0</v>
      </c>
      <c r="P454" s="360" t="n"/>
      <c r="Q454" s="360" t="n"/>
      <c r="R454" s="360" t="n"/>
      <c r="S454" s="360" t="n"/>
      <c r="T454" s="360" t="n"/>
      <c r="U454" s="360" t="n"/>
      <c r="V454" s="360" t="n"/>
      <c r="W454" s="360" t="n">
        <v>0</v>
      </c>
      <c r="X454" s="360" t="n">
        <v>1</v>
      </c>
      <c r="Y454" s="360" t="n">
        <v>0</v>
      </c>
      <c r="Z454" s="360" t="n"/>
      <c r="AA454" s="360" t="n"/>
      <c r="AB454" s="360" t="n"/>
    </row>
    <row r="455">
      <c r="A455" s="360" t="n">
        <v>50</v>
      </c>
      <c r="B455" s="360" t="n">
        <v>0</v>
      </c>
      <c r="C455" s="360" t="n">
        <v>0</v>
      </c>
      <c r="D455" s="360" t="n">
        <v>1</v>
      </c>
      <c r="E455" s="360" t="n">
        <v>203</v>
      </c>
      <c r="F455" s="360">
        <f>ROUND(Source!Q443,O455)</f>
        <v/>
      </c>
      <c r="G455" s="360" t="inlineStr">
        <is>
          <t>ЭММ</t>
        </is>
      </c>
      <c r="H455" s="360" t="inlineStr">
        <is>
          <t>Эксплуатация машин</t>
        </is>
      </c>
      <c r="I455" s="360" t="n"/>
      <c r="J455" s="360" t="n"/>
      <c r="K455" s="360" t="n">
        <v>203</v>
      </c>
      <c r="L455" s="360" t="n">
        <v>11</v>
      </c>
      <c r="M455" s="360" t="n">
        <v>3</v>
      </c>
      <c r="N455" s="360" t="inlineStr"/>
      <c r="O455" s="360" t="n">
        <v>0</v>
      </c>
      <c r="P455" s="360" t="n"/>
      <c r="Q455" s="360" t="n"/>
      <c r="R455" s="360" t="n"/>
      <c r="S455" s="360" t="n"/>
      <c r="T455" s="360" t="n"/>
      <c r="U455" s="360" t="n"/>
      <c r="V455" s="360" t="n"/>
      <c r="W455" s="360" t="n">
        <v>0</v>
      </c>
      <c r="X455" s="360" t="n">
        <v>1</v>
      </c>
      <c r="Y455" s="360" t="n">
        <v>0</v>
      </c>
      <c r="Z455" s="360" t="n"/>
      <c r="AA455" s="360" t="n"/>
      <c r="AB455" s="360" t="n"/>
    </row>
    <row r="456">
      <c r="A456" s="360" t="n">
        <v>50</v>
      </c>
      <c r="B456" s="360" t="n">
        <v>0</v>
      </c>
      <c r="C456" s="360" t="n">
        <v>0</v>
      </c>
      <c r="D456" s="360" t="n">
        <v>1</v>
      </c>
      <c r="E456" s="360" t="n">
        <v>231</v>
      </c>
      <c r="F456" s="360">
        <f>ROUND(Source!BB443,O456)</f>
        <v/>
      </c>
      <c r="G456" s="360" t="inlineStr">
        <is>
          <t>ЭММсНРиСП</t>
        </is>
      </c>
      <c r="H456" s="360" t="inlineStr">
        <is>
          <t>Эксплуатация машин по ТСН-2001.16</t>
        </is>
      </c>
      <c r="I456" s="360" t="n"/>
      <c r="J456" s="360" t="n"/>
      <c r="K456" s="360" t="n">
        <v>231</v>
      </c>
      <c r="L456" s="360" t="n">
        <v>12</v>
      </c>
      <c r="M456" s="360" t="n">
        <v>3</v>
      </c>
      <c r="N456" s="360" t="inlineStr"/>
      <c r="O456" s="360" t="n">
        <v>0</v>
      </c>
      <c r="P456" s="360" t="n"/>
      <c r="Q456" s="360" t="n"/>
      <c r="R456" s="360" t="n"/>
      <c r="S456" s="360" t="n"/>
      <c r="T456" s="360" t="n"/>
      <c r="U456" s="360" t="n"/>
      <c r="V456" s="360" t="n"/>
      <c r="W456" s="360" t="n">
        <v>0</v>
      </c>
      <c r="X456" s="360" t="n">
        <v>1</v>
      </c>
      <c r="Y456" s="360" t="n">
        <v>0</v>
      </c>
      <c r="Z456" s="360" t="n"/>
      <c r="AA456" s="360" t="n"/>
      <c r="AB456" s="360" t="n"/>
    </row>
    <row r="457">
      <c r="A457" s="360" t="n">
        <v>50</v>
      </c>
      <c r="B457" s="360" t="n">
        <v>0</v>
      </c>
      <c r="C457" s="360" t="n">
        <v>0</v>
      </c>
      <c r="D457" s="360" t="n">
        <v>1</v>
      </c>
      <c r="E457" s="360" t="n">
        <v>204</v>
      </c>
      <c r="F457" s="360">
        <f>ROUND(Source!R443,O457)</f>
        <v/>
      </c>
      <c r="G457" s="360" t="inlineStr">
        <is>
          <t>ЗПМ</t>
        </is>
      </c>
      <c r="H457" s="360" t="inlineStr">
        <is>
          <t>ЗП машинистов</t>
        </is>
      </c>
      <c r="I457" s="360" t="n"/>
      <c r="J457" s="360" t="n"/>
      <c r="K457" s="360" t="n">
        <v>204</v>
      </c>
      <c r="L457" s="360" t="n">
        <v>13</v>
      </c>
      <c r="M457" s="360" t="n">
        <v>3</v>
      </c>
      <c r="N457" s="360" t="inlineStr"/>
      <c r="O457" s="360" t="n">
        <v>0</v>
      </c>
      <c r="P457" s="360" t="n"/>
      <c r="Q457" s="360" t="n"/>
      <c r="R457" s="360" t="n"/>
      <c r="S457" s="360" t="n"/>
      <c r="T457" s="360" t="n"/>
      <c r="U457" s="360" t="n"/>
      <c r="V457" s="360" t="n"/>
      <c r="W457" s="360" t="n">
        <v>0</v>
      </c>
      <c r="X457" s="360" t="n">
        <v>1</v>
      </c>
      <c r="Y457" s="360" t="n">
        <v>0</v>
      </c>
      <c r="Z457" s="360" t="n"/>
      <c r="AA457" s="360" t="n"/>
      <c r="AB457" s="360" t="n"/>
    </row>
    <row r="458">
      <c r="A458" s="360" t="n">
        <v>50</v>
      </c>
      <c r="B458" s="360" t="n">
        <v>0</v>
      </c>
      <c r="C458" s="360" t="n">
        <v>0</v>
      </c>
      <c r="D458" s="360" t="n">
        <v>1</v>
      </c>
      <c r="E458" s="360" t="n">
        <v>205</v>
      </c>
      <c r="F458" s="360">
        <f>ROUND(Source!S443,O458)</f>
        <v/>
      </c>
      <c r="G458" s="360" t="inlineStr">
        <is>
          <t>ОЗП</t>
        </is>
      </c>
      <c r="H458" s="360" t="inlineStr">
        <is>
          <t>Основная ЗП рабочих</t>
        </is>
      </c>
      <c r="I458" s="360" t="n"/>
      <c r="J458" s="360" t="n"/>
      <c r="K458" s="360" t="n">
        <v>205</v>
      </c>
      <c r="L458" s="360" t="n">
        <v>14</v>
      </c>
      <c r="M458" s="360" t="n">
        <v>3</v>
      </c>
      <c r="N458" s="360" t="inlineStr"/>
      <c r="O458" s="360" t="n">
        <v>0</v>
      </c>
      <c r="P458" s="360" t="n"/>
      <c r="Q458" s="360" t="n"/>
      <c r="R458" s="360" t="n"/>
      <c r="S458" s="360" t="n"/>
      <c r="T458" s="360" t="n"/>
      <c r="U458" s="360" t="n"/>
      <c r="V458" s="360" t="n"/>
      <c r="W458" s="360" t="n">
        <v>0</v>
      </c>
      <c r="X458" s="360" t="n">
        <v>1</v>
      </c>
      <c r="Y458" s="360" t="n">
        <v>0</v>
      </c>
      <c r="Z458" s="360" t="n"/>
      <c r="AA458" s="360" t="n"/>
      <c r="AB458" s="360" t="n"/>
    </row>
    <row r="459">
      <c r="A459" s="360" t="n">
        <v>50</v>
      </c>
      <c r="B459" s="360" t="n">
        <v>0</v>
      </c>
      <c r="C459" s="360" t="n">
        <v>0</v>
      </c>
      <c r="D459" s="360" t="n">
        <v>1</v>
      </c>
      <c r="E459" s="360" t="n">
        <v>232</v>
      </c>
      <c r="F459" s="360">
        <f>ROUND(Source!BC443,O459)</f>
        <v/>
      </c>
      <c r="G459" s="360" t="inlineStr">
        <is>
          <t>ОЗПсНРиСП</t>
        </is>
      </c>
      <c r="H459" s="360" t="inlineStr">
        <is>
          <t>Основная ЗП рабочих по ТСН-2001.16</t>
        </is>
      </c>
      <c r="I459" s="360" t="n"/>
      <c r="J459" s="360" t="n"/>
      <c r="K459" s="360" t="n">
        <v>232</v>
      </c>
      <c r="L459" s="360" t="n">
        <v>15</v>
      </c>
      <c r="M459" s="360" t="n">
        <v>3</v>
      </c>
      <c r="N459" s="360" t="inlineStr"/>
      <c r="O459" s="360" t="n">
        <v>0</v>
      </c>
      <c r="P459" s="360" t="n"/>
      <c r="Q459" s="360" t="n"/>
      <c r="R459" s="360" t="n"/>
      <c r="S459" s="360" t="n"/>
      <c r="T459" s="360" t="n"/>
      <c r="U459" s="360" t="n"/>
      <c r="V459" s="360" t="n"/>
      <c r="W459" s="360" t="n">
        <v>0</v>
      </c>
      <c r="X459" s="360" t="n">
        <v>1</v>
      </c>
      <c r="Y459" s="360" t="n">
        <v>0</v>
      </c>
      <c r="Z459" s="360" t="n"/>
      <c r="AA459" s="360" t="n"/>
      <c r="AB459" s="360" t="n"/>
    </row>
    <row r="460">
      <c r="A460" s="360" t="n">
        <v>50</v>
      </c>
      <c r="B460" s="360" t="n">
        <v>0</v>
      </c>
      <c r="C460" s="360" t="n">
        <v>0</v>
      </c>
      <c r="D460" s="360" t="n">
        <v>1</v>
      </c>
      <c r="E460" s="360" t="n">
        <v>214</v>
      </c>
      <c r="F460" s="360">
        <f>ROUND(Source!AS443,O460)</f>
        <v/>
      </c>
      <c r="G460" s="360" t="inlineStr">
        <is>
          <t>Строит</t>
        </is>
      </c>
      <c r="H460" s="360" t="inlineStr">
        <is>
          <t>Строительные работы с НР и СП</t>
        </is>
      </c>
      <c r="I460" s="360" t="n"/>
      <c r="J460" s="360" t="n"/>
      <c r="K460" s="360" t="n">
        <v>214</v>
      </c>
      <c r="L460" s="360" t="n">
        <v>16</v>
      </c>
      <c r="M460" s="360" t="n">
        <v>3</v>
      </c>
      <c r="N460" s="360" t="inlineStr"/>
      <c r="O460" s="360" t="n">
        <v>0</v>
      </c>
      <c r="P460" s="360" t="n"/>
      <c r="Q460" s="360" t="n"/>
      <c r="R460" s="360" t="n"/>
      <c r="S460" s="360" t="n"/>
      <c r="T460" s="360" t="n"/>
      <c r="U460" s="360" t="n"/>
      <c r="V460" s="360" t="n"/>
      <c r="W460" s="360" t="n">
        <v>0</v>
      </c>
      <c r="X460" s="360" t="n">
        <v>1</v>
      </c>
      <c r="Y460" s="360" t="n">
        <v>0</v>
      </c>
      <c r="Z460" s="360" t="n"/>
      <c r="AA460" s="360" t="n"/>
      <c r="AB460" s="360" t="n"/>
    </row>
    <row r="461">
      <c r="A461" s="360" t="n">
        <v>50</v>
      </c>
      <c r="B461" s="360" t="n">
        <v>0</v>
      </c>
      <c r="C461" s="360" t="n">
        <v>0</v>
      </c>
      <c r="D461" s="360" t="n">
        <v>1</v>
      </c>
      <c r="E461" s="360" t="n">
        <v>215</v>
      </c>
      <c r="F461" s="360">
        <f>ROUND(Source!AT443,O461)</f>
        <v/>
      </c>
      <c r="G461" s="360" t="inlineStr">
        <is>
          <t>Монтаж</t>
        </is>
      </c>
      <c r="H461" s="360" t="inlineStr">
        <is>
          <t>Монтажные работы с НР и СП</t>
        </is>
      </c>
      <c r="I461" s="360" t="n"/>
      <c r="J461" s="360" t="n"/>
      <c r="K461" s="360" t="n">
        <v>215</v>
      </c>
      <c r="L461" s="360" t="n">
        <v>17</v>
      </c>
      <c r="M461" s="360" t="n">
        <v>3</v>
      </c>
      <c r="N461" s="360" t="inlineStr"/>
      <c r="O461" s="360" t="n">
        <v>0</v>
      </c>
      <c r="P461" s="360" t="n"/>
      <c r="Q461" s="360" t="n"/>
      <c r="R461" s="360" t="n"/>
      <c r="S461" s="360" t="n"/>
      <c r="T461" s="360" t="n"/>
      <c r="U461" s="360" t="n"/>
      <c r="V461" s="360" t="n"/>
      <c r="W461" s="360" t="n">
        <v>0</v>
      </c>
      <c r="X461" s="360" t="n">
        <v>1</v>
      </c>
      <c r="Y461" s="360" t="n">
        <v>0</v>
      </c>
      <c r="Z461" s="360" t="n"/>
      <c r="AA461" s="360" t="n"/>
      <c r="AB461" s="360" t="n"/>
    </row>
    <row r="462">
      <c r="A462" s="360" t="n">
        <v>50</v>
      </c>
      <c r="B462" s="360" t="n">
        <v>0</v>
      </c>
      <c r="C462" s="360" t="n">
        <v>0</v>
      </c>
      <c r="D462" s="360" t="n">
        <v>1</v>
      </c>
      <c r="E462" s="360" t="n">
        <v>217</v>
      </c>
      <c r="F462" s="360">
        <f>ROUND(Source!AU443,O462)</f>
        <v/>
      </c>
      <c r="G462" s="360" t="inlineStr">
        <is>
          <t>Прочие</t>
        </is>
      </c>
      <c r="H462" s="360" t="inlineStr">
        <is>
          <t>Прочие работы с НР и СП</t>
        </is>
      </c>
      <c r="I462" s="360" t="n"/>
      <c r="J462" s="360" t="n"/>
      <c r="K462" s="360" t="n">
        <v>217</v>
      </c>
      <c r="L462" s="360" t="n">
        <v>18</v>
      </c>
      <c r="M462" s="360" t="n">
        <v>3</v>
      </c>
      <c r="N462" s="360" t="inlineStr"/>
      <c r="O462" s="360" t="n">
        <v>0</v>
      </c>
      <c r="P462" s="360" t="n"/>
      <c r="Q462" s="360" t="n"/>
      <c r="R462" s="360" t="n"/>
      <c r="S462" s="360" t="n"/>
      <c r="T462" s="360" t="n"/>
      <c r="U462" s="360" t="n"/>
      <c r="V462" s="360" t="n"/>
      <c r="W462" s="360" t="n">
        <v>0</v>
      </c>
      <c r="X462" s="360" t="n">
        <v>1</v>
      </c>
      <c r="Y462" s="360" t="n">
        <v>0</v>
      </c>
      <c r="Z462" s="360" t="n"/>
      <c r="AA462" s="360" t="n"/>
      <c r="AB462" s="360" t="n"/>
    </row>
    <row r="463">
      <c r="A463" s="360" t="n">
        <v>50</v>
      </c>
      <c r="B463" s="360" t="n">
        <v>0</v>
      </c>
      <c r="C463" s="360" t="n">
        <v>0</v>
      </c>
      <c r="D463" s="360" t="n">
        <v>1</v>
      </c>
      <c r="E463" s="360" t="n">
        <v>230</v>
      </c>
      <c r="F463" s="360">
        <f>ROUND(Source!BA443,O463)</f>
        <v/>
      </c>
      <c r="G463" s="360" t="inlineStr">
        <is>
          <t>ПрочиеЗатр</t>
        </is>
      </c>
      <c r="H463" s="360" t="inlineStr">
        <is>
          <t>Прочие затраты по ТСН-2001.16</t>
        </is>
      </c>
      <c r="I463" s="360" t="n"/>
      <c r="J463" s="360" t="n"/>
      <c r="K463" s="360" t="n">
        <v>230</v>
      </c>
      <c r="L463" s="360" t="n">
        <v>19</v>
      </c>
      <c r="M463" s="360" t="n">
        <v>3</v>
      </c>
      <c r="N463" s="360" t="inlineStr"/>
      <c r="O463" s="360" t="n">
        <v>0</v>
      </c>
      <c r="P463" s="360" t="n"/>
      <c r="Q463" s="360" t="n"/>
      <c r="R463" s="360" t="n"/>
      <c r="S463" s="360" t="n"/>
      <c r="T463" s="360" t="n"/>
      <c r="U463" s="360" t="n"/>
      <c r="V463" s="360" t="n"/>
      <c r="W463" s="360" t="n">
        <v>0</v>
      </c>
      <c r="X463" s="360" t="n">
        <v>1</v>
      </c>
      <c r="Y463" s="360" t="n">
        <v>0</v>
      </c>
      <c r="Z463" s="360" t="n"/>
      <c r="AA463" s="360" t="n"/>
      <c r="AB463" s="360" t="n"/>
    </row>
    <row r="464">
      <c r="A464" s="360" t="n">
        <v>50</v>
      </c>
      <c r="B464" s="360" t="n">
        <v>0</v>
      </c>
      <c r="C464" s="360" t="n">
        <v>0</v>
      </c>
      <c r="D464" s="360" t="n">
        <v>1</v>
      </c>
      <c r="E464" s="360" t="n">
        <v>206</v>
      </c>
      <c r="F464" s="360">
        <f>ROUND(Source!T443,O464)</f>
        <v/>
      </c>
      <c r="G464" s="360" t="inlineStr">
        <is>
          <t>ВозврМат</t>
        </is>
      </c>
      <c r="H464" s="360" t="inlineStr">
        <is>
          <t>Возврат материалов</t>
        </is>
      </c>
      <c r="I464" s="360" t="n"/>
      <c r="J464" s="360" t="n"/>
      <c r="K464" s="360" t="n">
        <v>206</v>
      </c>
      <c r="L464" s="360" t="n">
        <v>20</v>
      </c>
      <c r="M464" s="360" t="n">
        <v>3</v>
      </c>
      <c r="N464" s="360" t="inlineStr"/>
      <c r="O464" s="360" t="n">
        <v>0</v>
      </c>
      <c r="P464" s="360" t="n"/>
      <c r="Q464" s="360" t="n"/>
      <c r="R464" s="360" t="n"/>
      <c r="S464" s="360" t="n"/>
      <c r="T464" s="360" t="n"/>
      <c r="U464" s="360" t="n"/>
      <c r="V464" s="360" t="n"/>
      <c r="W464" s="360" t="n">
        <v>0</v>
      </c>
      <c r="X464" s="360" t="n">
        <v>1</v>
      </c>
      <c r="Y464" s="360" t="n">
        <v>0</v>
      </c>
      <c r="Z464" s="360" t="n"/>
      <c r="AA464" s="360" t="n"/>
      <c r="AB464" s="360" t="n"/>
    </row>
    <row r="465">
      <c r="A465" s="360" t="n">
        <v>50</v>
      </c>
      <c r="B465" s="360" t="n">
        <v>0</v>
      </c>
      <c r="C465" s="360" t="n">
        <v>0</v>
      </c>
      <c r="D465" s="360" t="n">
        <v>1</v>
      </c>
      <c r="E465" s="360" t="n">
        <v>207</v>
      </c>
      <c r="F465" s="360">
        <f>ROUND(Source!U443,O465)</f>
        <v/>
      </c>
      <c r="G465" s="360" t="inlineStr">
        <is>
          <t>ТрудСтр</t>
        </is>
      </c>
      <c r="H465" s="360" t="inlineStr">
        <is>
          <t>Трудозатраты строителей</t>
        </is>
      </c>
      <c r="I465" s="360" t="n"/>
      <c r="J465" s="360" t="n"/>
      <c r="K465" s="360" t="n">
        <v>207</v>
      </c>
      <c r="L465" s="360" t="n">
        <v>21</v>
      </c>
      <c r="M465" s="360" t="n">
        <v>3</v>
      </c>
      <c r="N465" s="360" t="inlineStr"/>
      <c r="O465" s="360" t="n">
        <v>7</v>
      </c>
      <c r="P465" s="360" t="n"/>
      <c r="Q465" s="360" t="n"/>
      <c r="R465" s="360" t="n"/>
      <c r="S465" s="360" t="n"/>
      <c r="T465" s="360" t="n"/>
      <c r="U465" s="360" t="n"/>
      <c r="V465" s="360" t="n"/>
      <c r="W465" s="360" t="n">
        <v>0</v>
      </c>
      <c r="X465" s="360" t="n">
        <v>1</v>
      </c>
      <c r="Y465" s="360" t="n">
        <v>0</v>
      </c>
      <c r="Z465" s="360" t="n"/>
      <c r="AA465" s="360" t="n"/>
      <c r="AB465" s="360" t="n"/>
    </row>
    <row r="466">
      <c r="A466" s="360" t="n">
        <v>50</v>
      </c>
      <c r="B466" s="360" t="n">
        <v>0</v>
      </c>
      <c r="C466" s="360" t="n">
        <v>0</v>
      </c>
      <c r="D466" s="360" t="n">
        <v>1</v>
      </c>
      <c r="E466" s="360" t="n">
        <v>208</v>
      </c>
      <c r="F466" s="360">
        <f>ROUND(Source!V443,O466)</f>
        <v/>
      </c>
      <c r="G466" s="360" t="inlineStr">
        <is>
          <t>ТрудМаш</t>
        </is>
      </c>
      <c r="H466" s="360" t="inlineStr">
        <is>
          <t>Трудозатраты машинистов</t>
        </is>
      </c>
      <c r="I466" s="360" t="n"/>
      <c r="J466" s="360" t="n"/>
      <c r="K466" s="360" t="n">
        <v>208</v>
      </c>
      <c r="L466" s="360" t="n">
        <v>22</v>
      </c>
      <c r="M466" s="360" t="n">
        <v>3</v>
      </c>
      <c r="N466" s="360" t="inlineStr"/>
      <c r="O466" s="360" t="n">
        <v>7</v>
      </c>
      <c r="P466" s="360" t="n"/>
      <c r="Q466" s="360" t="n"/>
      <c r="R466" s="360" t="n"/>
      <c r="S466" s="360" t="n"/>
      <c r="T466" s="360" t="n"/>
      <c r="U466" s="360" t="n"/>
      <c r="V466" s="360" t="n"/>
      <c r="W466" s="360" t="n">
        <v>0</v>
      </c>
      <c r="X466" s="360" t="n">
        <v>1</v>
      </c>
      <c r="Y466" s="360" t="n">
        <v>0</v>
      </c>
      <c r="Z466" s="360" t="n"/>
      <c r="AA466" s="360" t="n"/>
      <c r="AB466" s="360" t="n"/>
    </row>
    <row r="467">
      <c r="A467" s="360" t="n">
        <v>50</v>
      </c>
      <c r="B467" s="360" t="n">
        <v>0</v>
      </c>
      <c r="C467" s="360" t="n">
        <v>0</v>
      </c>
      <c r="D467" s="360" t="n">
        <v>1</v>
      </c>
      <c r="E467" s="360" t="n">
        <v>209</v>
      </c>
      <c r="F467" s="360">
        <f>ROUND(Source!W443,O467)</f>
        <v/>
      </c>
      <c r="G467" s="360" t="inlineStr">
        <is>
          <t>ТранспМат</t>
        </is>
      </c>
      <c r="H467" s="360" t="inlineStr">
        <is>
          <t>Транспорт материалов</t>
        </is>
      </c>
      <c r="I467" s="360" t="n"/>
      <c r="J467" s="360" t="n"/>
      <c r="K467" s="360" t="n">
        <v>209</v>
      </c>
      <c r="L467" s="360" t="n">
        <v>23</v>
      </c>
      <c r="M467" s="360" t="n">
        <v>3</v>
      </c>
      <c r="N467" s="360" t="inlineStr"/>
      <c r="O467" s="360" t="n">
        <v>0</v>
      </c>
      <c r="P467" s="360" t="n"/>
      <c r="Q467" s="360" t="n"/>
      <c r="R467" s="360" t="n"/>
      <c r="S467" s="360" t="n"/>
      <c r="T467" s="360" t="n"/>
      <c r="U467" s="360" t="n"/>
      <c r="V467" s="360" t="n"/>
      <c r="W467" s="360" t="n">
        <v>0</v>
      </c>
      <c r="X467" s="360" t="n">
        <v>1</v>
      </c>
      <c r="Y467" s="360" t="n">
        <v>0</v>
      </c>
      <c r="Z467" s="360" t="n"/>
      <c r="AA467" s="360" t="n"/>
      <c r="AB467" s="360" t="n"/>
    </row>
    <row r="468">
      <c r="A468" s="360" t="n">
        <v>50</v>
      </c>
      <c r="B468" s="360" t="n">
        <v>0</v>
      </c>
      <c r="C468" s="360" t="n">
        <v>0</v>
      </c>
      <c r="D468" s="360" t="n">
        <v>1</v>
      </c>
      <c r="E468" s="360" t="n">
        <v>233</v>
      </c>
      <c r="F468" s="360">
        <f>ROUND(Source!BD443,O468)</f>
        <v/>
      </c>
      <c r="G468" s="360" t="inlineStr">
        <is>
          <t>Перевозка</t>
        </is>
      </c>
      <c r="H468" s="360" t="inlineStr">
        <is>
          <t>Перевозка грузов</t>
        </is>
      </c>
      <c r="I468" s="360" t="n"/>
      <c r="J468" s="360" t="n"/>
      <c r="K468" s="360" t="n">
        <v>233</v>
      </c>
      <c r="L468" s="360" t="n">
        <v>24</v>
      </c>
      <c r="M468" s="360" t="n">
        <v>3</v>
      </c>
      <c r="N468" s="360" t="inlineStr"/>
      <c r="O468" s="360" t="n">
        <v>0</v>
      </c>
      <c r="P468" s="360" t="n"/>
      <c r="Q468" s="360" t="n"/>
      <c r="R468" s="360" t="n"/>
      <c r="S468" s="360" t="n"/>
      <c r="T468" s="360" t="n"/>
      <c r="U468" s="360" t="n"/>
      <c r="V468" s="360" t="n"/>
      <c r="W468" s="360" t="n">
        <v>0</v>
      </c>
      <c r="X468" s="360" t="n">
        <v>1</v>
      </c>
      <c r="Y468" s="360" t="n">
        <v>0</v>
      </c>
      <c r="Z468" s="360" t="n"/>
      <c r="AA468" s="360" t="n"/>
      <c r="AB468" s="360" t="n"/>
    </row>
    <row r="469">
      <c r="A469" s="360" t="n">
        <v>50</v>
      </c>
      <c r="B469" s="360" t="n">
        <v>0</v>
      </c>
      <c r="C469" s="360" t="n">
        <v>0</v>
      </c>
      <c r="D469" s="360" t="n">
        <v>1</v>
      </c>
      <c r="E469" s="360" t="n">
        <v>210</v>
      </c>
      <c r="F469" s="360">
        <f>ROUND(Source!X443,O469)</f>
        <v/>
      </c>
      <c r="G469" s="360" t="inlineStr">
        <is>
          <t>НР</t>
        </is>
      </c>
      <c r="H469" s="360" t="inlineStr">
        <is>
          <t>Накладные расходы</t>
        </is>
      </c>
      <c r="I469" s="360" t="n"/>
      <c r="J469" s="360" t="n"/>
      <c r="K469" s="360" t="n">
        <v>210</v>
      </c>
      <c r="L469" s="360" t="n">
        <v>25</v>
      </c>
      <c r="M469" s="360" t="n">
        <v>3</v>
      </c>
      <c r="N469" s="360" t="inlineStr"/>
      <c r="O469" s="360" t="n">
        <v>0</v>
      </c>
      <c r="P469" s="360" t="n"/>
      <c r="Q469" s="360" t="n"/>
      <c r="R469" s="360" t="n"/>
      <c r="S469" s="360" t="n"/>
      <c r="T469" s="360" t="n"/>
      <c r="U469" s="360" t="n"/>
      <c r="V469" s="360" t="n"/>
      <c r="W469" s="360" t="n">
        <v>0</v>
      </c>
      <c r="X469" s="360" t="n">
        <v>1</v>
      </c>
      <c r="Y469" s="360" t="n">
        <v>0</v>
      </c>
      <c r="Z469" s="360" t="n"/>
      <c r="AA469" s="360" t="n"/>
      <c r="AB469" s="360" t="n"/>
    </row>
    <row r="470">
      <c r="A470" s="360" t="n">
        <v>50</v>
      </c>
      <c r="B470" s="360" t="n">
        <v>0</v>
      </c>
      <c r="C470" s="360" t="n">
        <v>0</v>
      </c>
      <c r="D470" s="360" t="n">
        <v>1</v>
      </c>
      <c r="E470" s="360" t="n">
        <v>211</v>
      </c>
      <c r="F470" s="360">
        <f>ROUND(Source!Y443,O470)</f>
        <v/>
      </c>
      <c r="G470" s="360" t="inlineStr">
        <is>
          <t>СмПриб</t>
        </is>
      </c>
      <c r="H470" s="360" t="inlineStr">
        <is>
          <t>Сметная прибыль</t>
        </is>
      </c>
      <c r="I470" s="360" t="n"/>
      <c r="J470" s="360" t="n"/>
      <c r="K470" s="360" t="n">
        <v>211</v>
      </c>
      <c r="L470" s="360" t="n">
        <v>26</v>
      </c>
      <c r="M470" s="360" t="n">
        <v>3</v>
      </c>
      <c r="N470" s="360" t="inlineStr"/>
      <c r="O470" s="360" t="n">
        <v>0</v>
      </c>
      <c r="P470" s="360" t="n"/>
      <c r="Q470" s="360" t="n"/>
      <c r="R470" s="360" t="n"/>
      <c r="S470" s="360" t="n"/>
      <c r="T470" s="360" t="n"/>
      <c r="U470" s="360" t="n"/>
      <c r="V470" s="360" t="n"/>
      <c r="W470" s="360" t="n">
        <v>0</v>
      </c>
      <c r="X470" s="360" t="n">
        <v>1</v>
      </c>
      <c r="Y470" s="360" t="n">
        <v>0</v>
      </c>
      <c r="Z470" s="360" t="n"/>
      <c r="AA470" s="360" t="n"/>
      <c r="AB470" s="360" t="n"/>
    </row>
    <row r="471">
      <c r="A471" s="360" t="n">
        <v>50</v>
      </c>
      <c r="B471" s="360" t="n">
        <v>0</v>
      </c>
      <c r="C471" s="360" t="n">
        <v>0</v>
      </c>
      <c r="D471" s="360" t="n">
        <v>1</v>
      </c>
      <c r="E471" s="360" t="n">
        <v>224</v>
      </c>
      <c r="F471" s="360">
        <f>ROUND(Source!AR443,O471)</f>
        <v/>
      </c>
      <c r="G471" s="360" t="inlineStr">
        <is>
          <t>Всего</t>
        </is>
      </c>
      <c r="H471" s="360" t="inlineStr">
        <is>
          <t>Всего с НР и СП</t>
        </is>
      </c>
      <c r="I471" s="360" t="n"/>
      <c r="J471" s="360" t="n"/>
      <c r="K471" s="360" t="n">
        <v>224</v>
      </c>
      <c r="L471" s="360" t="n">
        <v>27</v>
      </c>
      <c r="M471" s="360" t="n">
        <v>3</v>
      </c>
      <c r="N471" s="360" t="inlineStr"/>
      <c r="O471" s="360" t="n">
        <v>0</v>
      </c>
      <c r="P471" s="360" t="n"/>
      <c r="Q471" s="360" t="n"/>
      <c r="R471" s="360" t="n"/>
      <c r="S471" s="360" t="n"/>
      <c r="T471" s="360" t="n"/>
      <c r="U471" s="360" t="n"/>
      <c r="V471" s="360" t="n"/>
      <c r="W471" s="360" t="n">
        <v>0</v>
      </c>
      <c r="X471" s="360" t="n">
        <v>1</v>
      </c>
      <c r="Y471" s="360" t="n">
        <v>0</v>
      </c>
      <c r="Z471" s="360" t="n"/>
      <c r="AA471" s="360" t="n"/>
      <c r="AB471" s="360" t="n"/>
    </row>
    <row r="472">
      <c r="A472" s="360" t="n">
        <v>50</v>
      </c>
      <c r="B472" s="360" t="n">
        <v>0</v>
      </c>
      <c r="C472" s="360" t="n">
        <v>0</v>
      </c>
      <c r="D472" s="360" t="n">
        <v>2</v>
      </c>
      <c r="E472" s="360" t="n">
        <v>0</v>
      </c>
      <c r="F472" s="360">
        <f>ROUND(F471,O472)</f>
        <v/>
      </c>
      <c r="G472" s="360" t="inlineStr">
        <is>
          <t>и1</t>
        </is>
      </c>
      <c r="H472" s="360" t="inlineStr">
        <is>
          <t>Итого</t>
        </is>
      </c>
      <c r="I472" s="360" t="n"/>
      <c r="J472" s="360" t="n"/>
      <c r="K472" s="360" t="n">
        <v>212</v>
      </c>
      <c r="L472" s="360" t="n">
        <v>28</v>
      </c>
      <c r="M472" s="360" t="n">
        <v>0</v>
      </c>
      <c r="N472" s="360" t="inlineStr"/>
      <c r="O472" s="360" t="n">
        <v>0</v>
      </c>
      <c r="P472" s="360" t="n"/>
      <c r="Q472" s="360" t="n"/>
      <c r="R472" s="360" t="n"/>
      <c r="S472" s="360" t="n"/>
      <c r="T472" s="360" t="n"/>
      <c r="U472" s="360" t="n"/>
      <c r="V472" s="360" t="n"/>
      <c r="W472" s="360" t="n">
        <v>0</v>
      </c>
      <c r="X472" s="360" t="n">
        <v>1</v>
      </c>
      <c r="Y472" s="360" t="n">
        <v>0</v>
      </c>
      <c r="Z472" s="360" t="n"/>
      <c r="AA472" s="360" t="n"/>
      <c r="AB472" s="360" t="n"/>
    </row>
    <row r="473">
      <c r="A473" s="360" t="n">
        <v>50</v>
      </c>
      <c r="B473" s="360" t="n">
        <v>0</v>
      </c>
      <c r="C473" s="360" t="n">
        <v>0</v>
      </c>
      <c r="D473" s="360" t="n">
        <v>2</v>
      </c>
      <c r="E473" s="360" t="n">
        <v>0</v>
      </c>
      <c r="F473" s="360">
        <f>ROUND(F472*0.22,O473)</f>
        <v/>
      </c>
      <c r="G473" s="360" t="inlineStr">
        <is>
          <t>и2</t>
        </is>
      </c>
      <c r="H473" s="360" t="inlineStr">
        <is>
          <t>НДС 22%</t>
        </is>
      </c>
      <c r="I473" s="360" t="n"/>
      <c r="J473" s="360" t="n"/>
      <c r="K473" s="360" t="n">
        <v>212</v>
      </c>
      <c r="L473" s="360" t="n">
        <v>29</v>
      </c>
      <c r="M473" s="360" t="n">
        <v>0</v>
      </c>
      <c r="N473" s="360" t="inlineStr"/>
      <c r="O473" s="360" t="n">
        <v>0</v>
      </c>
      <c r="P473" s="360" t="n"/>
      <c r="Q473" s="360" t="n"/>
      <c r="R473" s="360" t="n"/>
      <c r="S473" s="360" t="n"/>
      <c r="T473" s="360" t="n"/>
      <c r="U473" s="360" t="n"/>
      <c r="V473" s="360" t="n"/>
      <c r="W473" s="360" t="n">
        <v>0</v>
      </c>
      <c r="X473" s="360" t="n">
        <v>1</v>
      </c>
      <c r="Y473" s="360" t="n">
        <v>0</v>
      </c>
      <c r="Z473" s="360" t="n"/>
      <c r="AA473" s="360" t="n"/>
      <c r="AB473" s="360" t="n"/>
    </row>
    <row r="474">
      <c r="A474" s="360" t="n">
        <v>50</v>
      </c>
      <c r="B474" s="360" t="n">
        <v>0</v>
      </c>
      <c r="C474" s="360" t="n">
        <v>0</v>
      </c>
      <c r="D474" s="360" t="n">
        <v>2</v>
      </c>
      <c r="E474" s="360" t="n">
        <v>213</v>
      </c>
      <c r="F474" s="360">
        <f>ROUND(F472+F473,O474)</f>
        <v/>
      </c>
      <c r="G474" s="360" t="inlineStr">
        <is>
          <t>и3</t>
        </is>
      </c>
      <c r="H474" s="360" t="inlineStr">
        <is>
          <t>Всего</t>
        </is>
      </c>
      <c r="I474" s="360" t="n"/>
      <c r="J474" s="360" t="n"/>
      <c r="K474" s="360" t="n">
        <v>212</v>
      </c>
      <c r="L474" s="360" t="n">
        <v>30</v>
      </c>
      <c r="M474" s="360" t="n">
        <v>0</v>
      </c>
      <c r="N474" s="360" t="inlineStr"/>
      <c r="O474" s="360" t="n">
        <v>0</v>
      </c>
      <c r="P474" s="360" t="n"/>
      <c r="Q474" s="360" t="n"/>
      <c r="R474" s="360" t="n"/>
      <c r="S474" s="360" t="n"/>
      <c r="T474" s="360" t="n"/>
      <c r="U474" s="360" t="n"/>
      <c r="V474" s="360" t="n"/>
      <c r="W474" s="360" t="n">
        <v>0</v>
      </c>
      <c r="X474" s="360" t="n">
        <v>1</v>
      </c>
      <c r="Y474" s="360" t="n">
        <v>0</v>
      </c>
      <c r="Z474" s="360" t="n"/>
      <c r="AA474" s="360" t="n"/>
      <c r="AB474" s="360" t="n"/>
    </row>
    <row r="476">
      <c r="A476" s="356" t="n">
        <v>3</v>
      </c>
      <c r="B476" s="356" t="n">
        <v>0</v>
      </c>
      <c r="C476" s="356" t="n"/>
      <c r="D476" s="356">
        <f>ROW(A486)</f>
        <v/>
      </c>
      <c r="E476" s="356" t="n"/>
      <c r="F476" s="356" t="inlineStr">
        <is>
          <t>Новая локальная смета</t>
        </is>
      </c>
      <c r="G476" s="356" t="inlineStr">
        <is>
          <t>Иванова, д.11</t>
        </is>
      </c>
      <c r="H476" s="356" t="inlineStr"/>
      <c r="I476" s="356" t="n">
        <v>0</v>
      </c>
      <c r="J476" s="356" t="inlineStr"/>
      <c r="K476" s="356" t="n">
        <v>0</v>
      </c>
      <c r="L476" s="356" t="inlineStr">
        <is>
          <t>Новая локальная смета</t>
        </is>
      </c>
      <c r="M476" s="356" t="inlineStr"/>
      <c r="N476" s="356" t="n"/>
      <c r="O476" s="356" t="n"/>
      <c r="P476" s="356" t="n"/>
      <c r="Q476" s="356" t="n"/>
      <c r="R476" s="356" t="n"/>
      <c r="S476" s="356" t="n">
        <v>0</v>
      </c>
      <c r="T476" s="356" t="n"/>
      <c r="U476" s="356" t="inlineStr"/>
      <c r="V476" s="356" t="n">
        <v>0</v>
      </c>
      <c r="W476" s="356" t="n"/>
      <c r="X476" s="356" t="n"/>
      <c r="Y476" s="356" t="n"/>
      <c r="Z476" s="356" t="n"/>
      <c r="AA476" s="356" t="n"/>
      <c r="AB476" s="356" t="inlineStr"/>
      <c r="AC476" s="356" t="inlineStr"/>
      <c r="AD476" s="356" t="inlineStr"/>
      <c r="AE476" s="356" t="inlineStr"/>
      <c r="AF476" s="356" t="inlineStr"/>
      <c r="AG476" s="356" t="inlineStr"/>
      <c r="AH476" s="356" t="n"/>
      <c r="AI476" s="356" t="n"/>
      <c r="AJ476" s="356" t="n"/>
      <c r="AK476" s="356" t="n"/>
      <c r="AL476" s="356" t="n"/>
      <c r="AM476" s="356" t="n"/>
      <c r="AN476" s="356" t="n"/>
      <c r="AO476" s="356" t="n"/>
      <c r="AP476" s="356" t="inlineStr"/>
      <c r="AQ476" s="356" t="inlineStr"/>
      <c r="AR476" s="356" t="inlineStr"/>
      <c r="AS476" s="356" t="n"/>
      <c r="AT476" s="356" t="n"/>
      <c r="AU476" s="356" t="n"/>
      <c r="AV476" s="356" t="n"/>
      <c r="AW476" s="356" t="n"/>
      <c r="AX476" s="356" t="n"/>
      <c r="AY476" s="356" t="n"/>
      <c r="AZ476" s="356" t="inlineStr"/>
      <c r="BA476" s="356" t="n"/>
      <c r="BB476" s="356" t="inlineStr"/>
      <c r="BC476" s="356" t="inlineStr"/>
      <c r="BD476" s="356" t="inlineStr"/>
      <c r="BE476" s="356" t="inlineStr"/>
      <c r="BF476" s="356" t="inlineStr"/>
      <c r="BG476" s="356" t="inlineStr"/>
      <c r="BH476" s="356" t="inlineStr"/>
      <c r="BI476" s="356" t="inlineStr"/>
      <c r="BJ476" s="356" t="inlineStr"/>
      <c r="BK476" s="356" t="inlineStr"/>
      <c r="BL476" s="356" t="inlineStr"/>
      <c r="BM476" s="356" t="inlineStr"/>
      <c r="BN476" s="356" t="inlineStr"/>
      <c r="BO476" s="356" t="inlineStr"/>
      <c r="BP476" s="356" t="inlineStr"/>
      <c r="BQ476" s="356" t="n"/>
      <c r="BR476" s="356" t="n"/>
      <c r="BS476" s="356" t="n"/>
      <c r="BT476" s="356" t="n"/>
      <c r="BU476" s="356" t="n"/>
      <c r="BV476" s="356" t="n"/>
      <c r="BW476" s="356" t="n"/>
      <c r="BX476" s="356" t="n">
        <v>0</v>
      </c>
      <c r="BY476" s="356" t="n"/>
      <c r="BZ476" s="356" t="n"/>
      <c r="CA476" s="356" t="n"/>
      <c r="CB476" s="356" t="n"/>
      <c r="CC476" s="356" t="n"/>
      <c r="CD476" s="356" t="n"/>
      <c r="CE476" s="356" t="n"/>
      <c r="CF476" s="356" t="n">
        <v>0</v>
      </c>
      <c r="CG476" s="356" t="n">
        <v>0</v>
      </c>
      <c r="CH476" s="356" t="n"/>
      <c r="CI476" s="356" t="inlineStr"/>
      <c r="CJ476" s="356" t="inlineStr"/>
      <c r="CK476" s="0" t="inlineStr"/>
      <c r="CL476" s="0" t="inlineStr"/>
      <c r="CM476" s="0" t="inlineStr"/>
      <c r="CN476" s="0" t="inlineStr"/>
      <c r="CO476" s="0" t="inlineStr"/>
      <c r="CP476" s="0" t="inlineStr"/>
      <c r="CQ476" s="0" t="inlineStr"/>
    </row>
    <row r="478">
      <c r="A478" s="358" t="n">
        <v>52</v>
      </c>
      <c r="B478" s="358">
        <f>B486</f>
        <v/>
      </c>
      <c r="C478" s="358">
        <f>C486</f>
        <v/>
      </c>
      <c r="D478" s="358">
        <f>D486</f>
        <v/>
      </c>
      <c r="E478" s="358">
        <f>E486</f>
        <v/>
      </c>
      <c r="F478" s="358">
        <f>F486</f>
        <v/>
      </c>
      <c r="G478" s="358">
        <f>G486</f>
        <v/>
      </c>
      <c r="H478" s="358" t="n"/>
      <c r="I478" s="358" t="n"/>
      <c r="J478" s="358" t="n"/>
      <c r="K478" s="358" t="n"/>
      <c r="L478" s="358" t="n"/>
      <c r="M478" s="358" t="n"/>
      <c r="N478" s="358" t="n"/>
      <c r="O478" s="358">
        <f>O486</f>
        <v/>
      </c>
      <c r="P478" s="358">
        <f>P486</f>
        <v/>
      </c>
      <c r="Q478" s="358">
        <f>Q486</f>
        <v/>
      </c>
      <c r="R478" s="358">
        <f>R486</f>
        <v/>
      </c>
      <c r="S478" s="358">
        <f>S486</f>
        <v/>
      </c>
      <c r="T478" s="358">
        <f>T486</f>
        <v/>
      </c>
      <c r="U478" s="358">
        <f>U486</f>
        <v/>
      </c>
      <c r="V478" s="358">
        <f>V486</f>
        <v/>
      </c>
      <c r="W478" s="358">
        <f>W486</f>
        <v/>
      </c>
      <c r="X478" s="358">
        <f>X486</f>
        <v/>
      </c>
      <c r="Y478" s="358">
        <f>Y486</f>
        <v/>
      </c>
      <c r="Z478" s="358">
        <f>Z486</f>
        <v/>
      </c>
      <c r="AA478" s="358">
        <f>AA486</f>
        <v/>
      </c>
      <c r="AB478" s="358">
        <f>AB486</f>
        <v/>
      </c>
      <c r="AC478" s="358">
        <f>AC486</f>
        <v/>
      </c>
      <c r="AD478" s="358">
        <f>AD486</f>
        <v/>
      </c>
      <c r="AE478" s="358">
        <f>AE486</f>
        <v/>
      </c>
      <c r="AF478" s="358">
        <f>AF486</f>
        <v/>
      </c>
      <c r="AG478" s="358">
        <f>AG486</f>
        <v/>
      </c>
      <c r="AH478" s="358">
        <f>AH486</f>
        <v/>
      </c>
      <c r="AI478" s="358">
        <f>AI486</f>
        <v/>
      </c>
      <c r="AJ478" s="358">
        <f>AJ486</f>
        <v/>
      </c>
      <c r="AK478" s="358">
        <f>AK486</f>
        <v/>
      </c>
      <c r="AL478" s="358">
        <f>AL486</f>
        <v/>
      </c>
      <c r="AM478" s="358">
        <f>AM486</f>
        <v/>
      </c>
      <c r="AN478" s="358">
        <f>AN486</f>
        <v/>
      </c>
      <c r="AO478" s="358">
        <f>AO486</f>
        <v/>
      </c>
      <c r="AP478" s="358">
        <f>AP486</f>
        <v/>
      </c>
      <c r="AQ478" s="358">
        <f>AQ486</f>
        <v/>
      </c>
      <c r="AR478" s="358">
        <f>AR486</f>
        <v/>
      </c>
      <c r="AS478" s="358">
        <f>AS486</f>
        <v/>
      </c>
      <c r="AT478" s="358">
        <f>AT486</f>
        <v/>
      </c>
      <c r="AU478" s="358">
        <f>AU486</f>
        <v/>
      </c>
      <c r="AV478" s="358">
        <f>AV486</f>
        <v/>
      </c>
      <c r="AW478" s="358">
        <f>AW486</f>
        <v/>
      </c>
      <c r="AX478" s="358">
        <f>AX486</f>
        <v/>
      </c>
      <c r="AY478" s="358">
        <f>AY486</f>
        <v/>
      </c>
      <c r="AZ478" s="358">
        <f>AZ486</f>
        <v/>
      </c>
      <c r="BA478" s="358">
        <f>BA486</f>
        <v/>
      </c>
      <c r="BB478" s="358">
        <f>BB486</f>
        <v/>
      </c>
      <c r="BC478" s="358">
        <f>BC486</f>
        <v/>
      </c>
      <c r="BD478" s="358">
        <f>BD486</f>
        <v/>
      </c>
      <c r="BE478" s="358">
        <f>BE486</f>
        <v/>
      </c>
      <c r="BF478" s="358">
        <f>BF486</f>
        <v/>
      </c>
      <c r="BG478" s="358">
        <f>BG486</f>
        <v/>
      </c>
      <c r="BH478" s="358">
        <f>BH486</f>
        <v/>
      </c>
      <c r="BI478" s="358">
        <f>BI486</f>
        <v/>
      </c>
      <c r="BJ478" s="358">
        <f>BJ486</f>
        <v/>
      </c>
      <c r="BK478" s="358">
        <f>BK486</f>
        <v/>
      </c>
      <c r="BL478" s="358">
        <f>BL486</f>
        <v/>
      </c>
      <c r="BM478" s="358">
        <f>BM486</f>
        <v/>
      </c>
      <c r="BN478" s="358">
        <f>BN486</f>
        <v/>
      </c>
      <c r="BO478" s="358">
        <f>BO486</f>
        <v/>
      </c>
      <c r="BP478" s="358">
        <f>BP486</f>
        <v/>
      </c>
      <c r="BQ478" s="358">
        <f>BQ486</f>
        <v/>
      </c>
      <c r="BR478" s="358">
        <f>BR486</f>
        <v/>
      </c>
      <c r="BS478" s="358">
        <f>BS486</f>
        <v/>
      </c>
      <c r="BT478" s="358">
        <f>BT486</f>
        <v/>
      </c>
      <c r="BU478" s="358">
        <f>BU486</f>
        <v/>
      </c>
      <c r="BV478" s="358">
        <f>BV486</f>
        <v/>
      </c>
      <c r="BW478" s="358">
        <f>BW486</f>
        <v/>
      </c>
      <c r="BX478" s="358">
        <f>BX486</f>
        <v/>
      </c>
      <c r="BY478" s="358">
        <f>BY486</f>
        <v/>
      </c>
      <c r="BZ478" s="358">
        <f>BZ486</f>
        <v/>
      </c>
      <c r="CA478" s="358">
        <f>CA486</f>
        <v/>
      </c>
      <c r="CB478" s="358">
        <f>CB486</f>
        <v/>
      </c>
      <c r="CC478" s="358">
        <f>CC486</f>
        <v/>
      </c>
      <c r="CD478" s="358">
        <f>CD486</f>
        <v/>
      </c>
      <c r="CE478" s="358">
        <f>CE486</f>
        <v/>
      </c>
      <c r="CF478" s="358">
        <f>CF486</f>
        <v/>
      </c>
      <c r="CG478" s="358">
        <f>CG486</f>
        <v/>
      </c>
      <c r="CH478" s="358">
        <f>CH486</f>
        <v/>
      </c>
      <c r="CI478" s="358">
        <f>CI486</f>
        <v/>
      </c>
      <c r="CJ478" s="358">
        <f>CJ486</f>
        <v/>
      </c>
      <c r="CK478" s="358">
        <f>CK486</f>
        <v/>
      </c>
      <c r="CL478" s="358">
        <f>CL486</f>
        <v/>
      </c>
      <c r="CM478" s="358">
        <f>CM486</f>
        <v/>
      </c>
      <c r="CN478" s="358">
        <f>CN486</f>
        <v/>
      </c>
      <c r="CO478" s="358">
        <f>CO486</f>
        <v/>
      </c>
      <c r="CP478" s="358">
        <f>CP486</f>
        <v/>
      </c>
      <c r="CQ478" s="358">
        <f>CQ486</f>
        <v/>
      </c>
      <c r="CR478" s="358">
        <f>CR486</f>
        <v/>
      </c>
      <c r="CS478" s="358">
        <f>CS486</f>
        <v/>
      </c>
      <c r="CT478" s="358">
        <f>CT486</f>
        <v/>
      </c>
      <c r="CU478" s="358">
        <f>CU486</f>
        <v/>
      </c>
      <c r="CV478" s="358">
        <f>CV486</f>
        <v/>
      </c>
      <c r="CW478" s="358">
        <f>CW486</f>
        <v/>
      </c>
      <c r="CX478" s="358">
        <f>CX486</f>
        <v/>
      </c>
      <c r="CY478" s="358">
        <f>CY486</f>
        <v/>
      </c>
      <c r="CZ478" s="358">
        <f>CZ486</f>
        <v/>
      </c>
      <c r="DA478" s="358">
        <f>DA486</f>
        <v/>
      </c>
      <c r="DB478" s="358">
        <f>DB486</f>
        <v/>
      </c>
      <c r="DC478" s="358">
        <f>DC486</f>
        <v/>
      </c>
      <c r="DD478" s="358">
        <f>DD486</f>
        <v/>
      </c>
      <c r="DE478" s="358">
        <f>DE486</f>
        <v/>
      </c>
      <c r="DF478" s="358">
        <f>DF486</f>
        <v/>
      </c>
      <c r="DG478" s="359">
        <f>DG486</f>
        <v/>
      </c>
      <c r="DH478" s="359">
        <f>DH486</f>
        <v/>
      </c>
      <c r="DI478" s="359">
        <f>DI486</f>
        <v/>
      </c>
      <c r="DJ478" s="359">
        <f>DJ486</f>
        <v/>
      </c>
      <c r="DK478" s="359">
        <f>DK486</f>
        <v/>
      </c>
      <c r="DL478" s="359">
        <f>DL486</f>
        <v/>
      </c>
      <c r="DM478" s="359">
        <f>DM486</f>
        <v/>
      </c>
      <c r="DN478" s="359">
        <f>DN486</f>
        <v/>
      </c>
      <c r="DO478" s="359">
        <f>DO486</f>
        <v/>
      </c>
      <c r="DP478" s="359">
        <f>DP486</f>
        <v/>
      </c>
      <c r="DQ478" s="359">
        <f>DQ486</f>
        <v/>
      </c>
      <c r="DR478" s="359">
        <f>DR486</f>
        <v/>
      </c>
      <c r="DS478" s="359">
        <f>DS486</f>
        <v/>
      </c>
      <c r="DT478" s="359">
        <f>DT486</f>
        <v/>
      </c>
      <c r="DU478" s="359">
        <f>DU486</f>
        <v/>
      </c>
      <c r="DV478" s="359">
        <f>DV486</f>
        <v/>
      </c>
      <c r="DW478" s="359">
        <f>DW486</f>
        <v/>
      </c>
      <c r="DX478" s="359">
        <f>DX486</f>
        <v/>
      </c>
      <c r="DY478" s="359">
        <f>DY486</f>
        <v/>
      </c>
      <c r="DZ478" s="359">
        <f>DZ486</f>
        <v/>
      </c>
      <c r="EA478" s="359">
        <f>EA486</f>
        <v/>
      </c>
      <c r="EB478" s="359">
        <f>EB486</f>
        <v/>
      </c>
      <c r="EC478" s="359">
        <f>EC486</f>
        <v/>
      </c>
      <c r="ED478" s="359">
        <f>ED486</f>
        <v/>
      </c>
      <c r="EE478" s="359">
        <f>EE486</f>
        <v/>
      </c>
      <c r="EF478" s="359">
        <f>EF486</f>
        <v/>
      </c>
      <c r="EG478" s="359">
        <f>EG486</f>
        <v/>
      </c>
      <c r="EH478" s="359">
        <f>EH486</f>
        <v/>
      </c>
      <c r="EI478" s="359">
        <f>EI486</f>
        <v/>
      </c>
      <c r="EJ478" s="359">
        <f>EJ486</f>
        <v/>
      </c>
      <c r="EK478" s="359">
        <f>EK486</f>
        <v/>
      </c>
      <c r="EL478" s="359">
        <f>EL486</f>
        <v/>
      </c>
      <c r="EM478" s="359">
        <f>EM486</f>
        <v/>
      </c>
      <c r="EN478" s="359">
        <f>EN486</f>
        <v/>
      </c>
      <c r="EO478" s="359">
        <f>EO486</f>
        <v/>
      </c>
      <c r="EP478" s="359">
        <f>EP486</f>
        <v/>
      </c>
      <c r="EQ478" s="359">
        <f>EQ486</f>
        <v/>
      </c>
      <c r="ER478" s="359">
        <f>ER486</f>
        <v/>
      </c>
      <c r="ES478" s="359">
        <f>ES486</f>
        <v/>
      </c>
      <c r="ET478" s="359">
        <f>ET486</f>
        <v/>
      </c>
      <c r="EU478" s="359">
        <f>EU486</f>
        <v/>
      </c>
      <c r="EV478" s="359">
        <f>EV486</f>
        <v/>
      </c>
      <c r="EW478" s="359">
        <f>EW486</f>
        <v/>
      </c>
      <c r="EX478" s="359">
        <f>EX486</f>
        <v/>
      </c>
      <c r="EY478" s="359">
        <f>EY486</f>
        <v/>
      </c>
      <c r="EZ478" s="359">
        <f>EZ486</f>
        <v/>
      </c>
      <c r="FA478" s="359">
        <f>FA486</f>
        <v/>
      </c>
      <c r="FB478" s="359">
        <f>FB486</f>
        <v/>
      </c>
      <c r="FC478" s="359">
        <f>FC486</f>
        <v/>
      </c>
      <c r="FD478" s="359">
        <f>FD486</f>
        <v/>
      </c>
      <c r="FE478" s="359">
        <f>FE486</f>
        <v/>
      </c>
      <c r="FF478" s="359">
        <f>FF486</f>
        <v/>
      </c>
      <c r="FG478" s="359">
        <f>FG486</f>
        <v/>
      </c>
      <c r="FH478" s="359">
        <f>FH486</f>
        <v/>
      </c>
      <c r="FI478" s="359">
        <f>FI486</f>
        <v/>
      </c>
      <c r="FJ478" s="359">
        <f>FJ486</f>
        <v/>
      </c>
      <c r="FK478" s="359">
        <f>FK486</f>
        <v/>
      </c>
      <c r="FL478" s="359">
        <f>FL486</f>
        <v/>
      </c>
      <c r="FM478" s="359">
        <f>FM486</f>
        <v/>
      </c>
      <c r="FN478" s="359">
        <f>FN486</f>
        <v/>
      </c>
      <c r="FO478" s="359">
        <f>FO486</f>
        <v/>
      </c>
      <c r="FP478" s="359">
        <f>FP486</f>
        <v/>
      </c>
      <c r="FQ478" s="359">
        <f>FQ486</f>
        <v/>
      </c>
      <c r="FR478" s="359">
        <f>FR486</f>
        <v/>
      </c>
      <c r="FS478" s="359">
        <f>FS486</f>
        <v/>
      </c>
      <c r="FT478" s="359">
        <f>FT486</f>
        <v/>
      </c>
      <c r="FU478" s="359">
        <f>FU486</f>
        <v/>
      </c>
      <c r="FV478" s="359">
        <f>FV486</f>
        <v/>
      </c>
      <c r="FW478" s="359">
        <f>FW486</f>
        <v/>
      </c>
      <c r="FX478" s="359">
        <f>FX486</f>
        <v/>
      </c>
      <c r="FY478" s="359">
        <f>FY486</f>
        <v/>
      </c>
      <c r="FZ478" s="359">
        <f>FZ486</f>
        <v/>
      </c>
      <c r="GA478" s="359">
        <f>GA486</f>
        <v/>
      </c>
      <c r="GB478" s="359">
        <f>GB486</f>
        <v/>
      </c>
      <c r="GC478" s="359">
        <f>GC486</f>
        <v/>
      </c>
      <c r="GD478" s="359">
        <f>GD486</f>
        <v/>
      </c>
      <c r="GE478" s="359">
        <f>GE486</f>
        <v/>
      </c>
      <c r="GF478" s="359">
        <f>GF486</f>
        <v/>
      </c>
      <c r="GG478" s="359">
        <f>GG486</f>
        <v/>
      </c>
      <c r="GH478" s="359">
        <f>GH486</f>
        <v/>
      </c>
      <c r="GI478" s="359">
        <f>GI486</f>
        <v/>
      </c>
      <c r="GJ478" s="359">
        <f>GJ486</f>
        <v/>
      </c>
      <c r="GK478" s="359">
        <f>GK486</f>
        <v/>
      </c>
      <c r="GL478" s="359">
        <f>GL486</f>
        <v/>
      </c>
      <c r="GM478" s="359">
        <f>GM486</f>
        <v/>
      </c>
      <c r="GN478" s="359">
        <f>GN486</f>
        <v/>
      </c>
      <c r="GO478" s="359">
        <f>GO486</f>
        <v/>
      </c>
      <c r="GP478" s="359">
        <f>GP486</f>
        <v/>
      </c>
      <c r="GQ478" s="359">
        <f>GQ486</f>
        <v/>
      </c>
      <c r="GR478" s="359">
        <f>GR486</f>
        <v/>
      </c>
      <c r="GS478" s="359">
        <f>GS486</f>
        <v/>
      </c>
      <c r="GT478" s="359">
        <f>GT486</f>
        <v/>
      </c>
      <c r="GU478" s="359">
        <f>GU486</f>
        <v/>
      </c>
      <c r="GV478" s="359">
        <f>GV486</f>
        <v/>
      </c>
      <c r="GW478" s="359">
        <f>GW486</f>
        <v/>
      </c>
      <c r="GX478" s="359">
        <f>GX486</f>
        <v/>
      </c>
    </row>
    <row r="480">
      <c r="A480" s="0" t="n">
        <v>17</v>
      </c>
      <c r="B480" s="0" t="n">
        <v>0</v>
      </c>
      <c r="C480" s="0">
        <f>ROW(SmtRes!A148)</f>
        <v/>
      </c>
      <c r="D480" s="0">
        <f>ROW(EtalonRes!A144)</f>
        <v/>
      </c>
      <c r="E480" s="0" t="inlineStr">
        <is>
          <t>1</t>
        </is>
      </c>
      <c r="F480" s="0" t="inlineStr">
        <is>
          <t>65-10-1</t>
        </is>
      </c>
      <c r="G480" s="0" t="inlineStr">
        <is>
          <t>Очистка канализационной сети внутренней</t>
        </is>
      </c>
      <c r="H480" s="0" t="inlineStr">
        <is>
          <t>100 м трубопровода</t>
        </is>
      </c>
      <c r="I480" s="0">
        <f>ROUND(ROUND(12/100,4),7)</f>
        <v/>
      </c>
      <c r="J480" s="0" t="n">
        <v>0</v>
      </c>
      <c r="K480" s="0">
        <f>ROUND(ROUND(12/100,4),7)</f>
        <v/>
      </c>
      <c r="O480" s="0">
        <f>ROUND(CP480,0)</f>
        <v/>
      </c>
      <c r="P480" s="0">
        <f>ROUND(CQ480*I480,0)</f>
        <v/>
      </c>
      <c r="Q480" s="0">
        <f>(ROUND((ROUND(((ET480)*I480),0)*BB480),0)+ROUND((ROUND(((AE480-(EU480))*I480),0)*BS480),0))</f>
        <v/>
      </c>
      <c r="R480" s="0">
        <f>(ROUND((ROUND(((EU480)*I480),0)*BS480),0)+ROUND((ROUND(((AE480-(EU480))*I480),0)*BS480),0))</f>
        <v/>
      </c>
      <c r="S480" s="0">
        <f>ROUND(CT480*I480,0)</f>
        <v/>
      </c>
      <c r="T480" s="0">
        <f>ROUND(CU480*I480,0)</f>
        <v/>
      </c>
      <c r="U480" s="0">
        <f>ROUND(CV480*I480,7)</f>
        <v/>
      </c>
      <c r="V480" s="0">
        <f>ROUND(CW480*I480,7)</f>
        <v/>
      </c>
      <c r="W480" s="0">
        <f>ROUND(CX480*I480,0)</f>
        <v/>
      </c>
      <c r="X480" s="0">
        <f>ROUND(CY480,0)</f>
        <v/>
      </c>
      <c r="Y480" s="0">
        <f>ROUND(CZ480,0)</f>
        <v/>
      </c>
      <c r="AA480" s="0" t="n">
        <v>78845955</v>
      </c>
      <c r="AB480" s="0">
        <f>ROUND((AC480+AD480+AF480),2)</f>
        <v/>
      </c>
      <c r="AC480" s="0">
        <f>ROUND((ES480),2)</f>
        <v/>
      </c>
      <c r="AD480" s="0">
        <f>ROUND((((ET480)-(EU480))+AE480),2)</f>
        <v/>
      </c>
      <c r="AE480" s="0">
        <f>ROUND((EU480),2)</f>
        <v/>
      </c>
      <c r="AF480" s="0">
        <f>ROUND((EV480),2)</f>
        <v/>
      </c>
      <c r="AG480" s="0">
        <f>ROUND((AP480),2)</f>
        <v/>
      </c>
      <c r="AH480" s="0">
        <f>(EW480)</f>
        <v/>
      </c>
      <c r="AI480" s="0">
        <f>(EX480)</f>
        <v/>
      </c>
      <c r="AJ480" s="0">
        <f>(AS480)</f>
        <v/>
      </c>
      <c r="AK480" s="0" t="n">
        <v>403.3</v>
      </c>
      <c r="AL480" s="0" t="n">
        <v>139.36</v>
      </c>
      <c r="AM480" s="0" t="n">
        <v>0.87</v>
      </c>
      <c r="AN480" s="0" t="n">
        <v>0</v>
      </c>
      <c r="AO480" s="0" t="n">
        <v>263.07</v>
      </c>
      <c r="AP480" s="0" t="n">
        <v>0</v>
      </c>
      <c r="AQ480" s="0" t="n">
        <v>32.2</v>
      </c>
      <c r="AR480" s="0" t="n">
        <v>0</v>
      </c>
      <c r="AS480" s="0" t="n">
        <v>0</v>
      </c>
      <c r="AT480" s="0" t="n">
        <v>103</v>
      </c>
      <c r="AU480" s="0" t="n">
        <v>52</v>
      </c>
      <c r="AV480" s="0" t="n">
        <v>1</v>
      </c>
      <c r="AW480" s="0" t="n">
        <v>1</v>
      </c>
      <c r="AZ480" s="0" t="n">
        <v>1</v>
      </c>
      <c r="BA480" s="0" t="n">
        <v>52.25</v>
      </c>
      <c r="BB480" s="0" t="n">
        <v>25.03</v>
      </c>
      <c r="BC480" s="0" t="n">
        <v>11.85</v>
      </c>
      <c r="BD480" s="0" t="inlineStr"/>
      <c r="BE480" s="0" t="inlineStr"/>
      <c r="BF480" s="0" t="inlineStr"/>
      <c r="BG480" s="0" t="inlineStr"/>
      <c r="BH480" s="0" t="n">
        <v>0</v>
      </c>
      <c r="BI480" s="0" t="n">
        <v>1</v>
      </c>
      <c r="BJ480" s="0" t="inlineStr">
        <is>
          <t>ТЕРр Московской обл., 65-10-1, приказ Минстроя России №675/пр от 28.02.2017 № 263/пр</t>
        </is>
      </c>
      <c r="BM480" s="0" t="n">
        <v>65007</v>
      </c>
      <c r="BN480" s="0" t="n">
        <v>0</v>
      </c>
      <c r="BO480" s="0" t="inlineStr">
        <is>
          <t>65-10-1</t>
        </is>
      </c>
      <c r="BP480" s="0" t="n">
        <v>1</v>
      </c>
      <c r="BQ480" s="0" t="n">
        <v>6</v>
      </c>
      <c r="BR480" s="0" t="n">
        <v>0</v>
      </c>
      <c r="BS480" s="0" t="n">
        <v>52.25</v>
      </c>
      <c r="BT480" s="0" t="n">
        <v>1</v>
      </c>
      <c r="BU480" s="0" t="n">
        <v>1</v>
      </c>
      <c r="BV480" s="0" t="n">
        <v>1</v>
      </c>
      <c r="BW480" s="0" t="n">
        <v>1</v>
      </c>
      <c r="BX480" s="0" t="n">
        <v>1</v>
      </c>
      <c r="BY480" s="0" t="inlineStr"/>
      <c r="BZ480" s="0" t="n">
        <v>103</v>
      </c>
      <c r="CA480" s="0" t="n">
        <v>52</v>
      </c>
      <c r="CB480" s="0" t="inlineStr"/>
      <c r="CE480" s="0" t="n">
        <v>12</v>
      </c>
      <c r="CF480" s="0" t="n">
        <v>0</v>
      </c>
      <c r="CG480" s="0" t="n">
        <v>0</v>
      </c>
      <c r="CM480" s="0" t="n">
        <v>0</v>
      </c>
      <c r="CN480" s="0" t="inlineStr"/>
      <c r="CO480" s="0" t="n">
        <v>0</v>
      </c>
      <c r="CP480" s="0">
        <f>(P480+Q480+S480)</f>
        <v/>
      </c>
      <c r="CQ480" s="0">
        <f>AC480*BC480</f>
        <v/>
      </c>
      <c r="CR480" s="0">
        <f>(ROUND((ROUND(((ET480)*1),0)*BB480),0)+ROUND((ROUND(((AE480-(EU480))*1),0)*BS480),0))</f>
        <v/>
      </c>
      <c r="CS480" s="0">
        <f>(ROUND((ROUND(((EU480)*1),0)*BS480),0)+ROUND((ROUND(((AE480-(EU480))*1),0)*BS480),0))</f>
        <v/>
      </c>
      <c r="CT480" s="0">
        <f>AF480*BA480</f>
        <v/>
      </c>
      <c r="CU480" s="0">
        <f>AG480</f>
        <v/>
      </c>
      <c r="CV480" s="0">
        <f>AH480</f>
        <v/>
      </c>
      <c r="CW480" s="0">
        <f>AI480</f>
        <v/>
      </c>
      <c r="CX480" s="0">
        <f>AJ480</f>
        <v/>
      </c>
      <c r="CY480" s="0">
        <f>(((S480+R480)*AT480)/100)</f>
        <v/>
      </c>
      <c r="CZ480" s="0">
        <f>(((S480+R480)*AU480)/100)</f>
        <v/>
      </c>
      <c r="DC480" s="0" t="inlineStr"/>
      <c r="DD480" s="0" t="inlineStr"/>
      <c r="DE480" s="0" t="inlineStr"/>
      <c r="DF480" s="0" t="inlineStr"/>
      <c r="DG480" s="0" t="inlineStr"/>
      <c r="DH480" s="0" t="inlineStr"/>
      <c r="DI480" s="0" t="inlineStr"/>
      <c r="DJ480" s="0" t="inlineStr"/>
      <c r="DK480" s="0" t="inlineStr"/>
      <c r="DL480" s="0" t="inlineStr"/>
      <c r="DM480" s="0" t="inlineStr"/>
      <c r="DN480" s="0" t="n">
        <v>0</v>
      </c>
      <c r="DO480" s="0" t="n">
        <v>0</v>
      </c>
      <c r="DP480" s="0" t="n">
        <v>1</v>
      </c>
      <c r="DQ480" s="0" t="n">
        <v>1</v>
      </c>
      <c r="DU480" s="0" t="n">
        <v>1013</v>
      </c>
      <c r="DV480" s="0" t="inlineStr">
        <is>
          <t>100 м трубопровода</t>
        </is>
      </c>
      <c r="DW480" s="0" t="inlineStr">
        <is>
          <t>100 м трубопровода</t>
        </is>
      </c>
      <c r="DX480" s="0" t="n">
        <v>1</v>
      </c>
      <c r="DZ480" s="0" t="inlineStr"/>
      <c r="EA480" s="0" t="inlineStr"/>
      <c r="EB480" s="0" t="inlineStr"/>
      <c r="EC480" s="0" t="inlineStr"/>
      <c r="EE480" s="0" t="n">
        <v>78726000</v>
      </c>
      <c r="EF480" s="0" t="n">
        <v>6</v>
      </c>
      <c r="EG480" s="0" t="inlineStr">
        <is>
          <t>Ремонтно-строительные работы</t>
        </is>
      </c>
      <c r="EH480" s="0" t="n">
        <v>99</v>
      </c>
      <c r="EI480" s="0" t="inlineStr">
        <is>
          <t>Внутренние санитарно-технические работы</t>
        </is>
      </c>
      <c r="EJ480" s="0" t="n">
        <v>1</v>
      </c>
      <c r="EK480" s="0" t="n">
        <v>65007</v>
      </c>
      <c r="EL480" s="0" t="inlineStr">
        <is>
          <t>Внутренние санитарнотехнические работы: смена труб, санприборов, запорной арматуры и другое</t>
        </is>
      </c>
      <c r="EM480" s="0" t="inlineStr">
        <is>
          <t>рФЕР-65</t>
        </is>
      </c>
      <c r="EO480" s="0" t="inlineStr"/>
      <c r="EQ480" s="0" t="n">
        <v>0</v>
      </c>
      <c r="ER480" s="0" t="n">
        <v>403.3</v>
      </c>
      <c r="ES480" s="0" t="n">
        <v>139.36</v>
      </c>
      <c r="ET480" s="0" t="n">
        <v>0.87</v>
      </c>
      <c r="EU480" s="0" t="n">
        <v>0</v>
      </c>
      <c r="EV480" s="0" t="n">
        <v>263.07</v>
      </c>
      <c r="EW480" s="0" t="n">
        <v>32.2</v>
      </c>
      <c r="EX480" s="0" t="n">
        <v>0</v>
      </c>
      <c r="EY480" s="0" t="n">
        <v>0</v>
      </c>
      <c r="FQ480" s="0" t="n">
        <v>0</v>
      </c>
      <c r="FR480" s="0" t="n">
        <v>0</v>
      </c>
      <c r="FS480" s="0" t="n">
        <v>0</v>
      </c>
      <c r="FX480" s="0" t="n">
        <v>103</v>
      </c>
      <c r="FY480" s="0" t="n">
        <v>52</v>
      </c>
      <c r="GA480" s="0" t="inlineStr"/>
      <c r="GD480" s="0" t="n">
        <v>1</v>
      </c>
      <c r="GF480" s="0" t="n">
        <v>-66904957</v>
      </c>
      <c r="GG480" s="0" t="n">
        <v>2</v>
      </c>
      <c r="GH480" s="0" t="n">
        <v>1</v>
      </c>
      <c r="GI480" s="0" t="n">
        <v>2</v>
      </c>
      <c r="GJ480" s="0" t="n">
        <v>0</v>
      </c>
      <c r="GK480" s="0" t="n">
        <v>0</v>
      </c>
      <c r="GL480" s="0">
        <f>ROUND(IF(AND(BH480=3,BI480=3,FS480&lt;&gt;0),P480,0),0)</f>
        <v/>
      </c>
      <c r="GM480" s="0">
        <f>ROUND(O480+X480+Y480,0)+GX480</f>
        <v/>
      </c>
      <c r="GN480" s="0">
        <f>IF(OR(BI480=0,BI480=1),GM480-GX480,0)</f>
        <v/>
      </c>
      <c r="GO480" s="0">
        <f>IF(BI480=2,GM480-GX480,0)</f>
        <v/>
      </c>
      <c r="GP480" s="0">
        <f>IF(BI480=4,GM480-GX480,0)</f>
        <v/>
      </c>
      <c r="GR480" s="0" t="n">
        <v>0</v>
      </c>
      <c r="GS480" s="0" t="n">
        <v>3</v>
      </c>
      <c r="GT480" s="0" t="n">
        <v>0</v>
      </c>
      <c r="GU480" s="0" t="inlineStr"/>
      <c r="GV480" s="0">
        <f>ROUND((GT480),2)</f>
        <v/>
      </c>
      <c r="GW480" s="0" t="n">
        <v>1</v>
      </c>
      <c r="GX480" s="0">
        <f>ROUND(HC480*I480,0)</f>
        <v/>
      </c>
      <c r="HA480" s="0" t="n">
        <v>0</v>
      </c>
      <c r="HB480" s="0" t="n">
        <v>0</v>
      </c>
      <c r="HC480" s="0">
        <f>GV480*GW480</f>
        <v/>
      </c>
      <c r="HE480" s="0" t="inlineStr"/>
      <c r="HF480" s="0" t="inlineStr"/>
      <c r="HM480" s="0" t="inlineStr"/>
      <c r="HN480" s="0" t="inlineStr">
        <is>
          <t>Пр/812-099.2-1</t>
        </is>
      </c>
      <c r="HO480" s="0" t="inlineStr">
        <is>
          <t>Пр/774-099.2</t>
        </is>
      </c>
      <c r="HP480" s="0" t="inlineStr">
        <is>
          <t>Внутренние санитарнотехнические работы: смена труб, санприборов, запорной арматуры и другое</t>
        </is>
      </c>
      <c r="HQ480" s="0" t="inlineStr">
        <is>
          <t>Внутренние санитарнотехнические работы: смена труб, санприборов, запорной арматуры и другое</t>
        </is>
      </c>
      <c r="HS480" s="0" t="n">
        <v>0</v>
      </c>
      <c r="IK480" s="0" t="n">
        <v>0</v>
      </c>
    </row>
    <row r="481">
      <c r="A481" s="0" t="n">
        <v>18</v>
      </c>
      <c r="B481" s="0" t="n">
        <v>0</v>
      </c>
      <c r="C481" s="0" t="n">
        <v>148</v>
      </c>
      <c r="E481" s="0" t="inlineStr">
        <is>
          <t>1,1</t>
        </is>
      </c>
      <c r="F481" s="0" t="inlineStr">
        <is>
          <t>Цена поставщика</t>
        </is>
      </c>
      <c r="G481" s="0" t="inlineStr">
        <is>
          <t>Прочистка КРОТ</t>
        </is>
      </c>
      <c r="H481" s="0" t="inlineStr">
        <is>
          <t>л</t>
        </is>
      </c>
      <c r="I481" s="0">
        <f>I480*J481</f>
        <v/>
      </c>
      <c r="J481" s="0" t="n">
        <v>8.333333333333334</v>
      </c>
      <c r="K481" s="0" t="n">
        <v>8.3333333</v>
      </c>
      <c r="O481" s="0">
        <f>ROUND(CP481,0)</f>
        <v/>
      </c>
      <c r="P481" s="0">
        <f>ROUND(CQ481*I481,0)</f>
        <v/>
      </c>
      <c r="Q481" s="0">
        <f>(ROUND((ROUND(((ET481)*I481),0)*BB481),0)+ROUND((ROUND(((AE481-(EU481))*I481),0)*BS481),0))</f>
        <v/>
      </c>
      <c r="R481" s="0">
        <f>(ROUND((ROUND(((EU481)*I481),0)*BS481),0)+ROUND((ROUND(((AE481-(EU481))*I481),0)*BS481),0))</f>
        <v/>
      </c>
      <c r="S481" s="0">
        <f>ROUND(CT481*I481,0)</f>
        <v/>
      </c>
      <c r="T481" s="0">
        <f>ROUND(CU481*I481,0)</f>
        <v/>
      </c>
      <c r="U481" s="0">
        <f>ROUND(CV481*I481,7)</f>
        <v/>
      </c>
      <c r="V481" s="0">
        <f>ROUND(CW481*I481,7)</f>
        <v/>
      </c>
      <c r="W481" s="0">
        <f>ROUND(CX481*I481,0)</f>
        <v/>
      </c>
      <c r="X481" s="0">
        <f>ROUND(CY481,0)</f>
        <v/>
      </c>
      <c r="Y481" s="0">
        <f>ROUND(CZ481,0)</f>
        <v/>
      </c>
      <c r="AA481" s="0" t="n">
        <v>78845955</v>
      </c>
      <c r="AB481" s="0">
        <f>ROUND((AC481+AD481+AF481),2)</f>
        <v/>
      </c>
      <c r="AC481" s="0">
        <f>ROUND((ES481),2)</f>
        <v/>
      </c>
      <c r="AD481" s="0">
        <f>ROUND((((ET481)-(EU481))+AE481),2)</f>
        <v/>
      </c>
      <c r="AE481" s="0">
        <f>ROUND((EU481),2)</f>
        <v/>
      </c>
      <c r="AF481" s="0">
        <f>ROUND((EV481),2)</f>
        <v/>
      </c>
      <c r="AG481" s="0">
        <f>ROUND((AP481),2)</f>
        <v/>
      </c>
      <c r="AH481" s="0">
        <f>(EW481)</f>
        <v/>
      </c>
      <c r="AI481" s="0">
        <f>(EX481)</f>
        <v/>
      </c>
      <c r="AJ481" s="0">
        <f>(AS481)</f>
        <v/>
      </c>
      <c r="AK481" s="0" t="n">
        <v>384.43</v>
      </c>
      <c r="AL481" s="0" t="n">
        <v>384.43</v>
      </c>
      <c r="AM481" s="0" t="n">
        <v>0</v>
      </c>
      <c r="AN481" s="0" t="n">
        <v>0</v>
      </c>
      <c r="AO481" s="0" t="n">
        <v>0</v>
      </c>
      <c r="AP481" s="0" t="n">
        <v>0</v>
      </c>
      <c r="AQ481" s="0" t="n">
        <v>0</v>
      </c>
      <c r="AR481" s="0" t="n">
        <v>0</v>
      </c>
      <c r="AS481" s="0" t="n">
        <v>0</v>
      </c>
      <c r="AT481" s="0" t="n">
        <v>103</v>
      </c>
      <c r="AU481" s="0" t="n">
        <v>52</v>
      </c>
      <c r="AV481" s="0" t="n">
        <v>1</v>
      </c>
      <c r="AW481" s="0" t="n">
        <v>1</v>
      </c>
      <c r="AZ481" s="0" t="n">
        <v>1</v>
      </c>
      <c r="BA481" s="0" t="n">
        <v>1</v>
      </c>
      <c r="BB481" s="0" t="n">
        <v>1</v>
      </c>
      <c r="BC481" s="0" t="n">
        <v>1</v>
      </c>
      <c r="BD481" s="0" t="inlineStr"/>
      <c r="BE481" s="0" t="inlineStr"/>
      <c r="BF481" s="0" t="inlineStr"/>
      <c r="BG481" s="0" t="inlineStr"/>
      <c r="BH481" s="0" t="n">
        <v>3</v>
      </c>
      <c r="BI481" s="0" t="n">
        <v>1</v>
      </c>
      <c r="BJ481" s="0" t="inlineStr"/>
      <c r="BM481" s="0" t="n">
        <v>65007</v>
      </c>
      <c r="BN481" s="0" t="n">
        <v>0</v>
      </c>
      <c r="BO481" s="0" t="inlineStr"/>
      <c r="BP481" s="0" t="n">
        <v>0</v>
      </c>
      <c r="BQ481" s="0" t="n">
        <v>6</v>
      </c>
      <c r="BR481" s="0" t="n">
        <v>0</v>
      </c>
      <c r="BS481" s="0" t="n">
        <v>1</v>
      </c>
      <c r="BT481" s="0" t="n">
        <v>1</v>
      </c>
      <c r="BU481" s="0" t="n">
        <v>1</v>
      </c>
      <c r="BV481" s="0" t="n">
        <v>1</v>
      </c>
      <c r="BW481" s="0" t="n">
        <v>1</v>
      </c>
      <c r="BX481" s="0" t="n">
        <v>1</v>
      </c>
      <c r="BY481" s="0" t="inlineStr"/>
      <c r="BZ481" s="0" t="n">
        <v>103</v>
      </c>
      <c r="CA481" s="0" t="n">
        <v>52</v>
      </c>
      <c r="CB481" s="0" t="inlineStr"/>
      <c r="CE481" s="0" t="n">
        <v>12</v>
      </c>
      <c r="CF481" s="0" t="n">
        <v>0</v>
      </c>
      <c r="CG481" s="0" t="n">
        <v>0</v>
      </c>
      <c r="CM481" s="0" t="n">
        <v>0</v>
      </c>
      <c r="CN481" s="0" t="inlineStr"/>
      <c r="CO481" s="0" t="n">
        <v>0</v>
      </c>
      <c r="CP481" s="0">
        <f>(P481+Q481+S481)</f>
        <v/>
      </c>
      <c r="CQ481" s="0">
        <f>AC481</f>
        <v/>
      </c>
      <c r="CR481" s="0">
        <f>(ROUND((ROUND(((ET481)*1),0)*BB481),0)+ROUND((ROUND(((AE481-(EU481))*1),0)*BS481),0))</f>
        <v/>
      </c>
      <c r="CS481" s="0">
        <f>(ROUND((ROUND(((EU481)*1),0)*BS481),0)+ROUND((ROUND(((AE481-(EU481))*1),0)*BS481),0))</f>
        <v/>
      </c>
      <c r="CT481" s="0">
        <f>AF481*BA481</f>
        <v/>
      </c>
      <c r="CU481" s="0">
        <f>AG481</f>
        <v/>
      </c>
      <c r="CV481" s="0">
        <f>AH481</f>
        <v/>
      </c>
      <c r="CW481" s="0">
        <f>AI481</f>
        <v/>
      </c>
      <c r="CX481" s="0">
        <f>AJ481</f>
        <v/>
      </c>
      <c r="CY481" s="0">
        <f>(((S481+R481)*AT481)/100)</f>
        <v/>
      </c>
      <c r="CZ481" s="0">
        <f>(((S481+R481)*AU481)/100)</f>
        <v/>
      </c>
      <c r="DC481" s="0" t="inlineStr"/>
      <c r="DD481" s="0" t="inlineStr"/>
      <c r="DE481" s="0" t="inlineStr"/>
      <c r="DF481" s="0" t="inlineStr"/>
      <c r="DG481" s="0" t="inlineStr"/>
      <c r="DH481" s="0" t="inlineStr"/>
      <c r="DI481" s="0" t="inlineStr"/>
      <c r="DJ481" s="0" t="inlineStr"/>
      <c r="DK481" s="0" t="inlineStr"/>
      <c r="DL481" s="0" t="inlineStr"/>
      <c r="DM481" s="0" t="inlineStr"/>
      <c r="DN481" s="0" t="n">
        <v>0</v>
      </c>
      <c r="DO481" s="0" t="n">
        <v>0</v>
      </c>
      <c r="DP481" s="0" t="n">
        <v>1</v>
      </c>
      <c r="DQ481" s="0" t="n">
        <v>1</v>
      </c>
      <c r="DU481" s="0" t="n">
        <v>1002</v>
      </c>
      <c r="DV481" s="0" t="inlineStr">
        <is>
          <t>л</t>
        </is>
      </c>
      <c r="DW481" s="0" t="inlineStr">
        <is>
          <t>л</t>
        </is>
      </c>
      <c r="DX481" s="0" t="n">
        <v>1</v>
      </c>
      <c r="DZ481" s="0" t="inlineStr"/>
      <c r="EA481" s="0" t="inlineStr"/>
      <c r="EB481" s="0" t="inlineStr"/>
      <c r="EC481" s="0" t="inlineStr"/>
      <c r="EE481" s="0" t="n">
        <v>78726000</v>
      </c>
      <c r="EF481" s="0" t="n">
        <v>6</v>
      </c>
      <c r="EG481" s="0" t="inlineStr">
        <is>
          <t>Ремонтно-строительные работы</t>
        </is>
      </c>
      <c r="EH481" s="0" t="n">
        <v>99</v>
      </c>
      <c r="EI481" s="0" t="inlineStr">
        <is>
          <t>Внутренние санитарно-технические работы</t>
        </is>
      </c>
      <c r="EJ481" s="0" t="n">
        <v>1</v>
      </c>
      <c r="EK481" s="0" t="n">
        <v>65007</v>
      </c>
      <c r="EL481" s="0" t="inlineStr">
        <is>
          <t>Внутренние санитарнотехнические работы: смена труб, санприборов, запорной арматуры и другое</t>
        </is>
      </c>
      <c r="EM481" s="0" t="inlineStr">
        <is>
          <t>рФЕР-65</t>
        </is>
      </c>
      <c r="EO481" s="0" t="inlineStr"/>
      <c r="EQ481" s="0" t="n">
        <v>0</v>
      </c>
      <c r="ER481" s="0" t="n">
        <v>384.43</v>
      </c>
      <c r="ES481" s="0" t="n">
        <v>384.43</v>
      </c>
      <c r="ET481" s="0" t="n">
        <v>0</v>
      </c>
      <c r="EU481" s="0" t="n">
        <v>0</v>
      </c>
      <c r="EV481" s="0" t="n">
        <v>0</v>
      </c>
      <c r="EW481" s="0" t="n">
        <v>0</v>
      </c>
      <c r="EX481" s="0" t="n">
        <v>0</v>
      </c>
      <c r="EZ481" s="0" t="n">
        <v>5</v>
      </c>
      <c r="FC481" s="0" t="n">
        <v>1</v>
      </c>
      <c r="FD481" s="0" t="n">
        <v>18</v>
      </c>
      <c r="FF481" s="0" t="n">
        <v>469</v>
      </c>
      <c r="FQ481" s="0" t="n">
        <v>0</v>
      </c>
      <c r="FR481" s="0" t="n">
        <v>0</v>
      </c>
      <c r="FS481" s="0" t="n">
        <v>0</v>
      </c>
      <c r="FX481" s="0" t="n">
        <v>103</v>
      </c>
      <c r="FY481" s="0" t="n">
        <v>52</v>
      </c>
      <c r="GA481" s="0" t="inlineStr">
        <is>
          <t>[469 / 1,22]</t>
        </is>
      </c>
      <c r="GD481" s="0" t="n">
        <v>1</v>
      </c>
      <c r="GF481" s="0" t="n">
        <v>-1978592410</v>
      </c>
      <c r="GG481" s="0" t="n">
        <v>2</v>
      </c>
      <c r="GH481" s="0" t="n">
        <v>3</v>
      </c>
      <c r="GI481" s="0" t="n">
        <v>-2</v>
      </c>
      <c r="GJ481" s="0" t="n">
        <v>0</v>
      </c>
      <c r="GK481" s="0" t="n">
        <v>0</v>
      </c>
      <c r="GL481" s="0">
        <f>ROUND(IF(AND(BH481=3,BI481=3,FS481&lt;&gt;0),P481,0),0)</f>
        <v/>
      </c>
      <c r="GM481" s="0">
        <f>ROUND(O481+X481+Y481,0)+GX481</f>
        <v/>
      </c>
      <c r="GN481" s="0">
        <f>IF(OR(BI481=0,BI481=1),GM481-GX481,0)</f>
        <v/>
      </c>
      <c r="GO481" s="0">
        <f>IF(BI481=2,GM481-GX481,0)</f>
        <v/>
      </c>
      <c r="GP481" s="0">
        <f>IF(BI481=4,GM481-GX481,0)</f>
        <v/>
      </c>
      <c r="GR481" s="0" t="n">
        <v>1</v>
      </c>
      <c r="GS481" s="0" t="n">
        <v>1</v>
      </c>
      <c r="GT481" s="0" t="n">
        <v>0</v>
      </c>
      <c r="GU481" s="0" t="inlineStr"/>
      <c r="GV481" s="0">
        <f>ROUND((GT481),2)</f>
        <v/>
      </c>
      <c r="GW481" s="0" t="n">
        <v>1</v>
      </c>
      <c r="GX481" s="0">
        <f>ROUND(HC481*I481,0)</f>
        <v/>
      </c>
      <c r="HA481" s="0" t="n">
        <v>0</v>
      </c>
      <c r="HB481" s="0" t="n">
        <v>0</v>
      </c>
      <c r="HC481" s="0">
        <f>GV481*GW481</f>
        <v/>
      </c>
      <c r="HE481" s="0" t="inlineStr">
        <is>
          <t>0</t>
        </is>
      </c>
      <c r="HF481" s="0" t="inlineStr">
        <is>
          <t>0</t>
        </is>
      </c>
      <c r="HG481" s="0">
        <f>ROUND(AC481*I481,0)</f>
        <v/>
      </c>
      <c r="HM481" s="0" t="inlineStr"/>
      <c r="HN481" s="0" t="inlineStr">
        <is>
          <t>Пр/812-099.2-1</t>
        </is>
      </c>
      <c r="HO481" s="0" t="inlineStr">
        <is>
          <t>Пр/774-099.2</t>
        </is>
      </c>
      <c r="HP481" s="0" t="inlineStr">
        <is>
          <t>Внутренние санитарнотехнические работы: смена труб, санприборов, запорной арматуры и другое</t>
        </is>
      </c>
      <c r="HQ481" s="0" t="inlineStr">
        <is>
          <t>Внутренние санитарнотехнические работы: смена труб, санприборов, запорной арматуры и другое</t>
        </is>
      </c>
      <c r="HS481" s="0" t="n">
        <v>0</v>
      </c>
      <c r="IK481" s="0" t="n">
        <v>0</v>
      </c>
    </row>
    <row r="482">
      <c r="A482" s="0" t="n">
        <v>17</v>
      </c>
      <c r="B482" s="0" t="n">
        <v>0</v>
      </c>
      <c r="C482" s="0">
        <f>ROW(SmtRes!A154)</f>
        <v/>
      </c>
      <c r="D482" s="0">
        <f>ROW(EtalonRes!A150)</f>
        <v/>
      </c>
      <c r="E482" s="0" t="inlineStr">
        <is>
          <t>2</t>
        </is>
      </c>
      <c r="F482" s="0" t="inlineStr">
        <is>
          <t>65-5-8</t>
        </is>
      </c>
      <c r="G482" s="0" t="inlineStr">
        <is>
          <t>Смена задвижек диаметром 50 мм</t>
        </is>
      </c>
      <c r="H482" s="0" t="inlineStr">
        <is>
          <t>100 шт.</t>
        </is>
      </c>
      <c r="I482" s="0">
        <f>ROUND(ROUND(2/100,4),7)</f>
        <v/>
      </c>
      <c r="J482" s="0" t="n">
        <v>0</v>
      </c>
      <c r="K482" s="0">
        <f>ROUND(ROUND(2/100,4),7)</f>
        <v/>
      </c>
      <c r="O482" s="0">
        <f>ROUND(CP482,0)</f>
        <v/>
      </c>
      <c r="P482" s="0">
        <f>ROUND(CQ482*I482,0)</f>
        <v/>
      </c>
      <c r="Q482" s="0">
        <f>(ROUND((ROUND(((ET482)*I482),0)*BB482),0)+ROUND((ROUND(((AE482-(EU482))*I482),0)*BS482),0))</f>
        <v/>
      </c>
      <c r="R482" s="0">
        <f>(ROUND((ROUND(((EU482)*I482),0)*BS482),0)+ROUND((ROUND(((AE482-(EU482))*I482),0)*BS482),0))</f>
        <v/>
      </c>
      <c r="S482" s="0">
        <f>ROUND(CT482*I482,0)</f>
        <v/>
      </c>
      <c r="T482" s="0">
        <f>ROUND(CU482*I482,0)</f>
        <v/>
      </c>
      <c r="U482" s="0">
        <f>ROUND(CV482*I482,7)</f>
        <v/>
      </c>
      <c r="V482" s="0">
        <f>ROUND(CW482*I482,7)</f>
        <v/>
      </c>
      <c r="W482" s="0">
        <f>ROUND(CX482*I482,0)</f>
        <v/>
      </c>
      <c r="X482" s="0">
        <f>ROUND(CY482,0)</f>
        <v/>
      </c>
      <c r="Y482" s="0">
        <f>ROUND(CZ482,0)</f>
        <v/>
      </c>
      <c r="AA482" s="0" t="n">
        <v>78845955</v>
      </c>
      <c r="AB482" s="0">
        <f>ROUND((AC482+AD482+AF482),2)</f>
        <v/>
      </c>
      <c r="AC482" s="0">
        <f>ROUND((ES482),2)</f>
        <v/>
      </c>
      <c r="AD482" s="0">
        <f>ROUND((((ET482)-(EU482))+AE482),2)</f>
        <v/>
      </c>
      <c r="AE482" s="0">
        <f>ROUND((EU482),2)</f>
        <v/>
      </c>
      <c r="AF482" s="0">
        <f>ROUND((EV482),2)</f>
        <v/>
      </c>
      <c r="AG482" s="0">
        <f>ROUND((AP482),2)</f>
        <v/>
      </c>
      <c r="AH482" s="0">
        <f>(EW482)</f>
        <v/>
      </c>
      <c r="AI482" s="0">
        <f>(EX482)</f>
        <v/>
      </c>
      <c r="AJ482" s="0">
        <f>(AS482)</f>
        <v/>
      </c>
      <c r="AK482" s="0" t="n">
        <v>30822.63</v>
      </c>
      <c r="AL482" s="0" t="n">
        <v>27889.6</v>
      </c>
      <c r="AM482" s="0" t="n">
        <v>139.47</v>
      </c>
      <c r="AN482" s="0" t="n">
        <v>0</v>
      </c>
      <c r="AO482" s="0" t="n">
        <v>2793.56</v>
      </c>
      <c r="AP482" s="0" t="n">
        <v>0</v>
      </c>
      <c r="AQ482" s="0" t="n">
        <v>308</v>
      </c>
      <c r="AR482" s="0" t="n">
        <v>0</v>
      </c>
      <c r="AS482" s="0" t="n">
        <v>0</v>
      </c>
      <c r="AT482" s="0" t="n">
        <v>103</v>
      </c>
      <c r="AU482" s="0" t="n">
        <v>52</v>
      </c>
      <c r="AV482" s="0" t="n">
        <v>1</v>
      </c>
      <c r="AW482" s="0" t="n">
        <v>1</v>
      </c>
      <c r="AZ482" s="0" t="n">
        <v>1</v>
      </c>
      <c r="BA482" s="0" t="n">
        <v>52.25</v>
      </c>
      <c r="BB482" s="0" t="n">
        <v>24.99</v>
      </c>
      <c r="BC482" s="0" t="n">
        <v>12.65</v>
      </c>
      <c r="BD482" s="0" t="inlineStr"/>
      <c r="BE482" s="0" t="inlineStr"/>
      <c r="BF482" s="0" t="inlineStr"/>
      <c r="BG482" s="0" t="inlineStr"/>
      <c r="BH482" s="0" t="n">
        <v>0</v>
      </c>
      <c r="BI482" s="0" t="n">
        <v>1</v>
      </c>
      <c r="BJ482" s="0" t="inlineStr">
        <is>
          <t>ТЕРр Московской обл., 65-5-8, приказ Минстроя России №675/пр от 28.02.2017 № 263/пр</t>
        </is>
      </c>
      <c r="BM482" s="0" t="n">
        <v>65007</v>
      </c>
      <c r="BN482" s="0" t="n">
        <v>0</v>
      </c>
      <c r="BO482" s="0" t="inlineStr">
        <is>
          <t>65-5-8</t>
        </is>
      </c>
      <c r="BP482" s="0" t="n">
        <v>1</v>
      </c>
      <c r="BQ482" s="0" t="n">
        <v>6</v>
      </c>
      <c r="BR482" s="0" t="n">
        <v>0</v>
      </c>
      <c r="BS482" s="0" t="n">
        <v>52.25</v>
      </c>
      <c r="BT482" s="0" t="n">
        <v>1</v>
      </c>
      <c r="BU482" s="0" t="n">
        <v>1</v>
      </c>
      <c r="BV482" s="0" t="n">
        <v>1</v>
      </c>
      <c r="BW482" s="0" t="n">
        <v>1</v>
      </c>
      <c r="BX482" s="0" t="n">
        <v>1</v>
      </c>
      <c r="BY482" s="0" t="inlineStr"/>
      <c r="BZ482" s="0" t="n">
        <v>103</v>
      </c>
      <c r="CA482" s="0" t="n">
        <v>52</v>
      </c>
      <c r="CB482" s="0" t="inlineStr"/>
      <c r="CE482" s="0" t="n">
        <v>12</v>
      </c>
      <c r="CF482" s="0" t="n">
        <v>0</v>
      </c>
      <c r="CG482" s="0" t="n">
        <v>0</v>
      </c>
      <c r="CM482" s="0" t="n">
        <v>0</v>
      </c>
      <c r="CN482" s="0" t="inlineStr"/>
      <c r="CO482" s="0" t="n">
        <v>0</v>
      </c>
      <c r="CP482" s="0">
        <f>(P482+Q482+S482)</f>
        <v/>
      </c>
      <c r="CQ482" s="0">
        <f>AC482*BC482</f>
        <v/>
      </c>
      <c r="CR482" s="0">
        <f>(ROUND((ROUND(((ET482)*1),0)*BB482),0)+ROUND((ROUND(((AE482-(EU482))*1),0)*BS482),0))</f>
        <v/>
      </c>
      <c r="CS482" s="0">
        <f>(ROUND((ROUND(((EU482)*1),0)*BS482),0)+ROUND((ROUND(((AE482-(EU482))*1),0)*BS482),0))</f>
        <v/>
      </c>
      <c r="CT482" s="0">
        <f>AF482*BA482</f>
        <v/>
      </c>
      <c r="CU482" s="0">
        <f>AG482</f>
        <v/>
      </c>
      <c r="CV482" s="0">
        <f>AH482</f>
        <v/>
      </c>
      <c r="CW482" s="0">
        <f>AI482</f>
        <v/>
      </c>
      <c r="CX482" s="0">
        <f>AJ482</f>
        <v/>
      </c>
      <c r="CY482" s="0">
        <f>(((S482+R482)*AT482)/100)</f>
        <v/>
      </c>
      <c r="CZ482" s="0">
        <f>(((S482+R482)*AU482)/100)</f>
        <v/>
      </c>
      <c r="DC482" s="0" t="inlineStr"/>
      <c r="DD482" s="0" t="inlineStr"/>
      <c r="DE482" s="0" t="inlineStr"/>
      <c r="DF482" s="0" t="inlineStr"/>
      <c r="DG482" s="0" t="inlineStr"/>
      <c r="DH482" s="0" t="inlineStr"/>
      <c r="DI482" s="0" t="inlineStr"/>
      <c r="DJ482" s="0" t="inlineStr"/>
      <c r="DK482" s="0" t="inlineStr"/>
      <c r="DL482" s="0" t="inlineStr"/>
      <c r="DM482" s="0" t="inlineStr"/>
      <c r="DN482" s="0" t="n">
        <v>0</v>
      </c>
      <c r="DO482" s="0" t="n">
        <v>0</v>
      </c>
      <c r="DP482" s="0" t="n">
        <v>1</v>
      </c>
      <c r="DQ482" s="0" t="n">
        <v>1</v>
      </c>
      <c r="DU482" s="0" t="n">
        <v>1010</v>
      </c>
      <c r="DV482" s="0" t="inlineStr">
        <is>
          <t>100 шт.</t>
        </is>
      </c>
      <c r="DW482" s="0" t="inlineStr">
        <is>
          <t>100 шт.</t>
        </is>
      </c>
      <c r="DX482" s="0" t="n">
        <v>100</v>
      </c>
      <c r="DZ482" s="0" t="inlineStr"/>
      <c r="EA482" s="0" t="inlineStr"/>
      <c r="EB482" s="0" t="inlineStr"/>
      <c r="EC482" s="0" t="inlineStr"/>
      <c r="EE482" s="0" t="n">
        <v>78726000</v>
      </c>
      <c r="EF482" s="0" t="n">
        <v>6</v>
      </c>
      <c r="EG482" s="0" t="inlineStr">
        <is>
          <t>Ремонтно-строительные работы</t>
        </is>
      </c>
      <c r="EH482" s="0" t="n">
        <v>99</v>
      </c>
      <c r="EI482" s="0" t="inlineStr">
        <is>
          <t>Внутренние санитарно-технические работы</t>
        </is>
      </c>
      <c r="EJ482" s="0" t="n">
        <v>1</v>
      </c>
      <c r="EK482" s="0" t="n">
        <v>65007</v>
      </c>
      <c r="EL482" s="0" t="inlineStr">
        <is>
          <t>Внутренние санитарнотехнические работы: смена труб, санприборов, запорной арматуры и другое</t>
        </is>
      </c>
      <c r="EM482" s="0" t="inlineStr">
        <is>
          <t>рФЕР-65</t>
        </is>
      </c>
      <c r="EO482" s="0" t="inlineStr"/>
      <c r="EQ482" s="0" t="n">
        <v>0</v>
      </c>
      <c r="ER482" s="0" t="n">
        <v>30822.63</v>
      </c>
      <c r="ES482" s="0" t="n">
        <v>27889.6</v>
      </c>
      <c r="ET482" s="0" t="n">
        <v>139.47</v>
      </c>
      <c r="EU482" s="0" t="n">
        <v>0</v>
      </c>
      <c r="EV482" s="0" t="n">
        <v>2793.56</v>
      </c>
      <c r="EW482" s="0" t="n">
        <v>308</v>
      </c>
      <c r="EX482" s="0" t="n">
        <v>0</v>
      </c>
      <c r="EY482" s="0" t="n">
        <v>0</v>
      </c>
      <c r="FQ482" s="0" t="n">
        <v>0</v>
      </c>
      <c r="FR482" s="0" t="n">
        <v>0</v>
      </c>
      <c r="FS482" s="0" t="n">
        <v>0</v>
      </c>
      <c r="FX482" s="0" t="n">
        <v>103</v>
      </c>
      <c r="FY482" s="0" t="n">
        <v>52</v>
      </c>
      <c r="GA482" s="0" t="inlineStr"/>
      <c r="GD482" s="0" t="n">
        <v>1</v>
      </c>
      <c r="GF482" s="0" t="n">
        <v>851624073</v>
      </c>
      <c r="GG482" s="0" t="n">
        <v>2</v>
      </c>
      <c r="GH482" s="0" t="n">
        <v>1</v>
      </c>
      <c r="GI482" s="0" t="n">
        <v>2</v>
      </c>
      <c r="GJ482" s="0" t="n">
        <v>0</v>
      </c>
      <c r="GK482" s="0" t="n">
        <v>0</v>
      </c>
      <c r="GL482" s="0">
        <f>ROUND(IF(AND(BH482=3,BI482=3,FS482&lt;&gt;0),P482,0),0)</f>
        <v/>
      </c>
      <c r="GM482" s="0">
        <f>ROUND(O482+X482+Y482,0)+GX482</f>
        <v/>
      </c>
      <c r="GN482" s="0">
        <f>IF(OR(BI482=0,BI482=1),GM482-GX482,0)</f>
        <v/>
      </c>
      <c r="GO482" s="0">
        <f>IF(BI482=2,GM482-GX482,0)</f>
        <v/>
      </c>
      <c r="GP482" s="0">
        <f>IF(BI482=4,GM482-GX482,0)</f>
        <v/>
      </c>
      <c r="GR482" s="0" t="n">
        <v>0</v>
      </c>
      <c r="GS482" s="0" t="n">
        <v>3</v>
      </c>
      <c r="GT482" s="0" t="n">
        <v>0</v>
      </c>
      <c r="GU482" s="0" t="inlineStr"/>
      <c r="GV482" s="0">
        <f>ROUND((GT482),2)</f>
        <v/>
      </c>
      <c r="GW482" s="0" t="n">
        <v>1</v>
      </c>
      <c r="GX482" s="0">
        <f>ROUND(HC482*I482,0)</f>
        <v/>
      </c>
      <c r="HA482" s="0" t="n">
        <v>0</v>
      </c>
      <c r="HB482" s="0" t="n">
        <v>0</v>
      </c>
      <c r="HC482" s="0">
        <f>GV482*GW482</f>
        <v/>
      </c>
      <c r="HE482" s="0" t="inlineStr"/>
      <c r="HF482" s="0" t="inlineStr"/>
      <c r="HM482" s="0" t="inlineStr"/>
      <c r="HN482" s="0" t="inlineStr">
        <is>
          <t>Пр/812-099.2-1</t>
        </is>
      </c>
      <c r="HO482" s="0" t="inlineStr">
        <is>
          <t>Пр/774-099.2</t>
        </is>
      </c>
      <c r="HP482" s="0" t="inlineStr">
        <is>
          <t>Внутренние санитарнотехнические работы: смена труб, санприборов, запорной арматуры и другое</t>
        </is>
      </c>
      <c r="HQ482" s="0" t="inlineStr">
        <is>
          <t>Внутренние санитарнотехнические работы: смена труб, санприборов, запорной арматуры и другое</t>
        </is>
      </c>
      <c r="HS482" s="0" t="n">
        <v>0</v>
      </c>
      <c r="IK482" s="0" t="n">
        <v>0</v>
      </c>
    </row>
    <row r="483">
      <c r="A483" s="0" t="n">
        <v>18</v>
      </c>
      <c r="B483" s="0" t="n">
        <v>0</v>
      </c>
      <c r="C483" s="0" t="n">
        <v>154</v>
      </c>
      <c r="E483" s="0" t="inlineStr">
        <is>
          <t>2,1</t>
        </is>
      </c>
      <c r="F483" s="0" t="inlineStr">
        <is>
          <t>509-9899</t>
        </is>
      </c>
      <c r="G483" s="0" t="inlineStr">
        <is>
          <t>Строительный мусор и масса возвратных материалов</t>
        </is>
      </c>
      <c r="H483" s="0" t="inlineStr">
        <is>
          <t>т</t>
        </is>
      </c>
      <c r="I483" s="0">
        <f>I482*J483</f>
        <v/>
      </c>
      <c r="J483" s="0" t="n">
        <v>1.8</v>
      </c>
      <c r="K483" s="0" t="n">
        <v>1.8</v>
      </c>
      <c r="O483" s="0">
        <f>ROUND(CP483,0)</f>
        <v/>
      </c>
      <c r="P483" s="0">
        <f>ROUND(CQ483*I483,0)</f>
        <v/>
      </c>
      <c r="Q483" s="0">
        <f>(ROUND((ROUND(((ET483)*I483),0)*BB483),0)+ROUND((ROUND(((AE483-(EU483))*I483),0)*BS483),0))</f>
        <v/>
      </c>
      <c r="R483" s="0">
        <f>(ROUND((ROUND(((EU483)*I483),0)*BS483),0)+ROUND((ROUND(((AE483-(EU483))*I483),0)*BS483),0))</f>
        <v/>
      </c>
      <c r="S483" s="0">
        <f>ROUND(CT483*I483,0)</f>
        <v/>
      </c>
      <c r="T483" s="0">
        <f>ROUND(CU483*I483,0)</f>
        <v/>
      </c>
      <c r="U483" s="0">
        <f>ROUND(CV483*I483,7)</f>
        <v/>
      </c>
      <c r="V483" s="0">
        <f>ROUND(CW483*I483,7)</f>
        <v/>
      </c>
      <c r="W483" s="0">
        <f>ROUND(CX483*I483,0)</f>
        <v/>
      </c>
      <c r="X483" s="0">
        <f>ROUND(CY483,0)</f>
        <v/>
      </c>
      <c r="Y483" s="0">
        <f>ROUND(CZ483,0)</f>
        <v/>
      </c>
      <c r="AA483" s="0" t="n">
        <v>78845955</v>
      </c>
      <c r="AB483" s="0">
        <f>ROUND((AC483+AD483+AF483),2)</f>
        <v/>
      </c>
      <c r="AC483" s="0">
        <f>ROUND((ES483),2)</f>
        <v/>
      </c>
      <c r="AD483" s="0">
        <f>ROUND((((ET483)-(EU483))+AE483),2)</f>
        <v/>
      </c>
      <c r="AE483" s="0">
        <f>ROUND((EU483),2)</f>
        <v/>
      </c>
      <c r="AF483" s="0">
        <f>ROUND((EV483),2)</f>
        <v/>
      </c>
      <c r="AG483" s="0">
        <f>ROUND((AP483),2)</f>
        <v/>
      </c>
      <c r="AH483" s="0">
        <f>(EW483)</f>
        <v/>
      </c>
      <c r="AI483" s="0">
        <f>(EX483)</f>
        <v/>
      </c>
      <c r="AJ483" s="0">
        <f>(AS483)</f>
        <v/>
      </c>
      <c r="AK483" s="0" t="n">
        <v>0</v>
      </c>
      <c r="AL483" s="0" t="n">
        <v>0</v>
      </c>
      <c r="AM483" s="0" t="n">
        <v>0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0</v>
      </c>
      <c r="AS483" s="0" t="n">
        <v>0</v>
      </c>
      <c r="AT483" s="0" t="n">
        <v>103</v>
      </c>
      <c r="AU483" s="0" t="n">
        <v>52</v>
      </c>
      <c r="AV483" s="0" t="n">
        <v>1</v>
      </c>
      <c r="AW483" s="0" t="n">
        <v>1</v>
      </c>
      <c r="AZ483" s="0" t="n">
        <v>1</v>
      </c>
      <c r="BA483" s="0" t="n">
        <v>1</v>
      </c>
      <c r="BB483" s="0" t="n">
        <v>1</v>
      </c>
      <c r="BC483" s="0" t="n">
        <v>1</v>
      </c>
      <c r="BD483" s="0" t="inlineStr"/>
      <c r="BE483" s="0" t="inlineStr"/>
      <c r="BF483" s="0" t="inlineStr"/>
      <c r="BG483" s="0" t="inlineStr"/>
      <c r="BH483" s="0" t="n">
        <v>3</v>
      </c>
      <c r="BI483" s="0" t="n">
        <v>1</v>
      </c>
      <c r="BJ483" s="0" t="inlineStr">
        <is>
          <t>ТССЦ Московской обл., 509-9899, приказ Минстроя России №675/пр от 28.02.2017 № 258/пр</t>
        </is>
      </c>
      <c r="BM483" s="0" t="n">
        <v>65007</v>
      </c>
      <c r="BN483" s="0" t="n">
        <v>0</v>
      </c>
      <c r="BO483" s="0" t="inlineStr"/>
      <c r="BP483" s="0" t="n">
        <v>0</v>
      </c>
      <c r="BQ483" s="0" t="n">
        <v>6</v>
      </c>
      <c r="BR483" s="0" t="n">
        <v>0</v>
      </c>
      <c r="BS483" s="0" t="n">
        <v>1</v>
      </c>
      <c r="BT483" s="0" t="n">
        <v>1</v>
      </c>
      <c r="BU483" s="0" t="n">
        <v>1</v>
      </c>
      <c r="BV483" s="0" t="n">
        <v>1</v>
      </c>
      <c r="BW483" s="0" t="n">
        <v>1</v>
      </c>
      <c r="BX483" s="0" t="n">
        <v>1</v>
      </c>
      <c r="BY483" s="0" t="inlineStr"/>
      <c r="BZ483" s="0" t="n">
        <v>103</v>
      </c>
      <c r="CA483" s="0" t="n">
        <v>52</v>
      </c>
      <c r="CB483" s="0" t="inlineStr"/>
      <c r="CE483" s="0" t="n">
        <v>12</v>
      </c>
      <c r="CF483" s="0" t="n">
        <v>0</v>
      </c>
      <c r="CG483" s="0" t="n">
        <v>0</v>
      </c>
      <c r="CM483" s="0" t="n">
        <v>0</v>
      </c>
      <c r="CN483" s="0" t="inlineStr"/>
      <c r="CO483" s="0" t="n">
        <v>0</v>
      </c>
      <c r="CP483" s="0">
        <f>(P483+Q483+S483)</f>
        <v/>
      </c>
      <c r="CQ483" s="0">
        <f>AC483*BC483</f>
        <v/>
      </c>
      <c r="CR483" s="0">
        <f>(ROUND((ROUND(((ET483)*1),0)*BB483),0)+ROUND((ROUND(((AE483-(EU483))*1),0)*BS483),0))</f>
        <v/>
      </c>
      <c r="CS483" s="0">
        <f>(ROUND((ROUND(((EU483)*1),0)*BS483),0)+ROUND((ROUND(((AE483-(EU483))*1),0)*BS483),0))</f>
        <v/>
      </c>
      <c r="CT483" s="0">
        <f>AF483*BA483</f>
        <v/>
      </c>
      <c r="CU483" s="0">
        <f>AG483</f>
        <v/>
      </c>
      <c r="CV483" s="0">
        <f>AH483</f>
        <v/>
      </c>
      <c r="CW483" s="0">
        <f>AI483</f>
        <v/>
      </c>
      <c r="CX483" s="0">
        <f>AJ483</f>
        <v/>
      </c>
      <c r="CY483" s="0">
        <f>(((S483+R483)*AT483)/100)</f>
        <v/>
      </c>
      <c r="CZ483" s="0">
        <f>(((S483+R483)*AU483)/100)</f>
        <v/>
      </c>
      <c r="DC483" s="0" t="inlineStr"/>
      <c r="DD483" s="0" t="inlineStr"/>
      <c r="DE483" s="0" t="inlineStr"/>
      <c r="DF483" s="0" t="inlineStr"/>
      <c r="DG483" s="0" t="inlineStr"/>
      <c r="DH483" s="0" t="inlineStr"/>
      <c r="DI483" s="0" t="inlineStr"/>
      <c r="DJ483" s="0" t="inlineStr"/>
      <c r="DK483" s="0" t="inlineStr"/>
      <c r="DL483" s="0" t="inlineStr"/>
      <c r="DM483" s="0" t="inlineStr"/>
      <c r="DN483" s="0" t="n">
        <v>0</v>
      </c>
      <c r="DO483" s="0" t="n">
        <v>0</v>
      </c>
      <c r="DP483" s="0" t="n">
        <v>1</v>
      </c>
      <c r="DQ483" s="0" t="n">
        <v>1</v>
      </c>
      <c r="DU483" s="0" t="n">
        <v>1009</v>
      </c>
      <c r="DV483" s="0" t="inlineStr">
        <is>
          <t>т</t>
        </is>
      </c>
      <c r="DW483" s="0" t="inlineStr">
        <is>
          <t>т</t>
        </is>
      </c>
      <c r="DX483" s="0" t="n">
        <v>1000</v>
      </c>
      <c r="DZ483" s="0" t="inlineStr"/>
      <c r="EA483" s="0" t="inlineStr"/>
      <c r="EB483" s="0" t="inlineStr"/>
      <c r="EC483" s="0" t="inlineStr"/>
      <c r="EE483" s="0" t="n">
        <v>78726000</v>
      </c>
      <c r="EF483" s="0" t="n">
        <v>6</v>
      </c>
      <c r="EG483" s="0" t="inlineStr">
        <is>
          <t>Ремонтно-строительные работы</t>
        </is>
      </c>
      <c r="EH483" s="0" t="n">
        <v>99</v>
      </c>
      <c r="EI483" s="0" t="inlineStr">
        <is>
          <t>Внутренние санитарно-технические работы</t>
        </is>
      </c>
      <c r="EJ483" s="0" t="n">
        <v>1</v>
      </c>
      <c r="EK483" s="0" t="n">
        <v>65007</v>
      </c>
      <c r="EL483" s="0" t="inlineStr">
        <is>
          <t>Внутренние санитарнотехнические работы: смена труб, санприборов, запорной арматуры и другое</t>
        </is>
      </c>
      <c r="EM483" s="0" t="inlineStr">
        <is>
          <t>рФЕР-65</t>
        </is>
      </c>
      <c r="EO483" s="0" t="inlineStr"/>
      <c r="EQ483" s="0" t="n">
        <v>0</v>
      </c>
      <c r="ER483" s="0" t="n">
        <v>0</v>
      </c>
      <c r="ES483" s="0" t="n">
        <v>0</v>
      </c>
      <c r="ET483" s="0" t="n">
        <v>0</v>
      </c>
      <c r="EU483" s="0" t="n">
        <v>0</v>
      </c>
      <c r="EV483" s="0" t="n">
        <v>0</v>
      </c>
      <c r="EW483" s="0" t="n">
        <v>0</v>
      </c>
      <c r="EX483" s="0" t="n">
        <v>0</v>
      </c>
      <c r="FQ483" s="0" t="n">
        <v>0</v>
      </c>
      <c r="FR483" s="0" t="n">
        <v>0</v>
      </c>
      <c r="FS483" s="0" t="n">
        <v>0</v>
      </c>
      <c r="FX483" s="0" t="n">
        <v>103</v>
      </c>
      <c r="FY483" s="0" t="n">
        <v>52</v>
      </c>
      <c r="GA483" s="0" t="inlineStr"/>
      <c r="GD483" s="0" t="n">
        <v>1</v>
      </c>
      <c r="GF483" s="0" t="n">
        <v>1839160745</v>
      </c>
      <c r="GG483" s="0" t="n">
        <v>2</v>
      </c>
      <c r="GH483" s="0" t="n">
        <v>1</v>
      </c>
      <c r="GI483" s="0" t="n">
        <v>-2</v>
      </c>
      <c r="GJ483" s="0" t="n">
        <v>0</v>
      </c>
      <c r="GK483" s="0" t="n">
        <v>0</v>
      </c>
      <c r="GL483" s="0">
        <f>ROUND(IF(AND(BH483=3,BI483=3,FS483&lt;&gt;0),P483,0),0)</f>
        <v/>
      </c>
      <c r="GM483" s="0">
        <f>ROUND(O483+X483+Y483,0)+GX483</f>
        <v/>
      </c>
      <c r="GN483" s="0">
        <f>IF(OR(BI483=0,BI483=1),GM483-GX483,0)</f>
        <v/>
      </c>
      <c r="GO483" s="0">
        <f>IF(BI483=2,GM483-GX483,0)</f>
        <v/>
      </c>
      <c r="GP483" s="0">
        <f>IF(BI483=4,GM483-GX483,0)</f>
        <v/>
      </c>
      <c r="GR483" s="0" t="n">
        <v>0</v>
      </c>
      <c r="GS483" s="0" t="n">
        <v>3</v>
      </c>
      <c r="GT483" s="0" t="n">
        <v>0</v>
      </c>
      <c r="GU483" s="0" t="inlineStr"/>
      <c r="GV483" s="0">
        <f>ROUND((GT483),2)</f>
        <v/>
      </c>
      <c r="GW483" s="0" t="n">
        <v>1</v>
      </c>
      <c r="GX483" s="0">
        <f>ROUND(HC483*I483,0)</f>
        <v/>
      </c>
      <c r="HA483" s="0" t="n">
        <v>0</v>
      </c>
      <c r="HB483" s="0" t="n">
        <v>0</v>
      </c>
      <c r="HC483" s="0">
        <f>GV483*GW483</f>
        <v/>
      </c>
      <c r="HE483" s="0" t="inlineStr"/>
      <c r="HF483" s="0" t="inlineStr"/>
      <c r="HM483" s="0" t="inlineStr"/>
      <c r="HN483" s="0" t="inlineStr">
        <is>
          <t>Пр/812-099.2-1</t>
        </is>
      </c>
      <c r="HO483" s="0" t="inlineStr">
        <is>
          <t>Пр/774-099.2</t>
        </is>
      </c>
      <c r="HP483" s="0" t="inlineStr">
        <is>
          <t>Внутренние санитарнотехнические работы: смена труб, санприборов, запорной арматуры и другое</t>
        </is>
      </c>
      <c r="HQ483" s="0" t="inlineStr">
        <is>
          <t>Внутренние санитарнотехнические работы: смена труб, санприборов, запорной арматуры и другое</t>
        </is>
      </c>
      <c r="HS483" s="0" t="n">
        <v>0</v>
      </c>
      <c r="IK483" s="0" t="n">
        <v>0</v>
      </c>
    </row>
    <row r="484">
      <c r="A484" s="0" t="n">
        <v>17</v>
      </c>
      <c r="B484" s="0" t="n">
        <v>0</v>
      </c>
      <c r="C484" s="0">
        <f>ROW(SmtRes!A160)</f>
        <v/>
      </c>
      <c r="D484" s="0">
        <f>ROW(EtalonRes!A156)</f>
        <v/>
      </c>
      <c r="E484" s="0" t="inlineStr">
        <is>
          <t>3</t>
        </is>
      </c>
      <c r="F484" s="0" t="inlineStr">
        <is>
          <t>16-07-005-1</t>
        </is>
      </c>
      <c r="G484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84" s="0" t="inlineStr">
        <is>
          <t>100 м трубопровода</t>
        </is>
      </c>
      <c r="I484" s="0">
        <f>ROUND(ROUND((2.5*6)/100,4),7)</f>
        <v/>
      </c>
      <c r="J484" s="0" t="n">
        <v>0</v>
      </c>
      <c r="K484" s="0">
        <f>ROUND(ROUND((2.5*6)/100,4),7)</f>
        <v/>
      </c>
      <c r="O484" s="0">
        <f>ROUND(CP484,0)</f>
        <v/>
      </c>
      <c r="P484" s="0">
        <f>ROUND(CQ484*I484,0)</f>
        <v/>
      </c>
      <c r="Q484" s="0">
        <f>(ROUND((ROUND(((ET484)*I484),0)*BB484),0)+ROUND((ROUND(((AE484-(EU484))*I484),0)*BS484),0))</f>
        <v/>
      </c>
      <c r="R484" s="0">
        <f>(ROUND((ROUND(((EU484)*I484),0)*BS484),0)+ROUND((ROUND(((AE484-(EU484))*I484),0)*BS484),0))</f>
        <v/>
      </c>
      <c r="S484" s="0">
        <f>ROUND(CT484*I484,0)</f>
        <v/>
      </c>
      <c r="T484" s="0">
        <f>ROUND(CU484*I484,0)</f>
        <v/>
      </c>
      <c r="U484" s="0">
        <f>ROUND(CV484*I484,7)</f>
        <v/>
      </c>
      <c r="V484" s="0">
        <f>ROUND(CW484*I484,7)</f>
        <v/>
      </c>
      <c r="W484" s="0">
        <f>ROUND(CX484*I484,0)</f>
        <v/>
      </c>
      <c r="X484" s="0">
        <f>ROUND(CY484,0)</f>
        <v/>
      </c>
      <c r="Y484" s="0">
        <f>ROUND(CZ484,0)</f>
        <v/>
      </c>
      <c r="AA484" s="0" t="n">
        <v>78845955</v>
      </c>
      <c r="AB484" s="0">
        <f>ROUND((AC484+AD484+AF484),2)</f>
        <v/>
      </c>
      <c r="AC484" s="0">
        <f>ROUND((ES484),2)</f>
        <v/>
      </c>
      <c r="AD484" s="0">
        <f>ROUND((((ET484)-(EU484))+AE484),2)</f>
        <v/>
      </c>
      <c r="AE484" s="0">
        <f>ROUND((EU484),2)</f>
        <v/>
      </c>
      <c r="AF484" s="0">
        <f>ROUND((EV484),2)</f>
        <v/>
      </c>
      <c r="AG484" s="0">
        <f>ROUND((AP484),2)</f>
        <v/>
      </c>
      <c r="AH484" s="0">
        <f>(EW484)</f>
        <v/>
      </c>
      <c r="AI484" s="0">
        <f>(EX484)</f>
        <v/>
      </c>
      <c r="AJ484" s="0">
        <f>(AS484)</f>
        <v/>
      </c>
      <c r="AK484" s="0" t="n">
        <v>107.11</v>
      </c>
      <c r="AL484" s="0" t="n">
        <v>4.28</v>
      </c>
      <c r="AM484" s="0" t="n">
        <v>44.51</v>
      </c>
      <c r="AN484" s="0" t="n">
        <v>0</v>
      </c>
      <c r="AO484" s="0" t="n">
        <v>58.32</v>
      </c>
      <c r="AP484" s="0" t="n">
        <v>0</v>
      </c>
      <c r="AQ484" s="0" t="n">
        <v>5.01</v>
      </c>
      <c r="AR484" s="0" t="n">
        <v>0</v>
      </c>
      <c r="AS484" s="0" t="n">
        <v>0</v>
      </c>
      <c r="AT484" s="0" t="n">
        <v>121</v>
      </c>
      <c r="AU484" s="0" t="n">
        <v>72</v>
      </c>
      <c r="AV484" s="0" t="n">
        <v>1</v>
      </c>
      <c r="AW484" s="0" t="n">
        <v>1</v>
      </c>
      <c r="AZ484" s="0" t="n">
        <v>1</v>
      </c>
      <c r="BA484" s="0" t="n">
        <v>52.25</v>
      </c>
      <c r="BB484" s="0" t="n">
        <v>5.97</v>
      </c>
      <c r="BC484" s="0" t="n">
        <v>11.38</v>
      </c>
      <c r="BD484" s="0" t="inlineStr"/>
      <c r="BE484" s="0" t="inlineStr"/>
      <c r="BF484" s="0" t="inlineStr"/>
      <c r="BG484" s="0" t="inlineStr"/>
      <c r="BH484" s="0" t="n">
        <v>0</v>
      </c>
      <c r="BI484" s="0" t="n">
        <v>1</v>
      </c>
      <c r="BJ484" s="0" t="inlineStr">
        <is>
          <t>ТЕР Московской обл., 16-07-005-1, приказ Минстроя России №675/пр от 28.02.2017 № 260/пр</t>
        </is>
      </c>
      <c r="BM484" s="0" t="n">
        <v>16001</v>
      </c>
      <c r="BN484" s="0" t="n">
        <v>0</v>
      </c>
      <c r="BO484" s="0" t="inlineStr">
        <is>
          <t>16-07-005-1</t>
        </is>
      </c>
      <c r="BP484" s="0" t="n">
        <v>1</v>
      </c>
      <c r="BQ484" s="0" t="n">
        <v>2</v>
      </c>
      <c r="BR484" s="0" t="n">
        <v>0</v>
      </c>
      <c r="BS484" s="0" t="n">
        <v>52.25</v>
      </c>
      <c r="BT484" s="0" t="n">
        <v>1</v>
      </c>
      <c r="BU484" s="0" t="n">
        <v>1</v>
      </c>
      <c r="BV484" s="0" t="n">
        <v>1</v>
      </c>
      <c r="BW484" s="0" t="n">
        <v>1</v>
      </c>
      <c r="BX484" s="0" t="n">
        <v>1</v>
      </c>
      <c r="BY484" s="0" t="inlineStr"/>
      <c r="BZ484" s="0" t="n">
        <v>121</v>
      </c>
      <c r="CA484" s="0" t="n">
        <v>72</v>
      </c>
      <c r="CB484" s="0" t="inlineStr"/>
      <c r="CE484" s="0" t="n">
        <v>12</v>
      </c>
      <c r="CF484" s="0" t="n">
        <v>0</v>
      </c>
      <c r="CG484" s="0" t="n">
        <v>0</v>
      </c>
      <c r="CM484" s="0" t="n">
        <v>0</v>
      </c>
      <c r="CN484" s="0" t="inlineStr"/>
      <c r="CO484" s="0" t="n">
        <v>0</v>
      </c>
      <c r="CP484" s="0">
        <f>(P484+Q484+S484)</f>
        <v/>
      </c>
      <c r="CQ484" s="0">
        <f>AC484*BC484</f>
        <v/>
      </c>
      <c r="CR484" s="0">
        <f>(ROUND((ROUND(((ET484)*1),0)*BB484),0)+ROUND((ROUND(((AE484-(EU484))*1),0)*BS484),0))</f>
        <v/>
      </c>
      <c r="CS484" s="0">
        <f>(ROUND((ROUND(((EU484)*1),0)*BS484),0)+ROUND((ROUND(((AE484-(EU484))*1),0)*BS484),0))</f>
        <v/>
      </c>
      <c r="CT484" s="0">
        <f>AF484*BA484</f>
        <v/>
      </c>
      <c r="CU484" s="0">
        <f>AG484</f>
        <v/>
      </c>
      <c r="CV484" s="0">
        <f>AH484</f>
        <v/>
      </c>
      <c r="CW484" s="0">
        <f>AI484</f>
        <v/>
      </c>
      <c r="CX484" s="0">
        <f>AJ484</f>
        <v/>
      </c>
      <c r="CY484" s="0">
        <f>(((S484+R484)*AT484)/100)</f>
        <v/>
      </c>
      <c r="CZ484" s="0">
        <f>(((S484+R484)*AU484)/100)</f>
        <v/>
      </c>
      <c r="DC484" s="0" t="inlineStr"/>
      <c r="DD484" s="0" t="inlineStr"/>
      <c r="DE484" s="0" t="inlineStr"/>
      <c r="DF484" s="0" t="inlineStr"/>
      <c r="DG484" s="0" t="inlineStr"/>
      <c r="DH484" s="0" t="inlineStr"/>
      <c r="DI484" s="0" t="inlineStr"/>
      <c r="DJ484" s="0" t="inlineStr"/>
      <c r="DK484" s="0" t="inlineStr"/>
      <c r="DL484" s="0" t="inlineStr"/>
      <c r="DM484" s="0" t="inlineStr"/>
      <c r="DN484" s="0" t="n">
        <v>0</v>
      </c>
      <c r="DO484" s="0" t="n">
        <v>0</v>
      </c>
      <c r="DP484" s="0" t="n">
        <v>1</v>
      </c>
      <c r="DQ484" s="0" t="n">
        <v>1</v>
      </c>
      <c r="DU484" s="0" t="n">
        <v>1013</v>
      </c>
      <c r="DV484" s="0" t="inlineStr">
        <is>
          <t>100 м трубопровода</t>
        </is>
      </c>
      <c r="DW484" s="0" t="inlineStr">
        <is>
          <t>100 м трубопровода</t>
        </is>
      </c>
      <c r="DX484" s="0" t="n">
        <v>1</v>
      </c>
      <c r="DZ484" s="0" t="inlineStr"/>
      <c r="EA484" s="0" t="inlineStr"/>
      <c r="EB484" s="0" t="inlineStr"/>
      <c r="EC484" s="0" t="inlineStr"/>
      <c r="EE484" s="0" t="n">
        <v>78725882</v>
      </c>
      <c r="EF484" s="0" t="n">
        <v>2</v>
      </c>
      <c r="EG484" s="0" t="inlineStr">
        <is>
          <t>Общестроительные работы</t>
        </is>
      </c>
      <c r="EH484" s="0" t="n">
        <v>16</v>
      </c>
      <c r="EI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84" s="0" t="n">
        <v>1</v>
      </c>
      <c r="EK484" s="0" t="n">
        <v>16001</v>
      </c>
      <c r="EL484" s="0" t="inlineStr">
        <is>
          <t>Трубопроводы внутренние</t>
        </is>
      </c>
      <c r="EM484" s="0" t="inlineStr">
        <is>
          <t>ФЕР-16</t>
        </is>
      </c>
      <c r="EO484" s="0" t="inlineStr"/>
      <c r="EQ484" s="0" t="n">
        <v>0</v>
      </c>
      <c r="ER484" s="0" t="n">
        <v>107.11</v>
      </c>
      <c r="ES484" s="0" t="n">
        <v>4.28</v>
      </c>
      <c r="ET484" s="0" t="n">
        <v>44.51</v>
      </c>
      <c r="EU484" s="0" t="n">
        <v>0</v>
      </c>
      <c r="EV484" s="0" t="n">
        <v>58.32</v>
      </c>
      <c r="EW484" s="0" t="n">
        <v>5.01</v>
      </c>
      <c r="EX484" s="0" t="n">
        <v>0</v>
      </c>
      <c r="EY484" s="0" t="n">
        <v>0</v>
      </c>
      <c r="FQ484" s="0" t="n">
        <v>0</v>
      </c>
      <c r="FR484" s="0" t="n">
        <v>0</v>
      </c>
      <c r="FS484" s="0" t="n">
        <v>0</v>
      </c>
      <c r="FX484" s="0" t="n">
        <v>121</v>
      </c>
      <c r="FY484" s="0" t="n">
        <v>72</v>
      </c>
      <c r="GA484" s="0" t="inlineStr"/>
      <c r="GD484" s="0" t="n">
        <v>1</v>
      </c>
      <c r="GF484" s="0" t="n">
        <v>635989612</v>
      </c>
      <c r="GG484" s="0" t="n">
        <v>2</v>
      </c>
      <c r="GH484" s="0" t="n">
        <v>1</v>
      </c>
      <c r="GI484" s="0" t="n">
        <v>2</v>
      </c>
      <c r="GJ484" s="0" t="n">
        <v>0</v>
      </c>
      <c r="GK484" s="0" t="n">
        <v>0</v>
      </c>
      <c r="GL484" s="0">
        <f>ROUND(IF(AND(BH484=3,BI484=3,FS484&lt;&gt;0),P484,0),0)</f>
        <v/>
      </c>
      <c r="GM484" s="0">
        <f>ROUND(O484+X484+Y484,0)+GX484</f>
        <v/>
      </c>
      <c r="GN484" s="0">
        <f>IF(OR(BI484=0,BI484=1),GM484-GX484,0)</f>
        <v/>
      </c>
      <c r="GO484" s="0">
        <f>IF(BI484=2,GM484-GX484,0)</f>
        <v/>
      </c>
      <c r="GP484" s="0">
        <f>IF(BI484=4,GM484-GX484,0)</f>
        <v/>
      </c>
      <c r="GR484" s="0" t="n">
        <v>0</v>
      </c>
      <c r="GS484" s="0" t="n">
        <v>3</v>
      </c>
      <c r="GT484" s="0" t="n">
        <v>0</v>
      </c>
      <c r="GU484" s="0" t="inlineStr"/>
      <c r="GV484" s="0">
        <f>ROUND((GT484),2)</f>
        <v/>
      </c>
      <c r="GW484" s="0" t="n">
        <v>1</v>
      </c>
      <c r="GX484" s="0">
        <f>ROUND(HC484*I484,0)</f>
        <v/>
      </c>
      <c r="HA484" s="0" t="n">
        <v>0</v>
      </c>
      <c r="HB484" s="0" t="n">
        <v>0</v>
      </c>
      <c r="HC484" s="0">
        <f>GV484*GW484</f>
        <v/>
      </c>
      <c r="HE484" s="0" t="inlineStr"/>
      <c r="HF484" s="0" t="inlineStr"/>
      <c r="HM484" s="0" t="inlineStr"/>
      <c r="HN484" s="0" t="inlineStr">
        <is>
          <t>Пр/812-016.0-1</t>
        </is>
      </c>
      <c r="HO484" s="0" t="inlineStr">
        <is>
          <t>Пр/774-016.0</t>
        </is>
      </c>
      <c r="HP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8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84" s="0" t="n">
        <v>0</v>
      </c>
      <c r="IK484" s="0" t="n">
        <v>0</v>
      </c>
    </row>
    <row r="486">
      <c r="A486" s="358" t="n">
        <v>51</v>
      </c>
      <c r="B486" s="358">
        <f>B476</f>
        <v/>
      </c>
      <c r="C486" s="358">
        <f>A476</f>
        <v/>
      </c>
      <c r="D486" s="358">
        <f>ROW(A476)</f>
        <v/>
      </c>
      <c r="E486" s="358" t="n"/>
      <c r="F486" s="358">
        <f>IF(F476&lt;&gt;"",F476,"")</f>
        <v/>
      </c>
      <c r="G486" s="358">
        <f>IF(G476&lt;&gt;"",G476,"")</f>
        <v/>
      </c>
      <c r="H486" s="358" t="n">
        <v>0</v>
      </c>
      <c r="I486" s="358" t="n"/>
      <c r="J486" s="358" t="n"/>
      <c r="K486" s="358" t="n"/>
      <c r="L486" s="358" t="n"/>
      <c r="M486" s="358" t="n"/>
      <c r="N486" s="358" t="n"/>
      <c r="O486" s="358" t="n">
        <v>0</v>
      </c>
      <c r="P486" s="358" t="n">
        <v>0</v>
      </c>
      <c r="Q486" s="358" t="n">
        <v>0</v>
      </c>
      <c r="R486" s="358" t="n">
        <v>0</v>
      </c>
      <c r="S486" s="358" t="n">
        <v>0</v>
      </c>
      <c r="T486" s="358" t="n">
        <v>0</v>
      </c>
      <c r="U486" s="358" t="n">
        <v>0</v>
      </c>
      <c r="V486" s="358" t="n">
        <v>0</v>
      </c>
      <c r="W486" s="358" t="n">
        <v>0</v>
      </c>
      <c r="X486" s="358" t="n">
        <v>0</v>
      </c>
      <c r="Y486" s="358" t="n">
        <v>0</v>
      </c>
      <c r="Z486" s="358" t="n"/>
      <c r="AA486" s="358" t="n"/>
      <c r="AB486" s="358" t="n"/>
      <c r="AC486" s="358" t="n"/>
      <c r="AD486" s="358" t="n"/>
      <c r="AE486" s="358" t="n"/>
      <c r="AF486" s="358" t="n"/>
      <c r="AG486" s="358" t="n"/>
      <c r="AH486" s="358" t="n"/>
      <c r="AI486" s="358" t="n"/>
      <c r="AJ486" s="358" t="n"/>
      <c r="AK486" s="358" t="n"/>
      <c r="AL486" s="358" t="n"/>
      <c r="AM486" s="358" t="n"/>
      <c r="AN486" s="358" t="n"/>
      <c r="AO486" s="358">
        <f>ROUND(BX486,0)</f>
        <v/>
      </c>
      <c r="AP486" s="358">
        <f>ROUND(BY486,0)</f>
        <v/>
      </c>
      <c r="AQ486" s="358">
        <f>ROUND(BZ486,0)</f>
        <v/>
      </c>
      <c r="AR486" s="358">
        <f>ROUND(CA486,0)</f>
        <v/>
      </c>
      <c r="AS486" s="358">
        <f>ROUND(CB486,0)</f>
        <v/>
      </c>
      <c r="AT486" s="358">
        <f>ROUND(CC486,0)</f>
        <v/>
      </c>
      <c r="AU486" s="358">
        <f>ROUND(CD486,0)</f>
        <v/>
      </c>
      <c r="AV486" s="358">
        <f>ROUND(CE486,0)</f>
        <v/>
      </c>
      <c r="AW486" s="358">
        <f>ROUND(CF486,0)</f>
        <v/>
      </c>
      <c r="AX486" s="358">
        <f>ROUND(CG486,0)</f>
        <v/>
      </c>
      <c r="AY486" s="358">
        <f>ROUND(CH486,0)</f>
        <v/>
      </c>
      <c r="AZ486" s="358">
        <f>ROUND(CI486,0)</f>
        <v/>
      </c>
      <c r="BA486" s="358">
        <f>ROUND(CJ486,0)</f>
        <v/>
      </c>
      <c r="BB486" s="358">
        <f>ROUND(CK486,0)</f>
        <v/>
      </c>
      <c r="BC486" s="358">
        <f>ROUND(CL486,0)</f>
        <v/>
      </c>
      <c r="BD486" s="358">
        <f>ROUND(CM486,0)</f>
        <v/>
      </c>
      <c r="BE486" s="358" t="n"/>
      <c r="BF486" s="358" t="n"/>
      <c r="BG486" s="358" t="n"/>
      <c r="BH486" s="358" t="n"/>
      <c r="BI486" s="358" t="n"/>
      <c r="BJ486" s="358" t="n"/>
      <c r="BK486" s="358" t="n"/>
      <c r="BL486" s="358" t="n"/>
      <c r="BM486" s="358" t="n"/>
      <c r="BN486" s="358" t="n"/>
      <c r="BO486" s="358" t="n"/>
      <c r="BP486" s="358" t="n"/>
      <c r="BQ486" s="358" t="n"/>
      <c r="BR486" s="358" t="n"/>
      <c r="BS486" s="358" t="n"/>
      <c r="BT486" s="358" t="n"/>
      <c r="BU486" s="358" t="n"/>
      <c r="BV486" s="358" t="n"/>
      <c r="BW486" s="358" t="n"/>
      <c r="BX486" s="358" t="n"/>
      <c r="BY486" s="358" t="n"/>
      <c r="BZ486" s="358" t="n"/>
      <c r="CA486" s="358" t="n"/>
      <c r="CB486" s="358" t="n"/>
      <c r="CC486" s="358" t="n"/>
      <c r="CD486" s="358" t="n"/>
      <c r="CE486" s="358" t="n"/>
      <c r="CF486" s="358" t="n"/>
      <c r="CG486" s="358" t="n"/>
      <c r="CH486" s="358" t="n"/>
      <c r="CI486" s="358" t="n"/>
      <c r="CJ486" s="358" t="n"/>
      <c r="CK486" s="358" t="n"/>
      <c r="CL486" s="358" t="n"/>
      <c r="CM486" s="358" t="n"/>
      <c r="CN486" s="358" t="n"/>
      <c r="CO486" s="358" t="n"/>
      <c r="CP486" s="358" t="n"/>
      <c r="CQ486" s="358" t="n"/>
      <c r="CR486" s="358" t="n"/>
      <c r="CS486" s="358" t="n"/>
      <c r="CT486" s="358" t="n"/>
      <c r="CU486" s="358" t="n"/>
      <c r="CV486" s="358" t="n"/>
      <c r="CW486" s="358" t="n"/>
      <c r="CX486" s="358" t="n"/>
      <c r="CY486" s="358" t="n"/>
      <c r="CZ486" s="358" t="n"/>
      <c r="DA486" s="358" t="n"/>
      <c r="DB486" s="358" t="n"/>
      <c r="DC486" s="358" t="n"/>
      <c r="DD486" s="358" t="n"/>
      <c r="DE486" s="358" t="n"/>
      <c r="DF486" s="358" t="n"/>
      <c r="DG486" s="359" t="n"/>
      <c r="DH486" s="359" t="n"/>
      <c r="DI486" s="359" t="n"/>
      <c r="DJ486" s="359" t="n"/>
      <c r="DK486" s="359" t="n"/>
      <c r="DL486" s="359" t="n"/>
      <c r="DM486" s="359" t="n"/>
      <c r="DN486" s="359" t="n"/>
      <c r="DO486" s="359" t="n"/>
      <c r="DP486" s="359" t="n"/>
      <c r="DQ486" s="359" t="n"/>
      <c r="DR486" s="359" t="n"/>
      <c r="DS486" s="359" t="n"/>
      <c r="DT486" s="359" t="n"/>
      <c r="DU486" s="359" t="n"/>
      <c r="DV486" s="359" t="n"/>
      <c r="DW486" s="359" t="n"/>
      <c r="DX486" s="359" t="n"/>
      <c r="DY486" s="359" t="n"/>
      <c r="DZ486" s="359" t="n"/>
      <c r="EA486" s="359" t="n"/>
      <c r="EB486" s="359" t="n"/>
      <c r="EC486" s="359" t="n"/>
      <c r="ED486" s="359" t="n"/>
      <c r="EE486" s="359" t="n"/>
      <c r="EF486" s="359" t="n"/>
      <c r="EG486" s="359" t="n"/>
      <c r="EH486" s="359" t="n"/>
      <c r="EI486" s="359" t="n"/>
      <c r="EJ486" s="359" t="n"/>
      <c r="EK486" s="359" t="n"/>
      <c r="EL486" s="359" t="n"/>
      <c r="EM486" s="359" t="n"/>
      <c r="EN486" s="359" t="n"/>
      <c r="EO486" s="359" t="n"/>
      <c r="EP486" s="359" t="n"/>
      <c r="EQ486" s="359" t="n"/>
      <c r="ER486" s="359" t="n"/>
      <c r="ES486" s="359" t="n"/>
      <c r="ET486" s="359" t="n"/>
      <c r="EU486" s="359" t="n"/>
      <c r="EV486" s="359" t="n"/>
      <c r="EW486" s="359" t="n"/>
      <c r="EX486" s="359" t="n"/>
      <c r="EY486" s="359" t="n"/>
      <c r="EZ486" s="359" t="n"/>
      <c r="FA486" s="359" t="n"/>
      <c r="FB486" s="359" t="n"/>
      <c r="FC486" s="359" t="n"/>
      <c r="FD486" s="359" t="n"/>
      <c r="FE486" s="359" t="n"/>
      <c r="FF486" s="359" t="n"/>
      <c r="FG486" s="359" t="n"/>
      <c r="FH486" s="359" t="n"/>
      <c r="FI486" s="359" t="n"/>
      <c r="FJ486" s="359" t="n"/>
      <c r="FK486" s="359" t="n"/>
      <c r="FL486" s="359" t="n"/>
      <c r="FM486" s="359" t="n"/>
      <c r="FN486" s="359" t="n"/>
      <c r="FO486" s="359" t="n"/>
      <c r="FP486" s="359" t="n"/>
      <c r="FQ486" s="359" t="n"/>
      <c r="FR486" s="359" t="n"/>
      <c r="FS486" s="359" t="n"/>
      <c r="FT486" s="359" t="n"/>
      <c r="FU486" s="359" t="n"/>
      <c r="FV486" s="359" t="n"/>
      <c r="FW486" s="359" t="n"/>
      <c r="FX486" s="359" t="n"/>
      <c r="FY486" s="359" t="n"/>
      <c r="FZ486" s="359" t="n"/>
      <c r="GA486" s="359" t="n"/>
      <c r="GB486" s="359" t="n"/>
      <c r="GC486" s="359" t="n"/>
      <c r="GD486" s="359" t="n"/>
      <c r="GE486" s="359" t="n"/>
      <c r="GF486" s="359" t="n"/>
      <c r="GG486" s="359" t="n"/>
      <c r="GH486" s="359" t="n"/>
      <c r="GI486" s="359" t="n"/>
      <c r="GJ486" s="359" t="n"/>
      <c r="GK486" s="359" t="n"/>
      <c r="GL486" s="359" t="n"/>
      <c r="GM486" s="359" t="n"/>
      <c r="GN486" s="359" t="n"/>
      <c r="GO486" s="359" t="n"/>
      <c r="GP486" s="359" t="n"/>
      <c r="GQ486" s="359" t="n"/>
      <c r="GR486" s="359" t="n"/>
      <c r="GS486" s="359" t="n"/>
      <c r="GT486" s="359" t="n"/>
      <c r="GU486" s="359" t="n"/>
      <c r="GV486" s="359" t="n"/>
      <c r="GW486" s="359" t="n"/>
      <c r="GX486" s="359" t="n">
        <v>0</v>
      </c>
    </row>
    <row r="488">
      <c r="A488" s="360" t="n">
        <v>50</v>
      </c>
      <c r="B488" s="360" t="n">
        <v>0</v>
      </c>
      <c r="C488" s="360" t="n">
        <v>0</v>
      </c>
      <c r="D488" s="360" t="n">
        <v>1</v>
      </c>
      <c r="E488" s="360" t="n">
        <v>201</v>
      </c>
      <c r="F488" s="360">
        <f>ROUND(Source!O486,O488)</f>
        <v/>
      </c>
      <c r="G488" s="360" t="inlineStr">
        <is>
          <t>ПЗ</t>
        </is>
      </c>
      <c r="H488" s="360" t="inlineStr">
        <is>
          <t>Прямые затраты</t>
        </is>
      </c>
      <c r="I488" s="360" t="n"/>
      <c r="J488" s="360" t="n"/>
      <c r="K488" s="360" t="n">
        <v>201</v>
      </c>
      <c r="L488" s="360" t="n">
        <v>1</v>
      </c>
      <c r="M488" s="360" t="n">
        <v>3</v>
      </c>
      <c r="N488" s="360" t="inlineStr"/>
      <c r="O488" s="360" t="n">
        <v>0</v>
      </c>
      <c r="P488" s="360" t="n"/>
      <c r="Q488" s="360" t="n"/>
      <c r="R488" s="360" t="n"/>
      <c r="S488" s="360" t="n"/>
      <c r="T488" s="360" t="n"/>
      <c r="U488" s="360" t="n"/>
      <c r="V488" s="360" t="n"/>
      <c r="W488" s="360" t="n">
        <v>0</v>
      </c>
      <c r="X488" s="360" t="n">
        <v>1</v>
      </c>
      <c r="Y488" s="360" t="n">
        <v>0</v>
      </c>
      <c r="Z488" s="360" t="n"/>
      <c r="AA488" s="360" t="n"/>
      <c r="AB488" s="360" t="n"/>
    </row>
    <row r="489">
      <c r="A489" s="360" t="n">
        <v>50</v>
      </c>
      <c r="B489" s="360" t="n">
        <v>0</v>
      </c>
      <c r="C489" s="360" t="n">
        <v>0</v>
      </c>
      <c r="D489" s="360" t="n">
        <v>1</v>
      </c>
      <c r="E489" s="360" t="n">
        <v>202</v>
      </c>
      <c r="F489" s="360">
        <f>ROUND(Source!P486,O489)</f>
        <v/>
      </c>
      <c r="G489" s="360" t="inlineStr">
        <is>
          <t>СтМатОб</t>
        </is>
      </c>
      <c r="H489" s="360" t="inlineStr">
        <is>
          <t>Стоимость материальных ресурсов (всего)</t>
        </is>
      </c>
      <c r="I489" s="360" t="n"/>
      <c r="J489" s="360" t="n"/>
      <c r="K489" s="360" t="n">
        <v>202</v>
      </c>
      <c r="L489" s="360" t="n">
        <v>2</v>
      </c>
      <c r="M489" s="360" t="n">
        <v>3</v>
      </c>
      <c r="N489" s="360" t="inlineStr"/>
      <c r="O489" s="360" t="n">
        <v>0</v>
      </c>
      <c r="P489" s="360" t="n"/>
      <c r="Q489" s="360" t="n"/>
      <c r="R489" s="360" t="n"/>
      <c r="S489" s="360" t="n"/>
      <c r="T489" s="360" t="n"/>
      <c r="U489" s="360" t="n"/>
      <c r="V489" s="360" t="n"/>
      <c r="W489" s="360" t="n">
        <v>0</v>
      </c>
      <c r="X489" s="360" t="n">
        <v>1</v>
      </c>
      <c r="Y489" s="360" t="n">
        <v>0</v>
      </c>
      <c r="Z489" s="360" t="n"/>
      <c r="AA489" s="360" t="n"/>
      <c r="AB489" s="360" t="n"/>
    </row>
    <row r="490">
      <c r="A490" s="360" t="n">
        <v>50</v>
      </c>
      <c r="B490" s="360" t="n">
        <v>0</v>
      </c>
      <c r="C490" s="360" t="n">
        <v>0</v>
      </c>
      <c r="D490" s="360" t="n">
        <v>1</v>
      </c>
      <c r="E490" s="360" t="n">
        <v>222</v>
      </c>
      <c r="F490" s="360">
        <f>ROUND(Source!AO486,O490)</f>
        <v/>
      </c>
      <c r="G490" s="360" t="inlineStr">
        <is>
          <t>СтМатОбЗак</t>
        </is>
      </c>
      <c r="H490" s="360" t="inlineStr">
        <is>
          <t>Стоимость материалов и оборудования заказчика</t>
        </is>
      </c>
      <c r="I490" s="360" t="n"/>
      <c r="J490" s="360" t="n"/>
      <c r="K490" s="360" t="n">
        <v>222</v>
      </c>
      <c r="L490" s="360" t="n">
        <v>3</v>
      </c>
      <c r="M490" s="360" t="n">
        <v>3</v>
      </c>
      <c r="N490" s="360" t="inlineStr"/>
      <c r="O490" s="360" t="n">
        <v>0</v>
      </c>
      <c r="P490" s="360" t="n"/>
      <c r="Q490" s="360" t="n"/>
      <c r="R490" s="360" t="n"/>
      <c r="S490" s="360" t="n"/>
      <c r="T490" s="360" t="n"/>
      <c r="U490" s="360" t="n"/>
      <c r="V490" s="360" t="n"/>
      <c r="W490" s="360" t="n">
        <v>0</v>
      </c>
      <c r="X490" s="360" t="n">
        <v>1</v>
      </c>
      <c r="Y490" s="360" t="n">
        <v>0</v>
      </c>
      <c r="Z490" s="360" t="n"/>
      <c r="AA490" s="360" t="n"/>
      <c r="AB490" s="360" t="n"/>
    </row>
    <row r="491">
      <c r="A491" s="360" t="n">
        <v>50</v>
      </c>
      <c r="B491" s="360" t="n">
        <v>0</v>
      </c>
      <c r="C491" s="360" t="n">
        <v>0</v>
      </c>
      <c r="D491" s="360" t="n">
        <v>1</v>
      </c>
      <c r="E491" s="360" t="n">
        <v>225</v>
      </c>
      <c r="F491" s="360">
        <f>ROUND(Source!AV486,O491)</f>
        <v/>
      </c>
      <c r="G491" s="360" t="inlineStr">
        <is>
          <t>СтМатОбПод</t>
        </is>
      </c>
      <c r="H491" s="360" t="inlineStr">
        <is>
          <t>Стоимость материалов и оборудования подрядчика</t>
        </is>
      </c>
      <c r="I491" s="360" t="n"/>
      <c r="J491" s="360" t="n"/>
      <c r="K491" s="360" t="n">
        <v>225</v>
      </c>
      <c r="L491" s="360" t="n">
        <v>4</v>
      </c>
      <c r="M491" s="360" t="n">
        <v>3</v>
      </c>
      <c r="N491" s="360" t="inlineStr"/>
      <c r="O491" s="360" t="n">
        <v>0</v>
      </c>
      <c r="P491" s="360" t="n"/>
      <c r="Q491" s="360" t="n"/>
      <c r="R491" s="360" t="n"/>
      <c r="S491" s="360" t="n"/>
      <c r="T491" s="360" t="n"/>
      <c r="U491" s="360" t="n"/>
      <c r="V491" s="360" t="n"/>
      <c r="W491" s="360" t="n">
        <v>0</v>
      </c>
      <c r="X491" s="360" t="n">
        <v>1</v>
      </c>
      <c r="Y491" s="360" t="n">
        <v>0</v>
      </c>
      <c r="Z491" s="360" t="n"/>
      <c r="AA491" s="360" t="n"/>
      <c r="AB491" s="360" t="n"/>
    </row>
    <row r="492">
      <c r="A492" s="360" t="n">
        <v>50</v>
      </c>
      <c r="B492" s="360" t="n">
        <v>0</v>
      </c>
      <c r="C492" s="360" t="n">
        <v>0</v>
      </c>
      <c r="D492" s="360" t="n">
        <v>1</v>
      </c>
      <c r="E492" s="360" t="n">
        <v>226</v>
      </c>
      <c r="F492" s="360">
        <f>ROUND(Source!AW486,O492)</f>
        <v/>
      </c>
      <c r="G492" s="360" t="inlineStr">
        <is>
          <t>СтМат</t>
        </is>
      </c>
      <c r="H492" s="360" t="inlineStr">
        <is>
          <t>Стоимость материалов (всего)</t>
        </is>
      </c>
      <c r="I492" s="360" t="n"/>
      <c r="J492" s="360" t="n"/>
      <c r="K492" s="360" t="n">
        <v>226</v>
      </c>
      <c r="L492" s="360" t="n">
        <v>5</v>
      </c>
      <c r="M492" s="360" t="n">
        <v>3</v>
      </c>
      <c r="N492" s="360" t="inlineStr"/>
      <c r="O492" s="360" t="n">
        <v>0</v>
      </c>
      <c r="P492" s="360" t="n"/>
      <c r="Q492" s="360" t="n"/>
      <c r="R492" s="360" t="n"/>
      <c r="S492" s="360" t="n"/>
      <c r="T492" s="360" t="n"/>
      <c r="U492" s="360" t="n"/>
      <c r="V492" s="360" t="n"/>
      <c r="W492" s="360" t="n">
        <v>0</v>
      </c>
      <c r="X492" s="360" t="n">
        <v>1</v>
      </c>
      <c r="Y492" s="360" t="n">
        <v>0</v>
      </c>
      <c r="Z492" s="360" t="n"/>
      <c r="AA492" s="360" t="n"/>
      <c r="AB492" s="360" t="n"/>
    </row>
    <row r="493">
      <c r="A493" s="360" t="n">
        <v>50</v>
      </c>
      <c r="B493" s="360" t="n">
        <v>0</v>
      </c>
      <c r="C493" s="360" t="n">
        <v>0</v>
      </c>
      <c r="D493" s="360" t="n">
        <v>1</v>
      </c>
      <c r="E493" s="360" t="n">
        <v>227</v>
      </c>
      <c r="F493" s="360">
        <f>ROUND(Source!AX486,O493)</f>
        <v/>
      </c>
      <c r="G493" s="360" t="inlineStr">
        <is>
          <t>СтМатЗак</t>
        </is>
      </c>
      <c r="H493" s="360" t="inlineStr">
        <is>
          <t>Стоимость материалов заказчика</t>
        </is>
      </c>
      <c r="I493" s="360" t="n"/>
      <c r="J493" s="360" t="n"/>
      <c r="K493" s="360" t="n">
        <v>227</v>
      </c>
      <c r="L493" s="360" t="n">
        <v>6</v>
      </c>
      <c r="M493" s="360" t="n">
        <v>3</v>
      </c>
      <c r="N493" s="360" t="inlineStr"/>
      <c r="O493" s="360" t="n">
        <v>0</v>
      </c>
      <c r="P493" s="360" t="n"/>
      <c r="Q493" s="360" t="n"/>
      <c r="R493" s="360" t="n"/>
      <c r="S493" s="360" t="n"/>
      <c r="T493" s="360" t="n"/>
      <c r="U493" s="360" t="n"/>
      <c r="V493" s="360" t="n"/>
      <c r="W493" s="360" t="n">
        <v>0</v>
      </c>
      <c r="X493" s="360" t="n">
        <v>1</v>
      </c>
      <c r="Y493" s="360" t="n">
        <v>0</v>
      </c>
      <c r="Z493" s="360" t="n"/>
      <c r="AA493" s="360" t="n"/>
      <c r="AB493" s="360" t="n"/>
    </row>
    <row r="494">
      <c r="A494" s="360" t="n">
        <v>50</v>
      </c>
      <c r="B494" s="360" t="n">
        <v>0</v>
      </c>
      <c r="C494" s="360" t="n">
        <v>0</v>
      </c>
      <c r="D494" s="360" t="n">
        <v>1</v>
      </c>
      <c r="E494" s="360" t="n">
        <v>228</v>
      </c>
      <c r="F494" s="360">
        <f>ROUND(Source!AY486,O494)</f>
        <v/>
      </c>
      <c r="G494" s="360" t="inlineStr">
        <is>
          <t>СтМатПод</t>
        </is>
      </c>
      <c r="H494" s="360" t="inlineStr">
        <is>
          <t>Стоимость материалов подрядчика</t>
        </is>
      </c>
      <c r="I494" s="360" t="n"/>
      <c r="J494" s="360" t="n"/>
      <c r="K494" s="360" t="n">
        <v>228</v>
      </c>
      <c r="L494" s="360" t="n">
        <v>7</v>
      </c>
      <c r="M494" s="360" t="n">
        <v>3</v>
      </c>
      <c r="N494" s="360" t="inlineStr"/>
      <c r="O494" s="360" t="n">
        <v>0</v>
      </c>
      <c r="P494" s="360" t="n"/>
      <c r="Q494" s="360" t="n"/>
      <c r="R494" s="360" t="n"/>
      <c r="S494" s="360" t="n"/>
      <c r="T494" s="360" t="n"/>
      <c r="U494" s="360" t="n"/>
      <c r="V494" s="360" t="n"/>
      <c r="W494" s="360" t="n">
        <v>0</v>
      </c>
      <c r="X494" s="360" t="n">
        <v>1</v>
      </c>
      <c r="Y494" s="360" t="n">
        <v>0</v>
      </c>
      <c r="Z494" s="360" t="n"/>
      <c r="AA494" s="360" t="n"/>
      <c r="AB494" s="360" t="n"/>
    </row>
    <row r="495">
      <c r="A495" s="360" t="n">
        <v>50</v>
      </c>
      <c r="B495" s="360" t="n">
        <v>0</v>
      </c>
      <c r="C495" s="360" t="n">
        <v>0</v>
      </c>
      <c r="D495" s="360" t="n">
        <v>1</v>
      </c>
      <c r="E495" s="360" t="n">
        <v>216</v>
      </c>
      <c r="F495" s="360">
        <f>ROUND(Source!AP486,O495)</f>
        <v/>
      </c>
      <c r="G495" s="360" t="inlineStr">
        <is>
          <t>Оборуд</t>
        </is>
      </c>
      <c r="H495" s="360" t="inlineStr">
        <is>
          <t>Стоимость оборудования (всего)</t>
        </is>
      </c>
      <c r="I495" s="360" t="n"/>
      <c r="J495" s="360" t="n"/>
      <c r="K495" s="360" t="n">
        <v>216</v>
      </c>
      <c r="L495" s="360" t="n">
        <v>8</v>
      </c>
      <c r="M495" s="360" t="n">
        <v>3</v>
      </c>
      <c r="N495" s="360" t="inlineStr"/>
      <c r="O495" s="360" t="n">
        <v>0</v>
      </c>
      <c r="P495" s="360" t="n"/>
      <c r="Q495" s="360" t="n"/>
      <c r="R495" s="360" t="n"/>
      <c r="S495" s="360" t="n"/>
      <c r="T495" s="360" t="n"/>
      <c r="U495" s="360" t="n"/>
      <c r="V495" s="360" t="n"/>
      <c r="W495" s="360" t="n">
        <v>0</v>
      </c>
      <c r="X495" s="360" t="n">
        <v>1</v>
      </c>
      <c r="Y495" s="360" t="n">
        <v>0</v>
      </c>
      <c r="Z495" s="360" t="n"/>
      <c r="AA495" s="360" t="n"/>
      <c r="AB495" s="360" t="n"/>
    </row>
    <row r="496">
      <c r="A496" s="360" t="n">
        <v>50</v>
      </c>
      <c r="B496" s="360" t="n">
        <v>0</v>
      </c>
      <c r="C496" s="360" t="n">
        <v>0</v>
      </c>
      <c r="D496" s="360" t="n">
        <v>1</v>
      </c>
      <c r="E496" s="360" t="n">
        <v>223</v>
      </c>
      <c r="F496" s="360">
        <f>ROUND(Source!AQ486,O496)</f>
        <v/>
      </c>
      <c r="G496" s="360" t="inlineStr">
        <is>
          <t>ОборудЗак</t>
        </is>
      </c>
      <c r="H496" s="360" t="inlineStr">
        <is>
          <t>Стоимость оборудования заказчика</t>
        </is>
      </c>
      <c r="I496" s="360" t="n"/>
      <c r="J496" s="360" t="n"/>
      <c r="K496" s="360" t="n">
        <v>223</v>
      </c>
      <c r="L496" s="360" t="n">
        <v>9</v>
      </c>
      <c r="M496" s="360" t="n">
        <v>3</v>
      </c>
      <c r="N496" s="360" t="inlineStr"/>
      <c r="O496" s="360" t="n">
        <v>0</v>
      </c>
      <c r="P496" s="360" t="n"/>
      <c r="Q496" s="360" t="n"/>
      <c r="R496" s="360" t="n"/>
      <c r="S496" s="360" t="n"/>
      <c r="T496" s="360" t="n"/>
      <c r="U496" s="360" t="n"/>
      <c r="V496" s="360" t="n"/>
      <c r="W496" s="360" t="n">
        <v>0</v>
      </c>
      <c r="X496" s="360" t="n">
        <v>1</v>
      </c>
      <c r="Y496" s="360" t="n">
        <v>0</v>
      </c>
      <c r="Z496" s="360" t="n"/>
      <c r="AA496" s="360" t="n"/>
      <c r="AB496" s="360" t="n"/>
    </row>
    <row r="497">
      <c r="A497" s="360" t="n">
        <v>50</v>
      </c>
      <c r="B497" s="360" t="n">
        <v>0</v>
      </c>
      <c r="C497" s="360" t="n">
        <v>0</v>
      </c>
      <c r="D497" s="360" t="n">
        <v>1</v>
      </c>
      <c r="E497" s="360" t="n">
        <v>229</v>
      </c>
      <c r="F497" s="360">
        <f>ROUND(Source!AZ486,O497)</f>
        <v/>
      </c>
      <c r="G497" s="360" t="inlineStr">
        <is>
          <t>ОборудПод</t>
        </is>
      </c>
      <c r="H497" s="360" t="inlineStr">
        <is>
          <t>Стоимость оборудования подрядчика</t>
        </is>
      </c>
      <c r="I497" s="360" t="n"/>
      <c r="J497" s="360" t="n"/>
      <c r="K497" s="360" t="n">
        <v>229</v>
      </c>
      <c r="L497" s="360" t="n">
        <v>10</v>
      </c>
      <c r="M497" s="360" t="n">
        <v>3</v>
      </c>
      <c r="N497" s="360" t="inlineStr"/>
      <c r="O497" s="360" t="n">
        <v>0</v>
      </c>
      <c r="P497" s="360" t="n"/>
      <c r="Q497" s="360" t="n"/>
      <c r="R497" s="360" t="n"/>
      <c r="S497" s="360" t="n"/>
      <c r="T497" s="360" t="n"/>
      <c r="U497" s="360" t="n"/>
      <c r="V497" s="360" t="n"/>
      <c r="W497" s="360" t="n">
        <v>0</v>
      </c>
      <c r="X497" s="360" t="n">
        <v>1</v>
      </c>
      <c r="Y497" s="360" t="n">
        <v>0</v>
      </c>
      <c r="Z497" s="360" t="n"/>
      <c r="AA497" s="360" t="n"/>
      <c r="AB497" s="360" t="n"/>
    </row>
    <row r="498">
      <c r="A498" s="360" t="n">
        <v>50</v>
      </c>
      <c r="B498" s="360" t="n">
        <v>0</v>
      </c>
      <c r="C498" s="360" t="n">
        <v>0</v>
      </c>
      <c r="D498" s="360" t="n">
        <v>1</v>
      </c>
      <c r="E498" s="360" t="n">
        <v>203</v>
      </c>
      <c r="F498" s="360">
        <f>ROUND(Source!Q486,O498)</f>
        <v/>
      </c>
      <c r="G498" s="360" t="inlineStr">
        <is>
          <t>ЭММ</t>
        </is>
      </c>
      <c r="H498" s="360" t="inlineStr">
        <is>
          <t>Эксплуатация машин</t>
        </is>
      </c>
      <c r="I498" s="360" t="n"/>
      <c r="J498" s="360" t="n"/>
      <c r="K498" s="360" t="n">
        <v>203</v>
      </c>
      <c r="L498" s="360" t="n">
        <v>11</v>
      </c>
      <c r="M498" s="360" t="n">
        <v>3</v>
      </c>
      <c r="N498" s="360" t="inlineStr"/>
      <c r="O498" s="360" t="n">
        <v>0</v>
      </c>
      <c r="P498" s="360" t="n"/>
      <c r="Q498" s="360" t="n"/>
      <c r="R498" s="360" t="n"/>
      <c r="S498" s="360" t="n"/>
      <c r="T498" s="360" t="n"/>
      <c r="U498" s="360" t="n"/>
      <c r="V498" s="360" t="n"/>
      <c r="W498" s="360" t="n">
        <v>0</v>
      </c>
      <c r="X498" s="360" t="n">
        <v>1</v>
      </c>
      <c r="Y498" s="360" t="n">
        <v>0</v>
      </c>
      <c r="Z498" s="360" t="n"/>
      <c r="AA498" s="360" t="n"/>
      <c r="AB498" s="360" t="n"/>
    </row>
    <row r="499">
      <c r="A499" s="360" t="n">
        <v>50</v>
      </c>
      <c r="B499" s="360" t="n">
        <v>0</v>
      </c>
      <c r="C499" s="360" t="n">
        <v>0</v>
      </c>
      <c r="D499" s="360" t="n">
        <v>1</v>
      </c>
      <c r="E499" s="360" t="n">
        <v>231</v>
      </c>
      <c r="F499" s="360">
        <f>ROUND(Source!BB486,O499)</f>
        <v/>
      </c>
      <c r="G499" s="360" t="inlineStr">
        <is>
          <t>ЭММсНРиСП</t>
        </is>
      </c>
      <c r="H499" s="360" t="inlineStr">
        <is>
          <t>Эксплуатация машин по ТСН-2001.16</t>
        </is>
      </c>
      <c r="I499" s="360" t="n"/>
      <c r="J499" s="360" t="n"/>
      <c r="K499" s="360" t="n">
        <v>231</v>
      </c>
      <c r="L499" s="360" t="n">
        <v>12</v>
      </c>
      <c r="M499" s="360" t="n">
        <v>3</v>
      </c>
      <c r="N499" s="360" t="inlineStr"/>
      <c r="O499" s="360" t="n">
        <v>0</v>
      </c>
      <c r="P499" s="360" t="n"/>
      <c r="Q499" s="360" t="n"/>
      <c r="R499" s="360" t="n"/>
      <c r="S499" s="360" t="n"/>
      <c r="T499" s="360" t="n"/>
      <c r="U499" s="360" t="n"/>
      <c r="V499" s="360" t="n"/>
      <c r="W499" s="360" t="n">
        <v>0</v>
      </c>
      <c r="X499" s="360" t="n">
        <v>1</v>
      </c>
      <c r="Y499" s="360" t="n">
        <v>0</v>
      </c>
      <c r="Z499" s="360" t="n"/>
      <c r="AA499" s="360" t="n"/>
      <c r="AB499" s="360" t="n"/>
    </row>
    <row r="500">
      <c r="A500" s="360" t="n">
        <v>50</v>
      </c>
      <c r="B500" s="360" t="n">
        <v>0</v>
      </c>
      <c r="C500" s="360" t="n">
        <v>0</v>
      </c>
      <c r="D500" s="360" t="n">
        <v>1</v>
      </c>
      <c r="E500" s="360" t="n">
        <v>204</v>
      </c>
      <c r="F500" s="360">
        <f>ROUND(Source!R486,O500)</f>
        <v/>
      </c>
      <c r="G500" s="360" t="inlineStr">
        <is>
          <t>ЗПМ</t>
        </is>
      </c>
      <c r="H500" s="360" t="inlineStr">
        <is>
          <t>ЗП машинистов</t>
        </is>
      </c>
      <c r="I500" s="360" t="n"/>
      <c r="J500" s="360" t="n"/>
      <c r="K500" s="360" t="n">
        <v>204</v>
      </c>
      <c r="L500" s="360" t="n">
        <v>13</v>
      </c>
      <c r="M500" s="360" t="n">
        <v>3</v>
      </c>
      <c r="N500" s="360" t="inlineStr"/>
      <c r="O500" s="360" t="n">
        <v>0</v>
      </c>
      <c r="P500" s="360" t="n"/>
      <c r="Q500" s="360" t="n"/>
      <c r="R500" s="360" t="n"/>
      <c r="S500" s="360" t="n"/>
      <c r="T500" s="360" t="n"/>
      <c r="U500" s="360" t="n"/>
      <c r="V500" s="360" t="n"/>
      <c r="W500" s="360" t="n">
        <v>0</v>
      </c>
      <c r="X500" s="360" t="n">
        <v>1</v>
      </c>
      <c r="Y500" s="360" t="n">
        <v>0</v>
      </c>
      <c r="Z500" s="360" t="n"/>
      <c r="AA500" s="360" t="n"/>
      <c r="AB500" s="360" t="n"/>
    </row>
    <row r="501">
      <c r="A501" s="360" t="n">
        <v>50</v>
      </c>
      <c r="B501" s="360" t="n">
        <v>0</v>
      </c>
      <c r="C501" s="360" t="n">
        <v>0</v>
      </c>
      <c r="D501" s="360" t="n">
        <v>1</v>
      </c>
      <c r="E501" s="360" t="n">
        <v>205</v>
      </c>
      <c r="F501" s="360">
        <f>ROUND(Source!S486,O501)</f>
        <v/>
      </c>
      <c r="G501" s="360" t="inlineStr">
        <is>
          <t>ОЗП</t>
        </is>
      </c>
      <c r="H501" s="360" t="inlineStr">
        <is>
          <t>Основная ЗП рабочих</t>
        </is>
      </c>
      <c r="I501" s="360" t="n"/>
      <c r="J501" s="360" t="n"/>
      <c r="K501" s="360" t="n">
        <v>205</v>
      </c>
      <c r="L501" s="360" t="n">
        <v>14</v>
      </c>
      <c r="M501" s="360" t="n">
        <v>3</v>
      </c>
      <c r="N501" s="360" t="inlineStr"/>
      <c r="O501" s="360" t="n">
        <v>0</v>
      </c>
      <c r="P501" s="360" t="n"/>
      <c r="Q501" s="360" t="n"/>
      <c r="R501" s="360" t="n"/>
      <c r="S501" s="360" t="n"/>
      <c r="T501" s="360" t="n"/>
      <c r="U501" s="360" t="n"/>
      <c r="V501" s="360" t="n"/>
      <c r="W501" s="360" t="n">
        <v>0</v>
      </c>
      <c r="X501" s="360" t="n">
        <v>1</v>
      </c>
      <c r="Y501" s="360" t="n">
        <v>0</v>
      </c>
      <c r="Z501" s="360" t="n"/>
      <c r="AA501" s="360" t="n"/>
      <c r="AB501" s="360" t="n"/>
    </row>
    <row r="502">
      <c r="A502" s="360" t="n">
        <v>50</v>
      </c>
      <c r="B502" s="360" t="n">
        <v>0</v>
      </c>
      <c r="C502" s="360" t="n">
        <v>0</v>
      </c>
      <c r="D502" s="360" t="n">
        <v>1</v>
      </c>
      <c r="E502" s="360" t="n">
        <v>232</v>
      </c>
      <c r="F502" s="360">
        <f>ROUND(Source!BC486,O502)</f>
        <v/>
      </c>
      <c r="G502" s="360" t="inlineStr">
        <is>
          <t>ОЗПсНРиСП</t>
        </is>
      </c>
      <c r="H502" s="360" t="inlineStr">
        <is>
          <t>Основная ЗП рабочих по ТСН-2001.16</t>
        </is>
      </c>
      <c r="I502" s="360" t="n"/>
      <c r="J502" s="360" t="n"/>
      <c r="K502" s="360" t="n">
        <v>232</v>
      </c>
      <c r="L502" s="360" t="n">
        <v>15</v>
      </c>
      <c r="M502" s="360" t="n">
        <v>3</v>
      </c>
      <c r="N502" s="360" t="inlineStr"/>
      <c r="O502" s="360" t="n">
        <v>0</v>
      </c>
      <c r="P502" s="360" t="n"/>
      <c r="Q502" s="360" t="n"/>
      <c r="R502" s="360" t="n"/>
      <c r="S502" s="360" t="n"/>
      <c r="T502" s="360" t="n"/>
      <c r="U502" s="360" t="n"/>
      <c r="V502" s="360" t="n"/>
      <c r="W502" s="360" t="n">
        <v>0</v>
      </c>
      <c r="X502" s="360" t="n">
        <v>1</v>
      </c>
      <c r="Y502" s="360" t="n">
        <v>0</v>
      </c>
      <c r="Z502" s="360" t="n"/>
      <c r="AA502" s="360" t="n"/>
      <c r="AB502" s="360" t="n"/>
    </row>
    <row r="503">
      <c r="A503" s="360" t="n">
        <v>50</v>
      </c>
      <c r="B503" s="360" t="n">
        <v>0</v>
      </c>
      <c r="C503" s="360" t="n">
        <v>0</v>
      </c>
      <c r="D503" s="360" t="n">
        <v>1</v>
      </c>
      <c r="E503" s="360" t="n">
        <v>214</v>
      </c>
      <c r="F503" s="360">
        <f>ROUND(Source!AS486,O503)</f>
        <v/>
      </c>
      <c r="G503" s="360" t="inlineStr">
        <is>
          <t>Строит</t>
        </is>
      </c>
      <c r="H503" s="360" t="inlineStr">
        <is>
          <t>Строительные работы с НР и СП</t>
        </is>
      </c>
      <c r="I503" s="360" t="n"/>
      <c r="J503" s="360" t="n"/>
      <c r="K503" s="360" t="n">
        <v>214</v>
      </c>
      <c r="L503" s="360" t="n">
        <v>16</v>
      </c>
      <c r="M503" s="360" t="n">
        <v>3</v>
      </c>
      <c r="N503" s="360" t="inlineStr"/>
      <c r="O503" s="360" t="n">
        <v>0</v>
      </c>
      <c r="P503" s="360" t="n"/>
      <c r="Q503" s="360" t="n"/>
      <c r="R503" s="360" t="n"/>
      <c r="S503" s="360" t="n"/>
      <c r="T503" s="360" t="n"/>
      <c r="U503" s="360" t="n"/>
      <c r="V503" s="360" t="n"/>
      <c r="W503" s="360" t="n">
        <v>0</v>
      </c>
      <c r="X503" s="360" t="n">
        <v>1</v>
      </c>
      <c r="Y503" s="360" t="n">
        <v>0</v>
      </c>
      <c r="Z503" s="360" t="n"/>
      <c r="AA503" s="360" t="n"/>
      <c r="AB503" s="360" t="n"/>
    </row>
    <row r="504">
      <c r="A504" s="360" t="n">
        <v>50</v>
      </c>
      <c r="B504" s="360" t="n">
        <v>0</v>
      </c>
      <c r="C504" s="360" t="n">
        <v>0</v>
      </c>
      <c r="D504" s="360" t="n">
        <v>1</v>
      </c>
      <c r="E504" s="360" t="n">
        <v>215</v>
      </c>
      <c r="F504" s="360">
        <f>ROUND(Source!AT486,O504)</f>
        <v/>
      </c>
      <c r="G504" s="360" t="inlineStr">
        <is>
          <t>Монтаж</t>
        </is>
      </c>
      <c r="H504" s="360" t="inlineStr">
        <is>
          <t>Монтажные работы с НР и СП</t>
        </is>
      </c>
      <c r="I504" s="360" t="n"/>
      <c r="J504" s="360" t="n"/>
      <c r="K504" s="360" t="n">
        <v>215</v>
      </c>
      <c r="L504" s="360" t="n">
        <v>17</v>
      </c>
      <c r="M504" s="360" t="n">
        <v>3</v>
      </c>
      <c r="N504" s="360" t="inlineStr"/>
      <c r="O504" s="360" t="n">
        <v>0</v>
      </c>
      <c r="P504" s="360" t="n"/>
      <c r="Q504" s="360" t="n"/>
      <c r="R504" s="360" t="n"/>
      <c r="S504" s="360" t="n"/>
      <c r="T504" s="360" t="n"/>
      <c r="U504" s="360" t="n"/>
      <c r="V504" s="360" t="n"/>
      <c r="W504" s="360" t="n">
        <v>0</v>
      </c>
      <c r="X504" s="360" t="n">
        <v>1</v>
      </c>
      <c r="Y504" s="360" t="n">
        <v>0</v>
      </c>
      <c r="Z504" s="360" t="n"/>
      <c r="AA504" s="360" t="n"/>
      <c r="AB504" s="360" t="n"/>
    </row>
    <row r="505">
      <c r="A505" s="360" t="n">
        <v>50</v>
      </c>
      <c r="B505" s="360" t="n">
        <v>0</v>
      </c>
      <c r="C505" s="360" t="n">
        <v>0</v>
      </c>
      <c r="D505" s="360" t="n">
        <v>1</v>
      </c>
      <c r="E505" s="360" t="n">
        <v>217</v>
      </c>
      <c r="F505" s="360">
        <f>ROUND(Source!AU486,O505)</f>
        <v/>
      </c>
      <c r="G505" s="360" t="inlineStr">
        <is>
          <t>Прочие</t>
        </is>
      </c>
      <c r="H505" s="360" t="inlineStr">
        <is>
          <t>Прочие работы с НР и СП</t>
        </is>
      </c>
      <c r="I505" s="360" t="n"/>
      <c r="J505" s="360" t="n"/>
      <c r="K505" s="360" t="n">
        <v>217</v>
      </c>
      <c r="L505" s="360" t="n">
        <v>18</v>
      </c>
      <c r="M505" s="360" t="n">
        <v>3</v>
      </c>
      <c r="N505" s="360" t="inlineStr"/>
      <c r="O505" s="360" t="n">
        <v>0</v>
      </c>
      <c r="P505" s="360" t="n"/>
      <c r="Q505" s="360" t="n"/>
      <c r="R505" s="360" t="n"/>
      <c r="S505" s="360" t="n"/>
      <c r="T505" s="360" t="n"/>
      <c r="U505" s="360" t="n"/>
      <c r="V505" s="360" t="n"/>
      <c r="W505" s="360" t="n">
        <v>0</v>
      </c>
      <c r="X505" s="360" t="n">
        <v>1</v>
      </c>
      <c r="Y505" s="360" t="n">
        <v>0</v>
      </c>
      <c r="Z505" s="360" t="n"/>
      <c r="AA505" s="360" t="n"/>
      <c r="AB505" s="360" t="n"/>
    </row>
    <row r="506">
      <c r="A506" s="360" t="n">
        <v>50</v>
      </c>
      <c r="B506" s="360" t="n">
        <v>0</v>
      </c>
      <c r="C506" s="360" t="n">
        <v>0</v>
      </c>
      <c r="D506" s="360" t="n">
        <v>1</v>
      </c>
      <c r="E506" s="360" t="n">
        <v>230</v>
      </c>
      <c r="F506" s="360">
        <f>ROUND(Source!BA486,O506)</f>
        <v/>
      </c>
      <c r="G506" s="360" t="inlineStr">
        <is>
          <t>ПрочиеЗатр</t>
        </is>
      </c>
      <c r="H506" s="360" t="inlineStr">
        <is>
          <t>Прочие затраты по ТСН-2001.16</t>
        </is>
      </c>
      <c r="I506" s="360" t="n"/>
      <c r="J506" s="360" t="n"/>
      <c r="K506" s="360" t="n">
        <v>230</v>
      </c>
      <c r="L506" s="360" t="n">
        <v>19</v>
      </c>
      <c r="M506" s="360" t="n">
        <v>3</v>
      </c>
      <c r="N506" s="360" t="inlineStr"/>
      <c r="O506" s="360" t="n">
        <v>0</v>
      </c>
      <c r="P506" s="360" t="n"/>
      <c r="Q506" s="360" t="n"/>
      <c r="R506" s="360" t="n"/>
      <c r="S506" s="360" t="n"/>
      <c r="T506" s="360" t="n"/>
      <c r="U506" s="360" t="n"/>
      <c r="V506" s="360" t="n"/>
      <c r="W506" s="360" t="n">
        <v>0</v>
      </c>
      <c r="X506" s="360" t="n">
        <v>1</v>
      </c>
      <c r="Y506" s="360" t="n">
        <v>0</v>
      </c>
      <c r="Z506" s="360" t="n"/>
      <c r="AA506" s="360" t="n"/>
      <c r="AB506" s="360" t="n"/>
    </row>
    <row r="507">
      <c r="A507" s="360" t="n">
        <v>50</v>
      </c>
      <c r="B507" s="360" t="n">
        <v>0</v>
      </c>
      <c r="C507" s="360" t="n">
        <v>0</v>
      </c>
      <c r="D507" s="360" t="n">
        <v>1</v>
      </c>
      <c r="E507" s="360" t="n">
        <v>206</v>
      </c>
      <c r="F507" s="360">
        <f>ROUND(Source!T486,O507)</f>
        <v/>
      </c>
      <c r="G507" s="360" t="inlineStr">
        <is>
          <t>ВозврМат</t>
        </is>
      </c>
      <c r="H507" s="360" t="inlineStr">
        <is>
          <t>Возврат материалов</t>
        </is>
      </c>
      <c r="I507" s="360" t="n"/>
      <c r="J507" s="360" t="n"/>
      <c r="K507" s="360" t="n">
        <v>206</v>
      </c>
      <c r="L507" s="360" t="n">
        <v>20</v>
      </c>
      <c r="M507" s="360" t="n">
        <v>3</v>
      </c>
      <c r="N507" s="360" t="inlineStr"/>
      <c r="O507" s="360" t="n">
        <v>0</v>
      </c>
      <c r="P507" s="360" t="n"/>
      <c r="Q507" s="360" t="n"/>
      <c r="R507" s="360" t="n"/>
      <c r="S507" s="360" t="n"/>
      <c r="T507" s="360" t="n"/>
      <c r="U507" s="360" t="n"/>
      <c r="V507" s="360" t="n"/>
      <c r="W507" s="360" t="n">
        <v>0</v>
      </c>
      <c r="X507" s="360" t="n">
        <v>1</v>
      </c>
      <c r="Y507" s="360" t="n">
        <v>0</v>
      </c>
      <c r="Z507" s="360" t="n"/>
      <c r="AA507" s="360" t="n"/>
      <c r="AB507" s="360" t="n"/>
    </row>
    <row r="508">
      <c r="A508" s="360" t="n">
        <v>50</v>
      </c>
      <c r="B508" s="360" t="n">
        <v>0</v>
      </c>
      <c r="C508" s="360" t="n">
        <v>0</v>
      </c>
      <c r="D508" s="360" t="n">
        <v>1</v>
      </c>
      <c r="E508" s="360" t="n">
        <v>207</v>
      </c>
      <c r="F508" s="360">
        <f>ROUND(Source!U486,O508)</f>
        <v/>
      </c>
      <c r="G508" s="360" t="inlineStr">
        <is>
          <t>ТрудСтр</t>
        </is>
      </c>
      <c r="H508" s="360" t="inlineStr">
        <is>
          <t>Трудозатраты строителей</t>
        </is>
      </c>
      <c r="I508" s="360" t="n"/>
      <c r="J508" s="360" t="n"/>
      <c r="K508" s="360" t="n">
        <v>207</v>
      </c>
      <c r="L508" s="360" t="n">
        <v>21</v>
      </c>
      <c r="M508" s="360" t="n">
        <v>3</v>
      </c>
      <c r="N508" s="360" t="inlineStr"/>
      <c r="O508" s="360" t="n">
        <v>7</v>
      </c>
      <c r="P508" s="360" t="n"/>
      <c r="Q508" s="360" t="n"/>
      <c r="R508" s="360" t="n"/>
      <c r="S508" s="360" t="n"/>
      <c r="T508" s="360" t="n"/>
      <c r="U508" s="360" t="n"/>
      <c r="V508" s="360" t="n"/>
      <c r="W508" s="360" t="n">
        <v>0</v>
      </c>
      <c r="X508" s="360" t="n">
        <v>1</v>
      </c>
      <c r="Y508" s="360" t="n">
        <v>0</v>
      </c>
      <c r="Z508" s="360" t="n"/>
      <c r="AA508" s="360" t="n"/>
      <c r="AB508" s="360" t="n"/>
    </row>
    <row r="509">
      <c r="A509" s="360" t="n">
        <v>50</v>
      </c>
      <c r="B509" s="360" t="n">
        <v>0</v>
      </c>
      <c r="C509" s="360" t="n">
        <v>0</v>
      </c>
      <c r="D509" s="360" t="n">
        <v>1</v>
      </c>
      <c r="E509" s="360" t="n">
        <v>208</v>
      </c>
      <c r="F509" s="360">
        <f>ROUND(Source!V486,O509)</f>
        <v/>
      </c>
      <c r="G509" s="360" t="inlineStr">
        <is>
          <t>ТрудМаш</t>
        </is>
      </c>
      <c r="H509" s="360" t="inlineStr">
        <is>
          <t>Трудозатраты машинистов</t>
        </is>
      </c>
      <c r="I509" s="360" t="n"/>
      <c r="J509" s="360" t="n"/>
      <c r="K509" s="360" t="n">
        <v>208</v>
      </c>
      <c r="L509" s="360" t="n">
        <v>22</v>
      </c>
      <c r="M509" s="360" t="n">
        <v>3</v>
      </c>
      <c r="N509" s="360" t="inlineStr"/>
      <c r="O509" s="360" t="n">
        <v>7</v>
      </c>
      <c r="P509" s="360" t="n"/>
      <c r="Q509" s="360" t="n"/>
      <c r="R509" s="360" t="n"/>
      <c r="S509" s="360" t="n"/>
      <c r="T509" s="360" t="n"/>
      <c r="U509" s="360" t="n"/>
      <c r="V509" s="360" t="n"/>
      <c r="W509" s="360" t="n">
        <v>0</v>
      </c>
      <c r="X509" s="360" t="n">
        <v>1</v>
      </c>
      <c r="Y509" s="360" t="n">
        <v>0</v>
      </c>
      <c r="Z509" s="360" t="n"/>
      <c r="AA509" s="360" t="n"/>
      <c r="AB509" s="360" t="n"/>
    </row>
    <row r="510">
      <c r="A510" s="360" t="n">
        <v>50</v>
      </c>
      <c r="B510" s="360" t="n">
        <v>0</v>
      </c>
      <c r="C510" s="360" t="n">
        <v>0</v>
      </c>
      <c r="D510" s="360" t="n">
        <v>1</v>
      </c>
      <c r="E510" s="360" t="n">
        <v>209</v>
      </c>
      <c r="F510" s="360">
        <f>ROUND(Source!W486,O510)</f>
        <v/>
      </c>
      <c r="G510" s="360" t="inlineStr">
        <is>
          <t>ТранспМат</t>
        </is>
      </c>
      <c r="H510" s="360" t="inlineStr">
        <is>
          <t>Транспорт материалов</t>
        </is>
      </c>
      <c r="I510" s="360" t="n"/>
      <c r="J510" s="360" t="n"/>
      <c r="K510" s="360" t="n">
        <v>209</v>
      </c>
      <c r="L510" s="360" t="n">
        <v>23</v>
      </c>
      <c r="M510" s="360" t="n">
        <v>3</v>
      </c>
      <c r="N510" s="360" t="inlineStr"/>
      <c r="O510" s="360" t="n">
        <v>0</v>
      </c>
      <c r="P510" s="360" t="n"/>
      <c r="Q510" s="360" t="n"/>
      <c r="R510" s="360" t="n"/>
      <c r="S510" s="360" t="n"/>
      <c r="T510" s="360" t="n"/>
      <c r="U510" s="360" t="n"/>
      <c r="V510" s="360" t="n"/>
      <c r="W510" s="360" t="n">
        <v>0</v>
      </c>
      <c r="X510" s="360" t="n">
        <v>1</v>
      </c>
      <c r="Y510" s="360" t="n">
        <v>0</v>
      </c>
      <c r="Z510" s="360" t="n"/>
      <c r="AA510" s="360" t="n"/>
      <c r="AB510" s="360" t="n"/>
    </row>
    <row r="511">
      <c r="A511" s="360" t="n">
        <v>50</v>
      </c>
      <c r="B511" s="360" t="n">
        <v>0</v>
      </c>
      <c r="C511" s="360" t="n">
        <v>0</v>
      </c>
      <c r="D511" s="360" t="n">
        <v>1</v>
      </c>
      <c r="E511" s="360" t="n">
        <v>233</v>
      </c>
      <c r="F511" s="360">
        <f>ROUND(Source!BD486,O511)</f>
        <v/>
      </c>
      <c r="G511" s="360" t="inlineStr">
        <is>
          <t>Перевозка</t>
        </is>
      </c>
      <c r="H511" s="360" t="inlineStr">
        <is>
          <t>Перевозка грузов</t>
        </is>
      </c>
      <c r="I511" s="360" t="n"/>
      <c r="J511" s="360" t="n"/>
      <c r="K511" s="360" t="n">
        <v>233</v>
      </c>
      <c r="L511" s="360" t="n">
        <v>24</v>
      </c>
      <c r="M511" s="360" t="n">
        <v>3</v>
      </c>
      <c r="N511" s="360" t="inlineStr"/>
      <c r="O511" s="360" t="n">
        <v>0</v>
      </c>
      <c r="P511" s="360" t="n"/>
      <c r="Q511" s="360" t="n"/>
      <c r="R511" s="360" t="n"/>
      <c r="S511" s="360" t="n"/>
      <c r="T511" s="360" t="n"/>
      <c r="U511" s="360" t="n"/>
      <c r="V511" s="360" t="n"/>
      <c r="W511" s="360" t="n">
        <v>0</v>
      </c>
      <c r="X511" s="360" t="n">
        <v>1</v>
      </c>
      <c r="Y511" s="360" t="n">
        <v>0</v>
      </c>
      <c r="Z511" s="360" t="n"/>
      <c r="AA511" s="360" t="n"/>
      <c r="AB511" s="360" t="n"/>
    </row>
    <row r="512">
      <c r="A512" s="360" t="n">
        <v>50</v>
      </c>
      <c r="B512" s="360" t="n">
        <v>0</v>
      </c>
      <c r="C512" s="360" t="n">
        <v>0</v>
      </c>
      <c r="D512" s="360" t="n">
        <v>1</v>
      </c>
      <c r="E512" s="360" t="n">
        <v>210</v>
      </c>
      <c r="F512" s="360">
        <f>ROUND(Source!X486,O512)</f>
        <v/>
      </c>
      <c r="G512" s="360" t="inlineStr">
        <is>
          <t>НР</t>
        </is>
      </c>
      <c r="H512" s="360" t="inlineStr">
        <is>
          <t>Накладные расходы</t>
        </is>
      </c>
      <c r="I512" s="360" t="n"/>
      <c r="J512" s="360" t="n"/>
      <c r="K512" s="360" t="n">
        <v>210</v>
      </c>
      <c r="L512" s="360" t="n">
        <v>25</v>
      </c>
      <c r="M512" s="360" t="n">
        <v>3</v>
      </c>
      <c r="N512" s="360" t="inlineStr"/>
      <c r="O512" s="360" t="n">
        <v>0</v>
      </c>
      <c r="P512" s="360" t="n"/>
      <c r="Q512" s="360" t="n"/>
      <c r="R512" s="360" t="n"/>
      <c r="S512" s="360" t="n"/>
      <c r="T512" s="360" t="n"/>
      <c r="U512" s="360" t="n"/>
      <c r="V512" s="360" t="n"/>
      <c r="W512" s="360" t="n">
        <v>0</v>
      </c>
      <c r="X512" s="360" t="n">
        <v>1</v>
      </c>
      <c r="Y512" s="360" t="n">
        <v>0</v>
      </c>
      <c r="Z512" s="360" t="n"/>
      <c r="AA512" s="360" t="n"/>
      <c r="AB512" s="360" t="n"/>
    </row>
    <row r="513">
      <c r="A513" s="360" t="n">
        <v>50</v>
      </c>
      <c r="B513" s="360" t="n">
        <v>0</v>
      </c>
      <c r="C513" s="360" t="n">
        <v>0</v>
      </c>
      <c r="D513" s="360" t="n">
        <v>1</v>
      </c>
      <c r="E513" s="360" t="n">
        <v>211</v>
      </c>
      <c r="F513" s="360">
        <f>ROUND(Source!Y486,O513)</f>
        <v/>
      </c>
      <c r="G513" s="360" t="inlineStr">
        <is>
          <t>СмПриб</t>
        </is>
      </c>
      <c r="H513" s="360" t="inlineStr">
        <is>
          <t>Сметная прибыль</t>
        </is>
      </c>
      <c r="I513" s="360" t="n"/>
      <c r="J513" s="360" t="n"/>
      <c r="K513" s="360" t="n">
        <v>211</v>
      </c>
      <c r="L513" s="360" t="n">
        <v>26</v>
      </c>
      <c r="M513" s="360" t="n">
        <v>3</v>
      </c>
      <c r="N513" s="360" t="inlineStr"/>
      <c r="O513" s="360" t="n">
        <v>0</v>
      </c>
      <c r="P513" s="360" t="n"/>
      <c r="Q513" s="360" t="n"/>
      <c r="R513" s="360" t="n"/>
      <c r="S513" s="360" t="n"/>
      <c r="T513" s="360" t="n"/>
      <c r="U513" s="360" t="n"/>
      <c r="V513" s="360" t="n"/>
      <c r="W513" s="360" t="n">
        <v>0</v>
      </c>
      <c r="X513" s="360" t="n">
        <v>1</v>
      </c>
      <c r="Y513" s="360" t="n">
        <v>0</v>
      </c>
      <c r="Z513" s="360" t="n"/>
      <c r="AA513" s="360" t="n"/>
      <c r="AB513" s="360" t="n"/>
    </row>
    <row r="514">
      <c r="A514" s="360" t="n">
        <v>50</v>
      </c>
      <c r="B514" s="360" t="n">
        <v>0</v>
      </c>
      <c r="C514" s="360" t="n">
        <v>0</v>
      </c>
      <c r="D514" s="360" t="n">
        <v>1</v>
      </c>
      <c r="E514" s="360" t="n">
        <v>224</v>
      </c>
      <c r="F514" s="360">
        <f>ROUND(Source!AR486,O514)</f>
        <v/>
      </c>
      <c r="G514" s="360" t="inlineStr">
        <is>
          <t>Всего</t>
        </is>
      </c>
      <c r="H514" s="360" t="inlineStr">
        <is>
          <t>Всего с НР и СП</t>
        </is>
      </c>
      <c r="I514" s="360" t="n"/>
      <c r="J514" s="360" t="n"/>
      <c r="K514" s="360" t="n">
        <v>224</v>
      </c>
      <c r="L514" s="360" t="n">
        <v>27</v>
      </c>
      <c r="M514" s="360" t="n">
        <v>3</v>
      </c>
      <c r="N514" s="360" t="inlineStr"/>
      <c r="O514" s="360" t="n">
        <v>0</v>
      </c>
      <c r="P514" s="360" t="n"/>
      <c r="Q514" s="360" t="n"/>
      <c r="R514" s="360" t="n"/>
      <c r="S514" s="360" t="n"/>
      <c r="T514" s="360" t="n"/>
      <c r="U514" s="360" t="n"/>
      <c r="V514" s="360" t="n"/>
      <c r="W514" s="360" t="n">
        <v>0</v>
      </c>
      <c r="X514" s="360" t="n">
        <v>1</v>
      </c>
      <c r="Y514" s="360" t="n">
        <v>0</v>
      </c>
      <c r="Z514" s="360" t="n"/>
      <c r="AA514" s="360" t="n"/>
      <c r="AB514" s="360" t="n"/>
    </row>
    <row r="515">
      <c r="A515" s="360" t="n">
        <v>50</v>
      </c>
      <c r="B515" s="360" t="n">
        <v>0</v>
      </c>
      <c r="C515" s="360" t="n">
        <v>0</v>
      </c>
      <c r="D515" s="360" t="n">
        <v>2</v>
      </c>
      <c r="E515" s="360" t="n">
        <v>0</v>
      </c>
      <c r="F515" s="360">
        <f>ROUND(F514,O515)</f>
        <v/>
      </c>
      <c r="G515" s="360" t="inlineStr">
        <is>
          <t>и1</t>
        </is>
      </c>
      <c r="H515" s="360" t="inlineStr">
        <is>
          <t>Итого</t>
        </is>
      </c>
      <c r="I515" s="360" t="n"/>
      <c r="J515" s="360" t="n"/>
      <c r="K515" s="360" t="n">
        <v>212</v>
      </c>
      <c r="L515" s="360" t="n">
        <v>28</v>
      </c>
      <c r="M515" s="360" t="n">
        <v>0</v>
      </c>
      <c r="N515" s="360" t="inlineStr"/>
      <c r="O515" s="360" t="n">
        <v>0</v>
      </c>
      <c r="P515" s="360" t="n"/>
      <c r="Q515" s="360" t="n"/>
      <c r="R515" s="360" t="n"/>
      <c r="S515" s="360" t="n"/>
      <c r="T515" s="360" t="n"/>
      <c r="U515" s="360" t="n"/>
      <c r="V515" s="360" t="n"/>
      <c r="W515" s="360" t="n">
        <v>0</v>
      </c>
      <c r="X515" s="360" t="n">
        <v>1</v>
      </c>
      <c r="Y515" s="360" t="n">
        <v>0</v>
      </c>
      <c r="Z515" s="360" t="n"/>
      <c r="AA515" s="360" t="n"/>
      <c r="AB515" s="360" t="n"/>
    </row>
    <row r="516">
      <c r="A516" s="360" t="n">
        <v>50</v>
      </c>
      <c r="B516" s="360" t="n">
        <v>0</v>
      </c>
      <c r="C516" s="360" t="n">
        <v>0</v>
      </c>
      <c r="D516" s="360" t="n">
        <v>2</v>
      </c>
      <c r="E516" s="360" t="n">
        <v>0</v>
      </c>
      <c r="F516" s="360">
        <f>ROUND(F515*0.22,O516)</f>
        <v/>
      </c>
      <c r="G516" s="360" t="inlineStr">
        <is>
          <t>и2</t>
        </is>
      </c>
      <c r="H516" s="360" t="inlineStr">
        <is>
          <t>НДС 22%</t>
        </is>
      </c>
      <c r="I516" s="360" t="n"/>
      <c r="J516" s="360" t="n"/>
      <c r="K516" s="360" t="n">
        <v>212</v>
      </c>
      <c r="L516" s="360" t="n">
        <v>29</v>
      </c>
      <c r="M516" s="360" t="n">
        <v>0</v>
      </c>
      <c r="N516" s="360" t="inlineStr"/>
      <c r="O516" s="360" t="n">
        <v>0</v>
      </c>
      <c r="P516" s="360" t="n"/>
      <c r="Q516" s="360" t="n"/>
      <c r="R516" s="360" t="n"/>
      <c r="S516" s="360" t="n"/>
      <c r="T516" s="360" t="n"/>
      <c r="U516" s="360" t="n"/>
      <c r="V516" s="360" t="n"/>
      <c r="W516" s="360" t="n">
        <v>0</v>
      </c>
      <c r="X516" s="360" t="n">
        <v>1</v>
      </c>
      <c r="Y516" s="360" t="n">
        <v>0</v>
      </c>
      <c r="Z516" s="360" t="n"/>
      <c r="AA516" s="360" t="n"/>
      <c r="AB516" s="360" t="n"/>
    </row>
    <row r="517">
      <c r="A517" s="360" t="n">
        <v>50</v>
      </c>
      <c r="B517" s="360" t="n">
        <v>0</v>
      </c>
      <c r="C517" s="360" t="n">
        <v>0</v>
      </c>
      <c r="D517" s="360" t="n">
        <v>2</v>
      </c>
      <c r="E517" s="360" t="n">
        <v>213</v>
      </c>
      <c r="F517" s="360">
        <f>ROUND(F515+F516,O517)</f>
        <v/>
      </c>
      <c r="G517" s="360" t="inlineStr">
        <is>
          <t>и3</t>
        </is>
      </c>
      <c r="H517" s="360" t="inlineStr">
        <is>
          <t>Всего</t>
        </is>
      </c>
      <c r="I517" s="360" t="n"/>
      <c r="J517" s="360" t="n"/>
      <c r="K517" s="360" t="n">
        <v>212</v>
      </c>
      <c r="L517" s="360" t="n">
        <v>30</v>
      </c>
      <c r="M517" s="360" t="n">
        <v>0</v>
      </c>
      <c r="N517" s="360" t="inlineStr"/>
      <c r="O517" s="360" t="n">
        <v>0</v>
      </c>
      <c r="P517" s="360" t="n"/>
      <c r="Q517" s="360" t="n"/>
      <c r="R517" s="360" t="n"/>
      <c r="S517" s="360" t="n"/>
      <c r="T517" s="360" t="n"/>
      <c r="U517" s="360" t="n"/>
      <c r="V517" s="360" t="n"/>
      <c r="W517" s="360" t="n">
        <v>0</v>
      </c>
      <c r="X517" s="360" t="n">
        <v>1</v>
      </c>
      <c r="Y517" s="360" t="n">
        <v>0</v>
      </c>
      <c r="Z517" s="360" t="n"/>
      <c r="AA517" s="360" t="n"/>
      <c r="AB517" s="360" t="n"/>
    </row>
    <row r="519">
      <c r="A519" s="356" t="n">
        <v>3</v>
      </c>
      <c r="B519" s="356" t="n">
        <v>0</v>
      </c>
      <c r="C519" s="356" t="n"/>
      <c r="D519" s="356">
        <f>ROW(A527)</f>
        <v/>
      </c>
      <c r="E519" s="356" t="n"/>
      <c r="F519" s="356" t="inlineStr">
        <is>
          <t>Новая локальная смета</t>
        </is>
      </c>
      <c r="G519" s="356" t="inlineStr">
        <is>
          <t>Первомайская, д.42</t>
        </is>
      </c>
      <c r="H519" s="356" t="inlineStr"/>
      <c r="I519" s="356" t="n">
        <v>0</v>
      </c>
      <c r="J519" s="356" t="inlineStr"/>
      <c r="K519" s="356" t="n">
        <v>0</v>
      </c>
      <c r="L519" s="356" t="inlineStr">
        <is>
          <t>Новая локальная смета</t>
        </is>
      </c>
      <c r="M519" s="356" t="inlineStr"/>
      <c r="N519" s="356" t="n"/>
      <c r="O519" s="356" t="n"/>
      <c r="P519" s="356" t="n"/>
      <c r="Q519" s="356" t="n"/>
      <c r="R519" s="356" t="n"/>
      <c r="S519" s="356" t="n">
        <v>0</v>
      </c>
      <c r="T519" s="356" t="n"/>
      <c r="U519" s="356" t="inlineStr"/>
      <c r="V519" s="356" t="n">
        <v>0</v>
      </c>
      <c r="W519" s="356" t="n"/>
      <c r="X519" s="356" t="n"/>
      <c r="Y519" s="356" t="n"/>
      <c r="Z519" s="356" t="n"/>
      <c r="AA519" s="356" t="n"/>
      <c r="AB519" s="356" t="inlineStr"/>
      <c r="AC519" s="356" t="inlineStr"/>
      <c r="AD519" s="356" t="inlineStr"/>
      <c r="AE519" s="356" t="inlineStr"/>
      <c r="AF519" s="356" t="inlineStr"/>
      <c r="AG519" s="356" t="inlineStr"/>
      <c r="AH519" s="356" t="n"/>
      <c r="AI519" s="356" t="n"/>
      <c r="AJ519" s="356" t="n"/>
      <c r="AK519" s="356" t="n"/>
      <c r="AL519" s="356" t="n"/>
      <c r="AM519" s="356" t="n"/>
      <c r="AN519" s="356" t="n"/>
      <c r="AO519" s="356" t="n"/>
      <c r="AP519" s="356" t="inlineStr"/>
      <c r="AQ519" s="356" t="inlineStr"/>
      <c r="AR519" s="356" t="inlineStr"/>
      <c r="AS519" s="356" t="n"/>
      <c r="AT519" s="356" t="n"/>
      <c r="AU519" s="356" t="n"/>
      <c r="AV519" s="356" t="n"/>
      <c r="AW519" s="356" t="n"/>
      <c r="AX519" s="356" t="n"/>
      <c r="AY519" s="356" t="n"/>
      <c r="AZ519" s="356" t="inlineStr"/>
      <c r="BA519" s="356" t="n"/>
      <c r="BB519" s="356" t="inlineStr"/>
      <c r="BC519" s="356" t="inlineStr"/>
      <c r="BD519" s="356" t="inlineStr"/>
      <c r="BE519" s="356" t="inlineStr"/>
      <c r="BF519" s="356" t="inlineStr"/>
      <c r="BG519" s="356" t="inlineStr"/>
      <c r="BH519" s="356" t="inlineStr"/>
      <c r="BI519" s="356" t="inlineStr"/>
      <c r="BJ519" s="356" t="inlineStr"/>
      <c r="BK519" s="356" t="inlineStr"/>
      <c r="BL519" s="356" t="inlineStr"/>
      <c r="BM519" s="356" t="inlineStr"/>
      <c r="BN519" s="356" t="inlineStr"/>
      <c r="BO519" s="356" t="inlineStr"/>
      <c r="BP519" s="356" t="inlineStr"/>
      <c r="BQ519" s="356" t="n"/>
      <c r="BR519" s="356" t="n"/>
      <c r="BS519" s="356" t="n"/>
      <c r="BT519" s="356" t="n"/>
      <c r="BU519" s="356" t="n"/>
      <c r="BV519" s="356" t="n"/>
      <c r="BW519" s="356" t="n"/>
      <c r="BX519" s="356" t="n">
        <v>0</v>
      </c>
      <c r="BY519" s="356" t="n"/>
      <c r="BZ519" s="356" t="n"/>
      <c r="CA519" s="356" t="n"/>
      <c r="CB519" s="356" t="n"/>
      <c r="CC519" s="356" t="n"/>
      <c r="CD519" s="356" t="n"/>
      <c r="CE519" s="356" t="n"/>
      <c r="CF519" s="356" t="n">
        <v>0</v>
      </c>
      <c r="CG519" s="356" t="n">
        <v>0</v>
      </c>
      <c r="CH519" s="356" t="n"/>
      <c r="CI519" s="356" t="inlineStr"/>
      <c r="CJ519" s="356" t="inlineStr"/>
      <c r="CK519" s="0" t="inlineStr"/>
      <c r="CL519" s="0" t="inlineStr"/>
      <c r="CM519" s="0" t="inlineStr"/>
      <c r="CN519" s="0" t="inlineStr"/>
      <c r="CO519" s="0" t="inlineStr"/>
      <c r="CP519" s="0" t="inlineStr"/>
      <c r="CQ519" s="0" t="inlineStr"/>
    </row>
    <row r="521">
      <c r="A521" s="358" t="n">
        <v>52</v>
      </c>
      <c r="B521" s="358">
        <f>B527</f>
        <v/>
      </c>
      <c r="C521" s="358">
        <f>C527</f>
        <v/>
      </c>
      <c r="D521" s="358">
        <f>D527</f>
        <v/>
      </c>
      <c r="E521" s="358">
        <f>E527</f>
        <v/>
      </c>
      <c r="F521" s="358">
        <f>F527</f>
        <v/>
      </c>
      <c r="G521" s="358">
        <f>G527</f>
        <v/>
      </c>
      <c r="H521" s="358" t="n"/>
      <c r="I521" s="358" t="n"/>
      <c r="J521" s="358" t="n"/>
      <c r="K521" s="358" t="n"/>
      <c r="L521" s="358" t="n"/>
      <c r="M521" s="358" t="n"/>
      <c r="N521" s="358" t="n"/>
      <c r="O521" s="358">
        <f>O527</f>
        <v/>
      </c>
      <c r="P521" s="358">
        <f>P527</f>
        <v/>
      </c>
      <c r="Q521" s="358">
        <f>Q527</f>
        <v/>
      </c>
      <c r="R521" s="358">
        <f>R527</f>
        <v/>
      </c>
      <c r="S521" s="358">
        <f>S527</f>
        <v/>
      </c>
      <c r="T521" s="358">
        <f>T527</f>
        <v/>
      </c>
      <c r="U521" s="358">
        <f>U527</f>
        <v/>
      </c>
      <c r="V521" s="358">
        <f>V527</f>
        <v/>
      </c>
      <c r="W521" s="358">
        <f>W527</f>
        <v/>
      </c>
      <c r="X521" s="358">
        <f>X527</f>
        <v/>
      </c>
      <c r="Y521" s="358">
        <f>Y527</f>
        <v/>
      </c>
      <c r="Z521" s="358">
        <f>Z527</f>
        <v/>
      </c>
      <c r="AA521" s="358">
        <f>AA527</f>
        <v/>
      </c>
      <c r="AB521" s="358">
        <f>AB527</f>
        <v/>
      </c>
      <c r="AC521" s="358">
        <f>AC527</f>
        <v/>
      </c>
      <c r="AD521" s="358">
        <f>AD527</f>
        <v/>
      </c>
      <c r="AE521" s="358">
        <f>AE527</f>
        <v/>
      </c>
      <c r="AF521" s="358">
        <f>AF527</f>
        <v/>
      </c>
      <c r="AG521" s="358">
        <f>AG527</f>
        <v/>
      </c>
      <c r="AH521" s="358">
        <f>AH527</f>
        <v/>
      </c>
      <c r="AI521" s="358">
        <f>AI527</f>
        <v/>
      </c>
      <c r="AJ521" s="358">
        <f>AJ527</f>
        <v/>
      </c>
      <c r="AK521" s="358">
        <f>AK527</f>
        <v/>
      </c>
      <c r="AL521" s="358">
        <f>AL527</f>
        <v/>
      </c>
      <c r="AM521" s="358">
        <f>AM527</f>
        <v/>
      </c>
      <c r="AN521" s="358">
        <f>AN527</f>
        <v/>
      </c>
      <c r="AO521" s="358">
        <f>AO527</f>
        <v/>
      </c>
      <c r="AP521" s="358">
        <f>AP527</f>
        <v/>
      </c>
      <c r="AQ521" s="358">
        <f>AQ527</f>
        <v/>
      </c>
      <c r="AR521" s="358">
        <f>AR527</f>
        <v/>
      </c>
      <c r="AS521" s="358">
        <f>AS527</f>
        <v/>
      </c>
      <c r="AT521" s="358">
        <f>AT527</f>
        <v/>
      </c>
      <c r="AU521" s="358">
        <f>AU527</f>
        <v/>
      </c>
      <c r="AV521" s="358">
        <f>AV527</f>
        <v/>
      </c>
      <c r="AW521" s="358">
        <f>AW527</f>
        <v/>
      </c>
      <c r="AX521" s="358">
        <f>AX527</f>
        <v/>
      </c>
      <c r="AY521" s="358">
        <f>AY527</f>
        <v/>
      </c>
      <c r="AZ521" s="358">
        <f>AZ527</f>
        <v/>
      </c>
      <c r="BA521" s="358">
        <f>BA527</f>
        <v/>
      </c>
      <c r="BB521" s="358">
        <f>BB527</f>
        <v/>
      </c>
      <c r="BC521" s="358">
        <f>BC527</f>
        <v/>
      </c>
      <c r="BD521" s="358">
        <f>BD527</f>
        <v/>
      </c>
      <c r="BE521" s="358">
        <f>BE527</f>
        <v/>
      </c>
      <c r="BF521" s="358">
        <f>BF527</f>
        <v/>
      </c>
      <c r="BG521" s="358">
        <f>BG527</f>
        <v/>
      </c>
      <c r="BH521" s="358">
        <f>BH527</f>
        <v/>
      </c>
      <c r="BI521" s="358">
        <f>BI527</f>
        <v/>
      </c>
      <c r="BJ521" s="358">
        <f>BJ527</f>
        <v/>
      </c>
      <c r="BK521" s="358">
        <f>BK527</f>
        <v/>
      </c>
      <c r="BL521" s="358">
        <f>BL527</f>
        <v/>
      </c>
      <c r="BM521" s="358">
        <f>BM527</f>
        <v/>
      </c>
      <c r="BN521" s="358">
        <f>BN527</f>
        <v/>
      </c>
      <c r="BO521" s="358">
        <f>BO527</f>
        <v/>
      </c>
      <c r="BP521" s="358">
        <f>BP527</f>
        <v/>
      </c>
      <c r="BQ521" s="358">
        <f>BQ527</f>
        <v/>
      </c>
      <c r="BR521" s="358">
        <f>BR527</f>
        <v/>
      </c>
      <c r="BS521" s="358">
        <f>BS527</f>
        <v/>
      </c>
      <c r="BT521" s="358">
        <f>BT527</f>
        <v/>
      </c>
      <c r="BU521" s="358">
        <f>BU527</f>
        <v/>
      </c>
      <c r="BV521" s="358">
        <f>BV527</f>
        <v/>
      </c>
      <c r="BW521" s="358">
        <f>BW527</f>
        <v/>
      </c>
      <c r="BX521" s="358">
        <f>BX527</f>
        <v/>
      </c>
      <c r="BY521" s="358">
        <f>BY527</f>
        <v/>
      </c>
      <c r="BZ521" s="358">
        <f>BZ527</f>
        <v/>
      </c>
      <c r="CA521" s="358">
        <f>CA527</f>
        <v/>
      </c>
      <c r="CB521" s="358">
        <f>CB527</f>
        <v/>
      </c>
      <c r="CC521" s="358">
        <f>CC527</f>
        <v/>
      </c>
      <c r="CD521" s="358">
        <f>CD527</f>
        <v/>
      </c>
      <c r="CE521" s="358">
        <f>CE527</f>
        <v/>
      </c>
      <c r="CF521" s="358">
        <f>CF527</f>
        <v/>
      </c>
      <c r="CG521" s="358">
        <f>CG527</f>
        <v/>
      </c>
      <c r="CH521" s="358">
        <f>CH527</f>
        <v/>
      </c>
      <c r="CI521" s="358">
        <f>CI527</f>
        <v/>
      </c>
      <c r="CJ521" s="358">
        <f>CJ527</f>
        <v/>
      </c>
      <c r="CK521" s="358">
        <f>CK527</f>
        <v/>
      </c>
      <c r="CL521" s="358">
        <f>CL527</f>
        <v/>
      </c>
      <c r="CM521" s="358">
        <f>CM527</f>
        <v/>
      </c>
      <c r="CN521" s="358">
        <f>CN527</f>
        <v/>
      </c>
      <c r="CO521" s="358">
        <f>CO527</f>
        <v/>
      </c>
      <c r="CP521" s="358">
        <f>CP527</f>
        <v/>
      </c>
      <c r="CQ521" s="358">
        <f>CQ527</f>
        <v/>
      </c>
      <c r="CR521" s="358">
        <f>CR527</f>
        <v/>
      </c>
      <c r="CS521" s="358">
        <f>CS527</f>
        <v/>
      </c>
      <c r="CT521" s="358">
        <f>CT527</f>
        <v/>
      </c>
      <c r="CU521" s="358">
        <f>CU527</f>
        <v/>
      </c>
      <c r="CV521" s="358">
        <f>CV527</f>
        <v/>
      </c>
      <c r="CW521" s="358">
        <f>CW527</f>
        <v/>
      </c>
      <c r="CX521" s="358">
        <f>CX527</f>
        <v/>
      </c>
      <c r="CY521" s="358">
        <f>CY527</f>
        <v/>
      </c>
      <c r="CZ521" s="358">
        <f>CZ527</f>
        <v/>
      </c>
      <c r="DA521" s="358">
        <f>DA527</f>
        <v/>
      </c>
      <c r="DB521" s="358">
        <f>DB527</f>
        <v/>
      </c>
      <c r="DC521" s="358">
        <f>DC527</f>
        <v/>
      </c>
      <c r="DD521" s="358">
        <f>DD527</f>
        <v/>
      </c>
      <c r="DE521" s="358">
        <f>DE527</f>
        <v/>
      </c>
      <c r="DF521" s="358">
        <f>DF527</f>
        <v/>
      </c>
      <c r="DG521" s="359">
        <f>DG527</f>
        <v/>
      </c>
      <c r="DH521" s="359">
        <f>DH527</f>
        <v/>
      </c>
      <c r="DI521" s="359">
        <f>DI527</f>
        <v/>
      </c>
      <c r="DJ521" s="359">
        <f>DJ527</f>
        <v/>
      </c>
      <c r="DK521" s="359">
        <f>DK527</f>
        <v/>
      </c>
      <c r="DL521" s="359">
        <f>DL527</f>
        <v/>
      </c>
      <c r="DM521" s="359">
        <f>DM527</f>
        <v/>
      </c>
      <c r="DN521" s="359">
        <f>DN527</f>
        <v/>
      </c>
      <c r="DO521" s="359">
        <f>DO527</f>
        <v/>
      </c>
      <c r="DP521" s="359">
        <f>DP527</f>
        <v/>
      </c>
      <c r="DQ521" s="359">
        <f>DQ527</f>
        <v/>
      </c>
      <c r="DR521" s="359">
        <f>DR527</f>
        <v/>
      </c>
      <c r="DS521" s="359">
        <f>DS527</f>
        <v/>
      </c>
      <c r="DT521" s="359">
        <f>DT527</f>
        <v/>
      </c>
      <c r="DU521" s="359">
        <f>DU527</f>
        <v/>
      </c>
      <c r="DV521" s="359">
        <f>DV527</f>
        <v/>
      </c>
      <c r="DW521" s="359">
        <f>DW527</f>
        <v/>
      </c>
      <c r="DX521" s="359">
        <f>DX527</f>
        <v/>
      </c>
      <c r="DY521" s="359">
        <f>DY527</f>
        <v/>
      </c>
      <c r="DZ521" s="359">
        <f>DZ527</f>
        <v/>
      </c>
      <c r="EA521" s="359">
        <f>EA527</f>
        <v/>
      </c>
      <c r="EB521" s="359">
        <f>EB527</f>
        <v/>
      </c>
      <c r="EC521" s="359">
        <f>EC527</f>
        <v/>
      </c>
      <c r="ED521" s="359">
        <f>ED527</f>
        <v/>
      </c>
      <c r="EE521" s="359">
        <f>EE527</f>
        <v/>
      </c>
      <c r="EF521" s="359">
        <f>EF527</f>
        <v/>
      </c>
      <c r="EG521" s="359">
        <f>EG527</f>
        <v/>
      </c>
      <c r="EH521" s="359">
        <f>EH527</f>
        <v/>
      </c>
      <c r="EI521" s="359">
        <f>EI527</f>
        <v/>
      </c>
      <c r="EJ521" s="359">
        <f>EJ527</f>
        <v/>
      </c>
      <c r="EK521" s="359">
        <f>EK527</f>
        <v/>
      </c>
      <c r="EL521" s="359">
        <f>EL527</f>
        <v/>
      </c>
      <c r="EM521" s="359">
        <f>EM527</f>
        <v/>
      </c>
      <c r="EN521" s="359">
        <f>EN527</f>
        <v/>
      </c>
      <c r="EO521" s="359">
        <f>EO527</f>
        <v/>
      </c>
      <c r="EP521" s="359">
        <f>EP527</f>
        <v/>
      </c>
      <c r="EQ521" s="359">
        <f>EQ527</f>
        <v/>
      </c>
      <c r="ER521" s="359">
        <f>ER527</f>
        <v/>
      </c>
      <c r="ES521" s="359">
        <f>ES527</f>
        <v/>
      </c>
      <c r="ET521" s="359">
        <f>ET527</f>
        <v/>
      </c>
      <c r="EU521" s="359">
        <f>EU527</f>
        <v/>
      </c>
      <c r="EV521" s="359">
        <f>EV527</f>
        <v/>
      </c>
      <c r="EW521" s="359">
        <f>EW527</f>
        <v/>
      </c>
      <c r="EX521" s="359">
        <f>EX527</f>
        <v/>
      </c>
      <c r="EY521" s="359">
        <f>EY527</f>
        <v/>
      </c>
      <c r="EZ521" s="359">
        <f>EZ527</f>
        <v/>
      </c>
      <c r="FA521" s="359">
        <f>FA527</f>
        <v/>
      </c>
      <c r="FB521" s="359">
        <f>FB527</f>
        <v/>
      </c>
      <c r="FC521" s="359">
        <f>FC527</f>
        <v/>
      </c>
      <c r="FD521" s="359">
        <f>FD527</f>
        <v/>
      </c>
      <c r="FE521" s="359">
        <f>FE527</f>
        <v/>
      </c>
      <c r="FF521" s="359">
        <f>FF527</f>
        <v/>
      </c>
      <c r="FG521" s="359">
        <f>FG527</f>
        <v/>
      </c>
      <c r="FH521" s="359">
        <f>FH527</f>
        <v/>
      </c>
      <c r="FI521" s="359">
        <f>FI527</f>
        <v/>
      </c>
      <c r="FJ521" s="359">
        <f>FJ527</f>
        <v/>
      </c>
      <c r="FK521" s="359">
        <f>FK527</f>
        <v/>
      </c>
      <c r="FL521" s="359">
        <f>FL527</f>
        <v/>
      </c>
      <c r="FM521" s="359">
        <f>FM527</f>
        <v/>
      </c>
      <c r="FN521" s="359">
        <f>FN527</f>
        <v/>
      </c>
      <c r="FO521" s="359">
        <f>FO527</f>
        <v/>
      </c>
      <c r="FP521" s="359">
        <f>FP527</f>
        <v/>
      </c>
      <c r="FQ521" s="359">
        <f>FQ527</f>
        <v/>
      </c>
      <c r="FR521" s="359">
        <f>FR527</f>
        <v/>
      </c>
      <c r="FS521" s="359">
        <f>FS527</f>
        <v/>
      </c>
      <c r="FT521" s="359">
        <f>FT527</f>
        <v/>
      </c>
      <c r="FU521" s="359">
        <f>FU527</f>
        <v/>
      </c>
      <c r="FV521" s="359">
        <f>FV527</f>
        <v/>
      </c>
      <c r="FW521" s="359">
        <f>FW527</f>
        <v/>
      </c>
      <c r="FX521" s="359">
        <f>FX527</f>
        <v/>
      </c>
      <c r="FY521" s="359">
        <f>FY527</f>
        <v/>
      </c>
      <c r="FZ521" s="359">
        <f>FZ527</f>
        <v/>
      </c>
      <c r="GA521" s="359">
        <f>GA527</f>
        <v/>
      </c>
      <c r="GB521" s="359">
        <f>GB527</f>
        <v/>
      </c>
      <c r="GC521" s="359">
        <f>GC527</f>
        <v/>
      </c>
      <c r="GD521" s="359">
        <f>GD527</f>
        <v/>
      </c>
      <c r="GE521" s="359">
        <f>GE527</f>
        <v/>
      </c>
      <c r="GF521" s="359">
        <f>GF527</f>
        <v/>
      </c>
      <c r="GG521" s="359">
        <f>GG527</f>
        <v/>
      </c>
      <c r="GH521" s="359">
        <f>GH527</f>
        <v/>
      </c>
      <c r="GI521" s="359">
        <f>GI527</f>
        <v/>
      </c>
      <c r="GJ521" s="359">
        <f>GJ527</f>
        <v/>
      </c>
      <c r="GK521" s="359">
        <f>GK527</f>
        <v/>
      </c>
      <c r="GL521" s="359">
        <f>GL527</f>
        <v/>
      </c>
      <c r="GM521" s="359">
        <f>GM527</f>
        <v/>
      </c>
      <c r="GN521" s="359">
        <f>GN527</f>
        <v/>
      </c>
      <c r="GO521" s="359">
        <f>GO527</f>
        <v/>
      </c>
      <c r="GP521" s="359">
        <f>GP527</f>
        <v/>
      </c>
      <c r="GQ521" s="359">
        <f>GQ527</f>
        <v/>
      </c>
      <c r="GR521" s="359">
        <f>GR527</f>
        <v/>
      </c>
      <c r="GS521" s="359">
        <f>GS527</f>
        <v/>
      </c>
      <c r="GT521" s="359">
        <f>GT527</f>
        <v/>
      </c>
      <c r="GU521" s="359">
        <f>GU527</f>
        <v/>
      </c>
      <c r="GV521" s="359">
        <f>GV527</f>
        <v/>
      </c>
      <c r="GW521" s="359">
        <f>GW527</f>
        <v/>
      </c>
      <c r="GX521" s="359">
        <f>GX527</f>
        <v/>
      </c>
    </row>
    <row r="523">
      <c r="A523" s="0" t="n">
        <v>17</v>
      </c>
      <c r="B523" s="0" t="n">
        <v>0</v>
      </c>
      <c r="C523" s="0">
        <f>ROW(SmtRes!A166)</f>
        <v/>
      </c>
      <c r="D523" s="0">
        <f>ROW(EtalonRes!A161)</f>
        <v/>
      </c>
      <c r="E523" s="0" t="inlineStr">
        <is>
          <t>1</t>
        </is>
      </c>
      <c r="F523" s="0" t="inlineStr">
        <is>
          <t>65-10-1</t>
        </is>
      </c>
      <c r="G523" s="0" t="inlineStr">
        <is>
          <t>Очистка канализационной сети внутренней</t>
        </is>
      </c>
      <c r="H523" s="0" t="inlineStr">
        <is>
          <t>100 м трубопровода</t>
        </is>
      </c>
      <c r="I523" s="0">
        <f>ROUND(ROUND(12/100,4),7)</f>
        <v/>
      </c>
      <c r="J523" s="0" t="n">
        <v>0</v>
      </c>
      <c r="K523" s="0">
        <f>ROUND(ROUND(12/100,4),7)</f>
        <v/>
      </c>
      <c r="O523" s="0">
        <f>ROUND(CP523,0)</f>
        <v/>
      </c>
      <c r="P523" s="0">
        <f>ROUND(CQ523*I523,0)</f>
        <v/>
      </c>
      <c r="Q523" s="0">
        <f>(ROUND((ROUND(((ET523)*I523),0)*BB523),0)+ROUND((ROUND(((AE523-(EU523))*I523),0)*BS523),0))</f>
        <v/>
      </c>
      <c r="R523" s="0">
        <f>(ROUND((ROUND(((EU523)*I523),0)*BS523),0)+ROUND((ROUND(((AE523-(EU523))*I523),0)*BS523),0))</f>
        <v/>
      </c>
      <c r="S523" s="0">
        <f>ROUND(CT523*I523,0)</f>
        <v/>
      </c>
      <c r="T523" s="0">
        <f>ROUND(CU523*I523,0)</f>
        <v/>
      </c>
      <c r="U523" s="0">
        <f>ROUND(CV523*I523,7)</f>
        <v/>
      </c>
      <c r="V523" s="0">
        <f>ROUND(CW523*I523,7)</f>
        <v/>
      </c>
      <c r="W523" s="0">
        <f>ROUND(CX523*I523,0)</f>
        <v/>
      </c>
      <c r="X523" s="0">
        <f>ROUND(CY523,0)</f>
        <v/>
      </c>
      <c r="Y523" s="0">
        <f>ROUND(CZ523,0)</f>
        <v/>
      </c>
      <c r="AA523" s="0" t="n">
        <v>78845955</v>
      </c>
      <c r="AB523" s="0">
        <f>ROUND((AC523+AD523+AF523),2)</f>
        <v/>
      </c>
      <c r="AC523" s="0">
        <f>ROUND((ES523),2)</f>
        <v/>
      </c>
      <c r="AD523" s="0">
        <f>ROUND((((ET523)-(EU523))+AE523),2)</f>
        <v/>
      </c>
      <c r="AE523" s="0">
        <f>ROUND((EU523),2)</f>
        <v/>
      </c>
      <c r="AF523" s="0">
        <f>ROUND((EV523),2)</f>
        <v/>
      </c>
      <c r="AG523" s="0">
        <f>ROUND((AP523),2)</f>
        <v/>
      </c>
      <c r="AH523" s="0">
        <f>(EW523)</f>
        <v/>
      </c>
      <c r="AI523" s="0">
        <f>(EX523)</f>
        <v/>
      </c>
      <c r="AJ523" s="0">
        <f>(AS523)</f>
        <v/>
      </c>
      <c r="AK523" s="0" t="n">
        <v>403.3</v>
      </c>
      <c r="AL523" s="0" t="n">
        <v>139.36</v>
      </c>
      <c r="AM523" s="0" t="n">
        <v>0.87</v>
      </c>
      <c r="AN523" s="0" t="n">
        <v>0</v>
      </c>
      <c r="AO523" s="0" t="n">
        <v>263.07</v>
      </c>
      <c r="AP523" s="0" t="n">
        <v>0</v>
      </c>
      <c r="AQ523" s="0" t="n">
        <v>32.2</v>
      </c>
      <c r="AR523" s="0" t="n">
        <v>0</v>
      </c>
      <c r="AS523" s="0" t="n">
        <v>0</v>
      </c>
      <c r="AT523" s="0" t="n">
        <v>103</v>
      </c>
      <c r="AU523" s="0" t="n">
        <v>52</v>
      </c>
      <c r="AV523" s="0" t="n">
        <v>1</v>
      </c>
      <c r="AW523" s="0" t="n">
        <v>1</v>
      </c>
      <c r="AZ523" s="0" t="n">
        <v>1</v>
      </c>
      <c r="BA523" s="0" t="n">
        <v>52.25</v>
      </c>
      <c r="BB523" s="0" t="n">
        <v>25.03</v>
      </c>
      <c r="BC523" s="0" t="n">
        <v>11.85</v>
      </c>
      <c r="BD523" s="0" t="inlineStr"/>
      <c r="BE523" s="0" t="inlineStr"/>
      <c r="BF523" s="0" t="inlineStr"/>
      <c r="BG523" s="0" t="inlineStr"/>
      <c r="BH523" s="0" t="n">
        <v>0</v>
      </c>
      <c r="BI523" s="0" t="n">
        <v>1</v>
      </c>
      <c r="BJ523" s="0" t="inlineStr">
        <is>
          <t>ТЕРр Московской обл., 65-10-1, приказ Минстроя России №675/пр от 28.02.2017 № 263/пр</t>
        </is>
      </c>
      <c r="BM523" s="0" t="n">
        <v>65007</v>
      </c>
      <c r="BN523" s="0" t="n">
        <v>0</v>
      </c>
      <c r="BO523" s="0" t="inlineStr">
        <is>
          <t>65-10-1</t>
        </is>
      </c>
      <c r="BP523" s="0" t="n">
        <v>1</v>
      </c>
      <c r="BQ523" s="0" t="n">
        <v>6</v>
      </c>
      <c r="BR523" s="0" t="n">
        <v>0</v>
      </c>
      <c r="BS523" s="0" t="n">
        <v>52.25</v>
      </c>
      <c r="BT523" s="0" t="n">
        <v>1</v>
      </c>
      <c r="BU523" s="0" t="n">
        <v>1</v>
      </c>
      <c r="BV523" s="0" t="n">
        <v>1</v>
      </c>
      <c r="BW523" s="0" t="n">
        <v>1</v>
      </c>
      <c r="BX523" s="0" t="n">
        <v>1</v>
      </c>
      <c r="BY523" s="0" t="inlineStr"/>
      <c r="BZ523" s="0" t="n">
        <v>103</v>
      </c>
      <c r="CA523" s="0" t="n">
        <v>52</v>
      </c>
      <c r="CB523" s="0" t="inlineStr"/>
      <c r="CE523" s="0" t="n">
        <v>12</v>
      </c>
      <c r="CF523" s="0" t="n">
        <v>0</v>
      </c>
      <c r="CG523" s="0" t="n">
        <v>0</v>
      </c>
      <c r="CM523" s="0" t="n">
        <v>0</v>
      </c>
      <c r="CN523" s="0" t="inlineStr"/>
      <c r="CO523" s="0" t="n">
        <v>0</v>
      </c>
      <c r="CP523" s="0">
        <f>(P523+Q523+S523)</f>
        <v/>
      </c>
      <c r="CQ523" s="0">
        <f>AC523*BC523</f>
        <v/>
      </c>
      <c r="CR523" s="0">
        <f>(ROUND((ROUND(((ET523)*1),0)*BB523),0)+ROUND((ROUND(((AE523-(EU523))*1),0)*BS523),0))</f>
        <v/>
      </c>
      <c r="CS523" s="0">
        <f>(ROUND((ROUND(((EU523)*1),0)*BS523),0)+ROUND((ROUND(((AE523-(EU523))*1),0)*BS523),0))</f>
        <v/>
      </c>
      <c r="CT523" s="0">
        <f>AF523*BA523</f>
        <v/>
      </c>
      <c r="CU523" s="0">
        <f>AG523</f>
        <v/>
      </c>
      <c r="CV523" s="0">
        <f>AH523</f>
        <v/>
      </c>
      <c r="CW523" s="0">
        <f>AI523</f>
        <v/>
      </c>
      <c r="CX523" s="0">
        <f>AJ523</f>
        <v/>
      </c>
      <c r="CY523" s="0">
        <f>(((S523+R523)*AT523)/100)</f>
        <v/>
      </c>
      <c r="CZ523" s="0">
        <f>(((S523+R523)*AU523)/100)</f>
        <v/>
      </c>
      <c r="DC523" s="0" t="inlineStr"/>
      <c r="DD523" s="0" t="inlineStr"/>
      <c r="DE523" s="0" t="inlineStr"/>
      <c r="DF523" s="0" t="inlineStr"/>
      <c r="DG523" s="0" t="inlineStr"/>
      <c r="DH523" s="0" t="inlineStr"/>
      <c r="DI523" s="0" t="inlineStr"/>
      <c r="DJ523" s="0" t="inlineStr"/>
      <c r="DK523" s="0" t="inlineStr"/>
      <c r="DL523" s="0" t="inlineStr"/>
      <c r="DM523" s="0" t="inlineStr"/>
      <c r="DN523" s="0" t="n">
        <v>0</v>
      </c>
      <c r="DO523" s="0" t="n">
        <v>0</v>
      </c>
      <c r="DP523" s="0" t="n">
        <v>1</v>
      </c>
      <c r="DQ523" s="0" t="n">
        <v>1</v>
      </c>
      <c r="DU523" s="0" t="n">
        <v>1013</v>
      </c>
      <c r="DV523" s="0" t="inlineStr">
        <is>
          <t>100 м трубопровода</t>
        </is>
      </c>
      <c r="DW523" s="0" t="inlineStr">
        <is>
          <t>100 м трубопровода</t>
        </is>
      </c>
      <c r="DX523" s="0" t="n">
        <v>1</v>
      </c>
      <c r="DZ523" s="0" t="inlineStr"/>
      <c r="EA523" s="0" t="inlineStr"/>
      <c r="EB523" s="0" t="inlineStr"/>
      <c r="EC523" s="0" t="inlineStr"/>
      <c r="EE523" s="0" t="n">
        <v>78726000</v>
      </c>
      <c r="EF523" s="0" t="n">
        <v>6</v>
      </c>
      <c r="EG523" s="0" t="inlineStr">
        <is>
          <t>Ремонтно-строительные работы</t>
        </is>
      </c>
      <c r="EH523" s="0" t="n">
        <v>99</v>
      </c>
      <c r="EI523" s="0" t="inlineStr">
        <is>
          <t>Внутренние санитарно-технические работы</t>
        </is>
      </c>
      <c r="EJ523" s="0" t="n">
        <v>1</v>
      </c>
      <c r="EK523" s="0" t="n">
        <v>65007</v>
      </c>
      <c r="EL523" s="0" t="inlineStr">
        <is>
          <t>Внутренние санитарнотехнические работы: смена труб, санприборов, запорной арматуры и другое</t>
        </is>
      </c>
      <c r="EM523" s="0" t="inlineStr">
        <is>
          <t>рФЕР-65</t>
        </is>
      </c>
      <c r="EO523" s="0" t="inlineStr"/>
      <c r="EQ523" s="0" t="n">
        <v>0</v>
      </c>
      <c r="ER523" s="0" t="n">
        <v>403.3</v>
      </c>
      <c r="ES523" s="0" t="n">
        <v>139.36</v>
      </c>
      <c r="ET523" s="0" t="n">
        <v>0.87</v>
      </c>
      <c r="EU523" s="0" t="n">
        <v>0</v>
      </c>
      <c r="EV523" s="0" t="n">
        <v>263.07</v>
      </c>
      <c r="EW523" s="0" t="n">
        <v>32.2</v>
      </c>
      <c r="EX523" s="0" t="n">
        <v>0</v>
      </c>
      <c r="EY523" s="0" t="n">
        <v>0</v>
      </c>
      <c r="FQ523" s="0" t="n">
        <v>0</v>
      </c>
      <c r="FR523" s="0" t="n">
        <v>0</v>
      </c>
      <c r="FS523" s="0" t="n">
        <v>0</v>
      </c>
      <c r="FX523" s="0" t="n">
        <v>103</v>
      </c>
      <c r="FY523" s="0" t="n">
        <v>52</v>
      </c>
      <c r="GA523" s="0" t="inlineStr"/>
      <c r="GD523" s="0" t="n">
        <v>1</v>
      </c>
      <c r="GF523" s="0" t="n">
        <v>-66904957</v>
      </c>
      <c r="GG523" s="0" t="n">
        <v>2</v>
      </c>
      <c r="GH523" s="0" t="n">
        <v>1</v>
      </c>
      <c r="GI523" s="0" t="n">
        <v>2</v>
      </c>
      <c r="GJ523" s="0" t="n">
        <v>0</v>
      </c>
      <c r="GK523" s="0" t="n">
        <v>0</v>
      </c>
      <c r="GL523" s="0">
        <f>ROUND(IF(AND(BH523=3,BI523=3,FS523&lt;&gt;0),P523,0),0)</f>
        <v/>
      </c>
      <c r="GM523" s="0">
        <f>ROUND(O523+X523+Y523,0)+GX523</f>
        <v/>
      </c>
      <c r="GN523" s="0">
        <f>IF(OR(BI523=0,BI523=1),GM523-GX523,0)</f>
        <v/>
      </c>
      <c r="GO523" s="0">
        <f>IF(BI523=2,GM523-GX523,0)</f>
        <v/>
      </c>
      <c r="GP523" s="0">
        <f>IF(BI523=4,GM523-GX523,0)</f>
        <v/>
      </c>
      <c r="GR523" s="0" t="n">
        <v>0</v>
      </c>
      <c r="GS523" s="0" t="n">
        <v>3</v>
      </c>
      <c r="GT523" s="0" t="n">
        <v>0</v>
      </c>
      <c r="GU523" s="0" t="inlineStr"/>
      <c r="GV523" s="0">
        <f>ROUND((GT523),2)</f>
        <v/>
      </c>
      <c r="GW523" s="0" t="n">
        <v>1</v>
      </c>
      <c r="GX523" s="0">
        <f>ROUND(HC523*I523,0)</f>
        <v/>
      </c>
      <c r="HA523" s="0" t="n">
        <v>0</v>
      </c>
      <c r="HB523" s="0" t="n">
        <v>0</v>
      </c>
      <c r="HC523" s="0">
        <f>GV523*GW523</f>
        <v/>
      </c>
      <c r="HE523" s="0" t="inlineStr"/>
      <c r="HF523" s="0" t="inlineStr"/>
      <c r="HM523" s="0" t="inlineStr"/>
      <c r="HN523" s="0" t="inlineStr">
        <is>
          <t>Пр/812-099.2-1</t>
        </is>
      </c>
      <c r="HO523" s="0" t="inlineStr">
        <is>
          <t>Пр/774-099.2</t>
        </is>
      </c>
      <c r="HP523" s="0" t="inlineStr">
        <is>
          <t>Внутренние санитарнотехнические работы: смена труб, санприборов, запорной арматуры и другое</t>
        </is>
      </c>
      <c r="HQ523" s="0" t="inlineStr">
        <is>
          <t>Внутренние санитарнотехнические работы: смена труб, санприборов, запорной арматуры и другое</t>
        </is>
      </c>
      <c r="HS523" s="0" t="n">
        <v>0</v>
      </c>
      <c r="IK523" s="0" t="n">
        <v>0</v>
      </c>
    </row>
    <row r="524">
      <c r="A524" s="0" t="n">
        <v>18</v>
      </c>
      <c r="B524" s="0" t="n">
        <v>0</v>
      </c>
      <c r="C524" s="0" t="n">
        <v>166</v>
      </c>
      <c r="E524" s="0" t="inlineStr">
        <is>
          <t>1,1</t>
        </is>
      </c>
      <c r="F524" s="0" t="inlineStr">
        <is>
          <t>Цена поставщика</t>
        </is>
      </c>
      <c r="G524" s="0" t="inlineStr">
        <is>
          <t>Прочистка КРОТ</t>
        </is>
      </c>
      <c r="H524" s="0" t="inlineStr">
        <is>
          <t>л</t>
        </is>
      </c>
      <c r="I524" s="0">
        <f>I523*J524</f>
        <v/>
      </c>
      <c r="J524" s="0" t="n">
        <v>8.333333333333334</v>
      </c>
      <c r="K524" s="0" t="n">
        <v>8.3333333</v>
      </c>
      <c r="O524" s="0">
        <f>ROUND(CP524,0)</f>
        <v/>
      </c>
      <c r="P524" s="0">
        <f>ROUND(CQ524*I524,0)</f>
        <v/>
      </c>
      <c r="Q524" s="0">
        <f>(ROUND((ROUND(((ET524)*I524),0)*BB524),0)+ROUND((ROUND(((AE524-(EU524))*I524),0)*BS524),0))</f>
        <v/>
      </c>
      <c r="R524" s="0">
        <f>(ROUND((ROUND(((EU524)*I524),0)*BS524),0)+ROUND((ROUND(((AE524-(EU524))*I524),0)*BS524),0))</f>
        <v/>
      </c>
      <c r="S524" s="0">
        <f>ROUND(CT524*I524,0)</f>
        <v/>
      </c>
      <c r="T524" s="0">
        <f>ROUND(CU524*I524,0)</f>
        <v/>
      </c>
      <c r="U524" s="0">
        <f>ROUND(CV524*I524,7)</f>
        <v/>
      </c>
      <c r="V524" s="0">
        <f>ROUND(CW524*I524,7)</f>
        <v/>
      </c>
      <c r="W524" s="0">
        <f>ROUND(CX524*I524,0)</f>
        <v/>
      </c>
      <c r="X524" s="0">
        <f>ROUND(CY524,0)</f>
        <v/>
      </c>
      <c r="Y524" s="0">
        <f>ROUND(CZ524,0)</f>
        <v/>
      </c>
      <c r="AA524" s="0" t="n">
        <v>78845955</v>
      </c>
      <c r="AB524" s="0">
        <f>ROUND((AC524+AD524+AF524),2)</f>
        <v/>
      </c>
      <c r="AC524" s="0">
        <f>ROUND((ES524),2)</f>
        <v/>
      </c>
      <c r="AD524" s="0">
        <f>ROUND((((ET524)-(EU524))+AE524),2)</f>
        <v/>
      </c>
      <c r="AE524" s="0">
        <f>ROUND((EU524),2)</f>
        <v/>
      </c>
      <c r="AF524" s="0">
        <f>ROUND((EV524),2)</f>
        <v/>
      </c>
      <c r="AG524" s="0">
        <f>ROUND((AP524),2)</f>
        <v/>
      </c>
      <c r="AH524" s="0">
        <f>(EW524)</f>
        <v/>
      </c>
      <c r="AI524" s="0">
        <f>(EX524)</f>
        <v/>
      </c>
      <c r="AJ524" s="0">
        <f>(AS524)</f>
        <v/>
      </c>
      <c r="AK524" s="0" t="n">
        <v>384.43</v>
      </c>
      <c r="AL524" s="0" t="n">
        <v>384.43</v>
      </c>
      <c r="AM524" s="0" t="n">
        <v>0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  <c r="AS524" s="0" t="n">
        <v>0</v>
      </c>
      <c r="AT524" s="0" t="n">
        <v>103</v>
      </c>
      <c r="AU524" s="0" t="n">
        <v>52</v>
      </c>
      <c r="AV524" s="0" t="n">
        <v>1</v>
      </c>
      <c r="AW524" s="0" t="n">
        <v>1</v>
      </c>
      <c r="AZ524" s="0" t="n">
        <v>1</v>
      </c>
      <c r="BA524" s="0" t="n">
        <v>1</v>
      </c>
      <c r="BB524" s="0" t="n">
        <v>1</v>
      </c>
      <c r="BC524" s="0" t="n">
        <v>1</v>
      </c>
      <c r="BD524" s="0" t="inlineStr"/>
      <c r="BE524" s="0" t="inlineStr"/>
      <c r="BF524" s="0" t="inlineStr"/>
      <c r="BG524" s="0" t="inlineStr"/>
      <c r="BH524" s="0" t="n">
        <v>3</v>
      </c>
      <c r="BI524" s="0" t="n">
        <v>1</v>
      </c>
      <c r="BJ524" s="0" t="inlineStr"/>
      <c r="BM524" s="0" t="n">
        <v>65007</v>
      </c>
      <c r="BN524" s="0" t="n">
        <v>0</v>
      </c>
      <c r="BO524" s="0" t="inlineStr"/>
      <c r="BP524" s="0" t="n">
        <v>0</v>
      </c>
      <c r="BQ524" s="0" t="n">
        <v>6</v>
      </c>
      <c r="BR524" s="0" t="n">
        <v>0</v>
      </c>
      <c r="BS524" s="0" t="n">
        <v>1</v>
      </c>
      <c r="BT524" s="0" t="n">
        <v>1</v>
      </c>
      <c r="BU524" s="0" t="n">
        <v>1</v>
      </c>
      <c r="BV524" s="0" t="n">
        <v>1</v>
      </c>
      <c r="BW524" s="0" t="n">
        <v>1</v>
      </c>
      <c r="BX524" s="0" t="n">
        <v>1</v>
      </c>
      <c r="BY524" s="0" t="inlineStr"/>
      <c r="BZ524" s="0" t="n">
        <v>103</v>
      </c>
      <c r="CA524" s="0" t="n">
        <v>52</v>
      </c>
      <c r="CB524" s="0" t="inlineStr"/>
      <c r="CE524" s="0" t="n">
        <v>12</v>
      </c>
      <c r="CF524" s="0" t="n">
        <v>0</v>
      </c>
      <c r="CG524" s="0" t="n">
        <v>0</v>
      </c>
      <c r="CM524" s="0" t="n">
        <v>0</v>
      </c>
      <c r="CN524" s="0" t="inlineStr"/>
      <c r="CO524" s="0" t="n">
        <v>0</v>
      </c>
      <c r="CP524" s="0">
        <f>(P524+Q524+S524)</f>
        <v/>
      </c>
      <c r="CQ524" s="0">
        <f>AC524</f>
        <v/>
      </c>
      <c r="CR524" s="0">
        <f>(ROUND((ROUND(((ET524)*1),0)*BB524),0)+ROUND((ROUND(((AE524-(EU524))*1),0)*BS524),0))</f>
        <v/>
      </c>
      <c r="CS524" s="0">
        <f>(ROUND((ROUND(((EU524)*1),0)*BS524),0)+ROUND((ROUND(((AE524-(EU524))*1),0)*BS524),0))</f>
        <v/>
      </c>
      <c r="CT524" s="0">
        <f>AF524*BA524</f>
        <v/>
      </c>
      <c r="CU524" s="0">
        <f>AG524</f>
        <v/>
      </c>
      <c r="CV524" s="0">
        <f>AH524</f>
        <v/>
      </c>
      <c r="CW524" s="0">
        <f>AI524</f>
        <v/>
      </c>
      <c r="CX524" s="0">
        <f>AJ524</f>
        <v/>
      </c>
      <c r="CY524" s="0">
        <f>(((S524+R524)*AT524)/100)</f>
        <v/>
      </c>
      <c r="CZ524" s="0">
        <f>(((S524+R524)*AU524)/100)</f>
        <v/>
      </c>
      <c r="DC524" s="0" t="inlineStr"/>
      <c r="DD524" s="0" t="inlineStr"/>
      <c r="DE524" s="0" t="inlineStr"/>
      <c r="DF524" s="0" t="inlineStr"/>
      <c r="DG524" s="0" t="inlineStr"/>
      <c r="DH524" s="0" t="inlineStr"/>
      <c r="DI524" s="0" t="inlineStr"/>
      <c r="DJ524" s="0" t="inlineStr"/>
      <c r="DK524" s="0" t="inlineStr"/>
      <c r="DL524" s="0" t="inlineStr"/>
      <c r="DM524" s="0" t="inlineStr"/>
      <c r="DN524" s="0" t="n">
        <v>0</v>
      </c>
      <c r="DO524" s="0" t="n">
        <v>0</v>
      </c>
      <c r="DP524" s="0" t="n">
        <v>1</v>
      </c>
      <c r="DQ524" s="0" t="n">
        <v>1</v>
      </c>
      <c r="DU524" s="0" t="n">
        <v>1002</v>
      </c>
      <c r="DV524" s="0" t="inlineStr">
        <is>
          <t>л</t>
        </is>
      </c>
      <c r="DW524" s="0" t="inlineStr">
        <is>
          <t>л</t>
        </is>
      </c>
      <c r="DX524" s="0" t="n">
        <v>1</v>
      </c>
      <c r="DZ524" s="0" t="inlineStr"/>
      <c r="EA524" s="0" t="inlineStr"/>
      <c r="EB524" s="0" t="inlineStr"/>
      <c r="EC524" s="0" t="inlineStr"/>
      <c r="EE524" s="0" t="n">
        <v>78726000</v>
      </c>
      <c r="EF524" s="0" t="n">
        <v>6</v>
      </c>
      <c r="EG524" s="0" t="inlineStr">
        <is>
          <t>Ремонтно-строительные работы</t>
        </is>
      </c>
      <c r="EH524" s="0" t="n">
        <v>99</v>
      </c>
      <c r="EI524" s="0" t="inlineStr">
        <is>
          <t>Внутренние санитарно-технические работы</t>
        </is>
      </c>
      <c r="EJ524" s="0" t="n">
        <v>1</v>
      </c>
      <c r="EK524" s="0" t="n">
        <v>65007</v>
      </c>
      <c r="EL524" s="0" t="inlineStr">
        <is>
          <t>Внутренние санитарнотехнические работы: смена труб, санприборов, запорной арматуры и другое</t>
        </is>
      </c>
      <c r="EM524" s="0" t="inlineStr">
        <is>
          <t>рФЕР-65</t>
        </is>
      </c>
      <c r="EO524" s="0" t="inlineStr"/>
      <c r="EQ524" s="0" t="n">
        <v>0</v>
      </c>
      <c r="ER524" s="0" t="n">
        <v>384.43</v>
      </c>
      <c r="ES524" s="0" t="n">
        <v>384.43</v>
      </c>
      <c r="ET524" s="0" t="n">
        <v>0</v>
      </c>
      <c r="EU524" s="0" t="n">
        <v>0</v>
      </c>
      <c r="EV524" s="0" t="n">
        <v>0</v>
      </c>
      <c r="EW524" s="0" t="n">
        <v>0</v>
      </c>
      <c r="EX524" s="0" t="n">
        <v>0</v>
      </c>
      <c r="EZ524" s="0" t="n">
        <v>5</v>
      </c>
      <c r="FC524" s="0" t="n">
        <v>1</v>
      </c>
      <c r="FD524" s="0" t="n">
        <v>18</v>
      </c>
      <c r="FF524" s="0" t="n">
        <v>469</v>
      </c>
      <c r="FQ524" s="0" t="n">
        <v>0</v>
      </c>
      <c r="FR524" s="0" t="n">
        <v>0</v>
      </c>
      <c r="FS524" s="0" t="n">
        <v>0</v>
      </c>
      <c r="FX524" s="0" t="n">
        <v>103</v>
      </c>
      <c r="FY524" s="0" t="n">
        <v>52</v>
      </c>
      <c r="GA524" s="0" t="inlineStr">
        <is>
          <t>[469 / 1,22]</t>
        </is>
      </c>
      <c r="GD524" s="0" t="n">
        <v>1</v>
      </c>
      <c r="GF524" s="0" t="n">
        <v>-1978592410</v>
      </c>
      <c r="GG524" s="0" t="n">
        <v>2</v>
      </c>
      <c r="GH524" s="0" t="n">
        <v>3</v>
      </c>
      <c r="GI524" s="0" t="n">
        <v>-2</v>
      </c>
      <c r="GJ524" s="0" t="n">
        <v>0</v>
      </c>
      <c r="GK524" s="0" t="n">
        <v>0</v>
      </c>
      <c r="GL524" s="0">
        <f>ROUND(IF(AND(BH524=3,BI524=3,FS524&lt;&gt;0),P524,0),0)</f>
        <v/>
      </c>
      <c r="GM524" s="0">
        <f>ROUND(O524+X524+Y524,0)+GX524</f>
        <v/>
      </c>
      <c r="GN524" s="0">
        <f>IF(OR(BI524=0,BI524=1),GM524-GX524,0)</f>
        <v/>
      </c>
      <c r="GO524" s="0">
        <f>IF(BI524=2,GM524-GX524,0)</f>
        <v/>
      </c>
      <c r="GP524" s="0">
        <f>IF(BI524=4,GM524-GX524,0)</f>
        <v/>
      </c>
      <c r="GR524" s="0" t="n">
        <v>1</v>
      </c>
      <c r="GS524" s="0" t="n">
        <v>1</v>
      </c>
      <c r="GT524" s="0" t="n">
        <v>0</v>
      </c>
      <c r="GU524" s="0" t="inlineStr"/>
      <c r="GV524" s="0">
        <f>ROUND((GT524),2)</f>
        <v/>
      </c>
      <c r="GW524" s="0" t="n">
        <v>1</v>
      </c>
      <c r="GX524" s="0">
        <f>ROUND(HC524*I524,0)</f>
        <v/>
      </c>
      <c r="HA524" s="0" t="n">
        <v>0</v>
      </c>
      <c r="HB524" s="0" t="n">
        <v>0</v>
      </c>
      <c r="HC524" s="0">
        <f>GV524*GW524</f>
        <v/>
      </c>
      <c r="HE524" s="0" t="inlineStr">
        <is>
          <t>0</t>
        </is>
      </c>
      <c r="HF524" s="0" t="inlineStr">
        <is>
          <t>0</t>
        </is>
      </c>
      <c r="HG524" s="0">
        <f>ROUND(AC524*I524,0)</f>
        <v/>
      </c>
      <c r="HM524" s="0" t="inlineStr"/>
      <c r="HN524" s="0" t="inlineStr">
        <is>
          <t>Пр/812-099.2-1</t>
        </is>
      </c>
      <c r="HO524" s="0" t="inlineStr">
        <is>
          <t>Пр/774-099.2</t>
        </is>
      </c>
      <c r="HP524" s="0" t="inlineStr">
        <is>
          <t>Внутренние санитарнотехнические работы: смена труб, санприборов, запорной арматуры и другое</t>
        </is>
      </c>
      <c r="HQ524" s="0" t="inlineStr">
        <is>
          <t>Внутренние санитарнотехнические работы: смена труб, санприборов, запорной арматуры и другое</t>
        </is>
      </c>
      <c r="HS524" s="0" t="n">
        <v>0</v>
      </c>
      <c r="IK524" s="0" t="n">
        <v>0</v>
      </c>
    </row>
    <row r="525">
      <c r="A525" s="0" t="n">
        <v>17</v>
      </c>
      <c r="B525" s="0" t="n">
        <v>0</v>
      </c>
      <c r="C525" s="0">
        <f>ROW(SmtRes!A172)</f>
        <v/>
      </c>
      <c r="D525" s="0">
        <f>ROW(EtalonRes!A167)</f>
        <v/>
      </c>
      <c r="E525" s="0" t="inlineStr">
        <is>
          <t>2</t>
        </is>
      </c>
      <c r="F525" s="0" t="inlineStr">
        <is>
          <t>16-07-005-1</t>
        </is>
      </c>
      <c r="G525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25" s="0" t="inlineStr">
        <is>
          <t>100 м трубопровода</t>
        </is>
      </c>
      <c r="I525" s="0">
        <f>ROUND(ROUND((2.5*6)/100,4),7)</f>
        <v/>
      </c>
      <c r="J525" s="0" t="n">
        <v>0</v>
      </c>
      <c r="K525" s="0">
        <f>ROUND(ROUND((2.5*6)/100,4),7)</f>
        <v/>
      </c>
      <c r="O525" s="0">
        <f>ROUND(CP525,0)</f>
        <v/>
      </c>
      <c r="P525" s="0">
        <f>ROUND(CQ525*I525,0)</f>
        <v/>
      </c>
      <c r="Q525" s="0">
        <f>(ROUND((ROUND(((ET525)*I525),0)*BB525),0)+ROUND((ROUND(((AE525-(EU525))*I525),0)*BS525),0))</f>
        <v/>
      </c>
      <c r="R525" s="0">
        <f>(ROUND((ROUND(((EU525)*I525),0)*BS525),0)+ROUND((ROUND(((AE525-(EU525))*I525),0)*BS525),0))</f>
        <v/>
      </c>
      <c r="S525" s="0">
        <f>ROUND(CT525*I525,0)</f>
        <v/>
      </c>
      <c r="T525" s="0">
        <f>ROUND(CU525*I525,0)</f>
        <v/>
      </c>
      <c r="U525" s="0">
        <f>ROUND(CV525*I525,7)</f>
        <v/>
      </c>
      <c r="V525" s="0">
        <f>ROUND(CW525*I525,7)</f>
        <v/>
      </c>
      <c r="W525" s="0">
        <f>ROUND(CX525*I525,0)</f>
        <v/>
      </c>
      <c r="X525" s="0">
        <f>ROUND(CY525,0)</f>
        <v/>
      </c>
      <c r="Y525" s="0">
        <f>ROUND(CZ525,0)</f>
        <v/>
      </c>
      <c r="AA525" s="0" t="n">
        <v>78845955</v>
      </c>
      <c r="AB525" s="0">
        <f>ROUND((AC525+AD525+AF525),2)</f>
        <v/>
      </c>
      <c r="AC525" s="0">
        <f>ROUND((ES525),2)</f>
        <v/>
      </c>
      <c r="AD525" s="0">
        <f>ROUND((((ET525)-(EU525))+AE525),2)</f>
        <v/>
      </c>
      <c r="AE525" s="0">
        <f>ROUND((EU525),2)</f>
        <v/>
      </c>
      <c r="AF525" s="0">
        <f>ROUND((EV525),2)</f>
        <v/>
      </c>
      <c r="AG525" s="0">
        <f>ROUND((AP525),2)</f>
        <v/>
      </c>
      <c r="AH525" s="0">
        <f>(EW525)</f>
        <v/>
      </c>
      <c r="AI525" s="0">
        <f>(EX525)</f>
        <v/>
      </c>
      <c r="AJ525" s="0">
        <f>(AS525)</f>
        <v/>
      </c>
      <c r="AK525" s="0" t="n">
        <v>107.11</v>
      </c>
      <c r="AL525" s="0" t="n">
        <v>4.28</v>
      </c>
      <c r="AM525" s="0" t="n">
        <v>44.51</v>
      </c>
      <c r="AN525" s="0" t="n">
        <v>0</v>
      </c>
      <c r="AO525" s="0" t="n">
        <v>58.32</v>
      </c>
      <c r="AP525" s="0" t="n">
        <v>0</v>
      </c>
      <c r="AQ525" s="0" t="n">
        <v>5.01</v>
      </c>
      <c r="AR525" s="0" t="n">
        <v>0</v>
      </c>
      <c r="AS525" s="0" t="n">
        <v>0</v>
      </c>
      <c r="AT525" s="0" t="n">
        <v>121</v>
      </c>
      <c r="AU525" s="0" t="n">
        <v>72</v>
      </c>
      <c r="AV525" s="0" t="n">
        <v>1</v>
      </c>
      <c r="AW525" s="0" t="n">
        <v>1</v>
      </c>
      <c r="AZ525" s="0" t="n">
        <v>1</v>
      </c>
      <c r="BA525" s="0" t="n">
        <v>52.25</v>
      </c>
      <c r="BB525" s="0" t="n">
        <v>5.97</v>
      </c>
      <c r="BC525" s="0" t="n">
        <v>11.38</v>
      </c>
      <c r="BD525" s="0" t="inlineStr"/>
      <c r="BE525" s="0" t="inlineStr"/>
      <c r="BF525" s="0" t="inlineStr"/>
      <c r="BG525" s="0" t="inlineStr"/>
      <c r="BH525" s="0" t="n">
        <v>0</v>
      </c>
      <c r="BI525" s="0" t="n">
        <v>1</v>
      </c>
      <c r="BJ525" s="0" t="inlineStr">
        <is>
          <t>ТЕР Московской обл., 16-07-005-1, приказ Минстроя России №675/пр от 28.02.2017 № 260/пр</t>
        </is>
      </c>
      <c r="BM525" s="0" t="n">
        <v>16001</v>
      </c>
      <c r="BN525" s="0" t="n">
        <v>0</v>
      </c>
      <c r="BO525" s="0" t="inlineStr">
        <is>
          <t>16-07-005-1</t>
        </is>
      </c>
      <c r="BP525" s="0" t="n">
        <v>1</v>
      </c>
      <c r="BQ525" s="0" t="n">
        <v>2</v>
      </c>
      <c r="BR525" s="0" t="n">
        <v>0</v>
      </c>
      <c r="BS525" s="0" t="n">
        <v>52.25</v>
      </c>
      <c r="BT525" s="0" t="n">
        <v>1</v>
      </c>
      <c r="BU525" s="0" t="n">
        <v>1</v>
      </c>
      <c r="BV525" s="0" t="n">
        <v>1</v>
      </c>
      <c r="BW525" s="0" t="n">
        <v>1</v>
      </c>
      <c r="BX525" s="0" t="n">
        <v>1</v>
      </c>
      <c r="BY525" s="0" t="inlineStr"/>
      <c r="BZ525" s="0" t="n">
        <v>121</v>
      </c>
      <c r="CA525" s="0" t="n">
        <v>72</v>
      </c>
      <c r="CB525" s="0" t="inlineStr"/>
      <c r="CE525" s="0" t="n">
        <v>12</v>
      </c>
      <c r="CF525" s="0" t="n">
        <v>0</v>
      </c>
      <c r="CG525" s="0" t="n">
        <v>0</v>
      </c>
      <c r="CM525" s="0" t="n">
        <v>0</v>
      </c>
      <c r="CN525" s="0" t="inlineStr"/>
      <c r="CO525" s="0" t="n">
        <v>0</v>
      </c>
      <c r="CP525" s="0">
        <f>(P525+Q525+S525)</f>
        <v/>
      </c>
      <c r="CQ525" s="0">
        <f>AC525*BC525</f>
        <v/>
      </c>
      <c r="CR525" s="0">
        <f>(ROUND((ROUND(((ET525)*1),0)*BB525),0)+ROUND((ROUND(((AE525-(EU525))*1),0)*BS525),0))</f>
        <v/>
      </c>
      <c r="CS525" s="0">
        <f>(ROUND((ROUND(((EU525)*1),0)*BS525),0)+ROUND((ROUND(((AE525-(EU525))*1),0)*BS525),0))</f>
        <v/>
      </c>
      <c r="CT525" s="0">
        <f>AF525*BA525</f>
        <v/>
      </c>
      <c r="CU525" s="0">
        <f>AG525</f>
        <v/>
      </c>
      <c r="CV525" s="0">
        <f>AH525</f>
        <v/>
      </c>
      <c r="CW525" s="0">
        <f>AI525</f>
        <v/>
      </c>
      <c r="CX525" s="0">
        <f>AJ525</f>
        <v/>
      </c>
      <c r="CY525" s="0">
        <f>(((S525+R525)*AT525)/100)</f>
        <v/>
      </c>
      <c r="CZ525" s="0">
        <f>(((S525+R525)*AU525)/100)</f>
        <v/>
      </c>
      <c r="DC525" s="0" t="inlineStr"/>
      <c r="DD525" s="0" t="inlineStr"/>
      <c r="DE525" s="0" t="inlineStr"/>
      <c r="DF525" s="0" t="inlineStr"/>
      <c r="DG525" s="0" t="inlineStr"/>
      <c r="DH525" s="0" t="inlineStr"/>
      <c r="DI525" s="0" t="inlineStr"/>
      <c r="DJ525" s="0" t="inlineStr"/>
      <c r="DK525" s="0" t="inlineStr"/>
      <c r="DL525" s="0" t="inlineStr"/>
      <c r="DM525" s="0" t="inlineStr"/>
      <c r="DN525" s="0" t="n">
        <v>0</v>
      </c>
      <c r="DO525" s="0" t="n">
        <v>0</v>
      </c>
      <c r="DP525" s="0" t="n">
        <v>1</v>
      </c>
      <c r="DQ525" s="0" t="n">
        <v>1</v>
      </c>
      <c r="DU525" s="0" t="n">
        <v>1013</v>
      </c>
      <c r="DV525" s="0" t="inlineStr">
        <is>
          <t>100 м трубопровода</t>
        </is>
      </c>
      <c r="DW525" s="0" t="inlineStr">
        <is>
          <t>100 м трубопровода</t>
        </is>
      </c>
      <c r="DX525" s="0" t="n">
        <v>1</v>
      </c>
      <c r="DZ525" s="0" t="inlineStr"/>
      <c r="EA525" s="0" t="inlineStr"/>
      <c r="EB525" s="0" t="inlineStr"/>
      <c r="EC525" s="0" t="inlineStr"/>
      <c r="EE525" s="0" t="n">
        <v>78725882</v>
      </c>
      <c r="EF525" s="0" t="n">
        <v>2</v>
      </c>
      <c r="EG525" s="0" t="inlineStr">
        <is>
          <t>Общестроительные работы</t>
        </is>
      </c>
      <c r="EH525" s="0" t="n">
        <v>16</v>
      </c>
      <c r="EI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25" s="0" t="n">
        <v>1</v>
      </c>
      <c r="EK525" s="0" t="n">
        <v>16001</v>
      </c>
      <c r="EL525" s="0" t="inlineStr">
        <is>
          <t>Трубопроводы внутренние</t>
        </is>
      </c>
      <c r="EM525" s="0" t="inlineStr">
        <is>
          <t>ФЕР-16</t>
        </is>
      </c>
      <c r="EO525" s="0" t="inlineStr"/>
      <c r="EQ525" s="0" t="n">
        <v>0</v>
      </c>
      <c r="ER525" s="0" t="n">
        <v>107.11</v>
      </c>
      <c r="ES525" s="0" t="n">
        <v>4.28</v>
      </c>
      <c r="ET525" s="0" t="n">
        <v>44.51</v>
      </c>
      <c r="EU525" s="0" t="n">
        <v>0</v>
      </c>
      <c r="EV525" s="0" t="n">
        <v>58.32</v>
      </c>
      <c r="EW525" s="0" t="n">
        <v>5.01</v>
      </c>
      <c r="EX525" s="0" t="n">
        <v>0</v>
      </c>
      <c r="EY525" s="0" t="n">
        <v>0</v>
      </c>
      <c r="FQ525" s="0" t="n">
        <v>0</v>
      </c>
      <c r="FR525" s="0" t="n">
        <v>0</v>
      </c>
      <c r="FS525" s="0" t="n">
        <v>0</v>
      </c>
      <c r="FX525" s="0" t="n">
        <v>121</v>
      </c>
      <c r="FY525" s="0" t="n">
        <v>72</v>
      </c>
      <c r="GA525" s="0" t="inlineStr"/>
      <c r="GD525" s="0" t="n">
        <v>1</v>
      </c>
      <c r="GF525" s="0" t="n">
        <v>635989612</v>
      </c>
      <c r="GG525" s="0" t="n">
        <v>2</v>
      </c>
      <c r="GH525" s="0" t="n">
        <v>1</v>
      </c>
      <c r="GI525" s="0" t="n">
        <v>2</v>
      </c>
      <c r="GJ525" s="0" t="n">
        <v>0</v>
      </c>
      <c r="GK525" s="0" t="n">
        <v>0</v>
      </c>
      <c r="GL525" s="0">
        <f>ROUND(IF(AND(BH525=3,BI525=3,FS525&lt;&gt;0),P525,0),0)</f>
        <v/>
      </c>
      <c r="GM525" s="0">
        <f>ROUND(O525+X525+Y525,0)+GX525</f>
        <v/>
      </c>
      <c r="GN525" s="0">
        <f>IF(OR(BI525=0,BI525=1),GM525-GX525,0)</f>
        <v/>
      </c>
      <c r="GO525" s="0">
        <f>IF(BI525=2,GM525-GX525,0)</f>
        <v/>
      </c>
      <c r="GP525" s="0">
        <f>IF(BI525=4,GM525-GX525,0)</f>
        <v/>
      </c>
      <c r="GR525" s="0" t="n">
        <v>0</v>
      </c>
      <c r="GS525" s="0" t="n">
        <v>3</v>
      </c>
      <c r="GT525" s="0" t="n">
        <v>0</v>
      </c>
      <c r="GU525" s="0" t="inlineStr"/>
      <c r="GV525" s="0">
        <f>ROUND((GT525),2)</f>
        <v/>
      </c>
      <c r="GW525" s="0" t="n">
        <v>1</v>
      </c>
      <c r="GX525" s="0">
        <f>ROUND(HC525*I525,0)</f>
        <v/>
      </c>
      <c r="HA525" s="0" t="n">
        <v>0</v>
      </c>
      <c r="HB525" s="0" t="n">
        <v>0</v>
      </c>
      <c r="HC525" s="0">
        <f>GV525*GW525</f>
        <v/>
      </c>
      <c r="HE525" s="0" t="inlineStr"/>
      <c r="HF525" s="0" t="inlineStr"/>
      <c r="HM525" s="0" t="inlineStr"/>
      <c r="HN525" s="0" t="inlineStr">
        <is>
          <t>Пр/812-016.0-1</t>
        </is>
      </c>
      <c r="HO525" s="0" t="inlineStr">
        <is>
          <t>Пр/774-016.0</t>
        </is>
      </c>
      <c r="HP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25" s="0" t="n">
        <v>0</v>
      </c>
      <c r="IK525" s="0" t="n">
        <v>0</v>
      </c>
    </row>
    <row r="527">
      <c r="A527" s="358" t="n">
        <v>51</v>
      </c>
      <c r="B527" s="358">
        <f>B519</f>
        <v/>
      </c>
      <c r="C527" s="358">
        <f>A519</f>
        <v/>
      </c>
      <c r="D527" s="358">
        <f>ROW(A519)</f>
        <v/>
      </c>
      <c r="E527" s="358" t="n"/>
      <c r="F527" s="358">
        <f>IF(F519&lt;&gt;"",F519,"")</f>
        <v/>
      </c>
      <c r="G527" s="358">
        <f>IF(G519&lt;&gt;"",G519,"")</f>
        <v/>
      </c>
      <c r="H527" s="358" t="n">
        <v>0</v>
      </c>
      <c r="I527" s="358" t="n"/>
      <c r="J527" s="358" t="n"/>
      <c r="K527" s="358" t="n"/>
      <c r="L527" s="358" t="n"/>
      <c r="M527" s="358" t="n"/>
      <c r="N527" s="358" t="n"/>
      <c r="O527" s="358" t="n">
        <v>0</v>
      </c>
      <c r="P527" s="358" t="n">
        <v>0</v>
      </c>
      <c r="Q527" s="358" t="n">
        <v>0</v>
      </c>
      <c r="R527" s="358" t="n">
        <v>0</v>
      </c>
      <c r="S527" s="358" t="n">
        <v>0</v>
      </c>
      <c r="T527" s="358" t="n">
        <v>0</v>
      </c>
      <c r="U527" s="358" t="n">
        <v>0</v>
      </c>
      <c r="V527" s="358" t="n">
        <v>0</v>
      </c>
      <c r="W527" s="358" t="n">
        <v>0</v>
      </c>
      <c r="X527" s="358" t="n">
        <v>0</v>
      </c>
      <c r="Y527" s="358" t="n">
        <v>0</v>
      </c>
      <c r="Z527" s="358" t="n"/>
      <c r="AA527" s="358" t="n"/>
      <c r="AB527" s="358" t="n"/>
      <c r="AC527" s="358" t="n"/>
      <c r="AD527" s="358" t="n"/>
      <c r="AE527" s="358" t="n"/>
      <c r="AF527" s="358" t="n"/>
      <c r="AG527" s="358" t="n"/>
      <c r="AH527" s="358" t="n"/>
      <c r="AI527" s="358" t="n"/>
      <c r="AJ527" s="358" t="n"/>
      <c r="AK527" s="358" t="n"/>
      <c r="AL527" s="358" t="n"/>
      <c r="AM527" s="358" t="n"/>
      <c r="AN527" s="358" t="n"/>
      <c r="AO527" s="358">
        <f>ROUND(BX527,0)</f>
        <v/>
      </c>
      <c r="AP527" s="358">
        <f>ROUND(BY527,0)</f>
        <v/>
      </c>
      <c r="AQ527" s="358">
        <f>ROUND(BZ527,0)</f>
        <v/>
      </c>
      <c r="AR527" s="358">
        <f>ROUND(CA527,0)</f>
        <v/>
      </c>
      <c r="AS527" s="358">
        <f>ROUND(CB527,0)</f>
        <v/>
      </c>
      <c r="AT527" s="358">
        <f>ROUND(CC527,0)</f>
        <v/>
      </c>
      <c r="AU527" s="358">
        <f>ROUND(CD527,0)</f>
        <v/>
      </c>
      <c r="AV527" s="358">
        <f>ROUND(CE527,0)</f>
        <v/>
      </c>
      <c r="AW527" s="358">
        <f>ROUND(CF527,0)</f>
        <v/>
      </c>
      <c r="AX527" s="358">
        <f>ROUND(CG527,0)</f>
        <v/>
      </c>
      <c r="AY527" s="358">
        <f>ROUND(CH527,0)</f>
        <v/>
      </c>
      <c r="AZ527" s="358">
        <f>ROUND(CI527,0)</f>
        <v/>
      </c>
      <c r="BA527" s="358">
        <f>ROUND(CJ527,0)</f>
        <v/>
      </c>
      <c r="BB527" s="358">
        <f>ROUND(CK527,0)</f>
        <v/>
      </c>
      <c r="BC527" s="358">
        <f>ROUND(CL527,0)</f>
        <v/>
      </c>
      <c r="BD527" s="358">
        <f>ROUND(CM527,0)</f>
        <v/>
      </c>
      <c r="BE527" s="358" t="n"/>
      <c r="BF527" s="358" t="n"/>
      <c r="BG527" s="358" t="n"/>
      <c r="BH527" s="358" t="n"/>
      <c r="BI527" s="358" t="n"/>
      <c r="BJ527" s="358" t="n"/>
      <c r="BK527" s="358" t="n"/>
      <c r="BL527" s="358" t="n"/>
      <c r="BM527" s="358" t="n"/>
      <c r="BN527" s="358" t="n"/>
      <c r="BO527" s="358" t="n"/>
      <c r="BP527" s="358" t="n"/>
      <c r="BQ527" s="358" t="n"/>
      <c r="BR527" s="358" t="n"/>
      <c r="BS527" s="358" t="n"/>
      <c r="BT527" s="358" t="n"/>
      <c r="BU527" s="358" t="n"/>
      <c r="BV527" s="358" t="n"/>
      <c r="BW527" s="358" t="n"/>
      <c r="BX527" s="358" t="n"/>
      <c r="BY527" s="358" t="n"/>
      <c r="BZ527" s="358" t="n"/>
      <c r="CA527" s="358" t="n"/>
      <c r="CB527" s="358" t="n"/>
      <c r="CC527" s="358" t="n"/>
      <c r="CD527" s="358" t="n"/>
      <c r="CE527" s="358" t="n"/>
      <c r="CF527" s="358" t="n"/>
      <c r="CG527" s="358" t="n"/>
      <c r="CH527" s="358" t="n"/>
      <c r="CI527" s="358" t="n"/>
      <c r="CJ527" s="358" t="n"/>
      <c r="CK527" s="358" t="n"/>
      <c r="CL527" s="358" t="n"/>
      <c r="CM527" s="358" t="n"/>
      <c r="CN527" s="358" t="n"/>
      <c r="CO527" s="358" t="n"/>
      <c r="CP527" s="358" t="n"/>
      <c r="CQ527" s="358" t="n"/>
      <c r="CR527" s="358" t="n"/>
      <c r="CS527" s="358" t="n"/>
      <c r="CT527" s="358" t="n"/>
      <c r="CU527" s="358" t="n"/>
      <c r="CV527" s="358" t="n"/>
      <c r="CW527" s="358" t="n"/>
      <c r="CX527" s="358" t="n"/>
      <c r="CY527" s="358" t="n"/>
      <c r="CZ527" s="358" t="n"/>
      <c r="DA527" s="358" t="n"/>
      <c r="DB527" s="358" t="n"/>
      <c r="DC527" s="358" t="n"/>
      <c r="DD527" s="358" t="n"/>
      <c r="DE527" s="358" t="n"/>
      <c r="DF527" s="358" t="n"/>
      <c r="DG527" s="359" t="n"/>
      <c r="DH527" s="359" t="n"/>
      <c r="DI527" s="359" t="n"/>
      <c r="DJ527" s="359" t="n"/>
      <c r="DK527" s="359" t="n"/>
      <c r="DL527" s="359" t="n"/>
      <c r="DM527" s="359" t="n"/>
      <c r="DN527" s="359" t="n"/>
      <c r="DO527" s="359" t="n"/>
      <c r="DP527" s="359" t="n"/>
      <c r="DQ527" s="359" t="n"/>
      <c r="DR527" s="359" t="n"/>
      <c r="DS527" s="359" t="n"/>
      <c r="DT527" s="359" t="n"/>
      <c r="DU527" s="359" t="n"/>
      <c r="DV527" s="359" t="n"/>
      <c r="DW527" s="359" t="n"/>
      <c r="DX527" s="359" t="n"/>
      <c r="DY527" s="359" t="n"/>
      <c r="DZ527" s="359" t="n"/>
      <c r="EA527" s="359" t="n"/>
      <c r="EB527" s="359" t="n"/>
      <c r="EC527" s="359" t="n"/>
      <c r="ED527" s="359" t="n"/>
      <c r="EE527" s="359" t="n"/>
      <c r="EF527" s="359" t="n"/>
      <c r="EG527" s="359" t="n"/>
      <c r="EH527" s="359" t="n"/>
      <c r="EI527" s="359" t="n"/>
      <c r="EJ527" s="359" t="n"/>
      <c r="EK527" s="359" t="n"/>
      <c r="EL527" s="359" t="n"/>
      <c r="EM527" s="359" t="n"/>
      <c r="EN527" s="359" t="n"/>
      <c r="EO527" s="359" t="n"/>
      <c r="EP527" s="359" t="n"/>
      <c r="EQ527" s="359" t="n"/>
      <c r="ER527" s="359" t="n"/>
      <c r="ES527" s="359" t="n"/>
      <c r="ET527" s="359" t="n"/>
      <c r="EU527" s="359" t="n"/>
      <c r="EV527" s="359" t="n"/>
      <c r="EW527" s="359" t="n"/>
      <c r="EX527" s="359" t="n"/>
      <c r="EY527" s="359" t="n"/>
      <c r="EZ527" s="359" t="n"/>
      <c r="FA527" s="359" t="n"/>
      <c r="FB527" s="359" t="n"/>
      <c r="FC527" s="359" t="n"/>
      <c r="FD527" s="359" t="n"/>
      <c r="FE527" s="359" t="n"/>
      <c r="FF527" s="359" t="n"/>
      <c r="FG527" s="359" t="n"/>
      <c r="FH527" s="359" t="n"/>
      <c r="FI527" s="359" t="n"/>
      <c r="FJ527" s="359" t="n"/>
      <c r="FK527" s="359" t="n"/>
      <c r="FL527" s="359" t="n"/>
      <c r="FM527" s="359" t="n"/>
      <c r="FN527" s="359" t="n"/>
      <c r="FO527" s="359" t="n"/>
      <c r="FP527" s="359" t="n"/>
      <c r="FQ527" s="359" t="n"/>
      <c r="FR527" s="359" t="n"/>
      <c r="FS527" s="359" t="n"/>
      <c r="FT527" s="359" t="n"/>
      <c r="FU527" s="359" t="n"/>
      <c r="FV527" s="359" t="n"/>
      <c r="FW527" s="359" t="n"/>
      <c r="FX527" s="359" t="n"/>
      <c r="FY527" s="359" t="n"/>
      <c r="FZ527" s="359" t="n"/>
      <c r="GA527" s="359" t="n"/>
      <c r="GB527" s="359" t="n"/>
      <c r="GC527" s="359" t="n"/>
      <c r="GD527" s="359" t="n"/>
      <c r="GE527" s="359" t="n"/>
      <c r="GF527" s="359" t="n"/>
      <c r="GG527" s="359" t="n"/>
      <c r="GH527" s="359" t="n"/>
      <c r="GI527" s="359" t="n"/>
      <c r="GJ527" s="359" t="n"/>
      <c r="GK527" s="359" t="n"/>
      <c r="GL527" s="359" t="n"/>
      <c r="GM527" s="359" t="n"/>
      <c r="GN527" s="359" t="n"/>
      <c r="GO527" s="359" t="n"/>
      <c r="GP527" s="359" t="n"/>
      <c r="GQ527" s="359" t="n"/>
      <c r="GR527" s="359" t="n"/>
      <c r="GS527" s="359" t="n"/>
      <c r="GT527" s="359" t="n"/>
      <c r="GU527" s="359" t="n"/>
      <c r="GV527" s="359" t="n"/>
      <c r="GW527" s="359" t="n"/>
      <c r="GX527" s="359" t="n">
        <v>0</v>
      </c>
    </row>
    <row r="529">
      <c r="A529" s="360" t="n">
        <v>50</v>
      </c>
      <c r="B529" s="360" t="n">
        <v>0</v>
      </c>
      <c r="C529" s="360" t="n">
        <v>0</v>
      </c>
      <c r="D529" s="360" t="n">
        <v>1</v>
      </c>
      <c r="E529" s="360" t="n">
        <v>201</v>
      </c>
      <c r="F529" s="360">
        <f>ROUND(Source!O527,O529)</f>
        <v/>
      </c>
      <c r="G529" s="360" t="inlineStr">
        <is>
          <t>ПЗ</t>
        </is>
      </c>
      <c r="H529" s="360" t="inlineStr">
        <is>
          <t>Прямые затраты</t>
        </is>
      </c>
      <c r="I529" s="360" t="n"/>
      <c r="J529" s="360" t="n"/>
      <c r="K529" s="360" t="n">
        <v>201</v>
      </c>
      <c r="L529" s="360" t="n">
        <v>1</v>
      </c>
      <c r="M529" s="360" t="n">
        <v>3</v>
      </c>
      <c r="N529" s="360" t="inlineStr"/>
      <c r="O529" s="360" t="n">
        <v>0</v>
      </c>
      <c r="P529" s="360" t="n"/>
      <c r="Q529" s="360" t="n"/>
      <c r="R529" s="360" t="n"/>
      <c r="S529" s="360" t="n"/>
      <c r="T529" s="360" t="n"/>
      <c r="U529" s="360" t="n"/>
      <c r="V529" s="360" t="n"/>
      <c r="W529" s="360" t="n">
        <v>0</v>
      </c>
      <c r="X529" s="360" t="n">
        <v>1</v>
      </c>
      <c r="Y529" s="360" t="n">
        <v>0</v>
      </c>
      <c r="Z529" s="360" t="n"/>
      <c r="AA529" s="360" t="n"/>
      <c r="AB529" s="360" t="n"/>
    </row>
    <row r="530">
      <c r="A530" s="360" t="n">
        <v>50</v>
      </c>
      <c r="B530" s="360" t="n">
        <v>0</v>
      </c>
      <c r="C530" s="360" t="n">
        <v>0</v>
      </c>
      <c r="D530" s="360" t="n">
        <v>1</v>
      </c>
      <c r="E530" s="360" t="n">
        <v>202</v>
      </c>
      <c r="F530" s="360">
        <f>ROUND(Source!P527,O530)</f>
        <v/>
      </c>
      <c r="G530" s="360" t="inlineStr">
        <is>
          <t>СтМатОб</t>
        </is>
      </c>
      <c r="H530" s="360" t="inlineStr">
        <is>
          <t>Стоимость материальных ресурсов (всего)</t>
        </is>
      </c>
      <c r="I530" s="360" t="n"/>
      <c r="J530" s="360" t="n"/>
      <c r="K530" s="360" t="n">
        <v>202</v>
      </c>
      <c r="L530" s="360" t="n">
        <v>2</v>
      </c>
      <c r="M530" s="360" t="n">
        <v>3</v>
      </c>
      <c r="N530" s="360" t="inlineStr"/>
      <c r="O530" s="360" t="n">
        <v>0</v>
      </c>
      <c r="P530" s="360" t="n"/>
      <c r="Q530" s="360" t="n"/>
      <c r="R530" s="360" t="n"/>
      <c r="S530" s="360" t="n"/>
      <c r="T530" s="360" t="n"/>
      <c r="U530" s="360" t="n"/>
      <c r="V530" s="360" t="n"/>
      <c r="W530" s="360" t="n">
        <v>0</v>
      </c>
      <c r="X530" s="360" t="n">
        <v>1</v>
      </c>
      <c r="Y530" s="360" t="n">
        <v>0</v>
      </c>
      <c r="Z530" s="360" t="n"/>
      <c r="AA530" s="360" t="n"/>
      <c r="AB530" s="360" t="n"/>
    </row>
    <row r="531">
      <c r="A531" s="360" t="n">
        <v>50</v>
      </c>
      <c r="B531" s="360" t="n">
        <v>0</v>
      </c>
      <c r="C531" s="360" t="n">
        <v>0</v>
      </c>
      <c r="D531" s="360" t="n">
        <v>1</v>
      </c>
      <c r="E531" s="360" t="n">
        <v>222</v>
      </c>
      <c r="F531" s="360">
        <f>ROUND(Source!AO527,O531)</f>
        <v/>
      </c>
      <c r="G531" s="360" t="inlineStr">
        <is>
          <t>СтМатОбЗак</t>
        </is>
      </c>
      <c r="H531" s="360" t="inlineStr">
        <is>
          <t>Стоимость материалов и оборудования заказчика</t>
        </is>
      </c>
      <c r="I531" s="360" t="n"/>
      <c r="J531" s="360" t="n"/>
      <c r="K531" s="360" t="n">
        <v>222</v>
      </c>
      <c r="L531" s="360" t="n">
        <v>3</v>
      </c>
      <c r="M531" s="360" t="n">
        <v>3</v>
      </c>
      <c r="N531" s="360" t="inlineStr"/>
      <c r="O531" s="360" t="n">
        <v>0</v>
      </c>
      <c r="P531" s="360" t="n"/>
      <c r="Q531" s="360" t="n"/>
      <c r="R531" s="360" t="n"/>
      <c r="S531" s="360" t="n"/>
      <c r="T531" s="360" t="n"/>
      <c r="U531" s="360" t="n"/>
      <c r="V531" s="360" t="n"/>
      <c r="W531" s="360" t="n">
        <v>0</v>
      </c>
      <c r="X531" s="360" t="n">
        <v>1</v>
      </c>
      <c r="Y531" s="360" t="n">
        <v>0</v>
      </c>
      <c r="Z531" s="360" t="n"/>
      <c r="AA531" s="360" t="n"/>
      <c r="AB531" s="360" t="n"/>
    </row>
    <row r="532">
      <c r="A532" s="360" t="n">
        <v>50</v>
      </c>
      <c r="B532" s="360" t="n">
        <v>0</v>
      </c>
      <c r="C532" s="360" t="n">
        <v>0</v>
      </c>
      <c r="D532" s="360" t="n">
        <v>1</v>
      </c>
      <c r="E532" s="360" t="n">
        <v>225</v>
      </c>
      <c r="F532" s="360">
        <f>ROUND(Source!AV527,O532)</f>
        <v/>
      </c>
      <c r="G532" s="360" t="inlineStr">
        <is>
          <t>СтМатОбПод</t>
        </is>
      </c>
      <c r="H532" s="360" t="inlineStr">
        <is>
          <t>Стоимость материалов и оборудования подрядчика</t>
        </is>
      </c>
      <c r="I532" s="360" t="n"/>
      <c r="J532" s="360" t="n"/>
      <c r="K532" s="360" t="n">
        <v>225</v>
      </c>
      <c r="L532" s="360" t="n">
        <v>4</v>
      </c>
      <c r="M532" s="360" t="n">
        <v>3</v>
      </c>
      <c r="N532" s="360" t="inlineStr"/>
      <c r="O532" s="360" t="n">
        <v>0</v>
      </c>
      <c r="P532" s="360" t="n"/>
      <c r="Q532" s="360" t="n"/>
      <c r="R532" s="360" t="n"/>
      <c r="S532" s="360" t="n"/>
      <c r="T532" s="360" t="n"/>
      <c r="U532" s="360" t="n"/>
      <c r="V532" s="360" t="n"/>
      <c r="W532" s="360" t="n">
        <v>0</v>
      </c>
      <c r="X532" s="360" t="n">
        <v>1</v>
      </c>
      <c r="Y532" s="360" t="n">
        <v>0</v>
      </c>
      <c r="Z532" s="360" t="n"/>
      <c r="AA532" s="360" t="n"/>
      <c r="AB532" s="360" t="n"/>
    </row>
    <row r="533">
      <c r="A533" s="360" t="n">
        <v>50</v>
      </c>
      <c r="B533" s="360" t="n">
        <v>0</v>
      </c>
      <c r="C533" s="360" t="n">
        <v>0</v>
      </c>
      <c r="D533" s="360" t="n">
        <v>1</v>
      </c>
      <c r="E533" s="360" t="n">
        <v>226</v>
      </c>
      <c r="F533" s="360">
        <f>ROUND(Source!AW527,O533)</f>
        <v/>
      </c>
      <c r="G533" s="360" t="inlineStr">
        <is>
          <t>СтМат</t>
        </is>
      </c>
      <c r="H533" s="360" t="inlineStr">
        <is>
          <t>Стоимость материалов (всего)</t>
        </is>
      </c>
      <c r="I533" s="360" t="n"/>
      <c r="J533" s="360" t="n"/>
      <c r="K533" s="360" t="n">
        <v>226</v>
      </c>
      <c r="L533" s="360" t="n">
        <v>5</v>
      </c>
      <c r="M533" s="360" t="n">
        <v>3</v>
      </c>
      <c r="N533" s="360" t="inlineStr"/>
      <c r="O533" s="360" t="n">
        <v>0</v>
      </c>
      <c r="P533" s="360" t="n"/>
      <c r="Q533" s="360" t="n"/>
      <c r="R533" s="360" t="n"/>
      <c r="S533" s="360" t="n"/>
      <c r="T533" s="360" t="n"/>
      <c r="U533" s="360" t="n"/>
      <c r="V533" s="360" t="n"/>
      <c r="W533" s="360" t="n">
        <v>0</v>
      </c>
      <c r="X533" s="360" t="n">
        <v>1</v>
      </c>
      <c r="Y533" s="360" t="n">
        <v>0</v>
      </c>
      <c r="Z533" s="360" t="n"/>
      <c r="AA533" s="360" t="n"/>
      <c r="AB533" s="360" t="n"/>
    </row>
    <row r="534">
      <c r="A534" s="360" t="n">
        <v>50</v>
      </c>
      <c r="B534" s="360" t="n">
        <v>0</v>
      </c>
      <c r="C534" s="360" t="n">
        <v>0</v>
      </c>
      <c r="D534" s="360" t="n">
        <v>1</v>
      </c>
      <c r="E534" s="360" t="n">
        <v>227</v>
      </c>
      <c r="F534" s="360">
        <f>ROUND(Source!AX527,O534)</f>
        <v/>
      </c>
      <c r="G534" s="360" t="inlineStr">
        <is>
          <t>СтМатЗак</t>
        </is>
      </c>
      <c r="H534" s="360" t="inlineStr">
        <is>
          <t>Стоимость материалов заказчика</t>
        </is>
      </c>
      <c r="I534" s="360" t="n"/>
      <c r="J534" s="360" t="n"/>
      <c r="K534" s="360" t="n">
        <v>227</v>
      </c>
      <c r="L534" s="360" t="n">
        <v>6</v>
      </c>
      <c r="M534" s="360" t="n">
        <v>3</v>
      </c>
      <c r="N534" s="360" t="inlineStr"/>
      <c r="O534" s="360" t="n">
        <v>0</v>
      </c>
      <c r="P534" s="360" t="n"/>
      <c r="Q534" s="360" t="n"/>
      <c r="R534" s="360" t="n"/>
      <c r="S534" s="360" t="n"/>
      <c r="T534" s="360" t="n"/>
      <c r="U534" s="360" t="n"/>
      <c r="V534" s="360" t="n"/>
      <c r="W534" s="360" t="n">
        <v>0</v>
      </c>
      <c r="X534" s="360" t="n">
        <v>1</v>
      </c>
      <c r="Y534" s="360" t="n">
        <v>0</v>
      </c>
      <c r="Z534" s="360" t="n"/>
      <c r="AA534" s="360" t="n"/>
      <c r="AB534" s="360" t="n"/>
    </row>
    <row r="535">
      <c r="A535" s="360" t="n">
        <v>50</v>
      </c>
      <c r="B535" s="360" t="n">
        <v>0</v>
      </c>
      <c r="C535" s="360" t="n">
        <v>0</v>
      </c>
      <c r="D535" s="360" t="n">
        <v>1</v>
      </c>
      <c r="E535" s="360" t="n">
        <v>228</v>
      </c>
      <c r="F535" s="360">
        <f>ROUND(Source!AY527,O535)</f>
        <v/>
      </c>
      <c r="G535" s="360" t="inlineStr">
        <is>
          <t>СтМатПод</t>
        </is>
      </c>
      <c r="H535" s="360" t="inlineStr">
        <is>
          <t>Стоимость материалов подрядчика</t>
        </is>
      </c>
      <c r="I535" s="360" t="n"/>
      <c r="J535" s="360" t="n"/>
      <c r="K535" s="360" t="n">
        <v>228</v>
      </c>
      <c r="L535" s="360" t="n">
        <v>7</v>
      </c>
      <c r="M535" s="360" t="n">
        <v>3</v>
      </c>
      <c r="N535" s="360" t="inlineStr"/>
      <c r="O535" s="360" t="n">
        <v>0</v>
      </c>
      <c r="P535" s="360" t="n"/>
      <c r="Q535" s="360" t="n"/>
      <c r="R535" s="360" t="n"/>
      <c r="S535" s="360" t="n"/>
      <c r="T535" s="360" t="n"/>
      <c r="U535" s="360" t="n"/>
      <c r="V535" s="360" t="n"/>
      <c r="W535" s="360" t="n">
        <v>0</v>
      </c>
      <c r="X535" s="360" t="n">
        <v>1</v>
      </c>
      <c r="Y535" s="360" t="n">
        <v>0</v>
      </c>
      <c r="Z535" s="360" t="n"/>
      <c r="AA535" s="360" t="n"/>
      <c r="AB535" s="360" t="n"/>
    </row>
    <row r="536">
      <c r="A536" s="360" t="n">
        <v>50</v>
      </c>
      <c r="B536" s="360" t="n">
        <v>0</v>
      </c>
      <c r="C536" s="360" t="n">
        <v>0</v>
      </c>
      <c r="D536" s="360" t="n">
        <v>1</v>
      </c>
      <c r="E536" s="360" t="n">
        <v>216</v>
      </c>
      <c r="F536" s="360">
        <f>ROUND(Source!AP527,O536)</f>
        <v/>
      </c>
      <c r="G536" s="360" t="inlineStr">
        <is>
          <t>Оборуд</t>
        </is>
      </c>
      <c r="H536" s="360" t="inlineStr">
        <is>
          <t>Стоимость оборудования (всего)</t>
        </is>
      </c>
      <c r="I536" s="360" t="n"/>
      <c r="J536" s="360" t="n"/>
      <c r="K536" s="360" t="n">
        <v>216</v>
      </c>
      <c r="L536" s="360" t="n">
        <v>8</v>
      </c>
      <c r="M536" s="360" t="n">
        <v>3</v>
      </c>
      <c r="N536" s="360" t="inlineStr"/>
      <c r="O536" s="360" t="n">
        <v>0</v>
      </c>
      <c r="P536" s="360" t="n"/>
      <c r="Q536" s="360" t="n"/>
      <c r="R536" s="360" t="n"/>
      <c r="S536" s="360" t="n"/>
      <c r="T536" s="360" t="n"/>
      <c r="U536" s="360" t="n"/>
      <c r="V536" s="360" t="n"/>
      <c r="W536" s="360" t="n">
        <v>0</v>
      </c>
      <c r="X536" s="360" t="n">
        <v>1</v>
      </c>
      <c r="Y536" s="360" t="n">
        <v>0</v>
      </c>
      <c r="Z536" s="360" t="n"/>
      <c r="AA536" s="360" t="n"/>
      <c r="AB536" s="360" t="n"/>
    </row>
    <row r="537">
      <c r="A537" s="360" t="n">
        <v>50</v>
      </c>
      <c r="B537" s="360" t="n">
        <v>0</v>
      </c>
      <c r="C537" s="360" t="n">
        <v>0</v>
      </c>
      <c r="D537" s="360" t="n">
        <v>1</v>
      </c>
      <c r="E537" s="360" t="n">
        <v>223</v>
      </c>
      <c r="F537" s="360">
        <f>ROUND(Source!AQ527,O537)</f>
        <v/>
      </c>
      <c r="G537" s="360" t="inlineStr">
        <is>
          <t>ОборудЗак</t>
        </is>
      </c>
      <c r="H537" s="360" t="inlineStr">
        <is>
          <t>Стоимость оборудования заказчика</t>
        </is>
      </c>
      <c r="I537" s="360" t="n"/>
      <c r="J537" s="360" t="n"/>
      <c r="K537" s="360" t="n">
        <v>223</v>
      </c>
      <c r="L537" s="360" t="n">
        <v>9</v>
      </c>
      <c r="M537" s="360" t="n">
        <v>3</v>
      </c>
      <c r="N537" s="360" t="inlineStr"/>
      <c r="O537" s="360" t="n">
        <v>0</v>
      </c>
      <c r="P537" s="360" t="n"/>
      <c r="Q537" s="360" t="n"/>
      <c r="R537" s="360" t="n"/>
      <c r="S537" s="360" t="n"/>
      <c r="T537" s="360" t="n"/>
      <c r="U537" s="360" t="n"/>
      <c r="V537" s="360" t="n"/>
      <c r="W537" s="360" t="n">
        <v>0</v>
      </c>
      <c r="X537" s="360" t="n">
        <v>1</v>
      </c>
      <c r="Y537" s="360" t="n">
        <v>0</v>
      </c>
      <c r="Z537" s="360" t="n"/>
      <c r="AA537" s="360" t="n"/>
      <c r="AB537" s="360" t="n"/>
    </row>
    <row r="538">
      <c r="A538" s="360" t="n">
        <v>50</v>
      </c>
      <c r="B538" s="360" t="n">
        <v>0</v>
      </c>
      <c r="C538" s="360" t="n">
        <v>0</v>
      </c>
      <c r="D538" s="360" t="n">
        <v>1</v>
      </c>
      <c r="E538" s="360" t="n">
        <v>229</v>
      </c>
      <c r="F538" s="360">
        <f>ROUND(Source!AZ527,O538)</f>
        <v/>
      </c>
      <c r="G538" s="360" t="inlineStr">
        <is>
          <t>ОборудПод</t>
        </is>
      </c>
      <c r="H538" s="360" t="inlineStr">
        <is>
          <t>Стоимость оборудования подрядчика</t>
        </is>
      </c>
      <c r="I538" s="360" t="n"/>
      <c r="J538" s="360" t="n"/>
      <c r="K538" s="360" t="n">
        <v>229</v>
      </c>
      <c r="L538" s="360" t="n">
        <v>10</v>
      </c>
      <c r="M538" s="360" t="n">
        <v>3</v>
      </c>
      <c r="N538" s="360" t="inlineStr"/>
      <c r="O538" s="360" t="n">
        <v>0</v>
      </c>
      <c r="P538" s="360" t="n"/>
      <c r="Q538" s="360" t="n"/>
      <c r="R538" s="360" t="n"/>
      <c r="S538" s="360" t="n"/>
      <c r="T538" s="360" t="n"/>
      <c r="U538" s="360" t="n"/>
      <c r="V538" s="360" t="n"/>
      <c r="W538" s="360" t="n">
        <v>0</v>
      </c>
      <c r="X538" s="360" t="n">
        <v>1</v>
      </c>
      <c r="Y538" s="360" t="n">
        <v>0</v>
      </c>
      <c r="Z538" s="360" t="n"/>
      <c r="AA538" s="360" t="n"/>
      <c r="AB538" s="360" t="n"/>
    </row>
    <row r="539">
      <c r="A539" s="360" t="n">
        <v>50</v>
      </c>
      <c r="B539" s="360" t="n">
        <v>0</v>
      </c>
      <c r="C539" s="360" t="n">
        <v>0</v>
      </c>
      <c r="D539" s="360" t="n">
        <v>1</v>
      </c>
      <c r="E539" s="360" t="n">
        <v>203</v>
      </c>
      <c r="F539" s="360">
        <f>ROUND(Source!Q527,O539)</f>
        <v/>
      </c>
      <c r="G539" s="360" t="inlineStr">
        <is>
          <t>ЭММ</t>
        </is>
      </c>
      <c r="H539" s="360" t="inlineStr">
        <is>
          <t>Эксплуатация машин</t>
        </is>
      </c>
      <c r="I539" s="360" t="n"/>
      <c r="J539" s="360" t="n"/>
      <c r="K539" s="360" t="n">
        <v>203</v>
      </c>
      <c r="L539" s="360" t="n">
        <v>11</v>
      </c>
      <c r="M539" s="360" t="n">
        <v>3</v>
      </c>
      <c r="N539" s="360" t="inlineStr"/>
      <c r="O539" s="360" t="n">
        <v>0</v>
      </c>
      <c r="P539" s="360" t="n"/>
      <c r="Q539" s="360" t="n"/>
      <c r="R539" s="360" t="n"/>
      <c r="S539" s="360" t="n"/>
      <c r="T539" s="360" t="n"/>
      <c r="U539" s="360" t="n"/>
      <c r="V539" s="360" t="n"/>
      <c r="W539" s="360" t="n">
        <v>0</v>
      </c>
      <c r="X539" s="360" t="n">
        <v>1</v>
      </c>
      <c r="Y539" s="360" t="n">
        <v>0</v>
      </c>
      <c r="Z539" s="360" t="n"/>
      <c r="AA539" s="360" t="n"/>
      <c r="AB539" s="360" t="n"/>
    </row>
    <row r="540">
      <c r="A540" s="360" t="n">
        <v>50</v>
      </c>
      <c r="B540" s="360" t="n">
        <v>0</v>
      </c>
      <c r="C540" s="360" t="n">
        <v>0</v>
      </c>
      <c r="D540" s="360" t="n">
        <v>1</v>
      </c>
      <c r="E540" s="360" t="n">
        <v>231</v>
      </c>
      <c r="F540" s="360">
        <f>ROUND(Source!BB527,O540)</f>
        <v/>
      </c>
      <c r="G540" s="360" t="inlineStr">
        <is>
          <t>ЭММсНРиСП</t>
        </is>
      </c>
      <c r="H540" s="360" t="inlineStr">
        <is>
          <t>Эксплуатация машин по ТСН-2001.16</t>
        </is>
      </c>
      <c r="I540" s="360" t="n"/>
      <c r="J540" s="360" t="n"/>
      <c r="K540" s="360" t="n">
        <v>231</v>
      </c>
      <c r="L540" s="360" t="n">
        <v>12</v>
      </c>
      <c r="M540" s="360" t="n">
        <v>3</v>
      </c>
      <c r="N540" s="360" t="inlineStr"/>
      <c r="O540" s="360" t="n">
        <v>0</v>
      </c>
      <c r="P540" s="360" t="n"/>
      <c r="Q540" s="360" t="n"/>
      <c r="R540" s="360" t="n"/>
      <c r="S540" s="360" t="n"/>
      <c r="T540" s="360" t="n"/>
      <c r="U540" s="360" t="n"/>
      <c r="V540" s="360" t="n"/>
      <c r="W540" s="360" t="n">
        <v>0</v>
      </c>
      <c r="X540" s="360" t="n">
        <v>1</v>
      </c>
      <c r="Y540" s="360" t="n">
        <v>0</v>
      </c>
      <c r="Z540" s="360" t="n"/>
      <c r="AA540" s="360" t="n"/>
      <c r="AB540" s="360" t="n"/>
    </row>
    <row r="541">
      <c r="A541" s="360" t="n">
        <v>50</v>
      </c>
      <c r="B541" s="360" t="n">
        <v>0</v>
      </c>
      <c r="C541" s="360" t="n">
        <v>0</v>
      </c>
      <c r="D541" s="360" t="n">
        <v>1</v>
      </c>
      <c r="E541" s="360" t="n">
        <v>204</v>
      </c>
      <c r="F541" s="360">
        <f>ROUND(Source!R527,O541)</f>
        <v/>
      </c>
      <c r="G541" s="360" t="inlineStr">
        <is>
          <t>ЗПМ</t>
        </is>
      </c>
      <c r="H541" s="360" t="inlineStr">
        <is>
          <t>ЗП машинистов</t>
        </is>
      </c>
      <c r="I541" s="360" t="n"/>
      <c r="J541" s="360" t="n"/>
      <c r="K541" s="360" t="n">
        <v>204</v>
      </c>
      <c r="L541" s="360" t="n">
        <v>13</v>
      </c>
      <c r="M541" s="360" t="n">
        <v>3</v>
      </c>
      <c r="N541" s="360" t="inlineStr"/>
      <c r="O541" s="360" t="n">
        <v>0</v>
      </c>
      <c r="P541" s="360" t="n"/>
      <c r="Q541" s="360" t="n"/>
      <c r="R541" s="360" t="n"/>
      <c r="S541" s="360" t="n"/>
      <c r="T541" s="360" t="n"/>
      <c r="U541" s="360" t="n"/>
      <c r="V541" s="360" t="n"/>
      <c r="W541" s="360" t="n">
        <v>0</v>
      </c>
      <c r="X541" s="360" t="n">
        <v>1</v>
      </c>
      <c r="Y541" s="360" t="n">
        <v>0</v>
      </c>
      <c r="Z541" s="360" t="n"/>
      <c r="AA541" s="360" t="n"/>
      <c r="AB541" s="360" t="n"/>
    </row>
    <row r="542">
      <c r="A542" s="360" t="n">
        <v>50</v>
      </c>
      <c r="B542" s="360" t="n">
        <v>0</v>
      </c>
      <c r="C542" s="360" t="n">
        <v>0</v>
      </c>
      <c r="D542" s="360" t="n">
        <v>1</v>
      </c>
      <c r="E542" s="360" t="n">
        <v>205</v>
      </c>
      <c r="F542" s="360">
        <f>ROUND(Source!S527,O542)</f>
        <v/>
      </c>
      <c r="G542" s="360" t="inlineStr">
        <is>
          <t>ОЗП</t>
        </is>
      </c>
      <c r="H542" s="360" t="inlineStr">
        <is>
          <t>Основная ЗП рабочих</t>
        </is>
      </c>
      <c r="I542" s="360" t="n"/>
      <c r="J542" s="360" t="n"/>
      <c r="K542" s="360" t="n">
        <v>205</v>
      </c>
      <c r="L542" s="360" t="n">
        <v>14</v>
      </c>
      <c r="M542" s="360" t="n">
        <v>3</v>
      </c>
      <c r="N542" s="360" t="inlineStr"/>
      <c r="O542" s="360" t="n">
        <v>0</v>
      </c>
      <c r="P542" s="360" t="n"/>
      <c r="Q542" s="360" t="n"/>
      <c r="R542" s="360" t="n"/>
      <c r="S542" s="360" t="n"/>
      <c r="T542" s="360" t="n"/>
      <c r="U542" s="360" t="n"/>
      <c r="V542" s="360" t="n"/>
      <c r="W542" s="360" t="n">
        <v>0</v>
      </c>
      <c r="X542" s="360" t="n">
        <v>1</v>
      </c>
      <c r="Y542" s="360" t="n">
        <v>0</v>
      </c>
      <c r="Z542" s="360" t="n"/>
      <c r="AA542" s="360" t="n"/>
      <c r="AB542" s="360" t="n"/>
    </row>
    <row r="543">
      <c r="A543" s="360" t="n">
        <v>50</v>
      </c>
      <c r="B543" s="360" t="n">
        <v>0</v>
      </c>
      <c r="C543" s="360" t="n">
        <v>0</v>
      </c>
      <c r="D543" s="360" t="n">
        <v>1</v>
      </c>
      <c r="E543" s="360" t="n">
        <v>232</v>
      </c>
      <c r="F543" s="360">
        <f>ROUND(Source!BC527,O543)</f>
        <v/>
      </c>
      <c r="G543" s="360" t="inlineStr">
        <is>
          <t>ОЗПсНРиСП</t>
        </is>
      </c>
      <c r="H543" s="360" t="inlineStr">
        <is>
          <t>Основная ЗП рабочих по ТСН-2001.16</t>
        </is>
      </c>
      <c r="I543" s="360" t="n"/>
      <c r="J543" s="360" t="n"/>
      <c r="K543" s="360" t="n">
        <v>232</v>
      </c>
      <c r="L543" s="360" t="n">
        <v>15</v>
      </c>
      <c r="M543" s="360" t="n">
        <v>3</v>
      </c>
      <c r="N543" s="360" t="inlineStr"/>
      <c r="O543" s="360" t="n">
        <v>0</v>
      </c>
      <c r="P543" s="360" t="n"/>
      <c r="Q543" s="360" t="n"/>
      <c r="R543" s="360" t="n"/>
      <c r="S543" s="360" t="n"/>
      <c r="T543" s="360" t="n"/>
      <c r="U543" s="360" t="n"/>
      <c r="V543" s="360" t="n"/>
      <c r="W543" s="360" t="n">
        <v>0</v>
      </c>
      <c r="X543" s="360" t="n">
        <v>1</v>
      </c>
      <c r="Y543" s="360" t="n">
        <v>0</v>
      </c>
      <c r="Z543" s="360" t="n"/>
      <c r="AA543" s="360" t="n"/>
      <c r="AB543" s="360" t="n"/>
    </row>
    <row r="544">
      <c r="A544" s="360" t="n">
        <v>50</v>
      </c>
      <c r="B544" s="360" t="n">
        <v>0</v>
      </c>
      <c r="C544" s="360" t="n">
        <v>0</v>
      </c>
      <c r="D544" s="360" t="n">
        <v>1</v>
      </c>
      <c r="E544" s="360" t="n">
        <v>214</v>
      </c>
      <c r="F544" s="360">
        <f>ROUND(Source!AS527,O544)</f>
        <v/>
      </c>
      <c r="G544" s="360" t="inlineStr">
        <is>
          <t>Строит</t>
        </is>
      </c>
      <c r="H544" s="360" t="inlineStr">
        <is>
          <t>Строительные работы с НР и СП</t>
        </is>
      </c>
      <c r="I544" s="360" t="n"/>
      <c r="J544" s="360" t="n"/>
      <c r="K544" s="360" t="n">
        <v>214</v>
      </c>
      <c r="L544" s="360" t="n">
        <v>16</v>
      </c>
      <c r="M544" s="360" t="n">
        <v>3</v>
      </c>
      <c r="N544" s="360" t="inlineStr"/>
      <c r="O544" s="360" t="n">
        <v>0</v>
      </c>
      <c r="P544" s="360" t="n"/>
      <c r="Q544" s="360" t="n"/>
      <c r="R544" s="360" t="n"/>
      <c r="S544" s="360" t="n"/>
      <c r="T544" s="360" t="n"/>
      <c r="U544" s="360" t="n"/>
      <c r="V544" s="360" t="n"/>
      <c r="W544" s="360" t="n">
        <v>0</v>
      </c>
      <c r="X544" s="360" t="n">
        <v>1</v>
      </c>
      <c r="Y544" s="360" t="n">
        <v>0</v>
      </c>
      <c r="Z544" s="360" t="n"/>
      <c r="AA544" s="360" t="n"/>
      <c r="AB544" s="360" t="n"/>
    </row>
    <row r="545">
      <c r="A545" s="360" t="n">
        <v>50</v>
      </c>
      <c r="B545" s="360" t="n">
        <v>0</v>
      </c>
      <c r="C545" s="360" t="n">
        <v>0</v>
      </c>
      <c r="D545" s="360" t="n">
        <v>1</v>
      </c>
      <c r="E545" s="360" t="n">
        <v>215</v>
      </c>
      <c r="F545" s="360">
        <f>ROUND(Source!AT527,O545)</f>
        <v/>
      </c>
      <c r="G545" s="360" t="inlineStr">
        <is>
          <t>Монтаж</t>
        </is>
      </c>
      <c r="H545" s="360" t="inlineStr">
        <is>
          <t>Монтажные работы с НР и СП</t>
        </is>
      </c>
      <c r="I545" s="360" t="n"/>
      <c r="J545" s="360" t="n"/>
      <c r="K545" s="360" t="n">
        <v>215</v>
      </c>
      <c r="L545" s="360" t="n">
        <v>17</v>
      </c>
      <c r="M545" s="360" t="n">
        <v>3</v>
      </c>
      <c r="N545" s="360" t="inlineStr"/>
      <c r="O545" s="360" t="n">
        <v>0</v>
      </c>
      <c r="P545" s="360" t="n"/>
      <c r="Q545" s="360" t="n"/>
      <c r="R545" s="360" t="n"/>
      <c r="S545" s="360" t="n"/>
      <c r="T545" s="360" t="n"/>
      <c r="U545" s="360" t="n"/>
      <c r="V545" s="360" t="n"/>
      <c r="W545" s="360" t="n">
        <v>0</v>
      </c>
      <c r="X545" s="360" t="n">
        <v>1</v>
      </c>
      <c r="Y545" s="360" t="n">
        <v>0</v>
      </c>
      <c r="Z545" s="360" t="n"/>
      <c r="AA545" s="360" t="n"/>
      <c r="AB545" s="360" t="n"/>
    </row>
    <row r="546">
      <c r="A546" s="360" t="n">
        <v>50</v>
      </c>
      <c r="B546" s="360" t="n">
        <v>0</v>
      </c>
      <c r="C546" s="360" t="n">
        <v>0</v>
      </c>
      <c r="D546" s="360" t="n">
        <v>1</v>
      </c>
      <c r="E546" s="360" t="n">
        <v>217</v>
      </c>
      <c r="F546" s="360">
        <f>ROUND(Source!AU527,O546)</f>
        <v/>
      </c>
      <c r="G546" s="360" t="inlineStr">
        <is>
          <t>Прочие</t>
        </is>
      </c>
      <c r="H546" s="360" t="inlineStr">
        <is>
          <t>Прочие работы с НР и СП</t>
        </is>
      </c>
      <c r="I546" s="360" t="n"/>
      <c r="J546" s="360" t="n"/>
      <c r="K546" s="360" t="n">
        <v>217</v>
      </c>
      <c r="L546" s="360" t="n">
        <v>18</v>
      </c>
      <c r="M546" s="360" t="n">
        <v>3</v>
      </c>
      <c r="N546" s="360" t="inlineStr"/>
      <c r="O546" s="360" t="n">
        <v>0</v>
      </c>
      <c r="P546" s="360" t="n"/>
      <c r="Q546" s="360" t="n"/>
      <c r="R546" s="360" t="n"/>
      <c r="S546" s="360" t="n"/>
      <c r="T546" s="360" t="n"/>
      <c r="U546" s="360" t="n"/>
      <c r="V546" s="360" t="n"/>
      <c r="W546" s="360" t="n">
        <v>0</v>
      </c>
      <c r="X546" s="360" t="n">
        <v>1</v>
      </c>
      <c r="Y546" s="360" t="n">
        <v>0</v>
      </c>
      <c r="Z546" s="360" t="n"/>
      <c r="AA546" s="360" t="n"/>
      <c r="AB546" s="360" t="n"/>
    </row>
    <row r="547">
      <c r="A547" s="360" t="n">
        <v>50</v>
      </c>
      <c r="B547" s="360" t="n">
        <v>0</v>
      </c>
      <c r="C547" s="360" t="n">
        <v>0</v>
      </c>
      <c r="D547" s="360" t="n">
        <v>1</v>
      </c>
      <c r="E547" s="360" t="n">
        <v>230</v>
      </c>
      <c r="F547" s="360">
        <f>ROUND(Source!BA527,O547)</f>
        <v/>
      </c>
      <c r="G547" s="360" t="inlineStr">
        <is>
          <t>ПрочиеЗатр</t>
        </is>
      </c>
      <c r="H547" s="360" t="inlineStr">
        <is>
          <t>Прочие затраты по ТСН-2001.16</t>
        </is>
      </c>
      <c r="I547" s="360" t="n"/>
      <c r="J547" s="360" t="n"/>
      <c r="K547" s="360" t="n">
        <v>230</v>
      </c>
      <c r="L547" s="360" t="n">
        <v>19</v>
      </c>
      <c r="M547" s="360" t="n">
        <v>3</v>
      </c>
      <c r="N547" s="360" t="inlineStr"/>
      <c r="O547" s="360" t="n">
        <v>0</v>
      </c>
      <c r="P547" s="360" t="n"/>
      <c r="Q547" s="360" t="n"/>
      <c r="R547" s="360" t="n"/>
      <c r="S547" s="360" t="n"/>
      <c r="T547" s="360" t="n"/>
      <c r="U547" s="360" t="n"/>
      <c r="V547" s="360" t="n"/>
      <c r="W547" s="360" t="n">
        <v>0</v>
      </c>
      <c r="X547" s="360" t="n">
        <v>1</v>
      </c>
      <c r="Y547" s="360" t="n">
        <v>0</v>
      </c>
      <c r="Z547" s="360" t="n"/>
      <c r="AA547" s="360" t="n"/>
      <c r="AB547" s="360" t="n"/>
    </row>
    <row r="548">
      <c r="A548" s="360" t="n">
        <v>50</v>
      </c>
      <c r="B548" s="360" t="n">
        <v>0</v>
      </c>
      <c r="C548" s="360" t="n">
        <v>0</v>
      </c>
      <c r="D548" s="360" t="n">
        <v>1</v>
      </c>
      <c r="E548" s="360" t="n">
        <v>206</v>
      </c>
      <c r="F548" s="360">
        <f>ROUND(Source!T527,O548)</f>
        <v/>
      </c>
      <c r="G548" s="360" t="inlineStr">
        <is>
          <t>ВозврМат</t>
        </is>
      </c>
      <c r="H548" s="360" t="inlineStr">
        <is>
          <t>Возврат материалов</t>
        </is>
      </c>
      <c r="I548" s="360" t="n"/>
      <c r="J548" s="360" t="n"/>
      <c r="K548" s="360" t="n">
        <v>206</v>
      </c>
      <c r="L548" s="360" t="n">
        <v>20</v>
      </c>
      <c r="M548" s="360" t="n">
        <v>3</v>
      </c>
      <c r="N548" s="360" t="inlineStr"/>
      <c r="O548" s="360" t="n">
        <v>0</v>
      </c>
      <c r="P548" s="360" t="n"/>
      <c r="Q548" s="360" t="n"/>
      <c r="R548" s="360" t="n"/>
      <c r="S548" s="360" t="n"/>
      <c r="T548" s="360" t="n"/>
      <c r="U548" s="360" t="n"/>
      <c r="V548" s="360" t="n"/>
      <c r="W548" s="360" t="n">
        <v>0</v>
      </c>
      <c r="X548" s="360" t="n">
        <v>1</v>
      </c>
      <c r="Y548" s="360" t="n">
        <v>0</v>
      </c>
      <c r="Z548" s="360" t="n"/>
      <c r="AA548" s="360" t="n"/>
      <c r="AB548" s="360" t="n"/>
    </row>
    <row r="549">
      <c r="A549" s="360" t="n">
        <v>50</v>
      </c>
      <c r="B549" s="360" t="n">
        <v>0</v>
      </c>
      <c r="C549" s="360" t="n">
        <v>0</v>
      </c>
      <c r="D549" s="360" t="n">
        <v>1</v>
      </c>
      <c r="E549" s="360" t="n">
        <v>207</v>
      </c>
      <c r="F549" s="360">
        <f>ROUND(Source!U527,O549)</f>
        <v/>
      </c>
      <c r="G549" s="360" t="inlineStr">
        <is>
          <t>ТрудСтр</t>
        </is>
      </c>
      <c r="H549" s="360" t="inlineStr">
        <is>
          <t>Трудозатраты строителей</t>
        </is>
      </c>
      <c r="I549" s="360" t="n"/>
      <c r="J549" s="360" t="n"/>
      <c r="K549" s="360" t="n">
        <v>207</v>
      </c>
      <c r="L549" s="360" t="n">
        <v>21</v>
      </c>
      <c r="M549" s="360" t="n">
        <v>3</v>
      </c>
      <c r="N549" s="360" t="inlineStr"/>
      <c r="O549" s="360" t="n">
        <v>7</v>
      </c>
      <c r="P549" s="360" t="n"/>
      <c r="Q549" s="360" t="n"/>
      <c r="R549" s="360" t="n"/>
      <c r="S549" s="360" t="n"/>
      <c r="T549" s="360" t="n"/>
      <c r="U549" s="360" t="n"/>
      <c r="V549" s="360" t="n"/>
      <c r="W549" s="360" t="n">
        <v>0</v>
      </c>
      <c r="X549" s="360" t="n">
        <v>1</v>
      </c>
      <c r="Y549" s="360" t="n">
        <v>0</v>
      </c>
      <c r="Z549" s="360" t="n"/>
      <c r="AA549" s="360" t="n"/>
      <c r="AB549" s="360" t="n"/>
    </row>
    <row r="550">
      <c r="A550" s="360" t="n">
        <v>50</v>
      </c>
      <c r="B550" s="360" t="n">
        <v>0</v>
      </c>
      <c r="C550" s="360" t="n">
        <v>0</v>
      </c>
      <c r="D550" s="360" t="n">
        <v>1</v>
      </c>
      <c r="E550" s="360" t="n">
        <v>208</v>
      </c>
      <c r="F550" s="360">
        <f>ROUND(Source!V527,O550)</f>
        <v/>
      </c>
      <c r="G550" s="360" t="inlineStr">
        <is>
          <t>ТрудМаш</t>
        </is>
      </c>
      <c r="H550" s="360" t="inlineStr">
        <is>
          <t>Трудозатраты машинистов</t>
        </is>
      </c>
      <c r="I550" s="360" t="n"/>
      <c r="J550" s="360" t="n"/>
      <c r="K550" s="360" t="n">
        <v>208</v>
      </c>
      <c r="L550" s="360" t="n">
        <v>22</v>
      </c>
      <c r="M550" s="360" t="n">
        <v>3</v>
      </c>
      <c r="N550" s="360" t="inlineStr"/>
      <c r="O550" s="360" t="n">
        <v>7</v>
      </c>
      <c r="P550" s="360" t="n"/>
      <c r="Q550" s="360" t="n"/>
      <c r="R550" s="360" t="n"/>
      <c r="S550" s="360" t="n"/>
      <c r="T550" s="360" t="n"/>
      <c r="U550" s="360" t="n"/>
      <c r="V550" s="360" t="n"/>
      <c r="W550" s="360" t="n">
        <v>0</v>
      </c>
      <c r="X550" s="360" t="n">
        <v>1</v>
      </c>
      <c r="Y550" s="360" t="n">
        <v>0</v>
      </c>
      <c r="Z550" s="360" t="n"/>
      <c r="AA550" s="360" t="n"/>
      <c r="AB550" s="360" t="n"/>
    </row>
    <row r="551">
      <c r="A551" s="360" t="n">
        <v>50</v>
      </c>
      <c r="B551" s="360" t="n">
        <v>0</v>
      </c>
      <c r="C551" s="360" t="n">
        <v>0</v>
      </c>
      <c r="D551" s="360" t="n">
        <v>1</v>
      </c>
      <c r="E551" s="360" t="n">
        <v>209</v>
      </c>
      <c r="F551" s="360">
        <f>ROUND(Source!W527,O551)</f>
        <v/>
      </c>
      <c r="G551" s="360" t="inlineStr">
        <is>
          <t>ТранспМат</t>
        </is>
      </c>
      <c r="H551" s="360" t="inlineStr">
        <is>
          <t>Транспорт материалов</t>
        </is>
      </c>
      <c r="I551" s="360" t="n"/>
      <c r="J551" s="360" t="n"/>
      <c r="K551" s="360" t="n">
        <v>209</v>
      </c>
      <c r="L551" s="360" t="n">
        <v>23</v>
      </c>
      <c r="M551" s="360" t="n">
        <v>3</v>
      </c>
      <c r="N551" s="360" t="inlineStr"/>
      <c r="O551" s="360" t="n">
        <v>0</v>
      </c>
      <c r="P551" s="360" t="n"/>
      <c r="Q551" s="360" t="n"/>
      <c r="R551" s="360" t="n"/>
      <c r="S551" s="360" t="n"/>
      <c r="T551" s="360" t="n"/>
      <c r="U551" s="360" t="n"/>
      <c r="V551" s="360" t="n"/>
      <c r="W551" s="360" t="n">
        <v>0</v>
      </c>
      <c r="X551" s="360" t="n">
        <v>1</v>
      </c>
      <c r="Y551" s="360" t="n">
        <v>0</v>
      </c>
      <c r="Z551" s="360" t="n"/>
      <c r="AA551" s="360" t="n"/>
      <c r="AB551" s="360" t="n"/>
    </row>
    <row r="552">
      <c r="A552" s="360" t="n">
        <v>50</v>
      </c>
      <c r="B552" s="360" t="n">
        <v>0</v>
      </c>
      <c r="C552" s="360" t="n">
        <v>0</v>
      </c>
      <c r="D552" s="360" t="n">
        <v>1</v>
      </c>
      <c r="E552" s="360" t="n">
        <v>233</v>
      </c>
      <c r="F552" s="360">
        <f>ROUND(Source!BD527,O552)</f>
        <v/>
      </c>
      <c r="G552" s="360" t="inlineStr">
        <is>
          <t>Перевозка</t>
        </is>
      </c>
      <c r="H552" s="360" t="inlineStr">
        <is>
          <t>Перевозка грузов</t>
        </is>
      </c>
      <c r="I552" s="360" t="n"/>
      <c r="J552" s="360" t="n"/>
      <c r="K552" s="360" t="n">
        <v>233</v>
      </c>
      <c r="L552" s="360" t="n">
        <v>24</v>
      </c>
      <c r="M552" s="360" t="n">
        <v>3</v>
      </c>
      <c r="N552" s="360" t="inlineStr"/>
      <c r="O552" s="360" t="n">
        <v>0</v>
      </c>
      <c r="P552" s="360" t="n"/>
      <c r="Q552" s="360" t="n"/>
      <c r="R552" s="360" t="n"/>
      <c r="S552" s="360" t="n"/>
      <c r="T552" s="360" t="n"/>
      <c r="U552" s="360" t="n"/>
      <c r="V552" s="360" t="n"/>
      <c r="W552" s="360" t="n">
        <v>0</v>
      </c>
      <c r="X552" s="360" t="n">
        <v>1</v>
      </c>
      <c r="Y552" s="360" t="n">
        <v>0</v>
      </c>
      <c r="Z552" s="360" t="n"/>
      <c r="AA552" s="360" t="n"/>
      <c r="AB552" s="360" t="n"/>
    </row>
    <row r="553">
      <c r="A553" s="360" t="n">
        <v>50</v>
      </c>
      <c r="B553" s="360" t="n">
        <v>0</v>
      </c>
      <c r="C553" s="360" t="n">
        <v>0</v>
      </c>
      <c r="D553" s="360" t="n">
        <v>1</v>
      </c>
      <c r="E553" s="360" t="n">
        <v>210</v>
      </c>
      <c r="F553" s="360">
        <f>ROUND(Source!X527,O553)</f>
        <v/>
      </c>
      <c r="G553" s="360" t="inlineStr">
        <is>
          <t>НР</t>
        </is>
      </c>
      <c r="H553" s="360" t="inlineStr">
        <is>
          <t>Накладные расходы</t>
        </is>
      </c>
      <c r="I553" s="360" t="n"/>
      <c r="J553" s="360" t="n"/>
      <c r="K553" s="360" t="n">
        <v>210</v>
      </c>
      <c r="L553" s="360" t="n">
        <v>25</v>
      </c>
      <c r="M553" s="360" t="n">
        <v>3</v>
      </c>
      <c r="N553" s="360" t="inlineStr"/>
      <c r="O553" s="360" t="n">
        <v>0</v>
      </c>
      <c r="P553" s="360" t="n"/>
      <c r="Q553" s="360" t="n"/>
      <c r="R553" s="360" t="n"/>
      <c r="S553" s="360" t="n"/>
      <c r="T553" s="360" t="n"/>
      <c r="U553" s="360" t="n"/>
      <c r="V553" s="360" t="n"/>
      <c r="W553" s="360" t="n">
        <v>0</v>
      </c>
      <c r="X553" s="360" t="n">
        <v>1</v>
      </c>
      <c r="Y553" s="360" t="n">
        <v>0</v>
      </c>
      <c r="Z553" s="360" t="n"/>
      <c r="AA553" s="360" t="n"/>
      <c r="AB553" s="360" t="n"/>
    </row>
    <row r="554">
      <c r="A554" s="360" t="n">
        <v>50</v>
      </c>
      <c r="B554" s="360" t="n">
        <v>0</v>
      </c>
      <c r="C554" s="360" t="n">
        <v>0</v>
      </c>
      <c r="D554" s="360" t="n">
        <v>1</v>
      </c>
      <c r="E554" s="360" t="n">
        <v>211</v>
      </c>
      <c r="F554" s="360">
        <f>ROUND(Source!Y527,O554)</f>
        <v/>
      </c>
      <c r="G554" s="360" t="inlineStr">
        <is>
          <t>СмПриб</t>
        </is>
      </c>
      <c r="H554" s="360" t="inlineStr">
        <is>
          <t>Сметная прибыль</t>
        </is>
      </c>
      <c r="I554" s="360" t="n"/>
      <c r="J554" s="360" t="n"/>
      <c r="K554" s="360" t="n">
        <v>211</v>
      </c>
      <c r="L554" s="360" t="n">
        <v>26</v>
      </c>
      <c r="M554" s="360" t="n">
        <v>3</v>
      </c>
      <c r="N554" s="360" t="inlineStr"/>
      <c r="O554" s="360" t="n">
        <v>0</v>
      </c>
      <c r="P554" s="360" t="n"/>
      <c r="Q554" s="360" t="n"/>
      <c r="R554" s="360" t="n"/>
      <c r="S554" s="360" t="n"/>
      <c r="T554" s="360" t="n"/>
      <c r="U554" s="360" t="n"/>
      <c r="V554" s="360" t="n"/>
      <c r="W554" s="360" t="n">
        <v>0</v>
      </c>
      <c r="X554" s="360" t="n">
        <v>1</v>
      </c>
      <c r="Y554" s="360" t="n">
        <v>0</v>
      </c>
      <c r="Z554" s="360" t="n"/>
      <c r="AA554" s="360" t="n"/>
      <c r="AB554" s="360" t="n"/>
    </row>
    <row r="555">
      <c r="A555" s="360" t="n">
        <v>50</v>
      </c>
      <c r="B555" s="360" t="n">
        <v>0</v>
      </c>
      <c r="C555" s="360" t="n">
        <v>0</v>
      </c>
      <c r="D555" s="360" t="n">
        <v>1</v>
      </c>
      <c r="E555" s="360" t="n">
        <v>224</v>
      </c>
      <c r="F555" s="360">
        <f>ROUND(Source!AR527,O555)</f>
        <v/>
      </c>
      <c r="G555" s="360" t="inlineStr">
        <is>
          <t>Всего</t>
        </is>
      </c>
      <c r="H555" s="360" t="inlineStr">
        <is>
          <t>Всего с НР и СП</t>
        </is>
      </c>
      <c r="I555" s="360" t="n"/>
      <c r="J555" s="360" t="n"/>
      <c r="K555" s="360" t="n">
        <v>224</v>
      </c>
      <c r="L555" s="360" t="n">
        <v>27</v>
      </c>
      <c r="M555" s="360" t="n">
        <v>3</v>
      </c>
      <c r="N555" s="360" t="inlineStr"/>
      <c r="O555" s="360" t="n">
        <v>0</v>
      </c>
      <c r="P555" s="360" t="n"/>
      <c r="Q555" s="360" t="n"/>
      <c r="R555" s="360" t="n"/>
      <c r="S555" s="360" t="n"/>
      <c r="T555" s="360" t="n"/>
      <c r="U555" s="360" t="n"/>
      <c r="V555" s="360" t="n"/>
      <c r="W555" s="360" t="n">
        <v>0</v>
      </c>
      <c r="X555" s="360" t="n">
        <v>1</v>
      </c>
      <c r="Y555" s="360" t="n">
        <v>0</v>
      </c>
      <c r="Z555" s="360" t="n"/>
      <c r="AA555" s="360" t="n"/>
      <c r="AB555" s="360" t="n"/>
    </row>
    <row r="556">
      <c r="A556" s="360" t="n">
        <v>50</v>
      </c>
      <c r="B556" s="360" t="n">
        <v>0</v>
      </c>
      <c r="C556" s="360" t="n">
        <v>0</v>
      </c>
      <c r="D556" s="360" t="n">
        <v>2</v>
      </c>
      <c r="E556" s="360" t="n">
        <v>0</v>
      </c>
      <c r="F556" s="360">
        <f>ROUND(F555,O556)</f>
        <v/>
      </c>
      <c r="G556" s="360" t="inlineStr">
        <is>
          <t>и1</t>
        </is>
      </c>
      <c r="H556" s="360" t="inlineStr">
        <is>
          <t>Итого</t>
        </is>
      </c>
      <c r="I556" s="360" t="n"/>
      <c r="J556" s="360" t="n"/>
      <c r="K556" s="360" t="n">
        <v>212</v>
      </c>
      <c r="L556" s="360" t="n">
        <v>28</v>
      </c>
      <c r="M556" s="360" t="n">
        <v>0</v>
      </c>
      <c r="N556" s="360" t="inlineStr"/>
      <c r="O556" s="360" t="n">
        <v>0</v>
      </c>
      <c r="P556" s="360" t="n"/>
      <c r="Q556" s="360" t="n"/>
      <c r="R556" s="360" t="n"/>
      <c r="S556" s="360" t="n"/>
      <c r="T556" s="360" t="n"/>
      <c r="U556" s="360" t="n"/>
      <c r="V556" s="360" t="n"/>
      <c r="W556" s="360" t="n">
        <v>0</v>
      </c>
      <c r="X556" s="360" t="n">
        <v>1</v>
      </c>
      <c r="Y556" s="360" t="n">
        <v>0</v>
      </c>
      <c r="Z556" s="360" t="n"/>
      <c r="AA556" s="360" t="n"/>
      <c r="AB556" s="360" t="n"/>
    </row>
    <row r="557">
      <c r="A557" s="360" t="n">
        <v>50</v>
      </c>
      <c r="B557" s="360" t="n">
        <v>0</v>
      </c>
      <c r="C557" s="360" t="n">
        <v>0</v>
      </c>
      <c r="D557" s="360" t="n">
        <v>2</v>
      </c>
      <c r="E557" s="360" t="n">
        <v>0</v>
      </c>
      <c r="F557" s="360">
        <f>ROUND(F556*0.22,O557)</f>
        <v/>
      </c>
      <c r="G557" s="360" t="inlineStr">
        <is>
          <t>и2</t>
        </is>
      </c>
      <c r="H557" s="360" t="inlineStr">
        <is>
          <t>НДС 22%</t>
        </is>
      </c>
      <c r="I557" s="360" t="n"/>
      <c r="J557" s="360" t="n"/>
      <c r="K557" s="360" t="n">
        <v>212</v>
      </c>
      <c r="L557" s="360" t="n">
        <v>29</v>
      </c>
      <c r="M557" s="360" t="n">
        <v>0</v>
      </c>
      <c r="N557" s="360" t="inlineStr"/>
      <c r="O557" s="360" t="n">
        <v>0</v>
      </c>
      <c r="P557" s="360" t="n"/>
      <c r="Q557" s="360" t="n"/>
      <c r="R557" s="360" t="n"/>
      <c r="S557" s="360" t="n"/>
      <c r="T557" s="360" t="n"/>
      <c r="U557" s="360" t="n"/>
      <c r="V557" s="360" t="n"/>
      <c r="W557" s="360" t="n">
        <v>0</v>
      </c>
      <c r="X557" s="360" t="n">
        <v>1</v>
      </c>
      <c r="Y557" s="360" t="n">
        <v>0</v>
      </c>
      <c r="Z557" s="360" t="n"/>
      <c r="AA557" s="360" t="n"/>
      <c r="AB557" s="360" t="n"/>
    </row>
    <row r="558">
      <c r="A558" s="360" t="n">
        <v>50</v>
      </c>
      <c r="B558" s="360" t="n">
        <v>0</v>
      </c>
      <c r="C558" s="360" t="n">
        <v>0</v>
      </c>
      <c r="D558" s="360" t="n">
        <v>2</v>
      </c>
      <c r="E558" s="360" t="n">
        <v>213</v>
      </c>
      <c r="F558" s="360">
        <f>ROUND(F556+F557,O558)</f>
        <v/>
      </c>
      <c r="G558" s="360" t="inlineStr">
        <is>
          <t>и3</t>
        </is>
      </c>
      <c r="H558" s="360" t="inlineStr">
        <is>
          <t>Всего</t>
        </is>
      </c>
      <c r="I558" s="360" t="n"/>
      <c r="J558" s="360" t="n"/>
      <c r="K558" s="360" t="n">
        <v>212</v>
      </c>
      <c r="L558" s="360" t="n">
        <v>30</v>
      </c>
      <c r="M558" s="360" t="n">
        <v>0</v>
      </c>
      <c r="N558" s="360" t="inlineStr"/>
      <c r="O558" s="360" t="n">
        <v>0</v>
      </c>
      <c r="P558" s="360" t="n"/>
      <c r="Q558" s="360" t="n"/>
      <c r="R558" s="360" t="n"/>
      <c r="S558" s="360" t="n"/>
      <c r="T558" s="360" t="n"/>
      <c r="U558" s="360" t="n"/>
      <c r="V558" s="360" t="n"/>
      <c r="W558" s="360" t="n">
        <v>0</v>
      </c>
      <c r="X558" s="360" t="n">
        <v>1</v>
      </c>
      <c r="Y558" s="360" t="n">
        <v>0</v>
      </c>
      <c r="Z558" s="360" t="n"/>
      <c r="AA558" s="360" t="n"/>
      <c r="AB558" s="360" t="n"/>
    </row>
    <row r="560">
      <c r="A560" s="356" t="n">
        <v>3</v>
      </c>
      <c r="B560" s="356" t="n">
        <v>0</v>
      </c>
      <c r="C560" s="356" t="n"/>
      <c r="D560" s="356">
        <f>ROW(A571)</f>
        <v/>
      </c>
      <c r="E560" s="356" t="n"/>
      <c r="F560" s="356" t="inlineStr">
        <is>
          <t>Новая локальная смета</t>
        </is>
      </c>
      <c r="G560" s="356" t="inlineStr">
        <is>
          <t>Центральная, д.45</t>
        </is>
      </c>
      <c r="H560" s="356" t="inlineStr"/>
      <c r="I560" s="356" t="n">
        <v>0</v>
      </c>
      <c r="J560" s="356" t="inlineStr"/>
      <c r="K560" s="356" t="n">
        <v>0</v>
      </c>
      <c r="L560" s="356" t="inlineStr">
        <is>
          <t>Новая локальная смета</t>
        </is>
      </c>
      <c r="M560" s="356" t="inlineStr"/>
      <c r="N560" s="356" t="n"/>
      <c r="O560" s="356" t="n"/>
      <c r="P560" s="356" t="n"/>
      <c r="Q560" s="356" t="n"/>
      <c r="R560" s="356" t="n"/>
      <c r="S560" s="356" t="n">
        <v>0</v>
      </c>
      <c r="T560" s="356" t="n"/>
      <c r="U560" s="356" t="inlineStr"/>
      <c r="V560" s="356" t="n">
        <v>0</v>
      </c>
      <c r="W560" s="356" t="n"/>
      <c r="X560" s="356" t="n"/>
      <c r="Y560" s="356" t="n"/>
      <c r="Z560" s="356" t="n"/>
      <c r="AA560" s="356" t="n"/>
      <c r="AB560" s="356" t="inlineStr"/>
      <c r="AC560" s="356" t="inlineStr"/>
      <c r="AD560" s="356" t="inlineStr"/>
      <c r="AE560" s="356" t="inlineStr"/>
      <c r="AF560" s="356" t="inlineStr"/>
      <c r="AG560" s="356" t="inlineStr"/>
      <c r="AH560" s="356" t="n"/>
      <c r="AI560" s="356" t="n"/>
      <c r="AJ560" s="356" t="n"/>
      <c r="AK560" s="356" t="n"/>
      <c r="AL560" s="356" t="n"/>
      <c r="AM560" s="356" t="n"/>
      <c r="AN560" s="356" t="n"/>
      <c r="AO560" s="356" t="n"/>
      <c r="AP560" s="356" t="inlineStr"/>
      <c r="AQ560" s="356" t="inlineStr"/>
      <c r="AR560" s="356" t="inlineStr"/>
      <c r="AS560" s="356" t="n"/>
      <c r="AT560" s="356" t="n"/>
      <c r="AU560" s="356" t="n"/>
      <c r="AV560" s="356" t="n"/>
      <c r="AW560" s="356" t="n"/>
      <c r="AX560" s="356" t="n"/>
      <c r="AY560" s="356" t="n"/>
      <c r="AZ560" s="356" t="inlineStr"/>
      <c r="BA560" s="356" t="n"/>
      <c r="BB560" s="356" t="inlineStr"/>
      <c r="BC560" s="356" t="inlineStr"/>
      <c r="BD560" s="356" t="inlineStr"/>
      <c r="BE560" s="356" t="inlineStr"/>
      <c r="BF560" s="356" t="inlineStr"/>
      <c r="BG560" s="356" t="inlineStr"/>
      <c r="BH560" s="356" t="inlineStr"/>
      <c r="BI560" s="356" t="inlineStr"/>
      <c r="BJ560" s="356" t="inlineStr"/>
      <c r="BK560" s="356" t="inlineStr"/>
      <c r="BL560" s="356" t="inlineStr"/>
      <c r="BM560" s="356" t="inlineStr"/>
      <c r="BN560" s="356" t="inlineStr"/>
      <c r="BO560" s="356" t="inlineStr"/>
      <c r="BP560" s="356" t="inlineStr"/>
      <c r="BQ560" s="356" t="n"/>
      <c r="BR560" s="356" t="n"/>
      <c r="BS560" s="356" t="n"/>
      <c r="BT560" s="356" t="n"/>
      <c r="BU560" s="356" t="n"/>
      <c r="BV560" s="356" t="n"/>
      <c r="BW560" s="356" t="n"/>
      <c r="BX560" s="356" t="n">
        <v>0</v>
      </c>
      <c r="BY560" s="356" t="n"/>
      <c r="BZ560" s="356" t="n"/>
      <c r="CA560" s="356" t="n"/>
      <c r="CB560" s="356" t="n"/>
      <c r="CC560" s="356" t="n"/>
      <c r="CD560" s="356" t="n"/>
      <c r="CE560" s="356" t="n"/>
      <c r="CF560" s="356" t="n">
        <v>0</v>
      </c>
      <c r="CG560" s="356" t="n">
        <v>0</v>
      </c>
      <c r="CH560" s="356" t="n"/>
      <c r="CI560" s="356" t="inlineStr"/>
      <c r="CJ560" s="356" t="inlineStr"/>
      <c r="CK560" s="0" t="inlineStr"/>
      <c r="CL560" s="0" t="inlineStr"/>
      <c r="CM560" s="0" t="inlineStr"/>
      <c r="CN560" s="0" t="inlineStr"/>
      <c r="CO560" s="0" t="inlineStr"/>
      <c r="CP560" s="0" t="inlineStr"/>
      <c r="CQ560" s="0" t="inlineStr"/>
    </row>
    <row r="562">
      <c r="A562" s="358" t="n">
        <v>52</v>
      </c>
      <c r="B562" s="358">
        <f>B571</f>
        <v/>
      </c>
      <c r="C562" s="358">
        <f>C571</f>
        <v/>
      </c>
      <c r="D562" s="358">
        <f>D571</f>
        <v/>
      </c>
      <c r="E562" s="358">
        <f>E571</f>
        <v/>
      </c>
      <c r="F562" s="358">
        <f>F571</f>
        <v/>
      </c>
      <c r="G562" s="358">
        <f>G571</f>
        <v/>
      </c>
      <c r="H562" s="358" t="n"/>
      <c r="I562" s="358" t="n"/>
      <c r="J562" s="358" t="n"/>
      <c r="K562" s="358" t="n"/>
      <c r="L562" s="358" t="n"/>
      <c r="M562" s="358" t="n"/>
      <c r="N562" s="358" t="n"/>
      <c r="O562" s="358">
        <f>O571</f>
        <v/>
      </c>
      <c r="P562" s="358">
        <f>P571</f>
        <v/>
      </c>
      <c r="Q562" s="358">
        <f>Q571</f>
        <v/>
      </c>
      <c r="R562" s="358">
        <f>R571</f>
        <v/>
      </c>
      <c r="S562" s="358">
        <f>S571</f>
        <v/>
      </c>
      <c r="T562" s="358">
        <f>T571</f>
        <v/>
      </c>
      <c r="U562" s="358">
        <f>U571</f>
        <v/>
      </c>
      <c r="V562" s="358">
        <f>V571</f>
        <v/>
      </c>
      <c r="W562" s="358">
        <f>W571</f>
        <v/>
      </c>
      <c r="X562" s="358">
        <f>X571</f>
        <v/>
      </c>
      <c r="Y562" s="358">
        <f>Y571</f>
        <v/>
      </c>
      <c r="Z562" s="358">
        <f>Z571</f>
        <v/>
      </c>
      <c r="AA562" s="358">
        <f>AA571</f>
        <v/>
      </c>
      <c r="AB562" s="358">
        <f>AB571</f>
        <v/>
      </c>
      <c r="AC562" s="358">
        <f>AC571</f>
        <v/>
      </c>
      <c r="AD562" s="358">
        <f>AD571</f>
        <v/>
      </c>
      <c r="AE562" s="358">
        <f>AE571</f>
        <v/>
      </c>
      <c r="AF562" s="358">
        <f>AF571</f>
        <v/>
      </c>
      <c r="AG562" s="358">
        <f>AG571</f>
        <v/>
      </c>
      <c r="AH562" s="358">
        <f>AH571</f>
        <v/>
      </c>
      <c r="AI562" s="358">
        <f>AI571</f>
        <v/>
      </c>
      <c r="AJ562" s="358">
        <f>AJ571</f>
        <v/>
      </c>
      <c r="AK562" s="358">
        <f>AK571</f>
        <v/>
      </c>
      <c r="AL562" s="358">
        <f>AL571</f>
        <v/>
      </c>
      <c r="AM562" s="358">
        <f>AM571</f>
        <v/>
      </c>
      <c r="AN562" s="358">
        <f>AN571</f>
        <v/>
      </c>
      <c r="AO562" s="358">
        <f>AO571</f>
        <v/>
      </c>
      <c r="AP562" s="358">
        <f>AP571</f>
        <v/>
      </c>
      <c r="AQ562" s="358">
        <f>AQ571</f>
        <v/>
      </c>
      <c r="AR562" s="358">
        <f>AR571</f>
        <v/>
      </c>
      <c r="AS562" s="358">
        <f>AS571</f>
        <v/>
      </c>
      <c r="AT562" s="358">
        <f>AT571</f>
        <v/>
      </c>
      <c r="AU562" s="358">
        <f>AU571</f>
        <v/>
      </c>
      <c r="AV562" s="358">
        <f>AV571</f>
        <v/>
      </c>
      <c r="AW562" s="358">
        <f>AW571</f>
        <v/>
      </c>
      <c r="AX562" s="358">
        <f>AX571</f>
        <v/>
      </c>
      <c r="AY562" s="358">
        <f>AY571</f>
        <v/>
      </c>
      <c r="AZ562" s="358">
        <f>AZ571</f>
        <v/>
      </c>
      <c r="BA562" s="358">
        <f>BA571</f>
        <v/>
      </c>
      <c r="BB562" s="358">
        <f>BB571</f>
        <v/>
      </c>
      <c r="BC562" s="358">
        <f>BC571</f>
        <v/>
      </c>
      <c r="BD562" s="358">
        <f>BD571</f>
        <v/>
      </c>
      <c r="BE562" s="358">
        <f>BE571</f>
        <v/>
      </c>
      <c r="BF562" s="358">
        <f>BF571</f>
        <v/>
      </c>
      <c r="BG562" s="358">
        <f>BG571</f>
        <v/>
      </c>
      <c r="BH562" s="358">
        <f>BH571</f>
        <v/>
      </c>
      <c r="BI562" s="358">
        <f>BI571</f>
        <v/>
      </c>
      <c r="BJ562" s="358">
        <f>BJ571</f>
        <v/>
      </c>
      <c r="BK562" s="358">
        <f>BK571</f>
        <v/>
      </c>
      <c r="BL562" s="358">
        <f>BL571</f>
        <v/>
      </c>
      <c r="BM562" s="358">
        <f>BM571</f>
        <v/>
      </c>
      <c r="BN562" s="358">
        <f>BN571</f>
        <v/>
      </c>
      <c r="BO562" s="358">
        <f>BO571</f>
        <v/>
      </c>
      <c r="BP562" s="358">
        <f>BP571</f>
        <v/>
      </c>
      <c r="BQ562" s="358">
        <f>BQ571</f>
        <v/>
      </c>
      <c r="BR562" s="358">
        <f>BR571</f>
        <v/>
      </c>
      <c r="BS562" s="358">
        <f>BS571</f>
        <v/>
      </c>
      <c r="BT562" s="358">
        <f>BT571</f>
        <v/>
      </c>
      <c r="BU562" s="358">
        <f>BU571</f>
        <v/>
      </c>
      <c r="BV562" s="358">
        <f>BV571</f>
        <v/>
      </c>
      <c r="BW562" s="358">
        <f>BW571</f>
        <v/>
      </c>
      <c r="BX562" s="358">
        <f>BX571</f>
        <v/>
      </c>
      <c r="BY562" s="358">
        <f>BY571</f>
        <v/>
      </c>
      <c r="BZ562" s="358">
        <f>BZ571</f>
        <v/>
      </c>
      <c r="CA562" s="358">
        <f>CA571</f>
        <v/>
      </c>
      <c r="CB562" s="358">
        <f>CB571</f>
        <v/>
      </c>
      <c r="CC562" s="358">
        <f>CC571</f>
        <v/>
      </c>
      <c r="CD562" s="358">
        <f>CD571</f>
        <v/>
      </c>
      <c r="CE562" s="358">
        <f>CE571</f>
        <v/>
      </c>
      <c r="CF562" s="358">
        <f>CF571</f>
        <v/>
      </c>
      <c r="CG562" s="358">
        <f>CG571</f>
        <v/>
      </c>
      <c r="CH562" s="358">
        <f>CH571</f>
        <v/>
      </c>
      <c r="CI562" s="358">
        <f>CI571</f>
        <v/>
      </c>
      <c r="CJ562" s="358">
        <f>CJ571</f>
        <v/>
      </c>
      <c r="CK562" s="358">
        <f>CK571</f>
        <v/>
      </c>
      <c r="CL562" s="358">
        <f>CL571</f>
        <v/>
      </c>
      <c r="CM562" s="358">
        <f>CM571</f>
        <v/>
      </c>
      <c r="CN562" s="358">
        <f>CN571</f>
        <v/>
      </c>
      <c r="CO562" s="358">
        <f>CO571</f>
        <v/>
      </c>
      <c r="CP562" s="358">
        <f>CP571</f>
        <v/>
      </c>
      <c r="CQ562" s="358">
        <f>CQ571</f>
        <v/>
      </c>
      <c r="CR562" s="358">
        <f>CR571</f>
        <v/>
      </c>
      <c r="CS562" s="358">
        <f>CS571</f>
        <v/>
      </c>
      <c r="CT562" s="358">
        <f>CT571</f>
        <v/>
      </c>
      <c r="CU562" s="358">
        <f>CU571</f>
        <v/>
      </c>
      <c r="CV562" s="358">
        <f>CV571</f>
        <v/>
      </c>
      <c r="CW562" s="358">
        <f>CW571</f>
        <v/>
      </c>
      <c r="CX562" s="358">
        <f>CX571</f>
        <v/>
      </c>
      <c r="CY562" s="358">
        <f>CY571</f>
        <v/>
      </c>
      <c r="CZ562" s="358">
        <f>CZ571</f>
        <v/>
      </c>
      <c r="DA562" s="358">
        <f>DA571</f>
        <v/>
      </c>
      <c r="DB562" s="358">
        <f>DB571</f>
        <v/>
      </c>
      <c r="DC562" s="358">
        <f>DC571</f>
        <v/>
      </c>
      <c r="DD562" s="358">
        <f>DD571</f>
        <v/>
      </c>
      <c r="DE562" s="358">
        <f>DE571</f>
        <v/>
      </c>
      <c r="DF562" s="358">
        <f>DF571</f>
        <v/>
      </c>
      <c r="DG562" s="359">
        <f>DG571</f>
        <v/>
      </c>
      <c r="DH562" s="359">
        <f>DH571</f>
        <v/>
      </c>
      <c r="DI562" s="359">
        <f>DI571</f>
        <v/>
      </c>
      <c r="DJ562" s="359">
        <f>DJ571</f>
        <v/>
      </c>
      <c r="DK562" s="359">
        <f>DK571</f>
        <v/>
      </c>
      <c r="DL562" s="359">
        <f>DL571</f>
        <v/>
      </c>
      <c r="DM562" s="359">
        <f>DM571</f>
        <v/>
      </c>
      <c r="DN562" s="359">
        <f>DN571</f>
        <v/>
      </c>
      <c r="DO562" s="359">
        <f>DO571</f>
        <v/>
      </c>
      <c r="DP562" s="359">
        <f>DP571</f>
        <v/>
      </c>
      <c r="DQ562" s="359">
        <f>DQ571</f>
        <v/>
      </c>
      <c r="DR562" s="359">
        <f>DR571</f>
        <v/>
      </c>
      <c r="DS562" s="359">
        <f>DS571</f>
        <v/>
      </c>
      <c r="DT562" s="359">
        <f>DT571</f>
        <v/>
      </c>
      <c r="DU562" s="359">
        <f>DU571</f>
        <v/>
      </c>
      <c r="DV562" s="359">
        <f>DV571</f>
        <v/>
      </c>
      <c r="DW562" s="359">
        <f>DW571</f>
        <v/>
      </c>
      <c r="DX562" s="359">
        <f>DX571</f>
        <v/>
      </c>
      <c r="DY562" s="359">
        <f>DY571</f>
        <v/>
      </c>
      <c r="DZ562" s="359">
        <f>DZ571</f>
        <v/>
      </c>
      <c r="EA562" s="359">
        <f>EA571</f>
        <v/>
      </c>
      <c r="EB562" s="359">
        <f>EB571</f>
        <v/>
      </c>
      <c r="EC562" s="359">
        <f>EC571</f>
        <v/>
      </c>
      <c r="ED562" s="359">
        <f>ED571</f>
        <v/>
      </c>
      <c r="EE562" s="359">
        <f>EE571</f>
        <v/>
      </c>
      <c r="EF562" s="359">
        <f>EF571</f>
        <v/>
      </c>
      <c r="EG562" s="359">
        <f>EG571</f>
        <v/>
      </c>
      <c r="EH562" s="359">
        <f>EH571</f>
        <v/>
      </c>
      <c r="EI562" s="359">
        <f>EI571</f>
        <v/>
      </c>
      <c r="EJ562" s="359">
        <f>EJ571</f>
        <v/>
      </c>
      <c r="EK562" s="359">
        <f>EK571</f>
        <v/>
      </c>
      <c r="EL562" s="359">
        <f>EL571</f>
        <v/>
      </c>
      <c r="EM562" s="359">
        <f>EM571</f>
        <v/>
      </c>
      <c r="EN562" s="359">
        <f>EN571</f>
        <v/>
      </c>
      <c r="EO562" s="359">
        <f>EO571</f>
        <v/>
      </c>
      <c r="EP562" s="359">
        <f>EP571</f>
        <v/>
      </c>
      <c r="EQ562" s="359">
        <f>EQ571</f>
        <v/>
      </c>
      <c r="ER562" s="359">
        <f>ER571</f>
        <v/>
      </c>
      <c r="ES562" s="359">
        <f>ES571</f>
        <v/>
      </c>
      <c r="ET562" s="359">
        <f>ET571</f>
        <v/>
      </c>
      <c r="EU562" s="359">
        <f>EU571</f>
        <v/>
      </c>
      <c r="EV562" s="359">
        <f>EV571</f>
        <v/>
      </c>
      <c r="EW562" s="359">
        <f>EW571</f>
        <v/>
      </c>
      <c r="EX562" s="359">
        <f>EX571</f>
        <v/>
      </c>
      <c r="EY562" s="359">
        <f>EY571</f>
        <v/>
      </c>
      <c r="EZ562" s="359">
        <f>EZ571</f>
        <v/>
      </c>
      <c r="FA562" s="359">
        <f>FA571</f>
        <v/>
      </c>
      <c r="FB562" s="359">
        <f>FB571</f>
        <v/>
      </c>
      <c r="FC562" s="359">
        <f>FC571</f>
        <v/>
      </c>
      <c r="FD562" s="359">
        <f>FD571</f>
        <v/>
      </c>
      <c r="FE562" s="359">
        <f>FE571</f>
        <v/>
      </c>
      <c r="FF562" s="359">
        <f>FF571</f>
        <v/>
      </c>
      <c r="FG562" s="359">
        <f>FG571</f>
        <v/>
      </c>
      <c r="FH562" s="359">
        <f>FH571</f>
        <v/>
      </c>
      <c r="FI562" s="359">
        <f>FI571</f>
        <v/>
      </c>
      <c r="FJ562" s="359">
        <f>FJ571</f>
        <v/>
      </c>
      <c r="FK562" s="359">
        <f>FK571</f>
        <v/>
      </c>
      <c r="FL562" s="359">
        <f>FL571</f>
        <v/>
      </c>
      <c r="FM562" s="359">
        <f>FM571</f>
        <v/>
      </c>
      <c r="FN562" s="359">
        <f>FN571</f>
        <v/>
      </c>
      <c r="FO562" s="359">
        <f>FO571</f>
        <v/>
      </c>
      <c r="FP562" s="359">
        <f>FP571</f>
        <v/>
      </c>
      <c r="FQ562" s="359">
        <f>FQ571</f>
        <v/>
      </c>
      <c r="FR562" s="359">
        <f>FR571</f>
        <v/>
      </c>
      <c r="FS562" s="359">
        <f>FS571</f>
        <v/>
      </c>
      <c r="FT562" s="359">
        <f>FT571</f>
        <v/>
      </c>
      <c r="FU562" s="359">
        <f>FU571</f>
        <v/>
      </c>
      <c r="FV562" s="359">
        <f>FV571</f>
        <v/>
      </c>
      <c r="FW562" s="359">
        <f>FW571</f>
        <v/>
      </c>
      <c r="FX562" s="359">
        <f>FX571</f>
        <v/>
      </c>
      <c r="FY562" s="359">
        <f>FY571</f>
        <v/>
      </c>
      <c r="FZ562" s="359">
        <f>FZ571</f>
        <v/>
      </c>
      <c r="GA562" s="359">
        <f>GA571</f>
        <v/>
      </c>
      <c r="GB562" s="359">
        <f>GB571</f>
        <v/>
      </c>
      <c r="GC562" s="359">
        <f>GC571</f>
        <v/>
      </c>
      <c r="GD562" s="359">
        <f>GD571</f>
        <v/>
      </c>
      <c r="GE562" s="359">
        <f>GE571</f>
        <v/>
      </c>
      <c r="GF562" s="359">
        <f>GF571</f>
        <v/>
      </c>
      <c r="GG562" s="359">
        <f>GG571</f>
        <v/>
      </c>
      <c r="GH562" s="359">
        <f>GH571</f>
        <v/>
      </c>
      <c r="GI562" s="359">
        <f>GI571</f>
        <v/>
      </c>
      <c r="GJ562" s="359">
        <f>GJ571</f>
        <v/>
      </c>
      <c r="GK562" s="359">
        <f>GK571</f>
        <v/>
      </c>
      <c r="GL562" s="359">
        <f>GL571</f>
        <v/>
      </c>
      <c r="GM562" s="359">
        <f>GM571</f>
        <v/>
      </c>
      <c r="GN562" s="359">
        <f>GN571</f>
        <v/>
      </c>
      <c r="GO562" s="359">
        <f>GO571</f>
        <v/>
      </c>
      <c r="GP562" s="359">
        <f>GP571</f>
        <v/>
      </c>
      <c r="GQ562" s="359">
        <f>GQ571</f>
        <v/>
      </c>
      <c r="GR562" s="359">
        <f>GR571</f>
        <v/>
      </c>
      <c r="GS562" s="359">
        <f>GS571</f>
        <v/>
      </c>
      <c r="GT562" s="359">
        <f>GT571</f>
        <v/>
      </c>
      <c r="GU562" s="359">
        <f>GU571</f>
        <v/>
      </c>
      <c r="GV562" s="359">
        <f>GV571</f>
        <v/>
      </c>
      <c r="GW562" s="359">
        <f>GW571</f>
        <v/>
      </c>
      <c r="GX562" s="359">
        <f>GX571</f>
        <v/>
      </c>
    </row>
    <row r="564">
      <c r="A564" s="0" t="n">
        <v>17</v>
      </c>
      <c r="B564" s="0" t="n">
        <v>0</v>
      </c>
      <c r="C564" s="0">
        <f>ROW(SmtRes!A173)</f>
        <v/>
      </c>
      <c r="D564" s="0">
        <f>ROW(EtalonRes!A168)</f>
        <v/>
      </c>
      <c r="E564" s="0" t="inlineStr">
        <is>
          <t>1</t>
        </is>
      </c>
      <c r="F564" s="0" t="inlineStr">
        <is>
          <t>65-14-1</t>
        </is>
      </c>
      <c r="G564" s="0" t="inlineStr">
        <is>
          <t>Разборка трубопроводов из водогазопроводных труб в зданиях и сооружениях на резьбе диаметром до 32 мм</t>
        </is>
      </c>
      <c r="H564" s="0" t="inlineStr">
        <is>
          <t>100 м трубопровода</t>
        </is>
      </c>
      <c r="I564" s="0">
        <f>ROUND(ROUND(2/100,4),7)</f>
        <v/>
      </c>
      <c r="J564" s="0" t="n">
        <v>0</v>
      </c>
      <c r="K564" s="0">
        <f>ROUND(ROUND(2/100,4),7)</f>
        <v/>
      </c>
      <c r="O564" s="0">
        <f>ROUND(CP564,0)</f>
        <v/>
      </c>
      <c r="P564" s="0">
        <f>ROUND(CQ564*I564,0)</f>
        <v/>
      </c>
      <c r="Q564" s="0">
        <f>(ROUND((ROUND(((ET564)*I564),0)*BB564),0)+ROUND((ROUND(((AE564-(EU564))*I564),0)*BS564),0))</f>
        <v/>
      </c>
      <c r="R564" s="0">
        <f>(ROUND((ROUND(((EU564)*I564),0)*BS564),0)+ROUND((ROUND(((AE564-(EU564))*I564),0)*BS564),0))</f>
        <v/>
      </c>
      <c r="S564" s="0">
        <f>ROUND(CT564*I564,0)</f>
        <v/>
      </c>
      <c r="T564" s="0">
        <f>ROUND(CU564*I564,0)</f>
        <v/>
      </c>
      <c r="U564" s="0">
        <f>ROUND(CV564*I564,7)</f>
        <v/>
      </c>
      <c r="V564" s="0">
        <f>ROUND(CW564*I564,7)</f>
        <v/>
      </c>
      <c r="W564" s="0">
        <f>ROUND(CX564*I564,0)</f>
        <v/>
      </c>
      <c r="X564" s="0">
        <f>ROUND(CY564,0)</f>
        <v/>
      </c>
      <c r="Y564" s="0">
        <f>ROUND(CZ564,0)</f>
        <v/>
      </c>
      <c r="AA564" s="0" t="n">
        <v>78845955</v>
      </c>
      <c r="AB564" s="0">
        <f>ROUND((AC564+AD564+AF564),2)</f>
        <v/>
      </c>
      <c r="AC564" s="0">
        <f>ROUND((ES564),2)</f>
        <v/>
      </c>
      <c r="AD564" s="0">
        <f>ROUND((((ET564)-(EU564))+AE564),2)</f>
        <v/>
      </c>
      <c r="AE564" s="0">
        <f>ROUND((EU564),2)</f>
        <v/>
      </c>
      <c r="AF564" s="0">
        <f>ROUND((EV564),2)</f>
        <v/>
      </c>
      <c r="AG564" s="0">
        <f>ROUND((AP564),2)</f>
        <v/>
      </c>
      <c r="AH564" s="0">
        <f>(EW564)</f>
        <v/>
      </c>
      <c r="AI564" s="0">
        <f>(EX564)</f>
        <v/>
      </c>
      <c r="AJ564" s="0">
        <f>(AS564)</f>
        <v/>
      </c>
      <c r="AK564" s="0" t="n">
        <v>322.43</v>
      </c>
      <c r="AL564" s="0" t="n">
        <v>0</v>
      </c>
      <c r="AM564" s="0" t="n">
        <v>0</v>
      </c>
      <c r="AN564" s="0" t="n">
        <v>0</v>
      </c>
      <c r="AO564" s="0" t="n">
        <v>322.43</v>
      </c>
      <c r="AP564" s="0" t="n">
        <v>0</v>
      </c>
      <c r="AQ564" s="0" t="n">
        <v>37.8</v>
      </c>
      <c r="AR564" s="0" t="n">
        <v>0</v>
      </c>
      <c r="AS564" s="0" t="n">
        <v>0</v>
      </c>
      <c r="AT564" s="0" t="n">
        <v>87</v>
      </c>
      <c r="AU564" s="0" t="n">
        <v>44</v>
      </c>
      <c r="AV564" s="0" t="n">
        <v>1</v>
      </c>
      <c r="AW564" s="0" t="n">
        <v>1</v>
      </c>
      <c r="AZ564" s="0" t="n">
        <v>1</v>
      </c>
      <c r="BA564" s="0" t="n">
        <v>52.25</v>
      </c>
      <c r="BB564" s="0" t="n">
        <v>1</v>
      </c>
      <c r="BC564" s="0" t="n">
        <v>1</v>
      </c>
      <c r="BD564" s="0" t="inlineStr"/>
      <c r="BE564" s="0" t="inlineStr"/>
      <c r="BF564" s="0" t="inlineStr"/>
      <c r="BG564" s="0" t="inlineStr"/>
      <c r="BH564" s="0" t="n">
        <v>0</v>
      </c>
      <c r="BI564" s="0" t="n">
        <v>1</v>
      </c>
      <c r="BJ564" s="0" t="inlineStr">
        <is>
          <t>ТЕРр Московской обл., 65-14-1, приказ Минстроя России №675/пр от 28.02.2017 № 263/пр</t>
        </is>
      </c>
      <c r="BM564" s="0" t="n">
        <v>65002</v>
      </c>
      <c r="BN564" s="0" t="n">
        <v>0</v>
      </c>
      <c r="BO564" s="0" t="inlineStr">
        <is>
          <t>65-14-1</t>
        </is>
      </c>
      <c r="BP564" s="0" t="n">
        <v>1</v>
      </c>
      <c r="BQ564" s="0" t="n">
        <v>6</v>
      </c>
      <c r="BR564" s="0" t="n">
        <v>0</v>
      </c>
      <c r="BS564" s="0" t="n">
        <v>52.25</v>
      </c>
      <c r="BT564" s="0" t="n">
        <v>1</v>
      </c>
      <c r="BU564" s="0" t="n">
        <v>1</v>
      </c>
      <c r="BV564" s="0" t="n">
        <v>1</v>
      </c>
      <c r="BW564" s="0" t="n">
        <v>1</v>
      </c>
      <c r="BX564" s="0" t="n">
        <v>1</v>
      </c>
      <c r="BY564" s="0" t="inlineStr"/>
      <c r="BZ564" s="0" t="n">
        <v>87</v>
      </c>
      <c r="CA564" s="0" t="n">
        <v>44</v>
      </c>
      <c r="CB564" s="0" t="inlineStr"/>
      <c r="CE564" s="0" t="n">
        <v>12</v>
      </c>
      <c r="CF564" s="0" t="n">
        <v>0</v>
      </c>
      <c r="CG564" s="0" t="n">
        <v>0</v>
      </c>
      <c r="CM564" s="0" t="n">
        <v>0</v>
      </c>
      <c r="CN564" s="0" t="inlineStr"/>
      <c r="CO564" s="0" t="n">
        <v>0</v>
      </c>
      <c r="CP564" s="0">
        <f>(P564+Q564+S564)</f>
        <v/>
      </c>
      <c r="CQ564" s="0">
        <f>AC564*BC564</f>
        <v/>
      </c>
      <c r="CR564" s="0">
        <f>(ROUND((ROUND(((ET564)*1),0)*BB564),0)+ROUND((ROUND(((AE564-(EU564))*1),0)*BS564),0))</f>
        <v/>
      </c>
      <c r="CS564" s="0">
        <f>(ROUND((ROUND(((EU564)*1),0)*BS564),0)+ROUND((ROUND(((AE564-(EU564))*1),0)*BS564),0))</f>
        <v/>
      </c>
      <c r="CT564" s="0">
        <f>AF564*BA564</f>
        <v/>
      </c>
      <c r="CU564" s="0">
        <f>AG564</f>
        <v/>
      </c>
      <c r="CV564" s="0">
        <f>AH564</f>
        <v/>
      </c>
      <c r="CW564" s="0">
        <f>AI564</f>
        <v/>
      </c>
      <c r="CX564" s="0">
        <f>AJ564</f>
        <v/>
      </c>
      <c r="CY564" s="0">
        <f>(((S564+R564)*AT564)/100)</f>
        <v/>
      </c>
      <c r="CZ564" s="0">
        <f>(((S564+R564)*AU564)/100)</f>
        <v/>
      </c>
      <c r="DC564" s="0" t="inlineStr"/>
      <c r="DD564" s="0" t="inlineStr"/>
      <c r="DE564" s="0" t="inlineStr"/>
      <c r="DF564" s="0" t="inlineStr"/>
      <c r="DG564" s="0" t="inlineStr"/>
      <c r="DH564" s="0" t="inlineStr"/>
      <c r="DI564" s="0" t="inlineStr"/>
      <c r="DJ564" s="0" t="inlineStr"/>
      <c r="DK564" s="0" t="inlineStr"/>
      <c r="DL564" s="0" t="inlineStr"/>
      <c r="DM564" s="0" t="inlineStr"/>
      <c r="DN564" s="0" t="n">
        <v>0</v>
      </c>
      <c r="DO564" s="0" t="n">
        <v>0</v>
      </c>
      <c r="DP564" s="0" t="n">
        <v>1</v>
      </c>
      <c r="DQ564" s="0" t="n">
        <v>1</v>
      </c>
      <c r="DU564" s="0" t="n">
        <v>1013</v>
      </c>
      <c r="DV564" s="0" t="inlineStr">
        <is>
          <t>100 м трубопровода</t>
        </is>
      </c>
      <c r="DW564" s="0" t="inlineStr">
        <is>
          <t>100 м трубопровода</t>
        </is>
      </c>
      <c r="DX564" s="0" t="n">
        <v>1</v>
      </c>
      <c r="DZ564" s="0" t="inlineStr"/>
      <c r="EA564" s="0" t="inlineStr"/>
      <c r="EB564" s="0" t="inlineStr"/>
      <c r="EC564" s="0" t="inlineStr"/>
      <c r="EE564" s="0" t="n">
        <v>78725991</v>
      </c>
      <c r="EF564" s="0" t="n">
        <v>6</v>
      </c>
      <c r="EG564" s="0" t="inlineStr">
        <is>
          <t>Ремонтно-строительные работы</t>
        </is>
      </c>
      <c r="EH564" s="0" t="n">
        <v>99</v>
      </c>
      <c r="EI564" s="0" t="inlineStr">
        <is>
          <t>Внутренние санитарно-технические работы</t>
        </is>
      </c>
      <c r="EJ564" s="0" t="n">
        <v>1</v>
      </c>
      <c r="EK564" s="0" t="n">
        <v>65002</v>
      </c>
      <c r="EL564" s="0" t="inlineStr">
        <is>
          <t>Внутренние санитарнотехнические работы: демонтаж и разборка</t>
        </is>
      </c>
      <c r="EM564" s="0" t="inlineStr">
        <is>
          <t>рФЕР-65</t>
        </is>
      </c>
      <c r="EO564" s="0" t="inlineStr"/>
      <c r="EQ564" s="0" t="n">
        <v>0</v>
      </c>
      <c r="ER564" s="0" t="n">
        <v>322.43</v>
      </c>
      <c r="ES564" s="0" t="n">
        <v>0</v>
      </c>
      <c r="ET564" s="0" t="n">
        <v>0</v>
      </c>
      <c r="EU564" s="0" t="n">
        <v>0</v>
      </c>
      <c r="EV564" s="0" t="n">
        <v>322.43</v>
      </c>
      <c r="EW564" s="0" t="n">
        <v>37.8</v>
      </c>
      <c r="EX564" s="0" t="n">
        <v>0</v>
      </c>
      <c r="EY564" s="0" t="n">
        <v>0</v>
      </c>
      <c r="FQ564" s="0" t="n">
        <v>0</v>
      </c>
      <c r="FR564" s="0" t="n">
        <v>0</v>
      </c>
      <c r="FS564" s="0" t="n">
        <v>0</v>
      </c>
      <c r="FX564" s="0" t="n">
        <v>87</v>
      </c>
      <c r="FY564" s="0" t="n">
        <v>44</v>
      </c>
      <c r="GA564" s="0" t="inlineStr"/>
      <c r="GD564" s="0" t="n">
        <v>1</v>
      </c>
      <c r="GF564" s="0" t="n">
        <v>-2021722353</v>
      </c>
      <c r="GG564" s="0" t="n">
        <v>2</v>
      </c>
      <c r="GH564" s="0" t="n">
        <v>1</v>
      </c>
      <c r="GI564" s="0" t="n">
        <v>2</v>
      </c>
      <c r="GJ564" s="0" t="n">
        <v>0</v>
      </c>
      <c r="GK564" s="0" t="n">
        <v>0</v>
      </c>
      <c r="GL564" s="0">
        <f>ROUND(IF(AND(BH564=3,BI564=3,FS564&lt;&gt;0),P564,0),0)</f>
        <v/>
      </c>
      <c r="GM564" s="0">
        <f>ROUND(O564+X564+Y564,0)+GX564</f>
        <v/>
      </c>
      <c r="GN564" s="0">
        <f>IF(OR(BI564=0,BI564=1),GM564-GX564,0)</f>
        <v/>
      </c>
      <c r="GO564" s="0">
        <f>IF(BI564=2,GM564-GX564,0)</f>
        <v/>
      </c>
      <c r="GP564" s="0">
        <f>IF(BI564=4,GM564-GX564,0)</f>
        <v/>
      </c>
      <c r="GR564" s="0" t="n">
        <v>0</v>
      </c>
      <c r="GS564" s="0" t="n">
        <v>3</v>
      </c>
      <c r="GT564" s="0" t="n">
        <v>0</v>
      </c>
      <c r="GU564" s="0" t="inlineStr"/>
      <c r="GV564" s="0">
        <f>ROUND((GT564),2)</f>
        <v/>
      </c>
      <c r="GW564" s="0" t="n">
        <v>1</v>
      </c>
      <c r="GX564" s="0">
        <f>ROUND(HC564*I564,0)</f>
        <v/>
      </c>
      <c r="HA564" s="0" t="n">
        <v>0</v>
      </c>
      <c r="HB564" s="0" t="n">
        <v>0</v>
      </c>
      <c r="HC564" s="0">
        <f>GV564*GW564</f>
        <v/>
      </c>
      <c r="HE564" s="0" t="inlineStr"/>
      <c r="HF564" s="0" t="inlineStr"/>
      <c r="HM564" s="0" t="inlineStr"/>
      <c r="HN564" s="0" t="inlineStr">
        <is>
          <t>Пр/812-099.1-1</t>
        </is>
      </c>
      <c r="HO564" s="0" t="inlineStr">
        <is>
          <t>Пр/774-099.1</t>
        </is>
      </c>
      <c r="HP564" s="0" t="inlineStr">
        <is>
          <t>Внутренние санитарнотехнические работы: демонтаж и разборка</t>
        </is>
      </c>
      <c r="HQ564" s="0" t="inlineStr">
        <is>
          <t>Внутренние санитарнотехнические работы: демонтаж и разборка</t>
        </is>
      </c>
      <c r="HS564" s="0" t="n">
        <v>0</v>
      </c>
      <c r="IK564" s="0" t="n">
        <v>0</v>
      </c>
    </row>
    <row r="565">
      <c r="A565" s="0" t="n">
        <v>17</v>
      </c>
      <c r="B565" s="0" t="n">
        <v>0</v>
      </c>
      <c r="C565" s="0">
        <f>ROW(SmtRes!A188)</f>
        <v/>
      </c>
      <c r="D565" s="0">
        <f>ROW(EtalonRes!A185)</f>
        <v/>
      </c>
      <c r="E565" s="0" t="inlineStr">
        <is>
          <t>2</t>
        </is>
      </c>
      <c r="F565" s="0" t="inlineStr">
        <is>
          <t>16-04-002-3</t>
        </is>
      </c>
      <c r="G565" s="0" t="inlineStr">
        <is>
          <t>Прокладка трубопроводов водоснабжения из напорных полиэтиленовых труб наружным диаметром 32 мм</t>
        </is>
      </c>
      <c r="H565" s="0" t="inlineStr">
        <is>
          <t>100 м трубопровода</t>
        </is>
      </c>
      <c r="I565" s="0">
        <f>ROUND(ROUND(2/100,4),7)</f>
        <v/>
      </c>
      <c r="J565" s="0" t="n">
        <v>0</v>
      </c>
      <c r="K565" s="0">
        <f>ROUND(ROUND(2/100,4),7)</f>
        <v/>
      </c>
      <c r="O565" s="0">
        <f>ROUND(CP565,0)</f>
        <v/>
      </c>
      <c r="P565" s="0">
        <f>ROUND(CQ565*I565,0)</f>
        <v/>
      </c>
      <c r="Q565" s="0">
        <f>(ROUND((ROUND(((ET565)*I565),0)*BB565),0)+ROUND((ROUND(((AE565-(EU565))*I565),0)*BS565),0))</f>
        <v/>
      </c>
      <c r="R565" s="0">
        <f>(ROUND((ROUND(((EU565)*I565),0)*BS565),0)+ROUND((ROUND(((AE565-(EU565))*I565),0)*BS565),0))</f>
        <v/>
      </c>
      <c r="S565" s="0">
        <f>ROUND(CT565*I565,0)</f>
        <v/>
      </c>
      <c r="T565" s="0">
        <f>ROUND(CU565*I565,0)</f>
        <v/>
      </c>
      <c r="U565" s="0">
        <f>ROUND(CV565*I565,7)</f>
        <v/>
      </c>
      <c r="V565" s="0">
        <f>ROUND(CW565*I565,7)</f>
        <v/>
      </c>
      <c r="W565" s="0">
        <f>ROUND(CX565*I565,0)</f>
        <v/>
      </c>
      <c r="X565" s="0">
        <f>ROUND(CY565,0)</f>
        <v/>
      </c>
      <c r="Y565" s="0">
        <f>ROUND(CZ565,0)</f>
        <v/>
      </c>
      <c r="AA565" s="0" t="n">
        <v>78845955</v>
      </c>
      <c r="AB565" s="0">
        <f>ROUND((AC565+AD565+AF565),2)</f>
        <v/>
      </c>
      <c r="AC565" s="0">
        <f>ROUND((ES565),2)</f>
        <v/>
      </c>
      <c r="AD565" s="0">
        <f>ROUND((((ET565)-(EU565))+AE565),2)</f>
        <v/>
      </c>
      <c r="AE565" s="0">
        <f>ROUND((EU565),2)</f>
        <v/>
      </c>
      <c r="AF565" s="0">
        <f>ROUND((EV565),2)</f>
        <v/>
      </c>
      <c r="AG565" s="0">
        <f>ROUND((AP565),2)</f>
        <v/>
      </c>
      <c r="AH565" s="0">
        <f>(EW565)</f>
        <v/>
      </c>
      <c r="AI565" s="0">
        <f>(EX565)</f>
        <v/>
      </c>
      <c r="AJ565" s="0">
        <f>(AS565)</f>
        <v/>
      </c>
      <c r="AK565" s="0" t="n">
        <v>3294.45</v>
      </c>
      <c r="AL565" s="0" t="n">
        <v>1594.87</v>
      </c>
      <c r="AM565" s="0" t="n">
        <v>491.32</v>
      </c>
      <c r="AN565" s="0" t="n">
        <v>63.72</v>
      </c>
      <c r="AO565" s="0" t="n">
        <v>1208.26</v>
      </c>
      <c r="AP565" s="0" t="n">
        <v>0</v>
      </c>
      <c r="AQ565" s="0" t="n">
        <v>121.8</v>
      </c>
      <c r="AR565" s="0" t="n">
        <v>4.72</v>
      </c>
      <c r="AS565" s="0" t="n">
        <v>0</v>
      </c>
      <c r="AT565" s="0" t="n">
        <v>121</v>
      </c>
      <c r="AU565" s="0" t="n">
        <v>72</v>
      </c>
      <c r="AV565" s="0" t="n">
        <v>1</v>
      </c>
      <c r="AW565" s="0" t="n">
        <v>1</v>
      </c>
      <c r="AZ565" s="0" t="n">
        <v>1</v>
      </c>
      <c r="BA565" s="0" t="n">
        <v>52.25</v>
      </c>
      <c r="BB565" s="0" t="n">
        <v>12.46</v>
      </c>
      <c r="BC565" s="0" t="n">
        <v>3.21</v>
      </c>
      <c r="BD565" s="0" t="inlineStr"/>
      <c r="BE565" s="0" t="inlineStr"/>
      <c r="BF565" s="0" t="inlineStr"/>
      <c r="BG565" s="0" t="inlineStr"/>
      <c r="BH565" s="0" t="n">
        <v>0</v>
      </c>
      <c r="BI565" s="0" t="n">
        <v>1</v>
      </c>
      <c r="BJ565" s="0" t="inlineStr">
        <is>
          <t>ТЕР Московской обл., 16-04-002-3, приказ Минстроя России №675/пр от 28.02.2017 № 260/пр</t>
        </is>
      </c>
      <c r="BM565" s="0" t="n">
        <v>16001</v>
      </c>
      <c r="BN565" s="0" t="n">
        <v>0</v>
      </c>
      <c r="BO565" s="0" t="inlineStr">
        <is>
          <t>16-04-002-3</t>
        </is>
      </c>
      <c r="BP565" s="0" t="n">
        <v>1</v>
      </c>
      <c r="BQ565" s="0" t="n">
        <v>2</v>
      </c>
      <c r="BR565" s="0" t="n">
        <v>0</v>
      </c>
      <c r="BS565" s="0" t="n">
        <v>52.25</v>
      </c>
      <c r="BT565" s="0" t="n">
        <v>1</v>
      </c>
      <c r="BU565" s="0" t="n">
        <v>1</v>
      </c>
      <c r="BV565" s="0" t="n">
        <v>1</v>
      </c>
      <c r="BW565" s="0" t="n">
        <v>1</v>
      </c>
      <c r="BX565" s="0" t="n">
        <v>1</v>
      </c>
      <c r="BY565" s="0" t="inlineStr"/>
      <c r="BZ565" s="0" t="n">
        <v>121</v>
      </c>
      <c r="CA565" s="0" t="n">
        <v>72</v>
      </c>
      <c r="CB565" s="0" t="inlineStr"/>
      <c r="CE565" s="0" t="n">
        <v>12</v>
      </c>
      <c r="CF565" s="0" t="n">
        <v>0</v>
      </c>
      <c r="CG565" s="0" t="n">
        <v>0</v>
      </c>
      <c r="CM565" s="0" t="n">
        <v>0</v>
      </c>
      <c r="CN565" s="0" t="inlineStr"/>
      <c r="CO565" s="0" t="n">
        <v>0</v>
      </c>
      <c r="CP565" s="0">
        <f>(P565+Q565+S565)</f>
        <v/>
      </c>
      <c r="CQ565" s="0">
        <f>AC565*BC565</f>
        <v/>
      </c>
      <c r="CR565" s="0">
        <f>(ROUND((ROUND(((ET565)*1),0)*BB565),0)+ROUND((ROUND(((AE565-(EU565))*1),0)*BS565),0))</f>
        <v/>
      </c>
      <c r="CS565" s="0">
        <f>(ROUND((ROUND(((EU565)*1),0)*BS565),0)+ROUND((ROUND(((AE565-(EU565))*1),0)*BS565),0))</f>
        <v/>
      </c>
      <c r="CT565" s="0">
        <f>AF565*BA565</f>
        <v/>
      </c>
      <c r="CU565" s="0">
        <f>AG565</f>
        <v/>
      </c>
      <c r="CV565" s="0">
        <f>AH565</f>
        <v/>
      </c>
      <c r="CW565" s="0">
        <f>AI565</f>
        <v/>
      </c>
      <c r="CX565" s="0">
        <f>AJ565</f>
        <v/>
      </c>
      <c r="CY565" s="0">
        <f>(((S565+R565)*AT565)/100)</f>
        <v/>
      </c>
      <c r="CZ565" s="0">
        <f>(((S565+R565)*AU565)/100)</f>
        <v/>
      </c>
      <c r="DC565" s="0" t="inlineStr"/>
      <c r="DD565" s="0" t="inlineStr"/>
      <c r="DE565" s="0" t="inlineStr"/>
      <c r="DF565" s="0" t="inlineStr"/>
      <c r="DG565" s="0" t="inlineStr"/>
      <c r="DH565" s="0" t="inlineStr"/>
      <c r="DI565" s="0" t="inlineStr"/>
      <c r="DJ565" s="0" t="inlineStr"/>
      <c r="DK565" s="0" t="inlineStr"/>
      <c r="DL565" s="0" t="inlineStr"/>
      <c r="DM565" s="0" t="inlineStr"/>
      <c r="DN565" s="0" t="n">
        <v>0</v>
      </c>
      <c r="DO565" s="0" t="n">
        <v>0</v>
      </c>
      <c r="DP565" s="0" t="n">
        <v>1</v>
      </c>
      <c r="DQ565" s="0" t="n">
        <v>1</v>
      </c>
      <c r="DU565" s="0" t="n">
        <v>1013</v>
      </c>
      <c r="DV565" s="0" t="inlineStr">
        <is>
          <t>100 м трубопровода</t>
        </is>
      </c>
      <c r="DW565" s="0" t="inlineStr">
        <is>
          <t>100 м трубопровода</t>
        </is>
      </c>
      <c r="DX565" s="0" t="n">
        <v>1</v>
      </c>
      <c r="DZ565" s="0" t="inlineStr"/>
      <c r="EA565" s="0" t="inlineStr"/>
      <c r="EB565" s="0" t="inlineStr"/>
      <c r="EC565" s="0" t="inlineStr"/>
      <c r="EE565" s="0" t="n">
        <v>78725882</v>
      </c>
      <c r="EF565" s="0" t="n">
        <v>2</v>
      </c>
      <c r="EG565" s="0" t="inlineStr">
        <is>
          <t>Общестроительные работы</t>
        </is>
      </c>
      <c r="EH565" s="0" t="n">
        <v>16</v>
      </c>
      <c r="EI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5" s="0" t="n">
        <v>1</v>
      </c>
      <c r="EK565" s="0" t="n">
        <v>16001</v>
      </c>
      <c r="EL565" s="0" t="inlineStr">
        <is>
          <t>Трубопроводы внутренние</t>
        </is>
      </c>
      <c r="EM565" s="0" t="inlineStr">
        <is>
          <t>ФЕР-16</t>
        </is>
      </c>
      <c r="EO565" s="0" t="inlineStr"/>
      <c r="EQ565" s="0" t="n">
        <v>0</v>
      </c>
      <c r="ER565" s="0" t="n">
        <v>3294.45</v>
      </c>
      <c r="ES565" s="0" t="n">
        <v>1594.87</v>
      </c>
      <c r="ET565" s="0" t="n">
        <v>491.32</v>
      </c>
      <c r="EU565" s="0" t="n">
        <v>63.72</v>
      </c>
      <c r="EV565" s="0" t="n">
        <v>1208.26</v>
      </c>
      <c r="EW565" s="0" t="n">
        <v>121.8</v>
      </c>
      <c r="EX565" s="0" t="n">
        <v>4.72</v>
      </c>
      <c r="EY565" s="0" t="n">
        <v>0</v>
      </c>
      <c r="FQ565" s="0" t="n">
        <v>0</v>
      </c>
      <c r="FR565" s="0" t="n">
        <v>0</v>
      </c>
      <c r="FS565" s="0" t="n">
        <v>0</v>
      </c>
      <c r="FX565" s="0" t="n">
        <v>121</v>
      </c>
      <c r="FY565" s="0" t="n">
        <v>72</v>
      </c>
      <c r="GA565" s="0" t="inlineStr"/>
      <c r="GD565" s="0" t="n">
        <v>1</v>
      </c>
      <c r="GF565" s="0" t="n">
        <v>-323073205</v>
      </c>
      <c r="GG565" s="0" t="n">
        <v>2</v>
      </c>
      <c r="GH565" s="0" t="n">
        <v>1</v>
      </c>
      <c r="GI565" s="0" t="n">
        <v>2</v>
      </c>
      <c r="GJ565" s="0" t="n">
        <v>0</v>
      </c>
      <c r="GK565" s="0" t="n">
        <v>0</v>
      </c>
      <c r="GL565" s="0">
        <f>ROUND(IF(AND(BH565=3,BI565=3,FS565&lt;&gt;0),P565,0),0)</f>
        <v/>
      </c>
      <c r="GM565" s="0">
        <f>ROUND(O565+X565+Y565,0)+GX565</f>
        <v/>
      </c>
      <c r="GN565" s="0">
        <f>IF(OR(BI565=0,BI565=1),GM565-GX565,0)</f>
        <v/>
      </c>
      <c r="GO565" s="0">
        <f>IF(BI565=2,GM565-GX565,0)</f>
        <v/>
      </c>
      <c r="GP565" s="0">
        <f>IF(BI565=4,GM565-GX565,0)</f>
        <v/>
      </c>
      <c r="GR565" s="0" t="n">
        <v>0</v>
      </c>
      <c r="GS565" s="0" t="n">
        <v>3</v>
      </c>
      <c r="GT565" s="0" t="n">
        <v>0</v>
      </c>
      <c r="GU565" s="0" t="inlineStr"/>
      <c r="GV565" s="0">
        <f>ROUND((GT565),2)</f>
        <v/>
      </c>
      <c r="GW565" s="0" t="n">
        <v>1</v>
      </c>
      <c r="GX565" s="0">
        <f>ROUND(HC565*I565,0)</f>
        <v/>
      </c>
      <c r="HA565" s="0" t="n">
        <v>0</v>
      </c>
      <c r="HB565" s="0" t="n">
        <v>0</v>
      </c>
      <c r="HC565" s="0">
        <f>GV565*GW565</f>
        <v/>
      </c>
      <c r="HE565" s="0" t="inlineStr"/>
      <c r="HF565" s="0" t="inlineStr"/>
      <c r="HM565" s="0" t="inlineStr"/>
      <c r="HN565" s="0" t="inlineStr">
        <is>
          <t>Пр/812-016.0-1</t>
        </is>
      </c>
      <c r="HO565" s="0" t="inlineStr">
        <is>
          <t>Пр/774-016.0</t>
        </is>
      </c>
      <c r="HP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5" s="0" t="n">
        <v>0</v>
      </c>
      <c r="IK565" s="0" t="n">
        <v>0</v>
      </c>
    </row>
    <row r="566">
      <c r="A566" s="0" t="n">
        <v>18</v>
      </c>
      <c r="B566" s="0" t="n">
        <v>0</v>
      </c>
      <c r="C566" s="0" t="n">
        <v>188</v>
      </c>
      <c r="E566" s="0" t="inlineStr">
        <is>
          <t>2,1</t>
        </is>
      </c>
      <c r="F566" s="0" t="inlineStr">
        <is>
          <t>507-5009</t>
        </is>
      </c>
      <c r="G566" s="0" t="inlineStr">
        <is>
          <t>Муфта полипропиленовая соединительная диаметром 32 мм</t>
        </is>
      </c>
      <c r="H566" s="0" t="inlineStr">
        <is>
          <t>10 шт.</t>
        </is>
      </c>
      <c r="I566" s="0">
        <f>I565*J566</f>
        <v/>
      </c>
      <c r="J566" s="0" t="n">
        <v>10</v>
      </c>
      <c r="K566" s="0" t="n">
        <v>10</v>
      </c>
      <c r="O566" s="0">
        <f>ROUND(CP566,0)</f>
        <v/>
      </c>
      <c r="P566" s="0">
        <f>ROUND(CQ566*I566,0)</f>
        <v/>
      </c>
      <c r="Q566" s="0">
        <f>(ROUND((ROUND(((ET566)*I566),0)*BB566),0)+ROUND((ROUND(((AE566-(EU566))*I566),0)*BS566),0))</f>
        <v/>
      </c>
      <c r="R566" s="0">
        <f>(ROUND((ROUND(((EU566)*I566),0)*BS566),0)+ROUND((ROUND(((AE566-(EU566))*I566),0)*BS566),0))</f>
        <v/>
      </c>
      <c r="S566" s="0">
        <f>ROUND(CT566*I566,0)</f>
        <v/>
      </c>
      <c r="T566" s="0">
        <f>ROUND(CU566*I566,0)</f>
        <v/>
      </c>
      <c r="U566" s="0">
        <f>ROUND(CV566*I566,7)</f>
        <v/>
      </c>
      <c r="V566" s="0">
        <f>ROUND(CW566*I566,7)</f>
        <v/>
      </c>
      <c r="W566" s="0">
        <f>ROUND(CX566*I566,0)</f>
        <v/>
      </c>
      <c r="X566" s="0">
        <f>ROUND(CY566,0)</f>
        <v/>
      </c>
      <c r="Y566" s="0">
        <f>ROUND(CZ566,0)</f>
        <v/>
      </c>
      <c r="AA566" s="0" t="n">
        <v>78845955</v>
      </c>
      <c r="AB566" s="0">
        <f>ROUND((AC566+AD566+AF566),2)</f>
        <v/>
      </c>
      <c r="AC566" s="0">
        <f>ROUND((ES566),2)</f>
        <v/>
      </c>
      <c r="AD566" s="0">
        <f>ROUND((((ET566)-(EU566))+AE566),2)</f>
        <v/>
      </c>
      <c r="AE566" s="0">
        <f>ROUND((EU566),2)</f>
        <v/>
      </c>
      <c r="AF566" s="0">
        <f>ROUND((EV566),2)</f>
        <v/>
      </c>
      <c r="AG566" s="0">
        <f>ROUND((AP566),2)</f>
        <v/>
      </c>
      <c r="AH566" s="0">
        <f>(EW566)</f>
        <v/>
      </c>
      <c r="AI566" s="0">
        <f>(EX566)</f>
        <v/>
      </c>
      <c r="AJ566" s="0">
        <f>(AS566)</f>
        <v/>
      </c>
      <c r="AK566" s="0" t="n">
        <v>13.5</v>
      </c>
      <c r="AL566" s="0" t="n">
        <v>13.5</v>
      </c>
      <c r="AM566" s="0" t="n">
        <v>0</v>
      </c>
      <c r="AN566" s="0" t="n">
        <v>0</v>
      </c>
      <c r="AO566" s="0" t="n">
        <v>0</v>
      </c>
      <c r="AP566" s="0" t="n">
        <v>0</v>
      </c>
      <c r="AQ566" s="0" t="n">
        <v>0</v>
      </c>
      <c r="AR566" s="0" t="n">
        <v>0</v>
      </c>
      <c r="AS566" s="0" t="n">
        <v>0.02</v>
      </c>
      <c r="AT566" s="0" t="n">
        <v>121</v>
      </c>
      <c r="AU566" s="0" t="n">
        <v>72</v>
      </c>
      <c r="AV566" s="0" t="n">
        <v>1</v>
      </c>
      <c r="AW566" s="0" t="n">
        <v>1</v>
      </c>
      <c r="AZ566" s="0" t="n">
        <v>1</v>
      </c>
      <c r="BA566" s="0" t="n">
        <v>1</v>
      </c>
      <c r="BB566" s="0" t="n">
        <v>1</v>
      </c>
      <c r="BC566" s="0" t="n">
        <v>9.92</v>
      </c>
      <c r="BD566" s="0" t="inlineStr"/>
      <c r="BE566" s="0" t="inlineStr"/>
      <c r="BF566" s="0" t="inlineStr"/>
      <c r="BG566" s="0" t="inlineStr"/>
      <c r="BH566" s="0" t="n">
        <v>3</v>
      </c>
      <c r="BI566" s="0" t="n">
        <v>1</v>
      </c>
      <c r="BJ566" s="0" t="inlineStr">
        <is>
          <t>ТССЦ Московской обл., 507-5009, приказ Минстроя России №675/пр от 28.02.2017 № 258/пр</t>
        </is>
      </c>
      <c r="BM566" s="0" t="n">
        <v>16001</v>
      </c>
      <c r="BN566" s="0" t="n">
        <v>0</v>
      </c>
      <c r="BO566" s="0" t="inlineStr">
        <is>
          <t>507-5009</t>
        </is>
      </c>
      <c r="BP566" s="0" t="n">
        <v>1</v>
      </c>
      <c r="BQ566" s="0" t="n">
        <v>2</v>
      </c>
      <c r="BR566" s="0" t="n">
        <v>0</v>
      </c>
      <c r="BS566" s="0" t="n">
        <v>1</v>
      </c>
      <c r="BT566" s="0" t="n">
        <v>1</v>
      </c>
      <c r="BU566" s="0" t="n">
        <v>1</v>
      </c>
      <c r="BV566" s="0" t="n">
        <v>1</v>
      </c>
      <c r="BW566" s="0" t="n">
        <v>1</v>
      </c>
      <c r="BX566" s="0" t="n">
        <v>1</v>
      </c>
      <c r="BY566" s="0" t="inlineStr"/>
      <c r="BZ566" s="0" t="n">
        <v>121</v>
      </c>
      <c r="CA566" s="0" t="n">
        <v>72</v>
      </c>
      <c r="CB566" s="0" t="inlineStr"/>
      <c r="CE566" s="0" t="n">
        <v>12</v>
      </c>
      <c r="CF566" s="0" t="n">
        <v>0</v>
      </c>
      <c r="CG566" s="0" t="n">
        <v>0</v>
      </c>
      <c r="CM566" s="0" t="n">
        <v>0</v>
      </c>
      <c r="CN566" s="0" t="inlineStr"/>
      <c r="CO566" s="0" t="n">
        <v>0</v>
      </c>
      <c r="CP566" s="0">
        <f>(P566+Q566+S566)</f>
        <v/>
      </c>
      <c r="CQ566" s="0">
        <f>AC566*BC566</f>
        <v/>
      </c>
      <c r="CR566" s="0">
        <f>(ROUND((ROUND(((ET566)*1),0)*BB566),0)+ROUND((ROUND(((AE566-(EU566))*1),0)*BS566),0))</f>
        <v/>
      </c>
      <c r="CS566" s="0">
        <f>(ROUND((ROUND(((EU566)*1),0)*BS566),0)+ROUND((ROUND(((AE566-(EU566))*1),0)*BS566),0))</f>
        <v/>
      </c>
      <c r="CT566" s="0">
        <f>AF566*BA566</f>
        <v/>
      </c>
      <c r="CU566" s="0">
        <f>AG566</f>
        <v/>
      </c>
      <c r="CV566" s="0">
        <f>AH566</f>
        <v/>
      </c>
      <c r="CW566" s="0">
        <f>AI566</f>
        <v/>
      </c>
      <c r="CX566" s="0">
        <f>AJ566</f>
        <v/>
      </c>
      <c r="CY566" s="0">
        <f>(((S566+R566)*AT566)/100)</f>
        <v/>
      </c>
      <c r="CZ566" s="0">
        <f>(((S566+R566)*AU566)/100)</f>
        <v/>
      </c>
      <c r="DC566" s="0" t="inlineStr"/>
      <c r="DD566" s="0" t="inlineStr"/>
      <c r="DE566" s="0" t="inlineStr"/>
      <c r="DF566" s="0" t="inlineStr"/>
      <c r="DG566" s="0" t="inlineStr"/>
      <c r="DH566" s="0" t="inlineStr"/>
      <c r="DI566" s="0" t="inlineStr"/>
      <c r="DJ566" s="0" t="inlineStr"/>
      <c r="DK566" s="0" t="inlineStr"/>
      <c r="DL566" s="0" t="inlineStr"/>
      <c r="DM566" s="0" t="inlineStr"/>
      <c r="DN566" s="0" t="n">
        <v>0</v>
      </c>
      <c r="DO566" s="0" t="n">
        <v>0</v>
      </c>
      <c r="DP566" s="0" t="n">
        <v>1</v>
      </c>
      <c r="DQ566" s="0" t="n">
        <v>1</v>
      </c>
      <c r="DU566" s="0" t="n">
        <v>1010</v>
      </c>
      <c r="DV566" s="0" t="inlineStr">
        <is>
          <t>10 шт.</t>
        </is>
      </c>
      <c r="DW566" s="0" t="inlineStr">
        <is>
          <t>10 шт.</t>
        </is>
      </c>
      <c r="DX566" s="0" t="n">
        <v>10</v>
      </c>
      <c r="DZ566" s="0" t="inlineStr"/>
      <c r="EA566" s="0" t="inlineStr"/>
      <c r="EB566" s="0" t="inlineStr"/>
      <c r="EC566" s="0" t="inlineStr"/>
      <c r="EE566" s="0" t="n">
        <v>78725882</v>
      </c>
      <c r="EF566" s="0" t="n">
        <v>2</v>
      </c>
      <c r="EG566" s="0" t="inlineStr">
        <is>
          <t>Общестроительные работы</t>
        </is>
      </c>
      <c r="EH566" s="0" t="n">
        <v>16</v>
      </c>
      <c r="EI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6" s="0" t="n">
        <v>1</v>
      </c>
      <c r="EK566" s="0" t="n">
        <v>16001</v>
      </c>
      <c r="EL566" s="0" t="inlineStr">
        <is>
          <t>Трубопроводы внутренние</t>
        </is>
      </c>
      <c r="EM566" s="0" t="inlineStr">
        <is>
          <t>ФЕР-16</t>
        </is>
      </c>
      <c r="EO566" s="0" t="inlineStr"/>
      <c r="EQ566" s="0" t="n">
        <v>0</v>
      </c>
      <c r="ER566" s="0" t="n">
        <v>13.5</v>
      </c>
      <c r="ES566" s="0" t="n">
        <v>13.5</v>
      </c>
      <c r="ET566" s="0" t="n">
        <v>0</v>
      </c>
      <c r="EU566" s="0" t="n">
        <v>0</v>
      </c>
      <c r="EV566" s="0" t="n">
        <v>0</v>
      </c>
      <c r="EW566" s="0" t="n">
        <v>0</v>
      </c>
      <c r="EX566" s="0" t="n">
        <v>0</v>
      </c>
      <c r="FQ566" s="0" t="n">
        <v>0</v>
      </c>
      <c r="FR566" s="0" t="n">
        <v>0</v>
      </c>
      <c r="FS566" s="0" t="n">
        <v>0</v>
      </c>
      <c r="FX566" s="0" t="n">
        <v>121</v>
      </c>
      <c r="FY566" s="0" t="n">
        <v>72</v>
      </c>
      <c r="GA566" s="0" t="inlineStr"/>
      <c r="GD566" s="0" t="n">
        <v>1</v>
      </c>
      <c r="GF566" s="0" t="n">
        <v>-1186610544</v>
      </c>
      <c r="GG566" s="0" t="n">
        <v>2</v>
      </c>
      <c r="GH566" s="0" t="n">
        <v>1</v>
      </c>
      <c r="GI566" s="0" t="n">
        <v>2</v>
      </c>
      <c r="GJ566" s="0" t="n">
        <v>0</v>
      </c>
      <c r="GK566" s="0" t="n">
        <v>0</v>
      </c>
      <c r="GL566" s="0">
        <f>ROUND(IF(AND(BH566=3,BI566=3,FS566&lt;&gt;0),P566,0),0)</f>
        <v/>
      </c>
      <c r="GM566" s="0">
        <f>ROUND(O566+X566+Y566,0)+GX566</f>
        <v/>
      </c>
      <c r="GN566" s="0">
        <f>IF(OR(BI566=0,BI566=1),GM566-GX566,0)</f>
        <v/>
      </c>
      <c r="GO566" s="0">
        <f>IF(BI566=2,GM566-GX566,0)</f>
        <v/>
      </c>
      <c r="GP566" s="0">
        <f>IF(BI566=4,GM566-GX566,0)</f>
        <v/>
      </c>
      <c r="GR566" s="0" t="n">
        <v>0</v>
      </c>
      <c r="GS566" s="0" t="n">
        <v>3</v>
      </c>
      <c r="GT566" s="0" t="n">
        <v>0</v>
      </c>
      <c r="GU566" s="0" t="inlineStr"/>
      <c r="GV566" s="0">
        <f>ROUND((GT566),2)</f>
        <v/>
      </c>
      <c r="GW566" s="0" t="n">
        <v>1</v>
      </c>
      <c r="GX566" s="0">
        <f>ROUND(HC566*I566,0)</f>
        <v/>
      </c>
      <c r="HA566" s="0" t="n">
        <v>0</v>
      </c>
      <c r="HB566" s="0" t="n">
        <v>0</v>
      </c>
      <c r="HC566" s="0">
        <f>GV566*GW566</f>
        <v/>
      </c>
      <c r="HE566" s="0" t="inlineStr"/>
      <c r="HF566" s="0" t="inlineStr"/>
      <c r="HM566" s="0" t="inlineStr"/>
      <c r="HN566" s="0" t="inlineStr">
        <is>
          <t>Пр/812-016.0-1</t>
        </is>
      </c>
      <c r="HO566" s="0" t="inlineStr">
        <is>
          <t>Пр/774-016.0</t>
        </is>
      </c>
      <c r="HP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6" s="0" t="n">
        <v>0</v>
      </c>
      <c r="IK566" s="0" t="n">
        <v>0</v>
      </c>
    </row>
    <row r="567">
      <c r="A567" s="0" t="n">
        <v>17</v>
      </c>
      <c r="B567" s="0" t="n">
        <v>0</v>
      </c>
      <c r="C567" s="0">
        <f>ROW(SmtRes!A194)</f>
        <v/>
      </c>
      <c r="D567" s="0">
        <f>ROW(EtalonRes!A191)</f>
        <v/>
      </c>
      <c r="E567" s="0" t="inlineStr">
        <is>
          <t>3</t>
        </is>
      </c>
      <c r="F567" s="0" t="inlineStr">
        <is>
          <t>65-5-8</t>
        </is>
      </c>
      <c r="G567" s="0" t="inlineStr">
        <is>
          <t>Смена задвижек диаметром 50 мм</t>
        </is>
      </c>
      <c r="H567" s="0" t="inlineStr">
        <is>
          <t>100 шт.</t>
        </is>
      </c>
      <c r="I567" s="0">
        <f>ROUND(ROUND(2/100,4),7)</f>
        <v/>
      </c>
      <c r="J567" s="0" t="n">
        <v>0</v>
      </c>
      <c r="K567" s="0">
        <f>ROUND(ROUND(2/100,4),7)</f>
        <v/>
      </c>
      <c r="O567" s="0">
        <f>ROUND(CP567,0)</f>
        <v/>
      </c>
      <c r="P567" s="0">
        <f>ROUND(CQ567*I567,0)</f>
        <v/>
      </c>
      <c r="Q567" s="0">
        <f>(ROUND((ROUND(((ET567)*I567),0)*BB567),0)+ROUND((ROUND(((AE567-(EU567))*I567),0)*BS567),0))</f>
        <v/>
      </c>
      <c r="R567" s="0">
        <f>(ROUND((ROUND(((EU567)*I567),0)*BS567),0)+ROUND((ROUND(((AE567-(EU567))*I567),0)*BS567),0))</f>
        <v/>
      </c>
      <c r="S567" s="0">
        <f>ROUND(CT567*I567,0)</f>
        <v/>
      </c>
      <c r="T567" s="0">
        <f>ROUND(CU567*I567,0)</f>
        <v/>
      </c>
      <c r="U567" s="0">
        <f>ROUND(CV567*I567,7)</f>
        <v/>
      </c>
      <c r="V567" s="0">
        <f>ROUND(CW567*I567,7)</f>
        <v/>
      </c>
      <c r="W567" s="0">
        <f>ROUND(CX567*I567,0)</f>
        <v/>
      </c>
      <c r="X567" s="0">
        <f>ROUND(CY567,0)</f>
        <v/>
      </c>
      <c r="Y567" s="0">
        <f>ROUND(CZ567,0)</f>
        <v/>
      </c>
      <c r="AA567" s="0" t="n">
        <v>78845955</v>
      </c>
      <c r="AB567" s="0">
        <f>ROUND((AC567+AD567+AF567),2)</f>
        <v/>
      </c>
      <c r="AC567" s="0">
        <f>ROUND((ES567),2)</f>
        <v/>
      </c>
      <c r="AD567" s="0">
        <f>ROUND((((ET567)-(EU567))+AE567),2)</f>
        <v/>
      </c>
      <c r="AE567" s="0">
        <f>ROUND((EU567),2)</f>
        <v/>
      </c>
      <c r="AF567" s="0">
        <f>ROUND((EV567),2)</f>
        <v/>
      </c>
      <c r="AG567" s="0">
        <f>ROUND((AP567),2)</f>
        <v/>
      </c>
      <c r="AH567" s="0">
        <f>(EW567)</f>
        <v/>
      </c>
      <c r="AI567" s="0">
        <f>(EX567)</f>
        <v/>
      </c>
      <c r="AJ567" s="0">
        <f>(AS567)</f>
        <v/>
      </c>
      <c r="AK567" s="0" t="n">
        <v>30822.63</v>
      </c>
      <c r="AL567" s="0" t="n">
        <v>27889.6</v>
      </c>
      <c r="AM567" s="0" t="n">
        <v>139.47</v>
      </c>
      <c r="AN567" s="0" t="n">
        <v>0</v>
      </c>
      <c r="AO567" s="0" t="n">
        <v>2793.56</v>
      </c>
      <c r="AP567" s="0" t="n">
        <v>0</v>
      </c>
      <c r="AQ567" s="0" t="n">
        <v>308</v>
      </c>
      <c r="AR567" s="0" t="n">
        <v>0</v>
      </c>
      <c r="AS567" s="0" t="n">
        <v>0</v>
      </c>
      <c r="AT567" s="0" t="n">
        <v>103</v>
      </c>
      <c r="AU567" s="0" t="n">
        <v>52</v>
      </c>
      <c r="AV567" s="0" t="n">
        <v>1</v>
      </c>
      <c r="AW567" s="0" t="n">
        <v>1</v>
      </c>
      <c r="AZ567" s="0" t="n">
        <v>1</v>
      </c>
      <c r="BA567" s="0" t="n">
        <v>52.25</v>
      </c>
      <c r="BB567" s="0" t="n">
        <v>24.99</v>
      </c>
      <c r="BC567" s="0" t="n">
        <v>12.65</v>
      </c>
      <c r="BD567" s="0" t="inlineStr"/>
      <c r="BE567" s="0" t="inlineStr"/>
      <c r="BF567" s="0" t="inlineStr"/>
      <c r="BG567" s="0" t="inlineStr"/>
      <c r="BH567" s="0" t="n">
        <v>0</v>
      </c>
      <c r="BI567" s="0" t="n">
        <v>1</v>
      </c>
      <c r="BJ567" s="0" t="inlineStr">
        <is>
          <t>ТЕРр Московской обл., 65-5-8, приказ Минстроя России №675/пр от 28.02.2017 № 263/пр</t>
        </is>
      </c>
      <c r="BM567" s="0" t="n">
        <v>65007</v>
      </c>
      <c r="BN567" s="0" t="n">
        <v>0</v>
      </c>
      <c r="BO567" s="0" t="inlineStr">
        <is>
          <t>65-5-8</t>
        </is>
      </c>
      <c r="BP567" s="0" t="n">
        <v>1</v>
      </c>
      <c r="BQ567" s="0" t="n">
        <v>6</v>
      </c>
      <c r="BR567" s="0" t="n">
        <v>0</v>
      </c>
      <c r="BS567" s="0" t="n">
        <v>52.25</v>
      </c>
      <c r="BT567" s="0" t="n">
        <v>1</v>
      </c>
      <c r="BU567" s="0" t="n">
        <v>1</v>
      </c>
      <c r="BV567" s="0" t="n">
        <v>1</v>
      </c>
      <c r="BW567" s="0" t="n">
        <v>1</v>
      </c>
      <c r="BX567" s="0" t="n">
        <v>1</v>
      </c>
      <c r="BY567" s="0" t="inlineStr"/>
      <c r="BZ567" s="0" t="n">
        <v>103</v>
      </c>
      <c r="CA567" s="0" t="n">
        <v>52</v>
      </c>
      <c r="CB567" s="0" t="inlineStr"/>
      <c r="CE567" s="0" t="n">
        <v>12</v>
      </c>
      <c r="CF567" s="0" t="n">
        <v>0</v>
      </c>
      <c r="CG567" s="0" t="n">
        <v>0</v>
      </c>
      <c r="CM567" s="0" t="n">
        <v>0</v>
      </c>
      <c r="CN567" s="0" t="inlineStr"/>
      <c r="CO567" s="0" t="n">
        <v>0</v>
      </c>
      <c r="CP567" s="0">
        <f>(P567+Q567+S567)</f>
        <v/>
      </c>
      <c r="CQ567" s="0">
        <f>AC567*BC567</f>
        <v/>
      </c>
      <c r="CR567" s="0">
        <f>(ROUND((ROUND(((ET567)*1),0)*BB567),0)+ROUND((ROUND(((AE567-(EU567))*1),0)*BS567),0))</f>
        <v/>
      </c>
      <c r="CS567" s="0">
        <f>(ROUND((ROUND(((EU567)*1),0)*BS567),0)+ROUND((ROUND(((AE567-(EU567))*1),0)*BS567),0))</f>
        <v/>
      </c>
      <c r="CT567" s="0">
        <f>AF567*BA567</f>
        <v/>
      </c>
      <c r="CU567" s="0">
        <f>AG567</f>
        <v/>
      </c>
      <c r="CV567" s="0">
        <f>AH567</f>
        <v/>
      </c>
      <c r="CW567" s="0">
        <f>AI567</f>
        <v/>
      </c>
      <c r="CX567" s="0">
        <f>AJ567</f>
        <v/>
      </c>
      <c r="CY567" s="0">
        <f>(((S567+R567)*AT567)/100)</f>
        <v/>
      </c>
      <c r="CZ567" s="0">
        <f>(((S567+R567)*AU567)/100)</f>
        <v/>
      </c>
      <c r="DC567" s="0" t="inlineStr"/>
      <c r="DD567" s="0" t="inlineStr"/>
      <c r="DE567" s="0" t="inlineStr"/>
      <c r="DF567" s="0" t="inlineStr"/>
      <c r="DG567" s="0" t="inlineStr"/>
      <c r="DH567" s="0" t="inlineStr"/>
      <c r="DI567" s="0" t="inlineStr"/>
      <c r="DJ567" s="0" t="inlineStr"/>
      <c r="DK567" s="0" t="inlineStr"/>
      <c r="DL567" s="0" t="inlineStr"/>
      <c r="DM567" s="0" t="inlineStr"/>
      <c r="DN567" s="0" t="n">
        <v>0</v>
      </c>
      <c r="DO567" s="0" t="n">
        <v>0</v>
      </c>
      <c r="DP567" s="0" t="n">
        <v>1</v>
      </c>
      <c r="DQ567" s="0" t="n">
        <v>1</v>
      </c>
      <c r="DU567" s="0" t="n">
        <v>1010</v>
      </c>
      <c r="DV567" s="0" t="inlineStr">
        <is>
          <t>100 шт.</t>
        </is>
      </c>
      <c r="DW567" s="0" t="inlineStr">
        <is>
          <t>100 шт.</t>
        </is>
      </c>
      <c r="DX567" s="0" t="n">
        <v>100</v>
      </c>
      <c r="DZ567" s="0" t="inlineStr"/>
      <c r="EA567" s="0" t="inlineStr"/>
      <c r="EB567" s="0" t="inlineStr"/>
      <c r="EC567" s="0" t="inlineStr"/>
      <c r="EE567" s="0" t="n">
        <v>78726000</v>
      </c>
      <c r="EF567" s="0" t="n">
        <v>6</v>
      </c>
      <c r="EG567" s="0" t="inlineStr">
        <is>
          <t>Ремонтно-строительные работы</t>
        </is>
      </c>
      <c r="EH567" s="0" t="n">
        <v>99</v>
      </c>
      <c r="EI567" s="0" t="inlineStr">
        <is>
          <t>Внутренние санитарно-технические работы</t>
        </is>
      </c>
      <c r="EJ567" s="0" t="n">
        <v>1</v>
      </c>
      <c r="EK567" s="0" t="n">
        <v>65007</v>
      </c>
      <c r="EL567" s="0" t="inlineStr">
        <is>
          <t>Внутренние санитарнотехнические работы: смена труб, санприборов, запорной арматуры и другое</t>
        </is>
      </c>
      <c r="EM567" s="0" t="inlineStr">
        <is>
          <t>рФЕР-65</t>
        </is>
      </c>
      <c r="EO567" s="0" t="inlineStr"/>
      <c r="EQ567" s="0" t="n">
        <v>0</v>
      </c>
      <c r="ER567" s="0" t="n">
        <v>30822.63</v>
      </c>
      <c r="ES567" s="0" t="n">
        <v>27889.6</v>
      </c>
      <c r="ET567" s="0" t="n">
        <v>139.47</v>
      </c>
      <c r="EU567" s="0" t="n">
        <v>0</v>
      </c>
      <c r="EV567" s="0" t="n">
        <v>2793.56</v>
      </c>
      <c r="EW567" s="0" t="n">
        <v>308</v>
      </c>
      <c r="EX567" s="0" t="n">
        <v>0</v>
      </c>
      <c r="EY567" s="0" t="n">
        <v>0</v>
      </c>
      <c r="FQ567" s="0" t="n">
        <v>0</v>
      </c>
      <c r="FR567" s="0" t="n">
        <v>0</v>
      </c>
      <c r="FS567" s="0" t="n">
        <v>0</v>
      </c>
      <c r="FX567" s="0" t="n">
        <v>103</v>
      </c>
      <c r="FY567" s="0" t="n">
        <v>52</v>
      </c>
      <c r="GA567" s="0" t="inlineStr"/>
      <c r="GD567" s="0" t="n">
        <v>1</v>
      </c>
      <c r="GF567" s="0" t="n">
        <v>851624073</v>
      </c>
      <c r="GG567" s="0" t="n">
        <v>2</v>
      </c>
      <c r="GH567" s="0" t="n">
        <v>1</v>
      </c>
      <c r="GI567" s="0" t="n">
        <v>2</v>
      </c>
      <c r="GJ567" s="0" t="n">
        <v>0</v>
      </c>
      <c r="GK567" s="0" t="n">
        <v>0</v>
      </c>
      <c r="GL567" s="0">
        <f>ROUND(IF(AND(BH567=3,BI567=3,FS567&lt;&gt;0),P567,0),0)</f>
        <v/>
      </c>
      <c r="GM567" s="0">
        <f>ROUND(O567+X567+Y567,0)+GX567</f>
        <v/>
      </c>
      <c r="GN567" s="0">
        <f>IF(OR(BI567=0,BI567=1),GM567-GX567,0)</f>
        <v/>
      </c>
      <c r="GO567" s="0">
        <f>IF(BI567=2,GM567-GX567,0)</f>
        <v/>
      </c>
      <c r="GP567" s="0">
        <f>IF(BI567=4,GM567-GX567,0)</f>
        <v/>
      </c>
      <c r="GR567" s="0" t="n">
        <v>0</v>
      </c>
      <c r="GS567" s="0" t="n">
        <v>3</v>
      </c>
      <c r="GT567" s="0" t="n">
        <v>0</v>
      </c>
      <c r="GU567" s="0" t="inlineStr"/>
      <c r="GV567" s="0">
        <f>ROUND((GT567),2)</f>
        <v/>
      </c>
      <c r="GW567" s="0" t="n">
        <v>1</v>
      </c>
      <c r="GX567" s="0">
        <f>ROUND(HC567*I567,0)</f>
        <v/>
      </c>
      <c r="HA567" s="0" t="n">
        <v>0</v>
      </c>
      <c r="HB567" s="0" t="n">
        <v>0</v>
      </c>
      <c r="HC567" s="0">
        <f>GV567*GW567</f>
        <v/>
      </c>
      <c r="HE567" s="0" t="inlineStr"/>
      <c r="HF567" s="0" t="inlineStr"/>
      <c r="HM567" s="0" t="inlineStr"/>
      <c r="HN567" s="0" t="inlineStr">
        <is>
          <t>Пр/812-099.2-1</t>
        </is>
      </c>
      <c r="HO567" s="0" t="inlineStr">
        <is>
          <t>Пр/774-099.2</t>
        </is>
      </c>
      <c r="HP567" s="0" t="inlineStr">
        <is>
          <t>Внутренние санитарнотехнические работы: смена труб, санприборов, запорной арматуры и другое</t>
        </is>
      </c>
      <c r="HQ567" s="0" t="inlineStr">
        <is>
          <t>Внутренние санитарнотехнические работы: смена труб, санприборов, запорной арматуры и другое</t>
        </is>
      </c>
      <c r="HS567" s="0" t="n">
        <v>0</v>
      </c>
      <c r="IK567" s="0" t="n">
        <v>0</v>
      </c>
    </row>
    <row r="568">
      <c r="A568" s="0" t="n">
        <v>18</v>
      </c>
      <c r="B568" s="0" t="n">
        <v>0</v>
      </c>
      <c r="C568" s="0" t="n">
        <v>194</v>
      </c>
      <c r="E568" s="0" t="inlineStr">
        <is>
          <t>3,1</t>
        </is>
      </c>
      <c r="F568" s="0" t="inlineStr">
        <is>
          <t>509-9899</t>
        </is>
      </c>
      <c r="G568" s="0" t="inlineStr">
        <is>
          <t>Строительный мусор и масса возвратных материалов</t>
        </is>
      </c>
      <c r="H568" s="0" t="inlineStr">
        <is>
          <t>т</t>
        </is>
      </c>
      <c r="I568" s="0">
        <f>I567*J568</f>
        <v/>
      </c>
      <c r="J568" s="0" t="n">
        <v>1.8</v>
      </c>
      <c r="K568" s="0" t="n">
        <v>1.8</v>
      </c>
      <c r="O568" s="0">
        <f>ROUND(CP568,0)</f>
        <v/>
      </c>
      <c r="P568" s="0">
        <f>ROUND(CQ568*I568,0)</f>
        <v/>
      </c>
      <c r="Q568" s="0">
        <f>(ROUND((ROUND(((ET568)*I568),0)*BB568),0)+ROUND((ROUND(((AE568-(EU568))*I568),0)*BS568),0))</f>
        <v/>
      </c>
      <c r="R568" s="0">
        <f>(ROUND((ROUND(((EU568)*I568),0)*BS568),0)+ROUND((ROUND(((AE568-(EU568))*I568),0)*BS568),0))</f>
        <v/>
      </c>
      <c r="S568" s="0">
        <f>ROUND(CT568*I568,0)</f>
        <v/>
      </c>
      <c r="T568" s="0">
        <f>ROUND(CU568*I568,0)</f>
        <v/>
      </c>
      <c r="U568" s="0">
        <f>ROUND(CV568*I568,7)</f>
        <v/>
      </c>
      <c r="V568" s="0">
        <f>ROUND(CW568*I568,7)</f>
        <v/>
      </c>
      <c r="W568" s="0">
        <f>ROUND(CX568*I568,0)</f>
        <v/>
      </c>
      <c r="X568" s="0">
        <f>ROUND(CY568,0)</f>
        <v/>
      </c>
      <c r="Y568" s="0">
        <f>ROUND(CZ568,0)</f>
        <v/>
      </c>
      <c r="AA568" s="0" t="n">
        <v>78845955</v>
      </c>
      <c r="AB568" s="0">
        <f>ROUND((AC568+AD568+AF568),2)</f>
        <v/>
      </c>
      <c r="AC568" s="0">
        <f>ROUND((ES568),2)</f>
        <v/>
      </c>
      <c r="AD568" s="0">
        <f>ROUND((((ET568)-(EU568))+AE568),2)</f>
        <v/>
      </c>
      <c r="AE568" s="0">
        <f>ROUND((EU568),2)</f>
        <v/>
      </c>
      <c r="AF568" s="0">
        <f>ROUND((EV568),2)</f>
        <v/>
      </c>
      <c r="AG568" s="0">
        <f>ROUND((AP568),2)</f>
        <v/>
      </c>
      <c r="AH568" s="0">
        <f>(EW568)</f>
        <v/>
      </c>
      <c r="AI568" s="0">
        <f>(EX568)</f>
        <v/>
      </c>
      <c r="AJ568" s="0">
        <f>(AS568)</f>
        <v/>
      </c>
      <c r="AK568" s="0" t="n">
        <v>0</v>
      </c>
      <c r="AL568" s="0" t="n">
        <v>0</v>
      </c>
      <c r="AM568" s="0" t="n">
        <v>0</v>
      </c>
      <c r="AN568" s="0" t="n">
        <v>0</v>
      </c>
      <c r="AO568" s="0" t="n">
        <v>0</v>
      </c>
      <c r="AP568" s="0" t="n">
        <v>0</v>
      </c>
      <c r="AQ568" s="0" t="n">
        <v>0</v>
      </c>
      <c r="AR568" s="0" t="n">
        <v>0</v>
      </c>
      <c r="AS568" s="0" t="n">
        <v>0</v>
      </c>
      <c r="AT568" s="0" t="n">
        <v>103</v>
      </c>
      <c r="AU568" s="0" t="n">
        <v>52</v>
      </c>
      <c r="AV568" s="0" t="n">
        <v>1</v>
      </c>
      <c r="AW568" s="0" t="n">
        <v>1</v>
      </c>
      <c r="AZ568" s="0" t="n">
        <v>1</v>
      </c>
      <c r="BA568" s="0" t="n">
        <v>1</v>
      </c>
      <c r="BB568" s="0" t="n">
        <v>1</v>
      </c>
      <c r="BC568" s="0" t="n">
        <v>1</v>
      </c>
      <c r="BD568" s="0" t="inlineStr"/>
      <c r="BE568" s="0" t="inlineStr"/>
      <c r="BF568" s="0" t="inlineStr"/>
      <c r="BG568" s="0" t="inlineStr"/>
      <c r="BH568" s="0" t="n">
        <v>3</v>
      </c>
      <c r="BI568" s="0" t="n">
        <v>1</v>
      </c>
      <c r="BJ568" s="0" t="inlineStr">
        <is>
          <t>ТССЦ Московской обл., 509-9899, приказ Минстроя России №675/пр от 28.02.2017 № 258/пр</t>
        </is>
      </c>
      <c r="BM568" s="0" t="n">
        <v>65007</v>
      </c>
      <c r="BN568" s="0" t="n">
        <v>0</v>
      </c>
      <c r="BO568" s="0" t="inlineStr"/>
      <c r="BP568" s="0" t="n">
        <v>0</v>
      </c>
      <c r="BQ568" s="0" t="n">
        <v>6</v>
      </c>
      <c r="BR568" s="0" t="n">
        <v>0</v>
      </c>
      <c r="BS568" s="0" t="n">
        <v>1</v>
      </c>
      <c r="BT568" s="0" t="n">
        <v>1</v>
      </c>
      <c r="BU568" s="0" t="n">
        <v>1</v>
      </c>
      <c r="BV568" s="0" t="n">
        <v>1</v>
      </c>
      <c r="BW568" s="0" t="n">
        <v>1</v>
      </c>
      <c r="BX568" s="0" t="n">
        <v>1</v>
      </c>
      <c r="BY568" s="0" t="inlineStr"/>
      <c r="BZ568" s="0" t="n">
        <v>103</v>
      </c>
      <c r="CA568" s="0" t="n">
        <v>52</v>
      </c>
      <c r="CB568" s="0" t="inlineStr"/>
      <c r="CE568" s="0" t="n">
        <v>12</v>
      </c>
      <c r="CF568" s="0" t="n">
        <v>0</v>
      </c>
      <c r="CG568" s="0" t="n">
        <v>0</v>
      </c>
      <c r="CM568" s="0" t="n">
        <v>0</v>
      </c>
      <c r="CN568" s="0" t="inlineStr"/>
      <c r="CO568" s="0" t="n">
        <v>0</v>
      </c>
      <c r="CP568" s="0">
        <f>(P568+Q568+S568)</f>
        <v/>
      </c>
      <c r="CQ568" s="0">
        <f>AC568*BC568</f>
        <v/>
      </c>
      <c r="CR568" s="0">
        <f>(ROUND((ROUND(((ET568)*1),0)*BB568),0)+ROUND((ROUND(((AE568-(EU568))*1),0)*BS568),0))</f>
        <v/>
      </c>
      <c r="CS568" s="0">
        <f>(ROUND((ROUND(((EU568)*1),0)*BS568),0)+ROUND((ROUND(((AE568-(EU568))*1),0)*BS568),0))</f>
        <v/>
      </c>
      <c r="CT568" s="0">
        <f>AF568*BA568</f>
        <v/>
      </c>
      <c r="CU568" s="0">
        <f>AG568</f>
        <v/>
      </c>
      <c r="CV568" s="0">
        <f>AH568</f>
        <v/>
      </c>
      <c r="CW568" s="0">
        <f>AI568</f>
        <v/>
      </c>
      <c r="CX568" s="0">
        <f>AJ568</f>
        <v/>
      </c>
      <c r="CY568" s="0">
        <f>(((S568+R568)*AT568)/100)</f>
        <v/>
      </c>
      <c r="CZ568" s="0">
        <f>(((S568+R568)*AU568)/100)</f>
        <v/>
      </c>
      <c r="DC568" s="0" t="inlineStr"/>
      <c r="DD568" s="0" t="inlineStr"/>
      <c r="DE568" s="0" t="inlineStr"/>
      <c r="DF568" s="0" t="inlineStr"/>
      <c r="DG568" s="0" t="inlineStr"/>
      <c r="DH568" s="0" t="inlineStr"/>
      <c r="DI568" s="0" t="inlineStr"/>
      <c r="DJ568" s="0" t="inlineStr"/>
      <c r="DK568" s="0" t="inlineStr"/>
      <c r="DL568" s="0" t="inlineStr"/>
      <c r="DM568" s="0" t="inlineStr"/>
      <c r="DN568" s="0" t="n">
        <v>0</v>
      </c>
      <c r="DO568" s="0" t="n">
        <v>0</v>
      </c>
      <c r="DP568" s="0" t="n">
        <v>1</v>
      </c>
      <c r="DQ568" s="0" t="n">
        <v>1</v>
      </c>
      <c r="DU568" s="0" t="n">
        <v>1009</v>
      </c>
      <c r="DV568" s="0" t="inlineStr">
        <is>
          <t>т</t>
        </is>
      </c>
      <c r="DW568" s="0" t="inlineStr">
        <is>
          <t>т</t>
        </is>
      </c>
      <c r="DX568" s="0" t="n">
        <v>1000</v>
      </c>
      <c r="DZ568" s="0" t="inlineStr"/>
      <c r="EA568" s="0" t="inlineStr"/>
      <c r="EB568" s="0" t="inlineStr"/>
      <c r="EC568" s="0" t="inlineStr"/>
      <c r="EE568" s="0" t="n">
        <v>78726000</v>
      </c>
      <c r="EF568" s="0" t="n">
        <v>6</v>
      </c>
      <c r="EG568" s="0" t="inlineStr">
        <is>
          <t>Ремонтно-строительные работы</t>
        </is>
      </c>
      <c r="EH568" s="0" t="n">
        <v>99</v>
      </c>
      <c r="EI568" s="0" t="inlineStr">
        <is>
          <t>Внутренние санитарно-технические работы</t>
        </is>
      </c>
      <c r="EJ568" s="0" t="n">
        <v>1</v>
      </c>
      <c r="EK568" s="0" t="n">
        <v>65007</v>
      </c>
      <c r="EL568" s="0" t="inlineStr">
        <is>
          <t>Внутренние санитарнотехнические работы: смена труб, санприборов, запорной арматуры и другое</t>
        </is>
      </c>
      <c r="EM568" s="0" t="inlineStr">
        <is>
          <t>рФЕР-65</t>
        </is>
      </c>
      <c r="EO568" s="0" t="inlineStr"/>
      <c r="EQ568" s="0" t="n">
        <v>0</v>
      </c>
      <c r="ER568" s="0" t="n">
        <v>0</v>
      </c>
      <c r="ES568" s="0" t="n">
        <v>0</v>
      </c>
      <c r="ET568" s="0" t="n">
        <v>0</v>
      </c>
      <c r="EU568" s="0" t="n">
        <v>0</v>
      </c>
      <c r="EV568" s="0" t="n">
        <v>0</v>
      </c>
      <c r="EW568" s="0" t="n">
        <v>0</v>
      </c>
      <c r="EX568" s="0" t="n">
        <v>0</v>
      </c>
      <c r="FQ568" s="0" t="n">
        <v>0</v>
      </c>
      <c r="FR568" s="0" t="n">
        <v>0</v>
      </c>
      <c r="FS568" s="0" t="n">
        <v>0</v>
      </c>
      <c r="FX568" s="0" t="n">
        <v>103</v>
      </c>
      <c r="FY568" s="0" t="n">
        <v>52</v>
      </c>
      <c r="GA568" s="0" t="inlineStr"/>
      <c r="GD568" s="0" t="n">
        <v>1</v>
      </c>
      <c r="GF568" s="0" t="n">
        <v>1839160745</v>
      </c>
      <c r="GG568" s="0" t="n">
        <v>2</v>
      </c>
      <c r="GH568" s="0" t="n">
        <v>1</v>
      </c>
      <c r="GI568" s="0" t="n">
        <v>-2</v>
      </c>
      <c r="GJ568" s="0" t="n">
        <v>0</v>
      </c>
      <c r="GK568" s="0" t="n">
        <v>0</v>
      </c>
      <c r="GL568" s="0">
        <f>ROUND(IF(AND(BH568=3,BI568=3,FS568&lt;&gt;0),P568,0),0)</f>
        <v/>
      </c>
      <c r="GM568" s="0">
        <f>ROUND(O568+X568+Y568,0)+GX568</f>
        <v/>
      </c>
      <c r="GN568" s="0">
        <f>IF(OR(BI568=0,BI568=1),GM568-GX568,0)</f>
        <v/>
      </c>
      <c r="GO568" s="0">
        <f>IF(BI568=2,GM568-GX568,0)</f>
        <v/>
      </c>
      <c r="GP568" s="0">
        <f>IF(BI568=4,GM568-GX568,0)</f>
        <v/>
      </c>
      <c r="GR568" s="0" t="n">
        <v>0</v>
      </c>
      <c r="GS568" s="0" t="n">
        <v>3</v>
      </c>
      <c r="GT568" s="0" t="n">
        <v>0</v>
      </c>
      <c r="GU568" s="0" t="inlineStr"/>
      <c r="GV568" s="0">
        <f>ROUND((GT568),2)</f>
        <v/>
      </c>
      <c r="GW568" s="0" t="n">
        <v>1</v>
      </c>
      <c r="GX568" s="0">
        <f>ROUND(HC568*I568,0)</f>
        <v/>
      </c>
      <c r="HA568" s="0" t="n">
        <v>0</v>
      </c>
      <c r="HB568" s="0" t="n">
        <v>0</v>
      </c>
      <c r="HC568" s="0">
        <f>GV568*GW568</f>
        <v/>
      </c>
      <c r="HE568" s="0" t="inlineStr"/>
      <c r="HF568" s="0" t="inlineStr"/>
      <c r="HM568" s="0" t="inlineStr"/>
      <c r="HN568" s="0" t="inlineStr">
        <is>
          <t>Пр/812-099.2-1</t>
        </is>
      </c>
      <c r="HO568" s="0" t="inlineStr">
        <is>
          <t>Пр/774-099.2</t>
        </is>
      </c>
      <c r="HP568" s="0" t="inlineStr">
        <is>
          <t>Внутренние санитарнотехнические работы: смена труб, санприборов, запорной арматуры и другое</t>
        </is>
      </c>
      <c r="HQ568" s="0" t="inlineStr">
        <is>
          <t>Внутренние санитарнотехнические работы: смена труб, санприборов, запорной арматуры и другое</t>
        </is>
      </c>
      <c r="HS568" s="0" t="n">
        <v>0</v>
      </c>
      <c r="IK568" s="0" t="n">
        <v>0</v>
      </c>
    </row>
    <row r="569">
      <c r="A569" s="0" t="n">
        <v>17</v>
      </c>
      <c r="B569" s="0" t="n">
        <v>0</v>
      </c>
      <c r="C569" s="0">
        <f>ROW(SmtRes!A199)</f>
        <v/>
      </c>
      <c r="D569" s="0">
        <f>ROW(EtalonRes!A196)</f>
        <v/>
      </c>
      <c r="E569" s="0" t="inlineStr">
        <is>
          <t>4</t>
        </is>
      </c>
      <c r="F569" s="0" t="inlineStr">
        <is>
          <t>65-18-1</t>
        </is>
      </c>
      <c r="G569" s="0" t="inlineStr">
        <is>
          <t>Ремонт задвижек диаметром до 100 мм без снятия с места (прим. прочистка фильтра)</t>
        </is>
      </c>
      <c r="H569" s="0" t="inlineStr">
        <is>
          <t>100 шт. арматуры</t>
        </is>
      </c>
      <c r="I569" s="0">
        <f>ROUND(ROUND(1/100,4),7)</f>
        <v/>
      </c>
      <c r="J569" s="0" t="n">
        <v>0</v>
      </c>
      <c r="K569" s="0">
        <f>ROUND(ROUND(1/100,4),7)</f>
        <v/>
      </c>
      <c r="O569" s="0">
        <f>ROUND(CP569,0)</f>
        <v/>
      </c>
      <c r="P569" s="0">
        <f>ROUND(CQ569*I569,0)</f>
        <v/>
      </c>
      <c r="Q569" s="0">
        <f>(ROUND((ROUND(((ET569)*I569),0)*BB569),0)+ROUND((ROUND(((AE569-(EU569))*I569),0)*BS569),0))</f>
        <v/>
      </c>
      <c r="R569" s="0">
        <f>(ROUND((ROUND(((EU569)*I569),0)*BS569),0)+ROUND((ROUND(((AE569-(EU569))*I569),0)*BS569),0))</f>
        <v/>
      </c>
      <c r="S569" s="0">
        <f>ROUND(CT569*I569,0)</f>
        <v/>
      </c>
      <c r="T569" s="0">
        <f>ROUND(CU569*I569,0)</f>
        <v/>
      </c>
      <c r="U569" s="0">
        <f>ROUND(CV569*I569,7)</f>
        <v/>
      </c>
      <c r="V569" s="0">
        <f>ROUND(CW569*I569,7)</f>
        <v/>
      </c>
      <c r="W569" s="0">
        <f>ROUND(CX569*I569,0)</f>
        <v/>
      </c>
      <c r="X569" s="0">
        <f>ROUND(CY569,0)</f>
        <v/>
      </c>
      <c r="Y569" s="0">
        <f>ROUND(CZ569,0)</f>
        <v/>
      </c>
      <c r="AA569" s="0" t="n">
        <v>78845955</v>
      </c>
      <c r="AB569" s="0">
        <f>ROUND((AC569+AD569+AF569),2)</f>
        <v/>
      </c>
      <c r="AC569" s="0">
        <f>ROUND((ES569),2)</f>
        <v/>
      </c>
      <c r="AD569" s="0">
        <f>ROUND((((ET569)-(EU569))+AE569),2)</f>
        <v/>
      </c>
      <c r="AE569" s="0">
        <f>ROUND((EU569),2)</f>
        <v/>
      </c>
      <c r="AF569" s="0">
        <f>ROUND((EV569),2)</f>
        <v/>
      </c>
      <c r="AG569" s="0">
        <f>ROUND((AP569),2)</f>
        <v/>
      </c>
      <c r="AH569" s="0">
        <f>(EW569)</f>
        <v/>
      </c>
      <c r="AI569" s="0">
        <f>(EX569)</f>
        <v/>
      </c>
      <c r="AJ569" s="0">
        <f>(AS569)</f>
        <v/>
      </c>
      <c r="AK569" s="0" t="n">
        <v>3507.05</v>
      </c>
      <c r="AL569" s="0" t="n">
        <v>893.4400000000001</v>
      </c>
      <c r="AM569" s="0" t="n">
        <v>0.87</v>
      </c>
      <c r="AN569" s="0" t="n">
        <v>0</v>
      </c>
      <c r="AO569" s="0" t="n">
        <v>2612.74</v>
      </c>
      <c r="AP569" s="0" t="n">
        <v>0</v>
      </c>
      <c r="AQ569" s="0" t="n">
        <v>302.4</v>
      </c>
      <c r="AR569" s="0" t="n">
        <v>0</v>
      </c>
      <c r="AS569" s="0" t="n">
        <v>0</v>
      </c>
      <c r="AT569" s="0" t="n">
        <v>103</v>
      </c>
      <c r="AU569" s="0" t="n">
        <v>52</v>
      </c>
      <c r="AV569" s="0" t="n">
        <v>1</v>
      </c>
      <c r="AW569" s="0" t="n">
        <v>1</v>
      </c>
      <c r="AZ569" s="0" t="n">
        <v>1</v>
      </c>
      <c r="BA569" s="0" t="n">
        <v>52.25</v>
      </c>
      <c r="BB569" s="0" t="n">
        <v>25.03</v>
      </c>
      <c r="BC569" s="0" t="n">
        <v>6.83</v>
      </c>
      <c r="BD569" s="0" t="inlineStr"/>
      <c r="BE569" s="0" t="inlineStr"/>
      <c r="BF569" s="0" t="inlineStr"/>
      <c r="BG569" s="0" t="inlineStr"/>
      <c r="BH569" s="0" t="n">
        <v>0</v>
      </c>
      <c r="BI569" s="0" t="n">
        <v>1</v>
      </c>
      <c r="BJ569" s="0" t="inlineStr">
        <is>
          <t>ТЕРр Московской обл., 65-18-1, приказ Минстроя России №675/пр от 28.02.2017 № 263/пр</t>
        </is>
      </c>
      <c r="BM569" s="0" t="n">
        <v>65008</v>
      </c>
      <c r="BN569" s="0" t="n">
        <v>0</v>
      </c>
      <c r="BO569" s="0" t="inlineStr">
        <is>
          <t>65-18-1</t>
        </is>
      </c>
      <c r="BP569" s="0" t="n">
        <v>1</v>
      </c>
      <c r="BQ569" s="0" t="n">
        <v>6</v>
      </c>
      <c r="BR569" s="0" t="n">
        <v>0</v>
      </c>
      <c r="BS569" s="0" t="n">
        <v>52.25</v>
      </c>
      <c r="BT569" s="0" t="n">
        <v>1</v>
      </c>
      <c r="BU569" s="0" t="n">
        <v>1</v>
      </c>
      <c r="BV569" s="0" t="n">
        <v>1</v>
      </c>
      <c r="BW569" s="0" t="n">
        <v>1</v>
      </c>
      <c r="BX569" s="0" t="n">
        <v>1</v>
      </c>
      <c r="BY569" s="0" t="inlineStr"/>
      <c r="BZ569" s="0" t="n">
        <v>103</v>
      </c>
      <c r="CA569" s="0" t="n">
        <v>52</v>
      </c>
      <c r="CB569" s="0" t="inlineStr"/>
      <c r="CE569" s="0" t="n">
        <v>12</v>
      </c>
      <c r="CF569" s="0" t="n">
        <v>0</v>
      </c>
      <c r="CG569" s="0" t="n">
        <v>0</v>
      </c>
      <c r="CM569" s="0" t="n">
        <v>0</v>
      </c>
      <c r="CN569" s="0" t="inlineStr"/>
      <c r="CO569" s="0" t="n">
        <v>0</v>
      </c>
      <c r="CP569" s="0">
        <f>(P569+Q569+S569)</f>
        <v/>
      </c>
      <c r="CQ569" s="0">
        <f>AC569*BC569</f>
        <v/>
      </c>
      <c r="CR569" s="0">
        <f>(ROUND((ROUND(((ET569)*1),0)*BB569),0)+ROUND((ROUND(((AE569-(EU569))*1),0)*BS569),0))</f>
        <v/>
      </c>
      <c r="CS569" s="0">
        <f>(ROUND((ROUND(((EU569)*1),0)*BS569),0)+ROUND((ROUND(((AE569-(EU569))*1),0)*BS569),0))</f>
        <v/>
      </c>
      <c r="CT569" s="0">
        <f>AF569*BA569</f>
        <v/>
      </c>
      <c r="CU569" s="0">
        <f>AG569</f>
        <v/>
      </c>
      <c r="CV569" s="0">
        <f>AH569</f>
        <v/>
      </c>
      <c r="CW569" s="0">
        <f>AI569</f>
        <v/>
      </c>
      <c r="CX569" s="0">
        <f>AJ569</f>
        <v/>
      </c>
      <c r="CY569" s="0">
        <f>(((S569+R569)*AT569)/100)</f>
        <v/>
      </c>
      <c r="CZ569" s="0">
        <f>(((S569+R569)*AU569)/100)</f>
        <v/>
      </c>
      <c r="DC569" s="0" t="inlineStr"/>
      <c r="DD569" s="0" t="inlineStr"/>
      <c r="DE569" s="0" t="inlineStr"/>
      <c r="DF569" s="0" t="inlineStr"/>
      <c r="DG569" s="0" t="inlineStr"/>
      <c r="DH569" s="0" t="inlineStr"/>
      <c r="DI569" s="0" t="inlineStr"/>
      <c r="DJ569" s="0" t="inlineStr"/>
      <c r="DK569" s="0" t="inlineStr"/>
      <c r="DL569" s="0" t="inlineStr"/>
      <c r="DM569" s="0" t="inlineStr"/>
      <c r="DN569" s="0" t="n">
        <v>0</v>
      </c>
      <c r="DO569" s="0" t="n">
        <v>0</v>
      </c>
      <c r="DP569" s="0" t="n">
        <v>1</v>
      </c>
      <c r="DQ569" s="0" t="n">
        <v>1</v>
      </c>
      <c r="DU569" s="0" t="n">
        <v>1013</v>
      </c>
      <c r="DV569" s="0" t="inlineStr">
        <is>
          <t>100 шт. арматуры</t>
        </is>
      </c>
      <c r="DW569" s="0" t="inlineStr">
        <is>
          <t>100 шт. арматуры</t>
        </is>
      </c>
      <c r="DX569" s="0" t="n">
        <v>1</v>
      </c>
      <c r="DZ569" s="0" t="inlineStr"/>
      <c r="EA569" s="0" t="inlineStr"/>
      <c r="EB569" s="0" t="inlineStr"/>
      <c r="EC569" s="0" t="inlineStr"/>
      <c r="EE569" s="0" t="n">
        <v>78726002</v>
      </c>
      <c r="EF569" s="0" t="n">
        <v>6</v>
      </c>
      <c r="EG569" s="0" t="inlineStr">
        <is>
          <t>Ремонтно-строительные работы</t>
        </is>
      </c>
      <c r="EH569" s="0" t="n">
        <v>99</v>
      </c>
      <c r="EI569" s="0" t="inlineStr">
        <is>
          <t>Внутренние санитарно-технические работы</t>
        </is>
      </c>
      <c r="EJ569" s="0" t="n">
        <v>1</v>
      </c>
      <c r="EK569" s="0" t="n">
        <v>65008</v>
      </c>
      <c r="EL569" s="0" t="inlineStr">
        <is>
          <t>Внутренние санитарнотехнические работы: смена труб, санприборов, запорной арматуры и другое</t>
        </is>
      </c>
      <c r="EM569" s="0" t="inlineStr">
        <is>
          <t>рФЕР-65</t>
        </is>
      </c>
      <c r="EO569" s="0" t="inlineStr"/>
      <c r="EQ569" s="0" t="n">
        <v>0</v>
      </c>
      <c r="ER569" s="0" t="n">
        <v>3507.05</v>
      </c>
      <c r="ES569" s="0" t="n">
        <v>893.4400000000001</v>
      </c>
      <c r="ET569" s="0" t="n">
        <v>0.87</v>
      </c>
      <c r="EU569" s="0" t="n">
        <v>0</v>
      </c>
      <c r="EV569" s="0" t="n">
        <v>2612.74</v>
      </c>
      <c r="EW569" s="0" t="n">
        <v>302.4</v>
      </c>
      <c r="EX569" s="0" t="n">
        <v>0</v>
      </c>
      <c r="EY569" s="0" t="n">
        <v>0</v>
      </c>
      <c r="FQ569" s="0" t="n">
        <v>0</v>
      </c>
      <c r="FR569" s="0" t="n">
        <v>0</v>
      </c>
      <c r="FS569" s="0" t="n">
        <v>0</v>
      </c>
      <c r="FX569" s="0" t="n">
        <v>103</v>
      </c>
      <c r="FY569" s="0" t="n">
        <v>52</v>
      </c>
      <c r="GA569" s="0" t="inlineStr"/>
      <c r="GD569" s="0" t="n">
        <v>1</v>
      </c>
      <c r="GF569" s="0" t="n">
        <v>523759720</v>
      </c>
      <c r="GG569" s="0" t="n">
        <v>2</v>
      </c>
      <c r="GH569" s="0" t="n">
        <v>1</v>
      </c>
      <c r="GI569" s="0" t="n">
        <v>2</v>
      </c>
      <c r="GJ569" s="0" t="n">
        <v>0</v>
      </c>
      <c r="GK569" s="0" t="n">
        <v>0</v>
      </c>
      <c r="GL569" s="0">
        <f>ROUND(IF(AND(BH569=3,BI569=3,FS569&lt;&gt;0),P569,0),0)</f>
        <v/>
      </c>
      <c r="GM569" s="0">
        <f>ROUND(O569+X569+Y569,0)+GX569</f>
        <v/>
      </c>
      <c r="GN569" s="0">
        <f>IF(OR(BI569=0,BI569=1),GM569-GX569,0)</f>
        <v/>
      </c>
      <c r="GO569" s="0">
        <f>IF(BI569=2,GM569-GX569,0)</f>
        <v/>
      </c>
      <c r="GP569" s="0">
        <f>IF(BI569=4,GM569-GX569,0)</f>
        <v/>
      </c>
      <c r="GR569" s="0" t="n">
        <v>0</v>
      </c>
      <c r="GS569" s="0" t="n">
        <v>3</v>
      </c>
      <c r="GT569" s="0" t="n">
        <v>0</v>
      </c>
      <c r="GU569" s="0" t="inlineStr"/>
      <c r="GV569" s="0">
        <f>ROUND((GT569),2)</f>
        <v/>
      </c>
      <c r="GW569" s="0" t="n">
        <v>1</v>
      </c>
      <c r="GX569" s="0">
        <f>ROUND(HC569*I569,0)</f>
        <v/>
      </c>
      <c r="HA569" s="0" t="n">
        <v>0</v>
      </c>
      <c r="HB569" s="0" t="n">
        <v>0</v>
      </c>
      <c r="HC569" s="0">
        <f>GV569*GW569</f>
        <v/>
      </c>
      <c r="HE569" s="0" t="inlineStr"/>
      <c r="HF569" s="0" t="inlineStr"/>
      <c r="HM569" s="0" t="inlineStr"/>
      <c r="HN569" s="0" t="inlineStr">
        <is>
          <t>Пр/812-099.2-1</t>
        </is>
      </c>
      <c r="HO569" s="0" t="inlineStr">
        <is>
          <t>Пр/774-099.2</t>
        </is>
      </c>
      <c r="HP569" s="0" t="inlineStr">
        <is>
          <t>Внутренние санитарнотехнические работы: смена труб, санприборов, запорной арматуры и другое</t>
        </is>
      </c>
      <c r="HQ569" s="0" t="inlineStr">
        <is>
          <t>Внутренние санитарнотехнические работы: смена труб, санприборов, запорной арматуры и другое</t>
        </is>
      </c>
      <c r="HS569" s="0" t="n">
        <v>0</v>
      </c>
      <c r="IK569" s="0" t="n">
        <v>0</v>
      </c>
    </row>
    <row r="571">
      <c r="A571" s="358" t="n">
        <v>51</v>
      </c>
      <c r="B571" s="358">
        <f>B560</f>
        <v/>
      </c>
      <c r="C571" s="358">
        <f>A560</f>
        <v/>
      </c>
      <c r="D571" s="358">
        <f>ROW(A560)</f>
        <v/>
      </c>
      <c r="E571" s="358" t="n"/>
      <c r="F571" s="358">
        <f>IF(F560&lt;&gt;"",F560,"")</f>
        <v/>
      </c>
      <c r="G571" s="358">
        <f>IF(G560&lt;&gt;"",G560,"")</f>
        <v/>
      </c>
      <c r="H571" s="358" t="n">
        <v>0</v>
      </c>
      <c r="I571" s="358" t="n"/>
      <c r="J571" s="358" t="n"/>
      <c r="K571" s="358" t="n"/>
      <c r="L571" s="358" t="n"/>
      <c r="M571" s="358" t="n"/>
      <c r="N571" s="358" t="n"/>
      <c r="O571" s="358" t="n">
        <v>0</v>
      </c>
      <c r="P571" s="358" t="n">
        <v>0</v>
      </c>
      <c r="Q571" s="358" t="n">
        <v>0</v>
      </c>
      <c r="R571" s="358" t="n">
        <v>0</v>
      </c>
      <c r="S571" s="358" t="n">
        <v>0</v>
      </c>
      <c r="T571" s="358" t="n">
        <v>0</v>
      </c>
      <c r="U571" s="358" t="n">
        <v>0</v>
      </c>
      <c r="V571" s="358" t="n">
        <v>0</v>
      </c>
      <c r="W571" s="358" t="n">
        <v>0</v>
      </c>
      <c r="X571" s="358" t="n">
        <v>0</v>
      </c>
      <c r="Y571" s="358" t="n">
        <v>0</v>
      </c>
      <c r="Z571" s="358" t="n"/>
      <c r="AA571" s="358" t="n"/>
      <c r="AB571" s="358" t="n"/>
      <c r="AC571" s="358" t="n"/>
      <c r="AD571" s="358" t="n"/>
      <c r="AE571" s="358" t="n"/>
      <c r="AF571" s="358" t="n"/>
      <c r="AG571" s="358" t="n"/>
      <c r="AH571" s="358" t="n"/>
      <c r="AI571" s="358" t="n"/>
      <c r="AJ571" s="358" t="n"/>
      <c r="AK571" s="358" t="n"/>
      <c r="AL571" s="358" t="n"/>
      <c r="AM571" s="358" t="n"/>
      <c r="AN571" s="358" t="n"/>
      <c r="AO571" s="358">
        <f>ROUND(BX571,0)</f>
        <v/>
      </c>
      <c r="AP571" s="358">
        <f>ROUND(BY571,0)</f>
        <v/>
      </c>
      <c r="AQ571" s="358">
        <f>ROUND(BZ571,0)</f>
        <v/>
      </c>
      <c r="AR571" s="358">
        <f>ROUND(CA571,0)</f>
        <v/>
      </c>
      <c r="AS571" s="358">
        <f>ROUND(CB571,0)</f>
        <v/>
      </c>
      <c r="AT571" s="358">
        <f>ROUND(CC571,0)</f>
        <v/>
      </c>
      <c r="AU571" s="358">
        <f>ROUND(CD571,0)</f>
        <v/>
      </c>
      <c r="AV571" s="358">
        <f>ROUND(CE571,0)</f>
        <v/>
      </c>
      <c r="AW571" s="358">
        <f>ROUND(CF571,0)</f>
        <v/>
      </c>
      <c r="AX571" s="358">
        <f>ROUND(CG571,0)</f>
        <v/>
      </c>
      <c r="AY571" s="358">
        <f>ROUND(CH571,0)</f>
        <v/>
      </c>
      <c r="AZ571" s="358">
        <f>ROUND(CI571,0)</f>
        <v/>
      </c>
      <c r="BA571" s="358">
        <f>ROUND(CJ571,0)</f>
        <v/>
      </c>
      <c r="BB571" s="358">
        <f>ROUND(CK571,0)</f>
        <v/>
      </c>
      <c r="BC571" s="358">
        <f>ROUND(CL571,0)</f>
        <v/>
      </c>
      <c r="BD571" s="358">
        <f>ROUND(CM571,0)</f>
        <v/>
      </c>
      <c r="BE571" s="358" t="n"/>
      <c r="BF571" s="358" t="n"/>
      <c r="BG571" s="358" t="n"/>
      <c r="BH571" s="358" t="n"/>
      <c r="BI571" s="358" t="n"/>
      <c r="BJ571" s="358" t="n"/>
      <c r="BK571" s="358" t="n"/>
      <c r="BL571" s="358" t="n"/>
      <c r="BM571" s="358" t="n"/>
      <c r="BN571" s="358" t="n"/>
      <c r="BO571" s="358" t="n"/>
      <c r="BP571" s="358" t="n"/>
      <c r="BQ571" s="358" t="n"/>
      <c r="BR571" s="358" t="n"/>
      <c r="BS571" s="358" t="n"/>
      <c r="BT571" s="358" t="n"/>
      <c r="BU571" s="358" t="n"/>
      <c r="BV571" s="358" t="n"/>
      <c r="BW571" s="358" t="n"/>
      <c r="BX571" s="358" t="n"/>
      <c r="BY571" s="358" t="n"/>
      <c r="BZ571" s="358" t="n"/>
      <c r="CA571" s="358" t="n"/>
      <c r="CB571" s="358" t="n"/>
      <c r="CC571" s="358" t="n"/>
      <c r="CD571" s="358" t="n"/>
      <c r="CE571" s="358" t="n"/>
      <c r="CF571" s="358" t="n"/>
      <c r="CG571" s="358" t="n"/>
      <c r="CH571" s="358" t="n"/>
      <c r="CI571" s="358" t="n"/>
      <c r="CJ571" s="358" t="n"/>
      <c r="CK571" s="358" t="n"/>
      <c r="CL571" s="358" t="n"/>
      <c r="CM571" s="358" t="n"/>
      <c r="CN571" s="358" t="n"/>
      <c r="CO571" s="358" t="n"/>
      <c r="CP571" s="358" t="n"/>
      <c r="CQ571" s="358" t="n"/>
      <c r="CR571" s="358" t="n"/>
      <c r="CS571" s="358" t="n"/>
      <c r="CT571" s="358" t="n"/>
      <c r="CU571" s="358" t="n"/>
      <c r="CV571" s="358" t="n"/>
      <c r="CW571" s="358" t="n"/>
      <c r="CX571" s="358" t="n"/>
      <c r="CY571" s="358" t="n"/>
      <c r="CZ571" s="358" t="n"/>
      <c r="DA571" s="358" t="n"/>
      <c r="DB571" s="358" t="n"/>
      <c r="DC571" s="358" t="n"/>
      <c r="DD571" s="358" t="n"/>
      <c r="DE571" s="358" t="n"/>
      <c r="DF571" s="358" t="n"/>
      <c r="DG571" s="359" t="n"/>
      <c r="DH571" s="359" t="n"/>
      <c r="DI571" s="359" t="n"/>
      <c r="DJ571" s="359" t="n"/>
      <c r="DK571" s="359" t="n"/>
      <c r="DL571" s="359" t="n"/>
      <c r="DM571" s="359" t="n"/>
      <c r="DN571" s="359" t="n"/>
      <c r="DO571" s="359" t="n"/>
      <c r="DP571" s="359" t="n"/>
      <c r="DQ571" s="359" t="n"/>
      <c r="DR571" s="359" t="n"/>
      <c r="DS571" s="359" t="n"/>
      <c r="DT571" s="359" t="n"/>
      <c r="DU571" s="359" t="n"/>
      <c r="DV571" s="359" t="n"/>
      <c r="DW571" s="359" t="n"/>
      <c r="DX571" s="359" t="n"/>
      <c r="DY571" s="359" t="n"/>
      <c r="DZ571" s="359" t="n"/>
      <c r="EA571" s="359" t="n"/>
      <c r="EB571" s="359" t="n"/>
      <c r="EC571" s="359" t="n"/>
      <c r="ED571" s="359" t="n"/>
      <c r="EE571" s="359" t="n"/>
      <c r="EF571" s="359" t="n"/>
      <c r="EG571" s="359" t="n"/>
      <c r="EH571" s="359" t="n"/>
      <c r="EI571" s="359" t="n"/>
      <c r="EJ571" s="359" t="n"/>
      <c r="EK571" s="359" t="n"/>
      <c r="EL571" s="359" t="n"/>
      <c r="EM571" s="359" t="n"/>
      <c r="EN571" s="359" t="n"/>
      <c r="EO571" s="359" t="n"/>
      <c r="EP571" s="359" t="n"/>
      <c r="EQ571" s="359" t="n"/>
      <c r="ER571" s="359" t="n"/>
      <c r="ES571" s="359" t="n"/>
      <c r="ET571" s="359" t="n"/>
      <c r="EU571" s="359" t="n"/>
      <c r="EV571" s="359" t="n"/>
      <c r="EW571" s="359" t="n"/>
      <c r="EX571" s="359" t="n"/>
      <c r="EY571" s="359" t="n"/>
      <c r="EZ571" s="359" t="n"/>
      <c r="FA571" s="359" t="n"/>
      <c r="FB571" s="359" t="n"/>
      <c r="FC571" s="359" t="n"/>
      <c r="FD571" s="359" t="n"/>
      <c r="FE571" s="359" t="n"/>
      <c r="FF571" s="359" t="n"/>
      <c r="FG571" s="359" t="n"/>
      <c r="FH571" s="359" t="n"/>
      <c r="FI571" s="359" t="n"/>
      <c r="FJ571" s="359" t="n"/>
      <c r="FK571" s="359" t="n"/>
      <c r="FL571" s="359" t="n"/>
      <c r="FM571" s="359" t="n"/>
      <c r="FN571" s="359" t="n"/>
      <c r="FO571" s="359" t="n"/>
      <c r="FP571" s="359" t="n"/>
      <c r="FQ571" s="359" t="n"/>
      <c r="FR571" s="359" t="n"/>
      <c r="FS571" s="359" t="n"/>
      <c r="FT571" s="359" t="n"/>
      <c r="FU571" s="359" t="n"/>
      <c r="FV571" s="359" t="n"/>
      <c r="FW571" s="359" t="n"/>
      <c r="FX571" s="359" t="n"/>
      <c r="FY571" s="359" t="n"/>
      <c r="FZ571" s="359" t="n"/>
      <c r="GA571" s="359" t="n"/>
      <c r="GB571" s="359" t="n"/>
      <c r="GC571" s="359" t="n"/>
      <c r="GD571" s="359" t="n"/>
      <c r="GE571" s="359" t="n"/>
      <c r="GF571" s="359" t="n"/>
      <c r="GG571" s="359" t="n"/>
      <c r="GH571" s="359" t="n"/>
      <c r="GI571" s="359" t="n"/>
      <c r="GJ571" s="359" t="n"/>
      <c r="GK571" s="359" t="n"/>
      <c r="GL571" s="359" t="n"/>
      <c r="GM571" s="359" t="n"/>
      <c r="GN571" s="359" t="n"/>
      <c r="GO571" s="359" t="n"/>
      <c r="GP571" s="359" t="n"/>
      <c r="GQ571" s="359" t="n"/>
      <c r="GR571" s="359" t="n"/>
      <c r="GS571" s="359" t="n"/>
      <c r="GT571" s="359" t="n"/>
      <c r="GU571" s="359" t="n"/>
      <c r="GV571" s="359" t="n"/>
      <c r="GW571" s="359" t="n"/>
      <c r="GX571" s="359" t="n">
        <v>0</v>
      </c>
    </row>
    <row r="573">
      <c r="A573" s="360" t="n">
        <v>50</v>
      </c>
      <c r="B573" s="360" t="n">
        <v>0</v>
      </c>
      <c r="C573" s="360" t="n">
        <v>0</v>
      </c>
      <c r="D573" s="360" t="n">
        <v>1</v>
      </c>
      <c r="E573" s="360" t="n">
        <v>201</v>
      </c>
      <c r="F573" s="360">
        <f>ROUND(Source!O571,O573)</f>
        <v/>
      </c>
      <c r="G573" s="360" t="inlineStr">
        <is>
          <t>ПЗ</t>
        </is>
      </c>
      <c r="H573" s="360" t="inlineStr">
        <is>
          <t>Прямые затраты</t>
        </is>
      </c>
      <c r="I573" s="360" t="n"/>
      <c r="J573" s="360" t="n"/>
      <c r="K573" s="360" t="n">
        <v>201</v>
      </c>
      <c r="L573" s="360" t="n">
        <v>1</v>
      </c>
      <c r="M573" s="360" t="n">
        <v>3</v>
      </c>
      <c r="N573" s="360" t="inlineStr"/>
      <c r="O573" s="360" t="n">
        <v>0</v>
      </c>
      <c r="P573" s="360" t="n"/>
      <c r="Q573" s="360" t="n"/>
      <c r="R573" s="360" t="n"/>
      <c r="S573" s="360" t="n"/>
      <c r="T573" s="360" t="n"/>
      <c r="U573" s="360" t="n"/>
      <c r="V573" s="360" t="n"/>
      <c r="W573" s="360" t="n">
        <v>0</v>
      </c>
      <c r="X573" s="360" t="n">
        <v>1</v>
      </c>
      <c r="Y573" s="360" t="n">
        <v>0</v>
      </c>
      <c r="Z573" s="360" t="n"/>
      <c r="AA573" s="360" t="n"/>
      <c r="AB573" s="360" t="n"/>
    </row>
    <row r="574">
      <c r="A574" s="360" t="n">
        <v>50</v>
      </c>
      <c r="B574" s="360" t="n">
        <v>0</v>
      </c>
      <c r="C574" s="360" t="n">
        <v>0</v>
      </c>
      <c r="D574" s="360" t="n">
        <v>1</v>
      </c>
      <c r="E574" s="360" t="n">
        <v>202</v>
      </c>
      <c r="F574" s="360">
        <f>ROUND(Source!P571,O574)</f>
        <v/>
      </c>
      <c r="G574" s="360" t="inlineStr">
        <is>
          <t>СтМатОб</t>
        </is>
      </c>
      <c r="H574" s="360" t="inlineStr">
        <is>
          <t>Стоимость материальных ресурсов (всего)</t>
        </is>
      </c>
      <c r="I574" s="360" t="n"/>
      <c r="J574" s="360" t="n"/>
      <c r="K574" s="360" t="n">
        <v>202</v>
      </c>
      <c r="L574" s="360" t="n">
        <v>2</v>
      </c>
      <c r="M574" s="360" t="n">
        <v>3</v>
      </c>
      <c r="N574" s="360" t="inlineStr"/>
      <c r="O574" s="360" t="n">
        <v>0</v>
      </c>
      <c r="P574" s="360" t="n"/>
      <c r="Q574" s="360" t="n"/>
      <c r="R574" s="360" t="n"/>
      <c r="S574" s="360" t="n"/>
      <c r="T574" s="360" t="n"/>
      <c r="U574" s="360" t="n"/>
      <c r="V574" s="360" t="n"/>
      <c r="W574" s="360" t="n">
        <v>0</v>
      </c>
      <c r="X574" s="360" t="n">
        <v>1</v>
      </c>
      <c r="Y574" s="360" t="n">
        <v>0</v>
      </c>
      <c r="Z574" s="360" t="n"/>
      <c r="AA574" s="360" t="n"/>
      <c r="AB574" s="360" t="n"/>
    </row>
    <row r="575">
      <c r="A575" s="360" t="n">
        <v>50</v>
      </c>
      <c r="B575" s="360" t="n">
        <v>0</v>
      </c>
      <c r="C575" s="360" t="n">
        <v>0</v>
      </c>
      <c r="D575" s="360" t="n">
        <v>1</v>
      </c>
      <c r="E575" s="360" t="n">
        <v>222</v>
      </c>
      <c r="F575" s="360">
        <f>ROUND(Source!AO571,O575)</f>
        <v/>
      </c>
      <c r="G575" s="360" t="inlineStr">
        <is>
          <t>СтМатОбЗак</t>
        </is>
      </c>
      <c r="H575" s="360" t="inlineStr">
        <is>
          <t>Стоимость материалов и оборудования заказчика</t>
        </is>
      </c>
      <c r="I575" s="360" t="n"/>
      <c r="J575" s="360" t="n"/>
      <c r="K575" s="360" t="n">
        <v>222</v>
      </c>
      <c r="L575" s="360" t="n">
        <v>3</v>
      </c>
      <c r="M575" s="360" t="n">
        <v>3</v>
      </c>
      <c r="N575" s="360" t="inlineStr"/>
      <c r="O575" s="360" t="n">
        <v>0</v>
      </c>
      <c r="P575" s="360" t="n"/>
      <c r="Q575" s="360" t="n"/>
      <c r="R575" s="360" t="n"/>
      <c r="S575" s="360" t="n"/>
      <c r="T575" s="360" t="n"/>
      <c r="U575" s="360" t="n"/>
      <c r="V575" s="360" t="n"/>
      <c r="W575" s="360" t="n">
        <v>0</v>
      </c>
      <c r="X575" s="360" t="n">
        <v>1</v>
      </c>
      <c r="Y575" s="360" t="n">
        <v>0</v>
      </c>
      <c r="Z575" s="360" t="n"/>
      <c r="AA575" s="360" t="n"/>
      <c r="AB575" s="360" t="n"/>
    </row>
    <row r="576">
      <c r="A576" s="360" t="n">
        <v>50</v>
      </c>
      <c r="B576" s="360" t="n">
        <v>0</v>
      </c>
      <c r="C576" s="360" t="n">
        <v>0</v>
      </c>
      <c r="D576" s="360" t="n">
        <v>1</v>
      </c>
      <c r="E576" s="360" t="n">
        <v>225</v>
      </c>
      <c r="F576" s="360">
        <f>ROUND(Source!AV571,O576)</f>
        <v/>
      </c>
      <c r="G576" s="360" t="inlineStr">
        <is>
          <t>СтМатОбПод</t>
        </is>
      </c>
      <c r="H576" s="360" t="inlineStr">
        <is>
          <t>Стоимость материалов и оборудования подрядчика</t>
        </is>
      </c>
      <c r="I576" s="360" t="n"/>
      <c r="J576" s="360" t="n"/>
      <c r="K576" s="360" t="n">
        <v>225</v>
      </c>
      <c r="L576" s="360" t="n">
        <v>4</v>
      </c>
      <c r="M576" s="360" t="n">
        <v>3</v>
      </c>
      <c r="N576" s="360" t="inlineStr"/>
      <c r="O576" s="360" t="n">
        <v>0</v>
      </c>
      <c r="P576" s="360" t="n"/>
      <c r="Q576" s="360" t="n"/>
      <c r="R576" s="360" t="n"/>
      <c r="S576" s="360" t="n"/>
      <c r="T576" s="360" t="n"/>
      <c r="U576" s="360" t="n"/>
      <c r="V576" s="360" t="n"/>
      <c r="W576" s="360" t="n">
        <v>0</v>
      </c>
      <c r="X576" s="360" t="n">
        <v>1</v>
      </c>
      <c r="Y576" s="360" t="n">
        <v>0</v>
      </c>
      <c r="Z576" s="360" t="n"/>
      <c r="AA576" s="360" t="n"/>
      <c r="AB576" s="360" t="n"/>
    </row>
    <row r="577">
      <c r="A577" s="360" t="n">
        <v>50</v>
      </c>
      <c r="B577" s="360" t="n">
        <v>0</v>
      </c>
      <c r="C577" s="360" t="n">
        <v>0</v>
      </c>
      <c r="D577" s="360" t="n">
        <v>1</v>
      </c>
      <c r="E577" s="360" t="n">
        <v>226</v>
      </c>
      <c r="F577" s="360">
        <f>ROUND(Source!AW571,O577)</f>
        <v/>
      </c>
      <c r="G577" s="360" t="inlineStr">
        <is>
          <t>СтМат</t>
        </is>
      </c>
      <c r="H577" s="360" t="inlineStr">
        <is>
          <t>Стоимость материалов (всего)</t>
        </is>
      </c>
      <c r="I577" s="360" t="n"/>
      <c r="J577" s="360" t="n"/>
      <c r="K577" s="360" t="n">
        <v>226</v>
      </c>
      <c r="L577" s="360" t="n">
        <v>5</v>
      </c>
      <c r="M577" s="360" t="n">
        <v>3</v>
      </c>
      <c r="N577" s="360" t="inlineStr"/>
      <c r="O577" s="360" t="n">
        <v>0</v>
      </c>
      <c r="P577" s="360" t="n"/>
      <c r="Q577" s="360" t="n"/>
      <c r="R577" s="360" t="n"/>
      <c r="S577" s="360" t="n"/>
      <c r="T577" s="360" t="n"/>
      <c r="U577" s="360" t="n"/>
      <c r="V577" s="360" t="n"/>
      <c r="W577" s="360" t="n">
        <v>0</v>
      </c>
      <c r="X577" s="360" t="n">
        <v>1</v>
      </c>
      <c r="Y577" s="360" t="n">
        <v>0</v>
      </c>
      <c r="Z577" s="360" t="n"/>
      <c r="AA577" s="360" t="n"/>
      <c r="AB577" s="360" t="n"/>
    </row>
    <row r="578">
      <c r="A578" s="360" t="n">
        <v>50</v>
      </c>
      <c r="B578" s="360" t="n">
        <v>0</v>
      </c>
      <c r="C578" s="360" t="n">
        <v>0</v>
      </c>
      <c r="D578" s="360" t="n">
        <v>1</v>
      </c>
      <c r="E578" s="360" t="n">
        <v>227</v>
      </c>
      <c r="F578" s="360">
        <f>ROUND(Source!AX571,O578)</f>
        <v/>
      </c>
      <c r="G578" s="360" t="inlineStr">
        <is>
          <t>СтМатЗак</t>
        </is>
      </c>
      <c r="H578" s="360" t="inlineStr">
        <is>
          <t>Стоимость материалов заказчика</t>
        </is>
      </c>
      <c r="I578" s="360" t="n"/>
      <c r="J578" s="360" t="n"/>
      <c r="K578" s="360" t="n">
        <v>227</v>
      </c>
      <c r="L578" s="360" t="n">
        <v>6</v>
      </c>
      <c r="M578" s="360" t="n">
        <v>3</v>
      </c>
      <c r="N578" s="360" t="inlineStr"/>
      <c r="O578" s="360" t="n">
        <v>0</v>
      </c>
      <c r="P578" s="360" t="n"/>
      <c r="Q578" s="360" t="n"/>
      <c r="R578" s="360" t="n"/>
      <c r="S578" s="360" t="n"/>
      <c r="T578" s="360" t="n"/>
      <c r="U578" s="360" t="n"/>
      <c r="V578" s="360" t="n"/>
      <c r="W578" s="360" t="n">
        <v>0</v>
      </c>
      <c r="X578" s="360" t="n">
        <v>1</v>
      </c>
      <c r="Y578" s="360" t="n">
        <v>0</v>
      </c>
      <c r="Z578" s="360" t="n"/>
      <c r="AA578" s="360" t="n"/>
      <c r="AB578" s="360" t="n"/>
    </row>
    <row r="579">
      <c r="A579" s="360" t="n">
        <v>50</v>
      </c>
      <c r="B579" s="360" t="n">
        <v>0</v>
      </c>
      <c r="C579" s="360" t="n">
        <v>0</v>
      </c>
      <c r="D579" s="360" t="n">
        <v>1</v>
      </c>
      <c r="E579" s="360" t="n">
        <v>228</v>
      </c>
      <c r="F579" s="360">
        <f>ROUND(Source!AY571,O579)</f>
        <v/>
      </c>
      <c r="G579" s="360" t="inlineStr">
        <is>
          <t>СтМатПод</t>
        </is>
      </c>
      <c r="H579" s="360" t="inlineStr">
        <is>
          <t>Стоимость материалов подрядчика</t>
        </is>
      </c>
      <c r="I579" s="360" t="n"/>
      <c r="J579" s="360" t="n"/>
      <c r="K579" s="360" t="n">
        <v>228</v>
      </c>
      <c r="L579" s="360" t="n">
        <v>7</v>
      </c>
      <c r="M579" s="360" t="n">
        <v>3</v>
      </c>
      <c r="N579" s="360" t="inlineStr"/>
      <c r="O579" s="360" t="n">
        <v>0</v>
      </c>
      <c r="P579" s="360" t="n"/>
      <c r="Q579" s="360" t="n"/>
      <c r="R579" s="360" t="n"/>
      <c r="S579" s="360" t="n"/>
      <c r="T579" s="360" t="n"/>
      <c r="U579" s="360" t="n"/>
      <c r="V579" s="360" t="n"/>
      <c r="W579" s="360" t="n">
        <v>0</v>
      </c>
      <c r="X579" s="360" t="n">
        <v>1</v>
      </c>
      <c r="Y579" s="360" t="n">
        <v>0</v>
      </c>
      <c r="Z579" s="360" t="n"/>
      <c r="AA579" s="360" t="n"/>
      <c r="AB579" s="360" t="n"/>
    </row>
    <row r="580">
      <c r="A580" s="360" t="n">
        <v>50</v>
      </c>
      <c r="B580" s="360" t="n">
        <v>0</v>
      </c>
      <c r="C580" s="360" t="n">
        <v>0</v>
      </c>
      <c r="D580" s="360" t="n">
        <v>1</v>
      </c>
      <c r="E580" s="360" t="n">
        <v>216</v>
      </c>
      <c r="F580" s="360">
        <f>ROUND(Source!AP571,O580)</f>
        <v/>
      </c>
      <c r="G580" s="360" t="inlineStr">
        <is>
          <t>Оборуд</t>
        </is>
      </c>
      <c r="H580" s="360" t="inlineStr">
        <is>
          <t>Стоимость оборудования (всего)</t>
        </is>
      </c>
      <c r="I580" s="360" t="n"/>
      <c r="J580" s="360" t="n"/>
      <c r="K580" s="360" t="n">
        <v>216</v>
      </c>
      <c r="L580" s="360" t="n">
        <v>8</v>
      </c>
      <c r="M580" s="360" t="n">
        <v>3</v>
      </c>
      <c r="N580" s="360" t="inlineStr"/>
      <c r="O580" s="360" t="n">
        <v>0</v>
      </c>
      <c r="P580" s="360" t="n"/>
      <c r="Q580" s="360" t="n"/>
      <c r="R580" s="360" t="n"/>
      <c r="S580" s="360" t="n"/>
      <c r="T580" s="360" t="n"/>
      <c r="U580" s="360" t="n"/>
      <c r="V580" s="360" t="n"/>
      <c r="W580" s="360" t="n">
        <v>0</v>
      </c>
      <c r="X580" s="360" t="n">
        <v>1</v>
      </c>
      <c r="Y580" s="360" t="n">
        <v>0</v>
      </c>
      <c r="Z580" s="360" t="n"/>
      <c r="AA580" s="360" t="n"/>
      <c r="AB580" s="360" t="n"/>
    </row>
    <row r="581">
      <c r="A581" s="360" t="n">
        <v>50</v>
      </c>
      <c r="B581" s="360" t="n">
        <v>0</v>
      </c>
      <c r="C581" s="360" t="n">
        <v>0</v>
      </c>
      <c r="D581" s="360" t="n">
        <v>1</v>
      </c>
      <c r="E581" s="360" t="n">
        <v>223</v>
      </c>
      <c r="F581" s="360">
        <f>ROUND(Source!AQ571,O581)</f>
        <v/>
      </c>
      <c r="G581" s="360" t="inlineStr">
        <is>
          <t>ОборудЗак</t>
        </is>
      </c>
      <c r="H581" s="360" t="inlineStr">
        <is>
          <t>Стоимость оборудования заказчика</t>
        </is>
      </c>
      <c r="I581" s="360" t="n"/>
      <c r="J581" s="360" t="n"/>
      <c r="K581" s="360" t="n">
        <v>223</v>
      </c>
      <c r="L581" s="360" t="n">
        <v>9</v>
      </c>
      <c r="M581" s="360" t="n">
        <v>3</v>
      </c>
      <c r="N581" s="360" t="inlineStr"/>
      <c r="O581" s="360" t="n">
        <v>0</v>
      </c>
      <c r="P581" s="360" t="n"/>
      <c r="Q581" s="360" t="n"/>
      <c r="R581" s="360" t="n"/>
      <c r="S581" s="360" t="n"/>
      <c r="T581" s="360" t="n"/>
      <c r="U581" s="360" t="n"/>
      <c r="V581" s="360" t="n"/>
      <c r="W581" s="360" t="n">
        <v>0</v>
      </c>
      <c r="X581" s="360" t="n">
        <v>1</v>
      </c>
      <c r="Y581" s="360" t="n">
        <v>0</v>
      </c>
      <c r="Z581" s="360" t="n"/>
      <c r="AA581" s="360" t="n"/>
      <c r="AB581" s="360" t="n"/>
    </row>
    <row r="582">
      <c r="A582" s="360" t="n">
        <v>50</v>
      </c>
      <c r="B582" s="360" t="n">
        <v>0</v>
      </c>
      <c r="C582" s="360" t="n">
        <v>0</v>
      </c>
      <c r="D582" s="360" t="n">
        <v>1</v>
      </c>
      <c r="E582" s="360" t="n">
        <v>229</v>
      </c>
      <c r="F582" s="360">
        <f>ROUND(Source!AZ571,O582)</f>
        <v/>
      </c>
      <c r="G582" s="360" t="inlineStr">
        <is>
          <t>ОборудПод</t>
        </is>
      </c>
      <c r="H582" s="360" t="inlineStr">
        <is>
          <t>Стоимость оборудования подрядчика</t>
        </is>
      </c>
      <c r="I582" s="360" t="n"/>
      <c r="J582" s="360" t="n"/>
      <c r="K582" s="360" t="n">
        <v>229</v>
      </c>
      <c r="L582" s="360" t="n">
        <v>10</v>
      </c>
      <c r="M582" s="360" t="n">
        <v>3</v>
      </c>
      <c r="N582" s="360" t="inlineStr"/>
      <c r="O582" s="360" t="n">
        <v>0</v>
      </c>
      <c r="P582" s="360" t="n"/>
      <c r="Q582" s="360" t="n"/>
      <c r="R582" s="360" t="n"/>
      <c r="S582" s="360" t="n"/>
      <c r="T582" s="360" t="n"/>
      <c r="U582" s="360" t="n"/>
      <c r="V582" s="360" t="n"/>
      <c r="W582" s="360" t="n">
        <v>0</v>
      </c>
      <c r="X582" s="360" t="n">
        <v>1</v>
      </c>
      <c r="Y582" s="360" t="n">
        <v>0</v>
      </c>
      <c r="Z582" s="360" t="n"/>
      <c r="AA582" s="360" t="n"/>
      <c r="AB582" s="360" t="n"/>
    </row>
    <row r="583">
      <c r="A583" s="360" t="n">
        <v>50</v>
      </c>
      <c r="B583" s="360" t="n">
        <v>0</v>
      </c>
      <c r="C583" s="360" t="n">
        <v>0</v>
      </c>
      <c r="D583" s="360" t="n">
        <v>1</v>
      </c>
      <c r="E583" s="360" t="n">
        <v>203</v>
      </c>
      <c r="F583" s="360">
        <f>ROUND(Source!Q571,O583)</f>
        <v/>
      </c>
      <c r="G583" s="360" t="inlineStr">
        <is>
          <t>ЭММ</t>
        </is>
      </c>
      <c r="H583" s="360" t="inlineStr">
        <is>
          <t>Эксплуатация машин</t>
        </is>
      </c>
      <c r="I583" s="360" t="n"/>
      <c r="J583" s="360" t="n"/>
      <c r="K583" s="360" t="n">
        <v>203</v>
      </c>
      <c r="L583" s="360" t="n">
        <v>11</v>
      </c>
      <c r="M583" s="360" t="n">
        <v>3</v>
      </c>
      <c r="N583" s="360" t="inlineStr"/>
      <c r="O583" s="360" t="n">
        <v>0</v>
      </c>
      <c r="P583" s="360" t="n"/>
      <c r="Q583" s="360" t="n"/>
      <c r="R583" s="360" t="n"/>
      <c r="S583" s="360" t="n"/>
      <c r="T583" s="360" t="n"/>
      <c r="U583" s="360" t="n"/>
      <c r="V583" s="360" t="n"/>
      <c r="W583" s="360" t="n">
        <v>0</v>
      </c>
      <c r="X583" s="360" t="n">
        <v>1</v>
      </c>
      <c r="Y583" s="360" t="n">
        <v>0</v>
      </c>
      <c r="Z583" s="360" t="n"/>
      <c r="AA583" s="360" t="n"/>
      <c r="AB583" s="360" t="n"/>
    </row>
    <row r="584">
      <c r="A584" s="360" t="n">
        <v>50</v>
      </c>
      <c r="B584" s="360" t="n">
        <v>0</v>
      </c>
      <c r="C584" s="360" t="n">
        <v>0</v>
      </c>
      <c r="D584" s="360" t="n">
        <v>1</v>
      </c>
      <c r="E584" s="360" t="n">
        <v>231</v>
      </c>
      <c r="F584" s="360">
        <f>ROUND(Source!BB571,O584)</f>
        <v/>
      </c>
      <c r="G584" s="360" t="inlineStr">
        <is>
          <t>ЭММсНРиСП</t>
        </is>
      </c>
      <c r="H584" s="360" t="inlineStr">
        <is>
          <t>Эксплуатация машин по ТСН-2001.16</t>
        </is>
      </c>
      <c r="I584" s="360" t="n"/>
      <c r="J584" s="360" t="n"/>
      <c r="K584" s="360" t="n">
        <v>231</v>
      </c>
      <c r="L584" s="360" t="n">
        <v>12</v>
      </c>
      <c r="M584" s="360" t="n">
        <v>3</v>
      </c>
      <c r="N584" s="360" t="inlineStr"/>
      <c r="O584" s="360" t="n">
        <v>0</v>
      </c>
      <c r="P584" s="360" t="n"/>
      <c r="Q584" s="360" t="n"/>
      <c r="R584" s="360" t="n"/>
      <c r="S584" s="360" t="n"/>
      <c r="T584" s="360" t="n"/>
      <c r="U584" s="360" t="n"/>
      <c r="V584" s="360" t="n"/>
      <c r="W584" s="360" t="n">
        <v>0</v>
      </c>
      <c r="X584" s="360" t="n">
        <v>1</v>
      </c>
      <c r="Y584" s="360" t="n">
        <v>0</v>
      </c>
      <c r="Z584" s="360" t="n"/>
      <c r="AA584" s="360" t="n"/>
      <c r="AB584" s="360" t="n"/>
    </row>
    <row r="585">
      <c r="A585" s="360" t="n">
        <v>50</v>
      </c>
      <c r="B585" s="360" t="n">
        <v>0</v>
      </c>
      <c r="C585" s="360" t="n">
        <v>0</v>
      </c>
      <c r="D585" s="360" t="n">
        <v>1</v>
      </c>
      <c r="E585" s="360" t="n">
        <v>204</v>
      </c>
      <c r="F585" s="360">
        <f>ROUND(Source!R571,O585)</f>
        <v/>
      </c>
      <c r="G585" s="360" t="inlineStr">
        <is>
          <t>ЗПМ</t>
        </is>
      </c>
      <c r="H585" s="360" t="inlineStr">
        <is>
          <t>ЗП машинистов</t>
        </is>
      </c>
      <c r="I585" s="360" t="n"/>
      <c r="J585" s="360" t="n"/>
      <c r="K585" s="360" t="n">
        <v>204</v>
      </c>
      <c r="L585" s="360" t="n">
        <v>13</v>
      </c>
      <c r="M585" s="360" t="n">
        <v>3</v>
      </c>
      <c r="N585" s="360" t="inlineStr"/>
      <c r="O585" s="360" t="n">
        <v>0</v>
      </c>
      <c r="P585" s="360" t="n"/>
      <c r="Q585" s="360" t="n"/>
      <c r="R585" s="360" t="n"/>
      <c r="S585" s="360" t="n"/>
      <c r="T585" s="360" t="n"/>
      <c r="U585" s="360" t="n"/>
      <c r="V585" s="360" t="n"/>
      <c r="W585" s="360" t="n">
        <v>0</v>
      </c>
      <c r="X585" s="360" t="n">
        <v>1</v>
      </c>
      <c r="Y585" s="360" t="n">
        <v>0</v>
      </c>
      <c r="Z585" s="360" t="n"/>
      <c r="AA585" s="360" t="n"/>
      <c r="AB585" s="360" t="n"/>
    </row>
    <row r="586">
      <c r="A586" s="360" t="n">
        <v>50</v>
      </c>
      <c r="B586" s="360" t="n">
        <v>0</v>
      </c>
      <c r="C586" s="360" t="n">
        <v>0</v>
      </c>
      <c r="D586" s="360" t="n">
        <v>1</v>
      </c>
      <c r="E586" s="360" t="n">
        <v>205</v>
      </c>
      <c r="F586" s="360">
        <f>ROUND(Source!S571,O586)</f>
        <v/>
      </c>
      <c r="G586" s="360" t="inlineStr">
        <is>
          <t>ОЗП</t>
        </is>
      </c>
      <c r="H586" s="360" t="inlineStr">
        <is>
          <t>Основная ЗП рабочих</t>
        </is>
      </c>
      <c r="I586" s="360" t="n"/>
      <c r="J586" s="360" t="n"/>
      <c r="K586" s="360" t="n">
        <v>205</v>
      </c>
      <c r="L586" s="360" t="n">
        <v>14</v>
      </c>
      <c r="M586" s="360" t="n">
        <v>3</v>
      </c>
      <c r="N586" s="360" t="inlineStr"/>
      <c r="O586" s="360" t="n">
        <v>0</v>
      </c>
      <c r="P586" s="360" t="n"/>
      <c r="Q586" s="360" t="n"/>
      <c r="R586" s="360" t="n"/>
      <c r="S586" s="360" t="n"/>
      <c r="T586" s="360" t="n"/>
      <c r="U586" s="360" t="n"/>
      <c r="V586" s="360" t="n"/>
      <c r="W586" s="360" t="n">
        <v>0</v>
      </c>
      <c r="X586" s="360" t="n">
        <v>1</v>
      </c>
      <c r="Y586" s="360" t="n">
        <v>0</v>
      </c>
      <c r="Z586" s="360" t="n"/>
      <c r="AA586" s="360" t="n"/>
      <c r="AB586" s="360" t="n"/>
    </row>
    <row r="587">
      <c r="A587" s="360" t="n">
        <v>50</v>
      </c>
      <c r="B587" s="360" t="n">
        <v>0</v>
      </c>
      <c r="C587" s="360" t="n">
        <v>0</v>
      </c>
      <c r="D587" s="360" t="n">
        <v>1</v>
      </c>
      <c r="E587" s="360" t="n">
        <v>232</v>
      </c>
      <c r="F587" s="360">
        <f>ROUND(Source!BC571,O587)</f>
        <v/>
      </c>
      <c r="G587" s="360" t="inlineStr">
        <is>
          <t>ОЗПсНРиСП</t>
        </is>
      </c>
      <c r="H587" s="360" t="inlineStr">
        <is>
          <t>Основная ЗП рабочих по ТСН-2001.16</t>
        </is>
      </c>
      <c r="I587" s="360" t="n"/>
      <c r="J587" s="360" t="n"/>
      <c r="K587" s="360" t="n">
        <v>232</v>
      </c>
      <c r="L587" s="360" t="n">
        <v>15</v>
      </c>
      <c r="M587" s="360" t="n">
        <v>3</v>
      </c>
      <c r="N587" s="360" t="inlineStr"/>
      <c r="O587" s="360" t="n">
        <v>0</v>
      </c>
      <c r="P587" s="360" t="n"/>
      <c r="Q587" s="360" t="n"/>
      <c r="R587" s="360" t="n"/>
      <c r="S587" s="360" t="n"/>
      <c r="T587" s="360" t="n"/>
      <c r="U587" s="360" t="n"/>
      <c r="V587" s="360" t="n"/>
      <c r="W587" s="360" t="n">
        <v>0</v>
      </c>
      <c r="X587" s="360" t="n">
        <v>1</v>
      </c>
      <c r="Y587" s="360" t="n">
        <v>0</v>
      </c>
      <c r="Z587" s="360" t="n"/>
      <c r="AA587" s="360" t="n"/>
      <c r="AB587" s="360" t="n"/>
    </row>
    <row r="588">
      <c r="A588" s="360" t="n">
        <v>50</v>
      </c>
      <c r="B588" s="360" t="n">
        <v>0</v>
      </c>
      <c r="C588" s="360" t="n">
        <v>0</v>
      </c>
      <c r="D588" s="360" t="n">
        <v>1</v>
      </c>
      <c r="E588" s="360" t="n">
        <v>214</v>
      </c>
      <c r="F588" s="360">
        <f>ROUND(Source!AS571,O588)</f>
        <v/>
      </c>
      <c r="G588" s="360" t="inlineStr">
        <is>
          <t>Строит</t>
        </is>
      </c>
      <c r="H588" s="360" t="inlineStr">
        <is>
          <t>Строительные работы с НР и СП</t>
        </is>
      </c>
      <c r="I588" s="360" t="n"/>
      <c r="J588" s="360" t="n"/>
      <c r="K588" s="360" t="n">
        <v>214</v>
      </c>
      <c r="L588" s="360" t="n">
        <v>16</v>
      </c>
      <c r="M588" s="360" t="n">
        <v>3</v>
      </c>
      <c r="N588" s="360" t="inlineStr"/>
      <c r="O588" s="360" t="n">
        <v>0</v>
      </c>
      <c r="P588" s="360" t="n"/>
      <c r="Q588" s="360" t="n"/>
      <c r="R588" s="360" t="n"/>
      <c r="S588" s="360" t="n"/>
      <c r="T588" s="360" t="n"/>
      <c r="U588" s="360" t="n"/>
      <c r="V588" s="360" t="n"/>
      <c r="W588" s="360" t="n">
        <v>0</v>
      </c>
      <c r="X588" s="360" t="n">
        <v>1</v>
      </c>
      <c r="Y588" s="360" t="n">
        <v>0</v>
      </c>
      <c r="Z588" s="360" t="n"/>
      <c r="AA588" s="360" t="n"/>
      <c r="AB588" s="360" t="n"/>
    </row>
    <row r="589">
      <c r="A589" s="360" t="n">
        <v>50</v>
      </c>
      <c r="B589" s="360" t="n">
        <v>0</v>
      </c>
      <c r="C589" s="360" t="n">
        <v>0</v>
      </c>
      <c r="D589" s="360" t="n">
        <v>1</v>
      </c>
      <c r="E589" s="360" t="n">
        <v>215</v>
      </c>
      <c r="F589" s="360">
        <f>ROUND(Source!AT571,O589)</f>
        <v/>
      </c>
      <c r="G589" s="360" t="inlineStr">
        <is>
          <t>Монтаж</t>
        </is>
      </c>
      <c r="H589" s="360" t="inlineStr">
        <is>
          <t>Монтажные работы с НР и СП</t>
        </is>
      </c>
      <c r="I589" s="360" t="n"/>
      <c r="J589" s="360" t="n"/>
      <c r="K589" s="360" t="n">
        <v>215</v>
      </c>
      <c r="L589" s="360" t="n">
        <v>17</v>
      </c>
      <c r="M589" s="360" t="n">
        <v>3</v>
      </c>
      <c r="N589" s="360" t="inlineStr"/>
      <c r="O589" s="360" t="n">
        <v>0</v>
      </c>
      <c r="P589" s="360" t="n"/>
      <c r="Q589" s="360" t="n"/>
      <c r="R589" s="360" t="n"/>
      <c r="S589" s="360" t="n"/>
      <c r="T589" s="360" t="n"/>
      <c r="U589" s="360" t="n"/>
      <c r="V589" s="360" t="n"/>
      <c r="W589" s="360" t="n">
        <v>0</v>
      </c>
      <c r="X589" s="360" t="n">
        <v>1</v>
      </c>
      <c r="Y589" s="360" t="n">
        <v>0</v>
      </c>
      <c r="Z589" s="360" t="n"/>
      <c r="AA589" s="360" t="n"/>
      <c r="AB589" s="360" t="n"/>
    </row>
    <row r="590">
      <c r="A590" s="360" t="n">
        <v>50</v>
      </c>
      <c r="B590" s="360" t="n">
        <v>0</v>
      </c>
      <c r="C590" s="360" t="n">
        <v>0</v>
      </c>
      <c r="D590" s="360" t="n">
        <v>1</v>
      </c>
      <c r="E590" s="360" t="n">
        <v>217</v>
      </c>
      <c r="F590" s="360">
        <f>ROUND(Source!AU571,O590)</f>
        <v/>
      </c>
      <c r="G590" s="360" t="inlineStr">
        <is>
          <t>Прочие</t>
        </is>
      </c>
      <c r="H590" s="360" t="inlineStr">
        <is>
          <t>Прочие работы с НР и СП</t>
        </is>
      </c>
      <c r="I590" s="360" t="n"/>
      <c r="J590" s="360" t="n"/>
      <c r="K590" s="360" t="n">
        <v>217</v>
      </c>
      <c r="L590" s="360" t="n">
        <v>18</v>
      </c>
      <c r="M590" s="360" t="n">
        <v>3</v>
      </c>
      <c r="N590" s="360" t="inlineStr"/>
      <c r="O590" s="360" t="n">
        <v>0</v>
      </c>
      <c r="P590" s="360" t="n"/>
      <c r="Q590" s="360" t="n"/>
      <c r="R590" s="360" t="n"/>
      <c r="S590" s="360" t="n"/>
      <c r="T590" s="360" t="n"/>
      <c r="U590" s="360" t="n"/>
      <c r="V590" s="360" t="n"/>
      <c r="W590" s="360" t="n">
        <v>0</v>
      </c>
      <c r="X590" s="360" t="n">
        <v>1</v>
      </c>
      <c r="Y590" s="360" t="n">
        <v>0</v>
      </c>
      <c r="Z590" s="360" t="n"/>
      <c r="AA590" s="360" t="n"/>
      <c r="AB590" s="360" t="n"/>
    </row>
    <row r="591">
      <c r="A591" s="360" t="n">
        <v>50</v>
      </c>
      <c r="B591" s="360" t="n">
        <v>0</v>
      </c>
      <c r="C591" s="360" t="n">
        <v>0</v>
      </c>
      <c r="D591" s="360" t="n">
        <v>1</v>
      </c>
      <c r="E591" s="360" t="n">
        <v>230</v>
      </c>
      <c r="F591" s="360">
        <f>ROUND(Source!BA571,O591)</f>
        <v/>
      </c>
      <c r="G591" s="360" t="inlineStr">
        <is>
          <t>ПрочиеЗатр</t>
        </is>
      </c>
      <c r="H591" s="360" t="inlineStr">
        <is>
          <t>Прочие затраты по ТСН-2001.16</t>
        </is>
      </c>
      <c r="I591" s="360" t="n"/>
      <c r="J591" s="360" t="n"/>
      <c r="K591" s="360" t="n">
        <v>230</v>
      </c>
      <c r="L591" s="360" t="n">
        <v>19</v>
      </c>
      <c r="M591" s="360" t="n">
        <v>3</v>
      </c>
      <c r="N591" s="360" t="inlineStr"/>
      <c r="O591" s="360" t="n">
        <v>0</v>
      </c>
      <c r="P591" s="360" t="n"/>
      <c r="Q591" s="360" t="n"/>
      <c r="R591" s="360" t="n"/>
      <c r="S591" s="360" t="n"/>
      <c r="T591" s="360" t="n"/>
      <c r="U591" s="360" t="n"/>
      <c r="V591" s="360" t="n"/>
      <c r="W591" s="360" t="n">
        <v>0</v>
      </c>
      <c r="X591" s="360" t="n">
        <v>1</v>
      </c>
      <c r="Y591" s="360" t="n">
        <v>0</v>
      </c>
      <c r="Z591" s="360" t="n"/>
      <c r="AA591" s="360" t="n"/>
      <c r="AB591" s="360" t="n"/>
    </row>
    <row r="592">
      <c r="A592" s="360" t="n">
        <v>50</v>
      </c>
      <c r="B592" s="360" t="n">
        <v>0</v>
      </c>
      <c r="C592" s="360" t="n">
        <v>0</v>
      </c>
      <c r="D592" s="360" t="n">
        <v>1</v>
      </c>
      <c r="E592" s="360" t="n">
        <v>206</v>
      </c>
      <c r="F592" s="360">
        <f>ROUND(Source!T571,O592)</f>
        <v/>
      </c>
      <c r="G592" s="360" t="inlineStr">
        <is>
          <t>ВозврМат</t>
        </is>
      </c>
      <c r="H592" s="360" t="inlineStr">
        <is>
          <t>Возврат материалов</t>
        </is>
      </c>
      <c r="I592" s="360" t="n"/>
      <c r="J592" s="360" t="n"/>
      <c r="K592" s="360" t="n">
        <v>206</v>
      </c>
      <c r="L592" s="360" t="n">
        <v>20</v>
      </c>
      <c r="M592" s="360" t="n">
        <v>3</v>
      </c>
      <c r="N592" s="360" t="inlineStr"/>
      <c r="O592" s="360" t="n">
        <v>0</v>
      </c>
      <c r="P592" s="360" t="n"/>
      <c r="Q592" s="360" t="n"/>
      <c r="R592" s="360" t="n"/>
      <c r="S592" s="360" t="n"/>
      <c r="T592" s="360" t="n"/>
      <c r="U592" s="360" t="n"/>
      <c r="V592" s="360" t="n"/>
      <c r="W592" s="360" t="n">
        <v>0</v>
      </c>
      <c r="X592" s="360" t="n">
        <v>1</v>
      </c>
      <c r="Y592" s="360" t="n">
        <v>0</v>
      </c>
      <c r="Z592" s="360" t="n"/>
      <c r="AA592" s="360" t="n"/>
      <c r="AB592" s="360" t="n"/>
    </row>
    <row r="593">
      <c r="A593" s="360" t="n">
        <v>50</v>
      </c>
      <c r="B593" s="360" t="n">
        <v>0</v>
      </c>
      <c r="C593" s="360" t="n">
        <v>0</v>
      </c>
      <c r="D593" s="360" t="n">
        <v>1</v>
      </c>
      <c r="E593" s="360" t="n">
        <v>207</v>
      </c>
      <c r="F593" s="360">
        <f>ROUND(Source!U571,O593)</f>
        <v/>
      </c>
      <c r="G593" s="360" t="inlineStr">
        <is>
          <t>ТрудСтр</t>
        </is>
      </c>
      <c r="H593" s="360" t="inlineStr">
        <is>
          <t>Трудозатраты строителей</t>
        </is>
      </c>
      <c r="I593" s="360" t="n"/>
      <c r="J593" s="360" t="n"/>
      <c r="K593" s="360" t="n">
        <v>207</v>
      </c>
      <c r="L593" s="360" t="n">
        <v>21</v>
      </c>
      <c r="M593" s="360" t="n">
        <v>3</v>
      </c>
      <c r="N593" s="360" t="inlineStr"/>
      <c r="O593" s="360" t="n">
        <v>7</v>
      </c>
      <c r="P593" s="360" t="n"/>
      <c r="Q593" s="360" t="n"/>
      <c r="R593" s="360" t="n"/>
      <c r="S593" s="360" t="n"/>
      <c r="T593" s="360" t="n"/>
      <c r="U593" s="360" t="n"/>
      <c r="V593" s="360" t="n"/>
      <c r="W593" s="360" t="n">
        <v>0</v>
      </c>
      <c r="X593" s="360" t="n">
        <v>1</v>
      </c>
      <c r="Y593" s="360" t="n">
        <v>0</v>
      </c>
      <c r="Z593" s="360" t="n"/>
      <c r="AA593" s="360" t="n"/>
      <c r="AB593" s="360" t="n"/>
    </row>
    <row r="594">
      <c r="A594" s="360" t="n">
        <v>50</v>
      </c>
      <c r="B594" s="360" t="n">
        <v>0</v>
      </c>
      <c r="C594" s="360" t="n">
        <v>0</v>
      </c>
      <c r="D594" s="360" t="n">
        <v>1</v>
      </c>
      <c r="E594" s="360" t="n">
        <v>208</v>
      </c>
      <c r="F594" s="360">
        <f>ROUND(Source!V571,O594)</f>
        <v/>
      </c>
      <c r="G594" s="360" t="inlineStr">
        <is>
          <t>ТрудМаш</t>
        </is>
      </c>
      <c r="H594" s="360" t="inlineStr">
        <is>
          <t>Трудозатраты машинистов</t>
        </is>
      </c>
      <c r="I594" s="360" t="n"/>
      <c r="J594" s="360" t="n"/>
      <c r="K594" s="360" t="n">
        <v>208</v>
      </c>
      <c r="L594" s="360" t="n">
        <v>22</v>
      </c>
      <c r="M594" s="360" t="n">
        <v>3</v>
      </c>
      <c r="N594" s="360" t="inlineStr"/>
      <c r="O594" s="360" t="n">
        <v>7</v>
      </c>
      <c r="P594" s="360" t="n"/>
      <c r="Q594" s="360" t="n"/>
      <c r="R594" s="360" t="n"/>
      <c r="S594" s="360" t="n"/>
      <c r="T594" s="360" t="n"/>
      <c r="U594" s="360" t="n"/>
      <c r="V594" s="360" t="n"/>
      <c r="W594" s="360" t="n">
        <v>0</v>
      </c>
      <c r="X594" s="360" t="n">
        <v>1</v>
      </c>
      <c r="Y594" s="360" t="n">
        <v>0</v>
      </c>
      <c r="Z594" s="360" t="n"/>
      <c r="AA594" s="360" t="n"/>
      <c r="AB594" s="360" t="n"/>
    </row>
    <row r="595">
      <c r="A595" s="360" t="n">
        <v>50</v>
      </c>
      <c r="B595" s="360" t="n">
        <v>0</v>
      </c>
      <c r="C595" s="360" t="n">
        <v>0</v>
      </c>
      <c r="D595" s="360" t="n">
        <v>1</v>
      </c>
      <c r="E595" s="360" t="n">
        <v>209</v>
      </c>
      <c r="F595" s="360">
        <f>ROUND(Source!W571,O595)</f>
        <v/>
      </c>
      <c r="G595" s="360" t="inlineStr">
        <is>
          <t>ТранспМат</t>
        </is>
      </c>
      <c r="H595" s="360" t="inlineStr">
        <is>
          <t>Транспорт материалов</t>
        </is>
      </c>
      <c r="I595" s="360" t="n"/>
      <c r="J595" s="360" t="n"/>
      <c r="K595" s="360" t="n">
        <v>209</v>
      </c>
      <c r="L595" s="360" t="n">
        <v>23</v>
      </c>
      <c r="M595" s="360" t="n">
        <v>3</v>
      </c>
      <c r="N595" s="360" t="inlineStr"/>
      <c r="O595" s="360" t="n">
        <v>0</v>
      </c>
      <c r="P595" s="360" t="n"/>
      <c r="Q595" s="360" t="n"/>
      <c r="R595" s="360" t="n"/>
      <c r="S595" s="360" t="n"/>
      <c r="T595" s="360" t="n"/>
      <c r="U595" s="360" t="n"/>
      <c r="V595" s="360" t="n"/>
      <c r="W595" s="360" t="n">
        <v>0</v>
      </c>
      <c r="X595" s="360" t="n">
        <v>1</v>
      </c>
      <c r="Y595" s="360" t="n">
        <v>0</v>
      </c>
      <c r="Z595" s="360" t="n"/>
      <c r="AA595" s="360" t="n"/>
      <c r="AB595" s="360" t="n"/>
    </row>
    <row r="596">
      <c r="A596" s="360" t="n">
        <v>50</v>
      </c>
      <c r="B596" s="360" t="n">
        <v>0</v>
      </c>
      <c r="C596" s="360" t="n">
        <v>0</v>
      </c>
      <c r="D596" s="360" t="n">
        <v>1</v>
      </c>
      <c r="E596" s="360" t="n">
        <v>233</v>
      </c>
      <c r="F596" s="360">
        <f>ROUND(Source!BD571,O596)</f>
        <v/>
      </c>
      <c r="G596" s="360" t="inlineStr">
        <is>
          <t>Перевозка</t>
        </is>
      </c>
      <c r="H596" s="360" t="inlineStr">
        <is>
          <t>Перевозка грузов</t>
        </is>
      </c>
      <c r="I596" s="360" t="n"/>
      <c r="J596" s="360" t="n"/>
      <c r="K596" s="360" t="n">
        <v>233</v>
      </c>
      <c r="L596" s="360" t="n">
        <v>24</v>
      </c>
      <c r="M596" s="360" t="n">
        <v>3</v>
      </c>
      <c r="N596" s="360" t="inlineStr"/>
      <c r="O596" s="360" t="n">
        <v>0</v>
      </c>
      <c r="P596" s="360" t="n"/>
      <c r="Q596" s="360" t="n"/>
      <c r="R596" s="360" t="n"/>
      <c r="S596" s="360" t="n"/>
      <c r="T596" s="360" t="n"/>
      <c r="U596" s="360" t="n"/>
      <c r="V596" s="360" t="n"/>
      <c r="W596" s="360" t="n">
        <v>0</v>
      </c>
      <c r="X596" s="360" t="n">
        <v>1</v>
      </c>
      <c r="Y596" s="360" t="n">
        <v>0</v>
      </c>
      <c r="Z596" s="360" t="n"/>
      <c r="AA596" s="360" t="n"/>
      <c r="AB596" s="360" t="n"/>
    </row>
    <row r="597">
      <c r="A597" s="360" t="n">
        <v>50</v>
      </c>
      <c r="B597" s="360" t="n">
        <v>0</v>
      </c>
      <c r="C597" s="360" t="n">
        <v>0</v>
      </c>
      <c r="D597" s="360" t="n">
        <v>1</v>
      </c>
      <c r="E597" s="360" t="n">
        <v>210</v>
      </c>
      <c r="F597" s="360">
        <f>ROUND(Source!X571,O597)</f>
        <v/>
      </c>
      <c r="G597" s="360" t="inlineStr">
        <is>
          <t>НР</t>
        </is>
      </c>
      <c r="H597" s="360" t="inlineStr">
        <is>
          <t>Накладные расходы</t>
        </is>
      </c>
      <c r="I597" s="360" t="n"/>
      <c r="J597" s="360" t="n"/>
      <c r="K597" s="360" t="n">
        <v>210</v>
      </c>
      <c r="L597" s="360" t="n">
        <v>25</v>
      </c>
      <c r="M597" s="360" t="n">
        <v>3</v>
      </c>
      <c r="N597" s="360" t="inlineStr"/>
      <c r="O597" s="360" t="n">
        <v>0</v>
      </c>
      <c r="P597" s="360" t="n"/>
      <c r="Q597" s="360" t="n"/>
      <c r="R597" s="360" t="n"/>
      <c r="S597" s="360" t="n"/>
      <c r="T597" s="360" t="n"/>
      <c r="U597" s="360" t="n"/>
      <c r="V597" s="360" t="n"/>
      <c r="W597" s="360" t="n">
        <v>0</v>
      </c>
      <c r="X597" s="360" t="n">
        <v>1</v>
      </c>
      <c r="Y597" s="360" t="n">
        <v>0</v>
      </c>
      <c r="Z597" s="360" t="n"/>
      <c r="AA597" s="360" t="n"/>
      <c r="AB597" s="360" t="n"/>
    </row>
    <row r="598">
      <c r="A598" s="360" t="n">
        <v>50</v>
      </c>
      <c r="B598" s="360" t="n">
        <v>0</v>
      </c>
      <c r="C598" s="360" t="n">
        <v>0</v>
      </c>
      <c r="D598" s="360" t="n">
        <v>1</v>
      </c>
      <c r="E598" s="360" t="n">
        <v>211</v>
      </c>
      <c r="F598" s="360">
        <f>ROUND(Source!Y571,O598)</f>
        <v/>
      </c>
      <c r="G598" s="360" t="inlineStr">
        <is>
          <t>СмПриб</t>
        </is>
      </c>
      <c r="H598" s="360" t="inlineStr">
        <is>
          <t>Сметная прибыль</t>
        </is>
      </c>
      <c r="I598" s="360" t="n"/>
      <c r="J598" s="360" t="n"/>
      <c r="K598" s="360" t="n">
        <v>211</v>
      </c>
      <c r="L598" s="360" t="n">
        <v>26</v>
      </c>
      <c r="M598" s="360" t="n">
        <v>3</v>
      </c>
      <c r="N598" s="360" t="inlineStr"/>
      <c r="O598" s="360" t="n">
        <v>0</v>
      </c>
      <c r="P598" s="360" t="n"/>
      <c r="Q598" s="360" t="n"/>
      <c r="R598" s="360" t="n"/>
      <c r="S598" s="360" t="n"/>
      <c r="T598" s="360" t="n"/>
      <c r="U598" s="360" t="n"/>
      <c r="V598" s="360" t="n"/>
      <c r="W598" s="360" t="n">
        <v>0</v>
      </c>
      <c r="X598" s="360" t="n">
        <v>1</v>
      </c>
      <c r="Y598" s="360" t="n">
        <v>0</v>
      </c>
      <c r="Z598" s="360" t="n"/>
      <c r="AA598" s="360" t="n"/>
      <c r="AB598" s="360" t="n"/>
    </row>
    <row r="599">
      <c r="A599" s="360" t="n">
        <v>50</v>
      </c>
      <c r="B599" s="360" t="n">
        <v>0</v>
      </c>
      <c r="C599" s="360" t="n">
        <v>0</v>
      </c>
      <c r="D599" s="360" t="n">
        <v>1</v>
      </c>
      <c r="E599" s="360" t="n">
        <v>224</v>
      </c>
      <c r="F599" s="360">
        <f>ROUND(Source!AR571,O599)</f>
        <v/>
      </c>
      <c r="G599" s="360" t="inlineStr">
        <is>
          <t>Всего</t>
        </is>
      </c>
      <c r="H599" s="360" t="inlineStr">
        <is>
          <t>Всего с НР и СП</t>
        </is>
      </c>
      <c r="I599" s="360" t="n"/>
      <c r="J599" s="360" t="n"/>
      <c r="K599" s="360" t="n">
        <v>224</v>
      </c>
      <c r="L599" s="360" t="n">
        <v>27</v>
      </c>
      <c r="M599" s="360" t="n">
        <v>3</v>
      </c>
      <c r="N599" s="360" t="inlineStr"/>
      <c r="O599" s="360" t="n">
        <v>0</v>
      </c>
      <c r="P599" s="360" t="n"/>
      <c r="Q599" s="360" t="n"/>
      <c r="R599" s="360" t="n"/>
      <c r="S599" s="360" t="n"/>
      <c r="T599" s="360" t="n"/>
      <c r="U599" s="360" t="n"/>
      <c r="V599" s="360" t="n"/>
      <c r="W599" s="360" t="n">
        <v>0</v>
      </c>
      <c r="X599" s="360" t="n">
        <v>1</v>
      </c>
      <c r="Y599" s="360" t="n">
        <v>0</v>
      </c>
      <c r="Z599" s="360" t="n"/>
      <c r="AA599" s="360" t="n"/>
      <c r="AB599" s="360" t="n"/>
    </row>
    <row r="600">
      <c r="A600" s="360" t="n">
        <v>50</v>
      </c>
      <c r="B600" s="360" t="n">
        <v>0</v>
      </c>
      <c r="C600" s="360" t="n">
        <v>0</v>
      </c>
      <c r="D600" s="360" t="n">
        <v>2</v>
      </c>
      <c r="E600" s="360" t="n">
        <v>0</v>
      </c>
      <c r="F600" s="360">
        <f>ROUND(F599,O600)</f>
        <v/>
      </c>
      <c r="G600" s="360" t="inlineStr">
        <is>
          <t>и1</t>
        </is>
      </c>
      <c r="H600" s="360" t="inlineStr">
        <is>
          <t>Итого</t>
        </is>
      </c>
      <c r="I600" s="360" t="n"/>
      <c r="J600" s="360" t="n"/>
      <c r="K600" s="360" t="n">
        <v>212</v>
      </c>
      <c r="L600" s="360" t="n">
        <v>28</v>
      </c>
      <c r="M600" s="360" t="n">
        <v>0</v>
      </c>
      <c r="N600" s="360" t="inlineStr"/>
      <c r="O600" s="360" t="n">
        <v>0</v>
      </c>
      <c r="P600" s="360" t="n"/>
      <c r="Q600" s="360" t="n"/>
      <c r="R600" s="360" t="n"/>
      <c r="S600" s="360" t="n"/>
      <c r="T600" s="360" t="n"/>
      <c r="U600" s="360" t="n"/>
      <c r="V600" s="360" t="n"/>
      <c r="W600" s="360" t="n">
        <v>0</v>
      </c>
      <c r="X600" s="360" t="n">
        <v>1</v>
      </c>
      <c r="Y600" s="360" t="n">
        <v>0</v>
      </c>
      <c r="Z600" s="360" t="n"/>
      <c r="AA600" s="360" t="n"/>
      <c r="AB600" s="360" t="n"/>
    </row>
    <row r="601">
      <c r="A601" s="360" t="n">
        <v>50</v>
      </c>
      <c r="B601" s="360" t="n">
        <v>0</v>
      </c>
      <c r="C601" s="360" t="n">
        <v>0</v>
      </c>
      <c r="D601" s="360" t="n">
        <v>2</v>
      </c>
      <c r="E601" s="360" t="n">
        <v>0</v>
      </c>
      <c r="F601" s="360">
        <f>ROUND(F600*0.22,O601)</f>
        <v/>
      </c>
      <c r="G601" s="360" t="inlineStr">
        <is>
          <t>и2</t>
        </is>
      </c>
      <c r="H601" s="360" t="inlineStr">
        <is>
          <t>НДС 22%</t>
        </is>
      </c>
      <c r="I601" s="360" t="n"/>
      <c r="J601" s="360" t="n"/>
      <c r="K601" s="360" t="n">
        <v>212</v>
      </c>
      <c r="L601" s="360" t="n">
        <v>29</v>
      </c>
      <c r="M601" s="360" t="n">
        <v>0</v>
      </c>
      <c r="N601" s="360" t="inlineStr"/>
      <c r="O601" s="360" t="n">
        <v>0</v>
      </c>
      <c r="P601" s="360" t="n"/>
      <c r="Q601" s="360" t="n"/>
      <c r="R601" s="360" t="n"/>
      <c r="S601" s="360" t="n"/>
      <c r="T601" s="360" t="n"/>
      <c r="U601" s="360" t="n"/>
      <c r="V601" s="360" t="n"/>
      <c r="W601" s="360" t="n">
        <v>0</v>
      </c>
      <c r="X601" s="360" t="n">
        <v>1</v>
      </c>
      <c r="Y601" s="360" t="n">
        <v>0</v>
      </c>
      <c r="Z601" s="360" t="n"/>
      <c r="AA601" s="360" t="n"/>
      <c r="AB601" s="360" t="n"/>
    </row>
    <row r="602">
      <c r="A602" s="360" t="n">
        <v>50</v>
      </c>
      <c r="B602" s="360" t="n">
        <v>0</v>
      </c>
      <c r="C602" s="360" t="n">
        <v>0</v>
      </c>
      <c r="D602" s="360" t="n">
        <v>2</v>
      </c>
      <c r="E602" s="360" t="n">
        <v>213</v>
      </c>
      <c r="F602" s="360">
        <f>ROUND(F600+F601,O602)</f>
        <v/>
      </c>
      <c r="G602" s="360" t="inlineStr">
        <is>
          <t>и3</t>
        </is>
      </c>
      <c r="H602" s="360" t="inlineStr">
        <is>
          <t>Всего</t>
        </is>
      </c>
      <c r="I602" s="360" t="n"/>
      <c r="J602" s="360" t="n"/>
      <c r="K602" s="360" t="n">
        <v>212</v>
      </c>
      <c r="L602" s="360" t="n">
        <v>30</v>
      </c>
      <c r="M602" s="360" t="n">
        <v>0</v>
      </c>
      <c r="N602" s="360" t="inlineStr"/>
      <c r="O602" s="360" t="n">
        <v>0</v>
      </c>
      <c r="P602" s="360" t="n"/>
      <c r="Q602" s="360" t="n"/>
      <c r="R602" s="360" t="n"/>
      <c r="S602" s="360" t="n"/>
      <c r="T602" s="360" t="n"/>
      <c r="U602" s="360" t="n"/>
      <c r="V602" s="360" t="n"/>
      <c r="W602" s="360" t="n">
        <v>0</v>
      </c>
      <c r="X602" s="360" t="n">
        <v>1</v>
      </c>
      <c r="Y602" s="360" t="n">
        <v>0</v>
      </c>
      <c r="Z602" s="360" t="n"/>
      <c r="AA602" s="360" t="n"/>
      <c r="AB602" s="360" t="n"/>
    </row>
    <row r="604">
      <c r="A604" s="356" t="n">
        <v>3</v>
      </c>
      <c r="B604" s="356" t="n">
        <v>0</v>
      </c>
      <c r="C604" s="356" t="n"/>
      <c r="D604" s="356">
        <f>ROW(A613)</f>
        <v/>
      </c>
      <c r="E604" s="356" t="n"/>
      <c r="F604" s="356" t="inlineStr">
        <is>
          <t>Новая локальная смета</t>
        </is>
      </c>
      <c r="G604" s="356" t="inlineStr">
        <is>
          <t>Центральная, д.66</t>
        </is>
      </c>
      <c r="H604" s="356" t="inlineStr"/>
      <c r="I604" s="356" t="n">
        <v>0</v>
      </c>
      <c r="J604" s="356" t="inlineStr"/>
      <c r="K604" s="356" t="n">
        <v>0</v>
      </c>
      <c r="L604" s="356" t="inlineStr">
        <is>
          <t>Новая локальная смета</t>
        </is>
      </c>
      <c r="M604" s="356" t="inlineStr"/>
      <c r="N604" s="356" t="n"/>
      <c r="O604" s="356" t="n"/>
      <c r="P604" s="356" t="n"/>
      <c r="Q604" s="356" t="n"/>
      <c r="R604" s="356" t="n"/>
      <c r="S604" s="356" t="n">
        <v>0</v>
      </c>
      <c r="T604" s="356" t="n"/>
      <c r="U604" s="356" t="inlineStr"/>
      <c r="V604" s="356" t="n">
        <v>0</v>
      </c>
      <c r="W604" s="356" t="n"/>
      <c r="X604" s="356" t="n"/>
      <c r="Y604" s="356" t="n"/>
      <c r="Z604" s="356" t="n"/>
      <c r="AA604" s="356" t="n"/>
      <c r="AB604" s="356" t="inlineStr"/>
      <c r="AC604" s="356" t="inlineStr"/>
      <c r="AD604" s="356" t="inlineStr"/>
      <c r="AE604" s="356" t="inlineStr"/>
      <c r="AF604" s="356" t="inlineStr"/>
      <c r="AG604" s="356" t="inlineStr"/>
      <c r="AH604" s="356" t="n"/>
      <c r="AI604" s="356" t="n"/>
      <c r="AJ604" s="356" t="n"/>
      <c r="AK604" s="356" t="n"/>
      <c r="AL604" s="356" t="n"/>
      <c r="AM604" s="356" t="n"/>
      <c r="AN604" s="356" t="n"/>
      <c r="AO604" s="356" t="n"/>
      <c r="AP604" s="356" t="inlineStr"/>
      <c r="AQ604" s="356" t="inlineStr"/>
      <c r="AR604" s="356" t="inlineStr"/>
      <c r="AS604" s="356" t="n"/>
      <c r="AT604" s="356" t="n"/>
      <c r="AU604" s="356" t="n"/>
      <c r="AV604" s="356" t="n"/>
      <c r="AW604" s="356" t="n"/>
      <c r="AX604" s="356" t="n"/>
      <c r="AY604" s="356" t="n"/>
      <c r="AZ604" s="356" t="inlineStr"/>
      <c r="BA604" s="356" t="n"/>
      <c r="BB604" s="356" t="inlineStr"/>
      <c r="BC604" s="356" t="inlineStr"/>
      <c r="BD604" s="356" t="inlineStr"/>
      <c r="BE604" s="356" t="inlineStr"/>
      <c r="BF604" s="356" t="inlineStr"/>
      <c r="BG604" s="356" t="inlineStr"/>
      <c r="BH604" s="356" t="inlineStr"/>
      <c r="BI604" s="356" t="inlineStr"/>
      <c r="BJ604" s="356" t="inlineStr"/>
      <c r="BK604" s="356" t="inlineStr"/>
      <c r="BL604" s="356" t="inlineStr"/>
      <c r="BM604" s="356" t="inlineStr"/>
      <c r="BN604" s="356" t="inlineStr"/>
      <c r="BO604" s="356" t="inlineStr"/>
      <c r="BP604" s="356" t="inlineStr"/>
      <c r="BQ604" s="356" t="n"/>
      <c r="BR604" s="356" t="n"/>
      <c r="BS604" s="356" t="n"/>
      <c r="BT604" s="356" t="n"/>
      <c r="BU604" s="356" t="n"/>
      <c r="BV604" s="356" t="n"/>
      <c r="BW604" s="356" t="n"/>
      <c r="BX604" s="356" t="n">
        <v>0</v>
      </c>
      <c r="BY604" s="356" t="n"/>
      <c r="BZ604" s="356" t="n"/>
      <c r="CA604" s="356" t="n"/>
      <c r="CB604" s="356" t="n"/>
      <c r="CC604" s="356" t="n"/>
      <c r="CD604" s="356" t="n"/>
      <c r="CE604" s="356" t="n"/>
      <c r="CF604" s="356" t="n">
        <v>0</v>
      </c>
      <c r="CG604" s="356" t="n">
        <v>0</v>
      </c>
      <c r="CH604" s="356" t="n"/>
      <c r="CI604" s="356" t="inlineStr"/>
      <c r="CJ604" s="356" t="inlineStr"/>
      <c r="CK604" s="0" t="inlineStr"/>
      <c r="CL604" s="0" t="inlineStr"/>
      <c r="CM604" s="0" t="inlineStr"/>
      <c r="CN604" s="0" t="inlineStr"/>
      <c r="CO604" s="0" t="inlineStr"/>
      <c r="CP604" s="0" t="inlineStr"/>
      <c r="CQ604" s="0" t="inlineStr"/>
    </row>
    <row r="606">
      <c r="A606" s="358" t="n">
        <v>52</v>
      </c>
      <c r="B606" s="358">
        <f>B613</f>
        <v/>
      </c>
      <c r="C606" s="358">
        <f>C613</f>
        <v/>
      </c>
      <c r="D606" s="358">
        <f>D613</f>
        <v/>
      </c>
      <c r="E606" s="358">
        <f>E613</f>
        <v/>
      </c>
      <c r="F606" s="358">
        <f>F613</f>
        <v/>
      </c>
      <c r="G606" s="358">
        <f>G613</f>
        <v/>
      </c>
      <c r="H606" s="358" t="n"/>
      <c r="I606" s="358" t="n"/>
      <c r="J606" s="358" t="n"/>
      <c r="K606" s="358" t="n"/>
      <c r="L606" s="358" t="n"/>
      <c r="M606" s="358" t="n"/>
      <c r="N606" s="358" t="n"/>
      <c r="O606" s="358">
        <f>O613</f>
        <v/>
      </c>
      <c r="P606" s="358">
        <f>P613</f>
        <v/>
      </c>
      <c r="Q606" s="358">
        <f>Q613</f>
        <v/>
      </c>
      <c r="R606" s="358">
        <f>R613</f>
        <v/>
      </c>
      <c r="S606" s="358">
        <f>S613</f>
        <v/>
      </c>
      <c r="T606" s="358">
        <f>T613</f>
        <v/>
      </c>
      <c r="U606" s="358">
        <f>U613</f>
        <v/>
      </c>
      <c r="V606" s="358">
        <f>V613</f>
        <v/>
      </c>
      <c r="W606" s="358">
        <f>W613</f>
        <v/>
      </c>
      <c r="X606" s="358">
        <f>X613</f>
        <v/>
      </c>
      <c r="Y606" s="358">
        <f>Y613</f>
        <v/>
      </c>
      <c r="Z606" s="358">
        <f>Z613</f>
        <v/>
      </c>
      <c r="AA606" s="358">
        <f>AA613</f>
        <v/>
      </c>
      <c r="AB606" s="358">
        <f>AB613</f>
        <v/>
      </c>
      <c r="AC606" s="358">
        <f>AC613</f>
        <v/>
      </c>
      <c r="AD606" s="358">
        <f>AD613</f>
        <v/>
      </c>
      <c r="AE606" s="358">
        <f>AE613</f>
        <v/>
      </c>
      <c r="AF606" s="358">
        <f>AF613</f>
        <v/>
      </c>
      <c r="AG606" s="358">
        <f>AG613</f>
        <v/>
      </c>
      <c r="AH606" s="358">
        <f>AH613</f>
        <v/>
      </c>
      <c r="AI606" s="358">
        <f>AI613</f>
        <v/>
      </c>
      <c r="AJ606" s="358">
        <f>AJ613</f>
        <v/>
      </c>
      <c r="AK606" s="358">
        <f>AK613</f>
        <v/>
      </c>
      <c r="AL606" s="358">
        <f>AL613</f>
        <v/>
      </c>
      <c r="AM606" s="358">
        <f>AM613</f>
        <v/>
      </c>
      <c r="AN606" s="358">
        <f>AN613</f>
        <v/>
      </c>
      <c r="AO606" s="358">
        <f>AO613</f>
        <v/>
      </c>
      <c r="AP606" s="358">
        <f>AP613</f>
        <v/>
      </c>
      <c r="AQ606" s="358">
        <f>AQ613</f>
        <v/>
      </c>
      <c r="AR606" s="358">
        <f>AR613</f>
        <v/>
      </c>
      <c r="AS606" s="358">
        <f>AS613</f>
        <v/>
      </c>
      <c r="AT606" s="358">
        <f>AT613</f>
        <v/>
      </c>
      <c r="AU606" s="358">
        <f>AU613</f>
        <v/>
      </c>
      <c r="AV606" s="358">
        <f>AV613</f>
        <v/>
      </c>
      <c r="AW606" s="358">
        <f>AW613</f>
        <v/>
      </c>
      <c r="AX606" s="358">
        <f>AX613</f>
        <v/>
      </c>
      <c r="AY606" s="358">
        <f>AY613</f>
        <v/>
      </c>
      <c r="AZ606" s="358">
        <f>AZ613</f>
        <v/>
      </c>
      <c r="BA606" s="358">
        <f>BA613</f>
        <v/>
      </c>
      <c r="BB606" s="358">
        <f>BB613</f>
        <v/>
      </c>
      <c r="BC606" s="358">
        <f>BC613</f>
        <v/>
      </c>
      <c r="BD606" s="358">
        <f>BD613</f>
        <v/>
      </c>
      <c r="BE606" s="358">
        <f>BE613</f>
        <v/>
      </c>
      <c r="BF606" s="358">
        <f>BF613</f>
        <v/>
      </c>
      <c r="BG606" s="358">
        <f>BG613</f>
        <v/>
      </c>
      <c r="BH606" s="358">
        <f>BH613</f>
        <v/>
      </c>
      <c r="BI606" s="358">
        <f>BI613</f>
        <v/>
      </c>
      <c r="BJ606" s="358">
        <f>BJ613</f>
        <v/>
      </c>
      <c r="BK606" s="358">
        <f>BK613</f>
        <v/>
      </c>
      <c r="BL606" s="358">
        <f>BL613</f>
        <v/>
      </c>
      <c r="BM606" s="358">
        <f>BM613</f>
        <v/>
      </c>
      <c r="BN606" s="358">
        <f>BN613</f>
        <v/>
      </c>
      <c r="BO606" s="358">
        <f>BO613</f>
        <v/>
      </c>
      <c r="BP606" s="358">
        <f>BP613</f>
        <v/>
      </c>
      <c r="BQ606" s="358">
        <f>BQ613</f>
        <v/>
      </c>
      <c r="BR606" s="358">
        <f>BR613</f>
        <v/>
      </c>
      <c r="BS606" s="358">
        <f>BS613</f>
        <v/>
      </c>
      <c r="BT606" s="358">
        <f>BT613</f>
        <v/>
      </c>
      <c r="BU606" s="358">
        <f>BU613</f>
        <v/>
      </c>
      <c r="BV606" s="358">
        <f>BV613</f>
        <v/>
      </c>
      <c r="BW606" s="358">
        <f>BW613</f>
        <v/>
      </c>
      <c r="BX606" s="358">
        <f>BX613</f>
        <v/>
      </c>
      <c r="BY606" s="358">
        <f>BY613</f>
        <v/>
      </c>
      <c r="BZ606" s="358">
        <f>BZ613</f>
        <v/>
      </c>
      <c r="CA606" s="358">
        <f>CA613</f>
        <v/>
      </c>
      <c r="CB606" s="358">
        <f>CB613</f>
        <v/>
      </c>
      <c r="CC606" s="358">
        <f>CC613</f>
        <v/>
      </c>
      <c r="CD606" s="358">
        <f>CD613</f>
        <v/>
      </c>
      <c r="CE606" s="358">
        <f>CE613</f>
        <v/>
      </c>
      <c r="CF606" s="358">
        <f>CF613</f>
        <v/>
      </c>
      <c r="CG606" s="358">
        <f>CG613</f>
        <v/>
      </c>
      <c r="CH606" s="358">
        <f>CH613</f>
        <v/>
      </c>
      <c r="CI606" s="358">
        <f>CI613</f>
        <v/>
      </c>
      <c r="CJ606" s="358">
        <f>CJ613</f>
        <v/>
      </c>
      <c r="CK606" s="358">
        <f>CK613</f>
        <v/>
      </c>
      <c r="CL606" s="358">
        <f>CL613</f>
        <v/>
      </c>
      <c r="CM606" s="358">
        <f>CM613</f>
        <v/>
      </c>
      <c r="CN606" s="358">
        <f>CN613</f>
        <v/>
      </c>
      <c r="CO606" s="358">
        <f>CO613</f>
        <v/>
      </c>
      <c r="CP606" s="358">
        <f>CP613</f>
        <v/>
      </c>
      <c r="CQ606" s="358">
        <f>CQ613</f>
        <v/>
      </c>
      <c r="CR606" s="358">
        <f>CR613</f>
        <v/>
      </c>
      <c r="CS606" s="358">
        <f>CS613</f>
        <v/>
      </c>
      <c r="CT606" s="358">
        <f>CT613</f>
        <v/>
      </c>
      <c r="CU606" s="358">
        <f>CU613</f>
        <v/>
      </c>
      <c r="CV606" s="358">
        <f>CV613</f>
        <v/>
      </c>
      <c r="CW606" s="358">
        <f>CW613</f>
        <v/>
      </c>
      <c r="CX606" s="358">
        <f>CX613</f>
        <v/>
      </c>
      <c r="CY606" s="358">
        <f>CY613</f>
        <v/>
      </c>
      <c r="CZ606" s="358">
        <f>CZ613</f>
        <v/>
      </c>
      <c r="DA606" s="358">
        <f>DA613</f>
        <v/>
      </c>
      <c r="DB606" s="358">
        <f>DB613</f>
        <v/>
      </c>
      <c r="DC606" s="358">
        <f>DC613</f>
        <v/>
      </c>
      <c r="DD606" s="358">
        <f>DD613</f>
        <v/>
      </c>
      <c r="DE606" s="358">
        <f>DE613</f>
        <v/>
      </c>
      <c r="DF606" s="358">
        <f>DF613</f>
        <v/>
      </c>
      <c r="DG606" s="359">
        <f>DG613</f>
        <v/>
      </c>
      <c r="DH606" s="359">
        <f>DH613</f>
        <v/>
      </c>
      <c r="DI606" s="359">
        <f>DI613</f>
        <v/>
      </c>
      <c r="DJ606" s="359">
        <f>DJ613</f>
        <v/>
      </c>
      <c r="DK606" s="359">
        <f>DK613</f>
        <v/>
      </c>
      <c r="DL606" s="359">
        <f>DL613</f>
        <v/>
      </c>
      <c r="DM606" s="359">
        <f>DM613</f>
        <v/>
      </c>
      <c r="DN606" s="359">
        <f>DN613</f>
        <v/>
      </c>
      <c r="DO606" s="359">
        <f>DO613</f>
        <v/>
      </c>
      <c r="DP606" s="359">
        <f>DP613</f>
        <v/>
      </c>
      <c r="DQ606" s="359">
        <f>DQ613</f>
        <v/>
      </c>
      <c r="DR606" s="359">
        <f>DR613</f>
        <v/>
      </c>
      <c r="DS606" s="359">
        <f>DS613</f>
        <v/>
      </c>
      <c r="DT606" s="359">
        <f>DT613</f>
        <v/>
      </c>
      <c r="DU606" s="359">
        <f>DU613</f>
        <v/>
      </c>
      <c r="DV606" s="359">
        <f>DV613</f>
        <v/>
      </c>
      <c r="DW606" s="359">
        <f>DW613</f>
        <v/>
      </c>
      <c r="DX606" s="359">
        <f>DX613</f>
        <v/>
      </c>
      <c r="DY606" s="359">
        <f>DY613</f>
        <v/>
      </c>
      <c r="DZ606" s="359">
        <f>DZ613</f>
        <v/>
      </c>
      <c r="EA606" s="359">
        <f>EA613</f>
        <v/>
      </c>
      <c r="EB606" s="359">
        <f>EB613</f>
        <v/>
      </c>
      <c r="EC606" s="359">
        <f>EC613</f>
        <v/>
      </c>
      <c r="ED606" s="359">
        <f>ED613</f>
        <v/>
      </c>
      <c r="EE606" s="359">
        <f>EE613</f>
        <v/>
      </c>
      <c r="EF606" s="359">
        <f>EF613</f>
        <v/>
      </c>
      <c r="EG606" s="359">
        <f>EG613</f>
        <v/>
      </c>
      <c r="EH606" s="359">
        <f>EH613</f>
        <v/>
      </c>
      <c r="EI606" s="359">
        <f>EI613</f>
        <v/>
      </c>
      <c r="EJ606" s="359">
        <f>EJ613</f>
        <v/>
      </c>
      <c r="EK606" s="359">
        <f>EK613</f>
        <v/>
      </c>
      <c r="EL606" s="359">
        <f>EL613</f>
        <v/>
      </c>
      <c r="EM606" s="359">
        <f>EM613</f>
        <v/>
      </c>
      <c r="EN606" s="359">
        <f>EN613</f>
        <v/>
      </c>
      <c r="EO606" s="359">
        <f>EO613</f>
        <v/>
      </c>
      <c r="EP606" s="359">
        <f>EP613</f>
        <v/>
      </c>
      <c r="EQ606" s="359">
        <f>EQ613</f>
        <v/>
      </c>
      <c r="ER606" s="359">
        <f>ER613</f>
        <v/>
      </c>
      <c r="ES606" s="359">
        <f>ES613</f>
        <v/>
      </c>
      <c r="ET606" s="359">
        <f>ET613</f>
        <v/>
      </c>
      <c r="EU606" s="359">
        <f>EU613</f>
        <v/>
      </c>
      <c r="EV606" s="359">
        <f>EV613</f>
        <v/>
      </c>
      <c r="EW606" s="359">
        <f>EW613</f>
        <v/>
      </c>
      <c r="EX606" s="359">
        <f>EX613</f>
        <v/>
      </c>
      <c r="EY606" s="359">
        <f>EY613</f>
        <v/>
      </c>
      <c r="EZ606" s="359">
        <f>EZ613</f>
        <v/>
      </c>
      <c r="FA606" s="359">
        <f>FA613</f>
        <v/>
      </c>
      <c r="FB606" s="359">
        <f>FB613</f>
        <v/>
      </c>
      <c r="FC606" s="359">
        <f>FC613</f>
        <v/>
      </c>
      <c r="FD606" s="359">
        <f>FD613</f>
        <v/>
      </c>
      <c r="FE606" s="359">
        <f>FE613</f>
        <v/>
      </c>
      <c r="FF606" s="359">
        <f>FF613</f>
        <v/>
      </c>
      <c r="FG606" s="359">
        <f>FG613</f>
        <v/>
      </c>
      <c r="FH606" s="359">
        <f>FH613</f>
        <v/>
      </c>
      <c r="FI606" s="359">
        <f>FI613</f>
        <v/>
      </c>
      <c r="FJ606" s="359">
        <f>FJ613</f>
        <v/>
      </c>
      <c r="FK606" s="359">
        <f>FK613</f>
        <v/>
      </c>
      <c r="FL606" s="359">
        <f>FL613</f>
        <v/>
      </c>
      <c r="FM606" s="359">
        <f>FM613</f>
        <v/>
      </c>
      <c r="FN606" s="359">
        <f>FN613</f>
        <v/>
      </c>
      <c r="FO606" s="359">
        <f>FO613</f>
        <v/>
      </c>
      <c r="FP606" s="359">
        <f>FP613</f>
        <v/>
      </c>
      <c r="FQ606" s="359">
        <f>FQ613</f>
        <v/>
      </c>
      <c r="FR606" s="359">
        <f>FR613</f>
        <v/>
      </c>
      <c r="FS606" s="359">
        <f>FS613</f>
        <v/>
      </c>
      <c r="FT606" s="359">
        <f>FT613</f>
        <v/>
      </c>
      <c r="FU606" s="359">
        <f>FU613</f>
        <v/>
      </c>
      <c r="FV606" s="359">
        <f>FV613</f>
        <v/>
      </c>
      <c r="FW606" s="359">
        <f>FW613</f>
        <v/>
      </c>
      <c r="FX606" s="359">
        <f>FX613</f>
        <v/>
      </c>
      <c r="FY606" s="359">
        <f>FY613</f>
        <v/>
      </c>
      <c r="FZ606" s="359">
        <f>FZ613</f>
        <v/>
      </c>
      <c r="GA606" s="359">
        <f>GA613</f>
        <v/>
      </c>
      <c r="GB606" s="359">
        <f>GB613</f>
        <v/>
      </c>
      <c r="GC606" s="359">
        <f>GC613</f>
        <v/>
      </c>
      <c r="GD606" s="359">
        <f>GD613</f>
        <v/>
      </c>
      <c r="GE606" s="359">
        <f>GE613</f>
        <v/>
      </c>
      <c r="GF606" s="359">
        <f>GF613</f>
        <v/>
      </c>
      <c r="GG606" s="359">
        <f>GG613</f>
        <v/>
      </c>
      <c r="GH606" s="359">
        <f>GH613</f>
        <v/>
      </c>
      <c r="GI606" s="359">
        <f>GI613</f>
        <v/>
      </c>
      <c r="GJ606" s="359">
        <f>GJ613</f>
        <v/>
      </c>
      <c r="GK606" s="359">
        <f>GK613</f>
        <v/>
      </c>
      <c r="GL606" s="359">
        <f>GL613</f>
        <v/>
      </c>
      <c r="GM606" s="359">
        <f>GM613</f>
        <v/>
      </c>
      <c r="GN606" s="359">
        <f>GN613</f>
        <v/>
      </c>
      <c r="GO606" s="359">
        <f>GO613</f>
        <v/>
      </c>
      <c r="GP606" s="359">
        <f>GP613</f>
        <v/>
      </c>
      <c r="GQ606" s="359">
        <f>GQ613</f>
        <v/>
      </c>
      <c r="GR606" s="359">
        <f>GR613</f>
        <v/>
      </c>
      <c r="GS606" s="359">
        <f>GS613</f>
        <v/>
      </c>
      <c r="GT606" s="359">
        <f>GT613</f>
        <v/>
      </c>
      <c r="GU606" s="359">
        <f>GU613</f>
        <v/>
      </c>
      <c r="GV606" s="359">
        <f>GV613</f>
        <v/>
      </c>
      <c r="GW606" s="359">
        <f>GW613</f>
        <v/>
      </c>
      <c r="GX606" s="359">
        <f>GX613</f>
        <v/>
      </c>
    </row>
    <row r="608">
      <c r="A608" s="0" t="n">
        <v>17</v>
      </c>
      <c r="B608" s="0" t="n">
        <v>0</v>
      </c>
      <c r="C608" s="0">
        <f>ROW(SmtRes!A207)</f>
        <v/>
      </c>
      <c r="D608" s="0">
        <f>ROW(EtalonRes!A203)</f>
        <v/>
      </c>
      <c r="E608" s="0" t="inlineStr">
        <is>
          <t>1</t>
        </is>
      </c>
      <c r="F608" s="0" t="inlineStr">
        <is>
          <t>65-5-1</t>
        </is>
      </c>
      <c r="G608" s="0" t="inlineStr">
        <is>
          <t>Смена вентилей и клапанов обратных муфтовых диаметром до 20 мм</t>
        </is>
      </c>
      <c r="H608" s="0" t="inlineStr">
        <is>
          <t>100 шт.</t>
        </is>
      </c>
      <c r="I608" s="0">
        <f>ROUND(ROUND(1/100,4),7)</f>
        <v/>
      </c>
      <c r="J608" s="0" t="n">
        <v>0</v>
      </c>
      <c r="K608" s="0">
        <f>ROUND(ROUND(1/100,4),7)</f>
        <v/>
      </c>
      <c r="O608" s="0">
        <f>ROUND(CP608,0)</f>
        <v/>
      </c>
      <c r="P608" s="0">
        <f>ROUND(CQ608*I608,0)</f>
        <v/>
      </c>
      <c r="Q608" s="0">
        <f>(ROUND((ROUND(((ET608)*I608),0)*BB608),0)+ROUND((ROUND(((AE608-(EU608))*I608),0)*BS608),0))</f>
        <v/>
      </c>
      <c r="R608" s="0">
        <f>(ROUND((ROUND(((EU608)*I608),0)*BS608),0)+ROUND((ROUND(((AE608-(EU608))*I608),0)*BS608),0))</f>
        <v/>
      </c>
      <c r="S608" s="0">
        <f>ROUND(CT608*I608,0)</f>
        <v/>
      </c>
      <c r="T608" s="0">
        <f>ROUND(CU608*I608,0)</f>
        <v/>
      </c>
      <c r="U608" s="0">
        <f>ROUND(CV608*I608,7)</f>
        <v/>
      </c>
      <c r="V608" s="0">
        <f>ROUND(CW608*I608,7)</f>
        <v/>
      </c>
      <c r="W608" s="0">
        <f>ROUND(CX608*I608,0)</f>
        <v/>
      </c>
      <c r="X608" s="0">
        <f>ROUND(CY608,0)</f>
        <v/>
      </c>
      <c r="Y608" s="0">
        <f>ROUND(CZ608,0)</f>
        <v/>
      </c>
      <c r="AA608" s="0" t="n">
        <v>78845955</v>
      </c>
      <c r="AB608" s="0">
        <f>ROUND((AC608+AD608+AF608),2)</f>
        <v/>
      </c>
      <c r="AC608" s="0">
        <f>ROUND((ES608),2)</f>
        <v/>
      </c>
      <c r="AD608" s="0">
        <f>ROUND((((ET608)-(EU608))+AE608),2)</f>
        <v/>
      </c>
      <c r="AE608" s="0">
        <f>ROUND((EU608),2)</f>
        <v/>
      </c>
      <c r="AF608" s="0">
        <f>ROUND((EV608),2)</f>
        <v/>
      </c>
      <c r="AG608" s="0">
        <f>ROUND((AP608),2)</f>
        <v/>
      </c>
      <c r="AH608" s="0">
        <f>(EW608)</f>
        <v/>
      </c>
      <c r="AI608" s="0">
        <f>(EX608)</f>
        <v/>
      </c>
      <c r="AJ608" s="0">
        <f>(AS608)</f>
        <v/>
      </c>
      <c r="AK608" s="0" t="n">
        <v>2979.16</v>
      </c>
      <c r="AL608" s="0" t="n">
        <v>2240.13</v>
      </c>
      <c r="AM608" s="0" t="n">
        <v>4.36</v>
      </c>
      <c r="AN608" s="0" t="n">
        <v>0</v>
      </c>
      <c r="AO608" s="0" t="n">
        <v>734.67</v>
      </c>
      <c r="AP608" s="0" t="n">
        <v>0</v>
      </c>
      <c r="AQ608" s="0" t="n">
        <v>81</v>
      </c>
      <c r="AR608" s="0" t="n">
        <v>0</v>
      </c>
      <c r="AS608" s="0" t="n">
        <v>0</v>
      </c>
      <c r="AT608" s="0" t="n">
        <v>103</v>
      </c>
      <c r="AU608" s="0" t="n">
        <v>52</v>
      </c>
      <c r="AV608" s="0" t="n">
        <v>1</v>
      </c>
      <c r="AW608" s="0" t="n">
        <v>1</v>
      </c>
      <c r="AZ608" s="0" t="n">
        <v>1</v>
      </c>
      <c r="BA608" s="0" t="n">
        <v>52.25</v>
      </c>
      <c r="BB608" s="0" t="n">
        <v>24.98</v>
      </c>
      <c r="BC608" s="0" t="n">
        <v>10.16</v>
      </c>
      <c r="BD608" s="0" t="inlineStr"/>
      <c r="BE608" s="0" t="inlineStr"/>
      <c r="BF608" s="0" t="inlineStr"/>
      <c r="BG608" s="0" t="inlineStr"/>
      <c r="BH608" s="0" t="n">
        <v>0</v>
      </c>
      <c r="BI608" s="0" t="n">
        <v>1</v>
      </c>
      <c r="BJ608" s="0" t="inlineStr">
        <is>
          <t>ТЕРр Московской обл., 65-5-1, приказ Минстроя России №675/пр от 28.02.2017 № 263/пр</t>
        </is>
      </c>
      <c r="BM608" s="0" t="n">
        <v>65007</v>
      </c>
      <c r="BN608" s="0" t="n">
        <v>0</v>
      </c>
      <c r="BO608" s="0" t="inlineStr">
        <is>
          <t>65-5-1</t>
        </is>
      </c>
      <c r="BP608" s="0" t="n">
        <v>1</v>
      </c>
      <c r="BQ608" s="0" t="n">
        <v>6</v>
      </c>
      <c r="BR608" s="0" t="n">
        <v>0</v>
      </c>
      <c r="BS608" s="0" t="n">
        <v>52.25</v>
      </c>
      <c r="BT608" s="0" t="n">
        <v>1</v>
      </c>
      <c r="BU608" s="0" t="n">
        <v>1</v>
      </c>
      <c r="BV608" s="0" t="n">
        <v>1</v>
      </c>
      <c r="BW608" s="0" t="n">
        <v>1</v>
      </c>
      <c r="BX608" s="0" t="n">
        <v>1</v>
      </c>
      <c r="BY608" s="0" t="inlineStr"/>
      <c r="BZ608" s="0" t="n">
        <v>103</v>
      </c>
      <c r="CA608" s="0" t="n">
        <v>52</v>
      </c>
      <c r="CB608" s="0" t="inlineStr"/>
      <c r="CE608" s="0" t="n">
        <v>12</v>
      </c>
      <c r="CF608" s="0" t="n">
        <v>0</v>
      </c>
      <c r="CG608" s="0" t="n">
        <v>0</v>
      </c>
      <c r="CM608" s="0" t="n">
        <v>0</v>
      </c>
      <c r="CN608" s="0" t="inlineStr"/>
      <c r="CO608" s="0" t="n">
        <v>0</v>
      </c>
      <c r="CP608" s="0">
        <f>(P608+Q608+S608)</f>
        <v/>
      </c>
      <c r="CQ608" s="0">
        <f>AC608*BC608</f>
        <v/>
      </c>
      <c r="CR608" s="0">
        <f>(ROUND((ROUND(((ET608)*1),0)*BB608),0)+ROUND((ROUND(((AE608-(EU608))*1),0)*BS608),0))</f>
        <v/>
      </c>
      <c r="CS608" s="0">
        <f>(ROUND((ROUND(((EU608)*1),0)*BS608),0)+ROUND((ROUND(((AE608-(EU608))*1),0)*BS608),0))</f>
        <v/>
      </c>
      <c r="CT608" s="0">
        <f>AF608*BA608</f>
        <v/>
      </c>
      <c r="CU608" s="0">
        <f>AG608</f>
        <v/>
      </c>
      <c r="CV608" s="0">
        <f>AH608</f>
        <v/>
      </c>
      <c r="CW608" s="0">
        <f>AI608</f>
        <v/>
      </c>
      <c r="CX608" s="0">
        <f>AJ608</f>
        <v/>
      </c>
      <c r="CY608" s="0">
        <f>(((S608+R608)*AT608)/100)</f>
        <v/>
      </c>
      <c r="CZ608" s="0">
        <f>(((S608+R608)*AU608)/100)</f>
        <v/>
      </c>
      <c r="DC608" s="0" t="inlineStr"/>
      <c r="DD608" s="0" t="inlineStr"/>
      <c r="DE608" s="0" t="inlineStr"/>
      <c r="DF608" s="0" t="inlineStr"/>
      <c r="DG608" s="0" t="inlineStr"/>
      <c r="DH608" s="0" t="inlineStr"/>
      <c r="DI608" s="0" t="inlineStr"/>
      <c r="DJ608" s="0" t="inlineStr"/>
      <c r="DK608" s="0" t="inlineStr"/>
      <c r="DL608" s="0" t="inlineStr"/>
      <c r="DM608" s="0" t="inlineStr"/>
      <c r="DN608" s="0" t="n">
        <v>0</v>
      </c>
      <c r="DO608" s="0" t="n">
        <v>0</v>
      </c>
      <c r="DP608" s="0" t="n">
        <v>1</v>
      </c>
      <c r="DQ608" s="0" t="n">
        <v>1</v>
      </c>
      <c r="DU608" s="0" t="n">
        <v>1010</v>
      </c>
      <c r="DV608" s="0" t="inlineStr">
        <is>
          <t>100 шт.</t>
        </is>
      </c>
      <c r="DW608" s="0" t="inlineStr">
        <is>
          <t>100 шт.</t>
        </is>
      </c>
      <c r="DX608" s="0" t="n">
        <v>100</v>
      </c>
      <c r="DZ608" s="0" t="inlineStr"/>
      <c r="EA608" s="0" t="inlineStr"/>
      <c r="EB608" s="0" t="inlineStr"/>
      <c r="EC608" s="0" t="inlineStr"/>
      <c r="EE608" s="0" t="n">
        <v>78726000</v>
      </c>
      <c r="EF608" s="0" t="n">
        <v>6</v>
      </c>
      <c r="EG608" s="0" t="inlineStr">
        <is>
          <t>Ремонтно-строительные работы</t>
        </is>
      </c>
      <c r="EH608" s="0" t="n">
        <v>99</v>
      </c>
      <c r="EI608" s="0" t="inlineStr">
        <is>
          <t>Внутренние санитарно-технические работы</t>
        </is>
      </c>
      <c r="EJ608" s="0" t="n">
        <v>1</v>
      </c>
      <c r="EK608" s="0" t="n">
        <v>65007</v>
      </c>
      <c r="EL608" s="0" t="inlineStr">
        <is>
          <t>Внутренние санитарнотехнические работы: смена труб, санприборов, запорной арматуры и другое</t>
        </is>
      </c>
      <c r="EM608" s="0" t="inlineStr">
        <is>
          <t>рФЕР-65</t>
        </is>
      </c>
      <c r="EO608" s="0" t="inlineStr"/>
      <c r="EQ608" s="0" t="n">
        <v>0</v>
      </c>
      <c r="ER608" s="0" t="n">
        <v>2979.16</v>
      </c>
      <c r="ES608" s="0" t="n">
        <v>2240.13</v>
      </c>
      <c r="ET608" s="0" t="n">
        <v>4.36</v>
      </c>
      <c r="EU608" s="0" t="n">
        <v>0</v>
      </c>
      <c r="EV608" s="0" t="n">
        <v>734.67</v>
      </c>
      <c r="EW608" s="0" t="n">
        <v>81</v>
      </c>
      <c r="EX608" s="0" t="n">
        <v>0</v>
      </c>
      <c r="EY608" s="0" t="n">
        <v>0</v>
      </c>
      <c r="FQ608" s="0" t="n">
        <v>0</v>
      </c>
      <c r="FR608" s="0" t="n">
        <v>0</v>
      </c>
      <c r="FS608" s="0" t="n">
        <v>0</v>
      </c>
      <c r="FX608" s="0" t="n">
        <v>103</v>
      </c>
      <c r="FY608" s="0" t="n">
        <v>52</v>
      </c>
      <c r="GA608" s="0" t="inlineStr"/>
      <c r="GD608" s="0" t="n">
        <v>1</v>
      </c>
      <c r="GF608" s="0" t="n">
        <v>152852496</v>
      </c>
      <c r="GG608" s="0" t="n">
        <v>2</v>
      </c>
      <c r="GH608" s="0" t="n">
        <v>1</v>
      </c>
      <c r="GI608" s="0" t="n">
        <v>2</v>
      </c>
      <c r="GJ608" s="0" t="n">
        <v>0</v>
      </c>
      <c r="GK608" s="0" t="n">
        <v>0</v>
      </c>
      <c r="GL608" s="0">
        <f>ROUND(IF(AND(BH608=3,BI608=3,FS608&lt;&gt;0),P608,0),0)</f>
        <v/>
      </c>
      <c r="GM608" s="0">
        <f>ROUND(O608+X608+Y608,0)+GX608</f>
        <v/>
      </c>
      <c r="GN608" s="0">
        <f>IF(OR(BI608=0,BI608=1),GM608-GX608,0)</f>
        <v/>
      </c>
      <c r="GO608" s="0">
        <f>IF(BI608=2,GM608-GX608,0)</f>
        <v/>
      </c>
      <c r="GP608" s="0">
        <f>IF(BI608=4,GM608-GX608,0)</f>
        <v/>
      </c>
      <c r="GR608" s="0" t="n">
        <v>0</v>
      </c>
      <c r="GS608" s="0" t="n">
        <v>3</v>
      </c>
      <c r="GT608" s="0" t="n">
        <v>0</v>
      </c>
      <c r="GU608" s="0" t="inlineStr"/>
      <c r="GV608" s="0">
        <f>ROUND((GT608),2)</f>
        <v/>
      </c>
      <c r="GW608" s="0" t="n">
        <v>1</v>
      </c>
      <c r="GX608" s="0">
        <f>ROUND(HC608*I608,0)</f>
        <v/>
      </c>
      <c r="HA608" s="0" t="n">
        <v>0</v>
      </c>
      <c r="HB608" s="0" t="n">
        <v>0</v>
      </c>
      <c r="HC608" s="0">
        <f>GV608*GW608</f>
        <v/>
      </c>
      <c r="HE608" s="0" t="inlineStr"/>
      <c r="HF608" s="0" t="inlineStr"/>
      <c r="HM608" s="0" t="inlineStr"/>
      <c r="HN608" s="0" t="inlineStr">
        <is>
          <t>Пр/812-099.2-1</t>
        </is>
      </c>
      <c r="HO608" s="0" t="inlineStr">
        <is>
          <t>Пр/774-099.2</t>
        </is>
      </c>
      <c r="HP608" s="0" t="inlineStr">
        <is>
          <t>Внутренние санитарнотехнические работы: смена труб, санприборов, запорной арматуры и другое</t>
        </is>
      </c>
      <c r="HQ608" s="0" t="inlineStr">
        <is>
          <t>Внутренние санитарнотехнические работы: смена труб, санприборов, запорной арматуры и другое</t>
        </is>
      </c>
      <c r="HS608" s="0" t="n">
        <v>0</v>
      </c>
      <c r="IK608" s="0" t="n">
        <v>0</v>
      </c>
    </row>
    <row r="609">
      <c r="A609" s="0" t="n">
        <v>18</v>
      </c>
      <c r="B609" s="0" t="n">
        <v>0</v>
      </c>
      <c r="C609" s="0" t="n">
        <v>207</v>
      </c>
      <c r="E609" s="0" t="inlineStr">
        <is>
          <t>1,1</t>
        </is>
      </c>
      <c r="F609" s="0" t="inlineStr">
        <is>
          <t>509-9899</t>
        </is>
      </c>
      <c r="G609" s="0" t="inlineStr">
        <is>
          <t>Строительный мусор и масса возвратных материалов</t>
        </is>
      </c>
      <c r="H609" s="0" t="inlineStr">
        <is>
          <t>т</t>
        </is>
      </c>
      <c r="I609" s="0">
        <f>I608*J609</f>
        <v/>
      </c>
      <c r="J609" s="0" t="n">
        <v>0.04</v>
      </c>
      <c r="K609" s="0" t="n">
        <v>0.04</v>
      </c>
      <c r="O609" s="0">
        <f>ROUND(CP609,0)</f>
        <v/>
      </c>
      <c r="P609" s="0">
        <f>ROUND(CQ609*I609,0)</f>
        <v/>
      </c>
      <c r="Q609" s="0">
        <f>(ROUND((ROUND(((ET609)*I609),0)*BB609),0)+ROUND((ROUND(((AE609-(EU609))*I609),0)*BS609),0))</f>
        <v/>
      </c>
      <c r="R609" s="0">
        <f>(ROUND((ROUND(((EU609)*I609),0)*BS609),0)+ROUND((ROUND(((AE609-(EU609))*I609),0)*BS609),0))</f>
        <v/>
      </c>
      <c r="S609" s="0">
        <f>ROUND(CT609*I609,0)</f>
        <v/>
      </c>
      <c r="T609" s="0">
        <f>ROUND(CU609*I609,0)</f>
        <v/>
      </c>
      <c r="U609" s="0">
        <f>ROUND(CV609*I609,7)</f>
        <v/>
      </c>
      <c r="V609" s="0">
        <f>ROUND(CW609*I609,7)</f>
        <v/>
      </c>
      <c r="W609" s="0">
        <f>ROUND(CX609*I609,0)</f>
        <v/>
      </c>
      <c r="X609" s="0">
        <f>ROUND(CY609,0)</f>
        <v/>
      </c>
      <c r="Y609" s="0">
        <f>ROUND(CZ609,0)</f>
        <v/>
      </c>
      <c r="AA609" s="0" t="n">
        <v>78845955</v>
      </c>
      <c r="AB609" s="0">
        <f>ROUND((AC609+AD609+AF609),2)</f>
        <v/>
      </c>
      <c r="AC609" s="0">
        <f>ROUND((ES609),2)</f>
        <v/>
      </c>
      <c r="AD609" s="0">
        <f>ROUND((((ET609)-(EU609))+AE609),2)</f>
        <v/>
      </c>
      <c r="AE609" s="0">
        <f>ROUND((EU609),2)</f>
        <v/>
      </c>
      <c r="AF609" s="0">
        <f>ROUND((EV609),2)</f>
        <v/>
      </c>
      <c r="AG609" s="0">
        <f>ROUND((AP609),2)</f>
        <v/>
      </c>
      <c r="AH609" s="0">
        <f>(EW609)</f>
        <v/>
      </c>
      <c r="AI609" s="0">
        <f>(EX609)</f>
        <v/>
      </c>
      <c r="AJ609" s="0">
        <f>(AS609)</f>
        <v/>
      </c>
      <c r="AK609" s="0" t="n">
        <v>0</v>
      </c>
      <c r="AL609" s="0" t="n">
        <v>0</v>
      </c>
      <c r="AM609" s="0" t="n">
        <v>0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0</v>
      </c>
      <c r="AS609" s="0" t="n">
        <v>0</v>
      </c>
      <c r="AT609" s="0" t="n">
        <v>103</v>
      </c>
      <c r="AU609" s="0" t="n">
        <v>52</v>
      </c>
      <c r="AV609" s="0" t="n">
        <v>1</v>
      </c>
      <c r="AW609" s="0" t="n">
        <v>1</v>
      </c>
      <c r="AZ609" s="0" t="n">
        <v>1</v>
      </c>
      <c r="BA609" s="0" t="n">
        <v>1</v>
      </c>
      <c r="BB609" s="0" t="n">
        <v>1</v>
      </c>
      <c r="BC609" s="0" t="n">
        <v>1</v>
      </c>
      <c r="BD609" s="0" t="inlineStr"/>
      <c r="BE609" s="0" t="inlineStr"/>
      <c r="BF609" s="0" t="inlineStr"/>
      <c r="BG609" s="0" t="inlineStr"/>
      <c r="BH609" s="0" t="n">
        <v>3</v>
      </c>
      <c r="BI609" s="0" t="n">
        <v>1</v>
      </c>
      <c r="BJ609" s="0" t="inlineStr">
        <is>
          <t>ТССЦ Московской обл., 509-9899, приказ Минстроя России №675/пр от 28.02.2017 № 258/пр</t>
        </is>
      </c>
      <c r="BM609" s="0" t="n">
        <v>65007</v>
      </c>
      <c r="BN609" s="0" t="n">
        <v>0</v>
      </c>
      <c r="BO609" s="0" t="inlineStr"/>
      <c r="BP609" s="0" t="n">
        <v>0</v>
      </c>
      <c r="BQ609" s="0" t="n">
        <v>6</v>
      </c>
      <c r="BR609" s="0" t="n">
        <v>0</v>
      </c>
      <c r="BS609" s="0" t="n">
        <v>1</v>
      </c>
      <c r="BT609" s="0" t="n">
        <v>1</v>
      </c>
      <c r="BU609" s="0" t="n">
        <v>1</v>
      </c>
      <c r="BV609" s="0" t="n">
        <v>1</v>
      </c>
      <c r="BW609" s="0" t="n">
        <v>1</v>
      </c>
      <c r="BX609" s="0" t="n">
        <v>1</v>
      </c>
      <c r="BY609" s="0" t="inlineStr"/>
      <c r="BZ609" s="0" t="n">
        <v>103</v>
      </c>
      <c r="CA609" s="0" t="n">
        <v>52</v>
      </c>
      <c r="CB609" s="0" t="inlineStr"/>
      <c r="CE609" s="0" t="n">
        <v>12</v>
      </c>
      <c r="CF609" s="0" t="n">
        <v>0</v>
      </c>
      <c r="CG609" s="0" t="n">
        <v>0</v>
      </c>
      <c r="CM609" s="0" t="n">
        <v>0</v>
      </c>
      <c r="CN609" s="0" t="inlineStr"/>
      <c r="CO609" s="0" t="n">
        <v>0</v>
      </c>
      <c r="CP609" s="0">
        <f>(P609+Q609+S609)</f>
        <v/>
      </c>
      <c r="CQ609" s="0">
        <f>AC609*BC609</f>
        <v/>
      </c>
      <c r="CR609" s="0">
        <f>(ROUND((ROUND(((ET609)*1),0)*BB609),0)+ROUND((ROUND(((AE609-(EU609))*1),0)*BS609),0))</f>
        <v/>
      </c>
      <c r="CS609" s="0">
        <f>(ROUND((ROUND(((EU609)*1),0)*BS609),0)+ROUND((ROUND(((AE609-(EU609))*1),0)*BS609),0))</f>
        <v/>
      </c>
      <c r="CT609" s="0">
        <f>AF609*BA609</f>
        <v/>
      </c>
      <c r="CU609" s="0">
        <f>AG609</f>
        <v/>
      </c>
      <c r="CV609" s="0">
        <f>AH609</f>
        <v/>
      </c>
      <c r="CW609" s="0">
        <f>AI609</f>
        <v/>
      </c>
      <c r="CX609" s="0">
        <f>AJ609</f>
        <v/>
      </c>
      <c r="CY609" s="0">
        <f>(((S609+R609)*AT609)/100)</f>
        <v/>
      </c>
      <c r="CZ609" s="0">
        <f>(((S609+R609)*AU609)/100)</f>
        <v/>
      </c>
      <c r="DC609" s="0" t="inlineStr"/>
      <c r="DD609" s="0" t="inlineStr"/>
      <c r="DE609" s="0" t="inlineStr"/>
      <c r="DF609" s="0" t="inlineStr"/>
      <c r="DG609" s="0" t="inlineStr"/>
      <c r="DH609" s="0" t="inlineStr"/>
      <c r="DI609" s="0" t="inlineStr"/>
      <c r="DJ609" s="0" t="inlineStr"/>
      <c r="DK609" s="0" t="inlineStr"/>
      <c r="DL609" s="0" t="inlineStr"/>
      <c r="DM609" s="0" t="inlineStr"/>
      <c r="DN609" s="0" t="n">
        <v>0</v>
      </c>
      <c r="DO609" s="0" t="n">
        <v>0</v>
      </c>
      <c r="DP609" s="0" t="n">
        <v>1</v>
      </c>
      <c r="DQ609" s="0" t="n">
        <v>1</v>
      </c>
      <c r="DU609" s="0" t="n">
        <v>1009</v>
      </c>
      <c r="DV609" s="0" t="inlineStr">
        <is>
          <t>т</t>
        </is>
      </c>
      <c r="DW609" s="0" t="inlineStr">
        <is>
          <t>т</t>
        </is>
      </c>
      <c r="DX609" s="0" t="n">
        <v>1000</v>
      </c>
      <c r="DZ609" s="0" t="inlineStr"/>
      <c r="EA609" s="0" t="inlineStr"/>
      <c r="EB609" s="0" t="inlineStr"/>
      <c r="EC609" s="0" t="inlineStr"/>
      <c r="EE609" s="0" t="n">
        <v>78726000</v>
      </c>
      <c r="EF609" s="0" t="n">
        <v>6</v>
      </c>
      <c r="EG609" s="0" t="inlineStr">
        <is>
          <t>Ремонтно-строительные работы</t>
        </is>
      </c>
      <c r="EH609" s="0" t="n">
        <v>99</v>
      </c>
      <c r="EI609" s="0" t="inlineStr">
        <is>
          <t>Внутренние санитарно-технические работы</t>
        </is>
      </c>
      <c r="EJ609" s="0" t="n">
        <v>1</v>
      </c>
      <c r="EK609" s="0" t="n">
        <v>65007</v>
      </c>
      <c r="EL609" s="0" t="inlineStr">
        <is>
          <t>Внутренние санитарнотехнические работы: смена труб, санприборов, запорной арматуры и другое</t>
        </is>
      </c>
      <c r="EM609" s="0" t="inlineStr">
        <is>
          <t>рФЕР-65</t>
        </is>
      </c>
      <c r="EO609" s="0" t="inlineStr"/>
      <c r="EQ609" s="0" t="n">
        <v>0</v>
      </c>
      <c r="ER609" s="0" t="n">
        <v>0</v>
      </c>
      <c r="ES609" s="0" t="n">
        <v>0</v>
      </c>
      <c r="ET609" s="0" t="n">
        <v>0</v>
      </c>
      <c r="EU609" s="0" t="n">
        <v>0</v>
      </c>
      <c r="EV609" s="0" t="n">
        <v>0</v>
      </c>
      <c r="EW609" s="0" t="n">
        <v>0</v>
      </c>
      <c r="EX609" s="0" t="n">
        <v>0</v>
      </c>
      <c r="FQ609" s="0" t="n">
        <v>0</v>
      </c>
      <c r="FR609" s="0" t="n">
        <v>0</v>
      </c>
      <c r="FS609" s="0" t="n">
        <v>0</v>
      </c>
      <c r="FX609" s="0" t="n">
        <v>103</v>
      </c>
      <c r="FY609" s="0" t="n">
        <v>52</v>
      </c>
      <c r="GA609" s="0" t="inlineStr"/>
      <c r="GD609" s="0" t="n">
        <v>1</v>
      </c>
      <c r="GF609" s="0" t="n">
        <v>1839160745</v>
      </c>
      <c r="GG609" s="0" t="n">
        <v>2</v>
      </c>
      <c r="GH609" s="0" t="n">
        <v>1</v>
      </c>
      <c r="GI609" s="0" t="n">
        <v>-2</v>
      </c>
      <c r="GJ609" s="0" t="n">
        <v>0</v>
      </c>
      <c r="GK609" s="0" t="n">
        <v>0</v>
      </c>
      <c r="GL609" s="0">
        <f>ROUND(IF(AND(BH609=3,BI609=3,FS609&lt;&gt;0),P609,0),0)</f>
        <v/>
      </c>
      <c r="GM609" s="0">
        <f>ROUND(O609+X609+Y609,0)+GX609</f>
        <v/>
      </c>
      <c r="GN609" s="0">
        <f>IF(OR(BI609=0,BI609=1),GM609-GX609,0)</f>
        <v/>
      </c>
      <c r="GO609" s="0">
        <f>IF(BI609=2,GM609-GX609,0)</f>
        <v/>
      </c>
      <c r="GP609" s="0">
        <f>IF(BI609=4,GM609-GX609,0)</f>
        <v/>
      </c>
      <c r="GR609" s="0" t="n">
        <v>0</v>
      </c>
      <c r="GS609" s="0" t="n">
        <v>3</v>
      </c>
      <c r="GT609" s="0" t="n">
        <v>0</v>
      </c>
      <c r="GU609" s="0" t="inlineStr"/>
      <c r="GV609" s="0">
        <f>ROUND((GT609),2)</f>
        <v/>
      </c>
      <c r="GW609" s="0" t="n">
        <v>1</v>
      </c>
      <c r="GX609" s="0">
        <f>ROUND(HC609*I609,0)</f>
        <v/>
      </c>
      <c r="HA609" s="0" t="n">
        <v>0</v>
      </c>
      <c r="HB609" s="0" t="n">
        <v>0</v>
      </c>
      <c r="HC609" s="0">
        <f>GV609*GW609</f>
        <v/>
      </c>
      <c r="HE609" s="0" t="inlineStr"/>
      <c r="HF609" s="0" t="inlineStr"/>
      <c r="HM609" s="0" t="inlineStr"/>
      <c r="HN609" s="0" t="inlineStr">
        <is>
          <t>Пр/812-099.2-1</t>
        </is>
      </c>
      <c r="HO609" s="0" t="inlineStr">
        <is>
          <t>Пр/774-099.2</t>
        </is>
      </c>
      <c r="HP609" s="0" t="inlineStr">
        <is>
          <t>Внутренние санитарнотехнические работы: смена труб, санприборов, запорной арматуры и другое</t>
        </is>
      </c>
      <c r="HQ609" s="0" t="inlineStr">
        <is>
          <t>Внутренние санитарнотехнические работы: смена труб, санприборов, запорной арматуры и другое</t>
        </is>
      </c>
      <c r="HS609" s="0" t="n">
        <v>0</v>
      </c>
      <c r="IK609" s="0" t="n">
        <v>0</v>
      </c>
    </row>
    <row r="610">
      <c r="A610" s="0" t="n">
        <v>18</v>
      </c>
      <c r="B610" s="0" t="n">
        <v>0</v>
      </c>
      <c r="C610" s="0" t="n">
        <v>206</v>
      </c>
      <c r="E610" s="0" t="inlineStr">
        <is>
          <t>1,2</t>
        </is>
      </c>
      <c r="F610" s="0" t="inlineStr">
        <is>
          <t>302-1342</t>
        </is>
      </c>
      <c r="G610" s="0" t="inlineStr">
        <is>
          <t>Вентили проходные муфтовые 15кч18п для воды давлением 1,6 МПа (16 кгс/см2), диаметром 20 мм</t>
        </is>
      </c>
      <c r="H610" s="0" t="inlineStr">
        <is>
          <t>шт.</t>
        </is>
      </c>
      <c r="I610" s="0">
        <f>I608*J610</f>
        <v/>
      </c>
      <c r="J610" s="0" t="n">
        <v>-100</v>
      </c>
      <c r="K610" s="0" t="n">
        <v>-100</v>
      </c>
      <c r="O610" s="0">
        <f>ROUND(CP610,0)</f>
        <v/>
      </c>
      <c r="P610" s="0">
        <f>ROUND(CQ610*I610,0)</f>
        <v/>
      </c>
      <c r="Q610" s="0">
        <f>(ROUND((ROUND(((ET610)*I610),0)*BB610),0)+ROUND((ROUND(((AE610-(EU610))*I610),0)*BS610),0))</f>
        <v/>
      </c>
      <c r="R610" s="0">
        <f>(ROUND((ROUND(((EU610)*I610),0)*BS610),0)+ROUND((ROUND(((AE610-(EU610))*I610),0)*BS610),0))</f>
        <v/>
      </c>
      <c r="S610" s="0">
        <f>ROUND(CT610*I610,0)</f>
        <v/>
      </c>
      <c r="T610" s="0">
        <f>ROUND(CU610*I610,0)</f>
        <v/>
      </c>
      <c r="U610" s="0">
        <f>ROUND(CV610*I610,7)</f>
        <v/>
      </c>
      <c r="V610" s="0">
        <f>ROUND(CW610*I610,7)</f>
        <v/>
      </c>
      <c r="W610" s="0">
        <f>ROUND(CX610*I610,0)</f>
        <v/>
      </c>
      <c r="X610" s="0">
        <f>ROUND(CY610,0)</f>
        <v/>
      </c>
      <c r="Y610" s="0">
        <f>ROUND(CZ610,0)</f>
        <v/>
      </c>
      <c r="AA610" s="0" t="n">
        <v>78845955</v>
      </c>
      <c r="AB610" s="0">
        <f>ROUND((AC610+AD610+AF610),2)</f>
        <v/>
      </c>
      <c r="AC610" s="0">
        <f>ROUND((ES610),2)</f>
        <v/>
      </c>
      <c r="AD610" s="0">
        <f>ROUND((((ET610)-(EU610))+AE610),2)</f>
        <v/>
      </c>
      <c r="AE610" s="0">
        <f>ROUND((EU610),2)</f>
        <v/>
      </c>
      <c r="AF610" s="0">
        <f>ROUND((EV610),2)</f>
        <v/>
      </c>
      <c r="AG610" s="0">
        <f>ROUND((AP610),2)</f>
        <v/>
      </c>
      <c r="AH610" s="0">
        <f>(EW610)</f>
        <v/>
      </c>
      <c r="AI610" s="0">
        <f>(EX610)</f>
        <v/>
      </c>
      <c r="AJ610" s="0">
        <f>(AS610)</f>
        <v/>
      </c>
      <c r="AK610" s="0" t="n">
        <v>21.81</v>
      </c>
      <c r="AL610" s="0" t="n">
        <v>21.81</v>
      </c>
      <c r="AM610" s="0" t="n">
        <v>0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0</v>
      </c>
      <c r="AS610" s="0" t="n">
        <v>0</v>
      </c>
      <c r="AT610" s="0" t="n">
        <v>103</v>
      </c>
      <c r="AU610" s="0" t="n">
        <v>52</v>
      </c>
      <c r="AV610" s="0" t="n">
        <v>1</v>
      </c>
      <c r="AW610" s="0" t="n">
        <v>1</v>
      </c>
      <c r="AZ610" s="0" t="n">
        <v>1</v>
      </c>
      <c r="BA610" s="0" t="n">
        <v>1</v>
      </c>
      <c r="BB610" s="0" t="n">
        <v>1</v>
      </c>
      <c r="BC610" s="0" t="n">
        <v>10.17</v>
      </c>
      <c r="BD610" s="0" t="inlineStr"/>
      <c r="BE610" s="0" t="inlineStr"/>
      <c r="BF610" s="0" t="inlineStr"/>
      <c r="BG610" s="0" t="inlineStr"/>
      <c r="BH610" s="0" t="n">
        <v>3</v>
      </c>
      <c r="BI610" s="0" t="n">
        <v>1</v>
      </c>
      <c r="BJ610" s="0" t="inlineStr">
        <is>
          <t>ТССЦ Московской обл., 302-1342, приказ Минстроя России №675/пр от 28.02.2017 № 256/пр</t>
        </is>
      </c>
      <c r="BM610" s="0" t="n">
        <v>65007</v>
      </c>
      <c r="BN610" s="0" t="n">
        <v>0</v>
      </c>
      <c r="BO610" s="0" t="inlineStr">
        <is>
          <t>302-1342</t>
        </is>
      </c>
      <c r="BP610" s="0" t="n">
        <v>1</v>
      </c>
      <c r="BQ610" s="0" t="n">
        <v>6</v>
      </c>
      <c r="BR610" s="0" t="n">
        <v>1</v>
      </c>
      <c r="BS610" s="0" t="n">
        <v>1</v>
      </c>
      <c r="BT610" s="0" t="n">
        <v>1</v>
      </c>
      <c r="BU610" s="0" t="n">
        <v>1</v>
      </c>
      <c r="BV610" s="0" t="n">
        <v>1</v>
      </c>
      <c r="BW610" s="0" t="n">
        <v>1</v>
      </c>
      <c r="BX610" s="0" t="n">
        <v>1</v>
      </c>
      <c r="BY610" s="0" t="inlineStr"/>
      <c r="BZ610" s="0" t="n">
        <v>103</v>
      </c>
      <c r="CA610" s="0" t="n">
        <v>52</v>
      </c>
      <c r="CB610" s="0" t="inlineStr"/>
      <c r="CE610" s="0" t="n">
        <v>12</v>
      </c>
      <c r="CF610" s="0" t="n">
        <v>0</v>
      </c>
      <c r="CG610" s="0" t="n">
        <v>0</v>
      </c>
      <c r="CM610" s="0" t="n">
        <v>0</v>
      </c>
      <c r="CN610" s="0" t="inlineStr"/>
      <c r="CO610" s="0" t="n">
        <v>0</v>
      </c>
      <c r="CP610" s="0">
        <f>(P610+Q610+S610)</f>
        <v/>
      </c>
      <c r="CQ610" s="0">
        <f>AC610*BC610</f>
        <v/>
      </c>
      <c r="CR610" s="0">
        <f>(ROUND((ROUND(((ET610)*1),0)*BB610),0)+ROUND((ROUND(((AE610-(EU610))*1),0)*BS610),0))</f>
        <v/>
      </c>
      <c r="CS610" s="0">
        <f>(ROUND((ROUND(((EU610)*1),0)*BS610),0)+ROUND((ROUND(((AE610-(EU610))*1),0)*BS610),0))</f>
        <v/>
      </c>
      <c r="CT610" s="0">
        <f>AF610*BA610</f>
        <v/>
      </c>
      <c r="CU610" s="0">
        <f>AG610</f>
        <v/>
      </c>
      <c r="CV610" s="0">
        <f>AH610</f>
        <v/>
      </c>
      <c r="CW610" s="0">
        <f>AI610</f>
        <v/>
      </c>
      <c r="CX610" s="0">
        <f>AJ610</f>
        <v/>
      </c>
      <c r="CY610" s="0">
        <f>(((S610+R610)*AT610)/100)</f>
        <v/>
      </c>
      <c r="CZ610" s="0">
        <f>(((S610+R610)*AU610)/100)</f>
        <v/>
      </c>
      <c r="DC610" s="0" t="inlineStr"/>
      <c r="DD610" s="0" t="inlineStr"/>
      <c r="DE610" s="0" t="inlineStr"/>
      <c r="DF610" s="0" t="inlineStr"/>
      <c r="DG610" s="0" t="inlineStr"/>
      <c r="DH610" s="0" t="inlineStr"/>
      <c r="DI610" s="0" t="inlineStr"/>
      <c r="DJ610" s="0" t="inlineStr"/>
      <c r="DK610" s="0" t="inlineStr"/>
      <c r="DL610" s="0" t="inlineStr"/>
      <c r="DM610" s="0" t="inlineStr"/>
      <c r="DN610" s="0" t="n">
        <v>0</v>
      </c>
      <c r="DO610" s="0" t="n">
        <v>0</v>
      </c>
      <c r="DP610" s="0" t="n">
        <v>1</v>
      </c>
      <c r="DQ610" s="0" t="n">
        <v>1</v>
      </c>
      <c r="DU610" s="0" t="n">
        <v>1010</v>
      </c>
      <c r="DV610" s="0" t="inlineStr">
        <is>
          <t>шт.</t>
        </is>
      </c>
      <c r="DW610" s="0" t="inlineStr">
        <is>
          <t>шт.</t>
        </is>
      </c>
      <c r="DX610" s="0" t="n">
        <v>1</v>
      </c>
      <c r="DZ610" s="0" t="inlineStr"/>
      <c r="EA610" s="0" t="inlineStr"/>
      <c r="EB610" s="0" t="inlineStr"/>
      <c r="EC610" s="0" t="inlineStr"/>
      <c r="EE610" s="0" t="n">
        <v>78726000</v>
      </c>
      <c r="EF610" s="0" t="n">
        <v>6</v>
      </c>
      <c r="EG610" s="0" t="inlineStr">
        <is>
          <t>Ремонтно-строительные работы</t>
        </is>
      </c>
      <c r="EH610" s="0" t="n">
        <v>99</v>
      </c>
      <c r="EI610" s="0" t="inlineStr">
        <is>
          <t>Внутренние санитарно-технические работы</t>
        </is>
      </c>
      <c r="EJ610" s="0" t="n">
        <v>1</v>
      </c>
      <c r="EK610" s="0" t="n">
        <v>65007</v>
      </c>
      <c r="EL610" s="0" t="inlineStr">
        <is>
          <t>Внутренние санитарнотехнические работы: смена труб, санприборов, запорной арматуры и другое</t>
        </is>
      </c>
      <c r="EM610" s="0" t="inlineStr">
        <is>
          <t>рФЕР-65</t>
        </is>
      </c>
      <c r="EO610" s="0" t="inlineStr"/>
      <c r="EQ610" s="0" t="n">
        <v>0</v>
      </c>
      <c r="ER610" s="0" t="n">
        <v>21.81</v>
      </c>
      <c r="ES610" s="0" t="n">
        <v>21.81</v>
      </c>
      <c r="ET610" s="0" t="n">
        <v>0</v>
      </c>
      <c r="EU610" s="0" t="n">
        <v>0</v>
      </c>
      <c r="EV610" s="0" t="n">
        <v>0</v>
      </c>
      <c r="EW610" s="0" t="n">
        <v>0</v>
      </c>
      <c r="EX610" s="0" t="n">
        <v>0</v>
      </c>
      <c r="FQ610" s="0" t="n">
        <v>0</v>
      </c>
      <c r="FR610" s="0" t="n">
        <v>0</v>
      </c>
      <c r="FS610" s="0" t="n">
        <v>0</v>
      </c>
      <c r="FX610" s="0" t="n">
        <v>103</v>
      </c>
      <c r="FY610" s="0" t="n">
        <v>52</v>
      </c>
      <c r="GA610" s="0" t="inlineStr"/>
      <c r="GD610" s="0" t="n">
        <v>1</v>
      </c>
      <c r="GF610" s="0" t="n">
        <v>-852705161</v>
      </c>
      <c r="GG610" s="0" t="n">
        <v>2</v>
      </c>
      <c r="GH610" s="0" t="n">
        <v>1</v>
      </c>
      <c r="GI610" s="0" t="n">
        <v>2</v>
      </c>
      <c r="GJ610" s="0" t="n">
        <v>0</v>
      </c>
      <c r="GK610" s="0" t="n">
        <v>0</v>
      </c>
      <c r="GL610" s="0">
        <f>ROUND(IF(AND(BH610=3,BI610=3,FS610&lt;&gt;0),P610,0),0)</f>
        <v/>
      </c>
      <c r="GM610" s="0">
        <f>ROUND(O610+X610+Y610,0)+GX610</f>
        <v/>
      </c>
      <c r="GN610" s="0">
        <f>IF(OR(BI610=0,BI610=1),GM610-GX610,0)</f>
        <v/>
      </c>
      <c r="GO610" s="0">
        <f>IF(BI610=2,GM610-GX610,0)</f>
        <v/>
      </c>
      <c r="GP610" s="0">
        <f>IF(BI610=4,GM610-GX610,0)</f>
        <v/>
      </c>
      <c r="GR610" s="0" t="n">
        <v>0</v>
      </c>
      <c r="GS610" s="0" t="n">
        <v>3</v>
      </c>
      <c r="GT610" s="0" t="n">
        <v>0</v>
      </c>
      <c r="GU610" s="0" t="inlineStr"/>
      <c r="GV610" s="0">
        <f>ROUND((GT610),2)</f>
        <v/>
      </c>
      <c r="GW610" s="0" t="n">
        <v>1</v>
      </c>
      <c r="GX610" s="0">
        <f>ROUND(HC610*I610,0)</f>
        <v/>
      </c>
      <c r="HA610" s="0" t="n">
        <v>0</v>
      </c>
      <c r="HB610" s="0" t="n">
        <v>0</v>
      </c>
      <c r="HC610" s="0">
        <f>GV610*GW610</f>
        <v/>
      </c>
      <c r="HE610" s="0" t="inlineStr"/>
      <c r="HF610" s="0" t="inlineStr"/>
      <c r="HM610" s="0" t="inlineStr"/>
      <c r="HN610" s="0" t="inlineStr">
        <is>
          <t>Пр/812-099.2-1</t>
        </is>
      </c>
      <c r="HO610" s="0" t="inlineStr">
        <is>
          <t>Пр/774-099.2</t>
        </is>
      </c>
      <c r="HP610" s="0" t="inlineStr">
        <is>
          <t>Внутренние санитарнотехнические работы: смена труб, санприборов, запорной арматуры и другое</t>
        </is>
      </c>
      <c r="HQ610" s="0" t="inlineStr">
        <is>
          <t>Внутренние санитарнотехнические работы: смена труб, санприборов, запорной арматуры и другое</t>
        </is>
      </c>
      <c r="HS610" s="0" t="n">
        <v>0</v>
      </c>
      <c r="IK610" s="0" t="n">
        <v>0</v>
      </c>
    </row>
    <row r="611">
      <c r="A611" s="0" t="n">
        <v>18</v>
      </c>
      <c r="B611" s="0" t="n">
        <v>0</v>
      </c>
      <c r="C611" s="0" t="n">
        <v>205</v>
      </c>
      <c r="E611" s="0" t="inlineStr">
        <is>
          <t>1,3</t>
        </is>
      </c>
      <c r="F611" s="0" t="inlineStr">
        <is>
          <t>302-0062</t>
        </is>
      </c>
      <c r="G611" s="0" t="inlineStr">
        <is>
          <t>Кран шаровый муфтовый Valtec для воды диаметром 15 мм, тип в/в</t>
        </is>
      </c>
      <c r="H611" s="0" t="inlineStr">
        <is>
          <t>шт.</t>
        </is>
      </c>
      <c r="I611" s="0">
        <f>I608*J611</f>
        <v/>
      </c>
      <c r="J611" s="0" t="n">
        <v>100</v>
      </c>
      <c r="K611" s="0" t="n">
        <v>100</v>
      </c>
      <c r="O611" s="0">
        <f>ROUND(CP611,0)</f>
        <v/>
      </c>
      <c r="P611" s="0">
        <f>ROUND(CQ611*I611,0)</f>
        <v/>
      </c>
      <c r="Q611" s="0">
        <f>(ROUND((ROUND(((ET611)*I611),0)*BB611),0)+ROUND((ROUND(((AE611-(EU611))*I611),0)*BS611),0))</f>
        <v/>
      </c>
      <c r="R611" s="0">
        <f>(ROUND((ROUND(((EU611)*I611),0)*BS611),0)+ROUND((ROUND(((AE611-(EU611))*I611),0)*BS611),0))</f>
        <v/>
      </c>
      <c r="S611" s="0">
        <f>ROUND(CT611*I611,0)</f>
        <v/>
      </c>
      <c r="T611" s="0">
        <f>ROUND(CU611*I611,0)</f>
        <v/>
      </c>
      <c r="U611" s="0">
        <f>ROUND(CV611*I611,7)</f>
        <v/>
      </c>
      <c r="V611" s="0">
        <f>ROUND(CW611*I611,7)</f>
        <v/>
      </c>
      <c r="W611" s="0">
        <f>ROUND(CX611*I611,0)</f>
        <v/>
      </c>
      <c r="X611" s="0">
        <f>ROUND(CY611,0)</f>
        <v/>
      </c>
      <c r="Y611" s="0">
        <f>ROUND(CZ611,0)</f>
        <v/>
      </c>
      <c r="AA611" s="0" t="n">
        <v>78845955</v>
      </c>
      <c r="AB611" s="0">
        <f>ROUND((AC611+AD611+AF611),2)</f>
        <v/>
      </c>
      <c r="AC611" s="0">
        <f>ROUND((ES611),2)</f>
        <v/>
      </c>
      <c r="AD611" s="0">
        <f>ROUND((((ET611)-(EU611))+AE611),2)</f>
        <v/>
      </c>
      <c r="AE611" s="0">
        <f>ROUND((EU611),2)</f>
        <v/>
      </c>
      <c r="AF611" s="0">
        <f>ROUND((EV611),2)</f>
        <v/>
      </c>
      <c r="AG611" s="0">
        <f>ROUND((AP611),2)</f>
        <v/>
      </c>
      <c r="AH611" s="0">
        <f>(EW611)</f>
        <v/>
      </c>
      <c r="AI611" s="0">
        <f>(EX611)</f>
        <v/>
      </c>
      <c r="AJ611" s="0">
        <f>(AS611)</f>
        <v/>
      </c>
      <c r="AK611" s="0" t="n">
        <v>28.53</v>
      </c>
      <c r="AL611" s="0" t="n">
        <v>28.53</v>
      </c>
      <c r="AM611" s="0" t="n">
        <v>0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0</v>
      </c>
      <c r="AS611" s="0" t="n">
        <v>0.01</v>
      </c>
      <c r="AT611" s="0" t="n">
        <v>103</v>
      </c>
      <c r="AU611" s="0" t="n">
        <v>52</v>
      </c>
      <c r="AV611" s="0" t="n">
        <v>1</v>
      </c>
      <c r="AW611" s="0" t="n">
        <v>1</v>
      </c>
      <c r="AZ611" s="0" t="n">
        <v>1</v>
      </c>
      <c r="BA611" s="0" t="n">
        <v>1</v>
      </c>
      <c r="BB611" s="0" t="n">
        <v>1</v>
      </c>
      <c r="BC611" s="0" t="n">
        <v>13.47</v>
      </c>
      <c r="BD611" s="0" t="inlineStr"/>
      <c r="BE611" s="0" t="inlineStr"/>
      <c r="BF611" s="0" t="inlineStr"/>
      <c r="BG611" s="0" t="inlineStr"/>
      <c r="BH611" s="0" t="n">
        <v>3</v>
      </c>
      <c r="BI611" s="0" t="n">
        <v>1</v>
      </c>
      <c r="BJ611" s="0" t="inlineStr">
        <is>
          <t>ТССЦ Московской обл., 302-0062, приказ Минстроя России №675/пр от 28.02.2017 № 256/пр</t>
        </is>
      </c>
      <c r="BM611" s="0" t="n">
        <v>65007</v>
      </c>
      <c r="BN611" s="0" t="n">
        <v>0</v>
      </c>
      <c r="BO611" s="0" t="inlineStr">
        <is>
          <t>302-0062</t>
        </is>
      </c>
      <c r="BP611" s="0" t="n">
        <v>1</v>
      </c>
      <c r="BQ611" s="0" t="n">
        <v>6</v>
      </c>
      <c r="BR611" s="0" t="n">
        <v>0</v>
      </c>
      <c r="BS611" s="0" t="n">
        <v>1</v>
      </c>
      <c r="BT611" s="0" t="n">
        <v>1</v>
      </c>
      <c r="BU611" s="0" t="n">
        <v>1</v>
      </c>
      <c r="BV611" s="0" t="n">
        <v>1</v>
      </c>
      <c r="BW611" s="0" t="n">
        <v>1</v>
      </c>
      <c r="BX611" s="0" t="n">
        <v>1</v>
      </c>
      <c r="BY611" s="0" t="inlineStr"/>
      <c r="BZ611" s="0" t="n">
        <v>103</v>
      </c>
      <c r="CA611" s="0" t="n">
        <v>52</v>
      </c>
      <c r="CB611" s="0" t="inlineStr"/>
      <c r="CE611" s="0" t="n">
        <v>12</v>
      </c>
      <c r="CF611" s="0" t="n">
        <v>0</v>
      </c>
      <c r="CG611" s="0" t="n">
        <v>0</v>
      </c>
      <c r="CM611" s="0" t="n">
        <v>0</v>
      </c>
      <c r="CN611" s="0" t="inlineStr"/>
      <c r="CO611" s="0" t="n">
        <v>0</v>
      </c>
      <c r="CP611" s="0">
        <f>(P611+Q611+S611)</f>
        <v/>
      </c>
      <c r="CQ611" s="0">
        <f>AC611*BC611</f>
        <v/>
      </c>
      <c r="CR611" s="0">
        <f>(ROUND((ROUND(((ET611)*1),0)*BB611),0)+ROUND((ROUND(((AE611-(EU611))*1),0)*BS611),0))</f>
        <v/>
      </c>
      <c r="CS611" s="0">
        <f>(ROUND((ROUND(((EU611)*1),0)*BS611),0)+ROUND((ROUND(((AE611-(EU611))*1),0)*BS611),0))</f>
        <v/>
      </c>
      <c r="CT611" s="0">
        <f>AF611*BA611</f>
        <v/>
      </c>
      <c r="CU611" s="0">
        <f>AG611</f>
        <v/>
      </c>
      <c r="CV611" s="0">
        <f>AH611</f>
        <v/>
      </c>
      <c r="CW611" s="0">
        <f>AI611</f>
        <v/>
      </c>
      <c r="CX611" s="0">
        <f>AJ611</f>
        <v/>
      </c>
      <c r="CY611" s="0">
        <f>(((S611+R611)*AT611)/100)</f>
        <v/>
      </c>
      <c r="CZ611" s="0">
        <f>(((S611+R611)*AU611)/100)</f>
        <v/>
      </c>
      <c r="DC611" s="0" t="inlineStr"/>
      <c r="DD611" s="0" t="inlineStr"/>
      <c r="DE611" s="0" t="inlineStr"/>
      <c r="DF611" s="0" t="inlineStr"/>
      <c r="DG611" s="0" t="inlineStr"/>
      <c r="DH611" s="0" t="inlineStr"/>
      <c r="DI611" s="0" t="inlineStr"/>
      <c r="DJ611" s="0" t="inlineStr"/>
      <c r="DK611" s="0" t="inlineStr"/>
      <c r="DL611" s="0" t="inlineStr"/>
      <c r="DM611" s="0" t="inlineStr"/>
      <c r="DN611" s="0" t="n">
        <v>0</v>
      </c>
      <c r="DO611" s="0" t="n">
        <v>0</v>
      </c>
      <c r="DP611" s="0" t="n">
        <v>1</v>
      </c>
      <c r="DQ611" s="0" t="n">
        <v>1</v>
      </c>
      <c r="DU611" s="0" t="n">
        <v>1010</v>
      </c>
      <c r="DV611" s="0" t="inlineStr">
        <is>
          <t>шт.</t>
        </is>
      </c>
      <c r="DW611" s="0" t="inlineStr">
        <is>
          <t>шт.</t>
        </is>
      </c>
      <c r="DX611" s="0" t="n">
        <v>1</v>
      </c>
      <c r="DZ611" s="0" t="inlineStr"/>
      <c r="EA611" s="0" t="inlineStr"/>
      <c r="EB611" s="0" t="inlineStr"/>
      <c r="EC611" s="0" t="inlineStr"/>
      <c r="EE611" s="0" t="n">
        <v>78726000</v>
      </c>
      <c r="EF611" s="0" t="n">
        <v>6</v>
      </c>
      <c r="EG611" s="0" t="inlineStr">
        <is>
          <t>Ремонтно-строительные работы</t>
        </is>
      </c>
      <c r="EH611" s="0" t="n">
        <v>99</v>
      </c>
      <c r="EI611" s="0" t="inlineStr">
        <is>
          <t>Внутренние санитарно-технические работы</t>
        </is>
      </c>
      <c r="EJ611" s="0" t="n">
        <v>1</v>
      </c>
      <c r="EK611" s="0" t="n">
        <v>65007</v>
      </c>
      <c r="EL611" s="0" t="inlineStr">
        <is>
          <t>Внутренние санитарнотехнические работы: смена труб, санприборов, запорной арматуры и другое</t>
        </is>
      </c>
      <c r="EM611" s="0" t="inlineStr">
        <is>
          <t>рФЕР-65</t>
        </is>
      </c>
      <c r="EO611" s="0" t="inlineStr"/>
      <c r="EQ611" s="0" t="n">
        <v>0</v>
      </c>
      <c r="ER611" s="0" t="n">
        <v>28.53</v>
      </c>
      <c r="ES611" s="0" t="n">
        <v>28.53</v>
      </c>
      <c r="ET611" s="0" t="n">
        <v>0</v>
      </c>
      <c r="EU611" s="0" t="n">
        <v>0</v>
      </c>
      <c r="EV611" s="0" t="n">
        <v>0</v>
      </c>
      <c r="EW611" s="0" t="n">
        <v>0</v>
      </c>
      <c r="EX611" s="0" t="n">
        <v>0</v>
      </c>
      <c r="FQ611" s="0" t="n">
        <v>0</v>
      </c>
      <c r="FR611" s="0" t="n">
        <v>0</v>
      </c>
      <c r="FS611" s="0" t="n">
        <v>0</v>
      </c>
      <c r="FX611" s="0" t="n">
        <v>103</v>
      </c>
      <c r="FY611" s="0" t="n">
        <v>52</v>
      </c>
      <c r="GA611" s="0" t="inlineStr"/>
      <c r="GD611" s="0" t="n">
        <v>1</v>
      </c>
      <c r="GF611" s="0" t="n">
        <v>-1687406522</v>
      </c>
      <c r="GG611" s="0" t="n">
        <v>2</v>
      </c>
      <c r="GH611" s="0" t="n">
        <v>1</v>
      </c>
      <c r="GI611" s="0" t="n">
        <v>2</v>
      </c>
      <c r="GJ611" s="0" t="n">
        <v>0</v>
      </c>
      <c r="GK611" s="0" t="n">
        <v>0</v>
      </c>
      <c r="GL611" s="0">
        <f>ROUND(IF(AND(BH611=3,BI611=3,FS611&lt;&gt;0),P611,0),0)</f>
        <v/>
      </c>
      <c r="GM611" s="0">
        <f>ROUND(O611+X611+Y611,0)+GX611</f>
        <v/>
      </c>
      <c r="GN611" s="0">
        <f>IF(OR(BI611=0,BI611=1),GM611-GX611,0)</f>
        <v/>
      </c>
      <c r="GO611" s="0">
        <f>IF(BI611=2,GM611-GX611,0)</f>
        <v/>
      </c>
      <c r="GP611" s="0">
        <f>IF(BI611=4,GM611-GX611,0)</f>
        <v/>
      </c>
      <c r="GR611" s="0" t="n">
        <v>0</v>
      </c>
      <c r="GS611" s="0" t="n">
        <v>3</v>
      </c>
      <c r="GT611" s="0" t="n">
        <v>0</v>
      </c>
      <c r="GU611" s="0" t="inlineStr"/>
      <c r="GV611" s="0">
        <f>ROUND((GT611),2)</f>
        <v/>
      </c>
      <c r="GW611" s="0" t="n">
        <v>1</v>
      </c>
      <c r="GX611" s="0">
        <f>ROUND(HC611*I611,0)</f>
        <v/>
      </c>
      <c r="HA611" s="0" t="n">
        <v>0</v>
      </c>
      <c r="HB611" s="0" t="n">
        <v>0</v>
      </c>
      <c r="HC611" s="0">
        <f>GV611*GW611</f>
        <v/>
      </c>
      <c r="HE611" s="0" t="inlineStr"/>
      <c r="HF611" s="0" t="inlineStr"/>
      <c r="HM611" s="0" t="inlineStr"/>
      <c r="HN611" s="0" t="inlineStr">
        <is>
          <t>Пр/812-099.2-1</t>
        </is>
      </c>
      <c r="HO611" s="0" t="inlineStr">
        <is>
          <t>Пр/774-099.2</t>
        </is>
      </c>
      <c r="HP611" s="0" t="inlineStr">
        <is>
          <t>Внутренние санитарнотехнические работы: смена труб, санприборов, запорной арматуры и другое</t>
        </is>
      </c>
      <c r="HQ611" s="0" t="inlineStr">
        <is>
          <t>Внутренние санитарнотехнические работы: смена труб, санприборов, запорной арматуры и другое</t>
        </is>
      </c>
      <c r="HS611" s="0" t="n">
        <v>0</v>
      </c>
      <c r="IK611" s="0" t="n">
        <v>0</v>
      </c>
    </row>
    <row r="613">
      <c r="A613" s="358" t="n">
        <v>51</v>
      </c>
      <c r="B613" s="358">
        <f>B604</f>
        <v/>
      </c>
      <c r="C613" s="358">
        <f>A604</f>
        <v/>
      </c>
      <c r="D613" s="358">
        <f>ROW(A604)</f>
        <v/>
      </c>
      <c r="E613" s="358" t="n"/>
      <c r="F613" s="358">
        <f>IF(F604&lt;&gt;"",F604,"")</f>
        <v/>
      </c>
      <c r="G613" s="358">
        <f>IF(G604&lt;&gt;"",G604,"")</f>
        <v/>
      </c>
      <c r="H613" s="358" t="n">
        <v>0</v>
      </c>
      <c r="I613" s="358" t="n"/>
      <c r="J613" s="358" t="n"/>
      <c r="K613" s="358" t="n"/>
      <c r="L613" s="358" t="n"/>
      <c r="M613" s="358" t="n"/>
      <c r="N613" s="358" t="n"/>
      <c r="O613" s="358" t="n">
        <v>0</v>
      </c>
      <c r="P613" s="358" t="n">
        <v>0</v>
      </c>
      <c r="Q613" s="358" t="n">
        <v>0</v>
      </c>
      <c r="R613" s="358" t="n">
        <v>0</v>
      </c>
      <c r="S613" s="358" t="n">
        <v>0</v>
      </c>
      <c r="T613" s="358" t="n">
        <v>0</v>
      </c>
      <c r="U613" s="358" t="n">
        <v>0</v>
      </c>
      <c r="V613" s="358" t="n">
        <v>0</v>
      </c>
      <c r="W613" s="358" t="n">
        <v>0</v>
      </c>
      <c r="X613" s="358" t="n">
        <v>0</v>
      </c>
      <c r="Y613" s="358" t="n">
        <v>0</v>
      </c>
      <c r="Z613" s="358" t="n"/>
      <c r="AA613" s="358" t="n"/>
      <c r="AB613" s="358" t="n"/>
      <c r="AC613" s="358" t="n"/>
      <c r="AD613" s="358" t="n"/>
      <c r="AE613" s="358" t="n"/>
      <c r="AF613" s="358" t="n"/>
      <c r="AG613" s="358" t="n"/>
      <c r="AH613" s="358" t="n"/>
      <c r="AI613" s="358" t="n"/>
      <c r="AJ613" s="358" t="n"/>
      <c r="AK613" s="358" t="n"/>
      <c r="AL613" s="358" t="n"/>
      <c r="AM613" s="358" t="n"/>
      <c r="AN613" s="358" t="n"/>
      <c r="AO613" s="358">
        <f>ROUND(BX613,0)</f>
        <v/>
      </c>
      <c r="AP613" s="358">
        <f>ROUND(BY613,0)</f>
        <v/>
      </c>
      <c r="AQ613" s="358">
        <f>ROUND(BZ613,0)</f>
        <v/>
      </c>
      <c r="AR613" s="358">
        <f>ROUND(CA613,0)</f>
        <v/>
      </c>
      <c r="AS613" s="358">
        <f>ROUND(CB613,0)</f>
        <v/>
      </c>
      <c r="AT613" s="358">
        <f>ROUND(CC613,0)</f>
        <v/>
      </c>
      <c r="AU613" s="358">
        <f>ROUND(CD613,0)</f>
        <v/>
      </c>
      <c r="AV613" s="358">
        <f>ROUND(CE613,0)</f>
        <v/>
      </c>
      <c r="AW613" s="358">
        <f>ROUND(CF613,0)</f>
        <v/>
      </c>
      <c r="AX613" s="358">
        <f>ROUND(CG613,0)</f>
        <v/>
      </c>
      <c r="AY613" s="358">
        <f>ROUND(CH613,0)</f>
        <v/>
      </c>
      <c r="AZ613" s="358">
        <f>ROUND(CI613,0)</f>
        <v/>
      </c>
      <c r="BA613" s="358">
        <f>ROUND(CJ613,0)</f>
        <v/>
      </c>
      <c r="BB613" s="358">
        <f>ROUND(CK613,0)</f>
        <v/>
      </c>
      <c r="BC613" s="358">
        <f>ROUND(CL613,0)</f>
        <v/>
      </c>
      <c r="BD613" s="358">
        <f>ROUND(CM613,0)</f>
        <v/>
      </c>
      <c r="BE613" s="358" t="n"/>
      <c r="BF613" s="358" t="n"/>
      <c r="BG613" s="358" t="n"/>
      <c r="BH613" s="358" t="n"/>
      <c r="BI613" s="358" t="n"/>
      <c r="BJ613" s="358" t="n"/>
      <c r="BK613" s="358" t="n"/>
      <c r="BL613" s="358" t="n"/>
      <c r="BM613" s="358" t="n"/>
      <c r="BN613" s="358" t="n"/>
      <c r="BO613" s="358" t="n"/>
      <c r="BP613" s="358" t="n"/>
      <c r="BQ613" s="358" t="n"/>
      <c r="BR613" s="358" t="n"/>
      <c r="BS613" s="358" t="n"/>
      <c r="BT613" s="358" t="n"/>
      <c r="BU613" s="358" t="n"/>
      <c r="BV613" s="358" t="n"/>
      <c r="BW613" s="358" t="n"/>
      <c r="BX613" s="358" t="n"/>
      <c r="BY613" s="358" t="n"/>
      <c r="BZ613" s="358" t="n"/>
      <c r="CA613" s="358" t="n"/>
      <c r="CB613" s="358" t="n"/>
      <c r="CC613" s="358" t="n"/>
      <c r="CD613" s="358" t="n"/>
      <c r="CE613" s="358" t="n"/>
      <c r="CF613" s="358" t="n"/>
      <c r="CG613" s="358" t="n"/>
      <c r="CH613" s="358" t="n"/>
      <c r="CI613" s="358" t="n"/>
      <c r="CJ613" s="358" t="n"/>
      <c r="CK613" s="358" t="n"/>
      <c r="CL613" s="358" t="n"/>
      <c r="CM613" s="358" t="n"/>
      <c r="CN613" s="358" t="n"/>
      <c r="CO613" s="358" t="n"/>
      <c r="CP613" s="358" t="n"/>
      <c r="CQ613" s="358" t="n"/>
      <c r="CR613" s="358" t="n"/>
      <c r="CS613" s="358" t="n"/>
      <c r="CT613" s="358" t="n"/>
      <c r="CU613" s="358" t="n"/>
      <c r="CV613" s="358" t="n"/>
      <c r="CW613" s="358" t="n"/>
      <c r="CX613" s="358" t="n"/>
      <c r="CY613" s="358" t="n"/>
      <c r="CZ613" s="358" t="n"/>
      <c r="DA613" s="358" t="n"/>
      <c r="DB613" s="358" t="n"/>
      <c r="DC613" s="358" t="n"/>
      <c r="DD613" s="358" t="n"/>
      <c r="DE613" s="358" t="n"/>
      <c r="DF613" s="358" t="n"/>
      <c r="DG613" s="359" t="n"/>
      <c r="DH613" s="359" t="n"/>
      <c r="DI613" s="359" t="n"/>
      <c r="DJ613" s="359" t="n"/>
      <c r="DK613" s="359" t="n"/>
      <c r="DL613" s="359" t="n"/>
      <c r="DM613" s="359" t="n"/>
      <c r="DN613" s="359" t="n"/>
      <c r="DO613" s="359" t="n"/>
      <c r="DP613" s="359" t="n"/>
      <c r="DQ613" s="359" t="n"/>
      <c r="DR613" s="359" t="n"/>
      <c r="DS613" s="359" t="n"/>
      <c r="DT613" s="359" t="n"/>
      <c r="DU613" s="359" t="n"/>
      <c r="DV613" s="359" t="n"/>
      <c r="DW613" s="359" t="n"/>
      <c r="DX613" s="359" t="n"/>
      <c r="DY613" s="359" t="n"/>
      <c r="DZ613" s="359" t="n"/>
      <c r="EA613" s="359" t="n"/>
      <c r="EB613" s="359" t="n"/>
      <c r="EC613" s="359" t="n"/>
      <c r="ED613" s="359" t="n"/>
      <c r="EE613" s="359" t="n"/>
      <c r="EF613" s="359" t="n"/>
      <c r="EG613" s="359" t="n"/>
      <c r="EH613" s="359" t="n"/>
      <c r="EI613" s="359" t="n"/>
      <c r="EJ613" s="359" t="n"/>
      <c r="EK613" s="359" t="n"/>
      <c r="EL613" s="359" t="n"/>
      <c r="EM613" s="359" t="n"/>
      <c r="EN613" s="359" t="n"/>
      <c r="EO613" s="359" t="n"/>
      <c r="EP613" s="359" t="n"/>
      <c r="EQ613" s="359" t="n"/>
      <c r="ER613" s="359" t="n"/>
      <c r="ES613" s="359" t="n"/>
      <c r="ET613" s="359" t="n"/>
      <c r="EU613" s="359" t="n"/>
      <c r="EV613" s="359" t="n"/>
      <c r="EW613" s="359" t="n"/>
      <c r="EX613" s="359" t="n"/>
      <c r="EY613" s="359" t="n"/>
      <c r="EZ613" s="359" t="n"/>
      <c r="FA613" s="359" t="n"/>
      <c r="FB613" s="359" t="n"/>
      <c r="FC613" s="359" t="n"/>
      <c r="FD613" s="359" t="n"/>
      <c r="FE613" s="359" t="n"/>
      <c r="FF613" s="359" t="n"/>
      <c r="FG613" s="359" t="n"/>
      <c r="FH613" s="359" t="n"/>
      <c r="FI613" s="359" t="n"/>
      <c r="FJ613" s="359" t="n"/>
      <c r="FK613" s="359" t="n"/>
      <c r="FL613" s="359" t="n"/>
      <c r="FM613" s="359" t="n"/>
      <c r="FN613" s="359" t="n"/>
      <c r="FO613" s="359" t="n"/>
      <c r="FP613" s="359" t="n"/>
      <c r="FQ613" s="359" t="n"/>
      <c r="FR613" s="359" t="n"/>
      <c r="FS613" s="359" t="n"/>
      <c r="FT613" s="359" t="n"/>
      <c r="FU613" s="359" t="n"/>
      <c r="FV613" s="359" t="n"/>
      <c r="FW613" s="359" t="n"/>
      <c r="FX613" s="359" t="n"/>
      <c r="FY613" s="359" t="n"/>
      <c r="FZ613" s="359" t="n"/>
      <c r="GA613" s="359" t="n"/>
      <c r="GB613" s="359" t="n"/>
      <c r="GC613" s="359" t="n"/>
      <c r="GD613" s="359" t="n"/>
      <c r="GE613" s="359" t="n"/>
      <c r="GF613" s="359" t="n"/>
      <c r="GG613" s="359" t="n"/>
      <c r="GH613" s="359" t="n"/>
      <c r="GI613" s="359" t="n"/>
      <c r="GJ613" s="359" t="n"/>
      <c r="GK613" s="359" t="n"/>
      <c r="GL613" s="359" t="n"/>
      <c r="GM613" s="359" t="n"/>
      <c r="GN613" s="359" t="n"/>
      <c r="GO613" s="359" t="n"/>
      <c r="GP613" s="359" t="n"/>
      <c r="GQ613" s="359" t="n"/>
      <c r="GR613" s="359" t="n"/>
      <c r="GS613" s="359" t="n"/>
      <c r="GT613" s="359" t="n"/>
      <c r="GU613" s="359" t="n"/>
      <c r="GV613" s="359" t="n"/>
      <c r="GW613" s="359" t="n"/>
      <c r="GX613" s="359" t="n">
        <v>0</v>
      </c>
    </row>
    <row r="615">
      <c r="A615" s="360" t="n">
        <v>50</v>
      </c>
      <c r="B615" s="360" t="n">
        <v>0</v>
      </c>
      <c r="C615" s="360" t="n">
        <v>0</v>
      </c>
      <c r="D615" s="360" t="n">
        <v>1</v>
      </c>
      <c r="E615" s="360" t="n">
        <v>201</v>
      </c>
      <c r="F615" s="360">
        <f>ROUND(Source!O613,O615)</f>
        <v/>
      </c>
      <c r="G615" s="360" t="inlineStr">
        <is>
          <t>ПЗ</t>
        </is>
      </c>
      <c r="H615" s="360" t="inlineStr">
        <is>
          <t>Прямые затраты</t>
        </is>
      </c>
      <c r="I615" s="360" t="n"/>
      <c r="J615" s="360" t="n"/>
      <c r="K615" s="360" t="n">
        <v>201</v>
      </c>
      <c r="L615" s="360" t="n">
        <v>1</v>
      </c>
      <c r="M615" s="360" t="n">
        <v>3</v>
      </c>
      <c r="N615" s="360" t="inlineStr"/>
      <c r="O615" s="360" t="n">
        <v>0</v>
      </c>
      <c r="P615" s="360" t="n"/>
      <c r="Q615" s="360" t="n"/>
      <c r="R615" s="360" t="n"/>
      <c r="S615" s="360" t="n"/>
      <c r="T615" s="360" t="n"/>
      <c r="U615" s="360" t="n"/>
      <c r="V615" s="360" t="n"/>
      <c r="W615" s="360" t="n">
        <v>0</v>
      </c>
      <c r="X615" s="360" t="n">
        <v>1</v>
      </c>
      <c r="Y615" s="360" t="n">
        <v>0</v>
      </c>
      <c r="Z615" s="360" t="n"/>
      <c r="AA615" s="360" t="n"/>
      <c r="AB615" s="360" t="n"/>
    </row>
    <row r="616">
      <c r="A616" s="360" t="n">
        <v>50</v>
      </c>
      <c r="B616" s="360" t="n">
        <v>0</v>
      </c>
      <c r="C616" s="360" t="n">
        <v>0</v>
      </c>
      <c r="D616" s="360" t="n">
        <v>1</v>
      </c>
      <c r="E616" s="360" t="n">
        <v>202</v>
      </c>
      <c r="F616" s="360">
        <f>ROUND(Source!P613,O616)</f>
        <v/>
      </c>
      <c r="G616" s="360" t="inlineStr">
        <is>
          <t>СтМатОб</t>
        </is>
      </c>
      <c r="H616" s="360" t="inlineStr">
        <is>
          <t>Стоимость материальных ресурсов (всего)</t>
        </is>
      </c>
      <c r="I616" s="360" t="n"/>
      <c r="J616" s="360" t="n"/>
      <c r="K616" s="360" t="n">
        <v>202</v>
      </c>
      <c r="L616" s="360" t="n">
        <v>2</v>
      </c>
      <c r="M616" s="360" t="n">
        <v>3</v>
      </c>
      <c r="N616" s="360" t="inlineStr"/>
      <c r="O616" s="360" t="n">
        <v>0</v>
      </c>
      <c r="P616" s="360" t="n"/>
      <c r="Q616" s="360" t="n"/>
      <c r="R616" s="360" t="n"/>
      <c r="S616" s="360" t="n"/>
      <c r="T616" s="360" t="n"/>
      <c r="U616" s="360" t="n"/>
      <c r="V616" s="360" t="n"/>
      <c r="W616" s="360" t="n">
        <v>0</v>
      </c>
      <c r="X616" s="360" t="n">
        <v>1</v>
      </c>
      <c r="Y616" s="360" t="n">
        <v>0</v>
      </c>
      <c r="Z616" s="360" t="n"/>
      <c r="AA616" s="360" t="n"/>
      <c r="AB616" s="360" t="n"/>
    </row>
    <row r="617">
      <c r="A617" s="360" t="n">
        <v>50</v>
      </c>
      <c r="B617" s="360" t="n">
        <v>0</v>
      </c>
      <c r="C617" s="360" t="n">
        <v>0</v>
      </c>
      <c r="D617" s="360" t="n">
        <v>1</v>
      </c>
      <c r="E617" s="360" t="n">
        <v>222</v>
      </c>
      <c r="F617" s="360">
        <f>ROUND(Source!AO613,O617)</f>
        <v/>
      </c>
      <c r="G617" s="360" t="inlineStr">
        <is>
          <t>СтМатОбЗак</t>
        </is>
      </c>
      <c r="H617" s="360" t="inlineStr">
        <is>
          <t>Стоимость материалов и оборудования заказчика</t>
        </is>
      </c>
      <c r="I617" s="360" t="n"/>
      <c r="J617" s="360" t="n"/>
      <c r="K617" s="360" t="n">
        <v>222</v>
      </c>
      <c r="L617" s="360" t="n">
        <v>3</v>
      </c>
      <c r="M617" s="360" t="n">
        <v>3</v>
      </c>
      <c r="N617" s="360" t="inlineStr"/>
      <c r="O617" s="360" t="n">
        <v>0</v>
      </c>
      <c r="P617" s="360" t="n"/>
      <c r="Q617" s="360" t="n"/>
      <c r="R617" s="360" t="n"/>
      <c r="S617" s="360" t="n"/>
      <c r="T617" s="360" t="n"/>
      <c r="U617" s="360" t="n"/>
      <c r="V617" s="360" t="n"/>
      <c r="W617" s="360" t="n">
        <v>0</v>
      </c>
      <c r="X617" s="360" t="n">
        <v>1</v>
      </c>
      <c r="Y617" s="360" t="n">
        <v>0</v>
      </c>
      <c r="Z617" s="360" t="n"/>
      <c r="AA617" s="360" t="n"/>
      <c r="AB617" s="360" t="n"/>
    </row>
    <row r="618">
      <c r="A618" s="360" t="n">
        <v>50</v>
      </c>
      <c r="B618" s="360" t="n">
        <v>0</v>
      </c>
      <c r="C618" s="360" t="n">
        <v>0</v>
      </c>
      <c r="D618" s="360" t="n">
        <v>1</v>
      </c>
      <c r="E618" s="360" t="n">
        <v>225</v>
      </c>
      <c r="F618" s="360">
        <f>ROUND(Source!AV613,O618)</f>
        <v/>
      </c>
      <c r="G618" s="360" t="inlineStr">
        <is>
          <t>СтМатОбПод</t>
        </is>
      </c>
      <c r="H618" s="360" t="inlineStr">
        <is>
          <t>Стоимость материалов и оборудования подрядчика</t>
        </is>
      </c>
      <c r="I618" s="360" t="n"/>
      <c r="J618" s="360" t="n"/>
      <c r="K618" s="360" t="n">
        <v>225</v>
      </c>
      <c r="L618" s="360" t="n">
        <v>4</v>
      </c>
      <c r="M618" s="360" t="n">
        <v>3</v>
      </c>
      <c r="N618" s="360" t="inlineStr"/>
      <c r="O618" s="360" t="n">
        <v>0</v>
      </c>
      <c r="P618" s="360" t="n"/>
      <c r="Q618" s="360" t="n"/>
      <c r="R618" s="360" t="n"/>
      <c r="S618" s="360" t="n"/>
      <c r="T618" s="360" t="n"/>
      <c r="U618" s="360" t="n"/>
      <c r="V618" s="360" t="n"/>
      <c r="W618" s="360" t="n">
        <v>0</v>
      </c>
      <c r="X618" s="360" t="n">
        <v>1</v>
      </c>
      <c r="Y618" s="360" t="n">
        <v>0</v>
      </c>
      <c r="Z618" s="360" t="n"/>
      <c r="AA618" s="360" t="n"/>
      <c r="AB618" s="360" t="n"/>
    </row>
    <row r="619">
      <c r="A619" s="360" t="n">
        <v>50</v>
      </c>
      <c r="B619" s="360" t="n">
        <v>0</v>
      </c>
      <c r="C619" s="360" t="n">
        <v>0</v>
      </c>
      <c r="D619" s="360" t="n">
        <v>1</v>
      </c>
      <c r="E619" s="360" t="n">
        <v>226</v>
      </c>
      <c r="F619" s="360">
        <f>ROUND(Source!AW613,O619)</f>
        <v/>
      </c>
      <c r="G619" s="360" t="inlineStr">
        <is>
          <t>СтМат</t>
        </is>
      </c>
      <c r="H619" s="360" t="inlineStr">
        <is>
          <t>Стоимость материалов (всего)</t>
        </is>
      </c>
      <c r="I619" s="360" t="n"/>
      <c r="J619" s="360" t="n"/>
      <c r="K619" s="360" t="n">
        <v>226</v>
      </c>
      <c r="L619" s="360" t="n">
        <v>5</v>
      </c>
      <c r="M619" s="360" t="n">
        <v>3</v>
      </c>
      <c r="N619" s="360" t="inlineStr"/>
      <c r="O619" s="360" t="n">
        <v>0</v>
      </c>
      <c r="P619" s="360" t="n"/>
      <c r="Q619" s="360" t="n"/>
      <c r="R619" s="360" t="n"/>
      <c r="S619" s="360" t="n"/>
      <c r="T619" s="360" t="n"/>
      <c r="U619" s="360" t="n"/>
      <c r="V619" s="360" t="n"/>
      <c r="W619" s="360" t="n">
        <v>0</v>
      </c>
      <c r="X619" s="360" t="n">
        <v>1</v>
      </c>
      <c r="Y619" s="360" t="n">
        <v>0</v>
      </c>
      <c r="Z619" s="360" t="n"/>
      <c r="AA619" s="360" t="n"/>
      <c r="AB619" s="360" t="n"/>
    </row>
    <row r="620">
      <c r="A620" s="360" t="n">
        <v>50</v>
      </c>
      <c r="B620" s="360" t="n">
        <v>0</v>
      </c>
      <c r="C620" s="360" t="n">
        <v>0</v>
      </c>
      <c r="D620" s="360" t="n">
        <v>1</v>
      </c>
      <c r="E620" s="360" t="n">
        <v>227</v>
      </c>
      <c r="F620" s="360">
        <f>ROUND(Source!AX613,O620)</f>
        <v/>
      </c>
      <c r="G620" s="360" t="inlineStr">
        <is>
          <t>СтМатЗак</t>
        </is>
      </c>
      <c r="H620" s="360" t="inlineStr">
        <is>
          <t>Стоимость материалов заказчика</t>
        </is>
      </c>
      <c r="I620" s="360" t="n"/>
      <c r="J620" s="360" t="n"/>
      <c r="K620" s="360" t="n">
        <v>227</v>
      </c>
      <c r="L620" s="360" t="n">
        <v>6</v>
      </c>
      <c r="M620" s="360" t="n">
        <v>3</v>
      </c>
      <c r="N620" s="360" t="inlineStr"/>
      <c r="O620" s="360" t="n">
        <v>0</v>
      </c>
      <c r="P620" s="360" t="n"/>
      <c r="Q620" s="360" t="n"/>
      <c r="R620" s="360" t="n"/>
      <c r="S620" s="360" t="n"/>
      <c r="T620" s="360" t="n"/>
      <c r="U620" s="360" t="n"/>
      <c r="V620" s="360" t="n"/>
      <c r="W620" s="360" t="n">
        <v>0</v>
      </c>
      <c r="X620" s="360" t="n">
        <v>1</v>
      </c>
      <c r="Y620" s="360" t="n">
        <v>0</v>
      </c>
      <c r="Z620" s="360" t="n"/>
      <c r="AA620" s="360" t="n"/>
      <c r="AB620" s="360" t="n"/>
    </row>
    <row r="621">
      <c r="A621" s="360" t="n">
        <v>50</v>
      </c>
      <c r="B621" s="360" t="n">
        <v>0</v>
      </c>
      <c r="C621" s="360" t="n">
        <v>0</v>
      </c>
      <c r="D621" s="360" t="n">
        <v>1</v>
      </c>
      <c r="E621" s="360" t="n">
        <v>228</v>
      </c>
      <c r="F621" s="360">
        <f>ROUND(Source!AY613,O621)</f>
        <v/>
      </c>
      <c r="G621" s="360" t="inlineStr">
        <is>
          <t>СтМатПод</t>
        </is>
      </c>
      <c r="H621" s="360" t="inlineStr">
        <is>
          <t>Стоимость материалов подрядчика</t>
        </is>
      </c>
      <c r="I621" s="360" t="n"/>
      <c r="J621" s="360" t="n"/>
      <c r="K621" s="360" t="n">
        <v>228</v>
      </c>
      <c r="L621" s="360" t="n">
        <v>7</v>
      </c>
      <c r="M621" s="360" t="n">
        <v>3</v>
      </c>
      <c r="N621" s="360" t="inlineStr"/>
      <c r="O621" s="360" t="n">
        <v>0</v>
      </c>
      <c r="P621" s="360" t="n"/>
      <c r="Q621" s="360" t="n"/>
      <c r="R621" s="360" t="n"/>
      <c r="S621" s="360" t="n"/>
      <c r="T621" s="360" t="n"/>
      <c r="U621" s="360" t="n"/>
      <c r="V621" s="360" t="n"/>
      <c r="W621" s="360" t="n">
        <v>0</v>
      </c>
      <c r="X621" s="360" t="n">
        <v>1</v>
      </c>
      <c r="Y621" s="360" t="n">
        <v>0</v>
      </c>
      <c r="Z621" s="360" t="n"/>
      <c r="AA621" s="360" t="n"/>
      <c r="AB621" s="360" t="n"/>
    </row>
    <row r="622">
      <c r="A622" s="360" t="n">
        <v>50</v>
      </c>
      <c r="B622" s="360" t="n">
        <v>0</v>
      </c>
      <c r="C622" s="360" t="n">
        <v>0</v>
      </c>
      <c r="D622" s="360" t="n">
        <v>1</v>
      </c>
      <c r="E622" s="360" t="n">
        <v>216</v>
      </c>
      <c r="F622" s="360">
        <f>ROUND(Source!AP613,O622)</f>
        <v/>
      </c>
      <c r="G622" s="360" t="inlineStr">
        <is>
          <t>Оборуд</t>
        </is>
      </c>
      <c r="H622" s="360" t="inlineStr">
        <is>
          <t>Стоимость оборудования (всего)</t>
        </is>
      </c>
      <c r="I622" s="360" t="n"/>
      <c r="J622" s="360" t="n"/>
      <c r="K622" s="360" t="n">
        <v>216</v>
      </c>
      <c r="L622" s="360" t="n">
        <v>8</v>
      </c>
      <c r="M622" s="360" t="n">
        <v>3</v>
      </c>
      <c r="N622" s="360" t="inlineStr"/>
      <c r="O622" s="360" t="n">
        <v>0</v>
      </c>
      <c r="P622" s="360" t="n"/>
      <c r="Q622" s="360" t="n"/>
      <c r="R622" s="360" t="n"/>
      <c r="S622" s="360" t="n"/>
      <c r="T622" s="360" t="n"/>
      <c r="U622" s="360" t="n"/>
      <c r="V622" s="360" t="n"/>
      <c r="W622" s="360" t="n">
        <v>0</v>
      </c>
      <c r="X622" s="360" t="n">
        <v>1</v>
      </c>
      <c r="Y622" s="360" t="n">
        <v>0</v>
      </c>
      <c r="Z622" s="360" t="n"/>
      <c r="AA622" s="360" t="n"/>
      <c r="AB622" s="360" t="n"/>
    </row>
    <row r="623">
      <c r="A623" s="360" t="n">
        <v>50</v>
      </c>
      <c r="B623" s="360" t="n">
        <v>0</v>
      </c>
      <c r="C623" s="360" t="n">
        <v>0</v>
      </c>
      <c r="D623" s="360" t="n">
        <v>1</v>
      </c>
      <c r="E623" s="360" t="n">
        <v>223</v>
      </c>
      <c r="F623" s="360">
        <f>ROUND(Source!AQ613,O623)</f>
        <v/>
      </c>
      <c r="G623" s="360" t="inlineStr">
        <is>
          <t>ОборудЗак</t>
        </is>
      </c>
      <c r="H623" s="360" t="inlineStr">
        <is>
          <t>Стоимость оборудования заказчика</t>
        </is>
      </c>
      <c r="I623" s="360" t="n"/>
      <c r="J623" s="360" t="n"/>
      <c r="K623" s="360" t="n">
        <v>223</v>
      </c>
      <c r="L623" s="360" t="n">
        <v>9</v>
      </c>
      <c r="M623" s="360" t="n">
        <v>3</v>
      </c>
      <c r="N623" s="360" t="inlineStr"/>
      <c r="O623" s="360" t="n">
        <v>0</v>
      </c>
      <c r="P623" s="360" t="n"/>
      <c r="Q623" s="360" t="n"/>
      <c r="R623" s="360" t="n"/>
      <c r="S623" s="360" t="n"/>
      <c r="T623" s="360" t="n"/>
      <c r="U623" s="360" t="n"/>
      <c r="V623" s="360" t="n"/>
      <c r="W623" s="360" t="n">
        <v>0</v>
      </c>
      <c r="X623" s="360" t="n">
        <v>1</v>
      </c>
      <c r="Y623" s="360" t="n">
        <v>0</v>
      </c>
      <c r="Z623" s="360" t="n"/>
      <c r="AA623" s="360" t="n"/>
      <c r="AB623" s="360" t="n"/>
    </row>
    <row r="624">
      <c r="A624" s="360" t="n">
        <v>50</v>
      </c>
      <c r="B624" s="360" t="n">
        <v>0</v>
      </c>
      <c r="C624" s="360" t="n">
        <v>0</v>
      </c>
      <c r="D624" s="360" t="n">
        <v>1</v>
      </c>
      <c r="E624" s="360" t="n">
        <v>229</v>
      </c>
      <c r="F624" s="360">
        <f>ROUND(Source!AZ613,O624)</f>
        <v/>
      </c>
      <c r="G624" s="360" t="inlineStr">
        <is>
          <t>ОборудПод</t>
        </is>
      </c>
      <c r="H624" s="360" t="inlineStr">
        <is>
          <t>Стоимость оборудования подрядчика</t>
        </is>
      </c>
      <c r="I624" s="360" t="n"/>
      <c r="J624" s="360" t="n"/>
      <c r="K624" s="360" t="n">
        <v>229</v>
      </c>
      <c r="L624" s="360" t="n">
        <v>10</v>
      </c>
      <c r="M624" s="360" t="n">
        <v>3</v>
      </c>
      <c r="N624" s="360" t="inlineStr"/>
      <c r="O624" s="360" t="n">
        <v>0</v>
      </c>
      <c r="P624" s="360" t="n"/>
      <c r="Q624" s="360" t="n"/>
      <c r="R624" s="360" t="n"/>
      <c r="S624" s="360" t="n"/>
      <c r="T624" s="360" t="n"/>
      <c r="U624" s="360" t="n"/>
      <c r="V624" s="360" t="n"/>
      <c r="W624" s="360" t="n">
        <v>0</v>
      </c>
      <c r="X624" s="360" t="n">
        <v>1</v>
      </c>
      <c r="Y624" s="360" t="n">
        <v>0</v>
      </c>
      <c r="Z624" s="360" t="n"/>
      <c r="AA624" s="360" t="n"/>
      <c r="AB624" s="360" t="n"/>
    </row>
    <row r="625">
      <c r="A625" s="360" t="n">
        <v>50</v>
      </c>
      <c r="B625" s="360" t="n">
        <v>0</v>
      </c>
      <c r="C625" s="360" t="n">
        <v>0</v>
      </c>
      <c r="D625" s="360" t="n">
        <v>1</v>
      </c>
      <c r="E625" s="360" t="n">
        <v>203</v>
      </c>
      <c r="F625" s="360">
        <f>ROUND(Source!Q613,O625)</f>
        <v/>
      </c>
      <c r="G625" s="360" t="inlineStr">
        <is>
          <t>ЭММ</t>
        </is>
      </c>
      <c r="H625" s="360" t="inlineStr">
        <is>
          <t>Эксплуатация машин</t>
        </is>
      </c>
      <c r="I625" s="360" t="n"/>
      <c r="J625" s="360" t="n"/>
      <c r="K625" s="360" t="n">
        <v>203</v>
      </c>
      <c r="L625" s="360" t="n">
        <v>11</v>
      </c>
      <c r="M625" s="360" t="n">
        <v>3</v>
      </c>
      <c r="N625" s="360" t="inlineStr"/>
      <c r="O625" s="360" t="n">
        <v>0</v>
      </c>
      <c r="P625" s="360" t="n"/>
      <c r="Q625" s="360" t="n"/>
      <c r="R625" s="360" t="n"/>
      <c r="S625" s="360" t="n"/>
      <c r="T625" s="360" t="n"/>
      <c r="U625" s="360" t="n"/>
      <c r="V625" s="360" t="n"/>
      <c r="W625" s="360" t="n">
        <v>0</v>
      </c>
      <c r="X625" s="360" t="n">
        <v>1</v>
      </c>
      <c r="Y625" s="360" t="n">
        <v>0</v>
      </c>
      <c r="Z625" s="360" t="n"/>
      <c r="AA625" s="360" t="n"/>
      <c r="AB625" s="360" t="n"/>
    </row>
    <row r="626">
      <c r="A626" s="360" t="n">
        <v>50</v>
      </c>
      <c r="B626" s="360" t="n">
        <v>0</v>
      </c>
      <c r="C626" s="360" t="n">
        <v>0</v>
      </c>
      <c r="D626" s="360" t="n">
        <v>1</v>
      </c>
      <c r="E626" s="360" t="n">
        <v>231</v>
      </c>
      <c r="F626" s="360">
        <f>ROUND(Source!BB613,O626)</f>
        <v/>
      </c>
      <c r="G626" s="360" t="inlineStr">
        <is>
          <t>ЭММсНРиСП</t>
        </is>
      </c>
      <c r="H626" s="360" t="inlineStr">
        <is>
          <t>Эксплуатация машин по ТСН-2001.16</t>
        </is>
      </c>
      <c r="I626" s="360" t="n"/>
      <c r="J626" s="360" t="n"/>
      <c r="K626" s="360" t="n">
        <v>231</v>
      </c>
      <c r="L626" s="360" t="n">
        <v>12</v>
      </c>
      <c r="M626" s="360" t="n">
        <v>3</v>
      </c>
      <c r="N626" s="360" t="inlineStr"/>
      <c r="O626" s="360" t="n">
        <v>0</v>
      </c>
      <c r="P626" s="360" t="n"/>
      <c r="Q626" s="360" t="n"/>
      <c r="R626" s="360" t="n"/>
      <c r="S626" s="360" t="n"/>
      <c r="T626" s="360" t="n"/>
      <c r="U626" s="360" t="n"/>
      <c r="V626" s="360" t="n"/>
      <c r="W626" s="360" t="n">
        <v>0</v>
      </c>
      <c r="X626" s="360" t="n">
        <v>1</v>
      </c>
      <c r="Y626" s="360" t="n">
        <v>0</v>
      </c>
      <c r="Z626" s="360" t="n"/>
      <c r="AA626" s="360" t="n"/>
      <c r="AB626" s="360" t="n"/>
    </row>
    <row r="627">
      <c r="A627" s="360" t="n">
        <v>50</v>
      </c>
      <c r="B627" s="360" t="n">
        <v>0</v>
      </c>
      <c r="C627" s="360" t="n">
        <v>0</v>
      </c>
      <c r="D627" s="360" t="n">
        <v>1</v>
      </c>
      <c r="E627" s="360" t="n">
        <v>204</v>
      </c>
      <c r="F627" s="360">
        <f>ROUND(Source!R613,O627)</f>
        <v/>
      </c>
      <c r="G627" s="360" t="inlineStr">
        <is>
          <t>ЗПМ</t>
        </is>
      </c>
      <c r="H627" s="360" t="inlineStr">
        <is>
          <t>ЗП машинистов</t>
        </is>
      </c>
      <c r="I627" s="360" t="n"/>
      <c r="J627" s="360" t="n"/>
      <c r="K627" s="360" t="n">
        <v>204</v>
      </c>
      <c r="L627" s="360" t="n">
        <v>13</v>
      </c>
      <c r="M627" s="360" t="n">
        <v>3</v>
      </c>
      <c r="N627" s="360" t="inlineStr"/>
      <c r="O627" s="360" t="n">
        <v>0</v>
      </c>
      <c r="P627" s="360" t="n"/>
      <c r="Q627" s="360" t="n"/>
      <c r="R627" s="360" t="n"/>
      <c r="S627" s="360" t="n"/>
      <c r="T627" s="360" t="n"/>
      <c r="U627" s="360" t="n"/>
      <c r="V627" s="360" t="n"/>
      <c r="W627" s="360" t="n">
        <v>0</v>
      </c>
      <c r="X627" s="360" t="n">
        <v>1</v>
      </c>
      <c r="Y627" s="360" t="n">
        <v>0</v>
      </c>
      <c r="Z627" s="360" t="n"/>
      <c r="AA627" s="360" t="n"/>
      <c r="AB627" s="360" t="n"/>
    </row>
    <row r="628">
      <c r="A628" s="360" t="n">
        <v>50</v>
      </c>
      <c r="B628" s="360" t="n">
        <v>0</v>
      </c>
      <c r="C628" s="360" t="n">
        <v>0</v>
      </c>
      <c r="D628" s="360" t="n">
        <v>1</v>
      </c>
      <c r="E628" s="360" t="n">
        <v>205</v>
      </c>
      <c r="F628" s="360">
        <f>ROUND(Source!S613,O628)</f>
        <v/>
      </c>
      <c r="G628" s="360" t="inlineStr">
        <is>
          <t>ОЗП</t>
        </is>
      </c>
      <c r="H628" s="360" t="inlineStr">
        <is>
          <t>Основная ЗП рабочих</t>
        </is>
      </c>
      <c r="I628" s="360" t="n"/>
      <c r="J628" s="360" t="n"/>
      <c r="K628" s="360" t="n">
        <v>205</v>
      </c>
      <c r="L628" s="360" t="n">
        <v>14</v>
      </c>
      <c r="M628" s="360" t="n">
        <v>3</v>
      </c>
      <c r="N628" s="360" t="inlineStr"/>
      <c r="O628" s="360" t="n">
        <v>0</v>
      </c>
      <c r="P628" s="360" t="n"/>
      <c r="Q628" s="360" t="n"/>
      <c r="R628" s="360" t="n"/>
      <c r="S628" s="360" t="n"/>
      <c r="T628" s="360" t="n"/>
      <c r="U628" s="360" t="n"/>
      <c r="V628" s="360" t="n"/>
      <c r="W628" s="360" t="n">
        <v>0</v>
      </c>
      <c r="X628" s="360" t="n">
        <v>1</v>
      </c>
      <c r="Y628" s="360" t="n">
        <v>0</v>
      </c>
      <c r="Z628" s="360" t="n"/>
      <c r="AA628" s="360" t="n"/>
      <c r="AB628" s="360" t="n"/>
    </row>
    <row r="629">
      <c r="A629" s="360" t="n">
        <v>50</v>
      </c>
      <c r="B629" s="360" t="n">
        <v>0</v>
      </c>
      <c r="C629" s="360" t="n">
        <v>0</v>
      </c>
      <c r="D629" s="360" t="n">
        <v>1</v>
      </c>
      <c r="E629" s="360" t="n">
        <v>232</v>
      </c>
      <c r="F629" s="360">
        <f>ROUND(Source!BC613,O629)</f>
        <v/>
      </c>
      <c r="G629" s="360" t="inlineStr">
        <is>
          <t>ОЗПсНРиСП</t>
        </is>
      </c>
      <c r="H629" s="360" t="inlineStr">
        <is>
          <t>Основная ЗП рабочих по ТСН-2001.16</t>
        </is>
      </c>
      <c r="I629" s="360" t="n"/>
      <c r="J629" s="360" t="n"/>
      <c r="K629" s="360" t="n">
        <v>232</v>
      </c>
      <c r="L629" s="360" t="n">
        <v>15</v>
      </c>
      <c r="M629" s="360" t="n">
        <v>3</v>
      </c>
      <c r="N629" s="360" t="inlineStr"/>
      <c r="O629" s="360" t="n">
        <v>0</v>
      </c>
      <c r="P629" s="360" t="n"/>
      <c r="Q629" s="360" t="n"/>
      <c r="R629" s="360" t="n"/>
      <c r="S629" s="360" t="n"/>
      <c r="T629" s="360" t="n"/>
      <c r="U629" s="360" t="n"/>
      <c r="V629" s="360" t="n"/>
      <c r="W629" s="360" t="n">
        <v>0</v>
      </c>
      <c r="X629" s="360" t="n">
        <v>1</v>
      </c>
      <c r="Y629" s="360" t="n">
        <v>0</v>
      </c>
      <c r="Z629" s="360" t="n"/>
      <c r="AA629" s="360" t="n"/>
      <c r="AB629" s="360" t="n"/>
    </row>
    <row r="630">
      <c r="A630" s="360" t="n">
        <v>50</v>
      </c>
      <c r="B630" s="360" t="n">
        <v>0</v>
      </c>
      <c r="C630" s="360" t="n">
        <v>0</v>
      </c>
      <c r="D630" s="360" t="n">
        <v>1</v>
      </c>
      <c r="E630" s="360" t="n">
        <v>214</v>
      </c>
      <c r="F630" s="360">
        <f>ROUND(Source!AS613,O630)</f>
        <v/>
      </c>
      <c r="G630" s="360" t="inlineStr">
        <is>
          <t>Строит</t>
        </is>
      </c>
      <c r="H630" s="360" t="inlineStr">
        <is>
          <t>Строительные работы с НР и СП</t>
        </is>
      </c>
      <c r="I630" s="360" t="n"/>
      <c r="J630" s="360" t="n"/>
      <c r="K630" s="360" t="n">
        <v>214</v>
      </c>
      <c r="L630" s="360" t="n">
        <v>16</v>
      </c>
      <c r="M630" s="360" t="n">
        <v>3</v>
      </c>
      <c r="N630" s="360" t="inlineStr"/>
      <c r="O630" s="360" t="n">
        <v>0</v>
      </c>
      <c r="P630" s="360" t="n"/>
      <c r="Q630" s="360" t="n"/>
      <c r="R630" s="360" t="n"/>
      <c r="S630" s="360" t="n"/>
      <c r="T630" s="360" t="n"/>
      <c r="U630" s="360" t="n"/>
      <c r="V630" s="360" t="n"/>
      <c r="W630" s="360" t="n">
        <v>0</v>
      </c>
      <c r="X630" s="360" t="n">
        <v>1</v>
      </c>
      <c r="Y630" s="360" t="n">
        <v>0</v>
      </c>
      <c r="Z630" s="360" t="n"/>
      <c r="AA630" s="360" t="n"/>
      <c r="AB630" s="360" t="n"/>
    </row>
    <row r="631">
      <c r="A631" s="360" t="n">
        <v>50</v>
      </c>
      <c r="B631" s="360" t="n">
        <v>0</v>
      </c>
      <c r="C631" s="360" t="n">
        <v>0</v>
      </c>
      <c r="D631" s="360" t="n">
        <v>1</v>
      </c>
      <c r="E631" s="360" t="n">
        <v>215</v>
      </c>
      <c r="F631" s="360">
        <f>ROUND(Source!AT613,O631)</f>
        <v/>
      </c>
      <c r="G631" s="360" t="inlineStr">
        <is>
          <t>Монтаж</t>
        </is>
      </c>
      <c r="H631" s="360" t="inlineStr">
        <is>
          <t>Монтажные работы с НР и СП</t>
        </is>
      </c>
      <c r="I631" s="360" t="n"/>
      <c r="J631" s="360" t="n"/>
      <c r="K631" s="360" t="n">
        <v>215</v>
      </c>
      <c r="L631" s="360" t="n">
        <v>17</v>
      </c>
      <c r="M631" s="360" t="n">
        <v>3</v>
      </c>
      <c r="N631" s="360" t="inlineStr"/>
      <c r="O631" s="360" t="n">
        <v>0</v>
      </c>
      <c r="P631" s="360" t="n"/>
      <c r="Q631" s="360" t="n"/>
      <c r="R631" s="360" t="n"/>
      <c r="S631" s="360" t="n"/>
      <c r="T631" s="360" t="n"/>
      <c r="U631" s="360" t="n"/>
      <c r="V631" s="360" t="n"/>
      <c r="W631" s="360" t="n">
        <v>0</v>
      </c>
      <c r="X631" s="360" t="n">
        <v>1</v>
      </c>
      <c r="Y631" s="360" t="n">
        <v>0</v>
      </c>
      <c r="Z631" s="360" t="n"/>
      <c r="AA631" s="360" t="n"/>
      <c r="AB631" s="360" t="n"/>
    </row>
    <row r="632">
      <c r="A632" s="360" t="n">
        <v>50</v>
      </c>
      <c r="B632" s="360" t="n">
        <v>0</v>
      </c>
      <c r="C632" s="360" t="n">
        <v>0</v>
      </c>
      <c r="D632" s="360" t="n">
        <v>1</v>
      </c>
      <c r="E632" s="360" t="n">
        <v>217</v>
      </c>
      <c r="F632" s="360">
        <f>ROUND(Source!AU613,O632)</f>
        <v/>
      </c>
      <c r="G632" s="360" t="inlineStr">
        <is>
          <t>Прочие</t>
        </is>
      </c>
      <c r="H632" s="360" t="inlineStr">
        <is>
          <t>Прочие работы с НР и СП</t>
        </is>
      </c>
      <c r="I632" s="360" t="n"/>
      <c r="J632" s="360" t="n"/>
      <c r="K632" s="360" t="n">
        <v>217</v>
      </c>
      <c r="L632" s="360" t="n">
        <v>18</v>
      </c>
      <c r="M632" s="360" t="n">
        <v>3</v>
      </c>
      <c r="N632" s="360" t="inlineStr"/>
      <c r="O632" s="360" t="n">
        <v>0</v>
      </c>
      <c r="P632" s="360" t="n"/>
      <c r="Q632" s="360" t="n"/>
      <c r="R632" s="360" t="n"/>
      <c r="S632" s="360" t="n"/>
      <c r="T632" s="360" t="n"/>
      <c r="U632" s="360" t="n"/>
      <c r="V632" s="360" t="n"/>
      <c r="W632" s="360" t="n">
        <v>0</v>
      </c>
      <c r="X632" s="360" t="n">
        <v>1</v>
      </c>
      <c r="Y632" s="360" t="n">
        <v>0</v>
      </c>
      <c r="Z632" s="360" t="n"/>
      <c r="AA632" s="360" t="n"/>
      <c r="AB632" s="360" t="n"/>
    </row>
    <row r="633">
      <c r="A633" s="360" t="n">
        <v>50</v>
      </c>
      <c r="B633" s="360" t="n">
        <v>0</v>
      </c>
      <c r="C633" s="360" t="n">
        <v>0</v>
      </c>
      <c r="D633" s="360" t="n">
        <v>1</v>
      </c>
      <c r="E633" s="360" t="n">
        <v>230</v>
      </c>
      <c r="F633" s="360">
        <f>ROUND(Source!BA613,O633)</f>
        <v/>
      </c>
      <c r="G633" s="360" t="inlineStr">
        <is>
          <t>ПрочиеЗатр</t>
        </is>
      </c>
      <c r="H633" s="360" t="inlineStr">
        <is>
          <t>Прочие затраты по ТСН-2001.16</t>
        </is>
      </c>
      <c r="I633" s="360" t="n"/>
      <c r="J633" s="360" t="n"/>
      <c r="K633" s="360" t="n">
        <v>230</v>
      </c>
      <c r="L633" s="360" t="n">
        <v>19</v>
      </c>
      <c r="M633" s="360" t="n">
        <v>3</v>
      </c>
      <c r="N633" s="360" t="inlineStr"/>
      <c r="O633" s="360" t="n">
        <v>0</v>
      </c>
      <c r="P633" s="360" t="n"/>
      <c r="Q633" s="360" t="n"/>
      <c r="R633" s="360" t="n"/>
      <c r="S633" s="360" t="n"/>
      <c r="T633" s="360" t="n"/>
      <c r="U633" s="360" t="n"/>
      <c r="V633" s="360" t="n"/>
      <c r="W633" s="360" t="n">
        <v>0</v>
      </c>
      <c r="X633" s="360" t="n">
        <v>1</v>
      </c>
      <c r="Y633" s="360" t="n">
        <v>0</v>
      </c>
      <c r="Z633" s="360" t="n"/>
      <c r="AA633" s="360" t="n"/>
      <c r="AB633" s="360" t="n"/>
    </row>
    <row r="634">
      <c r="A634" s="360" t="n">
        <v>50</v>
      </c>
      <c r="B634" s="360" t="n">
        <v>0</v>
      </c>
      <c r="C634" s="360" t="n">
        <v>0</v>
      </c>
      <c r="D634" s="360" t="n">
        <v>1</v>
      </c>
      <c r="E634" s="360" t="n">
        <v>206</v>
      </c>
      <c r="F634" s="360">
        <f>ROUND(Source!T613,O634)</f>
        <v/>
      </c>
      <c r="G634" s="360" t="inlineStr">
        <is>
          <t>ВозврМат</t>
        </is>
      </c>
      <c r="H634" s="360" t="inlineStr">
        <is>
          <t>Возврат материалов</t>
        </is>
      </c>
      <c r="I634" s="360" t="n"/>
      <c r="J634" s="360" t="n"/>
      <c r="K634" s="360" t="n">
        <v>206</v>
      </c>
      <c r="L634" s="360" t="n">
        <v>20</v>
      </c>
      <c r="M634" s="360" t="n">
        <v>3</v>
      </c>
      <c r="N634" s="360" t="inlineStr"/>
      <c r="O634" s="360" t="n">
        <v>0</v>
      </c>
      <c r="P634" s="360" t="n"/>
      <c r="Q634" s="360" t="n"/>
      <c r="R634" s="360" t="n"/>
      <c r="S634" s="360" t="n"/>
      <c r="T634" s="360" t="n"/>
      <c r="U634" s="360" t="n"/>
      <c r="V634" s="360" t="n"/>
      <c r="W634" s="360" t="n">
        <v>0</v>
      </c>
      <c r="X634" s="360" t="n">
        <v>1</v>
      </c>
      <c r="Y634" s="360" t="n">
        <v>0</v>
      </c>
      <c r="Z634" s="360" t="n"/>
      <c r="AA634" s="360" t="n"/>
      <c r="AB634" s="360" t="n"/>
    </row>
    <row r="635">
      <c r="A635" s="360" t="n">
        <v>50</v>
      </c>
      <c r="B635" s="360" t="n">
        <v>0</v>
      </c>
      <c r="C635" s="360" t="n">
        <v>0</v>
      </c>
      <c r="D635" s="360" t="n">
        <v>1</v>
      </c>
      <c r="E635" s="360" t="n">
        <v>207</v>
      </c>
      <c r="F635" s="360">
        <f>ROUND(Source!U613,O635)</f>
        <v/>
      </c>
      <c r="G635" s="360" t="inlineStr">
        <is>
          <t>ТрудСтр</t>
        </is>
      </c>
      <c r="H635" s="360" t="inlineStr">
        <is>
          <t>Трудозатраты строителей</t>
        </is>
      </c>
      <c r="I635" s="360" t="n"/>
      <c r="J635" s="360" t="n"/>
      <c r="K635" s="360" t="n">
        <v>207</v>
      </c>
      <c r="L635" s="360" t="n">
        <v>21</v>
      </c>
      <c r="M635" s="360" t="n">
        <v>3</v>
      </c>
      <c r="N635" s="360" t="inlineStr"/>
      <c r="O635" s="360" t="n">
        <v>7</v>
      </c>
      <c r="P635" s="360" t="n"/>
      <c r="Q635" s="360" t="n"/>
      <c r="R635" s="360" t="n"/>
      <c r="S635" s="360" t="n"/>
      <c r="T635" s="360" t="n"/>
      <c r="U635" s="360" t="n"/>
      <c r="V635" s="360" t="n"/>
      <c r="W635" s="360" t="n">
        <v>0</v>
      </c>
      <c r="X635" s="360" t="n">
        <v>1</v>
      </c>
      <c r="Y635" s="360" t="n">
        <v>0</v>
      </c>
      <c r="Z635" s="360" t="n"/>
      <c r="AA635" s="360" t="n"/>
      <c r="AB635" s="360" t="n"/>
    </row>
    <row r="636">
      <c r="A636" s="360" t="n">
        <v>50</v>
      </c>
      <c r="B636" s="360" t="n">
        <v>0</v>
      </c>
      <c r="C636" s="360" t="n">
        <v>0</v>
      </c>
      <c r="D636" s="360" t="n">
        <v>1</v>
      </c>
      <c r="E636" s="360" t="n">
        <v>208</v>
      </c>
      <c r="F636" s="360">
        <f>ROUND(Source!V613,O636)</f>
        <v/>
      </c>
      <c r="G636" s="360" t="inlineStr">
        <is>
          <t>ТрудМаш</t>
        </is>
      </c>
      <c r="H636" s="360" t="inlineStr">
        <is>
          <t>Трудозатраты машинистов</t>
        </is>
      </c>
      <c r="I636" s="360" t="n"/>
      <c r="J636" s="360" t="n"/>
      <c r="K636" s="360" t="n">
        <v>208</v>
      </c>
      <c r="L636" s="360" t="n">
        <v>22</v>
      </c>
      <c r="M636" s="360" t="n">
        <v>3</v>
      </c>
      <c r="N636" s="360" t="inlineStr"/>
      <c r="O636" s="360" t="n">
        <v>7</v>
      </c>
      <c r="P636" s="360" t="n"/>
      <c r="Q636" s="360" t="n"/>
      <c r="R636" s="360" t="n"/>
      <c r="S636" s="360" t="n"/>
      <c r="T636" s="360" t="n"/>
      <c r="U636" s="360" t="n"/>
      <c r="V636" s="360" t="n"/>
      <c r="W636" s="360" t="n">
        <v>0</v>
      </c>
      <c r="X636" s="360" t="n">
        <v>1</v>
      </c>
      <c r="Y636" s="360" t="n">
        <v>0</v>
      </c>
      <c r="Z636" s="360" t="n"/>
      <c r="AA636" s="360" t="n"/>
      <c r="AB636" s="360" t="n"/>
    </row>
    <row r="637">
      <c r="A637" s="360" t="n">
        <v>50</v>
      </c>
      <c r="B637" s="360" t="n">
        <v>0</v>
      </c>
      <c r="C637" s="360" t="n">
        <v>0</v>
      </c>
      <c r="D637" s="360" t="n">
        <v>1</v>
      </c>
      <c r="E637" s="360" t="n">
        <v>209</v>
      </c>
      <c r="F637" s="360">
        <f>ROUND(Source!W613,O637)</f>
        <v/>
      </c>
      <c r="G637" s="360" t="inlineStr">
        <is>
          <t>ТранспМат</t>
        </is>
      </c>
      <c r="H637" s="360" t="inlineStr">
        <is>
          <t>Транспорт материалов</t>
        </is>
      </c>
      <c r="I637" s="360" t="n"/>
      <c r="J637" s="360" t="n"/>
      <c r="K637" s="360" t="n">
        <v>209</v>
      </c>
      <c r="L637" s="360" t="n">
        <v>23</v>
      </c>
      <c r="M637" s="360" t="n">
        <v>3</v>
      </c>
      <c r="N637" s="360" t="inlineStr"/>
      <c r="O637" s="360" t="n">
        <v>0</v>
      </c>
      <c r="P637" s="360" t="n"/>
      <c r="Q637" s="360" t="n"/>
      <c r="R637" s="360" t="n"/>
      <c r="S637" s="360" t="n"/>
      <c r="T637" s="360" t="n"/>
      <c r="U637" s="360" t="n"/>
      <c r="V637" s="360" t="n"/>
      <c r="W637" s="360" t="n">
        <v>0</v>
      </c>
      <c r="X637" s="360" t="n">
        <v>1</v>
      </c>
      <c r="Y637" s="360" t="n">
        <v>0</v>
      </c>
      <c r="Z637" s="360" t="n"/>
      <c r="AA637" s="360" t="n"/>
      <c r="AB637" s="360" t="n"/>
    </row>
    <row r="638">
      <c r="A638" s="360" t="n">
        <v>50</v>
      </c>
      <c r="B638" s="360" t="n">
        <v>0</v>
      </c>
      <c r="C638" s="360" t="n">
        <v>0</v>
      </c>
      <c r="D638" s="360" t="n">
        <v>1</v>
      </c>
      <c r="E638" s="360" t="n">
        <v>233</v>
      </c>
      <c r="F638" s="360">
        <f>ROUND(Source!BD613,O638)</f>
        <v/>
      </c>
      <c r="G638" s="360" t="inlineStr">
        <is>
          <t>Перевозка</t>
        </is>
      </c>
      <c r="H638" s="360" t="inlineStr">
        <is>
          <t>Перевозка грузов</t>
        </is>
      </c>
      <c r="I638" s="360" t="n"/>
      <c r="J638" s="360" t="n"/>
      <c r="K638" s="360" t="n">
        <v>233</v>
      </c>
      <c r="L638" s="360" t="n">
        <v>24</v>
      </c>
      <c r="M638" s="360" t="n">
        <v>3</v>
      </c>
      <c r="N638" s="360" t="inlineStr"/>
      <c r="O638" s="360" t="n">
        <v>0</v>
      </c>
      <c r="P638" s="360" t="n"/>
      <c r="Q638" s="360" t="n"/>
      <c r="R638" s="360" t="n"/>
      <c r="S638" s="360" t="n"/>
      <c r="T638" s="360" t="n"/>
      <c r="U638" s="360" t="n"/>
      <c r="V638" s="360" t="n"/>
      <c r="W638" s="360" t="n">
        <v>0</v>
      </c>
      <c r="X638" s="360" t="n">
        <v>1</v>
      </c>
      <c r="Y638" s="360" t="n">
        <v>0</v>
      </c>
      <c r="Z638" s="360" t="n"/>
      <c r="AA638" s="360" t="n"/>
      <c r="AB638" s="360" t="n"/>
    </row>
    <row r="639">
      <c r="A639" s="360" t="n">
        <v>50</v>
      </c>
      <c r="B639" s="360" t="n">
        <v>0</v>
      </c>
      <c r="C639" s="360" t="n">
        <v>0</v>
      </c>
      <c r="D639" s="360" t="n">
        <v>1</v>
      </c>
      <c r="E639" s="360" t="n">
        <v>210</v>
      </c>
      <c r="F639" s="360">
        <f>ROUND(Source!X613,O639)</f>
        <v/>
      </c>
      <c r="G639" s="360" t="inlineStr">
        <is>
          <t>НР</t>
        </is>
      </c>
      <c r="H639" s="360" t="inlineStr">
        <is>
          <t>Накладные расходы</t>
        </is>
      </c>
      <c r="I639" s="360" t="n"/>
      <c r="J639" s="360" t="n"/>
      <c r="K639" s="360" t="n">
        <v>210</v>
      </c>
      <c r="L639" s="360" t="n">
        <v>25</v>
      </c>
      <c r="M639" s="360" t="n">
        <v>3</v>
      </c>
      <c r="N639" s="360" t="inlineStr"/>
      <c r="O639" s="360" t="n">
        <v>0</v>
      </c>
      <c r="P639" s="360" t="n"/>
      <c r="Q639" s="360" t="n"/>
      <c r="R639" s="360" t="n"/>
      <c r="S639" s="360" t="n"/>
      <c r="T639" s="360" t="n"/>
      <c r="U639" s="360" t="n"/>
      <c r="V639" s="360" t="n"/>
      <c r="W639" s="360" t="n">
        <v>0</v>
      </c>
      <c r="X639" s="360" t="n">
        <v>1</v>
      </c>
      <c r="Y639" s="360" t="n">
        <v>0</v>
      </c>
      <c r="Z639" s="360" t="n"/>
      <c r="AA639" s="360" t="n"/>
      <c r="AB639" s="360" t="n"/>
    </row>
    <row r="640">
      <c r="A640" s="360" t="n">
        <v>50</v>
      </c>
      <c r="B640" s="360" t="n">
        <v>0</v>
      </c>
      <c r="C640" s="360" t="n">
        <v>0</v>
      </c>
      <c r="D640" s="360" t="n">
        <v>1</v>
      </c>
      <c r="E640" s="360" t="n">
        <v>211</v>
      </c>
      <c r="F640" s="360">
        <f>ROUND(Source!Y613,O640)</f>
        <v/>
      </c>
      <c r="G640" s="360" t="inlineStr">
        <is>
          <t>СмПриб</t>
        </is>
      </c>
      <c r="H640" s="360" t="inlineStr">
        <is>
          <t>Сметная прибыль</t>
        </is>
      </c>
      <c r="I640" s="360" t="n"/>
      <c r="J640" s="360" t="n"/>
      <c r="K640" s="360" t="n">
        <v>211</v>
      </c>
      <c r="L640" s="360" t="n">
        <v>26</v>
      </c>
      <c r="M640" s="360" t="n">
        <v>3</v>
      </c>
      <c r="N640" s="360" t="inlineStr"/>
      <c r="O640" s="360" t="n">
        <v>0</v>
      </c>
      <c r="P640" s="360" t="n"/>
      <c r="Q640" s="360" t="n"/>
      <c r="R640" s="360" t="n"/>
      <c r="S640" s="360" t="n"/>
      <c r="T640" s="360" t="n"/>
      <c r="U640" s="360" t="n"/>
      <c r="V640" s="360" t="n"/>
      <c r="W640" s="360" t="n">
        <v>0</v>
      </c>
      <c r="X640" s="360" t="n">
        <v>1</v>
      </c>
      <c r="Y640" s="360" t="n">
        <v>0</v>
      </c>
      <c r="Z640" s="360" t="n"/>
      <c r="AA640" s="360" t="n"/>
      <c r="AB640" s="360" t="n"/>
    </row>
    <row r="641">
      <c r="A641" s="360" t="n">
        <v>50</v>
      </c>
      <c r="B641" s="360" t="n">
        <v>0</v>
      </c>
      <c r="C641" s="360" t="n">
        <v>0</v>
      </c>
      <c r="D641" s="360" t="n">
        <v>1</v>
      </c>
      <c r="E641" s="360" t="n">
        <v>224</v>
      </c>
      <c r="F641" s="360">
        <f>ROUND(Source!AR613,O641)</f>
        <v/>
      </c>
      <c r="G641" s="360" t="inlineStr">
        <is>
          <t>Всего</t>
        </is>
      </c>
      <c r="H641" s="360" t="inlineStr">
        <is>
          <t>Всего с НР и СП</t>
        </is>
      </c>
      <c r="I641" s="360" t="n"/>
      <c r="J641" s="360" t="n"/>
      <c r="K641" s="360" t="n">
        <v>224</v>
      </c>
      <c r="L641" s="360" t="n">
        <v>27</v>
      </c>
      <c r="M641" s="360" t="n">
        <v>3</v>
      </c>
      <c r="N641" s="360" t="inlineStr"/>
      <c r="O641" s="360" t="n">
        <v>0</v>
      </c>
      <c r="P641" s="360" t="n"/>
      <c r="Q641" s="360" t="n"/>
      <c r="R641" s="360" t="n"/>
      <c r="S641" s="360" t="n"/>
      <c r="T641" s="360" t="n"/>
      <c r="U641" s="360" t="n"/>
      <c r="V641" s="360" t="n"/>
      <c r="W641" s="360" t="n">
        <v>0</v>
      </c>
      <c r="X641" s="360" t="n">
        <v>1</v>
      </c>
      <c r="Y641" s="360" t="n">
        <v>0</v>
      </c>
      <c r="Z641" s="360" t="n"/>
      <c r="AA641" s="360" t="n"/>
      <c r="AB641" s="360" t="n"/>
    </row>
    <row r="642">
      <c r="A642" s="360" t="n">
        <v>50</v>
      </c>
      <c r="B642" s="360" t="n">
        <v>0</v>
      </c>
      <c r="C642" s="360" t="n">
        <v>0</v>
      </c>
      <c r="D642" s="360" t="n">
        <v>2</v>
      </c>
      <c r="E642" s="360" t="n">
        <v>0</v>
      </c>
      <c r="F642" s="360">
        <f>ROUND(F641,O642)</f>
        <v/>
      </c>
      <c r="G642" s="360" t="inlineStr">
        <is>
          <t>и1</t>
        </is>
      </c>
      <c r="H642" s="360" t="inlineStr">
        <is>
          <t>Итого</t>
        </is>
      </c>
      <c r="I642" s="360" t="n"/>
      <c r="J642" s="360" t="n"/>
      <c r="K642" s="360" t="n">
        <v>212</v>
      </c>
      <c r="L642" s="360" t="n">
        <v>28</v>
      </c>
      <c r="M642" s="360" t="n">
        <v>0</v>
      </c>
      <c r="N642" s="360" t="inlineStr"/>
      <c r="O642" s="360" t="n">
        <v>0</v>
      </c>
      <c r="P642" s="360" t="n"/>
      <c r="Q642" s="360" t="n"/>
      <c r="R642" s="360" t="n"/>
      <c r="S642" s="360" t="n"/>
      <c r="T642" s="360" t="n"/>
      <c r="U642" s="360" t="n"/>
      <c r="V642" s="360" t="n"/>
      <c r="W642" s="360" t="n">
        <v>0</v>
      </c>
      <c r="X642" s="360" t="n">
        <v>1</v>
      </c>
      <c r="Y642" s="360" t="n">
        <v>0</v>
      </c>
      <c r="Z642" s="360" t="n"/>
      <c r="AA642" s="360" t="n"/>
      <c r="AB642" s="360" t="n"/>
    </row>
    <row r="643">
      <c r="A643" s="360" t="n">
        <v>50</v>
      </c>
      <c r="B643" s="360" t="n">
        <v>0</v>
      </c>
      <c r="C643" s="360" t="n">
        <v>0</v>
      </c>
      <c r="D643" s="360" t="n">
        <v>2</v>
      </c>
      <c r="E643" s="360" t="n">
        <v>0</v>
      </c>
      <c r="F643" s="360">
        <f>ROUND(F642*0.22,O643)</f>
        <v/>
      </c>
      <c r="G643" s="360" t="inlineStr">
        <is>
          <t>и2</t>
        </is>
      </c>
      <c r="H643" s="360" t="inlineStr">
        <is>
          <t>НДС 22%</t>
        </is>
      </c>
      <c r="I643" s="360" t="n"/>
      <c r="J643" s="360" t="n"/>
      <c r="K643" s="360" t="n">
        <v>212</v>
      </c>
      <c r="L643" s="360" t="n">
        <v>29</v>
      </c>
      <c r="M643" s="360" t="n">
        <v>0</v>
      </c>
      <c r="N643" s="360" t="inlineStr"/>
      <c r="O643" s="360" t="n">
        <v>0</v>
      </c>
      <c r="P643" s="360" t="n"/>
      <c r="Q643" s="360" t="n"/>
      <c r="R643" s="360" t="n"/>
      <c r="S643" s="360" t="n"/>
      <c r="T643" s="360" t="n"/>
      <c r="U643" s="360" t="n"/>
      <c r="V643" s="360" t="n"/>
      <c r="W643" s="360" t="n">
        <v>0</v>
      </c>
      <c r="X643" s="360" t="n">
        <v>1</v>
      </c>
      <c r="Y643" s="360" t="n">
        <v>0</v>
      </c>
      <c r="Z643" s="360" t="n"/>
      <c r="AA643" s="360" t="n"/>
      <c r="AB643" s="360" t="n"/>
    </row>
    <row r="644">
      <c r="A644" s="360" t="n">
        <v>50</v>
      </c>
      <c r="B644" s="360" t="n">
        <v>0</v>
      </c>
      <c r="C644" s="360" t="n">
        <v>0</v>
      </c>
      <c r="D644" s="360" t="n">
        <v>2</v>
      </c>
      <c r="E644" s="360" t="n">
        <v>213</v>
      </c>
      <c r="F644" s="360">
        <f>ROUND(F642+F643,O644)</f>
        <v/>
      </c>
      <c r="G644" s="360" t="inlineStr">
        <is>
          <t>и3</t>
        </is>
      </c>
      <c r="H644" s="360" t="inlineStr">
        <is>
          <t>Всего</t>
        </is>
      </c>
      <c r="I644" s="360" t="n"/>
      <c r="J644" s="360" t="n"/>
      <c r="K644" s="360" t="n">
        <v>212</v>
      </c>
      <c r="L644" s="360" t="n">
        <v>30</v>
      </c>
      <c r="M644" s="360" t="n">
        <v>0</v>
      </c>
      <c r="N644" s="360" t="inlineStr"/>
      <c r="O644" s="360" t="n">
        <v>0</v>
      </c>
      <c r="P644" s="360" t="n"/>
      <c r="Q644" s="360" t="n"/>
      <c r="R644" s="360" t="n"/>
      <c r="S644" s="360" t="n"/>
      <c r="T644" s="360" t="n"/>
      <c r="U644" s="360" t="n"/>
      <c r="V644" s="360" t="n"/>
      <c r="W644" s="360" t="n">
        <v>0</v>
      </c>
      <c r="X644" s="360" t="n">
        <v>1</v>
      </c>
      <c r="Y644" s="360" t="n">
        <v>0</v>
      </c>
      <c r="Z644" s="360" t="n"/>
      <c r="AA644" s="360" t="n"/>
      <c r="AB644" s="360" t="n"/>
    </row>
    <row r="646">
      <c r="A646" s="356" t="n">
        <v>3</v>
      </c>
      <c r="B646" s="356" t="n">
        <v>0</v>
      </c>
      <c r="C646" s="356" t="n"/>
      <c r="D646" s="356">
        <f>ROW(A659)</f>
        <v/>
      </c>
      <c r="E646" s="356" t="n"/>
      <c r="F646" s="356" t="inlineStr">
        <is>
          <t>Новая локальная смета</t>
        </is>
      </c>
      <c r="G646" s="356" t="inlineStr">
        <is>
          <t>Центральная, д.39/7</t>
        </is>
      </c>
      <c r="H646" s="356" t="inlineStr"/>
      <c r="I646" s="356" t="n">
        <v>0</v>
      </c>
      <c r="J646" s="356" t="inlineStr"/>
      <c r="K646" s="356" t="n">
        <v>0</v>
      </c>
      <c r="L646" s="356" t="inlineStr">
        <is>
          <t>Новая локальная смета</t>
        </is>
      </c>
      <c r="M646" s="356" t="inlineStr"/>
      <c r="N646" s="356" t="n"/>
      <c r="O646" s="356" t="n"/>
      <c r="P646" s="356" t="n"/>
      <c r="Q646" s="356" t="n"/>
      <c r="R646" s="356" t="n"/>
      <c r="S646" s="356" t="n">
        <v>0</v>
      </c>
      <c r="T646" s="356" t="n"/>
      <c r="U646" s="356" t="inlineStr"/>
      <c r="V646" s="356" t="n">
        <v>0</v>
      </c>
      <c r="W646" s="356" t="n"/>
      <c r="X646" s="356" t="n"/>
      <c r="Y646" s="356" t="n"/>
      <c r="Z646" s="356" t="n"/>
      <c r="AA646" s="356" t="n"/>
      <c r="AB646" s="356" t="inlineStr"/>
      <c r="AC646" s="356" t="inlineStr"/>
      <c r="AD646" s="356" t="inlineStr"/>
      <c r="AE646" s="356" t="inlineStr"/>
      <c r="AF646" s="356" t="inlineStr"/>
      <c r="AG646" s="356" t="inlineStr"/>
      <c r="AH646" s="356" t="n"/>
      <c r="AI646" s="356" t="n"/>
      <c r="AJ646" s="356" t="n"/>
      <c r="AK646" s="356" t="n"/>
      <c r="AL646" s="356" t="n"/>
      <c r="AM646" s="356" t="n"/>
      <c r="AN646" s="356" t="n"/>
      <c r="AO646" s="356" t="n"/>
      <c r="AP646" s="356" t="inlineStr"/>
      <c r="AQ646" s="356" t="inlineStr"/>
      <c r="AR646" s="356" t="inlineStr"/>
      <c r="AS646" s="356" t="n"/>
      <c r="AT646" s="356" t="n"/>
      <c r="AU646" s="356" t="n"/>
      <c r="AV646" s="356" t="n"/>
      <c r="AW646" s="356" t="n"/>
      <c r="AX646" s="356" t="n"/>
      <c r="AY646" s="356" t="n"/>
      <c r="AZ646" s="356" t="inlineStr"/>
      <c r="BA646" s="356" t="n"/>
      <c r="BB646" s="356" t="inlineStr"/>
      <c r="BC646" s="356" t="inlineStr"/>
      <c r="BD646" s="356" t="inlineStr"/>
      <c r="BE646" s="356" t="inlineStr"/>
      <c r="BF646" s="356" t="inlineStr"/>
      <c r="BG646" s="356" t="inlineStr"/>
      <c r="BH646" s="356" t="inlineStr"/>
      <c r="BI646" s="356" t="inlineStr"/>
      <c r="BJ646" s="356" t="inlineStr"/>
      <c r="BK646" s="356" t="inlineStr"/>
      <c r="BL646" s="356" t="inlineStr"/>
      <c r="BM646" s="356" t="inlineStr"/>
      <c r="BN646" s="356" t="inlineStr"/>
      <c r="BO646" s="356" t="inlineStr"/>
      <c r="BP646" s="356" t="inlineStr"/>
      <c r="BQ646" s="356" t="n"/>
      <c r="BR646" s="356" t="n"/>
      <c r="BS646" s="356" t="n"/>
      <c r="BT646" s="356" t="n"/>
      <c r="BU646" s="356" t="n"/>
      <c r="BV646" s="356" t="n"/>
      <c r="BW646" s="356" t="n"/>
      <c r="BX646" s="356" t="n">
        <v>0</v>
      </c>
      <c r="BY646" s="356" t="n"/>
      <c r="BZ646" s="356" t="n"/>
      <c r="CA646" s="356" t="n"/>
      <c r="CB646" s="356" t="n"/>
      <c r="CC646" s="356" t="n"/>
      <c r="CD646" s="356" t="n"/>
      <c r="CE646" s="356" t="n"/>
      <c r="CF646" s="356" t="n">
        <v>0</v>
      </c>
      <c r="CG646" s="356" t="n">
        <v>0</v>
      </c>
      <c r="CH646" s="356" t="n"/>
      <c r="CI646" s="356" t="inlineStr"/>
      <c r="CJ646" s="356" t="inlineStr"/>
      <c r="CK646" s="0" t="inlineStr"/>
      <c r="CL646" s="0" t="inlineStr"/>
      <c r="CM646" s="0" t="inlineStr"/>
      <c r="CN646" s="0" t="inlineStr"/>
      <c r="CO646" s="0" t="inlineStr"/>
      <c r="CP646" s="0" t="inlineStr"/>
      <c r="CQ646" s="0" t="inlineStr"/>
    </row>
    <row r="648">
      <c r="A648" s="358" t="n">
        <v>52</v>
      </c>
      <c r="B648" s="358">
        <f>B659</f>
        <v/>
      </c>
      <c r="C648" s="358">
        <f>C659</f>
        <v/>
      </c>
      <c r="D648" s="358">
        <f>D659</f>
        <v/>
      </c>
      <c r="E648" s="358">
        <f>E659</f>
        <v/>
      </c>
      <c r="F648" s="358">
        <f>F659</f>
        <v/>
      </c>
      <c r="G648" s="358">
        <f>G659</f>
        <v/>
      </c>
      <c r="H648" s="358" t="n"/>
      <c r="I648" s="358" t="n"/>
      <c r="J648" s="358" t="n"/>
      <c r="K648" s="358" t="n"/>
      <c r="L648" s="358" t="n"/>
      <c r="M648" s="358" t="n"/>
      <c r="N648" s="358" t="n"/>
      <c r="O648" s="358">
        <f>O659</f>
        <v/>
      </c>
      <c r="P648" s="358">
        <f>P659</f>
        <v/>
      </c>
      <c r="Q648" s="358">
        <f>Q659</f>
        <v/>
      </c>
      <c r="R648" s="358">
        <f>R659</f>
        <v/>
      </c>
      <c r="S648" s="358">
        <f>S659</f>
        <v/>
      </c>
      <c r="T648" s="358">
        <f>T659</f>
        <v/>
      </c>
      <c r="U648" s="358">
        <f>U659</f>
        <v/>
      </c>
      <c r="V648" s="358">
        <f>V659</f>
        <v/>
      </c>
      <c r="W648" s="358">
        <f>W659</f>
        <v/>
      </c>
      <c r="X648" s="358">
        <f>X659</f>
        <v/>
      </c>
      <c r="Y648" s="358">
        <f>Y659</f>
        <v/>
      </c>
      <c r="Z648" s="358">
        <f>Z659</f>
        <v/>
      </c>
      <c r="AA648" s="358">
        <f>AA659</f>
        <v/>
      </c>
      <c r="AB648" s="358">
        <f>AB659</f>
        <v/>
      </c>
      <c r="AC648" s="358">
        <f>AC659</f>
        <v/>
      </c>
      <c r="AD648" s="358">
        <f>AD659</f>
        <v/>
      </c>
      <c r="AE648" s="358">
        <f>AE659</f>
        <v/>
      </c>
      <c r="AF648" s="358">
        <f>AF659</f>
        <v/>
      </c>
      <c r="AG648" s="358">
        <f>AG659</f>
        <v/>
      </c>
      <c r="AH648" s="358">
        <f>AH659</f>
        <v/>
      </c>
      <c r="AI648" s="358">
        <f>AI659</f>
        <v/>
      </c>
      <c r="AJ648" s="358">
        <f>AJ659</f>
        <v/>
      </c>
      <c r="AK648" s="358">
        <f>AK659</f>
        <v/>
      </c>
      <c r="AL648" s="358">
        <f>AL659</f>
        <v/>
      </c>
      <c r="AM648" s="358">
        <f>AM659</f>
        <v/>
      </c>
      <c r="AN648" s="358">
        <f>AN659</f>
        <v/>
      </c>
      <c r="AO648" s="358">
        <f>AO659</f>
        <v/>
      </c>
      <c r="AP648" s="358">
        <f>AP659</f>
        <v/>
      </c>
      <c r="AQ648" s="358">
        <f>AQ659</f>
        <v/>
      </c>
      <c r="AR648" s="358">
        <f>AR659</f>
        <v/>
      </c>
      <c r="AS648" s="358">
        <f>AS659</f>
        <v/>
      </c>
      <c r="AT648" s="358">
        <f>AT659</f>
        <v/>
      </c>
      <c r="AU648" s="358">
        <f>AU659</f>
        <v/>
      </c>
      <c r="AV648" s="358">
        <f>AV659</f>
        <v/>
      </c>
      <c r="AW648" s="358">
        <f>AW659</f>
        <v/>
      </c>
      <c r="AX648" s="358">
        <f>AX659</f>
        <v/>
      </c>
      <c r="AY648" s="358">
        <f>AY659</f>
        <v/>
      </c>
      <c r="AZ648" s="358">
        <f>AZ659</f>
        <v/>
      </c>
      <c r="BA648" s="358">
        <f>BA659</f>
        <v/>
      </c>
      <c r="BB648" s="358">
        <f>BB659</f>
        <v/>
      </c>
      <c r="BC648" s="358">
        <f>BC659</f>
        <v/>
      </c>
      <c r="BD648" s="358">
        <f>BD659</f>
        <v/>
      </c>
      <c r="BE648" s="358">
        <f>BE659</f>
        <v/>
      </c>
      <c r="BF648" s="358">
        <f>BF659</f>
        <v/>
      </c>
      <c r="BG648" s="358">
        <f>BG659</f>
        <v/>
      </c>
      <c r="BH648" s="358">
        <f>BH659</f>
        <v/>
      </c>
      <c r="BI648" s="358">
        <f>BI659</f>
        <v/>
      </c>
      <c r="BJ648" s="358">
        <f>BJ659</f>
        <v/>
      </c>
      <c r="BK648" s="358">
        <f>BK659</f>
        <v/>
      </c>
      <c r="BL648" s="358">
        <f>BL659</f>
        <v/>
      </c>
      <c r="BM648" s="358">
        <f>BM659</f>
        <v/>
      </c>
      <c r="BN648" s="358">
        <f>BN659</f>
        <v/>
      </c>
      <c r="BO648" s="358">
        <f>BO659</f>
        <v/>
      </c>
      <c r="BP648" s="358">
        <f>BP659</f>
        <v/>
      </c>
      <c r="BQ648" s="358">
        <f>BQ659</f>
        <v/>
      </c>
      <c r="BR648" s="358">
        <f>BR659</f>
        <v/>
      </c>
      <c r="BS648" s="358">
        <f>BS659</f>
        <v/>
      </c>
      <c r="BT648" s="358">
        <f>BT659</f>
        <v/>
      </c>
      <c r="BU648" s="358">
        <f>BU659</f>
        <v/>
      </c>
      <c r="BV648" s="358">
        <f>BV659</f>
        <v/>
      </c>
      <c r="BW648" s="358">
        <f>BW659</f>
        <v/>
      </c>
      <c r="BX648" s="358">
        <f>BX659</f>
        <v/>
      </c>
      <c r="BY648" s="358">
        <f>BY659</f>
        <v/>
      </c>
      <c r="BZ648" s="358">
        <f>BZ659</f>
        <v/>
      </c>
      <c r="CA648" s="358">
        <f>CA659</f>
        <v/>
      </c>
      <c r="CB648" s="358">
        <f>CB659</f>
        <v/>
      </c>
      <c r="CC648" s="358">
        <f>CC659</f>
        <v/>
      </c>
      <c r="CD648" s="358">
        <f>CD659</f>
        <v/>
      </c>
      <c r="CE648" s="358">
        <f>CE659</f>
        <v/>
      </c>
      <c r="CF648" s="358">
        <f>CF659</f>
        <v/>
      </c>
      <c r="CG648" s="358">
        <f>CG659</f>
        <v/>
      </c>
      <c r="CH648" s="358">
        <f>CH659</f>
        <v/>
      </c>
      <c r="CI648" s="358">
        <f>CI659</f>
        <v/>
      </c>
      <c r="CJ648" s="358">
        <f>CJ659</f>
        <v/>
      </c>
      <c r="CK648" s="358">
        <f>CK659</f>
        <v/>
      </c>
      <c r="CL648" s="358">
        <f>CL659</f>
        <v/>
      </c>
      <c r="CM648" s="358">
        <f>CM659</f>
        <v/>
      </c>
      <c r="CN648" s="358">
        <f>CN659</f>
        <v/>
      </c>
      <c r="CO648" s="358">
        <f>CO659</f>
        <v/>
      </c>
      <c r="CP648" s="358">
        <f>CP659</f>
        <v/>
      </c>
      <c r="CQ648" s="358">
        <f>CQ659</f>
        <v/>
      </c>
      <c r="CR648" s="358">
        <f>CR659</f>
        <v/>
      </c>
      <c r="CS648" s="358">
        <f>CS659</f>
        <v/>
      </c>
      <c r="CT648" s="358">
        <f>CT659</f>
        <v/>
      </c>
      <c r="CU648" s="358">
        <f>CU659</f>
        <v/>
      </c>
      <c r="CV648" s="358">
        <f>CV659</f>
        <v/>
      </c>
      <c r="CW648" s="358">
        <f>CW659</f>
        <v/>
      </c>
      <c r="CX648" s="358">
        <f>CX659</f>
        <v/>
      </c>
      <c r="CY648" s="358">
        <f>CY659</f>
        <v/>
      </c>
      <c r="CZ648" s="358">
        <f>CZ659</f>
        <v/>
      </c>
      <c r="DA648" s="358">
        <f>DA659</f>
        <v/>
      </c>
      <c r="DB648" s="358">
        <f>DB659</f>
        <v/>
      </c>
      <c r="DC648" s="358">
        <f>DC659</f>
        <v/>
      </c>
      <c r="DD648" s="358">
        <f>DD659</f>
        <v/>
      </c>
      <c r="DE648" s="358">
        <f>DE659</f>
        <v/>
      </c>
      <c r="DF648" s="358">
        <f>DF659</f>
        <v/>
      </c>
      <c r="DG648" s="359">
        <f>DG659</f>
        <v/>
      </c>
      <c r="DH648" s="359">
        <f>DH659</f>
        <v/>
      </c>
      <c r="DI648" s="359">
        <f>DI659</f>
        <v/>
      </c>
      <c r="DJ648" s="359">
        <f>DJ659</f>
        <v/>
      </c>
      <c r="DK648" s="359">
        <f>DK659</f>
        <v/>
      </c>
      <c r="DL648" s="359">
        <f>DL659</f>
        <v/>
      </c>
      <c r="DM648" s="359">
        <f>DM659</f>
        <v/>
      </c>
      <c r="DN648" s="359">
        <f>DN659</f>
        <v/>
      </c>
      <c r="DO648" s="359">
        <f>DO659</f>
        <v/>
      </c>
      <c r="DP648" s="359">
        <f>DP659</f>
        <v/>
      </c>
      <c r="DQ648" s="359">
        <f>DQ659</f>
        <v/>
      </c>
      <c r="DR648" s="359">
        <f>DR659</f>
        <v/>
      </c>
      <c r="DS648" s="359">
        <f>DS659</f>
        <v/>
      </c>
      <c r="DT648" s="359">
        <f>DT659</f>
        <v/>
      </c>
      <c r="DU648" s="359">
        <f>DU659</f>
        <v/>
      </c>
      <c r="DV648" s="359">
        <f>DV659</f>
        <v/>
      </c>
      <c r="DW648" s="359">
        <f>DW659</f>
        <v/>
      </c>
      <c r="DX648" s="359">
        <f>DX659</f>
        <v/>
      </c>
      <c r="DY648" s="359">
        <f>DY659</f>
        <v/>
      </c>
      <c r="DZ648" s="359">
        <f>DZ659</f>
        <v/>
      </c>
      <c r="EA648" s="359">
        <f>EA659</f>
        <v/>
      </c>
      <c r="EB648" s="359">
        <f>EB659</f>
        <v/>
      </c>
      <c r="EC648" s="359">
        <f>EC659</f>
        <v/>
      </c>
      <c r="ED648" s="359">
        <f>ED659</f>
        <v/>
      </c>
      <c r="EE648" s="359">
        <f>EE659</f>
        <v/>
      </c>
      <c r="EF648" s="359">
        <f>EF659</f>
        <v/>
      </c>
      <c r="EG648" s="359">
        <f>EG659</f>
        <v/>
      </c>
      <c r="EH648" s="359">
        <f>EH659</f>
        <v/>
      </c>
      <c r="EI648" s="359">
        <f>EI659</f>
        <v/>
      </c>
      <c r="EJ648" s="359">
        <f>EJ659</f>
        <v/>
      </c>
      <c r="EK648" s="359">
        <f>EK659</f>
        <v/>
      </c>
      <c r="EL648" s="359">
        <f>EL659</f>
        <v/>
      </c>
      <c r="EM648" s="359">
        <f>EM659</f>
        <v/>
      </c>
      <c r="EN648" s="359">
        <f>EN659</f>
        <v/>
      </c>
      <c r="EO648" s="359">
        <f>EO659</f>
        <v/>
      </c>
      <c r="EP648" s="359">
        <f>EP659</f>
        <v/>
      </c>
      <c r="EQ648" s="359">
        <f>EQ659</f>
        <v/>
      </c>
      <c r="ER648" s="359">
        <f>ER659</f>
        <v/>
      </c>
      <c r="ES648" s="359">
        <f>ES659</f>
        <v/>
      </c>
      <c r="ET648" s="359">
        <f>ET659</f>
        <v/>
      </c>
      <c r="EU648" s="359">
        <f>EU659</f>
        <v/>
      </c>
      <c r="EV648" s="359">
        <f>EV659</f>
        <v/>
      </c>
      <c r="EW648" s="359">
        <f>EW659</f>
        <v/>
      </c>
      <c r="EX648" s="359">
        <f>EX659</f>
        <v/>
      </c>
      <c r="EY648" s="359">
        <f>EY659</f>
        <v/>
      </c>
      <c r="EZ648" s="359">
        <f>EZ659</f>
        <v/>
      </c>
      <c r="FA648" s="359">
        <f>FA659</f>
        <v/>
      </c>
      <c r="FB648" s="359">
        <f>FB659</f>
        <v/>
      </c>
      <c r="FC648" s="359">
        <f>FC659</f>
        <v/>
      </c>
      <c r="FD648" s="359">
        <f>FD659</f>
        <v/>
      </c>
      <c r="FE648" s="359">
        <f>FE659</f>
        <v/>
      </c>
      <c r="FF648" s="359">
        <f>FF659</f>
        <v/>
      </c>
      <c r="FG648" s="359">
        <f>FG659</f>
        <v/>
      </c>
      <c r="FH648" s="359">
        <f>FH659</f>
        <v/>
      </c>
      <c r="FI648" s="359">
        <f>FI659</f>
        <v/>
      </c>
      <c r="FJ648" s="359">
        <f>FJ659</f>
        <v/>
      </c>
      <c r="FK648" s="359">
        <f>FK659</f>
        <v/>
      </c>
      <c r="FL648" s="359">
        <f>FL659</f>
        <v/>
      </c>
      <c r="FM648" s="359">
        <f>FM659</f>
        <v/>
      </c>
      <c r="FN648" s="359">
        <f>FN659</f>
        <v/>
      </c>
      <c r="FO648" s="359">
        <f>FO659</f>
        <v/>
      </c>
      <c r="FP648" s="359">
        <f>FP659</f>
        <v/>
      </c>
      <c r="FQ648" s="359">
        <f>FQ659</f>
        <v/>
      </c>
      <c r="FR648" s="359">
        <f>FR659</f>
        <v/>
      </c>
      <c r="FS648" s="359">
        <f>FS659</f>
        <v/>
      </c>
      <c r="FT648" s="359">
        <f>FT659</f>
        <v/>
      </c>
      <c r="FU648" s="359">
        <f>FU659</f>
        <v/>
      </c>
      <c r="FV648" s="359">
        <f>FV659</f>
        <v/>
      </c>
      <c r="FW648" s="359">
        <f>FW659</f>
        <v/>
      </c>
      <c r="FX648" s="359">
        <f>FX659</f>
        <v/>
      </c>
      <c r="FY648" s="359">
        <f>FY659</f>
        <v/>
      </c>
      <c r="FZ648" s="359">
        <f>FZ659</f>
        <v/>
      </c>
      <c r="GA648" s="359">
        <f>GA659</f>
        <v/>
      </c>
      <c r="GB648" s="359">
        <f>GB659</f>
        <v/>
      </c>
      <c r="GC648" s="359">
        <f>GC659</f>
        <v/>
      </c>
      <c r="GD648" s="359">
        <f>GD659</f>
        <v/>
      </c>
      <c r="GE648" s="359">
        <f>GE659</f>
        <v/>
      </c>
      <c r="GF648" s="359">
        <f>GF659</f>
        <v/>
      </c>
      <c r="GG648" s="359">
        <f>GG659</f>
        <v/>
      </c>
      <c r="GH648" s="359">
        <f>GH659</f>
        <v/>
      </c>
      <c r="GI648" s="359">
        <f>GI659</f>
        <v/>
      </c>
      <c r="GJ648" s="359">
        <f>GJ659</f>
        <v/>
      </c>
      <c r="GK648" s="359">
        <f>GK659</f>
        <v/>
      </c>
      <c r="GL648" s="359">
        <f>GL659</f>
        <v/>
      </c>
      <c r="GM648" s="359">
        <f>GM659</f>
        <v/>
      </c>
      <c r="GN648" s="359">
        <f>GN659</f>
        <v/>
      </c>
      <c r="GO648" s="359">
        <f>GO659</f>
        <v/>
      </c>
      <c r="GP648" s="359">
        <f>GP659</f>
        <v/>
      </c>
      <c r="GQ648" s="359">
        <f>GQ659</f>
        <v/>
      </c>
      <c r="GR648" s="359">
        <f>GR659</f>
        <v/>
      </c>
      <c r="GS648" s="359">
        <f>GS659</f>
        <v/>
      </c>
      <c r="GT648" s="359">
        <f>GT659</f>
        <v/>
      </c>
      <c r="GU648" s="359">
        <f>GU659</f>
        <v/>
      </c>
      <c r="GV648" s="359">
        <f>GV659</f>
        <v/>
      </c>
      <c r="GW648" s="359">
        <f>GW659</f>
        <v/>
      </c>
      <c r="GX648" s="359">
        <f>GX659</f>
        <v/>
      </c>
    </row>
    <row r="650">
      <c r="A650" s="0" t="n">
        <v>17</v>
      </c>
      <c r="B650" s="0" t="n">
        <v>0</v>
      </c>
      <c r="C650" s="0">
        <f>ROW(SmtRes!A218)</f>
        <v/>
      </c>
      <c r="D650" s="0">
        <f>ROW(EtalonRes!A216)</f>
        <v/>
      </c>
      <c r="E650" s="0" t="inlineStr">
        <is>
          <t>1</t>
        </is>
      </c>
      <c r="F650" s="0" t="inlineStr">
        <is>
          <t>65-15-4</t>
        </is>
      </c>
      <c r="G650" s="0" t="inlineStr">
        <is>
          <t>Смена отдельных участков трубопроводов с заготовкой труб в построечных условиях диаметром до 80 мм</t>
        </is>
      </c>
      <c r="H650" s="0" t="inlineStr">
        <is>
          <t>100 м трубопровода</t>
        </is>
      </c>
      <c r="I650" s="0">
        <f>ROUND(ROUND(3/100,4),7)</f>
        <v/>
      </c>
      <c r="J650" s="0" t="n">
        <v>0</v>
      </c>
      <c r="K650" s="0">
        <f>ROUND(ROUND(3/100,4),7)</f>
        <v/>
      </c>
      <c r="O650" s="0">
        <f>ROUND(CP650,0)</f>
        <v/>
      </c>
      <c r="P650" s="0">
        <f>ROUND(CQ650*I650,0)</f>
        <v/>
      </c>
      <c r="Q650" s="0">
        <f>(ROUND((ROUND(((ET650)*I650),0)*BB650),0)+ROUND((ROUND(((AE650-(EU650))*I650),0)*BS650),0))</f>
        <v/>
      </c>
      <c r="R650" s="0">
        <f>(ROUND((ROUND(((EU650)*I650),0)*BS650),0)+ROUND((ROUND(((AE650-(EU650))*I650),0)*BS650),0))</f>
        <v/>
      </c>
      <c r="S650" s="0">
        <f>ROUND(CT650*I650,0)</f>
        <v/>
      </c>
      <c r="T650" s="0">
        <f>ROUND(CU650*I650,0)</f>
        <v/>
      </c>
      <c r="U650" s="0">
        <f>ROUND(CV650*I650,7)</f>
        <v/>
      </c>
      <c r="V650" s="0">
        <f>ROUND(CW650*I650,7)</f>
        <v/>
      </c>
      <c r="W650" s="0">
        <f>ROUND(CX650*I650,0)</f>
        <v/>
      </c>
      <c r="X650" s="0">
        <f>ROUND(CY650,0)</f>
        <v/>
      </c>
      <c r="Y650" s="0">
        <f>ROUND(CZ650,0)</f>
        <v/>
      </c>
      <c r="AA650" s="0" t="n">
        <v>78845955</v>
      </c>
      <c r="AB650" s="0">
        <f>ROUND((AC650+AD650+AF650),2)</f>
        <v/>
      </c>
      <c r="AC650" s="0">
        <f>ROUND((ES650),2)</f>
        <v/>
      </c>
      <c r="AD650" s="0">
        <f>ROUND((((ET650)-(EU650))+AE650),2)</f>
        <v/>
      </c>
      <c r="AE650" s="0">
        <f>ROUND((EU650),2)</f>
        <v/>
      </c>
      <c r="AF650" s="0">
        <f>ROUND((EV650),2)</f>
        <v/>
      </c>
      <c r="AG650" s="0">
        <f>ROUND((AP650),2)</f>
        <v/>
      </c>
      <c r="AH650" s="0">
        <f>(EW650)</f>
        <v/>
      </c>
      <c r="AI650" s="0">
        <f>(EX650)</f>
        <v/>
      </c>
      <c r="AJ650" s="0">
        <f>(AS650)</f>
        <v/>
      </c>
      <c r="AK650" s="0" t="n">
        <v>8949.139999999999</v>
      </c>
      <c r="AL650" s="0" t="n">
        <v>7520.34</v>
      </c>
      <c r="AM650" s="0" t="n">
        <v>277</v>
      </c>
      <c r="AN650" s="0" t="n">
        <v>6.08</v>
      </c>
      <c r="AO650" s="0" t="n">
        <v>1151.8</v>
      </c>
      <c r="AP650" s="0" t="n">
        <v>0</v>
      </c>
      <c r="AQ650" s="0" t="n">
        <v>130</v>
      </c>
      <c r="AR650" s="0" t="n">
        <v>0.45</v>
      </c>
      <c r="AS650" s="0" t="n">
        <v>0</v>
      </c>
      <c r="AT650" s="0" t="n">
        <v>103</v>
      </c>
      <c r="AU650" s="0" t="n">
        <v>52</v>
      </c>
      <c r="AV650" s="0" t="n">
        <v>1</v>
      </c>
      <c r="AW650" s="0" t="n">
        <v>1</v>
      </c>
      <c r="AZ650" s="0" t="n">
        <v>1</v>
      </c>
      <c r="BA650" s="0" t="n">
        <v>52.25</v>
      </c>
      <c r="BB650" s="0" t="n">
        <v>11.6</v>
      </c>
      <c r="BC650" s="0" t="n">
        <v>6.21</v>
      </c>
      <c r="BD650" s="0" t="inlineStr"/>
      <c r="BE650" s="0" t="inlineStr"/>
      <c r="BF650" s="0" t="inlineStr"/>
      <c r="BG650" s="0" t="inlineStr"/>
      <c r="BH650" s="0" t="n">
        <v>0</v>
      </c>
      <c r="BI650" s="0" t="n">
        <v>1</v>
      </c>
      <c r="BJ650" s="0" t="inlineStr">
        <is>
          <t>ТЕРр Московской обл., 65-15-4, приказ Минстроя России №675/пр от 28.02.2017 № 263/пр</t>
        </is>
      </c>
      <c r="BM650" s="0" t="n">
        <v>65008</v>
      </c>
      <c r="BN650" s="0" t="n">
        <v>0</v>
      </c>
      <c r="BO650" s="0" t="inlineStr">
        <is>
          <t>65-15-4</t>
        </is>
      </c>
      <c r="BP650" s="0" t="n">
        <v>1</v>
      </c>
      <c r="BQ650" s="0" t="n">
        <v>6</v>
      </c>
      <c r="BR650" s="0" t="n">
        <v>0</v>
      </c>
      <c r="BS650" s="0" t="n">
        <v>52.25</v>
      </c>
      <c r="BT650" s="0" t="n">
        <v>1</v>
      </c>
      <c r="BU650" s="0" t="n">
        <v>1</v>
      </c>
      <c r="BV650" s="0" t="n">
        <v>1</v>
      </c>
      <c r="BW650" s="0" t="n">
        <v>1</v>
      </c>
      <c r="BX650" s="0" t="n">
        <v>1</v>
      </c>
      <c r="BY650" s="0" t="inlineStr"/>
      <c r="BZ650" s="0" t="n">
        <v>103</v>
      </c>
      <c r="CA650" s="0" t="n">
        <v>52</v>
      </c>
      <c r="CB650" s="0" t="inlineStr"/>
      <c r="CE650" s="0" t="n">
        <v>12</v>
      </c>
      <c r="CF650" s="0" t="n">
        <v>0</v>
      </c>
      <c r="CG650" s="0" t="n">
        <v>0</v>
      </c>
      <c r="CM650" s="0" t="n">
        <v>0</v>
      </c>
      <c r="CN650" s="0" t="inlineStr"/>
      <c r="CO650" s="0" t="n">
        <v>0</v>
      </c>
      <c r="CP650" s="0">
        <f>(P650+Q650+S650)</f>
        <v/>
      </c>
      <c r="CQ650" s="0">
        <f>AC650*BC650</f>
        <v/>
      </c>
      <c r="CR650" s="0">
        <f>(ROUND((ROUND(((ET650)*1),0)*BB650),0)+ROUND((ROUND(((AE650-(EU650))*1),0)*BS650),0))</f>
        <v/>
      </c>
      <c r="CS650" s="0">
        <f>(ROUND((ROUND(((EU650)*1),0)*BS650),0)+ROUND((ROUND(((AE650-(EU650))*1),0)*BS650),0))</f>
        <v/>
      </c>
      <c r="CT650" s="0">
        <f>AF650*BA650</f>
        <v/>
      </c>
      <c r="CU650" s="0">
        <f>AG650</f>
        <v/>
      </c>
      <c r="CV650" s="0">
        <f>AH650</f>
        <v/>
      </c>
      <c r="CW650" s="0">
        <f>AI650</f>
        <v/>
      </c>
      <c r="CX650" s="0">
        <f>AJ650</f>
        <v/>
      </c>
      <c r="CY650" s="0">
        <f>(((S650+R650)*AT650)/100)</f>
        <v/>
      </c>
      <c r="CZ650" s="0">
        <f>(((S650+R650)*AU650)/100)</f>
        <v/>
      </c>
      <c r="DC650" s="0" t="inlineStr"/>
      <c r="DD650" s="0" t="inlineStr"/>
      <c r="DE650" s="0" t="inlineStr"/>
      <c r="DF650" s="0" t="inlineStr"/>
      <c r="DG650" s="0" t="inlineStr"/>
      <c r="DH650" s="0" t="inlineStr"/>
      <c r="DI650" s="0" t="inlineStr"/>
      <c r="DJ650" s="0" t="inlineStr"/>
      <c r="DK650" s="0" t="inlineStr"/>
      <c r="DL650" s="0" t="inlineStr"/>
      <c r="DM650" s="0" t="inlineStr"/>
      <c r="DN650" s="0" t="n">
        <v>0</v>
      </c>
      <c r="DO650" s="0" t="n">
        <v>0</v>
      </c>
      <c r="DP650" s="0" t="n">
        <v>1</v>
      </c>
      <c r="DQ650" s="0" t="n">
        <v>1</v>
      </c>
      <c r="DU650" s="0" t="n">
        <v>1013</v>
      </c>
      <c r="DV650" s="0" t="inlineStr">
        <is>
          <t>100 м трубопровода</t>
        </is>
      </c>
      <c r="DW650" s="0" t="inlineStr">
        <is>
          <t>100 м трубопровода</t>
        </is>
      </c>
      <c r="DX650" s="0" t="n">
        <v>1</v>
      </c>
      <c r="DZ650" s="0" t="inlineStr"/>
      <c r="EA650" s="0" t="inlineStr"/>
      <c r="EB650" s="0" t="inlineStr"/>
      <c r="EC650" s="0" t="inlineStr"/>
      <c r="EE650" s="0" t="n">
        <v>78726002</v>
      </c>
      <c r="EF650" s="0" t="n">
        <v>6</v>
      </c>
      <c r="EG650" s="0" t="inlineStr">
        <is>
          <t>Ремонтно-строительные работы</t>
        </is>
      </c>
      <c r="EH650" s="0" t="n">
        <v>99</v>
      </c>
      <c r="EI650" s="0" t="inlineStr">
        <is>
          <t>Внутренние санитарно-технические работы</t>
        </is>
      </c>
      <c r="EJ650" s="0" t="n">
        <v>1</v>
      </c>
      <c r="EK650" s="0" t="n">
        <v>65008</v>
      </c>
      <c r="EL650" s="0" t="inlineStr">
        <is>
          <t>Внутренние санитарнотехнические работы: смена труб, санприборов, запорной арматуры и другое</t>
        </is>
      </c>
      <c r="EM650" s="0" t="inlineStr">
        <is>
          <t>рФЕР-65</t>
        </is>
      </c>
      <c r="EO650" s="0" t="inlineStr"/>
      <c r="EQ650" s="0" t="n">
        <v>0</v>
      </c>
      <c r="ER650" s="0" t="n">
        <v>8949.139999999999</v>
      </c>
      <c r="ES650" s="0" t="n">
        <v>7520.34</v>
      </c>
      <c r="ET650" s="0" t="n">
        <v>277</v>
      </c>
      <c r="EU650" s="0" t="n">
        <v>6.08</v>
      </c>
      <c r="EV650" s="0" t="n">
        <v>1151.8</v>
      </c>
      <c r="EW650" s="0" t="n">
        <v>130</v>
      </c>
      <c r="EX650" s="0" t="n">
        <v>0.45</v>
      </c>
      <c r="EY650" s="0" t="n">
        <v>0</v>
      </c>
      <c r="FQ650" s="0" t="n">
        <v>0</v>
      </c>
      <c r="FR650" s="0" t="n">
        <v>0</v>
      </c>
      <c r="FS650" s="0" t="n">
        <v>0</v>
      </c>
      <c r="FX650" s="0" t="n">
        <v>103</v>
      </c>
      <c r="FY650" s="0" t="n">
        <v>52</v>
      </c>
      <c r="GA650" s="0" t="inlineStr"/>
      <c r="GD650" s="0" t="n">
        <v>1</v>
      </c>
      <c r="GF650" s="0" t="n">
        <v>-1571658623</v>
      </c>
      <c r="GG650" s="0" t="n">
        <v>2</v>
      </c>
      <c r="GH650" s="0" t="n">
        <v>1</v>
      </c>
      <c r="GI650" s="0" t="n">
        <v>2</v>
      </c>
      <c r="GJ650" s="0" t="n">
        <v>0</v>
      </c>
      <c r="GK650" s="0" t="n">
        <v>0</v>
      </c>
      <c r="GL650" s="0">
        <f>ROUND(IF(AND(BH650=3,BI650=3,FS650&lt;&gt;0),P650,0),0)</f>
        <v/>
      </c>
      <c r="GM650" s="0">
        <f>ROUND(O650+X650+Y650,0)+GX650</f>
        <v/>
      </c>
      <c r="GN650" s="0">
        <f>IF(OR(BI650=0,BI650=1),GM650-GX650,0)</f>
        <v/>
      </c>
      <c r="GO650" s="0">
        <f>IF(BI650=2,GM650-GX650,0)</f>
        <v/>
      </c>
      <c r="GP650" s="0">
        <f>IF(BI650=4,GM650-GX650,0)</f>
        <v/>
      </c>
      <c r="GR650" s="0" t="n">
        <v>0</v>
      </c>
      <c r="GS650" s="0" t="n">
        <v>3</v>
      </c>
      <c r="GT650" s="0" t="n">
        <v>0</v>
      </c>
      <c r="GU650" s="0" t="inlineStr"/>
      <c r="GV650" s="0">
        <f>ROUND((GT650),2)</f>
        <v/>
      </c>
      <c r="GW650" s="0" t="n">
        <v>1</v>
      </c>
      <c r="GX650" s="0">
        <f>ROUND(HC650*I650,0)</f>
        <v/>
      </c>
      <c r="HA650" s="0" t="n">
        <v>0</v>
      </c>
      <c r="HB650" s="0" t="n">
        <v>0</v>
      </c>
      <c r="HC650" s="0">
        <f>GV650*GW650</f>
        <v/>
      </c>
      <c r="HE650" s="0" t="inlineStr"/>
      <c r="HF650" s="0" t="inlineStr"/>
      <c r="HM650" s="0" t="inlineStr"/>
      <c r="HN650" s="0" t="inlineStr">
        <is>
          <t>Пр/812-099.2-1</t>
        </is>
      </c>
      <c r="HO650" s="0" t="inlineStr">
        <is>
          <t>Пр/774-099.2</t>
        </is>
      </c>
      <c r="HP650" s="0" t="inlineStr">
        <is>
          <t>Внутренние санитарнотехнические работы: смена труб, санприборов, запорной арматуры и другое</t>
        </is>
      </c>
      <c r="HQ650" s="0" t="inlineStr">
        <is>
          <t>Внутренние санитарнотехнические работы: смена труб, санприборов, запорной арматуры и другое</t>
        </is>
      </c>
      <c r="HS650" s="0" t="n">
        <v>0</v>
      </c>
      <c r="IK650" s="0" t="n">
        <v>0</v>
      </c>
    </row>
    <row r="651">
      <c r="A651" s="0" t="n">
        <v>17</v>
      </c>
      <c r="B651" s="0" t="n">
        <v>0</v>
      </c>
      <c r="C651" s="0">
        <f>ROW(SmtRes!A225)</f>
        <v/>
      </c>
      <c r="D651" s="0">
        <f>ROW(EtalonRes!A222)</f>
        <v/>
      </c>
      <c r="E651" s="0" t="inlineStr">
        <is>
          <t>2</t>
        </is>
      </c>
      <c r="F651" s="0" t="inlineStr">
        <is>
          <t>65-5-9</t>
        </is>
      </c>
      <c r="G651" s="0" t="inlineStr">
        <is>
          <t>Смена задвижек диаметром 100 мм (прим. 80 мм)</t>
        </is>
      </c>
      <c r="H651" s="0" t="inlineStr">
        <is>
          <t>100 шт.</t>
        </is>
      </c>
      <c r="I651" s="0">
        <f>ROUND(ROUND(2/100,4),7)</f>
        <v/>
      </c>
      <c r="J651" s="0" t="n">
        <v>0</v>
      </c>
      <c r="K651" s="0">
        <f>ROUND(ROUND(2/100,4),7)</f>
        <v/>
      </c>
      <c r="O651" s="0">
        <f>ROUND(CP651,0)</f>
        <v/>
      </c>
      <c r="P651" s="0">
        <f>ROUND(CQ651*I651,0)</f>
        <v/>
      </c>
      <c r="Q651" s="0">
        <f>(ROUND((ROUND(((ET651)*I651),0)*BB651),0)+ROUND((ROUND(((AE651-(EU651))*I651),0)*BS651),0))</f>
        <v/>
      </c>
      <c r="R651" s="0">
        <f>(ROUND((ROUND(((EU651)*I651),0)*BS651),0)+ROUND((ROUND(((AE651-(EU651))*I651),0)*BS651),0))</f>
        <v/>
      </c>
      <c r="S651" s="0">
        <f>ROUND(CT651*I651,0)</f>
        <v/>
      </c>
      <c r="T651" s="0">
        <f>ROUND(CU651*I651,0)</f>
        <v/>
      </c>
      <c r="U651" s="0">
        <f>ROUND(CV651*I651,7)</f>
        <v/>
      </c>
      <c r="V651" s="0">
        <f>ROUND(CW651*I651,7)</f>
        <v/>
      </c>
      <c r="W651" s="0">
        <f>ROUND(CX651*I651,0)</f>
        <v/>
      </c>
      <c r="X651" s="0">
        <f>ROUND(CY651,0)</f>
        <v/>
      </c>
      <c r="Y651" s="0">
        <f>ROUND(CZ651,0)</f>
        <v/>
      </c>
      <c r="AA651" s="0" t="n">
        <v>78845955</v>
      </c>
      <c r="AB651" s="0">
        <f>ROUND((AC651+AD651+AF651),2)</f>
        <v/>
      </c>
      <c r="AC651" s="0">
        <f>ROUND((ES651),2)</f>
        <v/>
      </c>
      <c r="AD651" s="0">
        <f>ROUND((((ET651)-(EU651))+AE651),2)</f>
        <v/>
      </c>
      <c r="AE651" s="0">
        <f>ROUND((EU651),2)</f>
        <v/>
      </c>
      <c r="AF651" s="0">
        <f>ROUND((EV651),2)</f>
        <v/>
      </c>
      <c r="AG651" s="0">
        <f>ROUND((AP651),2)</f>
        <v/>
      </c>
      <c r="AH651" s="0">
        <f>(EW651)</f>
        <v/>
      </c>
      <c r="AI651" s="0">
        <f>(EX651)</f>
        <v/>
      </c>
      <c r="AJ651" s="0">
        <f>(AS651)</f>
        <v/>
      </c>
      <c r="AK651" s="0" t="n">
        <v>55841.25</v>
      </c>
      <c r="AL651" s="0" t="n">
        <v>51647.6</v>
      </c>
      <c r="AM651" s="0" t="n">
        <v>366.11</v>
      </c>
      <c r="AN651" s="0" t="n">
        <v>0</v>
      </c>
      <c r="AO651" s="0" t="n">
        <v>3827.54</v>
      </c>
      <c r="AP651" s="0" t="n">
        <v>0</v>
      </c>
      <c r="AQ651" s="0" t="n">
        <v>422</v>
      </c>
      <c r="AR651" s="0" t="n">
        <v>0</v>
      </c>
      <c r="AS651" s="0" t="n">
        <v>0</v>
      </c>
      <c r="AT651" s="0" t="n">
        <v>103</v>
      </c>
      <c r="AU651" s="0" t="n">
        <v>52</v>
      </c>
      <c r="AV651" s="0" t="n">
        <v>1</v>
      </c>
      <c r="AW651" s="0" t="n">
        <v>1</v>
      </c>
      <c r="AZ651" s="0" t="n">
        <v>1</v>
      </c>
      <c r="BA651" s="0" t="n">
        <v>52.25</v>
      </c>
      <c r="BB651" s="0" t="n">
        <v>24.99</v>
      </c>
      <c r="BC651" s="0" t="n">
        <v>15.63</v>
      </c>
      <c r="BD651" s="0" t="inlineStr"/>
      <c r="BE651" s="0" t="inlineStr"/>
      <c r="BF651" s="0" t="inlineStr"/>
      <c r="BG651" s="0" t="inlineStr"/>
      <c r="BH651" s="0" t="n">
        <v>0</v>
      </c>
      <c r="BI651" s="0" t="n">
        <v>1</v>
      </c>
      <c r="BJ651" s="0" t="inlineStr">
        <is>
          <t>ТЕРр Московской обл., 65-5-9, приказ Минстроя России №675/пр от 28.02.2017 № 263/пр</t>
        </is>
      </c>
      <c r="BM651" s="0" t="n">
        <v>65007</v>
      </c>
      <c r="BN651" s="0" t="n">
        <v>0</v>
      </c>
      <c r="BO651" s="0" t="inlineStr">
        <is>
          <t>65-5-9</t>
        </is>
      </c>
      <c r="BP651" s="0" t="n">
        <v>1</v>
      </c>
      <c r="BQ651" s="0" t="n">
        <v>6</v>
      </c>
      <c r="BR651" s="0" t="n">
        <v>0</v>
      </c>
      <c r="BS651" s="0" t="n">
        <v>52.25</v>
      </c>
      <c r="BT651" s="0" t="n">
        <v>1</v>
      </c>
      <c r="BU651" s="0" t="n">
        <v>1</v>
      </c>
      <c r="BV651" s="0" t="n">
        <v>1</v>
      </c>
      <c r="BW651" s="0" t="n">
        <v>1</v>
      </c>
      <c r="BX651" s="0" t="n">
        <v>1</v>
      </c>
      <c r="BY651" s="0" t="inlineStr"/>
      <c r="BZ651" s="0" t="n">
        <v>103</v>
      </c>
      <c r="CA651" s="0" t="n">
        <v>52</v>
      </c>
      <c r="CB651" s="0" t="inlineStr"/>
      <c r="CE651" s="0" t="n">
        <v>12</v>
      </c>
      <c r="CF651" s="0" t="n">
        <v>0</v>
      </c>
      <c r="CG651" s="0" t="n">
        <v>0</v>
      </c>
      <c r="CM651" s="0" t="n">
        <v>0</v>
      </c>
      <c r="CN651" s="0" t="inlineStr"/>
      <c r="CO651" s="0" t="n">
        <v>0</v>
      </c>
      <c r="CP651" s="0">
        <f>(P651+Q651+S651)</f>
        <v/>
      </c>
      <c r="CQ651" s="0">
        <f>AC651*BC651</f>
        <v/>
      </c>
      <c r="CR651" s="0">
        <f>(ROUND((ROUND(((ET651)*1),0)*BB651),0)+ROUND((ROUND(((AE651-(EU651))*1),0)*BS651),0))</f>
        <v/>
      </c>
      <c r="CS651" s="0">
        <f>(ROUND((ROUND(((EU651)*1),0)*BS651),0)+ROUND((ROUND(((AE651-(EU651))*1),0)*BS651),0))</f>
        <v/>
      </c>
      <c r="CT651" s="0">
        <f>AF651*BA651</f>
        <v/>
      </c>
      <c r="CU651" s="0">
        <f>AG651</f>
        <v/>
      </c>
      <c r="CV651" s="0">
        <f>AH651</f>
        <v/>
      </c>
      <c r="CW651" s="0">
        <f>AI651</f>
        <v/>
      </c>
      <c r="CX651" s="0">
        <f>AJ651</f>
        <v/>
      </c>
      <c r="CY651" s="0">
        <f>(((S651+R651)*AT651)/100)</f>
        <v/>
      </c>
      <c r="CZ651" s="0">
        <f>(((S651+R651)*AU651)/100)</f>
        <v/>
      </c>
      <c r="DC651" s="0" t="inlineStr"/>
      <c r="DD651" s="0" t="inlineStr"/>
      <c r="DE651" s="0" t="inlineStr"/>
      <c r="DF651" s="0" t="inlineStr"/>
      <c r="DG651" s="0" t="inlineStr"/>
      <c r="DH651" s="0" t="inlineStr"/>
      <c r="DI651" s="0" t="inlineStr"/>
      <c r="DJ651" s="0" t="inlineStr"/>
      <c r="DK651" s="0" t="inlineStr"/>
      <c r="DL651" s="0" t="inlineStr"/>
      <c r="DM651" s="0" t="inlineStr"/>
      <c r="DN651" s="0" t="n">
        <v>0</v>
      </c>
      <c r="DO651" s="0" t="n">
        <v>0</v>
      </c>
      <c r="DP651" s="0" t="n">
        <v>1</v>
      </c>
      <c r="DQ651" s="0" t="n">
        <v>1</v>
      </c>
      <c r="DU651" s="0" t="n">
        <v>1010</v>
      </c>
      <c r="DV651" s="0" t="inlineStr">
        <is>
          <t>100 шт.</t>
        </is>
      </c>
      <c r="DW651" s="0" t="inlineStr">
        <is>
          <t>100 шт.</t>
        </is>
      </c>
      <c r="DX651" s="0" t="n">
        <v>100</v>
      </c>
      <c r="DZ651" s="0" t="inlineStr"/>
      <c r="EA651" s="0" t="inlineStr"/>
      <c r="EB651" s="0" t="inlineStr"/>
      <c r="EC651" s="0" t="inlineStr"/>
      <c r="EE651" s="0" t="n">
        <v>78726000</v>
      </c>
      <c r="EF651" s="0" t="n">
        <v>6</v>
      </c>
      <c r="EG651" s="0" t="inlineStr">
        <is>
          <t>Ремонтно-строительные работы</t>
        </is>
      </c>
      <c r="EH651" s="0" t="n">
        <v>99</v>
      </c>
      <c r="EI651" s="0" t="inlineStr">
        <is>
          <t>Внутренние санитарно-технические работы</t>
        </is>
      </c>
      <c r="EJ651" s="0" t="n">
        <v>1</v>
      </c>
      <c r="EK651" s="0" t="n">
        <v>65007</v>
      </c>
      <c r="EL651" s="0" t="inlineStr">
        <is>
          <t>Внутренние санитарнотехнические работы: смена труб, санприборов, запорной арматуры и другое</t>
        </is>
      </c>
      <c r="EM651" s="0" t="inlineStr">
        <is>
          <t>рФЕР-65</t>
        </is>
      </c>
      <c r="EO651" s="0" t="inlineStr"/>
      <c r="EQ651" s="0" t="n">
        <v>0</v>
      </c>
      <c r="ER651" s="0" t="n">
        <v>55841.25</v>
      </c>
      <c r="ES651" s="0" t="n">
        <v>51647.6</v>
      </c>
      <c r="ET651" s="0" t="n">
        <v>366.11</v>
      </c>
      <c r="EU651" s="0" t="n">
        <v>0</v>
      </c>
      <c r="EV651" s="0" t="n">
        <v>3827.54</v>
      </c>
      <c r="EW651" s="0" t="n">
        <v>422</v>
      </c>
      <c r="EX651" s="0" t="n">
        <v>0</v>
      </c>
      <c r="EY651" s="0" t="n">
        <v>0</v>
      </c>
      <c r="FQ651" s="0" t="n">
        <v>0</v>
      </c>
      <c r="FR651" s="0" t="n">
        <v>0</v>
      </c>
      <c r="FS651" s="0" t="n">
        <v>0</v>
      </c>
      <c r="FX651" s="0" t="n">
        <v>103</v>
      </c>
      <c r="FY651" s="0" t="n">
        <v>52</v>
      </c>
      <c r="GA651" s="0" t="inlineStr"/>
      <c r="GD651" s="0" t="n">
        <v>1</v>
      </c>
      <c r="GF651" s="0" t="n">
        <v>390144209</v>
      </c>
      <c r="GG651" s="0" t="n">
        <v>2</v>
      </c>
      <c r="GH651" s="0" t="n">
        <v>1</v>
      </c>
      <c r="GI651" s="0" t="n">
        <v>2</v>
      </c>
      <c r="GJ651" s="0" t="n">
        <v>0</v>
      </c>
      <c r="GK651" s="0" t="n">
        <v>0</v>
      </c>
      <c r="GL651" s="0">
        <f>ROUND(IF(AND(BH651=3,BI651=3,FS651&lt;&gt;0),P651,0),0)</f>
        <v/>
      </c>
      <c r="GM651" s="0">
        <f>ROUND(O651+X651+Y651,0)+GX651</f>
        <v/>
      </c>
      <c r="GN651" s="0">
        <f>IF(OR(BI651=0,BI651=1),GM651-GX651,0)</f>
        <v/>
      </c>
      <c r="GO651" s="0">
        <f>IF(BI651=2,GM651-GX651,0)</f>
        <v/>
      </c>
      <c r="GP651" s="0">
        <f>IF(BI651=4,GM651-GX651,0)</f>
        <v/>
      </c>
      <c r="GR651" s="0" t="n">
        <v>0</v>
      </c>
      <c r="GS651" s="0" t="n">
        <v>3</v>
      </c>
      <c r="GT651" s="0" t="n">
        <v>0</v>
      </c>
      <c r="GU651" s="0" t="inlineStr"/>
      <c r="GV651" s="0">
        <f>ROUND((GT651),2)</f>
        <v/>
      </c>
      <c r="GW651" s="0" t="n">
        <v>1</v>
      </c>
      <c r="GX651" s="0">
        <f>ROUND(HC651*I651,0)</f>
        <v/>
      </c>
      <c r="HA651" s="0" t="n">
        <v>0</v>
      </c>
      <c r="HB651" s="0" t="n">
        <v>0</v>
      </c>
      <c r="HC651" s="0">
        <f>GV651*GW651</f>
        <v/>
      </c>
      <c r="HE651" s="0" t="inlineStr"/>
      <c r="HF651" s="0" t="inlineStr"/>
      <c r="HM651" s="0" t="inlineStr"/>
      <c r="HN651" s="0" t="inlineStr">
        <is>
          <t>Пр/812-099.2-1</t>
        </is>
      </c>
      <c r="HO651" s="0" t="inlineStr">
        <is>
          <t>Пр/774-099.2</t>
        </is>
      </c>
      <c r="HP651" s="0" t="inlineStr">
        <is>
          <t>Внутренние санитарнотехнические работы: смена труб, санприборов, запорной арматуры и другое</t>
        </is>
      </c>
      <c r="HQ651" s="0" t="inlineStr">
        <is>
          <t>Внутренние санитарнотехнические работы: смена труб, санприборов, запорной арматуры и другое</t>
        </is>
      </c>
      <c r="HS651" s="0" t="n">
        <v>0</v>
      </c>
      <c r="IK651" s="0" t="n">
        <v>0</v>
      </c>
    </row>
    <row r="652">
      <c r="A652" s="0" t="n">
        <v>18</v>
      </c>
      <c r="B652" s="0" t="n">
        <v>0</v>
      </c>
      <c r="C652" s="0" t="n">
        <v>225</v>
      </c>
      <c r="E652" s="0" t="inlineStr">
        <is>
          <t>2,1</t>
        </is>
      </c>
      <c r="F652" s="0" t="inlineStr">
        <is>
          <t>509-9899</t>
        </is>
      </c>
      <c r="G652" s="0" t="inlineStr">
        <is>
          <t>Строительный мусор и масса возвратных материалов</t>
        </is>
      </c>
      <c r="H652" s="0" t="inlineStr">
        <is>
          <t>т</t>
        </is>
      </c>
      <c r="I652" s="0">
        <f>I651*J652</f>
        <v/>
      </c>
      <c r="J652" s="0" t="n">
        <v>3.839999999999999</v>
      </c>
      <c r="K652" s="0" t="n">
        <v>3.84</v>
      </c>
      <c r="O652" s="0">
        <f>ROUND(CP652,0)</f>
        <v/>
      </c>
      <c r="P652" s="0">
        <f>ROUND(CQ652*I652,0)</f>
        <v/>
      </c>
      <c r="Q652" s="0">
        <f>(ROUND((ROUND(((ET652)*I652),0)*BB652),0)+ROUND((ROUND(((AE652-(EU652))*I652),0)*BS652),0))</f>
        <v/>
      </c>
      <c r="R652" s="0">
        <f>(ROUND((ROUND(((EU652)*I652),0)*BS652),0)+ROUND((ROUND(((AE652-(EU652))*I652),0)*BS652),0))</f>
        <v/>
      </c>
      <c r="S652" s="0">
        <f>ROUND(CT652*I652,0)</f>
        <v/>
      </c>
      <c r="T652" s="0">
        <f>ROUND(CU652*I652,0)</f>
        <v/>
      </c>
      <c r="U652" s="0">
        <f>ROUND(CV652*I652,7)</f>
        <v/>
      </c>
      <c r="V652" s="0">
        <f>ROUND(CW652*I652,7)</f>
        <v/>
      </c>
      <c r="W652" s="0">
        <f>ROUND(CX652*I652,0)</f>
        <v/>
      </c>
      <c r="X652" s="0">
        <f>ROUND(CY652,0)</f>
        <v/>
      </c>
      <c r="Y652" s="0">
        <f>ROUND(CZ652,0)</f>
        <v/>
      </c>
      <c r="AA652" s="0" t="n">
        <v>78845955</v>
      </c>
      <c r="AB652" s="0">
        <f>ROUND((AC652+AD652+AF652),2)</f>
        <v/>
      </c>
      <c r="AC652" s="0">
        <f>ROUND((ES652),2)</f>
        <v/>
      </c>
      <c r="AD652" s="0">
        <f>ROUND((((ET652)-(EU652))+AE652),2)</f>
        <v/>
      </c>
      <c r="AE652" s="0">
        <f>ROUND((EU652),2)</f>
        <v/>
      </c>
      <c r="AF652" s="0">
        <f>ROUND((EV652),2)</f>
        <v/>
      </c>
      <c r="AG652" s="0">
        <f>ROUND((AP652),2)</f>
        <v/>
      </c>
      <c r="AH652" s="0">
        <f>(EW652)</f>
        <v/>
      </c>
      <c r="AI652" s="0">
        <f>(EX652)</f>
        <v/>
      </c>
      <c r="AJ652" s="0">
        <f>(AS652)</f>
        <v/>
      </c>
      <c r="AK652" s="0" t="n">
        <v>0</v>
      </c>
      <c r="AL652" s="0" t="n">
        <v>0</v>
      </c>
      <c r="AM652" s="0" t="n">
        <v>0</v>
      </c>
      <c r="AN652" s="0" t="n">
        <v>0</v>
      </c>
      <c r="AO652" s="0" t="n">
        <v>0</v>
      </c>
      <c r="AP652" s="0" t="n">
        <v>0</v>
      </c>
      <c r="AQ652" s="0" t="n">
        <v>0</v>
      </c>
      <c r="AR652" s="0" t="n">
        <v>0</v>
      </c>
      <c r="AS652" s="0" t="n">
        <v>0</v>
      </c>
      <c r="AT652" s="0" t="n">
        <v>103</v>
      </c>
      <c r="AU652" s="0" t="n">
        <v>52</v>
      </c>
      <c r="AV652" s="0" t="n">
        <v>1</v>
      </c>
      <c r="AW652" s="0" t="n">
        <v>1</v>
      </c>
      <c r="AZ652" s="0" t="n">
        <v>1</v>
      </c>
      <c r="BA652" s="0" t="n">
        <v>1</v>
      </c>
      <c r="BB652" s="0" t="n">
        <v>1</v>
      </c>
      <c r="BC652" s="0" t="n">
        <v>1</v>
      </c>
      <c r="BD652" s="0" t="inlineStr"/>
      <c r="BE652" s="0" t="inlineStr"/>
      <c r="BF652" s="0" t="inlineStr"/>
      <c r="BG652" s="0" t="inlineStr"/>
      <c r="BH652" s="0" t="n">
        <v>3</v>
      </c>
      <c r="BI652" s="0" t="n">
        <v>1</v>
      </c>
      <c r="BJ652" s="0" t="inlineStr">
        <is>
          <t>ТССЦ Московской обл., 509-9899, приказ Минстроя России №675/пр от 28.02.2017 № 258/пр</t>
        </is>
      </c>
      <c r="BM652" s="0" t="n">
        <v>65007</v>
      </c>
      <c r="BN652" s="0" t="n">
        <v>0</v>
      </c>
      <c r="BO652" s="0" t="inlineStr"/>
      <c r="BP652" s="0" t="n">
        <v>0</v>
      </c>
      <c r="BQ652" s="0" t="n">
        <v>6</v>
      </c>
      <c r="BR652" s="0" t="n">
        <v>0</v>
      </c>
      <c r="BS652" s="0" t="n">
        <v>1</v>
      </c>
      <c r="BT652" s="0" t="n">
        <v>1</v>
      </c>
      <c r="BU652" s="0" t="n">
        <v>1</v>
      </c>
      <c r="BV652" s="0" t="n">
        <v>1</v>
      </c>
      <c r="BW652" s="0" t="n">
        <v>1</v>
      </c>
      <c r="BX652" s="0" t="n">
        <v>1</v>
      </c>
      <c r="BY652" s="0" t="inlineStr"/>
      <c r="BZ652" s="0" t="n">
        <v>103</v>
      </c>
      <c r="CA652" s="0" t="n">
        <v>52</v>
      </c>
      <c r="CB652" s="0" t="inlineStr"/>
      <c r="CE652" s="0" t="n">
        <v>12</v>
      </c>
      <c r="CF652" s="0" t="n">
        <v>0</v>
      </c>
      <c r="CG652" s="0" t="n">
        <v>0</v>
      </c>
      <c r="CM652" s="0" t="n">
        <v>0</v>
      </c>
      <c r="CN652" s="0" t="inlineStr"/>
      <c r="CO652" s="0" t="n">
        <v>0</v>
      </c>
      <c r="CP652" s="0">
        <f>(P652+Q652+S652)</f>
        <v/>
      </c>
      <c r="CQ652" s="0">
        <f>AC652*BC652</f>
        <v/>
      </c>
      <c r="CR652" s="0">
        <f>(ROUND((ROUND(((ET652)*1),0)*BB652),0)+ROUND((ROUND(((AE652-(EU652))*1),0)*BS652),0))</f>
        <v/>
      </c>
      <c r="CS652" s="0">
        <f>(ROUND((ROUND(((EU652)*1),0)*BS652),0)+ROUND((ROUND(((AE652-(EU652))*1),0)*BS652),0))</f>
        <v/>
      </c>
      <c r="CT652" s="0">
        <f>AF652*BA652</f>
        <v/>
      </c>
      <c r="CU652" s="0">
        <f>AG652</f>
        <v/>
      </c>
      <c r="CV652" s="0">
        <f>AH652</f>
        <v/>
      </c>
      <c r="CW652" s="0">
        <f>AI652</f>
        <v/>
      </c>
      <c r="CX652" s="0">
        <f>AJ652</f>
        <v/>
      </c>
      <c r="CY652" s="0">
        <f>(((S652+R652)*AT652)/100)</f>
        <v/>
      </c>
      <c r="CZ652" s="0">
        <f>(((S652+R652)*AU652)/100)</f>
        <v/>
      </c>
      <c r="DC652" s="0" t="inlineStr"/>
      <c r="DD652" s="0" t="inlineStr"/>
      <c r="DE652" s="0" t="inlineStr"/>
      <c r="DF652" s="0" t="inlineStr"/>
      <c r="DG652" s="0" t="inlineStr"/>
      <c r="DH652" s="0" t="inlineStr"/>
      <c r="DI652" s="0" t="inlineStr"/>
      <c r="DJ652" s="0" t="inlineStr"/>
      <c r="DK652" s="0" t="inlineStr"/>
      <c r="DL652" s="0" t="inlineStr"/>
      <c r="DM652" s="0" t="inlineStr"/>
      <c r="DN652" s="0" t="n">
        <v>0</v>
      </c>
      <c r="DO652" s="0" t="n">
        <v>0</v>
      </c>
      <c r="DP652" s="0" t="n">
        <v>1</v>
      </c>
      <c r="DQ652" s="0" t="n">
        <v>1</v>
      </c>
      <c r="DU652" s="0" t="n">
        <v>1009</v>
      </c>
      <c r="DV652" s="0" t="inlineStr">
        <is>
          <t>т</t>
        </is>
      </c>
      <c r="DW652" s="0" t="inlineStr">
        <is>
          <t>т</t>
        </is>
      </c>
      <c r="DX652" s="0" t="n">
        <v>1000</v>
      </c>
      <c r="DZ652" s="0" t="inlineStr"/>
      <c r="EA652" s="0" t="inlineStr"/>
      <c r="EB652" s="0" t="inlineStr"/>
      <c r="EC652" s="0" t="inlineStr"/>
      <c r="EE652" s="0" t="n">
        <v>78726000</v>
      </c>
      <c r="EF652" s="0" t="n">
        <v>6</v>
      </c>
      <c r="EG652" s="0" t="inlineStr">
        <is>
          <t>Ремонтно-строительные работы</t>
        </is>
      </c>
      <c r="EH652" s="0" t="n">
        <v>99</v>
      </c>
      <c r="EI652" s="0" t="inlineStr">
        <is>
          <t>Внутренние санитарно-технические работы</t>
        </is>
      </c>
      <c r="EJ652" s="0" t="n">
        <v>1</v>
      </c>
      <c r="EK652" s="0" t="n">
        <v>65007</v>
      </c>
      <c r="EL652" s="0" t="inlineStr">
        <is>
          <t>Внутренние санитарнотехнические работы: смена труб, санприборов, запорной арматуры и другое</t>
        </is>
      </c>
      <c r="EM652" s="0" t="inlineStr">
        <is>
          <t>рФЕР-65</t>
        </is>
      </c>
      <c r="EO652" s="0" t="inlineStr"/>
      <c r="EQ652" s="0" t="n">
        <v>0</v>
      </c>
      <c r="ER652" s="0" t="n">
        <v>0</v>
      </c>
      <c r="ES652" s="0" t="n">
        <v>0</v>
      </c>
      <c r="ET652" s="0" t="n">
        <v>0</v>
      </c>
      <c r="EU652" s="0" t="n">
        <v>0</v>
      </c>
      <c r="EV652" s="0" t="n">
        <v>0</v>
      </c>
      <c r="EW652" s="0" t="n">
        <v>0</v>
      </c>
      <c r="EX652" s="0" t="n">
        <v>0</v>
      </c>
      <c r="FQ652" s="0" t="n">
        <v>0</v>
      </c>
      <c r="FR652" s="0" t="n">
        <v>0</v>
      </c>
      <c r="FS652" s="0" t="n">
        <v>0</v>
      </c>
      <c r="FX652" s="0" t="n">
        <v>103</v>
      </c>
      <c r="FY652" s="0" t="n">
        <v>52</v>
      </c>
      <c r="GA652" s="0" t="inlineStr"/>
      <c r="GD652" s="0" t="n">
        <v>1</v>
      </c>
      <c r="GF652" s="0" t="n">
        <v>1839160745</v>
      </c>
      <c r="GG652" s="0" t="n">
        <v>2</v>
      </c>
      <c r="GH652" s="0" t="n">
        <v>1</v>
      </c>
      <c r="GI652" s="0" t="n">
        <v>-2</v>
      </c>
      <c r="GJ652" s="0" t="n">
        <v>0</v>
      </c>
      <c r="GK652" s="0" t="n">
        <v>0</v>
      </c>
      <c r="GL652" s="0">
        <f>ROUND(IF(AND(BH652=3,BI652=3,FS652&lt;&gt;0),P652,0),0)</f>
        <v/>
      </c>
      <c r="GM652" s="0">
        <f>ROUND(O652+X652+Y652,0)+GX652</f>
        <v/>
      </c>
      <c r="GN652" s="0">
        <f>IF(OR(BI652=0,BI652=1),GM652-GX652,0)</f>
        <v/>
      </c>
      <c r="GO652" s="0">
        <f>IF(BI652=2,GM652-GX652,0)</f>
        <v/>
      </c>
      <c r="GP652" s="0">
        <f>IF(BI652=4,GM652-GX652,0)</f>
        <v/>
      </c>
      <c r="GR652" s="0" t="n">
        <v>0</v>
      </c>
      <c r="GS652" s="0" t="n">
        <v>3</v>
      </c>
      <c r="GT652" s="0" t="n">
        <v>0</v>
      </c>
      <c r="GU652" s="0" t="inlineStr"/>
      <c r="GV652" s="0">
        <f>ROUND((GT652),2)</f>
        <v/>
      </c>
      <c r="GW652" s="0" t="n">
        <v>1</v>
      </c>
      <c r="GX652" s="0">
        <f>ROUND(HC652*I652,0)</f>
        <v/>
      </c>
      <c r="HA652" s="0" t="n">
        <v>0</v>
      </c>
      <c r="HB652" s="0" t="n">
        <v>0</v>
      </c>
      <c r="HC652" s="0">
        <f>GV652*GW652</f>
        <v/>
      </c>
      <c r="HE652" s="0" t="inlineStr"/>
      <c r="HF652" s="0" t="inlineStr"/>
      <c r="HM652" s="0" t="inlineStr"/>
      <c r="HN652" s="0" t="inlineStr">
        <is>
          <t>Пр/812-099.2-1</t>
        </is>
      </c>
      <c r="HO652" s="0" t="inlineStr">
        <is>
          <t>Пр/774-099.2</t>
        </is>
      </c>
      <c r="HP652" s="0" t="inlineStr">
        <is>
          <t>Внутренние санитарнотехнические работы: смена труб, санприборов, запорной арматуры и другое</t>
        </is>
      </c>
      <c r="HQ652" s="0" t="inlineStr">
        <is>
          <t>Внутренние санитарнотехнические работы: смена труб, санприборов, запорной арматуры и другое</t>
        </is>
      </c>
      <c r="HS652" s="0" t="n">
        <v>0</v>
      </c>
      <c r="IK652" s="0" t="n">
        <v>0</v>
      </c>
    </row>
    <row r="653">
      <c r="A653" s="0" t="n">
        <v>18</v>
      </c>
      <c r="B653" s="0" t="n">
        <v>0</v>
      </c>
      <c r="C653" s="0" t="n">
        <v>223</v>
      </c>
      <c r="E653" s="0" t="inlineStr">
        <is>
          <t>2,2</t>
        </is>
      </c>
      <c r="F653" s="0" t="inlineStr">
        <is>
          <t>302-1177</t>
        </is>
      </c>
      <c r="G653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H653" s="0" t="inlineStr">
        <is>
          <t>шт.</t>
        </is>
      </c>
      <c r="I653" s="0">
        <f>I651*J653</f>
        <v/>
      </c>
      <c r="J653" s="0" t="n">
        <v>-100</v>
      </c>
      <c r="K653" s="0" t="n">
        <v>-100</v>
      </c>
      <c r="O653" s="0">
        <f>ROUND(CP653,0)</f>
        <v/>
      </c>
      <c r="P653" s="0">
        <f>ROUND(CQ653*I653,0)</f>
        <v/>
      </c>
      <c r="Q653" s="0">
        <f>(ROUND((ROUND(((ET653)*I653),0)*BB653),0)+ROUND((ROUND(((AE653-(EU653))*I653),0)*BS653),0))</f>
        <v/>
      </c>
      <c r="R653" s="0">
        <f>(ROUND((ROUND(((EU653)*I653),0)*BS653),0)+ROUND((ROUND(((AE653-(EU653))*I653),0)*BS653),0))</f>
        <v/>
      </c>
      <c r="S653" s="0">
        <f>ROUND(CT653*I653,0)</f>
        <v/>
      </c>
      <c r="T653" s="0">
        <f>ROUND(CU653*I653,0)</f>
        <v/>
      </c>
      <c r="U653" s="0">
        <f>ROUND(CV653*I653,7)</f>
        <v/>
      </c>
      <c r="V653" s="0">
        <f>ROUND(CW653*I653,7)</f>
        <v/>
      </c>
      <c r="W653" s="0">
        <f>ROUND(CX653*I653,0)</f>
        <v/>
      </c>
      <c r="X653" s="0">
        <f>ROUND(CY653,0)</f>
        <v/>
      </c>
      <c r="Y653" s="0">
        <f>ROUND(CZ653,0)</f>
        <v/>
      </c>
      <c r="AA653" s="0" t="n">
        <v>78845955</v>
      </c>
      <c r="AB653" s="0">
        <f>ROUND((AC653+AD653+AF653),2)</f>
        <v/>
      </c>
      <c r="AC653" s="0">
        <f>ROUND((ES653),2)</f>
        <v/>
      </c>
      <c r="AD653" s="0">
        <f>ROUND((((ET653)-(EU653))+AE653),2)</f>
        <v/>
      </c>
      <c r="AE653" s="0">
        <f>ROUND((EU653),2)</f>
        <v/>
      </c>
      <c r="AF653" s="0">
        <f>ROUND((EV653),2)</f>
        <v/>
      </c>
      <c r="AG653" s="0">
        <f>ROUND((AP653),2)</f>
        <v/>
      </c>
      <c r="AH653" s="0">
        <f>(EW653)</f>
        <v/>
      </c>
      <c r="AI653" s="0">
        <f>(EX653)</f>
        <v/>
      </c>
      <c r="AJ653" s="0">
        <f>(AS653)</f>
        <v/>
      </c>
      <c r="AK653" s="0" t="n">
        <v>476.7</v>
      </c>
      <c r="AL653" s="0" t="n">
        <v>476.7</v>
      </c>
      <c r="AM653" s="0" t="n">
        <v>0</v>
      </c>
      <c r="AN653" s="0" t="n">
        <v>0</v>
      </c>
      <c r="AO653" s="0" t="n">
        <v>0</v>
      </c>
      <c r="AP653" s="0" t="n">
        <v>0</v>
      </c>
      <c r="AQ653" s="0" t="n">
        <v>0</v>
      </c>
      <c r="AR653" s="0" t="n">
        <v>0</v>
      </c>
      <c r="AS653" s="0" t="n">
        <v>0</v>
      </c>
      <c r="AT653" s="0" t="n">
        <v>103</v>
      </c>
      <c r="AU653" s="0" t="n">
        <v>52</v>
      </c>
      <c r="AV653" s="0" t="n">
        <v>1</v>
      </c>
      <c r="AW653" s="0" t="n">
        <v>1</v>
      </c>
      <c r="AZ653" s="0" t="n">
        <v>1</v>
      </c>
      <c r="BA653" s="0" t="n">
        <v>1</v>
      </c>
      <c r="BB653" s="0" t="n">
        <v>1</v>
      </c>
      <c r="BC653" s="0" t="n">
        <v>16.16</v>
      </c>
      <c r="BD653" s="0" t="inlineStr"/>
      <c r="BE653" s="0" t="inlineStr"/>
      <c r="BF653" s="0" t="inlineStr"/>
      <c r="BG653" s="0" t="inlineStr"/>
      <c r="BH653" s="0" t="n">
        <v>3</v>
      </c>
      <c r="BI653" s="0" t="n">
        <v>1</v>
      </c>
      <c r="BJ653" s="0" t="inlineStr">
        <is>
          <t>ТССЦ Московской обл., 302-1177, приказ Минстроя России №675/пр от 28.02.2017 № 256/пр</t>
        </is>
      </c>
      <c r="BM653" s="0" t="n">
        <v>65007</v>
      </c>
      <c r="BN653" s="0" t="n">
        <v>0</v>
      </c>
      <c r="BO653" s="0" t="inlineStr">
        <is>
          <t>302-1177</t>
        </is>
      </c>
      <c r="BP653" s="0" t="n">
        <v>1</v>
      </c>
      <c r="BQ653" s="0" t="n">
        <v>6</v>
      </c>
      <c r="BR653" s="0" t="n">
        <v>1</v>
      </c>
      <c r="BS653" s="0" t="n">
        <v>1</v>
      </c>
      <c r="BT653" s="0" t="n">
        <v>1</v>
      </c>
      <c r="BU653" s="0" t="n">
        <v>1</v>
      </c>
      <c r="BV653" s="0" t="n">
        <v>1</v>
      </c>
      <c r="BW653" s="0" t="n">
        <v>1</v>
      </c>
      <c r="BX653" s="0" t="n">
        <v>1</v>
      </c>
      <c r="BY653" s="0" t="inlineStr"/>
      <c r="BZ653" s="0" t="n">
        <v>103</v>
      </c>
      <c r="CA653" s="0" t="n">
        <v>52</v>
      </c>
      <c r="CB653" s="0" t="inlineStr"/>
      <c r="CE653" s="0" t="n">
        <v>12</v>
      </c>
      <c r="CF653" s="0" t="n">
        <v>0</v>
      </c>
      <c r="CG653" s="0" t="n">
        <v>0</v>
      </c>
      <c r="CM653" s="0" t="n">
        <v>0</v>
      </c>
      <c r="CN653" s="0" t="inlineStr"/>
      <c r="CO653" s="0" t="n">
        <v>0</v>
      </c>
      <c r="CP653" s="0">
        <f>(P653+Q653+S653)</f>
        <v/>
      </c>
      <c r="CQ653" s="0">
        <f>AC653*BC653</f>
        <v/>
      </c>
      <c r="CR653" s="0">
        <f>(ROUND((ROUND(((ET653)*1),0)*BB653),0)+ROUND((ROUND(((AE653-(EU653))*1),0)*BS653),0))</f>
        <v/>
      </c>
      <c r="CS653" s="0">
        <f>(ROUND((ROUND(((EU653)*1),0)*BS653),0)+ROUND((ROUND(((AE653-(EU653))*1),0)*BS653),0))</f>
        <v/>
      </c>
      <c r="CT653" s="0">
        <f>AF653*BA653</f>
        <v/>
      </c>
      <c r="CU653" s="0">
        <f>AG653</f>
        <v/>
      </c>
      <c r="CV653" s="0">
        <f>AH653</f>
        <v/>
      </c>
      <c r="CW653" s="0">
        <f>AI653</f>
        <v/>
      </c>
      <c r="CX653" s="0">
        <f>AJ653</f>
        <v/>
      </c>
      <c r="CY653" s="0">
        <f>(((S653+R653)*AT653)/100)</f>
        <v/>
      </c>
      <c r="CZ653" s="0">
        <f>(((S653+R653)*AU653)/100)</f>
        <v/>
      </c>
      <c r="DC653" s="0" t="inlineStr"/>
      <c r="DD653" s="0" t="inlineStr"/>
      <c r="DE653" s="0" t="inlineStr"/>
      <c r="DF653" s="0" t="inlineStr"/>
      <c r="DG653" s="0" t="inlineStr"/>
      <c r="DH653" s="0" t="inlineStr"/>
      <c r="DI653" s="0" t="inlineStr"/>
      <c r="DJ653" s="0" t="inlineStr"/>
      <c r="DK653" s="0" t="inlineStr"/>
      <c r="DL653" s="0" t="inlineStr"/>
      <c r="DM653" s="0" t="inlineStr"/>
      <c r="DN653" s="0" t="n">
        <v>0</v>
      </c>
      <c r="DO653" s="0" t="n">
        <v>0</v>
      </c>
      <c r="DP653" s="0" t="n">
        <v>1</v>
      </c>
      <c r="DQ653" s="0" t="n">
        <v>1</v>
      </c>
      <c r="DU653" s="0" t="n">
        <v>1010</v>
      </c>
      <c r="DV653" s="0" t="inlineStr">
        <is>
          <t>шт.</t>
        </is>
      </c>
      <c r="DW653" s="0" t="inlineStr">
        <is>
          <t>шт.</t>
        </is>
      </c>
      <c r="DX653" s="0" t="n">
        <v>1</v>
      </c>
      <c r="DZ653" s="0" t="inlineStr"/>
      <c r="EA653" s="0" t="inlineStr"/>
      <c r="EB653" s="0" t="inlineStr"/>
      <c r="EC653" s="0" t="inlineStr"/>
      <c r="EE653" s="0" t="n">
        <v>78726000</v>
      </c>
      <c r="EF653" s="0" t="n">
        <v>6</v>
      </c>
      <c r="EG653" s="0" t="inlineStr">
        <is>
          <t>Ремонтно-строительные работы</t>
        </is>
      </c>
      <c r="EH653" s="0" t="n">
        <v>99</v>
      </c>
      <c r="EI653" s="0" t="inlineStr">
        <is>
          <t>Внутренние санитарно-технические работы</t>
        </is>
      </c>
      <c r="EJ653" s="0" t="n">
        <v>1</v>
      </c>
      <c r="EK653" s="0" t="n">
        <v>65007</v>
      </c>
      <c r="EL653" s="0" t="inlineStr">
        <is>
          <t>Внутренние санитарнотехнические работы: смена труб, санприборов, запорной арматуры и другое</t>
        </is>
      </c>
      <c r="EM653" s="0" t="inlineStr">
        <is>
          <t>рФЕР-65</t>
        </is>
      </c>
      <c r="EO653" s="0" t="inlineStr"/>
      <c r="EQ653" s="0" t="n">
        <v>0</v>
      </c>
      <c r="ER653" s="0" t="n">
        <v>476.7</v>
      </c>
      <c r="ES653" s="0" t="n">
        <v>476.7</v>
      </c>
      <c r="ET653" s="0" t="n">
        <v>0</v>
      </c>
      <c r="EU653" s="0" t="n">
        <v>0</v>
      </c>
      <c r="EV653" s="0" t="n">
        <v>0</v>
      </c>
      <c r="EW653" s="0" t="n">
        <v>0</v>
      </c>
      <c r="EX653" s="0" t="n">
        <v>0</v>
      </c>
      <c r="FQ653" s="0" t="n">
        <v>0</v>
      </c>
      <c r="FR653" s="0" t="n">
        <v>0</v>
      </c>
      <c r="FS653" s="0" t="n">
        <v>0</v>
      </c>
      <c r="FX653" s="0" t="n">
        <v>103</v>
      </c>
      <c r="FY653" s="0" t="n">
        <v>52</v>
      </c>
      <c r="GA653" s="0" t="inlineStr"/>
      <c r="GD653" s="0" t="n">
        <v>1</v>
      </c>
      <c r="GF653" s="0" t="n">
        <v>797628454</v>
      </c>
      <c r="GG653" s="0" t="n">
        <v>2</v>
      </c>
      <c r="GH653" s="0" t="n">
        <v>1</v>
      </c>
      <c r="GI653" s="0" t="n">
        <v>2</v>
      </c>
      <c r="GJ653" s="0" t="n">
        <v>0</v>
      </c>
      <c r="GK653" s="0" t="n">
        <v>0</v>
      </c>
      <c r="GL653" s="0">
        <f>ROUND(IF(AND(BH653=3,BI653=3,FS653&lt;&gt;0),P653,0),0)</f>
        <v/>
      </c>
      <c r="GM653" s="0">
        <f>ROUND(O653+X653+Y653,0)+GX653</f>
        <v/>
      </c>
      <c r="GN653" s="0">
        <f>IF(OR(BI653=0,BI653=1),GM653-GX653,0)</f>
        <v/>
      </c>
      <c r="GO653" s="0">
        <f>IF(BI653=2,GM653-GX653,0)</f>
        <v/>
      </c>
      <c r="GP653" s="0">
        <f>IF(BI653=4,GM653-GX653,0)</f>
        <v/>
      </c>
      <c r="GR653" s="0" t="n">
        <v>0</v>
      </c>
      <c r="GS653" s="0" t="n">
        <v>3</v>
      </c>
      <c r="GT653" s="0" t="n">
        <v>0</v>
      </c>
      <c r="GU653" s="0" t="inlineStr"/>
      <c r="GV653" s="0">
        <f>ROUND((GT653),2)</f>
        <v/>
      </c>
      <c r="GW653" s="0" t="n">
        <v>1</v>
      </c>
      <c r="GX653" s="0">
        <f>ROUND(HC653*I653,0)</f>
        <v/>
      </c>
      <c r="HA653" s="0" t="n">
        <v>0</v>
      </c>
      <c r="HB653" s="0" t="n">
        <v>0</v>
      </c>
      <c r="HC653" s="0">
        <f>GV653*GW653</f>
        <v/>
      </c>
      <c r="HE653" s="0" t="inlineStr"/>
      <c r="HF653" s="0" t="inlineStr"/>
      <c r="HM653" s="0" t="inlineStr"/>
      <c r="HN653" s="0" t="inlineStr">
        <is>
          <t>Пр/812-099.2-1</t>
        </is>
      </c>
      <c r="HO653" s="0" t="inlineStr">
        <is>
          <t>Пр/774-099.2</t>
        </is>
      </c>
      <c r="HP653" s="0" t="inlineStr">
        <is>
          <t>Внутренние санитарнотехнические работы: смена труб, санприборов, запорной арматуры и другое</t>
        </is>
      </c>
      <c r="HQ653" s="0" t="inlineStr">
        <is>
          <t>Внутренние санитарнотехнические работы: смена труб, санприборов, запорной арматуры и другое</t>
        </is>
      </c>
      <c r="HS653" s="0" t="n">
        <v>0</v>
      </c>
      <c r="IK653" s="0" t="n">
        <v>0</v>
      </c>
    </row>
    <row r="654">
      <c r="A654" s="0" t="n">
        <v>18</v>
      </c>
      <c r="B654" s="0" t="n">
        <v>0</v>
      </c>
      <c r="C654" s="0" t="n">
        <v>222</v>
      </c>
      <c r="E654" s="0" t="inlineStr">
        <is>
          <t>2,3</t>
        </is>
      </c>
      <c r="F654" s="0" t="inlineStr">
        <is>
          <t>302-1176</t>
        </is>
      </c>
      <c r="G654" s="0" t="inlineStr">
        <is>
          <t>Задвижки параллельные фланцевые с выдвижным шпинделем для воды и пара давлением 1 Мпа (10 кгс/см2) 30ч6бр диаметром 80 мм</t>
        </is>
      </c>
      <c r="H654" s="0" t="inlineStr">
        <is>
          <t>шт.</t>
        </is>
      </c>
      <c r="I654" s="0">
        <f>I651*J654</f>
        <v/>
      </c>
      <c r="J654" s="0" t="n">
        <v>100</v>
      </c>
      <c r="K654" s="0" t="n">
        <v>100</v>
      </c>
      <c r="O654" s="0">
        <f>ROUND(CP654,0)</f>
        <v/>
      </c>
      <c r="P654" s="0">
        <f>ROUND(CQ654*I654,0)</f>
        <v/>
      </c>
      <c r="Q654" s="0">
        <f>(ROUND((ROUND(((ET654)*I654),0)*BB654),0)+ROUND((ROUND(((AE654-(EU654))*I654),0)*BS654),0))</f>
        <v/>
      </c>
      <c r="R654" s="0">
        <f>(ROUND((ROUND(((EU654)*I654),0)*BS654),0)+ROUND((ROUND(((AE654-(EU654))*I654),0)*BS654),0))</f>
        <v/>
      </c>
      <c r="S654" s="0">
        <f>ROUND(CT654*I654,0)</f>
        <v/>
      </c>
      <c r="T654" s="0">
        <f>ROUND(CU654*I654,0)</f>
        <v/>
      </c>
      <c r="U654" s="0">
        <f>ROUND(CV654*I654,7)</f>
        <v/>
      </c>
      <c r="V654" s="0">
        <f>ROUND(CW654*I654,7)</f>
        <v/>
      </c>
      <c r="W654" s="0">
        <f>ROUND(CX654*I654,0)</f>
        <v/>
      </c>
      <c r="X654" s="0">
        <f>ROUND(CY654,0)</f>
        <v/>
      </c>
      <c r="Y654" s="0">
        <f>ROUND(CZ654,0)</f>
        <v/>
      </c>
      <c r="AA654" s="0" t="n">
        <v>78845955</v>
      </c>
      <c r="AB654" s="0">
        <f>ROUND((AC654+AD654+AF654),2)</f>
        <v/>
      </c>
      <c r="AC654" s="0">
        <f>ROUND((ES654),2)</f>
        <v/>
      </c>
      <c r="AD654" s="0">
        <f>ROUND((((ET654)-(EU654))+AE654),2)</f>
        <v/>
      </c>
      <c r="AE654" s="0">
        <f>ROUND((EU654),2)</f>
        <v/>
      </c>
      <c r="AF654" s="0">
        <f>ROUND((EV654),2)</f>
        <v/>
      </c>
      <c r="AG654" s="0">
        <f>ROUND((AP654),2)</f>
        <v/>
      </c>
      <c r="AH654" s="0">
        <f>(EW654)</f>
        <v/>
      </c>
      <c r="AI654" s="0">
        <f>(EX654)</f>
        <v/>
      </c>
      <c r="AJ654" s="0">
        <f>(AS654)</f>
        <v/>
      </c>
      <c r="AK654" s="0" t="n">
        <v>404.2</v>
      </c>
      <c r="AL654" s="0" t="n">
        <v>404.2</v>
      </c>
      <c r="AM654" s="0" t="n">
        <v>0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</v>
      </c>
      <c r="AS654" s="0" t="n">
        <v>1.16</v>
      </c>
      <c r="AT654" s="0" t="n">
        <v>103</v>
      </c>
      <c r="AU654" s="0" t="n">
        <v>52</v>
      </c>
      <c r="AV654" s="0" t="n">
        <v>1</v>
      </c>
      <c r="AW654" s="0" t="n">
        <v>1</v>
      </c>
      <c r="AZ654" s="0" t="n">
        <v>1</v>
      </c>
      <c r="BA654" s="0" t="n">
        <v>1</v>
      </c>
      <c r="BB654" s="0" t="n">
        <v>1</v>
      </c>
      <c r="BC654" s="0" t="n">
        <v>13.33</v>
      </c>
      <c r="BD654" s="0" t="inlineStr"/>
      <c r="BE654" s="0" t="inlineStr"/>
      <c r="BF654" s="0" t="inlineStr"/>
      <c r="BG654" s="0" t="inlineStr"/>
      <c r="BH654" s="0" t="n">
        <v>3</v>
      </c>
      <c r="BI654" s="0" t="n">
        <v>1</v>
      </c>
      <c r="BJ654" s="0" t="inlineStr">
        <is>
          <t>ТССЦ Московской обл., 302-1176, приказ Минстроя России №675/пр от 28.02.2017 № 256/пр</t>
        </is>
      </c>
      <c r="BM654" s="0" t="n">
        <v>65007</v>
      </c>
      <c r="BN654" s="0" t="n">
        <v>0</v>
      </c>
      <c r="BO654" s="0" t="inlineStr">
        <is>
          <t>302-1176</t>
        </is>
      </c>
      <c r="BP654" s="0" t="n">
        <v>1</v>
      </c>
      <c r="BQ654" s="0" t="n">
        <v>6</v>
      </c>
      <c r="BR654" s="0" t="n">
        <v>0</v>
      </c>
      <c r="BS654" s="0" t="n">
        <v>1</v>
      </c>
      <c r="BT654" s="0" t="n">
        <v>1</v>
      </c>
      <c r="BU654" s="0" t="n">
        <v>1</v>
      </c>
      <c r="BV654" s="0" t="n">
        <v>1</v>
      </c>
      <c r="BW654" s="0" t="n">
        <v>1</v>
      </c>
      <c r="BX654" s="0" t="n">
        <v>1</v>
      </c>
      <c r="BY654" s="0" t="inlineStr"/>
      <c r="BZ654" s="0" t="n">
        <v>103</v>
      </c>
      <c r="CA654" s="0" t="n">
        <v>52</v>
      </c>
      <c r="CB654" s="0" t="inlineStr"/>
      <c r="CE654" s="0" t="n">
        <v>12</v>
      </c>
      <c r="CF654" s="0" t="n">
        <v>0</v>
      </c>
      <c r="CG654" s="0" t="n">
        <v>0</v>
      </c>
      <c r="CM654" s="0" t="n">
        <v>0</v>
      </c>
      <c r="CN654" s="0" t="inlineStr"/>
      <c r="CO654" s="0" t="n">
        <v>0</v>
      </c>
      <c r="CP654" s="0">
        <f>(P654+Q654+S654)</f>
        <v/>
      </c>
      <c r="CQ654" s="0">
        <f>AC654*BC654</f>
        <v/>
      </c>
      <c r="CR654" s="0">
        <f>(ROUND((ROUND(((ET654)*1),0)*BB654),0)+ROUND((ROUND(((AE654-(EU654))*1),0)*BS654),0))</f>
        <v/>
      </c>
      <c r="CS654" s="0">
        <f>(ROUND((ROUND(((EU654)*1),0)*BS654),0)+ROUND((ROUND(((AE654-(EU654))*1),0)*BS654),0))</f>
        <v/>
      </c>
      <c r="CT654" s="0">
        <f>AF654*BA654</f>
        <v/>
      </c>
      <c r="CU654" s="0">
        <f>AG654</f>
        <v/>
      </c>
      <c r="CV654" s="0">
        <f>AH654</f>
        <v/>
      </c>
      <c r="CW654" s="0">
        <f>AI654</f>
        <v/>
      </c>
      <c r="CX654" s="0">
        <f>AJ654</f>
        <v/>
      </c>
      <c r="CY654" s="0">
        <f>(((S654+R654)*AT654)/100)</f>
        <v/>
      </c>
      <c r="CZ654" s="0">
        <f>(((S654+R654)*AU654)/100)</f>
        <v/>
      </c>
      <c r="DC654" s="0" t="inlineStr"/>
      <c r="DD654" s="0" t="inlineStr"/>
      <c r="DE654" s="0" t="inlineStr"/>
      <c r="DF654" s="0" t="inlineStr"/>
      <c r="DG654" s="0" t="inlineStr"/>
      <c r="DH654" s="0" t="inlineStr"/>
      <c r="DI654" s="0" t="inlineStr"/>
      <c r="DJ654" s="0" t="inlineStr"/>
      <c r="DK654" s="0" t="inlineStr"/>
      <c r="DL654" s="0" t="inlineStr"/>
      <c r="DM654" s="0" t="inlineStr"/>
      <c r="DN654" s="0" t="n">
        <v>0</v>
      </c>
      <c r="DO654" s="0" t="n">
        <v>0</v>
      </c>
      <c r="DP654" s="0" t="n">
        <v>1</v>
      </c>
      <c r="DQ654" s="0" t="n">
        <v>1</v>
      </c>
      <c r="DU654" s="0" t="n">
        <v>1010</v>
      </c>
      <c r="DV654" s="0" t="inlineStr">
        <is>
          <t>шт.</t>
        </is>
      </c>
      <c r="DW654" s="0" t="inlineStr">
        <is>
          <t>шт.</t>
        </is>
      </c>
      <c r="DX654" s="0" t="n">
        <v>1</v>
      </c>
      <c r="DZ654" s="0" t="inlineStr"/>
      <c r="EA654" s="0" t="inlineStr"/>
      <c r="EB654" s="0" t="inlineStr"/>
      <c r="EC654" s="0" t="inlineStr"/>
      <c r="EE654" s="0" t="n">
        <v>78726000</v>
      </c>
      <c r="EF654" s="0" t="n">
        <v>6</v>
      </c>
      <c r="EG654" s="0" t="inlineStr">
        <is>
          <t>Ремонтно-строительные работы</t>
        </is>
      </c>
      <c r="EH654" s="0" t="n">
        <v>99</v>
      </c>
      <c r="EI654" s="0" t="inlineStr">
        <is>
          <t>Внутренние санитарно-технические работы</t>
        </is>
      </c>
      <c r="EJ654" s="0" t="n">
        <v>1</v>
      </c>
      <c r="EK654" s="0" t="n">
        <v>65007</v>
      </c>
      <c r="EL654" s="0" t="inlineStr">
        <is>
          <t>Внутренние санитарнотехнические работы: смена труб, санприборов, запорной арматуры и другое</t>
        </is>
      </c>
      <c r="EM654" s="0" t="inlineStr">
        <is>
          <t>рФЕР-65</t>
        </is>
      </c>
      <c r="EO654" s="0" t="inlineStr"/>
      <c r="EQ654" s="0" t="n">
        <v>0</v>
      </c>
      <c r="ER654" s="0" t="n">
        <v>404.2</v>
      </c>
      <c r="ES654" s="0" t="n">
        <v>404.2</v>
      </c>
      <c r="ET654" s="0" t="n">
        <v>0</v>
      </c>
      <c r="EU654" s="0" t="n">
        <v>0</v>
      </c>
      <c r="EV654" s="0" t="n">
        <v>0</v>
      </c>
      <c r="EW654" s="0" t="n">
        <v>0</v>
      </c>
      <c r="EX654" s="0" t="n">
        <v>0</v>
      </c>
      <c r="FQ654" s="0" t="n">
        <v>0</v>
      </c>
      <c r="FR654" s="0" t="n">
        <v>0</v>
      </c>
      <c r="FS654" s="0" t="n">
        <v>0</v>
      </c>
      <c r="FX654" s="0" t="n">
        <v>103</v>
      </c>
      <c r="FY654" s="0" t="n">
        <v>52</v>
      </c>
      <c r="GA654" s="0" t="inlineStr"/>
      <c r="GD654" s="0" t="n">
        <v>1</v>
      </c>
      <c r="GF654" s="0" t="n">
        <v>-1783822360</v>
      </c>
      <c r="GG654" s="0" t="n">
        <v>2</v>
      </c>
      <c r="GH654" s="0" t="n">
        <v>1</v>
      </c>
      <c r="GI654" s="0" t="n">
        <v>2</v>
      </c>
      <c r="GJ654" s="0" t="n">
        <v>0</v>
      </c>
      <c r="GK654" s="0" t="n">
        <v>0</v>
      </c>
      <c r="GL654" s="0">
        <f>ROUND(IF(AND(BH654=3,BI654=3,FS654&lt;&gt;0),P654,0),0)</f>
        <v/>
      </c>
      <c r="GM654" s="0">
        <f>ROUND(O654+X654+Y654,0)+GX654</f>
        <v/>
      </c>
      <c r="GN654" s="0">
        <f>IF(OR(BI654=0,BI654=1),GM654-GX654,0)</f>
        <v/>
      </c>
      <c r="GO654" s="0">
        <f>IF(BI654=2,GM654-GX654,0)</f>
        <v/>
      </c>
      <c r="GP654" s="0">
        <f>IF(BI654=4,GM654-GX654,0)</f>
        <v/>
      </c>
      <c r="GR654" s="0" t="n">
        <v>0</v>
      </c>
      <c r="GS654" s="0" t="n">
        <v>3</v>
      </c>
      <c r="GT654" s="0" t="n">
        <v>0</v>
      </c>
      <c r="GU654" s="0" t="inlineStr"/>
      <c r="GV654" s="0">
        <f>ROUND((GT654),2)</f>
        <v/>
      </c>
      <c r="GW654" s="0" t="n">
        <v>1</v>
      </c>
      <c r="GX654" s="0">
        <f>ROUND(HC654*I654,0)</f>
        <v/>
      </c>
      <c r="HA654" s="0" t="n">
        <v>0</v>
      </c>
      <c r="HB654" s="0" t="n">
        <v>0</v>
      </c>
      <c r="HC654" s="0">
        <f>GV654*GW654</f>
        <v/>
      </c>
      <c r="HE654" s="0" t="inlineStr"/>
      <c r="HF654" s="0" t="inlineStr"/>
      <c r="HM654" s="0" t="inlineStr"/>
      <c r="HN654" s="0" t="inlineStr">
        <is>
          <t>Пр/812-099.2-1</t>
        </is>
      </c>
      <c r="HO654" s="0" t="inlineStr">
        <is>
          <t>Пр/774-099.2</t>
        </is>
      </c>
      <c r="HP654" s="0" t="inlineStr">
        <is>
          <t>Внутренние санитарнотехнические работы: смена труб, санприборов, запорной арматуры и другое</t>
        </is>
      </c>
      <c r="HQ654" s="0" t="inlineStr">
        <is>
          <t>Внутренние санитарнотехнические работы: смена труб, санприборов, запорной арматуры и другое</t>
        </is>
      </c>
      <c r="HS654" s="0" t="n">
        <v>0</v>
      </c>
      <c r="IK654" s="0" t="n">
        <v>0</v>
      </c>
    </row>
    <row r="655">
      <c r="A655" s="0" t="n">
        <v>17</v>
      </c>
      <c r="B655" s="0" t="n">
        <v>0</v>
      </c>
      <c r="C655" s="0">
        <f>ROW(SmtRes!A236)</f>
        <v/>
      </c>
      <c r="D655" s="0">
        <f>ROW(EtalonRes!A233)</f>
        <v/>
      </c>
      <c r="E655" s="0" t="inlineStr"/>
      <c r="F655" s="0" t="inlineStr">
        <is>
          <t>16-05-001-3</t>
        </is>
      </c>
      <c r="G655" s="0" t="inlineStr">
        <is>
          <t>Установка вентилей, задвижек, затворов, клапанов обратных, кранов проходных на трубопроводах из стальных труб диаметром до 100 мм</t>
        </is>
      </c>
      <c r="H655" s="0" t="inlineStr">
        <is>
          <t>1  ШТ.</t>
        </is>
      </c>
      <c r="I655" s="0">
        <f>ROUND(ROUND(2,4),7)</f>
        <v/>
      </c>
      <c r="J655" s="0" t="n">
        <v>0</v>
      </c>
      <c r="K655" s="0">
        <f>ROUND(ROUND(2,4),7)</f>
        <v/>
      </c>
      <c r="O655" s="0">
        <f>ROUND(CP655,0)</f>
        <v/>
      </c>
      <c r="P655" s="0">
        <f>ROUND(CQ655*I655,0)</f>
        <v/>
      </c>
      <c r="Q655" s="0">
        <f>(ROUND((ROUND(((ET655)*I655),0)*BB655),0)+ROUND((ROUND(((AE655-(EU655))*I655),0)*BS655),0))</f>
        <v/>
      </c>
      <c r="R655" s="0">
        <f>(ROUND((ROUND(((EU655)*I655),0)*BS655),0)+ROUND((ROUND(((AE655-(EU655))*I655),0)*BS655),0))</f>
        <v/>
      </c>
      <c r="S655" s="0">
        <f>ROUND(CT655*I655,0)</f>
        <v/>
      </c>
      <c r="T655" s="0">
        <f>ROUND(CU655*I655,0)</f>
        <v/>
      </c>
      <c r="U655" s="0">
        <f>ROUND(CV655*I655,7)</f>
        <v/>
      </c>
      <c r="V655" s="0">
        <f>ROUND(CW655*I655,7)</f>
        <v/>
      </c>
      <c r="W655" s="0">
        <f>ROUND(CX655*I655,0)</f>
        <v/>
      </c>
      <c r="X655" s="0">
        <f>ROUND(CY655,0)</f>
        <v/>
      </c>
      <c r="Y655" s="0">
        <f>ROUND(CZ655,0)</f>
        <v/>
      </c>
      <c r="AA655" s="0" t="n">
        <v>-1</v>
      </c>
      <c r="AB655" s="0">
        <f>ROUND((AC655+AD655+AF655),2)</f>
        <v/>
      </c>
      <c r="AC655" s="0">
        <f>ROUND((ES655),2)</f>
        <v/>
      </c>
      <c r="AD655" s="0">
        <f>ROUND((((ET655)-(EU655))+AE655),2)</f>
        <v/>
      </c>
      <c r="AE655" s="0">
        <f>ROUND((EU655),2)</f>
        <v/>
      </c>
      <c r="AF655" s="0">
        <f>ROUND((EV655),2)</f>
        <v/>
      </c>
      <c r="AG655" s="0">
        <f>ROUND((AP655),2)</f>
        <v/>
      </c>
      <c r="AH655" s="0">
        <f>(EW655)</f>
        <v/>
      </c>
      <c r="AI655" s="0">
        <f>(EX655)</f>
        <v/>
      </c>
      <c r="AJ655" s="0">
        <f>(AS655)</f>
        <v/>
      </c>
      <c r="AK655" s="0" t="n">
        <v>170.64</v>
      </c>
      <c r="AL655" s="0" t="n">
        <v>135.42</v>
      </c>
      <c r="AM655" s="0" t="n">
        <v>8.83</v>
      </c>
      <c r="AN655" s="0" t="n">
        <v>0.27</v>
      </c>
      <c r="AO655" s="0" t="n">
        <v>26.39</v>
      </c>
      <c r="AP655" s="0" t="n">
        <v>0</v>
      </c>
      <c r="AQ655" s="0" t="n">
        <v>2.91</v>
      </c>
      <c r="AR655" s="0" t="n">
        <v>0.02</v>
      </c>
      <c r="AS655" s="0" t="n">
        <v>0</v>
      </c>
      <c r="AT655" s="0" t="n">
        <v>121</v>
      </c>
      <c r="AU655" s="0" t="n">
        <v>72</v>
      </c>
      <c r="AV655" s="0" t="n">
        <v>1</v>
      </c>
      <c r="AW655" s="0" t="n">
        <v>1</v>
      </c>
      <c r="AZ655" s="0" t="n">
        <v>1</v>
      </c>
      <c r="BA655" s="0" t="n">
        <v>52.25</v>
      </c>
      <c r="BB655" s="0" t="n">
        <v>12.93</v>
      </c>
      <c r="BC655" s="0" t="n">
        <v>16.25</v>
      </c>
      <c r="BD655" s="0" t="inlineStr"/>
      <c r="BE655" s="0" t="inlineStr"/>
      <c r="BF655" s="0" t="inlineStr"/>
      <c r="BG655" s="0" t="inlineStr"/>
      <c r="BH655" s="0" t="n">
        <v>0</v>
      </c>
      <c r="BI655" s="0" t="n">
        <v>1</v>
      </c>
      <c r="BJ655" s="0" t="inlineStr">
        <is>
          <t>ТЕР Московской обл., 16-05-001-3, приказ Минстроя России №675/пр от 28.02.2017 № 260/пр</t>
        </is>
      </c>
      <c r="BM655" s="0" t="n">
        <v>16001</v>
      </c>
      <c r="BN655" s="0" t="n">
        <v>0</v>
      </c>
      <c r="BO655" s="0" t="inlineStr">
        <is>
          <t>16-05-001-3</t>
        </is>
      </c>
      <c r="BP655" s="0" t="n">
        <v>1</v>
      </c>
      <c r="BQ655" s="0" t="n">
        <v>2</v>
      </c>
      <c r="BR655" s="0" t="n">
        <v>0</v>
      </c>
      <c r="BS655" s="0" t="n">
        <v>52.25</v>
      </c>
      <c r="BT655" s="0" t="n">
        <v>1</v>
      </c>
      <c r="BU655" s="0" t="n">
        <v>1</v>
      </c>
      <c r="BV655" s="0" t="n">
        <v>1</v>
      </c>
      <c r="BW655" s="0" t="n">
        <v>1</v>
      </c>
      <c r="BX655" s="0" t="n">
        <v>1</v>
      </c>
      <c r="BY655" s="0" t="inlineStr"/>
      <c r="BZ655" s="0" t="n">
        <v>121</v>
      </c>
      <c r="CA655" s="0" t="n">
        <v>72</v>
      </c>
      <c r="CB655" s="0" t="inlineStr"/>
      <c r="CE655" s="0" t="n">
        <v>12</v>
      </c>
      <c r="CF655" s="0" t="n">
        <v>0</v>
      </c>
      <c r="CG655" s="0" t="n">
        <v>0</v>
      </c>
      <c r="CM655" s="0" t="n">
        <v>0</v>
      </c>
      <c r="CN655" s="0" t="inlineStr"/>
      <c r="CO655" s="0" t="n">
        <v>0</v>
      </c>
      <c r="CP655" s="0">
        <f>(P655+Q655+S655)</f>
        <v/>
      </c>
      <c r="CQ655" s="0">
        <f>AC655*BC655</f>
        <v/>
      </c>
      <c r="CR655" s="0">
        <f>(ROUND((ROUND(((ET655)*1),0)*BB655),0)+ROUND((ROUND(((AE655-(EU655))*1),0)*BS655),0))</f>
        <v/>
      </c>
      <c r="CS655" s="0">
        <f>(ROUND((ROUND(((EU655)*1),0)*BS655),0)+ROUND((ROUND(((AE655-(EU655))*1),0)*BS655),0))</f>
        <v/>
      </c>
      <c r="CT655" s="0">
        <f>AF655*BA655</f>
        <v/>
      </c>
      <c r="CU655" s="0">
        <f>AG655</f>
        <v/>
      </c>
      <c r="CV655" s="0">
        <f>AH655</f>
        <v/>
      </c>
      <c r="CW655" s="0">
        <f>AI655</f>
        <v/>
      </c>
      <c r="CX655" s="0">
        <f>AJ655</f>
        <v/>
      </c>
      <c r="CY655" s="0">
        <f>(((S655+R655)*AT655)/100)</f>
        <v/>
      </c>
      <c r="CZ655" s="0">
        <f>(((S655+R655)*AU655)/100)</f>
        <v/>
      </c>
      <c r="DC655" s="0" t="inlineStr"/>
      <c r="DD655" s="0" t="inlineStr"/>
      <c r="DE655" s="0" t="inlineStr"/>
      <c r="DF655" s="0" t="inlineStr"/>
      <c r="DG655" s="0" t="inlineStr"/>
      <c r="DH655" s="0" t="inlineStr"/>
      <c r="DI655" s="0" t="inlineStr"/>
      <c r="DJ655" s="0" t="inlineStr"/>
      <c r="DK655" s="0" t="inlineStr"/>
      <c r="DL655" s="0" t="inlineStr"/>
      <c r="DM655" s="0" t="inlineStr"/>
      <c r="DN655" s="0" t="n">
        <v>0</v>
      </c>
      <c r="DO655" s="0" t="n">
        <v>0</v>
      </c>
      <c r="DP655" s="0" t="n">
        <v>1</v>
      </c>
      <c r="DQ655" s="0" t="n">
        <v>1</v>
      </c>
      <c r="DU655" s="0" t="n">
        <v>1013</v>
      </c>
      <c r="DV655" s="0" t="inlineStr">
        <is>
          <t>1  ШТ.</t>
        </is>
      </c>
      <c r="DW655" s="0" t="inlineStr">
        <is>
          <t>1  ШТ.</t>
        </is>
      </c>
      <c r="DX655" s="0" t="n">
        <v>1</v>
      </c>
      <c r="DZ655" s="0" t="inlineStr"/>
      <c r="EA655" s="0" t="inlineStr"/>
      <c r="EB655" s="0" t="inlineStr"/>
      <c r="EC655" s="0" t="inlineStr"/>
      <c r="EE655" s="0" t="n">
        <v>78725882</v>
      </c>
      <c r="EF655" s="0" t="n">
        <v>2</v>
      </c>
      <c r="EG655" s="0" t="inlineStr">
        <is>
          <t>Общестроительные работы</t>
        </is>
      </c>
      <c r="EH655" s="0" t="n">
        <v>16</v>
      </c>
      <c r="EI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5" s="0" t="n">
        <v>1</v>
      </c>
      <c r="EK655" s="0" t="n">
        <v>16001</v>
      </c>
      <c r="EL655" s="0" t="inlineStr">
        <is>
          <t>Трубопроводы внутренние</t>
        </is>
      </c>
      <c r="EM655" s="0" t="inlineStr">
        <is>
          <t>ФЕР-16</t>
        </is>
      </c>
      <c r="EO655" s="0" t="inlineStr"/>
      <c r="EQ655" s="0" t="n">
        <v>1024</v>
      </c>
      <c r="ER655" s="0" t="n">
        <v>170.64</v>
      </c>
      <c r="ES655" s="0" t="n">
        <v>135.42</v>
      </c>
      <c r="ET655" s="0" t="n">
        <v>8.83</v>
      </c>
      <c r="EU655" s="0" t="n">
        <v>0.27</v>
      </c>
      <c r="EV655" s="0" t="n">
        <v>26.39</v>
      </c>
      <c r="EW655" s="0" t="n">
        <v>2.91</v>
      </c>
      <c r="EX655" s="0" t="n">
        <v>0.02</v>
      </c>
      <c r="EY655" s="0" t="n">
        <v>0</v>
      </c>
      <c r="FQ655" s="0" t="n">
        <v>0</v>
      </c>
      <c r="FR655" s="0" t="n">
        <v>0</v>
      </c>
      <c r="FS655" s="0" t="n">
        <v>0</v>
      </c>
      <c r="FX655" s="0" t="n">
        <v>121</v>
      </c>
      <c r="FY655" s="0" t="n">
        <v>72</v>
      </c>
      <c r="GA655" s="0" t="inlineStr"/>
      <c r="GD655" s="0" t="n">
        <v>1</v>
      </c>
      <c r="GF655" s="0" t="n">
        <v>228802849</v>
      </c>
      <c r="GG655" s="0" t="n">
        <v>2</v>
      </c>
      <c r="GH655" s="0" t="n">
        <v>1</v>
      </c>
      <c r="GI655" s="0" t="n">
        <v>2</v>
      </c>
      <c r="GJ655" s="0" t="n">
        <v>0</v>
      </c>
      <c r="GK655" s="0" t="n">
        <v>0</v>
      </c>
      <c r="GL655" s="0">
        <f>ROUND(IF(AND(BH655=3,BI655=3,FS655&lt;&gt;0),P655,0),0)</f>
        <v/>
      </c>
      <c r="GM655" s="0">
        <f>ROUND(O655+X655+Y655,0)+GX655</f>
        <v/>
      </c>
      <c r="GN655" s="0">
        <f>IF(OR(BI655=0,BI655=1),GM655-GX655,0)</f>
        <v/>
      </c>
      <c r="GO655" s="0">
        <f>IF(BI655=2,GM655-GX655,0)</f>
        <v/>
      </c>
      <c r="GP655" s="0">
        <f>IF(BI655=4,GM655-GX655,0)</f>
        <v/>
      </c>
      <c r="GR655" s="0" t="n">
        <v>0</v>
      </c>
      <c r="GS655" s="0" t="n">
        <v>3</v>
      </c>
      <c r="GT655" s="0" t="n">
        <v>0</v>
      </c>
      <c r="GU655" s="0" t="inlineStr"/>
      <c r="GV655" s="0">
        <f>ROUND((GT655),2)</f>
        <v/>
      </c>
      <c r="GW655" s="0" t="n">
        <v>1</v>
      </c>
      <c r="GX655" s="0">
        <f>ROUND(HC655*I655,0)</f>
        <v/>
      </c>
      <c r="HA655" s="0" t="n">
        <v>0</v>
      </c>
      <c r="HB655" s="0" t="n">
        <v>0</v>
      </c>
      <c r="HC655" s="0">
        <f>GV655*GW655</f>
        <v/>
      </c>
      <c r="HE655" s="0" t="inlineStr"/>
      <c r="HF655" s="0" t="inlineStr"/>
      <c r="HM655" s="0" t="inlineStr"/>
      <c r="HN655" s="0" t="inlineStr">
        <is>
          <t>Пр/812-016.0-1</t>
        </is>
      </c>
      <c r="HO655" s="0" t="inlineStr">
        <is>
          <t>Пр/774-016.0</t>
        </is>
      </c>
      <c r="HP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5" s="0" t="n">
        <v>0</v>
      </c>
      <c r="IK655" s="0" t="n">
        <v>0</v>
      </c>
    </row>
    <row r="656">
      <c r="A656" s="0" t="n">
        <v>18</v>
      </c>
      <c r="B656" s="0" t="n">
        <v>0</v>
      </c>
      <c r="C656" s="0" t="n">
        <v>234</v>
      </c>
      <c r="E656" s="0" t="inlineStr"/>
      <c r="F656" s="0" t="inlineStr">
        <is>
          <t>302-1352</t>
        </is>
      </c>
      <c r="G656" s="0" t="inlineStr">
        <is>
          <t>Задвижки фланцевые чугунные с параллельным затвором для газа давлением 0,6 МПа (6 кгс/см2) 30ч7бк диаметром 80 мм</t>
        </is>
      </c>
      <c r="H656" s="0" t="inlineStr">
        <is>
          <t>шт.</t>
        </is>
      </c>
      <c r="I656" s="0">
        <f>I655*J656</f>
        <v/>
      </c>
      <c r="J656" s="0" t="n">
        <v>1</v>
      </c>
      <c r="K656" s="0" t="n">
        <v>1</v>
      </c>
      <c r="O656" s="0">
        <f>ROUND(CP656,0)</f>
        <v/>
      </c>
      <c r="P656" s="0">
        <f>ROUND(CQ656*I656,0)</f>
        <v/>
      </c>
      <c r="Q656" s="0">
        <f>(ROUND((ROUND(((ET656)*I656),0)*BB656),0)+ROUND((ROUND(((AE656-(EU656))*I656),0)*BS656),0))</f>
        <v/>
      </c>
      <c r="R656" s="0">
        <f>(ROUND((ROUND(((EU656)*I656),0)*BS656),0)+ROUND((ROUND(((AE656-(EU656))*I656),0)*BS656),0))</f>
        <v/>
      </c>
      <c r="S656" s="0">
        <f>ROUND(CT656*I656,0)</f>
        <v/>
      </c>
      <c r="T656" s="0">
        <f>ROUND(CU656*I656,0)</f>
        <v/>
      </c>
      <c r="U656" s="0">
        <f>ROUND(CV656*I656,7)</f>
        <v/>
      </c>
      <c r="V656" s="0">
        <f>ROUND(CW656*I656,7)</f>
        <v/>
      </c>
      <c r="W656" s="0">
        <f>ROUND(CX656*I656,0)</f>
        <v/>
      </c>
      <c r="X656" s="0">
        <f>ROUND(CY656,0)</f>
        <v/>
      </c>
      <c r="Y656" s="0">
        <f>ROUND(CZ656,0)</f>
        <v/>
      </c>
      <c r="AA656" s="0" t="n">
        <v>-1</v>
      </c>
      <c r="AB656" s="0">
        <f>ROUND((AC656+AD656+AF656),2)</f>
        <v/>
      </c>
      <c r="AC656" s="0">
        <f>ROUND((ES656),2)</f>
        <v/>
      </c>
      <c r="AD656" s="0">
        <f>ROUND((((ET656)-(EU656))+AE656),2)</f>
        <v/>
      </c>
      <c r="AE656" s="0">
        <f>ROUND((EU656),2)</f>
        <v/>
      </c>
      <c r="AF656" s="0">
        <f>ROUND((EV656),2)</f>
        <v/>
      </c>
      <c r="AG656" s="0">
        <f>ROUND((AP656),2)</f>
        <v/>
      </c>
      <c r="AH656" s="0">
        <f>(EW656)</f>
        <v/>
      </c>
      <c r="AI656" s="0">
        <f>(EX656)</f>
        <v/>
      </c>
      <c r="AJ656" s="0">
        <f>(AS656)</f>
        <v/>
      </c>
      <c r="AK656" s="0" t="n">
        <v>477.56</v>
      </c>
      <c r="AL656" s="0" t="n">
        <v>477.56</v>
      </c>
      <c r="AM656" s="0" t="n">
        <v>0</v>
      </c>
      <c r="AN656" s="0" t="n">
        <v>0</v>
      </c>
      <c r="AO656" s="0" t="n">
        <v>0</v>
      </c>
      <c r="AP656" s="0" t="n">
        <v>0</v>
      </c>
      <c r="AQ656" s="0" t="n">
        <v>0</v>
      </c>
      <c r="AR656" s="0" t="n">
        <v>0</v>
      </c>
      <c r="AS656" s="0" t="n">
        <v>1.02</v>
      </c>
      <c r="AT656" s="0" t="n">
        <v>121</v>
      </c>
      <c r="AU656" s="0" t="n">
        <v>72</v>
      </c>
      <c r="AV656" s="0" t="n">
        <v>1</v>
      </c>
      <c r="AW656" s="0" t="n">
        <v>1</v>
      </c>
      <c r="AZ656" s="0" t="n">
        <v>1</v>
      </c>
      <c r="BA656" s="0" t="n">
        <v>1</v>
      </c>
      <c r="BB656" s="0" t="n">
        <v>1</v>
      </c>
      <c r="BC656" s="0" t="n">
        <v>17.73</v>
      </c>
      <c r="BD656" s="0" t="inlineStr"/>
      <c r="BE656" s="0" t="inlineStr"/>
      <c r="BF656" s="0" t="inlineStr"/>
      <c r="BG656" s="0" t="inlineStr"/>
      <c r="BH656" s="0" t="n">
        <v>3</v>
      </c>
      <c r="BI656" s="0" t="n">
        <v>1</v>
      </c>
      <c r="BJ656" s="0" t="inlineStr">
        <is>
          <t>ТССЦ Московской обл., 302-1352, приказ Минстроя России №675/пр от 28.02.2017 № 256/пр</t>
        </is>
      </c>
      <c r="BM656" s="0" t="n">
        <v>16001</v>
      </c>
      <c r="BN656" s="0" t="n">
        <v>0</v>
      </c>
      <c r="BO656" s="0" t="inlineStr">
        <is>
          <t>302-1352</t>
        </is>
      </c>
      <c r="BP656" s="0" t="n">
        <v>1</v>
      </c>
      <c r="BQ656" s="0" t="n">
        <v>2</v>
      </c>
      <c r="BR656" s="0" t="n">
        <v>0</v>
      </c>
      <c r="BS656" s="0" t="n">
        <v>1</v>
      </c>
      <c r="BT656" s="0" t="n">
        <v>1</v>
      </c>
      <c r="BU656" s="0" t="n">
        <v>1</v>
      </c>
      <c r="BV656" s="0" t="n">
        <v>1</v>
      </c>
      <c r="BW656" s="0" t="n">
        <v>1</v>
      </c>
      <c r="BX656" s="0" t="n">
        <v>1</v>
      </c>
      <c r="BY656" s="0" t="inlineStr"/>
      <c r="BZ656" s="0" t="n">
        <v>121</v>
      </c>
      <c r="CA656" s="0" t="n">
        <v>72</v>
      </c>
      <c r="CB656" s="0" t="inlineStr"/>
      <c r="CE656" s="0" t="n">
        <v>12</v>
      </c>
      <c r="CF656" s="0" t="n">
        <v>0</v>
      </c>
      <c r="CG656" s="0" t="n">
        <v>0</v>
      </c>
      <c r="CM656" s="0" t="n">
        <v>0</v>
      </c>
      <c r="CN656" s="0" t="inlineStr"/>
      <c r="CO656" s="0" t="n">
        <v>0</v>
      </c>
      <c r="CP656" s="0">
        <f>(P656+Q656+S656)</f>
        <v/>
      </c>
      <c r="CQ656" s="0">
        <f>AC656*BC656</f>
        <v/>
      </c>
      <c r="CR656" s="0">
        <f>(ROUND((ROUND(((ET656)*1),0)*BB656),0)+ROUND((ROUND(((AE656-(EU656))*1),0)*BS656),0))</f>
        <v/>
      </c>
      <c r="CS656" s="0">
        <f>(ROUND((ROUND(((EU656)*1),0)*BS656),0)+ROUND((ROUND(((AE656-(EU656))*1),0)*BS656),0))</f>
        <v/>
      </c>
      <c r="CT656" s="0">
        <f>AF656*BA656</f>
        <v/>
      </c>
      <c r="CU656" s="0">
        <f>AG656</f>
        <v/>
      </c>
      <c r="CV656" s="0">
        <f>AH656</f>
        <v/>
      </c>
      <c r="CW656" s="0">
        <f>AI656</f>
        <v/>
      </c>
      <c r="CX656" s="0">
        <f>AJ656</f>
        <v/>
      </c>
      <c r="CY656" s="0">
        <f>(((S656+R656)*AT656)/100)</f>
        <v/>
      </c>
      <c r="CZ656" s="0">
        <f>(((S656+R656)*AU656)/100)</f>
        <v/>
      </c>
      <c r="DC656" s="0" t="inlineStr"/>
      <c r="DD656" s="0" t="inlineStr"/>
      <c r="DE656" s="0" t="inlineStr"/>
      <c r="DF656" s="0" t="inlineStr"/>
      <c r="DG656" s="0" t="inlineStr"/>
      <c r="DH656" s="0" t="inlineStr"/>
      <c r="DI656" s="0" t="inlineStr"/>
      <c r="DJ656" s="0" t="inlineStr"/>
      <c r="DK656" s="0" t="inlineStr"/>
      <c r="DL656" s="0" t="inlineStr"/>
      <c r="DM656" s="0" t="inlineStr"/>
      <c r="DN656" s="0" t="n">
        <v>0</v>
      </c>
      <c r="DO656" s="0" t="n">
        <v>0</v>
      </c>
      <c r="DP656" s="0" t="n">
        <v>1</v>
      </c>
      <c r="DQ656" s="0" t="n">
        <v>1</v>
      </c>
      <c r="DU656" s="0" t="n">
        <v>1010</v>
      </c>
      <c r="DV656" s="0" t="inlineStr">
        <is>
          <t>шт.</t>
        </is>
      </c>
      <c r="DW656" s="0" t="inlineStr">
        <is>
          <t>шт.</t>
        </is>
      </c>
      <c r="DX656" s="0" t="n">
        <v>1</v>
      </c>
      <c r="DZ656" s="0" t="inlineStr"/>
      <c r="EA656" s="0" t="inlineStr"/>
      <c r="EB656" s="0" t="inlineStr"/>
      <c r="EC656" s="0" t="inlineStr"/>
      <c r="EE656" s="0" t="n">
        <v>78725882</v>
      </c>
      <c r="EF656" s="0" t="n">
        <v>2</v>
      </c>
      <c r="EG656" s="0" t="inlineStr">
        <is>
          <t>Общестроительные работы</t>
        </is>
      </c>
      <c r="EH656" s="0" t="n">
        <v>16</v>
      </c>
      <c r="EI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6" s="0" t="n">
        <v>1</v>
      </c>
      <c r="EK656" s="0" t="n">
        <v>16001</v>
      </c>
      <c r="EL656" s="0" t="inlineStr">
        <is>
          <t>Трубопроводы внутренние</t>
        </is>
      </c>
      <c r="EM656" s="0" t="inlineStr">
        <is>
          <t>ФЕР-16</t>
        </is>
      </c>
      <c r="EO656" s="0" t="inlineStr"/>
      <c r="EQ656" s="0" t="n">
        <v>1024</v>
      </c>
      <c r="ER656" s="0" t="n">
        <v>477.56</v>
      </c>
      <c r="ES656" s="0" t="n">
        <v>477.56</v>
      </c>
      <c r="ET656" s="0" t="n">
        <v>0</v>
      </c>
      <c r="EU656" s="0" t="n">
        <v>0</v>
      </c>
      <c r="EV656" s="0" t="n">
        <v>0</v>
      </c>
      <c r="EW656" s="0" t="n">
        <v>0</v>
      </c>
      <c r="EX656" s="0" t="n">
        <v>0</v>
      </c>
      <c r="FQ656" s="0" t="n">
        <v>0</v>
      </c>
      <c r="FR656" s="0" t="n">
        <v>0</v>
      </c>
      <c r="FS656" s="0" t="n">
        <v>0</v>
      </c>
      <c r="FX656" s="0" t="n">
        <v>121</v>
      </c>
      <c r="FY656" s="0" t="n">
        <v>72</v>
      </c>
      <c r="GA656" s="0" t="inlineStr"/>
      <c r="GD656" s="0" t="n">
        <v>1</v>
      </c>
      <c r="GF656" s="0" t="n">
        <v>408243211</v>
      </c>
      <c r="GG656" s="0" t="n">
        <v>2</v>
      </c>
      <c r="GH656" s="0" t="n">
        <v>1</v>
      </c>
      <c r="GI656" s="0" t="n">
        <v>2</v>
      </c>
      <c r="GJ656" s="0" t="n">
        <v>0</v>
      </c>
      <c r="GK656" s="0" t="n">
        <v>0</v>
      </c>
      <c r="GL656" s="0">
        <f>ROUND(IF(AND(BH656=3,BI656=3,FS656&lt;&gt;0),P656,0),0)</f>
        <v/>
      </c>
      <c r="GM656" s="0">
        <f>ROUND(O656+X656+Y656,0)+GX656</f>
        <v/>
      </c>
      <c r="GN656" s="0">
        <f>IF(OR(BI656=0,BI656=1),GM656-GX656,0)</f>
        <v/>
      </c>
      <c r="GO656" s="0">
        <f>IF(BI656=2,GM656-GX656,0)</f>
        <v/>
      </c>
      <c r="GP656" s="0">
        <f>IF(BI656=4,GM656-GX656,0)</f>
        <v/>
      </c>
      <c r="GR656" s="0" t="n">
        <v>0</v>
      </c>
      <c r="GS656" s="0" t="n">
        <v>3</v>
      </c>
      <c r="GT656" s="0" t="n">
        <v>0</v>
      </c>
      <c r="GU656" s="0" t="inlineStr"/>
      <c r="GV656" s="0">
        <f>ROUND((GT656),2)</f>
        <v/>
      </c>
      <c r="GW656" s="0" t="n">
        <v>1</v>
      </c>
      <c r="GX656" s="0">
        <f>ROUND(HC656*I656,0)</f>
        <v/>
      </c>
      <c r="HA656" s="0" t="n">
        <v>0</v>
      </c>
      <c r="HB656" s="0" t="n">
        <v>0</v>
      </c>
      <c r="HC656" s="0">
        <f>GV656*GW656</f>
        <v/>
      </c>
      <c r="HE656" s="0" t="inlineStr"/>
      <c r="HF656" s="0" t="inlineStr"/>
      <c r="HM656" s="0" t="inlineStr"/>
      <c r="HN656" s="0" t="inlineStr">
        <is>
          <t>Пр/812-016.0-1</t>
        </is>
      </c>
      <c r="HO656" s="0" t="inlineStr">
        <is>
          <t>Пр/774-016.0</t>
        </is>
      </c>
      <c r="HP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6" s="0" t="n">
        <v>0</v>
      </c>
      <c r="IK656" s="0" t="n">
        <v>0</v>
      </c>
    </row>
    <row r="657">
      <c r="A657" s="0" t="n">
        <v>17</v>
      </c>
      <c r="B657" s="0" t="n">
        <v>0</v>
      </c>
      <c r="C657" s="0">
        <f>ROW(SmtRes!A242)</f>
        <v/>
      </c>
      <c r="D657" s="0">
        <f>ROW(EtalonRes!A239)</f>
        <v/>
      </c>
      <c r="E657" s="0" t="inlineStr">
        <is>
          <t>3</t>
        </is>
      </c>
      <c r="F657" s="0" t="inlineStr">
        <is>
          <t>16-07-005-1</t>
        </is>
      </c>
      <c r="G657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57" s="0" t="inlineStr">
        <is>
          <t>100 м трубопровода</t>
        </is>
      </c>
      <c r="I657" s="0">
        <f>ROUND(ROUND(2.5*2/100,4),7)</f>
        <v/>
      </c>
      <c r="J657" s="0" t="n">
        <v>0</v>
      </c>
      <c r="K657" s="0">
        <f>ROUND(ROUND(2.5*2/100,4),7)</f>
        <v/>
      </c>
      <c r="O657" s="0">
        <f>ROUND(CP657,0)</f>
        <v/>
      </c>
      <c r="P657" s="0">
        <f>ROUND(CQ657*I657,0)</f>
        <v/>
      </c>
      <c r="Q657" s="0">
        <f>(ROUND((ROUND(((ET657)*I657),0)*BB657),0)+ROUND((ROUND(((AE657-(EU657))*I657),0)*BS657),0))</f>
        <v/>
      </c>
      <c r="R657" s="0">
        <f>(ROUND((ROUND(((EU657)*I657),0)*BS657),0)+ROUND((ROUND(((AE657-(EU657))*I657),0)*BS657),0))</f>
        <v/>
      </c>
      <c r="S657" s="0">
        <f>ROUND(CT657*I657,0)</f>
        <v/>
      </c>
      <c r="T657" s="0">
        <f>ROUND(CU657*I657,0)</f>
        <v/>
      </c>
      <c r="U657" s="0">
        <f>ROUND(CV657*I657,7)</f>
        <v/>
      </c>
      <c r="V657" s="0">
        <f>ROUND(CW657*I657,7)</f>
        <v/>
      </c>
      <c r="W657" s="0">
        <f>ROUND(CX657*I657,0)</f>
        <v/>
      </c>
      <c r="X657" s="0">
        <f>ROUND(CY657,0)</f>
        <v/>
      </c>
      <c r="Y657" s="0">
        <f>ROUND(CZ657,0)</f>
        <v/>
      </c>
      <c r="AA657" s="0" t="n">
        <v>78845955</v>
      </c>
      <c r="AB657" s="0">
        <f>ROUND((AC657+AD657+AF657),2)</f>
        <v/>
      </c>
      <c r="AC657" s="0">
        <f>ROUND((ES657),2)</f>
        <v/>
      </c>
      <c r="AD657" s="0">
        <f>ROUND((((ET657)-(EU657))+AE657),2)</f>
        <v/>
      </c>
      <c r="AE657" s="0">
        <f>ROUND((EU657),2)</f>
        <v/>
      </c>
      <c r="AF657" s="0">
        <f>ROUND((EV657),2)</f>
        <v/>
      </c>
      <c r="AG657" s="0">
        <f>ROUND((AP657),2)</f>
        <v/>
      </c>
      <c r="AH657" s="0">
        <f>(EW657)</f>
        <v/>
      </c>
      <c r="AI657" s="0">
        <f>(EX657)</f>
        <v/>
      </c>
      <c r="AJ657" s="0">
        <f>(AS657)</f>
        <v/>
      </c>
      <c r="AK657" s="0" t="n">
        <v>107.11</v>
      </c>
      <c r="AL657" s="0" t="n">
        <v>4.28</v>
      </c>
      <c r="AM657" s="0" t="n">
        <v>44.51</v>
      </c>
      <c r="AN657" s="0" t="n">
        <v>0</v>
      </c>
      <c r="AO657" s="0" t="n">
        <v>58.32</v>
      </c>
      <c r="AP657" s="0" t="n">
        <v>0</v>
      </c>
      <c r="AQ657" s="0" t="n">
        <v>5.01</v>
      </c>
      <c r="AR657" s="0" t="n">
        <v>0</v>
      </c>
      <c r="AS657" s="0" t="n">
        <v>0</v>
      </c>
      <c r="AT657" s="0" t="n">
        <v>121</v>
      </c>
      <c r="AU657" s="0" t="n">
        <v>72</v>
      </c>
      <c r="AV657" s="0" t="n">
        <v>1</v>
      </c>
      <c r="AW657" s="0" t="n">
        <v>1</v>
      </c>
      <c r="AZ657" s="0" t="n">
        <v>1</v>
      </c>
      <c r="BA657" s="0" t="n">
        <v>52.25</v>
      </c>
      <c r="BB657" s="0" t="n">
        <v>5.97</v>
      </c>
      <c r="BC657" s="0" t="n">
        <v>11.38</v>
      </c>
      <c r="BD657" s="0" t="inlineStr"/>
      <c r="BE657" s="0" t="inlineStr"/>
      <c r="BF657" s="0" t="inlineStr"/>
      <c r="BG657" s="0" t="inlineStr"/>
      <c r="BH657" s="0" t="n">
        <v>0</v>
      </c>
      <c r="BI657" s="0" t="n">
        <v>1</v>
      </c>
      <c r="BJ657" s="0" t="inlineStr">
        <is>
          <t>ТЕР Московской обл., 16-07-005-1, приказ Минстроя России №675/пр от 28.02.2017 № 260/пр</t>
        </is>
      </c>
      <c r="BM657" s="0" t="n">
        <v>16001</v>
      </c>
      <c r="BN657" s="0" t="n">
        <v>0</v>
      </c>
      <c r="BO657" s="0" t="inlineStr">
        <is>
          <t>16-07-005-1</t>
        </is>
      </c>
      <c r="BP657" s="0" t="n">
        <v>1</v>
      </c>
      <c r="BQ657" s="0" t="n">
        <v>2</v>
      </c>
      <c r="BR657" s="0" t="n">
        <v>0</v>
      </c>
      <c r="BS657" s="0" t="n">
        <v>52.25</v>
      </c>
      <c r="BT657" s="0" t="n">
        <v>1</v>
      </c>
      <c r="BU657" s="0" t="n">
        <v>1</v>
      </c>
      <c r="BV657" s="0" t="n">
        <v>1</v>
      </c>
      <c r="BW657" s="0" t="n">
        <v>1</v>
      </c>
      <c r="BX657" s="0" t="n">
        <v>1</v>
      </c>
      <c r="BY657" s="0" t="inlineStr"/>
      <c r="BZ657" s="0" t="n">
        <v>121</v>
      </c>
      <c r="CA657" s="0" t="n">
        <v>72</v>
      </c>
      <c r="CB657" s="0" t="inlineStr"/>
      <c r="CE657" s="0" t="n">
        <v>12</v>
      </c>
      <c r="CF657" s="0" t="n">
        <v>0</v>
      </c>
      <c r="CG657" s="0" t="n">
        <v>0</v>
      </c>
      <c r="CM657" s="0" t="n">
        <v>0</v>
      </c>
      <c r="CN657" s="0" t="inlineStr"/>
      <c r="CO657" s="0" t="n">
        <v>0</v>
      </c>
      <c r="CP657" s="0">
        <f>(P657+Q657+S657)</f>
        <v/>
      </c>
      <c r="CQ657" s="0">
        <f>AC657*BC657</f>
        <v/>
      </c>
      <c r="CR657" s="0">
        <f>(ROUND((ROUND(((ET657)*1),0)*BB657),0)+ROUND((ROUND(((AE657-(EU657))*1),0)*BS657),0))</f>
        <v/>
      </c>
      <c r="CS657" s="0">
        <f>(ROUND((ROUND(((EU657)*1),0)*BS657),0)+ROUND((ROUND(((AE657-(EU657))*1),0)*BS657),0))</f>
        <v/>
      </c>
      <c r="CT657" s="0">
        <f>AF657*BA657</f>
        <v/>
      </c>
      <c r="CU657" s="0">
        <f>AG657</f>
        <v/>
      </c>
      <c r="CV657" s="0">
        <f>AH657</f>
        <v/>
      </c>
      <c r="CW657" s="0">
        <f>AI657</f>
        <v/>
      </c>
      <c r="CX657" s="0">
        <f>AJ657</f>
        <v/>
      </c>
      <c r="CY657" s="0">
        <f>(((S657+R657)*AT657)/100)</f>
        <v/>
      </c>
      <c r="CZ657" s="0">
        <f>(((S657+R657)*AU657)/100)</f>
        <v/>
      </c>
      <c r="DC657" s="0" t="inlineStr"/>
      <c r="DD657" s="0" t="inlineStr"/>
      <c r="DE657" s="0" t="inlineStr"/>
      <c r="DF657" s="0" t="inlineStr"/>
      <c r="DG657" s="0" t="inlineStr"/>
      <c r="DH657" s="0" t="inlineStr"/>
      <c r="DI657" s="0" t="inlineStr"/>
      <c r="DJ657" s="0" t="inlineStr"/>
      <c r="DK657" s="0" t="inlineStr"/>
      <c r="DL657" s="0" t="inlineStr"/>
      <c r="DM657" s="0" t="inlineStr"/>
      <c r="DN657" s="0" t="n">
        <v>0</v>
      </c>
      <c r="DO657" s="0" t="n">
        <v>0</v>
      </c>
      <c r="DP657" s="0" t="n">
        <v>1</v>
      </c>
      <c r="DQ657" s="0" t="n">
        <v>1</v>
      </c>
      <c r="DU657" s="0" t="n">
        <v>1013</v>
      </c>
      <c r="DV657" s="0" t="inlineStr">
        <is>
          <t>100 м трубопровода</t>
        </is>
      </c>
      <c r="DW657" s="0" t="inlineStr">
        <is>
          <t>100 м трубопровода</t>
        </is>
      </c>
      <c r="DX657" s="0" t="n">
        <v>1</v>
      </c>
      <c r="DZ657" s="0" t="inlineStr"/>
      <c r="EA657" s="0" t="inlineStr"/>
      <c r="EB657" s="0" t="inlineStr"/>
      <c r="EC657" s="0" t="inlineStr"/>
      <c r="EE657" s="0" t="n">
        <v>78725882</v>
      </c>
      <c r="EF657" s="0" t="n">
        <v>2</v>
      </c>
      <c r="EG657" s="0" t="inlineStr">
        <is>
          <t>Общестроительные работы</t>
        </is>
      </c>
      <c r="EH657" s="0" t="n">
        <v>16</v>
      </c>
      <c r="EI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57" s="0" t="n">
        <v>1</v>
      </c>
      <c r="EK657" s="0" t="n">
        <v>16001</v>
      </c>
      <c r="EL657" s="0" t="inlineStr">
        <is>
          <t>Трубопроводы внутренние</t>
        </is>
      </c>
      <c r="EM657" s="0" t="inlineStr">
        <is>
          <t>ФЕР-16</t>
        </is>
      </c>
      <c r="EO657" s="0" t="inlineStr"/>
      <c r="EQ657" s="0" t="n">
        <v>0</v>
      </c>
      <c r="ER657" s="0" t="n">
        <v>107.11</v>
      </c>
      <c r="ES657" s="0" t="n">
        <v>4.28</v>
      </c>
      <c r="ET657" s="0" t="n">
        <v>44.51</v>
      </c>
      <c r="EU657" s="0" t="n">
        <v>0</v>
      </c>
      <c r="EV657" s="0" t="n">
        <v>58.32</v>
      </c>
      <c r="EW657" s="0" t="n">
        <v>5.01</v>
      </c>
      <c r="EX657" s="0" t="n">
        <v>0</v>
      </c>
      <c r="EY657" s="0" t="n">
        <v>0</v>
      </c>
      <c r="FQ657" s="0" t="n">
        <v>0</v>
      </c>
      <c r="FR657" s="0" t="n">
        <v>0</v>
      </c>
      <c r="FS657" s="0" t="n">
        <v>0</v>
      </c>
      <c r="FX657" s="0" t="n">
        <v>121</v>
      </c>
      <c r="FY657" s="0" t="n">
        <v>72</v>
      </c>
      <c r="GA657" s="0" t="inlineStr"/>
      <c r="GD657" s="0" t="n">
        <v>1</v>
      </c>
      <c r="GF657" s="0" t="n">
        <v>635989612</v>
      </c>
      <c r="GG657" s="0" t="n">
        <v>2</v>
      </c>
      <c r="GH657" s="0" t="n">
        <v>1</v>
      </c>
      <c r="GI657" s="0" t="n">
        <v>2</v>
      </c>
      <c r="GJ657" s="0" t="n">
        <v>0</v>
      </c>
      <c r="GK657" s="0" t="n">
        <v>0</v>
      </c>
      <c r="GL657" s="0">
        <f>ROUND(IF(AND(BH657=3,BI657=3,FS657&lt;&gt;0),P657,0),0)</f>
        <v/>
      </c>
      <c r="GM657" s="0">
        <f>ROUND(O657+X657+Y657,0)+GX657</f>
        <v/>
      </c>
      <c r="GN657" s="0">
        <f>IF(OR(BI657=0,BI657=1),GM657-GX657,0)</f>
        <v/>
      </c>
      <c r="GO657" s="0">
        <f>IF(BI657=2,GM657-GX657,0)</f>
        <v/>
      </c>
      <c r="GP657" s="0">
        <f>IF(BI657=4,GM657-GX657,0)</f>
        <v/>
      </c>
      <c r="GR657" s="0" t="n">
        <v>0</v>
      </c>
      <c r="GS657" s="0" t="n">
        <v>3</v>
      </c>
      <c r="GT657" s="0" t="n">
        <v>0</v>
      </c>
      <c r="GU657" s="0" t="inlineStr"/>
      <c r="GV657" s="0">
        <f>ROUND((GT657),2)</f>
        <v/>
      </c>
      <c r="GW657" s="0" t="n">
        <v>1</v>
      </c>
      <c r="GX657" s="0">
        <f>ROUND(HC657*I657,0)</f>
        <v/>
      </c>
      <c r="HA657" s="0" t="n">
        <v>0</v>
      </c>
      <c r="HB657" s="0" t="n">
        <v>0</v>
      </c>
      <c r="HC657" s="0">
        <f>GV657*GW657</f>
        <v/>
      </c>
      <c r="HE657" s="0" t="inlineStr"/>
      <c r="HF657" s="0" t="inlineStr"/>
      <c r="HM657" s="0" t="inlineStr"/>
      <c r="HN657" s="0" t="inlineStr">
        <is>
          <t>Пр/812-016.0-1</t>
        </is>
      </c>
      <c r="HO657" s="0" t="inlineStr">
        <is>
          <t>Пр/774-016.0</t>
        </is>
      </c>
      <c r="HP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57" s="0" t="n">
        <v>0</v>
      </c>
      <c r="IK657" s="0" t="n">
        <v>0</v>
      </c>
    </row>
    <row r="659">
      <c r="A659" s="358" t="n">
        <v>51</v>
      </c>
      <c r="B659" s="358">
        <f>B646</f>
        <v/>
      </c>
      <c r="C659" s="358">
        <f>A646</f>
        <v/>
      </c>
      <c r="D659" s="358">
        <f>ROW(A646)</f>
        <v/>
      </c>
      <c r="E659" s="358" t="n"/>
      <c r="F659" s="358">
        <f>IF(F646&lt;&gt;"",F646,"")</f>
        <v/>
      </c>
      <c r="G659" s="358">
        <f>IF(G646&lt;&gt;"",G646,"")</f>
        <v/>
      </c>
      <c r="H659" s="358" t="n">
        <v>0</v>
      </c>
      <c r="I659" s="358" t="n"/>
      <c r="J659" s="358" t="n"/>
      <c r="K659" s="358" t="n"/>
      <c r="L659" s="358" t="n"/>
      <c r="M659" s="358" t="n"/>
      <c r="N659" s="358" t="n"/>
      <c r="O659" s="358" t="n">
        <v>0</v>
      </c>
      <c r="P659" s="358" t="n">
        <v>0</v>
      </c>
      <c r="Q659" s="358" t="n">
        <v>0</v>
      </c>
      <c r="R659" s="358" t="n">
        <v>0</v>
      </c>
      <c r="S659" s="358" t="n">
        <v>0</v>
      </c>
      <c r="T659" s="358" t="n">
        <v>0</v>
      </c>
      <c r="U659" s="358" t="n">
        <v>0</v>
      </c>
      <c r="V659" s="358" t="n">
        <v>0</v>
      </c>
      <c r="W659" s="358" t="n">
        <v>0</v>
      </c>
      <c r="X659" s="358" t="n">
        <v>0</v>
      </c>
      <c r="Y659" s="358" t="n">
        <v>0</v>
      </c>
      <c r="Z659" s="358" t="n"/>
      <c r="AA659" s="358" t="n"/>
      <c r="AB659" s="358" t="n"/>
      <c r="AC659" s="358" t="n"/>
      <c r="AD659" s="358" t="n"/>
      <c r="AE659" s="358" t="n"/>
      <c r="AF659" s="358" t="n"/>
      <c r="AG659" s="358" t="n"/>
      <c r="AH659" s="358" t="n"/>
      <c r="AI659" s="358" t="n"/>
      <c r="AJ659" s="358" t="n"/>
      <c r="AK659" s="358" t="n"/>
      <c r="AL659" s="358" t="n"/>
      <c r="AM659" s="358" t="n"/>
      <c r="AN659" s="358" t="n"/>
      <c r="AO659" s="358">
        <f>ROUND(BX659,0)</f>
        <v/>
      </c>
      <c r="AP659" s="358">
        <f>ROUND(BY659,0)</f>
        <v/>
      </c>
      <c r="AQ659" s="358">
        <f>ROUND(BZ659,0)</f>
        <v/>
      </c>
      <c r="AR659" s="358">
        <f>ROUND(CA659,0)</f>
        <v/>
      </c>
      <c r="AS659" s="358">
        <f>ROUND(CB659,0)</f>
        <v/>
      </c>
      <c r="AT659" s="358">
        <f>ROUND(CC659,0)</f>
        <v/>
      </c>
      <c r="AU659" s="358">
        <f>ROUND(CD659,0)</f>
        <v/>
      </c>
      <c r="AV659" s="358">
        <f>ROUND(CE659,0)</f>
        <v/>
      </c>
      <c r="AW659" s="358">
        <f>ROUND(CF659,0)</f>
        <v/>
      </c>
      <c r="AX659" s="358">
        <f>ROUND(CG659,0)</f>
        <v/>
      </c>
      <c r="AY659" s="358">
        <f>ROUND(CH659,0)</f>
        <v/>
      </c>
      <c r="AZ659" s="358">
        <f>ROUND(CI659,0)</f>
        <v/>
      </c>
      <c r="BA659" s="358">
        <f>ROUND(CJ659,0)</f>
        <v/>
      </c>
      <c r="BB659" s="358">
        <f>ROUND(CK659,0)</f>
        <v/>
      </c>
      <c r="BC659" s="358">
        <f>ROUND(CL659,0)</f>
        <v/>
      </c>
      <c r="BD659" s="358">
        <f>ROUND(CM659,0)</f>
        <v/>
      </c>
      <c r="BE659" s="358" t="n"/>
      <c r="BF659" s="358" t="n"/>
      <c r="BG659" s="358" t="n"/>
      <c r="BH659" s="358" t="n"/>
      <c r="BI659" s="358" t="n"/>
      <c r="BJ659" s="358" t="n"/>
      <c r="BK659" s="358" t="n"/>
      <c r="BL659" s="358" t="n"/>
      <c r="BM659" s="358" t="n"/>
      <c r="BN659" s="358" t="n"/>
      <c r="BO659" s="358" t="n"/>
      <c r="BP659" s="358" t="n"/>
      <c r="BQ659" s="358" t="n"/>
      <c r="BR659" s="358" t="n"/>
      <c r="BS659" s="358" t="n"/>
      <c r="BT659" s="358" t="n"/>
      <c r="BU659" s="358" t="n"/>
      <c r="BV659" s="358" t="n"/>
      <c r="BW659" s="358" t="n"/>
      <c r="BX659" s="358" t="n"/>
      <c r="BY659" s="358" t="n"/>
      <c r="BZ659" s="358" t="n"/>
      <c r="CA659" s="358" t="n"/>
      <c r="CB659" s="358" t="n"/>
      <c r="CC659" s="358" t="n"/>
      <c r="CD659" s="358" t="n"/>
      <c r="CE659" s="358" t="n"/>
      <c r="CF659" s="358" t="n"/>
      <c r="CG659" s="358" t="n"/>
      <c r="CH659" s="358" t="n"/>
      <c r="CI659" s="358" t="n"/>
      <c r="CJ659" s="358" t="n"/>
      <c r="CK659" s="358" t="n"/>
      <c r="CL659" s="358" t="n"/>
      <c r="CM659" s="358" t="n"/>
      <c r="CN659" s="358" t="n"/>
      <c r="CO659" s="358" t="n"/>
      <c r="CP659" s="358" t="n"/>
      <c r="CQ659" s="358" t="n"/>
      <c r="CR659" s="358" t="n"/>
      <c r="CS659" s="358" t="n"/>
      <c r="CT659" s="358" t="n"/>
      <c r="CU659" s="358" t="n"/>
      <c r="CV659" s="358" t="n"/>
      <c r="CW659" s="358" t="n"/>
      <c r="CX659" s="358" t="n"/>
      <c r="CY659" s="358" t="n"/>
      <c r="CZ659" s="358" t="n"/>
      <c r="DA659" s="358" t="n"/>
      <c r="DB659" s="358" t="n"/>
      <c r="DC659" s="358" t="n"/>
      <c r="DD659" s="358" t="n"/>
      <c r="DE659" s="358" t="n"/>
      <c r="DF659" s="358" t="n"/>
      <c r="DG659" s="359" t="n"/>
      <c r="DH659" s="359" t="n"/>
      <c r="DI659" s="359" t="n"/>
      <c r="DJ659" s="359" t="n"/>
      <c r="DK659" s="359" t="n"/>
      <c r="DL659" s="359" t="n"/>
      <c r="DM659" s="359" t="n"/>
      <c r="DN659" s="359" t="n"/>
      <c r="DO659" s="359" t="n"/>
      <c r="DP659" s="359" t="n"/>
      <c r="DQ659" s="359" t="n"/>
      <c r="DR659" s="359" t="n"/>
      <c r="DS659" s="359" t="n"/>
      <c r="DT659" s="359" t="n"/>
      <c r="DU659" s="359" t="n"/>
      <c r="DV659" s="359" t="n"/>
      <c r="DW659" s="359" t="n"/>
      <c r="DX659" s="359" t="n"/>
      <c r="DY659" s="359" t="n"/>
      <c r="DZ659" s="359" t="n"/>
      <c r="EA659" s="359" t="n"/>
      <c r="EB659" s="359" t="n"/>
      <c r="EC659" s="359" t="n"/>
      <c r="ED659" s="359" t="n"/>
      <c r="EE659" s="359" t="n"/>
      <c r="EF659" s="359" t="n"/>
      <c r="EG659" s="359" t="n"/>
      <c r="EH659" s="359" t="n"/>
      <c r="EI659" s="359" t="n"/>
      <c r="EJ659" s="359" t="n"/>
      <c r="EK659" s="359" t="n"/>
      <c r="EL659" s="359" t="n"/>
      <c r="EM659" s="359" t="n"/>
      <c r="EN659" s="359" t="n"/>
      <c r="EO659" s="359" t="n"/>
      <c r="EP659" s="359" t="n"/>
      <c r="EQ659" s="359" t="n"/>
      <c r="ER659" s="359" t="n"/>
      <c r="ES659" s="359" t="n"/>
      <c r="ET659" s="359" t="n"/>
      <c r="EU659" s="359" t="n"/>
      <c r="EV659" s="359" t="n"/>
      <c r="EW659" s="359" t="n"/>
      <c r="EX659" s="359" t="n"/>
      <c r="EY659" s="359" t="n"/>
      <c r="EZ659" s="359" t="n"/>
      <c r="FA659" s="359" t="n"/>
      <c r="FB659" s="359" t="n"/>
      <c r="FC659" s="359" t="n"/>
      <c r="FD659" s="359" t="n"/>
      <c r="FE659" s="359" t="n"/>
      <c r="FF659" s="359" t="n"/>
      <c r="FG659" s="359" t="n"/>
      <c r="FH659" s="359" t="n"/>
      <c r="FI659" s="359" t="n"/>
      <c r="FJ659" s="359" t="n"/>
      <c r="FK659" s="359" t="n"/>
      <c r="FL659" s="359" t="n"/>
      <c r="FM659" s="359" t="n"/>
      <c r="FN659" s="359" t="n"/>
      <c r="FO659" s="359" t="n"/>
      <c r="FP659" s="359" t="n"/>
      <c r="FQ659" s="359" t="n"/>
      <c r="FR659" s="359" t="n"/>
      <c r="FS659" s="359" t="n"/>
      <c r="FT659" s="359" t="n"/>
      <c r="FU659" s="359" t="n"/>
      <c r="FV659" s="359" t="n"/>
      <c r="FW659" s="359" t="n"/>
      <c r="FX659" s="359" t="n"/>
      <c r="FY659" s="359" t="n"/>
      <c r="FZ659" s="359" t="n"/>
      <c r="GA659" s="359" t="n"/>
      <c r="GB659" s="359" t="n"/>
      <c r="GC659" s="359" t="n"/>
      <c r="GD659" s="359" t="n"/>
      <c r="GE659" s="359" t="n"/>
      <c r="GF659" s="359" t="n"/>
      <c r="GG659" s="359" t="n"/>
      <c r="GH659" s="359" t="n"/>
      <c r="GI659" s="359" t="n"/>
      <c r="GJ659" s="359" t="n"/>
      <c r="GK659" s="359" t="n"/>
      <c r="GL659" s="359" t="n"/>
      <c r="GM659" s="359" t="n"/>
      <c r="GN659" s="359" t="n"/>
      <c r="GO659" s="359" t="n"/>
      <c r="GP659" s="359" t="n"/>
      <c r="GQ659" s="359" t="n"/>
      <c r="GR659" s="359" t="n"/>
      <c r="GS659" s="359" t="n"/>
      <c r="GT659" s="359" t="n"/>
      <c r="GU659" s="359" t="n"/>
      <c r="GV659" s="359" t="n"/>
      <c r="GW659" s="359" t="n"/>
      <c r="GX659" s="359" t="n">
        <v>0</v>
      </c>
    </row>
    <row r="661">
      <c r="A661" s="360" t="n">
        <v>50</v>
      </c>
      <c r="B661" s="360" t="n">
        <v>0</v>
      </c>
      <c r="C661" s="360" t="n">
        <v>0</v>
      </c>
      <c r="D661" s="360" t="n">
        <v>1</v>
      </c>
      <c r="E661" s="360" t="n">
        <v>201</v>
      </c>
      <c r="F661" s="360">
        <f>ROUND(Source!O659,O661)</f>
        <v/>
      </c>
      <c r="G661" s="360" t="inlineStr">
        <is>
          <t>ПЗ</t>
        </is>
      </c>
      <c r="H661" s="360" t="inlineStr">
        <is>
          <t>Прямые затраты</t>
        </is>
      </c>
      <c r="I661" s="360" t="n"/>
      <c r="J661" s="360" t="n"/>
      <c r="K661" s="360" t="n">
        <v>201</v>
      </c>
      <c r="L661" s="360" t="n">
        <v>1</v>
      </c>
      <c r="M661" s="360" t="n">
        <v>3</v>
      </c>
      <c r="N661" s="360" t="inlineStr"/>
      <c r="O661" s="360" t="n">
        <v>0</v>
      </c>
      <c r="P661" s="360" t="n"/>
      <c r="Q661" s="360" t="n"/>
      <c r="R661" s="360" t="n"/>
      <c r="S661" s="360" t="n"/>
      <c r="T661" s="360" t="n"/>
      <c r="U661" s="360" t="n"/>
      <c r="V661" s="360" t="n"/>
      <c r="W661" s="360" t="n">
        <v>0</v>
      </c>
      <c r="X661" s="360" t="n">
        <v>1</v>
      </c>
      <c r="Y661" s="360" t="n">
        <v>0</v>
      </c>
      <c r="Z661" s="360" t="n"/>
      <c r="AA661" s="360" t="n"/>
      <c r="AB661" s="360" t="n"/>
    </row>
    <row r="662">
      <c r="A662" s="360" t="n">
        <v>50</v>
      </c>
      <c r="B662" s="360" t="n">
        <v>0</v>
      </c>
      <c r="C662" s="360" t="n">
        <v>0</v>
      </c>
      <c r="D662" s="360" t="n">
        <v>1</v>
      </c>
      <c r="E662" s="360" t="n">
        <v>202</v>
      </c>
      <c r="F662" s="360">
        <f>ROUND(Source!P659,O662)</f>
        <v/>
      </c>
      <c r="G662" s="360" t="inlineStr">
        <is>
          <t>СтМатОб</t>
        </is>
      </c>
      <c r="H662" s="360" t="inlineStr">
        <is>
          <t>Стоимость материальных ресурсов (всего)</t>
        </is>
      </c>
      <c r="I662" s="360" t="n"/>
      <c r="J662" s="360" t="n"/>
      <c r="K662" s="360" t="n">
        <v>202</v>
      </c>
      <c r="L662" s="360" t="n">
        <v>2</v>
      </c>
      <c r="M662" s="360" t="n">
        <v>3</v>
      </c>
      <c r="N662" s="360" t="inlineStr"/>
      <c r="O662" s="360" t="n">
        <v>0</v>
      </c>
      <c r="P662" s="360" t="n"/>
      <c r="Q662" s="360" t="n"/>
      <c r="R662" s="360" t="n"/>
      <c r="S662" s="360" t="n"/>
      <c r="T662" s="360" t="n"/>
      <c r="U662" s="360" t="n"/>
      <c r="V662" s="360" t="n"/>
      <c r="W662" s="360" t="n">
        <v>0</v>
      </c>
      <c r="X662" s="360" t="n">
        <v>1</v>
      </c>
      <c r="Y662" s="360" t="n">
        <v>0</v>
      </c>
      <c r="Z662" s="360" t="n"/>
      <c r="AA662" s="360" t="n"/>
      <c r="AB662" s="360" t="n"/>
    </row>
    <row r="663">
      <c r="A663" s="360" t="n">
        <v>50</v>
      </c>
      <c r="B663" s="360" t="n">
        <v>0</v>
      </c>
      <c r="C663" s="360" t="n">
        <v>0</v>
      </c>
      <c r="D663" s="360" t="n">
        <v>1</v>
      </c>
      <c r="E663" s="360" t="n">
        <v>222</v>
      </c>
      <c r="F663" s="360">
        <f>ROUND(Source!AO659,O663)</f>
        <v/>
      </c>
      <c r="G663" s="360" t="inlineStr">
        <is>
          <t>СтМатОбЗак</t>
        </is>
      </c>
      <c r="H663" s="360" t="inlineStr">
        <is>
          <t>Стоимость материалов и оборудования заказчика</t>
        </is>
      </c>
      <c r="I663" s="360" t="n"/>
      <c r="J663" s="360" t="n"/>
      <c r="K663" s="360" t="n">
        <v>222</v>
      </c>
      <c r="L663" s="360" t="n">
        <v>3</v>
      </c>
      <c r="M663" s="360" t="n">
        <v>3</v>
      </c>
      <c r="N663" s="360" t="inlineStr"/>
      <c r="O663" s="360" t="n">
        <v>0</v>
      </c>
      <c r="P663" s="360" t="n"/>
      <c r="Q663" s="360" t="n"/>
      <c r="R663" s="360" t="n"/>
      <c r="S663" s="360" t="n"/>
      <c r="T663" s="360" t="n"/>
      <c r="U663" s="360" t="n"/>
      <c r="V663" s="360" t="n"/>
      <c r="W663" s="360" t="n">
        <v>0</v>
      </c>
      <c r="X663" s="360" t="n">
        <v>1</v>
      </c>
      <c r="Y663" s="360" t="n">
        <v>0</v>
      </c>
      <c r="Z663" s="360" t="n"/>
      <c r="AA663" s="360" t="n"/>
      <c r="AB663" s="360" t="n"/>
    </row>
    <row r="664">
      <c r="A664" s="360" t="n">
        <v>50</v>
      </c>
      <c r="B664" s="360" t="n">
        <v>0</v>
      </c>
      <c r="C664" s="360" t="n">
        <v>0</v>
      </c>
      <c r="D664" s="360" t="n">
        <v>1</v>
      </c>
      <c r="E664" s="360" t="n">
        <v>225</v>
      </c>
      <c r="F664" s="360">
        <f>ROUND(Source!AV659,O664)</f>
        <v/>
      </c>
      <c r="G664" s="360" t="inlineStr">
        <is>
          <t>СтМатОбПод</t>
        </is>
      </c>
      <c r="H664" s="360" t="inlineStr">
        <is>
          <t>Стоимость материалов и оборудования подрядчика</t>
        </is>
      </c>
      <c r="I664" s="360" t="n"/>
      <c r="J664" s="360" t="n"/>
      <c r="K664" s="360" t="n">
        <v>225</v>
      </c>
      <c r="L664" s="360" t="n">
        <v>4</v>
      </c>
      <c r="M664" s="360" t="n">
        <v>3</v>
      </c>
      <c r="N664" s="360" t="inlineStr"/>
      <c r="O664" s="360" t="n">
        <v>0</v>
      </c>
      <c r="P664" s="360" t="n"/>
      <c r="Q664" s="360" t="n"/>
      <c r="R664" s="360" t="n"/>
      <c r="S664" s="360" t="n"/>
      <c r="T664" s="360" t="n"/>
      <c r="U664" s="360" t="n"/>
      <c r="V664" s="360" t="n"/>
      <c r="W664" s="360" t="n">
        <v>0</v>
      </c>
      <c r="X664" s="360" t="n">
        <v>1</v>
      </c>
      <c r="Y664" s="360" t="n">
        <v>0</v>
      </c>
      <c r="Z664" s="360" t="n"/>
      <c r="AA664" s="360" t="n"/>
      <c r="AB664" s="360" t="n"/>
    </row>
    <row r="665">
      <c r="A665" s="360" t="n">
        <v>50</v>
      </c>
      <c r="B665" s="360" t="n">
        <v>0</v>
      </c>
      <c r="C665" s="360" t="n">
        <v>0</v>
      </c>
      <c r="D665" s="360" t="n">
        <v>1</v>
      </c>
      <c r="E665" s="360" t="n">
        <v>226</v>
      </c>
      <c r="F665" s="360">
        <f>ROUND(Source!AW659,O665)</f>
        <v/>
      </c>
      <c r="G665" s="360" t="inlineStr">
        <is>
          <t>СтМат</t>
        </is>
      </c>
      <c r="H665" s="360" t="inlineStr">
        <is>
          <t>Стоимость материалов (всего)</t>
        </is>
      </c>
      <c r="I665" s="360" t="n"/>
      <c r="J665" s="360" t="n"/>
      <c r="K665" s="360" t="n">
        <v>226</v>
      </c>
      <c r="L665" s="360" t="n">
        <v>5</v>
      </c>
      <c r="M665" s="360" t="n">
        <v>3</v>
      </c>
      <c r="N665" s="360" t="inlineStr"/>
      <c r="O665" s="360" t="n">
        <v>0</v>
      </c>
      <c r="P665" s="360" t="n"/>
      <c r="Q665" s="360" t="n"/>
      <c r="R665" s="360" t="n"/>
      <c r="S665" s="360" t="n"/>
      <c r="T665" s="360" t="n"/>
      <c r="U665" s="360" t="n"/>
      <c r="V665" s="360" t="n"/>
      <c r="W665" s="360" t="n">
        <v>0</v>
      </c>
      <c r="X665" s="360" t="n">
        <v>1</v>
      </c>
      <c r="Y665" s="360" t="n">
        <v>0</v>
      </c>
      <c r="Z665" s="360" t="n"/>
      <c r="AA665" s="360" t="n"/>
      <c r="AB665" s="360" t="n"/>
    </row>
    <row r="666">
      <c r="A666" s="360" t="n">
        <v>50</v>
      </c>
      <c r="B666" s="360" t="n">
        <v>0</v>
      </c>
      <c r="C666" s="360" t="n">
        <v>0</v>
      </c>
      <c r="D666" s="360" t="n">
        <v>1</v>
      </c>
      <c r="E666" s="360" t="n">
        <v>227</v>
      </c>
      <c r="F666" s="360">
        <f>ROUND(Source!AX659,O666)</f>
        <v/>
      </c>
      <c r="G666" s="360" t="inlineStr">
        <is>
          <t>СтМатЗак</t>
        </is>
      </c>
      <c r="H666" s="360" t="inlineStr">
        <is>
          <t>Стоимость материалов заказчика</t>
        </is>
      </c>
      <c r="I666" s="360" t="n"/>
      <c r="J666" s="360" t="n"/>
      <c r="K666" s="360" t="n">
        <v>227</v>
      </c>
      <c r="L666" s="360" t="n">
        <v>6</v>
      </c>
      <c r="M666" s="360" t="n">
        <v>3</v>
      </c>
      <c r="N666" s="360" t="inlineStr"/>
      <c r="O666" s="360" t="n">
        <v>0</v>
      </c>
      <c r="P666" s="360" t="n"/>
      <c r="Q666" s="360" t="n"/>
      <c r="R666" s="360" t="n"/>
      <c r="S666" s="360" t="n"/>
      <c r="T666" s="360" t="n"/>
      <c r="U666" s="360" t="n"/>
      <c r="V666" s="360" t="n"/>
      <c r="W666" s="360" t="n">
        <v>0</v>
      </c>
      <c r="X666" s="360" t="n">
        <v>1</v>
      </c>
      <c r="Y666" s="360" t="n">
        <v>0</v>
      </c>
      <c r="Z666" s="360" t="n"/>
      <c r="AA666" s="360" t="n"/>
      <c r="AB666" s="360" t="n"/>
    </row>
    <row r="667">
      <c r="A667" s="360" t="n">
        <v>50</v>
      </c>
      <c r="B667" s="360" t="n">
        <v>0</v>
      </c>
      <c r="C667" s="360" t="n">
        <v>0</v>
      </c>
      <c r="D667" s="360" t="n">
        <v>1</v>
      </c>
      <c r="E667" s="360" t="n">
        <v>228</v>
      </c>
      <c r="F667" s="360">
        <f>ROUND(Source!AY659,O667)</f>
        <v/>
      </c>
      <c r="G667" s="360" t="inlineStr">
        <is>
          <t>СтМатПод</t>
        </is>
      </c>
      <c r="H667" s="360" t="inlineStr">
        <is>
          <t>Стоимость материалов подрядчика</t>
        </is>
      </c>
      <c r="I667" s="360" t="n"/>
      <c r="J667" s="360" t="n"/>
      <c r="K667" s="360" t="n">
        <v>228</v>
      </c>
      <c r="L667" s="360" t="n">
        <v>7</v>
      </c>
      <c r="M667" s="360" t="n">
        <v>3</v>
      </c>
      <c r="N667" s="360" t="inlineStr"/>
      <c r="O667" s="360" t="n">
        <v>0</v>
      </c>
      <c r="P667" s="360" t="n"/>
      <c r="Q667" s="360" t="n"/>
      <c r="R667" s="360" t="n"/>
      <c r="S667" s="360" t="n"/>
      <c r="T667" s="360" t="n"/>
      <c r="U667" s="360" t="n"/>
      <c r="V667" s="360" t="n"/>
      <c r="W667" s="360" t="n">
        <v>0</v>
      </c>
      <c r="X667" s="360" t="n">
        <v>1</v>
      </c>
      <c r="Y667" s="360" t="n">
        <v>0</v>
      </c>
      <c r="Z667" s="360" t="n"/>
      <c r="AA667" s="360" t="n"/>
      <c r="AB667" s="360" t="n"/>
    </row>
    <row r="668">
      <c r="A668" s="360" t="n">
        <v>50</v>
      </c>
      <c r="B668" s="360" t="n">
        <v>0</v>
      </c>
      <c r="C668" s="360" t="n">
        <v>0</v>
      </c>
      <c r="D668" s="360" t="n">
        <v>1</v>
      </c>
      <c r="E668" s="360" t="n">
        <v>216</v>
      </c>
      <c r="F668" s="360">
        <f>ROUND(Source!AP659,O668)</f>
        <v/>
      </c>
      <c r="G668" s="360" t="inlineStr">
        <is>
          <t>Оборуд</t>
        </is>
      </c>
      <c r="H668" s="360" t="inlineStr">
        <is>
          <t>Стоимость оборудования (всего)</t>
        </is>
      </c>
      <c r="I668" s="360" t="n"/>
      <c r="J668" s="360" t="n"/>
      <c r="K668" s="360" t="n">
        <v>216</v>
      </c>
      <c r="L668" s="360" t="n">
        <v>8</v>
      </c>
      <c r="M668" s="360" t="n">
        <v>3</v>
      </c>
      <c r="N668" s="360" t="inlineStr"/>
      <c r="O668" s="360" t="n">
        <v>0</v>
      </c>
      <c r="P668" s="360" t="n"/>
      <c r="Q668" s="360" t="n"/>
      <c r="R668" s="360" t="n"/>
      <c r="S668" s="360" t="n"/>
      <c r="T668" s="360" t="n"/>
      <c r="U668" s="360" t="n"/>
      <c r="V668" s="360" t="n"/>
      <c r="W668" s="360" t="n">
        <v>0</v>
      </c>
      <c r="X668" s="360" t="n">
        <v>1</v>
      </c>
      <c r="Y668" s="360" t="n">
        <v>0</v>
      </c>
      <c r="Z668" s="360" t="n"/>
      <c r="AA668" s="360" t="n"/>
      <c r="AB668" s="360" t="n"/>
    </row>
    <row r="669">
      <c r="A669" s="360" t="n">
        <v>50</v>
      </c>
      <c r="B669" s="360" t="n">
        <v>0</v>
      </c>
      <c r="C669" s="360" t="n">
        <v>0</v>
      </c>
      <c r="D669" s="360" t="n">
        <v>1</v>
      </c>
      <c r="E669" s="360" t="n">
        <v>223</v>
      </c>
      <c r="F669" s="360">
        <f>ROUND(Source!AQ659,O669)</f>
        <v/>
      </c>
      <c r="G669" s="360" t="inlineStr">
        <is>
          <t>ОборудЗак</t>
        </is>
      </c>
      <c r="H669" s="360" t="inlineStr">
        <is>
          <t>Стоимость оборудования заказчика</t>
        </is>
      </c>
      <c r="I669" s="360" t="n"/>
      <c r="J669" s="360" t="n"/>
      <c r="K669" s="360" t="n">
        <v>223</v>
      </c>
      <c r="L669" s="360" t="n">
        <v>9</v>
      </c>
      <c r="M669" s="360" t="n">
        <v>3</v>
      </c>
      <c r="N669" s="360" t="inlineStr"/>
      <c r="O669" s="360" t="n">
        <v>0</v>
      </c>
      <c r="P669" s="360" t="n"/>
      <c r="Q669" s="360" t="n"/>
      <c r="R669" s="360" t="n"/>
      <c r="S669" s="360" t="n"/>
      <c r="T669" s="360" t="n"/>
      <c r="U669" s="360" t="n"/>
      <c r="V669" s="360" t="n"/>
      <c r="W669" s="360" t="n">
        <v>0</v>
      </c>
      <c r="X669" s="360" t="n">
        <v>1</v>
      </c>
      <c r="Y669" s="360" t="n">
        <v>0</v>
      </c>
      <c r="Z669" s="360" t="n"/>
      <c r="AA669" s="360" t="n"/>
      <c r="AB669" s="360" t="n"/>
    </row>
    <row r="670">
      <c r="A670" s="360" t="n">
        <v>50</v>
      </c>
      <c r="B670" s="360" t="n">
        <v>0</v>
      </c>
      <c r="C670" s="360" t="n">
        <v>0</v>
      </c>
      <c r="D670" s="360" t="n">
        <v>1</v>
      </c>
      <c r="E670" s="360" t="n">
        <v>229</v>
      </c>
      <c r="F670" s="360">
        <f>ROUND(Source!AZ659,O670)</f>
        <v/>
      </c>
      <c r="G670" s="360" t="inlineStr">
        <is>
          <t>ОборудПод</t>
        </is>
      </c>
      <c r="H670" s="360" t="inlineStr">
        <is>
          <t>Стоимость оборудования подрядчика</t>
        </is>
      </c>
      <c r="I670" s="360" t="n"/>
      <c r="J670" s="360" t="n"/>
      <c r="K670" s="360" t="n">
        <v>229</v>
      </c>
      <c r="L670" s="360" t="n">
        <v>10</v>
      </c>
      <c r="M670" s="360" t="n">
        <v>3</v>
      </c>
      <c r="N670" s="360" t="inlineStr"/>
      <c r="O670" s="360" t="n">
        <v>0</v>
      </c>
      <c r="P670" s="360" t="n"/>
      <c r="Q670" s="360" t="n"/>
      <c r="R670" s="360" t="n"/>
      <c r="S670" s="360" t="n"/>
      <c r="T670" s="360" t="n"/>
      <c r="U670" s="360" t="n"/>
      <c r="V670" s="360" t="n"/>
      <c r="W670" s="360" t="n">
        <v>0</v>
      </c>
      <c r="X670" s="360" t="n">
        <v>1</v>
      </c>
      <c r="Y670" s="360" t="n">
        <v>0</v>
      </c>
      <c r="Z670" s="360" t="n"/>
      <c r="AA670" s="360" t="n"/>
      <c r="AB670" s="360" t="n"/>
    </row>
    <row r="671">
      <c r="A671" s="360" t="n">
        <v>50</v>
      </c>
      <c r="B671" s="360" t="n">
        <v>0</v>
      </c>
      <c r="C671" s="360" t="n">
        <v>0</v>
      </c>
      <c r="D671" s="360" t="n">
        <v>1</v>
      </c>
      <c r="E671" s="360" t="n">
        <v>203</v>
      </c>
      <c r="F671" s="360">
        <f>ROUND(Source!Q659,O671)</f>
        <v/>
      </c>
      <c r="G671" s="360" t="inlineStr">
        <is>
          <t>ЭММ</t>
        </is>
      </c>
      <c r="H671" s="360" t="inlineStr">
        <is>
          <t>Эксплуатация машин</t>
        </is>
      </c>
      <c r="I671" s="360" t="n"/>
      <c r="J671" s="360" t="n"/>
      <c r="K671" s="360" t="n">
        <v>203</v>
      </c>
      <c r="L671" s="360" t="n">
        <v>11</v>
      </c>
      <c r="M671" s="360" t="n">
        <v>3</v>
      </c>
      <c r="N671" s="360" t="inlineStr"/>
      <c r="O671" s="360" t="n">
        <v>0</v>
      </c>
      <c r="P671" s="360" t="n"/>
      <c r="Q671" s="360" t="n"/>
      <c r="R671" s="360" t="n"/>
      <c r="S671" s="360" t="n"/>
      <c r="T671" s="360" t="n"/>
      <c r="U671" s="360" t="n"/>
      <c r="V671" s="360" t="n"/>
      <c r="W671" s="360" t="n">
        <v>0</v>
      </c>
      <c r="X671" s="360" t="n">
        <v>1</v>
      </c>
      <c r="Y671" s="360" t="n">
        <v>0</v>
      </c>
      <c r="Z671" s="360" t="n"/>
      <c r="AA671" s="360" t="n"/>
      <c r="AB671" s="360" t="n"/>
    </row>
    <row r="672">
      <c r="A672" s="360" t="n">
        <v>50</v>
      </c>
      <c r="B672" s="360" t="n">
        <v>0</v>
      </c>
      <c r="C672" s="360" t="n">
        <v>0</v>
      </c>
      <c r="D672" s="360" t="n">
        <v>1</v>
      </c>
      <c r="E672" s="360" t="n">
        <v>231</v>
      </c>
      <c r="F672" s="360">
        <f>ROUND(Source!BB659,O672)</f>
        <v/>
      </c>
      <c r="G672" s="360" t="inlineStr">
        <is>
          <t>ЭММсНРиСП</t>
        </is>
      </c>
      <c r="H672" s="360" t="inlineStr">
        <is>
          <t>Эксплуатация машин по ТСН-2001.16</t>
        </is>
      </c>
      <c r="I672" s="360" t="n"/>
      <c r="J672" s="360" t="n"/>
      <c r="K672" s="360" t="n">
        <v>231</v>
      </c>
      <c r="L672" s="360" t="n">
        <v>12</v>
      </c>
      <c r="M672" s="360" t="n">
        <v>3</v>
      </c>
      <c r="N672" s="360" t="inlineStr"/>
      <c r="O672" s="360" t="n">
        <v>0</v>
      </c>
      <c r="P672" s="360" t="n"/>
      <c r="Q672" s="360" t="n"/>
      <c r="R672" s="360" t="n"/>
      <c r="S672" s="360" t="n"/>
      <c r="T672" s="360" t="n"/>
      <c r="U672" s="360" t="n"/>
      <c r="V672" s="360" t="n"/>
      <c r="W672" s="360" t="n">
        <v>0</v>
      </c>
      <c r="X672" s="360" t="n">
        <v>1</v>
      </c>
      <c r="Y672" s="360" t="n">
        <v>0</v>
      </c>
      <c r="Z672" s="360" t="n"/>
      <c r="AA672" s="360" t="n"/>
      <c r="AB672" s="360" t="n"/>
    </row>
    <row r="673">
      <c r="A673" s="360" t="n">
        <v>50</v>
      </c>
      <c r="B673" s="360" t="n">
        <v>0</v>
      </c>
      <c r="C673" s="360" t="n">
        <v>0</v>
      </c>
      <c r="D673" s="360" t="n">
        <v>1</v>
      </c>
      <c r="E673" s="360" t="n">
        <v>204</v>
      </c>
      <c r="F673" s="360">
        <f>ROUND(Source!R659,O673)</f>
        <v/>
      </c>
      <c r="G673" s="360" t="inlineStr">
        <is>
          <t>ЗПМ</t>
        </is>
      </c>
      <c r="H673" s="360" t="inlineStr">
        <is>
          <t>ЗП машинистов</t>
        </is>
      </c>
      <c r="I673" s="360" t="n"/>
      <c r="J673" s="360" t="n"/>
      <c r="K673" s="360" t="n">
        <v>204</v>
      </c>
      <c r="L673" s="360" t="n">
        <v>13</v>
      </c>
      <c r="M673" s="360" t="n">
        <v>3</v>
      </c>
      <c r="N673" s="360" t="inlineStr"/>
      <c r="O673" s="360" t="n">
        <v>0</v>
      </c>
      <c r="P673" s="360" t="n"/>
      <c r="Q673" s="360" t="n"/>
      <c r="R673" s="360" t="n"/>
      <c r="S673" s="360" t="n"/>
      <c r="T673" s="360" t="n"/>
      <c r="U673" s="360" t="n"/>
      <c r="V673" s="360" t="n"/>
      <c r="W673" s="360" t="n">
        <v>0</v>
      </c>
      <c r="X673" s="360" t="n">
        <v>1</v>
      </c>
      <c r="Y673" s="360" t="n">
        <v>0</v>
      </c>
      <c r="Z673" s="360" t="n"/>
      <c r="AA673" s="360" t="n"/>
      <c r="AB673" s="360" t="n"/>
    </row>
    <row r="674">
      <c r="A674" s="360" t="n">
        <v>50</v>
      </c>
      <c r="B674" s="360" t="n">
        <v>0</v>
      </c>
      <c r="C674" s="360" t="n">
        <v>0</v>
      </c>
      <c r="D674" s="360" t="n">
        <v>1</v>
      </c>
      <c r="E674" s="360" t="n">
        <v>205</v>
      </c>
      <c r="F674" s="360">
        <f>ROUND(Source!S659,O674)</f>
        <v/>
      </c>
      <c r="G674" s="360" t="inlineStr">
        <is>
          <t>ОЗП</t>
        </is>
      </c>
      <c r="H674" s="360" t="inlineStr">
        <is>
          <t>Основная ЗП рабочих</t>
        </is>
      </c>
      <c r="I674" s="360" t="n"/>
      <c r="J674" s="360" t="n"/>
      <c r="K674" s="360" t="n">
        <v>205</v>
      </c>
      <c r="L674" s="360" t="n">
        <v>14</v>
      </c>
      <c r="M674" s="360" t="n">
        <v>3</v>
      </c>
      <c r="N674" s="360" t="inlineStr"/>
      <c r="O674" s="360" t="n">
        <v>0</v>
      </c>
      <c r="P674" s="360" t="n"/>
      <c r="Q674" s="360" t="n"/>
      <c r="R674" s="360" t="n"/>
      <c r="S674" s="360" t="n"/>
      <c r="T674" s="360" t="n"/>
      <c r="U674" s="360" t="n"/>
      <c r="V674" s="360" t="n"/>
      <c r="W674" s="360" t="n">
        <v>0</v>
      </c>
      <c r="X674" s="360" t="n">
        <v>1</v>
      </c>
      <c r="Y674" s="360" t="n">
        <v>0</v>
      </c>
      <c r="Z674" s="360" t="n"/>
      <c r="AA674" s="360" t="n"/>
      <c r="AB674" s="360" t="n"/>
    </row>
    <row r="675">
      <c r="A675" s="360" t="n">
        <v>50</v>
      </c>
      <c r="B675" s="360" t="n">
        <v>0</v>
      </c>
      <c r="C675" s="360" t="n">
        <v>0</v>
      </c>
      <c r="D675" s="360" t="n">
        <v>1</v>
      </c>
      <c r="E675" s="360" t="n">
        <v>232</v>
      </c>
      <c r="F675" s="360">
        <f>ROUND(Source!BC659,O675)</f>
        <v/>
      </c>
      <c r="G675" s="360" t="inlineStr">
        <is>
          <t>ОЗПсНРиСП</t>
        </is>
      </c>
      <c r="H675" s="360" t="inlineStr">
        <is>
          <t>Основная ЗП рабочих по ТСН-2001.16</t>
        </is>
      </c>
      <c r="I675" s="360" t="n"/>
      <c r="J675" s="360" t="n"/>
      <c r="K675" s="360" t="n">
        <v>232</v>
      </c>
      <c r="L675" s="360" t="n">
        <v>15</v>
      </c>
      <c r="M675" s="360" t="n">
        <v>3</v>
      </c>
      <c r="N675" s="360" t="inlineStr"/>
      <c r="O675" s="360" t="n">
        <v>0</v>
      </c>
      <c r="P675" s="360" t="n"/>
      <c r="Q675" s="360" t="n"/>
      <c r="R675" s="360" t="n"/>
      <c r="S675" s="360" t="n"/>
      <c r="T675" s="360" t="n"/>
      <c r="U675" s="360" t="n"/>
      <c r="V675" s="360" t="n"/>
      <c r="W675" s="360" t="n">
        <v>0</v>
      </c>
      <c r="X675" s="360" t="n">
        <v>1</v>
      </c>
      <c r="Y675" s="360" t="n">
        <v>0</v>
      </c>
      <c r="Z675" s="360" t="n"/>
      <c r="AA675" s="360" t="n"/>
      <c r="AB675" s="360" t="n"/>
    </row>
    <row r="676">
      <c r="A676" s="360" t="n">
        <v>50</v>
      </c>
      <c r="B676" s="360" t="n">
        <v>0</v>
      </c>
      <c r="C676" s="360" t="n">
        <v>0</v>
      </c>
      <c r="D676" s="360" t="n">
        <v>1</v>
      </c>
      <c r="E676" s="360" t="n">
        <v>214</v>
      </c>
      <c r="F676" s="360">
        <f>ROUND(Source!AS659,O676)</f>
        <v/>
      </c>
      <c r="G676" s="360" t="inlineStr">
        <is>
          <t>Строит</t>
        </is>
      </c>
      <c r="H676" s="360" t="inlineStr">
        <is>
          <t>Строительные работы с НР и СП</t>
        </is>
      </c>
      <c r="I676" s="360" t="n"/>
      <c r="J676" s="360" t="n"/>
      <c r="K676" s="360" t="n">
        <v>214</v>
      </c>
      <c r="L676" s="360" t="n">
        <v>16</v>
      </c>
      <c r="M676" s="360" t="n">
        <v>3</v>
      </c>
      <c r="N676" s="360" t="inlineStr"/>
      <c r="O676" s="360" t="n">
        <v>0</v>
      </c>
      <c r="P676" s="360" t="n"/>
      <c r="Q676" s="360" t="n"/>
      <c r="R676" s="360" t="n"/>
      <c r="S676" s="360" t="n"/>
      <c r="T676" s="360" t="n"/>
      <c r="U676" s="360" t="n"/>
      <c r="V676" s="360" t="n"/>
      <c r="W676" s="360" t="n">
        <v>0</v>
      </c>
      <c r="X676" s="360" t="n">
        <v>1</v>
      </c>
      <c r="Y676" s="360" t="n">
        <v>0</v>
      </c>
      <c r="Z676" s="360" t="n"/>
      <c r="AA676" s="360" t="n"/>
      <c r="AB676" s="360" t="n"/>
    </row>
    <row r="677">
      <c r="A677" s="360" t="n">
        <v>50</v>
      </c>
      <c r="B677" s="360" t="n">
        <v>0</v>
      </c>
      <c r="C677" s="360" t="n">
        <v>0</v>
      </c>
      <c r="D677" s="360" t="n">
        <v>1</v>
      </c>
      <c r="E677" s="360" t="n">
        <v>215</v>
      </c>
      <c r="F677" s="360">
        <f>ROUND(Source!AT659,O677)</f>
        <v/>
      </c>
      <c r="G677" s="360" t="inlineStr">
        <is>
          <t>Монтаж</t>
        </is>
      </c>
      <c r="H677" s="360" t="inlineStr">
        <is>
          <t>Монтажные работы с НР и СП</t>
        </is>
      </c>
      <c r="I677" s="360" t="n"/>
      <c r="J677" s="360" t="n"/>
      <c r="K677" s="360" t="n">
        <v>215</v>
      </c>
      <c r="L677" s="360" t="n">
        <v>17</v>
      </c>
      <c r="M677" s="360" t="n">
        <v>3</v>
      </c>
      <c r="N677" s="360" t="inlineStr"/>
      <c r="O677" s="360" t="n">
        <v>0</v>
      </c>
      <c r="P677" s="360" t="n"/>
      <c r="Q677" s="360" t="n"/>
      <c r="R677" s="360" t="n"/>
      <c r="S677" s="360" t="n"/>
      <c r="T677" s="360" t="n"/>
      <c r="U677" s="360" t="n"/>
      <c r="V677" s="360" t="n"/>
      <c r="W677" s="360" t="n">
        <v>0</v>
      </c>
      <c r="X677" s="360" t="n">
        <v>1</v>
      </c>
      <c r="Y677" s="360" t="n">
        <v>0</v>
      </c>
      <c r="Z677" s="360" t="n"/>
      <c r="AA677" s="360" t="n"/>
      <c r="AB677" s="360" t="n"/>
    </row>
    <row r="678">
      <c r="A678" s="360" t="n">
        <v>50</v>
      </c>
      <c r="B678" s="360" t="n">
        <v>0</v>
      </c>
      <c r="C678" s="360" t="n">
        <v>0</v>
      </c>
      <c r="D678" s="360" t="n">
        <v>1</v>
      </c>
      <c r="E678" s="360" t="n">
        <v>217</v>
      </c>
      <c r="F678" s="360">
        <f>ROUND(Source!AU659,O678)</f>
        <v/>
      </c>
      <c r="G678" s="360" t="inlineStr">
        <is>
          <t>Прочие</t>
        </is>
      </c>
      <c r="H678" s="360" t="inlineStr">
        <is>
          <t>Прочие работы с НР и СП</t>
        </is>
      </c>
      <c r="I678" s="360" t="n"/>
      <c r="J678" s="360" t="n"/>
      <c r="K678" s="360" t="n">
        <v>217</v>
      </c>
      <c r="L678" s="360" t="n">
        <v>18</v>
      </c>
      <c r="M678" s="360" t="n">
        <v>3</v>
      </c>
      <c r="N678" s="360" t="inlineStr"/>
      <c r="O678" s="360" t="n">
        <v>0</v>
      </c>
      <c r="P678" s="360" t="n"/>
      <c r="Q678" s="360" t="n"/>
      <c r="R678" s="360" t="n"/>
      <c r="S678" s="360" t="n"/>
      <c r="T678" s="360" t="n"/>
      <c r="U678" s="360" t="n"/>
      <c r="V678" s="360" t="n"/>
      <c r="W678" s="360" t="n">
        <v>0</v>
      </c>
      <c r="X678" s="360" t="n">
        <v>1</v>
      </c>
      <c r="Y678" s="360" t="n">
        <v>0</v>
      </c>
      <c r="Z678" s="360" t="n"/>
      <c r="AA678" s="360" t="n"/>
      <c r="AB678" s="360" t="n"/>
    </row>
    <row r="679">
      <c r="A679" s="360" t="n">
        <v>50</v>
      </c>
      <c r="B679" s="360" t="n">
        <v>0</v>
      </c>
      <c r="C679" s="360" t="n">
        <v>0</v>
      </c>
      <c r="D679" s="360" t="n">
        <v>1</v>
      </c>
      <c r="E679" s="360" t="n">
        <v>230</v>
      </c>
      <c r="F679" s="360">
        <f>ROUND(Source!BA659,O679)</f>
        <v/>
      </c>
      <c r="G679" s="360" t="inlineStr">
        <is>
          <t>ПрочиеЗатр</t>
        </is>
      </c>
      <c r="H679" s="360" t="inlineStr">
        <is>
          <t>Прочие затраты по ТСН-2001.16</t>
        </is>
      </c>
      <c r="I679" s="360" t="n"/>
      <c r="J679" s="360" t="n"/>
      <c r="K679" s="360" t="n">
        <v>230</v>
      </c>
      <c r="L679" s="360" t="n">
        <v>19</v>
      </c>
      <c r="M679" s="360" t="n">
        <v>3</v>
      </c>
      <c r="N679" s="360" t="inlineStr"/>
      <c r="O679" s="360" t="n">
        <v>0</v>
      </c>
      <c r="P679" s="360" t="n"/>
      <c r="Q679" s="360" t="n"/>
      <c r="R679" s="360" t="n"/>
      <c r="S679" s="360" t="n"/>
      <c r="T679" s="360" t="n"/>
      <c r="U679" s="360" t="n"/>
      <c r="V679" s="360" t="n"/>
      <c r="W679" s="360" t="n">
        <v>0</v>
      </c>
      <c r="X679" s="360" t="n">
        <v>1</v>
      </c>
      <c r="Y679" s="360" t="n">
        <v>0</v>
      </c>
      <c r="Z679" s="360" t="n"/>
      <c r="AA679" s="360" t="n"/>
      <c r="AB679" s="360" t="n"/>
    </row>
    <row r="680">
      <c r="A680" s="360" t="n">
        <v>50</v>
      </c>
      <c r="B680" s="360" t="n">
        <v>0</v>
      </c>
      <c r="C680" s="360" t="n">
        <v>0</v>
      </c>
      <c r="D680" s="360" t="n">
        <v>1</v>
      </c>
      <c r="E680" s="360" t="n">
        <v>206</v>
      </c>
      <c r="F680" s="360">
        <f>ROUND(Source!T659,O680)</f>
        <v/>
      </c>
      <c r="G680" s="360" t="inlineStr">
        <is>
          <t>ВозврМат</t>
        </is>
      </c>
      <c r="H680" s="360" t="inlineStr">
        <is>
          <t>Возврат материалов</t>
        </is>
      </c>
      <c r="I680" s="360" t="n"/>
      <c r="J680" s="360" t="n"/>
      <c r="K680" s="360" t="n">
        <v>206</v>
      </c>
      <c r="L680" s="360" t="n">
        <v>20</v>
      </c>
      <c r="M680" s="360" t="n">
        <v>3</v>
      </c>
      <c r="N680" s="360" t="inlineStr"/>
      <c r="O680" s="360" t="n">
        <v>0</v>
      </c>
      <c r="P680" s="360" t="n"/>
      <c r="Q680" s="360" t="n"/>
      <c r="R680" s="360" t="n"/>
      <c r="S680" s="360" t="n"/>
      <c r="T680" s="360" t="n"/>
      <c r="U680" s="360" t="n"/>
      <c r="V680" s="360" t="n"/>
      <c r="W680" s="360" t="n">
        <v>0</v>
      </c>
      <c r="X680" s="360" t="n">
        <v>1</v>
      </c>
      <c r="Y680" s="360" t="n">
        <v>0</v>
      </c>
      <c r="Z680" s="360" t="n"/>
      <c r="AA680" s="360" t="n"/>
      <c r="AB680" s="360" t="n"/>
    </row>
    <row r="681">
      <c r="A681" s="360" t="n">
        <v>50</v>
      </c>
      <c r="B681" s="360" t="n">
        <v>0</v>
      </c>
      <c r="C681" s="360" t="n">
        <v>0</v>
      </c>
      <c r="D681" s="360" t="n">
        <v>1</v>
      </c>
      <c r="E681" s="360" t="n">
        <v>207</v>
      </c>
      <c r="F681" s="360">
        <f>ROUND(Source!U659,O681)</f>
        <v/>
      </c>
      <c r="G681" s="360" t="inlineStr">
        <is>
          <t>ТрудСтр</t>
        </is>
      </c>
      <c r="H681" s="360" t="inlineStr">
        <is>
          <t>Трудозатраты строителей</t>
        </is>
      </c>
      <c r="I681" s="360" t="n"/>
      <c r="J681" s="360" t="n"/>
      <c r="K681" s="360" t="n">
        <v>207</v>
      </c>
      <c r="L681" s="360" t="n">
        <v>21</v>
      </c>
      <c r="M681" s="360" t="n">
        <v>3</v>
      </c>
      <c r="N681" s="360" t="inlineStr"/>
      <c r="O681" s="360" t="n">
        <v>7</v>
      </c>
      <c r="P681" s="360" t="n"/>
      <c r="Q681" s="360" t="n"/>
      <c r="R681" s="360" t="n"/>
      <c r="S681" s="360" t="n"/>
      <c r="T681" s="360" t="n"/>
      <c r="U681" s="360" t="n"/>
      <c r="V681" s="360" t="n"/>
      <c r="W681" s="360" t="n">
        <v>0</v>
      </c>
      <c r="X681" s="360" t="n">
        <v>1</v>
      </c>
      <c r="Y681" s="360" t="n">
        <v>0</v>
      </c>
      <c r="Z681" s="360" t="n"/>
      <c r="AA681" s="360" t="n"/>
      <c r="AB681" s="360" t="n"/>
    </row>
    <row r="682">
      <c r="A682" s="360" t="n">
        <v>50</v>
      </c>
      <c r="B682" s="360" t="n">
        <v>0</v>
      </c>
      <c r="C682" s="360" t="n">
        <v>0</v>
      </c>
      <c r="D682" s="360" t="n">
        <v>1</v>
      </c>
      <c r="E682" s="360" t="n">
        <v>208</v>
      </c>
      <c r="F682" s="360">
        <f>ROUND(Source!V659,O682)</f>
        <v/>
      </c>
      <c r="G682" s="360" t="inlineStr">
        <is>
          <t>ТрудМаш</t>
        </is>
      </c>
      <c r="H682" s="360" t="inlineStr">
        <is>
          <t>Трудозатраты машинистов</t>
        </is>
      </c>
      <c r="I682" s="360" t="n"/>
      <c r="J682" s="360" t="n"/>
      <c r="K682" s="360" t="n">
        <v>208</v>
      </c>
      <c r="L682" s="360" t="n">
        <v>22</v>
      </c>
      <c r="M682" s="360" t="n">
        <v>3</v>
      </c>
      <c r="N682" s="360" t="inlineStr"/>
      <c r="O682" s="360" t="n">
        <v>7</v>
      </c>
      <c r="P682" s="360" t="n"/>
      <c r="Q682" s="360" t="n"/>
      <c r="R682" s="360" t="n"/>
      <c r="S682" s="360" t="n"/>
      <c r="T682" s="360" t="n"/>
      <c r="U682" s="360" t="n"/>
      <c r="V682" s="360" t="n"/>
      <c r="W682" s="360" t="n">
        <v>0</v>
      </c>
      <c r="X682" s="360" t="n">
        <v>1</v>
      </c>
      <c r="Y682" s="360" t="n">
        <v>0</v>
      </c>
      <c r="Z682" s="360" t="n"/>
      <c r="AA682" s="360" t="n"/>
      <c r="AB682" s="360" t="n"/>
    </row>
    <row r="683">
      <c r="A683" s="360" t="n">
        <v>50</v>
      </c>
      <c r="B683" s="360" t="n">
        <v>0</v>
      </c>
      <c r="C683" s="360" t="n">
        <v>0</v>
      </c>
      <c r="D683" s="360" t="n">
        <v>1</v>
      </c>
      <c r="E683" s="360" t="n">
        <v>209</v>
      </c>
      <c r="F683" s="360">
        <f>ROUND(Source!W659,O683)</f>
        <v/>
      </c>
      <c r="G683" s="360" t="inlineStr">
        <is>
          <t>ТранспМат</t>
        </is>
      </c>
      <c r="H683" s="360" t="inlineStr">
        <is>
          <t>Транспорт материалов</t>
        </is>
      </c>
      <c r="I683" s="360" t="n"/>
      <c r="J683" s="360" t="n"/>
      <c r="K683" s="360" t="n">
        <v>209</v>
      </c>
      <c r="L683" s="360" t="n">
        <v>23</v>
      </c>
      <c r="M683" s="360" t="n">
        <v>3</v>
      </c>
      <c r="N683" s="360" t="inlineStr"/>
      <c r="O683" s="360" t="n">
        <v>0</v>
      </c>
      <c r="P683" s="360" t="n"/>
      <c r="Q683" s="360" t="n"/>
      <c r="R683" s="360" t="n"/>
      <c r="S683" s="360" t="n"/>
      <c r="T683" s="360" t="n"/>
      <c r="U683" s="360" t="n"/>
      <c r="V683" s="360" t="n"/>
      <c r="W683" s="360" t="n">
        <v>0</v>
      </c>
      <c r="X683" s="360" t="n">
        <v>1</v>
      </c>
      <c r="Y683" s="360" t="n">
        <v>0</v>
      </c>
      <c r="Z683" s="360" t="n"/>
      <c r="AA683" s="360" t="n"/>
      <c r="AB683" s="360" t="n"/>
    </row>
    <row r="684">
      <c r="A684" s="360" t="n">
        <v>50</v>
      </c>
      <c r="B684" s="360" t="n">
        <v>0</v>
      </c>
      <c r="C684" s="360" t="n">
        <v>0</v>
      </c>
      <c r="D684" s="360" t="n">
        <v>1</v>
      </c>
      <c r="E684" s="360" t="n">
        <v>233</v>
      </c>
      <c r="F684" s="360">
        <f>ROUND(Source!BD659,O684)</f>
        <v/>
      </c>
      <c r="G684" s="360" t="inlineStr">
        <is>
          <t>Перевозка</t>
        </is>
      </c>
      <c r="H684" s="360" t="inlineStr">
        <is>
          <t>Перевозка грузов</t>
        </is>
      </c>
      <c r="I684" s="360" t="n"/>
      <c r="J684" s="360" t="n"/>
      <c r="K684" s="360" t="n">
        <v>233</v>
      </c>
      <c r="L684" s="360" t="n">
        <v>24</v>
      </c>
      <c r="M684" s="360" t="n">
        <v>3</v>
      </c>
      <c r="N684" s="360" t="inlineStr"/>
      <c r="O684" s="360" t="n">
        <v>0</v>
      </c>
      <c r="P684" s="360" t="n"/>
      <c r="Q684" s="360" t="n"/>
      <c r="R684" s="360" t="n"/>
      <c r="S684" s="360" t="n"/>
      <c r="T684" s="360" t="n"/>
      <c r="U684" s="360" t="n"/>
      <c r="V684" s="360" t="n"/>
      <c r="W684" s="360" t="n">
        <v>0</v>
      </c>
      <c r="X684" s="360" t="n">
        <v>1</v>
      </c>
      <c r="Y684" s="360" t="n">
        <v>0</v>
      </c>
      <c r="Z684" s="360" t="n"/>
      <c r="AA684" s="360" t="n"/>
      <c r="AB684" s="360" t="n"/>
    </row>
    <row r="685">
      <c r="A685" s="360" t="n">
        <v>50</v>
      </c>
      <c r="B685" s="360" t="n">
        <v>0</v>
      </c>
      <c r="C685" s="360" t="n">
        <v>0</v>
      </c>
      <c r="D685" s="360" t="n">
        <v>1</v>
      </c>
      <c r="E685" s="360" t="n">
        <v>210</v>
      </c>
      <c r="F685" s="360">
        <f>ROUND(Source!X659,O685)</f>
        <v/>
      </c>
      <c r="G685" s="360" t="inlineStr">
        <is>
          <t>НР</t>
        </is>
      </c>
      <c r="H685" s="360" t="inlineStr">
        <is>
          <t>Накладные расходы</t>
        </is>
      </c>
      <c r="I685" s="360" t="n"/>
      <c r="J685" s="360" t="n"/>
      <c r="K685" s="360" t="n">
        <v>210</v>
      </c>
      <c r="L685" s="360" t="n">
        <v>25</v>
      </c>
      <c r="M685" s="360" t="n">
        <v>3</v>
      </c>
      <c r="N685" s="360" t="inlineStr"/>
      <c r="O685" s="360" t="n">
        <v>0</v>
      </c>
      <c r="P685" s="360" t="n"/>
      <c r="Q685" s="360" t="n"/>
      <c r="R685" s="360" t="n"/>
      <c r="S685" s="360" t="n"/>
      <c r="T685" s="360" t="n"/>
      <c r="U685" s="360" t="n"/>
      <c r="V685" s="360" t="n"/>
      <c r="W685" s="360" t="n">
        <v>0</v>
      </c>
      <c r="X685" s="360" t="n">
        <v>1</v>
      </c>
      <c r="Y685" s="360" t="n">
        <v>0</v>
      </c>
      <c r="Z685" s="360" t="n"/>
      <c r="AA685" s="360" t="n"/>
      <c r="AB685" s="360" t="n"/>
    </row>
    <row r="686">
      <c r="A686" s="360" t="n">
        <v>50</v>
      </c>
      <c r="B686" s="360" t="n">
        <v>0</v>
      </c>
      <c r="C686" s="360" t="n">
        <v>0</v>
      </c>
      <c r="D686" s="360" t="n">
        <v>1</v>
      </c>
      <c r="E686" s="360" t="n">
        <v>211</v>
      </c>
      <c r="F686" s="360">
        <f>ROUND(Source!Y659,O686)</f>
        <v/>
      </c>
      <c r="G686" s="360" t="inlineStr">
        <is>
          <t>СмПриб</t>
        </is>
      </c>
      <c r="H686" s="360" t="inlineStr">
        <is>
          <t>Сметная прибыль</t>
        </is>
      </c>
      <c r="I686" s="360" t="n"/>
      <c r="J686" s="360" t="n"/>
      <c r="K686" s="360" t="n">
        <v>211</v>
      </c>
      <c r="L686" s="360" t="n">
        <v>26</v>
      </c>
      <c r="M686" s="360" t="n">
        <v>3</v>
      </c>
      <c r="N686" s="360" t="inlineStr"/>
      <c r="O686" s="360" t="n">
        <v>0</v>
      </c>
      <c r="P686" s="360" t="n"/>
      <c r="Q686" s="360" t="n"/>
      <c r="R686" s="360" t="n"/>
      <c r="S686" s="360" t="n"/>
      <c r="T686" s="360" t="n"/>
      <c r="U686" s="360" t="n"/>
      <c r="V686" s="360" t="n"/>
      <c r="W686" s="360" t="n">
        <v>0</v>
      </c>
      <c r="X686" s="360" t="n">
        <v>1</v>
      </c>
      <c r="Y686" s="360" t="n">
        <v>0</v>
      </c>
      <c r="Z686" s="360" t="n"/>
      <c r="AA686" s="360" t="n"/>
      <c r="AB686" s="360" t="n"/>
    </row>
    <row r="687">
      <c r="A687" s="360" t="n">
        <v>50</v>
      </c>
      <c r="B687" s="360" t="n">
        <v>0</v>
      </c>
      <c r="C687" s="360" t="n">
        <v>0</v>
      </c>
      <c r="D687" s="360" t="n">
        <v>1</v>
      </c>
      <c r="E687" s="360" t="n">
        <v>224</v>
      </c>
      <c r="F687" s="360">
        <f>ROUND(Source!AR659,O687)</f>
        <v/>
      </c>
      <c r="G687" s="360" t="inlineStr">
        <is>
          <t>Всего</t>
        </is>
      </c>
      <c r="H687" s="360" t="inlineStr">
        <is>
          <t>Всего с НР и СП</t>
        </is>
      </c>
      <c r="I687" s="360" t="n"/>
      <c r="J687" s="360" t="n"/>
      <c r="K687" s="360" t="n">
        <v>224</v>
      </c>
      <c r="L687" s="360" t="n">
        <v>27</v>
      </c>
      <c r="M687" s="360" t="n">
        <v>3</v>
      </c>
      <c r="N687" s="360" t="inlineStr"/>
      <c r="O687" s="360" t="n">
        <v>0</v>
      </c>
      <c r="P687" s="360" t="n"/>
      <c r="Q687" s="360" t="n"/>
      <c r="R687" s="360" t="n"/>
      <c r="S687" s="360" t="n"/>
      <c r="T687" s="360" t="n"/>
      <c r="U687" s="360" t="n"/>
      <c r="V687" s="360" t="n"/>
      <c r="W687" s="360" t="n">
        <v>0</v>
      </c>
      <c r="X687" s="360" t="n">
        <v>1</v>
      </c>
      <c r="Y687" s="360" t="n">
        <v>0</v>
      </c>
      <c r="Z687" s="360" t="n"/>
      <c r="AA687" s="360" t="n"/>
      <c r="AB687" s="360" t="n"/>
    </row>
    <row r="688">
      <c r="A688" s="360" t="n">
        <v>50</v>
      </c>
      <c r="B688" s="360" t="n">
        <v>0</v>
      </c>
      <c r="C688" s="360" t="n">
        <v>0</v>
      </c>
      <c r="D688" s="360" t="n">
        <v>2</v>
      </c>
      <c r="E688" s="360" t="n">
        <v>0</v>
      </c>
      <c r="F688" s="360">
        <f>ROUND(F687,O688)</f>
        <v/>
      </c>
      <c r="G688" s="360" t="inlineStr">
        <is>
          <t>и1</t>
        </is>
      </c>
      <c r="H688" s="360" t="inlineStr">
        <is>
          <t>Итого</t>
        </is>
      </c>
      <c r="I688" s="360" t="n"/>
      <c r="J688" s="360" t="n"/>
      <c r="K688" s="360" t="n">
        <v>212</v>
      </c>
      <c r="L688" s="360" t="n">
        <v>28</v>
      </c>
      <c r="M688" s="360" t="n">
        <v>0</v>
      </c>
      <c r="N688" s="360" t="inlineStr"/>
      <c r="O688" s="360" t="n">
        <v>0</v>
      </c>
      <c r="P688" s="360" t="n"/>
      <c r="Q688" s="360" t="n"/>
      <c r="R688" s="360" t="n"/>
      <c r="S688" s="360" t="n"/>
      <c r="T688" s="360" t="n"/>
      <c r="U688" s="360" t="n"/>
      <c r="V688" s="360" t="n"/>
      <c r="W688" s="360" t="n">
        <v>0</v>
      </c>
      <c r="X688" s="360" t="n">
        <v>1</v>
      </c>
      <c r="Y688" s="360" t="n">
        <v>0</v>
      </c>
      <c r="Z688" s="360" t="n"/>
      <c r="AA688" s="360" t="n"/>
      <c r="AB688" s="360" t="n"/>
    </row>
    <row r="689">
      <c r="A689" s="360" t="n">
        <v>50</v>
      </c>
      <c r="B689" s="360" t="n">
        <v>0</v>
      </c>
      <c r="C689" s="360" t="n">
        <v>0</v>
      </c>
      <c r="D689" s="360" t="n">
        <v>2</v>
      </c>
      <c r="E689" s="360" t="n">
        <v>0</v>
      </c>
      <c r="F689" s="360">
        <f>ROUND(F688*0.22,O689)</f>
        <v/>
      </c>
      <c r="G689" s="360" t="inlineStr">
        <is>
          <t>и2</t>
        </is>
      </c>
      <c r="H689" s="360" t="inlineStr">
        <is>
          <t>НДС 22%</t>
        </is>
      </c>
      <c r="I689" s="360" t="n"/>
      <c r="J689" s="360" t="n"/>
      <c r="K689" s="360" t="n">
        <v>212</v>
      </c>
      <c r="L689" s="360" t="n">
        <v>29</v>
      </c>
      <c r="M689" s="360" t="n">
        <v>0</v>
      </c>
      <c r="N689" s="360" t="inlineStr"/>
      <c r="O689" s="360" t="n">
        <v>0</v>
      </c>
      <c r="P689" s="360" t="n"/>
      <c r="Q689" s="360" t="n"/>
      <c r="R689" s="360" t="n"/>
      <c r="S689" s="360" t="n"/>
      <c r="T689" s="360" t="n"/>
      <c r="U689" s="360" t="n"/>
      <c r="V689" s="360" t="n"/>
      <c r="W689" s="360" t="n">
        <v>0</v>
      </c>
      <c r="X689" s="360" t="n">
        <v>1</v>
      </c>
      <c r="Y689" s="360" t="n">
        <v>0</v>
      </c>
      <c r="Z689" s="360" t="n"/>
      <c r="AA689" s="360" t="n"/>
      <c r="AB689" s="360" t="n"/>
    </row>
    <row r="690">
      <c r="A690" s="360" t="n">
        <v>50</v>
      </c>
      <c r="B690" s="360" t="n">
        <v>0</v>
      </c>
      <c r="C690" s="360" t="n">
        <v>0</v>
      </c>
      <c r="D690" s="360" t="n">
        <v>2</v>
      </c>
      <c r="E690" s="360" t="n">
        <v>213</v>
      </c>
      <c r="F690" s="360">
        <f>ROUND(F688+F689,O690)</f>
        <v/>
      </c>
      <c r="G690" s="360" t="inlineStr">
        <is>
          <t>и3</t>
        </is>
      </c>
      <c r="H690" s="360" t="inlineStr">
        <is>
          <t>Всего</t>
        </is>
      </c>
      <c r="I690" s="360" t="n"/>
      <c r="J690" s="360" t="n"/>
      <c r="K690" s="360" t="n">
        <v>212</v>
      </c>
      <c r="L690" s="360" t="n">
        <v>30</v>
      </c>
      <c r="M690" s="360" t="n">
        <v>0</v>
      </c>
      <c r="N690" s="360" t="inlineStr"/>
      <c r="O690" s="360" t="n">
        <v>0</v>
      </c>
      <c r="P690" s="360" t="n"/>
      <c r="Q690" s="360" t="n"/>
      <c r="R690" s="360" t="n"/>
      <c r="S690" s="360" t="n"/>
      <c r="T690" s="360" t="n"/>
      <c r="U690" s="360" t="n"/>
      <c r="V690" s="360" t="n"/>
      <c r="W690" s="360" t="n">
        <v>0</v>
      </c>
      <c r="X690" s="360" t="n">
        <v>1</v>
      </c>
      <c r="Y690" s="360" t="n">
        <v>0</v>
      </c>
      <c r="Z690" s="360" t="n"/>
      <c r="AA690" s="360" t="n"/>
      <c r="AB690" s="360" t="n"/>
    </row>
    <row r="692">
      <c r="A692" s="356" t="n">
        <v>3</v>
      </c>
      <c r="B692" s="356" t="n">
        <v>0</v>
      </c>
      <c r="C692" s="356" t="n"/>
      <c r="D692" s="356">
        <f>ROW(A711)</f>
        <v/>
      </c>
      <c r="E692" s="356" t="n"/>
      <c r="F692" s="356" t="inlineStr">
        <is>
          <t>Новая локальная смета</t>
        </is>
      </c>
      <c r="G692" s="356" t="inlineStr">
        <is>
          <t>Парковая,д.9А</t>
        </is>
      </c>
      <c r="H692" s="356" t="inlineStr"/>
      <c r="I692" s="356" t="n">
        <v>0</v>
      </c>
      <c r="J692" s="356" t="inlineStr"/>
      <c r="K692" s="356" t="n">
        <v>0</v>
      </c>
      <c r="L692" s="356" t="inlineStr">
        <is>
          <t>Новая локальная смета</t>
        </is>
      </c>
      <c r="M692" s="356" t="inlineStr"/>
      <c r="N692" s="356" t="n"/>
      <c r="O692" s="356" t="n"/>
      <c r="P692" s="356" t="n"/>
      <c r="Q692" s="356" t="n"/>
      <c r="R692" s="356" t="n"/>
      <c r="S692" s="356" t="n">
        <v>0</v>
      </c>
      <c r="T692" s="356" t="n"/>
      <c r="U692" s="356" t="inlineStr"/>
      <c r="V692" s="356" t="n">
        <v>0</v>
      </c>
      <c r="W692" s="356" t="n"/>
      <c r="X692" s="356" t="n"/>
      <c r="Y692" s="356" t="n"/>
      <c r="Z692" s="356" t="n"/>
      <c r="AA692" s="356" t="n"/>
      <c r="AB692" s="356" t="inlineStr"/>
      <c r="AC692" s="356" t="inlineStr"/>
      <c r="AD692" s="356" t="inlineStr"/>
      <c r="AE692" s="356" t="inlineStr"/>
      <c r="AF692" s="356" t="inlineStr"/>
      <c r="AG692" s="356" t="inlineStr"/>
      <c r="AH692" s="356" t="n"/>
      <c r="AI692" s="356" t="n"/>
      <c r="AJ692" s="356" t="n"/>
      <c r="AK692" s="356" t="n"/>
      <c r="AL692" s="356" t="n"/>
      <c r="AM692" s="356" t="n"/>
      <c r="AN692" s="356" t="n"/>
      <c r="AO692" s="356" t="n"/>
      <c r="AP692" s="356" t="inlineStr"/>
      <c r="AQ692" s="356" t="inlineStr"/>
      <c r="AR692" s="356" t="inlineStr"/>
      <c r="AS692" s="356" t="n"/>
      <c r="AT692" s="356" t="n"/>
      <c r="AU692" s="356" t="n"/>
      <c r="AV692" s="356" t="n"/>
      <c r="AW692" s="356" t="n"/>
      <c r="AX692" s="356" t="n"/>
      <c r="AY692" s="356" t="n"/>
      <c r="AZ692" s="356" t="inlineStr"/>
      <c r="BA692" s="356" t="n"/>
      <c r="BB692" s="356" t="inlineStr"/>
      <c r="BC692" s="356" t="inlineStr"/>
      <c r="BD692" s="356" t="inlineStr"/>
      <c r="BE692" s="356" t="inlineStr"/>
      <c r="BF692" s="356" t="inlineStr"/>
      <c r="BG692" s="356" t="inlineStr"/>
      <c r="BH692" s="356" t="inlineStr"/>
      <c r="BI692" s="356" t="inlineStr"/>
      <c r="BJ692" s="356" t="inlineStr"/>
      <c r="BK692" s="356" t="inlineStr"/>
      <c r="BL692" s="356" t="inlineStr"/>
      <c r="BM692" s="356" t="inlineStr"/>
      <c r="BN692" s="356" t="inlineStr"/>
      <c r="BO692" s="356" t="inlineStr"/>
      <c r="BP692" s="356" t="inlineStr"/>
      <c r="BQ692" s="356" t="n"/>
      <c r="BR692" s="356" t="n"/>
      <c r="BS692" s="356" t="n"/>
      <c r="BT692" s="356" t="n"/>
      <c r="BU692" s="356" t="n"/>
      <c r="BV692" s="356" t="n"/>
      <c r="BW692" s="356" t="n"/>
      <c r="BX692" s="356" t="n">
        <v>0</v>
      </c>
      <c r="BY692" s="356" t="n"/>
      <c r="BZ692" s="356" t="n"/>
      <c r="CA692" s="356" t="n"/>
      <c r="CB692" s="356" t="n"/>
      <c r="CC692" s="356" t="n"/>
      <c r="CD692" s="356" t="n"/>
      <c r="CE692" s="356" t="n"/>
      <c r="CF692" s="356" t="n">
        <v>0</v>
      </c>
      <c r="CG692" s="356" t="n">
        <v>0</v>
      </c>
      <c r="CH692" s="356" t="n"/>
      <c r="CI692" s="356" t="inlineStr"/>
      <c r="CJ692" s="356" t="inlineStr"/>
      <c r="CK692" s="0" t="inlineStr"/>
      <c r="CL692" s="0" t="inlineStr"/>
      <c r="CM692" s="0" t="inlineStr"/>
      <c r="CN692" s="0" t="inlineStr"/>
      <c r="CO692" s="0" t="inlineStr"/>
      <c r="CP692" s="0" t="inlineStr"/>
      <c r="CQ692" s="0" t="inlineStr"/>
    </row>
    <row r="694">
      <c r="A694" s="358" t="n">
        <v>52</v>
      </c>
      <c r="B694" s="358">
        <f>B711</f>
        <v/>
      </c>
      <c r="C694" s="358">
        <f>C711</f>
        <v/>
      </c>
      <c r="D694" s="358">
        <f>D711</f>
        <v/>
      </c>
      <c r="E694" s="358">
        <f>E711</f>
        <v/>
      </c>
      <c r="F694" s="358">
        <f>F711</f>
        <v/>
      </c>
      <c r="G694" s="358">
        <f>G711</f>
        <v/>
      </c>
      <c r="H694" s="358" t="n"/>
      <c r="I694" s="358" t="n"/>
      <c r="J694" s="358" t="n"/>
      <c r="K694" s="358" t="n"/>
      <c r="L694" s="358" t="n"/>
      <c r="M694" s="358" t="n"/>
      <c r="N694" s="358" t="n"/>
      <c r="O694" s="358">
        <f>O711</f>
        <v/>
      </c>
      <c r="P694" s="358">
        <f>P711</f>
        <v/>
      </c>
      <c r="Q694" s="358">
        <f>Q711</f>
        <v/>
      </c>
      <c r="R694" s="358">
        <f>R711</f>
        <v/>
      </c>
      <c r="S694" s="358">
        <f>S711</f>
        <v/>
      </c>
      <c r="T694" s="358">
        <f>T711</f>
        <v/>
      </c>
      <c r="U694" s="358">
        <f>U711</f>
        <v/>
      </c>
      <c r="V694" s="358">
        <f>V711</f>
        <v/>
      </c>
      <c r="W694" s="358">
        <f>W711</f>
        <v/>
      </c>
      <c r="X694" s="358">
        <f>X711</f>
        <v/>
      </c>
      <c r="Y694" s="358">
        <f>Y711</f>
        <v/>
      </c>
      <c r="Z694" s="358">
        <f>Z711</f>
        <v/>
      </c>
      <c r="AA694" s="358">
        <f>AA711</f>
        <v/>
      </c>
      <c r="AB694" s="358">
        <f>AB711</f>
        <v/>
      </c>
      <c r="AC694" s="358">
        <f>AC711</f>
        <v/>
      </c>
      <c r="AD694" s="358">
        <f>AD711</f>
        <v/>
      </c>
      <c r="AE694" s="358">
        <f>AE711</f>
        <v/>
      </c>
      <c r="AF694" s="358">
        <f>AF711</f>
        <v/>
      </c>
      <c r="AG694" s="358">
        <f>AG711</f>
        <v/>
      </c>
      <c r="AH694" s="358">
        <f>AH711</f>
        <v/>
      </c>
      <c r="AI694" s="358">
        <f>AI711</f>
        <v/>
      </c>
      <c r="AJ694" s="358">
        <f>AJ711</f>
        <v/>
      </c>
      <c r="AK694" s="358">
        <f>AK711</f>
        <v/>
      </c>
      <c r="AL694" s="358">
        <f>AL711</f>
        <v/>
      </c>
      <c r="AM694" s="358">
        <f>AM711</f>
        <v/>
      </c>
      <c r="AN694" s="358">
        <f>AN711</f>
        <v/>
      </c>
      <c r="AO694" s="358">
        <f>AO711</f>
        <v/>
      </c>
      <c r="AP694" s="358">
        <f>AP711</f>
        <v/>
      </c>
      <c r="AQ694" s="358">
        <f>AQ711</f>
        <v/>
      </c>
      <c r="AR694" s="358">
        <f>AR711</f>
        <v/>
      </c>
      <c r="AS694" s="358">
        <f>AS711</f>
        <v/>
      </c>
      <c r="AT694" s="358">
        <f>AT711</f>
        <v/>
      </c>
      <c r="AU694" s="358">
        <f>AU711</f>
        <v/>
      </c>
      <c r="AV694" s="358">
        <f>AV711</f>
        <v/>
      </c>
      <c r="AW694" s="358">
        <f>AW711</f>
        <v/>
      </c>
      <c r="AX694" s="358">
        <f>AX711</f>
        <v/>
      </c>
      <c r="AY694" s="358">
        <f>AY711</f>
        <v/>
      </c>
      <c r="AZ694" s="358">
        <f>AZ711</f>
        <v/>
      </c>
      <c r="BA694" s="358">
        <f>BA711</f>
        <v/>
      </c>
      <c r="BB694" s="358">
        <f>BB711</f>
        <v/>
      </c>
      <c r="BC694" s="358">
        <f>BC711</f>
        <v/>
      </c>
      <c r="BD694" s="358">
        <f>BD711</f>
        <v/>
      </c>
      <c r="BE694" s="358">
        <f>BE711</f>
        <v/>
      </c>
      <c r="BF694" s="358">
        <f>BF711</f>
        <v/>
      </c>
      <c r="BG694" s="358">
        <f>BG711</f>
        <v/>
      </c>
      <c r="BH694" s="358">
        <f>BH711</f>
        <v/>
      </c>
      <c r="BI694" s="358">
        <f>BI711</f>
        <v/>
      </c>
      <c r="BJ694" s="358">
        <f>BJ711</f>
        <v/>
      </c>
      <c r="BK694" s="358">
        <f>BK711</f>
        <v/>
      </c>
      <c r="BL694" s="358">
        <f>BL711</f>
        <v/>
      </c>
      <c r="BM694" s="358">
        <f>BM711</f>
        <v/>
      </c>
      <c r="BN694" s="358">
        <f>BN711</f>
        <v/>
      </c>
      <c r="BO694" s="358">
        <f>BO711</f>
        <v/>
      </c>
      <c r="BP694" s="358">
        <f>BP711</f>
        <v/>
      </c>
      <c r="BQ694" s="358">
        <f>BQ711</f>
        <v/>
      </c>
      <c r="BR694" s="358">
        <f>BR711</f>
        <v/>
      </c>
      <c r="BS694" s="358">
        <f>BS711</f>
        <v/>
      </c>
      <c r="BT694" s="358">
        <f>BT711</f>
        <v/>
      </c>
      <c r="BU694" s="358">
        <f>BU711</f>
        <v/>
      </c>
      <c r="BV694" s="358">
        <f>BV711</f>
        <v/>
      </c>
      <c r="BW694" s="358">
        <f>BW711</f>
        <v/>
      </c>
      <c r="BX694" s="358">
        <f>BX711</f>
        <v/>
      </c>
      <c r="BY694" s="358">
        <f>BY711</f>
        <v/>
      </c>
      <c r="BZ694" s="358">
        <f>BZ711</f>
        <v/>
      </c>
      <c r="CA694" s="358">
        <f>CA711</f>
        <v/>
      </c>
      <c r="CB694" s="358">
        <f>CB711</f>
        <v/>
      </c>
      <c r="CC694" s="358">
        <f>CC711</f>
        <v/>
      </c>
      <c r="CD694" s="358">
        <f>CD711</f>
        <v/>
      </c>
      <c r="CE694" s="358">
        <f>CE711</f>
        <v/>
      </c>
      <c r="CF694" s="358">
        <f>CF711</f>
        <v/>
      </c>
      <c r="CG694" s="358">
        <f>CG711</f>
        <v/>
      </c>
      <c r="CH694" s="358">
        <f>CH711</f>
        <v/>
      </c>
      <c r="CI694" s="358">
        <f>CI711</f>
        <v/>
      </c>
      <c r="CJ694" s="358">
        <f>CJ711</f>
        <v/>
      </c>
      <c r="CK694" s="358">
        <f>CK711</f>
        <v/>
      </c>
      <c r="CL694" s="358">
        <f>CL711</f>
        <v/>
      </c>
      <c r="CM694" s="358">
        <f>CM711</f>
        <v/>
      </c>
      <c r="CN694" s="358">
        <f>CN711</f>
        <v/>
      </c>
      <c r="CO694" s="358">
        <f>CO711</f>
        <v/>
      </c>
      <c r="CP694" s="358">
        <f>CP711</f>
        <v/>
      </c>
      <c r="CQ694" s="358">
        <f>CQ711</f>
        <v/>
      </c>
      <c r="CR694" s="358">
        <f>CR711</f>
        <v/>
      </c>
      <c r="CS694" s="358">
        <f>CS711</f>
        <v/>
      </c>
      <c r="CT694" s="358">
        <f>CT711</f>
        <v/>
      </c>
      <c r="CU694" s="358">
        <f>CU711</f>
        <v/>
      </c>
      <c r="CV694" s="358">
        <f>CV711</f>
        <v/>
      </c>
      <c r="CW694" s="358">
        <f>CW711</f>
        <v/>
      </c>
      <c r="CX694" s="358">
        <f>CX711</f>
        <v/>
      </c>
      <c r="CY694" s="358">
        <f>CY711</f>
        <v/>
      </c>
      <c r="CZ694" s="358">
        <f>CZ711</f>
        <v/>
      </c>
      <c r="DA694" s="358">
        <f>DA711</f>
        <v/>
      </c>
      <c r="DB694" s="358">
        <f>DB711</f>
        <v/>
      </c>
      <c r="DC694" s="358">
        <f>DC711</f>
        <v/>
      </c>
      <c r="DD694" s="358">
        <f>DD711</f>
        <v/>
      </c>
      <c r="DE694" s="358">
        <f>DE711</f>
        <v/>
      </c>
      <c r="DF694" s="358">
        <f>DF711</f>
        <v/>
      </c>
      <c r="DG694" s="359">
        <f>DG711</f>
        <v/>
      </c>
      <c r="DH694" s="359">
        <f>DH711</f>
        <v/>
      </c>
      <c r="DI694" s="359">
        <f>DI711</f>
        <v/>
      </c>
      <c r="DJ694" s="359">
        <f>DJ711</f>
        <v/>
      </c>
      <c r="DK694" s="359">
        <f>DK711</f>
        <v/>
      </c>
      <c r="DL694" s="359">
        <f>DL711</f>
        <v/>
      </c>
      <c r="DM694" s="359">
        <f>DM711</f>
        <v/>
      </c>
      <c r="DN694" s="359">
        <f>DN711</f>
        <v/>
      </c>
      <c r="DO694" s="359">
        <f>DO711</f>
        <v/>
      </c>
      <c r="DP694" s="359">
        <f>DP711</f>
        <v/>
      </c>
      <c r="DQ694" s="359">
        <f>DQ711</f>
        <v/>
      </c>
      <c r="DR694" s="359">
        <f>DR711</f>
        <v/>
      </c>
      <c r="DS694" s="359">
        <f>DS711</f>
        <v/>
      </c>
      <c r="DT694" s="359">
        <f>DT711</f>
        <v/>
      </c>
      <c r="DU694" s="359">
        <f>DU711</f>
        <v/>
      </c>
      <c r="DV694" s="359">
        <f>DV711</f>
        <v/>
      </c>
      <c r="DW694" s="359">
        <f>DW711</f>
        <v/>
      </c>
      <c r="DX694" s="359">
        <f>DX711</f>
        <v/>
      </c>
      <c r="DY694" s="359">
        <f>DY711</f>
        <v/>
      </c>
      <c r="DZ694" s="359">
        <f>DZ711</f>
        <v/>
      </c>
      <c r="EA694" s="359">
        <f>EA711</f>
        <v/>
      </c>
      <c r="EB694" s="359">
        <f>EB711</f>
        <v/>
      </c>
      <c r="EC694" s="359">
        <f>EC711</f>
        <v/>
      </c>
      <c r="ED694" s="359">
        <f>ED711</f>
        <v/>
      </c>
      <c r="EE694" s="359">
        <f>EE711</f>
        <v/>
      </c>
      <c r="EF694" s="359">
        <f>EF711</f>
        <v/>
      </c>
      <c r="EG694" s="359">
        <f>EG711</f>
        <v/>
      </c>
      <c r="EH694" s="359">
        <f>EH711</f>
        <v/>
      </c>
      <c r="EI694" s="359">
        <f>EI711</f>
        <v/>
      </c>
      <c r="EJ694" s="359">
        <f>EJ711</f>
        <v/>
      </c>
      <c r="EK694" s="359">
        <f>EK711</f>
        <v/>
      </c>
      <c r="EL694" s="359">
        <f>EL711</f>
        <v/>
      </c>
      <c r="EM694" s="359">
        <f>EM711</f>
        <v/>
      </c>
      <c r="EN694" s="359">
        <f>EN711</f>
        <v/>
      </c>
      <c r="EO694" s="359">
        <f>EO711</f>
        <v/>
      </c>
      <c r="EP694" s="359">
        <f>EP711</f>
        <v/>
      </c>
      <c r="EQ694" s="359">
        <f>EQ711</f>
        <v/>
      </c>
      <c r="ER694" s="359">
        <f>ER711</f>
        <v/>
      </c>
      <c r="ES694" s="359">
        <f>ES711</f>
        <v/>
      </c>
      <c r="ET694" s="359">
        <f>ET711</f>
        <v/>
      </c>
      <c r="EU694" s="359">
        <f>EU711</f>
        <v/>
      </c>
      <c r="EV694" s="359">
        <f>EV711</f>
        <v/>
      </c>
      <c r="EW694" s="359">
        <f>EW711</f>
        <v/>
      </c>
      <c r="EX694" s="359">
        <f>EX711</f>
        <v/>
      </c>
      <c r="EY694" s="359">
        <f>EY711</f>
        <v/>
      </c>
      <c r="EZ694" s="359">
        <f>EZ711</f>
        <v/>
      </c>
      <c r="FA694" s="359">
        <f>FA711</f>
        <v/>
      </c>
      <c r="FB694" s="359">
        <f>FB711</f>
        <v/>
      </c>
      <c r="FC694" s="359">
        <f>FC711</f>
        <v/>
      </c>
      <c r="FD694" s="359">
        <f>FD711</f>
        <v/>
      </c>
      <c r="FE694" s="359">
        <f>FE711</f>
        <v/>
      </c>
      <c r="FF694" s="359">
        <f>FF711</f>
        <v/>
      </c>
      <c r="FG694" s="359">
        <f>FG711</f>
        <v/>
      </c>
      <c r="FH694" s="359">
        <f>FH711</f>
        <v/>
      </c>
      <c r="FI694" s="359">
        <f>FI711</f>
        <v/>
      </c>
      <c r="FJ694" s="359">
        <f>FJ711</f>
        <v/>
      </c>
      <c r="FK694" s="359">
        <f>FK711</f>
        <v/>
      </c>
      <c r="FL694" s="359">
        <f>FL711</f>
        <v/>
      </c>
      <c r="FM694" s="359">
        <f>FM711</f>
        <v/>
      </c>
      <c r="FN694" s="359">
        <f>FN711</f>
        <v/>
      </c>
      <c r="FO694" s="359">
        <f>FO711</f>
        <v/>
      </c>
      <c r="FP694" s="359">
        <f>FP711</f>
        <v/>
      </c>
      <c r="FQ694" s="359">
        <f>FQ711</f>
        <v/>
      </c>
      <c r="FR694" s="359">
        <f>FR711</f>
        <v/>
      </c>
      <c r="FS694" s="359">
        <f>FS711</f>
        <v/>
      </c>
      <c r="FT694" s="359">
        <f>FT711</f>
        <v/>
      </c>
      <c r="FU694" s="359">
        <f>FU711</f>
        <v/>
      </c>
      <c r="FV694" s="359">
        <f>FV711</f>
        <v/>
      </c>
      <c r="FW694" s="359">
        <f>FW711</f>
        <v/>
      </c>
      <c r="FX694" s="359">
        <f>FX711</f>
        <v/>
      </c>
      <c r="FY694" s="359">
        <f>FY711</f>
        <v/>
      </c>
      <c r="FZ694" s="359">
        <f>FZ711</f>
        <v/>
      </c>
      <c r="GA694" s="359">
        <f>GA711</f>
        <v/>
      </c>
      <c r="GB694" s="359">
        <f>GB711</f>
        <v/>
      </c>
      <c r="GC694" s="359">
        <f>GC711</f>
        <v/>
      </c>
      <c r="GD694" s="359">
        <f>GD711</f>
        <v/>
      </c>
      <c r="GE694" s="359">
        <f>GE711</f>
        <v/>
      </c>
      <c r="GF694" s="359">
        <f>GF711</f>
        <v/>
      </c>
      <c r="GG694" s="359">
        <f>GG711</f>
        <v/>
      </c>
      <c r="GH694" s="359">
        <f>GH711</f>
        <v/>
      </c>
      <c r="GI694" s="359">
        <f>GI711</f>
        <v/>
      </c>
      <c r="GJ694" s="359">
        <f>GJ711</f>
        <v/>
      </c>
      <c r="GK694" s="359">
        <f>GK711</f>
        <v/>
      </c>
      <c r="GL694" s="359">
        <f>GL711</f>
        <v/>
      </c>
      <c r="GM694" s="359">
        <f>GM711</f>
        <v/>
      </c>
      <c r="GN694" s="359">
        <f>GN711</f>
        <v/>
      </c>
      <c r="GO694" s="359">
        <f>GO711</f>
        <v/>
      </c>
      <c r="GP694" s="359">
        <f>GP711</f>
        <v/>
      </c>
      <c r="GQ694" s="359">
        <f>GQ711</f>
        <v/>
      </c>
      <c r="GR694" s="359">
        <f>GR711</f>
        <v/>
      </c>
      <c r="GS694" s="359">
        <f>GS711</f>
        <v/>
      </c>
      <c r="GT694" s="359">
        <f>GT711</f>
        <v/>
      </c>
      <c r="GU694" s="359">
        <f>GU711</f>
        <v/>
      </c>
      <c r="GV694" s="359">
        <f>GV711</f>
        <v/>
      </c>
      <c r="GW694" s="359">
        <f>GW711</f>
        <v/>
      </c>
      <c r="GX694" s="359">
        <f>GX711</f>
        <v/>
      </c>
    </row>
    <row r="696">
      <c r="A696" s="0" t="n">
        <v>17</v>
      </c>
      <c r="B696" s="0" t="n">
        <v>0</v>
      </c>
      <c r="C696" s="0">
        <f>ROW(SmtRes!A258)</f>
        <v/>
      </c>
      <c r="D696" s="0">
        <f>ROW(EtalonRes!A252)</f>
        <v/>
      </c>
      <c r="E696" s="0" t="inlineStr">
        <is>
          <t>1</t>
        </is>
      </c>
      <c r="F696" s="0" t="inlineStr">
        <is>
          <t>65-9-11</t>
        </is>
      </c>
      <c r="G696" s="0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696" s="0" t="inlineStr">
        <is>
          <t>100 м трубопровода</t>
        </is>
      </c>
      <c r="I696" s="0">
        <f>ROUND(ROUND(6/100,4),7)</f>
        <v/>
      </c>
      <c r="J696" s="0" t="n">
        <v>0</v>
      </c>
      <c r="K696" s="0">
        <f>ROUND(ROUND(6/100,4),7)</f>
        <v/>
      </c>
      <c r="O696" s="0">
        <f>ROUND(CP696,0)</f>
        <v/>
      </c>
      <c r="P696" s="0">
        <f>ROUND(CQ696*I696,0)</f>
        <v/>
      </c>
      <c r="Q696" s="0">
        <f>(ROUND((ROUND(((ET696)*I696),0)*BB696),0)+ROUND((ROUND(((AE696-(EU696))*I696),0)*BS696),0))</f>
        <v/>
      </c>
      <c r="R696" s="0">
        <f>(ROUND((ROUND(((EU696)*I696),0)*BS696),0)+ROUND((ROUND(((AE696-(EU696))*I696),0)*BS696),0))</f>
        <v/>
      </c>
      <c r="S696" s="0">
        <f>ROUND(CT696*I696,0)</f>
        <v/>
      </c>
      <c r="T696" s="0">
        <f>ROUND(CU696*I696,0)</f>
        <v/>
      </c>
      <c r="U696" s="0">
        <f>ROUND(CV696*I696,7)</f>
        <v/>
      </c>
      <c r="V696" s="0">
        <f>ROUND(CW696*I696,7)</f>
        <v/>
      </c>
      <c r="W696" s="0">
        <f>ROUND(CX696*I696,0)</f>
        <v/>
      </c>
      <c r="X696" s="0">
        <f>ROUND(CY696,0)</f>
        <v/>
      </c>
      <c r="Y696" s="0">
        <f>ROUND(CZ696,0)</f>
        <v/>
      </c>
      <c r="AA696" s="0" t="n">
        <v>78845955</v>
      </c>
      <c r="AB696" s="0">
        <f>ROUND((AC696+AD696+AF696),2)</f>
        <v/>
      </c>
      <c r="AC696" s="0">
        <f>ROUND((ES696),2)</f>
        <v/>
      </c>
      <c r="AD696" s="0">
        <f>ROUND((((ET696)-(EU696))+AE696),2)</f>
        <v/>
      </c>
      <c r="AE696" s="0">
        <f>ROUND((EU696),2)</f>
        <v/>
      </c>
      <c r="AF696" s="0">
        <f>ROUND((EV696),2)</f>
        <v/>
      </c>
      <c r="AG696" s="0">
        <f>ROUND((AP696),2)</f>
        <v/>
      </c>
      <c r="AH696" s="0">
        <f>(EW696)</f>
        <v/>
      </c>
      <c r="AI696" s="0">
        <f>(EX696)</f>
        <v/>
      </c>
      <c r="AJ696" s="0">
        <f>(AS696)</f>
        <v/>
      </c>
      <c r="AK696" s="0" t="n">
        <v>3697.44</v>
      </c>
      <c r="AL696" s="0" t="n">
        <v>2141.76</v>
      </c>
      <c r="AM696" s="0" t="n">
        <v>64.58</v>
      </c>
      <c r="AN696" s="0" t="n">
        <v>0</v>
      </c>
      <c r="AO696" s="0" t="n">
        <v>1491.1</v>
      </c>
      <c r="AP696" s="0" t="n">
        <v>0</v>
      </c>
      <c r="AQ696" s="0" t="n">
        <v>155</v>
      </c>
      <c r="AR696" s="0" t="n">
        <v>0</v>
      </c>
      <c r="AS696" s="0" t="n">
        <v>0</v>
      </c>
      <c r="AT696" s="0" t="n">
        <v>103</v>
      </c>
      <c r="AU696" s="0" t="n">
        <v>52</v>
      </c>
      <c r="AV696" s="0" t="n">
        <v>1</v>
      </c>
      <c r="AW696" s="0" t="n">
        <v>1</v>
      </c>
      <c r="AZ696" s="0" t="n">
        <v>1</v>
      </c>
      <c r="BA696" s="0" t="n">
        <v>52.25</v>
      </c>
      <c r="BB696" s="0" t="n">
        <v>21.25</v>
      </c>
      <c r="BC696" s="0" t="n">
        <v>7.42</v>
      </c>
      <c r="BD696" s="0" t="inlineStr"/>
      <c r="BE696" s="0" t="inlineStr"/>
      <c r="BF696" s="0" t="inlineStr"/>
      <c r="BG696" s="0" t="inlineStr"/>
      <c r="BH696" s="0" t="n">
        <v>0</v>
      </c>
      <c r="BI696" s="0" t="n">
        <v>1</v>
      </c>
      <c r="BJ696" s="0" t="inlineStr">
        <is>
          <t>ТЕРр Московской обл., 65-9-11, приказ Минстроя России №675/пр от 28.02.2017 № 263/пр</t>
        </is>
      </c>
      <c r="BM696" s="0" t="n">
        <v>65007</v>
      </c>
      <c r="BN696" s="0" t="n">
        <v>0</v>
      </c>
      <c r="BO696" s="0" t="inlineStr">
        <is>
          <t>65-9-11</t>
        </is>
      </c>
      <c r="BP696" s="0" t="n">
        <v>1</v>
      </c>
      <c r="BQ696" s="0" t="n">
        <v>6</v>
      </c>
      <c r="BR696" s="0" t="n">
        <v>0</v>
      </c>
      <c r="BS696" s="0" t="n">
        <v>52.25</v>
      </c>
      <c r="BT696" s="0" t="n">
        <v>1</v>
      </c>
      <c r="BU696" s="0" t="n">
        <v>1</v>
      </c>
      <c r="BV696" s="0" t="n">
        <v>1</v>
      </c>
      <c r="BW696" s="0" t="n">
        <v>1</v>
      </c>
      <c r="BX696" s="0" t="n">
        <v>1</v>
      </c>
      <c r="BY696" s="0" t="inlineStr"/>
      <c r="BZ696" s="0" t="n">
        <v>103</v>
      </c>
      <c r="CA696" s="0" t="n">
        <v>52</v>
      </c>
      <c r="CB696" s="0" t="inlineStr"/>
      <c r="CE696" s="0" t="n">
        <v>12</v>
      </c>
      <c r="CF696" s="0" t="n">
        <v>0</v>
      </c>
      <c r="CG696" s="0" t="n">
        <v>0</v>
      </c>
      <c r="CM696" s="0" t="n">
        <v>0</v>
      </c>
      <c r="CN696" s="0" t="inlineStr"/>
      <c r="CO696" s="0" t="n">
        <v>0</v>
      </c>
      <c r="CP696" s="0">
        <f>(P696+Q696+S696)</f>
        <v/>
      </c>
      <c r="CQ696" s="0">
        <f>AC696*BC696</f>
        <v/>
      </c>
      <c r="CR696" s="0">
        <f>(ROUND((ROUND(((ET696)*1),0)*BB696),0)+ROUND((ROUND(((AE696-(EU696))*1),0)*BS696),0))</f>
        <v/>
      </c>
      <c r="CS696" s="0">
        <f>(ROUND((ROUND(((EU696)*1),0)*BS696),0)+ROUND((ROUND(((AE696-(EU696))*1),0)*BS696),0))</f>
        <v/>
      </c>
      <c r="CT696" s="0">
        <f>AF696*BA696</f>
        <v/>
      </c>
      <c r="CU696" s="0">
        <f>AG696</f>
        <v/>
      </c>
      <c r="CV696" s="0">
        <f>AH696</f>
        <v/>
      </c>
      <c r="CW696" s="0">
        <f>AI696</f>
        <v/>
      </c>
      <c r="CX696" s="0">
        <f>AJ696</f>
        <v/>
      </c>
      <c r="CY696" s="0">
        <f>(((S696+R696)*AT696)/100)</f>
        <v/>
      </c>
      <c r="CZ696" s="0">
        <f>(((S696+R696)*AU696)/100)</f>
        <v/>
      </c>
      <c r="DC696" s="0" t="inlineStr"/>
      <c r="DD696" s="0" t="inlineStr"/>
      <c r="DE696" s="0" t="inlineStr"/>
      <c r="DF696" s="0" t="inlineStr"/>
      <c r="DG696" s="0" t="inlineStr"/>
      <c r="DH696" s="0" t="inlineStr"/>
      <c r="DI696" s="0" t="inlineStr"/>
      <c r="DJ696" s="0" t="inlineStr"/>
      <c r="DK696" s="0" t="inlineStr"/>
      <c r="DL696" s="0" t="inlineStr"/>
      <c r="DM696" s="0" t="inlineStr"/>
      <c r="DN696" s="0" t="n">
        <v>0</v>
      </c>
      <c r="DO696" s="0" t="n">
        <v>0</v>
      </c>
      <c r="DP696" s="0" t="n">
        <v>1</v>
      </c>
      <c r="DQ696" s="0" t="n">
        <v>1</v>
      </c>
      <c r="DU696" s="0" t="n">
        <v>1013</v>
      </c>
      <c r="DV696" s="0" t="inlineStr">
        <is>
          <t>100 м трубопровода</t>
        </is>
      </c>
      <c r="DW696" s="0" t="inlineStr">
        <is>
          <t>100 м трубопровода</t>
        </is>
      </c>
      <c r="DX696" s="0" t="n">
        <v>1</v>
      </c>
      <c r="DZ696" s="0" t="inlineStr"/>
      <c r="EA696" s="0" t="inlineStr"/>
      <c r="EB696" s="0" t="inlineStr"/>
      <c r="EC696" s="0" t="inlineStr"/>
      <c r="EE696" s="0" t="n">
        <v>78726000</v>
      </c>
      <c r="EF696" s="0" t="n">
        <v>6</v>
      </c>
      <c r="EG696" s="0" t="inlineStr">
        <is>
          <t>Ремонтно-строительные работы</t>
        </is>
      </c>
      <c r="EH696" s="0" t="n">
        <v>99</v>
      </c>
      <c r="EI696" s="0" t="inlineStr">
        <is>
          <t>Внутренние санитарно-технические работы</t>
        </is>
      </c>
      <c r="EJ696" s="0" t="n">
        <v>1</v>
      </c>
      <c r="EK696" s="0" t="n">
        <v>65007</v>
      </c>
      <c r="EL696" s="0" t="inlineStr">
        <is>
          <t>Внутренние санитарнотехнические работы: смена труб, санприборов, запорной арматуры и другое</t>
        </is>
      </c>
      <c r="EM696" s="0" t="inlineStr">
        <is>
          <t>рФЕР-65</t>
        </is>
      </c>
      <c r="EO696" s="0" t="inlineStr"/>
      <c r="EQ696" s="0" t="n">
        <v>0</v>
      </c>
      <c r="ER696" s="0" t="n">
        <v>3697.44</v>
      </c>
      <c r="ES696" s="0" t="n">
        <v>2141.76</v>
      </c>
      <c r="ET696" s="0" t="n">
        <v>64.58</v>
      </c>
      <c r="EU696" s="0" t="n">
        <v>0</v>
      </c>
      <c r="EV696" s="0" t="n">
        <v>1491.1</v>
      </c>
      <c r="EW696" s="0" t="n">
        <v>155</v>
      </c>
      <c r="EX696" s="0" t="n">
        <v>0</v>
      </c>
      <c r="EY696" s="0" t="n">
        <v>0</v>
      </c>
      <c r="FQ696" s="0" t="n">
        <v>0</v>
      </c>
      <c r="FR696" s="0" t="n">
        <v>0</v>
      </c>
      <c r="FS696" s="0" t="n">
        <v>0</v>
      </c>
      <c r="FX696" s="0" t="n">
        <v>103</v>
      </c>
      <c r="FY696" s="0" t="n">
        <v>52</v>
      </c>
      <c r="GA696" s="0" t="inlineStr"/>
      <c r="GD696" s="0" t="n">
        <v>1</v>
      </c>
      <c r="GF696" s="0" t="n">
        <v>1691132207</v>
      </c>
      <c r="GG696" s="0" t="n">
        <v>2</v>
      </c>
      <c r="GH696" s="0" t="n">
        <v>1</v>
      </c>
      <c r="GI696" s="0" t="n">
        <v>2</v>
      </c>
      <c r="GJ696" s="0" t="n">
        <v>0</v>
      </c>
      <c r="GK696" s="0" t="n">
        <v>0</v>
      </c>
      <c r="GL696" s="0">
        <f>ROUND(IF(AND(BH696=3,BI696=3,FS696&lt;&gt;0),P696,0),0)</f>
        <v/>
      </c>
      <c r="GM696" s="0">
        <f>ROUND(O696+X696+Y696,0)+GX696</f>
        <v/>
      </c>
      <c r="GN696" s="0">
        <f>IF(OR(BI696=0,BI696=1),GM696-GX696,0)</f>
        <v/>
      </c>
      <c r="GO696" s="0">
        <f>IF(BI696=2,GM696-GX696,0)</f>
        <v/>
      </c>
      <c r="GP696" s="0">
        <f>IF(BI696=4,GM696-GX696,0)</f>
        <v/>
      </c>
      <c r="GR696" s="0" t="n">
        <v>0</v>
      </c>
      <c r="GS696" s="0" t="n">
        <v>3</v>
      </c>
      <c r="GT696" s="0" t="n">
        <v>0</v>
      </c>
      <c r="GU696" s="0" t="inlineStr"/>
      <c r="GV696" s="0">
        <f>ROUND((GT696),2)</f>
        <v/>
      </c>
      <c r="GW696" s="0" t="n">
        <v>1</v>
      </c>
      <c r="GX696" s="0">
        <f>ROUND(HC696*I696,0)</f>
        <v/>
      </c>
      <c r="HA696" s="0" t="n">
        <v>0</v>
      </c>
      <c r="HB696" s="0" t="n">
        <v>0</v>
      </c>
      <c r="HC696" s="0">
        <f>GV696*GW696</f>
        <v/>
      </c>
      <c r="HE696" s="0" t="inlineStr"/>
      <c r="HF696" s="0" t="inlineStr"/>
      <c r="HM696" s="0" t="inlineStr"/>
      <c r="HN696" s="0" t="inlineStr">
        <is>
          <t>Пр/812-099.2-1</t>
        </is>
      </c>
      <c r="HO696" s="0" t="inlineStr">
        <is>
          <t>Пр/774-099.2</t>
        </is>
      </c>
      <c r="HP696" s="0" t="inlineStr">
        <is>
          <t>Внутренние санитарнотехнические работы: смена труб, санприборов, запорной арматуры и другое</t>
        </is>
      </c>
      <c r="HQ696" s="0" t="inlineStr">
        <is>
          <t>Внутренние санитарнотехнические работы: смена труб, санприборов, запорной арматуры и другое</t>
        </is>
      </c>
      <c r="HS696" s="0" t="n">
        <v>0</v>
      </c>
      <c r="IK696" s="0" t="n">
        <v>0</v>
      </c>
    </row>
    <row r="697">
      <c r="A697" s="0" t="n">
        <v>18</v>
      </c>
      <c r="B697" s="0" t="n">
        <v>0</v>
      </c>
      <c r="C697" s="0" t="n">
        <v>254</v>
      </c>
      <c r="E697" s="0" t="inlineStr">
        <is>
          <t>1,1</t>
        </is>
      </c>
      <c r="F697" s="0" t="inlineStr">
        <is>
          <t>507-5007</t>
        </is>
      </c>
      <c r="G697" s="0" t="inlineStr">
        <is>
          <t>Муфта полипропиленовая соединительная диаметром 20 мм</t>
        </is>
      </c>
      <c r="H697" s="0" t="inlineStr">
        <is>
          <t>10 шт.</t>
        </is>
      </c>
      <c r="I697" s="0">
        <f>I696*J697</f>
        <v/>
      </c>
      <c r="J697" s="0" t="n">
        <v>1.666666666666667</v>
      </c>
      <c r="K697" s="0" t="n">
        <v>1.6666667</v>
      </c>
      <c r="O697" s="0">
        <f>ROUND(CP697,0)</f>
        <v/>
      </c>
      <c r="P697" s="0">
        <f>ROUND(CQ697*I697,0)</f>
        <v/>
      </c>
      <c r="Q697" s="0">
        <f>(ROUND((ROUND(((ET697)*I697),0)*BB697),0)+ROUND((ROUND(((AE697-(EU697))*I697),0)*BS697),0))</f>
        <v/>
      </c>
      <c r="R697" s="0">
        <f>(ROUND((ROUND(((EU697)*I697),0)*BS697),0)+ROUND((ROUND(((AE697-(EU697))*I697),0)*BS697),0))</f>
        <v/>
      </c>
      <c r="S697" s="0">
        <f>ROUND(CT697*I697,0)</f>
        <v/>
      </c>
      <c r="T697" s="0">
        <f>ROUND(CU697*I697,0)</f>
        <v/>
      </c>
      <c r="U697" s="0">
        <f>ROUND(CV697*I697,7)</f>
        <v/>
      </c>
      <c r="V697" s="0">
        <f>ROUND(CW697*I697,7)</f>
        <v/>
      </c>
      <c r="W697" s="0">
        <f>ROUND(CX697*I697,0)</f>
        <v/>
      </c>
      <c r="X697" s="0">
        <f>ROUND(CY697,0)</f>
        <v/>
      </c>
      <c r="Y697" s="0">
        <f>ROUND(CZ697,0)</f>
        <v/>
      </c>
      <c r="AA697" s="0" t="n">
        <v>78845955</v>
      </c>
      <c r="AB697" s="0">
        <f>ROUND((AC697+AD697+AF697),2)</f>
        <v/>
      </c>
      <c r="AC697" s="0">
        <f>ROUND((ES697),2)</f>
        <v/>
      </c>
      <c r="AD697" s="0">
        <f>ROUND((((ET697)-(EU697))+AE697),2)</f>
        <v/>
      </c>
      <c r="AE697" s="0">
        <f>ROUND((EU697),2)</f>
        <v/>
      </c>
      <c r="AF697" s="0">
        <f>ROUND((EV697),2)</f>
        <v/>
      </c>
      <c r="AG697" s="0">
        <f>ROUND((AP697),2)</f>
        <v/>
      </c>
      <c r="AH697" s="0">
        <f>(EW697)</f>
        <v/>
      </c>
      <c r="AI697" s="0">
        <f>(EX697)</f>
        <v/>
      </c>
      <c r="AJ697" s="0">
        <f>(AS697)</f>
        <v/>
      </c>
      <c r="AK697" s="0" t="n">
        <v>7</v>
      </c>
      <c r="AL697" s="0" t="n">
        <v>7</v>
      </c>
      <c r="AM697" s="0" t="n">
        <v>0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  <c r="AS697" s="0" t="n">
        <v>0.01</v>
      </c>
      <c r="AT697" s="0" t="n">
        <v>103</v>
      </c>
      <c r="AU697" s="0" t="n">
        <v>52</v>
      </c>
      <c r="AV697" s="0" t="n">
        <v>1</v>
      </c>
      <c r="AW697" s="0" t="n">
        <v>1</v>
      </c>
      <c r="AZ697" s="0" t="n">
        <v>1</v>
      </c>
      <c r="BA697" s="0" t="n">
        <v>1</v>
      </c>
      <c r="BB697" s="0" t="n">
        <v>1</v>
      </c>
      <c r="BC697" s="0" t="n">
        <v>6.1</v>
      </c>
      <c r="BD697" s="0" t="inlineStr"/>
      <c r="BE697" s="0" t="inlineStr"/>
      <c r="BF697" s="0" t="inlineStr"/>
      <c r="BG697" s="0" t="inlineStr"/>
      <c r="BH697" s="0" t="n">
        <v>3</v>
      </c>
      <c r="BI697" s="0" t="n">
        <v>1</v>
      </c>
      <c r="BJ697" s="0" t="inlineStr">
        <is>
          <t>ТССЦ Московской обл., 507-5007, приказ Минстроя России №675/пр от 28.02.2017 № 258/пр</t>
        </is>
      </c>
      <c r="BM697" s="0" t="n">
        <v>65007</v>
      </c>
      <c r="BN697" s="0" t="n">
        <v>0</v>
      </c>
      <c r="BO697" s="0" t="inlineStr">
        <is>
          <t>507-5007</t>
        </is>
      </c>
      <c r="BP697" s="0" t="n">
        <v>1</v>
      </c>
      <c r="BQ697" s="0" t="n">
        <v>6</v>
      </c>
      <c r="BR697" s="0" t="n">
        <v>0</v>
      </c>
      <c r="BS697" s="0" t="n">
        <v>1</v>
      </c>
      <c r="BT697" s="0" t="n">
        <v>1</v>
      </c>
      <c r="BU697" s="0" t="n">
        <v>1</v>
      </c>
      <c r="BV697" s="0" t="n">
        <v>1</v>
      </c>
      <c r="BW697" s="0" t="n">
        <v>1</v>
      </c>
      <c r="BX697" s="0" t="n">
        <v>1</v>
      </c>
      <c r="BY697" s="0" t="inlineStr"/>
      <c r="BZ697" s="0" t="n">
        <v>103</v>
      </c>
      <c r="CA697" s="0" t="n">
        <v>52</v>
      </c>
      <c r="CB697" s="0" t="inlineStr"/>
      <c r="CE697" s="0" t="n">
        <v>12</v>
      </c>
      <c r="CF697" s="0" t="n">
        <v>0</v>
      </c>
      <c r="CG697" s="0" t="n">
        <v>0</v>
      </c>
      <c r="CM697" s="0" t="n">
        <v>0</v>
      </c>
      <c r="CN697" s="0" t="inlineStr"/>
      <c r="CO697" s="0" t="n">
        <v>0</v>
      </c>
      <c r="CP697" s="0">
        <f>(P697+Q697+S697)</f>
        <v/>
      </c>
      <c r="CQ697" s="0">
        <f>AC697*BC697</f>
        <v/>
      </c>
      <c r="CR697" s="0">
        <f>(ROUND((ROUND(((ET697)*1),0)*BB697),0)+ROUND((ROUND(((AE697-(EU697))*1),0)*BS697),0))</f>
        <v/>
      </c>
      <c r="CS697" s="0">
        <f>(ROUND((ROUND(((EU697)*1),0)*BS697),0)+ROUND((ROUND(((AE697-(EU697))*1),0)*BS697),0))</f>
        <v/>
      </c>
      <c r="CT697" s="0">
        <f>AF697*BA697</f>
        <v/>
      </c>
      <c r="CU697" s="0">
        <f>AG697</f>
        <v/>
      </c>
      <c r="CV697" s="0">
        <f>AH697</f>
        <v/>
      </c>
      <c r="CW697" s="0">
        <f>AI697</f>
        <v/>
      </c>
      <c r="CX697" s="0">
        <f>AJ697</f>
        <v/>
      </c>
      <c r="CY697" s="0">
        <f>(((S697+R697)*AT697)/100)</f>
        <v/>
      </c>
      <c r="CZ697" s="0">
        <f>(((S697+R697)*AU697)/100)</f>
        <v/>
      </c>
      <c r="DC697" s="0" t="inlineStr"/>
      <c r="DD697" s="0" t="inlineStr"/>
      <c r="DE697" s="0" t="inlineStr"/>
      <c r="DF697" s="0" t="inlineStr"/>
      <c r="DG697" s="0" t="inlineStr"/>
      <c r="DH697" s="0" t="inlineStr"/>
      <c r="DI697" s="0" t="inlineStr"/>
      <c r="DJ697" s="0" t="inlineStr"/>
      <c r="DK697" s="0" t="inlineStr"/>
      <c r="DL697" s="0" t="inlineStr"/>
      <c r="DM697" s="0" t="inlineStr"/>
      <c r="DN697" s="0" t="n">
        <v>0</v>
      </c>
      <c r="DO697" s="0" t="n">
        <v>0</v>
      </c>
      <c r="DP697" s="0" t="n">
        <v>1</v>
      </c>
      <c r="DQ697" s="0" t="n">
        <v>1</v>
      </c>
      <c r="DU697" s="0" t="n">
        <v>1010</v>
      </c>
      <c r="DV697" s="0" t="inlineStr">
        <is>
          <t>10 шт.</t>
        </is>
      </c>
      <c r="DW697" s="0" t="inlineStr">
        <is>
          <t>10 шт.</t>
        </is>
      </c>
      <c r="DX697" s="0" t="n">
        <v>10</v>
      </c>
      <c r="DZ697" s="0" t="inlineStr"/>
      <c r="EA697" s="0" t="inlineStr"/>
      <c r="EB697" s="0" t="inlineStr"/>
      <c r="EC697" s="0" t="inlineStr"/>
      <c r="EE697" s="0" t="n">
        <v>78726000</v>
      </c>
      <c r="EF697" s="0" t="n">
        <v>6</v>
      </c>
      <c r="EG697" s="0" t="inlineStr">
        <is>
          <t>Ремонтно-строительные работы</t>
        </is>
      </c>
      <c r="EH697" s="0" t="n">
        <v>99</v>
      </c>
      <c r="EI697" s="0" t="inlineStr">
        <is>
          <t>Внутренние санитарно-технические работы</t>
        </is>
      </c>
      <c r="EJ697" s="0" t="n">
        <v>1</v>
      </c>
      <c r="EK697" s="0" t="n">
        <v>65007</v>
      </c>
      <c r="EL697" s="0" t="inlineStr">
        <is>
          <t>Внутренние санитарнотехнические работы: смена труб, санприборов, запорной арматуры и другое</t>
        </is>
      </c>
      <c r="EM697" s="0" t="inlineStr">
        <is>
          <t>рФЕР-65</t>
        </is>
      </c>
      <c r="EO697" s="0" t="inlineStr"/>
      <c r="EQ697" s="0" t="n">
        <v>0</v>
      </c>
      <c r="ER697" s="0" t="n">
        <v>7</v>
      </c>
      <c r="ES697" s="0" t="n">
        <v>7</v>
      </c>
      <c r="ET697" s="0" t="n">
        <v>0</v>
      </c>
      <c r="EU697" s="0" t="n">
        <v>0</v>
      </c>
      <c r="EV697" s="0" t="n">
        <v>0</v>
      </c>
      <c r="EW697" s="0" t="n">
        <v>0</v>
      </c>
      <c r="EX697" s="0" t="n">
        <v>0</v>
      </c>
      <c r="FQ697" s="0" t="n">
        <v>0</v>
      </c>
      <c r="FR697" s="0" t="n">
        <v>0</v>
      </c>
      <c r="FS697" s="0" t="n">
        <v>0</v>
      </c>
      <c r="FX697" s="0" t="n">
        <v>103</v>
      </c>
      <c r="FY697" s="0" t="n">
        <v>52</v>
      </c>
      <c r="GA697" s="0" t="inlineStr"/>
      <c r="GD697" s="0" t="n">
        <v>1</v>
      </c>
      <c r="GF697" s="0" t="n">
        <v>-793832491</v>
      </c>
      <c r="GG697" s="0" t="n">
        <v>2</v>
      </c>
      <c r="GH697" s="0" t="n">
        <v>1</v>
      </c>
      <c r="GI697" s="0" t="n">
        <v>2</v>
      </c>
      <c r="GJ697" s="0" t="n">
        <v>0</v>
      </c>
      <c r="GK697" s="0" t="n">
        <v>0</v>
      </c>
      <c r="GL697" s="0">
        <f>ROUND(IF(AND(BH697=3,BI697=3,FS697&lt;&gt;0),P697,0),0)</f>
        <v/>
      </c>
      <c r="GM697" s="0">
        <f>ROUND(O697+X697+Y697,0)+GX697</f>
        <v/>
      </c>
      <c r="GN697" s="0">
        <f>IF(OR(BI697=0,BI697=1),GM697-GX697,0)</f>
        <v/>
      </c>
      <c r="GO697" s="0">
        <f>IF(BI697=2,GM697-GX697,0)</f>
        <v/>
      </c>
      <c r="GP697" s="0">
        <f>IF(BI697=4,GM697-GX697,0)</f>
        <v/>
      </c>
      <c r="GR697" s="0" t="n">
        <v>0</v>
      </c>
      <c r="GS697" s="0" t="n">
        <v>3</v>
      </c>
      <c r="GT697" s="0" t="n">
        <v>0</v>
      </c>
      <c r="GU697" s="0" t="inlineStr"/>
      <c r="GV697" s="0">
        <f>ROUND((GT697),2)</f>
        <v/>
      </c>
      <c r="GW697" s="0" t="n">
        <v>1</v>
      </c>
      <c r="GX697" s="0">
        <f>ROUND(HC697*I697,0)</f>
        <v/>
      </c>
      <c r="HA697" s="0" t="n">
        <v>0</v>
      </c>
      <c r="HB697" s="0" t="n">
        <v>0</v>
      </c>
      <c r="HC697" s="0">
        <f>GV697*GW697</f>
        <v/>
      </c>
      <c r="HE697" s="0" t="inlineStr"/>
      <c r="HF697" s="0" t="inlineStr"/>
      <c r="HM697" s="0" t="inlineStr"/>
      <c r="HN697" s="0" t="inlineStr">
        <is>
          <t>Пр/812-099.2-1</t>
        </is>
      </c>
      <c r="HO697" s="0" t="inlineStr">
        <is>
          <t>Пр/774-099.2</t>
        </is>
      </c>
      <c r="HP697" s="0" t="inlineStr">
        <is>
          <t>Внутренние санитарнотехнические работы: смена труб, санприборов, запорной арматуры и другое</t>
        </is>
      </c>
      <c r="HQ697" s="0" t="inlineStr">
        <is>
          <t>Внутренние санитарнотехнические работы: смена труб, санприборов, запорной арматуры и другое</t>
        </is>
      </c>
      <c r="HS697" s="0" t="n">
        <v>0</v>
      </c>
      <c r="IK697" s="0" t="n">
        <v>0</v>
      </c>
    </row>
    <row r="698">
      <c r="A698" s="0" t="n">
        <v>18</v>
      </c>
      <c r="B698" s="0" t="n">
        <v>0</v>
      </c>
      <c r="C698" s="0" t="n">
        <v>253</v>
      </c>
      <c r="E698" s="0" t="inlineStr">
        <is>
          <t>1,2</t>
        </is>
      </c>
      <c r="F698" s="0" t="inlineStr">
        <is>
          <t>507-3173</t>
        </is>
      </c>
      <c r="G698" s="0" t="inlineStr">
        <is>
          <t>Угольник 90 град. полипропиленовый диаметром 20 мм</t>
        </is>
      </c>
      <c r="H698" s="0" t="inlineStr">
        <is>
          <t>10 шт.</t>
        </is>
      </c>
      <c r="I698" s="0">
        <f>I696*J698</f>
        <v/>
      </c>
      <c r="J698" s="0" t="n">
        <v>6.666666666666667</v>
      </c>
      <c r="K698" s="0" t="n">
        <v>6.6666667</v>
      </c>
      <c r="O698" s="0">
        <f>ROUND(CP698,0)</f>
        <v/>
      </c>
      <c r="P698" s="0">
        <f>ROUND(CQ698*I698,0)</f>
        <v/>
      </c>
      <c r="Q698" s="0">
        <f>(ROUND((ROUND(((ET698)*I698),0)*BB698),0)+ROUND((ROUND(((AE698-(EU698))*I698),0)*BS698),0))</f>
        <v/>
      </c>
      <c r="R698" s="0">
        <f>(ROUND((ROUND(((EU698)*I698),0)*BS698),0)+ROUND((ROUND(((AE698-(EU698))*I698),0)*BS698),0))</f>
        <v/>
      </c>
      <c r="S698" s="0">
        <f>ROUND(CT698*I698,0)</f>
        <v/>
      </c>
      <c r="T698" s="0">
        <f>ROUND(CU698*I698,0)</f>
        <v/>
      </c>
      <c r="U698" s="0">
        <f>ROUND(CV698*I698,7)</f>
        <v/>
      </c>
      <c r="V698" s="0">
        <f>ROUND(CW698*I698,7)</f>
        <v/>
      </c>
      <c r="W698" s="0">
        <f>ROUND(CX698*I698,0)</f>
        <v/>
      </c>
      <c r="X698" s="0">
        <f>ROUND(CY698,0)</f>
        <v/>
      </c>
      <c r="Y698" s="0">
        <f>ROUND(CZ698,0)</f>
        <v/>
      </c>
      <c r="AA698" s="0" t="n">
        <v>78845955</v>
      </c>
      <c r="AB698" s="0">
        <f>ROUND((AC698+AD698+AF698),2)</f>
        <v/>
      </c>
      <c r="AC698" s="0">
        <f>ROUND((ES698),2)</f>
        <v/>
      </c>
      <c r="AD698" s="0">
        <f>ROUND((((ET698)-(EU698))+AE698),2)</f>
        <v/>
      </c>
      <c r="AE698" s="0">
        <f>ROUND((EU698),2)</f>
        <v/>
      </c>
      <c r="AF698" s="0">
        <f>ROUND((EV698),2)</f>
        <v/>
      </c>
      <c r="AG698" s="0">
        <f>ROUND((AP698),2)</f>
        <v/>
      </c>
      <c r="AH698" s="0">
        <f>(EW698)</f>
        <v/>
      </c>
      <c r="AI698" s="0">
        <f>(EX698)</f>
        <v/>
      </c>
      <c r="AJ698" s="0">
        <f>(AS698)</f>
        <v/>
      </c>
      <c r="AK698" s="0" t="n">
        <v>14.3</v>
      </c>
      <c r="AL698" s="0" t="n">
        <v>14.3</v>
      </c>
      <c r="AM698" s="0" t="n">
        <v>0</v>
      </c>
      <c r="AN698" s="0" t="n">
        <v>0</v>
      </c>
      <c r="AO698" s="0" t="n">
        <v>0</v>
      </c>
      <c r="AP698" s="0" t="n">
        <v>0</v>
      </c>
      <c r="AQ698" s="0" t="n">
        <v>0</v>
      </c>
      <c r="AR698" s="0" t="n">
        <v>0</v>
      </c>
      <c r="AS698" s="0" t="n">
        <v>0.01</v>
      </c>
      <c r="AT698" s="0" t="n">
        <v>103</v>
      </c>
      <c r="AU698" s="0" t="n">
        <v>52</v>
      </c>
      <c r="AV698" s="0" t="n">
        <v>1</v>
      </c>
      <c r="AW698" s="0" t="n">
        <v>1</v>
      </c>
      <c r="AZ698" s="0" t="n">
        <v>1</v>
      </c>
      <c r="BA698" s="0" t="n">
        <v>1</v>
      </c>
      <c r="BB698" s="0" t="n">
        <v>1</v>
      </c>
      <c r="BC698" s="0" t="n">
        <v>8.09</v>
      </c>
      <c r="BD698" s="0" t="inlineStr"/>
      <c r="BE698" s="0" t="inlineStr"/>
      <c r="BF698" s="0" t="inlineStr"/>
      <c r="BG698" s="0" t="inlineStr"/>
      <c r="BH698" s="0" t="n">
        <v>3</v>
      </c>
      <c r="BI698" s="0" t="n">
        <v>1</v>
      </c>
      <c r="BJ698" s="0" t="inlineStr">
        <is>
          <t>ТССЦ Московской обл., 507-3173, приказ Минстроя России №675/пр от 28.02.2017 № 258/пр</t>
        </is>
      </c>
      <c r="BM698" s="0" t="n">
        <v>65007</v>
      </c>
      <c r="BN698" s="0" t="n">
        <v>0</v>
      </c>
      <c r="BO698" s="0" t="inlineStr">
        <is>
          <t>507-3173</t>
        </is>
      </c>
      <c r="BP698" s="0" t="n">
        <v>1</v>
      </c>
      <c r="BQ698" s="0" t="n">
        <v>6</v>
      </c>
      <c r="BR698" s="0" t="n">
        <v>0</v>
      </c>
      <c r="BS698" s="0" t="n">
        <v>1</v>
      </c>
      <c r="BT698" s="0" t="n">
        <v>1</v>
      </c>
      <c r="BU698" s="0" t="n">
        <v>1</v>
      </c>
      <c r="BV698" s="0" t="n">
        <v>1</v>
      </c>
      <c r="BW698" s="0" t="n">
        <v>1</v>
      </c>
      <c r="BX698" s="0" t="n">
        <v>1</v>
      </c>
      <c r="BY698" s="0" t="inlineStr"/>
      <c r="BZ698" s="0" t="n">
        <v>103</v>
      </c>
      <c r="CA698" s="0" t="n">
        <v>52</v>
      </c>
      <c r="CB698" s="0" t="inlineStr"/>
      <c r="CE698" s="0" t="n">
        <v>12</v>
      </c>
      <c r="CF698" s="0" t="n">
        <v>0</v>
      </c>
      <c r="CG698" s="0" t="n">
        <v>0</v>
      </c>
      <c r="CM698" s="0" t="n">
        <v>0</v>
      </c>
      <c r="CN698" s="0" t="inlineStr"/>
      <c r="CO698" s="0" t="n">
        <v>0</v>
      </c>
      <c r="CP698" s="0">
        <f>(P698+Q698+S698)</f>
        <v/>
      </c>
      <c r="CQ698" s="0">
        <f>AC698*BC698</f>
        <v/>
      </c>
      <c r="CR698" s="0">
        <f>(ROUND((ROUND(((ET698)*1),0)*BB698),0)+ROUND((ROUND(((AE698-(EU698))*1),0)*BS698),0))</f>
        <v/>
      </c>
      <c r="CS698" s="0">
        <f>(ROUND((ROUND(((EU698)*1),0)*BS698),0)+ROUND((ROUND(((AE698-(EU698))*1),0)*BS698),0))</f>
        <v/>
      </c>
      <c r="CT698" s="0">
        <f>AF698*BA698</f>
        <v/>
      </c>
      <c r="CU698" s="0">
        <f>AG698</f>
        <v/>
      </c>
      <c r="CV698" s="0">
        <f>AH698</f>
        <v/>
      </c>
      <c r="CW698" s="0">
        <f>AI698</f>
        <v/>
      </c>
      <c r="CX698" s="0">
        <f>AJ698</f>
        <v/>
      </c>
      <c r="CY698" s="0">
        <f>(((S698+R698)*AT698)/100)</f>
        <v/>
      </c>
      <c r="CZ698" s="0">
        <f>(((S698+R698)*AU698)/100)</f>
        <v/>
      </c>
      <c r="DC698" s="0" t="inlineStr"/>
      <c r="DD698" s="0" t="inlineStr"/>
      <c r="DE698" s="0" t="inlineStr"/>
      <c r="DF698" s="0" t="inlineStr"/>
      <c r="DG698" s="0" t="inlineStr"/>
      <c r="DH698" s="0" t="inlineStr"/>
      <c r="DI698" s="0" t="inlineStr"/>
      <c r="DJ698" s="0" t="inlineStr"/>
      <c r="DK698" s="0" t="inlineStr"/>
      <c r="DL698" s="0" t="inlineStr"/>
      <c r="DM698" s="0" t="inlineStr"/>
      <c r="DN698" s="0" t="n">
        <v>0</v>
      </c>
      <c r="DO698" s="0" t="n">
        <v>0</v>
      </c>
      <c r="DP698" s="0" t="n">
        <v>1</v>
      </c>
      <c r="DQ698" s="0" t="n">
        <v>1</v>
      </c>
      <c r="DU698" s="0" t="n">
        <v>1010</v>
      </c>
      <c r="DV698" s="0" t="inlineStr">
        <is>
          <t>10 шт.</t>
        </is>
      </c>
      <c r="DW698" s="0" t="inlineStr">
        <is>
          <t>10 шт.</t>
        </is>
      </c>
      <c r="DX698" s="0" t="n">
        <v>10</v>
      </c>
      <c r="DZ698" s="0" t="inlineStr"/>
      <c r="EA698" s="0" t="inlineStr"/>
      <c r="EB698" s="0" t="inlineStr"/>
      <c r="EC698" s="0" t="inlineStr"/>
      <c r="EE698" s="0" t="n">
        <v>78726000</v>
      </c>
      <c r="EF698" s="0" t="n">
        <v>6</v>
      </c>
      <c r="EG698" s="0" t="inlineStr">
        <is>
          <t>Ремонтно-строительные работы</t>
        </is>
      </c>
      <c r="EH698" s="0" t="n">
        <v>99</v>
      </c>
      <c r="EI698" s="0" t="inlineStr">
        <is>
          <t>Внутренние санитарно-технические работы</t>
        </is>
      </c>
      <c r="EJ698" s="0" t="n">
        <v>1</v>
      </c>
      <c r="EK698" s="0" t="n">
        <v>65007</v>
      </c>
      <c r="EL698" s="0" t="inlineStr">
        <is>
          <t>Внутренние санитарнотехнические работы: смена труб, санприборов, запорной арматуры и другое</t>
        </is>
      </c>
      <c r="EM698" s="0" t="inlineStr">
        <is>
          <t>рФЕР-65</t>
        </is>
      </c>
      <c r="EO698" s="0" t="inlineStr"/>
      <c r="EQ698" s="0" t="n">
        <v>0</v>
      </c>
      <c r="ER698" s="0" t="n">
        <v>14.3</v>
      </c>
      <c r="ES698" s="0" t="n">
        <v>14.3</v>
      </c>
      <c r="ET698" s="0" t="n">
        <v>0</v>
      </c>
      <c r="EU698" s="0" t="n">
        <v>0</v>
      </c>
      <c r="EV698" s="0" t="n">
        <v>0</v>
      </c>
      <c r="EW698" s="0" t="n">
        <v>0</v>
      </c>
      <c r="EX698" s="0" t="n">
        <v>0</v>
      </c>
      <c r="FQ698" s="0" t="n">
        <v>0</v>
      </c>
      <c r="FR698" s="0" t="n">
        <v>0</v>
      </c>
      <c r="FS698" s="0" t="n">
        <v>0</v>
      </c>
      <c r="FX698" s="0" t="n">
        <v>103</v>
      </c>
      <c r="FY698" s="0" t="n">
        <v>52</v>
      </c>
      <c r="GA698" s="0" t="inlineStr"/>
      <c r="GD698" s="0" t="n">
        <v>1</v>
      </c>
      <c r="GF698" s="0" t="n">
        <v>281770412</v>
      </c>
      <c r="GG698" s="0" t="n">
        <v>2</v>
      </c>
      <c r="GH698" s="0" t="n">
        <v>1</v>
      </c>
      <c r="GI698" s="0" t="n">
        <v>2</v>
      </c>
      <c r="GJ698" s="0" t="n">
        <v>0</v>
      </c>
      <c r="GK698" s="0" t="n">
        <v>0</v>
      </c>
      <c r="GL698" s="0">
        <f>ROUND(IF(AND(BH698=3,BI698=3,FS698&lt;&gt;0),P698,0),0)</f>
        <v/>
      </c>
      <c r="GM698" s="0">
        <f>ROUND(O698+X698+Y698,0)+GX698</f>
        <v/>
      </c>
      <c r="GN698" s="0">
        <f>IF(OR(BI698=0,BI698=1),GM698-GX698,0)</f>
        <v/>
      </c>
      <c r="GO698" s="0">
        <f>IF(BI698=2,GM698-GX698,0)</f>
        <v/>
      </c>
      <c r="GP698" s="0">
        <f>IF(BI698=4,GM698-GX698,0)</f>
        <v/>
      </c>
      <c r="GR698" s="0" t="n">
        <v>0</v>
      </c>
      <c r="GS698" s="0" t="n">
        <v>3</v>
      </c>
      <c r="GT698" s="0" t="n">
        <v>0</v>
      </c>
      <c r="GU698" s="0" t="inlineStr"/>
      <c r="GV698" s="0">
        <f>ROUND((GT698),2)</f>
        <v/>
      </c>
      <c r="GW698" s="0" t="n">
        <v>1</v>
      </c>
      <c r="GX698" s="0">
        <f>ROUND(HC698*I698,0)</f>
        <v/>
      </c>
      <c r="HA698" s="0" t="n">
        <v>0</v>
      </c>
      <c r="HB698" s="0" t="n">
        <v>0</v>
      </c>
      <c r="HC698" s="0">
        <f>GV698*GW698</f>
        <v/>
      </c>
      <c r="HE698" s="0" t="inlineStr"/>
      <c r="HF698" s="0" t="inlineStr"/>
      <c r="HM698" s="0" t="inlineStr"/>
      <c r="HN698" s="0" t="inlineStr">
        <is>
          <t>Пр/812-099.2-1</t>
        </is>
      </c>
      <c r="HO698" s="0" t="inlineStr">
        <is>
          <t>Пр/774-099.2</t>
        </is>
      </c>
      <c r="HP698" s="0" t="inlineStr">
        <is>
          <t>Внутренние санитарнотехнические работы: смена труб, санприборов, запорной арматуры и другое</t>
        </is>
      </c>
      <c r="HQ698" s="0" t="inlineStr">
        <is>
          <t>Внутренние санитарнотехнические работы: смена труб, санприборов, запорной арматуры и другое</t>
        </is>
      </c>
      <c r="HS698" s="0" t="n">
        <v>0</v>
      </c>
      <c r="IK698" s="0" t="n">
        <v>0</v>
      </c>
    </row>
    <row r="699">
      <c r="A699" s="0" t="n">
        <v>18</v>
      </c>
      <c r="B699" s="0" t="n">
        <v>0</v>
      </c>
      <c r="C699" s="0" t="n">
        <v>258</v>
      </c>
      <c r="E699" s="0" t="inlineStr">
        <is>
          <t>1,3</t>
        </is>
      </c>
      <c r="F699" s="0" t="inlineStr">
        <is>
          <t>507-5056</t>
        </is>
      </c>
      <c r="G699" s="0" t="inlineStr">
        <is>
          <t>Муфта полипропиленовая переходная диаметром 25х20 мм (прим. переход 20*3/4)</t>
        </is>
      </c>
      <c r="H699" s="0" t="inlineStr">
        <is>
          <t>10 шт.</t>
        </is>
      </c>
      <c r="I699" s="0">
        <f>I696*J699</f>
        <v/>
      </c>
      <c r="J699" s="0" t="n">
        <v>1.666666666666667</v>
      </c>
      <c r="K699" s="0" t="n">
        <v>1.6666667</v>
      </c>
      <c r="O699" s="0">
        <f>ROUND(CP699,0)</f>
        <v/>
      </c>
      <c r="P699" s="0">
        <f>ROUND(CQ699*I699,0)</f>
        <v/>
      </c>
      <c r="Q699" s="0">
        <f>(ROUND((ROUND(((ET699)*I699),0)*BB699),0)+ROUND((ROUND(((AE699-(EU699))*I699),0)*BS699),0))</f>
        <v/>
      </c>
      <c r="R699" s="0">
        <f>(ROUND((ROUND(((EU699)*I699),0)*BS699),0)+ROUND((ROUND(((AE699-(EU699))*I699),0)*BS699),0))</f>
        <v/>
      </c>
      <c r="S699" s="0">
        <f>ROUND(CT699*I699,0)</f>
        <v/>
      </c>
      <c r="T699" s="0">
        <f>ROUND(CU699*I699,0)</f>
        <v/>
      </c>
      <c r="U699" s="0">
        <f>ROUND(CV699*I699,7)</f>
        <v/>
      </c>
      <c r="V699" s="0">
        <f>ROUND(CW699*I699,7)</f>
        <v/>
      </c>
      <c r="W699" s="0">
        <f>ROUND(CX699*I699,0)</f>
        <v/>
      </c>
      <c r="X699" s="0">
        <f>ROUND(CY699,0)</f>
        <v/>
      </c>
      <c r="Y699" s="0">
        <f>ROUND(CZ699,0)</f>
        <v/>
      </c>
      <c r="AA699" s="0" t="n">
        <v>78845955</v>
      </c>
      <c r="AB699" s="0">
        <f>ROUND((AC699+AD699+AF699),2)</f>
        <v/>
      </c>
      <c r="AC699" s="0">
        <f>ROUND((ES699),2)</f>
        <v/>
      </c>
      <c r="AD699" s="0">
        <f>ROUND((((ET699)-(EU699))+AE699),2)</f>
        <v/>
      </c>
      <c r="AE699" s="0">
        <f>ROUND((EU699),2)</f>
        <v/>
      </c>
      <c r="AF699" s="0">
        <f>ROUND((EV699),2)</f>
        <v/>
      </c>
      <c r="AG699" s="0">
        <f>ROUND((AP699),2)</f>
        <v/>
      </c>
      <c r="AH699" s="0">
        <f>(EW699)</f>
        <v/>
      </c>
      <c r="AI699" s="0">
        <f>(EX699)</f>
        <v/>
      </c>
      <c r="AJ699" s="0">
        <f>(AS699)</f>
        <v/>
      </c>
      <c r="AK699" s="0" t="n">
        <v>10.1</v>
      </c>
      <c r="AL699" s="0" t="n">
        <v>10.1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n">
        <v>0.01</v>
      </c>
      <c r="AT699" s="0" t="n">
        <v>103</v>
      </c>
      <c r="AU699" s="0" t="n">
        <v>52</v>
      </c>
      <c r="AV699" s="0" t="n">
        <v>1</v>
      </c>
      <c r="AW699" s="0" t="n">
        <v>1</v>
      </c>
      <c r="AZ699" s="0" t="n">
        <v>1</v>
      </c>
      <c r="BA699" s="0" t="n">
        <v>1</v>
      </c>
      <c r="BB699" s="0" t="n">
        <v>1</v>
      </c>
      <c r="BC699" s="0" t="n">
        <v>5.91</v>
      </c>
      <c r="BD699" s="0" t="inlineStr"/>
      <c r="BE699" s="0" t="inlineStr"/>
      <c r="BF699" s="0" t="inlineStr"/>
      <c r="BG699" s="0" t="inlineStr"/>
      <c r="BH699" s="0" t="n">
        <v>3</v>
      </c>
      <c r="BI699" s="0" t="n">
        <v>1</v>
      </c>
      <c r="BJ699" s="0" t="inlineStr">
        <is>
          <t>ТССЦ Московской обл., 507-5056, приказ Минстроя России №675/пр от 28.02.2017 № 258/пр</t>
        </is>
      </c>
      <c r="BM699" s="0" t="n">
        <v>65007</v>
      </c>
      <c r="BN699" s="0" t="n">
        <v>0</v>
      </c>
      <c r="BO699" s="0" t="inlineStr">
        <is>
          <t>507-5056</t>
        </is>
      </c>
      <c r="BP699" s="0" t="n">
        <v>1</v>
      </c>
      <c r="BQ699" s="0" t="n">
        <v>6</v>
      </c>
      <c r="BR699" s="0" t="n">
        <v>0</v>
      </c>
      <c r="BS699" s="0" t="n">
        <v>1</v>
      </c>
      <c r="BT699" s="0" t="n">
        <v>1</v>
      </c>
      <c r="BU699" s="0" t="n">
        <v>1</v>
      </c>
      <c r="BV699" s="0" t="n">
        <v>1</v>
      </c>
      <c r="BW699" s="0" t="n">
        <v>1</v>
      </c>
      <c r="BX699" s="0" t="n">
        <v>1</v>
      </c>
      <c r="BY699" s="0" t="inlineStr"/>
      <c r="BZ699" s="0" t="n">
        <v>103</v>
      </c>
      <c r="CA699" s="0" t="n">
        <v>52</v>
      </c>
      <c r="CB699" s="0" t="inlineStr"/>
      <c r="CE699" s="0" t="n">
        <v>12</v>
      </c>
      <c r="CF699" s="0" t="n">
        <v>0</v>
      </c>
      <c r="CG699" s="0" t="n">
        <v>0</v>
      </c>
      <c r="CM699" s="0" t="n">
        <v>0</v>
      </c>
      <c r="CN699" s="0" t="inlineStr"/>
      <c r="CO699" s="0" t="n">
        <v>0</v>
      </c>
      <c r="CP699" s="0">
        <f>(P699+Q699+S699)</f>
        <v/>
      </c>
      <c r="CQ699" s="0">
        <f>AC699*BC699</f>
        <v/>
      </c>
      <c r="CR699" s="0">
        <f>(ROUND((ROUND(((ET699)*1),0)*BB699),0)+ROUND((ROUND(((AE699-(EU699))*1),0)*BS699),0))</f>
        <v/>
      </c>
      <c r="CS699" s="0">
        <f>(ROUND((ROUND(((EU699)*1),0)*BS699),0)+ROUND((ROUND(((AE699-(EU699))*1),0)*BS699),0))</f>
        <v/>
      </c>
      <c r="CT699" s="0">
        <f>AF699*BA699</f>
        <v/>
      </c>
      <c r="CU699" s="0">
        <f>AG699</f>
        <v/>
      </c>
      <c r="CV699" s="0">
        <f>AH699</f>
        <v/>
      </c>
      <c r="CW699" s="0">
        <f>AI699</f>
        <v/>
      </c>
      <c r="CX699" s="0">
        <f>AJ699</f>
        <v/>
      </c>
      <c r="CY699" s="0">
        <f>(((S699+R699)*AT699)/100)</f>
        <v/>
      </c>
      <c r="CZ699" s="0">
        <f>(((S699+R699)*AU699)/100)</f>
        <v/>
      </c>
      <c r="DC699" s="0" t="inlineStr"/>
      <c r="DD699" s="0" t="inlineStr"/>
      <c r="DE699" s="0" t="inlineStr"/>
      <c r="DF699" s="0" t="inlineStr"/>
      <c r="DG699" s="0" t="inlineStr"/>
      <c r="DH699" s="0" t="inlineStr"/>
      <c r="DI699" s="0" t="inlineStr"/>
      <c r="DJ699" s="0" t="inlineStr"/>
      <c r="DK699" s="0" t="inlineStr"/>
      <c r="DL699" s="0" t="inlineStr"/>
      <c r="DM699" s="0" t="inlineStr"/>
      <c r="DN699" s="0" t="n">
        <v>0</v>
      </c>
      <c r="DO699" s="0" t="n">
        <v>0</v>
      </c>
      <c r="DP699" s="0" t="n">
        <v>1</v>
      </c>
      <c r="DQ699" s="0" t="n">
        <v>1</v>
      </c>
      <c r="DU699" s="0" t="n">
        <v>1010</v>
      </c>
      <c r="DV699" s="0" t="inlineStr">
        <is>
          <t>10 шт.</t>
        </is>
      </c>
      <c r="DW699" s="0" t="inlineStr">
        <is>
          <t>10 шт.</t>
        </is>
      </c>
      <c r="DX699" s="0" t="n">
        <v>10</v>
      </c>
      <c r="DZ699" s="0" t="inlineStr"/>
      <c r="EA699" s="0" t="inlineStr"/>
      <c r="EB699" s="0" t="inlineStr"/>
      <c r="EC699" s="0" t="inlineStr"/>
      <c r="EE699" s="0" t="n">
        <v>78726000</v>
      </c>
      <c r="EF699" s="0" t="n">
        <v>6</v>
      </c>
      <c r="EG699" s="0" t="inlineStr">
        <is>
          <t>Ремонтно-строительные работы</t>
        </is>
      </c>
      <c r="EH699" s="0" t="n">
        <v>99</v>
      </c>
      <c r="EI699" s="0" t="inlineStr">
        <is>
          <t>Внутренние санитарно-технические работы</t>
        </is>
      </c>
      <c r="EJ699" s="0" t="n">
        <v>1</v>
      </c>
      <c r="EK699" s="0" t="n">
        <v>65007</v>
      </c>
      <c r="EL699" s="0" t="inlineStr">
        <is>
          <t>Внутренние санитарнотехнические работы: смена труб, санприборов, запорной арматуры и другое</t>
        </is>
      </c>
      <c r="EM699" s="0" t="inlineStr">
        <is>
          <t>рФЕР-65</t>
        </is>
      </c>
      <c r="EO699" s="0" t="inlineStr"/>
      <c r="EQ699" s="0" t="n">
        <v>0</v>
      </c>
      <c r="ER699" s="0" t="n">
        <v>10.1</v>
      </c>
      <c r="ES699" s="0" t="n">
        <v>10.1</v>
      </c>
      <c r="ET699" s="0" t="n">
        <v>0</v>
      </c>
      <c r="EU699" s="0" t="n">
        <v>0</v>
      </c>
      <c r="EV699" s="0" t="n">
        <v>0</v>
      </c>
      <c r="EW699" s="0" t="n">
        <v>0</v>
      </c>
      <c r="EX699" s="0" t="n">
        <v>0</v>
      </c>
      <c r="FQ699" s="0" t="n">
        <v>0</v>
      </c>
      <c r="FR699" s="0" t="n">
        <v>0</v>
      </c>
      <c r="FS699" s="0" t="n">
        <v>0</v>
      </c>
      <c r="FX699" s="0" t="n">
        <v>103</v>
      </c>
      <c r="FY699" s="0" t="n">
        <v>52</v>
      </c>
      <c r="GA699" s="0" t="inlineStr"/>
      <c r="GD699" s="0" t="n">
        <v>1</v>
      </c>
      <c r="GF699" s="0" t="n">
        <v>277852695</v>
      </c>
      <c r="GG699" s="0" t="n">
        <v>2</v>
      </c>
      <c r="GH699" s="0" t="n">
        <v>1</v>
      </c>
      <c r="GI699" s="0" t="n">
        <v>2</v>
      </c>
      <c r="GJ699" s="0" t="n">
        <v>0</v>
      </c>
      <c r="GK699" s="0" t="n">
        <v>0</v>
      </c>
      <c r="GL699" s="0">
        <f>ROUND(IF(AND(BH699=3,BI699=3,FS699&lt;&gt;0),P699,0),0)</f>
        <v/>
      </c>
      <c r="GM699" s="0">
        <f>ROUND(O699+X699+Y699,0)+GX699</f>
        <v/>
      </c>
      <c r="GN699" s="0">
        <f>IF(OR(BI699=0,BI699=1),GM699-GX699,0)</f>
        <v/>
      </c>
      <c r="GO699" s="0">
        <f>IF(BI699=2,GM699-GX699,0)</f>
        <v/>
      </c>
      <c r="GP699" s="0">
        <f>IF(BI699=4,GM699-GX699,0)</f>
        <v/>
      </c>
      <c r="GR699" s="0" t="n">
        <v>0</v>
      </c>
      <c r="GS699" s="0" t="n">
        <v>3</v>
      </c>
      <c r="GT699" s="0" t="n">
        <v>0</v>
      </c>
      <c r="GU699" s="0" t="inlineStr"/>
      <c r="GV699" s="0">
        <f>ROUND((GT699),2)</f>
        <v/>
      </c>
      <c r="GW699" s="0" t="n">
        <v>1</v>
      </c>
      <c r="GX699" s="0">
        <f>ROUND(HC699*I699,0)</f>
        <v/>
      </c>
      <c r="HA699" s="0" t="n">
        <v>0</v>
      </c>
      <c r="HB699" s="0" t="n">
        <v>0</v>
      </c>
      <c r="HC699" s="0">
        <f>GV699*GW699</f>
        <v/>
      </c>
      <c r="HE699" s="0" t="inlineStr"/>
      <c r="HF699" s="0" t="inlineStr"/>
      <c r="HM699" s="0" t="inlineStr"/>
      <c r="HN699" s="0" t="inlineStr">
        <is>
          <t>Пр/812-099.2-1</t>
        </is>
      </c>
      <c r="HO699" s="0" t="inlineStr">
        <is>
          <t>Пр/774-099.2</t>
        </is>
      </c>
      <c r="HP699" s="0" t="inlineStr">
        <is>
          <t>Внутренние санитарнотехнические работы: смена труб, санприборов, запорной арматуры и другое</t>
        </is>
      </c>
      <c r="HQ699" s="0" t="inlineStr">
        <is>
          <t>Внутренние санитарнотехнические работы: смена труб, санприборов, запорной арматуры и другое</t>
        </is>
      </c>
      <c r="HS699" s="0" t="n">
        <v>0</v>
      </c>
      <c r="IK699" s="0" t="n">
        <v>0</v>
      </c>
    </row>
    <row r="700">
      <c r="A700" s="0" t="n">
        <v>18</v>
      </c>
      <c r="B700" s="0" t="n">
        <v>0</v>
      </c>
      <c r="C700" s="0" t="n">
        <v>257</v>
      </c>
      <c r="E700" s="0" t="inlineStr">
        <is>
          <t>1,4</t>
        </is>
      </c>
      <c r="F700" s="0" t="inlineStr">
        <is>
          <t>507-5021</t>
        </is>
      </c>
      <c r="G700" s="0" t="inlineStr">
        <is>
          <t>Муфта полипропиленовая комбинированная, с внутренней резьбой диаметром 25х1"</t>
        </is>
      </c>
      <c r="H700" s="0" t="inlineStr">
        <is>
          <t>10 шт.</t>
        </is>
      </c>
      <c r="I700" s="0">
        <f>I696*J700</f>
        <v/>
      </c>
      <c r="J700" s="0" t="n">
        <v>1.666666666666667</v>
      </c>
      <c r="K700" s="0" t="n">
        <v>1.6666667</v>
      </c>
      <c r="O700" s="0">
        <f>ROUND(CP700,0)</f>
        <v/>
      </c>
      <c r="P700" s="0">
        <f>ROUND(CQ700*I700,0)</f>
        <v/>
      </c>
      <c r="Q700" s="0">
        <f>(ROUND((ROUND(((ET700)*I700),0)*BB700),0)+ROUND((ROUND(((AE700-(EU700))*I700),0)*BS700),0))</f>
        <v/>
      </c>
      <c r="R700" s="0">
        <f>(ROUND((ROUND(((EU700)*I700),0)*BS700),0)+ROUND((ROUND(((AE700-(EU700))*I700),0)*BS700),0))</f>
        <v/>
      </c>
      <c r="S700" s="0">
        <f>ROUND(CT700*I700,0)</f>
        <v/>
      </c>
      <c r="T700" s="0">
        <f>ROUND(CU700*I700,0)</f>
        <v/>
      </c>
      <c r="U700" s="0">
        <f>ROUND(CV700*I700,7)</f>
        <v/>
      </c>
      <c r="V700" s="0">
        <f>ROUND(CW700*I700,7)</f>
        <v/>
      </c>
      <c r="W700" s="0">
        <f>ROUND(CX700*I700,0)</f>
        <v/>
      </c>
      <c r="X700" s="0">
        <f>ROUND(CY700,0)</f>
        <v/>
      </c>
      <c r="Y700" s="0">
        <f>ROUND(CZ700,0)</f>
        <v/>
      </c>
      <c r="AA700" s="0" t="n">
        <v>78845955</v>
      </c>
      <c r="AB700" s="0">
        <f>ROUND((AC700+AD700+AF700),2)</f>
        <v/>
      </c>
      <c r="AC700" s="0">
        <f>ROUND((ES700),2)</f>
        <v/>
      </c>
      <c r="AD700" s="0">
        <f>ROUND((((ET700)-(EU700))+AE700),2)</f>
        <v/>
      </c>
      <c r="AE700" s="0">
        <f>ROUND((EU700),2)</f>
        <v/>
      </c>
      <c r="AF700" s="0">
        <f>ROUND((EV700),2)</f>
        <v/>
      </c>
      <c r="AG700" s="0">
        <f>ROUND((AP700),2)</f>
        <v/>
      </c>
      <c r="AH700" s="0">
        <f>(EW700)</f>
        <v/>
      </c>
      <c r="AI700" s="0">
        <f>(EX700)</f>
        <v/>
      </c>
      <c r="AJ700" s="0">
        <f>(AS700)</f>
        <v/>
      </c>
      <c r="AK700" s="0" t="n">
        <v>132.2</v>
      </c>
      <c r="AL700" s="0" t="n">
        <v>132.2</v>
      </c>
      <c r="AM700" s="0" t="n">
        <v>0</v>
      </c>
      <c r="AN700" s="0" t="n">
        <v>0</v>
      </c>
      <c r="AO700" s="0" t="n">
        <v>0</v>
      </c>
      <c r="AP700" s="0" t="n">
        <v>0</v>
      </c>
      <c r="AQ700" s="0" t="n">
        <v>0</v>
      </c>
      <c r="AR700" s="0" t="n">
        <v>0</v>
      </c>
      <c r="AS700" s="0" t="n">
        <v>0.05</v>
      </c>
      <c r="AT700" s="0" t="n">
        <v>103</v>
      </c>
      <c r="AU700" s="0" t="n">
        <v>52</v>
      </c>
      <c r="AV700" s="0" t="n">
        <v>1</v>
      </c>
      <c r="AW700" s="0" t="n">
        <v>1</v>
      </c>
      <c r="AZ700" s="0" t="n">
        <v>1</v>
      </c>
      <c r="BA700" s="0" t="n">
        <v>1</v>
      </c>
      <c r="BB700" s="0" t="n">
        <v>1</v>
      </c>
      <c r="BC700" s="0" t="n">
        <v>7.02</v>
      </c>
      <c r="BD700" s="0" t="inlineStr"/>
      <c r="BE700" s="0" t="inlineStr"/>
      <c r="BF700" s="0" t="inlineStr"/>
      <c r="BG700" s="0" t="inlineStr"/>
      <c r="BH700" s="0" t="n">
        <v>3</v>
      </c>
      <c r="BI700" s="0" t="n">
        <v>1</v>
      </c>
      <c r="BJ700" s="0" t="inlineStr">
        <is>
          <t>ТССЦ Московской обл., 507-5021, приказ Минстроя России №675/пр от 28.02.2017 № 258/пр</t>
        </is>
      </c>
      <c r="BM700" s="0" t="n">
        <v>65007</v>
      </c>
      <c r="BN700" s="0" t="n">
        <v>0</v>
      </c>
      <c r="BO700" s="0" t="inlineStr">
        <is>
          <t>507-5021</t>
        </is>
      </c>
      <c r="BP700" s="0" t="n">
        <v>1</v>
      </c>
      <c r="BQ700" s="0" t="n">
        <v>6</v>
      </c>
      <c r="BR700" s="0" t="n">
        <v>0</v>
      </c>
      <c r="BS700" s="0" t="n">
        <v>1</v>
      </c>
      <c r="BT700" s="0" t="n">
        <v>1</v>
      </c>
      <c r="BU700" s="0" t="n">
        <v>1</v>
      </c>
      <c r="BV700" s="0" t="n">
        <v>1</v>
      </c>
      <c r="BW700" s="0" t="n">
        <v>1</v>
      </c>
      <c r="BX700" s="0" t="n">
        <v>1</v>
      </c>
      <c r="BY700" s="0" t="inlineStr"/>
      <c r="BZ700" s="0" t="n">
        <v>103</v>
      </c>
      <c r="CA700" s="0" t="n">
        <v>52</v>
      </c>
      <c r="CB700" s="0" t="inlineStr"/>
      <c r="CE700" s="0" t="n">
        <v>12</v>
      </c>
      <c r="CF700" s="0" t="n">
        <v>0</v>
      </c>
      <c r="CG700" s="0" t="n">
        <v>0</v>
      </c>
      <c r="CM700" s="0" t="n">
        <v>0</v>
      </c>
      <c r="CN700" s="0" t="inlineStr"/>
      <c r="CO700" s="0" t="n">
        <v>0</v>
      </c>
      <c r="CP700" s="0">
        <f>(P700+Q700+S700)</f>
        <v/>
      </c>
      <c r="CQ700" s="0">
        <f>AC700*BC700</f>
        <v/>
      </c>
      <c r="CR700" s="0">
        <f>(ROUND((ROUND(((ET700)*1),0)*BB700),0)+ROUND((ROUND(((AE700-(EU700))*1),0)*BS700),0))</f>
        <v/>
      </c>
      <c r="CS700" s="0">
        <f>(ROUND((ROUND(((EU700)*1),0)*BS700),0)+ROUND((ROUND(((AE700-(EU700))*1),0)*BS700),0))</f>
        <v/>
      </c>
      <c r="CT700" s="0">
        <f>AF700*BA700</f>
        <v/>
      </c>
      <c r="CU700" s="0">
        <f>AG700</f>
        <v/>
      </c>
      <c r="CV700" s="0">
        <f>AH700</f>
        <v/>
      </c>
      <c r="CW700" s="0">
        <f>AI700</f>
        <v/>
      </c>
      <c r="CX700" s="0">
        <f>AJ700</f>
        <v/>
      </c>
      <c r="CY700" s="0">
        <f>(((S700+R700)*AT700)/100)</f>
        <v/>
      </c>
      <c r="CZ700" s="0">
        <f>(((S700+R700)*AU700)/100)</f>
        <v/>
      </c>
      <c r="DC700" s="0" t="inlineStr"/>
      <c r="DD700" s="0" t="inlineStr"/>
      <c r="DE700" s="0" t="inlineStr"/>
      <c r="DF700" s="0" t="inlineStr"/>
      <c r="DG700" s="0" t="inlineStr"/>
      <c r="DH700" s="0" t="inlineStr"/>
      <c r="DI700" s="0" t="inlineStr"/>
      <c r="DJ700" s="0" t="inlineStr"/>
      <c r="DK700" s="0" t="inlineStr"/>
      <c r="DL700" s="0" t="inlineStr"/>
      <c r="DM700" s="0" t="inlineStr"/>
      <c r="DN700" s="0" t="n">
        <v>0</v>
      </c>
      <c r="DO700" s="0" t="n">
        <v>0</v>
      </c>
      <c r="DP700" s="0" t="n">
        <v>1</v>
      </c>
      <c r="DQ700" s="0" t="n">
        <v>1</v>
      </c>
      <c r="DU700" s="0" t="n">
        <v>1010</v>
      </c>
      <c r="DV700" s="0" t="inlineStr">
        <is>
          <t>10 шт.</t>
        </is>
      </c>
      <c r="DW700" s="0" t="inlineStr">
        <is>
          <t>10 шт.</t>
        </is>
      </c>
      <c r="DX700" s="0" t="n">
        <v>10</v>
      </c>
      <c r="DZ700" s="0" t="inlineStr"/>
      <c r="EA700" s="0" t="inlineStr"/>
      <c r="EB700" s="0" t="inlineStr"/>
      <c r="EC700" s="0" t="inlineStr"/>
      <c r="EE700" s="0" t="n">
        <v>78726000</v>
      </c>
      <c r="EF700" s="0" t="n">
        <v>6</v>
      </c>
      <c r="EG700" s="0" t="inlineStr">
        <is>
          <t>Ремонтно-строительные работы</t>
        </is>
      </c>
      <c r="EH700" s="0" t="n">
        <v>99</v>
      </c>
      <c r="EI700" s="0" t="inlineStr">
        <is>
          <t>Внутренние санитарно-технические работы</t>
        </is>
      </c>
      <c r="EJ700" s="0" t="n">
        <v>1</v>
      </c>
      <c r="EK700" s="0" t="n">
        <v>65007</v>
      </c>
      <c r="EL700" s="0" t="inlineStr">
        <is>
          <t>Внутренние санитарнотехнические работы: смена труб, санприборов, запорной арматуры и другое</t>
        </is>
      </c>
      <c r="EM700" s="0" t="inlineStr">
        <is>
          <t>рФЕР-65</t>
        </is>
      </c>
      <c r="EO700" s="0" t="inlineStr"/>
      <c r="EQ700" s="0" t="n">
        <v>0</v>
      </c>
      <c r="ER700" s="0" t="n">
        <v>132.2</v>
      </c>
      <c r="ES700" s="0" t="n">
        <v>132.2</v>
      </c>
      <c r="ET700" s="0" t="n">
        <v>0</v>
      </c>
      <c r="EU700" s="0" t="n">
        <v>0</v>
      </c>
      <c r="EV700" s="0" t="n">
        <v>0</v>
      </c>
      <c r="EW700" s="0" t="n">
        <v>0</v>
      </c>
      <c r="EX700" s="0" t="n">
        <v>0</v>
      </c>
      <c r="FQ700" s="0" t="n">
        <v>0</v>
      </c>
      <c r="FR700" s="0" t="n">
        <v>0</v>
      </c>
      <c r="FS700" s="0" t="n">
        <v>0</v>
      </c>
      <c r="FX700" s="0" t="n">
        <v>103</v>
      </c>
      <c r="FY700" s="0" t="n">
        <v>52</v>
      </c>
      <c r="GA700" s="0" t="inlineStr"/>
      <c r="GD700" s="0" t="n">
        <v>1</v>
      </c>
      <c r="GF700" s="0" t="n">
        <v>522590352</v>
      </c>
      <c r="GG700" s="0" t="n">
        <v>2</v>
      </c>
      <c r="GH700" s="0" t="n">
        <v>1</v>
      </c>
      <c r="GI700" s="0" t="n">
        <v>2</v>
      </c>
      <c r="GJ700" s="0" t="n">
        <v>0</v>
      </c>
      <c r="GK700" s="0" t="n">
        <v>0</v>
      </c>
      <c r="GL700" s="0">
        <f>ROUND(IF(AND(BH700=3,BI700=3,FS700&lt;&gt;0),P700,0),0)</f>
        <v/>
      </c>
      <c r="GM700" s="0">
        <f>ROUND(O700+X700+Y700,0)+GX700</f>
        <v/>
      </c>
      <c r="GN700" s="0">
        <f>IF(OR(BI700=0,BI700=1),GM700-GX700,0)</f>
        <v/>
      </c>
      <c r="GO700" s="0">
        <f>IF(BI700=2,GM700-GX700,0)</f>
        <v/>
      </c>
      <c r="GP700" s="0">
        <f>IF(BI700=4,GM700-GX700,0)</f>
        <v/>
      </c>
      <c r="GR700" s="0" t="n">
        <v>0</v>
      </c>
      <c r="GS700" s="0" t="n">
        <v>3</v>
      </c>
      <c r="GT700" s="0" t="n">
        <v>0</v>
      </c>
      <c r="GU700" s="0" t="inlineStr"/>
      <c r="GV700" s="0">
        <f>ROUND((GT700),2)</f>
        <v/>
      </c>
      <c r="GW700" s="0" t="n">
        <v>1</v>
      </c>
      <c r="GX700" s="0">
        <f>ROUND(HC700*I700,0)</f>
        <v/>
      </c>
      <c r="HA700" s="0" t="n">
        <v>0</v>
      </c>
      <c r="HB700" s="0" t="n">
        <v>0</v>
      </c>
      <c r="HC700" s="0">
        <f>GV700*GW700</f>
        <v/>
      </c>
      <c r="HE700" s="0" t="inlineStr"/>
      <c r="HF700" s="0" t="inlineStr"/>
      <c r="HM700" s="0" t="inlineStr"/>
      <c r="HN700" s="0" t="inlineStr">
        <is>
          <t>Пр/812-099.2-1</t>
        </is>
      </c>
      <c r="HO700" s="0" t="inlineStr">
        <is>
          <t>Пр/774-099.2</t>
        </is>
      </c>
      <c r="HP700" s="0" t="inlineStr">
        <is>
          <t>Внутренние санитарнотехнические работы: смена труб, санприборов, запорной арматуры и другое</t>
        </is>
      </c>
      <c r="HQ700" s="0" t="inlineStr">
        <is>
          <t>Внутренние санитарнотехнические работы: смена труб, санприборов, запорной арматуры и другое</t>
        </is>
      </c>
      <c r="HS700" s="0" t="n">
        <v>0</v>
      </c>
      <c r="IK700" s="0" t="n">
        <v>0</v>
      </c>
    </row>
    <row r="701">
      <c r="A701" s="0" t="n">
        <v>18</v>
      </c>
      <c r="B701" s="0" t="n">
        <v>0</v>
      </c>
      <c r="C701" s="0" t="n">
        <v>256</v>
      </c>
      <c r="E701" s="0" t="inlineStr">
        <is>
          <t>1,5</t>
        </is>
      </c>
      <c r="F701" s="0" t="inlineStr">
        <is>
          <t>507-5016</t>
        </is>
      </c>
      <c r="G701" s="0" t="inlineStr">
        <is>
          <t>Муфта полипропиленовая комбинированная, с внутренней резьбой диаметром 20х1/2"</t>
        </is>
      </c>
      <c r="H701" s="0" t="inlineStr">
        <is>
          <t>10 шт.</t>
        </is>
      </c>
      <c r="I701" s="0">
        <f>I696*J701</f>
        <v/>
      </c>
      <c r="J701" s="0" t="n">
        <v>3.333333333333333</v>
      </c>
      <c r="K701" s="0" t="n">
        <v>3.3333333</v>
      </c>
      <c r="O701" s="0">
        <f>ROUND(CP701,0)</f>
        <v/>
      </c>
      <c r="P701" s="0">
        <f>ROUND(CQ701*I701,0)</f>
        <v/>
      </c>
      <c r="Q701" s="0">
        <f>(ROUND((ROUND(((ET701)*I701),0)*BB701),0)+ROUND((ROUND(((AE701-(EU701))*I701),0)*BS701),0))</f>
        <v/>
      </c>
      <c r="R701" s="0">
        <f>(ROUND((ROUND(((EU701)*I701),0)*BS701),0)+ROUND((ROUND(((AE701-(EU701))*I701),0)*BS701),0))</f>
        <v/>
      </c>
      <c r="S701" s="0">
        <f>ROUND(CT701*I701,0)</f>
        <v/>
      </c>
      <c r="T701" s="0">
        <f>ROUND(CU701*I701,0)</f>
        <v/>
      </c>
      <c r="U701" s="0">
        <f>ROUND(CV701*I701,7)</f>
        <v/>
      </c>
      <c r="V701" s="0">
        <f>ROUND(CW701*I701,7)</f>
        <v/>
      </c>
      <c r="W701" s="0">
        <f>ROUND(CX701*I701,0)</f>
        <v/>
      </c>
      <c r="X701" s="0">
        <f>ROUND(CY701,0)</f>
        <v/>
      </c>
      <c r="Y701" s="0">
        <f>ROUND(CZ701,0)</f>
        <v/>
      </c>
      <c r="AA701" s="0" t="n">
        <v>78845955</v>
      </c>
      <c r="AB701" s="0">
        <f>ROUND((AC701+AD701+AF701),2)</f>
        <v/>
      </c>
      <c r="AC701" s="0">
        <f>ROUND((ES701),2)</f>
        <v/>
      </c>
      <c r="AD701" s="0">
        <f>ROUND((((ET701)-(EU701))+AE701),2)</f>
        <v/>
      </c>
      <c r="AE701" s="0">
        <f>ROUND((EU701),2)</f>
        <v/>
      </c>
      <c r="AF701" s="0">
        <f>ROUND((EV701),2)</f>
        <v/>
      </c>
      <c r="AG701" s="0">
        <f>ROUND((AP701),2)</f>
        <v/>
      </c>
      <c r="AH701" s="0">
        <f>(EW701)</f>
        <v/>
      </c>
      <c r="AI701" s="0">
        <f>(EX701)</f>
        <v/>
      </c>
      <c r="AJ701" s="0">
        <f>(AS701)</f>
        <v/>
      </c>
      <c r="AK701" s="0" t="n">
        <v>63.5</v>
      </c>
      <c r="AL701" s="0" t="n">
        <v>63.5</v>
      </c>
      <c r="AM701" s="0" t="n">
        <v>0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  <c r="AS701" s="0" t="n">
        <v>0.04</v>
      </c>
      <c r="AT701" s="0" t="n">
        <v>103</v>
      </c>
      <c r="AU701" s="0" t="n">
        <v>52</v>
      </c>
      <c r="AV701" s="0" t="n">
        <v>1</v>
      </c>
      <c r="AW701" s="0" t="n">
        <v>1</v>
      </c>
      <c r="AZ701" s="0" t="n">
        <v>1</v>
      </c>
      <c r="BA701" s="0" t="n">
        <v>1</v>
      </c>
      <c r="BB701" s="0" t="n">
        <v>1</v>
      </c>
      <c r="BC701" s="0" t="n">
        <v>5.4</v>
      </c>
      <c r="BD701" s="0" t="inlineStr"/>
      <c r="BE701" s="0" t="inlineStr"/>
      <c r="BF701" s="0" t="inlineStr"/>
      <c r="BG701" s="0" t="inlineStr"/>
      <c r="BH701" s="0" t="n">
        <v>3</v>
      </c>
      <c r="BI701" s="0" t="n">
        <v>1</v>
      </c>
      <c r="BJ701" s="0" t="inlineStr">
        <is>
          <t>ТССЦ Московской обл., 507-5016, приказ Минстроя России №675/пр от 28.02.2017 № 258/пр</t>
        </is>
      </c>
      <c r="BM701" s="0" t="n">
        <v>65007</v>
      </c>
      <c r="BN701" s="0" t="n">
        <v>0</v>
      </c>
      <c r="BO701" s="0" t="inlineStr">
        <is>
          <t>507-5016</t>
        </is>
      </c>
      <c r="BP701" s="0" t="n">
        <v>1</v>
      </c>
      <c r="BQ701" s="0" t="n">
        <v>6</v>
      </c>
      <c r="BR701" s="0" t="n">
        <v>0</v>
      </c>
      <c r="BS701" s="0" t="n">
        <v>1</v>
      </c>
      <c r="BT701" s="0" t="n">
        <v>1</v>
      </c>
      <c r="BU701" s="0" t="n">
        <v>1</v>
      </c>
      <c r="BV701" s="0" t="n">
        <v>1</v>
      </c>
      <c r="BW701" s="0" t="n">
        <v>1</v>
      </c>
      <c r="BX701" s="0" t="n">
        <v>1</v>
      </c>
      <c r="BY701" s="0" t="inlineStr"/>
      <c r="BZ701" s="0" t="n">
        <v>103</v>
      </c>
      <c r="CA701" s="0" t="n">
        <v>52</v>
      </c>
      <c r="CB701" s="0" t="inlineStr"/>
      <c r="CE701" s="0" t="n">
        <v>12</v>
      </c>
      <c r="CF701" s="0" t="n">
        <v>0</v>
      </c>
      <c r="CG701" s="0" t="n">
        <v>0</v>
      </c>
      <c r="CM701" s="0" t="n">
        <v>0</v>
      </c>
      <c r="CN701" s="0" t="inlineStr"/>
      <c r="CO701" s="0" t="n">
        <v>0</v>
      </c>
      <c r="CP701" s="0">
        <f>(P701+Q701+S701)</f>
        <v/>
      </c>
      <c r="CQ701" s="0">
        <f>AC701*BC701</f>
        <v/>
      </c>
      <c r="CR701" s="0">
        <f>(ROUND((ROUND(((ET701)*1),0)*BB701),0)+ROUND((ROUND(((AE701-(EU701))*1),0)*BS701),0))</f>
        <v/>
      </c>
      <c r="CS701" s="0">
        <f>(ROUND((ROUND(((EU701)*1),0)*BS701),0)+ROUND((ROUND(((AE701-(EU701))*1),0)*BS701),0))</f>
        <v/>
      </c>
      <c r="CT701" s="0">
        <f>AF701*BA701</f>
        <v/>
      </c>
      <c r="CU701" s="0">
        <f>AG701</f>
        <v/>
      </c>
      <c r="CV701" s="0">
        <f>AH701</f>
        <v/>
      </c>
      <c r="CW701" s="0">
        <f>AI701</f>
        <v/>
      </c>
      <c r="CX701" s="0">
        <f>AJ701</f>
        <v/>
      </c>
      <c r="CY701" s="0">
        <f>(((S701+R701)*AT701)/100)</f>
        <v/>
      </c>
      <c r="CZ701" s="0">
        <f>(((S701+R701)*AU701)/100)</f>
        <v/>
      </c>
      <c r="DC701" s="0" t="inlineStr"/>
      <c r="DD701" s="0" t="inlineStr"/>
      <c r="DE701" s="0" t="inlineStr"/>
      <c r="DF701" s="0" t="inlineStr"/>
      <c r="DG701" s="0" t="inlineStr"/>
      <c r="DH701" s="0" t="inlineStr"/>
      <c r="DI701" s="0" t="inlineStr"/>
      <c r="DJ701" s="0" t="inlineStr"/>
      <c r="DK701" s="0" t="inlineStr"/>
      <c r="DL701" s="0" t="inlineStr"/>
      <c r="DM701" s="0" t="inlineStr"/>
      <c r="DN701" s="0" t="n">
        <v>0</v>
      </c>
      <c r="DO701" s="0" t="n">
        <v>0</v>
      </c>
      <c r="DP701" s="0" t="n">
        <v>1</v>
      </c>
      <c r="DQ701" s="0" t="n">
        <v>1</v>
      </c>
      <c r="DU701" s="0" t="n">
        <v>1010</v>
      </c>
      <c r="DV701" s="0" t="inlineStr">
        <is>
          <t>10 шт.</t>
        </is>
      </c>
      <c r="DW701" s="0" t="inlineStr">
        <is>
          <t>10 шт.</t>
        </is>
      </c>
      <c r="DX701" s="0" t="n">
        <v>10</v>
      </c>
      <c r="DZ701" s="0" t="inlineStr"/>
      <c r="EA701" s="0" t="inlineStr"/>
      <c r="EB701" s="0" t="inlineStr"/>
      <c r="EC701" s="0" t="inlineStr"/>
      <c r="EE701" s="0" t="n">
        <v>78726000</v>
      </c>
      <c r="EF701" s="0" t="n">
        <v>6</v>
      </c>
      <c r="EG701" s="0" t="inlineStr">
        <is>
          <t>Ремонтно-строительные работы</t>
        </is>
      </c>
      <c r="EH701" s="0" t="n">
        <v>99</v>
      </c>
      <c r="EI701" s="0" t="inlineStr">
        <is>
          <t>Внутренние санитарно-технические работы</t>
        </is>
      </c>
      <c r="EJ701" s="0" t="n">
        <v>1</v>
      </c>
      <c r="EK701" s="0" t="n">
        <v>65007</v>
      </c>
      <c r="EL701" s="0" t="inlineStr">
        <is>
          <t>Внутренние санитарнотехнические работы: смена труб, санприборов, запорной арматуры и другое</t>
        </is>
      </c>
      <c r="EM701" s="0" t="inlineStr">
        <is>
          <t>рФЕР-65</t>
        </is>
      </c>
      <c r="EO701" s="0" t="inlineStr"/>
      <c r="EQ701" s="0" t="n">
        <v>0</v>
      </c>
      <c r="ER701" s="0" t="n">
        <v>63.5</v>
      </c>
      <c r="ES701" s="0" t="n">
        <v>63.5</v>
      </c>
      <c r="ET701" s="0" t="n">
        <v>0</v>
      </c>
      <c r="EU701" s="0" t="n">
        <v>0</v>
      </c>
      <c r="EV701" s="0" t="n">
        <v>0</v>
      </c>
      <c r="EW701" s="0" t="n">
        <v>0</v>
      </c>
      <c r="EX701" s="0" t="n">
        <v>0</v>
      </c>
      <c r="FQ701" s="0" t="n">
        <v>0</v>
      </c>
      <c r="FR701" s="0" t="n">
        <v>0</v>
      </c>
      <c r="FS701" s="0" t="n">
        <v>0</v>
      </c>
      <c r="FX701" s="0" t="n">
        <v>103</v>
      </c>
      <c r="FY701" s="0" t="n">
        <v>52</v>
      </c>
      <c r="GA701" s="0" t="inlineStr"/>
      <c r="GD701" s="0" t="n">
        <v>1</v>
      </c>
      <c r="GF701" s="0" t="n">
        <v>153523957</v>
      </c>
      <c r="GG701" s="0" t="n">
        <v>2</v>
      </c>
      <c r="GH701" s="0" t="n">
        <v>1</v>
      </c>
      <c r="GI701" s="0" t="n">
        <v>2</v>
      </c>
      <c r="GJ701" s="0" t="n">
        <v>0</v>
      </c>
      <c r="GK701" s="0" t="n">
        <v>0</v>
      </c>
      <c r="GL701" s="0">
        <f>ROUND(IF(AND(BH701=3,BI701=3,FS701&lt;&gt;0),P701,0),0)</f>
        <v/>
      </c>
      <c r="GM701" s="0">
        <f>ROUND(O701+X701+Y701,0)+GX701</f>
        <v/>
      </c>
      <c r="GN701" s="0">
        <f>IF(OR(BI701=0,BI701=1),GM701-GX701,0)</f>
        <v/>
      </c>
      <c r="GO701" s="0">
        <f>IF(BI701=2,GM701-GX701,0)</f>
        <v/>
      </c>
      <c r="GP701" s="0">
        <f>IF(BI701=4,GM701-GX701,0)</f>
        <v/>
      </c>
      <c r="GR701" s="0" t="n">
        <v>0</v>
      </c>
      <c r="GS701" s="0" t="n">
        <v>3</v>
      </c>
      <c r="GT701" s="0" t="n">
        <v>0</v>
      </c>
      <c r="GU701" s="0" t="inlineStr"/>
      <c r="GV701" s="0">
        <f>ROUND((GT701),2)</f>
        <v/>
      </c>
      <c r="GW701" s="0" t="n">
        <v>1</v>
      </c>
      <c r="GX701" s="0">
        <f>ROUND(HC701*I701,0)</f>
        <v/>
      </c>
      <c r="HA701" s="0" t="n">
        <v>0</v>
      </c>
      <c r="HB701" s="0" t="n">
        <v>0</v>
      </c>
      <c r="HC701" s="0">
        <f>GV701*GW701</f>
        <v/>
      </c>
      <c r="HE701" s="0" t="inlineStr"/>
      <c r="HF701" s="0" t="inlineStr"/>
      <c r="HM701" s="0" t="inlineStr"/>
      <c r="HN701" s="0" t="inlineStr">
        <is>
          <t>Пр/812-099.2-1</t>
        </is>
      </c>
      <c r="HO701" s="0" t="inlineStr">
        <is>
          <t>Пр/774-099.2</t>
        </is>
      </c>
      <c r="HP701" s="0" t="inlineStr">
        <is>
          <t>Внутренние санитарнотехнические работы: смена труб, санприборов, запорной арматуры и другое</t>
        </is>
      </c>
      <c r="HQ701" s="0" t="inlineStr">
        <is>
          <t>Внутренние санитарнотехнические работы: смена труб, санприборов, запорной арматуры и другое</t>
        </is>
      </c>
      <c r="HS701" s="0" t="n">
        <v>0</v>
      </c>
      <c r="IK701" s="0" t="n">
        <v>0</v>
      </c>
    </row>
    <row r="702">
      <c r="A702" s="0" t="n">
        <v>18</v>
      </c>
      <c r="B702" s="0" t="n">
        <v>0</v>
      </c>
      <c r="C702" s="0" t="n">
        <v>255</v>
      </c>
      <c r="E702" s="0" t="inlineStr">
        <is>
          <t>1,6</t>
        </is>
      </c>
      <c r="F702" s="0" t="inlineStr">
        <is>
          <t>507-5007</t>
        </is>
      </c>
      <c r="G702" s="0" t="inlineStr">
        <is>
          <t>Муфта полипропиленовая соединительная диаметром 20 мм</t>
        </is>
      </c>
      <c r="H702" s="0" t="inlineStr">
        <is>
          <t>10 шт.</t>
        </is>
      </c>
      <c r="I702" s="0">
        <f>I696*J702</f>
        <v/>
      </c>
      <c r="J702" s="0" t="n">
        <v>3.333333333333333</v>
      </c>
      <c r="K702" s="0" t="n">
        <v>3.3333333</v>
      </c>
      <c r="O702" s="0">
        <f>ROUND(CP702,0)</f>
        <v/>
      </c>
      <c r="P702" s="0">
        <f>ROUND(CQ702*I702,0)</f>
        <v/>
      </c>
      <c r="Q702" s="0">
        <f>(ROUND((ROUND(((ET702)*I702),0)*BB702),0)+ROUND((ROUND(((AE702-(EU702))*I702),0)*BS702),0))</f>
        <v/>
      </c>
      <c r="R702" s="0">
        <f>(ROUND((ROUND(((EU702)*I702),0)*BS702),0)+ROUND((ROUND(((AE702-(EU702))*I702),0)*BS702),0))</f>
        <v/>
      </c>
      <c r="S702" s="0">
        <f>ROUND(CT702*I702,0)</f>
        <v/>
      </c>
      <c r="T702" s="0">
        <f>ROUND(CU702*I702,0)</f>
        <v/>
      </c>
      <c r="U702" s="0">
        <f>ROUND(CV702*I702,7)</f>
        <v/>
      </c>
      <c r="V702" s="0">
        <f>ROUND(CW702*I702,7)</f>
        <v/>
      </c>
      <c r="W702" s="0">
        <f>ROUND(CX702*I702,0)</f>
        <v/>
      </c>
      <c r="X702" s="0">
        <f>ROUND(CY702,0)</f>
        <v/>
      </c>
      <c r="Y702" s="0">
        <f>ROUND(CZ702,0)</f>
        <v/>
      </c>
      <c r="AA702" s="0" t="n">
        <v>78845955</v>
      </c>
      <c r="AB702" s="0">
        <f>ROUND((AC702+AD702+AF702),2)</f>
        <v/>
      </c>
      <c r="AC702" s="0">
        <f>ROUND((ES702),2)</f>
        <v/>
      </c>
      <c r="AD702" s="0">
        <f>ROUND((((ET702)-(EU702))+AE702),2)</f>
        <v/>
      </c>
      <c r="AE702" s="0">
        <f>ROUND((EU702),2)</f>
        <v/>
      </c>
      <c r="AF702" s="0">
        <f>ROUND((EV702),2)</f>
        <v/>
      </c>
      <c r="AG702" s="0">
        <f>ROUND((AP702),2)</f>
        <v/>
      </c>
      <c r="AH702" s="0">
        <f>(EW702)</f>
        <v/>
      </c>
      <c r="AI702" s="0">
        <f>(EX702)</f>
        <v/>
      </c>
      <c r="AJ702" s="0">
        <f>(AS702)</f>
        <v/>
      </c>
      <c r="AK702" s="0" t="n">
        <v>7</v>
      </c>
      <c r="AL702" s="0" t="n">
        <v>7</v>
      </c>
      <c r="AM702" s="0" t="n">
        <v>0</v>
      </c>
      <c r="AN702" s="0" t="n">
        <v>0</v>
      </c>
      <c r="AO702" s="0" t="n">
        <v>0</v>
      </c>
      <c r="AP702" s="0" t="n">
        <v>0</v>
      </c>
      <c r="AQ702" s="0" t="n">
        <v>0</v>
      </c>
      <c r="AR702" s="0" t="n">
        <v>0</v>
      </c>
      <c r="AS702" s="0" t="n">
        <v>0.01</v>
      </c>
      <c r="AT702" s="0" t="n">
        <v>103</v>
      </c>
      <c r="AU702" s="0" t="n">
        <v>52</v>
      </c>
      <c r="AV702" s="0" t="n">
        <v>1</v>
      </c>
      <c r="AW702" s="0" t="n">
        <v>1</v>
      </c>
      <c r="AZ702" s="0" t="n">
        <v>1</v>
      </c>
      <c r="BA702" s="0" t="n">
        <v>1</v>
      </c>
      <c r="BB702" s="0" t="n">
        <v>1</v>
      </c>
      <c r="BC702" s="0" t="n">
        <v>6.1</v>
      </c>
      <c r="BD702" s="0" t="inlineStr"/>
      <c r="BE702" s="0" t="inlineStr"/>
      <c r="BF702" s="0" t="inlineStr"/>
      <c r="BG702" s="0" t="inlineStr"/>
      <c r="BH702" s="0" t="n">
        <v>3</v>
      </c>
      <c r="BI702" s="0" t="n">
        <v>1</v>
      </c>
      <c r="BJ702" s="0" t="inlineStr">
        <is>
          <t>ТССЦ Московской обл., 507-5007, приказ Минстроя России №675/пр от 28.02.2017 № 258/пр</t>
        </is>
      </c>
      <c r="BM702" s="0" t="n">
        <v>65007</v>
      </c>
      <c r="BN702" s="0" t="n">
        <v>0</v>
      </c>
      <c r="BO702" s="0" t="inlineStr">
        <is>
          <t>507-5007</t>
        </is>
      </c>
      <c r="BP702" s="0" t="n">
        <v>1</v>
      </c>
      <c r="BQ702" s="0" t="n">
        <v>6</v>
      </c>
      <c r="BR702" s="0" t="n">
        <v>0</v>
      </c>
      <c r="BS702" s="0" t="n">
        <v>1</v>
      </c>
      <c r="BT702" s="0" t="n">
        <v>1</v>
      </c>
      <c r="BU702" s="0" t="n">
        <v>1</v>
      </c>
      <c r="BV702" s="0" t="n">
        <v>1</v>
      </c>
      <c r="BW702" s="0" t="n">
        <v>1</v>
      </c>
      <c r="BX702" s="0" t="n">
        <v>1</v>
      </c>
      <c r="BY702" s="0" t="inlineStr"/>
      <c r="BZ702" s="0" t="n">
        <v>103</v>
      </c>
      <c r="CA702" s="0" t="n">
        <v>52</v>
      </c>
      <c r="CB702" s="0" t="inlineStr"/>
      <c r="CE702" s="0" t="n">
        <v>12</v>
      </c>
      <c r="CF702" s="0" t="n">
        <v>0</v>
      </c>
      <c r="CG702" s="0" t="n">
        <v>0</v>
      </c>
      <c r="CM702" s="0" t="n">
        <v>0</v>
      </c>
      <c r="CN702" s="0" t="inlineStr"/>
      <c r="CO702" s="0" t="n">
        <v>0</v>
      </c>
      <c r="CP702" s="0">
        <f>(P702+Q702+S702)</f>
        <v/>
      </c>
      <c r="CQ702" s="0">
        <f>AC702*BC702</f>
        <v/>
      </c>
      <c r="CR702" s="0">
        <f>(ROUND((ROUND(((ET702)*1),0)*BB702),0)+ROUND((ROUND(((AE702-(EU702))*1),0)*BS702),0))</f>
        <v/>
      </c>
      <c r="CS702" s="0">
        <f>(ROUND((ROUND(((EU702)*1),0)*BS702),0)+ROUND((ROUND(((AE702-(EU702))*1),0)*BS702),0))</f>
        <v/>
      </c>
      <c r="CT702" s="0">
        <f>AF702*BA702</f>
        <v/>
      </c>
      <c r="CU702" s="0">
        <f>AG702</f>
        <v/>
      </c>
      <c r="CV702" s="0">
        <f>AH702</f>
        <v/>
      </c>
      <c r="CW702" s="0">
        <f>AI702</f>
        <v/>
      </c>
      <c r="CX702" s="0">
        <f>AJ702</f>
        <v/>
      </c>
      <c r="CY702" s="0">
        <f>(((S702+R702)*AT702)/100)</f>
        <v/>
      </c>
      <c r="CZ702" s="0">
        <f>(((S702+R702)*AU702)/100)</f>
        <v/>
      </c>
      <c r="DC702" s="0" t="inlineStr"/>
      <c r="DD702" s="0" t="inlineStr"/>
      <c r="DE702" s="0" t="inlineStr"/>
      <c r="DF702" s="0" t="inlineStr"/>
      <c r="DG702" s="0" t="inlineStr"/>
      <c r="DH702" s="0" t="inlineStr"/>
      <c r="DI702" s="0" t="inlineStr"/>
      <c r="DJ702" s="0" t="inlineStr"/>
      <c r="DK702" s="0" t="inlineStr"/>
      <c r="DL702" s="0" t="inlineStr"/>
      <c r="DM702" s="0" t="inlineStr"/>
      <c r="DN702" s="0" t="n">
        <v>0</v>
      </c>
      <c r="DO702" s="0" t="n">
        <v>0</v>
      </c>
      <c r="DP702" s="0" t="n">
        <v>1</v>
      </c>
      <c r="DQ702" s="0" t="n">
        <v>1</v>
      </c>
      <c r="DU702" s="0" t="n">
        <v>1010</v>
      </c>
      <c r="DV702" s="0" t="inlineStr">
        <is>
          <t>10 шт.</t>
        </is>
      </c>
      <c r="DW702" s="0" t="inlineStr">
        <is>
          <t>10 шт.</t>
        </is>
      </c>
      <c r="DX702" s="0" t="n">
        <v>10</v>
      </c>
      <c r="DZ702" s="0" t="inlineStr"/>
      <c r="EA702" s="0" t="inlineStr"/>
      <c r="EB702" s="0" t="inlineStr"/>
      <c r="EC702" s="0" t="inlineStr"/>
      <c r="EE702" s="0" t="n">
        <v>78726000</v>
      </c>
      <c r="EF702" s="0" t="n">
        <v>6</v>
      </c>
      <c r="EG702" s="0" t="inlineStr">
        <is>
          <t>Ремонтно-строительные работы</t>
        </is>
      </c>
      <c r="EH702" s="0" t="n">
        <v>99</v>
      </c>
      <c r="EI702" s="0" t="inlineStr">
        <is>
          <t>Внутренние санитарно-технические работы</t>
        </is>
      </c>
      <c r="EJ702" s="0" t="n">
        <v>1</v>
      </c>
      <c r="EK702" s="0" t="n">
        <v>65007</v>
      </c>
      <c r="EL702" s="0" t="inlineStr">
        <is>
          <t>Внутренние санитарнотехнические работы: смена труб, санприборов, запорной арматуры и другое</t>
        </is>
      </c>
      <c r="EM702" s="0" t="inlineStr">
        <is>
          <t>рФЕР-65</t>
        </is>
      </c>
      <c r="EO702" s="0" t="inlineStr"/>
      <c r="EQ702" s="0" t="n">
        <v>0</v>
      </c>
      <c r="ER702" s="0" t="n">
        <v>7</v>
      </c>
      <c r="ES702" s="0" t="n">
        <v>7</v>
      </c>
      <c r="ET702" s="0" t="n">
        <v>0</v>
      </c>
      <c r="EU702" s="0" t="n">
        <v>0</v>
      </c>
      <c r="EV702" s="0" t="n">
        <v>0</v>
      </c>
      <c r="EW702" s="0" t="n">
        <v>0</v>
      </c>
      <c r="EX702" s="0" t="n">
        <v>0</v>
      </c>
      <c r="FQ702" s="0" t="n">
        <v>0</v>
      </c>
      <c r="FR702" s="0" t="n">
        <v>0</v>
      </c>
      <c r="FS702" s="0" t="n">
        <v>0</v>
      </c>
      <c r="FX702" s="0" t="n">
        <v>103</v>
      </c>
      <c r="FY702" s="0" t="n">
        <v>52</v>
      </c>
      <c r="GA702" s="0" t="inlineStr"/>
      <c r="GD702" s="0" t="n">
        <v>1</v>
      </c>
      <c r="GF702" s="0" t="n">
        <v>-793832491</v>
      </c>
      <c r="GG702" s="0" t="n">
        <v>2</v>
      </c>
      <c r="GH702" s="0" t="n">
        <v>1</v>
      </c>
      <c r="GI702" s="0" t="n">
        <v>2</v>
      </c>
      <c r="GJ702" s="0" t="n">
        <v>0</v>
      </c>
      <c r="GK702" s="0" t="n">
        <v>0</v>
      </c>
      <c r="GL702" s="0">
        <f>ROUND(IF(AND(BH702=3,BI702=3,FS702&lt;&gt;0),P702,0),0)</f>
        <v/>
      </c>
      <c r="GM702" s="0">
        <f>ROUND(O702+X702+Y702,0)+GX702</f>
        <v/>
      </c>
      <c r="GN702" s="0">
        <f>IF(OR(BI702=0,BI702=1),GM702-GX702,0)</f>
        <v/>
      </c>
      <c r="GO702" s="0">
        <f>IF(BI702=2,GM702-GX702,0)</f>
        <v/>
      </c>
      <c r="GP702" s="0">
        <f>IF(BI702=4,GM702-GX702,0)</f>
        <v/>
      </c>
      <c r="GR702" s="0" t="n">
        <v>0</v>
      </c>
      <c r="GS702" s="0" t="n">
        <v>3</v>
      </c>
      <c r="GT702" s="0" t="n">
        <v>0</v>
      </c>
      <c r="GU702" s="0" t="inlineStr"/>
      <c r="GV702" s="0">
        <f>ROUND((GT702),2)</f>
        <v/>
      </c>
      <c r="GW702" s="0" t="n">
        <v>1</v>
      </c>
      <c r="GX702" s="0">
        <f>ROUND(HC702*I702,0)</f>
        <v/>
      </c>
      <c r="HA702" s="0" t="n">
        <v>0</v>
      </c>
      <c r="HB702" s="0" t="n">
        <v>0</v>
      </c>
      <c r="HC702" s="0">
        <f>GV702*GW702</f>
        <v/>
      </c>
      <c r="HE702" s="0" t="inlineStr"/>
      <c r="HF702" s="0" t="inlineStr"/>
      <c r="HM702" s="0" t="inlineStr"/>
      <c r="HN702" s="0" t="inlineStr">
        <is>
          <t>Пр/812-099.2-1</t>
        </is>
      </c>
      <c r="HO702" s="0" t="inlineStr">
        <is>
          <t>Пр/774-099.2</t>
        </is>
      </c>
      <c r="HP702" s="0" t="inlineStr">
        <is>
          <t>Внутренние санитарнотехнические работы: смена труб, санприборов, запорной арматуры и другое</t>
        </is>
      </c>
      <c r="HQ702" s="0" t="inlineStr">
        <is>
          <t>Внутренние санитарнотехнические работы: смена труб, санприборов, запорной арматуры и другое</t>
        </is>
      </c>
      <c r="HS702" s="0" t="n">
        <v>0</v>
      </c>
      <c r="IK702" s="0" t="n">
        <v>0</v>
      </c>
    </row>
    <row r="703">
      <c r="A703" s="0" t="n">
        <v>17</v>
      </c>
      <c r="B703" s="0" t="n">
        <v>0</v>
      </c>
      <c r="C703" s="0">
        <f>ROW(SmtRes!A274)</f>
        <v/>
      </c>
      <c r="D703" s="0">
        <f>ROW(EtalonRes!A267)</f>
        <v/>
      </c>
      <c r="E703" s="0" t="inlineStr">
        <is>
          <t>2</t>
        </is>
      </c>
      <c r="F703" s="0" t="inlineStr">
        <is>
          <t>09-03-039-4</t>
        </is>
      </c>
      <c r="G703" s="0" t="inlineStr">
        <is>
          <t>Монтаж опорных конструкций подвесок и хомутов для крепления трубопроводов внутри зданий и сооружений</t>
        </is>
      </c>
      <c r="H703" s="0" t="inlineStr">
        <is>
          <t>1 т конструкций</t>
        </is>
      </c>
      <c r="I703" s="0">
        <f>ROUND(ROUND((0.81+0.9)/1000,4),7)</f>
        <v/>
      </c>
      <c r="J703" s="0" t="n">
        <v>0</v>
      </c>
      <c r="K703" s="0">
        <f>ROUND(ROUND((0.81+0.9)/1000,4),7)</f>
        <v/>
      </c>
      <c r="O703" s="0">
        <f>ROUND(CP703,0)</f>
        <v/>
      </c>
      <c r="P703" s="0">
        <f>ROUND(CQ703*I703,0)</f>
        <v/>
      </c>
      <c r="Q703" s="0">
        <f>(ROUND((ROUND(((ET703)*I703),0)*BB703),0)+ROUND((ROUND(((AE703-(EU703))*I703),0)*BS703),0))</f>
        <v/>
      </c>
      <c r="R703" s="0">
        <f>(ROUND((ROUND(((EU703)*I703),0)*BS703),0)+ROUND((ROUND(((AE703-(EU703))*I703),0)*BS703),0))</f>
        <v/>
      </c>
      <c r="S703" s="0">
        <f>ROUND(CT703*I703,0)</f>
        <v/>
      </c>
      <c r="T703" s="0">
        <f>ROUND(CU703*I703,0)</f>
        <v/>
      </c>
      <c r="U703" s="0">
        <f>ROUND(CV703*I703,7)</f>
        <v/>
      </c>
      <c r="V703" s="0">
        <f>ROUND(CW703*I703,7)</f>
        <v/>
      </c>
      <c r="W703" s="0">
        <f>ROUND(CX703*I703,0)</f>
        <v/>
      </c>
      <c r="X703" s="0">
        <f>ROUND(CY703,0)</f>
        <v/>
      </c>
      <c r="Y703" s="0">
        <f>ROUND(CZ703,0)</f>
        <v/>
      </c>
      <c r="AA703" s="0" t="n">
        <v>78845955</v>
      </c>
      <c r="AB703" s="0">
        <f>ROUND((AC703+AD703+AF703),2)</f>
        <v/>
      </c>
      <c r="AC703" s="0">
        <f>ROUND((ES703),2)</f>
        <v/>
      </c>
      <c r="AD703" s="0">
        <f>ROUND((((ET703)-(EU703))+AE703),2)</f>
        <v/>
      </c>
      <c r="AE703" s="0">
        <f>ROUND((EU703),2)</f>
        <v/>
      </c>
      <c r="AF703" s="0">
        <f>ROUND((EV703),2)</f>
        <v/>
      </c>
      <c r="AG703" s="0">
        <f>ROUND((AP703),2)</f>
        <v/>
      </c>
      <c r="AH703" s="0">
        <f>(EW703)</f>
        <v/>
      </c>
      <c r="AI703" s="0">
        <f>(EX703)</f>
        <v/>
      </c>
      <c r="AJ703" s="0">
        <f>(AS703)</f>
        <v/>
      </c>
      <c r="AK703" s="0" t="n">
        <v>1292.13</v>
      </c>
      <c r="AL703" s="0" t="n">
        <v>226.05</v>
      </c>
      <c r="AM703" s="0" t="n">
        <v>89.34</v>
      </c>
      <c r="AN703" s="0" t="n">
        <v>1.62</v>
      </c>
      <c r="AO703" s="0" t="n">
        <v>976.74</v>
      </c>
      <c r="AP703" s="0" t="n">
        <v>0</v>
      </c>
      <c r="AQ703" s="0" t="n">
        <v>108.89</v>
      </c>
      <c r="AR703" s="0" t="n">
        <v>0.12</v>
      </c>
      <c r="AS703" s="0" t="n">
        <v>0</v>
      </c>
      <c r="AT703" s="0" t="n">
        <v>93</v>
      </c>
      <c r="AU703" s="0" t="n">
        <v>62</v>
      </c>
      <c r="AV703" s="0" t="n">
        <v>1</v>
      </c>
      <c r="AW703" s="0" t="n">
        <v>1</v>
      </c>
      <c r="AZ703" s="0" t="n">
        <v>1</v>
      </c>
      <c r="BA703" s="0" t="n">
        <v>52.25</v>
      </c>
      <c r="BB703" s="0" t="n">
        <v>14.61</v>
      </c>
      <c r="BC703" s="0" t="n">
        <v>16.9</v>
      </c>
      <c r="BD703" s="0" t="inlineStr"/>
      <c r="BE703" s="0" t="inlineStr"/>
      <c r="BF703" s="0" t="inlineStr"/>
      <c r="BG703" s="0" t="inlineStr"/>
      <c r="BH703" s="0" t="n">
        <v>0</v>
      </c>
      <c r="BI703" s="0" t="n">
        <v>1</v>
      </c>
      <c r="BJ703" s="0" t="inlineStr">
        <is>
          <t>ТЕР Московской обл., 09-03-039-4, приказ Минстроя России №675/пр от 28.02.2017 № 260/пр</t>
        </is>
      </c>
      <c r="BM703" s="0" t="n">
        <v>9001</v>
      </c>
      <c r="BN703" s="0" t="n">
        <v>0</v>
      </c>
      <c r="BO703" s="0" t="inlineStr">
        <is>
          <t>09-03-039-4</t>
        </is>
      </c>
      <c r="BP703" s="0" t="n">
        <v>1</v>
      </c>
      <c r="BQ703" s="0" t="n">
        <v>2</v>
      </c>
      <c r="BR703" s="0" t="n">
        <v>0</v>
      </c>
      <c r="BS703" s="0" t="n">
        <v>52.25</v>
      </c>
      <c r="BT703" s="0" t="n">
        <v>1</v>
      </c>
      <c r="BU703" s="0" t="n">
        <v>1</v>
      </c>
      <c r="BV703" s="0" t="n">
        <v>1</v>
      </c>
      <c r="BW703" s="0" t="n">
        <v>1</v>
      </c>
      <c r="BX703" s="0" t="n">
        <v>1</v>
      </c>
      <c r="BY703" s="0" t="inlineStr"/>
      <c r="BZ703" s="0" t="n">
        <v>93</v>
      </c>
      <c r="CA703" s="0" t="n">
        <v>62</v>
      </c>
      <c r="CB703" s="0" t="inlineStr"/>
      <c r="CE703" s="0" t="n">
        <v>12</v>
      </c>
      <c r="CF703" s="0" t="n">
        <v>0</v>
      </c>
      <c r="CG703" s="0" t="n">
        <v>0</v>
      </c>
      <c r="CM703" s="0" t="n">
        <v>0</v>
      </c>
      <c r="CN703" s="0" t="inlineStr"/>
      <c r="CO703" s="0" t="n">
        <v>0</v>
      </c>
      <c r="CP703" s="0">
        <f>(P703+Q703+S703)</f>
        <v/>
      </c>
      <c r="CQ703" s="0">
        <f>AC703*BC703</f>
        <v/>
      </c>
      <c r="CR703" s="0">
        <f>(ROUND((ROUND(((ET703)*1),0)*BB703),0)+ROUND((ROUND(((AE703-(EU703))*1),0)*BS703),0))</f>
        <v/>
      </c>
      <c r="CS703" s="0">
        <f>(ROUND((ROUND(((EU703)*1),0)*BS703),0)+ROUND((ROUND(((AE703-(EU703))*1),0)*BS703),0))</f>
        <v/>
      </c>
      <c r="CT703" s="0">
        <f>AF703*BA703</f>
        <v/>
      </c>
      <c r="CU703" s="0">
        <f>AG703</f>
        <v/>
      </c>
      <c r="CV703" s="0">
        <f>AH703</f>
        <v/>
      </c>
      <c r="CW703" s="0">
        <f>AI703</f>
        <v/>
      </c>
      <c r="CX703" s="0">
        <f>AJ703</f>
        <v/>
      </c>
      <c r="CY703" s="0">
        <f>(((S703+R703)*AT703)/100)</f>
        <v/>
      </c>
      <c r="CZ703" s="0">
        <f>(((S703+R703)*AU703)/100)</f>
        <v/>
      </c>
      <c r="DC703" s="0" t="inlineStr"/>
      <c r="DD703" s="0" t="inlineStr"/>
      <c r="DE703" s="0" t="inlineStr"/>
      <c r="DF703" s="0" t="inlineStr"/>
      <c r="DG703" s="0" t="inlineStr"/>
      <c r="DH703" s="0" t="inlineStr"/>
      <c r="DI703" s="0" t="inlineStr"/>
      <c r="DJ703" s="0" t="inlineStr"/>
      <c r="DK703" s="0" t="inlineStr"/>
      <c r="DL703" s="0" t="inlineStr"/>
      <c r="DM703" s="0" t="inlineStr"/>
      <c r="DN703" s="0" t="n">
        <v>0</v>
      </c>
      <c r="DO703" s="0" t="n">
        <v>0</v>
      </c>
      <c r="DP703" s="0" t="n">
        <v>1</v>
      </c>
      <c r="DQ703" s="0" t="n">
        <v>1</v>
      </c>
      <c r="DU703" s="0" t="n">
        <v>1013</v>
      </c>
      <c r="DV703" s="0" t="inlineStr">
        <is>
          <t>1 т конструкций</t>
        </is>
      </c>
      <c r="DW703" s="0" t="inlineStr">
        <is>
          <t>1 т конструкций</t>
        </is>
      </c>
      <c r="DX703" s="0" t="n">
        <v>1</v>
      </c>
      <c r="DZ703" s="0" t="inlineStr"/>
      <c r="EA703" s="0" t="inlineStr"/>
      <c r="EB703" s="0" t="inlineStr"/>
      <c r="EC703" s="0" t="inlineStr"/>
      <c r="EE703" s="0" t="n">
        <v>78725845</v>
      </c>
      <c r="EF703" s="0" t="n">
        <v>2</v>
      </c>
      <c r="EG703" s="0" t="inlineStr">
        <is>
          <t>Общестроительные работы</t>
        </is>
      </c>
      <c r="EH703" s="0" t="n">
        <v>9</v>
      </c>
      <c r="EI703" s="0" t="inlineStr">
        <is>
          <t>Строительные металлические конструкции</t>
        </is>
      </c>
      <c r="EJ703" s="0" t="n">
        <v>1</v>
      </c>
      <c r="EK703" s="0" t="n">
        <v>9001</v>
      </c>
      <c r="EL703" s="0" t="inlineStr">
        <is>
          <t>Строительные металлические конструкции</t>
        </is>
      </c>
      <c r="EM703" s="0" t="inlineStr">
        <is>
          <t>ФЕР-09</t>
        </is>
      </c>
      <c r="EO703" s="0" t="inlineStr"/>
      <c r="EQ703" s="0" t="n">
        <v>0</v>
      </c>
      <c r="ER703" s="0" t="n">
        <v>1292.13</v>
      </c>
      <c r="ES703" s="0" t="n">
        <v>226.05</v>
      </c>
      <c r="ET703" s="0" t="n">
        <v>89.34</v>
      </c>
      <c r="EU703" s="0" t="n">
        <v>1.62</v>
      </c>
      <c r="EV703" s="0" t="n">
        <v>976.74</v>
      </c>
      <c r="EW703" s="0" t="n">
        <v>108.89</v>
      </c>
      <c r="EX703" s="0" t="n">
        <v>0.12</v>
      </c>
      <c r="EY703" s="0" t="n">
        <v>0</v>
      </c>
      <c r="FQ703" s="0" t="n">
        <v>0</v>
      </c>
      <c r="FR703" s="0" t="n">
        <v>0</v>
      </c>
      <c r="FS703" s="0" t="n">
        <v>0</v>
      </c>
      <c r="FX703" s="0" t="n">
        <v>93</v>
      </c>
      <c r="FY703" s="0" t="n">
        <v>62</v>
      </c>
      <c r="GA703" s="0" t="inlineStr"/>
      <c r="GD703" s="0" t="n">
        <v>1</v>
      </c>
      <c r="GF703" s="0" t="n">
        <v>-227528635</v>
      </c>
      <c r="GG703" s="0" t="n">
        <v>2</v>
      </c>
      <c r="GH703" s="0" t="n">
        <v>1</v>
      </c>
      <c r="GI703" s="0" t="n">
        <v>2</v>
      </c>
      <c r="GJ703" s="0" t="n">
        <v>0</v>
      </c>
      <c r="GK703" s="0" t="n">
        <v>0</v>
      </c>
      <c r="GL703" s="0">
        <f>ROUND(IF(AND(BH703=3,BI703=3,FS703&lt;&gt;0),P703,0),0)</f>
        <v/>
      </c>
      <c r="GM703" s="0">
        <f>ROUND(O703+X703+Y703,0)+GX703</f>
        <v/>
      </c>
      <c r="GN703" s="0">
        <f>IF(OR(BI703=0,BI703=1),GM703-GX703,0)</f>
        <v/>
      </c>
      <c r="GO703" s="0">
        <f>IF(BI703=2,GM703-GX703,0)</f>
        <v/>
      </c>
      <c r="GP703" s="0">
        <f>IF(BI703=4,GM703-GX703,0)</f>
        <v/>
      </c>
      <c r="GR703" s="0" t="n">
        <v>0</v>
      </c>
      <c r="GS703" s="0" t="n">
        <v>3</v>
      </c>
      <c r="GT703" s="0" t="n">
        <v>0</v>
      </c>
      <c r="GU703" s="0" t="inlineStr"/>
      <c r="GV703" s="0">
        <f>ROUND((GT703),2)</f>
        <v/>
      </c>
      <c r="GW703" s="0" t="n">
        <v>1</v>
      </c>
      <c r="GX703" s="0">
        <f>ROUND(HC703*I703,0)</f>
        <v/>
      </c>
      <c r="HA703" s="0" t="n">
        <v>0</v>
      </c>
      <c r="HB703" s="0" t="n">
        <v>0</v>
      </c>
      <c r="HC703" s="0">
        <f>GV703*GW703</f>
        <v/>
      </c>
      <c r="HE703" s="0" t="inlineStr"/>
      <c r="HF703" s="0" t="inlineStr"/>
      <c r="HM703" s="0" t="inlineStr"/>
      <c r="HN703" s="0" t="inlineStr">
        <is>
          <t>Пр/812-009.0-1</t>
        </is>
      </c>
      <c r="HO703" s="0" t="inlineStr">
        <is>
          <t>Пр/774-009.0</t>
        </is>
      </c>
      <c r="HP703" s="0" t="inlineStr">
        <is>
          <t>Строительные металлические конструкции</t>
        </is>
      </c>
      <c r="HQ703" s="0" t="inlineStr">
        <is>
          <t>Строительные металлические конструкции</t>
        </is>
      </c>
      <c r="HS703" s="0" t="n">
        <v>0</v>
      </c>
      <c r="IK703" s="0" t="n">
        <v>0</v>
      </c>
    </row>
    <row r="704">
      <c r="A704" s="0" t="n">
        <v>18</v>
      </c>
      <c r="B704" s="0" t="n">
        <v>0</v>
      </c>
      <c r="C704" s="0" t="n">
        <v>272</v>
      </c>
      <c r="E704" s="0" t="inlineStr">
        <is>
          <t>2,1</t>
        </is>
      </c>
      <c r="F704" s="0" t="inlineStr">
        <is>
          <t>301-7157</t>
        </is>
      </c>
      <c r="G704" s="0" t="inlineStr">
        <is>
          <t>Хомут стальной оцинкованный с саморезом и резиновой прокладкой для крепления труб диаметром 32 мм</t>
        </is>
      </c>
      <c r="H704" s="0" t="inlineStr">
        <is>
          <t>10 шт.</t>
        </is>
      </c>
      <c r="I704" s="0">
        <f>I703*J704</f>
        <v/>
      </c>
      <c r="J704" s="0" t="n">
        <v>588.2352941176471</v>
      </c>
      <c r="K704" s="0" t="n">
        <v>588.2352941</v>
      </c>
      <c r="O704" s="0">
        <f>ROUND(CP704,0)</f>
        <v/>
      </c>
      <c r="P704" s="0">
        <f>ROUND(CQ704*I704,0)</f>
        <v/>
      </c>
      <c r="Q704" s="0">
        <f>(ROUND((ROUND(((ET704)*I704),0)*BB704),0)+ROUND((ROUND(((AE704-(EU704))*I704),0)*BS704),0))</f>
        <v/>
      </c>
      <c r="R704" s="0">
        <f>(ROUND((ROUND(((EU704)*I704),0)*BS704),0)+ROUND((ROUND(((AE704-(EU704))*I704),0)*BS704),0))</f>
        <v/>
      </c>
      <c r="S704" s="0">
        <f>ROUND(CT704*I704,0)</f>
        <v/>
      </c>
      <c r="T704" s="0">
        <f>ROUND(CU704*I704,0)</f>
        <v/>
      </c>
      <c r="U704" s="0">
        <f>ROUND(CV704*I704,7)</f>
        <v/>
      </c>
      <c r="V704" s="0">
        <f>ROUND(CW704*I704,7)</f>
        <v/>
      </c>
      <c r="W704" s="0">
        <f>ROUND(CX704*I704,0)</f>
        <v/>
      </c>
      <c r="X704" s="0">
        <f>ROUND(CY704,0)</f>
        <v/>
      </c>
      <c r="Y704" s="0">
        <f>ROUND(CZ704,0)</f>
        <v/>
      </c>
      <c r="AA704" s="0" t="n">
        <v>78845955</v>
      </c>
      <c r="AB704" s="0">
        <f>ROUND((AC704+AD704+AF704),2)</f>
        <v/>
      </c>
      <c r="AC704" s="0">
        <f>ROUND((ES704),2)</f>
        <v/>
      </c>
      <c r="AD704" s="0">
        <f>ROUND((((ET704)-(EU704))+AE704),2)</f>
        <v/>
      </c>
      <c r="AE704" s="0">
        <f>ROUND((EU704),2)</f>
        <v/>
      </c>
      <c r="AF704" s="0">
        <f>ROUND((EV704),2)</f>
        <v/>
      </c>
      <c r="AG704" s="0">
        <f>ROUND((AP704),2)</f>
        <v/>
      </c>
      <c r="AH704" s="0">
        <f>(EW704)</f>
        <v/>
      </c>
      <c r="AI704" s="0">
        <f>(EX704)</f>
        <v/>
      </c>
      <c r="AJ704" s="0">
        <f>(AS704)</f>
        <v/>
      </c>
      <c r="AK704" s="0" t="n">
        <v>61.7</v>
      </c>
      <c r="AL704" s="0" t="n">
        <v>61.7</v>
      </c>
      <c r="AM704" s="0" t="n">
        <v>0</v>
      </c>
      <c r="AN704" s="0" t="n">
        <v>0</v>
      </c>
      <c r="AO704" s="0" t="n">
        <v>0</v>
      </c>
      <c r="AP704" s="0" t="n">
        <v>0</v>
      </c>
      <c r="AQ704" s="0" t="n">
        <v>0</v>
      </c>
      <c r="AR704" s="0" t="n">
        <v>0</v>
      </c>
      <c r="AS704" s="0" t="n">
        <v>0.03</v>
      </c>
      <c r="AT704" s="0" t="n">
        <v>93</v>
      </c>
      <c r="AU704" s="0" t="n">
        <v>62</v>
      </c>
      <c r="AV704" s="0" t="n">
        <v>1</v>
      </c>
      <c r="AW704" s="0" t="n">
        <v>1</v>
      </c>
      <c r="AZ704" s="0" t="n">
        <v>1</v>
      </c>
      <c r="BA704" s="0" t="n">
        <v>1</v>
      </c>
      <c r="BB704" s="0" t="n">
        <v>1</v>
      </c>
      <c r="BC704" s="0" t="n">
        <v>3.89</v>
      </c>
      <c r="BD704" s="0" t="inlineStr"/>
      <c r="BE704" s="0" t="inlineStr"/>
      <c r="BF704" s="0" t="inlineStr"/>
      <c r="BG704" s="0" t="inlineStr"/>
      <c r="BH704" s="0" t="n">
        <v>3</v>
      </c>
      <c r="BI704" s="0" t="n">
        <v>1</v>
      </c>
      <c r="BJ704" s="0" t="inlineStr">
        <is>
          <t>ТССЦ Московской обл., 301-7157, приказ Минстроя России №675/пр от 28.02.2017 № 256/пр</t>
        </is>
      </c>
      <c r="BM704" s="0" t="n">
        <v>9001</v>
      </c>
      <c r="BN704" s="0" t="n">
        <v>0</v>
      </c>
      <c r="BO704" s="0" t="inlineStr">
        <is>
          <t>301-7157</t>
        </is>
      </c>
      <c r="BP704" s="0" t="n">
        <v>1</v>
      </c>
      <c r="BQ704" s="0" t="n">
        <v>2</v>
      </c>
      <c r="BR704" s="0" t="n">
        <v>0</v>
      </c>
      <c r="BS704" s="0" t="n">
        <v>1</v>
      </c>
      <c r="BT704" s="0" t="n">
        <v>1</v>
      </c>
      <c r="BU704" s="0" t="n">
        <v>1</v>
      </c>
      <c r="BV704" s="0" t="n">
        <v>1</v>
      </c>
      <c r="BW704" s="0" t="n">
        <v>1</v>
      </c>
      <c r="BX704" s="0" t="n">
        <v>1</v>
      </c>
      <c r="BY704" s="0" t="inlineStr"/>
      <c r="BZ704" s="0" t="n">
        <v>93</v>
      </c>
      <c r="CA704" s="0" t="n">
        <v>62</v>
      </c>
      <c r="CB704" s="0" t="inlineStr"/>
      <c r="CE704" s="0" t="n">
        <v>12</v>
      </c>
      <c r="CF704" s="0" t="n">
        <v>0</v>
      </c>
      <c r="CG704" s="0" t="n">
        <v>0</v>
      </c>
      <c r="CM704" s="0" t="n">
        <v>0</v>
      </c>
      <c r="CN704" s="0" t="inlineStr"/>
      <c r="CO704" s="0" t="n">
        <v>0</v>
      </c>
      <c r="CP704" s="0">
        <f>(P704+Q704+S704)</f>
        <v/>
      </c>
      <c r="CQ704" s="0">
        <f>AC704*BC704</f>
        <v/>
      </c>
      <c r="CR704" s="0">
        <f>(ROUND((ROUND(((ET704)*1),0)*BB704),0)+ROUND((ROUND(((AE704-(EU704))*1),0)*BS704),0))</f>
        <v/>
      </c>
      <c r="CS704" s="0">
        <f>(ROUND((ROUND(((EU704)*1),0)*BS704),0)+ROUND((ROUND(((AE704-(EU704))*1),0)*BS704),0))</f>
        <v/>
      </c>
      <c r="CT704" s="0">
        <f>AF704*BA704</f>
        <v/>
      </c>
      <c r="CU704" s="0">
        <f>AG704</f>
        <v/>
      </c>
      <c r="CV704" s="0">
        <f>AH704</f>
        <v/>
      </c>
      <c r="CW704" s="0">
        <f>AI704</f>
        <v/>
      </c>
      <c r="CX704" s="0">
        <f>AJ704</f>
        <v/>
      </c>
      <c r="CY704" s="0">
        <f>(((S704+R704)*AT704)/100)</f>
        <v/>
      </c>
      <c r="CZ704" s="0">
        <f>(((S704+R704)*AU704)/100)</f>
        <v/>
      </c>
      <c r="DC704" s="0" t="inlineStr"/>
      <c r="DD704" s="0" t="inlineStr"/>
      <c r="DE704" s="0" t="inlineStr"/>
      <c r="DF704" s="0" t="inlineStr"/>
      <c r="DG704" s="0" t="inlineStr"/>
      <c r="DH704" s="0" t="inlineStr"/>
      <c r="DI704" s="0" t="inlineStr"/>
      <c r="DJ704" s="0" t="inlineStr"/>
      <c r="DK704" s="0" t="inlineStr"/>
      <c r="DL704" s="0" t="inlineStr"/>
      <c r="DM704" s="0" t="inlineStr"/>
      <c r="DN704" s="0" t="n">
        <v>0</v>
      </c>
      <c r="DO704" s="0" t="n">
        <v>0</v>
      </c>
      <c r="DP704" s="0" t="n">
        <v>1</v>
      </c>
      <c r="DQ704" s="0" t="n">
        <v>1</v>
      </c>
      <c r="DU704" s="0" t="n">
        <v>1010</v>
      </c>
      <c r="DV704" s="0" t="inlineStr">
        <is>
          <t>10 шт.</t>
        </is>
      </c>
      <c r="DW704" s="0" t="inlineStr">
        <is>
          <t>10 шт.</t>
        </is>
      </c>
      <c r="DX704" s="0" t="n">
        <v>10</v>
      </c>
      <c r="DZ704" s="0" t="inlineStr"/>
      <c r="EA704" s="0" t="inlineStr"/>
      <c r="EB704" s="0" t="inlineStr"/>
      <c r="EC704" s="0" t="inlineStr"/>
      <c r="EE704" s="0" t="n">
        <v>78725845</v>
      </c>
      <c r="EF704" s="0" t="n">
        <v>2</v>
      </c>
      <c r="EG704" s="0" t="inlineStr">
        <is>
          <t>Общестроительные работы</t>
        </is>
      </c>
      <c r="EH704" s="0" t="n">
        <v>9</v>
      </c>
      <c r="EI704" s="0" t="inlineStr">
        <is>
          <t>Строительные металлические конструкции</t>
        </is>
      </c>
      <c r="EJ704" s="0" t="n">
        <v>1</v>
      </c>
      <c r="EK704" s="0" t="n">
        <v>9001</v>
      </c>
      <c r="EL704" s="0" t="inlineStr">
        <is>
          <t>Строительные металлические конструкции</t>
        </is>
      </c>
      <c r="EM704" s="0" t="inlineStr">
        <is>
          <t>ФЕР-09</t>
        </is>
      </c>
      <c r="EO704" s="0" t="inlineStr"/>
      <c r="EQ704" s="0" t="n">
        <v>0</v>
      </c>
      <c r="ER704" s="0" t="n">
        <v>61.7</v>
      </c>
      <c r="ES704" s="0" t="n">
        <v>61.7</v>
      </c>
      <c r="ET704" s="0" t="n">
        <v>0</v>
      </c>
      <c r="EU704" s="0" t="n">
        <v>0</v>
      </c>
      <c r="EV704" s="0" t="n">
        <v>0</v>
      </c>
      <c r="EW704" s="0" t="n">
        <v>0</v>
      </c>
      <c r="EX704" s="0" t="n">
        <v>0</v>
      </c>
      <c r="FQ704" s="0" t="n">
        <v>0</v>
      </c>
      <c r="FR704" s="0" t="n">
        <v>0</v>
      </c>
      <c r="FS704" s="0" t="n">
        <v>0</v>
      </c>
      <c r="FX704" s="0" t="n">
        <v>93</v>
      </c>
      <c r="FY704" s="0" t="n">
        <v>62</v>
      </c>
      <c r="GA704" s="0" t="inlineStr"/>
      <c r="GD704" s="0" t="n">
        <v>1</v>
      </c>
      <c r="GF704" s="0" t="n">
        <v>2068602776</v>
      </c>
      <c r="GG704" s="0" t="n">
        <v>2</v>
      </c>
      <c r="GH704" s="0" t="n">
        <v>1</v>
      </c>
      <c r="GI704" s="0" t="n">
        <v>2</v>
      </c>
      <c r="GJ704" s="0" t="n">
        <v>0</v>
      </c>
      <c r="GK704" s="0" t="n">
        <v>0</v>
      </c>
      <c r="GL704" s="0">
        <f>ROUND(IF(AND(BH704=3,BI704=3,FS704&lt;&gt;0),P704,0),0)</f>
        <v/>
      </c>
      <c r="GM704" s="0">
        <f>ROUND(O704+X704+Y704,0)+GX704</f>
        <v/>
      </c>
      <c r="GN704" s="0">
        <f>IF(OR(BI704=0,BI704=1),GM704-GX704,0)</f>
        <v/>
      </c>
      <c r="GO704" s="0">
        <f>IF(BI704=2,GM704-GX704,0)</f>
        <v/>
      </c>
      <c r="GP704" s="0">
        <f>IF(BI704=4,GM704-GX704,0)</f>
        <v/>
      </c>
      <c r="GR704" s="0" t="n">
        <v>0</v>
      </c>
      <c r="GS704" s="0" t="n">
        <v>3</v>
      </c>
      <c r="GT704" s="0" t="n">
        <v>0</v>
      </c>
      <c r="GU704" s="0" t="inlineStr"/>
      <c r="GV704" s="0">
        <f>ROUND((GT704),2)</f>
        <v/>
      </c>
      <c r="GW704" s="0" t="n">
        <v>1</v>
      </c>
      <c r="GX704" s="0">
        <f>ROUND(HC704*I704,0)</f>
        <v/>
      </c>
      <c r="HA704" s="0" t="n">
        <v>0</v>
      </c>
      <c r="HB704" s="0" t="n">
        <v>0</v>
      </c>
      <c r="HC704" s="0">
        <f>GV704*GW704</f>
        <v/>
      </c>
      <c r="HE704" s="0" t="inlineStr"/>
      <c r="HF704" s="0" t="inlineStr"/>
      <c r="HM704" s="0" t="inlineStr"/>
      <c r="HN704" s="0" t="inlineStr">
        <is>
          <t>Пр/812-009.0-1</t>
        </is>
      </c>
      <c r="HO704" s="0" t="inlineStr">
        <is>
          <t>Пр/774-009.0</t>
        </is>
      </c>
      <c r="HP704" s="0" t="inlineStr">
        <is>
          <t>Строительные металлические конструкции</t>
        </is>
      </c>
      <c r="HQ704" s="0" t="inlineStr">
        <is>
          <t>Строительные металлические конструкции</t>
        </is>
      </c>
      <c r="HS704" s="0" t="n">
        <v>0</v>
      </c>
      <c r="IK704" s="0" t="n">
        <v>0</v>
      </c>
    </row>
    <row r="705">
      <c r="A705" s="0" t="n">
        <v>18</v>
      </c>
      <c r="B705" s="0" t="n">
        <v>0</v>
      </c>
      <c r="C705" s="0" t="n">
        <v>273</v>
      </c>
      <c r="E705" s="0" t="inlineStr">
        <is>
          <t>2,2</t>
        </is>
      </c>
      <c r="F705" s="0" t="inlineStr">
        <is>
          <t>301-7158</t>
        </is>
      </c>
      <c r="G705" s="0" t="inlineStr">
        <is>
          <t>Хомут стальной оцинкованный с саморезом и резиновой прокладкой для крепления труб диаметром 40 мм</t>
        </is>
      </c>
      <c r="H705" s="0" t="inlineStr">
        <is>
          <t>10 шт.</t>
        </is>
      </c>
      <c r="I705" s="0">
        <f>I703*J705</f>
        <v/>
      </c>
      <c r="J705" s="0" t="n">
        <v>588.2352941176471</v>
      </c>
      <c r="K705" s="0" t="n">
        <v>588.2352941</v>
      </c>
      <c r="O705" s="0">
        <f>ROUND(CP705,0)</f>
        <v/>
      </c>
      <c r="P705" s="0">
        <f>ROUND(CQ705*I705,0)</f>
        <v/>
      </c>
      <c r="Q705" s="0">
        <f>(ROUND((ROUND(((ET705)*I705),0)*BB705),0)+ROUND((ROUND(((AE705-(EU705))*I705),0)*BS705),0))</f>
        <v/>
      </c>
      <c r="R705" s="0">
        <f>(ROUND((ROUND(((EU705)*I705),0)*BS705),0)+ROUND((ROUND(((AE705-(EU705))*I705),0)*BS705),0))</f>
        <v/>
      </c>
      <c r="S705" s="0">
        <f>ROUND(CT705*I705,0)</f>
        <v/>
      </c>
      <c r="T705" s="0">
        <f>ROUND(CU705*I705,0)</f>
        <v/>
      </c>
      <c r="U705" s="0">
        <f>ROUND(CV705*I705,7)</f>
        <v/>
      </c>
      <c r="V705" s="0">
        <f>ROUND(CW705*I705,7)</f>
        <v/>
      </c>
      <c r="W705" s="0">
        <f>ROUND(CX705*I705,0)</f>
        <v/>
      </c>
      <c r="X705" s="0">
        <f>ROUND(CY705,0)</f>
        <v/>
      </c>
      <c r="Y705" s="0">
        <f>ROUND(CZ705,0)</f>
        <v/>
      </c>
      <c r="AA705" s="0" t="n">
        <v>78845955</v>
      </c>
      <c r="AB705" s="0">
        <f>ROUND((AC705+AD705+AF705),2)</f>
        <v/>
      </c>
      <c r="AC705" s="0">
        <f>ROUND((ES705),2)</f>
        <v/>
      </c>
      <c r="AD705" s="0">
        <f>ROUND((((ET705)-(EU705))+AE705),2)</f>
        <v/>
      </c>
      <c r="AE705" s="0">
        <f>ROUND((EU705),2)</f>
        <v/>
      </c>
      <c r="AF705" s="0">
        <f>ROUND((EV705),2)</f>
        <v/>
      </c>
      <c r="AG705" s="0">
        <f>ROUND((AP705),2)</f>
        <v/>
      </c>
      <c r="AH705" s="0">
        <f>(EW705)</f>
        <v/>
      </c>
      <c r="AI705" s="0">
        <f>(EX705)</f>
        <v/>
      </c>
      <c r="AJ705" s="0">
        <f>(AS705)</f>
        <v/>
      </c>
      <c r="AK705" s="0" t="n">
        <v>62.7</v>
      </c>
      <c r="AL705" s="0" t="n">
        <v>62.7</v>
      </c>
      <c r="AM705" s="0" t="n">
        <v>0</v>
      </c>
      <c r="AN705" s="0" t="n">
        <v>0</v>
      </c>
      <c r="AO705" s="0" t="n">
        <v>0</v>
      </c>
      <c r="AP705" s="0" t="n">
        <v>0</v>
      </c>
      <c r="AQ705" s="0" t="n">
        <v>0</v>
      </c>
      <c r="AR705" s="0" t="n">
        <v>0</v>
      </c>
      <c r="AS705" s="0" t="n">
        <v>0.03</v>
      </c>
      <c r="AT705" s="0" t="n">
        <v>93</v>
      </c>
      <c r="AU705" s="0" t="n">
        <v>62</v>
      </c>
      <c r="AV705" s="0" t="n">
        <v>1</v>
      </c>
      <c r="AW705" s="0" t="n">
        <v>1</v>
      </c>
      <c r="AZ705" s="0" t="n">
        <v>1</v>
      </c>
      <c r="BA705" s="0" t="n">
        <v>1</v>
      </c>
      <c r="BB705" s="0" t="n">
        <v>1</v>
      </c>
      <c r="BC705" s="0" t="n">
        <v>3.97</v>
      </c>
      <c r="BD705" s="0" t="inlineStr"/>
      <c r="BE705" s="0" t="inlineStr"/>
      <c r="BF705" s="0" t="inlineStr"/>
      <c r="BG705" s="0" t="inlineStr"/>
      <c r="BH705" s="0" t="n">
        <v>3</v>
      </c>
      <c r="BI705" s="0" t="n">
        <v>1</v>
      </c>
      <c r="BJ705" s="0" t="inlineStr">
        <is>
          <t>ТССЦ Московской обл., 301-7158, приказ Минстроя России №675/пр от 28.02.2017 № 256/пр</t>
        </is>
      </c>
      <c r="BM705" s="0" t="n">
        <v>9001</v>
      </c>
      <c r="BN705" s="0" t="n">
        <v>0</v>
      </c>
      <c r="BO705" s="0" t="inlineStr">
        <is>
          <t>301-7158</t>
        </is>
      </c>
      <c r="BP705" s="0" t="n">
        <v>1</v>
      </c>
      <c r="BQ705" s="0" t="n">
        <v>2</v>
      </c>
      <c r="BR705" s="0" t="n">
        <v>0</v>
      </c>
      <c r="BS705" s="0" t="n">
        <v>1</v>
      </c>
      <c r="BT705" s="0" t="n">
        <v>1</v>
      </c>
      <c r="BU705" s="0" t="n">
        <v>1</v>
      </c>
      <c r="BV705" s="0" t="n">
        <v>1</v>
      </c>
      <c r="BW705" s="0" t="n">
        <v>1</v>
      </c>
      <c r="BX705" s="0" t="n">
        <v>1</v>
      </c>
      <c r="BY705" s="0" t="inlineStr"/>
      <c r="BZ705" s="0" t="n">
        <v>93</v>
      </c>
      <c r="CA705" s="0" t="n">
        <v>62</v>
      </c>
      <c r="CB705" s="0" t="inlineStr"/>
      <c r="CE705" s="0" t="n">
        <v>12</v>
      </c>
      <c r="CF705" s="0" t="n">
        <v>0</v>
      </c>
      <c r="CG705" s="0" t="n">
        <v>0</v>
      </c>
      <c r="CM705" s="0" t="n">
        <v>0</v>
      </c>
      <c r="CN705" s="0" t="inlineStr"/>
      <c r="CO705" s="0" t="n">
        <v>0</v>
      </c>
      <c r="CP705" s="0">
        <f>(P705+Q705+S705)</f>
        <v/>
      </c>
      <c r="CQ705" s="0">
        <f>AC705*BC705</f>
        <v/>
      </c>
      <c r="CR705" s="0">
        <f>(ROUND((ROUND(((ET705)*1),0)*BB705),0)+ROUND((ROUND(((AE705-(EU705))*1),0)*BS705),0))</f>
        <v/>
      </c>
      <c r="CS705" s="0">
        <f>(ROUND((ROUND(((EU705)*1),0)*BS705),0)+ROUND((ROUND(((AE705-(EU705))*1),0)*BS705),0))</f>
        <v/>
      </c>
      <c r="CT705" s="0">
        <f>AF705*BA705</f>
        <v/>
      </c>
      <c r="CU705" s="0">
        <f>AG705</f>
        <v/>
      </c>
      <c r="CV705" s="0">
        <f>AH705</f>
        <v/>
      </c>
      <c r="CW705" s="0">
        <f>AI705</f>
        <v/>
      </c>
      <c r="CX705" s="0">
        <f>AJ705</f>
        <v/>
      </c>
      <c r="CY705" s="0">
        <f>(((S705+R705)*AT705)/100)</f>
        <v/>
      </c>
      <c r="CZ705" s="0">
        <f>(((S705+R705)*AU705)/100)</f>
        <v/>
      </c>
      <c r="DC705" s="0" t="inlineStr"/>
      <c r="DD705" s="0" t="inlineStr"/>
      <c r="DE705" s="0" t="inlineStr"/>
      <c r="DF705" s="0" t="inlineStr"/>
      <c r="DG705" s="0" t="inlineStr"/>
      <c r="DH705" s="0" t="inlineStr"/>
      <c r="DI705" s="0" t="inlineStr"/>
      <c r="DJ705" s="0" t="inlineStr"/>
      <c r="DK705" s="0" t="inlineStr"/>
      <c r="DL705" s="0" t="inlineStr"/>
      <c r="DM705" s="0" t="inlineStr"/>
      <c r="DN705" s="0" t="n">
        <v>0</v>
      </c>
      <c r="DO705" s="0" t="n">
        <v>0</v>
      </c>
      <c r="DP705" s="0" t="n">
        <v>1</v>
      </c>
      <c r="DQ705" s="0" t="n">
        <v>1</v>
      </c>
      <c r="DU705" s="0" t="n">
        <v>1010</v>
      </c>
      <c r="DV705" s="0" t="inlineStr">
        <is>
          <t>10 шт.</t>
        </is>
      </c>
      <c r="DW705" s="0" t="inlineStr">
        <is>
          <t>10 шт.</t>
        </is>
      </c>
      <c r="DX705" s="0" t="n">
        <v>10</v>
      </c>
      <c r="DZ705" s="0" t="inlineStr"/>
      <c r="EA705" s="0" t="inlineStr"/>
      <c r="EB705" s="0" t="inlineStr"/>
      <c r="EC705" s="0" t="inlineStr"/>
      <c r="EE705" s="0" t="n">
        <v>78725845</v>
      </c>
      <c r="EF705" s="0" t="n">
        <v>2</v>
      </c>
      <c r="EG705" s="0" t="inlineStr">
        <is>
          <t>Общестроительные работы</t>
        </is>
      </c>
      <c r="EH705" s="0" t="n">
        <v>9</v>
      </c>
      <c r="EI705" s="0" t="inlineStr">
        <is>
          <t>Строительные металлические конструкции</t>
        </is>
      </c>
      <c r="EJ705" s="0" t="n">
        <v>1</v>
      </c>
      <c r="EK705" s="0" t="n">
        <v>9001</v>
      </c>
      <c r="EL705" s="0" t="inlineStr">
        <is>
          <t>Строительные металлические конструкции</t>
        </is>
      </c>
      <c r="EM705" s="0" t="inlineStr">
        <is>
          <t>ФЕР-09</t>
        </is>
      </c>
      <c r="EO705" s="0" t="inlineStr"/>
      <c r="EQ705" s="0" t="n">
        <v>0</v>
      </c>
      <c r="ER705" s="0" t="n">
        <v>62.7</v>
      </c>
      <c r="ES705" s="0" t="n">
        <v>62.7</v>
      </c>
      <c r="ET705" s="0" t="n">
        <v>0</v>
      </c>
      <c r="EU705" s="0" t="n">
        <v>0</v>
      </c>
      <c r="EV705" s="0" t="n">
        <v>0</v>
      </c>
      <c r="EW705" s="0" t="n">
        <v>0</v>
      </c>
      <c r="EX705" s="0" t="n">
        <v>0</v>
      </c>
      <c r="FQ705" s="0" t="n">
        <v>0</v>
      </c>
      <c r="FR705" s="0" t="n">
        <v>0</v>
      </c>
      <c r="FS705" s="0" t="n">
        <v>0</v>
      </c>
      <c r="FX705" s="0" t="n">
        <v>93</v>
      </c>
      <c r="FY705" s="0" t="n">
        <v>62</v>
      </c>
      <c r="GA705" s="0" t="inlineStr"/>
      <c r="GD705" s="0" t="n">
        <v>1</v>
      </c>
      <c r="GF705" s="0" t="n">
        <v>-940806907</v>
      </c>
      <c r="GG705" s="0" t="n">
        <v>2</v>
      </c>
      <c r="GH705" s="0" t="n">
        <v>1</v>
      </c>
      <c r="GI705" s="0" t="n">
        <v>2</v>
      </c>
      <c r="GJ705" s="0" t="n">
        <v>0</v>
      </c>
      <c r="GK705" s="0" t="n">
        <v>0</v>
      </c>
      <c r="GL705" s="0">
        <f>ROUND(IF(AND(BH705=3,BI705=3,FS705&lt;&gt;0),P705,0),0)</f>
        <v/>
      </c>
      <c r="GM705" s="0">
        <f>ROUND(O705+X705+Y705,0)+GX705</f>
        <v/>
      </c>
      <c r="GN705" s="0">
        <f>IF(OR(BI705=0,BI705=1),GM705-GX705,0)</f>
        <v/>
      </c>
      <c r="GO705" s="0">
        <f>IF(BI705=2,GM705-GX705,0)</f>
        <v/>
      </c>
      <c r="GP705" s="0">
        <f>IF(BI705=4,GM705-GX705,0)</f>
        <v/>
      </c>
      <c r="GR705" s="0" t="n">
        <v>0</v>
      </c>
      <c r="GS705" s="0" t="n">
        <v>3</v>
      </c>
      <c r="GT705" s="0" t="n">
        <v>0</v>
      </c>
      <c r="GU705" s="0" t="inlineStr"/>
      <c r="GV705" s="0">
        <f>ROUND((GT705),2)</f>
        <v/>
      </c>
      <c r="GW705" s="0" t="n">
        <v>1</v>
      </c>
      <c r="GX705" s="0">
        <f>ROUND(HC705*I705,0)</f>
        <v/>
      </c>
      <c r="HA705" s="0" t="n">
        <v>0</v>
      </c>
      <c r="HB705" s="0" t="n">
        <v>0</v>
      </c>
      <c r="HC705" s="0">
        <f>GV705*GW705</f>
        <v/>
      </c>
      <c r="HE705" s="0" t="inlineStr"/>
      <c r="HF705" s="0" t="inlineStr"/>
      <c r="HM705" s="0" t="inlineStr"/>
      <c r="HN705" s="0" t="inlineStr">
        <is>
          <t>Пр/812-009.0-1</t>
        </is>
      </c>
      <c r="HO705" s="0" t="inlineStr">
        <is>
          <t>Пр/774-009.0</t>
        </is>
      </c>
      <c r="HP705" s="0" t="inlineStr">
        <is>
          <t>Строительные металлические конструкции</t>
        </is>
      </c>
      <c r="HQ705" s="0" t="inlineStr">
        <is>
          <t>Строительные металлические конструкции</t>
        </is>
      </c>
      <c r="HS705" s="0" t="n">
        <v>0</v>
      </c>
      <c r="IK705" s="0" t="n">
        <v>0</v>
      </c>
    </row>
    <row r="706">
      <c r="A706" s="0" t="n">
        <v>17</v>
      </c>
      <c r="B706" s="0" t="n">
        <v>0</v>
      </c>
      <c r="C706" s="0">
        <f>ROW(SmtRes!A280)</f>
        <v/>
      </c>
      <c r="D706" s="0">
        <f>ROW(EtalonRes!A273)</f>
        <v/>
      </c>
      <c r="E706" s="0" t="inlineStr">
        <is>
          <t>3</t>
        </is>
      </c>
      <c r="F706" s="0" t="inlineStr">
        <is>
          <t>16-07-005-1</t>
        </is>
      </c>
      <c r="G706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06" s="0" t="inlineStr">
        <is>
          <t>100 м трубопровода</t>
        </is>
      </c>
      <c r="I706" s="0">
        <f>ROUND(ROUND(2.5/100,4),7)</f>
        <v/>
      </c>
      <c r="J706" s="0" t="n">
        <v>0</v>
      </c>
      <c r="K706" s="0">
        <f>ROUND(ROUND(2.5/100,4),7)</f>
        <v/>
      </c>
      <c r="O706" s="0">
        <f>ROUND(CP706,0)</f>
        <v/>
      </c>
      <c r="P706" s="0">
        <f>ROUND(CQ706*I706,0)</f>
        <v/>
      </c>
      <c r="Q706" s="0">
        <f>(ROUND((ROUND(((ET706)*I706),0)*BB706),0)+ROUND((ROUND(((AE706-(EU706))*I706),0)*BS706),0))</f>
        <v/>
      </c>
      <c r="R706" s="0">
        <f>(ROUND((ROUND(((EU706)*I706),0)*BS706),0)+ROUND((ROUND(((AE706-(EU706))*I706),0)*BS706),0))</f>
        <v/>
      </c>
      <c r="S706" s="0">
        <f>ROUND(CT706*I706,0)</f>
        <v/>
      </c>
      <c r="T706" s="0">
        <f>ROUND(CU706*I706,0)</f>
        <v/>
      </c>
      <c r="U706" s="0">
        <f>ROUND(CV706*I706,7)</f>
        <v/>
      </c>
      <c r="V706" s="0">
        <f>ROUND(CW706*I706,7)</f>
        <v/>
      </c>
      <c r="W706" s="0">
        <f>ROUND(CX706*I706,0)</f>
        <v/>
      </c>
      <c r="X706" s="0">
        <f>ROUND(CY706,0)</f>
        <v/>
      </c>
      <c r="Y706" s="0">
        <f>ROUND(CZ706,0)</f>
        <v/>
      </c>
      <c r="AA706" s="0" t="n">
        <v>78845955</v>
      </c>
      <c r="AB706" s="0">
        <f>ROUND((AC706+AD706+AF706),2)</f>
        <v/>
      </c>
      <c r="AC706" s="0">
        <f>ROUND((ES706),2)</f>
        <v/>
      </c>
      <c r="AD706" s="0">
        <f>ROUND((((ET706)-(EU706))+AE706),2)</f>
        <v/>
      </c>
      <c r="AE706" s="0">
        <f>ROUND((EU706),2)</f>
        <v/>
      </c>
      <c r="AF706" s="0">
        <f>ROUND((EV706),2)</f>
        <v/>
      </c>
      <c r="AG706" s="0">
        <f>ROUND((AP706),2)</f>
        <v/>
      </c>
      <c r="AH706" s="0">
        <f>(EW706)</f>
        <v/>
      </c>
      <c r="AI706" s="0">
        <f>(EX706)</f>
        <v/>
      </c>
      <c r="AJ706" s="0">
        <f>(AS706)</f>
        <v/>
      </c>
      <c r="AK706" s="0" t="n">
        <v>107.11</v>
      </c>
      <c r="AL706" s="0" t="n">
        <v>4.28</v>
      </c>
      <c r="AM706" s="0" t="n">
        <v>44.51</v>
      </c>
      <c r="AN706" s="0" t="n">
        <v>0</v>
      </c>
      <c r="AO706" s="0" t="n">
        <v>58.32</v>
      </c>
      <c r="AP706" s="0" t="n">
        <v>0</v>
      </c>
      <c r="AQ706" s="0" t="n">
        <v>5.01</v>
      </c>
      <c r="AR706" s="0" t="n">
        <v>0</v>
      </c>
      <c r="AS706" s="0" t="n">
        <v>0</v>
      </c>
      <c r="AT706" s="0" t="n">
        <v>121</v>
      </c>
      <c r="AU706" s="0" t="n">
        <v>72</v>
      </c>
      <c r="AV706" s="0" t="n">
        <v>1</v>
      </c>
      <c r="AW706" s="0" t="n">
        <v>1</v>
      </c>
      <c r="AZ706" s="0" t="n">
        <v>1</v>
      </c>
      <c r="BA706" s="0" t="n">
        <v>52.25</v>
      </c>
      <c r="BB706" s="0" t="n">
        <v>5.97</v>
      </c>
      <c r="BC706" s="0" t="n">
        <v>11.38</v>
      </c>
      <c r="BD706" s="0" t="inlineStr"/>
      <c r="BE706" s="0" t="inlineStr"/>
      <c r="BF706" s="0" t="inlineStr"/>
      <c r="BG706" s="0" t="inlineStr"/>
      <c r="BH706" s="0" t="n">
        <v>0</v>
      </c>
      <c r="BI706" s="0" t="n">
        <v>1</v>
      </c>
      <c r="BJ706" s="0" t="inlineStr">
        <is>
          <t>ТЕР Московской обл., 16-07-005-1, приказ Минстроя России №675/пр от 28.02.2017 № 260/пр</t>
        </is>
      </c>
      <c r="BM706" s="0" t="n">
        <v>16001</v>
      </c>
      <c r="BN706" s="0" t="n">
        <v>0</v>
      </c>
      <c r="BO706" s="0" t="inlineStr">
        <is>
          <t>16-07-005-1</t>
        </is>
      </c>
      <c r="BP706" s="0" t="n">
        <v>1</v>
      </c>
      <c r="BQ706" s="0" t="n">
        <v>2</v>
      </c>
      <c r="BR706" s="0" t="n">
        <v>0</v>
      </c>
      <c r="BS706" s="0" t="n">
        <v>52.25</v>
      </c>
      <c r="BT706" s="0" t="n">
        <v>1</v>
      </c>
      <c r="BU706" s="0" t="n">
        <v>1</v>
      </c>
      <c r="BV706" s="0" t="n">
        <v>1</v>
      </c>
      <c r="BW706" s="0" t="n">
        <v>1</v>
      </c>
      <c r="BX706" s="0" t="n">
        <v>1</v>
      </c>
      <c r="BY706" s="0" t="inlineStr"/>
      <c r="BZ706" s="0" t="n">
        <v>121</v>
      </c>
      <c r="CA706" s="0" t="n">
        <v>72</v>
      </c>
      <c r="CB706" s="0" t="inlineStr"/>
      <c r="CE706" s="0" t="n">
        <v>12</v>
      </c>
      <c r="CF706" s="0" t="n">
        <v>0</v>
      </c>
      <c r="CG706" s="0" t="n">
        <v>0</v>
      </c>
      <c r="CM706" s="0" t="n">
        <v>0</v>
      </c>
      <c r="CN706" s="0" t="inlineStr"/>
      <c r="CO706" s="0" t="n">
        <v>0</v>
      </c>
      <c r="CP706" s="0">
        <f>(P706+Q706+S706)</f>
        <v/>
      </c>
      <c r="CQ706" s="0">
        <f>AC706*BC706</f>
        <v/>
      </c>
      <c r="CR706" s="0">
        <f>(ROUND((ROUND(((ET706)*1),0)*BB706),0)+ROUND((ROUND(((AE706-(EU706))*1),0)*BS706),0))</f>
        <v/>
      </c>
      <c r="CS706" s="0">
        <f>(ROUND((ROUND(((EU706)*1),0)*BS706),0)+ROUND((ROUND(((AE706-(EU706))*1),0)*BS706),0))</f>
        <v/>
      </c>
      <c r="CT706" s="0">
        <f>AF706*BA706</f>
        <v/>
      </c>
      <c r="CU706" s="0">
        <f>AG706</f>
        <v/>
      </c>
      <c r="CV706" s="0">
        <f>AH706</f>
        <v/>
      </c>
      <c r="CW706" s="0">
        <f>AI706</f>
        <v/>
      </c>
      <c r="CX706" s="0">
        <f>AJ706</f>
        <v/>
      </c>
      <c r="CY706" s="0">
        <f>(((S706+R706)*AT706)/100)</f>
        <v/>
      </c>
      <c r="CZ706" s="0">
        <f>(((S706+R706)*AU706)/100)</f>
        <v/>
      </c>
      <c r="DC706" s="0" t="inlineStr"/>
      <c r="DD706" s="0" t="inlineStr"/>
      <c r="DE706" s="0" t="inlineStr"/>
      <c r="DF706" s="0" t="inlineStr"/>
      <c r="DG706" s="0" t="inlineStr"/>
      <c r="DH706" s="0" t="inlineStr"/>
      <c r="DI706" s="0" t="inlineStr"/>
      <c r="DJ706" s="0" t="inlineStr"/>
      <c r="DK706" s="0" t="inlineStr"/>
      <c r="DL706" s="0" t="inlineStr"/>
      <c r="DM706" s="0" t="inlineStr"/>
      <c r="DN706" s="0" t="n">
        <v>0</v>
      </c>
      <c r="DO706" s="0" t="n">
        <v>0</v>
      </c>
      <c r="DP706" s="0" t="n">
        <v>1</v>
      </c>
      <c r="DQ706" s="0" t="n">
        <v>1</v>
      </c>
      <c r="DU706" s="0" t="n">
        <v>1013</v>
      </c>
      <c r="DV706" s="0" t="inlineStr">
        <is>
          <t>100 м трубопровода</t>
        </is>
      </c>
      <c r="DW706" s="0" t="inlineStr">
        <is>
          <t>100 м трубопровода</t>
        </is>
      </c>
      <c r="DX706" s="0" t="n">
        <v>1</v>
      </c>
      <c r="DZ706" s="0" t="inlineStr"/>
      <c r="EA706" s="0" t="inlineStr"/>
      <c r="EB706" s="0" t="inlineStr"/>
      <c r="EC706" s="0" t="inlineStr"/>
      <c r="EE706" s="0" t="n">
        <v>78725882</v>
      </c>
      <c r="EF706" s="0" t="n">
        <v>2</v>
      </c>
      <c r="EG706" s="0" t="inlineStr">
        <is>
          <t>Общестроительные работы</t>
        </is>
      </c>
      <c r="EH706" s="0" t="n">
        <v>16</v>
      </c>
      <c r="EI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06" s="0" t="n">
        <v>1</v>
      </c>
      <c r="EK706" s="0" t="n">
        <v>16001</v>
      </c>
      <c r="EL706" s="0" t="inlineStr">
        <is>
          <t>Трубопроводы внутренние</t>
        </is>
      </c>
      <c r="EM706" s="0" t="inlineStr">
        <is>
          <t>ФЕР-16</t>
        </is>
      </c>
      <c r="EO706" s="0" t="inlineStr"/>
      <c r="EQ706" s="0" t="n">
        <v>0</v>
      </c>
      <c r="ER706" s="0" t="n">
        <v>107.11</v>
      </c>
      <c r="ES706" s="0" t="n">
        <v>4.28</v>
      </c>
      <c r="ET706" s="0" t="n">
        <v>44.51</v>
      </c>
      <c r="EU706" s="0" t="n">
        <v>0</v>
      </c>
      <c r="EV706" s="0" t="n">
        <v>58.32</v>
      </c>
      <c r="EW706" s="0" t="n">
        <v>5.01</v>
      </c>
      <c r="EX706" s="0" t="n">
        <v>0</v>
      </c>
      <c r="EY706" s="0" t="n">
        <v>0</v>
      </c>
      <c r="FQ706" s="0" t="n">
        <v>0</v>
      </c>
      <c r="FR706" s="0" t="n">
        <v>0</v>
      </c>
      <c r="FS706" s="0" t="n">
        <v>0</v>
      </c>
      <c r="FX706" s="0" t="n">
        <v>121</v>
      </c>
      <c r="FY706" s="0" t="n">
        <v>72</v>
      </c>
      <c r="GA706" s="0" t="inlineStr"/>
      <c r="GD706" s="0" t="n">
        <v>1</v>
      </c>
      <c r="GF706" s="0" t="n">
        <v>635989612</v>
      </c>
      <c r="GG706" s="0" t="n">
        <v>2</v>
      </c>
      <c r="GH706" s="0" t="n">
        <v>1</v>
      </c>
      <c r="GI706" s="0" t="n">
        <v>2</v>
      </c>
      <c r="GJ706" s="0" t="n">
        <v>0</v>
      </c>
      <c r="GK706" s="0" t="n">
        <v>0</v>
      </c>
      <c r="GL706" s="0">
        <f>ROUND(IF(AND(BH706=3,BI706=3,FS706&lt;&gt;0),P706,0),0)</f>
        <v/>
      </c>
      <c r="GM706" s="0">
        <f>ROUND(O706+X706+Y706,0)+GX706</f>
        <v/>
      </c>
      <c r="GN706" s="0">
        <f>IF(OR(BI706=0,BI706=1),GM706-GX706,0)</f>
        <v/>
      </c>
      <c r="GO706" s="0">
        <f>IF(BI706=2,GM706-GX706,0)</f>
        <v/>
      </c>
      <c r="GP706" s="0">
        <f>IF(BI706=4,GM706-GX706,0)</f>
        <v/>
      </c>
      <c r="GR706" s="0" t="n">
        <v>0</v>
      </c>
      <c r="GS706" s="0" t="n">
        <v>3</v>
      </c>
      <c r="GT706" s="0" t="n">
        <v>0</v>
      </c>
      <c r="GU706" s="0" t="inlineStr"/>
      <c r="GV706" s="0">
        <f>ROUND((GT706),2)</f>
        <v/>
      </c>
      <c r="GW706" s="0" t="n">
        <v>1</v>
      </c>
      <c r="GX706" s="0">
        <f>ROUND(HC706*I706,0)</f>
        <v/>
      </c>
      <c r="HA706" s="0" t="n">
        <v>0</v>
      </c>
      <c r="HB706" s="0" t="n">
        <v>0</v>
      </c>
      <c r="HC706" s="0">
        <f>GV706*GW706</f>
        <v/>
      </c>
      <c r="HE706" s="0" t="inlineStr"/>
      <c r="HF706" s="0" t="inlineStr"/>
      <c r="HM706" s="0" t="inlineStr"/>
      <c r="HN706" s="0" t="inlineStr">
        <is>
          <t>Пр/812-016.0-1</t>
        </is>
      </c>
      <c r="HO706" s="0" t="inlineStr">
        <is>
          <t>Пр/774-016.0</t>
        </is>
      </c>
      <c r="HP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0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06" s="0" t="n">
        <v>0</v>
      </c>
      <c r="IK706" s="0" t="n">
        <v>0</v>
      </c>
    </row>
    <row r="707">
      <c r="A707" s="0" t="n">
        <v>17</v>
      </c>
      <c r="B707" s="0" t="n">
        <v>0</v>
      </c>
      <c r="C707" s="0">
        <f>ROW(SmtRes!A287)</f>
        <v/>
      </c>
      <c r="D707" s="0">
        <f>ROW(EtalonRes!A280)</f>
        <v/>
      </c>
      <c r="E707" s="0" t="inlineStr">
        <is>
          <t>4</t>
        </is>
      </c>
      <c r="F707" s="0" t="inlineStr">
        <is>
          <t>65-5-2</t>
        </is>
      </c>
      <c r="G707" s="0" t="inlineStr">
        <is>
          <t>Смена вентилей и клапанов обратных муфтовых диаметром до 32 мм</t>
        </is>
      </c>
      <c r="H707" s="0" t="inlineStr">
        <is>
          <t>100 шт.</t>
        </is>
      </c>
      <c r="I707" s="0">
        <f>ROUND(ROUND(1/100,4),7)</f>
        <v/>
      </c>
      <c r="J707" s="0" t="n">
        <v>0</v>
      </c>
      <c r="K707" s="0">
        <f>ROUND(ROUND(1/100,4),7)</f>
        <v/>
      </c>
      <c r="O707" s="0">
        <f>ROUND(CP707,0)</f>
        <v/>
      </c>
      <c r="P707" s="0">
        <f>ROUND(CQ707*I707,0)</f>
        <v/>
      </c>
      <c r="Q707" s="0">
        <f>(ROUND((ROUND(((ET707)*I707),0)*BB707),0)+ROUND((ROUND(((AE707-(EU707))*I707),0)*BS707),0))</f>
        <v/>
      </c>
      <c r="R707" s="0">
        <f>(ROUND((ROUND(((EU707)*I707),0)*BS707),0)+ROUND((ROUND(((AE707-(EU707))*I707),0)*BS707),0))</f>
        <v/>
      </c>
      <c r="S707" s="0">
        <f>ROUND(CT707*I707,0)</f>
        <v/>
      </c>
      <c r="T707" s="0">
        <f>ROUND(CU707*I707,0)</f>
        <v/>
      </c>
      <c r="U707" s="0">
        <f>ROUND(CV707*I707,7)</f>
        <v/>
      </c>
      <c r="V707" s="0">
        <f>ROUND(CW707*I707,7)</f>
        <v/>
      </c>
      <c r="W707" s="0">
        <f>ROUND(CX707*I707,0)</f>
        <v/>
      </c>
      <c r="X707" s="0">
        <f>ROUND(CY707,0)</f>
        <v/>
      </c>
      <c r="Y707" s="0">
        <f>ROUND(CZ707,0)</f>
        <v/>
      </c>
      <c r="AA707" s="0" t="n">
        <v>78845955</v>
      </c>
      <c r="AB707" s="0">
        <f>ROUND((AC707+AD707+AF707),2)</f>
        <v/>
      </c>
      <c r="AC707" s="0">
        <f>ROUND((ES707),2)</f>
        <v/>
      </c>
      <c r="AD707" s="0">
        <f>ROUND((((ET707)-(EU707))+AE707),2)</f>
        <v/>
      </c>
      <c r="AE707" s="0">
        <f>ROUND((EU707),2)</f>
        <v/>
      </c>
      <c r="AF707" s="0">
        <f>ROUND((EV707),2)</f>
        <v/>
      </c>
      <c r="AG707" s="0">
        <f>ROUND((AP707),2)</f>
        <v/>
      </c>
      <c r="AH707" s="0">
        <f>(EW707)</f>
        <v/>
      </c>
      <c r="AI707" s="0">
        <f>(EX707)</f>
        <v/>
      </c>
      <c r="AJ707" s="0">
        <f>(AS707)</f>
        <v/>
      </c>
      <c r="AK707" s="0" t="n">
        <v>5003.3</v>
      </c>
      <c r="AL707" s="0" t="n">
        <v>4058.63</v>
      </c>
      <c r="AM707" s="0" t="n">
        <v>10.46</v>
      </c>
      <c r="AN707" s="0" t="n">
        <v>0</v>
      </c>
      <c r="AO707" s="0" t="n">
        <v>934.21</v>
      </c>
      <c r="AP707" s="0" t="n">
        <v>0</v>
      </c>
      <c r="AQ707" s="0" t="n">
        <v>103</v>
      </c>
      <c r="AR707" s="0" t="n">
        <v>0</v>
      </c>
      <c r="AS707" s="0" t="n">
        <v>0</v>
      </c>
      <c r="AT707" s="0" t="n">
        <v>103</v>
      </c>
      <c r="AU707" s="0" t="n">
        <v>52</v>
      </c>
      <c r="AV707" s="0" t="n">
        <v>1</v>
      </c>
      <c r="AW707" s="0" t="n">
        <v>1</v>
      </c>
      <c r="AZ707" s="0" t="n">
        <v>1</v>
      </c>
      <c r="BA707" s="0" t="n">
        <v>52.25</v>
      </c>
      <c r="BB707" s="0" t="n">
        <v>24.99</v>
      </c>
      <c r="BC707" s="0" t="n">
        <v>11.81</v>
      </c>
      <c r="BD707" s="0" t="inlineStr"/>
      <c r="BE707" s="0" t="inlineStr"/>
      <c r="BF707" s="0" t="inlineStr"/>
      <c r="BG707" s="0" t="inlineStr"/>
      <c r="BH707" s="0" t="n">
        <v>0</v>
      </c>
      <c r="BI707" s="0" t="n">
        <v>1</v>
      </c>
      <c r="BJ707" s="0" t="inlineStr">
        <is>
          <t>ТЕРр Московской обл., 65-5-2, приказ Минстроя России №675/пр от 28.02.2017 № 263/пр</t>
        </is>
      </c>
      <c r="BM707" s="0" t="n">
        <v>65007</v>
      </c>
      <c r="BN707" s="0" t="n">
        <v>0</v>
      </c>
      <c r="BO707" s="0" t="inlineStr">
        <is>
          <t>65-5-2</t>
        </is>
      </c>
      <c r="BP707" s="0" t="n">
        <v>1</v>
      </c>
      <c r="BQ707" s="0" t="n">
        <v>6</v>
      </c>
      <c r="BR707" s="0" t="n">
        <v>0</v>
      </c>
      <c r="BS707" s="0" t="n">
        <v>52.25</v>
      </c>
      <c r="BT707" s="0" t="n">
        <v>1</v>
      </c>
      <c r="BU707" s="0" t="n">
        <v>1</v>
      </c>
      <c r="BV707" s="0" t="n">
        <v>1</v>
      </c>
      <c r="BW707" s="0" t="n">
        <v>1</v>
      </c>
      <c r="BX707" s="0" t="n">
        <v>1</v>
      </c>
      <c r="BY707" s="0" t="inlineStr"/>
      <c r="BZ707" s="0" t="n">
        <v>103</v>
      </c>
      <c r="CA707" s="0" t="n">
        <v>52</v>
      </c>
      <c r="CB707" s="0" t="inlineStr"/>
      <c r="CE707" s="0" t="n">
        <v>12</v>
      </c>
      <c r="CF707" s="0" t="n">
        <v>0</v>
      </c>
      <c r="CG707" s="0" t="n">
        <v>0</v>
      </c>
      <c r="CM707" s="0" t="n">
        <v>0</v>
      </c>
      <c r="CN707" s="0" t="inlineStr"/>
      <c r="CO707" s="0" t="n">
        <v>0</v>
      </c>
      <c r="CP707" s="0">
        <f>(P707+Q707+S707)</f>
        <v/>
      </c>
      <c r="CQ707" s="0">
        <f>AC707*BC707</f>
        <v/>
      </c>
      <c r="CR707" s="0">
        <f>(ROUND((ROUND(((ET707)*1),0)*BB707),0)+ROUND((ROUND(((AE707-(EU707))*1),0)*BS707),0))</f>
        <v/>
      </c>
      <c r="CS707" s="0">
        <f>(ROUND((ROUND(((EU707)*1),0)*BS707),0)+ROUND((ROUND(((AE707-(EU707))*1),0)*BS707),0))</f>
        <v/>
      </c>
      <c r="CT707" s="0">
        <f>AF707*BA707</f>
        <v/>
      </c>
      <c r="CU707" s="0">
        <f>AG707</f>
        <v/>
      </c>
      <c r="CV707" s="0">
        <f>AH707</f>
        <v/>
      </c>
      <c r="CW707" s="0">
        <f>AI707</f>
        <v/>
      </c>
      <c r="CX707" s="0">
        <f>AJ707</f>
        <v/>
      </c>
      <c r="CY707" s="0">
        <f>(((S707+R707)*AT707)/100)</f>
        <v/>
      </c>
      <c r="CZ707" s="0">
        <f>(((S707+R707)*AU707)/100)</f>
        <v/>
      </c>
      <c r="DC707" s="0" t="inlineStr"/>
      <c r="DD707" s="0" t="inlineStr"/>
      <c r="DE707" s="0" t="inlineStr"/>
      <c r="DF707" s="0" t="inlineStr"/>
      <c r="DG707" s="0" t="inlineStr"/>
      <c r="DH707" s="0" t="inlineStr"/>
      <c r="DI707" s="0" t="inlineStr"/>
      <c r="DJ707" s="0" t="inlineStr"/>
      <c r="DK707" s="0" t="inlineStr"/>
      <c r="DL707" s="0" t="inlineStr"/>
      <c r="DM707" s="0" t="inlineStr"/>
      <c r="DN707" s="0" t="n">
        <v>0</v>
      </c>
      <c r="DO707" s="0" t="n">
        <v>0</v>
      </c>
      <c r="DP707" s="0" t="n">
        <v>1</v>
      </c>
      <c r="DQ707" s="0" t="n">
        <v>1</v>
      </c>
      <c r="DU707" s="0" t="n">
        <v>1010</v>
      </c>
      <c r="DV707" s="0" t="inlineStr">
        <is>
          <t>100 шт.</t>
        </is>
      </c>
      <c r="DW707" s="0" t="inlineStr">
        <is>
          <t>100 шт.</t>
        </is>
      </c>
      <c r="DX707" s="0" t="n">
        <v>100</v>
      </c>
      <c r="DZ707" s="0" t="inlineStr"/>
      <c r="EA707" s="0" t="inlineStr"/>
      <c r="EB707" s="0" t="inlineStr"/>
      <c r="EC707" s="0" t="inlineStr"/>
      <c r="EE707" s="0" t="n">
        <v>78726000</v>
      </c>
      <c r="EF707" s="0" t="n">
        <v>6</v>
      </c>
      <c r="EG707" s="0" t="inlineStr">
        <is>
          <t>Ремонтно-строительные работы</t>
        </is>
      </c>
      <c r="EH707" s="0" t="n">
        <v>99</v>
      </c>
      <c r="EI707" s="0" t="inlineStr">
        <is>
          <t>Внутренние санитарно-технические работы</t>
        </is>
      </c>
      <c r="EJ707" s="0" t="n">
        <v>1</v>
      </c>
      <c r="EK707" s="0" t="n">
        <v>65007</v>
      </c>
      <c r="EL707" s="0" t="inlineStr">
        <is>
          <t>Внутренние санитарнотехнические работы: смена труб, санприборов, запорной арматуры и другое</t>
        </is>
      </c>
      <c r="EM707" s="0" t="inlineStr">
        <is>
          <t>рФЕР-65</t>
        </is>
      </c>
      <c r="EO707" s="0" t="inlineStr"/>
      <c r="EQ707" s="0" t="n">
        <v>0</v>
      </c>
      <c r="ER707" s="0" t="n">
        <v>5003.3</v>
      </c>
      <c r="ES707" s="0" t="n">
        <v>4058.63</v>
      </c>
      <c r="ET707" s="0" t="n">
        <v>10.46</v>
      </c>
      <c r="EU707" s="0" t="n">
        <v>0</v>
      </c>
      <c r="EV707" s="0" t="n">
        <v>934.21</v>
      </c>
      <c r="EW707" s="0" t="n">
        <v>103</v>
      </c>
      <c r="EX707" s="0" t="n">
        <v>0</v>
      </c>
      <c r="EY707" s="0" t="n">
        <v>0</v>
      </c>
      <c r="FQ707" s="0" t="n">
        <v>0</v>
      </c>
      <c r="FR707" s="0" t="n">
        <v>0</v>
      </c>
      <c r="FS707" s="0" t="n">
        <v>0</v>
      </c>
      <c r="FX707" s="0" t="n">
        <v>103</v>
      </c>
      <c r="FY707" s="0" t="n">
        <v>52</v>
      </c>
      <c r="GA707" s="0" t="inlineStr"/>
      <c r="GD707" s="0" t="n">
        <v>1</v>
      </c>
      <c r="GF707" s="0" t="n">
        <v>1913555776</v>
      </c>
      <c r="GG707" s="0" t="n">
        <v>2</v>
      </c>
      <c r="GH707" s="0" t="n">
        <v>1</v>
      </c>
      <c r="GI707" s="0" t="n">
        <v>2</v>
      </c>
      <c r="GJ707" s="0" t="n">
        <v>0</v>
      </c>
      <c r="GK707" s="0" t="n">
        <v>0</v>
      </c>
      <c r="GL707" s="0">
        <f>ROUND(IF(AND(BH707=3,BI707=3,FS707&lt;&gt;0),P707,0),0)</f>
        <v/>
      </c>
      <c r="GM707" s="0">
        <f>ROUND(O707+X707+Y707,0)+GX707</f>
        <v/>
      </c>
      <c r="GN707" s="0">
        <f>IF(OR(BI707=0,BI707=1),GM707-GX707,0)</f>
        <v/>
      </c>
      <c r="GO707" s="0">
        <f>IF(BI707=2,GM707-GX707,0)</f>
        <v/>
      </c>
      <c r="GP707" s="0">
        <f>IF(BI707=4,GM707-GX707,0)</f>
        <v/>
      </c>
      <c r="GR707" s="0" t="n">
        <v>0</v>
      </c>
      <c r="GS707" s="0" t="n">
        <v>3</v>
      </c>
      <c r="GT707" s="0" t="n">
        <v>0</v>
      </c>
      <c r="GU707" s="0" t="inlineStr"/>
      <c r="GV707" s="0">
        <f>ROUND((GT707),2)</f>
        <v/>
      </c>
      <c r="GW707" s="0" t="n">
        <v>1</v>
      </c>
      <c r="GX707" s="0">
        <f>ROUND(HC707*I707,0)</f>
        <v/>
      </c>
      <c r="HA707" s="0" t="n">
        <v>0</v>
      </c>
      <c r="HB707" s="0" t="n">
        <v>0</v>
      </c>
      <c r="HC707" s="0">
        <f>GV707*GW707</f>
        <v/>
      </c>
      <c r="HE707" s="0" t="inlineStr"/>
      <c r="HF707" s="0" t="inlineStr"/>
      <c r="HM707" s="0" t="inlineStr"/>
      <c r="HN707" s="0" t="inlineStr">
        <is>
          <t>Пр/812-099.2-1</t>
        </is>
      </c>
      <c r="HO707" s="0" t="inlineStr">
        <is>
          <t>Пр/774-099.2</t>
        </is>
      </c>
      <c r="HP707" s="0" t="inlineStr">
        <is>
          <t>Внутренние санитарнотехнические работы: смена труб, санприборов, запорной арматуры и другое</t>
        </is>
      </c>
      <c r="HQ707" s="0" t="inlineStr">
        <is>
          <t>Внутренние санитарнотехнические работы: смена труб, санприборов, запорной арматуры и другое</t>
        </is>
      </c>
      <c r="HS707" s="0" t="n">
        <v>0</v>
      </c>
      <c r="IK707" s="0" t="n">
        <v>0</v>
      </c>
    </row>
    <row r="708">
      <c r="A708" s="0" t="n">
        <v>18</v>
      </c>
      <c r="B708" s="0" t="n">
        <v>0</v>
      </c>
      <c r="C708" s="0" t="n">
        <v>287</v>
      </c>
      <c r="E708" s="0" t="inlineStr">
        <is>
          <t>4,1</t>
        </is>
      </c>
      <c r="F708" s="0" t="inlineStr">
        <is>
          <t>509-9899</t>
        </is>
      </c>
      <c r="G708" s="0" t="inlineStr">
        <is>
          <t>Строительный мусор и масса возвратных материалов</t>
        </is>
      </c>
      <c r="H708" s="0" t="inlineStr">
        <is>
          <t>т</t>
        </is>
      </c>
      <c r="I708" s="0">
        <f>I707*J708</f>
        <v/>
      </c>
      <c r="J708" s="0" t="n">
        <v>0.11</v>
      </c>
      <c r="K708" s="0" t="n">
        <v>0.11</v>
      </c>
      <c r="O708" s="0">
        <f>ROUND(CP708,0)</f>
        <v/>
      </c>
      <c r="P708" s="0">
        <f>ROUND(CQ708*I708,0)</f>
        <v/>
      </c>
      <c r="Q708" s="0">
        <f>(ROUND((ROUND(((ET708)*I708),0)*BB708),0)+ROUND((ROUND(((AE708-(EU708))*I708),0)*BS708),0))</f>
        <v/>
      </c>
      <c r="R708" s="0">
        <f>(ROUND((ROUND(((EU708)*I708),0)*BS708),0)+ROUND((ROUND(((AE708-(EU708))*I708),0)*BS708),0))</f>
        <v/>
      </c>
      <c r="S708" s="0">
        <f>ROUND(CT708*I708,0)</f>
        <v/>
      </c>
      <c r="T708" s="0">
        <f>ROUND(CU708*I708,0)</f>
        <v/>
      </c>
      <c r="U708" s="0">
        <f>ROUND(CV708*I708,7)</f>
        <v/>
      </c>
      <c r="V708" s="0">
        <f>ROUND(CW708*I708,7)</f>
        <v/>
      </c>
      <c r="W708" s="0">
        <f>ROUND(CX708*I708,0)</f>
        <v/>
      </c>
      <c r="X708" s="0">
        <f>ROUND(CY708,0)</f>
        <v/>
      </c>
      <c r="Y708" s="0">
        <f>ROUND(CZ708,0)</f>
        <v/>
      </c>
      <c r="AA708" s="0" t="n">
        <v>78845955</v>
      </c>
      <c r="AB708" s="0">
        <f>ROUND((AC708+AD708+AF708),2)</f>
        <v/>
      </c>
      <c r="AC708" s="0">
        <f>ROUND((ES708),2)</f>
        <v/>
      </c>
      <c r="AD708" s="0">
        <f>ROUND((((ET708)-(EU708))+AE708),2)</f>
        <v/>
      </c>
      <c r="AE708" s="0">
        <f>ROUND((EU708),2)</f>
        <v/>
      </c>
      <c r="AF708" s="0">
        <f>ROUND((EV708),2)</f>
        <v/>
      </c>
      <c r="AG708" s="0">
        <f>ROUND((AP708),2)</f>
        <v/>
      </c>
      <c r="AH708" s="0">
        <f>(EW708)</f>
        <v/>
      </c>
      <c r="AI708" s="0">
        <f>(EX708)</f>
        <v/>
      </c>
      <c r="AJ708" s="0">
        <f>(AS708)</f>
        <v/>
      </c>
      <c r="AK708" s="0" t="n">
        <v>0</v>
      </c>
      <c r="AL708" s="0" t="n">
        <v>0</v>
      </c>
      <c r="AM708" s="0" t="n">
        <v>0</v>
      </c>
      <c r="AN708" s="0" t="n">
        <v>0</v>
      </c>
      <c r="AO708" s="0" t="n">
        <v>0</v>
      </c>
      <c r="AP708" s="0" t="n">
        <v>0</v>
      </c>
      <c r="AQ708" s="0" t="n">
        <v>0</v>
      </c>
      <c r="AR708" s="0" t="n">
        <v>0</v>
      </c>
      <c r="AS708" s="0" t="n">
        <v>0</v>
      </c>
      <c r="AT708" s="0" t="n">
        <v>103</v>
      </c>
      <c r="AU708" s="0" t="n">
        <v>52</v>
      </c>
      <c r="AV708" s="0" t="n">
        <v>1</v>
      </c>
      <c r="AW708" s="0" t="n">
        <v>1</v>
      </c>
      <c r="AZ708" s="0" t="n">
        <v>1</v>
      </c>
      <c r="BA708" s="0" t="n">
        <v>1</v>
      </c>
      <c r="BB708" s="0" t="n">
        <v>1</v>
      </c>
      <c r="BC708" s="0" t="n">
        <v>1</v>
      </c>
      <c r="BD708" s="0" t="inlineStr"/>
      <c r="BE708" s="0" t="inlineStr"/>
      <c r="BF708" s="0" t="inlineStr"/>
      <c r="BG708" s="0" t="inlineStr"/>
      <c r="BH708" s="0" t="n">
        <v>3</v>
      </c>
      <c r="BI708" s="0" t="n">
        <v>1</v>
      </c>
      <c r="BJ708" s="0" t="inlineStr">
        <is>
          <t>ТССЦ Московской обл., 509-9899, приказ Минстроя России №675/пр от 28.02.2017 № 258/пр</t>
        </is>
      </c>
      <c r="BM708" s="0" t="n">
        <v>65007</v>
      </c>
      <c r="BN708" s="0" t="n">
        <v>0</v>
      </c>
      <c r="BO708" s="0" t="inlineStr"/>
      <c r="BP708" s="0" t="n">
        <v>0</v>
      </c>
      <c r="BQ708" s="0" t="n">
        <v>6</v>
      </c>
      <c r="BR708" s="0" t="n">
        <v>0</v>
      </c>
      <c r="BS708" s="0" t="n">
        <v>1</v>
      </c>
      <c r="BT708" s="0" t="n">
        <v>1</v>
      </c>
      <c r="BU708" s="0" t="n">
        <v>1</v>
      </c>
      <c r="BV708" s="0" t="n">
        <v>1</v>
      </c>
      <c r="BW708" s="0" t="n">
        <v>1</v>
      </c>
      <c r="BX708" s="0" t="n">
        <v>1</v>
      </c>
      <c r="BY708" s="0" t="inlineStr"/>
      <c r="BZ708" s="0" t="n">
        <v>103</v>
      </c>
      <c r="CA708" s="0" t="n">
        <v>52</v>
      </c>
      <c r="CB708" s="0" t="inlineStr"/>
      <c r="CE708" s="0" t="n">
        <v>12</v>
      </c>
      <c r="CF708" s="0" t="n">
        <v>0</v>
      </c>
      <c r="CG708" s="0" t="n">
        <v>0</v>
      </c>
      <c r="CM708" s="0" t="n">
        <v>0</v>
      </c>
      <c r="CN708" s="0" t="inlineStr"/>
      <c r="CO708" s="0" t="n">
        <v>0</v>
      </c>
      <c r="CP708" s="0">
        <f>(P708+Q708+S708)</f>
        <v/>
      </c>
      <c r="CQ708" s="0">
        <f>AC708*BC708</f>
        <v/>
      </c>
      <c r="CR708" s="0">
        <f>(ROUND((ROUND(((ET708)*1),0)*BB708),0)+ROUND((ROUND(((AE708-(EU708))*1),0)*BS708),0))</f>
        <v/>
      </c>
      <c r="CS708" s="0">
        <f>(ROUND((ROUND(((EU708)*1),0)*BS708),0)+ROUND((ROUND(((AE708-(EU708))*1),0)*BS708),0))</f>
        <v/>
      </c>
      <c r="CT708" s="0">
        <f>AF708*BA708</f>
        <v/>
      </c>
      <c r="CU708" s="0">
        <f>AG708</f>
        <v/>
      </c>
      <c r="CV708" s="0">
        <f>AH708</f>
        <v/>
      </c>
      <c r="CW708" s="0">
        <f>AI708</f>
        <v/>
      </c>
      <c r="CX708" s="0">
        <f>AJ708</f>
        <v/>
      </c>
      <c r="CY708" s="0">
        <f>(((S708+R708)*AT708)/100)</f>
        <v/>
      </c>
      <c r="CZ708" s="0">
        <f>(((S708+R708)*AU708)/100)</f>
        <v/>
      </c>
      <c r="DC708" s="0" t="inlineStr"/>
      <c r="DD708" s="0" t="inlineStr"/>
      <c r="DE708" s="0" t="inlineStr"/>
      <c r="DF708" s="0" t="inlineStr"/>
      <c r="DG708" s="0" t="inlineStr"/>
      <c r="DH708" s="0" t="inlineStr"/>
      <c r="DI708" s="0" t="inlineStr"/>
      <c r="DJ708" s="0" t="inlineStr"/>
      <c r="DK708" s="0" t="inlineStr"/>
      <c r="DL708" s="0" t="inlineStr"/>
      <c r="DM708" s="0" t="inlineStr"/>
      <c r="DN708" s="0" t="n">
        <v>0</v>
      </c>
      <c r="DO708" s="0" t="n">
        <v>0</v>
      </c>
      <c r="DP708" s="0" t="n">
        <v>1</v>
      </c>
      <c r="DQ708" s="0" t="n">
        <v>1</v>
      </c>
      <c r="DU708" s="0" t="n">
        <v>1009</v>
      </c>
      <c r="DV708" s="0" t="inlineStr">
        <is>
          <t>т</t>
        </is>
      </c>
      <c r="DW708" s="0" t="inlineStr">
        <is>
          <t>т</t>
        </is>
      </c>
      <c r="DX708" s="0" t="n">
        <v>1000</v>
      </c>
      <c r="DZ708" s="0" t="inlineStr"/>
      <c r="EA708" s="0" t="inlineStr"/>
      <c r="EB708" s="0" t="inlineStr"/>
      <c r="EC708" s="0" t="inlineStr"/>
      <c r="EE708" s="0" t="n">
        <v>78726000</v>
      </c>
      <c r="EF708" s="0" t="n">
        <v>6</v>
      </c>
      <c r="EG708" s="0" t="inlineStr">
        <is>
          <t>Ремонтно-строительные работы</t>
        </is>
      </c>
      <c r="EH708" s="0" t="n">
        <v>99</v>
      </c>
      <c r="EI708" s="0" t="inlineStr">
        <is>
          <t>Внутренние санитарно-технические работы</t>
        </is>
      </c>
      <c r="EJ708" s="0" t="n">
        <v>1</v>
      </c>
      <c r="EK708" s="0" t="n">
        <v>65007</v>
      </c>
      <c r="EL708" s="0" t="inlineStr">
        <is>
          <t>Внутренние санитарнотехнические работы: смена труб, санприборов, запорной арматуры и другое</t>
        </is>
      </c>
      <c r="EM708" s="0" t="inlineStr">
        <is>
          <t>рФЕР-65</t>
        </is>
      </c>
      <c r="EO708" s="0" t="inlineStr"/>
      <c r="EQ708" s="0" t="n">
        <v>0</v>
      </c>
      <c r="ER708" s="0" t="n">
        <v>0</v>
      </c>
      <c r="ES708" s="0" t="n">
        <v>0</v>
      </c>
      <c r="ET708" s="0" t="n">
        <v>0</v>
      </c>
      <c r="EU708" s="0" t="n">
        <v>0</v>
      </c>
      <c r="EV708" s="0" t="n">
        <v>0</v>
      </c>
      <c r="EW708" s="0" t="n">
        <v>0</v>
      </c>
      <c r="EX708" s="0" t="n">
        <v>0</v>
      </c>
      <c r="FQ708" s="0" t="n">
        <v>0</v>
      </c>
      <c r="FR708" s="0" t="n">
        <v>0</v>
      </c>
      <c r="FS708" s="0" t="n">
        <v>0</v>
      </c>
      <c r="FX708" s="0" t="n">
        <v>103</v>
      </c>
      <c r="FY708" s="0" t="n">
        <v>52</v>
      </c>
      <c r="GA708" s="0" t="inlineStr"/>
      <c r="GD708" s="0" t="n">
        <v>1</v>
      </c>
      <c r="GF708" s="0" t="n">
        <v>1839160745</v>
      </c>
      <c r="GG708" s="0" t="n">
        <v>2</v>
      </c>
      <c r="GH708" s="0" t="n">
        <v>1</v>
      </c>
      <c r="GI708" s="0" t="n">
        <v>-2</v>
      </c>
      <c r="GJ708" s="0" t="n">
        <v>0</v>
      </c>
      <c r="GK708" s="0" t="n">
        <v>0</v>
      </c>
      <c r="GL708" s="0">
        <f>ROUND(IF(AND(BH708=3,BI708=3,FS708&lt;&gt;0),P708,0),0)</f>
        <v/>
      </c>
      <c r="GM708" s="0">
        <f>ROUND(O708+X708+Y708,0)+GX708</f>
        <v/>
      </c>
      <c r="GN708" s="0">
        <f>IF(OR(BI708=0,BI708=1),GM708-GX708,0)</f>
        <v/>
      </c>
      <c r="GO708" s="0">
        <f>IF(BI708=2,GM708-GX708,0)</f>
        <v/>
      </c>
      <c r="GP708" s="0">
        <f>IF(BI708=4,GM708-GX708,0)</f>
        <v/>
      </c>
      <c r="GR708" s="0" t="n">
        <v>0</v>
      </c>
      <c r="GS708" s="0" t="n">
        <v>3</v>
      </c>
      <c r="GT708" s="0" t="n">
        <v>0</v>
      </c>
      <c r="GU708" s="0" t="inlineStr"/>
      <c r="GV708" s="0">
        <f>ROUND((GT708),2)</f>
        <v/>
      </c>
      <c r="GW708" s="0" t="n">
        <v>1</v>
      </c>
      <c r="GX708" s="0">
        <f>ROUND(HC708*I708,0)</f>
        <v/>
      </c>
      <c r="HA708" s="0" t="n">
        <v>0</v>
      </c>
      <c r="HB708" s="0" t="n">
        <v>0</v>
      </c>
      <c r="HC708" s="0">
        <f>GV708*GW708</f>
        <v/>
      </c>
      <c r="HE708" s="0" t="inlineStr"/>
      <c r="HF708" s="0" t="inlineStr"/>
      <c r="HM708" s="0" t="inlineStr"/>
      <c r="HN708" s="0" t="inlineStr">
        <is>
          <t>Пр/812-099.2-1</t>
        </is>
      </c>
      <c r="HO708" s="0" t="inlineStr">
        <is>
          <t>Пр/774-099.2</t>
        </is>
      </c>
      <c r="HP708" s="0" t="inlineStr">
        <is>
          <t>Внутренние санитарнотехнические работы: смена труб, санприборов, запорной арматуры и другое</t>
        </is>
      </c>
      <c r="HQ708" s="0" t="inlineStr">
        <is>
          <t>Внутренние санитарнотехнические работы: смена труб, санприборов, запорной арматуры и другое</t>
        </is>
      </c>
      <c r="HS708" s="0" t="n">
        <v>0</v>
      </c>
      <c r="IK708" s="0" t="n">
        <v>0</v>
      </c>
    </row>
    <row r="709">
      <c r="A709" s="0" t="n">
        <v>18</v>
      </c>
      <c r="B709" s="0" t="n">
        <v>0</v>
      </c>
      <c r="C709" s="0" t="n">
        <v>286</v>
      </c>
      <c r="E709" s="0" t="inlineStr">
        <is>
          <t>4,2</t>
        </is>
      </c>
      <c r="F709" s="0" t="inlineStr">
        <is>
          <t>302-1344</t>
        </is>
      </c>
      <c r="G709" s="0" t="inlineStr">
        <is>
          <t>Вентили проходные муфтовые 15кч18п для воды давлением 1,6 МПа (16 кгс/см2), диаметром 32 мм</t>
        </is>
      </c>
      <c r="H709" s="0" t="inlineStr">
        <is>
          <t>шт.</t>
        </is>
      </c>
      <c r="I709" s="0">
        <f>I707*J709</f>
        <v/>
      </c>
      <c r="J709" s="0" t="n">
        <v>-100</v>
      </c>
      <c r="K709" s="0" t="n">
        <v>-100</v>
      </c>
      <c r="O709" s="0">
        <f>ROUND(CP709,0)</f>
        <v/>
      </c>
      <c r="P709" s="0">
        <f>ROUND(CQ709*I709,0)</f>
        <v/>
      </c>
      <c r="Q709" s="0">
        <f>(ROUND((ROUND(((ET709)*I709),0)*BB709),0)+ROUND((ROUND(((AE709-(EU709))*I709),0)*BS709),0))</f>
        <v/>
      </c>
      <c r="R709" s="0">
        <f>(ROUND((ROUND(((EU709)*I709),0)*BS709),0)+ROUND((ROUND(((AE709-(EU709))*I709),0)*BS709),0))</f>
        <v/>
      </c>
      <c r="S709" s="0">
        <f>ROUND(CT709*I709,0)</f>
        <v/>
      </c>
      <c r="T709" s="0">
        <f>ROUND(CU709*I709,0)</f>
        <v/>
      </c>
      <c r="U709" s="0">
        <f>ROUND(CV709*I709,7)</f>
        <v/>
      </c>
      <c r="V709" s="0">
        <f>ROUND(CW709*I709,7)</f>
        <v/>
      </c>
      <c r="W709" s="0">
        <f>ROUND(CX709*I709,0)</f>
        <v/>
      </c>
      <c r="X709" s="0">
        <f>ROUND(CY709,0)</f>
        <v/>
      </c>
      <c r="Y709" s="0">
        <f>ROUND(CZ709,0)</f>
        <v/>
      </c>
      <c r="AA709" s="0" t="n">
        <v>78845955</v>
      </c>
      <c r="AB709" s="0">
        <f>ROUND((AC709+AD709+AF709),2)</f>
        <v/>
      </c>
      <c r="AC709" s="0">
        <f>ROUND((ES709),2)</f>
        <v/>
      </c>
      <c r="AD709" s="0">
        <f>ROUND((((ET709)-(EU709))+AE709),2)</f>
        <v/>
      </c>
      <c r="AE709" s="0">
        <f>ROUND((EU709),2)</f>
        <v/>
      </c>
      <c r="AF709" s="0">
        <f>ROUND((EV709),2)</f>
        <v/>
      </c>
      <c r="AG709" s="0">
        <f>ROUND((AP709),2)</f>
        <v/>
      </c>
      <c r="AH709" s="0">
        <f>(EW709)</f>
        <v/>
      </c>
      <c r="AI709" s="0">
        <f>(EX709)</f>
        <v/>
      </c>
      <c r="AJ709" s="0">
        <f>(AS709)</f>
        <v/>
      </c>
      <c r="AK709" s="0" t="n">
        <v>39.55</v>
      </c>
      <c r="AL709" s="0" t="n">
        <v>39.55</v>
      </c>
      <c r="AM709" s="0" t="n">
        <v>0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  <c r="AS709" s="0" t="n">
        <v>0</v>
      </c>
      <c r="AT709" s="0" t="n">
        <v>103</v>
      </c>
      <c r="AU709" s="0" t="n">
        <v>52</v>
      </c>
      <c r="AV709" s="0" t="n">
        <v>1</v>
      </c>
      <c r="AW709" s="0" t="n">
        <v>1</v>
      </c>
      <c r="AZ709" s="0" t="n">
        <v>1</v>
      </c>
      <c r="BA709" s="0" t="n">
        <v>1</v>
      </c>
      <c r="BB709" s="0" t="n">
        <v>1</v>
      </c>
      <c r="BC709" s="0" t="n">
        <v>11.86</v>
      </c>
      <c r="BD709" s="0" t="inlineStr"/>
      <c r="BE709" s="0" t="inlineStr"/>
      <c r="BF709" s="0" t="inlineStr"/>
      <c r="BG709" s="0" t="inlineStr"/>
      <c r="BH709" s="0" t="n">
        <v>3</v>
      </c>
      <c r="BI709" s="0" t="n">
        <v>1</v>
      </c>
      <c r="BJ709" s="0" t="inlineStr">
        <is>
          <t>ТССЦ Московской обл., 302-1344, приказ Минстроя России №675/пр от 28.02.2017 № 256/пр</t>
        </is>
      </c>
      <c r="BM709" s="0" t="n">
        <v>65007</v>
      </c>
      <c r="BN709" s="0" t="n">
        <v>0</v>
      </c>
      <c r="BO709" s="0" t="inlineStr">
        <is>
          <t>302-1344</t>
        </is>
      </c>
      <c r="BP709" s="0" t="n">
        <v>1</v>
      </c>
      <c r="BQ709" s="0" t="n">
        <v>6</v>
      </c>
      <c r="BR709" s="0" t="n">
        <v>1</v>
      </c>
      <c r="BS709" s="0" t="n">
        <v>1</v>
      </c>
      <c r="BT709" s="0" t="n">
        <v>1</v>
      </c>
      <c r="BU709" s="0" t="n">
        <v>1</v>
      </c>
      <c r="BV709" s="0" t="n">
        <v>1</v>
      </c>
      <c r="BW709" s="0" t="n">
        <v>1</v>
      </c>
      <c r="BX709" s="0" t="n">
        <v>1</v>
      </c>
      <c r="BY709" s="0" t="inlineStr"/>
      <c r="BZ709" s="0" t="n">
        <v>103</v>
      </c>
      <c r="CA709" s="0" t="n">
        <v>52</v>
      </c>
      <c r="CB709" s="0" t="inlineStr"/>
      <c r="CE709" s="0" t="n">
        <v>12</v>
      </c>
      <c r="CF709" s="0" t="n">
        <v>0</v>
      </c>
      <c r="CG709" s="0" t="n">
        <v>0</v>
      </c>
      <c r="CM709" s="0" t="n">
        <v>0</v>
      </c>
      <c r="CN709" s="0" t="inlineStr"/>
      <c r="CO709" s="0" t="n">
        <v>0</v>
      </c>
      <c r="CP709" s="0">
        <f>(P709+Q709+S709)</f>
        <v/>
      </c>
      <c r="CQ709" s="0">
        <f>AC709*BC709</f>
        <v/>
      </c>
      <c r="CR709" s="0">
        <f>(ROUND((ROUND(((ET709)*1),0)*BB709),0)+ROUND((ROUND(((AE709-(EU709))*1),0)*BS709),0))</f>
        <v/>
      </c>
      <c r="CS709" s="0">
        <f>(ROUND((ROUND(((EU709)*1),0)*BS709),0)+ROUND((ROUND(((AE709-(EU709))*1),0)*BS709),0))</f>
        <v/>
      </c>
      <c r="CT709" s="0">
        <f>AF709*BA709</f>
        <v/>
      </c>
      <c r="CU709" s="0">
        <f>AG709</f>
        <v/>
      </c>
      <c r="CV709" s="0">
        <f>AH709</f>
        <v/>
      </c>
      <c r="CW709" s="0">
        <f>AI709</f>
        <v/>
      </c>
      <c r="CX709" s="0">
        <f>AJ709</f>
        <v/>
      </c>
      <c r="CY709" s="0">
        <f>(((S709+R709)*AT709)/100)</f>
        <v/>
      </c>
      <c r="CZ709" s="0">
        <f>(((S709+R709)*AU709)/100)</f>
        <v/>
      </c>
      <c r="DC709" s="0" t="inlineStr"/>
      <c r="DD709" s="0" t="inlineStr"/>
      <c r="DE709" s="0" t="inlineStr"/>
      <c r="DF709" s="0" t="inlineStr"/>
      <c r="DG709" s="0" t="inlineStr"/>
      <c r="DH709" s="0" t="inlineStr"/>
      <c r="DI709" s="0" t="inlineStr"/>
      <c r="DJ709" s="0" t="inlineStr"/>
      <c r="DK709" s="0" t="inlineStr"/>
      <c r="DL709" s="0" t="inlineStr"/>
      <c r="DM709" s="0" t="inlineStr"/>
      <c r="DN709" s="0" t="n">
        <v>0</v>
      </c>
      <c r="DO709" s="0" t="n">
        <v>0</v>
      </c>
      <c r="DP709" s="0" t="n">
        <v>1</v>
      </c>
      <c r="DQ709" s="0" t="n">
        <v>1</v>
      </c>
      <c r="DU709" s="0" t="n">
        <v>1010</v>
      </c>
      <c r="DV709" s="0" t="inlineStr">
        <is>
          <t>шт.</t>
        </is>
      </c>
      <c r="DW709" s="0" t="inlineStr">
        <is>
          <t>шт.</t>
        </is>
      </c>
      <c r="DX709" s="0" t="n">
        <v>1</v>
      </c>
      <c r="DZ709" s="0" t="inlineStr"/>
      <c r="EA709" s="0" t="inlineStr"/>
      <c r="EB709" s="0" t="inlineStr"/>
      <c r="EC709" s="0" t="inlineStr"/>
      <c r="EE709" s="0" t="n">
        <v>78726000</v>
      </c>
      <c r="EF709" s="0" t="n">
        <v>6</v>
      </c>
      <c r="EG709" s="0" t="inlineStr">
        <is>
          <t>Ремонтно-строительные работы</t>
        </is>
      </c>
      <c r="EH709" s="0" t="n">
        <v>99</v>
      </c>
      <c r="EI709" s="0" t="inlineStr">
        <is>
          <t>Внутренние санитарно-технические работы</t>
        </is>
      </c>
      <c r="EJ709" s="0" t="n">
        <v>1</v>
      </c>
      <c r="EK709" s="0" t="n">
        <v>65007</v>
      </c>
      <c r="EL709" s="0" t="inlineStr">
        <is>
          <t>Внутренние санитарнотехнические работы: смена труб, санприборов, запорной арматуры и другое</t>
        </is>
      </c>
      <c r="EM709" s="0" t="inlineStr">
        <is>
          <t>рФЕР-65</t>
        </is>
      </c>
      <c r="EO709" s="0" t="inlineStr"/>
      <c r="EQ709" s="0" t="n">
        <v>0</v>
      </c>
      <c r="ER709" s="0" t="n">
        <v>39.55</v>
      </c>
      <c r="ES709" s="0" t="n">
        <v>39.55</v>
      </c>
      <c r="ET709" s="0" t="n">
        <v>0</v>
      </c>
      <c r="EU709" s="0" t="n">
        <v>0</v>
      </c>
      <c r="EV709" s="0" t="n">
        <v>0</v>
      </c>
      <c r="EW709" s="0" t="n">
        <v>0</v>
      </c>
      <c r="EX709" s="0" t="n">
        <v>0</v>
      </c>
      <c r="FQ709" s="0" t="n">
        <v>0</v>
      </c>
      <c r="FR709" s="0" t="n">
        <v>0</v>
      </c>
      <c r="FS709" s="0" t="n">
        <v>0</v>
      </c>
      <c r="FX709" s="0" t="n">
        <v>103</v>
      </c>
      <c r="FY709" s="0" t="n">
        <v>52</v>
      </c>
      <c r="GA709" s="0" t="inlineStr"/>
      <c r="GD709" s="0" t="n">
        <v>1</v>
      </c>
      <c r="GF709" s="0" t="n">
        <v>1846351908</v>
      </c>
      <c r="GG709" s="0" t="n">
        <v>2</v>
      </c>
      <c r="GH709" s="0" t="n">
        <v>1</v>
      </c>
      <c r="GI709" s="0" t="n">
        <v>2</v>
      </c>
      <c r="GJ709" s="0" t="n">
        <v>0</v>
      </c>
      <c r="GK709" s="0" t="n">
        <v>0</v>
      </c>
      <c r="GL709" s="0">
        <f>ROUND(IF(AND(BH709=3,BI709=3,FS709&lt;&gt;0),P709,0),0)</f>
        <v/>
      </c>
      <c r="GM709" s="0">
        <f>ROUND(O709+X709+Y709,0)+GX709</f>
        <v/>
      </c>
      <c r="GN709" s="0">
        <f>IF(OR(BI709=0,BI709=1),GM709-GX709,0)</f>
        <v/>
      </c>
      <c r="GO709" s="0">
        <f>IF(BI709=2,GM709-GX709,0)</f>
        <v/>
      </c>
      <c r="GP709" s="0">
        <f>IF(BI709=4,GM709-GX709,0)</f>
        <v/>
      </c>
      <c r="GR709" s="0" t="n">
        <v>0</v>
      </c>
      <c r="GS709" s="0" t="n">
        <v>3</v>
      </c>
      <c r="GT709" s="0" t="n">
        <v>0</v>
      </c>
      <c r="GU709" s="0" t="inlineStr"/>
      <c r="GV709" s="0">
        <f>ROUND((GT709),2)</f>
        <v/>
      </c>
      <c r="GW709" s="0" t="n">
        <v>1</v>
      </c>
      <c r="GX709" s="0">
        <f>ROUND(HC709*I709,0)</f>
        <v/>
      </c>
      <c r="HA709" s="0" t="n">
        <v>0</v>
      </c>
      <c r="HB709" s="0" t="n">
        <v>0</v>
      </c>
      <c r="HC709" s="0">
        <f>GV709*GW709</f>
        <v/>
      </c>
      <c r="HE709" s="0" t="inlineStr"/>
      <c r="HF709" s="0" t="inlineStr"/>
      <c r="HM709" s="0" t="inlineStr"/>
      <c r="HN709" s="0" t="inlineStr">
        <is>
          <t>Пр/812-099.2-1</t>
        </is>
      </c>
      <c r="HO709" s="0" t="inlineStr">
        <is>
          <t>Пр/774-099.2</t>
        </is>
      </c>
      <c r="HP709" s="0" t="inlineStr">
        <is>
          <t>Внутренние санитарнотехнические работы: смена труб, санприборов, запорной арматуры и другое</t>
        </is>
      </c>
      <c r="HQ709" s="0" t="inlineStr">
        <is>
          <t>Внутренние санитарнотехнические работы: смена труб, санприборов, запорной арматуры и другое</t>
        </is>
      </c>
      <c r="HS709" s="0" t="n">
        <v>0</v>
      </c>
      <c r="IK709" s="0" t="n">
        <v>0</v>
      </c>
    </row>
    <row r="711">
      <c r="A711" s="358" t="n">
        <v>51</v>
      </c>
      <c r="B711" s="358">
        <f>B692</f>
        <v/>
      </c>
      <c r="C711" s="358">
        <f>A692</f>
        <v/>
      </c>
      <c r="D711" s="358">
        <f>ROW(A692)</f>
        <v/>
      </c>
      <c r="E711" s="358" t="n"/>
      <c r="F711" s="358">
        <f>IF(F692&lt;&gt;"",F692,"")</f>
        <v/>
      </c>
      <c r="G711" s="358">
        <f>IF(G692&lt;&gt;"",G692,"")</f>
        <v/>
      </c>
      <c r="H711" s="358" t="n">
        <v>0</v>
      </c>
      <c r="I711" s="358" t="n"/>
      <c r="J711" s="358" t="n"/>
      <c r="K711" s="358" t="n"/>
      <c r="L711" s="358" t="n"/>
      <c r="M711" s="358" t="n"/>
      <c r="N711" s="358" t="n"/>
      <c r="O711" s="358" t="n">
        <v>0</v>
      </c>
      <c r="P711" s="358" t="n">
        <v>0</v>
      </c>
      <c r="Q711" s="358" t="n">
        <v>0</v>
      </c>
      <c r="R711" s="358" t="n">
        <v>0</v>
      </c>
      <c r="S711" s="358" t="n">
        <v>0</v>
      </c>
      <c r="T711" s="358" t="n">
        <v>0</v>
      </c>
      <c r="U711" s="358" t="n">
        <v>0</v>
      </c>
      <c r="V711" s="358" t="n">
        <v>0</v>
      </c>
      <c r="W711" s="358" t="n">
        <v>0</v>
      </c>
      <c r="X711" s="358" t="n">
        <v>0</v>
      </c>
      <c r="Y711" s="358" t="n">
        <v>0</v>
      </c>
      <c r="Z711" s="358" t="n"/>
      <c r="AA711" s="358" t="n"/>
      <c r="AB711" s="358" t="n"/>
      <c r="AC711" s="358" t="n"/>
      <c r="AD711" s="358" t="n"/>
      <c r="AE711" s="358" t="n"/>
      <c r="AF711" s="358" t="n"/>
      <c r="AG711" s="358" t="n"/>
      <c r="AH711" s="358" t="n"/>
      <c r="AI711" s="358" t="n"/>
      <c r="AJ711" s="358" t="n"/>
      <c r="AK711" s="358" t="n"/>
      <c r="AL711" s="358" t="n"/>
      <c r="AM711" s="358" t="n"/>
      <c r="AN711" s="358" t="n"/>
      <c r="AO711" s="358">
        <f>ROUND(BX711,0)</f>
        <v/>
      </c>
      <c r="AP711" s="358">
        <f>ROUND(BY711,0)</f>
        <v/>
      </c>
      <c r="AQ711" s="358">
        <f>ROUND(BZ711,0)</f>
        <v/>
      </c>
      <c r="AR711" s="358">
        <f>ROUND(CA711,0)</f>
        <v/>
      </c>
      <c r="AS711" s="358">
        <f>ROUND(CB711,0)</f>
        <v/>
      </c>
      <c r="AT711" s="358">
        <f>ROUND(CC711,0)</f>
        <v/>
      </c>
      <c r="AU711" s="358">
        <f>ROUND(CD711,0)</f>
        <v/>
      </c>
      <c r="AV711" s="358">
        <f>ROUND(CE711,0)</f>
        <v/>
      </c>
      <c r="AW711" s="358">
        <f>ROUND(CF711,0)</f>
        <v/>
      </c>
      <c r="AX711" s="358">
        <f>ROUND(CG711,0)</f>
        <v/>
      </c>
      <c r="AY711" s="358">
        <f>ROUND(CH711,0)</f>
        <v/>
      </c>
      <c r="AZ711" s="358">
        <f>ROUND(CI711,0)</f>
        <v/>
      </c>
      <c r="BA711" s="358">
        <f>ROUND(CJ711,0)</f>
        <v/>
      </c>
      <c r="BB711" s="358">
        <f>ROUND(CK711,0)</f>
        <v/>
      </c>
      <c r="BC711" s="358">
        <f>ROUND(CL711,0)</f>
        <v/>
      </c>
      <c r="BD711" s="358">
        <f>ROUND(CM711,0)</f>
        <v/>
      </c>
      <c r="BE711" s="358" t="n"/>
      <c r="BF711" s="358" t="n"/>
      <c r="BG711" s="358" t="n"/>
      <c r="BH711" s="358" t="n"/>
      <c r="BI711" s="358" t="n"/>
      <c r="BJ711" s="358" t="n"/>
      <c r="BK711" s="358" t="n"/>
      <c r="BL711" s="358" t="n"/>
      <c r="BM711" s="358" t="n"/>
      <c r="BN711" s="358" t="n"/>
      <c r="BO711" s="358" t="n"/>
      <c r="BP711" s="358" t="n"/>
      <c r="BQ711" s="358" t="n"/>
      <c r="BR711" s="358" t="n"/>
      <c r="BS711" s="358" t="n"/>
      <c r="BT711" s="358" t="n"/>
      <c r="BU711" s="358" t="n"/>
      <c r="BV711" s="358" t="n"/>
      <c r="BW711" s="358" t="n"/>
      <c r="BX711" s="358" t="n"/>
      <c r="BY711" s="358" t="n"/>
      <c r="BZ711" s="358" t="n"/>
      <c r="CA711" s="358" t="n"/>
      <c r="CB711" s="358" t="n"/>
      <c r="CC711" s="358" t="n"/>
      <c r="CD711" s="358" t="n"/>
      <c r="CE711" s="358" t="n"/>
      <c r="CF711" s="358" t="n"/>
      <c r="CG711" s="358" t="n"/>
      <c r="CH711" s="358" t="n"/>
      <c r="CI711" s="358" t="n"/>
      <c r="CJ711" s="358" t="n"/>
      <c r="CK711" s="358" t="n"/>
      <c r="CL711" s="358" t="n"/>
      <c r="CM711" s="358" t="n"/>
      <c r="CN711" s="358" t="n"/>
      <c r="CO711" s="358" t="n"/>
      <c r="CP711" s="358" t="n"/>
      <c r="CQ711" s="358" t="n"/>
      <c r="CR711" s="358" t="n"/>
      <c r="CS711" s="358" t="n"/>
      <c r="CT711" s="358" t="n"/>
      <c r="CU711" s="358" t="n"/>
      <c r="CV711" s="358" t="n"/>
      <c r="CW711" s="358" t="n"/>
      <c r="CX711" s="358" t="n"/>
      <c r="CY711" s="358" t="n"/>
      <c r="CZ711" s="358" t="n"/>
      <c r="DA711" s="358" t="n"/>
      <c r="DB711" s="358" t="n"/>
      <c r="DC711" s="358" t="n"/>
      <c r="DD711" s="358" t="n"/>
      <c r="DE711" s="358" t="n"/>
      <c r="DF711" s="358" t="n"/>
      <c r="DG711" s="359" t="n"/>
      <c r="DH711" s="359" t="n"/>
      <c r="DI711" s="359" t="n"/>
      <c r="DJ711" s="359" t="n"/>
      <c r="DK711" s="359" t="n"/>
      <c r="DL711" s="359" t="n"/>
      <c r="DM711" s="359" t="n"/>
      <c r="DN711" s="359" t="n"/>
      <c r="DO711" s="359" t="n"/>
      <c r="DP711" s="359" t="n"/>
      <c r="DQ711" s="359" t="n"/>
      <c r="DR711" s="359" t="n"/>
      <c r="DS711" s="359" t="n"/>
      <c r="DT711" s="359" t="n"/>
      <c r="DU711" s="359" t="n"/>
      <c r="DV711" s="359" t="n"/>
      <c r="DW711" s="359" t="n"/>
      <c r="DX711" s="359" t="n"/>
      <c r="DY711" s="359" t="n"/>
      <c r="DZ711" s="359" t="n"/>
      <c r="EA711" s="359" t="n"/>
      <c r="EB711" s="359" t="n"/>
      <c r="EC711" s="359" t="n"/>
      <c r="ED711" s="359" t="n"/>
      <c r="EE711" s="359" t="n"/>
      <c r="EF711" s="359" t="n"/>
      <c r="EG711" s="359" t="n"/>
      <c r="EH711" s="359" t="n"/>
      <c r="EI711" s="359" t="n"/>
      <c r="EJ711" s="359" t="n"/>
      <c r="EK711" s="359" t="n"/>
      <c r="EL711" s="359" t="n"/>
      <c r="EM711" s="359" t="n"/>
      <c r="EN711" s="359" t="n"/>
      <c r="EO711" s="359" t="n"/>
      <c r="EP711" s="359" t="n"/>
      <c r="EQ711" s="359" t="n"/>
      <c r="ER711" s="359" t="n"/>
      <c r="ES711" s="359" t="n"/>
      <c r="ET711" s="359" t="n"/>
      <c r="EU711" s="359" t="n"/>
      <c r="EV711" s="359" t="n"/>
      <c r="EW711" s="359" t="n"/>
      <c r="EX711" s="359" t="n"/>
      <c r="EY711" s="359" t="n"/>
      <c r="EZ711" s="359" t="n"/>
      <c r="FA711" s="359" t="n"/>
      <c r="FB711" s="359" t="n"/>
      <c r="FC711" s="359" t="n"/>
      <c r="FD711" s="359" t="n"/>
      <c r="FE711" s="359" t="n"/>
      <c r="FF711" s="359" t="n"/>
      <c r="FG711" s="359" t="n"/>
      <c r="FH711" s="359" t="n"/>
      <c r="FI711" s="359" t="n"/>
      <c r="FJ711" s="359" t="n"/>
      <c r="FK711" s="359" t="n"/>
      <c r="FL711" s="359" t="n"/>
      <c r="FM711" s="359" t="n"/>
      <c r="FN711" s="359" t="n"/>
      <c r="FO711" s="359" t="n"/>
      <c r="FP711" s="359" t="n"/>
      <c r="FQ711" s="359" t="n"/>
      <c r="FR711" s="359" t="n"/>
      <c r="FS711" s="359" t="n"/>
      <c r="FT711" s="359" t="n"/>
      <c r="FU711" s="359" t="n"/>
      <c r="FV711" s="359" t="n"/>
      <c r="FW711" s="359" t="n"/>
      <c r="FX711" s="359" t="n"/>
      <c r="FY711" s="359" t="n"/>
      <c r="FZ711" s="359" t="n"/>
      <c r="GA711" s="359" t="n"/>
      <c r="GB711" s="359" t="n"/>
      <c r="GC711" s="359" t="n"/>
      <c r="GD711" s="359" t="n"/>
      <c r="GE711" s="359" t="n"/>
      <c r="GF711" s="359" t="n"/>
      <c r="GG711" s="359" t="n"/>
      <c r="GH711" s="359" t="n"/>
      <c r="GI711" s="359" t="n"/>
      <c r="GJ711" s="359" t="n"/>
      <c r="GK711" s="359" t="n"/>
      <c r="GL711" s="359" t="n"/>
      <c r="GM711" s="359" t="n"/>
      <c r="GN711" s="359" t="n"/>
      <c r="GO711" s="359" t="n"/>
      <c r="GP711" s="359" t="n"/>
      <c r="GQ711" s="359" t="n"/>
      <c r="GR711" s="359" t="n"/>
      <c r="GS711" s="359" t="n"/>
      <c r="GT711" s="359" t="n"/>
      <c r="GU711" s="359" t="n"/>
      <c r="GV711" s="359" t="n"/>
      <c r="GW711" s="359" t="n"/>
      <c r="GX711" s="359" t="n">
        <v>0</v>
      </c>
    </row>
    <row r="713">
      <c r="A713" s="360" t="n">
        <v>50</v>
      </c>
      <c r="B713" s="360" t="n">
        <v>0</v>
      </c>
      <c r="C713" s="360" t="n">
        <v>0</v>
      </c>
      <c r="D713" s="360" t="n">
        <v>1</v>
      </c>
      <c r="E713" s="360" t="n">
        <v>201</v>
      </c>
      <c r="F713" s="360">
        <f>ROUND(Source!O711,O713)</f>
        <v/>
      </c>
      <c r="G713" s="360" t="inlineStr">
        <is>
          <t>ПЗ</t>
        </is>
      </c>
      <c r="H713" s="360" t="inlineStr">
        <is>
          <t>Прямые затраты</t>
        </is>
      </c>
      <c r="I713" s="360" t="n"/>
      <c r="J713" s="360" t="n"/>
      <c r="K713" s="360" t="n">
        <v>201</v>
      </c>
      <c r="L713" s="360" t="n">
        <v>1</v>
      </c>
      <c r="M713" s="360" t="n">
        <v>3</v>
      </c>
      <c r="N713" s="360" t="inlineStr"/>
      <c r="O713" s="360" t="n">
        <v>0</v>
      </c>
      <c r="P713" s="360" t="n"/>
      <c r="Q713" s="360" t="n"/>
      <c r="R713" s="360" t="n"/>
      <c r="S713" s="360" t="n"/>
      <c r="T713" s="360" t="n"/>
      <c r="U713" s="360" t="n"/>
      <c r="V713" s="360" t="n"/>
      <c r="W713" s="360" t="n">
        <v>0</v>
      </c>
      <c r="X713" s="360" t="n">
        <v>1</v>
      </c>
      <c r="Y713" s="360" t="n">
        <v>0</v>
      </c>
      <c r="Z713" s="360" t="n"/>
      <c r="AA713" s="360" t="n"/>
      <c r="AB713" s="360" t="n"/>
    </row>
    <row r="714">
      <c r="A714" s="360" t="n">
        <v>50</v>
      </c>
      <c r="B714" s="360" t="n">
        <v>0</v>
      </c>
      <c r="C714" s="360" t="n">
        <v>0</v>
      </c>
      <c r="D714" s="360" t="n">
        <v>1</v>
      </c>
      <c r="E714" s="360" t="n">
        <v>202</v>
      </c>
      <c r="F714" s="360">
        <f>ROUND(Source!P711,O714)</f>
        <v/>
      </c>
      <c r="G714" s="360" t="inlineStr">
        <is>
          <t>СтМатОб</t>
        </is>
      </c>
      <c r="H714" s="360" t="inlineStr">
        <is>
          <t>Стоимость материальных ресурсов (всего)</t>
        </is>
      </c>
      <c r="I714" s="360" t="n"/>
      <c r="J714" s="360" t="n"/>
      <c r="K714" s="360" t="n">
        <v>202</v>
      </c>
      <c r="L714" s="360" t="n">
        <v>2</v>
      </c>
      <c r="M714" s="360" t="n">
        <v>3</v>
      </c>
      <c r="N714" s="360" t="inlineStr"/>
      <c r="O714" s="360" t="n">
        <v>0</v>
      </c>
      <c r="P714" s="360" t="n"/>
      <c r="Q714" s="360" t="n"/>
      <c r="R714" s="360" t="n"/>
      <c r="S714" s="360" t="n"/>
      <c r="T714" s="360" t="n"/>
      <c r="U714" s="360" t="n"/>
      <c r="V714" s="360" t="n"/>
      <c r="W714" s="360" t="n">
        <v>0</v>
      </c>
      <c r="X714" s="360" t="n">
        <v>1</v>
      </c>
      <c r="Y714" s="360" t="n">
        <v>0</v>
      </c>
      <c r="Z714" s="360" t="n"/>
      <c r="AA714" s="360" t="n"/>
      <c r="AB714" s="360" t="n"/>
    </row>
    <row r="715">
      <c r="A715" s="360" t="n">
        <v>50</v>
      </c>
      <c r="B715" s="360" t="n">
        <v>0</v>
      </c>
      <c r="C715" s="360" t="n">
        <v>0</v>
      </c>
      <c r="D715" s="360" t="n">
        <v>1</v>
      </c>
      <c r="E715" s="360" t="n">
        <v>222</v>
      </c>
      <c r="F715" s="360">
        <f>ROUND(Source!AO711,O715)</f>
        <v/>
      </c>
      <c r="G715" s="360" t="inlineStr">
        <is>
          <t>СтМатОбЗак</t>
        </is>
      </c>
      <c r="H715" s="360" t="inlineStr">
        <is>
          <t>Стоимость материалов и оборудования заказчика</t>
        </is>
      </c>
      <c r="I715" s="360" t="n"/>
      <c r="J715" s="360" t="n"/>
      <c r="K715" s="360" t="n">
        <v>222</v>
      </c>
      <c r="L715" s="360" t="n">
        <v>3</v>
      </c>
      <c r="M715" s="360" t="n">
        <v>3</v>
      </c>
      <c r="N715" s="360" t="inlineStr"/>
      <c r="O715" s="360" t="n">
        <v>0</v>
      </c>
      <c r="P715" s="360" t="n"/>
      <c r="Q715" s="360" t="n"/>
      <c r="R715" s="360" t="n"/>
      <c r="S715" s="360" t="n"/>
      <c r="T715" s="360" t="n"/>
      <c r="U715" s="360" t="n"/>
      <c r="V715" s="360" t="n"/>
      <c r="W715" s="360" t="n">
        <v>0</v>
      </c>
      <c r="X715" s="360" t="n">
        <v>1</v>
      </c>
      <c r="Y715" s="360" t="n">
        <v>0</v>
      </c>
      <c r="Z715" s="360" t="n"/>
      <c r="AA715" s="360" t="n"/>
      <c r="AB715" s="360" t="n"/>
    </row>
    <row r="716">
      <c r="A716" s="360" t="n">
        <v>50</v>
      </c>
      <c r="B716" s="360" t="n">
        <v>0</v>
      </c>
      <c r="C716" s="360" t="n">
        <v>0</v>
      </c>
      <c r="D716" s="360" t="n">
        <v>1</v>
      </c>
      <c r="E716" s="360" t="n">
        <v>225</v>
      </c>
      <c r="F716" s="360">
        <f>ROUND(Source!AV711,O716)</f>
        <v/>
      </c>
      <c r="G716" s="360" t="inlineStr">
        <is>
          <t>СтМатОбПод</t>
        </is>
      </c>
      <c r="H716" s="360" t="inlineStr">
        <is>
          <t>Стоимость материалов и оборудования подрядчика</t>
        </is>
      </c>
      <c r="I716" s="360" t="n"/>
      <c r="J716" s="360" t="n"/>
      <c r="K716" s="360" t="n">
        <v>225</v>
      </c>
      <c r="L716" s="360" t="n">
        <v>4</v>
      </c>
      <c r="M716" s="360" t="n">
        <v>3</v>
      </c>
      <c r="N716" s="360" t="inlineStr"/>
      <c r="O716" s="360" t="n">
        <v>0</v>
      </c>
      <c r="P716" s="360" t="n"/>
      <c r="Q716" s="360" t="n"/>
      <c r="R716" s="360" t="n"/>
      <c r="S716" s="360" t="n"/>
      <c r="T716" s="360" t="n"/>
      <c r="U716" s="360" t="n"/>
      <c r="V716" s="360" t="n"/>
      <c r="W716" s="360" t="n">
        <v>0</v>
      </c>
      <c r="X716" s="360" t="n">
        <v>1</v>
      </c>
      <c r="Y716" s="360" t="n">
        <v>0</v>
      </c>
      <c r="Z716" s="360" t="n"/>
      <c r="AA716" s="360" t="n"/>
      <c r="AB716" s="360" t="n"/>
    </row>
    <row r="717">
      <c r="A717" s="360" t="n">
        <v>50</v>
      </c>
      <c r="B717" s="360" t="n">
        <v>0</v>
      </c>
      <c r="C717" s="360" t="n">
        <v>0</v>
      </c>
      <c r="D717" s="360" t="n">
        <v>1</v>
      </c>
      <c r="E717" s="360" t="n">
        <v>226</v>
      </c>
      <c r="F717" s="360">
        <f>ROUND(Source!AW711,O717)</f>
        <v/>
      </c>
      <c r="G717" s="360" t="inlineStr">
        <is>
          <t>СтМат</t>
        </is>
      </c>
      <c r="H717" s="360" t="inlineStr">
        <is>
          <t>Стоимость материалов (всего)</t>
        </is>
      </c>
      <c r="I717" s="360" t="n"/>
      <c r="J717" s="360" t="n"/>
      <c r="K717" s="360" t="n">
        <v>226</v>
      </c>
      <c r="L717" s="360" t="n">
        <v>5</v>
      </c>
      <c r="M717" s="360" t="n">
        <v>3</v>
      </c>
      <c r="N717" s="360" t="inlineStr"/>
      <c r="O717" s="360" t="n">
        <v>0</v>
      </c>
      <c r="P717" s="360" t="n"/>
      <c r="Q717" s="360" t="n"/>
      <c r="R717" s="360" t="n"/>
      <c r="S717" s="360" t="n"/>
      <c r="T717" s="360" t="n"/>
      <c r="U717" s="360" t="n"/>
      <c r="V717" s="360" t="n"/>
      <c r="W717" s="360" t="n">
        <v>0</v>
      </c>
      <c r="X717" s="360" t="n">
        <v>1</v>
      </c>
      <c r="Y717" s="360" t="n">
        <v>0</v>
      </c>
      <c r="Z717" s="360" t="n"/>
      <c r="AA717" s="360" t="n"/>
      <c r="AB717" s="360" t="n"/>
    </row>
    <row r="718">
      <c r="A718" s="360" t="n">
        <v>50</v>
      </c>
      <c r="B718" s="360" t="n">
        <v>0</v>
      </c>
      <c r="C718" s="360" t="n">
        <v>0</v>
      </c>
      <c r="D718" s="360" t="n">
        <v>1</v>
      </c>
      <c r="E718" s="360" t="n">
        <v>227</v>
      </c>
      <c r="F718" s="360">
        <f>ROUND(Source!AX711,O718)</f>
        <v/>
      </c>
      <c r="G718" s="360" t="inlineStr">
        <is>
          <t>СтМатЗак</t>
        </is>
      </c>
      <c r="H718" s="360" t="inlineStr">
        <is>
          <t>Стоимость материалов заказчика</t>
        </is>
      </c>
      <c r="I718" s="360" t="n"/>
      <c r="J718" s="360" t="n"/>
      <c r="K718" s="360" t="n">
        <v>227</v>
      </c>
      <c r="L718" s="360" t="n">
        <v>6</v>
      </c>
      <c r="M718" s="360" t="n">
        <v>3</v>
      </c>
      <c r="N718" s="360" t="inlineStr"/>
      <c r="O718" s="360" t="n">
        <v>0</v>
      </c>
      <c r="P718" s="360" t="n"/>
      <c r="Q718" s="360" t="n"/>
      <c r="R718" s="360" t="n"/>
      <c r="S718" s="360" t="n"/>
      <c r="T718" s="360" t="n"/>
      <c r="U718" s="360" t="n"/>
      <c r="V718" s="360" t="n"/>
      <c r="W718" s="360" t="n">
        <v>0</v>
      </c>
      <c r="X718" s="360" t="n">
        <v>1</v>
      </c>
      <c r="Y718" s="360" t="n">
        <v>0</v>
      </c>
      <c r="Z718" s="360" t="n"/>
      <c r="AA718" s="360" t="n"/>
      <c r="AB718" s="360" t="n"/>
    </row>
    <row r="719">
      <c r="A719" s="360" t="n">
        <v>50</v>
      </c>
      <c r="B719" s="360" t="n">
        <v>0</v>
      </c>
      <c r="C719" s="360" t="n">
        <v>0</v>
      </c>
      <c r="D719" s="360" t="n">
        <v>1</v>
      </c>
      <c r="E719" s="360" t="n">
        <v>228</v>
      </c>
      <c r="F719" s="360">
        <f>ROUND(Source!AY711,O719)</f>
        <v/>
      </c>
      <c r="G719" s="360" t="inlineStr">
        <is>
          <t>СтМатПод</t>
        </is>
      </c>
      <c r="H719" s="360" t="inlineStr">
        <is>
          <t>Стоимость материалов подрядчика</t>
        </is>
      </c>
      <c r="I719" s="360" t="n"/>
      <c r="J719" s="360" t="n"/>
      <c r="K719" s="360" t="n">
        <v>228</v>
      </c>
      <c r="L719" s="360" t="n">
        <v>7</v>
      </c>
      <c r="M719" s="360" t="n">
        <v>3</v>
      </c>
      <c r="N719" s="360" t="inlineStr"/>
      <c r="O719" s="360" t="n">
        <v>0</v>
      </c>
      <c r="P719" s="360" t="n"/>
      <c r="Q719" s="360" t="n"/>
      <c r="R719" s="360" t="n"/>
      <c r="S719" s="360" t="n"/>
      <c r="T719" s="360" t="n"/>
      <c r="U719" s="360" t="n"/>
      <c r="V719" s="360" t="n"/>
      <c r="W719" s="360" t="n">
        <v>0</v>
      </c>
      <c r="X719" s="360" t="n">
        <v>1</v>
      </c>
      <c r="Y719" s="360" t="n">
        <v>0</v>
      </c>
      <c r="Z719" s="360" t="n"/>
      <c r="AA719" s="360" t="n"/>
      <c r="AB719" s="360" t="n"/>
    </row>
    <row r="720">
      <c r="A720" s="360" t="n">
        <v>50</v>
      </c>
      <c r="B720" s="360" t="n">
        <v>0</v>
      </c>
      <c r="C720" s="360" t="n">
        <v>0</v>
      </c>
      <c r="D720" s="360" t="n">
        <v>1</v>
      </c>
      <c r="E720" s="360" t="n">
        <v>216</v>
      </c>
      <c r="F720" s="360">
        <f>ROUND(Source!AP711,O720)</f>
        <v/>
      </c>
      <c r="G720" s="360" t="inlineStr">
        <is>
          <t>Оборуд</t>
        </is>
      </c>
      <c r="H720" s="360" t="inlineStr">
        <is>
          <t>Стоимость оборудования (всего)</t>
        </is>
      </c>
      <c r="I720" s="360" t="n"/>
      <c r="J720" s="360" t="n"/>
      <c r="K720" s="360" t="n">
        <v>216</v>
      </c>
      <c r="L720" s="360" t="n">
        <v>8</v>
      </c>
      <c r="M720" s="360" t="n">
        <v>3</v>
      </c>
      <c r="N720" s="360" t="inlineStr"/>
      <c r="O720" s="360" t="n">
        <v>0</v>
      </c>
      <c r="P720" s="360" t="n"/>
      <c r="Q720" s="360" t="n"/>
      <c r="R720" s="360" t="n"/>
      <c r="S720" s="360" t="n"/>
      <c r="T720" s="360" t="n"/>
      <c r="U720" s="360" t="n"/>
      <c r="V720" s="360" t="n"/>
      <c r="W720" s="360" t="n">
        <v>0</v>
      </c>
      <c r="X720" s="360" t="n">
        <v>1</v>
      </c>
      <c r="Y720" s="360" t="n">
        <v>0</v>
      </c>
      <c r="Z720" s="360" t="n"/>
      <c r="AA720" s="360" t="n"/>
      <c r="AB720" s="360" t="n"/>
    </row>
    <row r="721">
      <c r="A721" s="360" t="n">
        <v>50</v>
      </c>
      <c r="B721" s="360" t="n">
        <v>0</v>
      </c>
      <c r="C721" s="360" t="n">
        <v>0</v>
      </c>
      <c r="D721" s="360" t="n">
        <v>1</v>
      </c>
      <c r="E721" s="360" t="n">
        <v>223</v>
      </c>
      <c r="F721" s="360">
        <f>ROUND(Source!AQ711,O721)</f>
        <v/>
      </c>
      <c r="G721" s="360" t="inlineStr">
        <is>
          <t>ОборудЗак</t>
        </is>
      </c>
      <c r="H721" s="360" t="inlineStr">
        <is>
          <t>Стоимость оборудования заказчика</t>
        </is>
      </c>
      <c r="I721" s="360" t="n"/>
      <c r="J721" s="360" t="n"/>
      <c r="K721" s="360" t="n">
        <v>223</v>
      </c>
      <c r="L721" s="360" t="n">
        <v>9</v>
      </c>
      <c r="M721" s="360" t="n">
        <v>3</v>
      </c>
      <c r="N721" s="360" t="inlineStr"/>
      <c r="O721" s="360" t="n">
        <v>0</v>
      </c>
      <c r="P721" s="360" t="n"/>
      <c r="Q721" s="360" t="n"/>
      <c r="R721" s="360" t="n"/>
      <c r="S721" s="360" t="n"/>
      <c r="T721" s="360" t="n"/>
      <c r="U721" s="360" t="n"/>
      <c r="V721" s="360" t="n"/>
      <c r="W721" s="360" t="n">
        <v>0</v>
      </c>
      <c r="X721" s="360" t="n">
        <v>1</v>
      </c>
      <c r="Y721" s="360" t="n">
        <v>0</v>
      </c>
      <c r="Z721" s="360" t="n"/>
      <c r="AA721" s="360" t="n"/>
      <c r="AB721" s="360" t="n"/>
    </row>
    <row r="722">
      <c r="A722" s="360" t="n">
        <v>50</v>
      </c>
      <c r="B722" s="360" t="n">
        <v>0</v>
      </c>
      <c r="C722" s="360" t="n">
        <v>0</v>
      </c>
      <c r="D722" s="360" t="n">
        <v>1</v>
      </c>
      <c r="E722" s="360" t="n">
        <v>229</v>
      </c>
      <c r="F722" s="360">
        <f>ROUND(Source!AZ711,O722)</f>
        <v/>
      </c>
      <c r="G722" s="360" t="inlineStr">
        <is>
          <t>ОборудПод</t>
        </is>
      </c>
      <c r="H722" s="360" t="inlineStr">
        <is>
          <t>Стоимость оборудования подрядчика</t>
        </is>
      </c>
      <c r="I722" s="360" t="n"/>
      <c r="J722" s="360" t="n"/>
      <c r="K722" s="360" t="n">
        <v>229</v>
      </c>
      <c r="L722" s="360" t="n">
        <v>10</v>
      </c>
      <c r="M722" s="360" t="n">
        <v>3</v>
      </c>
      <c r="N722" s="360" t="inlineStr"/>
      <c r="O722" s="360" t="n">
        <v>0</v>
      </c>
      <c r="P722" s="360" t="n"/>
      <c r="Q722" s="360" t="n"/>
      <c r="R722" s="360" t="n"/>
      <c r="S722" s="360" t="n"/>
      <c r="T722" s="360" t="n"/>
      <c r="U722" s="360" t="n"/>
      <c r="V722" s="360" t="n"/>
      <c r="W722" s="360" t="n">
        <v>0</v>
      </c>
      <c r="X722" s="360" t="n">
        <v>1</v>
      </c>
      <c r="Y722" s="360" t="n">
        <v>0</v>
      </c>
      <c r="Z722" s="360" t="n"/>
      <c r="AA722" s="360" t="n"/>
      <c r="AB722" s="360" t="n"/>
    </row>
    <row r="723">
      <c r="A723" s="360" t="n">
        <v>50</v>
      </c>
      <c r="B723" s="360" t="n">
        <v>0</v>
      </c>
      <c r="C723" s="360" t="n">
        <v>0</v>
      </c>
      <c r="D723" s="360" t="n">
        <v>1</v>
      </c>
      <c r="E723" s="360" t="n">
        <v>203</v>
      </c>
      <c r="F723" s="360">
        <f>ROUND(Source!Q711,O723)</f>
        <v/>
      </c>
      <c r="G723" s="360" t="inlineStr">
        <is>
          <t>ЭММ</t>
        </is>
      </c>
      <c r="H723" s="360" t="inlineStr">
        <is>
          <t>Эксплуатация машин</t>
        </is>
      </c>
      <c r="I723" s="360" t="n"/>
      <c r="J723" s="360" t="n"/>
      <c r="K723" s="360" t="n">
        <v>203</v>
      </c>
      <c r="L723" s="360" t="n">
        <v>11</v>
      </c>
      <c r="M723" s="360" t="n">
        <v>3</v>
      </c>
      <c r="N723" s="360" t="inlineStr"/>
      <c r="O723" s="360" t="n">
        <v>0</v>
      </c>
      <c r="P723" s="360" t="n"/>
      <c r="Q723" s="360" t="n"/>
      <c r="R723" s="360" t="n"/>
      <c r="S723" s="360" t="n"/>
      <c r="T723" s="360" t="n"/>
      <c r="U723" s="360" t="n"/>
      <c r="V723" s="360" t="n"/>
      <c r="W723" s="360" t="n">
        <v>0</v>
      </c>
      <c r="X723" s="360" t="n">
        <v>1</v>
      </c>
      <c r="Y723" s="360" t="n">
        <v>0</v>
      </c>
      <c r="Z723" s="360" t="n"/>
      <c r="AA723" s="360" t="n"/>
      <c r="AB723" s="360" t="n"/>
    </row>
    <row r="724">
      <c r="A724" s="360" t="n">
        <v>50</v>
      </c>
      <c r="B724" s="360" t="n">
        <v>0</v>
      </c>
      <c r="C724" s="360" t="n">
        <v>0</v>
      </c>
      <c r="D724" s="360" t="n">
        <v>1</v>
      </c>
      <c r="E724" s="360" t="n">
        <v>231</v>
      </c>
      <c r="F724" s="360">
        <f>ROUND(Source!BB711,O724)</f>
        <v/>
      </c>
      <c r="G724" s="360" t="inlineStr">
        <is>
          <t>ЭММсНРиСП</t>
        </is>
      </c>
      <c r="H724" s="360" t="inlineStr">
        <is>
          <t>Эксплуатация машин по ТСН-2001.16</t>
        </is>
      </c>
      <c r="I724" s="360" t="n"/>
      <c r="J724" s="360" t="n"/>
      <c r="K724" s="360" t="n">
        <v>231</v>
      </c>
      <c r="L724" s="360" t="n">
        <v>12</v>
      </c>
      <c r="M724" s="360" t="n">
        <v>3</v>
      </c>
      <c r="N724" s="360" t="inlineStr"/>
      <c r="O724" s="360" t="n">
        <v>0</v>
      </c>
      <c r="P724" s="360" t="n"/>
      <c r="Q724" s="360" t="n"/>
      <c r="R724" s="360" t="n"/>
      <c r="S724" s="360" t="n"/>
      <c r="T724" s="360" t="n"/>
      <c r="U724" s="360" t="n"/>
      <c r="V724" s="360" t="n"/>
      <c r="W724" s="360" t="n">
        <v>0</v>
      </c>
      <c r="X724" s="360" t="n">
        <v>1</v>
      </c>
      <c r="Y724" s="360" t="n">
        <v>0</v>
      </c>
      <c r="Z724" s="360" t="n"/>
      <c r="AA724" s="360" t="n"/>
      <c r="AB724" s="360" t="n"/>
    </row>
    <row r="725">
      <c r="A725" s="360" t="n">
        <v>50</v>
      </c>
      <c r="B725" s="360" t="n">
        <v>0</v>
      </c>
      <c r="C725" s="360" t="n">
        <v>0</v>
      </c>
      <c r="D725" s="360" t="n">
        <v>1</v>
      </c>
      <c r="E725" s="360" t="n">
        <v>204</v>
      </c>
      <c r="F725" s="360">
        <f>ROUND(Source!R711,O725)</f>
        <v/>
      </c>
      <c r="G725" s="360" t="inlineStr">
        <is>
          <t>ЗПМ</t>
        </is>
      </c>
      <c r="H725" s="360" t="inlineStr">
        <is>
          <t>ЗП машинистов</t>
        </is>
      </c>
      <c r="I725" s="360" t="n"/>
      <c r="J725" s="360" t="n"/>
      <c r="K725" s="360" t="n">
        <v>204</v>
      </c>
      <c r="L725" s="360" t="n">
        <v>13</v>
      </c>
      <c r="M725" s="360" t="n">
        <v>3</v>
      </c>
      <c r="N725" s="360" t="inlineStr"/>
      <c r="O725" s="360" t="n">
        <v>0</v>
      </c>
      <c r="P725" s="360" t="n"/>
      <c r="Q725" s="360" t="n"/>
      <c r="R725" s="360" t="n"/>
      <c r="S725" s="360" t="n"/>
      <c r="T725" s="360" t="n"/>
      <c r="U725" s="360" t="n"/>
      <c r="V725" s="360" t="n"/>
      <c r="W725" s="360" t="n">
        <v>0</v>
      </c>
      <c r="X725" s="360" t="n">
        <v>1</v>
      </c>
      <c r="Y725" s="360" t="n">
        <v>0</v>
      </c>
      <c r="Z725" s="360" t="n"/>
      <c r="AA725" s="360" t="n"/>
      <c r="AB725" s="360" t="n"/>
    </row>
    <row r="726">
      <c r="A726" s="360" t="n">
        <v>50</v>
      </c>
      <c r="B726" s="360" t="n">
        <v>0</v>
      </c>
      <c r="C726" s="360" t="n">
        <v>0</v>
      </c>
      <c r="D726" s="360" t="n">
        <v>1</v>
      </c>
      <c r="E726" s="360" t="n">
        <v>205</v>
      </c>
      <c r="F726" s="360">
        <f>ROUND(Source!S711,O726)</f>
        <v/>
      </c>
      <c r="G726" s="360" t="inlineStr">
        <is>
          <t>ОЗП</t>
        </is>
      </c>
      <c r="H726" s="360" t="inlineStr">
        <is>
          <t>Основная ЗП рабочих</t>
        </is>
      </c>
      <c r="I726" s="360" t="n"/>
      <c r="J726" s="360" t="n"/>
      <c r="K726" s="360" t="n">
        <v>205</v>
      </c>
      <c r="L726" s="360" t="n">
        <v>14</v>
      </c>
      <c r="M726" s="360" t="n">
        <v>3</v>
      </c>
      <c r="N726" s="360" t="inlineStr"/>
      <c r="O726" s="360" t="n">
        <v>0</v>
      </c>
      <c r="P726" s="360" t="n"/>
      <c r="Q726" s="360" t="n"/>
      <c r="R726" s="360" t="n"/>
      <c r="S726" s="360" t="n"/>
      <c r="T726" s="360" t="n"/>
      <c r="U726" s="360" t="n"/>
      <c r="V726" s="360" t="n"/>
      <c r="W726" s="360" t="n">
        <v>0</v>
      </c>
      <c r="X726" s="360" t="n">
        <v>1</v>
      </c>
      <c r="Y726" s="360" t="n">
        <v>0</v>
      </c>
      <c r="Z726" s="360" t="n"/>
      <c r="AA726" s="360" t="n"/>
      <c r="AB726" s="360" t="n"/>
    </row>
    <row r="727">
      <c r="A727" s="360" t="n">
        <v>50</v>
      </c>
      <c r="B727" s="360" t="n">
        <v>0</v>
      </c>
      <c r="C727" s="360" t="n">
        <v>0</v>
      </c>
      <c r="D727" s="360" t="n">
        <v>1</v>
      </c>
      <c r="E727" s="360" t="n">
        <v>232</v>
      </c>
      <c r="F727" s="360">
        <f>ROUND(Source!BC711,O727)</f>
        <v/>
      </c>
      <c r="G727" s="360" t="inlineStr">
        <is>
          <t>ОЗПсНРиСП</t>
        </is>
      </c>
      <c r="H727" s="360" t="inlineStr">
        <is>
          <t>Основная ЗП рабочих по ТСН-2001.16</t>
        </is>
      </c>
      <c r="I727" s="360" t="n"/>
      <c r="J727" s="360" t="n"/>
      <c r="K727" s="360" t="n">
        <v>232</v>
      </c>
      <c r="L727" s="360" t="n">
        <v>15</v>
      </c>
      <c r="M727" s="360" t="n">
        <v>3</v>
      </c>
      <c r="N727" s="360" t="inlineStr"/>
      <c r="O727" s="360" t="n">
        <v>0</v>
      </c>
      <c r="P727" s="360" t="n"/>
      <c r="Q727" s="360" t="n"/>
      <c r="R727" s="360" t="n"/>
      <c r="S727" s="360" t="n"/>
      <c r="T727" s="360" t="n"/>
      <c r="U727" s="360" t="n"/>
      <c r="V727" s="360" t="n"/>
      <c r="W727" s="360" t="n">
        <v>0</v>
      </c>
      <c r="X727" s="360" t="n">
        <v>1</v>
      </c>
      <c r="Y727" s="360" t="n">
        <v>0</v>
      </c>
      <c r="Z727" s="360" t="n"/>
      <c r="AA727" s="360" t="n"/>
      <c r="AB727" s="360" t="n"/>
    </row>
    <row r="728">
      <c r="A728" s="360" t="n">
        <v>50</v>
      </c>
      <c r="B728" s="360" t="n">
        <v>0</v>
      </c>
      <c r="C728" s="360" t="n">
        <v>0</v>
      </c>
      <c r="D728" s="360" t="n">
        <v>1</v>
      </c>
      <c r="E728" s="360" t="n">
        <v>214</v>
      </c>
      <c r="F728" s="360">
        <f>ROUND(Source!AS711,O728)</f>
        <v/>
      </c>
      <c r="G728" s="360" t="inlineStr">
        <is>
          <t>Строит</t>
        </is>
      </c>
      <c r="H728" s="360" t="inlineStr">
        <is>
          <t>Строительные работы с НР и СП</t>
        </is>
      </c>
      <c r="I728" s="360" t="n"/>
      <c r="J728" s="360" t="n"/>
      <c r="K728" s="360" t="n">
        <v>214</v>
      </c>
      <c r="L728" s="360" t="n">
        <v>16</v>
      </c>
      <c r="M728" s="360" t="n">
        <v>3</v>
      </c>
      <c r="N728" s="360" t="inlineStr"/>
      <c r="O728" s="360" t="n">
        <v>0</v>
      </c>
      <c r="P728" s="360" t="n"/>
      <c r="Q728" s="360" t="n"/>
      <c r="R728" s="360" t="n"/>
      <c r="S728" s="360" t="n"/>
      <c r="T728" s="360" t="n"/>
      <c r="U728" s="360" t="n"/>
      <c r="V728" s="360" t="n"/>
      <c r="W728" s="360" t="n">
        <v>0</v>
      </c>
      <c r="X728" s="360" t="n">
        <v>1</v>
      </c>
      <c r="Y728" s="360" t="n">
        <v>0</v>
      </c>
      <c r="Z728" s="360" t="n"/>
      <c r="AA728" s="360" t="n"/>
      <c r="AB728" s="360" t="n"/>
    </row>
    <row r="729">
      <c r="A729" s="360" t="n">
        <v>50</v>
      </c>
      <c r="B729" s="360" t="n">
        <v>0</v>
      </c>
      <c r="C729" s="360" t="n">
        <v>0</v>
      </c>
      <c r="D729" s="360" t="n">
        <v>1</v>
      </c>
      <c r="E729" s="360" t="n">
        <v>215</v>
      </c>
      <c r="F729" s="360">
        <f>ROUND(Source!AT711,O729)</f>
        <v/>
      </c>
      <c r="G729" s="360" t="inlineStr">
        <is>
          <t>Монтаж</t>
        </is>
      </c>
      <c r="H729" s="360" t="inlineStr">
        <is>
          <t>Монтажные работы с НР и СП</t>
        </is>
      </c>
      <c r="I729" s="360" t="n"/>
      <c r="J729" s="360" t="n"/>
      <c r="K729" s="360" t="n">
        <v>215</v>
      </c>
      <c r="L729" s="360" t="n">
        <v>17</v>
      </c>
      <c r="M729" s="360" t="n">
        <v>3</v>
      </c>
      <c r="N729" s="360" t="inlineStr"/>
      <c r="O729" s="360" t="n">
        <v>0</v>
      </c>
      <c r="P729" s="360" t="n"/>
      <c r="Q729" s="360" t="n"/>
      <c r="R729" s="360" t="n"/>
      <c r="S729" s="360" t="n"/>
      <c r="T729" s="360" t="n"/>
      <c r="U729" s="360" t="n"/>
      <c r="V729" s="360" t="n"/>
      <c r="W729" s="360" t="n">
        <v>0</v>
      </c>
      <c r="X729" s="360" t="n">
        <v>1</v>
      </c>
      <c r="Y729" s="360" t="n">
        <v>0</v>
      </c>
      <c r="Z729" s="360" t="n"/>
      <c r="AA729" s="360" t="n"/>
      <c r="AB729" s="360" t="n"/>
    </row>
    <row r="730">
      <c r="A730" s="360" t="n">
        <v>50</v>
      </c>
      <c r="B730" s="360" t="n">
        <v>0</v>
      </c>
      <c r="C730" s="360" t="n">
        <v>0</v>
      </c>
      <c r="D730" s="360" t="n">
        <v>1</v>
      </c>
      <c r="E730" s="360" t="n">
        <v>217</v>
      </c>
      <c r="F730" s="360">
        <f>ROUND(Source!AU711,O730)</f>
        <v/>
      </c>
      <c r="G730" s="360" t="inlineStr">
        <is>
          <t>Прочие</t>
        </is>
      </c>
      <c r="H730" s="360" t="inlineStr">
        <is>
          <t>Прочие работы с НР и СП</t>
        </is>
      </c>
      <c r="I730" s="360" t="n"/>
      <c r="J730" s="360" t="n"/>
      <c r="K730" s="360" t="n">
        <v>217</v>
      </c>
      <c r="L730" s="360" t="n">
        <v>18</v>
      </c>
      <c r="M730" s="360" t="n">
        <v>3</v>
      </c>
      <c r="N730" s="360" t="inlineStr"/>
      <c r="O730" s="360" t="n">
        <v>0</v>
      </c>
      <c r="P730" s="360" t="n"/>
      <c r="Q730" s="360" t="n"/>
      <c r="R730" s="360" t="n"/>
      <c r="S730" s="360" t="n"/>
      <c r="T730" s="360" t="n"/>
      <c r="U730" s="360" t="n"/>
      <c r="V730" s="360" t="n"/>
      <c r="W730" s="360" t="n">
        <v>0</v>
      </c>
      <c r="X730" s="360" t="n">
        <v>1</v>
      </c>
      <c r="Y730" s="360" t="n">
        <v>0</v>
      </c>
      <c r="Z730" s="360" t="n"/>
      <c r="AA730" s="360" t="n"/>
      <c r="AB730" s="360" t="n"/>
    </row>
    <row r="731">
      <c r="A731" s="360" t="n">
        <v>50</v>
      </c>
      <c r="B731" s="360" t="n">
        <v>0</v>
      </c>
      <c r="C731" s="360" t="n">
        <v>0</v>
      </c>
      <c r="D731" s="360" t="n">
        <v>1</v>
      </c>
      <c r="E731" s="360" t="n">
        <v>230</v>
      </c>
      <c r="F731" s="360">
        <f>ROUND(Source!BA711,O731)</f>
        <v/>
      </c>
      <c r="G731" s="360" t="inlineStr">
        <is>
          <t>ПрочиеЗатр</t>
        </is>
      </c>
      <c r="H731" s="360" t="inlineStr">
        <is>
          <t>Прочие затраты по ТСН-2001.16</t>
        </is>
      </c>
      <c r="I731" s="360" t="n"/>
      <c r="J731" s="360" t="n"/>
      <c r="K731" s="360" t="n">
        <v>230</v>
      </c>
      <c r="L731" s="360" t="n">
        <v>19</v>
      </c>
      <c r="M731" s="360" t="n">
        <v>3</v>
      </c>
      <c r="N731" s="360" t="inlineStr"/>
      <c r="O731" s="360" t="n">
        <v>0</v>
      </c>
      <c r="P731" s="360" t="n"/>
      <c r="Q731" s="360" t="n"/>
      <c r="R731" s="360" t="n"/>
      <c r="S731" s="360" t="n"/>
      <c r="T731" s="360" t="n"/>
      <c r="U731" s="360" t="n"/>
      <c r="V731" s="360" t="n"/>
      <c r="W731" s="360" t="n">
        <v>0</v>
      </c>
      <c r="X731" s="360" t="n">
        <v>1</v>
      </c>
      <c r="Y731" s="360" t="n">
        <v>0</v>
      </c>
      <c r="Z731" s="360" t="n"/>
      <c r="AA731" s="360" t="n"/>
      <c r="AB731" s="360" t="n"/>
    </row>
    <row r="732">
      <c r="A732" s="360" t="n">
        <v>50</v>
      </c>
      <c r="B732" s="360" t="n">
        <v>0</v>
      </c>
      <c r="C732" s="360" t="n">
        <v>0</v>
      </c>
      <c r="D732" s="360" t="n">
        <v>1</v>
      </c>
      <c r="E732" s="360" t="n">
        <v>206</v>
      </c>
      <c r="F732" s="360">
        <f>ROUND(Source!T711,O732)</f>
        <v/>
      </c>
      <c r="G732" s="360" t="inlineStr">
        <is>
          <t>ВозврМат</t>
        </is>
      </c>
      <c r="H732" s="360" t="inlineStr">
        <is>
          <t>Возврат материалов</t>
        </is>
      </c>
      <c r="I732" s="360" t="n"/>
      <c r="J732" s="360" t="n"/>
      <c r="K732" s="360" t="n">
        <v>206</v>
      </c>
      <c r="L732" s="360" t="n">
        <v>20</v>
      </c>
      <c r="M732" s="360" t="n">
        <v>3</v>
      </c>
      <c r="N732" s="360" t="inlineStr"/>
      <c r="O732" s="360" t="n">
        <v>0</v>
      </c>
      <c r="P732" s="360" t="n"/>
      <c r="Q732" s="360" t="n"/>
      <c r="R732" s="360" t="n"/>
      <c r="S732" s="360" t="n"/>
      <c r="T732" s="360" t="n"/>
      <c r="U732" s="360" t="n"/>
      <c r="V732" s="360" t="n"/>
      <c r="W732" s="360" t="n">
        <v>0</v>
      </c>
      <c r="X732" s="360" t="n">
        <v>1</v>
      </c>
      <c r="Y732" s="360" t="n">
        <v>0</v>
      </c>
      <c r="Z732" s="360" t="n"/>
      <c r="AA732" s="360" t="n"/>
      <c r="AB732" s="360" t="n"/>
    </row>
    <row r="733">
      <c r="A733" s="360" t="n">
        <v>50</v>
      </c>
      <c r="B733" s="360" t="n">
        <v>0</v>
      </c>
      <c r="C733" s="360" t="n">
        <v>0</v>
      </c>
      <c r="D733" s="360" t="n">
        <v>1</v>
      </c>
      <c r="E733" s="360" t="n">
        <v>207</v>
      </c>
      <c r="F733" s="360">
        <f>ROUND(Source!U711,O733)</f>
        <v/>
      </c>
      <c r="G733" s="360" t="inlineStr">
        <is>
          <t>ТрудСтр</t>
        </is>
      </c>
      <c r="H733" s="360" t="inlineStr">
        <is>
          <t>Трудозатраты строителей</t>
        </is>
      </c>
      <c r="I733" s="360" t="n"/>
      <c r="J733" s="360" t="n"/>
      <c r="K733" s="360" t="n">
        <v>207</v>
      </c>
      <c r="L733" s="360" t="n">
        <v>21</v>
      </c>
      <c r="M733" s="360" t="n">
        <v>3</v>
      </c>
      <c r="N733" s="360" t="inlineStr"/>
      <c r="O733" s="360" t="n">
        <v>7</v>
      </c>
      <c r="P733" s="360" t="n"/>
      <c r="Q733" s="360" t="n"/>
      <c r="R733" s="360" t="n"/>
      <c r="S733" s="360" t="n"/>
      <c r="T733" s="360" t="n"/>
      <c r="U733" s="360" t="n"/>
      <c r="V733" s="360" t="n"/>
      <c r="W733" s="360" t="n">
        <v>0</v>
      </c>
      <c r="X733" s="360" t="n">
        <v>1</v>
      </c>
      <c r="Y733" s="360" t="n">
        <v>0</v>
      </c>
      <c r="Z733" s="360" t="n"/>
      <c r="AA733" s="360" t="n"/>
      <c r="AB733" s="360" t="n"/>
    </row>
    <row r="734">
      <c r="A734" s="360" t="n">
        <v>50</v>
      </c>
      <c r="B734" s="360" t="n">
        <v>0</v>
      </c>
      <c r="C734" s="360" t="n">
        <v>0</v>
      </c>
      <c r="D734" s="360" t="n">
        <v>1</v>
      </c>
      <c r="E734" s="360" t="n">
        <v>208</v>
      </c>
      <c r="F734" s="360">
        <f>ROUND(Source!V711,O734)</f>
        <v/>
      </c>
      <c r="G734" s="360" t="inlineStr">
        <is>
          <t>ТрудМаш</t>
        </is>
      </c>
      <c r="H734" s="360" t="inlineStr">
        <is>
          <t>Трудозатраты машинистов</t>
        </is>
      </c>
      <c r="I734" s="360" t="n"/>
      <c r="J734" s="360" t="n"/>
      <c r="K734" s="360" t="n">
        <v>208</v>
      </c>
      <c r="L734" s="360" t="n">
        <v>22</v>
      </c>
      <c r="M734" s="360" t="n">
        <v>3</v>
      </c>
      <c r="N734" s="360" t="inlineStr"/>
      <c r="O734" s="360" t="n">
        <v>7</v>
      </c>
      <c r="P734" s="360" t="n"/>
      <c r="Q734" s="360" t="n"/>
      <c r="R734" s="360" t="n"/>
      <c r="S734" s="360" t="n"/>
      <c r="T734" s="360" t="n"/>
      <c r="U734" s="360" t="n"/>
      <c r="V734" s="360" t="n"/>
      <c r="W734" s="360" t="n">
        <v>0</v>
      </c>
      <c r="X734" s="360" t="n">
        <v>1</v>
      </c>
      <c r="Y734" s="360" t="n">
        <v>0</v>
      </c>
      <c r="Z734" s="360" t="n"/>
      <c r="AA734" s="360" t="n"/>
      <c r="AB734" s="360" t="n"/>
    </row>
    <row r="735">
      <c r="A735" s="360" t="n">
        <v>50</v>
      </c>
      <c r="B735" s="360" t="n">
        <v>0</v>
      </c>
      <c r="C735" s="360" t="n">
        <v>0</v>
      </c>
      <c r="D735" s="360" t="n">
        <v>1</v>
      </c>
      <c r="E735" s="360" t="n">
        <v>209</v>
      </c>
      <c r="F735" s="360">
        <f>ROUND(Source!W711,O735)</f>
        <v/>
      </c>
      <c r="G735" s="360" t="inlineStr">
        <is>
          <t>ТранспМат</t>
        </is>
      </c>
      <c r="H735" s="360" t="inlineStr">
        <is>
          <t>Транспорт материалов</t>
        </is>
      </c>
      <c r="I735" s="360" t="n"/>
      <c r="J735" s="360" t="n"/>
      <c r="K735" s="360" t="n">
        <v>209</v>
      </c>
      <c r="L735" s="360" t="n">
        <v>23</v>
      </c>
      <c r="M735" s="360" t="n">
        <v>3</v>
      </c>
      <c r="N735" s="360" t="inlineStr"/>
      <c r="O735" s="360" t="n">
        <v>0</v>
      </c>
      <c r="P735" s="360" t="n"/>
      <c r="Q735" s="360" t="n"/>
      <c r="R735" s="360" t="n"/>
      <c r="S735" s="360" t="n"/>
      <c r="T735" s="360" t="n"/>
      <c r="U735" s="360" t="n"/>
      <c r="V735" s="360" t="n"/>
      <c r="W735" s="360" t="n">
        <v>0</v>
      </c>
      <c r="X735" s="360" t="n">
        <v>1</v>
      </c>
      <c r="Y735" s="360" t="n">
        <v>0</v>
      </c>
      <c r="Z735" s="360" t="n"/>
      <c r="AA735" s="360" t="n"/>
      <c r="AB735" s="360" t="n"/>
    </row>
    <row r="736">
      <c r="A736" s="360" t="n">
        <v>50</v>
      </c>
      <c r="B736" s="360" t="n">
        <v>0</v>
      </c>
      <c r="C736" s="360" t="n">
        <v>0</v>
      </c>
      <c r="D736" s="360" t="n">
        <v>1</v>
      </c>
      <c r="E736" s="360" t="n">
        <v>233</v>
      </c>
      <c r="F736" s="360">
        <f>ROUND(Source!BD711,O736)</f>
        <v/>
      </c>
      <c r="G736" s="360" t="inlineStr">
        <is>
          <t>Перевозка</t>
        </is>
      </c>
      <c r="H736" s="360" t="inlineStr">
        <is>
          <t>Перевозка грузов</t>
        </is>
      </c>
      <c r="I736" s="360" t="n"/>
      <c r="J736" s="360" t="n"/>
      <c r="K736" s="360" t="n">
        <v>233</v>
      </c>
      <c r="L736" s="360" t="n">
        <v>24</v>
      </c>
      <c r="M736" s="360" t="n">
        <v>3</v>
      </c>
      <c r="N736" s="360" t="inlineStr"/>
      <c r="O736" s="360" t="n">
        <v>0</v>
      </c>
      <c r="P736" s="360" t="n"/>
      <c r="Q736" s="360" t="n"/>
      <c r="R736" s="360" t="n"/>
      <c r="S736" s="360" t="n"/>
      <c r="T736" s="360" t="n"/>
      <c r="U736" s="360" t="n"/>
      <c r="V736" s="360" t="n"/>
      <c r="W736" s="360" t="n">
        <v>0</v>
      </c>
      <c r="X736" s="360" t="n">
        <v>1</v>
      </c>
      <c r="Y736" s="360" t="n">
        <v>0</v>
      </c>
      <c r="Z736" s="360" t="n"/>
      <c r="AA736" s="360" t="n"/>
      <c r="AB736" s="360" t="n"/>
    </row>
    <row r="737">
      <c r="A737" s="360" t="n">
        <v>50</v>
      </c>
      <c r="B737" s="360" t="n">
        <v>0</v>
      </c>
      <c r="C737" s="360" t="n">
        <v>0</v>
      </c>
      <c r="D737" s="360" t="n">
        <v>1</v>
      </c>
      <c r="E737" s="360" t="n">
        <v>210</v>
      </c>
      <c r="F737" s="360">
        <f>ROUND(Source!X711,O737)</f>
        <v/>
      </c>
      <c r="G737" s="360" t="inlineStr">
        <is>
          <t>НР</t>
        </is>
      </c>
      <c r="H737" s="360" t="inlineStr">
        <is>
          <t>Накладные расходы</t>
        </is>
      </c>
      <c r="I737" s="360" t="n"/>
      <c r="J737" s="360" t="n"/>
      <c r="K737" s="360" t="n">
        <v>210</v>
      </c>
      <c r="L737" s="360" t="n">
        <v>25</v>
      </c>
      <c r="M737" s="360" t="n">
        <v>3</v>
      </c>
      <c r="N737" s="360" t="inlineStr"/>
      <c r="O737" s="360" t="n">
        <v>0</v>
      </c>
      <c r="P737" s="360" t="n"/>
      <c r="Q737" s="360" t="n"/>
      <c r="R737" s="360" t="n"/>
      <c r="S737" s="360" t="n"/>
      <c r="T737" s="360" t="n"/>
      <c r="U737" s="360" t="n"/>
      <c r="V737" s="360" t="n"/>
      <c r="W737" s="360" t="n">
        <v>0</v>
      </c>
      <c r="X737" s="360" t="n">
        <v>1</v>
      </c>
      <c r="Y737" s="360" t="n">
        <v>0</v>
      </c>
      <c r="Z737" s="360" t="n"/>
      <c r="AA737" s="360" t="n"/>
      <c r="AB737" s="360" t="n"/>
    </row>
    <row r="738">
      <c r="A738" s="360" t="n">
        <v>50</v>
      </c>
      <c r="B738" s="360" t="n">
        <v>0</v>
      </c>
      <c r="C738" s="360" t="n">
        <v>0</v>
      </c>
      <c r="D738" s="360" t="n">
        <v>1</v>
      </c>
      <c r="E738" s="360" t="n">
        <v>211</v>
      </c>
      <c r="F738" s="360">
        <f>ROUND(Source!Y711,O738)</f>
        <v/>
      </c>
      <c r="G738" s="360" t="inlineStr">
        <is>
          <t>СмПриб</t>
        </is>
      </c>
      <c r="H738" s="360" t="inlineStr">
        <is>
          <t>Сметная прибыль</t>
        </is>
      </c>
      <c r="I738" s="360" t="n"/>
      <c r="J738" s="360" t="n"/>
      <c r="K738" s="360" t="n">
        <v>211</v>
      </c>
      <c r="L738" s="360" t="n">
        <v>26</v>
      </c>
      <c r="M738" s="360" t="n">
        <v>3</v>
      </c>
      <c r="N738" s="360" t="inlineStr"/>
      <c r="O738" s="360" t="n">
        <v>0</v>
      </c>
      <c r="P738" s="360" t="n"/>
      <c r="Q738" s="360" t="n"/>
      <c r="R738" s="360" t="n"/>
      <c r="S738" s="360" t="n"/>
      <c r="T738" s="360" t="n"/>
      <c r="U738" s="360" t="n"/>
      <c r="V738" s="360" t="n"/>
      <c r="W738" s="360" t="n">
        <v>0</v>
      </c>
      <c r="X738" s="360" t="n">
        <v>1</v>
      </c>
      <c r="Y738" s="360" t="n">
        <v>0</v>
      </c>
      <c r="Z738" s="360" t="n"/>
      <c r="AA738" s="360" t="n"/>
      <c r="AB738" s="360" t="n"/>
    </row>
    <row r="739">
      <c r="A739" s="360" t="n">
        <v>50</v>
      </c>
      <c r="B739" s="360" t="n">
        <v>0</v>
      </c>
      <c r="C739" s="360" t="n">
        <v>0</v>
      </c>
      <c r="D739" s="360" t="n">
        <v>1</v>
      </c>
      <c r="E739" s="360" t="n">
        <v>224</v>
      </c>
      <c r="F739" s="360">
        <f>ROUND(Source!AR711,O739)</f>
        <v/>
      </c>
      <c r="G739" s="360" t="inlineStr">
        <is>
          <t>Всего</t>
        </is>
      </c>
      <c r="H739" s="360" t="inlineStr">
        <is>
          <t>Всего с НР и СП</t>
        </is>
      </c>
      <c r="I739" s="360" t="n"/>
      <c r="J739" s="360" t="n"/>
      <c r="K739" s="360" t="n">
        <v>224</v>
      </c>
      <c r="L739" s="360" t="n">
        <v>27</v>
      </c>
      <c r="M739" s="360" t="n">
        <v>3</v>
      </c>
      <c r="N739" s="360" t="inlineStr"/>
      <c r="O739" s="360" t="n">
        <v>0</v>
      </c>
      <c r="P739" s="360" t="n"/>
      <c r="Q739" s="360" t="n"/>
      <c r="R739" s="360" t="n"/>
      <c r="S739" s="360" t="n"/>
      <c r="T739" s="360" t="n"/>
      <c r="U739" s="360" t="n"/>
      <c r="V739" s="360" t="n"/>
      <c r="W739" s="360" t="n">
        <v>0</v>
      </c>
      <c r="X739" s="360" t="n">
        <v>1</v>
      </c>
      <c r="Y739" s="360" t="n">
        <v>0</v>
      </c>
      <c r="Z739" s="360" t="n"/>
      <c r="AA739" s="360" t="n"/>
      <c r="AB739" s="360" t="n"/>
    </row>
    <row r="740">
      <c r="A740" s="360" t="n">
        <v>50</v>
      </c>
      <c r="B740" s="360" t="n">
        <v>0</v>
      </c>
      <c r="C740" s="360" t="n">
        <v>0</v>
      </c>
      <c r="D740" s="360" t="n">
        <v>2</v>
      </c>
      <c r="E740" s="360" t="n">
        <v>0</v>
      </c>
      <c r="F740" s="360">
        <f>ROUND(F739,O740)</f>
        <v/>
      </c>
      <c r="G740" s="360" t="inlineStr">
        <is>
          <t>и1</t>
        </is>
      </c>
      <c r="H740" s="360" t="inlineStr">
        <is>
          <t>Итого</t>
        </is>
      </c>
      <c r="I740" s="360" t="n"/>
      <c r="J740" s="360" t="n"/>
      <c r="K740" s="360" t="n">
        <v>212</v>
      </c>
      <c r="L740" s="360" t="n">
        <v>28</v>
      </c>
      <c r="M740" s="360" t="n">
        <v>0</v>
      </c>
      <c r="N740" s="360" t="inlineStr"/>
      <c r="O740" s="360" t="n">
        <v>0</v>
      </c>
      <c r="P740" s="360" t="n"/>
      <c r="Q740" s="360" t="n"/>
      <c r="R740" s="360" t="n"/>
      <c r="S740" s="360" t="n"/>
      <c r="T740" s="360" t="n"/>
      <c r="U740" s="360" t="n"/>
      <c r="V740" s="360" t="n"/>
      <c r="W740" s="360" t="n">
        <v>0</v>
      </c>
      <c r="X740" s="360" t="n">
        <v>1</v>
      </c>
      <c r="Y740" s="360" t="n">
        <v>0</v>
      </c>
      <c r="Z740" s="360" t="n"/>
      <c r="AA740" s="360" t="n"/>
      <c r="AB740" s="360" t="n"/>
    </row>
    <row r="741">
      <c r="A741" s="360" t="n">
        <v>50</v>
      </c>
      <c r="B741" s="360" t="n">
        <v>0</v>
      </c>
      <c r="C741" s="360" t="n">
        <v>0</v>
      </c>
      <c r="D741" s="360" t="n">
        <v>2</v>
      </c>
      <c r="E741" s="360" t="n">
        <v>0</v>
      </c>
      <c r="F741" s="360">
        <f>ROUND(F740*0.22,O741)</f>
        <v/>
      </c>
      <c r="G741" s="360" t="inlineStr">
        <is>
          <t>и2</t>
        </is>
      </c>
      <c r="H741" s="360" t="inlineStr">
        <is>
          <t>НДС 22%</t>
        </is>
      </c>
      <c r="I741" s="360" t="n"/>
      <c r="J741" s="360" t="n"/>
      <c r="K741" s="360" t="n">
        <v>212</v>
      </c>
      <c r="L741" s="360" t="n">
        <v>29</v>
      </c>
      <c r="M741" s="360" t="n">
        <v>0</v>
      </c>
      <c r="N741" s="360" t="inlineStr"/>
      <c r="O741" s="360" t="n">
        <v>0</v>
      </c>
      <c r="P741" s="360" t="n"/>
      <c r="Q741" s="360" t="n"/>
      <c r="R741" s="360" t="n"/>
      <c r="S741" s="360" t="n"/>
      <c r="T741" s="360" t="n"/>
      <c r="U741" s="360" t="n"/>
      <c r="V741" s="360" t="n"/>
      <c r="W741" s="360" t="n">
        <v>0</v>
      </c>
      <c r="X741" s="360" t="n">
        <v>1</v>
      </c>
      <c r="Y741" s="360" t="n">
        <v>0</v>
      </c>
      <c r="Z741" s="360" t="n"/>
      <c r="AA741" s="360" t="n"/>
      <c r="AB741" s="360" t="n"/>
    </row>
    <row r="742">
      <c r="A742" s="360" t="n">
        <v>50</v>
      </c>
      <c r="B742" s="360" t="n">
        <v>0</v>
      </c>
      <c r="C742" s="360" t="n">
        <v>0</v>
      </c>
      <c r="D742" s="360" t="n">
        <v>2</v>
      </c>
      <c r="E742" s="360" t="n">
        <v>213</v>
      </c>
      <c r="F742" s="360">
        <f>ROUND(F740+F741,O742)</f>
        <v/>
      </c>
      <c r="G742" s="360" t="inlineStr">
        <is>
          <t>и3</t>
        </is>
      </c>
      <c r="H742" s="360" t="inlineStr">
        <is>
          <t>Всего</t>
        </is>
      </c>
      <c r="I742" s="360" t="n"/>
      <c r="J742" s="360" t="n"/>
      <c r="K742" s="360" t="n">
        <v>212</v>
      </c>
      <c r="L742" s="360" t="n">
        <v>30</v>
      </c>
      <c r="M742" s="360" t="n">
        <v>0</v>
      </c>
      <c r="N742" s="360" t="inlineStr"/>
      <c r="O742" s="360" t="n">
        <v>0</v>
      </c>
      <c r="P742" s="360" t="n"/>
      <c r="Q742" s="360" t="n"/>
      <c r="R742" s="360" t="n"/>
      <c r="S742" s="360" t="n"/>
      <c r="T742" s="360" t="n"/>
      <c r="U742" s="360" t="n"/>
      <c r="V742" s="360" t="n"/>
      <c r="W742" s="360" t="n">
        <v>0</v>
      </c>
      <c r="X742" s="360" t="n">
        <v>1</v>
      </c>
      <c r="Y742" s="360" t="n">
        <v>0</v>
      </c>
      <c r="Z742" s="360" t="n"/>
      <c r="AA742" s="360" t="n"/>
      <c r="AB742" s="360" t="n"/>
    </row>
    <row r="744">
      <c r="A744" s="356" t="n">
        <v>3</v>
      </c>
      <c r="B744" s="356" t="n">
        <v>0</v>
      </c>
      <c r="C744" s="356" t="n"/>
      <c r="D744" s="356">
        <f>ROW(A754)</f>
        <v/>
      </c>
      <c r="E744" s="356" t="n"/>
      <c r="F744" s="356" t="inlineStr">
        <is>
          <t>Новая локальная смета</t>
        </is>
      </c>
      <c r="G744" s="356" t="inlineStr">
        <is>
          <t>Парковая, д.11 А</t>
        </is>
      </c>
      <c r="H744" s="356" t="inlineStr"/>
      <c r="I744" s="356" t="n">
        <v>0</v>
      </c>
      <c r="J744" s="356" t="inlineStr"/>
      <c r="K744" s="356" t="n">
        <v>0</v>
      </c>
      <c r="L744" s="356" t="inlineStr">
        <is>
          <t>Новая локальная смета</t>
        </is>
      </c>
      <c r="M744" s="356" t="inlineStr"/>
      <c r="N744" s="356" t="n"/>
      <c r="O744" s="356" t="n"/>
      <c r="P744" s="356" t="n"/>
      <c r="Q744" s="356" t="n"/>
      <c r="R744" s="356" t="n"/>
      <c r="S744" s="356" t="n">
        <v>0</v>
      </c>
      <c r="T744" s="356" t="n"/>
      <c r="U744" s="356" t="inlineStr"/>
      <c r="V744" s="356" t="n">
        <v>0</v>
      </c>
      <c r="W744" s="356" t="n"/>
      <c r="X744" s="356" t="n"/>
      <c r="Y744" s="356" t="n"/>
      <c r="Z744" s="356" t="n"/>
      <c r="AA744" s="356" t="n"/>
      <c r="AB744" s="356" t="inlineStr"/>
      <c r="AC744" s="356" t="inlineStr"/>
      <c r="AD744" s="356" t="inlineStr"/>
      <c r="AE744" s="356" t="inlineStr"/>
      <c r="AF744" s="356" t="inlineStr"/>
      <c r="AG744" s="356" t="inlineStr"/>
      <c r="AH744" s="356" t="n"/>
      <c r="AI744" s="356" t="n"/>
      <c r="AJ744" s="356" t="n"/>
      <c r="AK744" s="356" t="n"/>
      <c r="AL744" s="356" t="n"/>
      <c r="AM744" s="356" t="n"/>
      <c r="AN744" s="356" t="n"/>
      <c r="AO744" s="356" t="n"/>
      <c r="AP744" s="356" t="inlineStr"/>
      <c r="AQ744" s="356" t="inlineStr"/>
      <c r="AR744" s="356" t="inlineStr"/>
      <c r="AS744" s="356" t="n"/>
      <c r="AT744" s="356" t="n"/>
      <c r="AU744" s="356" t="n"/>
      <c r="AV744" s="356" t="n"/>
      <c r="AW744" s="356" t="n"/>
      <c r="AX744" s="356" t="n"/>
      <c r="AY744" s="356" t="n"/>
      <c r="AZ744" s="356" t="inlineStr"/>
      <c r="BA744" s="356" t="n"/>
      <c r="BB744" s="356" t="inlineStr"/>
      <c r="BC744" s="356" t="inlineStr"/>
      <c r="BD744" s="356" t="inlineStr"/>
      <c r="BE744" s="356" t="inlineStr"/>
      <c r="BF744" s="356" t="inlineStr"/>
      <c r="BG744" s="356" t="inlineStr"/>
      <c r="BH744" s="356" t="inlineStr"/>
      <c r="BI744" s="356" t="inlineStr"/>
      <c r="BJ744" s="356" t="inlineStr"/>
      <c r="BK744" s="356" t="inlineStr"/>
      <c r="BL744" s="356" t="inlineStr"/>
      <c r="BM744" s="356" t="inlineStr"/>
      <c r="BN744" s="356" t="inlineStr"/>
      <c r="BO744" s="356" t="inlineStr"/>
      <c r="BP744" s="356" t="inlineStr"/>
      <c r="BQ744" s="356" t="n"/>
      <c r="BR744" s="356" t="n"/>
      <c r="BS744" s="356" t="n"/>
      <c r="BT744" s="356" t="n"/>
      <c r="BU744" s="356" t="n"/>
      <c r="BV744" s="356" t="n"/>
      <c r="BW744" s="356" t="n"/>
      <c r="BX744" s="356" t="n">
        <v>0</v>
      </c>
      <c r="BY744" s="356" t="n"/>
      <c r="BZ744" s="356" t="n"/>
      <c r="CA744" s="356" t="n"/>
      <c r="CB744" s="356" t="n"/>
      <c r="CC744" s="356" t="n"/>
      <c r="CD744" s="356" t="n"/>
      <c r="CE744" s="356" t="n"/>
      <c r="CF744" s="356" t="n">
        <v>0</v>
      </c>
      <c r="CG744" s="356" t="n">
        <v>0</v>
      </c>
      <c r="CH744" s="356" t="n"/>
      <c r="CI744" s="356" t="inlineStr"/>
      <c r="CJ744" s="356" t="inlineStr"/>
      <c r="CK744" s="0" t="inlineStr"/>
      <c r="CL744" s="0" t="inlineStr"/>
      <c r="CM744" s="0" t="inlineStr"/>
      <c r="CN744" s="0" t="inlineStr"/>
      <c r="CO744" s="0" t="inlineStr"/>
      <c r="CP744" s="0" t="inlineStr"/>
      <c r="CQ744" s="0" t="inlineStr"/>
    </row>
    <row r="746">
      <c r="A746" s="358" t="n">
        <v>52</v>
      </c>
      <c r="B746" s="358">
        <f>B754</f>
        <v/>
      </c>
      <c r="C746" s="358">
        <f>C754</f>
        <v/>
      </c>
      <c r="D746" s="358">
        <f>D754</f>
        <v/>
      </c>
      <c r="E746" s="358">
        <f>E754</f>
        <v/>
      </c>
      <c r="F746" s="358">
        <f>F754</f>
        <v/>
      </c>
      <c r="G746" s="358">
        <f>G754</f>
        <v/>
      </c>
      <c r="H746" s="358" t="n"/>
      <c r="I746" s="358" t="n"/>
      <c r="J746" s="358" t="n"/>
      <c r="K746" s="358" t="n"/>
      <c r="L746" s="358" t="n"/>
      <c r="M746" s="358" t="n"/>
      <c r="N746" s="358" t="n"/>
      <c r="O746" s="358">
        <f>O754</f>
        <v/>
      </c>
      <c r="P746" s="358">
        <f>P754</f>
        <v/>
      </c>
      <c r="Q746" s="358">
        <f>Q754</f>
        <v/>
      </c>
      <c r="R746" s="358">
        <f>R754</f>
        <v/>
      </c>
      <c r="S746" s="358">
        <f>S754</f>
        <v/>
      </c>
      <c r="T746" s="358">
        <f>T754</f>
        <v/>
      </c>
      <c r="U746" s="358">
        <f>U754</f>
        <v/>
      </c>
      <c r="V746" s="358">
        <f>V754</f>
        <v/>
      </c>
      <c r="W746" s="358">
        <f>W754</f>
        <v/>
      </c>
      <c r="X746" s="358">
        <f>X754</f>
        <v/>
      </c>
      <c r="Y746" s="358">
        <f>Y754</f>
        <v/>
      </c>
      <c r="Z746" s="358">
        <f>Z754</f>
        <v/>
      </c>
      <c r="AA746" s="358">
        <f>AA754</f>
        <v/>
      </c>
      <c r="AB746" s="358">
        <f>AB754</f>
        <v/>
      </c>
      <c r="AC746" s="358">
        <f>AC754</f>
        <v/>
      </c>
      <c r="AD746" s="358">
        <f>AD754</f>
        <v/>
      </c>
      <c r="AE746" s="358">
        <f>AE754</f>
        <v/>
      </c>
      <c r="AF746" s="358">
        <f>AF754</f>
        <v/>
      </c>
      <c r="AG746" s="358">
        <f>AG754</f>
        <v/>
      </c>
      <c r="AH746" s="358">
        <f>AH754</f>
        <v/>
      </c>
      <c r="AI746" s="358">
        <f>AI754</f>
        <v/>
      </c>
      <c r="AJ746" s="358">
        <f>AJ754</f>
        <v/>
      </c>
      <c r="AK746" s="358">
        <f>AK754</f>
        <v/>
      </c>
      <c r="AL746" s="358">
        <f>AL754</f>
        <v/>
      </c>
      <c r="AM746" s="358">
        <f>AM754</f>
        <v/>
      </c>
      <c r="AN746" s="358">
        <f>AN754</f>
        <v/>
      </c>
      <c r="AO746" s="358">
        <f>AO754</f>
        <v/>
      </c>
      <c r="AP746" s="358">
        <f>AP754</f>
        <v/>
      </c>
      <c r="AQ746" s="358">
        <f>AQ754</f>
        <v/>
      </c>
      <c r="AR746" s="358">
        <f>AR754</f>
        <v/>
      </c>
      <c r="AS746" s="358">
        <f>AS754</f>
        <v/>
      </c>
      <c r="AT746" s="358">
        <f>AT754</f>
        <v/>
      </c>
      <c r="AU746" s="358">
        <f>AU754</f>
        <v/>
      </c>
      <c r="AV746" s="358">
        <f>AV754</f>
        <v/>
      </c>
      <c r="AW746" s="358">
        <f>AW754</f>
        <v/>
      </c>
      <c r="AX746" s="358">
        <f>AX754</f>
        <v/>
      </c>
      <c r="AY746" s="358">
        <f>AY754</f>
        <v/>
      </c>
      <c r="AZ746" s="358">
        <f>AZ754</f>
        <v/>
      </c>
      <c r="BA746" s="358">
        <f>BA754</f>
        <v/>
      </c>
      <c r="BB746" s="358">
        <f>BB754</f>
        <v/>
      </c>
      <c r="BC746" s="358">
        <f>BC754</f>
        <v/>
      </c>
      <c r="BD746" s="358">
        <f>BD754</f>
        <v/>
      </c>
      <c r="BE746" s="358">
        <f>BE754</f>
        <v/>
      </c>
      <c r="BF746" s="358">
        <f>BF754</f>
        <v/>
      </c>
      <c r="BG746" s="358">
        <f>BG754</f>
        <v/>
      </c>
      <c r="BH746" s="358">
        <f>BH754</f>
        <v/>
      </c>
      <c r="BI746" s="358">
        <f>BI754</f>
        <v/>
      </c>
      <c r="BJ746" s="358">
        <f>BJ754</f>
        <v/>
      </c>
      <c r="BK746" s="358">
        <f>BK754</f>
        <v/>
      </c>
      <c r="BL746" s="358">
        <f>BL754</f>
        <v/>
      </c>
      <c r="BM746" s="358">
        <f>BM754</f>
        <v/>
      </c>
      <c r="BN746" s="358">
        <f>BN754</f>
        <v/>
      </c>
      <c r="BO746" s="358">
        <f>BO754</f>
        <v/>
      </c>
      <c r="BP746" s="358">
        <f>BP754</f>
        <v/>
      </c>
      <c r="BQ746" s="358">
        <f>BQ754</f>
        <v/>
      </c>
      <c r="BR746" s="358">
        <f>BR754</f>
        <v/>
      </c>
      <c r="BS746" s="358">
        <f>BS754</f>
        <v/>
      </c>
      <c r="BT746" s="358">
        <f>BT754</f>
        <v/>
      </c>
      <c r="BU746" s="358">
        <f>BU754</f>
        <v/>
      </c>
      <c r="BV746" s="358">
        <f>BV754</f>
        <v/>
      </c>
      <c r="BW746" s="358">
        <f>BW754</f>
        <v/>
      </c>
      <c r="BX746" s="358">
        <f>BX754</f>
        <v/>
      </c>
      <c r="BY746" s="358">
        <f>BY754</f>
        <v/>
      </c>
      <c r="BZ746" s="358">
        <f>BZ754</f>
        <v/>
      </c>
      <c r="CA746" s="358">
        <f>CA754</f>
        <v/>
      </c>
      <c r="CB746" s="358">
        <f>CB754</f>
        <v/>
      </c>
      <c r="CC746" s="358">
        <f>CC754</f>
        <v/>
      </c>
      <c r="CD746" s="358">
        <f>CD754</f>
        <v/>
      </c>
      <c r="CE746" s="358">
        <f>CE754</f>
        <v/>
      </c>
      <c r="CF746" s="358">
        <f>CF754</f>
        <v/>
      </c>
      <c r="CG746" s="358">
        <f>CG754</f>
        <v/>
      </c>
      <c r="CH746" s="358">
        <f>CH754</f>
        <v/>
      </c>
      <c r="CI746" s="358">
        <f>CI754</f>
        <v/>
      </c>
      <c r="CJ746" s="358">
        <f>CJ754</f>
        <v/>
      </c>
      <c r="CK746" s="358">
        <f>CK754</f>
        <v/>
      </c>
      <c r="CL746" s="358">
        <f>CL754</f>
        <v/>
      </c>
      <c r="CM746" s="358">
        <f>CM754</f>
        <v/>
      </c>
      <c r="CN746" s="358">
        <f>CN754</f>
        <v/>
      </c>
      <c r="CO746" s="358">
        <f>CO754</f>
        <v/>
      </c>
      <c r="CP746" s="358">
        <f>CP754</f>
        <v/>
      </c>
      <c r="CQ746" s="358">
        <f>CQ754</f>
        <v/>
      </c>
      <c r="CR746" s="358">
        <f>CR754</f>
        <v/>
      </c>
      <c r="CS746" s="358">
        <f>CS754</f>
        <v/>
      </c>
      <c r="CT746" s="358">
        <f>CT754</f>
        <v/>
      </c>
      <c r="CU746" s="358">
        <f>CU754</f>
        <v/>
      </c>
      <c r="CV746" s="358">
        <f>CV754</f>
        <v/>
      </c>
      <c r="CW746" s="358">
        <f>CW754</f>
        <v/>
      </c>
      <c r="CX746" s="358">
        <f>CX754</f>
        <v/>
      </c>
      <c r="CY746" s="358">
        <f>CY754</f>
        <v/>
      </c>
      <c r="CZ746" s="358">
        <f>CZ754</f>
        <v/>
      </c>
      <c r="DA746" s="358">
        <f>DA754</f>
        <v/>
      </c>
      <c r="DB746" s="358">
        <f>DB754</f>
        <v/>
      </c>
      <c r="DC746" s="358">
        <f>DC754</f>
        <v/>
      </c>
      <c r="DD746" s="358">
        <f>DD754</f>
        <v/>
      </c>
      <c r="DE746" s="358">
        <f>DE754</f>
        <v/>
      </c>
      <c r="DF746" s="358">
        <f>DF754</f>
        <v/>
      </c>
      <c r="DG746" s="359">
        <f>DG754</f>
        <v/>
      </c>
      <c r="DH746" s="359">
        <f>DH754</f>
        <v/>
      </c>
      <c r="DI746" s="359">
        <f>DI754</f>
        <v/>
      </c>
      <c r="DJ746" s="359">
        <f>DJ754</f>
        <v/>
      </c>
      <c r="DK746" s="359">
        <f>DK754</f>
        <v/>
      </c>
      <c r="DL746" s="359">
        <f>DL754</f>
        <v/>
      </c>
      <c r="DM746" s="359">
        <f>DM754</f>
        <v/>
      </c>
      <c r="DN746" s="359">
        <f>DN754</f>
        <v/>
      </c>
      <c r="DO746" s="359">
        <f>DO754</f>
        <v/>
      </c>
      <c r="DP746" s="359">
        <f>DP754</f>
        <v/>
      </c>
      <c r="DQ746" s="359">
        <f>DQ754</f>
        <v/>
      </c>
      <c r="DR746" s="359">
        <f>DR754</f>
        <v/>
      </c>
      <c r="DS746" s="359">
        <f>DS754</f>
        <v/>
      </c>
      <c r="DT746" s="359">
        <f>DT754</f>
        <v/>
      </c>
      <c r="DU746" s="359">
        <f>DU754</f>
        <v/>
      </c>
      <c r="DV746" s="359">
        <f>DV754</f>
        <v/>
      </c>
      <c r="DW746" s="359">
        <f>DW754</f>
        <v/>
      </c>
      <c r="DX746" s="359">
        <f>DX754</f>
        <v/>
      </c>
      <c r="DY746" s="359">
        <f>DY754</f>
        <v/>
      </c>
      <c r="DZ746" s="359">
        <f>DZ754</f>
        <v/>
      </c>
      <c r="EA746" s="359">
        <f>EA754</f>
        <v/>
      </c>
      <c r="EB746" s="359">
        <f>EB754</f>
        <v/>
      </c>
      <c r="EC746" s="359">
        <f>EC754</f>
        <v/>
      </c>
      <c r="ED746" s="359">
        <f>ED754</f>
        <v/>
      </c>
      <c r="EE746" s="359">
        <f>EE754</f>
        <v/>
      </c>
      <c r="EF746" s="359">
        <f>EF754</f>
        <v/>
      </c>
      <c r="EG746" s="359">
        <f>EG754</f>
        <v/>
      </c>
      <c r="EH746" s="359">
        <f>EH754</f>
        <v/>
      </c>
      <c r="EI746" s="359">
        <f>EI754</f>
        <v/>
      </c>
      <c r="EJ746" s="359">
        <f>EJ754</f>
        <v/>
      </c>
      <c r="EK746" s="359">
        <f>EK754</f>
        <v/>
      </c>
      <c r="EL746" s="359">
        <f>EL754</f>
        <v/>
      </c>
      <c r="EM746" s="359">
        <f>EM754</f>
        <v/>
      </c>
      <c r="EN746" s="359">
        <f>EN754</f>
        <v/>
      </c>
      <c r="EO746" s="359">
        <f>EO754</f>
        <v/>
      </c>
      <c r="EP746" s="359">
        <f>EP754</f>
        <v/>
      </c>
      <c r="EQ746" s="359">
        <f>EQ754</f>
        <v/>
      </c>
      <c r="ER746" s="359">
        <f>ER754</f>
        <v/>
      </c>
      <c r="ES746" s="359">
        <f>ES754</f>
        <v/>
      </c>
      <c r="ET746" s="359">
        <f>ET754</f>
        <v/>
      </c>
      <c r="EU746" s="359">
        <f>EU754</f>
        <v/>
      </c>
      <c r="EV746" s="359">
        <f>EV754</f>
        <v/>
      </c>
      <c r="EW746" s="359">
        <f>EW754</f>
        <v/>
      </c>
      <c r="EX746" s="359">
        <f>EX754</f>
        <v/>
      </c>
      <c r="EY746" s="359">
        <f>EY754</f>
        <v/>
      </c>
      <c r="EZ746" s="359">
        <f>EZ754</f>
        <v/>
      </c>
      <c r="FA746" s="359">
        <f>FA754</f>
        <v/>
      </c>
      <c r="FB746" s="359">
        <f>FB754</f>
        <v/>
      </c>
      <c r="FC746" s="359">
        <f>FC754</f>
        <v/>
      </c>
      <c r="FD746" s="359">
        <f>FD754</f>
        <v/>
      </c>
      <c r="FE746" s="359">
        <f>FE754</f>
        <v/>
      </c>
      <c r="FF746" s="359">
        <f>FF754</f>
        <v/>
      </c>
      <c r="FG746" s="359">
        <f>FG754</f>
        <v/>
      </c>
      <c r="FH746" s="359">
        <f>FH754</f>
        <v/>
      </c>
      <c r="FI746" s="359">
        <f>FI754</f>
        <v/>
      </c>
      <c r="FJ746" s="359">
        <f>FJ754</f>
        <v/>
      </c>
      <c r="FK746" s="359">
        <f>FK754</f>
        <v/>
      </c>
      <c r="FL746" s="359">
        <f>FL754</f>
        <v/>
      </c>
      <c r="FM746" s="359">
        <f>FM754</f>
        <v/>
      </c>
      <c r="FN746" s="359">
        <f>FN754</f>
        <v/>
      </c>
      <c r="FO746" s="359">
        <f>FO754</f>
        <v/>
      </c>
      <c r="FP746" s="359">
        <f>FP754</f>
        <v/>
      </c>
      <c r="FQ746" s="359">
        <f>FQ754</f>
        <v/>
      </c>
      <c r="FR746" s="359">
        <f>FR754</f>
        <v/>
      </c>
      <c r="FS746" s="359">
        <f>FS754</f>
        <v/>
      </c>
      <c r="FT746" s="359">
        <f>FT754</f>
        <v/>
      </c>
      <c r="FU746" s="359">
        <f>FU754</f>
        <v/>
      </c>
      <c r="FV746" s="359">
        <f>FV754</f>
        <v/>
      </c>
      <c r="FW746" s="359">
        <f>FW754</f>
        <v/>
      </c>
      <c r="FX746" s="359">
        <f>FX754</f>
        <v/>
      </c>
      <c r="FY746" s="359">
        <f>FY754</f>
        <v/>
      </c>
      <c r="FZ746" s="359">
        <f>FZ754</f>
        <v/>
      </c>
      <c r="GA746" s="359">
        <f>GA754</f>
        <v/>
      </c>
      <c r="GB746" s="359">
        <f>GB754</f>
        <v/>
      </c>
      <c r="GC746" s="359">
        <f>GC754</f>
        <v/>
      </c>
      <c r="GD746" s="359">
        <f>GD754</f>
        <v/>
      </c>
      <c r="GE746" s="359">
        <f>GE754</f>
        <v/>
      </c>
      <c r="GF746" s="359">
        <f>GF754</f>
        <v/>
      </c>
      <c r="GG746" s="359">
        <f>GG754</f>
        <v/>
      </c>
      <c r="GH746" s="359">
        <f>GH754</f>
        <v/>
      </c>
      <c r="GI746" s="359">
        <f>GI754</f>
        <v/>
      </c>
      <c r="GJ746" s="359">
        <f>GJ754</f>
        <v/>
      </c>
      <c r="GK746" s="359">
        <f>GK754</f>
        <v/>
      </c>
      <c r="GL746" s="359">
        <f>GL754</f>
        <v/>
      </c>
      <c r="GM746" s="359">
        <f>GM754</f>
        <v/>
      </c>
      <c r="GN746" s="359">
        <f>GN754</f>
        <v/>
      </c>
      <c r="GO746" s="359">
        <f>GO754</f>
        <v/>
      </c>
      <c r="GP746" s="359">
        <f>GP754</f>
        <v/>
      </c>
      <c r="GQ746" s="359">
        <f>GQ754</f>
        <v/>
      </c>
      <c r="GR746" s="359">
        <f>GR754</f>
        <v/>
      </c>
      <c r="GS746" s="359">
        <f>GS754</f>
        <v/>
      </c>
      <c r="GT746" s="359">
        <f>GT754</f>
        <v/>
      </c>
      <c r="GU746" s="359">
        <f>GU754</f>
        <v/>
      </c>
      <c r="GV746" s="359">
        <f>GV754</f>
        <v/>
      </c>
      <c r="GW746" s="359">
        <f>GW754</f>
        <v/>
      </c>
      <c r="GX746" s="359">
        <f>GX754</f>
        <v/>
      </c>
    </row>
    <row r="748">
      <c r="A748" s="0" t="n">
        <v>17</v>
      </c>
      <c r="B748" s="0" t="n">
        <v>0</v>
      </c>
      <c r="C748" s="0">
        <f>ROW(SmtRes!A301)</f>
        <v/>
      </c>
      <c r="D748" s="0">
        <f>ROW(EtalonRes!A293)</f>
        <v/>
      </c>
      <c r="E748" s="0" t="inlineStr">
        <is>
          <t>1</t>
        </is>
      </c>
      <c r="F748" s="0" t="inlineStr">
        <is>
          <t>65-9-11</t>
        </is>
      </c>
      <c r="G748" s="0" t="inlineStr">
        <is>
          <t>Замена внутренних трубопроводов водоснабжения из стальных труб на многослойные металл-полимерные трубы диаметром до 32 мм</t>
        </is>
      </c>
      <c r="H748" s="0" t="inlineStr">
        <is>
          <t>100 м трубопровода</t>
        </is>
      </c>
      <c r="I748" s="0">
        <f>ROUND(ROUND(20/100,4),7)</f>
        <v/>
      </c>
      <c r="J748" s="0" t="n">
        <v>0</v>
      </c>
      <c r="K748" s="0">
        <f>ROUND(ROUND(20/100,4),7)</f>
        <v/>
      </c>
      <c r="O748" s="0">
        <f>ROUND(CP748,0)</f>
        <v/>
      </c>
      <c r="P748" s="0">
        <f>ROUND(CQ748*I748,0)</f>
        <v/>
      </c>
      <c r="Q748" s="0">
        <f>(ROUND((ROUND(((ET748)*I748),0)*BB748),0)+ROUND((ROUND(((AE748-(EU748))*I748),0)*BS748),0))</f>
        <v/>
      </c>
      <c r="R748" s="0">
        <f>(ROUND((ROUND(((EU748)*I748),0)*BS748),0)+ROUND((ROUND(((AE748-(EU748))*I748),0)*BS748),0))</f>
        <v/>
      </c>
      <c r="S748" s="0">
        <f>ROUND(CT748*I748,0)</f>
        <v/>
      </c>
      <c r="T748" s="0">
        <f>ROUND(CU748*I748,0)</f>
        <v/>
      </c>
      <c r="U748" s="0">
        <f>ROUND(CV748*I748,7)</f>
        <v/>
      </c>
      <c r="V748" s="0">
        <f>ROUND(CW748*I748,7)</f>
        <v/>
      </c>
      <c r="W748" s="0">
        <f>ROUND(CX748*I748,0)</f>
        <v/>
      </c>
      <c r="X748" s="0">
        <f>ROUND(CY748,0)</f>
        <v/>
      </c>
      <c r="Y748" s="0">
        <f>ROUND(CZ748,0)</f>
        <v/>
      </c>
      <c r="AA748" s="0" t="n">
        <v>78845955</v>
      </c>
      <c r="AB748" s="0">
        <f>ROUND((AC748+AD748+AF748),2)</f>
        <v/>
      </c>
      <c r="AC748" s="0">
        <f>ROUND((ES748),2)</f>
        <v/>
      </c>
      <c r="AD748" s="0">
        <f>ROUND((((ET748)-(EU748))+AE748),2)</f>
        <v/>
      </c>
      <c r="AE748" s="0">
        <f>ROUND((EU748),2)</f>
        <v/>
      </c>
      <c r="AF748" s="0">
        <f>ROUND((EV748),2)</f>
        <v/>
      </c>
      <c r="AG748" s="0">
        <f>ROUND((AP748),2)</f>
        <v/>
      </c>
      <c r="AH748" s="0">
        <f>(EW748)</f>
        <v/>
      </c>
      <c r="AI748" s="0">
        <f>(EX748)</f>
        <v/>
      </c>
      <c r="AJ748" s="0">
        <f>(AS748)</f>
        <v/>
      </c>
      <c r="AK748" s="0" t="n">
        <v>3697.44</v>
      </c>
      <c r="AL748" s="0" t="n">
        <v>2141.76</v>
      </c>
      <c r="AM748" s="0" t="n">
        <v>64.58</v>
      </c>
      <c r="AN748" s="0" t="n">
        <v>0</v>
      </c>
      <c r="AO748" s="0" t="n">
        <v>1491.1</v>
      </c>
      <c r="AP748" s="0" t="n">
        <v>0</v>
      </c>
      <c r="AQ748" s="0" t="n">
        <v>155</v>
      </c>
      <c r="AR748" s="0" t="n">
        <v>0</v>
      </c>
      <c r="AS748" s="0" t="n">
        <v>0</v>
      </c>
      <c r="AT748" s="0" t="n">
        <v>103</v>
      </c>
      <c r="AU748" s="0" t="n">
        <v>52</v>
      </c>
      <c r="AV748" s="0" t="n">
        <v>1</v>
      </c>
      <c r="AW748" s="0" t="n">
        <v>1</v>
      </c>
      <c r="AZ748" s="0" t="n">
        <v>1</v>
      </c>
      <c r="BA748" s="0" t="n">
        <v>52.25</v>
      </c>
      <c r="BB748" s="0" t="n">
        <v>21.25</v>
      </c>
      <c r="BC748" s="0" t="n">
        <v>7.42</v>
      </c>
      <c r="BD748" s="0" t="inlineStr"/>
      <c r="BE748" s="0" t="inlineStr"/>
      <c r="BF748" s="0" t="inlineStr"/>
      <c r="BG748" s="0" t="inlineStr"/>
      <c r="BH748" s="0" t="n">
        <v>0</v>
      </c>
      <c r="BI748" s="0" t="n">
        <v>1</v>
      </c>
      <c r="BJ748" s="0" t="inlineStr">
        <is>
          <t>ТЕРр Московской обл., 65-9-11, приказ Минстроя России №675/пр от 28.02.2017 № 263/пр</t>
        </is>
      </c>
      <c r="BM748" s="0" t="n">
        <v>65007</v>
      </c>
      <c r="BN748" s="0" t="n">
        <v>0</v>
      </c>
      <c r="BO748" s="0" t="inlineStr">
        <is>
          <t>65-9-11</t>
        </is>
      </c>
      <c r="BP748" s="0" t="n">
        <v>1</v>
      </c>
      <c r="BQ748" s="0" t="n">
        <v>6</v>
      </c>
      <c r="BR748" s="0" t="n">
        <v>0</v>
      </c>
      <c r="BS748" s="0" t="n">
        <v>52.25</v>
      </c>
      <c r="BT748" s="0" t="n">
        <v>1</v>
      </c>
      <c r="BU748" s="0" t="n">
        <v>1</v>
      </c>
      <c r="BV748" s="0" t="n">
        <v>1</v>
      </c>
      <c r="BW748" s="0" t="n">
        <v>1</v>
      </c>
      <c r="BX748" s="0" t="n">
        <v>1</v>
      </c>
      <c r="BY748" s="0" t="inlineStr"/>
      <c r="BZ748" s="0" t="n">
        <v>103</v>
      </c>
      <c r="CA748" s="0" t="n">
        <v>52</v>
      </c>
      <c r="CB748" s="0" t="inlineStr"/>
      <c r="CE748" s="0" t="n">
        <v>12</v>
      </c>
      <c r="CF748" s="0" t="n">
        <v>0</v>
      </c>
      <c r="CG748" s="0" t="n">
        <v>0</v>
      </c>
      <c r="CM748" s="0" t="n">
        <v>0</v>
      </c>
      <c r="CN748" s="0" t="inlineStr"/>
      <c r="CO748" s="0" t="n">
        <v>0</v>
      </c>
      <c r="CP748" s="0">
        <f>(P748+Q748+S748)</f>
        <v/>
      </c>
      <c r="CQ748" s="0">
        <f>AC748*BC748</f>
        <v/>
      </c>
      <c r="CR748" s="0">
        <f>(ROUND((ROUND(((ET748)*1),0)*BB748),0)+ROUND((ROUND(((AE748-(EU748))*1),0)*BS748),0))</f>
        <v/>
      </c>
      <c r="CS748" s="0">
        <f>(ROUND((ROUND(((EU748)*1),0)*BS748),0)+ROUND((ROUND(((AE748-(EU748))*1),0)*BS748),0))</f>
        <v/>
      </c>
      <c r="CT748" s="0">
        <f>AF748*BA748</f>
        <v/>
      </c>
      <c r="CU748" s="0">
        <f>AG748</f>
        <v/>
      </c>
      <c r="CV748" s="0">
        <f>AH748</f>
        <v/>
      </c>
      <c r="CW748" s="0">
        <f>AI748</f>
        <v/>
      </c>
      <c r="CX748" s="0">
        <f>AJ748</f>
        <v/>
      </c>
      <c r="CY748" s="0">
        <f>(((S748+R748)*AT748)/100)</f>
        <v/>
      </c>
      <c r="CZ748" s="0">
        <f>(((S748+R748)*AU748)/100)</f>
        <v/>
      </c>
      <c r="DC748" s="0" t="inlineStr"/>
      <c r="DD748" s="0" t="inlineStr"/>
      <c r="DE748" s="0" t="inlineStr"/>
      <c r="DF748" s="0" t="inlineStr"/>
      <c r="DG748" s="0" t="inlineStr"/>
      <c r="DH748" s="0" t="inlineStr"/>
      <c r="DI748" s="0" t="inlineStr"/>
      <c r="DJ748" s="0" t="inlineStr"/>
      <c r="DK748" s="0" t="inlineStr"/>
      <c r="DL748" s="0" t="inlineStr"/>
      <c r="DM748" s="0" t="inlineStr"/>
      <c r="DN748" s="0" t="n">
        <v>0</v>
      </c>
      <c r="DO748" s="0" t="n">
        <v>0</v>
      </c>
      <c r="DP748" s="0" t="n">
        <v>1</v>
      </c>
      <c r="DQ748" s="0" t="n">
        <v>1</v>
      </c>
      <c r="DU748" s="0" t="n">
        <v>1013</v>
      </c>
      <c r="DV748" s="0" t="inlineStr">
        <is>
          <t>100 м трубопровода</t>
        </is>
      </c>
      <c r="DW748" s="0" t="inlineStr">
        <is>
          <t>100 м трубопровода</t>
        </is>
      </c>
      <c r="DX748" s="0" t="n">
        <v>1</v>
      </c>
      <c r="DZ748" s="0" t="inlineStr"/>
      <c r="EA748" s="0" t="inlineStr"/>
      <c r="EB748" s="0" t="inlineStr"/>
      <c r="EC748" s="0" t="inlineStr"/>
      <c r="EE748" s="0" t="n">
        <v>78726000</v>
      </c>
      <c r="EF748" s="0" t="n">
        <v>6</v>
      </c>
      <c r="EG748" s="0" t="inlineStr">
        <is>
          <t>Ремонтно-строительные работы</t>
        </is>
      </c>
      <c r="EH748" s="0" t="n">
        <v>99</v>
      </c>
      <c r="EI748" s="0" t="inlineStr">
        <is>
          <t>Внутренние санитарно-технические работы</t>
        </is>
      </c>
      <c r="EJ748" s="0" t="n">
        <v>1</v>
      </c>
      <c r="EK748" s="0" t="n">
        <v>65007</v>
      </c>
      <c r="EL748" s="0" t="inlineStr">
        <is>
          <t>Внутренние санитарнотехнические работы: смена труб, санприборов, запорной арматуры и другое</t>
        </is>
      </c>
      <c r="EM748" s="0" t="inlineStr">
        <is>
          <t>рФЕР-65</t>
        </is>
      </c>
      <c r="EO748" s="0" t="inlineStr"/>
      <c r="EQ748" s="0" t="n">
        <v>0</v>
      </c>
      <c r="ER748" s="0" t="n">
        <v>3697.44</v>
      </c>
      <c r="ES748" s="0" t="n">
        <v>2141.76</v>
      </c>
      <c r="ET748" s="0" t="n">
        <v>64.58</v>
      </c>
      <c r="EU748" s="0" t="n">
        <v>0</v>
      </c>
      <c r="EV748" s="0" t="n">
        <v>1491.1</v>
      </c>
      <c r="EW748" s="0" t="n">
        <v>155</v>
      </c>
      <c r="EX748" s="0" t="n">
        <v>0</v>
      </c>
      <c r="EY748" s="0" t="n">
        <v>0</v>
      </c>
      <c r="FQ748" s="0" t="n">
        <v>0</v>
      </c>
      <c r="FR748" s="0" t="n">
        <v>0</v>
      </c>
      <c r="FS748" s="0" t="n">
        <v>0</v>
      </c>
      <c r="FX748" s="0" t="n">
        <v>103</v>
      </c>
      <c r="FY748" s="0" t="n">
        <v>52</v>
      </c>
      <c r="GA748" s="0" t="inlineStr"/>
      <c r="GD748" s="0" t="n">
        <v>1</v>
      </c>
      <c r="GF748" s="0" t="n">
        <v>-844285661</v>
      </c>
      <c r="GG748" s="0" t="n">
        <v>2</v>
      </c>
      <c r="GH748" s="0" t="n">
        <v>1</v>
      </c>
      <c r="GI748" s="0" t="n">
        <v>2</v>
      </c>
      <c r="GJ748" s="0" t="n">
        <v>0</v>
      </c>
      <c r="GK748" s="0" t="n">
        <v>0</v>
      </c>
      <c r="GL748" s="0">
        <f>ROUND(IF(AND(BH748=3,BI748=3,FS748&lt;&gt;0),P748,0),0)</f>
        <v/>
      </c>
      <c r="GM748" s="0">
        <f>ROUND(O748+X748+Y748,0)+GX748</f>
        <v/>
      </c>
      <c r="GN748" s="0">
        <f>IF(OR(BI748=0,BI748=1),GM748-GX748,0)</f>
        <v/>
      </c>
      <c r="GO748" s="0">
        <f>IF(BI748=2,GM748-GX748,0)</f>
        <v/>
      </c>
      <c r="GP748" s="0">
        <f>IF(BI748=4,GM748-GX748,0)</f>
        <v/>
      </c>
      <c r="GR748" s="0" t="n">
        <v>0</v>
      </c>
      <c r="GS748" s="0" t="n">
        <v>3</v>
      </c>
      <c r="GT748" s="0" t="n">
        <v>0</v>
      </c>
      <c r="GU748" s="0" t="inlineStr"/>
      <c r="GV748" s="0">
        <f>ROUND((GT748),2)</f>
        <v/>
      </c>
      <c r="GW748" s="0" t="n">
        <v>1</v>
      </c>
      <c r="GX748" s="0">
        <f>ROUND(HC748*I748,0)</f>
        <v/>
      </c>
      <c r="HA748" s="0" t="n">
        <v>0</v>
      </c>
      <c r="HB748" s="0" t="n">
        <v>0</v>
      </c>
      <c r="HC748" s="0">
        <f>GV748*GW748</f>
        <v/>
      </c>
      <c r="HE748" s="0" t="inlineStr"/>
      <c r="HF748" s="0" t="inlineStr"/>
      <c r="HM748" s="0" t="inlineStr"/>
      <c r="HN748" s="0" t="inlineStr">
        <is>
          <t>Пр/812-099.2-1</t>
        </is>
      </c>
      <c r="HO748" s="0" t="inlineStr">
        <is>
          <t>Пр/774-099.2</t>
        </is>
      </c>
      <c r="HP748" s="0" t="inlineStr">
        <is>
          <t>Внутренние санитарнотехнические работы: смена труб, санприборов, запорной арматуры и другое</t>
        </is>
      </c>
      <c r="HQ748" s="0" t="inlineStr">
        <is>
          <t>Внутренние санитарнотехнические работы: смена труб, санприборов, запорной арматуры и другое</t>
        </is>
      </c>
      <c r="HS748" s="0" t="n">
        <v>0</v>
      </c>
      <c r="IK748" s="0" t="n">
        <v>0</v>
      </c>
    </row>
    <row r="749">
      <c r="A749" s="0" t="n">
        <v>18</v>
      </c>
      <c r="B749" s="0" t="n">
        <v>0</v>
      </c>
      <c r="C749" s="0" t="n">
        <v>301</v>
      </c>
      <c r="E749" s="0" t="inlineStr">
        <is>
          <t>1,1</t>
        </is>
      </c>
      <c r="F749" s="0" t="inlineStr">
        <is>
          <t>507-5019</t>
        </is>
      </c>
      <c r="G749" s="0" t="inlineStr">
        <is>
          <t>Муфта полипропиленовая комбинированная, с внутренней резьбой диаметром 20х1/2"</t>
        </is>
      </c>
      <c r="H749" s="0" t="inlineStr">
        <is>
          <t>10 шт.</t>
        </is>
      </c>
      <c r="I749" s="0">
        <f>I748*J749</f>
        <v/>
      </c>
      <c r="J749" s="0" t="n">
        <v>2.5</v>
      </c>
      <c r="K749" s="0" t="n">
        <v>2.5</v>
      </c>
      <c r="O749" s="0">
        <f>ROUND(CP749,0)</f>
        <v/>
      </c>
      <c r="P749" s="0">
        <f>ROUND(CQ749*I749,0)</f>
        <v/>
      </c>
      <c r="Q749" s="0">
        <f>(ROUND((ROUND(((ET749)*I749),0)*BB749),0)+ROUND((ROUND(((AE749-(EU749))*I749),0)*BS749),0))</f>
        <v/>
      </c>
      <c r="R749" s="0">
        <f>(ROUND((ROUND(((EU749)*I749),0)*BS749),0)+ROUND((ROUND(((AE749-(EU749))*I749),0)*BS749),0))</f>
        <v/>
      </c>
      <c r="S749" s="0">
        <f>ROUND(CT749*I749,0)</f>
        <v/>
      </c>
      <c r="T749" s="0">
        <f>ROUND(CU749*I749,0)</f>
        <v/>
      </c>
      <c r="U749" s="0">
        <f>ROUND(CV749*I749,7)</f>
        <v/>
      </c>
      <c r="V749" s="0">
        <f>ROUND(CW749*I749,7)</f>
        <v/>
      </c>
      <c r="W749" s="0">
        <f>ROUND(CX749*I749,0)</f>
        <v/>
      </c>
      <c r="X749" s="0">
        <f>ROUND(CY749,0)</f>
        <v/>
      </c>
      <c r="Y749" s="0">
        <f>ROUND(CZ749,0)</f>
        <v/>
      </c>
      <c r="AA749" s="0" t="n">
        <v>78845955</v>
      </c>
      <c r="AB749" s="0">
        <f>ROUND((AC749+AD749+AF749),2)</f>
        <v/>
      </c>
      <c r="AC749" s="0">
        <f>ROUND((ES749),2)</f>
        <v/>
      </c>
      <c r="AD749" s="0">
        <f>ROUND((((ET749)-(EU749))+AE749),2)</f>
        <v/>
      </c>
      <c r="AE749" s="0">
        <f>ROUND((EU749),2)</f>
        <v/>
      </c>
      <c r="AF749" s="0">
        <f>ROUND((EV749),2)</f>
        <v/>
      </c>
      <c r="AG749" s="0">
        <f>ROUND((AP749),2)</f>
        <v/>
      </c>
      <c r="AH749" s="0">
        <f>(EW749)</f>
        <v/>
      </c>
      <c r="AI749" s="0">
        <f>(EX749)</f>
        <v/>
      </c>
      <c r="AJ749" s="0">
        <f>(AS749)</f>
        <v/>
      </c>
      <c r="AK749" s="0" t="n">
        <v>74.3</v>
      </c>
      <c r="AL749" s="0" t="n">
        <v>74.3</v>
      </c>
      <c r="AM749" s="0" t="n">
        <v>0</v>
      </c>
      <c r="AN749" s="0" t="n">
        <v>0</v>
      </c>
      <c r="AO749" s="0" t="n">
        <v>0</v>
      </c>
      <c r="AP749" s="0" t="n">
        <v>0</v>
      </c>
      <c r="AQ749" s="0" t="n">
        <v>0</v>
      </c>
      <c r="AR749" s="0" t="n">
        <v>0</v>
      </c>
      <c r="AS749" s="0" t="n">
        <v>0.04</v>
      </c>
      <c r="AT749" s="0" t="n">
        <v>103</v>
      </c>
      <c r="AU749" s="0" t="n">
        <v>52</v>
      </c>
      <c r="AV749" s="0" t="n">
        <v>1</v>
      </c>
      <c r="AW749" s="0" t="n">
        <v>1</v>
      </c>
      <c r="AZ749" s="0" t="n">
        <v>1</v>
      </c>
      <c r="BA749" s="0" t="n">
        <v>1</v>
      </c>
      <c r="BB749" s="0" t="n">
        <v>1</v>
      </c>
      <c r="BC749" s="0" t="n">
        <v>5.73</v>
      </c>
      <c r="BD749" s="0" t="inlineStr"/>
      <c r="BE749" s="0" t="inlineStr"/>
      <c r="BF749" s="0" t="inlineStr"/>
      <c r="BG749" s="0" t="inlineStr"/>
      <c r="BH749" s="0" t="n">
        <v>3</v>
      </c>
      <c r="BI749" s="0" t="n">
        <v>1</v>
      </c>
      <c r="BJ749" s="0" t="inlineStr">
        <is>
          <t>ТССЦ Московской обл., 507-5019, приказ Минстроя России №675/пр от 28.02.2017 № 258/пр</t>
        </is>
      </c>
      <c r="BM749" s="0" t="n">
        <v>65008</v>
      </c>
      <c r="BN749" s="0" t="n">
        <v>0</v>
      </c>
      <c r="BO749" s="0" t="inlineStr">
        <is>
          <t>507-5019</t>
        </is>
      </c>
      <c r="BP749" s="0" t="n">
        <v>1</v>
      </c>
      <c r="BQ749" s="0" t="n">
        <v>6</v>
      </c>
      <c r="BR749" s="0" t="n">
        <v>0</v>
      </c>
      <c r="BS749" s="0" t="n">
        <v>1</v>
      </c>
      <c r="BT749" s="0" t="n">
        <v>1</v>
      </c>
      <c r="BU749" s="0" t="n">
        <v>1</v>
      </c>
      <c r="BV749" s="0" t="n">
        <v>1</v>
      </c>
      <c r="BW749" s="0" t="n">
        <v>1</v>
      </c>
      <c r="BX749" s="0" t="n">
        <v>1</v>
      </c>
      <c r="BY749" s="0" t="inlineStr"/>
      <c r="BZ749" s="0" t="n">
        <v>103</v>
      </c>
      <c r="CA749" s="0" t="n">
        <v>52</v>
      </c>
      <c r="CB749" s="0" t="inlineStr"/>
      <c r="CE749" s="0" t="n">
        <v>12</v>
      </c>
      <c r="CF749" s="0" t="n">
        <v>0</v>
      </c>
      <c r="CG749" s="0" t="n">
        <v>0</v>
      </c>
      <c r="CM749" s="0" t="n">
        <v>0</v>
      </c>
      <c r="CN749" s="0" t="inlineStr"/>
      <c r="CO749" s="0" t="n">
        <v>0</v>
      </c>
      <c r="CP749" s="0">
        <f>(P749+Q749+S749)</f>
        <v/>
      </c>
      <c r="CQ749" s="0">
        <f>AC749*BC749</f>
        <v/>
      </c>
      <c r="CR749" s="0">
        <f>(ROUND((ROUND(((ET749)*1),0)*BB749),0)+ROUND((ROUND(((AE749-(EU749))*1),0)*BS749),0))</f>
        <v/>
      </c>
      <c r="CS749" s="0">
        <f>(ROUND((ROUND(((EU749)*1),0)*BS749),0)+ROUND((ROUND(((AE749-(EU749))*1),0)*BS749),0))</f>
        <v/>
      </c>
      <c r="CT749" s="0">
        <f>AF749*BA749</f>
        <v/>
      </c>
      <c r="CU749" s="0">
        <f>AG749</f>
        <v/>
      </c>
      <c r="CV749" s="0">
        <f>AH749</f>
        <v/>
      </c>
      <c r="CW749" s="0">
        <f>AI749</f>
        <v/>
      </c>
      <c r="CX749" s="0">
        <f>AJ749</f>
        <v/>
      </c>
      <c r="CY749" s="0">
        <f>(((S749+R749)*AT749)/100)</f>
        <v/>
      </c>
      <c r="CZ749" s="0">
        <f>(((S749+R749)*AU749)/100)</f>
        <v/>
      </c>
      <c r="DC749" s="0" t="inlineStr"/>
      <c r="DD749" s="0" t="inlineStr"/>
      <c r="DE749" s="0" t="inlineStr"/>
      <c r="DF749" s="0" t="inlineStr"/>
      <c r="DG749" s="0" t="inlineStr"/>
      <c r="DH749" s="0" t="inlineStr"/>
      <c r="DI749" s="0" t="inlineStr"/>
      <c r="DJ749" s="0" t="inlineStr"/>
      <c r="DK749" s="0" t="inlineStr"/>
      <c r="DL749" s="0" t="inlineStr"/>
      <c r="DM749" s="0" t="inlineStr"/>
      <c r="DN749" s="0" t="n">
        <v>0</v>
      </c>
      <c r="DO749" s="0" t="n">
        <v>0</v>
      </c>
      <c r="DP749" s="0" t="n">
        <v>1</v>
      </c>
      <c r="DQ749" s="0" t="n">
        <v>1</v>
      </c>
      <c r="DU749" s="0" t="n">
        <v>1010</v>
      </c>
      <c r="DV749" s="0" t="inlineStr">
        <is>
          <t>10 шт.</t>
        </is>
      </c>
      <c r="DW749" s="0" t="inlineStr">
        <is>
          <t>10 шт.</t>
        </is>
      </c>
      <c r="DX749" s="0" t="n">
        <v>10</v>
      </c>
      <c r="DZ749" s="0" t="inlineStr"/>
      <c r="EA749" s="0" t="inlineStr"/>
      <c r="EB749" s="0" t="inlineStr"/>
      <c r="EC749" s="0" t="inlineStr"/>
      <c r="EE749" s="0" t="n">
        <v>78726002</v>
      </c>
      <c r="EF749" s="0" t="n">
        <v>6</v>
      </c>
      <c r="EG749" s="0" t="inlineStr">
        <is>
          <t>Ремонтно-строительные работы</t>
        </is>
      </c>
      <c r="EH749" s="0" t="n">
        <v>99</v>
      </c>
      <c r="EI749" s="0" t="inlineStr">
        <is>
          <t>Внутренние санитарно-технические работы</t>
        </is>
      </c>
      <c r="EJ749" s="0" t="n">
        <v>1</v>
      </c>
      <c r="EK749" s="0" t="n">
        <v>65008</v>
      </c>
      <c r="EL749" s="0" t="inlineStr">
        <is>
          <t>Внутренние санитарнотехнические работы: смена труб, санприборов, запорной арматуры и другое</t>
        </is>
      </c>
      <c r="EM749" s="0" t="inlineStr">
        <is>
          <t>рФЕР-65</t>
        </is>
      </c>
      <c r="EO749" s="0" t="inlineStr"/>
      <c r="EQ749" s="0" t="n">
        <v>0</v>
      </c>
      <c r="ER749" s="0" t="n">
        <v>74.3</v>
      </c>
      <c r="ES749" s="0" t="n">
        <v>74.3</v>
      </c>
      <c r="ET749" s="0" t="n">
        <v>0</v>
      </c>
      <c r="EU749" s="0" t="n">
        <v>0</v>
      </c>
      <c r="EV749" s="0" t="n">
        <v>0</v>
      </c>
      <c r="EW749" s="0" t="n">
        <v>0</v>
      </c>
      <c r="EX749" s="0" t="n">
        <v>0</v>
      </c>
      <c r="FQ749" s="0" t="n">
        <v>0</v>
      </c>
      <c r="FR749" s="0" t="n">
        <v>0</v>
      </c>
      <c r="FS749" s="0" t="n">
        <v>0</v>
      </c>
      <c r="FX749" s="0" t="n">
        <v>103</v>
      </c>
      <c r="FY749" s="0" t="n">
        <v>52</v>
      </c>
      <c r="GA749" s="0" t="inlineStr"/>
      <c r="GD749" s="0" t="n">
        <v>1</v>
      </c>
      <c r="GF749" s="0" t="n">
        <v>-2070859470</v>
      </c>
      <c r="GG749" s="0" t="n">
        <v>2</v>
      </c>
      <c r="GH749" s="0" t="n">
        <v>1</v>
      </c>
      <c r="GI749" s="0" t="n">
        <v>2</v>
      </c>
      <c r="GJ749" s="0" t="n">
        <v>0</v>
      </c>
      <c r="GK749" s="0" t="n">
        <v>0</v>
      </c>
      <c r="GL749" s="0">
        <f>ROUND(IF(AND(BH749=3,BI749=3,FS749&lt;&gt;0),P749,0),0)</f>
        <v/>
      </c>
      <c r="GM749" s="0">
        <f>ROUND(O749+X749+Y749,0)+GX749</f>
        <v/>
      </c>
      <c r="GN749" s="0">
        <f>IF(OR(BI749=0,BI749=1),GM749-GX749,0)</f>
        <v/>
      </c>
      <c r="GO749" s="0">
        <f>IF(BI749=2,GM749-GX749,0)</f>
        <v/>
      </c>
      <c r="GP749" s="0">
        <f>IF(BI749=4,GM749-GX749,0)</f>
        <v/>
      </c>
      <c r="GR749" s="0" t="n">
        <v>0</v>
      </c>
      <c r="GS749" s="0" t="n">
        <v>3</v>
      </c>
      <c r="GT749" s="0" t="n">
        <v>0</v>
      </c>
      <c r="GU749" s="0" t="inlineStr"/>
      <c r="GV749" s="0">
        <f>ROUND((GT749),2)</f>
        <v/>
      </c>
      <c r="GW749" s="0" t="n">
        <v>1</v>
      </c>
      <c r="GX749" s="0">
        <f>ROUND(HC749*I749,0)</f>
        <v/>
      </c>
      <c r="HA749" s="0" t="n">
        <v>0</v>
      </c>
      <c r="HB749" s="0" t="n">
        <v>0</v>
      </c>
      <c r="HC749" s="0">
        <f>GV749*GW749</f>
        <v/>
      </c>
      <c r="HE749" s="0" t="inlineStr"/>
      <c r="HF749" s="0" t="inlineStr"/>
      <c r="HM749" s="0" t="inlineStr"/>
      <c r="HN749" s="0" t="inlineStr">
        <is>
          <t>Пр/812-099.2-1</t>
        </is>
      </c>
      <c r="HO749" s="0" t="inlineStr">
        <is>
          <t>Пр/774-099.2</t>
        </is>
      </c>
      <c r="HP749" s="0" t="inlineStr">
        <is>
          <t>Внутренние санитарнотехнические работы: смена труб, санприборов, запорной арматуры и другое</t>
        </is>
      </c>
      <c r="HQ749" s="0" t="inlineStr">
        <is>
          <t>Внутренние санитарнотехнические работы: смена труб, санприборов, запорной арматуры и другое</t>
        </is>
      </c>
      <c r="HS749" s="0" t="n">
        <v>0</v>
      </c>
      <c r="IK749" s="0" t="n">
        <v>0</v>
      </c>
    </row>
    <row r="750">
      <c r="A750" s="0" t="n">
        <v>18</v>
      </c>
      <c r="B750" s="0" t="n">
        <v>0</v>
      </c>
      <c r="C750" s="0" t="n">
        <v>296</v>
      </c>
      <c r="E750" s="0" t="inlineStr">
        <is>
          <t>1,2</t>
        </is>
      </c>
      <c r="F750" s="0" t="inlineStr">
        <is>
          <t>302-0065</t>
        </is>
      </c>
      <c r="G750" s="0" t="inlineStr">
        <is>
          <t>Кран шаровый муфтовый Valtec для воды диаметром 32 мм, тип в/в</t>
        </is>
      </c>
      <c r="H750" s="0" t="inlineStr">
        <is>
          <t>шт.</t>
        </is>
      </c>
      <c r="I750" s="0">
        <f>I748*J750</f>
        <v/>
      </c>
      <c r="J750" s="0" t="n">
        <v>5</v>
      </c>
      <c r="K750" s="0" t="n">
        <v>5</v>
      </c>
      <c r="O750" s="0">
        <f>ROUND(CP750,0)</f>
        <v/>
      </c>
      <c r="P750" s="0">
        <f>ROUND(CQ750*I750,0)</f>
        <v/>
      </c>
      <c r="Q750" s="0">
        <f>(ROUND((ROUND(((ET750)*I750),0)*BB750),0)+ROUND((ROUND(((AE750-(EU750))*I750),0)*BS750),0))</f>
        <v/>
      </c>
      <c r="R750" s="0">
        <f>(ROUND((ROUND(((EU750)*I750),0)*BS750),0)+ROUND((ROUND(((AE750-(EU750))*I750),0)*BS750),0))</f>
        <v/>
      </c>
      <c r="S750" s="0">
        <f>ROUND(CT750*I750,0)</f>
        <v/>
      </c>
      <c r="T750" s="0">
        <f>ROUND(CU750*I750,0)</f>
        <v/>
      </c>
      <c r="U750" s="0">
        <f>ROUND(CV750*I750,7)</f>
        <v/>
      </c>
      <c r="V750" s="0">
        <f>ROUND(CW750*I750,7)</f>
        <v/>
      </c>
      <c r="W750" s="0">
        <f>ROUND(CX750*I750,0)</f>
        <v/>
      </c>
      <c r="X750" s="0">
        <f>ROUND(CY750,0)</f>
        <v/>
      </c>
      <c r="Y750" s="0">
        <f>ROUND(CZ750,0)</f>
        <v/>
      </c>
      <c r="AA750" s="0" t="n">
        <v>78845955</v>
      </c>
      <c r="AB750" s="0">
        <f>ROUND((AC750+AD750+AF750),2)</f>
        <v/>
      </c>
      <c r="AC750" s="0">
        <f>ROUND((ES750),2)</f>
        <v/>
      </c>
      <c r="AD750" s="0">
        <f>ROUND((((ET750)-(EU750))+AE750),2)</f>
        <v/>
      </c>
      <c r="AE750" s="0">
        <f>ROUND((EU750),2)</f>
        <v/>
      </c>
      <c r="AF750" s="0">
        <f>ROUND((EV750),2)</f>
        <v/>
      </c>
      <c r="AG750" s="0">
        <f>ROUND((AP750),2)</f>
        <v/>
      </c>
      <c r="AH750" s="0">
        <f>(EW750)</f>
        <v/>
      </c>
      <c r="AI750" s="0">
        <f>(EX750)</f>
        <v/>
      </c>
      <c r="AJ750" s="0">
        <f>(AS750)</f>
        <v/>
      </c>
      <c r="AK750" s="0" t="n">
        <v>106.72</v>
      </c>
      <c r="AL750" s="0" t="n">
        <v>106.72</v>
      </c>
      <c r="AM750" s="0" t="n">
        <v>0</v>
      </c>
      <c r="AN750" s="0" t="n">
        <v>0</v>
      </c>
      <c r="AO750" s="0" t="n">
        <v>0</v>
      </c>
      <c r="AP750" s="0" t="n">
        <v>0</v>
      </c>
      <c r="AQ750" s="0" t="n">
        <v>0</v>
      </c>
      <c r="AR750" s="0" t="n">
        <v>0</v>
      </c>
      <c r="AS750" s="0" t="n">
        <v>0.03</v>
      </c>
      <c r="AT750" s="0" t="n">
        <v>103</v>
      </c>
      <c r="AU750" s="0" t="n">
        <v>52</v>
      </c>
      <c r="AV750" s="0" t="n">
        <v>1</v>
      </c>
      <c r="AW750" s="0" t="n">
        <v>1</v>
      </c>
      <c r="AZ750" s="0" t="n">
        <v>1</v>
      </c>
      <c r="BA750" s="0" t="n">
        <v>1</v>
      </c>
      <c r="BB750" s="0" t="n">
        <v>1</v>
      </c>
      <c r="BC750" s="0" t="n">
        <v>14.25</v>
      </c>
      <c r="BD750" s="0" t="inlineStr"/>
      <c r="BE750" s="0" t="inlineStr"/>
      <c r="BF750" s="0" t="inlineStr"/>
      <c r="BG750" s="0" t="inlineStr"/>
      <c r="BH750" s="0" t="n">
        <v>3</v>
      </c>
      <c r="BI750" s="0" t="n">
        <v>1</v>
      </c>
      <c r="BJ750" s="0" t="inlineStr">
        <is>
          <t>ТССЦ Московской обл., 302-0065, приказ Минстроя России №675/пр от 28.02.2017 № 256/пр</t>
        </is>
      </c>
      <c r="BM750" s="0" t="n">
        <v>65007</v>
      </c>
      <c r="BN750" s="0" t="n">
        <v>0</v>
      </c>
      <c r="BO750" s="0" t="inlineStr">
        <is>
          <t>302-0065</t>
        </is>
      </c>
      <c r="BP750" s="0" t="n">
        <v>1</v>
      </c>
      <c r="BQ750" s="0" t="n">
        <v>6</v>
      </c>
      <c r="BR750" s="0" t="n">
        <v>0</v>
      </c>
      <c r="BS750" s="0" t="n">
        <v>1</v>
      </c>
      <c r="BT750" s="0" t="n">
        <v>1</v>
      </c>
      <c r="BU750" s="0" t="n">
        <v>1</v>
      </c>
      <c r="BV750" s="0" t="n">
        <v>1</v>
      </c>
      <c r="BW750" s="0" t="n">
        <v>1</v>
      </c>
      <c r="BX750" s="0" t="n">
        <v>1</v>
      </c>
      <c r="BY750" s="0" t="inlineStr"/>
      <c r="BZ750" s="0" t="n">
        <v>103</v>
      </c>
      <c r="CA750" s="0" t="n">
        <v>52</v>
      </c>
      <c r="CB750" s="0" t="inlineStr"/>
      <c r="CE750" s="0" t="n">
        <v>12</v>
      </c>
      <c r="CF750" s="0" t="n">
        <v>0</v>
      </c>
      <c r="CG750" s="0" t="n">
        <v>0</v>
      </c>
      <c r="CM750" s="0" t="n">
        <v>0</v>
      </c>
      <c r="CN750" s="0" t="inlineStr"/>
      <c r="CO750" s="0" t="n">
        <v>0</v>
      </c>
      <c r="CP750" s="0">
        <f>(P750+Q750+S750)</f>
        <v/>
      </c>
      <c r="CQ750" s="0">
        <f>AC750*BC750</f>
        <v/>
      </c>
      <c r="CR750" s="0">
        <f>(ROUND((ROUND(((ET750)*1),0)*BB750),0)+ROUND((ROUND(((AE750-(EU750))*1),0)*BS750),0))</f>
        <v/>
      </c>
      <c r="CS750" s="0">
        <f>(ROUND((ROUND(((EU750)*1),0)*BS750),0)+ROUND((ROUND(((AE750-(EU750))*1),0)*BS750),0))</f>
        <v/>
      </c>
      <c r="CT750" s="0">
        <f>AF750*BA750</f>
        <v/>
      </c>
      <c r="CU750" s="0">
        <f>AG750</f>
        <v/>
      </c>
      <c r="CV750" s="0">
        <f>AH750</f>
        <v/>
      </c>
      <c r="CW750" s="0">
        <f>AI750</f>
        <v/>
      </c>
      <c r="CX750" s="0">
        <f>AJ750</f>
        <v/>
      </c>
      <c r="CY750" s="0">
        <f>(((S750+R750)*AT750)/100)</f>
        <v/>
      </c>
      <c r="CZ750" s="0">
        <f>(((S750+R750)*AU750)/100)</f>
        <v/>
      </c>
      <c r="DC750" s="0" t="inlineStr"/>
      <c r="DD750" s="0" t="inlineStr"/>
      <c r="DE750" s="0" t="inlineStr"/>
      <c r="DF750" s="0" t="inlineStr"/>
      <c r="DG750" s="0" t="inlineStr"/>
      <c r="DH750" s="0" t="inlineStr"/>
      <c r="DI750" s="0" t="inlineStr"/>
      <c r="DJ750" s="0" t="inlineStr"/>
      <c r="DK750" s="0" t="inlineStr"/>
      <c r="DL750" s="0" t="inlineStr"/>
      <c r="DM750" s="0" t="inlineStr"/>
      <c r="DN750" s="0" t="n">
        <v>0</v>
      </c>
      <c r="DO750" s="0" t="n">
        <v>0</v>
      </c>
      <c r="DP750" s="0" t="n">
        <v>1</v>
      </c>
      <c r="DQ750" s="0" t="n">
        <v>1</v>
      </c>
      <c r="DU750" s="0" t="n">
        <v>1010</v>
      </c>
      <c r="DV750" s="0" t="inlineStr">
        <is>
          <t>шт.</t>
        </is>
      </c>
      <c r="DW750" s="0" t="inlineStr">
        <is>
          <t>шт.</t>
        </is>
      </c>
      <c r="DX750" s="0" t="n">
        <v>1</v>
      </c>
      <c r="DZ750" s="0" t="inlineStr"/>
      <c r="EA750" s="0" t="inlineStr"/>
      <c r="EB750" s="0" t="inlineStr"/>
      <c r="EC750" s="0" t="inlineStr"/>
      <c r="EE750" s="0" t="n">
        <v>78726000</v>
      </c>
      <c r="EF750" s="0" t="n">
        <v>6</v>
      </c>
      <c r="EG750" s="0" t="inlineStr">
        <is>
          <t>Ремонтно-строительные работы</t>
        </is>
      </c>
      <c r="EH750" s="0" t="n">
        <v>99</v>
      </c>
      <c r="EI750" s="0" t="inlineStr">
        <is>
          <t>Внутренние санитарно-технические работы</t>
        </is>
      </c>
      <c r="EJ750" s="0" t="n">
        <v>1</v>
      </c>
      <c r="EK750" s="0" t="n">
        <v>65007</v>
      </c>
      <c r="EL750" s="0" t="inlineStr">
        <is>
          <t>Внутренние санитарнотехнические работы: смена труб, санприборов, запорной арматуры и другое</t>
        </is>
      </c>
      <c r="EM750" s="0" t="inlineStr">
        <is>
          <t>рФЕР-65</t>
        </is>
      </c>
      <c r="EO750" s="0" t="inlineStr"/>
      <c r="EQ750" s="0" t="n">
        <v>0</v>
      </c>
      <c r="ER750" s="0" t="n">
        <v>106.72</v>
      </c>
      <c r="ES750" s="0" t="n">
        <v>106.72</v>
      </c>
      <c r="ET750" s="0" t="n">
        <v>0</v>
      </c>
      <c r="EU750" s="0" t="n">
        <v>0</v>
      </c>
      <c r="EV750" s="0" t="n">
        <v>0</v>
      </c>
      <c r="EW750" s="0" t="n">
        <v>0</v>
      </c>
      <c r="EX750" s="0" t="n">
        <v>0</v>
      </c>
      <c r="FQ750" s="0" t="n">
        <v>0</v>
      </c>
      <c r="FR750" s="0" t="n">
        <v>0</v>
      </c>
      <c r="FS750" s="0" t="n">
        <v>0</v>
      </c>
      <c r="FX750" s="0" t="n">
        <v>103</v>
      </c>
      <c r="FY750" s="0" t="n">
        <v>52</v>
      </c>
      <c r="GA750" s="0" t="inlineStr"/>
      <c r="GD750" s="0" t="n">
        <v>1</v>
      </c>
      <c r="GF750" s="0" t="n">
        <v>535473645</v>
      </c>
      <c r="GG750" s="0" t="n">
        <v>2</v>
      </c>
      <c r="GH750" s="0" t="n">
        <v>1</v>
      </c>
      <c r="GI750" s="0" t="n">
        <v>2</v>
      </c>
      <c r="GJ750" s="0" t="n">
        <v>0</v>
      </c>
      <c r="GK750" s="0" t="n">
        <v>0</v>
      </c>
      <c r="GL750" s="0">
        <f>ROUND(IF(AND(BH750=3,BI750=3,FS750&lt;&gt;0),P750,0),0)</f>
        <v/>
      </c>
      <c r="GM750" s="0">
        <f>ROUND(O750+X750+Y750,0)+GX750</f>
        <v/>
      </c>
      <c r="GN750" s="0">
        <f>IF(OR(BI750=0,BI750=1),GM750-GX750,0)</f>
        <v/>
      </c>
      <c r="GO750" s="0">
        <f>IF(BI750=2,GM750-GX750,0)</f>
        <v/>
      </c>
      <c r="GP750" s="0">
        <f>IF(BI750=4,GM750-GX750,0)</f>
        <v/>
      </c>
      <c r="GR750" s="0" t="n">
        <v>0</v>
      </c>
      <c r="GS750" s="0" t="n">
        <v>3</v>
      </c>
      <c r="GT750" s="0" t="n">
        <v>0</v>
      </c>
      <c r="GU750" s="0" t="inlineStr"/>
      <c r="GV750" s="0">
        <f>ROUND((GT750),2)</f>
        <v/>
      </c>
      <c r="GW750" s="0" t="n">
        <v>1</v>
      </c>
      <c r="GX750" s="0">
        <f>ROUND(HC750*I750,0)</f>
        <v/>
      </c>
      <c r="HA750" s="0" t="n">
        <v>0</v>
      </c>
      <c r="HB750" s="0" t="n">
        <v>0</v>
      </c>
      <c r="HC750" s="0">
        <f>GV750*GW750</f>
        <v/>
      </c>
      <c r="HE750" s="0" t="inlineStr"/>
      <c r="HF750" s="0" t="inlineStr"/>
      <c r="HM750" s="0" t="inlineStr"/>
      <c r="HN750" s="0" t="inlineStr">
        <is>
          <t>Пр/812-099.2-1</t>
        </is>
      </c>
      <c r="HO750" s="0" t="inlineStr">
        <is>
          <t>Пр/774-099.2</t>
        </is>
      </c>
      <c r="HP750" s="0" t="inlineStr">
        <is>
          <t>Внутренние санитарнотехнические работы: смена труб, санприборов, запорной арматуры и другое</t>
        </is>
      </c>
      <c r="HQ750" s="0" t="inlineStr">
        <is>
          <t>Внутренние санитарнотехнические работы: смена труб, санприборов, запорной арматуры и другое</t>
        </is>
      </c>
      <c r="HS750" s="0" t="n">
        <v>0</v>
      </c>
      <c r="IK750" s="0" t="n">
        <v>0</v>
      </c>
    </row>
    <row r="751">
      <c r="A751" s="0" t="n">
        <v>18</v>
      </c>
      <c r="B751" s="0" t="n">
        <v>0</v>
      </c>
      <c r="C751" s="0" t="n">
        <v>297</v>
      </c>
      <c r="E751" s="0" t="inlineStr">
        <is>
          <t>1,3</t>
        </is>
      </c>
      <c r="F751" s="0" t="inlineStr">
        <is>
          <t>302-0068</t>
        </is>
      </c>
      <c r="G751" s="0" t="inlineStr">
        <is>
          <t>Кран шаровый муфтовый Valtec для воды диаметром 15 мм, тип в/н</t>
        </is>
      </c>
      <c r="H751" s="0" t="inlineStr">
        <is>
          <t>шт.</t>
        </is>
      </c>
      <c r="I751" s="0">
        <f>I748*J751</f>
        <v/>
      </c>
      <c r="J751" s="0" t="n">
        <v>5</v>
      </c>
      <c r="K751" s="0" t="n">
        <v>5</v>
      </c>
      <c r="O751" s="0">
        <f>ROUND(CP751,0)</f>
        <v/>
      </c>
      <c r="P751" s="0">
        <f>ROUND(CQ751*I751,0)</f>
        <v/>
      </c>
      <c r="Q751" s="0">
        <f>(ROUND((ROUND(((ET751)*I751),0)*BB751),0)+ROUND((ROUND(((AE751-(EU751))*I751),0)*BS751),0))</f>
        <v/>
      </c>
      <c r="R751" s="0">
        <f>(ROUND((ROUND(((EU751)*I751),0)*BS751),0)+ROUND((ROUND(((AE751-(EU751))*I751),0)*BS751),0))</f>
        <v/>
      </c>
      <c r="S751" s="0">
        <f>ROUND(CT751*I751,0)</f>
        <v/>
      </c>
      <c r="T751" s="0">
        <f>ROUND(CU751*I751,0)</f>
        <v/>
      </c>
      <c r="U751" s="0">
        <f>ROUND(CV751*I751,7)</f>
        <v/>
      </c>
      <c r="V751" s="0">
        <f>ROUND(CW751*I751,7)</f>
        <v/>
      </c>
      <c r="W751" s="0">
        <f>ROUND(CX751*I751,0)</f>
        <v/>
      </c>
      <c r="X751" s="0">
        <f>ROUND(CY751,0)</f>
        <v/>
      </c>
      <c r="Y751" s="0">
        <f>ROUND(CZ751,0)</f>
        <v/>
      </c>
      <c r="AA751" s="0" t="n">
        <v>78845955</v>
      </c>
      <c r="AB751" s="0">
        <f>ROUND((AC751+AD751+AF751),2)</f>
        <v/>
      </c>
      <c r="AC751" s="0">
        <f>ROUND((ES751),2)</f>
        <v/>
      </c>
      <c r="AD751" s="0">
        <f>ROUND((((ET751)-(EU751))+AE751),2)</f>
        <v/>
      </c>
      <c r="AE751" s="0">
        <f>ROUND((EU751),2)</f>
        <v/>
      </c>
      <c r="AF751" s="0">
        <f>ROUND((EV751),2)</f>
        <v/>
      </c>
      <c r="AG751" s="0">
        <f>ROUND((AP751),2)</f>
        <v/>
      </c>
      <c r="AH751" s="0">
        <f>(EW751)</f>
        <v/>
      </c>
      <c r="AI751" s="0">
        <f>(EX751)</f>
        <v/>
      </c>
      <c r="AJ751" s="0">
        <f>(AS751)</f>
        <v/>
      </c>
      <c r="AK751" s="0" t="n">
        <v>33.78</v>
      </c>
      <c r="AL751" s="0" t="n">
        <v>33.78</v>
      </c>
      <c r="AM751" s="0" t="n">
        <v>0</v>
      </c>
      <c r="AN751" s="0" t="n">
        <v>0</v>
      </c>
      <c r="AO751" s="0" t="n">
        <v>0</v>
      </c>
      <c r="AP751" s="0" t="n">
        <v>0</v>
      </c>
      <c r="AQ751" s="0" t="n">
        <v>0</v>
      </c>
      <c r="AR751" s="0" t="n">
        <v>0</v>
      </c>
      <c r="AS751" s="0" t="n">
        <v>0.01</v>
      </c>
      <c r="AT751" s="0" t="n">
        <v>103</v>
      </c>
      <c r="AU751" s="0" t="n">
        <v>52</v>
      </c>
      <c r="AV751" s="0" t="n">
        <v>1</v>
      </c>
      <c r="AW751" s="0" t="n">
        <v>1</v>
      </c>
      <c r="AZ751" s="0" t="n">
        <v>1</v>
      </c>
      <c r="BA751" s="0" t="n">
        <v>1</v>
      </c>
      <c r="BB751" s="0" t="n">
        <v>1</v>
      </c>
      <c r="BC751" s="0" t="n">
        <v>12.26</v>
      </c>
      <c r="BD751" s="0" t="inlineStr"/>
      <c r="BE751" s="0" t="inlineStr"/>
      <c r="BF751" s="0" t="inlineStr"/>
      <c r="BG751" s="0" t="inlineStr"/>
      <c r="BH751" s="0" t="n">
        <v>3</v>
      </c>
      <c r="BI751" s="0" t="n">
        <v>1</v>
      </c>
      <c r="BJ751" s="0" t="inlineStr">
        <is>
          <t>ТССЦ Московской обл., 302-0068, приказ Минстроя России №675/пр от 28.02.2017 № 256/пр</t>
        </is>
      </c>
      <c r="BM751" s="0" t="n">
        <v>65007</v>
      </c>
      <c r="BN751" s="0" t="n">
        <v>0</v>
      </c>
      <c r="BO751" s="0" t="inlineStr">
        <is>
          <t>302-0068</t>
        </is>
      </c>
      <c r="BP751" s="0" t="n">
        <v>1</v>
      </c>
      <c r="BQ751" s="0" t="n">
        <v>6</v>
      </c>
      <c r="BR751" s="0" t="n">
        <v>0</v>
      </c>
      <c r="BS751" s="0" t="n">
        <v>1</v>
      </c>
      <c r="BT751" s="0" t="n">
        <v>1</v>
      </c>
      <c r="BU751" s="0" t="n">
        <v>1</v>
      </c>
      <c r="BV751" s="0" t="n">
        <v>1</v>
      </c>
      <c r="BW751" s="0" t="n">
        <v>1</v>
      </c>
      <c r="BX751" s="0" t="n">
        <v>1</v>
      </c>
      <c r="BY751" s="0" t="inlineStr"/>
      <c r="BZ751" s="0" t="n">
        <v>103</v>
      </c>
      <c r="CA751" s="0" t="n">
        <v>52</v>
      </c>
      <c r="CB751" s="0" t="inlineStr"/>
      <c r="CE751" s="0" t="n">
        <v>12</v>
      </c>
      <c r="CF751" s="0" t="n">
        <v>0</v>
      </c>
      <c r="CG751" s="0" t="n">
        <v>0</v>
      </c>
      <c r="CM751" s="0" t="n">
        <v>0</v>
      </c>
      <c r="CN751" s="0" t="inlineStr"/>
      <c r="CO751" s="0" t="n">
        <v>0</v>
      </c>
      <c r="CP751" s="0">
        <f>(P751+Q751+S751)</f>
        <v/>
      </c>
      <c r="CQ751" s="0">
        <f>AC751*BC751</f>
        <v/>
      </c>
      <c r="CR751" s="0">
        <f>(ROUND((ROUND(((ET751)*1),0)*BB751),0)+ROUND((ROUND(((AE751-(EU751))*1),0)*BS751),0))</f>
        <v/>
      </c>
      <c r="CS751" s="0">
        <f>(ROUND((ROUND(((EU751)*1),0)*BS751),0)+ROUND((ROUND(((AE751-(EU751))*1),0)*BS751),0))</f>
        <v/>
      </c>
      <c r="CT751" s="0">
        <f>AF751*BA751</f>
        <v/>
      </c>
      <c r="CU751" s="0">
        <f>AG751</f>
        <v/>
      </c>
      <c r="CV751" s="0">
        <f>AH751</f>
        <v/>
      </c>
      <c r="CW751" s="0">
        <f>AI751</f>
        <v/>
      </c>
      <c r="CX751" s="0">
        <f>AJ751</f>
        <v/>
      </c>
      <c r="CY751" s="0">
        <f>(((S751+R751)*AT751)/100)</f>
        <v/>
      </c>
      <c r="CZ751" s="0">
        <f>(((S751+R751)*AU751)/100)</f>
        <v/>
      </c>
      <c r="DC751" s="0" t="inlineStr"/>
      <c r="DD751" s="0" t="inlineStr"/>
      <c r="DE751" s="0" t="inlineStr"/>
      <c r="DF751" s="0" t="inlineStr"/>
      <c r="DG751" s="0" t="inlineStr"/>
      <c r="DH751" s="0" t="inlineStr"/>
      <c r="DI751" s="0" t="inlineStr"/>
      <c r="DJ751" s="0" t="inlineStr"/>
      <c r="DK751" s="0" t="inlineStr"/>
      <c r="DL751" s="0" t="inlineStr"/>
      <c r="DM751" s="0" t="inlineStr"/>
      <c r="DN751" s="0" t="n">
        <v>0</v>
      </c>
      <c r="DO751" s="0" t="n">
        <v>0</v>
      </c>
      <c r="DP751" s="0" t="n">
        <v>1</v>
      </c>
      <c r="DQ751" s="0" t="n">
        <v>1</v>
      </c>
      <c r="DU751" s="0" t="n">
        <v>1010</v>
      </c>
      <c r="DV751" s="0" t="inlineStr">
        <is>
          <t>шт.</t>
        </is>
      </c>
      <c r="DW751" s="0" t="inlineStr">
        <is>
          <t>шт.</t>
        </is>
      </c>
      <c r="DX751" s="0" t="n">
        <v>1</v>
      </c>
      <c r="DZ751" s="0" t="inlineStr"/>
      <c r="EA751" s="0" t="inlineStr"/>
      <c r="EB751" s="0" t="inlineStr"/>
      <c r="EC751" s="0" t="inlineStr"/>
      <c r="EE751" s="0" t="n">
        <v>78726000</v>
      </c>
      <c r="EF751" s="0" t="n">
        <v>6</v>
      </c>
      <c r="EG751" s="0" t="inlineStr">
        <is>
          <t>Ремонтно-строительные работы</t>
        </is>
      </c>
      <c r="EH751" s="0" t="n">
        <v>99</v>
      </c>
      <c r="EI751" s="0" t="inlineStr">
        <is>
          <t>Внутренние санитарно-технические работы</t>
        </is>
      </c>
      <c r="EJ751" s="0" t="n">
        <v>1</v>
      </c>
      <c r="EK751" s="0" t="n">
        <v>65007</v>
      </c>
      <c r="EL751" s="0" t="inlineStr">
        <is>
          <t>Внутренние санитарнотехнические работы: смена труб, санприборов, запорной арматуры и другое</t>
        </is>
      </c>
      <c r="EM751" s="0" t="inlineStr">
        <is>
          <t>рФЕР-65</t>
        </is>
      </c>
      <c r="EO751" s="0" t="inlineStr"/>
      <c r="EQ751" s="0" t="n">
        <v>0</v>
      </c>
      <c r="ER751" s="0" t="n">
        <v>33.78</v>
      </c>
      <c r="ES751" s="0" t="n">
        <v>33.78</v>
      </c>
      <c r="ET751" s="0" t="n">
        <v>0</v>
      </c>
      <c r="EU751" s="0" t="n">
        <v>0</v>
      </c>
      <c r="EV751" s="0" t="n">
        <v>0</v>
      </c>
      <c r="EW751" s="0" t="n">
        <v>0</v>
      </c>
      <c r="EX751" s="0" t="n">
        <v>0</v>
      </c>
      <c r="FQ751" s="0" t="n">
        <v>0</v>
      </c>
      <c r="FR751" s="0" t="n">
        <v>0</v>
      </c>
      <c r="FS751" s="0" t="n">
        <v>0</v>
      </c>
      <c r="FX751" s="0" t="n">
        <v>103</v>
      </c>
      <c r="FY751" s="0" t="n">
        <v>52</v>
      </c>
      <c r="GA751" s="0" t="inlineStr"/>
      <c r="GD751" s="0" t="n">
        <v>1</v>
      </c>
      <c r="GF751" s="0" t="n">
        <v>-22704264</v>
      </c>
      <c r="GG751" s="0" t="n">
        <v>2</v>
      </c>
      <c r="GH751" s="0" t="n">
        <v>1</v>
      </c>
      <c r="GI751" s="0" t="n">
        <v>2</v>
      </c>
      <c r="GJ751" s="0" t="n">
        <v>0</v>
      </c>
      <c r="GK751" s="0" t="n">
        <v>0</v>
      </c>
      <c r="GL751" s="0">
        <f>ROUND(IF(AND(BH751=3,BI751=3,FS751&lt;&gt;0),P751,0),0)</f>
        <v/>
      </c>
      <c r="GM751" s="0">
        <f>ROUND(O751+X751+Y751,0)+GX751</f>
        <v/>
      </c>
      <c r="GN751" s="0">
        <f>IF(OR(BI751=0,BI751=1),GM751-GX751,0)</f>
        <v/>
      </c>
      <c r="GO751" s="0">
        <f>IF(BI751=2,GM751-GX751,0)</f>
        <v/>
      </c>
      <c r="GP751" s="0">
        <f>IF(BI751=4,GM751-GX751,0)</f>
        <v/>
      </c>
      <c r="GR751" s="0" t="n">
        <v>0</v>
      </c>
      <c r="GS751" s="0" t="n">
        <v>3</v>
      </c>
      <c r="GT751" s="0" t="n">
        <v>0</v>
      </c>
      <c r="GU751" s="0" t="inlineStr"/>
      <c r="GV751" s="0">
        <f>ROUND((GT751),2)</f>
        <v/>
      </c>
      <c r="GW751" s="0" t="n">
        <v>1</v>
      </c>
      <c r="GX751" s="0">
        <f>ROUND(HC751*I751,0)</f>
        <v/>
      </c>
      <c r="HA751" s="0" t="n">
        <v>0</v>
      </c>
      <c r="HB751" s="0" t="n">
        <v>0</v>
      </c>
      <c r="HC751" s="0">
        <f>GV751*GW751</f>
        <v/>
      </c>
      <c r="HE751" s="0" t="inlineStr"/>
      <c r="HF751" s="0" t="inlineStr"/>
      <c r="HM751" s="0" t="inlineStr"/>
      <c r="HN751" s="0" t="inlineStr">
        <is>
          <t>Пр/812-099.2-1</t>
        </is>
      </c>
      <c r="HO751" s="0" t="inlineStr">
        <is>
          <t>Пр/774-099.2</t>
        </is>
      </c>
      <c r="HP751" s="0" t="inlineStr">
        <is>
          <t>Внутренние санитарнотехнические работы: смена труб, санприборов, запорной арматуры и другое</t>
        </is>
      </c>
      <c r="HQ751" s="0" t="inlineStr">
        <is>
          <t>Внутренние санитарнотехнические работы: смена труб, санприборов, запорной арматуры и другое</t>
        </is>
      </c>
      <c r="HS751" s="0" t="n">
        <v>0</v>
      </c>
      <c r="IK751" s="0" t="n">
        <v>0</v>
      </c>
    </row>
    <row r="752">
      <c r="A752" s="0" t="n">
        <v>18</v>
      </c>
      <c r="B752" s="0" t="n">
        <v>0</v>
      </c>
      <c r="C752" s="0" t="n">
        <v>300</v>
      </c>
      <c r="E752" s="0" t="inlineStr">
        <is>
          <t>1,4</t>
        </is>
      </c>
      <c r="F752" s="0" t="inlineStr">
        <is>
          <t>507-3620</t>
        </is>
      </c>
      <c r="G752" s="0" t="inlineStr">
        <is>
          <t>Тройник полипропиленовый переходной диаметром 32х20х20 мм (прим. 32*20*15)</t>
        </is>
      </c>
      <c r="H752" s="0" t="inlineStr">
        <is>
          <t>10 шт.</t>
        </is>
      </c>
      <c r="I752" s="0">
        <f>I748*J752</f>
        <v/>
      </c>
      <c r="J752" s="0" t="n">
        <v>2.5</v>
      </c>
      <c r="K752" s="0" t="n">
        <v>2.5</v>
      </c>
      <c r="O752" s="0">
        <f>ROUND(CP752,0)</f>
        <v/>
      </c>
      <c r="P752" s="0">
        <f>ROUND(CQ752*I752,0)</f>
        <v/>
      </c>
      <c r="Q752" s="0">
        <f>(ROUND((ROUND(((ET752)*I752),0)*BB752),0)+ROUND((ROUND(((AE752-(EU752))*I752),0)*BS752),0))</f>
        <v/>
      </c>
      <c r="R752" s="0">
        <f>(ROUND((ROUND(((EU752)*I752),0)*BS752),0)+ROUND((ROUND(((AE752-(EU752))*I752),0)*BS752),0))</f>
        <v/>
      </c>
      <c r="S752" s="0">
        <f>ROUND(CT752*I752,0)</f>
        <v/>
      </c>
      <c r="T752" s="0">
        <f>ROUND(CU752*I752,0)</f>
        <v/>
      </c>
      <c r="U752" s="0">
        <f>ROUND(CV752*I752,7)</f>
        <v/>
      </c>
      <c r="V752" s="0">
        <f>ROUND(CW752*I752,7)</f>
        <v/>
      </c>
      <c r="W752" s="0">
        <f>ROUND(CX752*I752,0)</f>
        <v/>
      </c>
      <c r="X752" s="0">
        <f>ROUND(CY752,0)</f>
        <v/>
      </c>
      <c r="Y752" s="0">
        <f>ROUND(CZ752,0)</f>
        <v/>
      </c>
      <c r="AA752" s="0" t="n">
        <v>78845955</v>
      </c>
      <c r="AB752" s="0">
        <f>ROUND((AC752+AD752+AF752),2)</f>
        <v/>
      </c>
      <c r="AC752" s="0">
        <f>ROUND((ES752),2)</f>
        <v/>
      </c>
      <c r="AD752" s="0">
        <f>ROUND((((ET752)-(EU752))+AE752),2)</f>
        <v/>
      </c>
      <c r="AE752" s="0">
        <f>ROUND((EU752),2)</f>
        <v/>
      </c>
      <c r="AF752" s="0">
        <f>ROUND((EV752),2)</f>
        <v/>
      </c>
      <c r="AG752" s="0">
        <f>ROUND((AP752),2)</f>
        <v/>
      </c>
      <c r="AH752" s="0">
        <f>(EW752)</f>
        <v/>
      </c>
      <c r="AI752" s="0">
        <f>(EX752)</f>
        <v/>
      </c>
      <c r="AJ752" s="0">
        <f>(AS752)</f>
        <v/>
      </c>
      <c r="AK752" s="0" t="n">
        <v>36.6</v>
      </c>
      <c r="AL752" s="0" t="n">
        <v>36.6</v>
      </c>
      <c r="AM752" s="0" t="n">
        <v>0</v>
      </c>
      <c r="AN752" s="0" t="n">
        <v>0</v>
      </c>
      <c r="AO752" s="0" t="n">
        <v>0</v>
      </c>
      <c r="AP752" s="0" t="n">
        <v>0</v>
      </c>
      <c r="AQ752" s="0" t="n">
        <v>0</v>
      </c>
      <c r="AR752" s="0" t="n">
        <v>0</v>
      </c>
      <c r="AS752" s="0" t="n">
        <v>0.03</v>
      </c>
      <c r="AT752" s="0" t="n">
        <v>103</v>
      </c>
      <c r="AU752" s="0" t="n">
        <v>52</v>
      </c>
      <c r="AV752" s="0" t="n">
        <v>1</v>
      </c>
      <c r="AW752" s="0" t="n">
        <v>1</v>
      </c>
      <c r="AZ752" s="0" t="n">
        <v>1</v>
      </c>
      <c r="BA752" s="0" t="n">
        <v>1</v>
      </c>
      <c r="BB752" s="0" t="n">
        <v>1</v>
      </c>
      <c r="BC752" s="0" t="n">
        <v>5.24</v>
      </c>
      <c r="BD752" s="0" t="inlineStr"/>
      <c r="BE752" s="0" t="inlineStr"/>
      <c r="BF752" s="0" t="inlineStr"/>
      <c r="BG752" s="0" t="inlineStr"/>
      <c r="BH752" s="0" t="n">
        <v>3</v>
      </c>
      <c r="BI752" s="0" t="n">
        <v>1</v>
      </c>
      <c r="BJ752" s="0" t="inlineStr">
        <is>
          <t>ТССЦ Московской обл., 507-3620, приказ Минстроя России №675/пр от 28.02.2017 № 258/пр</t>
        </is>
      </c>
      <c r="BM752" s="0" t="n">
        <v>65007</v>
      </c>
      <c r="BN752" s="0" t="n">
        <v>0</v>
      </c>
      <c r="BO752" s="0" t="inlineStr">
        <is>
          <t>507-3620</t>
        </is>
      </c>
      <c r="BP752" s="0" t="n">
        <v>1</v>
      </c>
      <c r="BQ752" s="0" t="n">
        <v>6</v>
      </c>
      <c r="BR752" s="0" t="n">
        <v>0</v>
      </c>
      <c r="BS752" s="0" t="n">
        <v>1</v>
      </c>
      <c r="BT752" s="0" t="n">
        <v>1</v>
      </c>
      <c r="BU752" s="0" t="n">
        <v>1</v>
      </c>
      <c r="BV752" s="0" t="n">
        <v>1</v>
      </c>
      <c r="BW752" s="0" t="n">
        <v>1</v>
      </c>
      <c r="BX752" s="0" t="n">
        <v>1</v>
      </c>
      <c r="BY752" s="0" t="inlineStr"/>
      <c r="BZ752" s="0" t="n">
        <v>103</v>
      </c>
      <c r="CA752" s="0" t="n">
        <v>52</v>
      </c>
      <c r="CB752" s="0" t="inlineStr"/>
      <c r="CE752" s="0" t="n">
        <v>12</v>
      </c>
      <c r="CF752" s="0" t="n">
        <v>0</v>
      </c>
      <c r="CG752" s="0" t="n">
        <v>0</v>
      </c>
      <c r="CM752" s="0" t="n">
        <v>0</v>
      </c>
      <c r="CN752" s="0" t="inlineStr"/>
      <c r="CO752" s="0" t="n">
        <v>0</v>
      </c>
      <c r="CP752" s="0">
        <f>(P752+Q752+S752)</f>
        <v/>
      </c>
      <c r="CQ752" s="0">
        <f>AC752*BC752</f>
        <v/>
      </c>
      <c r="CR752" s="0">
        <f>(ROUND((ROUND(((ET752)*1),0)*BB752),0)+ROUND((ROUND(((AE752-(EU752))*1),0)*BS752),0))</f>
        <v/>
      </c>
      <c r="CS752" s="0">
        <f>(ROUND((ROUND(((EU752)*1),0)*BS752),0)+ROUND((ROUND(((AE752-(EU752))*1),0)*BS752),0))</f>
        <v/>
      </c>
      <c r="CT752" s="0">
        <f>AF752*BA752</f>
        <v/>
      </c>
      <c r="CU752" s="0">
        <f>AG752</f>
        <v/>
      </c>
      <c r="CV752" s="0">
        <f>AH752</f>
        <v/>
      </c>
      <c r="CW752" s="0">
        <f>AI752</f>
        <v/>
      </c>
      <c r="CX752" s="0">
        <f>AJ752</f>
        <v/>
      </c>
      <c r="CY752" s="0">
        <f>(((S752+R752)*AT752)/100)</f>
        <v/>
      </c>
      <c r="CZ752" s="0">
        <f>(((S752+R752)*AU752)/100)</f>
        <v/>
      </c>
      <c r="DC752" s="0" t="inlineStr"/>
      <c r="DD752" s="0" t="inlineStr"/>
      <c r="DE752" s="0" t="inlineStr"/>
      <c r="DF752" s="0" t="inlineStr"/>
      <c r="DG752" s="0" t="inlineStr"/>
      <c r="DH752" s="0" t="inlineStr"/>
      <c r="DI752" s="0" t="inlineStr"/>
      <c r="DJ752" s="0" t="inlineStr"/>
      <c r="DK752" s="0" t="inlineStr"/>
      <c r="DL752" s="0" t="inlineStr"/>
      <c r="DM752" s="0" t="inlineStr"/>
      <c r="DN752" s="0" t="n">
        <v>0</v>
      </c>
      <c r="DO752" s="0" t="n">
        <v>0</v>
      </c>
      <c r="DP752" s="0" t="n">
        <v>1</v>
      </c>
      <c r="DQ752" s="0" t="n">
        <v>1</v>
      </c>
      <c r="DU752" s="0" t="n">
        <v>1010</v>
      </c>
      <c r="DV752" s="0" t="inlineStr">
        <is>
          <t>10 шт.</t>
        </is>
      </c>
      <c r="DW752" s="0" t="inlineStr">
        <is>
          <t>10 шт.</t>
        </is>
      </c>
      <c r="DX752" s="0" t="n">
        <v>10</v>
      </c>
      <c r="DZ752" s="0" t="inlineStr"/>
      <c r="EA752" s="0" t="inlineStr"/>
      <c r="EB752" s="0" t="inlineStr"/>
      <c r="EC752" s="0" t="inlineStr"/>
      <c r="EE752" s="0" t="n">
        <v>78726000</v>
      </c>
      <c r="EF752" s="0" t="n">
        <v>6</v>
      </c>
      <c r="EG752" s="0" t="inlineStr">
        <is>
          <t>Ремонтно-строительные работы</t>
        </is>
      </c>
      <c r="EH752" s="0" t="n">
        <v>99</v>
      </c>
      <c r="EI752" s="0" t="inlineStr">
        <is>
          <t>Внутренние санитарно-технические работы</t>
        </is>
      </c>
      <c r="EJ752" s="0" t="n">
        <v>1</v>
      </c>
      <c r="EK752" s="0" t="n">
        <v>65007</v>
      </c>
      <c r="EL752" s="0" t="inlineStr">
        <is>
          <t>Внутренние санитарнотехнические работы: смена труб, санприборов, запорной арматуры и другое</t>
        </is>
      </c>
      <c r="EM752" s="0" t="inlineStr">
        <is>
          <t>рФЕР-65</t>
        </is>
      </c>
      <c r="EO752" s="0" t="inlineStr"/>
      <c r="EQ752" s="0" t="n">
        <v>0</v>
      </c>
      <c r="ER752" s="0" t="n">
        <v>36.6</v>
      </c>
      <c r="ES752" s="0" t="n">
        <v>36.6</v>
      </c>
      <c r="ET752" s="0" t="n">
        <v>0</v>
      </c>
      <c r="EU752" s="0" t="n">
        <v>0</v>
      </c>
      <c r="EV752" s="0" t="n">
        <v>0</v>
      </c>
      <c r="EW752" s="0" t="n">
        <v>0</v>
      </c>
      <c r="EX752" s="0" t="n">
        <v>0</v>
      </c>
      <c r="FQ752" s="0" t="n">
        <v>0</v>
      </c>
      <c r="FR752" s="0" t="n">
        <v>0</v>
      </c>
      <c r="FS752" s="0" t="n">
        <v>0</v>
      </c>
      <c r="FX752" s="0" t="n">
        <v>103</v>
      </c>
      <c r="FY752" s="0" t="n">
        <v>52</v>
      </c>
      <c r="GA752" s="0" t="inlineStr"/>
      <c r="GD752" s="0" t="n">
        <v>1</v>
      </c>
      <c r="GF752" s="0" t="n">
        <v>-1942986040</v>
      </c>
      <c r="GG752" s="0" t="n">
        <v>2</v>
      </c>
      <c r="GH752" s="0" t="n">
        <v>1</v>
      </c>
      <c r="GI752" s="0" t="n">
        <v>2</v>
      </c>
      <c r="GJ752" s="0" t="n">
        <v>0</v>
      </c>
      <c r="GK752" s="0" t="n">
        <v>0</v>
      </c>
      <c r="GL752" s="0">
        <f>ROUND(IF(AND(BH752=3,BI752=3,FS752&lt;&gt;0),P752,0),0)</f>
        <v/>
      </c>
      <c r="GM752" s="0">
        <f>ROUND(O752+X752+Y752,0)+GX752</f>
        <v/>
      </c>
      <c r="GN752" s="0">
        <f>IF(OR(BI752=0,BI752=1),GM752-GX752,0)</f>
        <v/>
      </c>
      <c r="GO752" s="0">
        <f>IF(BI752=2,GM752-GX752,0)</f>
        <v/>
      </c>
      <c r="GP752" s="0">
        <f>IF(BI752=4,GM752-GX752,0)</f>
        <v/>
      </c>
      <c r="GR752" s="0" t="n">
        <v>0</v>
      </c>
      <c r="GS752" s="0" t="n">
        <v>3</v>
      </c>
      <c r="GT752" s="0" t="n">
        <v>0</v>
      </c>
      <c r="GU752" s="0" t="inlineStr"/>
      <c r="GV752" s="0">
        <f>ROUND((GT752),2)</f>
        <v/>
      </c>
      <c r="GW752" s="0" t="n">
        <v>1</v>
      </c>
      <c r="GX752" s="0">
        <f>ROUND(HC752*I752,0)</f>
        <v/>
      </c>
      <c r="HA752" s="0" t="n">
        <v>0</v>
      </c>
      <c r="HB752" s="0" t="n">
        <v>0</v>
      </c>
      <c r="HC752" s="0">
        <f>GV752*GW752</f>
        <v/>
      </c>
      <c r="HE752" s="0" t="inlineStr"/>
      <c r="HF752" s="0" t="inlineStr"/>
      <c r="HM752" s="0" t="inlineStr"/>
      <c r="HN752" s="0" t="inlineStr">
        <is>
          <t>Пр/812-099.2-1</t>
        </is>
      </c>
      <c r="HO752" s="0" t="inlineStr">
        <is>
          <t>Пр/774-099.2</t>
        </is>
      </c>
      <c r="HP752" s="0" t="inlineStr">
        <is>
          <t>Внутренние санитарнотехнические работы: смена труб, санприборов, запорной арматуры и другое</t>
        </is>
      </c>
      <c r="HQ752" s="0" t="inlineStr">
        <is>
          <t>Внутренние санитарнотехнические работы: смена труб, санприборов, запорной арматуры и другое</t>
        </is>
      </c>
      <c r="HS752" s="0" t="n">
        <v>0</v>
      </c>
      <c r="IK752" s="0" t="n">
        <v>0</v>
      </c>
    </row>
    <row r="754">
      <c r="A754" s="358" t="n">
        <v>51</v>
      </c>
      <c r="B754" s="358">
        <f>B744</f>
        <v/>
      </c>
      <c r="C754" s="358">
        <f>A744</f>
        <v/>
      </c>
      <c r="D754" s="358">
        <f>ROW(A744)</f>
        <v/>
      </c>
      <c r="E754" s="358" t="n"/>
      <c r="F754" s="358">
        <f>IF(F744&lt;&gt;"",F744,"")</f>
        <v/>
      </c>
      <c r="G754" s="358">
        <f>IF(G744&lt;&gt;"",G744,"")</f>
        <v/>
      </c>
      <c r="H754" s="358" t="n">
        <v>0</v>
      </c>
      <c r="I754" s="358" t="n"/>
      <c r="J754" s="358" t="n"/>
      <c r="K754" s="358" t="n"/>
      <c r="L754" s="358" t="n"/>
      <c r="M754" s="358" t="n"/>
      <c r="N754" s="358" t="n"/>
      <c r="O754" s="358" t="n">
        <v>0</v>
      </c>
      <c r="P754" s="358" t="n">
        <v>0</v>
      </c>
      <c r="Q754" s="358" t="n">
        <v>0</v>
      </c>
      <c r="R754" s="358" t="n">
        <v>0</v>
      </c>
      <c r="S754" s="358" t="n">
        <v>0</v>
      </c>
      <c r="T754" s="358" t="n">
        <v>0</v>
      </c>
      <c r="U754" s="358" t="n">
        <v>0</v>
      </c>
      <c r="V754" s="358" t="n">
        <v>0</v>
      </c>
      <c r="W754" s="358" t="n">
        <v>0</v>
      </c>
      <c r="X754" s="358" t="n">
        <v>0</v>
      </c>
      <c r="Y754" s="358" t="n">
        <v>0</v>
      </c>
      <c r="Z754" s="358" t="n"/>
      <c r="AA754" s="358" t="n"/>
      <c r="AB754" s="358" t="n"/>
      <c r="AC754" s="358" t="n"/>
      <c r="AD754" s="358" t="n"/>
      <c r="AE754" s="358" t="n"/>
      <c r="AF754" s="358" t="n"/>
      <c r="AG754" s="358" t="n"/>
      <c r="AH754" s="358" t="n"/>
      <c r="AI754" s="358" t="n"/>
      <c r="AJ754" s="358" t="n"/>
      <c r="AK754" s="358" t="n"/>
      <c r="AL754" s="358" t="n"/>
      <c r="AM754" s="358" t="n"/>
      <c r="AN754" s="358" t="n"/>
      <c r="AO754" s="358">
        <f>ROUND(BX754,0)</f>
        <v/>
      </c>
      <c r="AP754" s="358">
        <f>ROUND(BY754,0)</f>
        <v/>
      </c>
      <c r="AQ754" s="358">
        <f>ROUND(BZ754,0)</f>
        <v/>
      </c>
      <c r="AR754" s="358">
        <f>ROUND(CA754,0)</f>
        <v/>
      </c>
      <c r="AS754" s="358">
        <f>ROUND(CB754,0)</f>
        <v/>
      </c>
      <c r="AT754" s="358">
        <f>ROUND(CC754,0)</f>
        <v/>
      </c>
      <c r="AU754" s="358">
        <f>ROUND(CD754,0)</f>
        <v/>
      </c>
      <c r="AV754" s="358">
        <f>ROUND(CE754,0)</f>
        <v/>
      </c>
      <c r="AW754" s="358">
        <f>ROUND(CF754,0)</f>
        <v/>
      </c>
      <c r="AX754" s="358">
        <f>ROUND(CG754,0)</f>
        <v/>
      </c>
      <c r="AY754" s="358">
        <f>ROUND(CH754,0)</f>
        <v/>
      </c>
      <c r="AZ754" s="358">
        <f>ROUND(CI754,0)</f>
        <v/>
      </c>
      <c r="BA754" s="358">
        <f>ROUND(CJ754,0)</f>
        <v/>
      </c>
      <c r="BB754" s="358">
        <f>ROUND(CK754,0)</f>
        <v/>
      </c>
      <c r="BC754" s="358">
        <f>ROUND(CL754,0)</f>
        <v/>
      </c>
      <c r="BD754" s="358">
        <f>ROUND(CM754,0)</f>
        <v/>
      </c>
      <c r="BE754" s="358" t="n"/>
      <c r="BF754" s="358" t="n"/>
      <c r="BG754" s="358" t="n"/>
      <c r="BH754" s="358" t="n"/>
      <c r="BI754" s="358" t="n"/>
      <c r="BJ754" s="358" t="n"/>
      <c r="BK754" s="358" t="n"/>
      <c r="BL754" s="358" t="n"/>
      <c r="BM754" s="358" t="n"/>
      <c r="BN754" s="358" t="n"/>
      <c r="BO754" s="358" t="n"/>
      <c r="BP754" s="358" t="n"/>
      <c r="BQ754" s="358" t="n"/>
      <c r="BR754" s="358" t="n"/>
      <c r="BS754" s="358" t="n"/>
      <c r="BT754" s="358" t="n"/>
      <c r="BU754" s="358" t="n"/>
      <c r="BV754" s="358" t="n"/>
      <c r="BW754" s="358" t="n"/>
      <c r="BX754" s="358" t="n"/>
      <c r="BY754" s="358" t="n"/>
      <c r="BZ754" s="358" t="n"/>
      <c r="CA754" s="358" t="n"/>
      <c r="CB754" s="358" t="n"/>
      <c r="CC754" s="358" t="n"/>
      <c r="CD754" s="358" t="n"/>
      <c r="CE754" s="358" t="n"/>
      <c r="CF754" s="358" t="n"/>
      <c r="CG754" s="358" t="n"/>
      <c r="CH754" s="358" t="n"/>
      <c r="CI754" s="358" t="n"/>
      <c r="CJ754" s="358" t="n"/>
      <c r="CK754" s="358" t="n"/>
      <c r="CL754" s="358" t="n"/>
      <c r="CM754" s="358" t="n"/>
      <c r="CN754" s="358" t="n"/>
      <c r="CO754" s="358" t="n"/>
      <c r="CP754" s="358" t="n"/>
      <c r="CQ754" s="358" t="n"/>
      <c r="CR754" s="358" t="n"/>
      <c r="CS754" s="358" t="n"/>
      <c r="CT754" s="358" t="n"/>
      <c r="CU754" s="358" t="n"/>
      <c r="CV754" s="358" t="n"/>
      <c r="CW754" s="358" t="n"/>
      <c r="CX754" s="358" t="n"/>
      <c r="CY754" s="358" t="n"/>
      <c r="CZ754" s="358" t="n"/>
      <c r="DA754" s="358" t="n"/>
      <c r="DB754" s="358" t="n"/>
      <c r="DC754" s="358" t="n"/>
      <c r="DD754" s="358" t="n"/>
      <c r="DE754" s="358" t="n"/>
      <c r="DF754" s="358" t="n"/>
      <c r="DG754" s="359" t="n"/>
      <c r="DH754" s="359" t="n"/>
      <c r="DI754" s="359" t="n"/>
      <c r="DJ754" s="359" t="n"/>
      <c r="DK754" s="359" t="n"/>
      <c r="DL754" s="359" t="n"/>
      <c r="DM754" s="359" t="n"/>
      <c r="DN754" s="359" t="n"/>
      <c r="DO754" s="359" t="n"/>
      <c r="DP754" s="359" t="n"/>
      <c r="DQ754" s="359" t="n"/>
      <c r="DR754" s="359" t="n"/>
      <c r="DS754" s="359" t="n"/>
      <c r="DT754" s="359" t="n"/>
      <c r="DU754" s="359" t="n"/>
      <c r="DV754" s="359" t="n"/>
      <c r="DW754" s="359" t="n"/>
      <c r="DX754" s="359" t="n"/>
      <c r="DY754" s="359" t="n"/>
      <c r="DZ754" s="359" t="n"/>
      <c r="EA754" s="359" t="n"/>
      <c r="EB754" s="359" t="n"/>
      <c r="EC754" s="359" t="n"/>
      <c r="ED754" s="359" t="n"/>
      <c r="EE754" s="359" t="n"/>
      <c r="EF754" s="359" t="n"/>
      <c r="EG754" s="359" t="n"/>
      <c r="EH754" s="359" t="n"/>
      <c r="EI754" s="359" t="n"/>
      <c r="EJ754" s="359" t="n"/>
      <c r="EK754" s="359" t="n"/>
      <c r="EL754" s="359" t="n"/>
      <c r="EM754" s="359" t="n"/>
      <c r="EN754" s="359" t="n"/>
      <c r="EO754" s="359" t="n"/>
      <c r="EP754" s="359" t="n"/>
      <c r="EQ754" s="359" t="n"/>
      <c r="ER754" s="359" t="n"/>
      <c r="ES754" s="359" t="n"/>
      <c r="ET754" s="359" t="n"/>
      <c r="EU754" s="359" t="n"/>
      <c r="EV754" s="359" t="n"/>
      <c r="EW754" s="359" t="n"/>
      <c r="EX754" s="359" t="n"/>
      <c r="EY754" s="359" t="n"/>
      <c r="EZ754" s="359" t="n"/>
      <c r="FA754" s="359" t="n"/>
      <c r="FB754" s="359" t="n"/>
      <c r="FC754" s="359" t="n"/>
      <c r="FD754" s="359" t="n"/>
      <c r="FE754" s="359" t="n"/>
      <c r="FF754" s="359" t="n"/>
      <c r="FG754" s="359" t="n"/>
      <c r="FH754" s="359" t="n"/>
      <c r="FI754" s="359" t="n"/>
      <c r="FJ754" s="359" t="n"/>
      <c r="FK754" s="359" t="n"/>
      <c r="FL754" s="359" t="n"/>
      <c r="FM754" s="359" t="n"/>
      <c r="FN754" s="359" t="n"/>
      <c r="FO754" s="359" t="n"/>
      <c r="FP754" s="359" t="n"/>
      <c r="FQ754" s="359" t="n"/>
      <c r="FR754" s="359" t="n"/>
      <c r="FS754" s="359" t="n"/>
      <c r="FT754" s="359" t="n"/>
      <c r="FU754" s="359" t="n"/>
      <c r="FV754" s="359" t="n"/>
      <c r="FW754" s="359" t="n"/>
      <c r="FX754" s="359" t="n"/>
      <c r="FY754" s="359" t="n"/>
      <c r="FZ754" s="359" t="n"/>
      <c r="GA754" s="359" t="n"/>
      <c r="GB754" s="359" t="n"/>
      <c r="GC754" s="359" t="n"/>
      <c r="GD754" s="359" t="n"/>
      <c r="GE754" s="359" t="n"/>
      <c r="GF754" s="359" t="n"/>
      <c r="GG754" s="359" t="n"/>
      <c r="GH754" s="359" t="n"/>
      <c r="GI754" s="359" t="n"/>
      <c r="GJ754" s="359" t="n"/>
      <c r="GK754" s="359" t="n"/>
      <c r="GL754" s="359" t="n"/>
      <c r="GM754" s="359" t="n"/>
      <c r="GN754" s="359" t="n"/>
      <c r="GO754" s="359" t="n"/>
      <c r="GP754" s="359" t="n"/>
      <c r="GQ754" s="359" t="n"/>
      <c r="GR754" s="359" t="n"/>
      <c r="GS754" s="359" t="n"/>
      <c r="GT754" s="359" t="n"/>
      <c r="GU754" s="359" t="n"/>
      <c r="GV754" s="359" t="n"/>
      <c r="GW754" s="359" t="n"/>
      <c r="GX754" s="359" t="n">
        <v>0</v>
      </c>
    </row>
    <row r="756">
      <c r="A756" s="360" t="n">
        <v>50</v>
      </c>
      <c r="B756" s="360" t="n">
        <v>0</v>
      </c>
      <c r="C756" s="360" t="n">
        <v>0</v>
      </c>
      <c r="D756" s="360" t="n">
        <v>1</v>
      </c>
      <c r="E756" s="360" t="n">
        <v>201</v>
      </c>
      <c r="F756" s="360">
        <f>ROUND(Source!O754,O756)</f>
        <v/>
      </c>
      <c r="G756" s="360" t="inlineStr">
        <is>
          <t>ПЗ</t>
        </is>
      </c>
      <c r="H756" s="360" t="inlineStr">
        <is>
          <t>Прямые затраты</t>
        </is>
      </c>
      <c r="I756" s="360" t="n"/>
      <c r="J756" s="360" t="n"/>
      <c r="K756" s="360" t="n">
        <v>201</v>
      </c>
      <c r="L756" s="360" t="n">
        <v>1</v>
      </c>
      <c r="M756" s="360" t="n">
        <v>3</v>
      </c>
      <c r="N756" s="360" t="inlineStr"/>
      <c r="O756" s="360" t="n">
        <v>0</v>
      </c>
      <c r="P756" s="360" t="n"/>
      <c r="Q756" s="360" t="n"/>
      <c r="R756" s="360" t="n"/>
      <c r="S756" s="360" t="n"/>
      <c r="T756" s="360" t="n"/>
      <c r="U756" s="360" t="n"/>
      <c r="V756" s="360" t="n"/>
      <c r="W756" s="360" t="n">
        <v>0</v>
      </c>
      <c r="X756" s="360" t="n">
        <v>1</v>
      </c>
      <c r="Y756" s="360" t="n">
        <v>0</v>
      </c>
      <c r="Z756" s="360" t="n"/>
      <c r="AA756" s="360" t="n"/>
      <c r="AB756" s="360" t="n"/>
    </row>
    <row r="757">
      <c r="A757" s="360" t="n">
        <v>50</v>
      </c>
      <c r="B757" s="360" t="n">
        <v>0</v>
      </c>
      <c r="C757" s="360" t="n">
        <v>0</v>
      </c>
      <c r="D757" s="360" t="n">
        <v>1</v>
      </c>
      <c r="E757" s="360" t="n">
        <v>202</v>
      </c>
      <c r="F757" s="360">
        <f>ROUND(Source!P754,O757)</f>
        <v/>
      </c>
      <c r="G757" s="360" t="inlineStr">
        <is>
          <t>СтМатОб</t>
        </is>
      </c>
      <c r="H757" s="360" t="inlineStr">
        <is>
          <t>Стоимость материальных ресурсов (всего)</t>
        </is>
      </c>
      <c r="I757" s="360" t="n"/>
      <c r="J757" s="360" t="n"/>
      <c r="K757" s="360" t="n">
        <v>202</v>
      </c>
      <c r="L757" s="360" t="n">
        <v>2</v>
      </c>
      <c r="M757" s="360" t="n">
        <v>3</v>
      </c>
      <c r="N757" s="360" t="inlineStr"/>
      <c r="O757" s="360" t="n">
        <v>0</v>
      </c>
      <c r="P757" s="360" t="n"/>
      <c r="Q757" s="360" t="n"/>
      <c r="R757" s="360" t="n"/>
      <c r="S757" s="360" t="n"/>
      <c r="T757" s="360" t="n"/>
      <c r="U757" s="360" t="n"/>
      <c r="V757" s="360" t="n"/>
      <c r="W757" s="360" t="n">
        <v>0</v>
      </c>
      <c r="X757" s="360" t="n">
        <v>1</v>
      </c>
      <c r="Y757" s="360" t="n">
        <v>0</v>
      </c>
      <c r="Z757" s="360" t="n"/>
      <c r="AA757" s="360" t="n"/>
      <c r="AB757" s="360" t="n"/>
    </row>
    <row r="758">
      <c r="A758" s="360" t="n">
        <v>50</v>
      </c>
      <c r="B758" s="360" t="n">
        <v>0</v>
      </c>
      <c r="C758" s="360" t="n">
        <v>0</v>
      </c>
      <c r="D758" s="360" t="n">
        <v>1</v>
      </c>
      <c r="E758" s="360" t="n">
        <v>222</v>
      </c>
      <c r="F758" s="360">
        <f>ROUND(Source!AO754,O758)</f>
        <v/>
      </c>
      <c r="G758" s="360" t="inlineStr">
        <is>
          <t>СтМатОбЗак</t>
        </is>
      </c>
      <c r="H758" s="360" t="inlineStr">
        <is>
          <t>Стоимость материалов и оборудования заказчика</t>
        </is>
      </c>
      <c r="I758" s="360" t="n"/>
      <c r="J758" s="360" t="n"/>
      <c r="K758" s="360" t="n">
        <v>222</v>
      </c>
      <c r="L758" s="360" t="n">
        <v>3</v>
      </c>
      <c r="M758" s="360" t="n">
        <v>3</v>
      </c>
      <c r="N758" s="360" t="inlineStr"/>
      <c r="O758" s="360" t="n">
        <v>0</v>
      </c>
      <c r="P758" s="360" t="n"/>
      <c r="Q758" s="360" t="n"/>
      <c r="R758" s="360" t="n"/>
      <c r="S758" s="360" t="n"/>
      <c r="T758" s="360" t="n"/>
      <c r="U758" s="360" t="n"/>
      <c r="V758" s="360" t="n"/>
      <c r="W758" s="360" t="n">
        <v>0</v>
      </c>
      <c r="X758" s="360" t="n">
        <v>1</v>
      </c>
      <c r="Y758" s="360" t="n">
        <v>0</v>
      </c>
      <c r="Z758" s="360" t="n"/>
      <c r="AA758" s="360" t="n"/>
      <c r="AB758" s="360" t="n"/>
    </row>
    <row r="759">
      <c r="A759" s="360" t="n">
        <v>50</v>
      </c>
      <c r="B759" s="360" t="n">
        <v>0</v>
      </c>
      <c r="C759" s="360" t="n">
        <v>0</v>
      </c>
      <c r="D759" s="360" t="n">
        <v>1</v>
      </c>
      <c r="E759" s="360" t="n">
        <v>225</v>
      </c>
      <c r="F759" s="360">
        <f>ROUND(Source!AV754,O759)</f>
        <v/>
      </c>
      <c r="G759" s="360" t="inlineStr">
        <is>
          <t>СтМатОбПод</t>
        </is>
      </c>
      <c r="H759" s="360" t="inlineStr">
        <is>
          <t>Стоимость материалов и оборудования подрядчика</t>
        </is>
      </c>
      <c r="I759" s="360" t="n"/>
      <c r="J759" s="360" t="n"/>
      <c r="K759" s="360" t="n">
        <v>225</v>
      </c>
      <c r="L759" s="360" t="n">
        <v>4</v>
      </c>
      <c r="M759" s="360" t="n">
        <v>3</v>
      </c>
      <c r="N759" s="360" t="inlineStr"/>
      <c r="O759" s="360" t="n">
        <v>0</v>
      </c>
      <c r="P759" s="360" t="n"/>
      <c r="Q759" s="360" t="n"/>
      <c r="R759" s="360" t="n"/>
      <c r="S759" s="360" t="n"/>
      <c r="T759" s="360" t="n"/>
      <c r="U759" s="360" t="n"/>
      <c r="V759" s="360" t="n"/>
      <c r="W759" s="360" t="n">
        <v>0</v>
      </c>
      <c r="X759" s="360" t="n">
        <v>1</v>
      </c>
      <c r="Y759" s="360" t="n">
        <v>0</v>
      </c>
      <c r="Z759" s="360" t="n"/>
      <c r="AA759" s="360" t="n"/>
      <c r="AB759" s="360" t="n"/>
    </row>
    <row r="760">
      <c r="A760" s="360" t="n">
        <v>50</v>
      </c>
      <c r="B760" s="360" t="n">
        <v>0</v>
      </c>
      <c r="C760" s="360" t="n">
        <v>0</v>
      </c>
      <c r="D760" s="360" t="n">
        <v>1</v>
      </c>
      <c r="E760" s="360" t="n">
        <v>226</v>
      </c>
      <c r="F760" s="360">
        <f>ROUND(Source!AW754,O760)</f>
        <v/>
      </c>
      <c r="G760" s="360" t="inlineStr">
        <is>
          <t>СтМат</t>
        </is>
      </c>
      <c r="H760" s="360" t="inlineStr">
        <is>
          <t>Стоимость материалов (всего)</t>
        </is>
      </c>
      <c r="I760" s="360" t="n"/>
      <c r="J760" s="360" t="n"/>
      <c r="K760" s="360" t="n">
        <v>226</v>
      </c>
      <c r="L760" s="360" t="n">
        <v>5</v>
      </c>
      <c r="M760" s="360" t="n">
        <v>3</v>
      </c>
      <c r="N760" s="360" t="inlineStr"/>
      <c r="O760" s="360" t="n">
        <v>0</v>
      </c>
      <c r="P760" s="360" t="n"/>
      <c r="Q760" s="360" t="n"/>
      <c r="R760" s="360" t="n"/>
      <c r="S760" s="360" t="n"/>
      <c r="T760" s="360" t="n"/>
      <c r="U760" s="360" t="n"/>
      <c r="V760" s="360" t="n"/>
      <c r="W760" s="360" t="n">
        <v>0</v>
      </c>
      <c r="X760" s="360" t="n">
        <v>1</v>
      </c>
      <c r="Y760" s="360" t="n">
        <v>0</v>
      </c>
      <c r="Z760" s="360" t="n"/>
      <c r="AA760" s="360" t="n"/>
      <c r="AB760" s="360" t="n"/>
    </row>
    <row r="761">
      <c r="A761" s="360" t="n">
        <v>50</v>
      </c>
      <c r="B761" s="360" t="n">
        <v>0</v>
      </c>
      <c r="C761" s="360" t="n">
        <v>0</v>
      </c>
      <c r="D761" s="360" t="n">
        <v>1</v>
      </c>
      <c r="E761" s="360" t="n">
        <v>227</v>
      </c>
      <c r="F761" s="360">
        <f>ROUND(Source!AX754,O761)</f>
        <v/>
      </c>
      <c r="G761" s="360" t="inlineStr">
        <is>
          <t>СтМатЗак</t>
        </is>
      </c>
      <c r="H761" s="360" t="inlineStr">
        <is>
          <t>Стоимость материалов заказчика</t>
        </is>
      </c>
      <c r="I761" s="360" t="n"/>
      <c r="J761" s="360" t="n"/>
      <c r="K761" s="360" t="n">
        <v>227</v>
      </c>
      <c r="L761" s="360" t="n">
        <v>6</v>
      </c>
      <c r="M761" s="360" t="n">
        <v>3</v>
      </c>
      <c r="N761" s="360" t="inlineStr"/>
      <c r="O761" s="360" t="n">
        <v>0</v>
      </c>
      <c r="P761" s="360" t="n"/>
      <c r="Q761" s="360" t="n"/>
      <c r="R761" s="360" t="n"/>
      <c r="S761" s="360" t="n"/>
      <c r="T761" s="360" t="n"/>
      <c r="U761" s="360" t="n"/>
      <c r="V761" s="360" t="n"/>
      <c r="W761" s="360" t="n">
        <v>0</v>
      </c>
      <c r="X761" s="360" t="n">
        <v>1</v>
      </c>
      <c r="Y761" s="360" t="n">
        <v>0</v>
      </c>
      <c r="Z761" s="360" t="n"/>
      <c r="AA761" s="360" t="n"/>
      <c r="AB761" s="360" t="n"/>
    </row>
    <row r="762">
      <c r="A762" s="360" t="n">
        <v>50</v>
      </c>
      <c r="B762" s="360" t="n">
        <v>0</v>
      </c>
      <c r="C762" s="360" t="n">
        <v>0</v>
      </c>
      <c r="D762" s="360" t="n">
        <v>1</v>
      </c>
      <c r="E762" s="360" t="n">
        <v>228</v>
      </c>
      <c r="F762" s="360">
        <f>ROUND(Source!AY754,O762)</f>
        <v/>
      </c>
      <c r="G762" s="360" t="inlineStr">
        <is>
          <t>СтМатПод</t>
        </is>
      </c>
      <c r="H762" s="360" t="inlineStr">
        <is>
          <t>Стоимость материалов подрядчика</t>
        </is>
      </c>
      <c r="I762" s="360" t="n"/>
      <c r="J762" s="360" t="n"/>
      <c r="K762" s="360" t="n">
        <v>228</v>
      </c>
      <c r="L762" s="360" t="n">
        <v>7</v>
      </c>
      <c r="M762" s="360" t="n">
        <v>3</v>
      </c>
      <c r="N762" s="360" t="inlineStr"/>
      <c r="O762" s="360" t="n">
        <v>0</v>
      </c>
      <c r="P762" s="360" t="n"/>
      <c r="Q762" s="360" t="n"/>
      <c r="R762" s="360" t="n"/>
      <c r="S762" s="360" t="n"/>
      <c r="T762" s="360" t="n"/>
      <c r="U762" s="360" t="n"/>
      <c r="V762" s="360" t="n"/>
      <c r="W762" s="360" t="n">
        <v>0</v>
      </c>
      <c r="X762" s="360" t="n">
        <v>1</v>
      </c>
      <c r="Y762" s="360" t="n">
        <v>0</v>
      </c>
      <c r="Z762" s="360" t="n"/>
      <c r="AA762" s="360" t="n"/>
      <c r="AB762" s="360" t="n"/>
    </row>
    <row r="763">
      <c r="A763" s="360" t="n">
        <v>50</v>
      </c>
      <c r="B763" s="360" t="n">
        <v>0</v>
      </c>
      <c r="C763" s="360" t="n">
        <v>0</v>
      </c>
      <c r="D763" s="360" t="n">
        <v>1</v>
      </c>
      <c r="E763" s="360" t="n">
        <v>216</v>
      </c>
      <c r="F763" s="360">
        <f>ROUND(Source!AP754,O763)</f>
        <v/>
      </c>
      <c r="G763" s="360" t="inlineStr">
        <is>
          <t>Оборуд</t>
        </is>
      </c>
      <c r="H763" s="360" t="inlineStr">
        <is>
          <t>Стоимость оборудования (всего)</t>
        </is>
      </c>
      <c r="I763" s="360" t="n"/>
      <c r="J763" s="360" t="n"/>
      <c r="K763" s="360" t="n">
        <v>216</v>
      </c>
      <c r="L763" s="360" t="n">
        <v>8</v>
      </c>
      <c r="M763" s="360" t="n">
        <v>3</v>
      </c>
      <c r="N763" s="360" t="inlineStr"/>
      <c r="O763" s="360" t="n">
        <v>0</v>
      </c>
      <c r="P763" s="360" t="n"/>
      <c r="Q763" s="360" t="n"/>
      <c r="R763" s="360" t="n"/>
      <c r="S763" s="360" t="n"/>
      <c r="T763" s="360" t="n"/>
      <c r="U763" s="360" t="n"/>
      <c r="V763" s="360" t="n"/>
      <c r="W763" s="360" t="n">
        <v>0</v>
      </c>
      <c r="X763" s="360" t="n">
        <v>1</v>
      </c>
      <c r="Y763" s="360" t="n">
        <v>0</v>
      </c>
      <c r="Z763" s="360" t="n"/>
      <c r="AA763" s="360" t="n"/>
      <c r="AB763" s="360" t="n"/>
    </row>
    <row r="764">
      <c r="A764" s="360" t="n">
        <v>50</v>
      </c>
      <c r="B764" s="360" t="n">
        <v>0</v>
      </c>
      <c r="C764" s="360" t="n">
        <v>0</v>
      </c>
      <c r="D764" s="360" t="n">
        <v>1</v>
      </c>
      <c r="E764" s="360" t="n">
        <v>223</v>
      </c>
      <c r="F764" s="360">
        <f>ROUND(Source!AQ754,O764)</f>
        <v/>
      </c>
      <c r="G764" s="360" t="inlineStr">
        <is>
          <t>ОборудЗак</t>
        </is>
      </c>
      <c r="H764" s="360" t="inlineStr">
        <is>
          <t>Стоимость оборудования заказчика</t>
        </is>
      </c>
      <c r="I764" s="360" t="n"/>
      <c r="J764" s="360" t="n"/>
      <c r="K764" s="360" t="n">
        <v>223</v>
      </c>
      <c r="L764" s="360" t="n">
        <v>9</v>
      </c>
      <c r="M764" s="360" t="n">
        <v>3</v>
      </c>
      <c r="N764" s="360" t="inlineStr"/>
      <c r="O764" s="360" t="n">
        <v>0</v>
      </c>
      <c r="P764" s="360" t="n"/>
      <c r="Q764" s="360" t="n"/>
      <c r="R764" s="360" t="n"/>
      <c r="S764" s="360" t="n"/>
      <c r="T764" s="360" t="n"/>
      <c r="U764" s="360" t="n"/>
      <c r="V764" s="360" t="n"/>
      <c r="W764" s="360" t="n">
        <v>0</v>
      </c>
      <c r="X764" s="360" t="n">
        <v>1</v>
      </c>
      <c r="Y764" s="360" t="n">
        <v>0</v>
      </c>
      <c r="Z764" s="360" t="n"/>
      <c r="AA764" s="360" t="n"/>
      <c r="AB764" s="360" t="n"/>
    </row>
    <row r="765">
      <c r="A765" s="360" t="n">
        <v>50</v>
      </c>
      <c r="B765" s="360" t="n">
        <v>0</v>
      </c>
      <c r="C765" s="360" t="n">
        <v>0</v>
      </c>
      <c r="D765" s="360" t="n">
        <v>1</v>
      </c>
      <c r="E765" s="360" t="n">
        <v>229</v>
      </c>
      <c r="F765" s="360">
        <f>ROUND(Source!AZ754,O765)</f>
        <v/>
      </c>
      <c r="G765" s="360" t="inlineStr">
        <is>
          <t>ОборудПод</t>
        </is>
      </c>
      <c r="H765" s="360" t="inlineStr">
        <is>
          <t>Стоимость оборудования подрядчика</t>
        </is>
      </c>
      <c r="I765" s="360" t="n"/>
      <c r="J765" s="360" t="n"/>
      <c r="K765" s="360" t="n">
        <v>229</v>
      </c>
      <c r="L765" s="360" t="n">
        <v>10</v>
      </c>
      <c r="M765" s="360" t="n">
        <v>3</v>
      </c>
      <c r="N765" s="360" t="inlineStr"/>
      <c r="O765" s="360" t="n">
        <v>0</v>
      </c>
      <c r="P765" s="360" t="n"/>
      <c r="Q765" s="360" t="n"/>
      <c r="R765" s="360" t="n"/>
      <c r="S765" s="360" t="n"/>
      <c r="T765" s="360" t="n"/>
      <c r="U765" s="360" t="n"/>
      <c r="V765" s="360" t="n"/>
      <c r="W765" s="360" t="n">
        <v>0</v>
      </c>
      <c r="X765" s="360" t="n">
        <v>1</v>
      </c>
      <c r="Y765" s="360" t="n">
        <v>0</v>
      </c>
      <c r="Z765" s="360" t="n"/>
      <c r="AA765" s="360" t="n"/>
      <c r="AB765" s="360" t="n"/>
    </row>
    <row r="766">
      <c r="A766" s="360" t="n">
        <v>50</v>
      </c>
      <c r="B766" s="360" t="n">
        <v>0</v>
      </c>
      <c r="C766" s="360" t="n">
        <v>0</v>
      </c>
      <c r="D766" s="360" t="n">
        <v>1</v>
      </c>
      <c r="E766" s="360" t="n">
        <v>203</v>
      </c>
      <c r="F766" s="360">
        <f>ROUND(Source!Q754,O766)</f>
        <v/>
      </c>
      <c r="G766" s="360" t="inlineStr">
        <is>
          <t>ЭММ</t>
        </is>
      </c>
      <c r="H766" s="360" t="inlineStr">
        <is>
          <t>Эксплуатация машин</t>
        </is>
      </c>
      <c r="I766" s="360" t="n"/>
      <c r="J766" s="360" t="n"/>
      <c r="K766" s="360" t="n">
        <v>203</v>
      </c>
      <c r="L766" s="360" t="n">
        <v>11</v>
      </c>
      <c r="M766" s="360" t="n">
        <v>3</v>
      </c>
      <c r="N766" s="360" t="inlineStr"/>
      <c r="O766" s="360" t="n">
        <v>0</v>
      </c>
      <c r="P766" s="360" t="n"/>
      <c r="Q766" s="360" t="n"/>
      <c r="R766" s="360" t="n"/>
      <c r="S766" s="360" t="n"/>
      <c r="T766" s="360" t="n"/>
      <c r="U766" s="360" t="n"/>
      <c r="V766" s="360" t="n"/>
      <c r="W766" s="360" t="n">
        <v>0</v>
      </c>
      <c r="X766" s="360" t="n">
        <v>1</v>
      </c>
      <c r="Y766" s="360" t="n">
        <v>0</v>
      </c>
      <c r="Z766" s="360" t="n"/>
      <c r="AA766" s="360" t="n"/>
      <c r="AB766" s="360" t="n"/>
    </row>
    <row r="767">
      <c r="A767" s="360" t="n">
        <v>50</v>
      </c>
      <c r="B767" s="360" t="n">
        <v>0</v>
      </c>
      <c r="C767" s="360" t="n">
        <v>0</v>
      </c>
      <c r="D767" s="360" t="n">
        <v>1</v>
      </c>
      <c r="E767" s="360" t="n">
        <v>231</v>
      </c>
      <c r="F767" s="360">
        <f>ROUND(Source!BB754,O767)</f>
        <v/>
      </c>
      <c r="G767" s="360" t="inlineStr">
        <is>
          <t>ЭММсНРиСП</t>
        </is>
      </c>
      <c r="H767" s="360" t="inlineStr">
        <is>
          <t>Эксплуатация машин по ТСН-2001.16</t>
        </is>
      </c>
      <c r="I767" s="360" t="n"/>
      <c r="J767" s="360" t="n"/>
      <c r="K767" s="360" t="n">
        <v>231</v>
      </c>
      <c r="L767" s="360" t="n">
        <v>12</v>
      </c>
      <c r="M767" s="360" t="n">
        <v>3</v>
      </c>
      <c r="N767" s="360" t="inlineStr"/>
      <c r="O767" s="360" t="n">
        <v>0</v>
      </c>
      <c r="P767" s="360" t="n"/>
      <c r="Q767" s="360" t="n"/>
      <c r="R767" s="360" t="n"/>
      <c r="S767" s="360" t="n"/>
      <c r="T767" s="360" t="n"/>
      <c r="U767" s="360" t="n"/>
      <c r="V767" s="360" t="n"/>
      <c r="W767" s="360" t="n">
        <v>0</v>
      </c>
      <c r="X767" s="360" t="n">
        <v>1</v>
      </c>
      <c r="Y767" s="360" t="n">
        <v>0</v>
      </c>
      <c r="Z767" s="360" t="n"/>
      <c r="AA767" s="360" t="n"/>
      <c r="AB767" s="360" t="n"/>
    </row>
    <row r="768">
      <c r="A768" s="360" t="n">
        <v>50</v>
      </c>
      <c r="B768" s="360" t="n">
        <v>0</v>
      </c>
      <c r="C768" s="360" t="n">
        <v>0</v>
      </c>
      <c r="D768" s="360" t="n">
        <v>1</v>
      </c>
      <c r="E768" s="360" t="n">
        <v>204</v>
      </c>
      <c r="F768" s="360">
        <f>ROUND(Source!R754,O768)</f>
        <v/>
      </c>
      <c r="G768" s="360" t="inlineStr">
        <is>
          <t>ЗПМ</t>
        </is>
      </c>
      <c r="H768" s="360" t="inlineStr">
        <is>
          <t>ЗП машинистов</t>
        </is>
      </c>
      <c r="I768" s="360" t="n"/>
      <c r="J768" s="360" t="n"/>
      <c r="K768" s="360" t="n">
        <v>204</v>
      </c>
      <c r="L768" s="360" t="n">
        <v>13</v>
      </c>
      <c r="M768" s="360" t="n">
        <v>3</v>
      </c>
      <c r="N768" s="360" t="inlineStr"/>
      <c r="O768" s="360" t="n">
        <v>0</v>
      </c>
      <c r="P768" s="360" t="n"/>
      <c r="Q768" s="360" t="n"/>
      <c r="R768" s="360" t="n"/>
      <c r="S768" s="360" t="n"/>
      <c r="T768" s="360" t="n"/>
      <c r="U768" s="360" t="n"/>
      <c r="V768" s="360" t="n"/>
      <c r="W768" s="360" t="n">
        <v>0</v>
      </c>
      <c r="X768" s="360" t="n">
        <v>1</v>
      </c>
      <c r="Y768" s="360" t="n">
        <v>0</v>
      </c>
      <c r="Z768" s="360" t="n"/>
      <c r="AA768" s="360" t="n"/>
      <c r="AB768" s="360" t="n"/>
    </row>
    <row r="769">
      <c r="A769" s="360" t="n">
        <v>50</v>
      </c>
      <c r="B769" s="360" t="n">
        <v>0</v>
      </c>
      <c r="C769" s="360" t="n">
        <v>0</v>
      </c>
      <c r="D769" s="360" t="n">
        <v>1</v>
      </c>
      <c r="E769" s="360" t="n">
        <v>205</v>
      </c>
      <c r="F769" s="360">
        <f>ROUND(Source!S754,O769)</f>
        <v/>
      </c>
      <c r="G769" s="360" t="inlineStr">
        <is>
          <t>ОЗП</t>
        </is>
      </c>
      <c r="H769" s="360" t="inlineStr">
        <is>
          <t>Основная ЗП рабочих</t>
        </is>
      </c>
      <c r="I769" s="360" t="n"/>
      <c r="J769" s="360" t="n"/>
      <c r="K769" s="360" t="n">
        <v>205</v>
      </c>
      <c r="L769" s="360" t="n">
        <v>14</v>
      </c>
      <c r="M769" s="360" t="n">
        <v>3</v>
      </c>
      <c r="N769" s="360" t="inlineStr"/>
      <c r="O769" s="360" t="n">
        <v>0</v>
      </c>
      <c r="P769" s="360" t="n"/>
      <c r="Q769" s="360" t="n"/>
      <c r="R769" s="360" t="n"/>
      <c r="S769" s="360" t="n"/>
      <c r="T769" s="360" t="n"/>
      <c r="U769" s="360" t="n"/>
      <c r="V769" s="360" t="n"/>
      <c r="W769" s="360" t="n">
        <v>0</v>
      </c>
      <c r="X769" s="360" t="n">
        <v>1</v>
      </c>
      <c r="Y769" s="360" t="n">
        <v>0</v>
      </c>
      <c r="Z769" s="360" t="n"/>
      <c r="AA769" s="360" t="n"/>
      <c r="AB769" s="360" t="n"/>
    </row>
    <row r="770">
      <c r="A770" s="360" t="n">
        <v>50</v>
      </c>
      <c r="B770" s="360" t="n">
        <v>0</v>
      </c>
      <c r="C770" s="360" t="n">
        <v>0</v>
      </c>
      <c r="D770" s="360" t="n">
        <v>1</v>
      </c>
      <c r="E770" s="360" t="n">
        <v>232</v>
      </c>
      <c r="F770" s="360">
        <f>ROUND(Source!BC754,O770)</f>
        <v/>
      </c>
      <c r="G770" s="360" t="inlineStr">
        <is>
          <t>ОЗПсНРиСП</t>
        </is>
      </c>
      <c r="H770" s="360" t="inlineStr">
        <is>
          <t>Основная ЗП рабочих по ТСН-2001.16</t>
        </is>
      </c>
      <c r="I770" s="360" t="n"/>
      <c r="J770" s="360" t="n"/>
      <c r="K770" s="360" t="n">
        <v>232</v>
      </c>
      <c r="L770" s="360" t="n">
        <v>15</v>
      </c>
      <c r="M770" s="360" t="n">
        <v>3</v>
      </c>
      <c r="N770" s="360" t="inlineStr"/>
      <c r="O770" s="360" t="n">
        <v>0</v>
      </c>
      <c r="P770" s="360" t="n"/>
      <c r="Q770" s="360" t="n"/>
      <c r="R770" s="360" t="n"/>
      <c r="S770" s="360" t="n"/>
      <c r="T770" s="360" t="n"/>
      <c r="U770" s="360" t="n"/>
      <c r="V770" s="360" t="n"/>
      <c r="W770" s="360" t="n">
        <v>0</v>
      </c>
      <c r="X770" s="360" t="n">
        <v>1</v>
      </c>
      <c r="Y770" s="360" t="n">
        <v>0</v>
      </c>
      <c r="Z770" s="360" t="n"/>
      <c r="AA770" s="360" t="n"/>
      <c r="AB770" s="360" t="n"/>
    </row>
    <row r="771">
      <c r="A771" s="360" t="n">
        <v>50</v>
      </c>
      <c r="B771" s="360" t="n">
        <v>0</v>
      </c>
      <c r="C771" s="360" t="n">
        <v>0</v>
      </c>
      <c r="D771" s="360" t="n">
        <v>1</v>
      </c>
      <c r="E771" s="360" t="n">
        <v>214</v>
      </c>
      <c r="F771" s="360">
        <f>ROUND(Source!AS754,O771)</f>
        <v/>
      </c>
      <c r="G771" s="360" t="inlineStr">
        <is>
          <t>Строит</t>
        </is>
      </c>
      <c r="H771" s="360" t="inlineStr">
        <is>
          <t>Строительные работы с НР и СП</t>
        </is>
      </c>
      <c r="I771" s="360" t="n"/>
      <c r="J771" s="360" t="n"/>
      <c r="K771" s="360" t="n">
        <v>214</v>
      </c>
      <c r="L771" s="360" t="n">
        <v>16</v>
      </c>
      <c r="M771" s="360" t="n">
        <v>3</v>
      </c>
      <c r="N771" s="360" t="inlineStr"/>
      <c r="O771" s="360" t="n">
        <v>0</v>
      </c>
      <c r="P771" s="360" t="n"/>
      <c r="Q771" s="360" t="n"/>
      <c r="R771" s="360" t="n"/>
      <c r="S771" s="360" t="n"/>
      <c r="T771" s="360" t="n"/>
      <c r="U771" s="360" t="n"/>
      <c r="V771" s="360" t="n"/>
      <c r="W771" s="360" t="n">
        <v>0</v>
      </c>
      <c r="X771" s="360" t="n">
        <v>1</v>
      </c>
      <c r="Y771" s="360" t="n">
        <v>0</v>
      </c>
      <c r="Z771" s="360" t="n"/>
      <c r="AA771" s="360" t="n"/>
      <c r="AB771" s="360" t="n"/>
    </row>
    <row r="772">
      <c r="A772" s="360" t="n">
        <v>50</v>
      </c>
      <c r="B772" s="360" t="n">
        <v>0</v>
      </c>
      <c r="C772" s="360" t="n">
        <v>0</v>
      </c>
      <c r="D772" s="360" t="n">
        <v>1</v>
      </c>
      <c r="E772" s="360" t="n">
        <v>215</v>
      </c>
      <c r="F772" s="360">
        <f>ROUND(Source!AT754,O772)</f>
        <v/>
      </c>
      <c r="G772" s="360" t="inlineStr">
        <is>
          <t>Монтаж</t>
        </is>
      </c>
      <c r="H772" s="360" t="inlineStr">
        <is>
          <t>Монтажные работы с НР и СП</t>
        </is>
      </c>
      <c r="I772" s="360" t="n"/>
      <c r="J772" s="360" t="n"/>
      <c r="K772" s="360" t="n">
        <v>215</v>
      </c>
      <c r="L772" s="360" t="n">
        <v>17</v>
      </c>
      <c r="M772" s="360" t="n">
        <v>3</v>
      </c>
      <c r="N772" s="360" t="inlineStr"/>
      <c r="O772" s="360" t="n">
        <v>0</v>
      </c>
      <c r="P772" s="360" t="n"/>
      <c r="Q772" s="360" t="n"/>
      <c r="R772" s="360" t="n"/>
      <c r="S772" s="360" t="n"/>
      <c r="T772" s="360" t="n"/>
      <c r="U772" s="360" t="n"/>
      <c r="V772" s="360" t="n"/>
      <c r="W772" s="360" t="n">
        <v>0</v>
      </c>
      <c r="X772" s="360" t="n">
        <v>1</v>
      </c>
      <c r="Y772" s="360" t="n">
        <v>0</v>
      </c>
      <c r="Z772" s="360" t="n"/>
      <c r="AA772" s="360" t="n"/>
      <c r="AB772" s="360" t="n"/>
    </row>
    <row r="773">
      <c r="A773" s="360" t="n">
        <v>50</v>
      </c>
      <c r="B773" s="360" t="n">
        <v>0</v>
      </c>
      <c r="C773" s="360" t="n">
        <v>0</v>
      </c>
      <c r="D773" s="360" t="n">
        <v>1</v>
      </c>
      <c r="E773" s="360" t="n">
        <v>217</v>
      </c>
      <c r="F773" s="360">
        <f>ROUND(Source!AU754,O773)</f>
        <v/>
      </c>
      <c r="G773" s="360" t="inlineStr">
        <is>
          <t>Прочие</t>
        </is>
      </c>
      <c r="H773" s="360" t="inlineStr">
        <is>
          <t>Прочие работы с НР и СП</t>
        </is>
      </c>
      <c r="I773" s="360" t="n"/>
      <c r="J773" s="360" t="n"/>
      <c r="K773" s="360" t="n">
        <v>217</v>
      </c>
      <c r="L773" s="360" t="n">
        <v>18</v>
      </c>
      <c r="M773" s="360" t="n">
        <v>3</v>
      </c>
      <c r="N773" s="360" t="inlineStr"/>
      <c r="O773" s="360" t="n">
        <v>0</v>
      </c>
      <c r="P773" s="360" t="n"/>
      <c r="Q773" s="360" t="n"/>
      <c r="R773" s="360" t="n"/>
      <c r="S773" s="360" t="n"/>
      <c r="T773" s="360" t="n"/>
      <c r="U773" s="360" t="n"/>
      <c r="V773" s="360" t="n"/>
      <c r="W773" s="360" t="n">
        <v>0</v>
      </c>
      <c r="X773" s="360" t="n">
        <v>1</v>
      </c>
      <c r="Y773" s="360" t="n">
        <v>0</v>
      </c>
      <c r="Z773" s="360" t="n"/>
      <c r="AA773" s="360" t="n"/>
      <c r="AB773" s="360" t="n"/>
    </row>
    <row r="774">
      <c r="A774" s="360" t="n">
        <v>50</v>
      </c>
      <c r="B774" s="360" t="n">
        <v>0</v>
      </c>
      <c r="C774" s="360" t="n">
        <v>0</v>
      </c>
      <c r="D774" s="360" t="n">
        <v>1</v>
      </c>
      <c r="E774" s="360" t="n">
        <v>230</v>
      </c>
      <c r="F774" s="360">
        <f>ROUND(Source!BA754,O774)</f>
        <v/>
      </c>
      <c r="G774" s="360" t="inlineStr">
        <is>
          <t>ПрочиеЗатр</t>
        </is>
      </c>
      <c r="H774" s="360" t="inlineStr">
        <is>
          <t>Прочие затраты по ТСН-2001.16</t>
        </is>
      </c>
      <c r="I774" s="360" t="n"/>
      <c r="J774" s="360" t="n"/>
      <c r="K774" s="360" t="n">
        <v>230</v>
      </c>
      <c r="L774" s="360" t="n">
        <v>19</v>
      </c>
      <c r="M774" s="360" t="n">
        <v>3</v>
      </c>
      <c r="N774" s="360" t="inlineStr"/>
      <c r="O774" s="360" t="n">
        <v>0</v>
      </c>
      <c r="P774" s="360" t="n"/>
      <c r="Q774" s="360" t="n"/>
      <c r="R774" s="360" t="n"/>
      <c r="S774" s="360" t="n"/>
      <c r="T774" s="360" t="n"/>
      <c r="U774" s="360" t="n"/>
      <c r="V774" s="360" t="n"/>
      <c r="W774" s="360" t="n">
        <v>0</v>
      </c>
      <c r="X774" s="360" t="n">
        <v>1</v>
      </c>
      <c r="Y774" s="360" t="n">
        <v>0</v>
      </c>
      <c r="Z774" s="360" t="n"/>
      <c r="AA774" s="360" t="n"/>
      <c r="AB774" s="360" t="n"/>
    </row>
    <row r="775">
      <c r="A775" s="360" t="n">
        <v>50</v>
      </c>
      <c r="B775" s="360" t="n">
        <v>0</v>
      </c>
      <c r="C775" s="360" t="n">
        <v>0</v>
      </c>
      <c r="D775" s="360" t="n">
        <v>1</v>
      </c>
      <c r="E775" s="360" t="n">
        <v>206</v>
      </c>
      <c r="F775" s="360">
        <f>ROUND(Source!T754,O775)</f>
        <v/>
      </c>
      <c r="G775" s="360" t="inlineStr">
        <is>
          <t>ВозврМат</t>
        </is>
      </c>
      <c r="H775" s="360" t="inlineStr">
        <is>
          <t>Возврат материалов</t>
        </is>
      </c>
      <c r="I775" s="360" t="n"/>
      <c r="J775" s="360" t="n"/>
      <c r="K775" s="360" t="n">
        <v>206</v>
      </c>
      <c r="L775" s="360" t="n">
        <v>20</v>
      </c>
      <c r="M775" s="360" t="n">
        <v>3</v>
      </c>
      <c r="N775" s="360" t="inlineStr"/>
      <c r="O775" s="360" t="n">
        <v>0</v>
      </c>
      <c r="P775" s="360" t="n"/>
      <c r="Q775" s="360" t="n"/>
      <c r="R775" s="360" t="n"/>
      <c r="S775" s="360" t="n"/>
      <c r="T775" s="360" t="n"/>
      <c r="U775" s="360" t="n"/>
      <c r="V775" s="360" t="n"/>
      <c r="W775" s="360" t="n">
        <v>0</v>
      </c>
      <c r="X775" s="360" t="n">
        <v>1</v>
      </c>
      <c r="Y775" s="360" t="n">
        <v>0</v>
      </c>
      <c r="Z775" s="360" t="n"/>
      <c r="AA775" s="360" t="n"/>
      <c r="AB775" s="360" t="n"/>
    </row>
    <row r="776">
      <c r="A776" s="360" t="n">
        <v>50</v>
      </c>
      <c r="B776" s="360" t="n">
        <v>0</v>
      </c>
      <c r="C776" s="360" t="n">
        <v>0</v>
      </c>
      <c r="D776" s="360" t="n">
        <v>1</v>
      </c>
      <c r="E776" s="360" t="n">
        <v>207</v>
      </c>
      <c r="F776" s="360">
        <f>ROUND(Source!U754,O776)</f>
        <v/>
      </c>
      <c r="G776" s="360" t="inlineStr">
        <is>
          <t>ТрудСтр</t>
        </is>
      </c>
      <c r="H776" s="360" t="inlineStr">
        <is>
          <t>Трудозатраты строителей</t>
        </is>
      </c>
      <c r="I776" s="360" t="n"/>
      <c r="J776" s="360" t="n"/>
      <c r="K776" s="360" t="n">
        <v>207</v>
      </c>
      <c r="L776" s="360" t="n">
        <v>21</v>
      </c>
      <c r="M776" s="360" t="n">
        <v>3</v>
      </c>
      <c r="N776" s="360" t="inlineStr"/>
      <c r="O776" s="360" t="n">
        <v>7</v>
      </c>
      <c r="P776" s="360" t="n"/>
      <c r="Q776" s="360" t="n"/>
      <c r="R776" s="360" t="n"/>
      <c r="S776" s="360" t="n"/>
      <c r="T776" s="360" t="n"/>
      <c r="U776" s="360" t="n"/>
      <c r="V776" s="360" t="n"/>
      <c r="W776" s="360" t="n">
        <v>0</v>
      </c>
      <c r="X776" s="360" t="n">
        <v>1</v>
      </c>
      <c r="Y776" s="360" t="n">
        <v>0</v>
      </c>
      <c r="Z776" s="360" t="n"/>
      <c r="AA776" s="360" t="n"/>
      <c r="AB776" s="360" t="n"/>
    </row>
    <row r="777">
      <c r="A777" s="360" t="n">
        <v>50</v>
      </c>
      <c r="B777" s="360" t="n">
        <v>0</v>
      </c>
      <c r="C777" s="360" t="n">
        <v>0</v>
      </c>
      <c r="D777" s="360" t="n">
        <v>1</v>
      </c>
      <c r="E777" s="360" t="n">
        <v>208</v>
      </c>
      <c r="F777" s="360">
        <f>ROUND(Source!V754,O777)</f>
        <v/>
      </c>
      <c r="G777" s="360" t="inlineStr">
        <is>
          <t>ТрудМаш</t>
        </is>
      </c>
      <c r="H777" s="360" t="inlineStr">
        <is>
          <t>Трудозатраты машинистов</t>
        </is>
      </c>
      <c r="I777" s="360" t="n"/>
      <c r="J777" s="360" t="n"/>
      <c r="K777" s="360" t="n">
        <v>208</v>
      </c>
      <c r="L777" s="360" t="n">
        <v>22</v>
      </c>
      <c r="M777" s="360" t="n">
        <v>3</v>
      </c>
      <c r="N777" s="360" t="inlineStr"/>
      <c r="O777" s="360" t="n">
        <v>7</v>
      </c>
      <c r="P777" s="360" t="n"/>
      <c r="Q777" s="360" t="n"/>
      <c r="R777" s="360" t="n"/>
      <c r="S777" s="360" t="n"/>
      <c r="T777" s="360" t="n"/>
      <c r="U777" s="360" t="n"/>
      <c r="V777" s="360" t="n"/>
      <c r="W777" s="360" t="n">
        <v>0</v>
      </c>
      <c r="X777" s="360" t="n">
        <v>1</v>
      </c>
      <c r="Y777" s="360" t="n">
        <v>0</v>
      </c>
      <c r="Z777" s="360" t="n"/>
      <c r="AA777" s="360" t="n"/>
      <c r="AB777" s="360" t="n"/>
    </row>
    <row r="778">
      <c r="A778" s="360" t="n">
        <v>50</v>
      </c>
      <c r="B778" s="360" t="n">
        <v>0</v>
      </c>
      <c r="C778" s="360" t="n">
        <v>0</v>
      </c>
      <c r="D778" s="360" t="n">
        <v>1</v>
      </c>
      <c r="E778" s="360" t="n">
        <v>209</v>
      </c>
      <c r="F778" s="360">
        <f>ROUND(Source!W754,O778)</f>
        <v/>
      </c>
      <c r="G778" s="360" t="inlineStr">
        <is>
          <t>ТранспМат</t>
        </is>
      </c>
      <c r="H778" s="360" t="inlineStr">
        <is>
          <t>Транспорт материалов</t>
        </is>
      </c>
      <c r="I778" s="360" t="n"/>
      <c r="J778" s="360" t="n"/>
      <c r="K778" s="360" t="n">
        <v>209</v>
      </c>
      <c r="L778" s="360" t="n">
        <v>23</v>
      </c>
      <c r="M778" s="360" t="n">
        <v>3</v>
      </c>
      <c r="N778" s="360" t="inlineStr"/>
      <c r="O778" s="360" t="n">
        <v>0</v>
      </c>
      <c r="P778" s="360" t="n"/>
      <c r="Q778" s="360" t="n"/>
      <c r="R778" s="360" t="n"/>
      <c r="S778" s="360" t="n"/>
      <c r="T778" s="360" t="n"/>
      <c r="U778" s="360" t="n"/>
      <c r="V778" s="360" t="n"/>
      <c r="W778" s="360" t="n">
        <v>0</v>
      </c>
      <c r="X778" s="360" t="n">
        <v>1</v>
      </c>
      <c r="Y778" s="360" t="n">
        <v>0</v>
      </c>
      <c r="Z778" s="360" t="n"/>
      <c r="AA778" s="360" t="n"/>
      <c r="AB778" s="360" t="n"/>
    </row>
    <row r="779">
      <c r="A779" s="360" t="n">
        <v>50</v>
      </c>
      <c r="B779" s="360" t="n">
        <v>0</v>
      </c>
      <c r="C779" s="360" t="n">
        <v>0</v>
      </c>
      <c r="D779" s="360" t="n">
        <v>1</v>
      </c>
      <c r="E779" s="360" t="n">
        <v>233</v>
      </c>
      <c r="F779" s="360">
        <f>ROUND(Source!BD754,O779)</f>
        <v/>
      </c>
      <c r="G779" s="360" t="inlineStr">
        <is>
          <t>Перевозка</t>
        </is>
      </c>
      <c r="H779" s="360" t="inlineStr">
        <is>
          <t>Перевозка грузов</t>
        </is>
      </c>
      <c r="I779" s="360" t="n"/>
      <c r="J779" s="360" t="n"/>
      <c r="K779" s="360" t="n">
        <v>233</v>
      </c>
      <c r="L779" s="360" t="n">
        <v>24</v>
      </c>
      <c r="M779" s="360" t="n">
        <v>3</v>
      </c>
      <c r="N779" s="360" t="inlineStr"/>
      <c r="O779" s="360" t="n">
        <v>0</v>
      </c>
      <c r="P779" s="360" t="n"/>
      <c r="Q779" s="360" t="n"/>
      <c r="R779" s="360" t="n"/>
      <c r="S779" s="360" t="n"/>
      <c r="T779" s="360" t="n"/>
      <c r="U779" s="360" t="n"/>
      <c r="V779" s="360" t="n"/>
      <c r="W779" s="360" t="n">
        <v>0</v>
      </c>
      <c r="X779" s="360" t="n">
        <v>1</v>
      </c>
      <c r="Y779" s="360" t="n">
        <v>0</v>
      </c>
      <c r="Z779" s="360" t="n"/>
      <c r="AA779" s="360" t="n"/>
      <c r="AB779" s="360" t="n"/>
    </row>
    <row r="780">
      <c r="A780" s="360" t="n">
        <v>50</v>
      </c>
      <c r="B780" s="360" t="n">
        <v>0</v>
      </c>
      <c r="C780" s="360" t="n">
        <v>0</v>
      </c>
      <c r="D780" s="360" t="n">
        <v>1</v>
      </c>
      <c r="E780" s="360" t="n">
        <v>210</v>
      </c>
      <c r="F780" s="360">
        <f>ROUND(Source!X754,O780)</f>
        <v/>
      </c>
      <c r="G780" s="360" t="inlineStr">
        <is>
          <t>НР</t>
        </is>
      </c>
      <c r="H780" s="360" t="inlineStr">
        <is>
          <t>Накладные расходы</t>
        </is>
      </c>
      <c r="I780" s="360" t="n"/>
      <c r="J780" s="360" t="n"/>
      <c r="K780" s="360" t="n">
        <v>210</v>
      </c>
      <c r="L780" s="360" t="n">
        <v>25</v>
      </c>
      <c r="M780" s="360" t="n">
        <v>3</v>
      </c>
      <c r="N780" s="360" t="inlineStr"/>
      <c r="O780" s="360" t="n">
        <v>0</v>
      </c>
      <c r="P780" s="360" t="n"/>
      <c r="Q780" s="360" t="n"/>
      <c r="R780" s="360" t="n"/>
      <c r="S780" s="360" t="n"/>
      <c r="T780" s="360" t="n"/>
      <c r="U780" s="360" t="n"/>
      <c r="V780" s="360" t="n"/>
      <c r="W780" s="360" t="n">
        <v>0</v>
      </c>
      <c r="X780" s="360" t="n">
        <v>1</v>
      </c>
      <c r="Y780" s="360" t="n">
        <v>0</v>
      </c>
      <c r="Z780" s="360" t="n"/>
      <c r="AA780" s="360" t="n"/>
      <c r="AB780" s="360" t="n"/>
    </row>
    <row r="781">
      <c r="A781" s="360" t="n">
        <v>50</v>
      </c>
      <c r="B781" s="360" t="n">
        <v>0</v>
      </c>
      <c r="C781" s="360" t="n">
        <v>0</v>
      </c>
      <c r="D781" s="360" t="n">
        <v>1</v>
      </c>
      <c r="E781" s="360" t="n">
        <v>211</v>
      </c>
      <c r="F781" s="360">
        <f>ROUND(Source!Y754,O781)</f>
        <v/>
      </c>
      <c r="G781" s="360" t="inlineStr">
        <is>
          <t>СмПриб</t>
        </is>
      </c>
      <c r="H781" s="360" t="inlineStr">
        <is>
          <t>Сметная прибыль</t>
        </is>
      </c>
      <c r="I781" s="360" t="n"/>
      <c r="J781" s="360" t="n"/>
      <c r="K781" s="360" t="n">
        <v>211</v>
      </c>
      <c r="L781" s="360" t="n">
        <v>26</v>
      </c>
      <c r="M781" s="360" t="n">
        <v>3</v>
      </c>
      <c r="N781" s="360" t="inlineStr"/>
      <c r="O781" s="360" t="n">
        <v>0</v>
      </c>
      <c r="P781" s="360" t="n"/>
      <c r="Q781" s="360" t="n"/>
      <c r="R781" s="360" t="n"/>
      <c r="S781" s="360" t="n"/>
      <c r="T781" s="360" t="n"/>
      <c r="U781" s="360" t="n"/>
      <c r="V781" s="360" t="n"/>
      <c r="W781" s="360" t="n">
        <v>0</v>
      </c>
      <c r="X781" s="360" t="n">
        <v>1</v>
      </c>
      <c r="Y781" s="360" t="n">
        <v>0</v>
      </c>
      <c r="Z781" s="360" t="n"/>
      <c r="AA781" s="360" t="n"/>
      <c r="AB781" s="360" t="n"/>
    </row>
    <row r="782">
      <c r="A782" s="360" t="n">
        <v>50</v>
      </c>
      <c r="B782" s="360" t="n">
        <v>0</v>
      </c>
      <c r="C782" s="360" t="n">
        <v>0</v>
      </c>
      <c r="D782" s="360" t="n">
        <v>1</v>
      </c>
      <c r="E782" s="360" t="n">
        <v>224</v>
      </c>
      <c r="F782" s="360">
        <f>ROUND(Source!AR754,O782)</f>
        <v/>
      </c>
      <c r="G782" s="360" t="inlineStr">
        <is>
          <t>Всего</t>
        </is>
      </c>
      <c r="H782" s="360" t="inlineStr">
        <is>
          <t>Всего с НР и СП</t>
        </is>
      </c>
      <c r="I782" s="360" t="n"/>
      <c r="J782" s="360" t="n"/>
      <c r="K782" s="360" t="n">
        <v>224</v>
      </c>
      <c r="L782" s="360" t="n">
        <v>27</v>
      </c>
      <c r="M782" s="360" t="n">
        <v>3</v>
      </c>
      <c r="N782" s="360" t="inlineStr"/>
      <c r="O782" s="360" t="n">
        <v>0</v>
      </c>
      <c r="P782" s="360" t="n"/>
      <c r="Q782" s="360" t="n"/>
      <c r="R782" s="360" t="n"/>
      <c r="S782" s="360" t="n"/>
      <c r="T782" s="360" t="n"/>
      <c r="U782" s="360" t="n"/>
      <c r="V782" s="360" t="n"/>
      <c r="W782" s="360" t="n">
        <v>0</v>
      </c>
      <c r="X782" s="360" t="n">
        <v>1</v>
      </c>
      <c r="Y782" s="360" t="n">
        <v>0</v>
      </c>
      <c r="Z782" s="360" t="n"/>
      <c r="AA782" s="360" t="n"/>
      <c r="AB782" s="360" t="n"/>
    </row>
    <row r="783">
      <c r="A783" s="360" t="n">
        <v>50</v>
      </c>
      <c r="B783" s="360" t="n">
        <v>0</v>
      </c>
      <c r="C783" s="360" t="n">
        <v>0</v>
      </c>
      <c r="D783" s="360" t="n">
        <v>2</v>
      </c>
      <c r="E783" s="360" t="n">
        <v>0</v>
      </c>
      <c r="F783" s="360">
        <f>ROUND(F782,O783)</f>
        <v/>
      </c>
      <c r="G783" s="360" t="inlineStr">
        <is>
          <t>и1</t>
        </is>
      </c>
      <c r="H783" s="360" t="inlineStr">
        <is>
          <t>Итого</t>
        </is>
      </c>
      <c r="I783" s="360" t="n"/>
      <c r="J783" s="360" t="n"/>
      <c r="K783" s="360" t="n">
        <v>212</v>
      </c>
      <c r="L783" s="360" t="n">
        <v>28</v>
      </c>
      <c r="M783" s="360" t="n">
        <v>0</v>
      </c>
      <c r="N783" s="360" t="inlineStr"/>
      <c r="O783" s="360" t="n">
        <v>0</v>
      </c>
      <c r="P783" s="360" t="n"/>
      <c r="Q783" s="360" t="n"/>
      <c r="R783" s="360" t="n"/>
      <c r="S783" s="360" t="n"/>
      <c r="T783" s="360" t="n"/>
      <c r="U783" s="360" t="n"/>
      <c r="V783" s="360" t="n"/>
      <c r="W783" s="360" t="n">
        <v>0</v>
      </c>
      <c r="X783" s="360" t="n">
        <v>1</v>
      </c>
      <c r="Y783" s="360" t="n">
        <v>0</v>
      </c>
      <c r="Z783" s="360" t="n"/>
      <c r="AA783" s="360" t="n"/>
      <c r="AB783" s="360" t="n"/>
    </row>
    <row r="784">
      <c r="A784" s="360" t="n">
        <v>50</v>
      </c>
      <c r="B784" s="360" t="n">
        <v>0</v>
      </c>
      <c r="C784" s="360" t="n">
        <v>0</v>
      </c>
      <c r="D784" s="360" t="n">
        <v>2</v>
      </c>
      <c r="E784" s="360" t="n">
        <v>0</v>
      </c>
      <c r="F784" s="360">
        <f>ROUND(F783*0.22,O784)</f>
        <v/>
      </c>
      <c r="G784" s="360" t="inlineStr">
        <is>
          <t>и2</t>
        </is>
      </c>
      <c r="H784" s="360" t="inlineStr">
        <is>
          <t>НДС 22%</t>
        </is>
      </c>
      <c r="I784" s="360" t="n"/>
      <c r="J784" s="360" t="n"/>
      <c r="K784" s="360" t="n">
        <v>212</v>
      </c>
      <c r="L784" s="360" t="n">
        <v>29</v>
      </c>
      <c r="M784" s="360" t="n">
        <v>0</v>
      </c>
      <c r="N784" s="360" t="inlineStr"/>
      <c r="O784" s="360" t="n">
        <v>0</v>
      </c>
      <c r="P784" s="360" t="n"/>
      <c r="Q784" s="360" t="n"/>
      <c r="R784" s="360" t="n"/>
      <c r="S784" s="360" t="n"/>
      <c r="T784" s="360" t="n"/>
      <c r="U784" s="360" t="n"/>
      <c r="V784" s="360" t="n"/>
      <c r="W784" s="360" t="n">
        <v>0</v>
      </c>
      <c r="X784" s="360" t="n">
        <v>1</v>
      </c>
      <c r="Y784" s="360" t="n">
        <v>0</v>
      </c>
      <c r="Z784" s="360" t="n"/>
      <c r="AA784" s="360" t="n"/>
      <c r="AB784" s="360" t="n"/>
    </row>
    <row r="785">
      <c r="A785" s="360" t="n">
        <v>50</v>
      </c>
      <c r="B785" s="360" t="n">
        <v>0</v>
      </c>
      <c r="C785" s="360" t="n">
        <v>0</v>
      </c>
      <c r="D785" s="360" t="n">
        <v>2</v>
      </c>
      <c r="E785" s="360" t="n">
        <v>213</v>
      </c>
      <c r="F785" s="360">
        <f>ROUND(F783+F784,O785)</f>
        <v/>
      </c>
      <c r="G785" s="360" t="inlineStr">
        <is>
          <t>и3</t>
        </is>
      </c>
      <c r="H785" s="360" t="inlineStr">
        <is>
          <t>Всего</t>
        </is>
      </c>
      <c r="I785" s="360" t="n"/>
      <c r="J785" s="360" t="n"/>
      <c r="K785" s="360" t="n">
        <v>212</v>
      </c>
      <c r="L785" s="360" t="n">
        <v>30</v>
      </c>
      <c r="M785" s="360" t="n">
        <v>0</v>
      </c>
      <c r="N785" s="360" t="inlineStr"/>
      <c r="O785" s="360" t="n">
        <v>0</v>
      </c>
      <c r="P785" s="360" t="n"/>
      <c r="Q785" s="360" t="n"/>
      <c r="R785" s="360" t="n"/>
      <c r="S785" s="360" t="n"/>
      <c r="T785" s="360" t="n"/>
      <c r="U785" s="360" t="n"/>
      <c r="V785" s="360" t="n"/>
      <c r="W785" s="360" t="n">
        <v>0</v>
      </c>
      <c r="X785" s="360" t="n">
        <v>1</v>
      </c>
      <c r="Y785" s="360" t="n">
        <v>0</v>
      </c>
      <c r="Z785" s="360" t="n"/>
      <c r="AA785" s="360" t="n"/>
      <c r="AB785" s="360" t="n"/>
    </row>
    <row r="787">
      <c r="A787" s="356" t="n">
        <v>3</v>
      </c>
      <c r="B787" s="356" t="n">
        <v>0</v>
      </c>
      <c r="C787" s="356" t="n"/>
      <c r="D787" s="356">
        <f>ROW(A794)</f>
        <v/>
      </c>
      <c r="E787" s="356" t="n"/>
      <c r="F787" s="356" t="inlineStr">
        <is>
          <t>Новая локальная смета</t>
        </is>
      </c>
      <c r="G787" s="356" t="inlineStr">
        <is>
          <t>Парковая, 11 А (кв 47)</t>
        </is>
      </c>
      <c r="H787" s="356" t="inlineStr"/>
      <c r="I787" s="356" t="n">
        <v>0</v>
      </c>
      <c r="J787" s="356" t="inlineStr"/>
      <c r="K787" s="356" t="n">
        <v>0</v>
      </c>
      <c r="L787" s="356" t="inlineStr">
        <is>
          <t>Новая локальная смета</t>
        </is>
      </c>
      <c r="M787" s="356" t="inlineStr"/>
      <c r="N787" s="356" t="n"/>
      <c r="O787" s="356" t="n"/>
      <c r="P787" s="356" t="n"/>
      <c r="Q787" s="356" t="n"/>
      <c r="R787" s="356" t="n"/>
      <c r="S787" s="356" t="n">
        <v>0</v>
      </c>
      <c r="T787" s="356" t="n"/>
      <c r="U787" s="356" t="inlineStr"/>
      <c r="V787" s="356" t="n">
        <v>0</v>
      </c>
      <c r="W787" s="356" t="n"/>
      <c r="X787" s="356" t="n"/>
      <c r="Y787" s="356" t="n"/>
      <c r="Z787" s="356" t="n"/>
      <c r="AA787" s="356" t="n"/>
      <c r="AB787" s="356" t="inlineStr"/>
      <c r="AC787" s="356" t="inlineStr"/>
      <c r="AD787" s="356" t="inlineStr"/>
      <c r="AE787" s="356" t="inlineStr"/>
      <c r="AF787" s="356" t="inlineStr"/>
      <c r="AG787" s="356" t="inlineStr"/>
      <c r="AH787" s="356" t="n"/>
      <c r="AI787" s="356" t="n"/>
      <c r="AJ787" s="356" t="n"/>
      <c r="AK787" s="356" t="n"/>
      <c r="AL787" s="356" t="n"/>
      <c r="AM787" s="356" t="n"/>
      <c r="AN787" s="356" t="n"/>
      <c r="AO787" s="356" t="n"/>
      <c r="AP787" s="356" t="inlineStr"/>
      <c r="AQ787" s="356" t="inlineStr"/>
      <c r="AR787" s="356" t="inlineStr"/>
      <c r="AS787" s="356" t="n"/>
      <c r="AT787" s="356" t="n"/>
      <c r="AU787" s="356" t="n"/>
      <c r="AV787" s="356" t="n"/>
      <c r="AW787" s="356" t="n"/>
      <c r="AX787" s="356" t="n"/>
      <c r="AY787" s="356" t="n"/>
      <c r="AZ787" s="356" t="inlineStr"/>
      <c r="BA787" s="356" t="n"/>
      <c r="BB787" s="356" t="inlineStr"/>
      <c r="BC787" s="356" t="inlineStr"/>
      <c r="BD787" s="356" t="inlineStr"/>
      <c r="BE787" s="356" t="inlineStr"/>
      <c r="BF787" s="356" t="inlineStr"/>
      <c r="BG787" s="356" t="inlineStr"/>
      <c r="BH787" s="356" t="inlineStr"/>
      <c r="BI787" s="356" t="inlineStr"/>
      <c r="BJ787" s="356" t="inlineStr"/>
      <c r="BK787" s="356" t="inlineStr"/>
      <c r="BL787" s="356" t="inlineStr"/>
      <c r="BM787" s="356" t="inlineStr"/>
      <c r="BN787" s="356" t="inlineStr"/>
      <c r="BO787" s="356" t="inlineStr"/>
      <c r="BP787" s="356" t="inlineStr"/>
      <c r="BQ787" s="356" t="n"/>
      <c r="BR787" s="356" t="n"/>
      <c r="BS787" s="356" t="n"/>
      <c r="BT787" s="356" t="n"/>
      <c r="BU787" s="356" t="n"/>
      <c r="BV787" s="356" t="n"/>
      <c r="BW787" s="356" t="n"/>
      <c r="BX787" s="356" t="n">
        <v>0</v>
      </c>
      <c r="BY787" s="356" t="n"/>
      <c r="BZ787" s="356" t="n"/>
      <c r="CA787" s="356" t="n"/>
      <c r="CB787" s="356" t="n"/>
      <c r="CC787" s="356" t="n"/>
      <c r="CD787" s="356" t="n"/>
      <c r="CE787" s="356" t="n"/>
      <c r="CF787" s="356" t="n">
        <v>0</v>
      </c>
      <c r="CG787" s="356" t="n">
        <v>0</v>
      </c>
      <c r="CH787" s="356" t="n"/>
      <c r="CI787" s="356" t="inlineStr"/>
      <c r="CJ787" s="356" t="inlineStr"/>
      <c r="CK787" s="0" t="inlineStr"/>
      <c r="CL787" s="0" t="inlineStr"/>
      <c r="CM787" s="0" t="inlineStr"/>
      <c r="CN787" s="0" t="inlineStr"/>
      <c r="CO787" s="0" t="inlineStr"/>
      <c r="CP787" s="0" t="inlineStr"/>
      <c r="CQ787" s="0" t="inlineStr"/>
    </row>
    <row r="789">
      <c r="A789" s="358" t="n">
        <v>52</v>
      </c>
      <c r="B789" s="358">
        <f>B794</f>
        <v/>
      </c>
      <c r="C789" s="358">
        <f>C794</f>
        <v/>
      </c>
      <c r="D789" s="358">
        <f>D794</f>
        <v/>
      </c>
      <c r="E789" s="358">
        <f>E794</f>
        <v/>
      </c>
      <c r="F789" s="358">
        <f>F794</f>
        <v/>
      </c>
      <c r="G789" s="358">
        <f>G794</f>
        <v/>
      </c>
      <c r="H789" s="358" t="n"/>
      <c r="I789" s="358" t="n"/>
      <c r="J789" s="358" t="n"/>
      <c r="K789" s="358" t="n"/>
      <c r="L789" s="358" t="n"/>
      <c r="M789" s="358" t="n"/>
      <c r="N789" s="358" t="n"/>
      <c r="O789" s="358">
        <f>O794</f>
        <v/>
      </c>
      <c r="P789" s="358">
        <f>P794</f>
        <v/>
      </c>
      <c r="Q789" s="358">
        <f>Q794</f>
        <v/>
      </c>
      <c r="R789" s="358">
        <f>R794</f>
        <v/>
      </c>
      <c r="S789" s="358">
        <f>S794</f>
        <v/>
      </c>
      <c r="T789" s="358">
        <f>T794</f>
        <v/>
      </c>
      <c r="U789" s="358">
        <f>U794</f>
        <v/>
      </c>
      <c r="V789" s="358">
        <f>V794</f>
        <v/>
      </c>
      <c r="W789" s="358">
        <f>W794</f>
        <v/>
      </c>
      <c r="X789" s="358">
        <f>X794</f>
        <v/>
      </c>
      <c r="Y789" s="358">
        <f>Y794</f>
        <v/>
      </c>
      <c r="Z789" s="358">
        <f>Z794</f>
        <v/>
      </c>
      <c r="AA789" s="358">
        <f>AA794</f>
        <v/>
      </c>
      <c r="AB789" s="358">
        <f>AB794</f>
        <v/>
      </c>
      <c r="AC789" s="358">
        <f>AC794</f>
        <v/>
      </c>
      <c r="AD789" s="358">
        <f>AD794</f>
        <v/>
      </c>
      <c r="AE789" s="358">
        <f>AE794</f>
        <v/>
      </c>
      <c r="AF789" s="358">
        <f>AF794</f>
        <v/>
      </c>
      <c r="AG789" s="358">
        <f>AG794</f>
        <v/>
      </c>
      <c r="AH789" s="358">
        <f>AH794</f>
        <v/>
      </c>
      <c r="AI789" s="358">
        <f>AI794</f>
        <v/>
      </c>
      <c r="AJ789" s="358">
        <f>AJ794</f>
        <v/>
      </c>
      <c r="AK789" s="358">
        <f>AK794</f>
        <v/>
      </c>
      <c r="AL789" s="358">
        <f>AL794</f>
        <v/>
      </c>
      <c r="AM789" s="358">
        <f>AM794</f>
        <v/>
      </c>
      <c r="AN789" s="358">
        <f>AN794</f>
        <v/>
      </c>
      <c r="AO789" s="358">
        <f>AO794</f>
        <v/>
      </c>
      <c r="AP789" s="358">
        <f>AP794</f>
        <v/>
      </c>
      <c r="AQ789" s="358">
        <f>AQ794</f>
        <v/>
      </c>
      <c r="AR789" s="358">
        <f>AR794</f>
        <v/>
      </c>
      <c r="AS789" s="358">
        <f>AS794</f>
        <v/>
      </c>
      <c r="AT789" s="358">
        <f>AT794</f>
        <v/>
      </c>
      <c r="AU789" s="358">
        <f>AU794</f>
        <v/>
      </c>
      <c r="AV789" s="358">
        <f>AV794</f>
        <v/>
      </c>
      <c r="AW789" s="358">
        <f>AW794</f>
        <v/>
      </c>
      <c r="AX789" s="358">
        <f>AX794</f>
        <v/>
      </c>
      <c r="AY789" s="358">
        <f>AY794</f>
        <v/>
      </c>
      <c r="AZ789" s="358">
        <f>AZ794</f>
        <v/>
      </c>
      <c r="BA789" s="358">
        <f>BA794</f>
        <v/>
      </c>
      <c r="BB789" s="358">
        <f>BB794</f>
        <v/>
      </c>
      <c r="BC789" s="358">
        <f>BC794</f>
        <v/>
      </c>
      <c r="BD789" s="358">
        <f>BD794</f>
        <v/>
      </c>
      <c r="BE789" s="358">
        <f>BE794</f>
        <v/>
      </c>
      <c r="BF789" s="358">
        <f>BF794</f>
        <v/>
      </c>
      <c r="BG789" s="358">
        <f>BG794</f>
        <v/>
      </c>
      <c r="BH789" s="358">
        <f>BH794</f>
        <v/>
      </c>
      <c r="BI789" s="358">
        <f>BI794</f>
        <v/>
      </c>
      <c r="BJ789" s="358">
        <f>BJ794</f>
        <v/>
      </c>
      <c r="BK789" s="358">
        <f>BK794</f>
        <v/>
      </c>
      <c r="BL789" s="358">
        <f>BL794</f>
        <v/>
      </c>
      <c r="BM789" s="358">
        <f>BM794</f>
        <v/>
      </c>
      <c r="BN789" s="358">
        <f>BN794</f>
        <v/>
      </c>
      <c r="BO789" s="358">
        <f>BO794</f>
        <v/>
      </c>
      <c r="BP789" s="358">
        <f>BP794</f>
        <v/>
      </c>
      <c r="BQ789" s="358">
        <f>BQ794</f>
        <v/>
      </c>
      <c r="BR789" s="358">
        <f>BR794</f>
        <v/>
      </c>
      <c r="BS789" s="358">
        <f>BS794</f>
        <v/>
      </c>
      <c r="BT789" s="358">
        <f>BT794</f>
        <v/>
      </c>
      <c r="BU789" s="358">
        <f>BU794</f>
        <v/>
      </c>
      <c r="BV789" s="358">
        <f>BV794</f>
        <v/>
      </c>
      <c r="BW789" s="358">
        <f>BW794</f>
        <v/>
      </c>
      <c r="BX789" s="358">
        <f>BX794</f>
        <v/>
      </c>
      <c r="BY789" s="358">
        <f>BY794</f>
        <v/>
      </c>
      <c r="BZ789" s="358">
        <f>BZ794</f>
        <v/>
      </c>
      <c r="CA789" s="358">
        <f>CA794</f>
        <v/>
      </c>
      <c r="CB789" s="358">
        <f>CB794</f>
        <v/>
      </c>
      <c r="CC789" s="358">
        <f>CC794</f>
        <v/>
      </c>
      <c r="CD789" s="358">
        <f>CD794</f>
        <v/>
      </c>
      <c r="CE789" s="358">
        <f>CE794</f>
        <v/>
      </c>
      <c r="CF789" s="358">
        <f>CF794</f>
        <v/>
      </c>
      <c r="CG789" s="358">
        <f>CG794</f>
        <v/>
      </c>
      <c r="CH789" s="358">
        <f>CH794</f>
        <v/>
      </c>
      <c r="CI789" s="358">
        <f>CI794</f>
        <v/>
      </c>
      <c r="CJ789" s="358">
        <f>CJ794</f>
        <v/>
      </c>
      <c r="CK789" s="358">
        <f>CK794</f>
        <v/>
      </c>
      <c r="CL789" s="358">
        <f>CL794</f>
        <v/>
      </c>
      <c r="CM789" s="358">
        <f>CM794</f>
        <v/>
      </c>
      <c r="CN789" s="358">
        <f>CN794</f>
        <v/>
      </c>
      <c r="CO789" s="358">
        <f>CO794</f>
        <v/>
      </c>
      <c r="CP789" s="358">
        <f>CP794</f>
        <v/>
      </c>
      <c r="CQ789" s="358">
        <f>CQ794</f>
        <v/>
      </c>
      <c r="CR789" s="358">
        <f>CR794</f>
        <v/>
      </c>
      <c r="CS789" s="358">
        <f>CS794</f>
        <v/>
      </c>
      <c r="CT789" s="358">
        <f>CT794</f>
        <v/>
      </c>
      <c r="CU789" s="358">
        <f>CU794</f>
        <v/>
      </c>
      <c r="CV789" s="358">
        <f>CV794</f>
        <v/>
      </c>
      <c r="CW789" s="358">
        <f>CW794</f>
        <v/>
      </c>
      <c r="CX789" s="358">
        <f>CX794</f>
        <v/>
      </c>
      <c r="CY789" s="358">
        <f>CY794</f>
        <v/>
      </c>
      <c r="CZ789" s="358">
        <f>CZ794</f>
        <v/>
      </c>
      <c r="DA789" s="358">
        <f>DA794</f>
        <v/>
      </c>
      <c r="DB789" s="358">
        <f>DB794</f>
        <v/>
      </c>
      <c r="DC789" s="358">
        <f>DC794</f>
        <v/>
      </c>
      <c r="DD789" s="358">
        <f>DD794</f>
        <v/>
      </c>
      <c r="DE789" s="358">
        <f>DE794</f>
        <v/>
      </c>
      <c r="DF789" s="358">
        <f>DF794</f>
        <v/>
      </c>
      <c r="DG789" s="359">
        <f>DG794</f>
        <v/>
      </c>
      <c r="DH789" s="359">
        <f>DH794</f>
        <v/>
      </c>
      <c r="DI789" s="359">
        <f>DI794</f>
        <v/>
      </c>
      <c r="DJ789" s="359">
        <f>DJ794</f>
        <v/>
      </c>
      <c r="DK789" s="359">
        <f>DK794</f>
        <v/>
      </c>
      <c r="DL789" s="359">
        <f>DL794</f>
        <v/>
      </c>
      <c r="DM789" s="359">
        <f>DM794</f>
        <v/>
      </c>
      <c r="DN789" s="359">
        <f>DN794</f>
        <v/>
      </c>
      <c r="DO789" s="359">
        <f>DO794</f>
        <v/>
      </c>
      <c r="DP789" s="359">
        <f>DP794</f>
        <v/>
      </c>
      <c r="DQ789" s="359">
        <f>DQ794</f>
        <v/>
      </c>
      <c r="DR789" s="359">
        <f>DR794</f>
        <v/>
      </c>
      <c r="DS789" s="359">
        <f>DS794</f>
        <v/>
      </c>
      <c r="DT789" s="359">
        <f>DT794</f>
        <v/>
      </c>
      <c r="DU789" s="359">
        <f>DU794</f>
        <v/>
      </c>
      <c r="DV789" s="359">
        <f>DV794</f>
        <v/>
      </c>
      <c r="DW789" s="359">
        <f>DW794</f>
        <v/>
      </c>
      <c r="DX789" s="359">
        <f>DX794</f>
        <v/>
      </c>
      <c r="DY789" s="359">
        <f>DY794</f>
        <v/>
      </c>
      <c r="DZ789" s="359">
        <f>DZ794</f>
        <v/>
      </c>
      <c r="EA789" s="359">
        <f>EA794</f>
        <v/>
      </c>
      <c r="EB789" s="359">
        <f>EB794</f>
        <v/>
      </c>
      <c r="EC789" s="359">
        <f>EC794</f>
        <v/>
      </c>
      <c r="ED789" s="359">
        <f>ED794</f>
        <v/>
      </c>
      <c r="EE789" s="359">
        <f>EE794</f>
        <v/>
      </c>
      <c r="EF789" s="359">
        <f>EF794</f>
        <v/>
      </c>
      <c r="EG789" s="359">
        <f>EG794</f>
        <v/>
      </c>
      <c r="EH789" s="359">
        <f>EH794</f>
        <v/>
      </c>
      <c r="EI789" s="359">
        <f>EI794</f>
        <v/>
      </c>
      <c r="EJ789" s="359">
        <f>EJ794</f>
        <v/>
      </c>
      <c r="EK789" s="359">
        <f>EK794</f>
        <v/>
      </c>
      <c r="EL789" s="359">
        <f>EL794</f>
        <v/>
      </c>
      <c r="EM789" s="359">
        <f>EM794</f>
        <v/>
      </c>
      <c r="EN789" s="359">
        <f>EN794</f>
        <v/>
      </c>
      <c r="EO789" s="359">
        <f>EO794</f>
        <v/>
      </c>
      <c r="EP789" s="359">
        <f>EP794</f>
        <v/>
      </c>
      <c r="EQ789" s="359">
        <f>EQ794</f>
        <v/>
      </c>
      <c r="ER789" s="359">
        <f>ER794</f>
        <v/>
      </c>
      <c r="ES789" s="359">
        <f>ES794</f>
        <v/>
      </c>
      <c r="ET789" s="359">
        <f>ET794</f>
        <v/>
      </c>
      <c r="EU789" s="359">
        <f>EU794</f>
        <v/>
      </c>
      <c r="EV789" s="359">
        <f>EV794</f>
        <v/>
      </c>
      <c r="EW789" s="359">
        <f>EW794</f>
        <v/>
      </c>
      <c r="EX789" s="359">
        <f>EX794</f>
        <v/>
      </c>
      <c r="EY789" s="359">
        <f>EY794</f>
        <v/>
      </c>
      <c r="EZ789" s="359">
        <f>EZ794</f>
        <v/>
      </c>
      <c r="FA789" s="359">
        <f>FA794</f>
        <v/>
      </c>
      <c r="FB789" s="359">
        <f>FB794</f>
        <v/>
      </c>
      <c r="FC789" s="359">
        <f>FC794</f>
        <v/>
      </c>
      <c r="FD789" s="359">
        <f>FD794</f>
        <v/>
      </c>
      <c r="FE789" s="359">
        <f>FE794</f>
        <v/>
      </c>
      <c r="FF789" s="359">
        <f>FF794</f>
        <v/>
      </c>
      <c r="FG789" s="359">
        <f>FG794</f>
        <v/>
      </c>
      <c r="FH789" s="359">
        <f>FH794</f>
        <v/>
      </c>
      <c r="FI789" s="359">
        <f>FI794</f>
        <v/>
      </c>
      <c r="FJ789" s="359">
        <f>FJ794</f>
        <v/>
      </c>
      <c r="FK789" s="359">
        <f>FK794</f>
        <v/>
      </c>
      <c r="FL789" s="359">
        <f>FL794</f>
        <v/>
      </c>
      <c r="FM789" s="359">
        <f>FM794</f>
        <v/>
      </c>
      <c r="FN789" s="359">
        <f>FN794</f>
        <v/>
      </c>
      <c r="FO789" s="359">
        <f>FO794</f>
        <v/>
      </c>
      <c r="FP789" s="359">
        <f>FP794</f>
        <v/>
      </c>
      <c r="FQ789" s="359">
        <f>FQ794</f>
        <v/>
      </c>
      <c r="FR789" s="359">
        <f>FR794</f>
        <v/>
      </c>
      <c r="FS789" s="359">
        <f>FS794</f>
        <v/>
      </c>
      <c r="FT789" s="359">
        <f>FT794</f>
        <v/>
      </c>
      <c r="FU789" s="359">
        <f>FU794</f>
        <v/>
      </c>
      <c r="FV789" s="359">
        <f>FV794</f>
        <v/>
      </c>
      <c r="FW789" s="359">
        <f>FW794</f>
        <v/>
      </c>
      <c r="FX789" s="359">
        <f>FX794</f>
        <v/>
      </c>
      <c r="FY789" s="359">
        <f>FY794</f>
        <v/>
      </c>
      <c r="FZ789" s="359">
        <f>FZ794</f>
        <v/>
      </c>
      <c r="GA789" s="359">
        <f>GA794</f>
        <v/>
      </c>
      <c r="GB789" s="359">
        <f>GB794</f>
        <v/>
      </c>
      <c r="GC789" s="359">
        <f>GC794</f>
        <v/>
      </c>
      <c r="GD789" s="359">
        <f>GD794</f>
        <v/>
      </c>
      <c r="GE789" s="359">
        <f>GE794</f>
        <v/>
      </c>
      <c r="GF789" s="359">
        <f>GF794</f>
        <v/>
      </c>
      <c r="GG789" s="359">
        <f>GG794</f>
        <v/>
      </c>
      <c r="GH789" s="359">
        <f>GH794</f>
        <v/>
      </c>
      <c r="GI789" s="359">
        <f>GI794</f>
        <v/>
      </c>
      <c r="GJ789" s="359">
        <f>GJ794</f>
        <v/>
      </c>
      <c r="GK789" s="359">
        <f>GK794</f>
        <v/>
      </c>
      <c r="GL789" s="359">
        <f>GL794</f>
        <v/>
      </c>
      <c r="GM789" s="359">
        <f>GM794</f>
        <v/>
      </c>
      <c r="GN789" s="359">
        <f>GN794</f>
        <v/>
      </c>
      <c r="GO789" s="359">
        <f>GO794</f>
        <v/>
      </c>
      <c r="GP789" s="359">
        <f>GP794</f>
        <v/>
      </c>
      <c r="GQ789" s="359">
        <f>GQ794</f>
        <v/>
      </c>
      <c r="GR789" s="359">
        <f>GR794</f>
        <v/>
      </c>
      <c r="GS789" s="359">
        <f>GS794</f>
        <v/>
      </c>
      <c r="GT789" s="359">
        <f>GT794</f>
        <v/>
      </c>
      <c r="GU789" s="359">
        <f>GU794</f>
        <v/>
      </c>
      <c r="GV789" s="359">
        <f>GV794</f>
        <v/>
      </c>
      <c r="GW789" s="359">
        <f>GW794</f>
        <v/>
      </c>
      <c r="GX789" s="359">
        <f>GX794</f>
        <v/>
      </c>
    </row>
    <row r="791">
      <c r="A791" s="0" t="n">
        <v>17</v>
      </c>
      <c r="B791" s="0" t="n">
        <v>0</v>
      </c>
      <c r="C791" s="0">
        <f>ROW(SmtRes!A310)</f>
        <v/>
      </c>
      <c r="D791" s="0">
        <f>ROW(EtalonRes!A304)</f>
        <v/>
      </c>
      <c r="E791" s="0" t="inlineStr">
        <is>
          <t>1</t>
        </is>
      </c>
      <c r="F791" s="0" t="inlineStr">
        <is>
          <t>65-15-7</t>
        </is>
      </c>
      <c r="G791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32 мм</t>
        </is>
      </c>
      <c r="H791" s="0" t="inlineStr">
        <is>
          <t>100 м трубопровода</t>
        </is>
      </c>
      <c r="I791" s="0">
        <f>ROUND(ROUND(0.5/100,4),7)</f>
        <v/>
      </c>
      <c r="J791" s="0" t="n">
        <v>0</v>
      </c>
      <c r="K791" s="0">
        <f>ROUND(ROUND(0.5/100,4),7)</f>
        <v/>
      </c>
      <c r="O791" s="0">
        <f>ROUND(CP791,0)</f>
        <v/>
      </c>
      <c r="P791" s="0">
        <f>ROUND(CQ791*I791,0)</f>
        <v/>
      </c>
      <c r="Q791" s="0">
        <f>(ROUND((ROUND(((ET791)*I791),0)*BB791),0)+ROUND((ROUND(((AE791-(EU791))*I791),0)*BS791),0))</f>
        <v/>
      </c>
      <c r="R791" s="0">
        <f>(ROUND((ROUND(((EU791)*I791),0)*BS791),0)+ROUND((ROUND(((AE791-(EU791))*I791),0)*BS791),0))</f>
        <v/>
      </c>
      <c r="S791" s="0">
        <f>ROUND(CT791*I791,0)</f>
        <v/>
      </c>
      <c r="T791" s="0">
        <f>ROUND(CU791*I791,0)</f>
        <v/>
      </c>
      <c r="U791" s="0">
        <f>ROUND(CV791*I791,7)</f>
        <v/>
      </c>
      <c r="V791" s="0">
        <f>ROUND(CW791*I791,7)</f>
        <v/>
      </c>
      <c r="W791" s="0">
        <f>ROUND(CX791*I791,0)</f>
        <v/>
      </c>
      <c r="X791" s="0">
        <f>ROUND(CY791,0)</f>
        <v/>
      </c>
      <c r="Y791" s="0">
        <f>ROUND(CZ791,0)</f>
        <v/>
      </c>
      <c r="AA791" s="0" t="n">
        <v>78845955</v>
      </c>
      <c r="AB791" s="0">
        <f>ROUND((AC791+AD791+AF791),2)</f>
        <v/>
      </c>
      <c r="AC791" s="0">
        <f>ROUND((ES791),2)</f>
        <v/>
      </c>
      <c r="AD791" s="0">
        <f>ROUND((((ET791)-(EU791))+AE791),2)</f>
        <v/>
      </c>
      <c r="AE791" s="0">
        <f>ROUND((EU791),2)</f>
        <v/>
      </c>
      <c r="AF791" s="0">
        <f>ROUND((EV791),2)</f>
        <v/>
      </c>
      <c r="AG791" s="0">
        <f>ROUND((AP791),2)</f>
        <v/>
      </c>
      <c r="AH791" s="0">
        <f>(EW791)</f>
        <v/>
      </c>
      <c r="AI791" s="0">
        <f>(EX791)</f>
        <v/>
      </c>
      <c r="AJ791" s="0">
        <f>(AS791)</f>
        <v/>
      </c>
      <c r="AK791" s="0" t="n">
        <v>4688.11</v>
      </c>
      <c r="AL791" s="0" t="n">
        <v>2863.06</v>
      </c>
      <c r="AM791" s="0" t="n">
        <v>64.59</v>
      </c>
      <c r="AN791" s="0" t="n">
        <v>0</v>
      </c>
      <c r="AO791" s="0" t="n">
        <v>1760.46</v>
      </c>
      <c r="AP791" s="0" t="n">
        <v>0</v>
      </c>
      <c r="AQ791" s="0" t="n">
        <v>183</v>
      </c>
      <c r="AR791" s="0" t="n">
        <v>0</v>
      </c>
      <c r="AS791" s="0" t="n">
        <v>0</v>
      </c>
      <c r="AT791" s="0" t="n">
        <v>103</v>
      </c>
      <c r="AU791" s="0" t="n">
        <v>52</v>
      </c>
      <c r="AV791" s="0" t="n">
        <v>1</v>
      </c>
      <c r="AW791" s="0" t="n">
        <v>1</v>
      </c>
      <c r="AZ791" s="0" t="n">
        <v>1</v>
      </c>
      <c r="BA791" s="0" t="n">
        <v>52.25</v>
      </c>
      <c r="BB791" s="0" t="n">
        <v>21.24</v>
      </c>
      <c r="BC791" s="0" t="n">
        <v>10.86</v>
      </c>
      <c r="BD791" s="0" t="inlineStr"/>
      <c r="BE791" s="0" t="inlineStr"/>
      <c r="BF791" s="0" t="inlineStr"/>
      <c r="BG791" s="0" t="inlineStr"/>
      <c r="BH791" s="0" t="n">
        <v>0</v>
      </c>
      <c r="BI791" s="0" t="n">
        <v>1</v>
      </c>
      <c r="BJ791" s="0" t="inlineStr">
        <is>
          <t>ТЕРр Московской обл., 65-15-7, приказ Минстроя России №675/пр от 28.02.2017 № 263/пр</t>
        </is>
      </c>
      <c r="BM791" s="0" t="n">
        <v>65008</v>
      </c>
      <c r="BN791" s="0" t="n">
        <v>0</v>
      </c>
      <c r="BO791" s="0" t="inlineStr">
        <is>
          <t>65-15-7</t>
        </is>
      </c>
      <c r="BP791" s="0" t="n">
        <v>1</v>
      </c>
      <c r="BQ791" s="0" t="n">
        <v>6</v>
      </c>
      <c r="BR791" s="0" t="n">
        <v>0</v>
      </c>
      <c r="BS791" s="0" t="n">
        <v>52.25</v>
      </c>
      <c r="BT791" s="0" t="n">
        <v>1</v>
      </c>
      <c r="BU791" s="0" t="n">
        <v>1</v>
      </c>
      <c r="BV791" s="0" t="n">
        <v>1</v>
      </c>
      <c r="BW791" s="0" t="n">
        <v>1</v>
      </c>
      <c r="BX791" s="0" t="n">
        <v>1</v>
      </c>
      <c r="BY791" s="0" t="inlineStr"/>
      <c r="BZ791" s="0" t="n">
        <v>103</v>
      </c>
      <c r="CA791" s="0" t="n">
        <v>52</v>
      </c>
      <c r="CB791" s="0" t="inlineStr"/>
      <c r="CE791" s="0" t="n">
        <v>12</v>
      </c>
      <c r="CF791" s="0" t="n">
        <v>0</v>
      </c>
      <c r="CG791" s="0" t="n">
        <v>0</v>
      </c>
      <c r="CM791" s="0" t="n">
        <v>0</v>
      </c>
      <c r="CN791" s="0" t="inlineStr"/>
      <c r="CO791" s="0" t="n">
        <v>0</v>
      </c>
      <c r="CP791" s="0">
        <f>(P791+Q791+S791)</f>
        <v/>
      </c>
      <c r="CQ791" s="0">
        <f>AC791*BC791</f>
        <v/>
      </c>
      <c r="CR791" s="0">
        <f>(ROUND((ROUND(((ET791)*1),0)*BB791),0)+ROUND((ROUND(((AE791-(EU791))*1),0)*BS791),0))</f>
        <v/>
      </c>
      <c r="CS791" s="0">
        <f>(ROUND((ROUND(((EU791)*1),0)*BS791),0)+ROUND((ROUND(((AE791-(EU791))*1),0)*BS791),0))</f>
        <v/>
      </c>
      <c r="CT791" s="0">
        <f>AF791*BA791</f>
        <v/>
      </c>
      <c r="CU791" s="0">
        <f>AG791</f>
        <v/>
      </c>
      <c r="CV791" s="0">
        <f>AH791</f>
        <v/>
      </c>
      <c r="CW791" s="0">
        <f>AI791</f>
        <v/>
      </c>
      <c r="CX791" s="0">
        <f>AJ791</f>
        <v/>
      </c>
      <c r="CY791" s="0">
        <f>(((S791+R791)*AT791)/100)</f>
        <v/>
      </c>
      <c r="CZ791" s="0">
        <f>(((S791+R791)*AU791)/100)</f>
        <v/>
      </c>
      <c r="DC791" s="0" t="inlineStr"/>
      <c r="DD791" s="0" t="inlineStr"/>
      <c r="DE791" s="0" t="inlineStr"/>
      <c r="DF791" s="0" t="inlineStr"/>
      <c r="DG791" s="0" t="inlineStr"/>
      <c r="DH791" s="0" t="inlineStr"/>
      <c r="DI791" s="0" t="inlineStr"/>
      <c r="DJ791" s="0" t="inlineStr"/>
      <c r="DK791" s="0" t="inlineStr"/>
      <c r="DL791" s="0" t="inlineStr"/>
      <c r="DM791" s="0" t="inlineStr"/>
      <c r="DN791" s="0" t="n">
        <v>0</v>
      </c>
      <c r="DO791" s="0" t="n">
        <v>0</v>
      </c>
      <c r="DP791" s="0" t="n">
        <v>1</v>
      </c>
      <c r="DQ791" s="0" t="n">
        <v>1</v>
      </c>
      <c r="DU791" s="0" t="n">
        <v>1013</v>
      </c>
      <c r="DV791" s="0" t="inlineStr">
        <is>
          <t>100 м трубопровода</t>
        </is>
      </c>
      <c r="DW791" s="0" t="inlineStr">
        <is>
          <t>100 м трубопровода</t>
        </is>
      </c>
      <c r="DX791" s="0" t="n">
        <v>1</v>
      </c>
      <c r="DZ791" s="0" t="inlineStr"/>
      <c r="EA791" s="0" t="inlineStr"/>
      <c r="EB791" s="0" t="inlineStr"/>
      <c r="EC791" s="0" t="inlineStr"/>
      <c r="EE791" s="0" t="n">
        <v>78726002</v>
      </c>
      <c r="EF791" s="0" t="n">
        <v>6</v>
      </c>
      <c r="EG791" s="0" t="inlineStr">
        <is>
          <t>Ремонтно-строительные работы</t>
        </is>
      </c>
      <c r="EH791" s="0" t="n">
        <v>99</v>
      </c>
      <c r="EI791" s="0" t="inlineStr">
        <is>
          <t>Внутренние санитарно-технические работы</t>
        </is>
      </c>
      <c r="EJ791" s="0" t="n">
        <v>1</v>
      </c>
      <c r="EK791" s="0" t="n">
        <v>65008</v>
      </c>
      <c r="EL791" s="0" t="inlineStr">
        <is>
          <t>Внутренние санитарнотехнические работы: смена труб, санприборов, запорной арматуры и другое</t>
        </is>
      </c>
      <c r="EM791" s="0" t="inlineStr">
        <is>
          <t>рФЕР-65</t>
        </is>
      </c>
      <c r="EO791" s="0" t="inlineStr"/>
      <c r="EQ791" s="0" t="n">
        <v>0</v>
      </c>
      <c r="ER791" s="0" t="n">
        <v>4688.11</v>
      </c>
      <c r="ES791" s="0" t="n">
        <v>2863.06</v>
      </c>
      <c r="ET791" s="0" t="n">
        <v>64.59</v>
      </c>
      <c r="EU791" s="0" t="n">
        <v>0</v>
      </c>
      <c r="EV791" s="0" t="n">
        <v>1760.46</v>
      </c>
      <c r="EW791" s="0" t="n">
        <v>183</v>
      </c>
      <c r="EX791" s="0" t="n">
        <v>0</v>
      </c>
      <c r="EY791" s="0" t="n">
        <v>0</v>
      </c>
      <c r="FQ791" s="0" t="n">
        <v>0</v>
      </c>
      <c r="FR791" s="0" t="n">
        <v>0</v>
      </c>
      <c r="FS791" s="0" t="n">
        <v>0</v>
      </c>
      <c r="FX791" s="0" t="n">
        <v>103</v>
      </c>
      <c r="FY791" s="0" t="n">
        <v>52</v>
      </c>
      <c r="GA791" s="0" t="inlineStr"/>
      <c r="GD791" s="0" t="n">
        <v>1</v>
      </c>
      <c r="GF791" s="0" t="n">
        <v>1958361071</v>
      </c>
      <c r="GG791" s="0" t="n">
        <v>2</v>
      </c>
      <c r="GH791" s="0" t="n">
        <v>1</v>
      </c>
      <c r="GI791" s="0" t="n">
        <v>2</v>
      </c>
      <c r="GJ791" s="0" t="n">
        <v>0</v>
      </c>
      <c r="GK791" s="0" t="n">
        <v>0</v>
      </c>
      <c r="GL791" s="0">
        <f>ROUND(IF(AND(BH791=3,BI791=3,FS791&lt;&gt;0),P791,0),0)</f>
        <v/>
      </c>
      <c r="GM791" s="0">
        <f>ROUND(O791+X791+Y791,0)+GX791</f>
        <v/>
      </c>
      <c r="GN791" s="0">
        <f>IF(OR(BI791=0,BI791=1),GM791-GX791,0)</f>
        <v/>
      </c>
      <c r="GO791" s="0">
        <f>IF(BI791=2,GM791-GX791,0)</f>
        <v/>
      </c>
      <c r="GP791" s="0">
        <f>IF(BI791=4,GM791-GX791,0)</f>
        <v/>
      </c>
      <c r="GR791" s="0" t="n">
        <v>0</v>
      </c>
      <c r="GS791" s="0" t="n">
        <v>3</v>
      </c>
      <c r="GT791" s="0" t="n">
        <v>0</v>
      </c>
      <c r="GU791" s="0" t="inlineStr"/>
      <c r="GV791" s="0">
        <f>ROUND((GT791),2)</f>
        <v/>
      </c>
      <c r="GW791" s="0" t="n">
        <v>1</v>
      </c>
      <c r="GX791" s="0">
        <f>ROUND(HC791*I791,0)</f>
        <v/>
      </c>
      <c r="HA791" s="0" t="n">
        <v>0</v>
      </c>
      <c r="HB791" s="0" t="n">
        <v>0</v>
      </c>
      <c r="HC791" s="0">
        <f>GV791*GW791</f>
        <v/>
      </c>
      <c r="HE791" s="0" t="inlineStr"/>
      <c r="HF791" s="0" t="inlineStr"/>
      <c r="HM791" s="0" t="inlineStr"/>
      <c r="HN791" s="0" t="inlineStr">
        <is>
          <t>Пр/812-099.2-1</t>
        </is>
      </c>
      <c r="HO791" s="0" t="inlineStr">
        <is>
          <t>Пр/774-099.2</t>
        </is>
      </c>
      <c r="HP791" s="0" t="inlineStr">
        <is>
          <t>Внутренние санитарнотехнические работы: смена труб, санприборов, запорной арматуры и другое</t>
        </is>
      </c>
      <c r="HQ791" s="0" t="inlineStr">
        <is>
          <t>Внутренние санитарнотехнические работы: смена труб, санприборов, запорной арматуры и другое</t>
        </is>
      </c>
      <c r="HS791" s="0" t="n">
        <v>0</v>
      </c>
      <c r="IK791" s="0" t="n">
        <v>0</v>
      </c>
    </row>
    <row r="792">
      <c r="A792" s="0" t="n">
        <v>18</v>
      </c>
      <c r="B792" s="0" t="n">
        <v>0</v>
      </c>
      <c r="C792" s="0" t="n">
        <v>310</v>
      </c>
      <c r="E792" s="0" t="inlineStr">
        <is>
          <t>1,1</t>
        </is>
      </c>
      <c r="F792" s="0" t="inlineStr">
        <is>
          <t>507-4989</t>
        </is>
      </c>
      <c r="G792" s="0" t="inlineStr">
        <is>
          <t>Муфты стальные прямые диаметром 15 мм</t>
        </is>
      </c>
      <c r="H792" s="0" t="inlineStr">
        <is>
          <t>10 шт.</t>
        </is>
      </c>
      <c r="I792" s="0">
        <f>I791*J792</f>
        <v/>
      </c>
      <c r="J792" s="0" t="n">
        <v>20</v>
      </c>
      <c r="K792" s="0" t="n">
        <v>20</v>
      </c>
      <c r="O792" s="0">
        <f>ROUND(CP792,0)</f>
        <v/>
      </c>
      <c r="P792" s="0">
        <f>ROUND(CQ792*I792,0)</f>
        <v/>
      </c>
      <c r="Q792" s="0">
        <f>(ROUND((ROUND(((ET792)*I792),0)*BB792),0)+ROUND((ROUND(((AE792-(EU792))*I792),0)*BS792),0))</f>
        <v/>
      </c>
      <c r="R792" s="0">
        <f>(ROUND((ROUND(((EU792)*I792),0)*BS792),0)+ROUND((ROUND(((AE792-(EU792))*I792),0)*BS792),0))</f>
        <v/>
      </c>
      <c r="S792" s="0">
        <f>ROUND(CT792*I792,0)</f>
        <v/>
      </c>
      <c r="T792" s="0">
        <f>ROUND(CU792*I792,0)</f>
        <v/>
      </c>
      <c r="U792" s="0">
        <f>ROUND(CV792*I792,7)</f>
        <v/>
      </c>
      <c r="V792" s="0">
        <f>ROUND(CW792*I792,7)</f>
        <v/>
      </c>
      <c r="W792" s="0">
        <f>ROUND(CX792*I792,0)</f>
        <v/>
      </c>
      <c r="X792" s="0">
        <f>ROUND(CY792,0)</f>
        <v/>
      </c>
      <c r="Y792" s="0">
        <f>ROUND(CZ792,0)</f>
        <v/>
      </c>
      <c r="AA792" s="0" t="n">
        <v>78845955</v>
      </c>
      <c r="AB792" s="0">
        <f>ROUND((AC792+AD792+AF792),2)</f>
        <v/>
      </c>
      <c r="AC792" s="0">
        <f>ROUND((ES792),2)</f>
        <v/>
      </c>
      <c r="AD792" s="0">
        <f>ROUND((((ET792)-(EU792))+AE792),2)</f>
        <v/>
      </c>
      <c r="AE792" s="0">
        <f>ROUND((EU792),2)</f>
        <v/>
      </c>
      <c r="AF792" s="0">
        <f>ROUND((EV792),2)</f>
        <v/>
      </c>
      <c r="AG792" s="0">
        <f>ROUND((AP792),2)</f>
        <v/>
      </c>
      <c r="AH792" s="0">
        <f>(EW792)</f>
        <v/>
      </c>
      <c r="AI792" s="0">
        <f>(EX792)</f>
        <v/>
      </c>
      <c r="AJ792" s="0">
        <f>(AS792)</f>
        <v/>
      </c>
      <c r="AK792" s="0" t="n">
        <v>32.84</v>
      </c>
      <c r="AL792" s="0" t="n">
        <v>32.84</v>
      </c>
      <c r="AM792" s="0" t="n">
        <v>0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  <c r="AS792" s="0" t="n">
        <v>0.02</v>
      </c>
      <c r="AT792" s="0" t="n">
        <v>103</v>
      </c>
      <c r="AU792" s="0" t="n">
        <v>52</v>
      </c>
      <c r="AV792" s="0" t="n">
        <v>1</v>
      </c>
      <c r="AW792" s="0" t="n">
        <v>1</v>
      </c>
      <c r="AZ792" s="0" t="n">
        <v>1</v>
      </c>
      <c r="BA792" s="0" t="n">
        <v>1</v>
      </c>
      <c r="BB792" s="0" t="n">
        <v>1</v>
      </c>
      <c r="BC792" s="0" t="n">
        <v>7.19</v>
      </c>
      <c r="BD792" s="0" t="inlineStr"/>
      <c r="BE792" s="0" t="inlineStr"/>
      <c r="BF792" s="0" t="inlineStr"/>
      <c r="BG792" s="0" t="inlineStr"/>
      <c r="BH792" s="0" t="n">
        <v>3</v>
      </c>
      <c r="BI792" s="0" t="n">
        <v>1</v>
      </c>
      <c r="BJ792" s="0" t="inlineStr">
        <is>
          <t>ТССЦ Московской обл., 507-4989, приказ Минстроя России №675/пр от 28.02.2017 № 258/пр</t>
        </is>
      </c>
      <c r="BM792" s="0" t="n">
        <v>65008</v>
      </c>
      <c r="BN792" s="0" t="n">
        <v>0</v>
      </c>
      <c r="BO792" s="0" t="inlineStr">
        <is>
          <t>507-4989</t>
        </is>
      </c>
      <c r="BP792" s="0" t="n">
        <v>1</v>
      </c>
      <c r="BQ792" s="0" t="n">
        <v>6</v>
      </c>
      <c r="BR792" s="0" t="n">
        <v>0</v>
      </c>
      <c r="BS792" s="0" t="n">
        <v>1</v>
      </c>
      <c r="BT792" s="0" t="n">
        <v>1</v>
      </c>
      <c r="BU792" s="0" t="n">
        <v>1</v>
      </c>
      <c r="BV792" s="0" t="n">
        <v>1</v>
      </c>
      <c r="BW792" s="0" t="n">
        <v>1</v>
      </c>
      <c r="BX792" s="0" t="n">
        <v>1</v>
      </c>
      <c r="BY792" s="0" t="inlineStr"/>
      <c r="BZ792" s="0" t="n">
        <v>103</v>
      </c>
      <c r="CA792" s="0" t="n">
        <v>52</v>
      </c>
      <c r="CB792" s="0" t="inlineStr"/>
      <c r="CE792" s="0" t="n">
        <v>12</v>
      </c>
      <c r="CF792" s="0" t="n">
        <v>0</v>
      </c>
      <c r="CG792" s="0" t="n">
        <v>0</v>
      </c>
      <c r="CM792" s="0" t="n">
        <v>0</v>
      </c>
      <c r="CN792" s="0" t="inlineStr"/>
      <c r="CO792" s="0" t="n">
        <v>0</v>
      </c>
      <c r="CP792" s="0">
        <f>(P792+Q792+S792)</f>
        <v/>
      </c>
      <c r="CQ792" s="0">
        <f>AC792*BC792</f>
        <v/>
      </c>
      <c r="CR792" s="0">
        <f>(ROUND((ROUND(((ET792)*1),0)*BB792),0)+ROUND((ROUND(((AE792-(EU792))*1),0)*BS792),0))</f>
        <v/>
      </c>
      <c r="CS792" s="0">
        <f>(ROUND((ROUND(((EU792)*1),0)*BS792),0)+ROUND((ROUND(((AE792-(EU792))*1),0)*BS792),0))</f>
        <v/>
      </c>
      <c r="CT792" s="0">
        <f>AF792*BA792</f>
        <v/>
      </c>
      <c r="CU792" s="0">
        <f>AG792</f>
        <v/>
      </c>
      <c r="CV792" s="0">
        <f>AH792</f>
        <v/>
      </c>
      <c r="CW792" s="0">
        <f>AI792</f>
        <v/>
      </c>
      <c r="CX792" s="0">
        <f>AJ792</f>
        <v/>
      </c>
      <c r="CY792" s="0">
        <f>(((S792+R792)*AT792)/100)</f>
        <v/>
      </c>
      <c r="CZ792" s="0">
        <f>(((S792+R792)*AU792)/100)</f>
        <v/>
      </c>
      <c r="DC792" s="0" t="inlineStr"/>
      <c r="DD792" s="0" t="inlineStr"/>
      <c r="DE792" s="0" t="inlineStr"/>
      <c r="DF792" s="0" t="inlineStr"/>
      <c r="DG792" s="0" t="inlineStr"/>
      <c r="DH792" s="0" t="inlineStr"/>
      <c r="DI792" s="0" t="inlineStr"/>
      <c r="DJ792" s="0" t="inlineStr"/>
      <c r="DK792" s="0" t="inlineStr"/>
      <c r="DL792" s="0" t="inlineStr"/>
      <c r="DM792" s="0" t="inlineStr"/>
      <c r="DN792" s="0" t="n">
        <v>0</v>
      </c>
      <c r="DO792" s="0" t="n">
        <v>0</v>
      </c>
      <c r="DP792" s="0" t="n">
        <v>1</v>
      </c>
      <c r="DQ792" s="0" t="n">
        <v>1</v>
      </c>
      <c r="DU792" s="0" t="n">
        <v>1010</v>
      </c>
      <c r="DV792" s="0" t="inlineStr">
        <is>
          <t>10 шт.</t>
        </is>
      </c>
      <c r="DW792" s="0" t="inlineStr">
        <is>
          <t>10 шт.</t>
        </is>
      </c>
      <c r="DX792" s="0" t="n">
        <v>10</v>
      </c>
      <c r="DZ792" s="0" t="inlineStr"/>
      <c r="EA792" s="0" t="inlineStr"/>
      <c r="EB792" s="0" t="inlineStr"/>
      <c r="EC792" s="0" t="inlineStr"/>
      <c r="EE792" s="0" t="n">
        <v>78726002</v>
      </c>
      <c r="EF792" s="0" t="n">
        <v>6</v>
      </c>
      <c r="EG792" s="0" t="inlineStr">
        <is>
          <t>Ремонтно-строительные работы</t>
        </is>
      </c>
      <c r="EH792" s="0" t="n">
        <v>99</v>
      </c>
      <c r="EI792" s="0" t="inlineStr">
        <is>
          <t>Внутренние санитарно-технические работы</t>
        </is>
      </c>
      <c r="EJ792" s="0" t="n">
        <v>1</v>
      </c>
      <c r="EK792" s="0" t="n">
        <v>65008</v>
      </c>
      <c r="EL792" s="0" t="inlineStr">
        <is>
          <t>Внутренние санитарнотехнические работы: смена труб, санприборов, запорной арматуры и другое</t>
        </is>
      </c>
      <c r="EM792" s="0" t="inlineStr">
        <is>
          <t>рФЕР-65</t>
        </is>
      </c>
      <c r="EO792" s="0" t="inlineStr"/>
      <c r="EQ792" s="0" t="n">
        <v>0</v>
      </c>
      <c r="ER792" s="0" t="n">
        <v>32.84</v>
      </c>
      <c r="ES792" s="0" t="n">
        <v>32.84</v>
      </c>
      <c r="ET792" s="0" t="n">
        <v>0</v>
      </c>
      <c r="EU792" s="0" t="n">
        <v>0</v>
      </c>
      <c r="EV792" s="0" t="n">
        <v>0</v>
      </c>
      <c r="EW792" s="0" t="n">
        <v>0</v>
      </c>
      <c r="EX792" s="0" t="n">
        <v>0</v>
      </c>
      <c r="FQ792" s="0" t="n">
        <v>0</v>
      </c>
      <c r="FR792" s="0" t="n">
        <v>0</v>
      </c>
      <c r="FS792" s="0" t="n">
        <v>0</v>
      </c>
      <c r="FX792" s="0" t="n">
        <v>103</v>
      </c>
      <c r="FY792" s="0" t="n">
        <v>52</v>
      </c>
      <c r="GA792" s="0" t="inlineStr"/>
      <c r="GD792" s="0" t="n">
        <v>1</v>
      </c>
      <c r="GF792" s="0" t="n">
        <v>1891374900</v>
      </c>
      <c r="GG792" s="0" t="n">
        <v>2</v>
      </c>
      <c r="GH792" s="0" t="n">
        <v>1</v>
      </c>
      <c r="GI792" s="0" t="n">
        <v>2</v>
      </c>
      <c r="GJ792" s="0" t="n">
        <v>0</v>
      </c>
      <c r="GK792" s="0" t="n">
        <v>0</v>
      </c>
      <c r="GL792" s="0">
        <f>ROUND(IF(AND(BH792=3,BI792=3,FS792&lt;&gt;0),P792,0),0)</f>
        <v/>
      </c>
      <c r="GM792" s="0">
        <f>ROUND(O792+X792+Y792,0)+GX792</f>
        <v/>
      </c>
      <c r="GN792" s="0">
        <f>IF(OR(BI792=0,BI792=1),GM792-GX792,0)</f>
        <v/>
      </c>
      <c r="GO792" s="0">
        <f>IF(BI792=2,GM792-GX792,0)</f>
        <v/>
      </c>
      <c r="GP792" s="0">
        <f>IF(BI792=4,GM792-GX792,0)</f>
        <v/>
      </c>
      <c r="GR792" s="0" t="n">
        <v>0</v>
      </c>
      <c r="GS792" s="0" t="n">
        <v>3</v>
      </c>
      <c r="GT792" s="0" t="n">
        <v>0</v>
      </c>
      <c r="GU792" s="0" t="inlineStr"/>
      <c r="GV792" s="0">
        <f>ROUND((GT792),2)</f>
        <v/>
      </c>
      <c r="GW792" s="0" t="n">
        <v>1</v>
      </c>
      <c r="GX792" s="0">
        <f>ROUND(HC792*I792,0)</f>
        <v/>
      </c>
      <c r="HA792" s="0" t="n">
        <v>0</v>
      </c>
      <c r="HB792" s="0" t="n">
        <v>0</v>
      </c>
      <c r="HC792" s="0">
        <f>GV792*GW792</f>
        <v/>
      </c>
      <c r="HE792" s="0" t="inlineStr"/>
      <c r="HF792" s="0" t="inlineStr"/>
      <c r="HM792" s="0" t="inlineStr"/>
      <c r="HN792" s="0" t="inlineStr">
        <is>
          <t>Пр/812-099.2-1</t>
        </is>
      </c>
      <c r="HO792" s="0" t="inlineStr">
        <is>
          <t>Пр/774-099.2</t>
        </is>
      </c>
      <c r="HP792" s="0" t="inlineStr">
        <is>
          <t>Внутренние санитарнотехнические работы: смена труб, санприборов, запорной арматуры и другое</t>
        </is>
      </c>
      <c r="HQ792" s="0" t="inlineStr">
        <is>
          <t>Внутренние санитарнотехнические работы: смена труб, санприборов, запорной арматуры и другое</t>
        </is>
      </c>
      <c r="HS792" s="0" t="n">
        <v>0</v>
      </c>
      <c r="IK792" s="0" t="n">
        <v>0</v>
      </c>
    </row>
    <row r="794">
      <c r="A794" s="358" t="n">
        <v>51</v>
      </c>
      <c r="B794" s="358">
        <f>B787</f>
        <v/>
      </c>
      <c r="C794" s="358">
        <f>A787</f>
        <v/>
      </c>
      <c r="D794" s="358">
        <f>ROW(A787)</f>
        <v/>
      </c>
      <c r="E794" s="358" t="n"/>
      <c r="F794" s="358">
        <f>IF(F787&lt;&gt;"",F787,"")</f>
        <v/>
      </c>
      <c r="G794" s="358">
        <f>IF(G787&lt;&gt;"",G787,"")</f>
        <v/>
      </c>
      <c r="H794" s="358" t="n">
        <v>0</v>
      </c>
      <c r="I794" s="358" t="n"/>
      <c r="J794" s="358" t="n"/>
      <c r="K794" s="358" t="n"/>
      <c r="L794" s="358" t="n"/>
      <c r="M794" s="358" t="n"/>
      <c r="N794" s="358" t="n"/>
      <c r="O794" s="358" t="n">
        <v>0</v>
      </c>
      <c r="P794" s="358" t="n">
        <v>0</v>
      </c>
      <c r="Q794" s="358" t="n">
        <v>0</v>
      </c>
      <c r="R794" s="358" t="n">
        <v>0</v>
      </c>
      <c r="S794" s="358" t="n">
        <v>0</v>
      </c>
      <c r="T794" s="358" t="n">
        <v>0</v>
      </c>
      <c r="U794" s="358" t="n">
        <v>0</v>
      </c>
      <c r="V794" s="358" t="n">
        <v>0</v>
      </c>
      <c r="W794" s="358" t="n">
        <v>0</v>
      </c>
      <c r="X794" s="358" t="n">
        <v>0</v>
      </c>
      <c r="Y794" s="358" t="n">
        <v>0</v>
      </c>
      <c r="Z794" s="358" t="n"/>
      <c r="AA794" s="358" t="n"/>
      <c r="AB794" s="358" t="n"/>
      <c r="AC794" s="358" t="n"/>
      <c r="AD794" s="358" t="n"/>
      <c r="AE794" s="358" t="n"/>
      <c r="AF794" s="358" t="n"/>
      <c r="AG794" s="358" t="n"/>
      <c r="AH794" s="358" t="n"/>
      <c r="AI794" s="358" t="n"/>
      <c r="AJ794" s="358" t="n"/>
      <c r="AK794" s="358" t="n"/>
      <c r="AL794" s="358" t="n"/>
      <c r="AM794" s="358" t="n"/>
      <c r="AN794" s="358" t="n"/>
      <c r="AO794" s="358">
        <f>ROUND(BX794,0)</f>
        <v/>
      </c>
      <c r="AP794" s="358">
        <f>ROUND(BY794,0)</f>
        <v/>
      </c>
      <c r="AQ794" s="358">
        <f>ROUND(BZ794,0)</f>
        <v/>
      </c>
      <c r="AR794" s="358">
        <f>ROUND(CA794,0)</f>
        <v/>
      </c>
      <c r="AS794" s="358">
        <f>ROUND(CB794,0)</f>
        <v/>
      </c>
      <c r="AT794" s="358">
        <f>ROUND(CC794,0)</f>
        <v/>
      </c>
      <c r="AU794" s="358">
        <f>ROUND(CD794,0)</f>
        <v/>
      </c>
      <c r="AV794" s="358">
        <f>ROUND(CE794,0)</f>
        <v/>
      </c>
      <c r="AW794" s="358">
        <f>ROUND(CF794,0)</f>
        <v/>
      </c>
      <c r="AX794" s="358">
        <f>ROUND(CG794,0)</f>
        <v/>
      </c>
      <c r="AY794" s="358">
        <f>ROUND(CH794,0)</f>
        <v/>
      </c>
      <c r="AZ794" s="358">
        <f>ROUND(CI794,0)</f>
        <v/>
      </c>
      <c r="BA794" s="358">
        <f>ROUND(CJ794,0)</f>
        <v/>
      </c>
      <c r="BB794" s="358">
        <f>ROUND(CK794,0)</f>
        <v/>
      </c>
      <c r="BC794" s="358">
        <f>ROUND(CL794,0)</f>
        <v/>
      </c>
      <c r="BD794" s="358">
        <f>ROUND(CM794,0)</f>
        <v/>
      </c>
      <c r="BE794" s="358" t="n"/>
      <c r="BF794" s="358" t="n"/>
      <c r="BG794" s="358" t="n"/>
      <c r="BH794" s="358" t="n"/>
      <c r="BI794" s="358" t="n"/>
      <c r="BJ794" s="358" t="n"/>
      <c r="BK794" s="358" t="n"/>
      <c r="BL794" s="358" t="n"/>
      <c r="BM794" s="358" t="n"/>
      <c r="BN794" s="358" t="n"/>
      <c r="BO794" s="358" t="n"/>
      <c r="BP794" s="358" t="n"/>
      <c r="BQ794" s="358" t="n"/>
      <c r="BR794" s="358" t="n"/>
      <c r="BS794" s="358" t="n"/>
      <c r="BT794" s="358" t="n"/>
      <c r="BU794" s="358" t="n"/>
      <c r="BV794" s="358" t="n"/>
      <c r="BW794" s="358" t="n"/>
      <c r="BX794" s="358" t="n"/>
      <c r="BY794" s="358" t="n"/>
      <c r="BZ794" s="358" t="n"/>
      <c r="CA794" s="358" t="n"/>
      <c r="CB794" s="358" t="n"/>
      <c r="CC794" s="358" t="n"/>
      <c r="CD794" s="358" t="n"/>
      <c r="CE794" s="358" t="n"/>
      <c r="CF794" s="358" t="n"/>
      <c r="CG794" s="358" t="n"/>
      <c r="CH794" s="358" t="n"/>
      <c r="CI794" s="358" t="n"/>
      <c r="CJ794" s="358" t="n"/>
      <c r="CK794" s="358" t="n"/>
      <c r="CL794" s="358" t="n"/>
      <c r="CM794" s="358" t="n"/>
      <c r="CN794" s="358" t="n"/>
      <c r="CO794" s="358" t="n"/>
      <c r="CP794" s="358" t="n"/>
      <c r="CQ794" s="358" t="n"/>
      <c r="CR794" s="358" t="n"/>
      <c r="CS794" s="358" t="n"/>
      <c r="CT794" s="358" t="n"/>
      <c r="CU794" s="358" t="n"/>
      <c r="CV794" s="358" t="n"/>
      <c r="CW794" s="358" t="n"/>
      <c r="CX794" s="358" t="n"/>
      <c r="CY794" s="358" t="n"/>
      <c r="CZ794" s="358" t="n"/>
      <c r="DA794" s="358" t="n"/>
      <c r="DB794" s="358" t="n"/>
      <c r="DC794" s="358" t="n"/>
      <c r="DD794" s="358" t="n"/>
      <c r="DE794" s="358" t="n"/>
      <c r="DF794" s="358" t="n"/>
      <c r="DG794" s="359" t="n"/>
      <c r="DH794" s="359" t="n"/>
      <c r="DI794" s="359" t="n"/>
      <c r="DJ794" s="359" t="n"/>
      <c r="DK794" s="359" t="n"/>
      <c r="DL794" s="359" t="n"/>
      <c r="DM794" s="359" t="n"/>
      <c r="DN794" s="359" t="n"/>
      <c r="DO794" s="359" t="n"/>
      <c r="DP794" s="359" t="n"/>
      <c r="DQ794" s="359" t="n"/>
      <c r="DR794" s="359" t="n"/>
      <c r="DS794" s="359" t="n"/>
      <c r="DT794" s="359" t="n"/>
      <c r="DU794" s="359" t="n"/>
      <c r="DV794" s="359" t="n"/>
      <c r="DW794" s="359" t="n"/>
      <c r="DX794" s="359" t="n"/>
      <c r="DY794" s="359" t="n"/>
      <c r="DZ794" s="359" t="n"/>
      <c r="EA794" s="359" t="n"/>
      <c r="EB794" s="359" t="n"/>
      <c r="EC794" s="359" t="n"/>
      <c r="ED794" s="359" t="n"/>
      <c r="EE794" s="359" t="n"/>
      <c r="EF794" s="359" t="n"/>
      <c r="EG794" s="359" t="n"/>
      <c r="EH794" s="359" t="n"/>
      <c r="EI794" s="359" t="n"/>
      <c r="EJ794" s="359" t="n"/>
      <c r="EK794" s="359" t="n"/>
      <c r="EL794" s="359" t="n"/>
      <c r="EM794" s="359" t="n"/>
      <c r="EN794" s="359" t="n"/>
      <c r="EO794" s="359" t="n"/>
      <c r="EP794" s="359" t="n"/>
      <c r="EQ794" s="359" t="n"/>
      <c r="ER794" s="359" t="n"/>
      <c r="ES794" s="359" t="n"/>
      <c r="ET794" s="359" t="n"/>
      <c r="EU794" s="359" t="n"/>
      <c r="EV794" s="359" t="n"/>
      <c r="EW794" s="359" t="n"/>
      <c r="EX794" s="359" t="n"/>
      <c r="EY794" s="359" t="n"/>
      <c r="EZ794" s="359" t="n"/>
      <c r="FA794" s="359" t="n"/>
      <c r="FB794" s="359" t="n"/>
      <c r="FC794" s="359" t="n"/>
      <c r="FD794" s="359" t="n"/>
      <c r="FE794" s="359" t="n"/>
      <c r="FF794" s="359" t="n"/>
      <c r="FG794" s="359" t="n"/>
      <c r="FH794" s="359" t="n"/>
      <c r="FI794" s="359" t="n"/>
      <c r="FJ794" s="359" t="n"/>
      <c r="FK794" s="359" t="n"/>
      <c r="FL794" s="359" t="n"/>
      <c r="FM794" s="359" t="n"/>
      <c r="FN794" s="359" t="n"/>
      <c r="FO794" s="359" t="n"/>
      <c r="FP794" s="359" t="n"/>
      <c r="FQ794" s="359" t="n"/>
      <c r="FR794" s="359" t="n"/>
      <c r="FS794" s="359" t="n"/>
      <c r="FT794" s="359" t="n"/>
      <c r="FU794" s="359" t="n"/>
      <c r="FV794" s="359" t="n"/>
      <c r="FW794" s="359" t="n"/>
      <c r="FX794" s="359" t="n"/>
      <c r="FY794" s="359" t="n"/>
      <c r="FZ794" s="359" t="n"/>
      <c r="GA794" s="359" t="n"/>
      <c r="GB794" s="359" t="n"/>
      <c r="GC794" s="359" t="n"/>
      <c r="GD794" s="359" t="n"/>
      <c r="GE794" s="359" t="n"/>
      <c r="GF794" s="359" t="n"/>
      <c r="GG794" s="359" t="n"/>
      <c r="GH794" s="359" t="n"/>
      <c r="GI794" s="359" t="n"/>
      <c r="GJ794" s="359" t="n"/>
      <c r="GK794" s="359" t="n"/>
      <c r="GL794" s="359" t="n"/>
      <c r="GM794" s="359" t="n"/>
      <c r="GN794" s="359" t="n"/>
      <c r="GO794" s="359" t="n"/>
      <c r="GP794" s="359" t="n"/>
      <c r="GQ794" s="359" t="n"/>
      <c r="GR794" s="359" t="n"/>
      <c r="GS794" s="359" t="n"/>
      <c r="GT794" s="359" t="n"/>
      <c r="GU794" s="359" t="n"/>
      <c r="GV794" s="359" t="n"/>
      <c r="GW794" s="359" t="n"/>
      <c r="GX794" s="359" t="n">
        <v>0</v>
      </c>
    </row>
    <row r="796">
      <c r="A796" s="360" t="n">
        <v>50</v>
      </c>
      <c r="B796" s="360" t="n">
        <v>0</v>
      </c>
      <c r="C796" s="360" t="n">
        <v>0</v>
      </c>
      <c r="D796" s="360" t="n">
        <v>1</v>
      </c>
      <c r="E796" s="360" t="n">
        <v>201</v>
      </c>
      <c r="F796" s="360">
        <f>ROUND(Source!O794,O796)</f>
        <v/>
      </c>
      <c r="G796" s="360" t="inlineStr">
        <is>
          <t>ПЗ</t>
        </is>
      </c>
      <c r="H796" s="360" t="inlineStr">
        <is>
          <t>Прямые затраты</t>
        </is>
      </c>
      <c r="I796" s="360" t="n"/>
      <c r="J796" s="360" t="n"/>
      <c r="K796" s="360" t="n">
        <v>201</v>
      </c>
      <c r="L796" s="360" t="n">
        <v>1</v>
      </c>
      <c r="M796" s="360" t="n">
        <v>3</v>
      </c>
      <c r="N796" s="360" t="inlineStr"/>
      <c r="O796" s="360" t="n">
        <v>0</v>
      </c>
      <c r="P796" s="360" t="n"/>
      <c r="Q796" s="360" t="n"/>
      <c r="R796" s="360" t="n"/>
      <c r="S796" s="360" t="n"/>
      <c r="T796" s="360" t="n"/>
      <c r="U796" s="360" t="n"/>
      <c r="V796" s="360" t="n"/>
      <c r="W796" s="360" t="n">
        <v>0</v>
      </c>
      <c r="X796" s="360" t="n">
        <v>1</v>
      </c>
      <c r="Y796" s="360" t="n">
        <v>0</v>
      </c>
      <c r="Z796" s="360" t="n"/>
      <c r="AA796" s="360" t="n"/>
      <c r="AB796" s="360" t="n"/>
    </row>
    <row r="797">
      <c r="A797" s="360" t="n">
        <v>50</v>
      </c>
      <c r="B797" s="360" t="n">
        <v>0</v>
      </c>
      <c r="C797" s="360" t="n">
        <v>0</v>
      </c>
      <c r="D797" s="360" t="n">
        <v>1</v>
      </c>
      <c r="E797" s="360" t="n">
        <v>202</v>
      </c>
      <c r="F797" s="360">
        <f>ROUND(Source!P794,O797)</f>
        <v/>
      </c>
      <c r="G797" s="360" t="inlineStr">
        <is>
          <t>СтМатОб</t>
        </is>
      </c>
      <c r="H797" s="360" t="inlineStr">
        <is>
          <t>Стоимость материальных ресурсов (всего)</t>
        </is>
      </c>
      <c r="I797" s="360" t="n"/>
      <c r="J797" s="360" t="n"/>
      <c r="K797" s="360" t="n">
        <v>202</v>
      </c>
      <c r="L797" s="360" t="n">
        <v>2</v>
      </c>
      <c r="M797" s="360" t="n">
        <v>3</v>
      </c>
      <c r="N797" s="360" t="inlineStr"/>
      <c r="O797" s="360" t="n">
        <v>0</v>
      </c>
      <c r="P797" s="360" t="n"/>
      <c r="Q797" s="360" t="n"/>
      <c r="R797" s="360" t="n"/>
      <c r="S797" s="360" t="n"/>
      <c r="T797" s="360" t="n"/>
      <c r="U797" s="360" t="n"/>
      <c r="V797" s="360" t="n"/>
      <c r="W797" s="360" t="n">
        <v>0</v>
      </c>
      <c r="X797" s="360" t="n">
        <v>1</v>
      </c>
      <c r="Y797" s="360" t="n">
        <v>0</v>
      </c>
      <c r="Z797" s="360" t="n"/>
      <c r="AA797" s="360" t="n"/>
      <c r="AB797" s="360" t="n"/>
    </row>
    <row r="798">
      <c r="A798" s="360" t="n">
        <v>50</v>
      </c>
      <c r="B798" s="360" t="n">
        <v>0</v>
      </c>
      <c r="C798" s="360" t="n">
        <v>0</v>
      </c>
      <c r="D798" s="360" t="n">
        <v>1</v>
      </c>
      <c r="E798" s="360" t="n">
        <v>222</v>
      </c>
      <c r="F798" s="360">
        <f>ROUND(Source!AO794,O798)</f>
        <v/>
      </c>
      <c r="G798" s="360" t="inlineStr">
        <is>
          <t>СтМатОбЗак</t>
        </is>
      </c>
      <c r="H798" s="360" t="inlineStr">
        <is>
          <t>Стоимость материалов и оборудования заказчика</t>
        </is>
      </c>
      <c r="I798" s="360" t="n"/>
      <c r="J798" s="360" t="n"/>
      <c r="K798" s="360" t="n">
        <v>222</v>
      </c>
      <c r="L798" s="360" t="n">
        <v>3</v>
      </c>
      <c r="M798" s="360" t="n">
        <v>3</v>
      </c>
      <c r="N798" s="360" t="inlineStr"/>
      <c r="O798" s="360" t="n">
        <v>0</v>
      </c>
      <c r="P798" s="360" t="n"/>
      <c r="Q798" s="360" t="n"/>
      <c r="R798" s="360" t="n"/>
      <c r="S798" s="360" t="n"/>
      <c r="T798" s="360" t="n"/>
      <c r="U798" s="360" t="n"/>
      <c r="V798" s="360" t="n"/>
      <c r="W798" s="360" t="n">
        <v>0</v>
      </c>
      <c r="X798" s="360" t="n">
        <v>1</v>
      </c>
      <c r="Y798" s="360" t="n">
        <v>0</v>
      </c>
      <c r="Z798" s="360" t="n"/>
      <c r="AA798" s="360" t="n"/>
      <c r="AB798" s="360" t="n"/>
    </row>
    <row r="799">
      <c r="A799" s="360" t="n">
        <v>50</v>
      </c>
      <c r="B799" s="360" t="n">
        <v>0</v>
      </c>
      <c r="C799" s="360" t="n">
        <v>0</v>
      </c>
      <c r="D799" s="360" t="n">
        <v>1</v>
      </c>
      <c r="E799" s="360" t="n">
        <v>225</v>
      </c>
      <c r="F799" s="360">
        <f>ROUND(Source!AV794,O799)</f>
        <v/>
      </c>
      <c r="G799" s="360" t="inlineStr">
        <is>
          <t>СтМатОбПод</t>
        </is>
      </c>
      <c r="H799" s="360" t="inlineStr">
        <is>
          <t>Стоимость материалов и оборудования подрядчика</t>
        </is>
      </c>
      <c r="I799" s="360" t="n"/>
      <c r="J799" s="360" t="n"/>
      <c r="K799" s="360" t="n">
        <v>225</v>
      </c>
      <c r="L799" s="360" t="n">
        <v>4</v>
      </c>
      <c r="M799" s="360" t="n">
        <v>3</v>
      </c>
      <c r="N799" s="360" t="inlineStr"/>
      <c r="O799" s="360" t="n">
        <v>0</v>
      </c>
      <c r="P799" s="360" t="n"/>
      <c r="Q799" s="360" t="n"/>
      <c r="R799" s="360" t="n"/>
      <c r="S799" s="360" t="n"/>
      <c r="T799" s="360" t="n"/>
      <c r="U799" s="360" t="n"/>
      <c r="V799" s="360" t="n"/>
      <c r="W799" s="360" t="n">
        <v>0</v>
      </c>
      <c r="X799" s="360" t="n">
        <v>1</v>
      </c>
      <c r="Y799" s="360" t="n">
        <v>0</v>
      </c>
      <c r="Z799" s="360" t="n"/>
      <c r="AA799" s="360" t="n"/>
      <c r="AB799" s="360" t="n"/>
    </row>
    <row r="800">
      <c r="A800" s="360" t="n">
        <v>50</v>
      </c>
      <c r="B800" s="360" t="n">
        <v>0</v>
      </c>
      <c r="C800" s="360" t="n">
        <v>0</v>
      </c>
      <c r="D800" s="360" t="n">
        <v>1</v>
      </c>
      <c r="E800" s="360" t="n">
        <v>226</v>
      </c>
      <c r="F800" s="360">
        <f>ROUND(Source!AW794,O800)</f>
        <v/>
      </c>
      <c r="G800" s="360" t="inlineStr">
        <is>
          <t>СтМат</t>
        </is>
      </c>
      <c r="H800" s="360" t="inlineStr">
        <is>
          <t>Стоимость материалов (всего)</t>
        </is>
      </c>
      <c r="I800" s="360" t="n"/>
      <c r="J800" s="360" t="n"/>
      <c r="K800" s="360" t="n">
        <v>226</v>
      </c>
      <c r="L800" s="360" t="n">
        <v>5</v>
      </c>
      <c r="M800" s="360" t="n">
        <v>3</v>
      </c>
      <c r="N800" s="360" t="inlineStr"/>
      <c r="O800" s="360" t="n">
        <v>0</v>
      </c>
      <c r="P800" s="360" t="n"/>
      <c r="Q800" s="360" t="n"/>
      <c r="R800" s="360" t="n"/>
      <c r="S800" s="360" t="n"/>
      <c r="T800" s="360" t="n"/>
      <c r="U800" s="360" t="n"/>
      <c r="V800" s="360" t="n"/>
      <c r="W800" s="360" t="n">
        <v>0</v>
      </c>
      <c r="X800" s="360" t="n">
        <v>1</v>
      </c>
      <c r="Y800" s="360" t="n">
        <v>0</v>
      </c>
      <c r="Z800" s="360" t="n"/>
      <c r="AA800" s="360" t="n"/>
      <c r="AB800" s="360" t="n"/>
    </row>
    <row r="801">
      <c r="A801" s="360" t="n">
        <v>50</v>
      </c>
      <c r="B801" s="360" t="n">
        <v>0</v>
      </c>
      <c r="C801" s="360" t="n">
        <v>0</v>
      </c>
      <c r="D801" s="360" t="n">
        <v>1</v>
      </c>
      <c r="E801" s="360" t="n">
        <v>227</v>
      </c>
      <c r="F801" s="360">
        <f>ROUND(Source!AX794,O801)</f>
        <v/>
      </c>
      <c r="G801" s="360" t="inlineStr">
        <is>
          <t>СтМатЗак</t>
        </is>
      </c>
      <c r="H801" s="360" t="inlineStr">
        <is>
          <t>Стоимость материалов заказчика</t>
        </is>
      </c>
      <c r="I801" s="360" t="n"/>
      <c r="J801" s="360" t="n"/>
      <c r="K801" s="360" t="n">
        <v>227</v>
      </c>
      <c r="L801" s="360" t="n">
        <v>6</v>
      </c>
      <c r="M801" s="360" t="n">
        <v>3</v>
      </c>
      <c r="N801" s="360" t="inlineStr"/>
      <c r="O801" s="360" t="n">
        <v>0</v>
      </c>
      <c r="P801" s="360" t="n"/>
      <c r="Q801" s="360" t="n"/>
      <c r="R801" s="360" t="n"/>
      <c r="S801" s="360" t="n"/>
      <c r="T801" s="360" t="n"/>
      <c r="U801" s="360" t="n"/>
      <c r="V801" s="360" t="n"/>
      <c r="W801" s="360" t="n">
        <v>0</v>
      </c>
      <c r="X801" s="360" t="n">
        <v>1</v>
      </c>
      <c r="Y801" s="360" t="n">
        <v>0</v>
      </c>
      <c r="Z801" s="360" t="n"/>
      <c r="AA801" s="360" t="n"/>
      <c r="AB801" s="360" t="n"/>
    </row>
    <row r="802">
      <c r="A802" s="360" t="n">
        <v>50</v>
      </c>
      <c r="B802" s="360" t="n">
        <v>0</v>
      </c>
      <c r="C802" s="360" t="n">
        <v>0</v>
      </c>
      <c r="D802" s="360" t="n">
        <v>1</v>
      </c>
      <c r="E802" s="360" t="n">
        <v>228</v>
      </c>
      <c r="F802" s="360">
        <f>ROUND(Source!AY794,O802)</f>
        <v/>
      </c>
      <c r="G802" s="360" t="inlineStr">
        <is>
          <t>СтМатПод</t>
        </is>
      </c>
      <c r="H802" s="360" t="inlineStr">
        <is>
          <t>Стоимость материалов подрядчика</t>
        </is>
      </c>
      <c r="I802" s="360" t="n"/>
      <c r="J802" s="360" t="n"/>
      <c r="K802" s="360" t="n">
        <v>228</v>
      </c>
      <c r="L802" s="360" t="n">
        <v>7</v>
      </c>
      <c r="M802" s="360" t="n">
        <v>3</v>
      </c>
      <c r="N802" s="360" t="inlineStr"/>
      <c r="O802" s="360" t="n">
        <v>0</v>
      </c>
      <c r="P802" s="360" t="n"/>
      <c r="Q802" s="360" t="n"/>
      <c r="R802" s="360" t="n"/>
      <c r="S802" s="360" t="n"/>
      <c r="T802" s="360" t="n"/>
      <c r="U802" s="360" t="n"/>
      <c r="V802" s="360" t="n"/>
      <c r="W802" s="360" t="n">
        <v>0</v>
      </c>
      <c r="X802" s="360" t="n">
        <v>1</v>
      </c>
      <c r="Y802" s="360" t="n">
        <v>0</v>
      </c>
      <c r="Z802" s="360" t="n"/>
      <c r="AA802" s="360" t="n"/>
      <c r="AB802" s="360" t="n"/>
    </row>
    <row r="803">
      <c r="A803" s="360" t="n">
        <v>50</v>
      </c>
      <c r="B803" s="360" t="n">
        <v>0</v>
      </c>
      <c r="C803" s="360" t="n">
        <v>0</v>
      </c>
      <c r="D803" s="360" t="n">
        <v>1</v>
      </c>
      <c r="E803" s="360" t="n">
        <v>216</v>
      </c>
      <c r="F803" s="360">
        <f>ROUND(Source!AP794,O803)</f>
        <v/>
      </c>
      <c r="G803" s="360" t="inlineStr">
        <is>
          <t>Оборуд</t>
        </is>
      </c>
      <c r="H803" s="360" t="inlineStr">
        <is>
          <t>Стоимость оборудования (всего)</t>
        </is>
      </c>
      <c r="I803" s="360" t="n"/>
      <c r="J803" s="360" t="n"/>
      <c r="K803" s="360" t="n">
        <v>216</v>
      </c>
      <c r="L803" s="360" t="n">
        <v>8</v>
      </c>
      <c r="M803" s="360" t="n">
        <v>3</v>
      </c>
      <c r="N803" s="360" t="inlineStr"/>
      <c r="O803" s="360" t="n">
        <v>0</v>
      </c>
      <c r="P803" s="360" t="n"/>
      <c r="Q803" s="360" t="n"/>
      <c r="R803" s="360" t="n"/>
      <c r="S803" s="360" t="n"/>
      <c r="T803" s="360" t="n"/>
      <c r="U803" s="360" t="n"/>
      <c r="V803" s="360" t="n"/>
      <c r="W803" s="360" t="n">
        <v>0</v>
      </c>
      <c r="X803" s="360" t="n">
        <v>1</v>
      </c>
      <c r="Y803" s="360" t="n">
        <v>0</v>
      </c>
      <c r="Z803" s="360" t="n"/>
      <c r="AA803" s="360" t="n"/>
      <c r="AB803" s="360" t="n"/>
    </row>
    <row r="804">
      <c r="A804" s="360" t="n">
        <v>50</v>
      </c>
      <c r="B804" s="360" t="n">
        <v>0</v>
      </c>
      <c r="C804" s="360" t="n">
        <v>0</v>
      </c>
      <c r="D804" s="360" t="n">
        <v>1</v>
      </c>
      <c r="E804" s="360" t="n">
        <v>223</v>
      </c>
      <c r="F804" s="360">
        <f>ROUND(Source!AQ794,O804)</f>
        <v/>
      </c>
      <c r="G804" s="360" t="inlineStr">
        <is>
          <t>ОборудЗак</t>
        </is>
      </c>
      <c r="H804" s="360" t="inlineStr">
        <is>
          <t>Стоимость оборудования заказчика</t>
        </is>
      </c>
      <c r="I804" s="360" t="n"/>
      <c r="J804" s="360" t="n"/>
      <c r="K804" s="360" t="n">
        <v>223</v>
      </c>
      <c r="L804" s="360" t="n">
        <v>9</v>
      </c>
      <c r="M804" s="360" t="n">
        <v>3</v>
      </c>
      <c r="N804" s="360" t="inlineStr"/>
      <c r="O804" s="360" t="n">
        <v>0</v>
      </c>
      <c r="P804" s="360" t="n"/>
      <c r="Q804" s="360" t="n"/>
      <c r="R804" s="360" t="n"/>
      <c r="S804" s="360" t="n"/>
      <c r="T804" s="360" t="n"/>
      <c r="U804" s="360" t="n"/>
      <c r="V804" s="360" t="n"/>
      <c r="W804" s="360" t="n">
        <v>0</v>
      </c>
      <c r="X804" s="360" t="n">
        <v>1</v>
      </c>
      <c r="Y804" s="360" t="n">
        <v>0</v>
      </c>
      <c r="Z804" s="360" t="n"/>
      <c r="AA804" s="360" t="n"/>
      <c r="AB804" s="360" t="n"/>
    </row>
    <row r="805">
      <c r="A805" s="360" t="n">
        <v>50</v>
      </c>
      <c r="B805" s="360" t="n">
        <v>0</v>
      </c>
      <c r="C805" s="360" t="n">
        <v>0</v>
      </c>
      <c r="D805" s="360" t="n">
        <v>1</v>
      </c>
      <c r="E805" s="360" t="n">
        <v>229</v>
      </c>
      <c r="F805" s="360">
        <f>ROUND(Source!AZ794,O805)</f>
        <v/>
      </c>
      <c r="G805" s="360" t="inlineStr">
        <is>
          <t>ОборудПод</t>
        </is>
      </c>
      <c r="H805" s="360" t="inlineStr">
        <is>
          <t>Стоимость оборудования подрядчика</t>
        </is>
      </c>
      <c r="I805" s="360" t="n"/>
      <c r="J805" s="360" t="n"/>
      <c r="K805" s="360" t="n">
        <v>229</v>
      </c>
      <c r="L805" s="360" t="n">
        <v>10</v>
      </c>
      <c r="M805" s="360" t="n">
        <v>3</v>
      </c>
      <c r="N805" s="360" t="inlineStr"/>
      <c r="O805" s="360" t="n">
        <v>0</v>
      </c>
      <c r="P805" s="360" t="n"/>
      <c r="Q805" s="360" t="n"/>
      <c r="R805" s="360" t="n"/>
      <c r="S805" s="360" t="n"/>
      <c r="T805" s="360" t="n"/>
      <c r="U805" s="360" t="n"/>
      <c r="V805" s="360" t="n"/>
      <c r="W805" s="360" t="n">
        <v>0</v>
      </c>
      <c r="X805" s="360" t="n">
        <v>1</v>
      </c>
      <c r="Y805" s="360" t="n">
        <v>0</v>
      </c>
      <c r="Z805" s="360" t="n"/>
      <c r="AA805" s="360" t="n"/>
      <c r="AB805" s="360" t="n"/>
    </row>
    <row r="806">
      <c r="A806" s="360" t="n">
        <v>50</v>
      </c>
      <c r="B806" s="360" t="n">
        <v>0</v>
      </c>
      <c r="C806" s="360" t="n">
        <v>0</v>
      </c>
      <c r="D806" s="360" t="n">
        <v>1</v>
      </c>
      <c r="E806" s="360" t="n">
        <v>203</v>
      </c>
      <c r="F806" s="360">
        <f>ROUND(Source!Q794,O806)</f>
        <v/>
      </c>
      <c r="G806" s="360" t="inlineStr">
        <is>
          <t>ЭММ</t>
        </is>
      </c>
      <c r="H806" s="360" t="inlineStr">
        <is>
          <t>Эксплуатация машин</t>
        </is>
      </c>
      <c r="I806" s="360" t="n"/>
      <c r="J806" s="360" t="n"/>
      <c r="K806" s="360" t="n">
        <v>203</v>
      </c>
      <c r="L806" s="360" t="n">
        <v>11</v>
      </c>
      <c r="M806" s="360" t="n">
        <v>3</v>
      </c>
      <c r="N806" s="360" t="inlineStr"/>
      <c r="O806" s="360" t="n">
        <v>0</v>
      </c>
      <c r="P806" s="360" t="n"/>
      <c r="Q806" s="360" t="n"/>
      <c r="R806" s="360" t="n"/>
      <c r="S806" s="360" t="n"/>
      <c r="T806" s="360" t="n"/>
      <c r="U806" s="360" t="n"/>
      <c r="V806" s="360" t="n"/>
      <c r="W806" s="360" t="n">
        <v>0</v>
      </c>
      <c r="X806" s="360" t="n">
        <v>1</v>
      </c>
      <c r="Y806" s="360" t="n">
        <v>0</v>
      </c>
      <c r="Z806" s="360" t="n"/>
      <c r="AA806" s="360" t="n"/>
      <c r="AB806" s="360" t="n"/>
    </row>
    <row r="807">
      <c r="A807" s="360" t="n">
        <v>50</v>
      </c>
      <c r="B807" s="360" t="n">
        <v>0</v>
      </c>
      <c r="C807" s="360" t="n">
        <v>0</v>
      </c>
      <c r="D807" s="360" t="n">
        <v>1</v>
      </c>
      <c r="E807" s="360" t="n">
        <v>231</v>
      </c>
      <c r="F807" s="360">
        <f>ROUND(Source!BB794,O807)</f>
        <v/>
      </c>
      <c r="G807" s="360" t="inlineStr">
        <is>
          <t>ЭММсНРиСП</t>
        </is>
      </c>
      <c r="H807" s="360" t="inlineStr">
        <is>
          <t>Эксплуатация машин по ТСН-2001.16</t>
        </is>
      </c>
      <c r="I807" s="360" t="n"/>
      <c r="J807" s="360" t="n"/>
      <c r="K807" s="360" t="n">
        <v>231</v>
      </c>
      <c r="L807" s="360" t="n">
        <v>12</v>
      </c>
      <c r="M807" s="360" t="n">
        <v>3</v>
      </c>
      <c r="N807" s="360" t="inlineStr"/>
      <c r="O807" s="360" t="n">
        <v>0</v>
      </c>
      <c r="P807" s="360" t="n"/>
      <c r="Q807" s="360" t="n"/>
      <c r="R807" s="360" t="n"/>
      <c r="S807" s="360" t="n"/>
      <c r="T807" s="360" t="n"/>
      <c r="U807" s="360" t="n"/>
      <c r="V807" s="360" t="n"/>
      <c r="W807" s="360" t="n">
        <v>0</v>
      </c>
      <c r="X807" s="360" t="n">
        <v>1</v>
      </c>
      <c r="Y807" s="360" t="n">
        <v>0</v>
      </c>
      <c r="Z807" s="360" t="n"/>
      <c r="AA807" s="360" t="n"/>
      <c r="AB807" s="360" t="n"/>
    </row>
    <row r="808">
      <c r="A808" s="360" t="n">
        <v>50</v>
      </c>
      <c r="B808" s="360" t="n">
        <v>0</v>
      </c>
      <c r="C808" s="360" t="n">
        <v>0</v>
      </c>
      <c r="D808" s="360" t="n">
        <v>1</v>
      </c>
      <c r="E808" s="360" t="n">
        <v>204</v>
      </c>
      <c r="F808" s="360">
        <f>ROUND(Source!R794,O808)</f>
        <v/>
      </c>
      <c r="G808" s="360" t="inlineStr">
        <is>
          <t>ЗПМ</t>
        </is>
      </c>
      <c r="H808" s="360" t="inlineStr">
        <is>
          <t>ЗП машинистов</t>
        </is>
      </c>
      <c r="I808" s="360" t="n"/>
      <c r="J808" s="360" t="n"/>
      <c r="K808" s="360" t="n">
        <v>204</v>
      </c>
      <c r="L808" s="360" t="n">
        <v>13</v>
      </c>
      <c r="M808" s="360" t="n">
        <v>3</v>
      </c>
      <c r="N808" s="360" t="inlineStr"/>
      <c r="O808" s="360" t="n">
        <v>0</v>
      </c>
      <c r="P808" s="360" t="n"/>
      <c r="Q808" s="360" t="n"/>
      <c r="R808" s="360" t="n"/>
      <c r="S808" s="360" t="n"/>
      <c r="T808" s="360" t="n"/>
      <c r="U808" s="360" t="n"/>
      <c r="V808" s="360" t="n"/>
      <c r="W808" s="360" t="n">
        <v>0</v>
      </c>
      <c r="X808" s="360" t="n">
        <v>1</v>
      </c>
      <c r="Y808" s="360" t="n">
        <v>0</v>
      </c>
      <c r="Z808" s="360" t="n"/>
      <c r="AA808" s="360" t="n"/>
      <c r="AB808" s="360" t="n"/>
    </row>
    <row r="809">
      <c r="A809" s="360" t="n">
        <v>50</v>
      </c>
      <c r="B809" s="360" t="n">
        <v>0</v>
      </c>
      <c r="C809" s="360" t="n">
        <v>0</v>
      </c>
      <c r="D809" s="360" t="n">
        <v>1</v>
      </c>
      <c r="E809" s="360" t="n">
        <v>205</v>
      </c>
      <c r="F809" s="360">
        <f>ROUND(Source!S794,O809)</f>
        <v/>
      </c>
      <c r="G809" s="360" t="inlineStr">
        <is>
          <t>ОЗП</t>
        </is>
      </c>
      <c r="H809" s="360" t="inlineStr">
        <is>
          <t>Основная ЗП рабочих</t>
        </is>
      </c>
      <c r="I809" s="360" t="n"/>
      <c r="J809" s="360" t="n"/>
      <c r="K809" s="360" t="n">
        <v>205</v>
      </c>
      <c r="L809" s="360" t="n">
        <v>14</v>
      </c>
      <c r="M809" s="360" t="n">
        <v>3</v>
      </c>
      <c r="N809" s="360" t="inlineStr"/>
      <c r="O809" s="360" t="n">
        <v>0</v>
      </c>
      <c r="P809" s="360" t="n"/>
      <c r="Q809" s="360" t="n"/>
      <c r="R809" s="360" t="n"/>
      <c r="S809" s="360" t="n"/>
      <c r="T809" s="360" t="n"/>
      <c r="U809" s="360" t="n"/>
      <c r="V809" s="360" t="n"/>
      <c r="W809" s="360" t="n">
        <v>0</v>
      </c>
      <c r="X809" s="360" t="n">
        <v>1</v>
      </c>
      <c r="Y809" s="360" t="n">
        <v>0</v>
      </c>
      <c r="Z809" s="360" t="n"/>
      <c r="AA809" s="360" t="n"/>
      <c r="AB809" s="360" t="n"/>
    </row>
    <row r="810">
      <c r="A810" s="360" t="n">
        <v>50</v>
      </c>
      <c r="B810" s="360" t="n">
        <v>0</v>
      </c>
      <c r="C810" s="360" t="n">
        <v>0</v>
      </c>
      <c r="D810" s="360" t="n">
        <v>1</v>
      </c>
      <c r="E810" s="360" t="n">
        <v>232</v>
      </c>
      <c r="F810" s="360">
        <f>ROUND(Source!BC794,O810)</f>
        <v/>
      </c>
      <c r="G810" s="360" t="inlineStr">
        <is>
          <t>ОЗПсНРиСП</t>
        </is>
      </c>
      <c r="H810" s="360" t="inlineStr">
        <is>
          <t>Основная ЗП рабочих по ТСН-2001.16</t>
        </is>
      </c>
      <c r="I810" s="360" t="n"/>
      <c r="J810" s="360" t="n"/>
      <c r="K810" s="360" t="n">
        <v>232</v>
      </c>
      <c r="L810" s="360" t="n">
        <v>15</v>
      </c>
      <c r="M810" s="360" t="n">
        <v>3</v>
      </c>
      <c r="N810" s="360" t="inlineStr"/>
      <c r="O810" s="360" t="n">
        <v>0</v>
      </c>
      <c r="P810" s="360" t="n"/>
      <c r="Q810" s="360" t="n"/>
      <c r="R810" s="360" t="n"/>
      <c r="S810" s="360" t="n"/>
      <c r="T810" s="360" t="n"/>
      <c r="U810" s="360" t="n"/>
      <c r="V810" s="360" t="n"/>
      <c r="W810" s="360" t="n">
        <v>0</v>
      </c>
      <c r="X810" s="360" t="n">
        <v>1</v>
      </c>
      <c r="Y810" s="360" t="n">
        <v>0</v>
      </c>
      <c r="Z810" s="360" t="n"/>
      <c r="AA810" s="360" t="n"/>
      <c r="AB810" s="360" t="n"/>
    </row>
    <row r="811">
      <c r="A811" s="360" t="n">
        <v>50</v>
      </c>
      <c r="B811" s="360" t="n">
        <v>0</v>
      </c>
      <c r="C811" s="360" t="n">
        <v>0</v>
      </c>
      <c r="D811" s="360" t="n">
        <v>1</v>
      </c>
      <c r="E811" s="360" t="n">
        <v>214</v>
      </c>
      <c r="F811" s="360">
        <f>ROUND(Source!AS794,O811)</f>
        <v/>
      </c>
      <c r="G811" s="360" t="inlineStr">
        <is>
          <t>Строит</t>
        </is>
      </c>
      <c r="H811" s="360" t="inlineStr">
        <is>
          <t>Строительные работы с НР и СП</t>
        </is>
      </c>
      <c r="I811" s="360" t="n"/>
      <c r="J811" s="360" t="n"/>
      <c r="K811" s="360" t="n">
        <v>214</v>
      </c>
      <c r="L811" s="360" t="n">
        <v>16</v>
      </c>
      <c r="M811" s="360" t="n">
        <v>3</v>
      </c>
      <c r="N811" s="360" t="inlineStr"/>
      <c r="O811" s="360" t="n">
        <v>0</v>
      </c>
      <c r="P811" s="360" t="n"/>
      <c r="Q811" s="360" t="n"/>
      <c r="R811" s="360" t="n"/>
      <c r="S811" s="360" t="n"/>
      <c r="T811" s="360" t="n"/>
      <c r="U811" s="360" t="n"/>
      <c r="V811" s="360" t="n"/>
      <c r="W811" s="360" t="n">
        <v>0</v>
      </c>
      <c r="X811" s="360" t="n">
        <v>1</v>
      </c>
      <c r="Y811" s="360" t="n">
        <v>0</v>
      </c>
      <c r="Z811" s="360" t="n"/>
      <c r="AA811" s="360" t="n"/>
      <c r="AB811" s="360" t="n"/>
    </row>
    <row r="812">
      <c r="A812" s="360" t="n">
        <v>50</v>
      </c>
      <c r="B812" s="360" t="n">
        <v>0</v>
      </c>
      <c r="C812" s="360" t="n">
        <v>0</v>
      </c>
      <c r="D812" s="360" t="n">
        <v>1</v>
      </c>
      <c r="E812" s="360" t="n">
        <v>215</v>
      </c>
      <c r="F812" s="360">
        <f>ROUND(Source!AT794,O812)</f>
        <v/>
      </c>
      <c r="G812" s="360" t="inlineStr">
        <is>
          <t>Монтаж</t>
        </is>
      </c>
      <c r="H812" s="360" t="inlineStr">
        <is>
          <t>Монтажные работы с НР и СП</t>
        </is>
      </c>
      <c r="I812" s="360" t="n"/>
      <c r="J812" s="360" t="n"/>
      <c r="K812" s="360" t="n">
        <v>215</v>
      </c>
      <c r="L812" s="360" t="n">
        <v>17</v>
      </c>
      <c r="M812" s="360" t="n">
        <v>3</v>
      </c>
      <c r="N812" s="360" t="inlineStr"/>
      <c r="O812" s="360" t="n">
        <v>0</v>
      </c>
      <c r="P812" s="360" t="n"/>
      <c r="Q812" s="360" t="n"/>
      <c r="R812" s="360" t="n"/>
      <c r="S812" s="360" t="n"/>
      <c r="T812" s="360" t="n"/>
      <c r="U812" s="360" t="n"/>
      <c r="V812" s="360" t="n"/>
      <c r="W812" s="360" t="n">
        <v>0</v>
      </c>
      <c r="X812" s="360" t="n">
        <v>1</v>
      </c>
      <c r="Y812" s="360" t="n">
        <v>0</v>
      </c>
      <c r="Z812" s="360" t="n"/>
      <c r="AA812" s="360" t="n"/>
      <c r="AB812" s="360" t="n"/>
    </row>
    <row r="813">
      <c r="A813" s="360" t="n">
        <v>50</v>
      </c>
      <c r="B813" s="360" t="n">
        <v>0</v>
      </c>
      <c r="C813" s="360" t="n">
        <v>0</v>
      </c>
      <c r="D813" s="360" t="n">
        <v>1</v>
      </c>
      <c r="E813" s="360" t="n">
        <v>217</v>
      </c>
      <c r="F813" s="360">
        <f>ROUND(Source!AU794,O813)</f>
        <v/>
      </c>
      <c r="G813" s="360" t="inlineStr">
        <is>
          <t>Прочие</t>
        </is>
      </c>
      <c r="H813" s="360" t="inlineStr">
        <is>
          <t>Прочие работы с НР и СП</t>
        </is>
      </c>
      <c r="I813" s="360" t="n"/>
      <c r="J813" s="360" t="n"/>
      <c r="K813" s="360" t="n">
        <v>217</v>
      </c>
      <c r="L813" s="360" t="n">
        <v>18</v>
      </c>
      <c r="M813" s="360" t="n">
        <v>3</v>
      </c>
      <c r="N813" s="360" t="inlineStr"/>
      <c r="O813" s="360" t="n">
        <v>0</v>
      </c>
      <c r="P813" s="360" t="n"/>
      <c r="Q813" s="360" t="n"/>
      <c r="R813" s="360" t="n"/>
      <c r="S813" s="360" t="n"/>
      <c r="T813" s="360" t="n"/>
      <c r="U813" s="360" t="n"/>
      <c r="V813" s="360" t="n"/>
      <c r="W813" s="360" t="n">
        <v>0</v>
      </c>
      <c r="X813" s="360" t="n">
        <v>1</v>
      </c>
      <c r="Y813" s="360" t="n">
        <v>0</v>
      </c>
      <c r="Z813" s="360" t="n"/>
      <c r="AA813" s="360" t="n"/>
      <c r="AB813" s="360" t="n"/>
    </row>
    <row r="814">
      <c r="A814" s="360" t="n">
        <v>50</v>
      </c>
      <c r="B814" s="360" t="n">
        <v>0</v>
      </c>
      <c r="C814" s="360" t="n">
        <v>0</v>
      </c>
      <c r="D814" s="360" t="n">
        <v>1</v>
      </c>
      <c r="E814" s="360" t="n">
        <v>230</v>
      </c>
      <c r="F814" s="360">
        <f>ROUND(Source!BA794,O814)</f>
        <v/>
      </c>
      <c r="G814" s="360" t="inlineStr">
        <is>
          <t>ПрочиеЗатр</t>
        </is>
      </c>
      <c r="H814" s="360" t="inlineStr">
        <is>
          <t>Прочие затраты по ТСН-2001.16</t>
        </is>
      </c>
      <c r="I814" s="360" t="n"/>
      <c r="J814" s="360" t="n"/>
      <c r="K814" s="360" t="n">
        <v>230</v>
      </c>
      <c r="L814" s="360" t="n">
        <v>19</v>
      </c>
      <c r="M814" s="360" t="n">
        <v>3</v>
      </c>
      <c r="N814" s="360" t="inlineStr"/>
      <c r="O814" s="360" t="n">
        <v>0</v>
      </c>
      <c r="P814" s="360" t="n"/>
      <c r="Q814" s="360" t="n"/>
      <c r="R814" s="360" t="n"/>
      <c r="S814" s="360" t="n"/>
      <c r="T814" s="360" t="n"/>
      <c r="U814" s="360" t="n"/>
      <c r="V814" s="360" t="n"/>
      <c r="W814" s="360" t="n">
        <v>0</v>
      </c>
      <c r="X814" s="360" t="n">
        <v>1</v>
      </c>
      <c r="Y814" s="360" t="n">
        <v>0</v>
      </c>
      <c r="Z814" s="360" t="n"/>
      <c r="AA814" s="360" t="n"/>
      <c r="AB814" s="360" t="n"/>
    </row>
    <row r="815">
      <c r="A815" s="360" t="n">
        <v>50</v>
      </c>
      <c r="B815" s="360" t="n">
        <v>0</v>
      </c>
      <c r="C815" s="360" t="n">
        <v>0</v>
      </c>
      <c r="D815" s="360" t="n">
        <v>1</v>
      </c>
      <c r="E815" s="360" t="n">
        <v>206</v>
      </c>
      <c r="F815" s="360">
        <f>ROUND(Source!T794,O815)</f>
        <v/>
      </c>
      <c r="G815" s="360" t="inlineStr">
        <is>
          <t>ВозврМат</t>
        </is>
      </c>
      <c r="H815" s="360" t="inlineStr">
        <is>
          <t>Возврат материалов</t>
        </is>
      </c>
      <c r="I815" s="360" t="n"/>
      <c r="J815" s="360" t="n"/>
      <c r="K815" s="360" t="n">
        <v>206</v>
      </c>
      <c r="L815" s="360" t="n">
        <v>20</v>
      </c>
      <c r="M815" s="360" t="n">
        <v>3</v>
      </c>
      <c r="N815" s="360" t="inlineStr"/>
      <c r="O815" s="360" t="n">
        <v>0</v>
      </c>
      <c r="P815" s="360" t="n"/>
      <c r="Q815" s="360" t="n"/>
      <c r="R815" s="360" t="n"/>
      <c r="S815" s="360" t="n"/>
      <c r="T815" s="360" t="n"/>
      <c r="U815" s="360" t="n"/>
      <c r="V815" s="360" t="n"/>
      <c r="W815" s="360" t="n">
        <v>0</v>
      </c>
      <c r="X815" s="360" t="n">
        <v>1</v>
      </c>
      <c r="Y815" s="360" t="n">
        <v>0</v>
      </c>
      <c r="Z815" s="360" t="n"/>
      <c r="AA815" s="360" t="n"/>
      <c r="AB815" s="360" t="n"/>
    </row>
    <row r="816">
      <c r="A816" s="360" t="n">
        <v>50</v>
      </c>
      <c r="B816" s="360" t="n">
        <v>0</v>
      </c>
      <c r="C816" s="360" t="n">
        <v>0</v>
      </c>
      <c r="D816" s="360" t="n">
        <v>1</v>
      </c>
      <c r="E816" s="360" t="n">
        <v>207</v>
      </c>
      <c r="F816" s="360">
        <f>ROUND(Source!U794,O816)</f>
        <v/>
      </c>
      <c r="G816" s="360" t="inlineStr">
        <is>
          <t>ТрудСтр</t>
        </is>
      </c>
      <c r="H816" s="360" t="inlineStr">
        <is>
          <t>Трудозатраты строителей</t>
        </is>
      </c>
      <c r="I816" s="360" t="n"/>
      <c r="J816" s="360" t="n"/>
      <c r="K816" s="360" t="n">
        <v>207</v>
      </c>
      <c r="L816" s="360" t="n">
        <v>21</v>
      </c>
      <c r="M816" s="360" t="n">
        <v>3</v>
      </c>
      <c r="N816" s="360" t="inlineStr"/>
      <c r="O816" s="360" t="n">
        <v>7</v>
      </c>
      <c r="P816" s="360" t="n"/>
      <c r="Q816" s="360" t="n"/>
      <c r="R816" s="360" t="n"/>
      <c r="S816" s="360" t="n"/>
      <c r="T816" s="360" t="n"/>
      <c r="U816" s="360" t="n"/>
      <c r="V816" s="360" t="n"/>
      <c r="W816" s="360" t="n">
        <v>0</v>
      </c>
      <c r="X816" s="360" t="n">
        <v>1</v>
      </c>
      <c r="Y816" s="360" t="n">
        <v>0</v>
      </c>
      <c r="Z816" s="360" t="n"/>
      <c r="AA816" s="360" t="n"/>
      <c r="AB816" s="360" t="n"/>
    </row>
    <row r="817">
      <c r="A817" s="360" t="n">
        <v>50</v>
      </c>
      <c r="B817" s="360" t="n">
        <v>0</v>
      </c>
      <c r="C817" s="360" t="n">
        <v>0</v>
      </c>
      <c r="D817" s="360" t="n">
        <v>1</v>
      </c>
      <c r="E817" s="360" t="n">
        <v>208</v>
      </c>
      <c r="F817" s="360">
        <f>ROUND(Source!V794,O817)</f>
        <v/>
      </c>
      <c r="G817" s="360" t="inlineStr">
        <is>
          <t>ТрудМаш</t>
        </is>
      </c>
      <c r="H817" s="360" t="inlineStr">
        <is>
          <t>Трудозатраты машинистов</t>
        </is>
      </c>
      <c r="I817" s="360" t="n"/>
      <c r="J817" s="360" t="n"/>
      <c r="K817" s="360" t="n">
        <v>208</v>
      </c>
      <c r="L817" s="360" t="n">
        <v>22</v>
      </c>
      <c r="M817" s="360" t="n">
        <v>3</v>
      </c>
      <c r="N817" s="360" t="inlineStr"/>
      <c r="O817" s="360" t="n">
        <v>7</v>
      </c>
      <c r="P817" s="360" t="n"/>
      <c r="Q817" s="360" t="n"/>
      <c r="R817" s="360" t="n"/>
      <c r="S817" s="360" t="n"/>
      <c r="T817" s="360" t="n"/>
      <c r="U817" s="360" t="n"/>
      <c r="V817" s="360" t="n"/>
      <c r="W817" s="360" t="n">
        <v>0</v>
      </c>
      <c r="X817" s="360" t="n">
        <v>1</v>
      </c>
      <c r="Y817" s="360" t="n">
        <v>0</v>
      </c>
      <c r="Z817" s="360" t="n"/>
      <c r="AA817" s="360" t="n"/>
      <c r="AB817" s="360" t="n"/>
    </row>
    <row r="818">
      <c r="A818" s="360" t="n">
        <v>50</v>
      </c>
      <c r="B818" s="360" t="n">
        <v>0</v>
      </c>
      <c r="C818" s="360" t="n">
        <v>0</v>
      </c>
      <c r="D818" s="360" t="n">
        <v>1</v>
      </c>
      <c r="E818" s="360" t="n">
        <v>209</v>
      </c>
      <c r="F818" s="360">
        <f>ROUND(Source!W794,O818)</f>
        <v/>
      </c>
      <c r="G818" s="360" t="inlineStr">
        <is>
          <t>ТранспМат</t>
        </is>
      </c>
      <c r="H818" s="360" t="inlineStr">
        <is>
          <t>Транспорт материалов</t>
        </is>
      </c>
      <c r="I818" s="360" t="n"/>
      <c r="J818" s="360" t="n"/>
      <c r="K818" s="360" t="n">
        <v>209</v>
      </c>
      <c r="L818" s="360" t="n">
        <v>23</v>
      </c>
      <c r="M818" s="360" t="n">
        <v>3</v>
      </c>
      <c r="N818" s="360" t="inlineStr"/>
      <c r="O818" s="360" t="n">
        <v>0</v>
      </c>
      <c r="P818" s="360" t="n"/>
      <c r="Q818" s="360" t="n"/>
      <c r="R818" s="360" t="n"/>
      <c r="S818" s="360" t="n"/>
      <c r="T818" s="360" t="n"/>
      <c r="U818" s="360" t="n"/>
      <c r="V818" s="360" t="n"/>
      <c r="W818" s="360" t="n">
        <v>0</v>
      </c>
      <c r="X818" s="360" t="n">
        <v>1</v>
      </c>
      <c r="Y818" s="360" t="n">
        <v>0</v>
      </c>
      <c r="Z818" s="360" t="n"/>
      <c r="AA818" s="360" t="n"/>
      <c r="AB818" s="360" t="n"/>
    </row>
    <row r="819">
      <c r="A819" s="360" t="n">
        <v>50</v>
      </c>
      <c r="B819" s="360" t="n">
        <v>0</v>
      </c>
      <c r="C819" s="360" t="n">
        <v>0</v>
      </c>
      <c r="D819" s="360" t="n">
        <v>1</v>
      </c>
      <c r="E819" s="360" t="n">
        <v>233</v>
      </c>
      <c r="F819" s="360">
        <f>ROUND(Source!BD794,O819)</f>
        <v/>
      </c>
      <c r="G819" s="360" t="inlineStr">
        <is>
          <t>Перевозка</t>
        </is>
      </c>
      <c r="H819" s="360" t="inlineStr">
        <is>
          <t>Перевозка грузов</t>
        </is>
      </c>
      <c r="I819" s="360" t="n"/>
      <c r="J819" s="360" t="n"/>
      <c r="K819" s="360" t="n">
        <v>233</v>
      </c>
      <c r="L819" s="360" t="n">
        <v>24</v>
      </c>
      <c r="M819" s="360" t="n">
        <v>3</v>
      </c>
      <c r="N819" s="360" t="inlineStr"/>
      <c r="O819" s="360" t="n">
        <v>0</v>
      </c>
      <c r="P819" s="360" t="n"/>
      <c r="Q819" s="360" t="n"/>
      <c r="R819" s="360" t="n"/>
      <c r="S819" s="360" t="n"/>
      <c r="T819" s="360" t="n"/>
      <c r="U819" s="360" t="n"/>
      <c r="V819" s="360" t="n"/>
      <c r="W819" s="360" t="n">
        <v>0</v>
      </c>
      <c r="X819" s="360" t="n">
        <v>1</v>
      </c>
      <c r="Y819" s="360" t="n">
        <v>0</v>
      </c>
      <c r="Z819" s="360" t="n"/>
      <c r="AA819" s="360" t="n"/>
      <c r="AB819" s="360" t="n"/>
    </row>
    <row r="820">
      <c r="A820" s="360" t="n">
        <v>50</v>
      </c>
      <c r="B820" s="360" t="n">
        <v>0</v>
      </c>
      <c r="C820" s="360" t="n">
        <v>0</v>
      </c>
      <c r="D820" s="360" t="n">
        <v>1</v>
      </c>
      <c r="E820" s="360" t="n">
        <v>210</v>
      </c>
      <c r="F820" s="360">
        <f>ROUND(Source!X794,O820)</f>
        <v/>
      </c>
      <c r="G820" s="360" t="inlineStr">
        <is>
          <t>НР</t>
        </is>
      </c>
      <c r="H820" s="360" t="inlineStr">
        <is>
          <t>Накладные расходы</t>
        </is>
      </c>
      <c r="I820" s="360" t="n"/>
      <c r="J820" s="360" t="n"/>
      <c r="K820" s="360" t="n">
        <v>210</v>
      </c>
      <c r="L820" s="360" t="n">
        <v>25</v>
      </c>
      <c r="M820" s="360" t="n">
        <v>3</v>
      </c>
      <c r="N820" s="360" t="inlineStr"/>
      <c r="O820" s="360" t="n">
        <v>0</v>
      </c>
      <c r="P820" s="360" t="n"/>
      <c r="Q820" s="360" t="n"/>
      <c r="R820" s="360" t="n"/>
      <c r="S820" s="360" t="n"/>
      <c r="T820" s="360" t="n"/>
      <c r="U820" s="360" t="n"/>
      <c r="V820" s="360" t="n"/>
      <c r="W820" s="360" t="n">
        <v>0</v>
      </c>
      <c r="X820" s="360" t="n">
        <v>1</v>
      </c>
      <c r="Y820" s="360" t="n">
        <v>0</v>
      </c>
      <c r="Z820" s="360" t="n"/>
      <c r="AA820" s="360" t="n"/>
      <c r="AB820" s="360" t="n"/>
    </row>
    <row r="821">
      <c r="A821" s="360" t="n">
        <v>50</v>
      </c>
      <c r="B821" s="360" t="n">
        <v>0</v>
      </c>
      <c r="C821" s="360" t="n">
        <v>0</v>
      </c>
      <c r="D821" s="360" t="n">
        <v>1</v>
      </c>
      <c r="E821" s="360" t="n">
        <v>211</v>
      </c>
      <c r="F821" s="360">
        <f>ROUND(Source!Y794,O821)</f>
        <v/>
      </c>
      <c r="G821" s="360" t="inlineStr">
        <is>
          <t>СмПриб</t>
        </is>
      </c>
      <c r="H821" s="360" t="inlineStr">
        <is>
          <t>Сметная прибыль</t>
        </is>
      </c>
      <c r="I821" s="360" t="n"/>
      <c r="J821" s="360" t="n"/>
      <c r="K821" s="360" t="n">
        <v>211</v>
      </c>
      <c r="L821" s="360" t="n">
        <v>26</v>
      </c>
      <c r="M821" s="360" t="n">
        <v>3</v>
      </c>
      <c r="N821" s="360" t="inlineStr"/>
      <c r="O821" s="360" t="n">
        <v>0</v>
      </c>
      <c r="P821" s="360" t="n"/>
      <c r="Q821" s="360" t="n"/>
      <c r="R821" s="360" t="n"/>
      <c r="S821" s="360" t="n"/>
      <c r="T821" s="360" t="n"/>
      <c r="U821" s="360" t="n"/>
      <c r="V821" s="360" t="n"/>
      <c r="W821" s="360" t="n">
        <v>0</v>
      </c>
      <c r="X821" s="360" t="n">
        <v>1</v>
      </c>
      <c r="Y821" s="360" t="n">
        <v>0</v>
      </c>
      <c r="Z821" s="360" t="n"/>
      <c r="AA821" s="360" t="n"/>
      <c r="AB821" s="360" t="n"/>
    </row>
    <row r="822">
      <c r="A822" s="360" t="n">
        <v>50</v>
      </c>
      <c r="B822" s="360" t="n">
        <v>0</v>
      </c>
      <c r="C822" s="360" t="n">
        <v>0</v>
      </c>
      <c r="D822" s="360" t="n">
        <v>1</v>
      </c>
      <c r="E822" s="360" t="n">
        <v>224</v>
      </c>
      <c r="F822" s="360">
        <f>ROUND(Source!AR794,O822)</f>
        <v/>
      </c>
      <c r="G822" s="360" t="inlineStr">
        <is>
          <t>Всего</t>
        </is>
      </c>
      <c r="H822" s="360" t="inlineStr">
        <is>
          <t>Всего с НР и СП</t>
        </is>
      </c>
      <c r="I822" s="360" t="n"/>
      <c r="J822" s="360" t="n"/>
      <c r="K822" s="360" t="n">
        <v>224</v>
      </c>
      <c r="L822" s="360" t="n">
        <v>27</v>
      </c>
      <c r="M822" s="360" t="n">
        <v>3</v>
      </c>
      <c r="N822" s="360" t="inlineStr"/>
      <c r="O822" s="360" t="n">
        <v>0</v>
      </c>
      <c r="P822" s="360" t="n"/>
      <c r="Q822" s="360" t="n"/>
      <c r="R822" s="360" t="n"/>
      <c r="S822" s="360" t="n"/>
      <c r="T822" s="360" t="n"/>
      <c r="U822" s="360" t="n"/>
      <c r="V822" s="360" t="n"/>
      <c r="W822" s="360" t="n">
        <v>0</v>
      </c>
      <c r="X822" s="360" t="n">
        <v>1</v>
      </c>
      <c r="Y822" s="360" t="n">
        <v>0</v>
      </c>
      <c r="Z822" s="360" t="n"/>
      <c r="AA822" s="360" t="n"/>
      <c r="AB822" s="360" t="n"/>
    </row>
    <row r="823">
      <c r="A823" s="360" t="n">
        <v>50</v>
      </c>
      <c r="B823" s="360" t="n">
        <v>0</v>
      </c>
      <c r="C823" s="360" t="n">
        <v>0</v>
      </c>
      <c r="D823" s="360" t="n">
        <v>2</v>
      </c>
      <c r="E823" s="360" t="n">
        <v>0</v>
      </c>
      <c r="F823" s="360">
        <f>ROUND(F822,O823)</f>
        <v/>
      </c>
      <c r="G823" s="360" t="inlineStr">
        <is>
          <t>и1</t>
        </is>
      </c>
      <c r="H823" s="360" t="inlineStr">
        <is>
          <t>Итого</t>
        </is>
      </c>
      <c r="I823" s="360" t="n"/>
      <c r="J823" s="360" t="n"/>
      <c r="K823" s="360" t="n">
        <v>212</v>
      </c>
      <c r="L823" s="360" t="n">
        <v>28</v>
      </c>
      <c r="M823" s="360" t="n">
        <v>0</v>
      </c>
      <c r="N823" s="360" t="inlineStr"/>
      <c r="O823" s="360" t="n">
        <v>0</v>
      </c>
      <c r="P823" s="360" t="n"/>
      <c r="Q823" s="360" t="n"/>
      <c r="R823" s="360" t="n"/>
      <c r="S823" s="360" t="n"/>
      <c r="T823" s="360" t="n"/>
      <c r="U823" s="360" t="n"/>
      <c r="V823" s="360" t="n"/>
      <c r="W823" s="360" t="n">
        <v>0</v>
      </c>
      <c r="X823" s="360" t="n">
        <v>1</v>
      </c>
      <c r="Y823" s="360" t="n">
        <v>0</v>
      </c>
      <c r="Z823" s="360" t="n"/>
      <c r="AA823" s="360" t="n"/>
      <c r="AB823" s="360" t="n"/>
    </row>
    <row r="824">
      <c r="A824" s="360" t="n">
        <v>50</v>
      </c>
      <c r="B824" s="360" t="n">
        <v>0</v>
      </c>
      <c r="C824" s="360" t="n">
        <v>0</v>
      </c>
      <c r="D824" s="360" t="n">
        <v>2</v>
      </c>
      <c r="E824" s="360" t="n">
        <v>0</v>
      </c>
      <c r="F824" s="360">
        <f>ROUND(F823*0.22,O824)</f>
        <v/>
      </c>
      <c r="G824" s="360" t="inlineStr">
        <is>
          <t>и2</t>
        </is>
      </c>
      <c r="H824" s="360" t="inlineStr">
        <is>
          <t>НДС 22%</t>
        </is>
      </c>
      <c r="I824" s="360" t="n"/>
      <c r="J824" s="360" t="n"/>
      <c r="K824" s="360" t="n">
        <v>212</v>
      </c>
      <c r="L824" s="360" t="n">
        <v>29</v>
      </c>
      <c r="M824" s="360" t="n">
        <v>0</v>
      </c>
      <c r="N824" s="360" t="inlineStr"/>
      <c r="O824" s="360" t="n">
        <v>0</v>
      </c>
      <c r="P824" s="360" t="n"/>
      <c r="Q824" s="360" t="n"/>
      <c r="R824" s="360" t="n"/>
      <c r="S824" s="360" t="n"/>
      <c r="T824" s="360" t="n"/>
      <c r="U824" s="360" t="n"/>
      <c r="V824" s="360" t="n"/>
      <c r="W824" s="360" t="n">
        <v>0</v>
      </c>
      <c r="X824" s="360" t="n">
        <v>1</v>
      </c>
      <c r="Y824" s="360" t="n">
        <v>0</v>
      </c>
      <c r="Z824" s="360" t="n"/>
      <c r="AA824" s="360" t="n"/>
      <c r="AB824" s="360" t="n"/>
    </row>
    <row r="825">
      <c r="A825" s="360" t="n">
        <v>50</v>
      </c>
      <c r="B825" s="360" t="n">
        <v>0</v>
      </c>
      <c r="C825" s="360" t="n">
        <v>0</v>
      </c>
      <c r="D825" s="360" t="n">
        <v>2</v>
      </c>
      <c r="E825" s="360" t="n">
        <v>213</v>
      </c>
      <c r="F825" s="360">
        <f>ROUND(F823+F824,O825)</f>
        <v/>
      </c>
      <c r="G825" s="360" t="inlineStr">
        <is>
          <t>и3</t>
        </is>
      </c>
      <c r="H825" s="360" t="inlineStr">
        <is>
          <t>Всего</t>
        </is>
      </c>
      <c r="I825" s="360" t="n"/>
      <c r="J825" s="360" t="n"/>
      <c r="K825" s="360" t="n">
        <v>212</v>
      </c>
      <c r="L825" s="360" t="n">
        <v>30</v>
      </c>
      <c r="M825" s="360" t="n">
        <v>0</v>
      </c>
      <c r="N825" s="360" t="inlineStr"/>
      <c r="O825" s="360" t="n">
        <v>0</v>
      </c>
      <c r="P825" s="360" t="n"/>
      <c r="Q825" s="360" t="n"/>
      <c r="R825" s="360" t="n"/>
      <c r="S825" s="360" t="n"/>
      <c r="T825" s="360" t="n"/>
      <c r="U825" s="360" t="n"/>
      <c r="V825" s="360" t="n"/>
      <c r="W825" s="360" t="n">
        <v>0</v>
      </c>
      <c r="X825" s="360" t="n">
        <v>1</v>
      </c>
      <c r="Y825" s="360" t="n">
        <v>0</v>
      </c>
      <c r="Z825" s="360" t="n"/>
      <c r="AA825" s="360" t="n"/>
      <c r="AB825" s="360" t="n"/>
    </row>
    <row r="827">
      <c r="A827" s="356" t="n">
        <v>3</v>
      </c>
      <c r="B827" s="356" t="n">
        <v>0</v>
      </c>
      <c r="C827" s="356" t="n"/>
      <c r="D827" s="356">
        <f>ROW(A836)</f>
        <v/>
      </c>
      <c r="E827" s="356" t="n"/>
      <c r="F827" s="356" t="inlineStr">
        <is>
          <t>Новая локальная смета</t>
        </is>
      </c>
      <c r="G827" s="356" t="inlineStr">
        <is>
          <t>Парковая, д.11 А</t>
        </is>
      </c>
      <c r="H827" s="356" t="inlineStr"/>
      <c r="I827" s="356" t="n">
        <v>0</v>
      </c>
      <c r="J827" s="356" t="inlineStr"/>
      <c r="K827" s="356" t="n">
        <v>0</v>
      </c>
      <c r="L827" s="356" t="inlineStr">
        <is>
          <t>Новая локальная смета</t>
        </is>
      </c>
      <c r="M827" s="356" t="inlineStr"/>
      <c r="N827" s="356" t="n"/>
      <c r="O827" s="356" t="n"/>
      <c r="P827" s="356" t="n"/>
      <c r="Q827" s="356" t="n"/>
      <c r="R827" s="356" t="n"/>
      <c r="S827" s="356" t="n">
        <v>0</v>
      </c>
      <c r="T827" s="356" t="n"/>
      <c r="U827" s="356" t="inlineStr"/>
      <c r="V827" s="356" t="n">
        <v>0</v>
      </c>
      <c r="W827" s="356" t="n"/>
      <c r="X827" s="356" t="n"/>
      <c r="Y827" s="356" t="n"/>
      <c r="Z827" s="356" t="n"/>
      <c r="AA827" s="356" t="n"/>
      <c r="AB827" s="356" t="inlineStr"/>
      <c r="AC827" s="356" t="inlineStr"/>
      <c r="AD827" s="356" t="inlineStr"/>
      <c r="AE827" s="356" t="inlineStr"/>
      <c r="AF827" s="356" t="inlineStr"/>
      <c r="AG827" s="356" t="inlineStr"/>
      <c r="AH827" s="356" t="n"/>
      <c r="AI827" s="356" t="n"/>
      <c r="AJ827" s="356" t="n"/>
      <c r="AK827" s="356" t="n"/>
      <c r="AL827" s="356" t="n"/>
      <c r="AM827" s="356" t="n"/>
      <c r="AN827" s="356" t="n"/>
      <c r="AO827" s="356" t="n"/>
      <c r="AP827" s="356" t="inlineStr"/>
      <c r="AQ827" s="356" t="inlineStr"/>
      <c r="AR827" s="356" t="inlineStr"/>
      <c r="AS827" s="356" t="n"/>
      <c r="AT827" s="356" t="n"/>
      <c r="AU827" s="356" t="n"/>
      <c r="AV827" s="356" t="n"/>
      <c r="AW827" s="356" t="n"/>
      <c r="AX827" s="356" t="n"/>
      <c r="AY827" s="356" t="n"/>
      <c r="AZ827" s="356" t="inlineStr"/>
      <c r="BA827" s="356" t="n"/>
      <c r="BB827" s="356" t="inlineStr"/>
      <c r="BC827" s="356" t="inlineStr"/>
      <c r="BD827" s="356" t="inlineStr"/>
      <c r="BE827" s="356" t="inlineStr"/>
      <c r="BF827" s="356" t="inlineStr"/>
      <c r="BG827" s="356" t="inlineStr"/>
      <c r="BH827" s="356" t="inlineStr"/>
      <c r="BI827" s="356" t="inlineStr"/>
      <c r="BJ827" s="356" t="inlineStr"/>
      <c r="BK827" s="356" t="inlineStr"/>
      <c r="BL827" s="356" t="inlineStr"/>
      <c r="BM827" s="356" t="inlineStr"/>
      <c r="BN827" s="356" t="inlineStr"/>
      <c r="BO827" s="356" t="inlineStr"/>
      <c r="BP827" s="356" t="inlineStr"/>
      <c r="BQ827" s="356" t="n"/>
      <c r="BR827" s="356" t="n"/>
      <c r="BS827" s="356" t="n"/>
      <c r="BT827" s="356" t="n"/>
      <c r="BU827" s="356" t="n"/>
      <c r="BV827" s="356" t="n"/>
      <c r="BW827" s="356" t="n"/>
      <c r="BX827" s="356" t="n">
        <v>0</v>
      </c>
      <c r="BY827" s="356" t="n"/>
      <c r="BZ827" s="356" t="n"/>
      <c r="CA827" s="356" t="n"/>
      <c r="CB827" s="356" t="n"/>
      <c r="CC827" s="356" t="n"/>
      <c r="CD827" s="356" t="n"/>
      <c r="CE827" s="356" t="n"/>
      <c r="CF827" s="356" t="n">
        <v>0</v>
      </c>
      <c r="CG827" s="356" t="n">
        <v>0</v>
      </c>
      <c r="CH827" s="356" t="n"/>
      <c r="CI827" s="356" t="inlineStr"/>
      <c r="CJ827" s="356" t="inlineStr"/>
      <c r="CK827" s="0" t="inlineStr"/>
      <c r="CL827" s="0" t="inlineStr"/>
      <c r="CM827" s="0" t="inlineStr"/>
      <c r="CN827" s="0" t="inlineStr"/>
      <c r="CO827" s="0" t="inlineStr"/>
      <c r="CP827" s="0" t="inlineStr"/>
      <c r="CQ827" s="0" t="inlineStr"/>
    </row>
    <row r="829">
      <c r="A829" s="358" t="n">
        <v>52</v>
      </c>
      <c r="B829" s="358">
        <f>B836</f>
        <v/>
      </c>
      <c r="C829" s="358">
        <f>C836</f>
        <v/>
      </c>
      <c r="D829" s="358">
        <f>D836</f>
        <v/>
      </c>
      <c r="E829" s="358">
        <f>E836</f>
        <v/>
      </c>
      <c r="F829" s="358">
        <f>F836</f>
        <v/>
      </c>
      <c r="G829" s="358">
        <f>G836</f>
        <v/>
      </c>
      <c r="H829" s="358" t="n"/>
      <c r="I829" s="358" t="n"/>
      <c r="J829" s="358" t="n"/>
      <c r="K829" s="358" t="n"/>
      <c r="L829" s="358" t="n"/>
      <c r="M829" s="358" t="n"/>
      <c r="N829" s="358" t="n"/>
      <c r="O829" s="358">
        <f>O836</f>
        <v/>
      </c>
      <c r="P829" s="358">
        <f>P836</f>
        <v/>
      </c>
      <c r="Q829" s="358">
        <f>Q836</f>
        <v/>
      </c>
      <c r="R829" s="358">
        <f>R836</f>
        <v/>
      </c>
      <c r="S829" s="358">
        <f>S836</f>
        <v/>
      </c>
      <c r="T829" s="358">
        <f>T836</f>
        <v/>
      </c>
      <c r="U829" s="358">
        <f>U836</f>
        <v/>
      </c>
      <c r="V829" s="358">
        <f>V836</f>
        <v/>
      </c>
      <c r="W829" s="358">
        <f>W836</f>
        <v/>
      </c>
      <c r="X829" s="358">
        <f>X836</f>
        <v/>
      </c>
      <c r="Y829" s="358">
        <f>Y836</f>
        <v/>
      </c>
      <c r="Z829" s="358">
        <f>Z836</f>
        <v/>
      </c>
      <c r="AA829" s="358">
        <f>AA836</f>
        <v/>
      </c>
      <c r="AB829" s="358">
        <f>AB836</f>
        <v/>
      </c>
      <c r="AC829" s="358">
        <f>AC836</f>
        <v/>
      </c>
      <c r="AD829" s="358">
        <f>AD836</f>
        <v/>
      </c>
      <c r="AE829" s="358">
        <f>AE836</f>
        <v/>
      </c>
      <c r="AF829" s="358">
        <f>AF836</f>
        <v/>
      </c>
      <c r="AG829" s="358">
        <f>AG836</f>
        <v/>
      </c>
      <c r="AH829" s="358">
        <f>AH836</f>
        <v/>
      </c>
      <c r="AI829" s="358">
        <f>AI836</f>
        <v/>
      </c>
      <c r="AJ829" s="358">
        <f>AJ836</f>
        <v/>
      </c>
      <c r="AK829" s="358">
        <f>AK836</f>
        <v/>
      </c>
      <c r="AL829" s="358">
        <f>AL836</f>
        <v/>
      </c>
      <c r="AM829" s="358">
        <f>AM836</f>
        <v/>
      </c>
      <c r="AN829" s="358">
        <f>AN836</f>
        <v/>
      </c>
      <c r="AO829" s="358">
        <f>AO836</f>
        <v/>
      </c>
      <c r="AP829" s="358">
        <f>AP836</f>
        <v/>
      </c>
      <c r="AQ829" s="358">
        <f>AQ836</f>
        <v/>
      </c>
      <c r="AR829" s="358">
        <f>AR836</f>
        <v/>
      </c>
      <c r="AS829" s="358">
        <f>AS836</f>
        <v/>
      </c>
      <c r="AT829" s="358">
        <f>AT836</f>
        <v/>
      </c>
      <c r="AU829" s="358">
        <f>AU836</f>
        <v/>
      </c>
      <c r="AV829" s="358">
        <f>AV836</f>
        <v/>
      </c>
      <c r="AW829" s="358">
        <f>AW836</f>
        <v/>
      </c>
      <c r="AX829" s="358">
        <f>AX836</f>
        <v/>
      </c>
      <c r="AY829" s="358">
        <f>AY836</f>
        <v/>
      </c>
      <c r="AZ829" s="358">
        <f>AZ836</f>
        <v/>
      </c>
      <c r="BA829" s="358">
        <f>BA836</f>
        <v/>
      </c>
      <c r="BB829" s="358">
        <f>BB836</f>
        <v/>
      </c>
      <c r="BC829" s="358">
        <f>BC836</f>
        <v/>
      </c>
      <c r="BD829" s="358">
        <f>BD836</f>
        <v/>
      </c>
      <c r="BE829" s="358">
        <f>BE836</f>
        <v/>
      </c>
      <c r="BF829" s="358">
        <f>BF836</f>
        <v/>
      </c>
      <c r="BG829" s="358">
        <f>BG836</f>
        <v/>
      </c>
      <c r="BH829" s="358">
        <f>BH836</f>
        <v/>
      </c>
      <c r="BI829" s="358">
        <f>BI836</f>
        <v/>
      </c>
      <c r="BJ829" s="358">
        <f>BJ836</f>
        <v/>
      </c>
      <c r="BK829" s="358">
        <f>BK836</f>
        <v/>
      </c>
      <c r="BL829" s="358">
        <f>BL836</f>
        <v/>
      </c>
      <c r="BM829" s="358">
        <f>BM836</f>
        <v/>
      </c>
      <c r="BN829" s="358">
        <f>BN836</f>
        <v/>
      </c>
      <c r="BO829" s="358">
        <f>BO836</f>
        <v/>
      </c>
      <c r="BP829" s="358">
        <f>BP836</f>
        <v/>
      </c>
      <c r="BQ829" s="358">
        <f>BQ836</f>
        <v/>
      </c>
      <c r="BR829" s="358">
        <f>BR836</f>
        <v/>
      </c>
      <c r="BS829" s="358">
        <f>BS836</f>
        <v/>
      </c>
      <c r="BT829" s="358">
        <f>BT836</f>
        <v/>
      </c>
      <c r="BU829" s="358">
        <f>BU836</f>
        <v/>
      </c>
      <c r="BV829" s="358">
        <f>BV836</f>
        <v/>
      </c>
      <c r="BW829" s="358">
        <f>BW836</f>
        <v/>
      </c>
      <c r="BX829" s="358">
        <f>BX836</f>
        <v/>
      </c>
      <c r="BY829" s="358">
        <f>BY836</f>
        <v/>
      </c>
      <c r="BZ829" s="358">
        <f>BZ836</f>
        <v/>
      </c>
      <c r="CA829" s="358">
        <f>CA836</f>
        <v/>
      </c>
      <c r="CB829" s="358">
        <f>CB836</f>
        <v/>
      </c>
      <c r="CC829" s="358">
        <f>CC836</f>
        <v/>
      </c>
      <c r="CD829" s="358">
        <f>CD836</f>
        <v/>
      </c>
      <c r="CE829" s="358">
        <f>CE836</f>
        <v/>
      </c>
      <c r="CF829" s="358">
        <f>CF836</f>
        <v/>
      </c>
      <c r="CG829" s="358">
        <f>CG836</f>
        <v/>
      </c>
      <c r="CH829" s="358">
        <f>CH836</f>
        <v/>
      </c>
      <c r="CI829" s="358">
        <f>CI836</f>
        <v/>
      </c>
      <c r="CJ829" s="358">
        <f>CJ836</f>
        <v/>
      </c>
      <c r="CK829" s="358">
        <f>CK836</f>
        <v/>
      </c>
      <c r="CL829" s="358">
        <f>CL836</f>
        <v/>
      </c>
      <c r="CM829" s="358">
        <f>CM836</f>
        <v/>
      </c>
      <c r="CN829" s="358">
        <f>CN836</f>
        <v/>
      </c>
      <c r="CO829" s="358">
        <f>CO836</f>
        <v/>
      </c>
      <c r="CP829" s="358">
        <f>CP836</f>
        <v/>
      </c>
      <c r="CQ829" s="358">
        <f>CQ836</f>
        <v/>
      </c>
      <c r="CR829" s="358">
        <f>CR836</f>
        <v/>
      </c>
      <c r="CS829" s="358">
        <f>CS836</f>
        <v/>
      </c>
      <c r="CT829" s="358">
        <f>CT836</f>
        <v/>
      </c>
      <c r="CU829" s="358">
        <f>CU836</f>
        <v/>
      </c>
      <c r="CV829" s="358">
        <f>CV836</f>
        <v/>
      </c>
      <c r="CW829" s="358">
        <f>CW836</f>
        <v/>
      </c>
      <c r="CX829" s="358">
        <f>CX836</f>
        <v/>
      </c>
      <c r="CY829" s="358">
        <f>CY836</f>
        <v/>
      </c>
      <c r="CZ829" s="358">
        <f>CZ836</f>
        <v/>
      </c>
      <c r="DA829" s="358">
        <f>DA836</f>
        <v/>
      </c>
      <c r="DB829" s="358">
        <f>DB836</f>
        <v/>
      </c>
      <c r="DC829" s="358">
        <f>DC836</f>
        <v/>
      </c>
      <c r="DD829" s="358">
        <f>DD836</f>
        <v/>
      </c>
      <c r="DE829" s="358">
        <f>DE836</f>
        <v/>
      </c>
      <c r="DF829" s="358">
        <f>DF836</f>
        <v/>
      </c>
      <c r="DG829" s="359">
        <f>DG836</f>
        <v/>
      </c>
      <c r="DH829" s="359">
        <f>DH836</f>
        <v/>
      </c>
      <c r="DI829" s="359">
        <f>DI836</f>
        <v/>
      </c>
      <c r="DJ829" s="359">
        <f>DJ836</f>
        <v/>
      </c>
      <c r="DK829" s="359">
        <f>DK836</f>
        <v/>
      </c>
      <c r="DL829" s="359">
        <f>DL836</f>
        <v/>
      </c>
      <c r="DM829" s="359">
        <f>DM836</f>
        <v/>
      </c>
      <c r="DN829" s="359">
        <f>DN836</f>
        <v/>
      </c>
      <c r="DO829" s="359">
        <f>DO836</f>
        <v/>
      </c>
      <c r="DP829" s="359">
        <f>DP836</f>
        <v/>
      </c>
      <c r="DQ829" s="359">
        <f>DQ836</f>
        <v/>
      </c>
      <c r="DR829" s="359">
        <f>DR836</f>
        <v/>
      </c>
      <c r="DS829" s="359">
        <f>DS836</f>
        <v/>
      </c>
      <c r="DT829" s="359">
        <f>DT836</f>
        <v/>
      </c>
      <c r="DU829" s="359">
        <f>DU836</f>
        <v/>
      </c>
      <c r="DV829" s="359">
        <f>DV836</f>
        <v/>
      </c>
      <c r="DW829" s="359">
        <f>DW836</f>
        <v/>
      </c>
      <c r="DX829" s="359">
        <f>DX836</f>
        <v/>
      </c>
      <c r="DY829" s="359">
        <f>DY836</f>
        <v/>
      </c>
      <c r="DZ829" s="359">
        <f>DZ836</f>
        <v/>
      </c>
      <c r="EA829" s="359">
        <f>EA836</f>
        <v/>
      </c>
      <c r="EB829" s="359">
        <f>EB836</f>
        <v/>
      </c>
      <c r="EC829" s="359">
        <f>EC836</f>
        <v/>
      </c>
      <c r="ED829" s="359">
        <f>ED836</f>
        <v/>
      </c>
      <c r="EE829" s="359">
        <f>EE836</f>
        <v/>
      </c>
      <c r="EF829" s="359">
        <f>EF836</f>
        <v/>
      </c>
      <c r="EG829" s="359">
        <f>EG836</f>
        <v/>
      </c>
      <c r="EH829" s="359">
        <f>EH836</f>
        <v/>
      </c>
      <c r="EI829" s="359">
        <f>EI836</f>
        <v/>
      </c>
      <c r="EJ829" s="359">
        <f>EJ836</f>
        <v/>
      </c>
      <c r="EK829" s="359">
        <f>EK836</f>
        <v/>
      </c>
      <c r="EL829" s="359">
        <f>EL836</f>
        <v/>
      </c>
      <c r="EM829" s="359">
        <f>EM836</f>
        <v/>
      </c>
      <c r="EN829" s="359">
        <f>EN836</f>
        <v/>
      </c>
      <c r="EO829" s="359">
        <f>EO836</f>
        <v/>
      </c>
      <c r="EP829" s="359">
        <f>EP836</f>
        <v/>
      </c>
      <c r="EQ829" s="359">
        <f>EQ836</f>
        <v/>
      </c>
      <c r="ER829" s="359">
        <f>ER836</f>
        <v/>
      </c>
      <c r="ES829" s="359">
        <f>ES836</f>
        <v/>
      </c>
      <c r="ET829" s="359">
        <f>ET836</f>
        <v/>
      </c>
      <c r="EU829" s="359">
        <f>EU836</f>
        <v/>
      </c>
      <c r="EV829" s="359">
        <f>EV836</f>
        <v/>
      </c>
      <c r="EW829" s="359">
        <f>EW836</f>
        <v/>
      </c>
      <c r="EX829" s="359">
        <f>EX836</f>
        <v/>
      </c>
      <c r="EY829" s="359">
        <f>EY836</f>
        <v/>
      </c>
      <c r="EZ829" s="359">
        <f>EZ836</f>
        <v/>
      </c>
      <c r="FA829" s="359">
        <f>FA836</f>
        <v/>
      </c>
      <c r="FB829" s="359">
        <f>FB836</f>
        <v/>
      </c>
      <c r="FC829" s="359">
        <f>FC836</f>
        <v/>
      </c>
      <c r="FD829" s="359">
        <f>FD836</f>
        <v/>
      </c>
      <c r="FE829" s="359">
        <f>FE836</f>
        <v/>
      </c>
      <c r="FF829" s="359">
        <f>FF836</f>
        <v/>
      </c>
      <c r="FG829" s="359">
        <f>FG836</f>
        <v/>
      </c>
      <c r="FH829" s="359">
        <f>FH836</f>
        <v/>
      </c>
      <c r="FI829" s="359">
        <f>FI836</f>
        <v/>
      </c>
      <c r="FJ829" s="359">
        <f>FJ836</f>
        <v/>
      </c>
      <c r="FK829" s="359">
        <f>FK836</f>
        <v/>
      </c>
      <c r="FL829" s="359">
        <f>FL836</f>
        <v/>
      </c>
      <c r="FM829" s="359">
        <f>FM836</f>
        <v/>
      </c>
      <c r="FN829" s="359">
        <f>FN836</f>
        <v/>
      </c>
      <c r="FO829" s="359">
        <f>FO836</f>
        <v/>
      </c>
      <c r="FP829" s="359">
        <f>FP836</f>
        <v/>
      </c>
      <c r="FQ829" s="359">
        <f>FQ836</f>
        <v/>
      </c>
      <c r="FR829" s="359">
        <f>FR836</f>
        <v/>
      </c>
      <c r="FS829" s="359">
        <f>FS836</f>
        <v/>
      </c>
      <c r="FT829" s="359">
        <f>FT836</f>
        <v/>
      </c>
      <c r="FU829" s="359">
        <f>FU836</f>
        <v/>
      </c>
      <c r="FV829" s="359">
        <f>FV836</f>
        <v/>
      </c>
      <c r="FW829" s="359">
        <f>FW836</f>
        <v/>
      </c>
      <c r="FX829" s="359">
        <f>FX836</f>
        <v/>
      </c>
      <c r="FY829" s="359">
        <f>FY836</f>
        <v/>
      </c>
      <c r="FZ829" s="359">
        <f>FZ836</f>
        <v/>
      </c>
      <c r="GA829" s="359">
        <f>GA836</f>
        <v/>
      </c>
      <c r="GB829" s="359">
        <f>GB836</f>
        <v/>
      </c>
      <c r="GC829" s="359">
        <f>GC836</f>
        <v/>
      </c>
      <c r="GD829" s="359">
        <f>GD836</f>
        <v/>
      </c>
      <c r="GE829" s="359">
        <f>GE836</f>
        <v/>
      </c>
      <c r="GF829" s="359">
        <f>GF836</f>
        <v/>
      </c>
      <c r="GG829" s="359">
        <f>GG836</f>
        <v/>
      </c>
      <c r="GH829" s="359">
        <f>GH836</f>
        <v/>
      </c>
      <c r="GI829" s="359">
        <f>GI836</f>
        <v/>
      </c>
      <c r="GJ829" s="359">
        <f>GJ836</f>
        <v/>
      </c>
      <c r="GK829" s="359">
        <f>GK836</f>
        <v/>
      </c>
      <c r="GL829" s="359">
        <f>GL836</f>
        <v/>
      </c>
      <c r="GM829" s="359">
        <f>GM836</f>
        <v/>
      </c>
      <c r="GN829" s="359">
        <f>GN836</f>
        <v/>
      </c>
      <c r="GO829" s="359">
        <f>GO836</f>
        <v/>
      </c>
      <c r="GP829" s="359">
        <f>GP836</f>
        <v/>
      </c>
      <c r="GQ829" s="359">
        <f>GQ836</f>
        <v/>
      </c>
      <c r="GR829" s="359">
        <f>GR836</f>
        <v/>
      </c>
      <c r="GS829" s="359">
        <f>GS836</f>
        <v/>
      </c>
      <c r="GT829" s="359">
        <f>GT836</f>
        <v/>
      </c>
      <c r="GU829" s="359">
        <f>GU836</f>
        <v/>
      </c>
      <c r="GV829" s="359">
        <f>GV836</f>
        <v/>
      </c>
      <c r="GW829" s="359">
        <f>GW836</f>
        <v/>
      </c>
      <c r="GX829" s="359">
        <f>GX836</f>
        <v/>
      </c>
    </row>
    <row r="831">
      <c r="A831" s="0" t="n">
        <v>17</v>
      </c>
      <c r="B831" s="0" t="n">
        <v>0</v>
      </c>
      <c r="C831" s="0">
        <f>ROW(SmtRes!A317)</f>
        <v/>
      </c>
      <c r="D831" s="0">
        <f>ROW(EtalonRes!A311)</f>
        <v/>
      </c>
      <c r="E831" s="0" t="inlineStr">
        <is>
          <t>1</t>
        </is>
      </c>
      <c r="F831" s="0" t="inlineStr">
        <is>
          <t>53-16-1</t>
        </is>
      </c>
      <c r="G831" s="0" t="inlineStr">
        <is>
          <t>Ремонт кирпичной кладки стен отдельными местами</t>
        </is>
      </c>
      <c r="H831" s="0" t="inlineStr">
        <is>
          <t>1 м3 кладки</t>
        </is>
      </c>
      <c r="I831" s="0">
        <f>ROUND(ROUND(0.25*0.12*0.065*14,4),7)</f>
        <v/>
      </c>
      <c r="J831" s="0" t="n">
        <v>0</v>
      </c>
      <c r="K831" s="0">
        <f>ROUND(ROUND(0.25*0.12*0.065*14,4),7)</f>
        <v/>
      </c>
      <c r="O831" s="0">
        <f>ROUND(CP831,0)</f>
        <v/>
      </c>
      <c r="P831" s="0">
        <f>ROUND(CQ831*I831,0)</f>
        <v/>
      </c>
      <c r="Q831" s="0">
        <f>(ROUND((ROUND(((ET831)*I831),0)*BB831),0)+ROUND((ROUND(((AE831-(EU831))*I831),0)*BS831),0))</f>
        <v/>
      </c>
      <c r="R831" s="0">
        <f>(ROUND((ROUND(((EU831)*I831),0)*BS831),0)+ROUND((ROUND(((AE831-(EU831))*I831),0)*BS831),0))</f>
        <v/>
      </c>
      <c r="S831" s="0">
        <f>ROUND(CT831*I831,0)</f>
        <v/>
      </c>
      <c r="T831" s="0">
        <f>ROUND(CU831*I831,0)</f>
        <v/>
      </c>
      <c r="U831" s="0">
        <f>ROUND(CV831*I831,7)</f>
        <v/>
      </c>
      <c r="V831" s="0">
        <f>ROUND(CW831*I831,7)</f>
        <v/>
      </c>
      <c r="W831" s="0">
        <f>ROUND(CX831*I831,0)</f>
        <v/>
      </c>
      <c r="X831" s="0">
        <f>ROUND(CY831,0)</f>
        <v/>
      </c>
      <c r="Y831" s="0">
        <f>ROUND(CZ831,0)</f>
        <v/>
      </c>
      <c r="AA831" s="0" t="n">
        <v>78845955</v>
      </c>
      <c r="AB831" s="0">
        <f>ROUND((AC831+AD831+AF831),2)</f>
        <v/>
      </c>
      <c r="AC831" s="0">
        <f>ROUND((ES831),2)</f>
        <v/>
      </c>
      <c r="AD831" s="0">
        <f>ROUND((((ET831)-(EU831))+AE831),2)</f>
        <v/>
      </c>
      <c r="AE831" s="0">
        <f>ROUND((EU831),2)</f>
        <v/>
      </c>
      <c r="AF831" s="0">
        <f>ROUND((EV831),2)</f>
        <v/>
      </c>
      <c r="AG831" s="0">
        <f>ROUND((AP831),2)</f>
        <v/>
      </c>
      <c r="AH831" s="0">
        <f>(EW831)</f>
        <v/>
      </c>
      <c r="AI831" s="0">
        <f>(EX831)</f>
        <v/>
      </c>
      <c r="AJ831" s="0">
        <f>(AS831)</f>
        <v/>
      </c>
      <c r="AK831" s="0" t="n">
        <v>1149.58</v>
      </c>
      <c r="AL831" s="0" t="n">
        <v>836.16</v>
      </c>
      <c r="AM831" s="0" t="n">
        <v>29.59</v>
      </c>
      <c r="AN831" s="0" t="n">
        <v>5.81</v>
      </c>
      <c r="AO831" s="0" t="n">
        <v>283.83</v>
      </c>
      <c r="AP831" s="0" t="n">
        <v>0</v>
      </c>
      <c r="AQ831" s="0" t="n">
        <v>35.39</v>
      </c>
      <c r="AR831" s="0" t="n">
        <v>0.43</v>
      </c>
      <c r="AS831" s="0" t="n">
        <v>0</v>
      </c>
      <c r="AT831" s="0" t="n">
        <v>92</v>
      </c>
      <c r="AU831" s="0" t="n">
        <v>52</v>
      </c>
      <c r="AV831" s="0" t="n">
        <v>1</v>
      </c>
      <c r="AW831" s="0" t="n">
        <v>1</v>
      </c>
      <c r="AZ831" s="0" t="n">
        <v>1</v>
      </c>
      <c r="BA831" s="0" t="n">
        <v>52.25</v>
      </c>
      <c r="BB831" s="0" t="n">
        <v>15.74</v>
      </c>
      <c r="BC831" s="0" t="n">
        <v>8.58</v>
      </c>
      <c r="BD831" s="0" t="inlineStr"/>
      <c r="BE831" s="0" t="inlineStr"/>
      <c r="BF831" s="0" t="inlineStr"/>
      <c r="BG831" s="0" t="inlineStr"/>
      <c r="BH831" s="0" t="n">
        <v>0</v>
      </c>
      <c r="BI831" s="0" t="n">
        <v>1</v>
      </c>
      <c r="BJ831" s="0" t="inlineStr">
        <is>
          <t>ТЕРр Московской обл., 53-16-1, приказ Минстроя России №675/пр от 28.02.2017 № 263/пр</t>
        </is>
      </c>
      <c r="BM831" s="0" t="n">
        <v>53001</v>
      </c>
      <c r="BN831" s="0" t="n">
        <v>0</v>
      </c>
      <c r="BO831" s="0" t="inlineStr">
        <is>
          <t>53-16-1</t>
        </is>
      </c>
      <c r="BP831" s="0" t="n">
        <v>1</v>
      </c>
      <c r="BQ831" s="0" t="n">
        <v>6</v>
      </c>
      <c r="BR831" s="0" t="n">
        <v>0</v>
      </c>
      <c r="BS831" s="0" t="n">
        <v>52.25</v>
      </c>
      <c r="BT831" s="0" t="n">
        <v>1</v>
      </c>
      <c r="BU831" s="0" t="n">
        <v>1</v>
      </c>
      <c r="BV831" s="0" t="n">
        <v>1</v>
      </c>
      <c r="BW831" s="0" t="n">
        <v>1</v>
      </c>
      <c r="BX831" s="0" t="n">
        <v>1</v>
      </c>
      <c r="BY831" s="0" t="inlineStr"/>
      <c r="BZ831" s="0" t="n">
        <v>92</v>
      </c>
      <c r="CA831" s="0" t="n">
        <v>52</v>
      </c>
      <c r="CB831" s="0" t="inlineStr"/>
      <c r="CE831" s="0" t="n">
        <v>12</v>
      </c>
      <c r="CF831" s="0" t="n">
        <v>0</v>
      </c>
      <c r="CG831" s="0" t="n">
        <v>0</v>
      </c>
      <c r="CM831" s="0" t="n">
        <v>0</v>
      </c>
      <c r="CN831" s="0" t="inlineStr"/>
      <c r="CO831" s="0" t="n">
        <v>0</v>
      </c>
      <c r="CP831" s="0">
        <f>(P831+Q831+S831)</f>
        <v/>
      </c>
      <c r="CQ831" s="0">
        <f>AC831*BC831</f>
        <v/>
      </c>
      <c r="CR831" s="0">
        <f>(ROUND((ROUND(((ET831)*1),0)*BB831),0)+ROUND((ROUND(((AE831-(EU831))*1),0)*BS831),0))</f>
        <v/>
      </c>
      <c r="CS831" s="0">
        <f>(ROUND((ROUND(((EU831)*1),0)*BS831),0)+ROUND((ROUND(((AE831-(EU831))*1),0)*BS831),0))</f>
        <v/>
      </c>
      <c r="CT831" s="0">
        <f>AF831*BA831</f>
        <v/>
      </c>
      <c r="CU831" s="0">
        <f>AG831</f>
        <v/>
      </c>
      <c r="CV831" s="0">
        <f>AH831</f>
        <v/>
      </c>
      <c r="CW831" s="0">
        <f>AI831</f>
        <v/>
      </c>
      <c r="CX831" s="0">
        <f>AJ831</f>
        <v/>
      </c>
      <c r="CY831" s="0">
        <f>(((S831+R831)*AT831)/100)</f>
        <v/>
      </c>
      <c r="CZ831" s="0">
        <f>(((S831+R831)*AU831)/100)</f>
        <v/>
      </c>
      <c r="DC831" s="0" t="inlineStr"/>
      <c r="DD831" s="0" t="inlineStr"/>
      <c r="DE831" s="0" t="inlineStr"/>
      <c r="DF831" s="0" t="inlineStr"/>
      <c r="DG831" s="0" t="inlineStr"/>
      <c r="DH831" s="0" t="inlineStr"/>
      <c r="DI831" s="0" t="inlineStr"/>
      <c r="DJ831" s="0" t="inlineStr"/>
      <c r="DK831" s="0" t="inlineStr"/>
      <c r="DL831" s="0" t="inlineStr"/>
      <c r="DM831" s="0" t="inlineStr"/>
      <c r="DN831" s="0" t="n">
        <v>0</v>
      </c>
      <c r="DO831" s="0" t="n">
        <v>0</v>
      </c>
      <c r="DP831" s="0" t="n">
        <v>1</v>
      </c>
      <c r="DQ831" s="0" t="n">
        <v>1</v>
      </c>
      <c r="DU831" s="0" t="n">
        <v>1013</v>
      </c>
      <c r="DV831" s="0" t="inlineStr">
        <is>
          <t>1 м3 кладки</t>
        </is>
      </c>
      <c r="DW831" s="0" t="inlineStr">
        <is>
          <t>1 м3 кладки</t>
        </is>
      </c>
      <c r="DX831" s="0" t="n">
        <v>1</v>
      </c>
      <c r="DZ831" s="0" t="inlineStr"/>
      <c r="EA831" s="0" t="inlineStr"/>
      <c r="EB831" s="0" t="inlineStr"/>
      <c r="EC831" s="0" t="inlineStr"/>
      <c r="EE831" s="0" t="n">
        <v>78725963</v>
      </c>
      <c r="EF831" s="0" t="n">
        <v>6</v>
      </c>
      <c r="EG831" s="0" t="inlineStr">
        <is>
          <t>Ремонтно-строительные работы</t>
        </is>
      </c>
      <c r="EH831" s="0" t="n">
        <v>87</v>
      </c>
      <c r="EI831" s="0" t="inlineStr">
        <is>
          <t>Стены</t>
        </is>
      </c>
      <c r="EJ831" s="0" t="n">
        <v>1</v>
      </c>
      <c r="EK831" s="0" t="n">
        <v>53001</v>
      </c>
      <c r="EL831" s="0" t="inlineStr">
        <is>
          <t>Стены</t>
        </is>
      </c>
      <c r="EM831" s="0" t="inlineStr">
        <is>
          <t>рФЕР-53</t>
        </is>
      </c>
      <c r="EO831" s="0" t="inlineStr"/>
      <c r="EQ831" s="0" t="n">
        <v>0</v>
      </c>
      <c r="ER831" s="0" t="n">
        <v>1149.58</v>
      </c>
      <c r="ES831" s="0" t="n">
        <v>836.16</v>
      </c>
      <c r="ET831" s="0" t="n">
        <v>29.59</v>
      </c>
      <c r="EU831" s="0" t="n">
        <v>5.81</v>
      </c>
      <c r="EV831" s="0" t="n">
        <v>283.83</v>
      </c>
      <c r="EW831" s="0" t="n">
        <v>35.39</v>
      </c>
      <c r="EX831" s="0" t="n">
        <v>0.43</v>
      </c>
      <c r="EY831" s="0" t="n">
        <v>0</v>
      </c>
      <c r="FQ831" s="0" t="n">
        <v>0</v>
      </c>
      <c r="FR831" s="0" t="n">
        <v>0</v>
      </c>
      <c r="FS831" s="0" t="n">
        <v>0</v>
      </c>
      <c r="FX831" s="0" t="n">
        <v>92</v>
      </c>
      <c r="FY831" s="0" t="n">
        <v>52</v>
      </c>
      <c r="GA831" s="0" t="inlineStr"/>
      <c r="GD831" s="0" t="n">
        <v>1</v>
      </c>
      <c r="GF831" s="0" t="n">
        <v>1778658550</v>
      </c>
      <c r="GG831" s="0" t="n">
        <v>2</v>
      </c>
      <c r="GH831" s="0" t="n">
        <v>1</v>
      </c>
      <c r="GI831" s="0" t="n">
        <v>2</v>
      </c>
      <c r="GJ831" s="0" t="n">
        <v>0</v>
      </c>
      <c r="GK831" s="0" t="n">
        <v>0</v>
      </c>
      <c r="GL831" s="0">
        <f>ROUND(IF(AND(BH831=3,BI831=3,FS831&lt;&gt;0),P831,0),0)</f>
        <v/>
      </c>
      <c r="GM831" s="0">
        <f>ROUND(O831+X831+Y831,0)+GX831</f>
        <v/>
      </c>
      <c r="GN831" s="0">
        <f>IF(OR(BI831=0,BI831=1),GM831-GX831,0)</f>
        <v/>
      </c>
      <c r="GO831" s="0">
        <f>IF(BI831=2,GM831-GX831,0)</f>
        <v/>
      </c>
      <c r="GP831" s="0">
        <f>IF(BI831=4,GM831-GX831,0)</f>
        <v/>
      </c>
      <c r="GR831" s="0" t="n">
        <v>0</v>
      </c>
      <c r="GS831" s="0" t="n">
        <v>3</v>
      </c>
      <c r="GT831" s="0" t="n">
        <v>0</v>
      </c>
      <c r="GU831" s="0" t="inlineStr"/>
      <c r="GV831" s="0">
        <f>ROUND((GT831),2)</f>
        <v/>
      </c>
      <c r="GW831" s="0" t="n">
        <v>1</v>
      </c>
      <c r="GX831" s="0">
        <f>ROUND(HC831*I831,0)</f>
        <v/>
      </c>
      <c r="HA831" s="0" t="n">
        <v>0</v>
      </c>
      <c r="HB831" s="0" t="n">
        <v>0</v>
      </c>
      <c r="HC831" s="0">
        <f>GV831*GW831</f>
        <v/>
      </c>
      <c r="HE831" s="0" t="inlineStr"/>
      <c r="HF831" s="0" t="inlineStr"/>
      <c r="HM831" s="0" t="inlineStr"/>
      <c r="HN831" s="0" t="inlineStr">
        <is>
          <t>Пр/812-087.0-1</t>
        </is>
      </c>
      <c r="HO831" s="0" t="inlineStr">
        <is>
          <t>Пр/774-087.0</t>
        </is>
      </c>
      <c r="HP831" s="0" t="inlineStr">
        <is>
          <t>Стены</t>
        </is>
      </c>
      <c r="HQ831" s="0" t="inlineStr">
        <is>
          <t>Стены</t>
        </is>
      </c>
      <c r="HS831" s="0" t="n">
        <v>0</v>
      </c>
      <c r="IK831" s="0" t="n">
        <v>0</v>
      </c>
    </row>
    <row r="832">
      <c r="A832" s="0" t="n">
        <v>17</v>
      </c>
      <c r="B832" s="0" t="n">
        <v>0</v>
      </c>
      <c r="C832" s="0">
        <f>ROW(SmtRes!A323)</f>
        <v/>
      </c>
      <c r="D832" s="0">
        <f>ROW(EtalonRes!A317)</f>
        <v/>
      </c>
      <c r="E832" s="0" t="inlineStr">
        <is>
          <t>2</t>
        </is>
      </c>
      <c r="F832" s="0" t="inlineStr">
        <is>
          <t>61-2-7</t>
        </is>
      </c>
      <c r="G832" s="0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832" s="0" t="inlineStr">
        <is>
          <t>100 м2 отремонтированной поверхности</t>
        </is>
      </c>
      <c r="I832" s="0">
        <f>ROUND(ROUND(3.2/100,4),7)</f>
        <v/>
      </c>
      <c r="J832" s="0" t="n">
        <v>0</v>
      </c>
      <c r="K832" s="0">
        <f>ROUND(ROUND(3.2/100,4),7)</f>
        <v/>
      </c>
      <c r="O832" s="0">
        <f>ROUND(CP832,0)</f>
        <v/>
      </c>
      <c r="P832" s="0">
        <f>ROUND(CQ832*I832,0)</f>
        <v/>
      </c>
      <c r="Q832" s="0">
        <f>(ROUND((ROUND(((ET832)*I832),0)*BB832),0)+ROUND((ROUND(((AE832-(EU832))*I832),0)*BS832),0))</f>
        <v/>
      </c>
      <c r="R832" s="0">
        <f>(ROUND((ROUND(((EU832)*I832),0)*BS832),0)+ROUND((ROUND(((AE832-(EU832))*I832),0)*BS832),0))</f>
        <v/>
      </c>
      <c r="S832" s="0">
        <f>ROUND(CT832*I832,0)</f>
        <v/>
      </c>
      <c r="T832" s="0">
        <f>ROUND(CU832*I832,0)</f>
        <v/>
      </c>
      <c r="U832" s="0">
        <f>ROUND(CV832*I832,7)</f>
        <v/>
      </c>
      <c r="V832" s="0">
        <f>ROUND(CW832*I832,7)</f>
        <v/>
      </c>
      <c r="W832" s="0">
        <f>ROUND(CX832*I832,0)</f>
        <v/>
      </c>
      <c r="X832" s="0">
        <f>ROUND(CY832,0)</f>
        <v/>
      </c>
      <c r="Y832" s="0">
        <f>ROUND(CZ832,0)</f>
        <v/>
      </c>
      <c r="AA832" s="0" t="n">
        <v>78845955</v>
      </c>
      <c r="AB832" s="0">
        <f>ROUND((AC832+AD832+AF832),2)</f>
        <v/>
      </c>
      <c r="AC832" s="0">
        <f>ROUND((ES832),2)</f>
        <v/>
      </c>
      <c r="AD832" s="0">
        <f>ROUND((((ET832)-(EU832))+AE832),2)</f>
        <v/>
      </c>
      <c r="AE832" s="0">
        <f>ROUND((EU832),2)</f>
        <v/>
      </c>
      <c r="AF832" s="0">
        <f>ROUND((EV832),2)</f>
        <v/>
      </c>
      <c r="AG832" s="0">
        <f>ROUND((AP832),2)</f>
        <v/>
      </c>
      <c r="AH832" s="0">
        <f>(EW832)</f>
        <v/>
      </c>
      <c r="AI832" s="0">
        <f>(EX832)</f>
        <v/>
      </c>
      <c r="AJ832" s="0">
        <f>(AS832)</f>
        <v/>
      </c>
      <c r="AK832" s="0" t="n">
        <v>3184.33</v>
      </c>
      <c r="AL832" s="0" t="n">
        <v>1140.21</v>
      </c>
      <c r="AM832" s="0" t="n">
        <v>20.94</v>
      </c>
      <c r="AN832" s="0" t="n">
        <v>9.050000000000001</v>
      </c>
      <c r="AO832" s="0" t="n">
        <v>2023.18</v>
      </c>
      <c r="AP832" s="0" t="n">
        <v>0</v>
      </c>
      <c r="AQ832" s="0" t="n">
        <v>228.35</v>
      </c>
      <c r="AR832" s="0" t="n">
        <v>0.67</v>
      </c>
      <c r="AS832" s="0" t="n">
        <v>0</v>
      </c>
      <c r="AT832" s="0" t="n">
        <v>89</v>
      </c>
      <c r="AU832" s="0" t="n">
        <v>44</v>
      </c>
      <c r="AV832" s="0" t="n">
        <v>1</v>
      </c>
      <c r="AW832" s="0" t="n">
        <v>1</v>
      </c>
      <c r="AZ832" s="0" t="n">
        <v>1</v>
      </c>
      <c r="BA832" s="0" t="n">
        <v>52.25</v>
      </c>
      <c r="BB832" s="0" t="n">
        <v>23.32</v>
      </c>
      <c r="BC832" s="0" t="n">
        <v>10.13</v>
      </c>
      <c r="BD832" s="0" t="inlineStr"/>
      <c r="BE832" s="0" t="inlineStr"/>
      <c r="BF832" s="0" t="inlineStr"/>
      <c r="BG832" s="0" t="inlineStr"/>
      <c r="BH832" s="0" t="n">
        <v>0</v>
      </c>
      <c r="BI832" s="0" t="n">
        <v>1</v>
      </c>
      <c r="BJ832" s="0" t="inlineStr">
        <is>
          <t>ТЕРр Московской обл., 61-2-7, приказ Минстроя России №675/пр от 28.02.2017 № 263/пр</t>
        </is>
      </c>
      <c r="BM832" s="0" t="n">
        <v>61001</v>
      </c>
      <c r="BN832" s="0" t="n">
        <v>0</v>
      </c>
      <c r="BO832" s="0" t="inlineStr">
        <is>
          <t>61-2-7</t>
        </is>
      </c>
      <c r="BP832" s="0" t="n">
        <v>1</v>
      </c>
      <c r="BQ832" s="0" t="n">
        <v>6</v>
      </c>
      <c r="BR832" s="0" t="n">
        <v>0</v>
      </c>
      <c r="BS832" s="0" t="n">
        <v>52.25</v>
      </c>
      <c r="BT832" s="0" t="n">
        <v>1</v>
      </c>
      <c r="BU832" s="0" t="n">
        <v>1</v>
      </c>
      <c r="BV832" s="0" t="n">
        <v>1</v>
      </c>
      <c r="BW832" s="0" t="n">
        <v>1</v>
      </c>
      <c r="BX832" s="0" t="n">
        <v>1</v>
      </c>
      <c r="BY832" s="0" t="inlineStr"/>
      <c r="BZ832" s="0" t="n">
        <v>89</v>
      </c>
      <c r="CA832" s="0" t="n">
        <v>44</v>
      </c>
      <c r="CB832" s="0" t="inlineStr"/>
      <c r="CE832" s="0" t="n">
        <v>12</v>
      </c>
      <c r="CF832" s="0" t="n">
        <v>0</v>
      </c>
      <c r="CG832" s="0" t="n">
        <v>0</v>
      </c>
      <c r="CM832" s="0" t="n">
        <v>0</v>
      </c>
      <c r="CN832" s="0" t="inlineStr"/>
      <c r="CO832" s="0" t="n">
        <v>0</v>
      </c>
      <c r="CP832" s="0">
        <f>(P832+Q832+S832)</f>
        <v/>
      </c>
      <c r="CQ832" s="0">
        <f>AC832*BC832</f>
        <v/>
      </c>
      <c r="CR832" s="0">
        <f>(ROUND((ROUND(((ET832)*1),0)*BB832),0)+ROUND((ROUND(((AE832-(EU832))*1),0)*BS832),0))</f>
        <v/>
      </c>
      <c r="CS832" s="0">
        <f>(ROUND((ROUND(((EU832)*1),0)*BS832),0)+ROUND((ROUND(((AE832-(EU832))*1),0)*BS832),0))</f>
        <v/>
      </c>
      <c r="CT832" s="0">
        <f>AF832*BA832</f>
        <v/>
      </c>
      <c r="CU832" s="0">
        <f>AG832</f>
        <v/>
      </c>
      <c r="CV832" s="0">
        <f>AH832</f>
        <v/>
      </c>
      <c r="CW832" s="0">
        <f>AI832</f>
        <v/>
      </c>
      <c r="CX832" s="0">
        <f>AJ832</f>
        <v/>
      </c>
      <c r="CY832" s="0">
        <f>(((S832+R832)*AT832)/100)</f>
        <v/>
      </c>
      <c r="CZ832" s="0">
        <f>(((S832+R832)*AU832)/100)</f>
        <v/>
      </c>
      <c r="DC832" s="0" t="inlineStr"/>
      <c r="DD832" s="0" t="inlineStr"/>
      <c r="DE832" s="0" t="inlineStr"/>
      <c r="DF832" s="0" t="inlineStr"/>
      <c r="DG832" s="0" t="inlineStr"/>
      <c r="DH832" s="0" t="inlineStr"/>
      <c r="DI832" s="0" t="inlineStr"/>
      <c r="DJ832" s="0" t="inlineStr"/>
      <c r="DK832" s="0" t="inlineStr"/>
      <c r="DL832" s="0" t="inlineStr"/>
      <c r="DM832" s="0" t="inlineStr"/>
      <c r="DN832" s="0" t="n">
        <v>0</v>
      </c>
      <c r="DO832" s="0" t="n">
        <v>0</v>
      </c>
      <c r="DP832" s="0" t="n">
        <v>1</v>
      </c>
      <c r="DQ832" s="0" t="n">
        <v>1</v>
      </c>
      <c r="DU832" s="0" t="n">
        <v>1013</v>
      </c>
      <c r="DV832" s="0" t="inlineStr">
        <is>
          <t>100 м2 отремонтированной поверхности</t>
        </is>
      </c>
      <c r="DW832" s="0" t="inlineStr">
        <is>
          <t>100 м2 отремонтированной поверхности</t>
        </is>
      </c>
      <c r="DX832" s="0" t="n">
        <v>1</v>
      </c>
      <c r="DZ832" s="0" t="inlineStr"/>
      <c r="EA832" s="0" t="inlineStr"/>
      <c r="EB832" s="0" t="inlineStr"/>
      <c r="EC832" s="0" t="inlineStr"/>
      <c r="EE832" s="0" t="n">
        <v>78725979</v>
      </c>
      <c r="EF832" s="0" t="n">
        <v>6</v>
      </c>
      <c r="EG832" s="0" t="inlineStr">
        <is>
          <t>Ремонтно-строительные работы</t>
        </is>
      </c>
      <c r="EH832" s="0" t="n">
        <v>95</v>
      </c>
      <c r="EI832" s="0" t="inlineStr">
        <is>
          <t>Штукатурные работы</t>
        </is>
      </c>
      <c r="EJ832" s="0" t="n">
        <v>1</v>
      </c>
      <c r="EK832" s="0" t="n">
        <v>61001</v>
      </c>
      <c r="EL832" s="0" t="inlineStr">
        <is>
          <t>Штукатурные работы</t>
        </is>
      </c>
      <c r="EM832" s="0" t="inlineStr">
        <is>
          <t>рФЕР-61</t>
        </is>
      </c>
      <c r="EO832" s="0" t="inlineStr"/>
      <c r="EQ832" s="0" t="n">
        <v>0</v>
      </c>
      <c r="ER832" s="0" t="n">
        <v>3184.33</v>
      </c>
      <c r="ES832" s="0" t="n">
        <v>1140.21</v>
      </c>
      <c r="ET832" s="0" t="n">
        <v>20.94</v>
      </c>
      <c r="EU832" s="0" t="n">
        <v>9.050000000000001</v>
      </c>
      <c r="EV832" s="0" t="n">
        <v>2023.18</v>
      </c>
      <c r="EW832" s="0" t="n">
        <v>228.35</v>
      </c>
      <c r="EX832" s="0" t="n">
        <v>0.67</v>
      </c>
      <c r="EY832" s="0" t="n">
        <v>0</v>
      </c>
      <c r="FQ832" s="0" t="n">
        <v>0</v>
      </c>
      <c r="FR832" s="0" t="n">
        <v>0</v>
      </c>
      <c r="FS832" s="0" t="n">
        <v>0</v>
      </c>
      <c r="FX832" s="0" t="n">
        <v>89</v>
      </c>
      <c r="FY832" s="0" t="n">
        <v>44</v>
      </c>
      <c r="GA832" s="0" t="inlineStr"/>
      <c r="GD832" s="0" t="n">
        <v>1</v>
      </c>
      <c r="GF832" s="0" t="n">
        <v>378759833</v>
      </c>
      <c r="GG832" s="0" t="n">
        <v>2</v>
      </c>
      <c r="GH832" s="0" t="n">
        <v>1</v>
      </c>
      <c r="GI832" s="0" t="n">
        <v>2</v>
      </c>
      <c r="GJ832" s="0" t="n">
        <v>0</v>
      </c>
      <c r="GK832" s="0" t="n">
        <v>0</v>
      </c>
      <c r="GL832" s="0">
        <f>ROUND(IF(AND(BH832=3,BI832=3,FS832&lt;&gt;0),P832,0),0)</f>
        <v/>
      </c>
      <c r="GM832" s="0">
        <f>ROUND(O832+X832+Y832,0)+GX832</f>
        <v/>
      </c>
      <c r="GN832" s="0">
        <f>IF(OR(BI832=0,BI832=1),GM832-GX832,0)</f>
        <v/>
      </c>
      <c r="GO832" s="0">
        <f>IF(BI832=2,GM832-GX832,0)</f>
        <v/>
      </c>
      <c r="GP832" s="0">
        <f>IF(BI832=4,GM832-GX832,0)</f>
        <v/>
      </c>
      <c r="GR832" s="0" t="n">
        <v>0</v>
      </c>
      <c r="GS832" s="0" t="n">
        <v>3</v>
      </c>
      <c r="GT832" s="0" t="n">
        <v>0</v>
      </c>
      <c r="GU832" s="0" t="inlineStr"/>
      <c r="GV832" s="0">
        <f>ROUND((GT832),2)</f>
        <v/>
      </c>
      <c r="GW832" s="0" t="n">
        <v>1</v>
      </c>
      <c r="GX832" s="0">
        <f>ROUND(HC832*I832,0)</f>
        <v/>
      </c>
      <c r="HA832" s="0" t="n">
        <v>0</v>
      </c>
      <c r="HB832" s="0" t="n">
        <v>0</v>
      </c>
      <c r="HC832" s="0">
        <f>GV832*GW832</f>
        <v/>
      </c>
      <c r="HE832" s="0" t="inlineStr"/>
      <c r="HF832" s="0" t="inlineStr"/>
      <c r="HM832" s="0" t="inlineStr"/>
      <c r="HN832" s="0" t="inlineStr">
        <is>
          <t>Пр/812-095.0-1</t>
        </is>
      </c>
      <c r="HO832" s="0" t="inlineStr">
        <is>
          <t>Пр/774-095.0</t>
        </is>
      </c>
      <c r="HP832" s="0" t="inlineStr">
        <is>
          <t>Штукатурные работы</t>
        </is>
      </c>
      <c r="HQ832" s="0" t="inlineStr">
        <is>
          <t>Штукатурные работы</t>
        </is>
      </c>
      <c r="HS832" s="0" t="n">
        <v>0</v>
      </c>
      <c r="IK832" s="0" t="n">
        <v>0</v>
      </c>
    </row>
    <row r="833">
      <c r="A833" s="0" t="n">
        <v>18</v>
      </c>
      <c r="B833" s="0" t="n">
        <v>0</v>
      </c>
      <c r="C833" s="0" t="n">
        <v>323</v>
      </c>
      <c r="E833" s="0" t="inlineStr">
        <is>
          <t>2,1</t>
        </is>
      </c>
      <c r="F833" s="0" t="inlineStr">
        <is>
          <t>509-9900</t>
        </is>
      </c>
      <c r="G833" s="0" t="inlineStr">
        <is>
          <t>Строительный мусор</t>
        </is>
      </c>
      <c r="H833" s="0" t="inlineStr">
        <is>
          <t>т</t>
        </is>
      </c>
      <c r="I833" s="0">
        <f>I832*J833</f>
        <v/>
      </c>
      <c r="J833" s="0" t="n">
        <v>3.38</v>
      </c>
      <c r="K833" s="0" t="n">
        <v>3.38</v>
      </c>
      <c r="O833" s="0">
        <f>ROUND(CP833,0)</f>
        <v/>
      </c>
      <c r="P833" s="0">
        <f>ROUND(CQ833*I833,0)</f>
        <v/>
      </c>
      <c r="Q833" s="0">
        <f>(ROUND((ROUND(((ET833)*I833),0)*BB833),0)+ROUND((ROUND(((AE833-(EU833))*I833),0)*BS833),0))</f>
        <v/>
      </c>
      <c r="R833" s="0">
        <f>(ROUND((ROUND(((EU833)*I833),0)*BS833),0)+ROUND((ROUND(((AE833-(EU833))*I833),0)*BS833),0))</f>
        <v/>
      </c>
      <c r="S833" s="0">
        <f>ROUND(CT833*I833,0)</f>
        <v/>
      </c>
      <c r="T833" s="0">
        <f>ROUND(CU833*I833,0)</f>
        <v/>
      </c>
      <c r="U833" s="0">
        <f>ROUND(CV833*I833,7)</f>
        <v/>
      </c>
      <c r="V833" s="0">
        <f>ROUND(CW833*I833,7)</f>
        <v/>
      </c>
      <c r="W833" s="0">
        <f>ROUND(CX833*I833,0)</f>
        <v/>
      </c>
      <c r="X833" s="0">
        <f>ROUND(CY833,0)</f>
        <v/>
      </c>
      <c r="Y833" s="0">
        <f>ROUND(CZ833,0)</f>
        <v/>
      </c>
      <c r="AA833" s="0" t="n">
        <v>78845955</v>
      </c>
      <c r="AB833" s="0">
        <f>ROUND((AC833+AD833+AF833),2)</f>
        <v/>
      </c>
      <c r="AC833" s="0">
        <f>ROUND((ES833),2)</f>
        <v/>
      </c>
      <c r="AD833" s="0">
        <f>ROUND((((ET833)-(EU833))+AE833),2)</f>
        <v/>
      </c>
      <c r="AE833" s="0">
        <f>ROUND((EU833),2)</f>
        <v/>
      </c>
      <c r="AF833" s="0">
        <f>ROUND((EV833),2)</f>
        <v/>
      </c>
      <c r="AG833" s="0">
        <f>ROUND((AP833),2)</f>
        <v/>
      </c>
      <c r="AH833" s="0">
        <f>(EW833)</f>
        <v/>
      </c>
      <c r="AI833" s="0">
        <f>(EX833)</f>
        <v/>
      </c>
      <c r="AJ833" s="0">
        <f>(AS833)</f>
        <v/>
      </c>
      <c r="AK833" s="0" t="n">
        <v>0</v>
      </c>
      <c r="AL833" s="0" t="n">
        <v>0</v>
      </c>
      <c r="AM833" s="0" t="n">
        <v>0</v>
      </c>
      <c r="AN833" s="0" t="n">
        <v>0</v>
      </c>
      <c r="AO833" s="0" t="n">
        <v>0</v>
      </c>
      <c r="AP833" s="0" t="n">
        <v>0</v>
      </c>
      <c r="AQ833" s="0" t="n">
        <v>0</v>
      </c>
      <c r="AR833" s="0" t="n">
        <v>0</v>
      </c>
      <c r="AS833" s="0" t="n">
        <v>0</v>
      </c>
      <c r="AT833" s="0" t="n">
        <v>89</v>
      </c>
      <c r="AU833" s="0" t="n">
        <v>44</v>
      </c>
      <c r="AV833" s="0" t="n">
        <v>1</v>
      </c>
      <c r="AW833" s="0" t="n">
        <v>1</v>
      </c>
      <c r="AZ833" s="0" t="n">
        <v>1</v>
      </c>
      <c r="BA833" s="0" t="n">
        <v>1</v>
      </c>
      <c r="BB833" s="0" t="n">
        <v>1</v>
      </c>
      <c r="BC833" s="0" t="n">
        <v>1</v>
      </c>
      <c r="BD833" s="0" t="inlineStr"/>
      <c r="BE833" s="0" t="inlineStr"/>
      <c r="BF833" s="0" t="inlineStr"/>
      <c r="BG833" s="0" t="inlineStr"/>
      <c r="BH833" s="0" t="n">
        <v>3</v>
      </c>
      <c r="BI833" s="0" t="n">
        <v>1</v>
      </c>
      <c r="BJ833" s="0" t="inlineStr">
        <is>
          <t>ТССЦ Московской обл., 509-9900, приказ Минстроя России №675/пр от 28.02.2017 № 258/пр</t>
        </is>
      </c>
      <c r="BM833" s="0" t="n">
        <v>61001</v>
      </c>
      <c r="BN833" s="0" t="n">
        <v>0</v>
      </c>
      <c r="BO833" s="0" t="inlineStr"/>
      <c r="BP833" s="0" t="n">
        <v>0</v>
      </c>
      <c r="BQ833" s="0" t="n">
        <v>6</v>
      </c>
      <c r="BR833" s="0" t="n">
        <v>0</v>
      </c>
      <c r="BS833" s="0" t="n">
        <v>1</v>
      </c>
      <c r="BT833" s="0" t="n">
        <v>1</v>
      </c>
      <c r="BU833" s="0" t="n">
        <v>1</v>
      </c>
      <c r="BV833" s="0" t="n">
        <v>1</v>
      </c>
      <c r="BW833" s="0" t="n">
        <v>1</v>
      </c>
      <c r="BX833" s="0" t="n">
        <v>1</v>
      </c>
      <c r="BY833" s="0" t="inlineStr"/>
      <c r="BZ833" s="0" t="n">
        <v>89</v>
      </c>
      <c r="CA833" s="0" t="n">
        <v>44</v>
      </c>
      <c r="CB833" s="0" t="inlineStr"/>
      <c r="CE833" s="0" t="n">
        <v>12</v>
      </c>
      <c r="CF833" s="0" t="n">
        <v>0</v>
      </c>
      <c r="CG833" s="0" t="n">
        <v>0</v>
      </c>
      <c r="CM833" s="0" t="n">
        <v>0</v>
      </c>
      <c r="CN833" s="0" t="inlineStr"/>
      <c r="CO833" s="0" t="n">
        <v>0</v>
      </c>
      <c r="CP833" s="0">
        <f>(P833+Q833+S833)</f>
        <v/>
      </c>
      <c r="CQ833" s="0">
        <f>AC833*BC833</f>
        <v/>
      </c>
      <c r="CR833" s="0">
        <f>(ROUND((ROUND(((ET833)*1),0)*BB833),0)+ROUND((ROUND(((AE833-(EU833))*1),0)*BS833),0))</f>
        <v/>
      </c>
      <c r="CS833" s="0">
        <f>(ROUND((ROUND(((EU833)*1),0)*BS833),0)+ROUND((ROUND(((AE833-(EU833))*1),0)*BS833),0))</f>
        <v/>
      </c>
      <c r="CT833" s="0">
        <f>AF833*BA833</f>
        <v/>
      </c>
      <c r="CU833" s="0">
        <f>AG833</f>
        <v/>
      </c>
      <c r="CV833" s="0">
        <f>AH833</f>
        <v/>
      </c>
      <c r="CW833" s="0">
        <f>AI833</f>
        <v/>
      </c>
      <c r="CX833" s="0">
        <f>AJ833</f>
        <v/>
      </c>
      <c r="CY833" s="0">
        <f>(((S833+R833)*AT833)/100)</f>
        <v/>
      </c>
      <c r="CZ833" s="0">
        <f>(((S833+R833)*AU833)/100)</f>
        <v/>
      </c>
      <c r="DC833" s="0" t="inlineStr"/>
      <c r="DD833" s="0" t="inlineStr"/>
      <c r="DE833" s="0" t="inlineStr"/>
      <c r="DF833" s="0" t="inlineStr"/>
      <c r="DG833" s="0" t="inlineStr"/>
      <c r="DH833" s="0" t="inlineStr"/>
      <c r="DI833" s="0" t="inlineStr"/>
      <c r="DJ833" s="0" t="inlineStr"/>
      <c r="DK833" s="0" t="inlineStr"/>
      <c r="DL833" s="0" t="inlineStr"/>
      <c r="DM833" s="0" t="inlineStr"/>
      <c r="DN833" s="0" t="n">
        <v>0</v>
      </c>
      <c r="DO833" s="0" t="n">
        <v>0</v>
      </c>
      <c r="DP833" s="0" t="n">
        <v>1</v>
      </c>
      <c r="DQ833" s="0" t="n">
        <v>1</v>
      </c>
      <c r="DU833" s="0" t="n">
        <v>1009</v>
      </c>
      <c r="DV833" s="0" t="inlineStr">
        <is>
          <t>т</t>
        </is>
      </c>
      <c r="DW833" s="0" t="inlineStr">
        <is>
          <t>т</t>
        </is>
      </c>
      <c r="DX833" s="0" t="n">
        <v>1000</v>
      </c>
      <c r="DZ833" s="0" t="inlineStr"/>
      <c r="EA833" s="0" t="inlineStr"/>
      <c r="EB833" s="0" t="inlineStr"/>
      <c r="EC833" s="0" t="inlineStr"/>
      <c r="EE833" s="0" t="n">
        <v>78725979</v>
      </c>
      <c r="EF833" s="0" t="n">
        <v>6</v>
      </c>
      <c r="EG833" s="0" t="inlineStr">
        <is>
          <t>Ремонтно-строительные работы</t>
        </is>
      </c>
      <c r="EH833" s="0" t="n">
        <v>95</v>
      </c>
      <c r="EI833" s="0" t="inlineStr">
        <is>
          <t>Штукатурные работы</t>
        </is>
      </c>
      <c r="EJ833" s="0" t="n">
        <v>1</v>
      </c>
      <c r="EK833" s="0" t="n">
        <v>61001</v>
      </c>
      <c r="EL833" s="0" t="inlineStr">
        <is>
          <t>Штукатурные работы</t>
        </is>
      </c>
      <c r="EM833" s="0" t="inlineStr">
        <is>
          <t>рФЕР-61</t>
        </is>
      </c>
      <c r="EO833" s="0" t="inlineStr"/>
      <c r="EQ833" s="0" t="n">
        <v>0</v>
      </c>
      <c r="ER833" s="0" t="n">
        <v>0</v>
      </c>
      <c r="ES833" s="0" t="n">
        <v>0</v>
      </c>
      <c r="ET833" s="0" t="n">
        <v>0</v>
      </c>
      <c r="EU833" s="0" t="n">
        <v>0</v>
      </c>
      <c r="EV833" s="0" t="n">
        <v>0</v>
      </c>
      <c r="EW833" s="0" t="n">
        <v>0</v>
      </c>
      <c r="EX833" s="0" t="n">
        <v>0</v>
      </c>
      <c r="FQ833" s="0" t="n">
        <v>0</v>
      </c>
      <c r="FR833" s="0" t="n">
        <v>0</v>
      </c>
      <c r="FS833" s="0" t="n">
        <v>0</v>
      </c>
      <c r="FX833" s="0" t="n">
        <v>89</v>
      </c>
      <c r="FY833" s="0" t="n">
        <v>44</v>
      </c>
      <c r="GA833" s="0" t="inlineStr"/>
      <c r="GD833" s="0" t="n">
        <v>1</v>
      </c>
      <c r="GF833" s="0" t="n">
        <v>1876412176</v>
      </c>
      <c r="GG833" s="0" t="n">
        <v>2</v>
      </c>
      <c r="GH833" s="0" t="n">
        <v>1</v>
      </c>
      <c r="GI833" s="0" t="n">
        <v>-2</v>
      </c>
      <c r="GJ833" s="0" t="n">
        <v>0</v>
      </c>
      <c r="GK833" s="0" t="n">
        <v>0</v>
      </c>
      <c r="GL833" s="0">
        <f>ROUND(IF(AND(BH833=3,BI833=3,FS833&lt;&gt;0),P833,0),0)</f>
        <v/>
      </c>
      <c r="GM833" s="0">
        <f>ROUND(O833+X833+Y833,0)+GX833</f>
        <v/>
      </c>
      <c r="GN833" s="0">
        <f>IF(OR(BI833=0,BI833=1),GM833-GX833,0)</f>
        <v/>
      </c>
      <c r="GO833" s="0">
        <f>IF(BI833=2,GM833-GX833,0)</f>
        <v/>
      </c>
      <c r="GP833" s="0">
        <f>IF(BI833=4,GM833-GX833,0)</f>
        <v/>
      </c>
      <c r="GR833" s="0" t="n">
        <v>0</v>
      </c>
      <c r="GS833" s="0" t="n">
        <v>3</v>
      </c>
      <c r="GT833" s="0" t="n">
        <v>0</v>
      </c>
      <c r="GU833" s="0" t="inlineStr"/>
      <c r="GV833" s="0">
        <f>ROUND((GT833),2)</f>
        <v/>
      </c>
      <c r="GW833" s="0" t="n">
        <v>1</v>
      </c>
      <c r="GX833" s="0">
        <f>ROUND(HC833*I833,0)</f>
        <v/>
      </c>
      <c r="HA833" s="0" t="n">
        <v>0</v>
      </c>
      <c r="HB833" s="0" t="n">
        <v>0</v>
      </c>
      <c r="HC833" s="0">
        <f>GV833*GW833</f>
        <v/>
      </c>
      <c r="HE833" s="0" t="inlineStr"/>
      <c r="HF833" s="0" t="inlineStr"/>
      <c r="HM833" s="0" t="inlineStr"/>
      <c r="HN833" s="0" t="inlineStr">
        <is>
          <t>Пр/812-095.0-1</t>
        </is>
      </c>
      <c r="HO833" s="0" t="inlineStr">
        <is>
          <t>Пр/774-095.0</t>
        </is>
      </c>
      <c r="HP833" s="0" t="inlineStr">
        <is>
          <t>Штукатурные работы</t>
        </is>
      </c>
      <c r="HQ833" s="0" t="inlineStr">
        <is>
          <t>Штукатурные работы</t>
        </is>
      </c>
      <c r="HS833" s="0" t="n">
        <v>0</v>
      </c>
      <c r="IK833" s="0" t="n">
        <v>0</v>
      </c>
    </row>
    <row r="834">
      <c r="A834" s="0" t="n">
        <v>17</v>
      </c>
      <c r="B834" s="0" t="n">
        <v>0</v>
      </c>
      <c r="C834" s="0">
        <f>ROW(SmtRes!A331)</f>
        <v/>
      </c>
      <c r="D834" s="0">
        <f>ROW(EtalonRes!A325)</f>
        <v/>
      </c>
      <c r="E834" s="0" t="inlineStr">
        <is>
          <t>3</t>
        </is>
      </c>
      <c r="F834" s="0" t="inlineStr">
        <is>
          <t>15-04-005-3</t>
        </is>
      </c>
      <c r="G834" s="0" t="inlineStr">
        <is>
          <t>Окраска поливинилацетатными водоэмульсионными составами улучшенная по штукатурке стен</t>
        </is>
      </c>
      <c r="H834" s="0" t="inlineStr">
        <is>
          <t>100 м2 окрашиваемой поверхности</t>
        </is>
      </c>
      <c r="I834" s="0">
        <f>ROUND(ROUND(12/100,4),7)</f>
        <v/>
      </c>
      <c r="J834" s="0" t="n">
        <v>0</v>
      </c>
      <c r="K834" s="0">
        <f>ROUND(ROUND(12/100,4),7)</f>
        <v/>
      </c>
      <c r="O834" s="0">
        <f>ROUND(CP834,0)</f>
        <v/>
      </c>
      <c r="P834" s="0">
        <f>ROUND(CQ834*I834,0)</f>
        <v/>
      </c>
      <c r="Q834" s="0">
        <f>(ROUND((ROUND(((ET834)*I834),0)*BB834),0)+ROUND((ROUND(((AE834-(EU834))*I834),0)*BS834),0))</f>
        <v/>
      </c>
      <c r="R834" s="0">
        <f>(ROUND((ROUND(((EU834)*I834),0)*BS834),0)+ROUND((ROUND(((AE834-(EU834))*I834),0)*BS834),0))</f>
        <v/>
      </c>
      <c r="S834" s="0">
        <f>ROUND(CT834*I834,0)</f>
        <v/>
      </c>
      <c r="T834" s="0">
        <f>ROUND(CU834*I834,0)</f>
        <v/>
      </c>
      <c r="U834" s="0">
        <f>ROUND(CV834*I834,7)</f>
        <v/>
      </c>
      <c r="V834" s="0">
        <f>ROUND(CW834*I834,7)</f>
        <v/>
      </c>
      <c r="W834" s="0">
        <f>ROUND(CX834*I834,0)</f>
        <v/>
      </c>
      <c r="X834" s="0">
        <f>ROUND(CY834,0)</f>
        <v/>
      </c>
      <c r="Y834" s="0">
        <f>ROUND(CZ834,0)</f>
        <v/>
      </c>
      <c r="AA834" s="0" t="n">
        <v>78845955</v>
      </c>
      <c r="AB834" s="0">
        <f>ROUND((AC834+AD834+AF834),2)</f>
        <v/>
      </c>
      <c r="AC834" s="0">
        <f>ROUND((ES834),2)</f>
        <v/>
      </c>
      <c r="AD834" s="0">
        <f>ROUND((((ET834)-(EU834))+AE834),2)</f>
        <v/>
      </c>
      <c r="AE834" s="0">
        <f>ROUND((EU834),2)</f>
        <v/>
      </c>
      <c r="AF834" s="0">
        <f>ROUND((EV834),2)</f>
        <v/>
      </c>
      <c r="AG834" s="0">
        <f>ROUND((AP834),2)</f>
        <v/>
      </c>
      <c r="AH834" s="0">
        <f>(EW834)</f>
        <v/>
      </c>
      <c r="AI834" s="0">
        <f>(EX834)</f>
        <v/>
      </c>
      <c r="AJ834" s="0">
        <f>(AS834)</f>
        <v/>
      </c>
      <c r="AK834" s="0" t="n">
        <v>1654.11</v>
      </c>
      <c r="AL834" s="0" t="n">
        <v>1255.6</v>
      </c>
      <c r="AM834" s="0" t="n">
        <v>13.7</v>
      </c>
      <c r="AN834" s="0" t="n">
        <v>0.27</v>
      </c>
      <c r="AO834" s="0" t="n">
        <v>384.81</v>
      </c>
      <c r="AP834" s="0" t="n">
        <v>0</v>
      </c>
      <c r="AQ834" s="0" t="n">
        <v>42.9</v>
      </c>
      <c r="AR834" s="0" t="n">
        <v>0.02</v>
      </c>
      <c r="AS834" s="0" t="n">
        <v>0</v>
      </c>
      <c r="AT834" s="0" t="n">
        <v>100</v>
      </c>
      <c r="AU834" s="0" t="n">
        <v>49</v>
      </c>
      <c r="AV834" s="0" t="n">
        <v>1</v>
      </c>
      <c r="AW834" s="0" t="n">
        <v>1</v>
      </c>
      <c r="AZ834" s="0" t="n">
        <v>1</v>
      </c>
      <c r="BA834" s="0" t="n">
        <v>52.25</v>
      </c>
      <c r="BB834" s="0" t="n">
        <v>24.91</v>
      </c>
      <c r="BC834" s="0" t="n">
        <v>5.66</v>
      </c>
      <c r="BD834" s="0" t="inlineStr"/>
      <c r="BE834" s="0" t="inlineStr"/>
      <c r="BF834" s="0" t="inlineStr"/>
      <c r="BG834" s="0" t="inlineStr"/>
      <c r="BH834" s="0" t="n">
        <v>0</v>
      </c>
      <c r="BI834" s="0" t="n">
        <v>1</v>
      </c>
      <c r="BJ834" s="0" t="inlineStr">
        <is>
          <t>ТЕР Московской обл., 15-04-005-3, приказ Минстроя России №675/пр от 28.02.2017 № 260/пр</t>
        </is>
      </c>
      <c r="BM834" s="0" t="n">
        <v>15001</v>
      </c>
      <c r="BN834" s="0" t="n">
        <v>0</v>
      </c>
      <c r="BO834" s="0" t="inlineStr">
        <is>
          <t>15-04-005-3</t>
        </is>
      </c>
      <c r="BP834" s="0" t="n">
        <v>1</v>
      </c>
      <c r="BQ834" s="0" t="n">
        <v>2</v>
      </c>
      <c r="BR834" s="0" t="n">
        <v>0</v>
      </c>
      <c r="BS834" s="0" t="n">
        <v>52.25</v>
      </c>
      <c r="BT834" s="0" t="n">
        <v>1</v>
      </c>
      <c r="BU834" s="0" t="n">
        <v>1</v>
      </c>
      <c r="BV834" s="0" t="n">
        <v>1</v>
      </c>
      <c r="BW834" s="0" t="n">
        <v>1</v>
      </c>
      <c r="BX834" s="0" t="n">
        <v>1</v>
      </c>
      <c r="BY834" s="0" t="inlineStr"/>
      <c r="BZ834" s="0" t="n">
        <v>100</v>
      </c>
      <c r="CA834" s="0" t="n">
        <v>49</v>
      </c>
      <c r="CB834" s="0" t="inlineStr"/>
      <c r="CE834" s="0" t="n">
        <v>12</v>
      </c>
      <c r="CF834" s="0" t="n">
        <v>0</v>
      </c>
      <c r="CG834" s="0" t="n">
        <v>0</v>
      </c>
      <c r="CM834" s="0" t="n">
        <v>0</v>
      </c>
      <c r="CN834" s="0" t="inlineStr"/>
      <c r="CO834" s="0" t="n">
        <v>0</v>
      </c>
      <c r="CP834" s="0">
        <f>(P834+Q834+S834)</f>
        <v/>
      </c>
      <c r="CQ834" s="0">
        <f>AC834*BC834</f>
        <v/>
      </c>
      <c r="CR834" s="0">
        <f>(ROUND((ROUND(((ET834)*1),0)*BB834),0)+ROUND((ROUND(((AE834-(EU834))*1),0)*BS834),0))</f>
        <v/>
      </c>
      <c r="CS834" s="0">
        <f>(ROUND((ROUND(((EU834)*1),0)*BS834),0)+ROUND((ROUND(((AE834-(EU834))*1),0)*BS834),0))</f>
        <v/>
      </c>
      <c r="CT834" s="0">
        <f>AF834*BA834</f>
        <v/>
      </c>
      <c r="CU834" s="0">
        <f>AG834</f>
        <v/>
      </c>
      <c r="CV834" s="0">
        <f>AH834</f>
        <v/>
      </c>
      <c r="CW834" s="0">
        <f>AI834</f>
        <v/>
      </c>
      <c r="CX834" s="0">
        <f>AJ834</f>
        <v/>
      </c>
      <c r="CY834" s="0">
        <f>(((S834+R834)*AT834)/100)</f>
        <v/>
      </c>
      <c r="CZ834" s="0">
        <f>(((S834+R834)*AU834)/100)</f>
        <v/>
      </c>
      <c r="DC834" s="0" t="inlineStr"/>
      <c r="DD834" s="0" t="inlineStr"/>
      <c r="DE834" s="0" t="inlineStr"/>
      <c r="DF834" s="0" t="inlineStr"/>
      <c r="DG834" s="0" t="inlineStr"/>
      <c r="DH834" s="0" t="inlineStr"/>
      <c r="DI834" s="0" t="inlineStr"/>
      <c r="DJ834" s="0" t="inlineStr"/>
      <c r="DK834" s="0" t="inlineStr"/>
      <c r="DL834" s="0" t="inlineStr"/>
      <c r="DM834" s="0" t="inlineStr"/>
      <c r="DN834" s="0" t="n">
        <v>0</v>
      </c>
      <c r="DO834" s="0" t="n">
        <v>0</v>
      </c>
      <c r="DP834" s="0" t="n">
        <v>1</v>
      </c>
      <c r="DQ834" s="0" t="n">
        <v>1</v>
      </c>
      <c r="DU834" s="0" t="n">
        <v>1005</v>
      </c>
      <c r="DV834" s="0" t="inlineStr">
        <is>
          <t>100 м2 окрашиваемой поверхности</t>
        </is>
      </c>
      <c r="DW834" s="0" t="inlineStr">
        <is>
          <t>100 м2 окрашиваемой поверхности</t>
        </is>
      </c>
      <c r="DX834" s="0" t="n">
        <v>100</v>
      </c>
      <c r="DZ834" s="0" t="inlineStr"/>
      <c r="EA834" s="0" t="inlineStr"/>
      <c r="EB834" s="0" t="inlineStr"/>
      <c r="EC834" s="0" t="inlineStr"/>
      <c r="EE834" s="0" t="n">
        <v>78725880</v>
      </c>
      <c r="EF834" s="0" t="n">
        <v>2</v>
      </c>
      <c r="EG834" s="0" t="inlineStr">
        <is>
          <t>Общестроительные работы</t>
        </is>
      </c>
      <c r="EH834" s="0" t="n">
        <v>15</v>
      </c>
      <c r="EI834" s="0" t="inlineStr">
        <is>
          <t>Отделочные работы</t>
        </is>
      </c>
      <c r="EJ834" s="0" t="n">
        <v>1</v>
      </c>
      <c r="EK834" s="0" t="n">
        <v>15001</v>
      </c>
      <c r="EL834" s="0" t="inlineStr">
        <is>
          <t>Отделочные работы</t>
        </is>
      </c>
      <c r="EM834" s="0" t="inlineStr">
        <is>
          <t>ФЕР-15</t>
        </is>
      </c>
      <c r="EO834" s="0" t="inlineStr"/>
      <c r="EQ834" s="0" t="n">
        <v>0</v>
      </c>
      <c r="ER834" s="0" t="n">
        <v>1654.11</v>
      </c>
      <c r="ES834" s="0" t="n">
        <v>1255.6</v>
      </c>
      <c r="ET834" s="0" t="n">
        <v>13.7</v>
      </c>
      <c r="EU834" s="0" t="n">
        <v>0.27</v>
      </c>
      <c r="EV834" s="0" t="n">
        <v>384.81</v>
      </c>
      <c r="EW834" s="0" t="n">
        <v>42.9</v>
      </c>
      <c r="EX834" s="0" t="n">
        <v>0.02</v>
      </c>
      <c r="EY834" s="0" t="n">
        <v>0</v>
      </c>
      <c r="FQ834" s="0" t="n">
        <v>0</v>
      </c>
      <c r="FR834" s="0" t="n">
        <v>0</v>
      </c>
      <c r="FS834" s="0" t="n">
        <v>0</v>
      </c>
      <c r="FX834" s="0" t="n">
        <v>100</v>
      </c>
      <c r="FY834" s="0" t="n">
        <v>49</v>
      </c>
      <c r="GA834" s="0" t="inlineStr"/>
      <c r="GD834" s="0" t="n">
        <v>1</v>
      </c>
      <c r="GF834" s="0" t="n">
        <v>-115934710</v>
      </c>
      <c r="GG834" s="0" t="n">
        <v>2</v>
      </c>
      <c r="GH834" s="0" t="n">
        <v>1</v>
      </c>
      <c r="GI834" s="0" t="n">
        <v>2</v>
      </c>
      <c r="GJ834" s="0" t="n">
        <v>0</v>
      </c>
      <c r="GK834" s="0" t="n">
        <v>0</v>
      </c>
      <c r="GL834" s="0">
        <f>ROUND(IF(AND(BH834=3,BI834=3,FS834&lt;&gt;0),P834,0),0)</f>
        <v/>
      </c>
      <c r="GM834" s="0">
        <f>ROUND(O834+X834+Y834,0)+GX834</f>
        <v/>
      </c>
      <c r="GN834" s="0">
        <f>IF(OR(BI834=0,BI834=1),GM834-GX834,0)</f>
        <v/>
      </c>
      <c r="GO834" s="0">
        <f>IF(BI834=2,GM834-GX834,0)</f>
        <v/>
      </c>
      <c r="GP834" s="0">
        <f>IF(BI834=4,GM834-GX834,0)</f>
        <v/>
      </c>
      <c r="GR834" s="0" t="n">
        <v>0</v>
      </c>
      <c r="GS834" s="0" t="n">
        <v>3</v>
      </c>
      <c r="GT834" s="0" t="n">
        <v>0</v>
      </c>
      <c r="GU834" s="0" t="inlineStr"/>
      <c r="GV834" s="0">
        <f>ROUND((GT834),2)</f>
        <v/>
      </c>
      <c r="GW834" s="0" t="n">
        <v>1</v>
      </c>
      <c r="GX834" s="0">
        <f>ROUND(HC834*I834,0)</f>
        <v/>
      </c>
      <c r="HA834" s="0" t="n">
        <v>0</v>
      </c>
      <c r="HB834" s="0" t="n">
        <v>0</v>
      </c>
      <c r="HC834" s="0">
        <f>GV834*GW834</f>
        <v/>
      </c>
      <c r="HE834" s="0" t="inlineStr"/>
      <c r="HF834" s="0" t="inlineStr"/>
      <c r="HM834" s="0" t="inlineStr"/>
      <c r="HN834" s="0" t="inlineStr">
        <is>
          <t>Пр/812-015.0-1</t>
        </is>
      </c>
      <c r="HO834" s="0" t="inlineStr">
        <is>
          <t>Пр/774-015.0</t>
        </is>
      </c>
      <c r="HP834" s="0" t="inlineStr">
        <is>
          <t>Отделочные работы</t>
        </is>
      </c>
      <c r="HQ834" s="0" t="inlineStr">
        <is>
          <t>Отделочные работы</t>
        </is>
      </c>
      <c r="HS834" s="0" t="n">
        <v>0</v>
      </c>
      <c r="IK834" s="0" t="n">
        <v>0</v>
      </c>
    </row>
    <row r="836">
      <c r="A836" s="358" t="n">
        <v>51</v>
      </c>
      <c r="B836" s="358">
        <f>B827</f>
        <v/>
      </c>
      <c r="C836" s="358">
        <f>A827</f>
        <v/>
      </c>
      <c r="D836" s="358">
        <f>ROW(A827)</f>
        <v/>
      </c>
      <c r="E836" s="358" t="n"/>
      <c r="F836" s="358">
        <f>IF(F827&lt;&gt;"",F827,"")</f>
        <v/>
      </c>
      <c r="G836" s="358">
        <f>IF(G827&lt;&gt;"",G827,"")</f>
        <v/>
      </c>
      <c r="H836" s="358" t="n">
        <v>0</v>
      </c>
      <c r="I836" s="358" t="n"/>
      <c r="J836" s="358" t="n"/>
      <c r="K836" s="358" t="n"/>
      <c r="L836" s="358" t="n"/>
      <c r="M836" s="358" t="n"/>
      <c r="N836" s="358" t="n"/>
      <c r="O836" s="358" t="n">
        <v>0</v>
      </c>
      <c r="P836" s="358" t="n">
        <v>0</v>
      </c>
      <c r="Q836" s="358" t="n">
        <v>0</v>
      </c>
      <c r="R836" s="358" t="n">
        <v>0</v>
      </c>
      <c r="S836" s="358" t="n">
        <v>0</v>
      </c>
      <c r="T836" s="358" t="n">
        <v>0</v>
      </c>
      <c r="U836" s="358" t="n">
        <v>0</v>
      </c>
      <c r="V836" s="358" t="n">
        <v>0</v>
      </c>
      <c r="W836" s="358" t="n">
        <v>0</v>
      </c>
      <c r="X836" s="358" t="n">
        <v>0</v>
      </c>
      <c r="Y836" s="358" t="n">
        <v>0</v>
      </c>
      <c r="Z836" s="358" t="n"/>
      <c r="AA836" s="358" t="n"/>
      <c r="AB836" s="358" t="n"/>
      <c r="AC836" s="358" t="n"/>
      <c r="AD836" s="358" t="n"/>
      <c r="AE836" s="358" t="n"/>
      <c r="AF836" s="358" t="n"/>
      <c r="AG836" s="358" t="n"/>
      <c r="AH836" s="358" t="n"/>
      <c r="AI836" s="358" t="n"/>
      <c r="AJ836" s="358" t="n"/>
      <c r="AK836" s="358" t="n"/>
      <c r="AL836" s="358" t="n"/>
      <c r="AM836" s="358" t="n"/>
      <c r="AN836" s="358" t="n"/>
      <c r="AO836" s="358">
        <f>ROUND(BX836,0)</f>
        <v/>
      </c>
      <c r="AP836" s="358">
        <f>ROUND(BY836,0)</f>
        <v/>
      </c>
      <c r="AQ836" s="358">
        <f>ROUND(BZ836,0)</f>
        <v/>
      </c>
      <c r="AR836" s="358">
        <f>ROUND(CA836,0)</f>
        <v/>
      </c>
      <c r="AS836" s="358">
        <f>ROUND(CB836,0)</f>
        <v/>
      </c>
      <c r="AT836" s="358">
        <f>ROUND(CC836,0)</f>
        <v/>
      </c>
      <c r="AU836" s="358">
        <f>ROUND(CD836,0)</f>
        <v/>
      </c>
      <c r="AV836" s="358">
        <f>ROUND(CE836,0)</f>
        <v/>
      </c>
      <c r="AW836" s="358">
        <f>ROUND(CF836,0)</f>
        <v/>
      </c>
      <c r="AX836" s="358">
        <f>ROUND(CG836,0)</f>
        <v/>
      </c>
      <c r="AY836" s="358">
        <f>ROUND(CH836,0)</f>
        <v/>
      </c>
      <c r="AZ836" s="358">
        <f>ROUND(CI836,0)</f>
        <v/>
      </c>
      <c r="BA836" s="358">
        <f>ROUND(CJ836,0)</f>
        <v/>
      </c>
      <c r="BB836" s="358">
        <f>ROUND(CK836,0)</f>
        <v/>
      </c>
      <c r="BC836" s="358">
        <f>ROUND(CL836,0)</f>
        <v/>
      </c>
      <c r="BD836" s="358">
        <f>ROUND(CM836,0)</f>
        <v/>
      </c>
      <c r="BE836" s="358" t="n"/>
      <c r="BF836" s="358" t="n"/>
      <c r="BG836" s="358" t="n"/>
      <c r="BH836" s="358" t="n"/>
      <c r="BI836" s="358" t="n"/>
      <c r="BJ836" s="358" t="n"/>
      <c r="BK836" s="358" t="n"/>
      <c r="BL836" s="358" t="n"/>
      <c r="BM836" s="358" t="n"/>
      <c r="BN836" s="358" t="n"/>
      <c r="BO836" s="358" t="n"/>
      <c r="BP836" s="358" t="n"/>
      <c r="BQ836" s="358" t="n"/>
      <c r="BR836" s="358" t="n"/>
      <c r="BS836" s="358" t="n"/>
      <c r="BT836" s="358" t="n"/>
      <c r="BU836" s="358" t="n"/>
      <c r="BV836" s="358" t="n"/>
      <c r="BW836" s="358" t="n"/>
      <c r="BX836" s="358" t="n"/>
      <c r="BY836" s="358" t="n"/>
      <c r="BZ836" s="358" t="n"/>
      <c r="CA836" s="358" t="n"/>
      <c r="CB836" s="358" t="n"/>
      <c r="CC836" s="358" t="n"/>
      <c r="CD836" s="358" t="n"/>
      <c r="CE836" s="358" t="n"/>
      <c r="CF836" s="358" t="n"/>
      <c r="CG836" s="358" t="n"/>
      <c r="CH836" s="358" t="n"/>
      <c r="CI836" s="358" t="n"/>
      <c r="CJ836" s="358" t="n"/>
      <c r="CK836" s="358" t="n"/>
      <c r="CL836" s="358" t="n"/>
      <c r="CM836" s="358" t="n"/>
      <c r="CN836" s="358" t="n"/>
      <c r="CO836" s="358" t="n"/>
      <c r="CP836" s="358" t="n"/>
      <c r="CQ836" s="358" t="n"/>
      <c r="CR836" s="358" t="n"/>
      <c r="CS836" s="358" t="n"/>
      <c r="CT836" s="358" t="n"/>
      <c r="CU836" s="358" t="n"/>
      <c r="CV836" s="358" t="n"/>
      <c r="CW836" s="358" t="n"/>
      <c r="CX836" s="358" t="n"/>
      <c r="CY836" s="358" t="n"/>
      <c r="CZ836" s="358" t="n"/>
      <c r="DA836" s="358" t="n"/>
      <c r="DB836" s="358" t="n"/>
      <c r="DC836" s="358" t="n"/>
      <c r="DD836" s="358" t="n"/>
      <c r="DE836" s="358" t="n"/>
      <c r="DF836" s="358" t="n"/>
      <c r="DG836" s="359" t="n"/>
      <c r="DH836" s="359" t="n"/>
      <c r="DI836" s="359" t="n"/>
      <c r="DJ836" s="359" t="n"/>
      <c r="DK836" s="359" t="n"/>
      <c r="DL836" s="359" t="n"/>
      <c r="DM836" s="359" t="n"/>
      <c r="DN836" s="359" t="n"/>
      <c r="DO836" s="359" t="n"/>
      <c r="DP836" s="359" t="n"/>
      <c r="DQ836" s="359" t="n"/>
      <c r="DR836" s="359" t="n"/>
      <c r="DS836" s="359" t="n"/>
      <c r="DT836" s="359" t="n"/>
      <c r="DU836" s="359" t="n"/>
      <c r="DV836" s="359" t="n"/>
      <c r="DW836" s="359" t="n"/>
      <c r="DX836" s="359" t="n"/>
      <c r="DY836" s="359" t="n"/>
      <c r="DZ836" s="359" t="n"/>
      <c r="EA836" s="359" t="n"/>
      <c r="EB836" s="359" t="n"/>
      <c r="EC836" s="359" t="n"/>
      <c r="ED836" s="359" t="n"/>
      <c r="EE836" s="359" t="n"/>
      <c r="EF836" s="359" t="n"/>
      <c r="EG836" s="359" t="n"/>
      <c r="EH836" s="359" t="n"/>
      <c r="EI836" s="359" t="n"/>
      <c r="EJ836" s="359" t="n"/>
      <c r="EK836" s="359" t="n"/>
      <c r="EL836" s="359" t="n"/>
      <c r="EM836" s="359" t="n"/>
      <c r="EN836" s="359" t="n"/>
      <c r="EO836" s="359" t="n"/>
      <c r="EP836" s="359" t="n"/>
      <c r="EQ836" s="359" t="n"/>
      <c r="ER836" s="359" t="n"/>
      <c r="ES836" s="359" t="n"/>
      <c r="ET836" s="359" t="n"/>
      <c r="EU836" s="359" t="n"/>
      <c r="EV836" s="359" t="n"/>
      <c r="EW836" s="359" t="n"/>
      <c r="EX836" s="359" t="n"/>
      <c r="EY836" s="359" t="n"/>
      <c r="EZ836" s="359" t="n"/>
      <c r="FA836" s="359" t="n"/>
      <c r="FB836" s="359" t="n"/>
      <c r="FC836" s="359" t="n"/>
      <c r="FD836" s="359" t="n"/>
      <c r="FE836" s="359" t="n"/>
      <c r="FF836" s="359" t="n"/>
      <c r="FG836" s="359" t="n"/>
      <c r="FH836" s="359" t="n"/>
      <c r="FI836" s="359" t="n"/>
      <c r="FJ836" s="359" t="n"/>
      <c r="FK836" s="359" t="n"/>
      <c r="FL836" s="359" t="n"/>
      <c r="FM836" s="359" t="n"/>
      <c r="FN836" s="359" t="n"/>
      <c r="FO836" s="359" t="n"/>
      <c r="FP836" s="359" t="n"/>
      <c r="FQ836" s="359" t="n"/>
      <c r="FR836" s="359" t="n"/>
      <c r="FS836" s="359" t="n"/>
      <c r="FT836" s="359" t="n"/>
      <c r="FU836" s="359" t="n"/>
      <c r="FV836" s="359" t="n"/>
      <c r="FW836" s="359" t="n"/>
      <c r="FX836" s="359" t="n"/>
      <c r="FY836" s="359" t="n"/>
      <c r="FZ836" s="359" t="n"/>
      <c r="GA836" s="359" t="n"/>
      <c r="GB836" s="359" t="n"/>
      <c r="GC836" s="359" t="n"/>
      <c r="GD836" s="359" t="n"/>
      <c r="GE836" s="359" t="n"/>
      <c r="GF836" s="359" t="n"/>
      <c r="GG836" s="359" t="n"/>
      <c r="GH836" s="359" t="n"/>
      <c r="GI836" s="359" t="n"/>
      <c r="GJ836" s="359" t="n"/>
      <c r="GK836" s="359" t="n"/>
      <c r="GL836" s="359" t="n"/>
      <c r="GM836" s="359" t="n"/>
      <c r="GN836" s="359" t="n"/>
      <c r="GO836" s="359" t="n"/>
      <c r="GP836" s="359" t="n"/>
      <c r="GQ836" s="359" t="n"/>
      <c r="GR836" s="359" t="n"/>
      <c r="GS836" s="359" t="n"/>
      <c r="GT836" s="359" t="n"/>
      <c r="GU836" s="359" t="n"/>
      <c r="GV836" s="359" t="n"/>
      <c r="GW836" s="359" t="n"/>
      <c r="GX836" s="359" t="n">
        <v>0</v>
      </c>
    </row>
    <row r="838">
      <c r="A838" s="360" t="n">
        <v>50</v>
      </c>
      <c r="B838" s="360" t="n">
        <v>0</v>
      </c>
      <c r="C838" s="360" t="n">
        <v>0</v>
      </c>
      <c r="D838" s="360" t="n">
        <v>1</v>
      </c>
      <c r="E838" s="360" t="n">
        <v>201</v>
      </c>
      <c r="F838" s="360">
        <f>ROUND(Source!O836,O838)</f>
        <v/>
      </c>
      <c r="G838" s="360" t="inlineStr">
        <is>
          <t>ПЗ</t>
        </is>
      </c>
      <c r="H838" s="360" t="inlineStr">
        <is>
          <t>Прямые затраты</t>
        </is>
      </c>
      <c r="I838" s="360" t="n"/>
      <c r="J838" s="360" t="n"/>
      <c r="K838" s="360" t="n">
        <v>201</v>
      </c>
      <c r="L838" s="360" t="n">
        <v>1</v>
      </c>
      <c r="M838" s="360" t="n">
        <v>3</v>
      </c>
      <c r="N838" s="360" t="inlineStr"/>
      <c r="O838" s="360" t="n">
        <v>0</v>
      </c>
      <c r="P838" s="360" t="n"/>
      <c r="Q838" s="360" t="n"/>
      <c r="R838" s="360" t="n"/>
      <c r="S838" s="360" t="n"/>
      <c r="T838" s="360" t="n"/>
      <c r="U838" s="360" t="n"/>
      <c r="V838" s="360" t="n"/>
      <c r="W838" s="360" t="n">
        <v>0</v>
      </c>
      <c r="X838" s="360" t="n">
        <v>1</v>
      </c>
      <c r="Y838" s="360" t="n">
        <v>0</v>
      </c>
      <c r="Z838" s="360" t="n"/>
      <c r="AA838" s="360" t="n"/>
      <c r="AB838" s="360" t="n"/>
    </row>
    <row r="839">
      <c r="A839" s="360" t="n">
        <v>50</v>
      </c>
      <c r="B839" s="360" t="n">
        <v>0</v>
      </c>
      <c r="C839" s="360" t="n">
        <v>0</v>
      </c>
      <c r="D839" s="360" t="n">
        <v>1</v>
      </c>
      <c r="E839" s="360" t="n">
        <v>202</v>
      </c>
      <c r="F839" s="360">
        <f>ROUND(Source!P836,O839)</f>
        <v/>
      </c>
      <c r="G839" s="360" t="inlineStr">
        <is>
          <t>СтМатОб</t>
        </is>
      </c>
      <c r="H839" s="360" t="inlineStr">
        <is>
          <t>Стоимость материальных ресурсов (всего)</t>
        </is>
      </c>
      <c r="I839" s="360" t="n"/>
      <c r="J839" s="360" t="n"/>
      <c r="K839" s="360" t="n">
        <v>202</v>
      </c>
      <c r="L839" s="360" t="n">
        <v>2</v>
      </c>
      <c r="M839" s="360" t="n">
        <v>3</v>
      </c>
      <c r="N839" s="360" t="inlineStr"/>
      <c r="O839" s="360" t="n">
        <v>0</v>
      </c>
      <c r="P839" s="360" t="n"/>
      <c r="Q839" s="360" t="n"/>
      <c r="R839" s="360" t="n"/>
      <c r="S839" s="360" t="n"/>
      <c r="T839" s="360" t="n"/>
      <c r="U839" s="360" t="n"/>
      <c r="V839" s="360" t="n"/>
      <c r="W839" s="360" t="n">
        <v>0</v>
      </c>
      <c r="X839" s="360" t="n">
        <v>1</v>
      </c>
      <c r="Y839" s="360" t="n">
        <v>0</v>
      </c>
      <c r="Z839" s="360" t="n"/>
      <c r="AA839" s="360" t="n"/>
      <c r="AB839" s="360" t="n"/>
    </row>
    <row r="840">
      <c r="A840" s="360" t="n">
        <v>50</v>
      </c>
      <c r="B840" s="360" t="n">
        <v>0</v>
      </c>
      <c r="C840" s="360" t="n">
        <v>0</v>
      </c>
      <c r="D840" s="360" t="n">
        <v>1</v>
      </c>
      <c r="E840" s="360" t="n">
        <v>222</v>
      </c>
      <c r="F840" s="360">
        <f>ROUND(Source!AO836,O840)</f>
        <v/>
      </c>
      <c r="G840" s="360" t="inlineStr">
        <is>
          <t>СтМатОбЗак</t>
        </is>
      </c>
      <c r="H840" s="360" t="inlineStr">
        <is>
          <t>Стоимость материалов и оборудования заказчика</t>
        </is>
      </c>
      <c r="I840" s="360" t="n"/>
      <c r="J840" s="360" t="n"/>
      <c r="K840" s="360" t="n">
        <v>222</v>
      </c>
      <c r="L840" s="360" t="n">
        <v>3</v>
      </c>
      <c r="M840" s="360" t="n">
        <v>3</v>
      </c>
      <c r="N840" s="360" t="inlineStr"/>
      <c r="O840" s="360" t="n">
        <v>0</v>
      </c>
      <c r="P840" s="360" t="n"/>
      <c r="Q840" s="360" t="n"/>
      <c r="R840" s="360" t="n"/>
      <c r="S840" s="360" t="n"/>
      <c r="T840" s="360" t="n"/>
      <c r="U840" s="360" t="n"/>
      <c r="V840" s="360" t="n"/>
      <c r="W840" s="360" t="n">
        <v>0</v>
      </c>
      <c r="X840" s="360" t="n">
        <v>1</v>
      </c>
      <c r="Y840" s="360" t="n">
        <v>0</v>
      </c>
      <c r="Z840" s="360" t="n"/>
      <c r="AA840" s="360" t="n"/>
      <c r="AB840" s="360" t="n"/>
    </row>
    <row r="841">
      <c r="A841" s="360" t="n">
        <v>50</v>
      </c>
      <c r="B841" s="360" t="n">
        <v>0</v>
      </c>
      <c r="C841" s="360" t="n">
        <v>0</v>
      </c>
      <c r="D841" s="360" t="n">
        <v>1</v>
      </c>
      <c r="E841" s="360" t="n">
        <v>225</v>
      </c>
      <c r="F841" s="360">
        <f>ROUND(Source!AV836,O841)</f>
        <v/>
      </c>
      <c r="G841" s="360" t="inlineStr">
        <is>
          <t>СтМатОбПод</t>
        </is>
      </c>
      <c r="H841" s="360" t="inlineStr">
        <is>
          <t>Стоимость материалов и оборудования подрядчика</t>
        </is>
      </c>
      <c r="I841" s="360" t="n"/>
      <c r="J841" s="360" t="n"/>
      <c r="K841" s="360" t="n">
        <v>225</v>
      </c>
      <c r="L841" s="360" t="n">
        <v>4</v>
      </c>
      <c r="M841" s="360" t="n">
        <v>3</v>
      </c>
      <c r="N841" s="360" t="inlineStr"/>
      <c r="O841" s="360" t="n">
        <v>0</v>
      </c>
      <c r="P841" s="360" t="n"/>
      <c r="Q841" s="360" t="n"/>
      <c r="R841" s="360" t="n"/>
      <c r="S841" s="360" t="n"/>
      <c r="T841" s="360" t="n"/>
      <c r="U841" s="360" t="n"/>
      <c r="V841" s="360" t="n"/>
      <c r="W841" s="360" t="n">
        <v>0</v>
      </c>
      <c r="X841" s="360" t="n">
        <v>1</v>
      </c>
      <c r="Y841" s="360" t="n">
        <v>0</v>
      </c>
      <c r="Z841" s="360" t="n"/>
      <c r="AA841" s="360" t="n"/>
      <c r="AB841" s="360" t="n"/>
    </row>
    <row r="842">
      <c r="A842" s="360" t="n">
        <v>50</v>
      </c>
      <c r="B842" s="360" t="n">
        <v>0</v>
      </c>
      <c r="C842" s="360" t="n">
        <v>0</v>
      </c>
      <c r="D842" s="360" t="n">
        <v>1</v>
      </c>
      <c r="E842" s="360" t="n">
        <v>226</v>
      </c>
      <c r="F842" s="360">
        <f>ROUND(Source!AW836,O842)</f>
        <v/>
      </c>
      <c r="G842" s="360" t="inlineStr">
        <is>
          <t>СтМат</t>
        </is>
      </c>
      <c r="H842" s="360" t="inlineStr">
        <is>
          <t>Стоимость материалов (всего)</t>
        </is>
      </c>
      <c r="I842" s="360" t="n"/>
      <c r="J842" s="360" t="n"/>
      <c r="K842" s="360" t="n">
        <v>226</v>
      </c>
      <c r="L842" s="360" t="n">
        <v>5</v>
      </c>
      <c r="M842" s="360" t="n">
        <v>3</v>
      </c>
      <c r="N842" s="360" t="inlineStr"/>
      <c r="O842" s="360" t="n">
        <v>0</v>
      </c>
      <c r="P842" s="360" t="n"/>
      <c r="Q842" s="360" t="n"/>
      <c r="R842" s="360" t="n"/>
      <c r="S842" s="360" t="n"/>
      <c r="T842" s="360" t="n"/>
      <c r="U842" s="360" t="n"/>
      <c r="V842" s="360" t="n"/>
      <c r="W842" s="360" t="n">
        <v>0</v>
      </c>
      <c r="X842" s="360" t="n">
        <v>1</v>
      </c>
      <c r="Y842" s="360" t="n">
        <v>0</v>
      </c>
      <c r="Z842" s="360" t="n"/>
      <c r="AA842" s="360" t="n"/>
      <c r="AB842" s="360" t="n"/>
    </row>
    <row r="843">
      <c r="A843" s="360" t="n">
        <v>50</v>
      </c>
      <c r="B843" s="360" t="n">
        <v>0</v>
      </c>
      <c r="C843" s="360" t="n">
        <v>0</v>
      </c>
      <c r="D843" s="360" t="n">
        <v>1</v>
      </c>
      <c r="E843" s="360" t="n">
        <v>227</v>
      </c>
      <c r="F843" s="360">
        <f>ROUND(Source!AX836,O843)</f>
        <v/>
      </c>
      <c r="G843" s="360" t="inlineStr">
        <is>
          <t>СтМатЗак</t>
        </is>
      </c>
      <c r="H843" s="360" t="inlineStr">
        <is>
          <t>Стоимость материалов заказчика</t>
        </is>
      </c>
      <c r="I843" s="360" t="n"/>
      <c r="J843" s="360" t="n"/>
      <c r="K843" s="360" t="n">
        <v>227</v>
      </c>
      <c r="L843" s="360" t="n">
        <v>6</v>
      </c>
      <c r="M843" s="360" t="n">
        <v>3</v>
      </c>
      <c r="N843" s="360" t="inlineStr"/>
      <c r="O843" s="360" t="n">
        <v>0</v>
      </c>
      <c r="P843" s="360" t="n"/>
      <c r="Q843" s="360" t="n"/>
      <c r="R843" s="360" t="n"/>
      <c r="S843" s="360" t="n"/>
      <c r="T843" s="360" t="n"/>
      <c r="U843" s="360" t="n"/>
      <c r="V843" s="360" t="n"/>
      <c r="W843" s="360" t="n">
        <v>0</v>
      </c>
      <c r="X843" s="360" t="n">
        <v>1</v>
      </c>
      <c r="Y843" s="360" t="n">
        <v>0</v>
      </c>
      <c r="Z843" s="360" t="n"/>
      <c r="AA843" s="360" t="n"/>
      <c r="AB843" s="360" t="n"/>
    </row>
    <row r="844">
      <c r="A844" s="360" t="n">
        <v>50</v>
      </c>
      <c r="B844" s="360" t="n">
        <v>0</v>
      </c>
      <c r="C844" s="360" t="n">
        <v>0</v>
      </c>
      <c r="D844" s="360" t="n">
        <v>1</v>
      </c>
      <c r="E844" s="360" t="n">
        <v>228</v>
      </c>
      <c r="F844" s="360">
        <f>ROUND(Source!AY836,O844)</f>
        <v/>
      </c>
      <c r="G844" s="360" t="inlineStr">
        <is>
          <t>СтМатПод</t>
        </is>
      </c>
      <c r="H844" s="360" t="inlineStr">
        <is>
          <t>Стоимость материалов подрядчика</t>
        </is>
      </c>
      <c r="I844" s="360" t="n"/>
      <c r="J844" s="360" t="n"/>
      <c r="K844" s="360" t="n">
        <v>228</v>
      </c>
      <c r="L844" s="360" t="n">
        <v>7</v>
      </c>
      <c r="M844" s="360" t="n">
        <v>3</v>
      </c>
      <c r="N844" s="360" t="inlineStr"/>
      <c r="O844" s="360" t="n">
        <v>0</v>
      </c>
      <c r="P844" s="360" t="n"/>
      <c r="Q844" s="360" t="n"/>
      <c r="R844" s="360" t="n"/>
      <c r="S844" s="360" t="n"/>
      <c r="T844" s="360" t="n"/>
      <c r="U844" s="360" t="n"/>
      <c r="V844" s="360" t="n"/>
      <c r="W844" s="360" t="n">
        <v>0</v>
      </c>
      <c r="X844" s="360" t="n">
        <v>1</v>
      </c>
      <c r="Y844" s="360" t="n">
        <v>0</v>
      </c>
      <c r="Z844" s="360" t="n"/>
      <c r="AA844" s="360" t="n"/>
      <c r="AB844" s="360" t="n"/>
    </row>
    <row r="845">
      <c r="A845" s="360" t="n">
        <v>50</v>
      </c>
      <c r="B845" s="360" t="n">
        <v>0</v>
      </c>
      <c r="C845" s="360" t="n">
        <v>0</v>
      </c>
      <c r="D845" s="360" t="n">
        <v>1</v>
      </c>
      <c r="E845" s="360" t="n">
        <v>216</v>
      </c>
      <c r="F845" s="360">
        <f>ROUND(Source!AP836,O845)</f>
        <v/>
      </c>
      <c r="G845" s="360" t="inlineStr">
        <is>
          <t>Оборуд</t>
        </is>
      </c>
      <c r="H845" s="360" t="inlineStr">
        <is>
          <t>Стоимость оборудования (всего)</t>
        </is>
      </c>
      <c r="I845" s="360" t="n"/>
      <c r="J845" s="360" t="n"/>
      <c r="K845" s="360" t="n">
        <v>216</v>
      </c>
      <c r="L845" s="360" t="n">
        <v>8</v>
      </c>
      <c r="M845" s="360" t="n">
        <v>3</v>
      </c>
      <c r="N845" s="360" t="inlineStr"/>
      <c r="O845" s="360" t="n">
        <v>0</v>
      </c>
      <c r="P845" s="360" t="n"/>
      <c r="Q845" s="360" t="n"/>
      <c r="R845" s="360" t="n"/>
      <c r="S845" s="360" t="n"/>
      <c r="T845" s="360" t="n"/>
      <c r="U845" s="360" t="n"/>
      <c r="V845" s="360" t="n"/>
      <c r="W845" s="360" t="n">
        <v>0</v>
      </c>
      <c r="X845" s="360" t="n">
        <v>1</v>
      </c>
      <c r="Y845" s="360" t="n">
        <v>0</v>
      </c>
      <c r="Z845" s="360" t="n"/>
      <c r="AA845" s="360" t="n"/>
      <c r="AB845" s="360" t="n"/>
    </row>
    <row r="846">
      <c r="A846" s="360" t="n">
        <v>50</v>
      </c>
      <c r="B846" s="360" t="n">
        <v>0</v>
      </c>
      <c r="C846" s="360" t="n">
        <v>0</v>
      </c>
      <c r="D846" s="360" t="n">
        <v>1</v>
      </c>
      <c r="E846" s="360" t="n">
        <v>223</v>
      </c>
      <c r="F846" s="360">
        <f>ROUND(Source!AQ836,O846)</f>
        <v/>
      </c>
      <c r="G846" s="360" t="inlineStr">
        <is>
          <t>ОборудЗак</t>
        </is>
      </c>
      <c r="H846" s="360" t="inlineStr">
        <is>
          <t>Стоимость оборудования заказчика</t>
        </is>
      </c>
      <c r="I846" s="360" t="n"/>
      <c r="J846" s="360" t="n"/>
      <c r="K846" s="360" t="n">
        <v>223</v>
      </c>
      <c r="L846" s="360" t="n">
        <v>9</v>
      </c>
      <c r="M846" s="360" t="n">
        <v>3</v>
      </c>
      <c r="N846" s="360" t="inlineStr"/>
      <c r="O846" s="360" t="n">
        <v>0</v>
      </c>
      <c r="P846" s="360" t="n"/>
      <c r="Q846" s="360" t="n"/>
      <c r="R846" s="360" t="n"/>
      <c r="S846" s="360" t="n"/>
      <c r="T846" s="360" t="n"/>
      <c r="U846" s="360" t="n"/>
      <c r="V846" s="360" t="n"/>
      <c r="W846" s="360" t="n">
        <v>0</v>
      </c>
      <c r="X846" s="360" t="n">
        <v>1</v>
      </c>
      <c r="Y846" s="360" t="n">
        <v>0</v>
      </c>
      <c r="Z846" s="360" t="n"/>
      <c r="AA846" s="360" t="n"/>
      <c r="AB846" s="360" t="n"/>
    </row>
    <row r="847">
      <c r="A847" s="360" t="n">
        <v>50</v>
      </c>
      <c r="B847" s="360" t="n">
        <v>0</v>
      </c>
      <c r="C847" s="360" t="n">
        <v>0</v>
      </c>
      <c r="D847" s="360" t="n">
        <v>1</v>
      </c>
      <c r="E847" s="360" t="n">
        <v>229</v>
      </c>
      <c r="F847" s="360">
        <f>ROUND(Source!AZ836,O847)</f>
        <v/>
      </c>
      <c r="G847" s="360" t="inlineStr">
        <is>
          <t>ОборудПод</t>
        </is>
      </c>
      <c r="H847" s="360" t="inlineStr">
        <is>
          <t>Стоимость оборудования подрядчика</t>
        </is>
      </c>
      <c r="I847" s="360" t="n"/>
      <c r="J847" s="360" t="n"/>
      <c r="K847" s="360" t="n">
        <v>229</v>
      </c>
      <c r="L847" s="360" t="n">
        <v>10</v>
      </c>
      <c r="M847" s="360" t="n">
        <v>3</v>
      </c>
      <c r="N847" s="360" t="inlineStr"/>
      <c r="O847" s="360" t="n">
        <v>0</v>
      </c>
      <c r="P847" s="360" t="n"/>
      <c r="Q847" s="360" t="n"/>
      <c r="R847" s="360" t="n"/>
      <c r="S847" s="360" t="n"/>
      <c r="T847" s="360" t="n"/>
      <c r="U847" s="360" t="n"/>
      <c r="V847" s="360" t="n"/>
      <c r="W847" s="360" t="n">
        <v>0</v>
      </c>
      <c r="X847" s="360" t="n">
        <v>1</v>
      </c>
      <c r="Y847" s="360" t="n">
        <v>0</v>
      </c>
      <c r="Z847" s="360" t="n"/>
      <c r="AA847" s="360" t="n"/>
      <c r="AB847" s="360" t="n"/>
    </row>
    <row r="848">
      <c r="A848" s="360" t="n">
        <v>50</v>
      </c>
      <c r="B848" s="360" t="n">
        <v>0</v>
      </c>
      <c r="C848" s="360" t="n">
        <v>0</v>
      </c>
      <c r="D848" s="360" t="n">
        <v>1</v>
      </c>
      <c r="E848" s="360" t="n">
        <v>203</v>
      </c>
      <c r="F848" s="360">
        <f>ROUND(Source!Q836,O848)</f>
        <v/>
      </c>
      <c r="G848" s="360" t="inlineStr">
        <is>
          <t>ЭММ</t>
        </is>
      </c>
      <c r="H848" s="360" t="inlineStr">
        <is>
          <t>Эксплуатация машин</t>
        </is>
      </c>
      <c r="I848" s="360" t="n"/>
      <c r="J848" s="360" t="n"/>
      <c r="K848" s="360" t="n">
        <v>203</v>
      </c>
      <c r="L848" s="360" t="n">
        <v>11</v>
      </c>
      <c r="M848" s="360" t="n">
        <v>3</v>
      </c>
      <c r="N848" s="360" t="inlineStr"/>
      <c r="O848" s="360" t="n">
        <v>0</v>
      </c>
      <c r="P848" s="360" t="n"/>
      <c r="Q848" s="360" t="n"/>
      <c r="R848" s="360" t="n"/>
      <c r="S848" s="360" t="n"/>
      <c r="T848" s="360" t="n"/>
      <c r="U848" s="360" t="n"/>
      <c r="V848" s="360" t="n"/>
      <c r="W848" s="360" t="n">
        <v>0</v>
      </c>
      <c r="X848" s="360" t="n">
        <v>1</v>
      </c>
      <c r="Y848" s="360" t="n">
        <v>0</v>
      </c>
      <c r="Z848" s="360" t="n"/>
      <c r="AA848" s="360" t="n"/>
      <c r="AB848" s="360" t="n"/>
    </row>
    <row r="849">
      <c r="A849" s="360" t="n">
        <v>50</v>
      </c>
      <c r="B849" s="360" t="n">
        <v>0</v>
      </c>
      <c r="C849" s="360" t="n">
        <v>0</v>
      </c>
      <c r="D849" s="360" t="n">
        <v>1</v>
      </c>
      <c r="E849" s="360" t="n">
        <v>231</v>
      </c>
      <c r="F849" s="360">
        <f>ROUND(Source!BB836,O849)</f>
        <v/>
      </c>
      <c r="G849" s="360" t="inlineStr">
        <is>
          <t>ЭММсНРиСП</t>
        </is>
      </c>
      <c r="H849" s="360" t="inlineStr">
        <is>
          <t>Эксплуатация машин по ТСН-2001.16</t>
        </is>
      </c>
      <c r="I849" s="360" t="n"/>
      <c r="J849" s="360" t="n"/>
      <c r="K849" s="360" t="n">
        <v>231</v>
      </c>
      <c r="L849" s="360" t="n">
        <v>12</v>
      </c>
      <c r="M849" s="360" t="n">
        <v>3</v>
      </c>
      <c r="N849" s="360" t="inlineStr"/>
      <c r="O849" s="360" t="n">
        <v>0</v>
      </c>
      <c r="P849" s="360" t="n"/>
      <c r="Q849" s="360" t="n"/>
      <c r="R849" s="360" t="n"/>
      <c r="S849" s="360" t="n"/>
      <c r="T849" s="360" t="n"/>
      <c r="U849" s="360" t="n"/>
      <c r="V849" s="360" t="n"/>
      <c r="W849" s="360" t="n">
        <v>0</v>
      </c>
      <c r="X849" s="360" t="n">
        <v>1</v>
      </c>
      <c r="Y849" s="360" t="n">
        <v>0</v>
      </c>
      <c r="Z849" s="360" t="n"/>
      <c r="AA849" s="360" t="n"/>
      <c r="AB849" s="360" t="n"/>
    </row>
    <row r="850">
      <c r="A850" s="360" t="n">
        <v>50</v>
      </c>
      <c r="B850" s="360" t="n">
        <v>0</v>
      </c>
      <c r="C850" s="360" t="n">
        <v>0</v>
      </c>
      <c r="D850" s="360" t="n">
        <v>1</v>
      </c>
      <c r="E850" s="360" t="n">
        <v>204</v>
      </c>
      <c r="F850" s="360">
        <f>ROUND(Source!R836,O850)</f>
        <v/>
      </c>
      <c r="G850" s="360" t="inlineStr">
        <is>
          <t>ЗПМ</t>
        </is>
      </c>
      <c r="H850" s="360" t="inlineStr">
        <is>
          <t>ЗП машинистов</t>
        </is>
      </c>
      <c r="I850" s="360" t="n"/>
      <c r="J850" s="360" t="n"/>
      <c r="K850" s="360" t="n">
        <v>204</v>
      </c>
      <c r="L850" s="360" t="n">
        <v>13</v>
      </c>
      <c r="M850" s="360" t="n">
        <v>3</v>
      </c>
      <c r="N850" s="360" t="inlineStr"/>
      <c r="O850" s="360" t="n">
        <v>0</v>
      </c>
      <c r="P850" s="360" t="n"/>
      <c r="Q850" s="360" t="n"/>
      <c r="R850" s="360" t="n"/>
      <c r="S850" s="360" t="n"/>
      <c r="T850" s="360" t="n"/>
      <c r="U850" s="360" t="n"/>
      <c r="V850" s="360" t="n"/>
      <c r="W850" s="360" t="n">
        <v>0</v>
      </c>
      <c r="X850" s="360" t="n">
        <v>1</v>
      </c>
      <c r="Y850" s="360" t="n">
        <v>0</v>
      </c>
      <c r="Z850" s="360" t="n"/>
      <c r="AA850" s="360" t="n"/>
      <c r="AB850" s="360" t="n"/>
    </row>
    <row r="851">
      <c r="A851" s="360" t="n">
        <v>50</v>
      </c>
      <c r="B851" s="360" t="n">
        <v>0</v>
      </c>
      <c r="C851" s="360" t="n">
        <v>0</v>
      </c>
      <c r="D851" s="360" t="n">
        <v>1</v>
      </c>
      <c r="E851" s="360" t="n">
        <v>205</v>
      </c>
      <c r="F851" s="360">
        <f>ROUND(Source!S836,O851)</f>
        <v/>
      </c>
      <c r="G851" s="360" t="inlineStr">
        <is>
          <t>ОЗП</t>
        </is>
      </c>
      <c r="H851" s="360" t="inlineStr">
        <is>
          <t>Основная ЗП рабочих</t>
        </is>
      </c>
      <c r="I851" s="360" t="n"/>
      <c r="J851" s="360" t="n"/>
      <c r="K851" s="360" t="n">
        <v>205</v>
      </c>
      <c r="L851" s="360" t="n">
        <v>14</v>
      </c>
      <c r="M851" s="360" t="n">
        <v>3</v>
      </c>
      <c r="N851" s="360" t="inlineStr"/>
      <c r="O851" s="360" t="n">
        <v>0</v>
      </c>
      <c r="P851" s="360" t="n"/>
      <c r="Q851" s="360" t="n"/>
      <c r="R851" s="360" t="n"/>
      <c r="S851" s="360" t="n"/>
      <c r="T851" s="360" t="n"/>
      <c r="U851" s="360" t="n"/>
      <c r="V851" s="360" t="n"/>
      <c r="W851" s="360" t="n">
        <v>0</v>
      </c>
      <c r="X851" s="360" t="n">
        <v>1</v>
      </c>
      <c r="Y851" s="360" t="n">
        <v>0</v>
      </c>
      <c r="Z851" s="360" t="n"/>
      <c r="AA851" s="360" t="n"/>
      <c r="AB851" s="360" t="n"/>
    </row>
    <row r="852">
      <c r="A852" s="360" t="n">
        <v>50</v>
      </c>
      <c r="B852" s="360" t="n">
        <v>0</v>
      </c>
      <c r="C852" s="360" t="n">
        <v>0</v>
      </c>
      <c r="D852" s="360" t="n">
        <v>1</v>
      </c>
      <c r="E852" s="360" t="n">
        <v>232</v>
      </c>
      <c r="F852" s="360">
        <f>ROUND(Source!BC836,O852)</f>
        <v/>
      </c>
      <c r="G852" s="360" t="inlineStr">
        <is>
          <t>ОЗПсНРиСП</t>
        </is>
      </c>
      <c r="H852" s="360" t="inlineStr">
        <is>
          <t>Основная ЗП рабочих по ТСН-2001.16</t>
        </is>
      </c>
      <c r="I852" s="360" t="n"/>
      <c r="J852" s="360" t="n"/>
      <c r="K852" s="360" t="n">
        <v>232</v>
      </c>
      <c r="L852" s="360" t="n">
        <v>15</v>
      </c>
      <c r="M852" s="360" t="n">
        <v>3</v>
      </c>
      <c r="N852" s="360" t="inlineStr"/>
      <c r="O852" s="360" t="n">
        <v>0</v>
      </c>
      <c r="P852" s="360" t="n"/>
      <c r="Q852" s="360" t="n"/>
      <c r="R852" s="360" t="n"/>
      <c r="S852" s="360" t="n"/>
      <c r="T852" s="360" t="n"/>
      <c r="U852" s="360" t="n"/>
      <c r="V852" s="360" t="n"/>
      <c r="W852" s="360" t="n">
        <v>0</v>
      </c>
      <c r="X852" s="360" t="n">
        <v>1</v>
      </c>
      <c r="Y852" s="360" t="n">
        <v>0</v>
      </c>
      <c r="Z852" s="360" t="n"/>
      <c r="AA852" s="360" t="n"/>
      <c r="AB852" s="360" t="n"/>
    </row>
    <row r="853">
      <c r="A853" s="360" t="n">
        <v>50</v>
      </c>
      <c r="B853" s="360" t="n">
        <v>0</v>
      </c>
      <c r="C853" s="360" t="n">
        <v>0</v>
      </c>
      <c r="D853" s="360" t="n">
        <v>1</v>
      </c>
      <c r="E853" s="360" t="n">
        <v>214</v>
      </c>
      <c r="F853" s="360">
        <f>ROUND(Source!AS836,O853)</f>
        <v/>
      </c>
      <c r="G853" s="360" t="inlineStr">
        <is>
          <t>Строит</t>
        </is>
      </c>
      <c r="H853" s="360" t="inlineStr">
        <is>
          <t>Строительные работы с НР и СП</t>
        </is>
      </c>
      <c r="I853" s="360" t="n"/>
      <c r="J853" s="360" t="n"/>
      <c r="K853" s="360" t="n">
        <v>214</v>
      </c>
      <c r="L853" s="360" t="n">
        <v>16</v>
      </c>
      <c r="M853" s="360" t="n">
        <v>3</v>
      </c>
      <c r="N853" s="360" t="inlineStr"/>
      <c r="O853" s="360" t="n">
        <v>0</v>
      </c>
      <c r="P853" s="360" t="n"/>
      <c r="Q853" s="360" t="n"/>
      <c r="R853" s="360" t="n"/>
      <c r="S853" s="360" t="n"/>
      <c r="T853" s="360" t="n"/>
      <c r="U853" s="360" t="n"/>
      <c r="V853" s="360" t="n"/>
      <c r="W853" s="360" t="n">
        <v>0</v>
      </c>
      <c r="X853" s="360" t="n">
        <v>1</v>
      </c>
      <c r="Y853" s="360" t="n">
        <v>0</v>
      </c>
      <c r="Z853" s="360" t="n"/>
      <c r="AA853" s="360" t="n"/>
      <c r="AB853" s="360" t="n"/>
    </row>
    <row r="854">
      <c r="A854" s="360" t="n">
        <v>50</v>
      </c>
      <c r="B854" s="360" t="n">
        <v>0</v>
      </c>
      <c r="C854" s="360" t="n">
        <v>0</v>
      </c>
      <c r="D854" s="360" t="n">
        <v>1</v>
      </c>
      <c r="E854" s="360" t="n">
        <v>215</v>
      </c>
      <c r="F854" s="360">
        <f>ROUND(Source!AT836,O854)</f>
        <v/>
      </c>
      <c r="G854" s="360" t="inlineStr">
        <is>
          <t>Монтаж</t>
        </is>
      </c>
      <c r="H854" s="360" t="inlineStr">
        <is>
          <t>Монтажные работы с НР и СП</t>
        </is>
      </c>
      <c r="I854" s="360" t="n"/>
      <c r="J854" s="360" t="n"/>
      <c r="K854" s="360" t="n">
        <v>215</v>
      </c>
      <c r="L854" s="360" t="n">
        <v>17</v>
      </c>
      <c r="M854" s="360" t="n">
        <v>3</v>
      </c>
      <c r="N854" s="360" t="inlineStr"/>
      <c r="O854" s="360" t="n">
        <v>0</v>
      </c>
      <c r="P854" s="360" t="n"/>
      <c r="Q854" s="360" t="n"/>
      <c r="R854" s="360" t="n"/>
      <c r="S854" s="360" t="n"/>
      <c r="T854" s="360" t="n"/>
      <c r="U854" s="360" t="n"/>
      <c r="V854" s="360" t="n"/>
      <c r="W854" s="360" t="n">
        <v>0</v>
      </c>
      <c r="X854" s="360" t="n">
        <v>1</v>
      </c>
      <c r="Y854" s="360" t="n">
        <v>0</v>
      </c>
      <c r="Z854" s="360" t="n"/>
      <c r="AA854" s="360" t="n"/>
      <c r="AB854" s="360" t="n"/>
    </row>
    <row r="855">
      <c r="A855" s="360" t="n">
        <v>50</v>
      </c>
      <c r="B855" s="360" t="n">
        <v>0</v>
      </c>
      <c r="C855" s="360" t="n">
        <v>0</v>
      </c>
      <c r="D855" s="360" t="n">
        <v>1</v>
      </c>
      <c r="E855" s="360" t="n">
        <v>217</v>
      </c>
      <c r="F855" s="360">
        <f>ROUND(Source!AU836,O855)</f>
        <v/>
      </c>
      <c r="G855" s="360" t="inlineStr">
        <is>
          <t>Прочие</t>
        </is>
      </c>
      <c r="H855" s="360" t="inlineStr">
        <is>
          <t>Прочие работы с НР и СП</t>
        </is>
      </c>
      <c r="I855" s="360" t="n"/>
      <c r="J855" s="360" t="n"/>
      <c r="K855" s="360" t="n">
        <v>217</v>
      </c>
      <c r="L855" s="360" t="n">
        <v>18</v>
      </c>
      <c r="M855" s="360" t="n">
        <v>3</v>
      </c>
      <c r="N855" s="360" t="inlineStr"/>
      <c r="O855" s="360" t="n">
        <v>0</v>
      </c>
      <c r="P855" s="360" t="n"/>
      <c r="Q855" s="360" t="n"/>
      <c r="R855" s="360" t="n"/>
      <c r="S855" s="360" t="n"/>
      <c r="T855" s="360" t="n"/>
      <c r="U855" s="360" t="n"/>
      <c r="V855" s="360" t="n"/>
      <c r="W855" s="360" t="n">
        <v>0</v>
      </c>
      <c r="X855" s="360" t="n">
        <v>1</v>
      </c>
      <c r="Y855" s="360" t="n">
        <v>0</v>
      </c>
      <c r="Z855" s="360" t="n"/>
      <c r="AA855" s="360" t="n"/>
      <c r="AB855" s="360" t="n"/>
    </row>
    <row r="856">
      <c r="A856" s="360" t="n">
        <v>50</v>
      </c>
      <c r="B856" s="360" t="n">
        <v>0</v>
      </c>
      <c r="C856" s="360" t="n">
        <v>0</v>
      </c>
      <c r="D856" s="360" t="n">
        <v>1</v>
      </c>
      <c r="E856" s="360" t="n">
        <v>230</v>
      </c>
      <c r="F856" s="360">
        <f>ROUND(Source!BA836,O856)</f>
        <v/>
      </c>
      <c r="G856" s="360" t="inlineStr">
        <is>
          <t>ПрочиеЗатр</t>
        </is>
      </c>
      <c r="H856" s="360" t="inlineStr">
        <is>
          <t>Прочие затраты по ТСН-2001.16</t>
        </is>
      </c>
      <c r="I856" s="360" t="n"/>
      <c r="J856" s="360" t="n"/>
      <c r="K856" s="360" t="n">
        <v>230</v>
      </c>
      <c r="L856" s="360" t="n">
        <v>19</v>
      </c>
      <c r="M856" s="360" t="n">
        <v>3</v>
      </c>
      <c r="N856" s="360" t="inlineStr"/>
      <c r="O856" s="360" t="n">
        <v>0</v>
      </c>
      <c r="P856" s="360" t="n"/>
      <c r="Q856" s="360" t="n"/>
      <c r="R856" s="360" t="n"/>
      <c r="S856" s="360" t="n"/>
      <c r="T856" s="360" t="n"/>
      <c r="U856" s="360" t="n"/>
      <c r="V856" s="360" t="n"/>
      <c r="W856" s="360" t="n">
        <v>0</v>
      </c>
      <c r="X856" s="360" t="n">
        <v>1</v>
      </c>
      <c r="Y856" s="360" t="n">
        <v>0</v>
      </c>
      <c r="Z856" s="360" t="n"/>
      <c r="AA856" s="360" t="n"/>
      <c r="AB856" s="360" t="n"/>
    </row>
    <row r="857">
      <c r="A857" s="360" t="n">
        <v>50</v>
      </c>
      <c r="B857" s="360" t="n">
        <v>0</v>
      </c>
      <c r="C857" s="360" t="n">
        <v>0</v>
      </c>
      <c r="D857" s="360" t="n">
        <v>1</v>
      </c>
      <c r="E857" s="360" t="n">
        <v>206</v>
      </c>
      <c r="F857" s="360">
        <f>ROUND(Source!T836,O857)</f>
        <v/>
      </c>
      <c r="G857" s="360" t="inlineStr">
        <is>
          <t>ВозврМат</t>
        </is>
      </c>
      <c r="H857" s="360" t="inlineStr">
        <is>
          <t>Возврат материалов</t>
        </is>
      </c>
      <c r="I857" s="360" t="n"/>
      <c r="J857" s="360" t="n"/>
      <c r="K857" s="360" t="n">
        <v>206</v>
      </c>
      <c r="L857" s="360" t="n">
        <v>20</v>
      </c>
      <c r="M857" s="360" t="n">
        <v>3</v>
      </c>
      <c r="N857" s="360" t="inlineStr"/>
      <c r="O857" s="360" t="n">
        <v>0</v>
      </c>
      <c r="P857" s="360" t="n"/>
      <c r="Q857" s="360" t="n"/>
      <c r="R857" s="360" t="n"/>
      <c r="S857" s="360" t="n"/>
      <c r="T857" s="360" t="n"/>
      <c r="U857" s="360" t="n"/>
      <c r="V857" s="360" t="n"/>
      <c r="W857" s="360" t="n">
        <v>0</v>
      </c>
      <c r="X857" s="360" t="n">
        <v>1</v>
      </c>
      <c r="Y857" s="360" t="n">
        <v>0</v>
      </c>
      <c r="Z857" s="360" t="n"/>
      <c r="AA857" s="360" t="n"/>
      <c r="AB857" s="360" t="n"/>
    </row>
    <row r="858">
      <c r="A858" s="360" t="n">
        <v>50</v>
      </c>
      <c r="B858" s="360" t="n">
        <v>0</v>
      </c>
      <c r="C858" s="360" t="n">
        <v>0</v>
      </c>
      <c r="D858" s="360" t="n">
        <v>1</v>
      </c>
      <c r="E858" s="360" t="n">
        <v>207</v>
      </c>
      <c r="F858" s="360">
        <f>ROUND(Source!U836,O858)</f>
        <v/>
      </c>
      <c r="G858" s="360" t="inlineStr">
        <is>
          <t>ТрудСтр</t>
        </is>
      </c>
      <c r="H858" s="360" t="inlineStr">
        <is>
          <t>Трудозатраты строителей</t>
        </is>
      </c>
      <c r="I858" s="360" t="n"/>
      <c r="J858" s="360" t="n"/>
      <c r="K858" s="360" t="n">
        <v>207</v>
      </c>
      <c r="L858" s="360" t="n">
        <v>21</v>
      </c>
      <c r="M858" s="360" t="n">
        <v>3</v>
      </c>
      <c r="N858" s="360" t="inlineStr"/>
      <c r="O858" s="360" t="n">
        <v>7</v>
      </c>
      <c r="P858" s="360" t="n"/>
      <c r="Q858" s="360" t="n"/>
      <c r="R858" s="360" t="n"/>
      <c r="S858" s="360" t="n"/>
      <c r="T858" s="360" t="n"/>
      <c r="U858" s="360" t="n"/>
      <c r="V858" s="360" t="n"/>
      <c r="W858" s="360" t="n">
        <v>0</v>
      </c>
      <c r="X858" s="360" t="n">
        <v>1</v>
      </c>
      <c r="Y858" s="360" t="n">
        <v>0</v>
      </c>
      <c r="Z858" s="360" t="n"/>
      <c r="AA858" s="360" t="n"/>
      <c r="AB858" s="360" t="n"/>
    </row>
    <row r="859">
      <c r="A859" s="360" t="n">
        <v>50</v>
      </c>
      <c r="B859" s="360" t="n">
        <v>0</v>
      </c>
      <c r="C859" s="360" t="n">
        <v>0</v>
      </c>
      <c r="D859" s="360" t="n">
        <v>1</v>
      </c>
      <c r="E859" s="360" t="n">
        <v>208</v>
      </c>
      <c r="F859" s="360">
        <f>ROUND(Source!V836,O859)</f>
        <v/>
      </c>
      <c r="G859" s="360" t="inlineStr">
        <is>
          <t>ТрудМаш</t>
        </is>
      </c>
      <c r="H859" s="360" t="inlineStr">
        <is>
          <t>Трудозатраты машинистов</t>
        </is>
      </c>
      <c r="I859" s="360" t="n"/>
      <c r="J859" s="360" t="n"/>
      <c r="K859" s="360" t="n">
        <v>208</v>
      </c>
      <c r="L859" s="360" t="n">
        <v>22</v>
      </c>
      <c r="M859" s="360" t="n">
        <v>3</v>
      </c>
      <c r="N859" s="360" t="inlineStr"/>
      <c r="O859" s="360" t="n">
        <v>7</v>
      </c>
      <c r="P859" s="360" t="n"/>
      <c r="Q859" s="360" t="n"/>
      <c r="R859" s="360" t="n"/>
      <c r="S859" s="360" t="n"/>
      <c r="T859" s="360" t="n"/>
      <c r="U859" s="360" t="n"/>
      <c r="V859" s="360" t="n"/>
      <c r="W859" s="360" t="n">
        <v>0</v>
      </c>
      <c r="X859" s="360" t="n">
        <v>1</v>
      </c>
      <c r="Y859" s="360" t="n">
        <v>0</v>
      </c>
      <c r="Z859" s="360" t="n"/>
      <c r="AA859" s="360" t="n"/>
      <c r="AB859" s="360" t="n"/>
    </row>
    <row r="860">
      <c r="A860" s="360" t="n">
        <v>50</v>
      </c>
      <c r="B860" s="360" t="n">
        <v>0</v>
      </c>
      <c r="C860" s="360" t="n">
        <v>0</v>
      </c>
      <c r="D860" s="360" t="n">
        <v>1</v>
      </c>
      <c r="E860" s="360" t="n">
        <v>209</v>
      </c>
      <c r="F860" s="360">
        <f>ROUND(Source!W836,O860)</f>
        <v/>
      </c>
      <c r="G860" s="360" t="inlineStr">
        <is>
          <t>ТранспМат</t>
        </is>
      </c>
      <c r="H860" s="360" t="inlineStr">
        <is>
          <t>Транспорт материалов</t>
        </is>
      </c>
      <c r="I860" s="360" t="n"/>
      <c r="J860" s="360" t="n"/>
      <c r="K860" s="360" t="n">
        <v>209</v>
      </c>
      <c r="L860" s="360" t="n">
        <v>23</v>
      </c>
      <c r="M860" s="360" t="n">
        <v>3</v>
      </c>
      <c r="N860" s="360" t="inlineStr"/>
      <c r="O860" s="360" t="n">
        <v>0</v>
      </c>
      <c r="P860" s="360" t="n"/>
      <c r="Q860" s="360" t="n"/>
      <c r="R860" s="360" t="n"/>
      <c r="S860" s="360" t="n"/>
      <c r="T860" s="360" t="n"/>
      <c r="U860" s="360" t="n"/>
      <c r="V860" s="360" t="n"/>
      <c r="W860" s="360" t="n">
        <v>0</v>
      </c>
      <c r="X860" s="360" t="n">
        <v>1</v>
      </c>
      <c r="Y860" s="360" t="n">
        <v>0</v>
      </c>
      <c r="Z860" s="360" t="n"/>
      <c r="AA860" s="360" t="n"/>
      <c r="AB860" s="360" t="n"/>
    </row>
    <row r="861">
      <c r="A861" s="360" t="n">
        <v>50</v>
      </c>
      <c r="B861" s="360" t="n">
        <v>0</v>
      </c>
      <c r="C861" s="360" t="n">
        <v>0</v>
      </c>
      <c r="D861" s="360" t="n">
        <v>1</v>
      </c>
      <c r="E861" s="360" t="n">
        <v>233</v>
      </c>
      <c r="F861" s="360">
        <f>ROUND(Source!BD836,O861)</f>
        <v/>
      </c>
      <c r="G861" s="360" t="inlineStr">
        <is>
          <t>Перевозка</t>
        </is>
      </c>
      <c r="H861" s="360" t="inlineStr">
        <is>
          <t>Перевозка грузов</t>
        </is>
      </c>
      <c r="I861" s="360" t="n"/>
      <c r="J861" s="360" t="n"/>
      <c r="K861" s="360" t="n">
        <v>233</v>
      </c>
      <c r="L861" s="360" t="n">
        <v>24</v>
      </c>
      <c r="M861" s="360" t="n">
        <v>3</v>
      </c>
      <c r="N861" s="360" t="inlineStr"/>
      <c r="O861" s="360" t="n">
        <v>0</v>
      </c>
      <c r="P861" s="360" t="n"/>
      <c r="Q861" s="360" t="n"/>
      <c r="R861" s="360" t="n"/>
      <c r="S861" s="360" t="n"/>
      <c r="T861" s="360" t="n"/>
      <c r="U861" s="360" t="n"/>
      <c r="V861" s="360" t="n"/>
      <c r="W861" s="360" t="n">
        <v>0</v>
      </c>
      <c r="X861" s="360" t="n">
        <v>1</v>
      </c>
      <c r="Y861" s="360" t="n">
        <v>0</v>
      </c>
      <c r="Z861" s="360" t="n"/>
      <c r="AA861" s="360" t="n"/>
      <c r="AB861" s="360" t="n"/>
    </row>
    <row r="862">
      <c r="A862" s="360" t="n">
        <v>50</v>
      </c>
      <c r="B862" s="360" t="n">
        <v>0</v>
      </c>
      <c r="C862" s="360" t="n">
        <v>0</v>
      </c>
      <c r="D862" s="360" t="n">
        <v>1</v>
      </c>
      <c r="E862" s="360" t="n">
        <v>210</v>
      </c>
      <c r="F862" s="360">
        <f>ROUND(Source!X836,O862)</f>
        <v/>
      </c>
      <c r="G862" s="360" t="inlineStr">
        <is>
          <t>НР</t>
        </is>
      </c>
      <c r="H862" s="360" t="inlineStr">
        <is>
          <t>Накладные расходы</t>
        </is>
      </c>
      <c r="I862" s="360" t="n"/>
      <c r="J862" s="360" t="n"/>
      <c r="K862" s="360" t="n">
        <v>210</v>
      </c>
      <c r="L862" s="360" t="n">
        <v>25</v>
      </c>
      <c r="M862" s="360" t="n">
        <v>3</v>
      </c>
      <c r="N862" s="360" t="inlineStr"/>
      <c r="O862" s="360" t="n">
        <v>0</v>
      </c>
      <c r="P862" s="360" t="n"/>
      <c r="Q862" s="360" t="n"/>
      <c r="R862" s="360" t="n"/>
      <c r="S862" s="360" t="n"/>
      <c r="T862" s="360" t="n"/>
      <c r="U862" s="360" t="n"/>
      <c r="V862" s="360" t="n"/>
      <c r="W862" s="360" t="n">
        <v>0</v>
      </c>
      <c r="X862" s="360" t="n">
        <v>1</v>
      </c>
      <c r="Y862" s="360" t="n">
        <v>0</v>
      </c>
      <c r="Z862" s="360" t="n"/>
      <c r="AA862" s="360" t="n"/>
      <c r="AB862" s="360" t="n"/>
    </row>
    <row r="863">
      <c r="A863" s="360" t="n">
        <v>50</v>
      </c>
      <c r="B863" s="360" t="n">
        <v>0</v>
      </c>
      <c r="C863" s="360" t="n">
        <v>0</v>
      </c>
      <c r="D863" s="360" t="n">
        <v>1</v>
      </c>
      <c r="E863" s="360" t="n">
        <v>211</v>
      </c>
      <c r="F863" s="360">
        <f>ROUND(Source!Y836,O863)</f>
        <v/>
      </c>
      <c r="G863" s="360" t="inlineStr">
        <is>
          <t>СмПриб</t>
        </is>
      </c>
      <c r="H863" s="360" t="inlineStr">
        <is>
          <t>Сметная прибыль</t>
        </is>
      </c>
      <c r="I863" s="360" t="n"/>
      <c r="J863" s="360" t="n"/>
      <c r="K863" s="360" t="n">
        <v>211</v>
      </c>
      <c r="L863" s="360" t="n">
        <v>26</v>
      </c>
      <c r="M863" s="360" t="n">
        <v>3</v>
      </c>
      <c r="N863" s="360" t="inlineStr"/>
      <c r="O863" s="360" t="n">
        <v>0</v>
      </c>
      <c r="P863" s="360" t="n"/>
      <c r="Q863" s="360" t="n"/>
      <c r="R863" s="360" t="n"/>
      <c r="S863" s="360" t="n"/>
      <c r="T863" s="360" t="n"/>
      <c r="U863" s="360" t="n"/>
      <c r="V863" s="360" t="n"/>
      <c r="W863" s="360" t="n">
        <v>0</v>
      </c>
      <c r="X863" s="360" t="n">
        <v>1</v>
      </c>
      <c r="Y863" s="360" t="n">
        <v>0</v>
      </c>
      <c r="Z863" s="360" t="n"/>
      <c r="AA863" s="360" t="n"/>
      <c r="AB863" s="360" t="n"/>
    </row>
    <row r="864">
      <c r="A864" s="360" t="n">
        <v>50</v>
      </c>
      <c r="B864" s="360" t="n">
        <v>0</v>
      </c>
      <c r="C864" s="360" t="n">
        <v>0</v>
      </c>
      <c r="D864" s="360" t="n">
        <v>1</v>
      </c>
      <c r="E864" s="360" t="n">
        <v>224</v>
      </c>
      <c r="F864" s="360">
        <f>ROUND(Source!AR836,O864)</f>
        <v/>
      </c>
      <c r="G864" s="360" t="inlineStr">
        <is>
          <t>Всего</t>
        </is>
      </c>
      <c r="H864" s="360" t="inlineStr">
        <is>
          <t>Всего с НР и СП</t>
        </is>
      </c>
      <c r="I864" s="360" t="n"/>
      <c r="J864" s="360" t="n"/>
      <c r="K864" s="360" t="n">
        <v>224</v>
      </c>
      <c r="L864" s="360" t="n">
        <v>27</v>
      </c>
      <c r="M864" s="360" t="n">
        <v>3</v>
      </c>
      <c r="N864" s="360" t="inlineStr"/>
      <c r="O864" s="360" t="n">
        <v>0</v>
      </c>
      <c r="P864" s="360" t="n"/>
      <c r="Q864" s="360" t="n"/>
      <c r="R864" s="360" t="n"/>
      <c r="S864" s="360" t="n"/>
      <c r="T864" s="360" t="n"/>
      <c r="U864" s="360" t="n"/>
      <c r="V864" s="360" t="n"/>
      <c r="W864" s="360" t="n">
        <v>0</v>
      </c>
      <c r="X864" s="360" t="n">
        <v>1</v>
      </c>
      <c r="Y864" s="360" t="n">
        <v>0</v>
      </c>
      <c r="Z864" s="360" t="n"/>
      <c r="AA864" s="360" t="n"/>
      <c r="AB864" s="360" t="n"/>
    </row>
    <row r="865">
      <c r="A865" s="360" t="n">
        <v>50</v>
      </c>
      <c r="B865" s="360" t="n">
        <v>0</v>
      </c>
      <c r="C865" s="360" t="n">
        <v>0</v>
      </c>
      <c r="D865" s="360" t="n">
        <v>2</v>
      </c>
      <c r="E865" s="360" t="n">
        <v>0</v>
      </c>
      <c r="F865" s="360">
        <f>ROUND(F864,O865)</f>
        <v/>
      </c>
      <c r="G865" s="360" t="inlineStr">
        <is>
          <t>и1</t>
        </is>
      </c>
      <c r="H865" s="360" t="inlineStr">
        <is>
          <t>Итого</t>
        </is>
      </c>
      <c r="I865" s="360" t="n"/>
      <c r="J865" s="360" t="n"/>
      <c r="K865" s="360" t="n">
        <v>212</v>
      </c>
      <c r="L865" s="360" t="n">
        <v>28</v>
      </c>
      <c r="M865" s="360" t="n">
        <v>0</v>
      </c>
      <c r="N865" s="360" t="inlineStr"/>
      <c r="O865" s="360" t="n">
        <v>0</v>
      </c>
      <c r="P865" s="360" t="n"/>
      <c r="Q865" s="360" t="n"/>
      <c r="R865" s="360" t="n"/>
      <c r="S865" s="360" t="n"/>
      <c r="T865" s="360" t="n"/>
      <c r="U865" s="360" t="n"/>
      <c r="V865" s="360" t="n"/>
      <c r="W865" s="360" t="n">
        <v>0</v>
      </c>
      <c r="X865" s="360" t="n">
        <v>1</v>
      </c>
      <c r="Y865" s="360" t="n">
        <v>0</v>
      </c>
      <c r="Z865" s="360" t="n"/>
      <c r="AA865" s="360" t="n"/>
      <c r="AB865" s="360" t="n"/>
    </row>
    <row r="866">
      <c r="A866" s="360" t="n">
        <v>50</v>
      </c>
      <c r="B866" s="360" t="n">
        <v>0</v>
      </c>
      <c r="C866" s="360" t="n">
        <v>0</v>
      </c>
      <c r="D866" s="360" t="n">
        <v>2</v>
      </c>
      <c r="E866" s="360" t="n">
        <v>0</v>
      </c>
      <c r="F866" s="360">
        <f>ROUND(F865*0.22,O866)</f>
        <v/>
      </c>
      <c r="G866" s="360" t="inlineStr">
        <is>
          <t>и2</t>
        </is>
      </c>
      <c r="H866" s="360" t="inlineStr">
        <is>
          <t>НДС 22%</t>
        </is>
      </c>
      <c r="I866" s="360" t="n"/>
      <c r="J866" s="360" t="n"/>
      <c r="K866" s="360" t="n">
        <v>212</v>
      </c>
      <c r="L866" s="360" t="n">
        <v>29</v>
      </c>
      <c r="M866" s="360" t="n">
        <v>0</v>
      </c>
      <c r="N866" s="360" t="inlineStr"/>
      <c r="O866" s="360" t="n">
        <v>0</v>
      </c>
      <c r="P866" s="360" t="n"/>
      <c r="Q866" s="360" t="n"/>
      <c r="R866" s="360" t="n"/>
      <c r="S866" s="360" t="n"/>
      <c r="T866" s="360" t="n"/>
      <c r="U866" s="360" t="n"/>
      <c r="V866" s="360" t="n"/>
      <c r="W866" s="360" t="n">
        <v>0</v>
      </c>
      <c r="X866" s="360" t="n">
        <v>1</v>
      </c>
      <c r="Y866" s="360" t="n">
        <v>0</v>
      </c>
      <c r="Z866" s="360" t="n"/>
      <c r="AA866" s="360" t="n"/>
      <c r="AB866" s="360" t="n"/>
    </row>
    <row r="867">
      <c r="A867" s="360" t="n">
        <v>50</v>
      </c>
      <c r="B867" s="360" t="n">
        <v>0</v>
      </c>
      <c r="C867" s="360" t="n">
        <v>0</v>
      </c>
      <c r="D867" s="360" t="n">
        <v>2</v>
      </c>
      <c r="E867" s="360" t="n">
        <v>213</v>
      </c>
      <c r="F867" s="360">
        <f>ROUND(F865+F866,O867)</f>
        <v/>
      </c>
      <c r="G867" s="360" t="inlineStr">
        <is>
          <t>и3</t>
        </is>
      </c>
      <c r="H867" s="360" t="inlineStr">
        <is>
          <t>Всего</t>
        </is>
      </c>
      <c r="I867" s="360" t="n"/>
      <c r="J867" s="360" t="n"/>
      <c r="K867" s="360" t="n">
        <v>212</v>
      </c>
      <c r="L867" s="360" t="n">
        <v>30</v>
      </c>
      <c r="M867" s="360" t="n">
        <v>0</v>
      </c>
      <c r="N867" s="360" t="inlineStr"/>
      <c r="O867" s="360" t="n">
        <v>0</v>
      </c>
      <c r="P867" s="360" t="n"/>
      <c r="Q867" s="360" t="n"/>
      <c r="R867" s="360" t="n"/>
      <c r="S867" s="360" t="n"/>
      <c r="T867" s="360" t="n"/>
      <c r="U867" s="360" t="n"/>
      <c r="V867" s="360" t="n"/>
      <c r="W867" s="360" t="n">
        <v>0</v>
      </c>
      <c r="X867" s="360" t="n">
        <v>1</v>
      </c>
      <c r="Y867" s="360" t="n">
        <v>0</v>
      </c>
      <c r="Z867" s="360" t="n"/>
      <c r="AA867" s="360" t="n"/>
      <c r="AB867" s="360" t="n"/>
    </row>
    <row r="869">
      <c r="A869" s="356" t="n">
        <v>3</v>
      </c>
      <c r="B869" s="356" t="n">
        <v>0</v>
      </c>
      <c r="C869" s="356" t="n"/>
      <c r="D869" s="356">
        <f>ROW(A879)</f>
        <v/>
      </c>
      <c r="E869" s="356" t="n"/>
      <c r="F869" s="356" t="inlineStr">
        <is>
          <t>Новая локальная смета</t>
        </is>
      </c>
      <c r="G869" s="356" t="inlineStr">
        <is>
          <t>Парковая, д.11 (кв 37-41)</t>
        </is>
      </c>
      <c r="H869" s="356" t="inlineStr"/>
      <c r="I869" s="356" t="n">
        <v>0</v>
      </c>
      <c r="J869" s="356" t="inlineStr"/>
      <c r="K869" s="356" t="n">
        <v>0</v>
      </c>
      <c r="L869" s="356" t="inlineStr">
        <is>
          <t>Новая локальная смета</t>
        </is>
      </c>
      <c r="M869" s="356" t="inlineStr"/>
      <c r="N869" s="356" t="n"/>
      <c r="O869" s="356" t="n"/>
      <c r="P869" s="356" t="n"/>
      <c r="Q869" s="356" t="n"/>
      <c r="R869" s="356" t="n"/>
      <c r="S869" s="356" t="n">
        <v>0</v>
      </c>
      <c r="T869" s="356" t="n"/>
      <c r="U869" s="356" t="inlineStr"/>
      <c r="V869" s="356" t="n">
        <v>0</v>
      </c>
      <c r="W869" s="356" t="n"/>
      <c r="X869" s="356" t="n"/>
      <c r="Y869" s="356" t="n"/>
      <c r="Z869" s="356" t="n"/>
      <c r="AA869" s="356" t="n"/>
      <c r="AB869" s="356" t="inlineStr"/>
      <c r="AC869" s="356" t="inlineStr"/>
      <c r="AD869" s="356" t="inlineStr"/>
      <c r="AE869" s="356" t="inlineStr"/>
      <c r="AF869" s="356" t="inlineStr"/>
      <c r="AG869" s="356" t="inlineStr"/>
      <c r="AH869" s="356" t="n"/>
      <c r="AI869" s="356" t="n"/>
      <c r="AJ869" s="356" t="n"/>
      <c r="AK869" s="356" t="n"/>
      <c r="AL869" s="356" t="n"/>
      <c r="AM869" s="356" t="n"/>
      <c r="AN869" s="356" t="n"/>
      <c r="AO869" s="356" t="n"/>
      <c r="AP869" s="356" t="inlineStr"/>
      <c r="AQ869" s="356" t="inlineStr"/>
      <c r="AR869" s="356" t="inlineStr"/>
      <c r="AS869" s="356" t="n"/>
      <c r="AT869" s="356" t="n"/>
      <c r="AU869" s="356" t="n"/>
      <c r="AV869" s="356" t="n"/>
      <c r="AW869" s="356" t="n"/>
      <c r="AX869" s="356" t="n"/>
      <c r="AY869" s="356" t="n"/>
      <c r="AZ869" s="356" t="inlineStr"/>
      <c r="BA869" s="356" t="n"/>
      <c r="BB869" s="356" t="inlineStr"/>
      <c r="BC869" s="356" t="inlineStr"/>
      <c r="BD869" s="356" t="inlineStr"/>
      <c r="BE869" s="356" t="inlineStr"/>
      <c r="BF869" s="356" t="inlineStr"/>
      <c r="BG869" s="356" t="inlineStr"/>
      <c r="BH869" s="356" t="inlineStr"/>
      <c r="BI869" s="356" t="inlineStr"/>
      <c r="BJ869" s="356" t="inlineStr"/>
      <c r="BK869" s="356" t="inlineStr"/>
      <c r="BL869" s="356" t="inlineStr"/>
      <c r="BM869" s="356" t="inlineStr"/>
      <c r="BN869" s="356" t="inlineStr"/>
      <c r="BO869" s="356" t="inlineStr"/>
      <c r="BP869" s="356" t="inlineStr"/>
      <c r="BQ869" s="356" t="n"/>
      <c r="BR869" s="356" t="n"/>
      <c r="BS869" s="356" t="n"/>
      <c r="BT869" s="356" t="n"/>
      <c r="BU869" s="356" t="n"/>
      <c r="BV869" s="356" t="n"/>
      <c r="BW869" s="356" t="n"/>
      <c r="BX869" s="356" t="n">
        <v>0</v>
      </c>
      <c r="BY869" s="356" t="n"/>
      <c r="BZ869" s="356" t="n"/>
      <c r="CA869" s="356" t="n"/>
      <c r="CB869" s="356" t="n"/>
      <c r="CC869" s="356" t="n"/>
      <c r="CD869" s="356" t="n"/>
      <c r="CE869" s="356" t="n"/>
      <c r="CF869" s="356" t="n">
        <v>0</v>
      </c>
      <c r="CG869" s="356" t="n">
        <v>0</v>
      </c>
      <c r="CH869" s="356" t="n"/>
      <c r="CI869" s="356" t="inlineStr"/>
      <c r="CJ869" s="356" t="inlineStr"/>
      <c r="CK869" s="0" t="inlineStr"/>
      <c r="CL869" s="0" t="inlineStr"/>
      <c r="CM869" s="0" t="inlineStr"/>
      <c r="CN869" s="0" t="inlineStr"/>
      <c r="CO869" s="0" t="inlineStr"/>
      <c r="CP869" s="0" t="inlineStr"/>
      <c r="CQ869" s="0" t="inlineStr"/>
    </row>
    <row r="871">
      <c r="A871" s="358" t="n">
        <v>52</v>
      </c>
      <c r="B871" s="358">
        <f>B879</f>
        <v/>
      </c>
      <c r="C871" s="358">
        <f>C879</f>
        <v/>
      </c>
      <c r="D871" s="358">
        <f>D879</f>
        <v/>
      </c>
      <c r="E871" s="358">
        <f>E879</f>
        <v/>
      </c>
      <c r="F871" s="358">
        <f>F879</f>
        <v/>
      </c>
      <c r="G871" s="358">
        <f>G879</f>
        <v/>
      </c>
      <c r="H871" s="358" t="n"/>
      <c r="I871" s="358" t="n"/>
      <c r="J871" s="358" t="n"/>
      <c r="K871" s="358" t="n"/>
      <c r="L871" s="358" t="n"/>
      <c r="M871" s="358" t="n"/>
      <c r="N871" s="358" t="n"/>
      <c r="O871" s="358">
        <f>O879</f>
        <v/>
      </c>
      <c r="P871" s="358">
        <f>P879</f>
        <v/>
      </c>
      <c r="Q871" s="358">
        <f>Q879</f>
        <v/>
      </c>
      <c r="R871" s="358">
        <f>R879</f>
        <v/>
      </c>
      <c r="S871" s="358">
        <f>S879</f>
        <v/>
      </c>
      <c r="T871" s="358">
        <f>T879</f>
        <v/>
      </c>
      <c r="U871" s="358">
        <f>U879</f>
        <v/>
      </c>
      <c r="V871" s="358">
        <f>V879</f>
        <v/>
      </c>
      <c r="W871" s="358">
        <f>W879</f>
        <v/>
      </c>
      <c r="X871" s="358">
        <f>X879</f>
        <v/>
      </c>
      <c r="Y871" s="358">
        <f>Y879</f>
        <v/>
      </c>
      <c r="Z871" s="358">
        <f>Z879</f>
        <v/>
      </c>
      <c r="AA871" s="358">
        <f>AA879</f>
        <v/>
      </c>
      <c r="AB871" s="358">
        <f>AB879</f>
        <v/>
      </c>
      <c r="AC871" s="358">
        <f>AC879</f>
        <v/>
      </c>
      <c r="AD871" s="358">
        <f>AD879</f>
        <v/>
      </c>
      <c r="AE871" s="358">
        <f>AE879</f>
        <v/>
      </c>
      <c r="AF871" s="358">
        <f>AF879</f>
        <v/>
      </c>
      <c r="AG871" s="358">
        <f>AG879</f>
        <v/>
      </c>
      <c r="AH871" s="358">
        <f>AH879</f>
        <v/>
      </c>
      <c r="AI871" s="358">
        <f>AI879</f>
        <v/>
      </c>
      <c r="AJ871" s="358">
        <f>AJ879</f>
        <v/>
      </c>
      <c r="AK871" s="358">
        <f>AK879</f>
        <v/>
      </c>
      <c r="AL871" s="358">
        <f>AL879</f>
        <v/>
      </c>
      <c r="AM871" s="358">
        <f>AM879</f>
        <v/>
      </c>
      <c r="AN871" s="358">
        <f>AN879</f>
        <v/>
      </c>
      <c r="AO871" s="358">
        <f>AO879</f>
        <v/>
      </c>
      <c r="AP871" s="358">
        <f>AP879</f>
        <v/>
      </c>
      <c r="AQ871" s="358">
        <f>AQ879</f>
        <v/>
      </c>
      <c r="AR871" s="358">
        <f>AR879</f>
        <v/>
      </c>
      <c r="AS871" s="358">
        <f>AS879</f>
        <v/>
      </c>
      <c r="AT871" s="358">
        <f>AT879</f>
        <v/>
      </c>
      <c r="AU871" s="358">
        <f>AU879</f>
        <v/>
      </c>
      <c r="AV871" s="358">
        <f>AV879</f>
        <v/>
      </c>
      <c r="AW871" s="358">
        <f>AW879</f>
        <v/>
      </c>
      <c r="AX871" s="358">
        <f>AX879</f>
        <v/>
      </c>
      <c r="AY871" s="358">
        <f>AY879</f>
        <v/>
      </c>
      <c r="AZ871" s="358">
        <f>AZ879</f>
        <v/>
      </c>
      <c r="BA871" s="358">
        <f>BA879</f>
        <v/>
      </c>
      <c r="BB871" s="358">
        <f>BB879</f>
        <v/>
      </c>
      <c r="BC871" s="358">
        <f>BC879</f>
        <v/>
      </c>
      <c r="BD871" s="358">
        <f>BD879</f>
        <v/>
      </c>
      <c r="BE871" s="358">
        <f>BE879</f>
        <v/>
      </c>
      <c r="BF871" s="358">
        <f>BF879</f>
        <v/>
      </c>
      <c r="BG871" s="358">
        <f>BG879</f>
        <v/>
      </c>
      <c r="BH871" s="358">
        <f>BH879</f>
        <v/>
      </c>
      <c r="BI871" s="358">
        <f>BI879</f>
        <v/>
      </c>
      <c r="BJ871" s="358">
        <f>BJ879</f>
        <v/>
      </c>
      <c r="BK871" s="358">
        <f>BK879</f>
        <v/>
      </c>
      <c r="BL871" s="358">
        <f>BL879</f>
        <v/>
      </c>
      <c r="BM871" s="358">
        <f>BM879</f>
        <v/>
      </c>
      <c r="BN871" s="358">
        <f>BN879</f>
        <v/>
      </c>
      <c r="BO871" s="358">
        <f>BO879</f>
        <v/>
      </c>
      <c r="BP871" s="358">
        <f>BP879</f>
        <v/>
      </c>
      <c r="BQ871" s="358">
        <f>BQ879</f>
        <v/>
      </c>
      <c r="BR871" s="358">
        <f>BR879</f>
        <v/>
      </c>
      <c r="BS871" s="358">
        <f>BS879</f>
        <v/>
      </c>
      <c r="BT871" s="358">
        <f>BT879</f>
        <v/>
      </c>
      <c r="BU871" s="358">
        <f>BU879</f>
        <v/>
      </c>
      <c r="BV871" s="358">
        <f>BV879</f>
        <v/>
      </c>
      <c r="BW871" s="358">
        <f>BW879</f>
        <v/>
      </c>
      <c r="BX871" s="358">
        <f>BX879</f>
        <v/>
      </c>
      <c r="BY871" s="358">
        <f>BY879</f>
        <v/>
      </c>
      <c r="BZ871" s="358">
        <f>BZ879</f>
        <v/>
      </c>
      <c r="CA871" s="358">
        <f>CA879</f>
        <v/>
      </c>
      <c r="CB871" s="358">
        <f>CB879</f>
        <v/>
      </c>
      <c r="CC871" s="358">
        <f>CC879</f>
        <v/>
      </c>
      <c r="CD871" s="358">
        <f>CD879</f>
        <v/>
      </c>
      <c r="CE871" s="358">
        <f>CE879</f>
        <v/>
      </c>
      <c r="CF871" s="358">
        <f>CF879</f>
        <v/>
      </c>
      <c r="CG871" s="358">
        <f>CG879</f>
        <v/>
      </c>
      <c r="CH871" s="358">
        <f>CH879</f>
        <v/>
      </c>
      <c r="CI871" s="358">
        <f>CI879</f>
        <v/>
      </c>
      <c r="CJ871" s="358">
        <f>CJ879</f>
        <v/>
      </c>
      <c r="CK871" s="358">
        <f>CK879</f>
        <v/>
      </c>
      <c r="CL871" s="358">
        <f>CL879</f>
        <v/>
      </c>
      <c r="CM871" s="358">
        <f>CM879</f>
        <v/>
      </c>
      <c r="CN871" s="358">
        <f>CN879</f>
        <v/>
      </c>
      <c r="CO871" s="358">
        <f>CO879</f>
        <v/>
      </c>
      <c r="CP871" s="358">
        <f>CP879</f>
        <v/>
      </c>
      <c r="CQ871" s="358">
        <f>CQ879</f>
        <v/>
      </c>
      <c r="CR871" s="358">
        <f>CR879</f>
        <v/>
      </c>
      <c r="CS871" s="358">
        <f>CS879</f>
        <v/>
      </c>
      <c r="CT871" s="358">
        <f>CT879</f>
        <v/>
      </c>
      <c r="CU871" s="358">
        <f>CU879</f>
        <v/>
      </c>
      <c r="CV871" s="358">
        <f>CV879</f>
        <v/>
      </c>
      <c r="CW871" s="358">
        <f>CW879</f>
        <v/>
      </c>
      <c r="CX871" s="358">
        <f>CX879</f>
        <v/>
      </c>
      <c r="CY871" s="358">
        <f>CY879</f>
        <v/>
      </c>
      <c r="CZ871" s="358">
        <f>CZ879</f>
        <v/>
      </c>
      <c r="DA871" s="358">
        <f>DA879</f>
        <v/>
      </c>
      <c r="DB871" s="358">
        <f>DB879</f>
        <v/>
      </c>
      <c r="DC871" s="358">
        <f>DC879</f>
        <v/>
      </c>
      <c r="DD871" s="358">
        <f>DD879</f>
        <v/>
      </c>
      <c r="DE871" s="358">
        <f>DE879</f>
        <v/>
      </c>
      <c r="DF871" s="358">
        <f>DF879</f>
        <v/>
      </c>
      <c r="DG871" s="359">
        <f>DG879</f>
        <v/>
      </c>
      <c r="DH871" s="359">
        <f>DH879</f>
        <v/>
      </c>
      <c r="DI871" s="359">
        <f>DI879</f>
        <v/>
      </c>
      <c r="DJ871" s="359">
        <f>DJ879</f>
        <v/>
      </c>
      <c r="DK871" s="359">
        <f>DK879</f>
        <v/>
      </c>
      <c r="DL871" s="359">
        <f>DL879</f>
        <v/>
      </c>
      <c r="DM871" s="359">
        <f>DM879</f>
        <v/>
      </c>
      <c r="DN871" s="359">
        <f>DN879</f>
        <v/>
      </c>
      <c r="DO871" s="359">
        <f>DO879</f>
        <v/>
      </c>
      <c r="DP871" s="359">
        <f>DP879</f>
        <v/>
      </c>
      <c r="DQ871" s="359">
        <f>DQ879</f>
        <v/>
      </c>
      <c r="DR871" s="359">
        <f>DR879</f>
        <v/>
      </c>
      <c r="DS871" s="359">
        <f>DS879</f>
        <v/>
      </c>
      <c r="DT871" s="359">
        <f>DT879</f>
        <v/>
      </c>
      <c r="DU871" s="359">
        <f>DU879</f>
        <v/>
      </c>
      <c r="DV871" s="359">
        <f>DV879</f>
        <v/>
      </c>
      <c r="DW871" s="359">
        <f>DW879</f>
        <v/>
      </c>
      <c r="DX871" s="359">
        <f>DX879</f>
        <v/>
      </c>
      <c r="DY871" s="359">
        <f>DY879</f>
        <v/>
      </c>
      <c r="DZ871" s="359">
        <f>DZ879</f>
        <v/>
      </c>
      <c r="EA871" s="359">
        <f>EA879</f>
        <v/>
      </c>
      <c r="EB871" s="359">
        <f>EB879</f>
        <v/>
      </c>
      <c r="EC871" s="359">
        <f>EC879</f>
        <v/>
      </c>
      <c r="ED871" s="359">
        <f>ED879</f>
        <v/>
      </c>
      <c r="EE871" s="359">
        <f>EE879</f>
        <v/>
      </c>
      <c r="EF871" s="359">
        <f>EF879</f>
        <v/>
      </c>
      <c r="EG871" s="359">
        <f>EG879</f>
        <v/>
      </c>
      <c r="EH871" s="359">
        <f>EH879</f>
        <v/>
      </c>
      <c r="EI871" s="359">
        <f>EI879</f>
        <v/>
      </c>
      <c r="EJ871" s="359">
        <f>EJ879</f>
        <v/>
      </c>
      <c r="EK871" s="359">
        <f>EK879</f>
        <v/>
      </c>
      <c r="EL871" s="359">
        <f>EL879</f>
        <v/>
      </c>
      <c r="EM871" s="359">
        <f>EM879</f>
        <v/>
      </c>
      <c r="EN871" s="359">
        <f>EN879</f>
        <v/>
      </c>
      <c r="EO871" s="359">
        <f>EO879</f>
        <v/>
      </c>
      <c r="EP871" s="359">
        <f>EP879</f>
        <v/>
      </c>
      <c r="EQ871" s="359">
        <f>EQ879</f>
        <v/>
      </c>
      <c r="ER871" s="359">
        <f>ER879</f>
        <v/>
      </c>
      <c r="ES871" s="359">
        <f>ES879</f>
        <v/>
      </c>
      <c r="ET871" s="359">
        <f>ET879</f>
        <v/>
      </c>
      <c r="EU871" s="359">
        <f>EU879</f>
        <v/>
      </c>
      <c r="EV871" s="359">
        <f>EV879</f>
        <v/>
      </c>
      <c r="EW871" s="359">
        <f>EW879</f>
        <v/>
      </c>
      <c r="EX871" s="359">
        <f>EX879</f>
        <v/>
      </c>
      <c r="EY871" s="359">
        <f>EY879</f>
        <v/>
      </c>
      <c r="EZ871" s="359">
        <f>EZ879</f>
        <v/>
      </c>
      <c r="FA871" s="359">
        <f>FA879</f>
        <v/>
      </c>
      <c r="FB871" s="359">
        <f>FB879</f>
        <v/>
      </c>
      <c r="FC871" s="359">
        <f>FC879</f>
        <v/>
      </c>
      <c r="FD871" s="359">
        <f>FD879</f>
        <v/>
      </c>
      <c r="FE871" s="359">
        <f>FE879</f>
        <v/>
      </c>
      <c r="FF871" s="359">
        <f>FF879</f>
        <v/>
      </c>
      <c r="FG871" s="359">
        <f>FG879</f>
        <v/>
      </c>
      <c r="FH871" s="359">
        <f>FH879</f>
        <v/>
      </c>
      <c r="FI871" s="359">
        <f>FI879</f>
        <v/>
      </c>
      <c r="FJ871" s="359">
        <f>FJ879</f>
        <v/>
      </c>
      <c r="FK871" s="359">
        <f>FK879</f>
        <v/>
      </c>
      <c r="FL871" s="359">
        <f>FL879</f>
        <v/>
      </c>
      <c r="FM871" s="359">
        <f>FM879</f>
        <v/>
      </c>
      <c r="FN871" s="359">
        <f>FN879</f>
        <v/>
      </c>
      <c r="FO871" s="359">
        <f>FO879</f>
        <v/>
      </c>
      <c r="FP871" s="359">
        <f>FP879</f>
        <v/>
      </c>
      <c r="FQ871" s="359">
        <f>FQ879</f>
        <v/>
      </c>
      <c r="FR871" s="359">
        <f>FR879</f>
        <v/>
      </c>
      <c r="FS871" s="359">
        <f>FS879</f>
        <v/>
      </c>
      <c r="FT871" s="359">
        <f>FT879</f>
        <v/>
      </c>
      <c r="FU871" s="359">
        <f>FU879</f>
        <v/>
      </c>
      <c r="FV871" s="359">
        <f>FV879</f>
        <v/>
      </c>
      <c r="FW871" s="359">
        <f>FW879</f>
        <v/>
      </c>
      <c r="FX871" s="359">
        <f>FX879</f>
        <v/>
      </c>
      <c r="FY871" s="359">
        <f>FY879</f>
        <v/>
      </c>
      <c r="FZ871" s="359">
        <f>FZ879</f>
        <v/>
      </c>
      <c r="GA871" s="359">
        <f>GA879</f>
        <v/>
      </c>
      <c r="GB871" s="359">
        <f>GB879</f>
        <v/>
      </c>
      <c r="GC871" s="359">
        <f>GC879</f>
        <v/>
      </c>
      <c r="GD871" s="359">
        <f>GD879</f>
        <v/>
      </c>
      <c r="GE871" s="359">
        <f>GE879</f>
        <v/>
      </c>
      <c r="GF871" s="359">
        <f>GF879</f>
        <v/>
      </c>
      <c r="GG871" s="359">
        <f>GG879</f>
        <v/>
      </c>
      <c r="GH871" s="359">
        <f>GH879</f>
        <v/>
      </c>
      <c r="GI871" s="359">
        <f>GI879</f>
        <v/>
      </c>
      <c r="GJ871" s="359">
        <f>GJ879</f>
        <v/>
      </c>
      <c r="GK871" s="359">
        <f>GK879</f>
        <v/>
      </c>
      <c r="GL871" s="359">
        <f>GL879</f>
        <v/>
      </c>
      <c r="GM871" s="359">
        <f>GM879</f>
        <v/>
      </c>
      <c r="GN871" s="359">
        <f>GN879</f>
        <v/>
      </c>
      <c r="GO871" s="359">
        <f>GO879</f>
        <v/>
      </c>
      <c r="GP871" s="359">
        <f>GP879</f>
        <v/>
      </c>
      <c r="GQ871" s="359">
        <f>GQ879</f>
        <v/>
      </c>
      <c r="GR871" s="359">
        <f>GR879</f>
        <v/>
      </c>
      <c r="GS871" s="359">
        <f>GS879</f>
        <v/>
      </c>
      <c r="GT871" s="359">
        <f>GT879</f>
        <v/>
      </c>
      <c r="GU871" s="359">
        <f>GU879</f>
        <v/>
      </c>
      <c r="GV871" s="359">
        <f>GV879</f>
        <v/>
      </c>
      <c r="GW871" s="359">
        <f>GW879</f>
        <v/>
      </c>
      <c r="GX871" s="359">
        <f>GX879</f>
        <v/>
      </c>
    </row>
    <row r="873">
      <c r="A873" s="0" t="n">
        <v>17</v>
      </c>
      <c r="B873" s="0" t="n">
        <v>0</v>
      </c>
      <c r="C873" s="0">
        <f>ROW(SmtRes!A332)</f>
        <v/>
      </c>
      <c r="D873" s="0">
        <f>ROW(EtalonRes!A326)</f>
        <v/>
      </c>
      <c r="E873" s="0" t="inlineStr">
        <is>
          <t>1</t>
        </is>
      </c>
      <c r="F873" s="0" t="inlineStr">
        <is>
          <t>65-14-1</t>
        </is>
      </c>
      <c r="G873" s="0" t="inlineStr">
        <is>
          <t>Разборка трубопроводов из водогазопроводных труб в зданиях и сооружениях на резьбе диаметром до 32 мм/ прим 20мм</t>
        </is>
      </c>
      <c r="H873" s="0" t="inlineStr">
        <is>
          <t>100 м трубопровода</t>
        </is>
      </c>
      <c r="I873" s="0">
        <f>ROUND(ROUND(3/100,4),7)</f>
        <v/>
      </c>
      <c r="J873" s="0" t="n">
        <v>0</v>
      </c>
      <c r="K873" s="0">
        <f>ROUND(ROUND(3/100,4),7)</f>
        <v/>
      </c>
      <c r="O873" s="0">
        <f>ROUND(CP873,0)</f>
        <v/>
      </c>
      <c r="P873" s="0">
        <f>ROUND(CQ873*I873,0)</f>
        <v/>
      </c>
      <c r="Q873" s="0">
        <f>(ROUND((ROUND(((ET873)*I873),0)*BB873),0)+ROUND((ROUND(((AE873-(EU873))*I873),0)*BS873),0))</f>
        <v/>
      </c>
      <c r="R873" s="0">
        <f>(ROUND((ROUND(((EU873)*I873),0)*BS873),0)+ROUND((ROUND(((AE873-(EU873))*I873),0)*BS873),0))</f>
        <v/>
      </c>
      <c r="S873" s="0">
        <f>ROUND(CT873*I873,0)</f>
        <v/>
      </c>
      <c r="T873" s="0">
        <f>ROUND(CU873*I873,0)</f>
        <v/>
      </c>
      <c r="U873" s="0">
        <f>ROUND(CV873*I873,7)</f>
        <v/>
      </c>
      <c r="V873" s="0">
        <f>ROUND(CW873*I873,7)</f>
        <v/>
      </c>
      <c r="W873" s="0">
        <f>ROUND(CX873*I873,0)</f>
        <v/>
      </c>
      <c r="X873" s="0">
        <f>ROUND(CY873,0)</f>
        <v/>
      </c>
      <c r="Y873" s="0">
        <f>ROUND(CZ873,0)</f>
        <v/>
      </c>
      <c r="AA873" s="0" t="n">
        <v>78845955</v>
      </c>
      <c r="AB873" s="0">
        <f>ROUND((AC873+AD873+AF873),2)</f>
        <v/>
      </c>
      <c r="AC873" s="0">
        <f>ROUND((ES873),2)</f>
        <v/>
      </c>
      <c r="AD873" s="0">
        <f>ROUND((((ET873)-(EU873))+AE873),2)</f>
        <v/>
      </c>
      <c r="AE873" s="0">
        <f>ROUND((EU873),2)</f>
        <v/>
      </c>
      <c r="AF873" s="0">
        <f>ROUND((EV873),2)</f>
        <v/>
      </c>
      <c r="AG873" s="0">
        <f>ROUND((AP873),2)</f>
        <v/>
      </c>
      <c r="AH873" s="0">
        <f>(EW873)</f>
        <v/>
      </c>
      <c r="AI873" s="0">
        <f>(EX873)</f>
        <v/>
      </c>
      <c r="AJ873" s="0">
        <f>(AS873)</f>
        <v/>
      </c>
      <c r="AK873" s="0" t="n">
        <v>322.43</v>
      </c>
      <c r="AL873" s="0" t="n">
        <v>0</v>
      </c>
      <c r="AM873" s="0" t="n">
        <v>0</v>
      </c>
      <c r="AN873" s="0" t="n">
        <v>0</v>
      </c>
      <c r="AO873" s="0" t="n">
        <v>322.43</v>
      </c>
      <c r="AP873" s="0" t="n">
        <v>0</v>
      </c>
      <c r="AQ873" s="0" t="n">
        <v>37.8</v>
      </c>
      <c r="AR873" s="0" t="n">
        <v>0</v>
      </c>
      <c r="AS873" s="0" t="n">
        <v>0</v>
      </c>
      <c r="AT873" s="0" t="n">
        <v>87</v>
      </c>
      <c r="AU873" s="0" t="n">
        <v>44</v>
      </c>
      <c r="AV873" s="0" t="n">
        <v>1</v>
      </c>
      <c r="AW873" s="0" t="n">
        <v>1</v>
      </c>
      <c r="AZ873" s="0" t="n">
        <v>1</v>
      </c>
      <c r="BA873" s="0" t="n">
        <v>52.25</v>
      </c>
      <c r="BB873" s="0" t="n">
        <v>1</v>
      </c>
      <c r="BC873" s="0" t="n">
        <v>1</v>
      </c>
      <c r="BD873" s="0" t="inlineStr"/>
      <c r="BE873" s="0" t="inlineStr"/>
      <c r="BF873" s="0" t="inlineStr"/>
      <c r="BG873" s="0" t="inlineStr"/>
      <c r="BH873" s="0" t="n">
        <v>0</v>
      </c>
      <c r="BI873" s="0" t="n">
        <v>1</v>
      </c>
      <c r="BJ873" s="0" t="inlineStr">
        <is>
          <t>ТЕРр Московской обл., 65-14-1, приказ Минстроя России №675/пр от 28.02.2017 № 263/пр</t>
        </is>
      </c>
      <c r="BM873" s="0" t="n">
        <v>65002</v>
      </c>
      <c r="BN873" s="0" t="n">
        <v>0</v>
      </c>
      <c r="BO873" s="0" t="inlineStr">
        <is>
          <t>65-14-1</t>
        </is>
      </c>
      <c r="BP873" s="0" t="n">
        <v>1</v>
      </c>
      <c r="BQ873" s="0" t="n">
        <v>6</v>
      </c>
      <c r="BR873" s="0" t="n">
        <v>0</v>
      </c>
      <c r="BS873" s="0" t="n">
        <v>52.25</v>
      </c>
      <c r="BT873" s="0" t="n">
        <v>1</v>
      </c>
      <c r="BU873" s="0" t="n">
        <v>1</v>
      </c>
      <c r="BV873" s="0" t="n">
        <v>1</v>
      </c>
      <c r="BW873" s="0" t="n">
        <v>1</v>
      </c>
      <c r="BX873" s="0" t="n">
        <v>1</v>
      </c>
      <c r="BY873" s="0" t="inlineStr"/>
      <c r="BZ873" s="0" t="n">
        <v>87</v>
      </c>
      <c r="CA873" s="0" t="n">
        <v>44</v>
      </c>
      <c r="CB873" s="0" t="inlineStr"/>
      <c r="CE873" s="0" t="n">
        <v>12</v>
      </c>
      <c r="CF873" s="0" t="n">
        <v>0</v>
      </c>
      <c r="CG873" s="0" t="n">
        <v>0</v>
      </c>
      <c r="CM873" s="0" t="n">
        <v>0</v>
      </c>
      <c r="CN873" s="0" t="inlineStr"/>
      <c r="CO873" s="0" t="n">
        <v>0</v>
      </c>
      <c r="CP873" s="0">
        <f>(P873+Q873+S873)</f>
        <v/>
      </c>
      <c r="CQ873" s="0">
        <f>AC873*BC873</f>
        <v/>
      </c>
      <c r="CR873" s="0">
        <f>(ROUND((ROUND(((ET873)*1),0)*BB873),0)+ROUND((ROUND(((AE873-(EU873))*1),0)*BS873),0))</f>
        <v/>
      </c>
      <c r="CS873" s="0">
        <f>(ROUND((ROUND(((EU873)*1),0)*BS873),0)+ROUND((ROUND(((AE873-(EU873))*1),0)*BS873),0))</f>
        <v/>
      </c>
      <c r="CT873" s="0">
        <f>AF873*BA873</f>
        <v/>
      </c>
      <c r="CU873" s="0">
        <f>AG873</f>
        <v/>
      </c>
      <c r="CV873" s="0">
        <f>AH873</f>
        <v/>
      </c>
      <c r="CW873" s="0">
        <f>AI873</f>
        <v/>
      </c>
      <c r="CX873" s="0">
        <f>AJ873</f>
        <v/>
      </c>
      <c r="CY873" s="0">
        <f>(((S873+R873)*AT873)/100)</f>
        <v/>
      </c>
      <c r="CZ873" s="0">
        <f>(((S873+R873)*AU873)/100)</f>
        <v/>
      </c>
      <c r="DC873" s="0" t="inlineStr"/>
      <c r="DD873" s="0" t="inlineStr"/>
      <c r="DE873" s="0" t="inlineStr"/>
      <c r="DF873" s="0" t="inlineStr"/>
      <c r="DG873" s="0" t="inlineStr"/>
      <c r="DH873" s="0" t="inlineStr"/>
      <c r="DI873" s="0" t="inlineStr"/>
      <c r="DJ873" s="0" t="inlineStr"/>
      <c r="DK873" s="0" t="inlineStr"/>
      <c r="DL873" s="0" t="inlineStr"/>
      <c r="DM873" s="0" t="inlineStr"/>
      <c r="DN873" s="0" t="n">
        <v>0</v>
      </c>
      <c r="DO873" s="0" t="n">
        <v>0</v>
      </c>
      <c r="DP873" s="0" t="n">
        <v>1</v>
      </c>
      <c r="DQ873" s="0" t="n">
        <v>1</v>
      </c>
      <c r="DU873" s="0" t="n">
        <v>1013</v>
      </c>
      <c r="DV873" s="0" t="inlineStr">
        <is>
          <t>100 м трубопровода</t>
        </is>
      </c>
      <c r="DW873" s="0" t="inlineStr">
        <is>
          <t>100 м трубопровода</t>
        </is>
      </c>
      <c r="DX873" s="0" t="n">
        <v>1</v>
      </c>
      <c r="DZ873" s="0" t="inlineStr"/>
      <c r="EA873" s="0" t="inlineStr"/>
      <c r="EB873" s="0" t="inlineStr"/>
      <c r="EC873" s="0" t="inlineStr"/>
      <c r="EE873" s="0" t="n">
        <v>78725991</v>
      </c>
      <c r="EF873" s="0" t="n">
        <v>6</v>
      </c>
      <c r="EG873" s="0" t="inlineStr">
        <is>
          <t>Ремонтно-строительные работы</t>
        </is>
      </c>
      <c r="EH873" s="0" t="n">
        <v>99</v>
      </c>
      <c r="EI873" s="0" t="inlineStr">
        <is>
          <t>Внутренние санитарно-технические работы</t>
        </is>
      </c>
      <c r="EJ873" s="0" t="n">
        <v>1</v>
      </c>
      <c r="EK873" s="0" t="n">
        <v>65002</v>
      </c>
      <c r="EL873" s="0" t="inlineStr">
        <is>
          <t>Внутренние санитарнотехнические работы: демонтаж и разборка</t>
        </is>
      </c>
      <c r="EM873" s="0" t="inlineStr">
        <is>
          <t>рФЕР-65</t>
        </is>
      </c>
      <c r="EO873" s="0" t="inlineStr"/>
      <c r="EQ873" s="0" t="n">
        <v>2359296</v>
      </c>
      <c r="ER873" s="0" t="n">
        <v>322.43</v>
      </c>
      <c r="ES873" s="0" t="n">
        <v>0</v>
      </c>
      <c r="ET873" s="0" t="n">
        <v>0</v>
      </c>
      <c r="EU873" s="0" t="n">
        <v>0</v>
      </c>
      <c r="EV873" s="0" t="n">
        <v>322.43</v>
      </c>
      <c r="EW873" s="0" t="n">
        <v>37.8</v>
      </c>
      <c r="EX873" s="0" t="n">
        <v>0</v>
      </c>
      <c r="EY873" s="0" t="n">
        <v>0</v>
      </c>
      <c r="FQ873" s="0" t="n">
        <v>0</v>
      </c>
      <c r="FR873" s="0" t="n">
        <v>0</v>
      </c>
      <c r="FS873" s="0" t="n">
        <v>0</v>
      </c>
      <c r="FX873" s="0" t="n">
        <v>87</v>
      </c>
      <c r="FY873" s="0" t="n">
        <v>44</v>
      </c>
      <c r="GA873" s="0" t="inlineStr"/>
      <c r="GD873" s="0" t="n">
        <v>1</v>
      </c>
      <c r="GF873" s="0" t="n">
        <v>-1195529336</v>
      </c>
      <c r="GG873" s="0" t="n">
        <v>2</v>
      </c>
      <c r="GH873" s="0" t="n">
        <v>1</v>
      </c>
      <c r="GI873" s="0" t="n">
        <v>2</v>
      </c>
      <c r="GJ873" s="0" t="n">
        <v>0</v>
      </c>
      <c r="GK873" s="0" t="n">
        <v>0</v>
      </c>
      <c r="GL873" s="0">
        <f>ROUND(IF(AND(BH873=3,BI873=3,FS873&lt;&gt;0),P873,0),0)</f>
        <v/>
      </c>
      <c r="GM873" s="0">
        <f>ROUND(O873+X873+Y873,0)+GX873</f>
        <v/>
      </c>
      <c r="GN873" s="0">
        <f>IF(OR(BI873=0,BI873=1),GM873-GX873,0)</f>
        <v/>
      </c>
      <c r="GO873" s="0">
        <f>IF(BI873=2,GM873-GX873,0)</f>
        <v/>
      </c>
      <c r="GP873" s="0">
        <f>IF(BI873=4,GM873-GX873,0)</f>
        <v/>
      </c>
      <c r="GR873" s="0" t="n">
        <v>0</v>
      </c>
      <c r="GS873" s="0" t="n">
        <v>3</v>
      </c>
      <c r="GT873" s="0" t="n">
        <v>0</v>
      </c>
      <c r="GU873" s="0" t="inlineStr"/>
      <c r="GV873" s="0">
        <f>ROUND((GT873),2)</f>
        <v/>
      </c>
      <c r="GW873" s="0" t="n">
        <v>1</v>
      </c>
      <c r="GX873" s="0">
        <f>ROUND(HC873*I873,0)</f>
        <v/>
      </c>
      <c r="HA873" s="0" t="n">
        <v>0</v>
      </c>
      <c r="HB873" s="0" t="n">
        <v>0</v>
      </c>
      <c r="HC873" s="0">
        <f>GV873*GW873</f>
        <v/>
      </c>
      <c r="HE873" s="0" t="inlineStr"/>
      <c r="HF873" s="0" t="inlineStr"/>
      <c r="HM873" s="0" t="inlineStr"/>
      <c r="HN873" s="0" t="inlineStr">
        <is>
          <t>Пр/812-099.1-1</t>
        </is>
      </c>
      <c r="HO873" s="0" t="inlineStr">
        <is>
          <t>Пр/774-099.1</t>
        </is>
      </c>
      <c r="HP873" s="0" t="inlineStr">
        <is>
          <t>Внутренние санитарнотехнические работы: демонтаж и разборка</t>
        </is>
      </c>
      <c r="HQ873" s="0" t="inlineStr">
        <is>
          <t>Внутренние санитарнотехнические работы: демонтаж и разборка</t>
        </is>
      </c>
      <c r="HS873" s="0" t="n">
        <v>0</v>
      </c>
      <c r="IK873" s="0" t="n">
        <v>0</v>
      </c>
    </row>
    <row r="874">
      <c r="A874" s="0" t="n">
        <v>17</v>
      </c>
      <c r="B874" s="0" t="n">
        <v>0</v>
      </c>
      <c r="C874" s="0">
        <f>ROW(SmtRes!A349)</f>
        <v/>
      </c>
      <c r="D874" s="0">
        <f>ROW(EtalonRes!A343)</f>
        <v/>
      </c>
      <c r="E874" s="0" t="inlineStr">
        <is>
          <t>2</t>
        </is>
      </c>
      <c r="F874" s="0" t="inlineStr">
        <is>
          <t>16-04-002-3</t>
        </is>
      </c>
      <c r="G874" s="0" t="inlineStr">
        <is>
          <t>Прокладка трубопроводов водоснабжения из напорных полиэтиленовых труб наружным диаметром 32 мм</t>
        </is>
      </c>
      <c r="H874" s="0" t="inlineStr">
        <is>
          <t>100 м трубопровода</t>
        </is>
      </c>
      <c r="I874" s="0">
        <f>ROUND(ROUND(3/100,4),7)</f>
        <v/>
      </c>
      <c r="J874" s="0" t="n">
        <v>0</v>
      </c>
      <c r="K874" s="0">
        <f>ROUND(ROUND(3/100,4),7)</f>
        <v/>
      </c>
      <c r="O874" s="0">
        <f>ROUND(CP874,0)</f>
        <v/>
      </c>
      <c r="P874" s="0">
        <f>ROUND(CQ874*I874,0)</f>
        <v/>
      </c>
      <c r="Q874" s="0">
        <f>(ROUND((ROUND(((ET874)*I874),0)*BB874),0)+ROUND((ROUND(((AE874-(EU874))*I874),0)*BS874),0))</f>
        <v/>
      </c>
      <c r="R874" s="0">
        <f>(ROUND((ROUND(((EU874)*I874),0)*BS874),0)+ROUND((ROUND(((AE874-(EU874))*I874),0)*BS874),0))</f>
        <v/>
      </c>
      <c r="S874" s="0">
        <f>ROUND(CT874*I874,0)</f>
        <v/>
      </c>
      <c r="T874" s="0">
        <f>ROUND(CU874*I874,0)</f>
        <v/>
      </c>
      <c r="U874" s="0">
        <f>ROUND(CV874*I874,7)</f>
        <v/>
      </c>
      <c r="V874" s="0">
        <f>ROUND(CW874*I874,7)</f>
        <v/>
      </c>
      <c r="W874" s="0">
        <f>ROUND(CX874*I874,0)</f>
        <v/>
      </c>
      <c r="X874" s="0">
        <f>ROUND(CY874,0)</f>
        <v/>
      </c>
      <c r="Y874" s="0">
        <f>ROUND(CZ874,0)</f>
        <v/>
      </c>
      <c r="AA874" s="0" t="n">
        <v>78845955</v>
      </c>
      <c r="AB874" s="0">
        <f>ROUND((AC874+AD874+AF874),2)</f>
        <v/>
      </c>
      <c r="AC874" s="0">
        <f>ROUND((ES874),2)</f>
        <v/>
      </c>
      <c r="AD874" s="0">
        <f>ROUND((((ET874)-(EU874))+AE874),2)</f>
        <v/>
      </c>
      <c r="AE874" s="0">
        <f>ROUND((EU874),2)</f>
        <v/>
      </c>
      <c r="AF874" s="0">
        <f>ROUND((EV874),2)</f>
        <v/>
      </c>
      <c r="AG874" s="0">
        <f>ROUND((AP874),2)</f>
        <v/>
      </c>
      <c r="AH874" s="0">
        <f>(EW874)</f>
        <v/>
      </c>
      <c r="AI874" s="0">
        <f>(EX874)</f>
        <v/>
      </c>
      <c r="AJ874" s="0">
        <f>(AS874)</f>
        <v/>
      </c>
      <c r="AK874" s="0" t="n">
        <v>3294.45</v>
      </c>
      <c r="AL874" s="0" t="n">
        <v>1594.87</v>
      </c>
      <c r="AM874" s="0" t="n">
        <v>491.32</v>
      </c>
      <c r="AN874" s="0" t="n">
        <v>63.72</v>
      </c>
      <c r="AO874" s="0" t="n">
        <v>1208.26</v>
      </c>
      <c r="AP874" s="0" t="n">
        <v>0</v>
      </c>
      <c r="AQ874" s="0" t="n">
        <v>121.8</v>
      </c>
      <c r="AR874" s="0" t="n">
        <v>4.72</v>
      </c>
      <c r="AS874" s="0" t="n">
        <v>0</v>
      </c>
      <c r="AT874" s="0" t="n">
        <v>121</v>
      </c>
      <c r="AU874" s="0" t="n">
        <v>72</v>
      </c>
      <c r="AV874" s="0" t="n">
        <v>1</v>
      </c>
      <c r="AW874" s="0" t="n">
        <v>1</v>
      </c>
      <c r="AZ874" s="0" t="n">
        <v>1</v>
      </c>
      <c r="BA874" s="0" t="n">
        <v>52.25</v>
      </c>
      <c r="BB874" s="0" t="n">
        <v>12.46</v>
      </c>
      <c r="BC874" s="0" t="n">
        <v>3.21</v>
      </c>
      <c r="BD874" s="0" t="inlineStr"/>
      <c r="BE874" s="0" t="inlineStr"/>
      <c r="BF874" s="0" t="inlineStr"/>
      <c r="BG874" s="0" t="inlineStr"/>
      <c r="BH874" s="0" t="n">
        <v>0</v>
      </c>
      <c r="BI874" s="0" t="n">
        <v>1</v>
      </c>
      <c r="BJ874" s="0" t="inlineStr">
        <is>
          <t>ТЕР Московской обл., 16-04-002-3, приказ Минстроя России №675/пр от 28.02.2017 № 260/пр</t>
        </is>
      </c>
      <c r="BM874" s="0" t="n">
        <v>16001</v>
      </c>
      <c r="BN874" s="0" t="n">
        <v>0</v>
      </c>
      <c r="BO874" s="0" t="inlineStr">
        <is>
          <t>16-04-002-3</t>
        </is>
      </c>
      <c r="BP874" s="0" t="n">
        <v>1</v>
      </c>
      <c r="BQ874" s="0" t="n">
        <v>2</v>
      </c>
      <c r="BR874" s="0" t="n">
        <v>0</v>
      </c>
      <c r="BS874" s="0" t="n">
        <v>52.25</v>
      </c>
      <c r="BT874" s="0" t="n">
        <v>1</v>
      </c>
      <c r="BU874" s="0" t="n">
        <v>1</v>
      </c>
      <c r="BV874" s="0" t="n">
        <v>1</v>
      </c>
      <c r="BW874" s="0" t="n">
        <v>1</v>
      </c>
      <c r="BX874" s="0" t="n">
        <v>1</v>
      </c>
      <c r="BY874" s="0" t="inlineStr"/>
      <c r="BZ874" s="0" t="n">
        <v>121</v>
      </c>
      <c r="CA874" s="0" t="n">
        <v>72</v>
      </c>
      <c r="CB874" s="0" t="inlineStr"/>
      <c r="CE874" s="0" t="n">
        <v>12</v>
      </c>
      <c r="CF874" s="0" t="n">
        <v>0</v>
      </c>
      <c r="CG874" s="0" t="n">
        <v>0</v>
      </c>
      <c r="CM874" s="0" t="n">
        <v>0</v>
      </c>
      <c r="CN874" s="0" t="inlineStr"/>
      <c r="CO874" s="0" t="n">
        <v>0</v>
      </c>
      <c r="CP874" s="0">
        <f>(P874+Q874+S874)</f>
        <v/>
      </c>
      <c r="CQ874" s="0">
        <f>AC874*BC874</f>
        <v/>
      </c>
      <c r="CR874" s="0">
        <f>(ROUND((ROUND(((ET874)*1),0)*BB874),0)+ROUND((ROUND(((AE874-(EU874))*1),0)*BS874),0))</f>
        <v/>
      </c>
      <c r="CS874" s="0">
        <f>(ROUND((ROUND(((EU874)*1),0)*BS874),0)+ROUND((ROUND(((AE874-(EU874))*1),0)*BS874),0))</f>
        <v/>
      </c>
      <c r="CT874" s="0">
        <f>AF874*BA874</f>
        <v/>
      </c>
      <c r="CU874" s="0">
        <f>AG874</f>
        <v/>
      </c>
      <c r="CV874" s="0">
        <f>AH874</f>
        <v/>
      </c>
      <c r="CW874" s="0">
        <f>AI874</f>
        <v/>
      </c>
      <c r="CX874" s="0">
        <f>AJ874</f>
        <v/>
      </c>
      <c r="CY874" s="0">
        <f>(((S874+R874)*AT874)/100)</f>
        <v/>
      </c>
      <c r="CZ874" s="0">
        <f>(((S874+R874)*AU874)/100)</f>
        <v/>
      </c>
      <c r="DC874" s="0" t="inlineStr"/>
      <c r="DD874" s="0" t="inlineStr"/>
      <c r="DE874" s="0" t="inlineStr"/>
      <c r="DF874" s="0" t="inlineStr"/>
      <c r="DG874" s="0" t="inlineStr"/>
      <c r="DH874" s="0" t="inlineStr"/>
      <c r="DI874" s="0" t="inlineStr"/>
      <c r="DJ874" s="0" t="inlineStr"/>
      <c r="DK874" s="0" t="inlineStr"/>
      <c r="DL874" s="0" t="inlineStr"/>
      <c r="DM874" s="0" t="inlineStr"/>
      <c r="DN874" s="0" t="n">
        <v>0</v>
      </c>
      <c r="DO874" s="0" t="n">
        <v>0</v>
      </c>
      <c r="DP874" s="0" t="n">
        <v>1</v>
      </c>
      <c r="DQ874" s="0" t="n">
        <v>1</v>
      </c>
      <c r="DU874" s="0" t="n">
        <v>1013</v>
      </c>
      <c r="DV874" s="0" t="inlineStr">
        <is>
          <t>100 м трубопровода</t>
        </is>
      </c>
      <c r="DW874" s="0" t="inlineStr">
        <is>
          <t>100 м трубопровода</t>
        </is>
      </c>
      <c r="DX874" s="0" t="n">
        <v>1</v>
      </c>
      <c r="DZ874" s="0" t="inlineStr"/>
      <c r="EA874" s="0" t="inlineStr"/>
      <c r="EB874" s="0" t="inlineStr"/>
      <c r="EC874" s="0" t="inlineStr"/>
      <c r="EE874" s="0" t="n">
        <v>78725882</v>
      </c>
      <c r="EF874" s="0" t="n">
        <v>2</v>
      </c>
      <c r="EG874" s="0" t="inlineStr">
        <is>
          <t>Общестроительные работы</t>
        </is>
      </c>
      <c r="EH874" s="0" t="n">
        <v>16</v>
      </c>
      <c r="EI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4" s="0" t="n">
        <v>1</v>
      </c>
      <c r="EK874" s="0" t="n">
        <v>16001</v>
      </c>
      <c r="EL874" s="0" t="inlineStr">
        <is>
          <t>Трубопроводы внутренние</t>
        </is>
      </c>
      <c r="EM874" s="0" t="inlineStr">
        <is>
          <t>ФЕР-16</t>
        </is>
      </c>
      <c r="EO874" s="0" t="inlineStr"/>
      <c r="EQ874" s="0" t="n">
        <v>0</v>
      </c>
      <c r="ER874" s="0" t="n">
        <v>3294.45</v>
      </c>
      <c r="ES874" s="0" t="n">
        <v>1594.87</v>
      </c>
      <c r="ET874" s="0" t="n">
        <v>491.32</v>
      </c>
      <c r="EU874" s="0" t="n">
        <v>63.72</v>
      </c>
      <c r="EV874" s="0" t="n">
        <v>1208.26</v>
      </c>
      <c r="EW874" s="0" t="n">
        <v>121.8</v>
      </c>
      <c r="EX874" s="0" t="n">
        <v>4.72</v>
      </c>
      <c r="EY874" s="0" t="n">
        <v>0</v>
      </c>
      <c r="FQ874" s="0" t="n">
        <v>0</v>
      </c>
      <c r="FR874" s="0" t="n">
        <v>0</v>
      </c>
      <c r="FS874" s="0" t="n">
        <v>0</v>
      </c>
      <c r="FX874" s="0" t="n">
        <v>121</v>
      </c>
      <c r="FY874" s="0" t="n">
        <v>72</v>
      </c>
      <c r="GA874" s="0" t="inlineStr"/>
      <c r="GD874" s="0" t="n">
        <v>1</v>
      </c>
      <c r="GF874" s="0" t="n">
        <v>-323073205</v>
      </c>
      <c r="GG874" s="0" t="n">
        <v>2</v>
      </c>
      <c r="GH874" s="0" t="n">
        <v>1</v>
      </c>
      <c r="GI874" s="0" t="n">
        <v>2</v>
      </c>
      <c r="GJ874" s="0" t="n">
        <v>0</v>
      </c>
      <c r="GK874" s="0" t="n">
        <v>0</v>
      </c>
      <c r="GL874" s="0">
        <f>ROUND(IF(AND(BH874=3,BI874=3,FS874&lt;&gt;0),P874,0),0)</f>
        <v/>
      </c>
      <c r="GM874" s="0">
        <f>ROUND(O874+X874+Y874,0)+GX874</f>
        <v/>
      </c>
      <c r="GN874" s="0">
        <f>IF(OR(BI874=0,BI874=1),GM874-GX874,0)</f>
        <v/>
      </c>
      <c r="GO874" s="0">
        <f>IF(BI874=2,GM874-GX874,0)</f>
        <v/>
      </c>
      <c r="GP874" s="0">
        <f>IF(BI874=4,GM874-GX874,0)</f>
        <v/>
      </c>
      <c r="GR874" s="0" t="n">
        <v>0</v>
      </c>
      <c r="GS874" s="0" t="n">
        <v>3</v>
      </c>
      <c r="GT874" s="0" t="n">
        <v>0</v>
      </c>
      <c r="GU874" s="0" t="inlineStr"/>
      <c r="GV874" s="0">
        <f>ROUND((GT874),2)</f>
        <v/>
      </c>
      <c r="GW874" s="0" t="n">
        <v>1</v>
      </c>
      <c r="GX874" s="0">
        <f>ROUND(HC874*I874,0)</f>
        <v/>
      </c>
      <c r="HA874" s="0" t="n">
        <v>0</v>
      </c>
      <c r="HB874" s="0" t="n">
        <v>0</v>
      </c>
      <c r="HC874" s="0">
        <f>GV874*GW874</f>
        <v/>
      </c>
      <c r="HE874" s="0" t="inlineStr"/>
      <c r="HF874" s="0" t="inlineStr"/>
      <c r="HM874" s="0" t="inlineStr"/>
      <c r="HN874" s="0" t="inlineStr">
        <is>
          <t>Пр/812-016.0-1</t>
        </is>
      </c>
      <c r="HO874" s="0" t="inlineStr">
        <is>
          <t>Пр/774-016.0</t>
        </is>
      </c>
      <c r="HP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4" s="0" t="n">
        <v>0</v>
      </c>
      <c r="IK874" s="0" t="n">
        <v>0</v>
      </c>
    </row>
    <row r="875">
      <c r="A875" s="0" t="n">
        <v>18</v>
      </c>
      <c r="B875" s="0" t="n">
        <v>0</v>
      </c>
      <c r="C875" s="0" t="n">
        <v>347</v>
      </c>
      <c r="E875" s="0" t="inlineStr">
        <is>
          <t>2,1</t>
        </is>
      </c>
      <c r="F875" s="0" t="inlineStr">
        <is>
          <t>507-5009</t>
        </is>
      </c>
      <c r="G875" s="0" t="inlineStr">
        <is>
          <t>Муфта полипропиленовая соединительная диаметром 32 мм</t>
        </is>
      </c>
      <c r="H875" s="0" t="inlineStr">
        <is>
          <t>10 шт.</t>
        </is>
      </c>
      <c r="I875" s="0">
        <f>I874*J875</f>
        <v/>
      </c>
      <c r="J875" s="0" t="n">
        <v>6.666666666666667</v>
      </c>
      <c r="K875" s="0" t="n">
        <v>6.6666667</v>
      </c>
      <c r="O875" s="0">
        <f>ROUND(CP875,0)</f>
        <v/>
      </c>
      <c r="P875" s="0">
        <f>ROUND(CQ875*I875,0)</f>
        <v/>
      </c>
      <c r="Q875" s="0">
        <f>(ROUND((ROUND(((ET875)*I875),0)*BB875),0)+ROUND((ROUND(((AE875-(EU875))*I875),0)*BS875),0))</f>
        <v/>
      </c>
      <c r="R875" s="0">
        <f>(ROUND((ROUND(((EU875)*I875),0)*BS875),0)+ROUND((ROUND(((AE875-(EU875))*I875),0)*BS875),0))</f>
        <v/>
      </c>
      <c r="S875" s="0">
        <f>ROUND(CT875*I875,0)</f>
        <v/>
      </c>
      <c r="T875" s="0">
        <f>ROUND(CU875*I875,0)</f>
        <v/>
      </c>
      <c r="U875" s="0">
        <f>ROUND(CV875*I875,7)</f>
        <v/>
      </c>
      <c r="V875" s="0">
        <f>ROUND(CW875*I875,7)</f>
        <v/>
      </c>
      <c r="W875" s="0">
        <f>ROUND(CX875*I875,0)</f>
        <v/>
      </c>
      <c r="X875" s="0">
        <f>ROUND(CY875,0)</f>
        <v/>
      </c>
      <c r="Y875" s="0">
        <f>ROUND(CZ875,0)</f>
        <v/>
      </c>
      <c r="AA875" s="0" t="n">
        <v>78845955</v>
      </c>
      <c r="AB875" s="0">
        <f>ROUND((AC875+AD875+AF875),2)</f>
        <v/>
      </c>
      <c r="AC875" s="0">
        <f>ROUND((ES875),2)</f>
        <v/>
      </c>
      <c r="AD875" s="0">
        <f>ROUND((((ET875)-(EU875))+AE875),2)</f>
        <v/>
      </c>
      <c r="AE875" s="0">
        <f>ROUND((EU875),2)</f>
        <v/>
      </c>
      <c r="AF875" s="0">
        <f>ROUND((EV875),2)</f>
        <v/>
      </c>
      <c r="AG875" s="0">
        <f>ROUND((AP875),2)</f>
        <v/>
      </c>
      <c r="AH875" s="0">
        <f>(EW875)</f>
        <v/>
      </c>
      <c r="AI875" s="0">
        <f>(EX875)</f>
        <v/>
      </c>
      <c r="AJ875" s="0">
        <f>(AS875)</f>
        <v/>
      </c>
      <c r="AK875" s="0" t="n">
        <v>13.5</v>
      </c>
      <c r="AL875" s="0" t="n">
        <v>13.5</v>
      </c>
      <c r="AM875" s="0" t="n">
        <v>0</v>
      </c>
      <c r="AN875" s="0" t="n">
        <v>0</v>
      </c>
      <c r="AO875" s="0" t="n">
        <v>0</v>
      </c>
      <c r="AP875" s="0" t="n">
        <v>0</v>
      </c>
      <c r="AQ875" s="0" t="n">
        <v>0</v>
      </c>
      <c r="AR875" s="0" t="n">
        <v>0</v>
      </c>
      <c r="AS875" s="0" t="n">
        <v>0.02</v>
      </c>
      <c r="AT875" s="0" t="n">
        <v>121</v>
      </c>
      <c r="AU875" s="0" t="n">
        <v>72</v>
      </c>
      <c r="AV875" s="0" t="n">
        <v>1</v>
      </c>
      <c r="AW875" s="0" t="n">
        <v>1</v>
      </c>
      <c r="AZ875" s="0" t="n">
        <v>1</v>
      </c>
      <c r="BA875" s="0" t="n">
        <v>1</v>
      </c>
      <c r="BB875" s="0" t="n">
        <v>1</v>
      </c>
      <c r="BC875" s="0" t="n">
        <v>9.92</v>
      </c>
      <c r="BD875" s="0" t="inlineStr"/>
      <c r="BE875" s="0" t="inlineStr"/>
      <c r="BF875" s="0" t="inlineStr"/>
      <c r="BG875" s="0" t="inlineStr"/>
      <c r="BH875" s="0" t="n">
        <v>3</v>
      </c>
      <c r="BI875" s="0" t="n">
        <v>1</v>
      </c>
      <c r="BJ875" s="0" t="inlineStr">
        <is>
          <t>ТССЦ Московской обл., 507-5009, приказ Минстроя России №675/пр от 28.02.2017 № 258/пр</t>
        </is>
      </c>
      <c r="BM875" s="0" t="n">
        <v>16001</v>
      </c>
      <c r="BN875" s="0" t="n">
        <v>0</v>
      </c>
      <c r="BO875" s="0" t="inlineStr">
        <is>
          <t>507-5009</t>
        </is>
      </c>
      <c r="BP875" s="0" t="n">
        <v>1</v>
      </c>
      <c r="BQ875" s="0" t="n">
        <v>2</v>
      </c>
      <c r="BR875" s="0" t="n">
        <v>0</v>
      </c>
      <c r="BS875" s="0" t="n">
        <v>1</v>
      </c>
      <c r="BT875" s="0" t="n">
        <v>1</v>
      </c>
      <c r="BU875" s="0" t="n">
        <v>1</v>
      </c>
      <c r="BV875" s="0" t="n">
        <v>1</v>
      </c>
      <c r="BW875" s="0" t="n">
        <v>1</v>
      </c>
      <c r="BX875" s="0" t="n">
        <v>1</v>
      </c>
      <c r="BY875" s="0" t="inlineStr"/>
      <c r="BZ875" s="0" t="n">
        <v>121</v>
      </c>
      <c r="CA875" s="0" t="n">
        <v>72</v>
      </c>
      <c r="CB875" s="0" t="inlineStr"/>
      <c r="CE875" s="0" t="n">
        <v>12</v>
      </c>
      <c r="CF875" s="0" t="n">
        <v>0</v>
      </c>
      <c r="CG875" s="0" t="n">
        <v>0</v>
      </c>
      <c r="CM875" s="0" t="n">
        <v>0</v>
      </c>
      <c r="CN875" s="0" t="inlineStr"/>
      <c r="CO875" s="0" t="n">
        <v>0</v>
      </c>
      <c r="CP875" s="0">
        <f>(P875+Q875+S875)</f>
        <v/>
      </c>
      <c r="CQ875" s="0">
        <f>AC875*BC875</f>
        <v/>
      </c>
      <c r="CR875" s="0">
        <f>(ROUND((ROUND(((ET875)*1),0)*BB875),0)+ROUND((ROUND(((AE875-(EU875))*1),0)*BS875),0))</f>
        <v/>
      </c>
      <c r="CS875" s="0">
        <f>(ROUND((ROUND(((EU875)*1),0)*BS875),0)+ROUND((ROUND(((AE875-(EU875))*1),0)*BS875),0))</f>
        <v/>
      </c>
      <c r="CT875" s="0">
        <f>AF875*BA875</f>
        <v/>
      </c>
      <c r="CU875" s="0">
        <f>AG875</f>
        <v/>
      </c>
      <c r="CV875" s="0">
        <f>AH875</f>
        <v/>
      </c>
      <c r="CW875" s="0">
        <f>AI875</f>
        <v/>
      </c>
      <c r="CX875" s="0">
        <f>AJ875</f>
        <v/>
      </c>
      <c r="CY875" s="0">
        <f>(((S875+R875)*AT875)/100)</f>
        <v/>
      </c>
      <c r="CZ875" s="0">
        <f>(((S875+R875)*AU875)/100)</f>
        <v/>
      </c>
      <c r="DC875" s="0" t="inlineStr"/>
      <c r="DD875" s="0" t="inlineStr"/>
      <c r="DE875" s="0" t="inlineStr"/>
      <c r="DF875" s="0" t="inlineStr"/>
      <c r="DG875" s="0" t="inlineStr"/>
      <c r="DH875" s="0" t="inlineStr"/>
      <c r="DI875" s="0" t="inlineStr"/>
      <c r="DJ875" s="0" t="inlineStr"/>
      <c r="DK875" s="0" t="inlineStr"/>
      <c r="DL875" s="0" t="inlineStr"/>
      <c r="DM875" s="0" t="inlineStr"/>
      <c r="DN875" s="0" t="n">
        <v>0</v>
      </c>
      <c r="DO875" s="0" t="n">
        <v>0</v>
      </c>
      <c r="DP875" s="0" t="n">
        <v>1</v>
      </c>
      <c r="DQ875" s="0" t="n">
        <v>1</v>
      </c>
      <c r="DU875" s="0" t="n">
        <v>1010</v>
      </c>
      <c r="DV875" s="0" t="inlineStr">
        <is>
          <t>10 шт.</t>
        </is>
      </c>
      <c r="DW875" s="0" t="inlineStr">
        <is>
          <t>10 шт.</t>
        </is>
      </c>
      <c r="DX875" s="0" t="n">
        <v>10</v>
      </c>
      <c r="DZ875" s="0" t="inlineStr"/>
      <c r="EA875" s="0" t="inlineStr"/>
      <c r="EB875" s="0" t="inlineStr"/>
      <c r="EC875" s="0" t="inlineStr"/>
      <c r="EE875" s="0" t="n">
        <v>78725882</v>
      </c>
      <c r="EF875" s="0" t="n">
        <v>2</v>
      </c>
      <c r="EG875" s="0" t="inlineStr">
        <is>
          <t>Общестроительные работы</t>
        </is>
      </c>
      <c r="EH875" s="0" t="n">
        <v>16</v>
      </c>
      <c r="EI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5" s="0" t="n">
        <v>1</v>
      </c>
      <c r="EK875" s="0" t="n">
        <v>16001</v>
      </c>
      <c r="EL875" s="0" t="inlineStr">
        <is>
          <t>Трубопроводы внутренние</t>
        </is>
      </c>
      <c r="EM875" s="0" t="inlineStr">
        <is>
          <t>ФЕР-16</t>
        </is>
      </c>
      <c r="EO875" s="0" t="inlineStr"/>
      <c r="EQ875" s="0" t="n">
        <v>0</v>
      </c>
      <c r="ER875" s="0" t="n">
        <v>13.5</v>
      </c>
      <c r="ES875" s="0" t="n">
        <v>13.5</v>
      </c>
      <c r="ET875" s="0" t="n">
        <v>0</v>
      </c>
      <c r="EU875" s="0" t="n">
        <v>0</v>
      </c>
      <c r="EV875" s="0" t="n">
        <v>0</v>
      </c>
      <c r="EW875" s="0" t="n">
        <v>0</v>
      </c>
      <c r="EX875" s="0" t="n">
        <v>0</v>
      </c>
      <c r="FQ875" s="0" t="n">
        <v>0</v>
      </c>
      <c r="FR875" s="0" t="n">
        <v>0</v>
      </c>
      <c r="FS875" s="0" t="n">
        <v>0</v>
      </c>
      <c r="FX875" s="0" t="n">
        <v>121</v>
      </c>
      <c r="FY875" s="0" t="n">
        <v>72</v>
      </c>
      <c r="GA875" s="0" t="inlineStr"/>
      <c r="GD875" s="0" t="n">
        <v>1</v>
      </c>
      <c r="GF875" s="0" t="n">
        <v>-1186610544</v>
      </c>
      <c r="GG875" s="0" t="n">
        <v>2</v>
      </c>
      <c r="GH875" s="0" t="n">
        <v>1</v>
      </c>
      <c r="GI875" s="0" t="n">
        <v>2</v>
      </c>
      <c r="GJ875" s="0" t="n">
        <v>0</v>
      </c>
      <c r="GK875" s="0" t="n">
        <v>0</v>
      </c>
      <c r="GL875" s="0">
        <f>ROUND(IF(AND(BH875=3,BI875=3,FS875&lt;&gt;0),P875,0),0)</f>
        <v/>
      </c>
      <c r="GM875" s="0">
        <f>ROUND(O875+X875+Y875,0)+GX875</f>
        <v/>
      </c>
      <c r="GN875" s="0">
        <f>IF(OR(BI875=0,BI875=1),GM875-GX875,0)</f>
        <v/>
      </c>
      <c r="GO875" s="0">
        <f>IF(BI875=2,GM875-GX875,0)</f>
        <v/>
      </c>
      <c r="GP875" s="0">
        <f>IF(BI875=4,GM875-GX875,0)</f>
        <v/>
      </c>
      <c r="GR875" s="0" t="n">
        <v>0</v>
      </c>
      <c r="GS875" s="0" t="n">
        <v>3</v>
      </c>
      <c r="GT875" s="0" t="n">
        <v>0</v>
      </c>
      <c r="GU875" s="0" t="inlineStr"/>
      <c r="GV875" s="0">
        <f>ROUND((GT875),2)</f>
        <v/>
      </c>
      <c r="GW875" s="0" t="n">
        <v>1</v>
      </c>
      <c r="GX875" s="0">
        <f>ROUND(HC875*I875,0)</f>
        <v/>
      </c>
      <c r="HA875" s="0" t="n">
        <v>0</v>
      </c>
      <c r="HB875" s="0" t="n">
        <v>0</v>
      </c>
      <c r="HC875" s="0">
        <f>GV875*GW875</f>
        <v/>
      </c>
      <c r="HE875" s="0" t="inlineStr"/>
      <c r="HF875" s="0" t="inlineStr"/>
      <c r="HM875" s="0" t="inlineStr"/>
      <c r="HN875" s="0" t="inlineStr">
        <is>
          <t>Пр/812-016.0-1</t>
        </is>
      </c>
      <c r="HO875" s="0" t="inlineStr">
        <is>
          <t>Пр/774-016.0</t>
        </is>
      </c>
      <c r="HP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5" s="0" t="n">
        <v>0</v>
      </c>
      <c r="IK875" s="0" t="n">
        <v>0</v>
      </c>
    </row>
    <row r="876">
      <c r="A876" s="0" t="n">
        <v>18</v>
      </c>
      <c r="B876" s="0" t="n">
        <v>0</v>
      </c>
      <c r="C876" s="0" t="n">
        <v>349</v>
      </c>
      <c r="E876" s="0" t="inlineStr">
        <is>
          <t>2,2</t>
        </is>
      </c>
      <c r="F876" s="0" t="inlineStr">
        <is>
          <t>507-5058</t>
        </is>
      </c>
      <c r="G876" s="0" t="inlineStr">
        <is>
          <t>Муфта полипропиленовая переходная диаметром 32х25 мм</t>
        </is>
      </c>
      <c r="H876" s="0" t="inlineStr">
        <is>
          <t>10 шт.</t>
        </is>
      </c>
      <c r="I876" s="0">
        <f>I874*J876</f>
        <v/>
      </c>
      <c r="J876" s="0" t="n">
        <v>3.333333333333333</v>
      </c>
      <c r="K876" s="0" t="n">
        <v>3.3333333</v>
      </c>
      <c r="O876" s="0">
        <f>ROUND(CP876,0)</f>
        <v/>
      </c>
      <c r="P876" s="0">
        <f>ROUND(CQ876*I876,0)</f>
        <v/>
      </c>
      <c r="Q876" s="0">
        <f>(ROUND((ROUND(((ET876)*I876),0)*BB876),0)+ROUND((ROUND(((AE876-(EU876))*I876),0)*BS876),0))</f>
        <v/>
      </c>
      <c r="R876" s="0">
        <f>(ROUND((ROUND(((EU876)*I876),0)*BS876),0)+ROUND((ROUND(((AE876-(EU876))*I876),0)*BS876),0))</f>
        <v/>
      </c>
      <c r="S876" s="0">
        <f>ROUND(CT876*I876,0)</f>
        <v/>
      </c>
      <c r="T876" s="0">
        <f>ROUND(CU876*I876,0)</f>
        <v/>
      </c>
      <c r="U876" s="0">
        <f>ROUND(CV876*I876,7)</f>
        <v/>
      </c>
      <c r="V876" s="0">
        <f>ROUND(CW876*I876,7)</f>
        <v/>
      </c>
      <c r="W876" s="0">
        <f>ROUND(CX876*I876,0)</f>
        <v/>
      </c>
      <c r="X876" s="0">
        <f>ROUND(CY876,0)</f>
        <v/>
      </c>
      <c r="Y876" s="0">
        <f>ROUND(CZ876,0)</f>
        <v/>
      </c>
      <c r="AA876" s="0" t="n">
        <v>78845955</v>
      </c>
      <c r="AB876" s="0">
        <f>ROUND((AC876+AD876+AF876),2)</f>
        <v/>
      </c>
      <c r="AC876" s="0">
        <f>ROUND((ES876),2)</f>
        <v/>
      </c>
      <c r="AD876" s="0">
        <f>ROUND((((ET876)-(EU876))+AE876),2)</f>
        <v/>
      </c>
      <c r="AE876" s="0">
        <f>ROUND((EU876),2)</f>
        <v/>
      </c>
      <c r="AF876" s="0">
        <f>ROUND((EV876),2)</f>
        <v/>
      </c>
      <c r="AG876" s="0">
        <f>ROUND((AP876),2)</f>
        <v/>
      </c>
      <c r="AH876" s="0">
        <f>(EW876)</f>
        <v/>
      </c>
      <c r="AI876" s="0">
        <f>(EX876)</f>
        <v/>
      </c>
      <c r="AJ876" s="0">
        <f>(AS876)</f>
        <v/>
      </c>
      <c r="AK876" s="0" t="n">
        <v>13.8</v>
      </c>
      <c r="AL876" s="0" t="n">
        <v>13.8</v>
      </c>
      <c r="AM876" s="0" t="n">
        <v>0</v>
      </c>
      <c r="AN876" s="0" t="n">
        <v>0</v>
      </c>
      <c r="AO876" s="0" t="n">
        <v>0</v>
      </c>
      <c r="AP876" s="0" t="n">
        <v>0</v>
      </c>
      <c r="AQ876" s="0" t="n">
        <v>0</v>
      </c>
      <c r="AR876" s="0" t="n">
        <v>0</v>
      </c>
      <c r="AS876" s="0" t="n">
        <v>0.01</v>
      </c>
      <c r="AT876" s="0" t="n">
        <v>121</v>
      </c>
      <c r="AU876" s="0" t="n">
        <v>72</v>
      </c>
      <c r="AV876" s="0" t="n">
        <v>1</v>
      </c>
      <c r="AW876" s="0" t="n">
        <v>1</v>
      </c>
      <c r="AZ876" s="0" t="n">
        <v>1</v>
      </c>
      <c r="BA876" s="0" t="n">
        <v>1</v>
      </c>
      <c r="BB876" s="0" t="n">
        <v>1</v>
      </c>
      <c r="BC876" s="0" t="n">
        <v>6.18</v>
      </c>
      <c r="BD876" s="0" t="inlineStr"/>
      <c r="BE876" s="0" t="inlineStr"/>
      <c r="BF876" s="0" t="inlineStr"/>
      <c r="BG876" s="0" t="inlineStr"/>
      <c r="BH876" s="0" t="n">
        <v>3</v>
      </c>
      <c r="BI876" s="0" t="n">
        <v>1</v>
      </c>
      <c r="BJ876" s="0" t="inlineStr">
        <is>
          <t>ТССЦ Московской обл., 507-5058, приказ Минстроя России №675/пр от 28.02.2017 № 258/пр</t>
        </is>
      </c>
      <c r="BM876" s="0" t="n">
        <v>16001</v>
      </c>
      <c r="BN876" s="0" t="n">
        <v>0</v>
      </c>
      <c r="BO876" s="0" t="inlineStr">
        <is>
          <t>507-5058</t>
        </is>
      </c>
      <c r="BP876" s="0" t="n">
        <v>1</v>
      </c>
      <c r="BQ876" s="0" t="n">
        <v>2</v>
      </c>
      <c r="BR876" s="0" t="n">
        <v>0</v>
      </c>
      <c r="BS876" s="0" t="n">
        <v>1</v>
      </c>
      <c r="BT876" s="0" t="n">
        <v>1</v>
      </c>
      <c r="BU876" s="0" t="n">
        <v>1</v>
      </c>
      <c r="BV876" s="0" t="n">
        <v>1</v>
      </c>
      <c r="BW876" s="0" t="n">
        <v>1</v>
      </c>
      <c r="BX876" s="0" t="n">
        <v>1</v>
      </c>
      <c r="BY876" s="0" t="inlineStr"/>
      <c r="BZ876" s="0" t="n">
        <v>121</v>
      </c>
      <c r="CA876" s="0" t="n">
        <v>72</v>
      </c>
      <c r="CB876" s="0" t="inlineStr"/>
      <c r="CE876" s="0" t="n">
        <v>12</v>
      </c>
      <c r="CF876" s="0" t="n">
        <v>0</v>
      </c>
      <c r="CG876" s="0" t="n">
        <v>0</v>
      </c>
      <c r="CM876" s="0" t="n">
        <v>0</v>
      </c>
      <c r="CN876" s="0" t="inlineStr"/>
      <c r="CO876" s="0" t="n">
        <v>0</v>
      </c>
      <c r="CP876" s="0">
        <f>(P876+Q876+S876)</f>
        <v/>
      </c>
      <c r="CQ876" s="0">
        <f>AC876*BC876</f>
        <v/>
      </c>
      <c r="CR876" s="0">
        <f>(ROUND((ROUND(((ET876)*1),0)*BB876),0)+ROUND((ROUND(((AE876-(EU876))*1),0)*BS876),0))</f>
        <v/>
      </c>
      <c r="CS876" s="0">
        <f>(ROUND((ROUND(((EU876)*1),0)*BS876),0)+ROUND((ROUND(((AE876-(EU876))*1),0)*BS876),0))</f>
        <v/>
      </c>
      <c r="CT876" s="0">
        <f>AF876*BA876</f>
        <v/>
      </c>
      <c r="CU876" s="0">
        <f>AG876</f>
        <v/>
      </c>
      <c r="CV876" s="0">
        <f>AH876</f>
        <v/>
      </c>
      <c r="CW876" s="0">
        <f>AI876</f>
        <v/>
      </c>
      <c r="CX876" s="0">
        <f>AJ876</f>
        <v/>
      </c>
      <c r="CY876" s="0">
        <f>(((S876+R876)*AT876)/100)</f>
        <v/>
      </c>
      <c r="CZ876" s="0">
        <f>(((S876+R876)*AU876)/100)</f>
        <v/>
      </c>
      <c r="DC876" s="0" t="inlineStr"/>
      <c r="DD876" s="0" t="inlineStr"/>
      <c r="DE876" s="0" t="inlineStr"/>
      <c r="DF876" s="0" t="inlineStr"/>
      <c r="DG876" s="0" t="inlineStr"/>
      <c r="DH876" s="0" t="inlineStr"/>
      <c r="DI876" s="0" t="inlineStr"/>
      <c r="DJ876" s="0" t="inlineStr"/>
      <c r="DK876" s="0" t="inlineStr"/>
      <c r="DL876" s="0" t="inlineStr"/>
      <c r="DM876" s="0" t="inlineStr"/>
      <c r="DN876" s="0" t="n">
        <v>0</v>
      </c>
      <c r="DO876" s="0" t="n">
        <v>0</v>
      </c>
      <c r="DP876" s="0" t="n">
        <v>1</v>
      </c>
      <c r="DQ876" s="0" t="n">
        <v>1</v>
      </c>
      <c r="DU876" s="0" t="n">
        <v>1010</v>
      </c>
      <c r="DV876" s="0" t="inlineStr">
        <is>
          <t>10 шт.</t>
        </is>
      </c>
      <c r="DW876" s="0" t="inlineStr">
        <is>
          <t>10 шт.</t>
        </is>
      </c>
      <c r="DX876" s="0" t="n">
        <v>10</v>
      </c>
      <c r="DZ876" s="0" t="inlineStr"/>
      <c r="EA876" s="0" t="inlineStr"/>
      <c r="EB876" s="0" t="inlineStr"/>
      <c r="EC876" s="0" t="inlineStr"/>
      <c r="EE876" s="0" t="n">
        <v>78725882</v>
      </c>
      <c r="EF876" s="0" t="n">
        <v>2</v>
      </c>
      <c r="EG876" s="0" t="inlineStr">
        <is>
          <t>Общестроительные работы</t>
        </is>
      </c>
      <c r="EH876" s="0" t="n">
        <v>16</v>
      </c>
      <c r="EI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6" s="0" t="n">
        <v>1</v>
      </c>
      <c r="EK876" s="0" t="n">
        <v>16001</v>
      </c>
      <c r="EL876" s="0" t="inlineStr">
        <is>
          <t>Трубопроводы внутренние</t>
        </is>
      </c>
      <c r="EM876" s="0" t="inlineStr">
        <is>
          <t>ФЕР-16</t>
        </is>
      </c>
      <c r="EO876" s="0" t="inlineStr"/>
      <c r="EQ876" s="0" t="n">
        <v>0</v>
      </c>
      <c r="ER876" s="0" t="n">
        <v>13.8</v>
      </c>
      <c r="ES876" s="0" t="n">
        <v>13.8</v>
      </c>
      <c r="ET876" s="0" t="n">
        <v>0</v>
      </c>
      <c r="EU876" s="0" t="n">
        <v>0</v>
      </c>
      <c r="EV876" s="0" t="n">
        <v>0</v>
      </c>
      <c r="EW876" s="0" t="n">
        <v>0</v>
      </c>
      <c r="EX876" s="0" t="n">
        <v>0</v>
      </c>
      <c r="FQ876" s="0" t="n">
        <v>0</v>
      </c>
      <c r="FR876" s="0" t="n">
        <v>0</v>
      </c>
      <c r="FS876" s="0" t="n">
        <v>0</v>
      </c>
      <c r="FX876" s="0" t="n">
        <v>121</v>
      </c>
      <c r="FY876" s="0" t="n">
        <v>72</v>
      </c>
      <c r="GA876" s="0" t="inlineStr"/>
      <c r="GD876" s="0" t="n">
        <v>1</v>
      </c>
      <c r="GF876" s="0" t="n">
        <v>241276038</v>
      </c>
      <c r="GG876" s="0" t="n">
        <v>2</v>
      </c>
      <c r="GH876" s="0" t="n">
        <v>1</v>
      </c>
      <c r="GI876" s="0" t="n">
        <v>2</v>
      </c>
      <c r="GJ876" s="0" t="n">
        <v>0</v>
      </c>
      <c r="GK876" s="0" t="n">
        <v>0</v>
      </c>
      <c r="GL876" s="0">
        <f>ROUND(IF(AND(BH876=3,BI876=3,FS876&lt;&gt;0),P876,0),0)</f>
        <v/>
      </c>
      <c r="GM876" s="0">
        <f>ROUND(O876+X876+Y876,0)+GX876</f>
        <v/>
      </c>
      <c r="GN876" s="0">
        <f>IF(OR(BI876=0,BI876=1),GM876-GX876,0)</f>
        <v/>
      </c>
      <c r="GO876" s="0">
        <f>IF(BI876=2,GM876-GX876,0)</f>
        <v/>
      </c>
      <c r="GP876" s="0">
        <f>IF(BI876=4,GM876-GX876,0)</f>
        <v/>
      </c>
      <c r="GR876" s="0" t="n">
        <v>0</v>
      </c>
      <c r="GS876" s="0" t="n">
        <v>3</v>
      </c>
      <c r="GT876" s="0" t="n">
        <v>0</v>
      </c>
      <c r="GU876" s="0" t="inlineStr"/>
      <c r="GV876" s="0">
        <f>ROUND((GT876),2)</f>
        <v/>
      </c>
      <c r="GW876" s="0" t="n">
        <v>1</v>
      </c>
      <c r="GX876" s="0">
        <f>ROUND(HC876*I876,0)</f>
        <v/>
      </c>
      <c r="HA876" s="0" t="n">
        <v>0</v>
      </c>
      <c r="HB876" s="0" t="n">
        <v>0</v>
      </c>
      <c r="HC876" s="0">
        <f>GV876*GW876</f>
        <v/>
      </c>
      <c r="HE876" s="0" t="inlineStr"/>
      <c r="HF876" s="0" t="inlineStr"/>
      <c r="HM876" s="0" t="inlineStr"/>
      <c r="HN876" s="0" t="inlineStr">
        <is>
          <t>Пр/812-016.0-1</t>
        </is>
      </c>
      <c r="HO876" s="0" t="inlineStr">
        <is>
          <t>Пр/774-016.0</t>
        </is>
      </c>
      <c r="HP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6" s="0" t="n">
        <v>0</v>
      </c>
      <c r="IK876" s="0" t="n">
        <v>0</v>
      </c>
    </row>
    <row r="877">
      <c r="A877" s="0" t="n">
        <v>18</v>
      </c>
      <c r="B877" s="0" t="n">
        <v>0</v>
      </c>
      <c r="C877" s="0" t="n">
        <v>348</v>
      </c>
      <c r="E877" s="0" t="inlineStr">
        <is>
          <t>2,3</t>
        </is>
      </c>
      <c r="F877" s="0" t="inlineStr">
        <is>
          <t>507-5056</t>
        </is>
      </c>
      <c r="G877" s="0" t="inlineStr">
        <is>
          <t>Муфта полипропиленовая переходная диаметром 25х20 мм</t>
        </is>
      </c>
      <c r="H877" s="0" t="inlineStr">
        <is>
          <t>10 шт.</t>
        </is>
      </c>
      <c r="I877" s="0">
        <f>I874*J877</f>
        <v/>
      </c>
      <c r="J877" s="0" t="n">
        <v>3.333333333333333</v>
      </c>
      <c r="K877" s="0" t="n">
        <v>3.3333333</v>
      </c>
      <c r="O877" s="0">
        <f>ROUND(CP877,0)</f>
        <v/>
      </c>
      <c r="P877" s="0">
        <f>ROUND(CQ877*I877,0)</f>
        <v/>
      </c>
      <c r="Q877" s="0">
        <f>(ROUND((ROUND(((ET877)*I877),0)*BB877),0)+ROUND((ROUND(((AE877-(EU877))*I877),0)*BS877),0))</f>
        <v/>
      </c>
      <c r="R877" s="0">
        <f>(ROUND((ROUND(((EU877)*I877),0)*BS877),0)+ROUND((ROUND(((AE877-(EU877))*I877),0)*BS877),0))</f>
        <v/>
      </c>
      <c r="S877" s="0">
        <f>ROUND(CT877*I877,0)</f>
        <v/>
      </c>
      <c r="T877" s="0">
        <f>ROUND(CU877*I877,0)</f>
        <v/>
      </c>
      <c r="U877" s="0">
        <f>ROUND(CV877*I877,7)</f>
        <v/>
      </c>
      <c r="V877" s="0">
        <f>ROUND(CW877*I877,7)</f>
        <v/>
      </c>
      <c r="W877" s="0">
        <f>ROUND(CX877*I877,0)</f>
        <v/>
      </c>
      <c r="X877" s="0">
        <f>ROUND(CY877,0)</f>
        <v/>
      </c>
      <c r="Y877" s="0">
        <f>ROUND(CZ877,0)</f>
        <v/>
      </c>
      <c r="AA877" s="0" t="n">
        <v>78845955</v>
      </c>
      <c r="AB877" s="0">
        <f>ROUND((AC877+AD877+AF877),2)</f>
        <v/>
      </c>
      <c r="AC877" s="0">
        <f>ROUND((ES877),2)</f>
        <v/>
      </c>
      <c r="AD877" s="0">
        <f>ROUND((((ET877)-(EU877))+AE877),2)</f>
        <v/>
      </c>
      <c r="AE877" s="0">
        <f>ROUND((EU877),2)</f>
        <v/>
      </c>
      <c r="AF877" s="0">
        <f>ROUND((EV877),2)</f>
        <v/>
      </c>
      <c r="AG877" s="0">
        <f>ROUND((AP877),2)</f>
        <v/>
      </c>
      <c r="AH877" s="0">
        <f>(EW877)</f>
        <v/>
      </c>
      <c r="AI877" s="0">
        <f>(EX877)</f>
        <v/>
      </c>
      <c r="AJ877" s="0">
        <f>(AS877)</f>
        <v/>
      </c>
      <c r="AK877" s="0" t="n">
        <v>10.1</v>
      </c>
      <c r="AL877" s="0" t="n">
        <v>10.1</v>
      </c>
      <c r="AM877" s="0" t="n">
        <v>0</v>
      </c>
      <c r="AN877" s="0" t="n">
        <v>0</v>
      </c>
      <c r="AO877" s="0" t="n">
        <v>0</v>
      </c>
      <c r="AP877" s="0" t="n">
        <v>0</v>
      </c>
      <c r="AQ877" s="0" t="n">
        <v>0</v>
      </c>
      <c r="AR877" s="0" t="n">
        <v>0</v>
      </c>
      <c r="AS877" s="0" t="n">
        <v>0.01</v>
      </c>
      <c r="AT877" s="0" t="n">
        <v>121</v>
      </c>
      <c r="AU877" s="0" t="n">
        <v>72</v>
      </c>
      <c r="AV877" s="0" t="n">
        <v>1</v>
      </c>
      <c r="AW877" s="0" t="n">
        <v>1</v>
      </c>
      <c r="AZ877" s="0" t="n">
        <v>1</v>
      </c>
      <c r="BA877" s="0" t="n">
        <v>1</v>
      </c>
      <c r="BB877" s="0" t="n">
        <v>1</v>
      </c>
      <c r="BC877" s="0" t="n">
        <v>5.91</v>
      </c>
      <c r="BD877" s="0" t="inlineStr"/>
      <c r="BE877" s="0" t="inlineStr"/>
      <c r="BF877" s="0" t="inlineStr"/>
      <c r="BG877" s="0" t="inlineStr"/>
      <c r="BH877" s="0" t="n">
        <v>3</v>
      </c>
      <c r="BI877" s="0" t="n">
        <v>1</v>
      </c>
      <c r="BJ877" s="0" t="inlineStr">
        <is>
          <t>ТССЦ Московской обл., 507-5056, приказ Минстроя России №675/пр от 28.02.2017 № 258/пр</t>
        </is>
      </c>
      <c r="BM877" s="0" t="n">
        <v>16001</v>
      </c>
      <c r="BN877" s="0" t="n">
        <v>0</v>
      </c>
      <c r="BO877" s="0" t="inlineStr">
        <is>
          <t>507-5056</t>
        </is>
      </c>
      <c r="BP877" s="0" t="n">
        <v>1</v>
      </c>
      <c r="BQ877" s="0" t="n">
        <v>2</v>
      </c>
      <c r="BR877" s="0" t="n">
        <v>0</v>
      </c>
      <c r="BS877" s="0" t="n">
        <v>1</v>
      </c>
      <c r="BT877" s="0" t="n">
        <v>1</v>
      </c>
      <c r="BU877" s="0" t="n">
        <v>1</v>
      </c>
      <c r="BV877" s="0" t="n">
        <v>1</v>
      </c>
      <c r="BW877" s="0" t="n">
        <v>1</v>
      </c>
      <c r="BX877" s="0" t="n">
        <v>1</v>
      </c>
      <c r="BY877" s="0" t="inlineStr"/>
      <c r="BZ877" s="0" t="n">
        <v>121</v>
      </c>
      <c r="CA877" s="0" t="n">
        <v>72</v>
      </c>
      <c r="CB877" s="0" t="inlineStr"/>
      <c r="CE877" s="0" t="n">
        <v>12</v>
      </c>
      <c r="CF877" s="0" t="n">
        <v>0</v>
      </c>
      <c r="CG877" s="0" t="n">
        <v>0</v>
      </c>
      <c r="CM877" s="0" t="n">
        <v>0</v>
      </c>
      <c r="CN877" s="0" t="inlineStr"/>
      <c r="CO877" s="0" t="n">
        <v>0</v>
      </c>
      <c r="CP877" s="0">
        <f>(P877+Q877+S877)</f>
        <v/>
      </c>
      <c r="CQ877" s="0">
        <f>AC877*BC877</f>
        <v/>
      </c>
      <c r="CR877" s="0">
        <f>(ROUND((ROUND(((ET877)*1),0)*BB877),0)+ROUND((ROUND(((AE877-(EU877))*1),0)*BS877),0))</f>
        <v/>
      </c>
      <c r="CS877" s="0">
        <f>(ROUND((ROUND(((EU877)*1),0)*BS877),0)+ROUND((ROUND(((AE877-(EU877))*1),0)*BS877),0))</f>
        <v/>
      </c>
      <c r="CT877" s="0">
        <f>AF877*BA877</f>
        <v/>
      </c>
      <c r="CU877" s="0">
        <f>AG877</f>
        <v/>
      </c>
      <c r="CV877" s="0">
        <f>AH877</f>
        <v/>
      </c>
      <c r="CW877" s="0">
        <f>AI877</f>
        <v/>
      </c>
      <c r="CX877" s="0">
        <f>AJ877</f>
        <v/>
      </c>
      <c r="CY877" s="0">
        <f>(((S877+R877)*AT877)/100)</f>
        <v/>
      </c>
      <c r="CZ877" s="0">
        <f>(((S877+R877)*AU877)/100)</f>
        <v/>
      </c>
      <c r="DC877" s="0" t="inlineStr"/>
      <c r="DD877" s="0" t="inlineStr"/>
      <c r="DE877" s="0" t="inlineStr"/>
      <c r="DF877" s="0" t="inlineStr"/>
      <c r="DG877" s="0" t="inlineStr"/>
      <c r="DH877" s="0" t="inlineStr"/>
      <c r="DI877" s="0" t="inlineStr"/>
      <c r="DJ877" s="0" t="inlineStr"/>
      <c r="DK877" s="0" t="inlineStr"/>
      <c r="DL877" s="0" t="inlineStr"/>
      <c r="DM877" s="0" t="inlineStr"/>
      <c r="DN877" s="0" t="n">
        <v>0</v>
      </c>
      <c r="DO877" s="0" t="n">
        <v>0</v>
      </c>
      <c r="DP877" s="0" t="n">
        <v>1</v>
      </c>
      <c r="DQ877" s="0" t="n">
        <v>1</v>
      </c>
      <c r="DU877" s="0" t="n">
        <v>1010</v>
      </c>
      <c r="DV877" s="0" t="inlineStr">
        <is>
          <t>10 шт.</t>
        </is>
      </c>
      <c r="DW877" s="0" t="inlineStr">
        <is>
          <t>10 шт.</t>
        </is>
      </c>
      <c r="DX877" s="0" t="n">
        <v>10</v>
      </c>
      <c r="DZ877" s="0" t="inlineStr"/>
      <c r="EA877" s="0" t="inlineStr"/>
      <c r="EB877" s="0" t="inlineStr"/>
      <c r="EC877" s="0" t="inlineStr"/>
      <c r="EE877" s="0" t="n">
        <v>78725882</v>
      </c>
      <c r="EF877" s="0" t="n">
        <v>2</v>
      </c>
      <c r="EG877" s="0" t="inlineStr">
        <is>
          <t>Общестроительные работы</t>
        </is>
      </c>
      <c r="EH877" s="0" t="n">
        <v>16</v>
      </c>
      <c r="EI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77" s="0" t="n">
        <v>1</v>
      </c>
      <c r="EK877" s="0" t="n">
        <v>16001</v>
      </c>
      <c r="EL877" s="0" t="inlineStr">
        <is>
          <t>Трубопроводы внутренние</t>
        </is>
      </c>
      <c r="EM877" s="0" t="inlineStr">
        <is>
          <t>ФЕР-16</t>
        </is>
      </c>
      <c r="EO877" s="0" t="inlineStr"/>
      <c r="EQ877" s="0" t="n">
        <v>0</v>
      </c>
      <c r="ER877" s="0" t="n">
        <v>10.1</v>
      </c>
      <c r="ES877" s="0" t="n">
        <v>10.1</v>
      </c>
      <c r="ET877" s="0" t="n">
        <v>0</v>
      </c>
      <c r="EU877" s="0" t="n">
        <v>0</v>
      </c>
      <c r="EV877" s="0" t="n">
        <v>0</v>
      </c>
      <c r="EW877" s="0" t="n">
        <v>0</v>
      </c>
      <c r="EX877" s="0" t="n">
        <v>0</v>
      </c>
      <c r="FQ877" s="0" t="n">
        <v>0</v>
      </c>
      <c r="FR877" s="0" t="n">
        <v>0</v>
      </c>
      <c r="FS877" s="0" t="n">
        <v>0</v>
      </c>
      <c r="FX877" s="0" t="n">
        <v>121</v>
      </c>
      <c r="FY877" s="0" t="n">
        <v>72</v>
      </c>
      <c r="GA877" s="0" t="inlineStr"/>
      <c r="GD877" s="0" t="n">
        <v>1</v>
      </c>
      <c r="GF877" s="0" t="n">
        <v>-676915284</v>
      </c>
      <c r="GG877" s="0" t="n">
        <v>2</v>
      </c>
      <c r="GH877" s="0" t="n">
        <v>1</v>
      </c>
      <c r="GI877" s="0" t="n">
        <v>2</v>
      </c>
      <c r="GJ877" s="0" t="n">
        <v>0</v>
      </c>
      <c r="GK877" s="0" t="n">
        <v>0</v>
      </c>
      <c r="GL877" s="0">
        <f>ROUND(IF(AND(BH877=3,BI877=3,FS877&lt;&gt;0),P877,0),0)</f>
        <v/>
      </c>
      <c r="GM877" s="0">
        <f>ROUND(O877+X877+Y877,0)+GX877</f>
        <v/>
      </c>
      <c r="GN877" s="0">
        <f>IF(OR(BI877=0,BI877=1),GM877-GX877,0)</f>
        <v/>
      </c>
      <c r="GO877" s="0">
        <f>IF(BI877=2,GM877-GX877,0)</f>
        <v/>
      </c>
      <c r="GP877" s="0">
        <f>IF(BI877=4,GM877-GX877,0)</f>
        <v/>
      </c>
      <c r="GR877" s="0" t="n">
        <v>0</v>
      </c>
      <c r="GS877" s="0" t="n">
        <v>3</v>
      </c>
      <c r="GT877" s="0" t="n">
        <v>0</v>
      </c>
      <c r="GU877" s="0" t="inlineStr"/>
      <c r="GV877" s="0">
        <f>ROUND((GT877),2)</f>
        <v/>
      </c>
      <c r="GW877" s="0" t="n">
        <v>1</v>
      </c>
      <c r="GX877" s="0">
        <f>ROUND(HC877*I877,0)</f>
        <v/>
      </c>
      <c r="HA877" s="0" t="n">
        <v>0</v>
      </c>
      <c r="HB877" s="0" t="n">
        <v>0</v>
      </c>
      <c r="HC877" s="0">
        <f>GV877*GW877</f>
        <v/>
      </c>
      <c r="HE877" s="0" t="inlineStr"/>
      <c r="HF877" s="0" t="inlineStr"/>
      <c r="HM877" s="0" t="inlineStr"/>
      <c r="HN877" s="0" t="inlineStr">
        <is>
          <t>Пр/812-016.0-1</t>
        </is>
      </c>
      <c r="HO877" s="0" t="inlineStr">
        <is>
          <t>Пр/774-016.0</t>
        </is>
      </c>
      <c r="HP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7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77" s="0" t="n">
        <v>0</v>
      </c>
      <c r="IK877" s="0" t="n">
        <v>0</v>
      </c>
    </row>
    <row r="879">
      <c r="A879" s="358" t="n">
        <v>51</v>
      </c>
      <c r="B879" s="358">
        <f>B869</f>
        <v/>
      </c>
      <c r="C879" s="358">
        <f>A869</f>
        <v/>
      </c>
      <c r="D879" s="358">
        <f>ROW(A869)</f>
        <v/>
      </c>
      <c r="E879" s="358" t="n"/>
      <c r="F879" s="358">
        <f>IF(F869&lt;&gt;"",F869,"")</f>
        <v/>
      </c>
      <c r="G879" s="358">
        <f>IF(G869&lt;&gt;"",G869,"")</f>
        <v/>
      </c>
      <c r="H879" s="358" t="n">
        <v>0</v>
      </c>
      <c r="I879" s="358" t="n"/>
      <c r="J879" s="358" t="n"/>
      <c r="K879" s="358" t="n"/>
      <c r="L879" s="358" t="n"/>
      <c r="M879" s="358" t="n"/>
      <c r="N879" s="358" t="n"/>
      <c r="O879" s="358" t="n">
        <v>0</v>
      </c>
      <c r="P879" s="358" t="n">
        <v>0</v>
      </c>
      <c r="Q879" s="358" t="n">
        <v>0</v>
      </c>
      <c r="R879" s="358" t="n">
        <v>0</v>
      </c>
      <c r="S879" s="358" t="n">
        <v>0</v>
      </c>
      <c r="T879" s="358" t="n">
        <v>0</v>
      </c>
      <c r="U879" s="358" t="n">
        <v>0</v>
      </c>
      <c r="V879" s="358" t="n">
        <v>0</v>
      </c>
      <c r="W879" s="358" t="n">
        <v>0</v>
      </c>
      <c r="X879" s="358" t="n">
        <v>0</v>
      </c>
      <c r="Y879" s="358" t="n">
        <v>0</v>
      </c>
      <c r="Z879" s="358" t="n"/>
      <c r="AA879" s="358" t="n"/>
      <c r="AB879" s="358" t="n"/>
      <c r="AC879" s="358" t="n"/>
      <c r="AD879" s="358" t="n"/>
      <c r="AE879" s="358" t="n"/>
      <c r="AF879" s="358" t="n"/>
      <c r="AG879" s="358" t="n"/>
      <c r="AH879" s="358" t="n"/>
      <c r="AI879" s="358" t="n"/>
      <c r="AJ879" s="358" t="n"/>
      <c r="AK879" s="358" t="n"/>
      <c r="AL879" s="358" t="n"/>
      <c r="AM879" s="358" t="n"/>
      <c r="AN879" s="358" t="n"/>
      <c r="AO879" s="358">
        <f>ROUND(BX879,0)</f>
        <v/>
      </c>
      <c r="AP879" s="358">
        <f>ROUND(BY879,0)</f>
        <v/>
      </c>
      <c r="AQ879" s="358">
        <f>ROUND(BZ879,0)</f>
        <v/>
      </c>
      <c r="AR879" s="358">
        <f>ROUND(CA879,0)</f>
        <v/>
      </c>
      <c r="AS879" s="358">
        <f>ROUND(CB879,0)</f>
        <v/>
      </c>
      <c r="AT879" s="358">
        <f>ROUND(CC879,0)</f>
        <v/>
      </c>
      <c r="AU879" s="358">
        <f>ROUND(CD879,0)</f>
        <v/>
      </c>
      <c r="AV879" s="358">
        <f>ROUND(CE879,0)</f>
        <v/>
      </c>
      <c r="AW879" s="358">
        <f>ROUND(CF879,0)</f>
        <v/>
      </c>
      <c r="AX879" s="358">
        <f>ROUND(CG879,0)</f>
        <v/>
      </c>
      <c r="AY879" s="358">
        <f>ROUND(CH879,0)</f>
        <v/>
      </c>
      <c r="AZ879" s="358">
        <f>ROUND(CI879,0)</f>
        <v/>
      </c>
      <c r="BA879" s="358">
        <f>ROUND(CJ879,0)</f>
        <v/>
      </c>
      <c r="BB879" s="358">
        <f>ROUND(CK879,0)</f>
        <v/>
      </c>
      <c r="BC879" s="358">
        <f>ROUND(CL879,0)</f>
        <v/>
      </c>
      <c r="BD879" s="358">
        <f>ROUND(CM879,0)</f>
        <v/>
      </c>
      <c r="BE879" s="358" t="n"/>
      <c r="BF879" s="358" t="n"/>
      <c r="BG879" s="358" t="n"/>
      <c r="BH879" s="358" t="n"/>
      <c r="BI879" s="358" t="n"/>
      <c r="BJ879" s="358" t="n"/>
      <c r="BK879" s="358" t="n"/>
      <c r="BL879" s="358" t="n"/>
      <c r="BM879" s="358" t="n"/>
      <c r="BN879" s="358" t="n"/>
      <c r="BO879" s="358" t="n"/>
      <c r="BP879" s="358" t="n"/>
      <c r="BQ879" s="358" t="n"/>
      <c r="BR879" s="358" t="n"/>
      <c r="BS879" s="358" t="n"/>
      <c r="BT879" s="358" t="n"/>
      <c r="BU879" s="358" t="n"/>
      <c r="BV879" s="358" t="n"/>
      <c r="BW879" s="358" t="n"/>
      <c r="BX879" s="358" t="n"/>
      <c r="BY879" s="358" t="n"/>
      <c r="BZ879" s="358" t="n"/>
      <c r="CA879" s="358" t="n"/>
      <c r="CB879" s="358" t="n"/>
      <c r="CC879" s="358" t="n"/>
      <c r="CD879" s="358" t="n"/>
      <c r="CE879" s="358" t="n"/>
      <c r="CF879" s="358" t="n"/>
      <c r="CG879" s="358" t="n"/>
      <c r="CH879" s="358" t="n"/>
      <c r="CI879" s="358" t="n"/>
      <c r="CJ879" s="358" t="n"/>
      <c r="CK879" s="358" t="n"/>
      <c r="CL879" s="358" t="n"/>
      <c r="CM879" s="358" t="n"/>
      <c r="CN879" s="358" t="n"/>
      <c r="CO879" s="358" t="n"/>
      <c r="CP879" s="358" t="n"/>
      <c r="CQ879" s="358" t="n"/>
      <c r="CR879" s="358" t="n"/>
      <c r="CS879" s="358" t="n"/>
      <c r="CT879" s="358" t="n"/>
      <c r="CU879" s="358" t="n"/>
      <c r="CV879" s="358" t="n"/>
      <c r="CW879" s="358" t="n"/>
      <c r="CX879" s="358" t="n"/>
      <c r="CY879" s="358" t="n"/>
      <c r="CZ879" s="358" t="n"/>
      <c r="DA879" s="358" t="n"/>
      <c r="DB879" s="358" t="n"/>
      <c r="DC879" s="358" t="n"/>
      <c r="DD879" s="358" t="n"/>
      <c r="DE879" s="358" t="n"/>
      <c r="DF879" s="358" t="n"/>
      <c r="DG879" s="359" t="n"/>
      <c r="DH879" s="359" t="n"/>
      <c r="DI879" s="359" t="n"/>
      <c r="DJ879" s="359" t="n"/>
      <c r="DK879" s="359" t="n"/>
      <c r="DL879" s="359" t="n"/>
      <c r="DM879" s="359" t="n"/>
      <c r="DN879" s="359" t="n"/>
      <c r="DO879" s="359" t="n"/>
      <c r="DP879" s="359" t="n"/>
      <c r="DQ879" s="359" t="n"/>
      <c r="DR879" s="359" t="n"/>
      <c r="DS879" s="359" t="n"/>
      <c r="DT879" s="359" t="n"/>
      <c r="DU879" s="359" t="n"/>
      <c r="DV879" s="359" t="n"/>
      <c r="DW879" s="359" t="n"/>
      <c r="DX879" s="359" t="n"/>
      <c r="DY879" s="359" t="n"/>
      <c r="DZ879" s="359" t="n"/>
      <c r="EA879" s="359" t="n"/>
      <c r="EB879" s="359" t="n"/>
      <c r="EC879" s="359" t="n"/>
      <c r="ED879" s="359" t="n"/>
      <c r="EE879" s="359" t="n"/>
      <c r="EF879" s="359" t="n"/>
      <c r="EG879" s="359" t="n"/>
      <c r="EH879" s="359" t="n"/>
      <c r="EI879" s="359" t="n"/>
      <c r="EJ879" s="359" t="n"/>
      <c r="EK879" s="359" t="n"/>
      <c r="EL879" s="359" t="n"/>
      <c r="EM879" s="359" t="n"/>
      <c r="EN879" s="359" t="n"/>
      <c r="EO879" s="359" t="n"/>
      <c r="EP879" s="359" t="n"/>
      <c r="EQ879" s="359" t="n"/>
      <c r="ER879" s="359" t="n"/>
      <c r="ES879" s="359" t="n"/>
      <c r="ET879" s="359" t="n"/>
      <c r="EU879" s="359" t="n"/>
      <c r="EV879" s="359" t="n"/>
      <c r="EW879" s="359" t="n"/>
      <c r="EX879" s="359" t="n"/>
      <c r="EY879" s="359" t="n"/>
      <c r="EZ879" s="359" t="n"/>
      <c r="FA879" s="359" t="n"/>
      <c r="FB879" s="359" t="n"/>
      <c r="FC879" s="359" t="n"/>
      <c r="FD879" s="359" t="n"/>
      <c r="FE879" s="359" t="n"/>
      <c r="FF879" s="359" t="n"/>
      <c r="FG879" s="359" t="n"/>
      <c r="FH879" s="359" t="n"/>
      <c r="FI879" s="359" t="n"/>
      <c r="FJ879" s="359" t="n"/>
      <c r="FK879" s="359" t="n"/>
      <c r="FL879" s="359" t="n"/>
      <c r="FM879" s="359" t="n"/>
      <c r="FN879" s="359" t="n"/>
      <c r="FO879" s="359" t="n"/>
      <c r="FP879" s="359" t="n"/>
      <c r="FQ879" s="359" t="n"/>
      <c r="FR879" s="359" t="n"/>
      <c r="FS879" s="359" t="n"/>
      <c r="FT879" s="359" t="n"/>
      <c r="FU879" s="359" t="n"/>
      <c r="FV879" s="359" t="n"/>
      <c r="FW879" s="359" t="n"/>
      <c r="FX879" s="359" t="n"/>
      <c r="FY879" s="359" t="n"/>
      <c r="FZ879" s="359" t="n"/>
      <c r="GA879" s="359" t="n"/>
      <c r="GB879" s="359" t="n"/>
      <c r="GC879" s="359" t="n"/>
      <c r="GD879" s="359" t="n"/>
      <c r="GE879" s="359" t="n"/>
      <c r="GF879" s="359" t="n"/>
      <c r="GG879" s="359" t="n"/>
      <c r="GH879" s="359" t="n"/>
      <c r="GI879" s="359" t="n"/>
      <c r="GJ879" s="359" t="n"/>
      <c r="GK879" s="359" t="n"/>
      <c r="GL879" s="359" t="n"/>
      <c r="GM879" s="359" t="n"/>
      <c r="GN879" s="359" t="n"/>
      <c r="GO879" s="359" t="n"/>
      <c r="GP879" s="359" t="n"/>
      <c r="GQ879" s="359" t="n"/>
      <c r="GR879" s="359" t="n"/>
      <c r="GS879" s="359" t="n"/>
      <c r="GT879" s="359" t="n"/>
      <c r="GU879" s="359" t="n"/>
      <c r="GV879" s="359" t="n"/>
      <c r="GW879" s="359" t="n"/>
      <c r="GX879" s="359" t="n">
        <v>0</v>
      </c>
    </row>
    <row r="881">
      <c r="A881" s="360" t="n">
        <v>50</v>
      </c>
      <c r="B881" s="360" t="n">
        <v>0</v>
      </c>
      <c r="C881" s="360" t="n">
        <v>0</v>
      </c>
      <c r="D881" s="360" t="n">
        <v>1</v>
      </c>
      <c r="E881" s="360" t="n">
        <v>201</v>
      </c>
      <c r="F881" s="360">
        <f>ROUND(Source!O879,O881)</f>
        <v/>
      </c>
      <c r="G881" s="360" t="inlineStr">
        <is>
          <t>ПЗ</t>
        </is>
      </c>
      <c r="H881" s="360" t="inlineStr">
        <is>
          <t>Прямые затраты</t>
        </is>
      </c>
      <c r="I881" s="360" t="n"/>
      <c r="J881" s="360" t="n"/>
      <c r="K881" s="360" t="n">
        <v>201</v>
      </c>
      <c r="L881" s="360" t="n">
        <v>1</v>
      </c>
      <c r="M881" s="360" t="n">
        <v>3</v>
      </c>
      <c r="N881" s="360" t="inlineStr"/>
      <c r="O881" s="360" t="n">
        <v>0</v>
      </c>
      <c r="P881" s="360" t="n"/>
      <c r="Q881" s="360" t="n"/>
      <c r="R881" s="360" t="n"/>
      <c r="S881" s="360" t="n"/>
      <c r="T881" s="360" t="n"/>
      <c r="U881" s="360" t="n"/>
      <c r="V881" s="360" t="n"/>
      <c r="W881" s="360" t="n">
        <v>0</v>
      </c>
      <c r="X881" s="360" t="n">
        <v>1</v>
      </c>
      <c r="Y881" s="360" t="n">
        <v>0</v>
      </c>
      <c r="Z881" s="360" t="n"/>
      <c r="AA881" s="360" t="n"/>
      <c r="AB881" s="360" t="n"/>
    </row>
    <row r="882">
      <c r="A882" s="360" t="n">
        <v>50</v>
      </c>
      <c r="B882" s="360" t="n">
        <v>0</v>
      </c>
      <c r="C882" s="360" t="n">
        <v>0</v>
      </c>
      <c r="D882" s="360" t="n">
        <v>1</v>
      </c>
      <c r="E882" s="360" t="n">
        <v>202</v>
      </c>
      <c r="F882" s="360">
        <f>ROUND(Source!P879,O882)</f>
        <v/>
      </c>
      <c r="G882" s="360" t="inlineStr">
        <is>
          <t>СтМатОб</t>
        </is>
      </c>
      <c r="H882" s="360" t="inlineStr">
        <is>
          <t>Стоимость материальных ресурсов (всего)</t>
        </is>
      </c>
      <c r="I882" s="360" t="n"/>
      <c r="J882" s="360" t="n"/>
      <c r="K882" s="360" t="n">
        <v>202</v>
      </c>
      <c r="L882" s="360" t="n">
        <v>2</v>
      </c>
      <c r="M882" s="360" t="n">
        <v>3</v>
      </c>
      <c r="N882" s="360" t="inlineStr"/>
      <c r="O882" s="360" t="n">
        <v>0</v>
      </c>
      <c r="P882" s="360" t="n"/>
      <c r="Q882" s="360" t="n"/>
      <c r="R882" s="360" t="n"/>
      <c r="S882" s="360" t="n"/>
      <c r="T882" s="360" t="n"/>
      <c r="U882" s="360" t="n"/>
      <c r="V882" s="360" t="n"/>
      <c r="W882" s="360" t="n">
        <v>0</v>
      </c>
      <c r="X882" s="360" t="n">
        <v>1</v>
      </c>
      <c r="Y882" s="360" t="n">
        <v>0</v>
      </c>
      <c r="Z882" s="360" t="n"/>
      <c r="AA882" s="360" t="n"/>
      <c r="AB882" s="360" t="n"/>
    </row>
    <row r="883">
      <c r="A883" s="360" t="n">
        <v>50</v>
      </c>
      <c r="B883" s="360" t="n">
        <v>0</v>
      </c>
      <c r="C883" s="360" t="n">
        <v>0</v>
      </c>
      <c r="D883" s="360" t="n">
        <v>1</v>
      </c>
      <c r="E883" s="360" t="n">
        <v>222</v>
      </c>
      <c r="F883" s="360">
        <f>ROUND(Source!AO879,O883)</f>
        <v/>
      </c>
      <c r="G883" s="360" t="inlineStr">
        <is>
          <t>СтМатОбЗак</t>
        </is>
      </c>
      <c r="H883" s="360" t="inlineStr">
        <is>
          <t>Стоимость материалов и оборудования заказчика</t>
        </is>
      </c>
      <c r="I883" s="360" t="n"/>
      <c r="J883" s="360" t="n"/>
      <c r="K883" s="360" t="n">
        <v>222</v>
      </c>
      <c r="L883" s="360" t="n">
        <v>3</v>
      </c>
      <c r="M883" s="360" t="n">
        <v>3</v>
      </c>
      <c r="N883" s="360" t="inlineStr"/>
      <c r="O883" s="360" t="n">
        <v>0</v>
      </c>
      <c r="P883" s="360" t="n"/>
      <c r="Q883" s="360" t="n"/>
      <c r="R883" s="360" t="n"/>
      <c r="S883" s="360" t="n"/>
      <c r="T883" s="360" t="n"/>
      <c r="U883" s="360" t="n"/>
      <c r="V883" s="360" t="n"/>
      <c r="W883" s="360" t="n">
        <v>0</v>
      </c>
      <c r="X883" s="360" t="n">
        <v>1</v>
      </c>
      <c r="Y883" s="360" t="n">
        <v>0</v>
      </c>
      <c r="Z883" s="360" t="n"/>
      <c r="AA883" s="360" t="n"/>
      <c r="AB883" s="360" t="n"/>
    </row>
    <row r="884">
      <c r="A884" s="360" t="n">
        <v>50</v>
      </c>
      <c r="B884" s="360" t="n">
        <v>0</v>
      </c>
      <c r="C884" s="360" t="n">
        <v>0</v>
      </c>
      <c r="D884" s="360" t="n">
        <v>1</v>
      </c>
      <c r="E884" s="360" t="n">
        <v>225</v>
      </c>
      <c r="F884" s="360">
        <f>ROUND(Source!AV879,O884)</f>
        <v/>
      </c>
      <c r="G884" s="360" t="inlineStr">
        <is>
          <t>СтМатОбПод</t>
        </is>
      </c>
      <c r="H884" s="360" t="inlineStr">
        <is>
          <t>Стоимость материалов и оборудования подрядчика</t>
        </is>
      </c>
      <c r="I884" s="360" t="n"/>
      <c r="J884" s="360" t="n"/>
      <c r="K884" s="360" t="n">
        <v>225</v>
      </c>
      <c r="L884" s="360" t="n">
        <v>4</v>
      </c>
      <c r="M884" s="360" t="n">
        <v>3</v>
      </c>
      <c r="N884" s="360" t="inlineStr"/>
      <c r="O884" s="360" t="n">
        <v>0</v>
      </c>
      <c r="P884" s="360" t="n"/>
      <c r="Q884" s="360" t="n"/>
      <c r="R884" s="360" t="n"/>
      <c r="S884" s="360" t="n"/>
      <c r="T884" s="360" t="n"/>
      <c r="U884" s="360" t="n"/>
      <c r="V884" s="360" t="n"/>
      <c r="W884" s="360" t="n">
        <v>0</v>
      </c>
      <c r="X884" s="360" t="n">
        <v>1</v>
      </c>
      <c r="Y884" s="360" t="n">
        <v>0</v>
      </c>
      <c r="Z884" s="360" t="n"/>
      <c r="AA884" s="360" t="n"/>
      <c r="AB884" s="360" t="n"/>
    </row>
    <row r="885">
      <c r="A885" s="360" t="n">
        <v>50</v>
      </c>
      <c r="B885" s="360" t="n">
        <v>0</v>
      </c>
      <c r="C885" s="360" t="n">
        <v>0</v>
      </c>
      <c r="D885" s="360" t="n">
        <v>1</v>
      </c>
      <c r="E885" s="360" t="n">
        <v>226</v>
      </c>
      <c r="F885" s="360">
        <f>ROUND(Source!AW879,O885)</f>
        <v/>
      </c>
      <c r="G885" s="360" t="inlineStr">
        <is>
          <t>СтМат</t>
        </is>
      </c>
      <c r="H885" s="360" t="inlineStr">
        <is>
          <t>Стоимость материалов (всего)</t>
        </is>
      </c>
      <c r="I885" s="360" t="n"/>
      <c r="J885" s="360" t="n"/>
      <c r="K885" s="360" t="n">
        <v>226</v>
      </c>
      <c r="L885" s="360" t="n">
        <v>5</v>
      </c>
      <c r="M885" s="360" t="n">
        <v>3</v>
      </c>
      <c r="N885" s="360" t="inlineStr"/>
      <c r="O885" s="360" t="n">
        <v>0</v>
      </c>
      <c r="P885" s="360" t="n"/>
      <c r="Q885" s="360" t="n"/>
      <c r="R885" s="360" t="n"/>
      <c r="S885" s="360" t="n"/>
      <c r="T885" s="360" t="n"/>
      <c r="U885" s="360" t="n"/>
      <c r="V885" s="360" t="n"/>
      <c r="W885" s="360" t="n">
        <v>0</v>
      </c>
      <c r="X885" s="360" t="n">
        <v>1</v>
      </c>
      <c r="Y885" s="360" t="n">
        <v>0</v>
      </c>
      <c r="Z885" s="360" t="n"/>
      <c r="AA885" s="360" t="n"/>
      <c r="AB885" s="360" t="n"/>
    </row>
    <row r="886">
      <c r="A886" s="360" t="n">
        <v>50</v>
      </c>
      <c r="B886" s="360" t="n">
        <v>0</v>
      </c>
      <c r="C886" s="360" t="n">
        <v>0</v>
      </c>
      <c r="D886" s="360" t="n">
        <v>1</v>
      </c>
      <c r="E886" s="360" t="n">
        <v>227</v>
      </c>
      <c r="F886" s="360">
        <f>ROUND(Source!AX879,O886)</f>
        <v/>
      </c>
      <c r="G886" s="360" t="inlineStr">
        <is>
          <t>СтМатЗак</t>
        </is>
      </c>
      <c r="H886" s="360" t="inlineStr">
        <is>
          <t>Стоимость материалов заказчика</t>
        </is>
      </c>
      <c r="I886" s="360" t="n"/>
      <c r="J886" s="360" t="n"/>
      <c r="K886" s="360" t="n">
        <v>227</v>
      </c>
      <c r="L886" s="360" t="n">
        <v>6</v>
      </c>
      <c r="M886" s="360" t="n">
        <v>3</v>
      </c>
      <c r="N886" s="360" t="inlineStr"/>
      <c r="O886" s="360" t="n">
        <v>0</v>
      </c>
      <c r="P886" s="360" t="n"/>
      <c r="Q886" s="360" t="n"/>
      <c r="R886" s="360" t="n"/>
      <c r="S886" s="360" t="n"/>
      <c r="T886" s="360" t="n"/>
      <c r="U886" s="360" t="n"/>
      <c r="V886" s="360" t="n"/>
      <c r="W886" s="360" t="n">
        <v>0</v>
      </c>
      <c r="X886" s="360" t="n">
        <v>1</v>
      </c>
      <c r="Y886" s="360" t="n">
        <v>0</v>
      </c>
      <c r="Z886" s="360" t="n"/>
      <c r="AA886" s="360" t="n"/>
      <c r="AB886" s="360" t="n"/>
    </row>
    <row r="887">
      <c r="A887" s="360" t="n">
        <v>50</v>
      </c>
      <c r="B887" s="360" t="n">
        <v>0</v>
      </c>
      <c r="C887" s="360" t="n">
        <v>0</v>
      </c>
      <c r="D887" s="360" t="n">
        <v>1</v>
      </c>
      <c r="E887" s="360" t="n">
        <v>228</v>
      </c>
      <c r="F887" s="360">
        <f>ROUND(Source!AY879,O887)</f>
        <v/>
      </c>
      <c r="G887" s="360" t="inlineStr">
        <is>
          <t>СтМатПод</t>
        </is>
      </c>
      <c r="H887" s="360" t="inlineStr">
        <is>
          <t>Стоимость материалов подрядчика</t>
        </is>
      </c>
      <c r="I887" s="360" t="n"/>
      <c r="J887" s="360" t="n"/>
      <c r="K887" s="360" t="n">
        <v>228</v>
      </c>
      <c r="L887" s="360" t="n">
        <v>7</v>
      </c>
      <c r="M887" s="360" t="n">
        <v>3</v>
      </c>
      <c r="N887" s="360" t="inlineStr"/>
      <c r="O887" s="360" t="n">
        <v>0</v>
      </c>
      <c r="P887" s="360" t="n"/>
      <c r="Q887" s="360" t="n"/>
      <c r="R887" s="360" t="n"/>
      <c r="S887" s="360" t="n"/>
      <c r="T887" s="360" t="n"/>
      <c r="U887" s="360" t="n"/>
      <c r="V887" s="360" t="n"/>
      <c r="W887" s="360" t="n">
        <v>0</v>
      </c>
      <c r="X887" s="360" t="n">
        <v>1</v>
      </c>
      <c r="Y887" s="360" t="n">
        <v>0</v>
      </c>
      <c r="Z887" s="360" t="n"/>
      <c r="AA887" s="360" t="n"/>
      <c r="AB887" s="360" t="n"/>
    </row>
    <row r="888">
      <c r="A888" s="360" t="n">
        <v>50</v>
      </c>
      <c r="B888" s="360" t="n">
        <v>0</v>
      </c>
      <c r="C888" s="360" t="n">
        <v>0</v>
      </c>
      <c r="D888" s="360" t="n">
        <v>1</v>
      </c>
      <c r="E888" s="360" t="n">
        <v>216</v>
      </c>
      <c r="F888" s="360">
        <f>ROUND(Source!AP879,O888)</f>
        <v/>
      </c>
      <c r="G888" s="360" t="inlineStr">
        <is>
          <t>Оборуд</t>
        </is>
      </c>
      <c r="H888" s="360" t="inlineStr">
        <is>
          <t>Стоимость оборудования (всего)</t>
        </is>
      </c>
      <c r="I888" s="360" t="n"/>
      <c r="J888" s="360" t="n"/>
      <c r="K888" s="360" t="n">
        <v>216</v>
      </c>
      <c r="L888" s="360" t="n">
        <v>8</v>
      </c>
      <c r="M888" s="360" t="n">
        <v>3</v>
      </c>
      <c r="N888" s="360" t="inlineStr"/>
      <c r="O888" s="360" t="n">
        <v>0</v>
      </c>
      <c r="P888" s="360" t="n"/>
      <c r="Q888" s="360" t="n"/>
      <c r="R888" s="360" t="n"/>
      <c r="S888" s="360" t="n"/>
      <c r="T888" s="360" t="n"/>
      <c r="U888" s="360" t="n"/>
      <c r="V888" s="360" t="n"/>
      <c r="W888" s="360" t="n">
        <v>0</v>
      </c>
      <c r="X888" s="360" t="n">
        <v>1</v>
      </c>
      <c r="Y888" s="360" t="n">
        <v>0</v>
      </c>
      <c r="Z888" s="360" t="n"/>
      <c r="AA888" s="360" t="n"/>
      <c r="AB888" s="360" t="n"/>
    </row>
    <row r="889">
      <c r="A889" s="360" t="n">
        <v>50</v>
      </c>
      <c r="B889" s="360" t="n">
        <v>0</v>
      </c>
      <c r="C889" s="360" t="n">
        <v>0</v>
      </c>
      <c r="D889" s="360" t="n">
        <v>1</v>
      </c>
      <c r="E889" s="360" t="n">
        <v>223</v>
      </c>
      <c r="F889" s="360">
        <f>ROUND(Source!AQ879,O889)</f>
        <v/>
      </c>
      <c r="G889" s="360" t="inlineStr">
        <is>
          <t>ОборудЗак</t>
        </is>
      </c>
      <c r="H889" s="360" t="inlineStr">
        <is>
          <t>Стоимость оборудования заказчика</t>
        </is>
      </c>
      <c r="I889" s="360" t="n"/>
      <c r="J889" s="360" t="n"/>
      <c r="K889" s="360" t="n">
        <v>223</v>
      </c>
      <c r="L889" s="360" t="n">
        <v>9</v>
      </c>
      <c r="M889" s="360" t="n">
        <v>3</v>
      </c>
      <c r="N889" s="360" t="inlineStr"/>
      <c r="O889" s="360" t="n">
        <v>0</v>
      </c>
      <c r="P889" s="360" t="n"/>
      <c r="Q889" s="360" t="n"/>
      <c r="R889" s="360" t="n"/>
      <c r="S889" s="360" t="n"/>
      <c r="T889" s="360" t="n"/>
      <c r="U889" s="360" t="n"/>
      <c r="V889" s="360" t="n"/>
      <c r="W889" s="360" t="n">
        <v>0</v>
      </c>
      <c r="X889" s="360" t="n">
        <v>1</v>
      </c>
      <c r="Y889" s="360" t="n">
        <v>0</v>
      </c>
      <c r="Z889" s="360" t="n"/>
      <c r="AA889" s="360" t="n"/>
      <c r="AB889" s="360" t="n"/>
    </row>
    <row r="890">
      <c r="A890" s="360" t="n">
        <v>50</v>
      </c>
      <c r="B890" s="360" t="n">
        <v>0</v>
      </c>
      <c r="C890" s="360" t="n">
        <v>0</v>
      </c>
      <c r="D890" s="360" t="n">
        <v>1</v>
      </c>
      <c r="E890" s="360" t="n">
        <v>229</v>
      </c>
      <c r="F890" s="360">
        <f>ROUND(Source!AZ879,O890)</f>
        <v/>
      </c>
      <c r="G890" s="360" t="inlineStr">
        <is>
          <t>ОборудПод</t>
        </is>
      </c>
      <c r="H890" s="360" t="inlineStr">
        <is>
          <t>Стоимость оборудования подрядчика</t>
        </is>
      </c>
      <c r="I890" s="360" t="n"/>
      <c r="J890" s="360" t="n"/>
      <c r="K890" s="360" t="n">
        <v>229</v>
      </c>
      <c r="L890" s="360" t="n">
        <v>10</v>
      </c>
      <c r="M890" s="360" t="n">
        <v>3</v>
      </c>
      <c r="N890" s="360" t="inlineStr"/>
      <c r="O890" s="360" t="n">
        <v>0</v>
      </c>
      <c r="P890" s="360" t="n"/>
      <c r="Q890" s="360" t="n"/>
      <c r="R890" s="360" t="n"/>
      <c r="S890" s="360" t="n"/>
      <c r="T890" s="360" t="n"/>
      <c r="U890" s="360" t="n"/>
      <c r="V890" s="360" t="n"/>
      <c r="W890" s="360" t="n">
        <v>0</v>
      </c>
      <c r="X890" s="360" t="n">
        <v>1</v>
      </c>
      <c r="Y890" s="360" t="n">
        <v>0</v>
      </c>
      <c r="Z890" s="360" t="n"/>
      <c r="AA890" s="360" t="n"/>
      <c r="AB890" s="360" t="n"/>
    </row>
    <row r="891">
      <c r="A891" s="360" t="n">
        <v>50</v>
      </c>
      <c r="B891" s="360" t="n">
        <v>0</v>
      </c>
      <c r="C891" s="360" t="n">
        <v>0</v>
      </c>
      <c r="D891" s="360" t="n">
        <v>1</v>
      </c>
      <c r="E891" s="360" t="n">
        <v>203</v>
      </c>
      <c r="F891" s="360">
        <f>ROUND(Source!Q879,O891)</f>
        <v/>
      </c>
      <c r="G891" s="360" t="inlineStr">
        <is>
          <t>ЭММ</t>
        </is>
      </c>
      <c r="H891" s="360" t="inlineStr">
        <is>
          <t>Эксплуатация машин</t>
        </is>
      </c>
      <c r="I891" s="360" t="n"/>
      <c r="J891" s="360" t="n"/>
      <c r="K891" s="360" t="n">
        <v>203</v>
      </c>
      <c r="L891" s="360" t="n">
        <v>11</v>
      </c>
      <c r="M891" s="360" t="n">
        <v>3</v>
      </c>
      <c r="N891" s="360" t="inlineStr"/>
      <c r="O891" s="360" t="n">
        <v>0</v>
      </c>
      <c r="P891" s="360" t="n"/>
      <c r="Q891" s="360" t="n"/>
      <c r="R891" s="360" t="n"/>
      <c r="S891" s="360" t="n"/>
      <c r="T891" s="360" t="n"/>
      <c r="U891" s="360" t="n"/>
      <c r="V891" s="360" t="n"/>
      <c r="W891" s="360" t="n">
        <v>0</v>
      </c>
      <c r="X891" s="360" t="n">
        <v>1</v>
      </c>
      <c r="Y891" s="360" t="n">
        <v>0</v>
      </c>
      <c r="Z891" s="360" t="n"/>
      <c r="AA891" s="360" t="n"/>
      <c r="AB891" s="360" t="n"/>
    </row>
    <row r="892">
      <c r="A892" s="360" t="n">
        <v>50</v>
      </c>
      <c r="B892" s="360" t="n">
        <v>0</v>
      </c>
      <c r="C892" s="360" t="n">
        <v>0</v>
      </c>
      <c r="D892" s="360" t="n">
        <v>1</v>
      </c>
      <c r="E892" s="360" t="n">
        <v>231</v>
      </c>
      <c r="F892" s="360">
        <f>ROUND(Source!BB879,O892)</f>
        <v/>
      </c>
      <c r="G892" s="360" t="inlineStr">
        <is>
          <t>ЭММсНРиСП</t>
        </is>
      </c>
      <c r="H892" s="360" t="inlineStr">
        <is>
          <t>Эксплуатация машин по ТСН-2001.16</t>
        </is>
      </c>
      <c r="I892" s="360" t="n"/>
      <c r="J892" s="360" t="n"/>
      <c r="K892" s="360" t="n">
        <v>231</v>
      </c>
      <c r="L892" s="360" t="n">
        <v>12</v>
      </c>
      <c r="M892" s="360" t="n">
        <v>3</v>
      </c>
      <c r="N892" s="360" t="inlineStr"/>
      <c r="O892" s="360" t="n">
        <v>0</v>
      </c>
      <c r="P892" s="360" t="n"/>
      <c r="Q892" s="360" t="n"/>
      <c r="R892" s="360" t="n"/>
      <c r="S892" s="360" t="n"/>
      <c r="T892" s="360" t="n"/>
      <c r="U892" s="360" t="n"/>
      <c r="V892" s="360" t="n"/>
      <c r="W892" s="360" t="n">
        <v>0</v>
      </c>
      <c r="X892" s="360" t="n">
        <v>1</v>
      </c>
      <c r="Y892" s="360" t="n">
        <v>0</v>
      </c>
      <c r="Z892" s="360" t="n"/>
      <c r="AA892" s="360" t="n"/>
      <c r="AB892" s="360" t="n"/>
    </row>
    <row r="893">
      <c r="A893" s="360" t="n">
        <v>50</v>
      </c>
      <c r="B893" s="360" t="n">
        <v>0</v>
      </c>
      <c r="C893" s="360" t="n">
        <v>0</v>
      </c>
      <c r="D893" s="360" t="n">
        <v>1</v>
      </c>
      <c r="E893" s="360" t="n">
        <v>204</v>
      </c>
      <c r="F893" s="360">
        <f>ROUND(Source!R879,O893)</f>
        <v/>
      </c>
      <c r="G893" s="360" t="inlineStr">
        <is>
          <t>ЗПМ</t>
        </is>
      </c>
      <c r="H893" s="360" t="inlineStr">
        <is>
          <t>ЗП машинистов</t>
        </is>
      </c>
      <c r="I893" s="360" t="n"/>
      <c r="J893" s="360" t="n"/>
      <c r="K893" s="360" t="n">
        <v>204</v>
      </c>
      <c r="L893" s="360" t="n">
        <v>13</v>
      </c>
      <c r="M893" s="360" t="n">
        <v>3</v>
      </c>
      <c r="N893" s="360" t="inlineStr"/>
      <c r="O893" s="360" t="n">
        <v>0</v>
      </c>
      <c r="P893" s="360" t="n"/>
      <c r="Q893" s="360" t="n"/>
      <c r="R893" s="360" t="n"/>
      <c r="S893" s="360" t="n"/>
      <c r="T893" s="360" t="n"/>
      <c r="U893" s="360" t="n"/>
      <c r="V893" s="360" t="n"/>
      <c r="W893" s="360" t="n">
        <v>0</v>
      </c>
      <c r="X893" s="360" t="n">
        <v>1</v>
      </c>
      <c r="Y893" s="360" t="n">
        <v>0</v>
      </c>
      <c r="Z893" s="360" t="n"/>
      <c r="AA893" s="360" t="n"/>
      <c r="AB893" s="360" t="n"/>
    </row>
    <row r="894">
      <c r="A894" s="360" t="n">
        <v>50</v>
      </c>
      <c r="B894" s="360" t="n">
        <v>0</v>
      </c>
      <c r="C894" s="360" t="n">
        <v>0</v>
      </c>
      <c r="D894" s="360" t="n">
        <v>1</v>
      </c>
      <c r="E894" s="360" t="n">
        <v>205</v>
      </c>
      <c r="F894" s="360">
        <f>ROUND(Source!S879,O894)</f>
        <v/>
      </c>
      <c r="G894" s="360" t="inlineStr">
        <is>
          <t>ОЗП</t>
        </is>
      </c>
      <c r="H894" s="360" t="inlineStr">
        <is>
          <t>Основная ЗП рабочих</t>
        </is>
      </c>
      <c r="I894" s="360" t="n"/>
      <c r="J894" s="360" t="n"/>
      <c r="K894" s="360" t="n">
        <v>205</v>
      </c>
      <c r="L894" s="360" t="n">
        <v>14</v>
      </c>
      <c r="M894" s="360" t="n">
        <v>3</v>
      </c>
      <c r="N894" s="360" t="inlineStr"/>
      <c r="O894" s="360" t="n">
        <v>0</v>
      </c>
      <c r="P894" s="360" t="n"/>
      <c r="Q894" s="360" t="n"/>
      <c r="R894" s="360" t="n"/>
      <c r="S894" s="360" t="n"/>
      <c r="T894" s="360" t="n"/>
      <c r="U894" s="360" t="n"/>
      <c r="V894" s="360" t="n"/>
      <c r="W894" s="360" t="n">
        <v>0</v>
      </c>
      <c r="X894" s="360" t="n">
        <v>1</v>
      </c>
      <c r="Y894" s="360" t="n">
        <v>0</v>
      </c>
      <c r="Z894" s="360" t="n"/>
      <c r="AA894" s="360" t="n"/>
      <c r="AB894" s="360" t="n"/>
    </row>
    <row r="895">
      <c r="A895" s="360" t="n">
        <v>50</v>
      </c>
      <c r="B895" s="360" t="n">
        <v>0</v>
      </c>
      <c r="C895" s="360" t="n">
        <v>0</v>
      </c>
      <c r="D895" s="360" t="n">
        <v>1</v>
      </c>
      <c r="E895" s="360" t="n">
        <v>232</v>
      </c>
      <c r="F895" s="360">
        <f>ROUND(Source!BC879,O895)</f>
        <v/>
      </c>
      <c r="G895" s="360" t="inlineStr">
        <is>
          <t>ОЗПсНРиСП</t>
        </is>
      </c>
      <c r="H895" s="360" t="inlineStr">
        <is>
          <t>Основная ЗП рабочих по ТСН-2001.16</t>
        </is>
      </c>
      <c r="I895" s="360" t="n"/>
      <c r="J895" s="360" t="n"/>
      <c r="K895" s="360" t="n">
        <v>232</v>
      </c>
      <c r="L895" s="360" t="n">
        <v>15</v>
      </c>
      <c r="M895" s="360" t="n">
        <v>3</v>
      </c>
      <c r="N895" s="360" t="inlineStr"/>
      <c r="O895" s="360" t="n">
        <v>0</v>
      </c>
      <c r="P895" s="360" t="n"/>
      <c r="Q895" s="360" t="n"/>
      <c r="R895" s="360" t="n"/>
      <c r="S895" s="360" t="n"/>
      <c r="T895" s="360" t="n"/>
      <c r="U895" s="360" t="n"/>
      <c r="V895" s="360" t="n"/>
      <c r="W895" s="360" t="n">
        <v>0</v>
      </c>
      <c r="X895" s="360" t="n">
        <v>1</v>
      </c>
      <c r="Y895" s="360" t="n">
        <v>0</v>
      </c>
      <c r="Z895" s="360" t="n"/>
      <c r="AA895" s="360" t="n"/>
      <c r="AB895" s="360" t="n"/>
    </row>
    <row r="896">
      <c r="A896" s="360" t="n">
        <v>50</v>
      </c>
      <c r="B896" s="360" t="n">
        <v>0</v>
      </c>
      <c r="C896" s="360" t="n">
        <v>0</v>
      </c>
      <c r="D896" s="360" t="n">
        <v>1</v>
      </c>
      <c r="E896" s="360" t="n">
        <v>214</v>
      </c>
      <c r="F896" s="360">
        <f>ROUND(Source!AS879,O896)</f>
        <v/>
      </c>
      <c r="G896" s="360" t="inlineStr">
        <is>
          <t>Строит</t>
        </is>
      </c>
      <c r="H896" s="360" t="inlineStr">
        <is>
          <t>Строительные работы с НР и СП</t>
        </is>
      </c>
      <c r="I896" s="360" t="n"/>
      <c r="J896" s="360" t="n"/>
      <c r="K896" s="360" t="n">
        <v>214</v>
      </c>
      <c r="L896" s="360" t="n">
        <v>16</v>
      </c>
      <c r="M896" s="360" t="n">
        <v>3</v>
      </c>
      <c r="N896" s="360" t="inlineStr"/>
      <c r="O896" s="360" t="n">
        <v>0</v>
      </c>
      <c r="P896" s="360" t="n"/>
      <c r="Q896" s="360" t="n"/>
      <c r="R896" s="360" t="n"/>
      <c r="S896" s="360" t="n"/>
      <c r="T896" s="360" t="n"/>
      <c r="U896" s="360" t="n"/>
      <c r="V896" s="360" t="n"/>
      <c r="W896" s="360" t="n">
        <v>0</v>
      </c>
      <c r="X896" s="360" t="n">
        <v>1</v>
      </c>
      <c r="Y896" s="360" t="n">
        <v>0</v>
      </c>
      <c r="Z896" s="360" t="n"/>
      <c r="AA896" s="360" t="n"/>
      <c r="AB896" s="360" t="n"/>
    </row>
    <row r="897">
      <c r="A897" s="360" t="n">
        <v>50</v>
      </c>
      <c r="B897" s="360" t="n">
        <v>0</v>
      </c>
      <c r="C897" s="360" t="n">
        <v>0</v>
      </c>
      <c r="D897" s="360" t="n">
        <v>1</v>
      </c>
      <c r="E897" s="360" t="n">
        <v>215</v>
      </c>
      <c r="F897" s="360">
        <f>ROUND(Source!AT879,O897)</f>
        <v/>
      </c>
      <c r="G897" s="360" t="inlineStr">
        <is>
          <t>Монтаж</t>
        </is>
      </c>
      <c r="H897" s="360" t="inlineStr">
        <is>
          <t>Монтажные работы с НР и СП</t>
        </is>
      </c>
      <c r="I897" s="360" t="n"/>
      <c r="J897" s="360" t="n"/>
      <c r="K897" s="360" t="n">
        <v>215</v>
      </c>
      <c r="L897" s="360" t="n">
        <v>17</v>
      </c>
      <c r="M897" s="360" t="n">
        <v>3</v>
      </c>
      <c r="N897" s="360" t="inlineStr"/>
      <c r="O897" s="360" t="n">
        <v>0</v>
      </c>
      <c r="P897" s="360" t="n"/>
      <c r="Q897" s="360" t="n"/>
      <c r="R897" s="360" t="n"/>
      <c r="S897" s="360" t="n"/>
      <c r="T897" s="360" t="n"/>
      <c r="U897" s="360" t="n"/>
      <c r="V897" s="360" t="n"/>
      <c r="W897" s="360" t="n">
        <v>0</v>
      </c>
      <c r="X897" s="360" t="n">
        <v>1</v>
      </c>
      <c r="Y897" s="360" t="n">
        <v>0</v>
      </c>
      <c r="Z897" s="360" t="n"/>
      <c r="AA897" s="360" t="n"/>
      <c r="AB897" s="360" t="n"/>
    </row>
    <row r="898">
      <c r="A898" s="360" t="n">
        <v>50</v>
      </c>
      <c r="B898" s="360" t="n">
        <v>0</v>
      </c>
      <c r="C898" s="360" t="n">
        <v>0</v>
      </c>
      <c r="D898" s="360" t="n">
        <v>1</v>
      </c>
      <c r="E898" s="360" t="n">
        <v>217</v>
      </c>
      <c r="F898" s="360">
        <f>ROUND(Source!AU879,O898)</f>
        <v/>
      </c>
      <c r="G898" s="360" t="inlineStr">
        <is>
          <t>Прочие</t>
        </is>
      </c>
      <c r="H898" s="360" t="inlineStr">
        <is>
          <t>Прочие работы с НР и СП</t>
        </is>
      </c>
      <c r="I898" s="360" t="n"/>
      <c r="J898" s="360" t="n"/>
      <c r="K898" s="360" t="n">
        <v>217</v>
      </c>
      <c r="L898" s="360" t="n">
        <v>18</v>
      </c>
      <c r="M898" s="360" t="n">
        <v>3</v>
      </c>
      <c r="N898" s="360" t="inlineStr"/>
      <c r="O898" s="360" t="n">
        <v>0</v>
      </c>
      <c r="P898" s="360" t="n"/>
      <c r="Q898" s="360" t="n"/>
      <c r="R898" s="360" t="n"/>
      <c r="S898" s="360" t="n"/>
      <c r="T898" s="360" t="n"/>
      <c r="U898" s="360" t="n"/>
      <c r="V898" s="360" t="n"/>
      <c r="W898" s="360" t="n">
        <v>0</v>
      </c>
      <c r="X898" s="360" t="n">
        <v>1</v>
      </c>
      <c r="Y898" s="360" t="n">
        <v>0</v>
      </c>
      <c r="Z898" s="360" t="n"/>
      <c r="AA898" s="360" t="n"/>
      <c r="AB898" s="360" t="n"/>
    </row>
    <row r="899">
      <c r="A899" s="360" t="n">
        <v>50</v>
      </c>
      <c r="B899" s="360" t="n">
        <v>0</v>
      </c>
      <c r="C899" s="360" t="n">
        <v>0</v>
      </c>
      <c r="D899" s="360" t="n">
        <v>1</v>
      </c>
      <c r="E899" s="360" t="n">
        <v>230</v>
      </c>
      <c r="F899" s="360">
        <f>ROUND(Source!BA879,O899)</f>
        <v/>
      </c>
      <c r="G899" s="360" t="inlineStr">
        <is>
          <t>ПрочиеЗатр</t>
        </is>
      </c>
      <c r="H899" s="360" t="inlineStr">
        <is>
          <t>Прочие затраты по ТСН-2001.16</t>
        </is>
      </c>
      <c r="I899" s="360" t="n"/>
      <c r="J899" s="360" t="n"/>
      <c r="K899" s="360" t="n">
        <v>230</v>
      </c>
      <c r="L899" s="360" t="n">
        <v>19</v>
      </c>
      <c r="M899" s="360" t="n">
        <v>3</v>
      </c>
      <c r="N899" s="360" t="inlineStr"/>
      <c r="O899" s="360" t="n">
        <v>0</v>
      </c>
      <c r="P899" s="360" t="n"/>
      <c r="Q899" s="360" t="n"/>
      <c r="R899" s="360" t="n"/>
      <c r="S899" s="360" t="n"/>
      <c r="T899" s="360" t="n"/>
      <c r="U899" s="360" t="n"/>
      <c r="V899" s="360" t="n"/>
      <c r="W899" s="360" t="n">
        <v>0</v>
      </c>
      <c r="X899" s="360" t="n">
        <v>1</v>
      </c>
      <c r="Y899" s="360" t="n">
        <v>0</v>
      </c>
      <c r="Z899" s="360" t="n"/>
      <c r="AA899" s="360" t="n"/>
      <c r="AB899" s="360" t="n"/>
    </row>
    <row r="900">
      <c r="A900" s="360" t="n">
        <v>50</v>
      </c>
      <c r="B900" s="360" t="n">
        <v>0</v>
      </c>
      <c r="C900" s="360" t="n">
        <v>0</v>
      </c>
      <c r="D900" s="360" t="n">
        <v>1</v>
      </c>
      <c r="E900" s="360" t="n">
        <v>206</v>
      </c>
      <c r="F900" s="360">
        <f>ROUND(Source!T879,O900)</f>
        <v/>
      </c>
      <c r="G900" s="360" t="inlineStr">
        <is>
          <t>ВозврМат</t>
        </is>
      </c>
      <c r="H900" s="360" t="inlineStr">
        <is>
          <t>Возврат материалов</t>
        </is>
      </c>
      <c r="I900" s="360" t="n"/>
      <c r="J900" s="360" t="n"/>
      <c r="K900" s="360" t="n">
        <v>206</v>
      </c>
      <c r="L900" s="360" t="n">
        <v>20</v>
      </c>
      <c r="M900" s="360" t="n">
        <v>3</v>
      </c>
      <c r="N900" s="360" t="inlineStr"/>
      <c r="O900" s="360" t="n">
        <v>0</v>
      </c>
      <c r="P900" s="360" t="n"/>
      <c r="Q900" s="360" t="n"/>
      <c r="R900" s="360" t="n"/>
      <c r="S900" s="360" t="n"/>
      <c r="T900" s="360" t="n"/>
      <c r="U900" s="360" t="n"/>
      <c r="V900" s="360" t="n"/>
      <c r="W900" s="360" t="n">
        <v>0</v>
      </c>
      <c r="X900" s="360" t="n">
        <v>1</v>
      </c>
      <c r="Y900" s="360" t="n">
        <v>0</v>
      </c>
      <c r="Z900" s="360" t="n"/>
      <c r="AA900" s="360" t="n"/>
      <c r="AB900" s="360" t="n"/>
    </row>
    <row r="901">
      <c r="A901" s="360" t="n">
        <v>50</v>
      </c>
      <c r="B901" s="360" t="n">
        <v>0</v>
      </c>
      <c r="C901" s="360" t="n">
        <v>0</v>
      </c>
      <c r="D901" s="360" t="n">
        <v>1</v>
      </c>
      <c r="E901" s="360" t="n">
        <v>207</v>
      </c>
      <c r="F901" s="360">
        <f>ROUND(Source!U879,O901)</f>
        <v/>
      </c>
      <c r="G901" s="360" t="inlineStr">
        <is>
          <t>ТрудСтр</t>
        </is>
      </c>
      <c r="H901" s="360" t="inlineStr">
        <is>
          <t>Трудозатраты строителей</t>
        </is>
      </c>
      <c r="I901" s="360" t="n"/>
      <c r="J901" s="360" t="n"/>
      <c r="K901" s="360" t="n">
        <v>207</v>
      </c>
      <c r="L901" s="360" t="n">
        <v>21</v>
      </c>
      <c r="M901" s="360" t="n">
        <v>3</v>
      </c>
      <c r="N901" s="360" t="inlineStr"/>
      <c r="O901" s="360" t="n">
        <v>7</v>
      </c>
      <c r="P901" s="360" t="n"/>
      <c r="Q901" s="360" t="n"/>
      <c r="R901" s="360" t="n"/>
      <c r="S901" s="360" t="n"/>
      <c r="T901" s="360" t="n"/>
      <c r="U901" s="360" t="n"/>
      <c r="V901" s="360" t="n"/>
      <c r="W901" s="360" t="n">
        <v>0</v>
      </c>
      <c r="X901" s="360" t="n">
        <v>1</v>
      </c>
      <c r="Y901" s="360" t="n">
        <v>0</v>
      </c>
      <c r="Z901" s="360" t="n"/>
      <c r="AA901" s="360" t="n"/>
      <c r="AB901" s="360" t="n"/>
    </row>
    <row r="902">
      <c r="A902" s="360" t="n">
        <v>50</v>
      </c>
      <c r="B902" s="360" t="n">
        <v>0</v>
      </c>
      <c r="C902" s="360" t="n">
        <v>0</v>
      </c>
      <c r="D902" s="360" t="n">
        <v>1</v>
      </c>
      <c r="E902" s="360" t="n">
        <v>208</v>
      </c>
      <c r="F902" s="360">
        <f>ROUND(Source!V879,O902)</f>
        <v/>
      </c>
      <c r="G902" s="360" t="inlineStr">
        <is>
          <t>ТрудМаш</t>
        </is>
      </c>
      <c r="H902" s="360" t="inlineStr">
        <is>
          <t>Трудозатраты машинистов</t>
        </is>
      </c>
      <c r="I902" s="360" t="n"/>
      <c r="J902" s="360" t="n"/>
      <c r="K902" s="360" t="n">
        <v>208</v>
      </c>
      <c r="L902" s="360" t="n">
        <v>22</v>
      </c>
      <c r="M902" s="360" t="n">
        <v>3</v>
      </c>
      <c r="N902" s="360" t="inlineStr"/>
      <c r="O902" s="360" t="n">
        <v>7</v>
      </c>
      <c r="P902" s="360" t="n"/>
      <c r="Q902" s="360" t="n"/>
      <c r="R902" s="360" t="n"/>
      <c r="S902" s="360" t="n"/>
      <c r="T902" s="360" t="n"/>
      <c r="U902" s="360" t="n"/>
      <c r="V902" s="360" t="n"/>
      <c r="W902" s="360" t="n">
        <v>0</v>
      </c>
      <c r="X902" s="360" t="n">
        <v>1</v>
      </c>
      <c r="Y902" s="360" t="n">
        <v>0</v>
      </c>
      <c r="Z902" s="360" t="n"/>
      <c r="AA902" s="360" t="n"/>
      <c r="AB902" s="360" t="n"/>
    </row>
    <row r="903">
      <c r="A903" s="360" t="n">
        <v>50</v>
      </c>
      <c r="B903" s="360" t="n">
        <v>0</v>
      </c>
      <c r="C903" s="360" t="n">
        <v>0</v>
      </c>
      <c r="D903" s="360" t="n">
        <v>1</v>
      </c>
      <c r="E903" s="360" t="n">
        <v>209</v>
      </c>
      <c r="F903" s="360">
        <f>ROUND(Source!W879,O903)</f>
        <v/>
      </c>
      <c r="G903" s="360" t="inlineStr">
        <is>
          <t>ТранспМат</t>
        </is>
      </c>
      <c r="H903" s="360" t="inlineStr">
        <is>
          <t>Транспорт материалов</t>
        </is>
      </c>
      <c r="I903" s="360" t="n"/>
      <c r="J903" s="360" t="n"/>
      <c r="K903" s="360" t="n">
        <v>209</v>
      </c>
      <c r="L903" s="360" t="n">
        <v>23</v>
      </c>
      <c r="M903" s="360" t="n">
        <v>3</v>
      </c>
      <c r="N903" s="360" t="inlineStr"/>
      <c r="O903" s="360" t="n">
        <v>0</v>
      </c>
      <c r="P903" s="360" t="n"/>
      <c r="Q903" s="360" t="n"/>
      <c r="R903" s="360" t="n"/>
      <c r="S903" s="360" t="n"/>
      <c r="T903" s="360" t="n"/>
      <c r="U903" s="360" t="n"/>
      <c r="V903" s="360" t="n"/>
      <c r="W903" s="360" t="n">
        <v>0</v>
      </c>
      <c r="X903" s="360" t="n">
        <v>1</v>
      </c>
      <c r="Y903" s="360" t="n">
        <v>0</v>
      </c>
      <c r="Z903" s="360" t="n"/>
      <c r="AA903" s="360" t="n"/>
      <c r="AB903" s="360" t="n"/>
    </row>
    <row r="904">
      <c r="A904" s="360" t="n">
        <v>50</v>
      </c>
      <c r="B904" s="360" t="n">
        <v>0</v>
      </c>
      <c r="C904" s="360" t="n">
        <v>0</v>
      </c>
      <c r="D904" s="360" t="n">
        <v>1</v>
      </c>
      <c r="E904" s="360" t="n">
        <v>233</v>
      </c>
      <c r="F904" s="360">
        <f>ROUND(Source!BD879,O904)</f>
        <v/>
      </c>
      <c r="G904" s="360" t="inlineStr">
        <is>
          <t>Перевозка</t>
        </is>
      </c>
      <c r="H904" s="360" t="inlineStr">
        <is>
          <t>Перевозка грузов</t>
        </is>
      </c>
      <c r="I904" s="360" t="n"/>
      <c r="J904" s="360" t="n"/>
      <c r="K904" s="360" t="n">
        <v>233</v>
      </c>
      <c r="L904" s="360" t="n">
        <v>24</v>
      </c>
      <c r="M904" s="360" t="n">
        <v>3</v>
      </c>
      <c r="N904" s="360" t="inlineStr"/>
      <c r="O904" s="360" t="n">
        <v>0</v>
      </c>
      <c r="P904" s="360" t="n"/>
      <c r="Q904" s="360" t="n"/>
      <c r="R904" s="360" t="n"/>
      <c r="S904" s="360" t="n"/>
      <c r="T904" s="360" t="n"/>
      <c r="U904" s="360" t="n"/>
      <c r="V904" s="360" t="n"/>
      <c r="W904" s="360" t="n">
        <v>0</v>
      </c>
      <c r="X904" s="360" t="n">
        <v>1</v>
      </c>
      <c r="Y904" s="360" t="n">
        <v>0</v>
      </c>
      <c r="Z904" s="360" t="n"/>
      <c r="AA904" s="360" t="n"/>
      <c r="AB904" s="360" t="n"/>
    </row>
    <row r="905">
      <c r="A905" s="360" t="n">
        <v>50</v>
      </c>
      <c r="B905" s="360" t="n">
        <v>0</v>
      </c>
      <c r="C905" s="360" t="n">
        <v>0</v>
      </c>
      <c r="D905" s="360" t="n">
        <v>1</v>
      </c>
      <c r="E905" s="360" t="n">
        <v>210</v>
      </c>
      <c r="F905" s="360">
        <f>ROUND(Source!X879,O905)</f>
        <v/>
      </c>
      <c r="G905" s="360" t="inlineStr">
        <is>
          <t>НР</t>
        </is>
      </c>
      <c r="H905" s="360" t="inlineStr">
        <is>
          <t>Накладные расходы</t>
        </is>
      </c>
      <c r="I905" s="360" t="n"/>
      <c r="J905" s="360" t="n"/>
      <c r="K905" s="360" t="n">
        <v>210</v>
      </c>
      <c r="L905" s="360" t="n">
        <v>25</v>
      </c>
      <c r="M905" s="360" t="n">
        <v>3</v>
      </c>
      <c r="N905" s="360" t="inlineStr"/>
      <c r="O905" s="360" t="n">
        <v>0</v>
      </c>
      <c r="P905" s="360" t="n"/>
      <c r="Q905" s="360" t="n"/>
      <c r="R905" s="360" t="n"/>
      <c r="S905" s="360" t="n"/>
      <c r="T905" s="360" t="n"/>
      <c r="U905" s="360" t="n"/>
      <c r="V905" s="360" t="n"/>
      <c r="W905" s="360" t="n">
        <v>0</v>
      </c>
      <c r="X905" s="360" t="n">
        <v>1</v>
      </c>
      <c r="Y905" s="360" t="n">
        <v>0</v>
      </c>
      <c r="Z905" s="360" t="n"/>
      <c r="AA905" s="360" t="n"/>
      <c r="AB905" s="360" t="n"/>
    </row>
    <row r="906">
      <c r="A906" s="360" t="n">
        <v>50</v>
      </c>
      <c r="B906" s="360" t="n">
        <v>0</v>
      </c>
      <c r="C906" s="360" t="n">
        <v>0</v>
      </c>
      <c r="D906" s="360" t="n">
        <v>1</v>
      </c>
      <c r="E906" s="360" t="n">
        <v>211</v>
      </c>
      <c r="F906" s="360">
        <f>ROUND(Source!Y879,O906)</f>
        <v/>
      </c>
      <c r="G906" s="360" t="inlineStr">
        <is>
          <t>СмПриб</t>
        </is>
      </c>
      <c r="H906" s="360" t="inlineStr">
        <is>
          <t>Сметная прибыль</t>
        </is>
      </c>
      <c r="I906" s="360" t="n"/>
      <c r="J906" s="360" t="n"/>
      <c r="K906" s="360" t="n">
        <v>211</v>
      </c>
      <c r="L906" s="360" t="n">
        <v>26</v>
      </c>
      <c r="M906" s="360" t="n">
        <v>3</v>
      </c>
      <c r="N906" s="360" t="inlineStr"/>
      <c r="O906" s="360" t="n">
        <v>0</v>
      </c>
      <c r="P906" s="360" t="n"/>
      <c r="Q906" s="360" t="n"/>
      <c r="R906" s="360" t="n"/>
      <c r="S906" s="360" t="n"/>
      <c r="T906" s="360" t="n"/>
      <c r="U906" s="360" t="n"/>
      <c r="V906" s="360" t="n"/>
      <c r="W906" s="360" t="n">
        <v>0</v>
      </c>
      <c r="X906" s="360" t="n">
        <v>1</v>
      </c>
      <c r="Y906" s="360" t="n">
        <v>0</v>
      </c>
      <c r="Z906" s="360" t="n"/>
      <c r="AA906" s="360" t="n"/>
      <c r="AB906" s="360" t="n"/>
    </row>
    <row r="907">
      <c r="A907" s="360" t="n">
        <v>50</v>
      </c>
      <c r="B907" s="360" t="n">
        <v>0</v>
      </c>
      <c r="C907" s="360" t="n">
        <v>0</v>
      </c>
      <c r="D907" s="360" t="n">
        <v>1</v>
      </c>
      <c r="E907" s="360" t="n">
        <v>224</v>
      </c>
      <c r="F907" s="360">
        <f>ROUND(Source!AR879,O907)</f>
        <v/>
      </c>
      <c r="G907" s="360" t="inlineStr">
        <is>
          <t>Всего</t>
        </is>
      </c>
      <c r="H907" s="360" t="inlineStr">
        <is>
          <t>Всего с НР и СП</t>
        </is>
      </c>
      <c r="I907" s="360" t="n"/>
      <c r="J907" s="360" t="n"/>
      <c r="K907" s="360" t="n">
        <v>224</v>
      </c>
      <c r="L907" s="360" t="n">
        <v>27</v>
      </c>
      <c r="M907" s="360" t="n">
        <v>3</v>
      </c>
      <c r="N907" s="360" t="inlineStr"/>
      <c r="O907" s="360" t="n">
        <v>0</v>
      </c>
      <c r="P907" s="360" t="n"/>
      <c r="Q907" s="360" t="n"/>
      <c r="R907" s="360" t="n"/>
      <c r="S907" s="360" t="n"/>
      <c r="T907" s="360" t="n"/>
      <c r="U907" s="360" t="n"/>
      <c r="V907" s="360" t="n"/>
      <c r="W907" s="360" t="n">
        <v>0</v>
      </c>
      <c r="X907" s="360" t="n">
        <v>1</v>
      </c>
      <c r="Y907" s="360" t="n">
        <v>0</v>
      </c>
      <c r="Z907" s="360" t="n"/>
      <c r="AA907" s="360" t="n"/>
      <c r="AB907" s="360" t="n"/>
    </row>
    <row r="908">
      <c r="A908" s="360" t="n">
        <v>50</v>
      </c>
      <c r="B908" s="360" t="n">
        <v>0</v>
      </c>
      <c r="C908" s="360" t="n">
        <v>0</v>
      </c>
      <c r="D908" s="360" t="n">
        <v>2</v>
      </c>
      <c r="E908" s="360" t="n">
        <v>0</v>
      </c>
      <c r="F908" s="360">
        <f>ROUND(F907,O908)</f>
        <v/>
      </c>
      <c r="G908" s="360" t="inlineStr">
        <is>
          <t>и1</t>
        </is>
      </c>
      <c r="H908" s="360" t="inlineStr">
        <is>
          <t>Итого</t>
        </is>
      </c>
      <c r="I908" s="360" t="n"/>
      <c r="J908" s="360" t="n"/>
      <c r="K908" s="360" t="n">
        <v>212</v>
      </c>
      <c r="L908" s="360" t="n">
        <v>28</v>
      </c>
      <c r="M908" s="360" t="n">
        <v>0</v>
      </c>
      <c r="N908" s="360" t="inlineStr"/>
      <c r="O908" s="360" t="n">
        <v>0</v>
      </c>
      <c r="P908" s="360" t="n"/>
      <c r="Q908" s="360" t="n"/>
      <c r="R908" s="360" t="n"/>
      <c r="S908" s="360" t="n"/>
      <c r="T908" s="360" t="n"/>
      <c r="U908" s="360" t="n"/>
      <c r="V908" s="360" t="n"/>
      <c r="W908" s="360" t="n">
        <v>0</v>
      </c>
      <c r="X908" s="360" t="n">
        <v>1</v>
      </c>
      <c r="Y908" s="360" t="n">
        <v>0</v>
      </c>
      <c r="Z908" s="360" t="n"/>
      <c r="AA908" s="360" t="n"/>
      <c r="AB908" s="360" t="n"/>
    </row>
    <row r="909">
      <c r="A909" s="360" t="n">
        <v>50</v>
      </c>
      <c r="B909" s="360" t="n">
        <v>0</v>
      </c>
      <c r="C909" s="360" t="n">
        <v>0</v>
      </c>
      <c r="D909" s="360" t="n">
        <v>2</v>
      </c>
      <c r="E909" s="360" t="n">
        <v>0</v>
      </c>
      <c r="F909" s="360">
        <f>ROUND(F908*0.22,O909)</f>
        <v/>
      </c>
      <c r="G909" s="360" t="inlineStr">
        <is>
          <t>и2</t>
        </is>
      </c>
      <c r="H909" s="360" t="inlineStr">
        <is>
          <t>НДС 22%</t>
        </is>
      </c>
      <c r="I909" s="360" t="n"/>
      <c r="J909" s="360" t="n"/>
      <c r="K909" s="360" t="n">
        <v>212</v>
      </c>
      <c r="L909" s="360" t="n">
        <v>29</v>
      </c>
      <c r="M909" s="360" t="n">
        <v>0</v>
      </c>
      <c r="N909" s="360" t="inlineStr"/>
      <c r="O909" s="360" t="n">
        <v>0</v>
      </c>
      <c r="P909" s="360" t="n"/>
      <c r="Q909" s="360" t="n"/>
      <c r="R909" s="360" t="n"/>
      <c r="S909" s="360" t="n"/>
      <c r="T909" s="360" t="n"/>
      <c r="U909" s="360" t="n"/>
      <c r="V909" s="360" t="n"/>
      <c r="W909" s="360" t="n">
        <v>0</v>
      </c>
      <c r="X909" s="360" t="n">
        <v>1</v>
      </c>
      <c r="Y909" s="360" t="n">
        <v>0</v>
      </c>
      <c r="Z909" s="360" t="n"/>
      <c r="AA909" s="360" t="n"/>
      <c r="AB909" s="360" t="n"/>
    </row>
    <row r="910">
      <c r="A910" s="360" t="n">
        <v>50</v>
      </c>
      <c r="B910" s="360" t="n">
        <v>0</v>
      </c>
      <c r="C910" s="360" t="n">
        <v>0</v>
      </c>
      <c r="D910" s="360" t="n">
        <v>2</v>
      </c>
      <c r="E910" s="360" t="n">
        <v>213</v>
      </c>
      <c r="F910" s="360">
        <f>ROUND(F908+F909,O910)</f>
        <v/>
      </c>
      <c r="G910" s="360" t="inlineStr">
        <is>
          <t>и3</t>
        </is>
      </c>
      <c r="H910" s="360" t="inlineStr">
        <is>
          <t>Всего</t>
        </is>
      </c>
      <c r="I910" s="360" t="n"/>
      <c r="J910" s="360" t="n"/>
      <c r="K910" s="360" t="n">
        <v>212</v>
      </c>
      <c r="L910" s="360" t="n">
        <v>30</v>
      </c>
      <c r="M910" s="360" t="n">
        <v>0</v>
      </c>
      <c r="N910" s="360" t="inlineStr"/>
      <c r="O910" s="360" t="n">
        <v>0</v>
      </c>
      <c r="P910" s="360" t="n"/>
      <c r="Q910" s="360" t="n"/>
      <c r="R910" s="360" t="n"/>
      <c r="S910" s="360" t="n"/>
      <c r="T910" s="360" t="n"/>
      <c r="U910" s="360" t="n"/>
      <c r="V910" s="360" t="n"/>
      <c r="W910" s="360" t="n">
        <v>0</v>
      </c>
      <c r="X910" s="360" t="n">
        <v>1</v>
      </c>
      <c r="Y910" s="360" t="n">
        <v>0</v>
      </c>
      <c r="Z910" s="360" t="n"/>
      <c r="AA910" s="360" t="n"/>
      <c r="AB910" s="360" t="n"/>
    </row>
    <row r="912">
      <c r="A912" s="356" t="n">
        <v>3</v>
      </c>
      <c r="B912" s="356" t="n">
        <v>0</v>
      </c>
      <c r="C912" s="356" t="n"/>
      <c r="D912" s="356">
        <f>ROW(A929)</f>
        <v/>
      </c>
      <c r="E912" s="356" t="n"/>
      <c r="F912" s="356" t="inlineStr">
        <is>
          <t>Новая локальная смета</t>
        </is>
      </c>
      <c r="G912" s="356" t="inlineStr">
        <is>
          <t>Парковая, д11 (3 п-д)</t>
        </is>
      </c>
      <c r="H912" s="356" t="inlineStr"/>
      <c r="I912" s="356" t="n">
        <v>0</v>
      </c>
      <c r="J912" s="356" t="inlineStr"/>
      <c r="K912" s="356" t="n">
        <v>0</v>
      </c>
      <c r="L912" s="356" t="inlineStr">
        <is>
          <t>Новая локальная смета</t>
        </is>
      </c>
      <c r="M912" s="356" t="inlineStr"/>
      <c r="N912" s="356" t="n"/>
      <c r="O912" s="356" t="n"/>
      <c r="P912" s="356" t="n"/>
      <c r="Q912" s="356" t="n"/>
      <c r="R912" s="356" t="n"/>
      <c r="S912" s="356" t="n">
        <v>0</v>
      </c>
      <c r="T912" s="356" t="n"/>
      <c r="U912" s="356" t="inlineStr"/>
      <c r="V912" s="356" t="n">
        <v>0</v>
      </c>
      <c r="W912" s="356" t="n"/>
      <c r="X912" s="356" t="n"/>
      <c r="Y912" s="356" t="n"/>
      <c r="Z912" s="356" t="n"/>
      <c r="AA912" s="356" t="n"/>
      <c r="AB912" s="356" t="inlineStr"/>
      <c r="AC912" s="356" t="inlineStr"/>
      <c r="AD912" s="356" t="inlineStr"/>
      <c r="AE912" s="356" t="inlineStr"/>
      <c r="AF912" s="356" t="inlineStr"/>
      <c r="AG912" s="356" t="inlineStr"/>
      <c r="AH912" s="356" t="n"/>
      <c r="AI912" s="356" t="n"/>
      <c r="AJ912" s="356" t="n"/>
      <c r="AK912" s="356" t="n"/>
      <c r="AL912" s="356" t="n"/>
      <c r="AM912" s="356" t="n"/>
      <c r="AN912" s="356" t="n"/>
      <c r="AO912" s="356" t="n"/>
      <c r="AP912" s="356" t="inlineStr"/>
      <c r="AQ912" s="356" t="inlineStr"/>
      <c r="AR912" s="356" t="inlineStr"/>
      <c r="AS912" s="356" t="n"/>
      <c r="AT912" s="356" t="n"/>
      <c r="AU912" s="356" t="n"/>
      <c r="AV912" s="356" t="n"/>
      <c r="AW912" s="356" t="n"/>
      <c r="AX912" s="356" t="n"/>
      <c r="AY912" s="356" t="n"/>
      <c r="AZ912" s="356" t="inlineStr"/>
      <c r="BA912" s="356" t="n"/>
      <c r="BB912" s="356" t="inlineStr"/>
      <c r="BC912" s="356" t="inlineStr"/>
      <c r="BD912" s="356" t="inlineStr"/>
      <c r="BE912" s="356" t="inlineStr"/>
      <c r="BF912" s="356" t="inlineStr"/>
      <c r="BG912" s="356" t="inlineStr"/>
      <c r="BH912" s="356" t="inlineStr"/>
      <c r="BI912" s="356" t="inlineStr"/>
      <c r="BJ912" s="356" t="inlineStr"/>
      <c r="BK912" s="356" t="inlineStr"/>
      <c r="BL912" s="356" t="inlineStr"/>
      <c r="BM912" s="356" t="inlineStr"/>
      <c r="BN912" s="356" t="inlineStr"/>
      <c r="BO912" s="356" t="inlineStr"/>
      <c r="BP912" s="356" t="inlineStr"/>
      <c r="BQ912" s="356" t="n"/>
      <c r="BR912" s="356" t="n"/>
      <c r="BS912" s="356" t="n"/>
      <c r="BT912" s="356" t="n"/>
      <c r="BU912" s="356" t="n"/>
      <c r="BV912" s="356" t="n"/>
      <c r="BW912" s="356" t="n"/>
      <c r="BX912" s="356" t="n">
        <v>0</v>
      </c>
      <c r="BY912" s="356" t="n"/>
      <c r="BZ912" s="356" t="n"/>
      <c r="CA912" s="356" t="n"/>
      <c r="CB912" s="356" t="n"/>
      <c r="CC912" s="356" t="n"/>
      <c r="CD912" s="356" t="n"/>
      <c r="CE912" s="356" t="n"/>
      <c r="CF912" s="356" t="n">
        <v>0</v>
      </c>
      <c r="CG912" s="356" t="n">
        <v>0</v>
      </c>
      <c r="CH912" s="356" t="n"/>
      <c r="CI912" s="356" t="inlineStr"/>
      <c r="CJ912" s="356" t="inlineStr"/>
      <c r="CK912" s="0" t="inlineStr"/>
      <c r="CL912" s="0" t="inlineStr"/>
      <c r="CM912" s="0" t="inlineStr"/>
      <c r="CN912" s="0" t="inlineStr"/>
      <c r="CO912" s="0" t="inlineStr"/>
      <c r="CP912" s="0" t="inlineStr"/>
      <c r="CQ912" s="0" t="inlineStr"/>
    </row>
    <row r="914">
      <c r="A914" s="358" t="n">
        <v>52</v>
      </c>
      <c r="B914" s="358">
        <f>B929</f>
        <v/>
      </c>
      <c r="C914" s="358">
        <f>C929</f>
        <v/>
      </c>
      <c r="D914" s="358">
        <f>D929</f>
        <v/>
      </c>
      <c r="E914" s="358">
        <f>E929</f>
        <v/>
      </c>
      <c r="F914" s="358">
        <f>F929</f>
        <v/>
      </c>
      <c r="G914" s="358">
        <f>G929</f>
        <v/>
      </c>
      <c r="H914" s="358" t="n"/>
      <c r="I914" s="358" t="n"/>
      <c r="J914" s="358" t="n"/>
      <c r="K914" s="358" t="n"/>
      <c r="L914" s="358" t="n"/>
      <c r="M914" s="358" t="n"/>
      <c r="N914" s="358" t="n"/>
      <c r="O914" s="358">
        <f>O929</f>
        <v/>
      </c>
      <c r="P914" s="358">
        <f>P929</f>
        <v/>
      </c>
      <c r="Q914" s="358">
        <f>Q929</f>
        <v/>
      </c>
      <c r="R914" s="358">
        <f>R929</f>
        <v/>
      </c>
      <c r="S914" s="358">
        <f>S929</f>
        <v/>
      </c>
      <c r="T914" s="358">
        <f>T929</f>
        <v/>
      </c>
      <c r="U914" s="358">
        <f>U929</f>
        <v/>
      </c>
      <c r="V914" s="358">
        <f>V929</f>
        <v/>
      </c>
      <c r="W914" s="358">
        <f>W929</f>
        <v/>
      </c>
      <c r="X914" s="358">
        <f>X929</f>
        <v/>
      </c>
      <c r="Y914" s="358">
        <f>Y929</f>
        <v/>
      </c>
      <c r="Z914" s="358">
        <f>Z929</f>
        <v/>
      </c>
      <c r="AA914" s="358">
        <f>AA929</f>
        <v/>
      </c>
      <c r="AB914" s="358">
        <f>AB929</f>
        <v/>
      </c>
      <c r="AC914" s="358">
        <f>AC929</f>
        <v/>
      </c>
      <c r="AD914" s="358">
        <f>AD929</f>
        <v/>
      </c>
      <c r="AE914" s="358">
        <f>AE929</f>
        <v/>
      </c>
      <c r="AF914" s="358">
        <f>AF929</f>
        <v/>
      </c>
      <c r="AG914" s="358">
        <f>AG929</f>
        <v/>
      </c>
      <c r="AH914" s="358">
        <f>AH929</f>
        <v/>
      </c>
      <c r="AI914" s="358">
        <f>AI929</f>
        <v/>
      </c>
      <c r="AJ914" s="358">
        <f>AJ929</f>
        <v/>
      </c>
      <c r="AK914" s="358">
        <f>AK929</f>
        <v/>
      </c>
      <c r="AL914" s="358">
        <f>AL929</f>
        <v/>
      </c>
      <c r="AM914" s="358">
        <f>AM929</f>
        <v/>
      </c>
      <c r="AN914" s="358">
        <f>AN929</f>
        <v/>
      </c>
      <c r="AO914" s="358">
        <f>AO929</f>
        <v/>
      </c>
      <c r="AP914" s="358">
        <f>AP929</f>
        <v/>
      </c>
      <c r="AQ914" s="358">
        <f>AQ929</f>
        <v/>
      </c>
      <c r="AR914" s="358">
        <f>AR929</f>
        <v/>
      </c>
      <c r="AS914" s="358">
        <f>AS929</f>
        <v/>
      </c>
      <c r="AT914" s="358">
        <f>AT929</f>
        <v/>
      </c>
      <c r="AU914" s="358">
        <f>AU929</f>
        <v/>
      </c>
      <c r="AV914" s="358">
        <f>AV929</f>
        <v/>
      </c>
      <c r="AW914" s="358">
        <f>AW929</f>
        <v/>
      </c>
      <c r="AX914" s="358">
        <f>AX929</f>
        <v/>
      </c>
      <c r="AY914" s="358">
        <f>AY929</f>
        <v/>
      </c>
      <c r="AZ914" s="358">
        <f>AZ929</f>
        <v/>
      </c>
      <c r="BA914" s="358">
        <f>BA929</f>
        <v/>
      </c>
      <c r="BB914" s="358">
        <f>BB929</f>
        <v/>
      </c>
      <c r="BC914" s="358">
        <f>BC929</f>
        <v/>
      </c>
      <c r="BD914" s="358">
        <f>BD929</f>
        <v/>
      </c>
      <c r="BE914" s="358">
        <f>BE929</f>
        <v/>
      </c>
      <c r="BF914" s="358">
        <f>BF929</f>
        <v/>
      </c>
      <c r="BG914" s="358">
        <f>BG929</f>
        <v/>
      </c>
      <c r="BH914" s="358">
        <f>BH929</f>
        <v/>
      </c>
      <c r="BI914" s="358">
        <f>BI929</f>
        <v/>
      </c>
      <c r="BJ914" s="358">
        <f>BJ929</f>
        <v/>
      </c>
      <c r="BK914" s="358">
        <f>BK929</f>
        <v/>
      </c>
      <c r="BL914" s="358">
        <f>BL929</f>
        <v/>
      </c>
      <c r="BM914" s="358">
        <f>BM929</f>
        <v/>
      </c>
      <c r="BN914" s="358">
        <f>BN929</f>
        <v/>
      </c>
      <c r="BO914" s="358">
        <f>BO929</f>
        <v/>
      </c>
      <c r="BP914" s="358">
        <f>BP929</f>
        <v/>
      </c>
      <c r="BQ914" s="358">
        <f>BQ929</f>
        <v/>
      </c>
      <c r="BR914" s="358">
        <f>BR929</f>
        <v/>
      </c>
      <c r="BS914" s="358">
        <f>BS929</f>
        <v/>
      </c>
      <c r="BT914" s="358">
        <f>BT929</f>
        <v/>
      </c>
      <c r="BU914" s="358">
        <f>BU929</f>
        <v/>
      </c>
      <c r="BV914" s="358">
        <f>BV929</f>
        <v/>
      </c>
      <c r="BW914" s="358">
        <f>BW929</f>
        <v/>
      </c>
      <c r="BX914" s="358">
        <f>BX929</f>
        <v/>
      </c>
      <c r="BY914" s="358">
        <f>BY929</f>
        <v/>
      </c>
      <c r="BZ914" s="358">
        <f>BZ929</f>
        <v/>
      </c>
      <c r="CA914" s="358">
        <f>CA929</f>
        <v/>
      </c>
      <c r="CB914" s="358">
        <f>CB929</f>
        <v/>
      </c>
      <c r="CC914" s="358">
        <f>CC929</f>
        <v/>
      </c>
      <c r="CD914" s="358">
        <f>CD929</f>
        <v/>
      </c>
      <c r="CE914" s="358">
        <f>CE929</f>
        <v/>
      </c>
      <c r="CF914" s="358">
        <f>CF929</f>
        <v/>
      </c>
      <c r="CG914" s="358">
        <f>CG929</f>
        <v/>
      </c>
      <c r="CH914" s="358">
        <f>CH929</f>
        <v/>
      </c>
      <c r="CI914" s="358">
        <f>CI929</f>
        <v/>
      </c>
      <c r="CJ914" s="358">
        <f>CJ929</f>
        <v/>
      </c>
      <c r="CK914" s="358">
        <f>CK929</f>
        <v/>
      </c>
      <c r="CL914" s="358">
        <f>CL929</f>
        <v/>
      </c>
      <c r="CM914" s="358">
        <f>CM929</f>
        <v/>
      </c>
      <c r="CN914" s="358">
        <f>CN929</f>
        <v/>
      </c>
      <c r="CO914" s="358">
        <f>CO929</f>
        <v/>
      </c>
      <c r="CP914" s="358">
        <f>CP929</f>
        <v/>
      </c>
      <c r="CQ914" s="358">
        <f>CQ929</f>
        <v/>
      </c>
      <c r="CR914" s="358">
        <f>CR929</f>
        <v/>
      </c>
      <c r="CS914" s="358">
        <f>CS929</f>
        <v/>
      </c>
      <c r="CT914" s="358">
        <f>CT929</f>
        <v/>
      </c>
      <c r="CU914" s="358">
        <f>CU929</f>
        <v/>
      </c>
      <c r="CV914" s="358">
        <f>CV929</f>
        <v/>
      </c>
      <c r="CW914" s="358">
        <f>CW929</f>
        <v/>
      </c>
      <c r="CX914" s="358">
        <f>CX929</f>
        <v/>
      </c>
      <c r="CY914" s="358">
        <f>CY929</f>
        <v/>
      </c>
      <c r="CZ914" s="358">
        <f>CZ929</f>
        <v/>
      </c>
      <c r="DA914" s="358">
        <f>DA929</f>
        <v/>
      </c>
      <c r="DB914" s="358">
        <f>DB929</f>
        <v/>
      </c>
      <c r="DC914" s="358">
        <f>DC929</f>
        <v/>
      </c>
      <c r="DD914" s="358">
        <f>DD929</f>
        <v/>
      </c>
      <c r="DE914" s="358">
        <f>DE929</f>
        <v/>
      </c>
      <c r="DF914" s="358">
        <f>DF929</f>
        <v/>
      </c>
      <c r="DG914" s="359">
        <f>DG929</f>
        <v/>
      </c>
      <c r="DH914" s="359">
        <f>DH929</f>
        <v/>
      </c>
      <c r="DI914" s="359">
        <f>DI929</f>
        <v/>
      </c>
      <c r="DJ914" s="359">
        <f>DJ929</f>
        <v/>
      </c>
      <c r="DK914" s="359">
        <f>DK929</f>
        <v/>
      </c>
      <c r="DL914" s="359">
        <f>DL929</f>
        <v/>
      </c>
      <c r="DM914" s="359">
        <f>DM929</f>
        <v/>
      </c>
      <c r="DN914" s="359">
        <f>DN929</f>
        <v/>
      </c>
      <c r="DO914" s="359">
        <f>DO929</f>
        <v/>
      </c>
      <c r="DP914" s="359">
        <f>DP929</f>
        <v/>
      </c>
      <c r="DQ914" s="359">
        <f>DQ929</f>
        <v/>
      </c>
      <c r="DR914" s="359">
        <f>DR929</f>
        <v/>
      </c>
      <c r="DS914" s="359">
        <f>DS929</f>
        <v/>
      </c>
      <c r="DT914" s="359">
        <f>DT929</f>
        <v/>
      </c>
      <c r="DU914" s="359">
        <f>DU929</f>
        <v/>
      </c>
      <c r="DV914" s="359">
        <f>DV929</f>
        <v/>
      </c>
      <c r="DW914" s="359">
        <f>DW929</f>
        <v/>
      </c>
      <c r="DX914" s="359">
        <f>DX929</f>
        <v/>
      </c>
      <c r="DY914" s="359">
        <f>DY929</f>
        <v/>
      </c>
      <c r="DZ914" s="359">
        <f>DZ929</f>
        <v/>
      </c>
      <c r="EA914" s="359">
        <f>EA929</f>
        <v/>
      </c>
      <c r="EB914" s="359">
        <f>EB929</f>
        <v/>
      </c>
      <c r="EC914" s="359">
        <f>EC929</f>
        <v/>
      </c>
      <c r="ED914" s="359">
        <f>ED929</f>
        <v/>
      </c>
      <c r="EE914" s="359">
        <f>EE929</f>
        <v/>
      </c>
      <c r="EF914" s="359">
        <f>EF929</f>
        <v/>
      </c>
      <c r="EG914" s="359">
        <f>EG929</f>
        <v/>
      </c>
      <c r="EH914" s="359">
        <f>EH929</f>
        <v/>
      </c>
      <c r="EI914" s="359">
        <f>EI929</f>
        <v/>
      </c>
      <c r="EJ914" s="359">
        <f>EJ929</f>
        <v/>
      </c>
      <c r="EK914" s="359">
        <f>EK929</f>
        <v/>
      </c>
      <c r="EL914" s="359">
        <f>EL929</f>
        <v/>
      </c>
      <c r="EM914" s="359">
        <f>EM929</f>
        <v/>
      </c>
      <c r="EN914" s="359">
        <f>EN929</f>
        <v/>
      </c>
      <c r="EO914" s="359">
        <f>EO929</f>
        <v/>
      </c>
      <c r="EP914" s="359">
        <f>EP929</f>
        <v/>
      </c>
      <c r="EQ914" s="359">
        <f>EQ929</f>
        <v/>
      </c>
      <c r="ER914" s="359">
        <f>ER929</f>
        <v/>
      </c>
      <c r="ES914" s="359">
        <f>ES929</f>
        <v/>
      </c>
      <c r="ET914" s="359">
        <f>ET929</f>
        <v/>
      </c>
      <c r="EU914" s="359">
        <f>EU929</f>
        <v/>
      </c>
      <c r="EV914" s="359">
        <f>EV929</f>
        <v/>
      </c>
      <c r="EW914" s="359">
        <f>EW929</f>
        <v/>
      </c>
      <c r="EX914" s="359">
        <f>EX929</f>
        <v/>
      </c>
      <c r="EY914" s="359">
        <f>EY929</f>
        <v/>
      </c>
      <c r="EZ914" s="359">
        <f>EZ929</f>
        <v/>
      </c>
      <c r="FA914" s="359">
        <f>FA929</f>
        <v/>
      </c>
      <c r="FB914" s="359">
        <f>FB929</f>
        <v/>
      </c>
      <c r="FC914" s="359">
        <f>FC929</f>
        <v/>
      </c>
      <c r="FD914" s="359">
        <f>FD929</f>
        <v/>
      </c>
      <c r="FE914" s="359">
        <f>FE929</f>
        <v/>
      </c>
      <c r="FF914" s="359">
        <f>FF929</f>
        <v/>
      </c>
      <c r="FG914" s="359">
        <f>FG929</f>
        <v/>
      </c>
      <c r="FH914" s="359">
        <f>FH929</f>
        <v/>
      </c>
      <c r="FI914" s="359">
        <f>FI929</f>
        <v/>
      </c>
      <c r="FJ914" s="359">
        <f>FJ929</f>
        <v/>
      </c>
      <c r="FK914" s="359">
        <f>FK929</f>
        <v/>
      </c>
      <c r="FL914" s="359">
        <f>FL929</f>
        <v/>
      </c>
      <c r="FM914" s="359">
        <f>FM929</f>
        <v/>
      </c>
      <c r="FN914" s="359">
        <f>FN929</f>
        <v/>
      </c>
      <c r="FO914" s="359">
        <f>FO929</f>
        <v/>
      </c>
      <c r="FP914" s="359">
        <f>FP929</f>
        <v/>
      </c>
      <c r="FQ914" s="359">
        <f>FQ929</f>
        <v/>
      </c>
      <c r="FR914" s="359">
        <f>FR929</f>
        <v/>
      </c>
      <c r="FS914" s="359">
        <f>FS929</f>
        <v/>
      </c>
      <c r="FT914" s="359">
        <f>FT929</f>
        <v/>
      </c>
      <c r="FU914" s="359">
        <f>FU929</f>
        <v/>
      </c>
      <c r="FV914" s="359">
        <f>FV929</f>
        <v/>
      </c>
      <c r="FW914" s="359">
        <f>FW929</f>
        <v/>
      </c>
      <c r="FX914" s="359">
        <f>FX929</f>
        <v/>
      </c>
      <c r="FY914" s="359">
        <f>FY929</f>
        <v/>
      </c>
      <c r="FZ914" s="359">
        <f>FZ929</f>
        <v/>
      </c>
      <c r="GA914" s="359">
        <f>GA929</f>
        <v/>
      </c>
      <c r="GB914" s="359">
        <f>GB929</f>
        <v/>
      </c>
      <c r="GC914" s="359">
        <f>GC929</f>
        <v/>
      </c>
      <c r="GD914" s="359">
        <f>GD929</f>
        <v/>
      </c>
      <c r="GE914" s="359">
        <f>GE929</f>
        <v/>
      </c>
      <c r="GF914" s="359">
        <f>GF929</f>
        <v/>
      </c>
      <c r="GG914" s="359">
        <f>GG929</f>
        <v/>
      </c>
      <c r="GH914" s="359">
        <f>GH929</f>
        <v/>
      </c>
      <c r="GI914" s="359">
        <f>GI929</f>
        <v/>
      </c>
      <c r="GJ914" s="359">
        <f>GJ929</f>
        <v/>
      </c>
      <c r="GK914" s="359">
        <f>GK929</f>
        <v/>
      </c>
      <c r="GL914" s="359">
        <f>GL929</f>
        <v/>
      </c>
      <c r="GM914" s="359">
        <f>GM929</f>
        <v/>
      </c>
      <c r="GN914" s="359">
        <f>GN929</f>
        <v/>
      </c>
      <c r="GO914" s="359">
        <f>GO929</f>
        <v/>
      </c>
      <c r="GP914" s="359">
        <f>GP929</f>
        <v/>
      </c>
      <c r="GQ914" s="359">
        <f>GQ929</f>
        <v/>
      </c>
      <c r="GR914" s="359">
        <f>GR929</f>
        <v/>
      </c>
      <c r="GS914" s="359">
        <f>GS929</f>
        <v/>
      </c>
      <c r="GT914" s="359">
        <f>GT929</f>
        <v/>
      </c>
      <c r="GU914" s="359">
        <f>GU929</f>
        <v/>
      </c>
      <c r="GV914" s="359">
        <f>GV929</f>
        <v/>
      </c>
      <c r="GW914" s="359">
        <f>GW929</f>
        <v/>
      </c>
      <c r="GX914" s="359">
        <f>GX929</f>
        <v/>
      </c>
    </row>
    <row r="916">
      <c r="A916" s="0" t="n">
        <v>17</v>
      </c>
      <c r="B916" s="0" t="n">
        <v>0</v>
      </c>
      <c r="C916" s="0">
        <f>ROW(SmtRes!A352)</f>
        <v/>
      </c>
      <c r="D916" s="0">
        <f>ROW(EtalonRes!A346)</f>
        <v/>
      </c>
      <c r="E916" s="0" t="inlineStr">
        <is>
          <t>1</t>
        </is>
      </c>
      <c r="F916" s="0" t="inlineStr">
        <is>
          <t>65-19-1</t>
        </is>
      </c>
      <c r="G916" s="0" t="inlineStr">
        <is>
          <t>Демонтаж радиаторов весом до 80 кг</t>
        </is>
      </c>
      <c r="H916" s="0" t="inlineStr">
        <is>
          <t>100 шт.</t>
        </is>
      </c>
      <c r="I916" s="0">
        <f>ROUND(ROUND(1/100,4),7)</f>
        <v/>
      </c>
      <c r="J916" s="0" t="n">
        <v>0</v>
      </c>
      <c r="K916" s="0">
        <f>ROUND(ROUND(1/100,4),7)</f>
        <v/>
      </c>
      <c r="O916" s="0">
        <f>ROUND(CP916,0)</f>
        <v/>
      </c>
      <c r="P916" s="0">
        <f>ROUND(CQ916*I916,0)</f>
        <v/>
      </c>
      <c r="Q916" s="0">
        <f>(ROUND((ROUND(((ET916)*I916),0)*BB916),0)+ROUND((ROUND(((AE916-(EU916))*I916),0)*BS916),0))</f>
        <v/>
      </c>
      <c r="R916" s="0">
        <f>(ROUND((ROUND(((EU916)*I916),0)*BS916),0)+ROUND((ROUND(((AE916-(EU916))*I916),0)*BS916),0))</f>
        <v/>
      </c>
      <c r="S916" s="0">
        <f>ROUND(CT916*I916,0)</f>
        <v/>
      </c>
      <c r="T916" s="0">
        <f>ROUND(CU916*I916,0)</f>
        <v/>
      </c>
      <c r="U916" s="0">
        <f>ROUND(CV916*I916,7)</f>
        <v/>
      </c>
      <c r="V916" s="0">
        <f>ROUND(CW916*I916,7)</f>
        <v/>
      </c>
      <c r="W916" s="0">
        <f>ROUND(CX916*I916,0)</f>
        <v/>
      </c>
      <c r="X916" s="0">
        <f>ROUND(CY916,0)</f>
        <v/>
      </c>
      <c r="Y916" s="0">
        <f>ROUND(CZ916,0)</f>
        <v/>
      </c>
      <c r="AA916" s="0" t="n">
        <v>78845955</v>
      </c>
      <c r="AB916" s="0">
        <f>ROUND((AC916+AD916+AF916),2)</f>
        <v/>
      </c>
      <c r="AC916" s="0">
        <f>ROUND((ES916),2)</f>
        <v/>
      </c>
      <c r="AD916" s="0">
        <f>ROUND((((ET916)-(EU916))+AE916),2)</f>
        <v/>
      </c>
      <c r="AE916" s="0">
        <f>ROUND((EU916),2)</f>
        <v/>
      </c>
      <c r="AF916" s="0">
        <f>ROUND((EV916),2)</f>
        <v/>
      </c>
      <c r="AG916" s="0">
        <f>ROUND((AP916),2)</f>
        <v/>
      </c>
      <c r="AH916" s="0">
        <f>(EW916)</f>
        <v/>
      </c>
      <c r="AI916" s="0">
        <f>(EX916)</f>
        <v/>
      </c>
      <c r="AJ916" s="0">
        <f>(AS916)</f>
        <v/>
      </c>
      <c r="AK916" s="0" t="n">
        <v>935.72</v>
      </c>
      <c r="AL916" s="0" t="n">
        <v>0</v>
      </c>
      <c r="AM916" s="0" t="n">
        <v>70.02</v>
      </c>
      <c r="AN916" s="0" t="n">
        <v>30.24</v>
      </c>
      <c r="AO916" s="0" t="n">
        <v>865.7</v>
      </c>
      <c r="AP916" s="0" t="n">
        <v>0</v>
      </c>
      <c r="AQ916" s="0" t="n">
        <v>110</v>
      </c>
      <c r="AR916" s="0" t="n">
        <v>2.24</v>
      </c>
      <c r="AS916" s="0" t="n">
        <v>0</v>
      </c>
      <c r="AT916" s="0" t="n">
        <v>87</v>
      </c>
      <c r="AU916" s="0" t="n">
        <v>44</v>
      </c>
      <c r="AV916" s="0" t="n">
        <v>1</v>
      </c>
      <c r="AW916" s="0" t="n">
        <v>1</v>
      </c>
      <c r="AZ916" s="0" t="n">
        <v>1</v>
      </c>
      <c r="BA916" s="0" t="n">
        <v>52.25</v>
      </c>
      <c r="BB916" s="0" t="n">
        <v>23.32</v>
      </c>
      <c r="BC916" s="0" t="n">
        <v>1</v>
      </c>
      <c r="BD916" s="0" t="inlineStr"/>
      <c r="BE916" s="0" t="inlineStr"/>
      <c r="BF916" s="0" t="inlineStr"/>
      <c r="BG916" s="0" t="inlineStr"/>
      <c r="BH916" s="0" t="n">
        <v>0</v>
      </c>
      <c r="BI916" s="0" t="n">
        <v>1</v>
      </c>
      <c r="BJ916" s="0" t="inlineStr">
        <is>
          <t>ТЕРр Московской обл., 65-19-1, приказ Минстроя России №675/пр от 28.02.2017 № 263/пр</t>
        </is>
      </c>
      <c r="BM916" s="0" t="n">
        <v>65003</v>
      </c>
      <c r="BN916" s="0" t="n">
        <v>0</v>
      </c>
      <c r="BO916" s="0" t="inlineStr">
        <is>
          <t>65-19-1</t>
        </is>
      </c>
      <c r="BP916" s="0" t="n">
        <v>1</v>
      </c>
      <c r="BQ916" s="0" t="n">
        <v>6</v>
      </c>
      <c r="BR916" s="0" t="n">
        <v>0</v>
      </c>
      <c r="BS916" s="0" t="n">
        <v>52.25</v>
      </c>
      <c r="BT916" s="0" t="n">
        <v>1</v>
      </c>
      <c r="BU916" s="0" t="n">
        <v>1</v>
      </c>
      <c r="BV916" s="0" t="n">
        <v>1</v>
      </c>
      <c r="BW916" s="0" t="n">
        <v>1</v>
      </c>
      <c r="BX916" s="0" t="n">
        <v>1</v>
      </c>
      <c r="BY916" s="0" t="inlineStr"/>
      <c r="BZ916" s="0" t="n">
        <v>87</v>
      </c>
      <c r="CA916" s="0" t="n">
        <v>44</v>
      </c>
      <c r="CB916" s="0" t="inlineStr"/>
      <c r="CE916" s="0" t="n">
        <v>12</v>
      </c>
      <c r="CF916" s="0" t="n">
        <v>0</v>
      </c>
      <c r="CG916" s="0" t="n">
        <v>0</v>
      </c>
      <c r="CM916" s="0" t="n">
        <v>0</v>
      </c>
      <c r="CN916" s="0" t="inlineStr"/>
      <c r="CO916" s="0" t="n">
        <v>0</v>
      </c>
      <c r="CP916" s="0">
        <f>(P916+Q916+S916)</f>
        <v/>
      </c>
      <c r="CQ916" s="0">
        <f>AC916*BC916</f>
        <v/>
      </c>
      <c r="CR916" s="0">
        <f>(ROUND((ROUND(((ET916)*1),0)*BB916),0)+ROUND((ROUND(((AE916-(EU916))*1),0)*BS916),0))</f>
        <v/>
      </c>
      <c r="CS916" s="0">
        <f>(ROUND((ROUND(((EU916)*1),0)*BS916),0)+ROUND((ROUND(((AE916-(EU916))*1),0)*BS916),0))</f>
        <v/>
      </c>
      <c r="CT916" s="0">
        <f>AF916*BA916</f>
        <v/>
      </c>
      <c r="CU916" s="0">
        <f>AG916</f>
        <v/>
      </c>
      <c r="CV916" s="0">
        <f>AH916</f>
        <v/>
      </c>
      <c r="CW916" s="0">
        <f>AI916</f>
        <v/>
      </c>
      <c r="CX916" s="0">
        <f>AJ916</f>
        <v/>
      </c>
      <c r="CY916" s="0">
        <f>(((S916+R916)*AT916)/100)</f>
        <v/>
      </c>
      <c r="CZ916" s="0">
        <f>(((S916+R916)*AU916)/100)</f>
        <v/>
      </c>
      <c r="DC916" s="0" t="inlineStr"/>
      <c r="DD916" s="0" t="inlineStr"/>
      <c r="DE916" s="0" t="inlineStr"/>
      <c r="DF916" s="0" t="inlineStr"/>
      <c r="DG916" s="0" t="inlineStr"/>
      <c r="DH916" s="0" t="inlineStr"/>
      <c r="DI916" s="0" t="inlineStr"/>
      <c r="DJ916" s="0" t="inlineStr"/>
      <c r="DK916" s="0" t="inlineStr"/>
      <c r="DL916" s="0" t="inlineStr"/>
      <c r="DM916" s="0" t="inlineStr"/>
      <c r="DN916" s="0" t="n">
        <v>0</v>
      </c>
      <c r="DO916" s="0" t="n">
        <v>0</v>
      </c>
      <c r="DP916" s="0" t="n">
        <v>1</v>
      </c>
      <c r="DQ916" s="0" t="n">
        <v>1</v>
      </c>
      <c r="DU916" s="0" t="n">
        <v>1010</v>
      </c>
      <c r="DV916" s="0" t="inlineStr">
        <is>
          <t>100 шт.</t>
        </is>
      </c>
      <c r="DW916" s="0" t="inlineStr">
        <is>
          <t>100 шт.</t>
        </is>
      </c>
      <c r="DX916" s="0" t="n">
        <v>100</v>
      </c>
      <c r="DZ916" s="0" t="inlineStr"/>
      <c r="EA916" s="0" t="inlineStr"/>
      <c r="EB916" s="0" t="inlineStr"/>
      <c r="EC916" s="0" t="inlineStr"/>
      <c r="EE916" s="0" t="n">
        <v>78725992</v>
      </c>
      <c r="EF916" s="0" t="n">
        <v>6</v>
      </c>
      <c r="EG916" s="0" t="inlineStr">
        <is>
          <t>Ремонтно-строительные работы</t>
        </is>
      </c>
      <c r="EH916" s="0" t="n">
        <v>99</v>
      </c>
      <c r="EI916" s="0" t="inlineStr">
        <is>
          <t>Внутренние санитарно-технические работы</t>
        </is>
      </c>
      <c r="EJ916" s="0" t="n">
        <v>1</v>
      </c>
      <c r="EK916" s="0" t="n">
        <v>65003</v>
      </c>
      <c r="EL916" s="0" t="inlineStr">
        <is>
          <t>Внутренние санитарнотехнические работы: демонтаж и разборка</t>
        </is>
      </c>
      <c r="EM916" s="0" t="inlineStr">
        <is>
          <t>рФЕР-65</t>
        </is>
      </c>
      <c r="EO916" s="0" t="inlineStr"/>
      <c r="EQ916" s="0" t="n">
        <v>0</v>
      </c>
      <c r="ER916" s="0" t="n">
        <v>935.72</v>
      </c>
      <c r="ES916" s="0" t="n">
        <v>0</v>
      </c>
      <c r="ET916" s="0" t="n">
        <v>70.02</v>
      </c>
      <c r="EU916" s="0" t="n">
        <v>30.24</v>
      </c>
      <c r="EV916" s="0" t="n">
        <v>865.7</v>
      </c>
      <c r="EW916" s="0" t="n">
        <v>110</v>
      </c>
      <c r="EX916" s="0" t="n">
        <v>2.24</v>
      </c>
      <c r="EY916" s="0" t="n">
        <v>0</v>
      </c>
      <c r="FQ916" s="0" t="n">
        <v>0</v>
      </c>
      <c r="FR916" s="0" t="n">
        <v>0</v>
      </c>
      <c r="FS916" s="0" t="n">
        <v>0</v>
      </c>
      <c r="FX916" s="0" t="n">
        <v>87</v>
      </c>
      <c r="FY916" s="0" t="n">
        <v>44</v>
      </c>
      <c r="GA916" s="0" t="inlineStr"/>
      <c r="GD916" s="0" t="n">
        <v>1</v>
      </c>
      <c r="GF916" s="0" t="n">
        <v>-197321949</v>
      </c>
      <c r="GG916" s="0" t="n">
        <v>2</v>
      </c>
      <c r="GH916" s="0" t="n">
        <v>1</v>
      </c>
      <c r="GI916" s="0" t="n">
        <v>2</v>
      </c>
      <c r="GJ916" s="0" t="n">
        <v>0</v>
      </c>
      <c r="GK916" s="0" t="n">
        <v>0</v>
      </c>
      <c r="GL916" s="0">
        <f>ROUND(IF(AND(BH916=3,BI916=3,FS916&lt;&gt;0),P916,0),0)</f>
        <v/>
      </c>
      <c r="GM916" s="0">
        <f>ROUND(O916+X916+Y916,0)+GX916</f>
        <v/>
      </c>
      <c r="GN916" s="0">
        <f>IF(OR(BI916=0,BI916=1),GM916-GX916,0)</f>
        <v/>
      </c>
      <c r="GO916" s="0">
        <f>IF(BI916=2,GM916-GX916,0)</f>
        <v/>
      </c>
      <c r="GP916" s="0">
        <f>IF(BI916=4,GM916-GX916,0)</f>
        <v/>
      </c>
      <c r="GR916" s="0" t="n">
        <v>0</v>
      </c>
      <c r="GS916" s="0" t="n">
        <v>3</v>
      </c>
      <c r="GT916" s="0" t="n">
        <v>0</v>
      </c>
      <c r="GU916" s="0" t="inlineStr"/>
      <c r="GV916" s="0">
        <f>ROUND((GT916),2)</f>
        <v/>
      </c>
      <c r="GW916" s="0" t="n">
        <v>1</v>
      </c>
      <c r="GX916" s="0">
        <f>ROUND(HC916*I916,0)</f>
        <v/>
      </c>
      <c r="HA916" s="0" t="n">
        <v>0</v>
      </c>
      <c r="HB916" s="0" t="n">
        <v>0</v>
      </c>
      <c r="HC916" s="0">
        <f>GV916*GW916</f>
        <v/>
      </c>
      <c r="HE916" s="0" t="inlineStr"/>
      <c r="HF916" s="0" t="inlineStr"/>
      <c r="HM916" s="0" t="inlineStr"/>
      <c r="HN916" s="0" t="inlineStr">
        <is>
          <t>Пр/812-099.1-1</t>
        </is>
      </c>
      <c r="HO916" s="0" t="inlineStr">
        <is>
          <t>Пр/774-099.1</t>
        </is>
      </c>
      <c r="HP916" s="0" t="inlineStr">
        <is>
          <t>Внутренние санитарнотехнические работы: демонтаж и разборка</t>
        </is>
      </c>
      <c r="HQ916" s="0" t="inlineStr">
        <is>
          <t>Внутренние санитарнотехнические работы: демонтаж и разборка</t>
        </is>
      </c>
      <c r="HS916" s="0" t="n">
        <v>0</v>
      </c>
      <c r="IK916" s="0" t="n">
        <v>0</v>
      </c>
    </row>
    <row r="917">
      <c r="A917" s="0" t="n">
        <v>17</v>
      </c>
      <c r="B917" s="0" t="n">
        <v>0</v>
      </c>
      <c r="C917" s="0">
        <f>ROW(SmtRes!A363)</f>
        <v/>
      </c>
      <c r="D917" s="0">
        <f>ROW(EtalonRes!A357)</f>
        <v/>
      </c>
      <c r="E917" s="0" t="inlineStr">
        <is>
          <t>2</t>
        </is>
      </c>
      <c r="F917" s="0" t="inlineStr">
        <is>
          <t>18-03-001-1</t>
        </is>
      </c>
      <c r="G917" s="0" t="inlineStr">
        <is>
          <t>Установка радиаторов чугунных (ранее демонтированного)</t>
        </is>
      </c>
      <c r="H917" s="0" t="inlineStr">
        <is>
          <t>100 кВт радиаторов и конвекторов</t>
        </is>
      </c>
      <c r="I917" s="0">
        <f>ROUND(ROUND(0.755/100,4),7)</f>
        <v/>
      </c>
      <c r="J917" s="0" t="n">
        <v>0</v>
      </c>
      <c r="K917" s="0">
        <f>ROUND(ROUND(0.755/100,4),7)</f>
        <v/>
      </c>
      <c r="O917" s="0">
        <f>ROUND(CP917,0)</f>
        <v/>
      </c>
      <c r="P917" s="0">
        <f>ROUND(CQ917*I917,0)</f>
        <v/>
      </c>
      <c r="Q917" s="0">
        <f>(ROUND((ROUND(((ET917)*I917),0)*BB917),0)+ROUND((ROUND(((AE917-(EU917))*I917),0)*BS917),0))</f>
        <v/>
      </c>
      <c r="R917" s="0">
        <f>(ROUND((ROUND(((EU917)*I917),0)*BS917),0)+ROUND((ROUND(((AE917-(EU917))*I917),0)*BS917),0))</f>
        <v/>
      </c>
      <c r="S917" s="0">
        <f>ROUND(CT917*I917,0)</f>
        <v/>
      </c>
      <c r="T917" s="0">
        <f>ROUND(CU917*I917,0)</f>
        <v/>
      </c>
      <c r="U917" s="0">
        <f>ROUND(CV917*I917,7)</f>
        <v/>
      </c>
      <c r="V917" s="0">
        <f>ROUND(CW917*I917,7)</f>
        <v/>
      </c>
      <c r="W917" s="0">
        <f>ROUND(CX917*I917,0)</f>
        <v/>
      </c>
      <c r="X917" s="0">
        <f>ROUND(CY917,0)</f>
        <v/>
      </c>
      <c r="Y917" s="0">
        <f>ROUND(CZ917,0)</f>
        <v/>
      </c>
      <c r="AA917" s="0" t="n">
        <v>78845955</v>
      </c>
      <c r="AB917" s="0">
        <f>ROUND((AC917+AD917+AF917),2)</f>
        <v/>
      </c>
      <c r="AC917" s="0">
        <f>ROUND((ES917),2)</f>
        <v/>
      </c>
      <c r="AD917" s="0">
        <f>ROUND((((ET917)-(EU917))+AE917),2)</f>
        <v/>
      </c>
      <c r="AE917" s="0">
        <f>ROUND((EU917),2)</f>
        <v/>
      </c>
      <c r="AF917" s="0">
        <f>ROUND((EV917),2)</f>
        <v/>
      </c>
      <c r="AG917" s="0">
        <f>ROUND((AP917),2)</f>
        <v/>
      </c>
      <c r="AH917" s="0">
        <f>(EW917)</f>
        <v/>
      </c>
      <c r="AI917" s="0">
        <f>(EX917)</f>
        <v/>
      </c>
      <c r="AJ917" s="0">
        <f>(AS917)</f>
        <v/>
      </c>
      <c r="AK917" s="0" t="n">
        <v>34557.59</v>
      </c>
      <c r="AL917" s="0" t="n">
        <v>33490.67</v>
      </c>
      <c r="AM917" s="0" t="n">
        <v>387.89</v>
      </c>
      <c r="AN917" s="0" t="n">
        <v>36.72</v>
      </c>
      <c r="AO917" s="0" t="n">
        <v>679.03</v>
      </c>
      <c r="AP917" s="0" t="n">
        <v>0</v>
      </c>
      <c r="AQ917" s="0" t="n">
        <v>75.7</v>
      </c>
      <c r="AR917" s="0" t="n">
        <v>2.72</v>
      </c>
      <c r="AS917" s="0" t="n">
        <v>0</v>
      </c>
      <c r="AT917" s="0" t="n">
        <v>121</v>
      </c>
      <c r="AU917" s="0" t="n">
        <v>72</v>
      </c>
      <c r="AV917" s="0" t="n">
        <v>1</v>
      </c>
      <c r="AW917" s="0" t="n">
        <v>1</v>
      </c>
      <c r="AZ917" s="0" t="n">
        <v>1</v>
      </c>
      <c r="BA917" s="0" t="n">
        <v>52.25</v>
      </c>
      <c r="BB917" s="0" t="n">
        <v>24.14</v>
      </c>
      <c r="BC917" s="0" t="n">
        <v>9.18</v>
      </c>
      <c r="BD917" s="0" t="inlineStr"/>
      <c r="BE917" s="0" t="inlineStr"/>
      <c r="BF917" s="0" t="inlineStr"/>
      <c r="BG917" s="0" t="inlineStr"/>
      <c r="BH917" s="0" t="n">
        <v>0</v>
      </c>
      <c r="BI917" s="0" t="n">
        <v>1</v>
      </c>
      <c r="BJ917" s="0" t="inlineStr">
        <is>
          <t>ТЕР Московской обл., 18-03-001-1, приказ Минстроя России №675/пр от 28.02.2017 № 260/пр</t>
        </is>
      </c>
      <c r="BM917" s="0" t="n">
        <v>18001</v>
      </c>
      <c r="BN917" s="0" t="n">
        <v>0</v>
      </c>
      <c r="BO917" s="0" t="inlineStr">
        <is>
          <t>18-03-001-1</t>
        </is>
      </c>
      <c r="BP917" s="0" t="n">
        <v>1</v>
      </c>
      <c r="BQ917" s="0" t="n">
        <v>2</v>
      </c>
      <c r="BR917" s="0" t="n">
        <v>0</v>
      </c>
      <c r="BS917" s="0" t="n">
        <v>52.25</v>
      </c>
      <c r="BT917" s="0" t="n">
        <v>1</v>
      </c>
      <c r="BU917" s="0" t="n">
        <v>1</v>
      </c>
      <c r="BV917" s="0" t="n">
        <v>1</v>
      </c>
      <c r="BW917" s="0" t="n">
        <v>1</v>
      </c>
      <c r="BX917" s="0" t="n">
        <v>1</v>
      </c>
      <c r="BY917" s="0" t="inlineStr"/>
      <c r="BZ917" s="0" t="n">
        <v>121</v>
      </c>
      <c r="CA917" s="0" t="n">
        <v>72</v>
      </c>
      <c r="CB917" s="0" t="inlineStr"/>
      <c r="CE917" s="0" t="n">
        <v>12</v>
      </c>
      <c r="CF917" s="0" t="n">
        <v>0</v>
      </c>
      <c r="CG917" s="0" t="n">
        <v>0</v>
      </c>
      <c r="CM917" s="0" t="n">
        <v>0</v>
      </c>
      <c r="CN917" s="0" t="inlineStr"/>
      <c r="CO917" s="0" t="n">
        <v>0</v>
      </c>
      <c r="CP917" s="0">
        <f>(P917+Q917+S917)</f>
        <v/>
      </c>
      <c r="CQ917" s="0">
        <f>AC917*BC917</f>
        <v/>
      </c>
      <c r="CR917" s="0">
        <f>(ROUND((ROUND(((ET917)*1),0)*BB917),0)+ROUND((ROUND(((AE917-(EU917))*1),0)*BS917),0))</f>
        <v/>
      </c>
      <c r="CS917" s="0">
        <f>(ROUND((ROUND(((EU917)*1),0)*BS917),0)+ROUND((ROUND(((AE917-(EU917))*1),0)*BS917),0))</f>
        <v/>
      </c>
      <c r="CT917" s="0">
        <f>AF917*BA917</f>
        <v/>
      </c>
      <c r="CU917" s="0">
        <f>AG917</f>
        <v/>
      </c>
      <c r="CV917" s="0">
        <f>AH917</f>
        <v/>
      </c>
      <c r="CW917" s="0">
        <f>AI917</f>
        <v/>
      </c>
      <c r="CX917" s="0">
        <f>AJ917</f>
        <v/>
      </c>
      <c r="CY917" s="0">
        <f>(((S917+R917)*AT917)/100)</f>
        <v/>
      </c>
      <c r="CZ917" s="0">
        <f>(((S917+R917)*AU917)/100)</f>
        <v/>
      </c>
      <c r="DC917" s="0" t="inlineStr"/>
      <c r="DD917" s="0" t="inlineStr"/>
      <c r="DE917" s="0" t="inlineStr"/>
      <c r="DF917" s="0" t="inlineStr"/>
      <c r="DG917" s="0" t="inlineStr"/>
      <c r="DH917" s="0" t="inlineStr"/>
      <c r="DI917" s="0" t="inlineStr"/>
      <c r="DJ917" s="0" t="inlineStr"/>
      <c r="DK917" s="0" t="inlineStr"/>
      <c r="DL917" s="0" t="inlineStr"/>
      <c r="DM917" s="0" t="inlineStr"/>
      <c r="DN917" s="0" t="n">
        <v>0</v>
      </c>
      <c r="DO917" s="0" t="n">
        <v>0</v>
      </c>
      <c r="DP917" s="0" t="n">
        <v>1</v>
      </c>
      <c r="DQ917" s="0" t="n">
        <v>1</v>
      </c>
      <c r="DU917" s="0" t="n">
        <v>1013</v>
      </c>
      <c r="DV917" s="0" t="inlineStr">
        <is>
          <t>100 кВт радиаторов и конвекторов</t>
        </is>
      </c>
      <c r="DW917" s="0" t="inlineStr">
        <is>
          <t>100 кВт радиаторов и конвекторов</t>
        </is>
      </c>
      <c r="DX917" s="0" t="n">
        <v>1</v>
      </c>
      <c r="DZ917" s="0" t="inlineStr"/>
      <c r="EA917" s="0" t="inlineStr"/>
      <c r="EB917" s="0" t="inlineStr"/>
      <c r="EC917" s="0" t="inlineStr"/>
      <c r="EE917" s="0" t="n">
        <v>78725885</v>
      </c>
      <c r="EF917" s="0" t="n">
        <v>2</v>
      </c>
      <c r="EG917" s="0" t="inlineStr">
        <is>
          <t>Общестроительные работы</t>
        </is>
      </c>
      <c r="EH917" s="0" t="n">
        <v>16</v>
      </c>
      <c r="EI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17" s="0" t="n">
        <v>1</v>
      </c>
      <c r="EK917" s="0" t="n">
        <v>18001</v>
      </c>
      <c r="EL917" s="0" t="inlineStr">
        <is>
          <t>Отопление - внутренние устройства</t>
        </is>
      </c>
      <c r="EM917" s="0" t="inlineStr">
        <is>
          <t>ФЕР-18</t>
        </is>
      </c>
      <c r="EO917" s="0" t="inlineStr"/>
      <c r="EQ917" s="0" t="n">
        <v>0</v>
      </c>
      <c r="ER917" s="0" t="n">
        <v>34557.59</v>
      </c>
      <c r="ES917" s="0" t="n">
        <v>33490.67</v>
      </c>
      <c r="ET917" s="0" t="n">
        <v>387.89</v>
      </c>
      <c r="EU917" s="0" t="n">
        <v>36.72</v>
      </c>
      <c r="EV917" s="0" t="n">
        <v>679.03</v>
      </c>
      <c r="EW917" s="0" t="n">
        <v>75.7</v>
      </c>
      <c r="EX917" s="0" t="n">
        <v>2.72</v>
      </c>
      <c r="EY917" s="0" t="n">
        <v>0</v>
      </c>
      <c r="FQ917" s="0" t="n">
        <v>0</v>
      </c>
      <c r="FR917" s="0" t="n">
        <v>0</v>
      </c>
      <c r="FS917" s="0" t="n">
        <v>0</v>
      </c>
      <c r="FX917" s="0" t="n">
        <v>121</v>
      </c>
      <c r="FY917" s="0" t="n">
        <v>72</v>
      </c>
      <c r="GA917" s="0" t="inlineStr"/>
      <c r="GD917" s="0" t="n">
        <v>1</v>
      </c>
      <c r="GF917" s="0" t="n">
        <v>943090267</v>
      </c>
      <c r="GG917" s="0" t="n">
        <v>2</v>
      </c>
      <c r="GH917" s="0" t="n">
        <v>1</v>
      </c>
      <c r="GI917" s="0" t="n">
        <v>2</v>
      </c>
      <c r="GJ917" s="0" t="n">
        <v>0</v>
      </c>
      <c r="GK917" s="0" t="n">
        <v>0</v>
      </c>
      <c r="GL917" s="0">
        <f>ROUND(IF(AND(BH917=3,BI917=3,FS917&lt;&gt;0),P917,0),0)</f>
        <v/>
      </c>
      <c r="GM917" s="0">
        <f>ROUND(O917+X917+Y917,0)+GX917</f>
        <v/>
      </c>
      <c r="GN917" s="0">
        <f>IF(OR(BI917=0,BI917=1),GM917-GX917,0)</f>
        <v/>
      </c>
      <c r="GO917" s="0">
        <f>IF(BI917=2,GM917-GX917,0)</f>
        <v/>
      </c>
      <c r="GP917" s="0">
        <f>IF(BI917=4,GM917-GX917,0)</f>
        <v/>
      </c>
      <c r="GR917" s="0" t="n">
        <v>0</v>
      </c>
      <c r="GS917" s="0" t="n">
        <v>3</v>
      </c>
      <c r="GT917" s="0" t="n">
        <v>0</v>
      </c>
      <c r="GU917" s="0" t="inlineStr"/>
      <c r="GV917" s="0">
        <f>ROUND((GT917),2)</f>
        <v/>
      </c>
      <c r="GW917" s="0" t="n">
        <v>1</v>
      </c>
      <c r="GX917" s="0">
        <f>ROUND(HC917*I917,0)</f>
        <v/>
      </c>
      <c r="HA917" s="0" t="n">
        <v>0</v>
      </c>
      <c r="HB917" s="0" t="n">
        <v>0</v>
      </c>
      <c r="HC917" s="0">
        <f>GV917*GW917</f>
        <v/>
      </c>
      <c r="HE917" s="0" t="inlineStr"/>
      <c r="HF917" s="0" t="inlineStr"/>
      <c r="HM917" s="0" t="inlineStr"/>
      <c r="HN917" s="0" t="inlineStr">
        <is>
          <t>Пр/812-016.0-1</t>
        </is>
      </c>
      <c r="HO917" s="0" t="inlineStr">
        <is>
          <t>Пр/774-016.0</t>
        </is>
      </c>
      <c r="HP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1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17" s="0" t="n">
        <v>0</v>
      </c>
      <c r="IK917" s="0" t="n">
        <v>0</v>
      </c>
    </row>
    <row r="918">
      <c r="A918" s="0" t="n">
        <v>18</v>
      </c>
      <c r="B918" s="0" t="n">
        <v>0</v>
      </c>
      <c r="C918" s="0" t="n">
        <v>360</v>
      </c>
      <c r="E918" s="0" t="inlineStr">
        <is>
          <t>2,1</t>
        </is>
      </c>
      <c r="F918" s="0" t="inlineStr">
        <is>
          <t>301-0555</t>
        </is>
      </c>
      <c r="G918" s="0" t="inlineStr">
        <is>
          <t>Радиаторы отопительные чугунные марка МС-140, высота полная 588 мм, высота монтажная 500 мм</t>
        </is>
      </c>
      <c r="H918" s="0" t="inlineStr">
        <is>
          <t>квт</t>
        </is>
      </c>
      <c r="I918" s="0">
        <f>I917*J918</f>
        <v/>
      </c>
      <c r="J918" s="0" t="n">
        <v>-100</v>
      </c>
      <c r="K918" s="0" t="n">
        <v>-100</v>
      </c>
      <c r="O918" s="0">
        <f>ROUND(CP918,0)</f>
        <v/>
      </c>
      <c r="P918" s="0">
        <f>ROUND(CQ918*I918,0)</f>
        <v/>
      </c>
      <c r="Q918" s="0">
        <f>(ROUND((ROUND(((ET918)*I918),0)*BB918),0)+ROUND((ROUND(((AE918-(EU918))*I918),0)*BS918),0))</f>
        <v/>
      </c>
      <c r="R918" s="0">
        <f>(ROUND((ROUND(((EU918)*I918),0)*BS918),0)+ROUND((ROUND(((AE918-(EU918))*I918),0)*BS918),0))</f>
        <v/>
      </c>
      <c r="S918" s="0">
        <f>ROUND(CT918*I918,0)</f>
        <v/>
      </c>
      <c r="T918" s="0">
        <f>ROUND(CU918*I918,0)</f>
        <v/>
      </c>
      <c r="U918" s="0">
        <f>ROUND(CV918*I918,7)</f>
        <v/>
      </c>
      <c r="V918" s="0">
        <f>ROUND(CW918*I918,7)</f>
        <v/>
      </c>
      <c r="W918" s="0">
        <f>ROUND(CX918*I918,0)</f>
        <v/>
      </c>
      <c r="X918" s="0">
        <f>ROUND(CY918,0)</f>
        <v/>
      </c>
      <c r="Y918" s="0">
        <f>ROUND(CZ918,0)</f>
        <v/>
      </c>
      <c r="AA918" s="0" t="n">
        <v>78845955</v>
      </c>
      <c r="AB918" s="0">
        <f>ROUND((AC918+AD918+AF918),2)</f>
        <v/>
      </c>
      <c r="AC918" s="0">
        <f>ROUND((ES918),2)</f>
        <v/>
      </c>
      <c r="AD918" s="0">
        <f>ROUND((((ET918)-(EU918))+AE918),2)</f>
        <v/>
      </c>
      <c r="AE918" s="0">
        <f>ROUND((EU918),2)</f>
        <v/>
      </c>
      <c r="AF918" s="0">
        <f>ROUND((EV918),2)</f>
        <v/>
      </c>
      <c r="AG918" s="0">
        <f>ROUND((AP918),2)</f>
        <v/>
      </c>
      <c r="AH918" s="0">
        <f>(EW918)</f>
        <v/>
      </c>
      <c r="AI918" s="0">
        <f>(EX918)</f>
        <v/>
      </c>
      <c r="AJ918" s="0">
        <f>(AS918)</f>
        <v/>
      </c>
      <c r="AK918" s="0" t="n">
        <v>323.74</v>
      </c>
      <c r="AL918" s="0" t="n">
        <v>323.74</v>
      </c>
      <c r="AM918" s="0" t="n">
        <v>0</v>
      </c>
      <c r="AN918" s="0" t="n">
        <v>0</v>
      </c>
      <c r="AO918" s="0" t="n">
        <v>0</v>
      </c>
      <c r="AP918" s="0" t="n">
        <v>0</v>
      </c>
      <c r="AQ918" s="0" t="n">
        <v>0</v>
      </c>
      <c r="AR918" s="0" t="n">
        <v>0</v>
      </c>
      <c r="AS918" s="0" t="n">
        <v>0</v>
      </c>
      <c r="AT918" s="0" t="n">
        <v>121</v>
      </c>
      <c r="AU918" s="0" t="n">
        <v>72</v>
      </c>
      <c r="AV918" s="0" t="n">
        <v>1</v>
      </c>
      <c r="AW918" s="0" t="n">
        <v>1</v>
      </c>
      <c r="AZ918" s="0" t="n">
        <v>1</v>
      </c>
      <c r="BA918" s="0" t="n">
        <v>1</v>
      </c>
      <c r="BB918" s="0" t="n">
        <v>1</v>
      </c>
      <c r="BC918" s="0" t="n">
        <v>8.48</v>
      </c>
      <c r="BD918" s="0" t="inlineStr"/>
      <c r="BE918" s="0" t="inlineStr"/>
      <c r="BF918" s="0" t="inlineStr"/>
      <c r="BG918" s="0" t="inlineStr"/>
      <c r="BH918" s="0" t="n">
        <v>3</v>
      </c>
      <c r="BI918" s="0" t="n">
        <v>1</v>
      </c>
      <c r="BJ918" s="0" t="inlineStr">
        <is>
          <t>ТССЦ Московской обл., 301-0555, приказ Минстроя России №675/пр от 28.02.2017 № 256/пр</t>
        </is>
      </c>
      <c r="BM918" s="0" t="n">
        <v>18001</v>
      </c>
      <c r="BN918" s="0" t="n">
        <v>0</v>
      </c>
      <c r="BO918" s="0" t="inlineStr">
        <is>
          <t>301-0555</t>
        </is>
      </c>
      <c r="BP918" s="0" t="n">
        <v>1</v>
      </c>
      <c r="BQ918" s="0" t="n">
        <v>2</v>
      </c>
      <c r="BR918" s="0" t="n">
        <v>1</v>
      </c>
      <c r="BS918" s="0" t="n">
        <v>1</v>
      </c>
      <c r="BT918" s="0" t="n">
        <v>1</v>
      </c>
      <c r="BU918" s="0" t="n">
        <v>1</v>
      </c>
      <c r="BV918" s="0" t="n">
        <v>1</v>
      </c>
      <c r="BW918" s="0" t="n">
        <v>1</v>
      </c>
      <c r="BX918" s="0" t="n">
        <v>1</v>
      </c>
      <c r="BY918" s="0" t="inlineStr"/>
      <c r="BZ918" s="0" t="n">
        <v>121</v>
      </c>
      <c r="CA918" s="0" t="n">
        <v>72</v>
      </c>
      <c r="CB918" s="0" t="inlineStr"/>
      <c r="CE918" s="0" t="n">
        <v>12</v>
      </c>
      <c r="CF918" s="0" t="n">
        <v>0</v>
      </c>
      <c r="CG918" s="0" t="n">
        <v>0</v>
      </c>
      <c r="CM918" s="0" t="n">
        <v>0</v>
      </c>
      <c r="CN918" s="0" t="inlineStr"/>
      <c r="CO918" s="0" t="n">
        <v>0</v>
      </c>
      <c r="CP918" s="0">
        <f>(P918+Q918+S918)</f>
        <v/>
      </c>
      <c r="CQ918" s="0">
        <f>AC918*BC918</f>
        <v/>
      </c>
      <c r="CR918" s="0">
        <f>(ROUND((ROUND(((ET918)*1),0)*BB918),0)+ROUND((ROUND(((AE918-(EU918))*1),0)*BS918),0))</f>
        <v/>
      </c>
      <c r="CS918" s="0">
        <f>(ROUND((ROUND(((EU918)*1),0)*BS918),0)+ROUND((ROUND(((AE918-(EU918))*1),0)*BS918),0))</f>
        <v/>
      </c>
      <c r="CT918" s="0">
        <f>AF918*BA918</f>
        <v/>
      </c>
      <c r="CU918" s="0">
        <f>AG918</f>
        <v/>
      </c>
      <c r="CV918" s="0">
        <f>AH918</f>
        <v/>
      </c>
      <c r="CW918" s="0">
        <f>AI918</f>
        <v/>
      </c>
      <c r="CX918" s="0">
        <f>AJ918</f>
        <v/>
      </c>
      <c r="CY918" s="0">
        <f>(((S918+R918)*AT918)/100)</f>
        <v/>
      </c>
      <c r="CZ918" s="0">
        <f>(((S918+R918)*AU918)/100)</f>
        <v/>
      </c>
      <c r="DC918" s="0" t="inlineStr"/>
      <c r="DD918" s="0" t="inlineStr"/>
      <c r="DE918" s="0" t="inlineStr"/>
      <c r="DF918" s="0" t="inlineStr"/>
      <c r="DG918" s="0" t="inlineStr"/>
      <c r="DH918" s="0" t="inlineStr"/>
      <c r="DI918" s="0" t="inlineStr"/>
      <c r="DJ918" s="0" t="inlineStr"/>
      <c r="DK918" s="0" t="inlineStr"/>
      <c r="DL918" s="0" t="inlineStr"/>
      <c r="DM918" s="0" t="inlineStr"/>
      <c r="DN918" s="0" t="n">
        <v>0</v>
      </c>
      <c r="DO918" s="0" t="n">
        <v>0</v>
      </c>
      <c r="DP918" s="0" t="n">
        <v>1</v>
      </c>
      <c r="DQ918" s="0" t="n">
        <v>1</v>
      </c>
      <c r="DU918" s="0" t="n">
        <v>1013</v>
      </c>
      <c r="DV918" s="0" t="inlineStr">
        <is>
          <t>квт</t>
        </is>
      </c>
      <c r="DW918" s="0" t="inlineStr">
        <is>
          <t>квт</t>
        </is>
      </c>
      <c r="DX918" s="0" t="n">
        <v>1</v>
      </c>
      <c r="DZ918" s="0" t="inlineStr"/>
      <c r="EA918" s="0" t="inlineStr"/>
      <c r="EB918" s="0" t="inlineStr"/>
      <c r="EC918" s="0" t="inlineStr"/>
      <c r="EE918" s="0" t="n">
        <v>78725885</v>
      </c>
      <c r="EF918" s="0" t="n">
        <v>2</v>
      </c>
      <c r="EG918" s="0" t="inlineStr">
        <is>
          <t>Общестроительные работы</t>
        </is>
      </c>
      <c r="EH918" s="0" t="n">
        <v>16</v>
      </c>
      <c r="EI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18" s="0" t="n">
        <v>1</v>
      </c>
      <c r="EK918" s="0" t="n">
        <v>18001</v>
      </c>
      <c r="EL918" s="0" t="inlineStr">
        <is>
          <t>Отопление - внутренние устройства</t>
        </is>
      </c>
      <c r="EM918" s="0" t="inlineStr">
        <is>
          <t>ФЕР-18</t>
        </is>
      </c>
      <c r="EO918" s="0" t="inlineStr"/>
      <c r="EQ918" s="0" t="n">
        <v>0</v>
      </c>
      <c r="ER918" s="0" t="n">
        <v>323.74</v>
      </c>
      <c r="ES918" s="0" t="n">
        <v>323.74</v>
      </c>
      <c r="ET918" s="0" t="n">
        <v>0</v>
      </c>
      <c r="EU918" s="0" t="n">
        <v>0</v>
      </c>
      <c r="EV918" s="0" t="n">
        <v>0</v>
      </c>
      <c r="EW918" s="0" t="n">
        <v>0</v>
      </c>
      <c r="EX918" s="0" t="n">
        <v>0</v>
      </c>
      <c r="FQ918" s="0" t="n">
        <v>0</v>
      </c>
      <c r="FR918" s="0" t="n">
        <v>0</v>
      </c>
      <c r="FS918" s="0" t="n">
        <v>0</v>
      </c>
      <c r="FX918" s="0" t="n">
        <v>121</v>
      </c>
      <c r="FY918" s="0" t="n">
        <v>72</v>
      </c>
      <c r="GA918" s="0" t="inlineStr"/>
      <c r="GD918" s="0" t="n">
        <v>1</v>
      </c>
      <c r="GF918" s="0" t="n">
        <v>1266621233</v>
      </c>
      <c r="GG918" s="0" t="n">
        <v>2</v>
      </c>
      <c r="GH918" s="0" t="n">
        <v>1</v>
      </c>
      <c r="GI918" s="0" t="n">
        <v>2</v>
      </c>
      <c r="GJ918" s="0" t="n">
        <v>0</v>
      </c>
      <c r="GK918" s="0" t="n">
        <v>0</v>
      </c>
      <c r="GL918" s="0">
        <f>ROUND(IF(AND(BH918=3,BI918=3,FS918&lt;&gt;0),P918,0),0)</f>
        <v/>
      </c>
      <c r="GM918" s="0">
        <f>ROUND(O918+X918+Y918,0)+GX918</f>
        <v/>
      </c>
      <c r="GN918" s="0">
        <f>IF(OR(BI918=0,BI918=1),GM918-GX918,0)</f>
        <v/>
      </c>
      <c r="GO918" s="0">
        <f>IF(BI918=2,GM918-GX918,0)</f>
        <v/>
      </c>
      <c r="GP918" s="0">
        <f>IF(BI918=4,GM918-GX918,0)</f>
        <v/>
      </c>
      <c r="GR918" s="0" t="n">
        <v>0</v>
      </c>
      <c r="GS918" s="0" t="n">
        <v>3</v>
      </c>
      <c r="GT918" s="0" t="n">
        <v>0</v>
      </c>
      <c r="GU918" s="0" t="inlineStr"/>
      <c r="GV918" s="0">
        <f>ROUND((GT918),2)</f>
        <v/>
      </c>
      <c r="GW918" s="0" t="n">
        <v>1</v>
      </c>
      <c r="GX918" s="0">
        <f>ROUND(HC918*I918,0)</f>
        <v/>
      </c>
      <c r="HA918" s="0" t="n">
        <v>0</v>
      </c>
      <c r="HB918" s="0" t="n">
        <v>0</v>
      </c>
      <c r="HC918" s="0">
        <f>GV918*GW918</f>
        <v/>
      </c>
      <c r="HE918" s="0" t="inlineStr"/>
      <c r="HF918" s="0" t="inlineStr"/>
      <c r="HM918" s="0" t="inlineStr"/>
      <c r="HN918" s="0" t="inlineStr">
        <is>
          <t>Пр/812-016.0-1</t>
        </is>
      </c>
      <c r="HO918" s="0" t="inlineStr">
        <is>
          <t>Пр/774-016.0</t>
        </is>
      </c>
      <c r="HP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18" s="0" t="n">
        <v>0</v>
      </c>
      <c r="IK918" s="0" t="n">
        <v>0</v>
      </c>
    </row>
    <row r="919">
      <c r="A919" s="0" t="n">
        <v>17</v>
      </c>
      <c r="B919" s="0" t="n">
        <v>0</v>
      </c>
      <c r="C919" s="0">
        <f>ROW(SmtRes!A374)</f>
        <v/>
      </c>
      <c r="D919" s="0">
        <f>ROW(EtalonRes!A368)</f>
        <v/>
      </c>
      <c r="E919" s="0" t="inlineStr">
        <is>
          <t>3</t>
        </is>
      </c>
      <c r="F919" s="0" t="inlineStr">
        <is>
          <t>65-15-7</t>
        </is>
      </c>
      <c r="G919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919" s="0" t="inlineStr">
        <is>
          <t>100 м трубопровода</t>
        </is>
      </c>
      <c r="I919" s="0">
        <f>ROUND(ROUND(6/100,4),7)</f>
        <v/>
      </c>
      <c r="J919" s="0" t="n">
        <v>0</v>
      </c>
      <c r="K919" s="0">
        <f>ROUND(ROUND(6/100,4),7)</f>
        <v/>
      </c>
      <c r="O919" s="0">
        <f>ROUND(CP919,0)</f>
        <v/>
      </c>
      <c r="P919" s="0">
        <f>ROUND(CQ919*I919,0)</f>
        <v/>
      </c>
      <c r="Q919" s="0">
        <f>(ROUND((ROUND(((ET919)*I919),0)*BB919),0)+ROUND((ROUND(((AE919-(EU919))*I919),0)*BS919),0))</f>
        <v/>
      </c>
      <c r="R919" s="0">
        <f>(ROUND((ROUND(((EU919)*I919),0)*BS919),0)+ROUND((ROUND(((AE919-(EU919))*I919),0)*BS919),0))</f>
        <v/>
      </c>
      <c r="S919" s="0">
        <f>ROUND(CT919*I919,0)</f>
        <v/>
      </c>
      <c r="T919" s="0">
        <f>ROUND(CU919*I919,0)</f>
        <v/>
      </c>
      <c r="U919" s="0">
        <f>ROUND(CV919*I919,7)</f>
        <v/>
      </c>
      <c r="V919" s="0">
        <f>ROUND(CW919*I919,7)</f>
        <v/>
      </c>
      <c r="W919" s="0">
        <f>ROUND(CX919*I919,0)</f>
        <v/>
      </c>
      <c r="X919" s="0">
        <f>ROUND(CY919,0)</f>
        <v/>
      </c>
      <c r="Y919" s="0">
        <f>ROUND(CZ919,0)</f>
        <v/>
      </c>
      <c r="AA919" s="0" t="n">
        <v>78845955</v>
      </c>
      <c r="AB919" s="0">
        <f>ROUND((AC919+AD919+AF919),2)</f>
        <v/>
      </c>
      <c r="AC919" s="0">
        <f>ROUND((ES919),2)</f>
        <v/>
      </c>
      <c r="AD919" s="0">
        <f>ROUND((((ET919)-(EU919))+AE919),2)</f>
        <v/>
      </c>
      <c r="AE919" s="0">
        <f>ROUND((EU919),2)</f>
        <v/>
      </c>
      <c r="AF919" s="0">
        <f>ROUND((EV919),2)</f>
        <v/>
      </c>
      <c r="AG919" s="0">
        <f>ROUND((AP919),2)</f>
        <v/>
      </c>
      <c r="AH919" s="0">
        <f>(EW919)</f>
        <v/>
      </c>
      <c r="AI919" s="0">
        <f>(EX919)</f>
        <v/>
      </c>
      <c r="AJ919" s="0">
        <f>(AS919)</f>
        <v/>
      </c>
      <c r="AK919" s="0" t="n">
        <v>4688.11</v>
      </c>
      <c r="AL919" s="0" t="n">
        <v>2863.06</v>
      </c>
      <c r="AM919" s="0" t="n">
        <v>64.59</v>
      </c>
      <c r="AN919" s="0" t="n">
        <v>0</v>
      </c>
      <c r="AO919" s="0" t="n">
        <v>1760.46</v>
      </c>
      <c r="AP919" s="0" t="n">
        <v>0</v>
      </c>
      <c r="AQ919" s="0" t="n">
        <v>183</v>
      </c>
      <c r="AR919" s="0" t="n">
        <v>0</v>
      </c>
      <c r="AS919" s="0" t="n">
        <v>0</v>
      </c>
      <c r="AT919" s="0" t="n">
        <v>103</v>
      </c>
      <c r="AU919" s="0" t="n">
        <v>52</v>
      </c>
      <c r="AV919" s="0" t="n">
        <v>1</v>
      </c>
      <c r="AW919" s="0" t="n">
        <v>1</v>
      </c>
      <c r="AZ919" s="0" t="n">
        <v>1</v>
      </c>
      <c r="BA919" s="0" t="n">
        <v>52.25</v>
      </c>
      <c r="BB919" s="0" t="n">
        <v>21.24</v>
      </c>
      <c r="BC919" s="0" t="n">
        <v>10.86</v>
      </c>
      <c r="BD919" s="0" t="inlineStr"/>
      <c r="BE919" s="0" t="inlineStr"/>
      <c r="BF919" s="0" t="inlineStr"/>
      <c r="BG919" s="0" t="inlineStr"/>
      <c r="BH919" s="0" t="n">
        <v>0</v>
      </c>
      <c r="BI919" s="0" t="n">
        <v>1</v>
      </c>
      <c r="BJ919" s="0" t="inlineStr">
        <is>
          <t>ТЕРр Московской обл., 65-15-7, приказ Минстроя России №675/пр от 28.02.2017 № 263/пр</t>
        </is>
      </c>
      <c r="BM919" s="0" t="n">
        <v>65008</v>
      </c>
      <c r="BN919" s="0" t="n">
        <v>0</v>
      </c>
      <c r="BO919" s="0" t="inlineStr">
        <is>
          <t>65-15-7</t>
        </is>
      </c>
      <c r="BP919" s="0" t="n">
        <v>1</v>
      </c>
      <c r="BQ919" s="0" t="n">
        <v>6</v>
      </c>
      <c r="BR919" s="0" t="n">
        <v>0</v>
      </c>
      <c r="BS919" s="0" t="n">
        <v>52.25</v>
      </c>
      <c r="BT919" s="0" t="n">
        <v>1</v>
      </c>
      <c r="BU919" s="0" t="n">
        <v>1</v>
      </c>
      <c r="BV919" s="0" t="n">
        <v>1</v>
      </c>
      <c r="BW919" s="0" t="n">
        <v>1</v>
      </c>
      <c r="BX919" s="0" t="n">
        <v>1</v>
      </c>
      <c r="BY919" s="0" t="inlineStr"/>
      <c r="BZ919" s="0" t="n">
        <v>103</v>
      </c>
      <c r="CA919" s="0" t="n">
        <v>52</v>
      </c>
      <c r="CB919" s="0" t="inlineStr"/>
      <c r="CE919" s="0" t="n">
        <v>12</v>
      </c>
      <c r="CF919" s="0" t="n">
        <v>0</v>
      </c>
      <c r="CG919" s="0" t="n">
        <v>0</v>
      </c>
      <c r="CM919" s="0" t="n">
        <v>0</v>
      </c>
      <c r="CN919" s="0" t="inlineStr"/>
      <c r="CO919" s="0" t="n">
        <v>0</v>
      </c>
      <c r="CP919" s="0">
        <f>(P919+Q919+S919)</f>
        <v/>
      </c>
      <c r="CQ919" s="0">
        <f>AC919*BC919</f>
        <v/>
      </c>
      <c r="CR919" s="0">
        <f>(ROUND((ROUND(((ET919)*1),0)*BB919),0)+ROUND((ROUND(((AE919-(EU919))*1),0)*BS919),0))</f>
        <v/>
      </c>
      <c r="CS919" s="0">
        <f>(ROUND((ROUND(((EU919)*1),0)*BS919),0)+ROUND((ROUND(((AE919-(EU919))*1),0)*BS919),0))</f>
        <v/>
      </c>
      <c r="CT919" s="0">
        <f>AF919*BA919</f>
        <v/>
      </c>
      <c r="CU919" s="0">
        <f>AG919</f>
        <v/>
      </c>
      <c r="CV919" s="0">
        <f>AH919</f>
        <v/>
      </c>
      <c r="CW919" s="0">
        <f>AI919</f>
        <v/>
      </c>
      <c r="CX919" s="0">
        <f>AJ919</f>
        <v/>
      </c>
      <c r="CY919" s="0">
        <f>(((S919+R919)*AT919)/100)</f>
        <v/>
      </c>
      <c r="CZ919" s="0">
        <f>(((S919+R919)*AU919)/100)</f>
        <v/>
      </c>
      <c r="DC919" s="0" t="inlineStr"/>
      <c r="DD919" s="0" t="inlineStr"/>
      <c r="DE919" s="0" t="inlineStr"/>
      <c r="DF919" s="0" t="inlineStr"/>
      <c r="DG919" s="0" t="inlineStr"/>
      <c r="DH919" s="0" t="inlineStr"/>
      <c r="DI919" s="0" t="inlineStr"/>
      <c r="DJ919" s="0" t="inlineStr"/>
      <c r="DK919" s="0" t="inlineStr"/>
      <c r="DL919" s="0" t="inlineStr"/>
      <c r="DM919" s="0" t="inlineStr"/>
      <c r="DN919" s="0" t="n">
        <v>0</v>
      </c>
      <c r="DO919" s="0" t="n">
        <v>0</v>
      </c>
      <c r="DP919" s="0" t="n">
        <v>1</v>
      </c>
      <c r="DQ919" s="0" t="n">
        <v>1</v>
      </c>
      <c r="DU919" s="0" t="n">
        <v>1013</v>
      </c>
      <c r="DV919" s="0" t="inlineStr">
        <is>
          <t>100 м трубопровода</t>
        </is>
      </c>
      <c r="DW919" s="0" t="inlineStr">
        <is>
          <t>100 м трубопровода</t>
        </is>
      </c>
      <c r="DX919" s="0" t="n">
        <v>1</v>
      </c>
      <c r="DZ919" s="0" t="inlineStr"/>
      <c r="EA919" s="0" t="inlineStr"/>
      <c r="EB919" s="0" t="inlineStr"/>
      <c r="EC919" s="0" t="inlineStr"/>
      <c r="EE919" s="0" t="n">
        <v>78726002</v>
      </c>
      <c r="EF919" s="0" t="n">
        <v>6</v>
      </c>
      <c r="EG919" s="0" t="inlineStr">
        <is>
          <t>Ремонтно-строительные работы</t>
        </is>
      </c>
      <c r="EH919" s="0" t="n">
        <v>99</v>
      </c>
      <c r="EI919" s="0" t="inlineStr">
        <is>
          <t>Внутренние санитарно-технические работы</t>
        </is>
      </c>
      <c r="EJ919" s="0" t="n">
        <v>1</v>
      </c>
      <c r="EK919" s="0" t="n">
        <v>65008</v>
      </c>
      <c r="EL919" s="0" t="inlineStr">
        <is>
          <t>Внутренние санитарнотехнические работы: смена труб, санприборов, запорной арматуры и другое</t>
        </is>
      </c>
      <c r="EM919" s="0" t="inlineStr">
        <is>
          <t>рФЕР-65</t>
        </is>
      </c>
      <c r="EO919" s="0" t="inlineStr"/>
      <c r="EQ919" s="0" t="n">
        <v>0</v>
      </c>
      <c r="ER919" s="0" t="n">
        <v>4688.11</v>
      </c>
      <c r="ES919" s="0" t="n">
        <v>2863.06</v>
      </c>
      <c r="ET919" s="0" t="n">
        <v>64.59</v>
      </c>
      <c r="EU919" s="0" t="n">
        <v>0</v>
      </c>
      <c r="EV919" s="0" t="n">
        <v>1760.46</v>
      </c>
      <c r="EW919" s="0" t="n">
        <v>183</v>
      </c>
      <c r="EX919" s="0" t="n">
        <v>0</v>
      </c>
      <c r="EY919" s="0" t="n">
        <v>0</v>
      </c>
      <c r="FQ919" s="0" t="n">
        <v>0</v>
      </c>
      <c r="FR919" s="0" t="n">
        <v>0</v>
      </c>
      <c r="FS919" s="0" t="n">
        <v>0</v>
      </c>
      <c r="FX919" s="0" t="n">
        <v>103</v>
      </c>
      <c r="FY919" s="0" t="n">
        <v>52</v>
      </c>
      <c r="GA919" s="0" t="inlineStr"/>
      <c r="GD919" s="0" t="n">
        <v>1</v>
      </c>
      <c r="GF919" s="0" t="n">
        <v>2023211176</v>
      </c>
      <c r="GG919" s="0" t="n">
        <v>2</v>
      </c>
      <c r="GH919" s="0" t="n">
        <v>1</v>
      </c>
      <c r="GI919" s="0" t="n">
        <v>2</v>
      </c>
      <c r="GJ919" s="0" t="n">
        <v>0</v>
      </c>
      <c r="GK919" s="0" t="n">
        <v>0</v>
      </c>
      <c r="GL919" s="0">
        <f>ROUND(IF(AND(BH919=3,BI919=3,FS919&lt;&gt;0),P919,0),0)</f>
        <v/>
      </c>
      <c r="GM919" s="0">
        <f>ROUND(O919+X919+Y919,0)+GX919</f>
        <v/>
      </c>
      <c r="GN919" s="0">
        <f>IF(OR(BI919=0,BI919=1),GM919-GX919,0)</f>
        <v/>
      </c>
      <c r="GO919" s="0">
        <f>IF(BI919=2,GM919-GX919,0)</f>
        <v/>
      </c>
      <c r="GP919" s="0">
        <f>IF(BI919=4,GM919-GX919,0)</f>
        <v/>
      </c>
      <c r="GR919" s="0" t="n">
        <v>0</v>
      </c>
      <c r="GS919" s="0" t="n">
        <v>3</v>
      </c>
      <c r="GT919" s="0" t="n">
        <v>0</v>
      </c>
      <c r="GU919" s="0" t="inlineStr"/>
      <c r="GV919" s="0">
        <f>ROUND((GT919),2)</f>
        <v/>
      </c>
      <c r="GW919" s="0" t="n">
        <v>1</v>
      </c>
      <c r="GX919" s="0">
        <f>ROUND(HC919*I919,0)</f>
        <v/>
      </c>
      <c r="HA919" s="0" t="n">
        <v>0</v>
      </c>
      <c r="HB919" s="0" t="n">
        <v>0</v>
      </c>
      <c r="HC919" s="0">
        <f>GV919*GW919</f>
        <v/>
      </c>
      <c r="HE919" s="0" t="inlineStr"/>
      <c r="HF919" s="0" t="inlineStr"/>
      <c r="HM919" s="0" t="inlineStr"/>
      <c r="HN919" s="0" t="inlineStr">
        <is>
          <t>Пр/812-099.2-1</t>
        </is>
      </c>
      <c r="HO919" s="0" t="inlineStr">
        <is>
          <t>Пр/774-099.2</t>
        </is>
      </c>
      <c r="HP919" s="0" t="inlineStr">
        <is>
          <t>Внутренние санитарнотехнические работы: смена труб, санприборов, запорной арматуры и другое</t>
        </is>
      </c>
      <c r="HQ919" s="0" t="inlineStr">
        <is>
          <t>Внутренние санитарнотехнические работы: смена труб, санприборов, запорной арматуры и другое</t>
        </is>
      </c>
      <c r="HS919" s="0" t="n">
        <v>0</v>
      </c>
      <c r="IK919" s="0" t="n">
        <v>0</v>
      </c>
    </row>
    <row r="920">
      <c r="A920" s="0" t="n">
        <v>18</v>
      </c>
      <c r="B920" s="0" t="n">
        <v>0</v>
      </c>
      <c r="C920" s="0" t="n">
        <v>373</v>
      </c>
      <c r="E920" s="0" t="inlineStr">
        <is>
          <t>3,1</t>
        </is>
      </c>
      <c r="F920" s="0" t="inlineStr">
        <is>
          <t>507-5002</t>
        </is>
      </c>
      <c r="G920" s="0" t="inlineStr">
        <is>
          <t>Угольник 45 град. полипропиленовый диаметром 25 мм</t>
        </is>
      </c>
      <c r="H920" s="0" t="inlineStr">
        <is>
          <t>10 шт.</t>
        </is>
      </c>
      <c r="I920" s="0">
        <f>I919*J920</f>
        <v/>
      </c>
      <c r="J920" s="0" t="n">
        <v>200</v>
      </c>
      <c r="K920" s="0" t="n">
        <v>200</v>
      </c>
      <c r="O920" s="0">
        <f>ROUND(CP920,0)</f>
        <v/>
      </c>
      <c r="P920" s="0">
        <f>ROUND(CQ920*I920,0)</f>
        <v/>
      </c>
      <c r="Q920" s="0">
        <f>(ROUND((ROUND(((ET920)*I920),0)*BB920),0)+ROUND((ROUND(((AE920-(EU920))*I920),0)*BS920),0))</f>
        <v/>
      </c>
      <c r="R920" s="0">
        <f>(ROUND((ROUND(((EU920)*I920),0)*BS920),0)+ROUND((ROUND(((AE920-(EU920))*I920),0)*BS920),0))</f>
        <v/>
      </c>
      <c r="S920" s="0">
        <f>ROUND(CT920*I920,0)</f>
        <v/>
      </c>
      <c r="T920" s="0">
        <f>ROUND(CU920*I920,0)</f>
        <v/>
      </c>
      <c r="U920" s="0">
        <f>ROUND(CV920*I920,7)</f>
        <v/>
      </c>
      <c r="V920" s="0">
        <f>ROUND(CW920*I920,7)</f>
        <v/>
      </c>
      <c r="W920" s="0">
        <f>ROUND(CX920*I920,0)</f>
        <v/>
      </c>
      <c r="X920" s="0">
        <f>ROUND(CY920,0)</f>
        <v/>
      </c>
      <c r="Y920" s="0">
        <f>ROUND(CZ920,0)</f>
        <v/>
      </c>
      <c r="AA920" s="0" t="n">
        <v>78845955</v>
      </c>
      <c r="AB920" s="0">
        <f>ROUND((AC920+AD920+AF920),2)</f>
        <v/>
      </c>
      <c r="AC920" s="0">
        <f>ROUND((ES920),2)</f>
        <v/>
      </c>
      <c r="AD920" s="0">
        <f>ROUND((((ET920)-(EU920))+AE920),2)</f>
        <v/>
      </c>
      <c r="AE920" s="0">
        <f>ROUND((EU920),2)</f>
        <v/>
      </c>
      <c r="AF920" s="0">
        <f>ROUND((EV920),2)</f>
        <v/>
      </c>
      <c r="AG920" s="0">
        <f>ROUND((AP920),2)</f>
        <v/>
      </c>
      <c r="AH920" s="0">
        <f>(EW920)</f>
        <v/>
      </c>
      <c r="AI920" s="0">
        <f>(EX920)</f>
        <v/>
      </c>
      <c r="AJ920" s="0">
        <f>(AS920)</f>
        <v/>
      </c>
      <c r="AK920" s="0" t="n">
        <v>19</v>
      </c>
      <c r="AL920" s="0" t="n">
        <v>19</v>
      </c>
      <c r="AM920" s="0" t="n">
        <v>0</v>
      </c>
      <c r="AN920" s="0" t="n">
        <v>0</v>
      </c>
      <c r="AO920" s="0" t="n">
        <v>0</v>
      </c>
      <c r="AP920" s="0" t="n">
        <v>0</v>
      </c>
      <c r="AQ920" s="0" t="n">
        <v>0</v>
      </c>
      <c r="AR920" s="0" t="n">
        <v>0</v>
      </c>
      <c r="AS920" s="0" t="n">
        <v>0.01</v>
      </c>
      <c r="AT920" s="0" t="n">
        <v>121</v>
      </c>
      <c r="AU920" s="0" t="n">
        <v>72</v>
      </c>
      <c r="AV920" s="0" t="n">
        <v>1</v>
      </c>
      <c r="AW920" s="0" t="n">
        <v>1</v>
      </c>
      <c r="AZ920" s="0" t="n">
        <v>1</v>
      </c>
      <c r="BA920" s="0" t="n">
        <v>1</v>
      </c>
      <c r="BB920" s="0" t="n">
        <v>1</v>
      </c>
      <c r="BC920" s="0" t="n">
        <v>8.960000000000001</v>
      </c>
      <c r="BD920" s="0" t="inlineStr"/>
      <c r="BE920" s="0" t="inlineStr"/>
      <c r="BF920" s="0" t="inlineStr"/>
      <c r="BG920" s="0" t="inlineStr"/>
      <c r="BH920" s="0" t="n">
        <v>3</v>
      </c>
      <c r="BI920" s="0" t="n">
        <v>1</v>
      </c>
      <c r="BJ920" s="0" t="inlineStr">
        <is>
          <t>ТССЦ Московской обл., 507-5002, приказ Минстроя России №675/пр от 28.02.2017 № 258/пр</t>
        </is>
      </c>
      <c r="BM920" s="0" t="n">
        <v>18001</v>
      </c>
      <c r="BN920" s="0" t="n">
        <v>0</v>
      </c>
      <c r="BO920" s="0" t="inlineStr">
        <is>
          <t>507-5002</t>
        </is>
      </c>
      <c r="BP920" s="0" t="n">
        <v>1</v>
      </c>
      <c r="BQ920" s="0" t="n">
        <v>2</v>
      </c>
      <c r="BR920" s="0" t="n">
        <v>0</v>
      </c>
      <c r="BS920" s="0" t="n">
        <v>1</v>
      </c>
      <c r="BT920" s="0" t="n">
        <v>1</v>
      </c>
      <c r="BU920" s="0" t="n">
        <v>1</v>
      </c>
      <c r="BV920" s="0" t="n">
        <v>1</v>
      </c>
      <c r="BW920" s="0" t="n">
        <v>1</v>
      </c>
      <c r="BX920" s="0" t="n">
        <v>1</v>
      </c>
      <c r="BY920" s="0" t="inlineStr"/>
      <c r="BZ920" s="0" t="n">
        <v>121</v>
      </c>
      <c r="CA920" s="0" t="n">
        <v>72</v>
      </c>
      <c r="CB920" s="0" t="inlineStr"/>
      <c r="CE920" s="0" t="n">
        <v>12</v>
      </c>
      <c r="CF920" s="0" t="n">
        <v>0</v>
      </c>
      <c r="CG920" s="0" t="n">
        <v>0</v>
      </c>
      <c r="CM920" s="0" t="n">
        <v>0</v>
      </c>
      <c r="CN920" s="0" t="inlineStr"/>
      <c r="CO920" s="0" t="n">
        <v>0</v>
      </c>
      <c r="CP920" s="0">
        <f>(P920+Q920+S920)</f>
        <v/>
      </c>
      <c r="CQ920" s="0">
        <f>AC920*BC920</f>
        <v/>
      </c>
      <c r="CR920" s="0">
        <f>(ROUND((ROUND(((ET920)*1),0)*BB920),0)+ROUND((ROUND(((AE920-(EU920))*1),0)*BS920),0))</f>
        <v/>
      </c>
      <c r="CS920" s="0">
        <f>(ROUND((ROUND(((EU920)*1),0)*BS920),0)+ROUND((ROUND(((AE920-(EU920))*1),0)*BS920),0))</f>
        <v/>
      </c>
      <c r="CT920" s="0">
        <f>AF920*BA920</f>
        <v/>
      </c>
      <c r="CU920" s="0">
        <f>AG920</f>
        <v/>
      </c>
      <c r="CV920" s="0">
        <f>AH920</f>
        <v/>
      </c>
      <c r="CW920" s="0">
        <f>AI920</f>
        <v/>
      </c>
      <c r="CX920" s="0">
        <f>AJ920</f>
        <v/>
      </c>
      <c r="CY920" s="0">
        <f>(((S920+R920)*AT920)/100)</f>
        <v/>
      </c>
      <c r="CZ920" s="0">
        <f>(((S920+R920)*AU920)/100)</f>
        <v/>
      </c>
      <c r="DC920" s="0" t="inlineStr"/>
      <c r="DD920" s="0" t="inlineStr"/>
      <c r="DE920" s="0" t="inlineStr"/>
      <c r="DF920" s="0" t="inlineStr"/>
      <c r="DG920" s="0" t="inlineStr"/>
      <c r="DH920" s="0" t="inlineStr"/>
      <c r="DI920" s="0" t="inlineStr"/>
      <c r="DJ920" s="0" t="inlineStr"/>
      <c r="DK920" s="0" t="inlineStr"/>
      <c r="DL920" s="0" t="inlineStr"/>
      <c r="DM920" s="0" t="inlineStr"/>
      <c r="DN920" s="0" t="n">
        <v>0</v>
      </c>
      <c r="DO920" s="0" t="n">
        <v>0</v>
      </c>
      <c r="DP920" s="0" t="n">
        <v>1</v>
      </c>
      <c r="DQ920" s="0" t="n">
        <v>1</v>
      </c>
      <c r="DU920" s="0" t="n">
        <v>1010</v>
      </c>
      <c r="DV920" s="0" t="inlineStr">
        <is>
          <t>10 шт.</t>
        </is>
      </c>
      <c r="DW920" s="0" t="inlineStr">
        <is>
          <t>10 шт.</t>
        </is>
      </c>
      <c r="DX920" s="0" t="n">
        <v>10</v>
      </c>
      <c r="DZ920" s="0" t="inlineStr"/>
      <c r="EA920" s="0" t="inlineStr"/>
      <c r="EB920" s="0" t="inlineStr"/>
      <c r="EC920" s="0" t="inlineStr"/>
      <c r="EE920" s="0" t="n">
        <v>78725885</v>
      </c>
      <c r="EF920" s="0" t="n">
        <v>2</v>
      </c>
      <c r="EG920" s="0" t="inlineStr">
        <is>
          <t>Общестроительные работы</t>
        </is>
      </c>
      <c r="EH920" s="0" t="n">
        <v>16</v>
      </c>
      <c r="EI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0" s="0" t="n">
        <v>1</v>
      </c>
      <c r="EK920" s="0" t="n">
        <v>18001</v>
      </c>
      <c r="EL920" s="0" t="inlineStr">
        <is>
          <t>Отопление - внутренние устройства</t>
        </is>
      </c>
      <c r="EM920" s="0" t="inlineStr">
        <is>
          <t>ФЕР-18</t>
        </is>
      </c>
      <c r="EO920" s="0" t="inlineStr"/>
      <c r="EQ920" s="0" t="n">
        <v>0</v>
      </c>
      <c r="ER920" s="0" t="n">
        <v>19</v>
      </c>
      <c r="ES920" s="0" t="n">
        <v>19</v>
      </c>
      <c r="ET920" s="0" t="n">
        <v>0</v>
      </c>
      <c r="EU920" s="0" t="n">
        <v>0</v>
      </c>
      <c r="EV920" s="0" t="n">
        <v>0</v>
      </c>
      <c r="EW920" s="0" t="n">
        <v>0</v>
      </c>
      <c r="EX920" s="0" t="n">
        <v>0</v>
      </c>
      <c r="FQ920" s="0" t="n">
        <v>0</v>
      </c>
      <c r="FR920" s="0" t="n">
        <v>0</v>
      </c>
      <c r="FS920" s="0" t="n">
        <v>0</v>
      </c>
      <c r="FX920" s="0" t="n">
        <v>121</v>
      </c>
      <c r="FY920" s="0" t="n">
        <v>72</v>
      </c>
      <c r="GA920" s="0" t="inlineStr"/>
      <c r="GD920" s="0" t="n">
        <v>1</v>
      </c>
      <c r="GF920" s="0" t="n">
        <v>1289447102</v>
      </c>
      <c r="GG920" s="0" t="n">
        <v>2</v>
      </c>
      <c r="GH920" s="0" t="n">
        <v>1</v>
      </c>
      <c r="GI920" s="0" t="n">
        <v>2</v>
      </c>
      <c r="GJ920" s="0" t="n">
        <v>0</v>
      </c>
      <c r="GK920" s="0" t="n">
        <v>0</v>
      </c>
      <c r="GL920" s="0">
        <f>ROUND(IF(AND(BH920=3,BI920=3,FS920&lt;&gt;0),P920,0),0)</f>
        <v/>
      </c>
      <c r="GM920" s="0">
        <f>ROUND(O920+X920+Y920,0)+GX920</f>
        <v/>
      </c>
      <c r="GN920" s="0">
        <f>IF(OR(BI920=0,BI920=1),GM920-GX920,0)</f>
        <v/>
      </c>
      <c r="GO920" s="0">
        <f>IF(BI920=2,GM920-GX920,0)</f>
        <v/>
      </c>
      <c r="GP920" s="0">
        <f>IF(BI920=4,GM920-GX920,0)</f>
        <v/>
      </c>
      <c r="GR920" s="0" t="n">
        <v>0</v>
      </c>
      <c r="GS920" s="0" t="n">
        <v>3</v>
      </c>
      <c r="GT920" s="0" t="n">
        <v>0</v>
      </c>
      <c r="GU920" s="0" t="inlineStr"/>
      <c r="GV920" s="0">
        <f>ROUND((GT920),2)</f>
        <v/>
      </c>
      <c r="GW920" s="0" t="n">
        <v>1</v>
      </c>
      <c r="GX920" s="0">
        <f>ROUND(HC920*I920,0)</f>
        <v/>
      </c>
      <c r="HA920" s="0" t="n">
        <v>0</v>
      </c>
      <c r="HB920" s="0" t="n">
        <v>0</v>
      </c>
      <c r="HC920" s="0">
        <f>GV920*GW920</f>
        <v/>
      </c>
      <c r="HE920" s="0" t="inlineStr"/>
      <c r="HF920" s="0" t="inlineStr"/>
      <c r="HM920" s="0" t="inlineStr"/>
      <c r="HN920" s="0" t="inlineStr">
        <is>
          <t>Пр/812-016.0-1</t>
        </is>
      </c>
      <c r="HO920" s="0" t="inlineStr">
        <is>
          <t>Пр/774-016.0</t>
        </is>
      </c>
      <c r="HP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0" s="0" t="n">
        <v>0</v>
      </c>
      <c r="IK920" s="0" t="n">
        <v>0</v>
      </c>
    </row>
    <row r="921">
      <c r="A921" s="0" t="n">
        <v>18</v>
      </c>
      <c r="B921" s="0" t="n">
        <v>0</v>
      </c>
      <c r="C921" s="0" t="n">
        <v>372</v>
      </c>
      <c r="E921" s="0" t="inlineStr">
        <is>
          <t>3,2</t>
        </is>
      </c>
      <c r="F921" s="0" t="inlineStr">
        <is>
          <t>507-3174</t>
        </is>
      </c>
      <c r="G921" s="0" t="inlineStr">
        <is>
          <t>Угольник 90 град. полипропиленовый диаметром 25 мм</t>
        </is>
      </c>
      <c r="H921" s="0" t="inlineStr">
        <is>
          <t>10 шт.</t>
        </is>
      </c>
      <c r="I921" s="0">
        <f>I919*J921</f>
        <v/>
      </c>
      <c r="J921" s="0" t="n">
        <v>13.33333333333333</v>
      </c>
      <c r="K921" s="0" t="n">
        <v>13.3333333</v>
      </c>
      <c r="O921" s="0">
        <f>ROUND(CP921,0)</f>
        <v/>
      </c>
      <c r="P921" s="0">
        <f>ROUND(CQ921*I921,0)</f>
        <v/>
      </c>
      <c r="Q921" s="0">
        <f>(ROUND((ROUND(((ET921)*I921),0)*BB921),0)+ROUND((ROUND(((AE921-(EU921))*I921),0)*BS921),0))</f>
        <v/>
      </c>
      <c r="R921" s="0">
        <f>(ROUND((ROUND(((EU921)*I921),0)*BS921),0)+ROUND((ROUND(((AE921-(EU921))*I921),0)*BS921),0))</f>
        <v/>
      </c>
      <c r="S921" s="0">
        <f>ROUND(CT921*I921,0)</f>
        <v/>
      </c>
      <c r="T921" s="0">
        <f>ROUND(CU921*I921,0)</f>
        <v/>
      </c>
      <c r="U921" s="0">
        <f>ROUND(CV921*I921,7)</f>
        <v/>
      </c>
      <c r="V921" s="0">
        <f>ROUND(CW921*I921,7)</f>
        <v/>
      </c>
      <c r="W921" s="0">
        <f>ROUND(CX921*I921,0)</f>
        <v/>
      </c>
      <c r="X921" s="0">
        <f>ROUND(CY921,0)</f>
        <v/>
      </c>
      <c r="Y921" s="0">
        <f>ROUND(CZ921,0)</f>
        <v/>
      </c>
      <c r="AA921" s="0" t="n">
        <v>78845955</v>
      </c>
      <c r="AB921" s="0">
        <f>ROUND((AC921+AD921+AF921),2)</f>
        <v/>
      </c>
      <c r="AC921" s="0">
        <f>ROUND((ES921),2)</f>
        <v/>
      </c>
      <c r="AD921" s="0">
        <f>ROUND((((ET921)-(EU921))+AE921),2)</f>
        <v/>
      </c>
      <c r="AE921" s="0">
        <f>ROUND((EU921),2)</f>
        <v/>
      </c>
      <c r="AF921" s="0">
        <f>ROUND((EV921),2)</f>
        <v/>
      </c>
      <c r="AG921" s="0">
        <f>ROUND((AP921),2)</f>
        <v/>
      </c>
      <c r="AH921" s="0">
        <f>(EW921)</f>
        <v/>
      </c>
      <c r="AI921" s="0">
        <f>(EX921)</f>
        <v/>
      </c>
      <c r="AJ921" s="0">
        <f>(AS921)</f>
        <v/>
      </c>
      <c r="AK921" s="0" t="n">
        <v>20.2</v>
      </c>
      <c r="AL921" s="0" t="n">
        <v>20.2</v>
      </c>
      <c r="AM921" s="0" t="n">
        <v>0</v>
      </c>
      <c r="AN921" s="0" t="n">
        <v>0</v>
      </c>
      <c r="AO921" s="0" t="n">
        <v>0</v>
      </c>
      <c r="AP921" s="0" t="n">
        <v>0</v>
      </c>
      <c r="AQ921" s="0" t="n">
        <v>0</v>
      </c>
      <c r="AR921" s="0" t="n">
        <v>0</v>
      </c>
      <c r="AS921" s="0" t="n">
        <v>0.02</v>
      </c>
      <c r="AT921" s="0" t="n">
        <v>121</v>
      </c>
      <c r="AU921" s="0" t="n">
        <v>72</v>
      </c>
      <c r="AV921" s="0" t="n">
        <v>1</v>
      </c>
      <c r="AW921" s="0" t="n">
        <v>1</v>
      </c>
      <c r="AZ921" s="0" t="n">
        <v>1</v>
      </c>
      <c r="BA921" s="0" t="n">
        <v>1</v>
      </c>
      <c r="BB921" s="0" t="n">
        <v>1</v>
      </c>
      <c r="BC921" s="0" t="n">
        <v>8.869999999999999</v>
      </c>
      <c r="BD921" s="0" t="inlineStr"/>
      <c r="BE921" s="0" t="inlineStr"/>
      <c r="BF921" s="0" t="inlineStr"/>
      <c r="BG921" s="0" t="inlineStr"/>
      <c r="BH921" s="0" t="n">
        <v>3</v>
      </c>
      <c r="BI921" s="0" t="n">
        <v>1</v>
      </c>
      <c r="BJ921" s="0" t="inlineStr">
        <is>
          <t>ТССЦ Московской обл., 507-3174, приказ Минстроя России №675/пр от 28.02.2017 № 258/пр</t>
        </is>
      </c>
      <c r="BM921" s="0" t="n">
        <v>18001</v>
      </c>
      <c r="BN921" s="0" t="n">
        <v>0</v>
      </c>
      <c r="BO921" s="0" t="inlineStr">
        <is>
          <t>507-3174</t>
        </is>
      </c>
      <c r="BP921" s="0" t="n">
        <v>1</v>
      </c>
      <c r="BQ921" s="0" t="n">
        <v>2</v>
      </c>
      <c r="BR921" s="0" t="n">
        <v>0</v>
      </c>
      <c r="BS921" s="0" t="n">
        <v>1</v>
      </c>
      <c r="BT921" s="0" t="n">
        <v>1</v>
      </c>
      <c r="BU921" s="0" t="n">
        <v>1</v>
      </c>
      <c r="BV921" s="0" t="n">
        <v>1</v>
      </c>
      <c r="BW921" s="0" t="n">
        <v>1</v>
      </c>
      <c r="BX921" s="0" t="n">
        <v>1</v>
      </c>
      <c r="BY921" s="0" t="inlineStr"/>
      <c r="BZ921" s="0" t="n">
        <v>121</v>
      </c>
      <c r="CA921" s="0" t="n">
        <v>72</v>
      </c>
      <c r="CB921" s="0" t="inlineStr"/>
      <c r="CE921" s="0" t="n">
        <v>12</v>
      </c>
      <c r="CF921" s="0" t="n">
        <v>0</v>
      </c>
      <c r="CG921" s="0" t="n">
        <v>0</v>
      </c>
      <c r="CM921" s="0" t="n">
        <v>0</v>
      </c>
      <c r="CN921" s="0" t="inlineStr"/>
      <c r="CO921" s="0" t="n">
        <v>0</v>
      </c>
      <c r="CP921" s="0">
        <f>(P921+Q921+S921)</f>
        <v/>
      </c>
      <c r="CQ921" s="0">
        <f>AC921*BC921</f>
        <v/>
      </c>
      <c r="CR921" s="0">
        <f>(ROUND((ROUND(((ET921)*1),0)*BB921),0)+ROUND((ROUND(((AE921-(EU921))*1),0)*BS921),0))</f>
        <v/>
      </c>
      <c r="CS921" s="0">
        <f>(ROUND((ROUND(((EU921)*1),0)*BS921),0)+ROUND((ROUND(((AE921-(EU921))*1),0)*BS921),0))</f>
        <v/>
      </c>
      <c r="CT921" s="0">
        <f>AF921*BA921</f>
        <v/>
      </c>
      <c r="CU921" s="0">
        <f>AG921</f>
        <v/>
      </c>
      <c r="CV921" s="0">
        <f>AH921</f>
        <v/>
      </c>
      <c r="CW921" s="0">
        <f>AI921</f>
        <v/>
      </c>
      <c r="CX921" s="0">
        <f>AJ921</f>
        <v/>
      </c>
      <c r="CY921" s="0">
        <f>(((S921+R921)*AT921)/100)</f>
        <v/>
      </c>
      <c r="CZ921" s="0">
        <f>(((S921+R921)*AU921)/100)</f>
        <v/>
      </c>
      <c r="DC921" s="0" t="inlineStr"/>
      <c r="DD921" s="0" t="inlineStr"/>
      <c r="DE921" s="0" t="inlineStr"/>
      <c r="DF921" s="0" t="inlineStr"/>
      <c r="DG921" s="0" t="inlineStr"/>
      <c r="DH921" s="0" t="inlineStr"/>
      <c r="DI921" s="0" t="inlineStr"/>
      <c r="DJ921" s="0" t="inlineStr"/>
      <c r="DK921" s="0" t="inlineStr"/>
      <c r="DL921" s="0" t="inlineStr"/>
      <c r="DM921" s="0" t="inlineStr"/>
      <c r="DN921" s="0" t="n">
        <v>0</v>
      </c>
      <c r="DO921" s="0" t="n">
        <v>0</v>
      </c>
      <c r="DP921" s="0" t="n">
        <v>1</v>
      </c>
      <c r="DQ921" s="0" t="n">
        <v>1</v>
      </c>
      <c r="DU921" s="0" t="n">
        <v>1010</v>
      </c>
      <c r="DV921" s="0" t="inlineStr">
        <is>
          <t>10 шт.</t>
        </is>
      </c>
      <c r="DW921" s="0" t="inlineStr">
        <is>
          <t>10 шт.</t>
        </is>
      </c>
      <c r="DX921" s="0" t="n">
        <v>10</v>
      </c>
      <c r="DZ921" s="0" t="inlineStr"/>
      <c r="EA921" s="0" t="inlineStr"/>
      <c r="EB921" s="0" t="inlineStr"/>
      <c r="EC921" s="0" t="inlineStr"/>
      <c r="EE921" s="0" t="n">
        <v>78725885</v>
      </c>
      <c r="EF921" s="0" t="n">
        <v>2</v>
      </c>
      <c r="EG921" s="0" t="inlineStr">
        <is>
          <t>Общестроительные работы</t>
        </is>
      </c>
      <c r="EH921" s="0" t="n">
        <v>16</v>
      </c>
      <c r="EI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1" s="0" t="n">
        <v>1</v>
      </c>
      <c r="EK921" s="0" t="n">
        <v>18001</v>
      </c>
      <c r="EL921" s="0" t="inlineStr">
        <is>
          <t>Отопление - внутренние устройства</t>
        </is>
      </c>
      <c r="EM921" s="0" t="inlineStr">
        <is>
          <t>ФЕР-18</t>
        </is>
      </c>
      <c r="EO921" s="0" t="inlineStr"/>
      <c r="EQ921" s="0" t="n">
        <v>0</v>
      </c>
      <c r="ER921" s="0" t="n">
        <v>20.2</v>
      </c>
      <c r="ES921" s="0" t="n">
        <v>20.2</v>
      </c>
      <c r="ET921" s="0" t="n">
        <v>0</v>
      </c>
      <c r="EU921" s="0" t="n">
        <v>0</v>
      </c>
      <c r="EV921" s="0" t="n">
        <v>0</v>
      </c>
      <c r="EW921" s="0" t="n">
        <v>0</v>
      </c>
      <c r="EX921" s="0" t="n">
        <v>0</v>
      </c>
      <c r="FQ921" s="0" t="n">
        <v>0</v>
      </c>
      <c r="FR921" s="0" t="n">
        <v>0</v>
      </c>
      <c r="FS921" s="0" t="n">
        <v>0</v>
      </c>
      <c r="FX921" s="0" t="n">
        <v>121</v>
      </c>
      <c r="FY921" s="0" t="n">
        <v>72</v>
      </c>
      <c r="GA921" s="0" t="inlineStr"/>
      <c r="GD921" s="0" t="n">
        <v>1</v>
      </c>
      <c r="GF921" s="0" t="n">
        <v>-1443168068</v>
      </c>
      <c r="GG921" s="0" t="n">
        <v>2</v>
      </c>
      <c r="GH921" s="0" t="n">
        <v>1</v>
      </c>
      <c r="GI921" s="0" t="n">
        <v>2</v>
      </c>
      <c r="GJ921" s="0" t="n">
        <v>0</v>
      </c>
      <c r="GK921" s="0" t="n">
        <v>0</v>
      </c>
      <c r="GL921" s="0">
        <f>ROUND(IF(AND(BH921=3,BI921=3,FS921&lt;&gt;0),P921,0),0)</f>
        <v/>
      </c>
      <c r="GM921" s="0">
        <f>ROUND(O921+X921+Y921,0)+GX921</f>
        <v/>
      </c>
      <c r="GN921" s="0">
        <f>IF(OR(BI921=0,BI921=1),GM921-GX921,0)</f>
        <v/>
      </c>
      <c r="GO921" s="0">
        <f>IF(BI921=2,GM921-GX921,0)</f>
        <v/>
      </c>
      <c r="GP921" s="0">
        <f>IF(BI921=4,GM921-GX921,0)</f>
        <v/>
      </c>
      <c r="GR921" s="0" t="n">
        <v>0</v>
      </c>
      <c r="GS921" s="0" t="n">
        <v>3</v>
      </c>
      <c r="GT921" s="0" t="n">
        <v>0</v>
      </c>
      <c r="GU921" s="0" t="inlineStr"/>
      <c r="GV921" s="0">
        <f>ROUND((GT921),2)</f>
        <v/>
      </c>
      <c r="GW921" s="0" t="n">
        <v>1</v>
      </c>
      <c r="GX921" s="0">
        <f>ROUND(HC921*I921,0)</f>
        <v/>
      </c>
      <c r="HA921" s="0" t="n">
        <v>0</v>
      </c>
      <c r="HB921" s="0" t="n">
        <v>0</v>
      </c>
      <c r="HC921" s="0">
        <f>GV921*GW921</f>
        <v/>
      </c>
      <c r="HE921" s="0" t="inlineStr"/>
      <c r="HF921" s="0" t="inlineStr"/>
      <c r="HM921" s="0" t="inlineStr"/>
      <c r="HN921" s="0" t="inlineStr">
        <is>
          <t>Пр/812-016.0-1</t>
        </is>
      </c>
      <c r="HO921" s="0" t="inlineStr">
        <is>
          <t>Пр/774-016.0</t>
        </is>
      </c>
      <c r="HP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1" s="0" t="n">
        <v>0</v>
      </c>
      <c r="IK921" s="0" t="n">
        <v>0</v>
      </c>
    </row>
    <row r="922">
      <c r="A922" s="0" t="n">
        <v>18</v>
      </c>
      <c r="B922" s="0" t="n">
        <v>0</v>
      </c>
      <c r="C922" s="0" t="n">
        <v>374</v>
      </c>
      <c r="E922" s="0" t="inlineStr">
        <is>
          <t>3,3</t>
        </is>
      </c>
      <c r="F922" s="0" t="inlineStr">
        <is>
          <t>507-5056</t>
        </is>
      </c>
      <c r="G922" s="0" t="inlineStr">
        <is>
          <t>Муфта полипропиленовая переходная диаметром 25х20 мм</t>
        </is>
      </c>
      <c r="H922" s="0" t="inlineStr">
        <is>
          <t>10 шт.</t>
        </is>
      </c>
      <c r="I922" s="0">
        <f>I919*J922</f>
        <v/>
      </c>
      <c r="J922" s="0" t="n">
        <v>3.333333333333333</v>
      </c>
      <c r="K922" s="0" t="n">
        <v>3.3333333</v>
      </c>
      <c r="O922" s="0">
        <f>ROUND(CP922,0)</f>
        <v/>
      </c>
      <c r="P922" s="0">
        <f>ROUND(CQ922*I922,0)</f>
        <v/>
      </c>
      <c r="Q922" s="0">
        <f>(ROUND((ROUND(((ET922)*I922),0)*BB922),0)+ROUND((ROUND(((AE922-(EU922))*I922),0)*BS922),0))</f>
        <v/>
      </c>
      <c r="R922" s="0">
        <f>(ROUND((ROUND(((EU922)*I922),0)*BS922),0)+ROUND((ROUND(((AE922-(EU922))*I922),0)*BS922),0))</f>
        <v/>
      </c>
      <c r="S922" s="0">
        <f>ROUND(CT922*I922,0)</f>
        <v/>
      </c>
      <c r="T922" s="0">
        <f>ROUND(CU922*I922,0)</f>
        <v/>
      </c>
      <c r="U922" s="0">
        <f>ROUND(CV922*I922,7)</f>
        <v/>
      </c>
      <c r="V922" s="0">
        <f>ROUND(CW922*I922,7)</f>
        <v/>
      </c>
      <c r="W922" s="0">
        <f>ROUND(CX922*I922,0)</f>
        <v/>
      </c>
      <c r="X922" s="0">
        <f>ROUND(CY922,0)</f>
        <v/>
      </c>
      <c r="Y922" s="0">
        <f>ROUND(CZ922,0)</f>
        <v/>
      </c>
      <c r="AA922" s="0" t="n">
        <v>78845955</v>
      </c>
      <c r="AB922" s="0">
        <f>ROUND((AC922+AD922+AF922),2)</f>
        <v/>
      </c>
      <c r="AC922" s="0">
        <f>ROUND((ES922),2)</f>
        <v/>
      </c>
      <c r="AD922" s="0">
        <f>ROUND((((ET922)-(EU922))+AE922),2)</f>
        <v/>
      </c>
      <c r="AE922" s="0">
        <f>ROUND((EU922),2)</f>
        <v/>
      </c>
      <c r="AF922" s="0">
        <f>ROUND((EV922),2)</f>
        <v/>
      </c>
      <c r="AG922" s="0">
        <f>ROUND((AP922),2)</f>
        <v/>
      </c>
      <c r="AH922" s="0">
        <f>(EW922)</f>
        <v/>
      </c>
      <c r="AI922" s="0">
        <f>(EX922)</f>
        <v/>
      </c>
      <c r="AJ922" s="0">
        <f>(AS922)</f>
        <v/>
      </c>
      <c r="AK922" s="0" t="n">
        <v>10.1</v>
      </c>
      <c r="AL922" s="0" t="n">
        <v>10.1</v>
      </c>
      <c r="AM922" s="0" t="n">
        <v>0</v>
      </c>
      <c r="AN922" s="0" t="n">
        <v>0</v>
      </c>
      <c r="AO922" s="0" t="n">
        <v>0</v>
      </c>
      <c r="AP922" s="0" t="n">
        <v>0</v>
      </c>
      <c r="AQ922" s="0" t="n">
        <v>0</v>
      </c>
      <c r="AR922" s="0" t="n">
        <v>0</v>
      </c>
      <c r="AS922" s="0" t="n">
        <v>0.01</v>
      </c>
      <c r="AT922" s="0" t="n">
        <v>121</v>
      </c>
      <c r="AU922" s="0" t="n">
        <v>72</v>
      </c>
      <c r="AV922" s="0" t="n">
        <v>1</v>
      </c>
      <c r="AW922" s="0" t="n">
        <v>1</v>
      </c>
      <c r="AZ922" s="0" t="n">
        <v>1</v>
      </c>
      <c r="BA922" s="0" t="n">
        <v>1</v>
      </c>
      <c r="BB922" s="0" t="n">
        <v>1</v>
      </c>
      <c r="BC922" s="0" t="n">
        <v>5.91</v>
      </c>
      <c r="BD922" s="0" t="inlineStr"/>
      <c r="BE922" s="0" t="inlineStr"/>
      <c r="BF922" s="0" t="inlineStr"/>
      <c r="BG922" s="0" t="inlineStr"/>
      <c r="BH922" s="0" t="n">
        <v>3</v>
      </c>
      <c r="BI922" s="0" t="n">
        <v>1</v>
      </c>
      <c r="BJ922" s="0" t="inlineStr">
        <is>
          <t>ТССЦ Московской обл., 507-5056, приказ Минстроя России №675/пр от 28.02.2017 № 258/пр</t>
        </is>
      </c>
      <c r="BM922" s="0" t="n">
        <v>18001</v>
      </c>
      <c r="BN922" s="0" t="n">
        <v>0</v>
      </c>
      <c r="BO922" s="0" t="inlineStr">
        <is>
          <t>507-5056</t>
        </is>
      </c>
      <c r="BP922" s="0" t="n">
        <v>1</v>
      </c>
      <c r="BQ922" s="0" t="n">
        <v>2</v>
      </c>
      <c r="BR922" s="0" t="n">
        <v>0</v>
      </c>
      <c r="BS922" s="0" t="n">
        <v>1</v>
      </c>
      <c r="BT922" s="0" t="n">
        <v>1</v>
      </c>
      <c r="BU922" s="0" t="n">
        <v>1</v>
      </c>
      <c r="BV922" s="0" t="n">
        <v>1</v>
      </c>
      <c r="BW922" s="0" t="n">
        <v>1</v>
      </c>
      <c r="BX922" s="0" t="n">
        <v>1</v>
      </c>
      <c r="BY922" s="0" t="inlineStr"/>
      <c r="BZ922" s="0" t="n">
        <v>121</v>
      </c>
      <c r="CA922" s="0" t="n">
        <v>72</v>
      </c>
      <c r="CB922" s="0" t="inlineStr"/>
      <c r="CE922" s="0" t="n">
        <v>12</v>
      </c>
      <c r="CF922" s="0" t="n">
        <v>0</v>
      </c>
      <c r="CG922" s="0" t="n">
        <v>0</v>
      </c>
      <c r="CM922" s="0" t="n">
        <v>0</v>
      </c>
      <c r="CN922" s="0" t="inlineStr"/>
      <c r="CO922" s="0" t="n">
        <v>0</v>
      </c>
      <c r="CP922" s="0">
        <f>(P922+Q922+S922)</f>
        <v/>
      </c>
      <c r="CQ922" s="0">
        <f>AC922*BC922</f>
        <v/>
      </c>
      <c r="CR922" s="0">
        <f>(ROUND((ROUND(((ET922)*1),0)*BB922),0)+ROUND((ROUND(((AE922-(EU922))*1),0)*BS922),0))</f>
        <v/>
      </c>
      <c r="CS922" s="0">
        <f>(ROUND((ROUND(((EU922)*1),0)*BS922),0)+ROUND((ROUND(((AE922-(EU922))*1),0)*BS922),0))</f>
        <v/>
      </c>
      <c r="CT922" s="0">
        <f>AF922*BA922</f>
        <v/>
      </c>
      <c r="CU922" s="0">
        <f>AG922</f>
        <v/>
      </c>
      <c r="CV922" s="0">
        <f>AH922</f>
        <v/>
      </c>
      <c r="CW922" s="0">
        <f>AI922</f>
        <v/>
      </c>
      <c r="CX922" s="0">
        <f>AJ922</f>
        <v/>
      </c>
      <c r="CY922" s="0">
        <f>(((S922+R922)*AT922)/100)</f>
        <v/>
      </c>
      <c r="CZ922" s="0">
        <f>(((S922+R922)*AU922)/100)</f>
        <v/>
      </c>
      <c r="DC922" s="0" t="inlineStr"/>
      <c r="DD922" s="0" t="inlineStr"/>
      <c r="DE922" s="0" t="inlineStr"/>
      <c r="DF922" s="0" t="inlineStr"/>
      <c r="DG922" s="0" t="inlineStr"/>
      <c r="DH922" s="0" t="inlineStr"/>
      <c r="DI922" s="0" t="inlineStr"/>
      <c r="DJ922" s="0" t="inlineStr"/>
      <c r="DK922" s="0" t="inlineStr"/>
      <c r="DL922" s="0" t="inlineStr"/>
      <c r="DM922" s="0" t="inlineStr"/>
      <c r="DN922" s="0" t="n">
        <v>0</v>
      </c>
      <c r="DO922" s="0" t="n">
        <v>0</v>
      </c>
      <c r="DP922" s="0" t="n">
        <v>1</v>
      </c>
      <c r="DQ922" s="0" t="n">
        <v>1</v>
      </c>
      <c r="DU922" s="0" t="n">
        <v>1010</v>
      </c>
      <c r="DV922" s="0" t="inlineStr">
        <is>
          <t>10 шт.</t>
        </is>
      </c>
      <c r="DW922" s="0" t="inlineStr">
        <is>
          <t>10 шт.</t>
        </is>
      </c>
      <c r="DX922" s="0" t="n">
        <v>10</v>
      </c>
      <c r="DZ922" s="0" t="inlineStr"/>
      <c r="EA922" s="0" t="inlineStr"/>
      <c r="EB922" s="0" t="inlineStr"/>
      <c r="EC922" s="0" t="inlineStr"/>
      <c r="EE922" s="0" t="n">
        <v>78725885</v>
      </c>
      <c r="EF922" s="0" t="n">
        <v>2</v>
      </c>
      <c r="EG922" s="0" t="inlineStr">
        <is>
          <t>Общестроительные работы</t>
        </is>
      </c>
      <c r="EH922" s="0" t="n">
        <v>16</v>
      </c>
      <c r="EI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2" s="0" t="n">
        <v>1</v>
      </c>
      <c r="EK922" s="0" t="n">
        <v>18001</v>
      </c>
      <c r="EL922" s="0" t="inlineStr">
        <is>
          <t>Отопление - внутренние устройства</t>
        </is>
      </c>
      <c r="EM922" s="0" t="inlineStr">
        <is>
          <t>ФЕР-18</t>
        </is>
      </c>
      <c r="EO922" s="0" t="inlineStr"/>
      <c r="EQ922" s="0" t="n">
        <v>0</v>
      </c>
      <c r="ER922" s="0" t="n">
        <v>10.1</v>
      </c>
      <c r="ES922" s="0" t="n">
        <v>10.1</v>
      </c>
      <c r="ET922" s="0" t="n">
        <v>0</v>
      </c>
      <c r="EU922" s="0" t="n">
        <v>0</v>
      </c>
      <c r="EV922" s="0" t="n">
        <v>0</v>
      </c>
      <c r="EW922" s="0" t="n">
        <v>0</v>
      </c>
      <c r="EX922" s="0" t="n">
        <v>0</v>
      </c>
      <c r="FQ922" s="0" t="n">
        <v>0</v>
      </c>
      <c r="FR922" s="0" t="n">
        <v>0</v>
      </c>
      <c r="FS922" s="0" t="n">
        <v>0</v>
      </c>
      <c r="FX922" s="0" t="n">
        <v>121</v>
      </c>
      <c r="FY922" s="0" t="n">
        <v>72</v>
      </c>
      <c r="GA922" s="0" t="inlineStr"/>
      <c r="GD922" s="0" t="n">
        <v>1</v>
      </c>
      <c r="GF922" s="0" t="n">
        <v>-676915284</v>
      </c>
      <c r="GG922" s="0" t="n">
        <v>2</v>
      </c>
      <c r="GH922" s="0" t="n">
        <v>1</v>
      </c>
      <c r="GI922" s="0" t="n">
        <v>2</v>
      </c>
      <c r="GJ922" s="0" t="n">
        <v>0</v>
      </c>
      <c r="GK922" s="0" t="n">
        <v>0</v>
      </c>
      <c r="GL922" s="0">
        <f>ROUND(IF(AND(BH922=3,BI922=3,FS922&lt;&gt;0),P922,0),0)</f>
        <v/>
      </c>
      <c r="GM922" s="0">
        <f>ROUND(O922+X922+Y922,0)+GX922</f>
        <v/>
      </c>
      <c r="GN922" s="0">
        <f>IF(OR(BI922=0,BI922=1),GM922-GX922,0)</f>
        <v/>
      </c>
      <c r="GO922" s="0">
        <f>IF(BI922=2,GM922-GX922,0)</f>
        <v/>
      </c>
      <c r="GP922" s="0">
        <f>IF(BI922=4,GM922-GX922,0)</f>
        <v/>
      </c>
      <c r="GR922" s="0" t="n">
        <v>0</v>
      </c>
      <c r="GS922" s="0" t="n">
        <v>3</v>
      </c>
      <c r="GT922" s="0" t="n">
        <v>0</v>
      </c>
      <c r="GU922" s="0" t="inlineStr"/>
      <c r="GV922" s="0">
        <f>ROUND((GT922),2)</f>
        <v/>
      </c>
      <c r="GW922" s="0" t="n">
        <v>1</v>
      </c>
      <c r="GX922" s="0">
        <f>ROUND(HC922*I922,0)</f>
        <v/>
      </c>
      <c r="HA922" s="0" t="n">
        <v>0</v>
      </c>
      <c r="HB922" s="0" t="n">
        <v>0</v>
      </c>
      <c r="HC922" s="0">
        <f>GV922*GW922</f>
        <v/>
      </c>
      <c r="HE922" s="0" t="inlineStr"/>
      <c r="HF922" s="0" t="inlineStr"/>
      <c r="HM922" s="0" t="inlineStr"/>
      <c r="HN922" s="0" t="inlineStr">
        <is>
          <t>Пр/812-016.0-1</t>
        </is>
      </c>
      <c r="HO922" s="0" t="inlineStr">
        <is>
          <t>Пр/774-016.0</t>
        </is>
      </c>
      <c r="HP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2" s="0" t="n">
        <v>0</v>
      </c>
      <c r="IK922" s="0" t="n">
        <v>0</v>
      </c>
    </row>
    <row r="923">
      <c r="A923" s="0" t="n">
        <v>17</v>
      </c>
      <c r="B923" s="0" t="n">
        <v>0</v>
      </c>
      <c r="C923" s="0">
        <f>ROW(SmtRes!A375)</f>
        <v/>
      </c>
      <c r="D923" s="0">
        <f>ROW(EtalonRes!A369)</f>
        <v/>
      </c>
      <c r="E923" s="0" t="inlineStr"/>
      <c r="F923" s="0" t="inlineStr">
        <is>
          <t>65-14-1</t>
        </is>
      </c>
      <c r="G923" s="0" t="inlineStr">
        <is>
          <t>Разборка трубопроводов из водогазопроводных труб в зданиях и сооружениях на резьбе диаметром до 32 мм</t>
        </is>
      </c>
      <c r="H923" s="0" t="inlineStr">
        <is>
          <t>100 м трубопровода</t>
        </is>
      </c>
      <c r="I923" s="0">
        <f>ROUND(ROUND(6/100,4),7)</f>
        <v/>
      </c>
      <c r="J923" s="0" t="n">
        <v>0</v>
      </c>
      <c r="K923" s="0">
        <f>ROUND(ROUND(6/100,4),7)</f>
        <v/>
      </c>
      <c r="O923" s="0">
        <f>ROUND(CP923,0)</f>
        <v/>
      </c>
      <c r="P923" s="0">
        <f>ROUND(CQ923*I923,0)</f>
        <v/>
      </c>
      <c r="Q923" s="0">
        <f>(ROUND((ROUND(((ET923)*I923),0)*BB923),0)+ROUND((ROUND(((AE923-(EU923))*I923),0)*BS923),0))</f>
        <v/>
      </c>
      <c r="R923" s="0">
        <f>(ROUND((ROUND(((EU923)*I923),0)*BS923),0)+ROUND((ROUND(((AE923-(EU923))*I923),0)*BS923),0))</f>
        <v/>
      </c>
      <c r="S923" s="0">
        <f>ROUND(CT923*I923,0)</f>
        <v/>
      </c>
      <c r="T923" s="0">
        <f>ROUND(CU923*I923,0)</f>
        <v/>
      </c>
      <c r="U923" s="0">
        <f>ROUND(CV923*I923,7)</f>
        <v/>
      </c>
      <c r="V923" s="0">
        <f>ROUND(CW923*I923,7)</f>
        <v/>
      </c>
      <c r="W923" s="0">
        <f>ROUND(CX923*I923,0)</f>
        <v/>
      </c>
      <c r="X923" s="0">
        <f>ROUND(CY923,0)</f>
        <v/>
      </c>
      <c r="Y923" s="0">
        <f>ROUND(CZ923,0)</f>
        <v/>
      </c>
      <c r="AA923" s="0" t="n">
        <v>-1</v>
      </c>
      <c r="AB923" s="0">
        <f>ROUND((AC923+AD923+AF923),2)</f>
        <v/>
      </c>
      <c r="AC923" s="0">
        <f>ROUND((ES923),2)</f>
        <v/>
      </c>
      <c r="AD923" s="0">
        <f>ROUND((((ET923)-(EU923))+AE923),2)</f>
        <v/>
      </c>
      <c r="AE923" s="0">
        <f>ROUND((EU923),2)</f>
        <v/>
      </c>
      <c r="AF923" s="0">
        <f>ROUND((EV923),2)</f>
        <v/>
      </c>
      <c r="AG923" s="0">
        <f>ROUND((AP923),2)</f>
        <v/>
      </c>
      <c r="AH923" s="0">
        <f>(EW923)</f>
        <v/>
      </c>
      <c r="AI923" s="0">
        <f>(EX923)</f>
        <v/>
      </c>
      <c r="AJ923" s="0">
        <f>(AS923)</f>
        <v/>
      </c>
      <c r="AK923" s="0" t="n">
        <v>322.43</v>
      </c>
      <c r="AL923" s="0" t="n">
        <v>0</v>
      </c>
      <c r="AM923" s="0" t="n">
        <v>0</v>
      </c>
      <c r="AN923" s="0" t="n">
        <v>0</v>
      </c>
      <c r="AO923" s="0" t="n">
        <v>322.43</v>
      </c>
      <c r="AP923" s="0" t="n">
        <v>0</v>
      </c>
      <c r="AQ923" s="0" t="n">
        <v>37.8</v>
      </c>
      <c r="AR923" s="0" t="n">
        <v>0</v>
      </c>
      <c r="AS923" s="0" t="n">
        <v>0</v>
      </c>
      <c r="AT923" s="0" t="n">
        <v>87</v>
      </c>
      <c r="AU923" s="0" t="n">
        <v>44</v>
      </c>
      <c r="AV923" s="0" t="n">
        <v>1</v>
      </c>
      <c r="AW923" s="0" t="n">
        <v>1</v>
      </c>
      <c r="AZ923" s="0" t="n">
        <v>1</v>
      </c>
      <c r="BA923" s="0" t="n">
        <v>52.25</v>
      </c>
      <c r="BB923" s="0" t="n">
        <v>1</v>
      </c>
      <c r="BC923" s="0" t="n">
        <v>1</v>
      </c>
      <c r="BD923" s="0" t="inlineStr"/>
      <c r="BE923" s="0" t="inlineStr"/>
      <c r="BF923" s="0" t="inlineStr"/>
      <c r="BG923" s="0" t="inlineStr"/>
      <c r="BH923" s="0" t="n">
        <v>0</v>
      </c>
      <c r="BI923" s="0" t="n">
        <v>1</v>
      </c>
      <c r="BJ923" s="0" t="inlineStr">
        <is>
          <t>ТЕРр Московской обл., 65-14-1, приказ Минстроя России №675/пр от 28.02.2017 № 263/пр</t>
        </is>
      </c>
      <c r="BM923" s="0" t="n">
        <v>65002</v>
      </c>
      <c r="BN923" s="0" t="n">
        <v>0</v>
      </c>
      <c r="BO923" s="0" t="inlineStr">
        <is>
          <t>65-14-1</t>
        </is>
      </c>
      <c r="BP923" s="0" t="n">
        <v>1</v>
      </c>
      <c r="BQ923" s="0" t="n">
        <v>6</v>
      </c>
      <c r="BR923" s="0" t="n">
        <v>0</v>
      </c>
      <c r="BS923" s="0" t="n">
        <v>52.25</v>
      </c>
      <c r="BT923" s="0" t="n">
        <v>1</v>
      </c>
      <c r="BU923" s="0" t="n">
        <v>1</v>
      </c>
      <c r="BV923" s="0" t="n">
        <v>1</v>
      </c>
      <c r="BW923" s="0" t="n">
        <v>1</v>
      </c>
      <c r="BX923" s="0" t="n">
        <v>1</v>
      </c>
      <c r="BY923" s="0" t="inlineStr"/>
      <c r="BZ923" s="0" t="n">
        <v>87</v>
      </c>
      <c r="CA923" s="0" t="n">
        <v>44</v>
      </c>
      <c r="CB923" s="0" t="inlineStr"/>
      <c r="CE923" s="0" t="n">
        <v>12</v>
      </c>
      <c r="CF923" s="0" t="n">
        <v>0</v>
      </c>
      <c r="CG923" s="0" t="n">
        <v>0</v>
      </c>
      <c r="CM923" s="0" t="n">
        <v>0</v>
      </c>
      <c r="CN923" s="0" t="inlineStr"/>
      <c r="CO923" s="0" t="n">
        <v>0</v>
      </c>
      <c r="CP923" s="0">
        <f>(P923+Q923+S923)</f>
        <v/>
      </c>
      <c r="CQ923" s="0">
        <f>AC923*BC923</f>
        <v/>
      </c>
      <c r="CR923" s="0">
        <f>(ROUND((ROUND(((ET923)*1),0)*BB923),0)+ROUND((ROUND(((AE923-(EU923))*1),0)*BS923),0))</f>
        <v/>
      </c>
      <c r="CS923" s="0">
        <f>(ROUND((ROUND(((EU923)*1),0)*BS923),0)+ROUND((ROUND(((AE923-(EU923))*1),0)*BS923),0))</f>
        <v/>
      </c>
      <c r="CT923" s="0">
        <f>AF923*BA923</f>
        <v/>
      </c>
      <c r="CU923" s="0">
        <f>AG923</f>
        <v/>
      </c>
      <c r="CV923" s="0">
        <f>AH923</f>
        <v/>
      </c>
      <c r="CW923" s="0">
        <f>AI923</f>
        <v/>
      </c>
      <c r="CX923" s="0">
        <f>AJ923</f>
        <v/>
      </c>
      <c r="CY923" s="0">
        <f>(((S923+R923)*AT923)/100)</f>
        <v/>
      </c>
      <c r="CZ923" s="0">
        <f>(((S923+R923)*AU923)/100)</f>
        <v/>
      </c>
      <c r="DC923" s="0" t="inlineStr"/>
      <c r="DD923" s="0" t="inlineStr"/>
      <c r="DE923" s="0" t="inlineStr"/>
      <c r="DF923" s="0" t="inlineStr"/>
      <c r="DG923" s="0" t="inlineStr"/>
      <c r="DH923" s="0" t="inlineStr"/>
      <c r="DI923" s="0" t="inlineStr"/>
      <c r="DJ923" s="0" t="inlineStr"/>
      <c r="DK923" s="0" t="inlineStr"/>
      <c r="DL923" s="0" t="inlineStr"/>
      <c r="DM923" s="0" t="inlineStr"/>
      <c r="DN923" s="0" t="n">
        <v>0</v>
      </c>
      <c r="DO923" s="0" t="n">
        <v>0</v>
      </c>
      <c r="DP923" s="0" t="n">
        <v>1</v>
      </c>
      <c r="DQ923" s="0" t="n">
        <v>1</v>
      </c>
      <c r="DU923" s="0" t="n">
        <v>1013</v>
      </c>
      <c r="DV923" s="0" t="inlineStr">
        <is>
          <t>100 м трубопровода</t>
        </is>
      </c>
      <c r="DW923" s="0" t="inlineStr">
        <is>
          <t>100 м трубопровода</t>
        </is>
      </c>
      <c r="DX923" s="0" t="n">
        <v>1</v>
      </c>
      <c r="DZ923" s="0" t="inlineStr"/>
      <c r="EA923" s="0" t="inlineStr"/>
      <c r="EB923" s="0" t="inlineStr"/>
      <c r="EC923" s="0" t="inlineStr"/>
      <c r="EE923" s="0" t="n">
        <v>78725991</v>
      </c>
      <c r="EF923" s="0" t="n">
        <v>6</v>
      </c>
      <c r="EG923" s="0" t="inlineStr">
        <is>
          <t>Ремонтно-строительные работы</t>
        </is>
      </c>
      <c r="EH923" s="0" t="n">
        <v>99</v>
      </c>
      <c r="EI923" s="0" t="inlineStr">
        <is>
          <t>Внутренние санитарно-технические работы</t>
        </is>
      </c>
      <c r="EJ923" s="0" t="n">
        <v>1</v>
      </c>
      <c r="EK923" s="0" t="n">
        <v>65002</v>
      </c>
      <c r="EL923" s="0" t="inlineStr">
        <is>
          <t>Внутренние санитарнотехнические работы: демонтаж и разборка</t>
        </is>
      </c>
      <c r="EM923" s="0" t="inlineStr">
        <is>
          <t>рФЕР-65</t>
        </is>
      </c>
      <c r="EO923" s="0" t="inlineStr"/>
      <c r="EQ923" s="0" t="n">
        <v>1024</v>
      </c>
      <c r="ER923" s="0" t="n">
        <v>322.43</v>
      </c>
      <c r="ES923" s="0" t="n">
        <v>0</v>
      </c>
      <c r="ET923" s="0" t="n">
        <v>0</v>
      </c>
      <c r="EU923" s="0" t="n">
        <v>0</v>
      </c>
      <c r="EV923" s="0" t="n">
        <v>322.43</v>
      </c>
      <c r="EW923" s="0" t="n">
        <v>37.8</v>
      </c>
      <c r="EX923" s="0" t="n">
        <v>0</v>
      </c>
      <c r="EY923" s="0" t="n">
        <v>0</v>
      </c>
      <c r="FQ923" s="0" t="n">
        <v>0</v>
      </c>
      <c r="FR923" s="0" t="n">
        <v>0</v>
      </c>
      <c r="FS923" s="0" t="n">
        <v>0</v>
      </c>
      <c r="FX923" s="0" t="n">
        <v>87</v>
      </c>
      <c r="FY923" s="0" t="n">
        <v>44</v>
      </c>
      <c r="GA923" s="0" t="inlineStr"/>
      <c r="GD923" s="0" t="n">
        <v>1</v>
      </c>
      <c r="GF923" s="0" t="n">
        <v>-2021722353</v>
      </c>
      <c r="GG923" s="0" t="n">
        <v>2</v>
      </c>
      <c r="GH923" s="0" t="n">
        <v>1</v>
      </c>
      <c r="GI923" s="0" t="n">
        <v>2</v>
      </c>
      <c r="GJ923" s="0" t="n">
        <v>0</v>
      </c>
      <c r="GK923" s="0" t="n">
        <v>0</v>
      </c>
      <c r="GL923" s="0">
        <f>ROUND(IF(AND(BH923=3,BI923=3,FS923&lt;&gt;0),P923,0),0)</f>
        <v/>
      </c>
      <c r="GM923" s="0">
        <f>ROUND(O923+X923+Y923,0)+GX923</f>
        <v/>
      </c>
      <c r="GN923" s="0">
        <f>IF(OR(BI923=0,BI923=1),GM923-GX923,0)</f>
        <v/>
      </c>
      <c r="GO923" s="0">
        <f>IF(BI923=2,GM923-GX923,0)</f>
        <v/>
      </c>
      <c r="GP923" s="0">
        <f>IF(BI923=4,GM923-GX923,0)</f>
        <v/>
      </c>
      <c r="GR923" s="0" t="n">
        <v>0</v>
      </c>
      <c r="GS923" s="0" t="n">
        <v>3</v>
      </c>
      <c r="GT923" s="0" t="n">
        <v>0</v>
      </c>
      <c r="GU923" s="0" t="inlineStr"/>
      <c r="GV923" s="0">
        <f>ROUND((GT923),2)</f>
        <v/>
      </c>
      <c r="GW923" s="0" t="n">
        <v>1</v>
      </c>
      <c r="GX923" s="0">
        <f>ROUND(HC923*I923,0)</f>
        <v/>
      </c>
      <c r="HA923" s="0" t="n">
        <v>0</v>
      </c>
      <c r="HB923" s="0" t="n">
        <v>0</v>
      </c>
      <c r="HC923" s="0">
        <f>GV923*GW923</f>
        <v/>
      </c>
      <c r="HE923" s="0" t="inlineStr"/>
      <c r="HF923" s="0" t="inlineStr"/>
      <c r="HM923" s="0" t="inlineStr"/>
      <c r="HN923" s="0" t="inlineStr">
        <is>
          <t>Пр/812-099.1-1</t>
        </is>
      </c>
      <c r="HO923" s="0" t="inlineStr">
        <is>
          <t>Пр/774-099.1</t>
        </is>
      </c>
      <c r="HP923" s="0" t="inlineStr">
        <is>
          <t>Внутренние санитарнотехнические работы: демонтаж и разборка</t>
        </is>
      </c>
      <c r="HQ923" s="0" t="inlineStr">
        <is>
          <t>Внутренние санитарнотехнические работы: демонтаж и разборка</t>
        </is>
      </c>
      <c r="HS923" s="0" t="n">
        <v>0</v>
      </c>
      <c r="IK923" s="0" t="n">
        <v>0</v>
      </c>
    </row>
    <row r="924">
      <c r="A924" s="0" t="n">
        <v>17</v>
      </c>
      <c r="B924" s="0" t="n">
        <v>0</v>
      </c>
      <c r="C924" s="0">
        <f>ROW(SmtRes!A392)</f>
        <v/>
      </c>
      <c r="D924" s="0">
        <f>ROW(EtalonRes!A386)</f>
        <v/>
      </c>
      <c r="E924" s="0" t="inlineStr"/>
      <c r="F924" s="0" t="inlineStr">
        <is>
          <t>16-04-002-2</t>
        </is>
      </c>
      <c r="G924" s="0" t="inlineStr">
        <is>
          <t>Прокладка трубопроводов водоснабжения из напорных полиэтиленовых труб наружным диаметром 25 мм</t>
        </is>
      </c>
      <c r="H924" s="0" t="inlineStr">
        <is>
          <t>100 м трубопровода</t>
        </is>
      </c>
      <c r="I924" s="0">
        <f>ROUND(ROUND(6/100,4),7)</f>
        <v/>
      </c>
      <c r="J924" s="0" t="n">
        <v>0</v>
      </c>
      <c r="K924" s="0">
        <f>ROUND(ROUND(6/100,4),7)</f>
        <v/>
      </c>
      <c r="O924" s="0">
        <f>ROUND(CP924,0)</f>
        <v/>
      </c>
      <c r="P924" s="0">
        <f>ROUND(CQ924*I924,0)</f>
        <v/>
      </c>
      <c r="Q924" s="0">
        <f>(ROUND((ROUND(((ET924)*I924),0)*BB924),0)+ROUND((ROUND(((AE924-(EU924))*I924),0)*BS924),0))</f>
        <v/>
      </c>
      <c r="R924" s="0">
        <f>(ROUND((ROUND(((EU924)*I924),0)*BS924),0)+ROUND((ROUND(((AE924-(EU924))*I924),0)*BS924),0))</f>
        <v/>
      </c>
      <c r="S924" s="0">
        <f>ROUND(CT924*I924,0)</f>
        <v/>
      </c>
      <c r="T924" s="0">
        <f>ROUND(CU924*I924,0)</f>
        <v/>
      </c>
      <c r="U924" s="0">
        <f>ROUND(CV924*I924,7)</f>
        <v/>
      </c>
      <c r="V924" s="0">
        <f>ROUND(CW924*I924,7)</f>
        <v/>
      </c>
      <c r="W924" s="0">
        <f>ROUND(CX924*I924,0)</f>
        <v/>
      </c>
      <c r="X924" s="0">
        <f>ROUND(CY924,0)</f>
        <v/>
      </c>
      <c r="Y924" s="0">
        <f>ROUND(CZ924,0)</f>
        <v/>
      </c>
      <c r="AA924" s="0" t="n">
        <v>-1</v>
      </c>
      <c r="AB924" s="0">
        <f>ROUND((AC924+AD924+AF924),2)</f>
        <v/>
      </c>
      <c r="AC924" s="0">
        <f>ROUND((ES924),2)</f>
        <v/>
      </c>
      <c r="AD924" s="0">
        <f>ROUND((((ET924)-(EU924))+AE924),2)</f>
        <v/>
      </c>
      <c r="AE924" s="0">
        <f>ROUND((EU924),2)</f>
        <v/>
      </c>
      <c r="AF924" s="0">
        <f>ROUND((EV924),2)</f>
        <v/>
      </c>
      <c r="AG924" s="0">
        <f>ROUND((AP924),2)</f>
        <v/>
      </c>
      <c r="AH924" s="0">
        <f>(EW924)</f>
        <v/>
      </c>
      <c r="AI924" s="0">
        <f>(EX924)</f>
        <v/>
      </c>
      <c r="AJ924" s="0">
        <f>(AS924)</f>
        <v/>
      </c>
      <c r="AK924" s="0" t="n">
        <v>2770.65</v>
      </c>
      <c r="AL924" s="0" t="n">
        <v>446.55</v>
      </c>
      <c r="AM924" s="0" t="n">
        <v>839.67</v>
      </c>
      <c r="AN924" s="0" t="n">
        <v>110.7</v>
      </c>
      <c r="AO924" s="0" t="n">
        <v>1484.43</v>
      </c>
      <c r="AP924" s="0" t="n">
        <v>0</v>
      </c>
      <c r="AQ924" s="0" t="n">
        <v>149.64</v>
      </c>
      <c r="AR924" s="0" t="n">
        <v>8.199999999999999</v>
      </c>
      <c r="AS924" s="0" t="n">
        <v>0</v>
      </c>
      <c r="AT924" s="0" t="n">
        <v>121</v>
      </c>
      <c r="AU924" s="0" t="n">
        <v>72</v>
      </c>
      <c r="AV924" s="0" t="n">
        <v>1</v>
      </c>
      <c r="AW924" s="0" t="n">
        <v>1</v>
      </c>
      <c r="AZ924" s="0" t="n">
        <v>1</v>
      </c>
      <c r="BA924" s="0" t="n">
        <v>52.25</v>
      </c>
      <c r="BB924" s="0" t="n">
        <v>12.24</v>
      </c>
      <c r="BC924" s="0" t="n">
        <v>6.9</v>
      </c>
      <c r="BD924" s="0" t="inlineStr"/>
      <c r="BE924" s="0" t="inlineStr"/>
      <c r="BF924" s="0" t="inlineStr"/>
      <c r="BG924" s="0" t="inlineStr"/>
      <c r="BH924" s="0" t="n">
        <v>0</v>
      </c>
      <c r="BI924" s="0" t="n">
        <v>1</v>
      </c>
      <c r="BJ924" s="0" t="inlineStr">
        <is>
          <t>ТЕР Московской обл., 16-04-002-2, приказ Минстроя России №675/пр от 28.02.2017 № 260/пр</t>
        </is>
      </c>
      <c r="BM924" s="0" t="n">
        <v>16001</v>
      </c>
      <c r="BN924" s="0" t="n">
        <v>0</v>
      </c>
      <c r="BO924" s="0" t="inlineStr">
        <is>
          <t>16-04-002-2</t>
        </is>
      </c>
      <c r="BP924" s="0" t="n">
        <v>1</v>
      </c>
      <c r="BQ924" s="0" t="n">
        <v>2</v>
      </c>
      <c r="BR924" s="0" t="n">
        <v>0</v>
      </c>
      <c r="BS924" s="0" t="n">
        <v>52.25</v>
      </c>
      <c r="BT924" s="0" t="n">
        <v>1</v>
      </c>
      <c r="BU924" s="0" t="n">
        <v>1</v>
      </c>
      <c r="BV924" s="0" t="n">
        <v>1</v>
      </c>
      <c r="BW924" s="0" t="n">
        <v>1</v>
      </c>
      <c r="BX924" s="0" t="n">
        <v>1</v>
      </c>
      <c r="BY924" s="0" t="inlineStr"/>
      <c r="BZ924" s="0" t="n">
        <v>121</v>
      </c>
      <c r="CA924" s="0" t="n">
        <v>72</v>
      </c>
      <c r="CB924" s="0" t="inlineStr"/>
      <c r="CE924" s="0" t="n">
        <v>12</v>
      </c>
      <c r="CF924" s="0" t="n">
        <v>0</v>
      </c>
      <c r="CG924" s="0" t="n">
        <v>0</v>
      </c>
      <c r="CM924" s="0" t="n">
        <v>0</v>
      </c>
      <c r="CN924" s="0" t="inlineStr"/>
      <c r="CO924" s="0" t="n">
        <v>0</v>
      </c>
      <c r="CP924" s="0">
        <f>(P924+Q924+S924)</f>
        <v/>
      </c>
      <c r="CQ924" s="0">
        <f>AC924*BC924</f>
        <v/>
      </c>
      <c r="CR924" s="0">
        <f>(ROUND((ROUND(((ET924)*1),0)*BB924),0)+ROUND((ROUND(((AE924-(EU924))*1),0)*BS924),0))</f>
        <v/>
      </c>
      <c r="CS924" s="0">
        <f>(ROUND((ROUND(((EU924)*1),0)*BS924),0)+ROUND((ROUND(((AE924-(EU924))*1),0)*BS924),0))</f>
        <v/>
      </c>
      <c r="CT924" s="0">
        <f>AF924*BA924</f>
        <v/>
      </c>
      <c r="CU924" s="0">
        <f>AG924</f>
        <v/>
      </c>
      <c r="CV924" s="0">
        <f>AH924</f>
        <v/>
      </c>
      <c r="CW924" s="0">
        <f>AI924</f>
        <v/>
      </c>
      <c r="CX924" s="0">
        <f>AJ924</f>
        <v/>
      </c>
      <c r="CY924" s="0">
        <f>(((S924+R924)*AT924)/100)</f>
        <v/>
      </c>
      <c r="CZ924" s="0">
        <f>(((S924+R924)*AU924)/100)</f>
        <v/>
      </c>
      <c r="DC924" s="0" t="inlineStr"/>
      <c r="DD924" s="0" t="inlineStr"/>
      <c r="DE924" s="0" t="inlineStr"/>
      <c r="DF924" s="0" t="inlineStr"/>
      <c r="DG924" s="0" t="inlineStr"/>
      <c r="DH924" s="0" t="inlineStr"/>
      <c r="DI924" s="0" t="inlineStr"/>
      <c r="DJ924" s="0" t="inlineStr"/>
      <c r="DK924" s="0" t="inlineStr"/>
      <c r="DL924" s="0" t="inlineStr"/>
      <c r="DM924" s="0" t="inlineStr"/>
      <c r="DN924" s="0" t="n">
        <v>0</v>
      </c>
      <c r="DO924" s="0" t="n">
        <v>0</v>
      </c>
      <c r="DP924" s="0" t="n">
        <v>1</v>
      </c>
      <c r="DQ924" s="0" t="n">
        <v>1</v>
      </c>
      <c r="DU924" s="0" t="n">
        <v>1013</v>
      </c>
      <c r="DV924" s="0" t="inlineStr">
        <is>
          <t>100 м трубопровода</t>
        </is>
      </c>
      <c r="DW924" s="0" t="inlineStr">
        <is>
          <t>100 м трубопровода</t>
        </is>
      </c>
      <c r="DX924" s="0" t="n">
        <v>1</v>
      </c>
      <c r="DZ924" s="0" t="inlineStr"/>
      <c r="EA924" s="0" t="inlineStr"/>
      <c r="EB924" s="0" t="inlineStr"/>
      <c r="EC924" s="0" t="inlineStr"/>
      <c r="EE924" s="0" t="n">
        <v>78725882</v>
      </c>
      <c r="EF924" s="0" t="n">
        <v>2</v>
      </c>
      <c r="EG924" s="0" t="inlineStr">
        <is>
          <t>Общестроительные работы</t>
        </is>
      </c>
      <c r="EH924" s="0" t="n">
        <v>16</v>
      </c>
      <c r="EI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4" s="0" t="n">
        <v>1</v>
      </c>
      <c r="EK924" s="0" t="n">
        <v>16001</v>
      </c>
      <c r="EL924" s="0" t="inlineStr">
        <is>
          <t>Трубопроводы внутренние</t>
        </is>
      </c>
      <c r="EM924" s="0" t="inlineStr">
        <is>
          <t>ФЕР-16</t>
        </is>
      </c>
      <c r="EO924" s="0" t="inlineStr"/>
      <c r="EQ924" s="0" t="n">
        <v>1024</v>
      </c>
      <c r="ER924" s="0" t="n">
        <v>2770.65</v>
      </c>
      <c r="ES924" s="0" t="n">
        <v>446.55</v>
      </c>
      <c r="ET924" s="0" t="n">
        <v>839.67</v>
      </c>
      <c r="EU924" s="0" t="n">
        <v>110.7</v>
      </c>
      <c r="EV924" s="0" t="n">
        <v>1484.43</v>
      </c>
      <c r="EW924" s="0" t="n">
        <v>149.64</v>
      </c>
      <c r="EX924" s="0" t="n">
        <v>8.199999999999999</v>
      </c>
      <c r="EY924" s="0" t="n">
        <v>0</v>
      </c>
      <c r="FQ924" s="0" t="n">
        <v>0</v>
      </c>
      <c r="FR924" s="0" t="n">
        <v>0</v>
      </c>
      <c r="FS924" s="0" t="n">
        <v>0</v>
      </c>
      <c r="FX924" s="0" t="n">
        <v>121</v>
      </c>
      <c r="FY924" s="0" t="n">
        <v>72</v>
      </c>
      <c r="GA924" s="0" t="inlineStr"/>
      <c r="GD924" s="0" t="n">
        <v>1</v>
      </c>
      <c r="GF924" s="0" t="n">
        <v>-768928648</v>
      </c>
      <c r="GG924" s="0" t="n">
        <v>2</v>
      </c>
      <c r="GH924" s="0" t="n">
        <v>1</v>
      </c>
      <c r="GI924" s="0" t="n">
        <v>2</v>
      </c>
      <c r="GJ924" s="0" t="n">
        <v>0</v>
      </c>
      <c r="GK924" s="0" t="n">
        <v>0</v>
      </c>
      <c r="GL924" s="0">
        <f>ROUND(IF(AND(BH924=3,BI924=3,FS924&lt;&gt;0),P924,0),0)</f>
        <v/>
      </c>
      <c r="GM924" s="0">
        <f>ROUND(O924+X924+Y924,0)+GX924</f>
        <v/>
      </c>
      <c r="GN924" s="0">
        <f>IF(OR(BI924=0,BI924=1),GM924-GX924,0)</f>
        <v/>
      </c>
      <c r="GO924" s="0">
        <f>IF(BI924=2,GM924-GX924,0)</f>
        <v/>
      </c>
      <c r="GP924" s="0">
        <f>IF(BI924=4,GM924-GX924,0)</f>
        <v/>
      </c>
      <c r="GR924" s="0" t="n">
        <v>0</v>
      </c>
      <c r="GS924" s="0" t="n">
        <v>3</v>
      </c>
      <c r="GT924" s="0" t="n">
        <v>0</v>
      </c>
      <c r="GU924" s="0" t="inlineStr"/>
      <c r="GV924" s="0">
        <f>ROUND((GT924),2)</f>
        <v/>
      </c>
      <c r="GW924" s="0" t="n">
        <v>1</v>
      </c>
      <c r="GX924" s="0">
        <f>ROUND(HC924*I924,0)</f>
        <v/>
      </c>
      <c r="HA924" s="0" t="n">
        <v>0</v>
      </c>
      <c r="HB924" s="0" t="n">
        <v>0</v>
      </c>
      <c r="HC924" s="0">
        <f>GV924*GW924</f>
        <v/>
      </c>
      <c r="HE924" s="0" t="inlineStr"/>
      <c r="HF924" s="0" t="inlineStr"/>
      <c r="HM924" s="0" t="inlineStr"/>
      <c r="HN924" s="0" t="inlineStr">
        <is>
          <t>Пр/812-016.0-1</t>
        </is>
      </c>
      <c r="HO924" s="0" t="inlineStr">
        <is>
          <t>Пр/774-016.0</t>
        </is>
      </c>
      <c r="HP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4" s="0" t="n">
        <v>0</v>
      </c>
      <c r="IK924" s="0" t="n">
        <v>0</v>
      </c>
    </row>
    <row r="925">
      <c r="A925" s="0" t="n">
        <v>18</v>
      </c>
      <c r="B925" s="0" t="n">
        <v>0</v>
      </c>
      <c r="C925" s="0" t="n">
        <v>391</v>
      </c>
      <c r="E925" s="0" t="inlineStr"/>
      <c r="F925" s="0" t="inlineStr">
        <is>
          <t>507-5002</t>
        </is>
      </c>
      <c r="G925" s="0" t="inlineStr">
        <is>
          <t>Угольник 45 град. полипропиленовый диаметром 25 мм</t>
        </is>
      </c>
      <c r="H925" s="0" t="inlineStr">
        <is>
          <t>10 шт.</t>
        </is>
      </c>
      <c r="I925" s="0">
        <f>I924*J925</f>
        <v/>
      </c>
      <c r="J925" s="0" t="n">
        <v>200</v>
      </c>
      <c r="K925" s="0" t="n">
        <v>200</v>
      </c>
      <c r="O925" s="0">
        <f>ROUND(CP925,0)</f>
        <v/>
      </c>
      <c r="P925" s="0">
        <f>ROUND(CQ925*I925,0)</f>
        <v/>
      </c>
      <c r="Q925" s="0">
        <f>(ROUND((ROUND(((ET925)*I925),0)*BB925),0)+ROUND((ROUND(((AE925-(EU925))*I925),0)*BS925),0))</f>
        <v/>
      </c>
      <c r="R925" s="0">
        <f>(ROUND((ROUND(((EU925)*I925),0)*BS925),0)+ROUND((ROUND(((AE925-(EU925))*I925),0)*BS925),0))</f>
        <v/>
      </c>
      <c r="S925" s="0">
        <f>ROUND(CT925*I925,0)</f>
        <v/>
      </c>
      <c r="T925" s="0">
        <f>ROUND(CU925*I925,0)</f>
        <v/>
      </c>
      <c r="U925" s="0">
        <f>ROUND(CV925*I925,7)</f>
        <v/>
      </c>
      <c r="V925" s="0">
        <f>ROUND(CW925*I925,7)</f>
        <v/>
      </c>
      <c r="W925" s="0">
        <f>ROUND(CX925*I925,0)</f>
        <v/>
      </c>
      <c r="X925" s="0">
        <f>ROUND(CY925,0)</f>
        <v/>
      </c>
      <c r="Y925" s="0">
        <f>ROUND(CZ925,0)</f>
        <v/>
      </c>
      <c r="AA925" s="0" t="n">
        <v>-1</v>
      </c>
      <c r="AB925" s="0">
        <f>ROUND((AC925+AD925+AF925),2)</f>
        <v/>
      </c>
      <c r="AC925" s="0">
        <f>ROUND((ES925),2)</f>
        <v/>
      </c>
      <c r="AD925" s="0">
        <f>ROUND((((ET925)-(EU925))+AE925),2)</f>
        <v/>
      </c>
      <c r="AE925" s="0">
        <f>ROUND((EU925),2)</f>
        <v/>
      </c>
      <c r="AF925" s="0">
        <f>ROUND((EV925),2)</f>
        <v/>
      </c>
      <c r="AG925" s="0">
        <f>ROUND((AP925),2)</f>
        <v/>
      </c>
      <c r="AH925" s="0">
        <f>(EW925)</f>
        <v/>
      </c>
      <c r="AI925" s="0">
        <f>(EX925)</f>
        <v/>
      </c>
      <c r="AJ925" s="0">
        <f>(AS925)</f>
        <v/>
      </c>
      <c r="AK925" s="0" t="n">
        <v>19</v>
      </c>
      <c r="AL925" s="0" t="n">
        <v>19</v>
      </c>
      <c r="AM925" s="0" t="n">
        <v>0</v>
      </c>
      <c r="AN925" s="0" t="n">
        <v>0</v>
      </c>
      <c r="AO925" s="0" t="n">
        <v>0</v>
      </c>
      <c r="AP925" s="0" t="n">
        <v>0</v>
      </c>
      <c r="AQ925" s="0" t="n">
        <v>0</v>
      </c>
      <c r="AR925" s="0" t="n">
        <v>0</v>
      </c>
      <c r="AS925" s="0" t="n">
        <v>0.01</v>
      </c>
      <c r="AT925" s="0" t="n">
        <v>121</v>
      </c>
      <c r="AU925" s="0" t="n">
        <v>72</v>
      </c>
      <c r="AV925" s="0" t="n">
        <v>1</v>
      </c>
      <c r="AW925" s="0" t="n">
        <v>1</v>
      </c>
      <c r="AZ925" s="0" t="n">
        <v>1</v>
      </c>
      <c r="BA925" s="0" t="n">
        <v>1</v>
      </c>
      <c r="BB925" s="0" t="n">
        <v>1</v>
      </c>
      <c r="BC925" s="0" t="n">
        <v>8.960000000000001</v>
      </c>
      <c r="BD925" s="0" t="inlineStr"/>
      <c r="BE925" s="0" t="inlineStr"/>
      <c r="BF925" s="0" t="inlineStr"/>
      <c r="BG925" s="0" t="inlineStr"/>
      <c r="BH925" s="0" t="n">
        <v>3</v>
      </c>
      <c r="BI925" s="0" t="n">
        <v>1</v>
      </c>
      <c r="BJ925" s="0" t="inlineStr">
        <is>
          <t>ТССЦ Московской обл., 507-5002, приказ Минстроя России №675/пр от 28.02.2017 № 258/пр</t>
        </is>
      </c>
      <c r="BM925" s="0" t="n">
        <v>18001</v>
      </c>
      <c r="BN925" s="0" t="n">
        <v>0</v>
      </c>
      <c r="BO925" s="0" t="inlineStr">
        <is>
          <t>507-5002</t>
        </is>
      </c>
      <c r="BP925" s="0" t="n">
        <v>1</v>
      </c>
      <c r="BQ925" s="0" t="n">
        <v>2</v>
      </c>
      <c r="BR925" s="0" t="n">
        <v>0</v>
      </c>
      <c r="BS925" s="0" t="n">
        <v>1</v>
      </c>
      <c r="BT925" s="0" t="n">
        <v>1</v>
      </c>
      <c r="BU925" s="0" t="n">
        <v>1</v>
      </c>
      <c r="BV925" s="0" t="n">
        <v>1</v>
      </c>
      <c r="BW925" s="0" t="n">
        <v>1</v>
      </c>
      <c r="BX925" s="0" t="n">
        <v>1</v>
      </c>
      <c r="BY925" s="0" t="inlineStr"/>
      <c r="BZ925" s="0" t="n">
        <v>121</v>
      </c>
      <c r="CA925" s="0" t="n">
        <v>72</v>
      </c>
      <c r="CB925" s="0" t="inlineStr"/>
      <c r="CE925" s="0" t="n">
        <v>12</v>
      </c>
      <c r="CF925" s="0" t="n">
        <v>0</v>
      </c>
      <c r="CG925" s="0" t="n">
        <v>0</v>
      </c>
      <c r="CM925" s="0" t="n">
        <v>0</v>
      </c>
      <c r="CN925" s="0" t="inlineStr"/>
      <c r="CO925" s="0" t="n">
        <v>0</v>
      </c>
      <c r="CP925" s="0">
        <f>(P925+Q925+S925)</f>
        <v/>
      </c>
      <c r="CQ925" s="0">
        <f>AC925*BC925</f>
        <v/>
      </c>
      <c r="CR925" s="0">
        <f>(ROUND((ROUND(((ET925)*1),0)*BB925),0)+ROUND((ROUND(((AE925-(EU925))*1),0)*BS925),0))</f>
        <v/>
      </c>
      <c r="CS925" s="0">
        <f>(ROUND((ROUND(((EU925)*1),0)*BS925),0)+ROUND((ROUND(((AE925-(EU925))*1),0)*BS925),0))</f>
        <v/>
      </c>
      <c r="CT925" s="0">
        <f>AF925*BA925</f>
        <v/>
      </c>
      <c r="CU925" s="0">
        <f>AG925</f>
        <v/>
      </c>
      <c r="CV925" s="0">
        <f>AH925</f>
        <v/>
      </c>
      <c r="CW925" s="0">
        <f>AI925</f>
        <v/>
      </c>
      <c r="CX925" s="0">
        <f>AJ925</f>
        <v/>
      </c>
      <c r="CY925" s="0">
        <f>(((S925+R925)*AT925)/100)</f>
        <v/>
      </c>
      <c r="CZ925" s="0">
        <f>(((S925+R925)*AU925)/100)</f>
        <v/>
      </c>
      <c r="DC925" s="0" t="inlineStr"/>
      <c r="DD925" s="0" t="inlineStr"/>
      <c r="DE925" s="0" t="inlineStr"/>
      <c r="DF925" s="0" t="inlineStr"/>
      <c r="DG925" s="0" t="inlineStr"/>
      <c r="DH925" s="0" t="inlineStr"/>
      <c r="DI925" s="0" t="inlineStr"/>
      <c r="DJ925" s="0" t="inlineStr"/>
      <c r="DK925" s="0" t="inlineStr"/>
      <c r="DL925" s="0" t="inlineStr"/>
      <c r="DM925" s="0" t="inlineStr"/>
      <c r="DN925" s="0" t="n">
        <v>0</v>
      </c>
      <c r="DO925" s="0" t="n">
        <v>0</v>
      </c>
      <c r="DP925" s="0" t="n">
        <v>1</v>
      </c>
      <c r="DQ925" s="0" t="n">
        <v>1</v>
      </c>
      <c r="DU925" s="0" t="n">
        <v>1010</v>
      </c>
      <c r="DV925" s="0" t="inlineStr">
        <is>
          <t>10 шт.</t>
        </is>
      </c>
      <c r="DW925" s="0" t="inlineStr">
        <is>
          <t>10 шт.</t>
        </is>
      </c>
      <c r="DX925" s="0" t="n">
        <v>10</v>
      </c>
      <c r="DZ925" s="0" t="inlineStr"/>
      <c r="EA925" s="0" t="inlineStr"/>
      <c r="EB925" s="0" t="inlineStr"/>
      <c r="EC925" s="0" t="inlineStr"/>
      <c r="EE925" s="0" t="n">
        <v>78725885</v>
      </c>
      <c r="EF925" s="0" t="n">
        <v>2</v>
      </c>
      <c r="EG925" s="0" t="inlineStr">
        <is>
          <t>Общестроительные работы</t>
        </is>
      </c>
      <c r="EH925" s="0" t="n">
        <v>16</v>
      </c>
      <c r="EI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5" s="0" t="n">
        <v>1</v>
      </c>
      <c r="EK925" s="0" t="n">
        <v>18001</v>
      </c>
      <c r="EL925" s="0" t="inlineStr">
        <is>
          <t>Отопление - внутренние устройства</t>
        </is>
      </c>
      <c r="EM925" s="0" t="inlineStr">
        <is>
          <t>ФЕР-18</t>
        </is>
      </c>
      <c r="EO925" s="0" t="inlineStr"/>
      <c r="EQ925" s="0" t="n">
        <v>1024</v>
      </c>
      <c r="ER925" s="0" t="n">
        <v>19</v>
      </c>
      <c r="ES925" s="0" t="n">
        <v>19</v>
      </c>
      <c r="ET925" s="0" t="n">
        <v>0</v>
      </c>
      <c r="EU925" s="0" t="n">
        <v>0</v>
      </c>
      <c r="EV925" s="0" t="n">
        <v>0</v>
      </c>
      <c r="EW925" s="0" t="n">
        <v>0</v>
      </c>
      <c r="EX925" s="0" t="n">
        <v>0</v>
      </c>
      <c r="FQ925" s="0" t="n">
        <v>0</v>
      </c>
      <c r="FR925" s="0" t="n">
        <v>0</v>
      </c>
      <c r="FS925" s="0" t="n">
        <v>0</v>
      </c>
      <c r="FX925" s="0" t="n">
        <v>121</v>
      </c>
      <c r="FY925" s="0" t="n">
        <v>72</v>
      </c>
      <c r="GA925" s="0" t="inlineStr"/>
      <c r="GD925" s="0" t="n">
        <v>1</v>
      </c>
      <c r="GF925" s="0" t="n">
        <v>1289447102</v>
      </c>
      <c r="GG925" s="0" t="n">
        <v>2</v>
      </c>
      <c r="GH925" s="0" t="n">
        <v>1</v>
      </c>
      <c r="GI925" s="0" t="n">
        <v>2</v>
      </c>
      <c r="GJ925" s="0" t="n">
        <v>0</v>
      </c>
      <c r="GK925" s="0" t="n">
        <v>0</v>
      </c>
      <c r="GL925" s="0">
        <f>ROUND(IF(AND(BH925=3,BI925=3,FS925&lt;&gt;0),P925,0),0)</f>
        <v/>
      </c>
      <c r="GM925" s="0">
        <f>ROUND(O925+X925+Y925,0)+GX925</f>
        <v/>
      </c>
      <c r="GN925" s="0">
        <f>IF(OR(BI925=0,BI925=1),GM925-GX925,0)</f>
        <v/>
      </c>
      <c r="GO925" s="0">
        <f>IF(BI925=2,GM925-GX925,0)</f>
        <v/>
      </c>
      <c r="GP925" s="0">
        <f>IF(BI925=4,GM925-GX925,0)</f>
        <v/>
      </c>
      <c r="GR925" s="0" t="n">
        <v>0</v>
      </c>
      <c r="GS925" s="0" t="n">
        <v>3</v>
      </c>
      <c r="GT925" s="0" t="n">
        <v>0</v>
      </c>
      <c r="GU925" s="0" t="inlineStr"/>
      <c r="GV925" s="0">
        <f>ROUND((GT925),2)</f>
        <v/>
      </c>
      <c r="GW925" s="0" t="n">
        <v>1</v>
      </c>
      <c r="GX925" s="0">
        <f>ROUND(HC925*I925,0)</f>
        <v/>
      </c>
      <c r="HA925" s="0" t="n">
        <v>0</v>
      </c>
      <c r="HB925" s="0" t="n">
        <v>0</v>
      </c>
      <c r="HC925" s="0">
        <f>GV925*GW925</f>
        <v/>
      </c>
      <c r="HE925" s="0" t="inlineStr"/>
      <c r="HF925" s="0" t="inlineStr"/>
      <c r="HM925" s="0" t="inlineStr"/>
      <c r="HN925" s="0" t="inlineStr">
        <is>
          <t>Пр/812-016.0-1</t>
        </is>
      </c>
      <c r="HO925" s="0" t="inlineStr">
        <is>
          <t>Пр/774-016.0</t>
        </is>
      </c>
      <c r="HP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5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5" s="0" t="n">
        <v>0</v>
      </c>
      <c r="IK925" s="0" t="n">
        <v>0</v>
      </c>
    </row>
    <row r="926">
      <c r="A926" s="0" t="n">
        <v>18</v>
      </c>
      <c r="B926" s="0" t="n">
        <v>0</v>
      </c>
      <c r="C926" s="0" t="n">
        <v>390</v>
      </c>
      <c r="E926" s="0" t="inlineStr"/>
      <c r="F926" s="0" t="inlineStr">
        <is>
          <t>507-3174</t>
        </is>
      </c>
      <c r="G926" s="0" t="inlineStr">
        <is>
          <t>Угольник 90 град. полипропиленовый диаметром 25 мм</t>
        </is>
      </c>
      <c r="H926" s="0" t="inlineStr">
        <is>
          <t>10 шт.</t>
        </is>
      </c>
      <c r="I926" s="0">
        <f>I924*J926</f>
        <v/>
      </c>
      <c r="J926" s="0" t="n">
        <v>13.33333333333333</v>
      </c>
      <c r="K926" s="0" t="n">
        <v>13.3333333</v>
      </c>
      <c r="O926" s="0">
        <f>ROUND(CP926,0)</f>
        <v/>
      </c>
      <c r="P926" s="0">
        <f>ROUND(CQ926*I926,0)</f>
        <v/>
      </c>
      <c r="Q926" s="0">
        <f>(ROUND((ROUND(((ET926)*I926),0)*BB926),0)+ROUND((ROUND(((AE926-(EU926))*I926),0)*BS926),0))</f>
        <v/>
      </c>
      <c r="R926" s="0">
        <f>(ROUND((ROUND(((EU926)*I926),0)*BS926),0)+ROUND((ROUND(((AE926-(EU926))*I926),0)*BS926),0))</f>
        <v/>
      </c>
      <c r="S926" s="0">
        <f>ROUND(CT926*I926,0)</f>
        <v/>
      </c>
      <c r="T926" s="0">
        <f>ROUND(CU926*I926,0)</f>
        <v/>
      </c>
      <c r="U926" s="0">
        <f>ROUND(CV926*I926,7)</f>
        <v/>
      </c>
      <c r="V926" s="0">
        <f>ROUND(CW926*I926,7)</f>
        <v/>
      </c>
      <c r="W926" s="0">
        <f>ROUND(CX926*I926,0)</f>
        <v/>
      </c>
      <c r="X926" s="0">
        <f>ROUND(CY926,0)</f>
        <v/>
      </c>
      <c r="Y926" s="0">
        <f>ROUND(CZ926,0)</f>
        <v/>
      </c>
      <c r="AA926" s="0" t="n">
        <v>-1</v>
      </c>
      <c r="AB926" s="0">
        <f>ROUND((AC926+AD926+AF926),2)</f>
        <v/>
      </c>
      <c r="AC926" s="0">
        <f>ROUND((ES926),2)</f>
        <v/>
      </c>
      <c r="AD926" s="0">
        <f>ROUND((((ET926)-(EU926))+AE926),2)</f>
        <v/>
      </c>
      <c r="AE926" s="0">
        <f>ROUND((EU926),2)</f>
        <v/>
      </c>
      <c r="AF926" s="0">
        <f>ROUND((EV926),2)</f>
        <v/>
      </c>
      <c r="AG926" s="0">
        <f>ROUND((AP926),2)</f>
        <v/>
      </c>
      <c r="AH926" s="0">
        <f>(EW926)</f>
        <v/>
      </c>
      <c r="AI926" s="0">
        <f>(EX926)</f>
        <v/>
      </c>
      <c r="AJ926" s="0">
        <f>(AS926)</f>
        <v/>
      </c>
      <c r="AK926" s="0" t="n">
        <v>20.2</v>
      </c>
      <c r="AL926" s="0" t="n">
        <v>20.2</v>
      </c>
      <c r="AM926" s="0" t="n">
        <v>0</v>
      </c>
      <c r="AN926" s="0" t="n">
        <v>0</v>
      </c>
      <c r="AO926" s="0" t="n">
        <v>0</v>
      </c>
      <c r="AP926" s="0" t="n">
        <v>0</v>
      </c>
      <c r="AQ926" s="0" t="n">
        <v>0</v>
      </c>
      <c r="AR926" s="0" t="n">
        <v>0</v>
      </c>
      <c r="AS926" s="0" t="n">
        <v>0.02</v>
      </c>
      <c r="AT926" s="0" t="n">
        <v>121</v>
      </c>
      <c r="AU926" s="0" t="n">
        <v>72</v>
      </c>
      <c r="AV926" s="0" t="n">
        <v>1</v>
      </c>
      <c r="AW926" s="0" t="n">
        <v>1</v>
      </c>
      <c r="AZ926" s="0" t="n">
        <v>1</v>
      </c>
      <c r="BA926" s="0" t="n">
        <v>1</v>
      </c>
      <c r="BB926" s="0" t="n">
        <v>1</v>
      </c>
      <c r="BC926" s="0" t="n">
        <v>8.869999999999999</v>
      </c>
      <c r="BD926" s="0" t="inlineStr"/>
      <c r="BE926" s="0" t="inlineStr"/>
      <c r="BF926" s="0" t="inlineStr"/>
      <c r="BG926" s="0" t="inlineStr"/>
      <c r="BH926" s="0" t="n">
        <v>3</v>
      </c>
      <c r="BI926" s="0" t="n">
        <v>1</v>
      </c>
      <c r="BJ926" s="0" t="inlineStr">
        <is>
          <t>ТССЦ Московской обл., 507-3174, приказ Минстроя России №675/пр от 28.02.2017 № 258/пр</t>
        </is>
      </c>
      <c r="BM926" s="0" t="n">
        <v>18001</v>
      </c>
      <c r="BN926" s="0" t="n">
        <v>0</v>
      </c>
      <c r="BO926" s="0" t="inlineStr">
        <is>
          <t>507-3174</t>
        </is>
      </c>
      <c r="BP926" s="0" t="n">
        <v>1</v>
      </c>
      <c r="BQ926" s="0" t="n">
        <v>2</v>
      </c>
      <c r="BR926" s="0" t="n">
        <v>0</v>
      </c>
      <c r="BS926" s="0" t="n">
        <v>1</v>
      </c>
      <c r="BT926" s="0" t="n">
        <v>1</v>
      </c>
      <c r="BU926" s="0" t="n">
        <v>1</v>
      </c>
      <c r="BV926" s="0" t="n">
        <v>1</v>
      </c>
      <c r="BW926" s="0" t="n">
        <v>1</v>
      </c>
      <c r="BX926" s="0" t="n">
        <v>1</v>
      </c>
      <c r="BY926" s="0" t="inlineStr"/>
      <c r="BZ926" s="0" t="n">
        <v>121</v>
      </c>
      <c r="CA926" s="0" t="n">
        <v>72</v>
      </c>
      <c r="CB926" s="0" t="inlineStr"/>
      <c r="CE926" s="0" t="n">
        <v>12</v>
      </c>
      <c r="CF926" s="0" t="n">
        <v>0</v>
      </c>
      <c r="CG926" s="0" t="n">
        <v>0</v>
      </c>
      <c r="CM926" s="0" t="n">
        <v>0</v>
      </c>
      <c r="CN926" s="0" t="inlineStr"/>
      <c r="CO926" s="0" t="n">
        <v>0</v>
      </c>
      <c r="CP926" s="0">
        <f>(P926+Q926+S926)</f>
        <v/>
      </c>
      <c r="CQ926" s="0">
        <f>AC926*BC926</f>
        <v/>
      </c>
      <c r="CR926" s="0">
        <f>(ROUND((ROUND(((ET926)*1),0)*BB926),0)+ROUND((ROUND(((AE926-(EU926))*1),0)*BS926),0))</f>
        <v/>
      </c>
      <c r="CS926" s="0">
        <f>(ROUND((ROUND(((EU926)*1),0)*BS926),0)+ROUND((ROUND(((AE926-(EU926))*1),0)*BS926),0))</f>
        <v/>
      </c>
      <c r="CT926" s="0">
        <f>AF926*BA926</f>
        <v/>
      </c>
      <c r="CU926" s="0">
        <f>AG926</f>
        <v/>
      </c>
      <c r="CV926" s="0">
        <f>AH926</f>
        <v/>
      </c>
      <c r="CW926" s="0">
        <f>AI926</f>
        <v/>
      </c>
      <c r="CX926" s="0">
        <f>AJ926</f>
        <v/>
      </c>
      <c r="CY926" s="0">
        <f>(((S926+R926)*AT926)/100)</f>
        <v/>
      </c>
      <c r="CZ926" s="0">
        <f>(((S926+R926)*AU926)/100)</f>
        <v/>
      </c>
      <c r="DC926" s="0" t="inlineStr"/>
      <c r="DD926" s="0" t="inlineStr"/>
      <c r="DE926" s="0" t="inlineStr"/>
      <c r="DF926" s="0" t="inlineStr"/>
      <c r="DG926" s="0" t="inlineStr"/>
      <c r="DH926" s="0" t="inlineStr"/>
      <c r="DI926" s="0" t="inlineStr"/>
      <c r="DJ926" s="0" t="inlineStr"/>
      <c r="DK926" s="0" t="inlineStr"/>
      <c r="DL926" s="0" t="inlineStr"/>
      <c r="DM926" s="0" t="inlineStr"/>
      <c r="DN926" s="0" t="n">
        <v>0</v>
      </c>
      <c r="DO926" s="0" t="n">
        <v>0</v>
      </c>
      <c r="DP926" s="0" t="n">
        <v>1</v>
      </c>
      <c r="DQ926" s="0" t="n">
        <v>1</v>
      </c>
      <c r="DU926" s="0" t="n">
        <v>1010</v>
      </c>
      <c r="DV926" s="0" t="inlineStr">
        <is>
          <t>10 шт.</t>
        </is>
      </c>
      <c r="DW926" s="0" t="inlineStr">
        <is>
          <t>10 шт.</t>
        </is>
      </c>
      <c r="DX926" s="0" t="n">
        <v>10</v>
      </c>
      <c r="DZ926" s="0" t="inlineStr"/>
      <c r="EA926" s="0" t="inlineStr"/>
      <c r="EB926" s="0" t="inlineStr"/>
      <c r="EC926" s="0" t="inlineStr"/>
      <c r="EE926" s="0" t="n">
        <v>78725885</v>
      </c>
      <c r="EF926" s="0" t="n">
        <v>2</v>
      </c>
      <c r="EG926" s="0" t="inlineStr">
        <is>
          <t>Общестроительные работы</t>
        </is>
      </c>
      <c r="EH926" s="0" t="n">
        <v>16</v>
      </c>
      <c r="EI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6" s="0" t="n">
        <v>1</v>
      </c>
      <c r="EK926" s="0" t="n">
        <v>18001</v>
      </c>
      <c r="EL926" s="0" t="inlineStr">
        <is>
          <t>Отопление - внутренние устройства</t>
        </is>
      </c>
      <c r="EM926" s="0" t="inlineStr">
        <is>
          <t>ФЕР-18</t>
        </is>
      </c>
      <c r="EO926" s="0" t="inlineStr"/>
      <c r="EQ926" s="0" t="n">
        <v>1024</v>
      </c>
      <c r="ER926" s="0" t="n">
        <v>20.2</v>
      </c>
      <c r="ES926" s="0" t="n">
        <v>20.2</v>
      </c>
      <c r="ET926" s="0" t="n">
        <v>0</v>
      </c>
      <c r="EU926" s="0" t="n">
        <v>0</v>
      </c>
      <c r="EV926" s="0" t="n">
        <v>0</v>
      </c>
      <c r="EW926" s="0" t="n">
        <v>0</v>
      </c>
      <c r="EX926" s="0" t="n">
        <v>0</v>
      </c>
      <c r="FQ926" s="0" t="n">
        <v>0</v>
      </c>
      <c r="FR926" s="0" t="n">
        <v>0</v>
      </c>
      <c r="FS926" s="0" t="n">
        <v>0</v>
      </c>
      <c r="FX926" s="0" t="n">
        <v>121</v>
      </c>
      <c r="FY926" s="0" t="n">
        <v>72</v>
      </c>
      <c r="GA926" s="0" t="inlineStr"/>
      <c r="GD926" s="0" t="n">
        <v>1</v>
      </c>
      <c r="GF926" s="0" t="n">
        <v>-1443168068</v>
      </c>
      <c r="GG926" s="0" t="n">
        <v>2</v>
      </c>
      <c r="GH926" s="0" t="n">
        <v>1</v>
      </c>
      <c r="GI926" s="0" t="n">
        <v>2</v>
      </c>
      <c r="GJ926" s="0" t="n">
        <v>0</v>
      </c>
      <c r="GK926" s="0" t="n">
        <v>0</v>
      </c>
      <c r="GL926" s="0">
        <f>ROUND(IF(AND(BH926=3,BI926=3,FS926&lt;&gt;0),P926,0),0)</f>
        <v/>
      </c>
      <c r="GM926" s="0">
        <f>ROUND(O926+X926+Y926,0)+GX926</f>
        <v/>
      </c>
      <c r="GN926" s="0">
        <f>IF(OR(BI926=0,BI926=1),GM926-GX926,0)</f>
        <v/>
      </c>
      <c r="GO926" s="0">
        <f>IF(BI926=2,GM926-GX926,0)</f>
        <v/>
      </c>
      <c r="GP926" s="0">
        <f>IF(BI926=4,GM926-GX926,0)</f>
        <v/>
      </c>
      <c r="GR926" s="0" t="n">
        <v>0</v>
      </c>
      <c r="GS926" s="0" t="n">
        <v>3</v>
      </c>
      <c r="GT926" s="0" t="n">
        <v>0</v>
      </c>
      <c r="GU926" s="0" t="inlineStr"/>
      <c r="GV926" s="0">
        <f>ROUND((GT926),2)</f>
        <v/>
      </c>
      <c r="GW926" s="0" t="n">
        <v>1</v>
      </c>
      <c r="GX926" s="0">
        <f>ROUND(HC926*I926,0)</f>
        <v/>
      </c>
      <c r="HA926" s="0" t="n">
        <v>0</v>
      </c>
      <c r="HB926" s="0" t="n">
        <v>0</v>
      </c>
      <c r="HC926" s="0">
        <f>GV926*GW926</f>
        <v/>
      </c>
      <c r="HE926" s="0" t="inlineStr"/>
      <c r="HF926" s="0" t="inlineStr"/>
      <c r="HM926" s="0" t="inlineStr"/>
      <c r="HN926" s="0" t="inlineStr">
        <is>
          <t>Пр/812-016.0-1</t>
        </is>
      </c>
      <c r="HO926" s="0" t="inlineStr">
        <is>
          <t>Пр/774-016.0</t>
        </is>
      </c>
      <c r="HP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6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6" s="0" t="n">
        <v>0</v>
      </c>
      <c r="IK926" s="0" t="n">
        <v>0</v>
      </c>
    </row>
    <row r="927">
      <c r="A927" s="0" t="n">
        <v>18</v>
      </c>
      <c r="B927" s="0" t="n">
        <v>0</v>
      </c>
      <c r="C927" s="0" t="n">
        <v>392</v>
      </c>
      <c r="E927" s="0" t="inlineStr"/>
      <c r="F927" s="0" t="inlineStr">
        <is>
          <t>507-5056</t>
        </is>
      </c>
      <c r="G927" s="0" t="inlineStr">
        <is>
          <t>Муфта полипропиленовая переходная диаметром 25х20 мм</t>
        </is>
      </c>
      <c r="H927" s="0" t="inlineStr">
        <is>
          <t>10 шт.</t>
        </is>
      </c>
      <c r="I927" s="0">
        <f>I924*J927</f>
        <v/>
      </c>
      <c r="J927" s="0" t="n">
        <v>3.333333333333333</v>
      </c>
      <c r="K927" s="0" t="n">
        <v>3.3333333</v>
      </c>
      <c r="O927" s="0">
        <f>ROUND(CP927,0)</f>
        <v/>
      </c>
      <c r="P927" s="0">
        <f>ROUND(CQ927*I927,0)</f>
        <v/>
      </c>
      <c r="Q927" s="0">
        <f>(ROUND((ROUND(((ET927)*I927),0)*BB927),0)+ROUND((ROUND(((AE927-(EU927))*I927),0)*BS927),0))</f>
        <v/>
      </c>
      <c r="R927" s="0">
        <f>(ROUND((ROUND(((EU927)*I927),0)*BS927),0)+ROUND((ROUND(((AE927-(EU927))*I927),0)*BS927),0))</f>
        <v/>
      </c>
      <c r="S927" s="0">
        <f>ROUND(CT927*I927,0)</f>
        <v/>
      </c>
      <c r="T927" s="0">
        <f>ROUND(CU927*I927,0)</f>
        <v/>
      </c>
      <c r="U927" s="0">
        <f>ROUND(CV927*I927,7)</f>
        <v/>
      </c>
      <c r="V927" s="0">
        <f>ROUND(CW927*I927,7)</f>
        <v/>
      </c>
      <c r="W927" s="0">
        <f>ROUND(CX927*I927,0)</f>
        <v/>
      </c>
      <c r="X927" s="0">
        <f>ROUND(CY927,0)</f>
        <v/>
      </c>
      <c r="Y927" s="0">
        <f>ROUND(CZ927,0)</f>
        <v/>
      </c>
      <c r="AA927" s="0" t="n">
        <v>-1</v>
      </c>
      <c r="AB927" s="0">
        <f>ROUND((AC927+AD927+AF927),2)</f>
        <v/>
      </c>
      <c r="AC927" s="0">
        <f>ROUND((ES927),2)</f>
        <v/>
      </c>
      <c r="AD927" s="0">
        <f>ROUND((((ET927)-(EU927))+AE927),2)</f>
        <v/>
      </c>
      <c r="AE927" s="0">
        <f>ROUND((EU927),2)</f>
        <v/>
      </c>
      <c r="AF927" s="0">
        <f>ROUND((EV927),2)</f>
        <v/>
      </c>
      <c r="AG927" s="0">
        <f>ROUND((AP927),2)</f>
        <v/>
      </c>
      <c r="AH927" s="0">
        <f>(EW927)</f>
        <v/>
      </c>
      <c r="AI927" s="0">
        <f>(EX927)</f>
        <v/>
      </c>
      <c r="AJ927" s="0">
        <f>(AS927)</f>
        <v/>
      </c>
      <c r="AK927" s="0" t="n">
        <v>10.1</v>
      </c>
      <c r="AL927" s="0" t="n">
        <v>10.1</v>
      </c>
      <c r="AM927" s="0" t="n">
        <v>0</v>
      </c>
      <c r="AN927" s="0" t="n">
        <v>0</v>
      </c>
      <c r="AO927" s="0" t="n">
        <v>0</v>
      </c>
      <c r="AP927" s="0" t="n">
        <v>0</v>
      </c>
      <c r="AQ927" s="0" t="n">
        <v>0</v>
      </c>
      <c r="AR927" s="0" t="n">
        <v>0</v>
      </c>
      <c r="AS927" s="0" t="n">
        <v>0.01</v>
      </c>
      <c r="AT927" s="0" t="n">
        <v>121</v>
      </c>
      <c r="AU927" s="0" t="n">
        <v>72</v>
      </c>
      <c r="AV927" s="0" t="n">
        <v>1</v>
      </c>
      <c r="AW927" s="0" t="n">
        <v>1</v>
      </c>
      <c r="AZ927" s="0" t="n">
        <v>1</v>
      </c>
      <c r="BA927" s="0" t="n">
        <v>1</v>
      </c>
      <c r="BB927" s="0" t="n">
        <v>1</v>
      </c>
      <c r="BC927" s="0" t="n">
        <v>5.91</v>
      </c>
      <c r="BD927" s="0" t="inlineStr"/>
      <c r="BE927" s="0" t="inlineStr"/>
      <c r="BF927" s="0" t="inlineStr"/>
      <c r="BG927" s="0" t="inlineStr"/>
      <c r="BH927" s="0" t="n">
        <v>3</v>
      </c>
      <c r="BI927" s="0" t="n">
        <v>1</v>
      </c>
      <c r="BJ927" s="0" t="inlineStr">
        <is>
          <t>ТССЦ Московской обл., 507-5056, приказ Минстроя России №675/пр от 28.02.2017 № 258/пр</t>
        </is>
      </c>
      <c r="BM927" s="0" t="n">
        <v>18001</v>
      </c>
      <c r="BN927" s="0" t="n">
        <v>0</v>
      </c>
      <c r="BO927" s="0" t="inlineStr">
        <is>
          <t>507-5056</t>
        </is>
      </c>
      <c r="BP927" s="0" t="n">
        <v>1</v>
      </c>
      <c r="BQ927" s="0" t="n">
        <v>2</v>
      </c>
      <c r="BR927" s="0" t="n">
        <v>0</v>
      </c>
      <c r="BS927" s="0" t="n">
        <v>1</v>
      </c>
      <c r="BT927" s="0" t="n">
        <v>1</v>
      </c>
      <c r="BU927" s="0" t="n">
        <v>1</v>
      </c>
      <c r="BV927" s="0" t="n">
        <v>1</v>
      </c>
      <c r="BW927" s="0" t="n">
        <v>1</v>
      </c>
      <c r="BX927" s="0" t="n">
        <v>1</v>
      </c>
      <c r="BY927" s="0" t="inlineStr"/>
      <c r="BZ927" s="0" t="n">
        <v>121</v>
      </c>
      <c r="CA927" s="0" t="n">
        <v>72</v>
      </c>
      <c r="CB927" s="0" t="inlineStr"/>
      <c r="CE927" s="0" t="n">
        <v>12</v>
      </c>
      <c r="CF927" s="0" t="n">
        <v>0</v>
      </c>
      <c r="CG927" s="0" t="n">
        <v>0</v>
      </c>
      <c r="CM927" s="0" t="n">
        <v>0</v>
      </c>
      <c r="CN927" s="0" t="inlineStr"/>
      <c r="CO927" s="0" t="n">
        <v>0</v>
      </c>
      <c r="CP927" s="0">
        <f>(P927+Q927+S927)</f>
        <v/>
      </c>
      <c r="CQ927" s="0">
        <f>AC927*BC927</f>
        <v/>
      </c>
      <c r="CR927" s="0">
        <f>(ROUND((ROUND(((ET927)*1),0)*BB927),0)+ROUND((ROUND(((AE927-(EU927))*1),0)*BS927),0))</f>
        <v/>
      </c>
      <c r="CS927" s="0">
        <f>(ROUND((ROUND(((EU927)*1),0)*BS927),0)+ROUND((ROUND(((AE927-(EU927))*1),0)*BS927),0))</f>
        <v/>
      </c>
      <c r="CT927" s="0">
        <f>AF927*BA927</f>
        <v/>
      </c>
      <c r="CU927" s="0">
        <f>AG927</f>
        <v/>
      </c>
      <c r="CV927" s="0">
        <f>AH927</f>
        <v/>
      </c>
      <c r="CW927" s="0">
        <f>AI927</f>
        <v/>
      </c>
      <c r="CX927" s="0">
        <f>AJ927</f>
        <v/>
      </c>
      <c r="CY927" s="0">
        <f>(((S927+R927)*AT927)/100)</f>
        <v/>
      </c>
      <c r="CZ927" s="0">
        <f>(((S927+R927)*AU927)/100)</f>
        <v/>
      </c>
      <c r="DC927" s="0" t="inlineStr"/>
      <c r="DD927" s="0" t="inlineStr"/>
      <c r="DE927" s="0" t="inlineStr"/>
      <c r="DF927" s="0" t="inlineStr"/>
      <c r="DG927" s="0" t="inlineStr"/>
      <c r="DH927" s="0" t="inlineStr"/>
      <c r="DI927" s="0" t="inlineStr"/>
      <c r="DJ927" s="0" t="inlineStr"/>
      <c r="DK927" s="0" t="inlineStr"/>
      <c r="DL927" s="0" t="inlineStr"/>
      <c r="DM927" s="0" t="inlineStr"/>
      <c r="DN927" s="0" t="n">
        <v>0</v>
      </c>
      <c r="DO927" s="0" t="n">
        <v>0</v>
      </c>
      <c r="DP927" s="0" t="n">
        <v>1</v>
      </c>
      <c r="DQ927" s="0" t="n">
        <v>1</v>
      </c>
      <c r="DU927" s="0" t="n">
        <v>1010</v>
      </c>
      <c r="DV927" s="0" t="inlineStr">
        <is>
          <t>10 шт.</t>
        </is>
      </c>
      <c r="DW927" s="0" t="inlineStr">
        <is>
          <t>10 шт.</t>
        </is>
      </c>
      <c r="DX927" s="0" t="n">
        <v>10</v>
      </c>
      <c r="DZ927" s="0" t="inlineStr"/>
      <c r="EA927" s="0" t="inlineStr"/>
      <c r="EB927" s="0" t="inlineStr"/>
      <c r="EC927" s="0" t="inlineStr"/>
      <c r="EE927" s="0" t="n">
        <v>78725885</v>
      </c>
      <c r="EF927" s="0" t="n">
        <v>2</v>
      </c>
      <c r="EG927" s="0" t="inlineStr">
        <is>
          <t>Общестроительные работы</t>
        </is>
      </c>
      <c r="EH927" s="0" t="n">
        <v>16</v>
      </c>
      <c r="EI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27" s="0" t="n">
        <v>1</v>
      </c>
      <c r="EK927" s="0" t="n">
        <v>18001</v>
      </c>
      <c r="EL927" s="0" t="inlineStr">
        <is>
          <t>Отопление - внутренние устройства</t>
        </is>
      </c>
      <c r="EM927" s="0" t="inlineStr">
        <is>
          <t>ФЕР-18</t>
        </is>
      </c>
      <c r="EO927" s="0" t="inlineStr"/>
      <c r="EQ927" s="0" t="n">
        <v>1024</v>
      </c>
      <c r="ER927" s="0" t="n">
        <v>10.1</v>
      </c>
      <c r="ES927" s="0" t="n">
        <v>10.1</v>
      </c>
      <c r="ET927" s="0" t="n">
        <v>0</v>
      </c>
      <c r="EU927" s="0" t="n">
        <v>0</v>
      </c>
      <c r="EV927" s="0" t="n">
        <v>0</v>
      </c>
      <c r="EW927" s="0" t="n">
        <v>0</v>
      </c>
      <c r="EX927" s="0" t="n">
        <v>0</v>
      </c>
      <c r="FQ927" s="0" t="n">
        <v>0</v>
      </c>
      <c r="FR927" s="0" t="n">
        <v>0</v>
      </c>
      <c r="FS927" s="0" t="n">
        <v>0</v>
      </c>
      <c r="FX927" s="0" t="n">
        <v>121</v>
      </c>
      <c r="FY927" s="0" t="n">
        <v>72</v>
      </c>
      <c r="GA927" s="0" t="inlineStr"/>
      <c r="GD927" s="0" t="n">
        <v>1</v>
      </c>
      <c r="GF927" s="0" t="n">
        <v>-676915284</v>
      </c>
      <c r="GG927" s="0" t="n">
        <v>2</v>
      </c>
      <c r="GH927" s="0" t="n">
        <v>1</v>
      </c>
      <c r="GI927" s="0" t="n">
        <v>2</v>
      </c>
      <c r="GJ927" s="0" t="n">
        <v>0</v>
      </c>
      <c r="GK927" s="0" t="n">
        <v>0</v>
      </c>
      <c r="GL927" s="0">
        <f>ROUND(IF(AND(BH927=3,BI927=3,FS927&lt;&gt;0),P927,0),0)</f>
        <v/>
      </c>
      <c r="GM927" s="0">
        <f>ROUND(O927+X927+Y927,0)+GX927</f>
        <v/>
      </c>
      <c r="GN927" s="0">
        <f>IF(OR(BI927=0,BI927=1),GM927-GX927,0)</f>
        <v/>
      </c>
      <c r="GO927" s="0">
        <f>IF(BI927=2,GM927-GX927,0)</f>
        <v/>
      </c>
      <c r="GP927" s="0">
        <f>IF(BI927=4,GM927-GX927,0)</f>
        <v/>
      </c>
      <c r="GR927" s="0" t="n">
        <v>0</v>
      </c>
      <c r="GS927" s="0" t="n">
        <v>3</v>
      </c>
      <c r="GT927" s="0" t="n">
        <v>0</v>
      </c>
      <c r="GU927" s="0" t="inlineStr"/>
      <c r="GV927" s="0">
        <f>ROUND((GT927),2)</f>
        <v/>
      </c>
      <c r="GW927" s="0" t="n">
        <v>1</v>
      </c>
      <c r="GX927" s="0">
        <f>ROUND(HC927*I927,0)</f>
        <v/>
      </c>
      <c r="HA927" s="0" t="n">
        <v>0</v>
      </c>
      <c r="HB927" s="0" t="n">
        <v>0</v>
      </c>
      <c r="HC927" s="0">
        <f>GV927*GW927</f>
        <v/>
      </c>
      <c r="HE927" s="0" t="inlineStr"/>
      <c r="HF927" s="0" t="inlineStr"/>
      <c r="HM927" s="0" t="inlineStr"/>
      <c r="HN927" s="0" t="inlineStr">
        <is>
          <t>Пр/812-016.0-1</t>
        </is>
      </c>
      <c r="HO927" s="0" t="inlineStr">
        <is>
          <t>Пр/774-016.0</t>
        </is>
      </c>
      <c r="HP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2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27" s="0" t="n">
        <v>0</v>
      </c>
      <c r="IK927" s="0" t="n">
        <v>0</v>
      </c>
    </row>
    <row r="929">
      <c r="A929" s="358" t="n">
        <v>51</v>
      </c>
      <c r="B929" s="358">
        <f>B912</f>
        <v/>
      </c>
      <c r="C929" s="358">
        <f>A912</f>
        <v/>
      </c>
      <c r="D929" s="358">
        <f>ROW(A912)</f>
        <v/>
      </c>
      <c r="E929" s="358" t="n"/>
      <c r="F929" s="358">
        <f>IF(F912&lt;&gt;"",F912,"")</f>
        <v/>
      </c>
      <c r="G929" s="358">
        <f>IF(G912&lt;&gt;"",G912,"")</f>
        <v/>
      </c>
      <c r="H929" s="358" t="n">
        <v>0</v>
      </c>
      <c r="I929" s="358" t="n"/>
      <c r="J929" s="358" t="n"/>
      <c r="K929" s="358" t="n"/>
      <c r="L929" s="358" t="n"/>
      <c r="M929" s="358" t="n"/>
      <c r="N929" s="358" t="n"/>
      <c r="O929" s="358" t="n">
        <v>0</v>
      </c>
      <c r="P929" s="358" t="n">
        <v>0</v>
      </c>
      <c r="Q929" s="358" t="n">
        <v>0</v>
      </c>
      <c r="R929" s="358" t="n">
        <v>0</v>
      </c>
      <c r="S929" s="358" t="n">
        <v>0</v>
      </c>
      <c r="T929" s="358" t="n">
        <v>0</v>
      </c>
      <c r="U929" s="358" t="n">
        <v>0</v>
      </c>
      <c r="V929" s="358" t="n">
        <v>0</v>
      </c>
      <c r="W929" s="358" t="n">
        <v>0</v>
      </c>
      <c r="X929" s="358" t="n">
        <v>0</v>
      </c>
      <c r="Y929" s="358" t="n">
        <v>0</v>
      </c>
      <c r="Z929" s="358" t="n"/>
      <c r="AA929" s="358" t="n"/>
      <c r="AB929" s="358" t="n"/>
      <c r="AC929" s="358" t="n"/>
      <c r="AD929" s="358" t="n"/>
      <c r="AE929" s="358" t="n"/>
      <c r="AF929" s="358" t="n"/>
      <c r="AG929" s="358" t="n"/>
      <c r="AH929" s="358" t="n"/>
      <c r="AI929" s="358" t="n"/>
      <c r="AJ929" s="358" t="n"/>
      <c r="AK929" s="358" t="n"/>
      <c r="AL929" s="358" t="n"/>
      <c r="AM929" s="358" t="n"/>
      <c r="AN929" s="358" t="n"/>
      <c r="AO929" s="358">
        <f>ROUND(BX929,0)</f>
        <v/>
      </c>
      <c r="AP929" s="358">
        <f>ROUND(BY929,0)</f>
        <v/>
      </c>
      <c r="AQ929" s="358">
        <f>ROUND(BZ929,0)</f>
        <v/>
      </c>
      <c r="AR929" s="358">
        <f>ROUND(CA929,0)</f>
        <v/>
      </c>
      <c r="AS929" s="358">
        <f>ROUND(CB929,0)</f>
        <v/>
      </c>
      <c r="AT929" s="358">
        <f>ROUND(CC929,0)</f>
        <v/>
      </c>
      <c r="AU929" s="358">
        <f>ROUND(CD929,0)</f>
        <v/>
      </c>
      <c r="AV929" s="358">
        <f>ROUND(CE929,0)</f>
        <v/>
      </c>
      <c r="AW929" s="358">
        <f>ROUND(CF929,0)</f>
        <v/>
      </c>
      <c r="AX929" s="358">
        <f>ROUND(CG929,0)</f>
        <v/>
      </c>
      <c r="AY929" s="358">
        <f>ROUND(CH929,0)</f>
        <v/>
      </c>
      <c r="AZ929" s="358">
        <f>ROUND(CI929,0)</f>
        <v/>
      </c>
      <c r="BA929" s="358">
        <f>ROUND(CJ929,0)</f>
        <v/>
      </c>
      <c r="BB929" s="358">
        <f>ROUND(CK929,0)</f>
        <v/>
      </c>
      <c r="BC929" s="358">
        <f>ROUND(CL929,0)</f>
        <v/>
      </c>
      <c r="BD929" s="358">
        <f>ROUND(CM929,0)</f>
        <v/>
      </c>
      <c r="BE929" s="358" t="n"/>
      <c r="BF929" s="358" t="n"/>
      <c r="BG929" s="358" t="n"/>
      <c r="BH929" s="358" t="n"/>
      <c r="BI929" s="358" t="n"/>
      <c r="BJ929" s="358" t="n"/>
      <c r="BK929" s="358" t="n"/>
      <c r="BL929" s="358" t="n"/>
      <c r="BM929" s="358" t="n"/>
      <c r="BN929" s="358" t="n"/>
      <c r="BO929" s="358" t="n"/>
      <c r="BP929" s="358" t="n"/>
      <c r="BQ929" s="358" t="n"/>
      <c r="BR929" s="358" t="n"/>
      <c r="BS929" s="358" t="n"/>
      <c r="BT929" s="358" t="n"/>
      <c r="BU929" s="358" t="n"/>
      <c r="BV929" s="358" t="n"/>
      <c r="BW929" s="358" t="n"/>
      <c r="BX929" s="358" t="n"/>
      <c r="BY929" s="358" t="n"/>
      <c r="BZ929" s="358" t="n"/>
      <c r="CA929" s="358" t="n"/>
      <c r="CB929" s="358" t="n"/>
      <c r="CC929" s="358" t="n"/>
      <c r="CD929" s="358" t="n"/>
      <c r="CE929" s="358" t="n"/>
      <c r="CF929" s="358" t="n"/>
      <c r="CG929" s="358" t="n"/>
      <c r="CH929" s="358" t="n"/>
      <c r="CI929" s="358" t="n"/>
      <c r="CJ929" s="358" t="n"/>
      <c r="CK929" s="358" t="n"/>
      <c r="CL929" s="358" t="n"/>
      <c r="CM929" s="358" t="n"/>
      <c r="CN929" s="358" t="n"/>
      <c r="CO929" s="358" t="n"/>
      <c r="CP929" s="358" t="n"/>
      <c r="CQ929" s="358" t="n"/>
      <c r="CR929" s="358" t="n"/>
      <c r="CS929" s="358" t="n"/>
      <c r="CT929" s="358" t="n"/>
      <c r="CU929" s="358" t="n"/>
      <c r="CV929" s="358" t="n"/>
      <c r="CW929" s="358" t="n"/>
      <c r="CX929" s="358" t="n"/>
      <c r="CY929" s="358" t="n"/>
      <c r="CZ929" s="358" t="n"/>
      <c r="DA929" s="358" t="n"/>
      <c r="DB929" s="358" t="n"/>
      <c r="DC929" s="358" t="n"/>
      <c r="DD929" s="358" t="n"/>
      <c r="DE929" s="358" t="n"/>
      <c r="DF929" s="358" t="n"/>
      <c r="DG929" s="359" t="n"/>
      <c r="DH929" s="359" t="n"/>
      <c r="DI929" s="359" t="n"/>
      <c r="DJ929" s="359" t="n"/>
      <c r="DK929" s="359" t="n"/>
      <c r="DL929" s="359" t="n"/>
      <c r="DM929" s="359" t="n"/>
      <c r="DN929" s="359" t="n"/>
      <c r="DO929" s="359" t="n"/>
      <c r="DP929" s="359" t="n"/>
      <c r="DQ929" s="359" t="n"/>
      <c r="DR929" s="359" t="n"/>
      <c r="DS929" s="359" t="n"/>
      <c r="DT929" s="359" t="n"/>
      <c r="DU929" s="359" t="n"/>
      <c r="DV929" s="359" t="n"/>
      <c r="DW929" s="359" t="n"/>
      <c r="DX929" s="359" t="n"/>
      <c r="DY929" s="359" t="n"/>
      <c r="DZ929" s="359" t="n"/>
      <c r="EA929" s="359" t="n"/>
      <c r="EB929" s="359" t="n"/>
      <c r="EC929" s="359" t="n"/>
      <c r="ED929" s="359" t="n"/>
      <c r="EE929" s="359" t="n"/>
      <c r="EF929" s="359" t="n"/>
      <c r="EG929" s="359" t="n"/>
      <c r="EH929" s="359" t="n"/>
      <c r="EI929" s="359" t="n"/>
      <c r="EJ929" s="359" t="n"/>
      <c r="EK929" s="359" t="n"/>
      <c r="EL929" s="359" t="n"/>
      <c r="EM929" s="359" t="n"/>
      <c r="EN929" s="359" t="n"/>
      <c r="EO929" s="359" t="n"/>
      <c r="EP929" s="359" t="n"/>
      <c r="EQ929" s="359" t="n"/>
      <c r="ER929" s="359" t="n"/>
      <c r="ES929" s="359" t="n"/>
      <c r="ET929" s="359" t="n"/>
      <c r="EU929" s="359" t="n"/>
      <c r="EV929" s="359" t="n"/>
      <c r="EW929" s="359" t="n"/>
      <c r="EX929" s="359" t="n"/>
      <c r="EY929" s="359" t="n"/>
      <c r="EZ929" s="359" t="n"/>
      <c r="FA929" s="359" t="n"/>
      <c r="FB929" s="359" t="n"/>
      <c r="FC929" s="359" t="n"/>
      <c r="FD929" s="359" t="n"/>
      <c r="FE929" s="359" t="n"/>
      <c r="FF929" s="359" t="n"/>
      <c r="FG929" s="359" t="n"/>
      <c r="FH929" s="359" t="n"/>
      <c r="FI929" s="359" t="n"/>
      <c r="FJ929" s="359" t="n"/>
      <c r="FK929" s="359" t="n"/>
      <c r="FL929" s="359" t="n"/>
      <c r="FM929" s="359" t="n"/>
      <c r="FN929" s="359" t="n"/>
      <c r="FO929" s="359" t="n"/>
      <c r="FP929" s="359" t="n"/>
      <c r="FQ929" s="359" t="n"/>
      <c r="FR929" s="359" t="n"/>
      <c r="FS929" s="359" t="n"/>
      <c r="FT929" s="359" t="n"/>
      <c r="FU929" s="359" t="n"/>
      <c r="FV929" s="359" t="n"/>
      <c r="FW929" s="359" t="n"/>
      <c r="FX929" s="359" t="n"/>
      <c r="FY929" s="359" t="n"/>
      <c r="FZ929" s="359" t="n"/>
      <c r="GA929" s="359" t="n"/>
      <c r="GB929" s="359" t="n"/>
      <c r="GC929" s="359" t="n"/>
      <c r="GD929" s="359" t="n"/>
      <c r="GE929" s="359" t="n"/>
      <c r="GF929" s="359" t="n"/>
      <c r="GG929" s="359" t="n"/>
      <c r="GH929" s="359" t="n"/>
      <c r="GI929" s="359" t="n"/>
      <c r="GJ929" s="359" t="n"/>
      <c r="GK929" s="359" t="n"/>
      <c r="GL929" s="359" t="n"/>
      <c r="GM929" s="359" t="n"/>
      <c r="GN929" s="359" t="n"/>
      <c r="GO929" s="359" t="n"/>
      <c r="GP929" s="359" t="n"/>
      <c r="GQ929" s="359" t="n"/>
      <c r="GR929" s="359" t="n"/>
      <c r="GS929" s="359" t="n"/>
      <c r="GT929" s="359" t="n"/>
      <c r="GU929" s="359" t="n"/>
      <c r="GV929" s="359" t="n"/>
      <c r="GW929" s="359" t="n"/>
      <c r="GX929" s="359" t="n">
        <v>0</v>
      </c>
    </row>
    <row r="931">
      <c r="A931" s="360" t="n">
        <v>50</v>
      </c>
      <c r="B931" s="360" t="n">
        <v>0</v>
      </c>
      <c r="C931" s="360" t="n">
        <v>0</v>
      </c>
      <c r="D931" s="360" t="n">
        <v>1</v>
      </c>
      <c r="E931" s="360" t="n">
        <v>201</v>
      </c>
      <c r="F931" s="360">
        <f>ROUND(Source!O929,O931)</f>
        <v/>
      </c>
      <c r="G931" s="360" t="inlineStr">
        <is>
          <t>ПЗ</t>
        </is>
      </c>
      <c r="H931" s="360" t="inlineStr">
        <is>
          <t>Прямые затраты</t>
        </is>
      </c>
      <c r="I931" s="360" t="n"/>
      <c r="J931" s="360" t="n"/>
      <c r="K931" s="360" t="n">
        <v>201</v>
      </c>
      <c r="L931" s="360" t="n">
        <v>1</v>
      </c>
      <c r="M931" s="360" t="n">
        <v>3</v>
      </c>
      <c r="N931" s="360" t="inlineStr"/>
      <c r="O931" s="360" t="n">
        <v>0</v>
      </c>
      <c r="P931" s="360" t="n"/>
      <c r="Q931" s="360" t="n"/>
      <c r="R931" s="360" t="n"/>
      <c r="S931" s="360" t="n"/>
      <c r="T931" s="360" t="n"/>
      <c r="U931" s="360" t="n"/>
      <c r="V931" s="360" t="n"/>
      <c r="W931" s="360" t="n">
        <v>0</v>
      </c>
      <c r="X931" s="360" t="n">
        <v>1</v>
      </c>
      <c r="Y931" s="360" t="n">
        <v>0</v>
      </c>
      <c r="Z931" s="360" t="n"/>
      <c r="AA931" s="360" t="n"/>
      <c r="AB931" s="360" t="n"/>
    </row>
    <row r="932">
      <c r="A932" s="360" t="n">
        <v>50</v>
      </c>
      <c r="B932" s="360" t="n">
        <v>0</v>
      </c>
      <c r="C932" s="360" t="n">
        <v>0</v>
      </c>
      <c r="D932" s="360" t="n">
        <v>1</v>
      </c>
      <c r="E932" s="360" t="n">
        <v>202</v>
      </c>
      <c r="F932" s="360">
        <f>ROUND(Source!P929,O932)</f>
        <v/>
      </c>
      <c r="G932" s="360" t="inlineStr">
        <is>
          <t>СтМатОб</t>
        </is>
      </c>
      <c r="H932" s="360" t="inlineStr">
        <is>
          <t>Стоимость материальных ресурсов (всего)</t>
        </is>
      </c>
      <c r="I932" s="360" t="n"/>
      <c r="J932" s="360" t="n"/>
      <c r="K932" s="360" t="n">
        <v>202</v>
      </c>
      <c r="L932" s="360" t="n">
        <v>2</v>
      </c>
      <c r="M932" s="360" t="n">
        <v>3</v>
      </c>
      <c r="N932" s="360" t="inlineStr"/>
      <c r="O932" s="360" t="n">
        <v>0</v>
      </c>
      <c r="P932" s="360" t="n"/>
      <c r="Q932" s="360" t="n"/>
      <c r="R932" s="360" t="n"/>
      <c r="S932" s="360" t="n"/>
      <c r="T932" s="360" t="n"/>
      <c r="U932" s="360" t="n"/>
      <c r="V932" s="360" t="n"/>
      <c r="W932" s="360" t="n">
        <v>0</v>
      </c>
      <c r="X932" s="360" t="n">
        <v>1</v>
      </c>
      <c r="Y932" s="360" t="n">
        <v>0</v>
      </c>
      <c r="Z932" s="360" t="n"/>
      <c r="AA932" s="360" t="n"/>
      <c r="AB932" s="360" t="n"/>
    </row>
    <row r="933">
      <c r="A933" s="360" t="n">
        <v>50</v>
      </c>
      <c r="B933" s="360" t="n">
        <v>0</v>
      </c>
      <c r="C933" s="360" t="n">
        <v>0</v>
      </c>
      <c r="D933" s="360" t="n">
        <v>1</v>
      </c>
      <c r="E933" s="360" t="n">
        <v>222</v>
      </c>
      <c r="F933" s="360">
        <f>ROUND(Source!AO929,O933)</f>
        <v/>
      </c>
      <c r="G933" s="360" t="inlineStr">
        <is>
          <t>СтМатОбЗак</t>
        </is>
      </c>
      <c r="H933" s="360" t="inlineStr">
        <is>
          <t>Стоимость материалов и оборудования заказчика</t>
        </is>
      </c>
      <c r="I933" s="360" t="n"/>
      <c r="J933" s="360" t="n"/>
      <c r="K933" s="360" t="n">
        <v>222</v>
      </c>
      <c r="L933" s="360" t="n">
        <v>3</v>
      </c>
      <c r="M933" s="360" t="n">
        <v>3</v>
      </c>
      <c r="N933" s="360" t="inlineStr"/>
      <c r="O933" s="360" t="n">
        <v>0</v>
      </c>
      <c r="P933" s="360" t="n"/>
      <c r="Q933" s="360" t="n"/>
      <c r="R933" s="360" t="n"/>
      <c r="S933" s="360" t="n"/>
      <c r="T933" s="360" t="n"/>
      <c r="U933" s="360" t="n"/>
      <c r="V933" s="360" t="n"/>
      <c r="W933" s="360" t="n">
        <v>0</v>
      </c>
      <c r="X933" s="360" t="n">
        <v>1</v>
      </c>
      <c r="Y933" s="360" t="n">
        <v>0</v>
      </c>
      <c r="Z933" s="360" t="n"/>
      <c r="AA933" s="360" t="n"/>
      <c r="AB933" s="360" t="n"/>
    </row>
    <row r="934">
      <c r="A934" s="360" t="n">
        <v>50</v>
      </c>
      <c r="B934" s="360" t="n">
        <v>0</v>
      </c>
      <c r="C934" s="360" t="n">
        <v>0</v>
      </c>
      <c r="D934" s="360" t="n">
        <v>1</v>
      </c>
      <c r="E934" s="360" t="n">
        <v>225</v>
      </c>
      <c r="F934" s="360">
        <f>ROUND(Source!AV929,O934)</f>
        <v/>
      </c>
      <c r="G934" s="360" t="inlineStr">
        <is>
          <t>СтМатОбПод</t>
        </is>
      </c>
      <c r="H934" s="360" t="inlineStr">
        <is>
          <t>Стоимость материалов и оборудования подрядчика</t>
        </is>
      </c>
      <c r="I934" s="360" t="n"/>
      <c r="J934" s="360" t="n"/>
      <c r="K934" s="360" t="n">
        <v>225</v>
      </c>
      <c r="L934" s="360" t="n">
        <v>4</v>
      </c>
      <c r="M934" s="360" t="n">
        <v>3</v>
      </c>
      <c r="N934" s="360" t="inlineStr"/>
      <c r="O934" s="360" t="n">
        <v>0</v>
      </c>
      <c r="P934" s="360" t="n"/>
      <c r="Q934" s="360" t="n"/>
      <c r="R934" s="360" t="n"/>
      <c r="S934" s="360" t="n"/>
      <c r="T934" s="360" t="n"/>
      <c r="U934" s="360" t="n"/>
      <c r="V934" s="360" t="n"/>
      <c r="W934" s="360" t="n">
        <v>0</v>
      </c>
      <c r="X934" s="360" t="n">
        <v>1</v>
      </c>
      <c r="Y934" s="360" t="n">
        <v>0</v>
      </c>
      <c r="Z934" s="360" t="n"/>
      <c r="AA934" s="360" t="n"/>
      <c r="AB934" s="360" t="n"/>
    </row>
    <row r="935">
      <c r="A935" s="360" t="n">
        <v>50</v>
      </c>
      <c r="B935" s="360" t="n">
        <v>0</v>
      </c>
      <c r="C935" s="360" t="n">
        <v>0</v>
      </c>
      <c r="D935" s="360" t="n">
        <v>1</v>
      </c>
      <c r="E935" s="360" t="n">
        <v>226</v>
      </c>
      <c r="F935" s="360">
        <f>ROUND(Source!AW929,O935)</f>
        <v/>
      </c>
      <c r="G935" s="360" t="inlineStr">
        <is>
          <t>СтМат</t>
        </is>
      </c>
      <c r="H935" s="360" t="inlineStr">
        <is>
          <t>Стоимость материалов (всего)</t>
        </is>
      </c>
      <c r="I935" s="360" t="n"/>
      <c r="J935" s="360" t="n"/>
      <c r="K935" s="360" t="n">
        <v>226</v>
      </c>
      <c r="L935" s="360" t="n">
        <v>5</v>
      </c>
      <c r="M935" s="360" t="n">
        <v>3</v>
      </c>
      <c r="N935" s="360" t="inlineStr"/>
      <c r="O935" s="360" t="n">
        <v>0</v>
      </c>
      <c r="P935" s="360" t="n"/>
      <c r="Q935" s="360" t="n"/>
      <c r="R935" s="360" t="n"/>
      <c r="S935" s="360" t="n"/>
      <c r="T935" s="360" t="n"/>
      <c r="U935" s="360" t="n"/>
      <c r="V935" s="360" t="n"/>
      <c r="W935" s="360" t="n">
        <v>0</v>
      </c>
      <c r="X935" s="360" t="n">
        <v>1</v>
      </c>
      <c r="Y935" s="360" t="n">
        <v>0</v>
      </c>
      <c r="Z935" s="360" t="n"/>
      <c r="AA935" s="360" t="n"/>
      <c r="AB935" s="360" t="n"/>
    </row>
    <row r="936">
      <c r="A936" s="360" t="n">
        <v>50</v>
      </c>
      <c r="B936" s="360" t="n">
        <v>0</v>
      </c>
      <c r="C936" s="360" t="n">
        <v>0</v>
      </c>
      <c r="D936" s="360" t="n">
        <v>1</v>
      </c>
      <c r="E936" s="360" t="n">
        <v>227</v>
      </c>
      <c r="F936" s="360">
        <f>ROUND(Source!AX929,O936)</f>
        <v/>
      </c>
      <c r="G936" s="360" t="inlineStr">
        <is>
          <t>СтМатЗак</t>
        </is>
      </c>
      <c r="H936" s="360" t="inlineStr">
        <is>
          <t>Стоимость материалов заказчика</t>
        </is>
      </c>
      <c r="I936" s="360" t="n"/>
      <c r="J936" s="360" t="n"/>
      <c r="K936" s="360" t="n">
        <v>227</v>
      </c>
      <c r="L936" s="360" t="n">
        <v>6</v>
      </c>
      <c r="M936" s="360" t="n">
        <v>3</v>
      </c>
      <c r="N936" s="360" t="inlineStr"/>
      <c r="O936" s="360" t="n">
        <v>0</v>
      </c>
      <c r="P936" s="360" t="n"/>
      <c r="Q936" s="360" t="n"/>
      <c r="R936" s="360" t="n"/>
      <c r="S936" s="360" t="n"/>
      <c r="T936" s="360" t="n"/>
      <c r="U936" s="360" t="n"/>
      <c r="V936" s="360" t="n"/>
      <c r="W936" s="360" t="n">
        <v>0</v>
      </c>
      <c r="X936" s="360" t="n">
        <v>1</v>
      </c>
      <c r="Y936" s="360" t="n">
        <v>0</v>
      </c>
      <c r="Z936" s="360" t="n"/>
      <c r="AA936" s="360" t="n"/>
      <c r="AB936" s="360" t="n"/>
    </row>
    <row r="937">
      <c r="A937" s="360" t="n">
        <v>50</v>
      </c>
      <c r="B937" s="360" t="n">
        <v>0</v>
      </c>
      <c r="C937" s="360" t="n">
        <v>0</v>
      </c>
      <c r="D937" s="360" t="n">
        <v>1</v>
      </c>
      <c r="E937" s="360" t="n">
        <v>228</v>
      </c>
      <c r="F937" s="360">
        <f>ROUND(Source!AY929,O937)</f>
        <v/>
      </c>
      <c r="G937" s="360" t="inlineStr">
        <is>
          <t>СтМатПод</t>
        </is>
      </c>
      <c r="H937" s="360" t="inlineStr">
        <is>
          <t>Стоимость материалов подрядчика</t>
        </is>
      </c>
      <c r="I937" s="360" t="n"/>
      <c r="J937" s="360" t="n"/>
      <c r="K937" s="360" t="n">
        <v>228</v>
      </c>
      <c r="L937" s="360" t="n">
        <v>7</v>
      </c>
      <c r="M937" s="360" t="n">
        <v>3</v>
      </c>
      <c r="N937" s="360" t="inlineStr"/>
      <c r="O937" s="360" t="n">
        <v>0</v>
      </c>
      <c r="P937" s="360" t="n"/>
      <c r="Q937" s="360" t="n"/>
      <c r="R937" s="360" t="n"/>
      <c r="S937" s="360" t="n"/>
      <c r="T937" s="360" t="n"/>
      <c r="U937" s="360" t="n"/>
      <c r="V937" s="360" t="n"/>
      <c r="W937" s="360" t="n">
        <v>0</v>
      </c>
      <c r="X937" s="360" t="n">
        <v>1</v>
      </c>
      <c r="Y937" s="360" t="n">
        <v>0</v>
      </c>
      <c r="Z937" s="360" t="n"/>
      <c r="AA937" s="360" t="n"/>
      <c r="AB937" s="360" t="n"/>
    </row>
    <row r="938">
      <c r="A938" s="360" t="n">
        <v>50</v>
      </c>
      <c r="B938" s="360" t="n">
        <v>0</v>
      </c>
      <c r="C938" s="360" t="n">
        <v>0</v>
      </c>
      <c r="D938" s="360" t="n">
        <v>1</v>
      </c>
      <c r="E938" s="360" t="n">
        <v>216</v>
      </c>
      <c r="F938" s="360">
        <f>ROUND(Source!AP929,O938)</f>
        <v/>
      </c>
      <c r="G938" s="360" t="inlineStr">
        <is>
          <t>Оборуд</t>
        </is>
      </c>
      <c r="H938" s="360" t="inlineStr">
        <is>
          <t>Стоимость оборудования (всего)</t>
        </is>
      </c>
      <c r="I938" s="360" t="n"/>
      <c r="J938" s="360" t="n"/>
      <c r="K938" s="360" t="n">
        <v>216</v>
      </c>
      <c r="L938" s="360" t="n">
        <v>8</v>
      </c>
      <c r="M938" s="360" t="n">
        <v>3</v>
      </c>
      <c r="N938" s="360" t="inlineStr"/>
      <c r="O938" s="360" t="n">
        <v>0</v>
      </c>
      <c r="P938" s="360" t="n"/>
      <c r="Q938" s="360" t="n"/>
      <c r="R938" s="360" t="n"/>
      <c r="S938" s="360" t="n"/>
      <c r="T938" s="360" t="n"/>
      <c r="U938" s="360" t="n"/>
      <c r="V938" s="360" t="n"/>
      <c r="W938" s="360" t="n">
        <v>0</v>
      </c>
      <c r="X938" s="360" t="n">
        <v>1</v>
      </c>
      <c r="Y938" s="360" t="n">
        <v>0</v>
      </c>
      <c r="Z938" s="360" t="n"/>
      <c r="AA938" s="360" t="n"/>
      <c r="AB938" s="360" t="n"/>
    </row>
    <row r="939">
      <c r="A939" s="360" t="n">
        <v>50</v>
      </c>
      <c r="B939" s="360" t="n">
        <v>0</v>
      </c>
      <c r="C939" s="360" t="n">
        <v>0</v>
      </c>
      <c r="D939" s="360" t="n">
        <v>1</v>
      </c>
      <c r="E939" s="360" t="n">
        <v>223</v>
      </c>
      <c r="F939" s="360">
        <f>ROUND(Source!AQ929,O939)</f>
        <v/>
      </c>
      <c r="G939" s="360" t="inlineStr">
        <is>
          <t>ОборудЗак</t>
        </is>
      </c>
      <c r="H939" s="360" t="inlineStr">
        <is>
          <t>Стоимость оборудования заказчика</t>
        </is>
      </c>
      <c r="I939" s="360" t="n"/>
      <c r="J939" s="360" t="n"/>
      <c r="K939" s="360" t="n">
        <v>223</v>
      </c>
      <c r="L939" s="360" t="n">
        <v>9</v>
      </c>
      <c r="M939" s="360" t="n">
        <v>3</v>
      </c>
      <c r="N939" s="360" t="inlineStr"/>
      <c r="O939" s="360" t="n">
        <v>0</v>
      </c>
      <c r="P939" s="360" t="n"/>
      <c r="Q939" s="360" t="n"/>
      <c r="R939" s="360" t="n"/>
      <c r="S939" s="360" t="n"/>
      <c r="T939" s="360" t="n"/>
      <c r="U939" s="360" t="n"/>
      <c r="V939" s="360" t="n"/>
      <c r="W939" s="360" t="n">
        <v>0</v>
      </c>
      <c r="X939" s="360" t="n">
        <v>1</v>
      </c>
      <c r="Y939" s="360" t="n">
        <v>0</v>
      </c>
      <c r="Z939" s="360" t="n"/>
      <c r="AA939" s="360" t="n"/>
      <c r="AB939" s="360" t="n"/>
    </row>
    <row r="940">
      <c r="A940" s="360" t="n">
        <v>50</v>
      </c>
      <c r="B940" s="360" t="n">
        <v>0</v>
      </c>
      <c r="C940" s="360" t="n">
        <v>0</v>
      </c>
      <c r="D940" s="360" t="n">
        <v>1</v>
      </c>
      <c r="E940" s="360" t="n">
        <v>229</v>
      </c>
      <c r="F940" s="360">
        <f>ROUND(Source!AZ929,O940)</f>
        <v/>
      </c>
      <c r="G940" s="360" t="inlineStr">
        <is>
          <t>ОборудПод</t>
        </is>
      </c>
      <c r="H940" s="360" t="inlineStr">
        <is>
          <t>Стоимость оборудования подрядчика</t>
        </is>
      </c>
      <c r="I940" s="360" t="n"/>
      <c r="J940" s="360" t="n"/>
      <c r="K940" s="360" t="n">
        <v>229</v>
      </c>
      <c r="L940" s="360" t="n">
        <v>10</v>
      </c>
      <c r="M940" s="360" t="n">
        <v>3</v>
      </c>
      <c r="N940" s="360" t="inlineStr"/>
      <c r="O940" s="360" t="n">
        <v>0</v>
      </c>
      <c r="P940" s="360" t="n"/>
      <c r="Q940" s="360" t="n"/>
      <c r="R940" s="360" t="n"/>
      <c r="S940" s="360" t="n"/>
      <c r="T940" s="360" t="n"/>
      <c r="U940" s="360" t="n"/>
      <c r="V940" s="360" t="n"/>
      <c r="W940" s="360" t="n">
        <v>0</v>
      </c>
      <c r="X940" s="360" t="n">
        <v>1</v>
      </c>
      <c r="Y940" s="360" t="n">
        <v>0</v>
      </c>
      <c r="Z940" s="360" t="n"/>
      <c r="AA940" s="360" t="n"/>
      <c r="AB940" s="360" t="n"/>
    </row>
    <row r="941">
      <c r="A941" s="360" t="n">
        <v>50</v>
      </c>
      <c r="B941" s="360" t="n">
        <v>0</v>
      </c>
      <c r="C941" s="360" t="n">
        <v>0</v>
      </c>
      <c r="D941" s="360" t="n">
        <v>1</v>
      </c>
      <c r="E941" s="360" t="n">
        <v>203</v>
      </c>
      <c r="F941" s="360">
        <f>ROUND(Source!Q929,O941)</f>
        <v/>
      </c>
      <c r="G941" s="360" t="inlineStr">
        <is>
          <t>ЭММ</t>
        </is>
      </c>
      <c r="H941" s="360" t="inlineStr">
        <is>
          <t>Эксплуатация машин</t>
        </is>
      </c>
      <c r="I941" s="360" t="n"/>
      <c r="J941" s="360" t="n"/>
      <c r="K941" s="360" t="n">
        <v>203</v>
      </c>
      <c r="L941" s="360" t="n">
        <v>11</v>
      </c>
      <c r="M941" s="360" t="n">
        <v>3</v>
      </c>
      <c r="N941" s="360" t="inlineStr"/>
      <c r="O941" s="360" t="n">
        <v>0</v>
      </c>
      <c r="P941" s="360" t="n"/>
      <c r="Q941" s="360" t="n"/>
      <c r="R941" s="360" t="n"/>
      <c r="S941" s="360" t="n"/>
      <c r="T941" s="360" t="n"/>
      <c r="U941" s="360" t="n"/>
      <c r="V941" s="360" t="n"/>
      <c r="W941" s="360" t="n">
        <v>0</v>
      </c>
      <c r="X941" s="360" t="n">
        <v>1</v>
      </c>
      <c r="Y941" s="360" t="n">
        <v>0</v>
      </c>
      <c r="Z941" s="360" t="n"/>
      <c r="AA941" s="360" t="n"/>
      <c r="AB941" s="360" t="n"/>
    </row>
    <row r="942">
      <c r="A942" s="360" t="n">
        <v>50</v>
      </c>
      <c r="B942" s="360" t="n">
        <v>0</v>
      </c>
      <c r="C942" s="360" t="n">
        <v>0</v>
      </c>
      <c r="D942" s="360" t="n">
        <v>1</v>
      </c>
      <c r="E942" s="360" t="n">
        <v>231</v>
      </c>
      <c r="F942" s="360">
        <f>ROUND(Source!BB929,O942)</f>
        <v/>
      </c>
      <c r="G942" s="360" t="inlineStr">
        <is>
          <t>ЭММсНРиСП</t>
        </is>
      </c>
      <c r="H942" s="360" t="inlineStr">
        <is>
          <t>Эксплуатация машин по ТСН-2001.16</t>
        </is>
      </c>
      <c r="I942" s="360" t="n"/>
      <c r="J942" s="360" t="n"/>
      <c r="K942" s="360" t="n">
        <v>231</v>
      </c>
      <c r="L942" s="360" t="n">
        <v>12</v>
      </c>
      <c r="M942" s="360" t="n">
        <v>3</v>
      </c>
      <c r="N942" s="360" t="inlineStr"/>
      <c r="O942" s="360" t="n">
        <v>0</v>
      </c>
      <c r="P942" s="360" t="n"/>
      <c r="Q942" s="360" t="n"/>
      <c r="R942" s="360" t="n"/>
      <c r="S942" s="360" t="n"/>
      <c r="T942" s="360" t="n"/>
      <c r="U942" s="360" t="n"/>
      <c r="V942" s="360" t="n"/>
      <c r="W942" s="360" t="n">
        <v>0</v>
      </c>
      <c r="X942" s="360" t="n">
        <v>1</v>
      </c>
      <c r="Y942" s="360" t="n">
        <v>0</v>
      </c>
      <c r="Z942" s="360" t="n"/>
      <c r="AA942" s="360" t="n"/>
      <c r="AB942" s="360" t="n"/>
    </row>
    <row r="943">
      <c r="A943" s="360" t="n">
        <v>50</v>
      </c>
      <c r="B943" s="360" t="n">
        <v>0</v>
      </c>
      <c r="C943" s="360" t="n">
        <v>0</v>
      </c>
      <c r="D943" s="360" t="n">
        <v>1</v>
      </c>
      <c r="E943" s="360" t="n">
        <v>204</v>
      </c>
      <c r="F943" s="360">
        <f>ROUND(Source!R929,O943)</f>
        <v/>
      </c>
      <c r="G943" s="360" t="inlineStr">
        <is>
          <t>ЗПМ</t>
        </is>
      </c>
      <c r="H943" s="360" t="inlineStr">
        <is>
          <t>ЗП машинистов</t>
        </is>
      </c>
      <c r="I943" s="360" t="n"/>
      <c r="J943" s="360" t="n"/>
      <c r="K943" s="360" t="n">
        <v>204</v>
      </c>
      <c r="L943" s="360" t="n">
        <v>13</v>
      </c>
      <c r="M943" s="360" t="n">
        <v>3</v>
      </c>
      <c r="N943" s="360" t="inlineStr"/>
      <c r="O943" s="360" t="n">
        <v>0</v>
      </c>
      <c r="P943" s="360" t="n"/>
      <c r="Q943" s="360" t="n"/>
      <c r="R943" s="360" t="n"/>
      <c r="S943" s="360" t="n"/>
      <c r="T943" s="360" t="n"/>
      <c r="U943" s="360" t="n"/>
      <c r="V943" s="360" t="n"/>
      <c r="W943" s="360" t="n">
        <v>0</v>
      </c>
      <c r="X943" s="360" t="n">
        <v>1</v>
      </c>
      <c r="Y943" s="360" t="n">
        <v>0</v>
      </c>
      <c r="Z943" s="360" t="n"/>
      <c r="AA943" s="360" t="n"/>
      <c r="AB943" s="360" t="n"/>
    </row>
    <row r="944">
      <c r="A944" s="360" t="n">
        <v>50</v>
      </c>
      <c r="B944" s="360" t="n">
        <v>0</v>
      </c>
      <c r="C944" s="360" t="n">
        <v>0</v>
      </c>
      <c r="D944" s="360" t="n">
        <v>1</v>
      </c>
      <c r="E944" s="360" t="n">
        <v>205</v>
      </c>
      <c r="F944" s="360">
        <f>ROUND(Source!S929,O944)</f>
        <v/>
      </c>
      <c r="G944" s="360" t="inlineStr">
        <is>
          <t>ОЗП</t>
        </is>
      </c>
      <c r="H944" s="360" t="inlineStr">
        <is>
          <t>Основная ЗП рабочих</t>
        </is>
      </c>
      <c r="I944" s="360" t="n"/>
      <c r="J944" s="360" t="n"/>
      <c r="K944" s="360" t="n">
        <v>205</v>
      </c>
      <c r="L944" s="360" t="n">
        <v>14</v>
      </c>
      <c r="M944" s="360" t="n">
        <v>3</v>
      </c>
      <c r="N944" s="360" t="inlineStr"/>
      <c r="O944" s="360" t="n">
        <v>0</v>
      </c>
      <c r="P944" s="360" t="n"/>
      <c r="Q944" s="360" t="n"/>
      <c r="R944" s="360" t="n"/>
      <c r="S944" s="360" t="n"/>
      <c r="T944" s="360" t="n"/>
      <c r="U944" s="360" t="n"/>
      <c r="V944" s="360" t="n"/>
      <c r="W944" s="360" t="n">
        <v>0</v>
      </c>
      <c r="X944" s="360" t="n">
        <v>1</v>
      </c>
      <c r="Y944" s="360" t="n">
        <v>0</v>
      </c>
      <c r="Z944" s="360" t="n"/>
      <c r="AA944" s="360" t="n"/>
      <c r="AB944" s="360" t="n"/>
    </row>
    <row r="945">
      <c r="A945" s="360" t="n">
        <v>50</v>
      </c>
      <c r="B945" s="360" t="n">
        <v>0</v>
      </c>
      <c r="C945" s="360" t="n">
        <v>0</v>
      </c>
      <c r="D945" s="360" t="n">
        <v>1</v>
      </c>
      <c r="E945" s="360" t="n">
        <v>232</v>
      </c>
      <c r="F945" s="360">
        <f>ROUND(Source!BC929,O945)</f>
        <v/>
      </c>
      <c r="G945" s="360" t="inlineStr">
        <is>
          <t>ОЗПсНРиСП</t>
        </is>
      </c>
      <c r="H945" s="360" t="inlineStr">
        <is>
          <t>Основная ЗП рабочих по ТСН-2001.16</t>
        </is>
      </c>
      <c r="I945" s="360" t="n"/>
      <c r="J945" s="360" t="n"/>
      <c r="K945" s="360" t="n">
        <v>232</v>
      </c>
      <c r="L945" s="360" t="n">
        <v>15</v>
      </c>
      <c r="M945" s="360" t="n">
        <v>3</v>
      </c>
      <c r="N945" s="360" t="inlineStr"/>
      <c r="O945" s="360" t="n">
        <v>0</v>
      </c>
      <c r="P945" s="360" t="n"/>
      <c r="Q945" s="360" t="n"/>
      <c r="R945" s="360" t="n"/>
      <c r="S945" s="360" t="n"/>
      <c r="T945" s="360" t="n"/>
      <c r="U945" s="360" t="n"/>
      <c r="V945" s="360" t="n"/>
      <c r="W945" s="360" t="n">
        <v>0</v>
      </c>
      <c r="X945" s="360" t="n">
        <v>1</v>
      </c>
      <c r="Y945" s="360" t="n">
        <v>0</v>
      </c>
      <c r="Z945" s="360" t="n"/>
      <c r="AA945" s="360" t="n"/>
      <c r="AB945" s="360" t="n"/>
    </row>
    <row r="946">
      <c r="A946" s="360" t="n">
        <v>50</v>
      </c>
      <c r="B946" s="360" t="n">
        <v>0</v>
      </c>
      <c r="C946" s="360" t="n">
        <v>0</v>
      </c>
      <c r="D946" s="360" t="n">
        <v>1</v>
      </c>
      <c r="E946" s="360" t="n">
        <v>214</v>
      </c>
      <c r="F946" s="360">
        <f>ROUND(Source!AS929,O946)</f>
        <v/>
      </c>
      <c r="G946" s="360" t="inlineStr">
        <is>
          <t>Строит</t>
        </is>
      </c>
      <c r="H946" s="360" t="inlineStr">
        <is>
          <t>Строительные работы с НР и СП</t>
        </is>
      </c>
      <c r="I946" s="360" t="n"/>
      <c r="J946" s="360" t="n"/>
      <c r="K946" s="360" t="n">
        <v>214</v>
      </c>
      <c r="L946" s="360" t="n">
        <v>16</v>
      </c>
      <c r="M946" s="360" t="n">
        <v>3</v>
      </c>
      <c r="N946" s="360" t="inlineStr"/>
      <c r="O946" s="360" t="n">
        <v>0</v>
      </c>
      <c r="P946" s="360" t="n"/>
      <c r="Q946" s="360" t="n"/>
      <c r="R946" s="360" t="n"/>
      <c r="S946" s="360" t="n"/>
      <c r="T946" s="360" t="n"/>
      <c r="U946" s="360" t="n"/>
      <c r="V946" s="360" t="n"/>
      <c r="W946" s="360" t="n">
        <v>0</v>
      </c>
      <c r="X946" s="360" t="n">
        <v>1</v>
      </c>
      <c r="Y946" s="360" t="n">
        <v>0</v>
      </c>
      <c r="Z946" s="360" t="n"/>
      <c r="AA946" s="360" t="n"/>
      <c r="AB946" s="360" t="n"/>
    </row>
    <row r="947">
      <c r="A947" s="360" t="n">
        <v>50</v>
      </c>
      <c r="B947" s="360" t="n">
        <v>0</v>
      </c>
      <c r="C947" s="360" t="n">
        <v>0</v>
      </c>
      <c r="D947" s="360" t="n">
        <v>1</v>
      </c>
      <c r="E947" s="360" t="n">
        <v>215</v>
      </c>
      <c r="F947" s="360">
        <f>ROUND(Source!AT929,O947)</f>
        <v/>
      </c>
      <c r="G947" s="360" t="inlineStr">
        <is>
          <t>Монтаж</t>
        </is>
      </c>
      <c r="H947" s="360" t="inlineStr">
        <is>
          <t>Монтажные работы с НР и СП</t>
        </is>
      </c>
      <c r="I947" s="360" t="n"/>
      <c r="J947" s="360" t="n"/>
      <c r="K947" s="360" t="n">
        <v>215</v>
      </c>
      <c r="L947" s="360" t="n">
        <v>17</v>
      </c>
      <c r="M947" s="360" t="n">
        <v>3</v>
      </c>
      <c r="N947" s="360" t="inlineStr"/>
      <c r="O947" s="360" t="n">
        <v>0</v>
      </c>
      <c r="P947" s="360" t="n"/>
      <c r="Q947" s="360" t="n"/>
      <c r="R947" s="360" t="n"/>
      <c r="S947" s="360" t="n"/>
      <c r="T947" s="360" t="n"/>
      <c r="U947" s="360" t="n"/>
      <c r="V947" s="360" t="n"/>
      <c r="W947" s="360" t="n">
        <v>0</v>
      </c>
      <c r="X947" s="360" t="n">
        <v>1</v>
      </c>
      <c r="Y947" s="360" t="n">
        <v>0</v>
      </c>
      <c r="Z947" s="360" t="n"/>
      <c r="AA947" s="360" t="n"/>
      <c r="AB947" s="360" t="n"/>
    </row>
    <row r="948">
      <c r="A948" s="360" t="n">
        <v>50</v>
      </c>
      <c r="B948" s="360" t="n">
        <v>0</v>
      </c>
      <c r="C948" s="360" t="n">
        <v>0</v>
      </c>
      <c r="D948" s="360" t="n">
        <v>1</v>
      </c>
      <c r="E948" s="360" t="n">
        <v>217</v>
      </c>
      <c r="F948" s="360">
        <f>ROUND(Source!AU929,O948)</f>
        <v/>
      </c>
      <c r="G948" s="360" t="inlineStr">
        <is>
          <t>Прочие</t>
        </is>
      </c>
      <c r="H948" s="360" t="inlineStr">
        <is>
          <t>Прочие работы с НР и СП</t>
        </is>
      </c>
      <c r="I948" s="360" t="n"/>
      <c r="J948" s="360" t="n"/>
      <c r="K948" s="360" t="n">
        <v>217</v>
      </c>
      <c r="L948" s="360" t="n">
        <v>18</v>
      </c>
      <c r="M948" s="360" t="n">
        <v>3</v>
      </c>
      <c r="N948" s="360" t="inlineStr"/>
      <c r="O948" s="360" t="n">
        <v>0</v>
      </c>
      <c r="P948" s="360" t="n"/>
      <c r="Q948" s="360" t="n"/>
      <c r="R948" s="360" t="n"/>
      <c r="S948" s="360" t="n"/>
      <c r="T948" s="360" t="n"/>
      <c r="U948" s="360" t="n"/>
      <c r="V948" s="360" t="n"/>
      <c r="W948" s="360" t="n">
        <v>0</v>
      </c>
      <c r="X948" s="360" t="n">
        <v>1</v>
      </c>
      <c r="Y948" s="360" t="n">
        <v>0</v>
      </c>
      <c r="Z948" s="360" t="n"/>
      <c r="AA948" s="360" t="n"/>
      <c r="AB948" s="360" t="n"/>
    </row>
    <row r="949">
      <c r="A949" s="360" t="n">
        <v>50</v>
      </c>
      <c r="B949" s="360" t="n">
        <v>0</v>
      </c>
      <c r="C949" s="360" t="n">
        <v>0</v>
      </c>
      <c r="D949" s="360" t="n">
        <v>1</v>
      </c>
      <c r="E949" s="360" t="n">
        <v>230</v>
      </c>
      <c r="F949" s="360">
        <f>ROUND(Source!BA929,O949)</f>
        <v/>
      </c>
      <c r="G949" s="360" t="inlineStr">
        <is>
          <t>ПрочиеЗатр</t>
        </is>
      </c>
      <c r="H949" s="360" t="inlineStr">
        <is>
          <t>Прочие затраты по ТСН-2001.16</t>
        </is>
      </c>
      <c r="I949" s="360" t="n"/>
      <c r="J949" s="360" t="n"/>
      <c r="K949" s="360" t="n">
        <v>230</v>
      </c>
      <c r="L949" s="360" t="n">
        <v>19</v>
      </c>
      <c r="M949" s="360" t="n">
        <v>3</v>
      </c>
      <c r="N949" s="360" t="inlineStr"/>
      <c r="O949" s="360" t="n">
        <v>0</v>
      </c>
      <c r="P949" s="360" t="n"/>
      <c r="Q949" s="360" t="n"/>
      <c r="R949" s="360" t="n"/>
      <c r="S949" s="360" t="n"/>
      <c r="T949" s="360" t="n"/>
      <c r="U949" s="360" t="n"/>
      <c r="V949" s="360" t="n"/>
      <c r="W949" s="360" t="n">
        <v>0</v>
      </c>
      <c r="X949" s="360" t="n">
        <v>1</v>
      </c>
      <c r="Y949" s="360" t="n">
        <v>0</v>
      </c>
      <c r="Z949" s="360" t="n"/>
      <c r="AA949" s="360" t="n"/>
      <c r="AB949" s="360" t="n"/>
    </row>
    <row r="950">
      <c r="A950" s="360" t="n">
        <v>50</v>
      </c>
      <c r="B950" s="360" t="n">
        <v>0</v>
      </c>
      <c r="C950" s="360" t="n">
        <v>0</v>
      </c>
      <c r="D950" s="360" t="n">
        <v>1</v>
      </c>
      <c r="E950" s="360" t="n">
        <v>206</v>
      </c>
      <c r="F950" s="360">
        <f>ROUND(Source!T929,O950)</f>
        <v/>
      </c>
      <c r="G950" s="360" t="inlineStr">
        <is>
          <t>ВозврМат</t>
        </is>
      </c>
      <c r="H950" s="360" t="inlineStr">
        <is>
          <t>Возврат материалов</t>
        </is>
      </c>
      <c r="I950" s="360" t="n"/>
      <c r="J950" s="360" t="n"/>
      <c r="K950" s="360" t="n">
        <v>206</v>
      </c>
      <c r="L950" s="360" t="n">
        <v>20</v>
      </c>
      <c r="M950" s="360" t="n">
        <v>3</v>
      </c>
      <c r="N950" s="360" t="inlineStr"/>
      <c r="O950" s="360" t="n">
        <v>0</v>
      </c>
      <c r="P950" s="360" t="n"/>
      <c r="Q950" s="360" t="n"/>
      <c r="R950" s="360" t="n"/>
      <c r="S950" s="360" t="n"/>
      <c r="T950" s="360" t="n"/>
      <c r="U950" s="360" t="n"/>
      <c r="V950" s="360" t="n"/>
      <c r="W950" s="360" t="n">
        <v>0</v>
      </c>
      <c r="X950" s="360" t="n">
        <v>1</v>
      </c>
      <c r="Y950" s="360" t="n">
        <v>0</v>
      </c>
      <c r="Z950" s="360" t="n"/>
      <c r="AA950" s="360" t="n"/>
      <c r="AB950" s="360" t="n"/>
    </row>
    <row r="951">
      <c r="A951" s="360" t="n">
        <v>50</v>
      </c>
      <c r="B951" s="360" t="n">
        <v>0</v>
      </c>
      <c r="C951" s="360" t="n">
        <v>0</v>
      </c>
      <c r="D951" s="360" t="n">
        <v>1</v>
      </c>
      <c r="E951" s="360" t="n">
        <v>207</v>
      </c>
      <c r="F951" s="360">
        <f>ROUND(Source!U929,O951)</f>
        <v/>
      </c>
      <c r="G951" s="360" t="inlineStr">
        <is>
          <t>ТрудСтр</t>
        </is>
      </c>
      <c r="H951" s="360" t="inlineStr">
        <is>
          <t>Трудозатраты строителей</t>
        </is>
      </c>
      <c r="I951" s="360" t="n"/>
      <c r="J951" s="360" t="n"/>
      <c r="K951" s="360" t="n">
        <v>207</v>
      </c>
      <c r="L951" s="360" t="n">
        <v>21</v>
      </c>
      <c r="M951" s="360" t="n">
        <v>3</v>
      </c>
      <c r="N951" s="360" t="inlineStr"/>
      <c r="O951" s="360" t="n">
        <v>7</v>
      </c>
      <c r="P951" s="360" t="n"/>
      <c r="Q951" s="360" t="n"/>
      <c r="R951" s="360" t="n"/>
      <c r="S951" s="360" t="n"/>
      <c r="T951" s="360" t="n"/>
      <c r="U951" s="360" t="n"/>
      <c r="V951" s="360" t="n"/>
      <c r="W951" s="360" t="n">
        <v>0</v>
      </c>
      <c r="X951" s="360" t="n">
        <v>1</v>
      </c>
      <c r="Y951" s="360" t="n">
        <v>0</v>
      </c>
      <c r="Z951" s="360" t="n"/>
      <c r="AA951" s="360" t="n"/>
      <c r="AB951" s="360" t="n"/>
    </row>
    <row r="952">
      <c r="A952" s="360" t="n">
        <v>50</v>
      </c>
      <c r="B952" s="360" t="n">
        <v>0</v>
      </c>
      <c r="C952" s="360" t="n">
        <v>0</v>
      </c>
      <c r="D952" s="360" t="n">
        <v>1</v>
      </c>
      <c r="E952" s="360" t="n">
        <v>208</v>
      </c>
      <c r="F952" s="360">
        <f>ROUND(Source!V929,O952)</f>
        <v/>
      </c>
      <c r="G952" s="360" t="inlineStr">
        <is>
          <t>ТрудМаш</t>
        </is>
      </c>
      <c r="H952" s="360" t="inlineStr">
        <is>
          <t>Трудозатраты машинистов</t>
        </is>
      </c>
      <c r="I952" s="360" t="n"/>
      <c r="J952" s="360" t="n"/>
      <c r="K952" s="360" t="n">
        <v>208</v>
      </c>
      <c r="L952" s="360" t="n">
        <v>22</v>
      </c>
      <c r="M952" s="360" t="n">
        <v>3</v>
      </c>
      <c r="N952" s="360" t="inlineStr"/>
      <c r="O952" s="360" t="n">
        <v>7</v>
      </c>
      <c r="P952" s="360" t="n"/>
      <c r="Q952" s="360" t="n"/>
      <c r="R952" s="360" t="n"/>
      <c r="S952" s="360" t="n"/>
      <c r="T952" s="360" t="n"/>
      <c r="U952" s="360" t="n"/>
      <c r="V952" s="360" t="n"/>
      <c r="W952" s="360" t="n">
        <v>0</v>
      </c>
      <c r="X952" s="360" t="n">
        <v>1</v>
      </c>
      <c r="Y952" s="360" t="n">
        <v>0</v>
      </c>
      <c r="Z952" s="360" t="n"/>
      <c r="AA952" s="360" t="n"/>
      <c r="AB952" s="360" t="n"/>
    </row>
    <row r="953">
      <c r="A953" s="360" t="n">
        <v>50</v>
      </c>
      <c r="B953" s="360" t="n">
        <v>0</v>
      </c>
      <c r="C953" s="360" t="n">
        <v>0</v>
      </c>
      <c r="D953" s="360" t="n">
        <v>1</v>
      </c>
      <c r="E953" s="360" t="n">
        <v>209</v>
      </c>
      <c r="F953" s="360">
        <f>ROUND(Source!W929,O953)</f>
        <v/>
      </c>
      <c r="G953" s="360" t="inlineStr">
        <is>
          <t>ТранспМат</t>
        </is>
      </c>
      <c r="H953" s="360" t="inlineStr">
        <is>
          <t>Транспорт материалов</t>
        </is>
      </c>
      <c r="I953" s="360" t="n"/>
      <c r="J953" s="360" t="n"/>
      <c r="K953" s="360" t="n">
        <v>209</v>
      </c>
      <c r="L953" s="360" t="n">
        <v>23</v>
      </c>
      <c r="M953" s="360" t="n">
        <v>3</v>
      </c>
      <c r="N953" s="360" t="inlineStr"/>
      <c r="O953" s="360" t="n">
        <v>0</v>
      </c>
      <c r="P953" s="360" t="n"/>
      <c r="Q953" s="360" t="n"/>
      <c r="R953" s="360" t="n"/>
      <c r="S953" s="360" t="n"/>
      <c r="T953" s="360" t="n"/>
      <c r="U953" s="360" t="n"/>
      <c r="V953" s="360" t="n"/>
      <c r="W953" s="360" t="n">
        <v>0</v>
      </c>
      <c r="X953" s="360" t="n">
        <v>1</v>
      </c>
      <c r="Y953" s="360" t="n">
        <v>0</v>
      </c>
      <c r="Z953" s="360" t="n"/>
      <c r="AA953" s="360" t="n"/>
      <c r="AB953" s="360" t="n"/>
    </row>
    <row r="954">
      <c r="A954" s="360" t="n">
        <v>50</v>
      </c>
      <c r="B954" s="360" t="n">
        <v>0</v>
      </c>
      <c r="C954" s="360" t="n">
        <v>0</v>
      </c>
      <c r="D954" s="360" t="n">
        <v>1</v>
      </c>
      <c r="E954" s="360" t="n">
        <v>233</v>
      </c>
      <c r="F954" s="360">
        <f>ROUND(Source!BD929,O954)</f>
        <v/>
      </c>
      <c r="G954" s="360" t="inlineStr">
        <is>
          <t>Перевозка</t>
        </is>
      </c>
      <c r="H954" s="360" t="inlineStr">
        <is>
          <t>Перевозка грузов</t>
        </is>
      </c>
      <c r="I954" s="360" t="n"/>
      <c r="J954" s="360" t="n"/>
      <c r="K954" s="360" t="n">
        <v>233</v>
      </c>
      <c r="L954" s="360" t="n">
        <v>24</v>
      </c>
      <c r="M954" s="360" t="n">
        <v>3</v>
      </c>
      <c r="N954" s="360" t="inlineStr"/>
      <c r="O954" s="360" t="n">
        <v>0</v>
      </c>
      <c r="P954" s="360" t="n"/>
      <c r="Q954" s="360" t="n"/>
      <c r="R954" s="360" t="n"/>
      <c r="S954" s="360" t="n"/>
      <c r="T954" s="360" t="n"/>
      <c r="U954" s="360" t="n"/>
      <c r="V954" s="360" t="n"/>
      <c r="W954" s="360" t="n">
        <v>0</v>
      </c>
      <c r="X954" s="360" t="n">
        <v>1</v>
      </c>
      <c r="Y954" s="360" t="n">
        <v>0</v>
      </c>
      <c r="Z954" s="360" t="n"/>
      <c r="AA954" s="360" t="n"/>
      <c r="AB954" s="360" t="n"/>
    </row>
    <row r="955">
      <c r="A955" s="360" t="n">
        <v>50</v>
      </c>
      <c r="B955" s="360" t="n">
        <v>0</v>
      </c>
      <c r="C955" s="360" t="n">
        <v>0</v>
      </c>
      <c r="D955" s="360" t="n">
        <v>1</v>
      </c>
      <c r="E955" s="360" t="n">
        <v>210</v>
      </c>
      <c r="F955" s="360">
        <f>ROUND(Source!X929,O955)</f>
        <v/>
      </c>
      <c r="G955" s="360" t="inlineStr">
        <is>
          <t>НР</t>
        </is>
      </c>
      <c r="H955" s="360" t="inlineStr">
        <is>
          <t>Накладные расходы</t>
        </is>
      </c>
      <c r="I955" s="360" t="n"/>
      <c r="J955" s="360" t="n"/>
      <c r="K955" s="360" t="n">
        <v>210</v>
      </c>
      <c r="L955" s="360" t="n">
        <v>25</v>
      </c>
      <c r="M955" s="360" t="n">
        <v>3</v>
      </c>
      <c r="N955" s="360" t="inlineStr"/>
      <c r="O955" s="360" t="n">
        <v>0</v>
      </c>
      <c r="P955" s="360" t="n"/>
      <c r="Q955" s="360" t="n"/>
      <c r="R955" s="360" t="n"/>
      <c r="S955" s="360" t="n"/>
      <c r="T955" s="360" t="n"/>
      <c r="U955" s="360" t="n"/>
      <c r="V955" s="360" t="n"/>
      <c r="W955" s="360" t="n">
        <v>0</v>
      </c>
      <c r="X955" s="360" t="n">
        <v>1</v>
      </c>
      <c r="Y955" s="360" t="n">
        <v>0</v>
      </c>
      <c r="Z955" s="360" t="n"/>
      <c r="AA955" s="360" t="n"/>
      <c r="AB955" s="360" t="n"/>
    </row>
    <row r="956">
      <c r="A956" s="360" t="n">
        <v>50</v>
      </c>
      <c r="B956" s="360" t="n">
        <v>0</v>
      </c>
      <c r="C956" s="360" t="n">
        <v>0</v>
      </c>
      <c r="D956" s="360" t="n">
        <v>1</v>
      </c>
      <c r="E956" s="360" t="n">
        <v>211</v>
      </c>
      <c r="F956" s="360">
        <f>ROUND(Source!Y929,O956)</f>
        <v/>
      </c>
      <c r="G956" s="360" t="inlineStr">
        <is>
          <t>СмПриб</t>
        </is>
      </c>
      <c r="H956" s="360" t="inlineStr">
        <is>
          <t>Сметная прибыль</t>
        </is>
      </c>
      <c r="I956" s="360" t="n"/>
      <c r="J956" s="360" t="n"/>
      <c r="K956" s="360" t="n">
        <v>211</v>
      </c>
      <c r="L956" s="360" t="n">
        <v>26</v>
      </c>
      <c r="M956" s="360" t="n">
        <v>3</v>
      </c>
      <c r="N956" s="360" t="inlineStr"/>
      <c r="O956" s="360" t="n">
        <v>0</v>
      </c>
      <c r="P956" s="360" t="n"/>
      <c r="Q956" s="360" t="n"/>
      <c r="R956" s="360" t="n"/>
      <c r="S956" s="360" t="n"/>
      <c r="T956" s="360" t="n"/>
      <c r="U956" s="360" t="n"/>
      <c r="V956" s="360" t="n"/>
      <c r="W956" s="360" t="n">
        <v>0</v>
      </c>
      <c r="X956" s="360" t="n">
        <v>1</v>
      </c>
      <c r="Y956" s="360" t="n">
        <v>0</v>
      </c>
      <c r="Z956" s="360" t="n"/>
      <c r="AA956" s="360" t="n"/>
      <c r="AB956" s="360" t="n"/>
    </row>
    <row r="957">
      <c r="A957" s="360" t="n">
        <v>50</v>
      </c>
      <c r="B957" s="360" t="n">
        <v>0</v>
      </c>
      <c r="C957" s="360" t="n">
        <v>0</v>
      </c>
      <c r="D957" s="360" t="n">
        <v>1</v>
      </c>
      <c r="E957" s="360" t="n">
        <v>224</v>
      </c>
      <c r="F957" s="360">
        <f>ROUND(Source!AR929,O957)</f>
        <v/>
      </c>
      <c r="G957" s="360" t="inlineStr">
        <is>
          <t>Всего</t>
        </is>
      </c>
      <c r="H957" s="360" t="inlineStr">
        <is>
          <t>Всего с НР и СП</t>
        </is>
      </c>
      <c r="I957" s="360" t="n"/>
      <c r="J957" s="360" t="n"/>
      <c r="K957" s="360" t="n">
        <v>224</v>
      </c>
      <c r="L957" s="360" t="n">
        <v>27</v>
      </c>
      <c r="M957" s="360" t="n">
        <v>3</v>
      </c>
      <c r="N957" s="360" t="inlineStr"/>
      <c r="O957" s="360" t="n">
        <v>0</v>
      </c>
      <c r="P957" s="360" t="n"/>
      <c r="Q957" s="360" t="n"/>
      <c r="R957" s="360" t="n"/>
      <c r="S957" s="360" t="n"/>
      <c r="T957" s="360" t="n"/>
      <c r="U957" s="360" t="n"/>
      <c r="V957" s="360" t="n"/>
      <c r="W957" s="360" t="n">
        <v>0</v>
      </c>
      <c r="X957" s="360" t="n">
        <v>1</v>
      </c>
      <c r="Y957" s="360" t="n">
        <v>0</v>
      </c>
      <c r="Z957" s="360" t="n"/>
      <c r="AA957" s="360" t="n"/>
      <c r="AB957" s="360" t="n"/>
    </row>
    <row r="958">
      <c r="A958" s="360" t="n">
        <v>50</v>
      </c>
      <c r="B958" s="360" t="n">
        <v>0</v>
      </c>
      <c r="C958" s="360" t="n">
        <v>0</v>
      </c>
      <c r="D958" s="360" t="n">
        <v>2</v>
      </c>
      <c r="E958" s="360" t="n">
        <v>0</v>
      </c>
      <c r="F958" s="360">
        <f>ROUND(F957,O958)</f>
        <v/>
      </c>
      <c r="G958" s="360" t="inlineStr">
        <is>
          <t>и1</t>
        </is>
      </c>
      <c r="H958" s="360" t="inlineStr">
        <is>
          <t>Итого</t>
        </is>
      </c>
      <c r="I958" s="360" t="n"/>
      <c r="J958" s="360" t="n"/>
      <c r="K958" s="360" t="n">
        <v>212</v>
      </c>
      <c r="L958" s="360" t="n">
        <v>28</v>
      </c>
      <c r="M958" s="360" t="n">
        <v>0</v>
      </c>
      <c r="N958" s="360" t="inlineStr"/>
      <c r="O958" s="360" t="n">
        <v>0</v>
      </c>
      <c r="P958" s="360" t="n"/>
      <c r="Q958" s="360" t="n"/>
      <c r="R958" s="360" t="n"/>
      <c r="S958" s="360" t="n"/>
      <c r="T958" s="360" t="n"/>
      <c r="U958" s="360" t="n"/>
      <c r="V958" s="360" t="n"/>
      <c r="W958" s="360" t="n">
        <v>0</v>
      </c>
      <c r="X958" s="360" t="n">
        <v>1</v>
      </c>
      <c r="Y958" s="360" t="n">
        <v>0</v>
      </c>
      <c r="Z958" s="360" t="n"/>
      <c r="AA958" s="360" t="n"/>
      <c r="AB958" s="360" t="n"/>
    </row>
    <row r="959">
      <c r="A959" s="360" t="n">
        <v>50</v>
      </c>
      <c r="B959" s="360" t="n">
        <v>0</v>
      </c>
      <c r="C959" s="360" t="n">
        <v>0</v>
      </c>
      <c r="D959" s="360" t="n">
        <v>2</v>
      </c>
      <c r="E959" s="360" t="n">
        <v>0</v>
      </c>
      <c r="F959" s="360">
        <f>ROUND(F958*0.22,O959)</f>
        <v/>
      </c>
      <c r="G959" s="360" t="inlineStr">
        <is>
          <t>и2</t>
        </is>
      </c>
      <c r="H959" s="360" t="inlineStr">
        <is>
          <t>НДС 22%</t>
        </is>
      </c>
      <c r="I959" s="360" t="n"/>
      <c r="J959" s="360" t="n"/>
      <c r="K959" s="360" t="n">
        <v>212</v>
      </c>
      <c r="L959" s="360" t="n">
        <v>29</v>
      </c>
      <c r="M959" s="360" t="n">
        <v>0</v>
      </c>
      <c r="N959" s="360" t="inlineStr"/>
      <c r="O959" s="360" t="n">
        <v>0</v>
      </c>
      <c r="P959" s="360" t="n"/>
      <c r="Q959" s="360" t="n"/>
      <c r="R959" s="360" t="n"/>
      <c r="S959" s="360" t="n"/>
      <c r="T959" s="360" t="n"/>
      <c r="U959" s="360" t="n"/>
      <c r="V959" s="360" t="n"/>
      <c r="W959" s="360" t="n">
        <v>0</v>
      </c>
      <c r="X959" s="360" t="n">
        <v>1</v>
      </c>
      <c r="Y959" s="360" t="n">
        <v>0</v>
      </c>
      <c r="Z959" s="360" t="n"/>
      <c r="AA959" s="360" t="n"/>
      <c r="AB959" s="360" t="n"/>
    </row>
    <row r="960">
      <c r="A960" s="360" t="n">
        <v>50</v>
      </c>
      <c r="B960" s="360" t="n">
        <v>0</v>
      </c>
      <c r="C960" s="360" t="n">
        <v>0</v>
      </c>
      <c r="D960" s="360" t="n">
        <v>2</v>
      </c>
      <c r="E960" s="360" t="n">
        <v>213</v>
      </c>
      <c r="F960" s="360">
        <f>ROUND(F958+F959,O960)</f>
        <v/>
      </c>
      <c r="G960" s="360" t="inlineStr">
        <is>
          <t>и3</t>
        </is>
      </c>
      <c r="H960" s="360" t="inlineStr">
        <is>
          <t>Всего</t>
        </is>
      </c>
      <c r="I960" s="360" t="n"/>
      <c r="J960" s="360" t="n"/>
      <c r="K960" s="360" t="n">
        <v>212</v>
      </c>
      <c r="L960" s="360" t="n">
        <v>30</v>
      </c>
      <c r="M960" s="360" t="n">
        <v>0</v>
      </c>
      <c r="N960" s="360" t="inlineStr"/>
      <c r="O960" s="360" t="n">
        <v>0</v>
      </c>
      <c r="P960" s="360" t="n"/>
      <c r="Q960" s="360" t="n"/>
      <c r="R960" s="360" t="n"/>
      <c r="S960" s="360" t="n"/>
      <c r="T960" s="360" t="n"/>
      <c r="U960" s="360" t="n"/>
      <c r="V960" s="360" t="n"/>
      <c r="W960" s="360" t="n">
        <v>0</v>
      </c>
      <c r="X960" s="360" t="n">
        <v>1</v>
      </c>
      <c r="Y960" s="360" t="n">
        <v>0</v>
      </c>
      <c r="Z960" s="360" t="n"/>
      <c r="AA960" s="360" t="n"/>
      <c r="AB960" s="360" t="n"/>
    </row>
    <row r="962">
      <c r="A962" s="356" t="n">
        <v>3</v>
      </c>
      <c r="B962" s="356" t="n">
        <v>0</v>
      </c>
      <c r="C962" s="356" t="n"/>
      <c r="D962" s="356">
        <f>ROW(A966)</f>
        <v/>
      </c>
      <c r="E962" s="356" t="n"/>
      <c r="F962" s="356" t="inlineStr">
        <is>
          <t>Новая локальная смета</t>
        </is>
      </c>
      <c r="G962" s="356" t="inlineStr">
        <is>
          <t>Парковая, д.11</t>
        </is>
      </c>
      <c r="H962" s="356" t="inlineStr"/>
      <c r="I962" s="356" t="n">
        <v>0</v>
      </c>
      <c r="J962" s="356" t="inlineStr"/>
      <c r="K962" s="356" t="n">
        <v>0</v>
      </c>
      <c r="L962" s="356" t="inlineStr">
        <is>
          <t>Новая локальная смета</t>
        </is>
      </c>
      <c r="M962" s="356" t="inlineStr"/>
      <c r="N962" s="356" t="n"/>
      <c r="O962" s="356" t="n"/>
      <c r="P962" s="356" t="n"/>
      <c r="Q962" s="356" t="n"/>
      <c r="R962" s="356" t="n"/>
      <c r="S962" s="356" t="n">
        <v>0</v>
      </c>
      <c r="T962" s="356" t="n"/>
      <c r="U962" s="356" t="inlineStr"/>
      <c r="V962" s="356" t="n">
        <v>0</v>
      </c>
      <c r="W962" s="356" t="n"/>
      <c r="X962" s="356" t="n"/>
      <c r="Y962" s="356" t="n"/>
      <c r="Z962" s="356" t="n"/>
      <c r="AA962" s="356" t="n"/>
      <c r="AB962" s="356" t="inlineStr"/>
      <c r="AC962" s="356" t="inlineStr"/>
      <c r="AD962" s="356" t="inlineStr"/>
      <c r="AE962" s="356" t="inlineStr"/>
      <c r="AF962" s="356" t="inlineStr"/>
      <c r="AG962" s="356" t="inlineStr"/>
      <c r="AH962" s="356" t="n"/>
      <c r="AI962" s="356" t="n"/>
      <c r="AJ962" s="356" t="n"/>
      <c r="AK962" s="356" t="n"/>
      <c r="AL962" s="356" t="n"/>
      <c r="AM962" s="356" t="n"/>
      <c r="AN962" s="356" t="n"/>
      <c r="AO962" s="356" t="n"/>
      <c r="AP962" s="356" t="inlineStr"/>
      <c r="AQ962" s="356" t="inlineStr"/>
      <c r="AR962" s="356" t="inlineStr"/>
      <c r="AS962" s="356" t="n"/>
      <c r="AT962" s="356" t="n"/>
      <c r="AU962" s="356" t="n"/>
      <c r="AV962" s="356" t="n"/>
      <c r="AW962" s="356" t="n"/>
      <c r="AX962" s="356" t="n"/>
      <c r="AY962" s="356" t="n"/>
      <c r="AZ962" s="356" t="inlineStr"/>
      <c r="BA962" s="356" t="n"/>
      <c r="BB962" s="356" t="inlineStr"/>
      <c r="BC962" s="356" t="inlineStr"/>
      <c r="BD962" s="356" t="inlineStr"/>
      <c r="BE962" s="356" t="inlineStr"/>
      <c r="BF962" s="356" t="inlineStr"/>
      <c r="BG962" s="356" t="inlineStr"/>
      <c r="BH962" s="356" t="inlineStr"/>
      <c r="BI962" s="356" t="inlineStr"/>
      <c r="BJ962" s="356" t="inlineStr"/>
      <c r="BK962" s="356" t="inlineStr"/>
      <c r="BL962" s="356" t="inlineStr"/>
      <c r="BM962" s="356" t="inlineStr"/>
      <c r="BN962" s="356" t="inlineStr"/>
      <c r="BO962" s="356" t="inlineStr"/>
      <c r="BP962" s="356" t="inlineStr"/>
      <c r="BQ962" s="356" t="n"/>
      <c r="BR962" s="356" t="n"/>
      <c r="BS962" s="356" t="n"/>
      <c r="BT962" s="356" t="n"/>
      <c r="BU962" s="356" t="n"/>
      <c r="BV962" s="356" t="n"/>
      <c r="BW962" s="356" t="n"/>
      <c r="BX962" s="356" t="n">
        <v>0</v>
      </c>
      <c r="BY962" s="356" t="n"/>
      <c r="BZ962" s="356" t="n"/>
      <c r="CA962" s="356" t="n"/>
      <c r="CB962" s="356" t="n"/>
      <c r="CC962" s="356" t="n"/>
      <c r="CD962" s="356" t="n"/>
      <c r="CE962" s="356" t="n"/>
      <c r="CF962" s="356" t="n">
        <v>0</v>
      </c>
      <c r="CG962" s="356" t="n">
        <v>0</v>
      </c>
      <c r="CH962" s="356" t="n"/>
      <c r="CI962" s="356" t="inlineStr"/>
      <c r="CJ962" s="356" t="inlineStr"/>
      <c r="CK962" s="0" t="inlineStr"/>
      <c r="CL962" s="0" t="inlineStr"/>
      <c r="CM962" s="0" t="inlineStr"/>
      <c r="CN962" s="0" t="inlineStr"/>
      <c r="CO962" s="0" t="inlineStr"/>
      <c r="CP962" s="0" t="inlineStr"/>
      <c r="CQ962" s="0" t="inlineStr"/>
    </row>
    <row r="964">
      <c r="A964" s="358" t="n">
        <v>52</v>
      </c>
      <c r="B964" s="358">
        <f>B966</f>
        <v/>
      </c>
      <c r="C964" s="358">
        <f>C966</f>
        <v/>
      </c>
      <c r="D964" s="358">
        <f>D966</f>
        <v/>
      </c>
      <c r="E964" s="358">
        <f>E966</f>
        <v/>
      </c>
      <c r="F964" s="358">
        <f>F966</f>
        <v/>
      </c>
      <c r="G964" s="358">
        <f>G966</f>
        <v/>
      </c>
      <c r="H964" s="358" t="n"/>
      <c r="I964" s="358" t="n"/>
      <c r="J964" s="358" t="n"/>
      <c r="K964" s="358" t="n"/>
      <c r="L964" s="358" t="n"/>
      <c r="M964" s="358" t="n"/>
      <c r="N964" s="358" t="n"/>
      <c r="O964" s="358">
        <f>O966</f>
        <v/>
      </c>
      <c r="P964" s="358">
        <f>P966</f>
        <v/>
      </c>
      <c r="Q964" s="358">
        <f>Q966</f>
        <v/>
      </c>
      <c r="R964" s="358">
        <f>R966</f>
        <v/>
      </c>
      <c r="S964" s="358">
        <f>S966</f>
        <v/>
      </c>
      <c r="T964" s="358">
        <f>T966</f>
        <v/>
      </c>
      <c r="U964" s="358">
        <f>U966</f>
        <v/>
      </c>
      <c r="V964" s="358">
        <f>V966</f>
        <v/>
      </c>
      <c r="W964" s="358">
        <f>W966</f>
        <v/>
      </c>
      <c r="X964" s="358">
        <f>X966</f>
        <v/>
      </c>
      <c r="Y964" s="358">
        <f>Y966</f>
        <v/>
      </c>
      <c r="Z964" s="358">
        <f>Z966</f>
        <v/>
      </c>
      <c r="AA964" s="358">
        <f>AA966</f>
        <v/>
      </c>
      <c r="AB964" s="358">
        <f>AB966</f>
        <v/>
      </c>
      <c r="AC964" s="358">
        <f>AC966</f>
        <v/>
      </c>
      <c r="AD964" s="358">
        <f>AD966</f>
        <v/>
      </c>
      <c r="AE964" s="358">
        <f>AE966</f>
        <v/>
      </c>
      <c r="AF964" s="358">
        <f>AF966</f>
        <v/>
      </c>
      <c r="AG964" s="358">
        <f>AG966</f>
        <v/>
      </c>
      <c r="AH964" s="358">
        <f>AH966</f>
        <v/>
      </c>
      <c r="AI964" s="358">
        <f>AI966</f>
        <v/>
      </c>
      <c r="AJ964" s="358">
        <f>AJ966</f>
        <v/>
      </c>
      <c r="AK964" s="358">
        <f>AK966</f>
        <v/>
      </c>
      <c r="AL964" s="358">
        <f>AL966</f>
        <v/>
      </c>
      <c r="AM964" s="358">
        <f>AM966</f>
        <v/>
      </c>
      <c r="AN964" s="358">
        <f>AN966</f>
        <v/>
      </c>
      <c r="AO964" s="358">
        <f>AO966</f>
        <v/>
      </c>
      <c r="AP964" s="358">
        <f>AP966</f>
        <v/>
      </c>
      <c r="AQ964" s="358">
        <f>AQ966</f>
        <v/>
      </c>
      <c r="AR964" s="358">
        <f>AR966</f>
        <v/>
      </c>
      <c r="AS964" s="358">
        <f>AS966</f>
        <v/>
      </c>
      <c r="AT964" s="358">
        <f>AT966</f>
        <v/>
      </c>
      <c r="AU964" s="358">
        <f>AU966</f>
        <v/>
      </c>
      <c r="AV964" s="358">
        <f>AV966</f>
        <v/>
      </c>
      <c r="AW964" s="358">
        <f>AW966</f>
        <v/>
      </c>
      <c r="AX964" s="358">
        <f>AX966</f>
        <v/>
      </c>
      <c r="AY964" s="358">
        <f>AY966</f>
        <v/>
      </c>
      <c r="AZ964" s="358">
        <f>AZ966</f>
        <v/>
      </c>
      <c r="BA964" s="358">
        <f>BA966</f>
        <v/>
      </c>
      <c r="BB964" s="358">
        <f>BB966</f>
        <v/>
      </c>
      <c r="BC964" s="358">
        <f>BC966</f>
        <v/>
      </c>
      <c r="BD964" s="358">
        <f>BD966</f>
        <v/>
      </c>
      <c r="BE964" s="358">
        <f>BE966</f>
        <v/>
      </c>
      <c r="BF964" s="358">
        <f>BF966</f>
        <v/>
      </c>
      <c r="BG964" s="358">
        <f>BG966</f>
        <v/>
      </c>
      <c r="BH964" s="358">
        <f>BH966</f>
        <v/>
      </c>
      <c r="BI964" s="358">
        <f>BI966</f>
        <v/>
      </c>
      <c r="BJ964" s="358">
        <f>BJ966</f>
        <v/>
      </c>
      <c r="BK964" s="358">
        <f>BK966</f>
        <v/>
      </c>
      <c r="BL964" s="358">
        <f>BL966</f>
        <v/>
      </c>
      <c r="BM964" s="358">
        <f>BM966</f>
        <v/>
      </c>
      <c r="BN964" s="358">
        <f>BN966</f>
        <v/>
      </c>
      <c r="BO964" s="358">
        <f>BO966</f>
        <v/>
      </c>
      <c r="BP964" s="358">
        <f>BP966</f>
        <v/>
      </c>
      <c r="BQ964" s="358">
        <f>BQ966</f>
        <v/>
      </c>
      <c r="BR964" s="358">
        <f>BR966</f>
        <v/>
      </c>
      <c r="BS964" s="358">
        <f>BS966</f>
        <v/>
      </c>
      <c r="BT964" s="358">
        <f>BT966</f>
        <v/>
      </c>
      <c r="BU964" s="358">
        <f>BU966</f>
        <v/>
      </c>
      <c r="BV964" s="358">
        <f>BV966</f>
        <v/>
      </c>
      <c r="BW964" s="358">
        <f>BW966</f>
        <v/>
      </c>
      <c r="BX964" s="358">
        <f>BX966</f>
        <v/>
      </c>
      <c r="BY964" s="358">
        <f>BY966</f>
        <v/>
      </c>
      <c r="BZ964" s="358">
        <f>BZ966</f>
        <v/>
      </c>
      <c r="CA964" s="358">
        <f>CA966</f>
        <v/>
      </c>
      <c r="CB964" s="358">
        <f>CB966</f>
        <v/>
      </c>
      <c r="CC964" s="358">
        <f>CC966</f>
        <v/>
      </c>
      <c r="CD964" s="358">
        <f>CD966</f>
        <v/>
      </c>
      <c r="CE964" s="358">
        <f>CE966</f>
        <v/>
      </c>
      <c r="CF964" s="358">
        <f>CF966</f>
        <v/>
      </c>
      <c r="CG964" s="358">
        <f>CG966</f>
        <v/>
      </c>
      <c r="CH964" s="358">
        <f>CH966</f>
        <v/>
      </c>
      <c r="CI964" s="358">
        <f>CI966</f>
        <v/>
      </c>
      <c r="CJ964" s="358">
        <f>CJ966</f>
        <v/>
      </c>
      <c r="CK964" s="358">
        <f>CK966</f>
        <v/>
      </c>
      <c r="CL964" s="358">
        <f>CL966</f>
        <v/>
      </c>
      <c r="CM964" s="358">
        <f>CM966</f>
        <v/>
      </c>
      <c r="CN964" s="358">
        <f>CN966</f>
        <v/>
      </c>
      <c r="CO964" s="358">
        <f>CO966</f>
        <v/>
      </c>
      <c r="CP964" s="358">
        <f>CP966</f>
        <v/>
      </c>
      <c r="CQ964" s="358">
        <f>CQ966</f>
        <v/>
      </c>
      <c r="CR964" s="358">
        <f>CR966</f>
        <v/>
      </c>
      <c r="CS964" s="358">
        <f>CS966</f>
        <v/>
      </c>
      <c r="CT964" s="358">
        <f>CT966</f>
        <v/>
      </c>
      <c r="CU964" s="358">
        <f>CU966</f>
        <v/>
      </c>
      <c r="CV964" s="358">
        <f>CV966</f>
        <v/>
      </c>
      <c r="CW964" s="358">
        <f>CW966</f>
        <v/>
      </c>
      <c r="CX964" s="358">
        <f>CX966</f>
        <v/>
      </c>
      <c r="CY964" s="358">
        <f>CY966</f>
        <v/>
      </c>
      <c r="CZ964" s="358">
        <f>CZ966</f>
        <v/>
      </c>
      <c r="DA964" s="358">
        <f>DA966</f>
        <v/>
      </c>
      <c r="DB964" s="358">
        <f>DB966</f>
        <v/>
      </c>
      <c r="DC964" s="358">
        <f>DC966</f>
        <v/>
      </c>
      <c r="DD964" s="358">
        <f>DD966</f>
        <v/>
      </c>
      <c r="DE964" s="358">
        <f>DE966</f>
        <v/>
      </c>
      <c r="DF964" s="358">
        <f>DF966</f>
        <v/>
      </c>
      <c r="DG964" s="359">
        <f>DG966</f>
        <v/>
      </c>
      <c r="DH964" s="359">
        <f>DH966</f>
        <v/>
      </c>
      <c r="DI964" s="359">
        <f>DI966</f>
        <v/>
      </c>
      <c r="DJ964" s="359">
        <f>DJ966</f>
        <v/>
      </c>
      <c r="DK964" s="359">
        <f>DK966</f>
        <v/>
      </c>
      <c r="DL964" s="359">
        <f>DL966</f>
        <v/>
      </c>
      <c r="DM964" s="359">
        <f>DM966</f>
        <v/>
      </c>
      <c r="DN964" s="359">
        <f>DN966</f>
        <v/>
      </c>
      <c r="DO964" s="359">
        <f>DO966</f>
        <v/>
      </c>
      <c r="DP964" s="359">
        <f>DP966</f>
        <v/>
      </c>
      <c r="DQ964" s="359">
        <f>DQ966</f>
        <v/>
      </c>
      <c r="DR964" s="359">
        <f>DR966</f>
        <v/>
      </c>
      <c r="DS964" s="359">
        <f>DS966</f>
        <v/>
      </c>
      <c r="DT964" s="359">
        <f>DT966</f>
        <v/>
      </c>
      <c r="DU964" s="359">
        <f>DU966</f>
        <v/>
      </c>
      <c r="DV964" s="359">
        <f>DV966</f>
        <v/>
      </c>
      <c r="DW964" s="359">
        <f>DW966</f>
        <v/>
      </c>
      <c r="DX964" s="359">
        <f>DX966</f>
        <v/>
      </c>
      <c r="DY964" s="359">
        <f>DY966</f>
        <v/>
      </c>
      <c r="DZ964" s="359">
        <f>DZ966</f>
        <v/>
      </c>
      <c r="EA964" s="359">
        <f>EA966</f>
        <v/>
      </c>
      <c r="EB964" s="359">
        <f>EB966</f>
        <v/>
      </c>
      <c r="EC964" s="359">
        <f>EC966</f>
        <v/>
      </c>
      <c r="ED964" s="359">
        <f>ED966</f>
        <v/>
      </c>
      <c r="EE964" s="359">
        <f>EE966</f>
        <v/>
      </c>
      <c r="EF964" s="359">
        <f>EF966</f>
        <v/>
      </c>
      <c r="EG964" s="359">
        <f>EG966</f>
        <v/>
      </c>
      <c r="EH964" s="359">
        <f>EH966</f>
        <v/>
      </c>
      <c r="EI964" s="359">
        <f>EI966</f>
        <v/>
      </c>
      <c r="EJ964" s="359">
        <f>EJ966</f>
        <v/>
      </c>
      <c r="EK964" s="359">
        <f>EK966</f>
        <v/>
      </c>
      <c r="EL964" s="359">
        <f>EL966</f>
        <v/>
      </c>
      <c r="EM964" s="359">
        <f>EM966</f>
        <v/>
      </c>
      <c r="EN964" s="359">
        <f>EN966</f>
        <v/>
      </c>
      <c r="EO964" s="359">
        <f>EO966</f>
        <v/>
      </c>
      <c r="EP964" s="359">
        <f>EP966</f>
        <v/>
      </c>
      <c r="EQ964" s="359">
        <f>EQ966</f>
        <v/>
      </c>
      <c r="ER964" s="359">
        <f>ER966</f>
        <v/>
      </c>
      <c r="ES964" s="359">
        <f>ES966</f>
        <v/>
      </c>
      <c r="ET964" s="359">
        <f>ET966</f>
        <v/>
      </c>
      <c r="EU964" s="359">
        <f>EU966</f>
        <v/>
      </c>
      <c r="EV964" s="359">
        <f>EV966</f>
        <v/>
      </c>
      <c r="EW964" s="359">
        <f>EW966</f>
        <v/>
      </c>
      <c r="EX964" s="359">
        <f>EX966</f>
        <v/>
      </c>
      <c r="EY964" s="359">
        <f>EY966</f>
        <v/>
      </c>
      <c r="EZ964" s="359">
        <f>EZ966</f>
        <v/>
      </c>
      <c r="FA964" s="359">
        <f>FA966</f>
        <v/>
      </c>
      <c r="FB964" s="359">
        <f>FB966</f>
        <v/>
      </c>
      <c r="FC964" s="359">
        <f>FC966</f>
        <v/>
      </c>
      <c r="FD964" s="359">
        <f>FD966</f>
        <v/>
      </c>
      <c r="FE964" s="359">
        <f>FE966</f>
        <v/>
      </c>
      <c r="FF964" s="359">
        <f>FF966</f>
        <v/>
      </c>
      <c r="FG964" s="359">
        <f>FG966</f>
        <v/>
      </c>
      <c r="FH964" s="359">
        <f>FH966</f>
        <v/>
      </c>
      <c r="FI964" s="359">
        <f>FI966</f>
        <v/>
      </c>
      <c r="FJ964" s="359">
        <f>FJ966</f>
        <v/>
      </c>
      <c r="FK964" s="359">
        <f>FK966</f>
        <v/>
      </c>
      <c r="FL964" s="359">
        <f>FL966</f>
        <v/>
      </c>
      <c r="FM964" s="359">
        <f>FM966</f>
        <v/>
      </c>
      <c r="FN964" s="359">
        <f>FN966</f>
        <v/>
      </c>
      <c r="FO964" s="359">
        <f>FO966</f>
        <v/>
      </c>
      <c r="FP964" s="359">
        <f>FP966</f>
        <v/>
      </c>
      <c r="FQ964" s="359">
        <f>FQ966</f>
        <v/>
      </c>
      <c r="FR964" s="359">
        <f>FR966</f>
        <v/>
      </c>
      <c r="FS964" s="359">
        <f>FS966</f>
        <v/>
      </c>
      <c r="FT964" s="359">
        <f>FT966</f>
        <v/>
      </c>
      <c r="FU964" s="359">
        <f>FU966</f>
        <v/>
      </c>
      <c r="FV964" s="359">
        <f>FV966</f>
        <v/>
      </c>
      <c r="FW964" s="359">
        <f>FW966</f>
        <v/>
      </c>
      <c r="FX964" s="359">
        <f>FX966</f>
        <v/>
      </c>
      <c r="FY964" s="359">
        <f>FY966</f>
        <v/>
      </c>
      <c r="FZ964" s="359">
        <f>FZ966</f>
        <v/>
      </c>
      <c r="GA964" s="359">
        <f>GA966</f>
        <v/>
      </c>
      <c r="GB964" s="359">
        <f>GB966</f>
        <v/>
      </c>
      <c r="GC964" s="359">
        <f>GC966</f>
        <v/>
      </c>
      <c r="GD964" s="359">
        <f>GD966</f>
        <v/>
      </c>
      <c r="GE964" s="359">
        <f>GE966</f>
        <v/>
      </c>
      <c r="GF964" s="359">
        <f>GF966</f>
        <v/>
      </c>
      <c r="GG964" s="359">
        <f>GG966</f>
        <v/>
      </c>
      <c r="GH964" s="359">
        <f>GH966</f>
        <v/>
      </c>
      <c r="GI964" s="359">
        <f>GI966</f>
        <v/>
      </c>
      <c r="GJ964" s="359">
        <f>GJ966</f>
        <v/>
      </c>
      <c r="GK964" s="359">
        <f>GK966</f>
        <v/>
      </c>
      <c r="GL964" s="359">
        <f>GL966</f>
        <v/>
      </c>
      <c r="GM964" s="359">
        <f>GM966</f>
        <v/>
      </c>
      <c r="GN964" s="359">
        <f>GN966</f>
        <v/>
      </c>
      <c r="GO964" s="359">
        <f>GO966</f>
        <v/>
      </c>
      <c r="GP964" s="359">
        <f>GP966</f>
        <v/>
      </c>
      <c r="GQ964" s="359">
        <f>GQ966</f>
        <v/>
      </c>
      <c r="GR964" s="359">
        <f>GR966</f>
        <v/>
      </c>
      <c r="GS964" s="359">
        <f>GS966</f>
        <v/>
      </c>
      <c r="GT964" s="359">
        <f>GT966</f>
        <v/>
      </c>
      <c r="GU964" s="359">
        <f>GU966</f>
        <v/>
      </c>
      <c r="GV964" s="359">
        <f>GV966</f>
        <v/>
      </c>
      <c r="GW964" s="359">
        <f>GW966</f>
        <v/>
      </c>
      <c r="GX964" s="359">
        <f>GX966</f>
        <v/>
      </c>
    </row>
    <row r="966">
      <c r="A966" s="358" t="n">
        <v>51</v>
      </c>
      <c r="B966" s="358">
        <f>B962</f>
        <v/>
      </c>
      <c r="C966" s="358">
        <f>A962</f>
        <v/>
      </c>
      <c r="D966" s="358">
        <f>ROW(A962)</f>
        <v/>
      </c>
      <c r="E966" s="358" t="n"/>
      <c r="F966" s="358">
        <f>IF(F962&lt;&gt;"",F962,"")</f>
        <v/>
      </c>
      <c r="G966" s="358">
        <f>IF(G962&lt;&gt;"",G962,"")</f>
        <v/>
      </c>
      <c r="H966" s="358" t="n">
        <v>0</v>
      </c>
      <c r="I966" s="358" t="n"/>
      <c r="J966" s="358" t="n"/>
      <c r="K966" s="358" t="n"/>
      <c r="L966" s="358" t="n"/>
      <c r="M966" s="358" t="n"/>
      <c r="N966" s="358" t="n"/>
      <c r="O966" s="358" t="n">
        <v>0</v>
      </c>
      <c r="P966" s="358" t="n">
        <v>0</v>
      </c>
      <c r="Q966" s="358" t="n">
        <v>0</v>
      </c>
      <c r="R966" s="358" t="n">
        <v>0</v>
      </c>
      <c r="S966" s="358" t="n">
        <v>0</v>
      </c>
      <c r="T966" s="358" t="n">
        <v>0</v>
      </c>
      <c r="U966" s="358" t="n">
        <v>0</v>
      </c>
      <c r="V966" s="358" t="n">
        <v>0</v>
      </c>
      <c r="W966" s="358" t="n">
        <v>0</v>
      </c>
      <c r="X966" s="358" t="n">
        <v>0</v>
      </c>
      <c r="Y966" s="358" t="n">
        <v>0</v>
      </c>
      <c r="Z966" s="358" t="n"/>
      <c r="AA966" s="358" t="n"/>
      <c r="AB966" s="358" t="n"/>
      <c r="AC966" s="358" t="n"/>
      <c r="AD966" s="358" t="n"/>
      <c r="AE966" s="358" t="n"/>
      <c r="AF966" s="358" t="n"/>
      <c r="AG966" s="358" t="n"/>
      <c r="AH966" s="358" t="n"/>
      <c r="AI966" s="358" t="n"/>
      <c r="AJ966" s="358" t="n"/>
      <c r="AK966" s="358" t="n"/>
      <c r="AL966" s="358" t="n"/>
      <c r="AM966" s="358" t="n"/>
      <c r="AN966" s="358" t="n"/>
      <c r="AO966" s="358">
        <f>ROUND(BX966,0)</f>
        <v/>
      </c>
      <c r="AP966" s="358">
        <f>ROUND(BY966,0)</f>
        <v/>
      </c>
      <c r="AQ966" s="358">
        <f>ROUND(BZ966,0)</f>
        <v/>
      </c>
      <c r="AR966" s="358">
        <f>ROUND(CA966,0)</f>
        <v/>
      </c>
      <c r="AS966" s="358">
        <f>ROUND(CB966,0)</f>
        <v/>
      </c>
      <c r="AT966" s="358">
        <f>ROUND(CC966,0)</f>
        <v/>
      </c>
      <c r="AU966" s="358">
        <f>ROUND(CD966,0)</f>
        <v/>
      </c>
      <c r="AV966" s="358">
        <f>ROUND(CE966,0)</f>
        <v/>
      </c>
      <c r="AW966" s="358">
        <f>ROUND(CF966,0)</f>
        <v/>
      </c>
      <c r="AX966" s="358">
        <f>ROUND(CG966,0)</f>
        <v/>
      </c>
      <c r="AY966" s="358">
        <f>ROUND(CH966,0)</f>
        <v/>
      </c>
      <c r="AZ966" s="358">
        <f>ROUND(CI966,0)</f>
        <v/>
      </c>
      <c r="BA966" s="358">
        <f>ROUND(CJ966,0)</f>
        <v/>
      </c>
      <c r="BB966" s="358">
        <f>ROUND(CK966,0)</f>
        <v/>
      </c>
      <c r="BC966" s="358">
        <f>ROUND(CL966,0)</f>
        <v/>
      </c>
      <c r="BD966" s="358">
        <f>ROUND(CM966,0)</f>
        <v/>
      </c>
      <c r="BE966" s="358" t="n"/>
      <c r="BF966" s="358" t="n"/>
      <c r="BG966" s="358" t="n"/>
      <c r="BH966" s="358" t="n"/>
      <c r="BI966" s="358" t="n"/>
      <c r="BJ966" s="358" t="n"/>
      <c r="BK966" s="358" t="n"/>
      <c r="BL966" s="358" t="n"/>
      <c r="BM966" s="358" t="n"/>
      <c r="BN966" s="358" t="n"/>
      <c r="BO966" s="358" t="n"/>
      <c r="BP966" s="358" t="n"/>
      <c r="BQ966" s="358" t="n"/>
      <c r="BR966" s="358" t="n"/>
      <c r="BS966" s="358" t="n"/>
      <c r="BT966" s="358" t="n"/>
      <c r="BU966" s="358" t="n"/>
      <c r="BV966" s="358" t="n"/>
      <c r="BW966" s="358" t="n"/>
      <c r="BX966" s="358" t="n"/>
      <c r="BY966" s="358" t="n"/>
      <c r="BZ966" s="358" t="n"/>
      <c r="CA966" s="358" t="n"/>
      <c r="CB966" s="358" t="n"/>
      <c r="CC966" s="358" t="n"/>
      <c r="CD966" s="358" t="n"/>
      <c r="CE966" s="358" t="n"/>
      <c r="CF966" s="358" t="n"/>
      <c r="CG966" s="358" t="n"/>
      <c r="CH966" s="358" t="n"/>
      <c r="CI966" s="358" t="n"/>
      <c r="CJ966" s="358" t="n"/>
      <c r="CK966" s="358" t="n"/>
      <c r="CL966" s="358" t="n"/>
      <c r="CM966" s="358" t="n"/>
      <c r="CN966" s="358" t="n"/>
      <c r="CO966" s="358" t="n"/>
      <c r="CP966" s="358" t="n"/>
      <c r="CQ966" s="358" t="n"/>
      <c r="CR966" s="358" t="n"/>
      <c r="CS966" s="358" t="n"/>
      <c r="CT966" s="358" t="n"/>
      <c r="CU966" s="358" t="n"/>
      <c r="CV966" s="358" t="n"/>
      <c r="CW966" s="358" t="n"/>
      <c r="CX966" s="358" t="n"/>
      <c r="CY966" s="358" t="n"/>
      <c r="CZ966" s="358" t="n"/>
      <c r="DA966" s="358" t="n"/>
      <c r="DB966" s="358" t="n"/>
      <c r="DC966" s="358" t="n"/>
      <c r="DD966" s="358" t="n"/>
      <c r="DE966" s="358" t="n"/>
      <c r="DF966" s="358" t="n"/>
      <c r="DG966" s="359" t="n"/>
      <c r="DH966" s="359" t="n"/>
      <c r="DI966" s="359" t="n"/>
      <c r="DJ966" s="359" t="n"/>
      <c r="DK966" s="359" t="n"/>
      <c r="DL966" s="359" t="n"/>
      <c r="DM966" s="359" t="n"/>
      <c r="DN966" s="359" t="n"/>
      <c r="DO966" s="359" t="n"/>
      <c r="DP966" s="359" t="n"/>
      <c r="DQ966" s="359" t="n"/>
      <c r="DR966" s="359" t="n"/>
      <c r="DS966" s="359" t="n"/>
      <c r="DT966" s="359" t="n"/>
      <c r="DU966" s="359" t="n"/>
      <c r="DV966" s="359" t="n"/>
      <c r="DW966" s="359" t="n"/>
      <c r="DX966" s="359" t="n"/>
      <c r="DY966" s="359" t="n"/>
      <c r="DZ966" s="359" t="n"/>
      <c r="EA966" s="359" t="n"/>
      <c r="EB966" s="359" t="n"/>
      <c r="EC966" s="359" t="n"/>
      <c r="ED966" s="359" t="n"/>
      <c r="EE966" s="359" t="n"/>
      <c r="EF966" s="359" t="n"/>
      <c r="EG966" s="359" t="n"/>
      <c r="EH966" s="359" t="n"/>
      <c r="EI966" s="359" t="n"/>
      <c r="EJ966" s="359" t="n"/>
      <c r="EK966" s="359" t="n"/>
      <c r="EL966" s="359" t="n"/>
      <c r="EM966" s="359" t="n"/>
      <c r="EN966" s="359" t="n"/>
      <c r="EO966" s="359" t="n"/>
      <c r="EP966" s="359" t="n"/>
      <c r="EQ966" s="359" t="n"/>
      <c r="ER966" s="359" t="n"/>
      <c r="ES966" s="359" t="n"/>
      <c r="ET966" s="359" t="n"/>
      <c r="EU966" s="359" t="n"/>
      <c r="EV966" s="359" t="n"/>
      <c r="EW966" s="359" t="n"/>
      <c r="EX966" s="359" t="n"/>
      <c r="EY966" s="359" t="n"/>
      <c r="EZ966" s="359" t="n"/>
      <c r="FA966" s="359" t="n"/>
      <c r="FB966" s="359" t="n"/>
      <c r="FC966" s="359" t="n"/>
      <c r="FD966" s="359" t="n"/>
      <c r="FE966" s="359" t="n"/>
      <c r="FF966" s="359" t="n"/>
      <c r="FG966" s="359" t="n"/>
      <c r="FH966" s="359" t="n"/>
      <c r="FI966" s="359" t="n"/>
      <c r="FJ966" s="359" t="n"/>
      <c r="FK966" s="359" t="n"/>
      <c r="FL966" s="359" t="n"/>
      <c r="FM966" s="359" t="n"/>
      <c r="FN966" s="359" t="n"/>
      <c r="FO966" s="359" t="n"/>
      <c r="FP966" s="359" t="n"/>
      <c r="FQ966" s="359" t="n"/>
      <c r="FR966" s="359" t="n"/>
      <c r="FS966" s="359" t="n"/>
      <c r="FT966" s="359" t="n"/>
      <c r="FU966" s="359" t="n"/>
      <c r="FV966" s="359" t="n"/>
      <c r="FW966" s="359" t="n"/>
      <c r="FX966" s="359" t="n"/>
      <c r="FY966" s="359" t="n"/>
      <c r="FZ966" s="359" t="n"/>
      <c r="GA966" s="359" t="n"/>
      <c r="GB966" s="359" t="n"/>
      <c r="GC966" s="359" t="n"/>
      <c r="GD966" s="359" t="n"/>
      <c r="GE966" s="359" t="n"/>
      <c r="GF966" s="359" t="n"/>
      <c r="GG966" s="359" t="n"/>
      <c r="GH966" s="359" t="n"/>
      <c r="GI966" s="359" t="n"/>
      <c r="GJ966" s="359" t="n"/>
      <c r="GK966" s="359" t="n"/>
      <c r="GL966" s="359" t="n"/>
      <c r="GM966" s="359" t="n"/>
      <c r="GN966" s="359" t="n"/>
      <c r="GO966" s="359" t="n"/>
      <c r="GP966" s="359" t="n"/>
      <c r="GQ966" s="359" t="n"/>
      <c r="GR966" s="359" t="n"/>
      <c r="GS966" s="359" t="n"/>
      <c r="GT966" s="359" t="n"/>
      <c r="GU966" s="359" t="n"/>
      <c r="GV966" s="359" t="n"/>
      <c r="GW966" s="359" t="n"/>
      <c r="GX966" s="359" t="n">
        <v>0</v>
      </c>
    </row>
    <row r="968">
      <c r="A968" s="360" t="n">
        <v>50</v>
      </c>
      <c r="B968" s="360" t="n">
        <v>0</v>
      </c>
      <c r="C968" s="360" t="n">
        <v>0</v>
      </c>
      <c r="D968" s="360" t="n">
        <v>1</v>
      </c>
      <c r="E968" s="360" t="n">
        <v>201</v>
      </c>
      <c r="F968" s="360">
        <f>ROUND(Source!O966,O968)</f>
        <v/>
      </c>
      <c r="G968" s="360" t="inlineStr">
        <is>
          <t>ПЗ</t>
        </is>
      </c>
      <c r="H968" s="360" t="inlineStr">
        <is>
          <t>Прямые затраты</t>
        </is>
      </c>
      <c r="I968" s="360" t="n"/>
      <c r="J968" s="360" t="n"/>
      <c r="K968" s="360" t="n">
        <v>201</v>
      </c>
      <c r="L968" s="360" t="n">
        <v>1</v>
      </c>
      <c r="M968" s="360" t="n">
        <v>3</v>
      </c>
      <c r="N968" s="360" t="inlineStr"/>
      <c r="O968" s="360" t="n">
        <v>0</v>
      </c>
      <c r="P968" s="360" t="n"/>
      <c r="Q968" s="360" t="n"/>
      <c r="R968" s="360" t="n"/>
      <c r="S968" s="360" t="n"/>
      <c r="T968" s="360" t="n"/>
      <c r="U968" s="360" t="n"/>
      <c r="V968" s="360" t="n"/>
      <c r="W968" s="360" t="n">
        <v>0</v>
      </c>
      <c r="X968" s="360" t="n">
        <v>1</v>
      </c>
      <c r="Y968" s="360" t="n">
        <v>0</v>
      </c>
      <c r="Z968" s="360" t="n"/>
      <c r="AA968" s="360" t="n"/>
      <c r="AB968" s="360" t="n"/>
    </row>
    <row r="969">
      <c r="A969" s="360" t="n">
        <v>50</v>
      </c>
      <c r="B969" s="360" t="n">
        <v>0</v>
      </c>
      <c r="C969" s="360" t="n">
        <v>0</v>
      </c>
      <c r="D969" s="360" t="n">
        <v>1</v>
      </c>
      <c r="E969" s="360" t="n">
        <v>202</v>
      </c>
      <c r="F969" s="360">
        <f>ROUND(Source!P966,O969)</f>
        <v/>
      </c>
      <c r="G969" s="360" t="inlineStr">
        <is>
          <t>СтМатОб</t>
        </is>
      </c>
      <c r="H969" s="360" t="inlineStr">
        <is>
          <t>Стоимость материальных ресурсов (всего)</t>
        </is>
      </c>
      <c r="I969" s="360" t="n"/>
      <c r="J969" s="360" t="n"/>
      <c r="K969" s="360" t="n">
        <v>202</v>
      </c>
      <c r="L969" s="360" t="n">
        <v>2</v>
      </c>
      <c r="M969" s="360" t="n">
        <v>3</v>
      </c>
      <c r="N969" s="360" t="inlineStr"/>
      <c r="O969" s="360" t="n">
        <v>0</v>
      </c>
      <c r="P969" s="360" t="n"/>
      <c r="Q969" s="360" t="n"/>
      <c r="R969" s="360" t="n"/>
      <c r="S969" s="360" t="n"/>
      <c r="T969" s="360" t="n"/>
      <c r="U969" s="360" t="n"/>
      <c r="V969" s="360" t="n"/>
      <c r="W969" s="360" t="n">
        <v>0</v>
      </c>
      <c r="X969" s="360" t="n">
        <v>1</v>
      </c>
      <c r="Y969" s="360" t="n">
        <v>0</v>
      </c>
      <c r="Z969" s="360" t="n"/>
      <c r="AA969" s="360" t="n"/>
      <c r="AB969" s="360" t="n"/>
    </row>
    <row r="970">
      <c r="A970" s="360" t="n">
        <v>50</v>
      </c>
      <c r="B970" s="360" t="n">
        <v>0</v>
      </c>
      <c r="C970" s="360" t="n">
        <v>0</v>
      </c>
      <c r="D970" s="360" t="n">
        <v>1</v>
      </c>
      <c r="E970" s="360" t="n">
        <v>222</v>
      </c>
      <c r="F970" s="360">
        <f>ROUND(Source!AO966,O970)</f>
        <v/>
      </c>
      <c r="G970" s="360" t="inlineStr">
        <is>
          <t>СтМатОбЗак</t>
        </is>
      </c>
      <c r="H970" s="360" t="inlineStr">
        <is>
          <t>Стоимость материалов и оборудования заказчика</t>
        </is>
      </c>
      <c r="I970" s="360" t="n"/>
      <c r="J970" s="360" t="n"/>
      <c r="K970" s="360" t="n">
        <v>222</v>
      </c>
      <c r="L970" s="360" t="n">
        <v>3</v>
      </c>
      <c r="M970" s="360" t="n">
        <v>3</v>
      </c>
      <c r="N970" s="360" t="inlineStr"/>
      <c r="O970" s="360" t="n">
        <v>0</v>
      </c>
      <c r="P970" s="360" t="n"/>
      <c r="Q970" s="360" t="n"/>
      <c r="R970" s="360" t="n"/>
      <c r="S970" s="360" t="n"/>
      <c r="T970" s="360" t="n"/>
      <c r="U970" s="360" t="n"/>
      <c r="V970" s="360" t="n"/>
      <c r="W970" s="360" t="n">
        <v>0</v>
      </c>
      <c r="X970" s="360" t="n">
        <v>1</v>
      </c>
      <c r="Y970" s="360" t="n">
        <v>0</v>
      </c>
      <c r="Z970" s="360" t="n"/>
      <c r="AA970" s="360" t="n"/>
      <c r="AB970" s="360" t="n"/>
    </row>
    <row r="971">
      <c r="A971" s="360" t="n">
        <v>50</v>
      </c>
      <c r="B971" s="360" t="n">
        <v>0</v>
      </c>
      <c r="C971" s="360" t="n">
        <v>0</v>
      </c>
      <c r="D971" s="360" t="n">
        <v>1</v>
      </c>
      <c r="E971" s="360" t="n">
        <v>225</v>
      </c>
      <c r="F971" s="360">
        <f>ROUND(Source!AV966,O971)</f>
        <v/>
      </c>
      <c r="G971" s="360" t="inlineStr">
        <is>
          <t>СтМатОбПод</t>
        </is>
      </c>
      <c r="H971" s="360" t="inlineStr">
        <is>
          <t>Стоимость материалов и оборудования подрядчика</t>
        </is>
      </c>
      <c r="I971" s="360" t="n"/>
      <c r="J971" s="360" t="n"/>
      <c r="K971" s="360" t="n">
        <v>225</v>
      </c>
      <c r="L971" s="360" t="n">
        <v>4</v>
      </c>
      <c r="M971" s="360" t="n">
        <v>3</v>
      </c>
      <c r="N971" s="360" t="inlineStr"/>
      <c r="O971" s="360" t="n">
        <v>0</v>
      </c>
      <c r="P971" s="360" t="n"/>
      <c r="Q971" s="360" t="n"/>
      <c r="R971" s="360" t="n"/>
      <c r="S971" s="360" t="n"/>
      <c r="T971" s="360" t="n"/>
      <c r="U971" s="360" t="n"/>
      <c r="V971" s="360" t="n"/>
      <c r="W971" s="360" t="n">
        <v>0</v>
      </c>
      <c r="X971" s="360" t="n">
        <v>1</v>
      </c>
      <c r="Y971" s="360" t="n">
        <v>0</v>
      </c>
      <c r="Z971" s="360" t="n"/>
      <c r="AA971" s="360" t="n"/>
      <c r="AB971" s="360" t="n"/>
    </row>
    <row r="972">
      <c r="A972" s="360" t="n">
        <v>50</v>
      </c>
      <c r="B972" s="360" t="n">
        <v>0</v>
      </c>
      <c r="C972" s="360" t="n">
        <v>0</v>
      </c>
      <c r="D972" s="360" t="n">
        <v>1</v>
      </c>
      <c r="E972" s="360" t="n">
        <v>226</v>
      </c>
      <c r="F972" s="360">
        <f>ROUND(Source!AW966,O972)</f>
        <v/>
      </c>
      <c r="G972" s="360" t="inlineStr">
        <is>
          <t>СтМат</t>
        </is>
      </c>
      <c r="H972" s="360" t="inlineStr">
        <is>
          <t>Стоимость материалов (всего)</t>
        </is>
      </c>
      <c r="I972" s="360" t="n"/>
      <c r="J972" s="360" t="n"/>
      <c r="K972" s="360" t="n">
        <v>226</v>
      </c>
      <c r="L972" s="360" t="n">
        <v>5</v>
      </c>
      <c r="M972" s="360" t="n">
        <v>3</v>
      </c>
      <c r="N972" s="360" t="inlineStr"/>
      <c r="O972" s="360" t="n">
        <v>0</v>
      </c>
      <c r="P972" s="360" t="n"/>
      <c r="Q972" s="360" t="n"/>
      <c r="R972" s="360" t="n"/>
      <c r="S972" s="360" t="n"/>
      <c r="T972" s="360" t="n"/>
      <c r="U972" s="360" t="n"/>
      <c r="V972" s="360" t="n"/>
      <c r="W972" s="360" t="n">
        <v>0</v>
      </c>
      <c r="X972" s="360" t="n">
        <v>1</v>
      </c>
      <c r="Y972" s="360" t="n">
        <v>0</v>
      </c>
      <c r="Z972" s="360" t="n"/>
      <c r="AA972" s="360" t="n"/>
      <c r="AB972" s="360" t="n"/>
    </row>
    <row r="973">
      <c r="A973" s="360" t="n">
        <v>50</v>
      </c>
      <c r="B973" s="360" t="n">
        <v>0</v>
      </c>
      <c r="C973" s="360" t="n">
        <v>0</v>
      </c>
      <c r="D973" s="360" t="n">
        <v>1</v>
      </c>
      <c r="E973" s="360" t="n">
        <v>227</v>
      </c>
      <c r="F973" s="360">
        <f>ROUND(Source!AX966,O973)</f>
        <v/>
      </c>
      <c r="G973" s="360" t="inlineStr">
        <is>
          <t>СтМатЗак</t>
        </is>
      </c>
      <c r="H973" s="360" t="inlineStr">
        <is>
          <t>Стоимость материалов заказчика</t>
        </is>
      </c>
      <c r="I973" s="360" t="n"/>
      <c r="J973" s="360" t="n"/>
      <c r="K973" s="360" t="n">
        <v>227</v>
      </c>
      <c r="L973" s="360" t="n">
        <v>6</v>
      </c>
      <c r="M973" s="360" t="n">
        <v>3</v>
      </c>
      <c r="N973" s="360" t="inlineStr"/>
      <c r="O973" s="360" t="n">
        <v>0</v>
      </c>
      <c r="P973" s="360" t="n"/>
      <c r="Q973" s="360" t="n"/>
      <c r="R973" s="360" t="n"/>
      <c r="S973" s="360" t="n"/>
      <c r="T973" s="360" t="n"/>
      <c r="U973" s="360" t="n"/>
      <c r="V973" s="360" t="n"/>
      <c r="W973" s="360" t="n">
        <v>0</v>
      </c>
      <c r="X973" s="360" t="n">
        <v>1</v>
      </c>
      <c r="Y973" s="360" t="n">
        <v>0</v>
      </c>
      <c r="Z973" s="360" t="n"/>
      <c r="AA973" s="360" t="n"/>
      <c r="AB973" s="360" t="n"/>
    </row>
    <row r="974">
      <c r="A974" s="360" t="n">
        <v>50</v>
      </c>
      <c r="B974" s="360" t="n">
        <v>0</v>
      </c>
      <c r="C974" s="360" t="n">
        <v>0</v>
      </c>
      <c r="D974" s="360" t="n">
        <v>1</v>
      </c>
      <c r="E974" s="360" t="n">
        <v>228</v>
      </c>
      <c r="F974" s="360">
        <f>ROUND(Source!AY966,O974)</f>
        <v/>
      </c>
      <c r="G974" s="360" t="inlineStr">
        <is>
          <t>СтМатПод</t>
        </is>
      </c>
      <c r="H974" s="360" t="inlineStr">
        <is>
          <t>Стоимость материалов подрядчика</t>
        </is>
      </c>
      <c r="I974" s="360" t="n"/>
      <c r="J974" s="360" t="n"/>
      <c r="K974" s="360" t="n">
        <v>228</v>
      </c>
      <c r="L974" s="360" t="n">
        <v>7</v>
      </c>
      <c r="M974" s="360" t="n">
        <v>3</v>
      </c>
      <c r="N974" s="360" t="inlineStr"/>
      <c r="O974" s="360" t="n">
        <v>0</v>
      </c>
      <c r="P974" s="360" t="n"/>
      <c r="Q974" s="360" t="n"/>
      <c r="R974" s="360" t="n"/>
      <c r="S974" s="360" t="n"/>
      <c r="T974" s="360" t="n"/>
      <c r="U974" s="360" t="n"/>
      <c r="V974" s="360" t="n"/>
      <c r="W974" s="360" t="n">
        <v>0</v>
      </c>
      <c r="X974" s="360" t="n">
        <v>1</v>
      </c>
      <c r="Y974" s="360" t="n">
        <v>0</v>
      </c>
      <c r="Z974" s="360" t="n"/>
      <c r="AA974" s="360" t="n"/>
      <c r="AB974" s="360" t="n"/>
    </row>
    <row r="975">
      <c r="A975" s="360" t="n">
        <v>50</v>
      </c>
      <c r="B975" s="360" t="n">
        <v>0</v>
      </c>
      <c r="C975" s="360" t="n">
        <v>0</v>
      </c>
      <c r="D975" s="360" t="n">
        <v>1</v>
      </c>
      <c r="E975" s="360" t="n">
        <v>216</v>
      </c>
      <c r="F975" s="360">
        <f>ROUND(Source!AP966,O975)</f>
        <v/>
      </c>
      <c r="G975" s="360" t="inlineStr">
        <is>
          <t>Оборуд</t>
        </is>
      </c>
      <c r="H975" s="360" t="inlineStr">
        <is>
          <t>Стоимость оборудования (всего)</t>
        </is>
      </c>
      <c r="I975" s="360" t="n"/>
      <c r="J975" s="360" t="n"/>
      <c r="K975" s="360" t="n">
        <v>216</v>
      </c>
      <c r="L975" s="360" t="n">
        <v>8</v>
      </c>
      <c r="M975" s="360" t="n">
        <v>3</v>
      </c>
      <c r="N975" s="360" t="inlineStr"/>
      <c r="O975" s="360" t="n">
        <v>0</v>
      </c>
      <c r="P975" s="360" t="n"/>
      <c r="Q975" s="360" t="n"/>
      <c r="R975" s="360" t="n"/>
      <c r="S975" s="360" t="n"/>
      <c r="T975" s="360" t="n"/>
      <c r="U975" s="360" t="n"/>
      <c r="V975" s="360" t="n"/>
      <c r="W975" s="360" t="n">
        <v>0</v>
      </c>
      <c r="X975" s="360" t="n">
        <v>1</v>
      </c>
      <c r="Y975" s="360" t="n">
        <v>0</v>
      </c>
      <c r="Z975" s="360" t="n"/>
      <c r="AA975" s="360" t="n"/>
      <c r="AB975" s="360" t="n"/>
    </row>
    <row r="976">
      <c r="A976" s="360" t="n">
        <v>50</v>
      </c>
      <c r="B976" s="360" t="n">
        <v>0</v>
      </c>
      <c r="C976" s="360" t="n">
        <v>0</v>
      </c>
      <c r="D976" s="360" t="n">
        <v>1</v>
      </c>
      <c r="E976" s="360" t="n">
        <v>223</v>
      </c>
      <c r="F976" s="360">
        <f>ROUND(Source!AQ966,O976)</f>
        <v/>
      </c>
      <c r="G976" s="360" t="inlineStr">
        <is>
          <t>ОборудЗак</t>
        </is>
      </c>
      <c r="H976" s="360" t="inlineStr">
        <is>
          <t>Стоимость оборудования заказчика</t>
        </is>
      </c>
      <c r="I976" s="360" t="n"/>
      <c r="J976" s="360" t="n"/>
      <c r="K976" s="360" t="n">
        <v>223</v>
      </c>
      <c r="L976" s="360" t="n">
        <v>9</v>
      </c>
      <c r="M976" s="360" t="n">
        <v>3</v>
      </c>
      <c r="N976" s="360" t="inlineStr"/>
      <c r="O976" s="360" t="n">
        <v>0</v>
      </c>
      <c r="P976" s="360" t="n"/>
      <c r="Q976" s="360" t="n"/>
      <c r="R976" s="360" t="n"/>
      <c r="S976" s="360" t="n"/>
      <c r="T976" s="360" t="n"/>
      <c r="U976" s="360" t="n"/>
      <c r="V976" s="360" t="n"/>
      <c r="W976" s="360" t="n">
        <v>0</v>
      </c>
      <c r="X976" s="360" t="n">
        <v>1</v>
      </c>
      <c r="Y976" s="360" t="n">
        <v>0</v>
      </c>
      <c r="Z976" s="360" t="n"/>
      <c r="AA976" s="360" t="n"/>
      <c r="AB976" s="360" t="n"/>
    </row>
    <row r="977">
      <c r="A977" s="360" t="n">
        <v>50</v>
      </c>
      <c r="B977" s="360" t="n">
        <v>0</v>
      </c>
      <c r="C977" s="360" t="n">
        <v>0</v>
      </c>
      <c r="D977" s="360" t="n">
        <v>1</v>
      </c>
      <c r="E977" s="360" t="n">
        <v>229</v>
      </c>
      <c r="F977" s="360">
        <f>ROUND(Source!AZ966,O977)</f>
        <v/>
      </c>
      <c r="G977" s="360" t="inlineStr">
        <is>
          <t>ОборудПод</t>
        </is>
      </c>
      <c r="H977" s="360" t="inlineStr">
        <is>
          <t>Стоимость оборудования подрядчика</t>
        </is>
      </c>
      <c r="I977" s="360" t="n"/>
      <c r="J977" s="360" t="n"/>
      <c r="K977" s="360" t="n">
        <v>229</v>
      </c>
      <c r="L977" s="360" t="n">
        <v>10</v>
      </c>
      <c r="M977" s="360" t="n">
        <v>3</v>
      </c>
      <c r="N977" s="360" t="inlineStr"/>
      <c r="O977" s="360" t="n">
        <v>0</v>
      </c>
      <c r="P977" s="360" t="n"/>
      <c r="Q977" s="360" t="n"/>
      <c r="R977" s="360" t="n"/>
      <c r="S977" s="360" t="n"/>
      <c r="T977" s="360" t="n"/>
      <c r="U977" s="360" t="n"/>
      <c r="V977" s="360" t="n"/>
      <c r="W977" s="360" t="n">
        <v>0</v>
      </c>
      <c r="X977" s="360" t="n">
        <v>1</v>
      </c>
      <c r="Y977" s="360" t="n">
        <v>0</v>
      </c>
      <c r="Z977" s="360" t="n"/>
      <c r="AA977" s="360" t="n"/>
      <c r="AB977" s="360" t="n"/>
    </row>
    <row r="978">
      <c r="A978" s="360" t="n">
        <v>50</v>
      </c>
      <c r="B978" s="360" t="n">
        <v>0</v>
      </c>
      <c r="C978" s="360" t="n">
        <v>0</v>
      </c>
      <c r="D978" s="360" t="n">
        <v>1</v>
      </c>
      <c r="E978" s="360" t="n">
        <v>203</v>
      </c>
      <c r="F978" s="360">
        <f>ROUND(Source!Q966,O978)</f>
        <v/>
      </c>
      <c r="G978" s="360" t="inlineStr">
        <is>
          <t>ЭММ</t>
        </is>
      </c>
      <c r="H978" s="360" t="inlineStr">
        <is>
          <t>Эксплуатация машин</t>
        </is>
      </c>
      <c r="I978" s="360" t="n"/>
      <c r="J978" s="360" t="n"/>
      <c r="K978" s="360" t="n">
        <v>203</v>
      </c>
      <c r="L978" s="360" t="n">
        <v>11</v>
      </c>
      <c r="M978" s="360" t="n">
        <v>3</v>
      </c>
      <c r="N978" s="360" t="inlineStr"/>
      <c r="O978" s="360" t="n">
        <v>0</v>
      </c>
      <c r="P978" s="360" t="n"/>
      <c r="Q978" s="360" t="n"/>
      <c r="R978" s="360" t="n"/>
      <c r="S978" s="360" t="n"/>
      <c r="T978" s="360" t="n"/>
      <c r="U978" s="360" t="n"/>
      <c r="V978" s="360" t="n"/>
      <c r="W978" s="360" t="n">
        <v>0</v>
      </c>
      <c r="X978" s="360" t="n">
        <v>1</v>
      </c>
      <c r="Y978" s="360" t="n">
        <v>0</v>
      </c>
      <c r="Z978" s="360" t="n"/>
      <c r="AA978" s="360" t="n"/>
      <c r="AB978" s="360" t="n"/>
    </row>
    <row r="979">
      <c r="A979" s="360" t="n">
        <v>50</v>
      </c>
      <c r="B979" s="360" t="n">
        <v>0</v>
      </c>
      <c r="C979" s="360" t="n">
        <v>0</v>
      </c>
      <c r="D979" s="360" t="n">
        <v>1</v>
      </c>
      <c r="E979" s="360" t="n">
        <v>231</v>
      </c>
      <c r="F979" s="360">
        <f>ROUND(Source!BB966,O979)</f>
        <v/>
      </c>
      <c r="G979" s="360" t="inlineStr">
        <is>
          <t>ЭММсНРиСП</t>
        </is>
      </c>
      <c r="H979" s="360" t="inlineStr">
        <is>
          <t>Эксплуатация машин по ТСН-2001.16</t>
        </is>
      </c>
      <c r="I979" s="360" t="n"/>
      <c r="J979" s="360" t="n"/>
      <c r="K979" s="360" t="n">
        <v>231</v>
      </c>
      <c r="L979" s="360" t="n">
        <v>12</v>
      </c>
      <c r="M979" s="360" t="n">
        <v>3</v>
      </c>
      <c r="N979" s="360" t="inlineStr"/>
      <c r="O979" s="360" t="n">
        <v>0</v>
      </c>
      <c r="P979" s="360" t="n"/>
      <c r="Q979" s="360" t="n"/>
      <c r="R979" s="360" t="n"/>
      <c r="S979" s="360" t="n"/>
      <c r="T979" s="360" t="n"/>
      <c r="U979" s="360" t="n"/>
      <c r="V979" s="360" t="n"/>
      <c r="W979" s="360" t="n">
        <v>0</v>
      </c>
      <c r="X979" s="360" t="n">
        <v>1</v>
      </c>
      <c r="Y979" s="360" t="n">
        <v>0</v>
      </c>
      <c r="Z979" s="360" t="n"/>
      <c r="AA979" s="360" t="n"/>
      <c r="AB979" s="360" t="n"/>
    </row>
    <row r="980">
      <c r="A980" s="360" t="n">
        <v>50</v>
      </c>
      <c r="B980" s="360" t="n">
        <v>0</v>
      </c>
      <c r="C980" s="360" t="n">
        <v>0</v>
      </c>
      <c r="D980" s="360" t="n">
        <v>1</v>
      </c>
      <c r="E980" s="360" t="n">
        <v>204</v>
      </c>
      <c r="F980" s="360">
        <f>ROUND(Source!R966,O980)</f>
        <v/>
      </c>
      <c r="G980" s="360" t="inlineStr">
        <is>
          <t>ЗПМ</t>
        </is>
      </c>
      <c r="H980" s="360" t="inlineStr">
        <is>
          <t>ЗП машинистов</t>
        </is>
      </c>
      <c r="I980" s="360" t="n"/>
      <c r="J980" s="360" t="n"/>
      <c r="K980" s="360" t="n">
        <v>204</v>
      </c>
      <c r="L980" s="360" t="n">
        <v>13</v>
      </c>
      <c r="M980" s="360" t="n">
        <v>3</v>
      </c>
      <c r="N980" s="360" t="inlineStr"/>
      <c r="O980" s="360" t="n">
        <v>0</v>
      </c>
      <c r="P980" s="360" t="n"/>
      <c r="Q980" s="360" t="n"/>
      <c r="R980" s="360" t="n"/>
      <c r="S980" s="360" t="n"/>
      <c r="T980" s="360" t="n"/>
      <c r="U980" s="360" t="n"/>
      <c r="V980" s="360" t="n"/>
      <c r="W980" s="360" t="n">
        <v>0</v>
      </c>
      <c r="X980" s="360" t="n">
        <v>1</v>
      </c>
      <c r="Y980" s="360" t="n">
        <v>0</v>
      </c>
      <c r="Z980" s="360" t="n"/>
      <c r="AA980" s="360" t="n"/>
      <c r="AB980" s="360" t="n"/>
    </row>
    <row r="981">
      <c r="A981" s="360" t="n">
        <v>50</v>
      </c>
      <c r="B981" s="360" t="n">
        <v>0</v>
      </c>
      <c r="C981" s="360" t="n">
        <v>0</v>
      </c>
      <c r="D981" s="360" t="n">
        <v>1</v>
      </c>
      <c r="E981" s="360" t="n">
        <v>205</v>
      </c>
      <c r="F981" s="360">
        <f>ROUND(Source!S966,O981)</f>
        <v/>
      </c>
      <c r="G981" s="360" t="inlineStr">
        <is>
          <t>ОЗП</t>
        </is>
      </c>
      <c r="H981" s="360" t="inlineStr">
        <is>
          <t>Основная ЗП рабочих</t>
        </is>
      </c>
      <c r="I981" s="360" t="n"/>
      <c r="J981" s="360" t="n"/>
      <c r="K981" s="360" t="n">
        <v>205</v>
      </c>
      <c r="L981" s="360" t="n">
        <v>14</v>
      </c>
      <c r="M981" s="360" t="n">
        <v>3</v>
      </c>
      <c r="N981" s="360" t="inlineStr"/>
      <c r="O981" s="360" t="n">
        <v>0</v>
      </c>
      <c r="P981" s="360" t="n"/>
      <c r="Q981" s="360" t="n"/>
      <c r="R981" s="360" t="n"/>
      <c r="S981" s="360" t="n"/>
      <c r="T981" s="360" t="n"/>
      <c r="U981" s="360" t="n"/>
      <c r="V981" s="360" t="n"/>
      <c r="W981" s="360" t="n">
        <v>0</v>
      </c>
      <c r="X981" s="360" t="n">
        <v>1</v>
      </c>
      <c r="Y981" s="360" t="n">
        <v>0</v>
      </c>
      <c r="Z981" s="360" t="n"/>
      <c r="AA981" s="360" t="n"/>
      <c r="AB981" s="360" t="n"/>
    </row>
    <row r="982">
      <c r="A982" s="360" t="n">
        <v>50</v>
      </c>
      <c r="B982" s="360" t="n">
        <v>0</v>
      </c>
      <c r="C982" s="360" t="n">
        <v>0</v>
      </c>
      <c r="D982" s="360" t="n">
        <v>1</v>
      </c>
      <c r="E982" s="360" t="n">
        <v>232</v>
      </c>
      <c r="F982" s="360">
        <f>ROUND(Source!BC966,O982)</f>
        <v/>
      </c>
      <c r="G982" s="360" t="inlineStr">
        <is>
          <t>ОЗПсНРиСП</t>
        </is>
      </c>
      <c r="H982" s="360" t="inlineStr">
        <is>
          <t>Основная ЗП рабочих по ТСН-2001.16</t>
        </is>
      </c>
      <c r="I982" s="360" t="n"/>
      <c r="J982" s="360" t="n"/>
      <c r="K982" s="360" t="n">
        <v>232</v>
      </c>
      <c r="L982" s="360" t="n">
        <v>15</v>
      </c>
      <c r="M982" s="360" t="n">
        <v>3</v>
      </c>
      <c r="N982" s="360" t="inlineStr"/>
      <c r="O982" s="360" t="n">
        <v>0</v>
      </c>
      <c r="P982" s="360" t="n"/>
      <c r="Q982" s="360" t="n"/>
      <c r="R982" s="360" t="n"/>
      <c r="S982" s="360" t="n"/>
      <c r="T982" s="360" t="n"/>
      <c r="U982" s="360" t="n"/>
      <c r="V982" s="360" t="n"/>
      <c r="W982" s="360" t="n">
        <v>0</v>
      </c>
      <c r="X982" s="360" t="n">
        <v>1</v>
      </c>
      <c r="Y982" s="360" t="n">
        <v>0</v>
      </c>
      <c r="Z982" s="360" t="n"/>
      <c r="AA982" s="360" t="n"/>
      <c r="AB982" s="360" t="n"/>
    </row>
    <row r="983">
      <c r="A983" s="360" t="n">
        <v>50</v>
      </c>
      <c r="B983" s="360" t="n">
        <v>0</v>
      </c>
      <c r="C983" s="360" t="n">
        <v>0</v>
      </c>
      <c r="D983" s="360" t="n">
        <v>1</v>
      </c>
      <c r="E983" s="360" t="n">
        <v>214</v>
      </c>
      <c r="F983" s="360">
        <f>ROUND(Source!AS966,O983)</f>
        <v/>
      </c>
      <c r="G983" s="360" t="inlineStr">
        <is>
          <t>Строит</t>
        </is>
      </c>
      <c r="H983" s="360" t="inlineStr">
        <is>
          <t>Строительные работы с НР и СП</t>
        </is>
      </c>
      <c r="I983" s="360" t="n"/>
      <c r="J983" s="360" t="n"/>
      <c r="K983" s="360" t="n">
        <v>214</v>
      </c>
      <c r="L983" s="360" t="n">
        <v>16</v>
      </c>
      <c r="M983" s="360" t="n">
        <v>3</v>
      </c>
      <c r="N983" s="360" t="inlineStr"/>
      <c r="O983" s="360" t="n">
        <v>0</v>
      </c>
      <c r="P983" s="360" t="n"/>
      <c r="Q983" s="360" t="n"/>
      <c r="R983" s="360" t="n"/>
      <c r="S983" s="360" t="n"/>
      <c r="T983" s="360" t="n"/>
      <c r="U983" s="360" t="n"/>
      <c r="V983" s="360" t="n"/>
      <c r="W983" s="360" t="n">
        <v>0</v>
      </c>
      <c r="X983" s="360" t="n">
        <v>1</v>
      </c>
      <c r="Y983" s="360" t="n">
        <v>0</v>
      </c>
      <c r="Z983" s="360" t="n"/>
      <c r="AA983" s="360" t="n"/>
      <c r="AB983" s="360" t="n"/>
    </row>
    <row r="984">
      <c r="A984" s="360" t="n">
        <v>50</v>
      </c>
      <c r="B984" s="360" t="n">
        <v>0</v>
      </c>
      <c r="C984" s="360" t="n">
        <v>0</v>
      </c>
      <c r="D984" s="360" t="n">
        <v>1</v>
      </c>
      <c r="E984" s="360" t="n">
        <v>215</v>
      </c>
      <c r="F984" s="360">
        <f>ROUND(Source!AT966,O984)</f>
        <v/>
      </c>
      <c r="G984" s="360" t="inlineStr">
        <is>
          <t>Монтаж</t>
        </is>
      </c>
      <c r="H984" s="360" t="inlineStr">
        <is>
          <t>Монтажные работы с НР и СП</t>
        </is>
      </c>
      <c r="I984" s="360" t="n"/>
      <c r="J984" s="360" t="n"/>
      <c r="K984" s="360" t="n">
        <v>215</v>
      </c>
      <c r="L984" s="360" t="n">
        <v>17</v>
      </c>
      <c r="M984" s="360" t="n">
        <v>3</v>
      </c>
      <c r="N984" s="360" t="inlineStr"/>
      <c r="O984" s="360" t="n">
        <v>0</v>
      </c>
      <c r="P984" s="360" t="n"/>
      <c r="Q984" s="360" t="n"/>
      <c r="R984" s="360" t="n"/>
      <c r="S984" s="360" t="n"/>
      <c r="T984" s="360" t="n"/>
      <c r="U984" s="360" t="n"/>
      <c r="V984" s="360" t="n"/>
      <c r="W984" s="360" t="n">
        <v>0</v>
      </c>
      <c r="X984" s="360" t="n">
        <v>1</v>
      </c>
      <c r="Y984" s="360" t="n">
        <v>0</v>
      </c>
      <c r="Z984" s="360" t="n"/>
      <c r="AA984" s="360" t="n"/>
      <c r="AB984" s="360" t="n"/>
    </row>
    <row r="985">
      <c r="A985" s="360" t="n">
        <v>50</v>
      </c>
      <c r="B985" s="360" t="n">
        <v>0</v>
      </c>
      <c r="C985" s="360" t="n">
        <v>0</v>
      </c>
      <c r="D985" s="360" t="n">
        <v>1</v>
      </c>
      <c r="E985" s="360" t="n">
        <v>217</v>
      </c>
      <c r="F985" s="360">
        <f>ROUND(Source!AU966,O985)</f>
        <v/>
      </c>
      <c r="G985" s="360" t="inlineStr">
        <is>
          <t>Прочие</t>
        </is>
      </c>
      <c r="H985" s="360" t="inlineStr">
        <is>
          <t>Прочие работы с НР и СП</t>
        </is>
      </c>
      <c r="I985" s="360" t="n"/>
      <c r="J985" s="360" t="n"/>
      <c r="K985" s="360" t="n">
        <v>217</v>
      </c>
      <c r="L985" s="360" t="n">
        <v>18</v>
      </c>
      <c r="M985" s="360" t="n">
        <v>3</v>
      </c>
      <c r="N985" s="360" t="inlineStr"/>
      <c r="O985" s="360" t="n">
        <v>0</v>
      </c>
      <c r="P985" s="360" t="n"/>
      <c r="Q985" s="360" t="n"/>
      <c r="R985" s="360" t="n"/>
      <c r="S985" s="360" t="n"/>
      <c r="T985" s="360" t="n"/>
      <c r="U985" s="360" t="n"/>
      <c r="V985" s="360" t="n"/>
      <c r="W985" s="360" t="n">
        <v>0</v>
      </c>
      <c r="X985" s="360" t="n">
        <v>1</v>
      </c>
      <c r="Y985" s="360" t="n">
        <v>0</v>
      </c>
      <c r="Z985" s="360" t="n"/>
      <c r="AA985" s="360" t="n"/>
      <c r="AB985" s="360" t="n"/>
    </row>
    <row r="986">
      <c r="A986" s="360" t="n">
        <v>50</v>
      </c>
      <c r="B986" s="360" t="n">
        <v>0</v>
      </c>
      <c r="C986" s="360" t="n">
        <v>0</v>
      </c>
      <c r="D986" s="360" t="n">
        <v>1</v>
      </c>
      <c r="E986" s="360" t="n">
        <v>230</v>
      </c>
      <c r="F986" s="360">
        <f>ROUND(Source!BA966,O986)</f>
        <v/>
      </c>
      <c r="G986" s="360" t="inlineStr">
        <is>
          <t>ПрочиеЗатр</t>
        </is>
      </c>
      <c r="H986" s="360" t="inlineStr">
        <is>
          <t>Прочие затраты по ТСН-2001.16</t>
        </is>
      </c>
      <c r="I986" s="360" t="n"/>
      <c r="J986" s="360" t="n"/>
      <c r="K986" s="360" t="n">
        <v>230</v>
      </c>
      <c r="L986" s="360" t="n">
        <v>19</v>
      </c>
      <c r="M986" s="360" t="n">
        <v>3</v>
      </c>
      <c r="N986" s="360" t="inlineStr"/>
      <c r="O986" s="360" t="n">
        <v>0</v>
      </c>
      <c r="P986" s="360" t="n"/>
      <c r="Q986" s="360" t="n"/>
      <c r="R986" s="360" t="n"/>
      <c r="S986" s="360" t="n"/>
      <c r="T986" s="360" t="n"/>
      <c r="U986" s="360" t="n"/>
      <c r="V986" s="360" t="n"/>
      <c r="W986" s="360" t="n">
        <v>0</v>
      </c>
      <c r="X986" s="360" t="n">
        <v>1</v>
      </c>
      <c r="Y986" s="360" t="n">
        <v>0</v>
      </c>
      <c r="Z986" s="360" t="n"/>
      <c r="AA986" s="360" t="n"/>
      <c r="AB986" s="360" t="n"/>
    </row>
    <row r="987">
      <c r="A987" s="360" t="n">
        <v>50</v>
      </c>
      <c r="B987" s="360" t="n">
        <v>0</v>
      </c>
      <c r="C987" s="360" t="n">
        <v>0</v>
      </c>
      <c r="D987" s="360" t="n">
        <v>1</v>
      </c>
      <c r="E987" s="360" t="n">
        <v>206</v>
      </c>
      <c r="F987" s="360">
        <f>ROUND(Source!T966,O987)</f>
        <v/>
      </c>
      <c r="G987" s="360" t="inlineStr">
        <is>
          <t>ВозврМат</t>
        </is>
      </c>
      <c r="H987" s="360" t="inlineStr">
        <is>
          <t>Возврат материалов</t>
        </is>
      </c>
      <c r="I987" s="360" t="n"/>
      <c r="J987" s="360" t="n"/>
      <c r="K987" s="360" t="n">
        <v>206</v>
      </c>
      <c r="L987" s="360" t="n">
        <v>20</v>
      </c>
      <c r="M987" s="360" t="n">
        <v>3</v>
      </c>
      <c r="N987" s="360" t="inlineStr"/>
      <c r="O987" s="360" t="n">
        <v>0</v>
      </c>
      <c r="P987" s="360" t="n"/>
      <c r="Q987" s="360" t="n"/>
      <c r="R987" s="360" t="n"/>
      <c r="S987" s="360" t="n"/>
      <c r="T987" s="360" t="n"/>
      <c r="U987" s="360" t="n"/>
      <c r="V987" s="360" t="n"/>
      <c r="W987" s="360" t="n">
        <v>0</v>
      </c>
      <c r="X987" s="360" t="n">
        <v>1</v>
      </c>
      <c r="Y987" s="360" t="n">
        <v>0</v>
      </c>
      <c r="Z987" s="360" t="n"/>
      <c r="AA987" s="360" t="n"/>
      <c r="AB987" s="360" t="n"/>
    </row>
    <row r="988">
      <c r="A988" s="360" t="n">
        <v>50</v>
      </c>
      <c r="B988" s="360" t="n">
        <v>0</v>
      </c>
      <c r="C988" s="360" t="n">
        <v>0</v>
      </c>
      <c r="D988" s="360" t="n">
        <v>1</v>
      </c>
      <c r="E988" s="360" t="n">
        <v>207</v>
      </c>
      <c r="F988" s="360">
        <f>ROUND(Source!U966,O988)</f>
        <v/>
      </c>
      <c r="G988" s="360" t="inlineStr">
        <is>
          <t>ТрудСтр</t>
        </is>
      </c>
      <c r="H988" s="360" t="inlineStr">
        <is>
          <t>Трудозатраты строителей</t>
        </is>
      </c>
      <c r="I988" s="360" t="n"/>
      <c r="J988" s="360" t="n"/>
      <c r="K988" s="360" t="n">
        <v>207</v>
      </c>
      <c r="L988" s="360" t="n">
        <v>21</v>
      </c>
      <c r="M988" s="360" t="n">
        <v>3</v>
      </c>
      <c r="N988" s="360" t="inlineStr"/>
      <c r="O988" s="360" t="n">
        <v>7</v>
      </c>
      <c r="P988" s="360" t="n"/>
      <c r="Q988" s="360" t="n"/>
      <c r="R988" s="360" t="n"/>
      <c r="S988" s="360" t="n"/>
      <c r="T988" s="360" t="n"/>
      <c r="U988" s="360" t="n"/>
      <c r="V988" s="360" t="n"/>
      <c r="W988" s="360" t="n">
        <v>0</v>
      </c>
      <c r="X988" s="360" t="n">
        <v>1</v>
      </c>
      <c r="Y988" s="360" t="n">
        <v>0</v>
      </c>
      <c r="Z988" s="360" t="n"/>
      <c r="AA988" s="360" t="n"/>
      <c r="AB988" s="360" t="n"/>
    </row>
    <row r="989">
      <c r="A989" s="360" t="n">
        <v>50</v>
      </c>
      <c r="B989" s="360" t="n">
        <v>0</v>
      </c>
      <c r="C989" s="360" t="n">
        <v>0</v>
      </c>
      <c r="D989" s="360" t="n">
        <v>1</v>
      </c>
      <c r="E989" s="360" t="n">
        <v>208</v>
      </c>
      <c r="F989" s="360">
        <f>ROUND(Source!V966,O989)</f>
        <v/>
      </c>
      <c r="G989" s="360" t="inlineStr">
        <is>
          <t>ТрудМаш</t>
        </is>
      </c>
      <c r="H989" s="360" t="inlineStr">
        <is>
          <t>Трудозатраты машинистов</t>
        </is>
      </c>
      <c r="I989" s="360" t="n"/>
      <c r="J989" s="360" t="n"/>
      <c r="K989" s="360" t="n">
        <v>208</v>
      </c>
      <c r="L989" s="360" t="n">
        <v>22</v>
      </c>
      <c r="M989" s="360" t="n">
        <v>3</v>
      </c>
      <c r="N989" s="360" t="inlineStr"/>
      <c r="O989" s="360" t="n">
        <v>7</v>
      </c>
      <c r="P989" s="360" t="n"/>
      <c r="Q989" s="360" t="n"/>
      <c r="R989" s="360" t="n"/>
      <c r="S989" s="360" t="n"/>
      <c r="T989" s="360" t="n"/>
      <c r="U989" s="360" t="n"/>
      <c r="V989" s="360" t="n"/>
      <c r="W989" s="360" t="n">
        <v>0</v>
      </c>
      <c r="X989" s="360" t="n">
        <v>1</v>
      </c>
      <c r="Y989" s="360" t="n">
        <v>0</v>
      </c>
      <c r="Z989" s="360" t="n"/>
      <c r="AA989" s="360" t="n"/>
      <c r="AB989" s="360" t="n"/>
    </row>
    <row r="990">
      <c r="A990" s="360" t="n">
        <v>50</v>
      </c>
      <c r="B990" s="360" t="n">
        <v>0</v>
      </c>
      <c r="C990" s="360" t="n">
        <v>0</v>
      </c>
      <c r="D990" s="360" t="n">
        <v>1</v>
      </c>
      <c r="E990" s="360" t="n">
        <v>209</v>
      </c>
      <c r="F990" s="360">
        <f>ROUND(Source!W966,O990)</f>
        <v/>
      </c>
      <c r="G990" s="360" t="inlineStr">
        <is>
          <t>ТранспМат</t>
        </is>
      </c>
      <c r="H990" s="360" t="inlineStr">
        <is>
          <t>Транспорт материалов</t>
        </is>
      </c>
      <c r="I990" s="360" t="n"/>
      <c r="J990" s="360" t="n"/>
      <c r="K990" s="360" t="n">
        <v>209</v>
      </c>
      <c r="L990" s="360" t="n">
        <v>23</v>
      </c>
      <c r="M990" s="360" t="n">
        <v>3</v>
      </c>
      <c r="N990" s="360" t="inlineStr"/>
      <c r="O990" s="360" t="n">
        <v>0</v>
      </c>
      <c r="P990" s="360" t="n"/>
      <c r="Q990" s="360" t="n"/>
      <c r="R990" s="360" t="n"/>
      <c r="S990" s="360" t="n"/>
      <c r="T990" s="360" t="n"/>
      <c r="U990" s="360" t="n"/>
      <c r="V990" s="360" t="n"/>
      <c r="W990" s="360" t="n">
        <v>0</v>
      </c>
      <c r="X990" s="360" t="n">
        <v>1</v>
      </c>
      <c r="Y990" s="360" t="n">
        <v>0</v>
      </c>
      <c r="Z990" s="360" t="n"/>
      <c r="AA990" s="360" t="n"/>
      <c r="AB990" s="360" t="n"/>
    </row>
    <row r="991">
      <c r="A991" s="360" t="n">
        <v>50</v>
      </c>
      <c r="B991" s="360" t="n">
        <v>0</v>
      </c>
      <c r="C991" s="360" t="n">
        <v>0</v>
      </c>
      <c r="D991" s="360" t="n">
        <v>1</v>
      </c>
      <c r="E991" s="360" t="n">
        <v>233</v>
      </c>
      <c r="F991" s="360">
        <f>ROUND(Source!BD966,O991)</f>
        <v/>
      </c>
      <c r="G991" s="360" t="inlineStr">
        <is>
          <t>Перевозка</t>
        </is>
      </c>
      <c r="H991" s="360" t="inlineStr">
        <is>
          <t>Перевозка грузов</t>
        </is>
      </c>
      <c r="I991" s="360" t="n"/>
      <c r="J991" s="360" t="n"/>
      <c r="K991" s="360" t="n">
        <v>233</v>
      </c>
      <c r="L991" s="360" t="n">
        <v>24</v>
      </c>
      <c r="M991" s="360" t="n">
        <v>3</v>
      </c>
      <c r="N991" s="360" t="inlineStr"/>
      <c r="O991" s="360" t="n">
        <v>0</v>
      </c>
      <c r="P991" s="360" t="n"/>
      <c r="Q991" s="360" t="n"/>
      <c r="R991" s="360" t="n"/>
      <c r="S991" s="360" t="n"/>
      <c r="T991" s="360" t="n"/>
      <c r="U991" s="360" t="n"/>
      <c r="V991" s="360" t="n"/>
      <c r="W991" s="360" t="n">
        <v>0</v>
      </c>
      <c r="X991" s="360" t="n">
        <v>1</v>
      </c>
      <c r="Y991" s="360" t="n">
        <v>0</v>
      </c>
      <c r="Z991" s="360" t="n"/>
      <c r="AA991" s="360" t="n"/>
      <c r="AB991" s="360" t="n"/>
    </row>
    <row r="992">
      <c r="A992" s="360" t="n">
        <v>50</v>
      </c>
      <c r="B992" s="360" t="n">
        <v>0</v>
      </c>
      <c r="C992" s="360" t="n">
        <v>0</v>
      </c>
      <c r="D992" s="360" t="n">
        <v>1</v>
      </c>
      <c r="E992" s="360" t="n">
        <v>210</v>
      </c>
      <c r="F992" s="360">
        <f>ROUND(Source!X966,O992)</f>
        <v/>
      </c>
      <c r="G992" s="360" t="inlineStr">
        <is>
          <t>НР</t>
        </is>
      </c>
      <c r="H992" s="360" t="inlineStr">
        <is>
          <t>Накладные расходы</t>
        </is>
      </c>
      <c r="I992" s="360" t="n"/>
      <c r="J992" s="360" t="n"/>
      <c r="K992" s="360" t="n">
        <v>210</v>
      </c>
      <c r="L992" s="360" t="n">
        <v>25</v>
      </c>
      <c r="M992" s="360" t="n">
        <v>3</v>
      </c>
      <c r="N992" s="360" t="inlineStr"/>
      <c r="O992" s="360" t="n">
        <v>0</v>
      </c>
      <c r="P992" s="360" t="n"/>
      <c r="Q992" s="360" t="n"/>
      <c r="R992" s="360" t="n"/>
      <c r="S992" s="360" t="n"/>
      <c r="T992" s="360" t="n"/>
      <c r="U992" s="360" t="n"/>
      <c r="V992" s="360" t="n"/>
      <c r="W992" s="360" t="n">
        <v>0</v>
      </c>
      <c r="X992" s="360" t="n">
        <v>1</v>
      </c>
      <c r="Y992" s="360" t="n">
        <v>0</v>
      </c>
      <c r="Z992" s="360" t="n"/>
      <c r="AA992" s="360" t="n"/>
      <c r="AB992" s="360" t="n"/>
    </row>
    <row r="993">
      <c r="A993" s="360" t="n">
        <v>50</v>
      </c>
      <c r="B993" s="360" t="n">
        <v>0</v>
      </c>
      <c r="C993" s="360" t="n">
        <v>0</v>
      </c>
      <c r="D993" s="360" t="n">
        <v>1</v>
      </c>
      <c r="E993" s="360" t="n">
        <v>211</v>
      </c>
      <c r="F993" s="360">
        <f>ROUND(Source!Y966,O993)</f>
        <v/>
      </c>
      <c r="G993" s="360" t="inlineStr">
        <is>
          <t>СмПриб</t>
        </is>
      </c>
      <c r="H993" s="360" t="inlineStr">
        <is>
          <t>Сметная прибыль</t>
        </is>
      </c>
      <c r="I993" s="360" t="n"/>
      <c r="J993" s="360" t="n"/>
      <c r="K993" s="360" t="n">
        <v>211</v>
      </c>
      <c r="L993" s="360" t="n">
        <v>26</v>
      </c>
      <c r="M993" s="360" t="n">
        <v>3</v>
      </c>
      <c r="N993" s="360" t="inlineStr"/>
      <c r="O993" s="360" t="n">
        <v>0</v>
      </c>
      <c r="P993" s="360" t="n"/>
      <c r="Q993" s="360" t="n"/>
      <c r="R993" s="360" t="n"/>
      <c r="S993" s="360" t="n"/>
      <c r="T993" s="360" t="n"/>
      <c r="U993" s="360" t="n"/>
      <c r="V993" s="360" t="n"/>
      <c r="W993" s="360" t="n">
        <v>0</v>
      </c>
      <c r="X993" s="360" t="n">
        <v>1</v>
      </c>
      <c r="Y993" s="360" t="n">
        <v>0</v>
      </c>
      <c r="Z993" s="360" t="n"/>
      <c r="AA993" s="360" t="n"/>
      <c r="AB993" s="360" t="n"/>
    </row>
    <row r="994">
      <c r="A994" s="360" t="n">
        <v>50</v>
      </c>
      <c r="B994" s="360" t="n">
        <v>0</v>
      </c>
      <c r="C994" s="360" t="n">
        <v>0</v>
      </c>
      <c r="D994" s="360" t="n">
        <v>1</v>
      </c>
      <c r="E994" s="360" t="n">
        <v>224</v>
      </c>
      <c r="F994" s="360">
        <f>ROUND(Source!AR966,O994)</f>
        <v/>
      </c>
      <c r="G994" s="360" t="inlineStr">
        <is>
          <t>Всего</t>
        </is>
      </c>
      <c r="H994" s="360" t="inlineStr">
        <is>
          <t>Всего с НР и СП</t>
        </is>
      </c>
      <c r="I994" s="360" t="n"/>
      <c r="J994" s="360" t="n"/>
      <c r="K994" s="360" t="n">
        <v>224</v>
      </c>
      <c r="L994" s="360" t="n">
        <v>27</v>
      </c>
      <c r="M994" s="360" t="n">
        <v>3</v>
      </c>
      <c r="N994" s="360" t="inlineStr"/>
      <c r="O994" s="360" t="n">
        <v>0</v>
      </c>
      <c r="P994" s="360" t="n"/>
      <c r="Q994" s="360" t="n"/>
      <c r="R994" s="360" t="n"/>
      <c r="S994" s="360" t="n"/>
      <c r="T994" s="360" t="n"/>
      <c r="U994" s="360" t="n"/>
      <c r="V994" s="360" t="n"/>
      <c r="W994" s="360" t="n">
        <v>0</v>
      </c>
      <c r="X994" s="360" t="n">
        <v>1</v>
      </c>
      <c r="Y994" s="360" t="n">
        <v>0</v>
      </c>
      <c r="Z994" s="360" t="n"/>
      <c r="AA994" s="360" t="n"/>
      <c r="AB994" s="360" t="n"/>
    </row>
    <row r="995">
      <c r="A995" s="360" t="n">
        <v>50</v>
      </c>
      <c r="B995" s="360" t="n">
        <v>0</v>
      </c>
      <c r="C995" s="360" t="n">
        <v>0</v>
      </c>
      <c r="D995" s="360" t="n">
        <v>2</v>
      </c>
      <c r="E995" s="360" t="n">
        <v>0</v>
      </c>
      <c r="F995" s="360">
        <f>ROUND(F994,O995)</f>
        <v/>
      </c>
      <c r="G995" s="360" t="inlineStr">
        <is>
          <t>и1</t>
        </is>
      </c>
      <c r="H995" s="360" t="inlineStr">
        <is>
          <t>Итого</t>
        </is>
      </c>
      <c r="I995" s="360" t="n"/>
      <c r="J995" s="360" t="n"/>
      <c r="K995" s="360" t="n">
        <v>212</v>
      </c>
      <c r="L995" s="360" t="n">
        <v>28</v>
      </c>
      <c r="M995" s="360" t="n">
        <v>0</v>
      </c>
      <c r="N995" s="360" t="inlineStr"/>
      <c r="O995" s="360" t="n">
        <v>0</v>
      </c>
      <c r="P995" s="360" t="n"/>
      <c r="Q995" s="360" t="n"/>
      <c r="R995" s="360" t="n"/>
      <c r="S995" s="360" t="n"/>
      <c r="T995" s="360" t="n"/>
      <c r="U995" s="360" t="n"/>
      <c r="V995" s="360" t="n"/>
      <c r="W995" s="360" t="n">
        <v>0</v>
      </c>
      <c r="X995" s="360" t="n">
        <v>1</v>
      </c>
      <c r="Y995" s="360" t="n">
        <v>0</v>
      </c>
      <c r="Z995" s="360" t="n"/>
      <c r="AA995" s="360" t="n"/>
      <c r="AB995" s="360" t="n"/>
    </row>
    <row r="996">
      <c r="A996" s="360" t="n">
        <v>50</v>
      </c>
      <c r="B996" s="360" t="n">
        <v>0</v>
      </c>
      <c r="C996" s="360" t="n">
        <v>0</v>
      </c>
      <c r="D996" s="360" t="n">
        <v>2</v>
      </c>
      <c r="E996" s="360" t="n">
        <v>0</v>
      </c>
      <c r="F996" s="360">
        <f>ROUND(F995*0.22,O996)</f>
        <v/>
      </c>
      <c r="G996" s="360" t="inlineStr">
        <is>
          <t>и2</t>
        </is>
      </c>
      <c r="H996" s="360" t="inlineStr">
        <is>
          <t>НДС 22%</t>
        </is>
      </c>
      <c r="I996" s="360" t="n"/>
      <c r="J996" s="360" t="n"/>
      <c r="K996" s="360" t="n">
        <v>212</v>
      </c>
      <c r="L996" s="360" t="n">
        <v>29</v>
      </c>
      <c r="M996" s="360" t="n">
        <v>0</v>
      </c>
      <c r="N996" s="360" t="inlineStr"/>
      <c r="O996" s="360" t="n">
        <v>0</v>
      </c>
      <c r="P996" s="360" t="n"/>
      <c r="Q996" s="360" t="n"/>
      <c r="R996" s="360" t="n"/>
      <c r="S996" s="360" t="n"/>
      <c r="T996" s="360" t="n"/>
      <c r="U996" s="360" t="n"/>
      <c r="V996" s="360" t="n"/>
      <c r="W996" s="360" t="n">
        <v>0</v>
      </c>
      <c r="X996" s="360" t="n">
        <v>1</v>
      </c>
      <c r="Y996" s="360" t="n">
        <v>0</v>
      </c>
      <c r="Z996" s="360" t="n"/>
      <c r="AA996" s="360" t="n"/>
      <c r="AB996" s="360" t="n"/>
    </row>
    <row r="997">
      <c r="A997" s="360" t="n">
        <v>50</v>
      </c>
      <c r="B997" s="360" t="n">
        <v>0</v>
      </c>
      <c r="C997" s="360" t="n">
        <v>0</v>
      </c>
      <c r="D997" s="360" t="n">
        <v>2</v>
      </c>
      <c r="E997" s="360" t="n">
        <v>213</v>
      </c>
      <c r="F997" s="360">
        <f>ROUND(F995+F996,O997)</f>
        <v/>
      </c>
      <c r="G997" s="360" t="inlineStr">
        <is>
          <t>и3</t>
        </is>
      </c>
      <c r="H997" s="360" t="inlineStr">
        <is>
          <t>Всего</t>
        </is>
      </c>
      <c r="I997" s="360" t="n"/>
      <c r="J997" s="360" t="n"/>
      <c r="K997" s="360" t="n">
        <v>212</v>
      </c>
      <c r="L997" s="360" t="n">
        <v>30</v>
      </c>
      <c r="M997" s="360" t="n">
        <v>0</v>
      </c>
      <c r="N997" s="360" t="inlineStr"/>
      <c r="O997" s="360" t="n">
        <v>0</v>
      </c>
      <c r="P997" s="360" t="n"/>
      <c r="Q997" s="360" t="n"/>
      <c r="R997" s="360" t="n"/>
      <c r="S997" s="360" t="n"/>
      <c r="T997" s="360" t="n"/>
      <c r="U997" s="360" t="n"/>
      <c r="V997" s="360" t="n"/>
      <c r="W997" s="360" t="n">
        <v>0</v>
      </c>
      <c r="X997" s="360" t="n">
        <v>1</v>
      </c>
      <c r="Y997" s="360" t="n">
        <v>0</v>
      </c>
      <c r="Z997" s="360" t="n"/>
      <c r="AA997" s="360" t="n"/>
      <c r="AB997" s="360" t="n"/>
    </row>
    <row r="999">
      <c r="A999" s="356" t="n">
        <v>3</v>
      </c>
      <c r="B999" s="356" t="n">
        <v>0</v>
      </c>
      <c r="C999" s="356" t="n"/>
      <c r="D999" s="356">
        <f>ROW(A1011)</f>
        <v/>
      </c>
      <c r="E999" s="356" t="n"/>
      <c r="F999" s="356" t="inlineStr">
        <is>
          <t>Новая локальная смета</t>
        </is>
      </c>
      <c r="G999" s="356" t="inlineStr">
        <is>
          <t>Парковая, д.11 (1 этаж)</t>
        </is>
      </c>
      <c r="H999" s="356" t="inlineStr"/>
      <c r="I999" s="356" t="n">
        <v>0</v>
      </c>
      <c r="J999" s="356" t="inlineStr"/>
      <c r="K999" s="356" t="n">
        <v>0</v>
      </c>
      <c r="L999" s="356" t="inlineStr">
        <is>
          <t>Новая локальная смета</t>
        </is>
      </c>
      <c r="M999" s="356" t="inlineStr"/>
      <c r="N999" s="356" t="n"/>
      <c r="O999" s="356" t="n"/>
      <c r="P999" s="356" t="n"/>
      <c r="Q999" s="356" t="n"/>
      <c r="R999" s="356" t="n"/>
      <c r="S999" s="356" t="n">
        <v>0</v>
      </c>
      <c r="T999" s="356" t="n"/>
      <c r="U999" s="356" t="inlineStr"/>
      <c r="V999" s="356" t="n">
        <v>0</v>
      </c>
      <c r="W999" s="356" t="n"/>
      <c r="X999" s="356" t="n"/>
      <c r="Y999" s="356" t="n"/>
      <c r="Z999" s="356" t="n"/>
      <c r="AA999" s="356" t="n"/>
      <c r="AB999" s="356" t="inlineStr"/>
      <c r="AC999" s="356" t="inlineStr"/>
      <c r="AD999" s="356" t="inlineStr"/>
      <c r="AE999" s="356" t="inlineStr"/>
      <c r="AF999" s="356" t="inlineStr"/>
      <c r="AG999" s="356" t="inlineStr"/>
      <c r="AH999" s="356" t="n"/>
      <c r="AI999" s="356" t="n"/>
      <c r="AJ999" s="356" t="n"/>
      <c r="AK999" s="356" t="n"/>
      <c r="AL999" s="356" t="n"/>
      <c r="AM999" s="356" t="n"/>
      <c r="AN999" s="356" t="n"/>
      <c r="AO999" s="356" t="n"/>
      <c r="AP999" s="356" t="inlineStr"/>
      <c r="AQ999" s="356" t="inlineStr"/>
      <c r="AR999" s="356" t="inlineStr"/>
      <c r="AS999" s="356" t="n"/>
      <c r="AT999" s="356" t="n"/>
      <c r="AU999" s="356" t="n"/>
      <c r="AV999" s="356" t="n"/>
      <c r="AW999" s="356" t="n"/>
      <c r="AX999" s="356" t="n"/>
      <c r="AY999" s="356" t="n"/>
      <c r="AZ999" s="356" t="inlineStr"/>
      <c r="BA999" s="356" t="n"/>
      <c r="BB999" s="356" t="inlineStr"/>
      <c r="BC999" s="356" t="inlineStr"/>
      <c r="BD999" s="356" t="inlineStr"/>
      <c r="BE999" s="356" t="inlineStr"/>
      <c r="BF999" s="356" t="inlineStr"/>
      <c r="BG999" s="356" t="inlineStr"/>
      <c r="BH999" s="356" t="inlineStr"/>
      <c r="BI999" s="356" t="inlineStr"/>
      <c r="BJ999" s="356" t="inlineStr"/>
      <c r="BK999" s="356" t="inlineStr"/>
      <c r="BL999" s="356" t="inlineStr"/>
      <c r="BM999" s="356" t="inlineStr"/>
      <c r="BN999" s="356" t="inlineStr"/>
      <c r="BO999" s="356" t="inlineStr"/>
      <c r="BP999" s="356" t="inlineStr"/>
      <c r="BQ999" s="356" t="n"/>
      <c r="BR999" s="356" t="n"/>
      <c r="BS999" s="356" t="n"/>
      <c r="BT999" s="356" t="n"/>
      <c r="BU999" s="356" t="n"/>
      <c r="BV999" s="356" t="n"/>
      <c r="BW999" s="356" t="n"/>
      <c r="BX999" s="356" t="n">
        <v>0</v>
      </c>
      <c r="BY999" s="356" t="n"/>
      <c r="BZ999" s="356" t="n"/>
      <c r="CA999" s="356" t="n"/>
      <c r="CB999" s="356" t="n"/>
      <c r="CC999" s="356" t="n"/>
      <c r="CD999" s="356" t="n"/>
      <c r="CE999" s="356" t="n"/>
      <c r="CF999" s="356" t="n">
        <v>0</v>
      </c>
      <c r="CG999" s="356" t="n">
        <v>0</v>
      </c>
      <c r="CH999" s="356" t="n"/>
      <c r="CI999" s="356" t="inlineStr"/>
      <c r="CJ999" s="356" t="inlineStr"/>
      <c r="CK999" s="0" t="inlineStr"/>
      <c r="CL999" s="0" t="inlineStr"/>
      <c r="CM999" s="0" t="inlineStr"/>
      <c r="CN999" s="0" t="inlineStr"/>
      <c r="CO999" s="0" t="inlineStr"/>
      <c r="CP999" s="0" t="inlineStr"/>
      <c r="CQ999" s="0" t="inlineStr"/>
    </row>
    <row r="1001">
      <c r="A1001" s="358" t="n">
        <v>52</v>
      </c>
      <c r="B1001" s="358">
        <f>B1011</f>
        <v/>
      </c>
      <c r="C1001" s="358">
        <f>C1011</f>
        <v/>
      </c>
      <c r="D1001" s="358">
        <f>D1011</f>
        <v/>
      </c>
      <c r="E1001" s="358">
        <f>E1011</f>
        <v/>
      </c>
      <c r="F1001" s="358">
        <f>F1011</f>
        <v/>
      </c>
      <c r="G1001" s="358">
        <f>G1011</f>
        <v/>
      </c>
      <c r="H1001" s="358" t="n"/>
      <c r="I1001" s="358" t="n"/>
      <c r="J1001" s="358" t="n"/>
      <c r="K1001" s="358" t="n"/>
      <c r="L1001" s="358" t="n"/>
      <c r="M1001" s="358" t="n"/>
      <c r="N1001" s="358" t="n"/>
      <c r="O1001" s="358">
        <f>O1011</f>
        <v/>
      </c>
      <c r="P1001" s="358">
        <f>P1011</f>
        <v/>
      </c>
      <c r="Q1001" s="358">
        <f>Q1011</f>
        <v/>
      </c>
      <c r="R1001" s="358">
        <f>R1011</f>
        <v/>
      </c>
      <c r="S1001" s="358">
        <f>S1011</f>
        <v/>
      </c>
      <c r="T1001" s="358">
        <f>T1011</f>
        <v/>
      </c>
      <c r="U1001" s="358">
        <f>U1011</f>
        <v/>
      </c>
      <c r="V1001" s="358">
        <f>V1011</f>
        <v/>
      </c>
      <c r="W1001" s="358">
        <f>W1011</f>
        <v/>
      </c>
      <c r="X1001" s="358">
        <f>X1011</f>
        <v/>
      </c>
      <c r="Y1001" s="358">
        <f>Y1011</f>
        <v/>
      </c>
      <c r="Z1001" s="358">
        <f>Z1011</f>
        <v/>
      </c>
      <c r="AA1001" s="358">
        <f>AA1011</f>
        <v/>
      </c>
      <c r="AB1001" s="358">
        <f>AB1011</f>
        <v/>
      </c>
      <c r="AC1001" s="358">
        <f>AC1011</f>
        <v/>
      </c>
      <c r="AD1001" s="358">
        <f>AD1011</f>
        <v/>
      </c>
      <c r="AE1001" s="358">
        <f>AE1011</f>
        <v/>
      </c>
      <c r="AF1001" s="358">
        <f>AF1011</f>
        <v/>
      </c>
      <c r="AG1001" s="358">
        <f>AG1011</f>
        <v/>
      </c>
      <c r="AH1001" s="358">
        <f>AH1011</f>
        <v/>
      </c>
      <c r="AI1001" s="358">
        <f>AI1011</f>
        <v/>
      </c>
      <c r="AJ1001" s="358">
        <f>AJ1011</f>
        <v/>
      </c>
      <c r="AK1001" s="358">
        <f>AK1011</f>
        <v/>
      </c>
      <c r="AL1001" s="358">
        <f>AL1011</f>
        <v/>
      </c>
      <c r="AM1001" s="358">
        <f>AM1011</f>
        <v/>
      </c>
      <c r="AN1001" s="358">
        <f>AN1011</f>
        <v/>
      </c>
      <c r="AO1001" s="358">
        <f>AO1011</f>
        <v/>
      </c>
      <c r="AP1001" s="358">
        <f>AP1011</f>
        <v/>
      </c>
      <c r="AQ1001" s="358">
        <f>AQ1011</f>
        <v/>
      </c>
      <c r="AR1001" s="358">
        <f>AR1011</f>
        <v/>
      </c>
      <c r="AS1001" s="358">
        <f>AS1011</f>
        <v/>
      </c>
      <c r="AT1001" s="358">
        <f>AT1011</f>
        <v/>
      </c>
      <c r="AU1001" s="358">
        <f>AU1011</f>
        <v/>
      </c>
      <c r="AV1001" s="358">
        <f>AV1011</f>
        <v/>
      </c>
      <c r="AW1001" s="358">
        <f>AW1011</f>
        <v/>
      </c>
      <c r="AX1001" s="358">
        <f>AX1011</f>
        <v/>
      </c>
      <c r="AY1001" s="358">
        <f>AY1011</f>
        <v/>
      </c>
      <c r="AZ1001" s="358">
        <f>AZ1011</f>
        <v/>
      </c>
      <c r="BA1001" s="358">
        <f>BA1011</f>
        <v/>
      </c>
      <c r="BB1001" s="358">
        <f>BB1011</f>
        <v/>
      </c>
      <c r="BC1001" s="358">
        <f>BC1011</f>
        <v/>
      </c>
      <c r="BD1001" s="358">
        <f>BD1011</f>
        <v/>
      </c>
      <c r="BE1001" s="358">
        <f>BE1011</f>
        <v/>
      </c>
      <c r="BF1001" s="358">
        <f>BF1011</f>
        <v/>
      </c>
      <c r="BG1001" s="358">
        <f>BG1011</f>
        <v/>
      </c>
      <c r="BH1001" s="358">
        <f>BH1011</f>
        <v/>
      </c>
      <c r="BI1001" s="358">
        <f>BI1011</f>
        <v/>
      </c>
      <c r="BJ1001" s="358">
        <f>BJ1011</f>
        <v/>
      </c>
      <c r="BK1001" s="358">
        <f>BK1011</f>
        <v/>
      </c>
      <c r="BL1001" s="358">
        <f>BL1011</f>
        <v/>
      </c>
      <c r="BM1001" s="358">
        <f>BM1011</f>
        <v/>
      </c>
      <c r="BN1001" s="358">
        <f>BN1011</f>
        <v/>
      </c>
      <c r="BO1001" s="358">
        <f>BO1011</f>
        <v/>
      </c>
      <c r="BP1001" s="358">
        <f>BP1011</f>
        <v/>
      </c>
      <c r="BQ1001" s="358">
        <f>BQ1011</f>
        <v/>
      </c>
      <c r="BR1001" s="358">
        <f>BR1011</f>
        <v/>
      </c>
      <c r="BS1001" s="358">
        <f>BS1011</f>
        <v/>
      </c>
      <c r="BT1001" s="358">
        <f>BT1011</f>
        <v/>
      </c>
      <c r="BU1001" s="358">
        <f>BU1011</f>
        <v/>
      </c>
      <c r="BV1001" s="358">
        <f>BV1011</f>
        <v/>
      </c>
      <c r="BW1001" s="358">
        <f>BW1011</f>
        <v/>
      </c>
      <c r="BX1001" s="358">
        <f>BX1011</f>
        <v/>
      </c>
      <c r="BY1001" s="358">
        <f>BY1011</f>
        <v/>
      </c>
      <c r="BZ1001" s="358">
        <f>BZ1011</f>
        <v/>
      </c>
      <c r="CA1001" s="358">
        <f>CA1011</f>
        <v/>
      </c>
      <c r="CB1001" s="358">
        <f>CB1011</f>
        <v/>
      </c>
      <c r="CC1001" s="358">
        <f>CC1011</f>
        <v/>
      </c>
      <c r="CD1001" s="358">
        <f>CD1011</f>
        <v/>
      </c>
      <c r="CE1001" s="358">
        <f>CE1011</f>
        <v/>
      </c>
      <c r="CF1001" s="358">
        <f>CF1011</f>
        <v/>
      </c>
      <c r="CG1001" s="358">
        <f>CG1011</f>
        <v/>
      </c>
      <c r="CH1001" s="358">
        <f>CH1011</f>
        <v/>
      </c>
      <c r="CI1001" s="358">
        <f>CI1011</f>
        <v/>
      </c>
      <c r="CJ1001" s="358">
        <f>CJ1011</f>
        <v/>
      </c>
      <c r="CK1001" s="358">
        <f>CK1011</f>
        <v/>
      </c>
      <c r="CL1001" s="358">
        <f>CL1011</f>
        <v/>
      </c>
      <c r="CM1001" s="358">
        <f>CM1011</f>
        <v/>
      </c>
      <c r="CN1001" s="358">
        <f>CN1011</f>
        <v/>
      </c>
      <c r="CO1001" s="358">
        <f>CO1011</f>
        <v/>
      </c>
      <c r="CP1001" s="358">
        <f>CP1011</f>
        <v/>
      </c>
      <c r="CQ1001" s="358">
        <f>CQ1011</f>
        <v/>
      </c>
      <c r="CR1001" s="358">
        <f>CR1011</f>
        <v/>
      </c>
      <c r="CS1001" s="358">
        <f>CS1011</f>
        <v/>
      </c>
      <c r="CT1001" s="358">
        <f>CT1011</f>
        <v/>
      </c>
      <c r="CU1001" s="358">
        <f>CU1011</f>
        <v/>
      </c>
      <c r="CV1001" s="358">
        <f>CV1011</f>
        <v/>
      </c>
      <c r="CW1001" s="358">
        <f>CW1011</f>
        <v/>
      </c>
      <c r="CX1001" s="358">
        <f>CX1011</f>
        <v/>
      </c>
      <c r="CY1001" s="358">
        <f>CY1011</f>
        <v/>
      </c>
      <c r="CZ1001" s="358">
        <f>CZ1011</f>
        <v/>
      </c>
      <c r="DA1001" s="358">
        <f>DA1011</f>
        <v/>
      </c>
      <c r="DB1001" s="358">
        <f>DB1011</f>
        <v/>
      </c>
      <c r="DC1001" s="358">
        <f>DC1011</f>
        <v/>
      </c>
      <c r="DD1001" s="358">
        <f>DD1011</f>
        <v/>
      </c>
      <c r="DE1001" s="358">
        <f>DE1011</f>
        <v/>
      </c>
      <c r="DF1001" s="358">
        <f>DF1011</f>
        <v/>
      </c>
      <c r="DG1001" s="359">
        <f>DG1011</f>
        <v/>
      </c>
      <c r="DH1001" s="359">
        <f>DH1011</f>
        <v/>
      </c>
      <c r="DI1001" s="359">
        <f>DI1011</f>
        <v/>
      </c>
      <c r="DJ1001" s="359">
        <f>DJ1011</f>
        <v/>
      </c>
      <c r="DK1001" s="359">
        <f>DK1011</f>
        <v/>
      </c>
      <c r="DL1001" s="359">
        <f>DL1011</f>
        <v/>
      </c>
      <c r="DM1001" s="359">
        <f>DM1011</f>
        <v/>
      </c>
      <c r="DN1001" s="359">
        <f>DN1011</f>
        <v/>
      </c>
      <c r="DO1001" s="359">
        <f>DO1011</f>
        <v/>
      </c>
      <c r="DP1001" s="359">
        <f>DP1011</f>
        <v/>
      </c>
      <c r="DQ1001" s="359">
        <f>DQ1011</f>
        <v/>
      </c>
      <c r="DR1001" s="359">
        <f>DR1011</f>
        <v/>
      </c>
      <c r="DS1001" s="359">
        <f>DS1011</f>
        <v/>
      </c>
      <c r="DT1001" s="359">
        <f>DT1011</f>
        <v/>
      </c>
      <c r="DU1001" s="359">
        <f>DU1011</f>
        <v/>
      </c>
      <c r="DV1001" s="359">
        <f>DV1011</f>
        <v/>
      </c>
      <c r="DW1001" s="359">
        <f>DW1011</f>
        <v/>
      </c>
      <c r="DX1001" s="359">
        <f>DX1011</f>
        <v/>
      </c>
      <c r="DY1001" s="359">
        <f>DY1011</f>
        <v/>
      </c>
      <c r="DZ1001" s="359">
        <f>DZ1011</f>
        <v/>
      </c>
      <c r="EA1001" s="359">
        <f>EA1011</f>
        <v/>
      </c>
      <c r="EB1001" s="359">
        <f>EB1011</f>
        <v/>
      </c>
      <c r="EC1001" s="359">
        <f>EC1011</f>
        <v/>
      </c>
      <c r="ED1001" s="359">
        <f>ED1011</f>
        <v/>
      </c>
      <c r="EE1001" s="359">
        <f>EE1011</f>
        <v/>
      </c>
      <c r="EF1001" s="359">
        <f>EF1011</f>
        <v/>
      </c>
      <c r="EG1001" s="359">
        <f>EG1011</f>
        <v/>
      </c>
      <c r="EH1001" s="359">
        <f>EH1011</f>
        <v/>
      </c>
      <c r="EI1001" s="359">
        <f>EI1011</f>
        <v/>
      </c>
      <c r="EJ1001" s="359">
        <f>EJ1011</f>
        <v/>
      </c>
      <c r="EK1001" s="359">
        <f>EK1011</f>
        <v/>
      </c>
      <c r="EL1001" s="359">
        <f>EL1011</f>
        <v/>
      </c>
      <c r="EM1001" s="359">
        <f>EM1011</f>
        <v/>
      </c>
      <c r="EN1001" s="359">
        <f>EN1011</f>
        <v/>
      </c>
      <c r="EO1001" s="359">
        <f>EO1011</f>
        <v/>
      </c>
      <c r="EP1001" s="359">
        <f>EP1011</f>
        <v/>
      </c>
      <c r="EQ1001" s="359">
        <f>EQ1011</f>
        <v/>
      </c>
      <c r="ER1001" s="359">
        <f>ER1011</f>
        <v/>
      </c>
      <c r="ES1001" s="359">
        <f>ES1011</f>
        <v/>
      </c>
      <c r="ET1001" s="359">
        <f>ET1011</f>
        <v/>
      </c>
      <c r="EU1001" s="359">
        <f>EU1011</f>
        <v/>
      </c>
      <c r="EV1001" s="359">
        <f>EV1011</f>
        <v/>
      </c>
      <c r="EW1001" s="359">
        <f>EW1011</f>
        <v/>
      </c>
      <c r="EX1001" s="359">
        <f>EX1011</f>
        <v/>
      </c>
      <c r="EY1001" s="359">
        <f>EY1011</f>
        <v/>
      </c>
      <c r="EZ1001" s="359">
        <f>EZ1011</f>
        <v/>
      </c>
      <c r="FA1001" s="359">
        <f>FA1011</f>
        <v/>
      </c>
      <c r="FB1001" s="359">
        <f>FB1011</f>
        <v/>
      </c>
      <c r="FC1001" s="359">
        <f>FC1011</f>
        <v/>
      </c>
      <c r="FD1001" s="359">
        <f>FD1011</f>
        <v/>
      </c>
      <c r="FE1001" s="359">
        <f>FE1011</f>
        <v/>
      </c>
      <c r="FF1001" s="359">
        <f>FF1011</f>
        <v/>
      </c>
      <c r="FG1001" s="359">
        <f>FG1011</f>
        <v/>
      </c>
      <c r="FH1001" s="359">
        <f>FH1011</f>
        <v/>
      </c>
      <c r="FI1001" s="359">
        <f>FI1011</f>
        <v/>
      </c>
      <c r="FJ1001" s="359">
        <f>FJ1011</f>
        <v/>
      </c>
      <c r="FK1001" s="359">
        <f>FK1011</f>
        <v/>
      </c>
      <c r="FL1001" s="359">
        <f>FL1011</f>
        <v/>
      </c>
      <c r="FM1001" s="359">
        <f>FM1011</f>
        <v/>
      </c>
      <c r="FN1001" s="359">
        <f>FN1011</f>
        <v/>
      </c>
      <c r="FO1001" s="359">
        <f>FO1011</f>
        <v/>
      </c>
      <c r="FP1001" s="359">
        <f>FP1011</f>
        <v/>
      </c>
      <c r="FQ1001" s="359">
        <f>FQ1011</f>
        <v/>
      </c>
      <c r="FR1001" s="359">
        <f>FR1011</f>
        <v/>
      </c>
      <c r="FS1001" s="359">
        <f>FS1011</f>
        <v/>
      </c>
      <c r="FT1001" s="359">
        <f>FT1011</f>
        <v/>
      </c>
      <c r="FU1001" s="359">
        <f>FU1011</f>
        <v/>
      </c>
      <c r="FV1001" s="359">
        <f>FV1011</f>
        <v/>
      </c>
      <c r="FW1001" s="359">
        <f>FW1011</f>
        <v/>
      </c>
      <c r="FX1001" s="359">
        <f>FX1011</f>
        <v/>
      </c>
      <c r="FY1001" s="359">
        <f>FY1011</f>
        <v/>
      </c>
      <c r="FZ1001" s="359">
        <f>FZ1011</f>
        <v/>
      </c>
      <c r="GA1001" s="359">
        <f>GA1011</f>
        <v/>
      </c>
      <c r="GB1001" s="359">
        <f>GB1011</f>
        <v/>
      </c>
      <c r="GC1001" s="359">
        <f>GC1011</f>
        <v/>
      </c>
      <c r="GD1001" s="359">
        <f>GD1011</f>
        <v/>
      </c>
      <c r="GE1001" s="359">
        <f>GE1011</f>
        <v/>
      </c>
      <c r="GF1001" s="359">
        <f>GF1011</f>
        <v/>
      </c>
      <c r="GG1001" s="359">
        <f>GG1011</f>
        <v/>
      </c>
      <c r="GH1001" s="359">
        <f>GH1011</f>
        <v/>
      </c>
      <c r="GI1001" s="359">
        <f>GI1011</f>
        <v/>
      </c>
      <c r="GJ1001" s="359">
        <f>GJ1011</f>
        <v/>
      </c>
      <c r="GK1001" s="359">
        <f>GK1011</f>
        <v/>
      </c>
      <c r="GL1001" s="359">
        <f>GL1011</f>
        <v/>
      </c>
      <c r="GM1001" s="359">
        <f>GM1011</f>
        <v/>
      </c>
      <c r="GN1001" s="359">
        <f>GN1011</f>
        <v/>
      </c>
      <c r="GO1001" s="359">
        <f>GO1011</f>
        <v/>
      </c>
      <c r="GP1001" s="359">
        <f>GP1011</f>
        <v/>
      </c>
      <c r="GQ1001" s="359">
        <f>GQ1011</f>
        <v/>
      </c>
      <c r="GR1001" s="359">
        <f>GR1011</f>
        <v/>
      </c>
      <c r="GS1001" s="359">
        <f>GS1011</f>
        <v/>
      </c>
      <c r="GT1001" s="359">
        <f>GT1011</f>
        <v/>
      </c>
      <c r="GU1001" s="359">
        <f>GU1011</f>
        <v/>
      </c>
      <c r="GV1001" s="359">
        <f>GV1011</f>
        <v/>
      </c>
      <c r="GW1001" s="359">
        <f>GW1011</f>
        <v/>
      </c>
      <c r="GX1001" s="359">
        <f>GX1011</f>
        <v/>
      </c>
    </row>
    <row r="1003">
      <c r="A1003" s="0" t="n">
        <v>17</v>
      </c>
      <c r="B1003" s="0" t="n">
        <v>0</v>
      </c>
      <c r="C1003" s="0">
        <f>ROW(SmtRes!A398)</f>
        <v/>
      </c>
      <c r="D1003" s="0">
        <f>ROW(EtalonRes!A392)</f>
        <v/>
      </c>
      <c r="E1003" s="0" t="inlineStr">
        <is>
          <t>1</t>
        </is>
      </c>
      <c r="F1003" s="0" t="inlineStr">
        <is>
          <t>61-2-7</t>
        </is>
      </c>
      <c r="G1003" s="0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1003" s="0" t="inlineStr">
        <is>
          <t>100 м2 отремонтированной поверхности</t>
        </is>
      </c>
      <c r="I1003" s="0">
        <f>ROUND(ROUND(4.2/100,4),7)</f>
        <v/>
      </c>
      <c r="J1003" s="0" t="n">
        <v>0</v>
      </c>
      <c r="K1003" s="0">
        <f>ROUND(ROUND(4.2/100,4),7)</f>
        <v/>
      </c>
      <c r="O1003" s="0">
        <f>ROUND(CP1003,0)</f>
        <v/>
      </c>
      <c r="P1003" s="0">
        <f>ROUND(CQ1003*I1003,0)</f>
        <v/>
      </c>
      <c r="Q1003" s="0">
        <f>(ROUND((ROUND(((ET1003)*I1003),0)*BB1003),0)+ROUND((ROUND(((AE1003-(EU1003))*I1003),0)*BS1003),0))</f>
        <v/>
      </c>
      <c r="R1003" s="0">
        <f>(ROUND((ROUND(((EU1003)*I1003),0)*BS1003),0)+ROUND((ROUND(((AE1003-(EU1003))*I1003),0)*BS1003),0))</f>
        <v/>
      </c>
      <c r="S1003" s="0">
        <f>ROUND(CT1003*I1003,0)</f>
        <v/>
      </c>
      <c r="T1003" s="0">
        <f>ROUND(CU1003*I1003,0)</f>
        <v/>
      </c>
      <c r="U1003" s="0">
        <f>ROUND(CV1003*I1003,7)</f>
        <v/>
      </c>
      <c r="V1003" s="0">
        <f>ROUND(CW1003*I1003,7)</f>
        <v/>
      </c>
      <c r="W1003" s="0">
        <f>ROUND(CX1003*I1003,0)</f>
        <v/>
      </c>
      <c r="X1003" s="0">
        <f>ROUND(CY1003,0)</f>
        <v/>
      </c>
      <c r="Y1003" s="0">
        <f>ROUND(CZ1003,0)</f>
        <v/>
      </c>
      <c r="AA1003" s="0" t="n">
        <v>78845955</v>
      </c>
      <c r="AB1003" s="0">
        <f>ROUND((AC1003+AD1003+AF1003),2)</f>
        <v/>
      </c>
      <c r="AC1003" s="0">
        <f>ROUND((ES1003),2)</f>
        <v/>
      </c>
      <c r="AD1003" s="0">
        <f>ROUND((((ET1003)-(EU1003))+AE1003),2)</f>
        <v/>
      </c>
      <c r="AE1003" s="0">
        <f>ROUND((EU1003),2)</f>
        <v/>
      </c>
      <c r="AF1003" s="0">
        <f>ROUND((EV1003),2)</f>
        <v/>
      </c>
      <c r="AG1003" s="0">
        <f>ROUND((AP1003),2)</f>
        <v/>
      </c>
      <c r="AH1003" s="0">
        <f>(EW1003)</f>
        <v/>
      </c>
      <c r="AI1003" s="0">
        <f>(EX1003)</f>
        <v/>
      </c>
      <c r="AJ1003" s="0">
        <f>(AS1003)</f>
        <v/>
      </c>
      <c r="AK1003" s="0" t="n">
        <v>3184.33</v>
      </c>
      <c r="AL1003" s="0" t="n">
        <v>1140.21</v>
      </c>
      <c r="AM1003" s="0" t="n">
        <v>20.94</v>
      </c>
      <c r="AN1003" s="0" t="n">
        <v>9.050000000000001</v>
      </c>
      <c r="AO1003" s="0" t="n">
        <v>2023.18</v>
      </c>
      <c r="AP1003" s="0" t="n">
        <v>0</v>
      </c>
      <c r="AQ1003" s="0" t="n">
        <v>228.35</v>
      </c>
      <c r="AR1003" s="0" t="n">
        <v>0.67</v>
      </c>
      <c r="AS1003" s="0" t="n">
        <v>0</v>
      </c>
      <c r="AT1003" s="0" t="n">
        <v>89</v>
      </c>
      <c r="AU1003" s="0" t="n">
        <v>44</v>
      </c>
      <c r="AV1003" s="0" t="n">
        <v>1</v>
      </c>
      <c r="AW1003" s="0" t="n">
        <v>1</v>
      </c>
      <c r="AZ1003" s="0" t="n">
        <v>1</v>
      </c>
      <c r="BA1003" s="0" t="n">
        <v>52.25</v>
      </c>
      <c r="BB1003" s="0" t="n">
        <v>23.32</v>
      </c>
      <c r="BC1003" s="0" t="n">
        <v>10.13</v>
      </c>
      <c r="BD1003" s="0" t="inlineStr"/>
      <c r="BE1003" s="0" t="inlineStr"/>
      <c r="BF1003" s="0" t="inlineStr"/>
      <c r="BG1003" s="0" t="inlineStr"/>
      <c r="BH1003" s="0" t="n">
        <v>0</v>
      </c>
      <c r="BI1003" s="0" t="n">
        <v>1</v>
      </c>
      <c r="BJ1003" s="0" t="inlineStr">
        <is>
          <t>ТЕРр Московской обл., 61-2-7, приказ Минстроя России №675/пр от 28.02.2017 № 263/пр</t>
        </is>
      </c>
      <c r="BM1003" s="0" t="n">
        <v>61001</v>
      </c>
      <c r="BN1003" s="0" t="n">
        <v>0</v>
      </c>
      <c r="BO1003" s="0" t="inlineStr">
        <is>
          <t>61-2-7</t>
        </is>
      </c>
      <c r="BP1003" s="0" t="n">
        <v>1</v>
      </c>
      <c r="BQ1003" s="0" t="n">
        <v>6</v>
      </c>
      <c r="BR1003" s="0" t="n">
        <v>0</v>
      </c>
      <c r="BS1003" s="0" t="n">
        <v>52.25</v>
      </c>
      <c r="BT1003" s="0" t="n">
        <v>1</v>
      </c>
      <c r="BU1003" s="0" t="n">
        <v>1</v>
      </c>
      <c r="BV1003" s="0" t="n">
        <v>1</v>
      </c>
      <c r="BW1003" s="0" t="n">
        <v>1</v>
      </c>
      <c r="BX1003" s="0" t="n">
        <v>1</v>
      </c>
      <c r="BY1003" s="0" t="inlineStr"/>
      <c r="BZ1003" s="0" t="n">
        <v>89</v>
      </c>
      <c r="CA1003" s="0" t="n">
        <v>44</v>
      </c>
      <c r="CB1003" s="0" t="inlineStr"/>
      <c r="CE1003" s="0" t="n">
        <v>12</v>
      </c>
      <c r="CF1003" s="0" t="n">
        <v>0</v>
      </c>
      <c r="CG1003" s="0" t="n">
        <v>0</v>
      </c>
      <c r="CM1003" s="0" t="n">
        <v>0</v>
      </c>
      <c r="CN1003" s="0" t="inlineStr"/>
      <c r="CO1003" s="0" t="n">
        <v>0</v>
      </c>
      <c r="CP1003" s="0">
        <f>(P1003+Q1003+S1003)</f>
        <v/>
      </c>
      <c r="CQ1003" s="0">
        <f>AC1003*BC1003</f>
        <v/>
      </c>
      <c r="CR1003" s="0">
        <f>(ROUND((ROUND(((ET1003)*1),0)*BB1003),0)+ROUND((ROUND(((AE1003-(EU1003))*1),0)*BS1003),0))</f>
        <v/>
      </c>
      <c r="CS1003" s="0">
        <f>(ROUND((ROUND(((EU1003)*1),0)*BS1003),0)+ROUND((ROUND(((AE1003-(EU1003))*1),0)*BS1003),0))</f>
        <v/>
      </c>
      <c r="CT1003" s="0">
        <f>AF1003*BA1003</f>
        <v/>
      </c>
      <c r="CU1003" s="0">
        <f>AG1003</f>
        <v/>
      </c>
      <c r="CV1003" s="0">
        <f>AH1003</f>
        <v/>
      </c>
      <c r="CW1003" s="0">
        <f>AI1003</f>
        <v/>
      </c>
      <c r="CX1003" s="0">
        <f>AJ1003</f>
        <v/>
      </c>
      <c r="CY1003" s="0">
        <f>(((S1003+R1003)*AT1003)/100)</f>
        <v/>
      </c>
      <c r="CZ1003" s="0">
        <f>(((S1003+R1003)*AU1003)/100)</f>
        <v/>
      </c>
      <c r="DC1003" s="0" t="inlineStr"/>
      <c r="DD1003" s="0" t="inlineStr"/>
      <c r="DE1003" s="0" t="inlineStr"/>
      <c r="DF1003" s="0" t="inlineStr"/>
      <c r="DG1003" s="0" t="inlineStr"/>
      <c r="DH1003" s="0" t="inlineStr"/>
      <c r="DI1003" s="0" t="inlineStr"/>
      <c r="DJ1003" s="0" t="inlineStr"/>
      <c r="DK1003" s="0" t="inlineStr"/>
      <c r="DL1003" s="0" t="inlineStr"/>
      <c r="DM1003" s="0" t="inlineStr"/>
      <c r="DN1003" s="0" t="n">
        <v>0</v>
      </c>
      <c r="DO1003" s="0" t="n">
        <v>0</v>
      </c>
      <c r="DP1003" s="0" t="n">
        <v>1</v>
      </c>
      <c r="DQ1003" s="0" t="n">
        <v>1</v>
      </c>
      <c r="DU1003" s="0" t="n">
        <v>1013</v>
      </c>
      <c r="DV1003" s="0" t="inlineStr">
        <is>
          <t>100 м2 отремонтированной поверхности</t>
        </is>
      </c>
      <c r="DW1003" s="0" t="inlineStr">
        <is>
          <t>100 м2 отремонтированной поверхности</t>
        </is>
      </c>
      <c r="DX1003" s="0" t="n">
        <v>1</v>
      </c>
      <c r="DZ1003" s="0" t="inlineStr"/>
      <c r="EA1003" s="0" t="inlineStr"/>
      <c r="EB1003" s="0" t="inlineStr"/>
      <c r="EC1003" s="0" t="inlineStr"/>
      <c r="EE1003" s="0" t="n">
        <v>78725979</v>
      </c>
      <c r="EF1003" s="0" t="n">
        <v>6</v>
      </c>
      <c r="EG1003" s="0" t="inlineStr">
        <is>
          <t>Ремонтно-строительные работы</t>
        </is>
      </c>
      <c r="EH1003" s="0" t="n">
        <v>95</v>
      </c>
      <c r="EI1003" s="0" t="inlineStr">
        <is>
          <t>Штукатурные работы</t>
        </is>
      </c>
      <c r="EJ1003" s="0" t="n">
        <v>1</v>
      </c>
      <c r="EK1003" s="0" t="n">
        <v>61001</v>
      </c>
      <c r="EL1003" s="0" t="inlineStr">
        <is>
          <t>Штукатурные работы</t>
        </is>
      </c>
      <c r="EM1003" s="0" t="inlineStr">
        <is>
          <t>рФЕР-61</t>
        </is>
      </c>
      <c r="EO1003" s="0" t="inlineStr"/>
      <c r="EQ1003" s="0" t="n">
        <v>0</v>
      </c>
      <c r="ER1003" s="0" t="n">
        <v>3184.33</v>
      </c>
      <c r="ES1003" s="0" t="n">
        <v>1140.21</v>
      </c>
      <c r="ET1003" s="0" t="n">
        <v>20.94</v>
      </c>
      <c r="EU1003" s="0" t="n">
        <v>9.050000000000001</v>
      </c>
      <c r="EV1003" s="0" t="n">
        <v>2023.18</v>
      </c>
      <c r="EW1003" s="0" t="n">
        <v>228.35</v>
      </c>
      <c r="EX1003" s="0" t="n">
        <v>0.67</v>
      </c>
      <c r="EY1003" s="0" t="n">
        <v>0</v>
      </c>
      <c r="FQ1003" s="0" t="n">
        <v>0</v>
      </c>
      <c r="FR1003" s="0" t="n">
        <v>0</v>
      </c>
      <c r="FS1003" s="0" t="n">
        <v>0</v>
      </c>
      <c r="FX1003" s="0" t="n">
        <v>89</v>
      </c>
      <c r="FY1003" s="0" t="n">
        <v>44</v>
      </c>
      <c r="GA1003" s="0" t="inlineStr"/>
      <c r="GD1003" s="0" t="n">
        <v>1</v>
      </c>
      <c r="GF1003" s="0" t="n">
        <v>378759833</v>
      </c>
      <c r="GG1003" s="0" t="n">
        <v>2</v>
      </c>
      <c r="GH1003" s="0" t="n">
        <v>1</v>
      </c>
      <c r="GI1003" s="0" t="n">
        <v>2</v>
      </c>
      <c r="GJ1003" s="0" t="n">
        <v>0</v>
      </c>
      <c r="GK1003" s="0" t="n">
        <v>0</v>
      </c>
      <c r="GL1003" s="0">
        <f>ROUND(IF(AND(BH1003=3,BI1003=3,FS1003&lt;&gt;0),P1003,0),0)</f>
        <v/>
      </c>
      <c r="GM1003" s="0">
        <f>ROUND(O1003+X1003+Y1003,0)+GX1003</f>
        <v/>
      </c>
      <c r="GN1003" s="0">
        <f>IF(OR(BI1003=0,BI1003=1),GM1003-GX1003,0)</f>
        <v/>
      </c>
      <c r="GO1003" s="0">
        <f>IF(BI1003=2,GM1003-GX1003,0)</f>
        <v/>
      </c>
      <c r="GP1003" s="0">
        <f>IF(BI1003=4,GM1003-GX1003,0)</f>
        <v/>
      </c>
      <c r="GR1003" s="0" t="n">
        <v>0</v>
      </c>
      <c r="GS1003" s="0" t="n">
        <v>3</v>
      </c>
      <c r="GT1003" s="0" t="n">
        <v>0</v>
      </c>
      <c r="GU1003" s="0" t="inlineStr"/>
      <c r="GV1003" s="0">
        <f>ROUND((GT1003),2)</f>
        <v/>
      </c>
      <c r="GW1003" s="0" t="n">
        <v>1</v>
      </c>
      <c r="GX1003" s="0">
        <f>ROUND(HC1003*I1003,0)</f>
        <v/>
      </c>
      <c r="HA1003" s="0" t="n">
        <v>0</v>
      </c>
      <c r="HB1003" s="0" t="n">
        <v>0</v>
      </c>
      <c r="HC1003" s="0">
        <f>GV1003*GW1003</f>
        <v/>
      </c>
      <c r="HE1003" s="0" t="inlineStr"/>
      <c r="HF1003" s="0" t="inlineStr"/>
      <c r="HM1003" s="0" t="inlineStr"/>
      <c r="HN1003" s="0" t="inlineStr">
        <is>
          <t>Пр/812-095.0-1</t>
        </is>
      </c>
      <c r="HO1003" s="0" t="inlineStr">
        <is>
          <t>Пр/774-095.0</t>
        </is>
      </c>
      <c r="HP1003" s="0" t="inlineStr">
        <is>
          <t>Штукатурные работы</t>
        </is>
      </c>
      <c r="HQ1003" s="0" t="inlineStr">
        <is>
          <t>Штукатурные работы</t>
        </is>
      </c>
      <c r="HS1003" s="0" t="n">
        <v>0</v>
      </c>
      <c r="IK1003" s="0" t="n">
        <v>0</v>
      </c>
    </row>
    <row r="1004">
      <c r="A1004" s="0" t="n">
        <v>18</v>
      </c>
      <c r="B1004" s="0" t="n">
        <v>0</v>
      </c>
      <c r="C1004" s="0" t="n">
        <v>398</v>
      </c>
      <c r="E1004" s="0" t="inlineStr">
        <is>
          <t>1,1</t>
        </is>
      </c>
      <c r="F1004" s="0" t="inlineStr">
        <is>
          <t>509-9900</t>
        </is>
      </c>
      <c r="G1004" s="0" t="inlineStr">
        <is>
          <t>Строительный мусор</t>
        </is>
      </c>
      <c r="H1004" s="0" t="inlineStr">
        <is>
          <t>т</t>
        </is>
      </c>
      <c r="I1004" s="0">
        <f>I1003*J1004</f>
        <v/>
      </c>
      <c r="J1004" s="0" t="n">
        <v>3.38</v>
      </c>
      <c r="K1004" s="0" t="n">
        <v>3.38</v>
      </c>
      <c r="O1004" s="0">
        <f>ROUND(CP1004,0)</f>
        <v/>
      </c>
      <c r="P1004" s="0">
        <f>ROUND(CQ1004*I1004,0)</f>
        <v/>
      </c>
      <c r="Q1004" s="0">
        <f>(ROUND((ROUND(((ET1004)*I1004),0)*BB1004),0)+ROUND((ROUND(((AE1004-(EU1004))*I1004),0)*BS1004),0))</f>
        <v/>
      </c>
      <c r="R1004" s="0">
        <f>(ROUND((ROUND(((EU1004)*I1004),0)*BS1004),0)+ROUND((ROUND(((AE1004-(EU1004))*I1004),0)*BS1004),0))</f>
        <v/>
      </c>
      <c r="S1004" s="0">
        <f>ROUND(CT1004*I1004,0)</f>
        <v/>
      </c>
      <c r="T1004" s="0">
        <f>ROUND(CU1004*I1004,0)</f>
        <v/>
      </c>
      <c r="U1004" s="0">
        <f>ROUND(CV1004*I1004,7)</f>
        <v/>
      </c>
      <c r="V1004" s="0">
        <f>ROUND(CW1004*I1004,7)</f>
        <v/>
      </c>
      <c r="W1004" s="0">
        <f>ROUND(CX1004*I1004,0)</f>
        <v/>
      </c>
      <c r="X1004" s="0">
        <f>ROUND(CY1004,0)</f>
        <v/>
      </c>
      <c r="Y1004" s="0">
        <f>ROUND(CZ1004,0)</f>
        <v/>
      </c>
      <c r="AA1004" s="0" t="n">
        <v>78845955</v>
      </c>
      <c r="AB1004" s="0">
        <f>ROUND((AC1004+AD1004+AF1004),2)</f>
        <v/>
      </c>
      <c r="AC1004" s="0">
        <f>ROUND((ES1004),2)</f>
        <v/>
      </c>
      <c r="AD1004" s="0">
        <f>ROUND((((ET1004)-(EU1004))+AE1004),2)</f>
        <v/>
      </c>
      <c r="AE1004" s="0">
        <f>ROUND((EU1004),2)</f>
        <v/>
      </c>
      <c r="AF1004" s="0">
        <f>ROUND((EV1004),2)</f>
        <v/>
      </c>
      <c r="AG1004" s="0">
        <f>ROUND((AP1004),2)</f>
        <v/>
      </c>
      <c r="AH1004" s="0">
        <f>(EW1004)</f>
        <v/>
      </c>
      <c r="AI1004" s="0">
        <f>(EX1004)</f>
        <v/>
      </c>
      <c r="AJ1004" s="0">
        <f>(AS1004)</f>
        <v/>
      </c>
      <c r="AK1004" s="0" t="n">
        <v>0</v>
      </c>
      <c r="AL1004" s="0" t="n">
        <v>0</v>
      </c>
      <c r="AM1004" s="0" t="n">
        <v>0</v>
      </c>
      <c r="AN1004" s="0" t="n">
        <v>0</v>
      </c>
      <c r="AO1004" s="0" t="n">
        <v>0</v>
      </c>
      <c r="AP1004" s="0" t="n">
        <v>0</v>
      </c>
      <c r="AQ1004" s="0" t="n">
        <v>0</v>
      </c>
      <c r="AR1004" s="0" t="n">
        <v>0</v>
      </c>
      <c r="AS1004" s="0" t="n">
        <v>0</v>
      </c>
      <c r="AT1004" s="0" t="n">
        <v>89</v>
      </c>
      <c r="AU1004" s="0" t="n">
        <v>44</v>
      </c>
      <c r="AV1004" s="0" t="n">
        <v>1</v>
      </c>
      <c r="AW1004" s="0" t="n">
        <v>1</v>
      </c>
      <c r="AZ1004" s="0" t="n">
        <v>1</v>
      </c>
      <c r="BA1004" s="0" t="n">
        <v>1</v>
      </c>
      <c r="BB1004" s="0" t="n">
        <v>1</v>
      </c>
      <c r="BC1004" s="0" t="n">
        <v>1</v>
      </c>
      <c r="BD1004" s="0" t="inlineStr"/>
      <c r="BE1004" s="0" t="inlineStr"/>
      <c r="BF1004" s="0" t="inlineStr"/>
      <c r="BG1004" s="0" t="inlineStr"/>
      <c r="BH1004" s="0" t="n">
        <v>3</v>
      </c>
      <c r="BI1004" s="0" t="n">
        <v>1</v>
      </c>
      <c r="BJ1004" s="0" t="inlineStr">
        <is>
          <t>ТССЦ Московской обл., 509-9900, приказ Минстроя России №675/пр от 28.02.2017 № 258/пр</t>
        </is>
      </c>
      <c r="BM1004" s="0" t="n">
        <v>61001</v>
      </c>
      <c r="BN1004" s="0" t="n">
        <v>0</v>
      </c>
      <c r="BO1004" s="0" t="inlineStr"/>
      <c r="BP1004" s="0" t="n">
        <v>0</v>
      </c>
      <c r="BQ1004" s="0" t="n">
        <v>6</v>
      </c>
      <c r="BR1004" s="0" t="n">
        <v>0</v>
      </c>
      <c r="BS1004" s="0" t="n">
        <v>1</v>
      </c>
      <c r="BT1004" s="0" t="n">
        <v>1</v>
      </c>
      <c r="BU1004" s="0" t="n">
        <v>1</v>
      </c>
      <c r="BV1004" s="0" t="n">
        <v>1</v>
      </c>
      <c r="BW1004" s="0" t="n">
        <v>1</v>
      </c>
      <c r="BX1004" s="0" t="n">
        <v>1</v>
      </c>
      <c r="BY1004" s="0" t="inlineStr"/>
      <c r="BZ1004" s="0" t="n">
        <v>89</v>
      </c>
      <c r="CA1004" s="0" t="n">
        <v>44</v>
      </c>
      <c r="CB1004" s="0" t="inlineStr"/>
      <c r="CE1004" s="0" t="n">
        <v>12</v>
      </c>
      <c r="CF1004" s="0" t="n">
        <v>0</v>
      </c>
      <c r="CG1004" s="0" t="n">
        <v>0</v>
      </c>
      <c r="CM1004" s="0" t="n">
        <v>0</v>
      </c>
      <c r="CN1004" s="0" t="inlineStr"/>
      <c r="CO1004" s="0" t="n">
        <v>0</v>
      </c>
      <c r="CP1004" s="0">
        <f>(P1004+Q1004+S1004)</f>
        <v/>
      </c>
      <c r="CQ1004" s="0">
        <f>AC1004*BC1004</f>
        <v/>
      </c>
      <c r="CR1004" s="0">
        <f>(ROUND((ROUND(((ET1004)*1),0)*BB1004),0)+ROUND((ROUND(((AE1004-(EU1004))*1),0)*BS1004),0))</f>
        <v/>
      </c>
      <c r="CS1004" s="0">
        <f>(ROUND((ROUND(((EU1004)*1),0)*BS1004),0)+ROUND((ROUND(((AE1004-(EU1004))*1),0)*BS1004),0))</f>
        <v/>
      </c>
      <c r="CT1004" s="0">
        <f>AF1004*BA1004</f>
        <v/>
      </c>
      <c r="CU1004" s="0">
        <f>AG1004</f>
        <v/>
      </c>
      <c r="CV1004" s="0">
        <f>AH1004</f>
        <v/>
      </c>
      <c r="CW1004" s="0">
        <f>AI1004</f>
        <v/>
      </c>
      <c r="CX1004" s="0">
        <f>AJ1004</f>
        <v/>
      </c>
      <c r="CY1004" s="0">
        <f>(((S1004+R1004)*AT1004)/100)</f>
        <v/>
      </c>
      <c r="CZ1004" s="0">
        <f>(((S1004+R1004)*AU1004)/100)</f>
        <v/>
      </c>
      <c r="DC1004" s="0" t="inlineStr"/>
      <c r="DD1004" s="0" t="inlineStr"/>
      <c r="DE1004" s="0" t="inlineStr"/>
      <c r="DF1004" s="0" t="inlineStr"/>
      <c r="DG1004" s="0" t="inlineStr"/>
      <c r="DH1004" s="0" t="inlineStr"/>
      <c r="DI1004" s="0" t="inlineStr"/>
      <c r="DJ1004" s="0" t="inlineStr"/>
      <c r="DK1004" s="0" t="inlineStr"/>
      <c r="DL1004" s="0" t="inlineStr"/>
      <c r="DM1004" s="0" t="inlineStr"/>
      <c r="DN1004" s="0" t="n">
        <v>0</v>
      </c>
      <c r="DO1004" s="0" t="n">
        <v>0</v>
      </c>
      <c r="DP1004" s="0" t="n">
        <v>1</v>
      </c>
      <c r="DQ1004" s="0" t="n">
        <v>1</v>
      </c>
      <c r="DU1004" s="0" t="n">
        <v>1009</v>
      </c>
      <c r="DV1004" s="0" t="inlineStr">
        <is>
          <t>т</t>
        </is>
      </c>
      <c r="DW1004" s="0" t="inlineStr">
        <is>
          <t>т</t>
        </is>
      </c>
      <c r="DX1004" s="0" t="n">
        <v>1000</v>
      </c>
      <c r="DZ1004" s="0" t="inlineStr"/>
      <c r="EA1004" s="0" t="inlineStr"/>
      <c r="EB1004" s="0" t="inlineStr"/>
      <c r="EC1004" s="0" t="inlineStr"/>
      <c r="EE1004" s="0" t="n">
        <v>78725979</v>
      </c>
      <c r="EF1004" s="0" t="n">
        <v>6</v>
      </c>
      <c r="EG1004" s="0" t="inlineStr">
        <is>
          <t>Ремонтно-строительные работы</t>
        </is>
      </c>
      <c r="EH1004" s="0" t="n">
        <v>95</v>
      </c>
      <c r="EI1004" s="0" t="inlineStr">
        <is>
          <t>Штукатурные работы</t>
        </is>
      </c>
      <c r="EJ1004" s="0" t="n">
        <v>1</v>
      </c>
      <c r="EK1004" s="0" t="n">
        <v>61001</v>
      </c>
      <c r="EL1004" s="0" t="inlineStr">
        <is>
          <t>Штукатурные работы</t>
        </is>
      </c>
      <c r="EM1004" s="0" t="inlineStr">
        <is>
          <t>рФЕР-61</t>
        </is>
      </c>
      <c r="EO1004" s="0" t="inlineStr"/>
      <c r="EQ1004" s="0" t="n">
        <v>0</v>
      </c>
      <c r="ER1004" s="0" t="n">
        <v>0</v>
      </c>
      <c r="ES1004" s="0" t="n">
        <v>0</v>
      </c>
      <c r="ET1004" s="0" t="n">
        <v>0</v>
      </c>
      <c r="EU1004" s="0" t="n">
        <v>0</v>
      </c>
      <c r="EV1004" s="0" t="n">
        <v>0</v>
      </c>
      <c r="EW1004" s="0" t="n">
        <v>0</v>
      </c>
      <c r="EX1004" s="0" t="n">
        <v>0</v>
      </c>
      <c r="FQ1004" s="0" t="n">
        <v>0</v>
      </c>
      <c r="FR1004" s="0" t="n">
        <v>0</v>
      </c>
      <c r="FS1004" s="0" t="n">
        <v>0</v>
      </c>
      <c r="FX1004" s="0" t="n">
        <v>89</v>
      </c>
      <c r="FY1004" s="0" t="n">
        <v>44</v>
      </c>
      <c r="GA1004" s="0" t="inlineStr"/>
      <c r="GD1004" s="0" t="n">
        <v>1</v>
      </c>
      <c r="GF1004" s="0" t="n">
        <v>1876412176</v>
      </c>
      <c r="GG1004" s="0" t="n">
        <v>2</v>
      </c>
      <c r="GH1004" s="0" t="n">
        <v>1</v>
      </c>
      <c r="GI1004" s="0" t="n">
        <v>-2</v>
      </c>
      <c r="GJ1004" s="0" t="n">
        <v>0</v>
      </c>
      <c r="GK1004" s="0" t="n">
        <v>0</v>
      </c>
      <c r="GL1004" s="0">
        <f>ROUND(IF(AND(BH1004=3,BI1004=3,FS1004&lt;&gt;0),P1004,0),0)</f>
        <v/>
      </c>
      <c r="GM1004" s="0">
        <f>ROUND(O1004+X1004+Y1004,0)+GX1004</f>
        <v/>
      </c>
      <c r="GN1004" s="0">
        <f>IF(OR(BI1004=0,BI1004=1),GM1004-GX1004,0)</f>
        <v/>
      </c>
      <c r="GO1004" s="0">
        <f>IF(BI1004=2,GM1004-GX1004,0)</f>
        <v/>
      </c>
      <c r="GP1004" s="0">
        <f>IF(BI1004=4,GM1004-GX1004,0)</f>
        <v/>
      </c>
      <c r="GR1004" s="0" t="n">
        <v>0</v>
      </c>
      <c r="GS1004" s="0" t="n">
        <v>3</v>
      </c>
      <c r="GT1004" s="0" t="n">
        <v>0</v>
      </c>
      <c r="GU1004" s="0" t="inlineStr"/>
      <c r="GV1004" s="0">
        <f>ROUND((GT1004),2)</f>
        <v/>
      </c>
      <c r="GW1004" s="0" t="n">
        <v>1</v>
      </c>
      <c r="GX1004" s="0">
        <f>ROUND(HC1004*I1004,0)</f>
        <v/>
      </c>
      <c r="HA1004" s="0" t="n">
        <v>0</v>
      </c>
      <c r="HB1004" s="0" t="n">
        <v>0</v>
      </c>
      <c r="HC1004" s="0">
        <f>GV1004*GW1004</f>
        <v/>
      </c>
      <c r="HE1004" s="0" t="inlineStr"/>
      <c r="HF1004" s="0" t="inlineStr"/>
      <c r="HM1004" s="0" t="inlineStr"/>
      <c r="HN1004" s="0" t="inlineStr">
        <is>
          <t>Пр/812-095.0-1</t>
        </is>
      </c>
      <c r="HO1004" s="0" t="inlineStr">
        <is>
          <t>Пр/774-095.0</t>
        </is>
      </c>
      <c r="HP1004" s="0" t="inlineStr">
        <is>
          <t>Штукатурные работы</t>
        </is>
      </c>
      <c r="HQ1004" s="0" t="inlineStr">
        <is>
          <t>Штукатурные работы</t>
        </is>
      </c>
      <c r="HS1004" s="0" t="n">
        <v>0</v>
      </c>
      <c r="IK1004" s="0" t="n">
        <v>0</v>
      </c>
    </row>
    <row r="1005">
      <c r="A1005" s="0" t="n">
        <v>17</v>
      </c>
      <c r="B1005" s="0" t="n">
        <v>0</v>
      </c>
      <c r="C1005" s="0">
        <f>ROW(SmtRes!A406)</f>
        <v/>
      </c>
      <c r="D1005" s="0">
        <f>ROW(EtalonRes!A400)</f>
        <v/>
      </c>
      <c r="E1005" s="0" t="inlineStr">
        <is>
          <t>2</t>
        </is>
      </c>
      <c r="F1005" s="0" t="inlineStr">
        <is>
          <t>15-04-005-3</t>
        </is>
      </c>
      <c r="G1005" s="0" t="inlineStr">
        <is>
          <t>Окраска поливинилацетатными водоэмульсионными составами улучшенная по штукатурке стен</t>
        </is>
      </c>
      <c r="H1005" s="0" t="inlineStr">
        <is>
          <t>100 м2 окрашиваемой поверхности</t>
        </is>
      </c>
      <c r="I1005" s="0">
        <f>ROUND(ROUND(9.2/100,4),7)</f>
        <v/>
      </c>
      <c r="J1005" s="0" t="n">
        <v>0</v>
      </c>
      <c r="K1005" s="0">
        <f>ROUND(ROUND(9.2/100,4),7)</f>
        <v/>
      </c>
      <c r="O1005" s="0">
        <f>ROUND(CP1005,0)</f>
        <v/>
      </c>
      <c r="P1005" s="0">
        <f>ROUND(CQ1005*I1005,0)</f>
        <v/>
      </c>
      <c r="Q1005" s="0">
        <f>(ROUND((ROUND(((ET1005)*I1005),0)*BB1005),0)+ROUND((ROUND(((AE1005-(EU1005))*I1005),0)*BS1005),0))</f>
        <v/>
      </c>
      <c r="R1005" s="0">
        <f>(ROUND((ROUND(((EU1005)*I1005),0)*BS1005),0)+ROUND((ROUND(((AE1005-(EU1005))*I1005),0)*BS1005),0))</f>
        <v/>
      </c>
      <c r="S1005" s="0">
        <f>ROUND(CT1005*I1005,0)</f>
        <v/>
      </c>
      <c r="T1005" s="0">
        <f>ROUND(CU1005*I1005,0)</f>
        <v/>
      </c>
      <c r="U1005" s="0">
        <f>ROUND(CV1005*I1005,7)</f>
        <v/>
      </c>
      <c r="V1005" s="0">
        <f>ROUND(CW1005*I1005,7)</f>
        <v/>
      </c>
      <c r="W1005" s="0">
        <f>ROUND(CX1005*I1005,0)</f>
        <v/>
      </c>
      <c r="X1005" s="0">
        <f>ROUND(CY1005,0)</f>
        <v/>
      </c>
      <c r="Y1005" s="0">
        <f>ROUND(CZ1005,0)</f>
        <v/>
      </c>
      <c r="AA1005" s="0" t="n">
        <v>78845955</v>
      </c>
      <c r="AB1005" s="0">
        <f>ROUND((AC1005+AD1005+AF1005),2)</f>
        <v/>
      </c>
      <c r="AC1005" s="0">
        <f>ROUND((ES1005),2)</f>
        <v/>
      </c>
      <c r="AD1005" s="0">
        <f>ROUND((((ET1005)-(EU1005))+AE1005),2)</f>
        <v/>
      </c>
      <c r="AE1005" s="0">
        <f>ROUND((EU1005),2)</f>
        <v/>
      </c>
      <c r="AF1005" s="0">
        <f>ROUND((EV1005),2)</f>
        <v/>
      </c>
      <c r="AG1005" s="0">
        <f>ROUND((AP1005),2)</f>
        <v/>
      </c>
      <c r="AH1005" s="0">
        <f>(EW1005)</f>
        <v/>
      </c>
      <c r="AI1005" s="0">
        <f>(EX1005)</f>
        <v/>
      </c>
      <c r="AJ1005" s="0">
        <f>(AS1005)</f>
        <v/>
      </c>
      <c r="AK1005" s="0" t="n">
        <v>1654.11</v>
      </c>
      <c r="AL1005" s="0" t="n">
        <v>1255.6</v>
      </c>
      <c r="AM1005" s="0" t="n">
        <v>13.7</v>
      </c>
      <c r="AN1005" s="0" t="n">
        <v>0.27</v>
      </c>
      <c r="AO1005" s="0" t="n">
        <v>384.81</v>
      </c>
      <c r="AP1005" s="0" t="n">
        <v>0</v>
      </c>
      <c r="AQ1005" s="0" t="n">
        <v>42.9</v>
      </c>
      <c r="AR1005" s="0" t="n">
        <v>0.02</v>
      </c>
      <c r="AS1005" s="0" t="n">
        <v>0</v>
      </c>
      <c r="AT1005" s="0" t="n">
        <v>100</v>
      </c>
      <c r="AU1005" s="0" t="n">
        <v>49</v>
      </c>
      <c r="AV1005" s="0" t="n">
        <v>1</v>
      </c>
      <c r="AW1005" s="0" t="n">
        <v>1</v>
      </c>
      <c r="AZ1005" s="0" t="n">
        <v>1</v>
      </c>
      <c r="BA1005" s="0" t="n">
        <v>52.25</v>
      </c>
      <c r="BB1005" s="0" t="n">
        <v>24.91</v>
      </c>
      <c r="BC1005" s="0" t="n">
        <v>5.66</v>
      </c>
      <c r="BD1005" s="0" t="inlineStr"/>
      <c r="BE1005" s="0" t="inlineStr"/>
      <c r="BF1005" s="0" t="inlineStr"/>
      <c r="BG1005" s="0" t="inlineStr"/>
      <c r="BH1005" s="0" t="n">
        <v>0</v>
      </c>
      <c r="BI1005" s="0" t="n">
        <v>1</v>
      </c>
      <c r="BJ1005" s="0" t="inlineStr">
        <is>
          <t>ТЕР Московской обл., 15-04-005-3, приказ Минстроя России №675/пр от 28.02.2017 № 260/пр</t>
        </is>
      </c>
      <c r="BM1005" s="0" t="n">
        <v>15001</v>
      </c>
      <c r="BN1005" s="0" t="n">
        <v>0</v>
      </c>
      <c r="BO1005" s="0" t="inlineStr">
        <is>
          <t>15-04-005-3</t>
        </is>
      </c>
      <c r="BP1005" s="0" t="n">
        <v>1</v>
      </c>
      <c r="BQ1005" s="0" t="n">
        <v>2</v>
      </c>
      <c r="BR1005" s="0" t="n">
        <v>0</v>
      </c>
      <c r="BS1005" s="0" t="n">
        <v>52.25</v>
      </c>
      <c r="BT1005" s="0" t="n">
        <v>1</v>
      </c>
      <c r="BU1005" s="0" t="n">
        <v>1</v>
      </c>
      <c r="BV1005" s="0" t="n">
        <v>1</v>
      </c>
      <c r="BW1005" s="0" t="n">
        <v>1</v>
      </c>
      <c r="BX1005" s="0" t="n">
        <v>1</v>
      </c>
      <c r="BY1005" s="0" t="inlineStr"/>
      <c r="BZ1005" s="0" t="n">
        <v>100</v>
      </c>
      <c r="CA1005" s="0" t="n">
        <v>49</v>
      </c>
      <c r="CB1005" s="0" t="inlineStr"/>
      <c r="CE1005" s="0" t="n">
        <v>12</v>
      </c>
      <c r="CF1005" s="0" t="n">
        <v>0</v>
      </c>
      <c r="CG1005" s="0" t="n">
        <v>0</v>
      </c>
      <c r="CM1005" s="0" t="n">
        <v>0</v>
      </c>
      <c r="CN1005" s="0" t="inlineStr"/>
      <c r="CO1005" s="0" t="n">
        <v>0</v>
      </c>
      <c r="CP1005" s="0">
        <f>(P1005+Q1005+S1005)</f>
        <v/>
      </c>
      <c r="CQ1005" s="0">
        <f>AC1005*BC1005</f>
        <v/>
      </c>
      <c r="CR1005" s="0">
        <f>(ROUND((ROUND(((ET1005)*1),0)*BB1005),0)+ROUND((ROUND(((AE1005-(EU1005))*1),0)*BS1005),0))</f>
        <v/>
      </c>
      <c r="CS1005" s="0">
        <f>(ROUND((ROUND(((EU1005)*1),0)*BS1005),0)+ROUND((ROUND(((AE1005-(EU1005))*1),0)*BS1005),0))</f>
        <v/>
      </c>
      <c r="CT1005" s="0">
        <f>AF1005*BA1005</f>
        <v/>
      </c>
      <c r="CU1005" s="0">
        <f>AG1005</f>
        <v/>
      </c>
      <c r="CV1005" s="0">
        <f>AH1005</f>
        <v/>
      </c>
      <c r="CW1005" s="0">
        <f>AI1005</f>
        <v/>
      </c>
      <c r="CX1005" s="0">
        <f>AJ1005</f>
        <v/>
      </c>
      <c r="CY1005" s="0">
        <f>(((S1005+R1005)*AT1005)/100)</f>
        <v/>
      </c>
      <c r="CZ1005" s="0">
        <f>(((S1005+R1005)*AU1005)/100)</f>
        <v/>
      </c>
      <c r="DC1005" s="0" t="inlineStr"/>
      <c r="DD1005" s="0" t="inlineStr"/>
      <c r="DE1005" s="0" t="inlineStr"/>
      <c r="DF1005" s="0" t="inlineStr"/>
      <c r="DG1005" s="0" t="inlineStr"/>
      <c r="DH1005" s="0" t="inlineStr"/>
      <c r="DI1005" s="0" t="inlineStr"/>
      <c r="DJ1005" s="0" t="inlineStr"/>
      <c r="DK1005" s="0" t="inlineStr"/>
      <c r="DL1005" s="0" t="inlineStr"/>
      <c r="DM1005" s="0" t="inlineStr"/>
      <c r="DN1005" s="0" t="n">
        <v>0</v>
      </c>
      <c r="DO1005" s="0" t="n">
        <v>0</v>
      </c>
      <c r="DP1005" s="0" t="n">
        <v>1</v>
      </c>
      <c r="DQ1005" s="0" t="n">
        <v>1</v>
      </c>
      <c r="DU1005" s="0" t="n">
        <v>1005</v>
      </c>
      <c r="DV1005" s="0" t="inlineStr">
        <is>
          <t>100 м2 окрашиваемой поверхности</t>
        </is>
      </c>
      <c r="DW1005" s="0" t="inlineStr">
        <is>
          <t>100 м2 окрашиваемой поверхности</t>
        </is>
      </c>
      <c r="DX1005" s="0" t="n">
        <v>100</v>
      </c>
      <c r="DZ1005" s="0" t="inlineStr"/>
      <c r="EA1005" s="0" t="inlineStr"/>
      <c r="EB1005" s="0" t="inlineStr"/>
      <c r="EC1005" s="0" t="inlineStr"/>
      <c r="EE1005" s="0" t="n">
        <v>78725880</v>
      </c>
      <c r="EF1005" s="0" t="n">
        <v>2</v>
      </c>
      <c r="EG1005" s="0" t="inlineStr">
        <is>
          <t>Общестроительные работы</t>
        </is>
      </c>
      <c r="EH1005" s="0" t="n">
        <v>15</v>
      </c>
      <c r="EI1005" s="0" t="inlineStr">
        <is>
          <t>Отделочные работы</t>
        </is>
      </c>
      <c r="EJ1005" s="0" t="n">
        <v>1</v>
      </c>
      <c r="EK1005" s="0" t="n">
        <v>15001</v>
      </c>
      <c r="EL1005" s="0" t="inlineStr">
        <is>
          <t>Отделочные работы</t>
        </is>
      </c>
      <c r="EM1005" s="0" t="inlineStr">
        <is>
          <t>ФЕР-15</t>
        </is>
      </c>
      <c r="EO1005" s="0" t="inlineStr"/>
      <c r="EQ1005" s="0" t="n">
        <v>0</v>
      </c>
      <c r="ER1005" s="0" t="n">
        <v>1654.11</v>
      </c>
      <c r="ES1005" s="0" t="n">
        <v>1255.6</v>
      </c>
      <c r="ET1005" s="0" t="n">
        <v>13.7</v>
      </c>
      <c r="EU1005" s="0" t="n">
        <v>0.27</v>
      </c>
      <c r="EV1005" s="0" t="n">
        <v>384.81</v>
      </c>
      <c r="EW1005" s="0" t="n">
        <v>42.9</v>
      </c>
      <c r="EX1005" s="0" t="n">
        <v>0.02</v>
      </c>
      <c r="EY1005" s="0" t="n">
        <v>0</v>
      </c>
      <c r="FQ1005" s="0" t="n">
        <v>0</v>
      </c>
      <c r="FR1005" s="0" t="n">
        <v>0</v>
      </c>
      <c r="FS1005" s="0" t="n">
        <v>0</v>
      </c>
      <c r="FX1005" s="0" t="n">
        <v>100</v>
      </c>
      <c r="FY1005" s="0" t="n">
        <v>49</v>
      </c>
      <c r="GA1005" s="0" t="inlineStr"/>
      <c r="GD1005" s="0" t="n">
        <v>1</v>
      </c>
      <c r="GF1005" s="0" t="n">
        <v>-115934710</v>
      </c>
      <c r="GG1005" s="0" t="n">
        <v>2</v>
      </c>
      <c r="GH1005" s="0" t="n">
        <v>1</v>
      </c>
      <c r="GI1005" s="0" t="n">
        <v>2</v>
      </c>
      <c r="GJ1005" s="0" t="n">
        <v>0</v>
      </c>
      <c r="GK1005" s="0" t="n">
        <v>0</v>
      </c>
      <c r="GL1005" s="0">
        <f>ROUND(IF(AND(BH1005=3,BI1005=3,FS1005&lt;&gt;0),P1005,0),0)</f>
        <v/>
      </c>
      <c r="GM1005" s="0">
        <f>ROUND(O1005+X1005+Y1005,0)+GX1005</f>
        <v/>
      </c>
      <c r="GN1005" s="0">
        <f>IF(OR(BI1005=0,BI1005=1),GM1005-GX1005,0)</f>
        <v/>
      </c>
      <c r="GO1005" s="0">
        <f>IF(BI1005=2,GM1005-GX1005,0)</f>
        <v/>
      </c>
      <c r="GP1005" s="0">
        <f>IF(BI1005=4,GM1005-GX1005,0)</f>
        <v/>
      </c>
      <c r="GR1005" s="0" t="n">
        <v>0</v>
      </c>
      <c r="GS1005" s="0" t="n">
        <v>3</v>
      </c>
      <c r="GT1005" s="0" t="n">
        <v>0</v>
      </c>
      <c r="GU1005" s="0" t="inlineStr"/>
      <c r="GV1005" s="0">
        <f>ROUND((GT1005),2)</f>
        <v/>
      </c>
      <c r="GW1005" s="0" t="n">
        <v>1</v>
      </c>
      <c r="GX1005" s="0">
        <f>ROUND(HC1005*I1005,0)</f>
        <v/>
      </c>
      <c r="HA1005" s="0" t="n">
        <v>0</v>
      </c>
      <c r="HB1005" s="0" t="n">
        <v>0</v>
      </c>
      <c r="HC1005" s="0">
        <f>GV1005*GW1005</f>
        <v/>
      </c>
      <c r="HE1005" s="0" t="inlineStr"/>
      <c r="HF1005" s="0" t="inlineStr"/>
      <c r="HM1005" s="0" t="inlineStr"/>
      <c r="HN1005" s="0" t="inlineStr">
        <is>
          <t>Пр/812-015.0-1</t>
        </is>
      </c>
      <c r="HO1005" s="0" t="inlineStr">
        <is>
          <t>Пр/774-015.0</t>
        </is>
      </c>
      <c r="HP1005" s="0" t="inlineStr">
        <is>
          <t>Отделочные работы</t>
        </is>
      </c>
      <c r="HQ1005" s="0" t="inlineStr">
        <is>
          <t>Отделочные работы</t>
        </is>
      </c>
      <c r="HS1005" s="0" t="n">
        <v>0</v>
      </c>
      <c r="IK1005" s="0" t="n">
        <v>0</v>
      </c>
    </row>
    <row r="1006">
      <c r="A1006" s="0" t="n">
        <v>17</v>
      </c>
      <c r="B1006" s="0" t="n">
        <v>0</v>
      </c>
      <c r="C1006" s="0">
        <f>ROW(SmtRes!A411)</f>
        <v/>
      </c>
      <c r="D1006" s="0">
        <f>ROW(EtalonRes!A404)</f>
        <v/>
      </c>
      <c r="E1006" s="0" t="inlineStr"/>
      <c r="F1006" s="0" t="inlineStr">
        <is>
          <t>61-11-1</t>
        </is>
      </c>
      <c r="G1006" s="0" t="inlineStr">
        <is>
          <t>Ремонт штукатурки гладких фасадов по камню и бетону с лестниц цементно-известковым раствором площадью отдельных мест до 5 м2 толщиной слоя до 20 мм</t>
        </is>
      </c>
      <c r="H1006" s="0" t="inlineStr">
        <is>
          <t>100 м2 отремонтированной поверхности</t>
        </is>
      </c>
      <c r="I1006" s="0">
        <f>ROUND(ROUND(4.2/100,4),7)</f>
        <v/>
      </c>
      <c r="J1006" s="0" t="n">
        <v>0</v>
      </c>
      <c r="K1006" s="0">
        <f>ROUND(ROUND(4.2/100,4),7)</f>
        <v/>
      </c>
      <c r="O1006" s="0">
        <f>ROUND(CP1006,0)</f>
        <v/>
      </c>
      <c r="P1006" s="0">
        <f>ROUND(CQ1006*I1006,0)</f>
        <v/>
      </c>
      <c r="Q1006" s="0">
        <f>(ROUND((ROUND(((ET1006)*I1006),0)*BB1006),0)+ROUND((ROUND(((AE1006-(EU1006))*I1006),0)*BS1006),0))</f>
        <v/>
      </c>
      <c r="R1006" s="0">
        <f>(ROUND((ROUND(((EU1006)*I1006),0)*BS1006),0)+ROUND((ROUND(((AE1006-(EU1006))*I1006),0)*BS1006),0))</f>
        <v/>
      </c>
      <c r="S1006" s="0">
        <f>ROUND(CT1006*I1006,0)</f>
        <v/>
      </c>
      <c r="T1006" s="0">
        <f>ROUND(CU1006*I1006,0)</f>
        <v/>
      </c>
      <c r="U1006" s="0">
        <f>ROUND(CV1006*I1006,7)</f>
        <v/>
      </c>
      <c r="V1006" s="0">
        <f>ROUND(CW1006*I1006,7)</f>
        <v/>
      </c>
      <c r="W1006" s="0">
        <f>ROUND(CX1006*I1006,0)</f>
        <v/>
      </c>
      <c r="X1006" s="0">
        <f>ROUND(CY1006,0)</f>
        <v/>
      </c>
      <c r="Y1006" s="0">
        <f>ROUND(CZ1006,0)</f>
        <v/>
      </c>
      <c r="AA1006" s="0" t="n">
        <v>-1</v>
      </c>
      <c r="AB1006" s="0">
        <f>ROUND((AC1006+AD1006+AF1006),2)</f>
        <v/>
      </c>
      <c r="AC1006" s="0">
        <f>ROUND((ES1006),2)</f>
        <v/>
      </c>
      <c r="AD1006" s="0">
        <f>ROUND((((ET1006)-(EU1006))+AE1006),2)</f>
        <v/>
      </c>
      <c r="AE1006" s="0">
        <f>ROUND((EU1006),2)</f>
        <v/>
      </c>
      <c r="AF1006" s="0">
        <f>ROUND((EV1006),2)</f>
        <v/>
      </c>
      <c r="AG1006" s="0">
        <f>ROUND((AP1006),2)</f>
        <v/>
      </c>
      <c r="AH1006" s="0">
        <f>(EW1006)</f>
        <v/>
      </c>
      <c r="AI1006" s="0">
        <f>(EX1006)</f>
        <v/>
      </c>
      <c r="AJ1006" s="0">
        <f>(AS1006)</f>
        <v/>
      </c>
      <c r="AK1006" s="0" t="n">
        <v>3289.55</v>
      </c>
      <c r="AL1006" s="0" t="n">
        <v>1140.21</v>
      </c>
      <c r="AM1006" s="0" t="n">
        <v>0</v>
      </c>
      <c r="AN1006" s="0" t="n">
        <v>0</v>
      </c>
      <c r="AO1006" s="0" t="n">
        <v>2149.34</v>
      </c>
      <c r="AP1006" s="0" t="n">
        <v>0</v>
      </c>
      <c r="AQ1006" s="0" t="n">
        <v>245.92</v>
      </c>
      <c r="AR1006" s="0" t="n">
        <v>0</v>
      </c>
      <c r="AS1006" s="0" t="n">
        <v>0</v>
      </c>
      <c r="AT1006" s="0" t="n">
        <v>89</v>
      </c>
      <c r="AU1006" s="0" t="n">
        <v>44</v>
      </c>
      <c r="AV1006" s="0" t="n">
        <v>1</v>
      </c>
      <c r="AW1006" s="0" t="n">
        <v>1</v>
      </c>
      <c r="AZ1006" s="0" t="n">
        <v>1</v>
      </c>
      <c r="BA1006" s="0" t="n">
        <v>52.25</v>
      </c>
      <c r="BB1006" s="0" t="n">
        <v>1</v>
      </c>
      <c r="BC1006" s="0" t="n">
        <v>10.13</v>
      </c>
      <c r="BD1006" s="0" t="inlineStr"/>
      <c r="BE1006" s="0" t="inlineStr"/>
      <c r="BF1006" s="0" t="inlineStr"/>
      <c r="BG1006" s="0" t="inlineStr"/>
      <c r="BH1006" s="0" t="n">
        <v>0</v>
      </c>
      <c r="BI1006" s="0" t="n">
        <v>1</v>
      </c>
      <c r="BJ1006" s="0" t="inlineStr">
        <is>
          <t>ТЕРр Московской обл., 61-11-1, приказ Минстроя России №675/пр от 28.02.2017 № 263/пр</t>
        </is>
      </c>
      <c r="BM1006" s="0" t="n">
        <v>61001</v>
      </c>
      <c r="BN1006" s="0" t="n">
        <v>0</v>
      </c>
      <c r="BO1006" s="0" t="inlineStr">
        <is>
          <t>61-11-1</t>
        </is>
      </c>
      <c r="BP1006" s="0" t="n">
        <v>1</v>
      </c>
      <c r="BQ1006" s="0" t="n">
        <v>6</v>
      </c>
      <c r="BR1006" s="0" t="n">
        <v>0</v>
      </c>
      <c r="BS1006" s="0" t="n">
        <v>52.25</v>
      </c>
      <c r="BT1006" s="0" t="n">
        <v>1</v>
      </c>
      <c r="BU1006" s="0" t="n">
        <v>1</v>
      </c>
      <c r="BV1006" s="0" t="n">
        <v>1</v>
      </c>
      <c r="BW1006" s="0" t="n">
        <v>1</v>
      </c>
      <c r="BX1006" s="0" t="n">
        <v>1</v>
      </c>
      <c r="BY1006" s="0" t="inlineStr"/>
      <c r="BZ1006" s="0" t="n">
        <v>89</v>
      </c>
      <c r="CA1006" s="0" t="n">
        <v>44</v>
      </c>
      <c r="CB1006" s="0" t="inlineStr"/>
      <c r="CE1006" s="0" t="n">
        <v>12</v>
      </c>
      <c r="CF1006" s="0" t="n">
        <v>0</v>
      </c>
      <c r="CG1006" s="0" t="n">
        <v>0</v>
      </c>
      <c r="CM1006" s="0" t="n">
        <v>0</v>
      </c>
      <c r="CN1006" s="0" t="inlineStr"/>
      <c r="CO1006" s="0" t="n">
        <v>0</v>
      </c>
      <c r="CP1006" s="0">
        <f>(P1006+Q1006+S1006)</f>
        <v/>
      </c>
      <c r="CQ1006" s="0">
        <f>AC1006*BC1006</f>
        <v/>
      </c>
      <c r="CR1006" s="0">
        <f>(ROUND((ROUND(((ET1006)*1),0)*BB1006),0)+ROUND((ROUND(((AE1006-(EU1006))*1),0)*BS1006),0))</f>
        <v/>
      </c>
      <c r="CS1006" s="0">
        <f>(ROUND((ROUND(((EU1006)*1),0)*BS1006),0)+ROUND((ROUND(((AE1006-(EU1006))*1),0)*BS1006),0))</f>
        <v/>
      </c>
      <c r="CT1006" s="0">
        <f>AF1006*BA1006</f>
        <v/>
      </c>
      <c r="CU1006" s="0">
        <f>AG1006</f>
        <v/>
      </c>
      <c r="CV1006" s="0">
        <f>AH1006</f>
        <v/>
      </c>
      <c r="CW1006" s="0">
        <f>AI1006</f>
        <v/>
      </c>
      <c r="CX1006" s="0">
        <f>AJ1006</f>
        <v/>
      </c>
      <c r="CY1006" s="0">
        <f>(((S1006+R1006)*AT1006)/100)</f>
        <v/>
      </c>
      <c r="CZ1006" s="0">
        <f>(((S1006+R1006)*AU1006)/100)</f>
        <v/>
      </c>
      <c r="DC1006" s="0" t="inlineStr"/>
      <c r="DD1006" s="0" t="inlineStr"/>
      <c r="DE1006" s="0" t="inlineStr"/>
      <c r="DF1006" s="0" t="inlineStr"/>
      <c r="DG1006" s="0" t="inlineStr"/>
      <c r="DH1006" s="0" t="inlineStr"/>
      <c r="DI1006" s="0" t="inlineStr"/>
      <c r="DJ1006" s="0" t="inlineStr"/>
      <c r="DK1006" s="0" t="inlineStr"/>
      <c r="DL1006" s="0" t="inlineStr"/>
      <c r="DM1006" s="0" t="inlineStr"/>
      <c r="DN1006" s="0" t="n">
        <v>0</v>
      </c>
      <c r="DO1006" s="0" t="n">
        <v>0</v>
      </c>
      <c r="DP1006" s="0" t="n">
        <v>1</v>
      </c>
      <c r="DQ1006" s="0" t="n">
        <v>1</v>
      </c>
      <c r="DU1006" s="0" t="n">
        <v>1013</v>
      </c>
      <c r="DV1006" s="0" t="inlineStr">
        <is>
          <t>100 м2 отремонтированной поверхности</t>
        </is>
      </c>
      <c r="DW1006" s="0" t="inlineStr">
        <is>
          <t>100 м2 отремонтированной поверхности</t>
        </is>
      </c>
      <c r="DX1006" s="0" t="n">
        <v>1</v>
      </c>
      <c r="DZ1006" s="0" t="inlineStr"/>
      <c r="EA1006" s="0" t="inlineStr"/>
      <c r="EB1006" s="0" t="inlineStr"/>
      <c r="EC1006" s="0" t="inlineStr"/>
      <c r="EE1006" s="0" t="n">
        <v>78725979</v>
      </c>
      <c r="EF1006" s="0" t="n">
        <v>6</v>
      </c>
      <c r="EG1006" s="0" t="inlineStr">
        <is>
          <t>Ремонтно-строительные работы</t>
        </is>
      </c>
      <c r="EH1006" s="0" t="n">
        <v>95</v>
      </c>
      <c r="EI1006" s="0" t="inlineStr">
        <is>
          <t>Штукатурные работы</t>
        </is>
      </c>
      <c r="EJ1006" s="0" t="n">
        <v>1</v>
      </c>
      <c r="EK1006" s="0" t="n">
        <v>61001</v>
      </c>
      <c r="EL1006" s="0" t="inlineStr">
        <is>
          <t>Штукатурные работы</t>
        </is>
      </c>
      <c r="EM1006" s="0" t="inlineStr">
        <is>
          <t>рФЕР-61</t>
        </is>
      </c>
      <c r="EO1006" s="0" t="inlineStr"/>
      <c r="EQ1006" s="0" t="n">
        <v>1024</v>
      </c>
      <c r="ER1006" s="0" t="n">
        <v>3289.55</v>
      </c>
      <c r="ES1006" s="0" t="n">
        <v>1140.21</v>
      </c>
      <c r="ET1006" s="0" t="n">
        <v>0</v>
      </c>
      <c r="EU1006" s="0" t="n">
        <v>0</v>
      </c>
      <c r="EV1006" s="0" t="n">
        <v>2149.34</v>
      </c>
      <c r="EW1006" s="0" t="n">
        <v>245.92</v>
      </c>
      <c r="EX1006" s="0" t="n">
        <v>0</v>
      </c>
      <c r="EY1006" s="0" t="n">
        <v>0</v>
      </c>
      <c r="FQ1006" s="0" t="n">
        <v>0</v>
      </c>
      <c r="FR1006" s="0" t="n">
        <v>0</v>
      </c>
      <c r="FS1006" s="0" t="n">
        <v>0</v>
      </c>
      <c r="FX1006" s="0" t="n">
        <v>89</v>
      </c>
      <c r="FY1006" s="0" t="n">
        <v>44</v>
      </c>
      <c r="GA1006" s="0" t="inlineStr"/>
      <c r="GD1006" s="0" t="n">
        <v>1</v>
      </c>
      <c r="GF1006" s="0" t="n">
        <v>-1528973994</v>
      </c>
      <c r="GG1006" s="0" t="n">
        <v>2</v>
      </c>
      <c r="GH1006" s="0" t="n">
        <v>1</v>
      </c>
      <c r="GI1006" s="0" t="n">
        <v>2</v>
      </c>
      <c r="GJ1006" s="0" t="n">
        <v>0</v>
      </c>
      <c r="GK1006" s="0" t="n">
        <v>0</v>
      </c>
      <c r="GL1006" s="0">
        <f>ROUND(IF(AND(BH1006=3,BI1006=3,FS1006&lt;&gt;0),P1006,0),0)</f>
        <v/>
      </c>
      <c r="GM1006" s="0">
        <f>ROUND(O1006+X1006+Y1006,0)+GX1006</f>
        <v/>
      </c>
      <c r="GN1006" s="0">
        <f>IF(OR(BI1006=0,BI1006=1),GM1006-GX1006,0)</f>
        <v/>
      </c>
      <c r="GO1006" s="0">
        <f>IF(BI1006=2,GM1006-GX1006,0)</f>
        <v/>
      </c>
      <c r="GP1006" s="0">
        <f>IF(BI1006=4,GM1006-GX1006,0)</f>
        <v/>
      </c>
      <c r="GR1006" s="0" t="n">
        <v>0</v>
      </c>
      <c r="GS1006" s="0" t="n">
        <v>3</v>
      </c>
      <c r="GT1006" s="0" t="n">
        <v>0</v>
      </c>
      <c r="GU1006" s="0" t="inlineStr"/>
      <c r="GV1006" s="0">
        <f>ROUND((GT1006),2)</f>
        <v/>
      </c>
      <c r="GW1006" s="0" t="n">
        <v>1</v>
      </c>
      <c r="GX1006" s="0">
        <f>ROUND(HC1006*I1006,0)</f>
        <v/>
      </c>
      <c r="HA1006" s="0" t="n">
        <v>0</v>
      </c>
      <c r="HB1006" s="0" t="n">
        <v>0</v>
      </c>
      <c r="HC1006" s="0">
        <f>GV1006*GW1006</f>
        <v/>
      </c>
      <c r="HE1006" s="0" t="inlineStr"/>
      <c r="HF1006" s="0" t="inlineStr"/>
      <c r="HM1006" s="0" t="inlineStr"/>
      <c r="HN1006" s="0" t="inlineStr">
        <is>
          <t>Пр/812-095.0-1</t>
        </is>
      </c>
      <c r="HO1006" s="0" t="inlineStr">
        <is>
          <t>Пр/774-095.0</t>
        </is>
      </c>
      <c r="HP1006" s="0" t="inlineStr">
        <is>
          <t>Штукатурные работы</t>
        </is>
      </c>
      <c r="HQ1006" s="0" t="inlineStr">
        <is>
          <t>Штукатурные работы</t>
        </is>
      </c>
      <c r="HS1006" s="0" t="n">
        <v>0</v>
      </c>
      <c r="IK1006" s="0" t="n">
        <v>0</v>
      </c>
    </row>
    <row r="1007">
      <c r="A1007" s="0" t="n">
        <v>18</v>
      </c>
      <c r="B1007" s="0" t="n">
        <v>0</v>
      </c>
      <c r="C1007" s="0" t="n">
        <v>408</v>
      </c>
      <c r="E1007" s="0" t="inlineStr"/>
      <c r="F1007" s="0" t="inlineStr">
        <is>
          <t>101-2616</t>
        </is>
      </c>
      <c r="G1007" s="0" t="inlineStr">
        <is>
          <t>Шпатлевка универсальная Remmers Multispachel, строительная для внутренних и наружных работ</t>
        </is>
      </c>
      <c r="H1007" s="0" t="inlineStr">
        <is>
          <t>кг</t>
        </is>
      </c>
      <c r="I1007" s="0">
        <f>I1006*J1007</f>
        <v/>
      </c>
      <c r="J1007" s="0" t="n">
        <v>47.61904761904761</v>
      </c>
      <c r="K1007" s="0" t="n">
        <v>47.6190476</v>
      </c>
      <c r="O1007" s="0">
        <f>ROUND(CP1007,0)</f>
        <v/>
      </c>
      <c r="P1007" s="0">
        <f>ROUND(CQ1007*I1007,0)</f>
        <v/>
      </c>
      <c r="Q1007" s="0">
        <f>(ROUND((ROUND(((ET1007)*I1007),0)*BB1007),0)+ROUND((ROUND(((AE1007-(EU1007))*I1007),0)*BS1007),0))</f>
        <v/>
      </c>
      <c r="R1007" s="0">
        <f>(ROUND((ROUND(((EU1007)*I1007),0)*BS1007),0)+ROUND((ROUND(((AE1007-(EU1007))*I1007),0)*BS1007),0))</f>
        <v/>
      </c>
      <c r="S1007" s="0">
        <f>ROUND(CT1007*I1007,0)</f>
        <v/>
      </c>
      <c r="T1007" s="0">
        <f>ROUND(CU1007*I1007,0)</f>
        <v/>
      </c>
      <c r="U1007" s="0">
        <f>ROUND(CV1007*I1007,7)</f>
        <v/>
      </c>
      <c r="V1007" s="0">
        <f>ROUND(CW1007*I1007,7)</f>
        <v/>
      </c>
      <c r="W1007" s="0">
        <f>ROUND(CX1007*I1007,0)</f>
        <v/>
      </c>
      <c r="X1007" s="0">
        <f>ROUND(CY1007,0)</f>
        <v/>
      </c>
      <c r="Y1007" s="0">
        <f>ROUND(CZ1007,0)</f>
        <v/>
      </c>
      <c r="AA1007" s="0" t="n">
        <v>-1</v>
      </c>
      <c r="AB1007" s="0">
        <f>ROUND((AC1007+AD1007+AF1007),2)</f>
        <v/>
      </c>
      <c r="AC1007" s="0">
        <f>ROUND((ES1007),2)</f>
        <v/>
      </c>
      <c r="AD1007" s="0">
        <f>ROUND((((ET1007)-(EU1007))+AE1007),2)</f>
        <v/>
      </c>
      <c r="AE1007" s="0">
        <f>ROUND((EU1007),2)</f>
        <v/>
      </c>
      <c r="AF1007" s="0">
        <f>ROUND((EV1007),2)</f>
        <v/>
      </c>
      <c r="AG1007" s="0">
        <f>ROUND((AP1007),2)</f>
        <v/>
      </c>
      <c r="AH1007" s="0">
        <f>(EW1007)</f>
        <v/>
      </c>
      <c r="AI1007" s="0">
        <f>(EX1007)</f>
        <v/>
      </c>
      <c r="AJ1007" s="0">
        <f>(AS1007)</f>
        <v/>
      </c>
      <c r="AK1007" s="0" t="n">
        <v>29.93</v>
      </c>
      <c r="AL1007" s="0" t="n">
        <v>29.93</v>
      </c>
      <c r="AM1007" s="0" t="n">
        <v>0</v>
      </c>
      <c r="AN1007" s="0" t="n">
        <v>0</v>
      </c>
      <c r="AO1007" s="0" t="n">
        <v>0</v>
      </c>
      <c r="AP1007" s="0" t="n">
        <v>0</v>
      </c>
      <c r="AQ1007" s="0" t="n">
        <v>0</v>
      </c>
      <c r="AR1007" s="0" t="n">
        <v>0</v>
      </c>
      <c r="AS1007" s="0" t="n">
        <v>0.04</v>
      </c>
      <c r="AT1007" s="0" t="n">
        <v>89</v>
      </c>
      <c r="AU1007" s="0" t="n">
        <v>44</v>
      </c>
      <c r="AV1007" s="0" t="n">
        <v>1</v>
      </c>
      <c r="AW1007" s="0" t="n">
        <v>1</v>
      </c>
      <c r="AZ1007" s="0" t="n">
        <v>1</v>
      </c>
      <c r="BA1007" s="0" t="n">
        <v>1</v>
      </c>
      <c r="BB1007" s="0" t="n">
        <v>1</v>
      </c>
      <c r="BC1007" s="0" t="n">
        <v>12.29</v>
      </c>
      <c r="BD1007" s="0" t="inlineStr"/>
      <c r="BE1007" s="0" t="inlineStr"/>
      <c r="BF1007" s="0" t="inlineStr"/>
      <c r="BG1007" s="0" t="inlineStr"/>
      <c r="BH1007" s="0" t="n">
        <v>3</v>
      </c>
      <c r="BI1007" s="0" t="n">
        <v>1</v>
      </c>
      <c r="BJ1007" s="0" t="inlineStr">
        <is>
          <t>ТССЦ Московской обл., 101-2616, приказ Минстроя России №675/пр от 28.02.2017 № 254/пр</t>
        </is>
      </c>
      <c r="BM1007" s="0" t="n">
        <v>61001</v>
      </c>
      <c r="BN1007" s="0" t="n">
        <v>0</v>
      </c>
      <c r="BO1007" s="0" t="inlineStr">
        <is>
          <t>101-2616</t>
        </is>
      </c>
      <c r="BP1007" s="0" t="n">
        <v>1</v>
      </c>
      <c r="BQ1007" s="0" t="n">
        <v>6</v>
      </c>
      <c r="BR1007" s="0" t="n">
        <v>0</v>
      </c>
      <c r="BS1007" s="0" t="n">
        <v>1</v>
      </c>
      <c r="BT1007" s="0" t="n">
        <v>1</v>
      </c>
      <c r="BU1007" s="0" t="n">
        <v>1</v>
      </c>
      <c r="BV1007" s="0" t="n">
        <v>1</v>
      </c>
      <c r="BW1007" s="0" t="n">
        <v>1</v>
      </c>
      <c r="BX1007" s="0" t="n">
        <v>1</v>
      </c>
      <c r="BY1007" s="0" t="inlineStr"/>
      <c r="BZ1007" s="0" t="n">
        <v>89</v>
      </c>
      <c r="CA1007" s="0" t="n">
        <v>44</v>
      </c>
      <c r="CB1007" s="0" t="inlineStr"/>
      <c r="CE1007" s="0" t="n">
        <v>12</v>
      </c>
      <c r="CF1007" s="0" t="n">
        <v>0</v>
      </c>
      <c r="CG1007" s="0" t="n">
        <v>0</v>
      </c>
      <c r="CM1007" s="0" t="n">
        <v>0</v>
      </c>
      <c r="CN1007" s="0" t="inlineStr"/>
      <c r="CO1007" s="0" t="n">
        <v>0</v>
      </c>
      <c r="CP1007" s="0">
        <f>(P1007+Q1007+S1007)</f>
        <v/>
      </c>
      <c r="CQ1007" s="0">
        <f>AC1007*BC1007</f>
        <v/>
      </c>
      <c r="CR1007" s="0">
        <f>(ROUND((ROUND(((ET1007)*1),0)*BB1007),0)+ROUND((ROUND(((AE1007-(EU1007))*1),0)*BS1007),0))</f>
        <v/>
      </c>
      <c r="CS1007" s="0">
        <f>(ROUND((ROUND(((EU1007)*1),0)*BS1007),0)+ROUND((ROUND(((AE1007-(EU1007))*1),0)*BS1007),0))</f>
        <v/>
      </c>
      <c r="CT1007" s="0">
        <f>AF1007*BA1007</f>
        <v/>
      </c>
      <c r="CU1007" s="0">
        <f>AG1007</f>
        <v/>
      </c>
      <c r="CV1007" s="0">
        <f>AH1007</f>
        <v/>
      </c>
      <c r="CW1007" s="0">
        <f>AI1007</f>
        <v/>
      </c>
      <c r="CX1007" s="0">
        <f>AJ1007</f>
        <v/>
      </c>
      <c r="CY1007" s="0">
        <f>(((S1007+R1007)*AT1007)/100)</f>
        <v/>
      </c>
      <c r="CZ1007" s="0">
        <f>(((S1007+R1007)*AU1007)/100)</f>
        <v/>
      </c>
      <c r="DC1007" s="0" t="inlineStr"/>
      <c r="DD1007" s="0" t="inlineStr"/>
      <c r="DE1007" s="0" t="inlineStr"/>
      <c r="DF1007" s="0" t="inlineStr"/>
      <c r="DG1007" s="0" t="inlineStr"/>
      <c r="DH1007" s="0" t="inlineStr"/>
      <c r="DI1007" s="0" t="inlineStr"/>
      <c r="DJ1007" s="0" t="inlineStr"/>
      <c r="DK1007" s="0" t="inlineStr"/>
      <c r="DL1007" s="0" t="inlineStr"/>
      <c r="DM1007" s="0" t="inlineStr"/>
      <c r="DN1007" s="0" t="n">
        <v>0</v>
      </c>
      <c r="DO1007" s="0" t="n">
        <v>0</v>
      </c>
      <c r="DP1007" s="0" t="n">
        <v>1</v>
      </c>
      <c r="DQ1007" s="0" t="n">
        <v>1</v>
      </c>
      <c r="DU1007" s="0" t="n">
        <v>1009</v>
      </c>
      <c r="DV1007" s="0" t="inlineStr">
        <is>
          <t>кг</t>
        </is>
      </c>
      <c r="DW1007" s="0" t="inlineStr">
        <is>
          <t>кг</t>
        </is>
      </c>
      <c r="DX1007" s="0" t="n">
        <v>1</v>
      </c>
      <c r="DZ1007" s="0" t="inlineStr"/>
      <c r="EA1007" s="0" t="inlineStr"/>
      <c r="EB1007" s="0" t="inlineStr"/>
      <c r="EC1007" s="0" t="inlineStr"/>
      <c r="EE1007" s="0" t="n">
        <v>78725979</v>
      </c>
      <c r="EF1007" s="0" t="n">
        <v>6</v>
      </c>
      <c r="EG1007" s="0" t="inlineStr">
        <is>
          <t>Ремонтно-строительные работы</t>
        </is>
      </c>
      <c r="EH1007" s="0" t="n">
        <v>95</v>
      </c>
      <c r="EI1007" s="0" t="inlineStr">
        <is>
          <t>Штукатурные работы</t>
        </is>
      </c>
      <c r="EJ1007" s="0" t="n">
        <v>1</v>
      </c>
      <c r="EK1007" s="0" t="n">
        <v>61001</v>
      </c>
      <c r="EL1007" s="0" t="inlineStr">
        <is>
          <t>Штукатурные работы</t>
        </is>
      </c>
      <c r="EM1007" s="0" t="inlineStr">
        <is>
          <t>рФЕР-61</t>
        </is>
      </c>
      <c r="EO1007" s="0" t="inlineStr"/>
      <c r="EQ1007" s="0" t="n">
        <v>1024</v>
      </c>
      <c r="ER1007" s="0" t="n">
        <v>29.93</v>
      </c>
      <c r="ES1007" s="0" t="n">
        <v>29.93</v>
      </c>
      <c r="ET1007" s="0" t="n">
        <v>0</v>
      </c>
      <c r="EU1007" s="0" t="n">
        <v>0</v>
      </c>
      <c r="EV1007" s="0" t="n">
        <v>0</v>
      </c>
      <c r="EW1007" s="0" t="n">
        <v>0</v>
      </c>
      <c r="EX1007" s="0" t="n">
        <v>0</v>
      </c>
      <c r="FQ1007" s="0" t="n">
        <v>0</v>
      </c>
      <c r="FR1007" s="0" t="n">
        <v>0</v>
      </c>
      <c r="FS1007" s="0" t="n">
        <v>0</v>
      </c>
      <c r="FX1007" s="0" t="n">
        <v>89</v>
      </c>
      <c r="FY1007" s="0" t="n">
        <v>44</v>
      </c>
      <c r="GA1007" s="0" t="inlineStr"/>
      <c r="GD1007" s="0" t="n">
        <v>1</v>
      </c>
      <c r="GF1007" s="0" t="n">
        <v>945174045</v>
      </c>
      <c r="GG1007" s="0" t="n">
        <v>2</v>
      </c>
      <c r="GH1007" s="0" t="n">
        <v>1</v>
      </c>
      <c r="GI1007" s="0" t="n">
        <v>2</v>
      </c>
      <c r="GJ1007" s="0" t="n">
        <v>0</v>
      </c>
      <c r="GK1007" s="0" t="n">
        <v>0</v>
      </c>
      <c r="GL1007" s="0">
        <f>ROUND(IF(AND(BH1007=3,BI1007=3,FS1007&lt;&gt;0),P1007,0),0)</f>
        <v/>
      </c>
      <c r="GM1007" s="0">
        <f>ROUND(O1007+X1007+Y1007,0)+GX1007</f>
        <v/>
      </c>
      <c r="GN1007" s="0">
        <f>IF(OR(BI1007=0,BI1007=1),GM1007-GX1007,0)</f>
        <v/>
      </c>
      <c r="GO1007" s="0">
        <f>IF(BI1007=2,GM1007-GX1007,0)</f>
        <v/>
      </c>
      <c r="GP1007" s="0">
        <f>IF(BI1007=4,GM1007-GX1007,0)</f>
        <v/>
      </c>
      <c r="GR1007" s="0" t="n">
        <v>0</v>
      </c>
      <c r="GS1007" s="0" t="n">
        <v>3</v>
      </c>
      <c r="GT1007" s="0" t="n">
        <v>0</v>
      </c>
      <c r="GU1007" s="0" t="inlineStr"/>
      <c r="GV1007" s="0">
        <f>ROUND((GT1007),2)</f>
        <v/>
      </c>
      <c r="GW1007" s="0" t="n">
        <v>1</v>
      </c>
      <c r="GX1007" s="0">
        <f>ROUND(HC1007*I1007,0)</f>
        <v/>
      </c>
      <c r="HA1007" s="0" t="n">
        <v>0</v>
      </c>
      <c r="HB1007" s="0" t="n">
        <v>0</v>
      </c>
      <c r="HC1007" s="0">
        <f>GV1007*GW1007</f>
        <v/>
      </c>
      <c r="HE1007" s="0" t="inlineStr"/>
      <c r="HF1007" s="0" t="inlineStr"/>
      <c r="HM1007" s="0" t="inlineStr"/>
      <c r="HN1007" s="0" t="inlineStr">
        <is>
          <t>Пр/812-095.0-1</t>
        </is>
      </c>
      <c r="HO1007" s="0" t="inlineStr">
        <is>
          <t>Пр/774-095.0</t>
        </is>
      </c>
      <c r="HP1007" s="0" t="inlineStr">
        <is>
          <t>Штукатурные работы</t>
        </is>
      </c>
      <c r="HQ1007" s="0" t="inlineStr">
        <is>
          <t>Штукатурные работы</t>
        </is>
      </c>
      <c r="HS1007" s="0" t="n">
        <v>0</v>
      </c>
      <c r="IK1007" s="0" t="n">
        <v>0</v>
      </c>
    </row>
    <row r="1008">
      <c r="A1008" s="0" t="n">
        <v>18</v>
      </c>
      <c r="B1008" s="0" t="n">
        <v>0</v>
      </c>
      <c r="C1008" s="0" t="n">
        <v>411</v>
      </c>
      <c r="E1008" s="0" t="inlineStr"/>
      <c r="F1008" s="0" t="inlineStr">
        <is>
          <t>509-9900</t>
        </is>
      </c>
      <c r="G1008" s="0" t="inlineStr">
        <is>
          <t>Строительный мусор</t>
        </is>
      </c>
      <c r="H1008" s="0" t="inlineStr">
        <is>
          <t>т</t>
        </is>
      </c>
      <c r="I1008" s="0">
        <f>I1006*J1008</f>
        <v/>
      </c>
      <c r="J1008" s="0" t="n">
        <v>4.84</v>
      </c>
      <c r="K1008" s="0" t="n">
        <v>4.84</v>
      </c>
      <c r="O1008" s="0">
        <f>ROUND(CP1008,0)</f>
        <v/>
      </c>
      <c r="P1008" s="0">
        <f>ROUND(CQ1008*I1008,0)</f>
        <v/>
      </c>
      <c r="Q1008" s="0">
        <f>(ROUND((ROUND(((ET1008)*I1008),0)*BB1008),0)+ROUND((ROUND(((AE1008-(EU1008))*I1008),0)*BS1008),0))</f>
        <v/>
      </c>
      <c r="R1008" s="0">
        <f>(ROUND((ROUND(((EU1008)*I1008),0)*BS1008),0)+ROUND((ROUND(((AE1008-(EU1008))*I1008),0)*BS1008),0))</f>
        <v/>
      </c>
      <c r="S1008" s="0">
        <f>ROUND(CT1008*I1008,0)</f>
        <v/>
      </c>
      <c r="T1008" s="0">
        <f>ROUND(CU1008*I1008,0)</f>
        <v/>
      </c>
      <c r="U1008" s="0">
        <f>ROUND(CV1008*I1008,7)</f>
        <v/>
      </c>
      <c r="V1008" s="0">
        <f>ROUND(CW1008*I1008,7)</f>
        <v/>
      </c>
      <c r="W1008" s="0">
        <f>ROUND(CX1008*I1008,0)</f>
        <v/>
      </c>
      <c r="X1008" s="0">
        <f>ROUND(CY1008,0)</f>
        <v/>
      </c>
      <c r="Y1008" s="0">
        <f>ROUND(CZ1008,0)</f>
        <v/>
      </c>
      <c r="AA1008" s="0" t="n">
        <v>-1</v>
      </c>
      <c r="AB1008" s="0">
        <f>ROUND((AC1008+AD1008+AF1008),2)</f>
        <v/>
      </c>
      <c r="AC1008" s="0">
        <f>ROUND((ES1008),2)</f>
        <v/>
      </c>
      <c r="AD1008" s="0">
        <f>ROUND((((ET1008)-(EU1008))+AE1008),2)</f>
        <v/>
      </c>
      <c r="AE1008" s="0">
        <f>ROUND((EU1008),2)</f>
        <v/>
      </c>
      <c r="AF1008" s="0">
        <f>ROUND((EV1008),2)</f>
        <v/>
      </c>
      <c r="AG1008" s="0">
        <f>ROUND((AP1008),2)</f>
        <v/>
      </c>
      <c r="AH1008" s="0">
        <f>(EW1008)</f>
        <v/>
      </c>
      <c r="AI1008" s="0">
        <f>(EX1008)</f>
        <v/>
      </c>
      <c r="AJ1008" s="0">
        <f>(AS1008)</f>
        <v/>
      </c>
      <c r="AK1008" s="0" t="n">
        <v>0</v>
      </c>
      <c r="AL1008" s="0" t="n">
        <v>0</v>
      </c>
      <c r="AM1008" s="0" t="n">
        <v>0</v>
      </c>
      <c r="AN1008" s="0" t="n">
        <v>0</v>
      </c>
      <c r="AO1008" s="0" t="n">
        <v>0</v>
      </c>
      <c r="AP1008" s="0" t="n">
        <v>0</v>
      </c>
      <c r="AQ1008" s="0" t="n">
        <v>0</v>
      </c>
      <c r="AR1008" s="0" t="n">
        <v>0</v>
      </c>
      <c r="AS1008" s="0" t="n">
        <v>0</v>
      </c>
      <c r="AT1008" s="0" t="n">
        <v>89</v>
      </c>
      <c r="AU1008" s="0" t="n">
        <v>44</v>
      </c>
      <c r="AV1008" s="0" t="n">
        <v>1</v>
      </c>
      <c r="AW1008" s="0" t="n">
        <v>1</v>
      </c>
      <c r="AZ1008" s="0" t="n">
        <v>1</v>
      </c>
      <c r="BA1008" s="0" t="n">
        <v>1</v>
      </c>
      <c r="BB1008" s="0" t="n">
        <v>1</v>
      </c>
      <c r="BC1008" s="0" t="n">
        <v>1</v>
      </c>
      <c r="BD1008" s="0" t="inlineStr"/>
      <c r="BE1008" s="0" t="inlineStr"/>
      <c r="BF1008" s="0" t="inlineStr"/>
      <c r="BG1008" s="0" t="inlineStr"/>
      <c r="BH1008" s="0" t="n">
        <v>3</v>
      </c>
      <c r="BI1008" s="0" t="n">
        <v>1</v>
      </c>
      <c r="BJ1008" s="0" t="inlineStr">
        <is>
          <t>ТССЦ Московской обл., 509-9900, приказ Минстроя России №675/пр от 28.02.2017 № 258/пр</t>
        </is>
      </c>
      <c r="BM1008" s="0" t="n">
        <v>61001</v>
      </c>
      <c r="BN1008" s="0" t="n">
        <v>0</v>
      </c>
      <c r="BO1008" s="0" t="inlineStr"/>
      <c r="BP1008" s="0" t="n">
        <v>0</v>
      </c>
      <c r="BQ1008" s="0" t="n">
        <v>6</v>
      </c>
      <c r="BR1008" s="0" t="n">
        <v>0</v>
      </c>
      <c r="BS1008" s="0" t="n">
        <v>1</v>
      </c>
      <c r="BT1008" s="0" t="n">
        <v>1</v>
      </c>
      <c r="BU1008" s="0" t="n">
        <v>1</v>
      </c>
      <c r="BV1008" s="0" t="n">
        <v>1</v>
      </c>
      <c r="BW1008" s="0" t="n">
        <v>1</v>
      </c>
      <c r="BX1008" s="0" t="n">
        <v>1</v>
      </c>
      <c r="BY1008" s="0" t="inlineStr"/>
      <c r="BZ1008" s="0" t="n">
        <v>89</v>
      </c>
      <c r="CA1008" s="0" t="n">
        <v>44</v>
      </c>
      <c r="CB1008" s="0" t="inlineStr"/>
      <c r="CE1008" s="0" t="n">
        <v>12</v>
      </c>
      <c r="CF1008" s="0" t="n">
        <v>0</v>
      </c>
      <c r="CG1008" s="0" t="n">
        <v>0</v>
      </c>
      <c r="CM1008" s="0" t="n">
        <v>0</v>
      </c>
      <c r="CN1008" s="0" t="inlineStr"/>
      <c r="CO1008" s="0" t="n">
        <v>0</v>
      </c>
      <c r="CP1008" s="0">
        <f>(P1008+Q1008+S1008)</f>
        <v/>
      </c>
      <c r="CQ1008" s="0">
        <f>AC1008*BC1008</f>
        <v/>
      </c>
      <c r="CR1008" s="0">
        <f>(ROUND((ROUND(((ET1008)*1),0)*BB1008),0)+ROUND((ROUND(((AE1008-(EU1008))*1),0)*BS1008),0))</f>
        <v/>
      </c>
      <c r="CS1008" s="0">
        <f>(ROUND((ROUND(((EU1008)*1),0)*BS1008),0)+ROUND((ROUND(((AE1008-(EU1008))*1),0)*BS1008),0))</f>
        <v/>
      </c>
      <c r="CT1008" s="0">
        <f>AF1008*BA1008</f>
        <v/>
      </c>
      <c r="CU1008" s="0">
        <f>AG1008</f>
        <v/>
      </c>
      <c r="CV1008" s="0">
        <f>AH1008</f>
        <v/>
      </c>
      <c r="CW1008" s="0">
        <f>AI1008</f>
        <v/>
      </c>
      <c r="CX1008" s="0">
        <f>AJ1008</f>
        <v/>
      </c>
      <c r="CY1008" s="0">
        <f>(((S1008+R1008)*AT1008)/100)</f>
        <v/>
      </c>
      <c r="CZ1008" s="0">
        <f>(((S1008+R1008)*AU1008)/100)</f>
        <v/>
      </c>
      <c r="DC1008" s="0" t="inlineStr"/>
      <c r="DD1008" s="0" t="inlineStr"/>
      <c r="DE1008" s="0" t="inlineStr"/>
      <c r="DF1008" s="0" t="inlineStr"/>
      <c r="DG1008" s="0" t="inlineStr"/>
      <c r="DH1008" s="0" t="inlineStr"/>
      <c r="DI1008" s="0" t="inlineStr"/>
      <c r="DJ1008" s="0" t="inlineStr"/>
      <c r="DK1008" s="0" t="inlineStr"/>
      <c r="DL1008" s="0" t="inlineStr"/>
      <c r="DM1008" s="0" t="inlineStr"/>
      <c r="DN1008" s="0" t="n">
        <v>0</v>
      </c>
      <c r="DO1008" s="0" t="n">
        <v>0</v>
      </c>
      <c r="DP1008" s="0" t="n">
        <v>1</v>
      </c>
      <c r="DQ1008" s="0" t="n">
        <v>1</v>
      </c>
      <c r="DU1008" s="0" t="n">
        <v>1009</v>
      </c>
      <c r="DV1008" s="0" t="inlineStr">
        <is>
          <t>т</t>
        </is>
      </c>
      <c r="DW1008" s="0" t="inlineStr">
        <is>
          <t>т</t>
        </is>
      </c>
      <c r="DX1008" s="0" t="n">
        <v>1000</v>
      </c>
      <c r="DZ1008" s="0" t="inlineStr"/>
      <c r="EA1008" s="0" t="inlineStr"/>
      <c r="EB1008" s="0" t="inlineStr"/>
      <c r="EC1008" s="0" t="inlineStr"/>
      <c r="EE1008" s="0" t="n">
        <v>78725979</v>
      </c>
      <c r="EF1008" s="0" t="n">
        <v>6</v>
      </c>
      <c r="EG1008" s="0" t="inlineStr">
        <is>
          <t>Ремонтно-строительные работы</t>
        </is>
      </c>
      <c r="EH1008" s="0" t="n">
        <v>95</v>
      </c>
      <c r="EI1008" s="0" t="inlineStr">
        <is>
          <t>Штукатурные работы</t>
        </is>
      </c>
      <c r="EJ1008" s="0" t="n">
        <v>1</v>
      </c>
      <c r="EK1008" s="0" t="n">
        <v>61001</v>
      </c>
      <c r="EL1008" s="0" t="inlineStr">
        <is>
          <t>Штукатурные работы</t>
        </is>
      </c>
      <c r="EM1008" s="0" t="inlineStr">
        <is>
          <t>рФЕР-61</t>
        </is>
      </c>
      <c r="EO1008" s="0" t="inlineStr"/>
      <c r="EQ1008" s="0" t="n">
        <v>1024</v>
      </c>
      <c r="ER1008" s="0" t="n">
        <v>0</v>
      </c>
      <c r="ES1008" s="0" t="n">
        <v>0</v>
      </c>
      <c r="ET1008" s="0" t="n">
        <v>0</v>
      </c>
      <c r="EU1008" s="0" t="n">
        <v>0</v>
      </c>
      <c r="EV1008" s="0" t="n">
        <v>0</v>
      </c>
      <c r="EW1008" s="0" t="n">
        <v>0</v>
      </c>
      <c r="EX1008" s="0" t="n">
        <v>0</v>
      </c>
      <c r="FQ1008" s="0" t="n">
        <v>0</v>
      </c>
      <c r="FR1008" s="0" t="n">
        <v>0</v>
      </c>
      <c r="FS1008" s="0" t="n">
        <v>0</v>
      </c>
      <c r="FX1008" s="0" t="n">
        <v>89</v>
      </c>
      <c r="FY1008" s="0" t="n">
        <v>44</v>
      </c>
      <c r="GA1008" s="0" t="inlineStr"/>
      <c r="GD1008" s="0" t="n">
        <v>1</v>
      </c>
      <c r="GF1008" s="0" t="n">
        <v>1876412176</v>
      </c>
      <c r="GG1008" s="0" t="n">
        <v>2</v>
      </c>
      <c r="GH1008" s="0" t="n">
        <v>1</v>
      </c>
      <c r="GI1008" s="0" t="n">
        <v>-2</v>
      </c>
      <c r="GJ1008" s="0" t="n">
        <v>0</v>
      </c>
      <c r="GK1008" s="0" t="n">
        <v>0</v>
      </c>
      <c r="GL1008" s="0">
        <f>ROUND(IF(AND(BH1008=3,BI1008=3,FS1008&lt;&gt;0),P1008,0),0)</f>
        <v/>
      </c>
      <c r="GM1008" s="0">
        <f>ROUND(O1008+X1008+Y1008,0)+GX1008</f>
        <v/>
      </c>
      <c r="GN1008" s="0">
        <f>IF(OR(BI1008=0,BI1008=1),GM1008-GX1008,0)</f>
        <v/>
      </c>
      <c r="GO1008" s="0">
        <f>IF(BI1008=2,GM1008-GX1008,0)</f>
        <v/>
      </c>
      <c r="GP1008" s="0">
        <f>IF(BI1008=4,GM1008-GX1008,0)</f>
        <v/>
      </c>
      <c r="GR1008" s="0" t="n">
        <v>0</v>
      </c>
      <c r="GS1008" s="0" t="n">
        <v>3</v>
      </c>
      <c r="GT1008" s="0" t="n">
        <v>0</v>
      </c>
      <c r="GU1008" s="0" t="inlineStr"/>
      <c r="GV1008" s="0">
        <f>ROUND((GT1008),2)</f>
        <v/>
      </c>
      <c r="GW1008" s="0" t="n">
        <v>1</v>
      </c>
      <c r="GX1008" s="0">
        <f>ROUND(HC1008*I1008,0)</f>
        <v/>
      </c>
      <c r="HA1008" s="0" t="n">
        <v>0</v>
      </c>
      <c r="HB1008" s="0" t="n">
        <v>0</v>
      </c>
      <c r="HC1008" s="0">
        <f>GV1008*GW1008</f>
        <v/>
      </c>
      <c r="HE1008" s="0" t="inlineStr"/>
      <c r="HF1008" s="0" t="inlineStr"/>
      <c r="HM1008" s="0" t="inlineStr"/>
      <c r="HN1008" s="0" t="inlineStr">
        <is>
          <t>Пр/812-095.0-1</t>
        </is>
      </c>
      <c r="HO1008" s="0" t="inlineStr">
        <is>
          <t>Пр/774-095.0</t>
        </is>
      </c>
      <c r="HP1008" s="0" t="inlineStr">
        <is>
          <t>Штукатурные работы</t>
        </is>
      </c>
      <c r="HQ1008" s="0" t="inlineStr">
        <is>
          <t>Штукатурные работы</t>
        </is>
      </c>
      <c r="HS1008" s="0" t="n">
        <v>0</v>
      </c>
      <c r="IK1008" s="0" t="n">
        <v>0</v>
      </c>
    </row>
    <row r="1009">
      <c r="A1009" s="0" t="n">
        <v>17</v>
      </c>
      <c r="B1009" s="0" t="n">
        <v>0</v>
      </c>
      <c r="C1009" s="0">
        <f>ROW(SmtRes!A419)</f>
        <v/>
      </c>
      <c r="D1009" s="0">
        <f>ROW(EtalonRes!A412)</f>
        <v/>
      </c>
      <c r="E1009" s="0" t="inlineStr"/>
      <c r="F1009" s="0" t="inlineStr">
        <is>
          <t>62-26-4</t>
        </is>
      </c>
      <c r="G1009" s="0" t="inlineStr">
        <is>
          <t>Окраска перхлорвиниловыми красками по подготовленной поверхности фасадов простых за 2 раза с земли и лесов</t>
        </is>
      </c>
      <c r="H1009" s="0" t="inlineStr">
        <is>
          <t>100 м2 окрашиваемой поверхности</t>
        </is>
      </c>
      <c r="I1009" s="0">
        <f>ROUND(ROUND(9.2/100,4),7)</f>
        <v/>
      </c>
      <c r="J1009" s="0" t="n">
        <v>0</v>
      </c>
      <c r="K1009" s="0">
        <f>ROUND(ROUND(9.2/100,4),7)</f>
        <v/>
      </c>
      <c r="O1009" s="0">
        <f>ROUND(CP1009,0)</f>
        <v/>
      </c>
      <c r="P1009" s="0">
        <f>ROUND(CQ1009*I1009,0)</f>
        <v/>
      </c>
      <c r="Q1009" s="0">
        <f>(ROUND((ROUND(((ET1009)*I1009),0)*BB1009),0)+ROUND((ROUND(((AE1009-(EU1009))*I1009),0)*BS1009),0))</f>
        <v/>
      </c>
      <c r="R1009" s="0">
        <f>(ROUND((ROUND(((EU1009)*I1009),0)*BS1009),0)+ROUND((ROUND(((AE1009-(EU1009))*I1009),0)*BS1009),0))</f>
        <v/>
      </c>
      <c r="S1009" s="0">
        <f>ROUND(CT1009*I1009,0)</f>
        <v/>
      </c>
      <c r="T1009" s="0">
        <f>ROUND(CU1009*I1009,0)</f>
        <v/>
      </c>
      <c r="U1009" s="0">
        <f>ROUND(CV1009*I1009,7)</f>
        <v/>
      </c>
      <c r="V1009" s="0">
        <f>ROUND(CW1009*I1009,7)</f>
        <v/>
      </c>
      <c r="W1009" s="0">
        <f>ROUND(CX1009*I1009,0)</f>
        <v/>
      </c>
      <c r="X1009" s="0">
        <f>ROUND(CY1009,0)</f>
        <v/>
      </c>
      <c r="Y1009" s="0">
        <f>ROUND(CZ1009,0)</f>
        <v/>
      </c>
      <c r="AA1009" s="0" t="n">
        <v>-1</v>
      </c>
      <c r="AB1009" s="0">
        <f>ROUND((AC1009+AD1009+AF1009),2)</f>
        <v/>
      </c>
      <c r="AC1009" s="0">
        <f>ROUND((ES1009),2)</f>
        <v/>
      </c>
      <c r="AD1009" s="0">
        <f>ROUND((((ET1009)-(EU1009))+AE1009),2)</f>
        <v/>
      </c>
      <c r="AE1009" s="0">
        <f>ROUND((EU1009),2)</f>
        <v/>
      </c>
      <c r="AF1009" s="0">
        <f>ROUND((EV1009),2)</f>
        <v/>
      </c>
      <c r="AG1009" s="0">
        <f>ROUND((AP1009),2)</f>
        <v/>
      </c>
      <c r="AH1009" s="0">
        <f>(EW1009)</f>
        <v/>
      </c>
      <c r="AI1009" s="0">
        <f>(EX1009)</f>
        <v/>
      </c>
      <c r="AJ1009" s="0">
        <f>(AS1009)</f>
        <v/>
      </c>
      <c r="AK1009" s="0" t="n">
        <v>1096.29</v>
      </c>
      <c r="AL1009" s="0" t="n">
        <v>871.62</v>
      </c>
      <c r="AM1009" s="0" t="n">
        <v>98.61</v>
      </c>
      <c r="AN1009" s="0" t="n">
        <v>0</v>
      </c>
      <c r="AO1009" s="0" t="n">
        <v>126.06</v>
      </c>
      <c r="AP1009" s="0" t="n">
        <v>0</v>
      </c>
      <c r="AQ1009" s="0" t="n">
        <v>14.59</v>
      </c>
      <c r="AR1009" s="0" t="n">
        <v>0</v>
      </c>
      <c r="AS1009" s="0" t="n">
        <v>0</v>
      </c>
      <c r="AT1009" s="0" t="n">
        <v>90</v>
      </c>
      <c r="AU1009" s="0" t="n">
        <v>46</v>
      </c>
      <c r="AV1009" s="0" t="n">
        <v>1</v>
      </c>
      <c r="AW1009" s="0" t="n">
        <v>1</v>
      </c>
      <c r="AZ1009" s="0" t="n">
        <v>1</v>
      </c>
      <c r="BA1009" s="0" t="n">
        <v>52.25</v>
      </c>
      <c r="BB1009" s="0" t="n">
        <v>7.28</v>
      </c>
      <c r="BC1009" s="0" t="n">
        <v>8.16</v>
      </c>
      <c r="BD1009" s="0" t="inlineStr"/>
      <c r="BE1009" s="0" t="inlineStr"/>
      <c r="BF1009" s="0" t="inlineStr"/>
      <c r="BG1009" s="0" t="inlineStr"/>
      <c r="BH1009" s="0" t="n">
        <v>0</v>
      </c>
      <c r="BI1009" s="0" t="n">
        <v>1</v>
      </c>
      <c r="BJ1009" s="0" t="inlineStr">
        <is>
          <t>ТЕРр Московской обл., 62-26-4, приказ Минстроя России №675/пр от 28.02.2017 № 263/пр</t>
        </is>
      </c>
      <c r="BM1009" s="0" t="n">
        <v>62001</v>
      </c>
      <c r="BN1009" s="0" t="n">
        <v>0</v>
      </c>
      <c r="BO1009" s="0" t="inlineStr">
        <is>
          <t>62-26-4</t>
        </is>
      </c>
      <c r="BP1009" s="0" t="n">
        <v>1</v>
      </c>
      <c r="BQ1009" s="0" t="n">
        <v>6</v>
      </c>
      <c r="BR1009" s="0" t="n">
        <v>0</v>
      </c>
      <c r="BS1009" s="0" t="n">
        <v>52.25</v>
      </c>
      <c r="BT1009" s="0" t="n">
        <v>1</v>
      </c>
      <c r="BU1009" s="0" t="n">
        <v>1</v>
      </c>
      <c r="BV1009" s="0" t="n">
        <v>1</v>
      </c>
      <c r="BW1009" s="0" t="n">
        <v>1</v>
      </c>
      <c r="BX1009" s="0" t="n">
        <v>1</v>
      </c>
      <c r="BY1009" s="0" t="inlineStr"/>
      <c r="BZ1009" s="0" t="n">
        <v>90</v>
      </c>
      <c r="CA1009" s="0" t="n">
        <v>46</v>
      </c>
      <c r="CB1009" s="0" t="inlineStr"/>
      <c r="CE1009" s="0" t="n">
        <v>12</v>
      </c>
      <c r="CF1009" s="0" t="n">
        <v>0</v>
      </c>
      <c r="CG1009" s="0" t="n">
        <v>0</v>
      </c>
      <c r="CM1009" s="0" t="n">
        <v>0</v>
      </c>
      <c r="CN1009" s="0" t="inlineStr"/>
      <c r="CO1009" s="0" t="n">
        <v>0</v>
      </c>
      <c r="CP1009" s="0">
        <f>(P1009+Q1009+S1009)</f>
        <v/>
      </c>
      <c r="CQ1009" s="0">
        <f>AC1009*BC1009</f>
        <v/>
      </c>
      <c r="CR1009" s="0">
        <f>(ROUND((ROUND(((ET1009)*1),0)*BB1009),0)+ROUND((ROUND(((AE1009-(EU1009))*1),0)*BS1009),0))</f>
        <v/>
      </c>
      <c r="CS1009" s="0">
        <f>(ROUND((ROUND(((EU1009)*1),0)*BS1009),0)+ROUND((ROUND(((AE1009-(EU1009))*1),0)*BS1009),0))</f>
        <v/>
      </c>
      <c r="CT1009" s="0">
        <f>AF1009*BA1009</f>
        <v/>
      </c>
      <c r="CU1009" s="0">
        <f>AG1009</f>
        <v/>
      </c>
      <c r="CV1009" s="0">
        <f>AH1009</f>
        <v/>
      </c>
      <c r="CW1009" s="0">
        <f>AI1009</f>
        <v/>
      </c>
      <c r="CX1009" s="0">
        <f>AJ1009</f>
        <v/>
      </c>
      <c r="CY1009" s="0">
        <f>(((S1009+R1009)*AT1009)/100)</f>
        <v/>
      </c>
      <c r="CZ1009" s="0">
        <f>(((S1009+R1009)*AU1009)/100)</f>
        <v/>
      </c>
      <c r="DC1009" s="0" t="inlineStr"/>
      <c r="DD1009" s="0" t="inlineStr"/>
      <c r="DE1009" s="0" t="inlineStr"/>
      <c r="DF1009" s="0" t="inlineStr"/>
      <c r="DG1009" s="0" t="inlineStr"/>
      <c r="DH1009" s="0" t="inlineStr"/>
      <c r="DI1009" s="0" t="inlineStr"/>
      <c r="DJ1009" s="0" t="inlineStr"/>
      <c r="DK1009" s="0" t="inlineStr"/>
      <c r="DL1009" s="0" t="inlineStr"/>
      <c r="DM1009" s="0" t="inlineStr"/>
      <c r="DN1009" s="0" t="n">
        <v>0</v>
      </c>
      <c r="DO1009" s="0" t="n">
        <v>0</v>
      </c>
      <c r="DP1009" s="0" t="n">
        <v>1</v>
      </c>
      <c r="DQ1009" s="0" t="n">
        <v>1</v>
      </c>
      <c r="DU1009" s="0" t="n">
        <v>1005</v>
      </c>
      <c r="DV1009" s="0" t="inlineStr">
        <is>
          <t>100 м2 окрашиваемой поверхности</t>
        </is>
      </c>
      <c r="DW1009" s="0" t="inlineStr">
        <is>
          <t>100 м2 окрашиваемой поверхности</t>
        </is>
      </c>
      <c r="DX1009" s="0" t="n">
        <v>100</v>
      </c>
      <c r="DZ1009" s="0" t="inlineStr"/>
      <c r="EA1009" s="0" t="inlineStr"/>
      <c r="EB1009" s="0" t="inlineStr"/>
      <c r="EC1009" s="0" t="inlineStr"/>
      <c r="EE1009" s="0" t="n">
        <v>78725981</v>
      </c>
      <c r="EF1009" s="0" t="n">
        <v>6</v>
      </c>
      <c r="EG1009" s="0" t="inlineStr">
        <is>
          <t>Ремонтно-строительные работы</t>
        </is>
      </c>
      <c r="EH1009" s="0" t="n">
        <v>96</v>
      </c>
      <c r="EI1009" s="0" t="inlineStr">
        <is>
          <t>Малярные работы</t>
        </is>
      </c>
      <c r="EJ1009" s="0" t="n">
        <v>1</v>
      </c>
      <c r="EK1009" s="0" t="n">
        <v>62001</v>
      </c>
      <c r="EL1009" s="0" t="inlineStr">
        <is>
          <t>Малярные работы</t>
        </is>
      </c>
      <c r="EM1009" s="0" t="inlineStr">
        <is>
          <t>рФЕР-62</t>
        </is>
      </c>
      <c r="EO1009" s="0" t="inlineStr"/>
      <c r="EQ1009" s="0" t="n">
        <v>1024</v>
      </c>
      <c r="ER1009" s="0" t="n">
        <v>1096.29</v>
      </c>
      <c r="ES1009" s="0" t="n">
        <v>871.62</v>
      </c>
      <c r="ET1009" s="0" t="n">
        <v>98.61</v>
      </c>
      <c r="EU1009" s="0" t="n">
        <v>0</v>
      </c>
      <c r="EV1009" s="0" t="n">
        <v>126.06</v>
      </c>
      <c r="EW1009" s="0" t="n">
        <v>14.59</v>
      </c>
      <c r="EX1009" s="0" t="n">
        <v>0</v>
      </c>
      <c r="EY1009" s="0" t="n">
        <v>0</v>
      </c>
      <c r="FQ1009" s="0" t="n">
        <v>0</v>
      </c>
      <c r="FR1009" s="0" t="n">
        <v>0</v>
      </c>
      <c r="FS1009" s="0" t="n">
        <v>0</v>
      </c>
      <c r="FX1009" s="0" t="n">
        <v>90</v>
      </c>
      <c r="FY1009" s="0" t="n">
        <v>46</v>
      </c>
      <c r="GA1009" s="0" t="inlineStr"/>
      <c r="GD1009" s="0" t="n">
        <v>1</v>
      </c>
      <c r="GF1009" s="0" t="n">
        <v>1322276522</v>
      </c>
      <c r="GG1009" s="0" t="n">
        <v>2</v>
      </c>
      <c r="GH1009" s="0" t="n">
        <v>1</v>
      </c>
      <c r="GI1009" s="0" t="n">
        <v>2</v>
      </c>
      <c r="GJ1009" s="0" t="n">
        <v>0</v>
      </c>
      <c r="GK1009" s="0" t="n">
        <v>0</v>
      </c>
      <c r="GL1009" s="0">
        <f>ROUND(IF(AND(BH1009=3,BI1009=3,FS1009&lt;&gt;0),P1009,0),0)</f>
        <v/>
      </c>
      <c r="GM1009" s="0">
        <f>ROUND(O1009+X1009+Y1009,0)+GX1009</f>
        <v/>
      </c>
      <c r="GN1009" s="0">
        <f>IF(OR(BI1009=0,BI1009=1),GM1009-GX1009,0)</f>
        <v/>
      </c>
      <c r="GO1009" s="0">
        <f>IF(BI1009=2,GM1009-GX1009,0)</f>
        <v/>
      </c>
      <c r="GP1009" s="0">
        <f>IF(BI1009=4,GM1009-GX1009,0)</f>
        <v/>
      </c>
      <c r="GR1009" s="0" t="n">
        <v>0</v>
      </c>
      <c r="GS1009" s="0" t="n">
        <v>3</v>
      </c>
      <c r="GT1009" s="0" t="n">
        <v>0</v>
      </c>
      <c r="GU1009" s="0" t="inlineStr"/>
      <c r="GV1009" s="0">
        <f>ROUND((GT1009),2)</f>
        <v/>
      </c>
      <c r="GW1009" s="0" t="n">
        <v>1</v>
      </c>
      <c r="GX1009" s="0">
        <f>ROUND(HC1009*I1009,0)</f>
        <v/>
      </c>
      <c r="HA1009" s="0" t="n">
        <v>0</v>
      </c>
      <c r="HB1009" s="0" t="n">
        <v>0</v>
      </c>
      <c r="HC1009" s="0">
        <f>GV1009*GW1009</f>
        <v/>
      </c>
      <c r="HE1009" s="0" t="inlineStr"/>
      <c r="HF1009" s="0" t="inlineStr"/>
      <c r="HM1009" s="0" t="inlineStr"/>
      <c r="HN1009" s="0" t="inlineStr">
        <is>
          <t>Пр/812-096.0-1</t>
        </is>
      </c>
      <c r="HO1009" s="0" t="inlineStr">
        <is>
          <t>Пр/774-096.0</t>
        </is>
      </c>
      <c r="HP1009" s="0" t="inlineStr">
        <is>
          <t>Малярные работы</t>
        </is>
      </c>
      <c r="HQ1009" s="0" t="inlineStr">
        <is>
          <t>Малярные работы</t>
        </is>
      </c>
      <c r="HS1009" s="0" t="n">
        <v>0</v>
      </c>
      <c r="IK1009" s="0" t="n">
        <v>0</v>
      </c>
    </row>
    <row r="1011">
      <c r="A1011" s="358" t="n">
        <v>51</v>
      </c>
      <c r="B1011" s="358">
        <f>B999</f>
        <v/>
      </c>
      <c r="C1011" s="358">
        <f>A999</f>
        <v/>
      </c>
      <c r="D1011" s="358">
        <f>ROW(A999)</f>
        <v/>
      </c>
      <c r="E1011" s="358" t="n"/>
      <c r="F1011" s="358">
        <f>IF(F999&lt;&gt;"",F999,"")</f>
        <v/>
      </c>
      <c r="G1011" s="358">
        <f>IF(G999&lt;&gt;"",G999,"")</f>
        <v/>
      </c>
      <c r="H1011" s="358" t="n">
        <v>0</v>
      </c>
      <c r="I1011" s="358" t="n"/>
      <c r="J1011" s="358" t="n"/>
      <c r="K1011" s="358" t="n"/>
      <c r="L1011" s="358" t="n"/>
      <c r="M1011" s="358" t="n"/>
      <c r="N1011" s="358" t="n"/>
      <c r="O1011" s="358" t="n">
        <v>0</v>
      </c>
      <c r="P1011" s="358" t="n">
        <v>0</v>
      </c>
      <c r="Q1011" s="358" t="n">
        <v>0</v>
      </c>
      <c r="R1011" s="358" t="n">
        <v>0</v>
      </c>
      <c r="S1011" s="358" t="n">
        <v>0</v>
      </c>
      <c r="T1011" s="358" t="n">
        <v>0</v>
      </c>
      <c r="U1011" s="358" t="n">
        <v>0</v>
      </c>
      <c r="V1011" s="358" t="n">
        <v>0</v>
      </c>
      <c r="W1011" s="358" t="n">
        <v>0</v>
      </c>
      <c r="X1011" s="358" t="n">
        <v>0</v>
      </c>
      <c r="Y1011" s="358" t="n">
        <v>0</v>
      </c>
      <c r="Z1011" s="358" t="n"/>
      <c r="AA1011" s="358" t="n"/>
      <c r="AB1011" s="358" t="n"/>
      <c r="AC1011" s="358" t="n"/>
      <c r="AD1011" s="358" t="n"/>
      <c r="AE1011" s="358" t="n"/>
      <c r="AF1011" s="358" t="n"/>
      <c r="AG1011" s="358" t="n"/>
      <c r="AH1011" s="358" t="n"/>
      <c r="AI1011" s="358" t="n"/>
      <c r="AJ1011" s="358" t="n"/>
      <c r="AK1011" s="358" t="n"/>
      <c r="AL1011" s="358" t="n"/>
      <c r="AM1011" s="358" t="n"/>
      <c r="AN1011" s="358" t="n"/>
      <c r="AO1011" s="358">
        <f>ROUND(BX1011,0)</f>
        <v/>
      </c>
      <c r="AP1011" s="358">
        <f>ROUND(BY1011,0)</f>
        <v/>
      </c>
      <c r="AQ1011" s="358">
        <f>ROUND(BZ1011,0)</f>
        <v/>
      </c>
      <c r="AR1011" s="358">
        <f>ROUND(CA1011,0)</f>
        <v/>
      </c>
      <c r="AS1011" s="358">
        <f>ROUND(CB1011,0)</f>
        <v/>
      </c>
      <c r="AT1011" s="358">
        <f>ROUND(CC1011,0)</f>
        <v/>
      </c>
      <c r="AU1011" s="358">
        <f>ROUND(CD1011,0)</f>
        <v/>
      </c>
      <c r="AV1011" s="358">
        <f>ROUND(CE1011,0)</f>
        <v/>
      </c>
      <c r="AW1011" s="358">
        <f>ROUND(CF1011,0)</f>
        <v/>
      </c>
      <c r="AX1011" s="358">
        <f>ROUND(CG1011,0)</f>
        <v/>
      </c>
      <c r="AY1011" s="358">
        <f>ROUND(CH1011,0)</f>
        <v/>
      </c>
      <c r="AZ1011" s="358">
        <f>ROUND(CI1011,0)</f>
        <v/>
      </c>
      <c r="BA1011" s="358">
        <f>ROUND(CJ1011,0)</f>
        <v/>
      </c>
      <c r="BB1011" s="358">
        <f>ROUND(CK1011,0)</f>
        <v/>
      </c>
      <c r="BC1011" s="358">
        <f>ROUND(CL1011,0)</f>
        <v/>
      </c>
      <c r="BD1011" s="358">
        <f>ROUND(CM1011,0)</f>
        <v/>
      </c>
      <c r="BE1011" s="358" t="n"/>
      <c r="BF1011" s="358" t="n"/>
      <c r="BG1011" s="358" t="n"/>
      <c r="BH1011" s="358" t="n"/>
      <c r="BI1011" s="358" t="n"/>
      <c r="BJ1011" s="358" t="n"/>
      <c r="BK1011" s="358" t="n"/>
      <c r="BL1011" s="358" t="n"/>
      <c r="BM1011" s="358" t="n"/>
      <c r="BN1011" s="358" t="n"/>
      <c r="BO1011" s="358" t="n"/>
      <c r="BP1011" s="358" t="n"/>
      <c r="BQ1011" s="358" t="n"/>
      <c r="BR1011" s="358" t="n"/>
      <c r="BS1011" s="358" t="n"/>
      <c r="BT1011" s="358" t="n"/>
      <c r="BU1011" s="358" t="n"/>
      <c r="BV1011" s="358" t="n"/>
      <c r="BW1011" s="358" t="n"/>
      <c r="BX1011" s="358" t="n"/>
      <c r="BY1011" s="358" t="n"/>
      <c r="BZ1011" s="358" t="n"/>
      <c r="CA1011" s="358" t="n"/>
      <c r="CB1011" s="358" t="n"/>
      <c r="CC1011" s="358" t="n"/>
      <c r="CD1011" s="358" t="n"/>
      <c r="CE1011" s="358" t="n"/>
      <c r="CF1011" s="358" t="n"/>
      <c r="CG1011" s="358" t="n"/>
      <c r="CH1011" s="358" t="n"/>
      <c r="CI1011" s="358" t="n"/>
      <c r="CJ1011" s="358" t="n"/>
      <c r="CK1011" s="358" t="n"/>
      <c r="CL1011" s="358" t="n"/>
      <c r="CM1011" s="358" t="n"/>
      <c r="CN1011" s="358" t="n"/>
      <c r="CO1011" s="358" t="n"/>
      <c r="CP1011" s="358" t="n"/>
      <c r="CQ1011" s="358" t="n"/>
      <c r="CR1011" s="358" t="n"/>
      <c r="CS1011" s="358" t="n"/>
      <c r="CT1011" s="358" t="n"/>
      <c r="CU1011" s="358" t="n"/>
      <c r="CV1011" s="358" t="n"/>
      <c r="CW1011" s="358" t="n"/>
      <c r="CX1011" s="358" t="n"/>
      <c r="CY1011" s="358" t="n"/>
      <c r="CZ1011" s="358" t="n"/>
      <c r="DA1011" s="358" t="n"/>
      <c r="DB1011" s="358" t="n"/>
      <c r="DC1011" s="358" t="n"/>
      <c r="DD1011" s="358" t="n"/>
      <c r="DE1011" s="358" t="n"/>
      <c r="DF1011" s="358" t="n"/>
      <c r="DG1011" s="359" t="n"/>
      <c r="DH1011" s="359" t="n"/>
      <c r="DI1011" s="359" t="n"/>
      <c r="DJ1011" s="359" t="n"/>
      <c r="DK1011" s="359" t="n"/>
      <c r="DL1011" s="359" t="n"/>
      <c r="DM1011" s="359" t="n"/>
      <c r="DN1011" s="359" t="n"/>
      <c r="DO1011" s="359" t="n"/>
      <c r="DP1011" s="359" t="n"/>
      <c r="DQ1011" s="359" t="n"/>
      <c r="DR1011" s="359" t="n"/>
      <c r="DS1011" s="359" t="n"/>
      <c r="DT1011" s="359" t="n"/>
      <c r="DU1011" s="359" t="n"/>
      <c r="DV1011" s="359" t="n"/>
      <c r="DW1011" s="359" t="n"/>
      <c r="DX1011" s="359" t="n"/>
      <c r="DY1011" s="359" t="n"/>
      <c r="DZ1011" s="359" t="n"/>
      <c r="EA1011" s="359" t="n"/>
      <c r="EB1011" s="359" t="n"/>
      <c r="EC1011" s="359" t="n"/>
      <c r="ED1011" s="359" t="n"/>
      <c r="EE1011" s="359" t="n"/>
      <c r="EF1011" s="359" t="n"/>
      <c r="EG1011" s="359" t="n"/>
      <c r="EH1011" s="359" t="n"/>
      <c r="EI1011" s="359" t="n"/>
      <c r="EJ1011" s="359" t="n"/>
      <c r="EK1011" s="359" t="n"/>
      <c r="EL1011" s="359" t="n"/>
      <c r="EM1011" s="359" t="n"/>
      <c r="EN1011" s="359" t="n"/>
      <c r="EO1011" s="359" t="n"/>
      <c r="EP1011" s="359" t="n"/>
      <c r="EQ1011" s="359" t="n"/>
      <c r="ER1011" s="359" t="n"/>
      <c r="ES1011" s="359" t="n"/>
      <c r="ET1011" s="359" t="n"/>
      <c r="EU1011" s="359" t="n"/>
      <c r="EV1011" s="359" t="n"/>
      <c r="EW1011" s="359" t="n"/>
      <c r="EX1011" s="359" t="n"/>
      <c r="EY1011" s="359" t="n"/>
      <c r="EZ1011" s="359" t="n"/>
      <c r="FA1011" s="359" t="n"/>
      <c r="FB1011" s="359" t="n"/>
      <c r="FC1011" s="359" t="n"/>
      <c r="FD1011" s="359" t="n"/>
      <c r="FE1011" s="359" t="n"/>
      <c r="FF1011" s="359" t="n"/>
      <c r="FG1011" s="359" t="n"/>
      <c r="FH1011" s="359" t="n"/>
      <c r="FI1011" s="359" t="n"/>
      <c r="FJ1011" s="359" t="n"/>
      <c r="FK1011" s="359" t="n"/>
      <c r="FL1011" s="359" t="n"/>
      <c r="FM1011" s="359" t="n"/>
      <c r="FN1011" s="359" t="n"/>
      <c r="FO1011" s="359" t="n"/>
      <c r="FP1011" s="359" t="n"/>
      <c r="FQ1011" s="359" t="n"/>
      <c r="FR1011" s="359" t="n"/>
      <c r="FS1011" s="359" t="n"/>
      <c r="FT1011" s="359" t="n"/>
      <c r="FU1011" s="359" t="n"/>
      <c r="FV1011" s="359" t="n"/>
      <c r="FW1011" s="359" t="n"/>
      <c r="FX1011" s="359" t="n"/>
      <c r="FY1011" s="359" t="n"/>
      <c r="FZ1011" s="359" t="n"/>
      <c r="GA1011" s="359" t="n"/>
      <c r="GB1011" s="359" t="n"/>
      <c r="GC1011" s="359" t="n"/>
      <c r="GD1011" s="359" t="n"/>
      <c r="GE1011" s="359" t="n"/>
      <c r="GF1011" s="359" t="n"/>
      <c r="GG1011" s="359" t="n"/>
      <c r="GH1011" s="359" t="n"/>
      <c r="GI1011" s="359" t="n"/>
      <c r="GJ1011" s="359" t="n"/>
      <c r="GK1011" s="359" t="n"/>
      <c r="GL1011" s="359" t="n"/>
      <c r="GM1011" s="359" t="n"/>
      <c r="GN1011" s="359" t="n"/>
      <c r="GO1011" s="359" t="n"/>
      <c r="GP1011" s="359" t="n"/>
      <c r="GQ1011" s="359" t="n"/>
      <c r="GR1011" s="359" t="n"/>
      <c r="GS1011" s="359" t="n"/>
      <c r="GT1011" s="359" t="n"/>
      <c r="GU1011" s="359" t="n"/>
      <c r="GV1011" s="359" t="n"/>
      <c r="GW1011" s="359" t="n"/>
      <c r="GX1011" s="359" t="n">
        <v>0</v>
      </c>
    </row>
    <row r="1013">
      <c r="A1013" s="360" t="n">
        <v>50</v>
      </c>
      <c r="B1013" s="360" t="n">
        <v>0</v>
      </c>
      <c r="C1013" s="360" t="n">
        <v>0</v>
      </c>
      <c r="D1013" s="360" t="n">
        <v>1</v>
      </c>
      <c r="E1013" s="360" t="n">
        <v>201</v>
      </c>
      <c r="F1013" s="360">
        <f>ROUND(Source!O1011,O1013)</f>
        <v/>
      </c>
      <c r="G1013" s="360" t="inlineStr">
        <is>
          <t>ПЗ</t>
        </is>
      </c>
      <c r="H1013" s="360" t="inlineStr">
        <is>
          <t>Прямые затраты</t>
        </is>
      </c>
      <c r="I1013" s="360" t="n"/>
      <c r="J1013" s="360" t="n"/>
      <c r="K1013" s="360" t="n">
        <v>201</v>
      </c>
      <c r="L1013" s="360" t="n">
        <v>1</v>
      </c>
      <c r="M1013" s="360" t="n">
        <v>3</v>
      </c>
      <c r="N1013" s="360" t="inlineStr"/>
      <c r="O1013" s="360" t="n">
        <v>0</v>
      </c>
      <c r="P1013" s="360" t="n"/>
      <c r="Q1013" s="360" t="n"/>
      <c r="R1013" s="360" t="n"/>
      <c r="S1013" s="360" t="n"/>
      <c r="T1013" s="360" t="n"/>
      <c r="U1013" s="360" t="n"/>
      <c r="V1013" s="360" t="n"/>
      <c r="W1013" s="360" t="n">
        <v>0</v>
      </c>
      <c r="X1013" s="360" t="n">
        <v>1</v>
      </c>
      <c r="Y1013" s="360" t="n">
        <v>0</v>
      </c>
      <c r="Z1013" s="360" t="n"/>
      <c r="AA1013" s="360" t="n"/>
      <c r="AB1013" s="360" t="n"/>
    </row>
    <row r="1014">
      <c r="A1014" s="360" t="n">
        <v>50</v>
      </c>
      <c r="B1014" s="360" t="n">
        <v>0</v>
      </c>
      <c r="C1014" s="360" t="n">
        <v>0</v>
      </c>
      <c r="D1014" s="360" t="n">
        <v>1</v>
      </c>
      <c r="E1014" s="360" t="n">
        <v>202</v>
      </c>
      <c r="F1014" s="360">
        <f>ROUND(Source!P1011,O1014)</f>
        <v/>
      </c>
      <c r="G1014" s="360" t="inlineStr">
        <is>
          <t>СтМатОб</t>
        </is>
      </c>
      <c r="H1014" s="360" t="inlineStr">
        <is>
          <t>Стоимость материальных ресурсов (всего)</t>
        </is>
      </c>
      <c r="I1014" s="360" t="n"/>
      <c r="J1014" s="360" t="n"/>
      <c r="K1014" s="360" t="n">
        <v>202</v>
      </c>
      <c r="L1014" s="360" t="n">
        <v>2</v>
      </c>
      <c r="M1014" s="360" t="n">
        <v>3</v>
      </c>
      <c r="N1014" s="360" t="inlineStr"/>
      <c r="O1014" s="360" t="n">
        <v>0</v>
      </c>
      <c r="P1014" s="360" t="n"/>
      <c r="Q1014" s="360" t="n"/>
      <c r="R1014" s="360" t="n"/>
      <c r="S1014" s="360" t="n"/>
      <c r="T1014" s="360" t="n"/>
      <c r="U1014" s="360" t="n"/>
      <c r="V1014" s="360" t="n"/>
      <c r="W1014" s="360" t="n">
        <v>0</v>
      </c>
      <c r="X1014" s="360" t="n">
        <v>1</v>
      </c>
      <c r="Y1014" s="360" t="n">
        <v>0</v>
      </c>
      <c r="Z1014" s="360" t="n"/>
      <c r="AA1014" s="360" t="n"/>
      <c r="AB1014" s="360" t="n"/>
    </row>
    <row r="1015">
      <c r="A1015" s="360" t="n">
        <v>50</v>
      </c>
      <c r="B1015" s="360" t="n">
        <v>0</v>
      </c>
      <c r="C1015" s="360" t="n">
        <v>0</v>
      </c>
      <c r="D1015" s="360" t="n">
        <v>1</v>
      </c>
      <c r="E1015" s="360" t="n">
        <v>222</v>
      </c>
      <c r="F1015" s="360">
        <f>ROUND(Source!AO1011,O1015)</f>
        <v/>
      </c>
      <c r="G1015" s="360" t="inlineStr">
        <is>
          <t>СтМатОбЗак</t>
        </is>
      </c>
      <c r="H1015" s="360" t="inlineStr">
        <is>
          <t>Стоимость материалов и оборудования заказчика</t>
        </is>
      </c>
      <c r="I1015" s="360" t="n"/>
      <c r="J1015" s="360" t="n"/>
      <c r="K1015" s="360" t="n">
        <v>222</v>
      </c>
      <c r="L1015" s="360" t="n">
        <v>3</v>
      </c>
      <c r="M1015" s="360" t="n">
        <v>3</v>
      </c>
      <c r="N1015" s="360" t="inlineStr"/>
      <c r="O1015" s="360" t="n">
        <v>0</v>
      </c>
      <c r="P1015" s="360" t="n"/>
      <c r="Q1015" s="360" t="n"/>
      <c r="R1015" s="360" t="n"/>
      <c r="S1015" s="360" t="n"/>
      <c r="T1015" s="360" t="n"/>
      <c r="U1015" s="360" t="n"/>
      <c r="V1015" s="360" t="n"/>
      <c r="W1015" s="360" t="n">
        <v>0</v>
      </c>
      <c r="X1015" s="360" t="n">
        <v>1</v>
      </c>
      <c r="Y1015" s="360" t="n">
        <v>0</v>
      </c>
      <c r="Z1015" s="360" t="n"/>
      <c r="AA1015" s="360" t="n"/>
      <c r="AB1015" s="360" t="n"/>
    </row>
    <row r="1016">
      <c r="A1016" s="360" t="n">
        <v>50</v>
      </c>
      <c r="B1016" s="360" t="n">
        <v>0</v>
      </c>
      <c r="C1016" s="360" t="n">
        <v>0</v>
      </c>
      <c r="D1016" s="360" t="n">
        <v>1</v>
      </c>
      <c r="E1016" s="360" t="n">
        <v>225</v>
      </c>
      <c r="F1016" s="360">
        <f>ROUND(Source!AV1011,O1016)</f>
        <v/>
      </c>
      <c r="G1016" s="360" t="inlineStr">
        <is>
          <t>СтМатОбПод</t>
        </is>
      </c>
      <c r="H1016" s="360" t="inlineStr">
        <is>
          <t>Стоимость материалов и оборудования подрядчика</t>
        </is>
      </c>
      <c r="I1016" s="360" t="n"/>
      <c r="J1016" s="360" t="n"/>
      <c r="K1016" s="360" t="n">
        <v>225</v>
      </c>
      <c r="L1016" s="360" t="n">
        <v>4</v>
      </c>
      <c r="M1016" s="360" t="n">
        <v>3</v>
      </c>
      <c r="N1016" s="360" t="inlineStr"/>
      <c r="O1016" s="360" t="n">
        <v>0</v>
      </c>
      <c r="P1016" s="360" t="n"/>
      <c r="Q1016" s="360" t="n"/>
      <c r="R1016" s="360" t="n"/>
      <c r="S1016" s="360" t="n"/>
      <c r="T1016" s="360" t="n"/>
      <c r="U1016" s="360" t="n"/>
      <c r="V1016" s="360" t="n"/>
      <c r="W1016" s="360" t="n">
        <v>0</v>
      </c>
      <c r="X1016" s="360" t="n">
        <v>1</v>
      </c>
      <c r="Y1016" s="360" t="n">
        <v>0</v>
      </c>
      <c r="Z1016" s="360" t="n"/>
      <c r="AA1016" s="360" t="n"/>
      <c r="AB1016" s="360" t="n"/>
    </row>
    <row r="1017">
      <c r="A1017" s="360" t="n">
        <v>50</v>
      </c>
      <c r="B1017" s="360" t="n">
        <v>0</v>
      </c>
      <c r="C1017" s="360" t="n">
        <v>0</v>
      </c>
      <c r="D1017" s="360" t="n">
        <v>1</v>
      </c>
      <c r="E1017" s="360" t="n">
        <v>226</v>
      </c>
      <c r="F1017" s="360">
        <f>ROUND(Source!AW1011,O1017)</f>
        <v/>
      </c>
      <c r="G1017" s="360" t="inlineStr">
        <is>
          <t>СтМат</t>
        </is>
      </c>
      <c r="H1017" s="360" t="inlineStr">
        <is>
          <t>Стоимость материалов (всего)</t>
        </is>
      </c>
      <c r="I1017" s="360" t="n"/>
      <c r="J1017" s="360" t="n"/>
      <c r="K1017" s="360" t="n">
        <v>226</v>
      </c>
      <c r="L1017" s="360" t="n">
        <v>5</v>
      </c>
      <c r="M1017" s="360" t="n">
        <v>3</v>
      </c>
      <c r="N1017" s="360" t="inlineStr"/>
      <c r="O1017" s="360" t="n">
        <v>0</v>
      </c>
      <c r="P1017" s="360" t="n"/>
      <c r="Q1017" s="360" t="n"/>
      <c r="R1017" s="360" t="n"/>
      <c r="S1017" s="360" t="n"/>
      <c r="T1017" s="360" t="n"/>
      <c r="U1017" s="360" t="n"/>
      <c r="V1017" s="360" t="n"/>
      <c r="W1017" s="360" t="n">
        <v>0</v>
      </c>
      <c r="X1017" s="360" t="n">
        <v>1</v>
      </c>
      <c r="Y1017" s="360" t="n">
        <v>0</v>
      </c>
      <c r="Z1017" s="360" t="n"/>
      <c r="AA1017" s="360" t="n"/>
      <c r="AB1017" s="360" t="n"/>
    </row>
    <row r="1018">
      <c r="A1018" s="360" t="n">
        <v>50</v>
      </c>
      <c r="B1018" s="360" t="n">
        <v>0</v>
      </c>
      <c r="C1018" s="360" t="n">
        <v>0</v>
      </c>
      <c r="D1018" s="360" t="n">
        <v>1</v>
      </c>
      <c r="E1018" s="360" t="n">
        <v>227</v>
      </c>
      <c r="F1018" s="360">
        <f>ROUND(Source!AX1011,O1018)</f>
        <v/>
      </c>
      <c r="G1018" s="360" t="inlineStr">
        <is>
          <t>СтМатЗак</t>
        </is>
      </c>
      <c r="H1018" s="360" t="inlineStr">
        <is>
          <t>Стоимость материалов заказчика</t>
        </is>
      </c>
      <c r="I1018" s="360" t="n"/>
      <c r="J1018" s="360" t="n"/>
      <c r="K1018" s="360" t="n">
        <v>227</v>
      </c>
      <c r="L1018" s="360" t="n">
        <v>6</v>
      </c>
      <c r="M1018" s="360" t="n">
        <v>3</v>
      </c>
      <c r="N1018" s="360" t="inlineStr"/>
      <c r="O1018" s="360" t="n">
        <v>0</v>
      </c>
      <c r="P1018" s="360" t="n"/>
      <c r="Q1018" s="360" t="n"/>
      <c r="R1018" s="360" t="n"/>
      <c r="S1018" s="360" t="n"/>
      <c r="T1018" s="360" t="n"/>
      <c r="U1018" s="360" t="n"/>
      <c r="V1018" s="360" t="n"/>
      <c r="W1018" s="360" t="n">
        <v>0</v>
      </c>
      <c r="X1018" s="360" t="n">
        <v>1</v>
      </c>
      <c r="Y1018" s="360" t="n">
        <v>0</v>
      </c>
      <c r="Z1018" s="360" t="n"/>
      <c r="AA1018" s="360" t="n"/>
      <c r="AB1018" s="360" t="n"/>
    </row>
    <row r="1019">
      <c r="A1019" s="360" t="n">
        <v>50</v>
      </c>
      <c r="B1019" s="360" t="n">
        <v>0</v>
      </c>
      <c r="C1019" s="360" t="n">
        <v>0</v>
      </c>
      <c r="D1019" s="360" t="n">
        <v>1</v>
      </c>
      <c r="E1019" s="360" t="n">
        <v>228</v>
      </c>
      <c r="F1019" s="360">
        <f>ROUND(Source!AY1011,O1019)</f>
        <v/>
      </c>
      <c r="G1019" s="360" t="inlineStr">
        <is>
          <t>СтМатПод</t>
        </is>
      </c>
      <c r="H1019" s="360" t="inlineStr">
        <is>
          <t>Стоимость материалов подрядчика</t>
        </is>
      </c>
      <c r="I1019" s="360" t="n"/>
      <c r="J1019" s="360" t="n"/>
      <c r="K1019" s="360" t="n">
        <v>228</v>
      </c>
      <c r="L1019" s="360" t="n">
        <v>7</v>
      </c>
      <c r="M1019" s="360" t="n">
        <v>3</v>
      </c>
      <c r="N1019" s="360" t="inlineStr"/>
      <c r="O1019" s="360" t="n">
        <v>0</v>
      </c>
      <c r="P1019" s="360" t="n"/>
      <c r="Q1019" s="360" t="n"/>
      <c r="R1019" s="360" t="n"/>
      <c r="S1019" s="360" t="n"/>
      <c r="T1019" s="360" t="n"/>
      <c r="U1019" s="360" t="n"/>
      <c r="V1019" s="360" t="n"/>
      <c r="W1019" s="360" t="n">
        <v>0</v>
      </c>
      <c r="X1019" s="360" t="n">
        <v>1</v>
      </c>
      <c r="Y1019" s="360" t="n">
        <v>0</v>
      </c>
      <c r="Z1019" s="360" t="n"/>
      <c r="AA1019" s="360" t="n"/>
      <c r="AB1019" s="360" t="n"/>
    </row>
    <row r="1020">
      <c r="A1020" s="360" t="n">
        <v>50</v>
      </c>
      <c r="B1020" s="360" t="n">
        <v>0</v>
      </c>
      <c r="C1020" s="360" t="n">
        <v>0</v>
      </c>
      <c r="D1020" s="360" t="n">
        <v>1</v>
      </c>
      <c r="E1020" s="360" t="n">
        <v>216</v>
      </c>
      <c r="F1020" s="360">
        <f>ROUND(Source!AP1011,O1020)</f>
        <v/>
      </c>
      <c r="G1020" s="360" t="inlineStr">
        <is>
          <t>Оборуд</t>
        </is>
      </c>
      <c r="H1020" s="360" t="inlineStr">
        <is>
          <t>Стоимость оборудования (всего)</t>
        </is>
      </c>
      <c r="I1020" s="360" t="n"/>
      <c r="J1020" s="360" t="n"/>
      <c r="K1020" s="360" t="n">
        <v>216</v>
      </c>
      <c r="L1020" s="360" t="n">
        <v>8</v>
      </c>
      <c r="M1020" s="360" t="n">
        <v>3</v>
      </c>
      <c r="N1020" s="360" t="inlineStr"/>
      <c r="O1020" s="360" t="n">
        <v>0</v>
      </c>
      <c r="P1020" s="360" t="n"/>
      <c r="Q1020" s="360" t="n"/>
      <c r="R1020" s="360" t="n"/>
      <c r="S1020" s="360" t="n"/>
      <c r="T1020" s="360" t="n"/>
      <c r="U1020" s="360" t="n"/>
      <c r="V1020" s="360" t="n"/>
      <c r="W1020" s="360" t="n">
        <v>0</v>
      </c>
      <c r="X1020" s="360" t="n">
        <v>1</v>
      </c>
      <c r="Y1020" s="360" t="n">
        <v>0</v>
      </c>
      <c r="Z1020" s="360" t="n"/>
      <c r="AA1020" s="360" t="n"/>
      <c r="AB1020" s="360" t="n"/>
    </row>
    <row r="1021">
      <c r="A1021" s="360" t="n">
        <v>50</v>
      </c>
      <c r="B1021" s="360" t="n">
        <v>0</v>
      </c>
      <c r="C1021" s="360" t="n">
        <v>0</v>
      </c>
      <c r="D1021" s="360" t="n">
        <v>1</v>
      </c>
      <c r="E1021" s="360" t="n">
        <v>223</v>
      </c>
      <c r="F1021" s="360">
        <f>ROUND(Source!AQ1011,O1021)</f>
        <v/>
      </c>
      <c r="G1021" s="360" t="inlineStr">
        <is>
          <t>ОборудЗак</t>
        </is>
      </c>
      <c r="H1021" s="360" t="inlineStr">
        <is>
          <t>Стоимость оборудования заказчика</t>
        </is>
      </c>
      <c r="I1021" s="360" t="n"/>
      <c r="J1021" s="360" t="n"/>
      <c r="K1021" s="360" t="n">
        <v>223</v>
      </c>
      <c r="L1021" s="360" t="n">
        <v>9</v>
      </c>
      <c r="M1021" s="360" t="n">
        <v>3</v>
      </c>
      <c r="N1021" s="360" t="inlineStr"/>
      <c r="O1021" s="360" t="n">
        <v>0</v>
      </c>
      <c r="P1021" s="360" t="n"/>
      <c r="Q1021" s="360" t="n"/>
      <c r="R1021" s="360" t="n"/>
      <c r="S1021" s="360" t="n"/>
      <c r="T1021" s="360" t="n"/>
      <c r="U1021" s="360" t="n"/>
      <c r="V1021" s="360" t="n"/>
      <c r="W1021" s="360" t="n">
        <v>0</v>
      </c>
      <c r="X1021" s="360" t="n">
        <v>1</v>
      </c>
      <c r="Y1021" s="360" t="n">
        <v>0</v>
      </c>
      <c r="Z1021" s="360" t="n"/>
      <c r="AA1021" s="360" t="n"/>
      <c r="AB1021" s="360" t="n"/>
    </row>
    <row r="1022">
      <c r="A1022" s="360" t="n">
        <v>50</v>
      </c>
      <c r="B1022" s="360" t="n">
        <v>0</v>
      </c>
      <c r="C1022" s="360" t="n">
        <v>0</v>
      </c>
      <c r="D1022" s="360" t="n">
        <v>1</v>
      </c>
      <c r="E1022" s="360" t="n">
        <v>229</v>
      </c>
      <c r="F1022" s="360">
        <f>ROUND(Source!AZ1011,O1022)</f>
        <v/>
      </c>
      <c r="G1022" s="360" t="inlineStr">
        <is>
          <t>ОборудПод</t>
        </is>
      </c>
      <c r="H1022" s="360" t="inlineStr">
        <is>
          <t>Стоимость оборудования подрядчика</t>
        </is>
      </c>
      <c r="I1022" s="360" t="n"/>
      <c r="J1022" s="360" t="n"/>
      <c r="K1022" s="360" t="n">
        <v>229</v>
      </c>
      <c r="L1022" s="360" t="n">
        <v>10</v>
      </c>
      <c r="M1022" s="360" t="n">
        <v>3</v>
      </c>
      <c r="N1022" s="360" t="inlineStr"/>
      <c r="O1022" s="360" t="n">
        <v>0</v>
      </c>
      <c r="P1022" s="360" t="n"/>
      <c r="Q1022" s="360" t="n"/>
      <c r="R1022" s="360" t="n"/>
      <c r="S1022" s="360" t="n"/>
      <c r="T1022" s="360" t="n"/>
      <c r="U1022" s="360" t="n"/>
      <c r="V1022" s="360" t="n"/>
      <c r="W1022" s="360" t="n">
        <v>0</v>
      </c>
      <c r="X1022" s="360" t="n">
        <v>1</v>
      </c>
      <c r="Y1022" s="360" t="n">
        <v>0</v>
      </c>
      <c r="Z1022" s="360" t="n"/>
      <c r="AA1022" s="360" t="n"/>
      <c r="AB1022" s="360" t="n"/>
    </row>
    <row r="1023">
      <c r="A1023" s="360" t="n">
        <v>50</v>
      </c>
      <c r="B1023" s="360" t="n">
        <v>0</v>
      </c>
      <c r="C1023" s="360" t="n">
        <v>0</v>
      </c>
      <c r="D1023" s="360" t="n">
        <v>1</v>
      </c>
      <c r="E1023" s="360" t="n">
        <v>203</v>
      </c>
      <c r="F1023" s="360">
        <f>ROUND(Source!Q1011,O1023)</f>
        <v/>
      </c>
      <c r="G1023" s="360" t="inlineStr">
        <is>
          <t>ЭММ</t>
        </is>
      </c>
      <c r="H1023" s="360" t="inlineStr">
        <is>
          <t>Эксплуатация машин</t>
        </is>
      </c>
      <c r="I1023" s="360" t="n"/>
      <c r="J1023" s="360" t="n"/>
      <c r="K1023" s="360" t="n">
        <v>203</v>
      </c>
      <c r="L1023" s="360" t="n">
        <v>11</v>
      </c>
      <c r="M1023" s="360" t="n">
        <v>3</v>
      </c>
      <c r="N1023" s="360" t="inlineStr"/>
      <c r="O1023" s="360" t="n">
        <v>0</v>
      </c>
      <c r="P1023" s="360" t="n"/>
      <c r="Q1023" s="360" t="n"/>
      <c r="R1023" s="360" t="n"/>
      <c r="S1023" s="360" t="n"/>
      <c r="T1023" s="360" t="n"/>
      <c r="U1023" s="360" t="n"/>
      <c r="V1023" s="360" t="n"/>
      <c r="W1023" s="360" t="n">
        <v>0</v>
      </c>
      <c r="X1023" s="360" t="n">
        <v>1</v>
      </c>
      <c r="Y1023" s="360" t="n">
        <v>0</v>
      </c>
      <c r="Z1023" s="360" t="n"/>
      <c r="AA1023" s="360" t="n"/>
      <c r="AB1023" s="360" t="n"/>
    </row>
    <row r="1024">
      <c r="A1024" s="360" t="n">
        <v>50</v>
      </c>
      <c r="B1024" s="360" t="n">
        <v>0</v>
      </c>
      <c r="C1024" s="360" t="n">
        <v>0</v>
      </c>
      <c r="D1024" s="360" t="n">
        <v>1</v>
      </c>
      <c r="E1024" s="360" t="n">
        <v>231</v>
      </c>
      <c r="F1024" s="360">
        <f>ROUND(Source!BB1011,O1024)</f>
        <v/>
      </c>
      <c r="G1024" s="360" t="inlineStr">
        <is>
          <t>ЭММсНРиСП</t>
        </is>
      </c>
      <c r="H1024" s="360" t="inlineStr">
        <is>
          <t>Эксплуатация машин по ТСН-2001.16</t>
        </is>
      </c>
      <c r="I1024" s="360" t="n"/>
      <c r="J1024" s="360" t="n"/>
      <c r="K1024" s="360" t="n">
        <v>231</v>
      </c>
      <c r="L1024" s="360" t="n">
        <v>12</v>
      </c>
      <c r="M1024" s="360" t="n">
        <v>3</v>
      </c>
      <c r="N1024" s="360" t="inlineStr"/>
      <c r="O1024" s="360" t="n">
        <v>0</v>
      </c>
      <c r="P1024" s="360" t="n"/>
      <c r="Q1024" s="360" t="n"/>
      <c r="R1024" s="360" t="n"/>
      <c r="S1024" s="360" t="n"/>
      <c r="T1024" s="360" t="n"/>
      <c r="U1024" s="360" t="n"/>
      <c r="V1024" s="360" t="n"/>
      <c r="W1024" s="360" t="n">
        <v>0</v>
      </c>
      <c r="X1024" s="360" t="n">
        <v>1</v>
      </c>
      <c r="Y1024" s="360" t="n">
        <v>0</v>
      </c>
      <c r="Z1024" s="360" t="n"/>
      <c r="AA1024" s="360" t="n"/>
      <c r="AB1024" s="360" t="n"/>
    </row>
    <row r="1025">
      <c r="A1025" s="360" t="n">
        <v>50</v>
      </c>
      <c r="B1025" s="360" t="n">
        <v>0</v>
      </c>
      <c r="C1025" s="360" t="n">
        <v>0</v>
      </c>
      <c r="D1025" s="360" t="n">
        <v>1</v>
      </c>
      <c r="E1025" s="360" t="n">
        <v>204</v>
      </c>
      <c r="F1025" s="360">
        <f>ROUND(Source!R1011,O1025)</f>
        <v/>
      </c>
      <c r="G1025" s="360" t="inlineStr">
        <is>
          <t>ЗПМ</t>
        </is>
      </c>
      <c r="H1025" s="360" t="inlineStr">
        <is>
          <t>ЗП машинистов</t>
        </is>
      </c>
      <c r="I1025" s="360" t="n"/>
      <c r="J1025" s="360" t="n"/>
      <c r="K1025" s="360" t="n">
        <v>204</v>
      </c>
      <c r="L1025" s="360" t="n">
        <v>13</v>
      </c>
      <c r="M1025" s="360" t="n">
        <v>3</v>
      </c>
      <c r="N1025" s="360" t="inlineStr"/>
      <c r="O1025" s="360" t="n">
        <v>0</v>
      </c>
      <c r="P1025" s="360" t="n"/>
      <c r="Q1025" s="360" t="n"/>
      <c r="R1025" s="360" t="n"/>
      <c r="S1025" s="360" t="n"/>
      <c r="T1025" s="360" t="n"/>
      <c r="U1025" s="360" t="n"/>
      <c r="V1025" s="360" t="n"/>
      <c r="W1025" s="360" t="n">
        <v>0</v>
      </c>
      <c r="X1025" s="360" t="n">
        <v>1</v>
      </c>
      <c r="Y1025" s="360" t="n">
        <v>0</v>
      </c>
      <c r="Z1025" s="360" t="n"/>
      <c r="AA1025" s="360" t="n"/>
      <c r="AB1025" s="360" t="n"/>
    </row>
    <row r="1026">
      <c r="A1026" s="360" t="n">
        <v>50</v>
      </c>
      <c r="B1026" s="360" t="n">
        <v>0</v>
      </c>
      <c r="C1026" s="360" t="n">
        <v>0</v>
      </c>
      <c r="D1026" s="360" t="n">
        <v>1</v>
      </c>
      <c r="E1026" s="360" t="n">
        <v>205</v>
      </c>
      <c r="F1026" s="360">
        <f>ROUND(Source!S1011,O1026)</f>
        <v/>
      </c>
      <c r="G1026" s="360" t="inlineStr">
        <is>
          <t>ОЗП</t>
        </is>
      </c>
      <c r="H1026" s="360" t="inlineStr">
        <is>
          <t>Основная ЗП рабочих</t>
        </is>
      </c>
      <c r="I1026" s="360" t="n"/>
      <c r="J1026" s="360" t="n"/>
      <c r="K1026" s="360" t="n">
        <v>205</v>
      </c>
      <c r="L1026" s="360" t="n">
        <v>14</v>
      </c>
      <c r="M1026" s="360" t="n">
        <v>3</v>
      </c>
      <c r="N1026" s="360" t="inlineStr"/>
      <c r="O1026" s="360" t="n">
        <v>0</v>
      </c>
      <c r="P1026" s="360" t="n"/>
      <c r="Q1026" s="360" t="n"/>
      <c r="R1026" s="360" t="n"/>
      <c r="S1026" s="360" t="n"/>
      <c r="T1026" s="360" t="n"/>
      <c r="U1026" s="360" t="n"/>
      <c r="V1026" s="360" t="n"/>
      <c r="W1026" s="360" t="n">
        <v>0</v>
      </c>
      <c r="X1026" s="360" t="n">
        <v>1</v>
      </c>
      <c r="Y1026" s="360" t="n">
        <v>0</v>
      </c>
      <c r="Z1026" s="360" t="n"/>
      <c r="AA1026" s="360" t="n"/>
      <c r="AB1026" s="360" t="n"/>
    </row>
    <row r="1027">
      <c r="A1027" s="360" t="n">
        <v>50</v>
      </c>
      <c r="B1027" s="360" t="n">
        <v>0</v>
      </c>
      <c r="C1027" s="360" t="n">
        <v>0</v>
      </c>
      <c r="D1027" s="360" t="n">
        <v>1</v>
      </c>
      <c r="E1027" s="360" t="n">
        <v>232</v>
      </c>
      <c r="F1027" s="360">
        <f>ROUND(Source!BC1011,O1027)</f>
        <v/>
      </c>
      <c r="G1027" s="360" t="inlineStr">
        <is>
          <t>ОЗПсНРиСП</t>
        </is>
      </c>
      <c r="H1027" s="360" t="inlineStr">
        <is>
          <t>Основная ЗП рабочих по ТСН-2001.16</t>
        </is>
      </c>
      <c r="I1027" s="360" t="n"/>
      <c r="J1027" s="360" t="n"/>
      <c r="K1027" s="360" t="n">
        <v>232</v>
      </c>
      <c r="L1027" s="360" t="n">
        <v>15</v>
      </c>
      <c r="M1027" s="360" t="n">
        <v>3</v>
      </c>
      <c r="N1027" s="360" t="inlineStr"/>
      <c r="O1027" s="360" t="n">
        <v>0</v>
      </c>
      <c r="P1027" s="360" t="n"/>
      <c r="Q1027" s="360" t="n"/>
      <c r="R1027" s="360" t="n"/>
      <c r="S1027" s="360" t="n"/>
      <c r="T1027" s="360" t="n"/>
      <c r="U1027" s="360" t="n"/>
      <c r="V1027" s="360" t="n"/>
      <c r="W1027" s="360" t="n">
        <v>0</v>
      </c>
      <c r="X1027" s="360" t="n">
        <v>1</v>
      </c>
      <c r="Y1027" s="360" t="n">
        <v>0</v>
      </c>
      <c r="Z1027" s="360" t="n"/>
      <c r="AA1027" s="360" t="n"/>
      <c r="AB1027" s="360" t="n"/>
    </row>
    <row r="1028">
      <c r="A1028" s="360" t="n">
        <v>50</v>
      </c>
      <c r="B1028" s="360" t="n">
        <v>0</v>
      </c>
      <c r="C1028" s="360" t="n">
        <v>0</v>
      </c>
      <c r="D1028" s="360" t="n">
        <v>1</v>
      </c>
      <c r="E1028" s="360" t="n">
        <v>214</v>
      </c>
      <c r="F1028" s="360">
        <f>ROUND(Source!AS1011,O1028)</f>
        <v/>
      </c>
      <c r="G1028" s="360" t="inlineStr">
        <is>
          <t>Строит</t>
        </is>
      </c>
      <c r="H1028" s="360" t="inlineStr">
        <is>
          <t>Строительные работы с НР и СП</t>
        </is>
      </c>
      <c r="I1028" s="360" t="n"/>
      <c r="J1028" s="360" t="n"/>
      <c r="K1028" s="360" t="n">
        <v>214</v>
      </c>
      <c r="L1028" s="360" t="n">
        <v>16</v>
      </c>
      <c r="M1028" s="360" t="n">
        <v>3</v>
      </c>
      <c r="N1028" s="360" t="inlineStr"/>
      <c r="O1028" s="360" t="n">
        <v>0</v>
      </c>
      <c r="P1028" s="360" t="n"/>
      <c r="Q1028" s="360" t="n"/>
      <c r="R1028" s="360" t="n"/>
      <c r="S1028" s="360" t="n"/>
      <c r="T1028" s="360" t="n"/>
      <c r="U1028" s="360" t="n"/>
      <c r="V1028" s="360" t="n"/>
      <c r="W1028" s="360" t="n">
        <v>0</v>
      </c>
      <c r="X1028" s="360" t="n">
        <v>1</v>
      </c>
      <c r="Y1028" s="360" t="n">
        <v>0</v>
      </c>
      <c r="Z1028" s="360" t="n"/>
      <c r="AA1028" s="360" t="n"/>
      <c r="AB1028" s="360" t="n"/>
    </row>
    <row r="1029">
      <c r="A1029" s="360" t="n">
        <v>50</v>
      </c>
      <c r="B1029" s="360" t="n">
        <v>0</v>
      </c>
      <c r="C1029" s="360" t="n">
        <v>0</v>
      </c>
      <c r="D1029" s="360" t="n">
        <v>1</v>
      </c>
      <c r="E1029" s="360" t="n">
        <v>215</v>
      </c>
      <c r="F1029" s="360">
        <f>ROUND(Source!AT1011,O1029)</f>
        <v/>
      </c>
      <c r="G1029" s="360" t="inlineStr">
        <is>
          <t>Монтаж</t>
        </is>
      </c>
      <c r="H1029" s="360" t="inlineStr">
        <is>
          <t>Монтажные работы с НР и СП</t>
        </is>
      </c>
      <c r="I1029" s="360" t="n"/>
      <c r="J1029" s="360" t="n"/>
      <c r="K1029" s="360" t="n">
        <v>215</v>
      </c>
      <c r="L1029" s="360" t="n">
        <v>17</v>
      </c>
      <c r="M1029" s="360" t="n">
        <v>3</v>
      </c>
      <c r="N1029" s="360" t="inlineStr"/>
      <c r="O1029" s="360" t="n">
        <v>0</v>
      </c>
      <c r="P1029" s="360" t="n"/>
      <c r="Q1029" s="360" t="n"/>
      <c r="R1029" s="360" t="n"/>
      <c r="S1029" s="360" t="n"/>
      <c r="T1029" s="360" t="n"/>
      <c r="U1029" s="360" t="n"/>
      <c r="V1029" s="360" t="n"/>
      <c r="W1029" s="360" t="n">
        <v>0</v>
      </c>
      <c r="X1029" s="360" t="n">
        <v>1</v>
      </c>
      <c r="Y1029" s="360" t="n">
        <v>0</v>
      </c>
      <c r="Z1029" s="360" t="n"/>
      <c r="AA1029" s="360" t="n"/>
      <c r="AB1029" s="360" t="n"/>
    </row>
    <row r="1030">
      <c r="A1030" s="360" t="n">
        <v>50</v>
      </c>
      <c r="B1030" s="360" t="n">
        <v>0</v>
      </c>
      <c r="C1030" s="360" t="n">
        <v>0</v>
      </c>
      <c r="D1030" s="360" t="n">
        <v>1</v>
      </c>
      <c r="E1030" s="360" t="n">
        <v>217</v>
      </c>
      <c r="F1030" s="360">
        <f>ROUND(Source!AU1011,O1030)</f>
        <v/>
      </c>
      <c r="G1030" s="360" t="inlineStr">
        <is>
          <t>Прочие</t>
        </is>
      </c>
      <c r="H1030" s="360" t="inlineStr">
        <is>
          <t>Прочие работы с НР и СП</t>
        </is>
      </c>
      <c r="I1030" s="360" t="n"/>
      <c r="J1030" s="360" t="n"/>
      <c r="K1030" s="360" t="n">
        <v>217</v>
      </c>
      <c r="L1030" s="360" t="n">
        <v>18</v>
      </c>
      <c r="M1030" s="360" t="n">
        <v>3</v>
      </c>
      <c r="N1030" s="360" t="inlineStr"/>
      <c r="O1030" s="360" t="n">
        <v>0</v>
      </c>
      <c r="P1030" s="360" t="n"/>
      <c r="Q1030" s="360" t="n"/>
      <c r="R1030" s="360" t="n"/>
      <c r="S1030" s="360" t="n"/>
      <c r="T1030" s="360" t="n"/>
      <c r="U1030" s="360" t="n"/>
      <c r="V1030" s="360" t="n"/>
      <c r="W1030" s="360" t="n">
        <v>0</v>
      </c>
      <c r="X1030" s="360" t="n">
        <v>1</v>
      </c>
      <c r="Y1030" s="360" t="n">
        <v>0</v>
      </c>
      <c r="Z1030" s="360" t="n"/>
      <c r="AA1030" s="360" t="n"/>
      <c r="AB1030" s="360" t="n"/>
    </row>
    <row r="1031">
      <c r="A1031" s="360" t="n">
        <v>50</v>
      </c>
      <c r="B1031" s="360" t="n">
        <v>0</v>
      </c>
      <c r="C1031" s="360" t="n">
        <v>0</v>
      </c>
      <c r="D1031" s="360" t="n">
        <v>1</v>
      </c>
      <c r="E1031" s="360" t="n">
        <v>230</v>
      </c>
      <c r="F1031" s="360">
        <f>ROUND(Source!BA1011,O1031)</f>
        <v/>
      </c>
      <c r="G1031" s="360" t="inlineStr">
        <is>
          <t>ПрочиеЗатр</t>
        </is>
      </c>
      <c r="H1031" s="360" t="inlineStr">
        <is>
          <t>Прочие затраты по ТСН-2001.16</t>
        </is>
      </c>
      <c r="I1031" s="360" t="n"/>
      <c r="J1031" s="360" t="n"/>
      <c r="K1031" s="360" t="n">
        <v>230</v>
      </c>
      <c r="L1031" s="360" t="n">
        <v>19</v>
      </c>
      <c r="M1031" s="360" t="n">
        <v>3</v>
      </c>
      <c r="N1031" s="360" t="inlineStr"/>
      <c r="O1031" s="360" t="n">
        <v>0</v>
      </c>
      <c r="P1031" s="360" t="n"/>
      <c r="Q1031" s="360" t="n"/>
      <c r="R1031" s="360" t="n"/>
      <c r="S1031" s="360" t="n"/>
      <c r="T1031" s="360" t="n"/>
      <c r="U1031" s="360" t="n"/>
      <c r="V1031" s="360" t="n"/>
      <c r="W1031" s="360" t="n">
        <v>0</v>
      </c>
      <c r="X1031" s="360" t="n">
        <v>1</v>
      </c>
      <c r="Y1031" s="360" t="n">
        <v>0</v>
      </c>
      <c r="Z1031" s="360" t="n"/>
      <c r="AA1031" s="360" t="n"/>
      <c r="AB1031" s="360" t="n"/>
    </row>
    <row r="1032">
      <c r="A1032" s="360" t="n">
        <v>50</v>
      </c>
      <c r="B1032" s="360" t="n">
        <v>0</v>
      </c>
      <c r="C1032" s="360" t="n">
        <v>0</v>
      </c>
      <c r="D1032" s="360" t="n">
        <v>1</v>
      </c>
      <c r="E1032" s="360" t="n">
        <v>206</v>
      </c>
      <c r="F1032" s="360">
        <f>ROUND(Source!T1011,O1032)</f>
        <v/>
      </c>
      <c r="G1032" s="360" t="inlineStr">
        <is>
          <t>ВозврМат</t>
        </is>
      </c>
      <c r="H1032" s="360" t="inlineStr">
        <is>
          <t>Возврат материалов</t>
        </is>
      </c>
      <c r="I1032" s="360" t="n"/>
      <c r="J1032" s="360" t="n"/>
      <c r="K1032" s="360" t="n">
        <v>206</v>
      </c>
      <c r="L1032" s="360" t="n">
        <v>20</v>
      </c>
      <c r="M1032" s="360" t="n">
        <v>3</v>
      </c>
      <c r="N1032" s="360" t="inlineStr"/>
      <c r="O1032" s="360" t="n">
        <v>0</v>
      </c>
      <c r="P1032" s="360" t="n"/>
      <c r="Q1032" s="360" t="n"/>
      <c r="R1032" s="360" t="n"/>
      <c r="S1032" s="360" t="n"/>
      <c r="T1032" s="360" t="n"/>
      <c r="U1032" s="360" t="n"/>
      <c r="V1032" s="360" t="n"/>
      <c r="W1032" s="360" t="n">
        <v>0</v>
      </c>
      <c r="X1032" s="360" t="n">
        <v>1</v>
      </c>
      <c r="Y1032" s="360" t="n">
        <v>0</v>
      </c>
      <c r="Z1032" s="360" t="n"/>
      <c r="AA1032" s="360" t="n"/>
      <c r="AB1032" s="360" t="n"/>
    </row>
    <row r="1033">
      <c r="A1033" s="360" t="n">
        <v>50</v>
      </c>
      <c r="B1033" s="360" t="n">
        <v>0</v>
      </c>
      <c r="C1033" s="360" t="n">
        <v>0</v>
      </c>
      <c r="D1033" s="360" t="n">
        <v>1</v>
      </c>
      <c r="E1033" s="360" t="n">
        <v>207</v>
      </c>
      <c r="F1033" s="360">
        <f>ROUND(Source!U1011,O1033)</f>
        <v/>
      </c>
      <c r="G1033" s="360" t="inlineStr">
        <is>
          <t>ТрудСтр</t>
        </is>
      </c>
      <c r="H1033" s="360" t="inlineStr">
        <is>
          <t>Трудозатраты строителей</t>
        </is>
      </c>
      <c r="I1033" s="360" t="n"/>
      <c r="J1033" s="360" t="n"/>
      <c r="K1033" s="360" t="n">
        <v>207</v>
      </c>
      <c r="L1033" s="360" t="n">
        <v>21</v>
      </c>
      <c r="M1033" s="360" t="n">
        <v>3</v>
      </c>
      <c r="N1033" s="360" t="inlineStr"/>
      <c r="O1033" s="360" t="n">
        <v>7</v>
      </c>
      <c r="P1033" s="360" t="n"/>
      <c r="Q1033" s="360" t="n"/>
      <c r="R1033" s="360" t="n"/>
      <c r="S1033" s="360" t="n"/>
      <c r="T1033" s="360" t="n"/>
      <c r="U1033" s="360" t="n"/>
      <c r="V1033" s="360" t="n"/>
      <c r="W1033" s="360" t="n">
        <v>0</v>
      </c>
      <c r="X1033" s="360" t="n">
        <v>1</v>
      </c>
      <c r="Y1033" s="360" t="n">
        <v>0</v>
      </c>
      <c r="Z1033" s="360" t="n"/>
      <c r="AA1033" s="360" t="n"/>
      <c r="AB1033" s="360" t="n"/>
    </row>
    <row r="1034">
      <c r="A1034" s="360" t="n">
        <v>50</v>
      </c>
      <c r="B1034" s="360" t="n">
        <v>0</v>
      </c>
      <c r="C1034" s="360" t="n">
        <v>0</v>
      </c>
      <c r="D1034" s="360" t="n">
        <v>1</v>
      </c>
      <c r="E1034" s="360" t="n">
        <v>208</v>
      </c>
      <c r="F1034" s="360">
        <f>ROUND(Source!V1011,O1034)</f>
        <v/>
      </c>
      <c r="G1034" s="360" t="inlineStr">
        <is>
          <t>ТрудМаш</t>
        </is>
      </c>
      <c r="H1034" s="360" t="inlineStr">
        <is>
          <t>Трудозатраты машинистов</t>
        </is>
      </c>
      <c r="I1034" s="360" t="n"/>
      <c r="J1034" s="360" t="n"/>
      <c r="K1034" s="360" t="n">
        <v>208</v>
      </c>
      <c r="L1034" s="360" t="n">
        <v>22</v>
      </c>
      <c r="M1034" s="360" t="n">
        <v>3</v>
      </c>
      <c r="N1034" s="360" t="inlineStr"/>
      <c r="O1034" s="360" t="n">
        <v>7</v>
      </c>
      <c r="P1034" s="360" t="n"/>
      <c r="Q1034" s="360" t="n"/>
      <c r="R1034" s="360" t="n"/>
      <c r="S1034" s="360" t="n"/>
      <c r="T1034" s="360" t="n"/>
      <c r="U1034" s="360" t="n"/>
      <c r="V1034" s="360" t="n"/>
      <c r="W1034" s="360" t="n">
        <v>0</v>
      </c>
      <c r="X1034" s="360" t="n">
        <v>1</v>
      </c>
      <c r="Y1034" s="360" t="n">
        <v>0</v>
      </c>
      <c r="Z1034" s="360" t="n"/>
      <c r="AA1034" s="360" t="n"/>
      <c r="AB1034" s="360" t="n"/>
    </row>
    <row r="1035">
      <c r="A1035" s="360" t="n">
        <v>50</v>
      </c>
      <c r="B1035" s="360" t="n">
        <v>0</v>
      </c>
      <c r="C1035" s="360" t="n">
        <v>0</v>
      </c>
      <c r="D1035" s="360" t="n">
        <v>1</v>
      </c>
      <c r="E1035" s="360" t="n">
        <v>209</v>
      </c>
      <c r="F1035" s="360">
        <f>ROUND(Source!W1011,O1035)</f>
        <v/>
      </c>
      <c r="G1035" s="360" t="inlineStr">
        <is>
          <t>ТранспМат</t>
        </is>
      </c>
      <c r="H1035" s="360" t="inlineStr">
        <is>
          <t>Транспорт материалов</t>
        </is>
      </c>
      <c r="I1035" s="360" t="n"/>
      <c r="J1035" s="360" t="n"/>
      <c r="K1035" s="360" t="n">
        <v>209</v>
      </c>
      <c r="L1035" s="360" t="n">
        <v>23</v>
      </c>
      <c r="M1035" s="360" t="n">
        <v>3</v>
      </c>
      <c r="N1035" s="360" t="inlineStr"/>
      <c r="O1035" s="360" t="n">
        <v>0</v>
      </c>
      <c r="P1035" s="360" t="n"/>
      <c r="Q1035" s="360" t="n"/>
      <c r="R1035" s="360" t="n"/>
      <c r="S1035" s="360" t="n"/>
      <c r="T1035" s="360" t="n"/>
      <c r="U1035" s="360" t="n"/>
      <c r="V1035" s="360" t="n"/>
      <c r="W1035" s="360" t="n">
        <v>0</v>
      </c>
      <c r="X1035" s="360" t="n">
        <v>1</v>
      </c>
      <c r="Y1035" s="360" t="n">
        <v>0</v>
      </c>
      <c r="Z1035" s="360" t="n"/>
      <c r="AA1035" s="360" t="n"/>
      <c r="AB1035" s="360" t="n"/>
    </row>
    <row r="1036">
      <c r="A1036" s="360" t="n">
        <v>50</v>
      </c>
      <c r="B1036" s="360" t="n">
        <v>0</v>
      </c>
      <c r="C1036" s="360" t="n">
        <v>0</v>
      </c>
      <c r="D1036" s="360" t="n">
        <v>1</v>
      </c>
      <c r="E1036" s="360" t="n">
        <v>233</v>
      </c>
      <c r="F1036" s="360">
        <f>ROUND(Source!BD1011,O1036)</f>
        <v/>
      </c>
      <c r="G1036" s="360" t="inlineStr">
        <is>
          <t>Перевозка</t>
        </is>
      </c>
      <c r="H1036" s="360" t="inlineStr">
        <is>
          <t>Перевозка грузов</t>
        </is>
      </c>
      <c r="I1036" s="360" t="n"/>
      <c r="J1036" s="360" t="n"/>
      <c r="K1036" s="360" t="n">
        <v>233</v>
      </c>
      <c r="L1036" s="360" t="n">
        <v>24</v>
      </c>
      <c r="M1036" s="360" t="n">
        <v>3</v>
      </c>
      <c r="N1036" s="360" t="inlineStr"/>
      <c r="O1036" s="360" t="n">
        <v>0</v>
      </c>
      <c r="P1036" s="360" t="n"/>
      <c r="Q1036" s="360" t="n"/>
      <c r="R1036" s="360" t="n"/>
      <c r="S1036" s="360" t="n"/>
      <c r="T1036" s="360" t="n"/>
      <c r="U1036" s="360" t="n"/>
      <c r="V1036" s="360" t="n"/>
      <c r="W1036" s="360" t="n">
        <v>0</v>
      </c>
      <c r="X1036" s="360" t="n">
        <v>1</v>
      </c>
      <c r="Y1036" s="360" t="n">
        <v>0</v>
      </c>
      <c r="Z1036" s="360" t="n"/>
      <c r="AA1036" s="360" t="n"/>
      <c r="AB1036" s="360" t="n"/>
    </row>
    <row r="1037">
      <c r="A1037" s="360" t="n">
        <v>50</v>
      </c>
      <c r="B1037" s="360" t="n">
        <v>0</v>
      </c>
      <c r="C1037" s="360" t="n">
        <v>0</v>
      </c>
      <c r="D1037" s="360" t="n">
        <v>1</v>
      </c>
      <c r="E1037" s="360" t="n">
        <v>210</v>
      </c>
      <c r="F1037" s="360">
        <f>ROUND(Source!X1011,O1037)</f>
        <v/>
      </c>
      <c r="G1037" s="360" t="inlineStr">
        <is>
          <t>НР</t>
        </is>
      </c>
      <c r="H1037" s="360" t="inlineStr">
        <is>
          <t>Накладные расходы</t>
        </is>
      </c>
      <c r="I1037" s="360" t="n"/>
      <c r="J1037" s="360" t="n"/>
      <c r="K1037" s="360" t="n">
        <v>210</v>
      </c>
      <c r="L1037" s="360" t="n">
        <v>25</v>
      </c>
      <c r="M1037" s="360" t="n">
        <v>3</v>
      </c>
      <c r="N1037" s="360" t="inlineStr"/>
      <c r="O1037" s="360" t="n">
        <v>0</v>
      </c>
      <c r="P1037" s="360" t="n"/>
      <c r="Q1037" s="360" t="n"/>
      <c r="R1037" s="360" t="n"/>
      <c r="S1037" s="360" t="n"/>
      <c r="T1037" s="360" t="n"/>
      <c r="U1037" s="360" t="n"/>
      <c r="V1037" s="360" t="n"/>
      <c r="W1037" s="360" t="n">
        <v>0</v>
      </c>
      <c r="X1037" s="360" t="n">
        <v>1</v>
      </c>
      <c r="Y1037" s="360" t="n">
        <v>0</v>
      </c>
      <c r="Z1037" s="360" t="n"/>
      <c r="AA1037" s="360" t="n"/>
      <c r="AB1037" s="360" t="n"/>
    </row>
    <row r="1038">
      <c r="A1038" s="360" t="n">
        <v>50</v>
      </c>
      <c r="B1038" s="360" t="n">
        <v>0</v>
      </c>
      <c r="C1038" s="360" t="n">
        <v>0</v>
      </c>
      <c r="D1038" s="360" t="n">
        <v>1</v>
      </c>
      <c r="E1038" s="360" t="n">
        <v>211</v>
      </c>
      <c r="F1038" s="360">
        <f>ROUND(Source!Y1011,O1038)</f>
        <v/>
      </c>
      <c r="G1038" s="360" t="inlineStr">
        <is>
          <t>СмПриб</t>
        </is>
      </c>
      <c r="H1038" s="360" t="inlineStr">
        <is>
          <t>Сметная прибыль</t>
        </is>
      </c>
      <c r="I1038" s="360" t="n"/>
      <c r="J1038" s="360" t="n"/>
      <c r="K1038" s="360" t="n">
        <v>211</v>
      </c>
      <c r="L1038" s="360" t="n">
        <v>26</v>
      </c>
      <c r="M1038" s="360" t="n">
        <v>3</v>
      </c>
      <c r="N1038" s="360" t="inlineStr"/>
      <c r="O1038" s="360" t="n">
        <v>0</v>
      </c>
      <c r="P1038" s="360" t="n"/>
      <c r="Q1038" s="360" t="n"/>
      <c r="R1038" s="360" t="n"/>
      <c r="S1038" s="360" t="n"/>
      <c r="T1038" s="360" t="n"/>
      <c r="U1038" s="360" t="n"/>
      <c r="V1038" s="360" t="n"/>
      <c r="W1038" s="360" t="n">
        <v>0</v>
      </c>
      <c r="X1038" s="360" t="n">
        <v>1</v>
      </c>
      <c r="Y1038" s="360" t="n">
        <v>0</v>
      </c>
      <c r="Z1038" s="360" t="n"/>
      <c r="AA1038" s="360" t="n"/>
      <c r="AB1038" s="360" t="n"/>
    </row>
    <row r="1039">
      <c r="A1039" s="360" t="n">
        <v>50</v>
      </c>
      <c r="B1039" s="360" t="n">
        <v>0</v>
      </c>
      <c r="C1039" s="360" t="n">
        <v>0</v>
      </c>
      <c r="D1039" s="360" t="n">
        <v>1</v>
      </c>
      <c r="E1039" s="360" t="n">
        <v>224</v>
      </c>
      <c r="F1039" s="360">
        <f>ROUND(Source!AR1011,O1039)</f>
        <v/>
      </c>
      <c r="G1039" s="360" t="inlineStr">
        <is>
          <t>Всего</t>
        </is>
      </c>
      <c r="H1039" s="360" t="inlineStr">
        <is>
          <t>Всего с НР и СП</t>
        </is>
      </c>
      <c r="I1039" s="360" t="n"/>
      <c r="J1039" s="360" t="n"/>
      <c r="K1039" s="360" t="n">
        <v>224</v>
      </c>
      <c r="L1039" s="360" t="n">
        <v>27</v>
      </c>
      <c r="M1039" s="360" t="n">
        <v>3</v>
      </c>
      <c r="N1039" s="360" t="inlineStr"/>
      <c r="O1039" s="360" t="n">
        <v>0</v>
      </c>
      <c r="P1039" s="360" t="n"/>
      <c r="Q1039" s="360" t="n"/>
      <c r="R1039" s="360" t="n"/>
      <c r="S1039" s="360" t="n"/>
      <c r="T1039" s="360" t="n"/>
      <c r="U1039" s="360" t="n"/>
      <c r="V1039" s="360" t="n"/>
      <c r="W1039" s="360" t="n">
        <v>0</v>
      </c>
      <c r="X1039" s="360" t="n">
        <v>1</v>
      </c>
      <c r="Y1039" s="360" t="n">
        <v>0</v>
      </c>
      <c r="Z1039" s="360" t="n"/>
      <c r="AA1039" s="360" t="n"/>
      <c r="AB1039" s="360" t="n"/>
    </row>
    <row r="1040">
      <c r="A1040" s="360" t="n">
        <v>50</v>
      </c>
      <c r="B1040" s="360" t="n">
        <v>0</v>
      </c>
      <c r="C1040" s="360" t="n">
        <v>0</v>
      </c>
      <c r="D1040" s="360" t="n">
        <v>2</v>
      </c>
      <c r="E1040" s="360" t="n">
        <v>0</v>
      </c>
      <c r="F1040" s="360">
        <f>ROUND(F1039,O1040)</f>
        <v/>
      </c>
      <c r="G1040" s="360" t="inlineStr">
        <is>
          <t>и1</t>
        </is>
      </c>
      <c r="H1040" s="360" t="inlineStr">
        <is>
          <t>Итого</t>
        </is>
      </c>
      <c r="I1040" s="360" t="n"/>
      <c r="J1040" s="360" t="n"/>
      <c r="K1040" s="360" t="n">
        <v>212</v>
      </c>
      <c r="L1040" s="360" t="n">
        <v>28</v>
      </c>
      <c r="M1040" s="360" t="n">
        <v>0</v>
      </c>
      <c r="N1040" s="360" t="inlineStr"/>
      <c r="O1040" s="360" t="n">
        <v>0</v>
      </c>
      <c r="P1040" s="360" t="n"/>
      <c r="Q1040" s="360" t="n"/>
      <c r="R1040" s="360" t="n"/>
      <c r="S1040" s="360" t="n"/>
      <c r="T1040" s="360" t="n"/>
      <c r="U1040" s="360" t="n"/>
      <c r="V1040" s="360" t="n"/>
      <c r="W1040" s="360" t="n">
        <v>0</v>
      </c>
      <c r="X1040" s="360" t="n">
        <v>1</v>
      </c>
      <c r="Y1040" s="360" t="n">
        <v>0</v>
      </c>
      <c r="Z1040" s="360" t="n"/>
      <c r="AA1040" s="360" t="n"/>
      <c r="AB1040" s="360" t="n"/>
    </row>
    <row r="1041">
      <c r="A1041" s="360" t="n">
        <v>50</v>
      </c>
      <c r="B1041" s="360" t="n">
        <v>0</v>
      </c>
      <c r="C1041" s="360" t="n">
        <v>0</v>
      </c>
      <c r="D1041" s="360" t="n">
        <v>2</v>
      </c>
      <c r="E1041" s="360" t="n">
        <v>0</v>
      </c>
      <c r="F1041" s="360">
        <f>ROUND(F1040*0.22,O1041)</f>
        <v/>
      </c>
      <c r="G1041" s="360" t="inlineStr">
        <is>
          <t>и2</t>
        </is>
      </c>
      <c r="H1041" s="360" t="inlineStr">
        <is>
          <t>НДС 22%</t>
        </is>
      </c>
      <c r="I1041" s="360" t="n"/>
      <c r="J1041" s="360" t="n"/>
      <c r="K1041" s="360" t="n">
        <v>212</v>
      </c>
      <c r="L1041" s="360" t="n">
        <v>29</v>
      </c>
      <c r="M1041" s="360" t="n">
        <v>0</v>
      </c>
      <c r="N1041" s="360" t="inlineStr"/>
      <c r="O1041" s="360" t="n">
        <v>0</v>
      </c>
      <c r="P1041" s="360" t="n"/>
      <c r="Q1041" s="360" t="n"/>
      <c r="R1041" s="360" t="n"/>
      <c r="S1041" s="360" t="n"/>
      <c r="T1041" s="360" t="n"/>
      <c r="U1041" s="360" t="n"/>
      <c r="V1041" s="360" t="n"/>
      <c r="W1041" s="360" t="n">
        <v>0</v>
      </c>
      <c r="X1041" s="360" t="n">
        <v>1</v>
      </c>
      <c r="Y1041" s="360" t="n">
        <v>0</v>
      </c>
      <c r="Z1041" s="360" t="n"/>
      <c r="AA1041" s="360" t="n"/>
      <c r="AB1041" s="360" t="n"/>
    </row>
    <row r="1042">
      <c r="A1042" s="360" t="n">
        <v>50</v>
      </c>
      <c r="B1042" s="360" t="n">
        <v>0</v>
      </c>
      <c r="C1042" s="360" t="n">
        <v>0</v>
      </c>
      <c r="D1042" s="360" t="n">
        <v>2</v>
      </c>
      <c r="E1042" s="360" t="n">
        <v>213</v>
      </c>
      <c r="F1042" s="360">
        <f>ROUND(F1040+F1041,O1042)</f>
        <v/>
      </c>
      <c r="G1042" s="360" t="inlineStr">
        <is>
          <t>и3</t>
        </is>
      </c>
      <c r="H1042" s="360" t="inlineStr">
        <is>
          <t>Всего</t>
        </is>
      </c>
      <c r="I1042" s="360" t="n"/>
      <c r="J1042" s="360" t="n"/>
      <c r="K1042" s="360" t="n">
        <v>212</v>
      </c>
      <c r="L1042" s="360" t="n">
        <v>30</v>
      </c>
      <c r="M1042" s="360" t="n">
        <v>0</v>
      </c>
      <c r="N1042" s="360" t="inlineStr"/>
      <c r="O1042" s="360" t="n">
        <v>0</v>
      </c>
      <c r="P1042" s="360" t="n"/>
      <c r="Q1042" s="360" t="n"/>
      <c r="R1042" s="360" t="n"/>
      <c r="S1042" s="360" t="n"/>
      <c r="T1042" s="360" t="n"/>
      <c r="U1042" s="360" t="n"/>
      <c r="V1042" s="360" t="n"/>
      <c r="W1042" s="360" t="n">
        <v>0</v>
      </c>
      <c r="X1042" s="360" t="n">
        <v>1</v>
      </c>
      <c r="Y1042" s="360" t="n">
        <v>0</v>
      </c>
      <c r="Z1042" s="360" t="n"/>
      <c r="AA1042" s="360" t="n"/>
      <c r="AB1042" s="360" t="n"/>
    </row>
    <row r="1044">
      <c r="A1044" s="356" t="n">
        <v>3</v>
      </c>
      <c r="B1044" s="356" t="n">
        <v>0</v>
      </c>
      <c r="C1044" s="356" t="n"/>
      <c r="D1044" s="356">
        <f>ROW(A1050)</f>
        <v/>
      </c>
      <c r="E1044" s="356" t="n"/>
      <c r="F1044" s="356" t="inlineStr">
        <is>
          <t>Новая локальная смета</t>
        </is>
      </c>
      <c r="G1044" s="356" t="inlineStr">
        <is>
          <t>Парковая, д.15</t>
        </is>
      </c>
      <c r="H1044" s="356" t="inlineStr"/>
      <c r="I1044" s="356" t="n">
        <v>0</v>
      </c>
      <c r="J1044" s="356" t="inlineStr"/>
      <c r="K1044" s="356" t="n">
        <v>0</v>
      </c>
      <c r="L1044" s="356" t="inlineStr">
        <is>
          <t>Новая локальная смета</t>
        </is>
      </c>
      <c r="M1044" s="356" t="inlineStr"/>
      <c r="N1044" s="356" t="n"/>
      <c r="O1044" s="356" t="n"/>
      <c r="P1044" s="356" t="n"/>
      <c r="Q1044" s="356" t="n"/>
      <c r="R1044" s="356" t="n"/>
      <c r="S1044" s="356" t="n">
        <v>0</v>
      </c>
      <c r="T1044" s="356" t="n"/>
      <c r="U1044" s="356" t="inlineStr"/>
      <c r="V1044" s="356" t="n">
        <v>0</v>
      </c>
      <c r="W1044" s="356" t="n"/>
      <c r="X1044" s="356" t="n"/>
      <c r="Y1044" s="356" t="n"/>
      <c r="Z1044" s="356" t="n"/>
      <c r="AA1044" s="356" t="n"/>
      <c r="AB1044" s="356" t="inlineStr"/>
      <c r="AC1044" s="356" t="inlineStr"/>
      <c r="AD1044" s="356" t="inlineStr"/>
      <c r="AE1044" s="356" t="inlineStr"/>
      <c r="AF1044" s="356" t="inlineStr"/>
      <c r="AG1044" s="356" t="inlineStr"/>
      <c r="AH1044" s="356" t="n"/>
      <c r="AI1044" s="356" t="n"/>
      <c r="AJ1044" s="356" t="n"/>
      <c r="AK1044" s="356" t="n"/>
      <c r="AL1044" s="356" t="n"/>
      <c r="AM1044" s="356" t="n"/>
      <c r="AN1044" s="356" t="n"/>
      <c r="AO1044" s="356" t="n"/>
      <c r="AP1044" s="356" t="inlineStr"/>
      <c r="AQ1044" s="356" t="inlineStr"/>
      <c r="AR1044" s="356" t="inlineStr"/>
      <c r="AS1044" s="356" t="n"/>
      <c r="AT1044" s="356" t="n"/>
      <c r="AU1044" s="356" t="n"/>
      <c r="AV1044" s="356" t="n"/>
      <c r="AW1044" s="356" t="n"/>
      <c r="AX1044" s="356" t="n"/>
      <c r="AY1044" s="356" t="n"/>
      <c r="AZ1044" s="356" t="inlineStr"/>
      <c r="BA1044" s="356" t="n"/>
      <c r="BB1044" s="356" t="inlineStr"/>
      <c r="BC1044" s="356" t="inlineStr"/>
      <c r="BD1044" s="356" t="inlineStr"/>
      <c r="BE1044" s="356" t="inlineStr"/>
      <c r="BF1044" s="356" t="inlineStr"/>
      <c r="BG1044" s="356" t="inlineStr"/>
      <c r="BH1044" s="356" t="inlineStr"/>
      <c r="BI1044" s="356" t="inlineStr"/>
      <c r="BJ1044" s="356" t="inlineStr"/>
      <c r="BK1044" s="356" t="inlineStr"/>
      <c r="BL1044" s="356" t="inlineStr"/>
      <c r="BM1044" s="356" t="inlineStr"/>
      <c r="BN1044" s="356" t="inlineStr"/>
      <c r="BO1044" s="356" t="inlineStr"/>
      <c r="BP1044" s="356" t="inlineStr"/>
      <c r="BQ1044" s="356" t="n"/>
      <c r="BR1044" s="356" t="n"/>
      <c r="BS1044" s="356" t="n"/>
      <c r="BT1044" s="356" t="n"/>
      <c r="BU1044" s="356" t="n"/>
      <c r="BV1044" s="356" t="n"/>
      <c r="BW1044" s="356" t="n"/>
      <c r="BX1044" s="356" t="n">
        <v>0</v>
      </c>
      <c r="BY1044" s="356" t="n"/>
      <c r="BZ1044" s="356" t="n"/>
      <c r="CA1044" s="356" t="n"/>
      <c r="CB1044" s="356" t="n"/>
      <c r="CC1044" s="356" t="n"/>
      <c r="CD1044" s="356" t="n"/>
      <c r="CE1044" s="356" t="n"/>
      <c r="CF1044" s="356" t="n">
        <v>0</v>
      </c>
      <c r="CG1044" s="356" t="n">
        <v>0</v>
      </c>
      <c r="CH1044" s="356" t="n"/>
      <c r="CI1044" s="356" t="inlineStr"/>
      <c r="CJ1044" s="356" t="inlineStr"/>
      <c r="CK1044" s="0" t="inlineStr"/>
      <c r="CL1044" s="0" t="inlineStr"/>
      <c r="CM1044" s="0" t="inlineStr"/>
      <c r="CN1044" s="0" t="inlineStr"/>
      <c r="CO1044" s="0" t="inlineStr"/>
      <c r="CP1044" s="0" t="inlineStr"/>
      <c r="CQ1044" s="0" t="inlineStr"/>
    </row>
    <row r="1046">
      <c r="A1046" s="358" t="n">
        <v>52</v>
      </c>
      <c r="B1046" s="358">
        <f>B1050</f>
        <v/>
      </c>
      <c r="C1046" s="358">
        <f>C1050</f>
        <v/>
      </c>
      <c r="D1046" s="358">
        <f>D1050</f>
        <v/>
      </c>
      <c r="E1046" s="358">
        <f>E1050</f>
        <v/>
      </c>
      <c r="F1046" s="358">
        <f>F1050</f>
        <v/>
      </c>
      <c r="G1046" s="358">
        <f>G1050</f>
        <v/>
      </c>
      <c r="H1046" s="358" t="n"/>
      <c r="I1046" s="358" t="n"/>
      <c r="J1046" s="358" t="n"/>
      <c r="K1046" s="358" t="n"/>
      <c r="L1046" s="358" t="n"/>
      <c r="M1046" s="358" t="n"/>
      <c r="N1046" s="358" t="n"/>
      <c r="O1046" s="358">
        <f>O1050</f>
        <v/>
      </c>
      <c r="P1046" s="358">
        <f>P1050</f>
        <v/>
      </c>
      <c r="Q1046" s="358">
        <f>Q1050</f>
        <v/>
      </c>
      <c r="R1046" s="358">
        <f>R1050</f>
        <v/>
      </c>
      <c r="S1046" s="358">
        <f>S1050</f>
        <v/>
      </c>
      <c r="T1046" s="358">
        <f>T1050</f>
        <v/>
      </c>
      <c r="U1046" s="358">
        <f>U1050</f>
        <v/>
      </c>
      <c r="V1046" s="358">
        <f>V1050</f>
        <v/>
      </c>
      <c r="W1046" s="358">
        <f>W1050</f>
        <v/>
      </c>
      <c r="X1046" s="358">
        <f>X1050</f>
        <v/>
      </c>
      <c r="Y1046" s="358">
        <f>Y1050</f>
        <v/>
      </c>
      <c r="Z1046" s="358">
        <f>Z1050</f>
        <v/>
      </c>
      <c r="AA1046" s="358">
        <f>AA1050</f>
        <v/>
      </c>
      <c r="AB1046" s="358">
        <f>AB1050</f>
        <v/>
      </c>
      <c r="AC1046" s="358">
        <f>AC1050</f>
        <v/>
      </c>
      <c r="AD1046" s="358">
        <f>AD1050</f>
        <v/>
      </c>
      <c r="AE1046" s="358">
        <f>AE1050</f>
        <v/>
      </c>
      <c r="AF1046" s="358">
        <f>AF1050</f>
        <v/>
      </c>
      <c r="AG1046" s="358">
        <f>AG1050</f>
        <v/>
      </c>
      <c r="AH1046" s="358">
        <f>AH1050</f>
        <v/>
      </c>
      <c r="AI1046" s="358">
        <f>AI1050</f>
        <v/>
      </c>
      <c r="AJ1046" s="358">
        <f>AJ1050</f>
        <v/>
      </c>
      <c r="AK1046" s="358">
        <f>AK1050</f>
        <v/>
      </c>
      <c r="AL1046" s="358">
        <f>AL1050</f>
        <v/>
      </c>
      <c r="AM1046" s="358">
        <f>AM1050</f>
        <v/>
      </c>
      <c r="AN1046" s="358">
        <f>AN1050</f>
        <v/>
      </c>
      <c r="AO1046" s="358">
        <f>AO1050</f>
        <v/>
      </c>
      <c r="AP1046" s="358">
        <f>AP1050</f>
        <v/>
      </c>
      <c r="AQ1046" s="358">
        <f>AQ1050</f>
        <v/>
      </c>
      <c r="AR1046" s="358">
        <f>AR1050</f>
        <v/>
      </c>
      <c r="AS1046" s="358">
        <f>AS1050</f>
        <v/>
      </c>
      <c r="AT1046" s="358">
        <f>AT1050</f>
        <v/>
      </c>
      <c r="AU1046" s="358">
        <f>AU1050</f>
        <v/>
      </c>
      <c r="AV1046" s="358">
        <f>AV1050</f>
        <v/>
      </c>
      <c r="AW1046" s="358">
        <f>AW1050</f>
        <v/>
      </c>
      <c r="AX1046" s="358">
        <f>AX1050</f>
        <v/>
      </c>
      <c r="AY1046" s="358">
        <f>AY1050</f>
        <v/>
      </c>
      <c r="AZ1046" s="358">
        <f>AZ1050</f>
        <v/>
      </c>
      <c r="BA1046" s="358">
        <f>BA1050</f>
        <v/>
      </c>
      <c r="BB1046" s="358">
        <f>BB1050</f>
        <v/>
      </c>
      <c r="BC1046" s="358">
        <f>BC1050</f>
        <v/>
      </c>
      <c r="BD1046" s="358">
        <f>BD1050</f>
        <v/>
      </c>
      <c r="BE1046" s="358">
        <f>BE1050</f>
        <v/>
      </c>
      <c r="BF1046" s="358">
        <f>BF1050</f>
        <v/>
      </c>
      <c r="BG1046" s="358">
        <f>BG1050</f>
        <v/>
      </c>
      <c r="BH1046" s="358">
        <f>BH1050</f>
        <v/>
      </c>
      <c r="BI1046" s="358">
        <f>BI1050</f>
        <v/>
      </c>
      <c r="BJ1046" s="358">
        <f>BJ1050</f>
        <v/>
      </c>
      <c r="BK1046" s="358">
        <f>BK1050</f>
        <v/>
      </c>
      <c r="BL1046" s="358">
        <f>BL1050</f>
        <v/>
      </c>
      <c r="BM1046" s="358">
        <f>BM1050</f>
        <v/>
      </c>
      <c r="BN1046" s="358">
        <f>BN1050</f>
        <v/>
      </c>
      <c r="BO1046" s="358">
        <f>BO1050</f>
        <v/>
      </c>
      <c r="BP1046" s="358">
        <f>BP1050</f>
        <v/>
      </c>
      <c r="BQ1046" s="358">
        <f>BQ1050</f>
        <v/>
      </c>
      <c r="BR1046" s="358">
        <f>BR1050</f>
        <v/>
      </c>
      <c r="BS1046" s="358">
        <f>BS1050</f>
        <v/>
      </c>
      <c r="BT1046" s="358">
        <f>BT1050</f>
        <v/>
      </c>
      <c r="BU1046" s="358">
        <f>BU1050</f>
        <v/>
      </c>
      <c r="BV1046" s="358">
        <f>BV1050</f>
        <v/>
      </c>
      <c r="BW1046" s="358">
        <f>BW1050</f>
        <v/>
      </c>
      <c r="BX1046" s="358">
        <f>BX1050</f>
        <v/>
      </c>
      <c r="BY1046" s="358">
        <f>BY1050</f>
        <v/>
      </c>
      <c r="BZ1046" s="358">
        <f>BZ1050</f>
        <v/>
      </c>
      <c r="CA1046" s="358">
        <f>CA1050</f>
        <v/>
      </c>
      <c r="CB1046" s="358">
        <f>CB1050</f>
        <v/>
      </c>
      <c r="CC1046" s="358">
        <f>CC1050</f>
        <v/>
      </c>
      <c r="CD1046" s="358">
        <f>CD1050</f>
        <v/>
      </c>
      <c r="CE1046" s="358">
        <f>CE1050</f>
        <v/>
      </c>
      <c r="CF1046" s="358">
        <f>CF1050</f>
        <v/>
      </c>
      <c r="CG1046" s="358">
        <f>CG1050</f>
        <v/>
      </c>
      <c r="CH1046" s="358">
        <f>CH1050</f>
        <v/>
      </c>
      <c r="CI1046" s="358">
        <f>CI1050</f>
        <v/>
      </c>
      <c r="CJ1046" s="358">
        <f>CJ1050</f>
        <v/>
      </c>
      <c r="CK1046" s="358">
        <f>CK1050</f>
        <v/>
      </c>
      <c r="CL1046" s="358">
        <f>CL1050</f>
        <v/>
      </c>
      <c r="CM1046" s="358">
        <f>CM1050</f>
        <v/>
      </c>
      <c r="CN1046" s="358">
        <f>CN1050</f>
        <v/>
      </c>
      <c r="CO1046" s="358">
        <f>CO1050</f>
        <v/>
      </c>
      <c r="CP1046" s="358">
        <f>CP1050</f>
        <v/>
      </c>
      <c r="CQ1046" s="358">
        <f>CQ1050</f>
        <v/>
      </c>
      <c r="CR1046" s="358">
        <f>CR1050</f>
        <v/>
      </c>
      <c r="CS1046" s="358">
        <f>CS1050</f>
        <v/>
      </c>
      <c r="CT1046" s="358">
        <f>CT1050</f>
        <v/>
      </c>
      <c r="CU1046" s="358">
        <f>CU1050</f>
        <v/>
      </c>
      <c r="CV1046" s="358">
        <f>CV1050</f>
        <v/>
      </c>
      <c r="CW1046" s="358">
        <f>CW1050</f>
        <v/>
      </c>
      <c r="CX1046" s="358">
        <f>CX1050</f>
        <v/>
      </c>
      <c r="CY1046" s="358">
        <f>CY1050</f>
        <v/>
      </c>
      <c r="CZ1046" s="358">
        <f>CZ1050</f>
        <v/>
      </c>
      <c r="DA1046" s="358">
        <f>DA1050</f>
        <v/>
      </c>
      <c r="DB1046" s="358">
        <f>DB1050</f>
        <v/>
      </c>
      <c r="DC1046" s="358">
        <f>DC1050</f>
        <v/>
      </c>
      <c r="DD1046" s="358">
        <f>DD1050</f>
        <v/>
      </c>
      <c r="DE1046" s="358">
        <f>DE1050</f>
        <v/>
      </c>
      <c r="DF1046" s="358">
        <f>DF1050</f>
        <v/>
      </c>
      <c r="DG1046" s="359">
        <f>DG1050</f>
        <v/>
      </c>
      <c r="DH1046" s="359">
        <f>DH1050</f>
        <v/>
      </c>
      <c r="DI1046" s="359">
        <f>DI1050</f>
        <v/>
      </c>
      <c r="DJ1046" s="359">
        <f>DJ1050</f>
        <v/>
      </c>
      <c r="DK1046" s="359">
        <f>DK1050</f>
        <v/>
      </c>
      <c r="DL1046" s="359">
        <f>DL1050</f>
        <v/>
      </c>
      <c r="DM1046" s="359">
        <f>DM1050</f>
        <v/>
      </c>
      <c r="DN1046" s="359">
        <f>DN1050</f>
        <v/>
      </c>
      <c r="DO1046" s="359">
        <f>DO1050</f>
        <v/>
      </c>
      <c r="DP1046" s="359">
        <f>DP1050</f>
        <v/>
      </c>
      <c r="DQ1046" s="359">
        <f>DQ1050</f>
        <v/>
      </c>
      <c r="DR1046" s="359">
        <f>DR1050</f>
        <v/>
      </c>
      <c r="DS1046" s="359">
        <f>DS1050</f>
        <v/>
      </c>
      <c r="DT1046" s="359">
        <f>DT1050</f>
        <v/>
      </c>
      <c r="DU1046" s="359">
        <f>DU1050</f>
        <v/>
      </c>
      <c r="DV1046" s="359">
        <f>DV1050</f>
        <v/>
      </c>
      <c r="DW1046" s="359">
        <f>DW1050</f>
        <v/>
      </c>
      <c r="DX1046" s="359">
        <f>DX1050</f>
        <v/>
      </c>
      <c r="DY1046" s="359">
        <f>DY1050</f>
        <v/>
      </c>
      <c r="DZ1046" s="359">
        <f>DZ1050</f>
        <v/>
      </c>
      <c r="EA1046" s="359">
        <f>EA1050</f>
        <v/>
      </c>
      <c r="EB1046" s="359">
        <f>EB1050</f>
        <v/>
      </c>
      <c r="EC1046" s="359">
        <f>EC1050</f>
        <v/>
      </c>
      <c r="ED1046" s="359">
        <f>ED1050</f>
        <v/>
      </c>
      <c r="EE1046" s="359">
        <f>EE1050</f>
        <v/>
      </c>
      <c r="EF1046" s="359">
        <f>EF1050</f>
        <v/>
      </c>
      <c r="EG1046" s="359">
        <f>EG1050</f>
        <v/>
      </c>
      <c r="EH1046" s="359">
        <f>EH1050</f>
        <v/>
      </c>
      <c r="EI1046" s="359">
        <f>EI1050</f>
        <v/>
      </c>
      <c r="EJ1046" s="359">
        <f>EJ1050</f>
        <v/>
      </c>
      <c r="EK1046" s="359">
        <f>EK1050</f>
        <v/>
      </c>
      <c r="EL1046" s="359">
        <f>EL1050</f>
        <v/>
      </c>
      <c r="EM1046" s="359">
        <f>EM1050</f>
        <v/>
      </c>
      <c r="EN1046" s="359">
        <f>EN1050</f>
        <v/>
      </c>
      <c r="EO1046" s="359">
        <f>EO1050</f>
        <v/>
      </c>
      <c r="EP1046" s="359">
        <f>EP1050</f>
        <v/>
      </c>
      <c r="EQ1046" s="359">
        <f>EQ1050</f>
        <v/>
      </c>
      <c r="ER1046" s="359">
        <f>ER1050</f>
        <v/>
      </c>
      <c r="ES1046" s="359">
        <f>ES1050</f>
        <v/>
      </c>
      <c r="ET1046" s="359">
        <f>ET1050</f>
        <v/>
      </c>
      <c r="EU1046" s="359">
        <f>EU1050</f>
        <v/>
      </c>
      <c r="EV1046" s="359">
        <f>EV1050</f>
        <v/>
      </c>
      <c r="EW1046" s="359">
        <f>EW1050</f>
        <v/>
      </c>
      <c r="EX1046" s="359">
        <f>EX1050</f>
        <v/>
      </c>
      <c r="EY1046" s="359">
        <f>EY1050</f>
        <v/>
      </c>
      <c r="EZ1046" s="359">
        <f>EZ1050</f>
        <v/>
      </c>
      <c r="FA1046" s="359">
        <f>FA1050</f>
        <v/>
      </c>
      <c r="FB1046" s="359">
        <f>FB1050</f>
        <v/>
      </c>
      <c r="FC1046" s="359">
        <f>FC1050</f>
        <v/>
      </c>
      <c r="FD1046" s="359">
        <f>FD1050</f>
        <v/>
      </c>
      <c r="FE1046" s="359">
        <f>FE1050</f>
        <v/>
      </c>
      <c r="FF1046" s="359">
        <f>FF1050</f>
        <v/>
      </c>
      <c r="FG1046" s="359">
        <f>FG1050</f>
        <v/>
      </c>
      <c r="FH1046" s="359">
        <f>FH1050</f>
        <v/>
      </c>
      <c r="FI1046" s="359">
        <f>FI1050</f>
        <v/>
      </c>
      <c r="FJ1046" s="359">
        <f>FJ1050</f>
        <v/>
      </c>
      <c r="FK1046" s="359">
        <f>FK1050</f>
        <v/>
      </c>
      <c r="FL1046" s="359">
        <f>FL1050</f>
        <v/>
      </c>
      <c r="FM1046" s="359">
        <f>FM1050</f>
        <v/>
      </c>
      <c r="FN1046" s="359">
        <f>FN1050</f>
        <v/>
      </c>
      <c r="FO1046" s="359">
        <f>FO1050</f>
        <v/>
      </c>
      <c r="FP1046" s="359">
        <f>FP1050</f>
        <v/>
      </c>
      <c r="FQ1046" s="359">
        <f>FQ1050</f>
        <v/>
      </c>
      <c r="FR1046" s="359">
        <f>FR1050</f>
        <v/>
      </c>
      <c r="FS1046" s="359">
        <f>FS1050</f>
        <v/>
      </c>
      <c r="FT1046" s="359">
        <f>FT1050</f>
        <v/>
      </c>
      <c r="FU1046" s="359">
        <f>FU1050</f>
        <v/>
      </c>
      <c r="FV1046" s="359">
        <f>FV1050</f>
        <v/>
      </c>
      <c r="FW1046" s="359">
        <f>FW1050</f>
        <v/>
      </c>
      <c r="FX1046" s="359">
        <f>FX1050</f>
        <v/>
      </c>
      <c r="FY1046" s="359">
        <f>FY1050</f>
        <v/>
      </c>
      <c r="FZ1046" s="359">
        <f>FZ1050</f>
        <v/>
      </c>
      <c r="GA1046" s="359">
        <f>GA1050</f>
        <v/>
      </c>
      <c r="GB1046" s="359">
        <f>GB1050</f>
        <v/>
      </c>
      <c r="GC1046" s="359">
        <f>GC1050</f>
        <v/>
      </c>
      <c r="GD1046" s="359">
        <f>GD1050</f>
        <v/>
      </c>
      <c r="GE1046" s="359">
        <f>GE1050</f>
        <v/>
      </c>
      <c r="GF1046" s="359">
        <f>GF1050</f>
        <v/>
      </c>
      <c r="GG1046" s="359">
        <f>GG1050</f>
        <v/>
      </c>
      <c r="GH1046" s="359">
        <f>GH1050</f>
        <v/>
      </c>
      <c r="GI1046" s="359">
        <f>GI1050</f>
        <v/>
      </c>
      <c r="GJ1046" s="359">
        <f>GJ1050</f>
        <v/>
      </c>
      <c r="GK1046" s="359">
        <f>GK1050</f>
        <v/>
      </c>
      <c r="GL1046" s="359">
        <f>GL1050</f>
        <v/>
      </c>
      <c r="GM1046" s="359">
        <f>GM1050</f>
        <v/>
      </c>
      <c r="GN1046" s="359">
        <f>GN1050</f>
        <v/>
      </c>
      <c r="GO1046" s="359">
        <f>GO1050</f>
        <v/>
      </c>
      <c r="GP1046" s="359">
        <f>GP1050</f>
        <v/>
      </c>
      <c r="GQ1046" s="359">
        <f>GQ1050</f>
        <v/>
      </c>
      <c r="GR1046" s="359">
        <f>GR1050</f>
        <v/>
      </c>
      <c r="GS1046" s="359">
        <f>GS1050</f>
        <v/>
      </c>
      <c r="GT1046" s="359">
        <f>GT1050</f>
        <v/>
      </c>
      <c r="GU1046" s="359">
        <f>GU1050</f>
        <v/>
      </c>
      <c r="GV1046" s="359">
        <f>GV1050</f>
        <v/>
      </c>
      <c r="GW1046" s="359">
        <f>GW1050</f>
        <v/>
      </c>
      <c r="GX1046" s="359">
        <f>GX1050</f>
        <v/>
      </c>
    </row>
    <row r="1048">
      <c r="A1048" s="0" t="n">
        <v>17</v>
      </c>
      <c r="B1048" s="0" t="n">
        <v>0</v>
      </c>
      <c r="C1048" s="0">
        <f>ROW(SmtRes!A426)</f>
        <v/>
      </c>
      <c r="D1048" s="0">
        <f>ROW(EtalonRes!A419)</f>
        <v/>
      </c>
      <c r="E1048" s="0" t="inlineStr">
        <is>
          <t>1</t>
        </is>
      </c>
      <c r="F1048" s="0" t="inlineStr">
        <is>
          <t>65-16-1</t>
        </is>
      </c>
      <c r="G1048" s="0" t="inlineStr">
        <is>
          <t>Смена сгонов у трубопроводов диаметром до 20 мм</t>
        </is>
      </c>
      <c r="H1048" s="0" t="inlineStr">
        <is>
          <t>100 сгонов</t>
        </is>
      </c>
      <c r="I1048" s="0">
        <f>ROUND(ROUND(1/100,4),7)</f>
        <v/>
      </c>
      <c r="J1048" s="0" t="n">
        <v>0</v>
      </c>
      <c r="K1048" s="0">
        <f>ROUND(ROUND(1/100,4),7)</f>
        <v/>
      </c>
      <c r="O1048" s="0">
        <f>ROUND(CP1048,0)</f>
        <v/>
      </c>
      <c r="P1048" s="0">
        <f>ROUND(CQ1048*I1048,0)</f>
        <v/>
      </c>
      <c r="Q1048" s="0">
        <f>(ROUND((ROUND(((ET1048)*I1048),0)*BB1048),0)+ROUND((ROUND(((AE1048-(EU1048))*I1048),0)*BS1048),0))</f>
        <v/>
      </c>
      <c r="R1048" s="0">
        <f>(ROUND((ROUND(((EU1048)*I1048),0)*BS1048),0)+ROUND((ROUND(((AE1048-(EU1048))*I1048),0)*BS1048),0))</f>
        <v/>
      </c>
      <c r="S1048" s="0">
        <f>ROUND(CT1048*I1048,0)</f>
        <v/>
      </c>
      <c r="T1048" s="0">
        <f>ROUND(CU1048*I1048,0)</f>
        <v/>
      </c>
      <c r="U1048" s="0">
        <f>ROUND(CV1048*I1048,7)</f>
        <v/>
      </c>
      <c r="V1048" s="0">
        <f>ROUND(CW1048*I1048,7)</f>
        <v/>
      </c>
      <c r="W1048" s="0">
        <f>ROUND(CX1048*I1048,0)</f>
        <v/>
      </c>
      <c r="X1048" s="0">
        <f>ROUND(CY1048,0)</f>
        <v/>
      </c>
      <c r="Y1048" s="0">
        <f>ROUND(CZ1048,0)</f>
        <v/>
      </c>
      <c r="AA1048" s="0" t="n">
        <v>78845955</v>
      </c>
      <c r="AB1048" s="0">
        <f>ROUND((AC1048+AD1048+AF1048),2)</f>
        <v/>
      </c>
      <c r="AC1048" s="0">
        <f>ROUND((ES1048),2)</f>
        <v/>
      </c>
      <c r="AD1048" s="0">
        <f>ROUND((((ET1048)-(EU1048))+AE1048),2)</f>
        <v/>
      </c>
      <c r="AE1048" s="0">
        <f>ROUND((EU1048),2)</f>
        <v/>
      </c>
      <c r="AF1048" s="0">
        <f>ROUND((EV1048),2)</f>
        <v/>
      </c>
      <c r="AG1048" s="0">
        <f>ROUND((AP1048),2)</f>
        <v/>
      </c>
      <c r="AH1048" s="0">
        <f>(EW1048)</f>
        <v/>
      </c>
      <c r="AI1048" s="0">
        <f>(EX1048)</f>
        <v/>
      </c>
      <c r="AJ1048" s="0">
        <f>(AS1048)</f>
        <v/>
      </c>
      <c r="AK1048" s="0" t="n">
        <v>1398.54</v>
      </c>
      <c r="AL1048" s="0" t="n">
        <v>1124.97</v>
      </c>
      <c r="AM1048" s="0" t="n">
        <v>0.63</v>
      </c>
      <c r="AN1048" s="0" t="n">
        <v>0.27</v>
      </c>
      <c r="AO1048" s="0" t="n">
        <v>272.94</v>
      </c>
      <c r="AP1048" s="0" t="n">
        <v>0</v>
      </c>
      <c r="AQ1048" s="0" t="n">
        <v>28.7</v>
      </c>
      <c r="AR1048" s="0" t="n">
        <v>0.02</v>
      </c>
      <c r="AS1048" s="0" t="n">
        <v>0</v>
      </c>
      <c r="AT1048" s="0" t="n">
        <v>103</v>
      </c>
      <c r="AU1048" s="0" t="n">
        <v>52</v>
      </c>
      <c r="AV1048" s="0" t="n">
        <v>1</v>
      </c>
      <c r="AW1048" s="0" t="n">
        <v>1</v>
      </c>
      <c r="AZ1048" s="0" t="n">
        <v>1</v>
      </c>
      <c r="BA1048" s="0" t="n">
        <v>52.25</v>
      </c>
      <c r="BB1048" s="0" t="n">
        <v>23.14</v>
      </c>
      <c r="BC1048" s="0" t="n">
        <v>9.01</v>
      </c>
      <c r="BD1048" s="0" t="inlineStr"/>
      <c r="BE1048" s="0" t="inlineStr"/>
      <c r="BF1048" s="0" t="inlineStr"/>
      <c r="BG1048" s="0" t="inlineStr"/>
      <c r="BH1048" s="0" t="n">
        <v>0</v>
      </c>
      <c r="BI1048" s="0" t="n">
        <v>1</v>
      </c>
      <c r="BJ1048" s="0" t="inlineStr">
        <is>
          <t>ТЕРр Московской обл., 65-16-1, приказ Минстроя России №675/пр от 28.02.2017 № 263/пр</t>
        </is>
      </c>
      <c r="BM1048" s="0" t="n">
        <v>65008</v>
      </c>
      <c r="BN1048" s="0" t="n">
        <v>0</v>
      </c>
      <c r="BO1048" s="0" t="inlineStr">
        <is>
          <t>65-16-1</t>
        </is>
      </c>
      <c r="BP1048" s="0" t="n">
        <v>1</v>
      </c>
      <c r="BQ1048" s="0" t="n">
        <v>6</v>
      </c>
      <c r="BR1048" s="0" t="n">
        <v>0</v>
      </c>
      <c r="BS1048" s="0" t="n">
        <v>52.25</v>
      </c>
      <c r="BT1048" s="0" t="n">
        <v>1</v>
      </c>
      <c r="BU1048" s="0" t="n">
        <v>1</v>
      </c>
      <c r="BV1048" s="0" t="n">
        <v>1</v>
      </c>
      <c r="BW1048" s="0" t="n">
        <v>1</v>
      </c>
      <c r="BX1048" s="0" t="n">
        <v>1</v>
      </c>
      <c r="BY1048" s="0" t="inlineStr"/>
      <c r="BZ1048" s="0" t="n">
        <v>103</v>
      </c>
      <c r="CA1048" s="0" t="n">
        <v>52</v>
      </c>
      <c r="CB1048" s="0" t="inlineStr"/>
      <c r="CE1048" s="0" t="n">
        <v>12</v>
      </c>
      <c r="CF1048" s="0" t="n">
        <v>0</v>
      </c>
      <c r="CG1048" s="0" t="n">
        <v>0</v>
      </c>
      <c r="CM1048" s="0" t="n">
        <v>0</v>
      </c>
      <c r="CN1048" s="0" t="inlineStr"/>
      <c r="CO1048" s="0" t="n">
        <v>0</v>
      </c>
      <c r="CP1048" s="0">
        <f>(P1048+Q1048+S1048)</f>
        <v/>
      </c>
      <c r="CQ1048" s="0">
        <f>AC1048*BC1048</f>
        <v/>
      </c>
      <c r="CR1048" s="0">
        <f>(ROUND((ROUND(((ET1048)*1),0)*BB1048),0)+ROUND((ROUND(((AE1048-(EU1048))*1),0)*BS1048),0))</f>
        <v/>
      </c>
      <c r="CS1048" s="0">
        <f>(ROUND((ROUND(((EU1048)*1),0)*BS1048),0)+ROUND((ROUND(((AE1048-(EU1048))*1),0)*BS1048),0))</f>
        <v/>
      </c>
      <c r="CT1048" s="0">
        <f>AF1048*BA1048</f>
        <v/>
      </c>
      <c r="CU1048" s="0">
        <f>AG1048</f>
        <v/>
      </c>
      <c r="CV1048" s="0">
        <f>AH1048</f>
        <v/>
      </c>
      <c r="CW1048" s="0">
        <f>AI1048</f>
        <v/>
      </c>
      <c r="CX1048" s="0">
        <f>AJ1048</f>
        <v/>
      </c>
      <c r="CY1048" s="0">
        <f>(((S1048+R1048)*AT1048)/100)</f>
        <v/>
      </c>
      <c r="CZ1048" s="0">
        <f>(((S1048+R1048)*AU1048)/100)</f>
        <v/>
      </c>
      <c r="DC1048" s="0" t="inlineStr"/>
      <c r="DD1048" s="0" t="inlineStr"/>
      <c r="DE1048" s="0" t="inlineStr"/>
      <c r="DF1048" s="0" t="inlineStr"/>
      <c r="DG1048" s="0" t="inlineStr"/>
      <c r="DH1048" s="0" t="inlineStr"/>
      <c r="DI1048" s="0" t="inlineStr"/>
      <c r="DJ1048" s="0" t="inlineStr"/>
      <c r="DK1048" s="0" t="inlineStr"/>
      <c r="DL1048" s="0" t="inlineStr"/>
      <c r="DM1048" s="0" t="inlineStr"/>
      <c r="DN1048" s="0" t="n">
        <v>0</v>
      </c>
      <c r="DO1048" s="0" t="n">
        <v>0</v>
      </c>
      <c r="DP1048" s="0" t="n">
        <v>1</v>
      </c>
      <c r="DQ1048" s="0" t="n">
        <v>1</v>
      </c>
      <c r="DU1048" s="0" t="n">
        <v>1013</v>
      </c>
      <c r="DV1048" s="0" t="inlineStr">
        <is>
          <t>100 сгонов</t>
        </is>
      </c>
      <c r="DW1048" s="0" t="inlineStr">
        <is>
          <t>100 сгонов</t>
        </is>
      </c>
      <c r="DX1048" s="0" t="n">
        <v>1</v>
      </c>
      <c r="DZ1048" s="0" t="inlineStr"/>
      <c r="EA1048" s="0" t="inlineStr"/>
      <c r="EB1048" s="0" t="inlineStr"/>
      <c r="EC1048" s="0" t="inlineStr"/>
      <c r="EE1048" s="0" t="n">
        <v>78726002</v>
      </c>
      <c r="EF1048" s="0" t="n">
        <v>6</v>
      </c>
      <c r="EG1048" s="0" t="inlineStr">
        <is>
          <t>Ремонтно-строительные работы</t>
        </is>
      </c>
      <c r="EH1048" s="0" t="n">
        <v>99</v>
      </c>
      <c r="EI1048" s="0" t="inlineStr">
        <is>
          <t>Внутренние санитарно-технические работы</t>
        </is>
      </c>
      <c r="EJ1048" s="0" t="n">
        <v>1</v>
      </c>
      <c r="EK1048" s="0" t="n">
        <v>65008</v>
      </c>
      <c r="EL1048" s="0" t="inlineStr">
        <is>
          <t>Внутренние санитарнотехнические работы: смена труб, санприборов, запорной арматуры и другое</t>
        </is>
      </c>
      <c r="EM1048" s="0" t="inlineStr">
        <is>
          <t>рФЕР-65</t>
        </is>
      </c>
      <c r="EO1048" s="0" t="inlineStr"/>
      <c r="EQ1048" s="0" t="n">
        <v>0</v>
      </c>
      <c r="ER1048" s="0" t="n">
        <v>1398.54</v>
      </c>
      <c r="ES1048" s="0" t="n">
        <v>1124.97</v>
      </c>
      <c r="ET1048" s="0" t="n">
        <v>0.63</v>
      </c>
      <c r="EU1048" s="0" t="n">
        <v>0.27</v>
      </c>
      <c r="EV1048" s="0" t="n">
        <v>272.94</v>
      </c>
      <c r="EW1048" s="0" t="n">
        <v>28.7</v>
      </c>
      <c r="EX1048" s="0" t="n">
        <v>0.02</v>
      </c>
      <c r="EY1048" s="0" t="n">
        <v>0</v>
      </c>
      <c r="FQ1048" s="0" t="n">
        <v>0</v>
      </c>
      <c r="FR1048" s="0" t="n">
        <v>0</v>
      </c>
      <c r="FS1048" s="0" t="n">
        <v>0</v>
      </c>
      <c r="FX1048" s="0" t="n">
        <v>103</v>
      </c>
      <c r="FY1048" s="0" t="n">
        <v>52</v>
      </c>
      <c r="GA1048" s="0" t="inlineStr"/>
      <c r="GD1048" s="0" t="n">
        <v>1</v>
      </c>
      <c r="GF1048" s="0" t="n">
        <v>253431081</v>
      </c>
      <c r="GG1048" s="0" t="n">
        <v>2</v>
      </c>
      <c r="GH1048" s="0" t="n">
        <v>1</v>
      </c>
      <c r="GI1048" s="0" t="n">
        <v>2</v>
      </c>
      <c r="GJ1048" s="0" t="n">
        <v>0</v>
      </c>
      <c r="GK1048" s="0" t="n">
        <v>0</v>
      </c>
      <c r="GL1048" s="0">
        <f>ROUND(IF(AND(BH1048=3,BI1048=3,FS1048&lt;&gt;0),P1048,0),0)</f>
        <v/>
      </c>
      <c r="GM1048" s="0">
        <f>ROUND(O1048+X1048+Y1048,0)+GX1048</f>
        <v/>
      </c>
      <c r="GN1048" s="0">
        <f>IF(OR(BI1048=0,BI1048=1),GM1048-GX1048,0)</f>
        <v/>
      </c>
      <c r="GO1048" s="0">
        <f>IF(BI1048=2,GM1048-GX1048,0)</f>
        <v/>
      </c>
      <c r="GP1048" s="0">
        <f>IF(BI1048=4,GM1048-GX1048,0)</f>
        <v/>
      </c>
      <c r="GR1048" s="0" t="n">
        <v>0</v>
      </c>
      <c r="GS1048" s="0" t="n">
        <v>3</v>
      </c>
      <c r="GT1048" s="0" t="n">
        <v>0</v>
      </c>
      <c r="GU1048" s="0" t="inlineStr"/>
      <c r="GV1048" s="0">
        <f>ROUND((GT1048),2)</f>
        <v/>
      </c>
      <c r="GW1048" s="0" t="n">
        <v>1</v>
      </c>
      <c r="GX1048" s="0">
        <f>ROUND(HC1048*I1048,0)</f>
        <v/>
      </c>
      <c r="HA1048" s="0" t="n">
        <v>0</v>
      </c>
      <c r="HB1048" s="0" t="n">
        <v>0</v>
      </c>
      <c r="HC1048" s="0">
        <f>GV1048*GW1048</f>
        <v/>
      </c>
      <c r="HE1048" s="0" t="inlineStr"/>
      <c r="HF1048" s="0" t="inlineStr"/>
      <c r="HM1048" s="0" t="inlineStr"/>
      <c r="HN1048" s="0" t="inlineStr">
        <is>
          <t>Пр/812-099.2-1</t>
        </is>
      </c>
      <c r="HO1048" s="0" t="inlineStr">
        <is>
          <t>Пр/774-099.2</t>
        </is>
      </c>
      <c r="HP1048" s="0" t="inlineStr">
        <is>
          <t>Внутренние санитарнотехнические работы: смена труб, санприборов, запорной арматуры и другое</t>
        </is>
      </c>
      <c r="HQ1048" s="0" t="inlineStr">
        <is>
          <t>Внутренние санитарнотехнические работы: смена труб, санприборов, запорной арматуры и другое</t>
        </is>
      </c>
      <c r="HS1048" s="0" t="n">
        <v>0</v>
      </c>
      <c r="IK1048" s="0" t="n">
        <v>0</v>
      </c>
    </row>
    <row r="1050">
      <c r="A1050" s="358" t="n">
        <v>51</v>
      </c>
      <c r="B1050" s="358">
        <f>B1044</f>
        <v/>
      </c>
      <c r="C1050" s="358">
        <f>A1044</f>
        <v/>
      </c>
      <c r="D1050" s="358">
        <f>ROW(A1044)</f>
        <v/>
      </c>
      <c r="E1050" s="358" t="n"/>
      <c r="F1050" s="358">
        <f>IF(F1044&lt;&gt;"",F1044,"")</f>
        <v/>
      </c>
      <c r="G1050" s="358">
        <f>IF(G1044&lt;&gt;"",G1044,"")</f>
        <v/>
      </c>
      <c r="H1050" s="358" t="n">
        <v>0</v>
      </c>
      <c r="I1050" s="358" t="n"/>
      <c r="J1050" s="358" t="n"/>
      <c r="K1050" s="358" t="n"/>
      <c r="L1050" s="358" t="n"/>
      <c r="M1050" s="358" t="n"/>
      <c r="N1050" s="358" t="n"/>
      <c r="O1050" s="358" t="n">
        <v>0</v>
      </c>
      <c r="P1050" s="358" t="n">
        <v>0</v>
      </c>
      <c r="Q1050" s="358" t="n">
        <v>0</v>
      </c>
      <c r="R1050" s="358" t="n">
        <v>0</v>
      </c>
      <c r="S1050" s="358" t="n">
        <v>0</v>
      </c>
      <c r="T1050" s="358" t="n">
        <v>0</v>
      </c>
      <c r="U1050" s="358" t="n">
        <v>0</v>
      </c>
      <c r="V1050" s="358" t="n">
        <v>0</v>
      </c>
      <c r="W1050" s="358" t="n">
        <v>0</v>
      </c>
      <c r="X1050" s="358" t="n">
        <v>0</v>
      </c>
      <c r="Y1050" s="358" t="n">
        <v>0</v>
      </c>
      <c r="Z1050" s="358" t="n"/>
      <c r="AA1050" s="358" t="n"/>
      <c r="AB1050" s="358" t="n"/>
      <c r="AC1050" s="358" t="n"/>
      <c r="AD1050" s="358" t="n"/>
      <c r="AE1050" s="358" t="n"/>
      <c r="AF1050" s="358" t="n"/>
      <c r="AG1050" s="358" t="n"/>
      <c r="AH1050" s="358" t="n"/>
      <c r="AI1050" s="358" t="n"/>
      <c r="AJ1050" s="358" t="n"/>
      <c r="AK1050" s="358" t="n"/>
      <c r="AL1050" s="358" t="n"/>
      <c r="AM1050" s="358" t="n"/>
      <c r="AN1050" s="358" t="n"/>
      <c r="AO1050" s="358">
        <f>ROUND(BX1050,0)</f>
        <v/>
      </c>
      <c r="AP1050" s="358">
        <f>ROUND(BY1050,0)</f>
        <v/>
      </c>
      <c r="AQ1050" s="358">
        <f>ROUND(BZ1050,0)</f>
        <v/>
      </c>
      <c r="AR1050" s="358">
        <f>ROUND(CA1050,0)</f>
        <v/>
      </c>
      <c r="AS1050" s="358">
        <f>ROUND(CB1050,0)</f>
        <v/>
      </c>
      <c r="AT1050" s="358">
        <f>ROUND(CC1050,0)</f>
        <v/>
      </c>
      <c r="AU1050" s="358">
        <f>ROUND(CD1050,0)</f>
        <v/>
      </c>
      <c r="AV1050" s="358">
        <f>ROUND(CE1050,0)</f>
        <v/>
      </c>
      <c r="AW1050" s="358">
        <f>ROUND(CF1050,0)</f>
        <v/>
      </c>
      <c r="AX1050" s="358">
        <f>ROUND(CG1050,0)</f>
        <v/>
      </c>
      <c r="AY1050" s="358">
        <f>ROUND(CH1050,0)</f>
        <v/>
      </c>
      <c r="AZ1050" s="358">
        <f>ROUND(CI1050,0)</f>
        <v/>
      </c>
      <c r="BA1050" s="358">
        <f>ROUND(CJ1050,0)</f>
        <v/>
      </c>
      <c r="BB1050" s="358">
        <f>ROUND(CK1050,0)</f>
        <v/>
      </c>
      <c r="BC1050" s="358">
        <f>ROUND(CL1050,0)</f>
        <v/>
      </c>
      <c r="BD1050" s="358">
        <f>ROUND(CM1050,0)</f>
        <v/>
      </c>
      <c r="BE1050" s="358" t="n"/>
      <c r="BF1050" s="358" t="n"/>
      <c r="BG1050" s="358" t="n"/>
      <c r="BH1050" s="358" t="n"/>
      <c r="BI1050" s="358" t="n"/>
      <c r="BJ1050" s="358" t="n"/>
      <c r="BK1050" s="358" t="n"/>
      <c r="BL1050" s="358" t="n"/>
      <c r="BM1050" s="358" t="n"/>
      <c r="BN1050" s="358" t="n"/>
      <c r="BO1050" s="358" t="n"/>
      <c r="BP1050" s="358" t="n"/>
      <c r="BQ1050" s="358" t="n"/>
      <c r="BR1050" s="358" t="n"/>
      <c r="BS1050" s="358" t="n"/>
      <c r="BT1050" s="358" t="n"/>
      <c r="BU1050" s="358" t="n"/>
      <c r="BV1050" s="358" t="n"/>
      <c r="BW1050" s="358" t="n"/>
      <c r="BX1050" s="358" t="n"/>
      <c r="BY1050" s="358" t="n"/>
      <c r="BZ1050" s="358" t="n"/>
      <c r="CA1050" s="358" t="n"/>
      <c r="CB1050" s="358" t="n"/>
      <c r="CC1050" s="358" t="n"/>
      <c r="CD1050" s="358" t="n"/>
      <c r="CE1050" s="358" t="n"/>
      <c r="CF1050" s="358" t="n"/>
      <c r="CG1050" s="358" t="n"/>
      <c r="CH1050" s="358" t="n"/>
      <c r="CI1050" s="358" t="n"/>
      <c r="CJ1050" s="358" t="n"/>
      <c r="CK1050" s="358" t="n"/>
      <c r="CL1050" s="358" t="n"/>
      <c r="CM1050" s="358" t="n"/>
      <c r="CN1050" s="358" t="n"/>
      <c r="CO1050" s="358" t="n"/>
      <c r="CP1050" s="358" t="n"/>
      <c r="CQ1050" s="358" t="n"/>
      <c r="CR1050" s="358" t="n"/>
      <c r="CS1050" s="358" t="n"/>
      <c r="CT1050" s="358" t="n"/>
      <c r="CU1050" s="358" t="n"/>
      <c r="CV1050" s="358" t="n"/>
      <c r="CW1050" s="358" t="n"/>
      <c r="CX1050" s="358" t="n"/>
      <c r="CY1050" s="358" t="n"/>
      <c r="CZ1050" s="358" t="n"/>
      <c r="DA1050" s="358" t="n"/>
      <c r="DB1050" s="358" t="n"/>
      <c r="DC1050" s="358" t="n"/>
      <c r="DD1050" s="358" t="n"/>
      <c r="DE1050" s="358" t="n"/>
      <c r="DF1050" s="358" t="n"/>
      <c r="DG1050" s="359" t="n"/>
      <c r="DH1050" s="359" t="n"/>
      <c r="DI1050" s="359" t="n"/>
      <c r="DJ1050" s="359" t="n"/>
      <c r="DK1050" s="359" t="n"/>
      <c r="DL1050" s="359" t="n"/>
      <c r="DM1050" s="359" t="n"/>
      <c r="DN1050" s="359" t="n"/>
      <c r="DO1050" s="359" t="n"/>
      <c r="DP1050" s="359" t="n"/>
      <c r="DQ1050" s="359" t="n"/>
      <c r="DR1050" s="359" t="n"/>
      <c r="DS1050" s="359" t="n"/>
      <c r="DT1050" s="359" t="n"/>
      <c r="DU1050" s="359" t="n"/>
      <c r="DV1050" s="359" t="n"/>
      <c r="DW1050" s="359" t="n"/>
      <c r="DX1050" s="359" t="n"/>
      <c r="DY1050" s="359" t="n"/>
      <c r="DZ1050" s="359" t="n"/>
      <c r="EA1050" s="359" t="n"/>
      <c r="EB1050" s="359" t="n"/>
      <c r="EC1050" s="359" t="n"/>
      <c r="ED1050" s="359" t="n"/>
      <c r="EE1050" s="359" t="n"/>
      <c r="EF1050" s="359" t="n"/>
      <c r="EG1050" s="359" t="n"/>
      <c r="EH1050" s="359" t="n"/>
      <c r="EI1050" s="359" t="n"/>
      <c r="EJ1050" s="359" t="n"/>
      <c r="EK1050" s="359" t="n"/>
      <c r="EL1050" s="359" t="n"/>
      <c r="EM1050" s="359" t="n"/>
      <c r="EN1050" s="359" t="n"/>
      <c r="EO1050" s="359" t="n"/>
      <c r="EP1050" s="359" t="n"/>
      <c r="EQ1050" s="359" t="n"/>
      <c r="ER1050" s="359" t="n"/>
      <c r="ES1050" s="359" t="n"/>
      <c r="ET1050" s="359" t="n"/>
      <c r="EU1050" s="359" t="n"/>
      <c r="EV1050" s="359" t="n"/>
      <c r="EW1050" s="359" t="n"/>
      <c r="EX1050" s="359" t="n"/>
      <c r="EY1050" s="359" t="n"/>
      <c r="EZ1050" s="359" t="n"/>
      <c r="FA1050" s="359" t="n"/>
      <c r="FB1050" s="359" t="n"/>
      <c r="FC1050" s="359" t="n"/>
      <c r="FD1050" s="359" t="n"/>
      <c r="FE1050" s="359" t="n"/>
      <c r="FF1050" s="359" t="n"/>
      <c r="FG1050" s="359" t="n"/>
      <c r="FH1050" s="359" t="n"/>
      <c r="FI1050" s="359" t="n"/>
      <c r="FJ1050" s="359" t="n"/>
      <c r="FK1050" s="359" t="n"/>
      <c r="FL1050" s="359" t="n"/>
      <c r="FM1050" s="359" t="n"/>
      <c r="FN1050" s="359" t="n"/>
      <c r="FO1050" s="359" t="n"/>
      <c r="FP1050" s="359" t="n"/>
      <c r="FQ1050" s="359" t="n"/>
      <c r="FR1050" s="359" t="n"/>
      <c r="FS1050" s="359" t="n"/>
      <c r="FT1050" s="359" t="n"/>
      <c r="FU1050" s="359" t="n"/>
      <c r="FV1050" s="359" t="n"/>
      <c r="FW1050" s="359" t="n"/>
      <c r="FX1050" s="359" t="n"/>
      <c r="FY1050" s="359" t="n"/>
      <c r="FZ1050" s="359" t="n"/>
      <c r="GA1050" s="359" t="n"/>
      <c r="GB1050" s="359" t="n"/>
      <c r="GC1050" s="359" t="n"/>
      <c r="GD1050" s="359" t="n"/>
      <c r="GE1050" s="359" t="n"/>
      <c r="GF1050" s="359" t="n"/>
      <c r="GG1050" s="359" t="n"/>
      <c r="GH1050" s="359" t="n"/>
      <c r="GI1050" s="359" t="n"/>
      <c r="GJ1050" s="359" t="n"/>
      <c r="GK1050" s="359" t="n"/>
      <c r="GL1050" s="359" t="n"/>
      <c r="GM1050" s="359" t="n"/>
      <c r="GN1050" s="359" t="n"/>
      <c r="GO1050" s="359" t="n"/>
      <c r="GP1050" s="359" t="n"/>
      <c r="GQ1050" s="359" t="n"/>
      <c r="GR1050" s="359" t="n"/>
      <c r="GS1050" s="359" t="n"/>
      <c r="GT1050" s="359" t="n"/>
      <c r="GU1050" s="359" t="n"/>
      <c r="GV1050" s="359" t="n"/>
      <c r="GW1050" s="359" t="n"/>
      <c r="GX1050" s="359" t="n">
        <v>0</v>
      </c>
    </row>
    <row r="1052">
      <c r="A1052" s="360" t="n">
        <v>50</v>
      </c>
      <c r="B1052" s="360" t="n">
        <v>0</v>
      </c>
      <c r="C1052" s="360" t="n">
        <v>0</v>
      </c>
      <c r="D1052" s="360" t="n">
        <v>1</v>
      </c>
      <c r="E1052" s="360" t="n">
        <v>201</v>
      </c>
      <c r="F1052" s="360">
        <f>ROUND(Source!O1050,O1052)</f>
        <v/>
      </c>
      <c r="G1052" s="360" t="inlineStr">
        <is>
          <t>ПЗ</t>
        </is>
      </c>
      <c r="H1052" s="360" t="inlineStr">
        <is>
          <t>Прямые затраты</t>
        </is>
      </c>
      <c r="I1052" s="360" t="n"/>
      <c r="J1052" s="360" t="n"/>
      <c r="K1052" s="360" t="n">
        <v>201</v>
      </c>
      <c r="L1052" s="360" t="n">
        <v>1</v>
      </c>
      <c r="M1052" s="360" t="n">
        <v>3</v>
      </c>
      <c r="N1052" s="360" t="inlineStr"/>
      <c r="O1052" s="360" t="n">
        <v>0</v>
      </c>
      <c r="P1052" s="360" t="n"/>
      <c r="Q1052" s="360" t="n"/>
      <c r="R1052" s="360" t="n"/>
      <c r="S1052" s="360" t="n"/>
      <c r="T1052" s="360" t="n"/>
      <c r="U1052" s="360" t="n"/>
      <c r="V1052" s="360" t="n"/>
      <c r="W1052" s="360" t="n">
        <v>0</v>
      </c>
      <c r="X1052" s="360" t="n">
        <v>1</v>
      </c>
      <c r="Y1052" s="360" t="n">
        <v>0</v>
      </c>
      <c r="Z1052" s="360" t="n"/>
      <c r="AA1052" s="360" t="n"/>
      <c r="AB1052" s="360" t="n"/>
    </row>
    <row r="1053">
      <c r="A1053" s="360" t="n">
        <v>50</v>
      </c>
      <c r="B1053" s="360" t="n">
        <v>0</v>
      </c>
      <c r="C1053" s="360" t="n">
        <v>0</v>
      </c>
      <c r="D1053" s="360" t="n">
        <v>1</v>
      </c>
      <c r="E1053" s="360" t="n">
        <v>202</v>
      </c>
      <c r="F1053" s="360">
        <f>ROUND(Source!P1050,O1053)</f>
        <v/>
      </c>
      <c r="G1053" s="360" t="inlineStr">
        <is>
          <t>СтМатОб</t>
        </is>
      </c>
      <c r="H1053" s="360" t="inlineStr">
        <is>
          <t>Стоимость материальных ресурсов (всего)</t>
        </is>
      </c>
      <c r="I1053" s="360" t="n"/>
      <c r="J1053" s="360" t="n"/>
      <c r="K1053" s="360" t="n">
        <v>202</v>
      </c>
      <c r="L1053" s="360" t="n">
        <v>2</v>
      </c>
      <c r="M1053" s="360" t="n">
        <v>3</v>
      </c>
      <c r="N1053" s="360" t="inlineStr"/>
      <c r="O1053" s="360" t="n">
        <v>0</v>
      </c>
      <c r="P1053" s="360" t="n"/>
      <c r="Q1053" s="360" t="n"/>
      <c r="R1053" s="360" t="n"/>
      <c r="S1053" s="360" t="n"/>
      <c r="T1053" s="360" t="n"/>
      <c r="U1053" s="360" t="n"/>
      <c r="V1053" s="360" t="n"/>
      <c r="W1053" s="360" t="n">
        <v>0</v>
      </c>
      <c r="X1053" s="360" t="n">
        <v>1</v>
      </c>
      <c r="Y1053" s="360" t="n">
        <v>0</v>
      </c>
      <c r="Z1053" s="360" t="n"/>
      <c r="AA1053" s="360" t="n"/>
      <c r="AB1053" s="360" t="n"/>
    </row>
    <row r="1054">
      <c r="A1054" s="360" t="n">
        <v>50</v>
      </c>
      <c r="B1054" s="360" t="n">
        <v>0</v>
      </c>
      <c r="C1054" s="360" t="n">
        <v>0</v>
      </c>
      <c r="D1054" s="360" t="n">
        <v>1</v>
      </c>
      <c r="E1054" s="360" t="n">
        <v>222</v>
      </c>
      <c r="F1054" s="360">
        <f>ROUND(Source!AO1050,O1054)</f>
        <v/>
      </c>
      <c r="G1054" s="360" t="inlineStr">
        <is>
          <t>СтМатОбЗак</t>
        </is>
      </c>
      <c r="H1054" s="360" t="inlineStr">
        <is>
          <t>Стоимость материалов и оборудования заказчика</t>
        </is>
      </c>
      <c r="I1054" s="360" t="n"/>
      <c r="J1054" s="360" t="n"/>
      <c r="K1054" s="360" t="n">
        <v>222</v>
      </c>
      <c r="L1054" s="360" t="n">
        <v>3</v>
      </c>
      <c r="M1054" s="360" t="n">
        <v>3</v>
      </c>
      <c r="N1054" s="360" t="inlineStr"/>
      <c r="O1054" s="360" t="n">
        <v>0</v>
      </c>
      <c r="P1054" s="360" t="n"/>
      <c r="Q1054" s="360" t="n"/>
      <c r="R1054" s="360" t="n"/>
      <c r="S1054" s="360" t="n"/>
      <c r="T1054" s="360" t="n"/>
      <c r="U1054" s="360" t="n"/>
      <c r="V1054" s="360" t="n"/>
      <c r="W1054" s="360" t="n">
        <v>0</v>
      </c>
      <c r="X1054" s="360" t="n">
        <v>1</v>
      </c>
      <c r="Y1054" s="360" t="n">
        <v>0</v>
      </c>
      <c r="Z1054" s="360" t="n"/>
      <c r="AA1054" s="360" t="n"/>
      <c r="AB1054" s="360" t="n"/>
    </row>
    <row r="1055">
      <c r="A1055" s="360" t="n">
        <v>50</v>
      </c>
      <c r="B1055" s="360" t="n">
        <v>0</v>
      </c>
      <c r="C1055" s="360" t="n">
        <v>0</v>
      </c>
      <c r="D1055" s="360" t="n">
        <v>1</v>
      </c>
      <c r="E1055" s="360" t="n">
        <v>225</v>
      </c>
      <c r="F1055" s="360">
        <f>ROUND(Source!AV1050,O1055)</f>
        <v/>
      </c>
      <c r="G1055" s="360" t="inlineStr">
        <is>
          <t>СтМатОбПод</t>
        </is>
      </c>
      <c r="H1055" s="360" t="inlineStr">
        <is>
          <t>Стоимость материалов и оборудования подрядчика</t>
        </is>
      </c>
      <c r="I1055" s="360" t="n"/>
      <c r="J1055" s="360" t="n"/>
      <c r="K1055" s="360" t="n">
        <v>225</v>
      </c>
      <c r="L1055" s="360" t="n">
        <v>4</v>
      </c>
      <c r="M1055" s="360" t="n">
        <v>3</v>
      </c>
      <c r="N1055" s="360" t="inlineStr"/>
      <c r="O1055" s="360" t="n">
        <v>0</v>
      </c>
      <c r="P1055" s="360" t="n"/>
      <c r="Q1055" s="360" t="n"/>
      <c r="R1055" s="360" t="n"/>
      <c r="S1055" s="360" t="n"/>
      <c r="T1055" s="360" t="n"/>
      <c r="U1055" s="360" t="n"/>
      <c r="V1055" s="360" t="n"/>
      <c r="W1055" s="360" t="n">
        <v>0</v>
      </c>
      <c r="X1055" s="360" t="n">
        <v>1</v>
      </c>
      <c r="Y1055" s="360" t="n">
        <v>0</v>
      </c>
      <c r="Z1055" s="360" t="n"/>
      <c r="AA1055" s="360" t="n"/>
      <c r="AB1055" s="360" t="n"/>
    </row>
    <row r="1056">
      <c r="A1056" s="360" t="n">
        <v>50</v>
      </c>
      <c r="B1056" s="360" t="n">
        <v>0</v>
      </c>
      <c r="C1056" s="360" t="n">
        <v>0</v>
      </c>
      <c r="D1056" s="360" t="n">
        <v>1</v>
      </c>
      <c r="E1056" s="360" t="n">
        <v>226</v>
      </c>
      <c r="F1056" s="360">
        <f>ROUND(Source!AW1050,O1056)</f>
        <v/>
      </c>
      <c r="G1056" s="360" t="inlineStr">
        <is>
          <t>СтМат</t>
        </is>
      </c>
      <c r="H1056" s="360" t="inlineStr">
        <is>
          <t>Стоимость материалов (всего)</t>
        </is>
      </c>
      <c r="I1056" s="360" t="n"/>
      <c r="J1056" s="360" t="n"/>
      <c r="K1056" s="360" t="n">
        <v>226</v>
      </c>
      <c r="L1056" s="360" t="n">
        <v>5</v>
      </c>
      <c r="M1056" s="360" t="n">
        <v>3</v>
      </c>
      <c r="N1056" s="360" t="inlineStr"/>
      <c r="O1056" s="360" t="n">
        <v>0</v>
      </c>
      <c r="P1056" s="360" t="n"/>
      <c r="Q1056" s="360" t="n"/>
      <c r="R1056" s="360" t="n"/>
      <c r="S1056" s="360" t="n"/>
      <c r="T1056" s="360" t="n"/>
      <c r="U1056" s="360" t="n"/>
      <c r="V1056" s="360" t="n"/>
      <c r="W1056" s="360" t="n">
        <v>0</v>
      </c>
      <c r="X1056" s="360" t="n">
        <v>1</v>
      </c>
      <c r="Y1056" s="360" t="n">
        <v>0</v>
      </c>
      <c r="Z1056" s="360" t="n"/>
      <c r="AA1056" s="360" t="n"/>
      <c r="AB1056" s="360" t="n"/>
    </row>
    <row r="1057">
      <c r="A1057" s="360" t="n">
        <v>50</v>
      </c>
      <c r="B1057" s="360" t="n">
        <v>0</v>
      </c>
      <c r="C1057" s="360" t="n">
        <v>0</v>
      </c>
      <c r="D1057" s="360" t="n">
        <v>1</v>
      </c>
      <c r="E1057" s="360" t="n">
        <v>227</v>
      </c>
      <c r="F1057" s="360">
        <f>ROUND(Source!AX1050,O1057)</f>
        <v/>
      </c>
      <c r="G1057" s="360" t="inlineStr">
        <is>
          <t>СтМатЗак</t>
        </is>
      </c>
      <c r="H1057" s="360" t="inlineStr">
        <is>
          <t>Стоимость материалов заказчика</t>
        </is>
      </c>
      <c r="I1057" s="360" t="n"/>
      <c r="J1057" s="360" t="n"/>
      <c r="K1057" s="360" t="n">
        <v>227</v>
      </c>
      <c r="L1057" s="360" t="n">
        <v>6</v>
      </c>
      <c r="M1057" s="360" t="n">
        <v>3</v>
      </c>
      <c r="N1057" s="360" t="inlineStr"/>
      <c r="O1057" s="360" t="n">
        <v>0</v>
      </c>
      <c r="P1057" s="360" t="n"/>
      <c r="Q1057" s="360" t="n"/>
      <c r="R1057" s="360" t="n"/>
      <c r="S1057" s="360" t="n"/>
      <c r="T1057" s="360" t="n"/>
      <c r="U1057" s="360" t="n"/>
      <c r="V1057" s="360" t="n"/>
      <c r="W1057" s="360" t="n">
        <v>0</v>
      </c>
      <c r="X1057" s="360" t="n">
        <v>1</v>
      </c>
      <c r="Y1057" s="360" t="n">
        <v>0</v>
      </c>
      <c r="Z1057" s="360" t="n"/>
      <c r="AA1057" s="360" t="n"/>
      <c r="AB1057" s="360" t="n"/>
    </row>
    <row r="1058">
      <c r="A1058" s="360" t="n">
        <v>50</v>
      </c>
      <c r="B1058" s="360" t="n">
        <v>0</v>
      </c>
      <c r="C1058" s="360" t="n">
        <v>0</v>
      </c>
      <c r="D1058" s="360" t="n">
        <v>1</v>
      </c>
      <c r="E1058" s="360" t="n">
        <v>228</v>
      </c>
      <c r="F1058" s="360">
        <f>ROUND(Source!AY1050,O1058)</f>
        <v/>
      </c>
      <c r="G1058" s="360" t="inlineStr">
        <is>
          <t>СтМатПод</t>
        </is>
      </c>
      <c r="H1058" s="360" t="inlineStr">
        <is>
          <t>Стоимость материалов подрядчика</t>
        </is>
      </c>
      <c r="I1058" s="360" t="n"/>
      <c r="J1058" s="360" t="n"/>
      <c r="K1058" s="360" t="n">
        <v>228</v>
      </c>
      <c r="L1058" s="360" t="n">
        <v>7</v>
      </c>
      <c r="M1058" s="360" t="n">
        <v>3</v>
      </c>
      <c r="N1058" s="360" t="inlineStr"/>
      <c r="O1058" s="360" t="n">
        <v>0</v>
      </c>
      <c r="P1058" s="360" t="n"/>
      <c r="Q1058" s="360" t="n"/>
      <c r="R1058" s="360" t="n"/>
      <c r="S1058" s="360" t="n"/>
      <c r="T1058" s="360" t="n"/>
      <c r="U1058" s="360" t="n"/>
      <c r="V1058" s="360" t="n"/>
      <c r="W1058" s="360" t="n">
        <v>0</v>
      </c>
      <c r="X1058" s="360" t="n">
        <v>1</v>
      </c>
      <c r="Y1058" s="360" t="n">
        <v>0</v>
      </c>
      <c r="Z1058" s="360" t="n"/>
      <c r="AA1058" s="360" t="n"/>
      <c r="AB1058" s="360" t="n"/>
    </row>
    <row r="1059">
      <c r="A1059" s="360" t="n">
        <v>50</v>
      </c>
      <c r="B1059" s="360" t="n">
        <v>0</v>
      </c>
      <c r="C1059" s="360" t="n">
        <v>0</v>
      </c>
      <c r="D1059" s="360" t="n">
        <v>1</v>
      </c>
      <c r="E1059" s="360" t="n">
        <v>216</v>
      </c>
      <c r="F1059" s="360">
        <f>ROUND(Source!AP1050,O1059)</f>
        <v/>
      </c>
      <c r="G1059" s="360" t="inlineStr">
        <is>
          <t>Оборуд</t>
        </is>
      </c>
      <c r="H1059" s="360" t="inlineStr">
        <is>
          <t>Стоимость оборудования (всего)</t>
        </is>
      </c>
      <c r="I1059" s="360" t="n"/>
      <c r="J1059" s="360" t="n"/>
      <c r="K1059" s="360" t="n">
        <v>216</v>
      </c>
      <c r="L1059" s="360" t="n">
        <v>8</v>
      </c>
      <c r="M1059" s="360" t="n">
        <v>3</v>
      </c>
      <c r="N1059" s="360" t="inlineStr"/>
      <c r="O1059" s="360" t="n">
        <v>0</v>
      </c>
      <c r="P1059" s="360" t="n"/>
      <c r="Q1059" s="360" t="n"/>
      <c r="R1059" s="360" t="n"/>
      <c r="S1059" s="360" t="n"/>
      <c r="T1059" s="360" t="n"/>
      <c r="U1059" s="360" t="n"/>
      <c r="V1059" s="360" t="n"/>
      <c r="W1059" s="360" t="n">
        <v>0</v>
      </c>
      <c r="X1059" s="360" t="n">
        <v>1</v>
      </c>
      <c r="Y1059" s="360" t="n">
        <v>0</v>
      </c>
      <c r="Z1059" s="360" t="n"/>
      <c r="AA1059" s="360" t="n"/>
      <c r="AB1059" s="360" t="n"/>
    </row>
    <row r="1060">
      <c r="A1060" s="360" t="n">
        <v>50</v>
      </c>
      <c r="B1060" s="360" t="n">
        <v>0</v>
      </c>
      <c r="C1060" s="360" t="n">
        <v>0</v>
      </c>
      <c r="D1060" s="360" t="n">
        <v>1</v>
      </c>
      <c r="E1060" s="360" t="n">
        <v>223</v>
      </c>
      <c r="F1060" s="360">
        <f>ROUND(Source!AQ1050,O1060)</f>
        <v/>
      </c>
      <c r="G1060" s="360" t="inlineStr">
        <is>
          <t>ОборудЗак</t>
        </is>
      </c>
      <c r="H1060" s="360" t="inlineStr">
        <is>
          <t>Стоимость оборудования заказчика</t>
        </is>
      </c>
      <c r="I1060" s="360" t="n"/>
      <c r="J1060" s="360" t="n"/>
      <c r="K1060" s="360" t="n">
        <v>223</v>
      </c>
      <c r="L1060" s="360" t="n">
        <v>9</v>
      </c>
      <c r="M1060" s="360" t="n">
        <v>3</v>
      </c>
      <c r="N1060" s="360" t="inlineStr"/>
      <c r="O1060" s="360" t="n">
        <v>0</v>
      </c>
      <c r="P1060" s="360" t="n"/>
      <c r="Q1060" s="360" t="n"/>
      <c r="R1060" s="360" t="n"/>
      <c r="S1060" s="360" t="n"/>
      <c r="T1060" s="360" t="n"/>
      <c r="U1060" s="360" t="n"/>
      <c r="V1060" s="360" t="n"/>
      <c r="W1060" s="360" t="n">
        <v>0</v>
      </c>
      <c r="X1060" s="360" t="n">
        <v>1</v>
      </c>
      <c r="Y1060" s="360" t="n">
        <v>0</v>
      </c>
      <c r="Z1060" s="360" t="n"/>
      <c r="AA1060" s="360" t="n"/>
      <c r="AB1060" s="360" t="n"/>
    </row>
    <row r="1061">
      <c r="A1061" s="360" t="n">
        <v>50</v>
      </c>
      <c r="B1061" s="360" t="n">
        <v>0</v>
      </c>
      <c r="C1061" s="360" t="n">
        <v>0</v>
      </c>
      <c r="D1061" s="360" t="n">
        <v>1</v>
      </c>
      <c r="E1061" s="360" t="n">
        <v>229</v>
      </c>
      <c r="F1061" s="360">
        <f>ROUND(Source!AZ1050,O1061)</f>
        <v/>
      </c>
      <c r="G1061" s="360" t="inlineStr">
        <is>
          <t>ОборудПод</t>
        </is>
      </c>
      <c r="H1061" s="360" t="inlineStr">
        <is>
          <t>Стоимость оборудования подрядчика</t>
        </is>
      </c>
      <c r="I1061" s="360" t="n"/>
      <c r="J1061" s="360" t="n"/>
      <c r="K1061" s="360" t="n">
        <v>229</v>
      </c>
      <c r="L1061" s="360" t="n">
        <v>10</v>
      </c>
      <c r="M1061" s="360" t="n">
        <v>3</v>
      </c>
      <c r="N1061" s="360" t="inlineStr"/>
      <c r="O1061" s="360" t="n">
        <v>0</v>
      </c>
      <c r="P1061" s="360" t="n"/>
      <c r="Q1061" s="360" t="n"/>
      <c r="R1061" s="360" t="n"/>
      <c r="S1061" s="360" t="n"/>
      <c r="T1061" s="360" t="n"/>
      <c r="U1061" s="360" t="n"/>
      <c r="V1061" s="360" t="n"/>
      <c r="W1061" s="360" t="n">
        <v>0</v>
      </c>
      <c r="X1061" s="360" t="n">
        <v>1</v>
      </c>
      <c r="Y1061" s="360" t="n">
        <v>0</v>
      </c>
      <c r="Z1061" s="360" t="n"/>
      <c r="AA1061" s="360" t="n"/>
      <c r="AB1061" s="360" t="n"/>
    </row>
    <row r="1062">
      <c r="A1062" s="360" t="n">
        <v>50</v>
      </c>
      <c r="B1062" s="360" t="n">
        <v>0</v>
      </c>
      <c r="C1062" s="360" t="n">
        <v>0</v>
      </c>
      <c r="D1062" s="360" t="n">
        <v>1</v>
      </c>
      <c r="E1062" s="360" t="n">
        <v>203</v>
      </c>
      <c r="F1062" s="360">
        <f>ROUND(Source!Q1050,O1062)</f>
        <v/>
      </c>
      <c r="G1062" s="360" t="inlineStr">
        <is>
          <t>ЭММ</t>
        </is>
      </c>
      <c r="H1062" s="360" t="inlineStr">
        <is>
          <t>Эксплуатация машин</t>
        </is>
      </c>
      <c r="I1062" s="360" t="n"/>
      <c r="J1062" s="360" t="n"/>
      <c r="K1062" s="360" t="n">
        <v>203</v>
      </c>
      <c r="L1062" s="360" t="n">
        <v>11</v>
      </c>
      <c r="M1062" s="360" t="n">
        <v>3</v>
      </c>
      <c r="N1062" s="360" t="inlineStr"/>
      <c r="O1062" s="360" t="n">
        <v>0</v>
      </c>
      <c r="P1062" s="360" t="n"/>
      <c r="Q1062" s="360" t="n"/>
      <c r="R1062" s="360" t="n"/>
      <c r="S1062" s="360" t="n"/>
      <c r="T1062" s="360" t="n"/>
      <c r="U1062" s="360" t="n"/>
      <c r="V1062" s="360" t="n"/>
      <c r="W1062" s="360" t="n">
        <v>0</v>
      </c>
      <c r="X1062" s="360" t="n">
        <v>1</v>
      </c>
      <c r="Y1062" s="360" t="n">
        <v>0</v>
      </c>
      <c r="Z1062" s="360" t="n"/>
      <c r="AA1062" s="360" t="n"/>
      <c r="AB1062" s="360" t="n"/>
    </row>
    <row r="1063">
      <c r="A1063" s="360" t="n">
        <v>50</v>
      </c>
      <c r="B1063" s="360" t="n">
        <v>0</v>
      </c>
      <c r="C1063" s="360" t="n">
        <v>0</v>
      </c>
      <c r="D1063" s="360" t="n">
        <v>1</v>
      </c>
      <c r="E1063" s="360" t="n">
        <v>231</v>
      </c>
      <c r="F1063" s="360">
        <f>ROUND(Source!BB1050,O1063)</f>
        <v/>
      </c>
      <c r="G1063" s="360" t="inlineStr">
        <is>
          <t>ЭММсНРиСП</t>
        </is>
      </c>
      <c r="H1063" s="360" t="inlineStr">
        <is>
          <t>Эксплуатация машин по ТСН-2001.16</t>
        </is>
      </c>
      <c r="I1063" s="360" t="n"/>
      <c r="J1063" s="360" t="n"/>
      <c r="K1063" s="360" t="n">
        <v>231</v>
      </c>
      <c r="L1063" s="360" t="n">
        <v>12</v>
      </c>
      <c r="M1063" s="360" t="n">
        <v>3</v>
      </c>
      <c r="N1063" s="360" t="inlineStr"/>
      <c r="O1063" s="360" t="n">
        <v>0</v>
      </c>
      <c r="P1063" s="360" t="n"/>
      <c r="Q1063" s="360" t="n"/>
      <c r="R1063" s="360" t="n"/>
      <c r="S1063" s="360" t="n"/>
      <c r="T1063" s="360" t="n"/>
      <c r="U1063" s="360" t="n"/>
      <c r="V1063" s="360" t="n"/>
      <c r="W1063" s="360" t="n">
        <v>0</v>
      </c>
      <c r="X1063" s="360" t="n">
        <v>1</v>
      </c>
      <c r="Y1063" s="360" t="n">
        <v>0</v>
      </c>
      <c r="Z1063" s="360" t="n"/>
      <c r="AA1063" s="360" t="n"/>
      <c r="AB1063" s="360" t="n"/>
    </row>
    <row r="1064">
      <c r="A1064" s="360" t="n">
        <v>50</v>
      </c>
      <c r="B1064" s="360" t="n">
        <v>0</v>
      </c>
      <c r="C1064" s="360" t="n">
        <v>0</v>
      </c>
      <c r="D1064" s="360" t="n">
        <v>1</v>
      </c>
      <c r="E1064" s="360" t="n">
        <v>204</v>
      </c>
      <c r="F1064" s="360">
        <f>ROUND(Source!R1050,O1064)</f>
        <v/>
      </c>
      <c r="G1064" s="360" t="inlineStr">
        <is>
          <t>ЗПМ</t>
        </is>
      </c>
      <c r="H1064" s="360" t="inlineStr">
        <is>
          <t>ЗП машинистов</t>
        </is>
      </c>
      <c r="I1064" s="360" t="n"/>
      <c r="J1064" s="360" t="n"/>
      <c r="K1064" s="360" t="n">
        <v>204</v>
      </c>
      <c r="L1064" s="360" t="n">
        <v>13</v>
      </c>
      <c r="M1064" s="360" t="n">
        <v>3</v>
      </c>
      <c r="N1064" s="360" t="inlineStr"/>
      <c r="O1064" s="360" t="n">
        <v>0</v>
      </c>
      <c r="P1064" s="360" t="n"/>
      <c r="Q1064" s="360" t="n"/>
      <c r="R1064" s="360" t="n"/>
      <c r="S1064" s="360" t="n"/>
      <c r="T1064" s="360" t="n"/>
      <c r="U1064" s="360" t="n"/>
      <c r="V1064" s="360" t="n"/>
      <c r="W1064" s="360" t="n">
        <v>0</v>
      </c>
      <c r="X1064" s="360" t="n">
        <v>1</v>
      </c>
      <c r="Y1064" s="360" t="n">
        <v>0</v>
      </c>
      <c r="Z1064" s="360" t="n"/>
      <c r="AA1064" s="360" t="n"/>
      <c r="AB1064" s="360" t="n"/>
    </row>
    <row r="1065">
      <c r="A1065" s="360" t="n">
        <v>50</v>
      </c>
      <c r="B1065" s="360" t="n">
        <v>0</v>
      </c>
      <c r="C1065" s="360" t="n">
        <v>0</v>
      </c>
      <c r="D1065" s="360" t="n">
        <v>1</v>
      </c>
      <c r="E1065" s="360" t="n">
        <v>205</v>
      </c>
      <c r="F1065" s="360">
        <f>ROUND(Source!S1050,O1065)</f>
        <v/>
      </c>
      <c r="G1065" s="360" t="inlineStr">
        <is>
          <t>ОЗП</t>
        </is>
      </c>
      <c r="H1065" s="360" t="inlineStr">
        <is>
          <t>Основная ЗП рабочих</t>
        </is>
      </c>
      <c r="I1065" s="360" t="n"/>
      <c r="J1065" s="360" t="n"/>
      <c r="K1065" s="360" t="n">
        <v>205</v>
      </c>
      <c r="L1065" s="360" t="n">
        <v>14</v>
      </c>
      <c r="M1065" s="360" t="n">
        <v>3</v>
      </c>
      <c r="N1065" s="360" t="inlineStr"/>
      <c r="O1065" s="360" t="n">
        <v>0</v>
      </c>
      <c r="P1065" s="360" t="n"/>
      <c r="Q1065" s="360" t="n"/>
      <c r="R1065" s="360" t="n"/>
      <c r="S1065" s="360" t="n"/>
      <c r="T1065" s="360" t="n"/>
      <c r="U1065" s="360" t="n"/>
      <c r="V1065" s="360" t="n"/>
      <c r="W1065" s="360" t="n">
        <v>0</v>
      </c>
      <c r="X1065" s="360" t="n">
        <v>1</v>
      </c>
      <c r="Y1065" s="360" t="n">
        <v>0</v>
      </c>
      <c r="Z1065" s="360" t="n"/>
      <c r="AA1065" s="360" t="n"/>
      <c r="AB1065" s="360" t="n"/>
    </row>
    <row r="1066">
      <c r="A1066" s="360" t="n">
        <v>50</v>
      </c>
      <c r="B1066" s="360" t="n">
        <v>0</v>
      </c>
      <c r="C1066" s="360" t="n">
        <v>0</v>
      </c>
      <c r="D1066" s="360" t="n">
        <v>1</v>
      </c>
      <c r="E1066" s="360" t="n">
        <v>232</v>
      </c>
      <c r="F1066" s="360">
        <f>ROUND(Source!BC1050,O1066)</f>
        <v/>
      </c>
      <c r="G1066" s="360" t="inlineStr">
        <is>
          <t>ОЗПсНРиСП</t>
        </is>
      </c>
      <c r="H1066" s="360" t="inlineStr">
        <is>
          <t>Основная ЗП рабочих по ТСН-2001.16</t>
        </is>
      </c>
      <c r="I1066" s="360" t="n"/>
      <c r="J1066" s="360" t="n"/>
      <c r="K1066" s="360" t="n">
        <v>232</v>
      </c>
      <c r="L1066" s="360" t="n">
        <v>15</v>
      </c>
      <c r="M1066" s="360" t="n">
        <v>3</v>
      </c>
      <c r="N1066" s="360" t="inlineStr"/>
      <c r="O1066" s="360" t="n">
        <v>0</v>
      </c>
      <c r="P1066" s="360" t="n"/>
      <c r="Q1066" s="360" t="n"/>
      <c r="R1066" s="360" t="n"/>
      <c r="S1066" s="360" t="n"/>
      <c r="T1066" s="360" t="n"/>
      <c r="U1066" s="360" t="n"/>
      <c r="V1066" s="360" t="n"/>
      <c r="W1066" s="360" t="n">
        <v>0</v>
      </c>
      <c r="X1066" s="360" t="n">
        <v>1</v>
      </c>
      <c r="Y1066" s="360" t="n">
        <v>0</v>
      </c>
      <c r="Z1066" s="360" t="n"/>
      <c r="AA1066" s="360" t="n"/>
      <c r="AB1066" s="360" t="n"/>
    </row>
    <row r="1067">
      <c r="A1067" s="360" t="n">
        <v>50</v>
      </c>
      <c r="B1067" s="360" t="n">
        <v>0</v>
      </c>
      <c r="C1067" s="360" t="n">
        <v>0</v>
      </c>
      <c r="D1067" s="360" t="n">
        <v>1</v>
      </c>
      <c r="E1067" s="360" t="n">
        <v>214</v>
      </c>
      <c r="F1067" s="360">
        <f>ROUND(Source!AS1050,O1067)</f>
        <v/>
      </c>
      <c r="G1067" s="360" t="inlineStr">
        <is>
          <t>Строит</t>
        </is>
      </c>
      <c r="H1067" s="360" t="inlineStr">
        <is>
          <t>Строительные работы с НР и СП</t>
        </is>
      </c>
      <c r="I1067" s="360" t="n"/>
      <c r="J1067" s="360" t="n"/>
      <c r="K1067" s="360" t="n">
        <v>214</v>
      </c>
      <c r="L1067" s="360" t="n">
        <v>16</v>
      </c>
      <c r="M1067" s="360" t="n">
        <v>3</v>
      </c>
      <c r="N1067" s="360" t="inlineStr"/>
      <c r="O1067" s="360" t="n">
        <v>0</v>
      </c>
      <c r="P1067" s="360" t="n"/>
      <c r="Q1067" s="360" t="n"/>
      <c r="R1067" s="360" t="n"/>
      <c r="S1067" s="360" t="n"/>
      <c r="T1067" s="360" t="n"/>
      <c r="U1067" s="360" t="n"/>
      <c r="V1067" s="360" t="n"/>
      <c r="W1067" s="360" t="n">
        <v>0</v>
      </c>
      <c r="X1067" s="360" t="n">
        <v>1</v>
      </c>
      <c r="Y1067" s="360" t="n">
        <v>0</v>
      </c>
      <c r="Z1067" s="360" t="n"/>
      <c r="AA1067" s="360" t="n"/>
      <c r="AB1067" s="360" t="n"/>
    </row>
    <row r="1068">
      <c r="A1068" s="360" t="n">
        <v>50</v>
      </c>
      <c r="B1068" s="360" t="n">
        <v>0</v>
      </c>
      <c r="C1068" s="360" t="n">
        <v>0</v>
      </c>
      <c r="D1068" s="360" t="n">
        <v>1</v>
      </c>
      <c r="E1068" s="360" t="n">
        <v>215</v>
      </c>
      <c r="F1068" s="360">
        <f>ROUND(Source!AT1050,O1068)</f>
        <v/>
      </c>
      <c r="G1068" s="360" t="inlineStr">
        <is>
          <t>Монтаж</t>
        </is>
      </c>
      <c r="H1068" s="360" t="inlineStr">
        <is>
          <t>Монтажные работы с НР и СП</t>
        </is>
      </c>
      <c r="I1068" s="360" t="n"/>
      <c r="J1068" s="360" t="n"/>
      <c r="K1068" s="360" t="n">
        <v>215</v>
      </c>
      <c r="L1068" s="360" t="n">
        <v>17</v>
      </c>
      <c r="M1068" s="360" t="n">
        <v>3</v>
      </c>
      <c r="N1068" s="360" t="inlineStr"/>
      <c r="O1068" s="360" t="n">
        <v>0</v>
      </c>
      <c r="P1068" s="360" t="n"/>
      <c r="Q1068" s="360" t="n"/>
      <c r="R1068" s="360" t="n"/>
      <c r="S1068" s="360" t="n"/>
      <c r="T1068" s="360" t="n"/>
      <c r="U1068" s="360" t="n"/>
      <c r="V1068" s="360" t="n"/>
      <c r="W1068" s="360" t="n">
        <v>0</v>
      </c>
      <c r="X1068" s="360" t="n">
        <v>1</v>
      </c>
      <c r="Y1068" s="360" t="n">
        <v>0</v>
      </c>
      <c r="Z1068" s="360" t="n"/>
      <c r="AA1068" s="360" t="n"/>
      <c r="AB1068" s="360" t="n"/>
    </row>
    <row r="1069">
      <c r="A1069" s="360" t="n">
        <v>50</v>
      </c>
      <c r="B1069" s="360" t="n">
        <v>0</v>
      </c>
      <c r="C1069" s="360" t="n">
        <v>0</v>
      </c>
      <c r="D1069" s="360" t="n">
        <v>1</v>
      </c>
      <c r="E1069" s="360" t="n">
        <v>217</v>
      </c>
      <c r="F1069" s="360">
        <f>ROUND(Source!AU1050,O1069)</f>
        <v/>
      </c>
      <c r="G1069" s="360" t="inlineStr">
        <is>
          <t>Прочие</t>
        </is>
      </c>
      <c r="H1069" s="360" t="inlineStr">
        <is>
          <t>Прочие работы с НР и СП</t>
        </is>
      </c>
      <c r="I1069" s="360" t="n"/>
      <c r="J1069" s="360" t="n"/>
      <c r="K1069" s="360" t="n">
        <v>217</v>
      </c>
      <c r="L1069" s="360" t="n">
        <v>18</v>
      </c>
      <c r="M1069" s="360" t="n">
        <v>3</v>
      </c>
      <c r="N1069" s="360" t="inlineStr"/>
      <c r="O1069" s="360" t="n">
        <v>0</v>
      </c>
      <c r="P1069" s="360" t="n"/>
      <c r="Q1069" s="360" t="n"/>
      <c r="R1069" s="360" t="n"/>
      <c r="S1069" s="360" t="n"/>
      <c r="T1069" s="360" t="n"/>
      <c r="U1069" s="360" t="n"/>
      <c r="V1069" s="360" t="n"/>
      <c r="W1069" s="360" t="n">
        <v>0</v>
      </c>
      <c r="X1069" s="360" t="n">
        <v>1</v>
      </c>
      <c r="Y1069" s="360" t="n">
        <v>0</v>
      </c>
      <c r="Z1069" s="360" t="n"/>
      <c r="AA1069" s="360" t="n"/>
      <c r="AB1069" s="360" t="n"/>
    </row>
    <row r="1070">
      <c r="A1070" s="360" t="n">
        <v>50</v>
      </c>
      <c r="B1070" s="360" t="n">
        <v>0</v>
      </c>
      <c r="C1070" s="360" t="n">
        <v>0</v>
      </c>
      <c r="D1070" s="360" t="n">
        <v>1</v>
      </c>
      <c r="E1070" s="360" t="n">
        <v>230</v>
      </c>
      <c r="F1070" s="360">
        <f>ROUND(Source!BA1050,O1070)</f>
        <v/>
      </c>
      <c r="G1070" s="360" t="inlineStr">
        <is>
          <t>ПрочиеЗатр</t>
        </is>
      </c>
      <c r="H1070" s="360" t="inlineStr">
        <is>
          <t>Прочие затраты по ТСН-2001.16</t>
        </is>
      </c>
      <c r="I1070" s="360" t="n"/>
      <c r="J1070" s="360" t="n"/>
      <c r="K1070" s="360" t="n">
        <v>230</v>
      </c>
      <c r="L1070" s="360" t="n">
        <v>19</v>
      </c>
      <c r="M1070" s="360" t="n">
        <v>3</v>
      </c>
      <c r="N1070" s="360" t="inlineStr"/>
      <c r="O1070" s="360" t="n">
        <v>0</v>
      </c>
      <c r="P1070" s="360" t="n"/>
      <c r="Q1070" s="360" t="n"/>
      <c r="R1070" s="360" t="n"/>
      <c r="S1070" s="360" t="n"/>
      <c r="T1070" s="360" t="n"/>
      <c r="U1070" s="360" t="n"/>
      <c r="V1070" s="360" t="n"/>
      <c r="W1070" s="360" t="n">
        <v>0</v>
      </c>
      <c r="X1070" s="360" t="n">
        <v>1</v>
      </c>
      <c r="Y1070" s="360" t="n">
        <v>0</v>
      </c>
      <c r="Z1070" s="360" t="n"/>
      <c r="AA1070" s="360" t="n"/>
      <c r="AB1070" s="360" t="n"/>
    </row>
    <row r="1071">
      <c r="A1071" s="360" t="n">
        <v>50</v>
      </c>
      <c r="B1071" s="360" t="n">
        <v>0</v>
      </c>
      <c r="C1071" s="360" t="n">
        <v>0</v>
      </c>
      <c r="D1071" s="360" t="n">
        <v>1</v>
      </c>
      <c r="E1071" s="360" t="n">
        <v>206</v>
      </c>
      <c r="F1071" s="360">
        <f>ROUND(Source!T1050,O1071)</f>
        <v/>
      </c>
      <c r="G1071" s="360" t="inlineStr">
        <is>
          <t>ВозврМат</t>
        </is>
      </c>
      <c r="H1071" s="360" t="inlineStr">
        <is>
          <t>Возврат материалов</t>
        </is>
      </c>
      <c r="I1071" s="360" t="n"/>
      <c r="J1071" s="360" t="n"/>
      <c r="K1071" s="360" t="n">
        <v>206</v>
      </c>
      <c r="L1071" s="360" t="n">
        <v>20</v>
      </c>
      <c r="M1071" s="360" t="n">
        <v>3</v>
      </c>
      <c r="N1071" s="360" t="inlineStr"/>
      <c r="O1071" s="360" t="n">
        <v>0</v>
      </c>
      <c r="P1071" s="360" t="n"/>
      <c r="Q1071" s="360" t="n"/>
      <c r="R1071" s="360" t="n"/>
      <c r="S1071" s="360" t="n"/>
      <c r="T1071" s="360" t="n"/>
      <c r="U1071" s="360" t="n"/>
      <c r="V1071" s="360" t="n"/>
      <c r="W1071" s="360" t="n">
        <v>0</v>
      </c>
      <c r="X1071" s="360" t="n">
        <v>1</v>
      </c>
      <c r="Y1071" s="360" t="n">
        <v>0</v>
      </c>
      <c r="Z1071" s="360" t="n"/>
      <c r="AA1071" s="360" t="n"/>
      <c r="AB1071" s="360" t="n"/>
    </row>
    <row r="1072">
      <c r="A1072" s="360" t="n">
        <v>50</v>
      </c>
      <c r="B1072" s="360" t="n">
        <v>0</v>
      </c>
      <c r="C1072" s="360" t="n">
        <v>0</v>
      </c>
      <c r="D1072" s="360" t="n">
        <v>1</v>
      </c>
      <c r="E1072" s="360" t="n">
        <v>207</v>
      </c>
      <c r="F1072" s="360">
        <f>ROUND(Source!U1050,O1072)</f>
        <v/>
      </c>
      <c r="G1072" s="360" t="inlineStr">
        <is>
          <t>ТрудСтр</t>
        </is>
      </c>
      <c r="H1072" s="360" t="inlineStr">
        <is>
          <t>Трудозатраты строителей</t>
        </is>
      </c>
      <c r="I1072" s="360" t="n"/>
      <c r="J1072" s="360" t="n"/>
      <c r="K1072" s="360" t="n">
        <v>207</v>
      </c>
      <c r="L1072" s="360" t="n">
        <v>21</v>
      </c>
      <c r="M1072" s="360" t="n">
        <v>3</v>
      </c>
      <c r="N1072" s="360" t="inlineStr"/>
      <c r="O1072" s="360" t="n">
        <v>7</v>
      </c>
      <c r="P1072" s="360" t="n"/>
      <c r="Q1072" s="360" t="n"/>
      <c r="R1072" s="360" t="n"/>
      <c r="S1072" s="360" t="n"/>
      <c r="T1072" s="360" t="n"/>
      <c r="U1072" s="360" t="n"/>
      <c r="V1072" s="360" t="n"/>
      <c r="W1072" s="360" t="n">
        <v>0</v>
      </c>
      <c r="X1072" s="360" t="n">
        <v>1</v>
      </c>
      <c r="Y1072" s="360" t="n">
        <v>0</v>
      </c>
      <c r="Z1072" s="360" t="n"/>
      <c r="AA1072" s="360" t="n"/>
      <c r="AB1072" s="360" t="n"/>
    </row>
    <row r="1073">
      <c r="A1073" s="360" t="n">
        <v>50</v>
      </c>
      <c r="B1073" s="360" t="n">
        <v>0</v>
      </c>
      <c r="C1073" s="360" t="n">
        <v>0</v>
      </c>
      <c r="D1073" s="360" t="n">
        <v>1</v>
      </c>
      <c r="E1073" s="360" t="n">
        <v>208</v>
      </c>
      <c r="F1073" s="360">
        <f>ROUND(Source!V1050,O1073)</f>
        <v/>
      </c>
      <c r="G1073" s="360" t="inlineStr">
        <is>
          <t>ТрудМаш</t>
        </is>
      </c>
      <c r="H1073" s="360" t="inlineStr">
        <is>
          <t>Трудозатраты машинистов</t>
        </is>
      </c>
      <c r="I1073" s="360" t="n"/>
      <c r="J1073" s="360" t="n"/>
      <c r="K1073" s="360" t="n">
        <v>208</v>
      </c>
      <c r="L1073" s="360" t="n">
        <v>22</v>
      </c>
      <c r="M1073" s="360" t="n">
        <v>3</v>
      </c>
      <c r="N1073" s="360" t="inlineStr"/>
      <c r="O1073" s="360" t="n">
        <v>7</v>
      </c>
      <c r="P1073" s="360" t="n"/>
      <c r="Q1073" s="360" t="n"/>
      <c r="R1073" s="360" t="n"/>
      <c r="S1073" s="360" t="n"/>
      <c r="T1073" s="360" t="n"/>
      <c r="U1073" s="360" t="n"/>
      <c r="V1073" s="360" t="n"/>
      <c r="W1073" s="360" t="n">
        <v>0</v>
      </c>
      <c r="X1073" s="360" t="n">
        <v>1</v>
      </c>
      <c r="Y1073" s="360" t="n">
        <v>0</v>
      </c>
      <c r="Z1073" s="360" t="n"/>
      <c r="AA1073" s="360" t="n"/>
      <c r="AB1073" s="360" t="n"/>
    </row>
    <row r="1074">
      <c r="A1074" s="360" t="n">
        <v>50</v>
      </c>
      <c r="B1074" s="360" t="n">
        <v>0</v>
      </c>
      <c r="C1074" s="360" t="n">
        <v>0</v>
      </c>
      <c r="D1074" s="360" t="n">
        <v>1</v>
      </c>
      <c r="E1074" s="360" t="n">
        <v>209</v>
      </c>
      <c r="F1074" s="360">
        <f>ROUND(Source!W1050,O1074)</f>
        <v/>
      </c>
      <c r="G1074" s="360" t="inlineStr">
        <is>
          <t>ТранспМат</t>
        </is>
      </c>
      <c r="H1074" s="360" t="inlineStr">
        <is>
          <t>Транспорт материалов</t>
        </is>
      </c>
      <c r="I1074" s="360" t="n"/>
      <c r="J1074" s="360" t="n"/>
      <c r="K1074" s="360" t="n">
        <v>209</v>
      </c>
      <c r="L1074" s="360" t="n">
        <v>23</v>
      </c>
      <c r="M1074" s="360" t="n">
        <v>3</v>
      </c>
      <c r="N1074" s="360" t="inlineStr"/>
      <c r="O1074" s="360" t="n">
        <v>0</v>
      </c>
      <c r="P1074" s="360" t="n"/>
      <c r="Q1074" s="360" t="n"/>
      <c r="R1074" s="360" t="n"/>
      <c r="S1074" s="360" t="n"/>
      <c r="T1074" s="360" t="n"/>
      <c r="U1074" s="360" t="n"/>
      <c r="V1074" s="360" t="n"/>
      <c r="W1074" s="360" t="n">
        <v>0</v>
      </c>
      <c r="X1074" s="360" t="n">
        <v>1</v>
      </c>
      <c r="Y1074" s="360" t="n">
        <v>0</v>
      </c>
      <c r="Z1074" s="360" t="n"/>
      <c r="AA1074" s="360" t="n"/>
      <c r="AB1074" s="360" t="n"/>
    </row>
    <row r="1075">
      <c r="A1075" s="360" t="n">
        <v>50</v>
      </c>
      <c r="B1075" s="360" t="n">
        <v>0</v>
      </c>
      <c r="C1075" s="360" t="n">
        <v>0</v>
      </c>
      <c r="D1075" s="360" t="n">
        <v>1</v>
      </c>
      <c r="E1075" s="360" t="n">
        <v>233</v>
      </c>
      <c r="F1075" s="360">
        <f>ROUND(Source!BD1050,O1075)</f>
        <v/>
      </c>
      <c r="G1075" s="360" t="inlineStr">
        <is>
          <t>Перевозка</t>
        </is>
      </c>
      <c r="H1075" s="360" t="inlineStr">
        <is>
          <t>Перевозка грузов</t>
        </is>
      </c>
      <c r="I1075" s="360" t="n"/>
      <c r="J1075" s="360" t="n"/>
      <c r="K1075" s="360" t="n">
        <v>233</v>
      </c>
      <c r="L1075" s="360" t="n">
        <v>24</v>
      </c>
      <c r="M1075" s="360" t="n">
        <v>3</v>
      </c>
      <c r="N1075" s="360" t="inlineStr"/>
      <c r="O1075" s="360" t="n">
        <v>0</v>
      </c>
      <c r="P1075" s="360" t="n"/>
      <c r="Q1075" s="360" t="n"/>
      <c r="R1075" s="360" t="n"/>
      <c r="S1075" s="360" t="n"/>
      <c r="T1075" s="360" t="n"/>
      <c r="U1075" s="360" t="n"/>
      <c r="V1075" s="360" t="n"/>
      <c r="W1075" s="360" t="n">
        <v>0</v>
      </c>
      <c r="X1075" s="360" t="n">
        <v>1</v>
      </c>
      <c r="Y1075" s="360" t="n">
        <v>0</v>
      </c>
      <c r="Z1075" s="360" t="n"/>
      <c r="AA1075" s="360" t="n"/>
      <c r="AB1075" s="360" t="n"/>
    </row>
    <row r="1076">
      <c r="A1076" s="360" t="n">
        <v>50</v>
      </c>
      <c r="B1076" s="360" t="n">
        <v>0</v>
      </c>
      <c r="C1076" s="360" t="n">
        <v>0</v>
      </c>
      <c r="D1076" s="360" t="n">
        <v>1</v>
      </c>
      <c r="E1076" s="360" t="n">
        <v>210</v>
      </c>
      <c r="F1076" s="360">
        <f>ROUND(Source!X1050,O1076)</f>
        <v/>
      </c>
      <c r="G1076" s="360" t="inlineStr">
        <is>
          <t>НР</t>
        </is>
      </c>
      <c r="H1076" s="360" t="inlineStr">
        <is>
          <t>Накладные расходы</t>
        </is>
      </c>
      <c r="I1076" s="360" t="n"/>
      <c r="J1076" s="360" t="n"/>
      <c r="K1076" s="360" t="n">
        <v>210</v>
      </c>
      <c r="L1076" s="360" t="n">
        <v>25</v>
      </c>
      <c r="M1076" s="360" t="n">
        <v>3</v>
      </c>
      <c r="N1076" s="360" t="inlineStr"/>
      <c r="O1076" s="360" t="n">
        <v>0</v>
      </c>
      <c r="P1076" s="360" t="n"/>
      <c r="Q1076" s="360" t="n"/>
      <c r="R1076" s="360" t="n"/>
      <c r="S1076" s="360" t="n"/>
      <c r="T1076" s="360" t="n"/>
      <c r="U1076" s="360" t="n"/>
      <c r="V1076" s="360" t="n"/>
      <c r="W1076" s="360" t="n">
        <v>0</v>
      </c>
      <c r="X1076" s="360" t="n">
        <v>1</v>
      </c>
      <c r="Y1076" s="360" t="n">
        <v>0</v>
      </c>
      <c r="Z1076" s="360" t="n"/>
      <c r="AA1076" s="360" t="n"/>
      <c r="AB1076" s="360" t="n"/>
    </row>
    <row r="1077">
      <c r="A1077" s="360" t="n">
        <v>50</v>
      </c>
      <c r="B1077" s="360" t="n">
        <v>0</v>
      </c>
      <c r="C1077" s="360" t="n">
        <v>0</v>
      </c>
      <c r="D1077" s="360" t="n">
        <v>1</v>
      </c>
      <c r="E1077" s="360" t="n">
        <v>211</v>
      </c>
      <c r="F1077" s="360">
        <f>ROUND(Source!Y1050,O1077)</f>
        <v/>
      </c>
      <c r="G1077" s="360" t="inlineStr">
        <is>
          <t>СмПриб</t>
        </is>
      </c>
      <c r="H1077" s="360" t="inlineStr">
        <is>
          <t>Сметная прибыль</t>
        </is>
      </c>
      <c r="I1077" s="360" t="n"/>
      <c r="J1077" s="360" t="n"/>
      <c r="K1077" s="360" t="n">
        <v>211</v>
      </c>
      <c r="L1077" s="360" t="n">
        <v>26</v>
      </c>
      <c r="M1077" s="360" t="n">
        <v>3</v>
      </c>
      <c r="N1077" s="360" t="inlineStr"/>
      <c r="O1077" s="360" t="n">
        <v>0</v>
      </c>
      <c r="P1077" s="360" t="n"/>
      <c r="Q1077" s="360" t="n"/>
      <c r="R1077" s="360" t="n"/>
      <c r="S1077" s="360" t="n"/>
      <c r="T1077" s="360" t="n"/>
      <c r="U1077" s="360" t="n"/>
      <c r="V1077" s="360" t="n"/>
      <c r="W1077" s="360" t="n">
        <v>0</v>
      </c>
      <c r="X1077" s="360" t="n">
        <v>1</v>
      </c>
      <c r="Y1077" s="360" t="n">
        <v>0</v>
      </c>
      <c r="Z1077" s="360" t="n"/>
      <c r="AA1077" s="360" t="n"/>
      <c r="AB1077" s="360" t="n"/>
    </row>
    <row r="1078">
      <c r="A1078" s="360" t="n">
        <v>50</v>
      </c>
      <c r="B1078" s="360" t="n">
        <v>0</v>
      </c>
      <c r="C1078" s="360" t="n">
        <v>0</v>
      </c>
      <c r="D1078" s="360" t="n">
        <v>1</v>
      </c>
      <c r="E1078" s="360" t="n">
        <v>224</v>
      </c>
      <c r="F1078" s="360">
        <f>ROUND(Source!AR1050,O1078)</f>
        <v/>
      </c>
      <c r="G1078" s="360" t="inlineStr">
        <is>
          <t>Всего</t>
        </is>
      </c>
      <c r="H1078" s="360" t="inlineStr">
        <is>
          <t>Всего с НР и СП</t>
        </is>
      </c>
      <c r="I1078" s="360" t="n"/>
      <c r="J1078" s="360" t="n"/>
      <c r="K1078" s="360" t="n">
        <v>224</v>
      </c>
      <c r="L1078" s="360" t="n">
        <v>27</v>
      </c>
      <c r="M1078" s="360" t="n">
        <v>3</v>
      </c>
      <c r="N1078" s="360" t="inlineStr"/>
      <c r="O1078" s="360" t="n">
        <v>0</v>
      </c>
      <c r="P1078" s="360" t="n"/>
      <c r="Q1078" s="360" t="n"/>
      <c r="R1078" s="360" t="n"/>
      <c r="S1078" s="360" t="n"/>
      <c r="T1078" s="360" t="n"/>
      <c r="U1078" s="360" t="n"/>
      <c r="V1078" s="360" t="n"/>
      <c r="W1078" s="360" t="n">
        <v>0</v>
      </c>
      <c r="X1078" s="360" t="n">
        <v>1</v>
      </c>
      <c r="Y1078" s="360" t="n">
        <v>0</v>
      </c>
      <c r="Z1078" s="360" t="n"/>
      <c r="AA1078" s="360" t="n"/>
      <c r="AB1078" s="360" t="n"/>
    </row>
    <row r="1079">
      <c r="A1079" s="360" t="n">
        <v>50</v>
      </c>
      <c r="B1079" s="360" t="n">
        <v>0</v>
      </c>
      <c r="C1079" s="360" t="n">
        <v>0</v>
      </c>
      <c r="D1079" s="360" t="n">
        <v>2</v>
      </c>
      <c r="E1079" s="360" t="n">
        <v>0</v>
      </c>
      <c r="F1079" s="360">
        <f>ROUND(F1078,O1079)</f>
        <v/>
      </c>
      <c r="G1079" s="360" t="inlineStr">
        <is>
          <t>и1</t>
        </is>
      </c>
      <c r="H1079" s="360" t="inlineStr">
        <is>
          <t>Итого</t>
        </is>
      </c>
      <c r="I1079" s="360" t="n"/>
      <c r="J1079" s="360" t="n"/>
      <c r="K1079" s="360" t="n">
        <v>212</v>
      </c>
      <c r="L1079" s="360" t="n">
        <v>28</v>
      </c>
      <c r="M1079" s="360" t="n">
        <v>0</v>
      </c>
      <c r="N1079" s="360" t="inlineStr"/>
      <c r="O1079" s="360" t="n">
        <v>0</v>
      </c>
      <c r="P1079" s="360" t="n"/>
      <c r="Q1079" s="360" t="n"/>
      <c r="R1079" s="360" t="n"/>
      <c r="S1079" s="360" t="n"/>
      <c r="T1079" s="360" t="n"/>
      <c r="U1079" s="360" t="n"/>
      <c r="V1079" s="360" t="n"/>
      <c r="W1079" s="360" t="n">
        <v>0</v>
      </c>
      <c r="X1079" s="360" t="n">
        <v>1</v>
      </c>
      <c r="Y1079" s="360" t="n">
        <v>0</v>
      </c>
      <c r="Z1079" s="360" t="n"/>
      <c r="AA1079" s="360" t="n"/>
      <c r="AB1079" s="360" t="n"/>
    </row>
    <row r="1080">
      <c r="A1080" s="360" t="n">
        <v>50</v>
      </c>
      <c r="B1080" s="360" t="n">
        <v>0</v>
      </c>
      <c r="C1080" s="360" t="n">
        <v>0</v>
      </c>
      <c r="D1080" s="360" t="n">
        <v>2</v>
      </c>
      <c r="E1080" s="360" t="n">
        <v>0</v>
      </c>
      <c r="F1080" s="360">
        <f>ROUND(F1079*0.22,O1080)</f>
        <v/>
      </c>
      <c r="G1080" s="360" t="inlineStr">
        <is>
          <t>и2</t>
        </is>
      </c>
      <c r="H1080" s="360" t="inlineStr">
        <is>
          <t>НДС 22%</t>
        </is>
      </c>
      <c r="I1080" s="360" t="n"/>
      <c r="J1080" s="360" t="n"/>
      <c r="K1080" s="360" t="n">
        <v>212</v>
      </c>
      <c r="L1080" s="360" t="n">
        <v>29</v>
      </c>
      <c r="M1080" s="360" t="n">
        <v>0</v>
      </c>
      <c r="N1080" s="360" t="inlineStr"/>
      <c r="O1080" s="360" t="n">
        <v>0</v>
      </c>
      <c r="P1080" s="360" t="n"/>
      <c r="Q1080" s="360" t="n"/>
      <c r="R1080" s="360" t="n"/>
      <c r="S1080" s="360" t="n"/>
      <c r="T1080" s="360" t="n"/>
      <c r="U1080" s="360" t="n"/>
      <c r="V1080" s="360" t="n"/>
      <c r="W1080" s="360" t="n">
        <v>0</v>
      </c>
      <c r="X1080" s="360" t="n">
        <v>1</v>
      </c>
      <c r="Y1080" s="360" t="n">
        <v>0</v>
      </c>
      <c r="Z1080" s="360" t="n"/>
      <c r="AA1080" s="360" t="n"/>
      <c r="AB1080" s="360" t="n"/>
    </row>
    <row r="1081">
      <c r="A1081" s="360" t="n">
        <v>50</v>
      </c>
      <c r="B1081" s="360" t="n">
        <v>0</v>
      </c>
      <c r="C1081" s="360" t="n">
        <v>0</v>
      </c>
      <c r="D1081" s="360" t="n">
        <v>2</v>
      </c>
      <c r="E1081" s="360" t="n">
        <v>213</v>
      </c>
      <c r="F1081" s="360">
        <f>ROUND(F1079+F1080,O1081)</f>
        <v/>
      </c>
      <c r="G1081" s="360" t="inlineStr">
        <is>
          <t>и3</t>
        </is>
      </c>
      <c r="H1081" s="360" t="inlineStr">
        <is>
          <t>Всего</t>
        </is>
      </c>
      <c r="I1081" s="360" t="n"/>
      <c r="J1081" s="360" t="n"/>
      <c r="K1081" s="360" t="n">
        <v>212</v>
      </c>
      <c r="L1081" s="360" t="n">
        <v>30</v>
      </c>
      <c r="M1081" s="360" t="n">
        <v>0</v>
      </c>
      <c r="N1081" s="360" t="inlineStr"/>
      <c r="O1081" s="360" t="n">
        <v>0</v>
      </c>
      <c r="P1081" s="360" t="n"/>
      <c r="Q1081" s="360" t="n"/>
      <c r="R1081" s="360" t="n"/>
      <c r="S1081" s="360" t="n"/>
      <c r="T1081" s="360" t="n"/>
      <c r="U1081" s="360" t="n"/>
      <c r="V1081" s="360" t="n"/>
      <c r="W1081" s="360" t="n">
        <v>0</v>
      </c>
      <c r="X1081" s="360" t="n">
        <v>1</v>
      </c>
      <c r="Y1081" s="360" t="n">
        <v>0</v>
      </c>
      <c r="Z1081" s="360" t="n"/>
      <c r="AA1081" s="360" t="n"/>
      <c r="AB1081" s="360" t="n"/>
    </row>
    <row r="1083">
      <c r="A1083" s="356" t="n">
        <v>3</v>
      </c>
      <c r="B1083" s="356" t="n">
        <v>0</v>
      </c>
      <c r="C1083" s="356" t="n"/>
      <c r="D1083" s="356">
        <f>ROW(A1091)</f>
        <v/>
      </c>
      <c r="E1083" s="356" t="n"/>
      <c r="F1083" s="356" t="inlineStr">
        <is>
          <t>Новая локальная смета</t>
        </is>
      </c>
      <c r="G1083" s="356" t="inlineStr">
        <is>
          <t>Парковая, д 21/20</t>
        </is>
      </c>
      <c r="H1083" s="356" t="inlineStr"/>
      <c r="I1083" s="356" t="n">
        <v>0</v>
      </c>
      <c r="J1083" s="356" t="inlineStr"/>
      <c r="K1083" s="356" t="n">
        <v>0</v>
      </c>
      <c r="L1083" s="356" t="inlineStr">
        <is>
          <t>Новая локальная смета</t>
        </is>
      </c>
      <c r="M1083" s="356" t="inlineStr"/>
      <c r="N1083" s="356" t="n"/>
      <c r="O1083" s="356" t="n"/>
      <c r="P1083" s="356" t="n"/>
      <c r="Q1083" s="356" t="n"/>
      <c r="R1083" s="356" t="n"/>
      <c r="S1083" s="356" t="n">
        <v>0</v>
      </c>
      <c r="T1083" s="356" t="n"/>
      <c r="U1083" s="356" t="inlineStr"/>
      <c r="V1083" s="356" t="n">
        <v>0</v>
      </c>
      <c r="W1083" s="356" t="n"/>
      <c r="X1083" s="356" t="n"/>
      <c r="Y1083" s="356" t="n"/>
      <c r="Z1083" s="356" t="n"/>
      <c r="AA1083" s="356" t="n"/>
      <c r="AB1083" s="356" t="inlineStr"/>
      <c r="AC1083" s="356" t="inlineStr"/>
      <c r="AD1083" s="356" t="inlineStr"/>
      <c r="AE1083" s="356" t="inlineStr"/>
      <c r="AF1083" s="356" t="inlineStr"/>
      <c r="AG1083" s="356" t="inlineStr"/>
      <c r="AH1083" s="356" t="n"/>
      <c r="AI1083" s="356" t="n"/>
      <c r="AJ1083" s="356" t="n"/>
      <c r="AK1083" s="356" t="n"/>
      <c r="AL1083" s="356" t="n"/>
      <c r="AM1083" s="356" t="n"/>
      <c r="AN1083" s="356" t="n"/>
      <c r="AO1083" s="356" t="n"/>
      <c r="AP1083" s="356" t="inlineStr"/>
      <c r="AQ1083" s="356" t="inlineStr"/>
      <c r="AR1083" s="356" t="inlineStr"/>
      <c r="AS1083" s="356" t="n"/>
      <c r="AT1083" s="356" t="n"/>
      <c r="AU1083" s="356" t="n"/>
      <c r="AV1083" s="356" t="n"/>
      <c r="AW1083" s="356" t="n"/>
      <c r="AX1083" s="356" t="n"/>
      <c r="AY1083" s="356" t="n"/>
      <c r="AZ1083" s="356" t="inlineStr"/>
      <c r="BA1083" s="356" t="n"/>
      <c r="BB1083" s="356" t="inlineStr"/>
      <c r="BC1083" s="356" t="inlineStr"/>
      <c r="BD1083" s="356" t="inlineStr"/>
      <c r="BE1083" s="356" t="inlineStr"/>
      <c r="BF1083" s="356" t="inlineStr"/>
      <c r="BG1083" s="356" t="inlineStr"/>
      <c r="BH1083" s="356" t="inlineStr"/>
      <c r="BI1083" s="356" t="inlineStr"/>
      <c r="BJ1083" s="356" t="inlineStr"/>
      <c r="BK1083" s="356" t="inlineStr"/>
      <c r="BL1083" s="356" t="inlineStr"/>
      <c r="BM1083" s="356" t="inlineStr"/>
      <c r="BN1083" s="356" t="inlineStr"/>
      <c r="BO1083" s="356" t="inlineStr"/>
      <c r="BP1083" s="356" t="inlineStr"/>
      <c r="BQ1083" s="356" t="n"/>
      <c r="BR1083" s="356" t="n"/>
      <c r="BS1083" s="356" t="n"/>
      <c r="BT1083" s="356" t="n"/>
      <c r="BU1083" s="356" t="n"/>
      <c r="BV1083" s="356" t="n"/>
      <c r="BW1083" s="356" t="n"/>
      <c r="BX1083" s="356" t="n">
        <v>0</v>
      </c>
      <c r="BY1083" s="356" t="n"/>
      <c r="BZ1083" s="356" t="n"/>
      <c r="CA1083" s="356" t="n"/>
      <c r="CB1083" s="356" t="n"/>
      <c r="CC1083" s="356" t="n"/>
      <c r="CD1083" s="356" t="n"/>
      <c r="CE1083" s="356" t="n"/>
      <c r="CF1083" s="356" t="n">
        <v>0</v>
      </c>
      <c r="CG1083" s="356" t="n">
        <v>0</v>
      </c>
      <c r="CH1083" s="356" t="n"/>
      <c r="CI1083" s="356" t="inlineStr"/>
      <c r="CJ1083" s="356" t="inlineStr"/>
      <c r="CK1083" s="0" t="inlineStr"/>
      <c r="CL1083" s="0" t="inlineStr"/>
      <c r="CM1083" s="0" t="inlineStr"/>
      <c r="CN1083" s="0" t="inlineStr"/>
      <c r="CO1083" s="0" t="inlineStr"/>
      <c r="CP1083" s="0" t="inlineStr"/>
      <c r="CQ1083" s="0" t="inlineStr"/>
    </row>
    <row r="1085">
      <c r="A1085" s="358" t="n">
        <v>52</v>
      </c>
      <c r="B1085" s="358">
        <f>B1091</f>
        <v/>
      </c>
      <c r="C1085" s="358">
        <f>C1091</f>
        <v/>
      </c>
      <c r="D1085" s="358">
        <f>D1091</f>
        <v/>
      </c>
      <c r="E1085" s="358">
        <f>E1091</f>
        <v/>
      </c>
      <c r="F1085" s="358">
        <f>F1091</f>
        <v/>
      </c>
      <c r="G1085" s="358">
        <f>G1091</f>
        <v/>
      </c>
      <c r="H1085" s="358" t="n"/>
      <c r="I1085" s="358" t="n"/>
      <c r="J1085" s="358" t="n"/>
      <c r="K1085" s="358" t="n"/>
      <c r="L1085" s="358" t="n"/>
      <c r="M1085" s="358" t="n"/>
      <c r="N1085" s="358" t="n"/>
      <c r="O1085" s="358">
        <f>O1091</f>
        <v/>
      </c>
      <c r="P1085" s="358">
        <f>P1091</f>
        <v/>
      </c>
      <c r="Q1085" s="358">
        <f>Q1091</f>
        <v/>
      </c>
      <c r="R1085" s="358">
        <f>R1091</f>
        <v/>
      </c>
      <c r="S1085" s="358">
        <f>S1091</f>
        <v/>
      </c>
      <c r="T1085" s="358">
        <f>T1091</f>
        <v/>
      </c>
      <c r="U1085" s="358">
        <f>U1091</f>
        <v/>
      </c>
      <c r="V1085" s="358">
        <f>V1091</f>
        <v/>
      </c>
      <c r="W1085" s="358">
        <f>W1091</f>
        <v/>
      </c>
      <c r="X1085" s="358">
        <f>X1091</f>
        <v/>
      </c>
      <c r="Y1085" s="358">
        <f>Y1091</f>
        <v/>
      </c>
      <c r="Z1085" s="358">
        <f>Z1091</f>
        <v/>
      </c>
      <c r="AA1085" s="358">
        <f>AA1091</f>
        <v/>
      </c>
      <c r="AB1085" s="358">
        <f>AB1091</f>
        <v/>
      </c>
      <c r="AC1085" s="358">
        <f>AC1091</f>
        <v/>
      </c>
      <c r="AD1085" s="358">
        <f>AD1091</f>
        <v/>
      </c>
      <c r="AE1085" s="358">
        <f>AE1091</f>
        <v/>
      </c>
      <c r="AF1085" s="358">
        <f>AF1091</f>
        <v/>
      </c>
      <c r="AG1085" s="358">
        <f>AG1091</f>
        <v/>
      </c>
      <c r="AH1085" s="358">
        <f>AH1091</f>
        <v/>
      </c>
      <c r="AI1085" s="358">
        <f>AI1091</f>
        <v/>
      </c>
      <c r="AJ1085" s="358">
        <f>AJ1091</f>
        <v/>
      </c>
      <c r="AK1085" s="358">
        <f>AK1091</f>
        <v/>
      </c>
      <c r="AL1085" s="358">
        <f>AL1091</f>
        <v/>
      </c>
      <c r="AM1085" s="358">
        <f>AM1091</f>
        <v/>
      </c>
      <c r="AN1085" s="358">
        <f>AN1091</f>
        <v/>
      </c>
      <c r="AO1085" s="358">
        <f>AO1091</f>
        <v/>
      </c>
      <c r="AP1085" s="358">
        <f>AP1091</f>
        <v/>
      </c>
      <c r="AQ1085" s="358">
        <f>AQ1091</f>
        <v/>
      </c>
      <c r="AR1085" s="358">
        <f>AR1091</f>
        <v/>
      </c>
      <c r="AS1085" s="358">
        <f>AS1091</f>
        <v/>
      </c>
      <c r="AT1085" s="358">
        <f>AT1091</f>
        <v/>
      </c>
      <c r="AU1085" s="358">
        <f>AU1091</f>
        <v/>
      </c>
      <c r="AV1085" s="358">
        <f>AV1091</f>
        <v/>
      </c>
      <c r="AW1085" s="358">
        <f>AW1091</f>
        <v/>
      </c>
      <c r="AX1085" s="358">
        <f>AX1091</f>
        <v/>
      </c>
      <c r="AY1085" s="358">
        <f>AY1091</f>
        <v/>
      </c>
      <c r="AZ1085" s="358">
        <f>AZ1091</f>
        <v/>
      </c>
      <c r="BA1085" s="358">
        <f>BA1091</f>
        <v/>
      </c>
      <c r="BB1085" s="358">
        <f>BB1091</f>
        <v/>
      </c>
      <c r="BC1085" s="358">
        <f>BC1091</f>
        <v/>
      </c>
      <c r="BD1085" s="358">
        <f>BD1091</f>
        <v/>
      </c>
      <c r="BE1085" s="358">
        <f>BE1091</f>
        <v/>
      </c>
      <c r="BF1085" s="358">
        <f>BF1091</f>
        <v/>
      </c>
      <c r="BG1085" s="358">
        <f>BG1091</f>
        <v/>
      </c>
      <c r="BH1085" s="358">
        <f>BH1091</f>
        <v/>
      </c>
      <c r="BI1085" s="358">
        <f>BI1091</f>
        <v/>
      </c>
      <c r="BJ1085" s="358">
        <f>BJ1091</f>
        <v/>
      </c>
      <c r="BK1085" s="358">
        <f>BK1091</f>
        <v/>
      </c>
      <c r="BL1085" s="358">
        <f>BL1091</f>
        <v/>
      </c>
      <c r="BM1085" s="358">
        <f>BM1091</f>
        <v/>
      </c>
      <c r="BN1085" s="358">
        <f>BN1091</f>
        <v/>
      </c>
      <c r="BO1085" s="358">
        <f>BO1091</f>
        <v/>
      </c>
      <c r="BP1085" s="358">
        <f>BP1091</f>
        <v/>
      </c>
      <c r="BQ1085" s="358">
        <f>BQ1091</f>
        <v/>
      </c>
      <c r="BR1085" s="358">
        <f>BR1091</f>
        <v/>
      </c>
      <c r="BS1085" s="358">
        <f>BS1091</f>
        <v/>
      </c>
      <c r="BT1085" s="358">
        <f>BT1091</f>
        <v/>
      </c>
      <c r="BU1085" s="358">
        <f>BU1091</f>
        <v/>
      </c>
      <c r="BV1085" s="358">
        <f>BV1091</f>
        <v/>
      </c>
      <c r="BW1085" s="358">
        <f>BW1091</f>
        <v/>
      </c>
      <c r="BX1085" s="358">
        <f>BX1091</f>
        <v/>
      </c>
      <c r="BY1085" s="358">
        <f>BY1091</f>
        <v/>
      </c>
      <c r="BZ1085" s="358">
        <f>BZ1091</f>
        <v/>
      </c>
      <c r="CA1085" s="358">
        <f>CA1091</f>
        <v/>
      </c>
      <c r="CB1085" s="358">
        <f>CB1091</f>
        <v/>
      </c>
      <c r="CC1085" s="358">
        <f>CC1091</f>
        <v/>
      </c>
      <c r="CD1085" s="358">
        <f>CD1091</f>
        <v/>
      </c>
      <c r="CE1085" s="358">
        <f>CE1091</f>
        <v/>
      </c>
      <c r="CF1085" s="358">
        <f>CF1091</f>
        <v/>
      </c>
      <c r="CG1085" s="358">
        <f>CG1091</f>
        <v/>
      </c>
      <c r="CH1085" s="358">
        <f>CH1091</f>
        <v/>
      </c>
      <c r="CI1085" s="358">
        <f>CI1091</f>
        <v/>
      </c>
      <c r="CJ1085" s="358">
        <f>CJ1091</f>
        <v/>
      </c>
      <c r="CK1085" s="358">
        <f>CK1091</f>
        <v/>
      </c>
      <c r="CL1085" s="358">
        <f>CL1091</f>
        <v/>
      </c>
      <c r="CM1085" s="358">
        <f>CM1091</f>
        <v/>
      </c>
      <c r="CN1085" s="358">
        <f>CN1091</f>
        <v/>
      </c>
      <c r="CO1085" s="358">
        <f>CO1091</f>
        <v/>
      </c>
      <c r="CP1085" s="358">
        <f>CP1091</f>
        <v/>
      </c>
      <c r="CQ1085" s="358">
        <f>CQ1091</f>
        <v/>
      </c>
      <c r="CR1085" s="358">
        <f>CR1091</f>
        <v/>
      </c>
      <c r="CS1085" s="358">
        <f>CS1091</f>
        <v/>
      </c>
      <c r="CT1085" s="358">
        <f>CT1091</f>
        <v/>
      </c>
      <c r="CU1085" s="358">
        <f>CU1091</f>
        <v/>
      </c>
      <c r="CV1085" s="358">
        <f>CV1091</f>
        <v/>
      </c>
      <c r="CW1085" s="358">
        <f>CW1091</f>
        <v/>
      </c>
      <c r="CX1085" s="358">
        <f>CX1091</f>
        <v/>
      </c>
      <c r="CY1085" s="358">
        <f>CY1091</f>
        <v/>
      </c>
      <c r="CZ1085" s="358">
        <f>CZ1091</f>
        <v/>
      </c>
      <c r="DA1085" s="358">
        <f>DA1091</f>
        <v/>
      </c>
      <c r="DB1085" s="358">
        <f>DB1091</f>
        <v/>
      </c>
      <c r="DC1085" s="358">
        <f>DC1091</f>
        <v/>
      </c>
      <c r="DD1085" s="358">
        <f>DD1091</f>
        <v/>
      </c>
      <c r="DE1085" s="358">
        <f>DE1091</f>
        <v/>
      </c>
      <c r="DF1085" s="358">
        <f>DF1091</f>
        <v/>
      </c>
      <c r="DG1085" s="359">
        <f>DG1091</f>
        <v/>
      </c>
      <c r="DH1085" s="359">
        <f>DH1091</f>
        <v/>
      </c>
      <c r="DI1085" s="359">
        <f>DI1091</f>
        <v/>
      </c>
      <c r="DJ1085" s="359">
        <f>DJ1091</f>
        <v/>
      </c>
      <c r="DK1085" s="359">
        <f>DK1091</f>
        <v/>
      </c>
      <c r="DL1085" s="359">
        <f>DL1091</f>
        <v/>
      </c>
      <c r="DM1085" s="359">
        <f>DM1091</f>
        <v/>
      </c>
      <c r="DN1085" s="359">
        <f>DN1091</f>
        <v/>
      </c>
      <c r="DO1085" s="359">
        <f>DO1091</f>
        <v/>
      </c>
      <c r="DP1085" s="359">
        <f>DP1091</f>
        <v/>
      </c>
      <c r="DQ1085" s="359">
        <f>DQ1091</f>
        <v/>
      </c>
      <c r="DR1085" s="359">
        <f>DR1091</f>
        <v/>
      </c>
      <c r="DS1085" s="359">
        <f>DS1091</f>
        <v/>
      </c>
      <c r="DT1085" s="359">
        <f>DT1091</f>
        <v/>
      </c>
      <c r="DU1085" s="359">
        <f>DU1091</f>
        <v/>
      </c>
      <c r="DV1085" s="359">
        <f>DV1091</f>
        <v/>
      </c>
      <c r="DW1085" s="359">
        <f>DW1091</f>
        <v/>
      </c>
      <c r="DX1085" s="359">
        <f>DX1091</f>
        <v/>
      </c>
      <c r="DY1085" s="359">
        <f>DY1091</f>
        <v/>
      </c>
      <c r="DZ1085" s="359">
        <f>DZ1091</f>
        <v/>
      </c>
      <c r="EA1085" s="359">
        <f>EA1091</f>
        <v/>
      </c>
      <c r="EB1085" s="359">
        <f>EB1091</f>
        <v/>
      </c>
      <c r="EC1085" s="359">
        <f>EC1091</f>
        <v/>
      </c>
      <c r="ED1085" s="359">
        <f>ED1091</f>
        <v/>
      </c>
      <c r="EE1085" s="359">
        <f>EE1091</f>
        <v/>
      </c>
      <c r="EF1085" s="359">
        <f>EF1091</f>
        <v/>
      </c>
      <c r="EG1085" s="359">
        <f>EG1091</f>
        <v/>
      </c>
      <c r="EH1085" s="359">
        <f>EH1091</f>
        <v/>
      </c>
      <c r="EI1085" s="359">
        <f>EI1091</f>
        <v/>
      </c>
      <c r="EJ1085" s="359">
        <f>EJ1091</f>
        <v/>
      </c>
      <c r="EK1085" s="359">
        <f>EK1091</f>
        <v/>
      </c>
      <c r="EL1085" s="359">
        <f>EL1091</f>
        <v/>
      </c>
      <c r="EM1085" s="359">
        <f>EM1091</f>
        <v/>
      </c>
      <c r="EN1085" s="359">
        <f>EN1091</f>
        <v/>
      </c>
      <c r="EO1085" s="359">
        <f>EO1091</f>
        <v/>
      </c>
      <c r="EP1085" s="359">
        <f>EP1091</f>
        <v/>
      </c>
      <c r="EQ1085" s="359">
        <f>EQ1091</f>
        <v/>
      </c>
      <c r="ER1085" s="359">
        <f>ER1091</f>
        <v/>
      </c>
      <c r="ES1085" s="359">
        <f>ES1091</f>
        <v/>
      </c>
      <c r="ET1085" s="359">
        <f>ET1091</f>
        <v/>
      </c>
      <c r="EU1085" s="359">
        <f>EU1091</f>
        <v/>
      </c>
      <c r="EV1085" s="359">
        <f>EV1091</f>
        <v/>
      </c>
      <c r="EW1085" s="359">
        <f>EW1091</f>
        <v/>
      </c>
      <c r="EX1085" s="359">
        <f>EX1091</f>
        <v/>
      </c>
      <c r="EY1085" s="359">
        <f>EY1091</f>
        <v/>
      </c>
      <c r="EZ1085" s="359">
        <f>EZ1091</f>
        <v/>
      </c>
      <c r="FA1085" s="359">
        <f>FA1091</f>
        <v/>
      </c>
      <c r="FB1085" s="359">
        <f>FB1091</f>
        <v/>
      </c>
      <c r="FC1085" s="359">
        <f>FC1091</f>
        <v/>
      </c>
      <c r="FD1085" s="359">
        <f>FD1091</f>
        <v/>
      </c>
      <c r="FE1085" s="359">
        <f>FE1091</f>
        <v/>
      </c>
      <c r="FF1085" s="359">
        <f>FF1091</f>
        <v/>
      </c>
      <c r="FG1085" s="359">
        <f>FG1091</f>
        <v/>
      </c>
      <c r="FH1085" s="359">
        <f>FH1091</f>
        <v/>
      </c>
      <c r="FI1085" s="359">
        <f>FI1091</f>
        <v/>
      </c>
      <c r="FJ1085" s="359">
        <f>FJ1091</f>
        <v/>
      </c>
      <c r="FK1085" s="359">
        <f>FK1091</f>
        <v/>
      </c>
      <c r="FL1085" s="359">
        <f>FL1091</f>
        <v/>
      </c>
      <c r="FM1085" s="359">
        <f>FM1091</f>
        <v/>
      </c>
      <c r="FN1085" s="359">
        <f>FN1091</f>
        <v/>
      </c>
      <c r="FO1085" s="359">
        <f>FO1091</f>
        <v/>
      </c>
      <c r="FP1085" s="359">
        <f>FP1091</f>
        <v/>
      </c>
      <c r="FQ1085" s="359">
        <f>FQ1091</f>
        <v/>
      </c>
      <c r="FR1085" s="359">
        <f>FR1091</f>
        <v/>
      </c>
      <c r="FS1085" s="359">
        <f>FS1091</f>
        <v/>
      </c>
      <c r="FT1085" s="359">
        <f>FT1091</f>
        <v/>
      </c>
      <c r="FU1085" s="359">
        <f>FU1091</f>
        <v/>
      </c>
      <c r="FV1085" s="359">
        <f>FV1091</f>
        <v/>
      </c>
      <c r="FW1085" s="359">
        <f>FW1091</f>
        <v/>
      </c>
      <c r="FX1085" s="359">
        <f>FX1091</f>
        <v/>
      </c>
      <c r="FY1085" s="359">
        <f>FY1091</f>
        <v/>
      </c>
      <c r="FZ1085" s="359">
        <f>FZ1091</f>
        <v/>
      </c>
      <c r="GA1085" s="359">
        <f>GA1091</f>
        <v/>
      </c>
      <c r="GB1085" s="359">
        <f>GB1091</f>
        <v/>
      </c>
      <c r="GC1085" s="359">
        <f>GC1091</f>
        <v/>
      </c>
      <c r="GD1085" s="359">
        <f>GD1091</f>
        <v/>
      </c>
      <c r="GE1085" s="359">
        <f>GE1091</f>
        <v/>
      </c>
      <c r="GF1085" s="359">
        <f>GF1091</f>
        <v/>
      </c>
      <c r="GG1085" s="359">
        <f>GG1091</f>
        <v/>
      </c>
      <c r="GH1085" s="359">
        <f>GH1091</f>
        <v/>
      </c>
      <c r="GI1085" s="359">
        <f>GI1091</f>
        <v/>
      </c>
      <c r="GJ1085" s="359">
        <f>GJ1091</f>
        <v/>
      </c>
      <c r="GK1085" s="359">
        <f>GK1091</f>
        <v/>
      </c>
      <c r="GL1085" s="359">
        <f>GL1091</f>
        <v/>
      </c>
      <c r="GM1085" s="359">
        <f>GM1091</f>
        <v/>
      </c>
      <c r="GN1085" s="359">
        <f>GN1091</f>
        <v/>
      </c>
      <c r="GO1085" s="359">
        <f>GO1091</f>
        <v/>
      </c>
      <c r="GP1085" s="359">
        <f>GP1091</f>
        <v/>
      </c>
      <c r="GQ1085" s="359">
        <f>GQ1091</f>
        <v/>
      </c>
      <c r="GR1085" s="359">
        <f>GR1091</f>
        <v/>
      </c>
      <c r="GS1085" s="359">
        <f>GS1091</f>
        <v/>
      </c>
      <c r="GT1085" s="359">
        <f>GT1091</f>
        <v/>
      </c>
      <c r="GU1085" s="359">
        <f>GU1091</f>
        <v/>
      </c>
      <c r="GV1085" s="359">
        <f>GV1091</f>
        <v/>
      </c>
      <c r="GW1085" s="359">
        <f>GW1091</f>
        <v/>
      </c>
      <c r="GX1085" s="359">
        <f>GX1091</f>
        <v/>
      </c>
    </row>
    <row r="1087">
      <c r="A1087" s="0" t="n">
        <v>17</v>
      </c>
      <c r="B1087" s="0" t="n">
        <v>0</v>
      </c>
      <c r="C1087" s="0">
        <f>ROW(SmtRes!A433)</f>
        <v/>
      </c>
      <c r="D1087" s="0">
        <f>ROW(EtalonRes!A427)</f>
        <v/>
      </c>
      <c r="E1087" s="0" t="inlineStr">
        <is>
          <t>1</t>
        </is>
      </c>
      <c r="F1087" s="0" t="inlineStr">
        <is>
          <t>09-04-012-2</t>
        </is>
      </c>
      <c r="G1087" s="0" t="inlineStr">
        <is>
          <t>Демонтаж. Установка дверного доводчика к металлическим дверям</t>
        </is>
      </c>
      <c r="H1087" s="0" t="inlineStr">
        <is>
          <t>1  ШТ.</t>
        </is>
      </c>
      <c r="I1087" s="0">
        <f>ROUND(ROUND(1,4),7)</f>
        <v/>
      </c>
      <c r="J1087" s="0" t="n">
        <v>0</v>
      </c>
      <c r="K1087" s="0">
        <f>ROUND(ROUND(1,4),7)</f>
        <v/>
      </c>
      <c r="O1087" s="0">
        <f>ROUND(CP1087,0)</f>
        <v/>
      </c>
      <c r="P1087" s="0">
        <f>ROUND(CQ1087*I1087,0)</f>
        <v/>
      </c>
      <c r="Q1087" s="0">
        <f>(ROUND((ROUND((((ET1087*ROUND(0.6,7)))*I1087),0)*BB1087),0)+ROUND((ROUND(((AE1087-((EU1087*ROUND(0.6,7))))*I1087),0)*BS1087),0))</f>
        <v/>
      </c>
      <c r="R1087" s="0">
        <f>(ROUND((ROUND((((EU1087*ROUND(0.6,7)))*I1087),0)*BS1087),0)+ROUND((ROUND(((AE1087-((EU1087*ROUND(0.6,7))))*I1087),0)*BS1087),0))</f>
        <v/>
      </c>
      <c r="S1087" s="0">
        <f>ROUND(CT1087*I1087,0)</f>
        <v/>
      </c>
      <c r="T1087" s="0">
        <f>ROUND(CU1087*I1087,0)</f>
        <v/>
      </c>
      <c r="U1087" s="0">
        <f>ROUND(CV1087*I1087,7)</f>
        <v/>
      </c>
      <c r="V1087" s="0">
        <f>ROUND(CW1087*I1087,7)</f>
        <v/>
      </c>
      <c r="W1087" s="0">
        <f>ROUND(CX1087*I1087,0)</f>
        <v/>
      </c>
      <c r="X1087" s="0">
        <f>ROUND(CY1087,0)</f>
        <v/>
      </c>
      <c r="Y1087" s="0">
        <f>ROUND(CZ1087,0)</f>
        <v/>
      </c>
      <c r="AA1087" s="0" t="n">
        <v>78845955</v>
      </c>
      <c r="AB1087" s="0">
        <f>ROUND((AC1087+AD1087+AF1087),2)</f>
        <v/>
      </c>
      <c r="AC1087" s="0">
        <f>ROUND(((ES1087*ROUND(0,7))),2)</f>
        <v/>
      </c>
      <c r="AD1087" s="0">
        <f>ROUND(((((ET1087*ROUND(0.6,7)))-((EU1087*ROUND(0.6,7))))+AE1087),2)</f>
        <v/>
      </c>
      <c r="AE1087" s="0">
        <f>ROUND(((EU1087*ROUND(0.6,7))),2)</f>
        <v/>
      </c>
      <c r="AF1087" s="0">
        <f>ROUND(((EV1087*ROUND(0.6,7))),2)</f>
        <v/>
      </c>
      <c r="AG1087" s="0">
        <f>ROUND((AP1087),2)</f>
        <v/>
      </c>
      <c r="AH1087" s="0">
        <f>((EW1087*ROUND(0.6,7)))</f>
        <v/>
      </c>
      <c r="AI1087" s="0">
        <f>((EX1087*ROUND(0.6,7)))</f>
        <v/>
      </c>
      <c r="AJ1087" s="0">
        <f>(AS1087)</f>
        <v/>
      </c>
      <c r="AK1087" s="0" t="n">
        <v>14.56</v>
      </c>
      <c r="AL1087" s="0" t="n">
        <v>0.68</v>
      </c>
      <c r="AM1087" s="0" t="n">
        <v>2.87</v>
      </c>
      <c r="AN1087" s="0" t="n">
        <v>0</v>
      </c>
      <c r="AO1087" s="0" t="n">
        <v>11.01</v>
      </c>
      <c r="AP1087" s="0" t="n">
        <v>0</v>
      </c>
      <c r="AQ1087" s="0" t="n">
        <v>1.11</v>
      </c>
      <c r="AR1087" s="0" t="n">
        <v>0</v>
      </c>
      <c r="AS1087" s="0" t="n">
        <v>0</v>
      </c>
      <c r="AT1087" s="0" t="n">
        <v>93</v>
      </c>
      <c r="AU1087" s="0" t="n">
        <v>62</v>
      </c>
      <c r="AV1087" s="0" t="n">
        <v>1</v>
      </c>
      <c r="AW1087" s="0" t="n">
        <v>1</v>
      </c>
      <c r="AZ1087" s="0" t="n">
        <v>1</v>
      </c>
      <c r="BA1087" s="0" t="n">
        <v>52.25</v>
      </c>
      <c r="BB1087" s="0" t="n">
        <v>7.49</v>
      </c>
      <c r="BC1087" s="0" t="n">
        <v>22.01</v>
      </c>
      <c r="BD1087" s="0" t="inlineStr"/>
      <c r="BE1087" s="0" t="inlineStr"/>
      <c r="BF1087" s="0" t="inlineStr"/>
      <c r="BG1087" s="0" t="inlineStr"/>
      <c r="BH1087" s="0" t="n">
        <v>0</v>
      </c>
      <c r="BI1087" s="0" t="n">
        <v>1</v>
      </c>
      <c r="BJ1087" s="0" t="inlineStr">
        <is>
          <t>ТЕР Московской обл., 09-04-012-2, приказ Минстроя России №675/пр от 28.02.2017 № 260/пр</t>
        </is>
      </c>
      <c r="BM1087" s="0" t="n">
        <v>9001</v>
      </c>
      <c r="BN1087" s="0" t="n">
        <v>0</v>
      </c>
      <c r="BO1087" s="0" t="inlineStr">
        <is>
          <t>09-04-012-2</t>
        </is>
      </c>
      <c r="BP1087" s="0" t="n">
        <v>1</v>
      </c>
      <c r="BQ1087" s="0" t="n">
        <v>2</v>
      </c>
      <c r="BR1087" s="0" t="n">
        <v>0</v>
      </c>
      <c r="BS1087" s="0" t="n">
        <v>52.25</v>
      </c>
      <c r="BT1087" s="0" t="n">
        <v>1</v>
      </c>
      <c r="BU1087" s="0" t="n">
        <v>1</v>
      </c>
      <c r="BV1087" s="0" t="n">
        <v>1</v>
      </c>
      <c r="BW1087" s="0" t="n">
        <v>1</v>
      </c>
      <c r="BX1087" s="0" t="n">
        <v>1</v>
      </c>
      <c r="BY1087" s="0" t="inlineStr"/>
      <c r="BZ1087" s="0" t="n">
        <v>93</v>
      </c>
      <c r="CA1087" s="0" t="n">
        <v>62</v>
      </c>
      <c r="CB1087" s="0" t="inlineStr"/>
      <c r="CE1087" s="0" t="n">
        <v>12</v>
      </c>
      <c r="CF1087" s="0" t="n">
        <v>0</v>
      </c>
      <c r="CG1087" s="0" t="n">
        <v>0</v>
      </c>
      <c r="CM1087" s="0" t="n">
        <v>0</v>
      </c>
      <c r="CN1087" s="0" t="inlineStr"/>
      <c r="CO1087" s="0" t="n">
        <v>0</v>
      </c>
      <c r="CP1087" s="0">
        <f>(P1087+Q1087+S1087)</f>
        <v/>
      </c>
      <c r="CQ1087" s="0">
        <f>AC1087*BC1087</f>
        <v/>
      </c>
      <c r="CR1087" s="0">
        <f>(ROUND((ROUND((((ET1087*ROUND(0.6,7)))*1),0)*BB1087),0)+ROUND((ROUND(((AE1087-((EU1087*ROUND(0.6,7))))*1),0)*BS1087),0))</f>
        <v/>
      </c>
      <c r="CS1087" s="0">
        <f>(ROUND((ROUND((((EU1087*ROUND(0.6,7)))*1),0)*BS1087),0)+ROUND((ROUND(((AE1087-((EU1087*ROUND(0.6,7))))*1),0)*BS1087),0))</f>
        <v/>
      </c>
      <c r="CT1087" s="0">
        <f>AF1087*BA1087</f>
        <v/>
      </c>
      <c r="CU1087" s="0">
        <f>AG1087</f>
        <v/>
      </c>
      <c r="CV1087" s="0">
        <f>AH1087</f>
        <v/>
      </c>
      <c r="CW1087" s="0">
        <f>AI1087</f>
        <v/>
      </c>
      <c r="CX1087" s="0">
        <f>AJ1087</f>
        <v/>
      </c>
      <c r="CY1087" s="0">
        <f>(((S1087+R1087)*AT1087)/100)</f>
        <v/>
      </c>
      <c r="CZ1087" s="0">
        <f>(((S1087+R1087)*AU1087)/100)</f>
        <v/>
      </c>
      <c r="DC1087" s="0" t="inlineStr"/>
      <c r="DD1087" s="0" t="inlineStr">
        <is>
          <t>*0</t>
        </is>
      </c>
      <c r="DE1087" s="0" t="inlineStr">
        <is>
          <t>*0,6</t>
        </is>
      </c>
      <c r="DF1087" s="0" t="inlineStr">
        <is>
          <t>*0,6</t>
        </is>
      </c>
      <c r="DG1087" s="0" t="inlineStr">
        <is>
          <t>*0,6</t>
        </is>
      </c>
      <c r="DH1087" s="0" t="inlineStr"/>
      <c r="DI1087" s="0" t="inlineStr">
        <is>
          <t>*0,6</t>
        </is>
      </c>
      <c r="DJ1087" s="0" t="inlineStr">
        <is>
          <t>*0,6</t>
        </is>
      </c>
      <c r="DK1087" s="0" t="inlineStr"/>
      <c r="DL1087" s="0" t="inlineStr"/>
      <c r="DM1087" s="0" t="inlineStr"/>
      <c r="DN1087" s="0" t="n">
        <v>0</v>
      </c>
      <c r="DO1087" s="0" t="n">
        <v>0</v>
      </c>
      <c r="DP1087" s="0" t="n">
        <v>1</v>
      </c>
      <c r="DQ1087" s="0" t="n">
        <v>1</v>
      </c>
      <c r="DU1087" s="0" t="n">
        <v>1013</v>
      </c>
      <c r="DV1087" s="0" t="inlineStr">
        <is>
          <t>1  ШТ.</t>
        </is>
      </c>
      <c r="DW1087" s="0" t="inlineStr">
        <is>
          <t>1  ШТ.</t>
        </is>
      </c>
      <c r="DX1087" s="0" t="n">
        <v>1</v>
      </c>
      <c r="DZ1087" s="0" t="inlineStr"/>
      <c r="EA1087" s="0" t="inlineStr"/>
      <c r="EB1087" s="0" t="inlineStr"/>
      <c r="EC1087" s="0" t="inlineStr"/>
      <c r="EE1087" s="0" t="n">
        <v>78725845</v>
      </c>
      <c r="EF1087" s="0" t="n">
        <v>2</v>
      </c>
      <c r="EG1087" s="0" t="inlineStr">
        <is>
          <t>Общестроительные работы</t>
        </is>
      </c>
      <c r="EH1087" s="0" t="n">
        <v>9</v>
      </c>
      <c r="EI1087" s="0" t="inlineStr">
        <is>
          <t>Строительные металлические конструкции</t>
        </is>
      </c>
      <c r="EJ1087" s="0" t="n">
        <v>1</v>
      </c>
      <c r="EK1087" s="0" t="n">
        <v>9001</v>
      </c>
      <c r="EL1087" s="0" t="inlineStr">
        <is>
          <t>Строительные металлические конструкции</t>
        </is>
      </c>
      <c r="EM1087" s="0" t="inlineStr">
        <is>
          <t>ФЕР-09</t>
        </is>
      </c>
      <c r="EO1087" s="0" t="inlineStr"/>
      <c r="EQ1087" s="0" t="n">
        <v>0</v>
      </c>
      <c r="ER1087" s="0" t="n">
        <v>14.56</v>
      </c>
      <c r="ES1087" s="0" t="n">
        <v>0.68</v>
      </c>
      <c r="ET1087" s="0" t="n">
        <v>2.87</v>
      </c>
      <c r="EU1087" s="0" t="n">
        <v>0</v>
      </c>
      <c r="EV1087" s="0" t="n">
        <v>11.01</v>
      </c>
      <c r="EW1087" s="0" t="n">
        <v>1.11</v>
      </c>
      <c r="EX1087" s="0" t="n">
        <v>0</v>
      </c>
      <c r="EY1087" s="0" t="n">
        <v>0</v>
      </c>
      <c r="FQ1087" s="0" t="n">
        <v>0</v>
      </c>
      <c r="FR1087" s="0" t="n">
        <v>0</v>
      </c>
      <c r="FS1087" s="0" t="n">
        <v>0</v>
      </c>
      <c r="FX1087" s="0" t="n">
        <v>93</v>
      </c>
      <c r="FY1087" s="0" t="n">
        <v>62</v>
      </c>
      <c r="GA1087" s="0" t="inlineStr"/>
      <c r="GD1087" s="0" t="n">
        <v>1</v>
      </c>
      <c r="GF1087" s="0" t="n">
        <v>183631530</v>
      </c>
      <c r="GG1087" s="0" t="n">
        <v>2</v>
      </c>
      <c r="GH1087" s="0" t="n">
        <v>1</v>
      </c>
      <c r="GI1087" s="0" t="n">
        <v>2</v>
      </c>
      <c r="GJ1087" s="0" t="n">
        <v>0</v>
      </c>
      <c r="GK1087" s="0" t="n">
        <v>0</v>
      </c>
      <c r="GL1087" s="0">
        <f>ROUND(IF(AND(BH1087=3,BI1087=3,FS1087&lt;&gt;0),P1087,0),0)</f>
        <v/>
      </c>
      <c r="GM1087" s="0">
        <f>ROUND(O1087+X1087+Y1087,0)+GX1087</f>
        <v/>
      </c>
      <c r="GN1087" s="0">
        <f>IF(OR(BI1087=0,BI1087=1),GM1087-GX1087,0)</f>
        <v/>
      </c>
      <c r="GO1087" s="0">
        <f>IF(BI1087=2,GM1087-GX1087,0)</f>
        <v/>
      </c>
      <c r="GP1087" s="0">
        <f>IF(BI1087=4,GM1087-GX1087,0)</f>
        <v/>
      </c>
      <c r="GR1087" s="0" t="n">
        <v>0</v>
      </c>
      <c r="GS1087" s="0" t="n">
        <v>3</v>
      </c>
      <c r="GT1087" s="0" t="n">
        <v>0</v>
      </c>
      <c r="GU1087" s="0" t="inlineStr"/>
      <c r="GV1087" s="0">
        <f>ROUND((GT1087),2)</f>
        <v/>
      </c>
      <c r="GW1087" s="0" t="n">
        <v>1</v>
      </c>
      <c r="GX1087" s="0">
        <f>ROUND(HC1087*I1087,0)</f>
        <v/>
      </c>
      <c r="HA1087" s="0" t="n">
        <v>0</v>
      </c>
      <c r="HB1087" s="0" t="n">
        <v>0</v>
      </c>
      <c r="HC1087" s="0">
        <f>GV1087*GW1087</f>
        <v/>
      </c>
      <c r="HE1087" s="0" t="inlineStr"/>
      <c r="HF1087" s="0" t="inlineStr"/>
      <c r="HM1087" s="0" t="inlineStr"/>
      <c r="HN1087" s="0" t="inlineStr">
        <is>
          <t>Пр/812-009.0-1</t>
        </is>
      </c>
      <c r="HO1087" s="0" t="inlineStr">
        <is>
          <t>Пр/774-009.0</t>
        </is>
      </c>
      <c r="HP1087" s="0" t="inlineStr">
        <is>
          <t>Строительные металлические конструкции</t>
        </is>
      </c>
      <c r="HQ1087" s="0" t="inlineStr">
        <is>
          <t>Строительные металлические конструкции</t>
        </is>
      </c>
      <c r="HS1087" s="0" t="n">
        <v>0</v>
      </c>
      <c r="IK1087" s="0" t="n">
        <v>0</v>
      </c>
    </row>
    <row r="1088">
      <c r="A1088" s="0" t="n">
        <v>17</v>
      </c>
      <c r="B1088" s="0" t="n">
        <v>0</v>
      </c>
      <c r="C1088" s="0">
        <f>ROW(SmtRes!A441)</f>
        <v/>
      </c>
      <c r="D1088" s="0">
        <f>ROW(EtalonRes!A435)</f>
        <v/>
      </c>
      <c r="E1088" s="0" t="inlineStr">
        <is>
          <t>2</t>
        </is>
      </c>
      <c r="F1088" s="0" t="inlineStr">
        <is>
          <t>09-04-012-2</t>
        </is>
      </c>
      <c r="G1088" s="0" t="inlineStr">
        <is>
          <t>Установка дверного доводчика к металлическим дверям</t>
        </is>
      </c>
      <c r="H1088" s="0" t="inlineStr">
        <is>
          <t>1  ШТ.</t>
        </is>
      </c>
      <c r="I1088" s="0">
        <f>ROUND(ROUND(1,4),7)</f>
        <v/>
      </c>
      <c r="J1088" s="0" t="n">
        <v>0</v>
      </c>
      <c r="K1088" s="0">
        <f>ROUND(ROUND(1,4),7)</f>
        <v/>
      </c>
      <c r="O1088" s="0">
        <f>ROUND(CP1088,0)</f>
        <v/>
      </c>
      <c r="P1088" s="0">
        <f>ROUND(CQ1088*I1088,0)</f>
        <v/>
      </c>
      <c r="Q1088" s="0">
        <f>(ROUND((ROUND(((ET1088)*I1088),0)*BB1088),0)+ROUND((ROUND(((AE1088-(EU1088))*I1088),0)*BS1088),0))</f>
        <v/>
      </c>
      <c r="R1088" s="0">
        <f>(ROUND((ROUND(((EU1088)*I1088),0)*BS1088),0)+ROUND((ROUND(((AE1088-(EU1088))*I1088),0)*BS1088),0))</f>
        <v/>
      </c>
      <c r="S1088" s="0">
        <f>ROUND(CT1088*I1088,0)</f>
        <v/>
      </c>
      <c r="T1088" s="0">
        <f>ROUND(CU1088*I1088,0)</f>
        <v/>
      </c>
      <c r="U1088" s="0">
        <f>ROUND(CV1088*I1088,7)</f>
        <v/>
      </c>
      <c r="V1088" s="0">
        <f>ROUND(CW1088*I1088,7)</f>
        <v/>
      </c>
      <c r="W1088" s="0">
        <f>ROUND(CX1088*I1088,0)</f>
        <v/>
      </c>
      <c r="X1088" s="0">
        <f>ROUND(CY1088,0)</f>
        <v/>
      </c>
      <c r="Y1088" s="0">
        <f>ROUND(CZ1088,0)</f>
        <v/>
      </c>
      <c r="AA1088" s="0" t="n">
        <v>78845955</v>
      </c>
      <c r="AB1088" s="0">
        <f>ROUND((AC1088+AD1088+AF1088),2)</f>
        <v/>
      </c>
      <c r="AC1088" s="0">
        <f>ROUND((ES1088),2)</f>
        <v/>
      </c>
      <c r="AD1088" s="0">
        <f>ROUND((((ET1088)-(EU1088))+AE1088),2)</f>
        <v/>
      </c>
      <c r="AE1088" s="0">
        <f>ROUND((EU1088),2)</f>
        <v/>
      </c>
      <c r="AF1088" s="0">
        <f>ROUND((EV1088),2)</f>
        <v/>
      </c>
      <c r="AG1088" s="0">
        <f>ROUND((AP1088),2)</f>
        <v/>
      </c>
      <c r="AH1088" s="0">
        <f>(EW1088)</f>
        <v/>
      </c>
      <c r="AI1088" s="0">
        <f>(EX1088)</f>
        <v/>
      </c>
      <c r="AJ1088" s="0">
        <f>(AS1088)</f>
        <v/>
      </c>
      <c r="AK1088" s="0" t="n">
        <v>14.56</v>
      </c>
      <c r="AL1088" s="0" t="n">
        <v>0.68</v>
      </c>
      <c r="AM1088" s="0" t="n">
        <v>2.87</v>
      </c>
      <c r="AN1088" s="0" t="n">
        <v>0</v>
      </c>
      <c r="AO1088" s="0" t="n">
        <v>11.01</v>
      </c>
      <c r="AP1088" s="0" t="n">
        <v>0</v>
      </c>
      <c r="AQ1088" s="0" t="n">
        <v>1.11</v>
      </c>
      <c r="AR1088" s="0" t="n">
        <v>0</v>
      </c>
      <c r="AS1088" s="0" t="n">
        <v>0</v>
      </c>
      <c r="AT1088" s="0" t="n">
        <v>93</v>
      </c>
      <c r="AU1088" s="0" t="n">
        <v>62</v>
      </c>
      <c r="AV1088" s="0" t="n">
        <v>1</v>
      </c>
      <c r="AW1088" s="0" t="n">
        <v>1</v>
      </c>
      <c r="AZ1088" s="0" t="n">
        <v>1</v>
      </c>
      <c r="BA1088" s="0" t="n">
        <v>52.25</v>
      </c>
      <c r="BB1088" s="0" t="n">
        <v>7.49</v>
      </c>
      <c r="BC1088" s="0" t="n">
        <v>22.01</v>
      </c>
      <c r="BD1088" s="0" t="inlineStr"/>
      <c r="BE1088" s="0" t="inlineStr"/>
      <c r="BF1088" s="0" t="inlineStr"/>
      <c r="BG1088" s="0" t="inlineStr"/>
      <c r="BH1088" s="0" t="n">
        <v>0</v>
      </c>
      <c r="BI1088" s="0" t="n">
        <v>1</v>
      </c>
      <c r="BJ1088" s="0" t="inlineStr">
        <is>
          <t>ТЕР Московской обл., 09-04-012-2, приказ Минстроя России №675/пр от 28.02.2017 № 260/пр</t>
        </is>
      </c>
      <c r="BM1088" s="0" t="n">
        <v>9001</v>
      </c>
      <c r="BN1088" s="0" t="n">
        <v>0</v>
      </c>
      <c r="BO1088" s="0" t="inlineStr">
        <is>
          <t>09-04-012-2</t>
        </is>
      </c>
      <c r="BP1088" s="0" t="n">
        <v>1</v>
      </c>
      <c r="BQ1088" s="0" t="n">
        <v>2</v>
      </c>
      <c r="BR1088" s="0" t="n">
        <v>0</v>
      </c>
      <c r="BS1088" s="0" t="n">
        <v>52.25</v>
      </c>
      <c r="BT1088" s="0" t="n">
        <v>1</v>
      </c>
      <c r="BU1088" s="0" t="n">
        <v>1</v>
      </c>
      <c r="BV1088" s="0" t="n">
        <v>1</v>
      </c>
      <c r="BW1088" s="0" t="n">
        <v>1</v>
      </c>
      <c r="BX1088" s="0" t="n">
        <v>1</v>
      </c>
      <c r="BY1088" s="0" t="inlineStr"/>
      <c r="BZ1088" s="0" t="n">
        <v>93</v>
      </c>
      <c r="CA1088" s="0" t="n">
        <v>62</v>
      </c>
      <c r="CB1088" s="0" t="inlineStr"/>
      <c r="CE1088" s="0" t="n">
        <v>12</v>
      </c>
      <c r="CF1088" s="0" t="n">
        <v>0</v>
      </c>
      <c r="CG1088" s="0" t="n">
        <v>0</v>
      </c>
      <c r="CM1088" s="0" t="n">
        <v>0</v>
      </c>
      <c r="CN1088" s="0" t="inlineStr"/>
      <c r="CO1088" s="0" t="n">
        <v>0</v>
      </c>
      <c r="CP1088" s="0">
        <f>(P1088+Q1088+S1088)</f>
        <v/>
      </c>
      <c r="CQ1088" s="0">
        <f>AC1088*BC1088</f>
        <v/>
      </c>
      <c r="CR1088" s="0">
        <f>(ROUND((ROUND(((ET1088)*1),0)*BB1088),0)+ROUND((ROUND(((AE1088-(EU1088))*1),0)*BS1088),0))</f>
        <v/>
      </c>
      <c r="CS1088" s="0">
        <f>(ROUND((ROUND(((EU1088)*1),0)*BS1088),0)+ROUND((ROUND(((AE1088-(EU1088))*1),0)*BS1088),0))</f>
        <v/>
      </c>
      <c r="CT1088" s="0">
        <f>AF1088*BA1088</f>
        <v/>
      </c>
      <c r="CU1088" s="0">
        <f>AG1088</f>
        <v/>
      </c>
      <c r="CV1088" s="0">
        <f>AH1088</f>
        <v/>
      </c>
      <c r="CW1088" s="0">
        <f>AI1088</f>
        <v/>
      </c>
      <c r="CX1088" s="0">
        <f>AJ1088</f>
        <v/>
      </c>
      <c r="CY1088" s="0">
        <f>(((S1088+R1088)*AT1088)/100)</f>
        <v/>
      </c>
      <c r="CZ1088" s="0">
        <f>(((S1088+R1088)*AU1088)/100)</f>
        <v/>
      </c>
      <c r="DC1088" s="0" t="inlineStr"/>
      <c r="DD1088" s="0" t="inlineStr"/>
      <c r="DE1088" s="0" t="inlineStr"/>
      <c r="DF1088" s="0" t="inlineStr"/>
      <c r="DG1088" s="0" t="inlineStr"/>
      <c r="DH1088" s="0" t="inlineStr"/>
      <c r="DI1088" s="0" t="inlineStr"/>
      <c r="DJ1088" s="0" t="inlineStr"/>
      <c r="DK1088" s="0" t="inlineStr"/>
      <c r="DL1088" s="0" t="inlineStr"/>
      <c r="DM1088" s="0" t="inlineStr"/>
      <c r="DN1088" s="0" t="n">
        <v>0</v>
      </c>
      <c r="DO1088" s="0" t="n">
        <v>0</v>
      </c>
      <c r="DP1088" s="0" t="n">
        <v>1</v>
      </c>
      <c r="DQ1088" s="0" t="n">
        <v>1</v>
      </c>
      <c r="DU1088" s="0" t="n">
        <v>1013</v>
      </c>
      <c r="DV1088" s="0" t="inlineStr">
        <is>
          <t>1  ШТ.</t>
        </is>
      </c>
      <c r="DW1088" s="0" t="inlineStr">
        <is>
          <t>1  ШТ.</t>
        </is>
      </c>
      <c r="DX1088" s="0" t="n">
        <v>1</v>
      </c>
      <c r="DZ1088" s="0" t="inlineStr"/>
      <c r="EA1088" s="0" t="inlineStr"/>
      <c r="EB1088" s="0" t="inlineStr"/>
      <c r="EC1088" s="0" t="inlineStr"/>
      <c r="EE1088" s="0" t="n">
        <v>78725845</v>
      </c>
      <c r="EF1088" s="0" t="n">
        <v>2</v>
      </c>
      <c r="EG1088" s="0" t="inlineStr">
        <is>
          <t>Общестроительные работы</t>
        </is>
      </c>
      <c r="EH1088" s="0" t="n">
        <v>9</v>
      </c>
      <c r="EI1088" s="0" t="inlineStr">
        <is>
          <t>Строительные металлические конструкции</t>
        </is>
      </c>
      <c r="EJ1088" s="0" t="n">
        <v>1</v>
      </c>
      <c r="EK1088" s="0" t="n">
        <v>9001</v>
      </c>
      <c r="EL1088" s="0" t="inlineStr">
        <is>
          <t>Строительные металлические конструкции</t>
        </is>
      </c>
      <c r="EM1088" s="0" t="inlineStr">
        <is>
          <t>ФЕР-09</t>
        </is>
      </c>
      <c r="EO1088" s="0" t="inlineStr"/>
      <c r="EQ1088" s="0" t="n">
        <v>0</v>
      </c>
      <c r="ER1088" s="0" t="n">
        <v>14.56</v>
      </c>
      <c r="ES1088" s="0" t="n">
        <v>0.68</v>
      </c>
      <c r="ET1088" s="0" t="n">
        <v>2.87</v>
      </c>
      <c r="EU1088" s="0" t="n">
        <v>0</v>
      </c>
      <c r="EV1088" s="0" t="n">
        <v>11.01</v>
      </c>
      <c r="EW1088" s="0" t="n">
        <v>1.11</v>
      </c>
      <c r="EX1088" s="0" t="n">
        <v>0</v>
      </c>
      <c r="EY1088" s="0" t="n">
        <v>0</v>
      </c>
      <c r="FQ1088" s="0" t="n">
        <v>0</v>
      </c>
      <c r="FR1088" s="0" t="n">
        <v>0</v>
      </c>
      <c r="FS1088" s="0" t="n">
        <v>0</v>
      </c>
      <c r="FX1088" s="0" t="n">
        <v>93</v>
      </c>
      <c r="FY1088" s="0" t="n">
        <v>62</v>
      </c>
      <c r="GA1088" s="0" t="inlineStr"/>
      <c r="GD1088" s="0" t="n">
        <v>1</v>
      </c>
      <c r="GF1088" s="0" t="n">
        <v>-969155827</v>
      </c>
      <c r="GG1088" s="0" t="n">
        <v>2</v>
      </c>
      <c r="GH1088" s="0" t="n">
        <v>1</v>
      </c>
      <c r="GI1088" s="0" t="n">
        <v>2</v>
      </c>
      <c r="GJ1088" s="0" t="n">
        <v>0</v>
      </c>
      <c r="GK1088" s="0" t="n">
        <v>0</v>
      </c>
      <c r="GL1088" s="0">
        <f>ROUND(IF(AND(BH1088=3,BI1088=3,FS1088&lt;&gt;0),P1088,0),0)</f>
        <v/>
      </c>
      <c r="GM1088" s="0">
        <f>ROUND(O1088+X1088+Y1088,0)+GX1088</f>
        <v/>
      </c>
      <c r="GN1088" s="0">
        <f>IF(OR(BI1088=0,BI1088=1),GM1088-GX1088,0)</f>
        <v/>
      </c>
      <c r="GO1088" s="0">
        <f>IF(BI1088=2,GM1088-GX1088,0)</f>
        <v/>
      </c>
      <c r="GP1088" s="0">
        <f>IF(BI1088=4,GM1088-GX1088,0)</f>
        <v/>
      </c>
      <c r="GR1088" s="0" t="n">
        <v>0</v>
      </c>
      <c r="GS1088" s="0" t="n">
        <v>3</v>
      </c>
      <c r="GT1088" s="0" t="n">
        <v>0</v>
      </c>
      <c r="GU1088" s="0" t="inlineStr"/>
      <c r="GV1088" s="0">
        <f>ROUND((GT1088),2)</f>
        <v/>
      </c>
      <c r="GW1088" s="0" t="n">
        <v>1</v>
      </c>
      <c r="GX1088" s="0">
        <f>ROUND(HC1088*I1088,0)</f>
        <v/>
      </c>
      <c r="HA1088" s="0" t="n">
        <v>0</v>
      </c>
      <c r="HB1088" s="0" t="n">
        <v>0</v>
      </c>
      <c r="HC1088" s="0">
        <f>GV1088*GW1088</f>
        <v/>
      </c>
      <c r="HE1088" s="0" t="inlineStr"/>
      <c r="HF1088" s="0" t="inlineStr"/>
      <c r="HM1088" s="0" t="inlineStr"/>
      <c r="HN1088" s="0" t="inlineStr">
        <is>
          <t>Пр/812-009.0-1</t>
        </is>
      </c>
      <c r="HO1088" s="0" t="inlineStr">
        <is>
          <t>Пр/774-009.0</t>
        </is>
      </c>
      <c r="HP1088" s="0" t="inlineStr">
        <is>
          <t>Строительные металлические конструкции</t>
        </is>
      </c>
      <c r="HQ1088" s="0" t="inlineStr">
        <is>
          <t>Строительные металлические конструкции</t>
        </is>
      </c>
      <c r="HS1088" s="0" t="n">
        <v>0</v>
      </c>
      <c r="IK1088" s="0" t="n">
        <v>0</v>
      </c>
    </row>
    <row r="1089">
      <c r="A1089" s="0" t="n">
        <v>18</v>
      </c>
      <c r="B1089" s="0" t="n">
        <v>0</v>
      </c>
      <c r="C1089" s="0" t="n">
        <v>441</v>
      </c>
      <c r="E1089" s="0" t="inlineStr">
        <is>
          <t>2,1</t>
        </is>
      </c>
      <c r="F1089" s="0" t="inlineStr">
        <is>
          <t>101-6899</t>
        </is>
      </c>
      <c r="G1089" s="0" t="inlineStr">
        <is>
          <t>Доводчик дверной гидравлический TS-68 с зубчатым приводом (нагрузка до 90 кг)</t>
        </is>
      </c>
      <c r="H1089" s="0" t="inlineStr">
        <is>
          <t>шт.</t>
        </is>
      </c>
      <c r="I1089" s="0">
        <f>I1088*J1089</f>
        <v/>
      </c>
      <c r="J1089" s="0" t="n">
        <v>1</v>
      </c>
      <c r="K1089" s="0" t="n">
        <v>1</v>
      </c>
      <c r="O1089" s="0">
        <f>ROUND(CP1089,0)</f>
        <v/>
      </c>
      <c r="P1089" s="0">
        <f>ROUND(CQ1089*I1089,0)</f>
        <v/>
      </c>
      <c r="Q1089" s="0">
        <f>(ROUND((ROUND(((ET1089)*I1089),0)*BB1089),0)+ROUND((ROUND(((AE1089-(EU1089))*I1089),0)*BS1089),0))</f>
        <v/>
      </c>
      <c r="R1089" s="0">
        <f>(ROUND((ROUND(((EU1089)*I1089),0)*BS1089),0)+ROUND((ROUND(((AE1089-(EU1089))*I1089),0)*BS1089),0))</f>
        <v/>
      </c>
      <c r="S1089" s="0">
        <f>ROUND(CT1089*I1089,0)</f>
        <v/>
      </c>
      <c r="T1089" s="0">
        <f>ROUND(CU1089*I1089,0)</f>
        <v/>
      </c>
      <c r="U1089" s="0">
        <f>ROUND(CV1089*I1089,7)</f>
        <v/>
      </c>
      <c r="V1089" s="0">
        <f>ROUND(CW1089*I1089,7)</f>
        <v/>
      </c>
      <c r="W1089" s="0">
        <f>ROUND(CX1089*I1089,0)</f>
        <v/>
      </c>
      <c r="X1089" s="0">
        <f>ROUND(CY1089,0)</f>
        <v/>
      </c>
      <c r="Y1089" s="0">
        <f>ROUND(CZ1089,0)</f>
        <v/>
      </c>
      <c r="AA1089" s="0" t="n">
        <v>78845955</v>
      </c>
      <c r="AB1089" s="0">
        <f>ROUND((AC1089+AD1089+AF1089),2)</f>
        <v/>
      </c>
      <c r="AC1089" s="0">
        <f>ROUND((ES1089),2)</f>
        <v/>
      </c>
      <c r="AD1089" s="0">
        <f>ROUND((((ET1089)-(EU1089))+AE1089),2)</f>
        <v/>
      </c>
      <c r="AE1089" s="0">
        <f>ROUND((EU1089),2)</f>
        <v/>
      </c>
      <c r="AF1089" s="0">
        <f>ROUND((EV1089),2)</f>
        <v/>
      </c>
      <c r="AG1089" s="0">
        <f>ROUND((AP1089),2)</f>
        <v/>
      </c>
      <c r="AH1089" s="0">
        <f>(EW1089)</f>
        <v/>
      </c>
      <c r="AI1089" s="0">
        <f>(EX1089)</f>
        <v/>
      </c>
      <c r="AJ1089" s="0">
        <f>(AS1089)</f>
        <v/>
      </c>
      <c r="AK1089" s="0" t="n">
        <v>284.25</v>
      </c>
      <c r="AL1089" s="0" t="n">
        <v>284.25</v>
      </c>
      <c r="AM1089" s="0" t="n">
        <v>0</v>
      </c>
      <c r="AN1089" s="0" t="n">
        <v>0</v>
      </c>
      <c r="AO1089" s="0" t="n">
        <v>0</v>
      </c>
      <c r="AP1089" s="0" t="n">
        <v>0</v>
      </c>
      <c r="AQ1089" s="0" t="n">
        <v>0</v>
      </c>
      <c r="AR1089" s="0" t="n">
        <v>0</v>
      </c>
      <c r="AS1089" s="0" t="n">
        <v>0.05</v>
      </c>
      <c r="AT1089" s="0" t="n">
        <v>93</v>
      </c>
      <c r="AU1089" s="0" t="n">
        <v>62</v>
      </c>
      <c r="AV1089" s="0" t="n">
        <v>1</v>
      </c>
      <c r="AW1089" s="0" t="n">
        <v>1</v>
      </c>
      <c r="AZ1089" s="0" t="n">
        <v>1</v>
      </c>
      <c r="BA1089" s="0" t="n">
        <v>1</v>
      </c>
      <c r="BB1089" s="0" t="n">
        <v>1</v>
      </c>
      <c r="BC1089" s="0" t="n">
        <v>8.859999999999999</v>
      </c>
      <c r="BD1089" s="0" t="inlineStr"/>
      <c r="BE1089" s="0" t="inlineStr"/>
      <c r="BF1089" s="0" t="inlineStr"/>
      <c r="BG1089" s="0" t="inlineStr"/>
      <c r="BH1089" s="0" t="n">
        <v>3</v>
      </c>
      <c r="BI1089" s="0" t="n">
        <v>1</v>
      </c>
      <c r="BJ1089" s="0" t="inlineStr">
        <is>
          <t>ТССЦ Московской обл., 101-6899, приказ Минстроя России №675/пр от 28.02.2017 № 254/пр</t>
        </is>
      </c>
      <c r="BM1089" s="0" t="n">
        <v>9001</v>
      </c>
      <c r="BN1089" s="0" t="n">
        <v>0</v>
      </c>
      <c r="BO1089" s="0" t="inlineStr">
        <is>
          <t>101-6899</t>
        </is>
      </c>
      <c r="BP1089" s="0" t="n">
        <v>1</v>
      </c>
      <c r="BQ1089" s="0" t="n">
        <v>2</v>
      </c>
      <c r="BR1089" s="0" t="n">
        <v>0</v>
      </c>
      <c r="BS1089" s="0" t="n">
        <v>1</v>
      </c>
      <c r="BT1089" s="0" t="n">
        <v>1</v>
      </c>
      <c r="BU1089" s="0" t="n">
        <v>1</v>
      </c>
      <c r="BV1089" s="0" t="n">
        <v>1</v>
      </c>
      <c r="BW1089" s="0" t="n">
        <v>1</v>
      </c>
      <c r="BX1089" s="0" t="n">
        <v>1</v>
      </c>
      <c r="BY1089" s="0" t="inlineStr"/>
      <c r="BZ1089" s="0" t="n">
        <v>93</v>
      </c>
      <c r="CA1089" s="0" t="n">
        <v>62</v>
      </c>
      <c r="CB1089" s="0" t="inlineStr"/>
      <c r="CE1089" s="0" t="n">
        <v>12</v>
      </c>
      <c r="CF1089" s="0" t="n">
        <v>0</v>
      </c>
      <c r="CG1089" s="0" t="n">
        <v>0</v>
      </c>
      <c r="CM1089" s="0" t="n">
        <v>0</v>
      </c>
      <c r="CN1089" s="0" t="inlineStr"/>
      <c r="CO1089" s="0" t="n">
        <v>0</v>
      </c>
      <c r="CP1089" s="0">
        <f>(P1089+Q1089+S1089)</f>
        <v/>
      </c>
      <c r="CQ1089" s="0">
        <f>AC1089*BC1089</f>
        <v/>
      </c>
      <c r="CR1089" s="0">
        <f>(ROUND((ROUND(((ET1089)*1),0)*BB1089),0)+ROUND((ROUND(((AE1089-(EU1089))*1),0)*BS1089),0))</f>
        <v/>
      </c>
      <c r="CS1089" s="0">
        <f>(ROUND((ROUND(((EU1089)*1),0)*BS1089),0)+ROUND((ROUND(((AE1089-(EU1089))*1),0)*BS1089),0))</f>
        <v/>
      </c>
      <c r="CT1089" s="0">
        <f>AF1089*BA1089</f>
        <v/>
      </c>
      <c r="CU1089" s="0">
        <f>AG1089</f>
        <v/>
      </c>
      <c r="CV1089" s="0">
        <f>AH1089</f>
        <v/>
      </c>
      <c r="CW1089" s="0">
        <f>AI1089</f>
        <v/>
      </c>
      <c r="CX1089" s="0">
        <f>AJ1089</f>
        <v/>
      </c>
      <c r="CY1089" s="0">
        <f>(((S1089+R1089)*AT1089)/100)</f>
        <v/>
      </c>
      <c r="CZ1089" s="0">
        <f>(((S1089+R1089)*AU1089)/100)</f>
        <v/>
      </c>
      <c r="DC1089" s="0" t="inlineStr"/>
      <c r="DD1089" s="0" t="inlineStr"/>
      <c r="DE1089" s="0" t="inlineStr"/>
      <c r="DF1089" s="0" t="inlineStr"/>
      <c r="DG1089" s="0" t="inlineStr"/>
      <c r="DH1089" s="0" t="inlineStr"/>
      <c r="DI1089" s="0" t="inlineStr"/>
      <c r="DJ1089" s="0" t="inlineStr"/>
      <c r="DK1089" s="0" t="inlineStr"/>
      <c r="DL1089" s="0" t="inlineStr"/>
      <c r="DM1089" s="0" t="inlineStr"/>
      <c r="DN1089" s="0" t="n">
        <v>0</v>
      </c>
      <c r="DO1089" s="0" t="n">
        <v>0</v>
      </c>
      <c r="DP1089" s="0" t="n">
        <v>1</v>
      </c>
      <c r="DQ1089" s="0" t="n">
        <v>1</v>
      </c>
      <c r="DU1089" s="0" t="n">
        <v>1010</v>
      </c>
      <c r="DV1089" s="0" t="inlineStr">
        <is>
          <t>шт.</t>
        </is>
      </c>
      <c r="DW1089" s="0" t="inlineStr">
        <is>
          <t>шт.</t>
        </is>
      </c>
      <c r="DX1089" s="0" t="n">
        <v>1</v>
      </c>
      <c r="DZ1089" s="0" t="inlineStr"/>
      <c r="EA1089" s="0" t="inlineStr"/>
      <c r="EB1089" s="0" t="inlineStr"/>
      <c r="EC1089" s="0" t="inlineStr"/>
      <c r="EE1089" s="0" t="n">
        <v>78725845</v>
      </c>
      <c r="EF1089" s="0" t="n">
        <v>2</v>
      </c>
      <c r="EG1089" s="0" t="inlineStr">
        <is>
          <t>Общестроительные работы</t>
        </is>
      </c>
      <c r="EH1089" s="0" t="n">
        <v>9</v>
      </c>
      <c r="EI1089" s="0" t="inlineStr">
        <is>
          <t>Строительные металлические конструкции</t>
        </is>
      </c>
      <c r="EJ1089" s="0" t="n">
        <v>1</v>
      </c>
      <c r="EK1089" s="0" t="n">
        <v>9001</v>
      </c>
      <c r="EL1089" s="0" t="inlineStr">
        <is>
          <t>Строительные металлические конструкции</t>
        </is>
      </c>
      <c r="EM1089" s="0" t="inlineStr">
        <is>
          <t>ФЕР-09</t>
        </is>
      </c>
      <c r="EO1089" s="0" t="inlineStr"/>
      <c r="EQ1089" s="0" t="n">
        <v>0</v>
      </c>
      <c r="ER1089" s="0" t="n">
        <v>284.25</v>
      </c>
      <c r="ES1089" s="0" t="n">
        <v>284.25</v>
      </c>
      <c r="ET1089" s="0" t="n">
        <v>0</v>
      </c>
      <c r="EU1089" s="0" t="n">
        <v>0</v>
      </c>
      <c r="EV1089" s="0" t="n">
        <v>0</v>
      </c>
      <c r="EW1089" s="0" t="n">
        <v>0</v>
      </c>
      <c r="EX1089" s="0" t="n">
        <v>0</v>
      </c>
      <c r="FQ1089" s="0" t="n">
        <v>0</v>
      </c>
      <c r="FR1089" s="0" t="n">
        <v>0</v>
      </c>
      <c r="FS1089" s="0" t="n">
        <v>0</v>
      </c>
      <c r="FX1089" s="0" t="n">
        <v>93</v>
      </c>
      <c r="FY1089" s="0" t="n">
        <v>62</v>
      </c>
      <c r="GA1089" s="0" t="inlineStr"/>
      <c r="GD1089" s="0" t="n">
        <v>1</v>
      </c>
      <c r="GF1089" s="0" t="n">
        <v>-2104137516</v>
      </c>
      <c r="GG1089" s="0" t="n">
        <v>2</v>
      </c>
      <c r="GH1089" s="0" t="n">
        <v>1</v>
      </c>
      <c r="GI1089" s="0" t="n">
        <v>2</v>
      </c>
      <c r="GJ1089" s="0" t="n">
        <v>0</v>
      </c>
      <c r="GK1089" s="0" t="n">
        <v>0</v>
      </c>
      <c r="GL1089" s="0">
        <f>ROUND(IF(AND(BH1089=3,BI1089=3,FS1089&lt;&gt;0),P1089,0),0)</f>
        <v/>
      </c>
      <c r="GM1089" s="0">
        <f>ROUND(O1089+X1089+Y1089,0)+GX1089</f>
        <v/>
      </c>
      <c r="GN1089" s="0">
        <f>IF(OR(BI1089=0,BI1089=1),GM1089-GX1089,0)</f>
        <v/>
      </c>
      <c r="GO1089" s="0">
        <f>IF(BI1089=2,GM1089-GX1089,0)</f>
        <v/>
      </c>
      <c r="GP1089" s="0">
        <f>IF(BI1089=4,GM1089-GX1089,0)</f>
        <v/>
      </c>
      <c r="GR1089" s="0" t="n">
        <v>0</v>
      </c>
      <c r="GS1089" s="0" t="n">
        <v>3</v>
      </c>
      <c r="GT1089" s="0" t="n">
        <v>0</v>
      </c>
      <c r="GU1089" s="0" t="inlineStr"/>
      <c r="GV1089" s="0">
        <f>ROUND((GT1089),2)</f>
        <v/>
      </c>
      <c r="GW1089" s="0" t="n">
        <v>1</v>
      </c>
      <c r="GX1089" s="0">
        <f>ROUND(HC1089*I1089,0)</f>
        <v/>
      </c>
      <c r="HA1089" s="0" t="n">
        <v>0</v>
      </c>
      <c r="HB1089" s="0" t="n">
        <v>0</v>
      </c>
      <c r="HC1089" s="0">
        <f>GV1089*GW1089</f>
        <v/>
      </c>
      <c r="HE1089" s="0" t="inlineStr"/>
      <c r="HF1089" s="0" t="inlineStr"/>
      <c r="HM1089" s="0" t="inlineStr"/>
      <c r="HN1089" s="0" t="inlineStr">
        <is>
          <t>Пр/812-009.0-1</t>
        </is>
      </c>
      <c r="HO1089" s="0" t="inlineStr">
        <is>
          <t>Пр/774-009.0</t>
        </is>
      </c>
      <c r="HP1089" s="0" t="inlineStr">
        <is>
          <t>Строительные металлические конструкции</t>
        </is>
      </c>
      <c r="HQ1089" s="0" t="inlineStr">
        <is>
          <t>Строительные металлические конструкции</t>
        </is>
      </c>
      <c r="HS1089" s="0" t="n">
        <v>0</v>
      </c>
      <c r="IK1089" s="0" t="n">
        <v>0</v>
      </c>
    </row>
    <row r="1091">
      <c r="A1091" s="358" t="n">
        <v>51</v>
      </c>
      <c r="B1091" s="358">
        <f>B1083</f>
        <v/>
      </c>
      <c r="C1091" s="358">
        <f>A1083</f>
        <v/>
      </c>
      <c r="D1091" s="358">
        <f>ROW(A1083)</f>
        <v/>
      </c>
      <c r="E1091" s="358" t="n"/>
      <c r="F1091" s="358">
        <f>IF(F1083&lt;&gt;"",F1083,"")</f>
        <v/>
      </c>
      <c r="G1091" s="358">
        <f>IF(G1083&lt;&gt;"",G1083,"")</f>
        <v/>
      </c>
      <c r="H1091" s="358" t="n">
        <v>0</v>
      </c>
      <c r="I1091" s="358" t="n"/>
      <c r="J1091" s="358" t="n"/>
      <c r="K1091" s="358" t="n"/>
      <c r="L1091" s="358" t="n"/>
      <c r="M1091" s="358" t="n"/>
      <c r="N1091" s="358" t="n"/>
      <c r="O1091" s="358" t="n">
        <v>0</v>
      </c>
      <c r="P1091" s="358" t="n">
        <v>0</v>
      </c>
      <c r="Q1091" s="358" t="n">
        <v>0</v>
      </c>
      <c r="R1091" s="358" t="n">
        <v>0</v>
      </c>
      <c r="S1091" s="358" t="n">
        <v>0</v>
      </c>
      <c r="T1091" s="358" t="n">
        <v>0</v>
      </c>
      <c r="U1091" s="358" t="n">
        <v>0</v>
      </c>
      <c r="V1091" s="358" t="n">
        <v>0</v>
      </c>
      <c r="W1091" s="358" t="n">
        <v>0</v>
      </c>
      <c r="X1091" s="358" t="n">
        <v>0</v>
      </c>
      <c r="Y1091" s="358" t="n">
        <v>0</v>
      </c>
      <c r="Z1091" s="358" t="n"/>
      <c r="AA1091" s="358" t="n"/>
      <c r="AB1091" s="358" t="n"/>
      <c r="AC1091" s="358" t="n"/>
      <c r="AD1091" s="358" t="n"/>
      <c r="AE1091" s="358" t="n"/>
      <c r="AF1091" s="358" t="n"/>
      <c r="AG1091" s="358" t="n"/>
      <c r="AH1091" s="358" t="n"/>
      <c r="AI1091" s="358" t="n"/>
      <c r="AJ1091" s="358" t="n"/>
      <c r="AK1091" s="358" t="n"/>
      <c r="AL1091" s="358" t="n"/>
      <c r="AM1091" s="358" t="n"/>
      <c r="AN1091" s="358" t="n"/>
      <c r="AO1091" s="358">
        <f>ROUND(BX1091,0)</f>
        <v/>
      </c>
      <c r="AP1091" s="358">
        <f>ROUND(BY1091,0)</f>
        <v/>
      </c>
      <c r="AQ1091" s="358">
        <f>ROUND(BZ1091,0)</f>
        <v/>
      </c>
      <c r="AR1091" s="358">
        <f>ROUND(CA1091,0)</f>
        <v/>
      </c>
      <c r="AS1091" s="358">
        <f>ROUND(CB1091,0)</f>
        <v/>
      </c>
      <c r="AT1091" s="358">
        <f>ROUND(CC1091,0)</f>
        <v/>
      </c>
      <c r="AU1091" s="358">
        <f>ROUND(CD1091,0)</f>
        <v/>
      </c>
      <c r="AV1091" s="358">
        <f>ROUND(CE1091,0)</f>
        <v/>
      </c>
      <c r="AW1091" s="358">
        <f>ROUND(CF1091,0)</f>
        <v/>
      </c>
      <c r="AX1091" s="358">
        <f>ROUND(CG1091,0)</f>
        <v/>
      </c>
      <c r="AY1091" s="358">
        <f>ROUND(CH1091,0)</f>
        <v/>
      </c>
      <c r="AZ1091" s="358">
        <f>ROUND(CI1091,0)</f>
        <v/>
      </c>
      <c r="BA1091" s="358">
        <f>ROUND(CJ1091,0)</f>
        <v/>
      </c>
      <c r="BB1091" s="358">
        <f>ROUND(CK1091,0)</f>
        <v/>
      </c>
      <c r="BC1091" s="358">
        <f>ROUND(CL1091,0)</f>
        <v/>
      </c>
      <c r="BD1091" s="358">
        <f>ROUND(CM1091,0)</f>
        <v/>
      </c>
      <c r="BE1091" s="358" t="n"/>
      <c r="BF1091" s="358" t="n"/>
      <c r="BG1091" s="358" t="n"/>
      <c r="BH1091" s="358" t="n"/>
      <c r="BI1091" s="358" t="n"/>
      <c r="BJ1091" s="358" t="n"/>
      <c r="BK1091" s="358" t="n"/>
      <c r="BL1091" s="358" t="n"/>
      <c r="BM1091" s="358" t="n"/>
      <c r="BN1091" s="358" t="n"/>
      <c r="BO1091" s="358" t="n"/>
      <c r="BP1091" s="358" t="n"/>
      <c r="BQ1091" s="358" t="n"/>
      <c r="BR1091" s="358" t="n"/>
      <c r="BS1091" s="358" t="n"/>
      <c r="BT1091" s="358" t="n"/>
      <c r="BU1091" s="358" t="n"/>
      <c r="BV1091" s="358" t="n"/>
      <c r="BW1091" s="358" t="n"/>
      <c r="BX1091" s="358" t="n"/>
      <c r="BY1091" s="358" t="n"/>
      <c r="BZ1091" s="358" t="n"/>
      <c r="CA1091" s="358" t="n"/>
      <c r="CB1091" s="358" t="n"/>
      <c r="CC1091" s="358" t="n"/>
      <c r="CD1091" s="358" t="n"/>
      <c r="CE1091" s="358" t="n"/>
      <c r="CF1091" s="358" t="n"/>
      <c r="CG1091" s="358" t="n"/>
      <c r="CH1091" s="358" t="n"/>
      <c r="CI1091" s="358" t="n"/>
      <c r="CJ1091" s="358" t="n"/>
      <c r="CK1091" s="358" t="n"/>
      <c r="CL1091" s="358" t="n"/>
      <c r="CM1091" s="358" t="n"/>
      <c r="CN1091" s="358" t="n"/>
      <c r="CO1091" s="358" t="n"/>
      <c r="CP1091" s="358" t="n"/>
      <c r="CQ1091" s="358" t="n"/>
      <c r="CR1091" s="358" t="n"/>
      <c r="CS1091" s="358" t="n"/>
      <c r="CT1091" s="358" t="n"/>
      <c r="CU1091" s="358" t="n"/>
      <c r="CV1091" s="358" t="n"/>
      <c r="CW1091" s="358" t="n"/>
      <c r="CX1091" s="358" t="n"/>
      <c r="CY1091" s="358" t="n"/>
      <c r="CZ1091" s="358" t="n"/>
      <c r="DA1091" s="358" t="n"/>
      <c r="DB1091" s="358" t="n"/>
      <c r="DC1091" s="358" t="n"/>
      <c r="DD1091" s="358" t="n"/>
      <c r="DE1091" s="358" t="n"/>
      <c r="DF1091" s="358" t="n"/>
      <c r="DG1091" s="359" t="n"/>
      <c r="DH1091" s="359" t="n"/>
      <c r="DI1091" s="359" t="n"/>
      <c r="DJ1091" s="359" t="n"/>
      <c r="DK1091" s="359" t="n"/>
      <c r="DL1091" s="359" t="n"/>
      <c r="DM1091" s="359" t="n"/>
      <c r="DN1091" s="359" t="n"/>
      <c r="DO1091" s="359" t="n"/>
      <c r="DP1091" s="359" t="n"/>
      <c r="DQ1091" s="359" t="n"/>
      <c r="DR1091" s="359" t="n"/>
      <c r="DS1091" s="359" t="n"/>
      <c r="DT1091" s="359" t="n"/>
      <c r="DU1091" s="359" t="n"/>
      <c r="DV1091" s="359" t="n"/>
      <c r="DW1091" s="359" t="n"/>
      <c r="DX1091" s="359" t="n"/>
      <c r="DY1091" s="359" t="n"/>
      <c r="DZ1091" s="359" t="n"/>
      <c r="EA1091" s="359" t="n"/>
      <c r="EB1091" s="359" t="n"/>
      <c r="EC1091" s="359" t="n"/>
      <c r="ED1091" s="359" t="n"/>
      <c r="EE1091" s="359" t="n"/>
      <c r="EF1091" s="359" t="n"/>
      <c r="EG1091" s="359" t="n"/>
      <c r="EH1091" s="359" t="n"/>
      <c r="EI1091" s="359" t="n"/>
      <c r="EJ1091" s="359" t="n"/>
      <c r="EK1091" s="359" t="n"/>
      <c r="EL1091" s="359" t="n"/>
      <c r="EM1091" s="359" t="n"/>
      <c r="EN1091" s="359" t="n"/>
      <c r="EO1091" s="359" t="n"/>
      <c r="EP1091" s="359" t="n"/>
      <c r="EQ1091" s="359" t="n"/>
      <c r="ER1091" s="359" t="n"/>
      <c r="ES1091" s="359" t="n"/>
      <c r="ET1091" s="359" t="n"/>
      <c r="EU1091" s="359" t="n"/>
      <c r="EV1091" s="359" t="n"/>
      <c r="EW1091" s="359" t="n"/>
      <c r="EX1091" s="359" t="n"/>
      <c r="EY1091" s="359" t="n"/>
      <c r="EZ1091" s="359" t="n"/>
      <c r="FA1091" s="359" t="n"/>
      <c r="FB1091" s="359" t="n"/>
      <c r="FC1091" s="359" t="n"/>
      <c r="FD1091" s="359" t="n"/>
      <c r="FE1091" s="359" t="n"/>
      <c r="FF1091" s="359" t="n"/>
      <c r="FG1091" s="359" t="n"/>
      <c r="FH1091" s="359" t="n"/>
      <c r="FI1091" s="359" t="n"/>
      <c r="FJ1091" s="359" t="n"/>
      <c r="FK1091" s="359" t="n"/>
      <c r="FL1091" s="359" t="n"/>
      <c r="FM1091" s="359" t="n"/>
      <c r="FN1091" s="359" t="n"/>
      <c r="FO1091" s="359" t="n"/>
      <c r="FP1091" s="359" t="n"/>
      <c r="FQ1091" s="359" t="n"/>
      <c r="FR1091" s="359" t="n"/>
      <c r="FS1091" s="359" t="n"/>
      <c r="FT1091" s="359" t="n"/>
      <c r="FU1091" s="359" t="n"/>
      <c r="FV1091" s="359" t="n"/>
      <c r="FW1091" s="359" t="n"/>
      <c r="FX1091" s="359" t="n"/>
      <c r="FY1091" s="359" t="n"/>
      <c r="FZ1091" s="359" t="n"/>
      <c r="GA1091" s="359" t="n"/>
      <c r="GB1091" s="359" t="n"/>
      <c r="GC1091" s="359" t="n"/>
      <c r="GD1091" s="359" t="n"/>
      <c r="GE1091" s="359" t="n"/>
      <c r="GF1091" s="359" t="n"/>
      <c r="GG1091" s="359" t="n"/>
      <c r="GH1091" s="359" t="n"/>
      <c r="GI1091" s="359" t="n"/>
      <c r="GJ1091" s="359" t="n"/>
      <c r="GK1091" s="359" t="n"/>
      <c r="GL1091" s="359" t="n"/>
      <c r="GM1091" s="359" t="n"/>
      <c r="GN1091" s="359" t="n"/>
      <c r="GO1091" s="359" t="n"/>
      <c r="GP1091" s="359" t="n"/>
      <c r="GQ1091" s="359" t="n"/>
      <c r="GR1091" s="359" t="n"/>
      <c r="GS1091" s="359" t="n"/>
      <c r="GT1091" s="359" t="n"/>
      <c r="GU1091" s="359" t="n"/>
      <c r="GV1091" s="359" t="n"/>
      <c r="GW1091" s="359" t="n"/>
      <c r="GX1091" s="359" t="n">
        <v>0</v>
      </c>
    </row>
    <row r="1093">
      <c r="A1093" s="360" t="n">
        <v>50</v>
      </c>
      <c r="B1093" s="360" t="n">
        <v>0</v>
      </c>
      <c r="C1093" s="360" t="n">
        <v>0</v>
      </c>
      <c r="D1093" s="360" t="n">
        <v>1</v>
      </c>
      <c r="E1093" s="360" t="n">
        <v>201</v>
      </c>
      <c r="F1093" s="360">
        <f>ROUND(Source!O1091,O1093)</f>
        <v/>
      </c>
      <c r="G1093" s="360" t="inlineStr">
        <is>
          <t>ПЗ</t>
        </is>
      </c>
      <c r="H1093" s="360" t="inlineStr">
        <is>
          <t>Прямые затраты</t>
        </is>
      </c>
      <c r="I1093" s="360" t="n"/>
      <c r="J1093" s="360" t="n"/>
      <c r="K1093" s="360" t="n">
        <v>201</v>
      </c>
      <c r="L1093" s="360" t="n">
        <v>1</v>
      </c>
      <c r="M1093" s="360" t="n">
        <v>3</v>
      </c>
      <c r="N1093" s="360" t="inlineStr"/>
      <c r="O1093" s="360" t="n">
        <v>0</v>
      </c>
      <c r="P1093" s="360" t="n"/>
      <c r="Q1093" s="360" t="n"/>
      <c r="R1093" s="360" t="n"/>
      <c r="S1093" s="360" t="n"/>
      <c r="T1093" s="360" t="n"/>
      <c r="U1093" s="360" t="n"/>
      <c r="V1093" s="360" t="n"/>
      <c r="W1093" s="360" t="n">
        <v>0</v>
      </c>
      <c r="X1093" s="360" t="n">
        <v>1</v>
      </c>
      <c r="Y1093" s="360" t="n">
        <v>0</v>
      </c>
      <c r="Z1093" s="360" t="n"/>
      <c r="AA1093" s="360" t="n"/>
      <c r="AB1093" s="360" t="n"/>
    </row>
    <row r="1094">
      <c r="A1094" s="360" t="n">
        <v>50</v>
      </c>
      <c r="B1094" s="360" t="n">
        <v>0</v>
      </c>
      <c r="C1094" s="360" t="n">
        <v>0</v>
      </c>
      <c r="D1094" s="360" t="n">
        <v>1</v>
      </c>
      <c r="E1094" s="360" t="n">
        <v>202</v>
      </c>
      <c r="F1094" s="360">
        <f>ROUND(Source!P1091,O1094)</f>
        <v/>
      </c>
      <c r="G1094" s="360" t="inlineStr">
        <is>
          <t>СтМатОб</t>
        </is>
      </c>
      <c r="H1094" s="360" t="inlineStr">
        <is>
          <t>Стоимость материальных ресурсов (всего)</t>
        </is>
      </c>
      <c r="I1094" s="360" t="n"/>
      <c r="J1094" s="360" t="n"/>
      <c r="K1094" s="360" t="n">
        <v>202</v>
      </c>
      <c r="L1094" s="360" t="n">
        <v>2</v>
      </c>
      <c r="M1094" s="360" t="n">
        <v>3</v>
      </c>
      <c r="N1094" s="360" t="inlineStr"/>
      <c r="O1094" s="360" t="n">
        <v>0</v>
      </c>
      <c r="P1094" s="360" t="n"/>
      <c r="Q1094" s="360" t="n"/>
      <c r="R1094" s="360" t="n"/>
      <c r="S1094" s="360" t="n"/>
      <c r="T1094" s="360" t="n"/>
      <c r="U1094" s="360" t="n"/>
      <c r="V1094" s="360" t="n"/>
      <c r="W1094" s="360" t="n">
        <v>0</v>
      </c>
      <c r="X1094" s="360" t="n">
        <v>1</v>
      </c>
      <c r="Y1094" s="360" t="n">
        <v>0</v>
      </c>
      <c r="Z1094" s="360" t="n"/>
      <c r="AA1094" s="360" t="n"/>
      <c r="AB1094" s="360" t="n"/>
    </row>
    <row r="1095">
      <c r="A1095" s="360" t="n">
        <v>50</v>
      </c>
      <c r="B1095" s="360" t="n">
        <v>0</v>
      </c>
      <c r="C1095" s="360" t="n">
        <v>0</v>
      </c>
      <c r="D1095" s="360" t="n">
        <v>1</v>
      </c>
      <c r="E1095" s="360" t="n">
        <v>222</v>
      </c>
      <c r="F1095" s="360">
        <f>ROUND(Source!AO1091,O1095)</f>
        <v/>
      </c>
      <c r="G1095" s="360" t="inlineStr">
        <is>
          <t>СтМатОбЗак</t>
        </is>
      </c>
      <c r="H1095" s="360" t="inlineStr">
        <is>
          <t>Стоимость материалов и оборудования заказчика</t>
        </is>
      </c>
      <c r="I1095" s="360" t="n"/>
      <c r="J1095" s="360" t="n"/>
      <c r="K1095" s="360" t="n">
        <v>222</v>
      </c>
      <c r="L1095" s="360" t="n">
        <v>3</v>
      </c>
      <c r="M1095" s="360" t="n">
        <v>3</v>
      </c>
      <c r="N1095" s="360" t="inlineStr"/>
      <c r="O1095" s="360" t="n">
        <v>0</v>
      </c>
      <c r="P1095" s="360" t="n"/>
      <c r="Q1095" s="360" t="n"/>
      <c r="R1095" s="360" t="n"/>
      <c r="S1095" s="360" t="n"/>
      <c r="T1095" s="360" t="n"/>
      <c r="U1095" s="360" t="n"/>
      <c r="V1095" s="360" t="n"/>
      <c r="W1095" s="360" t="n">
        <v>0</v>
      </c>
      <c r="X1095" s="360" t="n">
        <v>1</v>
      </c>
      <c r="Y1095" s="360" t="n">
        <v>0</v>
      </c>
      <c r="Z1095" s="360" t="n"/>
      <c r="AA1095" s="360" t="n"/>
      <c r="AB1095" s="360" t="n"/>
    </row>
    <row r="1096">
      <c r="A1096" s="360" t="n">
        <v>50</v>
      </c>
      <c r="B1096" s="360" t="n">
        <v>0</v>
      </c>
      <c r="C1096" s="360" t="n">
        <v>0</v>
      </c>
      <c r="D1096" s="360" t="n">
        <v>1</v>
      </c>
      <c r="E1096" s="360" t="n">
        <v>225</v>
      </c>
      <c r="F1096" s="360">
        <f>ROUND(Source!AV1091,O1096)</f>
        <v/>
      </c>
      <c r="G1096" s="360" t="inlineStr">
        <is>
          <t>СтМатОбПод</t>
        </is>
      </c>
      <c r="H1096" s="360" t="inlineStr">
        <is>
          <t>Стоимость материалов и оборудования подрядчика</t>
        </is>
      </c>
      <c r="I1096" s="360" t="n"/>
      <c r="J1096" s="360" t="n"/>
      <c r="K1096" s="360" t="n">
        <v>225</v>
      </c>
      <c r="L1096" s="360" t="n">
        <v>4</v>
      </c>
      <c r="M1096" s="360" t="n">
        <v>3</v>
      </c>
      <c r="N1096" s="360" t="inlineStr"/>
      <c r="O1096" s="360" t="n">
        <v>0</v>
      </c>
      <c r="P1096" s="360" t="n"/>
      <c r="Q1096" s="360" t="n"/>
      <c r="R1096" s="360" t="n"/>
      <c r="S1096" s="360" t="n"/>
      <c r="T1096" s="360" t="n"/>
      <c r="U1096" s="360" t="n"/>
      <c r="V1096" s="360" t="n"/>
      <c r="W1096" s="360" t="n">
        <v>0</v>
      </c>
      <c r="X1096" s="360" t="n">
        <v>1</v>
      </c>
      <c r="Y1096" s="360" t="n">
        <v>0</v>
      </c>
      <c r="Z1096" s="360" t="n"/>
      <c r="AA1096" s="360" t="n"/>
      <c r="AB1096" s="360" t="n"/>
    </row>
    <row r="1097">
      <c r="A1097" s="360" t="n">
        <v>50</v>
      </c>
      <c r="B1097" s="360" t="n">
        <v>0</v>
      </c>
      <c r="C1097" s="360" t="n">
        <v>0</v>
      </c>
      <c r="D1097" s="360" t="n">
        <v>1</v>
      </c>
      <c r="E1097" s="360" t="n">
        <v>226</v>
      </c>
      <c r="F1097" s="360">
        <f>ROUND(Source!AW1091,O1097)</f>
        <v/>
      </c>
      <c r="G1097" s="360" t="inlineStr">
        <is>
          <t>СтМат</t>
        </is>
      </c>
      <c r="H1097" s="360" t="inlineStr">
        <is>
          <t>Стоимость материалов (всего)</t>
        </is>
      </c>
      <c r="I1097" s="360" t="n"/>
      <c r="J1097" s="360" t="n"/>
      <c r="K1097" s="360" t="n">
        <v>226</v>
      </c>
      <c r="L1097" s="360" t="n">
        <v>5</v>
      </c>
      <c r="M1097" s="360" t="n">
        <v>3</v>
      </c>
      <c r="N1097" s="360" t="inlineStr"/>
      <c r="O1097" s="360" t="n">
        <v>0</v>
      </c>
      <c r="P1097" s="360" t="n"/>
      <c r="Q1097" s="360" t="n"/>
      <c r="R1097" s="360" t="n"/>
      <c r="S1097" s="360" t="n"/>
      <c r="T1097" s="360" t="n"/>
      <c r="U1097" s="360" t="n"/>
      <c r="V1097" s="360" t="n"/>
      <c r="W1097" s="360" t="n">
        <v>0</v>
      </c>
      <c r="X1097" s="360" t="n">
        <v>1</v>
      </c>
      <c r="Y1097" s="360" t="n">
        <v>0</v>
      </c>
      <c r="Z1097" s="360" t="n"/>
      <c r="AA1097" s="360" t="n"/>
      <c r="AB1097" s="360" t="n"/>
    </row>
    <row r="1098">
      <c r="A1098" s="360" t="n">
        <v>50</v>
      </c>
      <c r="B1098" s="360" t="n">
        <v>0</v>
      </c>
      <c r="C1098" s="360" t="n">
        <v>0</v>
      </c>
      <c r="D1098" s="360" t="n">
        <v>1</v>
      </c>
      <c r="E1098" s="360" t="n">
        <v>227</v>
      </c>
      <c r="F1098" s="360">
        <f>ROUND(Source!AX1091,O1098)</f>
        <v/>
      </c>
      <c r="G1098" s="360" t="inlineStr">
        <is>
          <t>СтМатЗак</t>
        </is>
      </c>
      <c r="H1098" s="360" t="inlineStr">
        <is>
          <t>Стоимость материалов заказчика</t>
        </is>
      </c>
      <c r="I1098" s="360" t="n"/>
      <c r="J1098" s="360" t="n"/>
      <c r="K1098" s="360" t="n">
        <v>227</v>
      </c>
      <c r="L1098" s="360" t="n">
        <v>6</v>
      </c>
      <c r="M1098" s="360" t="n">
        <v>3</v>
      </c>
      <c r="N1098" s="360" t="inlineStr"/>
      <c r="O1098" s="360" t="n">
        <v>0</v>
      </c>
      <c r="P1098" s="360" t="n"/>
      <c r="Q1098" s="360" t="n"/>
      <c r="R1098" s="360" t="n"/>
      <c r="S1098" s="360" t="n"/>
      <c r="T1098" s="360" t="n"/>
      <c r="U1098" s="360" t="n"/>
      <c r="V1098" s="360" t="n"/>
      <c r="W1098" s="360" t="n">
        <v>0</v>
      </c>
      <c r="X1098" s="360" t="n">
        <v>1</v>
      </c>
      <c r="Y1098" s="360" t="n">
        <v>0</v>
      </c>
      <c r="Z1098" s="360" t="n"/>
      <c r="AA1098" s="360" t="n"/>
      <c r="AB1098" s="360" t="n"/>
    </row>
    <row r="1099">
      <c r="A1099" s="360" t="n">
        <v>50</v>
      </c>
      <c r="B1099" s="360" t="n">
        <v>0</v>
      </c>
      <c r="C1099" s="360" t="n">
        <v>0</v>
      </c>
      <c r="D1099" s="360" t="n">
        <v>1</v>
      </c>
      <c r="E1099" s="360" t="n">
        <v>228</v>
      </c>
      <c r="F1099" s="360">
        <f>ROUND(Source!AY1091,O1099)</f>
        <v/>
      </c>
      <c r="G1099" s="360" t="inlineStr">
        <is>
          <t>СтМатПод</t>
        </is>
      </c>
      <c r="H1099" s="360" t="inlineStr">
        <is>
          <t>Стоимость материалов подрядчика</t>
        </is>
      </c>
      <c r="I1099" s="360" t="n"/>
      <c r="J1099" s="360" t="n"/>
      <c r="K1099" s="360" t="n">
        <v>228</v>
      </c>
      <c r="L1099" s="360" t="n">
        <v>7</v>
      </c>
      <c r="M1099" s="360" t="n">
        <v>3</v>
      </c>
      <c r="N1099" s="360" t="inlineStr"/>
      <c r="O1099" s="360" t="n">
        <v>0</v>
      </c>
      <c r="P1099" s="360" t="n"/>
      <c r="Q1099" s="360" t="n"/>
      <c r="R1099" s="360" t="n"/>
      <c r="S1099" s="360" t="n"/>
      <c r="T1099" s="360" t="n"/>
      <c r="U1099" s="360" t="n"/>
      <c r="V1099" s="360" t="n"/>
      <c r="W1099" s="360" t="n">
        <v>0</v>
      </c>
      <c r="X1099" s="360" t="n">
        <v>1</v>
      </c>
      <c r="Y1099" s="360" t="n">
        <v>0</v>
      </c>
      <c r="Z1099" s="360" t="n"/>
      <c r="AA1099" s="360" t="n"/>
      <c r="AB1099" s="360" t="n"/>
    </row>
    <row r="1100">
      <c r="A1100" s="360" t="n">
        <v>50</v>
      </c>
      <c r="B1100" s="360" t="n">
        <v>0</v>
      </c>
      <c r="C1100" s="360" t="n">
        <v>0</v>
      </c>
      <c r="D1100" s="360" t="n">
        <v>1</v>
      </c>
      <c r="E1100" s="360" t="n">
        <v>216</v>
      </c>
      <c r="F1100" s="360">
        <f>ROUND(Source!AP1091,O1100)</f>
        <v/>
      </c>
      <c r="G1100" s="360" t="inlineStr">
        <is>
          <t>Оборуд</t>
        </is>
      </c>
      <c r="H1100" s="360" t="inlineStr">
        <is>
          <t>Стоимость оборудования (всего)</t>
        </is>
      </c>
      <c r="I1100" s="360" t="n"/>
      <c r="J1100" s="360" t="n"/>
      <c r="K1100" s="360" t="n">
        <v>216</v>
      </c>
      <c r="L1100" s="360" t="n">
        <v>8</v>
      </c>
      <c r="M1100" s="360" t="n">
        <v>3</v>
      </c>
      <c r="N1100" s="360" t="inlineStr"/>
      <c r="O1100" s="360" t="n">
        <v>0</v>
      </c>
      <c r="P1100" s="360" t="n"/>
      <c r="Q1100" s="360" t="n"/>
      <c r="R1100" s="360" t="n"/>
      <c r="S1100" s="360" t="n"/>
      <c r="T1100" s="360" t="n"/>
      <c r="U1100" s="360" t="n"/>
      <c r="V1100" s="360" t="n"/>
      <c r="W1100" s="360" t="n">
        <v>0</v>
      </c>
      <c r="X1100" s="360" t="n">
        <v>1</v>
      </c>
      <c r="Y1100" s="360" t="n">
        <v>0</v>
      </c>
      <c r="Z1100" s="360" t="n"/>
      <c r="AA1100" s="360" t="n"/>
      <c r="AB1100" s="360" t="n"/>
    </row>
    <row r="1101">
      <c r="A1101" s="360" t="n">
        <v>50</v>
      </c>
      <c r="B1101" s="360" t="n">
        <v>0</v>
      </c>
      <c r="C1101" s="360" t="n">
        <v>0</v>
      </c>
      <c r="D1101" s="360" t="n">
        <v>1</v>
      </c>
      <c r="E1101" s="360" t="n">
        <v>223</v>
      </c>
      <c r="F1101" s="360">
        <f>ROUND(Source!AQ1091,O1101)</f>
        <v/>
      </c>
      <c r="G1101" s="360" t="inlineStr">
        <is>
          <t>ОборудЗак</t>
        </is>
      </c>
      <c r="H1101" s="360" t="inlineStr">
        <is>
          <t>Стоимость оборудования заказчика</t>
        </is>
      </c>
      <c r="I1101" s="360" t="n"/>
      <c r="J1101" s="360" t="n"/>
      <c r="K1101" s="360" t="n">
        <v>223</v>
      </c>
      <c r="L1101" s="360" t="n">
        <v>9</v>
      </c>
      <c r="M1101" s="360" t="n">
        <v>3</v>
      </c>
      <c r="N1101" s="360" t="inlineStr"/>
      <c r="O1101" s="360" t="n">
        <v>0</v>
      </c>
      <c r="P1101" s="360" t="n"/>
      <c r="Q1101" s="360" t="n"/>
      <c r="R1101" s="360" t="n"/>
      <c r="S1101" s="360" t="n"/>
      <c r="T1101" s="360" t="n"/>
      <c r="U1101" s="360" t="n"/>
      <c r="V1101" s="360" t="n"/>
      <c r="W1101" s="360" t="n">
        <v>0</v>
      </c>
      <c r="X1101" s="360" t="n">
        <v>1</v>
      </c>
      <c r="Y1101" s="360" t="n">
        <v>0</v>
      </c>
      <c r="Z1101" s="360" t="n"/>
      <c r="AA1101" s="360" t="n"/>
      <c r="AB1101" s="360" t="n"/>
    </row>
    <row r="1102">
      <c r="A1102" s="360" t="n">
        <v>50</v>
      </c>
      <c r="B1102" s="360" t="n">
        <v>0</v>
      </c>
      <c r="C1102" s="360" t="n">
        <v>0</v>
      </c>
      <c r="D1102" s="360" t="n">
        <v>1</v>
      </c>
      <c r="E1102" s="360" t="n">
        <v>229</v>
      </c>
      <c r="F1102" s="360">
        <f>ROUND(Source!AZ1091,O1102)</f>
        <v/>
      </c>
      <c r="G1102" s="360" t="inlineStr">
        <is>
          <t>ОборудПод</t>
        </is>
      </c>
      <c r="H1102" s="360" t="inlineStr">
        <is>
          <t>Стоимость оборудования подрядчика</t>
        </is>
      </c>
      <c r="I1102" s="360" t="n"/>
      <c r="J1102" s="360" t="n"/>
      <c r="K1102" s="360" t="n">
        <v>229</v>
      </c>
      <c r="L1102" s="360" t="n">
        <v>10</v>
      </c>
      <c r="M1102" s="360" t="n">
        <v>3</v>
      </c>
      <c r="N1102" s="360" t="inlineStr"/>
      <c r="O1102" s="360" t="n">
        <v>0</v>
      </c>
      <c r="P1102" s="360" t="n"/>
      <c r="Q1102" s="360" t="n"/>
      <c r="R1102" s="360" t="n"/>
      <c r="S1102" s="360" t="n"/>
      <c r="T1102" s="360" t="n"/>
      <c r="U1102" s="360" t="n"/>
      <c r="V1102" s="360" t="n"/>
      <c r="W1102" s="360" t="n">
        <v>0</v>
      </c>
      <c r="X1102" s="360" t="n">
        <v>1</v>
      </c>
      <c r="Y1102" s="360" t="n">
        <v>0</v>
      </c>
      <c r="Z1102" s="360" t="n"/>
      <c r="AA1102" s="360" t="n"/>
      <c r="AB1102" s="360" t="n"/>
    </row>
    <row r="1103">
      <c r="A1103" s="360" t="n">
        <v>50</v>
      </c>
      <c r="B1103" s="360" t="n">
        <v>0</v>
      </c>
      <c r="C1103" s="360" t="n">
        <v>0</v>
      </c>
      <c r="D1103" s="360" t="n">
        <v>1</v>
      </c>
      <c r="E1103" s="360" t="n">
        <v>203</v>
      </c>
      <c r="F1103" s="360">
        <f>ROUND(Source!Q1091,O1103)</f>
        <v/>
      </c>
      <c r="G1103" s="360" t="inlineStr">
        <is>
          <t>ЭММ</t>
        </is>
      </c>
      <c r="H1103" s="360" t="inlineStr">
        <is>
          <t>Эксплуатация машин</t>
        </is>
      </c>
      <c r="I1103" s="360" t="n"/>
      <c r="J1103" s="360" t="n"/>
      <c r="K1103" s="360" t="n">
        <v>203</v>
      </c>
      <c r="L1103" s="360" t="n">
        <v>11</v>
      </c>
      <c r="M1103" s="360" t="n">
        <v>3</v>
      </c>
      <c r="N1103" s="360" t="inlineStr"/>
      <c r="O1103" s="360" t="n">
        <v>0</v>
      </c>
      <c r="P1103" s="360" t="n"/>
      <c r="Q1103" s="360" t="n"/>
      <c r="R1103" s="360" t="n"/>
      <c r="S1103" s="360" t="n"/>
      <c r="T1103" s="360" t="n"/>
      <c r="U1103" s="360" t="n"/>
      <c r="V1103" s="360" t="n"/>
      <c r="W1103" s="360" t="n">
        <v>0</v>
      </c>
      <c r="X1103" s="360" t="n">
        <v>1</v>
      </c>
      <c r="Y1103" s="360" t="n">
        <v>0</v>
      </c>
      <c r="Z1103" s="360" t="n"/>
      <c r="AA1103" s="360" t="n"/>
      <c r="AB1103" s="360" t="n"/>
    </row>
    <row r="1104">
      <c r="A1104" s="360" t="n">
        <v>50</v>
      </c>
      <c r="B1104" s="360" t="n">
        <v>0</v>
      </c>
      <c r="C1104" s="360" t="n">
        <v>0</v>
      </c>
      <c r="D1104" s="360" t="n">
        <v>1</v>
      </c>
      <c r="E1104" s="360" t="n">
        <v>231</v>
      </c>
      <c r="F1104" s="360">
        <f>ROUND(Source!BB1091,O1104)</f>
        <v/>
      </c>
      <c r="G1104" s="360" t="inlineStr">
        <is>
          <t>ЭММсНРиСП</t>
        </is>
      </c>
      <c r="H1104" s="360" t="inlineStr">
        <is>
          <t>Эксплуатация машин по ТСН-2001.16</t>
        </is>
      </c>
      <c r="I1104" s="360" t="n"/>
      <c r="J1104" s="360" t="n"/>
      <c r="K1104" s="360" t="n">
        <v>231</v>
      </c>
      <c r="L1104" s="360" t="n">
        <v>12</v>
      </c>
      <c r="M1104" s="360" t="n">
        <v>3</v>
      </c>
      <c r="N1104" s="360" t="inlineStr"/>
      <c r="O1104" s="360" t="n">
        <v>0</v>
      </c>
      <c r="P1104" s="360" t="n"/>
      <c r="Q1104" s="360" t="n"/>
      <c r="R1104" s="360" t="n"/>
      <c r="S1104" s="360" t="n"/>
      <c r="T1104" s="360" t="n"/>
      <c r="U1104" s="360" t="n"/>
      <c r="V1104" s="360" t="n"/>
      <c r="W1104" s="360" t="n">
        <v>0</v>
      </c>
      <c r="X1104" s="360" t="n">
        <v>1</v>
      </c>
      <c r="Y1104" s="360" t="n">
        <v>0</v>
      </c>
      <c r="Z1104" s="360" t="n"/>
      <c r="AA1104" s="360" t="n"/>
      <c r="AB1104" s="360" t="n"/>
    </row>
    <row r="1105">
      <c r="A1105" s="360" t="n">
        <v>50</v>
      </c>
      <c r="B1105" s="360" t="n">
        <v>0</v>
      </c>
      <c r="C1105" s="360" t="n">
        <v>0</v>
      </c>
      <c r="D1105" s="360" t="n">
        <v>1</v>
      </c>
      <c r="E1105" s="360" t="n">
        <v>204</v>
      </c>
      <c r="F1105" s="360">
        <f>ROUND(Source!R1091,O1105)</f>
        <v/>
      </c>
      <c r="G1105" s="360" t="inlineStr">
        <is>
          <t>ЗПМ</t>
        </is>
      </c>
      <c r="H1105" s="360" t="inlineStr">
        <is>
          <t>ЗП машинистов</t>
        </is>
      </c>
      <c r="I1105" s="360" t="n"/>
      <c r="J1105" s="360" t="n"/>
      <c r="K1105" s="360" t="n">
        <v>204</v>
      </c>
      <c r="L1105" s="360" t="n">
        <v>13</v>
      </c>
      <c r="M1105" s="360" t="n">
        <v>3</v>
      </c>
      <c r="N1105" s="360" t="inlineStr"/>
      <c r="O1105" s="360" t="n">
        <v>0</v>
      </c>
      <c r="P1105" s="360" t="n"/>
      <c r="Q1105" s="360" t="n"/>
      <c r="R1105" s="360" t="n"/>
      <c r="S1105" s="360" t="n"/>
      <c r="T1105" s="360" t="n"/>
      <c r="U1105" s="360" t="n"/>
      <c r="V1105" s="360" t="n"/>
      <c r="W1105" s="360" t="n">
        <v>0</v>
      </c>
      <c r="X1105" s="360" t="n">
        <v>1</v>
      </c>
      <c r="Y1105" s="360" t="n">
        <v>0</v>
      </c>
      <c r="Z1105" s="360" t="n"/>
      <c r="AA1105" s="360" t="n"/>
      <c r="AB1105" s="360" t="n"/>
    </row>
    <row r="1106">
      <c r="A1106" s="360" t="n">
        <v>50</v>
      </c>
      <c r="B1106" s="360" t="n">
        <v>0</v>
      </c>
      <c r="C1106" s="360" t="n">
        <v>0</v>
      </c>
      <c r="D1106" s="360" t="n">
        <v>1</v>
      </c>
      <c r="E1106" s="360" t="n">
        <v>205</v>
      </c>
      <c r="F1106" s="360">
        <f>ROUND(Source!S1091,O1106)</f>
        <v/>
      </c>
      <c r="G1106" s="360" t="inlineStr">
        <is>
          <t>ОЗП</t>
        </is>
      </c>
      <c r="H1106" s="360" t="inlineStr">
        <is>
          <t>Основная ЗП рабочих</t>
        </is>
      </c>
      <c r="I1106" s="360" t="n"/>
      <c r="J1106" s="360" t="n"/>
      <c r="K1106" s="360" t="n">
        <v>205</v>
      </c>
      <c r="L1106" s="360" t="n">
        <v>14</v>
      </c>
      <c r="M1106" s="360" t="n">
        <v>3</v>
      </c>
      <c r="N1106" s="360" t="inlineStr"/>
      <c r="O1106" s="360" t="n">
        <v>0</v>
      </c>
      <c r="P1106" s="360" t="n"/>
      <c r="Q1106" s="360" t="n"/>
      <c r="R1106" s="360" t="n"/>
      <c r="S1106" s="360" t="n"/>
      <c r="T1106" s="360" t="n"/>
      <c r="U1106" s="360" t="n"/>
      <c r="V1106" s="360" t="n"/>
      <c r="W1106" s="360" t="n">
        <v>0</v>
      </c>
      <c r="X1106" s="360" t="n">
        <v>1</v>
      </c>
      <c r="Y1106" s="360" t="n">
        <v>0</v>
      </c>
      <c r="Z1106" s="360" t="n"/>
      <c r="AA1106" s="360" t="n"/>
      <c r="AB1106" s="360" t="n"/>
    </row>
    <row r="1107">
      <c r="A1107" s="360" t="n">
        <v>50</v>
      </c>
      <c r="B1107" s="360" t="n">
        <v>0</v>
      </c>
      <c r="C1107" s="360" t="n">
        <v>0</v>
      </c>
      <c r="D1107" s="360" t="n">
        <v>1</v>
      </c>
      <c r="E1107" s="360" t="n">
        <v>232</v>
      </c>
      <c r="F1107" s="360">
        <f>ROUND(Source!BC1091,O1107)</f>
        <v/>
      </c>
      <c r="G1107" s="360" t="inlineStr">
        <is>
          <t>ОЗПсНРиСП</t>
        </is>
      </c>
      <c r="H1107" s="360" t="inlineStr">
        <is>
          <t>Основная ЗП рабочих по ТСН-2001.16</t>
        </is>
      </c>
      <c r="I1107" s="360" t="n"/>
      <c r="J1107" s="360" t="n"/>
      <c r="K1107" s="360" t="n">
        <v>232</v>
      </c>
      <c r="L1107" s="360" t="n">
        <v>15</v>
      </c>
      <c r="M1107" s="360" t="n">
        <v>3</v>
      </c>
      <c r="N1107" s="360" t="inlineStr"/>
      <c r="O1107" s="360" t="n">
        <v>0</v>
      </c>
      <c r="P1107" s="360" t="n"/>
      <c r="Q1107" s="360" t="n"/>
      <c r="R1107" s="360" t="n"/>
      <c r="S1107" s="360" t="n"/>
      <c r="T1107" s="360" t="n"/>
      <c r="U1107" s="360" t="n"/>
      <c r="V1107" s="360" t="n"/>
      <c r="W1107" s="360" t="n">
        <v>0</v>
      </c>
      <c r="X1107" s="360" t="n">
        <v>1</v>
      </c>
      <c r="Y1107" s="360" t="n">
        <v>0</v>
      </c>
      <c r="Z1107" s="360" t="n"/>
      <c r="AA1107" s="360" t="n"/>
      <c r="AB1107" s="360" t="n"/>
    </row>
    <row r="1108">
      <c r="A1108" s="360" t="n">
        <v>50</v>
      </c>
      <c r="B1108" s="360" t="n">
        <v>0</v>
      </c>
      <c r="C1108" s="360" t="n">
        <v>0</v>
      </c>
      <c r="D1108" s="360" t="n">
        <v>1</v>
      </c>
      <c r="E1108" s="360" t="n">
        <v>214</v>
      </c>
      <c r="F1108" s="360">
        <f>ROUND(Source!AS1091,O1108)</f>
        <v/>
      </c>
      <c r="G1108" s="360" t="inlineStr">
        <is>
          <t>Строит</t>
        </is>
      </c>
      <c r="H1108" s="360" t="inlineStr">
        <is>
          <t>Строительные работы с НР и СП</t>
        </is>
      </c>
      <c r="I1108" s="360" t="n"/>
      <c r="J1108" s="360" t="n"/>
      <c r="K1108" s="360" t="n">
        <v>214</v>
      </c>
      <c r="L1108" s="360" t="n">
        <v>16</v>
      </c>
      <c r="M1108" s="360" t="n">
        <v>3</v>
      </c>
      <c r="N1108" s="360" t="inlineStr"/>
      <c r="O1108" s="360" t="n">
        <v>0</v>
      </c>
      <c r="P1108" s="360" t="n"/>
      <c r="Q1108" s="360" t="n"/>
      <c r="R1108" s="360" t="n"/>
      <c r="S1108" s="360" t="n"/>
      <c r="T1108" s="360" t="n"/>
      <c r="U1108" s="360" t="n"/>
      <c r="V1108" s="360" t="n"/>
      <c r="W1108" s="360" t="n">
        <v>0</v>
      </c>
      <c r="X1108" s="360" t="n">
        <v>1</v>
      </c>
      <c r="Y1108" s="360" t="n">
        <v>0</v>
      </c>
      <c r="Z1108" s="360" t="n"/>
      <c r="AA1108" s="360" t="n"/>
      <c r="AB1108" s="360" t="n"/>
    </row>
    <row r="1109">
      <c r="A1109" s="360" t="n">
        <v>50</v>
      </c>
      <c r="B1109" s="360" t="n">
        <v>0</v>
      </c>
      <c r="C1109" s="360" t="n">
        <v>0</v>
      </c>
      <c r="D1109" s="360" t="n">
        <v>1</v>
      </c>
      <c r="E1109" s="360" t="n">
        <v>215</v>
      </c>
      <c r="F1109" s="360">
        <f>ROUND(Source!AT1091,O1109)</f>
        <v/>
      </c>
      <c r="G1109" s="360" t="inlineStr">
        <is>
          <t>Монтаж</t>
        </is>
      </c>
      <c r="H1109" s="360" t="inlineStr">
        <is>
          <t>Монтажные работы с НР и СП</t>
        </is>
      </c>
      <c r="I1109" s="360" t="n"/>
      <c r="J1109" s="360" t="n"/>
      <c r="K1109" s="360" t="n">
        <v>215</v>
      </c>
      <c r="L1109" s="360" t="n">
        <v>17</v>
      </c>
      <c r="M1109" s="360" t="n">
        <v>3</v>
      </c>
      <c r="N1109" s="360" t="inlineStr"/>
      <c r="O1109" s="360" t="n">
        <v>0</v>
      </c>
      <c r="P1109" s="360" t="n"/>
      <c r="Q1109" s="360" t="n"/>
      <c r="R1109" s="360" t="n"/>
      <c r="S1109" s="360" t="n"/>
      <c r="T1109" s="360" t="n"/>
      <c r="U1109" s="360" t="n"/>
      <c r="V1109" s="360" t="n"/>
      <c r="W1109" s="360" t="n">
        <v>0</v>
      </c>
      <c r="X1109" s="360" t="n">
        <v>1</v>
      </c>
      <c r="Y1109" s="360" t="n">
        <v>0</v>
      </c>
      <c r="Z1109" s="360" t="n"/>
      <c r="AA1109" s="360" t="n"/>
      <c r="AB1109" s="360" t="n"/>
    </row>
    <row r="1110">
      <c r="A1110" s="360" t="n">
        <v>50</v>
      </c>
      <c r="B1110" s="360" t="n">
        <v>0</v>
      </c>
      <c r="C1110" s="360" t="n">
        <v>0</v>
      </c>
      <c r="D1110" s="360" t="n">
        <v>1</v>
      </c>
      <c r="E1110" s="360" t="n">
        <v>217</v>
      </c>
      <c r="F1110" s="360">
        <f>ROUND(Source!AU1091,O1110)</f>
        <v/>
      </c>
      <c r="G1110" s="360" t="inlineStr">
        <is>
          <t>Прочие</t>
        </is>
      </c>
      <c r="H1110" s="360" t="inlineStr">
        <is>
          <t>Прочие работы с НР и СП</t>
        </is>
      </c>
      <c r="I1110" s="360" t="n"/>
      <c r="J1110" s="360" t="n"/>
      <c r="K1110" s="360" t="n">
        <v>217</v>
      </c>
      <c r="L1110" s="360" t="n">
        <v>18</v>
      </c>
      <c r="M1110" s="360" t="n">
        <v>3</v>
      </c>
      <c r="N1110" s="360" t="inlineStr"/>
      <c r="O1110" s="360" t="n">
        <v>0</v>
      </c>
      <c r="P1110" s="360" t="n"/>
      <c r="Q1110" s="360" t="n"/>
      <c r="R1110" s="360" t="n"/>
      <c r="S1110" s="360" t="n"/>
      <c r="T1110" s="360" t="n"/>
      <c r="U1110" s="360" t="n"/>
      <c r="V1110" s="360" t="n"/>
      <c r="W1110" s="360" t="n">
        <v>0</v>
      </c>
      <c r="X1110" s="360" t="n">
        <v>1</v>
      </c>
      <c r="Y1110" s="360" t="n">
        <v>0</v>
      </c>
      <c r="Z1110" s="360" t="n"/>
      <c r="AA1110" s="360" t="n"/>
      <c r="AB1110" s="360" t="n"/>
    </row>
    <row r="1111">
      <c r="A1111" s="360" t="n">
        <v>50</v>
      </c>
      <c r="B1111" s="360" t="n">
        <v>0</v>
      </c>
      <c r="C1111" s="360" t="n">
        <v>0</v>
      </c>
      <c r="D1111" s="360" t="n">
        <v>1</v>
      </c>
      <c r="E1111" s="360" t="n">
        <v>230</v>
      </c>
      <c r="F1111" s="360">
        <f>ROUND(Source!BA1091,O1111)</f>
        <v/>
      </c>
      <c r="G1111" s="360" t="inlineStr">
        <is>
          <t>ПрочиеЗатр</t>
        </is>
      </c>
      <c r="H1111" s="360" t="inlineStr">
        <is>
          <t>Прочие затраты по ТСН-2001.16</t>
        </is>
      </c>
      <c r="I1111" s="360" t="n"/>
      <c r="J1111" s="360" t="n"/>
      <c r="K1111" s="360" t="n">
        <v>230</v>
      </c>
      <c r="L1111" s="360" t="n">
        <v>19</v>
      </c>
      <c r="M1111" s="360" t="n">
        <v>3</v>
      </c>
      <c r="N1111" s="360" t="inlineStr"/>
      <c r="O1111" s="360" t="n">
        <v>0</v>
      </c>
      <c r="P1111" s="360" t="n"/>
      <c r="Q1111" s="360" t="n"/>
      <c r="R1111" s="360" t="n"/>
      <c r="S1111" s="360" t="n"/>
      <c r="T1111" s="360" t="n"/>
      <c r="U1111" s="360" t="n"/>
      <c r="V1111" s="360" t="n"/>
      <c r="W1111" s="360" t="n">
        <v>0</v>
      </c>
      <c r="X1111" s="360" t="n">
        <v>1</v>
      </c>
      <c r="Y1111" s="360" t="n">
        <v>0</v>
      </c>
      <c r="Z1111" s="360" t="n"/>
      <c r="AA1111" s="360" t="n"/>
      <c r="AB1111" s="360" t="n"/>
    </row>
    <row r="1112">
      <c r="A1112" s="360" t="n">
        <v>50</v>
      </c>
      <c r="B1112" s="360" t="n">
        <v>0</v>
      </c>
      <c r="C1112" s="360" t="n">
        <v>0</v>
      </c>
      <c r="D1112" s="360" t="n">
        <v>1</v>
      </c>
      <c r="E1112" s="360" t="n">
        <v>206</v>
      </c>
      <c r="F1112" s="360">
        <f>ROUND(Source!T1091,O1112)</f>
        <v/>
      </c>
      <c r="G1112" s="360" t="inlineStr">
        <is>
          <t>ВозврМат</t>
        </is>
      </c>
      <c r="H1112" s="360" t="inlineStr">
        <is>
          <t>Возврат материалов</t>
        </is>
      </c>
      <c r="I1112" s="360" t="n"/>
      <c r="J1112" s="360" t="n"/>
      <c r="K1112" s="360" t="n">
        <v>206</v>
      </c>
      <c r="L1112" s="360" t="n">
        <v>20</v>
      </c>
      <c r="M1112" s="360" t="n">
        <v>3</v>
      </c>
      <c r="N1112" s="360" t="inlineStr"/>
      <c r="O1112" s="360" t="n">
        <v>0</v>
      </c>
      <c r="P1112" s="360" t="n"/>
      <c r="Q1112" s="360" t="n"/>
      <c r="R1112" s="360" t="n"/>
      <c r="S1112" s="360" t="n"/>
      <c r="T1112" s="360" t="n"/>
      <c r="U1112" s="360" t="n"/>
      <c r="V1112" s="360" t="n"/>
      <c r="W1112" s="360" t="n">
        <v>0</v>
      </c>
      <c r="X1112" s="360" t="n">
        <v>1</v>
      </c>
      <c r="Y1112" s="360" t="n">
        <v>0</v>
      </c>
      <c r="Z1112" s="360" t="n"/>
      <c r="AA1112" s="360" t="n"/>
      <c r="AB1112" s="360" t="n"/>
    </row>
    <row r="1113">
      <c r="A1113" s="360" t="n">
        <v>50</v>
      </c>
      <c r="B1113" s="360" t="n">
        <v>0</v>
      </c>
      <c r="C1113" s="360" t="n">
        <v>0</v>
      </c>
      <c r="D1113" s="360" t="n">
        <v>1</v>
      </c>
      <c r="E1113" s="360" t="n">
        <v>207</v>
      </c>
      <c r="F1113" s="360">
        <f>ROUND(Source!U1091,O1113)</f>
        <v/>
      </c>
      <c r="G1113" s="360" t="inlineStr">
        <is>
          <t>ТрудСтр</t>
        </is>
      </c>
      <c r="H1113" s="360" t="inlineStr">
        <is>
          <t>Трудозатраты строителей</t>
        </is>
      </c>
      <c r="I1113" s="360" t="n"/>
      <c r="J1113" s="360" t="n"/>
      <c r="K1113" s="360" t="n">
        <v>207</v>
      </c>
      <c r="L1113" s="360" t="n">
        <v>21</v>
      </c>
      <c r="M1113" s="360" t="n">
        <v>3</v>
      </c>
      <c r="N1113" s="360" t="inlineStr"/>
      <c r="O1113" s="360" t="n">
        <v>7</v>
      </c>
      <c r="P1113" s="360" t="n"/>
      <c r="Q1113" s="360" t="n"/>
      <c r="R1113" s="360" t="n"/>
      <c r="S1113" s="360" t="n"/>
      <c r="T1113" s="360" t="n"/>
      <c r="U1113" s="360" t="n"/>
      <c r="V1113" s="360" t="n"/>
      <c r="W1113" s="360" t="n">
        <v>0</v>
      </c>
      <c r="X1113" s="360" t="n">
        <v>1</v>
      </c>
      <c r="Y1113" s="360" t="n">
        <v>0</v>
      </c>
      <c r="Z1113" s="360" t="n"/>
      <c r="AA1113" s="360" t="n"/>
      <c r="AB1113" s="360" t="n"/>
    </row>
    <row r="1114">
      <c r="A1114" s="360" t="n">
        <v>50</v>
      </c>
      <c r="B1114" s="360" t="n">
        <v>0</v>
      </c>
      <c r="C1114" s="360" t="n">
        <v>0</v>
      </c>
      <c r="D1114" s="360" t="n">
        <v>1</v>
      </c>
      <c r="E1114" s="360" t="n">
        <v>208</v>
      </c>
      <c r="F1114" s="360">
        <f>ROUND(Source!V1091,O1114)</f>
        <v/>
      </c>
      <c r="G1114" s="360" t="inlineStr">
        <is>
          <t>ТрудМаш</t>
        </is>
      </c>
      <c r="H1114" s="360" t="inlineStr">
        <is>
          <t>Трудозатраты машинистов</t>
        </is>
      </c>
      <c r="I1114" s="360" t="n"/>
      <c r="J1114" s="360" t="n"/>
      <c r="K1114" s="360" t="n">
        <v>208</v>
      </c>
      <c r="L1114" s="360" t="n">
        <v>22</v>
      </c>
      <c r="M1114" s="360" t="n">
        <v>3</v>
      </c>
      <c r="N1114" s="360" t="inlineStr"/>
      <c r="O1114" s="360" t="n">
        <v>7</v>
      </c>
      <c r="P1114" s="360" t="n"/>
      <c r="Q1114" s="360" t="n"/>
      <c r="R1114" s="360" t="n"/>
      <c r="S1114" s="360" t="n"/>
      <c r="T1114" s="360" t="n"/>
      <c r="U1114" s="360" t="n"/>
      <c r="V1114" s="360" t="n"/>
      <c r="W1114" s="360" t="n">
        <v>0</v>
      </c>
      <c r="X1114" s="360" t="n">
        <v>1</v>
      </c>
      <c r="Y1114" s="360" t="n">
        <v>0</v>
      </c>
      <c r="Z1114" s="360" t="n"/>
      <c r="AA1114" s="360" t="n"/>
      <c r="AB1114" s="360" t="n"/>
    </row>
    <row r="1115">
      <c r="A1115" s="360" t="n">
        <v>50</v>
      </c>
      <c r="B1115" s="360" t="n">
        <v>0</v>
      </c>
      <c r="C1115" s="360" t="n">
        <v>0</v>
      </c>
      <c r="D1115" s="360" t="n">
        <v>1</v>
      </c>
      <c r="E1115" s="360" t="n">
        <v>209</v>
      </c>
      <c r="F1115" s="360">
        <f>ROUND(Source!W1091,O1115)</f>
        <v/>
      </c>
      <c r="G1115" s="360" t="inlineStr">
        <is>
          <t>ТранспМат</t>
        </is>
      </c>
      <c r="H1115" s="360" t="inlineStr">
        <is>
          <t>Транспорт материалов</t>
        </is>
      </c>
      <c r="I1115" s="360" t="n"/>
      <c r="J1115" s="360" t="n"/>
      <c r="K1115" s="360" t="n">
        <v>209</v>
      </c>
      <c r="L1115" s="360" t="n">
        <v>23</v>
      </c>
      <c r="M1115" s="360" t="n">
        <v>3</v>
      </c>
      <c r="N1115" s="360" t="inlineStr"/>
      <c r="O1115" s="360" t="n">
        <v>0</v>
      </c>
      <c r="P1115" s="360" t="n"/>
      <c r="Q1115" s="360" t="n"/>
      <c r="R1115" s="360" t="n"/>
      <c r="S1115" s="360" t="n"/>
      <c r="T1115" s="360" t="n"/>
      <c r="U1115" s="360" t="n"/>
      <c r="V1115" s="360" t="n"/>
      <c r="W1115" s="360" t="n">
        <v>0</v>
      </c>
      <c r="X1115" s="360" t="n">
        <v>1</v>
      </c>
      <c r="Y1115" s="360" t="n">
        <v>0</v>
      </c>
      <c r="Z1115" s="360" t="n"/>
      <c r="AA1115" s="360" t="n"/>
      <c r="AB1115" s="360" t="n"/>
    </row>
    <row r="1116">
      <c r="A1116" s="360" t="n">
        <v>50</v>
      </c>
      <c r="B1116" s="360" t="n">
        <v>0</v>
      </c>
      <c r="C1116" s="360" t="n">
        <v>0</v>
      </c>
      <c r="D1116" s="360" t="n">
        <v>1</v>
      </c>
      <c r="E1116" s="360" t="n">
        <v>233</v>
      </c>
      <c r="F1116" s="360">
        <f>ROUND(Source!BD1091,O1116)</f>
        <v/>
      </c>
      <c r="G1116" s="360" t="inlineStr">
        <is>
          <t>Перевозка</t>
        </is>
      </c>
      <c r="H1116" s="360" t="inlineStr">
        <is>
          <t>Перевозка грузов</t>
        </is>
      </c>
      <c r="I1116" s="360" t="n"/>
      <c r="J1116" s="360" t="n"/>
      <c r="K1116" s="360" t="n">
        <v>233</v>
      </c>
      <c r="L1116" s="360" t="n">
        <v>24</v>
      </c>
      <c r="M1116" s="360" t="n">
        <v>3</v>
      </c>
      <c r="N1116" s="360" t="inlineStr"/>
      <c r="O1116" s="360" t="n">
        <v>0</v>
      </c>
      <c r="P1116" s="360" t="n"/>
      <c r="Q1116" s="360" t="n"/>
      <c r="R1116" s="360" t="n"/>
      <c r="S1116" s="360" t="n"/>
      <c r="T1116" s="360" t="n"/>
      <c r="U1116" s="360" t="n"/>
      <c r="V1116" s="360" t="n"/>
      <c r="W1116" s="360" t="n">
        <v>0</v>
      </c>
      <c r="X1116" s="360" t="n">
        <v>1</v>
      </c>
      <c r="Y1116" s="360" t="n">
        <v>0</v>
      </c>
      <c r="Z1116" s="360" t="n"/>
      <c r="AA1116" s="360" t="n"/>
      <c r="AB1116" s="360" t="n"/>
    </row>
    <row r="1117">
      <c r="A1117" s="360" t="n">
        <v>50</v>
      </c>
      <c r="B1117" s="360" t="n">
        <v>0</v>
      </c>
      <c r="C1117" s="360" t="n">
        <v>0</v>
      </c>
      <c r="D1117" s="360" t="n">
        <v>1</v>
      </c>
      <c r="E1117" s="360" t="n">
        <v>210</v>
      </c>
      <c r="F1117" s="360">
        <f>ROUND(Source!X1091,O1117)</f>
        <v/>
      </c>
      <c r="G1117" s="360" t="inlineStr">
        <is>
          <t>НР</t>
        </is>
      </c>
      <c r="H1117" s="360" t="inlineStr">
        <is>
          <t>Накладные расходы</t>
        </is>
      </c>
      <c r="I1117" s="360" t="n"/>
      <c r="J1117" s="360" t="n"/>
      <c r="K1117" s="360" t="n">
        <v>210</v>
      </c>
      <c r="L1117" s="360" t="n">
        <v>25</v>
      </c>
      <c r="M1117" s="360" t="n">
        <v>3</v>
      </c>
      <c r="N1117" s="360" t="inlineStr"/>
      <c r="O1117" s="360" t="n">
        <v>0</v>
      </c>
      <c r="P1117" s="360" t="n"/>
      <c r="Q1117" s="360" t="n"/>
      <c r="R1117" s="360" t="n"/>
      <c r="S1117" s="360" t="n"/>
      <c r="T1117" s="360" t="n"/>
      <c r="U1117" s="360" t="n"/>
      <c r="V1117" s="360" t="n"/>
      <c r="W1117" s="360" t="n">
        <v>0</v>
      </c>
      <c r="X1117" s="360" t="n">
        <v>1</v>
      </c>
      <c r="Y1117" s="360" t="n">
        <v>0</v>
      </c>
      <c r="Z1117" s="360" t="n"/>
      <c r="AA1117" s="360" t="n"/>
      <c r="AB1117" s="360" t="n"/>
    </row>
    <row r="1118">
      <c r="A1118" s="360" t="n">
        <v>50</v>
      </c>
      <c r="B1118" s="360" t="n">
        <v>0</v>
      </c>
      <c r="C1118" s="360" t="n">
        <v>0</v>
      </c>
      <c r="D1118" s="360" t="n">
        <v>1</v>
      </c>
      <c r="E1118" s="360" t="n">
        <v>211</v>
      </c>
      <c r="F1118" s="360">
        <f>ROUND(Source!Y1091,O1118)</f>
        <v/>
      </c>
      <c r="G1118" s="360" t="inlineStr">
        <is>
          <t>СмПриб</t>
        </is>
      </c>
      <c r="H1118" s="360" t="inlineStr">
        <is>
          <t>Сметная прибыль</t>
        </is>
      </c>
      <c r="I1118" s="360" t="n"/>
      <c r="J1118" s="360" t="n"/>
      <c r="K1118" s="360" t="n">
        <v>211</v>
      </c>
      <c r="L1118" s="360" t="n">
        <v>26</v>
      </c>
      <c r="M1118" s="360" t="n">
        <v>3</v>
      </c>
      <c r="N1118" s="360" t="inlineStr"/>
      <c r="O1118" s="360" t="n">
        <v>0</v>
      </c>
      <c r="P1118" s="360" t="n"/>
      <c r="Q1118" s="360" t="n"/>
      <c r="R1118" s="360" t="n"/>
      <c r="S1118" s="360" t="n"/>
      <c r="T1118" s="360" t="n"/>
      <c r="U1118" s="360" t="n"/>
      <c r="V1118" s="360" t="n"/>
      <c r="W1118" s="360" t="n">
        <v>0</v>
      </c>
      <c r="X1118" s="360" t="n">
        <v>1</v>
      </c>
      <c r="Y1118" s="360" t="n">
        <v>0</v>
      </c>
      <c r="Z1118" s="360" t="n"/>
      <c r="AA1118" s="360" t="n"/>
      <c r="AB1118" s="360" t="n"/>
    </row>
    <row r="1119">
      <c r="A1119" s="360" t="n">
        <v>50</v>
      </c>
      <c r="B1119" s="360" t="n">
        <v>0</v>
      </c>
      <c r="C1119" s="360" t="n">
        <v>0</v>
      </c>
      <c r="D1119" s="360" t="n">
        <v>1</v>
      </c>
      <c r="E1119" s="360" t="n">
        <v>224</v>
      </c>
      <c r="F1119" s="360">
        <f>ROUND(Source!AR1091,O1119)</f>
        <v/>
      </c>
      <c r="G1119" s="360" t="inlineStr">
        <is>
          <t>Всего</t>
        </is>
      </c>
      <c r="H1119" s="360" t="inlineStr">
        <is>
          <t>Всего с НР и СП</t>
        </is>
      </c>
      <c r="I1119" s="360" t="n"/>
      <c r="J1119" s="360" t="n"/>
      <c r="K1119" s="360" t="n">
        <v>224</v>
      </c>
      <c r="L1119" s="360" t="n">
        <v>27</v>
      </c>
      <c r="M1119" s="360" t="n">
        <v>3</v>
      </c>
      <c r="N1119" s="360" t="inlineStr"/>
      <c r="O1119" s="360" t="n">
        <v>0</v>
      </c>
      <c r="P1119" s="360" t="n"/>
      <c r="Q1119" s="360" t="n"/>
      <c r="R1119" s="360" t="n"/>
      <c r="S1119" s="360" t="n"/>
      <c r="T1119" s="360" t="n"/>
      <c r="U1119" s="360" t="n"/>
      <c r="V1119" s="360" t="n"/>
      <c r="W1119" s="360" t="n">
        <v>0</v>
      </c>
      <c r="X1119" s="360" t="n">
        <v>1</v>
      </c>
      <c r="Y1119" s="360" t="n">
        <v>0</v>
      </c>
      <c r="Z1119" s="360" t="n"/>
      <c r="AA1119" s="360" t="n"/>
      <c r="AB1119" s="360" t="n"/>
    </row>
    <row r="1120">
      <c r="A1120" s="360" t="n">
        <v>50</v>
      </c>
      <c r="B1120" s="360" t="n">
        <v>0</v>
      </c>
      <c r="C1120" s="360" t="n">
        <v>0</v>
      </c>
      <c r="D1120" s="360" t="n">
        <v>2</v>
      </c>
      <c r="E1120" s="360" t="n">
        <v>0</v>
      </c>
      <c r="F1120" s="360">
        <f>ROUND(F1119,O1120)</f>
        <v/>
      </c>
      <c r="G1120" s="360" t="inlineStr">
        <is>
          <t>и1</t>
        </is>
      </c>
      <c r="H1120" s="360" t="inlineStr">
        <is>
          <t>Итого</t>
        </is>
      </c>
      <c r="I1120" s="360" t="n"/>
      <c r="J1120" s="360" t="n"/>
      <c r="K1120" s="360" t="n">
        <v>212</v>
      </c>
      <c r="L1120" s="360" t="n">
        <v>28</v>
      </c>
      <c r="M1120" s="360" t="n">
        <v>0</v>
      </c>
      <c r="N1120" s="360" t="inlineStr"/>
      <c r="O1120" s="360" t="n">
        <v>0</v>
      </c>
      <c r="P1120" s="360" t="n"/>
      <c r="Q1120" s="360" t="n"/>
      <c r="R1120" s="360" t="n"/>
      <c r="S1120" s="360" t="n"/>
      <c r="T1120" s="360" t="n"/>
      <c r="U1120" s="360" t="n"/>
      <c r="V1120" s="360" t="n"/>
      <c r="W1120" s="360" t="n">
        <v>0</v>
      </c>
      <c r="X1120" s="360" t="n">
        <v>1</v>
      </c>
      <c r="Y1120" s="360" t="n">
        <v>0</v>
      </c>
      <c r="Z1120" s="360" t="n"/>
      <c r="AA1120" s="360" t="n"/>
      <c r="AB1120" s="360" t="n"/>
    </row>
    <row r="1121">
      <c r="A1121" s="360" t="n">
        <v>50</v>
      </c>
      <c r="B1121" s="360" t="n">
        <v>0</v>
      </c>
      <c r="C1121" s="360" t="n">
        <v>0</v>
      </c>
      <c r="D1121" s="360" t="n">
        <v>2</v>
      </c>
      <c r="E1121" s="360" t="n">
        <v>0</v>
      </c>
      <c r="F1121" s="360">
        <f>ROUND(F1120*0.22,O1121)</f>
        <v/>
      </c>
      <c r="G1121" s="360" t="inlineStr">
        <is>
          <t>и2</t>
        </is>
      </c>
      <c r="H1121" s="360" t="inlineStr">
        <is>
          <t>НДС 22%</t>
        </is>
      </c>
      <c r="I1121" s="360" t="n"/>
      <c r="J1121" s="360" t="n"/>
      <c r="K1121" s="360" t="n">
        <v>212</v>
      </c>
      <c r="L1121" s="360" t="n">
        <v>29</v>
      </c>
      <c r="M1121" s="360" t="n">
        <v>0</v>
      </c>
      <c r="N1121" s="360" t="inlineStr"/>
      <c r="O1121" s="360" t="n">
        <v>0</v>
      </c>
      <c r="P1121" s="360" t="n"/>
      <c r="Q1121" s="360" t="n"/>
      <c r="R1121" s="360" t="n"/>
      <c r="S1121" s="360" t="n"/>
      <c r="T1121" s="360" t="n"/>
      <c r="U1121" s="360" t="n"/>
      <c r="V1121" s="360" t="n"/>
      <c r="W1121" s="360" t="n">
        <v>0</v>
      </c>
      <c r="X1121" s="360" t="n">
        <v>1</v>
      </c>
      <c r="Y1121" s="360" t="n">
        <v>0</v>
      </c>
      <c r="Z1121" s="360" t="n"/>
      <c r="AA1121" s="360" t="n"/>
      <c r="AB1121" s="360" t="n"/>
    </row>
    <row r="1122">
      <c r="A1122" s="360" t="n">
        <v>50</v>
      </c>
      <c r="B1122" s="360" t="n">
        <v>0</v>
      </c>
      <c r="C1122" s="360" t="n">
        <v>0</v>
      </c>
      <c r="D1122" s="360" t="n">
        <v>2</v>
      </c>
      <c r="E1122" s="360" t="n">
        <v>213</v>
      </c>
      <c r="F1122" s="360">
        <f>ROUND(F1120+F1121,O1122)</f>
        <v/>
      </c>
      <c r="G1122" s="360" t="inlineStr">
        <is>
          <t>и3</t>
        </is>
      </c>
      <c r="H1122" s="360" t="inlineStr">
        <is>
          <t>Всего</t>
        </is>
      </c>
      <c r="I1122" s="360" t="n"/>
      <c r="J1122" s="360" t="n"/>
      <c r="K1122" s="360" t="n">
        <v>212</v>
      </c>
      <c r="L1122" s="360" t="n">
        <v>30</v>
      </c>
      <c r="M1122" s="360" t="n">
        <v>0</v>
      </c>
      <c r="N1122" s="360" t="inlineStr"/>
      <c r="O1122" s="360" t="n">
        <v>0</v>
      </c>
      <c r="P1122" s="360" t="n"/>
      <c r="Q1122" s="360" t="n"/>
      <c r="R1122" s="360" t="n"/>
      <c r="S1122" s="360" t="n"/>
      <c r="T1122" s="360" t="n"/>
      <c r="U1122" s="360" t="n"/>
      <c r="V1122" s="360" t="n"/>
      <c r="W1122" s="360" t="n">
        <v>0</v>
      </c>
      <c r="X1122" s="360" t="n">
        <v>1</v>
      </c>
      <c r="Y1122" s="360" t="n">
        <v>0</v>
      </c>
      <c r="Z1122" s="360" t="n"/>
      <c r="AA1122" s="360" t="n"/>
      <c r="AB1122" s="360" t="n"/>
    </row>
    <row r="1124">
      <c r="A1124" s="356" t="n">
        <v>3</v>
      </c>
      <c r="B1124" s="356" t="n">
        <v>0</v>
      </c>
      <c r="C1124" s="356" t="n"/>
      <c r="D1124" s="356">
        <f>ROW(A1134)</f>
        <v/>
      </c>
      <c r="E1124" s="356" t="n"/>
      <c r="F1124" s="356" t="inlineStr">
        <is>
          <t>Новая локальная смета</t>
        </is>
      </c>
      <c r="G1124" s="356" t="inlineStr">
        <is>
          <t>Пушкина, д.21</t>
        </is>
      </c>
      <c r="H1124" s="356" t="inlineStr"/>
      <c r="I1124" s="356" t="n">
        <v>0</v>
      </c>
      <c r="J1124" s="356" t="inlineStr"/>
      <c r="K1124" s="356" t="n">
        <v>0</v>
      </c>
      <c r="L1124" s="356" t="inlineStr">
        <is>
          <t>Новая локальная смета</t>
        </is>
      </c>
      <c r="M1124" s="356" t="inlineStr"/>
      <c r="N1124" s="356" t="n"/>
      <c r="O1124" s="356" t="n"/>
      <c r="P1124" s="356" t="n"/>
      <c r="Q1124" s="356" t="n"/>
      <c r="R1124" s="356" t="n"/>
      <c r="S1124" s="356" t="n">
        <v>0</v>
      </c>
      <c r="T1124" s="356" t="n"/>
      <c r="U1124" s="356" t="inlineStr"/>
      <c r="V1124" s="356" t="n">
        <v>0</v>
      </c>
      <c r="W1124" s="356" t="n"/>
      <c r="X1124" s="356" t="n"/>
      <c r="Y1124" s="356" t="n"/>
      <c r="Z1124" s="356" t="n"/>
      <c r="AA1124" s="356" t="n"/>
      <c r="AB1124" s="356" t="inlineStr"/>
      <c r="AC1124" s="356" t="inlineStr"/>
      <c r="AD1124" s="356" t="inlineStr"/>
      <c r="AE1124" s="356" t="inlineStr"/>
      <c r="AF1124" s="356" t="inlineStr"/>
      <c r="AG1124" s="356" t="inlineStr"/>
      <c r="AH1124" s="356" t="n"/>
      <c r="AI1124" s="356" t="n"/>
      <c r="AJ1124" s="356" t="n"/>
      <c r="AK1124" s="356" t="n"/>
      <c r="AL1124" s="356" t="n"/>
      <c r="AM1124" s="356" t="n"/>
      <c r="AN1124" s="356" t="n"/>
      <c r="AO1124" s="356" t="n"/>
      <c r="AP1124" s="356" t="inlineStr"/>
      <c r="AQ1124" s="356" t="inlineStr"/>
      <c r="AR1124" s="356" t="inlineStr"/>
      <c r="AS1124" s="356" t="n"/>
      <c r="AT1124" s="356" t="n"/>
      <c r="AU1124" s="356" t="n"/>
      <c r="AV1124" s="356" t="n"/>
      <c r="AW1124" s="356" t="n"/>
      <c r="AX1124" s="356" t="n"/>
      <c r="AY1124" s="356" t="n"/>
      <c r="AZ1124" s="356" t="inlineStr"/>
      <c r="BA1124" s="356" t="n"/>
      <c r="BB1124" s="356" t="inlineStr"/>
      <c r="BC1124" s="356" t="inlineStr"/>
      <c r="BD1124" s="356" t="inlineStr"/>
      <c r="BE1124" s="356" t="inlineStr"/>
      <c r="BF1124" s="356" t="inlineStr"/>
      <c r="BG1124" s="356" t="inlineStr"/>
      <c r="BH1124" s="356" t="inlineStr"/>
      <c r="BI1124" s="356" t="inlineStr"/>
      <c r="BJ1124" s="356" t="inlineStr"/>
      <c r="BK1124" s="356" t="inlineStr"/>
      <c r="BL1124" s="356" t="inlineStr"/>
      <c r="BM1124" s="356" t="inlineStr"/>
      <c r="BN1124" s="356" t="inlineStr"/>
      <c r="BO1124" s="356" t="inlineStr"/>
      <c r="BP1124" s="356" t="inlineStr"/>
      <c r="BQ1124" s="356" t="n"/>
      <c r="BR1124" s="356" t="n"/>
      <c r="BS1124" s="356" t="n"/>
      <c r="BT1124" s="356" t="n"/>
      <c r="BU1124" s="356" t="n"/>
      <c r="BV1124" s="356" t="n"/>
      <c r="BW1124" s="356" t="n"/>
      <c r="BX1124" s="356" t="n">
        <v>0</v>
      </c>
      <c r="BY1124" s="356" t="n"/>
      <c r="BZ1124" s="356" t="n"/>
      <c r="CA1124" s="356" t="n"/>
      <c r="CB1124" s="356" t="n"/>
      <c r="CC1124" s="356" t="n"/>
      <c r="CD1124" s="356" t="n"/>
      <c r="CE1124" s="356" t="n"/>
      <c r="CF1124" s="356" t="n">
        <v>0</v>
      </c>
      <c r="CG1124" s="356" t="n">
        <v>0</v>
      </c>
      <c r="CH1124" s="356" t="n"/>
      <c r="CI1124" s="356" t="inlineStr"/>
      <c r="CJ1124" s="356" t="inlineStr"/>
      <c r="CK1124" s="0" t="inlineStr"/>
      <c r="CL1124" s="0" t="inlineStr"/>
      <c r="CM1124" s="0" t="inlineStr"/>
      <c r="CN1124" s="0" t="inlineStr"/>
      <c r="CO1124" s="0" t="inlineStr"/>
      <c r="CP1124" s="0" t="inlineStr"/>
      <c r="CQ1124" s="0" t="inlineStr"/>
    </row>
    <row r="1126">
      <c r="A1126" s="358" t="n">
        <v>52</v>
      </c>
      <c r="B1126" s="358">
        <f>B1134</f>
        <v/>
      </c>
      <c r="C1126" s="358">
        <f>C1134</f>
        <v/>
      </c>
      <c r="D1126" s="358">
        <f>D1134</f>
        <v/>
      </c>
      <c r="E1126" s="358">
        <f>E1134</f>
        <v/>
      </c>
      <c r="F1126" s="358">
        <f>F1134</f>
        <v/>
      </c>
      <c r="G1126" s="358">
        <f>G1134</f>
        <v/>
      </c>
      <c r="H1126" s="358" t="n"/>
      <c r="I1126" s="358" t="n"/>
      <c r="J1126" s="358" t="n"/>
      <c r="K1126" s="358" t="n"/>
      <c r="L1126" s="358" t="n"/>
      <c r="M1126" s="358" t="n"/>
      <c r="N1126" s="358" t="n"/>
      <c r="O1126" s="358">
        <f>O1134</f>
        <v/>
      </c>
      <c r="P1126" s="358">
        <f>P1134</f>
        <v/>
      </c>
      <c r="Q1126" s="358">
        <f>Q1134</f>
        <v/>
      </c>
      <c r="R1126" s="358">
        <f>R1134</f>
        <v/>
      </c>
      <c r="S1126" s="358">
        <f>S1134</f>
        <v/>
      </c>
      <c r="T1126" s="358">
        <f>T1134</f>
        <v/>
      </c>
      <c r="U1126" s="358">
        <f>U1134</f>
        <v/>
      </c>
      <c r="V1126" s="358">
        <f>V1134</f>
        <v/>
      </c>
      <c r="W1126" s="358">
        <f>W1134</f>
        <v/>
      </c>
      <c r="X1126" s="358">
        <f>X1134</f>
        <v/>
      </c>
      <c r="Y1126" s="358">
        <f>Y1134</f>
        <v/>
      </c>
      <c r="Z1126" s="358">
        <f>Z1134</f>
        <v/>
      </c>
      <c r="AA1126" s="358">
        <f>AA1134</f>
        <v/>
      </c>
      <c r="AB1126" s="358">
        <f>AB1134</f>
        <v/>
      </c>
      <c r="AC1126" s="358">
        <f>AC1134</f>
        <v/>
      </c>
      <c r="AD1126" s="358">
        <f>AD1134</f>
        <v/>
      </c>
      <c r="AE1126" s="358">
        <f>AE1134</f>
        <v/>
      </c>
      <c r="AF1126" s="358">
        <f>AF1134</f>
        <v/>
      </c>
      <c r="AG1126" s="358">
        <f>AG1134</f>
        <v/>
      </c>
      <c r="AH1126" s="358">
        <f>AH1134</f>
        <v/>
      </c>
      <c r="AI1126" s="358">
        <f>AI1134</f>
        <v/>
      </c>
      <c r="AJ1126" s="358">
        <f>AJ1134</f>
        <v/>
      </c>
      <c r="AK1126" s="358">
        <f>AK1134</f>
        <v/>
      </c>
      <c r="AL1126" s="358">
        <f>AL1134</f>
        <v/>
      </c>
      <c r="AM1126" s="358">
        <f>AM1134</f>
        <v/>
      </c>
      <c r="AN1126" s="358">
        <f>AN1134</f>
        <v/>
      </c>
      <c r="AO1126" s="358">
        <f>AO1134</f>
        <v/>
      </c>
      <c r="AP1126" s="358">
        <f>AP1134</f>
        <v/>
      </c>
      <c r="AQ1126" s="358">
        <f>AQ1134</f>
        <v/>
      </c>
      <c r="AR1126" s="358">
        <f>AR1134</f>
        <v/>
      </c>
      <c r="AS1126" s="358">
        <f>AS1134</f>
        <v/>
      </c>
      <c r="AT1126" s="358">
        <f>AT1134</f>
        <v/>
      </c>
      <c r="AU1126" s="358">
        <f>AU1134</f>
        <v/>
      </c>
      <c r="AV1126" s="358">
        <f>AV1134</f>
        <v/>
      </c>
      <c r="AW1126" s="358">
        <f>AW1134</f>
        <v/>
      </c>
      <c r="AX1126" s="358">
        <f>AX1134</f>
        <v/>
      </c>
      <c r="AY1126" s="358">
        <f>AY1134</f>
        <v/>
      </c>
      <c r="AZ1126" s="358">
        <f>AZ1134</f>
        <v/>
      </c>
      <c r="BA1126" s="358">
        <f>BA1134</f>
        <v/>
      </c>
      <c r="BB1126" s="358">
        <f>BB1134</f>
        <v/>
      </c>
      <c r="BC1126" s="358">
        <f>BC1134</f>
        <v/>
      </c>
      <c r="BD1126" s="358">
        <f>BD1134</f>
        <v/>
      </c>
      <c r="BE1126" s="358">
        <f>BE1134</f>
        <v/>
      </c>
      <c r="BF1126" s="358">
        <f>BF1134</f>
        <v/>
      </c>
      <c r="BG1126" s="358">
        <f>BG1134</f>
        <v/>
      </c>
      <c r="BH1126" s="358">
        <f>BH1134</f>
        <v/>
      </c>
      <c r="BI1126" s="358">
        <f>BI1134</f>
        <v/>
      </c>
      <c r="BJ1126" s="358">
        <f>BJ1134</f>
        <v/>
      </c>
      <c r="BK1126" s="358">
        <f>BK1134</f>
        <v/>
      </c>
      <c r="BL1126" s="358">
        <f>BL1134</f>
        <v/>
      </c>
      <c r="BM1126" s="358">
        <f>BM1134</f>
        <v/>
      </c>
      <c r="BN1126" s="358">
        <f>BN1134</f>
        <v/>
      </c>
      <c r="BO1126" s="358">
        <f>BO1134</f>
        <v/>
      </c>
      <c r="BP1126" s="358">
        <f>BP1134</f>
        <v/>
      </c>
      <c r="BQ1126" s="358">
        <f>BQ1134</f>
        <v/>
      </c>
      <c r="BR1126" s="358">
        <f>BR1134</f>
        <v/>
      </c>
      <c r="BS1126" s="358">
        <f>BS1134</f>
        <v/>
      </c>
      <c r="BT1126" s="358">
        <f>BT1134</f>
        <v/>
      </c>
      <c r="BU1126" s="358">
        <f>BU1134</f>
        <v/>
      </c>
      <c r="BV1126" s="358">
        <f>BV1134</f>
        <v/>
      </c>
      <c r="BW1126" s="358">
        <f>BW1134</f>
        <v/>
      </c>
      <c r="BX1126" s="358">
        <f>BX1134</f>
        <v/>
      </c>
      <c r="BY1126" s="358">
        <f>BY1134</f>
        <v/>
      </c>
      <c r="BZ1126" s="358">
        <f>BZ1134</f>
        <v/>
      </c>
      <c r="CA1126" s="358">
        <f>CA1134</f>
        <v/>
      </c>
      <c r="CB1126" s="358">
        <f>CB1134</f>
        <v/>
      </c>
      <c r="CC1126" s="358">
        <f>CC1134</f>
        <v/>
      </c>
      <c r="CD1126" s="358">
        <f>CD1134</f>
        <v/>
      </c>
      <c r="CE1126" s="358">
        <f>CE1134</f>
        <v/>
      </c>
      <c r="CF1126" s="358">
        <f>CF1134</f>
        <v/>
      </c>
      <c r="CG1126" s="358">
        <f>CG1134</f>
        <v/>
      </c>
      <c r="CH1126" s="358">
        <f>CH1134</f>
        <v/>
      </c>
      <c r="CI1126" s="358">
        <f>CI1134</f>
        <v/>
      </c>
      <c r="CJ1126" s="358">
        <f>CJ1134</f>
        <v/>
      </c>
      <c r="CK1126" s="358">
        <f>CK1134</f>
        <v/>
      </c>
      <c r="CL1126" s="358">
        <f>CL1134</f>
        <v/>
      </c>
      <c r="CM1126" s="358">
        <f>CM1134</f>
        <v/>
      </c>
      <c r="CN1126" s="358">
        <f>CN1134</f>
        <v/>
      </c>
      <c r="CO1126" s="358">
        <f>CO1134</f>
        <v/>
      </c>
      <c r="CP1126" s="358">
        <f>CP1134</f>
        <v/>
      </c>
      <c r="CQ1126" s="358">
        <f>CQ1134</f>
        <v/>
      </c>
      <c r="CR1126" s="358">
        <f>CR1134</f>
        <v/>
      </c>
      <c r="CS1126" s="358">
        <f>CS1134</f>
        <v/>
      </c>
      <c r="CT1126" s="358">
        <f>CT1134</f>
        <v/>
      </c>
      <c r="CU1126" s="358">
        <f>CU1134</f>
        <v/>
      </c>
      <c r="CV1126" s="358">
        <f>CV1134</f>
        <v/>
      </c>
      <c r="CW1126" s="358">
        <f>CW1134</f>
        <v/>
      </c>
      <c r="CX1126" s="358">
        <f>CX1134</f>
        <v/>
      </c>
      <c r="CY1126" s="358">
        <f>CY1134</f>
        <v/>
      </c>
      <c r="CZ1126" s="358">
        <f>CZ1134</f>
        <v/>
      </c>
      <c r="DA1126" s="358">
        <f>DA1134</f>
        <v/>
      </c>
      <c r="DB1126" s="358">
        <f>DB1134</f>
        <v/>
      </c>
      <c r="DC1126" s="358">
        <f>DC1134</f>
        <v/>
      </c>
      <c r="DD1126" s="358">
        <f>DD1134</f>
        <v/>
      </c>
      <c r="DE1126" s="358">
        <f>DE1134</f>
        <v/>
      </c>
      <c r="DF1126" s="358">
        <f>DF1134</f>
        <v/>
      </c>
      <c r="DG1126" s="359">
        <f>DG1134</f>
        <v/>
      </c>
      <c r="DH1126" s="359">
        <f>DH1134</f>
        <v/>
      </c>
      <c r="DI1126" s="359">
        <f>DI1134</f>
        <v/>
      </c>
      <c r="DJ1126" s="359">
        <f>DJ1134</f>
        <v/>
      </c>
      <c r="DK1126" s="359">
        <f>DK1134</f>
        <v/>
      </c>
      <c r="DL1126" s="359">
        <f>DL1134</f>
        <v/>
      </c>
      <c r="DM1126" s="359">
        <f>DM1134</f>
        <v/>
      </c>
      <c r="DN1126" s="359">
        <f>DN1134</f>
        <v/>
      </c>
      <c r="DO1126" s="359">
        <f>DO1134</f>
        <v/>
      </c>
      <c r="DP1126" s="359">
        <f>DP1134</f>
        <v/>
      </c>
      <c r="DQ1126" s="359">
        <f>DQ1134</f>
        <v/>
      </c>
      <c r="DR1126" s="359">
        <f>DR1134</f>
        <v/>
      </c>
      <c r="DS1126" s="359">
        <f>DS1134</f>
        <v/>
      </c>
      <c r="DT1126" s="359">
        <f>DT1134</f>
        <v/>
      </c>
      <c r="DU1126" s="359">
        <f>DU1134</f>
        <v/>
      </c>
      <c r="DV1126" s="359">
        <f>DV1134</f>
        <v/>
      </c>
      <c r="DW1126" s="359">
        <f>DW1134</f>
        <v/>
      </c>
      <c r="DX1126" s="359">
        <f>DX1134</f>
        <v/>
      </c>
      <c r="DY1126" s="359">
        <f>DY1134</f>
        <v/>
      </c>
      <c r="DZ1126" s="359">
        <f>DZ1134</f>
        <v/>
      </c>
      <c r="EA1126" s="359">
        <f>EA1134</f>
        <v/>
      </c>
      <c r="EB1126" s="359">
        <f>EB1134</f>
        <v/>
      </c>
      <c r="EC1126" s="359">
        <f>EC1134</f>
        <v/>
      </c>
      <c r="ED1126" s="359">
        <f>ED1134</f>
        <v/>
      </c>
      <c r="EE1126" s="359">
        <f>EE1134</f>
        <v/>
      </c>
      <c r="EF1126" s="359">
        <f>EF1134</f>
        <v/>
      </c>
      <c r="EG1126" s="359">
        <f>EG1134</f>
        <v/>
      </c>
      <c r="EH1126" s="359">
        <f>EH1134</f>
        <v/>
      </c>
      <c r="EI1126" s="359">
        <f>EI1134</f>
        <v/>
      </c>
      <c r="EJ1126" s="359">
        <f>EJ1134</f>
        <v/>
      </c>
      <c r="EK1126" s="359">
        <f>EK1134</f>
        <v/>
      </c>
      <c r="EL1126" s="359">
        <f>EL1134</f>
        <v/>
      </c>
      <c r="EM1126" s="359">
        <f>EM1134</f>
        <v/>
      </c>
      <c r="EN1126" s="359">
        <f>EN1134</f>
        <v/>
      </c>
      <c r="EO1126" s="359">
        <f>EO1134</f>
        <v/>
      </c>
      <c r="EP1126" s="359">
        <f>EP1134</f>
        <v/>
      </c>
      <c r="EQ1126" s="359">
        <f>EQ1134</f>
        <v/>
      </c>
      <c r="ER1126" s="359">
        <f>ER1134</f>
        <v/>
      </c>
      <c r="ES1126" s="359">
        <f>ES1134</f>
        <v/>
      </c>
      <c r="ET1126" s="359">
        <f>ET1134</f>
        <v/>
      </c>
      <c r="EU1126" s="359">
        <f>EU1134</f>
        <v/>
      </c>
      <c r="EV1126" s="359">
        <f>EV1134</f>
        <v/>
      </c>
      <c r="EW1126" s="359">
        <f>EW1134</f>
        <v/>
      </c>
      <c r="EX1126" s="359">
        <f>EX1134</f>
        <v/>
      </c>
      <c r="EY1126" s="359">
        <f>EY1134</f>
        <v/>
      </c>
      <c r="EZ1126" s="359">
        <f>EZ1134</f>
        <v/>
      </c>
      <c r="FA1126" s="359">
        <f>FA1134</f>
        <v/>
      </c>
      <c r="FB1126" s="359">
        <f>FB1134</f>
        <v/>
      </c>
      <c r="FC1126" s="359">
        <f>FC1134</f>
        <v/>
      </c>
      <c r="FD1126" s="359">
        <f>FD1134</f>
        <v/>
      </c>
      <c r="FE1126" s="359">
        <f>FE1134</f>
        <v/>
      </c>
      <c r="FF1126" s="359">
        <f>FF1134</f>
        <v/>
      </c>
      <c r="FG1126" s="359">
        <f>FG1134</f>
        <v/>
      </c>
      <c r="FH1126" s="359">
        <f>FH1134</f>
        <v/>
      </c>
      <c r="FI1126" s="359">
        <f>FI1134</f>
        <v/>
      </c>
      <c r="FJ1126" s="359">
        <f>FJ1134</f>
        <v/>
      </c>
      <c r="FK1126" s="359">
        <f>FK1134</f>
        <v/>
      </c>
      <c r="FL1126" s="359">
        <f>FL1134</f>
        <v/>
      </c>
      <c r="FM1126" s="359">
        <f>FM1134</f>
        <v/>
      </c>
      <c r="FN1126" s="359">
        <f>FN1134</f>
        <v/>
      </c>
      <c r="FO1126" s="359">
        <f>FO1134</f>
        <v/>
      </c>
      <c r="FP1126" s="359">
        <f>FP1134</f>
        <v/>
      </c>
      <c r="FQ1126" s="359">
        <f>FQ1134</f>
        <v/>
      </c>
      <c r="FR1126" s="359">
        <f>FR1134</f>
        <v/>
      </c>
      <c r="FS1126" s="359">
        <f>FS1134</f>
        <v/>
      </c>
      <c r="FT1126" s="359">
        <f>FT1134</f>
        <v/>
      </c>
      <c r="FU1126" s="359">
        <f>FU1134</f>
        <v/>
      </c>
      <c r="FV1126" s="359">
        <f>FV1134</f>
        <v/>
      </c>
      <c r="FW1126" s="359">
        <f>FW1134</f>
        <v/>
      </c>
      <c r="FX1126" s="359">
        <f>FX1134</f>
        <v/>
      </c>
      <c r="FY1126" s="359">
        <f>FY1134</f>
        <v/>
      </c>
      <c r="FZ1126" s="359">
        <f>FZ1134</f>
        <v/>
      </c>
      <c r="GA1126" s="359">
        <f>GA1134</f>
        <v/>
      </c>
      <c r="GB1126" s="359">
        <f>GB1134</f>
        <v/>
      </c>
      <c r="GC1126" s="359">
        <f>GC1134</f>
        <v/>
      </c>
      <c r="GD1126" s="359">
        <f>GD1134</f>
        <v/>
      </c>
      <c r="GE1126" s="359">
        <f>GE1134</f>
        <v/>
      </c>
      <c r="GF1126" s="359">
        <f>GF1134</f>
        <v/>
      </c>
      <c r="GG1126" s="359">
        <f>GG1134</f>
        <v/>
      </c>
      <c r="GH1126" s="359">
        <f>GH1134</f>
        <v/>
      </c>
      <c r="GI1126" s="359">
        <f>GI1134</f>
        <v/>
      </c>
      <c r="GJ1126" s="359">
        <f>GJ1134</f>
        <v/>
      </c>
      <c r="GK1126" s="359">
        <f>GK1134</f>
        <v/>
      </c>
      <c r="GL1126" s="359">
        <f>GL1134</f>
        <v/>
      </c>
      <c r="GM1126" s="359">
        <f>GM1134</f>
        <v/>
      </c>
      <c r="GN1126" s="359">
        <f>GN1134</f>
        <v/>
      </c>
      <c r="GO1126" s="359">
        <f>GO1134</f>
        <v/>
      </c>
      <c r="GP1126" s="359">
        <f>GP1134</f>
        <v/>
      </c>
      <c r="GQ1126" s="359">
        <f>GQ1134</f>
        <v/>
      </c>
      <c r="GR1126" s="359">
        <f>GR1134</f>
        <v/>
      </c>
      <c r="GS1126" s="359">
        <f>GS1134</f>
        <v/>
      </c>
      <c r="GT1126" s="359">
        <f>GT1134</f>
        <v/>
      </c>
      <c r="GU1126" s="359">
        <f>GU1134</f>
        <v/>
      </c>
      <c r="GV1126" s="359">
        <f>GV1134</f>
        <v/>
      </c>
      <c r="GW1126" s="359">
        <f>GW1134</f>
        <v/>
      </c>
      <c r="GX1126" s="359">
        <f>GX1134</f>
        <v/>
      </c>
    </row>
    <row r="1128">
      <c r="A1128" s="0" t="n">
        <v>17</v>
      </c>
      <c r="B1128" s="0" t="n">
        <v>0</v>
      </c>
      <c r="C1128" s="0">
        <f>ROW(SmtRes!A447)</f>
        <v/>
      </c>
      <c r="D1128" s="0">
        <f>ROW(EtalonRes!A440)</f>
        <v/>
      </c>
      <c r="E1128" s="0" t="inlineStr">
        <is>
          <t>1</t>
        </is>
      </c>
      <c r="F1128" s="0" t="inlineStr">
        <is>
          <t>65-10-1</t>
        </is>
      </c>
      <c r="G1128" s="0" t="inlineStr">
        <is>
          <t>Очистка канализационной сети внутренней</t>
        </is>
      </c>
      <c r="H1128" s="0" t="inlineStr">
        <is>
          <t>100 м трубопровода</t>
        </is>
      </c>
      <c r="I1128" s="0">
        <f>ROUND(ROUND(12/100,4),7)</f>
        <v/>
      </c>
      <c r="J1128" s="0" t="n">
        <v>0</v>
      </c>
      <c r="K1128" s="0">
        <f>ROUND(ROUND(12/100,4),7)</f>
        <v/>
      </c>
      <c r="O1128" s="0">
        <f>ROUND(CP1128,0)</f>
        <v/>
      </c>
      <c r="P1128" s="0">
        <f>ROUND(CQ1128*I1128,0)</f>
        <v/>
      </c>
      <c r="Q1128" s="0">
        <f>(ROUND((ROUND(((ET1128)*I1128),0)*BB1128),0)+ROUND((ROUND(((AE1128-(EU1128))*I1128),0)*BS1128),0))</f>
        <v/>
      </c>
      <c r="R1128" s="0">
        <f>(ROUND((ROUND(((EU1128)*I1128),0)*BS1128),0)+ROUND((ROUND(((AE1128-(EU1128))*I1128),0)*BS1128),0))</f>
        <v/>
      </c>
      <c r="S1128" s="0">
        <f>ROUND(CT1128*I1128,0)</f>
        <v/>
      </c>
      <c r="T1128" s="0">
        <f>ROUND(CU1128*I1128,0)</f>
        <v/>
      </c>
      <c r="U1128" s="0">
        <f>ROUND(CV1128*I1128,7)</f>
        <v/>
      </c>
      <c r="V1128" s="0">
        <f>ROUND(CW1128*I1128,7)</f>
        <v/>
      </c>
      <c r="W1128" s="0">
        <f>ROUND(CX1128*I1128,0)</f>
        <v/>
      </c>
      <c r="X1128" s="0">
        <f>ROUND(CY1128,0)</f>
        <v/>
      </c>
      <c r="Y1128" s="0">
        <f>ROUND(CZ1128,0)</f>
        <v/>
      </c>
      <c r="AA1128" s="0" t="n">
        <v>78845955</v>
      </c>
      <c r="AB1128" s="0">
        <f>ROUND((AC1128+AD1128+AF1128),2)</f>
        <v/>
      </c>
      <c r="AC1128" s="0">
        <f>ROUND((ES1128),2)</f>
        <v/>
      </c>
      <c r="AD1128" s="0">
        <f>ROUND((((ET1128)-(EU1128))+AE1128),2)</f>
        <v/>
      </c>
      <c r="AE1128" s="0">
        <f>ROUND((EU1128),2)</f>
        <v/>
      </c>
      <c r="AF1128" s="0">
        <f>ROUND((EV1128),2)</f>
        <v/>
      </c>
      <c r="AG1128" s="0">
        <f>ROUND((AP1128),2)</f>
        <v/>
      </c>
      <c r="AH1128" s="0">
        <f>(EW1128)</f>
        <v/>
      </c>
      <c r="AI1128" s="0">
        <f>(EX1128)</f>
        <v/>
      </c>
      <c r="AJ1128" s="0">
        <f>(AS1128)</f>
        <v/>
      </c>
      <c r="AK1128" s="0" t="n">
        <v>403.3</v>
      </c>
      <c r="AL1128" s="0" t="n">
        <v>139.36</v>
      </c>
      <c r="AM1128" s="0" t="n">
        <v>0.87</v>
      </c>
      <c r="AN1128" s="0" t="n">
        <v>0</v>
      </c>
      <c r="AO1128" s="0" t="n">
        <v>263.07</v>
      </c>
      <c r="AP1128" s="0" t="n">
        <v>0</v>
      </c>
      <c r="AQ1128" s="0" t="n">
        <v>32.2</v>
      </c>
      <c r="AR1128" s="0" t="n">
        <v>0</v>
      </c>
      <c r="AS1128" s="0" t="n">
        <v>0</v>
      </c>
      <c r="AT1128" s="0" t="n">
        <v>103</v>
      </c>
      <c r="AU1128" s="0" t="n">
        <v>52</v>
      </c>
      <c r="AV1128" s="0" t="n">
        <v>1</v>
      </c>
      <c r="AW1128" s="0" t="n">
        <v>1</v>
      </c>
      <c r="AZ1128" s="0" t="n">
        <v>1</v>
      </c>
      <c r="BA1128" s="0" t="n">
        <v>52.25</v>
      </c>
      <c r="BB1128" s="0" t="n">
        <v>25.03</v>
      </c>
      <c r="BC1128" s="0" t="n">
        <v>11.85</v>
      </c>
      <c r="BD1128" s="0" t="inlineStr"/>
      <c r="BE1128" s="0" t="inlineStr"/>
      <c r="BF1128" s="0" t="inlineStr"/>
      <c r="BG1128" s="0" t="inlineStr"/>
      <c r="BH1128" s="0" t="n">
        <v>0</v>
      </c>
      <c r="BI1128" s="0" t="n">
        <v>1</v>
      </c>
      <c r="BJ1128" s="0" t="inlineStr">
        <is>
          <t>ТЕРр Московской обл., 65-10-1, приказ Минстроя России №675/пр от 28.02.2017 № 263/пр</t>
        </is>
      </c>
      <c r="BM1128" s="0" t="n">
        <v>65007</v>
      </c>
      <c r="BN1128" s="0" t="n">
        <v>0</v>
      </c>
      <c r="BO1128" s="0" t="inlineStr">
        <is>
          <t>65-10-1</t>
        </is>
      </c>
      <c r="BP1128" s="0" t="n">
        <v>1</v>
      </c>
      <c r="BQ1128" s="0" t="n">
        <v>6</v>
      </c>
      <c r="BR1128" s="0" t="n">
        <v>0</v>
      </c>
      <c r="BS1128" s="0" t="n">
        <v>52.25</v>
      </c>
      <c r="BT1128" s="0" t="n">
        <v>1</v>
      </c>
      <c r="BU1128" s="0" t="n">
        <v>1</v>
      </c>
      <c r="BV1128" s="0" t="n">
        <v>1</v>
      </c>
      <c r="BW1128" s="0" t="n">
        <v>1</v>
      </c>
      <c r="BX1128" s="0" t="n">
        <v>1</v>
      </c>
      <c r="BY1128" s="0" t="inlineStr"/>
      <c r="BZ1128" s="0" t="n">
        <v>103</v>
      </c>
      <c r="CA1128" s="0" t="n">
        <v>52</v>
      </c>
      <c r="CB1128" s="0" t="inlineStr"/>
      <c r="CE1128" s="0" t="n">
        <v>12</v>
      </c>
      <c r="CF1128" s="0" t="n">
        <v>0</v>
      </c>
      <c r="CG1128" s="0" t="n">
        <v>0</v>
      </c>
      <c r="CM1128" s="0" t="n">
        <v>0</v>
      </c>
      <c r="CN1128" s="0" t="inlineStr"/>
      <c r="CO1128" s="0" t="n">
        <v>0</v>
      </c>
      <c r="CP1128" s="0">
        <f>(P1128+Q1128+S1128)</f>
        <v/>
      </c>
      <c r="CQ1128" s="0">
        <f>AC1128*BC1128</f>
        <v/>
      </c>
      <c r="CR1128" s="0">
        <f>(ROUND((ROUND(((ET1128)*1),0)*BB1128),0)+ROUND((ROUND(((AE1128-(EU1128))*1),0)*BS1128),0))</f>
        <v/>
      </c>
      <c r="CS1128" s="0">
        <f>(ROUND((ROUND(((EU1128)*1),0)*BS1128),0)+ROUND((ROUND(((AE1128-(EU1128))*1),0)*BS1128),0))</f>
        <v/>
      </c>
      <c r="CT1128" s="0">
        <f>AF1128*BA1128</f>
        <v/>
      </c>
      <c r="CU1128" s="0">
        <f>AG1128</f>
        <v/>
      </c>
      <c r="CV1128" s="0">
        <f>AH1128</f>
        <v/>
      </c>
      <c r="CW1128" s="0">
        <f>AI1128</f>
        <v/>
      </c>
      <c r="CX1128" s="0">
        <f>AJ1128</f>
        <v/>
      </c>
      <c r="CY1128" s="0">
        <f>(((S1128+R1128)*AT1128)/100)</f>
        <v/>
      </c>
      <c r="CZ1128" s="0">
        <f>(((S1128+R1128)*AU1128)/100)</f>
        <v/>
      </c>
      <c r="DC1128" s="0" t="inlineStr"/>
      <c r="DD1128" s="0" t="inlineStr"/>
      <c r="DE1128" s="0" t="inlineStr"/>
      <c r="DF1128" s="0" t="inlineStr"/>
      <c r="DG1128" s="0" t="inlineStr"/>
      <c r="DH1128" s="0" t="inlineStr"/>
      <c r="DI1128" s="0" t="inlineStr"/>
      <c r="DJ1128" s="0" t="inlineStr"/>
      <c r="DK1128" s="0" t="inlineStr"/>
      <c r="DL1128" s="0" t="inlineStr"/>
      <c r="DM1128" s="0" t="inlineStr"/>
      <c r="DN1128" s="0" t="n">
        <v>0</v>
      </c>
      <c r="DO1128" s="0" t="n">
        <v>0</v>
      </c>
      <c r="DP1128" s="0" t="n">
        <v>1</v>
      </c>
      <c r="DQ1128" s="0" t="n">
        <v>1</v>
      </c>
      <c r="DU1128" s="0" t="n">
        <v>1013</v>
      </c>
      <c r="DV1128" s="0" t="inlineStr">
        <is>
          <t>100 м трубопровода</t>
        </is>
      </c>
      <c r="DW1128" s="0" t="inlineStr">
        <is>
          <t>100 м трубопровода</t>
        </is>
      </c>
      <c r="DX1128" s="0" t="n">
        <v>1</v>
      </c>
      <c r="DZ1128" s="0" t="inlineStr"/>
      <c r="EA1128" s="0" t="inlineStr"/>
      <c r="EB1128" s="0" t="inlineStr"/>
      <c r="EC1128" s="0" t="inlineStr"/>
      <c r="EE1128" s="0" t="n">
        <v>78726000</v>
      </c>
      <c r="EF1128" s="0" t="n">
        <v>6</v>
      </c>
      <c r="EG1128" s="0" t="inlineStr">
        <is>
          <t>Ремонтно-строительные работы</t>
        </is>
      </c>
      <c r="EH1128" s="0" t="n">
        <v>99</v>
      </c>
      <c r="EI1128" s="0" t="inlineStr">
        <is>
          <t>Внутренние санитарно-технические работы</t>
        </is>
      </c>
      <c r="EJ1128" s="0" t="n">
        <v>1</v>
      </c>
      <c r="EK1128" s="0" t="n">
        <v>65007</v>
      </c>
      <c r="EL1128" s="0" t="inlineStr">
        <is>
          <t>Внутренние санитарнотехнические работы: смена труб, санприборов, запорной арматуры и другое</t>
        </is>
      </c>
      <c r="EM1128" s="0" t="inlineStr">
        <is>
          <t>рФЕР-65</t>
        </is>
      </c>
      <c r="EO1128" s="0" t="inlineStr"/>
      <c r="EQ1128" s="0" t="n">
        <v>0</v>
      </c>
      <c r="ER1128" s="0" t="n">
        <v>403.3</v>
      </c>
      <c r="ES1128" s="0" t="n">
        <v>139.36</v>
      </c>
      <c r="ET1128" s="0" t="n">
        <v>0.87</v>
      </c>
      <c r="EU1128" s="0" t="n">
        <v>0</v>
      </c>
      <c r="EV1128" s="0" t="n">
        <v>263.07</v>
      </c>
      <c r="EW1128" s="0" t="n">
        <v>32.2</v>
      </c>
      <c r="EX1128" s="0" t="n">
        <v>0</v>
      </c>
      <c r="EY1128" s="0" t="n">
        <v>0</v>
      </c>
      <c r="FQ1128" s="0" t="n">
        <v>0</v>
      </c>
      <c r="FR1128" s="0" t="n">
        <v>0</v>
      </c>
      <c r="FS1128" s="0" t="n">
        <v>0</v>
      </c>
      <c r="FX1128" s="0" t="n">
        <v>103</v>
      </c>
      <c r="FY1128" s="0" t="n">
        <v>52</v>
      </c>
      <c r="GA1128" s="0" t="inlineStr"/>
      <c r="GD1128" s="0" t="n">
        <v>1</v>
      </c>
      <c r="GF1128" s="0" t="n">
        <v>-66904957</v>
      </c>
      <c r="GG1128" s="0" t="n">
        <v>2</v>
      </c>
      <c r="GH1128" s="0" t="n">
        <v>1</v>
      </c>
      <c r="GI1128" s="0" t="n">
        <v>2</v>
      </c>
      <c r="GJ1128" s="0" t="n">
        <v>0</v>
      </c>
      <c r="GK1128" s="0" t="n">
        <v>0</v>
      </c>
      <c r="GL1128" s="0">
        <f>ROUND(IF(AND(BH1128=3,BI1128=3,FS1128&lt;&gt;0),P1128,0),0)</f>
        <v/>
      </c>
      <c r="GM1128" s="0">
        <f>ROUND(O1128+X1128+Y1128,0)+GX1128</f>
        <v/>
      </c>
      <c r="GN1128" s="0">
        <f>IF(OR(BI1128=0,BI1128=1),GM1128-GX1128,0)</f>
        <v/>
      </c>
      <c r="GO1128" s="0">
        <f>IF(BI1128=2,GM1128-GX1128,0)</f>
        <v/>
      </c>
      <c r="GP1128" s="0">
        <f>IF(BI1128=4,GM1128-GX1128,0)</f>
        <v/>
      </c>
      <c r="GR1128" s="0" t="n">
        <v>0</v>
      </c>
      <c r="GS1128" s="0" t="n">
        <v>3</v>
      </c>
      <c r="GT1128" s="0" t="n">
        <v>0</v>
      </c>
      <c r="GU1128" s="0" t="inlineStr"/>
      <c r="GV1128" s="0">
        <f>ROUND((GT1128),2)</f>
        <v/>
      </c>
      <c r="GW1128" s="0" t="n">
        <v>1</v>
      </c>
      <c r="GX1128" s="0">
        <f>ROUND(HC1128*I1128,0)</f>
        <v/>
      </c>
      <c r="HA1128" s="0" t="n">
        <v>0</v>
      </c>
      <c r="HB1128" s="0" t="n">
        <v>0</v>
      </c>
      <c r="HC1128" s="0">
        <f>GV1128*GW1128</f>
        <v/>
      </c>
      <c r="HE1128" s="0" t="inlineStr"/>
      <c r="HF1128" s="0" t="inlineStr"/>
      <c r="HM1128" s="0" t="inlineStr"/>
      <c r="HN1128" s="0" t="inlineStr">
        <is>
          <t>Пр/812-099.2-1</t>
        </is>
      </c>
      <c r="HO1128" s="0" t="inlineStr">
        <is>
          <t>Пр/774-099.2</t>
        </is>
      </c>
      <c r="HP1128" s="0" t="inlineStr">
        <is>
          <t>Внутренние санитарнотехнические работы: смена труб, санприборов, запорной арматуры и другое</t>
        </is>
      </c>
      <c r="HQ1128" s="0" t="inlineStr">
        <is>
          <t>Внутренние санитарнотехнические работы: смена труб, санприборов, запорной арматуры и другое</t>
        </is>
      </c>
      <c r="HS1128" s="0" t="n">
        <v>0</v>
      </c>
      <c r="IK1128" s="0" t="n">
        <v>0</v>
      </c>
    </row>
    <row r="1129">
      <c r="A1129" s="0" t="n">
        <v>18</v>
      </c>
      <c r="B1129" s="0" t="n">
        <v>0</v>
      </c>
      <c r="C1129" s="0" t="n">
        <v>447</v>
      </c>
      <c r="E1129" s="0" t="inlineStr">
        <is>
          <t>1,1</t>
        </is>
      </c>
      <c r="F1129" s="0" t="inlineStr">
        <is>
          <t>Цена поставщика</t>
        </is>
      </c>
      <c r="G1129" s="0" t="inlineStr">
        <is>
          <t>Прочистка КРОТ</t>
        </is>
      </c>
      <c r="H1129" s="0" t="inlineStr">
        <is>
          <t>л</t>
        </is>
      </c>
      <c r="I1129" s="0">
        <f>I1128*J1129</f>
        <v/>
      </c>
      <c r="J1129" s="0" t="n">
        <v>8.333333333333334</v>
      </c>
      <c r="K1129" s="0" t="n">
        <v>8.3333333</v>
      </c>
      <c r="O1129" s="0">
        <f>ROUND(CP1129,0)</f>
        <v/>
      </c>
      <c r="P1129" s="0">
        <f>ROUND(CQ1129*I1129,0)</f>
        <v/>
      </c>
      <c r="Q1129" s="0">
        <f>(ROUND((ROUND(((ET1129)*I1129),0)*BB1129),0)+ROUND((ROUND(((AE1129-(EU1129))*I1129),0)*BS1129),0))</f>
        <v/>
      </c>
      <c r="R1129" s="0">
        <f>(ROUND((ROUND(((EU1129)*I1129),0)*BS1129),0)+ROUND((ROUND(((AE1129-(EU1129))*I1129),0)*BS1129),0))</f>
        <v/>
      </c>
      <c r="S1129" s="0">
        <f>ROUND(CT1129*I1129,0)</f>
        <v/>
      </c>
      <c r="T1129" s="0">
        <f>ROUND(CU1129*I1129,0)</f>
        <v/>
      </c>
      <c r="U1129" s="0">
        <f>ROUND(CV1129*I1129,7)</f>
        <v/>
      </c>
      <c r="V1129" s="0">
        <f>ROUND(CW1129*I1129,7)</f>
        <v/>
      </c>
      <c r="W1129" s="0">
        <f>ROUND(CX1129*I1129,0)</f>
        <v/>
      </c>
      <c r="X1129" s="0">
        <f>ROUND(CY1129,0)</f>
        <v/>
      </c>
      <c r="Y1129" s="0">
        <f>ROUND(CZ1129,0)</f>
        <v/>
      </c>
      <c r="AA1129" s="0" t="n">
        <v>78845955</v>
      </c>
      <c r="AB1129" s="0">
        <f>ROUND((AC1129+AD1129+AF1129),2)</f>
        <v/>
      </c>
      <c r="AC1129" s="0">
        <f>ROUND((ES1129),2)</f>
        <v/>
      </c>
      <c r="AD1129" s="0">
        <f>ROUND((((ET1129)-(EU1129))+AE1129),2)</f>
        <v/>
      </c>
      <c r="AE1129" s="0">
        <f>ROUND((EU1129),2)</f>
        <v/>
      </c>
      <c r="AF1129" s="0">
        <f>ROUND((EV1129),2)</f>
        <v/>
      </c>
      <c r="AG1129" s="0">
        <f>ROUND((AP1129),2)</f>
        <v/>
      </c>
      <c r="AH1129" s="0">
        <f>(EW1129)</f>
        <v/>
      </c>
      <c r="AI1129" s="0">
        <f>(EX1129)</f>
        <v/>
      </c>
      <c r="AJ1129" s="0">
        <f>(AS1129)</f>
        <v/>
      </c>
      <c r="AK1129" s="0" t="n">
        <v>384.43</v>
      </c>
      <c r="AL1129" s="0" t="n">
        <v>384.43</v>
      </c>
      <c r="AM1129" s="0" t="n">
        <v>0</v>
      </c>
      <c r="AN1129" s="0" t="n">
        <v>0</v>
      </c>
      <c r="AO1129" s="0" t="n">
        <v>0</v>
      </c>
      <c r="AP1129" s="0" t="n">
        <v>0</v>
      </c>
      <c r="AQ1129" s="0" t="n">
        <v>0</v>
      </c>
      <c r="AR1129" s="0" t="n">
        <v>0</v>
      </c>
      <c r="AS1129" s="0" t="n">
        <v>0</v>
      </c>
      <c r="AT1129" s="0" t="n">
        <v>103</v>
      </c>
      <c r="AU1129" s="0" t="n">
        <v>52</v>
      </c>
      <c r="AV1129" s="0" t="n">
        <v>1</v>
      </c>
      <c r="AW1129" s="0" t="n">
        <v>1</v>
      </c>
      <c r="AZ1129" s="0" t="n">
        <v>1</v>
      </c>
      <c r="BA1129" s="0" t="n">
        <v>1</v>
      </c>
      <c r="BB1129" s="0" t="n">
        <v>1</v>
      </c>
      <c r="BC1129" s="0" t="n">
        <v>1</v>
      </c>
      <c r="BD1129" s="0" t="inlineStr"/>
      <c r="BE1129" s="0" t="inlineStr"/>
      <c r="BF1129" s="0" t="inlineStr"/>
      <c r="BG1129" s="0" t="inlineStr"/>
      <c r="BH1129" s="0" t="n">
        <v>3</v>
      </c>
      <c r="BI1129" s="0" t="n">
        <v>1</v>
      </c>
      <c r="BJ1129" s="0" t="inlineStr"/>
      <c r="BM1129" s="0" t="n">
        <v>65007</v>
      </c>
      <c r="BN1129" s="0" t="n">
        <v>0</v>
      </c>
      <c r="BO1129" s="0" t="inlineStr"/>
      <c r="BP1129" s="0" t="n">
        <v>0</v>
      </c>
      <c r="BQ1129" s="0" t="n">
        <v>6</v>
      </c>
      <c r="BR1129" s="0" t="n">
        <v>0</v>
      </c>
      <c r="BS1129" s="0" t="n">
        <v>1</v>
      </c>
      <c r="BT1129" s="0" t="n">
        <v>1</v>
      </c>
      <c r="BU1129" s="0" t="n">
        <v>1</v>
      </c>
      <c r="BV1129" s="0" t="n">
        <v>1</v>
      </c>
      <c r="BW1129" s="0" t="n">
        <v>1</v>
      </c>
      <c r="BX1129" s="0" t="n">
        <v>1</v>
      </c>
      <c r="BY1129" s="0" t="inlineStr"/>
      <c r="BZ1129" s="0" t="n">
        <v>103</v>
      </c>
      <c r="CA1129" s="0" t="n">
        <v>52</v>
      </c>
      <c r="CB1129" s="0" t="inlineStr"/>
      <c r="CE1129" s="0" t="n">
        <v>12</v>
      </c>
      <c r="CF1129" s="0" t="n">
        <v>0</v>
      </c>
      <c r="CG1129" s="0" t="n">
        <v>0</v>
      </c>
      <c r="CM1129" s="0" t="n">
        <v>0</v>
      </c>
      <c r="CN1129" s="0" t="inlineStr"/>
      <c r="CO1129" s="0" t="n">
        <v>0</v>
      </c>
      <c r="CP1129" s="0">
        <f>(P1129+Q1129+S1129)</f>
        <v/>
      </c>
      <c r="CQ1129" s="0">
        <f>AC1129</f>
        <v/>
      </c>
      <c r="CR1129" s="0">
        <f>(ROUND((ROUND(((ET1129)*1),0)*BB1129),0)+ROUND((ROUND(((AE1129-(EU1129))*1),0)*BS1129),0))</f>
        <v/>
      </c>
      <c r="CS1129" s="0">
        <f>(ROUND((ROUND(((EU1129)*1),0)*BS1129),0)+ROUND((ROUND(((AE1129-(EU1129))*1),0)*BS1129),0))</f>
        <v/>
      </c>
      <c r="CT1129" s="0">
        <f>AF1129*BA1129</f>
        <v/>
      </c>
      <c r="CU1129" s="0">
        <f>AG1129</f>
        <v/>
      </c>
      <c r="CV1129" s="0">
        <f>AH1129</f>
        <v/>
      </c>
      <c r="CW1129" s="0">
        <f>AI1129</f>
        <v/>
      </c>
      <c r="CX1129" s="0">
        <f>AJ1129</f>
        <v/>
      </c>
      <c r="CY1129" s="0">
        <f>(((S1129+R1129)*AT1129)/100)</f>
        <v/>
      </c>
      <c r="CZ1129" s="0">
        <f>(((S1129+R1129)*AU1129)/100)</f>
        <v/>
      </c>
      <c r="DC1129" s="0" t="inlineStr"/>
      <c r="DD1129" s="0" t="inlineStr"/>
      <c r="DE1129" s="0" t="inlineStr"/>
      <c r="DF1129" s="0" t="inlineStr"/>
      <c r="DG1129" s="0" t="inlineStr"/>
      <c r="DH1129" s="0" t="inlineStr"/>
      <c r="DI1129" s="0" t="inlineStr"/>
      <c r="DJ1129" s="0" t="inlineStr"/>
      <c r="DK1129" s="0" t="inlineStr"/>
      <c r="DL1129" s="0" t="inlineStr"/>
      <c r="DM1129" s="0" t="inlineStr"/>
      <c r="DN1129" s="0" t="n">
        <v>0</v>
      </c>
      <c r="DO1129" s="0" t="n">
        <v>0</v>
      </c>
      <c r="DP1129" s="0" t="n">
        <v>1</v>
      </c>
      <c r="DQ1129" s="0" t="n">
        <v>1</v>
      </c>
      <c r="DU1129" s="0" t="n">
        <v>1002</v>
      </c>
      <c r="DV1129" s="0" t="inlineStr">
        <is>
          <t>л</t>
        </is>
      </c>
      <c r="DW1129" s="0" t="inlineStr">
        <is>
          <t>л</t>
        </is>
      </c>
      <c r="DX1129" s="0" t="n">
        <v>1</v>
      </c>
      <c r="DZ1129" s="0" t="inlineStr"/>
      <c r="EA1129" s="0" t="inlineStr"/>
      <c r="EB1129" s="0" t="inlineStr"/>
      <c r="EC1129" s="0" t="inlineStr"/>
      <c r="EE1129" s="0" t="n">
        <v>78726000</v>
      </c>
      <c r="EF1129" s="0" t="n">
        <v>6</v>
      </c>
      <c r="EG1129" s="0" t="inlineStr">
        <is>
          <t>Ремонтно-строительные работы</t>
        </is>
      </c>
      <c r="EH1129" s="0" t="n">
        <v>99</v>
      </c>
      <c r="EI1129" s="0" t="inlineStr">
        <is>
          <t>Внутренние санитарно-технические работы</t>
        </is>
      </c>
      <c r="EJ1129" s="0" t="n">
        <v>1</v>
      </c>
      <c r="EK1129" s="0" t="n">
        <v>65007</v>
      </c>
      <c r="EL1129" s="0" t="inlineStr">
        <is>
          <t>Внутренние санитарнотехнические работы: смена труб, санприборов, запорной арматуры и другое</t>
        </is>
      </c>
      <c r="EM1129" s="0" t="inlineStr">
        <is>
          <t>рФЕР-65</t>
        </is>
      </c>
      <c r="EO1129" s="0" t="inlineStr"/>
      <c r="EQ1129" s="0" t="n">
        <v>0</v>
      </c>
      <c r="ER1129" s="0" t="n">
        <v>384.43</v>
      </c>
      <c r="ES1129" s="0" t="n">
        <v>384.43</v>
      </c>
      <c r="ET1129" s="0" t="n">
        <v>0</v>
      </c>
      <c r="EU1129" s="0" t="n">
        <v>0</v>
      </c>
      <c r="EV1129" s="0" t="n">
        <v>0</v>
      </c>
      <c r="EW1129" s="0" t="n">
        <v>0</v>
      </c>
      <c r="EX1129" s="0" t="n">
        <v>0</v>
      </c>
      <c r="EZ1129" s="0" t="n">
        <v>5</v>
      </c>
      <c r="FC1129" s="0" t="n">
        <v>1</v>
      </c>
      <c r="FD1129" s="0" t="n">
        <v>18</v>
      </c>
      <c r="FF1129" s="0" t="n">
        <v>469</v>
      </c>
      <c r="FQ1129" s="0" t="n">
        <v>0</v>
      </c>
      <c r="FR1129" s="0" t="n">
        <v>0</v>
      </c>
      <c r="FS1129" s="0" t="n">
        <v>0</v>
      </c>
      <c r="FX1129" s="0" t="n">
        <v>103</v>
      </c>
      <c r="FY1129" s="0" t="n">
        <v>52</v>
      </c>
      <c r="GA1129" s="0" t="inlineStr">
        <is>
          <t>[469 / 1,22]</t>
        </is>
      </c>
      <c r="GD1129" s="0" t="n">
        <v>1</v>
      </c>
      <c r="GF1129" s="0" t="n">
        <v>-1978592410</v>
      </c>
      <c r="GG1129" s="0" t="n">
        <v>2</v>
      </c>
      <c r="GH1129" s="0" t="n">
        <v>3</v>
      </c>
      <c r="GI1129" s="0" t="n">
        <v>-2</v>
      </c>
      <c r="GJ1129" s="0" t="n">
        <v>0</v>
      </c>
      <c r="GK1129" s="0" t="n">
        <v>0</v>
      </c>
      <c r="GL1129" s="0">
        <f>ROUND(IF(AND(BH1129=3,BI1129=3,FS1129&lt;&gt;0),P1129,0),0)</f>
        <v/>
      </c>
      <c r="GM1129" s="0">
        <f>ROUND(O1129+X1129+Y1129,0)+GX1129</f>
        <v/>
      </c>
      <c r="GN1129" s="0">
        <f>IF(OR(BI1129=0,BI1129=1),GM1129-GX1129,0)</f>
        <v/>
      </c>
      <c r="GO1129" s="0">
        <f>IF(BI1129=2,GM1129-GX1129,0)</f>
        <v/>
      </c>
      <c r="GP1129" s="0">
        <f>IF(BI1129=4,GM1129-GX1129,0)</f>
        <v/>
      </c>
      <c r="GR1129" s="0" t="n">
        <v>1</v>
      </c>
      <c r="GS1129" s="0" t="n">
        <v>1</v>
      </c>
      <c r="GT1129" s="0" t="n">
        <v>0</v>
      </c>
      <c r="GU1129" s="0" t="inlineStr"/>
      <c r="GV1129" s="0">
        <f>ROUND((GT1129),2)</f>
        <v/>
      </c>
      <c r="GW1129" s="0" t="n">
        <v>1</v>
      </c>
      <c r="GX1129" s="0">
        <f>ROUND(HC1129*I1129,0)</f>
        <v/>
      </c>
      <c r="HA1129" s="0" t="n">
        <v>0</v>
      </c>
      <c r="HB1129" s="0" t="n">
        <v>0</v>
      </c>
      <c r="HC1129" s="0">
        <f>GV1129*GW1129</f>
        <v/>
      </c>
      <c r="HE1129" s="0" t="inlineStr">
        <is>
          <t>0</t>
        </is>
      </c>
      <c r="HF1129" s="0" t="inlineStr">
        <is>
          <t>0</t>
        </is>
      </c>
      <c r="HG1129" s="0">
        <f>ROUND(AC1129*I1129,0)</f>
        <v/>
      </c>
      <c r="HM1129" s="0" t="inlineStr"/>
      <c r="HN1129" s="0" t="inlineStr">
        <is>
          <t>Пр/812-099.2-1</t>
        </is>
      </c>
      <c r="HO1129" s="0" t="inlineStr">
        <is>
          <t>Пр/774-099.2</t>
        </is>
      </c>
      <c r="HP1129" s="0" t="inlineStr">
        <is>
          <t>Внутренние санитарнотехнические работы: смена труб, санприборов, запорной арматуры и другое</t>
        </is>
      </c>
      <c r="HQ1129" s="0" t="inlineStr">
        <is>
          <t>Внутренние санитарнотехнические работы: смена труб, санприборов, запорной арматуры и другое</t>
        </is>
      </c>
      <c r="HS1129" s="0" t="n">
        <v>0</v>
      </c>
      <c r="IK1129" s="0" t="n">
        <v>0</v>
      </c>
    </row>
    <row r="1130">
      <c r="A1130" s="0" t="n">
        <v>17</v>
      </c>
      <c r="B1130" s="0" t="n">
        <v>0</v>
      </c>
      <c r="C1130" s="0">
        <f>ROW(SmtRes!A453)</f>
        <v/>
      </c>
      <c r="D1130" s="0">
        <f>ROW(EtalonRes!A446)</f>
        <v/>
      </c>
      <c r="E1130" s="0" t="inlineStr">
        <is>
          <t>2</t>
        </is>
      </c>
      <c r="F1130" s="0" t="inlineStr">
        <is>
          <t>65-5-8</t>
        </is>
      </c>
      <c r="G1130" s="0" t="inlineStr">
        <is>
          <t>Смена задвижек диаметром 50 мм</t>
        </is>
      </c>
      <c r="H1130" s="0" t="inlineStr">
        <is>
          <t>100 шт.</t>
        </is>
      </c>
      <c r="I1130" s="0">
        <f>ROUND(ROUND(2/100,4),7)</f>
        <v/>
      </c>
      <c r="J1130" s="0" t="n">
        <v>0</v>
      </c>
      <c r="K1130" s="0">
        <f>ROUND(ROUND(2/100,4),7)</f>
        <v/>
      </c>
      <c r="O1130" s="0">
        <f>ROUND(CP1130,0)</f>
        <v/>
      </c>
      <c r="P1130" s="0">
        <f>ROUND(CQ1130*I1130,0)</f>
        <v/>
      </c>
      <c r="Q1130" s="0">
        <f>(ROUND((ROUND(((ET1130)*I1130),0)*BB1130),0)+ROUND((ROUND(((AE1130-(EU1130))*I1130),0)*BS1130),0))</f>
        <v/>
      </c>
      <c r="R1130" s="0">
        <f>(ROUND((ROUND(((EU1130)*I1130),0)*BS1130),0)+ROUND((ROUND(((AE1130-(EU1130))*I1130),0)*BS1130),0))</f>
        <v/>
      </c>
      <c r="S1130" s="0">
        <f>ROUND(CT1130*I1130,0)</f>
        <v/>
      </c>
      <c r="T1130" s="0">
        <f>ROUND(CU1130*I1130,0)</f>
        <v/>
      </c>
      <c r="U1130" s="0">
        <f>ROUND(CV1130*I1130,7)</f>
        <v/>
      </c>
      <c r="V1130" s="0">
        <f>ROUND(CW1130*I1130,7)</f>
        <v/>
      </c>
      <c r="W1130" s="0">
        <f>ROUND(CX1130*I1130,0)</f>
        <v/>
      </c>
      <c r="X1130" s="0">
        <f>ROUND(CY1130,0)</f>
        <v/>
      </c>
      <c r="Y1130" s="0">
        <f>ROUND(CZ1130,0)</f>
        <v/>
      </c>
      <c r="AA1130" s="0" t="n">
        <v>78845955</v>
      </c>
      <c r="AB1130" s="0">
        <f>ROUND((AC1130+AD1130+AF1130),2)</f>
        <v/>
      </c>
      <c r="AC1130" s="0">
        <f>ROUND((ES1130),2)</f>
        <v/>
      </c>
      <c r="AD1130" s="0">
        <f>ROUND((((ET1130)-(EU1130))+AE1130),2)</f>
        <v/>
      </c>
      <c r="AE1130" s="0">
        <f>ROUND((EU1130),2)</f>
        <v/>
      </c>
      <c r="AF1130" s="0">
        <f>ROUND((EV1130),2)</f>
        <v/>
      </c>
      <c r="AG1130" s="0">
        <f>ROUND((AP1130),2)</f>
        <v/>
      </c>
      <c r="AH1130" s="0">
        <f>(EW1130)</f>
        <v/>
      </c>
      <c r="AI1130" s="0">
        <f>(EX1130)</f>
        <v/>
      </c>
      <c r="AJ1130" s="0">
        <f>(AS1130)</f>
        <v/>
      </c>
      <c r="AK1130" s="0" t="n">
        <v>30822.63</v>
      </c>
      <c r="AL1130" s="0" t="n">
        <v>27889.6</v>
      </c>
      <c r="AM1130" s="0" t="n">
        <v>139.47</v>
      </c>
      <c r="AN1130" s="0" t="n">
        <v>0</v>
      </c>
      <c r="AO1130" s="0" t="n">
        <v>2793.56</v>
      </c>
      <c r="AP1130" s="0" t="n">
        <v>0</v>
      </c>
      <c r="AQ1130" s="0" t="n">
        <v>308</v>
      </c>
      <c r="AR1130" s="0" t="n">
        <v>0</v>
      </c>
      <c r="AS1130" s="0" t="n">
        <v>0</v>
      </c>
      <c r="AT1130" s="0" t="n">
        <v>103</v>
      </c>
      <c r="AU1130" s="0" t="n">
        <v>52</v>
      </c>
      <c r="AV1130" s="0" t="n">
        <v>1</v>
      </c>
      <c r="AW1130" s="0" t="n">
        <v>1</v>
      </c>
      <c r="AZ1130" s="0" t="n">
        <v>1</v>
      </c>
      <c r="BA1130" s="0" t="n">
        <v>52.25</v>
      </c>
      <c r="BB1130" s="0" t="n">
        <v>24.99</v>
      </c>
      <c r="BC1130" s="0" t="n">
        <v>12.65</v>
      </c>
      <c r="BD1130" s="0" t="inlineStr"/>
      <c r="BE1130" s="0" t="inlineStr"/>
      <c r="BF1130" s="0" t="inlineStr"/>
      <c r="BG1130" s="0" t="inlineStr"/>
      <c r="BH1130" s="0" t="n">
        <v>0</v>
      </c>
      <c r="BI1130" s="0" t="n">
        <v>1</v>
      </c>
      <c r="BJ1130" s="0" t="inlineStr">
        <is>
          <t>ТЕРр Московской обл., 65-5-8, приказ Минстроя России №675/пр от 28.02.2017 № 263/пр</t>
        </is>
      </c>
      <c r="BM1130" s="0" t="n">
        <v>65007</v>
      </c>
      <c r="BN1130" s="0" t="n">
        <v>0</v>
      </c>
      <c r="BO1130" s="0" t="inlineStr">
        <is>
          <t>65-5-8</t>
        </is>
      </c>
      <c r="BP1130" s="0" t="n">
        <v>1</v>
      </c>
      <c r="BQ1130" s="0" t="n">
        <v>6</v>
      </c>
      <c r="BR1130" s="0" t="n">
        <v>0</v>
      </c>
      <c r="BS1130" s="0" t="n">
        <v>52.25</v>
      </c>
      <c r="BT1130" s="0" t="n">
        <v>1</v>
      </c>
      <c r="BU1130" s="0" t="n">
        <v>1</v>
      </c>
      <c r="BV1130" s="0" t="n">
        <v>1</v>
      </c>
      <c r="BW1130" s="0" t="n">
        <v>1</v>
      </c>
      <c r="BX1130" s="0" t="n">
        <v>1</v>
      </c>
      <c r="BY1130" s="0" t="inlineStr"/>
      <c r="BZ1130" s="0" t="n">
        <v>103</v>
      </c>
      <c r="CA1130" s="0" t="n">
        <v>52</v>
      </c>
      <c r="CB1130" s="0" t="inlineStr"/>
      <c r="CE1130" s="0" t="n">
        <v>12</v>
      </c>
      <c r="CF1130" s="0" t="n">
        <v>0</v>
      </c>
      <c r="CG1130" s="0" t="n">
        <v>0</v>
      </c>
      <c r="CM1130" s="0" t="n">
        <v>0</v>
      </c>
      <c r="CN1130" s="0" t="inlineStr"/>
      <c r="CO1130" s="0" t="n">
        <v>0</v>
      </c>
      <c r="CP1130" s="0">
        <f>(P1130+Q1130+S1130)</f>
        <v/>
      </c>
      <c r="CQ1130" s="0">
        <f>AC1130*BC1130</f>
        <v/>
      </c>
      <c r="CR1130" s="0">
        <f>(ROUND((ROUND(((ET1130)*1),0)*BB1130),0)+ROUND((ROUND(((AE1130-(EU1130))*1),0)*BS1130),0))</f>
        <v/>
      </c>
      <c r="CS1130" s="0">
        <f>(ROUND((ROUND(((EU1130)*1),0)*BS1130),0)+ROUND((ROUND(((AE1130-(EU1130))*1),0)*BS1130),0))</f>
        <v/>
      </c>
      <c r="CT1130" s="0">
        <f>AF1130*BA1130</f>
        <v/>
      </c>
      <c r="CU1130" s="0">
        <f>AG1130</f>
        <v/>
      </c>
      <c r="CV1130" s="0">
        <f>AH1130</f>
        <v/>
      </c>
      <c r="CW1130" s="0">
        <f>AI1130</f>
        <v/>
      </c>
      <c r="CX1130" s="0">
        <f>AJ1130</f>
        <v/>
      </c>
      <c r="CY1130" s="0">
        <f>(((S1130+R1130)*AT1130)/100)</f>
        <v/>
      </c>
      <c r="CZ1130" s="0">
        <f>(((S1130+R1130)*AU1130)/100)</f>
        <v/>
      </c>
      <c r="DC1130" s="0" t="inlineStr"/>
      <c r="DD1130" s="0" t="inlineStr"/>
      <c r="DE1130" s="0" t="inlineStr"/>
      <c r="DF1130" s="0" t="inlineStr"/>
      <c r="DG1130" s="0" t="inlineStr"/>
      <c r="DH1130" s="0" t="inlineStr"/>
      <c r="DI1130" s="0" t="inlineStr"/>
      <c r="DJ1130" s="0" t="inlineStr"/>
      <c r="DK1130" s="0" t="inlineStr"/>
      <c r="DL1130" s="0" t="inlineStr"/>
      <c r="DM1130" s="0" t="inlineStr"/>
      <c r="DN1130" s="0" t="n">
        <v>0</v>
      </c>
      <c r="DO1130" s="0" t="n">
        <v>0</v>
      </c>
      <c r="DP1130" s="0" t="n">
        <v>1</v>
      </c>
      <c r="DQ1130" s="0" t="n">
        <v>1</v>
      </c>
      <c r="DU1130" s="0" t="n">
        <v>1010</v>
      </c>
      <c r="DV1130" s="0" t="inlineStr">
        <is>
          <t>100 шт.</t>
        </is>
      </c>
      <c r="DW1130" s="0" t="inlineStr">
        <is>
          <t>100 шт.</t>
        </is>
      </c>
      <c r="DX1130" s="0" t="n">
        <v>100</v>
      </c>
      <c r="DZ1130" s="0" t="inlineStr"/>
      <c r="EA1130" s="0" t="inlineStr"/>
      <c r="EB1130" s="0" t="inlineStr"/>
      <c r="EC1130" s="0" t="inlineStr"/>
      <c r="EE1130" s="0" t="n">
        <v>78726000</v>
      </c>
      <c r="EF1130" s="0" t="n">
        <v>6</v>
      </c>
      <c r="EG1130" s="0" t="inlineStr">
        <is>
          <t>Ремонтно-строительные работы</t>
        </is>
      </c>
      <c r="EH1130" s="0" t="n">
        <v>99</v>
      </c>
      <c r="EI1130" s="0" t="inlineStr">
        <is>
          <t>Внутренние санитарно-технические работы</t>
        </is>
      </c>
      <c r="EJ1130" s="0" t="n">
        <v>1</v>
      </c>
      <c r="EK1130" s="0" t="n">
        <v>65007</v>
      </c>
      <c r="EL1130" s="0" t="inlineStr">
        <is>
          <t>Внутренние санитарнотехнические работы: смена труб, санприборов, запорной арматуры и другое</t>
        </is>
      </c>
      <c r="EM1130" s="0" t="inlineStr">
        <is>
          <t>рФЕР-65</t>
        </is>
      </c>
      <c r="EO1130" s="0" t="inlineStr"/>
      <c r="EQ1130" s="0" t="n">
        <v>0</v>
      </c>
      <c r="ER1130" s="0" t="n">
        <v>30822.63</v>
      </c>
      <c r="ES1130" s="0" t="n">
        <v>27889.6</v>
      </c>
      <c r="ET1130" s="0" t="n">
        <v>139.47</v>
      </c>
      <c r="EU1130" s="0" t="n">
        <v>0</v>
      </c>
      <c r="EV1130" s="0" t="n">
        <v>2793.56</v>
      </c>
      <c r="EW1130" s="0" t="n">
        <v>308</v>
      </c>
      <c r="EX1130" s="0" t="n">
        <v>0</v>
      </c>
      <c r="EY1130" s="0" t="n">
        <v>0</v>
      </c>
      <c r="FQ1130" s="0" t="n">
        <v>0</v>
      </c>
      <c r="FR1130" s="0" t="n">
        <v>0</v>
      </c>
      <c r="FS1130" s="0" t="n">
        <v>0</v>
      </c>
      <c r="FX1130" s="0" t="n">
        <v>103</v>
      </c>
      <c r="FY1130" s="0" t="n">
        <v>52</v>
      </c>
      <c r="GA1130" s="0" t="inlineStr"/>
      <c r="GD1130" s="0" t="n">
        <v>1</v>
      </c>
      <c r="GF1130" s="0" t="n">
        <v>851624073</v>
      </c>
      <c r="GG1130" s="0" t="n">
        <v>2</v>
      </c>
      <c r="GH1130" s="0" t="n">
        <v>1</v>
      </c>
      <c r="GI1130" s="0" t="n">
        <v>2</v>
      </c>
      <c r="GJ1130" s="0" t="n">
        <v>0</v>
      </c>
      <c r="GK1130" s="0" t="n">
        <v>0</v>
      </c>
      <c r="GL1130" s="0">
        <f>ROUND(IF(AND(BH1130=3,BI1130=3,FS1130&lt;&gt;0),P1130,0),0)</f>
        <v/>
      </c>
      <c r="GM1130" s="0">
        <f>ROUND(O1130+X1130+Y1130,0)+GX1130</f>
        <v/>
      </c>
      <c r="GN1130" s="0">
        <f>IF(OR(BI1130=0,BI1130=1),GM1130-GX1130,0)</f>
        <v/>
      </c>
      <c r="GO1130" s="0">
        <f>IF(BI1130=2,GM1130-GX1130,0)</f>
        <v/>
      </c>
      <c r="GP1130" s="0">
        <f>IF(BI1130=4,GM1130-GX1130,0)</f>
        <v/>
      </c>
      <c r="GR1130" s="0" t="n">
        <v>0</v>
      </c>
      <c r="GS1130" s="0" t="n">
        <v>3</v>
      </c>
      <c r="GT1130" s="0" t="n">
        <v>0</v>
      </c>
      <c r="GU1130" s="0" t="inlineStr"/>
      <c r="GV1130" s="0">
        <f>ROUND((GT1130),2)</f>
        <v/>
      </c>
      <c r="GW1130" s="0" t="n">
        <v>1</v>
      </c>
      <c r="GX1130" s="0">
        <f>ROUND(HC1130*I1130,0)</f>
        <v/>
      </c>
      <c r="HA1130" s="0" t="n">
        <v>0</v>
      </c>
      <c r="HB1130" s="0" t="n">
        <v>0</v>
      </c>
      <c r="HC1130" s="0">
        <f>GV1130*GW1130</f>
        <v/>
      </c>
      <c r="HE1130" s="0" t="inlineStr"/>
      <c r="HF1130" s="0" t="inlineStr"/>
      <c r="HM1130" s="0" t="inlineStr"/>
      <c r="HN1130" s="0" t="inlineStr">
        <is>
          <t>Пр/812-099.2-1</t>
        </is>
      </c>
      <c r="HO1130" s="0" t="inlineStr">
        <is>
          <t>Пр/774-099.2</t>
        </is>
      </c>
      <c r="HP1130" s="0" t="inlineStr">
        <is>
          <t>Внутренние санитарнотехнические работы: смена труб, санприборов, запорной арматуры и другое</t>
        </is>
      </c>
      <c r="HQ1130" s="0" t="inlineStr">
        <is>
          <t>Внутренние санитарнотехнические работы: смена труб, санприборов, запорной арматуры и другое</t>
        </is>
      </c>
      <c r="HS1130" s="0" t="n">
        <v>0</v>
      </c>
      <c r="IK1130" s="0" t="n">
        <v>0</v>
      </c>
    </row>
    <row r="1131">
      <c r="A1131" s="0" t="n">
        <v>18</v>
      </c>
      <c r="B1131" s="0" t="n">
        <v>0</v>
      </c>
      <c r="C1131" s="0" t="n">
        <v>453</v>
      </c>
      <c r="E1131" s="0" t="inlineStr">
        <is>
          <t>2,1</t>
        </is>
      </c>
      <c r="F1131" s="0" t="inlineStr">
        <is>
          <t>509-9899</t>
        </is>
      </c>
      <c r="G1131" s="0" t="inlineStr">
        <is>
          <t>Строительный мусор и масса возвратных материалов</t>
        </is>
      </c>
      <c r="H1131" s="0" t="inlineStr">
        <is>
          <t>т</t>
        </is>
      </c>
      <c r="I1131" s="0">
        <f>I1130*J1131</f>
        <v/>
      </c>
      <c r="J1131" s="0" t="n">
        <v>1.8</v>
      </c>
      <c r="K1131" s="0" t="n">
        <v>1.8</v>
      </c>
      <c r="O1131" s="0">
        <f>ROUND(CP1131,0)</f>
        <v/>
      </c>
      <c r="P1131" s="0">
        <f>ROUND(CQ1131*I1131,0)</f>
        <v/>
      </c>
      <c r="Q1131" s="0">
        <f>(ROUND((ROUND(((ET1131)*I1131),0)*BB1131),0)+ROUND((ROUND(((AE1131-(EU1131))*I1131),0)*BS1131),0))</f>
        <v/>
      </c>
      <c r="R1131" s="0">
        <f>(ROUND((ROUND(((EU1131)*I1131),0)*BS1131),0)+ROUND((ROUND(((AE1131-(EU1131))*I1131),0)*BS1131),0))</f>
        <v/>
      </c>
      <c r="S1131" s="0">
        <f>ROUND(CT1131*I1131,0)</f>
        <v/>
      </c>
      <c r="T1131" s="0">
        <f>ROUND(CU1131*I1131,0)</f>
        <v/>
      </c>
      <c r="U1131" s="0">
        <f>ROUND(CV1131*I1131,7)</f>
        <v/>
      </c>
      <c r="V1131" s="0">
        <f>ROUND(CW1131*I1131,7)</f>
        <v/>
      </c>
      <c r="W1131" s="0">
        <f>ROUND(CX1131*I1131,0)</f>
        <v/>
      </c>
      <c r="X1131" s="0">
        <f>ROUND(CY1131,0)</f>
        <v/>
      </c>
      <c r="Y1131" s="0">
        <f>ROUND(CZ1131,0)</f>
        <v/>
      </c>
      <c r="AA1131" s="0" t="n">
        <v>78845955</v>
      </c>
      <c r="AB1131" s="0">
        <f>ROUND((AC1131+AD1131+AF1131),2)</f>
        <v/>
      </c>
      <c r="AC1131" s="0">
        <f>ROUND((ES1131),2)</f>
        <v/>
      </c>
      <c r="AD1131" s="0">
        <f>ROUND((((ET1131)-(EU1131))+AE1131),2)</f>
        <v/>
      </c>
      <c r="AE1131" s="0">
        <f>ROUND((EU1131),2)</f>
        <v/>
      </c>
      <c r="AF1131" s="0">
        <f>ROUND((EV1131),2)</f>
        <v/>
      </c>
      <c r="AG1131" s="0">
        <f>ROUND((AP1131),2)</f>
        <v/>
      </c>
      <c r="AH1131" s="0">
        <f>(EW1131)</f>
        <v/>
      </c>
      <c r="AI1131" s="0">
        <f>(EX1131)</f>
        <v/>
      </c>
      <c r="AJ1131" s="0">
        <f>(AS1131)</f>
        <v/>
      </c>
      <c r="AK1131" s="0" t="n">
        <v>0</v>
      </c>
      <c r="AL1131" s="0" t="n">
        <v>0</v>
      </c>
      <c r="AM1131" s="0" t="n">
        <v>0</v>
      </c>
      <c r="AN1131" s="0" t="n">
        <v>0</v>
      </c>
      <c r="AO1131" s="0" t="n">
        <v>0</v>
      </c>
      <c r="AP1131" s="0" t="n">
        <v>0</v>
      </c>
      <c r="AQ1131" s="0" t="n">
        <v>0</v>
      </c>
      <c r="AR1131" s="0" t="n">
        <v>0</v>
      </c>
      <c r="AS1131" s="0" t="n">
        <v>0</v>
      </c>
      <c r="AT1131" s="0" t="n">
        <v>103</v>
      </c>
      <c r="AU1131" s="0" t="n">
        <v>52</v>
      </c>
      <c r="AV1131" s="0" t="n">
        <v>1</v>
      </c>
      <c r="AW1131" s="0" t="n">
        <v>1</v>
      </c>
      <c r="AZ1131" s="0" t="n">
        <v>1</v>
      </c>
      <c r="BA1131" s="0" t="n">
        <v>1</v>
      </c>
      <c r="BB1131" s="0" t="n">
        <v>1</v>
      </c>
      <c r="BC1131" s="0" t="n">
        <v>1</v>
      </c>
      <c r="BD1131" s="0" t="inlineStr"/>
      <c r="BE1131" s="0" t="inlineStr"/>
      <c r="BF1131" s="0" t="inlineStr"/>
      <c r="BG1131" s="0" t="inlineStr"/>
      <c r="BH1131" s="0" t="n">
        <v>3</v>
      </c>
      <c r="BI1131" s="0" t="n">
        <v>1</v>
      </c>
      <c r="BJ1131" s="0" t="inlineStr">
        <is>
          <t>ТССЦ Московской обл., 509-9899, приказ Минстроя России №675/пр от 28.02.2017 № 258/пр</t>
        </is>
      </c>
      <c r="BM1131" s="0" t="n">
        <v>65007</v>
      </c>
      <c r="BN1131" s="0" t="n">
        <v>0</v>
      </c>
      <c r="BO1131" s="0" t="inlineStr"/>
      <c r="BP1131" s="0" t="n">
        <v>0</v>
      </c>
      <c r="BQ1131" s="0" t="n">
        <v>6</v>
      </c>
      <c r="BR1131" s="0" t="n">
        <v>0</v>
      </c>
      <c r="BS1131" s="0" t="n">
        <v>1</v>
      </c>
      <c r="BT1131" s="0" t="n">
        <v>1</v>
      </c>
      <c r="BU1131" s="0" t="n">
        <v>1</v>
      </c>
      <c r="BV1131" s="0" t="n">
        <v>1</v>
      </c>
      <c r="BW1131" s="0" t="n">
        <v>1</v>
      </c>
      <c r="BX1131" s="0" t="n">
        <v>1</v>
      </c>
      <c r="BY1131" s="0" t="inlineStr"/>
      <c r="BZ1131" s="0" t="n">
        <v>103</v>
      </c>
      <c r="CA1131" s="0" t="n">
        <v>52</v>
      </c>
      <c r="CB1131" s="0" t="inlineStr"/>
      <c r="CE1131" s="0" t="n">
        <v>12</v>
      </c>
      <c r="CF1131" s="0" t="n">
        <v>0</v>
      </c>
      <c r="CG1131" s="0" t="n">
        <v>0</v>
      </c>
      <c r="CM1131" s="0" t="n">
        <v>0</v>
      </c>
      <c r="CN1131" s="0" t="inlineStr"/>
      <c r="CO1131" s="0" t="n">
        <v>0</v>
      </c>
      <c r="CP1131" s="0">
        <f>(P1131+Q1131+S1131)</f>
        <v/>
      </c>
      <c r="CQ1131" s="0">
        <f>AC1131*BC1131</f>
        <v/>
      </c>
      <c r="CR1131" s="0">
        <f>(ROUND((ROUND(((ET1131)*1),0)*BB1131),0)+ROUND((ROUND(((AE1131-(EU1131))*1),0)*BS1131),0))</f>
        <v/>
      </c>
      <c r="CS1131" s="0">
        <f>(ROUND((ROUND(((EU1131)*1),0)*BS1131),0)+ROUND((ROUND(((AE1131-(EU1131))*1),0)*BS1131),0))</f>
        <v/>
      </c>
      <c r="CT1131" s="0">
        <f>AF1131*BA1131</f>
        <v/>
      </c>
      <c r="CU1131" s="0">
        <f>AG1131</f>
        <v/>
      </c>
      <c r="CV1131" s="0">
        <f>AH1131</f>
        <v/>
      </c>
      <c r="CW1131" s="0">
        <f>AI1131</f>
        <v/>
      </c>
      <c r="CX1131" s="0">
        <f>AJ1131</f>
        <v/>
      </c>
      <c r="CY1131" s="0">
        <f>(((S1131+R1131)*AT1131)/100)</f>
        <v/>
      </c>
      <c r="CZ1131" s="0">
        <f>(((S1131+R1131)*AU1131)/100)</f>
        <v/>
      </c>
      <c r="DC1131" s="0" t="inlineStr"/>
      <c r="DD1131" s="0" t="inlineStr"/>
      <c r="DE1131" s="0" t="inlineStr"/>
      <c r="DF1131" s="0" t="inlineStr"/>
      <c r="DG1131" s="0" t="inlineStr"/>
      <c r="DH1131" s="0" t="inlineStr"/>
      <c r="DI1131" s="0" t="inlineStr"/>
      <c r="DJ1131" s="0" t="inlineStr"/>
      <c r="DK1131" s="0" t="inlineStr"/>
      <c r="DL1131" s="0" t="inlineStr"/>
      <c r="DM1131" s="0" t="inlineStr"/>
      <c r="DN1131" s="0" t="n">
        <v>0</v>
      </c>
      <c r="DO1131" s="0" t="n">
        <v>0</v>
      </c>
      <c r="DP1131" s="0" t="n">
        <v>1</v>
      </c>
      <c r="DQ1131" s="0" t="n">
        <v>1</v>
      </c>
      <c r="DU1131" s="0" t="n">
        <v>1009</v>
      </c>
      <c r="DV1131" s="0" t="inlineStr">
        <is>
          <t>т</t>
        </is>
      </c>
      <c r="DW1131" s="0" t="inlineStr">
        <is>
          <t>т</t>
        </is>
      </c>
      <c r="DX1131" s="0" t="n">
        <v>1000</v>
      </c>
      <c r="DZ1131" s="0" t="inlineStr"/>
      <c r="EA1131" s="0" t="inlineStr"/>
      <c r="EB1131" s="0" t="inlineStr"/>
      <c r="EC1131" s="0" t="inlineStr"/>
      <c r="EE1131" s="0" t="n">
        <v>78726000</v>
      </c>
      <c r="EF1131" s="0" t="n">
        <v>6</v>
      </c>
      <c r="EG1131" s="0" t="inlineStr">
        <is>
          <t>Ремонтно-строительные работы</t>
        </is>
      </c>
      <c r="EH1131" s="0" t="n">
        <v>99</v>
      </c>
      <c r="EI1131" s="0" t="inlineStr">
        <is>
          <t>Внутренние санитарно-технические работы</t>
        </is>
      </c>
      <c r="EJ1131" s="0" t="n">
        <v>1</v>
      </c>
      <c r="EK1131" s="0" t="n">
        <v>65007</v>
      </c>
      <c r="EL1131" s="0" t="inlineStr">
        <is>
          <t>Внутренние санитарнотехнические работы: смена труб, санприборов, запорной арматуры и другое</t>
        </is>
      </c>
      <c r="EM1131" s="0" t="inlineStr">
        <is>
          <t>рФЕР-65</t>
        </is>
      </c>
      <c r="EO1131" s="0" t="inlineStr"/>
      <c r="EQ1131" s="0" t="n">
        <v>0</v>
      </c>
      <c r="ER1131" s="0" t="n">
        <v>0</v>
      </c>
      <c r="ES1131" s="0" t="n">
        <v>0</v>
      </c>
      <c r="ET1131" s="0" t="n">
        <v>0</v>
      </c>
      <c r="EU1131" s="0" t="n">
        <v>0</v>
      </c>
      <c r="EV1131" s="0" t="n">
        <v>0</v>
      </c>
      <c r="EW1131" s="0" t="n">
        <v>0</v>
      </c>
      <c r="EX1131" s="0" t="n">
        <v>0</v>
      </c>
      <c r="FQ1131" s="0" t="n">
        <v>0</v>
      </c>
      <c r="FR1131" s="0" t="n">
        <v>0</v>
      </c>
      <c r="FS1131" s="0" t="n">
        <v>0</v>
      </c>
      <c r="FX1131" s="0" t="n">
        <v>103</v>
      </c>
      <c r="FY1131" s="0" t="n">
        <v>52</v>
      </c>
      <c r="GA1131" s="0" t="inlineStr"/>
      <c r="GD1131" s="0" t="n">
        <v>1</v>
      </c>
      <c r="GF1131" s="0" t="n">
        <v>1839160745</v>
      </c>
      <c r="GG1131" s="0" t="n">
        <v>2</v>
      </c>
      <c r="GH1131" s="0" t="n">
        <v>1</v>
      </c>
      <c r="GI1131" s="0" t="n">
        <v>-2</v>
      </c>
      <c r="GJ1131" s="0" t="n">
        <v>0</v>
      </c>
      <c r="GK1131" s="0" t="n">
        <v>0</v>
      </c>
      <c r="GL1131" s="0">
        <f>ROUND(IF(AND(BH1131=3,BI1131=3,FS1131&lt;&gt;0),P1131,0),0)</f>
        <v/>
      </c>
      <c r="GM1131" s="0">
        <f>ROUND(O1131+X1131+Y1131,0)+GX1131</f>
        <v/>
      </c>
      <c r="GN1131" s="0">
        <f>IF(OR(BI1131=0,BI1131=1),GM1131-GX1131,0)</f>
        <v/>
      </c>
      <c r="GO1131" s="0">
        <f>IF(BI1131=2,GM1131-GX1131,0)</f>
        <v/>
      </c>
      <c r="GP1131" s="0">
        <f>IF(BI1131=4,GM1131-GX1131,0)</f>
        <v/>
      </c>
      <c r="GR1131" s="0" t="n">
        <v>0</v>
      </c>
      <c r="GS1131" s="0" t="n">
        <v>3</v>
      </c>
      <c r="GT1131" s="0" t="n">
        <v>0</v>
      </c>
      <c r="GU1131" s="0" t="inlineStr"/>
      <c r="GV1131" s="0">
        <f>ROUND((GT1131),2)</f>
        <v/>
      </c>
      <c r="GW1131" s="0" t="n">
        <v>1</v>
      </c>
      <c r="GX1131" s="0">
        <f>ROUND(HC1131*I1131,0)</f>
        <v/>
      </c>
      <c r="HA1131" s="0" t="n">
        <v>0</v>
      </c>
      <c r="HB1131" s="0" t="n">
        <v>0</v>
      </c>
      <c r="HC1131" s="0">
        <f>GV1131*GW1131</f>
        <v/>
      </c>
      <c r="HE1131" s="0" t="inlineStr"/>
      <c r="HF1131" s="0" t="inlineStr"/>
      <c r="HM1131" s="0" t="inlineStr"/>
      <c r="HN1131" s="0" t="inlineStr">
        <is>
          <t>Пр/812-099.2-1</t>
        </is>
      </c>
      <c r="HO1131" s="0" t="inlineStr">
        <is>
          <t>Пр/774-099.2</t>
        </is>
      </c>
      <c r="HP1131" s="0" t="inlineStr">
        <is>
          <t>Внутренние санитарнотехнические работы: смена труб, санприборов, запорной арматуры и другое</t>
        </is>
      </c>
      <c r="HQ1131" s="0" t="inlineStr">
        <is>
          <t>Внутренние санитарнотехнические работы: смена труб, санприборов, запорной арматуры и другое</t>
        </is>
      </c>
      <c r="HS1131" s="0" t="n">
        <v>0</v>
      </c>
      <c r="IK1131" s="0" t="n">
        <v>0</v>
      </c>
    </row>
    <row r="1132">
      <c r="A1132" s="0" t="n">
        <v>17</v>
      </c>
      <c r="B1132" s="0" t="n">
        <v>0</v>
      </c>
      <c r="C1132" s="0">
        <f>ROW(SmtRes!A458)</f>
        <v/>
      </c>
      <c r="D1132" s="0">
        <f>ROW(EtalonRes!A451)</f>
        <v/>
      </c>
      <c r="E1132" s="0" t="inlineStr">
        <is>
          <t>3</t>
        </is>
      </c>
      <c r="F1132" s="0" t="inlineStr">
        <is>
          <t>65-18-1</t>
        </is>
      </c>
      <c r="G1132" s="0" t="inlineStr">
        <is>
          <t>Ремонт задвижек диаметром до 100 мм без снятия с места (прим. прочистка фильтров)</t>
        </is>
      </c>
      <c r="H1132" s="0" t="inlineStr">
        <is>
          <t>100 шт. арматуры</t>
        </is>
      </c>
      <c r="I1132" s="0">
        <f>ROUND(ROUND(2/100,4),7)</f>
        <v/>
      </c>
      <c r="J1132" s="0" t="n">
        <v>0</v>
      </c>
      <c r="K1132" s="0">
        <f>ROUND(ROUND(2/100,4),7)</f>
        <v/>
      </c>
      <c r="O1132" s="0">
        <f>ROUND(CP1132,0)</f>
        <v/>
      </c>
      <c r="P1132" s="0">
        <f>ROUND(CQ1132*I1132,0)</f>
        <v/>
      </c>
      <c r="Q1132" s="0">
        <f>(ROUND((ROUND(((ET1132)*I1132),0)*BB1132),0)+ROUND((ROUND(((AE1132-(EU1132))*I1132),0)*BS1132),0))</f>
        <v/>
      </c>
      <c r="R1132" s="0">
        <f>(ROUND((ROUND(((EU1132)*I1132),0)*BS1132),0)+ROUND((ROUND(((AE1132-(EU1132))*I1132),0)*BS1132),0))</f>
        <v/>
      </c>
      <c r="S1132" s="0">
        <f>ROUND(CT1132*I1132,0)</f>
        <v/>
      </c>
      <c r="T1132" s="0">
        <f>ROUND(CU1132*I1132,0)</f>
        <v/>
      </c>
      <c r="U1132" s="0">
        <f>ROUND(CV1132*I1132,7)</f>
        <v/>
      </c>
      <c r="V1132" s="0">
        <f>ROUND(CW1132*I1132,7)</f>
        <v/>
      </c>
      <c r="W1132" s="0">
        <f>ROUND(CX1132*I1132,0)</f>
        <v/>
      </c>
      <c r="X1132" s="0">
        <f>ROUND(CY1132,0)</f>
        <v/>
      </c>
      <c r="Y1132" s="0">
        <f>ROUND(CZ1132,0)</f>
        <v/>
      </c>
      <c r="AA1132" s="0" t="n">
        <v>78845955</v>
      </c>
      <c r="AB1132" s="0">
        <f>ROUND((AC1132+AD1132+AF1132),2)</f>
        <v/>
      </c>
      <c r="AC1132" s="0">
        <f>ROUND((ES1132),2)</f>
        <v/>
      </c>
      <c r="AD1132" s="0">
        <f>ROUND((((ET1132)-(EU1132))+AE1132),2)</f>
        <v/>
      </c>
      <c r="AE1132" s="0">
        <f>ROUND((EU1132),2)</f>
        <v/>
      </c>
      <c r="AF1132" s="0">
        <f>ROUND((EV1132),2)</f>
        <v/>
      </c>
      <c r="AG1132" s="0">
        <f>ROUND((AP1132),2)</f>
        <v/>
      </c>
      <c r="AH1132" s="0">
        <f>(EW1132)</f>
        <v/>
      </c>
      <c r="AI1132" s="0">
        <f>(EX1132)</f>
        <v/>
      </c>
      <c r="AJ1132" s="0">
        <f>(AS1132)</f>
        <v/>
      </c>
      <c r="AK1132" s="0" t="n">
        <v>3507.05</v>
      </c>
      <c r="AL1132" s="0" t="n">
        <v>893.4400000000001</v>
      </c>
      <c r="AM1132" s="0" t="n">
        <v>0.87</v>
      </c>
      <c r="AN1132" s="0" t="n">
        <v>0</v>
      </c>
      <c r="AO1132" s="0" t="n">
        <v>2612.74</v>
      </c>
      <c r="AP1132" s="0" t="n">
        <v>0</v>
      </c>
      <c r="AQ1132" s="0" t="n">
        <v>302.4</v>
      </c>
      <c r="AR1132" s="0" t="n">
        <v>0</v>
      </c>
      <c r="AS1132" s="0" t="n">
        <v>0</v>
      </c>
      <c r="AT1132" s="0" t="n">
        <v>103</v>
      </c>
      <c r="AU1132" s="0" t="n">
        <v>52</v>
      </c>
      <c r="AV1132" s="0" t="n">
        <v>1</v>
      </c>
      <c r="AW1132" s="0" t="n">
        <v>1</v>
      </c>
      <c r="AZ1132" s="0" t="n">
        <v>1</v>
      </c>
      <c r="BA1132" s="0" t="n">
        <v>52.25</v>
      </c>
      <c r="BB1132" s="0" t="n">
        <v>25.03</v>
      </c>
      <c r="BC1132" s="0" t="n">
        <v>6.83</v>
      </c>
      <c r="BD1132" s="0" t="inlineStr"/>
      <c r="BE1132" s="0" t="inlineStr"/>
      <c r="BF1132" s="0" t="inlineStr"/>
      <c r="BG1132" s="0" t="inlineStr"/>
      <c r="BH1132" s="0" t="n">
        <v>0</v>
      </c>
      <c r="BI1132" s="0" t="n">
        <v>1</v>
      </c>
      <c r="BJ1132" s="0" t="inlineStr">
        <is>
          <t>ТЕРр Московской обл., 65-18-1, приказ Минстроя России №675/пр от 28.02.2017 № 263/пр</t>
        </is>
      </c>
      <c r="BM1132" s="0" t="n">
        <v>65008</v>
      </c>
      <c r="BN1132" s="0" t="n">
        <v>0</v>
      </c>
      <c r="BO1132" s="0" t="inlineStr">
        <is>
          <t>65-18-1</t>
        </is>
      </c>
      <c r="BP1132" s="0" t="n">
        <v>1</v>
      </c>
      <c r="BQ1132" s="0" t="n">
        <v>6</v>
      </c>
      <c r="BR1132" s="0" t="n">
        <v>0</v>
      </c>
      <c r="BS1132" s="0" t="n">
        <v>52.25</v>
      </c>
      <c r="BT1132" s="0" t="n">
        <v>1</v>
      </c>
      <c r="BU1132" s="0" t="n">
        <v>1</v>
      </c>
      <c r="BV1132" s="0" t="n">
        <v>1</v>
      </c>
      <c r="BW1132" s="0" t="n">
        <v>1</v>
      </c>
      <c r="BX1132" s="0" t="n">
        <v>1</v>
      </c>
      <c r="BY1132" s="0" t="inlineStr"/>
      <c r="BZ1132" s="0" t="n">
        <v>103</v>
      </c>
      <c r="CA1132" s="0" t="n">
        <v>52</v>
      </c>
      <c r="CB1132" s="0" t="inlineStr"/>
      <c r="CE1132" s="0" t="n">
        <v>12</v>
      </c>
      <c r="CF1132" s="0" t="n">
        <v>0</v>
      </c>
      <c r="CG1132" s="0" t="n">
        <v>0</v>
      </c>
      <c r="CM1132" s="0" t="n">
        <v>0</v>
      </c>
      <c r="CN1132" s="0" t="inlineStr"/>
      <c r="CO1132" s="0" t="n">
        <v>0</v>
      </c>
      <c r="CP1132" s="0">
        <f>(P1132+Q1132+S1132)</f>
        <v/>
      </c>
      <c r="CQ1132" s="0">
        <f>AC1132*BC1132</f>
        <v/>
      </c>
      <c r="CR1132" s="0">
        <f>(ROUND((ROUND(((ET1132)*1),0)*BB1132),0)+ROUND((ROUND(((AE1132-(EU1132))*1),0)*BS1132),0))</f>
        <v/>
      </c>
      <c r="CS1132" s="0">
        <f>(ROUND((ROUND(((EU1132)*1),0)*BS1132),0)+ROUND((ROUND(((AE1132-(EU1132))*1),0)*BS1132),0))</f>
        <v/>
      </c>
      <c r="CT1132" s="0">
        <f>AF1132*BA1132</f>
        <v/>
      </c>
      <c r="CU1132" s="0">
        <f>AG1132</f>
        <v/>
      </c>
      <c r="CV1132" s="0">
        <f>AH1132</f>
        <v/>
      </c>
      <c r="CW1132" s="0">
        <f>AI1132</f>
        <v/>
      </c>
      <c r="CX1132" s="0">
        <f>AJ1132</f>
        <v/>
      </c>
      <c r="CY1132" s="0">
        <f>(((S1132+R1132)*AT1132)/100)</f>
        <v/>
      </c>
      <c r="CZ1132" s="0">
        <f>(((S1132+R1132)*AU1132)/100)</f>
        <v/>
      </c>
      <c r="DC1132" s="0" t="inlineStr"/>
      <c r="DD1132" s="0" t="inlineStr"/>
      <c r="DE1132" s="0" t="inlineStr"/>
      <c r="DF1132" s="0" t="inlineStr"/>
      <c r="DG1132" s="0" t="inlineStr"/>
      <c r="DH1132" s="0" t="inlineStr"/>
      <c r="DI1132" s="0" t="inlineStr"/>
      <c r="DJ1132" s="0" t="inlineStr"/>
      <c r="DK1132" s="0" t="inlineStr"/>
      <c r="DL1132" s="0" t="inlineStr"/>
      <c r="DM1132" s="0" t="inlineStr"/>
      <c r="DN1132" s="0" t="n">
        <v>0</v>
      </c>
      <c r="DO1132" s="0" t="n">
        <v>0</v>
      </c>
      <c r="DP1132" s="0" t="n">
        <v>1</v>
      </c>
      <c r="DQ1132" s="0" t="n">
        <v>1</v>
      </c>
      <c r="DU1132" s="0" t="n">
        <v>1013</v>
      </c>
      <c r="DV1132" s="0" t="inlineStr">
        <is>
          <t>100 шт. арматуры</t>
        </is>
      </c>
      <c r="DW1132" s="0" t="inlineStr">
        <is>
          <t>100 шт. арматуры</t>
        </is>
      </c>
      <c r="DX1132" s="0" t="n">
        <v>1</v>
      </c>
      <c r="DZ1132" s="0" t="inlineStr"/>
      <c r="EA1132" s="0" t="inlineStr"/>
      <c r="EB1132" s="0" t="inlineStr"/>
      <c r="EC1132" s="0" t="inlineStr"/>
      <c r="EE1132" s="0" t="n">
        <v>78726002</v>
      </c>
      <c r="EF1132" s="0" t="n">
        <v>6</v>
      </c>
      <c r="EG1132" s="0" t="inlineStr">
        <is>
          <t>Ремонтно-строительные работы</t>
        </is>
      </c>
      <c r="EH1132" s="0" t="n">
        <v>99</v>
      </c>
      <c r="EI1132" s="0" t="inlineStr">
        <is>
          <t>Внутренние санитарно-технические работы</t>
        </is>
      </c>
      <c r="EJ1132" s="0" t="n">
        <v>1</v>
      </c>
      <c r="EK1132" s="0" t="n">
        <v>65008</v>
      </c>
      <c r="EL1132" s="0" t="inlineStr">
        <is>
          <t>Внутренние санитарнотехнические работы: смена труб, санприборов, запорной арматуры и другое</t>
        </is>
      </c>
      <c r="EM1132" s="0" t="inlineStr">
        <is>
          <t>рФЕР-65</t>
        </is>
      </c>
      <c r="EO1132" s="0" t="inlineStr"/>
      <c r="EQ1132" s="0" t="n">
        <v>0</v>
      </c>
      <c r="ER1132" s="0" t="n">
        <v>3507.05</v>
      </c>
      <c r="ES1132" s="0" t="n">
        <v>893.4400000000001</v>
      </c>
      <c r="ET1132" s="0" t="n">
        <v>0.87</v>
      </c>
      <c r="EU1132" s="0" t="n">
        <v>0</v>
      </c>
      <c r="EV1132" s="0" t="n">
        <v>2612.74</v>
      </c>
      <c r="EW1132" s="0" t="n">
        <v>302.4</v>
      </c>
      <c r="EX1132" s="0" t="n">
        <v>0</v>
      </c>
      <c r="EY1132" s="0" t="n">
        <v>0</v>
      </c>
      <c r="FQ1132" s="0" t="n">
        <v>0</v>
      </c>
      <c r="FR1132" s="0" t="n">
        <v>0</v>
      </c>
      <c r="FS1132" s="0" t="n">
        <v>0</v>
      </c>
      <c r="FX1132" s="0" t="n">
        <v>103</v>
      </c>
      <c r="FY1132" s="0" t="n">
        <v>52</v>
      </c>
      <c r="GA1132" s="0" t="inlineStr"/>
      <c r="GD1132" s="0" t="n">
        <v>1</v>
      </c>
      <c r="GF1132" s="0" t="n">
        <v>-114931630</v>
      </c>
      <c r="GG1132" s="0" t="n">
        <v>2</v>
      </c>
      <c r="GH1132" s="0" t="n">
        <v>1</v>
      </c>
      <c r="GI1132" s="0" t="n">
        <v>2</v>
      </c>
      <c r="GJ1132" s="0" t="n">
        <v>0</v>
      </c>
      <c r="GK1132" s="0" t="n">
        <v>0</v>
      </c>
      <c r="GL1132" s="0">
        <f>ROUND(IF(AND(BH1132=3,BI1132=3,FS1132&lt;&gt;0),P1132,0),0)</f>
        <v/>
      </c>
      <c r="GM1132" s="0">
        <f>ROUND(O1132+X1132+Y1132,0)+GX1132</f>
        <v/>
      </c>
      <c r="GN1132" s="0">
        <f>IF(OR(BI1132=0,BI1132=1),GM1132-GX1132,0)</f>
        <v/>
      </c>
      <c r="GO1132" s="0">
        <f>IF(BI1132=2,GM1132-GX1132,0)</f>
        <v/>
      </c>
      <c r="GP1132" s="0">
        <f>IF(BI1132=4,GM1132-GX1132,0)</f>
        <v/>
      </c>
      <c r="GR1132" s="0" t="n">
        <v>0</v>
      </c>
      <c r="GS1132" s="0" t="n">
        <v>3</v>
      </c>
      <c r="GT1132" s="0" t="n">
        <v>0</v>
      </c>
      <c r="GU1132" s="0" t="inlineStr"/>
      <c r="GV1132" s="0">
        <f>ROUND((GT1132),2)</f>
        <v/>
      </c>
      <c r="GW1132" s="0" t="n">
        <v>1</v>
      </c>
      <c r="GX1132" s="0">
        <f>ROUND(HC1132*I1132,0)</f>
        <v/>
      </c>
      <c r="HA1132" s="0" t="n">
        <v>0</v>
      </c>
      <c r="HB1132" s="0" t="n">
        <v>0</v>
      </c>
      <c r="HC1132" s="0">
        <f>GV1132*GW1132</f>
        <v/>
      </c>
      <c r="HE1132" s="0" t="inlineStr"/>
      <c r="HF1132" s="0" t="inlineStr"/>
      <c r="HM1132" s="0" t="inlineStr"/>
      <c r="HN1132" s="0" t="inlineStr">
        <is>
          <t>Пр/812-099.2-1</t>
        </is>
      </c>
      <c r="HO1132" s="0" t="inlineStr">
        <is>
          <t>Пр/774-099.2</t>
        </is>
      </c>
      <c r="HP1132" s="0" t="inlineStr">
        <is>
          <t>Внутренние санитарнотехнические работы: смена труб, санприборов, запорной арматуры и другое</t>
        </is>
      </c>
      <c r="HQ1132" s="0" t="inlineStr">
        <is>
          <t>Внутренние санитарнотехнические работы: смена труб, санприборов, запорной арматуры и другое</t>
        </is>
      </c>
      <c r="HS1132" s="0" t="n">
        <v>0</v>
      </c>
      <c r="IK1132" s="0" t="n">
        <v>0</v>
      </c>
    </row>
    <row r="1134">
      <c r="A1134" s="358" t="n">
        <v>51</v>
      </c>
      <c r="B1134" s="358">
        <f>B1124</f>
        <v/>
      </c>
      <c r="C1134" s="358">
        <f>A1124</f>
        <v/>
      </c>
      <c r="D1134" s="358">
        <f>ROW(A1124)</f>
        <v/>
      </c>
      <c r="E1134" s="358" t="n"/>
      <c r="F1134" s="358">
        <f>IF(F1124&lt;&gt;"",F1124,"")</f>
        <v/>
      </c>
      <c r="G1134" s="358">
        <f>IF(G1124&lt;&gt;"",G1124,"")</f>
        <v/>
      </c>
      <c r="H1134" s="358" t="n">
        <v>0</v>
      </c>
      <c r="I1134" s="358" t="n"/>
      <c r="J1134" s="358" t="n"/>
      <c r="K1134" s="358" t="n"/>
      <c r="L1134" s="358" t="n"/>
      <c r="M1134" s="358" t="n"/>
      <c r="N1134" s="358" t="n"/>
      <c r="O1134" s="358" t="n">
        <v>0</v>
      </c>
      <c r="P1134" s="358" t="n">
        <v>0</v>
      </c>
      <c r="Q1134" s="358" t="n">
        <v>0</v>
      </c>
      <c r="R1134" s="358" t="n">
        <v>0</v>
      </c>
      <c r="S1134" s="358" t="n">
        <v>0</v>
      </c>
      <c r="T1134" s="358" t="n">
        <v>0</v>
      </c>
      <c r="U1134" s="358" t="n">
        <v>0</v>
      </c>
      <c r="V1134" s="358" t="n">
        <v>0</v>
      </c>
      <c r="W1134" s="358" t="n">
        <v>0</v>
      </c>
      <c r="X1134" s="358" t="n">
        <v>0</v>
      </c>
      <c r="Y1134" s="358" t="n">
        <v>0</v>
      </c>
      <c r="Z1134" s="358" t="n"/>
      <c r="AA1134" s="358" t="n"/>
      <c r="AB1134" s="358" t="n"/>
      <c r="AC1134" s="358" t="n"/>
      <c r="AD1134" s="358" t="n"/>
      <c r="AE1134" s="358" t="n"/>
      <c r="AF1134" s="358" t="n"/>
      <c r="AG1134" s="358" t="n"/>
      <c r="AH1134" s="358" t="n"/>
      <c r="AI1134" s="358" t="n"/>
      <c r="AJ1134" s="358" t="n"/>
      <c r="AK1134" s="358" t="n"/>
      <c r="AL1134" s="358" t="n"/>
      <c r="AM1134" s="358" t="n"/>
      <c r="AN1134" s="358" t="n"/>
      <c r="AO1134" s="358">
        <f>ROUND(BX1134,0)</f>
        <v/>
      </c>
      <c r="AP1134" s="358">
        <f>ROUND(BY1134,0)</f>
        <v/>
      </c>
      <c r="AQ1134" s="358">
        <f>ROUND(BZ1134,0)</f>
        <v/>
      </c>
      <c r="AR1134" s="358">
        <f>ROUND(CA1134,0)</f>
        <v/>
      </c>
      <c r="AS1134" s="358">
        <f>ROUND(CB1134,0)</f>
        <v/>
      </c>
      <c r="AT1134" s="358">
        <f>ROUND(CC1134,0)</f>
        <v/>
      </c>
      <c r="AU1134" s="358">
        <f>ROUND(CD1134,0)</f>
        <v/>
      </c>
      <c r="AV1134" s="358">
        <f>ROUND(CE1134,0)</f>
        <v/>
      </c>
      <c r="AW1134" s="358">
        <f>ROUND(CF1134,0)</f>
        <v/>
      </c>
      <c r="AX1134" s="358">
        <f>ROUND(CG1134,0)</f>
        <v/>
      </c>
      <c r="AY1134" s="358">
        <f>ROUND(CH1134,0)</f>
        <v/>
      </c>
      <c r="AZ1134" s="358">
        <f>ROUND(CI1134,0)</f>
        <v/>
      </c>
      <c r="BA1134" s="358">
        <f>ROUND(CJ1134,0)</f>
        <v/>
      </c>
      <c r="BB1134" s="358">
        <f>ROUND(CK1134,0)</f>
        <v/>
      </c>
      <c r="BC1134" s="358">
        <f>ROUND(CL1134,0)</f>
        <v/>
      </c>
      <c r="BD1134" s="358">
        <f>ROUND(CM1134,0)</f>
        <v/>
      </c>
      <c r="BE1134" s="358" t="n"/>
      <c r="BF1134" s="358" t="n"/>
      <c r="BG1134" s="358" t="n"/>
      <c r="BH1134" s="358" t="n"/>
      <c r="BI1134" s="358" t="n"/>
      <c r="BJ1134" s="358" t="n"/>
      <c r="BK1134" s="358" t="n"/>
      <c r="BL1134" s="358" t="n"/>
      <c r="BM1134" s="358" t="n"/>
      <c r="BN1134" s="358" t="n"/>
      <c r="BO1134" s="358" t="n"/>
      <c r="BP1134" s="358" t="n"/>
      <c r="BQ1134" s="358" t="n"/>
      <c r="BR1134" s="358" t="n"/>
      <c r="BS1134" s="358" t="n"/>
      <c r="BT1134" s="358" t="n"/>
      <c r="BU1134" s="358" t="n"/>
      <c r="BV1134" s="358" t="n"/>
      <c r="BW1134" s="358" t="n"/>
      <c r="BX1134" s="358" t="n"/>
      <c r="BY1134" s="358" t="n"/>
      <c r="BZ1134" s="358" t="n"/>
      <c r="CA1134" s="358" t="n"/>
      <c r="CB1134" s="358" t="n"/>
      <c r="CC1134" s="358" t="n"/>
      <c r="CD1134" s="358" t="n"/>
      <c r="CE1134" s="358" t="n"/>
      <c r="CF1134" s="358" t="n"/>
      <c r="CG1134" s="358" t="n"/>
      <c r="CH1134" s="358" t="n"/>
      <c r="CI1134" s="358" t="n"/>
      <c r="CJ1134" s="358" t="n"/>
      <c r="CK1134" s="358" t="n"/>
      <c r="CL1134" s="358" t="n"/>
      <c r="CM1134" s="358" t="n"/>
      <c r="CN1134" s="358" t="n"/>
      <c r="CO1134" s="358" t="n"/>
      <c r="CP1134" s="358" t="n"/>
      <c r="CQ1134" s="358" t="n"/>
      <c r="CR1134" s="358" t="n"/>
      <c r="CS1134" s="358" t="n"/>
      <c r="CT1134" s="358" t="n"/>
      <c r="CU1134" s="358" t="n"/>
      <c r="CV1134" s="358" t="n"/>
      <c r="CW1134" s="358" t="n"/>
      <c r="CX1134" s="358" t="n"/>
      <c r="CY1134" s="358" t="n"/>
      <c r="CZ1134" s="358" t="n"/>
      <c r="DA1134" s="358" t="n"/>
      <c r="DB1134" s="358" t="n"/>
      <c r="DC1134" s="358" t="n"/>
      <c r="DD1134" s="358" t="n"/>
      <c r="DE1134" s="358" t="n"/>
      <c r="DF1134" s="358" t="n"/>
      <c r="DG1134" s="359" t="n"/>
      <c r="DH1134" s="359" t="n"/>
      <c r="DI1134" s="359" t="n"/>
      <c r="DJ1134" s="359" t="n"/>
      <c r="DK1134" s="359" t="n"/>
      <c r="DL1134" s="359" t="n"/>
      <c r="DM1134" s="359" t="n"/>
      <c r="DN1134" s="359" t="n"/>
      <c r="DO1134" s="359" t="n"/>
      <c r="DP1134" s="359" t="n"/>
      <c r="DQ1134" s="359" t="n"/>
      <c r="DR1134" s="359" t="n"/>
      <c r="DS1134" s="359" t="n"/>
      <c r="DT1134" s="359" t="n"/>
      <c r="DU1134" s="359" t="n"/>
      <c r="DV1134" s="359" t="n"/>
      <c r="DW1134" s="359" t="n"/>
      <c r="DX1134" s="359" t="n"/>
      <c r="DY1134" s="359" t="n"/>
      <c r="DZ1134" s="359" t="n"/>
      <c r="EA1134" s="359" t="n"/>
      <c r="EB1134" s="359" t="n"/>
      <c r="EC1134" s="359" t="n"/>
      <c r="ED1134" s="359" t="n"/>
      <c r="EE1134" s="359" t="n"/>
      <c r="EF1134" s="359" t="n"/>
      <c r="EG1134" s="359" t="n"/>
      <c r="EH1134" s="359" t="n"/>
      <c r="EI1134" s="359" t="n"/>
      <c r="EJ1134" s="359" t="n"/>
      <c r="EK1134" s="359" t="n"/>
      <c r="EL1134" s="359" t="n"/>
      <c r="EM1134" s="359" t="n"/>
      <c r="EN1134" s="359" t="n"/>
      <c r="EO1134" s="359" t="n"/>
      <c r="EP1134" s="359" t="n"/>
      <c r="EQ1134" s="359" t="n"/>
      <c r="ER1134" s="359" t="n"/>
      <c r="ES1134" s="359" t="n"/>
      <c r="ET1134" s="359" t="n"/>
      <c r="EU1134" s="359" t="n"/>
      <c r="EV1134" s="359" t="n"/>
      <c r="EW1134" s="359" t="n"/>
      <c r="EX1134" s="359" t="n"/>
      <c r="EY1134" s="359" t="n"/>
      <c r="EZ1134" s="359" t="n"/>
      <c r="FA1134" s="359" t="n"/>
      <c r="FB1134" s="359" t="n"/>
      <c r="FC1134" s="359" t="n"/>
      <c r="FD1134" s="359" t="n"/>
      <c r="FE1134" s="359" t="n"/>
      <c r="FF1134" s="359" t="n"/>
      <c r="FG1134" s="359" t="n"/>
      <c r="FH1134" s="359" t="n"/>
      <c r="FI1134" s="359" t="n"/>
      <c r="FJ1134" s="359" t="n"/>
      <c r="FK1134" s="359" t="n"/>
      <c r="FL1134" s="359" t="n"/>
      <c r="FM1134" s="359" t="n"/>
      <c r="FN1134" s="359" t="n"/>
      <c r="FO1134" s="359" t="n"/>
      <c r="FP1134" s="359" t="n"/>
      <c r="FQ1134" s="359" t="n"/>
      <c r="FR1134" s="359" t="n"/>
      <c r="FS1134" s="359" t="n"/>
      <c r="FT1134" s="359" t="n"/>
      <c r="FU1134" s="359" t="n"/>
      <c r="FV1134" s="359" t="n"/>
      <c r="FW1134" s="359" t="n"/>
      <c r="FX1134" s="359" t="n"/>
      <c r="FY1134" s="359" t="n"/>
      <c r="FZ1134" s="359" t="n"/>
      <c r="GA1134" s="359" t="n"/>
      <c r="GB1134" s="359" t="n"/>
      <c r="GC1134" s="359" t="n"/>
      <c r="GD1134" s="359" t="n"/>
      <c r="GE1134" s="359" t="n"/>
      <c r="GF1134" s="359" t="n"/>
      <c r="GG1134" s="359" t="n"/>
      <c r="GH1134" s="359" t="n"/>
      <c r="GI1134" s="359" t="n"/>
      <c r="GJ1134" s="359" t="n"/>
      <c r="GK1134" s="359" t="n"/>
      <c r="GL1134" s="359" t="n"/>
      <c r="GM1134" s="359" t="n"/>
      <c r="GN1134" s="359" t="n"/>
      <c r="GO1134" s="359" t="n"/>
      <c r="GP1134" s="359" t="n"/>
      <c r="GQ1134" s="359" t="n"/>
      <c r="GR1134" s="359" t="n"/>
      <c r="GS1134" s="359" t="n"/>
      <c r="GT1134" s="359" t="n"/>
      <c r="GU1134" s="359" t="n"/>
      <c r="GV1134" s="359" t="n"/>
      <c r="GW1134" s="359" t="n"/>
      <c r="GX1134" s="359" t="n">
        <v>0</v>
      </c>
    </row>
    <row r="1136">
      <c r="A1136" s="360" t="n">
        <v>50</v>
      </c>
      <c r="B1136" s="360" t="n">
        <v>0</v>
      </c>
      <c r="C1136" s="360" t="n">
        <v>0</v>
      </c>
      <c r="D1136" s="360" t="n">
        <v>1</v>
      </c>
      <c r="E1136" s="360" t="n">
        <v>201</v>
      </c>
      <c r="F1136" s="360">
        <f>ROUND(Source!O1134,O1136)</f>
        <v/>
      </c>
      <c r="G1136" s="360" t="inlineStr">
        <is>
          <t>ПЗ</t>
        </is>
      </c>
      <c r="H1136" s="360" t="inlineStr">
        <is>
          <t>Прямые затраты</t>
        </is>
      </c>
      <c r="I1136" s="360" t="n"/>
      <c r="J1136" s="360" t="n"/>
      <c r="K1136" s="360" t="n">
        <v>201</v>
      </c>
      <c r="L1136" s="360" t="n">
        <v>1</v>
      </c>
      <c r="M1136" s="360" t="n">
        <v>3</v>
      </c>
      <c r="N1136" s="360" t="inlineStr"/>
      <c r="O1136" s="360" t="n">
        <v>0</v>
      </c>
      <c r="P1136" s="360" t="n"/>
      <c r="Q1136" s="360" t="n"/>
      <c r="R1136" s="360" t="n"/>
      <c r="S1136" s="360" t="n"/>
      <c r="T1136" s="360" t="n"/>
      <c r="U1136" s="360" t="n"/>
      <c r="V1136" s="360" t="n"/>
      <c r="W1136" s="360" t="n">
        <v>0</v>
      </c>
      <c r="X1136" s="360" t="n">
        <v>1</v>
      </c>
      <c r="Y1136" s="360" t="n">
        <v>0</v>
      </c>
      <c r="Z1136" s="360" t="n"/>
      <c r="AA1136" s="360" t="n"/>
      <c r="AB1136" s="360" t="n"/>
    </row>
    <row r="1137">
      <c r="A1137" s="360" t="n">
        <v>50</v>
      </c>
      <c r="B1137" s="360" t="n">
        <v>0</v>
      </c>
      <c r="C1137" s="360" t="n">
        <v>0</v>
      </c>
      <c r="D1137" s="360" t="n">
        <v>1</v>
      </c>
      <c r="E1137" s="360" t="n">
        <v>202</v>
      </c>
      <c r="F1137" s="360">
        <f>ROUND(Source!P1134,O1137)</f>
        <v/>
      </c>
      <c r="G1137" s="360" t="inlineStr">
        <is>
          <t>СтМатОб</t>
        </is>
      </c>
      <c r="H1137" s="360" t="inlineStr">
        <is>
          <t>Стоимость материальных ресурсов (всего)</t>
        </is>
      </c>
      <c r="I1137" s="360" t="n"/>
      <c r="J1137" s="360" t="n"/>
      <c r="K1137" s="360" t="n">
        <v>202</v>
      </c>
      <c r="L1137" s="360" t="n">
        <v>2</v>
      </c>
      <c r="M1137" s="360" t="n">
        <v>3</v>
      </c>
      <c r="N1137" s="360" t="inlineStr"/>
      <c r="O1137" s="360" t="n">
        <v>0</v>
      </c>
      <c r="P1137" s="360" t="n"/>
      <c r="Q1137" s="360" t="n"/>
      <c r="R1137" s="360" t="n"/>
      <c r="S1137" s="360" t="n"/>
      <c r="T1137" s="360" t="n"/>
      <c r="U1137" s="360" t="n"/>
      <c r="V1137" s="360" t="n"/>
      <c r="W1137" s="360" t="n">
        <v>0</v>
      </c>
      <c r="X1137" s="360" t="n">
        <v>1</v>
      </c>
      <c r="Y1137" s="360" t="n">
        <v>0</v>
      </c>
      <c r="Z1137" s="360" t="n"/>
      <c r="AA1137" s="360" t="n"/>
      <c r="AB1137" s="360" t="n"/>
    </row>
    <row r="1138">
      <c r="A1138" s="360" t="n">
        <v>50</v>
      </c>
      <c r="B1138" s="360" t="n">
        <v>0</v>
      </c>
      <c r="C1138" s="360" t="n">
        <v>0</v>
      </c>
      <c r="D1138" s="360" t="n">
        <v>1</v>
      </c>
      <c r="E1138" s="360" t="n">
        <v>222</v>
      </c>
      <c r="F1138" s="360">
        <f>ROUND(Source!AO1134,O1138)</f>
        <v/>
      </c>
      <c r="G1138" s="360" t="inlineStr">
        <is>
          <t>СтМатОбЗак</t>
        </is>
      </c>
      <c r="H1138" s="360" t="inlineStr">
        <is>
          <t>Стоимость материалов и оборудования заказчика</t>
        </is>
      </c>
      <c r="I1138" s="360" t="n"/>
      <c r="J1138" s="360" t="n"/>
      <c r="K1138" s="360" t="n">
        <v>222</v>
      </c>
      <c r="L1138" s="360" t="n">
        <v>3</v>
      </c>
      <c r="M1138" s="360" t="n">
        <v>3</v>
      </c>
      <c r="N1138" s="360" t="inlineStr"/>
      <c r="O1138" s="360" t="n">
        <v>0</v>
      </c>
      <c r="P1138" s="360" t="n"/>
      <c r="Q1138" s="360" t="n"/>
      <c r="R1138" s="360" t="n"/>
      <c r="S1138" s="360" t="n"/>
      <c r="T1138" s="360" t="n"/>
      <c r="U1138" s="360" t="n"/>
      <c r="V1138" s="360" t="n"/>
      <c r="W1138" s="360" t="n">
        <v>0</v>
      </c>
      <c r="X1138" s="360" t="n">
        <v>1</v>
      </c>
      <c r="Y1138" s="360" t="n">
        <v>0</v>
      </c>
      <c r="Z1138" s="360" t="n"/>
      <c r="AA1138" s="360" t="n"/>
      <c r="AB1138" s="360" t="n"/>
    </row>
    <row r="1139">
      <c r="A1139" s="360" t="n">
        <v>50</v>
      </c>
      <c r="B1139" s="360" t="n">
        <v>0</v>
      </c>
      <c r="C1139" s="360" t="n">
        <v>0</v>
      </c>
      <c r="D1139" s="360" t="n">
        <v>1</v>
      </c>
      <c r="E1139" s="360" t="n">
        <v>225</v>
      </c>
      <c r="F1139" s="360">
        <f>ROUND(Source!AV1134,O1139)</f>
        <v/>
      </c>
      <c r="G1139" s="360" t="inlineStr">
        <is>
          <t>СтМатОбПод</t>
        </is>
      </c>
      <c r="H1139" s="360" t="inlineStr">
        <is>
          <t>Стоимость материалов и оборудования подрядчика</t>
        </is>
      </c>
      <c r="I1139" s="360" t="n"/>
      <c r="J1139" s="360" t="n"/>
      <c r="K1139" s="360" t="n">
        <v>225</v>
      </c>
      <c r="L1139" s="360" t="n">
        <v>4</v>
      </c>
      <c r="M1139" s="360" t="n">
        <v>3</v>
      </c>
      <c r="N1139" s="360" t="inlineStr"/>
      <c r="O1139" s="360" t="n">
        <v>0</v>
      </c>
      <c r="P1139" s="360" t="n"/>
      <c r="Q1139" s="360" t="n"/>
      <c r="R1139" s="360" t="n"/>
      <c r="S1139" s="360" t="n"/>
      <c r="T1139" s="360" t="n"/>
      <c r="U1139" s="360" t="n"/>
      <c r="V1139" s="360" t="n"/>
      <c r="W1139" s="360" t="n">
        <v>0</v>
      </c>
      <c r="X1139" s="360" t="n">
        <v>1</v>
      </c>
      <c r="Y1139" s="360" t="n">
        <v>0</v>
      </c>
      <c r="Z1139" s="360" t="n"/>
      <c r="AA1139" s="360" t="n"/>
      <c r="AB1139" s="360" t="n"/>
    </row>
    <row r="1140">
      <c r="A1140" s="360" t="n">
        <v>50</v>
      </c>
      <c r="B1140" s="360" t="n">
        <v>0</v>
      </c>
      <c r="C1140" s="360" t="n">
        <v>0</v>
      </c>
      <c r="D1140" s="360" t="n">
        <v>1</v>
      </c>
      <c r="E1140" s="360" t="n">
        <v>226</v>
      </c>
      <c r="F1140" s="360">
        <f>ROUND(Source!AW1134,O1140)</f>
        <v/>
      </c>
      <c r="G1140" s="360" t="inlineStr">
        <is>
          <t>СтМат</t>
        </is>
      </c>
      <c r="H1140" s="360" t="inlineStr">
        <is>
          <t>Стоимость материалов (всего)</t>
        </is>
      </c>
      <c r="I1140" s="360" t="n"/>
      <c r="J1140" s="360" t="n"/>
      <c r="K1140" s="360" t="n">
        <v>226</v>
      </c>
      <c r="L1140" s="360" t="n">
        <v>5</v>
      </c>
      <c r="M1140" s="360" t="n">
        <v>3</v>
      </c>
      <c r="N1140" s="360" t="inlineStr"/>
      <c r="O1140" s="360" t="n">
        <v>0</v>
      </c>
      <c r="P1140" s="360" t="n"/>
      <c r="Q1140" s="360" t="n"/>
      <c r="R1140" s="360" t="n"/>
      <c r="S1140" s="360" t="n"/>
      <c r="T1140" s="360" t="n"/>
      <c r="U1140" s="360" t="n"/>
      <c r="V1140" s="360" t="n"/>
      <c r="W1140" s="360" t="n">
        <v>0</v>
      </c>
      <c r="X1140" s="360" t="n">
        <v>1</v>
      </c>
      <c r="Y1140" s="360" t="n">
        <v>0</v>
      </c>
      <c r="Z1140" s="360" t="n"/>
      <c r="AA1140" s="360" t="n"/>
      <c r="AB1140" s="360" t="n"/>
    </row>
    <row r="1141">
      <c r="A1141" s="360" t="n">
        <v>50</v>
      </c>
      <c r="B1141" s="360" t="n">
        <v>0</v>
      </c>
      <c r="C1141" s="360" t="n">
        <v>0</v>
      </c>
      <c r="D1141" s="360" t="n">
        <v>1</v>
      </c>
      <c r="E1141" s="360" t="n">
        <v>227</v>
      </c>
      <c r="F1141" s="360">
        <f>ROUND(Source!AX1134,O1141)</f>
        <v/>
      </c>
      <c r="G1141" s="360" t="inlineStr">
        <is>
          <t>СтМатЗак</t>
        </is>
      </c>
      <c r="H1141" s="360" t="inlineStr">
        <is>
          <t>Стоимость материалов заказчика</t>
        </is>
      </c>
      <c r="I1141" s="360" t="n"/>
      <c r="J1141" s="360" t="n"/>
      <c r="K1141" s="360" t="n">
        <v>227</v>
      </c>
      <c r="L1141" s="360" t="n">
        <v>6</v>
      </c>
      <c r="M1141" s="360" t="n">
        <v>3</v>
      </c>
      <c r="N1141" s="360" t="inlineStr"/>
      <c r="O1141" s="360" t="n">
        <v>0</v>
      </c>
      <c r="P1141" s="360" t="n"/>
      <c r="Q1141" s="360" t="n"/>
      <c r="R1141" s="360" t="n"/>
      <c r="S1141" s="360" t="n"/>
      <c r="T1141" s="360" t="n"/>
      <c r="U1141" s="360" t="n"/>
      <c r="V1141" s="360" t="n"/>
      <c r="W1141" s="360" t="n">
        <v>0</v>
      </c>
      <c r="X1141" s="360" t="n">
        <v>1</v>
      </c>
      <c r="Y1141" s="360" t="n">
        <v>0</v>
      </c>
      <c r="Z1141" s="360" t="n"/>
      <c r="AA1141" s="360" t="n"/>
      <c r="AB1141" s="360" t="n"/>
    </row>
    <row r="1142">
      <c r="A1142" s="360" t="n">
        <v>50</v>
      </c>
      <c r="B1142" s="360" t="n">
        <v>0</v>
      </c>
      <c r="C1142" s="360" t="n">
        <v>0</v>
      </c>
      <c r="D1142" s="360" t="n">
        <v>1</v>
      </c>
      <c r="E1142" s="360" t="n">
        <v>228</v>
      </c>
      <c r="F1142" s="360">
        <f>ROUND(Source!AY1134,O1142)</f>
        <v/>
      </c>
      <c r="G1142" s="360" t="inlineStr">
        <is>
          <t>СтМатПод</t>
        </is>
      </c>
      <c r="H1142" s="360" t="inlineStr">
        <is>
          <t>Стоимость материалов подрядчика</t>
        </is>
      </c>
      <c r="I1142" s="360" t="n"/>
      <c r="J1142" s="360" t="n"/>
      <c r="K1142" s="360" t="n">
        <v>228</v>
      </c>
      <c r="L1142" s="360" t="n">
        <v>7</v>
      </c>
      <c r="M1142" s="360" t="n">
        <v>3</v>
      </c>
      <c r="N1142" s="360" t="inlineStr"/>
      <c r="O1142" s="360" t="n">
        <v>0</v>
      </c>
      <c r="P1142" s="360" t="n"/>
      <c r="Q1142" s="360" t="n"/>
      <c r="R1142" s="360" t="n"/>
      <c r="S1142" s="360" t="n"/>
      <c r="T1142" s="360" t="n"/>
      <c r="U1142" s="360" t="n"/>
      <c r="V1142" s="360" t="n"/>
      <c r="W1142" s="360" t="n">
        <v>0</v>
      </c>
      <c r="X1142" s="360" t="n">
        <v>1</v>
      </c>
      <c r="Y1142" s="360" t="n">
        <v>0</v>
      </c>
      <c r="Z1142" s="360" t="n"/>
      <c r="AA1142" s="360" t="n"/>
      <c r="AB1142" s="360" t="n"/>
    </row>
    <row r="1143">
      <c r="A1143" s="360" t="n">
        <v>50</v>
      </c>
      <c r="B1143" s="360" t="n">
        <v>0</v>
      </c>
      <c r="C1143" s="360" t="n">
        <v>0</v>
      </c>
      <c r="D1143" s="360" t="n">
        <v>1</v>
      </c>
      <c r="E1143" s="360" t="n">
        <v>216</v>
      </c>
      <c r="F1143" s="360">
        <f>ROUND(Source!AP1134,O1143)</f>
        <v/>
      </c>
      <c r="G1143" s="360" t="inlineStr">
        <is>
          <t>Оборуд</t>
        </is>
      </c>
      <c r="H1143" s="360" t="inlineStr">
        <is>
          <t>Стоимость оборудования (всего)</t>
        </is>
      </c>
      <c r="I1143" s="360" t="n"/>
      <c r="J1143" s="360" t="n"/>
      <c r="K1143" s="360" t="n">
        <v>216</v>
      </c>
      <c r="L1143" s="360" t="n">
        <v>8</v>
      </c>
      <c r="M1143" s="360" t="n">
        <v>3</v>
      </c>
      <c r="N1143" s="360" t="inlineStr"/>
      <c r="O1143" s="360" t="n">
        <v>0</v>
      </c>
      <c r="P1143" s="360" t="n"/>
      <c r="Q1143" s="360" t="n"/>
      <c r="R1143" s="360" t="n"/>
      <c r="S1143" s="360" t="n"/>
      <c r="T1143" s="360" t="n"/>
      <c r="U1143" s="360" t="n"/>
      <c r="V1143" s="360" t="n"/>
      <c r="W1143" s="360" t="n">
        <v>0</v>
      </c>
      <c r="X1143" s="360" t="n">
        <v>1</v>
      </c>
      <c r="Y1143" s="360" t="n">
        <v>0</v>
      </c>
      <c r="Z1143" s="360" t="n"/>
      <c r="AA1143" s="360" t="n"/>
      <c r="AB1143" s="360" t="n"/>
    </row>
    <row r="1144">
      <c r="A1144" s="360" t="n">
        <v>50</v>
      </c>
      <c r="B1144" s="360" t="n">
        <v>0</v>
      </c>
      <c r="C1144" s="360" t="n">
        <v>0</v>
      </c>
      <c r="D1144" s="360" t="n">
        <v>1</v>
      </c>
      <c r="E1144" s="360" t="n">
        <v>223</v>
      </c>
      <c r="F1144" s="360">
        <f>ROUND(Source!AQ1134,O1144)</f>
        <v/>
      </c>
      <c r="G1144" s="360" t="inlineStr">
        <is>
          <t>ОборудЗак</t>
        </is>
      </c>
      <c r="H1144" s="360" t="inlineStr">
        <is>
          <t>Стоимость оборудования заказчика</t>
        </is>
      </c>
      <c r="I1144" s="360" t="n"/>
      <c r="J1144" s="360" t="n"/>
      <c r="K1144" s="360" t="n">
        <v>223</v>
      </c>
      <c r="L1144" s="360" t="n">
        <v>9</v>
      </c>
      <c r="M1144" s="360" t="n">
        <v>3</v>
      </c>
      <c r="N1144" s="360" t="inlineStr"/>
      <c r="O1144" s="360" t="n">
        <v>0</v>
      </c>
      <c r="P1144" s="360" t="n"/>
      <c r="Q1144" s="360" t="n"/>
      <c r="R1144" s="360" t="n"/>
      <c r="S1144" s="360" t="n"/>
      <c r="T1144" s="360" t="n"/>
      <c r="U1144" s="360" t="n"/>
      <c r="V1144" s="360" t="n"/>
      <c r="W1144" s="360" t="n">
        <v>0</v>
      </c>
      <c r="X1144" s="360" t="n">
        <v>1</v>
      </c>
      <c r="Y1144" s="360" t="n">
        <v>0</v>
      </c>
      <c r="Z1144" s="360" t="n"/>
      <c r="AA1144" s="360" t="n"/>
      <c r="AB1144" s="360" t="n"/>
    </row>
    <row r="1145">
      <c r="A1145" s="360" t="n">
        <v>50</v>
      </c>
      <c r="B1145" s="360" t="n">
        <v>0</v>
      </c>
      <c r="C1145" s="360" t="n">
        <v>0</v>
      </c>
      <c r="D1145" s="360" t="n">
        <v>1</v>
      </c>
      <c r="E1145" s="360" t="n">
        <v>229</v>
      </c>
      <c r="F1145" s="360">
        <f>ROUND(Source!AZ1134,O1145)</f>
        <v/>
      </c>
      <c r="G1145" s="360" t="inlineStr">
        <is>
          <t>ОборудПод</t>
        </is>
      </c>
      <c r="H1145" s="360" t="inlineStr">
        <is>
          <t>Стоимость оборудования подрядчика</t>
        </is>
      </c>
      <c r="I1145" s="360" t="n"/>
      <c r="J1145" s="360" t="n"/>
      <c r="K1145" s="360" t="n">
        <v>229</v>
      </c>
      <c r="L1145" s="360" t="n">
        <v>10</v>
      </c>
      <c r="M1145" s="360" t="n">
        <v>3</v>
      </c>
      <c r="N1145" s="360" t="inlineStr"/>
      <c r="O1145" s="360" t="n">
        <v>0</v>
      </c>
      <c r="P1145" s="360" t="n"/>
      <c r="Q1145" s="360" t="n"/>
      <c r="R1145" s="360" t="n"/>
      <c r="S1145" s="360" t="n"/>
      <c r="T1145" s="360" t="n"/>
      <c r="U1145" s="360" t="n"/>
      <c r="V1145" s="360" t="n"/>
      <c r="W1145" s="360" t="n">
        <v>0</v>
      </c>
      <c r="X1145" s="360" t="n">
        <v>1</v>
      </c>
      <c r="Y1145" s="360" t="n">
        <v>0</v>
      </c>
      <c r="Z1145" s="360" t="n"/>
      <c r="AA1145" s="360" t="n"/>
      <c r="AB1145" s="360" t="n"/>
    </row>
    <row r="1146">
      <c r="A1146" s="360" t="n">
        <v>50</v>
      </c>
      <c r="B1146" s="360" t="n">
        <v>0</v>
      </c>
      <c r="C1146" s="360" t="n">
        <v>0</v>
      </c>
      <c r="D1146" s="360" t="n">
        <v>1</v>
      </c>
      <c r="E1146" s="360" t="n">
        <v>203</v>
      </c>
      <c r="F1146" s="360">
        <f>ROUND(Source!Q1134,O1146)</f>
        <v/>
      </c>
      <c r="G1146" s="360" t="inlineStr">
        <is>
          <t>ЭММ</t>
        </is>
      </c>
      <c r="H1146" s="360" t="inlineStr">
        <is>
          <t>Эксплуатация машин</t>
        </is>
      </c>
      <c r="I1146" s="360" t="n"/>
      <c r="J1146" s="360" t="n"/>
      <c r="K1146" s="360" t="n">
        <v>203</v>
      </c>
      <c r="L1146" s="360" t="n">
        <v>11</v>
      </c>
      <c r="M1146" s="360" t="n">
        <v>3</v>
      </c>
      <c r="N1146" s="360" t="inlineStr"/>
      <c r="O1146" s="360" t="n">
        <v>0</v>
      </c>
      <c r="P1146" s="360" t="n"/>
      <c r="Q1146" s="360" t="n"/>
      <c r="R1146" s="360" t="n"/>
      <c r="S1146" s="360" t="n"/>
      <c r="T1146" s="360" t="n"/>
      <c r="U1146" s="360" t="n"/>
      <c r="V1146" s="360" t="n"/>
      <c r="W1146" s="360" t="n">
        <v>0</v>
      </c>
      <c r="X1146" s="360" t="n">
        <v>1</v>
      </c>
      <c r="Y1146" s="360" t="n">
        <v>0</v>
      </c>
      <c r="Z1146" s="360" t="n"/>
      <c r="AA1146" s="360" t="n"/>
      <c r="AB1146" s="360" t="n"/>
    </row>
    <row r="1147">
      <c r="A1147" s="360" t="n">
        <v>50</v>
      </c>
      <c r="B1147" s="360" t="n">
        <v>0</v>
      </c>
      <c r="C1147" s="360" t="n">
        <v>0</v>
      </c>
      <c r="D1147" s="360" t="n">
        <v>1</v>
      </c>
      <c r="E1147" s="360" t="n">
        <v>231</v>
      </c>
      <c r="F1147" s="360">
        <f>ROUND(Source!BB1134,O1147)</f>
        <v/>
      </c>
      <c r="G1147" s="360" t="inlineStr">
        <is>
          <t>ЭММсНРиСП</t>
        </is>
      </c>
      <c r="H1147" s="360" t="inlineStr">
        <is>
          <t>Эксплуатация машин по ТСН-2001.16</t>
        </is>
      </c>
      <c r="I1147" s="360" t="n"/>
      <c r="J1147" s="360" t="n"/>
      <c r="K1147" s="360" t="n">
        <v>231</v>
      </c>
      <c r="L1147" s="360" t="n">
        <v>12</v>
      </c>
      <c r="M1147" s="360" t="n">
        <v>3</v>
      </c>
      <c r="N1147" s="360" t="inlineStr"/>
      <c r="O1147" s="360" t="n">
        <v>0</v>
      </c>
      <c r="P1147" s="360" t="n"/>
      <c r="Q1147" s="360" t="n"/>
      <c r="R1147" s="360" t="n"/>
      <c r="S1147" s="360" t="n"/>
      <c r="T1147" s="360" t="n"/>
      <c r="U1147" s="360" t="n"/>
      <c r="V1147" s="360" t="n"/>
      <c r="W1147" s="360" t="n">
        <v>0</v>
      </c>
      <c r="X1147" s="360" t="n">
        <v>1</v>
      </c>
      <c r="Y1147" s="360" t="n">
        <v>0</v>
      </c>
      <c r="Z1147" s="360" t="n"/>
      <c r="AA1147" s="360" t="n"/>
      <c r="AB1147" s="360" t="n"/>
    </row>
    <row r="1148">
      <c r="A1148" s="360" t="n">
        <v>50</v>
      </c>
      <c r="B1148" s="360" t="n">
        <v>0</v>
      </c>
      <c r="C1148" s="360" t="n">
        <v>0</v>
      </c>
      <c r="D1148" s="360" t="n">
        <v>1</v>
      </c>
      <c r="E1148" s="360" t="n">
        <v>204</v>
      </c>
      <c r="F1148" s="360">
        <f>ROUND(Source!R1134,O1148)</f>
        <v/>
      </c>
      <c r="G1148" s="360" t="inlineStr">
        <is>
          <t>ЗПМ</t>
        </is>
      </c>
      <c r="H1148" s="360" t="inlineStr">
        <is>
          <t>ЗП машинистов</t>
        </is>
      </c>
      <c r="I1148" s="360" t="n"/>
      <c r="J1148" s="360" t="n"/>
      <c r="K1148" s="360" t="n">
        <v>204</v>
      </c>
      <c r="L1148" s="360" t="n">
        <v>13</v>
      </c>
      <c r="M1148" s="360" t="n">
        <v>3</v>
      </c>
      <c r="N1148" s="360" t="inlineStr"/>
      <c r="O1148" s="360" t="n">
        <v>0</v>
      </c>
      <c r="P1148" s="360" t="n"/>
      <c r="Q1148" s="360" t="n"/>
      <c r="R1148" s="360" t="n"/>
      <c r="S1148" s="360" t="n"/>
      <c r="T1148" s="360" t="n"/>
      <c r="U1148" s="360" t="n"/>
      <c r="V1148" s="360" t="n"/>
      <c r="W1148" s="360" t="n">
        <v>0</v>
      </c>
      <c r="X1148" s="360" t="n">
        <v>1</v>
      </c>
      <c r="Y1148" s="360" t="n">
        <v>0</v>
      </c>
      <c r="Z1148" s="360" t="n"/>
      <c r="AA1148" s="360" t="n"/>
      <c r="AB1148" s="360" t="n"/>
    </row>
    <row r="1149">
      <c r="A1149" s="360" t="n">
        <v>50</v>
      </c>
      <c r="B1149" s="360" t="n">
        <v>0</v>
      </c>
      <c r="C1149" s="360" t="n">
        <v>0</v>
      </c>
      <c r="D1149" s="360" t="n">
        <v>1</v>
      </c>
      <c r="E1149" s="360" t="n">
        <v>205</v>
      </c>
      <c r="F1149" s="360">
        <f>ROUND(Source!S1134,O1149)</f>
        <v/>
      </c>
      <c r="G1149" s="360" t="inlineStr">
        <is>
          <t>ОЗП</t>
        </is>
      </c>
      <c r="H1149" s="360" t="inlineStr">
        <is>
          <t>Основная ЗП рабочих</t>
        </is>
      </c>
      <c r="I1149" s="360" t="n"/>
      <c r="J1149" s="360" t="n"/>
      <c r="K1149" s="360" t="n">
        <v>205</v>
      </c>
      <c r="L1149" s="360" t="n">
        <v>14</v>
      </c>
      <c r="M1149" s="360" t="n">
        <v>3</v>
      </c>
      <c r="N1149" s="360" t="inlineStr"/>
      <c r="O1149" s="360" t="n">
        <v>0</v>
      </c>
      <c r="P1149" s="360" t="n"/>
      <c r="Q1149" s="360" t="n"/>
      <c r="R1149" s="360" t="n"/>
      <c r="S1149" s="360" t="n"/>
      <c r="T1149" s="360" t="n"/>
      <c r="U1149" s="360" t="n"/>
      <c r="V1149" s="360" t="n"/>
      <c r="W1149" s="360" t="n">
        <v>0</v>
      </c>
      <c r="X1149" s="360" t="n">
        <v>1</v>
      </c>
      <c r="Y1149" s="360" t="n">
        <v>0</v>
      </c>
      <c r="Z1149" s="360" t="n"/>
      <c r="AA1149" s="360" t="n"/>
      <c r="AB1149" s="360" t="n"/>
    </row>
    <row r="1150">
      <c r="A1150" s="360" t="n">
        <v>50</v>
      </c>
      <c r="B1150" s="360" t="n">
        <v>0</v>
      </c>
      <c r="C1150" s="360" t="n">
        <v>0</v>
      </c>
      <c r="D1150" s="360" t="n">
        <v>1</v>
      </c>
      <c r="E1150" s="360" t="n">
        <v>232</v>
      </c>
      <c r="F1150" s="360">
        <f>ROUND(Source!BC1134,O1150)</f>
        <v/>
      </c>
      <c r="G1150" s="360" t="inlineStr">
        <is>
          <t>ОЗПсНРиСП</t>
        </is>
      </c>
      <c r="H1150" s="360" t="inlineStr">
        <is>
          <t>Основная ЗП рабочих по ТСН-2001.16</t>
        </is>
      </c>
      <c r="I1150" s="360" t="n"/>
      <c r="J1150" s="360" t="n"/>
      <c r="K1150" s="360" t="n">
        <v>232</v>
      </c>
      <c r="L1150" s="360" t="n">
        <v>15</v>
      </c>
      <c r="M1150" s="360" t="n">
        <v>3</v>
      </c>
      <c r="N1150" s="360" t="inlineStr"/>
      <c r="O1150" s="360" t="n">
        <v>0</v>
      </c>
      <c r="P1150" s="360" t="n"/>
      <c r="Q1150" s="360" t="n"/>
      <c r="R1150" s="360" t="n"/>
      <c r="S1150" s="360" t="n"/>
      <c r="T1150" s="360" t="n"/>
      <c r="U1150" s="360" t="n"/>
      <c r="V1150" s="360" t="n"/>
      <c r="W1150" s="360" t="n">
        <v>0</v>
      </c>
      <c r="X1150" s="360" t="n">
        <v>1</v>
      </c>
      <c r="Y1150" s="360" t="n">
        <v>0</v>
      </c>
      <c r="Z1150" s="360" t="n"/>
      <c r="AA1150" s="360" t="n"/>
      <c r="AB1150" s="360" t="n"/>
    </row>
    <row r="1151">
      <c r="A1151" s="360" t="n">
        <v>50</v>
      </c>
      <c r="B1151" s="360" t="n">
        <v>0</v>
      </c>
      <c r="C1151" s="360" t="n">
        <v>0</v>
      </c>
      <c r="D1151" s="360" t="n">
        <v>1</v>
      </c>
      <c r="E1151" s="360" t="n">
        <v>214</v>
      </c>
      <c r="F1151" s="360">
        <f>ROUND(Source!AS1134,O1151)</f>
        <v/>
      </c>
      <c r="G1151" s="360" t="inlineStr">
        <is>
          <t>Строит</t>
        </is>
      </c>
      <c r="H1151" s="360" t="inlineStr">
        <is>
          <t>Строительные работы с НР и СП</t>
        </is>
      </c>
      <c r="I1151" s="360" t="n"/>
      <c r="J1151" s="360" t="n"/>
      <c r="K1151" s="360" t="n">
        <v>214</v>
      </c>
      <c r="L1151" s="360" t="n">
        <v>16</v>
      </c>
      <c r="M1151" s="360" t="n">
        <v>3</v>
      </c>
      <c r="N1151" s="360" t="inlineStr"/>
      <c r="O1151" s="360" t="n">
        <v>0</v>
      </c>
      <c r="P1151" s="360" t="n"/>
      <c r="Q1151" s="360" t="n"/>
      <c r="R1151" s="360" t="n"/>
      <c r="S1151" s="360" t="n"/>
      <c r="T1151" s="360" t="n"/>
      <c r="U1151" s="360" t="n"/>
      <c r="V1151" s="360" t="n"/>
      <c r="W1151" s="360" t="n">
        <v>0</v>
      </c>
      <c r="X1151" s="360" t="n">
        <v>1</v>
      </c>
      <c r="Y1151" s="360" t="n">
        <v>0</v>
      </c>
      <c r="Z1151" s="360" t="n"/>
      <c r="AA1151" s="360" t="n"/>
      <c r="AB1151" s="360" t="n"/>
    </row>
    <row r="1152">
      <c r="A1152" s="360" t="n">
        <v>50</v>
      </c>
      <c r="B1152" s="360" t="n">
        <v>0</v>
      </c>
      <c r="C1152" s="360" t="n">
        <v>0</v>
      </c>
      <c r="D1152" s="360" t="n">
        <v>1</v>
      </c>
      <c r="E1152" s="360" t="n">
        <v>215</v>
      </c>
      <c r="F1152" s="360">
        <f>ROUND(Source!AT1134,O1152)</f>
        <v/>
      </c>
      <c r="G1152" s="360" t="inlineStr">
        <is>
          <t>Монтаж</t>
        </is>
      </c>
      <c r="H1152" s="360" t="inlineStr">
        <is>
          <t>Монтажные работы с НР и СП</t>
        </is>
      </c>
      <c r="I1152" s="360" t="n"/>
      <c r="J1152" s="360" t="n"/>
      <c r="K1152" s="360" t="n">
        <v>215</v>
      </c>
      <c r="L1152" s="360" t="n">
        <v>17</v>
      </c>
      <c r="M1152" s="360" t="n">
        <v>3</v>
      </c>
      <c r="N1152" s="360" t="inlineStr"/>
      <c r="O1152" s="360" t="n">
        <v>0</v>
      </c>
      <c r="P1152" s="360" t="n"/>
      <c r="Q1152" s="360" t="n"/>
      <c r="R1152" s="360" t="n"/>
      <c r="S1152" s="360" t="n"/>
      <c r="T1152" s="360" t="n"/>
      <c r="U1152" s="360" t="n"/>
      <c r="V1152" s="360" t="n"/>
      <c r="W1152" s="360" t="n">
        <v>0</v>
      </c>
      <c r="X1152" s="360" t="n">
        <v>1</v>
      </c>
      <c r="Y1152" s="360" t="n">
        <v>0</v>
      </c>
      <c r="Z1152" s="360" t="n"/>
      <c r="AA1152" s="360" t="n"/>
      <c r="AB1152" s="360" t="n"/>
    </row>
    <row r="1153">
      <c r="A1153" s="360" t="n">
        <v>50</v>
      </c>
      <c r="B1153" s="360" t="n">
        <v>0</v>
      </c>
      <c r="C1153" s="360" t="n">
        <v>0</v>
      </c>
      <c r="D1153" s="360" t="n">
        <v>1</v>
      </c>
      <c r="E1153" s="360" t="n">
        <v>217</v>
      </c>
      <c r="F1153" s="360">
        <f>ROUND(Source!AU1134,O1153)</f>
        <v/>
      </c>
      <c r="G1153" s="360" t="inlineStr">
        <is>
          <t>Прочие</t>
        </is>
      </c>
      <c r="H1153" s="360" t="inlineStr">
        <is>
          <t>Прочие работы с НР и СП</t>
        </is>
      </c>
      <c r="I1153" s="360" t="n"/>
      <c r="J1153" s="360" t="n"/>
      <c r="K1153" s="360" t="n">
        <v>217</v>
      </c>
      <c r="L1153" s="360" t="n">
        <v>18</v>
      </c>
      <c r="M1153" s="360" t="n">
        <v>3</v>
      </c>
      <c r="N1153" s="360" t="inlineStr"/>
      <c r="O1153" s="360" t="n">
        <v>0</v>
      </c>
      <c r="P1153" s="360" t="n"/>
      <c r="Q1153" s="360" t="n"/>
      <c r="R1153" s="360" t="n"/>
      <c r="S1153" s="360" t="n"/>
      <c r="T1153" s="360" t="n"/>
      <c r="U1153" s="360" t="n"/>
      <c r="V1153" s="360" t="n"/>
      <c r="W1153" s="360" t="n">
        <v>0</v>
      </c>
      <c r="X1153" s="360" t="n">
        <v>1</v>
      </c>
      <c r="Y1153" s="360" t="n">
        <v>0</v>
      </c>
      <c r="Z1153" s="360" t="n"/>
      <c r="AA1153" s="360" t="n"/>
      <c r="AB1153" s="360" t="n"/>
    </row>
    <row r="1154">
      <c r="A1154" s="360" t="n">
        <v>50</v>
      </c>
      <c r="B1154" s="360" t="n">
        <v>0</v>
      </c>
      <c r="C1154" s="360" t="n">
        <v>0</v>
      </c>
      <c r="D1154" s="360" t="n">
        <v>1</v>
      </c>
      <c r="E1154" s="360" t="n">
        <v>230</v>
      </c>
      <c r="F1154" s="360">
        <f>ROUND(Source!BA1134,O1154)</f>
        <v/>
      </c>
      <c r="G1154" s="360" t="inlineStr">
        <is>
          <t>ПрочиеЗатр</t>
        </is>
      </c>
      <c r="H1154" s="360" t="inlineStr">
        <is>
          <t>Прочие затраты по ТСН-2001.16</t>
        </is>
      </c>
      <c r="I1154" s="360" t="n"/>
      <c r="J1154" s="360" t="n"/>
      <c r="K1154" s="360" t="n">
        <v>230</v>
      </c>
      <c r="L1154" s="360" t="n">
        <v>19</v>
      </c>
      <c r="M1154" s="360" t="n">
        <v>3</v>
      </c>
      <c r="N1154" s="360" t="inlineStr"/>
      <c r="O1154" s="360" t="n">
        <v>0</v>
      </c>
      <c r="P1154" s="360" t="n"/>
      <c r="Q1154" s="360" t="n"/>
      <c r="R1154" s="360" t="n"/>
      <c r="S1154" s="360" t="n"/>
      <c r="T1154" s="360" t="n"/>
      <c r="U1154" s="360" t="n"/>
      <c r="V1154" s="360" t="n"/>
      <c r="W1154" s="360" t="n">
        <v>0</v>
      </c>
      <c r="X1154" s="360" t="n">
        <v>1</v>
      </c>
      <c r="Y1154" s="360" t="n">
        <v>0</v>
      </c>
      <c r="Z1154" s="360" t="n"/>
      <c r="AA1154" s="360" t="n"/>
      <c r="AB1154" s="360" t="n"/>
    </row>
    <row r="1155">
      <c r="A1155" s="360" t="n">
        <v>50</v>
      </c>
      <c r="B1155" s="360" t="n">
        <v>0</v>
      </c>
      <c r="C1155" s="360" t="n">
        <v>0</v>
      </c>
      <c r="D1155" s="360" t="n">
        <v>1</v>
      </c>
      <c r="E1155" s="360" t="n">
        <v>206</v>
      </c>
      <c r="F1155" s="360">
        <f>ROUND(Source!T1134,O1155)</f>
        <v/>
      </c>
      <c r="G1155" s="360" t="inlineStr">
        <is>
          <t>ВозврМат</t>
        </is>
      </c>
      <c r="H1155" s="360" t="inlineStr">
        <is>
          <t>Возврат материалов</t>
        </is>
      </c>
      <c r="I1155" s="360" t="n"/>
      <c r="J1155" s="360" t="n"/>
      <c r="K1155" s="360" t="n">
        <v>206</v>
      </c>
      <c r="L1155" s="360" t="n">
        <v>20</v>
      </c>
      <c r="M1155" s="360" t="n">
        <v>3</v>
      </c>
      <c r="N1155" s="360" t="inlineStr"/>
      <c r="O1155" s="360" t="n">
        <v>0</v>
      </c>
      <c r="P1155" s="360" t="n"/>
      <c r="Q1155" s="360" t="n"/>
      <c r="R1155" s="360" t="n"/>
      <c r="S1155" s="360" t="n"/>
      <c r="T1155" s="360" t="n"/>
      <c r="U1155" s="360" t="n"/>
      <c r="V1155" s="360" t="n"/>
      <c r="W1155" s="360" t="n">
        <v>0</v>
      </c>
      <c r="X1155" s="360" t="n">
        <v>1</v>
      </c>
      <c r="Y1155" s="360" t="n">
        <v>0</v>
      </c>
      <c r="Z1155" s="360" t="n"/>
      <c r="AA1155" s="360" t="n"/>
      <c r="AB1155" s="360" t="n"/>
    </row>
    <row r="1156">
      <c r="A1156" s="360" t="n">
        <v>50</v>
      </c>
      <c r="B1156" s="360" t="n">
        <v>0</v>
      </c>
      <c r="C1156" s="360" t="n">
        <v>0</v>
      </c>
      <c r="D1156" s="360" t="n">
        <v>1</v>
      </c>
      <c r="E1156" s="360" t="n">
        <v>207</v>
      </c>
      <c r="F1156" s="360">
        <f>ROUND(Source!U1134,O1156)</f>
        <v/>
      </c>
      <c r="G1156" s="360" t="inlineStr">
        <is>
          <t>ТрудСтр</t>
        </is>
      </c>
      <c r="H1156" s="360" t="inlineStr">
        <is>
          <t>Трудозатраты строителей</t>
        </is>
      </c>
      <c r="I1156" s="360" t="n"/>
      <c r="J1156" s="360" t="n"/>
      <c r="K1156" s="360" t="n">
        <v>207</v>
      </c>
      <c r="L1156" s="360" t="n">
        <v>21</v>
      </c>
      <c r="M1156" s="360" t="n">
        <v>3</v>
      </c>
      <c r="N1156" s="360" t="inlineStr"/>
      <c r="O1156" s="360" t="n">
        <v>7</v>
      </c>
      <c r="P1156" s="360" t="n"/>
      <c r="Q1156" s="360" t="n"/>
      <c r="R1156" s="360" t="n"/>
      <c r="S1156" s="360" t="n"/>
      <c r="T1156" s="360" t="n"/>
      <c r="U1156" s="360" t="n"/>
      <c r="V1156" s="360" t="n"/>
      <c r="W1156" s="360" t="n">
        <v>0</v>
      </c>
      <c r="X1156" s="360" t="n">
        <v>1</v>
      </c>
      <c r="Y1156" s="360" t="n">
        <v>0</v>
      </c>
      <c r="Z1156" s="360" t="n"/>
      <c r="AA1156" s="360" t="n"/>
      <c r="AB1156" s="360" t="n"/>
    </row>
    <row r="1157">
      <c r="A1157" s="360" t="n">
        <v>50</v>
      </c>
      <c r="B1157" s="360" t="n">
        <v>0</v>
      </c>
      <c r="C1157" s="360" t="n">
        <v>0</v>
      </c>
      <c r="D1157" s="360" t="n">
        <v>1</v>
      </c>
      <c r="E1157" s="360" t="n">
        <v>208</v>
      </c>
      <c r="F1157" s="360">
        <f>ROUND(Source!V1134,O1157)</f>
        <v/>
      </c>
      <c r="G1157" s="360" t="inlineStr">
        <is>
          <t>ТрудМаш</t>
        </is>
      </c>
      <c r="H1157" s="360" t="inlineStr">
        <is>
          <t>Трудозатраты машинистов</t>
        </is>
      </c>
      <c r="I1157" s="360" t="n"/>
      <c r="J1157" s="360" t="n"/>
      <c r="K1157" s="360" t="n">
        <v>208</v>
      </c>
      <c r="L1157" s="360" t="n">
        <v>22</v>
      </c>
      <c r="M1157" s="360" t="n">
        <v>3</v>
      </c>
      <c r="N1157" s="360" t="inlineStr"/>
      <c r="O1157" s="360" t="n">
        <v>7</v>
      </c>
      <c r="P1157" s="360" t="n"/>
      <c r="Q1157" s="360" t="n"/>
      <c r="R1157" s="360" t="n"/>
      <c r="S1157" s="360" t="n"/>
      <c r="T1157" s="360" t="n"/>
      <c r="U1157" s="360" t="n"/>
      <c r="V1157" s="360" t="n"/>
      <c r="W1157" s="360" t="n">
        <v>0</v>
      </c>
      <c r="X1157" s="360" t="n">
        <v>1</v>
      </c>
      <c r="Y1157" s="360" t="n">
        <v>0</v>
      </c>
      <c r="Z1157" s="360" t="n"/>
      <c r="AA1157" s="360" t="n"/>
      <c r="AB1157" s="360" t="n"/>
    </row>
    <row r="1158">
      <c r="A1158" s="360" t="n">
        <v>50</v>
      </c>
      <c r="B1158" s="360" t="n">
        <v>0</v>
      </c>
      <c r="C1158" s="360" t="n">
        <v>0</v>
      </c>
      <c r="D1158" s="360" t="n">
        <v>1</v>
      </c>
      <c r="E1158" s="360" t="n">
        <v>209</v>
      </c>
      <c r="F1158" s="360">
        <f>ROUND(Source!W1134,O1158)</f>
        <v/>
      </c>
      <c r="G1158" s="360" t="inlineStr">
        <is>
          <t>ТранспМат</t>
        </is>
      </c>
      <c r="H1158" s="360" t="inlineStr">
        <is>
          <t>Транспорт материалов</t>
        </is>
      </c>
      <c r="I1158" s="360" t="n"/>
      <c r="J1158" s="360" t="n"/>
      <c r="K1158" s="360" t="n">
        <v>209</v>
      </c>
      <c r="L1158" s="360" t="n">
        <v>23</v>
      </c>
      <c r="M1158" s="360" t="n">
        <v>3</v>
      </c>
      <c r="N1158" s="360" t="inlineStr"/>
      <c r="O1158" s="360" t="n">
        <v>0</v>
      </c>
      <c r="P1158" s="360" t="n"/>
      <c r="Q1158" s="360" t="n"/>
      <c r="R1158" s="360" t="n"/>
      <c r="S1158" s="360" t="n"/>
      <c r="T1158" s="360" t="n"/>
      <c r="U1158" s="360" t="n"/>
      <c r="V1158" s="360" t="n"/>
      <c r="W1158" s="360" t="n">
        <v>0</v>
      </c>
      <c r="X1158" s="360" t="n">
        <v>1</v>
      </c>
      <c r="Y1158" s="360" t="n">
        <v>0</v>
      </c>
      <c r="Z1158" s="360" t="n"/>
      <c r="AA1158" s="360" t="n"/>
      <c r="AB1158" s="360" t="n"/>
    </row>
    <row r="1159">
      <c r="A1159" s="360" t="n">
        <v>50</v>
      </c>
      <c r="B1159" s="360" t="n">
        <v>0</v>
      </c>
      <c r="C1159" s="360" t="n">
        <v>0</v>
      </c>
      <c r="D1159" s="360" t="n">
        <v>1</v>
      </c>
      <c r="E1159" s="360" t="n">
        <v>233</v>
      </c>
      <c r="F1159" s="360">
        <f>ROUND(Source!BD1134,O1159)</f>
        <v/>
      </c>
      <c r="G1159" s="360" t="inlineStr">
        <is>
          <t>Перевозка</t>
        </is>
      </c>
      <c r="H1159" s="360" t="inlineStr">
        <is>
          <t>Перевозка грузов</t>
        </is>
      </c>
      <c r="I1159" s="360" t="n"/>
      <c r="J1159" s="360" t="n"/>
      <c r="K1159" s="360" t="n">
        <v>233</v>
      </c>
      <c r="L1159" s="360" t="n">
        <v>24</v>
      </c>
      <c r="M1159" s="360" t="n">
        <v>3</v>
      </c>
      <c r="N1159" s="360" t="inlineStr"/>
      <c r="O1159" s="360" t="n">
        <v>0</v>
      </c>
      <c r="P1159" s="360" t="n"/>
      <c r="Q1159" s="360" t="n"/>
      <c r="R1159" s="360" t="n"/>
      <c r="S1159" s="360" t="n"/>
      <c r="T1159" s="360" t="n"/>
      <c r="U1159" s="360" t="n"/>
      <c r="V1159" s="360" t="n"/>
      <c r="W1159" s="360" t="n">
        <v>0</v>
      </c>
      <c r="X1159" s="360" t="n">
        <v>1</v>
      </c>
      <c r="Y1159" s="360" t="n">
        <v>0</v>
      </c>
      <c r="Z1159" s="360" t="n"/>
      <c r="AA1159" s="360" t="n"/>
      <c r="AB1159" s="360" t="n"/>
    </row>
    <row r="1160">
      <c r="A1160" s="360" t="n">
        <v>50</v>
      </c>
      <c r="B1160" s="360" t="n">
        <v>0</v>
      </c>
      <c r="C1160" s="360" t="n">
        <v>0</v>
      </c>
      <c r="D1160" s="360" t="n">
        <v>1</v>
      </c>
      <c r="E1160" s="360" t="n">
        <v>210</v>
      </c>
      <c r="F1160" s="360">
        <f>ROUND(Source!X1134,O1160)</f>
        <v/>
      </c>
      <c r="G1160" s="360" t="inlineStr">
        <is>
          <t>НР</t>
        </is>
      </c>
      <c r="H1160" s="360" t="inlineStr">
        <is>
          <t>Накладные расходы</t>
        </is>
      </c>
      <c r="I1160" s="360" t="n"/>
      <c r="J1160" s="360" t="n"/>
      <c r="K1160" s="360" t="n">
        <v>210</v>
      </c>
      <c r="L1160" s="360" t="n">
        <v>25</v>
      </c>
      <c r="M1160" s="360" t="n">
        <v>3</v>
      </c>
      <c r="N1160" s="360" t="inlineStr"/>
      <c r="O1160" s="360" t="n">
        <v>0</v>
      </c>
      <c r="P1160" s="360" t="n"/>
      <c r="Q1160" s="360" t="n"/>
      <c r="R1160" s="360" t="n"/>
      <c r="S1160" s="360" t="n"/>
      <c r="T1160" s="360" t="n"/>
      <c r="U1160" s="360" t="n"/>
      <c r="V1160" s="360" t="n"/>
      <c r="W1160" s="360" t="n">
        <v>0</v>
      </c>
      <c r="X1160" s="360" t="n">
        <v>1</v>
      </c>
      <c r="Y1160" s="360" t="n">
        <v>0</v>
      </c>
      <c r="Z1160" s="360" t="n"/>
      <c r="AA1160" s="360" t="n"/>
      <c r="AB1160" s="360" t="n"/>
    </row>
    <row r="1161">
      <c r="A1161" s="360" t="n">
        <v>50</v>
      </c>
      <c r="B1161" s="360" t="n">
        <v>0</v>
      </c>
      <c r="C1161" s="360" t="n">
        <v>0</v>
      </c>
      <c r="D1161" s="360" t="n">
        <v>1</v>
      </c>
      <c r="E1161" s="360" t="n">
        <v>211</v>
      </c>
      <c r="F1161" s="360">
        <f>ROUND(Source!Y1134,O1161)</f>
        <v/>
      </c>
      <c r="G1161" s="360" t="inlineStr">
        <is>
          <t>СмПриб</t>
        </is>
      </c>
      <c r="H1161" s="360" t="inlineStr">
        <is>
          <t>Сметная прибыль</t>
        </is>
      </c>
      <c r="I1161" s="360" t="n"/>
      <c r="J1161" s="360" t="n"/>
      <c r="K1161" s="360" t="n">
        <v>211</v>
      </c>
      <c r="L1161" s="360" t="n">
        <v>26</v>
      </c>
      <c r="M1161" s="360" t="n">
        <v>3</v>
      </c>
      <c r="N1161" s="360" t="inlineStr"/>
      <c r="O1161" s="360" t="n">
        <v>0</v>
      </c>
      <c r="P1161" s="360" t="n"/>
      <c r="Q1161" s="360" t="n"/>
      <c r="R1161" s="360" t="n"/>
      <c r="S1161" s="360" t="n"/>
      <c r="T1161" s="360" t="n"/>
      <c r="U1161" s="360" t="n"/>
      <c r="V1161" s="360" t="n"/>
      <c r="W1161" s="360" t="n">
        <v>0</v>
      </c>
      <c r="X1161" s="360" t="n">
        <v>1</v>
      </c>
      <c r="Y1161" s="360" t="n">
        <v>0</v>
      </c>
      <c r="Z1161" s="360" t="n"/>
      <c r="AA1161" s="360" t="n"/>
      <c r="AB1161" s="360" t="n"/>
    </row>
    <row r="1162">
      <c r="A1162" s="360" t="n">
        <v>50</v>
      </c>
      <c r="B1162" s="360" t="n">
        <v>0</v>
      </c>
      <c r="C1162" s="360" t="n">
        <v>0</v>
      </c>
      <c r="D1162" s="360" t="n">
        <v>1</v>
      </c>
      <c r="E1162" s="360" t="n">
        <v>224</v>
      </c>
      <c r="F1162" s="360">
        <f>ROUND(Source!AR1134,O1162)</f>
        <v/>
      </c>
      <c r="G1162" s="360" t="inlineStr">
        <is>
          <t>Всего</t>
        </is>
      </c>
      <c r="H1162" s="360" t="inlineStr">
        <is>
          <t>Всего с НР и СП</t>
        </is>
      </c>
      <c r="I1162" s="360" t="n"/>
      <c r="J1162" s="360" t="n"/>
      <c r="K1162" s="360" t="n">
        <v>224</v>
      </c>
      <c r="L1162" s="360" t="n">
        <v>27</v>
      </c>
      <c r="M1162" s="360" t="n">
        <v>3</v>
      </c>
      <c r="N1162" s="360" t="inlineStr"/>
      <c r="O1162" s="360" t="n">
        <v>0</v>
      </c>
      <c r="P1162" s="360" t="n"/>
      <c r="Q1162" s="360" t="n"/>
      <c r="R1162" s="360" t="n"/>
      <c r="S1162" s="360" t="n"/>
      <c r="T1162" s="360" t="n"/>
      <c r="U1162" s="360" t="n"/>
      <c r="V1162" s="360" t="n"/>
      <c r="W1162" s="360" t="n">
        <v>0</v>
      </c>
      <c r="X1162" s="360" t="n">
        <v>1</v>
      </c>
      <c r="Y1162" s="360" t="n">
        <v>0</v>
      </c>
      <c r="Z1162" s="360" t="n"/>
      <c r="AA1162" s="360" t="n"/>
      <c r="AB1162" s="360" t="n"/>
    </row>
    <row r="1163">
      <c r="A1163" s="360" t="n">
        <v>50</v>
      </c>
      <c r="B1163" s="360" t="n">
        <v>0</v>
      </c>
      <c r="C1163" s="360" t="n">
        <v>0</v>
      </c>
      <c r="D1163" s="360" t="n">
        <v>2</v>
      </c>
      <c r="E1163" s="360" t="n">
        <v>0</v>
      </c>
      <c r="F1163" s="360">
        <f>ROUND(F1162,O1163)</f>
        <v/>
      </c>
      <c r="G1163" s="360" t="inlineStr">
        <is>
          <t>и1</t>
        </is>
      </c>
      <c r="H1163" s="360" t="inlineStr">
        <is>
          <t>Итого</t>
        </is>
      </c>
      <c r="I1163" s="360" t="n"/>
      <c r="J1163" s="360" t="n"/>
      <c r="K1163" s="360" t="n">
        <v>212</v>
      </c>
      <c r="L1163" s="360" t="n">
        <v>28</v>
      </c>
      <c r="M1163" s="360" t="n">
        <v>0</v>
      </c>
      <c r="N1163" s="360" t="inlineStr"/>
      <c r="O1163" s="360" t="n">
        <v>0</v>
      </c>
      <c r="P1163" s="360" t="n"/>
      <c r="Q1163" s="360" t="n"/>
      <c r="R1163" s="360" t="n"/>
      <c r="S1163" s="360" t="n"/>
      <c r="T1163" s="360" t="n"/>
      <c r="U1163" s="360" t="n"/>
      <c r="V1163" s="360" t="n"/>
      <c r="W1163" s="360" t="n">
        <v>0</v>
      </c>
      <c r="X1163" s="360" t="n">
        <v>1</v>
      </c>
      <c r="Y1163" s="360" t="n">
        <v>0</v>
      </c>
      <c r="Z1163" s="360" t="n"/>
      <c r="AA1163" s="360" t="n"/>
      <c r="AB1163" s="360" t="n"/>
    </row>
    <row r="1164">
      <c r="A1164" s="360" t="n">
        <v>50</v>
      </c>
      <c r="B1164" s="360" t="n">
        <v>0</v>
      </c>
      <c r="C1164" s="360" t="n">
        <v>0</v>
      </c>
      <c r="D1164" s="360" t="n">
        <v>2</v>
      </c>
      <c r="E1164" s="360" t="n">
        <v>0</v>
      </c>
      <c r="F1164" s="360">
        <f>ROUND(F1163*0.22,O1164)</f>
        <v/>
      </c>
      <c r="G1164" s="360" t="inlineStr">
        <is>
          <t>и2</t>
        </is>
      </c>
      <c r="H1164" s="360" t="inlineStr">
        <is>
          <t>НДС 22%</t>
        </is>
      </c>
      <c r="I1164" s="360" t="n"/>
      <c r="J1164" s="360" t="n"/>
      <c r="K1164" s="360" t="n">
        <v>212</v>
      </c>
      <c r="L1164" s="360" t="n">
        <v>29</v>
      </c>
      <c r="M1164" s="360" t="n">
        <v>0</v>
      </c>
      <c r="N1164" s="360" t="inlineStr"/>
      <c r="O1164" s="360" t="n">
        <v>0</v>
      </c>
      <c r="P1164" s="360" t="n"/>
      <c r="Q1164" s="360" t="n"/>
      <c r="R1164" s="360" t="n"/>
      <c r="S1164" s="360" t="n"/>
      <c r="T1164" s="360" t="n"/>
      <c r="U1164" s="360" t="n"/>
      <c r="V1164" s="360" t="n"/>
      <c r="W1164" s="360" t="n">
        <v>0</v>
      </c>
      <c r="X1164" s="360" t="n">
        <v>1</v>
      </c>
      <c r="Y1164" s="360" t="n">
        <v>0</v>
      </c>
      <c r="Z1164" s="360" t="n"/>
      <c r="AA1164" s="360" t="n"/>
      <c r="AB1164" s="360" t="n"/>
    </row>
    <row r="1165">
      <c r="A1165" s="360" t="n">
        <v>50</v>
      </c>
      <c r="B1165" s="360" t="n">
        <v>0</v>
      </c>
      <c r="C1165" s="360" t="n">
        <v>0</v>
      </c>
      <c r="D1165" s="360" t="n">
        <v>2</v>
      </c>
      <c r="E1165" s="360" t="n">
        <v>213</v>
      </c>
      <c r="F1165" s="360">
        <f>ROUND(F1163+F1164,O1165)</f>
        <v/>
      </c>
      <c r="G1165" s="360" t="inlineStr">
        <is>
          <t>и3</t>
        </is>
      </c>
      <c r="H1165" s="360" t="inlineStr">
        <is>
          <t>Всего</t>
        </is>
      </c>
      <c r="I1165" s="360" t="n"/>
      <c r="J1165" s="360" t="n"/>
      <c r="K1165" s="360" t="n">
        <v>212</v>
      </c>
      <c r="L1165" s="360" t="n">
        <v>30</v>
      </c>
      <c r="M1165" s="360" t="n">
        <v>0</v>
      </c>
      <c r="N1165" s="360" t="inlineStr"/>
      <c r="O1165" s="360" t="n">
        <v>0</v>
      </c>
      <c r="P1165" s="360" t="n"/>
      <c r="Q1165" s="360" t="n"/>
      <c r="R1165" s="360" t="n"/>
      <c r="S1165" s="360" t="n"/>
      <c r="T1165" s="360" t="n"/>
      <c r="U1165" s="360" t="n"/>
      <c r="V1165" s="360" t="n"/>
      <c r="W1165" s="360" t="n">
        <v>0</v>
      </c>
      <c r="X1165" s="360" t="n">
        <v>1</v>
      </c>
      <c r="Y1165" s="360" t="n">
        <v>0</v>
      </c>
      <c r="Z1165" s="360" t="n"/>
      <c r="AA1165" s="360" t="n"/>
      <c r="AB1165" s="360" t="n"/>
    </row>
    <row r="1167">
      <c r="A1167" s="356" t="n">
        <v>3</v>
      </c>
      <c r="B1167" s="356" t="n">
        <v>0</v>
      </c>
      <c r="C1167" s="356" t="n"/>
      <c r="D1167" s="356">
        <f>ROW(A1177)</f>
        <v/>
      </c>
      <c r="E1167" s="356" t="n"/>
      <c r="F1167" s="356" t="inlineStr">
        <is>
          <t>Новая локальная смета</t>
        </is>
      </c>
      <c r="G1167" s="356" t="inlineStr">
        <is>
          <t>Парковая, д.20</t>
        </is>
      </c>
      <c r="H1167" s="356" t="inlineStr"/>
      <c r="I1167" s="356" t="n">
        <v>0</v>
      </c>
      <c r="J1167" s="356" t="inlineStr"/>
      <c r="K1167" s="356" t="n">
        <v>0</v>
      </c>
      <c r="L1167" s="356" t="inlineStr">
        <is>
          <t>Новая локальная смета</t>
        </is>
      </c>
      <c r="M1167" s="356" t="inlineStr"/>
      <c r="N1167" s="356" t="n"/>
      <c r="O1167" s="356" t="n"/>
      <c r="P1167" s="356" t="n"/>
      <c r="Q1167" s="356" t="n"/>
      <c r="R1167" s="356" t="n"/>
      <c r="S1167" s="356" t="n">
        <v>0</v>
      </c>
      <c r="T1167" s="356" t="n"/>
      <c r="U1167" s="356" t="inlineStr"/>
      <c r="V1167" s="356" t="n">
        <v>0</v>
      </c>
      <c r="W1167" s="356" t="n"/>
      <c r="X1167" s="356" t="n"/>
      <c r="Y1167" s="356" t="n"/>
      <c r="Z1167" s="356" t="n"/>
      <c r="AA1167" s="356" t="n"/>
      <c r="AB1167" s="356" t="inlineStr"/>
      <c r="AC1167" s="356" t="inlineStr"/>
      <c r="AD1167" s="356" t="inlineStr"/>
      <c r="AE1167" s="356" t="inlineStr"/>
      <c r="AF1167" s="356" t="inlineStr"/>
      <c r="AG1167" s="356" t="inlineStr"/>
      <c r="AH1167" s="356" t="n"/>
      <c r="AI1167" s="356" t="n"/>
      <c r="AJ1167" s="356" t="n"/>
      <c r="AK1167" s="356" t="n"/>
      <c r="AL1167" s="356" t="n"/>
      <c r="AM1167" s="356" t="n"/>
      <c r="AN1167" s="356" t="n"/>
      <c r="AO1167" s="356" t="n"/>
      <c r="AP1167" s="356" t="inlineStr"/>
      <c r="AQ1167" s="356" t="inlineStr"/>
      <c r="AR1167" s="356" t="inlineStr"/>
      <c r="AS1167" s="356" t="n"/>
      <c r="AT1167" s="356" t="n"/>
      <c r="AU1167" s="356" t="n"/>
      <c r="AV1167" s="356" t="n"/>
      <c r="AW1167" s="356" t="n"/>
      <c r="AX1167" s="356" t="n"/>
      <c r="AY1167" s="356" t="n"/>
      <c r="AZ1167" s="356" t="inlineStr"/>
      <c r="BA1167" s="356" t="n"/>
      <c r="BB1167" s="356" t="inlineStr"/>
      <c r="BC1167" s="356" t="inlineStr"/>
      <c r="BD1167" s="356" t="inlineStr"/>
      <c r="BE1167" s="356" t="inlineStr"/>
      <c r="BF1167" s="356" t="inlineStr"/>
      <c r="BG1167" s="356" t="inlineStr"/>
      <c r="BH1167" s="356" t="inlineStr"/>
      <c r="BI1167" s="356" t="inlineStr"/>
      <c r="BJ1167" s="356" t="inlineStr"/>
      <c r="BK1167" s="356" t="inlineStr"/>
      <c r="BL1167" s="356" t="inlineStr"/>
      <c r="BM1167" s="356" t="inlineStr"/>
      <c r="BN1167" s="356" t="inlineStr"/>
      <c r="BO1167" s="356" t="inlineStr"/>
      <c r="BP1167" s="356" t="inlineStr"/>
      <c r="BQ1167" s="356" t="n"/>
      <c r="BR1167" s="356" t="n"/>
      <c r="BS1167" s="356" t="n"/>
      <c r="BT1167" s="356" t="n"/>
      <c r="BU1167" s="356" t="n"/>
      <c r="BV1167" s="356" t="n"/>
      <c r="BW1167" s="356" t="n"/>
      <c r="BX1167" s="356" t="n">
        <v>0</v>
      </c>
      <c r="BY1167" s="356" t="n"/>
      <c r="BZ1167" s="356" t="n"/>
      <c r="CA1167" s="356" t="n"/>
      <c r="CB1167" s="356" t="n"/>
      <c r="CC1167" s="356" t="n"/>
      <c r="CD1167" s="356" t="n"/>
      <c r="CE1167" s="356" t="n"/>
      <c r="CF1167" s="356" t="n">
        <v>0</v>
      </c>
      <c r="CG1167" s="356" t="n">
        <v>0</v>
      </c>
      <c r="CH1167" s="356" t="n"/>
      <c r="CI1167" s="356" t="inlineStr"/>
      <c r="CJ1167" s="356" t="inlineStr"/>
      <c r="CK1167" s="0" t="inlineStr"/>
      <c r="CL1167" s="0" t="inlineStr"/>
      <c r="CM1167" s="0" t="inlineStr"/>
      <c r="CN1167" s="0" t="inlineStr"/>
      <c r="CO1167" s="0" t="inlineStr"/>
      <c r="CP1167" s="0" t="inlineStr"/>
      <c r="CQ1167" s="0" t="inlineStr"/>
    </row>
    <row r="1169">
      <c r="A1169" s="358" t="n">
        <v>52</v>
      </c>
      <c r="B1169" s="358">
        <f>B1177</f>
        <v/>
      </c>
      <c r="C1169" s="358">
        <f>C1177</f>
        <v/>
      </c>
      <c r="D1169" s="358">
        <f>D1177</f>
        <v/>
      </c>
      <c r="E1169" s="358">
        <f>E1177</f>
        <v/>
      </c>
      <c r="F1169" s="358">
        <f>F1177</f>
        <v/>
      </c>
      <c r="G1169" s="358">
        <f>G1177</f>
        <v/>
      </c>
      <c r="H1169" s="358" t="n"/>
      <c r="I1169" s="358" t="n"/>
      <c r="J1169" s="358" t="n"/>
      <c r="K1169" s="358" t="n"/>
      <c r="L1169" s="358" t="n"/>
      <c r="M1169" s="358" t="n"/>
      <c r="N1169" s="358" t="n"/>
      <c r="O1169" s="358">
        <f>O1177</f>
        <v/>
      </c>
      <c r="P1169" s="358">
        <f>P1177</f>
        <v/>
      </c>
      <c r="Q1169" s="358">
        <f>Q1177</f>
        <v/>
      </c>
      <c r="R1169" s="358">
        <f>R1177</f>
        <v/>
      </c>
      <c r="S1169" s="358">
        <f>S1177</f>
        <v/>
      </c>
      <c r="T1169" s="358">
        <f>T1177</f>
        <v/>
      </c>
      <c r="U1169" s="358">
        <f>U1177</f>
        <v/>
      </c>
      <c r="V1169" s="358">
        <f>V1177</f>
        <v/>
      </c>
      <c r="W1169" s="358">
        <f>W1177</f>
        <v/>
      </c>
      <c r="X1169" s="358">
        <f>X1177</f>
        <v/>
      </c>
      <c r="Y1169" s="358">
        <f>Y1177</f>
        <v/>
      </c>
      <c r="Z1169" s="358">
        <f>Z1177</f>
        <v/>
      </c>
      <c r="AA1169" s="358">
        <f>AA1177</f>
        <v/>
      </c>
      <c r="AB1169" s="358">
        <f>AB1177</f>
        <v/>
      </c>
      <c r="AC1169" s="358">
        <f>AC1177</f>
        <v/>
      </c>
      <c r="AD1169" s="358">
        <f>AD1177</f>
        <v/>
      </c>
      <c r="AE1169" s="358">
        <f>AE1177</f>
        <v/>
      </c>
      <c r="AF1169" s="358">
        <f>AF1177</f>
        <v/>
      </c>
      <c r="AG1169" s="358">
        <f>AG1177</f>
        <v/>
      </c>
      <c r="AH1169" s="358">
        <f>AH1177</f>
        <v/>
      </c>
      <c r="AI1169" s="358">
        <f>AI1177</f>
        <v/>
      </c>
      <c r="AJ1169" s="358">
        <f>AJ1177</f>
        <v/>
      </c>
      <c r="AK1169" s="358">
        <f>AK1177</f>
        <v/>
      </c>
      <c r="AL1169" s="358">
        <f>AL1177</f>
        <v/>
      </c>
      <c r="AM1169" s="358">
        <f>AM1177</f>
        <v/>
      </c>
      <c r="AN1169" s="358">
        <f>AN1177</f>
        <v/>
      </c>
      <c r="AO1169" s="358">
        <f>AO1177</f>
        <v/>
      </c>
      <c r="AP1169" s="358">
        <f>AP1177</f>
        <v/>
      </c>
      <c r="AQ1169" s="358">
        <f>AQ1177</f>
        <v/>
      </c>
      <c r="AR1169" s="358">
        <f>AR1177</f>
        <v/>
      </c>
      <c r="AS1169" s="358">
        <f>AS1177</f>
        <v/>
      </c>
      <c r="AT1169" s="358">
        <f>AT1177</f>
        <v/>
      </c>
      <c r="AU1169" s="358">
        <f>AU1177</f>
        <v/>
      </c>
      <c r="AV1169" s="358">
        <f>AV1177</f>
        <v/>
      </c>
      <c r="AW1169" s="358">
        <f>AW1177</f>
        <v/>
      </c>
      <c r="AX1169" s="358">
        <f>AX1177</f>
        <v/>
      </c>
      <c r="AY1169" s="358">
        <f>AY1177</f>
        <v/>
      </c>
      <c r="AZ1169" s="358">
        <f>AZ1177</f>
        <v/>
      </c>
      <c r="BA1169" s="358">
        <f>BA1177</f>
        <v/>
      </c>
      <c r="BB1169" s="358">
        <f>BB1177</f>
        <v/>
      </c>
      <c r="BC1169" s="358">
        <f>BC1177</f>
        <v/>
      </c>
      <c r="BD1169" s="358">
        <f>BD1177</f>
        <v/>
      </c>
      <c r="BE1169" s="358">
        <f>BE1177</f>
        <v/>
      </c>
      <c r="BF1169" s="358">
        <f>BF1177</f>
        <v/>
      </c>
      <c r="BG1169" s="358">
        <f>BG1177</f>
        <v/>
      </c>
      <c r="BH1169" s="358">
        <f>BH1177</f>
        <v/>
      </c>
      <c r="BI1169" s="358">
        <f>BI1177</f>
        <v/>
      </c>
      <c r="BJ1169" s="358">
        <f>BJ1177</f>
        <v/>
      </c>
      <c r="BK1169" s="358">
        <f>BK1177</f>
        <v/>
      </c>
      <c r="BL1169" s="358">
        <f>BL1177</f>
        <v/>
      </c>
      <c r="BM1169" s="358">
        <f>BM1177</f>
        <v/>
      </c>
      <c r="BN1169" s="358">
        <f>BN1177</f>
        <v/>
      </c>
      <c r="BO1169" s="358">
        <f>BO1177</f>
        <v/>
      </c>
      <c r="BP1169" s="358">
        <f>BP1177</f>
        <v/>
      </c>
      <c r="BQ1169" s="358">
        <f>BQ1177</f>
        <v/>
      </c>
      <c r="BR1169" s="358">
        <f>BR1177</f>
        <v/>
      </c>
      <c r="BS1169" s="358">
        <f>BS1177</f>
        <v/>
      </c>
      <c r="BT1169" s="358">
        <f>BT1177</f>
        <v/>
      </c>
      <c r="BU1169" s="358">
        <f>BU1177</f>
        <v/>
      </c>
      <c r="BV1169" s="358">
        <f>BV1177</f>
        <v/>
      </c>
      <c r="BW1169" s="358">
        <f>BW1177</f>
        <v/>
      </c>
      <c r="BX1169" s="358">
        <f>BX1177</f>
        <v/>
      </c>
      <c r="BY1169" s="358">
        <f>BY1177</f>
        <v/>
      </c>
      <c r="BZ1169" s="358">
        <f>BZ1177</f>
        <v/>
      </c>
      <c r="CA1169" s="358">
        <f>CA1177</f>
        <v/>
      </c>
      <c r="CB1169" s="358">
        <f>CB1177</f>
        <v/>
      </c>
      <c r="CC1169" s="358">
        <f>CC1177</f>
        <v/>
      </c>
      <c r="CD1169" s="358">
        <f>CD1177</f>
        <v/>
      </c>
      <c r="CE1169" s="358">
        <f>CE1177</f>
        <v/>
      </c>
      <c r="CF1169" s="358">
        <f>CF1177</f>
        <v/>
      </c>
      <c r="CG1169" s="358">
        <f>CG1177</f>
        <v/>
      </c>
      <c r="CH1169" s="358">
        <f>CH1177</f>
        <v/>
      </c>
      <c r="CI1169" s="358">
        <f>CI1177</f>
        <v/>
      </c>
      <c r="CJ1169" s="358">
        <f>CJ1177</f>
        <v/>
      </c>
      <c r="CK1169" s="358">
        <f>CK1177</f>
        <v/>
      </c>
      <c r="CL1169" s="358">
        <f>CL1177</f>
        <v/>
      </c>
      <c r="CM1169" s="358">
        <f>CM1177</f>
        <v/>
      </c>
      <c r="CN1169" s="358">
        <f>CN1177</f>
        <v/>
      </c>
      <c r="CO1169" s="358">
        <f>CO1177</f>
        <v/>
      </c>
      <c r="CP1169" s="358">
        <f>CP1177</f>
        <v/>
      </c>
      <c r="CQ1169" s="358">
        <f>CQ1177</f>
        <v/>
      </c>
      <c r="CR1169" s="358">
        <f>CR1177</f>
        <v/>
      </c>
      <c r="CS1169" s="358">
        <f>CS1177</f>
        <v/>
      </c>
      <c r="CT1169" s="358">
        <f>CT1177</f>
        <v/>
      </c>
      <c r="CU1169" s="358">
        <f>CU1177</f>
        <v/>
      </c>
      <c r="CV1169" s="358">
        <f>CV1177</f>
        <v/>
      </c>
      <c r="CW1169" s="358">
        <f>CW1177</f>
        <v/>
      </c>
      <c r="CX1169" s="358">
        <f>CX1177</f>
        <v/>
      </c>
      <c r="CY1169" s="358">
        <f>CY1177</f>
        <v/>
      </c>
      <c r="CZ1169" s="358">
        <f>CZ1177</f>
        <v/>
      </c>
      <c r="DA1169" s="358">
        <f>DA1177</f>
        <v/>
      </c>
      <c r="DB1169" s="358">
        <f>DB1177</f>
        <v/>
      </c>
      <c r="DC1169" s="358">
        <f>DC1177</f>
        <v/>
      </c>
      <c r="DD1169" s="358">
        <f>DD1177</f>
        <v/>
      </c>
      <c r="DE1169" s="358">
        <f>DE1177</f>
        <v/>
      </c>
      <c r="DF1169" s="358">
        <f>DF1177</f>
        <v/>
      </c>
      <c r="DG1169" s="359">
        <f>DG1177</f>
        <v/>
      </c>
      <c r="DH1169" s="359">
        <f>DH1177</f>
        <v/>
      </c>
      <c r="DI1169" s="359">
        <f>DI1177</f>
        <v/>
      </c>
      <c r="DJ1169" s="359">
        <f>DJ1177</f>
        <v/>
      </c>
      <c r="DK1169" s="359">
        <f>DK1177</f>
        <v/>
      </c>
      <c r="DL1169" s="359">
        <f>DL1177</f>
        <v/>
      </c>
      <c r="DM1169" s="359">
        <f>DM1177</f>
        <v/>
      </c>
      <c r="DN1169" s="359">
        <f>DN1177</f>
        <v/>
      </c>
      <c r="DO1169" s="359">
        <f>DO1177</f>
        <v/>
      </c>
      <c r="DP1169" s="359">
        <f>DP1177</f>
        <v/>
      </c>
      <c r="DQ1169" s="359">
        <f>DQ1177</f>
        <v/>
      </c>
      <c r="DR1169" s="359">
        <f>DR1177</f>
        <v/>
      </c>
      <c r="DS1169" s="359">
        <f>DS1177</f>
        <v/>
      </c>
      <c r="DT1169" s="359">
        <f>DT1177</f>
        <v/>
      </c>
      <c r="DU1169" s="359">
        <f>DU1177</f>
        <v/>
      </c>
      <c r="DV1169" s="359">
        <f>DV1177</f>
        <v/>
      </c>
      <c r="DW1169" s="359">
        <f>DW1177</f>
        <v/>
      </c>
      <c r="DX1169" s="359">
        <f>DX1177</f>
        <v/>
      </c>
      <c r="DY1169" s="359">
        <f>DY1177</f>
        <v/>
      </c>
      <c r="DZ1169" s="359">
        <f>DZ1177</f>
        <v/>
      </c>
      <c r="EA1169" s="359">
        <f>EA1177</f>
        <v/>
      </c>
      <c r="EB1169" s="359">
        <f>EB1177</f>
        <v/>
      </c>
      <c r="EC1169" s="359">
        <f>EC1177</f>
        <v/>
      </c>
      <c r="ED1169" s="359">
        <f>ED1177</f>
        <v/>
      </c>
      <c r="EE1169" s="359">
        <f>EE1177</f>
        <v/>
      </c>
      <c r="EF1169" s="359">
        <f>EF1177</f>
        <v/>
      </c>
      <c r="EG1169" s="359">
        <f>EG1177</f>
        <v/>
      </c>
      <c r="EH1169" s="359">
        <f>EH1177</f>
        <v/>
      </c>
      <c r="EI1169" s="359">
        <f>EI1177</f>
        <v/>
      </c>
      <c r="EJ1169" s="359">
        <f>EJ1177</f>
        <v/>
      </c>
      <c r="EK1169" s="359">
        <f>EK1177</f>
        <v/>
      </c>
      <c r="EL1169" s="359">
        <f>EL1177</f>
        <v/>
      </c>
      <c r="EM1169" s="359">
        <f>EM1177</f>
        <v/>
      </c>
      <c r="EN1169" s="359">
        <f>EN1177</f>
        <v/>
      </c>
      <c r="EO1169" s="359">
        <f>EO1177</f>
        <v/>
      </c>
      <c r="EP1169" s="359">
        <f>EP1177</f>
        <v/>
      </c>
      <c r="EQ1169" s="359">
        <f>EQ1177</f>
        <v/>
      </c>
      <c r="ER1169" s="359">
        <f>ER1177</f>
        <v/>
      </c>
      <c r="ES1169" s="359">
        <f>ES1177</f>
        <v/>
      </c>
      <c r="ET1169" s="359">
        <f>ET1177</f>
        <v/>
      </c>
      <c r="EU1169" s="359">
        <f>EU1177</f>
        <v/>
      </c>
      <c r="EV1169" s="359">
        <f>EV1177</f>
        <v/>
      </c>
      <c r="EW1169" s="359">
        <f>EW1177</f>
        <v/>
      </c>
      <c r="EX1169" s="359">
        <f>EX1177</f>
        <v/>
      </c>
      <c r="EY1169" s="359">
        <f>EY1177</f>
        <v/>
      </c>
      <c r="EZ1169" s="359">
        <f>EZ1177</f>
        <v/>
      </c>
      <c r="FA1169" s="359">
        <f>FA1177</f>
        <v/>
      </c>
      <c r="FB1169" s="359">
        <f>FB1177</f>
        <v/>
      </c>
      <c r="FC1169" s="359">
        <f>FC1177</f>
        <v/>
      </c>
      <c r="FD1169" s="359">
        <f>FD1177</f>
        <v/>
      </c>
      <c r="FE1169" s="359">
        <f>FE1177</f>
        <v/>
      </c>
      <c r="FF1169" s="359">
        <f>FF1177</f>
        <v/>
      </c>
      <c r="FG1169" s="359">
        <f>FG1177</f>
        <v/>
      </c>
      <c r="FH1169" s="359">
        <f>FH1177</f>
        <v/>
      </c>
      <c r="FI1169" s="359">
        <f>FI1177</f>
        <v/>
      </c>
      <c r="FJ1169" s="359">
        <f>FJ1177</f>
        <v/>
      </c>
      <c r="FK1169" s="359">
        <f>FK1177</f>
        <v/>
      </c>
      <c r="FL1169" s="359">
        <f>FL1177</f>
        <v/>
      </c>
      <c r="FM1169" s="359">
        <f>FM1177</f>
        <v/>
      </c>
      <c r="FN1169" s="359">
        <f>FN1177</f>
        <v/>
      </c>
      <c r="FO1169" s="359">
        <f>FO1177</f>
        <v/>
      </c>
      <c r="FP1169" s="359">
        <f>FP1177</f>
        <v/>
      </c>
      <c r="FQ1169" s="359">
        <f>FQ1177</f>
        <v/>
      </c>
      <c r="FR1169" s="359">
        <f>FR1177</f>
        <v/>
      </c>
      <c r="FS1169" s="359">
        <f>FS1177</f>
        <v/>
      </c>
      <c r="FT1169" s="359">
        <f>FT1177</f>
        <v/>
      </c>
      <c r="FU1169" s="359">
        <f>FU1177</f>
        <v/>
      </c>
      <c r="FV1169" s="359">
        <f>FV1177</f>
        <v/>
      </c>
      <c r="FW1169" s="359">
        <f>FW1177</f>
        <v/>
      </c>
      <c r="FX1169" s="359">
        <f>FX1177</f>
        <v/>
      </c>
      <c r="FY1169" s="359">
        <f>FY1177</f>
        <v/>
      </c>
      <c r="FZ1169" s="359">
        <f>FZ1177</f>
        <v/>
      </c>
      <c r="GA1169" s="359">
        <f>GA1177</f>
        <v/>
      </c>
      <c r="GB1169" s="359">
        <f>GB1177</f>
        <v/>
      </c>
      <c r="GC1169" s="359">
        <f>GC1177</f>
        <v/>
      </c>
      <c r="GD1169" s="359">
        <f>GD1177</f>
        <v/>
      </c>
      <c r="GE1169" s="359">
        <f>GE1177</f>
        <v/>
      </c>
      <c r="GF1169" s="359">
        <f>GF1177</f>
        <v/>
      </c>
      <c r="GG1169" s="359">
        <f>GG1177</f>
        <v/>
      </c>
      <c r="GH1169" s="359">
        <f>GH1177</f>
        <v/>
      </c>
      <c r="GI1169" s="359">
        <f>GI1177</f>
        <v/>
      </c>
      <c r="GJ1169" s="359">
        <f>GJ1177</f>
        <v/>
      </c>
      <c r="GK1169" s="359">
        <f>GK1177</f>
        <v/>
      </c>
      <c r="GL1169" s="359">
        <f>GL1177</f>
        <v/>
      </c>
      <c r="GM1169" s="359">
        <f>GM1177</f>
        <v/>
      </c>
      <c r="GN1169" s="359">
        <f>GN1177</f>
        <v/>
      </c>
      <c r="GO1169" s="359">
        <f>GO1177</f>
        <v/>
      </c>
      <c r="GP1169" s="359">
        <f>GP1177</f>
        <v/>
      </c>
      <c r="GQ1169" s="359">
        <f>GQ1177</f>
        <v/>
      </c>
      <c r="GR1169" s="359">
        <f>GR1177</f>
        <v/>
      </c>
      <c r="GS1169" s="359">
        <f>GS1177</f>
        <v/>
      </c>
      <c r="GT1169" s="359">
        <f>GT1177</f>
        <v/>
      </c>
      <c r="GU1169" s="359">
        <f>GU1177</f>
        <v/>
      </c>
      <c r="GV1169" s="359">
        <f>GV1177</f>
        <v/>
      </c>
      <c r="GW1169" s="359">
        <f>GW1177</f>
        <v/>
      </c>
      <c r="GX1169" s="359">
        <f>GX1177</f>
        <v/>
      </c>
    </row>
    <row r="1171">
      <c r="A1171" s="0" t="n">
        <v>17</v>
      </c>
      <c r="B1171" s="0" t="n">
        <v>0</v>
      </c>
      <c r="C1171" s="0">
        <f>ROW(SmtRes!A464)</f>
        <v/>
      </c>
      <c r="D1171" s="0">
        <f>ROW(EtalonRes!A456)</f>
        <v/>
      </c>
      <c r="E1171" s="0" t="inlineStr">
        <is>
          <t>1</t>
        </is>
      </c>
      <c r="F1171" s="0" t="inlineStr">
        <is>
          <t>65-10-1</t>
        </is>
      </c>
      <c r="G1171" s="0" t="inlineStr">
        <is>
          <t>Очистка канализационной сети внутренней</t>
        </is>
      </c>
      <c r="H1171" s="0" t="inlineStr">
        <is>
          <t>100 м трубопровода</t>
        </is>
      </c>
      <c r="I1171" s="0">
        <f>ROUND(ROUND((10*2)/100,4),7)</f>
        <v/>
      </c>
      <c r="J1171" s="0" t="n">
        <v>0</v>
      </c>
      <c r="K1171" s="0">
        <f>ROUND(ROUND((10*2)/100,4),7)</f>
        <v/>
      </c>
      <c r="O1171" s="0">
        <f>ROUND(CP1171,0)</f>
        <v/>
      </c>
      <c r="P1171" s="0">
        <f>ROUND(CQ1171*I1171,0)</f>
        <v/>
      </c>
      <c r="Q1171" s="0">
        <f>(ROUND((ROUND(((ET1171)*I1171),0)*BB1171),0)+ROUND((ROUND(((AE1171-(EU1171))*I1171),0)*BS1171),0))</f>
        <v/>
      </c>
      <c r="R1171" s="0">
        <f>(ROUND((ROUND(((EU1171)*I1171),0)*BS1171),0)+ROUND((ROUND(((AE1171-(EU1171))*I1171),0)*BS1171),0))</f>
        <v/>
      </c>
      <c r="S1171" s="0">
        <f>ROUND(CT1171*I1171,0)</f>
        <v/>
      </c>
      <c r="T1171" s="0">
        <f>ROUND(CU1171*I1171,0)</f>
        <v/>
      </c>
      <c r="U1171" s="0">
        <f>ROUND(CV1171*I1171,7)</f>
        <v/>
      </c>
      <c r="V1171" s="0">
        <f>ROUND(CW1171*I1171,7)</f>
        <v/>
      </c>
      <c r="W1171" s="0">
        <f>ROUND(CX1171*I1171,0)</f>
        <v/>
      </c>
      <c r="X1171" s="0">
        <f>ROUND(CY1171,0)</f>
        <v/>
      </c>
      <c r="Y1171" s="0">
        <f>ROUND(CZ1171,0)</f>
        <v/>
      </c>
      <c r="AA1171" s="0" t="n">
        <v>78845955</v>
      </c>
      <c r="AB1171" s="0">
        <f>ROUND((AC1171+AD1171+AF1171),2)</f>
        <v/>
      </c>
      <c r="AC1171" s="0">
        <f>ROUND((ES1171),2)</f>
        <v/>
      </c>
      <c r="AD1171" s="0">
        <f>ROUND((((ET1171)-(EU1171))+AE1171),2)</f>
        <v/>
      </c>
      <c r="AE1171" s="0">
        <f>ROUND((EU1171),2)</f>
        <v/>
      </c>
      <c r="AF1171" s="0">
        <f>ROUND((EV1171),2)</f>
        <v/>
      </c>
      <c r="AG1171" s="0">
        <f>ROUND((AP1171),2)</f>
        <v/>
      </c>
      <c r="AH1171" s="0">
        <f>(EW1171)</f>
        <v/>
      </c>
      <c r="AI1171" s="0">
        <f>(EX1171)</f>
        <v/>
      </c>
      <c r="AJ1171" s="0">
        <f>(AS1171)</f>
        <v/>
      </c>
      <c r="AK1171" s="0" t="n">
        <v>403.3</v>
      </c>
      <c r="AL1171" s="0" t="n">
        <v>139.36</v>
      </c>
      <c r="AM1171" s="0" t="n">
        <v>0.87</v>
      </c>
      <c r="AN1171" s="0" t="n">
        <v>0</v>
      </c>
      <c r="AO1171" s="0" t="n">
        <v>263.07</v>
      </c>
      <c r="AP1171" s="0" t="n">
        <v>0</v>
      </c>
      <c r="AQ1171" s="0" t="n">
        <v>32.2</v>
      </c>
      <c r="AR1171" s="0" t="n">
        <v>0</v>
      </c>
      <c r="AS1171" s="0" t="n">
        <v>0</v>
      </c>
      <c r="AT1171" s="0" t="n">
        <v>103</v>
      </c>
      <c r="AU1171" s="0" t="n">
        <v>52</v>
      </c>
      <c r="AV1171" s="0" t="n">
        <v>1</v>
      </c>
      <c r="AW1171" s="0" t="n">
        <v>1</v>
      </c>
      <c r="AZ1171" s="0" t="n">
        <v>1</v>
      </c>
      <c r="BA1171" s="0" t="n">
        <v>52.25</v>
      </c>
      <c r="BB1171" s="0" t="n">
        <v>25.03</v>
      </c>
      <c r="BC1171" s="0" t="n">
        <v>11.85</v>
      </c>
      <c r="BD1171" s="0" t="inlineStr"/>
      <c r="BE1171" s="0" t="inlineStr"/>
      <c r="BF1171" s="0" t="inlineStr"/>
      <c r="BG1171" s="0" t="inlineStr"/>
      <c r="BH1171" s="0" t="n">
        <v>0</v>
      </c>
      <c r="BI1171" s="0" t="n">
        <v>1</v>
      </c>
      <c r="BJ1171" s="0" t="inlineStr">
        <is>
          <t>ТЕРр Московской обл., 65-10-1, приказ Минстроя России №675/пр от 28.02.2017 № 263/пр</t>
        </is>
      </c>
      <c r="BM1171" s="0" t="n">
        <v>65007</v>
      </c>
      <c r="BN1171" s="0" t="n">
        <v>0</v>
      </c>
      <c r="BO1171" s="0" t="inlineStr">
        <is>
          <t>65-10-1</t>
        </is>
      </c>
      <c r="BP1171" s="0" t="n">
        <v>1</v>
      </c>
      <c r="BQ1171" s="0" t="n">
        <v>6</v>
      </c>
      <c r="BR1171" s="0" t="n">
        <v>0</v>
      </c>
      <c r="BS1171" s="0" t="n">
        <v>52.25</v>
      </c>
      <c r="BT1171" s="0" t="n">
        <v>1</v>
      </c>
      <c r="BU1171" s="0" t="n">
        <v>1</v>
      </c>
      <c r="BV1171" s="0" t="n">
        <v>1</v>
      </c>
      <c r="BW1171" s="0" t="n">
        <v>1</v>
      </c>
      <c r="BX1171" s="0" t="n">
        <v>1</v>
      </c>
      <c r="BY1171" s="0" t="inlineStr"/>
      <c r="BZ1171" s="0" t="n">
        <v>103</v>
      </c>
      <c r="CA1171" s="0" t="n">
        <v>52</v>
      </c>
      <c r="CB1171" s="0" t="inlineStr"/>
      <c r="CE1171" s="0" t="n">
        <v>12</v>
      </c>
      <c r="CF1171" s="0" t="n">
        <v>0</v>
      </c>
      <c r="CG1171" s="0" t="n">
        <v>0</v>
      </c>
      <c r="CM1171" s="0" t="n">
        <v>0</v>
      </c>
      <c r="CN1171" s="0" t="inlineStr"/>
      <c r="CO1171" s="0" t="n">
        <v>0</v>
      </c>
      <c r="CP1171" s="0">
        <f>(P1171+Q1171+S1171)</f>
        <v/>
      </c>
      <c r="CQ1171" s="0">
        <f>AC1171*BC1171</f>
        <v/>
      </c>
      <c r="CR1171" s="0">
        <f>(ROUND((ROUND(((ET1171)*1),0)*BB1171),0)+ROUND((ROUND(((AE1171-(EU1171))*1),0)*BS1171),0))</f>
        <v/>
      </c>
      <c r="CS1171" s="0">
        <f>(ROUND((ROUND(((EU1171)*1),0)*BS1171),0)+ROUND((ROUND(((AE1171-(EU1171))*1),0)*BS1171),0))</f>
        <v/>
      </c>
      <c r="CT1171" s="0">
        <f>AF1171*BA1171</f>
        <v/>
      </c>
      <c r="CU1171" s="0">
        <f>AG1171</f>
        <v/>
      </c>
      <c r="CV1171" s="0">
        <f>AH1171</f>
        <v/>
      </c>
      <c r="CW1171" s="0">
        <f>AI1171</f>
        <v/>
      </c>
      <c r="CX1171" s="0">
        <f>AJ1171</f>
        <v/>
      </c>
      <c r="CY1171" s="0">
        <f>(((S1171+R1171)*AT1171)/100)</f>
        <v/>
      </c>
      <c r="CZ1171" s="0">
        <f>(((S1171+R1171)*AU1171)/100)</f>
        <v/>
      </c>
      <c r="DC1171" s="0" t="inlineStr"/>
      <c r="DD1171" s="0" t="inlineStr"/>
      <c r="DE1171" s="0" t="inlineStr"/>
      <c r="DF1171" s="0" t="inlineStr"/>
      <c r="DG1171" s="0" t="inlineStr"/>
      <c r="DH1171" s="0" t="inlineStr"/>
      <c r="DI1171" s="0" t="inlineStr"/>
      <c r="DJ1171" s="0" t="inlineStr"/>
      <c r="DK1171" s="0" t="inlineStr"/>
      <c r="DL1171" s="0" t="inlineStr"/>
      <c r="DM1171" s="0" t="inlineStr"/>
      <c r="DN1171" s="0" t="n">
        <v>0</v>
      </c>
      <c r="DO1171" s="0" t="n">
        <v>0</v>
      </c>
      <c r="DP1171" s="0" t="n">
        <v>1</v>
      </c>
      <c r="DQ1171" s="0" t="n">
        <v>1</v>
      </c>
      <c r="DU1171" s="0" t="n">
        <v>1013</v>
      </c>
      <c r="DV1171" s="0" t="inlineStr">
        <is>
          <t>100 м трубопровода</t>
        </is>
      </c>
      <c r="DW1171" s="0" t="inlineStr">
        <is>
          <t>100 м трубопровода</t>
        </is>
      </c>
      <c r="DX1171" s="0" t="n">
        <v>1</v>
      </c>
      <c r="DZ1171" s="0" t="inlineStr"/>
      <c r="EA1171" s="0" t="inlineStr"/>
      <c r="EB1171" s="0" t="inlineStr"/>
      <c r="EC1171" s="0" t="inlineStr"/>
      <c r="EE1171" s="0" t="n">
        <v>78726000</v>
      </c>
      <c r="EF1171" s="0" t="n">
        <v>6</v>
      </c>
      <c r="EG1171" s="0" t="inlineStr">
        <is>
          <t>Ремонтно-строительные работы</t>
        </is>
      </c>
      <c r="EH1171" s="0" t="n">
        <v>99</v>
      </c>
      <c r="EI1171" s="0" t="inlineStr">
        <is>
          <t>Внутренние санитарно-технические работы</t>
        </is>
      </c>
      <c r="EJ1171" s="0" t="n">
        <v>1</v>
      </c>
      <c r="EK1171" s="0" t="n">
        <v>65007</v>
      </c>
      <c r="EL1171" s="0" t="inlineStr">
        <is>
          <t>Внутренние санитарнотехнические работы: смена труб, санприборов, запорной арматуры и другое</t>
        </is>
      </c>
      <c r="EM1171" s="0" t="inlineStr">
        <is>
          <t>рФЕР-65</t>
        </is>
      </c>
      <c r="EO1171" s="0" t="inlineStr"/>
      <c r="EQ1171" s="0" t="n">
        <v>0</v>
      </c>
      <c r="ER1171" s="0" t="n">
        <v>403.3</v>
      </c>
      <c r="ES1171" s="0" t="n">
        <v>139.36</v>
      </c>
      <c r="ET1171" s="0" t="n">
        <v>0.87</v>
      </c>
      <c r="EU1171" s="0" t="n">
        <v>0</v>
      </c>
      <c r="EV1171" s="0" t="n">
        <v>263.07</v>
      </c>
      <c r="EW1171" s="0" t="n">
        <v>32.2</v>
      </c>
      <c r="EX1171" s="0" t="n">
        <v>0</v>
      </c>
      <c r="EY1171" s="0" t="n">
        <v>0</v>
      </c>
      <c r="FQ1171" s="0" t="n">
        <v>0</v>
      </c>
      <c r="FR1171" s="0" t="n">
        <v>0</v>
      </c>
      <c r="FS1171" s="0" t="n">
        <v>0</v>
      </c>
      <c r="FX1171" s="0" t="n">
        <v>103</v>
      </c>
      <c r="FY1171" s="0" t="n">
        <v>52</v>
      </c>
      <c r="GA1171" s="0" t="inlineStr"/>
      <c r="GD1171" s="0" t="n">
        <v>1</v>
      </c>
      <c r="GF1171" s="0" t="n">
        <v>-66904957</v>
      </c>
      <c r="GG1171" s="0" t="n">
        <v>2</v>
      </c>
      <c r="GH1171" s="0" t="n">
        <v>1</v>
      </c>
      <c r="GI1171" s="0" t="n">
        <v>2</v>
      </c>
      <c r="GJ1171" s="0" t="n">
        <v>0</v>
      </c>
      <c r="GK1171" s="0" t="n">
        <v>0</v>
      </c>
      <c r="GL1171" s="0">
        <f>ROUND(IF(AND(BH1171=3,BI1171=3,FS1171&lt;&gt;0),P1171,0),0)</f>
        <v/>
      </c>
      <c r="GM1171" s="0">
        <f>ROUND(O1171+X1171+Y1171,0)+GX1171</f>
        <v/>
      </c>
      <c r="GN1171" s="0">
        <f>IF(OR(BI1171=0,BI1171=1),GM1171-GX1171,0)</f>
        <v/>
      </c>
      <c r="GO1171" s="0">
        <f>IF(BI1171=2,GM1171-GX1171,0)</f>
        <v/>
      </c>
      <c r="GP1171" s="0">
        <f>IF(BI1171=4,GM1171-GX1171,0)</f>
        <v/>
      </c>
      <c r="GR1171" s="0" t="n">
        <v>0</v>
      </c>
      <c r="GS1171" s="0" t="n">
        <v>3</v>
      </c>
      <c r="GT1171" s="0" t="n">
        <v>0</v>
      </c>
      <c r="GU1171" s="0" t="inlineStr"/>
      <c r="GV1171" s="0">
        <f>ROUND((GT1171),2)</f>
        <v/>
      </c>
      <c r="GW1171" s="0" t="n">
        <v>1</v>
      </c>
      <c r="GX1171" s="0">
        <f>ROUND(HC1171*I1171,0)</f>
        <v/>
      </c>
      <c r="HA1171" s="0" t="n">
        <v>0</v>
      </c>
      <c r="HB1171" s="0" t="n">
        <v>0</v>
      </c>
      <c r="HC1171" s="0">
        <f>GV1171*GW1171</f>
        <v/>
      </c>
      <c r="HE1171" s="0" t="inlineStr"/>
      <c r="HF1171" s="0" t="inlineStr"/>
      <c r="HM1171" s="0" t="inlineStr"/>
      <c r="HN1171" s="0" t="inlineStr">
        <is>
          <t>Пр/812-099.2-1</t>
        </is>
      </c>
      <c r="HO1171" s="0" t="inlineStr">
        <is>
          <t>Пр/774-099.2</t>
        </is>
      </c>
      <c r="HP1171" s="0" t="inlineStr">
        <is>
          <t>Внутренние санитарнотехнические работы: смена труб, санприборов, запорной арматуры и другое</t>
        </is>
      </c>
      <c r="HQ1171" s="0" t="inlineStr">
        <is>
          <t>Внутренние санитарнотехнические работы: смена труб, санприборов, запорной арматуры и другое</t>
        </is>
      </c>
      <c r="HS1171" s="0" t="n">
        <v>0</v>
      </c>
      <c r="IK1171" s="0" t="n">
        <v>0</v>
      </c>
    </row>
    <row r="1172">
      <c r="A1172" s="0" t="n">
        <v>18</v>
      </c>
      <c r="B1172" s="0" t="n">
        <v>0</v>
      </c>
      <c r="C1172" s="0" t="n">
        <v>464</v>
      </c>
      <c r="E1172" s="0" t="inlineStr">
        <is>
          <t>1,1</t>
        </is>
      </c>
      <c r="F1172" s="0" t="inlineStr">
        <is>
          <t>Цена поставщика</t>
        </is>
      </c>
      <c r="G1172" s="0" t="inlineStr">
        <is>
          <t>Прочистка КРОТ</t>
        </is>
      </c>
      <c r="H1172" s="0" t="inlineStr">
        <is>
          <t>л</t>
        </is>
      </c>
      <c r="I1172" s="0">
        <f>I1171*J1172</f>
        <v/>
      </c>
      <c r="J1172" s="0" t="n">
        <v>10</v>
      </c>
      <c r="K1172" s="0" t="n">
        <v>10</v>
      </c>
      <c r="O1172" s="0">
        <f>ROUND(CP1172,0)</f>
        <v/>
      </c>
      <c r="P1172" s="0">
        <f>ROUND(CQ1172*I1172,0)</f>
        <v/>
      </c>
      <c r="Q1172" s="0">
        <f>(ROUND((ROUND(((ET1172)*I1172),0)*BB1172),0)+ROUND((ROUND(((AE1172-(EU1172))*I1172),0)*BS1172),0))</f>
        <v/>
      </c>
      <c r="R1172" s="0">
        <f>(ROUND((ROUND(((EU1172)*I1172),0)*BS1172),0)+ROUND((ROUND(((AE1172-(EU1172))*I1172),0)*BS1172),0))</f>
        <v/>
      </c>
      <c r="S1172" s="0">
        <f>ROUND(CT1172*I1172,0)</f>
        <v/>
      </c>
      <c r="T1172" s="0">
        <f>ROUND(CU1172*I1172,0)</f>
        <v/>
      </c>
      <c r="U1172" s="0">
        <f>ROUND(CV1172*I1172,7)</f>
        <v/>
      </c>
      <c r="V1172" s="0">
        <f>ROUND(CW1172*I1172,7)</f>
        <v/>
      </c>
      <c r="W1172" s="0">
        <f>ROUND(CX1172*I1172,0)</f>
        <v/>
      </c>
      <c r="X1172" s="0">
        <f>ROUND(CY1172,0)</f>
        <v/>
      </c>
      <c r="Y1172" s="0">
        <f>ROUND(CZ1172,0)</f>
        <v/>
      </c>
      <c r="AA1172" s="0" t="n">
        <v>78845955</v>
      </c>
      <c r="AB1172" s="0">
        <f>ROUND((AC1172+AD1172+AF1172),2)</f>
        <v/>
      </c>
      <c r="AC1172" s="0">
        <f>ROUND((ES1172),2)</f>
        <v/>
      </c>
      <c r="AD1172" s="0">
        <f>ROUND((((ET1172)-(EU1172))+AE1172),2)</f>
        <v/>
      </c>
      <c r="AE1172" s="0">
        <f>ROUND((EU1172),2)</f>
        <v/>
      </c>
      <c r="AF1172" s="0">
        <f>ROUND((EV1172),2)</f>
        <v/>
      </c>
      <c r="AG1172" s="0">
        <f>ROUND((AP1172),2)</f>
        <v/>
      </c>
      <c r="AH1172" s="0">
        <f>(EW1172)</f>
        <v/>
      </c>
      <c r="AI1172" s="0">
        <f>(EX1172)</f>
        <v/>
      </c>
      <c r="AJ1172" s="0">
        <f>(AS1172)</f>
        <v/>
      </c>
      <c r="AK1172" s="0" t="n">
        <v>384.43</v>
      </c>
      <c r="AL1172" s="0" t="n">
        <v>384.43</v>
      </c>
      <c r="AM1172" s="0" t="n">
        <v>0</v>
      </c>
      <c r="AN1172" s="0" t="n">
        <v>0</v>
      </c>
      <c r="AO1172" s="0" t="n">
        <v>0</v>
      </c>
      <c r="AP1172" s="0" t="n">
        <v>0</v>
      </c>
      <c r="AQ1172" s="0" t="n">
        <v>0</v>
      </c>
      <c r="AR1172" s="0" t="n">
        <v>0</v>
      </c>
      <c r="AS1172" s="0" t="n">
        <v>0</v>
      </c>
      <c r="AT1172" s="0" t="n">
        <v>103</v>
      </c>
      <c r="AU1172" s="0" t="n">
        <v>52</v>
      </c>
      <c r="AV1172" s="0" t="n">
        <v>1</v>
      </c>
      <c r="AW1172" s="0" t="n">
        <v>1</v>
      </c>
      <c r="AZ1172" s="0" t="n">
        <v>1</v>
      </c>
      <c r="BA1172" s="0" t="n">
        <v>1</v>
      </c>
      <c r="BB1172" s="0" t="n">
        <v>1</v>
      </c>
      <c r="BC1172" s="0" t="n">
        <v>1</v>
      </c>
      <c r="BD1172" s="0" t="inlineStr"/>
      <c r="BE1172" s="0" t="inlineStr"/>
      <c r="BF1172" s="0" t="inlineStr"/>
      <c r="BG1172" s="0" t="inlineStr"/>
      <c r="BH1172" s="0" t="n">
        <v>3</v>
      </c>
      <c r="BI1172" s="0" t="n">
        <v>1</v>
      </c>
      <c r="BJ1172" s="0" t="inlineStr"/>
      <c r="BM1172" s="0" t="n">
        <v>65007</v>
      </c>
      <c r="BN1172" s="0" t="n">
        <v>0</v>
      </c>
      <c r="BO1172" s="0" t="inlineStr"/>
      <c r="BP1172" s="0" t="n">
        <v>0</v>
      </c>
      <c r="BQ1172" s="0" t="n">
        <v>6</v>
      </c>
      <c r="BR1172" s="0" t="n">
        <v>0</v>
      </c>
      <c r="BS1172" s="0" t="n">
        <v>1</v>
      </c>
      <c r="BT1172" s="0" t="n">
        <v>1</v>
      </c>
      <c r="BU1172" s="0" t="n">
        <v>1</v>
      </c>
      <c r="BV1172" s="0" t="n">
        <v>1</v>
      </c>
      <c r="BW1172" s="0" t="n">
        <v>1</v>
      </c>
      <c r="BX1172" s="0" t="n">
        <v>1</v>
      </c>
      <c r="BY1172" s="0" t="inlineStr"/>
      <c r="BZ1172" s="0" t="n">
        <v>103</v>
      </c>
      <c r="CA1172" s="0" t="n">
        <v>52</v>
      </c>
      <c r="CB1172" s="0" t="inlineStr"/>
      <c r="CE1172" s="0" t="n">
        <v>12</v>
      </c>
      <c r="CF1172" s="0" t="n">
        <v>0</v>
      </c>
      <c r="CG1172" s="0" t="n">
        <v>0</v>
      </c>
      <c r="CM1172" s="0" t="n">
        <v>0</v>
      </c>
      <c r="CN1172" s="0" t="inlineStr"/>
      <c r="CO1172" s="0" t="n">
        <v>0</v>
      </c>
      <c r="CP1172" s="0">
        <f>(P1172+Q1172+S1172)</f>
        <v/>
      </c>
      <c r="CQ1172" s="0">
        <f>AC1172</f>
        <v/>
      </c>
      <c r="CR1172" s="0">
        <f>(ROUND((ROUND(((ET1172)*1),0)*BB1172),0)+ROUND((ROUND(((AE1172-(EU1172))*1),0)*BS1172),0))</f>
        <v/>
      </c>
      <c r="CS1172" s="0">
        <f>(ROUND((ROUND(((EU1172)*1),0)*BS1172),0)+ROUND((ROUND(((AE1172-(EU1172))*1),0)*BS1172),0))</f>
        <v/>
      </c>
      <c r="CT1172" s="0">
        <f>AF1172*BA1172</f>
        <v/>
      </c>
      <c r="CU1172" s="0">
        <f>AG1172</f>
        <v/>
      </c>
      <c r="CV1172" s="0">
        <f>AH1172</f>
        <v/>
      </c>
      <c r="CW1172" s="0">
        <f>AI1172</f>
        <v/>
      </c>
      <c r="CX1172" s="0">
        <f>AJ1172</f>
        <v/>
      </c>
      <c r="CY1172" s="0">
        <f>(((S1172+R1172)*AT1172)/100)</f>
        <v/>
      </c>
      <c r="CZ1172" s="0">
        <f>(((S1172+R1172)*AU1172)/100)</f>
        <v/>
      </c>
      <c r="DC1172" s="0" t="inlineStr"/>
      <c r="DD1172" s="0" t="inlineStr"/>
      <c r="DE1172" s="0" t="inlineStr"/>
      <c r="DF1172" s="0" t="inlineStr"/>
      <c r="DG1172" s="0" t="inlineStr"/>
      <c r="DH1172" s="0" t="inlineStr"/>
      <c r="DI1172" s="0" t="inlineStr"/>
      <c r="DJ1172" s="0" t="inlineStr"/>
      <c r="DK1172" s="0" t="inlineStr"/>
      <c r="DL1172" s="0" t="inlineStr"/>
      <c r="DM1172" s="0" t="inlineStr"/>
      <c r="DN1172" s="0" t="n">
        <v>0</v>
      </c>
      <c r="DO1172" s="0" t="n">
        <v>0</v>
      </c>
      <c r="DP1172" s="0" t="n">
        <v>1</v>
      </c>
      <c r="DQ1172" s="0" t="n">
        <v>1</v>
      </c>
      <c r="DU1172" s="0" t="n">
        <v>1002</v>
      </c>
      <c r="DV1172" s="0" t="inlineStr">
        <is>
          <t>л</t>
        </is>
      </c>
      <c r="DW1172" s="0" t="inlineStr">
        <is>
          <t>л</t>
        </is>
      </c>
      <c r="DX1172" s="0" t="n">
        <v>1</v>
      </c>
      <c r="DZ1172" s="0" t="inlineStr"/>
      <c r="EA1172" s="0" t="inlineStr"/>
      <c r="EB1172" s="0" t="inlineStr"/>
      <c r="EC1172" s="0" t="inlineStr"/>
      <c r="EE1172" s="0" t="n">
        <v>78726000</v>
      </c>
      <c r="EF1172" s="0" t="n">
        <v>6</v>
      </c>
      <c r="EG1172" s="0" t="inlineStr">
        <is>
          <t>Ремонтно-строительные работы</t>
        </is>
      </c>
      <c r="EH1172" s="0" t="n">
        <v>99</v>
      </c>
      <c r="EI1172" s="0" t="inlineStr">
        <is>
          <t>Внутренние санитарно-технические работы</t>
        </is>
      </c>
      <c r="EJ1172" s="0" t="n">
        <v>1</v>
      </c>
      <c r="EK1172" s="0" t="n">
        <v>65007</v>
      </c>
      <c r="EL1172" s="0" t="inlineStr">
        <is>
          <t>Внутренние санитарнотехнические работы: смена труб, санприборов, запорной арматуры и другое</t>
        </is>
      </c>
      <c r="EM1172" s="0" t="inlineStr">
        <is>
          <t>рФЕР-65</t>
        </is>
      </c>
      <c r="EO1172" s="0" t="inlineStr"/>
      <c r="EQ1172" s="0" t="n">
        <v>0</v>
      </c>
      <c r="ER1172" s="0" t="n">
        <v>384.43</v>
      </c>
      <c r="ES1172" s="0" t="n">
        <v>384.43</v>
      </c>
      <c r="ET1172" s="0" t="n">
        <v>0</v>
      </c>
      <c r="EU1172" s="0" t="n">
        <v>0</v>
      </c>
      <c r="EV1172" s="0" t="n">
        <v>0</v>
      </c>
      <c r="EW1172" s="0" t="n">
        <v>0</v>
      </c>
      <c r="EX1172" s="0" t="n">
        <v>0</v>
      </c>
      <c r="EZ1172" s="0" t="n">
        <v>5</v>
      </c>
      <c r="FC1172" s="0" t="n">
        <v>1</v>
      </c>
      <c r="FD1172" s="0" t="n">
        <v>18</v>
      </c>
      <c r="FF1172" s="0" t="n">
        <v>469</v>
      </c>
      <c r="FQ1172" s="0" t="n">
        <v>0</v>
      </c>
      <c r="FR1172" s="0" t="n">
        <v>0</v>
      </c>
      <c r="FS1172" s="0" t="n">
        <v>0</v>
      </c>
      <c r="FX1172" s="0" t="n">
        <v>103</v>
      </c>
      <c r="FY1172" s="0" t="n">
        <v>52</v>
      </c>
      <c r="GA1172" s="0" t="inlineStr">
        <is>
          <t>[469 / 1,22]</t>
        </is>
      </c>
      <c r="GD1172" s="0" t="n">
        <v>1</v>
      </c>
      <c r="GF1172" s="0" t="n">
        <v>-1978592410</v>
      </c>
      <c r="GG1172" s="0" t="n">
        <v>2</v>
      </c>
      <c r="GH1172" s="0" t="n">
        <v>3</v>
      </c>
      <c r="GI1172" s="0" t="n">
        <v>-2</v>
      </c>
      <c r="GJ1172" s="0" t="n">
        <v>0</v>
      </c>
      <c r="GK1172" s="0" t="n">
        <v>0</v>
      </c>
      <c r="GL1172" s="0">
        <f>ROUND(IF(AND(BH1172=3,BI1172=3,FS1172&lt;&gt;0),P1172,0),0)</f>
        <v/>
      </c>
      <c r="GM1172" s="0">
        <f>ROUND(O1172+X1172+Y1172,0)+GX1172</f>
        <v/>
      </c>
      <c r="GN1172" s="0">
        <f>IF(OR(BI1172=0,BI1172=1),GM1172-GX1172,0)</f>
        <v/>
      </c>
      <c r="GO1172" s="0">
        <f>IF(BI1172=2,GM1172-GX1172,0)</f>
        <v/>
      </c>
      <c r="GP1172" s="0">
        <f>IF(BI1172=4,GM1172-GX1172,0)</f>
        <v/>
      </c>
      <c r="GR1172" s="0" t="n">
        <v>1</v>
      </c>
      <c r="GS1172" s="0" t="n">
        <v>1</v>
      </c>
      <c r="GT1172" s="0" t="n">
        <v>0</v>
      </c>
      <c r="GU1172" s="0" t="inlineStr"/>
      <c r="GV1172" s="0">
        <f>ROUND((GT1172),2)</f>
        <v/>
      </c>
      <c r="GW1172" s="0" t="n">
        <v>1</v>
      </c>
      <c r="GX1172" s="0">
        <f>ROUND(HC1172*I1172,0)</f>
        <v/>
      </c>
      <c r="HA1172" s="0" t="n">
        <v>0</v>
      </c>
      <c r="HB1172" s="0" t="n">
        <v>0</v>
      </c>
      <c r="HC1172" s="0">
        <f>GV1172*GW1172</f>
        <v/>
      </c>
      <c r="HE1172" s="0" t="inlineStr">
        <is>
          <t>0</t>
        </is>
      </c>
      <c r="HF1172" s="0" t="inlineStr">
        <is>
          <t>0</t>
        </is>
      </c>
      <c r="HG1172" s="0">
        <f>ROUND(AC1172*I1172,0)</f>
        <v/>
      </c>
      <c r="HM1172" s="0" t="inlineStr"/>
      <c r="HN1172" s="0" t="inlineStr">
        <is>
          <t>Пр/812-099.2-1</t>
        </is>
      </c>
      <c r="HO1172" s="0" t="inlineStr">
        <is>
          <t>Пр/774-099.2</t>
        </is>
      </c>
      <c r="HP1172" s="0" t="inlineStr">
        <is>
          <t>Внутренние санитарнотехнические работы: смена труб, санприборов, запорной арматуры и другое</t>
        </is>
      </c>
      <c r="HQ1172" s="0" t="inlineStr">
        <is>
          <t>Внутренние санитарнотехнические работы: смена труб, санприборов, запорной арматуры и другое</t>
        </is>
      </c>
      <c r="HS1172" s="0" t="n">
        <v>0</v>
      </c>
      <c r="IK1172" s="0" t="n">
        <v>0</v>
      </c>
    </row>
    <row r="1173">
      <c r="A1173" s="0" t="n">
        <v>17</v>
      </c>
      <c r="B1173" s="0" t="n">
        <v>0</v>
      </c>
      <c r="C1173" s="0">
        <f>ROW(SmtRes!A470)</f>
        <v/>
      </c>
      <c r="D1173" s="0">
        <f>ROW(EtalonRes!A462)</f>
        <v/>
      </c>
      <c r="E1173" s="0" t="inlineStr">
        <is>
          <t>2</t>
        </is>
      </c>
      <c r="F1173" s="0" t="inlineStr">
        <is>
          <t>65-5-8</t>
        </is>
      </c>
      <c r="G1173" s="0" t="inlineStr">
        <is>
          <t>Смена задвижек диаметром 50 мм</t>
        </is>
      </c>
      <c r="H1173" s="0" t="inlineStr">
        <is>
          <t>100 шт.</t>
        </is>
      </c>
      <c r="I1173" s="0">
        <f>ROUND(ROUND(2/100,4),7)</f>
        <v/>
      </c>
      <c r="J1173" s="0" t="n">
        <v>0</v>
      </c>
      <c r="K1173" s="0">
        <f>ROUND(ROUND(2/100,4),7)</f>
        <v/>
      </c>
      <c r="O1173" s="0">
        <f>ROUND(CP1173,0)</f>
        <v/>
      </c>
      <c r="P1173" s="0">
        <f>ROUND(CQ1173*I1173,0)</f>
        <v/>
      </c>
      <c r="Q1173" s="0">
        <f>(ROUND((ROUND(((ET1173)*I1173),0)*BB1173),0)+ROUND((ROUND(((AE1173-(EU1173))*I1173),0)*BS1173),0))</f>
        <v/>
      </c>
      <c r="R1173" s="0">
        <f>(ROUND((ROUND(((EU1173)*I1173),0)*BS1173),0)+ROUND((ROUND(((AE1173-(EU1173))*I1173),0)*BS1173),0))</f>
        <v/>
      </c>
      <c r="S1173" s="0">
        <f>ROUND(CT1173*I1173,0)</f>
        <v/>
      </c>
      <c r="T1173" s="0">
        <f>ROUND(CU1173*I1173,0)</f>
        <v/>
      </c>
      <c r="U1173" s="0">
        <f>ROUND(CV1173*I1173,7)</f>
        <v/>
      </c>
      <c r="V1173" s="0">
        <f>ROUND(CW1173*I1173,7)</f>
        <v/>
      </c>
      <c r="W1173" s="0">
        <f>ROUND(CX1173*I1173,0)</f>
        <v/>
      </c>
      <c r="X1173" s="0">
        <f>ROUND(CY1173,0)</f>
        <v/>
      </c>
      <c r="Y1173" s="0">
        <f>ROUND(CZ1173,0)</f>
        <v/>
      </c>
      <c r="AA1173" s="0" t="n">
        <v>78845955</v>
      </c>
      <c r="AB1173" s="0">
        <f>ROUND((AC1173+AD1173+AF1173),2)</f>
        <v/>
      </c>
      <c r="AC1173" s="0">
        <f>ROUND((ES1173),2)</f>
        <v/>
      </c>
      <c r="AD1173" s="0">
        <f>ROUND((((ET1173)-(EU1173))+AE1173),2)</f>
        <v/>
      </c>
      <c r="AE1173" s="0">
        <f>ROUND((EU1173),2)</f>
        <v/>
      </c>
      <c r="AF1173" s="0">
        <f>ROUND((EV1173),2)</f>
        <v/>
      </c>
      <c r="AG1173" s="0">
        <f>ROUND((AP1173),2)</f>
        <v/>
      </c>
      <c r="AH1173" s="0">
        <f>(EW1173)</f>
        <v/>
      </c>
      <c r="AI1173" s="0">
        <f>(EX1173)</f>
        <v/>
      </c>
      <c r="AJ1173" s="0">
        <f>(AS1173)</f>
        <v/>
      </c>
      <c r="AK1173" s="0" t="n">
        <v>30822.63</v>
      </c>
      <c r="AL1173" s="0" t="n">
        <v>27889.6</v>
      </c>
      <c r="AM1173" s="0" t="n">
        <v>139.47</v>
      </c>
      <c r="AN1173" s="0" t="n">
        <v>0</v>
      </c>
      <c r="AO1173" s="0" t="n">
        <v>2793.56</v>
      </c>
      <c r="AP1173" s="0" t="n">
        <v>0</v>
      </c>
      <c r="AQ1173" s="0" t="n">
        <v>308</v>
      </c>
      <c r="AR1173" s="0" t="n">
        <v>0</v>
      </c>
      <c r="AS1173" s="0" t="n">
        <v>0</v>
      </c>
      <c r="AT1173" s="0" t="n">
        <v>103</v>
      </c>
      <c r="AU1173" s="0" t="n">
        <v>52</v>
      </c>
      <c r="AV1173" s="0" t="n">
        <v>1</v>
      </c>
      <c r="AW1173" s="0" t="n">
        <v>1</v>
      </c>
      <c r="AZ1173" s="0" t="n">
        <v>1</v>
      </c>
      <c r="BA1173" s="0" t="n">
        <v>52.25</v>
      </c>
      <c r="BB1173" s="0" t="n">
        <v>24.99</v>
      </c>
      <c r="BC1173" s="0" t="n">
        <v>12.65</v>
      </c>
      <c r="BD1173" s="0" t="inlineStr"/>
      <c r="BE1173" s="0" t="inlineStr"/>
      <c r="BF1173" s="0" t="inlineStr"/>
      <c r="BG1173" s="0" t="inlineStr"/>
      <c r="BH1173" s="0" t="n">
        <v>0</v>
      </c>
      <c r="BI1173" s="0" t="n">
        <v>1</v>
      </c>
      <c r="BJ1173" s="0" t="inlineStr">
        <is>
          <t>ТЕРр Московской обл., 65-5-8, приказ Минстроя России №675/пр от 28.02.2017 № 263/пр</t>
        </is>
      </c>
      <c r="BM1173" s="0" t="n">
        <v>65007</v>
      </c>
      <c r="BN1173" s="0" t="n">
        <v>0</v>
      </c>
      <c r="BO1173" s="0" t="inlineStr">
        <is>
          <t>65-5-8</t>
        </is>
      </c>
      <c r="BP1173" s="0" t="n">
        <v>1</v>
      </c>
      <c r="BQ1173" s="0" t="n">
        <v>6</v>
      </c>
      <c r="BR1173" s="0" t="n">
        <v>0</v>
      </c>
      <c r="BS1173" s="0" t="n">
        <v>52.25</v>
      </c>
      <c r="BT1173" s="0" t="n">
        <v>1</v>
      </c>
      <c r="BU1173" s="0" t="n">
        <v>1</v>
      </c>
      <c r="BV1173" s="0" t="n">
        <v>1</v>
      </c>
      <c r="BW1173" s="0" t="n">
        <v>1</v>
      </c>
      <c r="BX1173" s="0" t="n">
        <v>1</v>
      </c>
      <c r="BY1173" s="0" t="inlineStr"/>
      <c r="BZ1173" s="0" t="n">
        <v>103</v>
      </c>
      <c r="CA1173" s="0" t="n">
        <v>52</v>
      </c>
      <c r="CB1173" s="0" t="inlineStr"/>
      <c r="CE1173" s="0" t="n">
        <v>12</v>
      </c>
      <c r="CF1173" s="0" t="n">
        <v>0</v>
      </c>
      <c r="CG1173" s="0" t="n">
        <v>0</v>
      </c>
      <c r="CM1173" s="0" t="n">
        <v>0</v>
      </c>
      <c r="CN1173" s="0" t="inlineStr"/>
      <c r="CO1173" s="0" t="n">
        <v>0</v>
      </c>
      <c r="CP1173" s="0">
        <f>(P1173+Q1173+S1173)</f>
        <v/>
      </c>
      <c r="CQ1173" s="0">
        <f>AC1173*BC1173</f>
        <v/>
      </c>
      <c r="CR1173" s="0">
        <f>(ROUND((ROUND(((ET1173)*1),0)*BB1173),0)+ROUND((ROUND(((AE1173-(EU1173))*1),0)*BS1173),0))</f>
        <v/>
      </c>
      <c r="CS1173" s="0">
        <f>(ROUND((ROUND(((EU1173)*1),0)*BS1173),0)+ROUND((ROUND(((AE1173-(EU1173))*1),0)*BS1173),0))</f>
        <v/>
      </c>
      <c r="CT1173" s="0">
        <f>AF1173*BA1173</f>
        <v/>
      </c>
      <c r="CU1173" s="0">
        <f>AG1173</f>
        <v/>
      </c>
      <c r="CV1173" s="0">
        <f>AH1173</f>
        <v/>
      </c>
      <c r="CW1173" s="0">
        <f>AI1173</f>
        <v/>
      </c>
      <c r="CX1173" s="0">
        <f>AJ1173</f>
        <v/>
      </c>
      <c r="CY1173" s="0">
        <f>(((S1173+R1173)*AT1173)/100)</f>
        <v/>
      </c>
      <c r="CZ1173" s="0">
        <f>(((S1173+R1173)*AU1173)/100)</f>
        <v/>
      </c>
      <c r="DC1173" s="0" t="inlineStr"/>
      <c r="DD1173" s="0" t="inlineStr"/>
      <c r="DE1173" s="0" t="inlineStr"/>
      <c r="DF1173" s="0" t="inlineStr"/>
      <c r="DG1173" s="0" t="inlineStr"/>
      <c r="DH1173" s="0" t="inlineStr"/>
      <c r="DI1173" s="0" t="inlineStr"/>
      <c r="DJ1173" s="0" t="inlineStr"/>
      <c r="DK1173" s="0" t="inlineStr"/>
      <c r="DL1173" s="0" t="inlineStr"/>
      <c r="DM1173" s="0" t="inlineStr"/>
      <c r="DN1173" s="0" t="n">
        <v>0</v>
      </c>
      <c r="DO1173" s="0" t="n">
        <v>0</v>
      </c>
      <c r="DP1173" s="0" t="n">
        <v>1</v>
      </c>
      <c r="DQ1173" s="0" t="n">
        <v>1</v>
      </c>
      <c r="DU1173" s="0" t="n">
        <v>1010</v>
      </c>
      <c r="DV1173" s="0" t="inlineStr">
        <is>
          <t>100 шт.</t>
        </is>
      </c>
      <c r="DW1173" s="0" t="inlineStr">
        <is>
          <t>100 шт.</t>
        </is>
      </c>
      <c r="DX1173" s="0" t="n">
        <v>100</v>
      </c>
      <c r="DZ1173" s="0" t="inlineStr"/>
      <c r="EA1173" s="0" t="inlineStr"/>
      <c r="EB1173" s="0" t="inlineStr"/>
      <c r="EC1173" s="0" t="inlineStr"/>
      <c r="EE1173" s="0" t="n">
        <v>78726000</v>
      </c>
      <c r="EF1173" s="0" t="n">
        <v>6</v>
      </c>
      <c r="EG1173" s="0" t="inlineStr">
        <is>
          <t>Ремонтно-строительные работы</t>
        </is>
      </c>
      <c r="EH1173" s="0" t="n">
        <v>99</v>
      </c>
      <c r="EI1173" s="0" t="inlineStr">
        <is>
          <t>Внутренние санитарно-технические работы</t>
        </is>
      </c>
      <c r="EJ1173" s="0" t="n">
        <v>1</v>
      </c>
      <c r="EK1173" s="0" t="n">
        <v>65007</v>
      </c>
      <c r="EL1173" s="0" t="inlineStr">
        <is>
          <t>Внутренние санитарнотехнические работы: смена труб, санприборов, запорной арматуры и другое</t>
        </is>
      </c>
      <c r="EM1173" s="0" t="inlineStr">
        <is>
          <t>рФЕР-65</t>
        </is>
      </c>
      <c r="EO1173" s="0" t="inlineStr"/>
      <c r="EQ1173" s="0" t="n">
        <v>0</v>
      </c>
      <c r="ER1173" s="0" t="n">
        <v>30822.63</v>
      </c>
      <c r="ES1173" s="0" t="n">
        <v>27889.6</v>
      </c>
      <c r="ET1173" s="0" t="n">
        <v>139.47</v>
      </c>
      <c r="EU1173" s="0" t="n">
        <v>0</v>
      </c>
      <c r="EV1173" s="0" t="n">
        <v>2793.56</v>
      </c>
      <c r="EW1173" s="0" t="n">
        <v>308</v>
      </c>
      <c r="EX1173" s="0" t="n">
        <v>0</v>
      </c>
      <c r="EY1173" s="0" t="n">
        <v>0</v>
      </c>
      <c r="FQ1173" s="0" t="n">
        <v>0</v>
      </c>
      <c r="FR1173" s="0" t="n">
        <v>0</v>
      </c>
      <c r="FS1173" s="0" t="n">
        <v>0</v>
      </c>
      <c r="FX1173" s="0" t="n">
        <v>103</v>
      </c>
      <c r="FY1173" s="0" t="n">
        <v>52</v>
      </c>
      <c r="GA1173" s="0" t="inlineStr"/>
      <c r="GD1173" s="0" t="n">
        <v>1</v>
      </c>
      <c r="GF1173" s="0" t="n">
        <v>851624073</v>
      </c>
      <c r="GG1173" s="0" t="n">
        <v>2</v>
      </c>
      <c r="GH1173" s="0" t="n">
        <v>1</v>
      </c>
      <c r="GI1173" s="0" t="n">
        <v>2</v>
      </c>
      <c r="GJ1173" s="0" t="n">
        <v>0</v>
      </c>
      <c r="GK1173" s="0" t="n">
        <v>0</v>
      </c>
      <c r="GL1173" s="0">
        <f>ROUND(IF(AND(BH1173=3,BI1173=3,FS1173&lt;&gt;0),P1173,0),0)</f>
        <v/>
      </c>
      <c r="GM1173" s="0">
        <f>ROUND(O1173+X1173+Y1173,0)+GX1173</f>
        <v/>
      </c>
      <c r="GN1173" s="0">
        <f>IF(OR(BI1173=0,BI1173=1),GM1173-GX1173,0)</f>
        <v/>
      </c>
      <c r="GO1173" s="0">
        <f>IF(BI1173=2,GM1173-GX1173,0)</f>
        <v/>
      </c>
      <c r="GP1173" s="0">
        <f>IF(BI1173=4,GM1173-GX1173,0)</f>
        <v/>
      </c>
      <c r="GR1173" s="0" t="n">
        <v>0</v>
      </c>
      <c r="GS1173" s="0" t="n">
        <v>3</v>
      </c>
      <c r="GT1173" s="0" t="n">
        <v>0</v>
      </c>
      <c r="GU1173" s="0" t="inlineStr"/>
      <c r="GV1173" s="0">
        <f>ROUND((GT1173),2)</f>
        <v/>
      </c>
      <c r="GW1173" s="0" t="n">
        <v>1</v>
      </c>
      <c r="GX1173" s="0">
        <f>ROUND(HC1173*I1173,0)</f>
        <v/>
      </c>
      <c r="HA1173" s="0" t="n">
        <v>0</v>
      </c>
      <c r="HB1173" s="0" t="n">
        <v>0</v>
      </c>
      <c r="HC1173" s="0">
        <f>GV1173*GW1173</f>
        <v/>
      </c>
      <c r="HE1173" s="0" t="inlineStr"/>
      <c r="HF1173" s="0" t="inlineStr"/>
      <c r="HM1173" s="0" t="inlineStr"/>
      <c r="HN1173" s="0" t="inlineStr">
        <is>
          <t>Пр/812-099.2-1</t>
        </is>
      </c>
      <c r="HO1173" s="0" t="inlineStr">
        <is>
          <t>Пр/774-099.2</t>
        </is>
      </c>
      <c r="HP1173" s="0" t="inlineStr">
        <is>
          <t>Внутренние санитарнотехнические работы: смена труб, санприборов, запорной арматуры и другое</t>
        </is>
      </c>
      <c r="HQ1173" s="0" t="inlineStr">
        <is>
          <t>Внутренние санитарнотехнические работы: смена труб, санприборов, запорной арматуры и другое</t>
        </is>
      </c>
      <c r="HS1173" s="0" t="n">
        <v>0</v>
      </c>
      <c r="IK1173" s="0" t="n">
        <v>0</v>
      </c>
    </row>
    <row r="1174">
      <c r="A1174" s="0" t="n">
        <v>18</v>
      </c>
      <c r="B1174" s="0" t="n">
        <v>0</v>
      </c>
      <c r="C1174" s="0" t="n">
        <v>470</v>
      </c>
      <c r="E1174" s="0" t="inlineStr">
        <is>
          <t>2,1</t>
        </is>
      </c>
      <c r="F1174" s="0" t="inlineStr">
        <is>
          <t>509-9899</t>
        </is>
      </c>
      <c r="G1174" s="0" t="inlineStr">
        <is>
          <t>Строительный мусор и масса возвратных материалов</t>
        </is>
      </c>
      <c r="H1174" s="0" t="inlineStr">
        <is>
          <t>т</t>
        </is>
      </c>
      <c r="I1174" s="0">
        <f>I1173*J1174</f>
        <v/>
      </c>
      <c r="J1174" s="0" t="n">
        <v>1.8</v>
      </c>
      <c r="K1174" s="0" t="n">
        <v>1.8</v>
      </c>
      <c r="O1174" s="0">
        <f>ROUND(CP1174,0)</f>
        <v/>
      </c>
      <c r="P1174" s="0">
        <f>ROUND(CQ1174*I1174,0)</f>
        <v/>
      </c>
      <c r="Q1174" s="0">
        <f>(ROUND((ROUND(((ET1174)*I1174),0)*BB1174),0)+ROUND((ROUND(((AE1174-(EU1174))*I1174),0)*BS1174),0))</f>
        <v/>
      </c>
      <c r="R1174" s="0">
        <f>(ROUND((ROUND(((EU1174)*I1174),0)*BS1174),0)+ROUND((ROUND(((AE1174-(EU1174))*I1174),0)*BS1174),0))</f>
        <v/>
      </c>
      <c r="S1174" s="0">
        <f>ROUND(CT1174*I1174,0)</f>
        <v/>
      </c>
      <c r="T1174" s="0">
        <f>ROUND(CU1174*I1174,0)</f>
        <v/>
      </c>
      <c r="U1174" s="0">
        <f>ROUND(CV1174*I1174,7)</f>
        <v/>
      </c>
      <c r="V1174" s="0">
        <f>ROUND(CW1174*I1174,7)</f>
        <v/>
      </c>
      <c r="W1174" s="0">
        <f>ROUND(CX1174*I1174,0)</f>
        <v/>
      </c>
      <c r="X1174" s="0">
        <f>ROUND(CY1174,0)</f>
        <v/>
      </c>
      <c r="Y1174" s="0">
        <f>ROUND(CZ1174,0)</f>
        <v/>
      </c>
      <c r="AA1174" s="0" t="n">
        <v>78845955</v>
      </c>
      <c r="AB1174" s="0">
        <f>ROUND((AC1174+AD1174+AF1174),2)</f>
        <v/>
      </c>
      <c r="AC1174" s="0">
        <f>ROUND((ES1174),2)</f>
        <v/>
      </c>
      <c r="AD1174" s="0">
        <f>ROUND((((ET1174)-(EU1174))+AE1174),2)</f>
        <v/>
      </c>
      <c r="AE1174" s="0">
        <f>ROUND((EU1174),2)</f>
        <v/>
      </c>
      <c r="AF1174" s="0">
        <f>ROUND((EV1174),2)</f>
        <v/>
      </c>
      <c r="AG1174" s="0">
        <f>ROUND((AP1174),2)</f>
        <v/>
      </c>
      <c r="AH1174" s="0">
        <f>(EW1174)</f>
        <v/>
      </c>
      <c r="AI1174" s="0">
        <f>(EX1174)</f>
        <v/>
      </c>
      <c r="AJ1174" s="0">
        <f>(AS1174)</f>
        <v/>
      </c>
      <c r="AK1174" s="0" t="n">
        <v>0</v>
      </c>
      <c r="AL1174" s="0" t="n">
        <v>0</v>
      </c>
      <c r="AM1174" s="0" t="n">
        <v>0</v>
      </c>
      <c r="AN1174" s="0" t="n">
        <v>0</v>
      </c>
      <c r="AO1174" s="0" t="n">
        <v>0</v>
      </c>
      <c r="AP1174" s="0" t="n">
        <v>0</v>
      </c>
      <c r="AQ1174" s="0" t="n">
        <v>0</v>
      </c>
      <c r="AR1174" s="0" t="n">
        <v>0</v>
      </c>
      <c r="AS1174" s="0" t="n">
        <v>0</v>
      </c>
      <c r="AT1174" s="0" t="n">
        <v>103</v>
      </c>
      <c r="AU1174" s="0" t="n">
        <v>52</v>
      </c>
      <c r="AV1174" s="0" t="n">
        <v>1</v>
      </c>
      <c r="AW1174" s="0" t="n">
        <v>1</v>
      </c>
      <c r="AZ1174" s="0" t="n">
        <v>1</v>
      </c>
      <c r="BA1174" s="0" t="n">
        <v>1</v>
      </c>
      <c r="BB1174" s="0" t="n">
        <v>1</v>
      </c>
      <c r="BC1174" s="0" t="n">
        <v>1</v>
      </c>
      <c r="BD1174" s="0" t="inlineStr"/>
      <c r="BE1174" s="0" t="inlineStr"/>
      <c r="BF1174" s="0" t="inlineStr"/>
      <c r="BG1174" s="0" t="inlineStr"/>
      <c r="BH1174" s="0" t="n">
        <v>3</v>
      </c>
      <c r="BI1174" s="0" t="n">
        <v>1</v>
      </c>
      <c r="BJ1174" s="0" t="inlineStr">
        <is>
          <t>ТССЦ Московской обл., 509-9899, приказ Минстроя России №675/пр от 28.02.2017 № 258/пр</t>
        </is>
      </c>
      <c r="BM1174" s="0" t="n">
        <v>65007</v>
      </c>
      <c r="BN1174" s="0" t="n">
        <v>0</v>
      </c>
      <c r="BO1174" s="0" t="inlineStr"/>
      <c r="BP1174" s="0" t="n">
        <v>0</v>
      </c>
      <c r="BQ1174" s="0" t="n">
        <v>6</v>
      </c>
      <c r="BR1174" s="0" t="n">
        <v>0</v>
      </c>
      <c r="BS1174" s="0" t="n">
        <v>1</v>
      </c>
      <c r="BT1174" s="0" t="n">
        <v>1</v>
      </c>
      <c r="BU1174" s="0" t="n">
        <v>1</v>
      </c>
      <c r="BV1174" s="0" t="n">
        <v>1</v>
      </c>
      <c r="BW1174" s="0" t="n">
        <v>1</v>
      </c>
      <c r="BX1174" s="0" t="n">
        <v>1</v>
      </c>
      <c r="BY1174" s="0" t="inlineStr"/>
      <c r="BZ1174" s="0" t="n">
        <v>103</v>
      </c>
      <c r="CA1174" s="0" t="n">
        <v>52</v>
      </c>
      <c r="CB1174" s="0" t="inlineStr"/>
      <c r="CE1174" s="0" t="n">
        <v>12</v>
      </c>
      <c r="CF1174" s="0" t="n">
        <v>0</v>
      </c>
      <c r="CG1174" s="0" t="n">
        <v>0</v>
      </c>
      <c r="CM1174" s="0" t="n">
        <v>0</v>
      </c>
      <c r="CN1174" s="0" t="inlineStr"/>
      <c r="CO1174" s="0" t="n">
        <v>0</v>
      </c>
      <c r="CP1174" s="0">
        <f>(P1174+Q1174+S1174)</f>
        <v/>
      </c>
      <c r="CQ1174" s="0">
        <f>AC1174*BC1174</f>
        <v/>
      </c>
      <c r="CR1174" s="0">
        <f>(ROUND((ROUND(((ET1174)*1),0)*BB1174),0)+ROUND((ROUND(((AE1174-(EU1174))*1),0)*BS1174),0))</f>
        <v/>
      </c>
      <c r="CS1174" s="0">
        <f>(ROUND((ROUND(((EU1174)*1),0)*BS1174),0)+ROUND((ROUND(((AE1174-(EU1174))*1),0)*BS1174),0))</f>
        <v/>
      </c>
      <c r="CT1174" s="0">
        <f>AF1174*BA1174</f>
        <v/>
      </c>
      <c r="CU1174" s="0">
        <f>AG1174</f>
        <v/>
      </c>
      <c r="CV1174" s="0">
        <f>AH1174</f>
        <v/>
      </c>
      <c r="CW1174" s="0">
        <f>AI1174</f>
        <v/>
      </c>
      <c r="CX1174" s="0">
        <f>AJ1174</f>
        <v/>
      </c>
      <c r="CY1174" s="0">
        <f>(((S1174+R1174)*AT1174)/100)</f>
        <v/>
      </c>
      <c r="CZ1174" s="0">
        <f>(((S1174+R1174)*AU1174)/100)</f>
        <v/>
      </c>
      <c r="DC1174" s="0" t="inlineStr"/>
      <c r="DD1174" s="0" t="inlineStr"/>
      <c r="DE1174" s="0" t="inlineStr"/>
      <c r="DF1174" s="0" t="inlineStr"/>
      <c r="DG1174" s="0" t="inlineStr"/>
      <c r="DH1174" s="0" t="inlineStr"/>
      <c r="DI1174" s="0" t="inlineStr"/>
      <c r="DJ1174" s="0" t="inlineStr"/>
      <c r="DK1174" s="0" t="inlineStr"/>
      <c r="DL1174" s="0" t="inlineStr"/>
      <c r="DM1174" s="0" t="inlineStr"/>
      <c r="DN1174" s="0" t="n">
        <v>0</v>
      </c>
      <c r="DO1174" s="0" t="n">
        <v>0</v>
      </c>
      <c r="DP1174" s="0" t="n">
        <v>1</v>
      </c>
      <c r="DQ1174" s="0" t="n">
        <v>1</v>
      </c>
      <c r="DU1174" s="0" t="n">
        <v>1009</v>
      </c>
      <c r="DV1174" s="0" t="inlineStr">
        <is>
          <t>т</t>
        </is>
      </c>
      <c r="DW1174" s="0" t="inlineStr">
        <is>
          <t>т</t>
        </is>
      </c>
      <c r="DX1174" s="0" t="n">
        <v>1000</v>
      </c>
      <c r="DZ1174" s="0" t="inlineStr"/>
      <c r="EA1174" s="0" t="inlineStr"/>
      <c r="EB1174" s="0" t="inlineStr"/>
      <c r="EC1174" s="0" t="inlineStr"/>
      <c r="EE1174" s="0" t="n">
        <v>78726000</v>
      </c>
      <c r="EF1174" s="0" t="n">
        <v>6</v>
      </c>
      <c r="EG1174" s="0" t="inlineStr">
        <is>
          <t>Ремонтно-строительные работы</t>
        </is>
      </c>
      <c r="EH1174" s="0" t="n">
        <v>99</v>
      </c>
      <c r="EI1174" s="0" t="inlineStr">
        <is>
          <t>Внутренние санитарно-технические работы</t>
        </is>
      </c>
      <c r="EJ1174" s="0" t="n">
        <v>1</v>
      </c>
      <c r="EK1174" s="0" t="n">
        <v>65007</v>
      </c>
      <c r="EL1174" s="0" t="inlineStr">
        <is>
          <t>Внутренние санитарнотехнические работы: смена труб, санприборов, запорной арматуры и другое</t>
        </is>
      </c>
      <c r="EM1174" s="0" t="inlineStr">
        <is>
          <t>рФЕР-65</t>
        </is>
      </c>
      <c r="EO1174" s="0" t="inlineStr"/>
      <c r="EQ1174" s="0" t="n">
        <v>0</v>
      </c>
      <c r="ER1174" s="0" t="n">
        <v>0</v>
      </c>
      <c r="ES1174" s="0" t="n">
        <v>0</v>
      </c>
      <c r="ET1174" s="0" t="n">
        <v>0</v>
      </c>
      <c r="EU1174" s="0" t="n">
        <v>0</v>
      </c>
      <c r="EV1174" s="0" t="n">
        <v>0</v>
      </c>
      <c r="EW1174" s="0" t="n">
        <v>0</v>
      </c>
      <c r="EX1174" s="0" t="n">
        <v>0</v>
      </c>
      <c r="FQ1174" s="0" t="n">
        <v>0</v>
      </c>
      <c r="FR1174" s="0" t="n">
        <v>0</v>
      </c>
      <c r="FS1174" s="0" t="n">
        <v>0</v>
      </c>
      <c r="FX1174" s="0" t="n">
        <v>103</v>
      </c>
      <c r="FY1174" s="0" t="n">
        <v>52</v>
      </c>
      <c r="GA1174" s="0" t="inlineStr"/>
      <c r="GD1174" s="0" t="n">
        <v>1</v>
      </c>
      <c r="GF1174" s="0" t="n">
        <v>1839160745</v>
      </c>
      <c r="GG1174" s="0" t="n">
        <v>2</v>
      </c>
      <c r="GH1174" s="0" t="n">
        <v>1</v>
      </c>
      <c r="GI1174" s="0" t="n">
        <v>-2</v>
      </c>
      <c r="GJ1174" s="0" t="n">
        <v>0</v>
      </c>
      <c r="GK1174" s="0" t="n">
        <v>0</v>
      </c>
      <c r="GL1174" s="0">
        <f>ROUND(IF(AND(BH1174=3,BI1174=3,FS1174&lt;&gt;0),P1174,0),0)</f>
        <v/>
      </c>
      <c r="GM1174" s="0">
        <f>ROUND(O1174+X1174+Y1174,0)+GX1174</f>
        <v/>
      </c>
      <c r="GN1174" s="0">
        <f>IF(OR(BI1174=0,BI1174=1),GM1174-GX1174,0)</f>
        <v/>
      </c>
      <c r="GO1174" s="0">
        <f>IF(BI1174=2,GM1174-GX1174,0)</f>
        <v/>
      </c>
      <c r="GP1174" s="0">
        <f>IF(BI1174=4,GM1174-GX1174,0)</f>
        <v/>
      </c>
      <c r="GR1174" s="0" t="n">
        <v>0</v>
      </c>
      <c r="GS1174" s="0" t="n">
        <v>3</v>
      </c>
      <c r="GT1174" s="0" t="n">
        <v>0</v>
      </c>
      <c r="GU1174" s="0" t="inlineStr"/>
      <c r="GV1174" s="0">
        <f>ROUND((GT1174),2)</f>
        <v/>
      </c>
      <c r="GW1174" s="0" t="n">
        <v>1</v>
      </c>
      <c r="GX1174" s="0">
        <f>ROUND(HC1174*I1174,0)</f>
        <v/>
      </c>
      <c r="HA1174" s="0" t="n">
        <v>0</v>
      </c>
      <c r="HB1174" s="0" t="n">
        <v>0</v>
      </c>
      <c r="HC1174" s="0">
        <f>GV1174*GW1174</f>
        <v/>
      </c>
      <c r="HE1174" s="0" t="inlineStr"/>
      <c r="HF1174" s="0" t="inlineStr"/>
      <c r="HM1174" s="0" t="inlineStr"/>
      <c r="HN1174" s="0" t="inlineStr">
        <is>
          <t>Пр/812-099.2-1</t>
        </is>
      </c>
      <c r="HO1174" s="0" t="inlineStr">
        <is>
          <t>Пр/774-099.2</t>
        </is>
      </c>
      <c r="HP1174" s="0" t="inlineStr">
        <is>
          <t>Внутренние санитарнотехнические работы: смена труб, санприборов, запорной арматуры и другое</t>
        </is>
      </c>
      <c r="HQ1174" s="0" t="inlineStr">
        <is>
          <t>Внутренние санитарнотехнические работы: смена труб, санприборов, запорной арматуры и другое</t>
        </is>
      </c>
      <c r="HS1174" s="0" t="n">
        <v>0</v>
      </c>
      <c r="IK1174" s="0" t="n">
        <v>0</v>
      </c>
    </row>
    <row r="1175">
      <c r="A1175" s="0" t="n">
        <v>17</v>
      </c>
      <c r="B1175" s="0" t="n">
        <v>0</v>
      </c>
      <c r="C1175" s="0">
        <f>ROW(SmtRes!A475)</f>
        <v/>
      </c>
      <c r="D1175" s="0">
        <f>ROW(EtalonRes!A467)</f>
        <v/>
      </c>
      <c r="E1175" s="0" t="inlineStr">
        <is>
          <t>3</t>
        </is>
      </c>
      <c r="F1175" s="0" t="inlineStr">
        <is>
          <t>65-18-1</t>
        </is>
      </c>
      <c r="G1175" s="0" t="inlineStr">
        <is>
          <t>Ремонт задвижек диаметром до 100 мм без снятия с места (прим. прочистка фильтров)</t>
        </is>
      </c>
      <c r="H1175" s="0" t="inlineStr">
        <is>
          <t>100 шт. арматуры</t>
        </is>
      </c>
      <c r="I1175" s="0">
        <f>ROUND(ROUND(2/100,4),7)</f>
        <v/>
      </c>
      <c r="J1175" s="0" t="n">
        <v>0</v>
      </c>
      <c r="K1175" s="0">
        <f>ROUND(ROUND(2/100,4),7)</f>
        <v/>
      </c>
      <c r="O1175" s="0">
        <f>ROUND(CP1175,0)</f>
        <v/>
      </c>
      <c r="P1175" s="0">
        <f>ROUND(CQ1175*I1175,0)</f>
        <v/>
      </c>
      <c r="Q1175" s="0">
        <f>(ROUND((ROUND(((ET1175)*I1175),0)*BB1175),0)+ROUND((ROUND(((AE1175-(EU1175))*I1175),0)*BS1175),0))</f>
        <v/>
      </c>
      <c r="R1175" s="0">
        <f>(ROUND((ROUND(((EU1175)*I1175),0)*BS1175),0)+ROUND((ROUND(((AE1175-(EU1175))*I1175),0)*BS1175),0))</f>
        <v/>
      </c>
      <c r="S1175" s="0">
        <f>ROUND(CT1175*I1175,0)</f>
        <v/>
      </c>
      <c r="T1175" s="0">
        <f>ROUND(CU1175*I1175,0)</f>
        <v/>
      </c>
      <c r="U1175" s="0">
        <f>ROUND(CV1175*I1175,7)</f>
        <v/>
      </c>
      <c r="V1175" s="0">
        <f>ROUND(CW1175*I1175,7)</f>
        <v/>
      </c>
      <c r="W1175" s="0">
        <f>ROUND(CX1175*I1175,0)</f>
        <v/>
      </c>
      <c r="X1175" s="0">
        <f>ROUND(CY1175,0)</f>
        <v/>
      </c>
      <c r="Y1175" s="0">
        <f>ROUND(CZ1175,0)</f>
        <v/>
      </c>
      <c r="AA1175" s="0" t="n">
        <v>78845955</v>
      </c>
      <c r="AB1175" s="0">
        <f>ROUND((AC1175+AD1175+AF1175),2)</f>
        <v/>
      </c>
      <c r="AC1175" s="0">
        <f>ROUND((ES1175),2)</f>
        <v/>
      </c>
      <c r="AD1175" s="0">
        <f>ROUND((((ET1175)-(EU1175))+AE1175),2)</f>
        <v/>
      </c>
      <c r="AE1175" s="0">
        <f>ROUND((EU1175),2)</f>
        <v/>
      </c>
      <c r="AF1175" s="0">
        <f>ROUND((EV1175),2)</f>
        <v/>
      </c>
      <c r="AG1175" s="0">
        <f>ROUND((AP1175),2)</f>
        <v/>
      </c>
      <c r="AH1175" s="0">
        <f>(EW1175)</f>
        <v/>
      </c>
      <c r="AI1175" s="0">
        <f>(EX1175)</f>
        <v/>
      </c>
      <c r="AJ1175" s="0">
        <f>(AS1175)</f>
        <v/>
      </c>
      <c r="AK1175" s="0" t="n">
        <v>3507.05</v>
      </c>
      <c r="AL1175" s="0" t="n">
        <v>893.4400000000001</v>
      </c>
      <c r="AM1175" s="0" t="n">
        <v>0.87</v>
      </c>
      <c r="AN1175" s="0" t="n">
        <v>0</v>
      </c>
      <c r="AO1175" s="0" t="n">
        <v>2612.74</v>
      </c>
      <c r="AP1175" s="0" t="n">
        <v>0</v>
      </c>
      <c r="AQ1175" s="0" t="n">
        <v>302.4</v>
      </c>
      <c r="AR1175" s="0" t="n">
        <v>0</v>
      </c>
      <c r="AS1175" s="0" t="n">
        <v>0</v>
      </c>
      <c r="AT1175" s="0" t="n">
        <v>103</v>
      </c>
      <c r="AU1175" s="0" t="n">
        <v>52</v>
      </c>
      <c r="AV1175" s="0" t="n">
        <v>1</v>
      </c>
      <c r="AW1175" s="0" t="n">
        <v>1</v>
      </c>
      <c r="AZ1175" s="0" t="n">
        <v>1</v>
      </c>
      <c r="BA1175" s="0" t="n">
        <v>52.25</v>
      </c>
      <c r="BB1175" s="0" t="n">
        <v>25.03</v>
      </c>
      <c r="BC1175" s="0" t="n">
        <v>6.83</v>
      </c>
      <c r="BD1175" s="0" t="inlineStr"/>
      <c r="BE1175" s="0" t="inlineStr"/>
      <c r="BF1175" s="0" t="inlineStr"/>
      <c r="BG1175" s="0" t="inlineStr"/>
      <c r="BH1175" s="0" t="n">
        <v>0</v>
      </c>
      <c r="BI1175" s="0" t="n">
        <v>1</v>
      </c>
      <c r="BJ1175" s="0" t="inlineStr">
        <is>
          <t>ТЕРр Московской обл., 65-18-1, приказ Минстроя России №675/пр от 28.02.2017 № 263/пр</t>
        </is>
      </c>
      <c r="BM1175" s="0" t="n">
        <v>65008</v>
      </c>
      <c r="BN1175" s="0" t="n">
        <v>0</v>
      </c>
      <c r="BO1175" s="0" t="inlineStr">
        <is>
          <t>65-18-1</t>
        </is>
      </c>
      <c r="BP1175" s="0" t="n">
        <v>1</v>
      </c>
      <c r="BQ1175" s="0" t="n">
        <v>6</v>
      </c>
      <c r="BR1175" s="0" t="n">
        <v>0</v>
      </c>
      <c r="BS1175" s="0" t="n">
        <v>52.25</v>
      </c>
      <c r="BT1175" s="0" t="n">
        <v>1</v>
      </c>
      <c r="BU1175" s="0" t="n">
        <v>1</v>
      </c>
      <c r="BV1175" s="0" t="n">
        <v>1</v>
      </c>
      <c r="BW1175" s="0" t="n">
        <v>1</v>
      </c>
      <c r="BX1175" s="0" t="n">
        <v>1</v>
      </c>
      <c r="BY1175" s="0" t="inlineStr"/>
      <c r="BZ1175" s="0" t="n">
        <v>103</v>
      </c>
      <c r="CA1175" s="0" t="n">
        <v>52</v>
      </c>
      <c r="CB1175" s="0" t="inlineStr"/>
      <c r="CE1175" s="0" t="n">
        <v>12</v>
      </c>
      <c r="CF1175" s="0" t="n">
        <v>0</v>
      </c>
      <c r="CG1175" s="0" t="n">
        <v>0</v>
      </c>
      <c r="CM1175" s="0" t="n">
        <v>0</v>
      </c>
      <c r="CN1175" s="0" t="inlineStr"/>
      <c r="CO1175" s="0" t="n">
        <v>0</v>
      </c>
      <c r="CP1175" s="0">
        <f>(P1175+Q1175+S1175)</f>
        <v/>
      </c>
      <c r="CQ1175" s="0">
        <f>AC1175*BC1175</f>
        <v/>
      </c>
      <c r="CR1175" s="0">
        <f>(ROUND((ROUND(((ET1175)*1),0)*BB1175),0)+ROUND((ROUND(((AE1175-(EU1175))*1),0)*BS1175),0))</f>
        <v/>
      </c>
      <c r="CS1175" s="0">
        <f>(ROUND((ROUND(((EU1175)*1),0)*BS1175),0)+ROUND((ROUND(((AE1175-(EU1175))*1),0)*BS1175),0))</f>
        <v/>
      </c>
      <c r="CT1175" s="0">
        <f>AF1175*BA1175</f>
        <v/>
      </c>
      <c r="CU1175" s="0">
        <f>AG1175</f>
        <v/>
      </c>
      <c r="CV1175" s="0">
        <f>AH1175</f>
        <v/>
      </c>
      <c r="CW1175" s="0">
        <f>AI1175</f>
        <v/>
      </c>
      <c r="CX1175" s="0">
        <f>AJ1175</f>
        <v/>
      </c>
      <c r="CY1175" s="0">
        <f>(((S1175+R1175)*AT1175)/100)</f>
        <v/>
      </c>
      <c r="CZ1175" s="0">
        <f>(((S1175+R1175)*AU1175)/100)</f>
        <v/>
      </c>
      <c r="DC1175" s="0" t="inlineStr"/>
      <c r="DD1175" s="0" t="inlineStr"/>
      <c r="DE1175" s="0" t="inlineStr"/>
      <c r="DF1175" s="0" t="inlineStr"/>
      <c r="DG1175" s="0" t="inlineStr"/>
      <c r="DH1175" s="0" t="inlineStr"/>
      <c r="DI1175" s="0" t="inlineStr"/>
      <c r="DJ1175" s="0" t="inlineStr"/>
      <c r="DK1175" s="0" t="inlineStr"/>
      <c r="DL1175" s="0" t="inlineStr"/>
      <c r="DM1175" s="0" t="inlineStr"/>
      <c r="DN1175" s="0" t="n">
        <v>0</v>
      </c>
      <c r="DO1175" s="0" t="n">
        <v>0</v>
      </c>
      <c r="DP1175" s="0" t="n">
        <v>1</v>
      </c>
      <c r="DQ1175" s="0" t="n">
        <v>1</v>
      </c>
      <c r="DU1175" s="0" t="n">
        <v>1013</v>
      </c>
      <c r="DV1175" s="0" t="inlineStr">
        <is>
          <t>100 шт. арматуры</t>
        </is>
      </c>
      <c r="DW1175" s="0" t="inlineStr">
        <is>
          <t>100 шт. арматуры</t>
        </is>
      </c>
      <c r="DX1175" s="0" t="n">
        <v>1</v>
      </c>
      <c r="DZ1175" s="0" t="inlineStr"/>
      <c r="EA1175" s="0" t="inlineStr"/>
      <c r="EB1175" s="0" t="inlineStr"/>
      <c r="EC1175" s="0" t="inlineStr"/>
      <c r="EE1175" s="0" t="n">
        <v>78726002</v>
      </c>
      <c r="EF1175" s="0" t="n">
        <v>6</v>
      </c>
      <c r="EG1175" s="0" t="inlineStr">
        <is>
          <t>Ремонтно-строительные работы</t>
        </is>
      </c>
      <c r="EH1175" s="0" t="n">
        <v>99</v>
      </c>
      <c r="EI1175" s="0" t="inlineStr">
        <is>
          <t>Внутренние санитарно-технические работы</t>
        </is>
      </c>
      <c r="EJ1175" s="0" t="n">
        <v>1</v>
      </c>
      <c r="EK1175" s="0" t="n">
        <v>65008</v>
      </c>
      <c r="EL1175" s="0" t="inlineStr">
        <is>
          <t>Внутренние санитарнотехнические работы: смена труб, санприборов, запорной арматуры и другое</t>
        </is>
      </c>
      <c r="EM1175" s="0" t="inlineStr">
        <is>
          <t>рФЕР-65</t>
        </is>
      </c>
      <c r="EO1175" s="0" t="inlineStr"/>
      <c r="EQ1175" s="0" t="n">
        <v>0</v>
      </c>
      <c r="ER1175" s="0" t="n">
        <v>3507.05</v>
      </c>
      <c r="ES1175" s="0" t="n">
        <v>893.4400000000001</v>
      </c>
      <c r="ET1175" s="0" t="n">
        <v>0.87</v>
      </c>
      <c r="EU1175" s="0" t="n">
        <v>0</v>
      </c>
      <c r="EV1175" s="0" t="n">
        <v>2612.74</v>
      </c>
      <c r="EW1175" s="0" t="n">
        <v>302.4</v>
      </c>
      <c r="EX1175" s="0" t="n">
        <v>0</v>
      </c>
      <c r="EY1175" s="0" t="n">
        <v>0</v>
      </c>
      <c r="FQ1175" s="0" t="n">
        <v>0</v>
      </c>
      <c r="FR1175" s="0" t="n">
        <v>0</v>
      </c>
      <c r="FS1175" s="0" t="n">
        <v>0</v>
      </c>
      <c r="FX1175" s="0" t="n">
        <v>103</v>
      </c>
      <c r="FY1175" s="0" t="n">
        <v>52</v>
      </c>
      <c r="GA1175" s="0" t="inlineStr"/>
      <c r="GD1175" s="0" t="n">
        <v>1</v>
      </c>
      <c r="GF1175" s="0" t="n">
        <v>-114931630</v>
      </c>
      <c r="GG1175" s="0" t="n">
        <v>2</v>
      </c>
      <c r="GH1175" s="0" t="n">
        <v>1</v>
      </c>
      <c r="GI1175" s="0" t="n">
        <v>2</v>
      </c>
      <c r="GJ1175" s="0" t="n">
        <v>0</v>
      </c>
      <c r="GK1175" s="0" t="n">
        <v>0</v>
      </c>
      <c r="GL1175" s="0">
        <f>ROUND(IF(AND(BH1175=3,BI1175=3,FS1175&lt;&gt;0),P1175,0),0)</f>
        <v/>
      </c>
      <c r="GM1175" s="0">
        <f>ROUND(O1175+X1175+Y1175,0)+GX1175</f>
        <v/>
      </c>
      <c r="GN1175" s="0">
        <f>IF(OR(BI1175=0,BI1175=1),GM1175-GX1175,0)</f>
        <v/>
      </c>
      <c r="GO1175" s="0">
        <f>IF(BI1175=2,GM1175-GX1175,0)</f>
        <v/>
      </c>
      <c r="GP1175" s="0">
        <f>IF(BI1175=4,GM1175-GX1175,0)</f>
        <v/>
      </c>
      <c r="GR1175" s="0" t="n">
        <v>0</v>
      </c>
      <c r="GS1175" s="0" t="n">
        <v>3</v>
      </c>
      <c r="GT1175" s="0" t="n">
        <v>0</v>
      </c>
      <c r="GU1175" s="0" t="inlineStr"/>
      <c r="GV1175" s="0">
        <f>ROUND((GT1175),2)</f>
        <v/>
      </c>
      <c r="GW1175" s="0" t="n">
        <v>1</v>
      </c>
      <c r="GX1175" s="0">
        <f>ROUND(HC1175*I1175,0)</f>
        <v/>
      </c>
      <c r="HA1175" s="0" t="n">
        <v>0</v>
      </c>
      <c r="HB1175" s="0" t="n">
        <v>0</v>
      </c>
      <c r="HC1175" s="0">
        <f>GV1175*GW1175</f>
        <v/>
      </c>
      <c r="HE1175" s="0" t="inlineStr"/>
      <c r="HF1175" s="0" t="inlineStr"/>
      <c r="HM1175" s="0" t="inlineStr"/>
      <c r="HN1175" s="0" t="inlineStr">
        <is>
          <t>Пр/812-099.2-1</t>
        </is>
      </c>
      <c r="HO1175" s="0" t="inlineStr">
        <is>
          <t>Пр/774-099.2</t>
        </is>
      </c>
      <c r="HP1175" s="0" t="inlineStr">
        <is>
          <t>Внутренние санитарнотехнические работы: смена труб, санприборов, запорной арматуры и другое</t>
        </is>
      </c>
      <c r="HQ1175" s="0" t="inlineStr">
        <is>
          <t>Внутренние санитарнотехнические работы: смена труб, санприборов, запорной арматуры и другое</t>
        </is>
      </c>
      <c r="HS1175" s="0" t="n">
        <v>0</v>
      </c>
      <c r="IK1175" s="0" t="n">
        <v>0</v>
      </c>
    </row>
    <row r="1177">
      <c r="A1177" s="358" t="n">
        <v>51</v>
      </c>
      <c r="B1177" s="358">
        <f>B1167</f>
        <v/>
      </c>
      <c r="C1177" s="358">
        <f>A1167</f>
        <v/>
      </c>
      <c r="D1177" s="358">
        <f>ROW(A1167)</f>
        <v/>
      </c>
      <c r="E1177" s="358" t="n"/>
      <c r="F1177" s="358">
        <f>IF(F1167&lt;&gt;"",F1167,"")</f>
        <v/>
      </c>
      <c r="G1177" s="358">
        <f>IF(G1167&lt;&gt;"",G1167,"")</f>
        <v/>
      </c>
      <c r="H1177" s="358" t="n">
        <v>0</v>
      </c>
      <c r="I1177" s="358" t="n"/>
      <c r="J1177" s="358" t="n"/>
      <c r="K1177" s="358" t="n"/>
      <c r="L1177" s="358" t="n"/>
      <c r="M1177" s="358" t="n"/>
      <c r="N1177" s="358" t="n"/>
      <c r="O1177" s="358" t="n">
        <v>0</v>
      </c>
      <c r="P1177" s="358" t="n">
        <v>0</v>
      </c>
      <c r="Q1177" s="358" t="n">
        <v>0</v>
      </c>
      <c r="R1177" s="358" t="n">
        <v>0</v>
      </c>
      <c r="S1177" s="358" t="n">
        <v>0</v>
      </c>
      <c r="T1177" s="358" t="n">
        <v>0</v>
      </c>
      <c r="U1177" s="358" t="n">
        <v>0</v>
      </c>
      <c r="V1177" s="358" t="n">
        <v>0</v>
      </c>
      <c r="W1177" s="358" t="n">
        <v>0</v>
      </c>
      <c r="X1177" s="358" t="n">
        <v>0</v>
      </c>
      <c r="Y1177" s="358" t="n">
        <v>0</v>
      </c>
      <c r="Z1177" s="358" t="n"/>
      <c r="AA1177" s="358" t="n"/>
      <c r="AB1177" s="358" t="n"/>
      <c r="AC1177" s="358" t="n"/>
      <c r="AD1177" s="358" t="n"/>
      <c r="AE1177" s="358" t="n"/>
      <c r="AF1177" s="358" t="n"/>
      <c r="AG1177" s="358" t="n"/>
      <c r="AH1177" s="358" t="n"/>
      <c r="AI1177" s="358" t="n"/>
      <c r="AJ1177" s="358" t="n"/>
      <c r="AK1177" s="358" t="n"/>
      <c r="AL1177" s="358" t="n"/>
      <c r="AM1177" s="358" t="n"/>
      <c r="AN1177" s="358" t="n"/>
      <c r="AO1177" s="358">
        <f>ROUND(BX1177,0)</f>
        <v/>
      </c>
      <c r="AP1177" s="358">
        <f>ROUND(BY1177,0)</f>
        <v/>
      </c>
      <c r="AQ1177" s="358">
        <f>ROUND(BZ1177,0)</f>
        <v/>
      </c>
      <c r="AR1177" s="358">
        <f>ROUND(CA1177,0)</f>
        <v/>
      </c>
      <c r="AS1177" s="358">
        <f>ROUND(CB1177,0)</f>
        <v/>
      </c>
      <c r="AT1177" s="358">
        <f>ROUND(CC1177,0)</f>
        <v/>
      </c>
      <c r="AU1177" s="358">
        <f>ROUND(CD1177,0)</f>
        <v/>
      </c>
      <c r="AV1177" s="358">
        <f>ROUND(CE1177,0)</f>
        <v/>
      </c>
      <c r="AW1177" s="358">
        <f>ROUND(CF1177,0)</f>
        <v/>
      </c>
      <c r="AX1177" s="358">
        <f>ROUND(CG1177,0)</f>
        <v/>
      </c>
      <c r="AY1177" s="358">
        <f>ROUND(CH1177,0)</f>
        <v/>
      </c>
      <c r="AZ1177" s="358">
        <f>ROUND(CI1177,0)</f>
        <v/>
      </c>
      <c r="BA1177" s="358">
        <f>ROUND(CJ1177,0)</f>
        <v/>
      </c>
      <c r="BB1177" s="358">
        <f>ROUND(CK1177,0)</f>
        <v/>
      </c>
      <c r="BC1177" s="358">
        <f>ROUND(CL1177,0)</f>
        <v/>
      </c>
      <c r="BD1177" s="358">
        <f>ROUND(CM1177,0)</f>
        <v/>
      </c>
      <c r="BE1177" s="358" t="n"/>
      <c r="BF1177" s="358" t="n"/>
      <c r="BG1177" s="358" t="n"/>
      <c r="BH1177" s="358" t="n"/>
      <c r="BI1177" s="358" t="n"/>
      <c r="BJ1177" s="358" t="n"/>
      <c r="BK1177" s="358" t="n"/>
      <c r="BL1177" s="358" t="n"/>
      <c r="BM1177" s="358" t="n"/>
      <c r="BN1177" s="358" t="n"/>
      <c r="BO1177" s="358" t="n"/>
      <c r="BP1177" s="358" t="n"/>
      <c r="BQ1177" s="358" t="n"/>
      <c r="BR1177" s="358" t="n"/>
      <c r="BS1177" s="358" t="n"/>
      <c r="BT1177" s="358" t="n"/>
      <c r="BU1177" s="358" t="n"/>
      <c r="BV1177" s="358" t="n"/>
      <c r="BW1177" s="358" t="n"/>
      <c r="BX1177" s="358" t="n"/>
      <c r="BY1177" s="358" t="n"/>
      <c r="BZ1177" s="358" t="n"/>
      <c r="CA1177" s="358" t="n"/>
      <c r="CB1177" s="358" t="n"/>
      <c r="CC1177" s="358" t="n"/>
      <c r="CD1177" s="358" t="n"/>
      <c r="CE1177" s="358" t="n"/>
      <c r="CF1177" s="358" t="n"/>
      <c r="CG1177" s="358" t="n"/>
      <c r="CH1177" s="358" t="n"/>
      <c r="CI1177" s="358" t="n"/>
      <c r="CJ1177" s="358" t="n"/>
      <c r="CK1177" s="358" t="n"/>
      <c r="CL1177" s="358" t="n"/>
      <c r="CM1177" s="358" t="n"/>
      <c r="CN1177" s="358" t="n"/>
      <c r="CO1177" s="358" t="n"/>
      <c r="CP1177" s="358" t="n"/>
      <c r="CQ1177" s="358" t="n"/>
      <c r="CR1177" s="358" t="n"/>
      <c r="CS1177" s="358" t="n"/>
      <c r="CT1177" s="358" t="n"/>
      <c r="CU1177" s="358" t="n"/>
      <c r="CV1177" s="358" t="n"/>
      <c r="CW1177" s="358" t="n"/>
      <c r="CX1177" s="358" t="n"/>
      <c r="CY1177" s="358" t="n"/>
      <c r="CZ1177" s="358" t="n"/>
      <c r="DA1177" s="358" t="n"/>
      <c r="DB1177" s="358" t="n"/>
      <c r="DC1177" s="358" t="n"/>
      <c r="DD1177" s="358" t="n"/>
      <c r="DE1177" s="358" t="n"/>
      <c r="DF1177" s="358" t="n"/>
      <c r="DG1177" s="359" t="n"/>
      <c r="DH1177" s="359" t="n"/>
      <c r="DI1177" s="359" t="n"/>
      <c r="DJ1177" s="359" t="n"/>
      <c r="DK1177" s="359" t="n"/>
      <c r="DL1177" s="359" t="n"/>
      <c r="DM1177" s="359" t="n"/>
      <c r="DN1177" s="359" t="n"/>
      <c r="DO1177" s="359" t="n"/>
      <c r="DP1177" s="359" t="n"/>
      <c r="DQ1177" s="359" t="n"/>
      <c r="DR1177" s="359" t="n"/>
      <c r="DS1177" s="359" t="n"/>
      <c r="DT1177" s="359" t="n"/>
      <c r="DU1177" s="359" t="n"/>
      <c r="DV1177" s="359" t="n"/>
      <c r="DW1177" s="359" t="n"/>
      <c r="DX1177" s="359" t="n"/>
      <c r="DY1177" s="359" t="n"/>
      <c r="DZ1177" s="359" t="n"/>
      <c r="EA1177" s="359" t="n"/>
      <c r="EB1177" s="359" t="n"/>
      <c r="EC1177" s="359" t="n"/>
      <c r="ED1177" s="359" t="n"/>
      <c r="EE1177" s="359" t="n"/>
      <c r="EF1177" s="359" t="n"/>
      <c r="EG1177" s="359" t="n"/>
      <c r="EH1177" s="359" t="n"/>
      <c r="EI1177" s="359" t="n"/>
      <c r="EJ1177" s="359" t="n"/>
      <c r="EK1177" s="359" t="n"/>
      <c r="EL1177" s="359" t="n"/>
      <c r="EM1177" s="359" t="n"/>
      <c r="EN1177" s="359" t="n"/>
      <c r="EO1177" s="359" t="n"/>
      <c r="EP1177" s="359" t="n"/>
      <c r="EQ1177" s="359" t="n"/>
      <c r="ER1177" s="359" t="n"/>
      <c r="ES1177" s="359" t="n"/>
      <c r="ET1177" s="359" t="n"/>
      <c r="EU1177" s="359" t="n"/>
      <c r="EV1177" s="359" t="n"/>
      <c r="EW1177" s="359" t="n"/>
      <c r="EX1177" s="359" t="n"/>
      <c r="EY1177" s="359" t="n"/>
      <c r="EZ1177" s="359" t="n"/>
      <c r="FA1177" s="359" t="n"/>
      <c r="FB1177" s="359" t="n"/>
      <c r="FC1177" s="359" t="n"/>
      <c r="FD1177" s="359" t="n"/>
      <c r="FE1177" s="359" t="n"/>
      <c r="FF1177" s="359" t="n"/>
      <c r="FG1177" s="359" t="n"/>
      <c r="FH1177" s="359" t="n"/>
      <c r="FI1177" s="359" t="n"/>
      <c r="FJ1177" s="359" t="n"/>
      <c r="FK1177" s="359" t="n"/>
      <c r="FL1177" s="359" t="n"/>
      <c r="FM1177" s="359" t="n"/>
      <c r="FN1177" s="359" t="n"/>
      <c r="FO1177" s="359" t="n"/>
      <c r="FP1177" s="359" t="n"/>
      <c r="FQ1177" s="359" t="n"/>
      <c r="FR1177" s="359" t="n"/>
      <c r="FS1177" s="359" t="n"/>
      <c r="FT1177" s="359" t="n"/>
      <c r="FU1177" s="359" t="n"/>
      <c r="FV1177" s="359" t="n"/>
      <c r="FW1177" s="359" t="n"/>
      <c r="FX1177" s="359" t="n"/>
      <c r="FY1177" s="359" t="n"/>
      <c r="FZ1177" s="359" t="n"/>
      <c r="GA1177" s="359" t="n"/>
      <c r="GB1177" s="359" t="n"/>
      <c r="GC1177" s="359" t="n"/>
      <c r="GD1177" s="359" t="n"/>
      <c r="GE1177" s="359" t="n"/>
      <c r="GF1177" s="359" t="n"/>
      <c r="GG1177" s="359" t="n"/>
      <c r="GH1177" s="359" t="n"/>
      <c r="GI1177" s="359" t="n"/>
      <c r="GJ1177" s="359" t="n"/>
      <c r="GK1177" s="359" t="n"/>
      <c r="GL1177" s="359" t="n"/>
      <c r="GM1177" s="359" t="n"/>
      <c r="GN1177" s="359" t="n"/>
      <c r="GO1177" s="359" t="n"/>
      <c r="GP1177" s="359" t="n"/>
      <c r="GQ1177" s="359" t="n"/>
      <c r="GR1177" s="359" t="n"/>
      <c r="GS1177" s="359" t="n"/>
      <c r="GT1177" s="359" t="n"/>
      <c r="GU1177" s="359" t="n"/>
      <c r="GV1177" s="359" t="n"/>
      <c r="GW1177" s="359" t="n"/>
      <c r="GX1177" s="359" t="n">
        <v>0</v>
      </c>
    </row>
    <row r="1179">
      <c r="A1179" s="360" t="n">
        <v>50</v>
      </c>
      <c r="B1179" s="360" t="n">
        <v>0</v>
      </c>
      <c r="C1179" s="360" t="n">
        <v>0</v>
      </c>
      <c r="D1179" s="360" t="n">
        <v>1</v>
      </c>
      <c r="E1179" s="360" t="n">
        <v>201</v>
      </c>
      <c r="F1179" s="360">
        <f>ROUND(Source!O1177,O1179)</f>
        <v/>
      </c>
      <c r="G1179" s="360" t="inlineStr">
        <is>
          <t>ПЗ</t>
        </is>
      </c>
      <c r="H1179" s="360" t="inlineStr">
        <is>
          <t>Прямые затраты</t>
        </is>
      </c>
      <c r="I1179" s="360" t="n"/>
      <c r="J1179" s="360" t="n"/>
      <c r="K1179" s="360" t="n">
        <v>201</v>
      </c>
      <c r="L1179" s="360" t="n">
        <v>1</v>
      </c>
      <c r="M1179" s="360" t="n">
        <v>3</v>
      </c>
      <c r="N1179" s="360" t="inlineStr"/>
      <c r="O1179" s="360" t="n">
        <v>0</v>
      </c>
      <c r="P1179" s="360" t="n"/>
      <c r="Q1179" s="360" t="n"/>
      <c r="R1179" s="360" t="n"/>
      <c r="S1179" s="360" t="n"/>
      <c r="T1179" s="360" t="n"/>
      <c r="U1179" s="360" t="n"/>
      <c r="V1179" s="360" t="n"/>
      <c r="W1179" s="360" t="n">
        <v>0</v>
      </c>
      <c r="X1179" s="360" t="n">
        <v>1</v>
      </c>
      <c r="Y1179" s="360" t="n">
        <v>0</v>
      </c>
      <c r="Z1179" s="360" t="n"/>
      <c r="AA1179" s="360" t="n"/>
      <c r="AB1179" s="360" t="n"/>
    </row>
    <row r="1180">
      <c r="A1180" s="360" t="n">
        <v>50</v>
      </c>
      <c r="B1180" s="360" t="n">
        <v>0</v>
      </c>
      <c r="C1180" s="360" t="n">
        <v>0</v>
      </c>
      <c r="D1180" s="360" t="n">
        <v>1</v>
      </c>
      <c r="E1180" s="360" t="n">
        <v>202</v>
      </c>
      <c r="F1180" s="360">
        <f>ROUND(Source!P1177,O1180)</f>
        <v/>
      </c>
      <c r="G1180" s="360" t="inlineStr">
        <is>
          <t>СтМатОб</t>
        </is>
      </c>
      <c r="H1180" s="360" t="inlineStr">
        <is>
          <t>Стоимость материальных ресурсов (всего)</t>
        </is>
      </c>
      <c r="I1180" s="360" t="n"/>
      <c r="J1180" s="360" t="n"/>
      <c r="K1180" s="360" t="n">
        <v>202</v>
      </c>
      <c r="L1180" s="360" t="n">
        <v>2</v>
      </c>
      <c r="M1180" s="360" t="n">
        <v>3</v>
      </c>
      <c r="N1180" s="360" t="inlineStr"/>
      <c r="O1180" s="360" t="n">
        <v>0</v>
      </c>
      <c r="P1180" s="360" t="n"/>
      <c r="Q1180" s="360" t="n"/>
      <c r="R1180" s="360" t="n"/>
      <c r="S1180" s="360" t="n"/>
      <c r="T1180" s="360" t="n"/>
      <c r="U1180" s="360" t="n"/>
      <c r="V1180" s="360" t="n"/>
      <c r="W1180" s="360" t="n">
        <v>0</v>
      </c>
      <c r="X1180" s="360" t="n">
        <v>1</v>
      </c>
      <c r="Y1180" s="360" t="n">
        <v>0</v>
      </c>
      <c r="Z1180" s="360" t="n"/>
      <c r="AA1180" s="360" t="n"/>
      <c r="AB1180" s="360" t="n"/>
    </row>
    <row r="1181">
      <c r="A1181" s="360" t="n">
        <v>50</v>
      </c>
      <c r="B1181" s="360" t="n">
        <v>0</v>
      </c>
      <c r="C1181" s="360" t="n">
        <v>0</v>
      </c>
      <c r="D1181" s="360" t="n">
        <v>1</v>
      </c>
      <c r="E1181" s="360" t="n">
        <v>222</v>
      </c>
      <c r="F1181" s="360">
        <f>ROUND(Source!AO1177,O1181)</f>
        <v/>
      </c>
      <c r="G1181" s="360" t="inlineStr">
        <is>
          <t>СтМатОбЗак</t>
        </is>
      </c>
      <c r="H1181" s="360" t="inlineStr">
        <is>
          <t>Стоимость материалов и оборудования заказчика</t>
        </is>
      </c>
      <c r="I1181" s="360" t="n"/>
      <c r="J1181" s="360" t="n"/>
      <c r="K1181" s="360" t="n">
        <v>222</v>
      </c>
      <c r="L1181" s="360" t="n">
        <v>3</v>
      </c>
      <c r="M1181" s="360" t="n">
        <v>3</v>
      </c>
      <c r="N1181" s="360" t="inlineStr"/>
      <c r="O1181" s="360" t="n">
        <v>0</v>
      </c>
      <c r="P1181" s="360" t="n"/>
      <c r="Q1181" s="360" t="n"/>
      <c r="R1181" s="360" t="n"/>
      <c r="S1181" s="360" t="n"/>
      <c r="T1181" s="360" t="n"/>
      <c r="U1181" s="360" t="n"/>
      <c r="V1181" s="360" t="n"/>
      <c r="W1181" s="360" t="n">
        <v>0</v>
      </c>
      <c r="X1181" s="360" t="n">
        <v>1</v>
      </c>
      <c r="Y1181" s="360" t="n">
        <v>0</v>
      </c>
      <c r="Z1181" s="360" t="n"/>
      <c r="AA1181" s="360" t="n"/>
      <c r="AB1181" s="360" t="n"/>
    </row>
    <row r="1182">
      <c r="A1182" s="360" t="n">
        <v>50</v>
      </c>
      <c r="B1182" s="360" t="n">
        <v>0</v>
      </c>
      <c r="C1182" s="360" t="n">
        <v>0</v>
      </c>
      <c r="D1182" s="360" t="n">
        <v>1</v>
      </c>
      <c r="E1182" s="360" t="n">
        <v>225</v>
      </c>
      <c r="F1182" s="360">
        <f>ROUND(Source!AV1177,O1182)</f>
        <v/>
      </c>
      <c r="G1182" s="360" t="inlineStr">
        <is>
          <t>СтМатОбПод</t>
        </is>
      </c>
      <c r="H1182" s="360" t="inlineStr">
        <is>
          <t>Стоимость материалов и оборудования подрядчика</t>
        </is>
      </c>
      <c r="I1182" s="360" t="n"/>
      <c r="J1182" s="360" t="n"/>
      <c r="K1182" s="360" t="n">
        <v>225</v>
      </c>
      <c r="L1182" s="360" t="n">
        <v>4</v>
      </c>
      <c r="M1182" s="360" t="n">
        <v>3</v>
      </c>
      <c r="N1182" s="360" t="inlineStr"/>
      <c r="O1182" s="360" t="n">
        <v>0</v>
      </c>
      <c r="P1182" s="360" t="n"/>
      <c r="Q1182" s="360" t="n"/>
      <c r="R1182" s="360" t="n"/>
      <c r="S1182" s="360" t="n"/>
      <c r="T1182" s="360" t="n"/>
      <c r="U1182" s="360" t="n"/>
      <c r="V1182" s="360" t="n"/>
      <c r="W1182" s="360" t="n">
        <v>0</v>
      </c>
      <c r="X1182" s="360" t="n">
        <v>1</v>
      </c>
      <c r="Y1182" s="360" t="n">
        <v>0</v>
      </c>
      <c r="Z1182" s="360" t="n"/>
      <c r="AA1182" s="360" t="n"/>
      <c r="AB1182" s="360" t="n"/>
    </row>
    <row r="1183">
      <c r="A1183" s="360" t="n">
        <v>50</v>
      </c>
      <c r="B1183" s="360" t="n">
        <v>0</v>
      </c>
      <c r="C1183" s="360" t="n">
        <v>0</v>
      </c>
      <c r="D1183" s="360" t="n">
        <v>1</v>
      </c>
      <c r="E1183" s="360" t="n">
        <v>226</v>
      </c>
      <c r="F1183" s="360">
        <f>ROUND(Source!AW1177,O1183)</f>
        <v/>
      </c>
      <c r="G1183" s="360" t="inlineStr">
        <is>
          <t>СтМат</t>
        </is>
      </c>
      <c r="H1183" s="360" t="inlineStr">
        <is>
          <t>Стоимость материалов (всего)</t>
        </is>
      </c>
      <c r="I1183" s="360" t="n"/>
      <c r="J1183" s="360" t="n"/>
      <c r="K1183" s="360" t="n">
        <v>226</v>
      </c>
      <c r="L1183" s="360" t="n">
        <v>5</v>
      </c>
      <c r="M1183" s="360" t="n">
        <v>3</v>
      </c>
      <c r="N1183" s="360" t="inlineStr"/>
      <c r="O1183" s="360" t="n">
        <v>0</v>
      </c>
      <c r="P1183" s="360" t="n"/>
      <c r="Q1183" s="360" t="n"/>
      <c r="R1183" s="360" t="n"/>
      <c r="S1183" s="360" t="n"/>
      <c r="T1183" s="360" t="n"/>
      <c r="U1183" s="360" t="n"/>
      <c r="V1183" s="360" t="n"/>
      <c r="W1183" s="360" t="n">
        <v>0</v>
      </c>
      <c r="X1183" s="360" t="n">
        <v>1</v>
      </c>
      <c r="Y1183" s="360" t="n">
        <v>0</v>
      </c>
      <c r="Z1183" s="360" t="n"/>
      <c r="AA1183" s="360" t="n"/>
      <c r="AB1183" s="360" t="n"/>
    </row>
    <row r="1184">
      <c r="A1184" s="360" t="n">
        <v>50</v>
      </c>
      <c r="B1184" s="360" t="n">
        <v>0</v>
      </c>
      <c r="C1184" s="360" t="n">
        <v>0</v>
      </c>
      <c r="D1184" s="360" t="n">
        <v>1</v>
      </c>
      <c r="E1184" s="360" t="n">
        <v>227</v>
      </c>
      <c r="F1184" s="360">
        <f>ROUND(Source!AX1177,O1184)</f>
        <v/>
      </c>
      <c r="G1184" s="360" t="inlineStr">
        <is>
          <t>СтМатЗак</t>
        </is>
      </c>
      <c r="H1184" s="360" t="inlineStr">
        <is>
          <t>Стоимость материалов заказчика</t>
        </is>
      </c>
      <c r="I1184" s="360" t="n"/>
      <c r="J1184" s="360" t="n"/>
      <c r="K1184" s="360" t="n">
        <v>227</v>
      </c>
      <c r="L1184" s="360" t="n">
        <v>6</v>
      </c>
      <c r="M1184" s="360" t="n">
        <v>3</v>
      </c>
      <c r="N1184" s="360" t="inlineStr"/>
      <c r="O1184" s="360" t="n">
        <v>0</v>
      </c>
      <c r="P1184" s="360" t="n"/>
      <c r="Q1184" s="360" t="n"/>
      <c r="R1184" s="360" t="n"/>
      <c r="S1184" s="360" t="n"/>
      <c r="T1184" s="360" t="n"/>
      <c r="U1184" s="360" t="n"/>
      <c r="V1184" s="360" t="n"/>
      <c r="W1184" s="360" t="n">
        <v>0</v>
      </c>
      <c r="X1184" s="360" t="n">
        <v>1</v>
      </c>
      <c r="Y1184" s="360" t="n">
        <v>0</v>
      </c>
      <c r="Z1184" s="360" t="n"/>
      <c r="AA1184" s="360" t="n"/>
      <c r="AB1184" s="360" t="n"/>
    </row>
    <row r="1185">
      <c r="A1185" s="360" t="n">
        <v>50</v>
      </c>
      <c r="B1185" s="360" t="n">
        <v>0</v>
      </c>
      <c r="C1185" s="360" t="n">
        <v>0</v>
      </c>
      <c r="D1185" s="360" t="n">
        <v>1</v>
      </c>
      <c r="E1185" s="360" t="n">
        <v>228</v>
      </c>
      <c r="F1185" s="360">
        <f>ROUND(Source!AY1177,O1185)</f>
        <v/>
      </c>
      <c r="G1185" s="360" t="inlineStr">
        <is>
          <t>СтМатПод</t>
        </is>
      </c>
      <c r="H1185" s="360" t="inlineStr">
        <is>
          <t>Стоимость материалов подрядчика</t>
        </is>
      </c>
      <c r="I1185" s="360" t="n"/>
      <c r="J1185" s="360" t="n"/>
      <c r="K1185" s="360" t="n">
        <v>228</v>
      </c>
      <c r="L1185" s="360" t="n">
        <v>7</v>
      </c>
      <c r="M1185" s="360" t="n">
        <v>3</v>
      </c>
      <c r="N1185" s="360" t="inlineStr"/>
      <c r="O1185" s="360" t="n">
        <v>0</v>
      </c>
      <c r="P1185" s="360" t="n"/>
      <c r="Q1185" s="360" t="n"/>
      <c r="R1185" s="360" t="n"/>
      <c r="S1185" s="360" t="n"/>
      <c r="T1185" s="360" t="n"/>
      <c r="U1185" s="360" t="n"/>
      <c r="V1185" s="360" t="n"/>
      <c r="W1185" s="360" t="n">
        <v>0</v>
      </c>
      <c r="X1185" s="360" t="n">
        <v>1</v>
      </c>
      <c r="Y1185" s="360" t="n">
        <v>0</v>
      </c>
      <c r="Z1185" s="360" t="n"/>
      <c r="AA1185" s="360" t="n"/>
      <c r="AB1185" s="360" t="n"/>
    </row>
    <row r="1186">
      <c r="A1186" s="360" t="n">
        <v>50</v>
      </c>
      <c r="B1186" s="360" t="n">
        <v>0</v>
      </c>
      <c r="C1186" s="360" t="n">
        <v>0</v>
      </c>
      <c r="D1186" s="360" t="n">
        <v>1</v>
      </c>
      <c r="E1186" s="360" t="n">
        <v>216</v>
      </c>
      <c r="F1186" s="360">
        <f>ROUND(Source!AP1177,O1186)</f>
        <v/>
      </c>
      <c r="G1186" s="360" t="inlineStr">
        <is>
          <t>Оборуд</t>
        </is>
      </c>
      <c r="H1186" s="360" t="inlineStr">
        <is>
          <t>Стоимость оборудования (всего)</t>
        </is>
      </c>
      <c r="I1186" s="360" t="n"/>
      <c r="J1186" s="360" t="n"/>
      <c r="K1186" s="360" t="n">
        <v>216</v>
      </c>
      <c r="L1186" s="360" t="n">
        <v>8</v>
      </c>
      <c r="M1186" s="360" t="n">
        <v>3</v>
      </c>
      <c r="N1186" s="360" t="inlineStr"/>
      <c r="O1186" s="360" t="n">
        <v>0</v>
      </c>
      <c r="P1186" s="360" t="n"/>
      <c r="Q1186" s="360" t="n"/>
      <c r="R1186" s="360" t="n"/>
      <c r="S1186" s="360" t="n"/>
      <c r="T1186" s="360" t="n"/>
      <c r="U1186" s="360" t="n"/>
      <c r="V1186" s="360" t="n"/>
      <c r="W1186" s="360" t="n">
        <v>0</v>
      </c>
      <c r="X1186" s="360" t="n">
        <v>1</v>
      </c>
      <c r="Y1186" s="360" t="n">
        <v>0</v>
      </c>
      <c r="Z1186" s="360" t="n"/>
      <c r="AA1186" s="360" t="n"/>
      <c r="AB1186" s="360" t="n"/>
    </row>
    <row r="1187">
      <c r="A1187" s="360" t="n">
        <v>50</v>
      </c>
      <c r="B1187" s="360" t="n">
        <v>0</v>
      </c>
      <c r="C1187" s="360" t="n">
        <v>0</v>
      </c>
      <c r="D1187" s="360" t="n">
        <v>1</v>
      </c>
      <c r="E1187" s="360" t="n">
        <v>223</v>
      </c>
      <c r="F1187" s="360">
        <f>ROUND(Source!AQ1177,O1187)</f>
        <v/>
      </c>
      <c r="G1187" s="360" t="inlineStr">
        <is>
          <t>ОборудЗак</t>
        </is>
      </c>
      <c r="H1187" s="360" t="inlineStr">
        <is>
          <t>Стоимость оборудования заказчика</t>
        </is>
      </c>
      <c r="I1187" s="360" t="n"/>
      <c r="J1187" s="360" t="n"/>
      <c r="K1187" s="360" t="n">
        <v>223</v>
      </c>
      <c r="L1187" s="360" t="n">
        <v>9</v>
      </c>
      <c r="M1187" s="360" t="n">
        <v>3</v>
      </c>
      <c r="N1187" s="360" t="inlineStr"/>
      <c r="O1187" s="360" t="n">
        <v>0</v>
      </c>
      <c r="P1187" s="360" t="n"/>
      <c r="Q1187" s="360" t="n"/>
      <c r="R1187" s="360" t="n"/>
      <c r="S1187" s="360" t="n"/>
      <c r="T1187" s="360" t="n"/>
      <c r="U1187" s="360" t="n"/>
      <c r="V1187" s="360" t="n"/>
      <c r="W1187" s="360" t="n">
        <v>0</v>
      </c>
      <c r="X1187" s="360" t="n">
        <v>1</v>
      </c>
      <c r="Y1187" s="360" t="n">
        <v>0</v>
      </c>
      <c r="Z1187" s="360" t="n"/>
      <c r="AA1187" s="360" t="n"/>
      <c r="AB1187" s="360" t="n"/>
    </row>
    <row r="1188">
      <c r="A1188" s="360" t="n">
        <v>50</v>
      </c>
      <c r="B1188" s="360" t="n">
        <v>0</v>
      </c>
      <c r="C1188" s="360" t="n">
        <v>0</v>
      </c>
      <c r="D1188" s="360" t="n">
        <v>1</v>
      </c>
      <c r="E1188" s="360" t="n">
        <v>229</v>
      </c>
      <c r="F1188" s="360">
        <f>ROUND(Source!AZ1177,O1188)</f>
        <v/>
      </c>
      <c r="G1188" s="360" t="inlineStr">
        <is>
          <t>ОборудПод</t>
        </is>
      </c>
      <c r="H1188" s="360" t="inlineStr">
        <is>
          <t>Стоимость оборудования подрядчика</t>
        </is>
      </c>
      <c r="I1188" s="360" t="n"/>
      <c r="J1188" s="360" t="n"/>
      <c r="K1188" s="360" t="n">
        <v>229</v>
      </c>
      <c r="L1188" s="360" t="n">
        <v>10</v>
      </c>
      <c r="M1188" s="360" t="n">
        <v>3</v>
      </c>
      <c r="N1188" s="360" t="inlineStr"/>
      <c r="O1188" s="360" t="n">
        <v>0</v>
      </c>
      <c r="P1188" s="360" t="n"/>
      <c r="Q1188" s="360" t="n"/>
      <c r="R1188" s="360" t="n"/>
      <c r="S1188" s="360" t="n"/>
      <c r="T1188" s="360" t="n"/>
      <c r="U1188" s="360" t="n"/>
      <c r="V1188" s="360" t="n"/>
      <c r="W1188" s="360" t="n">
        <v>0</v>
      </c>
      <c r="X1188" s="360" t="n">
        <v>1</v>
      </c>
      <c r="Y1188" s="360" t="n">
        <v>0</v>
      </c>
      <c r="Z1188" s="360" t="n"/>
      <c r="AA1188" s="360" t="n"/>
      <c r="AB1188" s="360" t="n"/>
    </row>
    <row r="1189">
      <c r="A1189" s="360" t="n">
        <v>50</v>
      </c>
      <c r="B1189" s="360" t="n">
        <v>0</v>
      </c>
      <c r="C1189" s="360" t="n">
        <v>0</v>
      </c>
      <c r="D1189" s="360" t="n">
        <v>1</v>
      </c>
      <c r="E1189" s="360" t="n">
        <v>203</v>
      </c>
      <c r="F1189" s="360">
        <f>ROUND(Source!Q1177,O1189)</f>
        <v/>
      </c>
      <c r="G1189" s="360" t="inlineStr">
        <is>
          <t>ЭММ</t>
        </is>
      </c>
      <c r="H1189" s="360" t="inlineStr">
        <is>
          <t>Эксплуатация машин</t>
        </is>
      </c>
      <c r="I1189" s="360" t="n"/>
      <c r="J1189" s="360" t="n"/>
      <c r="K1189" s="360" t="n">
        <v>203</v>
      </c>
      <c r="L1189" s="360" t="n">
        <v>11</v>
      </c>
      <c r="M1189" s="360" t="n">
        <v>3</v>
      </c>
      <c r="N1189" s="360" t="inlineStr"/>
      <c r="O1189" s="360" t="n">
        <v>0</v>
      </c>
      <c r="P1189" s="360" t="n"/>
      <c r="Q1189" s="360" t="n"/>
      <c r="R1189" s="360" t="n"/>
      <c r="S1189" s="360" t="n"/>
      <c r="T1189" s="360" t="n"/>
      <c r="U1189" s="360" t="n"/>
      <c r="V1189" s="360" t="n"/>
      <c r="W1189" s="360" t="n">
        <v>0</v>
      </c>
      <c r="X1189" s="360" t="n">
        <v>1</v>
      </c>
      <c r="Y1189" s="360" t="n">
        <v>0</v>
      </c>
      <c r="Z1189" s="360" t="n"/>
      <c r="AA1189" s="360" t="n"/>
      <c r="AB1189" s="360" t="n"/>
    </row>
    <row r="1190">
      <c r="A1190" s="360" t="n">
        <v>50</v>
      </c>
      <c r="B1190" s="360" t="n">
        <v>0</v>
      </c>
      <c r="C1190" s="360" t="n">
        <v>0</v>
      </c>
      <c r="D1190" s="360" t="n">
        <v>1</v>
      </c>
      <c r="E1190" s="360" t="n">
        <v>231</v>
      </c>
      <c r="F1190" s="360">
        <f>ROUND(Source!BB1177,O1190)</f>
        <v/>
      </c>
      <c r="G1190" s="360" t="inlineStr">
        <is>
          <t>ЭММсНРиСП</t>
        </is>
      </c>
      <c r="H1190" s="360" t="inlineStr">
        <is>
          <t>Эксплуатация машин по ТСН-2001.16</t>
        </is>
      </c>
      <c r="I1190" s="360" t="n"/>
      <c r="J1190" s="360" t="n"/>
      <c r="K1190" s="360" t="n">
        <v>231</v>
      </c>
      <c r="L1190" s="360" t="n">
        <v>12</v>
      </c>
      <c r="M1190" s="360" t="n">
        <v>3</v>
      </c>
      <c r="N1190" s="360" t="inlineStr"/>
      <c r="O1190" s="360" t="n">
        <v>0</v>
      </c>
      <c r="P1190" s="360" t="n"/>
      <c r="Q1190" s="360" t="n"/>
      <c r="R1190" s="360" t="n"/>
      <c r="S1190" s="360" t="n"/>
      <c r="T1190" s="360" t="n"/>
      <c r="U1190" s="360" t="n"/>
      <c r="V1190" s="360" t="n"/>
      <c r="W1190" s="360" t="n">
        <v>0</v>
      </c>
      <c r="X1190" s="360" t="n">
        <v>1</v>
      </c>
      <c r="Y1190" s="360" t="n">
        <v>0</v>
      </c>
      <c r="Z1190" s="360" t="n"/>
      <c r="AA1190" s="360" t="n"/>
      <c r="AB1190" s="360" t="n"/>
    </row>
    <row r="1191">
      <c r="A1191" s="360" t="n">
        <v>50</v>
      </c>
      <c r="B1191" s="360" t="n">
        <v>0</v>
      </c>
      <c r="C1191" s="360" t="n">
        <v>0</v>
      </c>
      <c r="D1191" s="360" t="n">
        <v>1</v>
      </c>
      <c r="E1191" s="360" t="n">
        <v>204</v>
      </c>
      <c r="F1191" s="360">
        <f>ROUND(Source!R1177,O1191)</f>
        <v/>
      </c>
      <c r="G1191" s="360" t="inlineStr">
        <is>
          <t>ЗПМ</t>
        </is>
      </c>
      <c r="H1191" s="360" t="inlineStr">
        <is>
          <t>ЗП машинистов</t>
        </is>
      </c>
      <c r="I1191" s="360" t="n"/>
      <c r="J1191" s="360" t="n"/>
      <c r="K1191" s="360" t="n">
        <v>204</v>
      </c>
      <c r="L1191" s="360" t="n">
        <v>13</v>
      </c>
      <c r="M1191" s="360" t="n">
        <v>3</v>
      </c>
      <c r="N1191" s="360" t="inlineStr"/>
      <c r="O1191" s="360" t="n">
        <v>0</v>
      </c>
      <c r="P1191" s="360" t="n"/>
      <c r="Q1191" s="360" t="n"/>
      <c r="R1191" s="360" t="n"/>
      <c r="S1191" s="360" t="n"/>
      <c r="T1191" s="360" t="n"/>
      <c r="U1191" s="360" t="n"/>
      <c r="V1191" s="360" t="n"/>
      <c r="W1191" s="360" t="n">
        <v>0</v>
      </c>
      <c r="X1191" s="360" t="n">
        <v>1</v>
      </c>
      <c r="Y1191" s="360" t="n">
        <v>0</v>
      </c>
      <c r="Z1191" s="360" t="n"/>
      <c r="AA1191" s="360" t="n"/>
      <c r="AB1191" s="360" t="n"/>
    </row>
    <row r="1192">
      <c r="A1192" s="360" t="n">
        <v>50</v>
      </c>
      <c r="B1192" s="360" t="n">
        <v>0</v>
      </c>
      <c r="C1192" s="360" t="n">
        <v>0</v>
      </c>
      <c r="D1192" s="360" t="n">
        <v>1</v>
      </c>
      <c r="E1192" s="360" t="n">
        <v>205</v>
      </c>
      <c r="F1192" s="360">
        <f>ROUND(Source!S1177,O1192)</f>
        <v/>
      </c>
      <c r="G1192" s="360" t="inlineStr">
        <is>
          <t>ОЗП</t>
        </is>
      </c>
      <c r="H1192" s="360" t="inlineStr">
        <is>
          <t>Основная ЗП рабочих</t>
        </is>
      </c>
      <c r="I1192" s="360" t="n"/>
      <c r="J1192" s="360" t="n"/>
      <c r="K1192" s="360" t="n">
        <v>205</v>
      </c>
      <c r="L1192" s="360" t="n">
        <v>14</v>
      </c>
      <c r="M1192" s="360" t="n">
        <v>3</v>
      </c>
      <c r="N1192" s="360" t="inlineStr"/>
      <c r="O1192" s="360" t="n">
        <v>0</v>
      </c>
      <c r="P1192" s="360" t="n"/>
      <c r="Q1192" s="360" t="n"/>
      <c r="R1192" s="360" t="n"/>
      <c r="S1192" s="360" t="n"/>
      <c r="T1192" s="360" t="n"/>
      <c r="U1192" s="360" t="n"/>
      <c r="V1192" s="360" t="n"/>
      <c r="W1192" s="360" t="n">
        <v>0</v>
      </c>
      <c r="X1192" s="360" t="n">
        <v>1</v>
      </c>
      <c r="Y1192" s="360" t="n">
        <v>0</v>
      </c>
      <c r="Z1192" s="360" t="n"/>
      <c r="AA1192" s="360" t="n"/>
      <c r="AB1192" s="360" t="n"/>
    </row>
    <row r="1193">
      <c r="A1193" s="360" t="n">
        <v>50</v>
      </c>
      <c r="B1193" s="360" t="n">
        <v>0</v>
      </c>
      <c r="C1193" s="360" t="n">
        <v>0</v>
      </c>
      <c r="D1193" s="360" t="n">
        <v>1</v>
      </c>
      <c r="E1193" s="360" t="n">
        <v>232</v>
      </c>
      <c r="F1193" s="360">
        <f>ROUND(Source!BC1177,O1193)</f>
        <v/>
      </c>
      <c r="G1193" s="360" t="inlineStr">
        <is>
          <t>ОЗПсНРиСП</t>
        </is>
      </c>
      <c r="H1193" s="360" t="inlineStr">
        <is>
          <t>Основная ЗП рабочих по ТСН-2001.16</t>
        </is>
      </c>
      <c r="I1193" s="360" t="n"/>
      <c r="J1193" s="360" t="n"/>
      <c r="K1193" s="360" t="n">
        <v>232</v>
      </c>
      <c r="L1193" s="360" t="n">
        <v>15</v>
      </c>
      <c r="M1193" s="360" t="n">
        <v>3</v>
      </c>
      <c r="N1193" s="360" t="inlineStr"/>
      <c r="O1193" s="360" t="n">
        <v>0</v>
      </c>
      <c r="P1193" s="360" t="n"/>
      <c r="Q1193" s="360" t="n"/>
      <c r="R1193" s="360" t="n"/>
      <c r="S1193" s="360" t="n"/>
      <c r="T1193" s="360" t="n"/>
      <c r="U1193" s="360" t="n"/>
      <c r="V1193" s="360" t="n"/>
      <c r="W1193" s="360" t="n">
        <v>0</v>
      </c>
      <c r="X1193" s="360" t="n">
        <v>1</v>
      </c>
      <c r="Y1193" s="360" t="n">
        <v>0</v>
      </c>
      <c r="Z1193" s="360" t="n"/>
      <c r="AA1193" s="360" t="n"/>
      <c r="AB1193" s="360" t="n"/>
    </row>
    <row r="1194">
      <c r="A1194" s="360" t="n">
        <v>50</v>
      </c>
      <c r="B1194" s="360" t="n">
        <v>0</v>
      </c>
      <c r="C1194" s="360" t="n">
        <v>0</v>
      </c>
      <c r="D1194" s="360" t="n">
        <v>1</v>
      </c>
      <c r="E1194" s="360" t="n">
        <v>214</v>
      </c>
      <c r="F1194" s="360">
        <f>ROUND(Source!AS1177,O1194)</f>
        <v/>
      </c>
      <c r="G1194" s="360" t="inlineStr">
        <is>
          <t>Строит</t>
        </is>
      </c>
      <c r="H1194" s="360" t="inlineStr">
        <is>
          <t>Строительные работы с НР и СП</t>
        </is>
      </c>
      <c r="I1194" s="360" t="n"/>
      <c r="J1194" s="360" t="n"/>
      <c r="K1194" s="360" t="n">
        <v>214</v>
      </c>
      <c r="L1194" s="360" t="n">
        <v>16</v>
      </c>
      <c r="M1194" s="360" t="n">
        <v>3</v>
      </c>
      <c r="N1194" s="360" t="inlineStr"/>
      <c r="O1194" s="360" t="n">
        <v>0</v>
      </c>
      <c r="P1194" s="360" t="n"/>
      <c r="Q1194" s="360" t="n"/>
      <c r="R1194" s="360" t="n"/>
      <c r="S1194" s="360" t="n"/>
      <c r="T1194" s="360" t="n"/>
      <c r="U1194" s="360" t="n"/>
      <c r="V1194" s="360" t="n"/>
      <c r="W1194" s="360" t="n">
        <v>0</v>
      </c>
      <c r="X1194" s="360" t="n">
        <v>1</v>
      </c>
      <c r="Y1194" s="360" t="n">
        <v>0</v>
      </c>
      <c r="Z1194" s="360" t="n"/>
      <c r="AA1194" s="360" t="n"/>
      <c r="AB1194" s="360" t="n"/>
    </row>
    <row r="1195">
      <c r="A1195" s="360" t="n">
        <v>50</v>
      </c>
      <c r="B1195" s="360" t="n">
        <v>0</v>
      </c>
      <c r="C1195" s="360" t="n">
        <v>0</v>
      </c>
      <c r="D1195" s="360" t="n">
        <v>1</v>
      </c>
      <c r="E1195" s="360" t="n">
        <v>215</v>
      </c>
      <c r="F1195" s="360">
        <f>ROUND(Source!AT1177,O1195)</f>
        <v/>
      </c>
      <c r="G1195" s="360" t="inlineStr">
        <is>
          <t>Монтаж</t>
        </is>
      </c>
      <c r="H1195" s="360" t="inlineStr">
        <is>
          <t>Монтажные работы с НР и СП</t>
        </is>
      </c>
      <c r="I1195" s="360" t="n"/>
      <c r="J1195" s="360" t="n"/>
      <c r="K1195" s="360" t="n">
        <v>215</v>
      </c>
      <c r="L1195" s="360" t="n">
        <v>17</v>
      </c>
      <c r="M1195" s="360" t="n">
        <v>3</v>
      </c>
      <c r="N1195" s="360" t="inlineStr"/>
      <c r="O1195" s="360" t="n">
        <v>0</v>
      </c>
      <c r="P1195" s="360" t="n"/>
      <c r="Q1195" s="360" t="n"/>
      <c r="R1195" s="360" t="n"/>
      <c r="S1195" s="360" t="n"/>
      <c r="T1195" s="360" t="n"/>
      <c r="U1195" s="360" t="n"/>
      <c r="V1195" s="360" t="n"/>
      <c r="W1195" s="360" t="n">
        <v>0</v>
      </c>
      <c r="X1195" s="360" t="n">
        <v>1</v>
      </c>
      <c r="Y1195" s="360" t="n">
        <v>0</v>
      </c>
      <c r="Z1195" s="360" t="n"/>
      <c r="AA1195" s="360" t="n"/>
      <c r="AB1195" s="360" t="n"/>
    </row>
    <row r="1196">
      <c r="A1196" s="360" t="n">
        <v>50</v>
      </c>
      <c r="B1196" s="360" t="n">
        <v>0</v>
      </c>
      <c r="C1196" s="360" t="n">
        <v>0</v>
      </c>
      <c r="D1196" s="360" t="n">
        <v>1</v>
      </c>
      <c r="E1196" s="360" t="n">
        <v>217</v>
      </c>
      <c r="F1196" s="360">
        <f>ROUND(Source!AU1177,O1196)</f>
        <v/>
      </c>
      <c r="G1196" s="360" t="inlineStr">
        <is>
          <t>Прочие</t>
        </is>
      </c>
      <c r="H1196" s="360" t="inlineStr">
        <is>
          <t>Прочие работы с НР и СП</t>
        </is>
      </c>
      <c r="I1196" s="360" t="n"/>
      <c r="J1196" s="360" t="n"/>
      <c r="K1196" s="360" t="n">
        <v>217</v>
      </c>
      <c r="L1196" s="360" t="n">
        <v>18</v>
      </c>
      <c r="M1196" s="360" t="n">
        <v>3</v>
      </c>
      <c r="N1196" s="360" t="inlineStr"/>
      <c r="O1196" s="360" t="n">
        <v>0</v>
      </c>
      <c r="P1196" s="360" t="n"/>
      <c r="Q1196" s="360" t="n"/>
      <c r="R1196" s="360" t="n"/>
      <c r="S1196" s="360" t="n"/>
      <c r="T1196" s="360" t="n"/>
      <c r="U1196" s="360" t="n"/>
      <c r="V1196" s="360" t="n"/>
      <c r="W1196" s="360" t="n">
        <v>0</v>
      </c>
      <c r="X1196" s="360" t="n">
        <v>1</v>
      </c>
      <c r="Y1196" s="360" t="n">
        <v>0</v>
      </c>
      <c r="Z1196" s="360" t="n"/>
      <c r="AA1196" s="360" t="n"/>
      <c r="AB1196" s="360" t="n"/>
    </row>
    <row r="1197">
      <c r="A1197" s="360" t="n">
        <v>50</v>
      </c>
      <c r="B1197" s="360" t="n">
        <v>0</v>
      </c>
      <c r="C1197" s="360" t="n">
        <v>0</v>
      </c>
      <c r="D1197" s="360" t="n">
        <v>1</v>
      </c>
      <c r="E1197" s="360" t="n">
        <v>230</v>
      </c>
      <c r="F1197" s="360">
        <f>ROUND(Source!BA1177,O1197)</f>
        <v/>
      </c>
      <c r="G1197" s="360" t="inlineStr">
        <is>
          <t>ПрочиеЗатр</t>
        </is>
      </c>
      <c r="H1197" s="360" t="inlineStr">
        <is>
          <t>Прочие затраты по ТСН-2001.16</t>
        </is>
      </c>
      <c r="I1197" s="360" t="n"/>
      <c r="J1197" s="360" t="n"/>
      <c r="K1197" s="360" t="n">
        <v>230</v>
      </c>
      <c r="L1197" s="360" t="n">
        <v>19</v>
      </c>
      <c r="M1197" s="360" t="n">
        <v>3</v>
      </c>
      <c r="N1197" s="360" t="inlineStr"/>
      <c r="O1197" s="360" t="n">
        <v>0</v>
      </c>
      <c r="P1197" s="360" t="n"/>
      <c r="Q1197" s="360" t="n"/>
      <c r="R1197" s="360" t="n"/>
      <c r="S1197" s="360" t="n"/>
      <c r="T1197" s="360" t="n"/>
      <c r="U1197" s="360" t="n"/>
      <c r="V1197" s="360" t="n"/>
      <c r="W1197" s="360" t="n">
        <v>0</v>
      </c>
      <c r="X1197" s="360" t="n">
        <v>1</v>
      </c>
      <c r="Y1197" s="360" t="n">
        <v>0</v>
      </c>
      <c r="Z1197" s="360" t="n"/>
      <c r="AA1197" s="360" t="n"/>
      <c r="AB1197" s="360" t="n"/>
    </row>
    <row r="1198">
      <c r="A1198" s="360" t="n">
        <v>50</v>
      </c>
      <c r="B1198" s="360" t="n">
        <v>0</v>
      </c>
      <c r="C1198" s="360" t="n">
        <v>0</v>
      </c>
      <c r="D1198" s="360" t="n">
        <v>1</v>
      </c>
      <c r="E1198" s="360" t="n">
        <v>206</v>
      </c>
      <c r="F1198" s="360">
        <f>ROUND(Source!T1177,O1198)</f>
        <v/>
      </c>
      <c r="G1198" s="360" t="inlineStr">
        <is>
          <t>ВозврМат</t>
        </is>
      </c>
      <c r="H1198" s="360" t="inlineStr">
        <is>
          <t>Возврат материалов</t>
        </is>
      </c>
      <c r="I1198" s="360" t="n"/>
      <c r="J1198" s="360" t="n"/>
      <c r="K1198" s="360" t="n">
        <v>206</v>
      </c>
      <c r="L1198" s="360" t="n">
        <v>20</v>
      </c>
      <c r="M1198" s="360" t="n">
        <v>3</v>
      </c>
      <c r="N1198" s="360" t="inlineStr"/>
      <c r="O1198" s="360" t="n">
        <v>0</v>
      </c>
      <c r="P1198" s="360" t="n"/>
      <c r="Q1198" s="360" t="n"/>
      <c r="R1198" s="360" t="n"/>
      <c r="S1198" s="360" t="n"/>
      <c r="T1198" s="360" t="n"/>
      <c r="U1198" s="360" t="n"/>
      <c r="V1198" s="360" t="n"/>
      <c r="W1198" s="360" t="n">
        <v>0</v>
      </c>
      <c r="X1198" s="360" t="n">
        <v>1</v>
      </c>
      <c r="Y1198" s="360" t="n">
        <v>0</v>
      </c>
      <c r="Z1198" s="360" t="n"/>
      <c r="AA1198" s="360" t="n"/>
      <c r="AB1198" s="360" t="n"/>
    </row>
    <row r="1199">
      <c r="A1199" s="360" t="n">
        <v>50</v>
      </c>
      <c r="B1199" s="360" t="n">
        <v>0</v>
      </c>
      <c r="C1199" s="360" t="n">
        <v>0</v>
      </c>
      <c r="D1199" s="360" t="n">
        <v>1</v>
      </c>
      <c r="E1199" s="360" t="n">
        <v>207</v>
      </c>
      <c r="F1199" s="360">
        <f>ROUND(Source!U1177,O1199)</f>
        <v/>
      </c>
      <c r="G1199" s="360" t="inlineStr">
        <is>
          <t>ТрудСтр</t>
        </is>
      </c>
      <c r="H1199" s="360" t="inlineStr">
        <is>
          <t>Трудозатраты строителей</t>
        </is>
      </c>
      <c r="I1199" s="360" t="n"/>
      <c r="J1199" s="360" t="n"/>
      <c r="K1199" s="360" t="n">
        <v>207</v>
      </c>
      <c r="L1199" s="360" t="n">
        <v>21</v>
      </c>
      <c r="M1199" s="360" t="n">
        <v>3</v>
      </c>
      <c r="N1199" s="360" t="inlineStr"/>
      <c r="O1199" s="360" t="n">
        <v>7</v>
      </c>
      <c r="P1199" s="360" t="n"/>
      <c r="Q1199" s="360" t="n"/>
      <c r="R1199" s="360" t="n"/>
      <c r="S1199" s="360" t="n"/>
      <c r="T1199" s="360" t="n"/>
      <c r="U1199" s="360" t="n"/>
      <c r="V1199" s="360" t="n"/>
      <c r="W1199" s="360" t="n">
        <v>0</v>
      </c>
      <c r="X1199" s="360" t="n">
        <v>1</v>
      </c>
      <c r="Y1199" s="360" t="n">
        <v>0</v>
      </c>
      <c r="Z1199" s="360" t="n"/>
      <c r="AA1199" s="360" t="n"/>
      <c r="AB1199" s="360" t="n"/>
    </row>
    <row r="1200">
      <c r="A1200" s="360" t="n">
        <v>50</v>
      </c>
      <c r="B1200" s="360" t="n">
        <v>0</v>
      </c>
      <c r="C1200" s="360" t="n">
        <v>0</v>
      </c>
      <c r="D1200" s="360" t="n">
        <v>1</v>
      </c>
      <c r="E1200" s="360" t="n">
        <v>208</v>
      </c>
      <c r="F1200" s="360">
        <f>ROUND(Source!V1177,O1200)</f>
        <v/>
      </c>
      <c r="G1200" s="360" t="inlineStr">
        <is>
          <t>ТрудМаш</t>
        </is>
      </c>
      <c r="H1200" s="360" t="inlineStr">
        <is>
          <t>Трудозатраты машинистов</t>
        </is>
      </c>
      <c r="I1200" s="360" t="n"/>
      <c r="J1200" s="360" t="n"/>
      <c r="K1200" s="360" t="n">
        <v>208</v>
      </c>
      <c r="L1200" s="360" t="n">
        <v>22</v>
      </c>
      <c r="M1200" s="360" t="n">
        <v>3</v>
      </c>
      <c r="N1200" s="360" t="inlineStr"/>
      <c r="O1200" s="360" t="n">
        <v>7</v>
      </c>
      <c r="P1200" s="360" t="n"/>
      <c r="Q1200" s="360" t="n"/>
      <c r="R1200" s="360" t="n"/>
      <c r="S1200" s="360" t="n"/>
      <c r="T1200" s="360" t="n"/>
      <c r="U1200" s="360" t="n"/>
      <c r="V1200" s="360" t="n"/>
      <c r="W1200" s="360" t="n">
        <v>0</v>
      </c>
      <c r="X1200" s="360" t="n">
        <v>1</v>
      </c>
      <c r="Y1200" s="360" t="n">
        <v>0</v>
      </c>
      <c r="Z1200" s="360" t="n"/>
      <c r="AA1200" s="360" t="n"/>
      <c r="AB1200" s="360" t="n"/>
    </row>
    <row r="1201">
      <c r="A1201" s="360" t="n">
        <v>50</v>
      </c>
      <c r="B1201" s="360" t="n">
        <v>0</v>
      </c>
      <c r="C1201" s="360" t="n">
        <v>0</v>
      </c>
      <c r="D1201" s="360" t="n">
        <v>1</v>
      </c>
      <c r="E1201" s="360" t="n">
        <v>209</v>
      </c>
      <c r="F1201" s="360">
        <f>ROUND(Source!W1177,O1201)</f>
        <v/>
      </c>
      <c r="G1201" s="360" t="inlineStr">
        <is>
          <t>ТранспМат</t>
        </is>
      </c>
      <c r="H1201" s="360" t="inlineStr">
        <is>
          <t>Транспорт материалов</t>
        </is>
      </c>
      <c r="I1201" s="360" t="n"/>
      <c r="J1201" s="360" t="n"/>
      <c r="K1201" s="360" t="n">
        <v>209</v>
      </c>
      <c r="L1201" s="360" t="n">
        <v>23</v>
      </c>
      <c r="M1201" s="360" t="n">
        <v>3</v>
      </c>
      <c r="N1201" s="360" t="inlineStr"/>
      <c r="O1201" s="360" t="n">
        <v>0</v>
      </c>
      <c r="P1201" s="360" t="n"/>
      <c r="Q1201" s="360" t="n"/>
      <c r="R1201" s="360" t="n"/>
      <c r="S1201" s="360" t="n"/>
      <c r="T1201" s="360" t="n"/>
      <c r="U1201" s="360" t="n"/>
      <c r="V1201" s="360" t="n"/>
      <c r="W1201" s="360" t="n">
        <v>0</v>
      </c>
      <c r="X1201" s="360" t="n">
        <v>1</v>
      </c>
      <c r="Y1201" s="360" t="n">
        <v>0</v>
      </c>
      <c r="Z1201" s="360" t="n"/>
      <c r="AA1201" s="360" t="n"/>
      <c r="AB1201" s="360" t="n"/>
    </row>
    <row r="1202">
      <c r="A1202" s="360" t="n">
        <v>50</v>
      </c>
      <c r="B1202" s="360" t="n">
        <v>0</v>
      </c>
      <c r="C1202" s="360" t="n">
        <v>0</v>
      </c>
      <c r="D1202" s="360" t="n">
        <v>1</v>
      </c>
      <c r="E1202" s="360" t="n">
        <v>233</v>
      </c>
      <c r="F1202" s="360">
        <f>ROUND(Source!BD1177,O1202)</f>
        <v/>
      </c>
      <c r="G1202" s="360" t="inlineStr">
        <is>
          <t>Перевозка</t>
        </is>
      </c>
      <c r="H1202" s="360" t="inlineStr">
        <is>
          <t>Перевозка грузов</t>
        </is>
      </c>
      <c r="I1202" s="360" t="n"/>
      <c r="J1202" s="360" t="n"/>
      <c r="K1202" s="360" t="n">
        <v>233</v>
      </c>
      <c r="L1202" s="360" t="n">
        <v>24</v>
      </c>
      <c r="M1202" s="360" t="n">
        <v>3</v>
      </c>
      <c r="N1202" s="360" t="inlineStr"/>
      <c r="O1202" s="360" t="n">
        <v>0</v>
      </c>
      <c r="P1202" s="360" t="n"/>
      <c r="Q1202" s="360" t="n"/>
      <c r="R1202" s="360" t="n"/>
      <c r="S1202" s="360" t="n"/>
      <c r="T1202" s="360" t="n"/>
      <c r="U1202" s="360" t="n"/>
      <c r="V1202" s="360" t="n"/>
      <c r="W1202" s="360" t="n">
        <v>0</v>
      </c>
      <c r="X1202" s="360" t="n">
        <v>1</v>
      </c>
      <c r="Y1202" s="360" t="n">
        <v>0</v>
      </c>
      <c r="Z1202" s="360" t="n"/>
      <c r="AA1202" s="360" t="n"/>
      <c r="AB1202" s="360" t="n"/>
    </row>
    <row r="1203">
      <c r="A1203" s="360" t="n">
        <v>50</v>
      </c>
      <c r="B1203" s="360" t="n">
        <v>0</v>
      </c>
      <c r="C1203" s="360" t="n">
        <v>0</v>
      </c>
      <c r="D1203" s="360" t="n">
        <v>1</v>
      </c>
      <c r="E1203" s="360" t="n">
        <v>210</v>
      </c>
      <c r="F1203" s="360">
        <f>ROUND(Source!X1177,O1203)</f>
        <v/>
      </c>
      <c r="G1203" s="360" t="inlineStr">
        <is>
          <t>НР</t>
        </is>
      </c>
      <c r="H1203" s="360" t="inlineStr">
        <is>
          <t>Накладные расходы</t>
        </is>
      </c>
      <c r="I1203" s="360" t="n"/>
      <c r="J1203" s="360" t="n"/>
      <c r="K1203" s="360" t="n">
        <v>210</v>
      </c>
      <c r="L1203" s="360" t="n">
        <v>25</v>
      </c>
      <c r="M1203" s="360" t="n">
        <v>3</v>
      </c>
      <c r="N1203" s="360" t="inlineStr"/>
      <c r="O1203" s="360" t="n">
        <v>0</v>
      </c>
      <c r="P1203" s="360" t="n"/>
      <c r="Q1203" s="360" t="n"/>
      <c r="R1203" s="360" t="n"/>
      <c r="S1203" s="360" t="n"/>
      <c r="T1203" s="360" t="n"/>
      <c r="U1203" s="360" t="n"/>
      <c r="V1203" s="360" t="n"/>
      <c r="W1203" s="360" t="n">
        <v>0</v>
      </c>
      <c r="X1203" s="360" t="n">
        <v>1</v>
      </c>
      <c r="Y1203" s="360" t="n">
        <v>0</v>
      </c>
      <c r="Z1203" s="360" t="n"/>
      <c r="AA1203" s="360" t="n"/>
      <c r="AB1203" s="360" t="n"/>
    </row>
    <row r="1204">
      <c r="A1204" s="360" t="n">
        <v>50</v>
      </c>
      <c r="B1204" s="360" t="n">
        <v>0</v>
      </c>
      <c r="C1204" s="360" t="n">
        <v>0</v>
      </c>
      <c r="D1204" s="360" t="n">
        <v>1</v>
      </c>
      <c r="E1204" s="360" t="n">
        <v>211</v>
      </c>
      <c r="F1204" s="360">
        <f>ROUND(Source!Y1177,O1204)</f>
        <v/>
      </c>
      <c r="G1204" s="360" t="inlineStr">
        <is>
          <t>СмПриб</t>
        </is>
      </c>
      <c r="H1204" s="360" t="inlineStr">
        <is>
          <t>Сметная прибыль</t>
        </is>
      </c>
      <c r="I1204" s="360" t="n"/>
      <c r="J1204" s="360" t="n"/>
      <c r="K1204" s="360" t="n">
        <v>211</v>
      </c>
      <c r="L1204" s="360" t="n">
        <v>26</v>
      </c>
      <c r="M1204" s="360" t="n">
        <v>3</v>
      </c>
      <c r="N1204" s="360" t="inlineStr"/>
      <c r="O1204" s="360" t="n">
        <v>0</v>
      </c>
      <c r="P1204" s="360" t="n"/>
      <c r="Q1204" s="360" t="n"/>
      <c r="R1204" s="360" t="n"/>
      <c r="S1204" s="360" t="n"/>
      <c r="T1204" s="360" t="n"/>
      <c r="U1204" s="360" t="n"/>
      <c r="V1204" s="360" t="n"/>
      <c r="W1204" s="360" t="n">
        <v>0</v>
      </c>
      <c r="X1204" s="360" t="n">
        <v>1</v>
      </c>
      <c r="Y1204" s="360" t="n">
        <v>0</v>
      </c>
      <c r="Z1204" s="360" t="n"/>
      <c r="AA1204" s="360" t="n"/>
      <c r="AB1204" s="360" t="n"/>
    </row>
    <row r="1205">
      <c r="A1205" s="360" t="n">
        <v>50</v>
      </c>
      <c r="B1205" s="360" t="n">
        <v>0</v>
      </c>
      <c r="C1205" s="360" t="n">
        <v>0</v>
      </c>
      <c r="D1205" s="360" t="n">
        <v>1</v>
      </c>
      <c r="E1205" s="360" t="n">
        <v>224</v>
      </c>
      <c r="F1205" s="360">
        <f>ROUND(Source!AR1177,O1205)</f>
        <v/>
      </c>
      <c r="G1205" s="360" t="inlineStr">
        <is>
          <t>Всего</t>
        </is>
      </c>
      <c r="H1205" s="360" t="inlineStr">
        <is>
          <t>Всего с НР и СП</t>
        </is>
      </c>
      <c r="I1205" s="360" t="n"/>
      <c r="J1205" s="360" t="n"/>
      <c r="K1205" s="360" t="n">
        <v>224</v>
      </c>
      <c r="L1205" s="360" t="n">
        <v>27</v>
      </c>
      <c r="M1205" s="360" t="n">
        <v>3</v>
      </c>
      <c r="N1205" s="360" t="inlineStr"/>
      <c r="O1205" s="360" t="n">
        <v>0</v>
      </c>
      <c r="P1205" s="360" t="n"/>
      <c r="Q1205" s="360" t="n"/>
      <c r="R1205" s="360" t="n"/>
      <c r="S1205" s="360" t="n"/>
      <c r="T1205" s="360" t="n"/>
      <c r="U1205" s="360" t="n"/>
      <c r="V1205" s="360" t="n"/>
      <c r="W1205" s="360" t="n">
        <v>0</v>
      </c>
      <c r="X1205" s="360" t="n">
        <v>1</v>
      </c>
      <c r="Y1205" s="360" t="n">
        <v>0</v>
      </c>
      <c r="Z1205" s="360" t="n"/>
      <c r="AA1205" s="360" t="n"/>
      <c r="AB1205" s="360" t="n"/>
    </row>
    <row r="1206">
      <c r="A1206" s="360" t="n">
        <v>50</v>
      </c>
      <c r="B1206" s="360" t="n">
        <v>0</v>
      </c>
      <c r="C1206" s="360" t="n">
        <v>0</v>
      </c>
      <c r="D1206" s="360" t="n">
        <v>2</v>
      </c>
      <c r="E1206" s="360" t="n">
        <v>0</v>
      </c>
      <c r="F1206" s="360">
        <f>ROUND(F1205,O1206)</f>
        <v/>
      </c>
      <c r="G1206" s="360" t="inlineStr">
        <is>
          <t>и1</t>
        </is>
      </c>
      <c r="H1206" s="360" t="inlineStr">
        <is>
          <t>Итого</t>
        </is>
      </c>
      <c r="I1206" s="360" t="n"/>
      <c r="J1206" s="360" t="n"/>
      <c r="K1206" s="360" t="n">
        <v>212</v>
      </c>
      <c r="L1206" s="360" t="n">
        <v>28</v>
      </c>
      <c r="M1206" s="360" t="n">
        <v>0</v>
      </c>
      <c r="N1206" s="360" t="inlineStr"/>
      <c r="O1206" s="360" t="n">
        <v>0</v>
      </c>
      <c r="P1206" s="360" t="n"/>
      <c r="Q1206" s="360" t="n"/>
      <c r="R1206" s="360" t="n"/>
      <c r="S1206" s="360" t="n"/>
      <c r="T1206" s="360" t="n"/>
      <c r="U1206" s="360" t="n"/>
      <c r="V1206" s="360" t="n"/>
      <c r="W1206" s="360" t="n">
        <v>0</v>
      </c>
      <c r="X1206" s="360" t="n">
        <v>1</v>
      </c>
      <c r="Y1206" s="360" t="n">
        <v>0</v>
      </c>
      <c r="Z1206" s="360" t="n"/>
      <c r="AA1206" s="360" t="n"/>
      <c r="AB1206" s="360" t="n"/>
    </row>
    <row r="1207">
      <c r="A1207" s="360" t="n">
        <v>50</v>
      </c>
      <c r="B1207" s="360" t="n">
        <v>0</v>
      </c>
      <c r="C1207" s="360" t="n">
        <v>0</v>
      </c>
      <c r="D1207" s="360" t="n">
        <v>2</v>
      </c>
      <c r="E1207" s="360" t="n">
        <v>0</v>
      </c>
      <c r="F1207" s="360">
        <f>ROUND(F1206*0.22,O1207)</f>
        <v/>
      </c>
      <c r="G1207" s="360" t="inlineStr">
        <is>
          <t>и2</t>
        </is>
      </c>
      <c r="H1207" s="360" t="inlineStr">
        <is>
          <t>НДС 22%</t>
        </is>
      </c>
      <c r="I1207" s="360" t="n"/>
      <c r="J1207" s="360" t="n"/>
      <c r="K1207" s="360" t="n">
        <v>212</v>
      </c>
      <c r="L1207" s="360" t="n">
        <v>29</v>
      </c>
      <c r="M1207" s="360" t="n">
        <v>0</v>
      </c>
      <c r="N1207" s="360" t="inlineStr"/>
      <c r="O1207" s="360" t="n">
        <v>0</v>
      </c>
      <c r="P1207" s="360" t="n"/>
      <c r="Q1207" s="360" t="n"/>
      <c r="R1207" s="360" t="n"/>
      <c r="S1207" s="360" t="n"/>
      <c r="T1207" s="360" t="n"/>
      <c r="U1207" s="360" t="n"/>
      <c r="V1207" s="360" t="n"/>
      <c r="W1207" s="360" t="n">
        <v>0</v>
      </c>
      <c r="X1207" s="360" t="n">
        <v>1</v>
      </c>
      <c r="Y1207" s="360" t="n">
        <v>0</v>
      </c>
      <c r="Z1207" s="360" t="n"/>
      <c r="AA1207" s="360" t="n"/>
      <c r="AB1207" s="360" t="n"/>
    </row>
    <row r="1208">
      <c r="A1208" s="360" t="n">
        <v>50</v>
      </c>
      <c r="B1208" s="360" t="n">
        <v>0</v>
      </c>
      <c r="C1208" s="360" t="n">
        <v>0</v>
      </c>
      <c r="D1208" s="360" t="n">
        <v>2</v>
      </c>
      <c r="E1208" s="360" t="n">
        <v>213</v>
      </c>
      <c r="F1208" s="360">
        <f>ROUND(F1206+F1207,O1208)</f>
        <v/>
      </c>
      <c r="G1208" s="360" t="inlineStr">
        <is>
          <t>и3</t>
        </is>
      </c>
      <c r="H1208" s="360" t="inlineStr">
        <is>
          <t>Всего</t>
        </is>
      </c>
      <c r="I1208" s="360" t="n"/>
      <c r="J1208" s="360" t="n"/>
      <c r="K1208" s="360" t="n">
        <v>212</v>
      </c>
      <c r="L1208" s="360" t="n">
        <v>30</v>
      </c>
      <c r="M1208" s="360" t="n">
        <v>0</v>
      </c>
      <c r="N1208" s="360" t="inlineStr"/>
      <c r="O1208" s="360" t="n">
        <v>0</v>
      </c>
      <c r="P1208" s="360" t="n"/>
      <c r="Q1208" s="360" t="n"/>
      <c r="R1208" s="360" t="n"/>
      <c r="S1208" s="360" t="n"/>
      <c r="T1208" s="360" t="n"/>
      <c r="U1208" s="360" t="n"/>
      <c r="V1208" s="360" t="n"/>
      <c r="W1208" s="360" t="n">
        <v>0</v>
      </c>
      <c r="X1208" s="360" t="n">
        <v>1</v>
      </c>
      <c r="Y1208" s="360" t="n">
        <v>0</v>
      </c>
      <c r="Z1208" s="360" t="n"/>
      <c r="AA1208" s="360" t="n"/>
      <c r="AB1208" s="360" t="n"/>
    </row>
    <row r="1210">
      <c r="A1210" s="356" t="n">
        <v>3</v>
      </c>
      <c r="B1210" s="356" t="n">
        <v>0</v>
      </c>
      <c r="C1210" s="356" t="n"/>
      <c r="D1210" s="356">
        <f>ROW(A1218)</f>
        <v/>
      </c>
      <c r="E1210" s="356" t="n"/>
      <c r="F1210" s="356" t="inlineStr">
        <is>
          <t>Новая локальная смета</t>
        </is>
      </c>
      <c r="G1210" s="356" t="inlineStr">
        <is>
          <t>Парковая, д.27 А</t>
        </is>
      </c>
      <c r="H1210" s="356" t="inlineStr"/>
      <c r="I1210" s="356" t="n">
        <v>0</v>
      </c>
      <c r="J1210" s="356" t="inlineStr"/>
      <c r="K1210" s="356" t="n">
        <v>0</v>
      </c>
      <c r="L1210" s="356" t="inlineStr">
        <is>
          <t>Новая локальная смета</t>
        </is>
      </c>
      <c r="M1210" s="356" t="inlineStr"/>
      <c r="N1210" s="356" t="n"/>
      <c r="O1210" s="356" t="n"/>
      <c r="P1210" s="356" t="n"/>
      <c r="Q1210" s="356" t="n"/>
      <c r="R1210" s="356" t="n"/>
      <c r="S1210" s="356" t="n">
        <v>0</v>
      </c>
      <c r="T1210" s="356" t="n"/>
      <c r="U1210" s="356" t="inlineStr"/>
      <c r="V1210" s="356" t="n">
        <v>0</v>
      </c>
      <c r="W1210" s="356" t="n"/>
      <c r="X1210" s="356" t="n"/>
      <c r="Y1210" s="356" t="n"/>
      <c r="Z1210" s="356" t="n"/>
      <c r="AA1210" s="356" t="n"/>
      <c r="AB1210" s="356" t="inlineStr"/>
      <c r="AC1210" s="356" t="inlineStr"/>
      <c r="AD1210" s="356" t="inlineStr"/>
      <c r="AE1210" s="356" t="inlineStr"/>
      <c r="AF1210" s="356" t="inlineStr"/>
      <c r="AG1210" s="356" t="inlineStr"/>
      <c r="AH1210" s="356" t="n"/>
      <c r="AI1210" s="356" t="n"/>
      <c r="AJ1210" s="356" t="n"/>
      <c r="AK1210" s="356" t="n"/>
      <c r="AL1210" s="356" t="n"/>
      <c r="AM1210" s="356" t="n"/>
      <c r="AN1210" s="356" t="n"/>
      <c r="AO1210" s="356" t="n"/>
      <c r="AP1210" s="356" t="inlineStr"/>
      <c r="AQ1210" s="356" t="inlineStr"/>
      <c r="AR1210" s="356" t="inlineStr"/>
      <c r="AS1210" s="356" t="n"/>
      <c r="AT1210" s="356" t="n"/>
      <c r="AU1210" s="356" t="n"/>
      <c r="AV1210" s="356" t="n"/>
      <c r="AW1210" s="356" t="n"/>
      <c r="AX1210" s="356" t="n"/>
      <c r="AY1210" s="356" t="n"/>
      <c r="AZ1210" s="356" t="inlineStr"/>
      <c r="BA1210" s="356" t="n"/>
      <c r="BB1210" s="356" t="inlineStr"/>
      <c r="BC1210" s="356" t="inlineStr"/>
      <c r="BD1210" s="356" t="inlineStr"/>
      <c r="BE1210" s="356" t="inlineStr"/>
      <c r="BF1210" s="356" t="inlineStr"/>
      <c r="BG1210" s="356" t="inlineStr"/>
      <c r="BH1210" s="356" t="inlineStr"/>
      <c r="BI1210" s="356" t="inlineStr"/>
      <c r="BJ1210" s="356" t="inlineStr"/>
      <c r="BK1210" s="356" t="inlineStr"/>
      <c r="BL1210" s="356" t="inlineStr"/>
      <c r="BM1210" s="356" t="inlineStr"/>
      <c r="BN1210" s="356" t="inlineStr"/>
      <c r="BO1210" s="356" t="inlineStr"/>
      <c r="BP1210" s="356" t="inlineStr"/>
      <c r="BQ1210" s="356" t="n"/>
      <c r="BR1210" s="356" t="n"/>
      <c r="BS1210" s="356" t="n"/>
      <c r="BT1210" s="356" t="n"/>
      <c r="BU1210" s="356" t="n"/>
      <c r="BV1210" s="356" t="n"/>
      <c r="BW1210" s="356" t="n"/>
      <c r="BX1210" s="356" t="n">
        <v>0</v>
      </c>
      <c r="BY1210" s="356" t="n"/>
      <c r="BZ1210" s="356" t="n"/>
      <c r="CA1210" s="356" t="n"/>
      <c r="CB1210" s="356" t="n"/>
      <c r="CC1210" s="356" t="n"/>
      <c r="CD1210" s="356" t="n"/>
      <c r="CE1210" s="356" t="n"/>
      <c r="CF1210" s="356" t="n">
        <v>0</v>
      </c>
      <c r="CG1210" s="356" t="n">
        <v>0</v>
      </c>
      <c r="CH1210" s="356" t="n"/>
      <c r="CI1210" s="356" t="inlineStr"/>
      <c r="CJ1210" s="356" t="inlineStr"/>
      <c r="CK1210" s="0" t="inlineStr"/>
      <c r="CL1210" s="0" t="inlineStr"/>
      <c r="CM1210" s="0" t="inlineStr"/>
      <c r="CN1210" s="0" t="inlineStr"/>
      <c r="CO1210" s="0" t="inlineStr"/>
      <c r="CP1210" s="0" t="inlineStr"/>
      <c r="CQ1210" s="0" t="inlineStr"/>
    </row>
    <row r="1212">
      <c r="A1212" s="358" t="n">
        <v>52</v>
      </c>
      <c r="B1212" s="358">
        <f>B1218</f>
        <v/>
      </c>
      <c r="C1212" s="358">
        <f>C1218</f>
        <v/>
      </c>
      <c r="D1212" s="358">
        <f>D1218</f>
        <v/>
      </c>
      <c r="E1212" s="358">
        <f>E1218</f>
        <v/>
      </c>
      <c r="F1212" s="358">
        <f>F1218</f>
        <v/>
      </c>
      <c r="G1212" s="358">
        <f>G1218</f>
        <v/>
      </c>
      <c r="H1212" s="358" t="n"/>
      <c r="I1212" s="358" t="n"/>
      <c r="J1212" s="358" t="n"/>
      <c r="K1212" s="358" t="n"/>
      <c r="L1212" s="358" t="n"/>
      <c r="M1212" s="358" t="n"/>
      <c r="N1212" s="358" t="n"/>
      <c r="O1212" s="358">
        <f>O1218</f>
        <v/>
      </c>
      <c r="P1212" s="358">
        <f>P1218</f>
        <v/>
      </c>
      <c r="Q1212" s="358">
        <f>Q1218</f>
        <v/>
      </c>
      <c r="R1212" s="358">
        <f>R1218</f>
        <v/>
      </c>
      <c r="S1212" s="358">
        <f>S1218</f>
        <v/>
      </c>
      <c r="T1212" s="358">
        <f>T1218</f>
        <v/>
      </c>
      <c r="U1212" s="358">
        <f>U1218</f>
        <v/>
      </c>
      <c r="V1212" s="358">
        <f>V1218</f>
        <v/>
      </c>
      <c r="W1212" s="358">
        <f>W1218</f>
        <v/>
      </c>
      <c r="X1212" s="358">
        <f>X1218</f>
        <v/>
      </c>
      <c r="Y1212" s="358">
        <f>Y1218</f>
        <v/>
      </c>
      <c r="Z1212" s="358">
        <f>Z1218</f>
        <v/>
      </c>
      <c r="AA1212" s="358">
        <f>AA1218</f>
        <v/>
      </c>
      <c r="AB1212" s="358">
        <f>AB1218</f>
        <v/>
      </c>
      <c r="AC1212" s="358">
        <f>AC1218</f>
        <v/>
      </c>
      <c r="AD1212" s="358">
        <f>AD1218</f>
        <v/>
      </c>
      <c r="AE1212" s="358">
        <f>AE1218</f>
        <v/>
      </c>
      <c r="AF1212" s="358">
        <f>AF1218</f>
        <v/>
      </c>
      <c r="AG1212" s="358">
        <f>AG1218</f>
        <v/>
      </c>
      <c r="AH1212" s="358">
        <f>AH1218</f>
        <v/>
      </c>
      <c r="AI1212" s="358">
        <f>AI1218</f>
        <v/>
      </c>
      <c r="AJ1212" s="358">
        <f>AJ1218</f>
        <v/>
      </c>
      <c r="AK1212" s="358">
        <f>AK1218</f>
        <v/>
      </c>
      <c r="AL1212" s="358">
        <f>AL1218</f>
        <v/>
      </c>
      <c r="AM1212" s="358">
        <f>AM1218</f>
        <v/>
      </c>
      <c r="AN1212" s="358">
        <f>AN1218</f>
        <v/>
      </c>
      <c r="AO1212" s="358">
        <f>AO1218</f>
        <v/>
      </c>
      <c r="AP1212" s="358">
        <f>AP1218</f>
        <v/>
      </c>
      <c r="AQ1212" s="358">
        <f>AQ1218</f>
        <v/>
      </c>
      <c r="AR1212" s="358">
        <f>AR1218</f>
        <v/>
      </c>
      <c r="AS1212" s="358">
        <f>AS1218</f>
        <v/>
      </c>
      <c r="AT1212" s="358">
        <f>AT1218</f>
        <v/>
      </c>
      <c r="AU1212" s="358">
        <f>AU1218</f>
        <v/>
      </c>
      <c r="AV1212" s="358">
        <f>AV1218</f>
        <v/>
      </c>
      <c r="AW1212" s="358">
        <f>AW1218</f>
        <v/>
      </c>
      <c r="AX1212" s="358">
        <f>AX1218</f>
        <v/>
      </c>
      <c r="AY1212" s="358">
        <f>AY1218</f>
        <v/>
      </c>
      <c r="AZ1212" s="358">
        <f>AZ1218</f>
        <v/>
      </c>
      <c r="BA1212" s="358">
        <f>BA1218</f>
        <v/>
      </c>
      <c r="BB1212" s="358">
        <f>BB1218</f>
        <v/>
      </c>
      <c r="BC1212" s="358">
        <f>BC1218</f>
        <v/>
      </c>
      <c r="BD1212" s="358">
        <f>BD1218</f>
        <v/>
      </c>
      <c r="BE1212" s="358">
        <f>BE1218</f>
        <v/>
      </c>
      <c r="BF1212" s="358">
        <f>BF1218</f>
        <v/>
      </c>
      <c r="BG1212" s="358">
        <f>BG1218</f>
        <v/>
      </c>
      <c r="BH1212" s="358">
        <f>BH1218</f>
        <v/>
      </c>
      <c r="BI1212" s="358">
        <f>BI1218</f>
        <v/>
      </c>
      <c r="BJ1212" s="358">
        <f>BJ1218</f>
        <v/>
      </c>
      <c r="BK1212" s="358">
        <f>BK1218</f>
        <v/>
      </c>
      <c r="BL1212" s="358">
        <f>BL1218</f>
        <v/>
      </c>
      <c r="BM1212" s="358">
        <f>BM1218</f>
        <v/>
      </c>
      <c r="BN1212" s="358">
        <f>BN1218</f>
        <v/>
      </c>
      <c r="BO1212" s="358">
        <f>BO1218</f>
        <v/>
      </c>
      <c r="BP1212" s="358">
        <f>BP1218</f>
        <v/>
      </c>
      <c r="BQ1212" s="358">
        <f>BQ1218</f>
        <v/>
      </c>
      <c r="BR1212" s="358">
        <f>BR1218</f>
        <v/>
      </c>
      <c r="BS1212" s="358">
        <f>BS1218</f>
        <v/>
      </c>
      <c r="BT1212" s="358">
        <f>BT1218</f>
        <v/>
      </c>
      <c r="BU1212" s="358">
        <f>BU1218</f>
        <v/>
      </c>
      <c r="BV1212" s="358">
        <f>BV1218</f>
        <v/>
      </c>
      <c r="BW1212" s="358">
        <f>BW1218</f>
        <v/>
      </c>
      <c r="BX1212" s="358">
        <f>BX1218</f>
        <v/>
      </c>
      <c r="BY1212" s="358">
        <f>BY1218</f>
        <v/>
      </c>
      <c r="BZ1212" s="358">
        <f>BZ1218</f>
        <v/>
      </c>
      <c r="CA1212" s="358">
        <f>CA1218</f>
        <v/>
      </c>
      <c r="CB1212" s="358">
        <f>CB1218</f>
        <v/>
      </c>
      <c r="CC1212" s="358">
        <f>CC1218</f>
        <v/>
      </c>
      <c r="CD1212" s="358">
        <f>CD1218</f>
        <v/>
      </c>
      <c r="CE1212" s="358">
        <f>CE1218</f>
        <v/>
      </c>
      <c r="CF1212" s="358">
        <f>CF1218</f>
        <v/>
      </c>
      <c r="CG1212" s="358">
        <f>CG1218</f>
        <v/>
      </c>
      <c r="CH1212" s="358">
        <f>CH1218</f>
        <v/>
      </c>
      <c r="CI1212" s="358">
        <f>CI1218</f>
        <v/>
      </c>
      <c r="CJ1212" s="358">
        <f>CJ1218</f>
        <v/>
      </c>
      <c r="CK1212" s="358">
        <f>CK1218</f>
        <v/>
      </c>
      <c r="CL1212" s="358">
        <f>CL1218</f>
        <v/>
      </c>
      <c r="CM1212" s="358">
        <f>CM1218</f>
        <v/>
      </c>
      <c r="CN1212" s="358">
        <f>CN1218</f>
        <v/>
      </c>
      <c r="CO1212" s="358">
        <f>CO1218</f>
        <v/>
      </c>
      <c r="CP1212" s="358">
        <f>CP1218</f>
        <v/>
      </c>
      <c r="CQ1212" s="358">
        <f>CQ1218</f>
        <v/>
      </c>
      <c r="CR1212" s="358">
        <f>CR1218</f>
        <v/>
      </c>
      <c r="CS1212" s="358">
        <f>CS1218</f>
        <v/>
      </c>
      <c r="CT1212" s="358">
        <f>CT1218</f>
        <v/>
      </c>
      <c r="CU1212" s="358">
        <f>CU1218</f>
        <v/>
      </c>
      <c r="CV1212" s="358">
        <f>CV1218</f>
        <v/>
      </c>
      <c r="CW1212" s="358">
        <f>CW1218</f>
        <v/>
      </c>
      <c r="CX1212" s="358">
        <f>CX1218</f>
        <v/>
      </c>
      <c r="CY1212" s="358">
        <f>CY1218</f>
        <v/>
      </c>
      <c r="CZ1212" s="358">
        <f>CZ1218</f>
        <v/>
      </c>
      <c r="DA1212" s="358">
        <f>DA1218</f>
        <v/>
      </c>
      <c r="DB1212" s="358">
        <f>DB1218</f>
        <v/>
      </c>
      <c r="DC1212" s="358">
        <f>DC1218</f>
        <v/>
      </c>
      <c r="DD1212" s="358">
        <f>DD1218</f>
        <v/>
      </c>
      <c r="DE1212" s="358">
        <f>DE1218</f>
        <v/>
      </c>
      <c r="DF1212" s="358">
        <f>DF1218</f>
        <v/>
      </c>
      <c r="DG1212" s="359">
        <f>DG1218</f>
        <v/>
      </c>
      <c r="DH1212" s="359">
        <f>DH1218</f>
        <v/>
      </c>
      <c r="DI1212" s="359">
        <f>DI1218</f>
        <v/>
      </c>
      <c r="DJ1212" s="359">
        <f>DJ1218</f>
        <v/>
      </c>
      <c r="DK1212" s="359">
        <f>DK1218</f>
        <v/>
      </c>
      <c r="DL1212" s="359">
        <f>DL1218</f>
        <v/>
      </c>
      <c r="DM1212" s="359">
        <f>DM1218</f>
        <v/>
      </c>
      <c r="DN1212" s="359">
        <f>DN1218</f>
        <v/>
      </c>
      <c r="DO1212" s="359">
        <f>DO1218</f>
        <v/>
      </c>
      <c r="DP1212" s="359">
        <f>DP1218</f>
        <v/>
      </c>
      <c r="DQ1212" s="359">
        <f>DQ1218</f>
        <v/>
      </c>
      <c r="DR1212" s="359">
        <f>DR1218</f>
        <v/>
      </c>
      <c r="DS1212" s="359">
        <f>DS1218</f>
        <v/>
      </c>
      <c r="DT1212" s="359">
        <f>DT1218</f>
        <v/>
      </c>
      <c r="DU1212" s="359">
        <f>DU1218</f>
        <v/>
      </c>
      <c r="DV1212" s="359">
        <f>DV1218</f>
        <v/>
      </c>
      <c r="DW1212" s="359">
        <f>DW1218</f>
        <v/>
      </c>
      <c r="DX1212" s="359">
        <f>DX1218</f>
        <v/>
      </c>
      <c r="DY1212" s="359">
        <f>DY1218</f>
        <v/>
      </c>
      <c r="DZ1212" s="359">
        <f>DZ1218</f>
        <v/>
      </c>
      <c r="EA1212" s="359">
        <f>EA1218</f>
        <v/>
      </c>
      <c r="EB1212" s="359">
        <f>EB1218</f>
        <v/>
      </c>
      <c r="EC1212" s="359">
        <f>EC1218</f>
        <v/>
      </c>
      <c r="ED1212" s="359">
        <f>ED1218</f>
        <v/>
      </c>
      <c r="EE1212" s="359">
        <f>EE1218</f>
        <v/>
      </c>
      <c r="EF1212" s="359">
        <f>EF1218</f>
        <v/>
      </c>
      <c r="EG1212" s="359">
        <f>EG1218</f>
        <v/>
      </c>
      <c r="EH1212" s="359">
        <f>EH1218</f>
        <v/>
      </c>
      <c r="EI1212" s="359">
        <f>EI1218</f>
        <v/>
      </c>
      <c r="EJ1212" s="359">
        <f>EJ1218</f>
        <v/>
      </c>
      <c r="EK1212" s="359">
        <f>EK1218</f>
        <v/>
      </c>
      <c r="EL1212" s="359">
        <f>EL1218</f>
        <v/>
      </c>
      <c r="EM1212" s="359">
        <f>EM1218</f>
        <v/>
      </c>
      <c r="EN1212" s="359">
        <f>EN1218</f>
        <v/>
      </c>
      <c r="EO1212" s="359">
        <f>EO1218</f>
        <v/>
      </c>
      <c r="EP1212" s="359">
        <f>EP1218</f>
        <v/>
      </c>
      <c r="EQ1212" s="359">
        <f>EQ1218</f>
        <v/>
      </c>
      <c r="ER1212" s="359">
        <f>ER1218</f>
        <v/>
      </c>
      <c r="ES1212" s="359">
        <f>ES1218</f>
        <v/>
      </c>
      <c r="ET1212" s="359">
        <f>ET1218</f>
        <v/>
      </c>
      <c r="EU1212" s="359">
        <f>EU1218</f>
        <v/>
      </c>
      <c r="EV1212" s="359">
        <f>EV1218</f>
        <v/>
      </c>
      <c r="EW1212" s="359">
        <f>EW1218</f>
        <v/>
      </c>
      <c r="EX1212" s="359">
        <f>EX1218</f>
        <v/>
      </c>
      <c r="EY1212" s="359">
        <f>EY1218</f>
        <v/>
      </c>
      <c r="EZ1212" s="359">
        <f>EZ1218</f>
        <v/>
      </c>
      <c r="FA1212" s="359">
        <f>FA1218</f>
        <v/>
      </c>
      <c r="FB1212" s="359">
        <f>FB1218</f>
        <v/>
      </c>
      <c r="FC1212" s="359">
        <f>FC1218</f>
        <v/>
      </c>
      <c r="FD1212" s="359">
        <f>FD1218</f>
        <v/>
      </c>
      <c r="FE1212" s="359">
        <f>FE1218</f>
        <v/>
      </c>
      <c r="FF1212" s="359">
        <f>FF1218</f>
        <v/>
      </c>
      <c r="FG1212" s="359">
        <f>FG1218</f>
        <v/>
      </c>
      <c r="FH1212" s="359">
        <f>FH1218</f>
        <v/>
      </c>
      <c r="FI1212" s="359">
        <f>FI1218</f>
        <v/>
      </c>
      <c r="FJ1212" s="359">
        <f>FJ1218</f>
        <v/>
      </c>
      <c r="FK1212" s="359">
        <f>FK1218</f>
        <v/>
      </c>
      <c r="FL1212" s="359">
        <f>FL1218</f>
        <v/>
      </c>
      <c r="FM1212" s="359">
        <f>FM1218</f>
        <v/>
      </c>
      <c r="FN1212" s="359">
        <f>FN1218</f>
        <v/>
      </c>
      <c r="FO1212" s="359">
        <f>FO1218</f>
        <v/>
      </c>
      <c r="FP1212" s="359">
        <f>FP1218</f>
        <v/>
      </c>
      <c r="FQ1212" s="359">
        <f>FQ1218</f>
        <v/>
      </c>
      <c r="FR1212" s="359">
        <f>FR1218</f>
        <v/>
      </c>
      <c r="FS1212" s="359">
        <f>FS1218</f>
        <v/>
      </c>
      <c r="FT1212" s="359">
        <f>FT1218</f>
        <v/>
      </c>
      <c r="FU1212" s="359">
        <f>FU1218</f>
        <v/>
      </c>
      <c r="FV1212" s="359">
        <f>FV1218</f>
        <v/>
      </c>
      <c r="FW1212" s="359">
        <f>FW1218</f>
        <v/>
      </c>
      <c r="FX1212" s="359">
        <f>FX1218</f>
        <v/>
      </c>
      <c r="FY1212" s="359">
        <f>FY1218</f>
        <v/>
      </c>
      <c r="FZ1212" s="359">
        <f>FZ1218</f>
        <v/>
      </c>
      <c r="GA1212" s="359">
        <f>GA1218</f>
        <v/>
      </c>
      <c r="GB1212" s="359">
        <f>GB1218</f>
        <v/>
      </c>
      <c r="GC1212" s="359">
        <f>GC1218</f>
        <v/>
      </c>
      <c r="GD1212" s="359">
        <f>GD1218</f>
        <v/>
      </c>
      <c r="GE1212" s="359">
        <f>GE1218</f>
        <v/>
      </c>
      <c r="GF1212" s="359">
        <f>GF1218</f>
        <v/>
      </c>
      <c r="GG1212" s="359">
        <f>GG1218</f>
        <v/>
      </c>
      <c r="GH1212" s="359">
        <f>GH1218</f>
        <v/>
      </c>
      <c r="GI1212" s="359">
        <f>GI1218</f>
        <v/>
      </c>
      <c r="GJ1212" s="359">
        <f>GJ1218</f>
        <v/>
      </c>
      <c r="GK1212" s="359">
        <f>GK1218</f>
        <v/>
      </c>
      <c r="GL1212" s="359">
        <f>GL1218</f>
        <v/>
      </c>
      <c r="GM1212" s="359">
        <f>GM1218</f>
        <v/>
      </c>
      <c r="GN1212" s="359">
        <f>GN1218</f>
        <v/>
      </c>
      <c r="GO1212" s="359">
        <f>GO1218</f>
        <v/>
      </c>
      <c r="GP1212" s="359">
        <f>GP1218</f>
        <v/>
      </c>
      <c r="GQ1212" s="359">
        <f>GQ1218</f>
        <v/>
      </c>
      <c r="GR1212" s="359">
        <f>GR1218</f>
        <v/>
      </c>
      <c r="GS1212" s="359">
        <f>GS1218</f>
        <v/>
      </c>
      <c r="GT1212" s="359">
        <f>GT1218</f>
        <v/>
      </c>
      <c r="GU1212" s="359">
        <f>GU1218</f>
        <v/>
      </c>
      <c r="GV1212" s="359">
        <f>GV1218</f>
        <v/>
      </c>
      <c r="GW1212" s="359">
        <f>GW1218</f>
        <v/>
      </c>
      <c r="GX1212" s="359">
        <f>GX1218</f>
        <v/>
      </c>
    </row>
    <row r="1214">
      <c r="A1214" s="0" t="n">
        <v>17</v>
      </c>
      <c r="B1214" s="0" t="n">
        <v>0</v>
      </c>
      <c r="C1214" s="0">
        <f>ROW(SmtRes!A481)</f>
        <v/>
      </c>
      <c r="D1214" s="0">
        <f>ROW(EtalonRes!A473)</f>
        <v/>
      </c>
      <c r="E1214" s="0" t="inlineStr">
        <is>
          <t>1</t>
        </is>
      </c>
      <c r="F1214" s="0" t="inlineStr">
        <is>
          <t>16-07-005-1</t>
        </is>
      </c>
      <c r="G1214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14" s="0" t="inlineStr">
        <is>
          <t>100 м трубопровода</t>
        </is>
      </c>
      <c r="I1214" s="0">
        <f>ROUND(ROUND(25/100,4),7)</f>
        <v/>
      </c>
      <c r="J1214" s="0" t="n">
        <v>0</v>
      </c>
      <c r="K1214" s="0">
        <f>ROUND(ROUND(25/100,4),7)</f>
        <v/>
      </c>
      <c r="O1214" s="0">
        <f>ROUND(CP1214,0)</f>
        <v/>
      </c>
      <c r="P1214" s="0">
        <f>ROUND(CQ1214*I1214,0)</f>
        <v/>
      </c>
      <c r="Q1214" s="0">
        <f>(ROUND((ROUND(((ET1214)*I1214),0)*BB1214),0)+ROUND((ROUND(((AE1214-(EU1214))*I1214),0)*BS1214),0))</f>
        <v/>
      </c>
      <c r="R1214" s="0">
        <f>(ROUND((ROUND(((EU1214)*I1214),0)*BS1214),0)+ROUND((ROUND(((AE1214-(EU1214))*I1214),0)*BS1214),0))</f>
        <v/>
      </c>
      <c r="S1214" s="0">
        <f>ROUND(CT1214*I1214,0)</f>
        <v/>
      </c>
      <c r="T1214" s="0">
        <f>ROUND(CU1214*I1214,0)</f>
        <v/>
      </c>
      <c r="U1214" s="0">
        <f>ROUND(CV1214*I1214,7)</f>
        <v/>
      </c>
      <c r="V1214" s="0">
        <f>ROUND(CW1214*I1214,7)</f>
        <v/>
      </c>
      <c r="W1214" s="0">
        <f>ROUND(CX1214*I1214,0)</f>
        <v/>
      </c>
      <c r="X1214" s="0">
        <f>ROUND(CY1214,0)</f>
        <v/>
      </c>
      <c r="Y1214" s="0">
        <f>ROUND(CZ1214,0)</f>
        <v/>
      </c>
      <c r="AA1214" s="0" t="n">
        <v>78845955</v>
      </c>
      <c r="AB1214" s="0">
        <f>ROUND((AC1214+AD1214+AF1214),2)</f>
        <v/>
      </c>
      <c r="AC1214" s="0">
        <f>ROUND((ES1214),2)</f>
        <v/>
      </c>
      <c r="AD1214" s="0">
        <f>ROUND((((ET1214)-(EU1214))+AE1214),2)</f>
        <v/>
      </c>
      <c r="AE1214" s="0">
        <f>ROUND((EU1214),2)</f>
        <v/>
      </c>
      <c r="AF1214" s="0">
        <f>ROUND((EV1214),2)</f>
        <v/>
      </c>
      <c r="AG1214" s="0">
        <f>ROUND((AP1214),2)</f>
        <v/>
      </c>
      <c r="AH1214" s="0">
        <f>(EW1214)</f>
        <v/>
      </c>
      <c r="AI1214" s="0">
        <f>(EX1214)</f>
        <v/>
      </c>
      <c r="AJ1214" s="0">
        <f>(AS1214)</f>
        <v/>
      </c>
      <c r="AK1214" s="0" t="n">
        <v>107.11</v>
      </c>
      <c r="AL1214" s="0" t="n">
        <v>4.28</v>
      </c>
      <c r="AM1214" s="0" t="n">
        <v>44.51</v>
      </c>
      <c r="AN1214" s="0" t="n">
        <v>0</v>
      </c>
      <c r="AO1214" s="0" t="n">
        <v>58.32</v>
      </c>
      <c r="AP1214" s="0" t="n">
        <v>0</v>
      </c>
      <c r="AQ1214" s="0" t="n">
        <v>5.01</v>
      </c>
      <c r="AR1214" s="0" t="n">
        <v>0</v>
      </c>
      <c r="AS1214" s="0" t="n">
        <v>0</v>
      </c>
      <c r="AT1214" s="0" t="n">
        <v>121</v>
      </c>
      <c r="AU1214" s="0" t="n">
        <v>72</v>
      </c>
      <c r="AV1214" s="0" t="n">
        <v>1</v>
      </c>
      <c r="AW1214" s="0" t="n">
        <v>1</v>
      </c>
      <c r="AZ1214" s="0" t="n">
        <v>1</v>
      </c>
      <c r="BA1214" s="0" t="n">
        <v>52.25</v>
      </c>
      <c r="BB1214" s="0" t="n">
        <v>5.97</v>
      </c>
      <c r="BC1214" s="0" t="n">
        <v>11.38</v>
      </c>
      <c r="BD1214" s="0" t="inlineStr"/>
      <c r="BE1214" s="0" t="inlineStr"/>
      <c r="BF1214" s="0" t="inlineStr"/>
      <c r="BG1214" s="0" t="inlineStr"/>
      <c r="BH1214" s="0" t="n">
        <v>0</v>
      </c>
      <c r="BI1214" s="0" t="n">
        <v>1</v>
      </c>
      <c r="BJ1214" s="0" t="inlineStr">
        <is>
          <t>ТЕР Московской обл., 16-07-005-1, приказ Минстроя России №675/пр от 28.02.2017 № 260/пр</t>
        </is>
      </c>
      <c r="BM1214" s="0" t="n">
        <v>16001</v>
      </c>
      <c r="BN1214" s="0" t="n">
        <v>0</v>
      </c>
      <c r="BO1214" s="0" t="inlineStr">
        <is>
          <t>16-07-005-1</t>
        </is>
      </c>
      <c r="BP1214" s="0" t="n">
        <v>1</v>
      </c>
      <c r="BQ1214" s="0" t="n">
        <v>2</v>
      </c>
      <c r="BR1214" s="0" t="n">
        <v>0</v>
      </c>
      <c r="BS1214" s="0" t="n">
        <v>52.25</v>
      </c>
      <c r="BT1214" s="0" t="n">
        <v>1</v>
      </c>
      <c r="BU1214" s="0" t="n">
        <v>1</v>
      </c>
      <c r="BV1214" s="0" t="n">
        <v>1</v>
      </c>
      <c r="BW1214" s="0" t="n">
        <v>1</v>
      </c>
      <c r="BX1214" s="0" t="n">
        <v>1</v>
      </c>
      <c r="BY1214" s="0" t="inlineStr"/>
      <c r="BZ1214" s="0" t="n">
        <v>121</v>
      </c>
      <c r="CA1214" s="0" t="n">
        <v>72</v>
      </c>
      <c r="CB1214" s="0" t="inlineStr"/>
      <c r="CE1214" s="0" t="n">
        <v>12</v>
      </c>
      <c r="CF1214" s="0" t="n">
        <v>0</v>
      </c>
      <c r="CG1214" s="0" t="n">
        <v>0</v>
      </c>
      <c r="CM1214" s="0" t="n">
        <v>0</v>
      </c>
      <c r="CN1214" s="0" t="inlineStr"/>
      <c r="CO1214" s="0" t="n">
        <v>0</v>
      </c>
      <c r="CP1214" s="0">
        <f>(P1214+Q1214+S1214)</f>
        <v/>
      </c>
      <c r="CQ1214" s="0">
        <f>AC1214*BC1214</f>
        <v/>
      </c>
      <c r="CR1214" s="0">
        <f>(ROUND((ROUND(((ET1214)*1),0)*BB1214),0)+ROUND((ROUND(((AE1214-(EU1214))*1),0)*BS1214),0))</f>
        <v/>
      </c>
      <c r="CS1214" s="0">
        <f>(ROUND((ROUND(((EU1214)*1),0)*BS1214),0)+ROUND((ROUND(((AE1214-(EU1214))*1),0)*BS1214),0))</f>
        <v/>
      </c>
      <c r="CT1214" s="0">
        <f>AF1214*BA1214</f>
        <v/>
      </c>
      <c r="CU1214" s="0">
        <f>AG1214</f>
        <v/>
      </c>
      <c r="CV1214" s="0">
        <f>AH1214</f>
        <v/>
      </c>
      <c r="CW1214" s="0">
        <f>AI1214</f>
        <v/>
      </c>
      <c r="CX1214" s="0">
        <f>AJ1214</f>
        <v/>
      </c>
      <c r="CY1214" s="0">
        <f>(((S1214+R1214)*AT1214)/100)</f>
        <v/>
      </c>
      <c r="CZ1214" s="0">
        <f>(((S1214+R1214)*AU1214)/100)</f>
        <v/>
      </c>
      <c r="DC1214" s="0" t="inlineStr"/>
      <c r="DD1214" s="0" t="inlineStr"/>
      <c r="DE1214" s="0" t="inlineStr"/>
      <c r="DF1214" s="0" t="inlineStr"/>
      <c r="DG1214" s="0" t="inlineStr"/>
      <c r="DH1214" s="0" t="inlineStr"/>
      <c r="DI1214" s="0" t="inlineStr"/>
      <c r="DJ1214" s="0" t="inlineStr"/>
      <c r="DK1214" s="0" t="inlineStr"/>
      <c r="DL1214" s="0" t="inlineStr"/>
      <c r="DM1214" s="0" t="inlineStr"/>
      <c r="DN1214" s="0" t="n">
        <v>0</v>
      </c>
      <c r="DO1214" s="0" t="n">
        <v>0</v>
      </c>
      <c r="DP1214" s="0" t="n">
        <v>1</v>
      </c>
      <c r="DQ1214" s="0" t="n">
        <v>1</v>
      </c>
      <c r="DU1214" s="0" t="n">
        <v>1013</v>
      </c>
      <c r="DV1214" s="0" t="inlineStr">
        <is>
          <t>100 м трубопровода</t>
        </is>
      </c>
      <c r="DW1214" s="0" t="inlineStr">
        <is>
          <t>100 м трубопровода</t>
        </is>
      </c>
      <c r="DX1214" s="0" t="n">
        <v>1</v>
      </c>
      <c r="DZ1214" s="0" t="inlineStr"/>
      <c r="EA1214" s="0" t="inlineStr"/>
      <c r="EB1214" s="0" t="inlineStr"/>
      <c r="EC1214" s="0" t="inlineStr"/>
      <c r="EE1214" s="0" t="n">
        <v>78725882</v>
      </c>
      <c r="EF1214" s="0" t="n">
        <v>2</v>
      </c>
      <c r="EG1214" s="0" t="inlineStr">
        <is>
          <t>Общестроительные работы</t>
        </is>
      </c>
      <c r="EH1214" s="0" t="n">
        <v>16</v>
      </c>
      <c r="EI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4" s="0" t="n">
        <v>1</v>
      </c>
      <c r="EK1214" s="0" t="n">
        <v>16001</v>
      </c>
      <c r="EL1214" s="0" t="inlineStr">
        <is>
          <t>Трубопроводы внутренние</t>
        </is>
      </c>
      <c r="EM1214" s="0" t="inlineStr">
        <is>
          <t>ФЕР-16</t>
        </is>
      </c>
      <c r="EO1214" s="0" t="inlineStr"/>
      <c r="EQ1214" s="0" t="n">
        <v>0</v>
      </c>
      <c r="ER1214" s="0" t="n">
        <v>107.11</v>
      </c>
      <c r="ES1214" s="0" t="n">
        <v>4.28</v>
      </c>
      <c r="ET1214" s="0" t="n">
        <v>44.51</v>
      </c>
      <c r="EU1214" s="0" t="n">
        <v>0</v>
      </c>
      <c r="EV1214" s="0" t="n">
        <v>58.32</v>
      </c>
      <c r="EW1214" s="0" t="n">
        <v>5.01</v>
      </c>
      <c r="EX1214" s="0" t="n">
        <v>0</v>
      </c>
      <c r="EY1214" s="0" t="n">
        <v>0</v>
      </c>
      <c r="FQ1214" s="0" t="n">
        <v>0</v>
      </c>
      <c r="FR1214" s="0" t="n">
        <v>0</v>
      </c>
      <c r="FS1214" s="0" t="n">
        <v>0</v>
      </c>
      <c r="FX1214" s="0" t="n">
        <v>121</v>
      </c>
      <c r="FY1214" s="0" t="n">
        <v>72</v>
      </c>
      <c r="GA1214" s="0" t="inlineStr"/>
      <c r="GD1214" s="0" t="n">
        <v>1</v>
      </c>
      <c r="GF1214" s="0" t="n">
        <v>635989612</v>
      </c>
      <c r="GG1214" s="0" t="n">
        <v>2</v>
      </c>
      <c r="GH1214" s="0" t="n">
        <v>1</v>
      </c>
      <c r="GI1214" s="0" t="n">
        <v>2</v>
      </c>
      <c r="GJ1214" s="0" t="n">
        <v>0</v>
      </c>
      <c r="GK1214" s="0" t="n">
        <v>0</v>
      </c>
      <c r="GL1214" s="0">
        <f>ROUND(IF(AND(BH1214=3,BI1214=3,FS1214&lt;&gt;0),P1214,0),0)</f>
        <v/>
      </c>
      <c r="GM1214" s="0">
        <f>ROUND(O1214+X1214+Y1214,0)+GX1214</f>
        <v/>
      </c>
      <c r="GN1214" s="0">
        <f>IF(OR(BI1214=0,BI1214=1),GM1214-GX1214,0)</f>
        <v/>
      </c>
      <c r="GO1214" s="0">
        <f>IF(BI1214=2,GM1214-GX1214,0)</f>
        <v/>
      </c>
      <c r="GP1214" s="0">
        <f>IF(BI1214=4,GM1214-GX1214,0)</f>
        <v/>
      </c>
      <c r="GR1214" s="0" t="n">
        <v>0</v>
      </c>
      <c r="GS1214" s="0" t="n">
        <v>3</v>
      </c>
      <c r="GT1214" s="0" t="n">
        <v>0</v>
      </c>
      <c r="GU1214" s="0" t="inlineStr"/>
      <c r="GV1214" s="0">
        <f>ROUND((GT1214),2)</f>
        <v/>
      </c>
      <c r="GW1214" s="0" t="n">
        <v>1</v>
      </c>
      <c r="GX1214" s="0">
        <f>ROUND(HC1214*I1214,0)</f>
        <v/>
      </c>
      <c r="HA1214" s="0" t="n">
        <v>0</v>
      </c>
      <c r="HB1214" s="0" t="n">
        <v>0</v>
      </c>
      <c r="HC1214" s="0">
        <f>GV1214*GW1214</f>
        <v/>
      </c>
      <c r="HE1214" s="0" t="inlineStr"/>
      <c r="HF1214" s="0" t="inlineStr"/>
      <c r="HM1214" s="0" t="inlineStr"/>
      <c r="HN1214" s="0" t="inlineStr">
        <is>
          <t>Пр/812-016.0-1</t>
        </is>
      </c>
      <c r="HO1214" s="0" t="inlineStr">
        <is>
          <t>Пр/774-016.0</t>
        </is>
      </c>
      <c r="HP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4" s="0" t="n">
        <v>0</v>
      </c>
      <c r="IK1214" s="0" t="n">
        <v>0</v>
      </c>
    </row>
    <row r="1215">
      <c r="A1215" s="0" t="n">
        <v>17</v>
      </c>
      <c r="B1215" s="0" t="n">
        <v>0</v>
      </c>
      <c r="C1215" s="0">
        <f>ROW(SmtRes!A487)</f>
        <v/>
      </c>
      <c r="D1215" s="0">
        <f>ROW(EtalonRes!A478)</f>
        <v/>
      </c>
      <c r="E1215" s="0" t="inlineStr">
        <is>
          <t>2</t>
        </is>
      </c>
      <c r="F1215" s="0" t="inlineStr">
        <is>
          <t>65-10-1</t>
        </is>
      </c>
      <c r="G1215" s="0" t="inlineStr">
        <is>
          <t>Очистка канализационной сети внутренней</t>
        </is>
      </c>
      <c r="H1215" s="0" t="inlineStr">
        <is>
          <t>100 м трубопровода</t>
        </is>
      </c>
      <c r="I1215" s="0">
        <f>ROUND(ROUND(12/100,4),7)</f>
        <v/>
      </c>
      <c r="J1215" s="0" t="n">
        <v>0</v>
      </c>
      <c r="K1215" s="0">
        <f>ROUND(ROUND(12/100,4),7)</f>
        <v/>
      </c>
      <c r="O1215" s="0">
        <f>ROUND(CP1215,0)</f>
        <v/>
      </c>
      <c r="P1215" s="0">
        <f>ROUND(CQ1215*I1215,0)</f>
        <v/>
      </c>
      <c r="Q1215" s="0">
        <f>(ROUND((ROUND(((ET1215)*I1215),0)*BB1215),0)+ROUND((ROUND(((AE1215-(EU1215))*I1215),0)*BS1215),0))</f>
        <v/>
      </c>
      <c r="R1215" s="0">
        <f>(ROUND((ROUND(((EU1215)*I1215),0)*BS1215),0)+ROUND((ROUND(((AE1215-(EU1215))*I1215),0)*BS1215),0))</f>
        <v/>
      </c>
      <c r="S1215" s="0">
        <f>ROUND(CT1215*I1215,0)</f>
        <v/>
      </c>
      <c r="T1215" s="0">
        <f>ROUND(CU1215*I1215,0)</f>
        <v/>
      </c>
      <c r="U1215" s="0">
        <f>ROUND(CV1215*I1215,7)</f>
        <v/>
      </c>
      <c r="V1215" s="0">
        <f>ROUND(CW1215*I1215,7)</f>
        <v/>
      </c>
      <c r="W1215" s="0">
        <f>ROUND(CX1215*I1215,0)</f>
        <v/>
      </c>
      <c r="X1215" s="0">
        <f>ROUND(CY1215,0)</f>
        <v/>
      </c>
      <c r="Y1215" s="0">
        <f>ROUND(CZ1215,0)</f>
        <v/>
      </c>
      <c r="AA1215" s="0" t="n">
        <v>78845955</v>
      </c>
      <c r="AB1215" s="0">
        <f>ROUND((AC1215+AD1215+AF1215),2)</f>
        <v/>
      </c>
      <c r="AC1215" s="0">
        <f>ROUND((ES1215),2)</f>
        <v/>
      </c>
      <c r="AD1215" s="0">
        <f>ROUND((((ET1215)-(EU1215))+AE1215),2)</f>
        <v/>
      </c>
      <c r="AE1215" s="0">
        <f>ROUND((EU1215),2)</f>
        <v/>
      </c>
      <c r="AF1215" s="0">
        <f>ROUND((EV1215),2)</f>
        <v/>
      </c>
      <c r="AG1215" s="0">
        <f>ROUND((AP1215),2)</f>
        <v/>
      </c>
      <c r="AH1215" s="0">
        <f>(EW1215)</f>
        <v/>
      </c>
      <c r="AI1215" s="0">
        <f>(EX1215)</f>
        <v/>
      </c>
      <c r="AJ1215" s="0">
        <f>(AS1215)</f>
        <v/>
      </c>
      <c r="AK1215" s="0" t="n">
        <v>403.3</v>
      </c>
      <c r="AL1215" s="0" t="n">
        <v>139.36</v>
      </c>
      <c r="AM1215" s="0" t="n">
        <v>0.87</v>
      </c>
      <c r="AN1215" s="0" t="n">
        <v>0</v>
      </c>
      <c r="AO1215" s="0" t="n">
        <v>263.07</v>
      </c>
      <c r="AP1215" s="0" t="n">
        <v>0</v>
      </c>
      <c r="AQ1215" s="0" t="n">
        <v>32.2</v>
      </c>
      <c r="AR1215" s="0" t="n">
        <v>0</v>
      </c>
      <c r="AS1215" s="0" t="n">
        <v>0</v>
      </c>
      <c r="AT1215" s="0" t="n">
        <v>103</v>
      </c>
      <c r="AU1215" s="0" t="n">
        <v>52</v>
      </c>
      <c r="AV1215" s="0" t="n">
        <v>1</v>
      </c>
      <c r="AW1215" s="0" t="n">
        <v>1</v>
      </c>
      <c r="AZ1215" s="0" t="n">
        <v>1</v>
      </c>
      <c r="BA1215" s="0" t="n">
        <v>52.25</v>
      </c>
      <c r="BB1215" s="0" t="n">
        <v>25.03</v>
      </c>
      <c r="BC1215" s="0" t="n">
        <v>11.85</v>
      </c>
      <c r="BD1215" s="0" t="inlineStr"/>
      <c r="BE1215" s="0" t="inlineStr"/>
      <c r="BF1215" s="0" t="inlineStr"/>
      <c r="BG1215" s="0" t="inlineStr"/>
      <c r="BH1215" s="0" t="n">
        <v>0</v>
      </c>
      <c r="BI1215" s="0" t="n">
        <v>1</v>
      </c>
      <c r="BJ1215" s="0" t="inlineStr">
        <is>
          <t>ТЕРр Московской обл., 65-10-1, приказ Минстроя России №675/пр от 28.02.2017 № 263/пр</t>
        </is>
      </c>
      <c r="BM1215" s="0" t="n">
        <v>65007</v>
      </c>
      <c r="BN1215" s="0" t="n">
        <v>0</v>
      </c>
      <c r="BO1215" s="0" t="inlineStr">
        <is>
          <t>65-10-1</t>
        </is>
      </c>
      <c r="BP1215" s="0" t="n">
        <v>1</v>
      </c>
      <c r="BQ1215" s="0" t="n">
        <v>6</v>
      </c>
      <c r="BR1215" s="0" t="n">
        <v>0</v>
      </c>
      <c r="BS1215" s="0" t="n">
        <v>52.25</v>
      </c>
      <c r="BT1215" s="0" t="n">
        <v>1</v>
      </c>
      <c r="BU1215" s="0" t="n">
        <v>1</v>
      </c>
      <c r="BV1215" s="0" t="n">
        <v>1</v>
      </c>
      <c r="BW1215" s="0" t="n">
        <v>1</v>
      </c>
      <c r="BX1215" s="0" t="n">
        <v>1</v>
      </c>
      <c r="BY1215" s="0" t="inlineStr"/>
      <c r="BZ1215" s="0" t="n">
        <v>103</v>
      </c>
      <c r="CA1215" s="0" t="n">
        <v>52</v>
      </c>
      <c r="CB1215" s="0" t="inlineStr"/>
      <c r="CE1215" s="0" t="n">
        <v>12</v>
      </c>
      <c r="CF1215" s="0" t="n">
        <v>0</v>
      </c>
      <c r="CG1215" s="0" t="n">
        <v>0</v>
      </c>
      <c r="CM1215" s="0" t="n">
        <v>0</v>
      </c>
      <c r="CN1215" s="0" t="inlineStr"/>
      <c r="CO1215" s="0" t="n">
        <v>0</v>
      </c>
      <c r="CP1215" s="0">
        <f>(P1215+Q1215+S1215)</f>
        <v/>
      </c>
      <c r="CQ1215" s="0">
        <f>AC1215*BC1215</f>
        <v/>
      </c>
      <c r="CR1215" s="0">
        <f>(ROUND((ROUND(((ET1215)*1),0)*BB1215),0)+ROUND((ROUND(((AE1215-(EU1215))*1),0)*BS1215),0))</f>
        <v/>
      </c>
      <c r="CS1215" s="0">
        <f>(ROUND((ROUND(((EU1215)*1),0)*BS1215),0)+ROUND((ROUND(((AE1215-(EU1215))*1),0)*BS1215),0))</f>
        <v/>
      </c>
      <c r="CT1215" s="0">
        <f>AF1215*BA1215</f>
        <v/>
      </c>
      <c r="CU1215" s="0">
        <f>AG1215</f>
        <v/>
      </c>
      <c r="CV1215" s="0">
        <f>AH1215</f>
        <v/>
      </c>
      <c r="CW1215" s="0">
        <f>AI1215</f>
        <v/>
      </c>
      <c r="CX1215" s="0">
        <f>AJ1215</f>
        <v/>
      </c>
      <c r="CY1215" s="0">
        <f>(((S1215+R1215)*AT1215)/100)</f>
        <v/>
      </c>
      <c r="CZ1215" s="0">
        <f>(((S1215+R1215)*AU1215)/100)</f>
        <v/>
      </c>
      <c r="DC1215" s="0" t="inlineStr"/>
      <c r="DD1215" s="0" t="inlineStr"/>
      <c r="DE1215" s="0" t="inlineStr"/>
      <c r="DF1215" s="0" t="inlineStr"/>
      <c r="DG1215" s="0" t="inlineStr"/>
      <c r="DH1215" s="0" t="inlineStr"/>
      <c r="DI1215" s="0" t="inlineStr"/>
      <c r="DJ1215" s="0" t="inlineStr"/>
      <c r="DK1215" s="0" t="inlineStr"/>
      <c r="DL1215" s="0" t="inlineStr"/>
      <c r="DM1215" s="0" t="inlineStr"/>
      <c r="DN1215" s="0" t="n">
        <v>0</v>
      </c>
      <c r="DO1215" s="0" t="n">
        <v>0</v>
      </c>
      <c r="DP1215" s="0" t="n">
        <v>1</v>
      </c>
      <c r="DQ1215" s="0" t="n">
        <v>1</v>
      </c>
      <c r="DU1215" s="0" t="n">
        <v>1013</v>
      </c>
      <c r="DV1215" s="0" t="inlineStr">
        <is>
          <t>100 м трубопровода</t>
        </is>
      </c>
      <c r="DW1215" s="0" t="inlineStr">
        <is>
          <t>100 м трубопровода</t>
        </is>
      </c>
      <c r="DX1215" s="0" t="n">
        <v>1</v>
      </c>
      <c r="DZ1215" s="0" t="inlineStr"/>
      <c r="EA1215" s="0" t="inlineStr"/>
      <c r="EB1215" s="0" t="inlineStr"/>
      <c r="EC1215" s="0" t="inlineStr"/>
      <c r="EE1215" s="0" t="n">
        <v>78726000</v>
      </c>
      <c r="EF1215" s="0" t="n">
        <v>6</v>
      </c>
      <c r="EG1215" s="0" t="inlineStr">
        <is>
          <t>Ремонтно-строительные работы</t>
        </is>
      </c>
      <c r="EH1215" s="0" t="n">
        <v>99</v>
      </c>
      <c r="EI1215" s="0" t="inlineStr">
        <is>
          <t>Внутренние санитарно-технические работы</t>
        </is>
      </c>
      <c r="EJ1215" s="0" t="n">
        <v>1</v>
      </c>
      <c r="EK1215" s="0" t="n">
        <v>65007</v>
      </c>
      <c r="EL1215" s="0" t="inlineStr">
        <is>
          <t>Внутренние санитарнотехнические работы: смена труб, санприборов, запорной арматуры и другое</t>
        </is>
      </c>
      <c r="EM1215" s="0" t="inlineStr">
        <is>
          <t>рФЕР-65</t>
        </is>
      </c>
      <c r="EO1215" s="0" t="inlineStr"/>
      <c r="EQ1215" s="0" t="n">
        <v>0</v>
      </c>
      <c r="ER1215" s="0" t="n">
        <v>403.3</v>
      </c>
      <c r="ES1215" s="0" t="n">
        <v>139.36</v>
      </c>
      <c r="ET1215" s="0" t="n">
        <v>0.87</v>
      </c>
      <c r="EU1215" s="0" t="n">
        <v>0</v>
      </c>
      <c r="EV1215" s="0" t="n">
        <v>263.07</v>
      </c>
      <c r="EW1215" s="0" t="n">
        <v>32.2</v>
      </c>
      <c r="EX1215" s="0" t="n">
        <v>0</v>
      </c>
      <c r="EY1215" s="0" t="n">
        <v>0</v>
      </c>
      <c r="FQ1215" s="0" t="n">
        <v>0</v>
      </c>
      <c r="FR1215" s="0" t="n">
        <v>0</v>
      </c>
      <c r="FS1215" s="0" t="n">
        <v>0</v>
      </c>
      <c r="FX1215" s="0" t="n">
        <v>103</v>
      </c>
      <c r="FY1215" s="0" t="n">
        <v>52</v>
      </c>
      <c r="GA1215" s="0" t="inlineStr"/>
      <c r="GD1215" s="0" t="n">
        <v>1</v>
      </c>
      <c r="GF1215" s="0" t="n">
        <v>-66904957</v>
      </c>
      <c r="GG1215" s="0" t="n">
        <v>2</v>
      </c>
      <c r="GH1215" s="0" t="n">
        <v>1</v>
      </c>
      <c r="GI1215" s="0" t="n">
        <v>2</v>
      </c>
      <c r="GJ1215" s="0" t="n">
        <v>0</v>
      </c>
      <c r="GK1215" s="0" t="n">
        <v>0</v>
      </c>
      <c r="GL1215" s="0">
        <f>ROUND(IF(AND(BH1215=3,BI1215=3,FS1215&lt;&gt;0),P1215,0),0)</f>
        <v/>
      </c>
      <c r="GM1215" s="0">
        <f>ROUND(O1215+X1215+Y1215,0)+GX1215</f>
        <v/>
      </c>
      <c r="GN1215" s="0">
        <f>IF(OR(BI1215=0,BI1215=1),GM1215-GX1215,0)</f>
        <v/>
      </c>
      <c r="GO1215" s="0">
        <f>IF(BI1215=2,GM1215-GX1215,0)</f>
        <v/>
      </c>
      <c r="GP1215" s="0">
        <f>IF(BI1215=4,GM1215-GX1215,0)</f>
        <v/>
      </c>
      <c r="GR1215" s="0" t="n">
        <v>0</v>
      </c>
      <c r="GS1215" s="0" t="n">
        <v>3</v>
      </c>
      <c r="GT1215" s="0" t="n">
        <v>0</v>
      </c>
      <c r="GU1215" s="0" t="inlineStr"/>
      <c r="GV1215" s="0">
        <f>ROUND((GT1215),2)</f>
        <v/>
      </c>
      <c r="GW1215" s="0" t="n">
        <v>1</v>
      </c>
      <c r="GX1215" s="0">
        <f>ROUND(HC1215*I1215,0)</f>
        <v/>
      </c>
      <c r="HA1215" s="0" t="n">
        <v>0</v>
      </c>
      <c r="HB1215" s="0" t="n">
        <v>0</v>
      </c>
      <c r="HC1215" s="0">
        <f>GV1215*GW1215</f>
        <v/>
      </c>
      <c r="HE1215" s="0" t="inlineStr"/>
      <c r="HF1215" s="0" t="inlineStr"/>
      <c r="HM1215" s="0" t="inlineStr"/>
      <c r="HN1215" s="0" t="inlineStr">
        <is>
          <t>Пр/812-099.2-1</t>
        </is>
      </c>
      <c r="HO1215" s="0" t="inlineStr">
        <is>
          <t>Пр/774-099.2</t>
        </is>
      </c>
      <c r="HP1215" s="0" t="inlineStr">
        <is>
          <t>Внутренние санитарнотехнические работы: смена труб, санприборов, запорной арматуры и другое</t>
        </is>
      </c>
      <c r="HQ1215" s="0" t="inlineStr">
        <is>
          <t>Внутренние санитарнотехнические работы: смена труб, санприборов, запорной арматуры и другое</t>
        </is>
      </c>
      <c r="HS1215" s="0" t="n">
        <v>0</v>
      </c>
      <c r="IK1215" s="0" t="n">
        <v>0</v>
      </c>
    </row>
    <row r="1216">
      <c r="A1216" s="0" t="n">
        <v>18</v>
      </c>
      <c r="B1216" s="0" t="n">
        <v>0</v>
      </c>
      <c r="C1216" s="0" t="n">
        <v>487</v>
      </c>
      <c r="E1216" s="0" t="inlineStr">
        <is>
          <t>2,1</t>
        </is>
      </c>
      <c r="F1216" s="0" t="inlineStr">
        <is>
          <t>Цена поставщика</t>
        </is>
      </c>
      <c r="G1216" s="0" t="inlineStr">
        <is>
          <t>Прочистка КРОТ</t>
        </is>
      </c>
      <c r="H1216" s="0" t="inlineStr">
        <is>
          <t>л</t>
        </is>
      </c>
      <c r="I1216" s="0">
        <f>I1215*J1216</f>
        <v/>
      </c>
      <c r="J1216" s="0" t="n">
        <v>8.333333333333334</v>
      </c>
      <c r="K1216" s="0" t="n">
        <v>8.3333333</v>
      </c>
      <c r="O1216" s="0">
        <f>ROUND(CP1216,0)</f>
        <v/>
      </c>
      <c r="P1216" s="0">
        <f>ROUND(CQ1216*I1216,0)</f>
        <v/>
      </c>
      <c r="Q1216" s="0">
        <f>(ROUND((ROUND(((ET1216)*I1216),0)*BB1216),0)+ROUND((ROUND(((AE1216-(EU1216))*I1216),0)*BS1216),0))</f>
        <v/>
      </c>
      <c r="R1216" s="0">
        <f>(ROUND((ROUND(((EU1216)*I1216),0)*BS1216),0)+ROUND((ROUND(((AE1216-(EU1216))*I1216),0)*BS1216),0))</f>
        <v/>
      </c>
      <c r="S1216" s="0">
        <f>ROUND(CT1216*I1216,0)</f>
        <v/>
      </c>
      <c r="T1216" s="0">
        <f>ROUND(CU1216*I1216,0)</f>
        <v/>
      </c>
      <c r="U1216" s="0">
        <f>ROUND(CV1216*I1216,7)</f>
        <v/>
      </c>
      <c r="V1216" s="0">
        <f>ROUND(CW1216*I1216,7)</f>
        <v/>
      </c>
      <c r="W1216" s="0">
        <f>ROUND(CX1216*I1216,0)</f>
        <v/>
      </c>
      <c r="X1216" s="0">
        <f>ROUND(CY1216,0)</f>
        <v/>
      </c>
      <c r="Y1216" s="0">
        <f>ROUND(CZ1216,0)</f>
        <v/>
      </c>
      <c r="AA1216" s="0" t="n">
        <v>78845955</v>
      </c>
      <c r="AB1216" s="0">
        <f>ROUND((AC1216+AD1216+AF1216),2)</f>
        <v/>
      </c>
      <c r="AC1216" s="0">
        <f>ROUND((ES1216),2)</f>
        <v/>
      </c>
      <c r="AD1216" s="0">
        <f>ROUND((((ET1216)-(EU1216))+AE1216),2)</f>
        <v/>
      </c>
      <c r="AE1216" s="0">
        <f>ROUND((EU1216),2)</f>
        <v/>
      </c>
      <c r="AF1216" s="0">
        <f>ROUND((EV1216),2)</f>
        <v/>
      </c>
      <c r="AG1216" s="0">
        <f>ROUND((AP1216),2)</f>
        <v/>
      </c>
      <c r="AH1216" s="0">
        <f>(EW1216)</f>
        <v/>
      </c>
      <c r="AI1216" s="0">
        <f>(EX1216)</f>
        <v/>
      </c>
      <c r="AJ1216" s="0">
        <f>(AS1216)</f>
        <v/>
      </c>
      <c r="AK1216" s="0" t="n">
        <v>384.43</v>
      </c>
      <c r="AL1216" s="0" t="n">
        <v>384.43</v>
      </c>
      <c r="AM1216" s="0" t="n">
        <v>0</v>
      </c>
      <c r="AN1216" s="0" t="n">
        <v>0</v>
      </c>
      <c r="AO1216" s="0" t="n">
        <v>0</v>
      </c>
      <c r="AP1216" s="0" t="n">
        <v>0</v>
      </c>
      <c r="AQ1216" s="0" t="n">
        <v>0</v>
      </c>
      <c r="AR1216" s="0" t="n">
        <v>0</v>
      </c>
      <c r="AS1216" s="0" t="n">
        <v>0</v>
      </c>
      <c r="AT1216" s="0" t="n">
        <v>103</v>
      </c>
      <c r="AU1216" s="0" t="n">
        <v>52</v>
      </c>
      <c r="AV1216" s="0" t="n">
        <v>1</v>
      </c>
      <c r="AW1216" s="0" t="n">
        <v>1</v>
      </c>
      <c r="AZ1216" s="0" t="n">
        <v>1</v>
      </c>
      <c r="BA1216" s="0" t="n">
        <v>1</v>
      </c>
      <c r="BB1216" s="0" t="n">
        <v>1</v>
      </c>
      <c r="BC1216" s="0" t="n">
        <v>1</v>
      </c>
      <c r="BD1216" s="0" t="inlineStr"/>
      <c r="BE1216" s="0" t="inlineStr"/>
      <c r="BF1216" s="0" t="inlineStr"/>
      <c r="BG1216" s="0" t="inlineStr"/>
      <c r="BH1216" s="0" t="n">
        <v>3</v>
      </c>
      <c r="BI1216" s="0" t="n">
        <v>1</v>
      </c>
      <c r="BJ1216" s="0" t="inlineStr"/>
      <c r="BM1216" s="0" t="n">
        <v>65007</v>
      </c>
      <c r="BN1216" s="0" t="n">
        <v>0</v>
      </c>
      <c r="BO1216" s="0" t="inlineStr"/>
      <c r="BP1216" s="0" t="n">
        <v>0</v>
      </c>
      <c r="BQ1216" s="0" t="n">
        <v>6</v>
      </c>
      <c r="BR1216" s="0" t="n">
        <v>0</v>
      </c>
      <c r="BS1216" s="0" t="n">
        <v>1</v>
      </c>
      <c r="BT1216" s="0" t="n">
        <v>1</v>
      </c>
      <c r="BU1216" s="0" t="n">
        <v>1</v>
      </c>
      <c r="BV1216" s="0" t="n">
        <v>1</v>
      </c>
      <c r="BW1216" s="0" t="n">
        <v>1</v>
      </c>
      <c r="BX1216" s="0" t="n">
        <v>1</v>
      </c>
      <c r="BY1216" s="0" t="inlineStr"/>
      <c r="BZ1216" s="0" t="n">
        <v>103</v>
      </c>
      <c r="CA1216" s="0" t="n">
        <v>52</v>
      </c>
      <c r="CB1216" s="0" t="inlineStr"/>
      <c r="CE1216" s="0" t="n">
        <v>12</v>
      </c>
      <c r="CF1216" s="0" t="n">
        <v>0</v>
      </c>
      <c r="CG1216" s="0" t="n">
        <v>0</v>
      </c>
      <c r="CM1216" s="0" t="n">
        <v>0</v>
      </c>
      <c r="CN1216" s="0" t="inlineStr"/>
      <c r="CO1216" s="0" t="n">
        <v>0</v>
      </c>
      <c r="CP1216" s="0">
        <f>(P1216+Q1216+S1216)</f>
        <v/>
      </c>
      <c r="CQ1216" s="0">
        <f>AC1216</f>
        <v/>
      </c>
      <c r="CR1216" s="0">
        <f>(ROUND((ROUND(((ET1216)*1),0)*BB1216),0)+ROUND((ROUND(((AE1216-(EU1216))*1),0)*BS1216),0))</f>
        <v/>
      </c>
      <c r="CS1216" s="0">
        <f>(ROUND((ROUND(((EU1216)*1),0)*BS1216),0)+ROUND((ROUND(((AE1216-(EU1216))*1),0)*BS1216),0))</f>
        <v/>
      </c>
      <c r="CT1216" s="0">
        <f>AF1216*BA1216</f>
        <v/>
      </c>
      <c r="CU1216" s="0">
        <f>AG1216</f>
        <v/>
      </c>
      <c r="CV1216" s="0">
        <f>AH1216</f>
        <v/>
      </c>
      <c r="CW1216" s="0">
        <f>AI1216</f>
        <v/>
      </c>
      <c r="CX1216" s="0">
        <f>AJ1216</f>
        <v/>
      </c>
      <c r="CY1216" s="0">
        <f>(((S1216+R1216)*AT1216)/100)</f>
        <v/>
      </c>
      <c r="CZ1216" s="0">
        <f>(((S1216+R1216)*AU1216)/100)</f>
        <v/>
      </c>
      <c r="DC1216" s="0" t="inlineStr"/>
      <c r="DD1216" s="0" t="inlineStr"/>
      <c r="DE1216" s="0" t="inlineStr"/>
      <c r="DF1216" s="0" t="inlineStr"/>
      <c r="DG1216" s="0" t="inlineStr"/>
      <c r="DH1216" s="0" t="inlineStr"/>
      <c r="DI1216" s="0" t="inlineStr"/>
      <c r="DJ1216" s="0" t="inlineStr"/>
      <c r="DK1216" s="0" t="inlineStr"/>
      <c r="DL1216" s="0" t="inlineStr"/>
      <c r="DM1216" s="0" t="inlineStr"/>
      <c r="DN1216" s="0" t="n">
        <v>0</v>
      </c>
      <c r="DO1216" s="0" t="n">
        <v>0</v>
      </c>
      <c r="DP1216" s="0" t="n">
        <v>1</v>
      </c>
      <c r="DQ1216" s="0" t="n">
        <v>1</v>
      </c>
      <c r="DU1216" s="0" t="n">
        <v>1002</v>
      </c>
      <c r="DV1216" s="0" t="inlineStr">
        <is>
          <t>л</t>
        </is>
      </c>
      <c r="DW1216" s="0" t="inlineStr">
        <is>
          <t>л</t>
        </is>
      </c>
      <c r="DX1216" s="0" t="n">
        <v>1</v>
      </c>
      <c r="DZ1216" s="0" t="inlineStr"/>
      <c r="EA1216" s="0" t="inlineStr"/>
      <c r="EB1216" s="0" t="inlineStr"/>
      <c r="EC1216" s="0" t="inlineStr"/>
      <c r="EE1216" s="0" t="n">
        <v>78726000</v>
      </c>
      <c r="EF1216" s="0" t="n">
        <v>6</v>
      </c>
      <c r="EG1216" s="0" t="inlineStr">
        <is>
          <t>Ремонтно-строительные работы</t>
        </is>
      </c>
      <c r="EH1216" s="0" t="n">
        <v>99</v>
      </c>
      <c r="EI1216" s="0" t="inlineStr">
        <is>
          <t>Внутренние санитарно-технические работы</t>
        </is>
      </c>
      <c r="EJ1216" s="0" t="n">
        <v>1</v>
      </c>
      <c r="EK1216" s="0" t="n">
        <v>65007</v>
      </c>
      <c r="EL1216" s="0" t="inlineStr">
        <is>
          <t>Внутренние санитарнотехнические работы: смена труб, санприборов, запорной арматуры и другое</t>
        </is>
      </c>
      <c r="EM1216" s="0" t="inlineStr">
        <is>
          <t>рФЕР-65</t>
        </is>
      </c>
      <c r="EO1216" s="0" t="inlineStr"/>
      <c r="EQ1216" s="0" t="n">
        <v>0</v>
      </c>
      <c r="ER1216" s="0" t="n">
        <v>384.43</v>
      </c>
      <c r="ES1216" s="0" t="n">
        <v>384.43</v>
      </c>
      <c r="ET1216" s="0" t="n">
        <v>0</v>
      </c>
      <c r="EU1216" s="0" t="n">
        <v>0</v>
      </c>
      <c r="EV1216" s="0" t="n">
        <v>0</v>
      </c>
      <c r="EW1216" s="0" t="n">
        <v>0</v>
      </c>
      <c r="EX1216" s="0" t="n">
        <v>0</v>
      </c>
      <c r="EZ1216" s="0" t="n">
        <v>5</v>
      </c>
      <c r="FC1216" s="0" t="n">
        <v>1</v>
      </c>
      <c r="FD1216" s="0" t="n">
        <v>18</v>
      </c>
      <c r="FF1216" s="0" t="n">
        <v>469</v>
      </c>
      <c r="FQ1216" s="0" t="n">
        <v>0</v>
      </c>
      <c r="FR1216" s="0" t="n">
        <v>0</v>
      </c>
      <c r="FS1216" s="0" t="n">
        <v>0</v>
      </c>
      <c r="FX1216" s="0" t="n">
        <v>103</v>
      </c>
      <c r="FY1216" s="0" t="n">
        <v>52</v>
      </c>
      <c r="GA1216" s="0" t="inlineStr">
        <is>
          <t>[469 / 1,22]</t>
        </is>
      </c>
      <c r="GD1216" s="0" t="n">
        <v>1</v>
      </c>
      <c r="GF1216" s="0" t="n">
        <v>-1978592410</v>
      </c>
      <c r="GG1216" s="0" t="n">
        <v>2</v>
      </c>
      <c r="GH1216" s="0" t="n">
        <v>3</v>
      </c>
      <c r="GI1216" s="0" t="n">
        <v>-2</v>
      </c>
      <c r="GJ1216" s="0" t="n">
        <v>0</v>
      </c>
      <c r="GK1216" s="0" t="n">
        <v>0</v>
      </c>
      <c r="GL1216" s="0">
        <f>ROUND(IF(AND(BH1216=3,BI1216=3,FS1216&lt;&gt;0),P1216,0),0)</f>
        <v/>
      </c>
      <c r="GM1216" s="0">
        <f>ROUND(O1216+X1216+Y1216,0)+GX1216</f>
        <v/>
      </c>
      <c r="GN1216" s="0">
        <f>IF(OR(BI1216=0,BI1216=1),GM1216-GX1216,0)</f>
        <v/>
      </c>
      <c r="GO1216" s="0">
        <f>IF(BI1216=2,GM1216-GX1216,0)</f>
        <v/>
      </c>
      <c r="GP1216" s="0">
        <f>IF(BI1216=4,GM1216-GX1216,0)</f>
        <v/>
      </c>
      <c r="GR1216" s="0" t="n">
        <v>1</v>
      </c>
      <c r="GS1216" s="0" t="n">
        <v>1</v>
      </c>
      <c r="GT1216" s="0" t="n">
        <v>0</v>
      </c>
      <c r="GU1216" s="0" t="inlineStr"/>
      <c r="GV1216" s="0">
        <f>ROUND((GT1216),2)</f>
        <v/>
      </c>
      <c r="GW1216" s="0" t="n">
        <v>1</v>
      </c>
      <c r="GX1216" s="0">
        <f>ROUND(HC1216*I1216,0)</f>
        <v/>
      </c>
      <c r="HA1216" s="0" t="n">
        <v>0</v>
      </c>
      <c r="HB1216" s="0" t="n">
        <v>0</v>
      </c>
      <c r="HC1216" s="0">
        <f>GV1216*GW1216</f>
        <v/>
      </c>
      <c r="HE1216" s="0" t="inlineStr">
        <is>
          <t>0</t>
        </is>
      </c>
      <c r="HF1216" s="0" t="inlineStr">
        <is>
          <t>0</t>
        </is>
      </c>
      <c r="HG1216" s="0">
        <f>ROUND(AC1216*I1216,0)</f>
        <v/>
      </c>
      <c r="HM1216" s="0" t="inlineStr"/>
      <c r="HN1216" s="0" t="inlineStr">
        <is>
          <t>Пр/812-099.2-1</t>
        </is>
      </c>
      <c r="HO1216" s="0" t="inlineStr">
        <is>
          <t>Пр/774-099.2</t>
        </is>
      </c>
      <c r="HP1216" s="0" t="inlineStr">
        <is>
          <t>Внутренние санитарнотехнические работы: смена труб, санприборов, запорной арматуры и другое</t>
        </is>
      </c>
      <c r="HQ1216" s="0" t="inlineStr">
        <is>
          <t>Внутренние санитарнотехнические работы: смена труб, санприборов, запорной арматуры и другое</t>
        </is>
      </c>
      <c r="HS1216" s="0" t="n">
        <v>0</v>
      </c>
      <c r="IK1216" s="0" t="n">
        <v>0</v>
      </c>
    </row>
    <row r="1218">
      <c r="A1218" s="358" t="n">
        <v>51</v>
      </c>
      <c r="B1218" s="358">
        <f>B1210</f>
        <v/>
      </c>
      <c r="C1218" s="358">
        <f>A1210</f>
        <v/>
      </c>
      <c r="D1218" s="358">
        <f>ROW(A1210)</f>
        <v/>
      </c>
      <c r="E1218" s="358" t="n"/>
      <c r="F1218" s="358">
        <f>IF(F1210&lt;&gt;"",F1210,"")</f>
        <v/>
      </c>
      <c r="G1218" s="358">
        <f>IF(G1210&lt;&gt;"",G1210,"")</f>
        <v/>
      </c>
      <c r="H1218" s="358" t="n">
        <v>0</v>
      </c>
      <c r="I1218" s="358" t="n"/>
      <c r="J1218" s="358" t="n"/>
      <c r="K1218" s="358" t="n"/>
      <c r="L1218" s="358" t="n"/>
      <c r="M1218" s="358" t="n"/>
      <c r="N1218" s="358" t="n"/>
      <c r="O1218" s="358" t="n">
        <v>0</v>
      </c>
      <c r="P1218" s="358" t="n">
        <v>0</v>
      </c>
      <c r="Q1218" s="358" t="n">
        <v>0</v>
      </c>
      <c r="R1218" s="358" t="n">
        <v>0</v>
      </c>
      <c r="S1218" s="358" t="n">
        <v>0</v>
      </c>
      <c r="T1218" s="358" t="n">
        <v>0</v>
      </c>
      <c r="U1218" s="358" t="n">
        <v>0</v>
      </c>
      <c r="V1218" s="358" t="n">
        <v>0</v>
      </c>
      <c r="W1218" s="358" t="n">
        <v>0</v>
      </c>
      <c r="X1218" s="358" t="n">
        <v>0</v>
      </c>
      <c r="Y1218" s="358" t="n">
        <v>0</v>
      </c>
      <c r="Z1218" s="358" t="n"/>
      <c r="AA1218" s="358" t="n"/>
      <c r="AB1218" s="358" t="n"/>
      <c r="AC1218" s="358" t="n"/>
      <c r="AD1218" s="358" t="n"/>
      <c r="AE1218" s="358" t="n"/>
      <c r="AF1218" s="358" t="n"/>
      <c r="AG1218" s="358" t="n"/>
      <c r="AH1218" s="358" t="n"/>
      <c r="AI1218" s="358" t="n"/>
      <c r="AJ1218" s="358" t="n"/>
      <c r="AK1218" s="358" t="n"/>
      <c r="AL1218" s="358" t="n"/>
      <c r="AM1218" s="358" t="n"/>
      <c r="AN1218" s="358" t="n"/>
      <c r="AO1218" s="358">
        <f>ROUND(BX1218,0)</f>
        <v/>
      </c>
      <c r="AP1218" s="358">
        <f>ROUND(BY1218,0)</f>
        <v/>
      </c>
      <c r="AQ1218" s="358">
        <f>ROUND(BZ1218,0)</f>
        <v/>
      </c>
      <c r="AR1218" s="358">
        <f>ROUND(CA1218,0)</f>
        <v/>
      </c>
      <c r="AS1218" s="358">
        <f>ROUND(CB1218,0)</f>
        <v/>
      </c>
      <c r="AT1218" s="358">
        <f>ROUND(CC1218,0)</f>
        <v/>
      </c>
      <c r="AU1218" s="358">
        <f>ROUND(CD1218,0)</f>
        <v/>
      </c>
      <c r="AV1218" s="358">
        <f>ROUND(CE1218,0)</f>
        <v/>
      </c>
      <c r="AW1218" s="358">
        <f>ROUND(CF1218,0)</f>
        <v/>
      </c>
      <c r="AX1218" s="358">
        <f>ROUND(CG1218,0)</f>
        <v/>
      </c>
      <c r="AY1218" s="358">
        <f>ROUND(CH1218,0)</f>
        <v/>
      </c>
      <c r="AZ1218" s="358">
        <f>ROUND(CI1218,0)</f>
        <v/>
      </c>
      <c r="BA1218" s="358">
        <f>ROUND(CJ1218,0)</f>
        <v/>
      </c>
      <c r="BB1218" s="358">
        <f>ROUND(CK1218,0)</f>
        <v/>
      </c>
      <c r="BC1218" s="358">
        <f>ROUND(CL1218,0)</f>
        <v/>
      </c>
      <c r="BD1218" s="358">
        <f>ROUND(CM1218,0)</f>
        <v/>
      </c>
      <c r="BE1218" s="358" t="n"/>
      <c r="BF1218" s="358" t="n"/>
      <c r="BG1218" s="358" t="n"/>
      <c r="BH1218" s="358" t="n"/>
      <c r="BI1218" s="358" t="n"/>
      <c r="BJ1218" s="358" t="n"/>
      <c r="BK1218" s="358" t="n"/>
      <c r="BL1218" s="358" t="n"/>
      <c r="BM1218" s="358" t="n"/>
      <c r="BN1218" s="358" t="n"/>
      <c r="BO1218" s="358" t="n"/>
      <c r="BP1218" s="358" t="n"/>
      <c r="BQ1218" s="358" t="n"/>
      <c r="BR1218" s="358" t="n"/>
      <c r="BS1218" s="358" t="n"/>
      <c r="BT1218" s="358" t="n"/>
      <c r="BU1218" s="358" t="n"/>
      <c r="BV1218" s="358" t="n"/>
      <c r="BW1218" s="358" t="n"/>
      <c r="BX1218" s="358" t="n"/>
      <c r="BY1218" s="358" t="n"/>
      <c r="BZ1218" s="358" t="n"/>
      <c r="CA1218" s="358" t="n"/>
      <c r="CB1218" s="358" t="n"/>
      <c r="CC1218" s="358" t="n"/>
      <c r="CD1218" s="358" t="n"/>
      <c r="CE1218" s="358" t="n"/>
      <c r="CF1218" s="358" t="n"/>
      <c r="CG1218" s="358" t="n"/>
      <c r="CH1218" s="358" t="n"/>
      <c r="CI1218" s="358" t="n"/>
      <c r="CJ1218" s="358" t="n"/>
      <c r="CK1218" s="358" t="n"/>
      <c r="CL1218" s="358" t="n"/>
      <c r="CM1218" s="358" t="n"/>
      <c r="CN1218" s="358" t="n"/>
      <c r="CO1218" s="358" t="n"/>
      <c r="CP1218" s="358" t="n"/>
      <c r="CQ1218" s="358" t="n"/>
      <c r="CR1218" s="358" t="n"/>
      <c r="CS1218" s="358" t="n"/>
      <c r="CT1218" s="358" t="n"/>
      <c r="CU1218" s="358" t="n"/>
      <c r="CV1218" s="358" t="n"/>
      <c r="CW1218" s="358" t="n"/>
      <c r="CX1218" s="358" t="n"/>
      <c r="CY1218" s="358" t="n"/>
      <c r="CZ1218" s="358" t="n"/>
      <c r="DA1218" s="358" t="n"/>
      <c r="DB1218" s="358" t="n"/>
      <c r="DC1218" s="358" t="n"/>
      <c r="DD1218" s="358" t="n"/>
      <c r="DE1218" s="358" t="n"/>
      <c r="DF1218" s="358" t="n"/>
      <c r="DG1218" s="359" t="n"/>
      <c r="DH1218" s="359" t="n"/>
      <c r="DI1218" s="359" t="n"/>
      <c r="DJ1218" s="359" t="n"/>
      <c r="DK1218" s="359" t="n"/>
      <c r="DL1218" s="359" t="n"/>
      <c r="DM1218" s="359" t="n"/>
      <c r="DN1218" s="359" t="n"/>
      <c r="DO1218" s="359" t="n"/>
      <c r="DP1218" s="359" t="n"/>
      <c r="DQ1218" s="359" t="n"/>
      <c r="DR1218" s="359" t="n"/>
      <c r="DS1218" s="359" t="n"/>
      <c r="DT1218" s="359" t="n"/>
      <c r="DU1218" s="359" t="n"/>
      <c r="DV1218" s="359" t="n"/>
      <c r="DW1218" s="359" t="n"/>
      <c r="DX1218" s="359" t="n"/>
      <c r="DY1218" s="359" t="n"/>
      <c r="DZ1218" s="359" t="n"/>
      <c r="EA1218" s="359" t="n"/>
      <c r="EB1218" s="359" t="n"/>
      <c r="EC1218" s="359" t="n"/>
      <c r="ED1218" s="359" t="n"/>
      <c r="EE1218" s="359" t="n"/>
      <c r="EF1218" s="359" t="n"/>
      <c r="EG1218" s="359" t="n"/>
      <c r="EH1218" s="359" t="n"/>
      <c r="EI1218" s="359" t="n"/>
      <c r="EJ1218" s="359" t="n"/>
      <c r="EK1218" s="359" t="n"/>
      <c r="EL1218" s="359" t="n"/>
      <c r="EM1218" s="359" t="n"/>
      <c r="EN1218" s="359" t="n"/>
      <c r="EO1218" s="359" t="n"/>
      <c r="EP1218" s="359" t="n"/>
      <c r="EQ1218" s="359" t="n"/>
      <c r="ER1218" s="359" t="n"/>
      <c r="ES1218" s="359" t="n"/>
      <c r="ET1218" s="359" t="n"/>
      <c r="EU1218" s="359" t="n"/>
      <c r="EV1218" s="359" t="n"/>
      <c r="EW1218" s="359" t="n"/>
      <c r="EX1218" s="359" t="n"/>
      <c r="EY1218" s="359" t="n"/>
      <c r="EZ1218" s="359" t="n"/>
      <c r="FA1218" s="359" t="n"/>
      <c r="FB1218" s="359" t="n"/>
      <c r="FC1218" s="359" t="n"/>
      <c r="FD1218" s="359" t="n"/>
      <c r="FE1218" s="359" t="n"/>
      <c r="FF1218" s="359" t="n"/>
      <c r="FG1218" s="359" t="n"/>
      <c r="FH1218" s="359" t="n"/>
      <c r="FI1218" s="359" t="n"/>
      <c r="FJ1218" s="359" t="n"/>
      <c r="FK1218" s="359" t="n"/>
      <c r="FL1218" s="359" t="n"/>
      <c r="FM1218" s="359" t="n"/>
      <c r="FN1218" s="359" t="n"/>
      <c r="FO1218" s="359" t="n"/>
      <c r="FP1218" s="359" t="n"/>
      <c r="FQ1218" s="359" t="n"/>
      <c r="FR1218" s="359" t="n"/>
      <c r="FS1218" s="359" t="n"/>
      <c r="FT1218" s="359" t="n"/>
      <c r="FU1218" s="359" t="n"/>
      <c r="FV1218" s="359" t="n"/>
      <c r="FW1218" s="359" t="n"/>
      <c r="FX1218" s="359" t="n"/>
      <c r="FY1218" s="359" t="n"/>
      <c r="FZ1218" s="359" t="n"/>
      <c r="GA1218" s="359" t="n"/>
      <c r="GB1218" s="359" t="n"/>
      <c r="GC1218" s="359" t="n"/>
      <c r="GD1218" s="359" t="n"/>
      <c r="GE1218" s="359" t="n"/>
      <c r="GF1218" s="359" t="n"/>
      <c r="GG1218" s="359" t="n"/>
      <c r="GH1218" s="359" t="n"/>
      <c r="GI1218" s="359" t="n"/>
      <c r="GJ1218" s="359" t="n"/>
      <c r="GK1218" s="359" t="n"/>
      <c r="GL1218" s="359" t="n"/>
      <c r="GM1218" s="359" t="n"/>
      <c r="GN1218" s="359" t="n"/>
      <c r="GO1218" s="359" t="n"/>
      <c r="GP1218" s="359" t="n"/>
      <c r="GQ1218" s="359" t="n"/>
      <c r="GR1218" s="359" t="n"/>
      <c r="GS1218" s="359" t="n"/>
      <c r="GT1218" s="359" t="n"/>
      <c r="GU1218" s="359" t="n"/>
      <c r="GV1218" s="359" t="n"/>
      <c r="GW1218" s="359" t="n"/>
      <c r="GX1218" s="359" t="n">
        <v>0</v>
      </c>
    </row>
    <row r="1220">
      <c r="A1220" s="360" t="n">
        <v>50</v>
      </c>
      <c r="B1220" s="360" t="n">
        <v>0</v>
      </c>
      <c r="C1220" s="360" t="n">
        <v>0</v>
      </c>
      <c r="D1220" s="360" t="n">
        <v>1</v>
      </c>
      <c r="E1220" s="360" t="n">
        <v>201</v>
      </c>
      <c r="F1220" s="360">
        <f>ROUND(Source!O1218,O1220)</f>
        <v/>
      </c>
      <c r="G1220" s="360" t="inlineStr">
        <is>
          <t>ПЗ</t>
        </is>
      </c>
      <c r="H1220" s="360" t="inlineStr">
        <is>
          <t>Прямые затраты</t>
        </is>
      </c>
      <c r="I1220" s="360" t="n"/>
      <c r="J1220" s="360" t="n"/>
      <c r="K1220" s="360" t="n">
        <v>201</v>
      </c>
      <c r="L1220" s="360" t="n">
        <v>1</v>
      </c>
      <c r="M1220" s="360" t="n">
        <v>3</v>
      </c>
      <c r="N1220" s="360" t="inlineStr"/>
      <c r="O1220" s="360" t="n">
        <v>0</v>
      </c>
      <c r="P1220" s="360" t="n"/>
      <c r="Q1220" s="360" t="n"/>
      <c r="R1220" s="360" t="n"/>
      <c r="S1220" s="360" t="n"/>
      <c r="T1220" s="360" t="n"/>
      <c r="U1220" s="360" t="n"/>
      <c r="V1220" s="360" t="n"/>
      <c r="W1220" s="360" t="n">
        <v>0</v>
      </c>
      <c r="X1220" s="360" t="n">
        <v>1</v>
      </c>
      <c r="Y1220" s="360" t="n">
        <v>0</v>
      </c>
      <c r="Z1220" s="360" t="n"/>
      <c r="AA1220" s="360" t="n"/>
      <c r="AB1220" s="360" t="n"/>
    </row>
    <row r="1221">
      <c r="A1221" s="360" t="n">
        <v>50</v>
      </c>
      <c r="B1221" s="360" t="n">
        <v>0</v>
      </c>
      <c r="C1221" s="360" t="n">
        <v>0</v>
      </c>
      <c r="D1221" s="360" t="n">
        <v>1</v>
      </c>
      <c r="E1221" s="360" t="n">
        <v>202</v>
      </c>
      <c r="F1221" s="360">
        <f>ROUND(Source!P1218,O1221)</f>
        <v/>
      </c>
      <c r="G1221" s="360" t="inlineStr">
        <is>
          <t>СтМатОб</t>
        </is>
      </c>
      <c r="H1221" s="360" t="inlineStr">
        <is>
          <t>Стоимость материальных ресурсов (всего)</t>
        </is>
      </c>
      <c r="I1221" s="360" t="n"/>
      <c r="J1221" s="360" t="n"/>
      <c r="K1221" s="360" t="n">
        <v>202</v>
      </c>
      <c r="L1221" s="360" t="n">
        <v>2</v>
      </c>
      <c r="M1221" s="360" t="n">
        <v>3</v>
      </c>
      <c r="N1221" s="360" t="inlineStr"/>
      <c r="O1221" s="360" t="n">
        <v>0</v>
      </c>
      <c r="P1221" s="360" t="n"/>
      <c r="Q1221" s="360" t="n"/>
      <c r="R1221" s="360" t="n"/>
      <c r="S1221" s="360" t="n"/>
      <c r="T1221" s="360" t="n"/>
      <c r="U1221" s="360" t="n"/>
      <c r="V1221" s="360" t="n"/>
      <c r="W1221" s="360" t="n">
        <v>0</v>
      </c>
      <c r="X1221" s="360" t="n">
        <v>1</v>
      </c>
      <c r="Y1221" s="360" t="n">
        <v>0</v>
      </c>
      <c r="Z1221" s="360" t="n"/>
      <c r="AA1221" s="360" t="n"/>
      <c r="AB1221" s="360" t="n"/>
    </row>
    <row r="1222">
      <c r="A1222" s="360" t="n">
        <v>50</v>
      </c>
      <c r="B1222" s="360" t="n">
        <v>0</v>
      </c>
      <c r="C1222" s="360" t="n">
        <v>0</v>
      </c>
      <c r="D1222" s="360" t="n">
        <v>1</v>
      </c>
      <c r="E1222" s="360" t="n">
        <v>222</v>
      </c>
      <c r="F1222" s="360">
        <f>ROUND(Source!AO1218,O1222)</f>
        <v/>
      </c>
      <c r="G1222" s="360" t="inlineStr">
        <is>
          <t>СтМатОбЗак</t>
        </is>
      </c>
      <c r="H1222" s="360" t="inlineStr">
        <is>
          <t>Стоимость материалов и оборудования заказчика</t>
        </is>
      </c>
      <c r="I1222" s="360" t="n"/>
      <c r="J1222" s="360" t="n"/>
      <c r="K1222" s="360" t="n">
        <v>222</v>
      </c>
      <c r="L1222" s="360" t="n">
        <v>3</v>
      </c>
      <c r="M1222" s="360" t="n">
        <v>3</v>
      </c>
      <c r="N1222" s="360" t="inlineStr"/>
      <c r="O1222" s="360" t="n">
        <v>0</v>
      </c>
      <c r="P1222" s="360" t="n"/>
      <c r="Q1222" s="360" t="n"/>
      <c r="R1222" s="360" t="n"/>
      <c r="S1222" s="360" t="n"/>
      <c r="T1222" s="360" t="n"/>
      <c r="U1222" s="360" t="n"/>
      <c r="V1222" s="360" t="n"/>
      <c r="W1222" s="360" t="n">
        <v>0</v>
      </c>
      <c r="X1222" s="360" t="n">
        <v>1</v>
      </c>
      <c r="Y1222" s="360" t="n">
        <v>0</v>
      </c>
      <c r="Z1222" s="360" t="n"/>
      <c r="AA1222" s="360" t="n"/>
      <c r="AB1222" s="360" t="n"/>
    </row>
    <row r="1223">
      <c r="A1223" s="360" t="n">
        <v>50</v>
      </c>
      <c r="B1223" s="360" t="n">
        <v>0</v>
      </c>
      <c r="C1223" s="360" t="n">
        <v>0</v>
      </c>
      <c r="D1223" s="360" t="n">
        <v>1</v>
      </c>
      <c r="E1223" s="360" t="n">
        <v>225</v>
      </c>
      <c r="F1223" s="360">
        <f>ROUND(Source!AV1218,O1223)</f>
        <v/>
      </c>
      <c r="G1223" s="360" t="inlineStr">
        <is>
          <t>СтМатОбПод</t>
        </is>
      </c>
      <c r="H1223" s="360" t="inlineStr">
        <is>
          <t>Стоимость материалов и оборудования подрядчика</t>
        </is>
      </c>
      <c r="I1223" s="360" t="n"/>
      <c r="J1223" s="360" t="n"/>
      <c r="K1223" s="360" t="n">
        <v>225</v>
      </c>
      <c r="L1223" s="360" t="n">
        <v>4</v>
      </c>
      <c r="M1223" s="360" t="n">
        <v>3</v>
      </c>
      <c r="N1223" s="360" t="inlineStr"/>
      <c r="O1223" s="360" t="n">
        <v>0</v>
      </c>
      <c r="P1223" s="360" t="n"/>
      <c r="Q1223" s="360" t="n"/>
      <c r="R1223" s="360" t="n"/>
      <c r="S1223" s="360" t="n"/>
      <c r="T1223" s="360" t="n"/>
      <c r="U1223" s="360" t="n"/>
      <c r="V1223" s="360" t="n"/>
      <c r="W1223" s="360" t="n">
        <v>0</v>
      </c>
      <c r="X1223" s="360" t="n">
        <v>1</v>
      </c>
      <c r="Y1223" s="360" t="n">
        <v>0</v>
      </c>
      <c r="Z1223" s="360" t="n"/>
      <c r="AA1223" s="360" t="n"/>
      <c r="AB1223" s="360" t="n"/>
    </row>
    <row r="1224">
      <c r="A1224" s="360" t="n">
        <v>50</v>
      </c>
      <c r="B1224" s="360" t="n">
        <v>0</v>
      </c>
      <c r="C1224" s="360" t="n">
        <v>0</v>
      </c>
      <c r="D1224" s="360" t="n">
        <v>1</v>
      </c>
      <c r="E1224" s="360" t="n">
        <v>226</v>
      </c>
      <c r="F1224" s="360">
        <f>ROUND(Source!AW1218,O1224)</f>
        <v/>
      </c>
      <c r="G1224" s="360" t="inlineStr">
        <is>
          <t>СтМат</t>
        </is>
      </c>
      <c r="H1224" s="360" t="inlineStr">
        <is>
          <t>Стоимость материалов (всего)</t>
        </is>
      </c>
      <c r="I1224" s="360" t="n"/>
      <c r="J1224" s="360" t="n"/>
      <c r="K1224" s="360" t="n">
        <v>226</v>
      </c>
      <c r="L1224" s="360" t="n">
        <v>5</v>
      </c>
      <c r="M1224" s="360" t="n">
        <v>3</v>
      </c>
      <c r="N1224" s="360" t="inlineStr"/>
      <c r="O1224" s="360" t="n">
        <v>0</v>
      </c>
      <c r="P1224" s="360" t="n"/>
      <c r="Q1224" s="360" t="n"/>
      <c r="R1224" s="360" t="n"/>
      <c r="S1224" s="360" t="n"/>
      <c r="T1224" s="360" t="n"/>
      <c r="U1224" s="360" t="n"/>
      <c r="V1224" s="360" t="n"/>
      <c r="W1224" s="360" t="n">
        <v>0</v>
      </c>
      <c r="X1224" s="360" t="n">
        <v>1</v>
      </c>
      <c r="Y1224" s="360" t="n">
        <v>0</v>
      </c>
      <c r="Z1224" s="360" t="n"/>
      <c r="AA1224" s="360" t="n"/>
      <c r="AB1224" s="360" t="n"/>
    </row>
    <row r="1225">
      <c r="A1225" s="360" t="n">
        <v>50</v>
      </c>
      <c r="B1225" s="360" t="n">
        <v>0</v>
      </c>
      <c r="C1225" s="360" t="n">
        <v>0</v>
      </c>
      <c r="D1225" s="360" t="n">
        <v>1</v>
      </c>
      <c r="E1225" s="360" t="n">
        <v>227</v>
      </c>
      <c r="F1225" s="360">
        <f>ROUND(Source!AX1218,O1225)</f>
        <v/>
      </c>
      <c r="G1225" s="360" t="inlineStr">
        <is>
          <t>СтМатЗак</t>
        </is>
      </c>
      <c r="H1225" s="360" t="inlineStr">
        <is>
          <t>Стоимость материалов заказчика</t>
        </is>
      </c>
      <c r="I1225" s="360" t="n"/>
      <c r="J1225" s="360" t="n"/>
      <c r="K1225" s="360" t="n">
        <v>227</v>
      </c>
      <c r="L1225" s="360" t="n">
        <v>6</v>
      </c>
      <c r="M1225" s="360" t="n">
        <v>3</v>
      </c>
      <c r="N1225" s="360" t="inlineStr"/>
      <c r="O1225" s="360" t="n">
        <v>0</v>
      </c>
      <c r="P1225" s="360" t="n"/>
      <c r="Q1225" s="360" t="n"/>
      <c r="R1225" s="360" t="n"/>
      <c r="S1225" s="360" t="n"/>
      <c r="T1225" s="360" t="n"/>
      <c r="U1225" s="360" t="n"/>
      <c r="V1225" s="360" t="n"/>
      <c r="W1225" s="360" t="n">
        <v>0</v>
      </c>
      <c r="X1225" s="360" t="n">
        <v>1</v>
      </c>
      <c r="Y1225" s="360" t="n">
        <v>0</v>
      </c>
      <c r="Z1225" s="360" t="n"/>
      <c r="AA1225" s="360" t="n"/>
      <c r="AB1225" s="360" t="n"/>
    </row>
    <row r="1226">
      <c r="A1226" s="360" t="n">
        <v>50</v>
      </c>
      <c r="B1226" s="360" t="n">
        <v>0</v>
      </c>
      <c r="C1226" s="360" t="n">
        <v>0</v>
      </c>
      <c r="D1226" s="360" t="n">
        <v>1</v>
      </c>
      <c r="E1226" s="360" t="n">
        <v>228</v>
      </c>
      <c r="F1226" s="360">
        <f>ROUND(Source!AY1218,O1226)</f>
        <v/>
      </c>
      <c r="G1226" s="360" t="inlineStr">
        <is>
          <t>СтМатПод</t>
        </is>
      </c>
      <c r="H1226" s="360" t="inlineStr">
        <is>
          <t>Стоимость материалов подрядчика</t>
        </is>
      </c>
      <c r="I1226" s="360" t="n"/>
      <c r="J1226" s="360" t="n"/>
      <c r="K1226" s="360" t="n">
        <v>228</v>
      </c>
      <c r="L1226" s="360" t="n">
        <v>7</v>
      </c>
      <c r="M1226" s="360" t="n">
        <v>3</v>
      </c>
      <c r="N1226" s="360" t="inlineStr"/>
      <c r="O1226" s="360" t="n">
        <v>0</v>
      </c>
      <c r="P1226" s="360" t="n"/>
      <c r="Q1226" s="360" t="n"/>
      <c r="R1226" s="360" t="n"/>
      <c r="S1226" s="360" t="n"/>
      <c r="T1226" s="360" t="n"/>
      <c r="U1226" s="360" t="n"/>
      <c r="V1226" s="360" t="n"/>
      <c r="W1226" s="360" t="n">
        <v>0</v>
      </c>
      <c r="X1226" s="360" t="n">
        <v>1</v>
      </c>
      <c r="Y1226" s="360" t="n">
        <v>0</v>
      </c>
      <c r="Z1226" s="360" t="n"/>
      <c r="AA1226" s="360" t="n"/>
      <c r="AB1226" s="360" t="n"/>
    </row>
    <row r="1227">
      <c r="A1227" s="360" t="n">
        <v>50</v>
      </c>
      <c r="B1227" s="360" t="n">
        <v>0</v>
      </c>
      <c r="C1227" s="360" t="n">
        <v>0</v>
      </c>
      <c r="D1227" s="360" t="n">
        <v>1</v>
      </c>
      <c r="E1227" s="360" t="n">
        <v>216</v>
      </c>
      <c r="F1227" s="360">
        <f>ROUND(Source!AP1218,O1227)</f>
        <v/>
      </c>
      <c r="G1227" s="360" t="inlineStr">
        <is>
          <t>Оборуд</t>
        </is>
      </c>
      <c r="H1227" s="360" t="inlineStr">
        <is>
          <t>Стоимость оборудования (всего)</t>
        </is>
      </c>
      <c r="I1227" s="360" t="n"/>
      <c r="J1227" s="360" t="n"/>
      <c r="K1227" s="360" t="n">
        <v>216</v>
      </c>
      <c r="L1227" s="360" t="n">
        <v>8</v>
      </c>
      <c r="M1227" s="360" t="n">
        <v>3</v>
      </c>
      <c r="N1227" s="360" t="inlineStr"/>
      <c r="O1227" s="360" t="n">
        <v>0</v>
      </c>
      <c r="P1227" s="360" t="n"/>
      <c r="Q1227" s="360" t="n"/>
      <c r="R1227" s="360" t="n"/>
      <c r="S1227" s="360" t="n"/>
      <c r="T1227" s="360" t="n"/>
      <c r="U1227" s="360" t="n"/>
      <c r="V1227" s="360" t="n"/>
      <c r="W1227" s="360" t="n">
        <v>0</v>
      </c>
      <c r="X1227" s="360" t="n">
        <v>1</v>
      </c>
      <c r="Y1227" s="360" t="n">
        <v>0</v>
      </c>
      <c r="Z1227" s="360" t="n"/>
      <c r="AA1227" s="360" t="n"/>
      <c r="AB1227" s="360" t="n"/>
    </row>
    <row r="1228">
      <c r="A1228" s="360" t="n">
        <v>50</v>
      </c>
      <c r="B1228" s="360" t="n">
        <v>0</v>
      </c>
      <c r="C1228" s="360" t="n">
        <v>0</v>
      </c>
      <c r="D1228" s="360" t="n">
        <v>1</v>
      </c>
      <c r="E1228" s="360" t="n">
        <v>223</v>
      </c>
      <c r="F1228" s="360">
        <f>ROUND(Source!AQ1218,O1228)</f>
        <v/>
      </c>
      <c r="G1228" s="360" t="inlineStr">
        <is>
          <t>ОборудЗак</t>
        </is>
      </c>
      <c r="H1228" s="360" t="inlineStr">
        <is>
          <t>Стоимость оборудования заказчика</t>
        </is>
      </c>
      <c r="I1228" s="360" t="n"/>
      <c r="J1228" s="360" t="n"/>
      <c r="K1228" s="360" t="n">
        <v>223</v>
      </c>
      <c r="L1228" s="360" t="n">
        <v>9</v>
      </c>
      <c r="M1228" s="360" t="n">
        <v>3</v>
      </c>
      <c r="N1228" s="360" t="inlineStr"/>
      <c r="O1228" s="360" t="n">
        <v>0</v>
      </c>
      <c r="P1228" s="360" t="n"/>
      <c r="Q1228" s="360" t="n"/>
      <c r="R1228" s="360" t="n"/>
      <c r="S1228" s="360" t="n"/>
      <c r="T1228" s="360" t="n"/>
      <c r="U1228" s="360" t="n"/>
      <c r="V1228" s="360" t="n"/>
      <c r="W1228" s="360" t="n">
        <v>0</v>
      </c>
      <c r="X1228" s="360" t="n">
        <v>1</v>
      </c>
      <c r="Y1228" s="360" t="n">
        <v>0</v>
      </c>
      <c r="Z1228" s="360" t="n"/>
      <c r="AA1228" s="360" t="n"/>
      <c r="AB1228" s="360" t="n"/>
    </row>
    <row r="1229">
      <c r="A1229" s="360" t="n">
        <v>50</v>
      </c>
      <c r="B1229" s="360" t="n">
        <v>0</v>
      </c>
      <c r="C1229" s="360" t="n">
        <v>0</v>
      </c>
      <c r="D1229" s="360" t="n">
        <v>1</v>
      </c>
      <c r="E1229" s="360" t="n">
        <v>229</v>
      </c>
      <c r="F1229" s="360">
        <f>ROUND(Source!AZ1218,O1229)</f>
        <v/>
      </c>
      <c r="G1229" s="360" t="inlineStr">
        <is>
          <t>ОборудПод</t>
        </is>
      </c>
      <c r="H1229" s="360" t="inlineStr">
        <is>
          <t>Стоимость оборудования подрядчика</t>
        </is>
      </c>
      <c r="I1229" s="360" t="n"/>
      <c r="J1229" s="360" t="n"/>
      <c r="K1229" s="360" t="n">
        <v>229</v>
      </c>
      <c r="L1229" s="360" t="n">
        <v>10</v>
      </c>
      <c r="M1229" s="360" t="n">
        <v>3</v>
      </c>
      <c r="N1229" s="360" t="inlineStr"/>
      <c r="O1229" s="360" t="n">
        <v>0</v>
      </c>
      <c r="P1229" s="360" t="n"/>
      <c r="Q1229" s="360" t="n"/>
      <c r="R1229" s="360" t="n"/>
      <c r="S1229" s="360" t="n"/>
      <c r="T1229" s="360" t="n"/>
      <c r="U1229" s="360" t="n"/>
      <c r="V1229" s="360" t="n"/>
      <c r="W1229" s="360" t="n">
        <v>0</v>
      </c>
      <c r="X1229" s="360" t="n">
        <v>1</v>
      </c>
      <c r="Y1229" s="360" t="n">
        <v>0</v>
      </c>
      <c r="Z1229" s="360" t="n"/>
      <c r="AA1229" s="360" t="n"/>
      <c r="AB1229" s="360" t="n"/>
    </row>
    <row r="1230">
      <c r="A1230" s="360" t="n">
        <v>50</v>
      </c>
      <c r="B1230" s="360" t="n">
        <v>0</v>
      </c>
      <c r="C1230" s="360" t="n">
        <v>0</v>
      </c>
      <c r="D1230" s="360" t="n">
        <v>1</v>
      </c>
      <c r="E1230" s="360" t="n">
        <v>203</v>
      </c>
      <c r="F1230" s="360">
        <f>ROUND(Source!Q1218,O1230)</f>
        <v/>
      </c>
      <c r="G1230" s="360" t="inlineStr">
        <is>
          <t>ЭММ</t>
        </is>
      </c>
      <c r="H1230" s="360" t="inlineStr">
        <is>
          <t>Эксплуатация машин</t>
        </is>
      </c>
      <c r="I1230" s="360" t="n"/>
      <c r="J1230" s="360" t="n"/>
      <c r="K1230" s="360" t="n">
        <v>203</v>
      </c>
      <c r="L1230" s="360" t="n">
        <v>11</v>
      </c>
      <c r="M1230" s="360" t="n">
        <v>3</v>
      </c>
      <c r="N1230" s="360" t="inlineStr"/>
      <c r="O1230" s="360" t="n">
        <v>0</v>
      </c>
      <c r="P1230" s="360" t="n"/>
      <c r="Q1230" s="360" t="n"/>
      <c r="R1230" s="360" t="n"/>
      <c r="S1230" s="360" t="n"/>
      <c r="T1230" s="360" t="n"/>
      <c r="U1230" s="360" t="n"/>
      <c r="V1230" s="360" t="n"/>
      <c r="W1230" s="360" t="n">
        <v>0</v>
      </c>
      <c r="X1230" s="360" t="n">
        <v>1</v>
      </c>
      <c r="Y1230" s="360" t="n">
        <v>0</v>
      </c>
      <c r="Z1230" s="360" t="n"/>
      <c r="AA1230" s="360" t="n"/>
      <c r="AB1230" s="360" t="n"/>
    </row>
    <row r="1231">
      <c r="A1231" s="360" t="n">
        <v>50</v>
      </c>
      <c r="B1231" s="360" t="n">
        <v>0</v>
      </c>
      <c r="C1231" s="360" t="n">
        <v>0</v>
      </c>
      <c r="D1231" s="360" t="n">
        <v>1</v>
      </c>
      <c r="E1231" s="360" t="n">
        <v>231</v>
      </c>
      <c r="F1231" s="360">
        <f>ROUND(Source!BB1218,O1231)</f>
        <v/>
      </c>
      <c r="G1231" s="360" t="inlineStr">
        <is>
          <t>ЭММсНРиСП</t>
        </is>
      </c>
      <c r="H1231" s="360" t="inlineStr">
        <is>
          <t>Эксплуатация машин по ТСН-2001.16</t>
        </is>
      </c>
      <c r="I1231" s="360" t="n"/>
      <c r="J1231" s="360" t="n"/>
      <c r="K1231" s="360" t="n">
        <v>231</v>
      </c>
      <c r="L1231" s="360" t="n">
        <v>12</v>
      </c>
      <c r="M1231" s="360" t="n">
        <v>3</v>
      </c>
      <c r="N1231" s="360" t="inlineStr"/>
      <c r="O1231" s="360" t="n">
        <v>0</v>
      </c>
      <c r="P1231" s="360" t="n"/>
      <c r="Q1231" s="360" t="n"/>
      <c r="R1231" s="360" t="n"/>
      <c r="S1231" s="360" t="n"/>
      <c r="T1231" s="360" t="n"/>
      <c r="U1231" s="360" t="n"/>
      <c r="V1231" s="360" t="n"/>
      <c r="W1231" s="360" t="n">
        <v>0</v>
      </c>
      <c r="X1231" s="360" t="n">
        <v>1</v>
      </c>
      <c r="Y1231" s="360" t="n">
        <v>0</v>
      </c>
      <c r="Z1231" s="360" t="n"/>
      <c r="AA1231" s="360" t="n"/>
      <c r="AB1231" s="360" t="n"/>
    </row>
    <row r="1232">
      <c r="A1232" s="360" t="n">
        <v>50</v>
      </c>
      <c r="B1232" s="360" t="n">
        <v>0</v>
      </c>
      <c r="C1232" s="360" t="n">
        <v>0</v>
      </c>
      <c r="D1232" s="360" t="n">
        <v>1</v>
      </c>
      <c r="E1232" s="360" t="n">
        <v>204</v>
      </c>
      <c r="F1232" s="360">
        <f>ROUND(Source!R1218,O1232)</f>
        <v/>
      </c>
      <c r="G1232" s="360" t="inlineStr">
        <is>
          <t>ЗПМ</t>
        </is>
      </c>
      <c r="H1232" s="360" t="inlineStr">
        <is>
          <t>ЗП машинистов</t>
        </is>
      </c>
      <c r="I1232" s="360" t="n"/>
      <c r="J1232" s="360" t="n"/>
      <c r="K1232" s="360" t="n">
        <v>204</v>
      </c>
      <c r="L1232" s="360" t="n">
        <v>13</v>
      </c>
      <c r="M1232" s="360" t="n">
        <v>3</v>
      </c>
      <c r="N1232" s="360" t="inlineStr"/>
      <c r="O1232" s="360" t="n">
        <v>0</v>
      </c>
      <c r="P1232" s="360" t="n"/>
      <c r="Q1232" s="360" t="n"/>
      <c r="R1232" s="360" t="n"/>
      <c r="S1232" s="360" t="n"/>
      <c r="T1232" s="360" t="n"/>
      <c r="U1232" s="360" t="n"/>
      <c r="V1232" s="360" t="n"/>
      <c r="W1232" s="360" t="n">
        <v>0</v>
      </c>
      <c r="X1232" s="360" t="n">
        <v>1</v>
      </c>
      <c r="Y1232" s="360" t="n">
        <v>0</v>
      </c>
      <c r="Z1232" s="360" t="n"/>
      <c r="AA1232" s="360" t="n"/>
      <c r="AB1232" s="360" t="n"/>
    </row>
    <row r="1233">
      <c r="A1233" s="360" t="n">
        <v>50</v>
      </c>
      <c r="B1233" s="360" t="n">
        <v>0</v>
      </c>
      <c r="C1233" s="360" t="n">
        <v>0</v>
      </c>
      <c r="D1233" s="360" t="n">
        <v>1</v>
      </c>
      <c r="E1233" s="360" t="n">
        <v>205</v>
      </c>
      <c r="F1233" s="360">
        <f>ROUND(Source!S1218,O1233)</f>
        <v/>
      </c>
      <c r="G1233" s="360" t="inlineStr">
        <is>
          <t>ОЗП</t>
        </is>
      </c>
      <c r="H1233" s="360" t="inlineStr">
        <is>
          <t>Основная ЗП рабочих</t>
        </is>
      </c>
      <c r="I1233" s="360" t="n"/>
      <c r="J1233" s="360" t="n"/>
      <c r="K1233" s="360" t="n">
        <v>205</v>
      </c>
      <c r="L1233" s="360" t="n">
        <v>14</v>
      </c>
      <c r="M1233" s="360" t="n">
        <v>3</v>
      </c>
      <c r="N1233" s="360" t="inlineStr"/>
      <c r="O1233" s="360" t="n">
        <v>0</v>
      </c>
      <c r="P1233" s="360" t="n"/>
      <c r="Q1233" s="360" t="n"/>
      <c r="R1233" s="360" t="n"/>
      <c r="S1233" s="360" t="n"/>
      <c r="T1233" s="360" t="n"/>
      <c r="U1233" s="360" t="n"/>
      <c r="V1233" s="360" t="n"/>
      <c r="W1233" s="360" t="n">
        <v>0</v>
      </c>
      <c r="X1233" s="360" t="n">
        <v>1</v>
      </c>
      <c r="Y1233" s="360" t="n">
        <v>0</v>
      </c>
      <c r="Z1233" s="360" t="n"/>
      <c r="AA1233" s="360" t="n"/>
      <c r="AB1233" s="360" t="n"/>
    </row>
    <row r="1234">
      <c r="A1234" s="360" t="n">
        <v>50</v>
      </c>
      <c r="B1234" s="360" t="n">
        <v>0</v>
      </c>
      <c r="C1234" s="360" t="n">
        <v>0</v>
      </c>
      <c r="D1234" s="360" t="n">
        <v>1</v>
      </c>
      <c r="E1234" s="360" t="n">
        <v>232</v>
      </c>
      <c r="F1234" s="360">
        <f>ROUND(Source!BC1218,O1234)</f>
        <v/>
      </c>
      <c r="G1234" s="360" t="inlineStr">
        <is>
          <t>ОЗПсНРиСП</t>
        </is>
      </c>
      <c r="H1234" s="360" t="inlineStr">
        <is>
          <t>Основная ЗП рабочих по ТСН-2001.16</t>
        </is>
      </c>
      <c r="I1234" s="360" t="n"/>
      <c r="J1234" s="360" t="n"/>
      <c r="K1234" s="360" t="n">
        <v>232</v>
      </c>
      <c r="L1234" s="360" t="n">
        <v>15</v>
      </c>
      <c r="M1234" s="360" t="n">
        <v>3</v>
      </c>
      <c r="N1234" s="360" t="inlineStr"/>
      <c r="O1234" s="360" t="n">
        <v>0</v>
      </c>
      <c r="P1234" s="360" t="n"/>
      <c r="Q1234" s="360" t="n"/>
      <c r="R1234" s="360" t="n"/>
      <c r="S1234" s="360" t="n"/>
      <c r="T1234" s="360" t="n"/>
      <c r="U1234" s="360" t="n"/>
      <c r="V1234" s="360" t="n"/>
      <c r="W1234" s="360" t="n">
        <v>0</v>
      </c>
      <c r="X1234" s="360" t="n">
        <v>1</v>
      </c>
      <c r="Y1234" s="360" t="n">
        <v>0</v>
      </c>
      <c r="Z1234" s="360" t="n"/>
      <c r="AA1234" s="360" t="n"/>
      <c r="AB1234" s="360" t="n"/>
    </row>
    <row r="1235">
      <c r="A1235" s="360" t="n">
        <v>50</v>
      </c>
      <c r="B1235" s="360" t="n">
        <v>0</v>
      </c>
      <c r="C1235" s="360" t="n">
        <v>0</v>
      </c>
      <c r="D1235" s="360" t="n">
        <v>1</v>
      </c>
      <c r="E1235" s="360" t="n">
        <v>214</v>
      </c>
      <c r="F1235" s="360">
        <f>ROUND(Source!AS1218,O1235)</f>
        <v/>
      </c>
      <c r="G1235" s="360" t="inlineStr">
        <is>
          <t>Строит</t>
        </is>
      </c>
      <c r="H1235" s="360" t="inlineStr">
        <is>
          <t>Строительные работы с НР и СП</t>
        </is>
      </c>
      <c r="I1235" s="360" t="n"/>
      <c r="J1235" s="360" t="n"/>
      <c r="K1235" s="360" t="n">
        <v>214</v>
      </c>
      <c r="L1235" s="360" t="n">
        <v>16</v>
      </c>
      <c r="M1235" s="360" t="n">
        <v>3</v>
      </c>
      <c r="N1235" s="360" t="inlineStr"/>
      <c r="O1235" s="360" t="n">
        <v>0</v>
      </c>
      <c r="P1235" s="360" t="n"/>
      <c r="Q1235" s="360" t="n"/>
      <c r="R1235" s="360" t="n"/>
      <c r="S1235" s="360" t="n"/>
      <c r="T1235" s="360" t="n"/>
      <c r="U1235" s="360" t="n"/>
      <c r="V1235" s="360" t="n"/>
      <c r="W1235" s="360" t="n">
        <v>0</v>
      </c>
      <c r="X1235" s="360" t="n">
        <v>1</v>
      </c>
      <c r="Y1235" s="360" t="n">
        <v>0</v>
      </c>
      <c r="Z1235" s="360" t="n"/>
      <c r="AA1235" s="360" t="n"/>
      <c r="AB1235" s="360" t="n"/>
    </row>
    <row r="1236">
      <c r="A1236" s="360" t="n">
        <v>50</v>
      </c>
      <c r="B1236" s="360" t="n">
        <v>0</v>
      </c>
      <c r="C1236" s="360" t="n">
        <v>0</v>
      </c>
      <c r="D1236" s="360" t="n">
        <v>1</v>
      </c>
      <c r="E1236" s="360" t="n">
        <v>215</v>
      </c>
      <c r="F1236" s="360">
        <f>ROUND(Source!AT1218,O1236)</f>
        <v/>
      </c>
      <c r="G1236" s="360" t="inlineStr">
        <is>
          <t>Монтаж</t>
        </is>
      </c>
      <c r="H1236" s="360" t="inlineStr">
        <is>
          <t>Монтажные работы с НР и СП</t>
        </is>
      </c>
      <c r="I1236" s="360" t="n"/>
      <c r="J1236" s="360" t="n"/>
      <c r="K1236" s="360" t="n">
        <v>215</v>
      </c>
      <c r="L1236" s="360" t="n">
        <v>17</v>
      </c>
      <c r="M1236" s="360" t="n">
        <v>3</v>
      </c>
      <c r="N1236" s="360" t="inlineStr"/>
      <c r="O1236" s="360" t="n">
        <v>0</v>
      </c>
      <c r="P1236" s="360" t="n"/>
      <c r="Q1236" s="360" t="n"/>
      <c r="R1236" s="360" t="n"/>
      <c r="S1236" s="360" t="n"/>
      <c r="T1236" s="360" t="n"/>
      <c r="U1236" s="360" t="n"/>
      <c r="V1236" s="360" t="n"/>
      <c r="W1236" s="360" t="n">
        <v>0</v>
      </c>
      <c r="X1236" s="360" t="n">
        <v>1</v>
      </c>
      <c r="Y1236" s="360" t="n">
        <v>0</v>
      </c>
      <c r="Z1236" s="360" t="n"/>
      <c r="AA1236" s="360" t="n"/>
      <c r="AB1236" s="360" t="n"/>
    </row>
    <row r="1237">
      <c r="A1237" s="360" t="n">
        <v>50</v>
      </c>
      <c r="B1237" s="360" t="n">
        <v>0</v>
      </c>
      <c r="C1237" s="360" t="n">
        <v>0</v>
      </c>
      <c r="D1237" s="360" t="n">
        <v>1</v>
      </c>
      <c r="E1237" s="360" t="n">
        <v>217</v>
      </c>
      <c r="F1237" s="360">
        <f>ROUND(Source!AU1218,O1237)</f>
        <v/>
      </c>
      <c r="G1237" s="360" t="inlineStr">
        <is>
          <t>Прочие</t>
        </is>
      </c>
      <c r="H1237" s="360" t="inlineStr">
        <is>
          <t>Прочие работы с НР и СП</t>
        </is>
      </c>
      <c r="I1237" s="360" t="n"/>
      <c r="J1237" s="360" t="n"/>
      <c r="K1237" s="360" t="n">
        <v>217</v>
      </c>
      <c r="L1237" s="360" t="n">
        <v>18</v>
      </c>
      <c r="M1237" s="360" t="n">
        <v>3</v>
      </c>
      <c r="N1237" s="360" t="inlineStr"/>
      <c r="O1237" s="360" t="n">
        <v>0</v>
      </c>
      <c r="P1237" s="360" t="n"/>
      <c r="Q1237" s="360" t="n"/>
      <c r="R1237" s="360" t="n"/>
      <c r="S1237" s="360" t="n"/>
      <c r="T1237" s="360" t="n"/>
      <c r="U1237" s="360" t="n"/>
      <c r="V1237" s="360" t="n"/>
      <c r="W1237" s="360" t="n">
        <v>0</v>
      </c>
      <c r="X1237" s="360" t="n">
        <v>1</v>
      </c>
      <c r="Y1237" s="360" t="n">
        <v>0</v>
      </c>
      <c r="Z1237" s="360" t="n"/>
      <c r="AA1237" s="360" t="n"/>
      <c r="AB1237" s="360" t="n"/>
    </row>
    <row r="1238">
      <c r="A1238" s="360" t="n">
        <v>50</v>
      </c>
      <c r="B1238" s="360" t="n">
        <v>0</v>
      </c>
      <c r="C1238" s="360" t="n">
        <v>0</v>
      </c>
      <c r="D1238" s="360" t="n">
        <v>1</v>
      </c>
      <c r="E1238" s="360" t="n">
        <v>230</v>
      </c>
      <c r="F1238" s="360">
        <f>ROUND(Source!BA1218,O1238)</f>
        <v/>
      </c>
      <c r="G1238" s="360" t="inlineStr">
        <is>
          <t>ПрочиеЗатр</t>
        </is>
      </c>
      <c r="H1238" s="360" t="inlineStr">
        <is>
          <t>Прочие затраты по ТСН-2001.16</t>
        </is>
      </c>
      <c r="I1238" s="360" t="n"/>
      <c r="J1238" s="360" t="n"/>
      <c r="K1238" s="360" t="n">
        <v>230</v>
      </c>
      <c r="L1238" s="360" t="n">
        <v>19</v>
      </c>
      <c r="M1238" s="360" t="n">
        <v>3</v>
      </c>
      <c r="N1238" s="360" t="inlineStr"/>
      <c r="O1238" s="360" t="n">
        <v>0</v>
      </c>
      <c r="P1238" s="360" t="n"/>
      <c r="Q1238" s="360" t="n"/>
      <c r="R1238" s="360" t="n"/>
      <c r="S1238" s="360" t="n"/>
      <c r="T1238" s="360" t="n"/>
      <c r="U1238" s="360" t="n"/>
      <c r="V1238" s="360" t="n"/>
      <c r="W1238" s="360" t="n">
        <v>0</v>
      </c>
      <c r="X1238" s="360" t="n">
        <v>1</v>
      </c>
      <c r="Y1238" s="360" t="n">
        <v>0</v>
      </c>
      <c r="Z1238" s="360" t="n"/>
      <c r="AA1238" s="360" t="n"/>
      <c r="AB1238" s="360" t="n"/>
    </row>
    <row r="1239">
      <c r="A1239" s="360" t="n">
        <v>50</v>
      </c>
      <c r="B1239" s="360" t="n">
        <v>0</v>
      </c>
      <c r="C1239" s="360" t="n">
        <v>0</v>
      </c>
      <c r="D1239" s="360" t="n">
        <v>1</v>
      </c>
      <c r="E1239" s="360" t="n">
        <v>206</v>
      </c>
      <c r="F1239" s="360">
        <f>ROUND(Source!T1218,O1239)</f>
        <v/>
      </c>
      <c r="G1239" s="360" t="inlineStr">
        <is>
          <t>ВозврМат</t>
        </is>
      </c>
      <c r="H1239" s="360" t="inlineStr">
        <is>
          <t>Возврат материалов</t>
        </is>
      </c>
      <c r="I1239" s="360" t="n"/>
      <c r="J1239" s="360" t="n"/>
      <c r="K1239" s="360" t="n">
        <v>206</v>
      </c>
      <c r="L1239" s="360" t="n">
        <v>20</v>
      </c>
      <c r="M1239" s="360" t="n">
        <v>3</v>
      </c>
      <c r="N1239" s="360" t="inlineStr"/>
      <c r="O1239" s="360" t="n">
        <v>0</v>
      </c>
      <c r="P1239" s="360" t="n"/>
      <c r="Q1239" s="360" t="n"/>
      <c r="R1239" s="360" t="n"/>
      <c r="S1239" s="360" t="n"/>
      <c r="T1239" s="360" t="n"/>
      <c r="U1239" s="360" t="n"/>
      <c r="V1239" s="360" t="n"/>
      <c r="W1239" s="360" t="n">
        <v>0</v>
      </c>
      <c r="X1239" s="360" t="n">
        <v>1</v>
      </c>
      <c r="Y1239" s="360" t="n">
        <v>0</v>
      </c>
      <c r="Z1239" s="360" t="n"/>
      <c r="AA1239" s="360" t="n"/>
      <c r="AB1239" s="360" t="n"/>
    </row>
    <row r="1240">
      <c r="A1240" s="360" t="n">
        <v>50</v>
      </c>
      <c r="B1240" s="360" t="n">
        <v>0</v>
      </c>
      <c r="C1240" s="360" t="n">
        <v>0</v>
      </c>
      <c r="D1240" s="360" t="n">
        <v>1</v>
      </c>
      <c r="E1240" s="360" t="n">
        <v>207</v>
      </c>
      <c r="F1240" s="360">
        <f>ROUND(Source!U1218,O1240)</f>
        <v/>
      </c>
      <c r="G1240" s="360" t="inlineStr">
        <is>
          <t>ТрудСтр</t>
        </is>
      </c>
      <c r="H1240" s="360" t="inlineStr">
        <is>
          <t>Трудозатраты строителей</t>
        </is>
      </c>
      <c r="I1240" s="360" t="n"/>
      <c r="J1240" s="360" t="n"/>
      <c r="K1240" s="360" t="n">
        <v>207</v>
      </c>
      <c r="L1240" s="360" t="n">
        <v>21</v>
      </c>
      <c r="M1240" s="360" t="n">
        <v>3</v>
      </c>
      <c r="N1240" s="360" t="inlineStr"/>
      <c r="O1240" s="360" t="n">
        <v>7</v>
      </c>
      <c r="P1240" s="360" t="n"/>
      <c r="Q1240" s="360" t="n"/>
      <c r="R1240" s="360" t="n"/>
      <c r="S1240" s="360" t="n"/>
      <c r="T1240" s="360" t="n"/>
      <c r="U1240" s="360" t="n"/>
      <c r="V1240" s="360" t="n"/>
      <c r="W1240" s="360" t="n">
        <v>0</v>
      </c>
      <c r="X1240" s="360" t="n">
        <v>1</v>
      </c>
      <c r="Y1240" s="360" t="n">
        <v>0</v>
      </c>
      <c r="Z1240" s="360" t="n"/>
      <c r="AA1240" s="360" t="n"/>
      <c r="AB1240" s="360" t="n"/>
    </row>
    <row r="1241">
      <c r="A1241" s="360" t="n">
        <v>50</v>
      </c>
      <c r="B1241" s="360" t="n">
        <v>0</v>
      </c>
      <c r="C1241" s="360" t="n">
        <v>0</v>
      </c>
      <c r="D1241" s="360" t="n">
        <v>1</v>
      </c>
      <c r="E1241" s="360" t="n">
        <v>208</v>
      </c>
      <c r="F1241" s="360">
        <f>ROUND(Source!V1218,O1241)</f>
        <v/>
      </c>
      <c r="G1241" s="360" t="inlineStr">
        <is>
          <t>ТрудМаш</t>
        </is>
      </c>
      <c r="H1241" s="360" t="inlineStr">
        <is>
          <t>Трудозатраты машинистов</t>
        </is>
      </c>
      <c r="I1241" s="360" t="n"/>
      <c r="J1241" s="360" t="n"/>
      <c r="K1241" s="360" t="n">
        <v>208</v>
      </c>
      <c r="L1241" s="360" t="n">
        <v>22</v>
      </c>
      <c r="M1241" s="360" t="n">
        <v>3</v>
      </c>
      <c r="N1241" s="360" t="inlineStr"/>
      <c r="O1241" s="360" t="n">
        <v>7</v>
      </c>
      <c r="P1241" s="360" t="n"/>
      <c r="Q1241" s="360" t="n"/>
      <c r="R1241" s="360" t="n"/>
      <c r="S1241" s="360" t="n"/>
      <c r="T1241" s="360" t="n"/>
      <c r="U1241" s="360" t="n"/>
      <c r="V1241" s="360" t="n"/>
      <c r="W1241" s="360" t="n">
        <v>0</v>
      </c>
      <c r="X1241" s="360" t="n">
        <v>1</v>
      </c>
      <c r="Y1241" s="360" t="n">
        <v>0</v>
      </c>
      <c r="Z1241" s="360" t="n"/>
      <c r="AA1241" s="360" t="n"/>
      <c r="AB1241" s="360" t="n"/>
    </row>
    <row r="1242">
      <c r="A1242" s="360" t="n">
        <v>50</v>
      </c>
      <c r="B1242" s="360" t="n">
        <v>0</v>
      </c>
      <c r="C1242" s="360" t="n">
        <v>0</v>
      </c>
      <c r="D1242" s="360" t="n">
        <v>1</v>
      </c>
      <c r="E1242" s="360" t="n">
        <v>209</v>
      </c>
      <c r="F1242" s="360">
        <f>ROUND(Source!W1218,O1242)</f>
        <v/>
      </c>
      <c r="G1242" s="360" t="inlineStr">
        <is>
          <t>ТранспМат</t>
        </is>
      </c>
      <c r="H1242" s="360" t="inlineStr">
        <is>
          <t>Транспорт материалов</t>
        </is>
      </c>
      <c r="I1242" s="360" t="n"/>
      <c r="J1242" s="360" t="n"/>
      <c r="K1242" s="360" t="n">
        <v>209</v>
      </c>
      <c r="L1242" s="360" t="n">
        <v>23</v>
      </c>
      <c r="M1242" s="360" t="n">
        <v>3</v>
      </c>
      <c r="N1242" s="360" t="inlineStr"/>
      <c r="O1242" s="360" t="n">
        <v>0</v>
      </c>
      <c r="P1242" s="360" t="n"/>
      <c r="Q1242" s="360" t="n"/>
      <c r="R1242" s="360" t="n"/>
      <c r="S1242" s="360" t="n"/>
      <c r="T1242" s="360" t="n"/>
      <c r="U1242" s="360" t="n"/>
      <c r="V1242" s="360" t="n"/>
      <c r="W1242" s="360" t="n">
        <v>0</v>
      </c>
      <c r="X1242" s="360" t="n">
        <v>1</v>
      </c>
      <c r="Y1242" s="360" t="n">
        <v>0</v>
      </c>
      <c r="Z1242" s="360" t="n"/>
      <c r="AA1242" s="360" t="n"/>
      <c r="AB1242" s="360" t="n"/>
    </row>
    <row r="1243">
      <c r="A1243" s="360" t="n">
        <v>50</v>
      </c>
      <c r="B1243" s="360" t="n">
        <v>0</v>
      </c>
      <c r="C1243" s="360" t="n">
        <v>0</v>
      </c>
      <c r="D1243" s="360" t="n">
        <v>1</v>
      </c>
      <c r="E1243" s="360" t="n">
        <v>233</v>
      </c>
      <c r="F1243" s="360">
        <f>ROUND(Source!BD1218,O1243)</f>
        <v/>
      </c>
      <c r="G1243" s="360" t="inlineStr">
        <is>
          <t>Перевозка</t>
        </is>
      </c>
      <c r="H1243" s="360" t="inlineStr">
        <is>
          <t>Перевозка грузов</t>
        </is>
      </c>
      <c r="I1243" s="360" t="n"/>
      <c r="J1243" s="360" t="n"/>
      <c r="K1243" s="360" t="n">
        <v>233</v>
      </c>
      <c r="L1243" s="360" t="n">
        <v>24</v>
      </c>
      <c r="M1243" s="360" t="n">
        <v>3</v>
      </c>
      <c r="N1243" s="360" t="inlineStr"/>
      <c r="O1243" s="360" t="n">
        <v>0</v>
      </c>
      <c r="P1243" s="360" t="n"/>
      <c r="Q1243" s="360" t="n"/>
      <c r="R1243" s="360" t="n"/>
      <c r="S1243" s="360" t="n"/>
      <c r="T1243" s="360" t="n"/>
      <c r="U1243" s="360" t="n"/>
      <c r="V1243" s="360" t="n"/>
      <c r="W1243" s="360" t="n">
        <v>0</v>
      </c>
      <c r="X1243" s="360" t="n">
        <v>1</v>
      </c>
      <c r="Y1243" s="360" t="n">
        <v>0</v>
      </c>
      <c r="Z1243" s="360" t="n"/>
      <c r="AA1243" s="360" t="n"/>
      <c r="AB1243" s="360" t="n"/>
    </row>
    <row r="1244">
      <c r="A1244" s="360" t="n">
        <v>50</v>
      </c>
      <c r="B1244" s="360" t="n">
        <v>0</v>
      </c>
      <c r="C1244" s="360" t="n">
        <v>0</v>
      </c>
      <c r="D1244" s="360" t="n">
        <v>1</v>
      </c>
      <c r="E1244" s="360" t="n">
        <v>210</v>
      </c>
      <c r="F1244" s="360">
        <f>ROUND(Source!X1218,O1244)</f>
        <v/>
      </c>
      <c r="G1244" s="360" t="inlineStr">
        <is>
          <t>НР</t>
        </is>
      </c>
      <c r="H1244" s="360" t="inlineStr">
        <is>
          <t>Накладные расходы</t>
        </is>
      </c>
      <c r="I1244" s="360" t="n"/>
      <c r="J1244" s="360" t="n"/>
      <c r="K1244" s="360" t="n">
        <v>210</v>
      </c>
      <c r="L1244" s="360" t="n">
        <v>25</v>
      </c>
      <c r="M1244" s="360" t="n">
        <v>3</v>
      </c>
      <c r="N1244" s="360" t="inlineStr"/>
      <c r="O1244" s="360" t="n">
        <v>0</v>
      </c>
      <c r="P1244" s="360" t="n"/>
      <c r="Q1244" s="360" t="n"/>
      <c r="R1244" s="360" t="n"/>
      <c r="S1244" s="360" t="n"/>
      <c r="T1244" s="360" t="n"/>
      <c r="U1244" s="360" t="n"/>
      <c r="V1244" s="360" t="n"/>
      <c r="W1244" s="360" t="n">
        <v>0</v>
      </c>
      <c r="X1244" s="360" t="n">
        <v>1</v>
      </c>
      <c r="Y1244" s="360" t="n">
        <v>0</v>
      </c>
      <c r="Z1244" s="360" t="n"/>
      <c r="AA1244" s="360" t="n"/>
      <c r="AB1244" s="360" t="n"/>
    </row>
    <row r="1245">
      <c r="A1245" s="360" t="n">
        <v>50</v>
      </c>
      <c r="B1245" s="360" t="n">
        <v>0</v>
      </c>
      <c r="C1245" s="360" t="n">
        <v>0</v>
      </c>
      <c r="D1245" s="360" t="n">
        <v>1</v>
      </c>
      <c r="E1245" s="360" t="n">
        <v>211</v>
      </c>
      <c r="F1245" s="360">
        <f>ROUND(Source!Y1218,O1245)</f>
        <v/>
      </c>
      <c r="G1245" s="360" t="inlineStr">
        <is>
          <t>СмПриб</t>
        </is>
      </c>
      <c r="H1245" s="360" t="inlineStr">
        <is>
          <t>Сметная прибыль</t>
        </is>
      </c>
      <c r="I1245" s="360" t="n"/>
      <c r="J1245" s="360" t="n"/>
      <c r="K1245" s="360" t="n">
        <v>211</v>
      </c>
      <c r="L1245" s="360" t="n">
        <v>26</v>
      </c>
      <c r="M1245" s="360" t="n">
        <v>3</v>
      </c>
      <c r="N1245" s="360" t="inlineStr"/>
      <c r="O1245" s="360" t="n">
        <v>0</v>
      </c>
      <c r="P1245" s="360" t="n"/>
      <c r="Q1245" s="360" t="n"/>
      <c r="R1245" s="360" t="n"/>
      <c r="S1245" s="360" t="n"/>
      <c r="T1245" s="360" t="n"/>
      <c r="U1245" s="360" t="n"/>
      <c r="V1245" s="360" t="n"/>
      <c r="W1245" s="360" t="n">
        <v>0</v>
      </c>
      <c r="X1245" s="360" t="n">
        <v>1</v>
      </c>
      <c r="Y1245" s="360" t="n">
        <v>0</v>
      </c>
      <c r="Z1245" s="360" t="n"/>
      <c r="AA1245" s="360" t="n"/>
      <c r="AB1245" s="360" t="n"/>
    </row>
    <row r="1246">
      <c r="A1246" s="360" t="n">
        <v>50</v>
      </c>
      <c r="B1246" s="360" t="n">
        <v>0</v>
      </c>
      <c r="C1246" s="360" t="n">
        <v>0</v>
      </c>
      <c r="D1246" s="360" t="n">
        <v>1</v>
      </c>
      <c r="E1246" s="360" t="n">
        <v>224</v>
      </c>
      <c r="F1246" s="360">
        <f>ROUND(Source!AR1218,O1246)</f>
        <v/>
      </c>
      <c r="G1246" s="360" t="inlineStr">
        <is>
          <t>Всего</t>
        </is>
      </c>
      <c r="H1246" s="360" t="inlineStr">
        <is>
          <t>Всего с НР и СП</t>
        </is>
      </c>
      <c r="I1246" s="360" t="n"/>
      <c r="J1246" s="360" t="n"/>
      <c r="K1246" s="360" t="n">
        <v>224</v>
      </c>
      <c r="L1246" s="360" t="n">
        <v>27</v>
      </c>
      <c r="M1246" s="360" t="n">
        <v>3</v>
      </c>
      <c r="N1246" s="360" t="inlineStr"/>
      <c r="O1246" s="360" t="n">
        <v>0</v>
      </c>
      <c r="P1246" s="360" t="n"/>
      <c r="Q1246" s="360" t="n"/>
      <c r="R1246" s="360" t="n"/>
      <c r="S1246" s="360" t="n"/>
      <c r="T1246" s="360" t="n"/>
      <c r="U1246" s="360" t="n"/>
      <c r="V1246" s="360" t="n"/>
      <c r="W1246" s="360" t="n">
        <v>0</v>
      </c>
      <c r="X1246" s="360" t="n">
        <v>1</v>
      </c>
      <c r="Y1246" s="360" t="n">
        <v>0</v>
      </c>
      <c r="Z1246" s="360" t="n"/>
      <c r="AA1246" s="360" t="n"/>
      <c r="AB1246" s="360" t="n"/>
    </row>
    <row r="1247">
      <c r="A1247" s="360" t="n">
        <v>50</v>
      </c>
      <c r="B1247" s="360" t="n">
        <v>0</v>
      </c>
      <c r="C1247" s="360" t="n">
        <v>0</v>
      </c>
      <c r="D1247" s="360" t="n">
        <v>2</v>
      </c>
      <c r="E1247" s="360" t="n">
        <v>0</v>
      </c>
      <c r="F1247" s="360">
        <f>ROUND(F1246,O1247)</f>
        <v/>
      </c>
      <c r="G1247" s="360" t="inlineStr">
        <is>
          <t>и1</t>
        </is>
      </c>
      <c r="H1247" s="360" t="inlineStr">
        <is>
          <t>Итого</t>
        </is>
      </c>
      <c r="I1247" s="360" t="n"/>
      <c r="J1247" s="360" t="n"/>
      <c r="K1247" s="360" t="n">
        <v>212</v>
      </c>
      <c r="L1247" s="360" t="n">
        <v>28</v>
      </c>
      <c r="M1247" s="360" t="n">
        <v>0</v>
      </c>
      <c r="N1247" s="360" t="inlineStr"/>
      <c r="O1247" s="360" t="n">
        <v>0</v>
      </c>
      <c r="P1247" s="360" t="n"/>
      <c r="Q1247" s="360" t="n"/>
      <c r="R1247" s="360" t="n"/>
      <c r="S1247" s="360" t="n"/>
      <c r="T1247" s="360" t="n"/>
      <c r="U1247" s="360" t="n"/>
      <c r="V1247" s="360" t="n"/>
      <c r="W1247" s="360" t="n">
        <v>0</v>
      </c>
      <c r="X1247" s="360" t="n">
        <v>1</v>
      </c>
      <c r="Y1247" s="360" t="n">
        <v>0</v>
      </c>
      <c r="Z1247" s="360" t="n"/>
      <c r="AA1247" s="360" t="n"/>
      <c r="AB1247" s="360" t="n"/>
    </row>
    <row r="1248">
      <c r="A1248" s="360" t="n">
        <v>50</v>
      </c>
      <c r="B1248" s="360" t="n">
        <v>0</v>
      </c>
      <c r="C1248" s="360" t="n">
        <v>0</v>
      </c>
      <c r="D1248" s="360" t="n">
        <v>2</v>
      </c>
      <c r="E1248" s="360" t="n">
        <v>0</v>
      </c>
      <c r="F1248" s="360">
        <f>ROUND(F1247*0.22,O1248)</f>
        <v/>
      </c>
      <c r="G1248" s="360" t="inlineStr">
        <is>
          <t>и2</t>
        </is>
      </c>
      <c r="H1248" s="360" t="inlineStr">
        <is>
          <t>НДС 22%</t>
        </is>
      </c>
      <c r="I1248" s="360" t="n"/>
      <c r="J1248" s="360" t="n"/>
      <c r="K1248" s="360" t="n">
        <v>212</v>
      </c>
      <c r="L1248" s="360" t="n">
        <v>29</v>
      </c>
      <c r="M1248" s="360" t="n">
        <v>0</v>
      </c>
      <c r="N1248" s="360" t="inlineStr"/>
      <c r="O1248" s="360" t="n">
        <v>0</v>
      </c>
      <c r="P1248" s="360" t="n"/>
      <c r="Q1248" s="360" t="n"/>
      <c r="R1248" s="360" t="n"/>
      <c r="S1248" s="360" t="n"/>
      <c r="T1248" s="360" t="n"/>
      <c r="U1248" s="360" t="n"/>
      <c r="V1248" s="360" t="n"/>
      <c r="W1248" s="360" t="n">
        <v>0</v>
      </c>
      <c r="X1248" s="360" t="n">
        <v>1</v>
      </c>
      <c r="Y1248" s="360" t="n">
        <v>0</v>
      </c>
      <c r="Z1248" s="360" t="n"/>
      <c r="AA1248" s="360" t="n"/>
      <c r="AB1248" s="360" t="n"/>
    </row>
    <row r="1249">
      <c r="A1249" s="360" t="n">
        <v>50</v>
      </c>
      <c r="B1249" s="360" t="n">
        <v>0</v>
      </c>
      <c r="C1249" s="360" t="n">
        <v>0</v>
      </c>
      <c r="D1249" s="360" t="n">
        <v>2</v>
      </c>
      <c r="E1249" s="360" t="n">
        <v>213</v>
      </c>
      <c r="F1249" s="360">
        <f>ROUND(F1247+F1248,O1249)</f>
        <v/>
      </c>
      <c r="G1249" s="360" t="inlineStr">
        <is>
          <t>и3</t>
        </is>
      </c>
      <c r="H1249" s="360" t="inlineStr">
        <is>
          <t>Всего</t>
        </is>
      </c>
      <c r="I1249" s="360" t="n"/>
      <c r="J1249" s="360" t="n"/>
      <c r="K1249" s="360" t="n">
        <v>212</v>
      </c>
      <c r="L1249" s="360" t="n">
        <v>30</v>
      </c>
      <c r="M1249" s="360" t="n">
        <v>0</v>
      </c>
      <c r="N1249" s="360" t="inlineStr"/>
      <c r="O1249" s="360" t="n">
        <v>0</v>
      </c>
      <c r="P1249" s="360" t="n"/>
      <c r="Q1249" s="360" t="n"/>
      <c r="R1249" s="360" t="n"/>
      <c r="S1249" s="360" t="n"/>
      <c r="T1249" s="360" t="n"/>
      <c r="U1249" s="360" t="n"/>
      <c r="V1249" s="360" t="n"/>
      <c r="W1249" s="360" t="n">
        <v>0</v>
      </c>
      <c r="X1249" s="360" t="n">
        <v>1</v>
      </c>
      <c r="Y1249" s="360" t="n">
        <v>0</v>
      </c>
      <c r="Z1249" s="360" t="n"/>
      <c r="AA1249" s="360" t="n"/>
      <c r="AB1249" s="360" t="n"/>
    </row>
    <row r="1251">
      <c r="A1251" s="356" t="n">
        <v>3</v>
      </c>
      <c r="B1251" s="356" t="n">
        <v>0</v>
      </c>
      <c r="C1251" s="356" t="n"/>
      <c r="D1251" s="356">
        <f>ROW(A1259)</f>
        <v/>
      </c>
      <c r="E1251" s="356" t="n"/>
      <c r="F1251" s="356" t="inlineStr">
        <is>
          <t>Новая локальная смета</t>
        </is>
      </c>
      <c r="G1251" s="356" t="inlineStr">
        <is>
          <t>Первомайская, д.42</t>
        </is>
      </c>
      <c r="H1251" s="356" t="inlineStr"/>
      <c r="I1251" s="356" t="n">
        <v>0</v>
      </c>
      <c r="J1251" s="356" t="inlineStr"/>
      <c r="K1251" s="356" t="n">
        <v>0</v>
      </c>
      <c r="L1251" s="356" t="inlineStr">
        <is>
          <t>Новая локальная смета</t>
        </is>
      </c>
      <c r="M1251" s="356" t="inlineStr"/>
      <c r="N1251" s="356" t="n"/>
      <c r="O1251" s="356" t="n"/>
      <c r="P1251" s="356" t="n"/>
      <c r="Q1251" s="356" t="n"/>
      <c r="R1251" s="356" t="n"/>
      <c r="S1251" s="356" t="n">
        <v>0</v>
      </c>
      <c r="T1251" s="356" t="n"/>
      <c r="U1251" s="356" t="inlineStr"/>
      <c r="V1251" s="356" t="n">
        <v>0</v>
      </c>
      <c r="W1251" s="356" t="n"/>
      <c r="X1251" s="356" t="n"/>
      <c r="Y1251" s="356" t="n"/>
      <c r="Z1251" s="356" t="n"/>
      <c r="AA1251" s="356" t="n"/>
      <c r="AB1251" s="356" t="inlineStr"/>
      <c r="AC1251" s="356" t="inlineStr"/>
      <c r="AD1251" s="356" t="inlineStr"/>
      <c r="AE1251" s="356" t="inlineStr"/>
      <c r="AF1251" s="356" t="inlineStr"/>
      <c r="AG1251" s="356" t="inlineStr"/>
      <c r="AH1251" s="356" t="n"/>
      <c r="AI1251" s="356" t="n"/>
      <c r="AJ1251" s="356" t="n"/>
      <c r="AK1251" s="356" t="n"/>
      <c r="AL1251" s="356" t="n"/>
      <c r="AM1251" s="356" t="n"/>
      <c r="AN1251" s="356" t="n"/>
      <c r="AO1251" s="356" t="n"/>
      <c r="AP1251" s="356" t="inlineStr"/>
      <c r="AQ1251" s="356" t="inlineStr"/>
      <c r="AR1251" s="356" t="inlineStr"/>
      <c r="AS1251" s="356" t="n"/>
      <c r="AT1251" s="356" t="n"/>
      <c r="AU1251" s="356" t="n"/>
      <c r="AV1251" s="356" t="n"/>
      <c r="AW1251" s="356" t="n"/>
      <c r="AX1251" s="356" t="n"/>
      <c r="AY1251" s="356" t="n"/>
      <c r="AZ1251" s="356" t="inlineStr"/>
      <c r="BA1251" s="356" t="n"/>
      <c r="BB1251" s="356" t="inlineStr"/>
      <c r="BC1251" s="356" t="inlineStr"/>
      <c r="BD1251" s="356" t="inlineStr"/>
      <c r="BE1251" s="356" t="inlineStr"/>
      <c r="BF1251" s="356" t="inlineStr"/>
      <c r="BG1251" s="356" t="inlineStr"/>
      <c r="BH1251" s="356" t="inlineStr"/>
      <c r="BI1251" s="356" t="inlineStr"/>
      <c r="BJ1251" s="356" t="inlineStr"/>
      <c r="BK1251" s="356" t="inlineStr"/>
      <c r="BL1251" s="356" t="inlineStr"/>
      <c r="BM1251" s="356" t="inlineStr"/>
      <c r="BN1251" s="356" t="inlineStr"/>
      <c r="BO1251" s="356" t="inlineStr"/>
      <c r="BP1251" s="356" t="inlineStr"/>
      <c r="BQ1251" s="356" t="n"/>
      <c r="BR1251" s="356" t="n"/>
      <c r="BS1251" s="356" t="n"/>
      <c r="BT1251" s="356" t="n"/>
      <c r="BU1251" s="356" t="n"/>
      <c r="BV1251" s="356" t="n"/>
      <c r="BW1251" s="356" t="n"/>
      <c r="BX1251" s="356" t="n">
        <v>0</v>
      </c>
      <c r="BY1251" s="356" t="n"/>
      <c r="BZ1251" s="356" t="n"/>
      <c r="CA1251" s="356" t="n"/>
      <c r="CB1251" s="356" t="n"/>
      <c r="CC1251" s="356" t="n"/>
      <c r="CD1251" s="356" t="n"/>
      <c r="CE1251" s="356" t="n"/>
      <c r="CF1251" s="356" t="n">
        <v>0</v>
      </c>
      <c r="CG1251" s="356" t="n">
        <v>0</v>
      </c>
      <c r="CH1251" s="356" t="n"/>
      <c r="CI1251" s="356" t="inlineStr"/>
      <c r="CJ1251" s="356" t="inlineStr"/>
      <c r="CK1251" s="0" t="inlineStr"/>
      <c r="CL1251" s="0" t="inlineStr"/>
      <c r="CM1251" s="0" t="inlineStr"/>
      <c r="CN1251" s="0" t="inlineStr"/>
      <c r="CO1251" s="0" t="inlineStr"/>
      <c r="CP1251" s="0" t="inlineStr"/>
      <c r="CQ1251" s="0" t="inlineStr"/>
    </row>
    <row r="1253">
      <c r="A1253" s="358" t="n">
        <v>52</v>
      </c>
      <c r="B1253" s="358">
        <f>B1259</f>
        <v/>
      </c>
      <c r="C1253" s="358">
        <f>C1259</f>
        <v/>
      </c>
      <c r="D1253" s="358">
        <f>D1259</f>
        <v/>
      </c>
      <c r="E1253" s="358">
        <f>E1259</f>
        <v/>
      </c>
      <c r="F1253" s="358">
        <f>F1259</f>
        <v/>
      </c>
      <c r="G1253" s="358">
        <f>G1259</f>
        <v/>
      </c>
      <c r="H1253" s="358" t="n"/>
      <c r="I1253" s="358" t="n"/>
      <c r="J1253" s="358" t="n"/>
      <c r="K1253" s="358" t="n"/>
      <c r="L1253" s="358" t="n"/>
      <c r="M1253" s="358" t="n"/>
      <c r="N1253" s="358" t="n"/>
      <c r="O1253" s="358">
        <f>O1259</f>
        <v/>
      </c>
      <c r="P1253" s="358">
        <f>P1259</f>
        <v/>
      </c>
      <c r="Q1253" s="358">
        <f>Q1259</f>
        <v/>
      </c>
      <c r="R1253" s="358">
        <f>R1259</f>
        <v/>
      </c>
      <c r="S1253" s="358">
        <f>S1259</f>
        <v/>
      </c>
      <c r="T1253" s="358">
        <f>T1259</f>
        <v/>
      </c>
      <c r="U1253" s="358">
        <f>U1259</f>
        <v/>
      </c>
      <c r="V1253" s="358">
        <f>V1259</f>
        <v/>
      </c>
      <c r="W1253" s="358">
        <f>W1259</f>
        <v/>
      </c>
      <c r="X1253" s="358">
        <f>X1259</f>
        <v/>
      </c>
      <c r="Y1253" s="358">
        <f>Y1259</f>
        <v/>
      </c>
      <c r="Z1253" s="358">
        <f>Z1259</f>
        <v/>
      </c>
      <c r="AA1253" s="358">
        <f>AA1259</f>
        <v/>
      </c>
      <c r="AB1253" s="358">
        <f>AB1259</f>
        <v/>
      </c>
      <c r="AC1253" s="358">
        <f>AC1259</f>
        <v/>
      </c>
      <c r="AD1253" s="358">
        <f>AD1259</f>
        <v/>
      </c>
      <c r="AE1253" s="358">
        <f>AE1259</f>
        <v/>
      </c>
      <c r="AF1253" s="358">
        <f>AF1259</f>
        <v/>
      </c>
      <c r="AG1253" s="358">
        <f>AG1259</f>
        <v/>
      </c>
      <c r="AH1253" s="358">
        <f>AH1259</f>
        <v/>
      </c>
      <c r="AI1253" s="358">
        <f>AI1259</f>
        <v/>
      </c>
      <c r="AJ1253" s="358">
        <f>AJ1259</f>
        <v/>
      </c>
      <c r="AK1253" s="358">
        <f>AK1259</f>
        <v/>
      </c>
      <c r="AL1253" s="358">
        <f>AL1259</f>
        <v/>
      </c>
      <c r="AM1253" s="358">
        <f>AM1259</f>
        <v/>
      </c>
      <c r="AN1253" s="358">
        <f>AN1259</f>
        <v/>
      </c>
      <c r="AO1253" s="358">
        <f>AO1259</f>
        <v/>
      </c>
      <c r="AP1253" s="358">
        <f>AP1259</f>
        <v/>
      </c>
      <c r="AQ1253" s="358">
        <f>AQ1259</f>
        <v/>
      </c>
      <c r="AR1253" s="358">
        <f>AR1259</f>
        <v/>
      </c>
      <c r="AS1253" s="358">
        <f>AS1259</f>
        <v/>
      </c>
      <c r="AT1253" s="358">
        <f>AT1259</f>
        <v/>
      </c>
      <c r="AU1253" s="358">
        <f>AU1259</f>
        <v/>
      </c>
      <c r="AV1253" s="358">
        <f>AV1259</f>
        <v/>
      </c>
      <c r="AW1253" s="358">
        <f>AW1259</f>
        <v/>
      </c>
      <c r="AX1253" s="358">
        <f>AX1259</f>
        <v/>
      </c>
      <c r="AY1253" s="358">
        <f>AY1259</f>
        <v/>
      </c>
      <c r="AZ1253" s="358">
        <f>AZ1259</f>
        <v/>
      </c>
      <c r="BA1253" s="358">
        <f>BA1259</f>
        <v/>
      </c>
      <c r="BB1253" s="358">
        <f>BB1259</f>
        <v/>
      </c>
      <c r="BC1253" s="358">
        <f>BC1259</f>
        <v/>
      </c>
      <c r="BD1253" s="358">
        <f>BD1259</f>
        <v/>
      </c>
      <c r="BE1253" s="358">
        <f>BE1259</f>
        <v/>
      </c>
      <c r="BF1253" s="358">
        <f>BF1259</f>
        <v/>
      </c>
      <c r="BG1253" s="358">
        <f>BG1259</f>
        <v/>
      </c>
      <c r="BH1253" s="358">
        <f>BH1259</f>
        <v/>
      </c>
      <c r="BI1253" s="358">
        <f>BI1259</f>
        <v/>
      </c>
      <c r="BJ1253" s="358">
        <f>BJ1259</f>
        <v/>
      </c>
      <c r="BK1253" s="358">
        <f>BK1259</f>
        <v/>
      </c>
      <c r="BL1253" s="358">
        <f>BL1259</f>
        <v/>
      </c>
      <c r="BM1253" s="358">
        <f>BM1259</f>
        <v/>
      </c>
      <c r="BN1253" s="358">
        <f>BN1259</f>
        <v/>
      </c>
      <c r="BO1253" s="358">
        <f>BO1259</f>
        <v/>
      </c>
      <c r="BP1253" s="358">
        <f>BP1259</f>
        <v/>
      </c>
      <c r="BQ1253" s="358">
        <f>BQ1259</f>
        <v/>
      </c>
      <c r="BR1253" s="358">
        <f>BR1259</f>
        <v/>
      </c>
      <c r="BS1253" s="358">
        <f>BS1259</f>
        <v/>
      </c>
      <c r="BT1253" s="358">
        <f>BT1259</f>
        <v/>
      </c>
      <c r="BU1253" s="358">
        <f>BU1259</f>
        <v/>
      </c>
      <c r="BV1253" s="358">
        <f>BV1259</f>
        <v/>
      </c>
      <c r="BW1253" s="358">
        <f>BW1259</f>
        <v/>
      </c>
      <c r="BX1253" s="358">
        <f>BX1259</f>
        <v/>
      </c>
      <c r="BY1253" s="358">
        <f>BY1259</f>
        <v/>
      </c>
      <c r="BZ1253" s="358">
        <f>BZ1259</f>
        <v/>
      </c>
      <c r="CA1253" s="358">
        <f>CA1259</f>
        <v/>
      </c>
      <c r="CB1253" s="358">
        <f>CB1259</f>
        <v/>
      </c>
      <c r="CC1253" s="358">
        <f>CC1259</f>
        <v/>
      </c>
      <c r="CD1253" s="358">
        <f>CD1259</f>
        <v/>
      </c>
      <c r="CE1253" s="358">
        <f>CE1259</f>
        <v/>
      </c>
      <c r="CF1253" s="358">
        <f>CF1259</f>
        <v/>
      </c>
      <c r="CG1253" s="358">
        <f>CG1259</f>
        <v/>
      </c>
      <c r="CH1253" s="358">
        <f>CH1259</f>
        <v/>
      </c>
      <c r="CI1253" s="358">
        <f>CI1259</f>
        <v/>
      </c>
      <c r="CJ1253" s="358">
        <f>CJ1259</f>
        <v/>
      </c>
      <c r="CK1253" s="358">
        <f>CK1259</f>
        <v/>
      </c>
      <c r="CL1253" s="358">
        <f>CL1259</f>
        <v/>
      </c>
      <c r="CM1253" s="358">
        <f>CM1259</f>
        <v/>
      </c>
      <c r="CN1253" s="358">
        <f>CN1259</f>
        <v/>
      </c>
      <c r="CO1253" s="358">
        <f>CO1259</f>
        <v/>
      </c>
      <c r="CP1253" s="358">
        <f>CP1259</f>
        <v/>
      </c>
      <c r="CQ1253" s="358">
        <f>CQ1259</f>
        <v/>
      </c>
      <c r="CR1253" s="358">
        <f>CR1259</f>
        <v/>
      </c>
      <c r="CS1253" s="358">
        <f>CS1259</f>
        <v/>
      </c>
      <c r="CT1253" s="358">
        <f>CT1259</f>
        <v/>
      </c>
      <c r="CU1253" s="358">
        <f>CU1259</f>
        <v/>
      </c>
      <c r="CV1253" s="358">
        <f>CV1259</f>
        <v/>
      </c>
      <c r="CW1253" s="358">
        <f>CW1259</f>
        <v/>
      </c>
      <c r="CX1253" s="358">
        <f>CX1259</f>
        <v/>
      </c>
      <c r="CY1253" s="358">
        <f>CY1259</f>
        <v/>
      </c>
      <c r="CZ1253" s="358">
        <f>CZ1259</f>
        <v/>
      </c>
      <c r="DA1253" s="358">
        <f>DA1259</f>
        <v/>
      </c>
      <c r="DB1253" s="358">
        <f>DB1259</f>
        <v/>
      </c>
      <c r="DC1253" s="358">
        <f>DC1259</f>
        <v/>
      </c>
      <c r="DD1253" s="358">
        <f>DD1259</f>
        <v/>
      </c>
      <c r="DE1253" s="358">
        <f>DE1259</f>
        <v/>
      </c>
      <c r="DF1253" s="358">
        <f>DF1259</f>
        <v/>
      </c>
      <c r="DG1253" s="359">
        <f>DG1259</f>
        <v/>
      </c>
      <c r="DH1253" s="359">
        <f>DH1259</f>
        <v/>
      </c>
      <c r="DI1253" s="359">
        <f>DI1259</f>
        <v/>
      </c>
      <c r="DJ1253" s="359">
        <f>DJ1259</f>
        <v/>
      </c>
      <c r="DK1253" s="359">
        <f>DK1259</f>
        <v/>
      </c>
      <c r="DL1253" s="359">
        <f>DL1259</f>
        <v/>
      </c>
      <c r="DM1253" s="359">
        <f>DM1259</f>
        <v/>
      </c>
      <c r="DN1253" s="359">
        <f>DN1259</f>
        <v/>
      </c>
      <c r="DO1253" s="359">
        <f>DO1259</f>
        <v/>
      </c>
      <c r="DP1253" s="359">
        <f>DP1259</f>
        <v/>
      </c>
      <c r="DQ1253" s="359">
        <f>DQ1259</f>
        <v/>
      </c>
      <c r="DR1253" s="359">
        <f>DR1259</f>
        <v/>
      </c>
      <c r="DS1253" s="359">
        <f>DS1259</f>
        <v/>
      </c>
      <c r="DT1253" s="359">
        <f>DT1259</f>
        <v/>
      </c>
      <c r="DU1253" s="359">
        <f>DU1259</f>
        <v/>
      </c>
      <c r="DV1253" s="359">
        <f>DV1259</f>
        <v/>
      </c>
      <c r="DW1253" s="359">
        <f>DW1259</f>
        <v/>
      </c>
      <c r="DX1253" s="359">
        <f>DX1259</f>
        <v/>
      </c>
      <c r="DY1253" s="359">
        <f>DY1259</f>
        <v/>
      </c>
      <c r="DZ1253" s="359">
        <f>DZ1259</f>
        <v/>
      </c>
      <c r="EA1253" s="359">
        <f>EA1259</f>
        <v/>
      </c>
      <c r="EB1253" s="359">
        <f>EB1259</f>
        <v/>
      </c>
      <c r="EC1253" s="359">
        <f>EC1259</f>
        <v/>
      </c>
      <c r="ED1253" s="359">
        <f>ED1259</f>
        <v/>
      </c>
      <c r="EE1253" s="359">
        <f>EE1259</f>
        <v/>
      </c>
      <c r="EF1253" s="359">
        <f>EF1259</f>
        <v/>
      </c>
      <c r="EG1253" s="359">
        <f>EG1259</f>
        <v/>
      </c>
      <c r="EH1253" s="359">
        <f>EH1259</f>
        <v/>
      </c>
      <c r="EI1253" s="359">
        <f>EI1259</f>
        <v/>
      </c>
      <c r="EJ1253" s="359">
        <f>EJ1259</f>
        <v/>
      </c>
      <c r="EK1253" s="359">
        <f>EK1259</f>
        <v/>
      </c>
      <c r="EL1253" s="359">
        <f>EL1259</f>
        <v/>
      </c>
      <c r="EM1253" s="359">
        <f>EM1259</f>
        <v/>
      </c>
      <c r="EN1253" s="359">
        <f>EN1259</f>
        <v/>
      </c>
      <c r="EO1253" s="359">
        <f>EO1259</f>
        <v/>
      </c>
      <c r="EP1253" s="359">
        <f>EP1259</f>
        <v/>
      </c>
      <c r="EQ1253" s="359">
        <f>EQ1259</f>
        <v/>
      </c>
      <c r="ER1253" s="359">
        <f>ER1259</f>
        <v/>
      </c>
      <c r="ES1253" s="359">
        <f>ES1259</f>
        <v/>
      </c>
      <c r="ET1253" s="359">
        <f>ET1259</f>
        <v/>
      </c>
      <c r="EU1253" s="359">
        <f>EU1259</f>
        <v/>
      </c>
      <c r="EV1253" s="359">
        <f>EV1259</f>
        <v/>
      </c>
      <c r="EW1253" s="359">
        <f>EW1259</f>
        <v/>
      </c>
      <c r="EX1253" s="359">
        <f>EX1259</f>
        <v/>
      </c>
      <c r="EY1253" s="359">
        <f>EY1259</f>
        <v/>
      </c>
      <c r="EZ1253" s="359">
        <f>EZ1259</f>
        <v/>
      </c>
      <c r="FA1253" s="359">
        <f>FA1259</f>
        <v/>
      </c>
      <c r="FB1253" s="359">
        <f>FB1259</f>
        <v/>
      </c>
      <c r="FC1253" s="359">
        <f>FC1259</f>
        <v/>
      </c>
      <c r="FD1253" s="359">
        <f>FD1259</f>
        <v/>
      </c>
      <c r="FE1253" s="359">
        <f>FE1259</f>
        <v/>
      </c>
      <c r="FF1253" s="359">
        <f>FF1259</f>
        <v/>
      </c>
      <c r="FG1253" s="359">
        <f>FG1259</f>
        <v/>
      </c>
      <c r="FH1253" s="359">
        <f>FH1259</f>
        <v/>
      </c>
      <c r="FI1253" s="359">
        <f>FI1259</f>
        <v/>
      </c>
      <c r="FJ1253" s="359">
        <f>FJ1259</f>
        <v/>
      </c>
      <c r="FK1253" s="359">
        <f>FK1259</f>
        <v/>
      </c>
      <c r="FL1253" s="359">
        <f>FL1259</f>
        <v/>
      </c>
      <c r="FM1253" s="359">
        <f>FM1259</f>
        <v/>
      </c>
      <c r="FN1253" s="359">
        <f>FN1259</f>
        <v/>
      </c>
      <c r="FO1253" s="359">
        <f>FO1259</f>
        <v/>
      </c>
      <c r="FP1253" s="359">
        <f>FP1259</f>
        <v/>
      </c>
      <c r="FQ1253" s="359">
        <f>FQ1259</f>
        <v/>
      </c>
      <c r="FR1253" s="359">
        <f>FR1259</f>
        <v/>
      </c>
      <c r="FS1253" s="359">
        <f>FS1259</f>
        <v/>
      </c>
      <c r="FT1253" s="359">
        <f>FT1259</f>
        <v/>
      </c>
      <c r="FU1253" s="359">
        <f>FU1259</f>
        <v/>
      </c>
      <c r="FV1253" s="359">
        <f>FV1259</f>
        <v/>
      </c>
      <c r="FW1253" s="359">
        <f>FW1259</f>
        <v/>
      </c>
      <c r="FX1253" s="359">
        <f>FX1259</f>
        <v/>
      </c>
      <c r="FY1253" s="359">
        <f>FY1259</f>
        <v/>
      </c>
      <c r="FZ1253" s="359">
        <f>FZ1259</f>
        <v/>
      </c>
      <c r="GA1253" s="359">
        <f>GA1259</f>
        <v/>
      </c>
      <c r="GB1253" s="359">
        <f>GB1259</f>
        <v/>
      </c>
      <c r="GC1253" s="359">
        <f>GC1259</f>
        <v/>
      </c>
      <c r="GD1253" s="359">
        <f>GD1259</f>
        <v/>
      </c>
      <c r="GE1253" s="359">
        <f>GE1259</f>
        <v/>
      </c>
      <c r="GF1253" s="359">
        <f>GF1259</f>
        <v/>
      </c>
      <c r="GG1253" s="359">
        <f>GG1259</f>
        <v/>
      </c>
      <c r="GH1253" s="359">
        <f>GH1259</f>
        <v/>
      </c>
      <c r="GI1253" s="359">
        <f>GI1259</f>
        <v/>
      </c>
      <c r="GJ1253" s="359">
        <f>GJ1259</f>
        <v/>
      </c>
      <c r="GK1253" s="359">
        <f>GK1259</f>
        <v/>
      </c>
      <c r="GL1253" s="359">
        <f>GL1259</f>
        <v/>
      </c>
      <c r="GM1253" s="359">
        <f>GM1259</f>
        <v/>
      </c>
      <c r="GN1253" s="359">
        <f>GN1259</f>
        <v/>
      </c>
      <c r="GO1253" s="359">
        <f>GO1259</f>
        <v/>
      </c>
      <c r="GP1253" s="359">
        <f>GP1259</f>
        <v/>
      </c>
      <c r="GQ1253" s="359">
        <f>GQ1259</f>
        <v/>
      </c>
      <c r="GR1253" s="359">
        <f>GR1259</f>
        <v/>
      </c>
      <c r="GS1253" s="359">
        <f>GS1259</f>
        <v/>
      </c>
      <c r="GT1253" s="359">
        <f>GT1259</f>
        <v/>
      </c>
      <c r="GU1253" s="359">
        <f>GU1259</f>
        <v/>
      </c>
      <c r="GV1253" s="359">
        <f>GV1259</f>
        <v/>
      </c>
      <c r="GW1253" s="359">
        <f>GW1259</f>
        <v/>
      </c>
      <c r="GX1253" s="359">
        <f>GX1259</f>
        <v/>
      </c>
    </row>
    <row r="1255">
      <c r="A1255" s="0" t="n">
        <v>17</v>
      </c>
      <c r="B1255" s="0" t="n">
        <v>0</v>
      </c>
      <c r="C1255" s="0">
        <f>ROW(SmtRes!A493)</f>
        <v/>
      </c>
      <c r="D1255" s="0">
        <f>ROW(EtalonRes!A483)</f>
        <v/>
      </c>
      <c r="E1255" s="0" t="inlineStr">
        <is>
          <t>1</t>
        </is>
      </c>
      <c r="F1255" s="0" t="inlineStr">
        <is>
          <t>65-10-1</t>
        </is>
      </c>
      <c r="G1255" s="0" t="inlineStr">
        <is>
          <t>Очистка канализационной сети внутренней</t>
        </is>
      </c>
      <c r="H1255" s="0" t="inlineStr">
        <is>
          <t>100 м трубопровода</t>
        </is>
      </c>
      <c r="I1255" s="0">
        <f>ROUND(ROUND(12/100,4),7)</f>
        <v/>
      </c>
      <c r="J1255" s="0" t="n">
        <v>0</v>
      </c>
      <c r="K1255" s="0">
        <f>ROUND(ROUND(12/100,4),7)</f>
        <v/>
      </c>
      <c r="O1255" s="0">
        <f>ROUND(CP1255,0)</f>
        <v/>
      </c>
      <c r="P1255" s="0">
        <f>ROUND(CQ1255*I1255,0)</f>
        <v/>
      </c>
      <c r="Q1255" s="0">
        <f>(ROUND((ROUND(((ET1255)*I1255),0)*BB1255),0)+ROUND((ROUND(((AE1255-(EU1255))*I1255),0)*BS1255),0))</f>
        <v/>
      </c>
      <c r="R1255" s="0">
        <f>(ROUND((ROUND(((EU1255)*I1255),0)*BS1255),0)+ROUND((ROUND(((AE1255-(EU1255))*I1255),0)*BS1255),0))</f>
        <v/>
      </c>
      <c r="S1255" s="0">
        <f>ROUND(CT1255*I1255,0)</f>
        <v/>
      </c>
      <c r="T1255" s="0">
        <f>ROUND(CU1255*I1255,0)</f>
        <v/>
      </c>
      <c r="U1255" s="0">
        <f>ROUND(CV1255*I1255,7)</f>
        <v/>
      </c>
      <c r="V1255" s="0">
        <f>ROUND(CW1255*I1255,7)</f>
        <v/>
      </c>
      <c r="W1255" s="0">
        <f>ROUND(CX1255*I1255,0)</f>
        <v/>
      </c>
      <c r="X1255" s="0">
        <f>ROUND(CY1255,0)</f>
        <v/>
      </c>
      <c r="Y1255" s="0">
        <f>ROUND(CZ1255,0)</f>
        <v/>
      </c>
      <c r="AA1255" s="0" t="n">
        <v>78845955</v>
      </c>
      <c r="AB1255" s="0">
        <f>ROUND((AC1255+AD1255+AF1255),2)</f>
        <v/>
      </c>
      <c r="AC1255" s="0">
        <f>ROUND((ES1255),2)</f>
        <v/>
      </c>
      <c r="AD1255" s="0">
        <f>ROUND((((ET1255)-(EU1255))+AE1255),2)</f>
        <v/>
      </c>
      <c r="AE1255" s="0">
        <f>ROUND((EU1255),2)</f>
        <v/>
      </c>
      <c r="AF1255" s="0">
        <f>ROUND((EV1255),2)</f>
        <v/>
      </c>
      <c r="AG1255" s="0">
        <f>ROUND((AP1255),2)</f>
        <v/>
      </c>
      <c r="AH1255" s="0">
        <f>(EW1255)</f>
        <v/>
      </c>
      <c r="AI1255" s="0">
        <f>(EX1255)</f>
        <v/>
      </c>
      <c r="AJ1255" s="0">
        <f>(AS1255)</f>
        <v/>
      </c>
      <c r="AK1255" s="0" t="n">
        <v>403.3</v>
      </c>
      <c r="AL1255" s="0" t="n">
        <v>139.36</v>
      </c>
      <c r="AM1255" s="0" t="n">
        <v>0.87</v>
      </c>
      <c r="AN1255" s="0" t="n">
        <v>0</v>
      </c>
      <c r="AO1255" s="0" t="n">
        <v>263.07</v>
      </c>
      <c r="AP1255" s="0" t="n">
        <v>0</v>
      </c>
      <c r="AQ1255" s="0" t="n">
        <v>32.2</v>
      </c>
      <c r="AR1255" s="0" t="n">
        <v>0</v>
      </c>
      <c r="AS1255" s="0" t="n">
        <v>0</v>
      </c>
      <c r="AT1255" s="0" t="n">
        <v>103</v>
      </c>
      <c r="AU1255" s="0" t="n">
        <v>52</v>
      </c>
      <c r="AV1255" s="0" t="n">
        <v>1</v>
      </c>
      <c r="AW1255" s="0" t="n">
        <v>1</v>
      </c>
      <c r="AZ1255" s="0" t="n">
        <v>1</v>
      </c>
      <c r="BA1255" s="0" t="n">
        <v>52.25</v>
      </c>
      <c r="BB1255" s="0" t="n">
        <v>25.03</v>
      </c>
      <c r="BC1255" s="0" t="n">
        <v>11.85</v>
      </c>
      <c r="BD1255" s="0" t="inlineStr"/>
      <c r="BE1255" s="0" t="inlineStr"/>
      <c r="BF1255" s="0" t="inlineStr"/>
      <c r="BG1255" s="0" t="inlineStr"/>
      <c r="BH1255" s="0" t="n">
        <v>0</v>
      </c>
      <c r="BI1255" s="0" t="n">
        <v>1</v>
      </c>
      <c r="BJ1255" s="0" t="inlineStr">
        <is>
          <t>ТЕРр Московской обл., 65-10-1, приказ Минстроя России №675/пр от 28.02.2017 № 263/пр</t>
        </is>
      </c>
      <c r="BM1255" s="0" t="n">
        <v>65007</v>
      </c>
      <c r="BN1255" s="0" t="n">
        <v>0</v>
      </c>
      <c r="BO1255" s="0" t="inlineStr">
        <is>
          <t>65-10-1</t>
        </is>
      </c>
      <c r="BP1255" s="0" t="n">
        <v>1</v>
      </c>
      <c r="BQ1255" s="0" t="n">
        <v>6</v>
      </c>
      <c r="BR1255" s="0" t="n">
        <v>0</v>
      </c>
      <c r="BS1255" s="0" t="n">
        <v>52.25</v>
      </c>
      <c r="BT1255" s="0" t="n">
        <v>1</v>
      </c>
      <c r="BU1255" s="0" t="n">
        <v>1</v>
      </c>
      <c r="BV1255" s="0" t="n">
        <v>1</v>
      </c>
      <c r="BW1255" s="0" t="n">
        <v>1</v>
      </c>
      <c r="BX1255" s="0" t="n">
        <v>1</v>
      </c>
      <c r="BY1255" s="0" t="inlineStr"/>
      <c r="BZ1255" s="0" t="n">
        <v>103</v>
      </c>
      <c r="CA1255" s="0" t="n">
        <v>52</v>
      </c>
      <c r="CB1255" s="0" t="inlineStr"/>
      <c r="CE1255" s="0" t="n">
        <v>12</v>
      </c>
      <c r="CF1255" s="0" t="n">
        <v>0</v>
      </c>
      <c r="CG1255" s="0" t="n">
        <v>0</v>
      </c>
      <c r="CM1255" s="0" t="n">
        <v>0</v>
      </c>
      <c r="CN1255" s="0" t="inlineStr"/>
      <c r="CO1255" s="0" t="n">
        <v>0</v>
      </c>
      <c r="CP1255" s="0">
        <f>(P1255+Q1255+S1255)</f>
        <v/>
      </c>
      <c r="CQ1255" s="0">
        <f>AC1255*BC1255</f>
        <v/>
      </c>
      <c r="CR1255" s="0">
        <f>(ROUND((ROUND(((ET1255)*1),0)*BB1255),0)+ROUND((ROUND(((AE1255-(EU1255))*1),0)*BS1255),0))</f>
        <v/>
      </c>
      <c r="CS1255" s="0">
        <f>(ROUND((ROUND(((EU1255)*1),0)*BS1255),0)+ROUND((ROUND(((AE1255-(EU1255))*1),0)*BS1255),0))</f>
        <v/>
      </c>
      <c r="CT1255" s="0">
        <f>AF1255*BA1255</f>
        <v/>
      </c>
      <c r="CU1255" s="0">
        <f>AG1255</f>
        <v/>
      </c>
      <c r="CV1255" s="0">
        <f>AH1255</f>
        <v/>
      </c>
      <c r="CW1255" s="0">
        <f>AI1255</f>
        <v/>
      </c>
      <c r="CX1255" s="0">
        <f>AJ1255</f>
        <v/>
      </c>
      <c r="CY1255" s="0">
        <f>(((S1255+R1255)*AT1255)/100)</f>
        <v/>
      </c>
      <c r="CZ1255" s="0">
        <f>(((S1255+R1255)*AU1255)/100)</f>
        <v/>
      </c>
      <c r="DC1255" s="0" t="inlineStr"/>
      <c r="DD1255" s="0" t="inlineStr"/>
      <c r="DE1255" s="0" t="inlineStr"/>
      <c r="DF1255" s="0" t="inlineStr"/>
      <c r="DG1255" s="0" t="inlineStr"/>
      <c r="DH1255" s="0" t="inlineStr"/>
      <c r="DI1255" s="0" t="inlineStr"/>
      <c r="DJ1255" s="0" t="inlineStr"/>
      <c r="DK1255" s="0" t="inlineStr"/>
      <c r="DL1255" s="0" t="inlineStr"/>
      <c r="DM1255" s="0" t="inlineStr"/>
      <c r="DN1255" s="0" t="n">
        <v>0</v>
      </c>
      <c r="DO1255" s="0" t="n">
        <v>0</v>
      </c>
      <c r="DP1255" s="0" t="n">
        <v>1</v>
      </c>
      <c r="DQ1255" s="0" t="n">
        <v>1</v>
      </c>
      <c r="DU1255" s="0" t="n">
        <v>1013</v>
      </c>
      <c r="DV1255" s="0" t="inlineStr">
        <is>
          <t>100 м трубопровода</t>
        </is>
      </c>
      <c r="DW1255" s="0" t="inlineStr">
        <is>
          <t>100 м трубопровода</t>
        </is>
      </c>
      <c r="DX1255" s="0" t="n">
        <v>1</v>
      </c>
      <c r="DZ1255" s="0" t="inlineStr"/>
      <c r="EA1255" s="0" t="inlineStr"/>
      <c r="EB1255" s="0" t="inlineStr"/>
      <c r="EC1255" s="0" t="inlineStr"/>
      <c r="EE1255" s="0" t="n">
        <v>78726000</v>
      </c>
      <c r="EF1255" s="0" t="n">
        <v>6</v>
      </c>
      <c r="EG1255" s="0" t="inlineStr">
        <is>
          <t>Ремонтно-строительные работы</t>
        </is>
      </c>
      <c r="EH1255" s="0" t="n">
        <v>99</v>
      </c>
      <c r="EI1255" s="0" t="inlineStr">
        <is>
          <t>Внутренние санитарно-технические работы</t>
        </is>
      </c>
      <c r="EJ1255" s="0" t="n">
        <v>1</v>
      </c>
      <c r="EK1255" s="0" t="n">
        <v>65007</v>
      </c>
      <c r="EL1255" s="0" t="inlineStr">
        <is>
          <t>Внутренние санитарнотехнические работы: смена труб, санприборов, запорной арматуры и другое</t>
        </is>
      </c>
      <c r="EM1255" s="0" t="inlineStr">
        <is>
          <t>рФЕР-65</t>
        </is>
      </c>
      <c r="EO1255" s="0" t="inlineStr"/>
      <c r="EQ1255" s="0" t="n">
        <v>0</v>
      </c>
      <c r="ER1255" s="0" t="n">
        <v>403.3</v>
      </c>
      <c r="ES1255" s="0" t="n">
        <v>139.36</v>
      </c>
      <c r="ET1255" s="0" t="n">
        <v>0.87</v>
      </c>
      <c r="EU1255" s="0" t="n">
        <v>0</v>
      </c>
      <c r="EV1255" s="0" t="n">
        <v>263.07</v>
      </c>
      <c r="EW1255" s="0" t="n">
        <v>32.2</v>
      </c>
      <c r="EX1255" s="0" t="n">
        <v>0</v>
      </c>
      <c r="EY1255" s="0" t="n">
        <v>0</v>
      </c>
      <c r="FQ1255" s="0" t="n">
        <v>0</v>
      </c>
      <c r="FR1255" s="0" t="n">
        <v>0</v>
      </c>
      <c r="FS1255" s="0" t="n">
        <v>0</v>
      </c>
      <c r="FX1255" s="0" t="n">
        <v>103</v>
      </c>
      <c r="FY1255" s="0" t="n">
        <v>52</v>
      </c>
      <c r="GA1255" s="0" t="inlineStr"/>
      <c r="GD1255" s="0" t="n">
        <v>1</v>
      </c>
      <c r="GF1255" s="0" t="n">
        <v>-66904957</v>
      </c>
      <c r="GG1255" s="0" t="n">
        <v>2</v>
      </c>
      <c r="GH1255" s="0" t="n">
        <v>1</v>
      </c>
      <c r="GI1255" s="0" t="n">
        <v>2</v>
      </c>
      <c r="GJ1255" s="0" t="n">
        <v>0</v>
      </c>
      <c r="GK1255" s="0" t="n">
        <v>0</v>
      </c>
      <c r="GL1255" s="0">
        <f>ROUND(IF(AND(BH1255=3,BI1255=3,FS1255&lt;&gt;0),P1255,0),0)</f>
        <v/>
      </c>
      <c r="GM1255" s="0">
        <f>ROUND(O1255+X1255+Y1255,0)+GX1255</f>
        <v/>
      </c>
      <c r="GN1255" s="0">
        <f>IF(OR(BI1255=0,BI1255=1),GM1255-GX1255,0)</f>
        <v/>
      </c>
      <c r="GO1255" s="0">
        <f>IF(BI1255=2,GM1255-GX1255,0)</f>
        <v/>
      </c>
      <c r="GP1255" s="0">
        <f>IF(BI1255=4,GM1255-GX1255,0)</f>
        <v/>
      </c>
      <c r="GR1255" s="0" t="n">
        <v>0</v>
      </c>
      <c r="GS1255" s="0" t="n">
        <v>3</v>
      </c>
      <c r="GT1255" s="0" t="n">
        <v>0</v>
      </c>
      <c r="GU1255" s="0" t="inlineStr"/>
      <c r="GV1255" s="0">
        <f>ROUND((GT1255),2)</f>
        <v/>
      </c>
      <c r="GW1255" s="0" t="n">
        <v>1</v>
      </c>
      <c r="GX1255" s="0">
        <f>ROUND(HC1255*I1255,0)</f>
        <v/>
      </c>
      <c r="HA1255" s="0" t="n">
        <v>0</v>
      </c>
      <c r="HB1255" s="0" t="n">
        <v>0</v>
      </c>
      <c r="HC1255" s="0">
        <f>GV1255*GW1255</f>
        <v/>
      </c>
      <c r="HE1255" s="0" t="inlineStr"/>
      <c r="HF1255" s="0" t="inlineStr"/>
      <c r="HM1255" s="0" t="inlineStr"/>
      <c r="HN1255" s="0" t="inlineStr">
        <is>
          <t>Пр/812-099.2-1</t>
        </is>
      </c>
      <c r="HO1255" s="0" t="inlineStr">
        <is>
          <t>Пр/774-099.2</t>
        </is>
      </c>
      <c r="HP1255" s="0" t="inlineStr">
        <is>
          <t>Внутренние санитарнотехнические работы: смена труб, санприборов, запорной арматуры и другое</t>
        </is>
      </c>
      <c r="HQ1255" s="0" t="inlineStr">
        <is>
          <t>Внутренние санитарнотехнические работы: смена труб, санприборов, запорной арматуры и другое</t>
        </is>
      </c>
      <c r="HS1255" s="0" t="n">
        <v>0</v>
      </c>
      <c r="IK1255" s="0" t="n">
        <v>0</v>
      </c>
    </row>
    <row r="1256">
      <c r="A1256" s="0" t="n">
        <v>18</v>
      </c>
      <c r="B1256" s="0" t="n">
        <v>0</v>
      </c>
      <c r="C1256" s="0" t="n">
        <v>493</v>
      </c>
      <c r="E1256" s="0" t="inlineStr">
        <is>
          <t>1,1</t>
        </is>
      </c>
      <c r="F1256" s="0" t="inlineStr">
        <is>
          <t>Цена поставщика</t>
        </is>
      </c>
      <c r="G1256" s="0" t="inlineStr">
        <is>
          <t>Прочистка КРОТ</t>
        </is>
      </c>
      <c r="H1256" s="0" t="inlineStr">
        <is>
          <t>л</t>
        </is>
      </c>
      <c r="I1256" s="0">
        <f>I1255*J1256</f>
        <v/>
      </c>
      <c r="J1256" s="0" t="n">
        <v>8.333333333333334</v>
      </c>
      <c r="K1256" s="0" t="n">
        <v>8.3333333</v>
      </c>
      <c r="O1256" s="0">
        <f>ROUND(CP1256,0)</f>
        <v/>
      </c>
      <c r="P1256" s="0">
        <f>ROUND(CQ1256*I1256,0)</f>
        <v/>
      </c>
      <c r="Q1256" s="0">
        <f>(ROUND((ROUND(((ET1256)*I1256),0)*BB1256),0)+ROUND((ROUND(((AE1256-(EU1256))*I1256),0)*BS1256),0))</f>
        <v/>
      </c>
      <c r="R1256" s="0">
        <f>(ROUND((ROUND(((EU1256)*I1256),0)*BS1256),0)+ROUND((ROUND(((AE1256-(EU1256))*I1256),0)*BS1256),0))</f>
        <v/>
      </c>
      <c r="S1256" s="0">
        <f>ROUND(CT1256*I1256,0)</f>
        <v/>
      </c>
      <c r="T1256" s="0">
        <f>ROUND(CU1256*I1256,0)</f>
        <v/>
      </c>
      <c r="U1256" s="0">
        <f>ROUND(CV1256*I1256,7)</f>
        <v/>
      </c>
      <c r="V1256" s="0">
        <f>ROUND(CW1256*I1256,7)</f>
        <v/>
      </c>
      <c r="W1256" s="0">
        <f>ROUND(CX1256*I1256,0)</f>
        <v/>
      </c>
      <c r="X1256" s="0">
        <f>ROUND(CY1256,0)</f>
        <v/>
      </c>
      <c r="Y1256" s="0">
        <f>ROUND(CZ1256,0)</f>
        <v/>
      </c>
      <c r="AA1256" s="0" t="n">
        <v>78845955</v>
      </c>
      <c r="AB1256" s="0">
        <f>ROUND((AC1256+AD1256+AF1256),2)</f>
        <v/>
      </c>
      <c r="AC1256" s="0">
        <f>ROUND((ES1256),2)</f>
        <v/>
      </c>
      <c r="AD1256" s="0">
        <f>ROUND((((ET1256)-(EU1256))+AE1256),2)</f>
        <v/>
      </c>
      <c r="AE1256" s="0">
        <f>ROUND((EU1256),2)</f>
        <v/>
      </c>
      <c r="AF1256" s="0">
        <f>ROUND((EV1256),2)</f>
        <v/>
      </c>
      <c r="AG1256" s="0">
        <f>ROUND((AP1256),2)</f>
        <v/>
      </c>
      <c r="AH1256" s="0">
        <f>(EW1256)</f>
        <v/>
      </c>
      <c r="AI1256" s="0">
        <f>(EX1256)</f>
        <v/>
      </c>
      <c r="AJ1256" s="0">
        <f>(AS1256)</f>
        <v/>
      </c>
      <c r="AK1256" s="0" t="n">
        <v>384.43</v>
      </c>
      <c r="AL1256" s="0" t="n">
        <v>384.43</v>
      </c>
      <c r="AM1256" s="0" t="n">
        <v>0</v>
      </c>
      <c r="AN1256" s="0" t="n">
        <v>0</v>
      </c>
      <c r="AO1256" s="0" t="n">
        <v>0</v>
      </c>
      <c r="AP1256" s="0" t="n">
        <v>0</v>
      </c>
      <c r="AQ1256" s="0" t="n">
        <v>0</v>
      </c>
      <c r="AR1256" s="0" t="n">
        <v>0</v>
      </c>
      <c r="AS1256" s="0" t="n">
        <v>0</v>
      </c>
      <c r="AT1256" s="0" t="n">
        <v>103</v>
      </c>
      <c r="AU1256" s="0" t="n">
        <v>52</v>
      </c>
      <c r="AV1256" s="0" t="n">
        <v>1</v>
      </c>
      <c r="AW1256" s="0" t="n">
        <v>1</v>
      </c>
      <c r="AZ1256" s="0" t="n">
        <v>1</v>
      </c>
      <c r="BA1256" s="0" t="n">
        <v>1</v>
      </c>
      <c r="BB1256" s="0" t="n">
        <v>1</v>
      </c>
      <c r="BC1256" s="0" t="n">
        <v>1</v>
      </c>
      <c r="BD1256" s="0" t="inlineStr"/>
      <c r="BE1256" s="0" t="inlineStr"/>
      <c r="BF1256" s="0" t="inlineStr"/>
      <c r="BG1256" s="0" t="inlineStr"/>
      <c r="BH1256" s="0" t="n">
        <v>3</v>
      </c>
      <c r="BI1256" s="0" t="n">
        <v>1</v>
      </c>
      <c r="BJ1256" s="0" t="inlineStr"/>
      <c r="BM1256" s="0" t="n">
        <v>65007</v>
      </c>
      <c r="BN1256" s="0" t="n">
        <v>0</v>
      </c>
      <c r="BO1256" s="0" t="inlineStr"/>
      <c r="BP1256" s="0" t="n">
        <v>0</v>
      </c>
      <c r="BQ1256" s="0" t="n">
        <v>6</v>
      </c>
      <c r="BR1256" s="0" t="n">
        <v>0</v>
      </c>
      <c r="BS1256" s="0" t="n">
        <v>1</v>
      </c>
      <c r="BT1256" s="0" t="n">
        <v>1</v>
      </c>
      <c r="BU1256" s="0" t="n">
        <v>1</v>
      </c>
      <c r="BV1256" s="0" t="n">
        <v>1</v>
      </c>
      <c r="BW1256" s="0" t="n">
        <v>1</v>
      </c>
      <c r="BX1256" s="0" t="n">
        <v>1</v>
      </c>
      <c r="BY1256" s="0" t="inlineStr"/>
      <c r="BZ1256" s="0" t="n">
        <v>103</v>
      </c>
      <c r="CA1256" s="0" t="n">
        <v>52</v>
      </c>
      <c r="CB1256" s="0" t="inlineStr"/>
      <c r="CE1256" s="0" t="n">
        <v>12</v>
      </c>
      <c r="CF1256" s="0" t="n">
        <v>0</v>
      </c>
      <c r="CG1256" s="0" t="n">
        <v>0</v>
      </c>
      <c r="CM1256" s="0" t="n">
        <v>0</v>
      </c>
      <c r="CN1256" s="0" t="inlineStr"/>
      <c r="CO1256" s="0" t="n">
        <v>0</v>
      </c>
      <c r="CP1256" s="0">
        <f>(P1256+Q1256+S1256)</f>
        <v/>
      </c>
      <c r="CQ1256" s="0">
        <f>AC1256</f>
        <v/>
      </c>
      <c r="CR1256" s="0">
        <f>(ROUND((ROUND(((ET1256)*1),0)*BB1256),0)+ROUND((ROUND(((AE1256-(EU1256))*1),0)*BS1256),0))</f>
        <v/>
      </c>
      <c r="CS1256" s="0">
        <f>(ROUND((ROUND(((EU1256)*1),0)*BS1256),0)+ROUND((ROUND(((AE1256-(EU1256))*1),0)*BS1256),0))</f>
        <v/>
      </c>
      <c r="CT1256" s="0">
        <f>AF1256*BA1256</f>
        <v/>
      </c>
      <c r="CU1256" s="0">
        <f>AG1256</f>
        <v/>
      </c>
      <c r="CV1256" s="0">
        <f>AH1256</f>
        <v/>
      </c>
      <c r="CW1256" s="0">
        <f>AI1256</f>
        <v/>
      </c>
      <c r="CX1256" s="0">
        <f>AJ1256</f>
        <v/>
      </c>
      <c r="CY1256" s="0">
        <f>(((S1256+R1256)*AT1256)/100)</f>
        <v/>
      </c>
      <c r="CZ1256" s="0">
        <f>(((S1256+R1256)*AU1256)/100)</f>
        <v/>
      </c>
      <c r="DC1256" s="0" t="inlineStr"/>
      <c r="DD1256" s="0" t="inlineStr"/>
      <c r="DE1256" s="0" t="inlineStr"/>
      <c r="DF1256" s="0" t="inlineStr"/>
      <c r="DG1256" s="0" t="inlineStr"/>
      <c r="DH1256" s="0" t="inlineStr"/>
      <c r="DI1256" s="0" t="inlineStr"/>
      <c r="DJ1256" s="0" t="inlineStr"/>
      <c r="DK1256" s="0" t="inlineStr"/>
      <c r="DL1256" s="0" t="inlineStr"/>
      <c r="DM1256" s="0" t="inlineStr"/>
      <c r="DN1256" s="0" t="n">
        <v>0</v>
      </c>
      <c r="DO1256" s="0" t="n">
        <v>0</v>
      </c>
      <c r="DP1256" s="0" t="n">
        <v>1</v>
      </c>
      <c r="DQ1256" s="0" t="n">
        <v>1</v>
      </c>
      <c r="DU1256" s="0" t="n">
        <v>1002</v>
      </c>
      <c r="DV1256" s="0" t="inlineStr">
        <is>
          <t>л</t>
        </is>
      </c>
      <c r="DW1256" s="0" t="inlineStr">
        <is>
          <t>л</t>
        </is>
      </c>
      <c r="DX1256" s="0" t="n">
        <v>1</v>
      </c>
      <c r="DZ1256" s="0" t="inlineStr"/>
      <c r="EA1256" s="0" t="inlineStr"/>
      <c r="EB1256" s="0" t="inlineStr"/>
      <c r="EC1256" s="0" t="inlineStr"/>
      <c r="EE1256" s="0" t="n">
        <v>78726000</v>
      </c>
      <c r="EF1256" s="0" t="n">
        <v>6</v>
      </c>
      <c r="EG1256" s="0" t="inlineStr">
        <is>
          <t>Ремонтно-строительные работы</t>
        </is>
      </c>
      <c r="EH1256" s="0" t="n">
        <v>99</v>
      </c>
      <c r="EI1256" s="0" t="inlineStr">
        <is>
          <t>Внутренние санитарно-технические работы</t>
        </is>
      </c>
      <c r="EJ1256" s="0" t="n">
        <v>1</v>
      </c>
      <c r="EK1256" s="0" t="n">
        <v>65007</v>
      </c>
      <c r="EL1256" s="0" t="inlineStr">
        <is>
          <t>Внутренние санитарнотехнические работы: смена труб, санприборов, запорной арматуры и другое</t>
        </is>
      </c>
      <c r="EM1256" s="0" t="inlineStr">
        <is>
          <t>рФЕР-65</t>
        </is>
      </c>
      <c r="EO1256" s="0" t="inlineStr"/>
      <c r="EQ1256" s="0" t="n">
        <v>0</v>
      </c>
      <c r="ER1256" s="0" t="n">
        <v>384.43</v>
      </c>
      <c r="ES1256" s="0" t="n">
        <v>384.43</v>
      </c>
      <c r="ET1256" s="0" t="n">
        <v>0</v>
      </c>
      <c r="EU1256" s="0" t="n">
        <v>0</v>
      </c>
      <c r="EV1256" s="0" t="n">
        <v>0</v>
      </c>
      <c r="EW1256" s="0" t="n">
        <v>0</v>
      </c>
      <c r="EX1256" s="0" t="n">
        <v>0</v>
      </c>
      <c r="EZ1256" s="0" t="n">
        <v>5</v>
      </c>
      <c r="FC1256" s="0" t="n">
        <v>1</v>
      </c>
      <c r="FD1256" s="0" t="n">
        <v>18</v>
      </c>
      <c r="FF1256" s="0" t="n">
        <v>469</v>
      </c>
      <c r="FQ1256" s="0" t="n">
        <v>0</v>
      </c>
      <c r="FR1256" s="0" t="n">
        <v>0</v>
      </c>
      <c r="FS1256" s="0" t="n">
        <v>0</v>
      </c>
      <c r="FX1256" s="0" t="n">
        <v>103</v>
      </c>
      <c r="FY1256" s="0" t="n">
        <v>52</v>
      </c>
      <c r="GA1256" s="0" t="inlineStr">
        <is>
          <t>[469 / 1,22]</t>
        </is>
      </c>
      <c r="GD1256" s="0" t="n">
        <v>1</v>
      </c>
      <c r="GF1256" s="0" t="n">
        <v>-1978592410</v>
      </c>
      <c r="GG1256" s="0" t="n">
        <v>2</v>
      </c>
      <c r="GH1256" s="0" t="n">
        <v>3</v>
      </c>
      <c r="GI1256" s="0" t="n">
        <v>-2</v>
      </c>
      <c r="GJ1256" s="0" t="n">
        <v>0</v>
      </c>
      <c r="GK1256" s="0" t="n">
        <v>0</v>
      </c>
      <c r="GL1256" s="0">
        <f>ROUND(IF(AND(BH1256=3,BI1256=3,FS1256&lt;&gt;0),P1256,0),0)</f>
        <v/>
      </c>
      <c r="GM1256" s="0">
        <f>ROUND(O1256+X1256+Y1256,0)+GX1256</f>
        <v/>
      </c>
      <c r="GN1256" s="0">
        <f>IF(OR(BI1256=0,BI1256=1),GM1256-GX1256,0)</f>
        <v/>
      </c>
      <c r="GO1256" s="0">
        <f>IF(BI1256=2,GM1256-GX1256,0)</f>
        <v/>
      </c>
      <c r="GP1256" s="0">
        <f>IF(BI1256=4,GM1256-GX1256,0)</f>
        <v/>
      </c>
      <c r="GR1256" s="0" t="n">
        <v>1</v>
      </c>
      <c r="GS1256" s="0" t="n">
        <v>1</v>
      </c>
      <c r="GT1256" s="0" t="n">
        <v>0</v>
      </c>
      <c r="GU1256" s="0" t="inlineStr"/>
      <c r="GV1256" s="0">
        <f>ROUND((GT1256),2)</f>
        <v/>
      </c>
      <c r="GW1256" s="0" t="n">
        <v>1</v>
      </c>
      <c r="GX1256" s="0">
        <f>ROUND(HC1256*I1256,0)</f>
        <v/>
      </c>
      <c r="HA1256" s="0" t="n">
        <v>0</v>
      </c>
      <c r="HB1256" s="0" t="n">
        <v>0</v>
      </c>
      <c r="HC1256" s="0">
        <f>GV1256*GW1256</f>
        <v/>
      </c>
      <c r="HE1256" s="0" t="inlineStr">
        <is>
          <t>0</t>
        </is>
      </c>
      <c r="HF1256" s="0" t="inlineStr">
        <is>
          <t>0</t>
        </is>
      </c>
      <c r="HG1256" s="0">
        <f>ROUND(AC1256*I1256,0)</f>
        <v/>
      </c>
      <c r="HM1256" s="0" t="inlineStr"/>
      <c r="HN1256" s="0" t="inlineStr">
        <is>
          <t>Пр/812-099.2-1</t>
        </is>
      </c>
      <c r="HO1256" s="0" t="inlineStr">
        <is>
          <t>Пр/774-099.2</t>
        </is>
      </c>
      <c r="HP1256" s="0" t="inlineStr">
        <is>
          <t>Внутренние санитарнотехнические работы: смена труб, санприборов, запорной арматуры и другое</t>
        </is>
      </c>
      <c r="HQ1256" s="0" t="inlineStr">
        <is>
          <t>Внутренние санитарнотехнические работы: смена труб, санприборов, запорной арматуры и другое</t>
        </is>
      </c>
      <c r="HS1256" s="0" t="n">
        <v>0</v>
      </c>
      <c r="IK1256" s="0" t="n">
        <v>0</v>
      </c>
    </row>
    <row r="1257">
      <c r="A1257" s="0" t="n">
        <v>17</v>
      </c>
      <c r="B1257" s="0" t="n">
        <v>0</v>
      </c>
      <c r="C1257" s="0">
        <f>ROW(SmtRes!A499)</f>
        <v/>
      </c>
      <c r="D1257" s="0">
        <f>ROW(EtalonRes!A489)</f>
        <v/>
      </c>
      <c r="E1257" s="0" t="inlineStr">
        <is>
          <t>2</t>
        </is>
      </c>
      <c r="F1257" s="0" t="inlineStr">
        <is>
          <t>16-07-005-1</t>
        </is>
      </c>
      <c r="G1257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57" s="0" t="inlineStr">
        <is>
          <t>100 м трубопровода</t>
        </is>
      </c>
      <c r="I1257" s="0">
        <f>ROUND(ROUND(30/100,4),7)</f>
        <v/>
      </c>
      <c r="J1257" s="0" t="n">
        <v>0</v>
      </c>
      <c r="K1257" s="0">
        <f>ROUND(ROUND(30/100,4),7)</f>
        <v/>
      </c>
      <c r="O1257" s="0">
        <f>ROUND(CP1257,0)</f>
        <v/>
      </c>
      <c r="P1257" s="0">
        <f>ROUND(CQ1257*I1257,0)</f>
        <v/>
      </c>
      <c r="Q1257" s="0">
        <f>(ROUND((ROUND(((ET1257)*I1257),0)*BB1257),0)+ROUND((ROUND(((AE1257-(EU1257))*I1257),0)*BS1257),0))</f>
        <v/>
      </c>
      <c r="R1257" s="0">
        <f>(ROUND((ROUND(((EU1257)*I1257),0)*BS1257),0)+ROUND((ROUND(((AE1257-(EU1257))*I1257),0)*BS1257),0))</f>
        <v/>
      </c>
      <c r="S1257" s="0">
        <f>ROUND(CT1257*I1257,0)</f>
        <v/>
      </c>
      <c r="T1257" s="0">
        <f>ROUND(CU1257*I1257,0)</f>
        <v/>
      </c>
      <c r="U1257" s="0">
        <f>ROUND(CV1257*I1257,7)</f>
        <v/>
      </c>
      <c r="V1257" s="0">
        <f>ROUND(CW1257*I1257,7)</f>
        <v/>
      </c>
      <c r="W1257" s="0">
        <f>ROUND(CX1257*I1257,0)</f>
        <v/>
      </c>
      <c r="X1257" s="0">
        <f>ROUND(CY1257,0)</f>
        <v/>
      </c>
      <c r="Y1257" s="0">
        <f>ROUND(CZ1257,0)</f>
        <v/>
      </c>
      <c r="AA1257" s="0" t="n">
        <v>78845955</v>
      </c>
      <c r="AB1257" s="0">
        <f>ROUND((AC1257+AD1257+AF1257),2)</f>
        <v/>
      </c>
      <c r="AC1257" s="0">
        <f>ROUND((ES1257),2)</f>
        <v/>
      </c>
      <c r="AD1257" s="0">
        <f>ROUND((((ET1257)-(EU1257))+AE1257),2)</f>
        <v/>
      </c>
      <c r="AE1257" s="0">
        <f>ROUND((EU1257),2)</f>
        <v/>
      </c>
      <c r="AF1257" s="0">
        <f>ROUND((EV1257),2)</f>
        <v/>
      </c>
      <c r="AG1257" s="0">
        <f>ROUND((AP1257),2)</f>
        <v/>
      </c>
      <c r="AH1257" s="0">
        <f>(EW1257)</f>
        <v/>
      </c>
      <c r="AI1257" s="0">
        <f>(EX1257)</f>
        <v/>
      </c>
      <c r="AJ1257" s="0">
        <f>(AS1257)</f>
        <v/>
      </c>
      <c r="AK1257" s="0" t="n">
        <v>107.11</v>
      </c>
      <c r="AL1257" s="0" t="n">
        <v>4.28</v>
      </c>
      <c r="AM1257" s="0" t="n">
        <v>44.51</v>
      </c>
      <c r="AN1257" s="0" t="n">
        <v>0</v>
      </c>
      <c r="AO1257" s="0" t="n">
        <v>58.32</v>
      </c>
      <c r="AP1257" s="0" t="n">
        <v>0</v>
      </c>
      <c r="AQ1257" s="0" t="n">
        <v>5.01</v>
      </c>
      <c r="AR1257" s="0" t="n">
        <v>0</v>
      </c>
      <c r="AS1257" s="0" t="n">
        <v>0</v>
      </c>
      <c r="AT1257" s="0" t="n">
        <v>121</v>
      </c>
      <c r="AU1257" s="0" t="n">
        <v>72</v>
      </c>
      <c r="AV1257" s="0" t="n">
        <v>1</v>
      </c>
      <c r="AW1257" s="0" t="n">
        <v>1</v>
      </c>
      <c r="AZ1257" s="0" t="n">
        <v>1</v>
      </c>
      <c r="BA1257" s="0" t="n">
        <v>52.25</v>
      </c>
      <c r="BB1257" s="0" t="n">
        <v>5.97</v>
      </c>
      <c r="BC1257" s="0" t="n">
        <v>11.38</v>
      </c>
      <c r="BD1257" s="0" t="inlineStr"/>
      <c r="BE1257" s="0" t="inlineStr"/>
      <c r="BF1257" s="0" t="inlineStr"/>
      <c r="BG1257" s="0" t="inlineStr"/>
      <c r="BH1257" s="0" t="n">
        <v>0</v>
      </c>
      <c r="BI1257" s="0" t="n">
        <v>1</v>
      </c>
      <c r="BJ1257" s="0" t="inlineStr">
        <is>
          <t>ТЕР Московской обл., 16-07-005-1, приказ Минстроя России №675/пр от 28.02.2017 № 260/пр</t>
        </is>
      </c>
      <c r="BM1257" s="0" t="n">
        <v>16001</v>
      </c>
      <c r="BN1257" s="0" t="n">
        <v>0</v>
      </c>
      <c r="BO1257" s="0" t="inlineStr">
        <is>
          <t>16-07-005-1</t>
        </is>
      </c>
      <c r="BP1257" s="0" t="n">
        <v>1</v>
      </c>
      <c r="BQ1257" s="0" t="n">
        <v>2</v>
      </c>
      <c r="BR1257" s="0" t="n">
        <v>0</v>
      </c>
      <c r="BS1257" s="0" t="n">
        <v>52.25</v>
      </c>
      <c r="BT1257" s="0" t="n">
        <v>1</v>
      </c>
      <c r="BU1257" s="0" t="n">
        <v>1</v>
      </c>
      <c r="BV1257" s="0" t="n">
        <v>1</v>
      </c>
      <c r="BW1257" s="0" t="n">
        <v>1</v>
      </c>
      <c r="BX1257" s="0" t="n">
        <v>1</v>
      </c>
      <c r="BY1257" s="0" t="inlineStr"/>
      <c r="BZ1257" s="0" t="n">
        <v>121</v>
      </c>
      <c r="CA1257" s="0" t="n">
        <v>72</v>
      </c>
      <c r="CB1257" s="0" t="inlineStr"/>
      <c r="CE1257" s="0" t="n">
        <v>12</v>
      </c>
      <c r="CF1257" s="0" t="n">
        <v>0</v>
      </c>
      <c r="CG1257" s="0" t="n">
        <v>0</v>
      </c>
      <c r="CM1257" s="0" t="n">
        <v>0</v>
      </c>
      <c r="CN1257" s="0" t="inlineStr"/>
      <c r="CO1257" s="0" t="n">
        <v>0</v>
      </c>
      <c r="CP1257" s="0">
        <f>(P1257+Q1257+S1257)</f>
        <v/>
      </c>
      <c r="CQ1257" s="0">
        <f>AC1257*BC1257</f>
        <v/>
      </c>
      <c r="CR1257" s="0">
        <f>(ROUND((ROUND(((ET1257)*1),0)*BB1257),0)+ROUND((ROUND(((AE1257-(EU1257))*1),0)*BS1257),0))</f>
        <v/>
      </c>
      <c r="CS1257" s="0">
        <f>(ROUND((ROUND(((EU1257)*1),0)*BS1257),0)+ROUND((ROUND(((AE1257-(EU1257))*1),0)*BS1257),0))</f>
        <v/>
      </c>
      <c r="CT1257" s="0">
        <f>AF1257*BA1257</f>
        <v/>
      </c>
      <c r="CU1257" s="0">
        <f>AG1257</f>
        <v/>
      </c>
      <c r="CV1257" s="0">
        <f>AH1257</f>
        <v/>
      </c>
      <c r="CW1257" s="0">
        <f>AI1257</f>
        <v/>
      </c>
      <c r="CX1257" s="0">
        <f>AJ1257</f>
        <v/>
      </c>
      <c r="CY1257" s="0">
        <f>(((S1257+R1257)*AT1257)/100)</f>
        <v/>
      </c>
      <c r="CZ1257" s="0">
        <f>(((S1257+R1257)*AU1257)/100)</f>
        <v/>
      </c>
      <c r="DC1257" s="0" t="inlineStr"/>
      <c r="DD1257" s="0" t="inlineStr"/>
      <c r="DE1257" s="0" t="inlineStr"/>
      <c r="DF1257" s="0" t="inlineStr"/>
      <c r="DG1257" s="0" t="inlineStr"/>
      <c r="DH1257" s="0" t="inlineStr"/>
      <c r="DI1257" s="0" t="inlineStr"/>
      <c r="DJ1257" s="0" t="inlineStr"/>
      <c r="DK1257" s="0" t="inlineStr"/>
      <c r="DL1257" s="0" t="inlineStr"/>
      <c r="DM1257" s="0" t="inlineStr"/>
      <c r="DN1257" s="0" t="n">
        <v>0</v>
      </c>
      <c r="DO1257" s="0" t="n">
        <v>0</v>
      </c>
      <c r="DP1257" s="0" t="n">
        <v>1</v>
      </c>
      <c r="DQ1257" s="0" t="n">
        <v>1</v>
      </c>
      <c r="DU1257" s="0" t="n">
        <v>1013</v>
      </c>
      <c r="DV1257" s="0" t="inlineStr">
        <is>
          <t>100 м трубопровода</t>
        </is>
      </c>
      <c r="DW1257" s="0" t="inlineStr">
        <is>
          <t>100 м трубопровода</t>
        </is>
      </c>
      <c r="DX1257" s="0" t="n">
        <v>1</v>
      </c>
      <c r="DZ1257" s="0" t="inlineStr"/>
      <c r="EA1257" s="0" t="inlineStr"/>
      <c r="EB1257" s="0" t="inlineStr"/>
      <c r="EC1257" s="0" t="inlineStr"/>
      <c r="EE1257" s="0" t="n">
        <v>78725882</v>
      </c>
      <c r="EF1257" s="0" t="n">
        <v>2</v>
      </c>
      <c r="EG1257" s="0" t="inlineStr">
        <is>
          <t>Общестроительные работы</t>
        </is>
      </c>
      <c r="EH1257" s="0" t="n">
        <v>16</v>
      </c>
      <c r="EI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57" s="0" t="n">
        <v>1</v>
      </c>
      <c r="EK1257" s="0" t="n">
        <v>16001</v>
      </c>
      <c r="EL1257" s="0" t="inlineStr">
        <is>
          <t>Трубопроводы внутренние</t>
        </is>
      </c>
      <c r="EM1257" s="0" t="inlineStr">
        <is>
          <t>ФЕР-16</t>
        </is>
      </c>
      <c r="EO1257" s="0" t="inlineStr"/>
      <c r="EQ1257" s="0" t="n">
        <v>0</v>
      </c>
      <c r="ER1257" s="0" t="n">
        <v>107.11</v>
      </c>
      <c r="ES1257" s="0" t="n">
        <v>4.28</v>
      </c>
      <c r="ET1257" s="0" t="n">
        <v>44.51</v>
      </c>
      <c r="EU1257" s="0" t="n">
        <v>0</v>
      </c>
      <c r="EV1257" s="0" t="n">
        <v>58.32</v>
      </c>
      <c r="EW1257" s="0" t="n">
        <v>5.01</v>
      </c>
      <c r="EX1257" s="0" t="n">
        <v>0</v>
      </c>
      <c r="EY1257" s="0" t="n">
        <v>0</v>
      </c>
      <c r="FQ1257" s="0" t="n">
        <v>0</v>
      </c>
      <c r="FR1257" s="0" t="n">
        <v>0</v>
      </c>
      <c r="FS1257" s="0" t="n">
        <v>0</v>
      </c>
      <c r="FX1257" s="0" t="n">
        <v>121</v>
      </c>
      <c r="FY1257" s="0" t="n">
        <v>72</v>
      </c>
      <c r="GA1257" s="0" t="inlineStr"/>
      <c r="GD1257" s="0" t="n">
        <v>1</v>
      </c>
      <c r="GF1257" s="0" t="n">
        <v>635989612</v>
      </c>
      <c r="GG1257" s="0" t="n">
        <v>2</v>
      </c>
      <c r="GH1257" s="0" t="n">
        <v>1</v>
      </c>
      <c r="GI1257" s="0" t="n">
        <v>2</v>
      </c>
      <c r="GJ1257" s="0" t="n">
        <v>0</v>
      </c>
      <c r="GK1257" s="0" t="n">
        <v>0</v>
      </c>
      <c r="GL1257" s="0">
        <f>ROUND(IF(AND(BH1257=3,BI1257=3,FS1257&lt;&gt;0),P1257,0),0)</f>
        <v/>
      </c>
      <c r="GM1257" s="0">
        <f>ROUND(O1257+X1257+Y1257,0)+GX1257</f>
        <v/>
      </c>
      <c r="GN1257" s="0">
        <f>IF(OR(BI1257=0,BI1257=1),GM1257-GX1257,0)</f>
        <v/>
      </c>
      <c r="GO1257" s="0">
        <f>IF(BI1257=2,GM1257-GX1257,0)</f>
        <v/>
      </c>
      <c r="GP1257" s="0">
        <f>IF(BI1257=4,GM1257-GX1257,0)</f>
        <v/>
      </c>
      <c r="GR1257" s="0" t="n">
        <v>0</v>
      </c>
      <c r="GS1257" s="0" t="n">
        <v>3</v>
      </c>
      <c r="GT1257" s="0" t="n">
        <v>0</v>
      </c>
      <c r="GU1257" s="0" t="inlineStr"/>
      <c r="GV1257" s="0">
        <f>ROUND((GT1257),2)</f>
        <v/>
      </c>
      <c r="GW1257" s="0" t="n">
        <v>1</v>
      </c>
      <c r="GX1257" s="0">
        <f>ROUND(HC1257*I1257,0)</f>
        <v/>
      </c>
      <c r="HA1257" s="0" t="n">
        <v>0</v>
      </c>
      <c r="HB1257" s="0" t="n">
        <v>0</v>
      </c>
      <c r="HC1257" s="0">
        <f>GV1257*GW1257</f>
        <v/>
      </c>
      <c r="HE1257" s="0" t="inlineStr"/>
      <c r="HF1257" s="0" t="inlineStr"/>
      <c r="HM1257" s="0" t="inlineStr"/>
      <c r="HN1257" s="0" t="inlineStr">
        <is>
          <t>Пр/812-016.0-1</t>
        </is>
      </c>
      <c r="HO1257" s="0" t="inlineStr">
        <is>
          <t>Пр/774-016.0</t>
        </is>
      </c>
      <c r="HP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57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57" s="0" t="n">
        <v>0</v>
      </c>
      <c r="IK1257" s="0" t="n">
        <v>0</v>
      </c>
    </row>
    <row r="1259">
      <c r="A1259" s="358" t="n">
        <v>51</v>
      </c>
      <c r="B1259" s="358">
        <f>B1251</f>
        <v/>
      </c>
      <c r="C1259" s="358">
        <f>A1251</f>
        <v/>
      </c>
      <c r="D1259" s="358">
        <f>ROW(A1251)</f>
        <v/>
      </c>
      <c r="E1259" s="358" t="n"/>
      <c r="F1259" s="358">
        <f>IF(F1251&lt;&gt;"",F1251,"")</f>
        <v/>
      </c>
      <c r="G1259" s="358">
        <f>IF(G1251&lt;&gt;"",G1251,"")</f>
        <v/>
      </c>
      <c r="H1259" s="358" t="n">
        <v>0</v>
      </c>
      <c r="I1259" s="358" t="n"/>
      <c r="J1259" s="358" t="n"/>
      <c r="K1259" s="358" t="n"/>
      <c r="L1259" s="358" t="n"/>
      <c r="M1259" s="358" t="n"/>
      <c r="N1259" s="358" t="n"/>
      <c r="O1259" s="358" t="n">
        <v>0</v>
      </c>
      <c r="P1259" s="358" t="n">
        <v>0</v>
      </c>
      <c r="Q1259" s="358" t="n">
        <v>0</v>
      </c>
      <c r="R1259" s="358" t="n">
        <v>0</v>
      </c>
      <c r="S1259" s="358" t="n">
        <v>0</v>
      </c>
      <c r="T1259" s="358" t="n">
        <v>0</v>
      </c>
      <c r="U1259" s="358" t="n">
        <v>0</v>
      </c>
      <c r="V1259" s="358" t="n">
        <v>0</v>
      </c>
      <c r="W1259" s="358" t="n">
        <v>0</v>
      </c>
      <c r="X1259" s="358" t="n">
        <v>0</v>
      </c>
      <c r="Y1259" s="358" t="n">
        <v>0</v>
      </c>
      <c r="Z1259" s="358" t="n"/>
      <c r="AA1259" s="358" t="n"/>
      <c r="AB1259" s="358" t="n"/>
      <c r="AC1259" s="358" t="n"/>
      <c r="AD1259" s="358" t="n"/>
      <c r="AE1259" s="358" t="n"/>
      <c r="AF1259" s="358" t="n"/>
      <c r="AG1259" s="358" t="n"/>
      <c r="AH1259" s="358" t="n"/>
      <c r="AI1259" s="358" t="n"/>
      <c r="AJ1259" s="358" t="n"/>
      <c r="AK1259" s="358" t="n"/>
      <c r="AL1259" s="358" t="n"/>
      <c r="AM1259" s="358" t="n"/>
      <c r="AN1259" s="358" t="n"/>
      <c r="AO1259" s="358">
        <f>ROUND(BX1259,0)</f>
        <v/>
      </c>
      <c r="AP1259" s="358">
        <f>ROUND(BY1259,0)</f>
        <v/>
      </c>
      <c r="AQ1259" s="358">
        <f>ROUND(BZ1259,0)</f>
        <v/>
      </c>
      <c r="AR1259" s="358">
        <f>ROUND(CA1259,0)</f>
        <v/>
      </c>
      <c r="AS1259" s="358">
        <f>ROUND(CB1259,0)</f>
        <v/>
      </c>
      <c r="AT1259" s="358">
        <f>ROUND(CC1259,0)</f>
        <v/>
      </c>
      <c r="AU1259" s="358">
        <f>ROUND(CD1259,0)</f>
        <v/>
      </c>
      <c r="AV1259" s="358">
        <f>ROUND(CE1259,0)</f>
        <v/>
      </c>
      <c r="AW1259" s="358">
        <f>ROUND(CF1259,0)</f>
        <v/>
      </c>
      <c r="AX1259" s="358">
        <f>ROUND(CG1259,0)</f>
        <v/>
      </c>
      <c r="AY1259" s="358">
        <f>ROUND(CH1259,0)</f>
        <v/>
      </c>
      <c r="AZ1259" s="358">
        <f>ROUND(CI1259,0)</f>
        <v/>
      </c>
      <c r="BA1259" s="358">
        <f>ROUND(CJ1259,0)</f>
        <v/>
      </c>
      <c r="BB1259" s="358">
        <f>ROUND(CK1259,0)</f>
        <v/>
      </c>
      <c r="BC1259" s="358">
        <f>ROUND(CL1259,0)</f>
        <v/>
      </c>
      <c r="BD1259" s="358">
        <f>ROUND(CM1259,0)</f>
        <v/>
      </c>
      <c r="BE1259" s="358" t="n"/>
      <c r="BF1259" s="358" t="n"/>
      <c r="BG1259" s="358" t="n"/>
      <c r="BH1259" s="358" t="n"/>
      <c r="BI1259" s="358" t="n"/>
      <c r="BJ1259" s="358" t="n"/>
      <c r="BK1259" s="358" t="n"/>
      <c r="BL1259" s="358" t="n"/>
      <c r="BM1259" s="358" t="n"/>
      <c r="BN1259" s="358" t="n"/>
      <c r="BO1259" s="358" t="n"/>
      <c r="BP1259" s="358" t="n"/>
      <c r="BQ1259" s="358" t="n"/>
      <c r="BR1259" s="358" t="n"/>
      <c r="BS1259" s="358" t="n"/>
      <c r="BT1259" s="358" t="n"/>
      <c r="BU1259" s="358" t="n"/>
      <c r="BV1259" s="358" t="n"/>
      <c r="BW1259" s="358" t="n"/>
      <c r="BX1259" s="358" t="n"/>
      <c r="BY1259" s="358" t="n"/>
      <c r="BZ1259" s="358" t="n"/>
      <c r="CA1259" s="358" t="n"/>
      <c r="CB1259" s="358" t="n"/>
      <c r="CC1259" s="358" t="n"/>
      <c r="CD1259" s="358" t="n"/>
      <c r="CE1259" s="358" t="n"/>
      <c r="CF1259" s="358" t="n"/>
      <c r="CG1259" s="358" t="n"/>
      <c r="CH1259" s="358" t="n"/>
      <c r="CI1259" s="358" t="n"/>
      <c r="CJ1259" s="358" t="n"/>
      <c r="CK1259" s="358" t="n"/>
      <c r="CL1259" s="358" t="n"/>
      <c r="CM1259" s="358" t="n"/>
      <c r="CN1259" s="358" t="n"/>
      <c r="CO1259" s="358" t="n"/>
      <c r="CP1259" s="358" t="n"/>
      <c r="CQ1259" s="358" t="n"/>
      <c r="CR1259" s="358" t="n"/>
      <c r="CS1259" s="358" t="n"/>
      <c r="CT1259" s="358" t="n"/>
      <c r="CU1259" s="358" t="n"/>
      <c r="CV1259" s="358" t="n"/>
      <c r="CW1259" s="358" t="n"/>
      <c r="CX1259" s="358" t="n"/>
      <c r="CY1259" s="358" t="n"/>
      <c r="CZ1259" s="358" t="n"/>
      <c r="DA1259" s="358" t="n"/>
      <c r="DB1259" s="358" t="n"/>
      <c r="DC1259" s="358" t="n"/>
      <c r="DD1259" s="358" t="n"/>
      <c r="DE1259" s="358" t="n"/>
      <c r="DF1259" s="358" t="n"/>
      <c r="DG1259" s="359" t="n"/>
      <c r="DH1259" s="359" t="n"/>
      <c r="DI1259" s="359" t="n"/>
      <c r="DJ1259" s="359" t="n"/>
      <c r="DK1259" s="359" t="n"/>
      <c r="DL1259" s="359" t="n"/>
      <c r="DM1259" s="359" t="n"/>
      <c r="DN1259" s="359" t="n"/>
      <c r="DO1259" s="359" t="n"/>
      <c r="DP1259" s="359" t="n"/>
      <c r="DQ1259" s="359" t="n"/>
      <c r="DR1259" s="359" t="n"/>
      <c r="DS1259" s="359" t="n"/>
      <c r="DT1259" s="359" t="n"/>
      <c r="DU1259" s="359" t="n"/>
      <c r="DV1259" s="359" t="n"/>
      <c r="DW1259" s="359" t="n"/>
      <c r="DX1259" s="359" t="n"/>
      <c r="DY1259" s="359" t="n"/>
      <c r="DZ1259" s="359" t="n"/>
      <c r="EA1259" s="359" t="n"/>
      <c r="EB1259" s="359" t="n"/>
      <c r="EC1259" s="359" t="n"/>
      <c r="ED1259" s="359" t="n"/>
      <c r="EE1259" s="359" t="n"/>
      <c r="EF1259" s="359" t="n"/>
      <c r="EG1259" s="359" t="n"/>
      <c r="EH1259" s="359" t="n"/>
      <c r="EI1259" s="359" t="n"/>
      <c r="EJ1259" s="359" t="n"/>
      <c r="EK1259" s="359" t="n"/>
      <c r="EL1259" s="359" t="n"/>
      <c r="EM1259" s="359" t="n"/>
      <c r="EN1259" s="359" t="n"/>
      <c r="EO1259" s="359" t="n"/>
      <c r="EP1259" s="359" t="n"/>
      <c r="EQ1259" s="359" t="n"/>
      <c r="ER1259" s="359" t="n"/>
      <c r="ES1259" s="359" t="n"/>
      <c r="ET1259" s="359" t="n"/>
      <c r="EU1259" s="359" t="n"/>
      <c r="EV1259" s="359" t="n"/>
      <c r="EW1259" s="359" t="n"/>
      <c r="EX1259" s="359" t="n"/>
      <c r="EY1259" s="359" t="n"/>
      <c r="EZ1259" s="359" t="n"/>
      <c r="FA1259" s="359" t="n"/>
      <c r="FB1259" s="359" t="n"/>
      <c r="FC1259" s="359" t="n"/>
      <c r="FD1259" s="359" t="n"/>
      <c r="FE1259" s="359" t="n"/>
      <c r="FF1259" s="359" t="n"/>
      <c r="FG1259" s="359" t="n"/>
      <c r="FH1259" s="359" t="n"/>
      <c r="FI1259" s="359" t="n"/>
      <c r="FJ1259" s="359" t="n"/>
      <c r="FK1259" s="359" t="n"/>
      <c r="FL1259" s="359" t="n"/>
      <c r="FM1259" s="359" t="n"/>
      <c r="FN1259" s="359" t="n"/>
      <c r="FO1259" s="359" t="n"/>
      <c r="FP1259" s="359" t="n"/>
      <c r="FQ1259" s="359" t="n"/>
      <c r="FR1259" s="359" t="n"/>
      <c r="FS1259" s="359" t="n"/>
      <c r="FT1259" s="359" t="n"/>
      <c r="FU1259" s="359" t="n"/>
      <c r="FV1259" s="359" t="n"/>
      <c r="FW1259" s="359" t="n"/>
      <c r="FX1259" s="359" t="n"/>
      <c r="FY1259" s="359" t="n"/>
      <c r="FZ1259" s="359" t="n"/>
      <c r="GA1259" s="359" t="n"/>
      <c r="GB1259" s="359" t="n"/>
      <c r="GC1259" s="359" t="n"/>
      <c r="GD1259" s="359" t="n"/>
      <c r="GE1259" s="359" t="n"/>
      <c r="GF1259" s="359" t="n"/>
      <c r="GG1259" s="359" t="n"/>
      <c r="GH1259" s="359" t="n"/>
      <c r="GI1259" s="359" t="n"/>
      <c r="GJ1259" s="359" t="n"/>
      <c r="GK1259" s="359" t="n"/>
      <c r="GL1259" s="359" t="n"/>
      <c r="GM1259" s="359" t="n"/>
      <c r="GN1259" s="359" t="n"/>
      <c r="GO1259" s="359" t="n"/>
      <c r="GP1259" s="359" t="n"/>
      <c r="GQ1259" s="359" t="n"/>
      <c r="GR1259" s="359" t="n"/>
      <c r="GS1259" s="359" t="n"/>
      <c r="GT1259" s="359" t="n"/>
      <c r="GU1259" s="359" t="n"/>
      <c r="GV1259" s="359" t="n"/>
      <c r="GW1259" s="359" t="n"/>
      <c r="GX1259" s="359" t="n">
        <v>0</v>
      </c>
    </row>
    <row r="1261">
      <c r="A1261" s="360" t="n">
        <v>50</v>
      </c>
      <c r="B1261" s="360" t="n">
        <v>0</v>
      </c>
      <c r="C1261" s="360" t="n">
        <v>0</v>
      </c>
      <c r="D1261" s="360" t="n">
        <v>1</v>
      </c>
      <c r="E1261" s="360" t="n">
        <v>201</v>
      </c>
      <c r="F1261" s="360">
        <f>ROUND(Source!O1259,O1261)</f>
        <v/>
      </c>
      <c r="G1261" s="360" t="inlineStr">
        <is>
          <t>ПЗ</t>
        </is>
      </c>
      <c r="H1261" s="360" t="inlineStr">
        <is>
          <t>Прямые затраты</t>
        </is>
      </c>
      <c r="I1261" s="360" t="n"/>
      <c r="J1261" s="360" t="n"/>
      <c r="K1261" s="360" t="n">
        <v>201</v>
      </c>
      <c r="L1261" s="360" t="n">
        <v>1</v>
      </c>
      <c r="M1261" s="360" t="n">
        <v>3</v>
      </c>
      <c r="N1261" s="360" t="inlineStr"/>
      <c r="O1261" s="360" t="n">
        <v>0</v>
      </c>
      <c r="P1261" s="360" t="n"/>
      <c r="Q1261" s="360" t="n"/>
      <c r="R1261" s="360" t="n"/>
      <c r="S1261" s="360" t="n"/>
      <c r="T1261" s="360" t="n"/>
      <c r="U1261" s="360" t="n"/>
      <c r="V1261" s="360" t="n"/>
      <c r="W1261" s="360" t="n">
        <v>0</v>
      </c>
      <c r="X1261" s="360" t="n">
        <v>1</v>
      </c>
      <c r="Y1261" s="360" t="n">
        <v>0</v>
      </c>
      <c r="Z1261" s="360" t="n"/>
      <c r="AA1261" s="360" t="n"/>
      <c r="AB1261" s="360" t="n"/>
    </row>
    <row r="1262">
      <c r="A1262" s="360" t="n">
        <v>50</v>
      </c>
      <c r="B1262" s="360" t="n">
        <v>0</v>
      </c>
      <c r="C1262" s="360" t="n">
        <v>0</v>
      </c>
      <c r="D1262" s="360" t="n">
        <v>1</v>
      </c>
      <c r="E1262" s="360" t="n">
        <v>202</v>
      </c>
      <c r="F1262" s="360">
        <f>ROUND(Source!P1259,O1262)</f>
        <v/>
      </c>
      <c r="G1262" s="360" t="inlineStr">
        <is>
          <t>СтМатОб</t>
        </is>
      </c>
      <c r="H1262" s="360" t="inlineStr">
        <is>
          <t>Стоимость материальных ресурсов (всего)</t>
        </is>
      </c>
      <c r="I1262" s="360" t="n"/>
      <c r="J1262" s="360" t="n"/>
      <c r="K1262" s="360" t="n">
        <v>202</v>
      </c>
      <c r="L1262" s="360" t="n">
        <v>2</v>
      </c>
      <c r="M1262" s="360" t="n">
        <v>3</v>
      </c>
      <c r="N1262" s="360" t="inlineStr"/>
      <c r="O1262" s="360" t="n">
        <v>0</v>
      </c>
      <c r="P1262" s="360" t="n"/>
      <c r="Q1262" s="360" t="n"/>
      <c r="R1262" s="360" t="n"/>
      <c r="S1262" s="360" t="n"/>
      <c r="T1262" s="360" t="n"/>
      <c r="U1262" s="360" t="n"/>
      <c r="V1262" s="360" t="n"/>
      <c r="W1262" s="360" t="n">
        <v>0</v>
      </c>
      <c r="X1262" s="360" t="n">
        <v>1</v>
      </c>
      <c r="Y1262" s="360" t="n">
        <v>0</v>
      </c>
      <c r="Z1262" s="360" t="n"/>
      <c r="AA1262" s="360" t="n"/>
      <c r="AB1262" s="360" t="n"/>
    </row>
    <row r="1263">
      <c r="A1263" s="360" t="n">
        <v>50</v>
      </c>
      <c r="B1263" s="360" t="n">
        <v>0</v>
      </c>
      <c r="C1263" s="360" t="n">
        <v>0</v>
      </c>
      <c r="D1263" s="360" t="n">
        <v>1</v>
      </c>
      <c r="E1263" s="360" t="n">
        <v>222</v>
      </c>
      <c r="F1263" s="360">
        <f>ROUND(Source!AO1259,O1263)</f>
        <v/>
      </c>
      <c r="G1263" s="360" t="inlineStr">
        <is>
          <t>СтМатОбЗак</t>
        </is>
      </c>
      <c r="H1263" s="360" t="inlineStr">
        <is>
          <t>Стоимость материалов и оборудования заказчика</t>
        </is>
      </c>
      <c r="I1263" s="360" t="n"/>
      <c r="J1263" s="360" t="n"/>
      <c r="K1263" s="360" t="n">
        <v>222</v>
      </c>
      <c r="L1263" s="360" t="n">
        <v>3</v>
      </c>
      <c r="M1263" s="360" t="n">
        <v>3</v>
      </c>
      <c r="N1263" s="360" t="inlineStr"/>
      <c r="O1263" s="360" t="n">
        <v>0</v>
      </c>
      <c r="P1263" s="360" t="n"/>
      <c r="Q1263" s="360" t="n"/>
      <c r="R1263" s="360" t="n"/>
      <c r="S1263" s="360" t="n"/>
      <c r="T1263" s="360" t="n"/>
      <c r="U1263" s="360" t="n"/>
      <c r="V1263" s="360" t="n"/>
      <c r="W1263" s="360" t="n">
        <v>0</v>
      </c>
      <c r="X1263" s="360" t="n">
        <v>1</v>
      </c>
      <c r="Y1263" s="360" t="n">
        <v>0</v>
      </c>
      <c r="Z1263" s="360" t="n"/>
      <c r="AA1263" s="360" t="n"/>
      <c r="AB1263" s="360" t="n"/>
    </row>
    <row r="1264">
      <c r="A1264" s="360" t="n">
        <v>50</v>
      </c>
      <c r="B1264" s="360" t="n">
        <v>0</v>
      </c>
      <c r="C1264" s="360" t="n">
        <v>0</v>
      </c>
      <c r="D1264" s="360" t="n">
        <v>1</v>
      </c>
      <c r="E1264" s="360" t="n">
        <v>225</v>
      </c>
      <c r="F1264" s="360">
        <f>ROUND(Source!AV1259,O1264)</f>
        <v/>
      </c>
      <c r="G1264" s="360" t="inlineStr">
        <is>
          <t>СтМатОбПод</t>
        </is>
      </c>
      <c r="H1264" s="360" t="inlineStr">
        <is>
          <t>Стоимость материалов и оборудования подрядчика</t>
        </is>
      </c>
      <c r="I1264" s="360" t="n"/>
      <c r="J1264" s="360" t="n"/>
      <c r="K1264" s="360" t="n">
        <v>225</v>
      </c>
      <c r="L1264" s="360" t="n">
        <v>4</v>
      </c>
      <c r="M1264" s="360" t="n">
        <v>3</v>
      </c>
      <c r="N1264" s="360" t="inlineStr"/>
      <c r="O1264" s="360" t="n">
        <v>0</v>
      </c>
      <c r="P1264" s="360" t="n"/>
      <c r="Q1264" s="360" t="n"/>
      <c r="R1264" s="360" t="n"/>
      <c r="S1264" s="360" t="n"/>
      <c r="T1264" s="360" t="n"/>
      <c r="U1264" s="360" t="n"/>
      <c r="V1264" s="360" t="n"/>
      <c r="W1264" s="360" t="n">
        <v>0</v>
      </c>
      <c r="X1264" s="360" t="n">
        <v>1</v>
      </c>
      <c r="Y1264" s="360" t="n">
        <v>0</v>
      </c>
      <c r="Z1264" s="360" t="n"/>
      <c r="AA1264" s="360" t="n"/>
      <c r="AB1264" s="360" t="n"/>
    </row>
    <row r="1265">
      <c r="A1265" s="360" t="n">
        <v>50</v>
      </c>
      <c r="B1265" s="360" t="n">
        <v>0</v>
      </c>
      <c r="C1265" s="360" t="n">
        <v>0</v>
      </c>
      <c r="D1265" s="360" t="n">
        <v>1</v>
      </c>
      <c r="E1265" s="360" t="n">
        <v>226</v>
      </c>
      <c r="F1265" s="360">
        <f>ROUND(Source!AW1259,O1265)</f>
        <v/>
      </c>
      <c r="G1265" s="360" t="inlineStr">
        <is>
          <t>СтМат</t>
        </is>
      </c>
      <c r="H1265" s="360" t="inlineStr">
        <is>
          <t>Стоимость материалов (всего)</t>
        </is>
      </c>
      <c r="I1265" s="360" t="n"/>
      <c r="J1265" s="360" t="n"/>
      <c r="K1265" s="360" t="n">
        <v>226</v>
      </c>
      <c r="L1265" s="360" t="n">
        <v>5</v>
      </c>
      <c r="M1265" s="360" t="n">
        <v>3</v>
      </c>
      <c r="N1265" s="360" t="inlineStr"/>
      <c r="O1265" s="360" t="n">
        <v>0</v>
      </c>
      <c r="P1265" s="360" t="n"/>
      <c r="Q1265" s="360" t="n"/>
      <c r="R1265" s="360" t="n"/>
      <c r="S1265" s="360" t="n"/>
      <c r="T1265" s="360" t="n"/>
      <c r="U1265" s="360" t="n"/>
      <c r="V1265" s="360" t="n"/>
      <c r="W1265" s="360" t="n">
        <v>0</v>
      </c>
      <c r="X1265" s="360" t="n">
        <v>1</v>
      </c>
      <c r="Y1265" s="360" t="n">
        <v>0</v>
      </c>
      <c r="Z1265" s="360" t="n"/>
      <c r="AA1265" s="360" t="n"/>
      <c r="AB1265" s="360" t="n"/>
    </row>
    <row r="1266">
      <c r="A1266" s="360" t="n">
        <v>50</v>
      </c>
      <c r="B1266" s="360" t="n">
        <v>0</v>
      </c>
      <c r="C1266" s="360" t="n">
        <v>0</v>
      </c>
      <c r="D1266" s="360" t="n">
        <v>1</v>
      </c>
      <c r="E1266" s="360" t="n">
        <v>227</v>
      </c>
      <c r="F1266" s="360">
        <f>ROUND(Source!AX1259,O1266)</f>
        <v/>
      </c>
      <c r="G1266" s="360" t="inlineStr">
        <is>
          <t>СтМатЗак</t>
        </is>
      </c>
      <c r="H1266" s="360" t="inlineStr">
        <is>
          <t>Стоимость материалов заказчика</t>
        </is>
      </c>
      <c r="I1266" s="360" t="n"/>
      <c r="J1266" s="360" t="n"/>
      <c r="K1266" s="360" t="n">
        <v>227</v>
      </c>
      <c r="L1266" s="360" t="n">
        <v>6</v>
      </c>
      <c r="M1266" s="360" t="n">
        <v>3</v>
      </c>
      <c r="N1266" s="360" t="inlineStr"/>
      <c r="O1266" s="360" t="n">
        <v>0</v>
      </c>
      <c r="P1266" s="360" t="n"/>
      <c r="Q1266" s="360" t="n"/>
      <c r="R1266" s="360" t="n"/>
      <c r="S1266" s="360" t="n"/>
      <c r="T1266" s="360" t="n"/>
      <c r="U1266" s="360" t="n"/>
      <c r="V1266" s="360" t="n"/>
      <c r="W1266" s="360" t="n">
        <v>0</v>
      </c>
      <c r="X1266" s="360" t="n">
        <v>1</v>
      </c>
      <c r="Y1266" s="360" t="n">
        <v>0</v>
      </c>
      <c r="Z1266" s="360" t="n"/>
      <c r="AA1266" s="360" t="n"/>
      <c r="AB1266" s="360" t="n"/>
    </row>
    <row r="1267">
      <c r="A1267" s="360" t="n">
        <v>50</v>
      </c>
      <c r="B1267" s="360" t="n">
        <v>0</v>
      </c>
      <c r="C1267" s="360" t="n">
        <v>0</v>
      </c>
      <c r="D1267" s="360" t="n">
        <v>1</v>
      </c>
      <c r="E1267" s="360" t="n">
        <v>228</v>
      </c>
      <c r="F1267" s="360">
        <f>ROUND(Source!AY1259,O1267)</f>
        <v/>
      </c>
      <c r="G1267" s="360" t="inlineStr">
        <is>
          <t>СтМатПод</t>
        </is>
      </c>
      <c r="H1267" s="360" t="inlineStr">
        <is>
          <t>Стоимость материалов подрядчика</t>
        </is>
      </c>
      <c r="I1267" s="360" t="n"/>
      <c r="J1267" s="360" t="n"/>
      <c r="K1267" s="360" t="n">
        <v>228</v>
      </c>
      <c r="L1267" s="360" t="n">
        <v>7</v>
      </c>
      <c r="M1267" s="360" t="n">
        <v>3</v>
      </c>
      <c r="N1267" s="360" t="inlineStr"/>
      <c r="O1267" s="360" t="n">
        <v>0</v>
      </c>
      <c r="P1267" s="360" t="n"/>
      <c r="Q1267" s="360" t="n"/>
      <c r="R1267" s="360" t="n"/>
      <c r="S1267" s="360" t="n"/>
      <c r="T1267" s="360" t="n"/>
      <c r="U1267" s="360" t="n"/>
      <c r="V1267" s="360" t="n"/>
      <c r="W1267" s="360" t="n">
        <v>0</v>
      </c>
      <c r="X1267" s="360" t="n">
        <v>1</v>
      </c>
      <c r="Y1267" s="360" t="n">
        <v>0</v>
      </c>
      <c r="Z1267" s="360" t="n"/>
      <c r="AA1267" s="360" t="n"/>
      <c r="AB1267" s="360" t="n"/>
    </row>
    <row r="1268">
      <c r="A1268" s="360" t="n">
        <v>50</v>
      </c>
      <c r="B1268" s="360" t="n">
        <v>0</v>
      </c>
      <c r="C1268" s="360" t="n">
        <v>0</v>
      </c>
      <c r="D1268" s="360" t="n">
        <v>1</v>
      </c>
      <c r="E1268" s="360" t="n">
        <v>216</v>
      </c>
      <c r="F1268" s="360">
        <f>ROUND(Source!AP1259,O1268)</f>
        <v/>
      </c>
      <c r="G1268" s="360" t="inlineStr">
        <is>
          <t>Оборуд</t>
        </is>
      </c>
      <c r="H1268" s="360" t="inlineStr">
        <is>
          <t>Стоимость оборудования (всего)</t>
        </is>
      </c>
      <c r="I1268" s="360" t="n"/>
      <c r="J1268" s="360" t="n"/>
      <c r="K1268" s="360" t="n">
        <v>216</v>
      </c>
      <c r="L1268" s="360" t="n">
        <v>8</v>
      </c>
      <c r="M1268" s="360" t="n">
        <v>3</v>
      </c>
      <c r="N1268" s="360" t="inlineStr"/>
      <c r="O1268" s="360" t="n">
        <v>0</v>
      </c>
      <c r="P1268" s="360" t="n"/>
      <c r="Q1268" s="360" t="n"/>
      <c r="R1268" s="360" t="n"/>
      <c r="S1268" s="360" t="n"/>
      <c r="T1268" s="360" t="n"/>
      <c r="U1268" s="360" t="n"/>
      <c r="V1268" s="360" t="n"/>
      <c r="W1268" s="360" t="n">
        <v>0</v>
      </c>
      <c r="X1268" s="360" t="n">
        <v>1</v>
      </c>
      <c r="Y1268" s="360" t="n">
        <v>0</v>
      </c>
      <c r="Z1268" s="360" t="n"/>
      <c r="AA1268" s="360" t="n"/>
      <c r="AB1268" s="360" t="n"/>
    </row>
    <row r="1269">
      <c r="A1269" s="360" t="n">
        <v>50</v>
      </c>
      <c r="B1269" s="360" t="n">
        <v>0</v>
      </c>
      <c r="C1269" s="360" t="n">
        <v>0</v>
      </c>
      <c r="D1269" s="360" t="n">
        <v>1</v>
      </c>
      <c r="E1269" s="360" t="n">
        <v>223</v>
      </c>
      <c r="F1269" s="360">
        <f>ROUND(Source!AQ1259,O1269)</f>
        <v/>
      </c>
      <c r="G1269" s="360" t="inlineStr">
        <is>
          <t>ОборудЗак</t>
        </is>
      </c>
      <c r="H1269" s="360" t="inlineStr">
        <is>
          <t>Стоимость оборудования заказчика</t>
        </is>
      </c>
      <c r="I1269" s="360" t="n"/>
      <c r="J1269" s="360" t="n"/>
      <c r="K1269" s="360" t="n">
        <v>223</v>
      </c>
      <c r="L1269" s="360" t="n">
        <v>9</v>
      </c>
      <c r="M1269" s="360" t="n">
        <v>3</v>
      </c>
      <c r="N1269" s="360" t="inlineStr"/>
      <c r="O1269" s="360" t="n">
        <v>0</v>
      </c>
      <c r="P1269" s="360" t="n"/>
      <c r="Q1269" s="360" t="n"/>
      <c r="R1269" s="360" t="n"/>
      <c r="S1269" s="360" t="n"/>
      <c r="T1269" s="360" t="n"/>
      <c r="U1269" s="360" t="n"/>
      <c r="V1269" s="360" t="n"/>
      <c r="W1269" s="360" t="n">
        <v>0</v>
      </c>
      <c r="X1269" s="360" t="n">
        <v>1</v>
      </c>
      <c r="Y1269" s="360" t="n">
        <v>0</v>
      </c>
      <c r="Z1269" s="360" t="n"/>
      <c r="AA1269" s="360" t="n"/>
      <c r="AB1269" s="360" t="n"/>
    </row>
    <row r="1270">
      <c r="A1270" s="360" t="n">
        <v>50</v>
      </c>
      <c r="B1270" s="360" t="n">
        <v>0</v>
      </c>
      <c r="C1270" s="360" t="n">
        <v>0</v>
      </c>
      <c r="D1270" s="360" t="n">
        <v>1</v>
      </c>
      <c r="E1270" s="360" t="n">
        <v>229</v>
      </c>
      <c r="F1270" s="360">
        <f>ROUND(Source!AZ1259,O1270)</f>
        <v/>
      </c>
      <c r="G1270" s="360" t="inlineStr">
        <is>
          <t>ОборудПод</t>
        </is>
      </c>
      <c r="H1270" s="360" t="inlineStr">
        <is>
          <t>Стоимость оборудования подрядчика</t>
        </is>
      </c>
      <c r="I1270" s="360" t="n"/>
      <c r="J1270" s="360" t="n"/>
      <c r="K1270" s="360" t="n">
        <v>229</v>
      </c>
      <c r="L1270" s="360" t="n">
        <v>10</v>
      </c>
      <c r="M1270" s="360" t="n">
        <v>3</v>
      </c>
      <c r="N1270" s="360" t="inlineStr"/>
      <c r="O1270" s="360" t="n">
        <v>0</v>
      </c>
      <c r="P1270" s="360" t="n"/>
      <c r="Q1270" s="360" t="n"/>
      <c r="R1270" s="360" t="n"/>
      <c r="S1270" s="360" t="n"/>
      <c r="T1270" s="360" t="n"/>
      <c r="U1270" s="360" t="n"/>
      <c r="V1270" s="360" t="n"/>
      <c r="W1270" s="360" t="n">
        <v>0</v>
      </c>
      <c r="X1270" s="360" t="n">
        <v>1</v>
      </c>
      <c r="Y1270" s="360" t="n">
        <v>0</v>
      </c>
      <c r="Z1270" s="360" t="n"/>
      <c r="AA1270" s="360" t="n"/>
      <c r="AB1270" s="360" t="n"/>
    </row>
    <row r="1271">
      <c r="A1271" s="360" t="n">
        <v>50</v>
      </c>
      <c r="B1271" s="360" t="n">
        <v>0</v>
      </c>
      <c r="C1271" s="360" t="n">
        <v>0</v>
      </c>
      <c r="D1271" s="360" t="n">
        <v>1</v>
      </c>
      <c r="E1271" s="360" t="n">
        <v>203</v>
      </c>
      <c r="F1271" s="360">
        <f>ROUND(Source!Q1259,O1271)</f>
        <v/>
      </c>
      <c r="G1271" s="360" t="inlineStr">
        <is>
          <t>ЭММ</t>
        </is>
      </c>
      <c r="H1271" s="360" t="inlineStr">
        <is>
          <t>Эксплуатация машин</t>
        </is>
      </c>
      <c r="I1271" s="360" t="n"/>
      <c r="J1271" s="360" t="n"/>
      <c r="K1271" s="360" t="n">
        <v>203</v>
      </c>
      <c r="L1271" s="360" t="n">
        <v>11</v>
      </c>
      <c r="M1271" s="360" t="n">
        <v>3</v>
      </c>
      <c r="N1271" s="360" t="inlineStr"/>
      <c r="O1271" s="360" t="n">
        <v>0</v>
      </c>
      <c r="P1271" s="360" t="n"/>
      <c r="Q1271" s="360" t="n"/>
      <c r="R1271" s="360" t="n"/>
      <c r="S1271" s="360" t="n"/>
      <c r="T1271" s="360" t="n"/>
      <c r="U1271" s="360" t="n"/>
      <c r="V1271" s="360" t="n"/>
      <c r="W1271" s="360" t="n">
        <v>0</v>
      </c>
      <c r="X1271" s="360" t="n">
        <v>1</v>
      </c>
      <c r="Y1271" s="360" t="n">
        <v>0</v>
      </c>
      <c r="Z1271" s="360" t="n"/>
      <c r="AA1271" s="360" t="n"/>
      <c r="AB1271" s="360" t="n"/>
    </row>
    <row r="1272">
      <c r="A1272" s="360" t="n">
        <v>50</v>
      </c>
      <c r="B1272" s="360" t="n">
        <v>0</v>
      </c>
      <c r="C1272" s="360" t="n">
        <v>0</v>
      </c>
      <c r="D1272" s="360" t="n">
        <v>1</v>
      </c>
      <c r="E1272" s="360" t="n">
        <v>231</v>
      </c>
      <c r="F1272" s="360">
        <f>ROUND(Source!BB1259,O1272)</f>
        <v/>
      </c>
      <c r="G1272" s="360" t="inlineStr">
        <is>
          <t>ЭММсНРиСП</t>
        </is>
      </c>
      <c r="H1272" s="360" t="inlineStr">
        <is>
          <t>Эксплуатация машин по ТСН-2001.16</t>
        </is>
      </c>
      <c r="I1272" s="360" t="n"/>
      <c r="J1272" s="360" t="n"/>
      <c r="K1272" s="360" t="n">
        <v>231</v>
      </c>
      <c r="L1272" s="360" t="n">
        <v>12</v>
      </c>
      <c r="M1272" s="360" t="n">
        <v>3</v>
      </c>
      <c r="N1272" s="360" t="inlineStr"/>
      <c r="O1272" s="360" t="n">
        <v>0</v>
      </c>
      <c r="P1272" s="360" t="n"/>
      <c r="Q1272" s="360" t="n"/>
      <c r="R1272" s="360" t="n"/>
      <c r="S1272" s="360" t="n"/>
      <c r="T1272" s="360" t="n"/>
      <c r="U1272" s="360" t="n"/>
      <c r="V1272" s="360" t="n"/>
      <c r="W1272" s="360" t="n">
        <v>0</v>
      </c>
      <c r="X1272" s="360" t="n">
        <v>1</v>
      </c>
      <c r="Y1272" s="360" t="n">
        <v>0</v>
      </c>
      <c r="Z1272" s="360" t="n"/>
      <c r="AA1272" s="360" t="n"/>
      <c r="AB1272" s="360" t="n"/>
    </row>
    <row r="1273">
      <c r="A1273" s="360" t="n">
        <v>50</v>
      </c>
      <c r="B1273" s="360" t="n">
        <v>0</v>
      </c>
      <c r="C1273" s="360" t="n">
        <v>0</v>
      </c>
      <c r="D1273" s="360" t="n">
        <v>1</v>
      </c>
      <c r="E1273" s="360" t="n">
        <v>204</v>
      </c>
      <c r="F1273" s="360">
        <f>ROUND(Source!R1259,O1273)</f>
        <v/>
      </c>
      <c r="G1273" s="360" t="inlineStr">
        <is>
          <t>ЗПМ</t>
        </is>
      </c>
      <c r="H1273" s="360" t="inlineStr">
        <is>
          <t>ЗП машинистов</t>
        </is>
      </c>
      <c r="I1273" s="360" t="n"/>
      <c r="J1273" s="360" t="n"/>
      <c r="K1273" s="360" t="n">
        <v>204</v>
      </c>
      <c r="L1273" s="360" t="n">
        <v>13</v>
      </c>
      <c r="M1273" s="360" t="n">
        <v>3</v>
      </c>
      <c r="N1273" s="360" t="inlineStr"/>
      <c r="O1273" s="360" t="n">
        <v>0</v>
      </c>
      <c r="P1273" s="360" t="n"/>
      <c r="Q1273" s="360" t="n"/>
      <c r="R1273" s="360" t="n"/>
      <c r="S1273" s="360" t="n"/>
      <c r="T1273" s="360" t="n"/>
      <c r="U1273" s="360" t="n"/>
      <c r="V1273" s="360" t="n"/>
      <c r="W1273" s="360" t="n">
        <v>0</v>
      </c>
      <c r="X1273" s="360" t="n">
        <v>1</v>
      </c>
      <c r="Y1273" s="360" t="n">
        <v>0</v>
      </c>
      <c r="Z1273" s="360" t="n"/>
      <c r="AA1273" s="360" t="n"/>
      <c r="AB1273" s="360" t="n"/>
    </row>
    <row r="1274">
      <c r="A1274" s="360" t="n">
        <v>50</v>
      </c>
      <c r="B1274" s="360" t="n">
        <v>0</v>
      </c>
      <c r="C1274" s="360" t="n">
        <v>0</v>
      </c>
      <c r="D1274" s="360" t="n">
        <v>1</v>
      </c>
      <c r="E1274" s="360" t="n">
        <v>205</v>
      </c>
      <c r="F1274" s="360">
        <f>ROUND(Source!S1259,O1274)</f>
        <v/>
      </c>
      <c r="G1274" s="360" t="inlineStr">
        <is>
          <t>ОЗП</t>
        </is>
      </c>
      <c r="H1274" s="360" t="inlineStr">
        <is>
          <t>Основная ЗП рабочих</t>
        </is>
      </c>
      <c r="I1274" s="360" t="n"/>
      <c r="J1274" s="360" t="n"/>
      <c r="K1274" s="360" t="n">
        <v>205</v>
      </c>
      <c r="L1274" s="360" t="n">
        <v>14</v>
      </c>
      <c r="M1274" s="360" t="n">
        <v>3</v>
      </c>
      <c r="N1274" s="360" t="inlineStr"/>
      <c r="O1274" s="360" t="n">
        <v>0</v>
      </c>
      <c r="P1274" s="360" t="n"/>
      <c r="Q1274" s="360" t="n"/>
      <c r="R1274" s="360" t="n"/>
      <c r="S1274" s="360" t="n"/>
      <c r="T1274" s="360" t="n"/>
      <c r="U1274" s="360" t="n"/>
      <c r="V1274" s="360" t="n"/>
      <c r="W1274" s="360" t="n">
        <v>0</v>
      </c>
      <c r="X1274" s="360" t="n">
        <v>1</v>
      </c>
      <c r="Y1274" s="360" t="n">
        <v>0</v>
      </c>
      <c r="Z1274" s="360" t="n"/>
      <c r="AA1274" s="360" t="n"/>
      <c r="AB1274" s="360" t="n"/>
    </row>
    <row r="1275">
      <c r="A1275" s="360" t="n">
        <v>50</v>
      </c>
      <c r="B1275" s="360" t="n">
        <v>0</v>
      </c>
      <c r="C1275" s="360" t="n">
        <v>0</v>
      </c>
      <c r="D1275" s="360" t="n">
        <v>1</v>
      </c>
      <c r="E1275" s="360" t="n">
        <v>232</v>
      </c>
      <c r="F1275" s="360">
        <f>ROUND(Source!BC1259,O1275)</f>
        <v/>
      </c>
      <c r="G1275" s="360" t="inlineStr">
        <is>
          <t>ОЗПсНРиСП</t>
        </is>
      </c>
      <c r="H1275" s="360" t="inlineStr">
        <is>
          <t>Основная ЗП рабочих по ТСН-2001.16</t>
        </is>
      </c>
      <c r="I1275" s="360" t="n"/>
      <c r="J1275" s="360" t="n"/>
      <c r="K1275" s="360" t="n">
        <v>232</v>
      </c>
      <c r="L1275" s="360" t="n">
        <v>15</v>
      </c>
      <c r="M1275" s="360" t="n">
        <v>3</v>
      </c>
      <c r="N1275" s="360" t="inlineStr"/>
      <c r="O1275" s="360" t="n">
        <v>0</v>
      </c>
      <c r="P1275" s="360" t="n"/>
      <c r="Q1275" s="360" t="n"/>
      <c r="R1275" s="360" t="n"/>
      <c r="S1275" s="360" t="n"/>
      <c r="T1275" s="360" t="n"/>
      <c r="U1275" s="360" t="n"/>
      <c r="V1275" s="360" t="n"/>
      <c r="W1275" s="360" t="n">
        <v>0</v>
      </c>
      <c r="X1275" s="360" t="n">
        <v>1</v>
      </c>
      <c r="Y1275" s="360" t="n">
        <v>0</v>
      </c>
      <c r="Z1275" s="360" t="n"/>
      <c r="AA1275" s="360" t="n"/>
      <c r="AB1275" s="360" t="n"/>
    </row>
    <row r="1276">
      <c r="A1276" s="360" t="n">
        <v>50</v>
      </c>
      <c r="B1276" s="360" t="n">
        <v>0</v>
      </c>
      <c r="C1276" s="360" t="n">
        <v>0</v>
      </c>
      <c r="D1276" s="360" t="n">
        <v>1</v>
      </c>
      <c r="E1276" s="360" t="n">
        <v>214</v>
      </c>
      <c r="F1276" s="360">
        <f>ROUND(Source!AS1259,O1276)</f>
        <v/>
      </c>
      <c r="G1276" s="360" t="inlineStr">
        <is>
          <t>Строит</t>
        </is>
      </c>
      <c r="H1276" s="360" t="inlineStr">
        <is>
          <t>Строительные работы с НР и СП</t>
        </is>
      </c>
      <c r="I1276" s="360" t="n"/>
      <c r="J1276" s="360" t="n"/>
      <c r="K1276" s="360" t="n">
        <v>214</v>
      </c>
      <c r="L1276" s="360" t="n">
        <v>16</v>
      </c>
      <c r="M1276" s="360" t="n">
        <v>3</v>
      </c>
      <c r="N1276" s="360" t="inlineStr"/>
      <c r="O1276" s="360" t="n">
        <v>0</v>
      </c>
      <c r="P1276" s="360" t="n"/>
      <c r="Q1276" s="360" t="n"/>
      <c r="R1276" s="360" t="n"/>
      <c r="S1276" s="360" t="n"/>
      <c r="T1276" s="360" t="n"/>
      <c r="U1276" s="360" t="n"/>
      <c r="V1276" s="360" t="n"/>
      <c r="W1276" s="360" t="n">
        <v>0</v>
      </c>
      <c r="X1276" s="360" t="n">
        <v>1</v>
      </c>
      <c r="Y1276" s="360" t="n">
        <v>0</v>
      </c>
      <c r="Z1276" s="360" t="n"/>
      <c r="AA1276" s="360" t="n"/>
      <c r="AB1276" s="360" t="n"/>
    </row>
    <row r="1277">
      <c r="A1277" s="360" t="n">
        <v>50</v>
      </c>
      <c r="B1277" s="360" t="n">
        <v>0</v>
      </c>
      <c r="C1277" s="360" t="n">
        <v>0</v>
      </c>
      <c r="D1277" s="360" t="n">
        <v>1</v>
      </c>
      <c r="E1277" s="360" t="n">
        <v>215</v>
      </c>
      <c r="F1277" s="360">
        <f>ROUND(Source!AT1259,O1277)</f>
        <v/>
      </c>
      <c r="G1277" s="360" t="inlineStr">
        <is>
          <t>Монтаж</t>
        </is>
      </c>
      <c r="H1277" s="360" t="inlineStr">
        <is>
          <t>Монтажные работы с НР и СП</t>
        </is>
      </c>
      <c r="I1277" s="360" t="n"/>
      <c r="J1277" s="360" t="n"/>
      <c r="K1277" s="360" t="n">
        <v>215</v>
      </c>
      <c r="L1277" s="360" t="n">
        <v>17</v>
      </c>
      <c r="M1277" s="360" t="n">
        <v>3</v>
      </c>
      <c r="N1277" s="360" t="inlineStr"/>
      <c r="O1277" s="360" t="n">
        <v>0</v>
      </c>
      <c r="P1277" s="360" t="n"/>
      <c r="Q1277" s="360" t="n"/>
      <c r="R1277" s="360" t="n"/>
      <c r="S1277" s="360" t="n"/>
      <c r="T1277" s="360" t="n"/>
      <c r="U1277" s="360" t="n"/>
      <c r="V1277" s="360" t="n"/>
      <c r="W1277" s="360" t="n">
        <v>0</v>
      </c>
      <c r="X1277" s="360" t="n">
        <v>1</v>
      </c>
      <c r="Y1277" s="360" t="n">
        <v>0</v>
      </c>
      <c r="Z1277" s="360" t="n"/>
      <c r="AA1277" s="360" t="n"/>
      <c r="AB1277" s="360" t="n"/>
    </row>
    <row r="1278">
      <c r="A1278" s="360" t="n">
        <v>50</v>
      </c>
      <c r="B1278" s="360" t="n">
        <v>0</v>
      </c>
      <c r="C1278" s="360" t="n">
        <v>0</v>
      </c>
      <c r="D1278" s="360" t="n">
        <v>1</v>
      </c>
      <c r="E1278" s="360" t="n">
        <v>217</v>
      </c>
      <c r="F1278" s="360">
        <f>ROUND(Source!AU1259,O1278)</f>
        <v/>
      </c>
      <c r="G1278" s="360" t="inlineStr">
        <is>
          <t>Прочие</t>
        </is>
      </c>
      <c r="H1278" s="360" t="inlineStr">
        <is>
          <t>Прочие работы с НР и СП</t>
        </is>
      </c>
      <c r="I1278" s="360" t="n"/>
      <c r="J1278" s="360" t="n"/>
      <c r="K1278" s="360" t="n">
        <v>217</v>
      </c>
      <c r="L1278" s="360" t="n">
        <v>18</v>
      </c>
      <c r="M1278" s="360" t="n">
        <v>3</v>
      </c>
      <c r="N1278" s="360" t="inlineStr"/>
      <c r="O1278" s="360" t="n">
        <v>0</v>
      </c>
      <c r="P1278" s="360" t="n"/>
      <c r="Q1278" s="360" t="n"/>
      <c r="R1278" s="360" t="n"/>
      <c r="S1278" s="360" t="n"/>
      <c r="T1278" s="360" t="n"/>
      <c r="U1278" s="360" t="n"/>
      <c r="V1278" s="360" t="n"/>
      <c r="W1278" s="360" t="n">
        <v>0</v>
      </c>
      <c r="X1278" s="360" t="n">
        <v>1</v>
      </c>
      <c r="Y1278" s="360" t="n">
        <v>0</v>
      </c>
      <c r="Z1278" s="360" t="n"/>
      <c r="AA1278" s="360" t="n"/>
      <c r="AB1278" s="360" t="n"/>
    </row>
    <row r="1279">
      <c r="A1279" s="360" t="n">
        <v>50</v>
      </c>
      <c r="B1279" s="360" t="n">
        <v>0</v>
      </c>
      <c r="C1279" s="360" t="n">
        <v>0</v>
      </c>
      <c r="D1279" s="360" t="n">
        <v>1</v>
      </c>
      <c r="E1279" s="360" t="n">
        <v>230</v>
      </c>
      <c r="F1279" s="360">
        <f>ROUND(Source!BA1259,O1279)</f>
        <v/>
      </c>
      <c r="G1279" s="360" t="inlineStr">
        <is>
          <t>ПрочиеЗатр</t>
        </is>
      </c>
      <c r="H1279" s="360" t="inlineStr">
        <is>
          <t>Прочие затраты по ТСН-2001.16</t>
        </is>
      </c>
      <c r="I1279" s="360" t="n"/>
      <c r="J1279" s="360" t="n"/>
      <c r="K1279" s="360" t="n">
        <v>230</v>
      </c>
      <c r="L1279" s="360" t="n">
        <v>19</v>
      </c>
      <c r="M1279" s="360" t="n">
        <v>3</v>
      </c>
      <c r="N1279" s="360" t="inlineStr"/>
      <c r="O1279" s="360" t="n">
        <v>0</v>
      </c>
      <c r="P1279" s="360" t="n"/>
      <c r="Q1279" s="360" t="n"/>
      <c r="R1279" s="360" t="n"/>
      <c r="S1279" s="360" t="n"/>
      <c r="T1279" s="360" t="n"/>
      <c r="U1279" s="360" t="n"/>
      <c r="V1279" s="360" t="n"/>
      <c r="W1279" s="360" t="n">
        <v>0</v>
      </c>
      <c r="X1279" s="360" t="n">
        <v>1</v>
      </c>
      <c r="Y1279" s="360" t="n">
        <v>0</v>
      </c>
      <c r="Z1279" s="360" t="n"/>
      <c r="AA1279" s="360" t="n"/>
      <c r="AB1279" s="360" t="n"/>
    </row>
    <row r="1280">
      <c r="A1280" s="360" t="n">
        <v>50</v>
      </c>
      <c r="B1280" s="360" t="n">
        <v>0</v>
      </c>
      <c r="C1280" s="360" t="n">
        <v>0</v>
      </c>
      <c r="D1280" s="360" t="n">
        <v>1</v>
      </c>
      <c r="E1280" s="360" t="n">
        <v>206</v>
      </c>
      <c r="F1280" s="360">
        <f>ROUND(Source!T1259,O1280)</f>
        <v/>
      </c>
      <c r="G1280" s="360" t="inlineStr">
        <is>
          <t>ВозврМат</t>
        </is>
      </c>
      <c r="H1280" s="360" t="inlineStr">
        <is>
          <t>Возврат материалов</t>
        </is>
      </c>
      <c r="I1280" s="360" t="n"/>
      <c r="J1280" s="360" t="n"/>
      <c r="K1280" s="360" t="n">
        <v>206</v>
      </c>
      <c r="L1280" s="360" t="n">
        <v>20</v>
      </c>
      <c r="M1280" s="360" t="n">
        <v>3</v>
      </c>
      <c r="N1280" s="360" t="inlineStr"/>
      <c r="O1280" s="360" t="n">
        <v>0</v>
      </c>
      <c r="P1280" s="360" t="n"/>
      <c r="Q1280" s="360" t="n"/>
      <c r="R1280" s="360" t="n"/>
      <c r="S1280" s="360" t="n"/>
      <c r="T1280" s="360" t="n"/>
      <c r="U1280" s="360" t="n"/>
      <c r="V1280" s="360" t="n"/>
      <c r="W1280" s="360" t="n">
        <v>0</v>
      </c>
      <c r="X1280" s="360" t="n">
        <v>1</v>
      </c>
      <c r="Y1280" s="360" t="n">
        <v>0</v>
      </c>
      <c r="Z1280" s="360" t="n"/>
      <c r="AA1280" s="360" t="n"/>
      <c r="AB1280" s="360" t="n"/>
    </row>
    <row r="1281">
      <c r="A1281" s="360" t="n">
        <v>50</v>
      </c>
      <c r="B1281" s="360" t="n">
        <v>0</v>
      </c>
      <c r="C1281" s="360" t="n">
        <v>0</v>
      </c>
      <c r="D1281" s="360" t="n">
        <v>1</v>
      </c>
      <c r="E1281" s="360" t="n">
        <v>207</v>
      </c>
      <c r="F1281" s="360">
        <f>ROUND(Source!U1259,O1281)</f>
        <v/>
      </c>
      <c r="G1281" s="360" t="inlineStr">
        <is>
          <t>ТрудСтр</t>
        </is>
      </c>
      <c r="H1281" s="360" t="inlineStr">
        <is>
          <t>Трудозатраты строителей</t>
        </is>
      </c>
      <c r="I1281" s="360" t="n"/>
      <c r="J1281" s="360" t="n"/>
      <c r="K1281" s="360" t="n">
        <v>207</v>
      </c>
      <c r="L1281" s="360" t="n">
        <v>21</v>
      </c>
      <c r="M1281" s="360" t="n">
        <v>3</v>
      </c>
      <c r="N1281" s="360" t="inlineStr"/>
      <c r="O1281" s="360" t="n">
        <v>7</v>
      </c>
      <c r="P1281" s="360" t="n"/>
      <c r="Q1281" s="360" t="n"/>
      <c r="R1281" s="360" t="n"/>
      <c r="S1281" s="360" t="n"/>
      <c r="T1281" s="360" t="n"/>
      <c r="U1281" s="360" t="n"/>
      <c r="V1281" s="360" t="n"/>
      <c r="W1281" s="360" t="n">
        <v>0</v>
      </c>
      <c r="X1281" s="360" t="n">
        <v>1</v>
      </c>
      <c r="Y1281" s="360" t="n">
        <v>0</v>
      </c>
      <c r="Z1281" s="360" t="n"/>
      <c r="AA1281" s="360" t="n"/>
      <c r="AB1281" s="360" t="n"/>
    </row>
    <row r="1282">
      <c r="A1282" s="360" t="n">
        <v>50</v>
      </c>
      <c r="B1282" s="360" t="n">
        <v>0</v>
      </c>
      <c r="C1282" s="360" t="n">
        <v>0</v>
      </c>
      <c r="D1282" s="360" t="n">
        <v>1</v>
      </c>
      <c r="E1282" s="360" t="n">
        <v>208</v>
      </c>
      <c r="F1282" s="360">
        <f>ROUND(Source!V1259,O1282)</f>
        <v/>
      </c>
      <c r="G1282" s="360" t="inlineStr">
        <is>
          <t>ТрудМаш</t>
        </is>
      </c>
      <c r="H1282" s="360" t="inlineStr">
        <is>
          <t>Трудозатраты машинистов</t>
        </is>
      </c>
      <c r="I1282" s="360" t="n"/>
      <c r="J1282" s="360" t="n"/>
      <c r="K1282" s="360" t="n">
        <v>208</v>
      </c>
      <c r="L1282" s="360" t="n">
        <v>22</v>
      </c>
      <c r="M1282" s="360" t="n">
        <v>3</v>
      </c>
      <c r="N1282" s="360" t="inlineStr"/>
      <c r="O1282" s="360" t="n">
        <v>7</v>
      </c>
      <c r="P1282" s="360" t="n"/>
      <c r="Q1282" s="360" t="n"/>
      <c r="R1282" s="360" t="n"/>
      <c r="S1282" s="360" t="n"/>
      <c r="T1282" s="360" t="n"/>
      <c r="U1282" s="360" t="n"/>
      <c r="V1282" s="360" t="n"/>
      <c r="W1282" s="360" t="n">
        <v>0</v>
      </c>
      <c r="X1282" s="360" t="n">
        <v>1</v>
      </c>
      <c r="Y1282" s="360" t="n">
        <v>0</v>
      </c>
      <c r="Z1282" s="360" t="n"/>
      <c r="AA1282" s="360" t="n"/>
      <c r="AB1282" s="360" t="n"/>
    </row>
    <row r="1283">
      <c r="A1283" s="360" t="n">
        <v>50</v>
      </c>
      <c r="B1283" s="360" t="n">
        <v>0</v>
      </c>
      <c r="C1283" s="360" t="n">
        <v>0</v>
      </c>
      <c r="D1283" s="360" t="n">
        <v>1</v>
      </c>
      <c r="E1283" s="360" t="n">
        <v>209</v>
      </c>
      <c r="F1283" s="360">
        <f>ROUND(Source!W1259,O1283)</f>
        <v/>
      </c>
      <c r="G1283" s="360" t="inlineStr">
        <is>
          <t>ТранспМат</t>
        </is>
      </c>
      <c r="H1283" s="360" t="inlineStr">
        <is>
          <t>Транспорт материалов</t>
        </is>
      </c>
      <c r="I1283" s="360" t="n"/>
      <c r="J1283" s="360" t="n"/>
      <c r="K1283" s="360" t="n">
        <v>209</v>
      </c>
      <c r="L1283" s="360" t="n">
        <v>23</v>
      </c>
      <c r="M1283" s="360" t="n">
        <v>3</v>
      </c>
      <c r="N1283" s="360" t="inlineStr"/>
      <c r="O1283" s="360" t="n">
        <v>0</v>
      </c>
      <c r="P1283" s="360" t="n"/>
      <c r="Q1283" s="360" t="n"/>
      <c r="R1283" s="360" t="n"/>
      <c r="S1283" s="360" t="n"/>
      <c r="T1283" s="360" t="n"/>
      <c r="U1283" s="360" t="n"/>
      <c r="V1283" s="360" t="n"/>
      <c r="W1283" s="360" t="n">
        <v>0</v>
      </c>
      <c r="X1283" s="360" t="n">
        <v>1</v>
      </c>
      <c r="Y1283" s="360" t="n">
        <v>0</v>
      </c>
      <c r="Z1283" s="360" t="n"/>
      <c r="AA1283" s="360" t="n"/>
      <c r="AB1283" s="360" t="n"/>
    </row>
    <row r="1284">
      <c r="A1284" s="360" t="n">
        <v>50</v>
      </c>
      <c r="B1284" s="360" t="n">
        <v>0</v>
      </c>
      <c r="C1284" s="360" t="n">
        <v>0</v>
      </c>
      <c r="D1284" s="360" t="n">
        <v>1</v>
      </c>
      <c r="E1284" s="360" t="n">
        <v>233</v>
      </c>
      <c r="F1284" s="360">
        <f>ROUND(Source!BD1259,O1284)</f>
        <v/>
      </c>
      <c r="G1284" s="360" t="inlineStr">
        <is>
          <t>Перевозка</t>
        </is>
      </c>
      <c r="H1284" s="360" t="inlineStr">
        <is>
          <t>Перевозка грузов</t>
        </is>
      </c>
      <c r="I1284" s="360" t="n"/>
      <c r="J1284" s="360" t="n"/>
      <c r="K1284" s="360" t="n">
        <v>233</v>
      </c>
      <c r="L1284" s="360" t="n">
        <v>24</v>
      </c>
      <c r="M1284" s="360" t="n">
        <v>3</v>
      </c>
      <c r="N1284" s="360" t="inlineStr"/>
      <c r="O1284" s="360" t="n">
        <v>0</v>
      </c>
      <c r="P1284" s="360" t="n"/>
      <c r="Q1284" s="360" t="n"/>
      <c r="R1284" s="360" t="n"/>
      <c r="S1284" s="360" t="n"/>
      <c r="T1284" s="360" t="n"/>
      <c r="U1284" s="360" t="n"/>
      <c r="V1284" s="360" t="n"/>
      <c r="W1284" s="360" t="n">
        <v>0</v>
      </c>
      <c r="X1284" s="360" t="n">
        <v>1</v>
      </c>
      <c r="Y1284" s="360" t="n">
        <v>0</v>
      </c>
      <c r="Z1284" s="360" t="n"/>
      <c r="AA1284" s="360" t="n"/>
      <c r="AB1284" s="360" t="n"/>
    </row>
    <row r="1285">
      <c r="A1285" s="360" t="n">
        <v>50</v>
      </c>
      <c r="B1285" s="360" t="n">
        <v>0</v>
      </c>
      <c r="C1285" s="360" t="n">
        <v>0</v>
      </c>
      <c r="D1285" s="360" t="n">
        <v>1</v>
      </c>
      <c r="E1285" s="360" t="n">
        <v>210</v>
      </c>
      <c r="F1285" s="360">
        <f>ROUND(Source!X1259,O1285)</f>
        <v/>
      </c>
      <c r="G1285" s="360" t="inlineStr">
        <is>
          <t>НР</t>
        </is>
      </c>
      <c r="H1285" s="360" t="inlineStr">
        <is>
          <t>Накладные расходы</t>
        </is>
      </c>
      <c r="I1285" s="360" t="n"/>
      <c r="J1285" s="360" t="n"/>
      <c r="K1285" s="360" t="n">
        <v>210</v>
      </c>
      <c r="L1285" s="360" t="n">
        <v>25</v>
      </c>
      <c r="M1285" s="360" t="n">
        <v>3</v>
      </c>
      <c r="N1285" s="360" t="inlineStr"/>
      <c r="O1285" s="360" t="n">
        <v>0</v>
      </c>
      <c r="P1285" s="360" t="n"/>
      <c r="Q1285" s="360" t="n"/>
      <c r="R1285" s="360" t="n"/>
      <c r="S1285" s="360" t="n"/>
      <c r="T1285" s="360" t="n"/>
      <c r="U1285" s="360" t="n"/>
      <c r="V1285" s="360" t="n"/>
      <c r="W1285" s="360" t="n">
        <v>0</v>
      </c>
      <c r="X1285" s="360" t="n">
        <v>1</v>
      </c>
      <c r="Y1285" s="360" t="n">
        <v>0</v>
      </c>
      <c r="Z1285" s="360" t="n"/>
      <c r="AA1285" s="360" t="n"/>
      <c r="AB1285" s="360" t="n"/>
    </row>
    <row r="1286">
      <c r="A1286" s="360" t="n">
        <v>50</v>
      </c>
      <c r="B1286" s="360" t="n">
        <v>0</v>
      </c>
      <c r="C1286" s="360" t="n">
        <v>0</v>
      </c>
      <c r="D1286" s="360" t="n">
        <v>1</v>
      </c>
      <c r="E1286" s="360" t="n">
        <v>211</v>
      </c>
      <c r="F1286" s="360">
        <f>ROUND(Source!Y1259,O1286)</f>
        <v/>
      </c>
      <c r="G1286" s="360" t="inlineStr">
        <is>
          <t>СмПриб</t>
        </is>
      </c>
      <c r="H1286" s="360" t="inlineStr">
        <is>
          <t>Сметная прибыль</t>
        </is>
      </c>
      <c r="I1286" s="360" t="n"/>
      <c r="J1286" s="360" t="n"/>
      <c r="K1286" s="360" t="n">
        <v>211</v>
      </c>
      <c r="L1286" s="360" t="n">
        <v>26</v>
      </c>
      <c r="M1286" s="360" t="n">
        <v>3</v>
      </c>
      <c r="N1286" s="360" t="inlineStr"/>
      <c r="O1286" s="360" t="n">
        <v>0</v>
      </c>
      <c r="P1286" s="360" t="n"/>
      <c r="Q1286" s="360" t="n"/>
      <c r="R1286" s="360" t="n"/>
      <c r="S1286" s="360" t="n"/>
      <c r="T1286" s="360" t="n"/>
      <c r="U1286" s="360" t="n"/>
      <c r="V1286" s="360" t="n"/>
      <c r="W1286" s="360" t="n">
        <v>0</v>
      </c>
      <c r="X1286" s="360" t="n">
        <v>1</v>
      </c>
      <c r="Y1286" s="360" t="n">
        <v>0</v>
      </c>
      <c r="Z1286" s="360" t="n"/>
      <c r="AA1286" s="360" t="n"/>
      <c r="AB1286" s="360" t="n"/>
    </row>
    <row r="1287">
      <c r="A1287" s="360" t="n">
        <v>50</v>
      </c>
      <c r="B1287" s="360" t="n">
        <v>0</v>
      </c>
      <c r="C1287" s="360" t="n">
        <v>0</v>
      </c>
      <c r="D1287" s="360" t="n">
        <v>1</v>
      </c>
      <c r="E1287" s="360" t="n">
        <v>224</v>
      </c>
      <c r="F1287" s="360">
        <f>ROUND(Source!AR1259,O1287)</f>
        <v/>
      </c>
      <c r="G1287" s="360" t="inlineStr">
        <is>
          <t>Всего</t>
        </is>
      </c>
      <c r="H1287" s="360" t="inlineStr">
        <is>
          <t>Всего с НР и СП</t>
        </is>
      </c>
      <c r="I1287" s="360" t="n"/>
      <c r="J1287" s="360" t="n"/>
      <c r="K1287" s="360" t="n">
        <v>224</v>
      </c>
      <c r="L1287" s="360" t="n">
        <v>27</v>
      </c>
      <c r="M1287" s="360" t="n">
        <v>3</v>
      </c>
      <c r="N1287" s="360" t="inlineStr"/>
      <c r="O1287" s="360" t="n">
        <v>0</v>
      </c>
      <c r="P1287" s="360" t="n"/>
      <c r="Q1287" s="360" t="n"/>
      <c r="R1287" s="360" t="n"/>
      <c r="S1287" s="360" t="n"/>
      <c r="T1287" s="360" t="n"/>
      <c r="U1287" s="360" t="n"/>
      <c r="V1287" s="360" t="n"/>
      <c r="W1287" s="360" t="n">
        <v>0</v>
      </c>
      <c r="X1287" s="360" t="n">
        <v>1</v>
      </c>
      <c r="Y1287" s="360" t="n">
        <v>0</v>
      </c>
      <c r="Z1287" s="360" t="n"/>
      <c r="AA1287" s="360" t="n"/>
      <c r="AB1287" s="360" t="n"/>
    </row>
    <row r="1288">
      <c r="A1288" s="360" t="n">
        <v>50</v>
      </c>
      <c r="B1288" s="360" t="n">
        <v>0</v>
      </c>
      <c r="C1288" s="360" t="n">
        <v>0</v>
      </c>
      <c r="D1288" s="360" t="n">
        <v>2</v>
      </c>
      <c r="E1288" s="360" t="n">
        <v>0</v>
      </c>
      <c r="F1288" s="360">
        <f>ROUND(F1287,O1288)</f>
        <v/>
      </c>
      <c r="G1288" s="360" t="inlineStr">
        <is>
          <t>и1</t>
        </is>
      </c>
      <c r="H1288" s="360" t="inlineStr">
        <is>
          <t>Итого</t>
        </is>
      </c>
      <c r="I1288" s="360" t="n"/>
      <c r="J1288" s="360" t="n"/>
      <c r="K1288" s="360" t="n">
        <v>212</v>
      </c>
      <c r="L1288" s="360" t="n">
        <v>28</v>
      </c>
      <c r="M1288" s="360" t="n">
        <v>0</v>
      </c>
      <c r="N1288" s="360" t="inlineStr"/>
      <c r="O1288" s="360" t="n">
        <v>0</v>
      </c>
      <c r="P1288" s="360" t="n"/>
      <c r="Q1288" s="360" t="n"/>
      <c r="R1288" s="360" t="n"/>
      <c r="S1288" s="360" t="n"/>
      <c r="T1288" s="360" t="n"/>
      <c r="U1288" s="360" t="n"/>
      <c r="V1288" s="360" t="n"/>
      <c r="W1288" s="360" t="n">
        <v>0</v>
      </c>
      <c r="X1288" s="360" t="n">
        <v>1</v>
      </c>
      <c r="Y1288" s="360" t="n">
        <v>0</v>
      </c>
      <c r="Z1288" s="360" t="n"/>
      <c r="AA1288" s="360" t="n"/>
      <c r="AB1288" s="360" t="n"/>
    </row>
    <row r="1289">
      <c r="A1289" s="360" t="n">
        <v>50</v>
      </c>
      <c r="B1289" s="360" t="n">
        <v>0</v>
      </c>
      <c r="C1289" s="360" t="n">
        <v>0</v>
      </c>
      <c r="D1289" s="360" t="n">
        <v>2</v>
      </c>
      <c r="E1289" s="360" t="n">
        <v>0</v>
      </c>
      <c r="F1289" s="360">
        <f>ROUND(F1288*0.22,O1289)</f>
        <v/>
      </c>
      <c r="G1289" s="360" t="inlineStr">
        <is>
          <t>и2</t>
        </is>
      </c>
      <c r="H1289" s="360" t="inlineStr">
        <is>
          <t>НДС 22%</t>
        </is>
      </c>
      <c r="I1289" s="360" t="n"/>
      <c r="J1289" s="360" t="n"/>
      <c r="K1289" s="360" t="n">
        <v>212</v>
      </c>
      <c r="L1289" s="360" t="n">
        <v>29</v>
      </c>
      <c r="M1289" s="360" t="n">
        <v>0</v>
      </c>
      <c r="N1289" s="360" t="inlineStr"/>
      <c r="O1289" s="360" t="n">
        <v>0</v>
      </c>
      <c r="P1289" s="360" t="n"/>
      <c r="Q1289" s="360" t="n"/>
      <c r="R1289" s="360" t="n"/>
      <c r="S1289" s="360" t="n"/>
      <c r="T1289" s="360" t="n"/>
      <c r="U1289" s="360" t="n"/>
      <c r="V1289" s="360" t="n"/>
      <c r="W1289" s="360" t="n">
        <v>0</v>
      </c>
      <c r="X1289" s="360" t="n">
        <v>1</v>
      </c>
      <c r="Y1289" s="360" t="n">
        <v>0</v>
      </c>
      <c r="Z1289" s="360" t="n"/>
      <c r="AA1289" s="360" t="n"/>
      <c r="AB1289" s="360" t="n"/>
    </row>
    <row r="1290">
      <c r="A1290" s="360" t="n">
        <v>50</v>
      </c>
      <c r="B1290" s="360" t="n">
        <v>0</v>
      </c>
      <c r="C1290" s="360" t="n">
        <v>0</v>
      </c>
      <c r="D1290" s="360" t="n">
        <v>2</v>
      </c>
      <c r="E1290" s="360" t="n">
        <v>213</v>
      </c>
      <c r="F1290" s="360">
        <f>ROUND(F1288+F1289,O1290)</f>
        <v/>
      </c>
      <c r="G1290" s="360" t="inlineStr">
        <is>
          <t>и3</t>
        </is>
      </c>
      <c r="H1290" s="360" t="inlineStr">
        <is>
          <t>Всего</t>
        </is>
      </c>
      <c r="I1290" s="360" t="n"/>
      <c r="J1290" s="360" t="n"/>
      <c r="K1290" s="360" t="n">
        <v>212</v>
      </c>
      <c r="L1290" s="360" t="n">
        <v>30</v>
      </c>
      <c r="M1290" s="360" t="n">
        <v>0</v>
      </c>
      <c r="N1290" s="360" t="inlineStr"/>
      <c r="O1290" s="360" t="n">
        <v>0</v>
      </c>
      <c r="P1290" s="360" t="n"/>
      <c r="Q1290" s="360" t="n"/>
      <c r="R1290" s="360" t="n"/>
      <c r="S1290" s="360" t="n"/>
      <c r="T1290" s="360" t="n"/>
      <c r="U1290" s="360" t="n"/>
      <c r="V1290" s="360" t="n"/>
      <c r="W1290" s="360" t="n">
        <v>0</v>
      </c>
      <c r="X1290" s="360" t="n">
        <v>1</v>
      </c>
      <c r="Y1290" s="360" t="n">
        <v>0</v>
      </c>
      <c r="Z1290" s="360" t="n"/>
      <c r="AA1290" s="360" t="n"/>
      <c r="AB1290" s="360" t="n"/>
    </row>
    <row r="1292">
      <c r="A1292" s="356" t="n">
        <v>3</v>
      </c>
      <c r="B1292" s="356" t="n">
        <v>0</v>
      </c>
      <c r="C1292" s="356" t="n"/>
      <c r="D1292" s="356">
        <f>ROW(A1299)</f>
        <v/>
      </c>
      <c r="E1292" s="356" t="n"/>
      <c r="F1292" s="356" t="inlineStr">
        <is>
          <t>Новая локальная смета</t>
        </is>
      </c>
      <c r="G1292" s="356" t="inlineStr">
        <is>
          <t>Толстого, д.20</t>
        </is>
      </c>
      <c r="H1292" s="356" t="inlineStr"/>
      <c r="I1292" s="356" t="n">
        <v>0</v>
      </c>
      <c r="J1292" s="356" t="inlineStr"/>
      <c r="K1292" s="356" t="n">
        <v>0</v>
      </c>
      <c r="L1292" s="356" t="inlineStr">
        <is>
          <t>Новая локальная смета</t>
        </is>
      </c>
      <c r="M1292" s="356" t="inlineStr"/>
      <c r="N1292" s="356" t="n"/>
      <c r="O1292" s="356" t="n"/>
      <c r="P1292" s="356" t="n"/>
      <c r="Q1292" s="356" t="n"/>
      <c r="R1292" s="356" t="n"/>
      <c r="S1292" s="356" t="n">
        <v>0</v>
      </c>
      <c r="T1292" s="356" t="n"/>
      <c r="U1292" s="356" t="inlineStr"/>
      <c r="V1292" s="356" t="n">
        <v>0</v>
      </c>
      <c r="W1292" s="356" t="n"/>
      <c r="X1292" s="356" t="n"/>
      <c r="Y1292" s="356" t="n"/>
      <c r="Z1292" s="356" t="n"/>
      <c r="AA1292" s="356" t="n"/>
      <c r="AB1292" s="356" t="inlineStr"/>
      <c r="AC1292" s="356" t="inlineStr"/>
      <c r="AD1292" s="356" t="inlineStr"/>
      <c r="AE1292" s="356" t="inlineStr"/>
      <c r="AF1292" s="356" t="inlineStr"/>
      <c r="AG1292" s="356" t="inlineStr"/>
      <c r="AH1292" s="356" t="n"/>
      <c r="AI1292" s="356" t="n"/>
      <c r="AJ1292" s="356" t="n"/>
      <c r="AK1292" s="356" t="n"/>
      <c r="AL1292" s="356" t="n"/>
      <c r="AM1292" s="356" t="n"/>
      <c r="AN1292" s="356" t="n"/>
      <c r="AO1292" s="356" t="n"/>
      <c r="AP1292" s="356" t="inlineStr"/>
      <c r="AQ1292" s="356" t="inlineStr"/>
      <c r="AR1292" s="356" t="inlineStr"/>
      <c r="AS1292" s="356" t="n"/>
      <c r="AT1292" s="356" t="n"/>
      <c r="AU1292" s="356" t="n"/>
      <c r="AV1292" s="356" t="n"/>
      <c r="AW1292" s="356" t="n"/>
      <c r="AX1292" s="356" t="n"/>
      <c r="AY1292" s="356" t="n"/>
      <c r="AZ1292" s="356" t="inlineStr"/>
      <c r="BA1292" s="356" t="n"/>
      <c r="BB1292" s="356" t="inlineStr"/>
      <c r="BC1292" s="356" t="inlineStr"/>
      <c r="BD1292" s="356" t="inlineStr"/>
      <c r="BE1292" s="356" t="inlineStr"/>
      <c r="BF1292" s="356" t="inlineStr"/>
      <c r="BG1292" s="356" t="inlineStr"/>
      <c r="BH1292" s="356" t="inlineStr"/>
      <c r="BI1292" s="356" t="inlineStr"/>
      <c r="BJ1292" s="356" t="inlineStr"/>
      <c r="BK1292" s="356" t="inlineStr"/>
      <c r="BL1292" s="356" t="inlineStr"/>
      <c r="BM1292" s="356" t="inlineStr"/>
      <c r="BN1292" s="356" t="inlineStr"/>
      <c r="BO1292" s="356" t="inlineStr"/>
      <c r="BP1292" s="356" t="inlineStr"/>
      <c r="BQ1292" s="356" t="n"/>
      <c r="BR1292" s="356" t="n"/>
      <c r="BS1292" s="356" t="n"/>
      <c r="BT1292" s="356" t="n"/>
      <c r="BU1292" s="356" t="n"/>
      <c r="BV1292" s="356" t="n"/>
      <c r="BW1292" s="356" t="n"/>
      <c r="BX1292" s="356" t="n">
        <v>0</v>
      </c>
      <c r="BY1292" s="356" t="n"/>
      <c r="BZ1292" s="356" t="n"/>
      <c r="CA1292" s="356" t="n"/>
      <c r="CB1292" s="356" t="n"/>
      <c r="CC1292" s="356" t="n"/>
      <c r="CD1292" s="356" t="n"/>
      <c r="CE1292" s="356" t="n"/>
      <c r="CF1292" s="356" t="n">
        <v>0</v>
      </c>
      <c r="CG1292" s="356" t="n">
        <v>0</v>
      </c>
      <c r="CH1292" s="356" t="n"/>
      <c r="CI1292" s="356" t="inlineStr"/>
      <c r="CJ1292" s="356" t="inlineStr"/>
      <c r="CK1292" s="0" t="inlineStr"/>
      <c r="CL1292" s="0" t="inlineStr"/>
      <c r="CM1292" s="0" t="inlineStr"/>
      <c r="CN1292" s="0" t="inlineStr"/>
      <c r="CO1292" s="0" t="inlineStr"/>
      <c r="CP1292" s="0" t="inlineStr"/>
      <c r="CQ1292" s="0" t="inlineStr"/>
    </row>
    <row r="1294">
      <c r="A1294" s="358" t="n">
        <v>52</v>
      </c>
      <c r="B1294" s="358">
        <f>B1299</f>
        <v/>
      </c>
      <c r="C1294" s="358">
        <f>C1299</f>
        <v/>
      </c>
      <c r="D1294" s="358">
        <f>D1299</f>
        <v/>
      </c>
      <c r="E1294" s="358">
        <f>E1299</f>
        <v/>
      </c>
      <c r="F1294" s="358">
        <f>F1299</f>
        <v/>
      </c>
      <c r="G1294" s="358">
        <f>G1299</f>
        <v/>
      </c>
      <c r="H1294" s="358" t="n"/>
      <c r="I1294" s="358" t="n"/>
      <c r="J1294" s="358" t="n"/>
      <c r="K1294" s="358" t="n"/>
      <c r="L1294" s="358" t="n"/>
      <c r="M1294" s="358" t="n"/>
      <c r="N1294" s="358" t="n"/>
      <c r="O1294" s="358">
        <f>O1299</f>
        <v/>
      </c>
      <c r="P1294" s="358">
        <f>P1299</f>
        <v/>
      </c>
      <c r="Q1294" s="358">
        <f>Q1299</f>
        <v/>
      </c>
      <c r="R1294" s="358">
        <f>R1299</f>
        <v/>
      </c>
      <c r="S1294" s="358">
        <f>S1299</f>
        <v/>
      </c>
      <c r="T1294" s="358">
        <f>T1299</f>
        <v/>
      </c>
      <c r="U1294" s="358">
        <f>U1299</f>
        <v/>
      </c>
      <c r="V1294" s="358">
        <f>V1299</f>
        <v/>
      </c>
      <c r="W1294" s="358">
        <f>W1299</f>
        <v/>
      </c>
      <c r="X1294" s="358">
        <f>X1299</f>
        <v/>
      </c>
      <c r="Y1294" s="358">
        <f>Y1299</f>
        <v/>
      </c>
      <c r="Z1294" s="358">
        <f>Z1299</f>
        <v/>
      </c>
      <c r="AA1294" s="358">
        <f>AA1299</f>
        <v/>
      </c>
      <c r="AB1294" s="358">
        <f>AB1299</f>
        <v/>
      </c>
      <c r="AC1294" s="358">
        <f>AC1299</f>
        <v/>
      </c>
      <c r="AD1294" s="358">
        <f>AD1299</f>
        <v/>
      </c>
      <c r="AE1294" s="358">
        <f>AE1299</f>
        <v/>
      </c>
      <c r="AF1294" s="358">
        <f>AF1299</f>
        <v/>
      </c>
      <c r="AG1294" s="358">
        <f>AG1299</f>
        <v/>
      </c>
      <c r="AH1294" s="358">
        <f>AH1299</f>
        <v/>
      </c>
      <c r="AI1294" s="358">
        <f>AI1299</f>
        <v/>
      </c>
      <c r="AJ1294" s="358">
        <f>AJ1299</f>
        <v/>
      </c>
      <c r="AK1294" s="358">
        <f>AK1299</f>
        <v/>
      </c>
      <c r="AL1294" s="358">
        <f>AL1299</f>
        <v/>
      </c>
      <c r="AM1294" s="358">
        <f>AM1299</f>
        <v/>
      </c>
      <c r="AN1294" s="358">
        <f>AN1299</f>
        <v/>
      </c>
      <c r="AO1294" s="358">
        <f>AO1299</f>
        <v/>
      </c>
      <c r="AP1294" s="358">
        <f>AP1299</f>
        <v/>
      </c>
      <c r="AQ1294" s="358">
        <f>AQ1299</f>
        <v/>
      </c>
      <c r="AR1294" s="358">
        <f>AR1299</f>
        <v/>
      </c>
      <c r="AS1294" s="358">
        <f>AS1299</f>
        <v/>
      </c>
      <c r="AT1294" s="358">
        <f>AT1299</f>
        <v/>
      </c>
      <c r="AU1294" s="358">
        <f>AU1299</f>
        <v/>
      </c>
      <c r="AV1294" s="358">
        <f>AV1299</f>
        <v/>
      </c>
      <c r="AW1294" s="358">
        <f>AW1299</f>
        <v/>
      </c>
      <c r="AX1294" s="358">
        <f>AX1299</f>
        <v/>
      </c>
      <c r="AY1294" s="358">
        <f>AY1299</f>
        <v/>
      </c>
      <c r="AZ1294" s="358">
        <f>AZ1299</f>
        <v/>
      </c>
      <c r="BA1294" s="358">
        <f>BA1299</f>
        <v/>
      </c>
      <c r="BB1294" s="358">
        <f>BB1299</f>
        <v/>
      </c>
      <c r="BC1294" s="358">
        <f>BC1299</f>
        <v/>
      </c>
      <c r="BD1294" s="358">
        <f>BD1299</f>
        <v/>
      </c>
      <c r="BE1294" s="358">
        <f>BE1299</f>
        <v/>
      </c>
      <c r="BF1294" s="358">
        <f>BF1299</f>
        <v/>
      </c>
      <c r="BG1294" s="358">
        <f>BG1299</f>
        <v/>
      </c>
      <c r="BH1294" s="358">
        <f>BH1299</f>
        <v/>
      </c>
      <c r="BI1294" s="358">
        <f>BI1299</f>
        <v/>
      </c>
      <c r="BJ1294" s="358">
        <f>BJ1299</f>
        <v/>
      </c>
      <c r="BK1294" s="358">
        <f>BK1299</f>
        <v/>
      </c>
      <c r="BL1294" s="358">
        <f>BL1299</f>
        <v/>
      </c>
      <c r="BM1294" s="358">
        <f>BM1299</f>
        <v/>
      </c>
      <c r="BN1294" s="358">
        <f>BN1299</f>
        <v/>
      </c>
      <c r="BO1294" s="358">
        <f>BO1299</f>
        <v/>
      </c>
      <c r="BP1294" s="358">
        <f>BP1299</f>
        <v/>
      </c>
      <c r="BQ1294" s="358">
        <f>BQ1299</f>
        <v/>
      </c>
      <c r="BR1294" s="358">
        <f>BR1299</f>
        <v/>
      </c>
      <c r="BS1294" s="358">
        <f>BS1299</f>
        <v/>
      </c>
      <c r="BT1294" s="358">
        <f>BT1299</f>
        <v/>
      </c>
      <c r="BU1294" s="358">
        <f>BU1299</f>
        <v/>
      </c>
      <c r="BV1294" s="358">
        <f>BV1299</f>
        <v/>
      </c>
      <c r="BW1294" s="358">
        <f>BW1299</f>
        <v/>
      </c>
      <c r="BX1294" s="358">
        <f>BX1299</f>
        <v/>
      </c>
      <c r="BY1294" s="358">
        <f>BY1299</f>
        <v/>
      </c>
      <c r="BZ1294" s="358">
        <f>BZ1299</f>
        <v/>
      </c>
      <c r="CA1294" s="358">
        <f>CA1299</f>
        <v/>
      </c>
      <c r="CB1294" s="358">
        <f>CB1299</f>
        <v/>
      </c>
      <c r="CC1294" s="358">
        <f>CC1299</f>
        <v/>
      </c>
      <c r="CD1294" s="358">
        <f>CD1299</f>
        <v/>
      </c>
      <c r="CE1294" s="358">
        <f>CE1299</f>
        <v/>
      </c>
      <c r="CF1294" s="358">
        <f>CF1299</f>
        <v/>
      </c>
      <c r="CG1294" s="358">
        <f>CG1299</f>
        <v/>
      </c>
      <c r="CH1294" s="358">
        <f>CH1299</f>
        <v/>
      </c>
      <c r="CI1294" s="358">
        <f>CI1299</f>
        <v/>
      </c>
      <c r="CJ1294" s="358">
        <f>CJ1299</f>
        <v/>
      </c>
      <c r="CK1294" s="358">
        <f>CK1299</f>
        <v/>
      </c>
      <c r="CL1294" s="358">
        <f>CL1299</f>
        <v/>
      </c>
      <c r="CM1294" s="358">
        <f>CM1299</f>
        <v/>
      </c>
      <c r="CN1294" s="358">
        <f>CN1299</f>
        <v/>
      </c>
      <c r="CO1294" s="358">
        <f>CO1299</f>
        <v/>
      </c>
      <c r="CP1294" s="358">
        <f>CP1299</f>
        <v/>
      </c>
      <c r="CQ1294" s="358">
        <f>CQ1299</f>
        <v/>
      </c>
      <c r="CR1294" s="358">
        <f>CR1299</f>
        <v/>
      </c>
      <c r="CS1294" s="358">
        <f>CS1299</f>
        <v/>
      </c>
      <c r="CT1294" s="358">
        <f>CT1299</f>
        <v/>
      </c>
      <c r="CU1294" s="358">
        <f>CU1299</f>
        <v/>
      </c>
      <c r="CV1294" s="358">
        <f>CV1299</f>
        <v/>
      </c>
      <c r="CW1294" s="358">
        <f>CW1299</f>
        <v/>
      </c>
      <c r="CX1294" s="358">
        <f>CX1299</f>
        <v/>
      </c>
      <c r="CY1294" s="358">
        <f>CY1299</f>
        <v/>
      </c>
      <c r="CZ1294" s="358">
        <f>CZ1299</f>
        <v/>
      </c>
      <c r="DA1294" s="358">
        <f>DA1299</f>
        <v/>
      </c>
      <c r="DB1294" s="358">
        <f>DB1299</f>
        <v/>
      </c>
      <c r="DC1294" s="358">
        <f>DC1299</f>
        <v/>
      </c>
      <c r="DD1294" s="358">
        <f>DD1299</f>
        <v/>
      </c>
      <c r="DE1294" s="358">
        <f>DE1299</f>
        <v/>
      </c>
      <c r="DF1294" s="358">
        <f>DF1299</f>
        <v/>
      </c>
      <c r="DG1294" s="359">
        <f>DG1299</f>
        <v/>
      </c>
      <c r="DH1294" s="359">
        <f>DH1299</f>
        <v/>
      </c>
      <c r="DI1294" s="359">
        <f>DI1299</f>
        <v/>
      </c>
      <c r="DJ1294" s="359">
        <f>DJ1299</f>
        <v/>
      </c>
      <c r="DK1294" s="359">
        <f>DK1299</f>
        <v/>
      </c>
      <c r="DL1294" s="359">
        <f>DL1299</f>
        <v/>
      </c>
      <c r="DM1294" s="359">
        <f>DM1299</f>
        <v/>
      </c>
      <c r="DN1294" s="359">
        <f>DN1299</f>
        <v/>
      </c>
      <c r="DO1294" s="359">
        <f>DO1299</f>
        <v/>
      </c>
      <c r="DP1294" s="359">
        <f>DP1299</f>
        <v/>
      </c>
      <c r="DQ1294" s="359">
        <f>DQ1299</f>
        <v/>
      </c>
      <c r="DR1294" s="359">
        <f>DR1299</f>
        <v/>
      </c>
      <c r="DS1294" s="359">
        <f>DS1299</f>
        <v/>
      </c>
      <c r="DT1294" s="359">
        <f>DT1299</f>
        <v/>
      </c>
      <c r="DU1294" s="359">
        <f>DU1299</f>
        <v/>
      </c>
      <c r="DV1294" s="359">
        <f>DV1299</f>
        <v/>
      </c>
      <c r="DW1294" s="359">
        <f>DW1299</f>
        <v/>
      </c>
      <c r="DX1294" s="359">
        <f>DX1299</f>
        <v/>
      </c>
      <c r="DY1294" s="359">
        <f>DY1299</f>
        <v/>
      </c>
      <c r="DZ1294" s="359">
        <f>DZ1299</f>
        <v/>
      </c>
      <c r="EA1294" s="359">
        <f>EA1299</f>
        <v/>
      </c>
      <c r="EB1294" s="359">
        <f>EB1299</f>
        <v/>
      </c>
      <c r="EC1294" s="359">
        <f>EC1299</f>
        <v/>
      </c>
      <c r="ED1294" s="359">
        <f>ED1299</f>
        <v/>
      </c>
      <c r="EE1294" s="359">
        <f>EE1299</f>
        <v/>
      </c>
      <c r="EF1294" s="359">
        <f>EF1299</f>
        <v/>
      </c>
      <c r="EG1294" s="359">
        <f>EG1299</f>
        <v/>
      </c>
      <c r="EH1294" s="359">
        <f>EH1299</f>
        <v/>
      </c>
      <c r="EI1294" s="359">
        <f>EI1299</f>
        <v/>
      </c>
      <c r="EJ1294" s="359">
        <f>EJ1299</f>
        <v/>
      </c>
      <c r="EK1294" s="359">
        <f>EK1299</f>
        <v/>
      </c>
      <c r="EL1294" s="359">
        <f>EL1299</f>
        <v/>
      </c>
      <c r="EM1294" s="359">
        <f>EM1299</f>
        <v/>
      </c>
      <c r="EN1294" s="359">
        <f>EN1299</f>
        <v/>
      </c>
      <c r="EO1294" s="359">
        <f>EO1299</f>
        <v/>
      </c>
      <c r="EP1294" s="359">
        <f>EP1299</f>
        <v/>
      </c>
      <c r="EQ1294" s="359">
        <f>EQ1299</f>
        <v/>
      </c>
      <c r="ER1294" s="359">
        <f>ER1299</f>
        <v/>
      </c>
      <c r="ES1294" s="359">
        <f>ES1299</f>
        <v/>
      </c>
      <c r="ET1294" s="359">
        <f>ET1299</f>
        <v/>
      </c>
      <c r="EU1294" s="359">
        <f>EU1299</f>
        <v/>
      </c>
      <c r="EV1294" s="359">
        <f>EV1299</f>
        <v/>
      </c>
      <c r="EW1294" s="359">
        <f>EW1299</f>
        <v/>
      </c>
      <c r="EX1294" s="359">
        <f>EX1299</f>
        <v/>
      </c>
      <c r="EY1294" s="359">
        <f>EY1299</f>
        <v/>
      </c>
      <c r="EZ1294" s="359">
        <f>EZ1299</f>
        <v/>
      </c>
      <c r="FA1294" s="359">
        <f>FA1299</f>
        <v/>
      </c>
      <c r="FB1294" s="359">
        <f>FB1299</f>
        <v/>
      </c>
      <c r="FC1294" s="359">
        <f>FC1299</f>
        <v/>
      </c>
      <c r="FD1294" s="359">
        <f>FD1299</f>
        <v/>
      </c>
      <c r="FE1294" s="359">
        <f>FE1299</f>
        <v/>
      </c>
      <c r="FF1294" s="359">
        <f>FF1299</f>
        <v/>
      </c>
      <c r="FG1294" s="359">
        <f>FG1299</f>
        <v/>
      </c>
      <c r="FH1294" s="359">
        <f>FH1299</f>
        <v/>
      </c>
      <c r="FI1294" s="359">
        <f>FI1299</f>
        <v/>
      </c>
      <c r="FJ1294" s="359">
        <f>FJ1299</f>
        <v/>
      </c>
      <c r="FK1294" s="359">
        <f>FK1299</f>
        <v/>
      </c>
      <c r="FL1294" s="359">
        <f>FL1299</f>
        <v/>
      </c>
      <c r="FM1294" s="359">
        <f>FM1299</f>
        <v/>
      </c>
      <c r="FN1294" s="359">
        <f>FN1299</f>
        <v/>
      </c>
      <c r="FO1294" s="359">
        <f>FO1299</f>
        <v/>
      </c>
      <c r="FP1294" s="359">
        <f>FP1299</f>
        <v/>
      </c>
      <c r="FQ1294" s="359">
        <f>FQ1299</f>
        <v/>
      </c>
      <c r="FR1294" s="359">
        <f>FR1299</f>
        <v/>
      </c>
      <c r="FS1294" s="359">
        <f>FS1299</f>
        <v/>
      </c>
      <c r="FT1294" s="359">
        <f>FT1299</f>
        <v/>
      </c>
      <c r="FU1294" s="359">
        <f>FU1299</f>
        <v/>
      </c>
      <c r="FV1294" s="359">
        <f>FV1299</f>
        <v/>
      </c>
      <c r="FW1294" s="359">
        <f>FW1299</f>
        <v/>
      </c>
      <c r="FX1294" s="359">
        <f>FX1299</f>
        <v/>
      </c>
      <c r="FY1294" s="359">
        <f>FY1299</f>
        <v/>
      </c>
      <c r="FZ1294" s="359">
        <f>FZ1299</f>
        <v/>
      </c>
      <c r="GA1294" s="359">
        <f>GA1299</f>
        <v/>
      </c>
      <c r="GB1294" s="359">
        <f>GB1299</f>
        <v/>
      </c>
      <c r="GC1294" s="359">
        <f>GC1299</f>
        <v/>
      </c>
      <c r="GD1294" s="359">
        <f>GD1299</f>
        <v/>
      </c>
      <c r="GE1294" s="359">
        <f>GE1299</f>
        <v/>
      </c>
      <c r="GF1294" s="359">
        <f>GF1299</f>
        <v/>
      </c>
      <c r="GG1294" s="359">
        <f>GG1299</f>
        <v/>
      </c>
      <c r="GH1294" s="359">
        <f>GH1299</f>
        <v/>
      </c>
      <c r="GI1294" s="359">
        <f>GI1299</f>
        <v/>
      </c>
      <c r="GJ1294" s="359">
        <f>GJ1299</f>
        <v/>
      </c>
      <c r="GK1294" s="359">
        <f>GK1299</f>
        <v/>
      </c>
      <c r="GL1294" s="359">
        <f>GL1299</f>
        <v/>
      </c>
      <c r="GM1294" s="359">
        <f>GM1299</f>
        <v/>
      </c>
      <c r="GN1294" s="359">
        <f>GN1299</f>
        <v/>
      </c>
      <c r="GO1294" s="359">
        <f>GO1299</f>
        <v/>
      </c>
      <c r="GP1294" s="359">
        <f>GP1299</f>
        <v/>
      </c>
      <c r="GQ1294" s="359">
        <f>GQ1299</f>
        <v/>
      </c>
      <c r="GR1294" s="359">
        <f>GR1299</f>
        <v/>
      </c>
      <c r="GS1294" s="359">
        <f>GS1299</f>
        <v/>
      </c>
      <c r="GT1294" s="359">
        <f>GT1299</f>
        <v/>
      </c>
      <c r="GU1294" s="359">
        <f>GU1299</f>
        <v/>
      </c>
      <c r="GV1294" s="359">
        <f>GV1299</f>
        <v/>
      </c>
      <c r="GW1294" s="359">
        <f>GW1299</f>
        <v/>
      </c>
      <c r="GX1294" s="359">
        <f>GX1299</f>
        <v/>
      </c>
    </row>
    <row r="1296">
      <c r="A1296" s="0" t="n">
        <v>17</v>
      </c>
      <c r="B1296" s="0" t="n">
        <v>0</v>
      </c>
      <c r="C1296" s="0">
        <f>ROW(SmtRes!A505)</f>
        <v/>
      </c>
      <c r="D1296" s="0">
        <f>ROW(EtalonRes!A494)</f>
        <v/>
      </c>
      <c r="E1296" s="0" t="inlineStr">
        <is>
          <t>1</t>
        </is>
      </c>
      <c r="F1296" s="0" t="inlineStr">
        <is>
          <t>65-10-1</t>
        </is>
      </c>
      <c r="G1296" s="0" t="inlineStr">
        <is>
          <t>Очистка канализационной сети внутренней</t>
        </is>
      </c>
      <c r="H1296" s="0" t="inlineStr">
        <is>
          <t>100 м трубопровода</t>
        </is>
      </c>
      <c r="I1296" s="0">
        <f>ROUND(ROUND(12/100,4),7)</f>
        <v/>
      </c>
      <c r="J1296" s="0" t="n">
        <v>0</v>
      </c>
      <c r="K1296" s="0">
        <f>ROUND(ROUND(12/100,4),7)</f>
        <v/>
      </c>
      <c r="O1296" s="0">
        <f>ROUND(CP1296,0)</f>
        <v/>
      </c>
      <c r="P1296" s="0">
        <f>ROUND(CQ1296*I1296,0)</f>
        <v/>
      </c>
      <c r="Q1296" s="0">
        <f>(ROUND((ROUND(((ET1296)*I1296),0)*BB1296),0)+ROUND((ROUND(((AE1296-(EU1296))*I1296),0)*BS1296),0))</f>
        <v/>
      </c>
      <c r="R1296" s="0">
        <f>(ROUND((ROUND(((EU1296)*I1296),0)*BS1296),0)+ROUND((ROUND(((AE1296-(EU1296))*I1296),0)*BS1296),0))</f>
        <v/>
      </c>
      <c r="S1296" s="0">
        <f>ROUND(CT1296*I1296,0)</f>
        <v/>
      </c>
      <c r="T1296" s="0">
        <f>ROUND(CU1296*I1296,0)</f>
        <v/>
      </c>
      <c r="U1296" s="0">
        <f>ROUND(CV1296*I1296,7)</f>
        <v/>
      </c>
      <c r="V1296" s="0">
        <f>ROUND(CW1296*I1296,7)</f>
        <v/>
      </c>
      <c r="W1296" s="0">
        <f>ROUND(CX1296*I1296,0)</f>
        <v/>
      </c>
      <c r="X1296" s="0">
        <f>ROUND(CY1296,0)</f>
        <v/>
      </c>
      <c r="Y1296" s="0">
        <f>ROUND(CZ1296,0)</f>
        <v/>
      </c>
      <c r="AA1296" s="0" t="n">
        <v>78845955</v>
      </c>
      <c r="AB1296" s="0">
        <f>ROUND((AC1296+AD1296+AF1296),2)</f>
        <v/>
      </c>
      <c r="AC1296" s="0">
        <f>ROUND((ES1296),2)</f>
        <v/>
      </c>
      <c r="AD1296" s="0">
        <f>ROUND((((ET1296)-(EU1296))+AE1296),2)</f>
        <v/>
      </c>
      <c r="AE1296" s="0">
        <f>ROUND((EU1296),2)</f>
        <v/>
      </c>
      <c r="AF1296" s="0">
        <f>ROUND((EV1296),2)</f>
        <v/>
      </c>
      <c r="AG1296" s="0">
        <f>ROUND((AP1296),2)</f>
        <v/>
      </c>
      <c r="AH1296" s="0">
        <f>(EW1296)</f>
        <v/>
      </c>
      <c r="AI1296" s="0">
        <f>(EX1296)</f>
        <v/>
      </c>
      <c r="AJ1296" s="0">
        <f>(AS1296)</f>
        <v/>
      </c>
      <c r="AK1296" s="0" t="n">
        <v>403.3</v>
      </c>
      <c r="AL1296" s="0" t="n">
        <v>139.36</v>
      </c>
      <c r="AM1296" s="0" t="n">
        <v>0.87</v>
      </c>
      <c r="AN1296" s="0" t="n">
        <v>0</v>
      </c>
      <c r="AO1296" s="0" t="n">
        <v>263.07</v>
      </c>
      <c r="AP1296" s="0" t="n">
        <v>0</v>
      </c>
      <c r="AQ1296" s="0" t="n">
        <v>32.2</v>
      </c>
      <c r="AR1296" s="0" t="n">
        <v>0</v>
      </c>
      <c r="AS1296" s="0" t="n">
        <v>0</v>
      </c>
      <c r="AT1296" s="0" t="n">
        <v>103</v>
      </c>
      <c r="AU1296" s="0" t="n">
        <v>52</v>
      </c>
      <c r="AV1296" s="0" t="n">
        <v>1</v>
      </c>
      <c r="AW1296" s="0" t="n">
        <v>1</v>
      </c>
      <c r="AZ1296" s="0" t="n">
        <v>1</v>
      </c>
      <c r="BA1296" s="0" t="n">
        <v>52.25</v>
      </c>
      <c r="BB1296" s="0" t="n">
        <v>25.03</v>
      </c>
      <c r="BC1296" s="0" t="n">
        <v>11.85</v>
      </c>
      <c r="BD1296" s="0" t="inlineStr"/>
      <c r="BE1296" s="0" t="inlineStr"/>
      <c r="BF1296" s="0" t="inlineStr"/>
      <c r="BG1296" s="0" t="inlineStr"/>
      <c r="BH1296" s="0" t="n">
        <v>0</v>
      </c>
      <c r="BI1296" s="0" t="n">
        <v>1</v>
      </c>
      <c r="BJ1296" s="0" t="inlineStr">
        <is>
          <t>ТЕРр Московской обл., 65-10-1, приказ Минстроя России №675/пр от 28.02.2017 № 263/пр</t>
        </is>
      </c>
      <c r="BM1296" s="0" t="n">
        <v>65007</v>
      </c>
      <c r="BN1296" s="0" t="n">
        <v>0</v>
      </c>
      <c r="BO1296" s="0" t="inlineStr">
        <is>
          <t>65-10-1</t>
        </is>
      </c>
      <c r="BP1296" s="0" t="n">
        <v>1</v>
      </c>
      <c r="BQ1296" s="0" t="n">
        <v>6</v>
      </c>
      <c r="BR1296" s="0" t="n">
        <v>0</v>
      </c>
      <c r="BS1296" s="0" t="n">
        <v>52.25</v>
      </c>
      <c r="BT1296" s="0" t="n">
        <v>1</v>
      </c>
      <c r="BU1296" s="0" t="n">
        <v>1</v>
      </c>
      <c r="BV1296" s="0" t="n">
        <v>1</v>
      </c>
      <c r="BW1296" s="0" t="n">
        <v>1</v>
      </c>
      <c r="BX1296" s="0" t="n">
        <v>1</v>
      </c>
      <c r="BY1296" s="0" t="inlineStr"/>
      <c r="BZ1296" s="0" t="n">
        <v>103</v>
      </c>
      <c r="CA1296" s="0" t="n">
        <v>52</v>
      </c>
      <c r="CB1296" s="0" t="inlineStr"/>
      <c r="CE1296" s="0" t="n">
        <v>12</v>
      </c>
      <c r="CF1296" s="0" t="n">
        <v>0</v>
      </c>
      <c r="CG1296" s="0" t="n">
        <v>0</v>
      </c>
      <c r="CM1296" s="0" t="n">
        <v>0</v>
      </c>
      <c r="CN1296" s="0" t="inlineStr"/>
      <c r="CO1296" s="0" t="n">
        <v>0</v>
      </c>
      <c r="CP1296" s="0">
        <f>(P1296+Q1296+S1296)</f>
        <v/>
      </c>
      <c r="CQ1296" s="0">
        <f>AC1296*BC1296</f>
        <v/>
      </c>
      <c r="CR1296" s="0">
        <f>(ROUND((ROUND(((ET1296)*1),0)*BB1296),0)+ROUND((ROUND(((AE1296-(EU1296))*1),0)*BS1296),0))</f>
        <v/>
      </c>
      <c r="CS1296" s="0">
        <f>(ROUND((ROUND(((EU1296)*1),0)*BS1296),0)+ROUND((ROUND(((AE1296-(EU1296))*1),0)*BS1296),0))</f>
        <v/>
      </c>
      <c r="CT1296" s="0">
        <f>AF1296*BA1296</f>
        <v/>
      </c>
      <c r="CU1296" s="0">
        <f>AG1296</f>
        <v/>
      </c>
      <c r="CV1296" s="0">
        <f>AH1296</f>
        <v/>
      </c>
      <c r="CW1296" s="0">
        <f>AI1296</f>
        <v/>
      </c>
      <c r="CX1296" s="0">
        <f>AJ1296</f>
        <v/>
      </c>
      <c r="CY1296" s="0">
        <f>(((S1296+R1296)*AT1296)/100)</f>
        <v/>
      </c>
      <c r="CZ1296" s="0">
        <f>(((S1296+R1296)*AU1296)/100)</f>
        <v/>
      </c>
      <c r="DC1296" s="0" t="inlineStr"/>
      <c r="DD1296" s="0" t="inlineStr"/>
      <c r="DE1296" s="0" t="inlineStr"/>
      <c r="DF1296" s="0" t="inlineStr"/>
      <c r="DG1296" s="0" t="inlineStr"/>
      <c r="DH1296" s="0" t="inlineStr"/>
      <c r="DI1296" s="0" t="inlineStr"/>
      <c r="DJ1296" s="0" t="inlineStr"/>
      <c r="DK1296" s="0" t="inlineStr"/>
      <c r="DL1296" s="0" t="inlineStr"/>
      <c r="DM1296" s="0" t="inlineStr"/>
      <c r="DN1296" s="0" t="n">
        <v>0</v>
      </c>
      <c r="DO1296" s="0" t="n">
        <v>0</v>
      </c>
      <c r="DP1296" s="0" t="n">
        <v>1</v>
      </c>
      <c r="DQ1296" s="0" t="n">
        <v>1</v>
      </c>
      <c r="DU1296" s="0" t="n">
        <v>1013</v>
      </c>
      <c r="DV1296" s="0" t="inlineStr">
        <is>
          <t>100 м трубопровода</t>
        </is>
      </c>
      <c r="DW1296" s="0" t="inlineStr">
        <is>
          <t>100 м трубопровода</t>
        </is>
      </c>
      <c r="DX1296" s="0" t="n">
        <v>1</v>
      </c>
      <c r="DZ1296" s="0" t="inlineStr"/>
      <c r="EA1296" s="0" t="inlineStr"/>
      <c r="EB1296" s="0" t="inlineStr"/>
      <c r="EC1296" s="0" t="inlineStr"/>
      <c r="EE1296" s="0" t="n">
        <v>78726000</v>
      </c>
      <c r="EF1296" s="0" t="n">
        <v>6</v>
      </c>
      <c r="EG1296" s="0" t="inlineStr">
        <is>
          <t>Ремонтно-строительные работы</t>
        </is>
      </c>
      <c r="EH1296" s="0" t="n">
        <v>99</v>
      </c>
      <c r="EI1296" s="0" t="inlineStr">
        <is>
          <t>Внутренние санитарно-технические работы</t>
        </is>
      </c>
      <c r="EJ1296" s="0" t="n">
        <v>1</v>
      </c>
      <c r="EK1296" s="0" t="n">
        <v>65007</v>
      </c>
      <c r="EL1296" s="0" t="inlineStr">
        <is>
          <t>Внутренние санитарнотехнические работы: смена труб, санприборов, запорной арматуры и другое</t>
        </is>
      </c>
      <c r="EM1296" s="0" t="inlineStr">
        <is>
          <t>рФЕР-65</t>
        </is>
      </c>
      <c r="EO1296" s="0" t="inlineStr"/>
      <c r="EQ1296" s="0" t="n">
        <v>0</v>
      </c>
      <c r="ER1296" s="0" t="n">
        <v>403.3</v>
      </c>
      <c r="ES1296" s="0" t="n">
        <v>139.36</v>
      </c>
      <c r="ET1296" s="0" t="n">
        <v>0.87</v>
      </c>
      <c r="EU1296" s="0" t="n">
        <v>0</v>
      </c>
      <c r="EV1296" s="0" t="n">
        <v>263.07</v>
      </c>
      <c r="EW1296" s="0" t="n">
        <v>32.2</v>
      </c>
      <c r="EX1296" s="0" t="n">
        <v>0</v>
      </c>
      <c r="EY1296" s="0" t="n">
        <v>0</v>
      </c>
      <c r="FQ1296" s="0" t="n">
        <v>0</v>
      </c>
      <c r="FR1296" s="0" t="n">
        <v>0</v>
      </c>
      <c r="FS1296" s="0" t="n">
        <v>0</v>
      </c>
      <c r="FX1296" s="0" t="n">
        <v>103</v>
      </c>
      <c r="FY1296" s="0" t="n">
        <v>52</v>
      </c>
      <c r="GA1296" s="0" t="inlineStr"/>
      <c r="GD1296" s="0" t="n">
        <v>1</v>
      </c>
      <c r="GF1296" s="0" t="n">
        <v>-66904957</v>
      </c>
      <c r="GG1296" s="0" t="n">
        <v>2</v>
      </c>
      <c r="GH1296" s="0" t="n">
        <v>1</v>
      </c>
      <c r="GI1296" s="0" t="n">
        <v>2</v>
      </c>
      <c r="GJ1296" s="0" t="n">
        <v>0</v>
      </c>
      <c r="GK1296" s="0" t="n">
        <v>0</v>
      </c>
      <c r="GL1296" s="0">
        <f>ROUND(IF(AND(BH1296=3,BI1296=3,FS1296&lt;&gt;0),P1296,0),0)</f>
        <v/>
      </c>
      <c r="GM1296" s="0">
        <f>ROUND(O1296+X1296+Y1296,0)+GX1296</f>
        <v/>
      </c>
      <c r="GN1296" s="0">
        <f>IF(OR(BI1296=0,BI1296=1),GM1296-GX1296,0)</f>
        <v/>
      </c>
      <c r="GO1296" s="0">
        <f>IF(BI1296=2,GM1296-GX1296,0)</f>
        <v/>
      </c>
      <c r="GP1296" s="0">
        <f>IF(BI1296=4,GM1296-GX1296,0)</f>
        <v/>
      </c>
      <c r="GR1296" s="0" t="n">
        <v>0</v>
      </c>
      <c r="GS1296" s="0" t="n">
        <v>3</v>
      </c>
      <c r="GT1296" s="0" t="n">
        <v>0</v>
      </c>
      <c r="GU1296" s="0" t="inlineStr"/>
      <c r="GV1296" s="0">
        <f>ROUND((GT1296),2)</f>
        <v/>
      </c>
      <c r="GW1296" s="0" t="n">
        <v>1</v>
      </c>
      <c r="GX1296" s="0">
        <f>ROUND(HC1296*I1296,0)</f>
        <v/>
      </c>
      <c r="HA1296" s="0" t="n">
        <v>0</v>
      </c>
      <c r="HB1296" s="0" t="n">
        <v>0</v>
      </c>
      <c r="HC1296" s="0">
        <f>GV1296*GW1296</f>
        <v/>
      </c>
      <c r="HE1296" s="0" t="inlineStr"/>
      <c r="HF1296" s="0" t="inlineStr"/>
      <c r="HM1296" s="0" t="inlineStr"/>
      <c r="HN1296" s="0" t="inlineStr">
        <is>
          <t>Пр/812-099.2-1</t>
        </is>
      </c>
      <c r="HO1296" s="0" t="inlineStr">
        <is>
          <t>Пр/774-099.2</t>
        </is>
      </c>
      <c r="HP1296" s="0" t="inlineStr">
        <is>
          <t>Внутренние санитарнотехнические работы: смена труб, санприборов, запорной арматуры и другое</t>
        </is>
      </c>
      <c r="HQ1296" s="0" t="inlineStr">
        <is>
          <t>Внутренние санитарнотехнические работы: смена труб, санприборов, запорной арматуры и другое</t>
        </is>
      </c>
      <c r="HS1296" s="0" t="n">
        <v>0</v>
      </c>
      <c r="IK1296" s="0" t="n">
        <v>0</v>
      </c>
    </row>
    <row r="1297">
      <c r="A1297" s="0" t="n">
        <v>18</v>
      </c>
      <c r="B1297" s="0" t="n">
        <v>0</v>
      </c>
      <c r="C1297" s="0" t="n">
        <v>505</v>
      </c>
      <c r="E1297" s="0" t="inlineStr">
        <is>
          <t>1,1</t>
        </is>
      </c>
      <c r="F1297" s="0" t="inlineStr">
        <is>
          <t>Цена поставщика</t>
        </is>
      </c>
      <c r="G1297" s="0" t="inlineStr">
        <is>
          <t>Прочистка КРОТ</t>
        </is>
      </c>
      <c r="H1297" s="0" t="inlineStr">
        <is>
          <t>л</t>
        </is>
      </c>
      <c r="I1297" s="0">
        <f>I1296*J1297</f>
        <v/>
      </c>
      <c r="J1297" s="0" t="n">
        <v>8.333333333333334</v>
      </c>
      <c r="K1297" s="0" t="n">
        <v>8.3333333</v>
      </c>
      <c r="O1297" s="0">
        <f>ROUND(CP1297,0)</f>
        <v/>
      </c>
      <c r="P1297" s="0">
        <f>ROUND(CQ1297*I1297,0)</f>
        <v/>
      </c>
      <c r="Q1297" s="0">
        <f>(ROUND((ROUND(((ET1297)*I1297),0)*BB1297),0)+ROUND((ROUND(((AE1297-(EU1297))*I1297),0)*BS1297),0))</f>
        <v/>
      </c>
      <c r="R1297" s="0">
        <f>(ROUND((ROUND(((EU1297)*I1297),0)*BS1297),0)+ROUND((ROUND(((AE1297-(EU1297))*I1297),0)*BS1297),0))</f>
        <v/>
      </c>
      <c r="S1297" s="0">
        <f>ROUND(CT1297*I1297,0)</f>
        <v/>
      </c>
      <c r="T1297" s="0">
        <f>ROUND(CU1297*I1297,0)</f>
        <v/>
      </c>
      <c r="U1297" s="0">
        <f>ROUND(CV1297*I1297,7)</f>
        <v/>
      </c>
      <c r="V1297" s="0">
        <f>ROUND(CW1297*I1297,7)</f>
        <v/>
      </c>
      <c r="W1297" s="0">
        <f>ROUND(CX1297*I1297,0)</f>
        <v/>
      </c>
      <c r="X1297" s="0">
        <f>ROUND(CY1297,0)</f>
        <v/>
      </c>
      <c r="Y1297" s="0">
        <f>ROUND(CZ1297,0)</f>
        <v/>
      </c>
      <c r="AA1297" s="0" t="n">
        <v>78845955</v>
      </c>
      <c r="AB1297" s="0">
        <f>ROUND((AC1297+AD1297+AF1297),2)</f>
        <v/>
      </c>
      <c r="AC1297" s="0">
        <f>ROUND((ES1297),2)</f>
        <v/>
      </c>
      <c r="AD1297" s="0">
        <f>ROUND((((ET1297)-(EU1297))+AE1297),2)</f>
        <v/>
      </c>
      <c r="AE1297" s="0">
        <f>ROUND((EU1297),2)</f>
        <v/>
      </c>
      <c r="AF1297" s="0">
        <f>ROUND((EV1297),2)</f>
        <v/>
      </c>
      <c r="AG1297" s="0">
        <f>ROUND((AP1297),2)</f>
        <v/>
      </c>
      <c r="AH1297" s="0">
        <f>(EW1297)</f>
        <v/>
      </c>
      <c r="AI1297" s="0">
        <f>(EX1297)</f>
        <v/>
      </c>
      <c r="AJ1297" s="0">
        <f>(AS1297)</f>
        <v/>
      </c>
      <c r="AK1297" s="0" t="n">
        <v>384.43</v>
      </c>
      <c r="AL1297" s="0" t="n">
        <v>384.43</v>
      </c>
      <c r="AM1297" s="0" t="n">
        <v>0</v>
      </c>
      <c r="AN1297" s="0" t="n">
        <v>0</v>
      </c>
      <c r="AO1297" s="0" t="n">
        <v>0</v>
      </c>
      <c r="AP1297" s="0" t="n">
        <v>0</v>
      </c>
      <c r="AQ1297" s="0" t="n">
        <v>0</v>
      </c>
      <c r="AR1297" s="0" t="n">
        <v>0</v>
      </c>
      <c r="AS1297" s="0" t="n">
        <v>0</v>
      </c>
      <c r="AT1297" s="0" t="n">
        <v>103</v>
      </c>
      <c r="AU1297" s="0" t="n">
        <v>52</v>
      </c>
      <c r="AV1297" s="0" t="n">
        <v>1</v>
      </c>
      <c r="AW1297" s="0" t="n">
        <v>1</v>
      </c>
      <c r="AZ1297" s="0" t="n">
        <v>1</v>
      </c>
      <c r="BA1297" s="0" t="n">
        <v>1</v>
      </c>
      <c r="BB1297" s="0" t="n">
        <v>1</v>
      </c>
      <c r="BC1297" s="0" t="n">
        <v>1</v>
      </c>
      <c r="BD1297" s="0" t="inlineStr"/>
      <c r="BE1297" s="0" t="inlineStr"/>
      <c r="BF1297" s="0" t="inlineStr"/>
      <c r="BG1297" s="0" t="inlineStr"/>
      <c r="BH1297" s="0" t="n">
        <v>3</v>
      </c>
      <c r="BI1297" s="0" t="n">
        <v>1</v>
      </c>
      <c r="BJ1297" s="0" t="inlineStr"/>
      <c r="BM1297" s="0" t="n">
        <v>65007</v>
      </c>
      <c r="BN1297" s="0" t="n">
        <v>0</v>
      </c>
      <c r="BO1297" s="0" t="inlineStr"/>
      <c r="BP1297" s="0" t="n">
        <v>0</v>
      </c>
      <c r="BQ1297" s="0" t="n">
        <v>6</v>
      </c>
      <c r="BR1297" s="0" t="n">
        <v>0</v>
      </c>
      <c r="BS1297" s="0" t="n">
        <v>1</v>
      </c>
      <c r="BT1297" s="0" t="n">
        <v>1</v>
      </c>
      <c r="BU1297" s="0" t="n">
        <v>1</v>
      </c>
      <c r="BV1297" s="0" t="n">
        <v>1</v>
      </c>
      <c r="BW1297" s="0" t="n">
        <v>1</v>
      </c>
      <c r="BX1297" s="0" t="n">
        <v>1</v>
      </c>
      <c r="BY1297" s="0" t="inlineStr"/>
      <c r="BZ1297" s="0" t="n">
        <v>103</v>
      </c>
      <c r="CA1297" s="0" t="n">
        <v>52</v>
      </c>
      <c r="CB1297" s="0" t="inlineStr"/>
      <c r="CE1297" s="0" t="n">
        <v>12</v>
      </c>
      <c r="CF1297" s="0" t="n">
        <v>0</v>
      </c>
      <c r="CG1297" s="0" t="n">
        <v>0</v>
      </c>
      <c r="CM1297" s="0" t="n">
        <v>0</v>
      </c>
      <c r="CN1297" s="0" t="inlineStr"/>
      <c r="CO1297" s="0" t="n">
        <v>0</v>
      </c>
      <c r="CP1297" s="0">
        <f>(P1297+Q1297+S1297)</f>
        <v/>
      </c>
      <c r="CQ1297" s="0">
        <f>AC1297</f>
        <v/>
      </c>
      <c r="CR1297" s="0">
        <f>(ROUND((ROUND(((ET1297)*1),0)*BB1297),0)+ROUND((ROUND(((AE1297-(EU1297))*1),0)*BS1297),0))</f>
        <v/>
      </c>
      <c r="CS1297" s="0">
        <f>(ROUND((ROUND(((EU1297)*1),0)*BS1297),0)+ROUND((ROUND(((AE1297-(EU1297))*1),0)*BS1297),0))</f>
        <v/>
      </c>
      <c r="CT1297" s="0">
        <f>AF1297*BA1297</f>
        <v/>
      </c>
      <c r="CU1297" s="0">
        <f>AG1297</f>
        <v/>
      </c>
      <c r="CV1297" s="0">
        <f>AH1297</f>
        <v/>
      </c>
      <c r="CW1297" s="0">
        <f>AI1297</f>
        <v/>
      </c>
      <c r="CX1297" s="0">
        <f>AJ1297</f>
        <v/>
      </c>
      <c r="CY1297" s="0">
        <f>(((S1297+R1297)*AT1297)/100)</f>
        <v/>
      </c>
      <c r="CZ1297" s="0">
        <f>(((S1297+R1297)*AU1297)/100)</f>
        <v/>
      </c>
      <c r="DC1297" s="0" t="inlineStr"/>
      <c r="DD1297" s="0" t="inlineStr"/>
      <c r="DE1297" s="0" t="inlineStr"/>
      <c r="DF1297" s="0" t="inlineStr"/>
      <c r="DG1297" s="0" t="inlineStr"/>
      <c r="DH1297" s="0" t="inlineStr"/>
      <c r="DI1297" s="0" t="inlineStr"/>
      <c r="DJ1297" s="0" t="inlineStr"/>
      <c r="DK1297" s="0" t="inlineStr"/>
      <c r="DL1297" s="0" t="inlineStr"/>
      <c r="DM1297" s="0" t="inlineStr"/>
      <c r="DN1297" s="0" t="n">
        <v>0</v>
      </c>
      <c r="DO1297" s="0" t="n">
        <v>0</v>
      </c>
      <c r="DP1297" s="0" t="n">
        <v>1</v>
      </c>
      <c r="DQ1297" s="0" t="n">
        <v>1</v>
      </c>
      <c r="DU1297" s="0" t="n">
        <v>1002</v>
      </c>
      <c r="DV1297" s="0" t="inlineStr">
        <is>
          <t>л</t>
        </is>
      </c>
      <c r="DW1297" s="0" t="inlineStr">
        <is>
          <t>л</t>
        </is>
      </c>
      <c r="DX1297" s="0" t="n">
        <v>1</v>
      </c>
      <c r="DZ1297" s="0" t="inlineStr"/>
      <c r="EA1297" s="0" t="inlineStr"/>
      <c r="EB1297" s="0" t="inlineStr"/>
      <c r="EC1297" s="0" t="inlineStr"/>
      <c r="EE1297" s="0" t="n">
        <v>78726000</v>
      </c>
      <c r="EF1297" s="0" t="n">
        <v>6</v>
      </c>
      <c r="EG1297" s="0" t="inlineStr">
        <is>
          <t>Ремонтно-строительные работы</t>
        </is>
      </c>
      <c r="EH1297" s="0" t="n">
        <v>99</v>
      </c>
      <c r="EI1297" s="0" t="inlineStr">
        <is>
          <t>Внутренние санитарно-технические работы</t>
        </is>
      </c>
      <c r="EJ1297" s="0" t="n">
        <v>1</v>
      </c>
      <c r="EK1297" s="0" t="n">
        <v>65007</v>
      </c>
      <c r="EL1297" s="0" t="inlineStr">
        <is>
          <t>Внутренние санитарнотехнические работы: смена труб, санприборов, запорной арматуры и другое</t>
        </is>
      </c>
      <c r="EM1297" s="0" t="inlineStr">
        <is>
          <t>рФЕР-65</t>
        </is>
      </c>
      <c r="EO1297" s="0" t="inlineStr"/>
      <c r="EQ1297" s="0" t="n">
        <v>0</v>
      </c>
      <c r="ER1297" s="0" t="n">
        <v>384.43</v>
      </c>
      <c r="ES1297" s="0" t="n">
        <v>384.43</v>
      </c>
      <c r="ET1297" s="0" t="n">
        <v>0</v>
      </c>
      <c r="EU1297" s="0" t="n">
        <v>0</v>
      </c>
      <c r="EV1297" s="0" t="n">
        <v>0</v>
      </c>
      <c r="EW1297" s="0" t="n">
        <v>0</v>
      </c>
      <c r="EX1297" s="0" t="n">
        <v>0</v>
      </c>
      <c r="EZ1297" s="0" t="n">
        <v>5</v>
      </c>
      <c r="FC1297" s="0" t="n">
        <v>1</v>
      </c>
      <c r="FD1297" s="0" t="n">
        <v>18</v>
      </c>
      <c r="FF1297" s="0" t="n">
        <v>469</v>
      </c>
      <c r="FQ1297" s="0" t="n">
        <v>0</v>
      </c>
      <c r="FR1297" s="0" t="n">
        <v>0</v>
      </c>
      <c r="FS1297" s="0" t="n">
        <v>0</v>
      </c>
      <c r="FX1297" s="0" t="n">
        <v>103</v>
      </c>
      <c r="FY1297" s="0" t="n">
        <v>52</v>
      </c>
      <c r="GA1297" s="0" t="inlineStr">
        <is>
          <t>[469 / 1,22]</t>
        </is>
      </c>
      <c r="GD1297" s="0" t="n">
        <v>1</v>
      </c>
      <c r="GF1297" s="0" t="n">
        <v>-1978592410</v>
      </c>
      <c r="GG1297" s="0" t="n">
        <v>2</v>
      </c>
      <c r="GH1297" s="0" t="n">
        <v>3</v>
      </c>
      <c r="GI1297" s="0" t="n">
        <v>-2</v>
      </c>
      <c r="GJ1297" s="0" t="n">
        <v>0</v>
      </c>
      <c r="GK1297" s="0" t="n">
        <v>0</v>
      </c>
      <c r="GL1297" s="0">
        <f>ROUND(IF(AND(BH1297=3,BI1297=3,FS1297&lt;&gt;0),P1297,0),0)</f>
        <v/>
      </c>
      <c r="GM1297" s="0">
        <f>ROUND(O1297+X1297+Y1297,0)+GX1297</f>
        <v/>
      </c>
      <c r="GN1297" s="0">
        <f>IF(OR(BI1297=0,BI1297=1),GM1297-GX1297,0)</f>
        <v/>
      </c>
      <c r="GO1297" s="0">
        <f>IF(BI1297=2,GM1297-GX1297,0)</f>
        <v/>
      </c>
      <c r="GP1297" s="0">
        <f>IF(BI1297=4,GM1297-GX1297,0)</f>
        <v/>
      </c>
      <c r="GR1297" s="0" t="n">
        <v>1</v>
      </c>
      <c r="GS1297" s="0" t="n">
        <v>1</v>
      </c>
      <c r="GT1297" s="0" t="n">
        <v>0</v>
      </c>
      <c r="GU1297" s="0" t="inlineStr"/>
      <c r="GV1297" s="0">
        <f>ROUND((GT1297),2)</f>
        <v/>
      </c>
      <c r="GW1297" s="0" t="n">
        <v>1</v>
      </c>
      <c r="GX1297" s="0">
        <f>ROUND(HC1297*I1297,0)</f>
        <v/>
      </c>
      <c r="HA1297" s="0" t="n">
        <v>0</v>
      </c>
      <c r="HB1297" s="0" t="n">
        <v>0</v>
      </c>
      <c r="HC1297" s="0">
        <f>GV1297*GW1297</f>
        <v/>
      </c>
      <c r="HE1297" s="0" t="inlineStr">
        <is>
          <t>0</t>
        </is>
      </c>
      <c r="HF1297" s="0" t="inlineStr">
        <is>
          <t>0</t>
        </is>
      </c>
      <c r="HG1297" s="0">
        <f>ROUND(AC1297*I1297,0)</f>
        <v/>
      </c>
      <c r="HM1297" s="0" t="inlineStr"/>
      <c r="HN1297" s="0" t="inlineStr">
        <is>
          <t>Пр/812-099.2-1</t>
        </is>
      </c>
      <c r="HO1297" s="0" t="inlineStr">
        <is>
          <t>Пр/774-099.2</t>
        </is>
      </c>
      <c r="HP1297" s="0" t="inlineStr">
        <is>
          <t>Внутренние санитарнотехнические работы: смена труб, санприборов, запорной арматуры и другое</t>
        </is>
      </c>
      <c r="HQ1297" s="0" t="inlineStr">
        <is>
          <t>Внутренние санитарнотехнические работы: смена труб, санприборов, запорной арматуры и другое</t>
        </is>
      </c>
      <c r="HS1297" s="0" t="n">
        <v>0</v>
      </c>
      <c r="IK1297" s="0" t="n">
        <v>0</v>
      </c>
    </row>
    <row r="1299">
      <c r="A1299" s="358" t="n">
        <v>51</v>
      </c>
      <c r="B1299" s="358">
        <f>B1292</f>
        <v/>
      </c>
      <c r="C1299" s="358">
        <f>A1292</f>
        <v/>
      </c>
      <c r="D1299" s="358">
        <f>ROW(A1292)</f>
        <v/>
      </c>
      <c r="E1299" s="358" t="n"/>
      <c r="F1299" s="358">
        <f>IF(F1292&lt;&gt;"",F1292,"")</f>
        <v/>
      </c>
      <c r="G1299" s="358">
        <f>IF(G1292&lt;&gt;"",G1292,"")</f>
        <v/>
      </c>
      <c r="H1299" s="358" t="n">
        <v>0</v>
      </c>
      <c r="I1299" s="358" t="n"/>
      <c r="J1299" s="358" t="n"/>
      <c r="K1299" s="358" t="n"/>
      <c r="L1299" s="358" t="n"/>
      <c r="M1299" s="358" t="n"/>
      <c r="N1299" s="358" t="n"/>
      <c r="O1299" s="358" t="n">
        <v>0</v>
      </c>
      <c r="P1299" s="358" t="n">
        <v>0</v>
      </c>
      <c r="Q1299" s="358" t="n">
        <v>0</v>
      </c>
      <c r="R1299" s="358" t="n">
        <v>0</v>
      </c>
      <c r="S1299" s="358" t="n">
        <v>0</v>
      </c>
      <c r="T1299" s="358" t="n">
        <v>0</v>
      </c>
      <c r="U1299" s="358" t="n">
        <v>0</v>
      </c>
      <c r="V1299" s="358" t="n">
        <v>0</v>
      </c>
      <c r="W1299" s="358" t="n">
        <v>0</v>
      </c>
      <c r="X1299" s="358" t="n">
        <v>0</v>
      </c>
      <c r="Y1299" s="358" t="n">
        <v>0</v>
      </c>
      <c r="Z1299" s="358" t="n"/>
      <c r="AA1299" s="358" t="n"/>
      <c r="AB1299" s="358" t="n"/>
      <c r="AC1299" s="358" t="n"/>
      <c r="AD1299" s="358" t="n"/>
      <c r="AE1299" s="358" t="n"/>
      <c r="AF1299" s="358" t="n"/>
      <c r="AG1299" s="358" t="n"/>
      <c r="AH1299" s="358" t="n"/>
      <c r="AI1299" s="358" t="n"/>
      <c r="AJ1299" s="358" t="n"/>
      <c r="AK1299" s="358" t="n"/>
      <c r="AL1299" s="358" t="n"/>
      <c r="AM1299" s="358" t="n"/>
      <c r="AN1299" s="358" t="n"/>
      <c r="AO1299" s="358">
        <f>ROUND(BX1299,0)</f>
        <v/>
      </c>
      <c r="AP1299" s="358">
        <f>ROUND(BY1299,0)</f>
        <v/>
      </c>
      <c r="AQ1299" s="358">
        <f>ROUND(BZ1299,0)</f>
        <v/>
      </c>
      <c r="AR1299" s="358">
        <f>ROUND(CA1299,0)</f>
        <v/>
      </c>
      <c r="AS1299" s="358">
        <f>ROUND(CB1299,0)</f>
        <v/>
      </c>
      <c r="AT1299" s="358">
        <f>ROUND(CC1299,0)</f>
        <v/>
      </c>
      <c r="AU1299" s="358">
        <f>ROUND(CD1299,0)</f>
        <v/>
      </c>
      <c r="AV1299" s="358">
        <f>ROUND(CE1299,0)</f>
        <v/>
      </c>
      <c r="AW1299" s="358">
        <f>ROUND(CF1299,0)</f>
        <v/>
      </c>
      <c r="AX1299" s="358">
        <f>ROUND(CG1299,0)</f>
        <v/>
      </c>
      <c r="AY1299" s="358">
        <f>ROUND(CH1299,0)</f>
        <v/>
      </c>
      <c r="AZ1299" s="358">
        <f>ROUND(CI1299,0)</f>
        <v/>
      </c>
      <c r="BA1299" s="358">
        <f>ROUND(CJ1299,0)</f>
        <v/>
      </c>
      <c r="BB1299" s="358">
        <f>ROUND(CK1299,0)</f>
        <v/>
      </c>
      <c r="BC1299" s="358">
        <f>ROUND(CL1299,0)</f>
        <v/>
      </c>
      <c r="BD1299" s="358">
        <f>ROUND(CM1299,0)</f>
        <v/>
      </c>
      <c r="BE1299" s="358" t="n"/>
      <c r="BF1299" s="358" t="n"/>
      <c r="BG1299" s="358" t="n"/>
      <c r="BH1299" s="358" t="n"/>
      <c r="BI1299" s="358" t="n"/>
      <c r="BJ1299" s="358" t="n"/>
      <c r="BK1299" s="358" t="n"/>
      <c r="BL1299" s="358" t="n"/>
      <c r="BM1299" s="358" t="n"/>
      <c r="BN1299" s="358" t="n"/>
      <c r="BO1299" s="358" t="n"/>
      <c r="BP1299" s="358" t="n"/>
      <c r="BQ1299" s="358" t="n"/>
      <c r="BR1299" s="358" t="n"/>
      <c r="BS1299" s="358" t="n"/>
      <c r="BT1299" s="358" t="n"/>
      <c r="BU1299" s="358" t="n"/>
      <c r="BV1299" s="358" t="n"/>
      <c r="BW1299" s="358" t="n"/>
      <c r="BX1299" s="358" t="n"/>
      <c r="BY1299" s="358" t="n"/>
      <c r="BZ1299" s="358" t="n"/>
      <c r="CA1299" s="358" t="n"/>
      <c r="CB1299" s="358" t="n"/>
      <c r="CC1299" s="358" t="n"/>
      <c r="CD1299" s="358" t="n"/>
      <c r="CE1299" s="358" t="n"/>
      <c r="CF1299" s="358" t="n"/>
      <c r="CG1299" s="358" t="n"/>
      <c r="CH1299" s="358" t="n"/>
      <c r="CI1299" s="358" t="n"/>
      <c r="CJ1299" s="358" t="n"/>
      <c r="CK1299" s="358" t="n"/>
      <c r="CL1299" s="358" t="n"/>
      <c r="CM1299" s="358" t="n"/>
      <c r="CN1299" s="358" t="n"/>
      <c r="CO1299" s="358" t="n"/>
      <c r="CP1299" s="358" t="n"/>
      <c r="CQ1299" s="358" t="n"/>
      <c r="CR1299" s="358" t="n"/>
      <c r="CS1299" s="358" t="n"/>
      <c r="CT1299" s="358" t="n"/>
      <c r="CU1299" s="358" t="n"/>
      <c r="CV1299" s="358" t="n"/>
      <c r="CW1299" s="358" t="n"/>
      <c r="CX1299" s="358" t="n"/>
      <c r="CY1299" s="358" t="n"/>
      <c r="CZ1299" s="358" t="n"/>
      <c r="DA1299" s="358" t="n"/>
      <c r="DB1299" s="358" t="n"/>
      <c r="DC1299" s="358" t="n"/>
      <c r="DD1299" s="358" t="n"/>
      <c r="DE1299" s="358" t="n"/>
      <c r="DF1299" s="358" t="n"/>
      <c r="DG1299" s="359" t="n"/>
      <c r="DH1299" s="359" t="n"/>
      <c r="DI1299" s="359" t="n"/>
      <c r="DJ1299" s="359" t="n"/>
      <c r="DK1299" s="359" t="n"/>
      <c r="DL1299" s="359" t="n"/>
      <c r="DM1299" s="359" t="n"/>
      <c r="DN1299" s="359" t="n"/>
      <c r="DO1299" s="359" t="n"/>
      <c r="DP1299" s="359" t="n"/>
      <c r="DQ1299" s="359" t="n"/>
      <c r="DR1299" s="359" t="n"/>
      <c r="DS1299" s="359" t="n"/>
      <c r="DT1299" s="359" t="n"/>
      <c r="DU1299" s="359" t="n"/>
      <c r="DV1299" s="359" t="n"/>
      <c r="DW1299" s="359" t="n"/>
      <c r="DX1299" s="359" t="n"/>
      <c r="DY1299" s="359" t="n"/>
      <c r="DZ1299" s="359" t="n"/>
      <c r="EA1299" s="359" t="n"/>
      <c r="EB1299" s="359" t="n"/>
      <c r="EC1299" s="359" t="n"/>
      <c r="ED1299" s="359" t="n"/>
      <c r="EE1299" s="359" t="n"/>
      <c r="EF1299" s="359" t="n"/>
      <c r="EG1299" s="359" t="n"/>
      <c r="EH1299" s="359" t="n"/>
      <c r="EI1299" s="359" t="n"/>
      <c r="EJ1299" s="359" t="n"/>
      <c r="EK1299" s="359" t="n"/>
      <c r="EL1299" s="359" t="n"/>
      <c r="EM1299" s="359" t="n"/>
      <c r="EN1299" s="359" t="n"/>
      <c r="EO1299" s="359" t="n"/>
      <c r="EP1299" s="359" t="n"/>
      <c r="EQ1299" s="359" t="n"/>
      <c r="ER1299" s="359" t="n"/>
      <c r="ES1299" s="359" t="n"/>
      <c r="ET1299" s="359" t="n"/>
      <c r="EU1299" s="359" t="n"/>
      <c r="EV1299" s="359" t="n"/>
      <c r="EW1299" s="359" t="n"/>
      <c r="EX1299" s="359" t="n"/>
      <c r="EY1299" s="359" t="n"/>
      <c r="EZ1299" s="359" t="n"/>
      <c r="FA1299" s="359" t="n"/>
      <c r="FB1299" s="359" t="n"/>
      <c r="FC1299" s="359" t="n"/>
      <c r="FD1299" s="359" t="n"/>
      <c r="FE1299" s="359" t="n"/>
      <c r="FF1299" s="359" t="n"/>
      <c r="FG1299" s="359" t="n"/>
      <c r="FH1299" s="359" t="n"/>
      <c r="FI1299" s="359" t="n"/>
      <c r="FJ1299" s="359" t="n"/>
      <c r="FK1299" s="359" t="n"/>
      <c r="FL1299" s="359" t="n"/>
      <c r="FM1299" s="359" t="n"/>
      <c r="FN1299" s="359" t="n"/>
      <c r="FO1299" s="359" t="n"/>
      <c r="FP1299" s="359" t="n"/>
      <c r="FQ1299" s="359" t="n"/>
      <c r="FR1299" s="359" t="n"/>
      <c r="FS1299" s="359" t="n"/>
      <c r="FT1299" s="359" t="n"/>
      <c r="FU1299" s="359" t="n"/>
      <c r="FV1299" s="359" t="n"/>
      <c r="FW1299" s="359" t="n"/>
      <c r="FX1299" s="359" t="n"/>
      <c r="FY1299" s="359" t="n"/>
      <c r="FZ1299" s="359" t="n"/>
      <c r="GA1299" s="359" t="n"/>
      <c r="GB1299" s="359" t="n"/>
      <c r="GC1299" s="359" t="n"/>
      <c r="GD1299" s="359" t="n"/>
      <c r="GE1299" s="359" t="n"/>
      <c r="GF1299" s="359" t="n"/>
      <c r="GG1299" s="359" t="n"/>
      <c r="GH1299" s="359" t="n"/>
      <c r="GI1299" s="359" t="n"/>
      <c r="GJ1299" s="359" t="n"/>
      <c r="GK1299" s="359" t="n"/>
      <c r="GL1299" s="359" t="n"/>
      <c r="GM1299" s="359" t="n"/>
      <c r="GN1299" s="359" t="n"/>
      <c r="GO1299" s="359" t="n"/>
      <c r="GP1299" s="359" t="n"/>
      <c r="GQ1299" s="359" t="n"/>
      <c r="GR1299" s="359" t="n"/>
      <c r="GS1299" s="359" t="n"/>
      <c r="GT1299" s="359" t="n"/>
      <c r="GU1299" s="359" t="n"/>
      <c r="GV1299" s="359" t="n"/>
      <c r="GW1299" s="359" t="n"/>
      <c r="GX1299" s="359" t="n">
        <v>0</v>
      </c>
    </row>
    <row r="1301">
      <c r="A1301" s="360" t="n">
        <v>50</v>
      </c>
      <c r="B1301" s="360" t="n">
        <v>0</v>
      </c>
      <c r="C1301" s="360" t="n">
        <v>0</v>
      </c>
      <c r="D1301" s="360" t="n">
        <v>1</v>
      </c>
      <c r="E1301" s="360" t="n">
        <v>201</v>
      </c>
      <c r="F1301" s="360">
        <f>ROUND(Source!O1299,O1301)</f>
        <v/>
      </c>
      <c r="G1301" s="360" t="inlineStr">
        <is>
          <t>ПЗ</t>
        </is>
      </c>
      <c r="H1301" s="360" t="inlineStr">
        <is>
          <t>Прямые затраты</t>
        </is>
      </c>
      <c r="I1301" s="360" t="n"/>
      <c r="J1301" s="360" t="n"/>
      <c r="K1301" s="360" t="n">
        <v>201</v>
      </c>
      <c r="L1301" s="360" t="n">
        <v>1</v>
      </c>
      <c r="M1301" s="360" t="n">
        <v>3</v>
      </c>
      <c r="N1301" s="360" t="inlineStr"/>
      <c r="O1301" s="360" t="n">
        <v>0</v>
      </c>
      <c r="P1301" s="360" t="n"/>
      <c r="Q1301" s="360" t="n"/>
      <c r="R1301" s="360" t="n"/>
      <c r="S1301" s="360" t="n"/>
      <c r="T1301" s="360" t="n"/>
      <c r="U1301" s="360" t="n"/>
      <c r="V1301" s="360" t="n"/>
      <c r="W1301" s="360" t="n">
        <v>0</v>
      </c>
      <c r="X1301" s="360" t="n">
        <v>1</v>
      </c>
      <c r="Y1301" s="360" t="n">
        <v>0</v>
      </c>
      <c r="Z1301" s="360" t="n"/>
      <c r="AA1301" s="360" t="n"/>
      <c r="AB1301" s="360" t="n"/>
    </row>
    <row r="1302">
      <c r="A1302" s="360" t="n">
        <v>50</v>
      </c>
      <c r="B1302" s="360" t="n">
        <v>0</v>
      </c>
      <c r="C1302" s="360" t="n">
        <v>0</v>
      </c>
      <c r="D1302" s="360" t="n">
        <v>1</v>
      </c>
      <c r="E1302" s="360" t="n">
        <v>202</v>
      </c>
      <c r="F1302" s="360">
        <f>ROUND(Source!P1299,O1302)</f>
        <v/>
      </c>
      <c r="G1302" s="360" t="inlineStr">
        <is>
          <t>СтМатОб</t>
        </is>
      </c>
      <c r="H1302" s="360" t="inlineStr">
        <is>
          <t>Стоимость материальных ресурсов (всего)</t>
        </is>
      </c>
      <c r="I1302" s="360" t="n"/>
      <c r="J1302" s="360" t="n"/>
      <c r="K1302" s="360" t="n">
        <v>202</v>
      </c>
      <c r="L1302" s="360" t="n">
        <v>2</v>
      </c>
      <c r="M1302" s="360" t="n">
        <v>3</v>
      </c>
      <c r="N1302" s="360" t="inlineStr"/>
      <c r="O1302" s="360" t="n">
        <v>0</v>
      </c>
      <c r="P1302" s="360" t="n"/>
      <c r="Q1302" s="360" t="n"/>
      <c r="R1302" s="360" t="n"/>
      <c r="S1302" s="360" t="n"/>
      <c r="T1302" s="360" t="n"/>
      <c r="U1302" s="360" t="n"/>
      <c r="V1302" s="360" t="n"/>
      <c r="W1302" s="360" t="n">
        <v>0</v>
      </c>
      <c r="X1302" s="360" t="n">
        <v>1</v>
      </c>
      <c r="Y1302" s="360" t="n">
        <v>0</v>
      </c>
      <c r="Z1302" s="360" t="n"/>
      <c r="AA1302" s="360" t="n"/>
      <c r="AB1302" s="360" t="n"/>
    </row>
    <row r="1303">
      <c r="A1303" s="360" t="n">
        <v>50</v>
      </c>
      <c r="B1303" s="360" t="n">
        <v>0</v>
      </c>
      <c r="C1303" s="360" t="n">
        <v>0</v>
      </c>
      <c r="D1303" s="360" t="n">
        <v>1</v>
      </c>
      <c r="E1303" s="360" t="n">
        <v>222</v>
      </c>
      <c r="F1303" s="360">
        <f>ROUND(Source!AO1299,O1303)</f>
        <v/>
      </c>
      <c r="G1303" s="360" t="inlineStr">
        <is>
          <t>СтМатОбЗак</t>
        </is>
      </c>
      <c r="H1303" s="360" t="inlineStr">
        <is>
          <t>Стоимость материалов и оборудования заказчика</t>
        </is>
      </c>
      <c r="I1303" s="360" t="n"/>
      <c r="J1303" s="360" t="n"/>
      <c r="K1303" s="360" t="n">
        <v>222</v>
      </c>
      <c r="L1303" s="360" t="n">
        <v>3</v>
      </c>
      <c r="M1303" s="360" t="n">
        <v>3</v>
      </c>
      <c r="N1303" s="360" t="inlineStr"/>
      <c r="O1303" s="360" t="n">
        <v>0</v>
      </c>
      <c r="P1303" s="360" t="n"/>
      <c r="Q1303" s="360" t="n"/>
      <c r="R1303" s="360" t="n"/>
      <c r="S1303" s="360" t="n"/>
      <c r="T1303" s="360" t="n"/>
      <c r="U1303" s="360" t="n"/>
      <c r="V1303" s="360" t="n"/>
      <c r="W1303" s="360" t="n">
        <v>0</v>
      </c>
      <c r="X1303" s="360" t="n">
        <v>1</v>
      </c>
      <c r="Y1303" s="360" t="n">
        <v>0</v>
      </c>
      <c r="Z1303" s="360" t="n"/>
      <c r="AA1303" s="360" t="n"/>
      <c r="AB1303" s="360" t="n"/>
    </row>
    <row r="1304">
      <c r="A1304" s="360" t="n">
        <v>50</v>
      </c>
      <c r="B1304" s="360" t="n">
        <v>0</v>
      </c>
      <c r="C1304" s="360" t="n">
        <v>0</v>
      </c>
      <c r="D1304" s="360" t="n">
        <v>1</v>
      </c>
      <c r="E1304" s="360" t="n">
        <v>225</v>
      </c>
      <c r="F1304" s="360">
        <f>ROUND(Source!AV1299,O1304)</f>
        <v/>
      </c>
      <c r="G1304" s="360" t="inlineStr">
        <is>
          <t>СтМатОбПод</t>
        </is>
      </c>
      <c r="H1304" s="360" t="inlineStr">
        <is>
          <t>Стоимость материалов и оборудования подрядчика</t>
        </is>
      </c>
      <c r="I1304" s="360" t="n"/>
      <c r="J1304" s="360" t="n"/>
      <c r="K1304" s="360" t="n">
        <v>225</v>
      </c>
      <c r="L1304" s="360" t="n">
        <v>4</v>
      </c>
      <c r="M1304" s="360" t="n">
        <v>3</v>
      </c>
      <c r="N1304" s="360" t="inlineStr"/>
      <c r="O1304" s="360" t="n">
        <v>0</v>
      </c>
      <c r="P1304" s="360" t="n"/>
      <c r="Q1304" s="360" t="n"/>
      <c r="R1304" s="360" t="n"/>
      <c r="S1304" s="360" t="n"/>
      <c r="T1304" s="360" t="n"/>
      <c r="U1304" s="360" t="n"/>
      <c r="V1304" s="360" t="n"/>
      <c r="W1304" s="360" t="n">
        <v>0</v>
      </c>
      <c r="X1304" s="360" t="n">
        <v>1</v>
      </c>
      <c r="Y1304" s="360" t="n">
        <v>0</v>
      </c>
      <c r="Z1304" s="360" t="n"/>
      <c r="AA1304" s="360" t="n"/>
      <c r="AB1304" s="360" t="n"/>
    </row>
    <row r="1305">
      <c r="A1305" s="360" t="n">
        <v>50</v>
      </c>
      <c r="B1305" s="360" t="n">
        <v>0</v>
      </c>
      <c r="C1305" s="360" t="n">
        <v>0</v>
      </c>
      <c r="D1305" s="360" t="n">
        <v>1</v>
      </c>
      <c r="E1305" s="360" t="n">
        <v>226</v>
      </c>
      <c r="F1305" s="360">
        <f>ROUND(Source!AW1299,O1305)</f>
        <v/>
      </c>
      <c r="G1305" s="360" t="inlineStr">
        <is>
          <t>СтМат</t>
        </is>
      </c>
      <c r="H1305" s="360" t="inlineStr">
        <is>
          <t>Стоимость материалов (всего)</t>
        </is>
      </c>
      <c r="I1305" s="360" t="n"/>
      <c r="J1305" s="360" t="n"/>
      <c r="K1305" s="360" t="n">
        <v>226</v>
      </c>
      <c r="L1305" s="360" t="n">
        <v>5</v>
      </c>
      <c r="M1305" s="360" t="n">
        <v>3</v>
      </c>
      <c r="N1305" s="360" t="inlineStr"/>
      <c r="O1305" s="360" t="n">
        <v>0</v>
      </c>
      <c r="P1305" s="360" t="n"/>
      <c r="Q1305" s="360" t="n"/>
      <c r="R1305" s="360" t="n"/>
      <c r="S1305" s="360" t="n"/>
      <c r="T1305" s="360" t="n"/>
      <c r="U1305" s="360" t="n"/>
      <c r="V1305" s="360" t="n"/>
      <c r="W1305" s="360" t="n">
        <v>0</v>
      </c>
      <c r="X1305" s="360" t="n">
        <v>1</v>
      </c>
      <c r="Y1305" s="360" t="n">
        <v>0</v>
      </c>
      <c r="Z1305" s="360" t="n"/>
      <c r="AA1305" s="360" t="n"/>
      <c r="AB1305" s="360" t="n"/>
    </row>
    <row r="1306">
      <c r="A1306" s="360" t="n">
        <v>50</v>
      </c>
      <c r="B1306" s="360" t="n">
        <v>0</v>
      </c>
      <c r="C1306" s="360" t="n">
        <v>0</v>
      </c>
      <c r="D1306" s="360" t="n">
        <v>1</v>
      </c>
      <c r="E1306" s="360" t="n">
        <v>227</v>
      </c>
      <c r="F1306" s="360">
        <f>ROUND(Source!AX1299,O1306)</f>
        <v/>
      </c>
      <c r="G1306" s="360" t="inlineStr">
        <is>
          <t>СтМатЗак</t>
        </is>
      </c>
      <c r="H1306" s="360" t="inlineStr">
        <is>
          <t>Стоимость материалов заказчика</t>
        </is>
      </c>
      <c r="I1306" s="360" t="n"/>
      <c r="J1306" s="360" t="n"/>
      <c r="K1306" s="360" t="n">
        <v>227</v>
      </c>
      <c r="L1306" s="360" t="n">
        <v>6</v>
      </c>
      <c r="M1306" s="360" t="n">
        <v>3</v>
      </c>
      <c r="N1306" s="360" t="inlineStr"/>
      <c r="O1306" s="360" t="n">
        <v>0</v>
      </c>
      <c r="P1306" s="360" t="n"/>
      <c r="Q1306" s="360" t="n"/>
      <c r="R1306" s="360" t="n"/>
      <c r="S1306" s="360" t="n"/>
      <c r="T1306" s="360" t="n"/>
      <c r="U1306" s="360" t="n"/>
      <c r="V1306" s="360" t="n"/>
      <c r="W1306" s="360" t="n">
        <v>0</v>
      </c>
      <c r="X1306" s="360" t="n">
        <v>1</v>
      </c>
      <c r="Y1306" s="360" t="n">
        <v>0</v>
      </c>
      <c r="Z1306" s="360" t="n"/>
      <c r="AA1306" s="360" t="n"/>
      <c r="AB1306" s="360" t="n"/>
    </row>
    <row r="1307">
      <c r="A1307" s="360" t="n">
        <v>50</v>
      </c>
      <c r="B1307" s="360" t="n">
        <v>0</v>
      </c>
      <c r="C1307" s="360" t="n">
        <v>0</v>
      </c>
      <c r="D1307" s="360" t="n">
        <v>1</v>
      </c>
      <c r="E1307" s="360" t="n">
        <v>228</v>
      </c>
      <c r="F1307" s="360">
        <f>ROUND(Source!AY1299,O1307)</f>
        <v/>
      </c>
      <c r="G1307" s="360" t="inlineStr">
        <is>
          <t>СтМатПод</t>
        </is>
      </c>
      <c r="H1307" s="360" t="inlineStr">
        <is>
          <t>Стоимость материалов подрядчика</t>
        </is>
      </c>
      <c r="I1307" s="360" t="n"/>
      <c r="J1307" s="360" t="n"/>
      <c r="K1307" s="360" t="n">
        <v>228</v>
      </c>
      <c r="L1307" s="360" t="n">
        <v>7</v>
      </c>
      <c r="M1307" s="360" t="n">
        <v>3</v>
      </c>
      <c r="N1307" s="360" t="inlineStr"/>
      <c r="O1307" s="360" t="n">
        <v>0</v>
      </c>
      <c r="P1307" s="360" t="n"/>
      <c r="Q1307" s="360" t="n"/>
      <c r="R1307" s="360" t="n"/>
      <c r="S1307" s="360" t="n"/>
      <c r="T1307" s="360" t="n"/>
      <c r="U1307" s="360" t="n"/>
      <c r="V1307" s="360" t="n"/>
      <c r="W1307" s="360" t="n">
        <v>0</v>
      </c>
      <c r="X1307" s="360" t="n">
        <v>1</v>
      </c>
      <c r="Y1307" s="360" t="n">
        <v>0</v>
      </c>
      <c r="Z1307" s="360" t="n"/>
      <c r="AA1307" s="360" t="n"/>
      <c r="AB1307" s="360" t="n"/>
    </row>
    <row r="1308">
      <c r="A1308" s="360" t="n">
        <v>50</v>
      </c>
      <c r="B1308" s="360" t="n">
        <v>0</v>
      </c>
      <c r="C1308" s="360" t="n">
        <v>0</v>
      </c>
      <c r="D1308" s="360" t="n">
        <v>1</v>
      </c>
      <c r="E1308" s="360" t="n">
        <v>216</v>
      </c>
      <c r="F1308" s="360">
        <f>ROUND(Source!AP1299,O1308)</f>
        <v/>
      </c>
      <c r="G1308" s="360" t="inlineStr">
        <is>
          <t>Оборуд</t>
        </is>
      </c>
      <c r="H1308" s="360" t="inlineStr">
        <is>
          <t>Стоимость оборудования (всего)</t>
        </is>
      </c>
      <c r="I1308" s="360" t="n"/>
      <c r="J1308" s="360" t="n"/>
      <c r="K1308" s="360" t="n">
        <v>216</v>
      </c>
      <c r="L1308" s="360" t="n">
        <v>8</v>
      </c>
      <c r="M1308" s="360" t="n">
        <v>3</v>
      </c>
      <c r="N1308" s="360" t="inlineStr"/>
      <c r="O1308" s="360" t="n">
        <v>0</v>
      </c>
      <c r="P1308" s="360" t="n"/>
      <c r="Q1308" s="360" t="n"/>
      <c r="R1308" s="360" t="n"/>
      <c r="S1308" s="360" t="n"/>
      <c r="T1308" s="360" t="n"/>
      <c r="U1308" s="360" t="n"/>
      <c r="V1308" s="360" t="n"/>
      <c r="W1308" s="360" t="n">
        <v>0</v>
      </c>
      <c r="X1308" s="360" t="n">
        <v>1</v>
      </c>
      <c r="Y1308" s="360" t="n">
        <v>0</v>
      </c>
      <c r="Z1308" s="360" t="n"/>
      <c r="AA1308" s="360" t="n"/>
      <c r="AB1308" s="360" t="n"/>
    </row>
    <row r="1309">
      <c r="A1309" s="360" t="n">
        <v>50</v>
      </c>
      <c r="B1309" s="360" t="n">
        <v>0</v>
      </c>
      <c r="C1309" s="360" t="n">
        <v>0</v>
      </c>
      <c r="D1309" s="360" t="n">
        <v>1</v>
      </c>
      <c r="E1309" s="360" t="n">
        <v>223</v>
      </c>
      <c r="F1309" s="360">
        <f>ROUND(Source!AQ1299,O1309)</f>
        <v/>
      </c>
      <c r="G1309" s="360" t="inlineStr">
        <is>
          <t>ОборудЗак</t>
        </is>
      </c>
      <c r="H1309" s="360" t="inlineStr">
        <is>
          <t>Стоимость оборудования заказчика</t>
        </is>
      </c>
      <c r="I1309" s="360" t="n"/>
      <c r="J1309" s="360" t="n"/>
      <c r="K1309" s="360" t="n">
        <v>223</v>
      </c>
      <c r="L1309" s="360" t="n">
        <v>9</v>
      </c>
      <c r="M1309" s="360" t="n">
        <v>3</v>
      </c>
      <c r="N1309" s="360" t="inlineStr"/>
      <c r="O1309" s="360" t="n">
        <v>0</v>
      </c>
      <c r="P1309" s="360" t="n"/>
      <c r="Q1309" s="360" t="n"/>
      <c r="R1309" s="360" t="n"/>
      <c r="S1309" s="360" t="n"/>
      <c r="T1309" s="360" t="n"/>
      <c r="U1309" s="360" t="n"/>
      <c r="V1309" s="360" t="n"/>
      <c r="W1309" s="360" t="n">
        <v>0</v>
      </c>
      <c r="X1309" s="360" t="n">
        <v>1</v>
      </c>
      <c r="Y1309" s="360" t="n">
        <v>0</v>
      </c>
      <c r="Z1309" s="360" t="n"/>
      <c r="AA1309" s="360" t="n"/>
      <c r="AB1309" s="360" t="n"/>
    </row>
    <row r="1310">
      <c r="A1310" s="360" t="n">
        <v>50</v>
      </c>
      <c r="B1310" s="360" t="n">
        <v>0</v>
      </c>
      <c r="C1310" s="360" t="n">
        <v>0</v>
      </c>
      <c r="D1310" s="360" t="n">
        <v>1</v>
      </c>
      <c r="E1310" s="360" t="n">
        <v>229</v>
      </c>
      <c r="F1310" s="360">
        <f>ROUND(Source!AZ1299,O1310)</f>
        <v/>
      </c>
      <c r="G1310" s="360" t="inlineStr">
        <is>
          <t>ОборудПод</t>
        </is>
      </c>
      <c r="H1310" s="360" t="inlineStr">
        <is>
          <t>Стоимость оборудования подрядчика</t>
        </is>
      </c>
      <c r="I1310" s="360" t="n"/>
      <c r="J1310" s="360" t="n"/>
      <c r="K1310" s="360" t="n">
        <v>229</v>
      </c>
      <c r="L1310" s="360" t="n">
        <v>10</v>
      </c>
      <c r="M1310" s="360" t="n">
        <v>3</v>
      </c>
      <c r="N1310" s="360" t="inlineStr"/>
      <c r="O1310" s="360" t="n">
        <v>0</v>
      </c>
      <c r="P1310" s="360" t="n"/>
      <c r="Q1310" s="360" t="n"/>
      <c r="R1310" s="360" t="n"/>
      <c r="S1310" s="360" t="n"/>
      <c r="T1310" s="360" t="n"/>
      <c r="U1310" s="360" t="n"/>
      <c r="V1310" s="360" t="n"/>
      <c r="W1310" s="360" t="n">
        <v>0</v>
      </c>
      <c r="X1310" s="360" t="n">
        <v>1</v>
      </c>
      <c r="Y1310" s="360" t="n">
        <v>0</v>
      </c>
      <c r="Z1310" s="360" t="n"/>
      <c r="AA1310" s="360" t="n"/>
      <c r="AB1310" s="360" t="n"/>
    </row>
    <row r="1311">
      <c r="A1311" s="360" t="n">
        <v>50</v>
      </c>
      <c r="B1311" s="360" t="n">
        <v>0</v>
      </c>
      <c r="C1311" s="360" t="n">
        <v>0</v>
      </c>
      <c r="D1311" s="360" t="n">
        <v>1</v>
      </c>
      <c r="E1311" s="360" t="n">
        <v>203</v>
      </c>
      <c r="F1311" s="360">
        <f>ROUND(Source!Q1299,O1311)</f>
        <v/>
      </c>
      <c r="G1311" s="360" t="inlineStr">
        <is>
          <t>ЭММ</t>
        </is>
      </c>
      <c r="H1311" s="360" t="inlineStr">
        <is>
          <t>Эксплуатация машин</t>
        </is>
      </c>
      <c r="I1311" s="360" t="n"/>
      <c r="J1311" s="360" t="n"/>
      <c r="K1311" s="360" t="n">
        <v>203</v>
      </c>
      <c r="L1311" s="360" t="n">
        <v>11</v>
      </c>
      <c r="M1311" s="360" t="n">
        <v>3</v>
      </c>
      <c r="N1311" s="360" t="inlineStr"/>
      <c r="O1311" s="360" t="n">
        <v>0</v>
      </c>
      <c r="P1311" s="360" t="n"/>
      <c r="Q1311" s="360" t="n"/>
      <c r="R1311" s="360" t="n"/>
      <c r="S1311" s="360" t="n"/>
      <c r="T1311" s="360" t="n"/>
      <c r="U1311" s="360" t="n"/>
      <c r="V1311" s="360" t="n"/>
      <c r="W1311" s="360" t="n">
        <v>0</v>
      </c>
      <c r="X1311" s="360" t="n">
        <v>1</v>
      </c>
      <c r="Y1311" s="360" t="n">
        <v>0</v>
      </c>
      <c r="Z1311" s="360" t="n"/>
      <c r="AA1311" s="360" t="n"/>
      <c r="AB1311" s="360" t="n"/>
    </row>
    <row r="1312">
      <c r="A1312" s="360" t="n">
        <v>50</v>
      </c>
      <c r="B1312" s="360" t="n">
        <v>0</v>
      </c>
      <c r="C1312" s="360" t="n">
        <v>0</v>
      </c>
      <c r="D1312" s="360" t="n">
        <v>1</v>
      </c>
      <c r="E1312" s="360" t="n">
        <v>231</v>
      </c>
      <c r="F1312" s="360">
        <f>ROUND(Source!BB1299,O1312)</f>
        <v/>
      </c>
      <c r="G1312" s="360" t="inlineStr">
        <is>
          <t>ЭММсНРиСП</t>
        </is>
      </c>
      <c r="H1312" s="360" t="inlineStr">
        <is>
          <t>Эксплуатация машин по ТСН-2001.16</t>
        </is>
      </c>
      <c r="I1312" s="360" t="n"/>
      <c r="J1312" s="360" t="n"/>
      <c r="K1312" s="360" t="n">
        <v>231</v>
      </c>
      <c r="L1312" s="360" t="n">
        <v>12</v>
      </c>
      <c r="M1312" s="360" t="n">
        <v>3</v>
      </c>
      <c r="N1312" s="360" t="inlineStr"/>
      <c r="O1312" s="360" t="n">
        <v>0</v>
      </c>
      <c r="P1312" s="360" t="n"/>
      <c r="Q1312" s="360" t="n"/>
      <c r="R1312" s="360" t="n"/>
      <c r="S1312" s="360" t="n"/>
      <c r="T1312" s="360" t="n"/>
      <c r="U1312" s="360" t="n"/>
      <c r="V1312" s="360" t="n"/>
      <c r="W1312" s="360" t="n">
        <v>0</v>
      </c>
      <c r="X1312" s="360" t="n">
        <v>1</v>
      </c>
      <c r="Y1312" s="360" t="n">
        <v>0</v>
      </c>
      <c r="Z1312" s="360" t="n"/>
      <c r="AA1312" s="360" t="n"/>
      <c r="AB1312" s="360" t="n"/>
    </row>
    <row r="1313">
      <c r="A1313" s="360" t="n">
        <v>50</v>
      </c>
      <c r="B1313" s="360" t="n">
        <v>0</v>
      </c>
      <c r="C1313" s="360" t="n">
        <v>0</v>
      </c>
      <c r="D1313" s="360" t="n">
        <v>1</v>
      </c>
      <c r="E1313" s="360" t="n">
        <v>204</v>
      </c>
      <c r="F1313" s="360">
        <f>ROUND(Source!R1299,O1313)</f>
        <v/>
      </c>
      <c r="G1313" s="360" t="inlineStr">
        <is>
          <t>ЗПМ</t>
        </is>
      </c>
      <c r="H1313" s="360" t="inlineStr">
        <is>
          <t>ЗП машинистов</t>
        </is>
      </c>
      <c r="I1313" s="360" t="n"/>
      <c r="J1313" s="360" t="n"/>
      <c r="K1313" s="360" t="n">
        <v>204</v>
      </c>
      <c r="L1313" s="360" t="n">
        <v>13</v>
      </c>
      <c r="M1313" s="360" t="n">
        <v>3</v>
      </c>
      <c r="N1313" s="360" t="inlineStr"/>
      <c r="O1313" s="360" t="n">
        <v>0</v>
      </c>
      <c r="P1313" s="360" t="n"/>
      <c r="Q1313" s="360" t="n"/>
      <c r="R1313" s="360" t="n"/>
      <c r="S1313" s="360" t="n"/>
      <c r="T1313" s="360" t="n"/>
      <c r="U1313" s="360" t="n"/>
      <c r="V1313" s="360" t="n"/>
      <c r="W1313" s="360" t="n">
        <v>0</v>
      </c>
      <c r="X1313" s="360" t="n">
        <v>1</v>
      </c>
      <c r="Y1313" s="360" t="n">
        <v>0</v>
      </c>
      <c r="Z1313" s="360" t="n"/>
      <c r="AA1313" s="360" t="n"/>
      <c r="AB1313" s="360" t="n"/>
    </row>
    <row r="1314">
      <c r="A1314" s="360" t="n">
        <v>50</v>
      </c>
      <c r="B1314" s="360" t="n">
        <v>0</v>
      </c>
      <c r="C1314" s="360" t="n">
        <v>0</v>
      </c>
      <c r="D1314" s="360" t="n">
        <v>1</v>
      </c>
      <c r="E1314" s="360" t="n">
        <v>205</v>
      </c>
      <c r="F1314" s="360">
        <f>ROUND(Source!S1299,O1314)</f>
        <v/>
      </c>
      <c r="G1314" s="360" t="inlineStr">
        <is>
          <t>ОЗП</t>
        </is>
      </c>
      <c r="H1314" s="360" t="inlineStr">
        <is>
          <t>Основная ЗП рабочих</t>
        </is>
      </c>
      <c r="I1314" s="360" t="n"/>
      <c r="J1314" s="360" t="n"/>
      <c r="K1314" s="360" t="n">
        <v>205</v>
      </c>
      <c r="L1314" s="360" t="n">
        <v>14</v>
      </c>
      <c r="M1314" s="360" t="n">
        <v>3</v>
      </c>
      <c r="N1314" s="360" t="inlineStr"/>
      <c r="O1314" s="360" t="n">
        <v>0</v>
      </c>
      <c r="P1314" s="360" t="n"/>
      <c r="Q1314" s="360" t="n"/>
      <c r="R1314" s="360" t="n"/>
      <c r="S1314" s="360" t="n"/>
      <c r="T1314" s="360" t="n"/>
      <c r="U1314" s="360" t="n"/>
      <c r="V1314" s="360" t="n"/>
      <c r="W1314" s="360" t="n">
        <v>0</v>
      </c>
      <c r="X1314" s="360" t="n">
        <v>1</v>
      </c>
      <c r="Y1314" s="360" t="n">
        <v>0</v>
      </c>
      <c r="Z1314" s="360" t="n"/>
      <c r="AA1314" s="360" t="n"/>
      <c r="AB1314" s="360" t="n"/>
    </row>
    <row r="1315">
      <c r="A1315" s="360" t="n">
        <v>50</v>
      </c>
      <c r="B1315" s="360" t="n">
        <v>0</v>
      </c>
      <c r="C1315" s="360" t="n">
        <v>0</v>
      </c>
      <c r="D1315" s="360" t="n">
        <v>1</v>
      </c>
      <c r="E1315" s="360" t="n">
        <v>232</v>
      </c>
      <c r="F1315" s="360">
        <f>ROUND(Source!BC1299,O1315)</f>
        <v/>
      </c>
      <c r="G1315" s="360" t="inlineStr">
        <is>
          <t>ОЗПсНРиСП</t>
        </is>
      </c>
      <c r="H1315" s="360" t="inlineStr">
        <is>
          <t>Основная ЗП рабочих по ТСН-2001.16</t>
        </is>
      </c>
      <c r="I1315" s="360" t="n"/>
      <c r="J1315" s="360" t="n"/>
      <c r="K1315" s="360" t="n">
        <v>232</v>
      </c>
      <c r="L1315" s="360" t="n">
        <v>15</v>
      </c>
      <c r="M1315" s="360" t="n">
        <v>3</v>
      </c>
      <c r="N1315" s="360" t="inlineStr"/>
      <c r="O1315" s="360" t="n">
        <v>0</v>
      </c>
      <c r="P1315" s="360" t="n"/>
      <c r="Q1315" s="360" t="n"/>
      <c r="R1315" s="360" t="n"/>
      <c r="S1315" s="360" t="n"/>
      <c r="T1315" s="360" t="n"/>
      <c r="U1315" s="360" t="n"/>
      <c r="V1315" s="360" t="n"/>
      <c r="W1315" s="360" t="n">
        <v>0</v>
      </c>
      <c r="X1315" s="360" t="n">
        <v>1</v>
      </c>
      <c r="Y1315" s="360" t="n">
        <v>0</v>
      </c>
      <c r="Z1315" s="360" t="n"/>
      <c r="AA1315" s="360" t="n"/>
      <c r="AB1315" s="360" t="n"/>
    </row>
    <row r="1316">
      <c r="A1316" s="360" t="n">
        <v>50</v>
      </c>
      <c r="B1316" s="360" t="n">
        <v>0</v>
      </c>
      <c r="C1316" s="360" t="n">
        <v>0</v>
      </c>
      <c r="D1316" s="360" t="n">
        <v>1</v>
      </c>
      <c r="E1316" s="360" t="n">
        <v>214</v>
      </c>
      <c r="F1316" s="360">
        <f>ROUND(Source!AS1299,O1316)</f>
        <v/>
      </c>
      <c r="G1316" s="360" t="inlineStr">
        <is>
          <t>Строит</t>
        </is>
      </c>
      <c r="H1316" s="360" t="inlineStr">
        <is>
          <t>Строительные работы с НР и СП</t>
        </is>
      </c>
      <c r="I1316" s="360" t="n"/>
      <c r="J1316" s="360" t="n"/>
      <c r="K1316" s="360" t="n">
        <v>214</v>
      </c>
      <c r="L1316" s="360" t="n">
        <v>16</v>
      </c>
      <c r="M1316" s="360" t="n">
        <v>3</v>
      </c>
      <c r="N1316" s="360" t="inlineStr"/>
      <c r="O1316" s="360" t="n">
        <v>0</v>
      </c>
      <c r="P1316" s="360" t="n"/>
      <c r="Q1316" s="360" t="n"/>
      <c r="R1316" s="360" t="n"/>
      <c r="S1316" s="360" t="n"/>
      <c r="T1316" s="360" t="n"/>
      <c r="U1316" s="360" t="n"/>
      <c r="V1316" s="360" t="n"/>
      <c r="W1316" s="360" t="n">
        <v>0</v>
      </c>
      <c r="X1316" s="360" t="n">
        <v>1</v>
      </c>
      <c r="Y1316" s="360" t="n">
        <v>0</v>
      </c>
      <c r="Z1316" s="360" t="n"/>
      <c r="AA1316" s="360" t="n"/>
      <c r="AB1316" s="360" t="n"/>
    </row>
    <row r="1317">
      <c r="A1317" s="360" t="n">
        <v>50</v>
      </c>
      <c r="B1317" s="360" t="n">
        <v>0</v>
      </c>
      <c r="C1317" s="360" t="n">
        <v>0</v>
      </c>
      <c r="D1317" s="360" t="n">
        <v>1</v>
      </c>
      <c r="E1317" s="360" t="n">
        <v>215</v>
      </c>
      <c r="F1317" s="360">
        <f>ROUND(Source!AT1299,O1317)</f>
        <v/>
      </c>
      <c r="G1317" s="360" t="inlineStr">
        <is>
          <t>Монтаж</t>
        </is>
      </c>
      <c r="H1317" s="360" t="inlineStr">
        <is>
          <t>Монтажные работы с НР и СП</t>
        </is>
      </c>
      <c r="I1317" s="360" t="n"/>
      <c r="J1317" s="360" t="n"/>
      <c r="K1317" s="360" t="n">
        <v>215</v>
      </c>
      <c r="L1317" s="360" t="n">
        <v>17</v>
      </c>
      <c r="M1317" s="360" t="n">
        <v>3</v>
      </c>
      <c r="N1317" s="360" t="inlineStr"/>
      <c r="O1317" s="360" t="n">
        <v>0</v>
      </c>
      <c r="P1317" s="360" t="n"/>
      <c r="Q1317" s="360" t="n"/>
      <c r="R1317" s="360" t="n"/>
      <c r="S1317" s="360" t="n"/>
      <c r="T1317" s="360" t="n"/>
      <c r="U1317" s="360" t="n"/>
      <c r="V1317" s="360" t="n"/>
      <c r="W1317" s="360" t="n">
        <v>0</v>
      </c>
      <c r="X1317" s="360" t="n">
        <v>1</v>
      </c>
      <c r="Y1317" s="360" t="n">
        <v>0</v>
      </c>
      <c r="Z1317" s="360" t="n"/>
      <c r="AA1317" s="360" t="n"/>
      <c r="AB1317" s="360" t="n"/>
    </row>
    <row r="1318">
      <c r="A1318" s="360" t="n">
        <v>50</v>
      </c>
      <c r="B1318" s="360" t="n">
        <v>0</v>
      </c>
      <c r="C1318" s="360" t="n">
        <v>0</v>
      </c>
      <c r="D1318" s="360" t="n">
        <v>1</v>
      </c>
      <c r="E1318" s="360" t="n">
        <v>217</v>
      </c>
      <c r="F1318" s="360">
        <f>ROUND(Source!AU1299,O1318)</f>
        <v/>
      </c>
      <c r="G1318" s="360" t="inlineStr">
        <is>
          <t>Прочие</t>
        </is>
      </c>
      <c r="H1318" s="360" t="inlineStr">
        <is>
          <t>Прочие работы с НР и СП</t>
        </is>
      </c>
      <c r="I1318" s="360" t="n"/>
      <c r="J1318" s="360" t="n"/>
      <c r="K1318" s="360" t="n">
        <v>217</v>
      </c>
      <c r="L1318" s="360" t="n">
        <v>18</v>
      </c>
      <c r="M1318" s="360" t="n">
        <v>3</v>
      </c>
      <c r="N1318" s="360" t="inlineStr"/>
      <c r="O1318" s="360" t="n">
        <v>0</v>
      </c>
      <c r="P1318" s="360" t="n"/>
      <c r="Q1318" s="360" t="n"/>
      <c r="R1318" s="360" t="n"/>
      <c r="S1318" s="360" t="n"/>
      <c r="T1318" s="360" t="n"/>
      <c r="U1318" s="360" t="n"/>
      <c r="V1318" s="360" t="n"/>
      <c r="W1318" s="360" t="n">
        <v>0</v>
      </c>
      <c r="X1318" s="360" t="n">
        <v>1</v>
      </c>
      <c r="Y1318" s="360" t="n">
        <v>0</v>
      </c>
      <c r="Z1318" s="360" t="n"/>
      <c r="AA1318" s="360" t="n"/>
      <c r="AB1318" s="360" t="n"/>
    </row>
    <row r="1319">
      <c r="A1319" s="360" t="n">
        <v>50</v>
      </c>
      <c r="B1319" s="360" t="n">
        <v>0</v>
      </c>
      <c r="C1319" s="360" t="n">
        <v>0</v>
      </c>
      <c r="D1319" s="360" t="n">
        <v>1</v>
      </c>
      <c r="E1319" s="360" t="n">
        <v>230</v>
      </c>
      <c r="F1319" s="360">
        <f>ROUND(Source!BA1299,O1319)</f>
        <v/>
      </c>
      <c r="G1319" s="360" t="inlineStr">
        <is>
          <t>ПрочиеЗатр</t>
        </is>
      </c>
      <c r="H1319" s="360" t="inlineStr">
        <is>
          <t>Прочие затраты по ТСН-2001.16</t>
        </is>
      </c>
      <c r="I1319" s="360" t="n"/>
      <c r="J1319" s="360" t="n"/>
      <c r="K1319" s="360" t="n">
        <v>230</v>
      </c>
      <c r="L1319" s="360" t="n">
        <v>19</v>
      </c>
      <c r="M1319" s="360" t="n">
        <v>3</v>
      </c>
      <c r="N1319" s="360" t="inlineStr"/>
      <c r="O1319" s="360" t="n">
        <v>0</v>
      </c>
      <c r="P1319" s="360" t="n"/>
      <c r="Q1319" s="360" t="n"/>
      <c r="R1319" s="360" t="n"/>
      <c r="S1319" s="360" t="n"/>
      <c r="T1319" s="360" t="n"/>
      <c r="U1319" s="360" t="n"/>
      <c r="V1319" s="360" t="n"/>
      <c r="W1319" s="360" t="n">
        <v>0</v>
      </c>
      <c r="X1319" s="360" t="n">
        <v>1</v>
      </c>
      <c r="Y1319" s="360" t="n">
        <v>0</v>
      </c>
      <c r="Z1319" s="360" t="n"/>
      <c r="AA1319" s="360" t="n"/>
      <c r="AB1319" s="360" t="n"/>
    </row>
    <row r="1320">
      <c r="A1320" s="360" t="n">
        <v>50</v>
      </c>
      <c r="B1320" s="360" t="n">
        <v>0</v>
      </c>
      <c r="C1320" s="360" t="n">
        <v>0</v>
      </c>
      <c r="D1320" s="360" t="n">
        <v>1</v>
      </c>
      <c r="E1320" s="360" t="n">
        <v>206</v>
      </c>
      <c r="F1320" s="360">
        <f>ROUND(Source!T1299,O1320)</f>
        <v/>
      </c>
      <c r="G1320" s="360" t="inlineStr">
        <is>
          <t>ВозврМат</t>
        </is>
      </c>
      <c r="H1320" s="360" t="inlineStr">
        <is>
          <t>Возврат материалов</t>
        </is>
      </c>
      <c r="I1320" s="360" t="n"/>
      <c r="J1320" s="360" t="n"/>
      <c r="K1320" s="360" t="n">
        <v>206</v>
      </c>
      <c r="L1320" s="360" t="n">
        <v>20</v>
      </c>
      <c r="M1320" s="360" t="n">
        <v>3</v>
      </c>
      <c r="N1320" s="360" t="inlineStr"/>
      <c r="O1320" s="360" t="n">
        <v>0</v>
      </c>
      <c r="P1320" s="360" t="n"/>
      <c r="Q1320" s="360" t="n"/>
      <c r="R1320" s="360" t="n"/>
      <c r="S1320" s="360" t="n"/>
      <c r="T1320" s="360" t="n"/>
      <c r="U1320" s="360" t="n"/>
      <c r="V1320" s="360" t="n"/>
      <c r="W1320" s="360" t="n">
        <v>0</v>
      </c>
      <c r="X1320" s="360" t="n">
        <v>1</v>
      </c>
      <c r="Y1320" s="360" t="n">
        <v>0</v>
      </c>
      <c r="Z1320" s="360" t="n"/>
      <c r="AA1320" s="360" t="n"/>
      <c r="AB1320" s="360" t="n"/>
    </row>
    <row r="1321">
      <c r="A1321" s="360" t="n">
        <v>50</v>
      </c>
      <c r="B1321" s="360" t="n">
        <v>0</v>
      </c>
      <c r="C1321" s="360" t="n">
        <v>0</v>
      </c>
      <c r="D1321" s="360" t="n">
        <v>1</v>
      </c>
      <c r="E1321" s="360" t="n">
        <v>207</v>
      </c>
      <c r="F1321" s="360">
        <f>ROUND(Source!U1299,O1321)</f>
        <v/>
      </c>
      <c r="G1321" s="360" t="inlineStr">
        <is>
          <t>ТрудСтр</t>
        </is>
      </c>
      <c r="H1321" s="360" t="inlineStr">
        <is>
          <t>Трудозатраты строителей</t>
        </is>
      </c>
      <c r="I1321" s="360" t="n"/>
      <c r="J1321" s="360" t="n"/>
      <c r="K1321" s="360" t="n">
        <v>207</v>
      </c>
      <c r="L1321" s="360" t="n">
        <v>21</v>
      </c>
      <c r="M1321" s="360" t="n">
        <v>3</v>
      </c>
      <c r="N1321" s="360" t="inlineStr"/>
      <c r="O1321" s="360" t="n">
        <v>7</v>
      </c>
      <c r="P1321" s="360" t="n"/>
      <c r="Q1321" s="360" t="n"/>
      <c r="R1321" s="360" t="n"/>
      <c r="S1321" s="360" t="n"/>
      <c r="T1321" s="360" t="n"/>
      <c r="U1321" s="360" t="n"/>
      <c r="V1321" s="360" t="n"/>
      <c r="W1321" s="360" t="n">
        <v>0</v>
      </c>
      <c r="X1321" s="360" t="n">
        <v>1</v>
      </c>
      <c r="Y1321" s="360" t="n">
        <v>0</v>
      </c>
      <c r="Z1321" s="360" t="n"/>
      <c r="AA1321" s="360" t="n"/>
      <c r="AB1321" s="360" t="n"/>
    </row>
    <row r="1322">
      <c r="A1322" s="360" t="n">
        <v>50</v>
      </c>
      <c r="B1322" s="360" t="n">
        <v>0</v>
      </c>
      <c r="C1322" s="360" t="n">
        <v>0</v>
      </c>
      <c r="D1322" s="360" t="n">
        <v>1</v>
      </c>
      <c r="E1322" s="360" t="n">
        <v>208</v>
      </c>
      <c r="F1322" s="360">
        <f>ROUND(Source!V1299,O1322)</f>
        <v/>
      </c>
      <c r="G1322" s="360" t="inlineStr">
        <is>
          <t>ТрудМаш</t>
        </is>
      </c>
      <c r="H1322" s="360" t="inlineStr">
        <is>
          <t>Трудозатраты машинистов</t>
        </is>
      </c>
      <c r="I1322" s="360" t="n"/>
      <c r="J1322" s="360" t="n"/>
      <c r="K1322" s="360" t="n">
        <v>208</v>
      </c>
      <c r="L1322" s="360" t="n">
        <v>22</v>
      </c>
      <c r="M1322" s="360" t="n">
        <v>3</v>
      </c>
      <c r="N1322" s="360" t="inlineStr"/>
      <c r="O1322" s="360" t="n">
        <v>7</v>
      </c>
      <c r="P1322" s="360" t="n"/>
      <c r="Q1322" s="360" t="n"/>
      <c r="R1322" s="360" t="n"/>
      <c r="S1322" s="360" t="n"/>
      <c r="T1322" s="360" t="n"/>
      <c r="U1322" s="360" t="n"/>
      <c r="V1322" s="360" t="n"/>
      <c r="W1322" s="360" t="n">
        <v>0</v>
      </c>
      <c r="X1322" s="360" t="n">
        <v>1</v>
      </c>
      <c r="Y1322" s="360" t="n">
        <v>0</v>
      </c>
      <c r="Z1322" s="360" t="n"/>
      <c r="AA1322" s="360" t="n"/>
      <c r="AB1322" s="360" t="n"/>
    </row>
    <row r="1323">
      <c r="A1323" s="360" t="n">
        <v>50</v>
      </c>
      <c r="B1323" s="360" t="n">
        <v>0</v>
      </c>
      <c r="C1323" s="360" t="n">
        <v>0</v>
      </c>
      <c r="D1323" s="360" t="n">
        <v>1</v>
      </c>
      <c r="E1323" s="360" t="n">
        <v>209</v>
      </c>
      <c r="F1323" s="360">
        <f>ROUND(Source!W1299,O1323)</f>
        <v/>
      </c>
      <c r="G1323" s="360" t="inlineStr">
        <is>
          <t>ТранспМат</t>
        </is>
      </c>
      <c r="H1323" s="360" t="inlineStr">
        <is>
          <t>Транспорт материалов</t>
        </is>
      </c>
      <c r="I1323" s="360" t="n"/>
      <c r="J1323" s="360" t="n"/>
      <c r="K1323" s="360" t="n">
        <v>209</v>
      </c>
      <c r="L1323" s="360" t="n">
        <v>23</v>
      </c>
      <c r="M1323" s="360" t="n">
        <v>3</v>
      </c>
      <c r="N1323" s="360" t="inlineStr"/>
      <c r="O1323" s="360" t="n">
        <v>0</v>
      </c>
      <c r="P1323" s="360" t="n"/>
      <c r="Q1323" s="360" t="n"/>
      <c r="R1323" s="360" t="n"/>
      <c r="S1323" s="360" t="n"/>
      <c r="T1323" s="360" t="n"/>
      <c r="U1323" s="360" t="n"/>
      <c r="V1323" s="360" t="n"/>
      <c r="W1323" s="360" t="n">
        <v>0</v>
      </c>
      <c r="X1323" s="360" t="n">
        <v>1</v>
      </c>
      <c r="Y1323" s="360" t="n">
        <v>0</v>
      </c>
      <c r="Z1323" s="360" t="n"/>
      <c r="AA1323" s="360" t="n"/>
      <c r="AB1323" s="360" t="n"/>
    </row>
    <row r="1324">
      <c r="A1324" s="360" t="n">
        <v>50</v>
      </c>
      <c r="B1324" s="360" t="n">
        <v>0</v>
      </c>
      <c r="C1324" s="360" t="n">
        <v>0</v>
      </c>
      <c r="D1324" s="360" t="n">
        <v>1</v>
      </c>
      <c r="E1324" s="360" t="n">
        <v>233</v>
      </c>
      <c r="F1324" s="360">
        <f>ROUND(Source!BD1299,O1324)</f>
        <v/>
      </c>
      <c r="G1324" s="360" t="inlineStr">
        <is>
          <t>Перевозка</t>
        </is>
      </c>
      <c r="H1324" s="360" t="inlineStr">
        <is>
          <t>Перевозка грузов</t>
        </is>
      </c>
      <c r="I1324" s="360" t="n"/>
      <c r="J1324" s="360" t="n"/>
      <c r="K1324" s="360" t="n">
        <v>233</v>
      </c>
      <c r="L1324" s="360" t="n">
        <v>24</v>
      </c>
      <c r="M1324" s="360" t="n">
        <v>3</v>
      </c>
      <c r="N1324" s="360" t="inlineStr"/>
      <c r="O1324" s="360" t="n">
        <v>0</v>
      </c>
      <c r="P1324" s="360" t="n"/>
      <c r="Q1324" s="360" t="n"/>
      <c r="R1324" s="360" t="n"/>
      <c r="S1324" s="360" t="n"/>
      <c r="T1324" s="360" t="n"/>
      <c r="U1324" s="360" t="n"/>
      <c r="V1324" s="360" t="n"/>
      <c r="W1324" s="360" t="n">
        <v>0</v>
      </c>
      <c r="X1324" s="360" t="n">
        <v>1</v>
      </c>
      <c r="Y1324" s="360" t="n">
        <v>0</v>
      </c>
      <c r="Z1324" s="360" t="n"/>
      <c r="AA1324" s="360" t="n"/>
      <c r="AB1324" s="360" t="n"/>
    </row>
    <row r="1325">
      <c r="A1325" s="360" t="n">
        <v>50</v>
      </c>
      <c r="B1325" s="360" t="n">
        <v>0</v>
      </c>
      <c r="C1325" s="360" t="n">
        <v>0</v>
      </c>
      <c r="D1325" s="360" t="n">
        <v>1</v>
      </c>
      <c r="E1325" s="360" t="n">
        <v>210</v>
      </c>
      <c r="F1325" s="360">
        <f>ROUND(Source!X1299,O1325)</f>
        <v/>
      </c>
      <c r="G1325" s="360" t="inlineStr">
        <is>
          <t>НР</t>
        </is>
      </c>
      <c r="H1325" s="360" t="inlineStr">
        <is>
          <t>Накладные расходы</t>
        </is>
      </c>
      <c r="I1325" s="360" t="n"/>
      <c r="J1325" s="360" t="n"/>
      <c r="K1325" s="360" t="n">
        <v>210</v>
      </c>
      <c r="L1325" s="360" t="n">
        <v>25</v>
      </c>
      <c r="M1325" s="360" t="n">
        <v>3</v>
      </c>
      <c r="N1325" s="360" t="inlineStr"/>
      <c r="O1325" s="360" t="n">
        <v>0</v>
      </c>
      <c r="P1325" s="360" t="n"/>
      <c r="Q1325" s="360" t="n"/>
      <c r="R1325" s="360" t="n"/>
      <c r="S1325" s="360" t="n"/>
      <c r="T1325" s="360" t="n"/>
      <c r="U1325" s="360" t="n"/>
      <c r="V1325" s="360" t="n"/>
      <c r="W1325" s="360" t="n">
        <v>0</v>
      </c>
      <c r="X1325" s="360" t="n">
        <v>1</v>
      </c>
      <c r="Y1325" s="360" t="n">
        <v>0</v>
      </c>
      <c r="Z1325" s="360" t="n"/>
      <c r="AA1325" s="360" t="n"/>
      <c r="AB1325" s="360" t="n"/>
    </row>
    <row r="1326">
      <c r="A1326" s="360" t="n">
        <v>50</v>
      </c>
      <c r="B1326" s="360" t="n">
        <v>0</v>
      </c>
      <c r="C1326" s="360" t="n">
        <v>0</v>
      </c>
      <c r="D1326" s="360" t="n">
        <v>1</v>
      </c>
      <c r="E1326" s="360" t="n">
        <v>211</v>
      </c>
      <c r="F1326" s="360">
        <f>ROUND(Source!Y1299,O1326)</f>
        <v/>
      </c>
      <c r="G1326" s="360" t="inlineStr">
        <is>
          <t>СмПриб</t>
        </is>
      </c>
      <c r="H1326" s="360" t="inlineStr">
        <is>
          <t>Сметная прибыль</t>
        </is>
      </c>
      <c r="I1326" s="360" t="n"/>
      <c r="J1326" s="360" t="n"/>
      <c r="K1326" s="360" t="n">
        <v>211</v>
      </c>
      <c r="L1326" s="360" t="n">
        <v>26</v>
      </c>
      <c r="M1326" s="360" t="n">
        <v>3</v>
      </c>
      <c r="N1326" s="360" t="inlineStr"/>
      <c r="O1326" s="360" t="n">
        <v>0</v>
      </c>
      <c r="P1326" s="360" t="n"/>
      <c r="Q1326" s="360" t="n"/>
      <c r="R1326" s="360" t="n"/>
      <c r="S1326" s="360" t="n"/>
      <c r="T1326" s="360" t="n"/>
      <c r="U1326" s="360" t="n"/>
      <c r="V1326" s="360" t="n"/>
      <c r="W1326" s="360" t="n">
        <v>0</v>
      </c>
      <c r="X1326" s="360" t="n">
        <v>1</v>
      </c>
      <c r="Y1326" s="360" t="n">
        <v>0</v>
      </c>
      <c r="Z1326" s="360" t="n"/>
      <c r="AA1326" s="360" t="n"/>
      <c r="AB1326" s="360" t="n"/>
    </row>
    <row r="1327">
      <c r="A1327" s="360" t="n">
        <v>50</v>
      </c>
      <c r="B1327" s="360" t="n">
        <v>0</v>
      </c>
      <c r="C1327" s="360" t="n">
        <v>0</v>
      </c>
      <c r="D1327" s="360" t="n">
        <v>1</v>
      </c>
      <c r="E1327" s="360" t="n">
        <v>224</v>
      </c>
      <c r="F1327" s="360">
        <f>ROUND(Source!AR1299,O1327)</f>
        <v/>
      </c>
      <c r="G1327" s="360" t="inlineStr">
        <is>
          <t>Всего</t>
        </is>
      </c>
      <c r="H1327" s="360" t="inlineStr">
        <is>
          <t>Всего с НР и СП</t>
        </is>
      </c>
      <c r="I1327" s="360" t="n"/>
      <c r="J1327" s="360" t="n"/>
      <c r="K1327" s="360" t="n">
        <v>224</v>
      </c>
      <c r="L1327" s="360" t="n">
        <v>27</v>
      </c>
      <c r="M1327" s="360" t="n">
        <v>3</v>
      </c>
      <c r="N1327" s="360" t="inlineStr"/>
      <c r="O1327" s="360" t="n">
        <v>0</v>
      </c>
      <c r="P1327" s="360" t="n"/>
      <c r="Q1327" s="360" t="n"/>
      <c r="R1327" s="360" t="n"/>
      <c r="S1327" s="360" t="n"/>
      <c r="T1327" s="360" t="n"/>
      <c r="U1327" s="360" t="n"/>
      <c r="V1327" s="360" t="n"/>
      <c r="W1327" s="360" t="n">
        <v>0</v>
      </c>
      <c r="X1327" s="360" t="n">
        <v>1</v>
      </c>
      <c r="Y1327" s="360" t="n">
        <v>0</v>
      </c>
      <c r="Z1327" s="360" t="n"/>
      <c r="AA1327" s="360" t="n"/>
      <c r="AB1327" s="360" t="n"/>
    </row>
    <row r="1328">
      <c r="A1328" s="360" t="n">
        <v>50</v>
      </c>
      <c r="B1328" s="360" t="n">
        <v>0</v>
      </c>
      <c r="C1328" s="360" t="n">
        <v>0</v>
      </c>
      <c r="D1328" s="360" t="n">
        <v>2</v>
      </c>
      <c r="E1328" s="360" t="n">
        <v>0</v>
      </c>
      <c r="F1328" s="360">
        <f>ROUND(F1327,O1328)</f>
        <v/>
      </c>
      <c r="G1328" s="360" t="inlineStr">
        <is>
          <t>и1</t>
        </is>
      </c>
      <c r="H1328" s="360" t="inlineStr">
        <is>
          <t>Итого</t>
        </is>
      </c>
      <c r="I1328" s="360" t="n"/>
      <c r="J1328" s="360" t="n"/>
      <c r="K1328" s="360" t="n">
        <v>212</v>
      </c>
      <c r="L1328" s="360" t="n">
        <v>28</v>
      </c>
      <c r="M1328" s="360" t="n">
        <v>0</v>
      </c>
      <c r="N1328" s="360" t="inlineStr"/>
      <c r="O1328" s="360" t="n">
        <v>0</v>
      </c>
      <c r="P1328" s="360" t="n"/>
      <c r="Q1328" s="360" t="n"/>
      <c r="R1328" s="360" t="n"/>
      <c r="S1328" s="360" t="n"/>
      <c r="T1328" s="360" t="n"/>
      <c r="U1328" s="360" t="n"/>
      <c r="V1328" s="360" t="n"/>
      <c r="W1328" s="360" t="n">
        <v>0</v>
      </c>
      <c r="X1328" s="360" t="n">
        <v>1</v>
      </c>
      <c r="Y1328" s="360" t="n">
        <v>0</v>
      </c>
      <c r="Z1328" s="360" t="n"/>
      <c r="AA1328" s="360" t="n"/>
      <c r="AB1328" s="360" t="n"/>
    </row>
    <row r="1329">
      <c r="A1329" s="360" t="n">
        <v>50</v>
      </c>
      <c r="B1329" s="360" t="n">
        <v>0</v>
      </c>
      <c r="C1329" s="360" t="n">
        <v>0</v>
      </c>
      <c r="D1329" s="360" t="n">
        <v>2</v>
      </c>
      <c r="E1329" s="360" t="n">
        <v>0</v>
      </c>
      <c r="F1329" s="360">
        <f>ROUND(F1328*0.22,O1329)</f>
        <v/>
      </c>
      <c r="G1329" s="360" t="inlineStr">
        <is>
          <t>и2</t>
        </is>
      </c>
      <c r="H1329" s="360" t="inlineStr">
        <is>
          <t>НДС 22%</t>
        </is>
      </c>
      <c r="I1329" s="360" t="n"/>
      <c r="J1329" s="360" t="n"/>
      <c r="K1329" s="360" t="n">
        <v>212</v>
      </c>
      <c r="L1329" s="360" t="n">
        <v>29</v>
      </c>
      <c r="M1329" s="360" t="n">
        <v>0</v>
      </c>
      <c r="N1329" s="360" t="inlineStr"/>
      <c r="O1329" s="360" t="n">
        <v>0</v>
      </c>
      <c r="P1329" s="360" t="n"/>
      <c r="Q1329" s="360" t="n"/>
      <c r="R1329" s="360" t="n"/>
      <c r="S1329" s="360" t="n"/>
      <c r="T1329" s="360" t="n"/>
      <c r="U1329" s="360" t="n"/>
      <c r="V1329" s="360" t="n"/>
      <c r="W1329" s="360" t="n">
        <v>0</v>
      </c>
      <c r="X1329" s="360" t="n">
        <v>1</v>
      </c>
      <c r="Y1329" s="360" t="n">
        <v>0</v>
      </c>
      <c r="Z1329" s="360" t="n"/>
      <c r="AA1329" s="360" t="n"/>
      <c r="AB1329" s="360" t="n"/>
    </row>
    <row r="1330">
      <c r="A1330" s="360" t="n">
        <v>50</v>
      </c>
      <c r="B1330" s="360" t="n">
        <v>0</v>
      </c>
      <c r="C1330" s="360" t="n">
        <v>0</v>
      </c>
      <c r="D1330" s="360" t="n">
        <v>2</v>
      </c>
      <c r="E1330" s="360" t="n">
        <v>213</v>
      </c>
      <c r="F1330" s="360">
        <f>ROUND(F1328+F1329,O1330)</f>
        <v/>
      </c>
      <c r="G1330" s="360" t="inlineStr">
        <is>
          <t>и3</t>
        </is>
      </c>
      <c r="H1330" s="360" t="inlineStr">
        <is>
          <t>Всего</t>
        </is>
      </c>
      <c r="I1330" s="360" t="n"/>
      <c r="J1330" s="360" t="n"/>
      <c r="K1330" s="360" t="n">
        <v>212</v>
      </c>
      <c r="L1330" s="360" t="n">
        <v>30</v>
      </c>
      <c r="M1330" s="360" t="n">
        <v>0</v>
      </c>
      <c r="N1330" s="360" t="inlineStr"/>
      <c r="O1330" s="360" t="n">
        <v>0</v>
      </c>
      <c r="P1330" s="360" t="n"/>
      <c r="Q1330" s="360" t="n"/>
      <c r="R1330" s="360" t="n"/>
      <c r="S1330" s="360" t="n"/>
      <c r="T1330" s="360" t="n"/>
      <c r="U1330" s="360" t="n"/>
      <c r="V1330" s="360" t="n"/>
      <c r="W1330" s="360" t="n">
        <v>0</v>
      </c>
      <c r="X1330" s="360" t="n">
        <v>1</v>
      </c>
      <c r="Y1330" s="360" t="n">
        <v>0</v>
      </c>
      <c r="Z1330" s="360" t="n"/>
      <c r="AA1330" s="360" t="n"/>
      <c r="AB1330" s="360" t="n"/>
    </row>
    <row r="1332">
      <c r="A1332" s="356" t="n">
        <v>3</v>
      </c>
      <c r="B1332" s="356" t="n">
        <v>0</v>
      </c>
      <c r="C1332" s="356" t="n"/>
      <c r="D1332" s="356">
        <f>ROW(A1340)</f>
        <v/>
      </c>
      <c r="E1332" s="356" t="n"/>
      <c r="F1332" s="356" t="inlineStr">
        <is>
          <t>Новая локальная смета</t>
        </is>
      </c>
      <c r="G1332" s="356" t="inlineStr">
        <is>
          <t>Центральная, д.64</t>
        </is>
      </c>
      <c r="H1332" s="356" t="inlineStr"/>
      <c r="I1332" s="356" t="n">
        <v>0</v>
      </c>
      <c r="J1332" s="356" t="inlineStr"/>
      <c r="K1332" s="356" t="n">
        <v>0</v>
      </c>
      <c r="L1332" s="356" t="inlineStr">
        <is>
          <t>Новая локальная смета</t>
        </is>
      </c>
      <c r="M1332" s="356" t="inlineStr"/>
      <c r="N1332" s="356" t="n"/>
      <c r="O1332" s="356" t="n"/>
      <c r="P1332" s="356" t="n"/>
      <c r="Q1332" s="356" t="n"/>
      <c r="R1332" s="356" t="n"/>
      <c r="S1332" s="356" t="n">
        <v>0</v>
      </c>
      <c r="T1332" s="356" t="n"/>
      <c r="U1332" s="356" t="inlineStr"/>
      <c r="V1332" s="356" t="n">
        <v>0</v>
      </c>
      <c r="W1332" s="356" t="n"/>
      <c r="X1332" s="356" t="n"/>
      <c r="Y1332" s="356" t="n"/>
      <c r="Z1332" s="356" t="n"/>
      <c r="AA1332" s="356" t="n"/>
      <c r="AB1332" s="356" t="inlineStr"/>
      <c r="AC1332" s="356" t="inlineStr"/>
      <c r="AD1332" s="356" t="inlineStr"/>
      <c r="AE1332" s="356" t="inlineStr"/>
      <c r="AF1332" s="356" t="inlineStr"/>
      <c r="AG1332" s="356" t="inlineStr"/>
      <c r="AH1332" s="356" t="n"/>
      <c r="AI1332" s="356" t="n"/>
      <c r="AJ1332" s="356" t="n"/>
      <c r="AK1332" s="356" t="n"/>
      <c r="AL1332" s="356" t="n"/>
      <c r="AM1332" s="356" t="n"/>
      <c r="AN1332" s="356" t="n"/>
      <c r="AO1332" s="356" t="n"/>
      <c r="AP1332" s="356" t="inlineStr"/>
      <c r="AQ1332" s="356" t="inlineStr"/>
      <c r="AR1332" s="356" t="inlineStr"/>
      <c r="AS1332" s="356" t="n"/>
      <c r="AT1332" s="356" t="n"/>
      <c r="AU1332" s="356" t="n"/>
      <c r="AV1332" s="356" t="n"/>
      <c r="AW1332" s="356" t="n"/>
      <c r="AX1332" s="356" t="n"/>
      <c r="AY1332" s="356" t="n"/>
      <c r="AZ1332" s="356" t="inlineStr"/>
      <c r="BA1332" s="356" t="n"/>
      <c r="BB1332" s="356" t="inlineStr"/>
      <c r="BC1332" s="356" t="inlineStr"/>
      <c r="BD1332" s="356" t="inlineStr"/>
      <c r="BE1332" s="356" t="inlineStr"/>
      <c r="BF1332" s="356" t="inlineStr"/>
      <c r="BG1332" s="356" t="inlineStr"/>
      <c r="BH1332" s="356" t="inlineStr"/>
      <c r="BI1332" s="356" t="inlineStr"/>
      <c r="BJ1332" s="356" t="inlineStr"/>
      <c r="BK1332" s="356" t="inlineStr"/>
      <c r="BL1332" s="356" t="inlineStr"/>
      <c r="BM1332" s="356" t="inlineStr"/>
      <c r="BN1332" s="356" t="inlineStr"/>
      <c r="BO1332" s="356" t="inlineStr"/>
      <c r="BP1332" s="356" t="inlineStr"/>
      <c r="BQ1332" s="356" t="n"/>
      <c r="BR1332" s="356" t="n"/>
      <c r="BS1332" s="356" t="n"/>
      <c r="BT1332" s="356" t="n"/>
      <c r="BU1332" s="356" t="n"/>
      <c r="BV1332" s="356" t="n"/>
      <c r="BW1332" s="356" t="n"/>
      <c r="BX1332" s="356" t="n">
        <v>0</v>
      </c>
      <c r="BY1332" s="356" t="n"/>
      <c r="BZ1332" s="356" t="n"/>
      <c r="CA1332" s="356" t="n"/>
      <c r="CB1332" s="356" t="n"/>
      <c r="CC1332" s="356" t="n"/>
      <c r="CD1332" s="356" t="n"/>
      <c r="CE1332" s="356" t="n"/>
      <c r="CF1332" s="356" t="n">
        <v>0</v>
      </c>
      <c r="CG1332" s="356" t="n">
        <v>0</v>
      </c>
      <c r="CH1332" s="356" t="n"/>
      <c r="CI1332" s="356" t="inlineStr"/>
      <c r="CJ1332" s="356" t="inlineStr"/>
      <c r="CK1332" s="0" t="inlineStr"/>
      <c r="CL1332" s="0" t="inlineStr"/>
      <c r="CM1332" s="0" t="inlineStr"/>
      <c r="CN1332" s="0" t="inlineStr"/>
      <c r="CO1332" s="0" t="inlineStr"/>
      <c r="CP1332" s="0" t="inlineStr"/>
      <c r="CQ1332" s="0" t="inlineStr"/>
    </row>
    <row r="1334">
      <c r="A1334" s="358" t="n">
        <v>52</v>
      </c>
      <c r="B1334" s="358">
        <f>B1340</f>
        <v/>
      </c>
      <c r="C1334" s="358">
        <f>C1340</f>
        <v/>
      </c>
      <c r="D1334" s="358">
        <f>D1340</f>
        <v/>
      </c>
      <c r="E1334" s="358">
        <f>E1340</f>
        <v/>
      </c>
      <c r="F1334" s="358">
        <f>F1340</f>
        <v/>
      </c>
      <c r="G1334" s="358">
        <f>G1340</f>
        <v/>
      </c>
      <c r="H1334" s="358" t="n"/>
      <c r="I1334" s="358" t="n"/>
      <c r="J1334" s="358" t="n"/>
      <c r="K1334" s="358" t="n"/>
      <c r="L1334" s="358" t="n"/>
      <c r="M1334" s="358" t="n"/>
      <c r="N1334" s="358" t="n"/>
      <c r="O1334" s="358">
        <f>O1340</f>
        <v/>
      </c>
      <c r="P1334" s="358">
        <f>P1340</f>
        <v/>
      </c>
      <c r="Q1334" s="358">
        <f>Q1340</f>
        <v/>
      </c>
      <c r="R1334" s="358">
        <f>R1340</f>
        <v/>
      </c>
      <c r="S1334" s="358">
        <f>S1340</f>
        <v/>
      </c>
      <c r="T1334" s="358">
        <f>T1340</f>
        <v/>
      </c>
      <c r="U1334" s="358">
        <f>U1340</f>
        <v/>
      </c>
      <c r="V1334" s="358">
        <f>V1340</f>
        <v/>
      </c>
      <c r="W1334" s="358">
        <f>W1340</f>
        <v/>
      </c>
      <c r="X1334" s="358">
        <f>X1340</f>
        <v/>
      </c>
      <c r="Y1334" s="358">
        <f>Y1340</f>
        <v/>
      </c>
      <c r="Z1334" s="358">
        <f>Z1340</f>
        <v/>
      </c>
      <c r="AA1334" s="358">
        <f>AA1340</f>
        <v/>
      </c>
      <c r="AB1334" s="358">
        <f>AB1340</f>
        <v/>
      </c>
      <c r="AC1334" s="358">
        <f>AC1340</f>
        <v/>
      </c>
      <c r="AD1334" s="358">
        <f>AD1340</f>
        <v/>
      </c>
      <c r="AE1334" s="358">
        <f>AE1340</f>
        <v/>
      </c>
      <c r="AF1334" s="358">
        <f>AF1340</f>
        <v/>
      </c>
      <c r="AG1334" s="358">
        <f>AG1340</f>
        <v/>
      </c>
      <c r="AH1334" s="358">
        <f>AH1340</f>
        <v/>
      </c>
      <c r="AI1334" s="358">
        <f>AI1340</f>
        <v/>
      </c>
      <c r="AJ1334" s="358">
        <f>AJ1340</f>
        <v/>
      </c>
      <c r="AK1334" s="358">
        <f>AK1340</f>
        <v/>
      </c>
      <c r="AL1334" s="358">
        <f>AL1340</f>
        <v/>
      </c>
      <c r="AM1334" s="358">
        <f>AM1340</f>
        <v/>
      </c>
      <c r="AN1334" s="358">
        <f>AN1340</f>
        <v/>
      </c>
      <c r="AO1334" s="358">
        <f>AO1340</f>
        <v/>
      </c>
      <c r="AP1334" s="358">
        <f>AP1340</f>
        <v/>
      </c>
      <c r="AQ1334" s="358">
        <f>AQ1340</f>
        <v/>
      </c>
      <c r="AR1334" s="358">
        <f>AR1340</f>
        <v/>
      </c>
      <c r="AS1334" s="358">
        <f>AS1340</f>
        <v/>
      </c>
      <c r="AT1334" s="358">
        <f>AT1340</f>
        <v/>
      </c>
      <c r="AU1334" s="358">
        <f>AU1340</f>
        <v/>
      </c>
      <c r="AV1334" s="358">
        <f>AV1340</f>
        <v/>
      </c>
      <c r="AW1334" s="358">
        <f>AW1340</f>
        <v/>
      </c>
      <c r="AX1334" s="358">
        <f>AX1340</f>
        <v/>
      </c>
      <c r="AY1334" s="358">
        <f>AY1340</f>
        <v/>
      </c>
      <c r="AZ1334" s="358">
        <f>AZ1340</f>
        <v/>
      </c>
      <c r="BA1334" s="358">
        <f>BA1340</f>
        <v/>
      </c>
      <c r="BB1334" s="358">
        <f>BB1340</f>
        <v/>
      </c>
      <c r="BC1334" s="358">
        <f>BC1340</f>
        <v/>
      </c>
      <c r="BD1334" s="358">
        <f>BD1340</f>
        <v/>
      </c>
      <c r="BE1334" s="358">
        <f>BE1340</f>
        <v/>
      </c>
      <c r="BF1334" s="358">
        <f>BF1340</f>
        <v/>
      </c>
      <c r="BG1334" s="358">
        <f>BG1340</f>
        <v/>
      </c>
      <c r="BH1334" s="358">
        <f>BH1340</f>
        <v/>
      </c>
      <c r="BI1334" s="358">
        <f>BI1340</f>
        <v/>
      </c>
      <c r="BJ1334" s="358">
        <f>BJ1340</f>
        <v/>
      </c>
      <c r="BK1334" s="358">
        <f>BK1340</f>
        <v/>
      </c>
      <c r="BL1334" s="358">
        <f>BL1340</f>
        <v/>
      </c>
      <c r="BM1334" s="358">
        <f>BM1340</f>
        <v/>
      </c>
      <c r="BN1334" s="358">
        <f>BN1340</f>
        <v/>
      </c>
      <c r="BO1334" s="358">
        <f>BO1340</f>
        <v/>
      </c>
      <c r="BP1334" s="358">
        <f>BP1340</f>
        <v/>
      </c>
      <c r="BQ1334" s="358">
        <f>BQ1340</f>
        <v/>
      </c>
      <c r="BR1334" s="358">
        <f>BR1340</f>
        <v/>
      </c>
      <c r="BS1334" s="358">
        <f>BS1340</f>
        <v/>
      </c>
      <c r="BT1334" s="358">
        <f>BT1340</f>
        <v/>
      </c>
      <c r="BU1334" s="358">
        <f>BU1340</f>
        <v/>
      </c>
      <c r="BV1334" s="358">
        <f>BV1340</f>
        <v/>
      </c>
      <c r="BW1334" s="358">
        <f>BW1340</f>
        <v/>
      </c>
      <c r="BX1334" s="358">
        <f>BX1340</f>
        <v/>
      </c>
      <c r="BY1334" s="358">
        <f>BY1340</f>
        <v/>
      </c>
      <c r="BZ1334" s="358">
        <f>BZ1340</f>
        <v/>
      </c>
      <c r="CA1334" s="358">
        <f>CA1340</f>
        <v/>
      </c>
      <c r="CB1334" s="358">
        <f>CB1340</f>
        <v/>
      </c>
      <c r="CC1334" s="358">
        <f>CC1340</f>
        <v/>
      </c>
      <c r="CD1334" s="358">
        <f>CD1340</f>
        <v/>
      </c>
      <c r="CE1334" s="358">
        <f>CE1340</f>
        <v/>
      </c>
      <c r="CF1334" s="358">
        <f>CF1340</f>
        <v/>
      </c>
      <c r="CG1334" s="358">
        <f>CG1340</f>
        <v/>
      </c>
      <c r="CH1334" s="358">
        <f>CH1340</f>
        <v/>
      </c>
      <c r="CI1334" s="358">
        <f>CI1340</f>
        <v/>
      </c>
      <c r="CJ1334" s="358">
        <f>CJ1340</f>
        <v/>
      </c>
      <c r="CK1334" s="358">
        <f>CK1340</f>
        <v/>
      </c>
      <c r="CL1334" s="358">
        <f>CL1340</f>
        <v/>
      </c>
      <c r="CM1334" s="358">
        <f>CM1340</f>
        <v/>
      </c>
      <c r="CN1334" s="358">
        <f>CN1340</f>
        <v/>
      </c>
      <c r="CO1334" s="358">
        <f>CO1340</f>
        <v/>
      </c>
      <c r="CP1334" s="358">
        <f>CP1340</f>
        <v/>
      </c>
      <c r="CQ1334" s="358">
        <f>CQ1340</f>
        <v/>
      </c>
      <c r="CR1334" s="358">
        <f>CR1340</f>
        <v/>
      </c>
      <c r="CS1334" s="358">
        <f>CS1340</f>
        <v/>
      </c>
      <c r="CT1334" s="358">
        <f>CT1340</f>
        <v/>
      </c>
      <c r="CU1334" s="358">
        <f>CU1340</f>
        <v/>
      </c>
      <c r="CV1334" s="358">
        <f>CV1340</f>
        <v/>
      </c>
      <c r="CW1334" s="358">
        <f>CW1340</f>
        <v/>
      </c>
      <c r="CX1334" s="358">
        <f>CX1340</f>
        <v/>
      </c>
      <c r="CY1334" s="358">
        <f>CY1340</f>
        <v/>
      </c>
      <c r="CZ1334" s="358">
        <f>CZ1340</f>
        <v/>
      </c>
      <c r="DA1334" s="358">
        <f>DA1340</f>
        <v/>
      </c>
      <c r="DB1334" s="358">
        <f>DB1340</f>
        <v/>
      </c>
      <c r="DC1334" s="358">
        <f>DC1340</f>
        <v/>
      </c>
      <c r="DD1334" s="358">
        <f>DD1340</f>
        <v/>
      </c>
      <c r="DE1334" s="358">
        <f>DE1340</f>
        <v/>
      </c>
      <c r="DF1334" s="358">
        <f>DF1340</f>
        <v/>
      </c>
      <c r="DG1334" s="359">
        <f>DG1340</f>
        <v/>
      </c>
      <c r="DH1334" s="359">
        <f>DH1340</f>
        <v/>
      </c>
      <c r="DI1334" s="359">
        <f>DI1340</f>
        <v/>
      </c>
      <c r="DJ1334" s="359">
        <f>DJ1340</f>
        <v/>
      </c>
      <c r="DK1334" s="359">
        <f>DK1340</f>
        <v/>
      </c>
      <c r="DL1334" s="359">
        <f>DL1340</f>
        <v/>
      </c>
      <c r="DM1334" s="359">
        <f>DM1340</f>
        <v/>
      </c>
      <c r="DN1334" s="359">
        <f>DN1340</f>
        <v/>
      </c>
      <c r="DO1334" s="359">
        <f>DO1340</f>
        <v/>
      </c>
      <c r="DP1334" s="359">
        <f>DP1340</f>
        <v/>
      </c>
      <c r="DQ1334" s="359">
        <f>DQ1340</f>
        <v/>
      </c>
      <c r="DR1334" s="359">
        <f>DR1340</f>
        <v/>
      </c>
      <c r="DS1334" s="359">
        <f>DS1340</f>
        <v/>
      </c>
      <c r="DT1334" s="359">
        <f>DT1340</f>
        <v/>
      </c>
      <c r="DU1334" s="359">
        <f>DU1340</f>
        <v/>
      </c>
      <c r="DV1334" s="359">
        <f>DV1340</f>
        <v/>
      </c>
      <c r="DW1334" s="359">
        <f>DW1340</f>
        <v/>
      </c>
      <c r="DX1334" s="359">
        <f>DX1340</f>
        <v/>
      </c>
      <c r="DY1334" s="359">
        <f>DY1340</f>
        <v/>
      </c>
      <c r="DZ1334" s="359">
        <f>DZ1340</f>
        <v/>
      </c>
      <c r="EA1334" s="359">
        <f>EA1340</f>
        <v/>
      </c>
      <c r="EB1334" s="359">
        <f>EB1340</f>
        <v/>
      </c>
      <c r="EC1334" s="359">
        <f>EC1340</f>
        <v/>
      </c>
      <c r="ED1334" s="359">
        <f>ED1340</f>
        <v/>
      </c>
      <c r="EE1334" s="359">
        <f>EE1340</f>
        <v/>
      </c>
      <c r="EF1334" s="359">
        <f>EF1340</f>
        <v/>
      </c>
      <c r="EG1334" s="359">
        <f>EG1340</f>
        <v/>
      </c>
      <c r="EH1334" s="359">
        <f>EH1340</f>
        <v/>
      </c>
      <c r="EI1334" s="359">
        <f>EI1340</f>
        <v/>
      </c>
      <c r="EJ1334" s="359">
        <f>EJ1340</f>
        <v/>
      </c>
      <c r="EK1334" s="359">
        <f>EK1340</f>
        <v/>
      </c>
      <c r="EL1334" s="359">
        <f>EL1340</f>
        <v/>
      </c>
      <c r="EM1334" s="359">
        <f>EM1340</f>
        <v/>
      </c>
      <c r="EN1334" s="359">
        <f>EN1340</f>
        <v/>
      </c>
      <c r="EO1334" s="359">
        <f>EO1340</f>
        <v/>
      </c>
      <c r="EP1334" s="359">
        <f>EP1340</f>
        <v/>
      </c>
      <c r="EQ1334" s="359">
        <f>EQ1340</f>
        <v/>
      </c>
      <c r="ER1334" s="359">
        <f>ER1340</f>
        <v/>
      </c>
      <c r="ES1334" s="359">
        <f>ES1340</f>
        <v/>
      </c>
      <c r="ET1334" s="359">
        <f>ET1340</f>
        <v/>
      </c>
      <c r="EU1334" s="359">
        <f>EU1340</f>
        <v/>
      </c>
      <c r="EV1334" s="359">
        <f>EV1340</f>
        <v/>
      </c>
      <c r="EW1334" s="359">
        <f>EW1340</f>
        <v/>
      </c>
      <c r="EX1334" s="359">
        <f>EX1340</f>
        <v/>
      </c>
      <c r="EY1334" s="359">
        <f>EY1340</f>
        <v/>
      </c>
      <c r="EZ1334" s="359">
        <f>EZ1340</f>
        <v/>
      </c>
      <c r="FA1334" s="359">
        <f>FA1340</f>
        <v/>
      </c>
      <c r="FB1334" s="359">
        <f>FB1340</f>
        <v/>
      </c>
      <c r="FC1334" s="359">
        <f>FC1340</f>
        <v/>
      </c>
      <c r="FD1334" s="359">
        <f>FD1340</f>
        <v/>
      </c>
      <c r="FE1334" s="359">
        <f>FE1340</f>
        <v/>
      </c>
      <c r="FF1334" s="359">
        <f>FF1340</f>
        <v/>
      </c>
      <c r="FG1334" s="359">
        <f>FG1340</f>
        <v/>
      </c>
      <c r="FH1334" s="359">
        <f>FH1340</f>
        <v/>
      </c>
      <c r="FI1334" s="359">
        <f>FI1340</f>
        <v/>
      </c>
      <c r="FJ1334" s="359">
        <f>FJ1340</f>
        <v/>
      </c>
      <c r="FK1334" s="359">
        <f>FK1340</f>
        <v/>
      </c>
      <c r="FL1334" s="359">
        <f>FL1340</f>
        <v/>
      </c>
      <c r="FM1334" s="359">
        <f>FM1340</f>
        <v/>
      </c>
      <c r="FN1334" s="359">
        <f>FN1340</f>
        <v/>
      </c>
      <c r="FO1334" s="359">
        <f>FO1340</f>
        <v/>
      </c>
      <c r="FP1334" s="359">
        <f>FP1340</f>
        <v/>
      </c>
      <c r="FQ1334" s="359">
        <f>FQ1340</f>
        <v/>
      </c>
      <c r="FR1334" s="359">
        <f>FR1340</f>
        <v/>
      </c>
      <c r="FS1334" s="359">
        <f>FS1340</f>
        <v/>
      </c>
      <c r="FT1334" s="359">
        <f>FT1340</f>
        <v/>
      </c>
      <c r="FU1334" s="359">
        <f>FU1340</f>
        <v/>
      </c>
      <c r="FV1334" s="359">
        <f>FV1340</f>
        <v/>
      </c>
      <c r="FW1334" s="359">
        <f>FW1340</f>
        <v/>
      </c>
      <c r="FX1334" s="359">
        <f>FX1340</f>
        <v/>
      </c>
      <c r="FY1334" s="359">
        <f>FY1340</f>
        <v/>
      </c>
      <c r="FZ1334" s="359">
        <f>FZ1340</f>
        <v/>
      </c>
      <c r="GA1334" s="359">
        <f>GA1340</f>
        <v/>
      </c>
      <c r="GB1334" s="359">
        <f>GB1340</f>
        <v/>
      </c>
      <c r="GC1334" s="359">
        <f>GC1340</f>
        <v/>
      </c>
      <c r="GD1334" s="359">
        <f>GD1340</f>
        <v/>
      </c>
      <c r="GE1334" s="359">
        <f>GE1340</f>
        <v/>
      </c>
      <c r="GF1334" s="359">
        <f>GF1340</f>
        <v/>
      </c>
      <c r="GG1334" s="359">
        <f>GG1340</f>
        <v/>
      </c>
      <c r="GH1334" s="359">
        <f>GH1340</f>
        <v/>
      </c>
      <c r="GI1334" s="359">
        <f>GI1340</f>
        <v/>
      </c>
      <c r="GJ1334" s="359">
        <f>GJ1340</f>
        <v/>
      </c>
      <c r="GK1334" s="359">
        <f>GK1340</f>
        <v/>
      </c>
      <c r="GL1334" s="359">
        <f>GL1340</f>
        <v/>
      </c>
      <c r="GM1334" s="359">
        <f>GM1340</f>
        <v/>
      </c>
      <c r="GN1334" s="359">
        <f>GN1340</f>
        <v/>
      </c>
      <c r="GO1334" s="359">
        <f>GO1340</f>
        <v/>
      </c>
      <c r="GP1334" s="359">
        <f>GP1340</f>
        <v/>
      </c>
      <c r="GQ1334" s="359">
        <f>GQ1340</f>
        <v/>
      </c>
      <c r="GR1334" s="359">
        <f>GR1340</f>
        <v/>
      </c>
      <c r="GS1334" s="359">
        <f>GS1340</f>
        <v/>
      </c>
      <c r="GT1334" s="359">
        <f>GT1340</f>
        <v/>
      </c>
      <c r="GU1334" s="359">
        <f>GU1340</f>
        <v/>
      </c>
      <c r="GV1334" s="359">
        <f>GV1340</f>
        <v/>
      </c>
      <c r="GW1334" s="359">
        <f>GW1340</f>
        <v/>
      </c>
      <c r="GX1334" s="359">
        <f>GX1340</f>
        <v/>
      </c>
    </row>
    <row r="1336">
      <c r="A1336" s="0" t="n">
        <v>17</v>
      </c>
      <c r="B1336" s="0" t="n">
        <v>0</v>
      </c>
      <c r="C1336" s="0">
        <f>ROW(SmtRes!A511)</f>
        <v/>
      </c>
      <c r="D1336" s="0">
        <f>ROW(EtalonRes!A499)</f>
        <v/>
      </c>
      <c r="E1336" s="0" t="inlineStr">
        <is>
          <t>1</t>
        </is>
      </c>
      <c r="F1336" s="0" t="inlineStr">
        <is>
          <t>65-10-1</t>
        </is>
      </c>
      <c r="G1336" s="0" t="inlineStr">
        <is>
          <t>Очистка канализационной сети внутренней</t>
        </is>
      </c>
      <c r="H1336" s="0" t="inlineStr">
        <is>
          <t>100 м трубопровода</t>
        </is>
      </c>
      <c r="I1336" s="0">
        <f>ROUND(ROUND(10/100,4),7)</f>
        <v/>
      </c>
      <c r="J1336" s="0" t="n">
        <v>0</v>
      </c>
      <c r="K1336" s="0">
        <f>ROUND(ROUND(10/100,4),7)</f>
        <v/>
      </c>
      <c r="O1336" s="0">
        <f>ROUND(CP1336,0)</f>
        <v/>
      </c>
      <c r="P1336" s="0">
        <f>ROUND(CQ1336*I1336,0)</f>
        <v/>
      </c>
      <c r="Q1336" s="0">
        <f>(ROUND((ROUND(((ET1336)*I1336),0)*BB1336),0)+ROUND((ROUND(((AE1336-(EU1336))*I1336),0)*BS1336),0))</f>
        <v/>
      </c>
      <c r="R1336" s="0">
        <f>(ROUND((ROUND(((EU1336)*I1336),0)*BS1336),0)+ROUND((ROUND(((AE1336-(EU1336))*I1336),0)*BS1336),0))</f>
        <v/>
      </c>
      <c r="S1336" s="0">
        <f>ROUND(CT1336*I1336,0)</f>
        <v/>
      </c>
      <c r="T1336" s="0">
        <f>ROUND(CU1336*I1336,0)</f>
        <v/>
      </c>
      <c r="U1336" s="0">
        <f>ROUND(CV1336*I1336,7)</f>
        <v/>
      </c>
      <c r="V1336" s="0">
        <f>ROUND(CW1336*I1336,7)</f>
        <v/>
      </c>
      <c r="W1336" s="0">
        <f>ROUND(CX1336*I1336,0)</f>
        <v/>
      </c>
      <c r="X1336" s="0">
        <f>ROUND(CY1336,0)</f>
        <v/>
      </c>
      <c r="Y1336" s="0">
        <f>ROUND(CZ1336,0)</f>
        <v/>
      </c>
      <c r="AA1336" s="0" t="n">
        <v>78845955</v>
      </c>
      <c r="AB1336" s="0">
        <f>ROUND((AC1336+AD1336+AF1336),2)</f>
        <v/>
      </c>
      <c r="AC1336" s="0">
        <f>ROUND((ES1336),2)</f>
        <v/>
      </c>
      <c r="AD1336" s="0">
        <f>ROUND((((ET1336)-(EU1336))+AE1336),2)</f>
        <v/>
      </c>
      <c r="AE1336" s="0">
        <f>ROUND((EU1336),2)</f>
        <v/>
      </c>
      <c r="AF1336" s="0">
        <f>ROUND((EV1336),2)</f>
        <v/>
      </c>
      <c r="AG1336" s="0">
        <f>ROUND((AP1336),2)</f>
        <v/>
      </c>
      <c r="AH1336" s="0">
        <f>(EW1336)</f>
        <v/>
      </c>
      <c r="AI1336" s="0">
        <f>(EX1336)</f>
        <v/>
      </c>
      <c r="AJ1336" s="0">
        <f>(AS1336)</f>
        <v/>
      </c>
      <c r="AK1336" s="0" t="n">
        <v>403.3</v>
      </c>
      <c r="AL1336" s="0" t="n">
        <v>139.36</v>
      </c>
      <c r="AM1336" s="0" t="n">
        <v>0.87</v>
      </c>
      <c r="AN1336" s="0" t="n">
        <v>0</v>
      </c>
      <c r="AO1336" s="0" t="n">
        <v>263.07</v>
      </c>
      <c r="AP1336" s="0" t="n">
        <v>0</v>
      </c>
      <c r="AQ1336" s="0" t="n">
        <v>32.2</v>
      </c>
      <c r="AR1336" s="0" t="n">
        <v>0</v>
      </c>
      <c r="AS1336" s="0" t="n">
        <v>0</v>
      </c>
      <c r="AT1336" s="0" t="n">
        <v>103</v>
      </c>
      <c r="AU1336" s="0" t="n">
        <v>52</v>
      </c>
      <c r="AV1336" s="0" t="n">
        <v>1</v>
      </c>
      <c r="AW1336" s="0" t="n">
        <v>1</v>
      </c>
      <c r="AZ1336" s="0" t="n">
        <v>1</v>
      </c>
      <c r="BA1336" s="0" t="n">
        <v>52.25</v>
      </c>
      <c r="BB1336" s="0" t="n">
        <v>25.03</v>
      </c>
      <c r="BC1336" s="0" t="n">
        <v>11.85</v>
      </c>
      <c r="BD1336" s="0" t="inlineStr"/>
      <c r="BE1336" s="0" t="inlineStr"/>
      <c r="BF1336" s="0" t="inlineStr"/>
      <c r="BG1336" s="0" t="inlineStr"/>
      <c r="BH1336" s="0" t="n">
        <v>0</v>
      </c>
      <c r="BI1336" s="0" t="n">
        <v>1</v>
      </c>
      <c r="BJ1336" s="0" t="inlineStr">
        <is>
          <t>ТЕРр Московской обл., 65-10-1, приказ Минстроя России №675/пр от 28.02.2017 № 263/пр</t>
        </is>
      </c>
      <c r="BM1336" s="0" t="n">
        <v>65007</v>
      </c>
      <c r="BN1336" s="0" t="n">
        <v>0</v>
      </c>
      <c r="BO1336" s="0" t="inlineStr">
        <is>
          <t>65-10-1</t>
        </is>
      </c>
      <c r="BP1336" s="0" t="n">
        <v>1</v>
      </c>
      <c r="BQ1336" s="0" t="n">
        <v>6</v>
      </c>
      <c r="BR1336" s="0" t="n">
        <v>0</v>
      </c>
      <c r="BS1336" s="0" t="n">
        <v>52.25</v>
      </c>
      <c r="BT1336" s="0" t="n">
        <v>1</v>
      </c>
      <c r="BU1336" s="0" t="n">
        <v>1</v>
      </c>
      <c r="BV1336" s="0" t="n">
        <v>1</v>
      </c>
      <c r="BW1336" s="0" t="n">
        <v>1</v>
      </c>
      <c r="BX1336" s="0" t="n">
        <v>1</v>
      </c>
      <c r="BY1336" s="0" t="inlineStr"/>
      <c r="BZ1336" s="0" t="n">
        <v>103</v>
      </c>
      <c r="CA1336" s="0" t="n">
        <v>52</v>
      </c>
      <c r="CB1336" s="0" t="inlineStr"/>
      <c r="CE1336" s="0" t="n">
        <v>12</v>
      </c>
      <c r="CF1336" s="0" t="n">
        <v>0</v>
      </c>
      <c r="CG1336" s="0" t="n">
        <v>0</v>
      </c>
      <c r="CM1336" s="0" t="n">
        <v>0</v>
      </c>
      <c r="CN1336" s="0" t="inlineStr"/>
      <c r="CO1336" s="0" t="n">
        <v>0</v>
      </c>
      <c r="CP1336" s="0">
        <f>(P1336+Q1336+S1336)</f>
        <v/>
      </c>
      <c r="CQ1336" s="0">
        <f>AC1336*BC1336</f>
        <v/>
      </c>
      <c r="CR1336" s="0">
        <f>(ROUND((ROUND(((ET1336)*1),0)*BB1336),0)+ROUND((ROUND(((AE1336-(EU1336))*1),0)*BS1336),0))</f>
        <v/>
      </c>
      <c r="CS1336" s="0">
        <f>(ROUND((ROUND(((EU1336)*1),0)*BS1336),0)+ROUND((ROUND(((AE1336-(EU1336))*1),0)*BS1336),0))</f>
        <v/>
      </c>
      <c r="CT1336" s="0">
        <f>AF1336*BA1336</f>
        <v/>
      </c>
      <c r="CU1336" s="0">
        <f>AG1336</f>
        <v/>
      </c>
      <c r="CV1336" s="0">
        <f>AH1336</f>
        <v/>
      </c>
      <c r="CW1336" s="0">
        <f>AI1336</f>
        <v/>
      </c>
      <c r="CX1336" s="0">
        <f>AJ1336</f>
        <v/>
      </c>
      <c r="CY1336" s="0">
        <f>(((S1336+R1336)*AT1336)/100)</f>
        <v/>
      </c>
      <c r="CZ1336" s="0">
        <f>(((S1336+R1336)*AU1336)/100)</f>
        <v/>
      </c>
      <c r="DC1336" s="0" t="inlineStr"/>
      <c r="DD1336" s="0" t="inlineStr"/>
      <c r="DE1336" s="0" t="inlineStr"/>
      <c r="DF1336" s="0" t="inlineStr"/>
      <c r="DG1336" s="0" t="inlineStr"/>
      <c r="DH1336" s="0" t="inlineStr"/>
      <c r="DI1336" s="0" t="inlineStr"/>
      <c r="DJ1336" s="0" t="inlineStr"/>
      <c r="DK1336" s="0" t="inlineStr"/>
      <c r="DL1336" s="0" t="inlineStr"/>
      <c r="DM1336" s="0" t="inlineStr"/>
      <c r="DN1336" s="0" t="n">
        <v>0</v>
      </c>
      <c r="DO1336" s="0" t="n">
        <v>0</v>
      </c>
      <c r="DP1336" s="0" t="n">
        <v>1</v>
      </c>
      <c r="DQ1336" s="0" t="n">
        <v>1</v>
      </c>
      <c r="DU1336" s="0" t="n">
        <v>1013</v>
      </c>
      <c r="DV1336" s="0" t="inlineStr">
        <is>
          <t>100 м трубопровода</t>
        </is>
      </c>
      <c r="DW1336" s="0" t="inlineStr">
        <is>
          <t>100 м трубопровода</t>
        </is>
      </c>
      <c r="DX1336" s="0" t="n">
        <v>1</v>
      </c>
      <c r="DZ1336" s="0" t="inlineStr"/>
      <c r="EA1336" s="0" t="inlineStr"/>
      <c r="EB1336" s="0" t="inlineStr"/>
      <c r="EC1336" s="0" t="inlineStr"/>
      <c r="EE1336" s="0" t="n">
        <v>78726000</v>
      </c>
      <c r="EF1336" s="0" t="n">
        <v>6</v>
      </c>
      <c r="EG1336" s="0" t="inlineStr">
        <is>
          <t>Ремонтно-строительные работы</t>
        </is>
      </c>
      <c r="EH1336" s="0" t="n">
        <v>99</v>
      </c>
      <c r="EI1336" s="0" t="inlineStr">
        <is>
          <t>Внутренние санитарно-технические работы</t>
        </is>
      </c>
      <c r="EJ1336" s="0" t="n">
        <v>1</v>
      </c>
      <c r="EK1336" s="0" t="n">
        <v>65007</v>
      </c>
      <c r="EL1336" s="0" t="inlineStr">
        <is>
          <t>Внутренние санитарнотехнические работы: смена труб, санприборов, запорной арматуры и другое</t>
        </is>
      </c>
      <c r="EM1336" s="0" t="inlineStr">
        <is>
          <t>рФЕР-65</t>
        </is>
      </c>
      <c r="EO1336" s="0" t="inlineStr"/>
      <c r="EQ1336" s="0" t="n">
        <v>0</v>
      </c>
      <c r="ER1336" s="0" t="n">
        <v>403.3</v>
      </c>
      <c r="ES1336" s="0" t="n">
        <v>139.36</v>
      </c>
      <c r="ET1336" s="0" t="n">
        <v>0.87</v>
      </c>
      <c r="EU1336" s="0" t="n">
        <v>0</v>
      </c>
      <c r="EV1336" s="0" t="n">
        <v>263.07</v>
      </c>
      <c r="EW1336" s="0" t="n">
        <v>32.2</v>
      </c>
      <c r="EX1336" s="0" t="n">
        <v>0</v>
      </c>
      <c r="EY1336" s="0" t="n">
        <v>0</v>
      </c>
      <c r="FQ1336" s="0" t="n">
        <v>0</v>
      </c>
      <c r="FR1336" s="0" t="n">
        <v>0</v>
      </c>
      <c r="FS1336" s="0" t="n">
        <v>0</v>
      </c>
      <c r="FX1336" s="0" t="n">
        <v>103</v>
      </c>
      <c r="FY1336" s="0" t="n">
        <v>52</v>
      </c>
      <c r="GA1336" s="0" t="inlineStr"/>
      <c r="GD1336" s="0" t="n">
        <v>1</v>
      </c>
      <c r="GF1336" s="0" t="n">
        <v>-66904957</v>
      </c>
      <c r="GG1336" s="0" t="n">
        <v>2</v>
      </c>
      <c r="GH1336" s="0" t="n">
        <v>1</v>
      </c>
      <c r="GI1336" s="0" t="n">
        <v>2</v>
      </c>
      <c r="GJ1336" s="0" t="n">
        <v>0</v>
      </c>
      <c r="GK1336" s="0" t="n">
        <v>0</v>
      </c>
      <c r="GL1336" s="0">
        <f>ROUND(IF(AND(BH1336=3,BI1336=3,FS1336&lt;&gt;0),P1336,0),0)</f>
        <v/>
      </c>
      <c r="GM1336" s="0">
        <f>ROUND(O1336+X1336+Y1336,0)+GX1336</f>
        <v/>
      </c>
      <c r="GN1336" s="0">
        <f>IF(OR(BI1336=0,BI1336=1),GM1336-GX1336,0)</f>
        <v/>
      </c>
      <c r="GO1336" s="0">
        <f>IF(BI1336=2,GM1336-GX1336,0)</f>
        <v/>
      </c>
      <c r="GP1336" s="0">
        <f>IF(BI1336=4,GM1336-GX1336,0)</f>
        <v/>
      </c>
      <c r="GR1336" s="0" t="n">
        <v>0</v>
      </c>
      <c r="GS1336" s="0" t="n">
        <v>3</v>
      </c>
      <c r="GT1336" s="0" t="n">
        <v>0</v>
      </c>
      <c r="GU1336" s="0" t="inlineStr"/>
      <c r="GV1336" s="0">
        <f>ROUND((GT1336),2)</f>
        <v/>
      </c>
      <c r="GW1336" s="0" t="n">
        <v>1</v>
      </c>
      <c r="GX1336" s="0">
        <f>ROUND(HC1336*I1336,0)</f>
        <v/>
      </c>
      <c r="HA1336" s="0" t="n">
        <v>0</v>
      </c>
      <c r="HB1336" s="0" t="n">
        <v>0</v>
      </c>
      <c r="HC1336" s="0">
        <f>GV1336*GW1336</f>
        <v/>
      </c>
      <c r="HE1336" s="0" t="inlineStr"/>
      <c r="HF1336" s="0" t="inlineStr"/>
      <c r="HM1336" s="0" t="inlineStr"/>
      <c r="HN1336" s="0" t="inlineStr">
        <is>
          <t>Пр/812-099.2-1</t>
        </is>
      </c>
      <c r="HO1336" s="0" t="inlineStr">
        <is>
          <t>Пр/774-099.2</t>
        </is>
      </c>
      <c r="HP1336" s="0" t="inlineStr">
        <is>
          <t>Внутренние санитарнотехнические работы: смена труб, санприборов, запорной арматуры и другое</t>
        </is>
      </c>
      <c r="HQ1336" s="0" t="inlineStr">
        <is>
          <t>Внутренние санитарнотехнические работы: смена труб, санприборов, запорной арматуры и другое</t>
        </is>
      </c>
      <c r="HS1336" s="0" t="n">
        <v>0</v>
      </c>
      <c r="IK1336" s="0" t="n">
        <v>0</v>
      </c>
    </row>
    <row r="1337">
      <c r="A1337" s="0" t="n">
        <v>18</v>
      </c>
      <c r="B1337" s="0" t="n">
        <v>0</v>
      </c>
      <c r="C1337" s="0" t="n">
        <v>511</v>
      </c>
      <c r="E1337" s="0" t="inlineStr">
        <is>
          <t>1,1</t>
        </is>
      </c>
      <c r="F1337" s="0" t="inlineStr">
        <is>
          <t>Цена поставщика</t>
        </is>
      </c>
      <c r="G1337" s="0" t="inlineStr">
        <is>
          <t>Прочистка КРОТ</t>
        </is>
      </c>
      <c r="H1337" s="0" t="inlineStr">
        <is>
          <t>л</t>
        </is>
      </c>
      <c r="I1337" s="0">
        <f>I1336*J1337</f>
        <v/>
      </c>
      <c r="J1337" s="0" t="n">
        <v>10</v>
      </c>
      <c r="K1337" s="0" t="n">
        <v>10</v>
      </c>
      <c r="O1337" s="0">
        <f>ROUND(CP1337,0)</f>
        <v/>
      </c>
      <c r="P1337" s="0">
        <f>ROUND(CQ1337*I1337,0)</f>
        <v/>
      </c>
      <c r="Q1337" s="0">
        <f>(ROUND((ROUND(((ET1337)*I1337),0)*BB1337),0)+ROUND((ROUND(((AE1337-(EU1337))*I1337),0)*BS1337),0))</f>
        <v/>
      </c>
      <c r="R1337" s="0">
        <f>(ROUND((ROUND(((EU1337)*I1337),0)*BS1337),0)+ROUND((ROUND(((AE1337-(EU1337))*I1337),0)*BS1337),0))</f>
        <v/>
      </c>
      <c r="S1337" s="0">
        <f>ROUND(CT1337*I1337,0)</f>
        <v/>
      </c>
      <c r="T1337" s="0">
        <f>ROUND(CU1337*I1337,0)</f>
        <v/>
      </c>
      <c r="U1337" s="0">
        <f>ROUND(CV1337*I1337,7)</f>
        <v/>
      </c>
      <c r="V1337" s="0">
        <f>ROUND(CW1337*I1337,7)</f>
        <v/>
      </c>
      <c r="W1337" s="0">
        <f>ROUND(CX1337*I1337,0)</f>
        <v/>
      </c>
      <c r="X1337" s="0">
        <f>ROUND(CY1337,0)</f>
        <v/>
      </c>
      <c r="Y1337" s="0">
        <f>ROUND(CZ1337,0)</f>
        <v/>
      </c>
      <c r="AA1337" s="0" t="n">
        <v>78845955</v>
      </c>
      <c r="AB1337" s="0">
        <f>ROUND((AC1337+AD1337+AF1337),2)</f>
        <v/>
      </c>
      <c r="AC1337" s="0">
        <f>ROUND((ES1337),2)</f>
        <v/>
      </c>
      <c r="AD1337" s="0">
        <f>ROUND((((ET1337)-(EU1337))+AE1337),2)</f>
        <v/>
      </c>
      <c r="AE1337" s="0">
        <f>ROUND((EU1337),2)</f>
        <v/>
      </c>
      <c r="AF1337" s="0">
        <f>ROUND((EV1337),2)</f>
        <v/>
      </c>
      <c r="AG1337" s="0">
        <f>ROUND((AP1337),2)</f>
        <v/>
      </c>
      <c r="AH1337" s="0">
        <f>(EW1337)</f>
        <v/>
      </c>
      <c r="AI1337" s="0">
        <f>(EX1337)</f>
        <v/>
      </c>
      <c r="AJ1337" s="0">
        <f>(AS1337)</f>
        <v/>
      </c>
      <c r="AK1337" s="0" t="n">
        <v>384.43</v>
      </c>
      <c r="AL1337" s="0" t="n">
        <v>384.43</v>
      </c>
      <c r="AM1337" s="0" t="n">
        <v>0</v>
      </c>
      <c r="AN1337" s="0" t="n">
        <v>0</v>
      </c>
      <c r="AO1337" s="0" t="n">
        <v>0</v>
      </c>
      <c r="AP1337" s="0" t="n">
        <v>0</v>
      </c>
      <c r="AQ1337" s="0" t="n">
        <v>0</v>
      </c>
      <c r="AR1337" s="0" t="n">
        <v>0</v>
      </c>
      <c r="AS1337" s="0" t="n">
        <v>0</v>
      </c>
      <c r="AT1337" s="0" t="n">
        <v>103</v>
      </c>
      <c r="AU1337" s="0" t="n">
        <v>52</v>
      </c>
      <c r="AV1337" s="0" t="n">
        <v>1</v>
      </c>
      <c r="AW1337" s="0" t="n">
        <v>1</v>
      </c>
      <c r="AZ1337" s="0" t="n">
        <v>1</v>
      </c>
      <c r="BA1337" s="0" t="n">
        <v>1</v>
      </c>
      <c r="BB1337" s="0" t="n">
        <v>1</v>
      </c>
      <c r="BC1337" s="0" t="n">
        <v>1</v>
      </c>
      <c r="BD1337" s="0" t="inlineStr"/>
      <c r="BE1337" s="0" t="inlineStr"/>
      <c r="BF1337" s="0" t="inlineStr"/>
      <c r="BG1337" s="0" t="inlineStr"/>
      <c r="BH1337" s="0" t="n">
        <v>3</v>
      </c>
      <c r="BI1337" s="0" t="n">
        <v>1</v>
      </c>
      <c r="BJ1337" s="0" t="inlineStr"/>
      <c r="BM1337" s="0" t="n">
        <v>65007</v>
      </c>
      <c r="BN1337" s="0" t="n">
        <v>0</v>
      </c>
      <c r="BO1337" s="0" t="inlineStr"/>
      <c r="BP1337" s="0" t="n">
        <v>0</v>
      </c>
      <c r="BQ1337" s="0" t="n">
        <v>6</v>
      </c>
      <c r="BR1337" s="0" t="n">
        <v>0</v>
      </c>
      <c r="BS1337" s="0" t="n">
        <v>1</v>
      </c>
      <c r="BT1337" s="0" t="n">
        <v>1</v>
      </c>
      <c r="BU1337" s="0" t="n">
        <v>1</v>
      </c>
      <c r="BV1337" s="0" t="n">
        <v>1</v>
      </c>
      <c r="BW1337" s="0" t="n">
        <v>1</v>
      </c>
      <c r="BX1337" s="0" t="n">
        <v>1</v>
      </c>
      <c r="BY1337" s="0" t="inlineStr"/>
      <c r="BZ1337" s="0" t="n">
        <v>103</v>
      </c>
      <c r="CA1337" s="0" t="n">
        <v>52</v>
      </c>
      <c r="CB1337" s="0" t="inlineStr"/>
      <c r="CE1337" s="0" t="n">
        <v>12</v>
      </c>
      <c r="CF1337" s="0" t="n">
        <v>0</v>
      </c>
      <c r="CG1337" s="0" t="n">
        <v>0</v>
      </c>
      <c r="CM1337" s="0" t="n">
        <v>0</v>
      </c>
      <c r="CN1337" s="0" t="inlineStr"/>
      <c r="CO1337" s="0" t="n">
        <v>0</v>
      </c>
      <c r="CP1337" s="0">
        <f>(P1337+Q1337+S1337)</f>
        <v/>
      </c>
      <c r="CQ1337" s="0">
        <f>AC1337</f>
        <v/>
      </c>
      <c r="CR1337" s="0">
        <f>(ROUND((ROUND(((ET1337)*1),0)*BB1337),0)+ROUND((ROUND(((AE1337-(EU1337))*1),0)*BS1337),0))</f>
        <v/>
      </c>
      <c r="CS1337" s="0">
        <f>(ROUND((ROUND(((EU1337)*1),0)*BS1337),0)+ROUND((ROUND(((AE1337-(EU1337))*1),0)*BS1337),0))</f>
        <v/>
      </c>
      <c r="CT1337" s="0">
        <f>AF1337*BA1337</f>
        <v/>
      </c>
      <c r="CU1337" s="0">
        <f>AG1337</f>
        <v/>
      </c>
      <c r="CV1337" s="0">
        <f>AH1337</f>
        <v/>
      </c>
      <c r="CW1337" s="0">
        <f>AI1337</f>
        <v/>
      </c>
      <c r="CX1337" s="0">
        <f>AJ1337</f>
        <v/>
      </c>
      <c r="CY1337" s="0">
        <f>(((S1337+R1337)*AT1337)/100)</f>
        <v/>
      </c>
      <c r="CZ1337" s="0">
        <f>(((S1337+R1337)*AU1337)/100)</f>
        <v/>
      </c>
      <c r="DC1337" s="0" t="inlineStr"/>
      <c r="DD1337" s="0" t="inlineStr"/>
      <c r="DE1337" s="0" t="inlineStr"/>
      <c r="DF1337" s="0" t="inlineStr"/>
      <c r="DG1337" s="0" t="inlineStr"/>
      <c r="DH1337" s="0" t="inlineStr"/>
      <c r="DI1337" s="0" t="inlineStr"/>
      <c r="DJ1337" s="0" t="inlineStr"/>
      <c r="DK1337" s="0" t="inlineStr"/>
      <c r="DL1337" s="0" t="inlineStr"/>
      <c r="DM1337" s="0" t="inlineStr"/>
      <c r="DN1337" s="0" t="n">
        <v>0</v>
      </c>
      <c r="DO1337" s="0" t="n">
        <v>0</v>
      </c>
      <c r="DP1337" s="0" t="n">
        <v>1</v>
      </c>
      <c r="DQ1337" s="0" t="n">
        <v>1</v>
      </c>
      <c r="DU1337" s="0" t="n">
        <v>1002</v>
      </c>
      <c r="DV1337" s="0" t="inlineStr">
        <is>
          <t>л</t>
        </is>
      </c>
      <c r="DW1337" s="0" t="inlineStr">
        <is>
          <t>л</t>
        </is>
      </c>
      <c r="DX1337" s="0" t="n">
        <v>1</v>
      </c>
      <c r="DZ1337" s="0" t="inlineStr"/>
      <c r="EA1337" s="0" t="inlineStr"/>
      <c r="EB1337" s="0" t="inlineStr"/>
      <c r="EC1337" s="0" t="inlineStr"/>
      <c r="EE1337" s="0" t="n">
        <v>78726000</v>
      </c>
      <c r="EF1337" s="0" t="n">
        <v>6</v>
      </c>
      <c r="EG1337" s="0" t="inlineStr">
        <is>
          <t>Ремонтно-строительные работы</t>
        </is>
      </c>
      <c r="EH1337" s="0" t="n">
        <v>99</v>
      </c>
      <c r="EI1337" s="0" t="inlineStr">
        <is>
          <t>Внутренние санитарно-технические работы</t>
        </is>
      </c>
      <c r="EJ1337" s="0" t="n">
        <v>1</v>
      </c>
      <c r="EK1337" s="0" t="n">
        <v>65007</v>
      </c>
      <c r="EL1337" s="0" t="inlineStr">
        <is>
          <t>Внутренние санитарнотехнические работы: смена труб, санприборов, запорной арматуры и другое</t>
        </is>
      </c>
      <c r="EM1337" s="0" t="inlineStr">
        <is>
          <t>рФЕР-65</t>
        </is>
      </c>
      <c r="EO1337" s="0" t="inlineStr"/>
      <c r="EQ1337" s="0" t="n">
        <v>0</v>
      </c>
      <c r="ER1337" s="0" t="n">
        <v>384.43</v>
      </c>
      <c r="ES1337" s="0" t="n">
        <v>384.43</v>
      </c>
      <c r="ET1337" s="0" t="n">
        <v>0</v>
      </c>
      <c r="EU1337" s="0" t="n">
        <v>0</v>
      </c>
      <c r="EV1337" s="0" t="n">
        <v>0</v>
      </c>
      <c r="EW1337" s="0" t="n">
        <v>0</v>
      </c>
      <c r="EX1337" s="0" t="n">
        <v>0</v>
      </c>
      <c r="EZ1337" s="0" t="n">
        <v>5</v>
      </c>
      <c r="FC1337" s="0" t="n">
        <v>1</v>
      </c>
      <c r="FD1337" s="0" t="n">
        <v>18</v>
      </c>
      <c r="FF1337" s="0" t="n">
        <v>469</v>
      </c>
      <c r="FQ1337" s="0" t="n">
        <v>0</v>
      </c>
      <c r="FR1337" s="0" t="n">
        <v>0</v>
      </c>
      <c r="FS1337" s="0" t="n">
        <v>0</v>
      </c>
      <c r="FX1337" s="0" t="n">
        <v>103</v>
      </c>
      <c r="FY1337" s="0" t="n">
        <v>52</v>
      </c>
      <c r="GA1337" s="0" t="inlineStr">
        <is>
          <t>[469 / 1,22]</t>
        </is>
      </c>
      <c r="GD1337" s="0" t="n">
        <v>1</v>
      </c>
      <c r="GF1337" s="0" t="n">
        <v>-1978592410</v>
      </c>
      <c r="GG1337" s="0" t="n">
        <v>2</v>
      </c>
      <c r="GH1337" s="0" t="n">
        <v>3</v>
      </c>
      <c r="GI1337" s="0" t="n">
        <v>-2</v>
      </c>
      <c r="GJ1337" s="0" t="n">
        <v>0</v>
      </c>
      <c r="GK1337" s="0" t="n">
        <v>0</v>
      </c>
      <c r="GL1337" s="0">
        <f>ROUND(IF(AND(BH1337=3,BI1337=3,FS1337&lt;&gt;0),P1337,0),0)</f>
        <v/>
      </c>
      <c r="GM1337" s="0">
        <f>ROUND(O1337+X1337+Y1337,0)+GX1337</f>
        <v/>
      </c>
      <c r="GN1337" s="0">
        <f>IF(OR(BI1337=0,BI1337=1),GM1337-GX1337,0)</f>
        <v/>
      </c>
      <c r="GO1337" s="0">
        <f>IF(BI1337=2,GM1337-GX1337,0)</f>
        <v/>
      </c>
      <c r="GP1337" s="0">
        <f>IF(BI1337=4,GM1337-GX1337,0)</f>
        <v/>
      </c>
      <c r="GR1337" s="0" t="n">
        <v>1</v>
      </c>
      <c r="GS1337" s="0" t="n">
        <v>1</v>
      </c>
      <c r="GT1337" s="0" t="n">
        <v>0</v>
      </c>
      <c r="GU1337" s="0" t="inlineStr"/>
      <c r="GV1337" s="0">
        <f>ROUND((GT1337),2)</f>
        <v/>
      </c>
      <c r="GW1337" s="0" t="n">
        <v>1</v>
      </c>
      <c r="GX1337" s="0">
        <f>ROUND(HC1337*I1337,0)</f>
        <v/>
      </c>
      <c r="HA1337" s="0" t="n">
        <v>0</v>
      </c>
      <c r="HB1337" s="0" t="n">
        <v>0</v>
      </c>
      <c r="HC1337" s="0">
        <f>GV1337*GW1337</f>
        <v/>
      </c>
      <c r="HE1337" s="0" t="inlineStr">
        <is>
          <t>0</t>
        </is>
      </c>
      <c r="HF1337" s="0" t="inlineStr">
        <is>
          <t>0</t>
        </is>
      </c>
      <c r="HG1337" s="0">
        <f>ROUND(AC1337*I1337,0)</f>
        <v/>
      </c>
      <c r="HM1337" s="0" t="inlineStr"/>
      <c r="HN1337" s="0" t="inlineStr">
        <is>
          <t>Пр/812-099.2-1</t>
        </is>
      </c>
      <c r="HO1337" s="0" t="inlineStr">
        <is>
          <t>Пр/774-099.2</t>
        </is>
      </c>
      <c r="HP1337" s="0" t="inlineStr">
        <is>
          <t>Внутренние санитарнотехнические работы: смена труб, санприборов, запорной арматуры и другое</t>
        </is>
      </c>
      <c r="HQ1337" s="0" t="inlineStr">
        <is>
          <t>Внутренние санитарнотехнические работы: смена труб, санприборов, запорной арматуры и другое</t>
        </is>
      </c>
      <c r="HS1337" s="0" t="n">
        <v>0</v>
      </c>
      <c r="IK1337" s="0" t="n">
        <v>0</v>
      </c>
    </row>
    <row r="1338">
      <c r="A1338" s="0" t="n">
        <v>17</v>
      </c>
      <c r="B1338" s="0" t="n">
        <v>0</v>
      </c>
      <c r="C1338" s="0">
        <f>ROW(SmtRes!A517)</f>
        <v/>
      </c>
      <c r="D1338" s="0">
        <f>ROW(EtalonRes!A505)</f>
        <v/>
      </c>
      <c r="E1338" s="0" t="inlineStr">
        <is>
          <t>2</t>
        </is>
      </c>
      <c r="F1338" s="0" t="inlineStr">
        <is>
          <t>16-07-005-1</t>
        </is>
      </c>
      <c r="G1338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38" s="0" t="inlineStr">
        <is>
          <t>100 м трубопровода</t>
        </is>
      </c>
      <c r="I1338" s="0">
        <f>ROUND(ROUND(10/100,4),7)</f>
        <v/>
      </c>
      <c r="J1338" s="0" t="n">
        <v>0</v>
      </c>
      <c r="K1338" s="0">
        <f>ROUND(ROUND(10/100,4),7)</f>
        <v/>
      </c>
      <c r="O1338" s="0">
        <f>ROUND(CP1338,0)</f>
        <v/>
      </c>
      <c r="P1338" s="0">
        <f>ROUND(CQ1338*I1338,0)</f>
        <v/>
      </c>
      <c r="Q1338" s="0">
        <f>(ROUND((ROUND(((ET1338)*I1338),0)*BB1338),0)+ROUND((ROUND(((AE1338-(EU1338))*I1338),0)*BS1338),0))</f>
        <v/>
      </c>
      <c r="R1338" s="0">
        <f>(ROUND((ROUND(((EU1338)*I1338),0)*BS1338),0)+ROUND((ROUND(((AE1338-(EU1338))*I1338),0)*BS1338),0))</f>
        <v/>
      </c>
      <c r="S1338" s="0">
        <f>ROUND(CT1338*I1338,0)</f>
        <v/>
      </c>
      <c r="T1338" s="0">
        <f>ROUND(CU1338*I1338,0)</f>
        <v/>
      </c>
      <c r="U1338" s="0">
        <f>ROUND(CV1338*I1338,7)</f>
        <v/>
      </c>
      <c r="V1338" s="0">
        <f>ROUND(CW1338*I1338,7)</f>
        <v/>
      </c>
      <c r="W1338" s="0">
        <f>ROUND(CX1338*I1338,0)</f>
        <v/>
      </c>
      <c r="X1338" s="0">
        <f>ROUND(CY1338,0)</f>
        <v/>
      </c>
      <c r="Y1338" s="0">
        <f>ROUND(CZ1338,0)</f>
        <v/>
      </c>
      <c r="AA1338" s="0" t="n">
        <v>78845955</v>
      </c>
      <c r="AB1338" s="0">
        <f>ROUND((AC1338+AD1338+AF1338),2)</f>
        <v/>
      </c>
      <c r="AC1338" s="0">
        <f>ROUND((ES1338),2)</f>
        <v/>
      </c>
      <c r="AD1338" s="0">
        <f>ROUND((((ET1338)-(EU1338))+AE1338),2)</f>
        <v/>
      </c>
      <c r="AE1338" s="0">
        <f>ROUND((EU1338),2)</f>
        <v/>
      </c>
      <c r="AF1338" s="0">
        <f>ROUND((EV1338),2)</f>
        <v/>
      </c>
      <c r="AG1338" s="0">
        <f>ROUND((AP1338),2)</f>
        <v/>
      </c>
      <c r="AH1338" s="0">
        <f>(EW1338)</f>
        <v/>
      </c>
      <c r="AI1338" s="0">
        <f>(EX1338)</f>
        <v/>
      </c>
      <c r="AJ1338" s="0">
        <f>(AS1338)</f>
        <v/>
      </c>
      <c r="AK1338" s="0" t="n">
        <v>107.11</v>
      </c>
      <c r="AL1338" s="0" t="n">
        <v>4.28</v>
      </c>
      <c r="AM1338" s="0" t="n">
        <v>44.51</v>
      </c>
      <c r="AN1338" s="0" t="n">
        <v>0</v>
      </c>
      <c r="AO1338" s="0" t="n">
        <v>58.32</v>
      </c>
      <c r="AP1338" s="0" t="n">
        <v>0</v>
      </c>
      <c r="AQ1338" s="0" t="n">
        <v>5.01</v>
      </c>
      <c r="AR1338" s="0" t="n">
        <v>0</v>
      </c>
      <c r="AS1338" s="0" t="n">
        <v>0</v>
      </c>
      <c r="AT1338" s="0" t="n">
        <v>121</v>
      </c>
      <c r="AU1338" s="0" t="n">
        <v>72</v>
      </c>
      <c r="AV1338" s="0" t="n">
        <v>1</v>
      </c>
      <c r="AW1338" s="0" t="n">
        <v>1</v>
      </c>
      <c r="AZ1338" s="0" t="n">
        <v>1</v>
      </c>
      <c r="BA1338" s="0" t="n">
        <v>52.25</v>
      </c>
      <c r="BB1338" s="0" t="n">
        <v>5.97</v>
      </c>
      <c r="BC1338" s="0" t="n">
        <v>11.38</v>
      </c>
      <c r="BD1338" s="0" t="inlineStr"/>
      <c r="BE1338" s="0" t="inlineStr"/>
      <c r="BF1338" s="0" t="inlineStr"/>
      <c r="BG1338" s="0" t="inlineStr"/>
      <c r="BH1338" s="0" t="n">
        <v>0</v>
      </c>
      <c r="BI1338" s="0" t="n">
        <v>1</v>
      </c>
      <c r="BJ1338" s="0" t="inlineStr">
        <is>
          <t>ТЕР Московской обл., 16-07-005-1, приказ Минстроя России №675/пр от 28.02.2017 № 260/пр</t>
        </is>
      </c>
      <c r="BM1338" s="0" t="n">
        <v>16001</v>
      </c>
      <c r="BN1338" s="0" t="n">
        <v>0</v>
      </c>
      <c r="BO1338" s="0" t="inlineStr">
        <is>
          <t>16-07-005-1</t>
        </is>
      </c>
      <c r="BP1338" s="0" t="n">
        <v>1</v>
      </c>
      <c r="BQ1338" s="0" t="n">
        <v>2</v>
      </c>
      <c r="BR1338" s="0" t="n">
        <v>0</v>
      </c>
      <c r="BS1338" s="0" t="n">
        <v>52.25</v>
      </c>
      <c r="BT1338" s="0" t="n">
        <v>1</v>
      </c>
      <c r="BU1338" s="0" t="n">
        <v>1</v>
      </c>
      <c r="BV1338" s="0" t="n">
        <v>1</v>
      </c>
      <c r="BW1338" s="0" t="n">
        <v>1</v>
      </c>
      <c r="BX1338" s="0" t="n">
        <v>1</v>
      </c>
      <c r="BY1338" s="0" t="inlineStr"/>
      <c r="BZ1338" s="0" t="n">
        <v>121</v>
      </c>
      <c r="CA1338" s="0" t="n">
        <v>72</v>
      </c>
      <c r="CB1338" s="0" t="inlineStr"/>
      <c r="CE1338" s="0" t="n">
        <v>12</v>
      </c>
      <c r="CF1338" s="0" t="n">
        <v>0</v>
      </c>
      <c r="CG1338" s="0" t="n">
        <v>0</v>
      </c>
      <c r="CM1338" s="0" t="n">
        <v>0</v>
      </c>
      <c r="CN1338" s="0" t="inlineStr"/>
      <c r="CO1338" s="0" t="n">
        <v>0</v>
      </c>
      <c r="CP1338" s="0">
        <f>(P1338+Q1338+S1338)</f>
        <v/>
      </c>
      <c r="CQ1338" s="0">
        <f>AC1338*BC1338</f>
        <v/>
      </c>
      <c r="CR1338" s="0">
        <f>(ROUND((ROUND(((ET1338)*1),0)*BB1338),0)+ROUND((ROUND(((AE1338-(EU1338))*1),0)*BS1338),0))</f>
        <v/>
      </c>
      <c r="CS1338" s="0">
        <f>(ROUND((ROUND(((EU1338)*1),0)*BS1338),0)+ROUND((ROUND(((AE1338-(EU1338))*1),0)*BS1338),0))</f>
        <v/>
      </c>
      <c r="CT1338" s="0">
        <f>AF1338*BA1338</f>
        <v/>
      </c>
      <c r="CU1338" s="0">
        <f>AG1338</f>
        <v/>
      </c>
      <c r="CV1338" s="0">
        <f>AH1338</f>
        <v/>
      </c>
      <c r="CW1338" s="0">
        <f>AI1338</f>
        <v/>
      </c>
      <c r="CX1338" s="0">
        <f>AJ1338</f>
        <v/>
      </c>
      <c r="CY1338" s="0">
        <f>(((S1338+R1338)*AT1338)/100)</f>
        <v/>
      </c>
      <c r="CZ1338" s="0">
        <f>(((S1338+R1338)*AU1338)/100)</f>
        <v/>
      </c>
      <c r="DC1338" s="0" t="inlineStr"/>
      <c r="DD1338" s="0" t="inlineStr"/>
      <c r="DE1338" s="0" t="inlineStr"/>
      <c r="DF1338" s="0" t="inlineStr"/>
      <c r="DG1338" s="0" t="inlineStr"/>
      <c r="DH1338" s="0" t="inlineStr"/>
      <c r="DI1338" s="0" t="inlineStr"/>
      <c r="DJ1338" s="0" t="inlineStr"/>
      <c r="DK1338" s="0" t="inlineStr"/>
      <c r="DL1338" s="0" t="inlineStr"/>
      <c r="DM1338" s="0" t="inlineStr"/>
      <c r="DN1338" s="0" t="n">
        <v>0</v>
      </c>
      <c r="DO1338" s="0" t="n">
        <v>0</v>
      </c>
      <c r="DP1338" s="0" t="n">
        <v>1</v>
      </c>
      <c r="DQ1338" s="0" t="n">
        <v>1</v>
      </c>
      <c r="DU1338" s="0" t="n">
        <v>1013</v>
      </c>
      <c r="DV1338" s="0" t="inlineStr">
        <is>
          <t>100 м трубопровода</t>
        </is>
      </c>
      <c r="DW1338" s="0" t="inlineStr">
        <is>
          <t>100 м трубопровода</t>
        </is>
      </c>
      <c r="DX1338" s="0" t="n">
        <v>1</v>
      </c>
      <c r="DZ1338" s="0" t="inlineStr"/>
      <c r="EA1338" s="0" t="inlineStr"/>
      <c r="EB1338" s="0" t="inlineStr"/>
      <c r="EC1338" s="0" t="inlineStr"/>
      <c r="EE1338" s="0" t="n">
        <v>78725882</v>
      </c>
      <c r="EF1338" s="0" t="n">
        <v>2</v>
      </c>
      <c r="EG1338" s="0" t="inlineStr">
        <is>
          <t>Общестроительные работы</t>
        </is>
      </c>
      <c r="EH1338" s="0" t="n">
        <v>16</v>
      </c>
      <c r="EI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38" s="0" t="n">
        <v>1</v>
      </c>
      <c r="EK1338" s="0" t="n">
        <v>16001</v>
      </c>
      <c r="EL1338" s="0" t="inlineStr">
        <is>
          <t>Трубопроводы внутренние</t>
        </is>
      </c>
      <c r="EM1338" s="0" t="inlineStr">
        <is>
          <t>ФЕР-16</t>
        </is>
      </c>
      <c r="EO1338" s="0" t="inlineStr"/>
      <c r="EQ1338" s="0" t="n">
        <v>0</v>
      </c>
      <c r="ER1338" s="0" t="n">
        <v>107.11</v>
      </c>
      <c r="ES1338" s="0" t="n">
        <v>4.28</v>
      </c>
      <c r="ET1338" s="0" t="n">
        <v>44.51</v>
      </c>
      <c r="EU1338" s="0" t="n">
        <v>0</v>
      </c>
      <c r="EV1338" s="0" t="n">
        <v>58.32</v>
      </c>
      <c r="EW1338" s="0" t="n">
        <v>5.01</v>
      </c>
      <c r="EX1338" s="0" t="n">
        <v>0</v>
      </c>
      <c r="EY1338" s="0" t="n">
        <v>0</v>
      </c>
      <c r="FQ1338" s="0" t="n">
        <v>0</v>
      </c>
      <c r="FR1338" s="0" t="n">
        <v>0</v>
      </c>
      <c r="FS1338" s="0" t="n">
        <v>0</v>
      </c>
      <c r="FX1338" s="0" t="n">
        <v>121</v>
      </c>
      <c r="FY1338" s="0" t="n">
        <v>72</v>
      </c>
      <c r="GA1338" s="0" t="inlineStr"/>
      <c r="GD1338" s="0" t="n">
        <v>1</v>
      </c>
      <c r="GF1338" s="0" t="n">
        <v>635989612</v>
      </c>
      <c r="GG1338" s="0" t="n">
        <v>2</v>
      </c>
      <c r="GH1338" s="0" t="n">
        <v>1</v>
      </c>
      <c r="GI1338" s="0" t="n">
        <v>2</v>
      </c>
      <c r="GJ1338" s="0" t="n">
        <v>0</v>
      </c>
      <c r="GK1338" s="0" t="n">
        <v>0</v>
      </c>
      <c r="GL1338" s="0">
        <f>ROUND(IF(AND(BH1338=3,BI1338=3,FS1338&lt;&gt;0),P1338,0),0)</f>
        <v/>
      </c>
      <c r="GM1338" s="0">
        <f>ROUND(O1338+X1338+Y1338,0)+GX1338</f>
        <v/>
      </c>
      <c r="GN1338" s="0">
        <f>IF(OR(BI1338=0,BI1338=1),GM1338-GX1338,0)</f>
        <v/>
      </c>
      <c r="GO1338" s="0">
        <f>IF(BI1338=2,GM1338-GX1338,0)</f>
        <v/>
      </c>
      <c r="GP1338" s="0">
        <f>IF(BI1338=4,GM1338-GX1338,0)</f>
        <v/>
      </c>
      <c r="GR1338" s="0" t="n">
        <v>0</v>
      </c>
      <c r="GS1338" s="0" t="n">
        <v>3</v>
      </c>
      <c r="GT1338" s="0" t="n">
        <v>0</v>
      </c>
      <c r="GU1338" s="0" t="inlineStr"/>
      <c r="GV1338" s="0">
        <f>ROUND((GT1338),2)</f>
        <v/>
      </c>
      <c r="GW1338" s="0" t="n">
        <v>1</v>
      </c>
      <c r="GX1338" s="0">
        <f>ROUND(HC1338*I1338,0)</f>
        <v/>
      </c>
      <c r="HA1338" s="0" t="n">
        <v>0</v>
      </c>
      <c r="HB1338" s="0" t="n">
        <v>0</v>
      </c>
      <c r="HC1338" s="0">
        <f>GV1338*GW1338</f>
        <v/>
      </c>
      <c r="HE1338" s="0" t="inlineStr"/>
      <c r="HF1338" s="0" t="inlineStr"/>
      <c r="HM1338" s="0" t="inlineStr"/>
      <c r="HN1338" s="0" t="inlineStr">
        <is>
          <t>Пр/812-016.0-1</t>
        </is>
      </c>
      <c r="HO1338" s="0" t="inlineStr">
        <is>
          <t>Пр/774-016.0</t>
        </is>
      </c>
      <c r="HP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3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38" s="0" t="n">
        <v>0</v>
      </c>
      <c r="IK1338" s="0" t="n">
        <v>0</v>
      </c>
    </row>
    <row r="1340">
      <c r="A1340" s="358" t="n">
        <v>51</v>
      </c>
      <c r="B1340" s="358">
        <f>B1332</f>
        <v/>
      </c>
      <c r="C1340" s="358">
        <f>A1332</f>
        <v/>
      </c>
      <c r="D1340" s="358">
        <f>ROW(A1332)</f>
        <v/>
      </c>
      <c r="E1340" s="358" t="n"/>
      <c r="F1340" s="358">
        <f>IF(F1332&lt;&gt;"",F1332,"")</f>
        <v/>
      </c>
      <c r="G1340" s="358">
        <f>IF(G1332&lt;&gt;"",G1332,"")</f>
        <v/>
      </c>
      <c r="H1340" s="358" t="n">
        <v>0</v>
      </c>
      <c r="I1340" s="358" t="n"/>
      <c r="J1340" s="358" t="n"/>
      <c r="K1340" s="358" t="n"/>
      <c r="L1340" s="358" t="n"/>
      <c r="M1340" s="358" t="n"/>
      <c r="N1340" s="358" t="n"/>
      <c r="O1340" s="358" t="n">
        <v>0</v>
      </c>
      <c r="P1340" s="358" t="n">
        <v>0</v>
      </c>
      <c r="Q1340" s="358" t="n">
        <v>0</v>
      </c>
      <c r="R1340" s="358" t="n">
        <v>0</v>
      </c>
      <c r="S1340" s="358" t="n">
        <v>0</v>
      </c>
      <c r="T1340" s="358" t="n">
        <v>0</v>
      </c>
      <c r="U1340" s="358" t="n">
        <v>0</v>
      </c>
      <c r="V1340" s="358" t="n">
        <v>0</v>
      </c>
      <c r="W1340" s="358" t="n">
        <v>0</v>
      </c>
      <c r="X1340" s="358" t="n">
        <v>0</v>
      </c>
      <c r="Y1340" s="358" t="n">
        <v>0</v>
      </c>
      <c r="Z1340" s="358" t="n"/>
      <c r="AA1340" s="358" t="n"/>
      <c r="AB1340" s="358" t="n"/>
      <c r="AC1340" s="358" t="n"/>
      <c r="AD1340" s="358" t="n"/>
      <c r="AE1340" s="358" t="n"/>
      <c r="AF1340" s="358" t="n"/>
      <c r="AG1340" s="358" t="n"/>
      <c r="AH1340" s="358" t="n"/>
      <c r="AI1340" s="358" t="n"/>
      <c r="AJ1340" s="358" t="n"/>
      <c r="AK1340" s="358" t="n"/>
      <c r="AL1340" s="358" t="n"/>
      <c r="AM1340" s="358" t="n"/>
      <c r="AN1340" s="358" t="n"/>
      <c r="AO1340" s="358">
        <f>ROUND(BX1340,0)</f>
        <v/>
      </c>
      <c r="AP1340" s="358">
        <f>ROUND(BY1340,0)</f>
        <v/>
      </c>
      <c r="AQ1340" s="358">
        <f>ROUND(BZ1340,0)</f>
        <v/>
      </c>
      <c r="AR1340" s="358">
        <f>ROUND(CA1340,0)</f>
        <v/>
      </c>
      <c r="AS1340" s="358">
        <f>ROUND(CB1340,0)</f>
        <v/>
      </c>
      <c r="AT1340" s="358">
        <f>ROUND(CC1340,0)</f>
        <v/>
      </c>
      <c r="AU1340" s="358">
        <f>ROUND(CD1340,0)</f>
        <v/>
      </c>
      <c r="AV1340" s="358">
        <f>ROUND(CE1340,0)</f>
        <v/>
      </c>
      <c r="AW1340" s="358">
        <f>ROUND(CF1340,0)</f>
        <v/>
      </c>
      <c r="AX1340" s="358">
        <f>ROUND(CG1340,0)</f>
        <v/>
      </c>
      <c r="AY1340" s="358">
        <f>ROUND(CH1340,0)</f>
        <v/>
      </c>
      <c r="AZ1340" s="358">
        <f>ROUND(CI1340,0)</f>
        <v/>
      </c>
      <c r="BA1340" s="358">
        <f>ROUND(CJ1340,0)</f>
        <v/>
      </c>
      <c r="BB1340" s="358">
        <f>ROUND(CK1340,0)</f>
        <v/>
      </c>
      <c r="BC1340" s="358">
        <f>ROUND(CL1340,0)</f>
        <v/>
      </c>
      <c r="BD1340" s="358">
        <f>ROUND(CM1340,0)</f>
        <v/>
      </c>
      <c r="BE1340" s="358" t="n"/>
      <c r="BF1340" s="358" t="n"/>
      <c r="BG1340" s="358" t="n"/>
      <c r="BH1340" s="358" t="n"/>
      <c r="BI1340" s="358" t="n"/>
      <c r="BJ1340" s="358" t="n"/>
      <c r="BK1340" s="358" t="n"/>
      <c r="BL1340" s="358" t="n"/>
      <c r="BM1340" s="358" t="n"/>
      <c r="BN1340" s="358" t="n"/>
      <c r="BO1340" s="358" t="n"/>
      <c r="BP1340" s="358" t="n"/>
      <c r="BQ1340" s="358" t="n"/>
      <c r="BR1340" s="358" t="n"/>
      <c r="BS1340" s="358" t="n"/>
      <c r="BT1340" s="358" t="n"/>
      <c r="BU1340" s="358" t="n"/>
      <c r="BV1340" s="358" t="n"/>
      <c r="BW1340" s="358" t="n"/>
      <c r="BX1340" s="358" t="n"/>
      <c r="BY1340" s="358" t="n"/>
      <c r="BZ1340" s="358" t="n"/>
      <c r="CA1340" s="358" t="n"/>
      <c r="CB1340" s="358" t="n"/>
      <c r="CC1340" s="358" t="n"/>
      <c r="CD1340" s="358" t="n"/>
      <c r="CE1340" s="358" t="n"/>
      <c r="CF1340" s="358" t="n"/>
      <c r="CG1340" s="358" t="n"/>
      <c r="CH1340" s="358" t="n"/>
      <c r="CI1340" s="358" t="n"/>
      <c r="CJ1340" s="358" t="n"/>
      <c r="CK1340" s="358" t="n"/>
      <c r="CL1340" s="358" t="n"/>
      <c r="CM1340" s="358" t="n"/>
      <c r="CN1340" s="358" t="n"/>
      <c r="CO1340" s="358" t="n"/>
      <c r="CP1340" s="358" t="n"/>
      <c r="CQ1340" s="358" t="n"/>
      <c r="CR1340" s="358" t="n"/>
      <c r="CS1340" s="358" t="n"/>
      <c r="CT1340" s="358" t="n"/>
      <c r="CU1340" s="358" t="n"/>
      <c r="CV1340" s="358" t="n"/>
      <c r="CW1340" s="358" t="n"/>
      <c r="CX1340" s="358" t="n"/>
      <c r="CY1340" s="358" t="n"/>
      <c r="CZ1340" s="358" t="n"/>
      <c r="DA1340" s="358" t="n"/>
      <c r="DB1340" s="358" t="n"/>
      <c r="DC1340" s="358" t="n"/>
      <c r="DD1340" s="358" t="n"/>
      <c r="DE1340" s="358" t="n"/>
      <c r="DF1340" s="358" t="n"/>
      <c r="DG1340" s="359" t="n"/>
      <c r="DH1340" s="359" t="n"/>
      <c r="DI1340" s="359" t="n"/>
      <c r="DJ1340" s="359" t="n"/>
      <c r="DK1340" s="359" t="n"/>
      <c r="DL1340" s="359" t="n"/>
      <c r="DM1340" s="359" t="n"/>
      <c r="DN1340" s="359" t="n"/>
      <c r="DO1340" s="359" t="n"/>
      <c r="DP1340" s="359" t="n"/>
      <c r="DQ1340" s="359" t="n"/>
      <c r="DR1340" s="359" t="n"/>
      <c r="DS1340" s="359" t="n"/>
      <c r="DT1340" s="359" t="n"/>
      <c r="DU1340" s="359" t="n"/>
      <c r="DV1340" s="359" t="n"/>
      <c r="DW1340" s="359" t="n"/>
      <c r="DX1340" s="359" t="n"/>
      <c r="DY1340" s="359" t="n"/>
      <c r="DZ1340" s="359" t="n"/>
      <c r="EA1340" s="359" t="n"/>
      <c r="EB1340" s="359" t="n"/>
      <c r="EC1340" s="359" t="n"/>
      <c r="ED1340" s="359" t="n"/>
      <c r="EE1340" s="359" t="n"/>
      <c r="EF1340" s="359" t="n"/>
      <c r="EG1340" s="359" t="n"/>
      <c r="EH1340" s="359" t="n"/>
      <c r="EI1340" s="359" t="n"/>
      <c r="EJ1340" s="359" t="n"/>
      <c r="EK1340" s="359" t="n"/>
      <c r="EL1340" s="359" t="n"/>
      <c r="EM1340" s="359" t="n"/>
      <c r="EN1340" s="359" t="n"/>
      <c r="EO1340" s="359" t="n"/>
      <c r="EP1340" s="359" t="n"/>
      <c r="EQ1340" s="359" t="n"/>
      <c r="ER1340" s="359" t="n"/>
      <c r="ES1340" s="359" t="n"/>
      <c r="ET1340" s="359" t="n"/>
      <c r="EU1340" s="359" t="n"/>
      <c r="EV1340" s="359" t="n"/>
      <c r="EW1340" s="359" t="n"/>
      <c r="EX1340" s="359" t="n"/>
      <c r="EY1340" s="359" t="n"/>
      <c r="EZ1340" s="359" t="n"/>
      <c r="FA1340" s="359" t="n"/>
      <c r="FB1340" s="359" t="n"/>
      <c r="FC1340" s="359" t="n"/>
      <c r="FD1340" s="359" t="n"/>
      <c r="FE1340" s="359" t="n"/>
      <c r="FF1340" s="359" t="n"/>
      <c r="FG1340" s="359" t="n"/>
      <c r="FH1340" s="359" t="n"/>
      <c r="FI1340" s="359" t="n"/>
      <c r="FJ1340" s="359" t="n"/>
      <c r="FK1340" s="359" t="n"/>
      <c r="FL1340" s="359" t="n"/>
      <c r="FM1340" s="359" t="n"/>
      <c r="FN1340" s="359" t="n"/>
      <c r="FO1340" s="359" t="n"/>
      <c r="FP1340" s="359" t="n"/>
      <c r="FQ1340" s="359" t="n"/>
      <c r="FR1340" s="359" t="n"/>
      <c r="FS1340" s="359" t="n"/>
      <c r="FT1340" s="359" t="n"/>
      <c r="FU1340" s="359" t="n"/>
      <c r="FV1340" s="359" t="n"/>
      <c r="FW1340" s="359" t="n"/>
      <c r="FX1340" s="359" t="n"/>
      <c r="FY1340" s="359" t="n"/>
      <c r="FZ1340" s="359" t="n"/>
      <c r="GA1340" s="359" t="n"/>
      <c r="GB1340" s="359" t="n"/>
      <c r="GC1340" s="359" t="n"/>
      <c r="GD1340" s="359" t="n"/>
      <c r="GE1340" s="359" t="n"/>
      <c r="GF1340" s="359" t="n"/>
      <c r="GG1340" s="359" t="n"/>
      <c r="GH1340" s="359" t="n"/>
      <c r="GI1340" s="359" t="n"/>
      <c r="GJ1340" s="359" t="n"/>
      <c r="GK1340" s="359" t="n"/>
      <c r="GL1340" s="359" t="n"/>
      <c r="GM1340" s="359" t="n"/>
      <c r="GN1340" s="359" t="n"/>
      <c r="GO1340" s="359" t="n"/>
      <c r="GP1340" s="359" t="n"/>
      <c r="GQ1340" s="359" t="n"/>
      <c r="GR1340" s="359" t="n"/>
      <c r="GS1340" s="359" t="n"/>
      <c r="GT1340" s="359" t="n"/>
      <c r="GU1340" s="359" t="n"/>
      <c r="GV1340" s="359" t="n"/>
      <c r="GW1340" s="359" t="n"/>
      <c r="GX1340" s="359" t="n">
        <v>0</v>
      </c>
    </row>
    <row r="1342">
      <c r="A1342" s="360" t="n">
        <v>50</v>
      </c>
      <c r="B1342" s="360" t="n">
        <v>0</v>
      </c>
      <c r="C1342" s="360" t="n">
        <v>0</v>
      </c>
      <c r="D1342" s="360" t="n">
        <v>1</v>
      </c>
      <c r="E1342" s="360" t="n">
        <v>201</v>
      </c>
      <c r="F1342" s="360">
        <f>ROUND(Source!O1340,O1342)</f>
        <v/>
      </c>
      <c r="G1342" s="360" t="inlineStr">
        <is>
          <t>ПЗ</t>
        </is>
      </c>
      <c r="H1342" s="360" t="inlineStr">
        <is>
          <t>Прямые затраты</t>
        </is>
      </c>
      <c r="I1342" s="360" t="n"/>
      <c r="J1342" s="360" t="n"/>
      <c r="K1342" s="360" t="n">
        <v>201</v>
      </c>
      <c r="L1342" s="360" t="n">
        <v>1</v>
      </c>
      <c r="M1342" s="360" t="n">
        <v>3</v>
      </c>
      <c r="N1342" s="360" t="inlineStr"/>
      <c r="O1342" s="360" t="n">
        <v>0</v>
      </c>
      <c r="P1342" s="360" t="n"/>
      <c r="Q1342" s="360" t="n"/>
      <c r="R1342" s="360" t="n"/>
      <c r="S1342" s="360" t="n"/>
      <c r="T1342" s="360" t="n"/>
      <c r="U1342" s="360" t="n"/>
      <c r="V1342" s="360" t="n"/>
      <c r="W1342" s="360" t="n">
        <v>0</v>
      </c>
      <c r="X1342" s="360" t="n">
        <v>1</v>
      </c>
      <c r="Y1342" s="360" t="n">
        <v>0</v>
      </c>
      <c r="Z1342" s="360" t="n"/>
      <c r="AA1342" s="360" t="n"/>
      <c r="AB1342" s="360" t="n"/>
    </row>
    <row r="1343">
      <c r="A1343" s="360" t="n">
        <v>50</v>
      </c>
      <c r="B1343" s="360" t="n">
        <v>0</v>
      </c>
      <c r="C1343" s="360" t="n">
        <v>0</v>
      </c>
      <c r="D1343" s="360" t="n">
        <v>1</v>
      </c>
      <c r="E1343" s="360" t="n">
        <v>202</v>
      </c>
      <c r="F1343" s="360">
        <f>ROUND(Source!P1340,O1343)</f>
        <v/>
      </c>
      <c r="G1343" s="360" t="inlineStr">
        <is>
          <t>СтМатОб</t>
        </is>
      </c>
      <c r="H1343" s="360" t="inlineStr">
        <is>
          <t>Стоимость материальных ресурсов (всего)</t>
        </is>
      </c>
      <c r="I1343" s="360" t="n"/>
      <c r="J1343" s="360" t="n"/>
      <c r="K1343" s="360" t="n">
        <v>202</v>
      </c>
      <c r="L1343" s="360" t="n">
        <v>2</v>
      </c>
      <c r="M1343" s="360" t="n">
        <v>3</v>
      </c>
      <c r="N1343" s="360" t="inlineStr"/>
      <c r="O1343" s="360" t="n">
        <v>0</v>
      </c>
      <c r="P1343" s="360" t="n"/>
      <c r="Q1343" s="360" t="n"/>
      <c r="R1343" s="360" t="n"/>
      <c r="S1343" s="360" t="n"/>
      <c r="T1343" s="360" t="n"/>
      <c r="U1343" s="360" t="n"/>
      <c r="V1343" s="360" t="n"/>
      <c r="W1343" s="360" t="n">
        <v>0</v>
      </c>
      <c r="X1343" s="360" t="n">
        <v>1</v>
      </c>
      <c r="Y1343" s="360" t="n">
        <v>0</v>
      </c>
      <c r="Z1343" s="360" t="n"/>
      <c r="AA1343" s="360" t="n"/>
      <c r="AB1343" s="360" t="n"/>
    </row>
    <row r="1344">
      <c r="A1344" s="360" t="n">
        <v>50</v>
      </c>
      <c r="B1344" s="360" t="n">
        <v>0</v>
      </c>
      <c r="C1344" s="360" t="n">
        <v>0</v>
      </c>
      <c r="D1344" s="360" t="n">
        <v>1</v>
      </c>
      <c r="E1344" s="360" t="n">
        <v>222</v>
      </c>
      <c r="F1344" s="360">
        <f>ROUND(Source!AO1340,O1344)</f>
        <v/>
      </c>
      <c r="G1344" s="360" t="inlineStr">
        <is>
          <t>СтМатОбЗак</t>
        </is>
      </c>
      <c r="H1344" s="360" t="inlineStr">
        <is>
          <t>Стоимость материалов и оборудования заказчика</t>
        </is>
      </c>
      <c r="I1344" s="360" t="n"/>
      <c r="J1344" s="360" t="n"/>
      <c r="K1344" s="360" t="n">
        <v>222</v>
      </c>
      <c r="L1344" s="360" t="n">
        <v>3</v>
      </c>
      <c r="M1344" s="360" t="n">
        <v>3</v>
      </c>
      <c r="N1344" s="360" t="inlineStr"/>
      <c r="O1344" s="360" t="n">
        <v>0</v>
      </c>
      <c r="P1344" s="360" t="n"/>
      <c r="Q1344" s="360" t="n"/>
      <c r="R1344" s="360" t="n"/>
      <c r="S1344" s="360" t="n"/>
      <c r="T1344" s="360" t="n"/>
      <c r="U1344" s="360" t="n"/>
      <c r="V1344" s="360" t="n"/>
      <c r="W1344" s="360" t="n">
        <v>0</v>
      </c>
      <c r="X1344" s="360" t="n">
        <v>1</v>
      </c>
      <c r="Y1344" s="360" t="n">
        <v>0</v>
      </c>
      <c r="Z1344" s="360" t="n"/>
      <c r="AA1344" s="360" t="n"/>
      <c r="AB1344" s="360" t="n"/>
    </row>
    <row r="1345">
      <c r="A1345" s="360" t="n">
        <v>50</v>
      </c>
      <c r="B1345" s="360" t="n">
        <v>0</v>
      </c>
      <c r="C1345" s="360" t="n">
        <v>0</v>
      </c>
      <c r="D1345" s="360" t="n">
        <v>1</v>
      </c>
      <c r="E1345" s="360" t="n">
        <v>225</v>
      </c>
      <c r="F1345" s="360">
        <f>ROUND(Source!AV1340,O1345)</f>
        <v/>
      </c>
      <c r="G1345" s="360" t="inlineStr">
        <is>
          <t>СтМатОбПод</t>
        </is>
      </c>
      <c r="H1345" s="360" t="inlineStr">
        <is>
          <t>Стоимость материалов и оборудования подрядчика</t>
        </is>
      </c>
      <c r="I1345" s="360" t="n"/>
      <c r="J1345" s="360" t="n"/>
      <c r="K1345" s="360" t="n">
        <v>225</v>
      </c>
      <c r="L1345" s="360" t="n">
        <v>4</v>
      </c>
      <c r="M1345" s="360" t="n">
        <v>3</v>
      </c>
      <c r="N1345" s="360" t="inlineStr"/>
      <c r="O1345" s="360" t="n">
        <v>0</v>
      </c>
      <c r="P1345" s="360" t="n"/>
      <c r="Q1345" s="360" t="n"/>
      <c r="R1345" s="360" t="n"/>
      <c r="S1345" s="360" t="n"/>
      <c r="T1345" s="360" t="n"/>
      <c r="U1345" s="360" t="n"/>
      <c r="V1345" s="360" t="n"/>
      <c r="W1345" s="360" t="n">
        <v>0</v>
      </c>
      <c r="X1345" s="360" t="n">
        <v>1</v>
      </c>
      <c r="Y1345" s="360" t="n">
        <v>0</v>
      </c>
      <c r="Z1345" s="360" t="n"/>
      <c r="AA1345" s="360" t="n"/>
      <c r="AB1345" s="360" t="n"/>
    </row>
    <row r="1346">
      <c r="A1346" s="360" t="n">
        <v>50</v>
      </c>
      <c r="B1346" s="360" t="n">
        <v>0</v>
      </c>
      <c r="C1346" s="360" t="n">
        <v>0</v>
      </c>
      <c r="D1346" s="360" t="n">
        <v>1</v>
      </c>
      <c r="E1346" s="360" t="n">
        <v>226</v>
      </c>
      <c r="F1346" s="360">
        <f>ROUND(Source!AW1340,O1346)</f>
        <v/>
      </c>
      <c r="G1346" s="360" t="inlineStr">
        <is>
          <t>СтМат</t>
        </is>
      </c>
      <c r="H1346" s="360" t="inlineStr">
        <is>
          <t>Стоимость материалов (всего)</t>
        </is>
      </c>
      <c r="I1346" s="360" t="n"/>
      <c r="J1346" s="360" t="n"/>
      <c r="K1346" s="360" t="n">
        <v>226</v>
      </c>
      <c r="L1346" s="360" t="n">
        <v>5</v>
      </c>
      <c r="M1346" s="360" t="n">
        <v>3</v>
      </c>
      <c r="N1346" s="360" t="inlineStr"/>
      <c r="O1346" s="360" t="n">
        <v>0</v>
      </c>
      <c r="P1346" s="360" t="n"/>
      <c r="Q1346" s="360" t="n"/>
      <c r="R1346" s="360" t="n"/>
      <c r="S1346" s="360" t="n"/>
      <c r="T1346" s="360" t="n"/>
      <c r="U1346" s="360" t="n"/>
      <c r="V1346" s="360" t="n"/>
      <c r="W1346" s="360" t="n">
        <v>0</v>
      </c>
      <c r="X1346" s="360" t="n">
        <v>1</v>
      </c>
      <c r="Y1346" s="360" t="n">
        <v>0</v>
      </c>
      <c r="Z1346" s="360" t="n"/>
      <c r="AA1346" s="360" t="n"/>
      <c r="AB1346" s="360" t="n"/>
    </row>
    <row r="1347">
      <c r="A1347" s="360" t="n">
        <v>50</v>
      </c>
      <c r="B1347" s="360" t="n">
        <v>0</v>
      </c>
      <c r="C1347" s="360" t="n">
        <v>0</v>
      </c>
      <c r="D1347" s="360" t="n">
        <v>1</v>
      </c>
      <c r="E1347" s="360" t="n">
        <v>227</v>
      </c>
      <c r="F1347" s="360">
        <f>ROUND(Source!AX1340,O1347)</f>
        <v/>
      </c>
      <c r="G1347" s="360" t="inlineStr">
        <is>
          <t>СтМатЗак</t>
        </is>
      </c>
      <c r="H1347" s="360" t="inlineStr">
        <is>
          <t>Стоимость материалов заказчика</t>
        </is>
      </c>
      <c r="I1347" s="360" t="n"/>
      <c r="J1347" s="360" t="n"/>
      <c r="K1347" s="360" t="n">
        <v>227</v>
      </c>
      <c r="L1347" s="360" t="n">
        <v>6</v>
      </c>
      <c r="M1347" s="360" t="n">
        <v>3</v>
      </c>
      <c r="N1347" s="360" t="inlineStr"/>
      <c r="O1347" s="360" t="n">
        <v>0</v>
      </c>
      <c r="P1347" s="360" t="n"/>
      <c r="Q1347" s="360" t="n"/>
      <c r="R1347" s="360" t="n"/>
      <c r="S1347" s="360" t="n"/>
      <c r="T1347" s="360" t="n"/>
      <c r="U1347" s="360" t="n"/>
      <c r="V1347" s="360" t="n"/>
      <c r="W1347" s="360" t="n">
        <v>0</v>
      </c>
      <c r="X1347" s="360" t="n">
        <v>1</v>
      </c>
      <c r="Y1347" s="360" t="n">
        <v>0</v>
      </c>
      <c r="Z1347" s="360" t="n"/>
      <c r="AA1347" s="360" t="n"/>
      <c r="AB1347" s="360" t="n"/>
    </row>
    <row r="1348">
      <c r="A1348" s="360" t="n">
        <v>50</v>
      </c>
      <c r="B1348" s="360" t="n">
        <v>0</v>
      </c>
      <c r="C1348" s="360" t="n">
        <v>0</v>
      </c>
      <c r="D1348" s="360" t="n">
        <v>1</v>
      </c>
      <c r="E1348" s="360" t="n">
        <v>228</v>
      </c>
      <c r="F1348" s="360">
        <f>ROUND(Source!AY1340,O1348)</f>
        <v/>
      </c>
      <c r="G1348" s="360" t="inlineStr">
        <is>
          <t>СтМатПод</t>
        </is>
      </c>
      <c r="H1348" s="360" t="inlineStr">
        <is>
          <t>Стоимость материалов подрядчика</t>
        </is>
      </c>
      <c r="I1348" s="360" t="n"/>
      <c r="J1348" s="360" t="n"/>
      <c r="K1348" s="360" t="n">
        <v>228</v>
      </c>
      <c r="L1348" s="360" t="n">
        <v>7</v>
      </c>
      <c r="M1348" s="360" t="n">
        <v>3</v>
      </c>
      <c r="N1348" s="360" t="inlineStr"/>
      <c r="O1348" s="360" t="n">
        <v>0</v>
      </c>
      <c r="P1348" s="360" t="n"/>
      <c r="Q1348" s="360" t="n"/>
      <c r="R1348" s="360" t="n"/>
      <c r="S1348" s="360" t="n"/>
      <c r="T1348" s="360" t="n"/>
      <c r="U1348" s="360" t="n"/>
      <c r="V1348" s="360" t="n"/>
      <c r="W1348" s="360" t="n">
        <v>0</v>
      </c>
      <c r="X1348" s="360" t="n">
        <v>1</v>
      </c>
      <c r="Y1348" s="360" t="n">
        <v>0</v>
      </c>
      <c r="Z1348" s="360" t="n"/>
      <c r="AA1348" s="360" t="n"/>
      <c r="AB1348" s="360" t="n"/>
    </row>
    <row r="1349">
      <c r="A1349" s="360" t="n">
        <v>50</v>
      </c>
      <c r="B1349" s="360" t="n">
        <v>0</v>
      </c>
      <c r="C1349" s="360" t="n">
        <v>0</v>
      </c>
      <c r="D1349" s="360" t="n">
        <v>1</v>
      </c>
      <c r="E1349" s="360" t="n">
        <v>216</v>
      </c>
      <c r="F1349" s="360">
        <f>ROUND(Source!AP1340,O1349)</f>
        <v/>
      </c>
      <c r="G1349" s="360" t="inlineStr">
        <is>
          <t>Оборуд</t>
        </is>
      </c>
      <c r="H1349" s="360" t="inlineStr">
        <is>
          <t>Стоимость оборудования (всего)</t>
        </is>
      </c>
      <c r="I1349" s="360" t="n"/>
      <c r="J1349" s="360" t="n"/>
      <c r="K1349" s="360" t="n">
        <v>216</v>
      </c>
      <c r="L1349" s="360" t="n">
        <v>8</v>
      </c>
      <c r="M1349" s="360" t="n">
        <v>3</v>
      </c>
      <c r="N1349" s="360" t="inlineStr"/>
      <c r="O1349" s="360" t="n">
        <v>0</v>
      </c>
      <c r="P1349" s="360" t="n"/>
      <c r="Q1349" s="360" t="n"/>
      <c r="R1349" s="360" t="n"/>
      <c r="S1349" s="360" t="n"/>
      <c r="T1349" s="360" t="n"/>
      <c r="U1349" s="360" t="n"/>
      <c r="V1349" s="360" t="n"/>
      <c r="W1349" s="360" t="n">
        <v>0</v>
      </c>
      <c r="X1349" s="360" t="n">
        <v>1</v>
      </c>
      <c r="Y1349" s="360" t="n">
        <v>0</v>
      </c>
      <c r="Z1349" s="360" t="n"/>
      <c r="AA1349" s="360" t="n"/>
      <c r="AB1349" s="360" t="n"/>
    </row>
    <row r="1350">
      <c r="A1350" s="360" t="n">
        <v>50</v>
      </c>
      <c r="B1350" s="360" t="n">
        <v>0</v>
      </c>
      <c r="C1350" s="360" t="n">
        <v>0</v>
      </c>
      <c r="D1350" s="360" t="n">
        <v>1</v>
      </c>
      <c r="E1350" s="360" t="n">
        <v>223</v>
      </c>
      <c r="F1350" s="360">
        <f>ROUND(Source!AQ1340,O1350)</f>
        <v/>
      </c>
      <c r="G1350" s="360" t="inlineStr">
        <is>
          <t>ОборудЗак</t>
        </is>
      </c>
      <c r="H1350" s="360" t="inlineStr">
        <is>
          <t>Стоимость оборудования заказчика</t>
        </is>
      </c>
      <c r="I1350" s="360" t="n"/>
      <c r="J1350" s="360" t="n"/>
      <c r="K1350" s="360" t="n">
        <v>223</v>
      </c>
      <c r="L1350" s="360" t="n">
        <v>9</v>
      </c>
      <c r="M1350" s="360" t="n">
        <v>3</v>
      </c>
      <c r="N1350" s="360" t="inlineStr"/>
      <c r="O1350" s="360" t="n">
        <v>0</v>
      </c>
      <c r="P1350" s="360" t="n"/>
      <c r="Q1350" s="360" t="n"/>
      <c r="R1350" s="360" t="n"/>
      <c r="S1350" s="360" t="n"/>
      <c r="T1350" s="360" t="n"/>
      <c r="U1350" s="360" t="n"/>
      <c r="V1350" s="360" t="n"/>
      <c r="W1350" s="360" t="n">
        <v>0</v>
      </c>
      <c r="X1350" s="360" t="n">
        <v>1</v>
      </c>
      <c r="Y1350" s="360" t="n">
        <v>0</v>
      </c>
      <c r="Z1350" s="360" t="n"/>
      <c r="AA1350" s="360" t="n"/>
      <c r="AB1350" s="360" t="n"/>
    </row>
    <row r="1351">
      <c r="A1351" s="360" t="n">
        <v>50</v>
      </c>
      <c r="B1351" s="360" t="n">
        <v>0</v>
      </c>
      <c r="C1351" s="360" t="n">
        <v>0</v>
      </c>
      <c r="D1351" s="360" t="n">
        <v>1</v>
      </c>
      <c r="E1351" s="360" t="n">
        <v>229</v>
      </c>
      <c r="F1351" s="360">
        <f>ROUND(Source!AZ1340,O1351)</f>
        <v/>
      </c>
      <c r="G1351" s="360" t="inlineStr">
        <is>
          <t>ОборудПод</t>
        </is>
      </c>
      <c r="H1351" s="360" t="inlineStr">
        <is>
          <t>Стоимость оборудования подрядчика</t>
        </is>
      </c>
      <c r="I1351" s="360" t="n"/>
      <c r="J1351" s="360" t="n"/>
      <c r="K1351" s="360" t="n">
        <v>229</v>
      </c>
      <c r="L1351" s="360" t="n">
        <v>10</v>
      </c>
      <c r="M1351" s="360" t="n">
        <v>3</v>
      </c>
      <c r="N1351" s="360" t="inlineStr"/>
      <c r="O1351" s="360" t="n">
        <v>0</v>
      </c>
      <c r="P1351" s="360" t="n"/>
      <c r="Q1351" s="360" t="n"/>
      <c r="R1351" s="360" t="n"/>
      <c r="S1351" s="360" t="n"/>
      <c r="T1351" s="360" t="n"/>
      <c r="U1351" s="360" t="n"/>
      <c r="V1351" s="360" t="n"/>
      <c r="W1351" s="360" t="n">
        <v>0</v>
      </c>
      <c r="X1351" s="360" t="n">
        <v>1</v>
      </c>
      <c r="Y1351" s="360" t="n">
        <v>0</v>
      </c>
      <c r="Z1351" s="360" t="n"/>
      <c r="AA1351" s="360" t="n"/>
      <c r="AB1351" s="360" t="n"/>
    </row>
    <row r="1352">
      <c r="A1352" s="360" t="n">
        <v>50</v>
      </c>
      <c r="B1352" s="360" t="n">
        <v>0</v>
      </c>
      <c r="C1352" s="360" t="n">
        <v>0</v>
      </c>
      <c r="D1352" s="360" t="n">
        <v>1</v>
      </c>
      <c r="E1352" s="360" t="n">
        <v>203</v>
      </c>
      <c r="F1352" s="360">
        <f>ROUND(Source!Q1340,O1352)</f>
        <v/>
      </c>
      <c r="G1352" s="360" t="inlineStr">
        <is>
          <t>ЭММ</t>
        </is>
      </c>
      <c r="H1352" s="360" t="inlineStr">
        <is>
          <t>Эксплуатация машин</t>
        </is>
      </c>
      <c r="I1352" s="360" t="n"/>
      <c r="J1352" s="360" t="n"/>
      <c r="K1352" s="360" t="n">
        <v>203</v>
      </c>
      <c r="L1352" s="360" t="n">
        <v>11</v>
      </c>
      <c r="M1352" s="360" t="n">
        <v>3</v>
      </c>
      <c r="N1352" s="360" t="inlineStr"/>
      <c r="O1352" s="360" t="n">
        <v>0</v>
      </c>
      <c r="P1352" s="360" t="n"/>
      <c r="Q1352" s="360" t="n"/>
      <c r="R1352" s="360" t="n"/>
      <c r="S1352" s="360" t="n"/>
      <c r="T1352" s="360" t="n"/>
      <c r="U1352" s="360" t="n"/>
      <c r="V1352" s="360" t="n"/>
      <c r="W1352" s="360" t="n">
        <v>0</v>
      </c>
      <c r="X1352" s="360" t="n">
        <v>1</v>
      </c>
      <c r="Y1352" s="360" t="n">
        <v>0</v>
      </c>
      <c r="Z1352" s="360" t="n"/>
      <c r="AA1352" s="360" t="n"/>
      <c r="AB1352" s="360" t="n"/>
    </row>
    <row r="1353">
      <c r="A1353" s="360" t="n">
        <v>50</v>
      </c>
      <c r="B1353" s="360" t="n">
        <v>0</v>
      </c>
      <c r="C1353" s="360" t="n">
        <v>0</v>
      </c>
      <c r="D1353" s="360" t="n">
        <v>1</v>
      </c>
      <c r="E1353" s="360" t="n">
        <v>231</v>
      </c>
      <c r="F1353" s="360">
        <f>ROUND(Source!BB1340,O1353)</f>
        <v/>
      </c>
      <c r="G1353" s="360" t="inlineStr">
        <is>
          <t>ЭММсНРиСП</t>
        </is>
      </c>
      <c r="H1353" s="360" t="inlineStr">
        <is>
          <t>Эксплуатация машин по ТСН-2001.16</t>
        </is>
      </c>
      <c r="I1353" s="360" t="n"/>
      <c r="J1353" s="360" t="n"/>
      <c r="K1353" s="360" t="n">
        <v>231</v>
      </c>
      <c r="L1353" s="360" t="n">
        <v>12</v>
      </c>
      <c r="M1353" s="360" t="n">
        <v>3</v>
      </c>
      <c r="N1353" s="360" t="inlineStr"/>
      <c r="O1353" s="360" t="n">
        <v>0</v>
      </c>
      <c r="P1353" s="360" t="n"/>
      <c r="Q1353" s="360" t="n"/>
      <c r="R1353" s="360" t="n"/>
      <c r="S1353" s="360" t="n"/>
      <c r="T1353" s="360" t="n"/>
      <c r="U1353" s="360" t="n"/>
      <c r="V1353" s="360" t="n"/>
      <c r="W1353" s="360" t="n">
        <v>0</v>
      </c>
      <c r="X1353" s="360" t="n">
        <v>1</v>
      </c>
      <c r="Y1353" s="360" t="n">
        <v>0</v>
      </c>
      <c r="Z1353" s="360" t="n"/>
      <c r="AA1353" s="360" t="n"/>
      <c r="AB1353" s="360" t="n"/>
    </row>
    <row r="1354">
      <c r="A1354" s="360" t="n">
        <v>50</v>
      </c>
      <c r="B1354" s="360" t="n">
        <v>0</v>
      </c>
      <c r="C1354" s="360" t="n">
        <v>0</v>
      </c>
      <c r="D1354" s="360" t="n">
        <v>1</v>
      </c>
      <c r="E1354" s="360" t="n">
        <v>204</v>
      </c>
      <c r="F1354" s="360">
        <f>ROUND(Source!R1340,O1354)</f>
        <v/>
      </c>
      <c r="G1354" s="360" t="inlineStr">
        <is>
          <t>ЗПМ</t>
        </is>
      </c>
      <c r="H1354" s="360" t="inlineStr">
        <is>
          <t>ЗП машинистов</t>
        </is>
      </c>
      <c r="I1354" s="360" t="n"/>
      <c r="J1354" s="360" t="n"/>
      <c r="K1354" s="360" t="n">
        <v>204</v>
      </c>
      <c r="L1354" s="360" t="n">
        <v>13</v>
      </c>
      <c r="M1354" s="360" t="n">
        <v>3</v>
      </c>
      <c r="N1354" s="360" t="inlineStr"/>
      <c r="O1354" s="360" t="n">
        <v>0</v>
      </c>
      <c r="P1354" s="360" t="n"/>
      <c r="Q1354" s="360" t="n"/>
      <c r="R1354" s="360" t="n"/>
      <c r="S1354" s="360" t="n"/>
      <c r="T1354" s="360" t="n"/>
      <c r="U1354" s="360" t="n"/>
      <c r="V1354" s="360" t="n"/>
      <c r="W1354" s="360" t="n">
        <v>0</v>
      </c>
      <c r="X1354" s="360" t="n">
        <v>1</v>
      </c>
      <c r="Y1354" s="360" t="n">
        <v>0</v>
      </c>
      <c r="Z1354" s="360" t="n"/>
      <c r="AA1354" s="360" t="n"/>
      <c r="AB1354" s="360" t="n"/>
    </row>
    <row r="1355">
      <c r="A1355" s="360" t="n">
        <v>50</v>
      </c>
      <c r="B1355" s="360" t="n">
        <v>0</v>
      </c>
      <c r="C1355" s="360" t="n">
        <v>0</v>
      </c>
      <c r="D1355" s="360" t="n">
        <v>1</v>
      </c>
      <c r="E1355" s="360" t="n">
        <v>205</v>
      </c>
      <c r="F1355" s="360">
        <f>ROUND(Source!S1340,O1355)</f>
        <v/>
      </c>
      <c r="G1355" s="360" t="inlineStr">
        <is>
          <t>ОЗП</t>
        </is>
      </c>
      <c r="H1355" s="360" t="inlineStr">
        <is>
          <t>Основная ЗП рабочих</t>
        </is>
      </c>
      <c r="I1355" s="360" t="n"/>
      <c r="J1355" s="360" t="n"/>
      <c r="K1355" s="360" t="n">
        <v>205</v>
      </c>
      <c r="L1355" s="360" t="n">
        <v>14</v>
      </c>
      <c r="M1355" s="360" t="n">
        <v>3</v>
      </c>
      <c r="N1355" s="360" t="inlineStr"/>
      <c r="O1355" s="360" t="n">
        <v>0</v>
      </c>
      <c r="P1355" s="360" t="n"/>
      <c r="Q1355" s="360" t="n"/>
      <c r="R1355" s="360" t="n"/>
      <c r="S1355" s="360" t="n"/>
      <c r="T1355" s="360" t="n"/>
      <c r="U1355" s="360" t="n"/>
      <c r="V1355" s="360" t="n"/>
      <c r="W1355" s="360" t="n">
        <v>0</v>
      </c>
      <c r="X1355" s="360" t="n">
        <v>1</v>
      </c>
      <c r="Y1355" s="360" t="n">
        <v>0</v>
      </c>
      <c r="Z1355" s="360" t="n"/>
      <c r="AA1355" s="360" t="n"/>
      <c r="AB1355" s="360" t="n"/>
    </row>
    <row r="1356">
      <c r="A1356" s="360" t="n">
        <v>50</v>
      </c>
      <c r="B1356" s="360" t="n">
        <v>0</v>
      </c>
      <c r="C1356" s="360" t="n">
        <v>0</v>
      </c>
      <c r="D1356" s="360" t="n">
        <v>1</v>
      </c>
      <c r="E1356" s="360" t="n">
        <v>232</v>
      </c>
      <c r="F1356" s="360">
        <f>ROUND(Source!BC1340,O1356)</f>
        <v/>
      </c>
      <c r="G1356" s="360" t="inlineStr">
        <is>
          <t>ОЗПсНРиСП</t>
        </is>
      </c>
      <c r="H1356" s="360" t="inlineStr">
        <is>
          <t>Основная ЗП рабочих по ТСН-2001.16</t>
        </is>
      </c>
      <c r="I1356" s="360" t="n"/>
      <c r="J1356" s="360" t="n"/>
      <c r="K1356" s="360" t="n">
        <v>232</v>
      </c>
      <c r="L1356" s="360" t="n">
        <v>15</v>
      </c>
      <c r="M1356" s="360" t="n">
        <v>3</v>
      </c>
      <c r="N1356" s="360" t="inlineStr"/>
      <c r="O1356" s="360" t="n">
        <v>0</v>
      </c>
      <c r="P1356" s="360" t="n"/>
      <c r="Q1356" s="360" t="n"/>
      <c r="R1356" s="360" t="n"/>
      <c r="S1356" s="360" t="n"/>
      <c r="T1356" s="360" t="n"/>
      <c r="U1356" s="360" t="n"/>
      <c r="V1356" s="360" t="n"/>
      <c r="W1356" s="360" t="n">
        <v>0</v>
      </c>
      <c r="X1356" s="360" t="n">
        <v>1</v>
      </c>
      <c r="Y1356" s="360" t="n">
        <v>0</v>
      </c>
      <c r="Z1356" s="360" t="n"/>
      <c r="AA1356" s="360" t="n"/>
      <c r="AB1356" s="360" t="n"/>
    </row>
    <row r="1357">
      <c r="A1357" s="360" t="n">
        <v>50</v>
      </c>
      <c r="B1357" s="360" t="n">
        <v>0</v>
      </c>
      <c r="C1357" s="360" t="n">
        <v>0</v>
      </c>
      <c r="D1357" s="360" t="n">
        <v>1</v>
      </c>
      <c r="E1357" s="360" t="n">
        <v>214</v>
      </c>
      <c r="F1357" s="360">
        <f>ROUND(Source!AS1340,O1357)</f>
        <v/>
      </c>
      <c r="G1357" s="360" t="inlineStr">
        <is>
          <t>Строит</t>
        </is>
      </c>
      <c r="H1357" s="360" t="inlineStr">
        <is>
          <t>Строительные работы с НР и СП</t>
        </is>
      </c>
      <c r="I1357" s="360" t="n"/>
      <c r="J1357" s="360" t="n"/>
      <c r="K1357" s="360" t="n">
        <v>214</v>
      </c>
      <c r="L1357" s="360" t="n">
        <v>16</v>
      </c>
      <c r="M1357" s="360" t="n">
        <v>3</v>
      </c>
      <c r="N1357" s="360" t="inlineStr"/>
      <c r="O1357" s="360" t="n">
        <v>0</v>
      </c>
      <c r="P1357" s="360" t="n"/>
      <c r="Q1357" s="360" t="n"/>
      <c r="R1357" s="360" t="n"/>
      <c r="S1357" s="360" t="n"/>
      <c r="T1357" s="360" t="n"/>
      <c r="U1357" s="360" t="n"/>
      <c r="V1357" s="360" t="n"/>
      <c r="W1357" s="360" t="n">
        <v>0</v>
      </c>
      <c r="X1357" s="360" t="n">
        <v>1</v>
      </c>
      <c r="Y1357" s="360" t="n">
        <v>0</v>
      </c>
      <c r="Z1357" s="360" t="n"/>
      <c r="AA1357" s="360" t="n"/>
      <c r="AB1357" s="360" t="n"/>
    </row>
    <row r="1358">
      <c r="A1358" s="360" t="n">
        <v>50</v>
      </c>
      <c r="B1358" s="360" t="n">
        <v>0</v>
      </c>
      <c r="C1358" s="360" t="n">
        <v>0</v>
      </c>
      <c r="D1358" s="360" t="n">
        <v>1</v>
      </c>
      <c r="E1358" s="360" t="n">
        <v>215</v>
      </c>
      <c r="F1358" s="360">
        <f>ROUND(Source!AT1340,O1358)</f>
        <v/>
      </c>
      <c r="G1358" s="360" t="inlineStr">
        <is>
          <t>Монтаж</t>
        </is>
      </c>
      <c r="H1358" s="360" t="inlineStr">
        <is>
          <t>Монтажные работы с НР и СП</t>
        </is>
      </c>
      <c r="I1358" s="360" t="n"/>
      <c r="J1358" s="360" t="n"/>
      <c r="K1358" s="360" t="n">
        <v>215</v>
      </c>
      <c r="L1358" s="360" t="n">
        <v>17</v>
      </c>
      <c r="M1358" s="360" t="n">
        <v>3</v>
      </c>
      <c r="N1358" s="360" t="inlineStr"/>
      <c r="O1358" s="360" t="n">
        <v>0</v>
      </c>
      <c r="P1358" s="360" t="n"/>
      <c r="Q1358" s="360" t="n"/>
      <c r="R1358" s="360" t="n"/>
      <c r="S1358" s="360" t="n"/>
      <c r="T1358" s="360" t="n"/>
      <c r="U1358" s="360" t="n"/>
      <c r="V1358" s="360" t="n"/>
      <c r="W1358" s="360" t="n">
        <v>0</v>
      </c>
      <c r="X1358" s="360" t="n">
        <v>1</v>
      </c>
      <c r="Y1358" s="360" t="n">
        <v>0</v>
      </c>
      <c r="Z1358" s="360" t="n"/>
      <c r="AA1358" s="360" t="n"/>
      <c r="AB1358" s="360" t="n"/>
    </row>
    <row r="1359">
      <c r="A1359" s="360" t="n">
        <v>50</v>
      </c>
      <c r="B1359" s="360" t="n">
        <v>0</v>
      </c>
      <c r="C1359" s="360" t="n">
        <v>0</v>
      </c>
      <c r="D1359" s="360" t="n">
        <v>1</v>
      </c>
      <c r="E1359" s="360" t="n">
        <v>217</v>
      </c>
      <c r="F1359" s="360">
        <f>ROUND(Source!AU1340,O1359)</f>
        <v/>
      </c>
      <c r="G1359" s="360" t="inlineStr">
        <is>
          <t>Прочие</t>
        </is>
      </c>
      <c r="H1359" s="360" t="inlineStr">
        <is>
          <t>Прочие работы с НР и СП</t>
        </is>
      </c>
      <c r="I1359" s="360" t="n"/>
      <c r="J1359" s="360" t="n"/>
      <c r="K1359" s="360" t="n">
        <v>217</v>
      </c>
      <c r="L1359" s="360" t="n">
        <v>18</v>
      </c>
      <c r="M1359" s="360" t="n">
        <v>3</v>
      </c>
      <c r="N1359" s="360" t="inlineStr"/>
      <c r="O1359" s="360" t="n">
        <v>0</v>
      </c>
      <c r="P1359" s="360" t="n"/>
      <c r="Q1359" s="360" t="n"/>
      <c r="R1359" s="360" t="n"/>
      <c r="S1359" s="360" t="n"/>
      <c r="T1359" s="360" t="n"/>
      <c r="U1359" s="360" t="n"/>
      <c r="V1359" s="360" t="n"/>
      <c r="W1359" s="360" t="n">
        <v>0</v>
      </c>
      <c r="X1359" s="360" t="n">
        <v>1</v>
      </c>
      <c r="Y1359" s="360" t="n">
        <v>0</v>
      </c>
      <c r="Z1359" s="360" t="n"/>
      <c r="AA1359" s="360" t="n"/>
      <c r="AB1359" s="360" t="n"/>
    </row>
    <row r="1360">
      <c r="A1360" s="360" t="n">
        <v>50</v>
      </c>
      <c r="B1360" s="360" t="n">
        <v>0</v>
      </c>
      <c r="C1360" s="360" t="n">
        <v>0</v>
      </c>
      <c r="D1360" s="360" t="n">
        <v>1</v>
      </c>
      <c r="E1360" s="360" t="n">
        <v>230</v>
      </c>
      <c r="F1360" s="360">
        <f>ROUND(Source!BA1340,O1360)</f>
        <v/>
      </c>
      <c r="G1360" s="360" t="inlineStr">
        <is>
          <t>ПрочиеЗатр</t>
        </is>
      </c>
      <c r="H1360" s="360" t="inlineStr">
        <is>
          <t>Прочие затраты по ТСН-2001.16</t>
        </is>
      </c>
      <c r="I1360" s="360" t="n"/>
      <c r="J1360" s="360" t="n"/>
      <c r="K1360" s="360" t="n">
        <v>230</v>
      </c>
      <c r="L1360" s="360" t="n">
        <v>19</v>
      </c>
      <c r="M1360" s="360" t="n">
        <v>3</v>
      </c>
      <c r="N1360" s="360" t="inlineStr"/>
      <c r="O1360" s="360" t="n">
        <v>0</v>
      </c>
      <c r="P1360" s="360" t="n"/>
      <c r="Q1360" s="360" t="n"/>
      <c r="R1360" s="360" t="n"/>
      <c r="S1360" s="360" t="n"/>
      <c r="T1360" s="360" t="n"/>
      <c r="U1360" s="360" t="n"/>
      <c r="V1360" s="360" t="n"/>
      <c r="W1360" s="360" t="n">
        <v>0</v>
      </c>
      <c r="X1360" s="360" t="n">
        <v>1</v>
      </c>
      <c r="Y1360" s="360" t="n">
        <v>0</v>
      </c>
      <c r="Z1360" s="360" t="n"/>
      <c r="AA1360" s="360" t="n"/>
      <c r="AB1360" s="360" t="n"/>
    </row>
    <row r="1361">
      <c r="A1361" s="360" t="n">
        <v>50</v>
      </c>
      <c r="B1361" s="360" t="n">
        <v>0</v>
      </c>
      <c r="C1361" s="360" t="n">
        <v>0</v>
      </c>
      <c r="D1361" s="360" t="n">
        <v>1</v>
      </c>
      <c r="E1361" s="360" t="n">
        <v>206</v>
      </c>
      <c r="F1361" s="360">
        <f>ROUND(Source!T1340,O1361)</f>
        <v/>
      </c>
      <c r="G1361" s="360" t="inlineStr">
        <is>
          <t>ВозврМат</t>
        </is>
      </c>
      <c r="H1361" s="360" t="inlineStr">
        <is>
          <t>Возврат материалов</t>
        </is>
      </c>
      <c r="I1361" s="360" t="n"/>
      <c r="J1361" s="360" t="n"/>
      <c r="K1361" s="360" t="n">
        <v>206</v>
      </c>
      <c r="L1361" s="360" t="n">
        <v>20</v>
      </c>
      <c r="M1361" s="360" t="n">
        <v>3</v>
      </c>
      <c r="N1361" s="360" t="inlineStr"/>
      <c r="O1361" s="360" t="n">
        <v>0</v>
      </c>
      <c r="P1361" s="360" t="n"/>
      <c r="Q1361" s="360" t="n"/>
      <c r="R1361" s="360" t="n"/>
      <c r="S1361" s="360" t="n"/>
      <c r="T1361" s="360" t="n"/>
      <c r="U1361" s="360" t="n"/>
      <c r="V1361" s="360" t="n"/>
      <c r="W1361" s="360" t="n">
        <v>0</v>
      </c>
      <c r="X1361" s="360" t="n">
        <v>1</v>
      </c>
      <c r="Y1361" s="360" t="n">
        <v>0</v>
      </c>
      <c r="Z1361" s="360" t="n"/>
      <c r="AA1361" s="360" t="n"/>
      <c r="AB1361" s="360" t="n"/>
    </row>
    <row r="1362">
      <c r="A1362" s="360" t="n">
        <v>50</v>
      </c>
      <c r="B1362" s="360" t="n">
        <v>0</v>
      </c>
      <c r="C1362" s="360" t="n">
        <v>0</v>
      </c>
      <c r="D1362" s="360" t="n">
        <v>1</v>
      </c>
      <c r="E1362" s="360" t="n">
        <v>207</v>
      </c>
      <c r="F1362" s="360">
        <f>ROUND(Source!U1340,O1362)</f>
        <v/>
      </c>
      <c r="G1362" s="360" t="inlineStr">
        <is>
          <t>ТрудСтр</t>
        </is>
      </c>
      <c r="H1362" s="360" t="inlineStr">
        <is>
          <t>Трудозатраты строителей</t>
        </is>
      </c>
      <c r="I1362" s="360" t="n"/>
      <c r="J1362" s="360" t="n"/>
      <c r="K1362" s="360" t="n">
        <v>207</v>
      </c>
      <c r="L1362" s="360" t="n">
        <v>21</v>
      </c>
      <c r="M1362" s="360" t="n">
        <v>3</v>
      </c>
      <c r="N1362" s="360" t="inlineStr"/>
      <c r="O1362" s="360" t="n">
        <v>7</v>
      </c>
      <c r="P1362" s="360" t="n"/>
      <c r="Q1362" s="360" t="n"/>
      <c r="R1362" s="360" t="n"/>
      <c r="S1362" s="360" t="n"/>
      <c r="T1362" s="360" t="n"/>
      <c r="U1362" s="360" t="n"/>
      <c r="V1362" s="360" t="n"/>
      <c r="W1362" s="360" t="n">
        <v>0</v>
      </c>
      <c r="X1362" s="360" t="n">
        <v>1</v>
      </c>
      <c r="Y1362" s="360" t="n">
        <v>0</v>
      </c>
      <c r="Z1362" s="360" t="n"/>
      <c r="AA1362" s="360" t="n"/>
      <c r="AB1362" s="360" t="n"/>
    </row>
    <row r="1363">
      <c r="A1363" s="360" t="n">
        <v>50</v>
      </c>
      <c r="B1363" s="360" t="n">
        <v>0</v>
      </c>
      <c r="C1363" s="360" t="n">
        <v>0</v>
      </c>
      <c r="D1363" s="360" t="n">
        <v>1</v>
      </c>
      <c r="E1363" s="360" t="n">
        <v>208</v>
      </c>
      <c r="F1363" s="360">
        <f>ROUND(Source!V1340,O1363)</f>
        <v/>
      </c>
      <c r="G1363" s="360" t="inlineStr">
        <is>
          <t>ТрудМаш</t>
        </is>
      </c>
      <c r="H1363" s="360" t="inlineStr">
        <is>
          <t>Трудозатраты машинистов</t>
        </is>
      </c>
      <c r="I1363" s="360" t="n"/>
      <c r="J1363" s="360" t="n"/>
      <c r="K1363" s="360" t="n">
        <v>208</v>
      </c>
      <c r="L1363" s="360" t="n">
        <v>22</v>
      </c>
      <c r="M1363" s="360" t="n">
        <v>3</v>
      </c>
      <c r="N1363" s="360" t="inlineStr"/>
      <c r="O1363" s="360" t="n">
        <v>7</v>
      </c>
      <c r="P1363" s="360" t="n"/>
      <c r="Q1363" s="360" t="n"/>
      <c r="R1363" s="360" t="n"/>
      <c r="S1363" s="360" t="n"/>
      <c r="T1363" s="360" t="n"/>
      <c r="U1363" s="360" t="n"/>
      <c r="V1363" s="360" t="n"/>
      <c r="W1363" s="360" t="n">
        <v>0</v>
      </c>
      <c r="X1363" s="360" t="n">
        <v>1</v>
      </c>
      <c r="Y1363" s="360" t="n">
        <v>0</v>
      </c>
      <c r="Z1363" s="360" t="n"/>
      <c r="AA1363" s="360" t="n"/>
      <c r="AB1363" s="360" t="n"/>
    </row>
    <row r="1364">
      <c r="A1364" s="360" t="n">
        <v>50</v>
      </c>
      <c r="B1364" s="360" t="n">
        <v>0</v>
      </c>
      <c r="C1364" s="360" t="n">
        <v>0</v>
      </c>
      <c r="D1364" s="360" t="n">
        <v>1</v>
      </c>
      <c r="E1364" s="360" t="n">
        <v>209</v>
      </c>
      <c r="F1364" s="360">
        <f>ROUND(Source!W1340,O1364)</f>
        <v/>
      </c>
      <c r="G1364" s="360" t="inlineStr">
        <is>
          <t>ТранспМат</t>
        </is>
      </c>
      <c r="H1364" s="360" t="inlineStr">
        <is>
          <t>Транспорт материалов</t>
        </is>
      </c>
      <c r="I1364" s="360" t="n"/>
      <c r="J1364" s="360" t="n"/>
      <c r="K1364" s="360" t="n">
        <v>209</v>
      </c>
      <c r="L1364" s="360" t="n">
        <v>23</v>
      </c>
      <c r="M1364" s="360" t="n">
        <v>3</v>
      </c>
      <c r="N1364" s="360" t="inlineStr"/>
      <c r="O1364" s="360" t="n">
        <v>0</v>
      </c>
      <c r="P1364" s="360" t="n"/>
      <c r="Q1364" s="360" t="n"/>
      <c r="R1364" s="360" t="n"/>
      <c r="S1364" s="360" t="n"/>
      <c r="T1364" s="360" t="n"/>
      <c r="U1364" s="360" t="n"/>
      <c r="V1364" s="360" t="n"/>
      <c r="W1364" s="360" t="n">
        <v>0</v>
      </c>
      <c r="X1364" s="360" t="n">
        <v>1</v>
      </c>
      <c r="Y1364" s="360" t="n">
        <v>0</v>
      </c>
      <c r="Z1364" s="360" t="n"/>
      <c r="AA1364" s="360" t="n"/>
      <c r="AB1364" s="360" t="n"/>
    </row>
    <row r="1365">
      <c r="A1365" s="360" t="n">
        <v>50</v>
      </c>
      <c r="B1365" s="360" t="n">
        <v>0</v>
      </c>
      <c r="C1365" s="360" t="n">
        <v>0</v>
      </c>
      <c r="D1365" s="360" t="n">
        <v>1</v>
      </c>
      <c r="E1365" s="360" t="n">
        <v>233</v>
      </c>
      <c r="F1365" s="360">
        <f>ROUND(Source!BD1340,O1365)</f>
        <v/>
      </c>
      <c r="G1365" s="360" t="inlineStr">
        <is>
          <t>Перевозка</t>
        </is>
      </c>
      <c r="H1365" s="360" t="inlineStr">
        <is>
          <t>Перевозка грузов</t>
        </is>
      </c>
      <c r="I1365" s="360" t="n"/>
      <c r="J1365" s="360" t="n"/>
      <c r="K1365" s="360" t="n">
        <v>233</v>
      </c>
      <c r="L1365" s="360" t="n">
        <v>24</v>
      </c>
      <c r="M1365" s="360" t="n">
        <v>3</v>
      </c>
      <c r="N1365" s="360" t="inlineStr"/>
      <c r="O1365" s="360" t="n">
        <v>0</v>
      </c>
      <c r="P1365" s="360" t="n"/>
      <c r="Q1365" s="360" t="n"/>
      <c r="R1365" s="360" t="n"/>
      <c r="S1365" s="360" t="n"/>
      <c r="T1365" s="360" t="n"/>
      <c r="U1365" s="360" t="n"/>
      <c r="V1365" s="360" t="n"/>
      <c r="W1365" s="360" t="n">
        <v>0</v>
      </c>
      <c r="X1365" s="360" t="n">
        <v>1</v>
      </c>
      <c r="Y1365" s="360" t="n">
        <v>0</v>
      </c>
      <c r="Z1365" s="360" t="n"/>
      <c r="AA1365" s="360" t="n"/>
      <c r="AB1365" s="360" t="n"/>
    </row>
    <row r="1366">
      <c r="A1366" s="360" t="n">
        <v>50</v>
      </c>
      <c r="B1366" s="360" t="n">
        <v>0</v>
      </c>
      <c r="C1366" s="360" t="n">
        <v>0</v>
      </c>
      <c r="D1366" s="360" t="n">
        <v>1</v>
      </c>
      <c r="E1366" s="360" t="n">
        <v>210</v>
      </c>
      <c r="F1366" s="360">
        <f>ROUND(Source!X1340,O1366)</f>
        <v/>
      </c>
      <c r="G1366" s="360" t="inlineStr">
        <is>
          <t>НР</t>
        </is>
      </c>
      <c r="H1366" s="360" t="inlineStr">
        <is>
          <t>Накладные расходы</t>
        </is>
      </c>
      <c r="I1366" s="360" t="n"/>
      <c r="J1366" s="360" t="n"/>
      <c r="K1366" s="360" t="n">
        <v>210</v>
      </c>
      <c r="L1366" s="360" t="n">
        <v>25</v>
      </c>
      <c r="M1366" s="360" t="n">
        <v>3</v>
      </c>
      <c r="N1366" s="360" t="inlineStr"/>
      <c r="O1366" s="360" t="n">
        <v>0</v>
      </c>
      <c r="P1366" s="360" t="n"/>
      <c r="Q1366" s="360" t="n"/>
      <c r="R1366" s="360" t="n"/>
      <c r="S1366" s="360" t="n"/>
      <c r="T1366" s="360" t="n"/>
      <c r="U1366" s="360" t="n"/>
      <c r="V1366" s="360" t="n"/>
      <c r="W1366" s="360" t="n">
        <v>0</v>
      </c>
      <c r="X1366" s="360" t="n">
        <v>1</v>
      </c>
      <c r="Y1366" s="360" t="n">
        <v>0</v>
      </c>
      <c r="Z1366" s="360" t="n"/>
      <c r="AA1366" s="360" t="n"/>
      <c r="AB1366" s="360" t="n"/>
    </row>
    <row r="1367">
      <c r="A1367" s="360" t="n">
        <v>50</v>
      </c>
      <c r="B1367" s="360" t="n">
        <v>0</v>
      </c>
      <c r="C1367" s="360" t="n">
        <v>0</v>
      </c>
      <c r="D1367" s="360" t="n">
        <v>1</v>
      </c>
      <c r="E1367" s="360" t="n">
        <v>211</v>
      </c>
      <c r="F1367" s="360">
        <f>ROUND(Source!Y1340,O1367)</f>
        <v/>
      </c>
      <c r="G1367" s="360" t="inlineStr">
        <is>
          <t>СмПриб</t>
        </is>
      </c>
      <c r="H1367" s="360" t="inlineStr">
        <is>
          <t>Сметная прибыль</t>
        </is>
      </c>
      <c r="I1367" s="360" t="n"/>
      <c r="J1367" s="360" t="n"/>
      <c r="K1367" s="360" t="n">
        <v>211</v>
      </c>
      <c r="L1367" s="360" t="n">
        <v>26</v>
      </c>
      <c r="M1367" s="360" t="n">
        <v>3</v>
      </c>
      <c r="N1367" s="360" t="inlineStr"/>
      <c r="O1367" s="360" t="n">
        <v>0</v>
      </c>
      <c r="P1367" s="360" t="n"/>
      <c r="Q1367" s="360" t="n"/>
      <c r="R1367" s="360" t="n"/>
      <c r="S1367" s="360" t="n"/>
      <c r="T1367" s="360" t="n"/>
      <c r="U1367" s="360" t="n"/>
      <c r="V1367" s="360" t="n"/>
      <c r="W1367" s="360" t="n">
        <v>0</v>
      </c>
      <c r="X1367" s="360" t="n">
        <v>1</v>
      </c>
      <c r="Y1367" s="360" t="n">
        <v>0</v>
      </c>
      <c r="Z1367" s="360" t="n"/>
      <c r="AA1367" s="360" t="n"/>
      <c r="AB1367" s="360" t="n"/>
    </row>
    <row r="1368">
      <c r="A1368" s="360" t="n">
        <v>50</v>
      </c>
      <c r="B1368" s="360" t="n">
        <v>0</v>
      </c>
      <c r="C1368" s="360" t="n">
        <v>0</v>
      </c>
      <c r="D1368" s="360" t="n">
        <v>1</v>
      </c>
      <c r="E1368" s="360" t="n">
        <v>224</v>
      </c>
      <c r="F1368" s="360">
        <f>ROUND(Source!AR1340,O1368)</f>
        <v/>
      </c>
      <c r="G1368" s="360" t="inlineStr">
        <is>
          <t>Всего</t>
        </is>
      </c>
      <c r="H1368" s="360" t="inlineStr">
        <is>
          <t>Всего с НР и СП</t>
        </is>
      </c>
      <c r="I1368" s="360" t="n"/>
      <c r="J1368" s="360" t="n"/>
      <c r="K1368" s="360" t="n">
        <v>224</v>
      </c>
      <c r="L1368" s="360" t="n">
        <v>27</v>
      </c>
      <c r="M1368" s="360" t="n">
        <v>3</v>
      </c>
      <c r="N1368" s="360" t="inlineStr"/>
      <c r="O1368" s="360" t="n">
        <v>0</v>
      </c>
      <c r="P1368" s="360" t="n"/>
      <c r="Q1368" s="360" t="n"/>
      <c r="R1368" s="360" t="n"/>
      <c r="S1368" s="360" t="n"/>
      <c r="T1368" s="360" t="n"/>
      <c r="U1368" s="360" t="n"/>
      <c r="V1368" s="360" t="n"/>
      <c r="W1368" s="360" t="n">
        <v>0</v>
      </c>
      <c r="X1368" s="360" t="n">
        <v>1</v>
      </c>
      <c r="Y1368" s="360" t="n">
        <v>0</v>
      </c>
      <c r="Z1368" s="360" t="n"/>
      <c r="AA1368" s="360" t="n"/>
      <c r="AB1368" s="360" t="n"/>
    </row>
    <row r="1369">
      <c r="A1369" s="360" t="n">
        <v>50</v>
      </c>
      <c r="B1369" s="360" t="n">
        <v>0</v>
      </c>
      <c r="C1369" s="360" t="n">
        <v>0</v>
      </c>
      <c r="D1369" s="360" t="n">
        <v>2</v>
      </c>
      <c r="E1369" s="360" t="n">
        <v>0</v>
      </c>
      <c r="F1369" s="360">
        <f>ROUND(F1368,O1369)</f>
        <v/>
      </c>
      <c r="G1369" s="360" t="inlineStr">
        <is>
          <t>и1</t>
        </is>
      </c>
      <c r="H1369" s="360" t="inlineStr">
        <is>
          <t>Итого</t>
        </is>
      </c>
      <c r="I1369" s="360" t="n"/>
      <c r="J1369" s="360" t="n"/>
      <c r="K1369" s="360" t="n">
        <v>212</v>
      </c>
      <c r="L1369" s="360" t="n">
        <v>28</v>
      </c>
      <c r="M1369" s="360" t="n">
        <v>0</v>
      </c>
      <c r="N1369" s="360" t="inlineStr"/>
      <c r="O1369" s="360" t="n">
        <v>0</v>
      </c>
      <c r="P1369" s="360" t="n"/>
      <c r="Q1369" s="360" t="n"/>
      <c r="R1369" s="360" t="n"/>
      <c r="S1369" s="360" t="n"/>
      <c r="T1369" s="360" t="n"/>
      <c r="U1369" s="360" t="n"/>
      <c r="V1369" s="360" t="n"/>
      <c r="W1369" s="360" t="n">
        <v>0</v>
      </c>
      <c r="X1369" s="360" t="n">
        <v>1</v>
      </c>
      <c r="Y1369" s="360" t="n">
        <v>0</v>
      </c>
      <c r="Z1369" s="360" t="n"/>
      <c r="AA1369" s="360" t="n"/>
      <c r="AB1369" s="360" t="n"/>
    </row>
    <row r="1370">
      <c r="A1370" s="360" t="n">
        <v>50</v>
      </c>
      <c r="B1370" s="360" t="n">
        <v>0</v>
      </c>
      <c r="C1370" s="360" t="n">
        <v>0</v>
      </c>
      <c r="D1370" s="360" t="n">
        <v>2</v>
      </c>
      <c r="E1370" s="360" t="n">
        <v>0</v>
      </c>
      <c r="F1370" s="360">
        <f>ROUND(F1369*0.22,O1370)</f>
        <v/>
      </c>
      <c r="G1370" s="360" t="inlineStr">
        <is>
          <t>и2</t>
        </is>
      </c>
      <c r="H1370" s="360" t="inlineStr">
        <is>
          <t>НДС 22%</t>
        </is>
      </c>
      <c r="I1370" s="360" t="n"/>
      <c r="J1370" s="360" t="n"/>
      <c r="K1370" s="360" t="n">
        <v>212</v>
      </c>
      <c r="L1370" s="360" t="n">
        <v>29</v>
      </c>
      <c r="M1370" s="360" t="n">
        <v>0</v>
      </c>
      <c r="N1370" s="360" t="inlineStr"/>
      <c r="O1370" s="360" t="n">
        <v>0</v>
      </c>
      <c r="P1370" s="360" t="n"/>
      <c r="Q1370" s="360" t="n"/>
      <c r="R1370" s="360" t="n"/>
      <c r="S1370" s="360" t="n"/>
      <c r="T1370" s="360" t="n"/>
      <c r="U1370" s="360" t="n"/>
      <c r="V1370" s="360" t="n"/>
      <c r="W1370" s="360" t="n">
        <v>0</v>
      </c>
      <c r="X1370" s="360" t="n">
        <v>1</v>
      </c>
      <c r="Y1370" s="360" t="n">
        <v>0</v>
      </c>
      <c r="Z1370" s="360" t="n"/>
      <c r="AA1370" s="360" t="n"/>
      <c r="AB1370" s="360" t="n"/>
    </row>
    <row r="1371">
      <c r="A1371" s="360" t="n">
        <v>50</v>
      </c>
      <c r="B1371" s="360" t="n">
        <v>0</v>
      </c>
      <c r="C1371" s="360" t="n">
        <v>0</v>
      </c>
      <c r="D1371" s="360" t="n">
        <v>2</v>
      </c>
      <c r="E1371" s="360" t="n">
        <v>213</v>
      </c>
      <c r="F1371" s="360">
        <f>ROUND(F1369+F1370,O1371)</f>
        <v/>
      </c>
      <c r="G1371" s="360" t="inlineStr">
        <is>
          <t>и3</t>
        </is>
      </c>
      <c r="H1371" s="360" t="inlineStr">
        <is>
          <t>Всего</t>
        </is>
      </c>
      <c r="I1371" s="360" t="n"/>
      <c r="J1371" s="360" t="n"/>
      <c r="K1371" s="360" t="n">
        <v>212</v>
      </c>
      <c r="L1371" s="360" t="n">
        <v>30</v>
      </c>
      <c r="M1371" s="360" t="n">
        <v>0</v>
      </c>
      <c r="N1371" s="360" t="inlineStr"/>
      <c r="O1371" s="360" t="n">
        <v>0</v>
      </c>
      <c r="P1371" s="360" t="n"/>
      <c r="Q1371" s="360" t="n"/>
      <c r="R1371" s="360" t="n"/>
      <c r="S1371" s="360" t="n"/>
      <c r="T1371" s="360" t="n"/>
      <c r="U1371" s="360" t="n"/>
      <c r="V1371" s="360" t="n"/>
      <c r="W1371" s="360" t="n">
        <v>0</v>
      </c>
      <c r="X1371" s="360" t="n">
        <v>1</v>
      </c>
      <c r="Y1371" s="360" t="n">
        <v>0</v>
      </c>
      <c r="Z1371" s="360" t="n"/>
      <c r="AA1371" s="360" t="n"/>
      <c r="AB1371" s="360" t="n"/>
    </row>
    <row r="1373">
      <c r="A1373" s="356" t="n">
        <v>3</v>
      </c>
      <c r="B1373" s="356" t="n">
        <v>0</v>
      </c>
      <c r="C1373" s="356" t="n"/>
      <c r="D1373" s="356">
        <f>ROW(A1380)</f>
        <v/>
      </c>
      <c r="E1373" s="356" t="n"/>
      <c r="F1373" s="356" t="inlineStr">
        <is>
          <t>Новая локальная смета</t>
        </is>
      </c>
      <c r="G1373" s="356" t="inlineStr">
        <is>
          <t>Первомайская, д.25</t>
        </is>
      </c>
      <c r="H1373" s="356" t="inlineStr"/>
      <c r="I1373" s="356" t="n">
        <v>0</v>
      </c>
      <c r="J1373" s="356" t="inlineStr"/>
      <c r="K1373" s="356" t="n">
        <v>0</v>
      </c>
      <c r="L1373" s="356" t="inlineStr">
        <is>
          <t>Новая локальная смета</t>
        </is>
      </c>
      <c r="M1373" s="356" t="inlineStr"/>
      <c r="N1373" s="356" t="n"/>
      <c r="O1373" s="356" t="n"/>
      <c r="P1373" s="356" t="n"/>
      <c r="Q1373" s="356" t="n"/>
      <c r="R1373" s="356" t="n"/>
      <c r="S1373" s="356" t="n">
        <v>0</v>
      </c>
      <c r="T1373" s="356" t="n"/>
      <c r="U1373" s="356" t="inlineStr"/>
      <c r="V1373" s="356" t="n">
        <v>0</v>
      </c>
      <c r="W1373" s="356" t="n"/>
      <c r="X1373" s="356" t="n"/>
      <c r="Y1373" s="356" t="n"/>
      <c r="Z1373" s="356" t="n"/>
      <c r="AA1373" s="356" t="n"/>
      <c r="AB1373" s="356" t="inlineStr"/>
      <c r="AC1373" s="356" t="inlineStr"/>
      <c r="AD1373" s="356" t="inlineStr"/>
      <c r="AE1373" s="356" t="inlineStr"/>
      <c r="AF1373" s="356" t="inlineStr"/>
      <c r="AG1373" s="356" t="inlineStr"/>
      <c r="AH1373" s="356" t="n"/>
      <c r="AI1373" s="356" t="n"/>
      <c r="AJ1373" s="356" t="n"/>
      <c r="AK1373" s="356" t="n"/>
      <c r="AL1373" s="356" t="n"/>
      <c r="AM1373" s="356" t="n"/>
      <c r="AN1373" s="356" t="n"/>
      <c r="AO1373" s="356" t="n"/>
      <c r="AP1373" s="356" t="inlineStr"/>
      <c r="AQ1373" s="356" t="inlineStr"/>
      <c r="AR1373" s="356" t="inlineStr"/>
      <c r="AS1373" s="356" t="n"/>
      <c r="AT1373" s="356" t="n"/>
      <c r="AU1373" s="356" t="n"/>
      <c r="AV1373" s="356" t="n"/>
      <c r="AW1373" s="356" t="n"/>
      <c r="AX1373" s="356" t="n"/>
      <c r="AY1373" s="356" t="n"/>
      <c r="AZ1373" s="356" t="inlineStr"/>
      <c r="BA1373" s="356" t="n"/>
      <c r="BB1373" s="356" t="inlineStr"/>
      <c r="BC1373" s="356" t="inlineStr"/>
      <c r="BD1373" s="356" t="inlineStr"/>
      <c r="BE1373" s="356" t="inlineStr"/>
      <c r="BF1373" s="356" t="inlineStr"/>
      <c r="BG1373" s="356" t="inlineStr"/>
      <c r="BH1373" s="356" t="inlineStr"/>
      <c r="BI1373" s="356" t="inlineStr"/>
      <c r="BJ1373" s="356" t="inlineStr"/>
      <c r="BK1373" s="356" t="inlineStr"/>
      <c r="BL1373" s="356" t="inlineStr"/>
      <c r="BM1373" s="356" t="inlineStr"/>
      <c r="BN1373" s="356" t="inlineStr"/>
      <c r="BO1373" s="356" t="inlineStr"/>
      <c r="BP1373" s="356" t="inlineStr"/>
      <c r="BQ1373" s="356" t="n"/>
      <c r="BR1373" s="356" t="n"/>
      <c r="BS1373" s="356" t="n"/>
      <c r="BT1373" s="356" t="n"/>
      <c r="BU1373" s="356" t="n"/>
      <c r="BV1373" s="356" t="n"/>
      <c r="BW1373" s="356" t="n"/>
      <c r="BX1373" s="356" t="n">
        <v>0</v>
      </c>
      <c r="BY1373" s="356" t="n"/>
      <c r="BZ1373" s="356" t="n"/>
      <c r="CA1373" s="356" t="n"/>
      <c r="CB1373" s="356" t="n"/>
      <c r="CC1373" s="356" t="n"/>
      <c r="CD1373" s="356" t="n"/>
      <c r="CE1373" s="356" t="n"/>
      <c r="CF1373" s="356" t="n">
        <v>0</v>
      </c>
      <c r="CG1373" s="356" t="n">
        <v>0</v>
      </c>
      <c r="CH1373" s="356" t="n"/>
      <c r="CI1373" s="356" t="inlineStr"/>
      <c r="CJ1373" s="356" t="inlineStr"/>
      <c r="CK1373" s="0" t="inlineStr"/>
      <c r="CL1373" s="0" t="inlineStr"/>
      <c r="CM1373" s="0" t="inlineStr"/>
      <c r="CN1373" s="0" t="inlineStr"/>
      <c r="CO1373" s="0" t="inlineStr"/>
      <c r="CP1373" s="0" t="inlineStr"/>
      <c r="CQ1373" s="0" t="inlineStr"/>
    </row>
    <row r="1375">
      <c r="A1375" s="358" t="n">
        <v>52</v>
      </c>
      <c r="B1375" s="358">
        <f>B1380</f>
        <v/>
      </c>
      <c r="C1375" s="358">
        <f>C1380</f>
        <v/>
      </c>
      <c r="D1375" s="358">
        <f>D1380</f>
        <v/>
      </c>
      <c r="E1375" s="358">
        <f>E1380</f>
        <v/>
      </c>
      <c r="F1375" s="358">
        <f>F1380</f>
        <v/>
      </c>
      <c r="G1375" s="358">
        <f>G1380</f>
        <v/>
      </c>
      <c r="H1375" s="358" t="n"/>
      <c r="I1375" s="358" t="n"/>
      <c r="J1375" s="358" t="n"/>
      <c r="K1375" s="358" t="n"/>
      <c r="L1375" s="358" t="n"/>
      <c r="M1375" s="358" t="n"/>
      <c r="N1375" s="358" t="n"/>
      <c r="O1375" s="358">
        <f>O1380</f>
        <v/>
      </c>
      <c r="P1375" s="358">
        <f>P1380</f>
        <v/>
      </c>
      <c r="Q1375" s="358">
        <f>Q1380</f>
        <v/>
      </c>
      <c r="R1375" s="358">
        <f>R1380</f>
        <v/>
      </c>
      <c r="S1375" s="358">
        <f>S1380</f>
        <v/>
      </c>
      <c r="T1375" s="358">
        <f>T1380</f>
        <v/>
      </c>
      <c r="U1375" s="358">
        <f>U1380</f>
        <v/>
      </c>
      <c r="V1375" s="358">
        <f>V1380</f>
        <v/>
      </c>
      <c r="W1375" s="358">
        <f>W1380</f>
        <v/>
      </c>
      <c r="X1375" s="358">
        <f>X1380</f>
        <v/>
      </c>
      <c r="Y1375" s="358">
        <f>Y1380</f>
        <v/>
      </c>
      <c r="Z1375" s="358">
        <f>Z1380</f>
        <v/>
      </c>
      <c r="AA1375" s="358">
        <f>AA1380</f>
        <v/>
      </c>
      <c r="AB1375" s="358">
        <f>AB1380</f>
        <v/>
      </c>
      <c r="AC1375" s="358">
        <f>AC1380</f>
        <v/>
      </c>
      <c r="AD1375" s="358">
        <f>AD1380</f>
        <v/>
      </c>
      <c r="AE1375" s="358">
        <f>AE1380</f>
        <v/>
      </c>
      <c r="AF1375" s="358">
        <f>AF1380</f>
        <v/>
      </c>
      <c r="AG1375" s="358">
        <f>AG1380</f>
        <v/>
      </c>
      <c r="AH1375" s="358">
        <f>AH1380</f>
        <v/>
      </c>
      <c r="AI1375" s="358">
        <f>AI1380</f>
        <v/>
      </c>
      <c r="AJ1375" s="358">
        <f>AJ1380</f>
        <v/>
      </c>
      <c r="AK1375" s="358">
        <f>AK1380</f>
        <v/>
      </c>
      <c r="AL1375" s="358">
        <f>AL1380</f>
        <v/>
      </c>
      <c r="AM1375" s="358">
        <f>AM1380</f>
        <v/>
      </c>
      <c r="AN1375" s="358">
        <f>AN1380</f>
        <v/>
      </c>
      <c r="AO1375" s="358">
        <f>AO1380</f>
        <v/>
      </c>
      <c r="AP1375" s="358">
        <f>AP1380</f>
        <v/>
      </c>
      <c r="AQ1375" s="358">
        <f>AQ1380</f>
        <v/>
      </c>
      <c r="AR1375" s="358">
        <f>AR1380</f>
        <v/>
      </c>
      <c r="AS1375" s="358">
        <f>AS1380</f>
        <v/>
      </c>
      <c r="AT1375" s="358">
        <f>AT1380</f>
        <v/>
      </c>
      <c r="AU1375" s="358">
        <f>AU1380</f>
        <v/>
      </c>
      <c r="AV1375" s="358">
        <f>AV1380</f>
        <v/>
      </c>
      <c r="AW1375" s="358">
        <f>AW1380</f>
        <v/>
      </c>
      <c r="AX1375" s="358">
        <f>AX1380</f>
        <v/>
      </c>
      <c r="AY1375" s="358">
        <f>AY1380</f>
        <v/>
      </c>
      <c r="AZ1375" s="358">
        <f>AZ1380</f>
        <v/>
      </c>
      <c r="BA1375" s="358">
        <f>BA1380</f>
        <v/>
      </c>
      <c r="BB1375" s="358">
        <f>BB1380</f>
        <v/>
      </c>
      <c r="BC1375" s="358">
        <f>BC1380</f>
        <v/>
      </c>
      <c r="BD1375" s="358">
        <f>BD1380</f>
        <v/>
      </c>
      <c r="BE1375" s="358">
        <f>BE1380</f>
        <v/>
      </c>
      <c r="BF1375" s="358">
        <f>BF1380</f>
        <v/>
      </c>
      <c r="BG1375" s="358">
        <f>BG1380</f>
        <v/>
      </c>
      <c r="BH1375" s="358">
        <f>BH1380</f>
        <v/>
      </c>
      <c r="BI1375" s="358">
        <f>BI1380</f>
        <v/>
      </c>
      <c r="BJ1375" s="358">
        <f>BJ1380</f>
        <v/>
      </c>
      <c r="BK1375" s="358">
        <f>BK1380</f>
        <v/>
      </c>
      <c r="BL1375" s="358">
        <f>BL1380</f>
        <v/>
      </c>
      <c r="BM1375" s="358">
        <f>BM1380</f>
        <v/>
      </c>
      <c r="BN1375" s="358">
        <f>BN1380</f>
        <v/>
      </c>
      <c r="BO1375" s="358">
        <f>BO1380</f>
        <v/>
      </c>
      <c r="BP1375" s="358">
        <f>BP1380</f>
        <v/>
      </c>
      <c r="BQ1375" s="358">
        <f>BQ1380</f>
        <v/>
      </c>
      <c r="BR1375" s="358">
        <f>BR1380</f>
        <v/>
      </c>
      <c r="BS1375" s="358">
        <f>BS1380</f>
        <v/>
      </c>
      <c r="BT1375" s="358">
        <f>BT1380</f>
        <v/>
      </c>
      <c r="BU1375" s="358">
        <f>BU1380</f>
        <v/>
      </c>
      <c r="BV1375" s="358">
        <f>BV1380</f>
        <v/>
      </c>
      <c r="BW1375" s="358">
        <f>BW1380</f>
        <v/>
      </c>
      <c r="BX1375" s="358">
        <f>BX1380</f>
        <v/>
      </c>
      <c r="BY1375" s="358">
        <f>BY1380</f>
        <v/>
      </c>
      <c r="BZ1375" s="358">
        <f>BZ1380</f>
        <v/>
      </c>
      <c r="CA1375" s="358">
        <f>CA1380</f>
        <v/>
      </c>
      <c r="CB1375" s="358">
        <f>CB1380</f>
        <v/>
      </c>
      <c r="CC1375" s="358">
        <f>CC1380</f>
        <v/>
      </c>
      <c r="CD1375" s="358">
        <f>CD1380</f>
        <v/>
      </c>
      <c r="CE1375" s="358">
        <f>CE1380</f>
        <v/>
      </c>
      <c r="CF1375" s="358">
        <f>CF1380</f>
        <v/>
      </c>
      <c r="CG1375" s="358">
        <f>CG1380</f>
        <v/>
      </c>
      <c r="CH1375" s="358">
        <f>CH1380</f>
        <v/>
      </c>
      <c r="CI1375" s="358">
        <f>CI1380</f>
        <v/>
      </c>
      <c r="CJ1375" s="358">
        <f>CJ1380</f>
        <v/>
      </c>
      <c r="CK1375" s="358">
        <f>CK1380</f>
        <v/>
      </c>
      <c r="CL1375" s="358">
        <f>CL1380</f>
        <v/>
      </c>
      <c r="CM1375" s="358">
        <f>CM1380</f>
        <v/>
      </c>
      <c r="CN1375" s="358">
        <f>CN1380</f>
        <v/>
      </c>
      <c r="CO1375" s="358">
        <f>CO1380</f>
        <v/>
      </c>
      <c r="CP1375" s="358">
        <f>CP1380</f>
        <v/>
      </c>
      <c r="CQ1375" s="358">
        <f>CQ1380</f>
        <v/>
      </c>
      <c r="CR1375" s="358">
        <f>CR1380</f>
        <v/>
      </c>
      <c r="CS1375" s="358">
        <f>CS1380</f>
        <v/>
      </c>
      <c r="CT1375" s="358">
        <f>CT1380</f>
        <v/>
      </c>
      <c r="CU1375" s="358">
        <f>CU1380</f>
        <v/>
      </c>
      <c r="CV1375" s="358">
        <f>CV1380</f>
        <v/>
      </c>
      <c r="CW1375" s="358">
        <f>CW1380</f>
        <v/>
      </c>
      <c r="CX1375" s="358">
        <f>CX1380</f>
        <v/>
      </c>
      <c r="CY1375" s="358">
        <f>CY1380</f>
        <v/>
      </c>
      <c r="CZ1375" s="358">
        <f>CZ1380</f>
        <v/>
      </c>
      <c r="DA1375" s="358">
        <f>DA1380</f>
        <v/>
      </c>
      <c r="DB1375" s="358">
        <f>DB1380</f>
        <v/>
      </c>
      <c r="DC1375" s="358">
        <f>DC1380</f>
        <v/>
      </c>
      <c r="DD1375" s="358">
        <f>DD1380</f>
        <v/>
      </c>
      <c r="DE1375" s="358">
        <f>DE1380</f>
        <v/>
      </c>
      <c r="DF1375" s="358">
        <f>DF1380</f>
        <v/>
      </c>
      <c r="DG1375" s="359">
        <f>DG1380</f>
        <v/>
      </c>
      <c r="DH1375" s="359">
        <f>DH1380</f>
        <v/>
      </c>
      <c r="DI1375" s="359">
        <f>DI1380</f>
        <v/>
      </c>
      <c r="DJ1375" s="359">
        <f>DJ1380</f>
        <v/>
      </c>
      <c r="DK1375" s="359">
        <f>DK1380</f>
        <v/>
      </c>
      <c r="DL1375" s="359">
        <f>DL1380</f>
        <v/>
      </c>
      <c r="DM1375" s="359">
        <f>DM1380</f>
        <v/>
      </c>
      <c r="DN1375" s="359">
        <f>DN1380</f>
        <v/>
      </c>
      <c r="DO1375" s="359">
        <f>DO1380</f>
        <v/>
      </c>
      <c r="DP1375" s="359">
        <f>DP1380</f>
        <v/>
      </c>
      <c r="DQ1375" s="359">
        <f>DQ1380</f>
        <v/>
      </c>
      <c r="DR1375" s="359">
        <f>DR1380</f>
        <v/>
      </c>
      <c r="DS1375" s="359">
        <f>DS1380</f>
        <v/>
      </c>
      <c r="DT1375" s="359">
        <f>DT1380</f>
        <v/>
      </c>
      <c r="DU1375" s="359">
        <f>DU1380</f>
        <v/>
      </c>
      <c r="DV1375" s="359">
        <f>DV1380</f>
        <v/>
      </c>
      <c r="DW1375" s="359">
        <f>DW1380</f>
        <v/>
      </c>
      <c r="DX1375" s="359">
        <f>DX1380</f>
        <v/>
      </c>
      <c r="DY1375" s="359">
        <f>DY1380</f>
        <v/>
      </c>
      <c r="DZ1375" s="359">
        <f>DZ1380</f>
        <v/>
      </c>
      <c r="EA1375" s="359">
        <f>EA1380</f>
        <v/>
      </c>
      <c r="EB1375" s="359">
        <f>EB1380</f>
        <v/>
      </c>
      <c r="EC1375" s="359">
        <f>EC1380</f>
        <v/>
      </c>
      <c r="ED1375" s="359">
        <f>ED1380</f>
        <v/>
      </c>
      <c r="EE1375" s="359">
        <f>EE1380</f>
        <v/>
      </c>
      <c r="EF1375" s="359">
        <f>EF1380</f>
        <v/>
      </c>
      <c r="EG1375" s="359">
        <f>EG1380</f>
        <v/>
      </c>
      <c r="EH1375" s="359">
        <f>EH1380</f>
        <v/>
      </c>
      <c r="EI1375" s="359">
        <f>EI1380</f>
        <v/>
      </c>
      <c r="EJ1375" s="359">
        <f>EJ1380</f>
        <v/>
      </c>
      <c r="EK1375" s="359">
        <f>EK1380</f>
        <v/>
      </c>
      <c r="EL1375" s="359">
        <f>EL1380</f>
        <v/>
      </c>
      <c r="EM1375" s="359">
        <f>EM1380</f>
        <v/>
      </c>
      <c r="EN1375" s="359">
        <f>EN1380</f>
        <v/>
      </c>
      <c r="EO1375" s="359">
        <f>EO1380</f>
        <v/>
      </c>
      <c r="EP1375" s="359">
        <f>EP1380</f>
        <v/>
      </c>
      <c r="EQ1375" s="359">
        <f>EQ1380</f>
        <v/>
      </c>
      <c r="ER1375" s="359">
        <f>ER1380</f>
        <v/>
      </c>
      <c r="ES1375" s="359">
        <f>ES1380</f>
        <v/>
      </c>
      <c r="ET1375" s="359">
        <f>ET1380</f>
        <v/>
      </c>
      <c r="EU1375" s="359">
        <f>EU1380</f>
        <v/>
      </c>
      <c r="EV1375" s="359">
        <f>EV1380</f>
        <v/>
      </c>
      <c r="EW1375" s="359">
        <f>EW1380</f>
        <v/>
      </c>
      <c r="EX1375" s="359">
        <f>EX1380</f>
        <v/>
      </c>
      <c r="EY1375" s="359">
        <f>EY1380</f>
        <v/>
      </c>
      <c r="EZ1375" s="359">
        <f>EZ1380</f>
        <v/>
      </c>
      <c r="FA1375" s="359">
        <f>FA1380</f>
        <v/>
      </c>
      <c r="FB1375" s="359">
        <f>FB1380</f>
        <v/>
      </c>
      <c r="FC1375" s="359">
        <f>FC1380</f>
        <v/>
      </c>
      <c r="FD1375" s="359">
        <f>FD1380</f>
        <v/>
      </c>
      <c r="FE1375" s="359">
        <f>FE1380</f>
        <v/>
      </c>
      <c r="FF1375" s="359">
        <f>FF1380</f>
        <v/>
      </c>
      <c r="FG1375" s="359">
        <f>FG1380</f>
        <v/>
      </c>
      <c r="FH1375" s="359">
        <f>FH1380</f>
        <v/>
      </c>
      <c r="FI1375" s="359">
        <f>FI1380</f>
        <v/>
      </c>
      <c r="FJ1375" s="359">
        <f>FJ1380</f>
        <v/>
      </c>
      <c r="FK1375" s="359">
        <f>FK1380</f>
        <v/>
      </c>
      <c r="FL1375" s="359">
        <f>FL1380</f>
        <v/>
      </c>
      <c r="FM1375" s="359">
        <f>FM1380</f>
        <v/>
      </c>
      <c r="FN1375" s="359">
        <f>FN1380</f>
        <v/>
      </c>
      <c r="FO1375" s="359">
        <f>FO1380</f>
        <v/>
      </c>
      <c r="FP1375" s="359">
        <f>FP1380</f>
        <v/>
      </c>
      <c r="FQ1375" s="359">
        <f>FQ1380</f>
        <v/>
      </c>
      <c r="FR1375" s="359">
        <f>FR1380</f>
        <v/>
      </c>
      <c r="FS1375" s="359">
        <f>FS1380</f>
        <v/>
      </c>
      <c r="FT1375" s="359">
        <f>FT1380</f>
        <v/>
      </c>
      <c r="FU1375" s="359">
        <f>FU1380</f>
        <v/>
      </c>
      <c r="FV1375" s="359">
        <f>FV1380</f>
        <v/>
      </c>
      <c r="FW1375" s="359">
        <f>FW1380</f>
        <v/>
      </c>
      <c r="FX1375" s="359">
        <f>FX1380</f>
        <v/>
      </c>
      <c r="FY1375" s="359">
        <f>FY1380</f>
        <v/>
      </c>
      <c r="FZ1375" s="359">
        <f>FZ1380</f>
        <v/>
      </c>
      <c r="GA1375" s="359">
        <f>GA1380</f>
        <v/>
      </c>
      <c r="GB1375" s="359">
        <f>GB1380</f>
        <v/>
      </c>
      <c r="GC1375" s="359">
        <f>GC1380</f>
        <v/>
      </c>
      <c r="GD1375" s="359">
        <f>GD1380</f>
        <v/>
      </c>
      <c r="GE1375" s="359">
        <f>GE1380</f>
        <v/>
      </c>
      <c r="GF1375" s="359">
        <f>GF1380</f>
        <v/>
      </c>
      <c r="GG1375" s="359">
        <f>GG1380</f>
        <v/>
      </c>
      <c r="GH1375" s="359">
        <f>GH1380</f>
        <v/>
      </c>
      <c r="GI1375" s="359">
        <f>GI1380</f>
        <v/>
      </c>
      <c r="GJ1375" s="359">
        <f>GJ1380</f>
        <v/>
      </c>
      <c r="GK1375" s="359">
        <f>GK1380</f>
        <v/>
      </c>
      <c r="GL1375" s="359">
        <f>GL1380</f>
        <v/>
      </c>
      <c r="GM1375" s="359">
        <f>GM1380</f>
        <v/>
      </c>
      <c r="GN1375" s="359">
        <f>GN1380</f>
        <v/>
      </c>
      <c r="GO1375" s="359">
        <f>GO1380</f>
        <v/>
      </c>
      <c r="GP1375" s="359">
        <f>GP1380</f>
        <v/>
      </c>
      <c r="GQ1375" s="359">
        <f>GQ1380</f>
        <v/>
      </c>
      <c r="GR1375" s="359">
        <f>GR1380</f>
        <v/>
      </c>
      <c r="GS1375" s="359">
        <f>GS1380</f>
        <v/>
      </c>
      <c r="GT1375" s="359">
        <f>GT1380</f>
        <v/>
      </c>
      <c r="GU1375" s="359">
        <f>GU1380</f>
        <v/>
      </c>
      <c r="GV1375" s="359">
        <f>GV1380</f>
        <v/>
      </c>
      <c r="GW1375" s="359">
        <f>GW1380</f>
        <v/>
      </c>
      <c r="GX1375" s="359">
        <f>GX1380</f>
        <v/>
      </c>
    </row>
    <row r="1377">
      <c r="A1377" s="0" t="n">
        <v>17</v>
      </c>
      <c r="B1377" s="0" t="n">
        <v>0</v>
      </c>
      <c r="C1377" s="0">
        <f>ROW(SmtRes!A523)</f>
        <v/>
      </c>
      <c r="D1377" s="0">
        <f>ROW(EtalonRes!A510)</f>
        <v/>
      </c>
      <c r="E1377" s="0" t="inlineStr">
        <is>
          <t>1</t>
        </is>
      </c>
      <c r="F1377" s="0" t="inlineStr">
        <is>
          <t>65-10-1</t>
        </is>
      </c>
      <c r="G1377" s="0" t="inlineStr">
        <is>
          <t>Очистка канализационной сети внутренней</t>
        </is>
      </c>
      <c r="H1377" s="0" t="inlineStr">
        <is>
          <t>100 м трубопровода</t>
        </is>
      </c>
      <c r="I1377" s="0">
        <f>ROUND(ROUND(6/100,4),7)</f>
        <v/>
      </c>
      <c r="J1377" s="0" t="n">
        <v>0</v>
      </c>
      <c r="K1377" s="0">
        <f>ROUND(ROUND(6/100,4),7)</f>
        <v/>
      </c>
      <c r="O1377" s="0">
        <f>ROUND(CP1377,0)</f>
        <v/>
      </c>
      <c r="P1377" s="0">
        <f>ROUND(CQ1377*I1377,0)</f>
        <v/>
      </c>
      <c r="Q1377" s="0">
        <f>(ROUND((ROUND(((ET1377)*I1377),0)*BB1377),0)+ROUND((ROUND(((AE1377-(EU1377))*I1377),0)*BS1377),0))</f>
        <v/>
      </c>
      <c r="R1377" s="0">
        <f>(ROUND((ROUND(((EU1377)*I1377),0)*BS1377),0)+ROUND((ROUND(((AE1377-(EU1377))*I1377),0)*BS1377),0))</f>
        <v/>
      </c>
      <c r="S1377" s="0">
        <f>ROUND(CT1377*I1377,0)</f>
        <v/>
      </c>
      <c r="T1377" s="0">
        <f>ROUND(CU1377*I1377,0)</f>
        <v/>
      </c>
      <c r="U1377" s="0">
        <f>ROUND(CV1377*I1377,7)</f>
        <v/>
      </c>
      <c r="V1377" s="0">
        <f>ROUND(CW1377*I1377,7)</f>
        <v/>
      </c>
      <c r="W1377" s="0">
        <f>ROUND(CX1377*I1377,0)</f>
        <v/>
      </c>
      <c r="X1377" s="0">
        <f>ROUND(CY1377,0)</f>
        <v/>
      </c>
      <c r="Y1377" s="0">
        <f>ROUND(CZ1377,0)</f>
        <v/>
      </c>
      <c r="AA1377" s="0" t="n">
        <v>78845955</v>
      </c>
      <c r="AB1377" s="0">
        <f>ROUND((AC1377+AD1377+AF1377),2)</f>
        <v/>
      </c>
      <c r="AC1377" s="0">
        <f>ROUND((ES1377),2)</f>
        <v/>
      </c>
      <c r="AD1377" s="0">
        <f>ROUND((((ET1377)-(EU1377))+AE1377),2)</f>
        <v/>
      </c>
      <c r="AE1377" s="0">
        <f>ROUND((EU1377),2)</f>
        <v/>
      </c>
      <c r="AF1377" s="0">
        <f>ROUND((EV1377),2)</f>
        <v/>
      </c>
      <c r="AG1377" s="0">
        <f>ROUND((AP1377),2)</f>
        <v/>
      </c>
      <c r="AH1377" s="0">
        <f>(EW1377)</f>
        <v/>
      </c>
      <c r="AI1377" s="0">
        <f>(EX1377)</f>
        <v/>
      </c>
      <c r="AJ1377" s="0">
        <f>(AS1377)</f>
        <v/>
      </c>
      <c r="AK1377" s="0" t="n">
        <v>403.3</v>
      </c>
      <c r="AL1377" s="0" t="n">
        <v>139.36</v>
      </c>
      <c r="AM1377" s="0" t="n">
        <v>0.87</v>
      </c>
      <c r="AN1377" s="0" t="n">
        <v>0</v>
      </c>
      <c r="AO1377" s="0" t="n">
        <v>263.07</v>
      </c>
      <c r="AP1377" s="0" t="n">
        <v>0</v>
      </c>
      <c r="AQ1377" s="0" t="n">
        <v>32.2</v>
      </c>
      <c r="AR1377" s="0" t="n">
        <v>0</v>
      </c>
      <c r="AS1377" s="0" t="n">
        <v>0</v>
      </c>
      <c r="AT1377" s="0" t="n">
        <v>103</v>
      </c>
      <c r="AU1377" s="0" t="n">
        <v>52</v>
      </c>
      <c r="AV1377" s="0" t="n">
        <v>1</v>
      </c>
      <c r="AW1377" s="0" t="n">
        <v>1</v>
      </c>
      <c r="AZ1377" s="0" t="n">
        <v>1</v>
      </c>
      <c r="BA1377" s="0" t="n">
        <v>52.25</v>
      </c>
      <c r="BB1377" s="0" t="n">
        <v>25.03</v>
      </c>
      <c r="BC1377" s="0" t="n">
        <v>11.85</v>
      </c>
      <c r="BD1377" s="0" t="inlineStr"/>
      <c r="BE1377" s="0" t="inlineStr"/>
      <c r="BF1377" s="0" t="inlineStr"/>
      <c r="BG1377" s="0" t="inlineStr"/>
      <c r="BH1377" s="0" t="n">
        <v>0</v>
      </c>
      <c r="BI1377" s="0" t="n">
        <v>1</v>
      </c>
      <c r="BJ1377" s="0" t="inlineStr">
        <is>
          <t>ТЕРр Московской обл., 65-10-1, приказ Минстроя России №675/пр от 28.02.2017 № 263/пр</t>
        </is>
      </c>
      <c r="BM1377" s="0" t="n">
        <v>65007</v>
      </c>
      <c r="BN1377" s="0" t="n">
        <v>0</v>
      </c>
      <c r="BO1377" s="0" t="inlineStr">
        <is>
          <t>65-10-1</t>
        </is>
      </c>
      <c r="BP1377" s="0" t="n">
        <v>1</v>
      </c>
      <c r="BQ1377" s="0" t="n">
        <v>6</v>
      </c>
      <c r="BR1377" s="0" t="n">
        <v>0</v>
      </c>
      <c r="BS1377" s="0" t="n">
        <v>52.25</v>
      </c>
      <c r="BT1377" s="0" t="n">
        <v>1</v>
      </c>
      <c r="BU1377" s="0" t="n">
        <v>1</v>
      </c>
      <c r="BV1377" s="0" t="n">
        <v>1</v>
      </c>
      <c r="BW1377" s="0" t="n">
        <v>1</v>
      </c>
      <c r="BX1377" s="0" t="n">
        <v>1</v>
      </c>
      <c r="BY1377" s="0" t="inlineStr"/>
      <c r="BZ1377" s="0" t="n">
        <v>103</v>
      </c>
      <c r="CA1377" s="0" t="n">
        <v>52</v>
      </c>
      <c r="CB1377" s="0" t="inlineStr"/>
      <c r="CE1377" s="0" t="n">
        <v>12</v>
      </c>
      <c r="CF1377" s="0" t="n">
        <v>0</v>
      </c>
      <c r="CG1377" s="0" t="n">
        <v>0</v>
      </c>
      <c r="CM1377" s="0" t="n">
        <v>0</v>
      </c>
      <c r="CN1377" s="0" t="inlineStr"/>
      <c r="CO1377" s="0" t="n">
        <v>0</v>
      </c>
      <c r="CP1377" s="0">
        <f>(P1377+Q1377+S1377)</f>
        <v/>
      </c>
      <c r="CQ1377" s="0">
        <f>AC1377*BC1377</f>
        <v/>
      </c>
      <c r="CR1377" s="0">
        <f>(ROUND((ROUND(((ET1377)*1),0)*BB1377),0)+ROUND((ROUND(((AE1377-(EU1377))*1),0)*BS1377),0))</f>
        <v/>
      </c>
      <c r="CS1377" s="0">
        <f>(ROUND((ROUND(((EU1377)*1),0)*BS1377),0)+ROUND((ROUND(((AE1377-(EU1377))*1),0)*BS1377),0))</f>
        <v/>
      </c>
      <c r="CT1377" s="0">
        <f>AF1377*BA1377</f>
        <v/>
      </c>
      <c r="CU1377" s="0">
        <f>AG1377</f>
        <v/>
      </c>
      <c r="CV1377" s="0">
        <f>AH1377</f>
        <v/>
      </c>
      <c r="CW1377" s="0">
        <f>AI1377</f>
        <v/>
      </c>
      <c r="CX1377" s="0">
        <f>AJ1377</f>
        <v/>
      </c>
      <c r="CY1377" s="0">
        <f>(((S1377+R1377)*AT1377)/100)</f>
        <v/>
      </c>
      <c r="CZ1377" s="0">
        <f>(((S1377+R1377)*AU1377)/100)</f>
        <v/>
      </c>
      <c r="DC1377" s="0" t="inlineStr"/>
      <c r="DD1377" s="0" t="inlineStr"/>
      <c r="DE1377" s="0" t="inlineStr"/>
      <c r="DF1377" s="0" t="inlineStr"/>
      <c r="DG1377" s="0" t="inlineStr"/>
      <c r="DH1377" s="0" t="inlineStr"/>
      <c r="DI1377" s="0" t="inlineStr"/>
      <c r="DJ1377" s="0" t="inlineStr"/>
      <c r="DK1377" s="0" t="inlineStr"/>
      <c r="DL1377" s="0" t="inlineStr"/>
      <c r="DM1377" s="0" t="inlineStr"/>
      <c r="DN1377" s="0" t="n">
        <v>0</v>
      </c>
      <c r="DO1377" s="0" t="n">
        <v>0</v>
      </c>
      <c r="DP1377" s="0" t="n">
        <v>1</v>
      </c>
      <c r="DQ1377" s="0" t="n">
        <v>1</v>
      </c>
      <c r="DU1377" s="0" t="n">
        <v>1013</v>
      </c>
      <c r="DV1377" s="0" t="inlineStr">
        <is>
          <t>100 м трубопровода</t>
        </is>
      </c>
      <c r="DW1377" s="0" t="inlineStr">
        <is>
          <t>100 м трубопровода</t>
        </is>
      </c>
      <c r="DX1377" s="0" t="n">
        <v>1</v>
      </c>
      <c r="DZ1377" s="0" t="inlineStr"/>
      <c r="EA1377" s="0" t="inlineStr"/>
      <c r="EB1377" s="0" t="inlineStr"/>
      <c r="EC1377" s="0" t="inlineStr"/>
      <c r="EE1377" s="0" t="n">
        <v>78726000</v>
      </c>
      <c r="EF1377" s="0" t="n">
        <v>6</v>
      </c>
      <c r="EG1377" s="0" t="inlineStr">
        <is>
          <t>Ремонтно-строительные работы</t>
        </is>
      </c>
      <c r="EH1377" s="0" t="n">
        <v>99</v>
      </c>
      <c r="EI1377" s="0" t="inlineStr">
        <is>
          <t>Внутренние санитарно-технические работы</t>
        </is>
      </c>
      <c r="EJ1377" s="0" t="n">
        <v>1</v>
      </c>
      <c r="EK1377" s="0" t="n">
        <v>65007</v>
      </c>
      <c r="EL1377" s="0" t="inlineStr">
        <is>
          <t>Внутренние санитарнотехнические работы: смена труб, санприборов, запорной арматуры и другое</t>
        </is>
      </c>
      <c r="EM1377" s="0" t="inlineStr">
        <is>
          <t>рФЕР-65</t>
        </is>
      </c>
      <c r="EO1377" s="0" t="inlineStr"/>
      <c r="EQ1377" s="0" t="n">
        <v>0</v>
      </c>
      <c r="ER1377" s="0" t="n">
        <v>403.3</v>
      </c>
      <c r="ES1377" s="0" t="n">
        <v>139.36</v>
      </c>
      <c r="ET1377" s="0" t="n">
        <v>0.87</v>
      </c>
      <c r="EU1377" s="0" t="n">
        <v>0</v>
      </c>
      <c r="EV1377" s="0" t="n">
        <v>263.07</v>
      </c>
      <c r="EW1377" s="0" t="n">
        <v>32.2</v>
      </c>
      <c r="EX1377" s="0" t="n">
        <v>0</v>
      </c>
      <c r="EY1377" s="0" t="n">
        <v>0</v>
      </c>
      <c r="FQ1377" s="0" t="n">
        <v>0</v>
      </c>
      <c r="FR1377" s="0" t="n">
        <v>0</v>
      </c>
      <c r="FS1377" s="0" t="n">
        <v>0</v>
      </c>
      <c r="FX1377" s="0" t="n">
        <v>103</v>
      </c>
      <c r="FY1377" s="0" t="n">
        <v>52</v>
      </c>
      <c r="GA1377" s="0" t="inlineStr"/>
      <c r="GD1377" s="0" t="n">
        <v>1</v>
      </c>
      <c r="GF1377" s="0" t="n">
        <v>-66904957</v>
      </c>
      <c r="GG1377" s="0" t="n">
        <v>2</v>
      </c>
      <c r="GH1377" s="0" t="n">
        <v>1</v>
      </c>
      <c r="GI1377" s="0" t="n">
        <v>2</v>
      </c>
      <c r="GJ1377" s="0" t="n">
        <v>0</v>
      </c>
      <c r="GK1377" s="0" t="n">
        <v>0</v>
      </c>
      <c r="GL1377" s="0">
        <f>ROUND(IF(AND(BH1377=3,BI1377=3,FS1377&lt;&gt;0),P1377,0),0)</f>
        <v/>
      </c>
      <c r="GM1377" s="0">
        <f>ROUND(O1377+X1377+Y1377,0)+GX1377</f>
        <v/>
      </c>
      <c r="GN1377" s="0">
        <f>IF(OR(BI1377=0,BI1377=1),GM1377-GX1377,0)</f>
        <v/>
      </c>
      <c r="GO1377" s="0">
        <f>IF(BI1377=2,GM1377-GX1377,0)</f>
        <v/>
      </c>
      <c r="GP1377" s="0">
        <f>IF(BI1377=4,GM1377-GX1377,0)</f>
        <v/>
      </c>
      <c r="GR1377" s="0" t="n">
        <v>0</v>
      </c>
      <c r="GS1377" s="0" t="n">
        <v>3</v>
      </c>
      <c r="GT1377" s="0" t="n">
        <v>0</v>
      </c>
      <c r="GU1377" s="0" t="inlineStr"/>
      <c r="GV1377" s="0">
        <f>ROUND((GT1377),2)</f>
        <v/>
      </c>
      <c r="GW1377" s="0" t="n">
        <v>1</v>
      </c>
      <c r="GX1377" s="0">
        <f>ROUND(HC1377*I1377,0)</f>
        <v/>
      </c>
      <c r="HA1377" s="0" t="n">
        <v>0</v>
      </c>
      <c r="HB1377" s="0" t="n">
        <v>0</v>
      </c>
      <c r="HC1377" s="0">
        <f>GV1377*GW1377</f>
        <v/>
      </c>
      <c r="HE1377" s="0" t="inlineStr"/>
      <c r="HF1377" s="0" t="inlineStr"/>
      <c r="HM1377" s="0" t="inlineStr"/>
      <c r="HN1377" s="0" t="inlineStr">
        <is>
          <t>Пр/812-099.2-1</t>
        </is>
      </c>
      <c r="HO1377" s="0" t="inlineStr">
        <is>
          <t>Пр/774-099.2</t>
        </is>
      </c>
      <c r="HP1377" s="0" t="inlineStr">
        <is>
          <t>Внутренние санитарнотехнические работы: смена труб, санприборов, запорной арматуры и другое</t>
        </is>
      </c>
      <c r="HQ1377" s="0" t="inlineStr">
        <is>
          <t>Внутренние санитарнотехнические работы: смена труб, санприборов, запорной арматуры и другое</t>
        </is>
      </c>
      <c r="HS1377" s="0" t="n">
        <v>0</v>
      </c>
      <c r="IK1377" s="0" t="n">
        <v>0</v>
      </c>
    </row>
    <row r="1378">
      <c r="A1378" s="0" t="n">
        <v>18</v>
      </c>
      <c r="B1378" s="0" t="n">
        <v>0</v>
      </c>
      <c r="C1378" s="0" t="n">
        <v>523</v>
      </c>
      <c r="E1378" s="0" t="inlineStr">
        <is>
          <t>1,1</t>
        </is>
      </c>
      <c r="F1378" s="0" t="inlineStr">
        <is>
          <t>Цена поставщика</t>
        </is>
      </c>
      <c r="G1378" s="0" t="inlineStr">
        <is>
          <t>Прочистка КРОТ</t>
        </is>
      </c>
      <c r="H1378" s="0" t="inlineStr">
        <is>
          <t>л</t>
        </is>
      </c>
      <c r="I1378" s="0">
        <f>I1377*J1378</f>
        <v/>
      </c>
      <c r="J1378" s="0" t="n">
        <v>8.333333333333334</v>
      </c>
      <c r="K1378" s="0" t="n">
        <v>8.3333333</v>
      </c>
      <c r="O1378" s="0">
        <f>ROUND(CP1378,0)</f>
        <v/>
      </c>
      <c r="P1378" s="0">
        <f>ROUND(CQ1378*I1378,0)</f>
        <v/>
      </c>
      <c r="Q1378" s="0">
        <f>(ROUND((ROUND(((ET1378)*I1378),0)*BB1378),0)+ROUND((ROUND(((AE1378-(EU1378))*I1378),0)*BS1378),0))</f>
        <v/>
      </c>
      <c r="R1378" s="0">
        <f>(ROUND((ROUND(((EU1378)*I1378),0)*BS1378),0)+ROUND((ROUND(((AE1378-(EU1378))*I1378),0)*BS1378),0))</f>
        <v/>
      </c>
      <c r="S1378" s="0">
        <f>ROUND(CT1378*I1378,0)</f>
        <v/>
      </c>
      <c r="T1378" s="0">
        <f>ROUND(CU1378*I1378,0)</f>
        <v/>
      </c>
      <c r="U1378" s="0">
        <f>ROUND(CV1378*I1378,7)</f>
        <v/>
      </c>
      <c r="V1378" s="0">
        <f>ROUND(CW1378*I1378,7)</f>
        <v/>
      </c>
      <c r="W1378" s="0">
        <f>ROUND(CX1378*I1378,0)</f>
        <v/>
      </c>
      <c r="X1378" s="0">
        <f>ROUND(CY1378,0)</f>
        <v/>
      </c>
      <c r="Y1378" s="0">
        <f>ROUND(CZ1378,0)</f>
        <v/>
      </c>
      <c r="AA1378" s="0" t="n">
        <v>78845955</v>
      </c>
      <c r="AB1378" s="0">
        <f>ROUND((AC1378+AD1378+AF1378),2)</f>
        <v/>
      </c>
      <c r="AC1378" s="0">
        <f>ROUND((ES1378),2)</f>
        <v/>
      </c>
      <c r="AD1378" s="0">
        <f>ROUND((((ET1378)-(EU1378))+AE1378),2)</f>
        <v/>
      </c>
      <c r="AE1378" s="0">
        <f>ROUND((EU1378),2)</f>
        <v/>
      </c>
      <c r="AF1378" s="0">
        <f>ROUND((EV1378),2)</f>
        <v/>
      </c>
      <c r="AG1378" s="0">
        <f>ROUND((AP1378),2)</f>
        <v/>
      </c>
      <c r="AH1378" s="0">
        <f>(EW1378)</f>
        <v/>
      </c>
      <c r="AI1378" s="0">
        <f>(EX1378)</f>
        <v/>
      </c>
      <c r="AJ1378" s="0">
        <f>(AS1378)</f>
        <v/>
      </c>
      <c r="AK1378" s="0" t="n">
        <v>384.43</v>
      </c>
      <c r="AL1378" s="0" t="n">
        <v>384.43</v>
      </c>
      <c r="AM1378" s="0" t="n">
        <v>0</v>
      </c>
      <c r="AN1378" s="0" t="n">
        <v>0</v>
      </c>
      <c r="AO1378" s="0" t="n">
        <v>0</v>
      </c>
      <c r="AP1378" s="0" t="n">
        <v>0</v>
      </c>
      <c r="AQ1378" s="0" t="n">
        <v>0</v>
      </c>
      <c r="AR1378" s="0" t="n">
        <v>0</v>
      </c>
      <c r="AS1378" s="0" t="n">
        <v>0</v>
      </c>
      <c r="AT1378" s="0" t="n">
        <v>103</v>
      </c>
      <c r="AU1378" s="0" t="n">
        <v>52</v>
      </c>
      <c r="AV1378" s="0" t="n">
        <v>1</v>
      </c>
      <c r="AW1378" s="0" t="n">
        <v>1</v>
      </c>
      <c r="AZ1378" s="0" t="n">
        <v>1</v>
      </c>
      <c r="BA1378" s="0" t="n">
        <v>1</v>
      </c>
      <c r="BB1378" s="0" t="n">
        <v>1</v>
      </c>
      <c r="BC1378" s="0" t="n">
        <v>1</v>
      </c>
      <c r="BD1378" s="0" t="inlineStr"/>
      <c r="BE1378" s="0" t="inlineStr"/>
      <c r="BF1378" s="0" t="inlineStr"/>
      <c r="BG1378" s="0" t="inlineStr"/>
      <c r="BH1378" s="0" t="n">
        <v>3</v>
      </c>
      <c r="BI1378" s="0" t="n">
        <v>1</v>
      </c>
      <c r="BJ1378" s="0" t="inlineStr"/>
      <c r="BM1378" s="0" t="n">
        <v>65007</v>
      </c>
      <c r="BN1378" s="0" t="n">
        <v>0</v>
      </c>
      <c r="BO1378" s="0" t="inlineStr"/>
      <c r="BP1378" s="0" t="n">
        <v>0</v>
      </c>
      <c r="BQ1378" s="0" t="n">
        <v>6</v>
      </c>
      <c r="BR1378" s="0" t="n">
        <v>0</v>
      </c>
      <c r="BS1378" s="0" t="n">
        <v>1</v>
      </c>
      <c r="BT1378" s="0" t="n">
        <v>1</v>
      </c>
      <c r="BU1378" s="0" t="n">
        <v>1</v>
      </c>
      <c r="BV1378" s="0" t="n">
        <v>1</v>
      </c>
      <c r="BW1378" s="0" t="n">
        <v>1</v>
      </c>
      <c r="BX1378" s="0" t="n">
        <v>1</v>
      </c>
      <c r="BY1378" s="0" t="inlineStr"/>
      <c r="BZ1378" s="0" t="n">
        <v>103</v>
      </c>
      <c r="CA1378" s="0" t="n">
        <v>52</v>
      </c>
      <c r="CB1378" s="0" t="inlineStr"/>
      <c r="CE1378" s="0" t="n">
        <v>12</v>
      </c>
      <c r="CF1378" s="0" t="n">
        <v>0</v>
      </c>
      <c r="CG1378" s="0" t="n">
        <v>0</v>
      </c>
      <c r="CM1378" s="0" t="n">
        <v>0</v>
      </c>
      <c r="CN1378" s="0" t="inlineStr"/>
      <c r="CO1378" s="0" t="n">
        <v>0</v>
      </c>
      <c r="CP1378" s="0">
        <f>(P1378+Q1378+S1378)</f>
        <v/>
      </c>
      <c r="CQ1378" s="0">
        <f>AC1378</f>
        <v/>
      </c>
      <c r="CR1378" s="0">
        <f>(ROUND((ROUND(((ET1378)*1),0)*BB1378),0)+ROUND((ROUND(((AE1378-(EU1378))*1),0)*BS1378),0))</f>
        <v/>
      </c>
      <c r="CS1378" s="0">
        <f>(ROUND((ROUND(((EU1378)*1),0)*BS1378),0)+ROUND((ROUND(((AE1378-(EU1378))*1),0)*BS1378),0))</f>
        <v/>
      </c>
      <c r="CT1378" s="0">
        <f>AF1378*BA1378</f>
        <v/>
      </c>
      <c r="CU1378" s="0">
        <f>AG1378</f>
        <v/>
      </c>
      <c r="CV1378" s="0">
        <f>AH1378</f>
        <v/>
      </c>
      <c r="CW1378" s="0">
        <f>AI1378</f>
        <v/>
      </c>
      <c r="CX1378" s="0">
        <f>AJ1378</f>
        <v/>
      </c>
      <c r="CY1378" s="0">
        <f>(((S1378+R1378)*AT1378)/100)</f>
        <v/>
      </c>
      <c r="CZ1378" s="0">
        <f>(((S1378+R1378)*AU1378)/100)</f>
        <v/>
      </c>
      <c r="DC1378" s="0" t="inlineStr"/>
      <c r="DD1378" s="0" t="inlineStr"/>
      <c r="DE1378" s="0" t="inlineStr"/>
      <c r="DF1378" s="0" t="inlineStr"/>
      <c r="DG1378" s="0" t="inlineStr"/>
      <c r="DH1378" s="0" t="inlineStr"/>
      <c r="DI1378" s="0" t="inlineStr"/>
      <c r="DJ1378" s="0" t="inlineStr"/>
      <c r="DK1378" s="0" t="inlineStr"/>
      <c r="DL1378" s="0" t="inlineStr"/>
      <c r="DM1378" s="0" t="inlineStr"/>
      <c r="DN1378" s="0" t="n">
        <v>0</v>
      </c>
      <c r="DO1378" s="0" t="n">
        <v>0</v>
      </c>
      <c r="DP1378" s="0" t="n">
        <v>1</v>
      </c>
      <c r="DQ1378" s="0" t="n">
        <v>1</v>
      </c>
      <c r="DU1378" s="0" t="n">
        <v>1002</v>
      </c>
      <c r="DV1378" s="0" t="inlineStr">
        <is>
          <t>л</t>
        </is>
      </c>
      <c r="DW1378" s="0" t="inlineStr">
        <is>
          <t>л</t>
        </is>
      </c>
      <c r="DX1378" s="0" t="n">
        <v>1</v>
      </c>
      <c r="DZ1378" s="0" t="inlineStr"/>
      <c r="EA1378" s="0" t="inlineStr"/>
      <c r="EB1378" s="0" t="inlineStr"/>
      <c r="EC1378" s="0" t="inlineStr"/>
      <c r="EE1378" s="0" t="n">
        <v>78726000</v>
      </c>
      <c r="EF1378" s="0" t="n">
        <v>6</v>
      </c>
      <c r="EG1378" s="0" t="inlineStr">
        <is>
          <t>Ремонтно-строительные работы</t>
        </is>
      </c>
      <c r="EH1378" s="0" t="n">
        <v>99</v>
      </c>
      <c r="EI1378" s="0" t="inlineStr">
        <is>
          <t>Внутренние санитарно-технические работы</t>
        </is>
      </c>
      <c r="EJ1378" s="0" t="n">
        <v>1</v>
      </c>
      <c r="EK1378" s="0" t="n">
        <v>65007</v>
      </c>
      <c r="EL1378" s="0" t="inlineStr">
        <is>
          <t>Внутренние санитарнотехнические работы: смена труб, санприборов, запорной арматуры и другое</t>
        </is>
      </c>
      <c r="EM1378" s="0" t="inlineStr">
        <is>
          <t>рФЕР-65</t>
        </is>
      </c>
      <c r="EO1378" s="0" t="inlineStr"/>
      <c r="EQ1378" s="0" t="n">
        <v>0</v>
      </c>
      <c r="ER1378" s="0" t="n">
        <v>384.43</v>
      </c>
      <c r="ES1378" s="0" t="n">
        <v>384.43</v>
      </c>
      <c r="ET1378" s="0" t="n">
        <v>0</v>
      </c>
      <c r="EU1378" s="0" t="n">
        <v>0</v>
      </c>
      <c r="EV1378" s="0" t="n">
        <v>0</v>
      </c>
      <c r="EW1378" s="0" t="n">
        <v>0</v>
      </c>
      <c r="EX1378" s="0" t="n">
        <v>0</v>
      </c>
      <c r="EZ1378" s="0" t="n">
        <v>5</v>
      </c>
      <c r="FC1378" s="0" t="n">
        <v>1</v>
      </c>
      <c r="FD1378" s="0" t="n">
        <v>18</v>
      </c>
      <c r="FF1378" s="0" t="n">
        <v>469</v>
      </c>
      <c r="FQ1378" s="0" t="n">
        <v>0</v>
      </c>
      <c r="FR1378" s="0" t="n">
        <v>0</v>
      </c>
      <c r="FS1378" s="0" t="n">
        <v>0</v>
      </c>
      <c r="FX1378" s="0" t="n">
        <v>103</v>
      </c>
      <c r="FY1378" s="0" t="n">
        <v>52</v>
      </c>
      <c r="GA1378" s="0" t="inlineStr">
        <is>
          <t>[469 / 1,22]</t>
        </is>
      </c>
      <c r="GD1378" s="0" t="n">
        <v>1</v>
      </c>
      <c r="GF1378" s="0" t="n">
        <v>-1978592410</v>
      </c>
      <c r="GG1378" s="0" t="n">
        <v>2</v>
      </c>
      <c r="GH1378" s="0" t="n">
        <v>3</v>
      </c>
      <c r="GI1378" s="0" t="n">
        <v>-2</v>
      </c>
      <c r="GJ1378" s="0" t="n">
        <v>0</v>
      </c>
      <c r="GK1378" s="0" t="n">
        <v>0</v>
      </c>
      <c r="GL1378" s="0">
        <f>ROUND(IF(AND(BH1378=3,BI1378=3,FS1378&lt;&gt;0),P1378,0),0)</f>
        <v/>
      </c>
      <c r="GM1378" s="0">
        <f>ROUND(O1378+X1378+Y1378,0)+GX1378</f>
        <v/>
      </c>
      <c r="GN1378" s="0">
        <f>IF(OR(BI1378=0,BI1378=1),GM1378-GX1378,0)</f>
        <v/>
      </c>
      <c r="GO1378" s="0">
        <f>IF(BI1378=2,GM1378-GX1378,0)</f>
        <v/>
      </c>
      <c r="GP1378" s="0">
        <f>IF(BI1378=4,GM1378-GX1378,0)</f>
        <v/>
      </c>
      <c r="GR1378" s="0" t="n">
        <v>1</v>
      </c>
      <c r="GS1378" s="0" t="n">
        <v>1</v>
      </c>
      <c r="GT1378" s="0" t="n">
        <v>0</v>
      </c>
      <c r="GU1378" s="0" t="inlineStr"/>
      <c r="GV1378" s="0">
        <f>ROUND((GT1378),2)</f>
        <v/>
      </c>
      <c r="GW1378" s="0" t="n">
        <v>1</v>
      </c>
      <c r="GX1378" s="0">
        <f>ROUND(HC1378*I1378,0)</f>
        <v/>
      </c>
      <c r="HA1378" s="0" t="n">
        <v>0</v>
      </c>
      <c r="HB1378" s="0" t="n">
        <v>0</v>
      </c>
      <c r="HC1378" s="0">
        <f>GV1378*GW1378</f>
        <v/>
      </c>
      <c r="HE1378" s="0" t="inlineStr">
        <is>
          <t>0</t>
        </is>
      </c>
      <c r="HF1378" s="0" t="inlineStr">
        <is>
          <t>0</t>
        </is>
      </c>
      <c r="HG1378" s="0">
        <f>ROUND(AC1378*I1378,0)</f>
        <v/>
      </c>
      <c r="HM1378" s="0" t="inlineStr"/>
      <c r="HN1378" s="0" t="inlineStr">
        <is>
          <t>Пр/812-099.2-1</t>
        </is>
      </c>
      <c r="HO1378" s="0" t="inlineStr">
        <is>
          <t>Пр/774-099.2</t>
        </is>
      </c>
      <c r="HP1378" s="0" t="inlineStr">
        <is>
          <t>Внутренние санитарнотехнические работы: смена труб, санприборов, запорной арматуры и другое</t>
        </is>
      </c>
      <c r="HQ1378" s="0" t="inlineStr">
        <is>
          <t>Внутренние санитарнотехнические работы: смена труб, санприборов, запорной арматуры и другое</t>
        </is>
      </c>
      <c r="HS1378" s="0" t="n">
        <v>0</v>
      </c>
      <c r="IK1378" s="0" t="n">
        <v>0</v>
      </c>
    </row>
    <row r="1380">
      <c r="A1380" s="358" t="n">
        <v>51</v>
      </c>
      <c r="B1380" s="358">
        <f>B1373</f>
        <v/>
      </c>
      <c r="C1380" s="358">
        <f>A1373</f>
        <v/>
      </c>
      <c r="D1380" s="358">
        <f>ROW(A1373)</f>
        <v/>
      </c>
      <c r="E1380" s="358" t="n"/>
      <c r="F1380" s="358">
        <f>IF(F1373&lt;&gt;"",F1373,"")</f>
        <v/>
      </c>
      <c r="G1380" s="358">
        <f>IF(G1373&lt;&gt;"",G1373,"")</f>
        <v/>
      </c>
      <c r="H1380" s="358" t="n">
        <v>0</v>
      </c>
      <c r="I1380" s="358" t="n"/>
      <c r="J1380" s="358" t="n"/>
      <c r="K1380" s="358" t="n"/>
      <c r="L1380" s="358" t="n"/>
      <c r="M1380" s="358" t="n"/>
      <c r="N1380" s="358" t="n"/>
      <c r="O1380" s="358" t="n">
        <v>0</v>
      </c>
      <c r="P1380" s="358" t="n">
        <v>0</v>
      </c>
      <c r="Q1380" s="358" t="n">
        <v>0</v>
      </c>
      <c r="R1380" s="358" t="n">
        <v>0</v>
      </c>
      <c r="S1380" s="358" t="n">
        <v>0</v>
      </c>
      <c r="T1380" s="358" t="n">
        <v>0</v>
      </c>
      <c r="U1380" s="358" t="n">
        <v>0</v>
      </c>
      <c r="V1380" s="358" t="n">
        <v>0</v>
      </c>
      <c r="W1380" s="358" t="n">
        <v>0</v>
      </c>
      <c r="X1380" s="358" t="n">
        <v>0</v>
      </c>
      <c r="Y1380" s="358" t="n">
        <v>0</v>
      </c>
      <c r="Z1380" s="358" t="n"/>
      <c r="AA1380" s="358" t="n"/>
      <c r="AB1380" s="358" t="n"/>
      <c r="AC1380" s="358" t="n"/>
      <c r="AD1380" s="358" t="n"/>
      <c r="AE1380" s="358" t="n"/>
      <c r="AF1380" s="358" t="n"/>
      <c r="AG1380" s="358" t="n"/>
      <c r="AH1380" s="358" t="n"/>
      <c r="AI1380" s="358" t="n"/>
      <c r="AJ1380" s="358" t="n"/>
      <c r="AK1380" s="358" t="n"/>
      <c r="AL1380" s="358" t="n"/>
      <c r="AM1380" s="358" t="n"/>
      <c r="AN1380" s="358" t="n"/>
      <c r="AO1380" s="358">
        <f>ROUND(BX1380,0)</f>
        <v/>
      </c>
      <c r="AP1380" s="358">
        <f>ROUND(BY1380,0)</f>
        <v/>
      </c>
      <c r="AQ1380" s="358">
        <f>ROUND(BZ1380,0)</f>
        <v/>
      </c>
      <c r="AR1380" s="358">
        <f>ROUND(CA1380,0)</f>
        <v/>
      </c>
      <c r="AS1380" s="358">
        <f>ROUND(CB1380,0)</f>
        <v/>
      </c>
      <c r="AT1380" s="358">
        <f>ROUND(CC1380,0)</f>
        <v/>
      </c>
      <c r="AU1380" s="358">
        <f>ROUND(CD1380,0)</f>
        <v/>
      </c>
      <c r="AV1380" s="358">
        <f>ROUND(CE1380,0)</f>
        <v/>
      </c>
      <c r="AW1380" s="358">
        <f>ROUND(CF1380,0)</f>
        <v/>
      </c>
      <c r="AX1380" s="358">
        <f>ROUND(CG1380,0)</f>
        <v/>
      </c>
      <c r="AY1380" s="358">
        <f>ROUND(CH1380,0)</f>
        <v/>
      </c>
      <c r="AZ1380" s="358">
        <f>ROUND(CI1380,0)</f>
        <v/>
      </c>
      <c r="BA1380" s="358">
        <f>ROUND(CJ1380,0)</f>
        <v/>
      </c>
      <c r="BB1380" s="358">
        <f>ROUND(CK1380,0)</f>
        <v/>
      </c>
      <c r="BC1380" s="358">
        <f>ROUND(CL1380,0)</f>
        <v/>
      </c>
      <c r="BD1380" s="358">
        <f>ROUND(CM1380,0)</f>
        <v/>
      </c>
      <c r="BE1380" s="358" t="n"/>
      <c r="BF1380" s="358" t="n"/>
      <c r="BG1380" s="358" t="n"/>
      <c r="BH1380" s="358" t="n"/>
      <c r="BI1380" s="358" t="n"/>
      <c r="BJ1380" s="358" t="n"/>
      <c r="BK1380" s="358" t="n"/>
      <c r="BL1380" s="358" t="n"/>
      <c r="BM1380" s="358" t="n"/>
      <c r="BN1380" s="358" t="n"/>
      <c r="BO1380" s="358" t="n"/>
      <c r="BP1380" s="358" t="n"/>
      <c r="BQ1380" s="358" t="n"/>
      <c r="BR1380" s="358" t="n"/>
      <c r="BS1380" s="358" t="n"/>
      <c r="BT1380" s="358" t="n"/>
      <c r="BU1380" s="358" t="n"/>
      <c r="BV1380" s="358" t="n"/>
      <c r="BW1380" s="358" t="n"/>
      <c r="BX1380" s="358" t="n"/>
      <c r="BY1380" s="358" t="n"/>
      <c r="BZ1380" s="358" t="n"/>
      <c r="CA1380" s="358" t="n"/>
      <c r="CB1380" s="358" t="n"/>
      <c r="CC1380" s="358" t="n"/>
      <c r="CD1380" s="358" t="n"/>
      <c r="CE1380" s="358" t="n"/>
      <c r="CF1380" s="358" t="n"/>
      <c r="CG1380" s="358" t="n"/>
      <c r="CH1380" s="358" t="n"/>
      <c r="CI1380" s="358" t="n"/>
      <c r="CJ1380" s="358" t="n"/>
      <c r="CK1380" s="358" t="n"/>
      <c r="CL1380" s="358" t="n"/>
      <c r="CM1380" s="358" t="n"/>
      <c r="CN1380" s="358" t="n"/>
      <c r="CO1380" s="358" t="n"/>
      <c r="CP1380" s="358" t="n"/>
      <c r="CQ1380" s="358" t="n"/>
      <c r="CR1380" s="358" t="n"/>
      <c r="CS1380" s="358" t="n"/>
      <c r="CT1380" s="358" t="n"/>
      <c r="CU1380" s="358" t="n"/>
      <c r="CV1380" s="358" t="n"/>
      <c r="CW1380" s="358" t="n"/>
      <c r="CX1380" s="358" t="n"/>
      <c r="CY1380" s="358" t="n"/>
      <c r="CZ1380" s="358" t="n"/>
      <c r="DA1380" s="358" t="n"/>
      <c r="DB1380" s="358" t="n"/>
      <c r="DC1380" s="358" t="n"/>
      <c r="DD1380" s="358" t="n"/>
      <c r="DE1380" s="358" t="n"/>
      <c r="DF1380" s="358" t="n"/>
      <c r="DG1380" s="359" t="n"/>
      <c r="DH1380" s="359" t="n"/>
      <c r="DI1380" s="359" t="n"/>
      <c r="DJ1380" s="359" t="n"/>
      <c r="DK1380" s="359" t="n"/>
      <c r="DL1380" s="359" t="n"/>
      <c r="DM1380" s="359" t="n"/>
      <c r="DN1380" s="359" t="n"/>
      <c r="DO1380" s="359" t="n"/>
      <c r="DP1380" s="359" t="n"/>
      <c r="DQ1380" s="359" t="n"/>
      <c r="DR1380" s="359" t="n"/>
      <c r="DS1380" s="359" t="n"/>
      <c r="DT1380" s="359" t="n"/>
      <c r="DU1380" s="359" t="n"/>
      <c r="DV1380" s="359" t="n"/>
      <c r="DW1380" s="359" t="n"/>
      <c r="DX1380" s="359" t="n"/>
      <c r="DY1380" s="359" t="n"/>
      <c r="DZ1380" s="359" t="n"/>
      <c r="EA1380" s="359" t="n"/>
      <c r="EB1380" s="359" t="n"/>
      <c r="EC1380" s="359" t="n"/>
      <c r="ED1380" s="359" t="n"/>
      <c r="EE1380" s="359" t="n"/>
      <c r="EF1380" s="359" t="n"/>
      <c r="EG1380" s="359" t="n"/>
      <c r="EH1380" s="359" t="n"/>
      <c r="EI1380" s="359" t="n"/>
      <c r="EJ1380" s="359" t="n"/>
      <c r="EK1380" s="359" t="n"/>
      <c r="EL1380" s="359" t="n"/>
      <c r="EM1380" s="359" t="n"/>
      <c r="EN1380" s="359" t="n"/>
      <c r="EO1380" s="359" t="n"/>
      <c r="EP1380" s="359" t="n"/>
      <c r="EQ1380" s="359" t="n"/>
      <c r="ER1380" s="359" t="n"/>
      <c r="ES1380" s="359" t="n"/>
      <c r="ET1380" s="359" t="n"/>
      <c r="EU1380" s="359" t="n"/>
      <c r="EV1380" s="359" t="n"/>
      <c r="EW1380" s="359" t="n"/>
      <c r="EX1380" s="359" t="n"/>
      <c r="EY1380" s="359" t="n"/>
      <c r="EZ1380" s="359" t="n"/>
      <c r="FA1380" s="359" t="n"/>
      <c r="FB1380" s="359" t="n"/>
      <c r="FC1380" s="359" t="n"/>
      <c r="FD1380" s="359" t="n"/>
      <c r="FE1380" s="359" t="n"/>
      <c r="FF1380" s="359" t="n"/>
      <c r="FG1380" s="359" t="n"/>
      <c r="FH1380" s="359" t="n"/>
      <c r="FI1380" s="359" t="n"/>
      <c r="FJ1380" s="359" t="n"/>
      <c r="FK1380" s="359" t="n"/>
      <c r="FL1380" s="359" t="n"/>
      <c r="FM1380" s="359" t="n"/>
      <c r="FN1380" s="359" t="n"/>
      <c r="FO1380" s="359" t="n"/>
      <c r="FP1380" s="359" t="n"/>
      <c r="FQ1380" s="359" t="n"/>
      <c r="FR1380" s="359" t="n"/>
      <c r="FS1380" s="359" t="n"/>
      <c r="FT1380" s="359" t="n"/>
      <c r="FU1380" s="359" t="n"/>
      <c r="FV1380" s="359" t="n"/>
      <c r="FW1380" s="359" t="n"/>
      <c r="FX1380" s="359" t="n"/>
      <c r="FY1380" s="359" t="n"/>
      <c r="FZ1380" s="359" t="n"/>
      <c r="GA1380" s="359" t="n"/>
      <c r="GB1380" s="359" t="n"/>
      <c r="GC1380" s="359" t="n"/>
      <c r="GD1380" s="359" t="n"/>
      <c r="GE1380" s="359" t="n"/>
      <c r="GF1380" s="359" t="n"/>
      <c r="GG1380" s="359" t="n"/>
      <c r="GH1380" s="359" t="n"/>
      <c r="GI1380" s="359" t="n"/>
      <c r="GJ1380" s="359" t="n"/>
      <c r="GK1380" s="359" t="n"/>
      <c r="GL1380" s="359" t="n"/>
      <c r="GM1380" s="359" t="n"/>
      <c r="GN1380" s="359" t="n"/>
      <c r="GO1380" s="359" t="n"/>
      <c r="GP1380" s="359" t="n"/>
      <c r="GQ1380" s="359" t="n"/>
      <c r="GR1380" s="359" t="n"/>
      <c r="GS1380" s="359" t="n"/>
      <c r="GT1380" s="359" t="n"/>
      <c r="GU1380" s="359" t="n"/>
      <c r="GV1380" s="359" t="n"/>
      <c r="GW1380" s="359" t="n"/>
      <c r="GX1380" s="359" t="n">
        <v>0</v>
      </c>
    </row>
    <row r="1382">
      <c r="A1382" s="360" t="n">
        <v>50</v>
      </c>
      <c r="B1382" s="360" t="n">
        <v>0</v>
      </c>
      <c r="C1382" s="360" t="n">
        <v>0</v>
      </c>
      <c r="D1382" s="360" t="n">
        <v>1</v>
      </c>
      <c r="E1382" s="360" t="n">
        <v>201</v>
      </c>
      <c r="F1382" s="360">
        <f>ROUND(Source!O1380,O1382)</f>
        <v/>
      </c>
      <c r="G1382" s="360" t="inlineStr">
        <is>
          <t>ПЗ</t>
        </is>
      </c>
      <c r="H1382" s="360" t="inlineStr">
        <is>
          <t>Прямые затраты</t>
        </is>
      </c>
      <c r="I1382" s="360" t="n"/>
      <c r="J1382" s="360" t="n"/>
      <c r="K1382" s="360" t="n">
        <v>201</v>
      </c>
      <c r="L1382" s="360" t="n">
        <v>1</v>
      </c>
      <c r="M1382" s="360" t="n">
        <v>3</v>
      </c>
      <c r="N1382" s="360" t="inlineStr"/>
      <c r="O1382" s="360" t="n">
        <v>0</v>
      </c>
      <c r="P1382" s="360" t="n"/>
      <c r="Q1382" s="360" t="n"/>
      <c r="R1382" s="360" t="n"/>
      <c r="S1382" s="360" t="n"/>
      <c r="T1382" s="360" t="n"/>
      <c r="U1382" s="360" t="n"/>
      <c r="V1382" s="360" t="n"/>
      <c r="W1382" s="360" t="n">
        <v>0</v>
      </c>
      <c r="X1382" s="360" t="n">
        <v>1</v>
      </c>
      <c r="Y1382" s="360" t="n">
        <v>0</v>
      </c>
      <c r="Z1382" s="360" t="n"/>
      <c r="AA1382" s="360" t="n"/>
      <c r="AB1382" s="360" t="n"/>
    </row>
    <row r="1383">
      <c r="A1383" s="360" t="n">
        <v>50</v>
      </c>
      <c r="B1383" s="360" t="n">
        <v>0</v>
      </c>
      <c r="C1383" s="360" t="n">
        <v>0</v>
      </c>
      <c r="D1383" s="360" t="n">
        <v>1</v>
      </c>
      <c r="E1383" s="360" t="n">
        <v>202</v>
      </c>
      <c r="F1383" s="360">
        <f>ROUND(Source!P1380,O1383)</f>
        <v/>
      </c>
      <c r="G1383" s="360" t="inlineStr">
        <is>
          <t>СтМатОб</t>
        </is>
      </c>
      <c r="H1383" s="360" t="inlineStr">
        <is>
          <t>Стоимость материальных ресурсов (всего)</t>
        </is>
      </c>
      <c r="I1383" s="360" t="n"/>
      <c r="J1383" s="360" t="n"/>
      <c r="K1383" s="360" t="n">
        <v>202</v>
      </c>
      <c r="L1383" s="360" t="n">
        <v>2</v>
      </c>
      <c r="M1383" s="360" t="n">
        <v>3</v>
      </c>
      <c r="N1383" s="360" t="inlineStr"/>
      <c r="O1383" s="360" t="n">
        <v>0</v>
      </c>
      <c r="P1383" s="360" t="n"/>
      <c r="Q1383" s="360" t="n"/>
      <c r="R1383" s="360" t="n"/>
      <c r="S1383" s="360" t="n"/>
      <c r="T1383" s="360" t="n"/>
      <c r="U1383" s="360" t="n"/>
      <c r="V1383" s="360" t="n"/>
      <c r="W1383" s="360" t="n">
        <v>0</v>
      </c>
      <c r="X1383" s="360" t="n">
        <v>1</v>
      </c>
      <c r="Y1383" s="360" t="n">
        <v>0</v>
      </c>
      <c r="Z1383" s="360" t="n"/>
      <c r="AA1383" s="360" t="n"/>
      <c r="AB1383" s="360" t="n"/>
    </row>
    <row r="1384">
      <c r="A1384" s="360" t="n">
        <v>50</v>
      </c>
      <c r="B1384" s="360" t="n">
        <v>0</v>
      </c>
      <c r="C1384" s="360" t="n">
        <v>0</v>
      </c>
      <c r="D1384" s="360" t="n">
        <v>1</v>
      </c>
      <c r="E1384" s="360" t="n">
        <v>222</v>
      </c>
      <c r="F1384" s="360">
        <f>ROUND(Source!AO1380,O1384)</f>
        <v/>
      </c>
      <c r="G1384" s="360" t="inlineStr">
        <is>
          <t>СтМатОбЗак</t>
        </is>
      </c>
      <c r="H1384" s="360" t="inlineStr">
        <is>
          <t>Стоимость материалов и оборудования заказчика</t>
        </is>
      </c>
      <c r="I1384" s="360" t="n"/>
      <c r="J1384" s="360" t="n"/>
      <c r="K1384" s="360" t="n">
        <v>222</v>
      </c>
      <c r="L1384" s="360" t="n">
        <v>3</v>
      </c>
      <c r="M1384" s="360" t="n">
        <v>3</v>
      </c>
      <c r="N1384" s="360" t="inlineStr"/>
      <c r="O1384" s="360" t="n">
        <v>0</v>
      </c>
      <c r="P1384" s="360" t="n"/>
      <c r="Q1384" s="360" t="n"/>
      <c r="R1384" s="360" t="n"/>
      <c r="S1384" s="360" t="n"/>
      <c r="T1384" s="360" t="n"/>
      <c r="U1384" s="360" t="n"/>
      <c r="V1384" s="360" t="n"/>
      <c r="W1384" s="360" t="n">
        <v>0</v>
      </c>
      <c r="X1384" s="360" t="n">
        <v>1</v>
      </c>
      <c r="Y1384" s="360" t="n">
        <v>0</v>
      </c>
      <c r="Z1384" s="360" t="n"/>
      <c r="AA1384" s="360" t="n"/>
      <c r="AB1384" s="360" t="n"/>
    </row>
    <row r="1385">
      <c r="A1385" s="360" t="n">
        <v>50</v>
      </c>
      <c r="B1385" s="360" t="n">
        <v>0</v>
      </c>
      <c r="C1385" s="360" t="n">
        <v>0</v>
      </c>
      <c r="D1385" s="360" t="n">
        <v>1</v>
      </c>
      <c r="E1385" s="360" t="n">
        <v>225</v>
      </c>
      <c r="F1385" s="360">
        <f>ROUND(Source!AV1380,O1385)</f>
        <v/>
      </c>
      <c r="G1385" s="360" t="inlineStr">
        <is>
          <t>СтМатОбПод</t>
        </is>
      </c>
      <c r="H1385" s="360" t="inlineStr">
        <is>
          <t>Стоимость материалов и оборудования подрядчика</t>
        </is>
      </c>
      <c r="I1385" s="360" t="n"/>
      <c r="J1385" s="360" t="n"/>
      <c r="K1385" s="360" t="n">
        <v>225</v>
      </c>
      <c r="L1385" s="360" t="n">
        <v>4</v>
      </c>
      <c r="M1385" s="360" t="n">
        <v>3</v>
      </c>
      <c r="N1385" s="360" t="inlineStr"/>
      <c r="O1385" s="360" t="n">
        <v>0</v>
      </c>
      <c r="P1385" s="360" t="n"/>
      <c r="Q1385" s="360" t="n"/>
      <c r="R1385" s="360" t="n"/>
      <c r="S1385" s="360" t="n"/>
      <c r="T1385" s="360" t="n"/>
      <c r="U1385" s="360" t="n"/>
      <c r="V1385" s="360" t="n"/>
      <c r="W1385" s="360" t="n">
        <v>0</v>
      </c>
      <c r="X1385" s="360" t="n">
        <v>1</v>
      </c>
      <c r="Y1385" s="360" t="n">
        <v>0</v>
      </c>
      <c r="Z1385" s="360" t="n"/>
      <c r="AA1385" s="360" t="n"/>
      <c r="AB1385" s="360" t="n"/>
    </row>
    <row r="1386">
      <c r="A1386" s="360" t="n">
        <v>50</v>
      </c>
      <c r="B1386" s="360" t="n">
        <v>0</v>
      </c>
      <c r="C1386" s="360" t="n">
        <v>0</v>
      </c>
      <c r="D1386" s="360" t="n">
        <v>1</v>
      </c>
      <c r="E1386" s="360" t="n">
        <v>226</v>
      </c>
      <c r="F1386" s="360">
        <f>ROUND(Source!AW1380,O1386)</f>
        <v/>
      </c>
      <c r="G1386" s="360" t="inlineStr">
        <is>
          <t>СтМат</t>
        </is>
      </c>
      <c r="H1386" s="360" t="inlineStr">
        <is>
          <t>Стоимость материалов (всего)</t>
        </is>
      </c>
      <c r="I1386" s="360" t="n"/>
      <c r="J1386" s="360" t="n"/>
      <c r="K1386" s="360" t="n">
        <v>226</v>
      </c>
      <c r="L1386" s="360" t="n">
        <v>5</v>
      </c>
      <c r="M1386" s="360" t="n">
        <v>3</v>
      </c>
      <c r="N1386" s="360" t="inlineStr"/>
      <c r="O1386" s="360" t="n">
        <v>0</v>
      </c>
      <c r="P1386" s="360" t="n"/>
      <c r="Q1386" s="360" t="n"/>
      <c r="R1386" s="360" t="n"/>
      <c r="S1386" s="360" t="n"/>
      <c r="T1386" s="360" t="n"/>
      <c r="U1386" s="360" t="n"/>
      <c r="V1386" s="360" t="n"/>
      <c r="W1386" s="360" t="n">
        <v>0</v>
      </c>
      <c r="X1386" s="360" t="n">
        <v>1</v>
      </c>
      <c r="Y1386" s="360" t="n">
        <v>0</v>
      </c>
      <c r="Z1386" s="360" t="n"/>
      <c r="AA1386" s="360" t="n"/>
      <c r="AB1386" s="360" t="n"/>
    </row>
    <row r="1387">
      <c r="A1387" s="360" t="n">
        <v>50</v>
      </c>
      <c r="B1387" s="360" t="n">
        <v>0</v>
      </c>
      <c r="C1387" s="360" t="n">
        <v>0</v>
      </c>
      <c r="D1387" s="360" t="n">
        <v>1</v>
      </c>
      <c r="E1387" s="360" t="n">
        <v>227</v>
      </c>
      <c r="F1387" s="360">
        <f>ROUND(Source!AX1380,O1387)</f>
        <v/>
      </c>
      <c r="G1387" s="360" t="inlineStr">
        <is>
          <t>СтМатЗак</t>
        </is>
      </c>
      <c r="H1387" s="360" t="inlineStr">
        <is>
          <t>Стоимость материалов заказчика</t>
        </is>
      </c>
      <c r="I1387" s="360" t="n"/>
      <c r="J1387" s="360" t="n"/>
      <c r="K1387" s="360" t="n">
        <v>227</v>
      </c>
      <c r="L1387" s="360" t="n">
        <v>6</v>
      </c>
      <c r="M1387" s="360" t="n">
        <v>3</v>
      </c>
      <c r="N1387" s="360" t="inlineStr"/>
      <c r="O1387" s="360" t="n">
        <v>0</v>
      </c>
      <c r="P1387" s="360" t="n"/>
      <c r="Q1387" s="360" t="n"/>
      <c r="R1387" s="360" t="n"/>
      <c r="S1387" s="360" t="n"/>
      <c r="T1387" s="360" t="n"/>
      <c r="U1387" s="360" t="n"/>
      <c r="V1387" s="360" t="n"/>
      <c r="W1387" s="360" t="n">
        <v>0</v>
      </c>
      <c r="X1387" s="360" t="n">
        <v>1</v>
      </c>
      <c r="Y1387" s="360" t="n">
        <v>0</v>
      </c>
      <c r="Z1387" s="360" t="n"/>
      <c r="AA1387" s="360" t="n"/>
      <c r="AB1387" s="360" t="n"/>
    </row>
    <row r="1388">
      <c r="A1388" s="360" t="n">
        <v>50</v>
      </c>
      <c r="B1388" s="360" t="n">
        <v>0</v>
      </c>
      <c r="C1388" s="360" t="n">
        <v>0</v>
      </c>
      <c r="D1388" s="360" t="n">
        <v>1</v>
      </c>
      <c r="E1388" s="360" t="n">
        <v>228</v>
      </c>
      <c r="F1388" s="360">
        <f>ROUND(Source!AY1380,O1388)</f>
        <v/>
      </c>
      <c r="G1388" s="360" t="inlineStr">
        <is>
          <t>СтМатПод</t>
        </is>
      </c>
      <c r="H1388" s="360" t="inlineStr">
        <is>
          <t>Стоимость материалов подрядчика</t>
        </is>
      </c>
      <c r="I1388" s="360" t="n"/>
      <c r="J1388" s="360" t="n"/>
      <c r="K1388" s="360" t="n">
        <v>228</v>
      </c>
      <c r="L1388" s="360" t="n">
        <v>7</v>
      </c>
      <c r="M1388" s="360" t="n">
        <v>3</v>
      </c>
      <c r="N1388" s="360" t="inlineStr"/>
      <c r="O1388" s="360" t="n">
        <v>0</v>
      </c>
      <c r="P1388" s="360" t="n"/>
      <c r="Q1388" s="360" t="n"/>
      <c r="R1388" s="360" t="n"/>
      <c r="S1388" s="360" t="n"/>
      <c r="T1388" s="360" t="n"/>
      <c r="U1388" s="360" t="n"/>
      <c r="V1388" s="360" t="n"/>
      <c r="W1388" s="360" t="n">
        <v>0</v>
      </c>
      <c r="X1388" s="360" t="n">
        <v>1</v>
      </c>
      <c r="Y1388" s="360" t="n">
        <v>0</v>
      </c>
      <c r="Z1388" s="360" t="n"/>
      <c r="AA1388" s="360" t="n"/>
      <c r="AB1388" s="360" t="n"/>
    </row>
    <row r="1389">
      <c r="A1389" s="360" t="n">
        <v>50</v>
      </c>
      <c r="B1389" s="360" t="n">
        <v>0</v>
      </c>
      <c r="C1389" s="360" t="n">
        <v>0</v>
      </c>
      <c r="D1389" s="360" t="n">
        <v>1</v>
      </c>
      <c r="E1389" s="360" t="n">
        <v>216</v>
      </c>
      <c r="F1389" s="360">
        <f>ROUND(Source!AP1380,O1389)</f>
        <v/>
      </c>
      <c r="G1389" s="360" t="inlineStr">
        <is>
          <t>Оборуд</t>
        </is>
      </c>
      <c r="H1389" s="360" t="inlineStr">
        <is>
          <t>Стоимость оборудования (всего)</t>
        </is>
      </c>
      <c r="I1389" s="360" t="n"/>
      <c r="J1389" s="360" t="n"/>
      <c r="K1389" s="360" t="n">
        <v>216</v>
      </c>
      <c r="L1389" s="360" t="n">
        <v>8</v>
      </c>
      <c r="M1389" s="360" t="n">
        <v>3</v>
      </c>
      <c r="N1389" s="360" t="inlineStr"/>
      <c r="O1389" s="360" t="n">
        <v>0</v>
      </c>
      <c r="P1389" s="360" t="n"/>
      <c r="Q1389" s="360" t="n"/>
      <c r="R1389" s="360" t="n"/>
      <c r="S1389" s="360" t="n"/>
      <c r="T1389" s="360" t="n"/>
      <c r="U1389" s="360" t="n"/>
      <c r="V1389" s="360" t="n"/>
      <c r="W1389" s="360" t="n">
        <v>0</v>
      </c>
      <c r="X1389" s="360" t="n">
        <v>1</v>
      </c>
      <c r="Y1389" s="360" t="n">
        <v>0</v>
      </c>
      <c r="Z1389" s="360" t="n"/>
      <c r="AA1389" s="360" t="n"/>
      <c r="AB1389" s="360" t="n"/>
    </row>
    <row r="1390">
      <c r="A1390" s="360" t="n">
        <v>50</v>
      </c>
      <c r="B1390" s="360" t="n">
        <v>0</v>
      </c>
      <c r="C1390" s="360" t="n">
        <v>0</v>
      </c>
      <c r="D1390" s="360" t="n">
        <v>1</v>
      </c>
      <c r="E1390" s="360" t="n">
        <v>223</v>
      </c>
      <c r="F1390" s="360">
        <f>ROUND(Source!AQ1380,O1390)</f>
        <v/>
      </c>
      <c r="G1390" s="360" t="inlineStr">
        <is>
          <t>ОборудЗак</t>
        </is>
      </c>
      <c r="H1390" s="360" t="inlineStr">
        <is>
          <t>Стоимость оборудования заказчика</t>
        </is>
      </c>
      <c r="I1390" s="360" t="n"/>
      <c r="J1390" s="360" t="n"/>
      <c r="K1390" s="360" t="n">
        <v>223</v>
      </c>
      <c r="L1390" s="360" t="n">
        <v>9</v>
      </c>
      <c r="M1390" s="360" t="n">
        <v>3</v>
      </c>
      <c r="N1390" s="360" t="inlineStr"/>
      <c r="O1390" s="360" t="n">
        <v>0</v>
      </c>
      <c r="P1390" s="360" t="n"/>
      <c r="Q1390" s="360" t="n"/>
      <c r="R1390" s="360" t="n"/>
      <c r="S1390" s="360" t="n"/>
      <c r="T1390" s="360" t="n"/>
      <c r="U1390" s="360" t="n"/>
      <c r="V1390" s="360" t="n"/>
      <c r="W1390" s="360" t="n">
        <v>0</v>
      </c>
      <c r="X1390" s="360" t="n">
        <v>1</v>
      </c>
      <c r="Y1390" s="360" t="n">
        <v>0</v>
      </c>
      <c r="Z1390" s="360" t="n"/>
      <c r="AA1390" s="360" t="n"/>
      <c r="AB1390" s="360" t="n"/>
    </row>
    <row r="1391">
      <c r="A1391" s="360" t="n">
        <v>50</v>
      </c>
      <c r="B1391" s="360" t="n">
        <v>0</v>
      </c>
      <c r="C1391" s="360" t="n">
        <v>0</v>
      </c>
      <c r="D1391" s="360" t="n">
        <v>1</v>
      </c>
      <c r="E1391" s="360" t="n">
        <v>229</v>
      </c>
      <c r="F1391" s="360">
        <f>ROUND(Source!AZ1380,O1391)</f>
        <v/>
      </c>
      <c r="G1391" s="360" t="inlineStr">
        <is>
          <t>ОборудПод</t>
        </is>
      </c>
      <c r="H1391" s="360" t="inlineStr">
        <is>
          <t>Стоимость оборудования подрядчика</t>
        </is>
      </c>
      <c r="I1391" s="360" t="n"/>
      <c r="J1391" s="360" t="n"/>
      <c r="K1391" s="360" t="n">
        <v>229</v>
      </c>
      <c r="L1391" s="360" t="n">
        <v>10</v>
      </c>
      <c r="M1391" s="360" t="n">
        <v>3</v>
      </c>
      <c r="N1391" s="360" t="inlineStr"/>
      <c r="O1391" s="360" t="n">
        <v>0</v>
      </c>
      <c r="P1391" s="360" t="n"/>
      <c r="Q1391" s="360" t="n"/>
      <c r="R1391" s="360" t="n"/>
      <c r="S1391" s="360" t="n"/>
      <c r="T1391" s="360" t="n"/>
      <c r="U1391" s="360" t="n"/>
      <c r="V1391" s="360" t="n"/>
      <c r="W1391" s="360" t="n">
        <v>0</v>
      </c>
      <c r="X1391" s="360" t="n">
        <v>1</v>
      </c>
      <c r="Y1391" s="360" t="n">
        <v>0</v>
      </c>
      <c r="Z1391" s="360" t="n"/>
      <c r="AA1391" s="360" t="n"/>
      <c r="AB1391" s="360" t="n"/>
    </row>
    <row r="1392">
      <c r="A1392" s="360" t="n">
        <v>50</v>
      </c>
      <c r="B1392" s="360" t="n">
        <v>0</v>
      </c>
      <c r="C1392" s="360" t="n">
        <v>0</v>
      </c>
      <c r="D1392" s="360" t="n">
        <v>1</v>
      </c>
      <c r="E1392" s="360" t="n">
        <v>203</v>
      </c>
      <c r="F1392" s="360">
        <f>ROUND(Source!Q1380,O1392)</f>
        <v/>
      </c>
      <c r="G1392" s="360" t="inlineStr">
        <is>
          <t>ЭММ</t>
        </is>
      </c>
      <c r="H1392" s="360" t="inlineStr">
        <is>
          <t>Эксплуатация машин</t>
        </is>
      </c>
      <c r="I1392" s="360" t="n"/>
      <c r="J1392" s="360" t="n"/>
      <c r="K1392" s="360" t="n">
        <v>203</v>
      </c>
      <c r="L1392" s="360" t="n">
        <v>11</v>
      </c>
      <c r="M1392" s="360" t="n">
        <v>3</v>
      </c>
      <c r="N1392" s="360" t="inlineStr"/>
      <c r="O1392" s="360" t="n">
        <v>0</v>
      </c>
      <c r="P1392" s="360" t="n"/>
      <c r="Q1392" s="360" t="n"/>
      <c r="R1392" s="360" t="n"/>
      <c r="S1392" s="360" t="n"/>
      <c r="T1392" s="360" t="n"/>
      <c r="U1392" s="360" t="n"/>
      <c r="V1392" s="360" t="n"/>
      <c r="W1392" s="360" t="n">
        <v>0</v>
      </c>
      <c r="X1392" s="360" t="n">
        <v>1</v>
      </c>
      <c r="Y1392" s="360" t="n">
        <v>0</v>
      </c>
      <c r="Z1392" s="360" t="n"/>
      <c r="AA1392" s="360" t="n"/>
      <c r="AB1392" s="360" t="n"/>
    </row>
    <row r="1393">
      <c r="A1393" s="360" t="n">
        <v>50</v>
      </c>
      <c r="B1393" s="360" t="n">
        <v>0</v>
      </c>
      <c r="C1393" s="360" t="n">
        <v>0</v>
      </c>
      <c r="D1393" s="360" t="n">
        <v>1</v>
      </c>
      <c r="E1393" s="360" t="n">
        <v>231</v>
      </c>
      <c r="F1393" s="360">
        <f>ROUND(Source!BB1380,O1393)</f>
        <v/>
      </c>
      <c r="G1393" s="360" t="inlineStr">
        <is>
          <t>ЭММсНРиСП</t>
        </is>
      </c>
      <c r="H1393" s="360" t="inlineStr">
        <is>
          <t>Эксплуатация машин по ТСН-2001.16</t>
        </is>
      </c>
      <c r="I1393" s="360" t="n"/>
      <c r="J1393" s="360" t="n"/>
      <c r="K1393" s="360" t="n">
        <v>231</v>
      </c>
      <c r="L1393" s="360" t="n">
        <v>12</v>
      </c>
      <c r="M1393" s="360" t="n">
        <v>3</v>
      </c>
      <c r="N1393" s="360" t="inlineStr"/>
      <c r="O1393" s="360" t="n">
        <v>0</v>
      </c>
      <c r="P1393" s="360" t="n"/>
      <c r="Q1393" s="360" t="n"/>
      <c r="R1393" s="360" t="n"/>
      <c r="S1393" s="360" t="n"/>
      <c r="T1393" s="360" t="n"/>
      <c r="U1393" s="360" t="n"/>
      <c r="V1393" s="360" t="n"/>
      <c r="W1393" s="360" t="n">
        <v>0</v>
      </c>
      <c r="X1393" s="360" t="n">
        <v>1</v>
      </c>
      <c r="Y1393" s="360" t="n">
        <v>0</v>
      </c>
      <c r="Z1393" s="360" t="n"/>
      <c r="AA1393" s="360" t="n"/>
      <c r="AB1393" s="360" t="n"/>
    </row>
    <row r="1394">
      <c r="A1394" s="360" t="n">
        <v>50</v>
      </c>
      <c r="B1394" s="360" t="n">
        <v>0</v>
      </c>
      <c r="C1394" s="360" t="n">
        <v>0</v>
      </c>
      <c r="D1394" s="360" t="n">
        <v>1</v>
      </c>
      <c r="E1394" s="360" t="n">
        <v>204</v>
      </c>
      <c r="F1394" s="360">
        <f>ROUND(Source!R1380,O1394)</f>
        <v/>
      </c>
      <c r="G1394" s="360" t="inlineStr">
        <is>
          <t>ЗПМ</t>
        </is>
      </c>
      <c r="H1394" s="360" t="inlineStr">
        <is>
          <t>ЗП машинистов</t>
        </is>
      </c>
      <c r="I1394" s="360" t="n"/>
      <c r="J1394" s="360" t="n"/>
      <c r="K1394" s="360" t="n">
        <v>204</v>
      </c>
      <c r="L1394" s="360" t="n">
        <v>13</v>
      </c>
      <c r="M1394" s="360" t="n">
        <v>3</v>
      </c>
      <c r="N1394" s="360" t="inlineStr"/>
      <c r="O1394" s="360" t="n">
        <v>0</v>
      </c>
      <c r="P1394" s="360" t="n"/>
      <c r="Q1394" s="360" t="n"/>
      <c r="R1394" s="360" t="n"/>
      <c r="S1394" s="360" t="n"/>
      <c r="T1394" s="360" t="n"/>
      <c r="U1394" s="360" t="n"/>
      <c r="V1394" s="360" t="n"/>
      <c r="W1394" s="360" t="n">
        <v>0</v>
      </c>
      <c r="X1394" s="360" t="n">
        <v>1</v>
      </c>
      <c r="Y1394" s="360" t="n">
        <v>0</v>
      </c>
      <c r="Z1394" s="360" t="n"/>
      <c r="AA1394" s="360" t="n"/>
      <c r="AB1394" s="360" t="n"/>
    </row>
    <row r="1395">
      <c r="A1395" s="360" t="n">
        <v>50</v>
      </c>
      <c r="B1395" s="360" t="n">
        <v>0</v>
      </c>
      <c r="C1395" s="360" t="n">
        <v>0</v>
      </c>
      <c r="D1395" s="360" t="n">
        <v>1</v>
      </c>
      <c r="E1395" s="360" t="n">
        <v>205</v>
      </c>
      <c r="F1395" s="360">
        <f>ROUND(Source!S1380,O1395)</f>
        <v/>
      </c>
      <c r="G1395" s="360" t="inlineStr">
        <is>
          <t>ОЗП</t>
        </is>
      </c>
      <c r="H1395" s="360" t="inlineStr">
        <is>
          <t>Основная ЗП рабочих</t>
        </is>
      </c>
      <c r="I1395" s="360" t="n"/>
      <c r="J1395" s="360" t="n"/>
      <c r="K1395" s="360" t="n">
        <v>205</v>
      </c>
      <c r="L1395" s="360" t="n">
        <v>14</v>
      </c>
      <c r="M1395" s="360" t="n">
        <v>3</v>
      </c>
      <c r="N1395" s="360" t="inlineStr"/>
      <c r="O1395" s="360" t="n">
        <v>0</v>
      </c>
      <c r="P1395" s="360" t="n"/>
      <c r="Q1395" s="360" t="n"/>
      <c r="R1395" s="360" t="n"/>
      <c r="S1395" s="360" t="n"/>
      <c r="T1395" s="360" t="n"/>
      <c r="U1395" s="360" t="n"/>
      <c r="V1395" s="360" t="n"/>
      <c r="W1395" s="360" t="n">
        <v>0</v>
      </c>
      <c r="X1395" s="360" t="n">
        <v>1</v>
      </c>
      <c r="Y1395" s="360" t="n">
        <v>0</v>
      </c>
      <c r="Z1395" s="360" t="n"/>
      <c r="AA1395" s="360" t="n"/>
      <c r="AB1395" s="360" t="n"/>
    </row>
    <row r="1396">
      <c r="A1396" s="360" t="n">
        <v>50</v>
      </c>
      <c r="B1396" s="360" t="n">
        <v>0</v>
      </c>
      <c r="C1396" s="360" t="n">
        <v>0</v>
      </c>
      <c r="D1396" s="360" t="n">
        <v>1</v>
      </c>
      <c r="E1396" s="360" t="n">
        <v>232</v>
      </c>
      <c r="F1396" s="360">
        <f>ROUND(Source!BC1380,O1396)</f>
        <v/>
      </c>
      <c r="G1396" s="360" t="inlineStr">
        <is>
          <t>ОЗПсНРиСП</t>
        </is>
      </c>
      <c r="H1396" s="360" t="inlineStr">
        <is>
          <t>Основная ЗП рабочих по ТСН-2001.16</t>
        </is>
      </c>
      <c r="I1396" s="360" t="n"/>
      <c r="J1396" s="360" t="n"/>
      <c r="K1396" s="360" t="n">
        <v>232</v>
      </c>
      <c r="L1396" s="360" t="n">
        <v>15</v>
      </c>
      <c r="M1396" s="360" t="n">
        <v>3</v>
      </c>
      <c r="N1396" s="360" t="inlineStr"/>
      <c r="O1396" s="360" t="n">
        <v>0</v>
      </c>
      <c r="P1396" s="360" t="n"/>
      <c r="Q1396" s="360" t="n"/>
      <c r="R1396" s="360" t="n"/>
      <c r="S1396" s="360" t="n"/>
      <c r="T1396" s="360" t="n"/>
      <c r="U1396" s="360" t="n"/>
      <c r="V1396" s="360" t="n"/>
      <c r="W1396" s="360" t="n">
        <v>0</v>
      </c>
      <c r="X1396" s="360" t="n">
        <v>1</v>
      </c>
      <c r="Y1396" s="360" t="n">
        <v>0</v>
      </c>
      <c r="Z1396" s="360" t="n"/>
      <c r="AA1396" s="360" t="n"/>
      <c r="AB1396" s="360" t="n"/>
    </row>
    <row r="1397">
      <c r="A1397" s="360" t="n">
        <v>50</v>
      </c>
      <c r="B1397" s="360" t="n">
        <v>0</v>
      </c>
      <c r="C1397" s="360" t="n">
        <v>0</v>
      </c>
      <c r="D1397" s="360" t="n">
        <v>1</v>
      </c>
      <c r="E1397" s="360" t="n">
        <v>214</v>
      </c>
      <c r="F1397" s="360">
        <f>ROUND(Source!AS1380,O1397)</f>
        <v/>
      </c>
      <c r="G1397" s="360" t="inlineStr">
        <is>
          <t>Строит</t>
        </is>
      </c>
      <c r="H1397" s="360" t="inlineStr">
        <is>
          <t>Строительные работы с НР и СП</t>
        </is>
      </c>
      <c r="I1397" s="360" t="n"/>
      <c r="J1397" s="360" t="n"/>
      <c r="K1397" s="360" t="n">
        <v>214</v>
      </c>
      <c r="L1397" s="360" t="n">
        <v>16</v>
      </c>
      <c r="M1397" s="360" t="n">
        <v>3</v>
      </c>
      <c r="N1397" s="360" t="inlineStr"/>
      <c r="O1397" s="360" t="n">
        <v>0</v>
      </c>
      <c r="P1397" s="360" t="n"/>
      <c r="Q1397" s="360" t="n"/>
      <c r="R1397" s="360" t="n"/>
      <c r="S1397" s="360" t="n"/>
      <c r="T1397" s="360" t="n"/>
      <c r="U1397" s="360" t="n"/>
      <c r="V1397" s="360" t="n"/>
      <c r="W1397" s="360" t="n">
        <v>0</v>
      </c>
      <c r="X1397" s="360" t="n">
        <v>1</v>
      </c>
      <c r="Y1397" s="360" t="n">
        <v>0</v>
      </c>
      <c r="Z1397" s="360" t="n"/>
      <c r="AA1397" s="360" t="n"/>
      <c r="AB1397" s="360" t="n"/>
    </row>
    <row r="1398">
      <c r="A1398" s="360" t="n">
        <v>50</v>
      </c>
      <c r="B1398" s="360" t="n">
        <v>0</v>
      </c>
      <c r="C1398" s="360" t="n">
        <v>0</v>
      </c>
      <c r="D1398" s="360" t="n">
        <v>1</v>
      </c>
      <c r="E1398" s="360" t="n">
        <v>215</v>
      </c>
      <c r="F1398" s="360">
        <f>ROUND(Source!AT1380,O1398)</f>
        <v/>
      </c>
      <c r="G1398" s="360" t="inlineStr">
        <is>
          <t>Монтаж</t>
        </is>
      </c>
      <c r="H1398" s="360" t="inlineStr">
        <is>
          <t>Монтажные работы с НР и СП</t>
        </is>
      </c>
      <c r="I1398" s="360" t="n"/>
      <c r="J1398" s="360" t="n"/>
      <c r="K1398" s="360" t="n">
        <v>215</v>
      </c>
      <c r="L1398" s="360" t="n">
        <v>17</v>
      </c>
      <c r="M1398" s="360" t="n">
        <v>3</v>
      </c>
      <c r="N1398" s="360" t="inlineStr"/>
      <c r="O1398" s="360" t="n">
        <v>0</v>
      </c>
      <c r="P1398" s="360" t="n"/>
      <c r="Q1398" s="360" t="n"/>
      <c r="R1398" s="360" t="n"/>
      <c r="S1398" s="360" t="n"/>
      <c r="T1398" s="360" t="n"/>
      <c r="U1398" s="360" t="n"/>
      <c r="V1398" s="360" t="n"/>
      <c r="W1398" s="360" t="n">
        <v>0</v>
      </c>
      <c r="X1398" s="360" t="n">
        <v>1</v>
      </c>
      <c r="Y1398" s="360" t="n">
        <v>0</v>
      </c>
      <c r="Z1398" s="360" t="n"/>
      <c r="AA1398" s="360" t="n"/>
      <c r="AB1398" s="360" t="n"/>
    </row>
    <row r="1399">
      <c r="A1399" s="360" t="n">
        <v>50</v>
      </c>
      <c r="B1399" s="360" t="n">
        <v>0</v>
      </c>
      <c r="C1399" s="360" t="n">
        <v>0</v>
      </c>
      <c r="D1399" s="360" t="n">
        <v>1</v>
      </c>
      <c r="E1399" s="360" t="n">
        <v>217</v>
      </c>
      <c r="F1399" s="360">
        <f>ROUND(Source!AU1380,O1399)</f>
        <v/>
      </c>
      <c r="G1399" s="360" t="inlineStr">
        <is>
          <t>Прочие</t>
        </is>
      </c>
      <c r="H1399" s="360" t="inlineStr">
        <is>
          <t>Прочие работы с НР и СП</t>
        </is>
      </c>
      <c r="I1399" s="360" t="n"/>
      <c r="J1399" s="360" t="n"/>
      <c r="K1399" s="360" t="n">
        <v>217</v>
      </c>
      <c r="L1399" s="360" t="n">
        <v>18</v>
      </c>
      <c r="M1399" s="360" t="n">
        <v>3</v>
      </c>
      <c r="N1399" s="360" t="inlineStr"/>
      <c r="O1399" s="360" t="n">
        <v>0</v>
      </c>
      <c r="P1399" s="360" t="n"/>
      <c r="Q1399" s="360" t="n"/>
      <c r="R1399" s="360" t="n"/>
      <c r="S1399" s="360" t="n"/>
      <c r="T1399" s="360" t="n"/>
      <c r="U1399" s="360" t="n"/>
      <c r="V1399" s="360" t="n"/>
      <c r="W1399" s="360" t="n">
        <v>0</v>
      </c>
      <c r="X1399" s="360" t="n">
        <v>1</v>
      </c>
      <c r="Y1399" s="360" t="n">
        <v>0</v>
      </c>
      <c r="Z1399" s="360" t="n"/>
      <c r="AA1399" s="360" t="n"/>
      <c r="AB1399" s="360" t="n"/>
    </row>
    <row r="1400">
      <c r="A1400" s="360" t="n">
        <v>50</v>
      </c>
      <c r="B1400" s="360" t="n">
        <v>0</v>
      </c>
      <c r="C1400" s="360" t="n">
        <v>0</v>
      </c>
      <c r="D1400" s="360" t="n">
        <v>1</v>
      </c>
      <c r="E1400" s="360" t="n">
        <v>230</v>
      </c>
      <c r="F1400" s="360">
        <f>ROUND(Source!BA1380,O1400)</f>
        <v/>
      </c>
      <c r="G1400" s="360" t="inlineStr">
        <is>
          <t>ПрочиеЗатр</t>
        </is>
      </c>
      <c r="H1400" s="360" t="inlineStr">
        <is>
          <t>Прочие затраты по ТСН-2001.16</t>
        </is>
      </c>
      <c r="I1400" s="360" t="n"/>
      <c r="J1400" s="360" t="n"/>
      <c r="K1400" s="360" t="n">
        <v>230</v>
      </c>
      <c r="L1400" s="360" t="n">
        <v>19</v>
      </c>
      <c r="M1400" s="360" t="n">
        <v>3</v>
      </c>
      <c r="N1400" s="360" t="inlineStr"/>
      <c r="O1400" s="360" t="n">
        <v>0</v>
      </c>
      <c r="P1400" s="360" t="n"/>
      <c r="Q1400" s="360" t="n"/>
      <c r="R1400" s="360" t="n"/>
      <c r="S1400" s="360" t="n"/>
      <c r="T1400" s="360" t="n"/>
      <c r="U1400" s="360" t="n"/>
      <c r="V1400" s="360" t="n"/>
      <c r="W1400" s="360" t="n">
        <v>0</v>
      </c>
      <c r="X1400" s="360" t="n">
        <v>1</v>
      </c>
      <c r="Y1400" s="360" t="n">
        <v>0</v>
      </c>
      <c r="Z1400" s="360" t="n"/>
      <c r="AA1400" s="360" t="n"/>
      <c r="AB1400" s="360" t="n"/>
    </row>
    <row r="1401">
      <c r="A1401" s="360" t="n">
        <v>50</v>
      </c>
      <c r="B1401" s="360" t="n">
        <v>0</v>
      </c>
      <c r="C1401" s="360" t="n">
        <v>0</v>
      </c>
      <c r="D1401" s="360" t="n">
        <v>1</v>
      </c>
      <c r="E1401" s="360" t="n">
        <v>206</v>
      </c>
      <c r="F1401" s="360">
        <f>ROUND(Source!T1380,O1401)</f>
        <v/>
      </c>
      <c r="G1401" s="360" t="inlineStr">
        <is>
          <t>ВозврМат</t>
        </is>
      </c>
      <c r="H1401" s="360" t="inlineStr">
        <is>
          <t>Возврат материалов</t>
        </is>
      </c>
      <c r="I1401" s="360" t="n"/>
      <c r="J1401" s="360" t="n"/>
      <c r="K1401" s="360" t="n">
        <v>206</v>
      </c>
      <c r="L1401" s="360" t="n">
        <v>20</v>
      </c>
      <c r="M1401" s="360" t="n">
        <v>3</v>
      </c>
      <c r="N1401" s="360" t="inlineStr"/>
      <c r="O1401" s="360" t="n">
        <v>0</v>
      </c>
      <c r="P1401" s="360" t="n"/>
      <c r="Q1401" s="360" t="n"/>
      <c r="R1401" s="360" t="n"/>
      <c r="S1401" s="360" t="n"/>
      <c r="T1401" s="360" t="n"/>
      <c r="U1401" s="360" t="n"/>
      <c r="V1401" s="360" t="n"/>
      <c r="W1401" s="360" t="n">
        <v>0</v>
      </c>
      <c r="X1401" s="360" t="n">
        <v>1</v>
      </c>
      <c r="Y1401" s="360" t="n">
        <v>0</v>
      </c>
      <c r="Z1401" s="360" t="n"/>
      <c r="AA1401" s="360" t="n"/>
      <c r="AB1401" s="360" t="n"/>
    </row>
    <row r="1402">
      <c r="A1402" s="360" t="n">
        <v>50</v>
      </c>
      <c r="B1402" s="360" t="n">
        <v>0</v>
      </c>
      <c r="C1402" s="360" t="n">
        <v>0</v>
      </c>
      <c r="D1402" s="360" t="n">
        <v>1</v>
      </c>
      <c r="E1402" s="360" t="n">
        <v>207</v>
      </c>
      <c r="F1402" s="360">
        <f>ROUND(Source!U1380,O1402)</f>
        <v/>
      </c>
      <c r="G1402" s="360" t="inlineStr">
        <is>
          <t>ТрудСтр</t>
        </is>
      </c>
      <c r="H1402" s="360" t="inlineStr">
        <is>
          <t>Трудозатраты строителей</t>
        </is>
      </c>
      <c r="I1402" s="360" t="n"/>
      <c r="J1402" s="360" t="n"/>
      <c r="K1402" s="360" t="n">
        <v>207</v>
      </c>
      <c r="L1402" s="360" t="n">
        <v>21</v>
      </c>
      <c r="M1402" s="360" t="n">
        <v>3</v>
      </c>
      <c r="N1402" s="360" t="inlineStr"/>
      <c r="O1402" s="360" t="n">
        <v>7</v>
      </c>
      <c r="P1402" s="360" t="n"/>
      <c r="Q1402" s="360" t="n"/>
      <c r="R1402" s="360" t="n"/>
      <c r="S1402" s="360" t="n"/>
      <c r="T1402" s="360" t="n"/>
      <c r="U1402" s="360" t="n"/>
      <c r="V1402" s="360" t="n"/>
      <c r="W1402" s="360" t="n">
        <v>0</v>
      </c>
      <c r="X1402" s="360" t="n">
        <v>1</v>
      </c>
      <c r="Y1402" s="360" t="n">
        <v>0</v>
      </c>
      <c r="Z1402" s="360" t="n"/>
      <c r="AA1402" s="360" t="n"/>
      <c r="AB1402" s="360" t="n"/>
    </row>
    <row r="1403">
      <c r="A1403" s="360" t="n">
        <v>50</v>
      </c>
      <c r="B1403" s="360" t="n">
        <v>0</v>
      </c>
      <c r="C1403" s="360" t="n">
        <v>0</v>
      </c>
      <c r="D1403" s="360" t="n">
        <v>1</v>
      </c>
      <c r="E1403" s="360" t="n">
        <v>208</v>
      </c>
      <c r="F1403" s="360">
        <f>ROUND(Source!V1380,O1403)</f>
        <v/>
      </c>
      <c r="G1403" s="360" t="inlineStr">
        <is>
          <t>ТрудМаш</t>
        </is>
      </c>
      <c r="H1403" s="360" t="inlineStr">
        <is>
          <t>Трудозатраты машинистов</t>
        </is>
      </c>
      <c r="I1403" s="360" t="n"/>
      <c r="J1403" s="360" t="n"/>
      <c r="K1403" s="360" t="n">
        <v>208</v>
      </c>
      <c r="L1403" s="360" t="n">
        <v>22</v>
      </c>
      <c r="M1403" s="360" t="n">
        <v>3</v>
      </c>
      <c r="N1403" s="360" t="inlineStr"/>
      <c r="O1403" s="360" t="n">
        <v>7</v>
      </c>
      <c r="P1403" s="360" t="n"/>
      <c r="Q1403" s="360" t="n"/>
      <c r="R1403" s="360" t="n"/>
      <c r="S1403" s="360" t="n"/>
      <c r="T1403" s="360" t="n"/>
      <c r="U1403" s="360" t="n"/>
      <c r="V1403" s="360" t="n"/>
      <c r="W1403" s="360" t="n">
        <v>0</v>
      </c>
      <c r="X1403" s="360" t="n">
        <v>1</v>
      </c>
      <c r="Y1403" s="360" t="n">
        <v>0</v>
      </c>
      <c r="Z1403" s="360" t="n"/>
      <c r="AA1403" s="360" t="n"/>
      <c r="AB1403" s="360" t="n"/>
    </row>
    <row r="1404">
      <c r="A1404" s="360" t="n">
        <v>50</v>
      </c>
      <c r="B1404" s="360" t="n">
        <v>0</v>
      </c>
      <c r="C1404" s="360" t="n">
        <v>0</v>
      </c>
      <c r="D1404" s="360" t="n">
        <v>1</v>
      </c>
      <c r="E1404" s="360" t="n">
        <v>209</v>
      </c>
      <c r="F1404" s="360">
        <f>ROUND(Source!W1380,O1404)</f>
        <v/>
      </c>
      <c r="G1404" s="360" t="inlineStr">
        <is>
          <t>ТранспМат</t>
        </is>
      </c>
      <c r="H1404" s="360" t="inlineStr">
        <is>
          <t>Транспорт материалов</t>
        </is>
      </c>
      <c r="I1404" s="360" t="n"/>
      <c r="J1404" s="360" t="n"/>
      <c r="K1404" s="360" t="n">
        <v>209</v>
      </c>
      <c r="L1404" s="360" t="n">
        <v>23</v>
      </c>
      <c r="M1404" s="360" t="n">
        <v>3</v>
      </c>
      <c r="N1404" s="360" t="inlineStr"/>
      <c r="O1404" s="360" t="n">
        <v>0</v>
      </c>
      <c r="P1404" s="360" t="n"/>
      <c r="Q1404" s="360" t="n"/>
      <c r="R1404" s="360" t="n"/>
      <c r="S1404" s="360" t="n"/>
      <c r="T1404" s="360" t="n"/>
      <c r="U1404" s="360" t="n"/>
      <c r="V1404" s="360" t="n"/>
      <c r="W1404" s="360" t="n">
        <v>0</v>
      </c>
      <c r="X1404" s="360" t="n">
        <v>1</v>
      </c>
      <c r="Y1404" s="360" t="n">
        <v>0</v>
      </c>
      <c r="Z1404" s="360" t="n"/>
      <c r="AA1404" s="360" t="n"/>
      <c r="AB1404" s="360" t="n"/>
    </row>
    <row r="1405">
      <c r="A1405" s="360" t="n">
        <v>50</v>
      </c>
      <c r="B1405" s="360" t="n">
        <v>0</v>
      </c>
      <c r="C1405" s="360" t="n">
        <v>0</v>
      </c>
      <c r="D1405" s="360" t="n">
        <v>1</v>
      </c>
      <c r="E1405" s="360" t="n">
        <v>233</v>
      </c>
      <c r="F1405" s="360">
        <f>ROUND(Source!BD1380,O1405)</f>
        <v/>
      </c>
      <c r="G1405" s="360" t="inlineStr">
        <is>
          <t>Перевозка</t>
        </is>
      </c>
      <c r="H1405" s="360" t="inlineStr">
        <is>
          <t>Перевозка грузов</t>
        </is>
      </c>
      <c r="I1405" s="360" t="n"/>
      <c r="J1405" s="360" t="n"/>
      <c r="K1405" s="360" t="n">
        <v>233</v>
      </c>
      <c r="L1405" s="360" t="n">
        <v>24</v>
      </c>
      <c r="M1405" s="360" t="n">
        <v>3</v>
      </c>
      <c r="N1405" s="360" t="inlineStr"/>
      <c r="O1405" s="360" t="n">
        <v>0</v>
      </c>
      <c r="P1405" s="360" t="n"/>
      <c r="Q1405" s="360" t="n"/>
      <c r="R1405" s="360" t="n"/>
      <c r="S1405" s="360" t="n"/>
      <c r="T1405" s="360" t="n"/>
      <c r="U1405" s="360" t="n"/>
      <c r="V1405" s="360" t="n"/>
      <c r="W1405" s="360" t="n">
        <v>0</v>
      </c>
      <c r="X1405" s="360" t="n">
        <v>1</v>
      </c>
      <c r="Y1405" s="360" t="n">
        <v>0</v>
      </c>
      <c r="Z1405" s="360" t="n"/>
      <c r="AA1405" s="360" t="n"/>
      <c r="AB1405" s="360" t="n"/>
    </row>
    <row r="1406">
      <c r="A1406" s="360" t="n">
        <v>50</v>
      </c>
      <c r="B1406" s="360" t="n">
        <v>0</v>
      </c>
      <c r="C1406" s="360" t="n">
        <v>0</v>
      </c>
      <c r="D1406" s="360" t="n">
        <v>1</v>
      </c>
      <c r="E1406" s="360" t="n">
        <v>210</v>
      </c>
      <c r="F1406" s="360">
        <f>ROUND(Source!X1380,O1406)</f>
        <v/>
      </c>
      <c r="G1406" s="360" t="inlineStr">
        <is>
          <t>НР</t>
        </is>
      </c>
      <c r="H1406" s="360" t="inlineStr">
        <is>
          <t>Накладные расходы</t>
        </is>
      </c>
      <c r="I1406" s="360" t="n"/>
      <c r="J1406" s="360" t="n"/>
      <c r="K1406" s="360" t="n">
        <v>210</v>
      </c>
      <c r="L1406" s="360" t="n">
        <v>25</v>
      </c>
      <c r="M1406" s="360" t="n">
        <v>3</v>
      </c>
      <c r="N1406" s="360" t="inlineStr"/>
      <c r="O1406" s="360" t="n">
        <v>0</v>
      </c>
      <c r="P1406" s="360" t="n"/>
      <c r="Q1406" s="360" t="n"/>
      <c r="R1406" s="360" t="n"/>
      <c r="S1406" s="360" t="n"/>
      <c r="T1406" s="360" t="n"/>
      <c r="U1406" s="360" t="n"/>
      <c r="V1406" s="360" t="n"/>
      <c r="W1406" s="360" t="n">
        <v>0</v>
      </c>
      <c r="X1406" s="360" t="n">
        <v>1</v>
      </c>
      <c r="Y1406" s="360" t="n">
        <v>0</v>
      </c>
      <c r="Z1406" s="360" t="n"/>
      <c r="AA1406" s="360" t="n"/>
      <c r="AB1406" s="360" t="n"/>
    </row>
    <row r="1407">
      <c r="A1407" s="360" t="n">
        <v>50</v>
      </c>
      <c r="B1407" s="360" t="n">
        <v>0</v>
      </c>
      <c r="C1407" s="360" t="n">
        <v>0</v>
      </c>
      <c r="D1407" s="360" t="n">
        <v>1</v>
      </c>
      <c r="E1407" s="360" t="n">
        <v>211</v>
      </c>
      <c r="F1407" s="360">
        <f>ROUND(Source!Y1380,O1407)</f>
        <v/>
      </c>
      <c r="G1407" s="360" t="inlineStr">
        <is>
          <t>СмПриб</t>
        </is>
      </c>
      <c r="H1407" s="360" t="inlineStr">
        <is>
          <t>Сметная прибыль</t>
        </is>
      </c>
      <c r="I1407" s="360" t="n"/>
      <c r="J1407" s="360" t="n"/>
      <c r="K1407" s="360" t="n">
        <v>211</v>
      </c>
      <c r="L1407" s="360" t="n">
        <v>26</v>
      </c>
      <c r="M1407" s="360" t="n">
        <v>3</v>
      </c>
      <c r="N1407" s="360" t="inlineStr"/>
      <c r="O1407" s="360" t="n">
        <v>0</v>
      </c>
      <c r="P1407" s="360" t="n"/>
      <c r="Q1407" s="360" t="n"/>
      <c r="R1407" s="360" t="n"/>
      <c r="S1407" s="360" t="n"/>
      <c r="T1407" s="360" t="n"/>
      <c r="U1407" s="360" t="n"/>
      <c r="V1407" s="360" t="n"/>
      <c r="W1407" s="360" t="n">
        <v>0</v>
      </c>
      <c r="X1407" s="360" t="n">
        <v>1</v>
      </c>
      <c r="Y1407" s="360" t="n">
        <v>0</v>
      </c>
      <c r="Z1407" s="360" t="n"/>
      <c r="AA1407" s="360" t="n"/>
      <c r="AB1407" s="360" t="n"/>
    </row>
    <row r="1408">
      <c r="A1408" s="360" t="n">
        <v>50</v>
      </c>
      <c r="B1408" s="360" t="n">
        <v>0</v>
      </c>
      <c r="C1408" s="360" t="n">
        <v>0</v>
      </c>
      <c r="D1408" s="360" t="n">
        <v>1</v>
      </c>
      <c r="E1408" s="360" t="n">
        <v>224</v>
      </c>
      <c r="F1408" s="360">
        <f>ROUND(Source!AR1380,O1408)</f>
        <v/>
      </c>
      <c r="G1408" s="360" t="inlineStr">
        <is>
          <t>Всего</t>
        </is>
      </c>
      <c r="H1408" s="360" t="inlineStr">
        <is>
          <t>Всего с НР и СП</t>
        </is>
      </c>
      <c r="I1408" s="360" t="n"/>
      <c r="J1408" s="360" t="n"/>
      <c r="K1408" s="360" t="n">
        <v>224</v>
      </c>
      <c r="L1408" s="360" t="n">
        <v>27</v>
      </c>
      <c r="M1408" s="360" t="n">
        <v>3</v>
      </c>
      <c r="N1408" s="360" t="inlineStr"/>
      <c r="O1408" s="360" t="n">
        <v>0</v>
      </c>
      <c r="P1408" s="360" t="n"/>
      <c r="Q1408" s="360" t="n"/>
      <c r="R1408" s="360" t="n"/>
      <c r="S1408" s="360" t="n"/>
      <c r="T1408" s="360" t="n"/>
      <c r="U1408" s="360" t="n"/>
      <c r="V1408" s="360" t="n"/>
      <c r="W1408" s="360" t="n">
        <v>0</v>
      </c>
      <c r="X1408" s="360" t="n">
        <v>1</v>
      </c>
      <c r="Y1408" s="360" t="n">
        <v>0</v>
      </c>
      <c r="Z1408" s="360" t="n"/>
      <c r="AA1408" s="360" t="n"/>
      <c r="AB1408" s="360" t="n"/>
    </row>
    <row r="1409">
      <c r="A1409" s="360" t="n">
        <v>50</v>
      </c>
      <c r="B1409" s="360" t="n">
        <v>0</v>
      </c>
      <c r="C1409" s="360" t="n">
        <v>0</v>
      </c>
      <c r="D1409" s="360" t="n">
        <v>2</v>
      </c>
      <c r="E1409" s="360" t="n">
        <v>0</v>
      </c>
      <c r="F1409" s="360">
        <f>ROUND(F1408,O1409)</f>
        <v/>
      </c>
      <c r="G1409" s="360" t="inlineStr">
        <is>
          <t>и1</t>
        </is>
      </c>
      <c r="H1409" s="360" t="inlineStr">
        <is>
          <t>Итого</t>
        </is>
      </c>
      <c r="I1409" s="360" t="n"/>
      <c r="J1409" s="360" t="n"/>
      <c r="K1409" s="360" t="n">
        <v>212</v>
      </c>
      <c r="L1409" s="360" t="n">
        <v>28</v>
      </c>
      <c r="M1409" s="360" t="n">
        <v>0</v>
      </c>
      <c r="N1409" s="360" t="inlineStr"/>
      <c r="O1409" s="360" t="n">
        <v>0</v>
      </c>
      <c r="P1409" s="360" t="n"/>
      <c r="Q1409" s="360" t="n"/>
      <c r="R1409" s="360" t="n"/>
      <c r="S1409" s="360" t="n"/>
      <c r="T1409" s="360" t="n"/>
      <c r="U1409" s="360" t="n"/>
      <c r="V1409" s="360" t="n"/>
      <c r="W1409" s="360" t="n">
        <v>0</v>
      </c>
      <c r="X1409" s="360" t="n">
        <v>1</v>
      </c>
      <c r="Y1409" s="360" t="n">
        <v>0</v>
      </c>
      <c r="Z1409" s="360" t="n"/>
      <c r="AA1409" s="360" t="n"/>
      <c r="AB1409" s="360" t="n"/>
    </row>
    <row r="1410">
      <c r="A1410" s="360" t="n">
        <v>50</v>
      </c>
      <c r="B1410" s="360" t="n">
        <v>0</v>
      </c>
      <c r="C1410" s="360" t="n">
        <v>0</v>
      </c>
      <c r="D1410" s="360" t="n">
        <v>2</v>
      </c>
      <c r="E1410" s="360" t="n">
        <v>0</v>
      </c>
      <c r="F1410" s="360">
        <f>ROUND(F1409*0.22,O1410)</f>
        <v/>
      </c>
      <c r="G1410" s="360" t="inlineStr">
        <is>
          <t>и2</t>
        </is>
      </c>
      <c r="H1410" s="360" t="inlineStr">
        <is>
          <t>НДС 22%</t>
        </is>
      </c>
      <c r="I1410" s="360" t="n"/>
      <c r="J1410" s="360" t="n"/>
      <c r="K1410" s="360" t="n">
        <v>212</v>
      </c>
      <c r="L1410" s="360" t="n">
        <v>29</v>
      </c>
      <c r="M1410" s="360" t="n">
        <v>0</v>
      </c>
      <c r="N1410" s="360" t="inlineStr"/>
      <c r="O1410" s="360" t="n">
        <v>0</v>
      </c>
      <c r="P1410" s="360" t="n"/>
      <c r="Q1410" s="360" t="n"/>
      <c r="R1410" s="360" t="n"/>
      <c r="S1410" s="360" t="n"/>
      <c r="T1410" s="360" t="n"/>
      <c r="U1410" s="360" t="n"/>
      <c r="V1410" s="360" t="n"/>
      <c r="W1410" s="360" t="n">
        <v>0</v>
      </c>
      <c r="X1410" s="360" t="n">
        <v>1</v>
      </c>
      <c r="Y1410" s="360" t="n">
        <v>0</v>
      </c>
      <c r="Z1410" s="360" t="n"/>
      <c r="AA1410" s="360" t="n"/>
      <c r="AB1410" s="360" t="n"/>
    </row>
    <row r="1411">
      <c r="A1411" s="360" t="n">
        <v>50</v>
      </c>
      <c r="B1411" s="360" t="n">
        <v>0</v>
      </c>
      <c r="C1411" s="360" t="n">
        <v>0</v>
      </c>
      <c r="D1411" s="360" t="n">
        <v>2</v>
      </c>
      <c r="E1411" s="360" t="n">
        <v>213</v>
      </c>
      <c r="F1411" s="360">
        <f>ROUND(F1409+F1410,O1411)</f>
        <v/>
      </c>
      <c r="G1411" s="360" t="inlineStr">
        <is>
          <t>и3</t>
        </is>
      </c>
      <c r="H1411" s="360" t="inlineStr">
        <is>
          <t>Всего</t>
        </is>
      </c>
      <c r="I1411" s="360" t="n"/>
      <c r="J1411" s="360" t="n"/>
      <c r="K1411" s="360" t="n">
        <v>212</v>
      </c>
      <c r="L1411" s="360" t="n">
        <v>30</v>
      </c>
      <c r="M1411" s="360" t="n">
        <v>0</v>
      </c>
      <c r="N1411" s="360" t="inlineStr"/>
      <c r="O1411" s="360" t="n">
        <v>0</v>
      </c>
      <c r="P1411" s="360" t="n"/>
      <c r="Q1411" s="360" t="n"/>
      <c r="R1411" s="360" t="n"/>
      <c r="S1411" s="360" t="n"/>
      <c r="T1411" s="360" t="n"/>
      <c r="U1411" s="360" t="n"/>
      <c r="V1411" s="360" t="n"/>
      <c r="W1411" s="360" t="n">
        <v>0</v>
      </c>
      <c r="X1411" s="360" t="n">
        <v>1</v>
      </c>
      <c r="Y1411" s="360" t="n">
        <v>0</v>
      </c>
      <c r="Z1411" s="360" t="n"/>
      <c r="AA1411" s="360" t="n"/>
      <c r="AB1411" s="360" t="n"/>
    </row>
    <row r="1413">
      <c r="A1413" s="356" t="n">
        <v>3</v>
      </c>
      <c r="B1413" s="356" t="n">
        <v>0</v>
      </c>
      <c r="C1413" s="356" t="n"/>
      <c r="D1413" s="356">
        <f>ROW(A1429)</f>
        <v/>
      </c>
      <c r="E1413" s="356" t="n"/>
      <c r="F1413" s="356" t="inlineStr">
        <is>
          <t>Новая локальная смета</t>
        </is>
      </c>
      <c r="G1413" s="356" t="inlineStr">
        <is>
          <t>Центральная, д.62</t>
        </is>
      </c>
      <c r="H1413" s="356" t="inlineStr"/>
      <c r="I1413" s="356" t="n">
        <v>0</v>
      </c>
      <c r="J1413" s="356" t="inlineStr"/>
      <c r="K1413" s="356" t="n">
        <v>0</v>
      </c>
      <c r="L1413" s="356" t="inlineStr">
        <is>
          <t>Новая локальная смета</t>
        </is>
      </c>
      <c r="M1413" s="356" t="inlineStr"/>
      <c r="N1413" s="356" t="n"/>
      <c r="O1413" s="356" t="n"/>
      <c r="P1413" s="356" t="n"/>
      <c r="Q1413" s="356" t="n"/>
      <c r="R1413" s="356" t="n"/>
      <c r="S1413" s="356" t="n">
        <v>0</v>
      </c>
      <c r="T1413" s="356" t="n"/>
      <c r="U1413" s="356" t="inlineStr"/>
      <c r="V1413" s="356" t="n">
        <v>0</v>
      </c>
      <c r="W1413" s="356" t="n"/>
      <c r="X1413" s="356" t="n"/>
      <c r="Y1413" s="356" t="n"/>
      <c r="Z1413" s="356" t="n"/>
      <c r="AA1413" s="356" t="n"/>
      <c r="AB1413" s="356" t="inlineStr"/>
      <c r="AC1413" s="356" t="inlineStr"/>
      <c r="AD1413" s="356" t="inlineStr"/>
      <c r="AE1413" s="356" t="inlineStr"/>
      <c r="AF1413" s="356" t="inlineStr"/>
      <c r="AG1413" s="356" t="inlineStr"/>
      <c r="AH1413" s="356" t="n"/>
      <c r="AI1413" s="356" t="n"/>
      <c r="AJ1413" s="356" t="n"/>
      <c r="AK1413" s="356" t="n"/>
      <c r="AL1413" s="356" t="n"/>
      <c r="AM1413" s="356" t="n"/>
      <c r="AN1413" s="356" t="n"/>
      <c r="AO1413" s="356" t="n"/>
      <c r="AP1413" s="356" t="inlineStr"/>
      <c r="AQ1413" s="356" t="inlineStr"/>
      <c r="AR1413" s="356" t="inlineStr"/>
      <c r="AS1413" s="356" t="n"/>
      <c r="AT1413" s="356" t="n"/>
      <c r="AU1413" s="356" t="n"/>
      <c r="AV1413" s="356" t="n"/>
      <c r="AW1413" s="356" t="n"/>
      <c r="AX1413" s="356" t="n"/>
      <c r="AY1413" s="356" t="n"/>
      <c r="AZ1413" s="356" t="inlineStr"/>
      <c r="BA1413" s="356" t="n"/>
      <c r="BB1413" s="356" t="inlineStr"/>
      <c r="BC1413" s="356" t="inlineStr"/>
      <c r="BD1413" s="356" t="inlineStr"/>
      <c r="BE1413" s="356" t="inlineStr"/>
      <c r="BF1413" s="356" t="inlineStr"/>
      <c r="BG1413" s="356" t="inlineStr"/>
      <c r="BH1413" s="356" t="inlineStr"/>
      <c r="BI1413" s="356" t="inlineStr"/>
      <c r="BJ1413" s="356" t="inlineStr"/>
      <c r="BK1413" s="356" t="inlineStr"/>
      <c r="BL1413" s="356" t="inlineStr"/>
      <c r="BM1413" s="356" t="inlineStr"/>
      <c r="BN1413" s="356" t="inlineStr"/>
      <c r="BO1413" s="356" t="inlineStr"/>
      <c r="BP1413" s="356" t="inlineStr"/>
      <c r="BQ1413" s="356" t="n"/>
      <c r="BR1413" s="356" t="n"/>
      <c r="BS1413" s="356" t="n"/>
      <c r="BT1413" s="356" t="n"/>
      <c r="BU1413" s="356" t="n"/>
      <c r="BV1413" s="356" t="n"/>
      <c r="BW1413" s="356" t="n"/>
      <c r="BX1413" s="356" t="n">
        <v>0</v>
      </c>
      <c r="BY1413" s="356" t="n"/>
      <c r="BZ1413" s="356" t="n"/>
      <c r="CA1413" s="356" t="n"/>
      <c r="CB1413" s="356" t="n"/>
      <c r="CC1413" s="356" t="n"/>
      <c r="CD1413" s="356" t="n"/>
      <c r="CE1413" s="356" t="n"/>
      <c r="CF1413" s="356" t="n">
        <v>0</v>
      </c>
      <c r="CG1413" s="356" t="n">
        <v>0</v>
      </c>
      <c r="CH1413" s="356" t="n"/>
      <c r="CI1413" s="356" t="inlineStr"/>
      <c r="CJ1413" s="356" t="inlineStr"/>
      <c r="CK1413" s="0" t="inlineStr"/>
      <c r="CL1413" s="0" t="inlineStr"/>
      <c r="CM1413" s="0" t="inlineStr"/>
      <c r="CN1413" s="0" t="inlineStr"/>
      <c r="CO1413" s="0" t="inlineStr"/>
      <c r="CP1413" s="0" t="inlineStr"/>
      <c r="CQ1413" s="0" t="inlineStr"/>
    </row>
    <row r="1415">
      <c r="A1415" s="358" t="n">
        <v>52</v>
      </c>
      <c r="B1415" s="358">
        <f>B1429</f>
        <v/>
      </c>
      <c r="C1415" s="358">
        <f>C1429</f>
        <v/>
      </c>
      <c r="D1415" s="358">
        <f>D1429</f>
        <v/>
      </c>
      <c r="E1415" s="358">
        <f>E1429</f>
        <v/>
      </c>
      <c r="F1415" s="358">
        <f>F1429</f>
        <v/>
      </c>
      <c r="G1415" s="358">
        <f>G1429</f>
        <v/>
      </c>
      <c r="H1415" s="358" t="n"/>
      <c r="I1415" s="358" t="n"/>
      <c r="J1415" s="358" t="n"/>
      <c r="K1415" s="358" t="n"/>
      <c r="L1415" s="358" t="n"/>
      <c r="M1415" s="358" t="n"/>
      <c r="N1415" s="358" t="n"/>
      <c r="O1415" s="358">
        <f>O1429</f>
        <v/>
      </c>
      <c r="P1415" s="358">
        <f>P1429</f>
        <v/>
      </c>
      <c r="Q1415" s="358">
        <f>Q1429</f>
        <v/>
      </c>
      <c r="R1415" s="358">
        <f>R1429</f>
        <v/>
      </c>
      <c r="S1415" s="358">
        <f>S1429</f>
        <v/>
      </c>
      <c r="T1415" s="358">
        <f>T1429</f>
        <v/>
      </c>
      <c r="U1415" s="358">
        <f>U1429</f>
        <v/>
      </c>
      <c r="V1415" s="358">
        <f>V1429</f>
        <v/>
      </c>
      <c r="W1415" s="358">
        <f>W1429</f>
        <v/>
      </c>
      <c r="X1415" s="358">
        <f>X1429</f>
        <v/>
      </c>
      <c r="Y1415" s="358">
        <f>Y1429</f>
        <v/>
      </c>
      <c r="Z1415" s="358">
        <f>Z1429</f>
        <v/>
      </c>
      <c r="AA1415" s="358">
        <f>AA1429</f>
        <v/>
      </c>
      <c r="AB1415" s="358">
        <f>AB1429</f>
        <v/>
      </c>
      <c r="AC1415" s="358">
        <f>AC1429</f>
        <v/>
      </c>
      <c r="AD1415" s="358">
        <f>AD1429</f>
        <v/>
      </c>
      <c r="AE1415" s="358">
        <f>AE1429</f>
        <v/>
      </c>
      <c r="AF1415" s="358">
        <f>AF1429</f>
        <v/>
      </c>
      <c r="AG1415" s="358">
        <f>AG1429</f>
        <v/>
      </c>
      <c r="AH1415" s="358">
        <f>AH1429</f>
        <v/>
      </c>
      <c r="AI1415" s="358">
        <f>AI1429</f>
        <v/>
      </c>
      <c r="AJ1415" s="358">
        <f>AJ1429</f>
        <v/>
      </c>
      <c r="AK1415" s="358">
        <f>AK1429</f>
        <v/>
      </c>
      <c r="AL1415" s="358">
        <f>AL1429</f>
        <v/>
      </c>
      <c r="AM1415" s="358">
        <f>AM1429</f>
        <v/>
      </c>
      <c r="AN1415" s="358">
        <f>AN1429</f>
        <v/>
      </c>
      <c r="AO1415" s="358">
        <f>AO1429</f>
        <v/>
      </c>
      <c r="AP1415" s="358">
        <f>AP1429</f>
        <v/>
      </c>
      <c r="AQ1415" s="358">
        <f>AQ1429</f>
        <v/>
      </c>
      <c r="AR1415" s="358">
        <f>AR1429</f>
        <v/>
      </c>
      <c r="AS1415" s="358">
        <f>AS1429</f>
        <v/>
      </c>
      <c r="AT1415" s="358">
        <f>AT1429</f>
        <v/>
      </c>
      <c r="AU1415" s="358">
        <f>AU1429</f>
        <v/>
      </c>
      <c r="AV1415" s="358">
        <f>AV1429</f>
        <v/>
      </c>
      <c r="AW1415" s="358">
        <f>AW1429</f>
        <v/>
      </c>
      <c r="AX1415" s="358">
        <f>AX1429</f>
        <v/>
      </c>
      <c r="AY1415" s="358">
        <f>AY1429</f>
        <v/>
      </c>
      <c r="AZ1415" s="358">
        <f>AZ1429</f>
        <v/>
      </c>
      <c r="BA1415" s="358">
        <f>BA1429</f>
        <v/>
      </c>
      <c r="BB1415" s="358">
        <f>BB1429</f>
        <v/>
      </c>
      <c r="BC1415" s="358">
        <f>BC1429</f>
        <v/>
      </c>
      <c r="BD1415" s="358">
        <f>BD1429</f>
        <v/>
      </c>
      <c r="BE1415" s="358">
        <f>BE1429</f>
        <v/>
      </c>
      <c r="BF1415" s="358">
        <f>BF1429</f>
        <v/>
      </c>
      <c r="BG1415" s="358">
        <f>BG1429</f>
        <v/>
      </c>
      <c r="BH1415" s="358">
        <f>BH1429</f>
        <v/>
      </c>
      <c r="BI1415" s="358">
        <f>BI1429</f>
        <v/>
      </c>
      <c r="BJ1415" s="358">
        <f>BJ1429</f>
        <v/>
      </c>
      <c r="BK1415" s="358">
        <f>BK1429</f>
        <v/>
      </c>
      <c r="BL1415" s="358">
        <f>BL1429</f>
        <v/>
      </c>
      <c r="BM1415" s="358">
        <f>BM1429</f>
        <v/>
      </c>
      <c r="BN1415" s="358">
        <f>BN1429</f>
        <v/>
      </c>
      <c r="BO1415" s="358">
        <f>BO1429</f>
        <v/>
      </c>
      <c r="BP1415" s="358">
        <f>BP1429</f>
        <v/>
      </c>
      <c r="BQ1415" s="358">
        <f>BQ1429</f>
        <v/>
      </c>
      <c r="BR1415" s="358">
        <f>BR1429</f>
        <v/>
      </c>
      <c r="BS1415" s="358">
        <f>BS1429</f>
        <v/>
      </c>
      <c r="BT1415" s="358">
        <f>BT1429</f>
        <v/>
      </c>
      <c r="BU1415" s="358">
        <f>BU1429</f>
        <v/>
      </c>
      <c r="BV1415" s="358">
        <f>BV1429</f>
        <v/>
      </c>
      <c r="BW1415" s="358">
        <f>BW1429</f>
        <v/>
      </c>
      <c r="BX1415" s="358">
        <f>BX1429</f>
        <v/>
      </c>
      <c r="BY1415" s="358">
        <f>BY1429</f>
        <v/>
      </c>
      <c r="BZ1415" s="358">
        <f>BZ1429</f>
        <v/>
      </c>
      <c r="CA1415" s="358">
        <f>CA1429</f>
        <v/>
      </c>
      <c r="CB1415" s="358">
        <f>CB1429</f>
        <v/>
      </c>
      <c r="CC1415" s="358">
        <f>CC1429</f>
        <v/>
      </c>
      <c r="CD1415" s="358">
        <f>CD1429</f>
        <v/>
      </c>
      <c r="CE1415" s="358">
        <f>CE1429</f>
        <v/>
      </c>
      <c r="CF1415" s="358">
        <f>CF1429</f>
        <v/>
      </c>
      <c r="CG1415" s="358">
        <f>CG1429</f>
        <v/>
      </c>
      <c r="CH1415" s="358">
        <f>CH1429</f>
        <v/>
      </c>
      <c r="CI1415" s="358">
        <f>CI1429</f>
        <v/>
      </c>
      <c r="CJ1415" s="358">
        <f>CJ1429</f>
        <v/>
      </c>
      <c r="CK1415" s="358">
        <f>CK1429</f>
        <v/>
      </c>
      <c r="CL1415" s="358">
        <f>CL1429</f>
        <v/>
      </c>
      <c r="CM1415" s="358">
        <f>CM1429</f>
        <v/>
      </c>
      <c r="CN1415" s="358">
        <f>CN1429</f>
        <v/>
      </c>
      <c r="CO1415" s="358">
        <f>CO1429</f>
        <v/>
      </c>
      <c r="CP1415" s="358">
        <f>CP1429</f>
        <v/>
      </c>
      <c r="CQ1415" s="358">
        <f>CQ1429</f>
        <v/>
      </c>
      <c r="CR1415" s="358">
        <f>CR1429</f>
        <v/>
      </c>
      <c r="CS1415" s="358">
        <f>CS1429</f>
        <v/>
      </c>
      <c r="CT1415" s="358">
        <f>CT1429</f>
        <v/>
      </c>
      <c r="CU1415" s="358">
        <f>CU1429</f>
        <v/>
      </c>
      <c r="CV1415" s="358">
        <f>CV1429</f>
        <v/>
      </c>
      <c r="CW1415" s="358">
        <f>CW1429</f>
        <v/>
      </c>
      <c r="CX1415" s="358">
        <f>CX1429</f>
        <v/>
      </c>
      <c r="CY1415" s="358">
        <f>CY1429</f>
        <v/>
      </c>
      <c r="CZ1415" s="358">
        <f>CZ1429</f>
        <v/>
      </c>
      <c r="DA1415" s="358">
        <f>DA1429</f>
        <v/>
      </c>
      <c r="DB1415" s="358">
        <f>DB1429</f>
        <v/>
      </c>
      <c r="DC1415" s="358">
        <f>DC1429</f>
        <v/>
      </c>
      <c r="DD1415" s="358">
        <f>DD1429</f>
        <v/>
      </c>
      <c r="DE1415" s="358">
        <f>DE1429</f>
        <v/>
      </c>
      <c r="DF1415" s="358">
        <f>DF1429</f>
        <v/>
      </c>
      <c r="DG1415" s="359">
        <f>DG1429</f>
        <v/>
      </c>
      <c r="DH1415" s="359">
        <f>DH1429</f>
        <v/>
      </c>
      <c r="DI1415" s="359">
        <f>DI1429</f>
        <v/>
      </c>
      <c r="DJ1415" s="359">
        <f>DJ1429</f>
        <v/>
      </c>
      <c r="DK1415" s="359">
        <f>DK1429</f>
        <v/>
      </c>
      <c r="DL1415" s="359">
        <f>DL1429</f>
        <v/>
      </c>
      <c r="DM1415" s="359">
        <f>DM1429</f>
        <v/>
      </c>
      <c r="DN1415" s="359">
        <f>DN1429</f>
        <v/>
      </c>
      <c r="DO1415" s="359">
        <f>DO1429</f>
        <v/>
      </c>
      <c r="DP1415" s="359">
        <f>DP1429</f>
        <v/>
      </c>
      <c r="DQ1415" s="359">
        <f>DQ1429</f>
        <v/>
      </c>
      <c r="DR1415" s="359">
        <f>DR1429</f>
        <v/>
      </c>
      <c r="DS1415" s="359">
        <f>DS1429</f>
        <v/>
      </c>
      <c r="DT1415" s="359">
        <f>DT1429</f>
        <v/>
      </c>
      <c r="DU1415" s="359">
        <f>DU1429</f>
        <v/>
      </c>
      <c r="DV1415" s="359">
        <f>DV1429</f>
        <v/>
      </c>
      <c r="DW1415" s="359">
        <f>DW1429</f>
        <v/>
      </c>
      <c r="DX1415" s="359">
        <f>DX1429</f>
        <v/>
      </c>
      <c r="DY1415" s="359">
        <f>DY1429</f>
        <v/>
      </c>
      <c r="DZ1415" s="359">
        <f>DZ1429</f>
        <v/>
      </c>
      <c r="EA1415" s="359">
        <f>EA1429</f>
        <v/>
      </c>
      <c r="EB1415" s="359">
        <f>EB1429</f>
        <v/>
      </c>
      <c r="EC1415" s="359">
        <f>EC1429</f>
        <v/>
      </c>
      <c r="ED1415" s="359">
        <f>ED1429</f>
        <v/>
      </c>
      <c r="EE1415" s="359">
        <f>EE1429</f>
        <v/>
      </c>
      <c r="EF1415" s="359">
        <f>EF1429</f>
        <v/>
      </c>
      <c r="EG1415" s="359">
        <f>EG1429</f>
        <v/>
      </c>
      <c r="EH1415" s="359">
        <f>EH1429</f>
        <v/>
      </c>
      <c r="EI1415" s="359">
        <f>EI1429</f>
        <v/>
      </c>
      <c r="EJ1415" s="359">
        <f>EJ1429</f>
        <v/>
      </c>
      <c r="EK1415" s="359">
        <f>EK1429</f>
        <v/>
      </c>
      <c r="EL1415" s="359">
        <f>EL1429</f>
        <v/>
      </c>
      <c r="EM1415" s="359">
        <f>EM1429</f>
        <v/>
      </c>
      <c r="EN1415" s="359">
        <f>EN1429</f>
        <v/>
      </c>
      <c r="EO1415" s="359">
        <f>EO1429</f>
        <v/>
      </c>
      <c r="EP1415" s="359">
        <f>EP1429</f>
        <v/>
      </c>
      <c r="EQ1415" s="359">
        <f>EQ1429</f>
        <v/>
      </c>
      <c r="ER1415" s="359">
        <f>ER1429</f>
        <v/>
      </c>
      <c r="ES1415" s="359">
        <f>ES1429</f>
        <v/>
      </c>
      <c r="ET1415" s="359">
        <f>ET1429</f>
        <v/>
      </c>
      <c r="EU1415" s="359">
        <f>EU1429</f>
        <v/>
      </c>
      <c r="EV1415" s="359">
        <f>EV1429</f>
        <v/>
      </c>
      <c r="EW1415" s="359">
        <f>EW1429</f>
        <v/>
      </c>
      <c r="EX1415" s="359">
        <f>EX1429</f>
        <v/>
      </c>
      <c r="EY1415" s="359">
        <f>EY1429</f>
        <v/>
      </c>
      <c r="EZ1415" s="359">
        <f>EZ1429</f>
        <v/>
      </c>
      <c r="FA1415" s="359">
        <f>FA1429</f>
        <v/>
      </c>
      <c r="FB1415" s="359">
        <f>FB1429</f>
        <v/>
      </c>
      <c r="FC1415" s="359">
        <f>FC1429</f>
        <v/>
      </c>
      <c r="FD1415" s="359">
        <f>FD1429</f>
        <v/>
      </c>
      <c r="FE1415" s="359">
        <f>FE1429</f>
        <v/>
      </c>
      <c r="FF1415" s="359">
        <f>FF1429</f>
        <v/>
      </c>
      <c r="FG1415" s="359">
        <f>FG1429</f>
        <v/>
      </c>
      <c r="FH1415" s="359">
        <f>FH1429</f>
        <v/>
      </c>
      <c r="FI1415" s="359">
        <f>FI1429</f>
        <v/>
      </c>
      <c r="FJ1415" s="359">
        <f>FJ1429</f>
        <v/>
      </c>
      <c r="FK1415" s="359">
        <f>FK1429</f>
        <v/>
      </c>
      <c r="FL1415" s="359">
        <f>FL1429</f>
        <v/>
      </c>
      <c r="FM1415" s="359">
        <f>FM1429</f>
        <v/>
      </c>
      <c r="FN1415" s="359">
        <f>FN1429</f>
        <v/>
      </c>
      <c r="FO1415" s="359">
        <f>FO1429</f>
        <v/>
      </c>
      <c r="FP1415" s="359">
        <f>FP1429</f>
        <v/>
      </c>
      <c r="FQ1415" s="359">
        <f>FQ1429</f>
        <v/>
      </c>
      <c r="FR1415" s="359">
        <f>FR1429</f>
        <v/>
      </c>
      <c r="FS1415" s="359">
        <f>FS1429</f>
        <v/>
      </c>
      <c r="FT1415" s="359">
        <f>FT1429</f>
        <v/>
      </c>
      <c r="FU1415" s="359">
        <f>FU1429</f>
        <v/>
      </c>
      <c r="FV1415" s="359">
        <f>FV1429</f>
        <v/>
      </c>
      <c r="FW1415" s="359">
        <f>FW1429</f>
        <v/>
      </c>
      <c r="FX1415" s="359">
        <f>FX1429</f>
        <v/>
      </c>
      <c r="FY1415" s="359">
        <f>FY1429</f>
        <v/>
      </c>
      <c r="FZ1415" s="359">
        <f>FZ1429</f>
        <v/>
      </c>
      <c r="GA1415" s="359">
        <f>GA1429</f>
        <v/>
      </c>
      <c r="GB1415" s="359">
        <f>GB1429</f>
        <v/>
      </c>
      <c r="GC1415" s="359">
        <f>GC1429</f>
        <v/>
      </c>
      <c r="GD1415" s="359">
        <f>GD1429</f>
        <v/>
      </c>
      <c r="GE1415" s="359">
        <f>GE1429</f>
        <v/>
      </c>
      <c r="GF1415" s="359">
        <f>GF1429</f>
        <v/>
      </c>
      <c r="GG1415" s="359">
        <f>GG1429</f>
        <v/>
      </c>
      <c r="GH1415" s="359">
        <f>GH1429</f>
        <v/>
      </c>
      <c r="GI1415" s="359">
        <f>GI1429</f>
        <v/>
      </c>
      <c r="GJ1415" s="359">
        <f>GJ1429</f>
        <v/>
      </c>
      <c r="GK1415" s="359">
        <f>GK1429</f>
        <v/>
      </c>
      <c r="GL1415" s="359">
        <f>GL1429</f>
        <v/>
      </c>
      <c r="GM1415" s="359">
        <f>GM1429</f>
        <v/>
      </c>
      <c r="GN1415" s="359">
        <f>GN1429</f>
        <v/>
      </c>
      <c r="GO1415" s="359">
        <f>GO1429</f>
        <v/>
      </c>
      <c r="GP1415" s="359">
        <f>GP1429</f>
        <v/>
      </c>
      <c r="GQ1415" s="359">
        <f>GQ1429</f>
        <v/>
      </c>
      <c r="GR1415" s="359">
        <f>GR1429</f>
        <v/>
      </c>
      <c r="GS1415" s="359">
        <f>GS1429</f>
        <v/>
      </c>
      <c r="GT1415" s="359">
        <f>GT1429</f>
        <v/>
      </c>
      <c r="GU1415" s="359">
        <f>GU1429</f>
        <v/>
      </c>
      <c r="GV1415" s="359">
        <f>GV1429</f>
        <v/>
      </c>
      <c r="GW1415" s="359">
        <f>GW1429</f>
        <v/>
      </c>
      <c r="GX1415" s="359">
        <f>GX1429</f>
        <v/>
      </c>
    </row>
    <row r="1417">
      <c r="A1417" s="0" t="n">
        <v>17</v>
      </c>
      <c r="B1417" s="0" t="n">
        <v>0</v>
      </c>
      <c r="C1417" s="0">
        <f>ROW(SmtRes!A524)</f>
        <v/>
      </c>
      <c r="D1417" s="0">
        <f>ROW(EtalonRes!A511)</f>
        <v/>
      </c>
      <c r="E1417" s="0" t="inlineStr">
        <is>
          <t>1</t>
        </is>
      </c>
      <c r="F1417" s="0" t="inlineStr">
        <is>
          <t>65-14-1</t>
        </is>
      </c>
      <c r="G1417" s="0" t="inlineStr">
        <is>
          <t>Разборка трубопроводов из водогазопроводных труб в зданиях и сооружениях на резьбе диаметром до 32 мм</t>
        </is>
      </c>
      <c r="H1417" s="0" t="inlineStr">
        <is>
          <t>100 м трубопровода</t>
        </is>
      </c>
      <c r="I1417" s="0">
        <f>ROUND(ROUND(3/100,4),7)</f>
        <v/>
      </c>
      <c r="J1417" s="0" t="n">
        <v>0</v>
      </c>
      <c r="K1417" s="0">
        <f>ROUND(ROUND(3/100,4),7)</f>
        <v/>
      </c>
      <c r="O1417" s="0">
        <f>ROUND(CP1417,0)</f>
        <v/>
      </c>
      <c r="P1417" s="0">
        <f>ROUND(CQ1417*I1417,0)</f>
        <v/>
      </c>
      <c r="Q1417" s="0">
        <f>(ROUND((ROUND(((ET1417)*I1417),0)*BB1417),0)+ROUND((ROUND(((AE1417-(EU1417))*I1417),0)*BS1417),0))</f>
        <v/>
      </c>
      <c r="R1417" s="0">
        <f>(ROUND((ROUND(((EU1417)*I1417),0)*BS1417),0)+ROUND((ROUND(((AE1417-(EU1417))*I1417),0)*BS1417),0))</f>
        <v/>
      </c>
      <c r="S1417" s="0">
        <f>ROUND(CT1417*I1417,0)</f>
        <v/>
      </c>
      <c r="T1417" s="0">
        <f>ROUND(CU1417*I1417,0)</f>
        <v/>
      </c>
      <c r="U1417" s="0">
        <f>ROUND(CV1417*I1417,7)</f>
        <v/>
      </c>
      <c r="V1417" s="0">
        <f>ROUND(CW1417*I1417,7)</f>
        <v/>
      </c>
      <c r="W1417" s="0">
        <f>ROUND(CX1417*I1417,0)</f>
        <v/>
      </c>
      <c r="X1417" s="0">
        <f>ROUND(CY1417,0)</f>
        <v/>
      </c>
      <c r="Y1417" s="0">
        <f>ROUND(CZ1417,0)</f>
        <v/>
      </c>
      <c r="AA1417" s="0" t="n">
        <v>78845955</v>
      </c>
      <c r="AB1417" s="0">
        <f>ROUND((AC1417+AD1417+AF1417),2)</f>
        <v/>
      </c>
      <c r="AC1417" s="0">
        <f>ROUND((ES1417),2)</f>
        <v/>
      </c>
      <c r="AD1417" s="0">
        <f>ROUND((((ET1417)-(EU1417))+AE1417),2)</f>
        <v/>
      </c>
      <c r="AE1417" s="0">
        <f>ROUND((EU1417),2)</f>
        <v/>
      </c>
      <c r="AF1417" s="0">
        <f>ROUND((EV1417),2)</f>
        <v/>
      </c>
      <c r="AG1417" s="0">
        <f>ROUND((AP1417),2)</f>
        <v/>
      </c>
      <c r="AH1417" s="0">
        <f>(EW1417)</f>
        <v/>
      </c>
      <c r="AI1417" s="0">
        <f>(EX1417)</f>
        <v/>
      </c>
      <c r="AJ1417" s="0">
        <f>(AS1417)</f>
        <v/>
      </c>
      <c r="AK1417" s="0" t="n">
        <v>322.43</v>
      </c>
      <c r="AL1417" s="0" t="n">
        <v>0</v>
      </c>
      <c r="AM1417" s="0" t="n">
        <v>0</v>
      </c>
      <c r="AN1417" s="0" t="n">
        <v>0</v>
      </c>
      <c r="AO1417" s="0" t="n">
        <v>322.43</v>
      </c>
      <c r="AP1417" s="0" t="n">
        <v>0</v>
      </c>
      <c r="AQ1417" s="0" t="n">
        <v>37.8</v>
      </c>
      <c r="AR1417" s="0" t="n">
        <v>0</v>
      </c>
      <c r="AS1417" s="0" t="n">
        <v>0</v>
      </c>
      <c r="AT1417" s="0" t="n">
        <v>87</v>
      </c>
      <c r="AU1417" s="0" t="n">
        <v>44</v>
      </c>
      <c r="AV1417" s="0" t="n">
        <v>1</v>
      </c>
      <c r="AW1417" s="0" t="n">
        <v>1</v>
      </c>
      <c r="AZ1417" s="0" t="n">
        <v>1</v>
      </c>
      <c r="BA1417" s="0" t="n">
        <v>52.25</v>
      </c>
      <c r="BB1417" s="0" t="n">
        <v>1</v>
      </c>
      <c r="BC1417" s="0" t="n">
        <v>1</v>
      </c>
      <c r="BD1417" s="0" t="inlineStr"/>
      <c r="BE1417" s="0" t="inlineStr"/>
      <c r="BF1417" s="0" t="inlineStr"/>
      <c r="BG1417" s="0" t="inlineStr"/>
      <c r="BH1417" s="0" t="n">
        <v>0</v>
      </c>
      <c r="BI1417" s="0" t="n">
        <v>1</v>
      </c>
      <c r="BJ1417" s="0" t="inlineStr">
        <is>
          <t>ТЕРр Московской обл., 65-14-1, приказ Минстроя России №675/пр от 28.02.2017 № 263/пр</t>
        </is>
      </c>
      <c r="BM1417" s="0" t="n">
        <v>65002</v>
      </c>
      <c r="BN1417" s="0" t="n">
        <v>0</v>
      </c>
      <c r="BO1417" s="0" t="inlineStr">
        <is>
          <t>65-14-1</t>
        </is>
      </c>
      <c r="BP1417" s="0" t="n">
        <v>1</v>
      </c>
      <c r="BQ1417" s="0" t="n">
        <v>6</v>
      </c>
      <c r="BR1417" s="0" t="n">
        <v>0</v>
      </c>
      <c r="BS1417" s="0" t="n">
        <v>52.25</v>
      </c>
      <c r="BT1417" s="0" t="n">
        <v>1</v>
      </c>
      <c r="BU1417" s="0" t="n">
        <v>1</v>
      </c>
      <c r="BV1417" s="0" t="n">
        <v>1</v>
      </c>
      <c r="BW1417" s="0" t="n">
        <v>1</v>
      </c>
      <c r="BX1417" s="0" t="n">
        <v>1</v>
      </c>
      <c r="BY1417" s="0" t="inlineStr"/>
      <c r="BZ1417" s="0" t="n">
        <v>87</v>
      </c>
      <c r="CA1417" s="0" t="n">
        <v>44</v>
      </c>
      <c r="CB1417" s="0" t="inlineStr"/>
      <c r="CE1417" s="0" t="n">
        <v>12</v>
      </c>
      <c r="CF1417" s="0" t="n">
        <v>0</v>
      </c>
      <c r="CG1417" s="0" t="n">
        <v>0</v>
      </c>
      <c r="CM1417" s="0" t="n">
        <v>0</v>
      </c>
      <c r="CN1417" s="0" t="inlineStr"/>
      <c r="CO1417" s="0" t="n">
        <v>0</v>
      </c>
      <c r="CP1417" s="0">
        <f>(P1417+Q1417+S1417)</f>
        <v/>
      </c>
      <c r="CQ1417" s="0">
        <f>AC1417*BC1417</f>
        <v/>
      </c>
      <c r="CR1417" s="0">
        <f>(ROUND((ROUND(((ET1417)*1),0)*BB1417),0)+ROUND((ROUND(((AE1417-(EU1417))*1),0)*BS1417),0))</f>
        <v/>
      </c>
      <c r="CS1417" s="0">
        <f>(ROUND((ROUND(((EU1417)*1),0)*BS1417),0)+ROUND((ROUND(((AE1417-(EU1417))*1),0)*BS1417),0))</f>
        <v/>
      </c>
      <c r="CT1417" s="0">
        <f>AF1417*BA1417</f>
        <v/>
      </c>
      <c r="CU1417" s="0">
        <f>AG1417</f>
        <v/>
      </c>
      <c r="CV1417" s="0">
        <f>AH1417</f>
        <v/>
      </c>
      <c r="CW1417" s="0">
        <f>AI1417</f>
        <v/>
      </c>
      <c r="CX1417" s="0">
        <f>AJ1417</f>
        <v/>
      </c>
      <c r="CY1417" s="0">
        <f>(((S1417+R1417)*AT1417)/100)</f>
        <v/>
      </c>
      <c r="CZ1417" s="0">
        <f>(((S1417+R1417)*AU1417)/100)</f>
        <v/>
      </c>
      <c r="DC1417" s="0" t="inlineStr"/>
      <c r="DD1417" s="0" t="inlineStr"/>
      <c r="DE1417" s="0" t="inlineStr"/>
      <c r="DF1417" s="0" t="inlineStr"/>
      <c r="DG1417" s="0" t="inlineStr"/>
      <c r="DH1417" s="0" t="inlineStr"/>
      <c r="DI1417" s="0" t="inlineStr"/>
      <c r="DJ1417" s="0" t="inlineStr"/>
      <c r="DK1417" s="0" t="inlineStr"/>
      <c r="DL1417" s="0" t="inlineStr"/>
      <c r="DM1417" s="0" t="inlineStr"/>
      <c r="DN1417" s="0" t="n">
        <v>0</v>
      </c>
      <c r="DO1417" s="0" t="n">
        <v>0</v>
      </c>
      <c r="DP1417" s="0" t="n">
        <v>1</v>
      </c>
      <c r="DQ1417" s="0" t="n">
        <v>1</v>
      </c>
      <c r="DU1417" s="0" t="n">
        <v>1013</v>
      </c>
      <c r="DV1417" s="0" t="inlineStr">
        <is>
          <t>100 м трубопровода</t>
        </is>
      </c>
      <c r="DW1417" s="0" t="inlineStr">
        <is>
          <t>100 м трубопровода</t>
        </is>
      </c>
      <c r="DX1417" s="0" t="n">
        <v>1</v>
      </c>
      <c r="DZ1417" s="0" t="inlineStr"/>
      <c r="EA1417" s="0" t="inlineStr"/>
      <c r="EB1417" s="0" t="inlineStr"/>
      <c r="EC1417" s="0" t="inlineStr"/>
      <c r="EE1417" s="0" t="n">
        <v>78725991</v>
      </c>
      <c r="EF1417" s="0" t="n">
        <v>6</v>
      </c>
      <c r="EG1417" s="0" t="inlineStr">
        <is>
          <t>Ремонтно-строительные работы</t>
        </is>
      </c>
      <c r="EH1417" s="0" t="n">
        <v>99</v>
      </c>
      <c r="EI1417" s="0" t="inlineStr">
        <is>
          <t>Внутренние санитарно-технические работы</t>
        </is>
      </c>
      <c r="EJ1417" s="0" t="n">
        <v>1</v>
      </c>
      <c r="EK1417" s="0" t="n">
        <v>65002</v>
      </c>
      <c r="EL1417" s="0" t="inlineStr">
        <is>
          <t>Внутренние санитарнотехнические работы: демонтаж и разборка</t>
        </is>
      </c>
      <c r="EM1417" s="0" t="inlineStr">
        <is>
          <t>рФЕР-65</t>
        </is>
      </c>
      <c r="EO1417" s="0" t="inlineStr"/>
      <c r="EQ1417" s="0" t="n">
        <v>0</v>
      </c>
      <c r="ER1417" s="0" t="n">
        <v>322.43</v>
      </c>
      <c r="ES1417" s="0" t="n">
        <v>0</v>
      </c>
      <c r="ET1417" s="0" t="n">
        <v>0</v>
      </c>
      <c r="EU1417" s="0" t="n">
        <v>0</v>
      </c>
      <c r="EV1417" s="0" t="n">
        <v>322.43</v>
      </c>
      <c r="EW1417" s="0" t="n">
        <v>37.8</v>
      </c>
      <c r="EX1417" s="0" t="n">
        <v>0</v>
      </c>
      <c r="EY1417" s="0" t="n">
        <v>0</v>
      </c>
      <c r="FQ1417" s="0" t="n">
        <v>0</v>
      </c>
      <c r="FR1417" s="0" t="n">
        <v>0</v>
      </c>
      <c r="FS1417" s="0" t="n">
        <v>0</v>
      </c>
      <c r="FX1417" s="0" t="n">
        <v>87</v>
      </c>
      <c r="FY1417" s="0" t="n">
        <v>44</v>
      </c>
      <c r="GA1417" s="0" t="inlineStr"/>
      <c r="GD1417" s="0" t="n">
        <v>1</v>
      </c>
      <c r="GF1417" s="0" t="n">
        <v>-2021722353</v>
      </c>
      <c r="GG1417" s="0" t="n">
        <v>2</v>
      </c>
      <c r="GH1417" s="0" t="n">
        <v>1</v>
      </c>
      <c r="GI1417" s="0" t="n">
        <v>2</v>
      </c>
      <c r="GJ1417" s="0" t="n">
        <v>0</v>
      </c>
      <c r="GK1417" s="0" t="n">
        <v>0</v>
      </c>
      <c r="GL1417" s="0">
        <f>ROUND(IF(AND(BH1417=3,BI1417=3,FS1417&lt;&gt;0),P1417,0),0)</f>
        <v/>
      </c>
      <c r="GM1417" s="0">
        <f>ROUND(O1417+X1417+Y1417,0)+GX1417</f>
        <v/>
      </c>
      <c r="GN1417" s="0">
        <f>IF(OR(BI1417=0,BI1417=1),GM1417-GX1417,0)</f>
        <v/>
      </c>
      <c r="GO1417" s="0">
        <f>IF(BI1417=2,GM1417-GX1417,0)</f>
        <v/>
      </c>
      <c r="GP1417" s="0">
        <f>IF(BI1417=4,GM1417-GX1417,0)</f>
        <v/>
      </c>
      <c r="GR1417" s="0" t="n">
        <v>0</v>
      </c>
      <c r="GS1417" s="0" t="n">
        <v>3</v>
      </c>
      <c r="GT1417" s="0" t="n">
        <v>0</v>
      </c>
      <c r="GU1417" s="0" t="inlineStr"/>
      <c r="GV1417" s="0">
        <f>ROUND((GT1417),2)</f>
        <v/>
      </c>
      <c r="GW1417" s="0" t="n">
        <v>1</v>
      </c>
      <c r="GX1417" s="0">
        <f>ROUND(HC1417*I1417,0)</f>
        <v/>
      </c>
      <c r="HA1417" s="0" t="n">
        <v>0</v>
      </c>
      <c r="HB1417" s="0" t="n">
        <v>0</v>
      </c>
      <c r="HC1417" s="0">
        <f>GV1417*GW1417</f>
        <v/>
      </c>
      <c r="HE1417" s="0" t="inlineStr"/>
      <c r="HF1417" s="0" t="inlineStr"/>
      <c r="HM1417" s="0" t="inlineStr"/>
      <c r="HN1417" s="0" t="inlineStr">
        <is>
          <t>Пр/812-099.1-1</t>
        </is>
      </c>
      <c r="HO1417" s="0" t="inlineStr">
        <is>
          <t>Пр/774-099.1</t>
        </is>
      </c>
      <c r="HP1417" s="0" t="inlineStr">
        <is>
          <t>Внутренние санитарнотехнические работы: демонтаж и разборка</t>
        </is>
      </c>
      <c r="HQ1417" s="0" t="inlineStr">
        <is>
          <t>Внутренние санитарнотехнические работы: демонтаж и разборка</t>
        </is>
      </c>
      <c r="HS1417" s="0" t="n">
        <v>0</v>
      </c>
      <c r="IK1417" s="0" t="n">
        <v>0</v>
      </c>
    </row>
    <row r="1418">
      <c r="A1418" s="0" t="n">
        <v>17</v>
      </c>
      <c r="B1418" s="0" t="n">
        <v>0</v>
      </c>
      <c r="C1418" s="0">
        <f>ROW(SmtRes!A543)</f>
        <v/>
      </c>
      <c r="D1418" s="0">
        <f>ROW(EtalonRes!A528)</f>
        <v/>
      </c>
      <c r="E1418" s="0" t="inlineStr">
        <is>
          <t>2</t>
        </is>
      </c>
      <c r="F1418" s="0" t="inlineStr">
        <is>
          <t>16-04-002-3</t>
        </is>
      </c>
      <c r="G1418" s="0" t="inlineStr">
        <is>
          <t>Прокладка трубопроводов водоснабжения из напорных полиэтиленовых труб наружным диаметром 32 мм</t>
        </is>
      </c>
      <c r="H1418" s="0" t="inlineStr">
        <is>
          <t>100 м трубопровода</t>
        </is>
      </c>
      <c r="I1418" s="0">
        <f>ROUND(ROUND(3/100,4),7)</f>
        <v/>
      </c>
      <c r="J1418" s="0" t="n">
        <v>0</v>
      </c>
      <c r="K1418" s="0">
        <f>ROUND(ROUND(3/100,4),7)</f>
        <v/>
      </c>
      <c r="O1418" s="0">
        <f>ROUND(CP1418,0)</f>
        <v/>
      </c>
      <c r="P1418" s="0">
        <f>ROUND(CQ1418*I1418,0)</f>
        <v/>
      </c>
      <c r="Q1418" s="0">
        <f>(ROUND((ROUND(((ET1418)*I1418),0)*BB1418),0)+ROUND((ROUND(((AE1418-(EU1418))*I1418),0)*BS1418),0))</f>
        <v/>
      </c>
      <c r="R1418" s="0">
        <f>(ROUND((ROUND(((EU1418)*I1418),0)*BS1418),0)+ROUND((ROUND(((AE1418-(EU1418))*I1418),0)*BS1418),0))</f>
        <v/>
      </c>
      <c r="S1418" s="0">
        <f>ROUND(CT1418*I1418,0)</f>
        <v/>
      </c>
      <c r="T1418" s="0">
        <f>ROUND(CU1418*I1418,0)</f>
        <v/>
      </c>
      <c r="U1418" s="0">
        <f>ROUND(CV1418*I1418,7)</f>
        <v/>
      </c>
      <c r="V1418" s="0">
        <f>ROUND(CW1418*I1418,7)</f>
        <v/>
      </c>
      <c r="W1418" s="0">
        <f>ROUND(CX1418*I1418,0)</f>
        <v/>
      </c>
      <c r="X1418" s="0">
        <f>ROUND(CY1418,0)</f>
        <v/>
      </c>
      <c r="Y1418" s="0">
        <f>ROUND(CZ1418,0)</f>
        <v/>
      </c>
      <c r="AA1418" s="0" t="n">
        <v>78845955</v>
      </c>
      <c r="AB1418" s="0">
        <f>ROUND((AC1418+AD1418+AF1418),2)</f>
        <v/>
      </c>
      <c r="AC1418" s="0">
        <f>ROUND((ES1418),2)</f>
        <v/>
      </c>
      <c r="AD1418" s="0">
        <f>ROUND((((ET1418)-(EU1418))+AE1418),2)</f>
        <v/>
      </c>
      <c r="AE1418" s="0">
        <f>ROUND((EU1418),2)</f>
        <v/>
      </c>
      <c r="AF1418" s="0">
        <f>ROUND((EV1418),2)</f>
        <v/>
      </c>
      <c r="AG1418" s="0">
        <f>ROUND((AP1418),2)</f>
        <v/>
      </c>
      <c r="AH1418" s="0">
        <f>(EW1418)</f>
        <v/>
      </c>
      <c r="AI1418" s="0">
        <f>(EX1418)</f>
        <v/>
      </c>
      <c r="AJ1418" s="0">
        <f>(AS1418)</f>
        <v/>
      </c>
      <c r="AK1418" s="0" t="n">
        <v>3294.45</v>
      </c>
      <c r="AL1418" s="0" t="n">
        <v>1594.87</v>
      </c>
      <c r="AM1418" s="0" t="n">
        <v>491.32</v>
      </c>
      <c r="AN1418" s="0" t="n">
        <v>63.72</v>
      </c>
      <c r="AO1418" s="0" t="n">
        <v>1208.26</v>
      </c>
      <c r="AP1418" s="0" t="n">
        <v>0</v>
      </c>
      <c r="AQ1418" s="0" t="n">
        <v>121.8</v>
      </c>
      <c r="AR1418" s="0" t="n">
        <v>4.72</v>
      </c>
      <c r="AS1418" s="0" t="n">
        <v>0</v>
      </c>
      <c r="AT1418" s="0" t="n">
        <v>121</v>
      </c>
      <c r="AU1418" s="0" t="n">
        <v>72</v>
      </c>
      <c r="AV1418" s="0" t="n">
        <v>1</v>
      </c>
      <c r="AW1418" s="0" t="n">
        <v>1</v>
      </c>
      <c r="AZ1418" s="0" t="n">
        <v>1</v>
      </c>
      <c r="BA1418" s="0" t="n">
        <v>52.25</v>
      </c>
      <c r="BB1418" s="0" t="n">
        <v>12.46</v>
      </c>
      <c r="BC1418" s="0" t="n">
        <v>3.21</v>
      </c>
      <c r="BD1418" s="0" t="inlineStr"/>
      <c r="BE1418" s="0" t="inlineStr"/>
      <c r="BF1418" s="0" t="inlineStr"/>
      <c r="BG1418" s="0" t="inlineStr"/>
      <c r="BH1418" s="0" t="n">
        <v>0</v>
      </c>
      <c r="BI1418" s="0" t="n">
        <v>1</v>
      </c>
      <c r="BJ1418" s="0" t="inlineStr">
        <is>
          <t>ТЕР Московской обл., 16-04-002-3, приказ Минстроя России №675/пр от 28.02.2017 № 260/пр</t>
        </is>
      </c>
      <c r="BM1418" s="0" t="n">
        <v>16001</v>
      </c>
      <c r="BN1418" s="0" t="n">
        <v>0</v>
      </c>
      <c r="BO1418" s="0" t="inlineStr">
        <is>
          <t>16-04-002-3</t>
        </is>
      </c>
      <c r="BP1418" s="0" t="n">
        <v>1</v>
      </c>
      <c r="BQ1418" s="0" t="n">
        <v>2</v>
      </c>
      <c r="BR1418" s="0" t="n">
        <v>0</v>
      </c>
      <c r="BS1418" s="0" t="n">
        <v>52.25</v>
      </c>
      <c r="BT1418" s="0" t="n">
        <v>1</v>
      </c>
      <c r="BU1418" s="0" t="n">
        <v>1</v>
      </c>
      <c r="BV1418" s="0" t="n">
        <v>1</v>
      </c>
      <c r="BW1418" s="0" t="n">
        <v>1</v>
      </c>
      <c r="BX1418" s="0" t="n">
        <v>1</v>
      </c>
      <c r="BY1418" s="0" t="inlineStr"/>
      <c r="BZ1418" s="0" t="n">
        <v>121</v>
      </c>
      <c r="CA1418" s="0" t="n">
        <v>72</v>
      </c>
      <c r="CB1418" s="0" t="inlineStr"/>
      <c r="CE1418" s="0" t="n">
        <v>12</v>
      </c>
      <c r="CF1418" s="0" t="n">
        <v>0</v>
      </c>
      <c r="CG1418" s="0" t="n">
        <v>0</v>
      </c>
      <c r="CM1418" s="0" t="n">
        <v>0</v>
      </c>
      <c r="CN1418" s="0" t="inlineStr"/>
      <c r="CO1418" s="0" t="n">
        <v>0</v>
      </c>
      <c r="CP1418" s="0">
        <f>(P1418+Q1418+S1418)</f>
        <v/>
      </c>
      <c r="CQ1418" s="0">
        <f>AC1418*BC1418</f>
        <v/>
      </c>
      <c r="CR1418" s="0">
        <f>(ROUND((ROUND(((ET1418)*1),0)*BB1418),0)+ROUND((ROUND(((AE1418-(EU1418))*1),0)*BS1418),0))</f>
        <v/>
      </c>
      <c r="CS1418" s="0">
        <f>(ROUND((ROUND(((EU1418)*1),0)*BS1418),0)+ROUND((ROUND(((AE1418-(EU1418))*1),0)*BS1418),0))</f>
        <v/>
      </c>
      <c r="CT1418" s="0">
        <f>AF1418*BA1418</f>
        <v/>
      </c>
      <c r="CU1418" s="0">
        <f>AG1418</f>
        <v/>
      </c>
      <c r="CV1418" s="0">
        <f>AH1418</f>
        <v/>
      </c>
      <c r="CW1418" s="0">
        <f>AI1418</f>
        <v/>
      </c>
      <c r="CX1418" s="0">
        <f>AJ1418</f>
        <v/>
      </c>
      <c r="CY1418" s="0">
        <f>(((S1418+R1418)*AT1418)/100)</f>
        <v/>
      </c>
      <c r="CZ1418" s="0">
        <f>(((S1418+R1418)*AU1418)/100)</f>
        <v/>
      </c>
      <c r="DC1418" s="0" t="inlineStr"/>
      <c r="DD1418" s="0" t="inlineStr"/>
      <c r="DE1418" s="0" t="inlineStr"/>
      <c r="DF1418" s="0" t="inlineStr"/>
      <c r="DG1418" s="0" t="inlineStr"/>
      <c r="DH1418" s="0" t="inlineStr"/>
      <c r="DI1418" s="0" t="inlineStr"/>
      <c r="DJ1418" s="0" t="inlineStr"/>
      <c r="DK1418" s="0" t="inlineStr"/>
      <c r="DL1418" s="0" t="inlineStr"/>
      <c r="DM1418" s="0" t="inlineStr"/>
      <c r="DN1418" s="0" t="n">
        <v>0</v>
      </c>
      <c r="DO1418" s="0" t="n">
        <v>0</v>
      </c>
      <c r="DP1418" s="0" t="n">
        <v>1</v>
      </c>
      <c r="DQ1418" s="0" t="n">
        <v>1</v>
      </c>
      <c r="DU1418" s="0" t="n">
        <v>1013</v>
      </c>
      <c r="DV1418" s="0" t="inlineStr">
        <is>
          <t>100 м трубопровода</t>
        </is>
      </c>
      <c r="DW1418" s="0" t="inlineStr">
        <is>
          <t>100 м трубопровода</t>
        </is>
      </c>
      <c r="DX1418" s="0" t="n">
        <v>1</v>
      </c>
      <c r="DZ1418" s="0" t="inlineStr"/>
      <c r="EA1418" s="0" t="inlineStr"/>
      <c r="EB1418" s="0" t="inlineStr"/>
      <c r="EC1418" s="0" t="inlineStr"/>
      <c r="EE1418" s="0" t="n">
        <v>78725882</v>
      </c>
      <c r="EF1418" s="0" t="n">
        <v>2</v>
      </c>
      <c r="EG1418" s="0" t="inlineStr">
        <is>
          <t>Общестроительные работы</t>
        </is>
      </c>
      <c r="EH1418" s="0" t="n">
        <v>16</v>
      </c>
      <c r="EI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18" s="0" t="n">
        <v>1</v>
      </c>
      <c r="EK1418" s="0" t="n">
        <v>16001</v>
      </c>
      <c r="EL1418" s="0" t="inlineStr">
        <is>
          <t>Трубопроводы внутренние</t>
        </is>
      </c>
      <c r="EM1418" s="0" t="inlineStr">
        <is>
          <t>ФЕР-16</t>
        </is>
      </c>
      <c r="EO1418" s="0" t="inlineStr"/>
      <c r="EQ1418" s="0" t="n">
        <v>0</v>
      </c>
      <c r="ER1418" s="0" t="n">
        <v>3294.45</v>
      </c>
      <c r="ES1418" s="0" t="n">
        <v>1594.87</v>
      </c>
      <c r="ET1418" s="0" t="n">
        <v>491.32</v>
      </c>
      <c r="EU1418" s="0" t="n">
        <v>63.72</v>
      </c>
      <c r="EV1418" s="0" t="n">
        <v>1208.26</v>
      </c>
      <c r="EW1418" s="0" t="n">
        <v>121.8</v>
      </c>
      <c r="EX1418" s="0" t="n">
        <v>4.72</v>
      </c>
      <c r="EY1418" s="0" t="n">
        <v>0</v>
      </c>
      <c r="FQ1418" s="0" t="n">
        <v>0</v>
      </c>
      <c r="FR1418" s="0" t="n">
        <v>0</v>
      </c>
      <c r="FS1418" s="0" t="n">
        <v>0</v>
      </c>
      <c r="FX1418" s="0" t="n">
        <v>121</v>
      </c>
      <c r="FY1418" s="0" t="n">
        <v>72</v>
      </c>
      <c r="GA1418" s="0" t="inlineStr"/>
      <c r="GD1418" s="0" t="n">
        <v>1</v>
      </c>
      <c r="GF1418" s="0" t="n">
        <v>-323073205</v>
      </c>
      <c r="GG1418" s="0" t="n">
        <v>2</v>
      </c>
      <c r="GH1418" s="0" t="n">
        <v>1</v>
      </c>
      <c r="GI1418" s="0" t="n">
        <v>2</v>
      </c>
      <c r="GJ1418" s="0" t="n">
        <v>0</v>
      </c>
      <c r="GK1418" s="0" t="n">
        <v>0</v>
      </c>
      <c r="GL1418" s="0">
        <f>ROUND(IF(AND(BH1418=3,BI1418=3,FS1418&lt;&gt;0),P1418,0),0)</f>
        <v/>
      </c>
      <c r="GM1418" s="0">
        <f>ROUND(O1418+X1418+Y1418,0)+GX1418</f>
        <v/>
      </c>
      <c r="GN1418" s="0">
        <f>IF(OR(BI1418=0,BI1418=1),GM1418-GX1418,0)</f>
        <v/>
      </c>
      <c r="GO1418" s="0">
        <f>IF(BI1418=2,GM1418-GX1418,0)</f>
        <v/>
      </c>
      <c r="GP1418" s="0">
        <f>IF(BI1418=4,GM1418-GX1418,0)</f>
        <v/>
      </c>
      <c r="GR1418" s="0" t="n">
        <v>0</v>
      </c>
      <c r="GS1418" s="0" t="n">
        <v>3</v>
      </c>
      <c r="GT1418" s="0" t="n">
        <v>0</v>
      </c>
      <c r="GU1418" s="0" t="inlineStr"/>
      <c r="GV1418" s="0">
        <f>ROUND((GT1418),2)</f>
        <v/>
      </c>
      <c r="GW1418" s="0" t="n">
        <v>1</v>
      </c>
      <c r="GX1418" s="0">
        <f>ROUND(HC1418*I1418,0)</f>
        <v/>
      </c>
      <c r="HA1418" s="0" t="n">
        <v>0</v>
      </c>
      <c r="HB1418" s="0" t="n">
        <v>0</v>
      </c>
      <c r="HC1418" s="0">
        <f>GV1418*GW1418</f>
        <v/>
      </c>
      <c r="HE1418" s="0" t="inlineStr"/>
      <c r="HF1418" s="0" t="inlineStr"/>
      <c r="HM1418" s="0" t="inlineStr"/>
      <c r="HN1418" s="0" t="inlineStr">
        <is>
          <t>Пр/812-016.0-1</t>
        </is>
      </c>
      <c r="HO1418" s="0" t="inlineStr">
        <is>
          <t>Пр/774-016.0</t>
        </is>
      </c>
      <c r="HP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18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18" s="0" t="n">
        <v>0</v>
      </c>
      <c r="IK1418" s="0" t="n">
        <v>0</v>
      </c>
    </row>
    <row r="1419">
      <c r="A1419" s="0" t="n">
        <v>18</v>
      </c>
      <c r="B1419" s="0" t="n">
        <v>0</v>
      </c>
      <c r="C1419" s="0" t="n">
        <v>541</v>
      </c>
      <c r="E1419" s="0" t="inlineStr">
        <is>
          <t>2,1</t>
        </is>
      </c>
      <c r="F1419" s="0" t="inlineStr">
        <is>
          <t>507-5008</t>
        </is>
      </c>
      <c r="G1419" s="0" t="inlineStr">
        <is>
          <t>Муфта полипропиленовая соединительная диаметром 25 мм</t>
        </is>
      </c>
      <c r="H1419" s="0" t="inlineStr">
        <is>
          <t>10 шт.</t>
        </is>
      </c>
      <c r="I1419" s="0">
        <f>I1418*J1419</f>
        <v/>
      </c>
      <c r="J1419" s="0" t="n">
        <v>3.333333333333333</v>
      </c>
      <c r="K1419" s="0" t="n">
        <v>3.3333333</v>
      </c>
      <c r="O1419" s="0">
        <f>ROUND(CP1419,0)</f>
        <v/>
      </c>
      <c r="P1419" s="0">
        <f>ROUND(CQ1419*I1419,0)</f>
        <v/>
      </c>
      <c r="Q1419" s="0">
        <f>(ROUND((ROUND(((ET1419)*I1419),0)*BB1419),0)+ROUND((ROUND(((AE1419-(EU1419))*I1419),0)*BS1419),0))</f>
        <v/>
      </c>
      <c r="R1419" s="0">
        <f>(ROUND((ROUND(((EU1419)*I1419),0)*BS1419),0)+ROUND((ROUND(((AE1419-(EU1419))*I1419),0)*BS1419),0))</f>
        <v/>
      </c>
      <c r="S1419" s="0">
        <f>ROUND(CT1419*I1419,0)</f>
        <v/>
      </c>
      <c r="T1419" s="0">
        <f>ROUND(CU1419*I1419,0)</f>
        <v/>
      </c>
      <c r="U1419" s="0">
        <f>ROUND(CV1419*I1419,7)</f>
        <v/>
      </c>
      <c r="V1419" s="0">
        <f>ROUND(CW1419*I1419,7)</f>
        <v/>
      </c>
      <c r="W1419" s="0">
        <f>ROUND(CX1419*I1419,0)</f>
        <v/>
      </c>
      <c r="X1419" s="0">
        <f>ROUND(CY1419,0)</f>
        <v/>
      </c>
      <c r="Y1419" s="0">
        <f>ROUND(CZ1419,0)</f>
        <v/>
      </c>
      <c r="AA1419" s="0" t="n">
        <v>78845955</v>
      </c>
      <c r="AB1419" s="0">
        <f>ROUND((AC1419+AD1419+AF1419),2)</f>
        <v/>
      </c>
      <c r="AC1419" s="0">
        <f>ROUND((ES1419),2)</f>
        <v/>
      </c>
      <c r="AD1419" s="0">
        <f>ROUND((((ET1419)-(EU1419))+AE1419),2)</f>
        <v/>
      </c>
      <c r="AE1419" s="0">
        <f>ROUND((EU1419),2)</f>
        <v/>
      </c>
      <c r="AF1419" s="0">
        <f>ROUND((EV1419),2)</f>
        <v/>
      </c>
      <c r="AG1419" s="0">
        <f>ROUND((AP1419),2)</f>
        <v/>
      </c>
      <c r="AH1419" s="0">
        <f>(EW1419)</f>
        <v/>
      </c>
      <c r="AI1419" s="0">
        <f>(EX1419)</f>
        <v/>
      </c>
      <c r="AJ1419" s="0">
        <f>(AS1419)</f>
        <v/>
      </c>
      <c r="AK1419" s="0" t="n">
        <v>9.9</v>
      </c>
      <c r="AL1419" s="0" t="n">
        <v>9.9</v>
      </c>
      <c r="AM1419" s="0" t="n">
        <v>0</v>
      </c>
      <c r="AN1419" s="0" t="n">
        <v>0</v>
      </c>
      <c r="AO1419" s="0" t="n">
        <v>0</v>
      </c>
      <c r="AP1419" s="0" t="n">
        <v>0</v>
      </c>
      <c r="AQ1419" s="0" t="n">
        <v>0</v>
      </c>
      <c r="AR1419" s="0" t="n">
        <v>0</v>
      </c>
      <c r="AS1419" s="0" t="n">
        <v>0.01</v>
      </c>
      <c r="AT1419" s="0" t="n">
        <v>121</v>
      </c>
      <c r="AU1419" s="0" t="n">
        <v>72</v>
      </c>
      <c r="AV1419" s="0" t="n">
        <v>1</v>
      </c>
      <c r="AW1419" s="0" t="n">
        <v>1</v>
      </c>
      <c r="AZ1419" s="0" t="n">
        <v>1</v>
      </c>
      <c r="BA1419" s="0" t="n">
        <v>1</v>
      </c>
      <c r="BB1419" s="0" t="n">
        <v>1</v>
      </c>
      <c r="BC1419" s="0" t="n">
        <v>7.76</v>
      </c>
      <c r="BD1419" s="0" t="inlineStr"/>
      <c r="BE1419" s="0" t="inlineStr"/>
      <c r="BF1419" s="0" t="inlineStr"/>
      <c r="BG1419" s="0" t="inlineStr"/>
      <c r="BH1419" s="0" t="n">
        <v>3</v>
      </c>
      <c r="BI1419" s="0" t="n">
        <v>1</v>
      </c>
      <c r="BJ1419" s="0" t="inlineStr">
        <is>
          <t>ТССЦ Московской обл., 507-5008, приказ Минстроя России №675/пр от 28.02.2017 № 258/пр</t>
        </is>
      </c>
      <c r="BM1419" s="0" t="n">
        <v>16001</v>
      </c>
      <c r="BN1419" s="0" t="n">
        <v>0</v>
      </c>
      <c r="BO1419" s="0" t="inlineStr">
        <is>
          <t>507-5008</t>
        </is>
      </c>
      <c r="BP1419" s="0" t="n">
        <v>1</v>
      </c>
      <c r="BQ1419" s="0" t="n">
        <v>2</v>
      </c>
      <c r="BR1419" s="0" t="n">
        <v>0</v>
      </c>
      <c r="BS1419" s="0" t="n">
        <v>1</v>
      </c>
      <c r="BT1419" s="0" t="n">
        <v>1</v>
      </c>
      <c r="BU1419" s="0" t="n">
        <v>1</v>
      </c>
      <c r="BV1419" s="0" t="n">
        <v>1</v>
      </c>
      <c r="BW1419" s="0" t="n">
        <v>1</v>
      </c>
      <c r="BX1419" s="0" t="n">
        <v>1</v>
      </c>
      <c r="BY1419" s="0" t="inlineStr"/>
      <c r="BZ1419" s="0" t="n">
        <v>121</v>
      </c>
      <c r="CA1419" s="0" t="n">
        <v>72</v>
      </c>
      <c r="CB1419" s="0" t="inlineStr"/>
      <c r="CE1419" s="0" t="n">
        <v>12</v>
      </c>
      <c r="CF1419" s="0" t="n">
        <v>0</v>
      </c>
      <c r="CG1419" s="0" t="n">
        <v>0</v>
      </c>
      <c r="CM1419" s="0" t="n">
        <v>0</v>
      </c>
      <c r="CN1419" s="0" t="inlineStr"/>
      <c r="CO1419" s="0" t="n">
        <v>0</v>
      </c>
      <c r="CP1419" s="0">
        <f>(P1419+Q1419+S1419)</f>
        <v/>
      </c>
      <c r="CQ1419" s="0">
        <f>AC1419*BC1419</f>
        <v/>
      </c>
      <c r="CR1419" s="0">
        <f>(ROUND((ROUND(((ET1419)*1),0)*BB1419),0)+ROUND((ROUND(((AE1419-(EU1419))*1),0)*BS1419),0))</f>
        <v/>
      </c>
      <c r="CS1419" s="0">
        <f>(ROUND((ROUND(((EU1419)*1),0)*BS1419),0)+ROUND((ROUND(((AE1419-(EU1419))*1),0)*BS1419),0))</f>
        <v/>
      </c>
      <c r="CT1419" s="0">
        <f>AF1419*BA1419</f>
        <v/>
      </c>
      <c r="CU1419" s="0">
        <f>AG1419</f>
        <v/>
      </c>
      <c r="CV1419" s="0">
        <f>AH1419</f>
        <v/>
      </c>
      <c r="CW1419" s="0">
        <f>AI1419</f>
        <v/>
      </c>
      <c r="CX1419" s="0">
        <f>AJ1419</f>
        <v/>
      </c>
      <c r="CY1419" s="0">
        <f>(((S1419+R1419)*AT1419)/100)</f>
        <v/>
      </c>
      <c r="CZ1419" s="0">
        <f>(((S1419+R1419)*AU1419)/100)</f>
        <v/>
      </c>
      <c r="DC1419" s="0" t="inlineStr"/>
      <c r="DD1419" s="0" t="inlineStr"/>
      <c r="DE1419" s="0" t="inlineStr"/>
      <c r="DF1419" s="0" t="inlineStr"/>
      <c r="DG1419" s="0" t="inlineStr"/>
      <c r="DH1419" s="0" t="inlineStr"/>
      <c r="DI1419" s="0" t="inlineStr"/>
      <c r="DJ1419" s="0" t="inlineStr"/>
      <c r="DK1419" s="0" t="inlineStr"/>
      <c r="DL1419" s="0" t="inlineStr"/>
      <c r="DM1419" s="0" t="inlineStr"/>
      <c r="DN1419" s="0" t="n">
        <v>0</v>
      </c>
      <c r="DO1419" s="0" t="n">
        <v>0</v>
      </c>
      <c r="DP1419" s="0" t="n">
        <v>1</v>
      </c>
      <c r="DQ1419" s="0" t="n">
        <v>1</v>
      </c>
      <c r="DU1419" s="0" t="n">
        <v>1010</v>
      </c>
      <c r="DV1419" s="0" t="inlineStr">
        <is>
          <t>10 шт.</t>
        </is>
      </c>
      <c r="DW1419" s="0" t="inlineStr">
        <is>
          <t>10 шт.</t>
        </is>
      </c>
      <c r="DX1419" s="0" t="n">
        <v>10</v>
      </c>
      <c r="DZ1419" s="0" t="inlineStr"/>
      <c r="EA1419" s="0" t="inlineStr"/>
      <c r="EB1419" s="0" t="inlineStr"/>
      <c r="EC1419" s="0" t="inlineStr"/>
      <c r="EE1419" s="0" t="n">
        <v>78725882</v>
      </c>
      <c r="EF1419" s="0" t="n">
        <v>2</v>
      </c>
      <c r="EG1419" s="0" t="inlineStr">
        <is>
          <t>Общестроительные работы</t>
        </is>
      </c>
      <c r="EH1419" s="0" t="n">
        <v>16</v>
      </c>
      <c r="EI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19" s="0" t="n">
        <v>1</v>
      </c>
      <c r="EK1419" s="0" t="n">
        <v>16001</v>
      </c>
      <c r="EL1419" s="0" t="inlineStr">
        <is>
          <t>Трубопроводы внутренние</t>
        </is>
      </c>
      <c r="EM1419" s="0" t="inlineStr">
        <is>
          <t>ФЕР-16</t>
        </is>
      </c>
      <c r="EO1419" s="0" t="inlineStr"/>
      <c r="EQ1419" s="0" t="n">
        <v>0</v>
      </c>
      <c r="ER1419" s="0" t="n">
        <v>9.9</v>
      </c>
      <c r="ES1419" s="0" t="n">
        <v>9.9</v>
      </c>
      <c r="ET1419" s="0" t="n">
        <v>0</v>
      </c>
      <c r="EU1419" s="0" t="n">
        <v>0</v>
      </c>
      <c r="EV1419" s="0" t="n">
        <v>0</v>
      </c>
      <c r="EW1419" s="0" t="n">
        <v>0</v>
      </c>
      <c r="EX1419" s="0" t="n">
        <v>0</v>
      </c>
      <c r="FQ1419" s="0" t="n">
        <v>0</v>
      </c>
      <c r="FR1419" s="0" t="n">
        <v>0</v>
      </c>
      <c r="FS1419" s="0" t="n">
        <v>0</v>
      </c>
      <c r="FX1419" s="0" t="n">
        <v>121</v>
      </c>
      <c r="FY1419" s="0" t="n">
        <v>72</v>
      </c>
      <c r="GA1419" s="0" t="inlineStr"/>
      <c r="GD1419" s="0" t="n">
        <v>1</v>
      </c>
      <c r="GF1419" s="0" t="n">
        <v>1871529504</v>
      </c>
      <c r="GG1419" s="0" t="n">
        <v>2</v>
      </c>
      <c r="GH1419" s="0" t="n">
        <v>1</v>
      </c>
      <c r="GI1419" s="0" t="n">
        <v>2</v>
      </c>
      <c r="GJ1419" s="0" t="n">
        <v>0</v>
      </c>
      <c r="GK1419" s="0" t="n">
        <v>0</v>
      </c>
      <c r="GL1419" s="0">
        <f>ROUND(IF(AND(BH1419=3,BI1419=3,FS1419&lt;&gt;0),P1419,0),0)</f>
        <v/>
      </c>
      <c r="GM1419" s="0">
        <f>ROUND(O1419+X1419+Y1419,0)+GX1419</f>
        <v/>
      </c>
      <c r="GN1419" s="0">
        <f>IF(OR(BI1419=0,BI1419=1),GM1419-GX1419,0)</f>
        <v/>
      </c>
      <c r="GO1419" s="0">
        <f>IF(BI1419=2,GM1419-GX1419,0)</f>
        <v/>
      </c>
      <c r="GP1419" s="0">
        <f>IF(BI1419=4,GM1419-GX1419,0)</f>
        <v/>
      </c>
      <c r="GR1419" s="0" t="n">
        <v>0</v>
      </c>
      <c r="GS1419" s="0" t="n">
        <v>3</v>
      </c>
      <c r="GT1419" s="0" t="n">
        <v>0</v>
      </c>
      <c r="GU1419" s="0" t="inlineStr"/>
      <c r="GV1419" s="0">
        <f>ROUND((GT1419),2)</f>
        <v/>
      </c>
      <c r="GW1419" s="0" t="n">
        <v>1</v>
      </c>
      <c r="GX1419" s="0">
        <f>ROUND(HC1419*I1419,0)</f>
        <v/>
      </c>
      <c r="HA1419" s="0" t="n">
        <v>0</v>
      </c>
      <c r="HB1419" s="0" t="n">
        <v>0</v>
      </c>
      <c r="HC1419" s="0">
        <f>GV1419*GW1419</f>
        <v/>
      </c>
      <c r="HE1419" s="0" t="inlineStr"/>
      <c r="HF1419" s="0" t="inlineStr"/>
      <c r="HM1419" s="0" t="inlineStr"/>
      <c r="HN1419" s="0" t="inlineStr">
        <is>
          <t>Пр/812-016.0-1</t>
        </is>
      </c>
      <c r="HO1419" s="0" t="inlineStr">
        <is>
          <t>Пр/774-016.0</t>
        </is>
      </c>
      <c r="HP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19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19" s="0" t="n">
        <v>0</v>
      </c>
      <c r="IK1419" s="0" t="n">
        <v>0</v>
      </c>
    </row>
    <row r="1420">
      <c r="A1420" s="0" t="n">
        <v>18</v>
      </c>
      <c r="B1420" s="0" t="n">
        <v>0</v>
      </c>
      <c r="C1420" s="0" t="n">
        <v>539</v>
      </c>
      <c r="E1420" s="0" t="inlineStr">
        <is>
          <t>2,2</t>
        </is>
      </c>
      <c r="F1420" s="0" t="inlineStr">
        <is>
          <t>507-3288</t>
        </is>
      </c>
      <c r="G1420" s="0" t="inlineStr">
        <is>
          <t>Тройник полипропиленовый соединительный диаметром 32 мм</t>
        </is>
      </c>
      <c r="H1420" s="0" t="inlineStr">
        <is>
          <t>10 шт.</t>
        </is>
      </c>
      <c r="I1420" s="0">
        <f>I1418*J1420</f>
        <v/>
      </c>
      <c r="J1420" s="0" t="n">
        <v>3.333333333333333</v>
      </c>
      <c r="K1420" s="0" t="n">
        <v>3.3333333</v>
      </c>
      <c r="O1420" s="0">
        <f>ROUND(CP1420,0)</f>
        <v/>
      </c>
      <c r="P1420" s="0">
        <f>ROUND(CQ1420*I1420,0)</f>
        <v/>
      </c>
      <c r="Q1420" s="0">
        <f>(ROUND((ROUND(((ET1420)*I1420),0)*BB1420),0)+ROUND((ROUND(((AE1420-(EU1420))*I1420),0)*BS1420),0))</f>
        <v/>
      </c>
      <c r="R1420" s="0">
        <f>(ROUND((ROUND(((EU1420)*I1420),0)*BS1420),0)+ROUND((ROUND(((AE1420-(EU1420))*I1420),0)*BS1420),0))</f>
        <v/>
      </c>
      <c r="S1420" s="0">
        <f>ROUND(CT1420*I1420,0)</f>
        <v/>
      </c>
      <c r="T1420" s="0">
        <f>ROUND(CU1420*I1420,0)</f>
        <v/>
      </c>
      <c r="U1420" s="0">
        <f>ROUND(CV1420*I1420,7)</f>
        <v/>
      </c>
      <c r="V1420" s="0">
        <f>ROUND(CW1420*I1420,7)</f>
        <v/>
      </c>
      <c r="W1420" s="0">
        <f>ROUND(CX1420*I1420,0)</f>
        <v/>
      </c>
      <c r="X1420" s="0">
        <f>ROUND(CY1420,0)</f>
        <v/>
      </c>
      <c r="Y1420" s="0">
        <f>ROUND(CZ1420,0)</f>
        <v/>
      </c>
      <c r="AA1420" s="0" t="n">
        <v>78845955</v>
      </c>
      <c r="AB1420" s="0">
        <f>ROUND((AC1420+AD1420+AF1420),2)</f>
        <v/>
      </c>
      <c r="AC1420" s="0">
        <f>ROUND((ES1420),2)</f>
        <v/>
      </c>
      <c r="AD1420" s="0">
        <f>ROUND((((ET1420)-(EU1420))+AE1420),2)</f>
        <v/>
      </c>
      <c r="AE1420" s="0">
        <f>ROUND((EU1420),2)</f>
        <v/>
      </c>
      <c r="AF1420" s="0">
        <f>ROUND((EV1420),2)</f>
        <v/>
      </c>
      <c r="AG1420" s="0">
        <f>ROUND((AP1420),2)</f>
        <v/>
      </c>
      <c r="AH1420" s="0">
        <f>(EW1420)</f>
        <v/>
      </c>
      <c r="AI1420" s="0">
        <f>(EX1420)</f>
        <v/>
      </c>
      <c r="AJ1420" s="0">
        <f>(AS1420)</f>
        <v/>
      </c>
      <c r="AK1420" s="0" t="n">
        <v>52.2</v>
      </c>
      <c r="AL1420" s="0" t="n">
        <v>52.2</v>
      </c>
      <c r="AM1420" s="0" t="n">
        <v>0</v>
      </c>
      <c r="AN1420" s="0" t="n">
        <v>0</v>
      </c>
      <c r="AO1420" s="0" t="n">
        <v>0</v>
      </c>
      <c r="AP1420" s="0" t="n">
        <v>0</v>
      </c>
      <c r="AQ1420" s="0" t="n">
        <v>0</v>
      </c>
      <c r="AR1420" s="0" t="n">
        <v>0</v>
      </c>
      <c r="AS1420" s="0" t="n">
        <v>0.03</v>
      </c>
      <c r="AT1420" s="0" t="n">
        <v>121</v>
      </c>
      <c r="AU1420" s="0" t="n">
        <v>72</v>
      </c>
      <c r="AV1420" s="0" t="n">
        <v>1</v>
      </c>
      <c r="AW1420" s="0" t="n">
        <v>1</v>
      </c>
      <c r="AZ1420" s="0" t="n">
        <v>1</v>
      </c>
      <c r="BA1420" s="0" t="n">
        <v>1</v>
      </c>
      <c r="BB1420" s="0" t="n">
        <v>1</v>
      </c>
      <c r="BC1420" s="0" t="n">
        <v>4.52</v>
      </c>
      <c r="BD1420" s="0" t="inlineStr"/>
      <c r="BE1420" s="0" t="inlineStr"/>
      <c r="BF1420" s="0" t="inlineStr"/>
      <c r="BG1420" s="0" t="inlineStr"/>
      <c r="BH1420" s="0" t="n">
        <v>3</v>
      </c>
      <c r="BI1420" s="0" t="n">
        <v>1</v>
      </c>
      <c r="BJ1420" s="0" t="inlineStr">
        <is>
          <t>ТССЦ Московской обл., 507-3288, приказ Минстроя России №675/пр от 28.02.2017 № 258/пр</t>
        </is>
      </c>
      <c r="BM1420" s="0" t="n">
        <v>16001</v>
      </c>
      <c r="BN1420" s="0" t="n">
        <v>0</v>
      </c>
      <c r="BO1420" s="0" t="inlineStr">
        <is>
          <t>507-3288</t>
        </is>
      </c>
      <c r="BP1420" s="0" t="n">
        <v>1</v>
      </c>
      <c r="BQ1420" s="0" t="n">
        <v>2</v>
      </c>
      <c r="BR1420" s="0" t="n">
        <v>0</v>
      </c>
      <c r="BS1420" s="0" t="n">
        <v>1</v>
      </c>
      <c r="BT1420" s="0" t="n">
        <v>1</v>
      </c>
      <c r="BU1420" s="0" t="n">
        <v>1</v>
      </c>
      <c r="BV1420" s="0" t="n">
        <v>1</v>
      </c>
      <c r="BW1420" s="0" t="n">
        <v>1</v>
      </c>
      <c r="BX1420" s="0" t="n">
        <v>1</v>
      </c>
      <c r="BY1420" s="0" t="inlineStr"/>
      <c r="BZ1420" s="0" t="n">
        <v>121</v>
      </c>
      <c r="CA1420" s="0" t="n">
        <v>72</v>
      </c>
      <c r="CB1420" s="0" t="inlineStr"/>
      <c r="CE1420" s="0" t="n">
        <v>12</v>
      </c>
      <c r="CF1420" s="0" t="n">
        <v>0</v>
      </c>
      <c r="CG1420" s="0" t="n">
        <v>0</v>
      </c>
      <c r="CM1420" s="0" t="n">
        <v>0</v>
      </c>
      <c r="CN1420" s="0" t="inlineStr"/>
      <c r="CO1420" s="0" t="n">
        <v>0</v>
      </c>
      <c r="CP1420" s="0">
        <f>(P1420+Q1420+S1420)</f>
        <v/>
      </c>
      <c r="CQ1420" s="0">
        <f>AC1420*BC1420</f>
        <v/>
      </c>
      <c r="CR1420" s="0">
        <f>(ROUND((ROUND(((ET1420)*1),0)*BB1420),0)+ROUND((ROUND(((AE1420-(EU1420))*1),0)*BS1420),0))</f>
        <v/>
      </c>
      <c r="CS1420" s="0">
        <f>(ROUND((ROUND(((EU1420)*1),0)*BS1420),0)+ROUND((ROUND(((AE1420-(EU1420))*1),0)*BS1420),0))</f>
        <v/>
      </c>
      <c r="CT1420" s="0">
        <f>AF1420*BA1420</f>
        <v/>
      </c>
      <c r="CU1420" s="0">
        <f>AG1420</f>
        <v/>
      </c>
      <c r="CV1420" s="0">
        <f>AH1420</f>
        <v/>
      </c>
      <c r="CW1420" s="0">
        <f>AI1420</f>
        <v/>
      </c>
      <c r="CX1420" s="0">
        <f>AJ1420</f>
        <v/>
      </c>
      <c r="CY1420" s="0">
        <f>(((S1420+R1420)*AT1420)/100)</f>
        <v/>
      </c>
      <c r="CZ1420" s="0">
        <f>(((S1420+R1420)*AU1420)/100)</f>
        <v/>
      </c>
      <c r="DC1420" s="0" t="inlineStr"/>
      <c r="DD1420" s="0" t="inlineStr"/>
      <c r="DE1420" s="0" t="inlineStr"/>
      <c r="DF1420" s="0" t="inlineStr"/>
      <c r="DG1420" s="0" t="inlineStr"/>
      <c r="DH1420" s="0" t="inlineStr"/>
      <c r="DI1420" s="0" t="inlineStr"/>
      <c r="DJ1420" s="0" t="inlineStr"/>
      <c r="DK1420" s="0" t="inlineStr"/>
      <c r="DL1420" s="0" t="inlineStr"/>
      <c r="DM1420" s="0" t="inlineStr"/>
      <c r="DN1420" s="0" t="n">
        <v>0</v>
      </c>
      <c r="DO1420" s="0" t="n">
        <v>0</v>
      </c>
      <c r="DP1420" s="0" t="n">
        <v>1</v>
      </c>
      <c r="DQ1420" s="0" t="n">
        <v>1</v>
      </c>
      <c r="DU1420" s="0" t="n">
        <v>1010</v>
      </c>
      <c r="DV1420" s="0" t="inlineStr">
        <is>
          <t>10 шт.</t>
        </is>
      </c>
      <c r="DW1420" s="0" t="inlineStr">
        <is>
          <t>10 шт.</t>
        </is>
      </c>
      <c r="DX1420" s="0" t="n">
        <v>10</v>
      </c>
      <c r="DZ1420" s="0" t="inlineStr"/>
      <c r="EA1420" s="0" t="inlineStr"/>
      <c r="EB1420" s="0" t="inlineStr"/>
      <c r="EC1420" s="0" t="inlineStr"/>
      <c r="EE1420" s="0" t="n">
        <v>78725882</v>
      </c>
      <c r="EF1420" s="0" t="n">
        <v>2</v>
      </c>
      <c r="EG1420" s="0" t="inlineStr">
        <is>
          <t>Общестроительные работы</t>
        </is>
      </c>
      <c r="EH1420" s="0" t="n">
        <v>16</v>
      </c>
      <c r="EI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0" s="0" t="n">
        <v>1</v>
      </c>
      <c r="EK1420" s="0" t="n">
        <v>16001</v>
      </c>
      <c r="EL1420" s="0" t="inlineStr">
        <is>
          <t>Трубопроводы внутренние</t>
        </is>
      </c>
      <c r="EM1420" s="0" t="inlineStr">
        <is>
          <t>ФЕР-16</t>
        </is>
      </c>
      <c r="EO1420" s="0" t="inlineStr"/>
      <c r="EQ1420" s="0" t="n">
        <v>0</v>
      </c>
      <c r="ER1420" s="0" t="n">
        <v>52.2</v>
      </c>
      <c r="ES1420" s="0" t="n">
        <v>52.2</v>
      </c>
      <c r="ET1420" s="0" t="n">
        <v>0</v>
      </c>
      <c r="EU1420" s="0" t="n">
        <v>0</v>
      </c>
      <c r="EV1420" s="0" t="n">
        <v>0</v>
      </c>
      <c r="EW1420" s="0" t="n">
        <v>0</v>
      </c>
      <c r="EX1420" s="0" t="n">
        <v>0</v>
      </c>
      <c r="FQ1420" s="0" t="n">
        <v>0</v>
      </c>
      <c r="FR1420" s="0" t="n">
        <v>0</v>
      </c>
      <c r="FS1420" s="0" t="n">
        <v>0</v>
      </c>
      <c r="FX1420" s="0" t="n">
        <v>121</v>
      </c>
      <c r="FY1420" s="0" t="n">
        <v>72</v>
      </c>
      <c r="GA1420" s="0" t="inlineStr"/>
      <c r="GD1420" s="0" t="n">
        <v>1</v>
      </c>
      <c r="GF1420" s="0" t="n">
        <v>50169520</v>
      </c>
      <c r="GG1420" s="0" t="n">
        <v>2</v>
      </c>
      <c r="GH1420" s="0" t="n">
        <v>1</v>
      </c>
      <c r="GI1420" s="0" t="n">
        <v>2</v>
      </c>
      <c r="GJ1420" s="0" t="n">
        <v>0</v>
      </c>
      <c r="GK1420" s="0" t="n">
        <v>0</v>
      </c>
      <c r="GL1420" s="0">
        <f>ROUND(IF(AND(BH1420=3,BI1420=3,FS1420&lt;&gt;0),P1420,0),0)</f>
        <v/>
      </c>
      <c r="GM1420" s="0">
        <f>ROUND(O1420+X1420+Y1420,0)+GX1420</f>
        <v/>
      </c>
      <c r="GN1420" s="0">
        <f>IF(OR(BI1420=0,BI1420=1),GM1420-GX1420,0)</f>
        <v/>
      </c>
      <c r="GO1420" s="0">
        <f>IF(BI1420=2,GM1420-GX1420,0)</f>
        <v/>
      </c>
      <c r="GP1420" s="0">
        <f>IF(BI1420=4,GM1420-GX1420,0)</f>
        <v/>
      </c>
      <c r="GR1420" s="0" t="n">
        <v>0</v>
      </c>
      <c r="GS1420" s="0" t="n">
        <v>3</v>
      </c>
      <c r="GT1420" s="0" t="n">
        <v>0</v>
      </c>
      <c r="GU1420" s="0" t="inlineStr"/>
      <c r="GV1420" s="0">
        <f>ROUND((GT1420),2)</f>
        <v/>
      </c>
      <c r="GW1420" s="0" t="n">
        <v>1</v>
      </c>
      <c r="GX1420" s="0">
        <f>ROUND(HC1420*I1420,0)</f>
        <v/>
      </c>
      <c r="HA1420" s="0" t="n">
        <v>0</v>
      </c>
      <c r="HB1420" s="0" t="n">
        <v>0</v>
      </c>
      <c r="HC1420" s="0">
        <f>GV1420*GW1420</f>
        <v/>
      </c>
      <c r="HE1420" s="0" t="inlineStr"/>
      <c r="HF1420" s="0" t="inlineStr"/>
      <c r="HM1420" s="0" t="inlineStr"/>
      <c r="HN1420" s="0" t="inlineStr">
        <is>
          <t>Пр/812-016.0-1</t>
        </is>
      </c>
      <c r="HO1420" s="0" t="inlineStr">
        <is>
          <t>Пр/774-016.0</t>
        </is>
      </c>
      <c r="HP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0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0" s="0" t="n">
        <v>0</v>
      </c>
      <c r="IK1420" s="0" t="n">
        <v>0</v>
      </c>
    </row>
    <row r="1421">
      <c r="A1421" s="0" t="n">
        <v>18</v>
      </c>
      <c r="B1421" s="0" t="n">
        <v>0</v>
      </c>
      <c r="C1421" s="0" t="n">
        <v>542</v>
      </c>
      <c r="E1421" s="0" t="inlineStr">
        <is>
          <t>2,3</t>
        </is>
      </c>
      <c r="F1421" s="0" t="inlineStr">
        <is>
          <t>507-5022</t>
        </is>
      </c>
      <c r="G1421" s="0" t="inlineStr">
        <is>
          <t>Муфта полипропиленовая комбинированная, с внутренней резьбой диаметром 32х1/2"</t>
        </is>
      </c>
      <c r="H1421" s="0" t="inlineStr">
        <is>
          <t>10 шт.</t>
        </is>
      </c>
      <c r="I1421" s="0">
        <f>I1418*J1421</f>
        <v/>
      </c>
      <c r="J1421" s="0" t="n">
        <v>6.666666666666667</v>
      </c>
      <c r="K1421" s="0" t="n">
        <v>6.6666667</v>
      </c>
      <c r="O1421" s="0">
        <f>ROUND(CP1421,0)</f>
        <v/>
      </c>
      <c r="P1421" s="0">
        <f>ROUND(CQ1421*I1421,0)</f>
        <v/>
      </c>
      <c r="Q1421" s="0">
        <f>(ROUND((ROUND(((ET1421)*I1421),0)*BB1421),0)+ROUND((ROUND(((AE1421-(EU1421))*I1421),0)*BS1421),0))</f>
        <v/>
      </c>
      <c r="R1421" s="0">
        <f>(ROUND((ROUND(((EU1421)*I1421),0)*BS1421),0)+ROUND((ROUND(((AE1421-(EU1421))*I1421),0)*BS1421),0))</f>
        <v/>
      </c>
      <c r="S1421" s="0">
        <f>ROUND(CT1421*I1421,0)</f>
        <v/>
      </c>
      <c r="T1421" s="0">
        <f>ROUND(CU1421*I1421,0)</f>
        <v/>
      </c>
      <c r="U1421" s="0">
        <f>ROUND(CV1421*I1421,7)</f>
        <v/>
      </c>
      <c r="V1421" s="0">
        <f>ROUND(CW1421*I1421,7)</f>
        <v/>
      </c>
      <c r="W1421" s="0">
        <f>ROUND(CX1421*I1421,0)</f>
        <v/>
      </c>
      <c r="X1421" s="0">
        <f>ROUND(CY1421,0)</f>
        <v/>
      </c>
      <c r="Y1421" s="0">
        <f>ROUND(CZ1421,0)</f>
        <v/>
      </c>
      <c r="AA1421" s="0" t="n">
        <v>78845955</v>
      </c>
      <c r="AB1421" s="0">
        <f>ROUND((AC1421+AD1421+AF1421),2)</f>
        <v/>
      </c>
      <c r="AC1421" s="0">
        <f>ROUND((ES1421),2)</f>
        <v/>
      </c>
      <c r="AD1421" s="0">
        <f>ROUND((((ET1421)-(EU1421))+AE1421),2)</f>
        <v/>
      </c>
      <c r="AE1421" s="0">
        <f>ROUND((EU1421),2)</f>
        <v/>
      </c>
      <c r="AF1421" s="0">
        <f>ROUND((EV1421),2)</f>
        <v/>
      </c>
      <c r="AG1421" s="0">
        <f>ROUND((AP1421),2)</f>
        <v/>
      </c>
      <c r="AH1421" s="0">
        <f>(EW1421)</f>
        <v/>
      </c>
      <c r="AI1421" s="0">
        <f>(EX1421)</f>
        <v/>
      </c>
      <c r="AJ1421" s="0">
        <f>(AS1421)</f>
        <v/>
      </c>
      <c r="AK1421" s="0" t="n">
        <v>74.8</v>
      </c>
      <c r="AL1421" s="0" t="n">
        <v>74.8</v>
      </c>
      <c r="AM1421" s="0" t="n">
        <v>0</v>
      </c>
      <c r="AN1421" s="0" t="n">
        <v>0</v>
      </c>
      <c r="AO1421" s="0" t="n">
        <v>0</v>
      </c>
      <c r="AP1421" s="0" t="n">
        <v>0</v>
      </c>
      <c r="AQ1421" s="0" t="n">
        <v>0</v>
      </c>
      <c r="AR1421" s="0" t="n">
        <v>0</v>
      </c>
      <c r="AS1421" s="0" t="n">
        <v>0.08</v>
      </c>
      <c r="AT1421" s="0" t="n">
        <v>121</v>
      </c>
      <c r="AU1421" s="0" t="n">
        <v>72</v>
      </c>
      <c r="AV1421" s="0" t="n">
        <v>1</v>
      </c>
      <c r="AW1421" s="0" t="n">
        <v>1</v>
      </c>
      <c r="AZ1421" s="0" t="n">
        <v>1</v>
      </c>
      <c r="BA1421" s="0" t="n">
        <v>1</v>
      </c>
      <c r="BB1421" s="0" t="n">
        <v>1</v>
      </c>
      <c r="BC1421" s="0" t="n">
        <v>7.44</v>
      </c>
      <c r="BD1421" s="0" t="inlineStr"/>
      <c r="BE1421" s="0" t="inlineStr"/>
      <c r="BF1421" s="0" t="inlineStr"/>
      <c r="BG1421" s="0" t="inlineStr"/>
      <c r="BH1421" s="0" t="n">
        <v>3</v>
      </c>
      <c r="BI1421" s="0" t="n">
        <v>1</v>
      </c>
      <c r="BJ1421" s="0" t="inlineStr">
        <is>
          <t>ТССЦ Московской обл., 507-5022, приказ Минстроя России №675/пр от 28.02.2017 № 258/пр</t>
        </is>
      </c>
      <c r="BM1421" s="0" t="n">
        <v>16001</v>
      </c>
      <c r="BN1421" s="0" t="n">
        <v>0</v>
      </c>
      <c r="BO1421" s="0" t="inlineStr">
        <is>
          <t>507-5022</t>
        </is>
      </c>
      <c r="BP1421" s="0" t="n">
        <v>1</v>
      </c>
      <c r="BQ1421" s="0" t="n">
        <v>2</v>
      </c>
      <c r="BR1421" s="0" t="n">
        <v>0</v>
      </c>
      <c r="BS1421" s="0" t="n">
        <v>1</v>
      </c>
      <c r="BT1421" s="0" t="n">
        <v>1</v>
      </c>
      <c r="BU1421" s="0" t="n">
        <v>1</v>
      </c>
      <c r="BV1421" s="0" t="n">
        <v>1</v>
      </c>
      <c r="BW1421" s="0" t="n">
        <v>1</v>
      </c>
      <c r="BX1421" s="0" t="n">
        <v>1</v>
      </c>
      <c r="BY1421" s="0" t="inlineStr"/>
      <c r="BZ1421" s="0" t="n">
        <v>121</v>
      </c>
      <c r="CA1421" s="0" t="n">
        <v>72</v>
      </c>
      <c r="CB1421" s="0" t="inlineStr"/>
      <c r="CE1421" s="0" t="n">
        <v>12</v>
      </c>
      <c r="CF1421" s="0" t="n">
        <v>0</v>
      </c>
      <c r="CG1421" s="0" t="n">
        <v>0</v>
      </c>
      <c r="CM1421" s="0" t="n">
        <v>0</v>
      </c>
      <c r="CN1421" s="0" t="inlineStr"/>
      <c r="CO1421" s="0" t="n">
        <v>0</v>
      </c>
      <c r="CP1421" s="0">
        <f>(P1421+Q1421+S1421)</f>
        <v/>
      </c>
      <c r="CQ1421" s="0">
        <f>AC1421*BC1421</f>
        <v/>
      </c>
      <c r="CR1421" s="0">
        <f>(ROUND((ROUND(((ET1421)*1),0)*BB1421),0)+ROUND((ROUND(((AE1421-(EU1421))*1),0)*BS1421),0))</f>
        <v/>
      </c>
      <c r="CS1421" s="0">
        <f>(ROUND((ROUND(((EU1421)*1),0)*BS1421),0)+ROUND((ROUND(((AE1421-(EU1421))*1),0)*BS1421),0))</f>
        <v/>
      </c>
      <c r="CT1421" s="0">
        <f>AF1421*BA1421</f>
        <v/>
      </c>
      <c r="CU1421" s="0">
        <f>AG1421</f>
        <v/>
      </c>
      <c r="CV1421" s="0">
        <f>AH1421</f>
        <v/>
      </c>
      <c r="CW1421" s="0">
        <f>AI1421</f>
        <v/>
      </c>
      <c r="CX1421" s="0">
        <f>AJ1421</f>
        <v/>
      </c>
      <c r="CY1421" s="0">
        <f>(((S1421+R1421)*AT1421)/100)</f>
        <v/>
      </c>
      <c r="CZ1421" s="0">
        <f>(((S1421+R1421)*AU1421)/100)</f>
        <v/>
      </c>
      <c r="DC1421" s="0" t="inlineStr"/>
      <c r="DD1421" s="0" t="inlineStr"/>
      <c r="DE1421" s="0" t="inlineStr"/>
      <c r="DF1421" s="0" t="inlineStr"/>
      <c r="DG1421" s="0" t="inlineStr"/>
      <c r="DH1421" s="0" t="inlineStr"/>
      <c r="DI1421" s="0" t="inlineStr"/>
      <c r="DJ1421" s="0" t="inlineStr"/>
      <c r="DK1421" s="0" t="inlineStr"/>
      <c r="DL1421" s="0" t="inlineStr"/>
      <c r="DM1421" s="0" t="inlineStr"/>
      <c r="DN1421" s="0" t="n">
        <v>0</v>
      </c>
      <c r="DO1421" s="0" t="n">
        <v>0</v>
      </c>
      <c r="DP1421" s="0" t="n">
        <v>1</v>
      </c>
      <c r="DQ1421" s="0" t="n">
        <v>1</v>
      </c>
      <c r="DU1421" s="0" t="n">
        <v>1010</v>
      </c>
      <c r="DV1421" s="0" t="inlineStr">
        <is>
          <t>10 шт.</t>
        </is>
      </c>
      <c r="DW1421" s="0" t="inlineStr">
        <is>
          <t>10 шт.</t>
        </is>
      </c>
      <c r="DX1421" s="0" t="n">
        <v>10</v>
      </c>
      <c r="DZ1421" s="0" t="inlineStr"/>
      <c r="EA1421" s="0" t="inlineStr"/>
      <c r="EB1421" s="0" t="inlineStr"/>
      <c r="EC1421" s="0" t="inlineStr"/>
      <c r="EE1421" s="0" t="n">
        <v>78725882</v>
      </c>
      <c r="EF1421" s="0" t="n">
        <v>2</v>
      </c>
      <c r="EG1421" s="0" t="inlineStr">
        <is>
          <t>Общестроительные работы</t>
        </is>
      </c>
      <c r="EH1421" s="0" t="n">
        <v>16</v>
      </c>
      <c r="EI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1" s="0" t="n">
        <v>1</v>
      </c>
      <c r="EK1421" s="0" t="n">
        <v>16001</v>
      </c>
      <c r="EL1421" s="0" t="inlineStr">
        <is>
          <t>Трубопроводы внутренние</t>
        </is>
      </c>
      <c r="EM1421" s="0" t="inlineStr">
        <is>
          <t>ФЕР-16</t>
        </is>
      </c>
      <c r="EO1421" s="0" t="inlineStr"/>
      <c r="EQ1421" s="0" t="n">
        <v>0</v>
      </c>
      <c r="ER1421" s="0" t="n">
        <v>74.8</v>
      </c>
      <c r="ES1421" s="0" t="n">
        <v>74.8</v>
      </c>
      <c r="ET1421" s="0" t="n">
        <v>0</v>
      </c>
      <c r="EU1421" s="0" t="n">
        <v>0</v>
      </c>
      <c r="EV1421" s="0" t="n">
        <v>0</v>
      </c>
      <c r="EW1421" s="0" t="n">
        <v>0</v>
      </c>
      <c r="EX1421" s="0" t="n">
        <v>0</v>
      </c>
      <c r="FQ1421" s="0" t="n">
        <v>0</v>
      </c>
      <c r="FR1421" s="0" t="n">
        <v>0</v>
      </c>
      <c r="FS1421" s="0" t="n">
        <v>0</v>
      </c>
      <c r="FX1421" s="0" t="n">
        <v>121</v>
      </c>
      <c r="FY1421" s="0" t="n">
        <v>72</v>
      </c>
      <c r="GA1421" s="0" t="inlineStr"/>
      <c r="GD1421" s="0" t="n">
        <v>1</v>
      </c>
      <c r="GF1421" s="0" t="n">
        <v>-386966031</v>
      </c>
      <c r="GG1421" s="0" t="n">
        <v>2</v>
      </c>
      <c r="GH1421" s="0" t="n">
        <v>1</v>
      </c>
      <c r="GI1421" s="0" t="n">
        <v>2</v>
      </c>
      <c r="GJ1421" s="0" t="n">
        <v>0</v>
      </c>
      <c r="GK1421" s="0" t="n">
        <v>0</v>
      </c>
      <c r="GL1421" s="0">
        <f>ROUND(IF(AND(BH1421=3,BI1421=3,FS1421&lt;&gt;0),P1421,0),0)</f>
        <v/>
      </c>
      <c r="GM1421" s="0">
        <f>ROUND(O1421+X1421+Y1421,0)+GX1421</f>
        <v/>
      </c>
      <c r="GN1421" s="0">
        <f>IF(OR(BI1421=0,BI1421=1),GM1421-GX1421,0)</f>
        <v/>
      </c>
      <c r="GO1421" s="0">
        <f>IF(BI1421=2,GM1421-GX1421,0)</f>
        <v/>
      </c>
      <c r="GP1421" s="0">
        <f>IF(BI1421=4,GM1421-GX1421,0)</f>
        <v/>
      </c>
      <c r="GR1421" s="0" t="n">
        <v>0</v>
      </c>
      <c r="GS1421" s="0" t="n">
        <v>3</v>
      </c>
      <c r="GT1421" s="0" t="n">
        <v>0</v>
      </c>
      <c r="GU1421" s="0" t="inlineStr"/>
      <c r="GV1421" s="0">
        <f>ROUND((GT1421),2)</f>
        <v/>
      </c>
      <c r="GW1421" s="0" t="n">
        <v>1</v>
      </c>
      <c r="GX1421" s="0">
        <f>ROUND(HC1421*I1421,0)</f>
        <v/>
      </c>
      <c r="HA1421" s="0" t="n">
        <v>0</v>
      </c>
      <c r="HB1421" s="0" t="n">
        <v>0</v>
      </c>
      <c r="HC1421" s="0">
        <f>GV1421*GW1421</f>
        <v/>
      </c>
      <c r="HE1421" s="0" t="inlineStr"/>
      <c r="HF1421" s="0" t="inlineStr"/>
      <c r="HM1421" s="0" t="inlineStr"/>
      <c r="HN1421" s="0" t="inlineStr">
        <is>
          <t>Пр/812-016.0-1</t>
        </is>
      </c>
      <c r="HO1421" s="0" t="inlineStr">
        <is>
          <t>Пр/774-016.0</t>
        </is>
      </c>
      <c r="HP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1" s="0" t="n">
        <v>0</v>
      </c>
      <c r="IK1421" s="0" t="n">
        <v>0</v>
      </c>
    </row>
    <row r="1422">
      <c r="A1422" s="0" t="n">
        <v>18</v>
      </c>
      <c r="B1422" s="0" t="n">
        <v>0</v>
      </c>
      <c r="C1422" s="0" t="n">
        <v>543</v>
      </c>
      <c r="E1422" s="0" t="inlineStr">
        <is>
          <t>2,4</t>
        </is>
      </c>
      <c r="F1422" s="0" t="inlineStr">
        <is>
          <t>507-5061</t>
        </is>
      </c>
      <c r="G1422" s="0" t="inlineStr">
        <is>
          <t>Муфта полипропиленовая переходная диаметром 40х32 мм (прим. переход 40*32)</t>
        </is>
      </c>
      <c r="H1422" s="0" t="inlineStr">
        <is>
          <t>10 шт.</t>
        </is>
      </c>
      <c r="I1422" s="0">
        <f>I1418*J1422</f>
        <v/>
      </c>
      <c r="J1422" s="0" t="n">
        <v>3.333333333333333</v>
      </c>
      <c r="K1422" s="0" t="n">
        <v>3.3333333</v>
      </c>
      <c r="O1422" s="0">
        <f>ROUND(CP1422,0)</f>
        <v/>
      </c>
      <c r="P1422" s="0">
        <f>ROUND(CQ1422*I1422,0)</f>
        <v/>
      </c>
      <c r="Q1422" s="0">
        <f>(ROUND((ROUND(((ET1422)*I1422),0)*BB1422),0)+ROUND((ROUND(((AE1422-(EU1422))*I1422),0)*BS1422),0))</f>
        <v/>
      </c>
      <c r="R1422" s="0">
        <f>(ROUND((ROUND(((EU1422)*I1422),0)*BS1422),0)+ROUND((ROUND(((AE1422-(EU1422))*I1422),0)*BS1422),0))</f>
        <v/>
      </c>
      <c r="S1422" s="0">
        <f>ROUND(CT1422*I1422,0)</f>
        <v/>
      </c>
      <c r="T1422" s="0">
        <f>ROUND(CU1422*I1422,0)</f>
        <v/>
      </c>
      <c r="U1422" s="0">
        <f>ROUND(CV1422*I1422,7)</f>
        <v/>
      </c>
      <c r="V1422" s="0">
        <f>ROUND(CW1422*I1422,7)</f>
        <v/>
      </c>
      <c r="W1422" s="0">
        <f>ROUND(CX1422*I1422,0)</f>
        <v/>
      </c>
      <c r="X1422" s="0">
        <f>ROUND(CY1422,0)</f>
        <v/>
      </c>
      <c r="Y1422" s="0">
        <f>ROUND(CZ1422,0)</f>
        <v/>
      </c>
      <c r="AA1422" s="0" t="n">
        <v>78845955</v>
      </c>
      <c r="AB1422" s="0">
        <f>ROUND((AC1422+AD1422+AF1422),2)</f>
        <v/>
      </c>
      <c r="AC1422" s="0">
        <f>ROUND((ES1422),2)</f>
        <v/>
      </c>
      <c r="AD1422" s="0">
        <f>ROUND((((ET1422)-(EU1422))+AE1422),2)</f>
        <v/>
      </c>
      <c r="AE1422" s="0">
        <f>ROUND((EU1422),2)</f>
        <v/>
      </c>
      <c r="AF1422" s="0">
        <f>ROUND((EV1422),2)</f>
        <v/>
      </c>
      <c r="AG1422" s="0">
        <f>ROUND((AP1422),2)</f>
        <v/>
      </c>
      <c r="AH1422" s="0">
        <f>(EW1422)</f>
        <v/>
      </c>
      <c r="AI1422" s="0">
        <f>(EX1422)</f>
        <v/>
      </c>
      <c r="AJ1422" s="0">
        <f>(AS1422)</f>
        <v/>
      </c>
      <c r="AK1422" s="0" t="n">
        <v>26.3</v>
      </c>
      <c r="AL1422" s="0" t="n">
        <v>26.3</v>
      </c>
      <c r="AM1422" s="0" t="n">
        <v>0</v>
      </c>
      <c r="AN1422" s="0" t="n">
        <v>0</v>
      </c>
      <c r="AO1422" s="0" t="n">
        <v>0</v>
      </c>
      <c r="AP1422" s="0" t="n">
        <v>0</v>
      </c>
      <c r="AQ1422" s="0" t="n">
        <v>0</v>
      </c>
      <c r="AR1422" s="0" t="n">
        <v>0</v>
      </c>
      <c r="AS1422" s="0" t="n">
        <v>0.01</v>
      </c>
      <c r="AT1422" s="0" t="n">
        <v>121</v>
      </c>
      <c r="AU1422" s="0" t="n">
        <v>72</v>
      </c>
      <c r="AV1422" s="0" t="n">
        <v>1</v>
      </c>
      <c r="AW1422" s="0" t="n">
        <v>1</v>
      </c>
      <c r="AZ1422" s="0" t="n">
        <v>1</v>
      </c>
      <c r="BA1422" s="0" t="n">
        <v>1</v>
      </c>
      <c r="BB1422" s="0" t="n">
        <v>1</v>
      </c>
      <c r="BC1422" s="0" t="n">
        <v>5.18</v>
      </c>
      <c r="BD1422" s="0" t="inlineStr"/>
      <c r="BE1422" s="0" t="inlineStr"/>
      <c r="BF1422" s="0" t="inlineStr"/>
      <c r="BG1422" s="0" t="inlineStr"/>
      <c r="BH1422" s="0" t="n">
        <v>3</v>
      </c>
      <c r="BI1422" s="0" t="n">
        <v>1</v>
      </c>
      <c r="BJ1422" s="0" t="inlineStr">
        <is>
          <t>ТССЦ Московской обл., 507-5061, приказ Минстроя России №675/пр от 28.02.2017 № 258/пр</t>
        </is>
      </c>
      <c r="BM1422" s="0" t="n">
        <v>16001</v>
      </c>
      <c r="BN1422" s="0" t="n">
        <v>0</v>
      </c>
      <c r="BO1422" s="0" t="inlineStr">
        <is>
          <t>507-5061</t>
        </is>
      </c>
      <c r="BP1422" s="0" t="n">
        <v>1</v>
      </c>
      <c r="BQ1422" s="0" t="n">
        <v>2</v>
      </c>
      <c r="BR1422" s="0" t="n">
        <v>0</v>
      </c>
      <c r="BS1422" s="0" t="n">
        <v>1</v>
      </c>
      <c r="BT1422" s="0" t="n">
        <v>1</v>
      </c>
      <c r="BU1422" s="0" t="n">
        <v>1</v>
      </c>
      <c r="BV1422" s="0" t="n">
        <v>1</v>
      </c>
      <c r="BW1422" s="0" t="n">
        <v>1</v>
      </c>
      <c r="BX1422" s="0" t="n">
        <v>1</v>
      </c>
      <c r="BY1422" s="0" t="inlineStr"/>
      <c r="BZ1422" s="0" t="n">
        <v>121</v>
      </c>
      <c r="CA1422" s="0" t="n">
        <v>72</v>
      </c>
      <c r="CB1422" s="0" t="inlineStr"/>
      <c r="CE1422" s="0" t="n">
        <v>12</v>
      </c>
      <c r="CF1422" s="0" t="n">
        <v>0</v>
      </c>
      <c r="CG1422" s="0" t="n">
        <v>0</v>
      </c>
      <c r="CM1422" s="0" t="n">
        <v>0</v>
      </c>
      <c r="CN1422" s="0" t="inlineStr"/>
      <c r="CO1422" s="0" t="n">
        <v>0</v>
      </c>
      <c r="CP1422" s="0">
        <f>(P1422+Q1422+S1422)</f>
        <v/>
      </c>
      <c r="CQ1422" s="0">
        <f>AC1422*BC1422</f>
        <v/>
      </c>
      <c r="CR1422" s="0">
        <f>(ROUND((ROUND(((ET1422)*1),0)*BB1422),0)+ROUND((ROUND(((AE1422-(EU1422))*1),0)*BS1422),0))</f>
        <v/>
      </c>
      <c r="CS1422" s="0">
        <f>(ROUND((ROUND(((EU1422)*1),0)*BS1422),0)+ROUND((ROUND(((AE1422-(EU1422))*1),0)*BS1422),0))</f>
        <v/>
      </c>
      <c r="CT1422" s="0">
        <f>AF1422*BA1422</f>
        <v/>
      </c>
      <c r="CU1422" s="0">
        <f>AG1422</f>
        <v/>
      </c>
      <c r="CV1422" s="0">
        <f>AH1422</f>
        <v/>
      </c>
      <c r="CW1422" s="0">
        <f>AI1422</f>
        <v/>
      </c>
      <c r="CX1422" s="0">
        <f>AJ1422</f>
        <v/>
      </c>
      <c r="CY1422" s="0">
        <f>(((S1422+R1422)*AT1422)/100)</f>
        <v/>
      </c>
      <c r="CZ1422" s="0">
        <f>(((S1422+R1422)*AU1422)/100)</f>
        <v/>
      </c>
      <c r="DC1422" s="0" t="inlineStr"/>
      <c r="DD1422" s="0" t="inlineStr"/>
      <c r="DE1422" s="0" t="inlineStr"/>
      <c r="DF1422" s="0" t="inlineStr"/>
      <c r="DG1422" s="0" t="inlineStr"/>
      <c r="DH1422" s="0" t="inlineStr"/>
      <c r="DI1422" s="0" t="inlineStr"/>
      <c r="DJ1422" s="0" t="inlineStr"/>
      <c r="DK1422" s="0" t="inlineStr"/>
      <c r="DL1422" s="0" t="inlineStr"/>
      <c r="DM1422" s="0" t="inlineStr"/>
      <c r="DN1422" s="0" t="n">
        <v>0</v>
      </c>
      <c r="DO1422" s="0" t="n">
        <v>0</v>
      </c>
      <c r="DP1422" s="0" t="n">
        <v>1</v>
      </c>
      <c r="DQ1422" s="0" t="n">
        <v>1</v>
      </c>
      <c r="DU1422" s="0" t="n">
        <v>1010</v>
      </c>
      <c r="DV1422" s="0" t="inlineStr">
        <is>
          <t>10 шт.</t>
        </is>
      </c>
      <c r="DW1422" s="0" t="inlineStr">
        <is>
          <t>10 шт.</t>
        </is>
      </c>
      <c r="DX1422" s="0" t="n">
        <v>10</v>
      </c>
      <c r="DZ1422" s="0" t="inlineStr"/>
      <c r="EA1422" s="0" t="inlineStr"/>
      <c r="EB1422" s="0" t="inlineStr"/>
      <c r="EC1422" s="0" t="inlineStr"/>
      <c r="EE1422" s="0" t="n">
        <v>78725882</v>
      </c>
      <c r="EF1422" s="0" t="n">
        <v>2</v>
      </c>
      <c r="EG1422" s="0" t="inlineStr">
        <is>
          <t>Общестроительные работы</t>
        </is>
      </c>
      <c r="EH1422" s="0" t="n">
        <v>16</v>
      </c>
      <c r="EI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2" s="0" t="n">
        <v>1</v>
      </c>
      <c r="EK1422" s="0" t="n">
        <v>16001</v>
      </c>
      <c r="EL1422" s="0" t="inlineStr">
        <is>
          <t>Трубопроводы внутренние</t>
        </is>
      </c>
      <c r="EM1422" s="0" t="inlineStr">
        <is>
          <t>ФЕР-16</t>
        </is>
      </c>
      <c r="EO1422" s="0" t="inlineStr"/>
      <c r="EQ1422" s="0" t="n">
        <v>0</v>
      </c>
      <c r="ER1422" s="0" t="n">
        <v>26.3</v>
      </c>
      <c r="ES1422" s="0" t="n">
        <v>26.3</v>
      </c>
      <c r="ET1422" s="0" t="n">
        <v>0</v>
      </c>
      <c r="EU1422" s="0" t="n">
        <v>0</v>
      </c>
      <c r="EV1422" s="0" t="n">
        <v>0</v>
      </c>
      <c r="EW1422" s="0" t="n">
        <v>0</v>
      </c>
      <c r="EX1422" s="0" t="n">
        <v>0</v>
      </c>
      <c r="FQ1422" s="0" t="n">
        <v>0</v>
      </c>
      <c r="FR1422" s="0" t="n">
        <v>0</v>
      </c>
      <c r="FS1422" s="0" t="n">
        <v>0</v>
      </c>
      <c r="FX1422" s="0" t="n">
        <v>121</v>
      </c>
      <c r="FY1422" s="0" t="n">
        <v>72</v>
      </c>
      <c r="GA1422" s="0" t="inlineStr"/>
      <c r="GD1422" s="0" t="n">
        <v>1</v>
      </c>
      <c r="GF1422" s="0" t="n">
        <v>1909942104</v>
      </c>
      <c r="GG1422" s="0" t="n">
        <v>2</v>
      </c>
      <c r="GH1422" s="0" t="n">
        <v>1</v>
      </c>
      <c r="GI1422" s="0" t="n">
        <v>2</v>
      </c>
      <c r="GJ1422" s="0" t="n">
        <v>0</v>
      </c>
      <c r="GK1422" s="0" t="n">
        <v>0</v>
      </c>
      <c r="GL1422" s="0">
        <f>ROUND(IF(AND(BH1422=3,BI1422=3,FS1422&lt;&gt;0),P1422,0),0)</f>
        <v/>
      </c>
      <c r="GM1422" s="0">
        <f>ROUND(O1422+X1422+Y1422,0)+GX1422</f>
        <v/>
      </c>
      <c r="GN1422" s="0">
        <f>IF(OR(BI1422=0,BI1422=1),GM1422-GX1422,0)</f>
        <v/>
      </c>
      <c r="GO1422" s="0">
        <f>IF(BI1422=2,GM1422-GX1422,0)</f>
        <v/>
      </c>
      <c r="GP1422" s="0">
        <f>IF(BI1422=4,GM1422-GX1422,0)</f>
        <v/>
      </c>
      <c r="GR1422" s="0" t="n">
        <v>0</v>
      </c>
      <c r="GS1422" s="0" t="n">
        <v>3</v>
      </c>
      <c r="GT1422" s="0" t="n">
        <v>0</v>
      </c>
      <c r="GU1422" s="0" t="inlineStr"/>
      <c r="GV1422" s="0">
        <f>ROUND((GT1422),2)</f>
        <v/>
      </c>
      <c r="GW1422" s="0" t="n">
        <v>1</v>
      </c>
      <c r="GX1422" s="0">
        <f>ROUND(HC1422*I1422,0)</f>
        <v/>
      </c>
      <c r="HA1422" s="0" t="n">
        <v>0</v>
      </c>
      <c r="HB1422" s="0" t="n">
        <v>0</v>
      </c>
      <c r="HC1422" s="0">
        <f>GV1422*GW1422</f>
        <v/>
      </c>
      <c r="HE1422" s="0" t="inlineStr"/>
      <c r="HF1422" s="0" t="inlineStr"/>
      <c r="HM1422" s="0" t="inlineStr"/>
      <c r="HN1422" s="0" t="inlineStr">
        <is>
          <t>Пр/812-016.0-1</t>
        </is>
      </c>
      <c r="HO1422" s="0" t="inlineStr">
        <is>
          <t>Пр/774-016.0</t>
        </is>
      </c>
      <c r="HP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2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2" s="0" t="n">
        <v>0</v>
      </c>
      <c r="IK1422" s="0" t="n">
        <v>0</v>
      </c>
    </row>
    <row r="1423">
      <c r="A1423" s="0" t="n">
        <v>18</v>
      </c>
      <c r="B1423" s="0" t="n">
        <v>0</v>
      </c>
      <c r="C1423" s="0" t="n">
        <v>536</v>
      </c>
      <c r="E1423" s="0" t="inlineStr">
        <is>
          <t>2,5</t>
        </is>
      </c>
      <c r="F1423" s="0" t="inlineStr">
        <is>
          <t>302-0065</t>
        </is>
      </c>
      <c r="G1423" s="0" t="inlineStr">
        <is>
          <t>Кран шаровый муфтовый Valtec для воды диаметром 32 мм, тип в/в</t>
        </is>
      </c>
      <c r="H1423" s="0" t="inlineStr">
        <is>
          <t>шт.</t>
        </is>
      </c>
      <c r="I1423" s="0">
        <f>I1418*J1423</f>
        <v/>
      </c>
      <c r="J1423" s="0" t="n">
        <v>33.33333333333334</v>
      </c>
      <c r="K1423" s="0" t="n">
        <v>33.3333333</v>
      </c>
      <c r="O1423" s="0">
        <f>ROUND(CP1423,0)</f>
        <v/>
      </c>
      <c r="P1423" s="0">
        <f>ROUND(CQ1423*I1423,0)</f>
        <v/>
      </c>
      <c r="Q1423" s="0">
        <f>(ROUND((ROUND(((ET1423)*I1423),0)*BB1423),0)+ROUND((ROUND(((AE1423-(EU1423))*I1423),0)*BS1423),0))</f>
        <v/>
      </c>
      <c r="R1423" s="0">
        <f>(ROUND((ROUND(((EU1423)*I1423),0)*BS1423),0)+ROUND((ROUND(((AE1423-(EU1423))*I1423),0)*BS1423),0))</f>
        <v/>
      </c>
      <c r="S1423" s="0">
        <f>ROUND(CT1423*I1423,0)</f>
        <v/>
      </c>
      <c r="T1423" s="0">
        <f>ROUND(CU1423*I1423,0)</f>
        <v/>
      </c>
      <c r="U1423" s="0">
        <f>ROUND(CV1423*I1423,7)</f>
        <v/>
      </c>
      <c r="V1423" s="0">
        <f>ROUND(CW1423*I1423,7)</f>
        <v/>
      </c>
      <c r="W1423" s="0">
        <f>ROUND(CX1423*I1423,0)</f>
        <v/>
      </c>
      <c r="X1423" s="0">
        <f>ROUND(CY1423,0)</f>
        <v/>
      </c>
      <c r="Y1423" s="0">
        <f>ROUND(CZ1423,0)</f>
        <v/>
      </c>
      <c r="AA1423" s="0" t="n">
        <v>78845955</v>
      </c>
      <c r="AB1423" s="0">
        <f>ROUND((AC1423+AD1423+AF1423),2)</f>
        <v/>
      </c>
      <c r="AC1423" s="0">
        <f>ROUND((ES1423),2)</f>
        <v/>
      </c>
      <c r="AD1423" s="0">
        <f>ROUND((((ET1423)-(EU1423))+AE1423),2)</f>
        <v/>
      </c>
      <c r="AE1423" s="0">
        <f>ROUND((EU1423),2)</f>
        <v/>
      </c>
      <c r="AF1423" s="0">
        <f>ROUND((EV1423),2)</f>
        <v/>
      </c>
      <c r="AG1423" s="0">
        <f>ROUND((AP1423),2)</f>
        <v/>
      </c>
      <c r="AH1423" s="0">
        <f>(EW1423)</f>
        <v/>
      </c>
      <c r="AI1423" s="0">
        <f>(EX1423)</f>
        <v/>
      </c>
      <c r="AJ1423" s="0">
        <f>(AS1423)</f>
        <v/>
      </c>
      <c r="AK1423" s="0" t="n">
        <v>106.72</v>
      </c>
      <c r="AL1423" s="0" t="n">
        <v>106.72</v>
      </c>
      <c r="AM1423" s="0" t="n">
        <v>0</v>
      </c>
      <c r="AN1423" s="0" t="n">
        <v>0</v>
      </c>
      <c r="AO1423" s="0" t="n">
        <v>0</v>
      </c>
      <c r="AP1423" s="0" t="n">
        <v>0</v>
      </c>
      <c r="AQ1423" s="0" t="n">
        <v>0</v>
      </c>
      <c r="AR1423" s="0" t="n">
        <v>0</v>
      </c>
      <c r="AS1423" s="0" t="n">
        <v>0.03</v>
      </c>
      <c r="AT1423" s="0" t="n">
        <v>121</v>
      </c>
      <c r="AU1423" s="0" t="n">
        <v>72</v>
      </c>
      <c r="AV1423" s="0" t="n">
        <v>1</v>
      </c>
      <c r="AW1423" s="0" t="n">
        <v>1</v>
      </c>
      <c r="AZ1423" s="0" t="n">
        <v>1</v>
      </c>
      <c r="BA1423" s="0" t="n">
        <v>1</v>
      </c>
      <c r="BB1423" s="0" t="n">
        <v>1</v>
      </c>
      <c r="BC1423" s="0" t="n">
        <v>14.25</v>
      </c>
      <c r="BD1423" s="0" t="inlineStr"/>
      <c r="BE1423" s="0" t="inlineStr"/>
      <c r="BF1423" s="0" t="inlineStr"/>
      <c r="BG1423" s="0" t="inlineStr"/>
      <c r="BH1423" s="0" t="n">
        <v>3</v>
      </c>
      <c r="BI1423" s="0" t="n">
        <v>1</v>
      </c>
      <c r="BJ1423" s="0" t="inlineStr">
        <is>
          <t>ТССЦ Московской обл., 302-0065, приказ Минстроя России №675/пр от 28.02.2017 № 256/пр</t>
        </is>
      </c>
      <c r="BM1423" s="0" t="n">
        <v>16001</v>
      </c>
      <c r="BN1423" s="0" t="n">
        <v>0</v>
      </c>
      <c r="BO1423" s="0" t="inlineStr">
        <is>
          <t>302-0065</t>
        </is>
      </c>
      <c r="BP1423" s="0" t="n">
        <v>1</v>
      </c>
      <c r="BQ1423" s="0" t="n">
        <v>2</v>
      </c>
      <c r="BR1423" s="0" t="n">
        <v>0</v>
      </c>
      <c r="BS1423" s="0" t="n">
        <v>1</v>
      </c>
      <c r="BT1423" s="0" t="n">
        <v>1</v>
      </c>
      <c r="BU1423" s="0" t="n">
        <v>1</v>
      </c>
      <c r="BV1423" s="0" t="n">
        <v>1</v>
      </c>
      <c r="BW1423" s="0" t="n">
        <v>1</v>
      </c>
      <c r="BX1423" s="0" t="n">
        <v>1</v>
      </c>
      <c r="BY1423" s="0" t="inlineStr"/>
      <c r="BZ1423" s="0" t="n">
        <v>121</v>
      </c>
      <c r="CA1423" s="0" t="n">
        <v>72</v>
      </c>
      <c r="CB1423" s="0" t="inlineStr"/>
      <c r="CE1423" s="0" t="n">
        <v>12</v>
      </c>
      <c r="CF1423" s="0" t="n">
        <v>0</v>
      </c>
      <c r="CG1423" s="0" t="n">
        <v>0</v>
      </c>
      <c r="CM1423" s="0" t="n">
        <v>0</v>
      </c>
      <c r="CN1423" s="0" t="inlineStr"/>
      <c r="CO1423" s="0" t="n">
        <v>0</v>
      </c>
      <c r="CP1423" s="0">
        <f>(P1423+Q1423+S1423)</f>
        <v/>
      </c>
      <c r="CQ1423" s="0">
        <f>AC1423*BC1423</f>
        <v/>
      </c>
      <c r="CR1423" s="0">
        <f>(ROUND((ROUND(((ET1423)*1),0)*BB1423),0)+ROUND((ROUND(((AE1423-(EU1423))*1),0)*BS1423),0))</f>
        <v/>
      </c>
      <c r="CS1423" s="0">
        <f>(ROUND((ROUND(((EU1423)*1),0)*BS1423),0)+ROUND((ROUND(((AE1423-(EU1423))*1),0)*BS1423),0))</f>
        <v/>
      </c>
      <c r="CT1423" s="0">
        <f>AF1423*BA1423</f>
        <v/>
      </c>
      <c r="CU1423" s="0">
        <f>AG1423</f>
        <v/>
      </c>
      <c r="CV1423" s="0">
        <f>AH1423</f>
        <v/>
      </c>
      <c r="CW1423" s="0">
        <f>AI1423</f>
        <v/>
      </c>
      <c r="CX1423" s="0">
        <f>AJ1423</f>
        <v/>
      </c>
      <c r="CY1423" s="0">
        <f>(((S1423+R1423)*AT1423)/100)</f>
        <v/>
      </c>
      <c r="CZ1423" s="0">
        <f>(((S1423+R1423)*AU1423)/100)</f>
        <v/>
      </c>
      <c r="DC1423" s="0" t="inlineStr"/>
      <c r="DD1423" s="0" t="inlineStr"/>
      <c r="DE1423" s="0" t="inlineStr"/>
      <c r="DF1423" s="0" t="inlineStr"/>
      <c r="DG1423" s="0" t="inlineStr"/>
      <c r="DH1423" s="0" t="inlineStr"/>
      <c r="DI1423" s="0" t="inlineStr"/>
      <c r="DJ1423" s="0" t="inlineStr"/>
      <c r="DK1423" s="0" t="inlineStr"/>
      <c r="DL1423" s="0" t="inlineStr"/>
      <c r="DM1423" s="0" t="inlineStr"/>
      <c r="DN1423" s="0" t="n">
        <v>0</v>
      </c>
      <c r="DO1423" s="0" t="n">
        <v>0</v>
      </c>
      <c r="DP1423" s="0" t="n">
        <v>1</v>
      </c>
      <c r="DQ1423" s="0" t="n">
        <v>1</v>
      </c>
      <c r="DU1423" s="0" t="n">
        <v>1010</v>
      </c>
      <c r="DV1423" s="0" t="inlineStr">
        <is>
          <t>шт.</t>
        </is>
      </c>
      <c r="DW1423" s="0" t="inlineStr">
        <is>
          <t>шт.</t>
        </is>
      </c>
      <c r="DX1423" s="0" t="n">
        <v>1</v>
      </c>
      <c r="DZ1423" s="0" t="inlineStr"/>
      <c r="EA1423" s="0" t="inlineStr"/>
      <c r="EB1423" s="0" t="inlineStr"/>
      <c r="EC1423" s="0" t="inlineStr"/>
      <c r="EE1423" s="0" t="n">
        <v>78725882</v>
      </c>
      <c r="EF1423" s="0" t="n">
        <v>2</v>
      </c>
      <c r="EG1423" s="0" t="inlineStr">
        <is>
          <t>Общестроительные работы</t>
        </is>
      </c>
      <c r="EH1423" s="0" t="n">
        <v>16</v>
      </c>
      <c r="EI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3" s="0" t="n">
        <v>1</v>
      </c>
      <c r="EK1423" s="0" t="n">
        <v>16001</v>
      </c>
      <c r="EL1423" s="0" t="inlineStr">
        <is>
          <t>Трубопроводы внутренние</t>
        </is>
      </c>
      <c r="EM1423" s="0" t="inlineStr">
        <is>
          <t>ФЕР-16</t>
        </is>
      </c>
      <c r="EO1423" s="0" t="inlineStr"/>
      <c r="EQ1423" s="0" t="n">
        <v>0</v>
      </c>
      <c r="ER1423" s="0" t="n">
        <v>106.72</v>
      </c>
      <c r="ES1423" s="0" t="n">
        <v>106.72</v>
      </c>
      <c r="ET1423" s="0" t="n">
        <v>0</v>
      </c>
      <c r="EU1423" s="0" t="n">
        <v>0</v>
      </c>
      <c r="EV1423" s="0" t="n">
        <v>0</v>
      </c>
      <c r="EW1423" s="0" t="n">
        <v>0</v>
      </c>
      <c r="EX1423" s="0" t="n">
        <v>0</v>
      </c>
      <c r="FQ1423" s="0" t="n">
        <v>0</v>
      </c>
      <c r="FR1423" s="0" t="n">
        <v>0</v>
      </c>
      <c r="FS1423" s="0" t="n">
        <v>0</v>
      </c>
      <c r="FX1423" s="0" t="n">
        <v>121</v>
      </c>
      <c r="FY1423" s="0" t="n">
        <v>72</v>
      </c>
      <c r="GA1423" s="0" t="inlineStr"/>
      <c r="GD1423" s="0" t="n">
        <v>1</v>
      </c>
      <c r="GF1423" s="0" t="n">
        <v>535473645</v>
      </c>
      <c r="GG1423" s="0" t="n">
        <v>2</v>
      </c>
      <c r="GH1423" s="0" t="n">
        <v>1</v>
      </c>
      <c r="GI1423" s="0" t="n">
        <v>2</v>
      </c>
      <c r="GJ1423" s="0" t="n">
        <v>0</v>
      </c>
      <c r="GK1423" s="0" t="n">
        <v>0</v>
      </c>
      <c r="GL1423" s="0">
        <f>ROUND(IF(AND(BH1423=3,BI1423=3,FS1423&lt;&gt;0),P1423,0),0)</f>
        <v/>
      </c>
      <c r="GM1423" s="0">
        <f>ROUND(O1423+X1423+Y1423,0)+GX1423</f>
        <v/>
      </c>
      <c r="GN1423" s="0">
        <f>IF(OR(BI1423=0,BI1423=1),GM1423-GX1423,0)</f>
        <v/>
      </c>
      <c r="GO1423" s="0">
        <f>IF(BI1423=2,GM1423-GX1423,0)</f>
        <v/>
      </c>
      <c r="GP1423" s="0">
        <f>IF(BI1423=4,GM1423-GX1423,0)</f>
        <v/>
      </c>
      <c r="GR1423" s="0" t="n">
        <v>0</v>
      </c>
      <c r="GS1423" s="0" t="n">
        <v>3</v>
      </c>
      <c r="GT1423" s="0" t="n">
        <v>0</v>
      </c>
      <c r="GU1423" s="0" t="inlineStr"/>
      <c r="GV1423" s="0">
        <f>ROUND((GT1423),2)</f>
        <v/>
      </c>
      <c r="GW1423" s="0" t="n">
        <v>1</v>
      </c>
      <c r="GX1423" s="0">
        <f>ROUND(HC1423*I1423,0)</f>
        <v/>
      </c>
      <c r="HA1423" s="0" t="n">
        <v>0</v>
      </c>
      <c r="HB1423" s="0" t="n">
        <v>0</v>
      </c>
      <c r="HC1423" s="0">
        <f>GV1423*GW1423</f>
        <v/>
      </c>
      <c r="HE1423" s="0" t="inlineStr"/>
      <c r="HF1423" s="0" t="inlineStr"/>
      <c r="HM1423" s="0" t="inlineStr"/>
      <c r="HN1423" s="0" t="inlineStr">
        <is>
          <t>Пр/812-016.0-1</t>
        </is>
      </c>
      <c r="HO1423" s="0" t="inlineStr">
        <is>
          <t>Пр/774-016.0</t>
        </is>
      </c>
      <c r="HP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3" s="0" t="n">
        <v>0</v>
      </c>
      <c r="IK1423" s="0" t="n">
        <v>0</v>
      </c>
    </row>
    <row r="1424">
      <c r="A1424" s="0" t="n">
        <v>17</v>
      </c>
      <c r="B1424" s="0" t="n">
        <v>0</v>
      </c>
      <c r="C1424" s="0">
        <f>ROW(SmtRes!A551)</f>
        <v/>
      </c>
      <c r="D1424" s="0">
        <f>ROW(EtalonRes!A535)</f>
        <v/>
      </c>
      <c r="E1424" s="0" t="inlineStr">
        <is>
          <t>3</t>
        </is>
      </c>
      <c r="F1424" s="0" t="inlineStr">
        <is>
          <t>65-5-2</t>
        </is>
      </c>
      <c r="G1424" s="0" t="inlineStr">
        <is>
          <t>Смена вентилей и клапанов обратных муфтовых диаметром до 32 мм</t>
        </is>
      </c>
      <c r="H1424" s="0" t="inlineStr">
        <is>
          <t>100 шт.</t>
        </is>
      </c>
      <c r="I1424" s="0">
        <f>ROUND(ROUND(1/100,4),7)</f>
        <v/>
      </c>
      <c r="J1424" s="0" t="n">
        <v>0</v>
      </c>
      <c r="K1424" s="0">
        <f>ROUND(ROUND(1/100,4),7)</f>
        <v/>
      </c>
      <c r="O1424" s="0">
        <f>ROUND(CP1424,0)</f>
        <v/>
      </c>
      <c r="P1424" s="0">
        <f>ROUND(CQ1424*I1424,0)</f>
        <v/>
      </c>
      <c r="Q1424" s="0">
        <f>(ROUND((ROUND(((ET1424)*I1424),0)*BB1424),0)+ROUND((ROUND(((AE1424-(EU1424))*I1424),0)*BS1424),0))</f>
        <v/>
      </c>
      <c r="R1424" s="0">
        <f>(ROUND((ROUND(((EU1424)*I1424),0)*BS1424),0)+ROUND((ROUND(((AE1424-(EU1424))*I1424),0)*BS1424),0))</f>
        <v/>
      </c>
      <c r="S1424" s="0">
        <f>ROUND(CT1424*I1424,0)</f>
        <v/>
      </c>
      <c r="T1424" s="0">
        <f>ROUND(CU1424*I1424,0)</f>
        <v/>
      </c>
      <c r="U1424" s="0">
        <f>ROUND(CV1424*I1424,7)</f>
        <v/>
      </c>
      <c r="V1424" s="0">
        <f>ROUND(CW1424*I1424,7)</f>
        <v/>
      </c>
      <c r="W1424" s="0">
        <f>ROUND(CX1424*I1424,0)</f>
        <v/>
      </c>
      <c r="X1424" s="0">
        <f>ROUND(CY1424,0)</f>
        <v/>
      </c>
      <c r="Y1424" s="0">
        <f>ROUND(CZ1424,0)</f>
        <v/>
      </c>
      <c r="AA1424" s="0" t="n">
        <v>78845955</v>
      </c>
      <c r="AB1424" s="0">
        <f>ROUND((AC1424+AD1424+AF1424),2)</f>
        <v/>
      </c>
      <c r="AC1424" s="0">
        <f>ROUND((ES1424),2)</f>
        <v/>
      </c>
      <c r="AD1424" s="0">
        <f>ROUND((((ET1424)-(EU1424))+AE1424),2)</f>
        <v/>
      </c>
      <c r="AE1424" s="0">
        <f>ROUND((EU1424),2)</f>
        <v/>
      </c>
      <c r="AF1424" s="0">
        <f>ROUND((EV1424),2)</f>
        <v/>
      </c>
      <c r="AG1424" s="0">
        <f>ROUND((AP1424),2)</f>
        <v/>
      </c>
      <c r="AH1424" s="0">
        <f>(EW1424)</f>
        <v/>
      </c>
      <c r="AI1424" s="0">
        <f>(EX1424)</f>
        <v/>
      </c>
      <c r="AJ1424" s="0">
        <f>(AS1424)</f>
        <v/>
      </c>
      <c r="AK1424" s="0" t="n">
        <v>5003.3</v>
      </c>
      <c r="AL1424" s="0" t="n">
        <v>4058.63</v>
      </c>
      <c r="AM1424" s="0" t="n">
        <v>10.46</v>
      </c>
      <c r="AN1424" s="0" t="n">
        <v>0</v>
      </c>
      <c r="AO1424" s="0" t="n">
        <v>934.21</v>
      </c>
      <c r="AP1424" s="0" t="n">
        <v>0</v>
      </c>
      <c r="AQ1424" s="0" t="n">
        <v>103</v>
      </c>
      <c r="AR1424" s="0" t="n">
        <v>0</v>
      </c>
      <c r="AS1424" s="0" t="n">
        <v>0</v>
      </c>
      <c r="AT1424" s="0" t="n">
        <v>103</v>
      </c>
      <c r="AU1424" s="0" t="n">
        <v>52</v>
      </c>
      <c r="AV1424" s="0" t="n">
        <v>1</v>
      </c>
      <c r="AW1424" s="0" t="n">
        <v>1</v>
      </c>
      <c r="AZ1424" s="0" t="n">
        <v>1</v>
      </c>
      <c r="BA1424" s="0" t="n">
        <v>52.25</v>
      </c>
      <c r="BB1424" s="0" t="n">
        <v>24.99</v>
      </c>
      <c r="BC1424" s="0" t="n">
        <v>11.81</v>
      </c>
      <c r="BD1424" s="0" t="inlineStr"/>
      <c r="BE1424" s="0" t="inlineStr"/>
      <c r="BF1424" s="0" t="inlineStr"/>
      <c r="BG1424" s="0" t="inlineStr"/>
      <c r="BH1424" s="0" t="n">
        <v>0</v>
      </c>
      <c r="BI1424" s="0" t="n">
        <v>1</v>
      </c>
      <c r="BJ1424" s="0" t="inlineStr">
        <is>
          <t>ТЕРр Московской обл., 65-5-2, приказ Минстроя России №675/пр от 28.02.2017 № 263/пр</t>
        </is>
      </c>
      <c r="BM1424" s="0" t="n">
        <v>65007</v>
      </c>
      <c r="BN1424" s="0" t="n">
        <v>0</v>
      </c>
      <c r="BO1424" s="0" t="inlineStr">
        <is>
          <t>65-5-2</t>
        </is>
      </c>
      <c r="BP1424" s="0" t="n">
        <v>1</v>
      </c>
      <c r="BQ1424" s="0" t="n">
        <v>6</v>
      </c>
      <c r="BR1424" s="0" t="n">
        <v>0</v>
      </c>
      <c r="BS1424" s="0" t="n">
        <v>52.25</v>
      </c>
      <c r="BT1424" s="0" t="n">
        <v>1</v>
      </c>
      <c r="BU1424" s="0" t="n">
        <v>1</v>
      </c>
      <c r="BV1424" s="0" t="n">
        <v>1</v>
      </c>
      <c r="BW1424" s="0" t="n">
        <v>1</v>
      </c>
      <c r="BX1424" s="0" t="n">
        <v>1</v>
      </c>
      <c r="BY1424" s="0" t="inlineStr"/>
      <c r="BZ1424" s="0" t="n">
        <v>103</v>
      </c>
      <c r="CA1424" s="0" t="n">
        <v>52</v>
      </c>
      <c r="CB1424" s="0" t="inlineStr"/>
      <c r="CE1424" s="0" t="n">
        <v>12</v>
      </c>
      <c r="CF1424" s="0" t="n">
        <v>0</v>
      </c>
      <c r="CG1424" s="0" t="n">
        <v>0</v>
      </c>
      <c r="CM1424" s="0" t="n">
        <v>0</v>
      </c>
      <c r="CN1424" s="0" t="inlineStr"/>
      <c r="CO1424" s="0" t="n">
        <v>0</v>
      </c>
      <c r="CP1424" s="0">
        <f>(P1424+Q1424+S1424)</f>
        <v/>
      </c>
      <c r="CQ1424" s="0">
        <f>AC1424*BC1424</f>
        <v/>
      </c>
      <c r="CR1424" s="0">
        <f>(ROUND((ROUND(((ET1424)*1),0)*BB1424),0)+ROUND((ROUND(((AE1424-(EU1424))*1),0)*BS1424),0))</f>
        <v/>
      </c>
      <c r="CS1424" s="0">
        <f>(ROUND((ROUND(((EU1424)*1),0)*BS1424),0)+ROUND((ROUND(((AE1424-(EU1424))*1),0)*BS1424),0))</f>
        <v/>
      </c>
      <c r="CT1424" s="0">
        <f>AF1424*BA1424</f>
        <v/>
      </c>
      <c r="CU1424" s="0">
        <f>AG1424</f>
        <v/>
      </c>
      <c r="CV1424" s="0">
        <f>AH1424</f>
        <v/>
      </c>
      <c r="CW1424" s="0">
        <f>AI1424</f>
        <v/>
      </c>
      <c r="CX1424" s="0">
        <f>AJ1424</f>
        <v/>
      </c>
      <c r="CY1424" s="0">
        <f>(((S1424+R1424)*AT1424)/100)</f>
        <v/>
      </c>
      <c r="CZ1424" s="0">
        <f>(((S1424+R1424)*AU1424)/100)</f>
        <v/>
      </c>
      <c r="DC1424" s="0" t="inlineStr"/>
      <c r="DD1424" s="0" t="inlineStr"/>
      <c r="DE1424" s="0" t="inlineStr"/>
      <c r="DF1424" s="0" t="inlineStr"/>
      <c r="DG1424" s="0" t="inlineStr"/>
      <c r="DH1424" s="0" t="inlineStr"/>
      <c r="DI1424" s="0" t="inlineStr"/>
      <c r="DJ1424" s="0" t="inlineStr"/>
      <c r="DK1424" s="0" t="inlineStr"/>
      <c r="DL1424" s="0" t="inlineStr"/>
      <c r="DM1424" s="0" t="inlineStr"/>
      <c r="DN1424" s="0" t="n">
        <v>0</v>
      </c>
      <c r="DO1424" s="0" t="n">
        <v>0</v>
      </c>
      <c r="DP1424" s="0" t="n">
        <v>1</v>
      </c>
      <c r="DQ1424" s="0" t="n">
        <v>1</v>
      </c>
      <c r="DU1424" s="0" t="n">
        <v>1010</v>
      </c>
      <c r="DV1424" s="0" t="inlineStr">
        <is>
          <t>100 шт.</t>
        </is>
      </c>
      <c r="DW1424" s="0" t="inlineStr">
        <is>
          <t>100 шт.</t>
        </is>
      </c>
      <c r="DX1424" s="0" t="n">
        <v>100</v>
      </c>
      <c r="DZ1424" s="0" t="inlineStr"/>
      <c r="EA1424" s="0" t="inlineStr"/>
      <c r="EB1424" s="0" t="inlineStr"/>
      <c r="EC1424" s="0" t="inlineStr"/>
      <c r="EE1424" s="0" t="n">
        <v>78726000</v>
      </c>
      <c r="EF1424" s="0" t="n">
        <v>6</v>
      </c>
      <c r="EG1424" s="0" t="inlineStr">
        <is>
          <t>Ремонтно-строительные работы</t>
        </is>
      </c>
      <c r="EH1424" s="0" t="n">
        <v>99</v>
      </c>
      <c r="EI1424" s="0" t="inlineStr">
        <is>
          <t>Внутренние санитарно-технические работы</t>
        </is>
      </c>
      <c r="EJ1424" s="0" t="n">
        <v>1</v>
      </c>
      <c r="EK1424" s="0" t="n">
        <v>65007</v>
      </c>
      <c r="EL1424" s="0" t="inlineStr">
        <is>
          <t>Внутренние санитарнотехнические работы: смена труб, санприборов, запорной арматуры и другое</t>
        </is>
      </c>
      <c r="EM1424" s="0" t="inlineStr">
        <is>
          <t>рФЕР-65</t>
        </is>
      </c>
      <c r="EO1424" s="0" t="inlineStr"/>
      <c r="EQ1424" s="0" t="n">
        <v>0</v>
      </c>
      <c r="ER1424" s="0" t="n">
        <v>5003.3</v>
      </c>
      <c r="ES1424" s="0" t="n">
        <v>4058.63</v>
      </c>
      <c r="ET1424" s="0" t="n">
        <v>10.46</v>
      </c>
      <c r="EU1424" s="0" t="n">
        <v>0</v>
      </c>
      <c r="EV1424" s="0" t="n">
        <v>934.21</v>
      </c>
      <c r="EW1424" s="0" t="n">
        <v>103</v>
      </c>
      <c r="EX1424" s="0" t="n">
        <v>0</v>
      </c>
      <c r="EY1424" s="0" t="n">
        <v>0</v>
      </c>
      <c r="FQ1424" s="0" t="n">
        <v>0</v>
      </c>
      <c r="FR1424" s="0" t="n">
        <v>0</v>
      </c>
      <c r="FS1424" s="0" t="n">
        <v>0</v>
      </c>
      <c r="FX1424" s="0" t="n">
        <v>103</v>
      </c>
      <c r="FY1424" s="0" t="n">
        <v>52</v>
      </c>
      <c r="GA1424" s="0" t="inlineStr"/>
      <c r="GD1424" s="0" t="n">
        <v>1</v>
      </c>
      <c r="GF1424" s="0" t="n">
        <v>1913555776</v>
      </c>
      <c r="GG1424" s="0" t="n">
        <v>2</v>
      </c>
      <c r="GH1424" s="0" t="n">
        <v>1</v>
      </c>
      <c r="GI1424" s="0" t="n">
        <v>2</v>
      </c>
      <c r="GJ1424" s="0" t="n">
        <v>0</v>
      </c>
      <c r="GK1424" s="0" t="n">
        <v>0</v>
      </c>
      <c r="GL1424" s="0">
        <f>ROUND(IF(AND(BH1424=3,BI1424=3,FS1424&lt;&gt;0),P1424,0),0)</f>
        <v/>
      </c>
      <c r="GM1424" s="0">
        <f>ROUND(O1424+X1424+Y1424,0)+GX1424</f>
        <v/>
      </c>
      <c r="GN1424" s="0">
        <f>IF(OR(BI1424=0,BI1424=1),GM1424-GX1424,0)</f>
        <v/>
      </c>
      <c r="GO1424" s="0">
        <f>IF(BI1424=2,GM1424-GX1424,0)</f>
        <v/>
      </c>
      <c r="GP1424" s="0">
        <f>IF(BI1424=4,GM1424-GX1424,0)</f>
        <v/>
      </c>
      <c r="GR1424" s="0" t="n">
        <v>0</v>
      </c>
      <c r="GS1424" s="0" t="n">
        <v>3</v>
      </c>
      <c r="GT1424" s="0" t="n">
        <v>0</v>
      </c>
      <c r="GU1424" s="0" t="inlineStr"/>
      <c r="GV1424" s="0">
        <f>ROUND((GT1424),2)</f>
        <v/>
      </c>
      <c r="GW1424" s="0" t="n">
        <v>1</v>
      </c>
      <c r="GX1424" s="0">
        <f>ROUND(HC1424*I1424,0)</f>
        <v/>
      </c>
      <c r="HA1424" s="0" t="n">
        <v>0</v>
      </c>
      <c r="HB1424" s="0" t="n">
        <v>0</v>
      </c>
      <c r="HC1424" s="0">
        <f>GV1424*GW1424</f>
        <v/>
      </c>
      <c r="HE1424" s="0" t="inlineStr"/>
      <c r="HF1424" s="0" t="inlineStr"/>
      <c r="HM1424" s="0" t="inlineStr"/>
      <c r="HN1424" s="0" t="inlineStr">
        <is>
          <t>Пр/812-099.2-1</t>
        </is>
      </c>
      <c r="HO1424" s="0" t="inlineStr">
        <is>
          <t>Пр/774-099.2</t>
        </is>
      </c>
      <c r="HP1424" s="0" t="inlineStr">
        <is>
          <t>Внутренние санитарнотехнические работы: смена труб, санприборов, запорной арматуры и другое</t>
        </is>
      </c>
      <c r="HQ1424" s="0" t="inlineStr">
        <is>
          <t>Внутренние санитарнотехнические работы: смена труб, санприборов, запорной арматуры и другое</t>
        </is>
      </c>
      <c r="HS1424" s="0" t="n">
        <v>0</v>
      </c>
      <c r="IK1424" s="0" t="n">
        <v>0</v>
      </c>
    </row>
    <row r="1425">
      <c r="A1425" s="0" t="n">
        <v>18</v>
      </c>
      <c r="B1425" s="0" t="n">
        <v>0</v>
      </c>
      <c r="C1425" s="0" t="n">
        <v>551</v>
      </c>
      <c r="E1425" s="0" t="inlineStr">
        <is>
          <t>3,1</t>
        </is>
      </c>
      <c r="F1425" s="0" t="inlineStr">
        <is>
          <t>509-9899</t>
        </is>
      </c>
      <c r="G1425" s="0" t="inlineStr">
        <is>
          <t>Строительный мусор и масса возвратных материалов</t>
        </is>
      </c>
      <c r="H1425" s="0" t="inlineStr">
        <is>
          <t>т</t>
        </is>
      </c>
      <c r="I1425" s="0">
        <f>I1424*J1425</f>
        <v/>
      </c>
      <c r="J1425" s="0" t="n">
        <v>0.11</v>
      </c>
      <c r="K1425" s="0" t="n">
        <v>0.11</v>
      </c>
      <c r="O1425" s="0">
        <f>ROUND(CP1425,0)</f>
        <v/>
      </c>
      <c r="P1425" s="0">
        <f>ROUND(CQ1425*I1425,0)</f>
        <v/>
      </c>
      <c r="Q1425" s="0">
        <f>(ROUND((ROUND(((ET1425)*I1425),0)*BB1425),0)+ROUND((ROUND(((AE1425-(EU1425))*I1425),0)*BS1425),0))</f>
        <v/>
      </c>
      <c r="R1425" s="0">
        <f>(ROUND((ROUND(((EU1425)*I1425),0)*BS1425),0)+ROUND((ROUND(((AE1425-(EU1425))*I1425),0)*BS1425),0))</f>
        <v/>
      </c>
      <c r="S1425" s="0">
        <f>ROUND(CT1425*I1425,0)</f>
        <v/>
      </c>
      <c r="T1425" s="0">
        <f>ROUND(CU1425*I1425,0)</f>
        <v/>
      </c>
      <c r="U1425" s="0">
        <f>ROUND(CV1425*I1425,7)</f>
        <v/>
      </c>
      <c r="V1425" s="0">
        <f>ROUND(CW1425*I1425,7)</f>
        <v/>
      </c>
      <c r="W1425" s="0">
        <f>ROUND(CX1425*I1425,0)</f>
        <v/>
      </c>
      <c r="X1425" s="0">
        <f>ROUND(CY1425,0)</f>
        <v/>
      </c>
      <c r="Y1425" s="0">
        <f>ROUND(CZ1425,0)</f>
        <v/>
      </c>
      <c r="AA1425" s="0" t="n">
        <v>78845955</v>
      </c>
      <c r="AB1425" s="0">
        <f>ROUND((AC1425+AD1425+AF1425),2)</f>
        <v/>
      </c>
      <c r="AC1425" s="0">
        <f>ROUND((ES1425),2)</f>
        <v/>
      </c>
      <c r="AD1425" s="0">
        <f>ROUND((((ET1425)-(EU1425))+AE1425),2)</f>
        <v/>
      </c>
      <c r="AE1425" s="0">
        <f>ROUND((EU1425),2)</f>
        <v/>
      </c>
      <c r="AF1425" s="0">
        <f>ROUND((EV1425),2)</f>
        <v/>
      </c>
      <c r="AG1425" s="0">
        <f>ROUND((AP1425),2)</f>
        <v/>
      </c>
      <c r="AH1425" s="0">
        <f>(EW1425)</f>
        <v/>
      </c>
      <c r="AI1425" s="0">
        <f>(EX1425)</f>
        <v/>
      </c>
      <c r="AJ1425" s="0">
        <f>(AS1425)</f>
        <v/>
      </c>
      <c r="AK1425" s="0" t="n">
        <v>0</v>
      </c>
      <c r="AL1425" s="0" t="n">
        <v>0</v>
      </c>
      <c r="AM1425" s="0" t="n">
        <v>0</v>
      </c>
      <c r="AN1425" s="0" t="n">
        <v>0</v>
      </c>
      <c r="AO1425" s="0" t="n">
        <v>0</v>
      </c>
      <c r="AP1425" s="0" t="n">
        <v>0</v>
      </c>
      <c r="AQ1425" s="0" t="n">
        <v>0</v>
      </c>
      <c r="AR1425" s="0" t="n">
        <v>0</v>
      </c>
      <c r="AS1425" s="0" t="n">
        <v>0</v>
      </c>
      <c r="AT1425" s="0" t="n">
        <v>103</v>
      </c>
      <c r="AU1425" s="0" t="n">
        <v>52</v>
      </c>
      <c r="AV1425" s="0" t="n">
        <v>1</v>
      </c>
      <c r="AW1425" s="0" t="n">
        <v>1</v>
      </c>
      <c r="AZ1425" s="0" t="n">
        <v>1</v>
      </c>
      <c r="BA1425" s="0" t="n">
        <v>1</v>
      </c>
      <c r="BB1425" s="0" t="n">
        <v>1</v>
      </c>
      <c r="BC1425" s="0" t="n">
        <v>1</v>
      </c>
      <c r="BD1425" s="0" t="inlineStr"/>
      <c r="BE1425" s="0" t="inlineStr"/>
      <c r="BF1425" s="0" t="inlineStr"/>
      <c r="BG1425" s="0" t="inlineStr"/>
      <c r="BH1425" s="0" t="n">
        <v>3</v>
      </c>
      <c r="BI1425" s="0" t="n">
        <v>1</v>
      </c>
      <c r="BJ1425" s="0" t="inlineStr">
        <is>
          <t>ТССЦ Московской обл., 509-9899, приказ Минстроя России №675/пр от 28.02.2017 № 258/пр</t>
        </is>
      </c>
      <c r="BM1425" s="0" t="n">
        <v>65007</v>
      </c>
      <c r="BN1425" s="0" t="n">
        <v>0</v>
      </c>
      <c r="BO1425" s="0" t="inlineStr"/>
      <c r="BP1425" s="0" t="n">
        <v>0</v>
      </c>
      <c r="BQ1425" s="0" t="n">
        <v>6</v>
      </c>
      <c r="BR1425" s="0" t="n">
        <v>0</v>
      </c>
      <c r="BS1425" s="0" t="n">
        <v>1</v>
      </c>
      <c r="BT1425" s="0" t="n">
        <v>1</v>
      </c>
      <c r="BU1425" s="0" t="n">
        <v>1</v>
      </c>
      <c r="BV1425" s="0" t="n">
        <v>1</v>
      </c>
      <c r="BW1425" s="0" t="n">
        <v>1</v>
      </c>
      <c r="BX1425" s="0" t="n">
        <v>1</v>
      </c>
      <c r="BY1425" s="0" t="inlineStr"/>
      <c r="BZ1425" s="0" t="n">
        <v>103</v>
      </c>
      <c r="CA1425" s="0" t="n">
        <v>52</v>
      </c>
      <c r="CB1425" s="0" t="inlineStr"/>
      <c r="CE1425" s="0" t="n">
        <v>12</v>
      </c>
      <c r="CF1425" s="0" t="n">
        <v>0</v>
      </c>
      <c r="CG1425" s="0" t="n">
        <v>0</v>
      </c>
      <c r="CM1425" s="0" t="n">
        <v>0</v>
      </c>
      <c r="CN1425" s="0" t="inlineStr"/>
      <c r="CO1425" s="0" t="n">
        <v>0</v>
      </c>
      <c r="CP1425" s="0">
        <f>(P1425+Q1425+S1425)</f>
        <v/>
      </c>
      <c r="CQ1425" s="0">
        <f>AC1425*BC1425</f>
        <v/>
      </c>
      <c r="CR1425" s="0">
        <f>(ROUND((ROUND(((ET1425)*1),0)*BB1425),0)+ROUND((ROUND(((AE1425-(EU1425))*1),0)*BS1425),0))</f>
        <v/>
      </c>
      <c r="CS1425" s="0">
        <f>(ROUND((ROUND(((EU1425)*1),0)*BS1425),0)+ROUND((ROUND(((AE1425-(EU1425))*1),0)*BS1425),0))</f>
        <v/>
      </c>
      <c r="CT1425" s="0">
        <f>AF1425*BA1425</f>
        <v/>
      </c>
      <c r="CU1425" s="0">
        <f>AG1425</f>
        <v/>
      </c>
      <c r="CV1425" s="0">
        <f>AH1425</f>
        <v/>
      </c>
      <c r="CW1425" s="0">
        <f>AI1425</f>
        <v/>
      </c>
      <c r="CX1425" s="0">
        <f>AJ1425</f>
        <v/>
      </c>
      <c r="CY1425" s="0">
        <f>(((S1425+R1425)*AT1425)/100)</f>
        <v/>
      </c>
      <c r="CZ1425" s="0">
        <f>(((S1425+R1425)*AU1425)/100)</f>
        <v/>
      </c>
      <c r="DC1425" s="0" t="inlineStr"/>
      <c r="DD1425" s="0" t="inlineStr"/>
      <c r="DE1425" s="0" t="inlineStr"/>
      <c r="DF1425" s="0" t="inlineStr"/>
      <c r="DG1425" s="0" t="inlineStr"/>
      <c r="DH1425" s="0" t="inlineStr"/>
      <c r="DI1425" s="0" t="inlineStr"/>
      <c r="DJ1425" s="0" t="inlineStr"/>
      <c r="DK1425" s="0" t="inlineStr"/>
      <c r="DL1425" s="0" t="inlineStr"/>
      <c r="DM1425" s="0" t="inlineStr"/>
      <c r="DN1425" s="0" t="n">
        <v>0</v>
      </c>
      <c r="DO1425" s="0" t="n">
        <v>0</v>
      </c>
      <c r="DP1425" s="0" t="n">
        <v>1</v>
      </c>
      <c r="DQ1425" s="0" t="n">
        <v>1</v>
      </c>
      <c r="DU1425" s="0" t="n">
        <v>1009</v>
      </c>
      <c r="DV1425" s="0" t="inlineStr">
        <is>
          <t>т</t>
        </is>
      </c>
      <c r="DW1425" s="0" t="inlineStr">
        <is>
          <t>т</t>
        </is>
      </c>
      <c r="DX1425" s="0" t="n">
        <v>1000</v>
      </c>
      <c r="DZ1425" s="0" t="inlineStr"/>
      <c r="EA1425" s="0" t="inlineStr"/>
      <c r="EB1425" s="0" t="inlineStr"/>
      <c r="EC1425" s="0" t="inlineStr"/>
      <c r="EE1425" s="0" t="n">
        <v>78726000</v>
      </c>
      <c r="EF1425" s="0" t="n">
        <v>6</v>
      </c>
      <c r="EG1425" s="0" t="inlineStr">
        <is>
          <t>Ремонтно-строительные работы</t>
        </is>
      </c>
      <c r="EH1425" s="0" t="n">
        <v>99</v>
      </c>
      <c r="EI1425" s="0" t="inlineStr">
        <is>
          <t>Внутренние санитарно-технические работы</t>
        </is>
      </c>
      <c r="EJ1425" s="0" t="n">
        <v>1</v>
      </c>
      <c r="EK1425" s="0" t="n">
        <v>65007</v>
      </c>
      <c r="EL1425" s="0" t="inlineStr">
        <is>
          <t>Внутренние санитарнотехнические работы: смена труб, санприборов, запорной арматуры и другое</t>
        </is>
      </c>
      <c r="EM1425" s="0" t="inlineStr">
        <is>
          <t>рФЕР-65</t>
        </is>
      </c>
      <c r="EO1425" s="0" t="inlineStr"/>
      <c r="EQ1425" s="0" t="n">
        <v>0</v>
      </c>
      <c r="ER1425" s="0" t="n">
        <v>0</v>
      </c>
      <c r="ES1425" s="0" t="n">
        <v>0</v>
      </c>
      <c r="ET1425" s="0" t="n">
        <v>0</v>
      </c>
      <c r="EU1425" s="0" t="n">
        <v>0</v>
      </c>
      <c r="EV1425" s="0" t="n">
        <v>0</v>
      </c>
      <c r="EW1425" s="0" t="n">
        <v>0</v>
      </c>
      <c r="EX1425" s="0" t="n">
        <v>0</v>
      </c>
      <c r="FQ1425" s="0" t="n">
        <v>0</v>
      </c>
      <c r="FR1425" s="0" t="n">
        <v>0</v>
      </c>
      <c r="FS1425" s="0" t="n">
        <v>0</v>
      </c>
      <c r="FX1425" s="0" t="n">
        <v>103</v>
      </c>
      <c r="FY1425" s="0" t="n">
        <v>52</v>
      </c>
      <c r="GA1425" s="0" t="inlineStr"/>
      <c r="GD1425" s="0" t="n">
        <v>1</v>
      </c>
      <c r="GF1425" s="0" t="n">
        <v>1839160745</v>
      </c>
      <c r="GG1425" s="0" t="n">
        <v>2</v>
      </c>
      <c r="GH1425" s="0" t="n">
        <v>1</v>
      </c>
      <c r="GI1425" s="0" t="n">
        <v>-2</v>
      </c>
      <c r="GJ1425" s="0" t="n">
        <v>0</v>
      </c>
      <c r="GK1425" s="0" t="n">
        <v>0</v>
      </c>
      <c r="GL1425" s="0">
        <f>ROUND(IF(AND(BH1425=3,BI1425=3,FS1425&lt;&gt;0),P1425,0),0)</f>
        <v/>
      </c>
      <c r="GM1425" s="0">
        <f>ROUND(O1425+X1425+Y1425,0)+GX1425</f>
        <v/>
      </c>
      <c r="GN1425" s="0">
        <f>IF(OR(BI1425=0,BI1425=1),GM1425-GX1425,0)</f>
        <v/>
      </c>
      <c r="GO1425" s="0">
        <f>IF(BI1425=2,GM1425-GX1425,0)</f>
        <v/>
      </c>
      <c r="GP1425" s="0">
        <f>IF(BI1425=4,GM1425-GX1425,0)</f>
        <v/>
      </c>
      <c r="GR1425" s="0" t="n">
        <v>0</v>
      </c>
      <c r="GS1425" s="0" t="n">
        <v>3</v>
      </c>
      <c r="GT1425" s="0" t="n">
        <v>0</v>
      </c>
      <c r="GU1425" s="0" t="inlineStr"/>
      <c r="GV1425" s="0">
        <f>ROUND((GT1425),2)</f>
        <v/>
      </c>
      <c r="GW1425" s="0" t="n">
        <v>1</v>
      </c>
      <c r="GX1425" s="0">
        <f>ROUND(HC1425*I1425,0)</f>
        <v/>
      </c>
      <c r="HA1425" s="0" t="n">
        <v>0</v>
      </c>
      <c r="HB1425" s="0" t="n">
        <v>0</v>
      </c>
      <c r="HC1425" s="0">
        <f>GV1425*GW1425</f>
        <v/>
      </c>
      <c r="HE1425" s="0" t="inlineStr"/>
      <c r="HF1425" s="0" t="inlineStr"/>
      <c r="HM1425" s="0" t="inlineStr"/>
      <c r="HN1425" s="0" t="inlineStr">
        <is>
          <t>Пр/812-099.2-1</t>
        </is>
      </c>
      <c r="HO1425" s="0" t="inlineStr">
        <is>
          <t>Пр/774-099.2</t>
        </is>
      </c>
      <c r="HP1425" s="0" t="inlineStr">
        <is>
          <t>Внутренние санитарнотехнические работы: смена труб, санприборов, запорной арматуры и другое</t>
        </is>
      </c>
      <c r="HQ1425" s="0" t="inlineStr">
        <is>
          <t>Внутренние санитарнотехнические работы: смена труб, санприборов, запорной арматуры и другое</t>
        </is>
      </c>
      <c r="HS1425" s="0" t="n">
        <v>0</v>
      </c>
      <c r="IK1425" s="0" t="n">
        <v>0</v>
      </c>
    </row>
    <row r="1426">
      <c r="A1426" s="0" t="n">
        <v>18</v>
      </c>
      <c r="B1426" s="0" t="n">
        <v>0</v>
      </c>
      <c r="C1426" s="0" t="n">
        <v>550</v>
      </c>
      <c r="E1426" s="0" t="inlineStr">
        <is>
          <t>3,2</t>
        </is>
      </c>
      <c r="F1426" s="0" t="inlineStr">
        <is>
          <t>302-1344</t>
        </is>
      </c>
      <c r="G1426" s="0" t="inlineStr">
        <is>
          <t>Вентили проходные муфтовые 15кч18п для воды давлением 1,6 МПа (16 кгс/см2), диаметром 32 мм</t>
        </is>
      </c>
      <c r="H1426" s="0" t="inlineStr">
        <is>
          <t>шт.</t>
        </is>
      </c>
      <c r="I1426" s="0">
        <f>I1424*J1426</f>
        <v/>
      </c>
      <c r="J1426" s="0" t="n">
        <v>-100</v>
      </c>
      <c r="K1426" s="0" t="n">
        <v>-100</v>
      </c>
      <c r="O1426" s="0">
        <f>ROUND(CP1426,0)</f>
        <v/>
      </c>
      <c r="P1426" s="0">
        <f>ROUND(CQ1426*I1426,0)</f>
        <v/>
      </c>
      <c r="Q1426" s="0">
        <f>(ROUND((ROUND(((ET1426)*I1426),0)*BB1426),0)+ROUND((ROUND(((AE1426-(EU1426))*I1426),0)*BS1426),0))</f>
        <v/>
      </c>
      <c r="R1426" s="0">
        <f>(ROUND((ROUND(((EU1426)*I1426),0)*BS1426),0)+ROUND((ROUND(((AE1426-(EU1426))*I1426),0)*BS1426),0))</f>
        <v/>
      </c>
      <c r="S1426" s="0">
        <f>ROUND(CT1426*I1426,0)</f>
        <v/>
      </c>
      <c r="T1426" s="0">
        <f>ROUND(CU1426*I1426,0)</f>
        <v/>
      </c>
      <c r="U1426" s="0">
        <f>ROUND(CV1426*I1426,7)</f>
        <v/>
      </c>
      <c r="V1426" s="0">
        <f>ROUND(CW1426*I1426,7)</f>
        <v/>
      </c>
      <c r="W1426" s="0">
        <f>ROUND(CX1426*I1426,0)</f>
        <v/>
      </c>
      <c r="X1426" s="0">
        <f>ROUND(CY1426,0)</f>
        <v/>
      </c>
      <c r="Y1426" s="0">
        <f>ROUND(CZ1426,0)</f>
        <v/>
      </c>
      <c r="AA1426" s="0" t="n">
        <v>78845955</v>
      </c>
      <c r="AB1426" s="0">
        <f>ROUND((AC1426+AD1426+AF1426),2)</f>
        <v/>
      </c>
      <c r="AC1426" s="0">
        <f>ROUND((ES1426),2)</f>
        <v/>
      </c>
      <c r="AD1426" s="0">
        <f>ROUND((((ET1426)-(EU1426))+AE1426),2)</f>
        <v/>
      </c>
      <c r="AE1426" s="0">
        <f>ROUND((EU1426),2)</f>
        <v/>
      </c>
      <c r="AF1426" s="0">
        <f>ROUND((EV1426),2)</f>
        <v/>
      </c>
      <c r="AG1426" s="0">
        <f>ROUND((AP1426),2)</f>
        <v/>
      </c>
      <c r="AH1426" s="0">
        <f>(EW1426)</f>
        <v/>
      </c>
      <c r="AI1426" s="0">
        <f>(EX1426)</f>
        <v/>
      </c>
      <c r="AJ1426" s="0">
        <f>(AS1426)</f>
        <v/>
      </c>
      <c r="AK1426" s="0" t="n">
        <v>39.55</v>
      </c>
      <c r="AL1426" s="0" t="n">
        <v>39.55</v>
      </c>
      <c r="AM1426" s="0" t="n">
        <v>0</v>
      </c>
      <c r="AN1426" s="0" t="n">
        <v>0</v>
      </c>
      <c r="AO1426" s="0" t="n">
        <v>0</v>
      </c>
      <c r="AP1426" s="0" t="n">
        <v>0</v>
      </c>
      <c r="AQ1426" s="0" t="n">
        <v>0</v>
      </c>
      <c r="AR1426" s="0" t="n">
        <v>0</v>
      </c>
      <c r="AS1426" s="0" t="n">
        <v>0</v>
      </c>
      <c r="AT1426" s="0" t="n">
        <v>103</v>
      </c>
      <c r="AU1426" s="0" t="n">
        <v>52</v>
      </c>
      <c r="AV1426" s="0" t="n">
        <v>1</v>
      </c>
      <c r="AW1426" s="0" t="n">
        <v>1</v>
      </c>
      <c r="AZ1426" s="0" t="n">
        <v>1</v>
      </c>
      <c r="BA1426" s="0" t="n">
        <v>1</v>
      </c>
      <c r="BB1426" s="0" t="n">
        <v>1</v>
      </c>
      <c r="BC1426" s="0" t="n">
        <v>11.86</v>
      </c>
      <c r="BD1426" s="0" t="inlineStr"/>
      <c r="BE1426" s="0" t="inlineStr"/>
      <c r="BF1426" s="0" t="inlineStr"/>
      <c r="BG1426" s="0" t="inlineStr"/>
      <c r="BH1426" s="0" t="n">
        <v>3</v>
      </c>
      <c r="BI1426" s="0" t="n">
        <v>1</v>
      </c>
      <c r="BJ1426" s="0" t="inlineStr">
        <is>
          <t>ТССЦ Московской обл., 302-1344, приказ Минстроя России №675/пр от 28.02.2017 № 256/пр</t>
        </is>
      </c>
      <c r="BM1426" s="0" t="n">
        <v>65007</v>
      </c>
      <c r="BN1426" s="0" t="n">
        <v>0</v>
      </c>
      <c r="BO1426" s="0" t="inlineStr">
        <is>
          <t>302-1344</t>
        </is>
      </c>
      <c r="BP1426" s="0" t="n">
        <v>1</v>
      </c>
      <c r="BQ1426" s="0" t="n">
        <v>6</v>
      </c>
      <c r="BR1426" s="0" t="n">
        <v>1</v>
      </c>
      <c r="BS1426" s="0" t="n">
        <v>1</v>
      </c>
      <c r="BT1426" s="0" t="n">
        <v>1</v>
      </c>
      <c r="BU1426" s="0" t="n">
        <v>1</v>
      </c>
      <c r="BV1426" s="0" t="n">
        <v>1</v>
      </c>
      <c r="BW1426" s="0" t="n">
        <v>1</v>
      </c>
      <c r="BX1426" s="0" t="n">
        <v>1</v>
      </c>
      <c r="BY1426" s="0" t="inlineStr"/>
      <c r="BZ1426" s="0" t="n">
        <v>103</v>
      </c>
      <c r="CA1426" s="0" t="n">
        <v>52</v>
      </c>
      <c r="CB1426" s="0" t="inlineStr"/>
      <c r="CE1426" s="0" t="n">
        <v>12</v>
      </c>
      <c r="CF1426" s="0" t="n">
        <v>0</v>
      </c>
      <c r="CG1426" s="0" t="n">
        <v>0</v>
      </c>
      <c r="CM1426" s="0" t="n">
        <v>0</v>
      </c>
      <c r="CN1426" s="0" t="inlineStr"/>
      <c r="CO1426" s="0" t="n">
        <v>0</v>
      </c>
      <c r="CP1426" s="0">
        <f>(P1426+Q1426+S1426)</f>
        <v/>
      </c>
      <c r="CQ1426" s="0">
        <f>AC1426*BC1426</f>
        <v/>
      </c>
      <c r="CR1426" s="0">
        <f>(ROUND((ROUND(((ET1426)*1),0)*BB1426),0)+ROUND((ROUND(((AE1426-(EU1426))*1),0)*BS1426),0))</f>
        <v/>
      </c>
      <c r="CS1426" s="0">
        <f>(ROUND((ROUND(((EU1426)*1),0)*BS1426),0)+ROUND((ROUND(((AE1426-(EU1426))*1),0)*BS1426),0))</f>
        <v/>
      </c>
      <c r="CT1426" s="0">
        <f>AF1426*BA1426</f>
        <v/>
      </c>
      <c r="CU1426" s="0">
        <f>AG1426</f>
        <v/>
      </c>
      <c r="CV1426" s="0">
        <f>AH1426</f>
        <v/>
      </c>
      <c r="CW1426" s="0">
        <f>AI1426</f>
        <v/>
      </c>
      <c r="CX1426" s="0">
        <f>AJ1426</f>
        <v/>
      </c>
      <c r="CY1426" s="0">
        <f>(((S1426+R1426)*AT1426)/100)</f>
        <v/>
      </c>
      <c r="CZ1426" s="0">
        <f>(((S1426+R1426)*AU1426)/100)</f>
        <v/>
      </c>
      <c r="DC1426" s="0" t="inlineStr"/>
      <c r="DD1426" s="0" t="inlineStr"/>
      <c r="DE1426" s="0" t="inlineStr"/>
      <c r="DF1426" s="0" t="inlineStr"/>
      <c r="DG1426" s="0" t="inlineStr"/>
      <c r="DH1426" s="0" t="inlineStr"/>
      <c r="DI1426" s="0" t="inlineStr"/>
      <c r="DJ1426" s="0" t="inlineStr"/>
      <c r="DK1426" s="0" t="inlineStr"/>
      <c r="DL1426" s="0" t="inlineStr"/>
      <c r="DM1426" s="0" t="inlineStr"/>
      <c r="DN1426" s="0" t="n">
        <v>0</v>
      </c>
      <c r="DO1426" s="0" t="n">
        <v>0</v>
      </c>
      <c r="DP1426" s="0" t="n">
        <v>1</v>
      </c>
      <c r="DQ1426" s="0" t="n">
        <v>1</v>
      </c>
      <c r="DU1426" s="0" t="n">
        <v>1010</v>
      </c>
      <c r="DV1426" s="0" t="inlineStr">
        <is>
          <t>шт.</t>
        </is>
      </c>
      <c r="DW1426" s="0" t="inlineStr">
        <is>
          <t>шт.</t>
        </is>
      </c>
      <c r="DX1426" s="0" t="n">
        <v>1</v>
      </c>
      <c r="DZ1426" s="0" t="inlineStr"/>
      <c r="EA1426" s="0" t="inlineStr"/>
      <c r="EB1426" s="0" t="inlineStr"/>
      <c r="EC1426" s="0" t="inlineStr"/>
      <c r="EE1426" s="0" t="n">
        <v>78726000</v>
      </c>
      <c r="EF1426" s="0" t="n">
        <v>6</v>
      </c>
      <c r="EG1426" s="0" t="inlineStr">
        <is>
          <t>Ремонтно-строительные работы</t>
        </is>
      </c>
      <c r="EH1426" s="0" t="n">
        <v>99</v>
      </c>
      <c r="EI1426" s="0" t="inlineStr">
        <is>
          <t>Внутренние санитарно-технические работы</t>
        </is>
      </c>
      <c r="EJ1426" s="0" t="n">
        <v>1</v>
      </c>
      <c r="EK1426" s="0" t="n">
        <v>65007</v>
      </c>
      <c r="EL1426" s="0" t="inlineStr">
        <is>
          <t>Внутренние санитарнотехнические работы: смена труб, санприборов, запорной арматуры и другое</t>
        </is>
      </c>
      <c r="EM1426" s="0" t="inlineStr">
        <is>
          <t>рФЕР-65</t>
        </is>
      </c>
      <c r="EO1426" s="0" t="inlineStr"/>
      <c r="EQ1426" s="0" t="n">
        <v>0</v>
      </c>
      <c r="ER1426" s="0" t="n">
        <v>39.55</v>
      </c>
      <c r="ES1426" s="0" t="n">
        <v>39.55</v>
      </c>
      <c r="ET1426" s="0" t="n">
        <v>0</v>
      </c>
      <c r="EU1426" s="0" t="n">
        <v>0</v>
      </c>
      <c r="EV1426" s="0" t="n">
        <v>0</v>
      </c>
      <c r="EW1426" s="0" t="n">
        <v>0</v>
      </c>
      <c r="EX1426" s="0" t="n">
        <v>0</v>
      </c>
      <c r="FQ1426" s="0" t="n">
        <v>0</v>
      </c>
      <c r="FR1426" s="0" t="n">
        <v>0</v>
      </c>
      <c r="FS1426" s="0" t="n">
        <v>0</v>
      </c>
      <c r="FX1426" s="0" t="n">
        <v>103</v>
      </c>
      <c r="FY1426" s="0" t="n">
        <v>52</v>
      </c>
      <c r="GA1426" s="0" t="inlineStr"/>
      <c r="GD1426" s="0" t="n">
        <v>1</v>
      </c>
      <c r="GF1426" s="0" t="n">
        <v>1846351908</v>
      </c>
      <c r="GG1426" s="0" t="n">
        <v>2</v>
      </c>
      <c r="GH1426" s="0" t="n">
        <v>1</v>
      </c>
      <c r="GI1426" s="0" t="n">
        <v>2</v>
      </c>
      <c r="GJ1426" s="0" t="n">
        <v>0</v>
      </c>
      <c r="GK1426" s="0" t="n">
        <v>0</v>
      </c>
      <c r="GL1426" s="0">
        <f>ROUND(IF(AND(BH1426=3,BI1426=3,FS1426&lt;&gt;0),P1426,0),0)</f>
        <v/>
      </c>
      <c r="GM1426" s="0">
        <f>ROUND(O1426+X1426+Y1426,0)+GX1426</f>
        <v/>
      </c>
      <c r="GN1426" s="0">
        <f>IF(OR(BI1426=0,BI1426=1),GM1426-GX1426,0)</f>
        <v/>
      </c>
      <c r="GO1426" s="0">
        <f>IF(BI1426=2,GM1426-GX1426,0)</f>
        <v/>
      </c>
      <c r="GP1426" s="0">
        <f>IF(BI1426=4,GM1426-GX1426,0)</f>
        <v/>
      </c>
      <c r="GR1426" s="0" t="n">
        <v>0</v>
      </c>
      <c r="GS1426" s="0" t="n">
        <v>3</v>
      </c>
      <c r="GT1426" s="0" t="n">
        <v>0</v>
      </c>
      <c r="GU1426" s="0" t="inlineStr"/>
      <c r="GV1426" s="0">
        <f>ROUND((GT1426),2)</f>
        <v/>
      </c>
      <c r="GW1426" s="0" t="n">
        <v>1</v>
      </c>
      <c r="GX1426" s="0">
        <f>ROUND(HC1426*I1426,0)</f>
        <v/>
      </c>
      <c r="HA1426" s="0" t="n">
        <v>0</v>
      </c>
      <c r="HB1426" s="0" t="n">
        <v>0</v>
      </c>
      <c r="HC1426" s="0">
        <f>GV1426*GW1426</f>
        <v/>
      </c>
      <c r="HE1426" s="0" t="inlineStr"/>
      <c r="HF1426" s="0" t="inlineStr"/>
      <c r="HM1426" s="0" t="inlineStr"/>
      <c r="HN1426" s="0" t="inlineStr">
        <is>
          <t>Пр/812-099.2-1</t>
        </is>
      </c>
      <c r="HO1426" s="0" t="inlineStr">
        <is>
          <t>Пр/774-099.2</t>
        </is>
      </c>
      <c r="HP1426" s="0" t="inlineStr">
        <is>
          <t>Внутренние санитарнотехнические работы: смена труб, санприборов, запорной арматуры и другое</t>
        </is>
      </c>
      <c r="HQ1426" s="0" t="inlineStr">
        <is>
          <t>Внутренние санитарнотехнические работы: смена труб, санприборов, запорной арматуры и другое</t>
        </is>
      </c>
      <c r="HS1426" s="0" t="n">
        <v>0</v>
      </c>
      <c r="IK1426" s="0" t="n">
        <v>0</v>
      </c>
    </row>
    <row r="1427">
      <c r="A1427" s="0" t="n">
        <v>18</v>
      </c>
      <c r="B1427" s="0" t="n">
        <v>0</v>
      </c>
      <c r="C1427" s="0" t="n">
        <v>549</v>
      </c>
      <c r="E1427" s="0" t="inlineStr">
        <is>
          <t>3,3</t>
        </is>
      </c>
      <c r="F1427" s="0" t="inlineStr">
        <is>
          <t>302-0065</t>
        </is>
      </c>
      <c r="G1427" s="0" t="inlineStr">
        <is>
          <t>Кран шаровый муфтовый Valtec для воды диаметром 32 мм, тип в/в</t>
        </is>
      </c>
      <c r="H1427" s="0" t="inlineStr">
        <is>
          <t>шт.</t>
        </is>
      </c>
      <c r="I1427" s="0">
        <f>I1424*J1427</f>
        <v/>
      </c>
      <c r="J1427" s="0" t="n">
        <v>100</v>
      </c>
      <c r="K1427" s="0" t="n">
        <v>100</v>
      </c>
      <c r="O1427" s="0">
        <f>ROUND(CP1427,0)</f>
        <v/>
      </c>
      <c r="P1427" s="0">
        <f>ROUND(CQ1427*I1427,0)</f>
        <v/>
      </c>
      <c r="Q1427" s="0">
        <f>(ROUND((ROUND(((ET1427)*I1427),0)*BB1427),0)+ROUND((ROUND(((AE1427-(EU1427))*I1427),0)*BS1427),0))</f>
        <v/>
      </c>
      <c r="R1427" s="0">
        <f>(ROUND((ROUND(((EU1427)*I1427),0)*BS1427),0)+ROUND((ROUND(((AE1427-(EU1427))*I1427),0)*BS1427),0))</f>
        <v/>
      </c>
      <c r="S1427" s="0">
        <f>ROUND(CT1427*I1427,0)</f>
        <v/>
      </c>
      <c r="T1427" s="0">
        <f>ROUND(CU1427*I1427,0)</f>
        <v/>
      </c>
      <c r="U1427" s="0">
        <f>ROUND(CV1427*I1427,7)</f>
        <v/>
      </c>
      <c r="V1427" s="0">
        <f>ROUND(CW1427*I1427,7)</f>
        <v/>
      </c>
      <c r="W1427" s="0">
        <f>ROUND(CX1427*I1427,0)</f>
        <v/>
      </c>
      <c r="X1427" s="0">
        <f>ROUND(CY1427,0)</f>
        <v/>
      </c>
      <c r="Y1427" s="0">
        <f>ROUND(CZ1427,0)</f>
        <v/>
      </c>
      <c r="AA1427" s="0" t="n">
        <v>78845955</v>
      </c>
      <c r="AB1427" s="0">
        <f>ROUND((AC1427+AD1427+AF1427),2)</f>
        <v/>
      </c>
      <c r="AC1427" s="0">
        <f>ROUND((ES1427),2)</f>
        <v/>
      </c>
      <c r="AD1427" s="0">
        <f>ROUND((((ET1427)-(EU1427))+AE1427),2)</f>
        <v/>
      </c>
      <c r="AE1427" s="0">
        <f>ROUND((EU1427),2)</f>
        <v/>
      </c>
      <c r="AF1427" s="0">
        <f>ROUND((EV1427),2)</f>
        <v/>
      </c>
      <c r="AG1427" s="0">
        <f>ROUND((AP1427),2)</f>
        <v/>
      </c>
      <c r="AH1427" s="0">
        <f>(EW1427)</f>
        <v/>
      </c>
      <c r="AI1427" s="0">
        <f>(EX1427)</f>
        <v/>
      </c>
      <c r="AJ1427" s="0">
        <f>(AS1427)</f>
        <v/>
      </c>
      <c r="AK1427" s="0" t="n">
        <v>106.72</v>
      </c>
      <c r="AL1427" s="0" t="n">
        <v>106.72</v>
      </c>
      <c r="AM1427" s="0" t="n">
        <v>0</v>
      </c>
      <c r="AN1427" s="0" t="n">
        <v>0</v>
      </c>
      <c r="AO1427" s="0" t="n">
        <v>0</v>
      </c>
      <c r="AP1427" s="0" t="n">
        <v>0</v>
      </c>
      <c r="AQ1427" s="0" t="n">
        <v>0</v>
      </c>
      <c r="AR1427" s="0" t="n">
        <v>0</v>
      </c>
      <c r="AS1427" s="0" t="n">
        <v>0.03</v>
      </c>
      <c r="AT1427" s="0" t="n">
        <v>103</v>
      </c>
      <c r="AU1427" s="0" t="n">
        <v>52</v>
      </c>
      <c r="AV1427" s="0" t="n">
        <v>1</v>
      </c>
      <c r="AW1427" s="0" t="n">
        <v>1</v>
      </c>
      <c r="AZ1427" s="0" t="n">
        <v>1</v>
      </c>
      <c r="BA1427" s="0" t="n">
        <v>1</v>
      </c>
      <c r="BB1427" s="0" t="n">
        <v>1</v>
      </c>
      <c r="BC1427" s="0" t="n">
        <v>14.25</v>
      </c>
      <c r="BD1427" s="0" t="inlineStr"/>
      <c r="BE1427" s="0" t="inlineStr"/>
      <c r="BF1427" s="0" t="inlineStr"/>
      <c r="BG1427" s="0" t="inlineStr"/>
      <c r="BH1427" s="0" t="n">
        <v>3</v>
      </c>
      <c r="BI1427" s="0" t="n">
        <v>1</v>
      </c>
      <c r="BJ1427" s="0" t="inlineStr">
        <is>
          <t>ТССЦ Московской обл., 302-0065, приказ Минстроя России №675/пр от 28.02.2017 № 256/пр</t>
        </is>
      </c>
      <c r="BM1427" s="0" t="n">
        <v>65007</v>
      </c>
      <c r="BN1427" s="0" t="n">
        <v>0</v>
      </c>
      <c r="BO1427" s="0" t="inlineStr">
        <is>
          <t>302-0065</t>
        </is>
      </c>
      <c r="BP1427" s="0" t="n">
        <v>1</v>
      </c>
      <c r="BQ1427" s="0" t="n">
        <v>6</v>
      </c>
      <c r="BR1427" s="0" t="n">
        <v>0</v>
      </c>
      <c r="BS1427" s="0" t="n">
        <v>1</v>
      </c>
      <c r="BT1427" s="0" t="n">
        <v>1</v>
      </c>
      <c r="BU1427" s="0" t="n">
        <v>1</v>
      </c>
      <c r="BV1427" s="0" t="n">
        <v>1</v>
      </c>
      <c r="BW1427" s="0" t="n">
        <v>1</v>
      </c>
      <c r="BX1427" s="0" t="n">
        <v>1</v>
      </c>
      <c r="BY1427" s="0" t="inlineStr"/>
      <c r="BZ1427" s="0" t="n">
        <v>103</v>
      </c>
      <c r="CA1427" s="0" t="n">
        <v>52</v>
      </c>
      <c r="CB1427" s="0" t="inlineStr"/>
      <c r="CE1427" s="0" t="n">
        <v>12</v>
      </c>
      <c r="CF1427" s="0" t="n">
        <v>0</v>
      </c>
      <c r="CG1427" s="0" t="n">
        <v>0</v>
      </c>
      <c r="CM1427" s="0" t="n">
        <v>0</v>
      </c>
      <c r="CN1427" s="0" t="inlineStr"/>
      <c r="CO1427" s="0" t="n">
        <v>0</v>
      </c>
      <c r="CP1427" s="0">
        <f>(P1427+Q1427+S1427)</f>
        <v/>
      </c>
      <c r="CQ1427" s="0">
        <f>AC1427*BC1427</f>
        <v/>
      </c>
      <c r="CR1427" s="0">
        <f>(ROUND((ROUND(((ET1427)*1),0)*BB1427),0)+ROUND((ROUND(((AE1427-(EU1427))*1),0)*BS1427),0))</f>
        <v/>
      </c>
      <c r="CS1427" s="0">
        <f>(ROUND((ROUND(((EU1427)*1),0)*BS1427),0)+ROUND((ROUND(((AE1427-(EU1427))*1),0)*BS1427),0))</f>
        <v/>
      </c>
      <c r="CT1427" s="0">
        <f>AF1427*BA1427</f>
        <v/>
      </c>
      <c r="CU1427" s="0">
        <f>AG1427</f>
        <v/>
      </c>
      <c r="CV1427" s="0">
        <f>AH1427</f>
        <v/>
      </c>
      <c r="CW1427" s="0">
        <f>AI1427</f>
        <v/>
      </c>
      <c r="CX1427" s="0">
        <f>AJ1427</f>
        <v/>
      </c>
      <c r="CY1427" s="0">
        <f>(((S1427+R1427)*AT1427)/100)</f>
        <v/>
      </c>
      <c r="CZ1427" s="0">
        <f>(((S1427+R1427)*AU1427)/100)</f>
        <v/>
      </c>
      <c r="DC1427" s="0" t="inlineStr"/>
      <c r="DD1427" s="0" t="inlineStr"/>
      <c r="DE1427" s="0" t="inlineStr"/>
      <c r="DF1427" s="0" t="inlineStr"/>
      <c r="DG1427" s="0" t="inlineStr"/>
      <c r="DH1427" s="0" t="inlineStr"/>
      <c r="DI1427" s="0" t="inlineStr"/>
      <c r="DJ1427" s="0" t="inlineStr"/>
      <c r="DK1427" s="0" t="inlineStr"/>
      <c r="DL1427" s="0" t="inlineStr"/>
      <c r="DM1427" s="0" t="inlineStr"/>
      <c r="DN1427" s="0" t="n">
        <v>0</v>
      </c>
      <c r="DO1427" s="0" t="n">
        <v>0</v>
      </c>
      <c r="DP1427" s="0" t="n">
        <v>1</v>
      </c>
      <c r="DQ1427" s="0" t="n">
        <v>1</v>
      </c>
      <c r="DU1427" s="0" t="n">
        <v>1010</v>
      </c>
      <c r="DV1427" s="0" t="inlineStr">
        <is>
          <t>шт.</t>
        </is>
      </c>
      <c r="DW1427" s="0" t="inlineStr">
        <is>
          <t>шт.</t>
        </is>
      </c>
      <c r="DX1427" s="0" t="n">
        <v>1</v>
      </c>
      <c r="DZ1427" s="0" t="inlineStr"/>
      <c r="EA1427" s="0" t="inlineStr"/>
      <c r="EB1427" s="0" t="inlineStr"/>
      <c r="EC1427" s="0" t="inlineStr"/>
      <c r="EE1427" s="0" t="n">
        <v>78726000</v>
      </c>
      <c r="EF1427" s="0" t="n">
        <v>6</v>
      </c>
      <c r="EG1427" s="0" t="inlineStr">
        <is>
          <t>Ремонтно-строительные работы</t>
        </is>
      </c>
      <c r="EH1427" s="0" t="n">
        <v>99</v>
      </c>
      <c r="EI1427" s="0" t="inlineStr">
        <is>
          <t>Внутренние санитарно-технические работы</t>
        </is>
      </c>
      <c r="EJ1427" s="0" t="n">
        <v>1</v>
      </c>
      <c r="EK1427" s="0" t="n">
        <v>65007</v>
      </c>
      <c r="EL1427" s="0" t="inlineStr">
        <is>
          <t>Внутренние санитарнотехнические работы: смена труб, санприборов, запорной арматуры и другое</t>
        </is>
      </c>
      <c r="EM1427" s="0" t="inlineStr">
        <is>
          <t>рФЕР-65</t>
        </is>
      </c>
      <c r="EO1427" s="0" t="inlineStr"/>
      <c r="EQ1427" s="0" t="n">
        <v>0</v>
      </c>
      <c r="ER1427" s="0" t="n">
        <v>106.72</v>
      </c>
      <c r="ES1427" s="0" t="n">
        <v>106.72</v>
      </c>
      <c r="ET1427" s="0" t="n">
        <v>0</v>
      </c>
      <c r="EU1427" s="0" t="n">
        <v>0</v>
      </c>
      <c r="EV1427" s="0" t="n">
        <v>0</v>
      </c>
      <c r="EW1427" s="0" t="n">
        <v>0</v>
      </c>
      <c r="EX1427" s="0" t="n">
        <v>0</v>
      </c>
      <c r="FQ1427" s="0" t="n">
        <v>0</v>
      </c>
      <c r="FR1427" s="0" t="n">
        <v>0</v>
      </c>
      <c r="FS1427" s="0" t="n">
        <v>0</v>
      </c>
      <c r="FX1427" s="0" t="n">
        <v>103</v>
      </c>
      <c r="FY1427" s="0" t="n">
        <v>52</v>
      </c>
      <c r="GA1427" s="0" t="inlineStr"/>
      <c r="GD1427" s="0" t="n">
        <v>1</v>
      </c>
      <c r="GF1427" s="0" t="n">
        <v>535473645</v>
      </c>
      <c r="GG1427" s="0" t="n">
        <v>2</v>
      </c>
      <c r="GH1427" s="0" t="n">
        <v>1</v>
      </c>
      <c r="GI1427" s="0" t="n">
        <v>2</v>
      </c>
      <c r="GJ1427" s="0" t="n">
        <v>0</v>
      </c>
      <c r="GK1427" s="0" t="n">
        <v>0</v>
      </c>
      <c r="GL1427" s="0">
        <f>ROUND(IF(AND(BH1427=3,BI1427=3,FS1427&lt;&gt;0),P1427,0),0)</f>
        <v/>
      </c>
      <c r="GM1427" s="0">
        <f>ROUND(O1427+X1427+Y1427,0)+GX1427</f>
        <v/>
      </c>
      <c r="GN1427" s="0">
        <f>IF(OR(BI1427=0,BI1427=1),GM1427-GX1427,0)</f>
        <v/>
      </c>
      <c r="GO1427" s="0">
        <f>IF(BI1427=2,GM1427-GX1427,0)</f>
        <v/>
      </c>
      <c r="GP1427" s="0">
        <f>IF(BI1427=4,GM1427-GX1427,0)</f>
        <v/>
      </c>
      <c r="GR1427" s="0" t="n">
        <v>0</v>
      </c>
      <c r="GS1427" s="0" t="n">
        <v>3</v>
      </c>
      <c r="GT1427" s="0" t="n">
        <v>0</v>
      </c>
      <c r="GU1427" s="0" t="inlineStr"/>
      <c r="GV1427" s="0">
        <f>ROUND((GT1427),2)</f>
        <v/>
      </c>
      <c r="GW1427" s="0" t="n">
        <v>1</v>
      </c>
      <c r="GX1427" s="0">
        <f>ROUND(HC1427*I1427,0)</f>
        <v/>
      </c>
      <c r="HA1427" s="0" t="n">
        <v>0</v>
      </c>
      <c r="HB1427" s="0" t="n">
        <v>0</v>
      </c>
      <c r="HC1427" s="0">
        <f>GV1427*GW1427</f>
        <v/>
      </c>
      <c r="HE1427" s="0" t="inlineStr"/>
      <c r="HF1427" s="0" t="inlineStr"/>
      <c r="HM1427" s="0" t="inlineStr"/>
      <c r="HN1427" s="0" t="inlineStr">
        <is>
          <t>Пр/812-099.2-1</t>
        </is>
      </c>
      <c r="HO1427" s="0" t="inlineStr">
        <is>
          <t>Пр/774-099.2</t>
        </is>
      </c>
      <c r="HP1427" s="0" t="inlineStr">
        <is>
          <t>Внутренние санитарнотехнические работы: смена труб, санприборов, запорной арматуры и другое</t>
        </is>
      </c>
      <c r="HQ1427" s="0" t="inlineStr">
        <is>
          <t>Внутренние санитарнотехнические работы: смена труб, санприборов, запорной арматуры и другое</t>
        </is>
      </c>
      <c r="HS1427" s="0" t="n">
        <v>0</v>
      </c>
      <c r="IK1427" s="0" t="n">
        <v>0</v>
      </c>
    </row>
    <row r="1429">
      <c r="A1429" s="358" t="n">
        <v>51</v>
      </c>
      <c r="B1429" s="358">
        <f>B1413</f>
        <v/>
      </c>
      <c r="C1429" s="358">
        <f>A1413</f>
        <v/>
      </c>
      <c r="D1429" s="358">
        <f>ROW(A1413)</f>
        <v/>
      </c>
      <c r="E1429" s="358" t="n"/>
      <c r="F1429" s="358">
        <f>IF(F1413&lt;&gt;"",F1413,"")</f>
        <v/>
      </c>
      <c r="G1429" s="358">
        <f>IF(G1413&lt;&gt;"",G1413,"")</f>
        <v/>
      </c>
      <c r="H1429" s="358" t="n">
        <v>0</v>
      </c>
      <c r="I1429" s="358" t="n"/>
      <c r="J1429" s="358" t="n"/>
      <c r="K1429" s="358" t="n"/>
      <c r="L1429" s="358" t="n"/>
      <c r="M1429" s="358" t="n"/>
      <c r="N1429" s="358" t="n"/>
      <c r="O1429" s="358" t="n">
        <v>0</v>
      </c>
      <c r="P1429" s="358" t="n">
        <v>0</v>
      </c>
      <c r="Q1429" s="358" t="n">
        <v>0</v>
      </c>
      <c r="R1429" s="358" t="n">
        <v>0</v>
      </c>
      <c r="S1429" s="358" t="n">
        <v>0</v>
      </c>
      <c r="T1429" s="358" t="n">
        <v>0</v>
      </c>
      <c r="U1429" s="358" t="n">
        <v>0</v>
      </c>
      <c r="V1429" s="358" t="n">
        <v>0</v>
      </c>
      <c r="W1429" s="358" t="n">
        <v>0</v>
      </c>
      <c r="X1429" s="358" t="n">
        <v>0</v>
      </c>
      <c r="Y1429" s="358" t="n">
        <v>0</v>
      </c>
      <c r="Z1429" s="358" t="n"/>
      <c r="AA1429" s="358" t="n"/>
      <c r="AB1429" s="358" t="n"/>
      <c r="AC1429" s="358" t="n"/>
      <c r="AD1429" s="358" t="n"/>
      <c r="AE1429" s="358" t="n"/>
      <c r="AF1429" s="358" t="n"/>
      <c r="AG1429" s="358" t="n"/>
      <c r="AH1429" s="358" t="n"/>
      <c r="AI1429" s="358" t="n"/>
      <c r="AJ1429" s="358" t="n"/>
      <c r="AK1429" s="358" t="n"/>
      <c r="AL1429" s="358" t="n"/>
      <c r="AM1429" s="358" t="n"/>
      <c r="AN1429" s="358" t="n"/>
      <c r="AO1429" s="358">
        <f>ROUND(BX1429,0)</f>
        <v/>
      </c>
      <c r="AP1429" s="358">
        <f>ROUND(BY1429,0)</f>
        <v/>
      </c>
      <c r="AQ1429" s="358">
        <f>ROUND(BZ1429,0)</f>
        <v/>
      </c>
      <c r="AR1429" s="358">
        <f>ROUND(CA1429,0)</f>
        <v/>
      </c>
      <c r="AS1429" s="358">
        <f>ROUND(CB1429,0)</f>
        <v/>
      </c>
      <c r="AT1429" s="358">
        <f>ROUND(CC1429,0)</f>
        <v/>
      </c>
      <c r="AU1429" s="358">
        <f>ROUND(CD1429,0)</f>
        <v/>
      </c>
      <c r="AV1429" s="358">
        <f>ROUND(CE1429,0)</f>
        <v/>
      </c>
      <c r="AW1429" s="358">
        <f>ROUND(CF1429,0)</f>
        <v/>
      </c>
      <c r="AX1429" s="358">
        <f>ROUND(CG1429,0)</f>
        <v/>
      </c>
      <c r="AY1429" s="358">
        <f>ROUND(CH1429,0)</f>
        <v/>
      </c>
      <c r="AZ1429" s="358">
        <f>ROUND(CI1429,0)</f>
        <v/>
      </c>
      <c r="BA1429" s="358">
        <f>ROUND(CJ1429,0)</f>
        <v/>
      </c>
      <c r="BB1429" s="358">
        <f>ROUND(CK1429,0)</f>
        <v/>
      </c>
      <c r="BC1429" s="358">
        <f>ROUND(CL1429,0)</f>
        <v/>
      </c>
      <c r="BD1429" s="358">
        <f>ROUND(CM1429,0)</f>
        <v/>
      </c>
      <c r="BE1429" s="358" t="n"/>
      <c r="BF1429" s="358" t="n"/>
      <c r="BG1429" s="358" t="n"/>
      <c r="BH1429" s="358" t="n"/>
      <c r="BI1429" s="358" t="n"/>
      <c r="BJ1429" s="358" t="n"/>
      <c r="BK1429" s="358" t="n"/>
      <c r="BL1429" s="358" t="n"/>
      <c r="BM1429" s="358" t="n"/>
      <c r="BN1429" s="358" t="n"/>
      <c r="BO1429" s="358" t="n"/>
      <c r="BP1429" s="358" t="n"/>
      <c r="BQ1429" s="358" t="n"/>
      <c r="BR1429" s="358" t="n"/>
      <c r="BS1429" s="358" t="n"/>
      <c r="BT1429" s="358" t="n"/>
      <c r="BU1429" s="358" t="n"/>
      <c r="BV1429" s="358" t="n"/>
      <c r="BW1429" s="358" t="n"/>
      <c r="BX1429" s="358" t="n"/>
      <c r="BY1429" s="358" t="n"/>
      <c r="BZ1429" s="358" t="n"/>
      <c r="CA1429" s="358" t="n"/>
      <c r="CB1429" s="358" t="n"/>
      <c r="CC1429" s="358" t="n"/>
      <c r="CD1429" s="358" t="n"/>
      <c r="CE1429" s="358" t="n"/>
      <c r="CF1429" s="358" t="n"/>
      <c r="CG1429" s="358" t="n"/>
      <c r="CH1429" s="358" t="n"/>
      <c r="CI1429" s="358" t="n"/>
      <c r="CJ1429" s="358" t="n"/>
      <c r="CK1429" s="358" t="n"/>
      <c r="CL1429" s="358" t="n"/>
      <c r="CM1429" s="358" t="n"/>
      <c r="CN1429" s="358" t="n"/>
      <c r="CO1429" s="358" t="n"/>
      <c r="CP1429" s="358" t="n"/>
      <c r="CQ1429" s="358" t="n"/>
      <c r="CR1429" s="358" t="n"/>
      <c r="CS1429" s="358" t="n"/>
      <c r="CT1429" s="358" t="n"/>
      <c r="CU1429" s="358" t="n"/>
      <c r="CV1429" s="358" t="n"/>
      <c r="CW1429" s="358" t="n"/>
      <c r="CX1429" s="358" t="n"/>
      <c r="CY1429" s="358" t="n"/>
      <c r="CZ1429" s="358" t="n"/>
      <c r="DA1429" s="358" t="n"/>
      <c r="DB1429" s="358" t="n"/>
      <c r="DC1429" s="358" t="n"/>
      <c r="DD1429" s="358" t="n"/>
      <c r="DE1429" s="358" t="n"/>
      <c r="DF1429" s="358" t="n"/>
      <c r="DG1429" s="359" t="n"/>
      <c r="DH1429" s="359" t="n"/>
      <c r="DI1429" s="359" t="n"/>
      <c r="DJ1429" s="359" t="n"/>
      <c r="DK1429" s="359" t="n"/>
      <c r="DL1429" s="359" t="n"/>
      <c r="DM1429" s="359" t="n"/>
      <c r="DN1429" s="359" t="n"/>
      <c r="DO1429" s="359" t="n"/>
      <c r="DP1429" s="359" t="n"/>
      <c r="DQ1429" s="359" t="n"/>
      <c r="DR1429" s="359" t="n"/>
      <c r="DS1429" s="359" t="n"/>
      <c r="DT1429" s="359" t="n"/>
      <c r="DU1429" s="359" t="n"/>
      <c r="DV1429" s="359" t="n"/>
      <c r="DW1429" s="359" t="n"/>
      <c r="DX1429" s="359" t="n"/>
      <c r="DY1429" s="359" t="n"/>
      <c r="DZ1429" s="359" t="n"/>
      <c r="EA1429" s="359" t="n"/>
      <c r="EB1429" s="359" t="n"/>
      <c r="EC1429" s="359" t="n"/>
      <c r="ED1429" s="359" t="n"/>
      <c r="EE1429" s="359" t="n"/>
      <c r="EF1429" s="359" t="n"/>
      <c r="EG1429" s="359" t="n"/>
      <c r="EH1429" s="359" t="n"/>
      <c r="EI1429" s="359" t="n"/>
      <c r="EJ1429" s="359" t="n"/>
      <c r="EK1429" s="359" t="n"/>
      <c r="EL1429" s="359" t="n"/>
      <c r="EM1429" s="359" t="n"/>
      <c r="EN1429" s="359" t="n"/>
      <c r="EO1429" s="359" t="n"/>
      <c r="EP1429" s="359" t="n"/>
      <c r="EQ1429" s="359" t="n"/>
      <c r="ER1429" s="359" t="n"/>
      <c r="ES1429" s="359" t="n"/>
      <c r="ET1429" s="359" t="n"/>
      <c r="EU1429" s="359" t="n"/>
      <c r="EV1429" s="359" t="n"/>
      <c r="EW1429" s="359" t="n"/>
      <c r="EX1429" s="359" t="n"/>
      <c r="EY1429" s="359" t="n"/>
      <c r="EZ1429" s="359" t="n"/>
      <c r="FA1429" s="359" t="n"/>
      <c r="FB1429" s="359" t="n"/>
      <c r="FC1429" s="359" t="n"/>
      <c r="FD1429" s="359" t="n"/>
      <c r="FE1429" s="359" t="n"/>
      <c r="FF1429" s="359" t="n"/>
      <c r="FG1429" s="359" t="n"/>
      <c r="FH1429" s="359" t="n"/>
      <c r="FI1429" s="359" t="n"/>
      <c r="FJ1429" s="359" t="n"/>
      <c r="FK1429" s="359" t="n"/>
      <c r="FL1429" s="359" t="n"/>
      <c r="FM1429" s="359" t="n"/>
      <c r="FN1429" s="359" t="n"/>
      <c r="FO1429" s="359" t="n"/>
      <c r="FP1429" s="359" t="n"/>
      <c r="FQ1429" s="359" t="n"/>
      <c r="FR1429" s="359" t="n"/>
      <c r="FS1429" s="359" t="n"/>
      <c r="FT1429" s="359" t="n"/>
      <c r="FU1429" s="359" t="n"/>
      <c r="FV1429" s="359" t="n"/>
      <c r="FW1429" s="359" t="n"/>
      <c r="FX1429" s="359" t="n"/>
      <c r="FY1429" s="359" t="n"/>
      <c r="FZ1429" s="359" t="n"/>
      <c r="GA1429" s="359" t="n"/>
      <c r="GB1429" s="359" t="n"/>
      <c r="GC1429" s="359" t="n"/>
      <c r="GD1429" s="359" t="n"/>
      <c r="GE1429" s="359" t="n"/>
      <c r="GF1429" s="359" t="n"/>
      <c r="GG1429" s="359" t="n"/>
      <c r="GH1429" s="359" t="n"/>
      <c r="GI1429" s="359" t="n"/>
      <c r="GJ1429" s="359" t="n"/>
      <c r="GK1429" s="359" t="n"/>
      <c r="GL1429" s="359" t="n"/>
      <c r="GM1429" s="359" t="n"/>
      <c r="GN1429" s="359" t="n"/>
      <c r="GO1429" s="359" t="n"/>
      <c r="GP1429" s="359" t="n"/>
      <c r="GQ1429" s="359" t="n"/>
      <c r="GR1429" s="359" t="n"/>
      <c r="GS1429" s="359" t="n"/>
      <c r="GT1429" s="359" t="n"/>
      <c r="GU1429" s="359" t="n"/>
      <c r="GV1429" s="359" t="n"/>
      <c r="GW1429" s="359" t="n"/>
      <c r="GX1429" s="359" t="n">
        <v>0</v>
      </c>
    </row>
    <row r="1431">
      <c r="A1431" s="360" t="n">
        <v>50</v>
      </c>
      <c r="B1431" s="360" t="n">
        <v>0</v>
      </c>
      <c r="C1431" s="360" t="n">
        <v>0</v>
      </c>
      <c r="D1431" s="360" t="n">
        <v>1</v>
      </c>
      <c r="E1431" s="360" t="n">
        <v>201</v>
      </c>
      <c r="F1431" s="360">
        <f>ROUND(Source!O1429,O1431)</f>
        <v/>
      </c>
      <c r="G1431" s="360" t="inlineStr">
        <is>
          <t>ПЗ</t>
        </is>
      </c>
      <c r="H1431" s="360" t="inlineStr">
        <is>
          <t>Прямые затраты</t>
        </is>
      </c>
      <c r="I1431" s="360" t="n"/>
      <c r="J1431" s="360" t="n"/>
      <c r="K1431" s="360" t="n">
        <v>201</v>
      </c>
      <c r="L1431" s="360" t="n">
        <v>1</v>
      </c>
      <c r="M1431" s="360" t="n">
        <v>3</v>
      </c>
      <c r="N1431" s="360" t="inlineStr"/>
      <c r="O1431" s="360" t="n">
        <v>0</v>
      </c>
      <c r="P1431" s="360" t="n"/>
      <c r="Q1431" s="360" t="n"/>
      <c r="R1431" s="360" t="n"/>
      <c r="S1431" s="360" t="n"/>
      <c r="T1431" s="360" t="n"/>
      <c r="U1431" s="360" t="n"/>
      <c r="V1431" s="360" t="n"/>
      <c r="W1431" s="360" t="n">
        <v>0</v>
      </c>
      <c r="X1431" s="360" t="n">
        <v>1</v>
      </c>
      <c r="Y1431" s="360" t="n">
        <v>0</v>
      </c>
      <c r="Z1431" s="360" t="n"/>
      <c r="AA1431" s="360" t="n"/>
      <c r="AB1431" s="360" t="n"/>
    </row>
    <row r="1432">
      <c r="A1432" s="360" t="n">
        <v>50</v>
      </c>
      <c r="B1432" s="360" t="n">
        <v>0</v>
      </c>
      <c r="C1432" s="360" t="n">
        <v>0</v>
      </c>
      <c r="D1432" s="360" t="n">
        <v>1</v>
      </c>
      <c r="E1432" s="360" t="n">
        <v>202</v>
      </c>
      <c r="F1432" s="360">
        <f>ROUND(Source!P1429,O1432)</f>
        <v/>
      </c>
      <c r="G1432" s="360" t="inlineStr">
        <is>
          <t>СтМатОб</t>
        </is>
      </c>
      <c r="H1432" s="360" t="inlineStr">
        <is>
          <t>Стоимость материальных ресурсов (всего)</t>
        </is>
      </c>
      <c r="I1432" s="360" t="n"/>
      <c r="J1432" s="360" t="n"/>
      <c r="K1432" s="360" t="n">
        <v>202</v>
      </c>
      <c r="L1432" s="360" t="n">
        <v>2</v>
      </c>
      <c r="M1432" s="360" t="n">
        <v>3</v>
      </c>
      <c r="N1432" s="360" t="inlineStr"/>
      <c r="O1432" s="360" t="n">
        <v>0</v>
      </c>
      <c r="P1432" s="360" t="n"/>
      <c r="Q1432" s="360" t="n"/>
      <c r="R1432" s="360" t="n"/>
      <c r="S1432" s="360" t="n"/>
      <c r="T1432" s="360" t="n"/>
      <c r="U1432" s="360" t="n"/>
      <c r="V1432" s="360" t="n"/>
      <c r="W1432" s="360" t="n">
        <v>0</v>
      </c>
      <c r="X1432" s="360" t="n">
        <v>1</v>
      </c>
      <c r="Y1432" s="360" t="n">
        <v>0</v>
      </c>
      <c r="Z1432" s="360" t="n"/>
      <c r="AA1432" s="360" t="n"/>
      <c r="AB1432" s="360" t="n"/>
    </row>
    <row r="1433">
      <c r="A1433" s="360" t="n">
        <v>50</v>
      </c>
      <c r="B1433" s="360" t="n">
        <v>0</v>
      </c>
      <c r="C1433" s="360" t="n">
        <v>0</v>
      </c>
      <c r="D1433" s="360" t="n">
        <v>1</v>
      </c>
      <c r="E1433" s="360" t="n">
        <v>222</v>
      </c>
      <c r="F1433" s="360">
        <f>ROUND(Source!AO1429,O1433)</f>
        <v/>
      </c>
      <c r="G1433" s="360" t="inlineStr">
        <is>
          <t>СтМатОбЗак</t>
        </is>
      </c>
      <c r="H1433" s="360" t="inlineStr">
        <is>
          <t>Стоимость материалов и оборудования заказчика</t>
        </is>
      </c>
      <c r="I1433" s="360" t="n"/>
      <c r="J1433" s="360" t="n"/>
      <c r="K1433" s="360" t="n">
        <v>222</v>
      </c>
      <c r="L1433" s="360" t="n">
        <v>3</v>
      </c>
      <c r="M1433" s="360" t="n">
        <v>3</v>
      </c>
      <c r="N1433" s="360" t="inlineStr"/>
      <c r="O1433" s="360" t="n">
        <v>0</v>
      </c>
      <c r="P1433" s="360" t="n"/>
      <c r="Q1433" s="360" t="n"/>
      <c r="R1433" s="360" t="n"/>
      <c r="S1433" s="360" t="n"/>
      <c r="T1433" s="360" t="n"/>
      <c r="U1433" s="360" t="n"/>
      <c r="V1433" s="360" t="n"/>
      <c r="W1433" s="360" t="n">
        <v>0</v>
      </c>
      <c r="X1433" s="360" t="n">
        <v>1</v>
      </c>
      <c r="Y1433" s="360" t="n">
        <v>0</v>
      </c>
      <c r="Z1433" s="360" t="n"/>
      <c r="AA1433" s="360" t="n"/>
      <c r="AB1433" s="360" t="n"/>
    </row>
    <row r="1434">
      <c r="A1434" s="360" t="n">
        <v>50</v>
      </c>
      <c r="B1434" s="360" t="n">
        <v>0</v>
      </c>
      <c r="C1434" s="360" t="n">
        <v>0</v>
      </c>
      <c r="D1434" s="360" t="n">
        <v>1</v>
      </c>
      <c r="E1434" s="360" t="n">
        <v>225</v>
      </c>
      <c r="F1434" s="360">
        <f>ROUND(Source!AV1429,O1434)</f>
        <v/>
      </c>
      <c r="G1434" s="360" t="inlineStr">
        <is>
          <t>СтМатОбПод</t>
        </is>
      </c>
      <c r="H1434" s="360" t="inlineStr">
        <is>
          <t>Стоимость материалов и оборудования подрядчика</t>
        </is>
      </c>
      <c r="I1434" s="360" t="n"/>
      <c r="J1434" s="360" t="n"/>
      <c r="K1434" s="360" t="n">
        <v>225</v>
      </c>
      <c r="L1434" s="360" t="n">
        <v>4</v>
      </c>
      <c r="M1434" s="360" t="n">
        <v>3</v>
      </c>
      <c r="N1434" s="360" t="inlineStr"/>
      <c r="O1434" s="360" t="n">
        <v>0</v>
      </c>
      <c r="P1434" s="360" t="n"/>
      <c r="Q1434" s="360" t="n"/>
      <c r="R1434" s="360" t="n"/>
      <c r="S1434" s="360" t="n"/>
      <c r="T1434" s="360" t="n"/>
      <c r="U1434" s="360" t="n"/>
      <c r="V1434" s="360" t="n"/>
      <c r="W1434" s="360" t="n">
        <v>0</v>
      </c>
      <c r="X1434" s="360" t="n">
        <v>1</v>
      </c>
      <c r="Y1434" s="360" t="n">
        <v>0</v>
      </c>
      <c r="Z1434" s="360" t="n"/>
      <c r="AA1434" s="360" t="n"/>
      <c r="AB1434" s="360" t="n"/>
    </row>
    <row r="1435">
      <c r="A1435" s="360" t="n">
        <v>50</v>
      </c>
      <c r="B1435" s="360" t="n">
        <v>0</v>
      </c>
      <c r="C1435" s="360" t="n">
        <v>0</v>
      </c>
      <c r="D1435" s="360" t="n">
        <v>1</v>
      </c>
      <c r="E1435" s="360" t="n">
        <v>226</v>
      </c>
      <c r="F1435" s="360">
        <f>ROUND(Source!AW1429,O1435)</f>
        <v/>
      </c>
      <c r="G1435" s="360" t="inlineStr">
        <is>
          <t>СтМат</t>
        </is>
      </c>
      <c r="H1435" s="360" t="inlineStr">
        <is>
          <t>Стоимость материалов (всего)</t>
        </is>
      </c>
      <c r="I1435" s="360" t="n"/>
      <c r="J1435" s="360" t="n"/>
      <c r="K1435" s="360" t="n">
        <v>226</v>
      </c>
      <c r="L1435" s="360" t="n">
        <v>5</v>
      </c>
      <c r="M1435" s="360" t="n">
        <v>3</v>
      </c>
      <c r="N1435" s="360" t="inlineStr"/>
      <c r="O1435" s="360" t="n">
        <v>0</v>
      </c>
      <c r="P1435" s="360" t="n"/>
      <c r="Q1435" s="360" t="n"/>
      <c r="R1435" s="360" t="n"/>
      <c r="S1435" s="360" t="n"/>
      <c r="T1435" s="360" t="n"/>
      <c r="U1435" s="360" t="n"/>
      <c r="V1435" s="360" t="n"/>
      <c r="W1435" s="360" t="n">
        <v>0</v>
      </c>
      <c r="X1435" s="360" t="n">
        <v>1</v>
      </c>
      <c r="Y1435" s="360" t="n">
        <v>0</v>
      </c>
      <c r="Z1435" s="360" t="n"/>
      <c r="AA1435" s="360" t="n"/>
      <c r="AB1435" s="360" t="n"/>
    </row>
    <row r="1436">
      <c r="A1436" s="360" t="n">
        <v>50</v>
      </c>
      <c r="B1436" s="360" t="n">
        <v>0</v>
      </c>
      <c r="C1436" s="360" t="n">
        <v>0</v>
      </c>
      <c r="D1436" s="360" t="n">
        <v>1</v>
      </c>
      <c r="E1436" s="360" t="n">
        <v>227</v>
      </c>
      <c r="F1436" s="360">
        <f>ROUND(Source!AX1429,O1436)</f>
        <v/>
      </c>
      <c r="G1436" s="360" t="inlineStr">
        <is>
          <t>СтМатЗак</t>
        </is>
      </c>
      <c r="H1436" s="360" t="inlineStr">
        <is>
          <t>Стоимость материалов заказчика</t>
        </is>
      </c>
      <c r="I1436" s="360" t="n"/>
      <c r="J1436" s="360" t="n"/>
      <c r="K1436" s="360" t="n">
        <v>227</v>
      </c>
      <c r="L1436" s="360" t="n">
        <v>6</v>
      </c>
      <c r="M1436" s="360" t="n">
        <v>3</v>
      </c>
      <c r="N1436" s="360" t="inlineStr"/>
      <c r="O1436" s="360" t="n">
        <v>0</v>
      </c>
      <c r="P1436" s="360" t="n"/>
      <c r="Q1436" s="360" t="n"/>
      <c r="R1436" s="360" t="n"/>
      <c r="S1436" s="360" t="n"/>
      <c r="T1436" s="360" t="n"/>
      <c r="U1436" s="360" t="n"/>
      <c r="V1436" s="360" t="n"/>
      <c r="W1436" s="360" t="n">
        <v>0</v>
      </c>
      <c r="X1436" s="360" t="n">
        <v>1</v>
      </c>
      <c r="Y1436" s="360" t="n">
        <v>0</v>
      </c>
      <c r="Z1436" s="360" t="n"/>
      <c r="AA1436" s="360" t="n"/>
      <c r="AB1436" s="360" t="n"/>
    </row>
    <row r="1437">
      <c r="A1437" s="360" t="n">
        <v>50</v>
      </c>
      <c r="B1437" s="360" t="n">
        <v>0</v>
      </c>
      <c r="C1437" s="360" t="n">
        <v>0</v>
      </c>
      <c r="D1437" s="360" t="n">
        <v>1</v>
      </c>
      <c r="E1437" s="360" t="n">
        <v>228</v>
      </c>
      <c r="F1437" s="360">
        <f>ROUND(Source!AY1429,O1437)</f>
        <v/>
      </c>
      <c r="G1437" s="360" t="inlineStr">
        <is>
          <t>СтМатПод</t>
        </is>
      </c>
      <c r="H1437" s="360" t="inlineStr">
        <is>
          <t>Стоимость материалов подрядчика</t>
        </is>
      </c>
      <c r="I1437" s="360" t="n"/>
      <c r="J1437" s="360" t="n"/>
      <c r="K1437" s="360" t="n">
        <v>228</v>
      </c>
      <c r="L1437" s="360" t="n">
        <v>7</v>
      </c>
      <c r="M1437" s="360" t="n">
        <v>3</v>
      </c>
      <c r="N1437" s="360" t="inlineStr"/>
      <c r="O1437" s="360" t="n">
        <v>0</v>
      </c>
      <c r="P1437" s="360" t="n"/>
      <c r="Q1437" s="360" t="n"/>
      <c r="R1437" s="360" t="n"/>
      <c r="S1437" s="360" t="n"/>
      <c r="T1437" s="360" t="n"/>
      <c r="U1437" s="360" t="n"/>
      <c r="V1437" s="360" t="n"/>
      <c r="W1437" s="360" t="n">
        <v>0</v>
      </c>
      <c r="X1437" s="360" t="n">
        <v>1</v>
      </c>
      <c r="Y1437" s="360" t="n">
        <v>0</v>
      </c>
      <c r="Z1437" s="360" t="n"/>
      <c r="AA1437" s="360" t="n"/>
      <c r="AB1437" s="360" t="n"/>
    </row>
    <row r="1438">
      <c r="A1438" s="360" t="n">
        <v>50</v>
      </c>
      <c r="B1438" s="360" t="n">
        <v>0</v>
      </c>
      <c r="C1438" s="360" t="n">
        <v>0</v>
      </c>
      <c r="D1438" s="360" t="n">
        <v>1</v>
      </c>
      <c r="E1438" s="360" t="n">
        <v>216</v>
      </c>
      <c r="F1438" s="360">
        <f>ROUND(Source!AP1429,O1438)</f>
        <v/>
      </c>
      <c r="G1438" s="360" t="inlineStr">
        <is>
          <t>Оборуд</t>
        </is>
      </c>
      <c r="H1438" s="360" t="inlineStr">
        <is>
          <t>Стоимость оборудования (всего)</t>
        </is>
      </c>
      <c r="I1438" s="360" t="n"/>
      <c r="J1438" s="360" t="n"/>
      <c r="K1438" s="360" t="n">
        <v>216</v>
      </c>
      <c r="L1438" s="360" t="n">
        <v>8</v>
      </c>
      <c r="M1438" s="360" t="n">
        <v>3</v>
      </c>
      <c r="N1438" s="360" t="inlineStr"/>
      <c r="O1438" s="360" t="n">
        <v>0</v>
      </c>
      <c r="P1438" s="360" t="n"/>
      <c r="Q1438" s="360" t="n"/>
      <c r="R1438" s="360" t="n"/>
      <c r="S1438" s="360" t="n"/>
      <c r="T1438" s="360" t="n"/>
      <c r="U1438" s="360" t="n"/>
      <c r="V1438" s="360" t="n"/>
      <c r="W1438" s="360" t="n">
        <v>0</v>
      </c>
      <c r="X1438" s="360" t="n">
        <v>1</v>
      </c>
      <c r="Y1438" s="360" t="n">
        <v>0</v>
      </c>
      <c r="Z1438" s="360" t="n"/>
      <c r="AA1438" s="360" t="n"/>
      <c r="AB1438" s="360" t="n"/>
    </row>
    <row r="1439">
      <c r="A1439" s="360" t="n">
        <v>50</v>
      </c>
      <c r="B1439" s="360" t="n">
        <v>0</v>
      </c>
      <c r="C1439" s="360" t="n">
        <v>0</v>
      </c>
      <c r="D1439" s="360" t="n">
        <v>1</v>
      </c>
      <c r="E1439" s="360" t="n">
        <v>223</v>
      </c>
      <c r="F1439" s="360">
        <f>ROUND(Source!AQ1429,O1439)</f>
        <v/>
      </c>
      <c r="G1439" s="360" t="inlineStr">
        <is>
          <t>ОборудЗак</t>
        </is>
      </c>
      <c r="H1439" s="360" t="inlineStr">
        <is>
          <t>Стоимость оборудования заказчика</t>
        </is>
      </c>
      <c r="I1439" s="360" t="n"/>
      <c r="J1439" s="360" t="n"/>
      <c r="K1439" s="360" t="n">
        <v>223</v>
      </c>
      <c r="L1439" s="360" t="n">
        <v>9</v>
      </c>
      <c r="M1439" s="360" t="n">
        <v>3</v>
      </c>
      <c r="N1439" s="360" t="inlineStr"/>
      <c r="O1439" s="360" t="n">
        <v>0</v>
      </c>
      <c r="P1439" s="360" t="n"/>
      <c r="Q1439" s="360" t="n"/>
      <c r="R1439" s="360" t="n"/>
      <c r="S1439" s="360" t="n"/>
      <c r="T1439" s="360" t="n"/>
      <c r="U1439" s="360" t="n"/>
      <c r="V1439" s="360" t="n"/>
      <c r="W1439" s="360" t="n">
        <v>0</v>
      </c>
      <c r="X1439" s="360" t="n">
        <v>1</v>
      </c>
      <c r="Y1439" s="360" t="n">
        <v>0</v>
      </c>
      <c r="Z1439" s="360" t="n"/>
      <c r="AA1439" s="360" t="n"/>
      <c r="AB1439" s="360" t="n"/>
    </row>
    <row r="1440">
      <c r="A1440" s="360" t="n">
        <v>50</v>
      </c>
      <c r="B1440" s="360" t="n">
        <v>0</v>
      </c>
      <c r="C1440" s="360" t="n">
        <v>0</v>
      </c>
      <c r="D1440" s="360" t="n">
        <v>1</v>
      </c>
      <c r="E1440" s="360" t="n">
        <v>229</v>
      </c>
      <c r="F1440" s="360">
        <f>ROUND(Source!AZ1429,O1440)</f>
        <v/>
      </c>
      <c r="G1440" s="360" t="inlineStr">
        <is>
          <t>ОборудПод</t>
        </is>
      </c>
      <c r="H1440" s="360" t="inlineStr">
        <is>
          <t>Стоимость оборудования подрядчика</t>
        </is>
      </c>
      <c r="I1440" s="360" t="n"/>
      <c r="J1440" s="360" t="n"/>
      <c r="K1440" s="360" t="n">
        <v>229</v>
      </c>
      <c r="L1440" s="360" t="n">
        <v>10</v>
      </c>
      <c r="M1440" s="360" t="n">
        <v>3</v>
      </c>
      <c r="N1440" s="360" t="inlineStr"/>
      <c r="O1440" s="360" t="n">
        <v>0</v>
      </c>
      <c r="P1440" s="360" t="n"/>
      <c r="Q1440" s="360" t="n"/>
      <c r="R1440" s="360" t="n"/>
      <c r="S1440" s="360" t="n"/>
      <c r="T1440" s="360" t="n"/>
      <c r="U1440" s="360" t="n"/>
      <c r="V1440" s="360" t="n"/>
      <c r="W1440" s="360" t="n">
        <v>0</v>
      </c>
      <c r="X1440" s="360" t="n">
        <v>1</v>
      </c>
      <c r="Y1440" s="360" t="n">
        <v>0</v>
      </c>
      <c r="Z1440" s="360" t="n"/>
      <c r="AA1440" s="360" t="n"/>
      <c r="AB1440" s="360" t="n"/>
    </row>
    <row r="1441">
      <c r="A1441" s="360" t="n">
        <v>50</v>
      </c>
      <c r="B1441" s="360" t="n">
        <v>0</v>
      </c>
      <c r="C1441" s="360" t="n">
        <v>0</v>
      </c>
      <c r="D1441" s="360" t="n">
        <v>1</v>
      </c>
      <c r="E1441" s="360" t="n">
        <v>203</v>
      </c>
      <c r="F1441" s="360">
        <f>ROUND(Source!Q1429,O1441)</f>
        <v/>
      </c>
      <c r="G1441" s="360" t="inlineStr">
        <is>
          <t>ЭММ</t>
        </is>
      </c>
      <c r="H1441" s="360" t="inlineStr">
        <is>
          <t>Эксплуатация машин</t>
        </is>
      </c>
      <c r="I1441" s="360" t="n"/>
      <c r="J1441" s="360" t="n"/>
      <c r="K1441" s="360" t="n">
        <v>203</v>
      </c>
      <c r="L1441" s="360" t="n">
        <v>11</v>
      </c>
      <c r="M1441" s="360" t="n">
        <v>3</v>
      </c>
      <c r="N1441" s="360" t="inlineStr"/>
      <c r="O1441" s="360" t="n">
        <v>0</v>
      </c>
      <c r="P1441" s="360" t="n"/>
      <c r="Q1441" s="360" t="n"/>
      <c r="R1441" s="360" t="n"/>
      <c r="S1441" s="360" t="n"/>
      <c r="T1441" s="360" t="n"/>
      <c r="U1441" s="360" t="n"/>
      <c r="V1441" s="360" t="n"/>
      <c r="W1441" s="360" t="n">
        <v>0</v>
      </c>
      <c r="X1441" s="360" t="n">
        <v>1</v>
      </c>
      <c r="Y1441" s="360" t="n">
        <v>0</v>
      </c>
      <c r="Z1441" s="360" t="n"/>
      <c r="AA1441" s="360" t="n"/>
      <c r="AB1441" s="360" t="n"/>
    </row>
    <row r="1442">
      <c r="A1442" s="360" t="n">
        <v>50</v>
      </c>
      <c r="B1442" s="360" t="n">
        <v>0</v>
      </c>
      <c r="C1442" s="360" t="n">
        <v>0</v>
      </c>
      <c r="D1442" s="360" t="n">
        <v>1</v>
      </c>
      <c r="E1442" s="360" t="n">
        <v>231</v>
      </c>
      <c r="F1442" s="360">
        <f>ROUND(Source!BB1429,O1442)</f>
        <v/>
      </c>
      <c r="G1442" s="360" t="inlineStr">
        <is>
          <t>ЭММсНРиСП</t>
        </is>
      </c>
      <c r="H1442" s="360" t="inlineStr">
        <is>
          <t>Эксплуатация машин по ТСН-2001.16</t>
        </is>
      </c>
      <c r="I1442" s="360" t="n"/>
      <c r="J1442" s="360" t="n"/>
      <c r="K1442" s="360" t="n">
        <v>231</v>
      </c>
      <c r="L1442" s="360" t="n">
        <v>12</v>
      </c>
      <c r="M1442" s="360" t="n">
        <v>3</v>
      </c>
      <c r="N1442" s="360" t="inlineStr"/>
      <c r="O1442" s="360" t="n">
        <v>0</v>
      </c>
      <c r="P1442" s="360" t="n"/>
      <c r="Q1442" s="360" t="n"/>
      <c r="R1442" s="360" t="n"/>
      <c r="S1442" s="360" t="n"/>
      <c r="T1442" s="360" t="n"/>
      <c r="U1442" s="360" t="n"/>
      <c r="V1442" s="360" t="n"/>
      <c r="W1442" s="360" t="n">
        <v>0</v>
      </c>
      <c r="X1442" s="360" t="n">
        <v>1</v>
      </c>
      <c r="Y1442" s="360" t="n">
        <v>0</v>
      </c>
      <c r="Z1442" s="360" t="n"/>
      <c r="AA1442" s="360" t="n"/>
      <c r="AB1442" s="360" t="n"/>
    </row>
    <row r="1443">
      <c r="A1443" s="360" t="n">
        <v>50</v>
      </c>
      <c r="B1443" s="360" t="n">
        <v>0</v>
      </c>
      <c r="C1443" s="360" t="n">
        <v>0</v>
      </c>
      <c r="D1443" s="360" t="n">
        <v>1</v>
      </c>
      <c r="E1443" s="360" t="n">
        <v>204</v>
      </c>
      <c r="F1443" s="360">
        <f>ROUND(Source!R1429,O1443)</f>
        <v/>
      </c>
      <c r="G1443" s="360" t="inlineStr">
        <is>
          <t>ЗПМ</t>
        </is>
      </c>
      <c r="H1443" s="360" t="inlineStr">
        <is>
          <t>ЗП машинистов</t>
        </is>
      </c>
      <c r="I1443" s="360" t="n"/>
      <c r="J1443" s="360" t="n"/>
      <c r="K1443" s="360" t="n">
        <v>204</v>
      </c>
      <c r="L1443" s="360" t="n">
        <v>13</v>
      </c>
      <c r="M1443" s="360" t="n">
        <v>3</v>
      </c>
      <c r="N1443" s="360" t="inlineStr"/>
      <c r="O1443" s="360" t="n">
        <v>0</v>
      </c>
      <c r="P1443" s="360" t="n"/>
      <c r="Q1443" s="360" t="n"/>
      <c r="R1443" s="360" t="n"/>
      <c r="S1443" s="360" t="n"/>
      <c r="T1443" s="360" t="n"/>
      <c r="U1443" s="360" t="n"/>
      <c r="V1443" s="360" t="n"/>
      <c r="W1443" s="360" t="n">
        <v>0</v>
      </c>
      <c r="X1443" s="360" t="n">
        <v>1</v>
      </c>
      <c r="Y1443" s="360" t="n">
        <v>0</v>
      </c>
      <c r="Z1443" s="360" t="n"/>
      <c r="AA1443" s="360" t="n"/>
      <c r="AB1443" s="360" t="n"/>
    </row>
    <row r="1444">
      <c r="A1444" s="360" t="n">
        <v>50</v>
      </c>
      <c r="B1444" s="360" t="n">
        <v>0</v>
      </c>
      <c r="C1444" s="360" t="n">
        <v>0</v>
      </c>
      <c r="D1444" s="360" t="n">
        <v>1</v>
      </c>
      <c r="E1444" s="360" t="n">
        <v>205</v>
      </c>
      <c r="F1444" s="360">
        <f>ROUND(Source!S1429,O1444)</f>
        <v/>
      </c>
      <c r="G1444" s="360" t="inlineStr">
        <is>
          <t>ОЗП</t>
        </is>
      </c>
      <c r="H1444" s="360" t="inlineStr">
        <is>
          <t>Основная ЗП рабочих</t>
        </is>
      </c>
      <c r="I1444" s="360" t="n"/>
      <c r="J1444" s="360" t="n"/>
      <c r="K1444" s="360" t="n">
        <v>205</v>
      </c>
      <c r="L1444" s="360" t="n">
        <v>14</v>
      </c>
      <c r="M1444" s="360" t="n">
        <v>3</v>
      </c>
      <c r="N1444" s="360" t="inlineStr"/>
      <c r="O1444" s="360" t="n">
        <v>0</v>
      </c>
      <c r="P1444" s="360" t="n"/>
      <c r="Q1444" s="360" t="n"/>
      <c r="R1444" s="360" t="n"/>
      <c r="S1444" s="360" t="n"/>
      <c r="T1444" s="360" t="n"/>
      <c r="U1444" s="360" t="n"/>
      <c r="V1444" s="360" t="n"/>
      <c r="W1444" s="360" t="n">
        <v>0</v>
      </c>
      <c r="X1444" s="360" t="n">
        <v>1</v>
      </c>
      <c r="Y1444" s="360" t="n">
        <v>0</v>
      </c>
      <c r="Z1444" s="360" t="n"/>
      <c r="AA1444" s="360" t="n"/>
      <c r="AB1444" s="360" t="n"/>
    </row>
    <row r="1445">
      <c r="A1445" s="360" t="n">
        <v>50</v>
      </c>
      <c r="B1445" s="360" t="n">
        <v>0</v>
      </c>
      <c r="C1445" s="360" t="n">
        <v>0</v>
      </c>
      <c r="D1445" s="360" t="n">
        <v>1</v>
      </c>
      <c r="E1445" s="360" t="n">
        <v>232</v>
      </c>
      <c r="F1445" s="360">
        <f>ROUND(Source!BC1429,O1445)</f>
        <v/>
      </c>
      <c r="G1445" s="360" t="inlineStr">
        <is>
          <t>ОЗПсНРиСП</t>
        </is>
      </c>
      <c r="H1445" s="360" t="inlineStr">
        <is>
          <t>Основная ЗП рабочих по ТСН-2001.16</t>
        </is>
      </c>
      <c r="I1445" s="360" t="n"/>
      <c r="J1445" s="360" t="n"/>
      <c r="K1445" s="360" t="n">
        <v>232</v>
      </c>
      <c r="L1445" s="360" t="n">
        <v>15</v>
      </c>
      <c r="M1445" s="360" t="n">
        <v>3</v>
      </c>
      <c r="N1445" s="360" t="inlineStr"/>
      <c r="O1445" s="360" t="n">
        <v>0</v>
      </c>
      <c r="P1445" s="360" t="n"/>
      <c r="Q1445" s="360" t="n"/>
      <c r="R1445" s="360" t="n"/>
      <c r="S1445" s="360" t="n"/>
      <c r="T1445" s="360" t="n"/>
      <c r="U1445" s="360" t="n"/>
      <c r="V1445" s="360" t="n"/>
      <c r="W1445" s="360" t="n">
        <v>0</v>
      </c>
      <c r="X1445" s="360" t="n">
        <v>1</v>
      </c>
      <c r="Y1445" s="360" t="n">
        <v>0</v>
      </c>
      <c r="Z1445" s="360" t="n"/>
      <c r="AA1445" s="360" t="n"/>
      <c r="AB1445" s="360" t="n"/>
    </row>
    <row r="1446">
      <c r="A1446" s="360" t="n">
        <v>50</v>
      </c>
      <c r="B1446" s="360" t="n">
        <v>0</v>
      </c>
      <c r="C1446" s="360" t="n">
        <v>0</v>
      </c>
      <c r="D1446" s="360" t="n">
        <v>1</v>
      </c>
      <c r="E1446" s="360" t="n">
        <v>214</v>
      </c>
      <c r="F1446" s="360">
        <f>ROUND(Source!AS1429,O1446)</f>
        <v/>
      </c>
      <c r="G1446" s="360" t="inlineStr">
        <is>
          <t>Строит</t>
        </is>
      </c>
      <c r="H1446" s="360" t="inlineStr">
        <is>
          <t>Строительные работы с НР и СП</t>
        </is>
      </c>
      <c r="I1446" s="360" t="n"/>
      <c r="J1446" s="360" t="n"/>
      <c r="K1446" s="360" t="n">
        <v>214</v>
      </c>
      <c r="L1446" s="360" t="n">
        <v>16</v>
      </c>
      <c r="M1446" s="360" t="n">
        <v>3</v>
      </c>
      <c r="N1446" s="360" t="inlineStr"/>
      <c r="O1446" s="360" t="n">
        <v>0</v>
      </c>
      <c r="P1446" s="360" t="n"/>
      <c r="Q1446" s="360" t="n"/>
      <c r="R1446" s="360" t="n"/>
      <c r="S1446" s="360" t="n"/>
      <c r="T1446" s="360" t="n"/>
      <c r="U1446" s="360" t="n"/>
      <c r="V1446" s="360" t="n"/>
      <c r="W1446" s="360" t="n">
        <v>0</v>
      </c>
      <c r="X1446" s="360" t="n">
        <v>1</v>
      </c>
      <c r="Y1446" s="360" t="n">
        <v>0</v>
      </c>
      <c r="Z1446" s="360" t="n"/>
      <c r="AA1446" s="360" t="n"/>
      <c r="AB1446" s="360" t="n"/>
    </row>
    <row r="1447">
      <c r="A1447" s="360" t="n">
        <v>50</v>
      </c>
      <c r="B1447" s="360" t="n">
        <v>0</v>
      </c>
      <c r="C1447" s="360" t="n">
        <v>0</v>
      </c>
      <c r="D1447" s="360" t="n">
        <v>1</v>
      </c>
      <c r="E1447" s="360" t="n">
        <v>215</v>
      </c>
      <c r="F1447" s="360">
        <f>ROUND(Source!AT1429,O1447)</f>
        <v/>
      </c>
      <c r="G1447" s="360" t="inlineStr">
        <is>
          <t>Монтаж</t>
        </is>
      </c>
      <c r="H1447" s="360" t="inlineStr">
        <is>
          <t>Монтажные работы с НР и СП</t>
        </is>
      </c>
      <c r="I1447" s="360" t="n"/>
      <c r="J1447" s="360" t="n"/>
      <c r="K1447" s="360" t="n">
        <v>215</v>
      </c>
      <c r="L1447" s="360" t="n">
        <v>17</v>
      </c>
      <c r="M1447" s="360" t="n">
        <v>3</v>
      </c>
      <c r="N1447" s="360" t="inlineStr"/>
      <c r="O1447" s="360" t="n">
        <v>0</v>
      </c>
      <c r="P1447" s="360" t="n"/>
      <c r="Q1447" s="360" t="n"/>
      <c r="R1447" s="360" t="n"/>
      <c r="S1447" s="360" t="n"/>
      <c r="T1447" s="360" t="n"/>
      <c r="U1447" s="360" t="n"/>
      <c r="V1447" s="360" t="n"/>
      <c r="W1447" s="360" t="n">
        <v>0</v>
      </c>
      <c r="X1447" s="360" t="n">
        <v>1</v>
      </c>
      <c r="Y1447" s="360" t="n">
        <v>0</v>
      </c>
      <c r="Z1447" s="360" t="n"/>
      <c r="AA1447" s="360" t="n"/>
      <c r="AB1447" s="360" t="n"/>
    </row>
    <row r="1448">
      <c r="A1448" s="360" t="n">
        <v>50</v>
      </c>
      <c r="B1448" s="360" t="n">
        <v>0</v>
      </c>
      <c r="C1448" s="360" t="n">
        <v>0</v>
      </c>
      <c r="D1448" s="360" t="n">
        <v>1</v>
      </c>
      <c r="E1448" s="360" t="n">
        <v>217</v>
      </c>
      <c r="F1448" s="360">
        <f>ROUND(Source!AU1429,O1448)</f>
        <v/>
      </c>
      <c r="G1448" s="360" t="inlineStr">
        <is>
          <t>Прочие</t>
        </is>
      </c>
      <c r="H1448" s="360" t="inlineStr">
        <is>
          <t>Прочие работы с НР и СП</t>
        </is>
      </c>
      <c r="I1448" s="360" t="n"/>
      <c r="J1448" s="360" t="n"/>
      <c r="K1448" s="360" t="n">
        <v>217</v>
      </c>
      <c r="L1448" s="360" t="n">
        <v>18</v>
      </c>
      <c r="M1448" s="360" t="n">
        <v>3</v>
      </c>
      <c r="N1448" s="360" t="inlineStr"/>
      <c r="O1448" s="360" t="n">
        <v>0</v>
      </c>
      <c r="P1448" s="360" t="n"/>
      <c r="Q1448" s="360" t="n"/>
      <c r="R1448" s="360" t="n"/>
      <c r="S1448" s="360" t="n"/>
      <c r="T1448" s="360" t="n"/>
      <c r="U1448" s="360" t="n"/>
      <c r="V1448" s="360" t="n"/>
      <c r="W1448" s="360" t="n">
        <v>0</v>
      </c>
      <c r="X1448" s="360" t="n">
        <v>1</v>
      </c>
      <c r="Y1448" s="360" t="n">
        <v>0</v>
      </c>
      <c r="Z1448" s="360" t="n"/>
      <c r="AA1448" s="360" t="n"/>
      <c r="AB1448" s="360" t="n"/>
    </row>
    <row r="1449">
      <c r="A1449" s="360" t="n">
        <v>50</v>
      </c>
      <c r="B1449" s="360" t="n">
        <v>0</v>
      </c>
      <c r="C1449" s="360" t="n">
        <v>0</v>
      </c>
      <c r="D1449" s="360" t="n">
        <v>1</v>
      </c>
      <c r="E1449" s="360" t="n">
        <v>230</v>
      </c>
      <c r="F1449" s="360">
        <f>ROUND(Source!BA1429,O1449)</f>
        <v/>
      </c>
      <c r="G1449" s="360" t="inlineStr">
        <is>
          <t>ПрочиеЗатр</t>
        </is>
      </c>
      <c r="H1449" s="360" t="inlineStr">
        <is>
          <t>Прочие затраты по ТСН-2001.16</t>
        </is>
      </c>
      <c r="I1449" s="360" t="n"/>
      <c r="J1449" s="360" t="n"/>
      <c r="K1449" s="360" t="n">
        <v>230</v>
      </c>
      <c r="L1449" s="360" t="n">
        <v>19</v>
      </c>
      <c r="M1449" s="360" t="n">
        <v>3</v>
      </c>
      <c r="N1449" s="360" t="inlineStr"/>
      <c r="O1449" s="360" t="n">
        <v>0</v>
      </c>
      <c r="P1449" s="360" t="n"/>
      <c r="Q1449" s="360" t="n"/>
      <c r="R1449" s="360" t="n"/>
      <c r="S1449" s="360" t="n"/>
      <c r="T1449" s="360" t="n"/>
      <c r="U1449" s="360" t="n"/>
      <c r="V1449" s="360" t="n"/>
      <c r="W1449" s="360" t="n">
        <v>0</v>
      </c>
      <c r="X1449" s="360" t="n">
        <v>1</v>
      </c>
      <c r="Y1449" s="360" t="n">
        <v>0</v>
      </c>
      <c r="Z1449" s="360" t="n"/>
      <c r="AA1449" s="360" t="n"/>
      <c r="AB1449" s="360" t="n"/>
    </row>
    <row r="1450">
      <c r="A1450" s="360" t="n">
        <v>50</v>
      </c>
      <c r="B1450" s="360" t="n">
        <v>0</v>
      </c>
      <c r="C1450" s="360" t="n">
        <v>0</v>
      </c>
      <c r="D1450" s="360" t="n">
        <v>1</v>
      </c>
      <c r="E1450" s="360" t="n">
        <v>206</v>
      </c>
      <c r="F1450" s="360">
        <f>ROUND(Source!T1429,O1450)</f>
        <v/>
      </c>
      <c r="G1450" s="360" t="inlineStr">
        <is>
          <t>ВозврМат</t>
        </is>
      </c>
      <c r="H1450" s="360" t="inlineStr">
        <is>
          <t>Возврат материалов</t>
        </is>
      </c>
      <c r="I1450" s="360" t="n"/>
      <c r="J1450" s="360" t="n"/>
      <c r="K1450" s="360" t="n">
        <v>206</v>
      </c>
      <c r="L1450" s="360" t="n">
        <v>20</v>
      </c>
      <c r="M1450" s="360" t="n">
        <v>3</v>
      </c>
      <c r="N1450" s="360" t="inlineStr"/>
      <c r="O1450" s="360" t="n">
        <v>0</v>
      </c>
      <c r="P1450" s="360" t="n"/>
      <c r="Q1450" s="360" t="n"/>
      <c r="R1450" s="360" t="n"/>
      <c r="S1450" s="360" t="n"/>
      <c r="T1450" s="360" t="n"/>
      <c r="U1450" s="360" t="n"/>
      <c r="V1450" s="360" t="n"/>
      <c r="W1450" s="360" t="n">
        <v>0</v>
      </c>
      <c r="X1450" s="360" t="n">
        <v>1</v>
      </c>
      <c r="Y1450" s="360" t="n">
        <v>0</v>
      </c>
      <c r="Z1450" s="360" t="n"/>
      <c r="AA1450" s="360" t="n"/>
      <c r="AB1450" s="360" t="n"/>
    </row>
    <row r="1451">
      <c r="A1451" s="360" t="n">
        <v>50</v>
      </c>
      <c r="B1451" s="360" t="n">
        <v>0</v>
      </c>
      <c r="C1451" s="360" t="n">
        <v>0</v>
      </c>
      <c r="D1451" s="360" t="n">
        <v>1</v>
      </c>
      <c r="E1451" s="360" t="n">
        <v>207</v>
      </c>
      <c r="F1451" s="360">
        <f>ROUND(Source!U1429,O1451)</f>
        <v/>
      </c>
      <c r="G1451" s="360" t="inlineStr">
        <is>
          <t>ТрудСтр</t>
        </is>
      </c>
      <c r="H1451" s="360" t="inlineStr">
        <is>
          <t>Трудозатраты строителей</t>
        </is>
      </c>
      <c r="I1451" s="360" t="n"/>
      <c r="J1451" s="360" t="n"/>
      <c r="K1451" s="360" t="n">
        <v>207</v>
      </c>
      <c r="L1451" s="360" t="n">
        <v>21</v>
      </c>
      <c r="M1451" s="360" t="n">
        <v>3</v>
      </c>
      <c r="N1451" s="360" t="inlineStr"/>
      <c r="O1451" s="360" t="n">
        <v>7</v>
      </c>
      <c r="P1451" s="360" t="n"/>
      <c r="Q1451" s="360" t="n"/>
      <c r="R1451" s="360" t="n"/>
      <c r="S1451" s="360" t="n"/>
      <c r="T1451" s="360" t="n"/>
      <c r="U1451" s="360" t="n"/>
      <c r="V1451" s="360" t="n"/>
      <c r="W1451" s="360" t="n">
        <v>0</v>
      </c>
      <c r="X1451" s="360" t="n">
        <v>1</v>
      </c>
      <c r="Y1451" s="360" t="n">
        <v>0</v>
      </c>
      <c r="Z1451" s="360" t="n"/>
      <c r="AA1451" s="360" t="n"/>
      <c r="AB1451" s="360" t="n"/>
    </row>
    <row r="1452">
      <c r="A1452" s="360" t="n">
        <v>50</v>
      </c>
      <c r="B1452" s="360" t="n">
        <v>0</v>
      </c>
      <c r="C1452" s="360" t="n">
        <v>0</v>
      </c>
      <c r="D1452" s="360" t="n">
        <v>1</v>
      </c>
      <c r="E1452" s="360" t="n">
        <v>208</v>
      </c>
      <c r="F1452" s="360">
        <f>ROUND(Source!V1429,O1452)</f>
        <v/>
      </c>
      <c r="G1452" s="360" t="inlineStr">
        <is>
          <t>ТрудМаш</t>
        </is>
      </c>
      <c r="H1452" s="360" t="inlineStr">
        <is>
          <t>Трудозатраты машинистов</t>
        </is>
      </c>
      <c r="I1452" s="360" t="n"/>
      <c r="J1452" s="360" t="n"/>
      <c r="K1452" s="360" t="n">
        <v>208</v>
      </c>
      <c r="L1452" s="360" t="n">
        <v>22</v>
      </c>
      <c r="M1452" s="360" t="n">
        <v>3</v>
      </c>
      <c r="N1452" s="360" t="inlineStr"/>
      <c r="O1452" s="360" t="n">
        <v>7</v>
      </c>
      <c r="P1452" s="360" t="n"/>
      <c r="Q1452" s="360" t="n"/>
      <c r="R1452" s="360" t="n"/>
      <c r="S1452" s="360" t="n"/>
      <c r="T1452" s="360" t="n"/>
      <c r="U1452" s="360" t="n"/>
      <c r="V1452" s="360" t="n"/>
      <c r="W1452" s="360" t="n">
        <v>0</v>
      </c>
      <c r="X1452" s="360" t="n">
        <v>1</v>
      </c>
      <c r="Y1452" s="360" t="n">
        <v>0</v>
      </c>
      <c r="Z1452" s="360" t="n"/>
      <c r="AA1452" s="360" t="n"/>
      <c r="AB1452" s="360" t="n"/>
    </row>
    <row r="1453">
      <c r="A1453" s="360" t="n">
        <v>50</v>
      </c>
      <c r="B1453" s="360" t="n">
        <v>0</v>
      </c>
      <c r="C1453" s="360" t="n">
        <v>0</v>
      </c>
      <c r="D1453" s="360" t="n">
        <v>1</v>
      </c>
      <c r="E1453" s="360" t="n">
        <v>209</v>
      </c>
      <c r="F1453" s="360">
        <f>ROUND(Source!W1429,O1453)</f>
        <v/>
      </c>
      <c r="G1453" s="360" t="inlineStr">
        <is>
          <t>ТранспМат</t>
        </is>
      </c>
      <c r="H1453" s="360" t="inlineStr">
        <is>
          <t>Транспорт материалов</t>
        </is>
      </c>
      <c r="I1453" s="360" t="n"/>
      <c r="J1453" s="360" t="n"/>
      <c r="K1453" s="360" t="n">
        <v>209</v>
      </c>
      <c r="L1453" s="360" t="n">
        <v>23</v>
      </c>
      <c r="M1453" s="360" t="n">
        <v>3</v>
      </c>
      <c r="N1453" s="360" t="inlineStr"/>
      <c r="O1453" s="360" t="n">
        <v>0</v>
      </c>
      <c r="P1453" s="360" t="n"/>
      <c r="Q1453" s="360" t="n"/>
      <c r="R1453" s="360" t="n"/>
      <c r="S1453" s="360" t="n"/>
      <c r="T1453" s="360" t="n"/>
      <c r="U1453" s="360" t="n"/>
      <c r="V1453" s="360" t="n"/>
      <c r="W1453" s="360" t="n">
        <v>0</v>
      </c>
      <c r="X1453" s="360" t="n">
        <v>1</v>
      </c>
      <c r="Y1453" s="360" t="n">
        <v>0</v>
      </c>
      <c r="Z1453" s="360" t="n"/>
      <c r="AA1453" s="360" t="n"/>
      <c r="AB1453" s="360" t="n"/>
    </row>
    <row r="1454">
      <c r="A1454" s="360" t="n">
        <v>50</v>
      </c>
      <c r="B1454" s="360" t="n">
        <v>0</v>
      </c>
      <c r="C1454" s="360" t="n">
        <v>0</v>
      </c>
      <c r="D1454" s="360" t="n">
        <v>1</v>
      </c>
      <c r="E1454" s="360" t="n">
        <v>233</v>
      </c>
      <c r="F1454" s="360">
        <f>ROUND(Source!BD1429,O1454)</f>
        <v/>
      </c>
      <c r="G1454" s="360" t="inlineStr">
        <is>
          <t>Перевозка</t>
        </is>
      </c>
      <c r="H1454" s="360" t="inlineStr">
        <is>
          <t>Перевозка грузов</t>
        </is>
      </c>
      <c r="I1454" s="360" t="n"/>
      <c r="J1454" s="360" t="n"/>
      <c r="K1454" s="360" t="n">
        <v>233</v>
      </c>
      <c r="L1454" s="360" t="n">
        <v>24</v>
      </c>
      <c r="M1454" s="360" t="n">
        <v>3</v>
      </c>
      <c r="N1454" s="360" t="inlineStr"/>
      <c r="O1454" s="360" t="n">
        <v>0</v>
      </c>
      <c r="P1454" s="360" t="n"/>
      <c r="Q1454" s="360" t="n"/>
      <c r="R1454" s="360" t="n"/>
      <c r="S1454" s="360" t="n"/>
      <c r="T1454" s="360" t="n"/>
      <c r="U1454" s="360" t="n"/>
      <c r="V1454" s="360" t="n"/>
      <c r="W1454" s="360" t="n">
        <v>0</v>
      </c>
      <c r="X1454" s="360" t="n">
        <v>1</v>
      </c>
      <c r="Y1454" s="360" t="n">
        <v>0</v>
      </c>
      <c r="Z1454" s="360" t="n"/>
      <c r="AA1454" s="360" t="n"/>
      <c r="AB1454" s="360" t="n"/>
    </row>
    <row r="1455">
      <c r="A1455" s="360" t="n">
        <v>50</v>
      </c>
      <c r="B1455" s="360" t="n">
        <v>0</v>
      </c>
      <c r="C1455" s="360" t="n">
        <v>0</v>
      </c>
      <c r="D1455" s="360" t="n">
        <v>1</v>
      </c>
      <c r="E1455" s="360" t="n">
        <v>210</v>
      </c>
      <c r="F1455" s="360">
        <f>ROUND(Source!X1429,O1455)</f>
        <v/>
      </c>
      <c r="G1455" s="360" t="inlineStr">
        <is>
          <t>НР</t>
        </is>
      </c>
      <c r="H1455" s="360" t="inlineStr">
        <is>
          <t>Накладные расходы</t>
        </is>
      </c>
      <c r="I1455" s="360" t="n"/>
      <c r="J1455" s="360" t="n"/>
      <c r="K1455" s="360" t="n">
        <v>210</v>
      </c>
      <c r="L1455" s="360" t="n">
        <v>25</v>
      </c>
      <c r="M1455" s="360" t="n">
        <v>3</v>
      </c>
      <c r="N1455" s="360" t="inlineStr"/>
      <c r="O1455" s="360" t="n">
        <v>0</v>
      </c>
      <c r="P1455" s="360" t="n"/>
      <c r="Q1455" s="360" t="n"/>
      <c r="R1455" s="360" t="n"/>
      <c r="S1455" s="360" t="n"/>
      <c r="T1455" s="360" t="n"/>
      <c r="U1455" s="360" t="n"/>
      <c r="V1455" s="360" t="n"/>
      <c r="W1455" s="360" t="n">
        <v>0</v>
      </c>
      <c r="X1455" s="360" t="n">
        <v>1</v>
      </c>
      <c r="Y1455" s="360" t="n">
        <v>0</v>
      </c>
      <c r="Z1455" s="360" t="n"/>
      <c r="AA1455" s="360" t="n"/>
      <c r="AB1455" s="360" t="n"/>
    </row>
    <row r="1456">
      <c r="A1456" s="360" t="n">
        <v>50</v>
      </c>
      <c r="B1456" s="360" t="n">
        <v>0</v>
      </c>
      <c r="C1456" s="360" t="n">
        <v>0</v>
      </c>
      <c r="D1456" s="360" t="n">
        <v>1</v>
      </c>
      <c r="E1456" s="360" t="n">
        <v>211</v>
      </c>
      <c r="F1456" s="360">
        <f>ROUND(Source!Y1429,O1456)</f>
        <v/>
      </c>
      <c r="G1456" s="360" t="inlineStr">
        <is>
          <t>СмПриб</t>
        </is>
      </c>
      <c r="H1456" s="360" t="inlineStr">
        <is>
          <t>Сметная прибыль</t>
        </is>
      </c>
      <c r="I1456" s="360" t="n"/>
      <c r="J1456" s="360" t="n"/>
      <c r="K1456" s="360" t="n">
        <v>211</v>
      </c>
      <c r="L1456" s="360" t="n">
        <v>26</v>
      </c>
      <c r="M1456" s="360" t="n">
        <v>3</v>
      </c>
      <c r="N1456" s="360" t="inlineStr"/>
      <c r="O1456" s="360" t="n">
        <v>0</v>
      </c>
      <c r="P1456" s="360" t="n"/>
      <c r="Q1456" s="360" t="n"/>
      <c r="R1456" s="360" t="n"/>
      <c r="S1456" s="360" t="n"/>
      <c r="T1456" s="360" t="n"/>
      <c r="U1456" s="360" t="n"/>
      <c r="V1456" s="360" t="n"/>
      <c r="W1456" s="360" t="n">
        <v>0</v>
      </c>
      <c r="X1456" s="360" t="n">
        <v>1</v>
      </c>
      <c r="Y1456" s="360" t="n">
        <v>0</v>
      </c>
      <c r="Z1456" s="360" t="n"/>
      <c r="AA1456" s="360" t="n"/>
      <c r="AB1456" s="360" t="n"/>
    </row>
    <row r="1457">
      <c r="A1457" s="360" t="n">
        <v>50</v>
      </c>
      <c r="B1457" s="360" t="n">
        <v>0</v>
      </c>
      <c r="C1457" s="360" t="n">
        <v>0</v>
      </c>
      <c r="D1457" s="360" t="n">
        <v>1</v>
      </c>
      <c r="E1457" s="360" t="n">
        <v>224</v>
      </c>
      <c r="F1457" s="360">
        <f>ROUND(Source!AR1429,O1457)</f>
        <v/>
      </c>
      <c r="G1457" s="360" t="inlineStr">
        <is>
          <t>Всего</t>
        </is>
      </c>
      <c r="H1457" s="360" t="inlineStr">
        <is>
          <t>Всего с НР и СП</t>
        </is>
      </c>
      <c r="I1457" s="360" t="n"/>
      <c r="J1457" s="360" t="n"/>
      <c r="K1457" s="360" t="n">
        <v>224</v>
      </c>
      <c r="L1457" s="360" t="n">
        <v>27</v>
      </c>
      <c r="M1457" s="360" t="n">
        <v>3</v>
      </c>
      <c r="N1457" s="360" t="inlineStr"/>
      <c r="O1457" s="360" t="n">
        <v>0</v>
      </c>
      <c r="P1457" s="360" t="n"/>
      <c r="Q1457" s="360" t="n"/>
      <c r="R1457" s="360" t="n"/>
      <c r="S1457" s="360" t="n"/>
      <c r="T1457" s="360" t="n"/>
      <c r="U1457" s="360" t="n"/>
      <c r="V1457" s="360" t="n"/>
      <c r="W1457" s="360" t="n">
        <v>0</v>
      </c>
      <c r="X1457" s="360" t="n">
        <v>1</v>
      </c>
      <c r="Y1457" s="360" t="n">
        <v>0</v>
      </c>
      <c r="Z1457" s="360" t="n"/>
      <c r="AA1457" s="360" t="n"/>
      <c r="AB1457" s="360" t="n"/>
    </row>
    <row r="1458">
      <c r="A1458" s="360" t="n">
        <v>50</v>
      </c>
      <c r="B1458" s="360" t="n">
        <v>0</v>
      </c>
      <c r="C1458" s="360" t="n">
        <v>0</v>
      </c>
      <c r="D1458" s="360" t="n">
        <v>2</v>
      </c>
      <c r="E1458" s="360" t="n">
        <v>0</v>
      </c>
      <c r="F1458" s="360">
        <f>ROUND(F1457,O1458)</f>
        <v/>
      </c>
      <c r="G1458" s="360" t="inlineStr">
        <is>
          <t>и1</t>
        </is>
      </c>
      <c r="H1458" s="360" t="inlineStr">
        <is>
          <t>Итого</t>
        </is>
      </c>
      <c r="I1458" s="360" t="n"/>
      <c r="J1458" s="360" t="n"/>
      <c r="K1458" s="360" t="n">
        <v>212</v>
      </c>
      <c r="L1458" s="360" t="n">
        <v>28</v>
      </c>
      <c r="M1458" s="360" t="n">
        <v>0</v>
      </c>
      <c r="N1458" s="360" t="inlineStr"/>
      <c r="O1458" s="360" t="n">
        <v>0</v>
      </c>
      <c r="P1458" s="360" t="n"/>
      <c r="Q1458" s="360" t="n"/>
      <c r="R1458" s="360" t="n"/>
      <c r="S1458" s="360" t="n"/>
      <c r="T1458" s="360" t="n"/>
      <c r="U1458" s="360" t="n"/>
      <c r="V1458" s="360" t="n"/>
      <c r="W1458" s="360" t="n">
        <v>0</v>
      </c>
      <c r="X1458" s="360" t="n">
        <v>1</v>
      </c>
      <c r="Y1458" s="360" t="n">
        <v>0</v>
      </c>
      <c r="Z1458" s="360" t="n"/>
      <c r="AA1458" s="360" t="n"/>
      <c r="AB1458" s="360" t="n"/>
    </row>
    <row r="1459">
      <c r="A1459" s="360" t="n">
        <v>50</v>
      </c>
      <c r="B1459" s="360" t="n">
        <v>0</v>
      </c>
      <c r="C1459" s="360" t="n">
        <v>0</v>
      </c>
      <c r="D1459" s="360" t="n">
        <v>2</v>
      </c>
      <c r="E1459" s="360" t="n">
        <v>0</v>
      </c>
      <c r="F1459" s="360">
        <f>ROUND(F1458*0.22,O1459)</f>
        <v/>
      </c>
      <c r="G1459" s="360" t="inlineStr">
        <is>
          <t>и2</t>
        </is>
      </c>
      <c r="H1459" s="360" t="inlineStr">
        <is>
          <t>НДС 22%</t>
        </is>
      </c>
      <c r="I1459" s="360" t="n"/>
      <c r="J1459" s="360" t="n"/>
      <c r="K1459" s="360" t="n">
        <v>212</v>
      </c>
      <c r="L1459" s="360" t="n">
        <v>29</v>
      </c>
      <c r="M1459" s="360" t="n">
        <v>0</v>
      </c>
      <c r="N1459" s="360" t="inlineStr"/>
      <c r="O1459" s="360" t="n">
        <v>0</v>
      </c>
      <c r="P1459" s="360" t="n"/>
      <c r="Q1459" s="360" t="n"/>
      <c r="R1459" s="360" t="n"/>
      <c r="S1459" s="360" t="n"/>
      <c r="T1459" s="360" t="n"/>
      <c r="U1459" s="360" t="n"/>
      <c r="V1459" s="360" t="n"/>
      <c r="W1459" s="360" t="n">
        <v>0</v>
      </c>
      <c r="X1459" s="360" t="n">
        <v>1</v>
      </c>
      <c r="Y1459" s="360" t="n">
        <v>0</v>
      </c>
      <c r="Z1459" s="360" t="n"/>
      <c r="AA1459" s="360" t="n"/>
      <c r="AB1459" s="360" t="n"/>
    </row>
    <row r="1460">
      <c r="A1460" s="360" t="n">
        <v>50</v>
      </c>
      <c r="B1460" s="360" t="n">
        <v>0</v>
      </c>
      <c r="C1460" s="360" t="n">
        <v>0</v>
      </c>
      <c r="D1460" s="360" t="n">
        <v>2</v>
      </c>
      <c r="E1460" s="360" t="n">
        <v>213</v>
      </c>
      <c r="F1460" s="360">
        <f>ROUND(F1458+F1459,O1460)</f>
        <v/>
      </c>
      <c r="G1460" s="360" t="inlineStr">
        <is>
          <t>и3</t>
        </is>
      </c>
      <c r="H1460" s="360" t="inlineStr">
        <is>
          <t>Всего</t>
        </is>
      </c>
      <c r="I1460" s="360" t="n"/>
      <c r="J1460" s="360" t="n"/>
      <c r="K1460" s="360" t="n">
        <v>212</v>
      </c>
      <c r="L1460" s="360" t="n">
        <v>30</v>
      </c>
      <c r="M1460" s="360" t="n">
        <v>0</v>
      </c>
      <c r="N1460" s="360" t="inlineStr"/>
      <c r="O1460" s="360" t="n">
        <v>0</v>
      </c>
      <c r="P1460" s="360" t="n"/>
      <c r="Q1460" s="360" t="n"/>
      <c r="R1460" s="360" t="n"/>
      <c r="S1460" s="360" t="n"/>
      <c r="T1460" s="360" t="n"/>
      <c r="U1460" s="360" t="n"/>
      <c r="V1460" s="360" t="n"/>
      <c r="W1460" s="360" t="n">
        <v>0</v>
      </c>
      <c r="X1460" s="360" t="n">
        <v>1</v>
      </c>
      <c r="Y1460" s="360" t="n">
        <v>0</v>
      </c>
      <c r="Z1460" s="360" t="n"/>
      <c r="AA1460" s="360" t="n"/>
      <c r="AB1460" s="360" t="n"/>
    </row>
    <row r="1462">
      <c r="A1462" s="356" t="n">
        <v>3</v>
      </c>
      <c r="B1462" s="356" t="n">
        <v>0</v>
      </c>
      <c r="C1462" s="356" t="n"/>
      <c r="D1462" s="356">
        <f>ROW(A1469)</f>
        <v/>
      </c>
      <c r="E1462" s="356" t="n"/>
      <c r="F1462" s="356" t="inlineStr">
        <is>
          <t>Новая локальная смета</t>
        </is>
      </c>
      <c r="G1462" s="356" t="inlineStr">
        <is>
          <t>Центральная, д.41/8</t>
        </is>
      </c>
      <c r="H1462" s="356" t="inlineStr"/>
      <c r="I1462" s="356" t="n">
        <v>0</v>
      </c>
      <c r="J1462" s="356" t="inlineStr"/>
      <c r="K1462" s="356" t="n">
        <v>0</v>
      </c>
      <c r="L1462" s="356" t="inlineStr">
        <is>
          <t>Новая локальная смета</t>
        </is>
      </c>
      <c r="M1462" s="356" t="inlineStr"/>
      <c r="N1462" s="356" t="n"/>
      <c r="O1462" s="356" t="n"/>
      <c r="P1462" s="356" t="n"/>
      <c r="Q1462" s="356" t="n"/>
      <c r="R1462" s="356" t="n"/>
      <c r="S1462" s="356" t="n">
        <v>0</v>
      </c>
      <c r="T1462" s="356" t="n"/>
      <c r="U1462" s="356" t="inlineStr"/>
      <c r="V1462" s="356" t="n">
        <v>0</v>
      </c>
      <c r="W1462" s="356" t="n"/>
      <c r="X1462" s="356" t="n"/>
      <c r="Y1462" s="356" t="n"/>
      <c r="Z1462" s="356" t="n"/>
      <c r="AA1462" s="356" t="n"/>
      <c r="AB1462" s="356" t="inlineStr"/>
      <c r="AC1462" s="356" t="inlineStr"/>
      <c r="AD1462" s="356" t="inlineStr"/>
      <c r="AE1462" s="356" t="inlineStr"/>
      <c r="AF1462" s="356" t="inlineStr"/>
      <c r="AG1462" s="356" t="inlineStr"/>
      <c r="AH1462" s="356" t="n"/>
      <c r="AI1462" s="356" t="n"/>
      <c r="AJ1462" s="356" t="n"/>
      <c r="AK1462" s="356" t="n"/>
      <c r="AL1462" s="356" t="n"/>
      <c r="AM1462" s="356" t="n"/>
      <c r="AN1462" s="356" t="n"/>
      <c r="AO1462" s="356" t="n"/>
      <c r="AP1462" s="356" t="inlineStr"/>
      <c r="AQ1462" s="356" t="inlineStr"/>
      <c r="AR1462" s="356" t="inlineStr"/>
      <c r="AS1462" s="356" t="n"/>
      <c r="AT1462" s="356" t="n"/>
      <c r="AU1462" s="356" t="n"/>
      <c r="AV1462" s="356" t="n"/>
      <c r="AW1462" s="356" t="n"/>
      <c r="AX1462" s="356" t="n"/>
      <c r="AY1462" s="356" t="n"/>
      <c r="AZ1462" s="356" t="inlineStr"/>
      <c r="BA1462" s="356" t="n"/>
      <c r="BB1462" s="356" t="inlineStr"/>
      <c r="BC1462" s="356" t="inlineStr"/>
      <c r="BD1462" s="356" t="inlineStr"/>
      <c r="BE1462" s="356" t="inlineStr"/>
      <c r="BF1462" s="356" t="inlineStr"/>
      <c r="BG1462" s="356" t="inlineStr"/>
      <c r="BH1462" s="356" t="inlineStr"/>
      <c r="BI1462" s="356" t="inlineStr"/>
      <c r="BJ1462" s="356" t="inlineStr"/>
      <c r="BK1462" s="356" t="inlineStr"/>
      <c r="BL1462" s="356" t="inlineStr"/>
      <c r="BM1462" s="356" t="inlineStr"/>
      <c r="BN1462" s="356" t="inlineStr"/>
      <c r="BO1462" s="356" t="inlineStr"/>
      <c r="BP1462" s="356" t="inlineStr"/>
      <c r="BQ1462" s="356" t="n"/>
      <c r="BR1462" s="356" t="n"/>
      <c r="BS1462" s="356" t="n"/>
      <c r="BT1462" s="356" t="n"/>
      <c r="BU1462" s="356" t="n"/>
      <c r="BV1462" s="356" t="n"/>
      <c r="BW1462" s="356" t="n"/>
      <c r="BX1462" s="356" t="n">
        <v>0</v>
      </c>
      <c r="BY1462" s="356" t="n"/>
      <c r="BZ1462" s="356" t="n"/>
      <c r="CA1462" s="356" t="n"/>
      <c r="CB1462" s="356" t="n"/>
      <c r="CC1462" s="356" t="n"/>
      <c r="CD1462" s="356" t="n"/>
      <c r="CE1462" s="356" t="n"/>
      <c r="CF1462" s="356" t="n">
        <v>0</v>
      </c>
      <c r="CG1462" s="356" t="n">
        <v>0</v>
      </c>
      <c r="CH1462" s="356" t="n"/>
      <c r="CI1462" s="356" t="inlineStr"/>
      <c r="CJ1462" s="356" t="inlineStr"/>
      <c r="CK1462" s="0" t="inlineStr"/>
      <c r="CL1462" s="0" t="inlineStr"/>
      <c r="CM1462" s="0" t="inlineStr"/>
      <c r="CN1462" s="0" t="inlineStr"/>
      <c r="CO1462" s="0" t="inlineStr"/>
      <c r="CP1462" s="0" t="inlineStr"/>
      <c r="CQ1462" s="0" t="inlineStr"/>
    </row>
    <row r="1464">
      <c r="A1464" s="358" t="n">
        <v>52</v>
      </c>
      <c r="B1464" s="358">
        <f>B1469</f>
        <v/>
      </c>
      <c r="C1464" s="358">
        <f>C1469</f>
        <v/>
      </c>
      <c r="D1464" s="358">
        <f>D1469</f>
        <v/>
      </c>
      <c r="E1464" s="358">
        <f>E1469</f>
        <v/>
      </c>
      <c r="F1464" s="358">
        <f>F1469</f>
        <v/>
      </c>
      <c r="G1464" s="358">
        <f>G1469</f>
        <v/>
      </c>
      <c r="H1464" s="358" t="n"/>
      <c r="I1464" s="358" t="n"/>
      <c r="J1464" s="358" t="n"/>
      <c r="K1464" s="358" t="n"/>
      <c r="L1464" s="358" t="n"/>
      <c r="M1464" s="358" t="n"/>
      <c r="N1464" s="358" t="n"/>
      <c r="O1464" s="358">
        <f>O1469</f>
        <v/>
      </c>
      <c r="P1464" s="358">
        <f>P1469</f>
        <v/>
      </c>
      <c r="Q1464" s="358">
        <f>Q1469</f>
        <v/>
      </c>
      <c r="R1464" s="358">
        <f>R1469</f>
        <v/>
      </c>
      <c r="S1464" s="358">
        <f>S1469</f>
        <v/>
      </c>
      <c r="T1464" s="358">
        <f>T1469</f>
        <v/>
      </c>
      <c r="U1464" s="358">
        <f>U1469</f>
        <v/>
      </c>
      <c r="V1464" s="358">
        <f>V1469</f>
        <v/>
      </c>
      <c r="W1464" s="358">
        <f>W1469</f>
        <v/>
      </c>
      <c r="X1464" s="358">
        <f>X1469</f>
        <v/>
      </c>
      <c r="Y1464" s="358">
        <f>Y1469</f>
        <v/>
      </c>
      <c r="Z1464" s="358">
        <f>Z1469</f>
        <v/>
      </c>
      <c r="AA1464" s="358">
        <f>AA1469</f>
        <v/>
      </c>
      <c r="AB1464" s="358">
        <f>AB1469</f>
        <v/>
      </c>
      <c r="AC1464" s="358">
        <f>AC1469</f>
        <v/>
      </c>
      <c r="AD1464" s="358">
        <f>AD1469</f>
        <v/>
      </c>
      <c r="AE1464" s="358">
        <f>AE1469</f>
        <v/>
      </c>
      <c r="AF1464" s="358">
        <f>AF1469</f>
        <v/>
      </c>
      <c r="AG1464" s="358">
        <f>AG1469</f>
        <v/>
      </c>
      <c r="AH1464" s="358">
        <f>AH1469</f>
        <v/>
      </c>
      <c r="AI1464" s="358">
        <f>AI1469</f>
        <v/>
      </c>
      <c r="AJ1464" s="358">
        <f>AJ1469</f>
        <v/>
      </c>
      <c r="AK1464" s="358">
        <f>AK1469</f>
        <v/>
      </c>
      <c r="AL1464" s="358">
        <f>AL1469</f>
        <v/>
      </c>
      <c r="AM1464" s="358">
        <f>AM1469</f>
        <v/>
      </c>
      <c r="AN1464" s="358">
        <f>AN1469</f>
        <v/>
      </c>
      <c r="AO1464" s="358">
        <f>AO1469</f>
        <v/>
      </c>
      <c r="AP1464" s="358">
        <f>AP1469</f>
        <v/>
      </c>
      <c r="AQ1464" s="358">
        <f>AQ1469</f>
        <v/>
      </c>
      <c r="AR1464" s="358">
        <f>AR1469</f>
        <v/>
      </c>
      <c r="AS1464" s="358">
        <f>AS1469</f>
        <v/>
      </c>
      <c r="AT1464" s="358">
        <f>AT1469</f>
        <v/>
      </c>
      <c r="AU1464" s="358">
        <f>AU1469</f>
        <v/>
      </c>
      <c r="AV1464" s="358">
        <f>AV1469</f>
        <v/>
      </c>
      <c r="AW1464" s="358">
        <f>AW1469</f>
        <v/>
      </c>
      <c r="AX1464" s="358">
        <f>AX1469</f>
        <v/>
      </c>
      <c r="AY1464" s="358">
        <f>AY1469</f>
        <v/>
      </c>
      <c r="AZ1464" s="358">
        <f>AZ1469</f>
        <v/>
      </c>
      <c r="BA1464" s="358">
        <f>BA1469</f>
        <v/>
      </c>
      <c r="BB1464" s="358">
        <f>BB1469</f>
        <v/>
      </c>
      <c r="BC1464" s="358">
        <f>BC1469</f>
        <v/>
      </c>
      <c r="BD1464" s="358">
        <f>BD1469</f>
        <v/>
      </c>
      <c r="BE1464" s="358">
        <f>BE1469</f>
        <v/>
      </c>
      <c r="BF1464" s="358">
        <f>BF1469</f>
        <v/>
      </c>
      <c r="BG1464" s="358">
        <f>BG1469</f>
        <v/>
      </c>
      <c r="BH1464" s="358">
        <f>BH1469</f>
        <v/>
      </c>
      <c r="BI1464" s="358">
        <f>BI1469</f>
        <v/>
      </c>
      <c r="BJ1464" s="358">
        <f>BJ1469</f>
        <v/>
      </c>
      <c r="BK1464" s="358">
        <f>BK1469</f>
        <v/>
      </c>
      <c r="BL1464" s="358">
        <f>BL1469</f>
        <v/>
      </c>
      <c r="BM1464" s="358">
        <f>BM1469</f>
        <v/>
      </c>
      <c r="BN1464" s="358">
        <f>BN1469</f>
        <v/>
      </c>
      <c r="BO1464" s="358">
        <f>BO1469</f>
        <v/>
      </c>
      <c r="BP1464" s="358">
        <f>BP1469</f>
        <v/>
      </c>
      <c r="BQ1464" s="358">
        <f>BQ1469</f>
        <v/>
      </c>
      <c r="BR1464" s="358">
        <f>BR1469</f>
        <v/>
      </c>
      <c r="BS1464" s="358">
        <f>BS1469</f>
        <v/>
      </c>
      <c r="BT1464" s="358">
        <f>BT1469</f>
        <v/>
      </c>
      <c r="BU1464" s="358">
        <f>BU1469</f>
        <v/>
      </c>
      <c r="BV1464" s="358">
        <f>BV1469</f>
        <v/>
      </c>
      <c r="BW1464" s="358">
        <f>BW1469</f>
        <v/>
      </c>
      <c r="BX1464" s="358">
        <f>BX1469</f>
        <v/>
      </c>
      <c r="BY1464" s="358">
        <f>BY1469</f>
        <v/>
      </c>
      <c r="BZ1464" s="358">
        <f>BZ1469</f>
        <v/>
      </c>
      <c r="CA1464" s="358">
        <f>CA1469</f>
        <v/>
      </c>
      <c r="CB1464" s="358">
        <f>CB1469</f>
        <v/>
      </c>
      <c r="CC1464" s="358">
        <f>CC1469</f>
        <v/>
      </c>
      <c r="CD1464" s="358">
        <f>CD1469</f>
        <v/>
      </c>
      <c r="CE1464" s="358">
        <f>CE1469</f>
        <v/>
      </c>
      <c r="CF1464" s="358">
        <f>CF1469</f>
        <v/>
      </c>
      <c r="CG1464" s="358">
        <f>CG1469</f>
        <v/>
      </c>
      <c r="CH1464" s="358">
        <f>CH1469</f>
        <v/>
      </c>
      <c r="CI1464" s="358">
        <f>CI1469</f>
        <v/>
      </c>
      <c r="CJ1464" s="358">
        <f>CJ1469</f>
        <v/>
      </c>
      <c r="CK1464" s="358">
        <f>CK1469</f>
        <v/>
      </c>
      <c r="CL1464" s="358">
        <f>CL1469</f>
        <v/>
      </c>
      <c r="CM1464" s="358">
        <f>CM1469</f>
        <v/>
      </c>
      <c r="CN1464" s="358">
        <f>CN1469</f>
        <v/>
      </c>
      <c r="CO1464" s="358">
        <f>CO1469</f>
        <v/>
      </c>
      <c r="CP1464" s="358">
        <f>CP1469</f>
        <v/>
      </c>
      <c r="CQ1464" s="358">
        <f>CQ1469</f>
        <v/>
      </c>
      <c r="CR1464" s="358">
        <f>CR1469</f>
        <v/>
      </c>
      <c r="CS1464" s="358">
        <f>CS1469</f>
        <v/>
      </c>
      <c r="CT1464" s="358">
        <f>CT1469</f>
        <v/>
      </c>
      <c r="CU1464" s="358">
        <f>CU1469</f>
        <v/>
      </c>
      <c r="CV1464" s="358">
        <f>CV1469</f>
        <v/>
      </c>
      <c r="CW1464" s="358">
        <f>CW1469</f>
        <v/>
      </c>
      <c r="CX1464" s="358">
        <f>CX1469</f>
        <v/>
      </c>
      <c r="CY1464" s="358">
        <f>CY1469</f>
        <v/>
      </c>
      <c r="CZ1464" s="358">
        <f>CZ1469</f>
        <v/>
      </c>
      <c r="DA1464" s="358">
        <f>DA1469</f>
        <v/>
      </c>
      <c r="DB1464" s="358">
        <f>DB1469</f>
        <v/>
      </c>
      <c r="DC1464" s="358">
        <f>DC1469</f>
        <v/>
      </c>
      <c r="DD1464" s="358">
        <f>DD1469</f>
        <v/>
      </c>
      <c r="DE1464" s="358">
        <f>DE1469</f>
        <v/>
      </c>
      <c r="DF1464" s="358">
        <f>DF1469</f>
        <v/>
      </c>
      <c r="DG1464" s="359">
        <f>DG1469</f>
        <v/>
      </c>
      <c r="DH1464" s="359">
        <f>DH1469</f>
        <v/>
      </c>
      <c r="DI1464" s="359">
        <f>DI1469</f>
        <v/>
      </c>
      <c r="DJ1464" s="359">
        <f>DJ1469</f>
        <v/>
      </c>
      <c r="DK1464" s="359">
        <f>DK1469</f>
        <v/>
      </c>
      <c r="DL1464" s="359">
        <f>DL1469</f>
        <v/>
      </c>
      <c r="DM1464" s="359">
        <f>DM1469</f>
        <v/>
      </c>
      <c r="DN1464" s="359">
        <f>DN1469</f>
        <v/>
      </c>
      <c r="DO1464" s="359">
        <f>DO1469</f>
        <v/>
      </c>
      <c r="DP1464" s="359">
        <f>DP1469</f>
        <v/>
      </c>
      <c r="DQ1464" s="359">
        <f>DQ1469</f>
        <v/>
      </c>
      <c r="DR1464" s="359">
        <f>DR1469</f>
        <v/>
      </c>
      <c r="DS1464" s="359">
        <f>DS1469</f>
        <v/>
      </c>
      <c r="DT1464" s="359">
        <f>DT1469</f>
        <v/>
      </c>
      <c r="DU1464" s="359">
        <f>DU1469</f>
        <v/>
      </c>
      <c r="DV1464" s="359">
        <f>DV1469</f>
        <v/>
      </c>
      <c r="DW1464" s="359">
        <f>DW1469</f>
        <v/>
      </c>
      <c r="DX1464" s="359">
        <f>DX1469</f>
        <v/>
      </c>
      <c r="DY1464" s="359">
        <f>DY1469</f>
        <v/>
      </c>
      <c r="DZ1464" s="359">
        <f>DZ1469</f>
        <v/>
      </c>
      <c r="EA1464" s="359">
        <f>EA1469</f>
        <v/>
      </c>
      <c r="EB1464" s="359">
        <f>EB1469</f>
        <v/>
      </c>
      <c r="EC1464" s="359">
        <f>EC1469</f>
        <v/>
      </c>
      <c r="ED1464" s="359">
        <f>ED1469</f>
        <v/>
      </c>
      <c r="EE1464" s="359">
        <f>EE1469</f>
        <v/>
      </c>
      <c r="EF1464" s="359">
        <f>EF1469</f>
        <v/>
      </c>
      <c r="EG1464" s="359">
        <f>EG1469</f>
        <v/>
      </c>
      <c r="EH1464" s="359">
        <f>EH1469</f>
        <v/>
      </c>
      <c r="EI1464" s="359">
        <f>EI1469</f>
        <v/>
      </c>
      <c r="EJ1464" s="359">
        <f>EJ1469</f>
        <v/>
      </c>
      <c r="EK1464" s="359">
        <f>EK1469</f>
        <v/>
      </c>
      <c r="EL1464" s="359">
        <f>EL1469</f>
        <v/>
      </c>
      <c r="EM1464" s="359">
        <f>EM1469</f>
        <v/>
      </c>
      <c r="EN1464" s="359">
        <f>EN1469</f>
        <v/>
      </c>
      <c r="EO1464" s="359">
        <f>EO1469</f>
        <v/>
      </c>
      <c r="EP1464" s="359">
        <f>EP1469</f>
        <v/>
      </c>
      <c r="EQ1464" s="359">
        <f>EQ1469</f>
        <v/>
      </c>
      <c r="ER1464" s="359">
        <f>ER1469</f>
        <v/>
      </c>
      <c r="ES1464" s="359">
        <f>ES1469</f>
        <v/>
      </c>
      <c r="ET1464" s="359">
        <f>ET1469</f>
        <v/>
      </c>
      <c r="EU1464" s="359">
        <f>EU1469</f>
        <v/>
      </c>
      <c r="EV1464" s="359">
        <f>EV1469</f>
        <v/>
      </c>
      <c r="EW1464" s="359">
        <f>EW1469</f>
        <v/>
      </c>
      <c r="EX1464" s="359">
        <f>EX1469</f>
        <v/>
      </c>
      <c r="EY1464" s="359">
        <f>EY1469</f>
        <v/>
      </c>
      <c r="EZ1464" s="359">
        <f>EZ1469</f>
        <v/>
      </c>
      <c r="FA1464" s="359">
        <f>FA1469</f>
        <v/>
      </c>
      <c r="FB1464" s="359">
        <f>FB1469</f>
        <v/>
      </c>
      <c r="FC1464" s="359">
        <f>FC1469</f>
        <v/>
      </c>
      <c r="FD1464" s="359">
        <f>FD1469</f>
        <v/>
      </c>
      <c r="FE1464" s="359">
        <f>FE1469</f>
        <v/>
      </c>
      <c r="FF1464" s="359">
        <f>FF1469</f>
        <v/>
      </c>
      <c r="FG1464" s="359">
        <f>FG1469</f>
        <v/>
      </c>
      <c r="FH1464" s="359">
        <f>FH1469</f>
        <v/>
      </c>
      <c r="FI1464" s="359">
        <f>FI1469</f>
        <v/>
      </c>
      <c r="FJ1464" s="359">
        <f>FJ1469</f>
        <v/>
      </c>
      <c r="FK1464" s="359">
        <f>FK1469</f>
        <v/>
      </c>
      <c r="FL1464" s="359">
        <f>FL1469</f>
        <v/>
      </c>
      <c r="FM1464" s="359">
        <f>FM1469</f>
        <v/>
      </c>
      <c r="FN1464" s="359">
        <f>FN1469</f>
        <v/>
      </c>
      <c r="FO1464" s="359">
        <f>FO1469</f>
        <v/>
      </c>
      <c r="FP1464" s="359">
        <f>FP1469</f>
        <v/>
      </c>
      <c r="FQ1464" s="359">
        <f>FQ1469</f>
        <v/>
      </c>
      <c r="FR1464" s="359">
        <f>FR1469</f>
        <v/>
      </c>
      <c r="FS1464" s="359">
        <f>FS1469</f>
        <v/>
      </c>
      <c r="FT1464" s="359">
        <f>FT1469</f>
        <v/>
      </c>
      <c r="FU1464" s="359">
        <f>FU1469</f>
        <v/>
      </c>
      <c r="FV1464" s="359">
        <f>FV1469</f>
        <v/>
      </c>
      <c r="FW1464" s="359">
        <f>FW1469</f>
        <v/>
      </c>
      <c r="FX1464" s="359">
        <f>FX1469</f>
        <v/>
      </c>
      <c r="FY1464" s="359">
        <f>FY1469</f>
        <v/>
      </c>
      <c r="FZ1464" s="359">
        <f>FZ1469</f>
        <v/>
      </c>
      <c r="GA1464" s="359">
        <f>GA1469</f>
        <v/>
      </c>
      <c r="GB1464" s="359">
        <f>GB1469</f>
        <v/>
      </c>
      <c r="GC1464" s="359">
        <f>GC1469</f>
        <v/>
      </c>
      <c r="GD1464" s="359">
        <f>GD1469</f>
        <v/>
      </c>
      <c r="GE1464" s="359">
        <f>GE1469</f>
        <v/>
      </c>
      <c r="GF1464" s="359">
        <f>GF1469</f>
        <v/>
      </c>
      <c r="GG1464" s="359">
        <f>GG1469</f>
        <v/>
      </c>
      <c r="GH1464" s="359">
        <f>GH1469</f>
        <v/>
      </c>
      <c r="GI1464" s="359">
        <f>GI1469</f>
        <v/>
      </c>
      <c r="GJ1464" s="359">
        <f>GJ1469</f>
        <v/>
      </c>
      <c r="GK1464" s="359">
        <f>GK1469</f>
        <v/>
      </c>
      <c r="GL1464" s="359">
        <f>GL1469</f>
        <v/>
      </c>
      <c r="GM1464" s="359">
        <f>GM1469</f>
        <v/>
      </c>
      <c r="GN1464" s="359">
        <f>GN1469</f>
        <v/>
      </c>
      <c r="GO1464" s="359">
        <f>GO1469</f>
        <v/>
      </c>
      <c r="GP1464" s="359">
        <f>GP1469</f>
        <v/>
      </c>
      <c r="GQ1464" s="359">
        <f>GQ1469</f>
        <v/>
      </c>
      <c r="GR1464" s="359">
        <f>GR1469</f>
        <v/>
      </c>
      <c r="GS1464" s="359">
        <f>GS1469</f>
        <v/>
      </c>
      <c r="GT1464" s="359">
        <f>GT1469</f>
        <v/>
      </c>
      <c r="GU1464" s="359">
        <f>GU1469</f>
        <v/>
      </c>
      <c r="GV1464" s="359">
        <f>GV1469</f>
        <v/>
      </c>
      <c r="GW1464" s="359">
        <f>GW1469</f>
        <v/>
      </c>
      <c r="GX1464" s="359">
        <f>GX1469</f>
        <v/>
      </c>
    </row>
    <row r="1466">
      <c r="A1466" s="0" t="n">
        <v>17</v>
      </c>
      <c r="B1466" s="0" t="n">
        <v>0</v>
      </c>
      <c r="C1466" s="0">
        <f>ROW(SmtRes!A557)</f>
        <v/>
      </c>
      <c r="D1466" s="0">
        <f>ROW(EtalonRes!A540)</f>
        <v/>
      </c>
      <c r="E1466" s="0" t="inlineStr">
        <is>
          <t>1</t>
        </is>
      </c>
      <c r="F1466" s="0" t="inlineStr">
        <is>
          <t>65-10-1</t>
        </is>
      </c>
      <c r="G1466" s="0" t="inlineStr">
        <is>
          <t>Очистка канализационной сети внутренней</t>
        </is>
      </c>
      <c r="H1466" s="0" t="inlineStr">
        <is>
          <t>100 м трубопровода</t>
        </is>
      </c>
      <c r="I1466" s="0">
        <f>ROUND(ROUND(12/100,4),7)</f>
        <v/>
      </c>
      <c r="J1466" s="0" t="n">
        <v>0</v>
      </c>
      <c r="K1466" s="0">
        <f>ROUND(ROUND(12/100,4),7)</f>
        <v/>
      </c>
      <c r="O1466" s="0">
        <f>ROUND(CP1466,0)</f>
        <v/>
      </c>
      <c r="P1466" s="0">
        <f>ROUND(CQ1466*I1466,0)</f>
        <v/>
      </c>
      <c r="Q1466" s="0">
        <f>(ROUND((ROUND(((ET1466)*I1466),0)*BB1466),0)+ROUND((ROUND(((AE1466-(EU1466))*I1466),0)*BS1466),0))</f>
        <v/>
      </c>
      <c r="R1466" s="0">
        <f>(ROUND((ROUND(((EU1466)*I1466),0)*BS1466),0)+ROUND((ROUND(((AE1466-(EU1466))*I1466),0)*BS1466),0))</f>
        <v/>
      </c>
      <c r="S1466" s="0">
        <f>ROUND(CT1466*I1466,0)</f>
        <v/>
      </c>
      <c r="T1466" s="0">
        <f>ROUND(CU1466*I1466,0)</f>
        <v/>
      </c>
      <c r="U1466" s="0">
        <f>ROUND(CV1466*I1466,7)</f>
        <v/>
      </c>
      <c r="V1466" s="0">
        <f>ROUND(CW1466*I1466,7)</f>
        <v/>
      </c>
      <c r="W1466" s="0">
        <f>ROUND(CX1466*I1466,0)</f>
        <v/>
      </c>
      <c r="X1466" s="0">
        <f>ROUND(CY1466,0)</f>
        <v/>
      </c>
      <c r="Y1466" s="0">
        <f>ROUND(CZ1466,0)</f>
        <v/>
      </c>
      <c r="AA1466" s="0" t="n">
        <v>78845955</v>
      </c>
      <c r="AB1466" s="0">
        <f>ROUND((AC1466+AD1466+AF1466),2)</f>
        <v/>
      </c>
      <c r="AC1466" s="0">
        <f>ROUND((ES1466),2)</f>
        <v/>
      </c>
      <c r="AD1466" s="0">
        <f>ROUND((((ET1466)-(EU1466))+AE1466),2)</f>
        <v/>
      </c>
      <c r="AE1466" s="0">
        <f>ROUND((EU1466),2)</f>
        <v/>
      </c>
      <c r="AF1466" s="0">
        <f>ROUND((EV1466),2)</f>
        <v/>
      </c>
      <c r="AG1466" s="0">
        <f>ROUND((AP1466),2)</f>
        <v/>
      </c>
      <c r="AH1466" s="0">
        <f>(EW1466)</f>
        <v/>
      </c>
      <c r="AI1466" s="0">
        <f>(EX1466)</f>
        <v/>
      </c>
      <c r="AJ1466" s="0">
        <f>(AS1466)</f>
        <v/>
      </c>
      <c r="AK1466" s="0" t="n">
        <v>403.3</v>
      </c>
      <c r="AL1466" s="0" t="n">
        <v>139.36</v>
      </c>
      <c r="AM1466" s="0" t="n">
        <v>0.87</v>
      </c>
      <c r="AN1466" s="0" t="n">
        <v>0</v>
      </c>
      <c r="AO1466" s="0" t="n">
        <v>263.07</v>
      </c>
      <c r="AP1466" s="0" t="n">
        <v>0</v>
      </c>
      <c r="AQ1466" s="0" t="n">
        <v>32.2</v>
      </c>
      <c r="AR1466" s="0" t="n">
        <v>0</v>
      </c>
      <c r="AS1466" s="0" t="n">
        <v>0</v>
      </c>
      <c r="AT1466" s="0" t="n">
        <v>103</v>
      </c>
      <c r="AU1466" s="0" t="n">
        <v>52</v>
      </c>
      <c r="AV1466" s="0" t="n">
        <v>1</v>
      </c>
      <c r="AW1466" s="0" t="n">
        <v>1</v>
      </c>
      <c r="AZ1466" s="0" t="n">
        <v>1</v>
      </c>
      <c r="BA1466" s="0" t="n">
        <v>52.25</v>
      </c>
      <c r="BB1466" s="0" t="n">
        <v>25.03</v>
      </c>
      <c r="BC1466" s="0" t="n">
        <v>11.85</v>
      </c>
      <c r="BD1466" s="0" t="inlineStr"/>
      <c r="BE1466" s="0" t="inlineStr"/>
      <c r="BF1466" s="0" t="inlineStr"/>
      <c r="BG1466" s="0" t="inlineStr"/>
      <c r="BH1466" s="0" t="n">
        <v>0</v>
      </c>
      <c r="BI1466" s="0" t="n">
        <v>1</v>
      </c>
      <c r="BJ1466" s="0" t="inlineStr">
        <is>
          <t>ТЕРр Московской обл., 65-10-1, приказ Минстроя России №675/пр от 28.02.2017 № 263/пр</t>
        </is>
      </c>
      <c r="BM1466" s="0" t="n">
        <v>65007</v>
      </c>
      <c r="BN1466" s="0" t="n">
        <v>0</v>
      </c>
      <c r="BO1466" s="0" t="inlineStr">
        <is>
          <t>65-10-1</t>
        </is>
      </c>
      <c r="BP1466" s="0" t="n">
        <v>1</v>
      </c>
      <c r="BQ1466" s="0" t="n">
        <v>6</v>
      </c>
      <c r="BR1466" s="0" t="n">
        <v>0</v>
      </c>
      <c r="BS1466" s="0" t="n">
        <v>52.25</v>
      </c>
      <c r="BT1466" s="0" t="n">
        <v>1</v>
      </c>
      <c r="BU1466" s="0" t="n">
        <v>1</v>
      </c>
      <c r="BV1466" s="0" t="n">
        <v>1</v>
      </c>
      <c r="BW1466" s="0" t="n">
        <v>1</v>
      </c>
      <c r="BX1466" s="0" t="n">
        <v>1</v>
      </c>
      <c r="BY1466" s="0" t="inlineStr"/>
      <c r="BZ1466" s="0" t="n">
        <v>103</v>
      </c>
      <c r="CA1466" s="0" t="n">
        <v>52</v>
      </c>
      <c r="CB1466" s="0" t="inlineStr"/>
      <c r="CE1466" s="0" t="n">
        <v>12</v>
      </c>
      <c r="CF1466" s="0" t="n">
        <v>0</v>
      </c>
      <c r="CG1466" s="0" t="n">
        <v>0</v>
      </c>
      <c r="CM1466" s="0" t="n">
        <v>0</v>
      </c>
      <c r="CN1466" s="0" t="inlineStr"/>
      <c r="CO1466" s="0" t="n">
        <v>0</v>
      </c>
      <c r="CP1466" s="0">
        <f>(P1466+Q1466+S1466)</f>
        <v/>
      </c>
      <c r="CQ1466" s="0">
        <f>AC1466*BC1466</f>
        <v/>
      </c>
      <c r="CR1466" s="0">
        <f>(ROUND((ROUND(((ET1466)*1),0)*BB1466),0)+ROUND((ROUND(((AE1466-(EU1466))*1),0)*BS1466),0))</f>
        <v/>
      </c>
      <c r="CS1466" s="0">
        <f>(ROUND((ROUND(((EU1466)*1),0)*BS1466),0)+ROUND((ROUND(((AE1466-(EU1466))*1),0)*BS1466),0))</f>
        <v/>
      </c>
      <c r="CT1466" s="0">
        <f>AF1466*BA1466</f>
        <v/>
      </c>
      <c r="CU1466" s="0">
        <f>AG1466</f>
        <v/>
      </c>
      <c r="CV1466" s="0">
        <f>AH1466</f>
        <v/>
      </c>
      <c r="CW1466" s="0">
        <f>AI1466</f>
        <v/>
      </c>
      <c r="CX1466" s="0">
        <f>AJ1466</f>
        <v/>
      </c>
      <c r="CY1466" s="0">
        <f>(((S1466+R1466)*AT1466)/100)</f>
        <v/>
      </c>
      <c r="CZ1466" s="0">
        <f>(((S1466+R1466)*AU1466)/100)</f>
        <v/>
      </c>
      <c r="DC1466" s="0" t="inlineStr"/>
      <c r="DD1466" s="0" t="inlineStr"/>
      <c r="DE1466" s="0" t="inlineStr"/>
      <c r="DF1466" s="0" t="inlineStr"/>
      <c r="DG1466" s="0" t="inlineStr"/>
      <c r="DH1466" s="0" t="inlineStr"/>
      <c r="DI1466" s="0" t="inlineStr"/>
      <c r="DJ1466" s="0" t="inlineStr"/>
      <c r="DK1466" s="0" t="inlineStr"/>
      <c r="DL1466" s="0" t="inlineStr"/>
      <c r="DM1466" s="0" t="inlineStr"/>
      <c r="DN1466" s="0" t="n">
        <v>0</v>
      </c>
      <c r="DO1466" s="0" t="n">
        <v>0</v>
      </c>
      <c r="DP1466" s="0" t="n">
        <v>1</v>
      </c>
      <c r="DQ1466" s="0" t="n">
        <v>1</v>
      </c>
      <c r="DU1466" s="0" t="n">
        <v>1013</v>
      </c>
      <c r="DV1466" s="0" t="inlineStr">
        <is>
          <t>100 м трубопровода</t>
        </is>
      </c>
      <c r="DW1466" s="0" t="inlineStr">
        <is>
          <t>100 м трубопровода</t>
        </is>
      </c>
      <c r="DX1466" s="0" t="n">
        <v>1</v>
      </c>
      <c r="DZ1466" s="0" t="inlineStr"/>
      <c r="EA1466" s="0" t="inlineStr"/>
      <c r="EB1466" s="0" t="inlineStr"/>
      <c r="EC1466" s="0" t="inlineStr"/>
      <c r="EE1466" s="0" t="n">
        <v>78726000</v>
      </c>
      <c r="EF1466" s="0" t="n">
        <v>6</v>
      </c>
      <c r="EG1466" s="0" t="inlineStr">
        <is>
          <t>Ремонтно-строительные работы</t>
        </is>
      </c>
      <c r="EH1466" s="0" t="n">
        <v>99</v>
      </c>
      <c r="EI1466" s="0" t="inlineStr">
        <is>
          <t>Внутренние санитарно-технические работы</t>
        </is>
      </c>
      <c r="EJ1466" s="0" t="n">
        <v>1</v>
      </c>
      <c r="EK1466" s="0" t="n">
        <v>65007</v>
      </c>
      <c r="EL1466" s="0" t="inlineStr">
        <is>
          <t>Внутренние санитарнотехнические работы: смена труб, санприборов, запорной арматуры и другое</t>
        </is>
      </c>
      <c r="EM1466" s="0" t="inlineStr">
        <is>
          <t>рФЕР-65</t>
        </is>
      </c>
      <c r="EO1466" s="0" t="inlineStr"/>
      <c r="EQ1466" s="0" t="n">
        <v>0</v>
      </c>
      <c r="ER1466" s="0" t="n">
        <v>403.3</v>
      </c>
      <c r="ES1466" s="0" t="n">
        <v>139.36</v>
      </c>
      <c r="ET1466" s="0" t="n">
        <v>0.87</v>
      </c>
      <c r="EU1466" s="0" t="n">
        <v>0</v>
      </c>
      <c r="EV1466" s="0" t="n">
        <v>263.07</v>
      </c>
      <c r="EW1466" s="0" t="n">
        <v>32.2</v>
      </c>
      <c r="EX1466" s="0" t="n">
        <v>0</v>
      </c>
      <c r="EY1466" s="0" t="n">
        <v>0</v>
      </c>
      <c r="FQ1466" s="0" t="n">
        <v>0</v>
      </c>
      <c r="FR1466" s="0" t="n">
        <v>0</v>
      </c>
      <c r="FS1466" s="0" t="n">
        <v>0</v>
      </c>
      <c r="FX1466" s="0" t="n">
        <v>103</v>
      </c>
      <c r="FY1466" s="0" t="n">
        <v>52</v>
      </c>
      <c r="GA1466" s="0" t="inlineStr"/>
      <c r="GD1466" s="0" t="n">
        <v>1</v>
      </c>
      <c r="GF1466" s="0" t="n">
        <v>-66904957</v>
      </c>
      <c r="GG1466" s="0" t="n">
        <v>2</v>
      </c>
      <c r="GH1466" s="0" t="n">
        <v>1</v>
      </c>
      <c r="GI1466" s="0" t="n">
        <v>2</v>
      </c>
      <c r="GJ1466" s="0" t="n">
        <v>0</v>
      </c>
      <c r="GK1466" s="0" t="n">
        <v>0</v>
      </c>
      <c r="GL1466" s="0">
        <f>ROUND(IF(AND(BH1466=3,BI1466=3,FS1466&lt;&gt;0),P1466,0),0)</f>
        <v/>
      </c>
      <c r="GM1466" s="0">
        <f>ROUND(O1466+X1466+Y1466,0)+GX1466</f>
        <v/>
      </c>
      <c r="GN1466" s="0">
        <f>IF(OR(BI1466=0,BI1466=1),GM1466-GX1466,0)</f>
        <v/>
      </c>
      <c r="GO1466" s="0">
        <f>IF(BI1466=2,GM1466-GX1466,0)</f>
        <v/>
      </c>
      <c r="GP1466" s="0">
        <f>IF(BI1466=4,GM1466-GX1466,0)</f>
        <v/>
      </c>
      <c r="GR1466" s="0" t="n">
        <v>0</v>
      </c>
      <c r="GS1466" s="0" t="n">
        <v>3</v>
      </c>
      <c r="GT1466" s="0" t="n">
        <v>0</v>
      </c>
      <c r="GU1466" s="0" t="inlineStr"/>
      <c r="GV1466" s="0">
        <f>ROUND((GT1466),2)</f>
        <v/>
      </c>
      <c r="GW1466" s="0" t="n">
        <v>1</v>
      </c>
      <c r="GX1466" s="0">
        <f>ROUND(HC1466*I1466,0)</f>
        <v/>
      </c>
      <c r="HA1466" s="0" t="n">
        <v>0</v>
      </c>
      <c r="HB1466" s="0" t="n">
        <v>0</v>
      </c>
      <c r="HC1466" s="0">
        <f>GV1466*GW1466</f>
        <v/>
      </c>
      <c r="HE1466" s="0" t="inlineStr"/>
      <c r="HF1466" s="0" t="inlineStr"/>
      <c r="HM1466" s="0" t="inlineStr"/>
      <c r="HN1466" s="0" t="inlineStr">
        <is>
          <t>Пр/812-099.2-1</t>
        </is>
      </c>
      <c r="HO1466" s="0" t="inlineStr">
        <is>
          <t>Пр/774-099.2</t>
        </is>
      </c>
      <c r="HP1466" s="0" t="inlineStr">
        <is>
          <t>Внутренние санитарнотехнические работы: смена труб, санприборов, запорной арматуры и другое</t>
        </is>
      </c>
      <c r="HQ1466" s="0" t="inlineStr">
        <is>
          <t>Внутренние санитарнотехнические работы: смена труб, санприборов, запорной арматуры и другое</t>
        </is>
      </c>
      <c r="HS1466" s="0" t="n">
        <v>0</v>
      </c>
      <c r="IK1466" s="0" t="n">
        <v>0</v>
      </c>
    </row>
    <row r="1467">
      <c r="A1467" s="0" t="n">
        <v>18</v>
      </c>
      <c r="B1467" s="0" t="n">
        <v>0</v>
      </c>
      <c r="C1467" s="0" t="n">
        <v>557</v>
      </c>
      <c r="E1467" s="0" t="inlineStr">
        <is>
          <t>1,1</t>
        </is>
      </c>
      <c r="F1467" s="0" t="inlineStr">
        <is>
          <t>Цена поставщика</t>
        </is>
      </c>
      <c r="G1467" s="0" t="inlineStr">
        <is>
          <t>Прочистка КРОТ</t>
        </is>
      </c>
      <c r="H1467" s="0" t="inlineStr">
        <is>
          <t>л</t>
        </is>
      </c>
      <c r="I1467" s="0">
        <f>I1466*J1467</f>
        <v/>
      </c>
      <c r="J1467" s="0" t="n">
        <v>8.333333333333334</v>
      </c>
      <c r="K1467" s="0" t="n">
        <v>8.3333333</v>
      </c>
      <c r="O1467" s="0">
        <f>ROUND(CP1467,0)</f>
        <v/>
      </c>
      <c r="P1467" s="0">
        <f>ROUND(CQ1467*I1467,0)</f>
        <v/>
      </c>
      <c r="Q1467" s="0">
        <f>(ROUND((ROUND(((ET1467)*I1467),0)*BB1467),0)+ROUND((ROUND(((AE1467-(EU1467))*I1467),0)*BS1467),0))</f>
        <v/>
      </c>
      <c r="R1467" s="0">
        <f>(ROUND((ROUND(((EU1467)*I1467),0)*BS1467),0)+ROUND((ROUND(((AE1467-(EU1467))*I1467),0)*BS1467),0))</f>
        <v/>
      </c>
      <c r="S1467" s="0">
        <f>ROUND(CT1467*I1467,0)</f>
        <v/>
      </c>
      <c r="T1467" s="0">
        <f>ROUND(CU1467*I1467,0)</f>
        <v/>
      </c>
      <c r="U1467" s="0">
        <f>ROUND(CV1467*I1467,7)</f>
        <v/>
      </c>
      <c r="V1467" s="0">
        <f>ROUND(CW1467*I1467,7)</f>
        <v/>
      </c>
      <c r="W1467" s="0">
        <f>ROUND(CX1467*I1467,0)</f>
        <v/>
      </c>
      <c r="X1467" s="0">
        <f>ROUND(CY1467,0)</f>
        <v/>
      </c>
      <c r="Y1467" s="0">
        <f>ROUND(CZ1467,0)</f>
        <v/>
      </c>
      <c r="AA1467" s="0" t="n">
        <v>78845955</v>
      </c>
      <c r="AB1467" s="0">
        <f>ROUND((AC1467+AD1467+AF1467),2)</f>
        <v/>
      </c>
      <c r="AC1467" s="0">
        <f>ROUND((ES1467),2)</f>
        <v/>
      </c>
      <c r="AD1467" s="0">
        <f>ROUND((((ET1467)-(EU1467))+AE1467),2)</f>
        <v/>
      </c>
      <c r="AE1467" s="0">
        <f>ROUND((EU1467),2)</f>
        <v/>
      </c>
      <c r="AF1467" s="0">
        <f>ROUND((EV1467),2)</f>
        <v/>
      </c>
      <c r="AG1467" s="0">
        <f>ROUND((AP1467),2)</f>
        <v/>
      </c>
      <c r="AH1467" s="0">
        <f>(EW1467)</f>
        <v/>
      </c>
      <c r="AI1467" s="0">
        <f>(EX1467)</f>
        <v/>
      </c>
      <c r="AJ1467" s="0">
        <f>(AS1467)</f>
        <v/>
      </c>
      <c r="AK1467" s="0" t="n">
        <v>384.43</v>
      </c>
      <c r="AL1467" s="0" t="n">
        <v>384.43</v>
      </c>
      <c r="AM1467" s="0" t="n">
        <v>0</v>
      </c>
      <c r="AN1467" s="0" t="n">
        <v>0</v>
      </c>
      <c r="AO1467" s="0" t="n">
        <v>0</v>
      </c>
      <c r="AP1467" s="0" t="n">
        <v>0</v>
      </c>
      <c r="AQ1467" s="0" t="n">
        <v>0</v>
      </c>
      <c r="AR1467" s="0" t="n">
        <v>0</v>
      </c>
      <c r="AS1467" s="0" t="n">
        <v>0</v>
      </c>
      <c r="AT1467" s="0" t="n">
        <v>103</v>
      </c>
      <c r="AU1467" s="0" t="n">
        <v>52</v>
      </c>
      <c r="AV1467" s="0" t="n">
        <v>1</v>
      </c>
      <c r="AW1467" s="0" t="n">
        <v>1</v>
      </c>
      <c r="AZ1467" s="0" t="n">
        <v>1</v>
      </c>
      <c r="BA1467" s="0" t="n">
        <v>1</v>
      </c>
      <c r="BB1467" s="0" t="n">
        <v>1</v>
      </c>
      <c r="BC1467" s="0" t="n">
        <v>1</v>
      </c>
      <c r="BD1467" s="0" t="inlineStr"/>
      <c r="BE1467" s="0" t="inlineStr"/>
      <c r="BF1467" s="0" t="inlineStr"/>
      <c r="BG1467" s="0" t="inlineStr"/>
      <c r="BH1467" s="0" t="n">
        <v>3</v>
      </c>
      <c r="BI1467" s="0" t="n">
        <v>1</v>
      </c>
      <c r="BJ1467" s="0" t="inlineStr"/>
      <c r="BM1467" s="0" t="n">
        <v>65007</v>
      </c>
      <c r="BN1467" s="0" t="n">
        <v>0</v>
      </c>
      <c r="BO1467" s="0" t="inlineStr"/>
      <c r="BP1467" s="0" t="n">
        <v>0</v>
      </c>
      <c r="BQ1467" s="0" t="n">
        <v>6</v>
      </c>
      <c r="BR1467" s="0" t="n">
        <v>0</v>
      </c>
      <c r="BS1467" s="0" t="n">
        <v>1</v>
      </c>
      <c r="BT1467" s="0" t="n">
        <v>1</v>
      </c>
      <c r="BU1467" s="0" t="n">
        <v>1</v>
      </c>
      <c r="BV1467" s="0" t="n">
        <v>1</v>
      </c>
      <c r="BW1467" s="0" t="n">
        <v>1</v>
      </c>
      <c r="BX1467" s="0" t="n">
        <v>1</v>
      </c>
      <c r="BY1467" s="0" t="inlineStr"/>
      <c r="BZ1467" s="0" t="n">
        <v>103</v>
      </c>
      <c r="CA1467" s="0" t="n">
        <v>52</v>
      </c>
      <c r="CB1467" s="0" t="inlineStr"/>
      <c r="CE1467" s="0" t="n">
        <v>12</v>
      </c>
      <c r="CF1467" s="0" t="n">
        <v>0</v>
      </c>
      <c r="CG1467" s="0" t="n">
        <v>0</v>
      </c>
      <c r="CM1467" s="0" t="n">
        <v>0</v>
      </c>
      <c r="CN1467" s="0" t="inlineStr"/>
      <c r="CO1467" s="0" t="n">
        <v>0</v>
      </c>
      <c r="CP1467" s="0">
        <f>(P1467+Q1467+S1467)</f>
        <v/>
      </c>
      <c r="CQ1467" s="0">
        <f>AC1467</f>
        <v/>
      </c>
      <c r="CR1467" s="0">
        <f>(ROUND((ROUND(((ET1467)*1),0)*BB1467),0)+ROUND((ROUND(((AE1467-(EU1467))*1),0)*BS1467),0))</f>
        <v/>
      </c>
      <c r="CS1467" s="0">
        <f>(ROUND((ROUND(((EU1467)*1),0)*BS1467),0)+ROUND((ROUND(((AE1467-(EU1467))*1),0)*BS1467),0))</f>
        <v/>
      </c>
      <c r="CT1467" s="0">
        <f>AF1467*BA1467</f>
        <v/>
      </c>
      <c r="CU1467" s="0">
        <f>AG1467</f>
        <v/>
      </c>
      <c r="CV1467" s="0">
        <f>AH1467</f>
        <v/>
      </c>
      <c r="CW1467" s="0">
        <f>AI1467</f>
        <v/>
      </c>
      <c r="CX1467" s="0">
        <f>AJ1467</f>
        <v/>
      </c>
      <c r="CY1467" s="0">
        <f>(((S1467+R1467)*AT1467)/100)</f>
        <v/>
      </c>
      <c r="CZ1467" s="0">
        <f>(((S1467+R1467)*AU1467)/100)</f>
        <v/>
      </c>
      <c r="DC1467" s="0" t="inlineStr"/>
      <c r="DD1467" s="0" t="inlineStr"/>
      <c r="DE1467" s="0" t="inlineStr"/>
      <c r="DF1467" s="0" t="inlineStr"/>
      <c r="DG1467" s="0" t="inlineStr"/>
      <c r="DH1467" s="0" t="inlineStr"/>
      <c r="DI1467" s="0" t="inlineStr"/>
      <c r="DJ1467" s="0" t="inlineStr"/>
      <c r="DK1467" s="0" t="inlineStr"/>
      <c r="DL1467" s="0" t="inlineStr"/>
      <c r="DM1467" s="0" t="inlineStr"/>
      <c r="DN1467" s="0" t="n">
        <v>0</v>
      </c>
      <c r="DO1467" s="0" t="n">
        <v>0</v>
      </c>
      <c r="DP1467" s="0" t="n">
        <v>1</v>
      </c>
      <c r="DQ1467" s="0" t="n">
        <v>1</v>
      </c>
      <c r="DU1467" s="0" t="n">
        <v>1002</v>
      </c>
      <c r="DV1467" s="0" t="inlineStr">
        <is>
          <t>л</t>
        </is>
      </c>
      <c r="DW1467" s="0" t="inlineStr">
        <is>
          <t>л</t>
        </is>
      </c>
      <c r="DX1467" s="0" t="n">
        <v>1</v>
      </c>
      <c r="DZ1467" s="0" t="inlineStr"/>
      <c r="EA1467" s="0" t="inlineStr"/>
      <c r="EB1467" s="0" t="inlineStr"/>
      <c r="EC1467" s="0" t="inlineStr"/>
      <c r="EE1467" s="0" t="n">
        <v>78726000</v>
      </c>
      <c r="EF1467" s="0" t="n">
        <v>6</v>
      </c>
      <c r="EG1467" s="0" t="inlineStr">
        <is>
          <t>Ремонтно-строительные работы</t>
        </is>
      </c>
      <c r="EH1467" s="0" t="n">
        <v>99</v>
      </c>
      <c r="EI1467" s="0" t="inlineStr">
        <is>
          <t>Внутренние санитарно-технические работы</t>
        </is>
      </c>
      <c r="EJ1467" s="0" t="n">
        <v>1</v>
      </c>
      <c r="EK1467" s="0" t="n">
        <v>65007</v>
      </c>
      <c r="EL1467" s="0" t="inlineStr">
        <is>
          <t>Внутренние санитарнотехнические работы: смена труб, санприборов, запорной арматуры и другое</t>
        </is>
      </c>
      <c r="EM1467" s="0" t="inlineStr">
        <is>
          <t>рФЕР-65</t>
        </is>
      </c>
      <c r="EO1467" s="0" t="inlineStr"/>
      <c r="EQ1467" s="0" t="n">
        <v>0</v>
      </c>
      <c r="ER1467" s="0" t="n">
        <v>384.43</v>
      </c>
      <c r="ES1467" s="0" t="n">
        <v>384.43</v>
      </c>
      <c r="ET1467" s="0" t="n">
        <v>0</v>
      </c>
      <c r="EU1467" s="0" t="n">
        <v>0</v>
      </c>
      <c r="EV1467" s="0" t="n">
        <v>0</v>
      </c>
      <c r="EW1467" s="0" t="n">
        <v>0</v>
      </c>
      <c r="EX1467" s="0" t="n">
        <v>0</v>
      </c>
      <c r="EZ1467" s="0" t="n">
        <v>5</v>
      </c>
      <c r="FC1467" s="0" t="n">
        <v>1</v>
      </c>
      <c r="FD1467" s="0" t="n">
        <v>18</v>
      </c>
      <c r="FF1467" s="0" t="n">
        <v>469</v>
      </c>
      <c r="FQ1467" s="0" t="n">
        <v>0</v>
      </c>
      <c r="FR1467" s="0" t="n">
        <v>0</v>
      </c>
      <c r="FS1467" s="0" t="n">
        <v>0</v>
      </c>
      <c r="FX1467" s="0" t="n">
        <v>103</v>
      </c>
      <c r="FY1467" s="0" t="n">
        <v>52</v>
      </c>
      <c r="GA1467" s="0" t="inlineStr">
        <is>
          <t>[469 / 1,22]</t>
        </is>
      </c>
      <c r="GD1467" s="0" t="n">
        <v>1</v>
      </c>
      <c r="GF1467" s="0" t="n">
        <v>-1978592410</v>
      </c>
      <c r="GG1467" s="0" t="n">
        <v>2</v>
      </c>
      <c r="GH1467" s="0" t="n">
        <v>3</v>
      </c>
      <c r="GI1467" s="0" t="n">
        <v>-2</v>
      </c>
      <c r="GJ1467" s="0" t="n">
        <v>0</v>
      </c>
      <c r="GK1467" s="0" t="n">
        <v>0</v>
      </c>
      <c r="GL1467" s="0">
        <f>ROUND(IF(AND(BH1467=3,BI1467=3,FS1467&lt;&gt;0),P1467,0),0)</f>
        <v/>
      </c>
      <c r="GM1467" s="0">
        <f>ROUND(O1467+X1467+Y1467,0)+GX1467</f>
        <v/>
      </c>
      <c r="GN1467" s="0">
        <f>IF(OR(BI1467=0,BI1467=1),GM1467-GX1467,0)</f>
        <v/>
      </c>
      <c r="GO1467" s="0">
        <f>IF(BI1467=2,GM1467-GX1467,0)</f>
        <v/>
      </c>
      <c r="GP1467" s="0">
        <f>IF(BI1467=4,GM1467-GX1467,0)</f>
        <v/>
      </c>
      <c r="GR1467" s="0" t="n">
        <v>1</v>
      </c>
      <c r="GS1467" s="0" t="n">
        <v>1</v>
      </c>
      <c r="GT1467" s="0" t="n">
        <v>0</v>
      </c>
      <c r="GU1467" s="0" t="inlineStr"/>
      <c r="GV1467" s="0">
        <f>ROUND((GT1467),2)</f>
        <v/>
      </c>
      <c r="GW1467" s="0" t="n">
        <v>1</v>
      </c>
      <c r="GX1467" s="0">
        <f>ROUND(HC1467*I1467,0)</f>
        <v/>
      </c>
      <c r="HA1467" s="0" t="n">
        <v>0</v>
      </c>
      <c r="HB1467" s="0" t="n">
        <v>0</v>
      </c>
      <c r="HC1467" s="0">
        <f>GV1467*GW1467</f>
        <v/>
      </c>
      <c r="HE1467" s="0" t="inlineStr">
        <is>
          <t>0</t>
        </is>
      </c>
      <c r="HF1467" s="0" t="inlineStr">
        <is>
          <t>0</t>
        </is>
      </c>
      <c r="HG1467" s="0">
        <f>ROUND(AC1467*I1467,0)</f>
        <v/>
      </c>
      <c r="HM1467" s="0" t="inlineStr"/>
      <c r="HN1467" s="0" t="inlineStr">
        <is>
          <t>Пр/812-099.2-1</t>
        </is>
      </c>
      <c r="HO1467" s="0" t="inlineStr">
        <is>
          <t>Пр/774-099.2</t>
        </is>
      </c>
      <c r="HP1467" s="0" t="inlineStr">
        <is>
          <t>Внутренние санитарнотехнические работы: смена труб, санприборов, запорной арматуры и другое</t>
        </is>
      </c>
      <c r="HQ1467" s="0" t="inlineStr">
        <is>
          <t>Внутренние санитарнотехнические работы: смена труб, санприборов, запорной арматуры и другое</t>
        </is>
      </c>
      <c r="HS1467" s="0" t="n">
        <v>0</v>
      </c>
      <c r="IK1467" s="0" t="n">
        <v>0</v>
      </c>
    </row>
    <row r="1469">
      <c r="A1469" s="358" t="n">
        <v>51</v>
      </c>
      <c r="B1469" s="358">
        <f>B1462</f>
        <v/>
      </c>
      <c r="C1469" s="358">
        <f>A1462</f>
        <v/>
      </c>
      <c r="D1469" s="358">
        <f>ROW(A1462)</f>
        <v/>
      </c>
      <c r="E1469" s="358" t="n"/>
      <c r="F1469" s="358">
        <f>IF(F1462&lt;&gt;"",F1462,"")</f>
        <v/>
      </c>
      <c r="G1469" s="358">
        <f>IF(G1462&lt;&gt;"",G1462,"")</f>
        <v/>
      </c>
      <c r="H1469" s="358" t="n">
        <v>0</v>
      </c>
      <c r="I1469" s="358" t="n"/>
      <c r="J1469" s="358" t="n"/>
      <c r="K1469" s="358" t="n"/>
      <c r="L1469" s="358" t="n"/>
      <c r="M1469" s="358" t="n"/>
      <c r="N1469" s="358" t="n"/>
      <c r="O1469" s="358" t="n">
        <v>0</v>
      </c>
      <c r="P1469" s="358" t="n">
        <v>0</v>
      </c>
      <c r="Q1469" s="358" t="n">
        <v>0</v>
      </c>
      <c r="R1469" s="358" t="n">
        <v>0</v>
      </c>
      <c r="S1469" s="358" t="n">
        <v>0</v>
      </c>
      <c r="T1469" s="358" t="n">
        <v>0</v>
      </c>
      <c r="U1469" s="358" t="n">
        <v>0</v>
      </c>
      <c r="V1469" s="358" t="n">
        <v>0</v>
      </c>
      <c r="W1469" s="358" t="n">
        <v>0</v>
      </c>
      <c r="X1469" s="358" t="n">
        <v>0</v>
      </c>
      <c r="Y1469" s="358" t="n">
        <v>0</v>
      </c>
      <c r="Z1469" s="358" t="n"/>
      <c r="AA1469" s="358" t="n"/>
      <c r="AB1469" s="358" t="n"/>
      <c r="AC1469" s="358" t="n"/>
      <c r="AD1469" s="358" t="n"/>
      <c r="AE1469" s="358" t="n"/>
      <c r="AF1469" s="358" t="n"/>
      <c r="AG1469" s="358" t="n"/>
      <c r="AH1469" s="358" t="n"/>
      <c r="AI1469" s="358" t="n"/>
      <c r="AJ1469" s="358" t="n"/>
      <c r="AK1469" s="358" t="n"/>
      <c r="AL1469" s="358" t="n"/>
      <c r="AM1469" s="358" t="n"/>
      <c r="AN1469" s="358" t="n"/>
      <c r="AO1469" s="358">
        <f>ROUND(BX1469,0)</f>
        <v/>
      </c>
      <c r="AP1469" s="358">
        <f>ROUND(BY1469,0)</f>
        <v/>
      </c>
      <c r="AQ1469" s="358">
        <f>ROUND(BZ1469,0)</f>
        <v/>
      </c>
      <c r="AR1469" s="358">
        <f>ROUND(CA1469,0)</f>
        <v/>
      </c>
      <c r="AS1469" s="358">
        <f>ROUND(CB1469,0)</f>
        <v/>
      </c>
      <c r="AT1469" s="358">
        <f>ROUND(CC1469,0)</f>
        <v/>
      </c>
      <c r="AU1469" s="358">
        <f>ROUND(CD1469,0)</f>
        <v/>
      </c>
      <c r="AV1469" s="358">
        <f>ROUND(CE1469,0)</f>
        <v/>
      </c>
      <c r="AW1469" s="358">
        <f>ROUND(CF1469,0)</f>
        <v/>
      </c>
      <c r="AX1469" s="358">
        <f>ROUND(CG1469,0)</f>
        <v/>
      </c>
      <c r="AY1469" s="358">
        <f>ROUND(CH1469,0)</f>
        <v/>
      </c>
      <c r="AZ1469" s="358">
        <f>ROUND(CI1469,0)</f>
        <v/>
      </c>
      <c r="BA1469" s="358">
        <f>ROUND(CJ1469,0)</f>
        <v/>
      </c>
      <c r="BB1469" s="358">
        <f>ROUND(CK1469,0)</f>
        <v/>
      </c>
      <c r="BC1469" s="358">
        <f>ROUND(CL1469,0)</f>
        <v/>
      </c>
      <c r="BD1469" s="358">
        <f>ROUND(CM1469,0)</f>
        <v/>
      </c>
      <c r="BE1469" s="358" t="n"/>
      <c r="BF1469" s="358" t="n"/>
      <c r="BG1469" s="358" t="n"/>
      <c r="BH1469" s="358" t="n"/>
      <c r="BI1469" s="358" t="n"/>
      <c r="BJ1469" s="358" t="n"/>
      <c r="BK1469" s="358" t="n"/>
      <c r="BL1469" s="358" t="n"/>
      <c r="BM1469" s="358" t="n"/>
      <c r="BN1469" s="358" t="n"/>
      <c r="BO1469" s="358" t="n"/>
      <c r="BP1469" s="358" t="n"/>
      <c r="BQ1469" s="358" t="n"/>
      <c r="BR1469" s="358" t="n"/>
      <c r="BS1469" s="358" t="n"/>
      <c r="BT1469" s="358" t="n"/>
      <c r="BU1469" s="358" t="n"/>
      <c r="BV1469" s="358" t="n"/>
      <c r="BW1469" s="358" t="n"/>
      <c r="BX1469" s="358" t="n"/>
      <c r="BY1469" s="358" t="n"/>
      <c r="BZ1469" s="358" t="n"/>
      <c r="CA1469" s="358" t="n"/>
      <c r="CB1469" s="358" t="n"/>
      <c r="CC1469" s="358" t="n"/>
      <c r="CD1469" s="358" t="n"/>
      <c r="CE1469" s="358" t="n"/>
      <c r="CF1469" s="358" t="n"/>
      <c r="CG1469" s="358" t="n"/>
      <c r="CH1469" s="358" t="n"/>
      <c r="CI1469" s="358" t="n"/>
      <c r="CJ1469" s="358" t="n"/>
      <c r="CK1469" s="358" t="n"/>
      <c r="CL1469" s="358" t="n"/>
      <c r="CM1469" s="358" t="n"/>
      <c r="CN1469" s="358" t="n"/>
      <c r="CO1469" s="358" t="n"/>
      <c r="CP1469" s="358" t="n"/>
      <c r="CQ1469" s="358" t="n"/>
      <c r="CR1469" s="358" t="n"/>
      <c r="CS1469" s="358" t="n"/>
      <c r="CT1469" s="358" t="n"/>
      <c r="CU1469" s="358" t="n"/>
      <c r="CV1469" s="358" t="n"/>
      <c r="CW1469" s="358" t="n"/>
      <c r="CX1469" s="358" t="n"/>
      <c r="CY1469" s="358" t="n"/>
      <c r="CZ1469" s="358" t="n"/>
      <c r="DA1469" s="358" t="n"/>
      <c r="DB1469" s="358" t="n"/>
      <c r="DC1469" s="358" t="n"/>
      <c r="DD1469" s="358" t="n"/>
      <c r="DE1469" s="358" t="n"/>
      <c r="DF1469" s="358" t="n"/>
      <c r="DG1469" s="359" t="n"/>
      <c r="DH1469" s="359" t="n"/>
      <c r="DI1469" s="359" t="n"/>
      <c r="DJ1469" s="359" t="n"/>
      <c r="DK1469" s="359" t="n"/>
      <c r="DL1469" s="359" t="n"/>
      <c r="DM1469" s="359" t="n"/>
      <c r="DN1469" s="359" t="n"/>
      <c r="DO1469" s="359" t="n"/>
      <c r="DP1469" s="359" t="n"/>
      <c r="DQ1469" s="359" t="n"/>
      <c r="DR1469" s="359" t="n"/>
      <c r="DS1469" s="359" t="n"/>
      <c r="DT1469" s="359" t="n"/>
      <c r="DU1469" s="359" t="n"/>
      <c r="DV1469" s="359" t="n"/>
      <c r="DW1469" s="359" t="n"/>
      <c r="DX1469" s="359" t="n"/>
      <c r="DY1469" s="359" t="n"/>
      <c r="DZ1469" s="359" t="n"/>
      <c r="EA1469" s="359" t="n"/>
      <c r="EB1469" s="359" t="n"/>
      <c r="EC1469" s="359" t="n"/>
      <c r="ED1469" s="359" t="n"/>
      <c r="EE1469" s="359" t="n"/>
      <c r="EF1469" s="359" t="n"/>
      <c r="EG1469" s="359" t="n"/>
      <c r="EH1469" s="359" t="n"/>
      <c r="EI1469" s="359" t="n"/>
      <c r="EJ1469" s="359" t="n"/>
      <c r="EK1469" s="359" t="n"/>
      <c r="EL1469" s="359" t="n"/>
      <c r="EM1469" s="359" t="n"/>
      <c r="EN1469" s="359" t="n"/>
      <c r="EO1469" s="359" t="n"/>
      <c r="EP1469" s="359" t="n"/>
      <c r="EQ1469" s="359" t="n"/>
      <c r="ER1469" s="359" t="n"/>
      <c r="ES1469" s="359" t="n"/>
      <c r="ET1469" s="359" t="n"/>
      <c r="EU1469" s="359" t="n"/>
      <c r="EV1469" s="359" t="n"/>
      <c r="EW1469" s="359" t="n"/>
      <c r="EX1469" s="359" t="n"/>
      <c r="EY1469" s="359" t="n"/>
      <c r="EZ1469" s="359" t="n"/>
      <c r="FA1469" s="359" t="n"/>
      <c r="FB1469" s="359" t="n"/>
      <c r="FC1469" s="359" t="n"/>
      <c r="FD1469" s="359" t="n"/>
      <c r="FE1469" s="359" t="n"/>
      <c r="FF1469" s="359" t="n"/>
      <c r="FG1469" s="359" t="n"/>
      <c r="FH1469" s="359" t="n"/>
      <c r="FI1469" s="359" t="n"/>
      <c r="FJ1469" s="359" t="n"/>
      <c r="FK1469" s="359" t="n"/>
      <c r="FL1469" s="359" t="n"/>
      <c r="FM1469" s="359" t="n"/>
      <c r="FN1469" s="359" t="n"/>
      <c r="FO1469" s="359" t="n"/>
      <c r="FP1469" s="359" t="n"/>
      <c r="FQ1469" s="359" t="n"/>
      <c r="FR1469" s="359" t="n"/>
      <c r="FS1469" s="359" t="n"/>
      <c r="FT1469" s="359" t="n"/>
      <c r="FU1469" s="359" t="n"/>
      <c r="FV1469" s="359" t="n"/>
      <c r="FW1469" s="359" t="n"/>
      <c r="FX1469" s="359" t="n"/>
      <c r="FY1469" s="359" t="n"/>
      <c r="FZ1469" s="359" t="n"/>
      <c r="GA1469" s="359" t="n"/>
      <c r="GB1469" s="359" t="n"/>
      <c r="GC1469" s="359" t="n"/>
      <c r="GD1469" s="359" t="n"/>
      <c r="GE1469" s="359" t="n"/>
      <c r="GF1469" s="359" t="n"/>
      <c r="GG1469" s="359" t="n"/>
      <c r="GH1469" s="359" t="n"/>
      <c r="GI1469" s="359" t="n"/>
      <c r="GJ1469" s="359" t="n"/>
      <c r="GK1469" s="359" t="n"/>
      <c r="GL1469" s="359" t="n"/>
      <c r="GM1469" s="359" t="n"/>
      <c r="GN1469" s="359" t="n"/>
      <c r="GO1469" s="359" t="n"/>
      <c r="GP1469" s="359" t="n"/>
      <c r="GQ1469" s="359" t="n"/>
      <c r="GR1469" s="359" t="n"/>
      <c r="GS1469" s="359" t="n"/>
      <c r="GT1469" s="359" t="n"/>
      <c r="GU1469" s="359" t="n"/>
      <c r="GV1469" s="359" t="n"/>
      <c r="GW1469" s="359" t="n"/>
      <c r="GX1469" s="359" t="n">
        <v>0</v>
      </c>
    </row>
    <row r="1471">
      <c r="A1471" s="360" t="n">
        <v>50</v>
      </c>
      <c r="B1471" s="360" t="n">
        <v>0</v>
      </c>
      <c r="C1471" s="360" t="n">
        <v>0</v>
      </c>
      <c r="D1471" s="360" t="n">
        <v>1</v>
      </c>
      <c r="E1471" s="360" t="n">
        <v>201</v>
      </c>
      <c r="F1471" s="360">
        <f>ROUND(Source!O1469,O1471)</f>
        <v/>
      </c>
      <c r="G1471" s="360" t="inlineStr">
        <is>
          <t>ПЗ</t>
        </is>
      </c>
      <c r="H1471" s="360" t="inlineStr">
        <is>
          <t>Прямые затраты</t>
        </is>
      </c>
      <c r="I1471" s="360" t="n"/>
      <c r="J1471" s="360" t="n"/>
      <c r="K1471" s="360" t="n">
        <v>201</v>
      </c>
      <c r="L1471" s="360" t="n">
        <v>1</v>
      </c>
      <c r="M1471" s="360" t="n">
        <v>3</v>
      </c>
      <c r="N1471" s="360" t="inlineStr"/>
      <c r="O1471" s="360" t="n">
        <v>0</v>
      </c>
      <c r="P1471" s="360" t="n"/>
      <c r="Q1471" s="360" t="n"/>
      <c r="R1471" s="360" t="n"/>
      <c r="S1471" s="360" t="n"/>
      <c r="T1471" s="360" t="n"/>
      <c r="U1471" s="360" t="n"/>
      <c r="V1471" s="360" t="n"/>
      <c r="W1471" s="360" t="n">
        <v>0</v>
      </c>
      <c r="X1471" s="360" t="n">
        <v>1</v>
      </c>
      <c r="Y1471" s="360" t="n">
        <v>0</v>
      </c>
      <c r="Z1471" s="360" t="n"/>
      <c r="AA1471" s="360" t="n"/>
      <c r="AB1471" s="360" t="n"/>
    </row>
    <row r="1472">
      <c r="A1472" s="360" t="n">
        <v>50</v>
      </c>
      <c r="B1472" s="360" t="n">
        <v>0</v>
      </c>
      <c r="C1472" s="360" t="n">
        <v>0</v>
      </c>
      <c r="D1472" s="360" t="n">
        <v>1</v>
      </c>
      <c r="E1472" s="360" t="n">
        <v>202</v>
      </c>
      <c r="F1472" s="360">
        <f>ROUND(Source!P1469,O1472)</f>
        <v/>
      </c>
      <c r="G1472" s="360" t="inlineStr">
        <is>
          <t>СтМатОб</t>
        </is>
      </c>
      <c r="H1472" s="360" t="inlineStr">
        <is>
          <t>Стоимость материальных ресурсов (всего)</t>
        </is>
      </c>
      <c r="I1472" s="360" t="n"/>
      <c r="J1472" s="360" t="n"/>
      <c r="K1472" s="360" t="n">
        <v>202</v>
      </c>
      <c r="L1472" s="360" t="n">
        <v>2</v>
      </c>
      <c r="M1472" s="360" t="n">
        <v>3</v>
      </c>
      <c r="N1472" s="360" t="inlineStr"/>
      <c r="O1472" s="360" t="n">
        <v>0</v>
      </c>
      <c r="P1472" s="360" t="n"/>
      <c r="Q1472" s="360" t="n"/>
      <c r="R1472" s="360" t="n"/>
      <c r="S1472" s="360" t="n"/>
      <c r="T1472" s="360" t="n"/>
      <c r="U1472" s="360" t="n"/>
      <c r="V1472" s="360" t="n"/>
      <c r="W1472" s="360" t="n">
        <v>0</v>
      </c>
      <c r="X1472" s="360" t="n">
        <v>1</v>
      </c>
      <c r="Y1472" s="360" t="n">
        <v>0</v>
      </c>
      <c r="Z1472" s="360" t="n"/>
      <c r="AA1472" s="360" t="n"/>
      <c r="AB1472" s="360" t="n"/>
    </row>
    <row r="1473">
      <c r="A1473" s="360" t="n">
        <v>50</v>
      </c>
      <c r="B1473" s="360" t="n">
        <v>0</v>
      </c>
      <c r="C1473" s="360" t="n">
        <v>0</v>
      </c>
      <c r="D1473" s="360" t="n">
        <v>1</v>
      </c>
      <c r="E1473" s="360" t="n">
        <v>222</v>
      </c>
      <c r="F1473" s="360">
        <f>ROUND(Source!AO1469,O1473)</f>
        <v/>
      </c>
      <c r="G1473" s="360" t="inlineStr">
        <is>
          <t>СтМатОбЗак</t>
        </is>
      </c>
      <c r="H1473" s="360" t="inlineStr">
        <is>
          <t>Стоимость материалов и оборудования заказчика</t>
        </is>
      </c>
      <c r="I1473" s="360" t="n"/>
      <c r="J1473" s="360" t="n"/>
      <c r="K1473" s="360" t="n">
        <v>222</v>
      </c>
      <c r="L1473" s="360" t="n">
        <v>3</v>
      </c>
      <c r="M1473" s="360" t="n">
        <v>3</v>
      </c>
      <c r="N1473" s="360" t="inlineStr"/>
      <c r="O1473" s="360" t="n">
        <v>0</v>
      </c>
      <c r="P1473" s="360" t="n"/>
      <c r="Q1473" s="360" t="n"/>
      <c r="R1473" s="360" t="n"/>
      <c r="S1473" s="360" t="n"/>
      <c r="T1473" s="360" t="n"/>
      <c r="U1473" s="360" t="n"/>
      <c r="V1473" s="360" t="n"/>
      <c r="W1473" s="360" t="n">
        <v>0</v>
      </c>
      <c r="X1473" s="360" t="n">
        <v>1</v>
      </c>
      <c r="Y1473" s="360" t="n">
        <v>0</v>
      </c>
      <c r="Z1473" s="360" t="n"/>
      <c r="AA1473" s="360" t="n"/>
      <c r="AB1473" s="360" t="n"/>
    </row>
    <row r="1474">
      <c r="A1474" s="360" t="n">
        <v>50</v>
      </c>
      <c r="B1474" s="360" t="n">
        <v>0</v>
      </c>
      <c r="C1474" s="360" t="n">
        <v>0</v>
      </c>
      <c r="D1474" s="360" t="n">
        <v>1</v>
      </c>
      <c r="E1474" s="360" t="n">
        <v>225</v>
      </c>
      <c r="F1474" s="360">
        <f>ROUND(Source!AV1469,O1474)</f>
        <v/>
      </c>
      <c r="G1474" s="360" t="inlineStr">
        <is>
          <t>СтМатОбПод</t>
        </is>
      </c>
      <c r="H1474" s="360" t="inlineStr">
        <is>
          <t>Стоимость материалов и оборудования подрядчика</t>
        </is>
      </c>
      <c r="I1474" s="360" t="n"/>
      <c r="J1474" s="360" t="n"/>
      <c r="K1474" s="360" t="n">
        <v>225</v>
      </c>
      <c r="L1474" s="360" t="n">
        <v>4</v>
      </c>
      <c r="M1474" s="360" t="n">
        <v>3</v>
      </c>
      <c r="N1474" s="360" t="inlineStr"/>
      <c r="O1474" s="360" t="n">
        <v>0</v>
      </c>
      <c r="P1474" s="360" t="n"/>
      <c r="Q1474" s="360" t="n"/>
      <c r="R1474" s="360" t="n"/>
      <c r="S1474" s="360" t="n"/>
      <c r="T1474" s="360" t="n"/>
      <c r="U1474" s="360" t="n"/>
      <c r="V1474" s="360" t="n"/>
      <c r="W1474" s="360" t="n">
        <v>0</v>
      </c>
      <c r="X1474" s="360" t="n">
        <v>1</v>
      </c>
      <c r="Y1474" s="360" t="n">
        <v>0</v>
      </c>
      <c r="Z1474" s="360" t="n"/>
      <c r="AA1474" s="360" t="n"/>
      <c r="AB1474" s="360" t="n"/>
    </row>
    <row r="1475">
      <c r="A1475" s="360" t="n">
        <v>50</v>
      </c>
      <c r="B1475" s="360" t="n">
        <v>0</v>
      </c>
      <c r="C1475" s="360" t="n">
        <v>0</v>
      </c>
      <c r="D1475" s="360" t="n">
        <v>1</v>
      </c>
      <c r="E1475" s="360" t="n">
        <v>226</v>
      </c>
      <c r="F1475" s="360">
        <f>ROUND(Source!AW1469,O1475)</f>
        <v/>
      </c>
      <c r="G1475" s="360" t="inlineStr">
        <is>
          <t>СтМат</t>
        </is>
      </c>
      <c r="H1475" s="360" t="inlineStr">
        <is>
          <t>Стоимость материалов (всего)</t>
        </is>
      </c>
      <c r="I1475" s="360" t="n"/>
      <c r="J1475" s="360" t="n"/>
      <c r="K1475" s="360" t="n">
        <v>226</v>
      </c>
      <c r="L1475" s="360" t="n">
        <v>5</v>
      </c>
      <c r="M1475" s="360" t="n">
        <v>3</v>
      </c>
      <c r="N1475" s="360" t="inlineStr"/>
      <c r="O1475" s="360" t="n">
        <v>0</v>
      </c>
      <c r="P1475" s="360" t="n"/>
      <c r="Q1475" s="360" t="n"/>
      <c r="R1475" s="360" t="n"/>
      <c r="S1475" s="360" t="n"/>
      <c r="T1475" s="360" t="n"/>
      <c r="U1475" s="360" t="n"/>
      <c r="V1475" s="360" t="n"/>
      <c r="W1475" s="360" t="n">
        <v>0</v>
      </c>
      <c r="X1475" s="360" t="n">
        <v>1</v>
      </c>
      <c r="Y1475" s="360" t="n">
        <v>0</v>
      </c>
      <c r="Z1475" s="360" t="n"/>
      <c r="AA1475" s="360" t="n"/>
      <c r="AB1475" s="360" t="n"/>
    </row>
    <row r="1476">
      <c r="A1476" s="360" t="n">
        <v>50</v>
      </c>
      <c r="B1476" s="360" t="n">
        <v>0</v>
      </c>
      <c r="C1476" s="360" t="n">
        <v>0</v>
      </c>
      <c r="D1476" s="360" t="n">
        <v>1</v>
      </c>
      <c r="E1476" s="360" t="n">
        <v>227</v>
      </c>
      <c r="F1476" s="360">
        <f>ROUND(Source!AX1469,O1476)</f>
        <v/>
      </c>
      <c r="G1476" s="360" t="inlineStr">
        <is>
          <t>СтМатЗак</t>
        </is>
      </c>
      <c r="H1476" s="360" t="inlineStr">
        <is>
          <t>Стоимость материалов заказчика</t>
        </is>
      </c>
      <c r="I1476" s="360" t="n"/>
      <c r="J1476" s="360" t="n"/>
      <c r="K1476" s="360" t="n">
        <v>227</v>
      </c>
      <c r="L1476" s="360" t="n">
        <v>6</v>
      </c>
      <c r="M1476" s="360" t="n">
        <v>3</v>
      </c>
      <c r="N1476" s="360" t="inlineStr"/>
      <c r="O1476" s="360" t="n">
        <v>0</v>
      </c>
      <c r="P1476" s="360" t="n"/>
      <c r="Q1476" s="360" t="n"/>
      <c r="R1476" s="360" t="n"/>
      <c r="S1476" s="360" t="n"/>
      <c r="T1476" s="360" t="n"/>
      <c r="U1476" s="360" t="n"/>
      <c r="V1476" s="360" t="n"/>
      <c r="W1476" s="360" t="n">
        <v>0</v>
      </c>
      <c r="X1476" s="360" t="n">
        <v>1</v>
      </c>
      <c r="Y1476" s="360" t="n">
        <v>0</v>
      </c>
      <c r="Z1476" s="360" t="n"/>
      <c r="AA1476" s="360" t="n"/>
      <c r="AB1476" s="360" t="n"/>
    </row>
    <row r="1477">
      <c r="A1477" s="360" t="n">
        <v>50</v>
      </c>
      <c r="B1477" s="360" t="n">
        <v>0</v>
      </c>
      <c r="C1477" s="360" t="n">
        <v>0</v>
      </c>
      <c r="D1477" s="360" t="n">
        <v>1</v>
      </c>
      <c r="E1477" s="360" t="n">
        <v>228</v>
      </c>
      <c r="F1477" s="360">
        <f>ROUND(Source!AY1469,O1477)</f>
        <v/>
      </c>
      <c r="G1477" s="360" t="inlineStr">
        <is>
          <t>СтМатПод</t>
        </is>
      </c>
      <c r="H1477" s="360" t="inlineStr">
        <is>
          <t>Стоимость материалов подрядчика</t>
        </is>
      </c>
      <c r="I1477" s="360" t="n"/>
      <c r="J1477" s="360" t="n"/>
      <c r="K1477" s="360" t="n">
        <v>228</v>
      </c>
      <c r="L1477" s="360" t="n">
        <v>7</v>
      </c>
      <c r="M1477" s="360" t="n">
        <v>3</v>
      </c>
      <c r="N1477" s="360" t="inlineStr"/>
      <c r="O1477" s="360" t="n">
        <v>0</v>
      </c>
      <c r="P1477" s="360" t="n"/>
      <c r="Q1477" s="360" t="n"/>
      <c r="R1477" s="360" t="n"/>
      <c r="S1477" s="360" t="n"/>
      <c r="T1477" s="360" t="n"/>
      <c r="U1477" s="360" t="n"/>
      <c r="V1477" s="360" t="n"/>
      <c r="W1477" s="360" t="n">
        <v>0</v>
      </c>
      <c r="X1477" s="360" t="n">
        <v>1</v>
      </c>
      <c r="Y1477" s="360" t="n">
        <v>0</v>
      </c>
      <c r="Z1477" s="360" t="n"/>
      <c r="AA1477" s="360" t="n"/>
      <c r="AB1477" s="360" t="n"/>
    </row>
    <row r="1478">
      <c r="A1478" s="360" t="n">
        <v>50</v>
      </c>
      <c r="B1478" s="360" t="n">
        <v>0</v>
      </c>
      <c r="C1478" s="360" t="n">
        <v>0</v>
      </c>
      <c r="D1478" s="360" t="n">
        <v>1</v>
      </c>
      <c r="E1478" s="360" t="n">
        <v>216</v>
      </c>
      <c r="F1478" s="360">
        <f>ROUND(Source!AP1469,O1478)</f>
        <v/>
      </c>
      <c r="G1478" s="360" t="inlineStr">
        <is>
          <t>Оборуд</t>
        </is>
      </c>
      <c r="H1478" s="360" t="inlineStr">
        <is>
          <t>Стоимость оборудования (всего)</t>
        </is>
      </c>
      <c r="I1478" s="360" t="n"/>
      <c r="J1478" s="360" t="n"/>
      <c r="K1478" s="360" t="n">
        <v>216</v>
      </c>
      <c r="L1478" s="360" t="n">
        <v>8</v>
      </c>
      <c r="M1478" s="360" t="n">
        <v>3</v>
      </c>
      <c r="N1478" s="360" t="inlineStr"/>
      <c r="O1478" s="360" t="n">
        <v>0</v>
      </c>
      <c r="P1478" s="360" t="n"/>
      <c r="Q1478" s="360" t="n"/>
      <c r="R1478" s="360" t="n"/>
      <c r="S1478" s="360" t="n"/>
      <c r="T1478" s="360" t="n"/>
      <c r="U1478" s="360" t="n"/>
      <c r="V1478" s="360" t="n"/>
      <c r="W1478" s="360" t="n">
        <v>0</v>
      </c>
      <c r="X1478" s="360" t="n">
        <v>1</v>
      </c>
      <c r="Y1478" s="360" t="n">
        <v>0</v>
      </c>
      <c r="Z1478" s="360" t="n"/>
      <c r="AA1478" s="360" t="n"/>
      <c r="AB1478" s="360" t="n"/>
    </row>
    <row r="1479">
      <c r="A1479" s="360" t="n">
        <v>50</v>
      </c>
      <c r="B1479" s="360" t="n">
        <v>0</v>
      </c>
      <c r="C1479" s="360" t="n">
        <v>0</v>
      </c>
      <c r="D1479" s="360" t="n">
        <v>1</v>
      </c>
      <c r="E1479" s="360" t="n">
        <v>223</v>
      </c>
      <c r="F1479" s="360">
        <f>ROUND(Source!AQ1469,O1479)</f>
        <v/>
      </c>
      <c r="G1479" s="360" t="inlineStr">
        <is>
          <t>ОборудЗак</t>
        </is>
      </c>
      <c r="H1479" s="360" t="inlineStr">
        <is>
          <t>Стоимость оборудования заказчика</t>
        </is>
      </c>
      <c r="I1479" s="360" t="n"/>
      <c r="J1479" s="360" t="n"/>
      <c r="K1479" s="360" t="n">
        <v>223</v>
      </c>
      <c r="L1479" s="360" t="n">
        <v>9</v>
      </c>
      <c r="M1479" s="360" t="n">
        <v>3</v>
      </c>
      <c r="N1479" s="360" t="inlineStr"/>
      <c r="O1479" s="360" t="n">
        <v>0</v>
      </c>
      <c r="P1479" s="360" t="n"/>
      <c r="Q1479" s="360" t="n"/>
      <c r="R1479" s="360" t="n"/>
      <c r="S1479" s="360" t="n"/>
      <c r="T1479" s="360" t="n"/>
      <c r="U1479" s="360" t="n"/>
      <c r="V1479" s="360" t="n"/>
      <c r="W1479" s="360" t="n">
        <v>0</v>
      </c>
      <c r="X1479" s="360" t="n">
        <v>1</v>
      </c>
      <c r="Y1479" s="360" t="n">
        <v>0</v>
      </c>
      <c r="Z1479" s="360" t="n"/>
      <c r="AA1479" s="360" t="n"/>
      <c r="AB1479" s="360" t="n"/>
    </row>
    <row r="1480">
      <c r="A1480" s="360" t="n">
        <v>50</v>
      </c>
      <c r="B1480" s="360" t="n">
        <v>0</v>
      </c>
      <c r="C1480" s="360" t="n">
        <v>0</v>
      </c>
      <c r="D1480" s="360" t="n">
        <v>1</v>
      </c>
      <c r="E1480" s="360" t="n">
        <v>229</v>
      </c>
      <c r="F1480" s="360">
        <f>ROUND(Source!AZ1469,O1480)</f>
        <v/>
      </c>
      <c r="G1480" s="360" t="inlineStr">
        <is>
          <t>ОборудПод</t>
        </is>
      </c>
      <c r="H1480" s="360" t="inlineStr">
        <is>
          <t>Стоимость оборудования подрядчика</t>
        </is>
      </c>
      <c r="I1480" s="360" t="n"/>
      <c r="J1480" s="360" t="n"/>
      <c r="K1480" s="360" t="n">
        <v>229</v>
      </c>
      <c r="L1480" s="360" t="n">
        <v>10</v>
      </c>
      <c r="M1480" s="360" t="n">
        <v>3</v>
      </c>
      <c r="N1480" s="360" t="inlineStr"/>
      <c r="O1480" s="360" t="n">
        <v>0</v>
      </c>
      <c r="P1480" s="360" t="n"/>
      <c r="Q1480" s="360" t="n"/>
      <c r="R1480" s="360" t="n"/>
      <c r="S1480" s="360" t="n"/>
      <c r="T1480" s="360" t="n"/>
      <c r="U1480" s="360" t="n"/>
      <c r="V1480" s="360" t="n"/>
      <c r="W1480" s="360" t="n">
        <v>0</v>
      </c>
      <c r="X1480" s="360" t="n">
        <v>1</v>
      </c>
      <c r="Y1480" s="360" t="n">
        <v>0</v>
      </c>
      <c r="Z1480" s="360" t="n"/>
      <c r="AA1480" s="360" t="n"/>
      <c r="AB1480" s="360" t="n"/>
    </row>
    <row r="1481">
      <c r="A1481" s="360" t="n">
        <v>50</v>
      </c>
      <c r="B1481" s="360" t="n">
        <v>0</v>
      </c>
      <c r="C1481" s="360" t="n">
        <v>0</v>
      </c>
      <c r="D1481" s="360" t="n">
        <v>1</v>
      </c>
      <c r="E1481" s="360" t="n">
        <v>203</v>
      </c>
      <c r="F1481" s="360">
        <f>ROUND(Source!Q1469,O1481)</f>
        <v/>
      </c>
      <c r="G1481" s="360" t="inlineStr">
        <is>
          <t>ЭММ</t>
        </is>
      </c>
      <c r="H1481" s="360" t="inlineStr">
        <is>
          <t>Эксплуатация машин</t>
        </is>
      </c>
      <c r="I1481" s="360" t="n"/>
      <c r="J1481" s="360" t="n"/>
      <c r="K1481" s="360" t="n">
        <v>203</v>
      </c>
      <c r="L1481" s="360" t="n">
        <v>11</v>
      </c>
      <c r="M1481" s="360" t="n">
        <v>3</v>
      </c>
      <c r="N1481" s="360" t="inlineStr"/>
      <c r="O1481" s="360" t="n">
        <v>0</v>
      </c>
      <c r="P1481" s="360" t="n"/>
      <c r="Q1481" s="360" t="n"/>
      <c r="R1481" s="360" t="n"/>
      <c r="S1481" s="360" t="n"/>
      <c r="T1481" s="360" t="n"/>
      <c r="U1481" s="360" t="n"/>
      <c r="V1481" s="360" t="n"/>
      <c r="W1481" s="360" t="n">
        <v>0</v>
      </c>
      <c r="X1481" s="360" t="n">
        <v>1</v>
      </c>
      <c r="Y1481" s="360" t="n">
        <v>0</v>
      </c>
      <c r="Z1481" s="360" t="n"/>
      <c r="AA1481" s="360" t="n"/>
      <c r="AB1481" s="360" t="n"/>
    </row>
    <row r="1482">
      <c r="A1482" s="360" t="n">
        <v>50</v>
      </c>
      <c r="B1482" s="360" t="n">
        <v>0</v>
      </c>
      <c r="C1482" s="360" t="n">
        <v>0</v>
      </c>
      <c r="D1482" s="360" t="n">
        <v>1</v>
      </c>
      <c r="E1482" s="360" t="n">
        <v>231</v>
      </c>
      <c r="F1482" s="360">
        <f>ROUND(Source!BB1469,O1482)</f>
        <v/>
      </c>
      <c r="G1482" s="360" t="inlineStr">
        <is>
          <t>ЭММсНРиСП</t>
        </is>
      </c>
      <c r="H1482" s="360" t="inlineStr">
        <is>
          <t>Эксплуатация машин по ТСН-2001.16</t>
        </is>
      </c>
      <c r="I1482" s="360" t="n"/>
      <c r="J1482" s="360" t="n"/>
      <c r="K1482" s="360" t="n">
        <v>231</v>
      </c>
      <c r="L1482" s="360" t="n">
        <v>12</v>
      </c>
      <c r="M1482" s="360" t="n">
        <v>3</v>
      </c>
      <c r="N1482" s="360" t="inlineStr"/>
      <c r="O1482" s="360" t="n">
        <v>0</v>
      </c>
      <c r="P1482" s="360" t="n"/>
      <c r="Q1482" s="360" t="n"/>
      <c r="R1482" s="360" t="n"/>
      <c r="S1482" s="360" t="n"/>
      <c r="T1482" s="360" t="n"/>
      <c r="U1482" s="360" t="n"/>
      <c r="V1482" s="360" t="n"/>
      <c r="W1482" s="360" t="n">
        <v>0</v>
      </c>
      <c r="X1482" s="360" t="n">
        <v>1</v>
      </c>
      <c r="Y1482" s="360" t="n">
        <v>0</v>
      </c>
      <c r="Z1482" s="360" t="n"/>
      <c r="AA1482" s="360" t="n"/>
      <c r="AB1482" s="360" t="n"/>
    </row>
    <row r="1483">
      <c r="A1483" s="360" t="n">
        <v>50</v>
      </c>
      <c r="B1483" s="360" t="n">
        <v>0</v>
      </c>
      <c r="C1483" s="360" t="n">
        <v>0</v>
      </c>
      <c r="D1483" s="360" t="n">
        <v>1</v>
      </c>
      <c r="E1483" s="360" t="n">
        <v>204</v>
      </c>
      <c r="F1483" s="360">
        <f>ROUND(Source!R1469,O1483)</f>
        <v/>
      </c>
      <c r="G1483" s="360" t="inlineStr">
        <is>
          <t>ЗПМ</t>
        </is>
      </c>
      <c r="H1483" s="360" t="inlineStr">
        <is>
          <t>ЗП машинистов</t>
        </is>
      </c>
      <c r="I1483" s="360" t="n"/>
      <c r="J1483" s="360" t="n"/>
      <c r="K1483" s="360" t="n">
        <v>204</v>
      </c>
      <c r="L1483" s="360" t="n">
        <v>13</v>
      </c>
      <c r="M1483" s="360" t="n">
        <v>3</v>
      </c>
      <c r="N1483" s="360" t="inlineStr"/>
      <c r="O1483" s="360" t="n">
        <v>0</v>
      </c>
      <c r="P1483" s="360" t="n"/>
      <c r="Q1483" s="360" t="n"/>
      <c r="R1483" s="360" t="n"/>
      <c r="S1483" s="360" t="n"/>
      <c r="T1483" s="360" t="n"/>
      <c r="U1483" s="360" t="n"/>
      <c r="V1483" s="360" t="n"/>
      <c r="W1483" s="360" t="n">
        <v>0</v>
      </c>
      <c r="X1483" s="360" t="n">
        <v>1</v>
      </c>
      <c r="Y1483" s="360" t="n">
        <v>0</v>
      </c>
      <c r="Z1483" s="360" t="n"/>
      <c r="AA1483" s="360" t="n"/>
      <c r="AB1483" s="360" t="n"/>
    </row>
    <row r="1484">
      <c r="A1484" s="360" t="n">
        <v>50</v>
      </c>
      <c r="B1484" s="360" t="n">
        <v>0</v>
      </c>
      <c r="C1484" s="360" t="n">
        <v>0</v>
      </c>
      <c r="D1484" s="360" t="n">
        <v>1</v>
      </c>
      <c r="E1484" s="360" t="n">
        <v>205</v>
      </c>
      <c r="F1484" s="360">
        <f>ROUND(Source!S1469,O1484)</f>
        <v/>
      </c>
      <c r="G1484" s="360" t="inlineStr">
        <is>
          <t>ОЗП</t>
        </is>
      </c>
      <c r="H1484" s="360" t="inlineStr">
        <is>
          <t>Основная ЗП рабочих</t>
        </is>
      </c>
      <c r="I1484" s="360" t="n"/>
      <c r="J1484" s="360" t="n"/>
      <c r="K1484" s="360" t="n">
        <v>205</v>
      </c>
      <c r="L1484" s="360" t="n">
        <v>14</v>
      </c>
      <c r="M1484" s="360" t="n">
        <v>3</v>
      </c>
      <c r="N1484" s="360" t="inlineStr"/>
      <c r="O1484" s="360" t="n">
        <v>0</v>
      </c>
      <c r="P1484" s="360" t="n"/>
      <c r="Q1484" s="360" t="n"/>
      <c r="R1484" s="360" t="n"/>
      <c r="S1484" s="360" t="n"/>
      <c r="T1484" s="360" t="n"/>
      <c r="U1484" s="360" t="n"/>
      <c r="V1484" s="360" t="n"/>
      <c r="W1484" s="360" t="n">
        <v>0</v>
      </c>
      <c r="X1484" s="360" t="n">
        <v>1</v>
      </c>
      <c r="Y1484" s="360" t="n">
        <v>0</v>
      </c>
      <c r="Z1484" s="360" t="n"/>
      <c r="AA1484" s="360" t="n"/>
      <c r="AB1484" s="360" t="n"/>
    </row>
    <row r="1485">
      <c r="A1485" s="360" t="n">
        <v>50</v>
      </c>
      <c r="B1485" s="360" t="n">
        <v>0</v>
      </c>
      <c r="C1485" s="360" t="n">
        <v>0</v>
      </c>
      <c r="D1485" s="360" t="n">
        <v>1</v>
      </c>
      <c r="E1485" s="360" t="n">
        <v>232</v>
      </c>
      <c r="F1485" s="360">
        <f>ROUND(Source!BC1469,O1485)</f>
        <v/>
      </c>
      <c r="G1485" s="360" t="inlineStr">
        <is>
          <t>ОЗПсНРиСП</t>
        </is>
      </c>
      <c r="H1485" s="360" t="inlineStr">
        <is>
          <t>Основная ЗП рабочих по ТСН-2001.16</t>
        </is>
      </c>
      <c r="I1485" s="360" t="n"/>
      <c r="J1485" s="360" t="n"/>
      <c r="K1485" s="360" t="n">
        <v>232</v>
      </c>
      <c r="L1485" s="360" t="n">
        <v>15</v>
      </c>
      <c r="M1485" s="360" t="n">
        <v>3</v>
      </c>
      <c r="N1485" s="360" t="inlineStr"/>
      <c r="O1485" s="360" t="n">
        <v>0</v>
      </c>
      <c r="P1485" s="360" t="n"/>
      <c r="Q1485" s="360" t="n"/>
      <c r="R1485" s="360" t="n"/>
      <c r="S1485" s="360" t="n"/>
      <c r="T1485" s="360" t="n"/>
      <c r="U1485" s="360" t="n"/>
      <c r="V1485" s="360" t="n"/>
      <c r="W1485" s="360" t="n">
        <v>0</v>
      </c>
      <c r="X1485" s="360" t="n">
        <v>1</v>
      </c>
      <c r="Y1485" s="360" t="n">
        <v>0</v>
      </c>
      <c r="Z1485" s="360" t="n"/>
      <c r="AA1485" s="360" t="n"/>
      <c r="AB1485" s="360" t="n"/>
    </row>
    <row r="1486">
      <c r="A1486" s="360" t="n">
        <v>50</v>
      </c>
      <c r="B1486" s="360" t="n">
        <v>0</v>
      </c>
      <c r="C1486" s="360" t="n">
        <v>0</v>
      </c>
      <c r="D1486" s="360" t="n">
        <v>1</v>
      </c>
      <c r="E1486" s="360" t="n">
        <v>214</v>
      </c>
      <c r="F1486" s="360">
        <f>ROUND(Source!AS1469,O1486)</f>
        <v/>
      </c>
      <c r="G1486" s="360" t="inlineStr">
        <is>
          <t>Строит</t>
        </is>
      </c>
      <c r="H1486" s="360" t="inlineStr">
        <is>
          <t>Строительные работы с НР и СП</t>
        </is>
      </c>
      <c r="I1486" s="360" t="n"/>
      <c r="J1486" s="360" t="n"/>
      <c r="K1486" s="360" t="n">
        <v>214</v>
      </c>
      <c r="L1486" s="360" t="n">
        <v>16</v>
      </c>
      <c r="M1486" s="360" t="n">
        <v>3</v>
      </c>
      <c r="N1486" s="360" t="inlineStr"/>
      <c r="O1486" s="360" t="n">
        <v>0</v>
      </c>
      <c r="P1486" s="360" t="n"/>
      <c r="Q1486" s="360" t="n"/>
      <c r="R1486" s="360" t="n"/>
      <c r="S1486" s="360" t="n"/>
      <c r="T1486" s="360" t="n"/>
      <c r="U1486" s="360" t="n"/>
      <c r="V1486" s="360" t="n"/>
      <c r="W1486" s="360" t="n">
        <v>0</v>
      </c>
      <c r="X1486" s="360" t="n">
        <v>1</v>
      </c>
      <c r="Y1486" s="360" t="n">
        <v>0</v>
      </c>
      <c r="Z1486" s="360" t="n"/>
      <c r="AA1486" s="360" t="n"/>
      <c r="AB1486" s="360" t="n"/>
    </row>
    <row r="1487">
      <c r="A1487" s="360" t="n">
        <v>50</v>
      </c>
      <c r="B1487" s="360" t="n">
        <v>0</v>
      </c>
      <c r="C1487" s="360" t="n">
        <v>0</v>
      </c>
      <c r="D1487" s="360" t="n">
        <v>1</v>
      </c>
      <c r="E1487" s="360" t="n">
        <v>215</v>
      </c>
      <c r="F1487" s="360">
        <f>ROUND(Source!AT1469,O1487)</f>
        <v/>
      </c>
      <c r="G1487" s="360" t="inlineStr">
        <is>
          <t>Монтаж</t>
        </is>
      </c>
      <c r="H1487" s="360" t="inlineStr">
        <is>
          <t>Монтажные работы с НР и СП</t>
        </is>
      </c>
      <c r="I1487" s="360" t="n"/>
      <c r="J1487" s="360" t="n"/>
      <c r="K1487" s="360" t="n">
        <v>215</v>
      </c>
      <c r="L1487" s="360" t="n">
        <v>17</v>
      </c>
      <c r="M1487" s="360" t="n">
        <v>3</v>
      </c>
      <c r="N1487" s="360" t="inlineStr"/>
      <c r="O1487" s="360" t="n">
        <v>0</v>
      </c>
      <c r="P1487" s="360" t="n"/>
      <c r="Q1487" s="360" t="n"/>
      <c r="R1487" s="360" t="n"/>
      <c r="S1487" s="360" t="n"/>
      <c r="T1487" s="360" t="n"/>
      <c r="U1487" s="360" t="n"/>
      <c r="V1487" s="360" t="n"/>
      <c r="W1487" s="360" t="n">
        <v>0</v>
      </c>
      <c r="X1487" s="360" t="n">
        <v>1</v>
      </c>
      <c r="Y1487" s="360" t="n">
        <v>0</v>
      </c>
      <c r="Z1487" s="360" t="n"/>
      <c r="AA1487" s="360" t="n"/>
      <c r="AB1487" s="360" t="n"/>
    </row>
    <row r="1488">
      <c r="A1488" s="360" t="n">
        <v>50</v>
      </c>
      <c r="B1488" s="360" t="n">
        <v>0</v>
      </c>
      <c r="C1488" s="360" t="n">
        <v>0</v>
      </c>
      <c r="D1488" s="360" t="n">
        <v>1</v>
      </c>
      <c r="E1488" s="360" t="n">
        <v>217</v>
      </c>
      <c r="F1488" s="360">
        <f>ROUND(Source!AU1469,O1488)</f>
        <v/>
      </c>
      <c r="G1488" s="360" t="inlineStr">
        <is>
          <t>Прочие</t>
        </is>
      </c>
      <c r="H1488" s="360" t="inlineStr">
        <is>
          <t>Прочие работы с НР и СП</t>
        </is>
      </c>
      <c r="I1488" s="360" t="n"/>
      <c r="J1488" s="360" t="n"/>
      <c r="K1488" s="360" t="n">
        <v>217</v>
      </c>
      <c r="L1488" s="360" t="n">
        <v>18</v>
      </c>
      <c r="M1488" s="360" t="n">
        <v>3</v>
      </c>
      <c r="N1488" s="360" t="inlineStr"/>
      <c r="O1488" s="360" t="n">
        <v>0</v>
      </c>
      <c r="P1488" s="360" t="n"/>
      <c r="Q1488" s="360" t="n"/>
      <c r="R1488" s="360" t="n"/>
      <c r="S1488" s="360" t="n"/>
      <c r="T1488" s="360" t="n"/>
      <c r="U1488" s="360" t="n"/>
      <c r="V1488" s="360" t="n"/>
      <c r="W1488" s="360" t="n">
        <v>0</v>
      </c>
      <c r="X1488" s="360" t="n">
        <v>1</v>
      </c>
      <c r="Y1488" s="360" t="n">
        <v>0</v>
      </c>
      <c r="Z1488" s="360" t="n"/>
      <c r="AA1488" s="360" t="n"/>
      <c r="AB1488" s="360" t="n"/>
    </row>
    <row r="1489">
      <c r="A1489" s="360" t="n">
        <v>50</v>
      </c>
      <c r="B1489" s="360" t="n">
        <v>0</v>
      </c>
      <c r="C1489" s="360" t="n">
        <v>0</v>
      </c>
      <c r="D1489" s="360" t="n">
        <v>1</v>
      </c>
      <c r="E1489" s="360" t="n">
        <v>230</v>
      </c>
      <c r="F1489" s="360">
        <f>ROUND(Source!BA1469,O1489)</f>
        <v/>
      </c>
      <c r="G1489" s="360" t="inlineStr">
        <is>
          <t>ПрочиеЗатр</t>
        </is>
      </c>
      <c r="H1489" s="360" t="inlineStr">
        <is>
          <t>Прочие затраты по ТСН-2001.16</t>
        </is>
      </c>
      <c r="I1489" s="360" t="n"/>
      <c r="J1489" s="360" t="n"/>
      <c r="K1489" s="360" t="n">
        <v>230</v>
      </c>
      <c r="L1489" s="360" t="n">
        <v>19</v>
      </c>
      <c r="M1489" s="360" t="n">
        <v>3</v>
      </c>
      <c r="N1489" s="360" t="inlineStr"/>
      <c r="O1489" s="360" t="n">
        <v>0</v>
      </c>
      <c r="P1489" s="360" t="n"/>
      <c r="Q1489" s="360" t="n"/>
      <c r="R1489" s="360" t="n"/>
      <c r="S1489" s="360" t="n"/>
      <c r="T1489" s="360" t="n"/>
      <c r="U1489" s="360" t="n"/>
      <c r="V1489" s="360" t="n"/>
      <c r="W1489" s="360" t="n">
        <v>0</v>
      </c>
      <c r="X1489" s="360" t="n">
        <v>1</v>
      </c>
      <c r="Y1489" s="360" t="n">
        <v>0</v>
      </c>
      <c r="Z1489" s="360" t="n"/>
      <c r="AA1489" s="360" t="n"/>
      <c r="AB1489" s="360" t="n"/>
    </row>
    <row r="1490">
      <c r="A1490" s="360" t="n">
        <v>50</v>
      </c>
      <c r="B1490" s="360" t="n">
        <v>0</v>
      </c>
      <c r="C1490" s="360" t="n">
        <v>0</v>
      </c>
      <c r="D1490" s="360" t="n">
        <v>1</v>
      </c>
      <c r="E1490" s="360" t="n">
        <v>206</v>
      </c>
      <c r="F1490" s="360">
        <f>ROUND(Source!T1469,O1490)</f>
        <v/>
      </c>
      <c r="G1490" s="360" t="inlineStr">
        <is>
          <t>ВозврМат</t>
        </is>
      </c>
      <c r="H1490" s="360" t="inlineStr">
        <is>
          <t>Возврат материалов</t>
        </is>
      </c>
      <c r="I1490" s="360" t="n"/>
      <c r="J1490" s="360" t="n"/>
      <c r="K1490" s="360" t="n">
        <v>206</v>
      </c>
      <c r="L1490" s="360" t="n">
        <v>20</v>
      </c>
      <c r="M1490" s="360" t="n">
        <v>3</v>
      </c>
      <c r="N1490" s="360" t="inlineStr"/>
      <c r="O1490" s="360" t="n">
        <v>0</v>
      </c>
      <c r="P1490" s="360" t="n"/>
      <c r="Q1490" s="360" t="n"/>
      <c r="R1490" s="360" t="n"/>
      <c r="S1490" s="360" t="n"/>
      <c r="T1490" s="360" t="n"/>
      <c r="U1490" s="360" t="n"/>
      <c r="V1490" s="360" t="n"/>
      <c r="W1490" s="360" t="n">
        <v>0</v>
      </c>
      <c r="X1490" s="360" t="n">
        <v>1</v>
      </c>
      <c r="Y1490" s="360" t="n">
        <v>0</v>
      </c>
      <c r="Z1490" s="360" t="n"/>
      <c r="AA1490" s="360" t="n"/>
      <c r="AB1490" s="360" t="n"/>
    </row>
    <row r="1491">
      <c r="A1491" s="360" t="n">
        <v>50</v>
      </c>
      <c r="B1491" s="360" t="n">
        <v>0</v>
      </c>
      <c r="C1491" s="360" t="n">
        <v>0</v>
      </c>
      <c r="D1491" s="360" t="n">
        <v>1</v>
      </c>
      <c r="E1491" s="360" t="n">
        <v>207</v>
      </c>
      <c r="F1491" s="360">
        <f>ROUND(Source!U1469,O1491)</f>
        <v/>
      </c>
      <c r="G1491" s="360" t="inlineStr">
        <is>
          <t>ТрудСтр</t>
        </is>
      </c>
      <c r="H1491" s="360" t="inlineStr">
        <is>
          <t>Трудозатраты строителей</t>
        </is>
      </c>
      <c r="I1491" s="360" t="n"/>
      <c r="J1491" s="360" t="n"/>
      <c r="K1491" s="360" t="n">
        <v>207</v>
      </c>
      <c r="L1491" s="360" t="n">
        <v>21</v>
      </c>
      <c r="M1491" s="360" t="n">
        <v>3</v>
      </c>
      <c r="N1491" s="360" t="inlineStr"/>
      <c r="O1491" s="360" t="n">
        <v>7</v>
      </c>
      <c r="P1491" s="360" t="n"/>
      <c r="Q1491" s="360" t="n"/>
      <c r="R1491" s="360" t="n"/>
      <c r="S1491" s="360" t="n"/>
      <c r="T1491" s="360" t="n"/>
      <c r="U1491" s="360" t="n"/>
      <c r="V1491" s="360" t="n"/>
      <c r="W1491" s="360" t="n">
        <v>0</v>
      </c>
      <c r="X1491" s="360" t="n">
        <v>1</v>
      </c>
      <c r="Y1491" s="360" t="n">
        <v>0</v>
      </c>
      <c r="Z1491" s="360" t="n"/>
      <c r="AA1491" s="360" t="n"/>
      <c r="AB1491" s="360" t="n"/>
    </row>
    <row r="1492">
      <c r="A1492" s="360" t="n">
        <v>50</v>
      </c>
      <c r="B1492" s="360" t="n">
        <v>0</v>
      </c>
      <c r="C1492" s="360" t="n">
        <v>0</v>
      </c>
      <c r="D1492" s="360" t="n">
        <v>1</v>
      </c>
      <c r="E1492" s="360" t="n">
        <v>208</v>
      </c>
      <c r="F1492" s="360">
        <f>ROUND(Source!V1469,O1492)</f>
        <v/>
      </c>
      <c r="G1492" s="360" t="inlineStr">
        <is>
          <t>ТрудМаш</t>
        </is>
      </c>
      <c r="H1492" s="360" t="inlineStr">
        <is>
          <t>Трудозатраты машинистов</t>
        </is>
      </c>
      <c r="I1492" s="360" t="n"/>
      <c r="J1492" s="360" t="n"/>
      <c r="K1492" s="360" t="n">
        <v>208</v>
      </c>
      <c r="L1492" s="360" t="n">
        <v>22</v>
      </c>
      <c r="M1492" s="360" t="n">
        <v>3</v>
      </c>
      <c r="N1492" s="360" t="inlineStr"/>
      <c r="O1492" s="360" t="n">
        <v>7</v>
      </c>
      <c r="P1492" s="360" t="n"/>
      <c r="Q1492" s="360" t="n"/>
      <c r="R1492" s="360" t="n"/>
      <c r="S1492" s="360" t="n"/>
      <c r="T1492" s="360" t="n"/>
      <c r="U1492" s="360" t="n"/>
      <c r="V1492" s="360" t="n"/>
      <c r="W1492" s="360" t="n">
        <v>0</v>
      </c>
      <c r="X1492" s="360" t="n">
        <v>1</v>
      </c>
      <c r="Y1492" s="360" t="n">
        <v>0</v>
      </c>
      <c r="Z1492" s="360" t="n"/>
      <c r="AA1492" s="360" t="n"/>
      <c r="AB1492" s="360" t="n"/>
    </row>
    <row r="1493">
      <c r="A1493" s="360" t="n">
        <v>50</v>
      </c>
      <c r="B1493" s="360" t="n">
        <v>0</v>
      </c>
      <c r="C1493" s="360" t="n">
        <v>0</v>
      </c>
      <c r="D1493" s="360" t="n">
        <v>1</v>
      </c>
      <c r="E1493" s="360" t="n">
        <v>209</v>
      </c>
      <c r="F1493" s="360">
        <f>ROUND(Source!W1469,O1493)</f>
        <v/>
      </c>
      <c r="G1493" s="360" t="inlineStr">
        <is>
          <t>ТранспМат</t>
        </is>
      </c>
      <c r="H1493" s="360" t="inlineStr">
        <is>
          <t>Транспорт материалов</t>
        </is>
      </c>
      <c r="I1493" s="360" t="n"/>
      <c r="J1493" s="360" t="n"/>
      <c r="K1493" s="360" t="n">
        <v>209</v>
      </c>
      <c r="L1493" s="360" t="n">
        <v>23</v>
      </c>
      <c r="M1493" s="360" t="n">
        <v>3</v>
      </c>
      <c r="N1493" s="360" t="inlineStr"/>
      <c r="O1493" s="360" t="n">
        <v>0</v>
      </c>
      <c r="P1493" s="360" t="n"/>
      <c r="Q1493" s="360" t="n"/>
      <c r="R1493" s="360" t="n"/>
      <c r="S1493" s="360" t="n"/>
      <c r="T1493" s="360" t="n"/>
      <c r="U1493" s="360" t="n"/>
      <c r="V1493" s="360" t="n"/>
      <c r="W1493" s="360" t="n">
        <v>0</v>
      </c>
      <c r="X1493" s="360" t="n">
        <v>1</v>
      </c>
      <c r="Y1493" s="360" t="n">
        <v>0</v>
      </c>
      <c r="Z1493" s="360" t="n"/>
      <c r="AA1493" s="360" t="n"/>
      <c r="AB1493" s="360" t="n"/>
    </row>
    <row r="1494">
      <c r="A1494" s="360" t="n">
        <v>50</v>
      </c>
      <c r="B1494" s="360" t="n">
        <v>0</v>
      </c>
      <c r="C1494" s="360" t="n">
        <v>0</v>
      </c>
      <c r="D1494" s="360" t="n">
        <v>1</v>
      </c>
      <c r="E1494" s="360" t="n">
        <v>233</v>
      </c>
      <c r="F1494" s="360">
        <f>ROUND(Source!BD1469,O1494)</f>
        <v/>
      </c>
      <c r="G1494" s="360" t="inlineStr">
        <is>
          <t>Перевозка</t>
        </is>
      </c>
      <c r="H1494" s="360" t="inlineStr">
        <is>
          <t>Перевозка грузов</t>
        </is>
      </c>
      <c r="I1494" s="360" t="n"/>
      <c r="J1494" s="360" t="n"/>
      <c r="K1494" s="360" t="n">
        <v>233</v>
      </c>
      <c r="L1494" s="360" t="n">
        <v>24</v>
      </c>
      <c r="M1494" s="360" t="n">
        <v>3</v>
      </c>
      <c r="N1494" s="360" t="inlineStr"/>
      <c r="O1494" s="360" t="n">
        <v>0</v>
      </c>
      <c r="P1494" s="360" t="n"/>
      <c r="Q1494" s="360" t="n"/>
      <c r="R1494" s="360" t="n"/>
      <c r="S1494" s="360" t="n"/>
      <c r="T1494" s="360" t="n"/>
      <c r="U1494" s="360" t="n"/>
      <c r="V1494" s="360" t="n"/>
      <c r="W1494" s="360" t="n">
        <v>0</v>
      </c>
      <c r="X1494" s="360" t="n">
        <v>1</v>
      </c>
      <c r="Y1494" s="360" t="n">
        <v>0</v>
      </c>
      <c r="Z1494" s="360" t="n"/>
      <c r="AA1494" s="360" t="n"/>
      <c r="AB1494" s="360" t="n"/>
    </row>
    <row r="1495">
      <c r="A1495" s="360" t="n">
        <v>50</v>
      </c>
      <c r="B1495" s="360" t="n">
        <v>0</v>
      </c>
      <c r="C1495" s="360" t="n">
        <v>0</v>
      </c>
      <c r="D1495" s="360" t="n">
        <v>1</v>
      </c>
      <c r="E1495" s="360" t="n">
        <v>210</v>
      </c>
      <c r="F1495" s="360">
        <f>ROUND(Source!X1469,O1495)</f>
        <v/>
      </c>
      <c r="G1495" s="360" t="inlineStr">
        <is>
          <t>НР</t>
        </is>
      </c>
      <c r="H1495" s="360" t="inlineStr">
        <is>
          <t>Накладные расходы</t>
        </is>
      </c>
      <c r="I1495" s="360" t="n"/>
      <c r="J1495" s="360" t="n"/>
      <c r="K1495" s="360" t="n">
        <v>210</v>
      </c>
      <c r="L1495" s="360" t="n">
        <v>25</v>
      </c>
      <c r="M1495" s="360" t="n">
        <v>3</v>
      </c>
      <c r="N1495" s="360" t="inlineStr"/>
      <c r="O1495" s="360" t="n">
        <v>0</v>
      </c>
      <c r="P1495" s="360" t="n"/>
      <c r="Q1495" s="360" t="n"/>
      <c r="R1495" s="360" t="n"/>
      <c r="S1495" s="360" t="n"/>
      <c r="T1495" s="360" t="n"/>
      <c r="U1495" s="360" t="n"/>
      <c r="V1495" s="360" t="n"/>
      <c r="W1495" s="360" t="n">
        <v>0</v>
      </c>
      <c r="X1495" s="360" t="n">
        <v>1</v>
      </c>
      <c r="Y1495" s="360" t="n">
        <v>0</v>
      </c>
      <c r="Z1495" s="360" t="n"/>
      <c r="AA1495" s="360" t="n"/>
      <c r="AB1495" s="360" t="n"/>
    </row>
    <row r="1496">
      <c r="A1496" s="360" t="n">
        <v>50</v>
      </c>
      <c r="B1496" s="360" t="n">
        <v>0</v>
      </c>
      <c r="C1496" s="360" t="n">
        <v>0</v>
      </c>
      <c r="D1496" s="360" t="n">
        <v>1</v>
      </c>
      <c r="E1496" s="360" t="n">
        <v>211</v>
      </c>
      <c r="F1496" s="360">
        <f>ROUND(Source!Y1469,O1496)</f>
        <v/>
      </c>
      <c r="G1496" s="360" t="inlineStr">
        <is>
          <t>СмПриб</t>
        </is>
      </c>
      <c r="H1496" s="360" t="inlineStr">
        <is>
          <t>Сметная прибыль</t>
        </is>
      </c>
      <c r="I1496" s="360" t="n"/>
      <c r="J1496" s="360" t="n"/>
      <c r="K1496" s="360" t="n">
        <v>211</v>
      </c>
      <c r="L1496" s="360" t="n">
        <v>26</v>
      </c>
      <c r="M1496" s="360" t="n">
        <v>3</v>
      </c>
      <c r="N1496" s="360" t="inlineStr"/>
      <c r="O1496" s="360" t="n">
        <v>0</v>
      </c>
      <c r="P1496" s="360" t="n"/>
      <c r="Q1496" s="360" t="n"/>
      <c r="R1496" s="360" t="n"/>
      <c r="S1496" s="360" t="n"/>
      <c r="T1496" s="360" t="n"/>
      <c r="U1496" s="360" t="n"/>
      <c r="V1496" s="360" t="n"/>
      <c r="W1496" s="360" t="n">
        <v>0</v>
      </c>
      <c r="X1496" s="360" t="n">
        <v>1</v>
      </c>
      <c r="Y1496" s="360" t="n">
        <v>0</v>
      </c>
      <c r="Z1496" s="360" t="n"/>
      <c r="AA1496" s="360" t="n"/>
      <c r="AB1496" s="360" t="n"/>
    </row>
    <row r="1497">
      <c r="A1497" s="360" t="n">
        <v>50</v>
      </c>
      <c r="B1497" s="360" t="n">
        <v>0</v>
      </c>
      <c r="C1497" s="360" t="n">
        <v>0</v>
      </c>
      <c r="D1497" s="360" t="n">
        <v>1</v>
      </c>
      <c r="E1497" s="360" t="n">
        <v>224</v>
      </c>
      <c r="F1497" s="360">
        <f>ROUND(Source!AR1469,O1497)</f>
        <v/>
      </c>
      <c r="G1497" s="360" t="inlineStr">
        <is>
          <t>Всего</t>
        </is>
      </c>
      <c r="H1497" s="360" t="inlineStr">
        <is>
          <t>Всего с НР и СП</t>
        </is>
      </c>
      <c r="I1497" s="360" t="n"/>
      <c r="J1497" s="360" t="n"/>
      <c r="K1497" s="360" t="n">
        <v>224</v>
      </c>
      <c r="L1497" s="360" t="n">
        <v>27</v>
      </c>
      <c r="M1497" s="360" t="n">
        <v>3</v>
      </c>
      <c r="N1497" s="360" t="inlineStr"/>
      <c r="O1497" s="360" t="n">
        <v>0</v>
      </c>
      <c r="P1497" s="360" t="n"/>
      <c r="Q1497" s="360" t="n"/>
      <c r="R1497" s="360" t="n"/>
      <c r="S1497" s="360" t="n"/>
      <c r="T1497" s="360" t="n"/>
      <c r="U1497" s="360" t="n"/>
      <c r="V1497" s="360" t="n"/>
      <c r="W1497" s="360" t="n">
        <v>0</v>
      </c>
      <c r="X1497" s="360" t="n">
        <v>1</v>
      </c>
      <c r="Y1497" s="360" t="n">
        <v>0</v>
      </c>
      <c r="Z1497" s="360" t="n"/>
      <c r="AA1497" s="360" t="n"/>
      <c r="AB1497" s="360" t="n"/>
    </row>
    <row r="1498">
      <c r="A1498" s="360" t="n">
        <v>50</v>
      </c>
      <c r="B1498" s="360" t="n">
        <v>0</v>
      </c>
      <c r="C1498" s="360" t="n">
        <v>0</v>
      </c>
      <c r="D1498" s="360" t="n">
        <v>2</v>
      </c>
      <c r="E1498" s="360" t="n">
        <v>0</v>
      </c>
      <c r="F1498" s="360">
        <f>ROUND(F1497,O1498)</f>
        <v/>
      </c>
      <c r="G1498" s="360" t="inlineStr">
        <is>
          <t>и1</t>
        </is>
      </c>
      <c r="H1498" s="360" t="inlineStr">
        <is>
          <t>Итого</t>
        </is>
      </c>
      <c r="I1498" s="360" t="n"/>
      <c r="J1498" s="360" t="n"/>
      <c r="K1498" s="360" t="n">
        <v>212</v>
      </c>
      <c r="L1498" s="360" t="n">
        <v>28</v>
      </c>
      <c r="M1498" s="360" t="n">
        <v>0</v>
      </c>
      <c r="N1498" s="360" t="inlineStr"/>
      <c r="O1498" s="360" t="n">
        <v>0</v>
      </c>
      <c r="P1498" s="360" t="n"/>
      <c r="Q1498" s="360" t="n"/>
      <c r="R1498" s="360" t="n"/>
      <c r="S1498" s="360" t="n"/>
      <c r="T1498" s="360" t="n"/>
      <c r="U1498" s="360" t="n"/>
      <c r="V1498" s="360" t="n"/>
      <c r="W1498" s="360" t="n">
        <v>0</v>
      </c>
      <c r="X1498" s="360" t="n">
        <v>1</v>
      </c>
      <c r="Y1498" s="360" t="n">
        <v>0</v>
      </c>
      <c r="Z1498" s="360" t="n"/>
      <c r="AA1498" s="360" t="n"/>
      <c r="AB1498" s="360" t="n"/>
    </row>
    <row r="1499">
      <c r="A1499" s="360" t="n">
        <v>50</v>
      </c>
      <c r="B1499" s="360" t="n">
        <v>0</v>
      </c>
      <c r="C1499" s="360" t="n">
        <v>0</v>
      </c>
      <c r="D1499" s="360" t="n">
        <v>2</v>
      </c>
      <c r="E1499" s="360" t="n">
        <v>0</v>
      </c>
      <c r="F1499" s="360">
        <f>ROUND(F1498*0.22,O1499)</f>
        <v/>
      </c>
      <c r="G1499" s="360" t="inlineStr">
        <is>
          <t>и2</t>
        </is>
      </c>
      <c r="H1499" s="360" t="inlineStr">
        <is>
          <t>НДС 22%</t>
        </is>
      </c>
      <c r="I1499" s="360" t="n"/>
      <c r="J1499" s="360" t="n"/>
      <c r="K1499" s="360" t="n">
        <v>212</v>
      </c>
      <c r="L1499" s="360" t="n">
        <v>29</v>
      </c>
      <c r="M1499" s="360" t="n">
        <v>0</v>
      </c>
      <c r="N1499" s="360" t="inlineStr"/>
      <c r="O1499" s="360" t="n">
        <v>0</v>
      </c>
      <c r="P1499" s="360" t="n"/>
      <c r="Q1499" s="360" t="n"/>
      <c r="R1499" s="360" t="n"/>
      <c r="S1499" s="360" t="n"/>
      <c r="T1499" s="360" t="n"/>
      <c r="U1499" s="360" t="n"/>
      <c r="V1499" s="360" t="n"/>
      <c r="W1499" s="360" t="n">
        <v>0</v>
      </c>
      <c r="X1499" s="360" t="n">
        <v>1</v>
      </c>
      <c r="Y1499" s="360" t="n">
        <v>0</v>
      </c>
      <c r="Z1499" s="360" t="n"/>
      <c r="AA1499" s="360" t="n"/>
      <c r="AB1499" s="360" t="n"/>
    </row>
    <row r="1500">
      <c r="A1500" s="360" t="n">
        <v>50</v>
      </c>
      <c r="B1500" s="360" t="n">
        <v>0</v>
      </c>
      <c r="C1500" s="360" t="n">
        <v>0</v>
      </c>
      <c r="D1500" s="360" t="n">
        <v>2</v>
      </c>
      <c r="E1500" s="360" t="n">
        <v>213</v>
      </c>
      <c r="F1500" s="360">
        <f>ROUND(F1498+F1499,O1500)</f>
        <v/>
      </c>
      <c r="G1500" s="360" t="inlineStr">
        <is>
          <t>и3</t>
        </is>
      </c>
      <c r="H1500" s="360" t="inlineStr">
        <is>
          <t>Всего</t>
        </is>
      </c>
      <c r="I1500" s="360" t="n"/>
      <c r="J1500" s="360" t="n"/>
      <c r="K1500" s="360" t="n">
        <v>212</v>
      </c>
      <c r="L1500" s="360" t="n">
        <v>30</v>
      </c>
      <c r="M1500" s="360" t="n">
        <v>0</v>
      </c>
      <c r="N1500" s="360" t="inlineStr"/>
      <c r="O1500" s="360" t="n">
        <v>0</v>
      </c>
      <c r="P1500" s="360" t="n"/>
      <c r="Q1500" s="360" t="n"/>
      <c r="R1500" s="360" t="n"/>
      <c r="S1500" s="360" t="n"/>
      <c r="T1500" s="360" t="n"/>
      <c r="U1500" s="360" t="n"/>
      <c r="V1500" s="360" t="n"/>
      <c r="W1500" s="360" t="n">
        <v>0</v>
      </c>
      <c r="X1500" s="360" t="n">
        <v>1</v>
      </c>
      <c r="Y1500" s="360" t="n">
        <v>0</v>
      </c>
      <c r="Z1500" s="360" t="n"/>
      <c r="AA1500" s="360" t="n"/>
      <c r="AB1500" s="360" t="n"/>
    </row>
    <row r="1502">
      <c r="A1502" s="356" t="n">
        <v>3</v>
      </c>
      <c r="B1502" s="356" t="n">
        <v>0</v>
      </c>
      <c r="C1502" s="356" t="n"/>
      <c r="D1502" s="356">
        <f>ROW(A1510)</f>
        <v/>
      </c>
      <c r="E1502" s="356" t="n"/>
      <c r="F1502" s="356" t="inlineStr">
        <is>
          <t>Новая локальная смета</t>
        </is>
      </c>
      <c r="G1502" s="356" t="inlineStr">
        <is>
          <t>Иванова, д.15/19</t>
        </is>
      </c>
      <c r="H1502" s="356" t="inlineStr"/>
      <c r="I1502" s="356" t="n">
        <v>0</v>
      </c>
      <c r="J1502" s="356" t="inlineStr"/>
      <c r="K1502" s="356" t="n">
        <v>0</v>
      </c>
      <c r="L1502" s="356" t="inlineStr">
        <is>
          <t>Новая локальная смета</t>
        </is>
      </c>
      <c r="M1502" s="356" t="inlineStr"/>
      <c r="N1502" s="356" t="n"/>
      <c r="O1502" s="356" t="n"/>
      <c r="P1502" s="356" t="n"/>
      <c r="Q1502" s="356" t="n"/>
      <c r="R1502" s="356" t="n"/>
      <c r="S1502" s="356" t="n">
        <v>0</v>
      </c>
      <c r="T1502" s="356" t="n"/>
      <c r="U1502" s="356" t="inlineStr"/>
      <c r="V1502" s="356" t="n">
        <v>0</v>
      </c>
      <c r="W1502" s="356" t="n"/>
      <c r="X1502" s="356" t="n"/>
      <c r="Y1502" s="356" t="n"/>
      <c r="Z1502" s="356" t="n"/>
      <c r="AA1502" s="356" t="n"/>
      <c r="AB1502" s="356" t="inlineStr"/>
      <c r="AC1502" s="356" t="inlineStr"/>
      <c r="AD1502" s="356" t="inlineStr"/>
      <c r="AE1502" s="356" t="inlineStr"/>
      <c r="AF1502" s="356" t="inlineStr"/>
      <c r="AG1502" s="356" t="inlineStr"/>
      <c r="AH1502" s="356" t="n"/>
      <c r="AI1502" s="356" t="n"/>
      <c r="AJ1502" s="356" t="n"/>
      <c r="AK1502" s="356" t="n"/>
      <c r="AL1502" s="356" t="n"/>
      <c r="AM1502" s="356" t="n"/>
      <c r="AN1502" s="356" t="n"/>
      <c r="AO1502" s="356" t="n"/>
      <c r="AP1502" s="356" t="inlineStr"/>
      <c r="AQ1502" s="356" t="inlineStr"/>
      <c r="AR1502" s="356" t="inlineStr"/>
      <c r="AS1502" s="356" t="n"/>
      <c r="AT1502" s="356" t="n"/>
      <c r="AU1502" s="356" t="n"/>
      <c r="AV1502" s="356" t="n"/>
      <c r="AW1502" s="356" t="n"/>
      <c r="AX1502" s="356" t="n"/>
      <c r="AY1502" s="356" t="n"/>
      <c r="AZ1502" s="356" t="inlineStr"/>
      <c r="BA1502" s="356" t="n"/>
      <c r="BB1502" s="356" t="inlineStr"/>
      <c r="BC1502" s="356" t="inlineStr"/>
      <c r="BD1502" s="356" t="inlineStr"/>
      <c r="BE1502" s="356" t="inlineStr"/>
      <c r="BF1502" s="356" t="inlineStr"/>
      <c r="BG1502" s="356" t="inlineStr"/>
      <c r="BH1502" s="356" t="inlineStr"/>
      <c r="BI1502" s="356" t="inlineStr"/>
      <c r="BJ1502" s="356" t="inlineStr"/>
      <c r="BK1502" s="356" t="inlineStr"/>
      <c r="BL1502" s="356" t="inlineStr"/>
      <c r="BM1502" s="356" t="inlineStr"/>
      <c r="BN1502" s="356" t="inlineStr"/>
      <c r="BO1502" s="356" t="inlineStr"/>
      <c r="BP1502" s="356" t="inlineStr"/>
      <c r="BQ1502" s="356" t="n"/>
      <c r="BR1502" s="356" t="n"/>
      <c r="BS1502" s="356" t="n"/>
      <c r="BT1502" s="356" t="n"/>
      <c r="BU1502" s="356" t="n"/>
      <c r="BV1502" s="356" t="n"/>
      <c r="BW1502" s="356" t="n"/>
      <c r="BX1502" s="356" t="n">
        <v>0</v>
      </c>
      <c r="BY1502" s="356" t="n"/>
      <c r="BZ1502" s="356" t="n"/>
      <c r="CA1502" s="356" t="n"/>
      <c r="CB1502" s="356" t="n"/>
      <c r="CC1502" s="356" t="n"/>
      <c r="CD1502" s="356" t="n"/>
      <c r="CE1502" s="356" t="n"/>
      <c r="CF1502" s="356" t="n">
        <v>0</v>
      </c>
      <c r="CG1502" s="356" t="n">
        <v>0</v>
      </c>
      <c r="CH1502" s="356" t="n"/>
      <c r="CI1502" s="356" t="inlineStr"/>
      <c r="CJ1502" s="356" t="inlineStr"/>
      <c r="CK1502" s="0" t="inlineStr"/>
      <c r="CL1502" s="0" t="inlineStr"/>
      <c r="CM1502" s="0" t="inlineStr"/>
      <c r="CN1502" s="0" t="inlineStr"/>
      <c r="CO1502" s="0" t="inlineStr"/>
      <c r="CP1502" s="0" t="inlineStr"/>
      <c r="CQ1502" s="0" t="inlineStr"/>
    </row>
    <row r="1504">
      <c r="A1504" s="358" t="n">
        <v>52</v>
      </c>
      <c r="B1504" s="358">
        <f>B1510</f>
        <v/>
      </c>
      <c r="C1504" s="358">
        <f>C1510</f>
        <v/>
      </c>
      <c r="D1504" s="358">
        <f>D1510</f>
        <v/>
      </c>
      <c r="E1504" s="358">
        <f>E1510</f>
        <v/>
      </c>
      <c r="F1504" s="358">
        <f>F1510</f>
        <v/>
      </c>
      <c r="G1504" s="358">
        <f>G1510</f>
        <v/>
      </c>
      <c r="H1504" s="358" t="n"/>
      <c r="I1504" s="358" t="n"/>
      <c r="J1504" s="358" t="n"/>
      <c r="K1504" s="358" t="n"/>
      <c r="L1504" s="358" t="n"/>
      <c r="M1504" s="358" t="n"/>
      <c r="N1504" s="358" t="n"/>
      <c r="O1504" s="358">
        <f>O1510</f>
        <v/>
      </c>
      <c r="P1504" s="358">
        <f>P1510</f>
        <v/>
      </c>
      <c r="Q1504" s="358">
        <f>Q1510</f>
        <v/>
      </c>
      <c r="R1504" s="358">
        <f>R1510</f>
        <v/>
      </c>
      <c r="S1504" s="358">
        <f>S1510</f>
        <v/>
      </c>
      <c r="T1504" s="358">
        <f>T1510</f>
        <v/>
      </c>
      <c r="U1504" s="358">
        <f>U1510</f>
        <v/>
      </c>
      <c r="V1504" s="358">
        <f>V1510</f>
        <v/>
      </c>
      <c r="W1504" s="358">
        <f>W1510</f>
        <v/>
      </c>
      <c r="X1504" s="358">
        <f>X1510</f>
        <v/>
      </c>
      <c r="Y1504" s="358">
        <f>Y1510</f>
        <v/>
      </c>
      <c r="Z1504" s="358">
        <f>Z1510</f>
        <v/>
      </c>
      <c r="AA1504" s="358">
        <f>AA1510</f>
        <v/>
      </c>
      <c r="AB1504" s="358">
        <f>AB1510</f>
        <v/>
      </c>
      <c r="AC1504" s="358">
        <f>AC1510</f>
        <v/>
      </c>
      <c r="AD1504" s="358">
        <f>AD1510</f>
        <v/>
      </c>
      <c r="AE1504" s="358">
        <f>AE1510</f>
        <v/>
      </c>
      <c r="AF1504" s="358">
        <f>AF1510</f>
        <v/>
      </c>
      <c r="AG1504" s="358">
        <f>AG1510</f>
        <v/>
      </c>
      <c r="AH1504" s="358">
        <f>AH1510</f>
        <v/>
      </c>
      <c r="AI1504" s="358">
        <f>AI1510</f>
        <v/>
      </c>
      <c r="AJ1504" s="358">
        <f>AJ1510</f>
        <v/>
      </c>
      <c r="AK1504" s="358">
        <f>AK1510</f>
        <v/>
      </c>
      <c r="AL1504" s="358">
        <f>AL1510</f>
        <v/>
      </c>
      <c r="AM1504" s="358">
        <f>AM1510</f>
        <v/>
      </c>
      <c r="AN1504" s="358">
        <f>AN1510</f>
        <v/>
      </c>
      <c r="AO1504" s="358">
        <f>AO1510</f>
        <v/>
      </c>
      <c r="AP1504" s="358">
        <f>AP1510</f>
        <v/>
      </c>
      <c r="AQ1504" s="358">
        <f>AQ1510</f>
        <v/>
      </c>
      <c r="AR1504" s="358">
        <f>AR1510</f>
        <v/>
      </c>
      <c r="AS1504" s="358">
        <f>AS1510</f>
        <v/>
      </c>
      <c r="AT1504" s="358">
        <f>AT1510</f>
        <v/>
      </c>
      <c r="AU1504" s="358">
        <f>AU1510</f>
        <v/>
      </c>
      <c r="AV1504" s="358">
        <f>AV1510</f>
        <v/>
      </c>
      <c r="AW1504" s="358">
        <f>AW1510</f>
        <v/>
      </c>
      <c r="AX1504" s="358">
        <f>AX1510</f>
        <v/>
      </c>
      <c r="AY1504" s="358">
        <f>AY1510</f>
        <v/>
      </c>
      <c r="AZ1504" s="358">
        <f>AZ1510</f>
        <v/>
      </c>
      <c r="BA1504" s="358">
        <f>BA1510</f>
        <v/>
      </c>
      <c r="BB1504" s="358">
        <f>BB1510</f>
        <v/>
      </c>
      <c r="BC1504" s="358">
        <f>BC1510</f>
        <v/>
      </c>
      <c r="BD1504" s="358">
        <f>BD1510</f>
        <v/>
      </c>
      <c r="BE1504" s="358">
        <f>BE1510</f>
        <v/>
      </c>
      <c r="BF1504" s="358">
        <f>BF1510</f>
        <v/>
      </c>
      <c r="BG1504" s="358">
        <f>BG1510</f>
        <v/>
      </c>
      <c r="BH1504" s="358">
        <f>BH1510</f>
        <v/>
      </c>
      <c r="BI1504" s="358">
        <f>BI1510</f>
        <v/>
      </c>
      <c r="BJ1504" s="358">
        <f>BJ1510</f>
        <v/>
      </c>
      <c r="BK1504" s="358">
        <f>BK1510</f>
        <v/>
      </c>
      <c r="BL1504" s="358">
        <f>BL1510</f>
        <v/>
      </c>
      <c r="BM1504" s="358">
        <f>BM1510</f>
        <v/>
      </c>
      <c r="BN1504" s="358">
        <f>BN1510</f>
        <v/>
      </c>
      <c r="BO1504" s="358">
        <f>BO1510</f>
        <v/>
      </c>
      <c r="BP1504" s="358">
        <f>BP1510</f>
        <v/>
      </c>
      <c r="BQ1504" s="358">
        <f>BQ1510</f>
        <v/>
      </c>
      <c r="BR1504" s="358">
        <f>BR1510</f>
        <v/>
      </c>
      <c r="BS1504" s="358">
        <f>BS1510</f>
        <v/>
      </c>
      <c r="BT1504" s="358">
        <f>BT1510</f>
        <v/>
      </c>
      <c r="BU1504" s="358">
        <f>BU1510</f>
        <v/>
      </c>
      <c r="BV1504" s="358">
        <f>BV1510</f>
        <v/>
      </c>
      <c r="BW1504" s="358">
        <f>BW1510</f>
        <v/>
      </c>
      <c r="BX1504" s="358">
        <f>BX1510</f>
        <v/>
      </c>
      <c r="BY1504" s="358">
        <f>BY1510</f>
        <v/>
      </c>
      <c r="BZ1504" s="358">
        <f>BZ1510</f>
        <v/>
      </c>
      <c r="CA1504" s="358">
        <f>CA1510</f>
        <v/>
      </c>
      <c r="CB1504" s="358">
        <f>CB1510</f>
        <v/>
      </c>
      <c r="CC1504" s="358">
        <f>CC1510</f>
        <v/>
      </c>
      <c r="CD1504" s="358">
        <f>CD1510</f>
        <v/>
      </c>
      <c r="CE1504" s="358">
        <f>CE1510</f>
        <v/>
      </c>
      <c r="CF1504" s="358">
        <f>CF1510</f>
        <v/>
      </c>
      <c r="CG1504" s="358">
        <f>CG1510</f>
        <v/>
      </c>
      <c r="CH1504" s="358">
        <f>CH1510</f>
        <v/>
      </c>
      <c r="CI1504" s="358">
        <f>CI1510</f>
        <v/>
      </c>
      <c r="CJ1504" s="358">
        <f>CJ1510</f>
        <v/>
      </c>
      <c r="CK1504" s="358">
        <f>CK1510</f>
        <v/>
      </c>
      <c r="CL1504" s="358">
        <f>CL1510</f>
        <v/>
      </c>
      <c r="CM1504" s="358">
        <f>CM1510</f>
        <v/>
      </c>
      <c r="CN1504" s="358">
        <f>CN1510</f>
        <v/>
      </c>
      <c r="CO1504" s="358">
        <f>CO1510</f>
        <v/>
      </c>
      <c r="CP1504" s="358">
        <f>CP1510</f>
        <v/>
      </c>
      <c r="CQ1504" s="358">
        <f>CQ1510</f>
        <v/>
      </c>
      <c r="CR1504" s="358">
        <f>CR1510</f>
        <v/>
      </c>
      <c r="CS1504" s="358">
        <f>CS1510</f>
        <v/>
      </c>
      <c r="CT1504" s="358">
        <f>CT1510</f>
        <v/>
      </c>
      <c r="CU1504" s="358">
        <f>CU1510</f>
        <v/>
      </c>
      <c r="CV1504" s="358">
        <f>CV1510</f>
        <v/>
      </c>
      <c r="CW1504" s="358">
        <f>CW1510</f>
        <v/>
      </c>
      <c r="CX1504" s="358">
        <f>CX1510</f>
        <v/>
      </c>
      <c r="CY1504" s="358">
        <f>CY1510</f>
        <v/>
      </c>
      <c r="CZ1504" s="358">
        <f>CZ1510</f>
        <v/>
      </c>
      <c r="DA1504" s="358">
        <f>DA1510</f>
        <v/>
      </c>
      <c r="DB1504" s="358">
        <f>DB1510</f>
        <v/>
      </c>
      <c r="DC1504" s="358">
        <f>DC1510</f>
        <v/>
      </c>
      <c r="DD1504" s="358">
        <f>DD1510</f>
        <v/>
      </c>
      <c r="DE1504" s="358">
        <f>DE1510</f>
        <v/>
      </c>
      <c r="DF1504" s="358">
        <f>DF1510</f>
        <v/>
      </c>
      <c r="DG1504" s="359">
        <f>DG1510</f>
        <v/>
      </c>
      <c r="DH1504" s="359">
        <f>DH1510</f>
        <v/>
      </c>
      <c r="DI1504" s="359">
        <f>DI1510</f>
        <v/>
      </c>
      <c r="DJ1504" s="359">
        <f>DJ1510</f>
        <v/>
      </c>
      <c r="DK1504" s="359">
        <f>DK1510</f>
        <v/>
      </c>
      <c r="DL1504" s="359">
        <f>DL1510</f>
        <v/>
      </c>
      <c r="DM1504" s="359">
        <f>DM1510</f>
        <v/>
      </c>
      <c r="DN1504" s="359">
        <f>DN1510</f>
        <v/>
      </c>
      <c r="DO1504" s="359">
        <f>DO1510</f>
        <v/>
      </c>
      <c r="DP1504" s="359">
        <f>DP1510</f>
        <v/>
      </c>
      <c r="DQ1504" s="359">
        <f>DQ1510</f>
        <v/>
      </c>
      <c r="DR1504" s="359">
        <f>DR1510</f>
        <v/>
      </c>
      <c r="DS1504" s="359">
        <f>DS1510</f>
        <v/>
      </c>
      <c r="DT1504" s="359">
        <f>DT1510</f>
        <v/>
      </c>
      <c r="DU1504" s="359">
        <f>DU1510</f>
        <v/>
      </c>
      <c r="DV1504" s="359">
        <f>DV1510</f>
        <v/>
      </c>
      <c r="DW1504" s="359">
        <f>DW1510</f>
        <v/>
      </c>
      <c r="DX1504" s="359">
        <f>DX1510</f>
        <v/>
      </c>
      <c r="DY1504" s="359">
        <f>DY1510</f>
        <v/>
      </c>
      <c r="DZ1504" s="359">
        <f>DZ1510</f>
        <v/>
      </c>
      <c r="EA1504" s="359">
        <f>EA1510</f>
        <v/>
      </c>
      <c r="EB1504" s="359">
        <f>EB1510</f>
        <v/>
      </c>
      <c r="EC1504" s="359">
        <f>EC1510</f>
        <v/>
      </c>
      <c r="ED1504" s="359">
        <f>ED1510</f>
        <v/>
      </c>
      <c r="EE1504" s="359">
        <f>EE1510</f>
        <v/>
      </c>
      <c r="EF1504" s="359">
        <f>EF1510</f>
        <v/>
      </c>
      <c r="EG1504" s="359">
        <f>EG1510</f>
        <v/>
      </c>
      <c r="EH1504" s="359">
        <f>EH1510</f>
        <v/>
      </c>
      <c r="EI1504" s="359">
        <f>EI1510</f>
        <v/>
      </c>
      <c r="EJ1504" s="359">
        <f>EJ1510</f>
        <v/>
      </c>
      <c r="EK1504" s="359">
        <f>EK1510</f>
        <v/>
      </c>
      <c r="EL1504" s="359">
        <f>EL1510</f>
        <v/>
      </c>
      <c r="EM1504" s="359">
        <f>EM1510</f>
        <v/>
      </c>
      <c r="EN1504" s="359">
        <f>EN1510</f>
        <v/>
      </c>
      <c r="EO1504" s="359">
        <f>EO1510</f>
        <v/>
      </c>
      <c r="EP1504" s="359">
        <f>EP1510</f>
        <v/>
      </c>
      <c r="EQ1504" s="359">
        <f>EQ1510</f>
        <v/>
      </c>
      <c r="ER1504" s="359">
        <f>ER1510</f>
        <v/>
      </c>
      <c r="ES1504" s="359">
        <f>ES1510</f>
        <v/>
      </c>
      <c r="ET1504" s="359">
        <f>ET1510</f>
        <v/>
      </c>
      <c r="EU1504" s="359">
        <f>EU1510</f>
        <v/>
      </c>
      <c r="EV1504" s="359">
        <f>EV1510</f>
        <v/>
      </c>
      <c r="EW1504" s="359">
        <f>EW1510</f>
        <v/>
      </c>
      <c r="EX1504" s="359">
        <f>EX1510</f>
        <v/>
      </c>
      <c r="EY1504" s="359">
        <f>EY1510</f>
        <v/>
      </c>
      <c r="EZ1504" s="359">
        <f>EZ1510</f>
        <v/>
      </c>
      <c r="FA1504" s="359">
        <f>FA1510</f>
        <v/>
      </c>
      <c r="FB1504" s="359">
        <f>FB1510</f>
        <v/>
      </c>
      <c r="FC1504" s="359">
        <f>FC1510</f>
        <v/>
      </c>
      <c r="FD1504" s="359">
        <f>FD1510</f>
        <v/>
      </c>
      <c r="FE1504" s="359">
        <f>FE1510</f>
        <v/>
      </c>
      <c r="FF1504" s="359">
        <f>FF1510</f>
        <v/>
      </c>
      <c r="FG1504" s="359">
        <f>FG1510</f>
        <v/>
      </c>
      <c r="FH1504" s="359">
        <f>FH1510</f>
        <v/>
      </c>
      <c r="FI1504" s="359">
        <f>FI1510</f>
        <v/>
      </c>
      <c r="FJ1504" s="359">
        <f>FJ1510</f>
        <v/>
      </c>
      <c r="FK1504" s="359">
        <f>FK1510</f>
        <v/>
      </c>
      <c r="FL1504" s="359">
        <f>FL1510</f>
        <v/>
      </c>
      <c r="FM1504" s="359">
        <f>FM1510</f>
        <v/>
      </c>
      <c r="FN1504" s="359">
        <f>FN1510</f>
        <v/>
      </c>
      <c r="FO1504" s="359">
        <f>FO1510</f>
        <v/>
      </c>
      <c r="FP1504" s="359">
        <f>FP1510</f>
        <v/>
      </c>
      <c r="FQ1504" s="359">
        <f>FQ1510</f>
        <v/>
      </c>
      <c r="FR1504" s="359">
        <f>FR1510</f>
        <v/>
      </c>
      <c r="FS1504" s="359">
        <f>FS1510</f>
        <v/>
      </c>
      <c r="FT1504" s="359">
        <f>FT1510</f>
        <v/>
      </c>
      <c r="FU1504" s="359">
        <f>FU1510</f>
        <v/>
      </c>
      <c r="FV1504" s="359">
        <f>FV1510</f>
        <v/>
      </c>
      <c r="FW1504" s="359">
        <f>FW1510</f>
        <v/>
      </c>
      <c r="FX1504" s="359">
        <f>FX1510</f>
        <v/>
      </c>
      <c r="FY1504" s="359">
        <f>FY1510</f>
        <v/>
      </c>
      <c r="FZ1504" s="359">
        <f>FZ1510</f>
        <v/>
      </c>
      <c r="GA1504" s="359">
        <f>GA1510</f>
        <v/>
      </c>
      <c r="GB1504" s="359">
        <f>GB1510</f>
        <v/>
      </c>
      <c r="GC1504" s="359">
        <f>GC1510</f>
        <v/>
      </c>
      <c r="GD1504" s="359">
        <f>GD1510</f>
        <v/>
      </c>
      <c r="GE1504" s="359">
        <f>GE1510</f>
        <v/>
      </c>
      <c r="GF1504" s="359">
        <f>GF1510</f>
        <v/>
      </c>
      <c r="GG1504" s="359">
        <f>GG1510</f>
        <v/>
      </c>
      <c r="GH1504" s="359">
        <f>GH1510</f>
        <v/>
      </c>
      <c r="GI1504" s="359">
        <f>GI1510</f>
        <v/>
      </c>
      <c r="GJ1504" s="359">
        <f>GJ1510</f>
        <v/>
      </c>
      <c r="GK1504" s="359">
        <f>GK1510</f>
        <v/>
      </c>
      <c r="GL1504" s="359">
        <f>GL1510</f>
        <v/>
      </c>
      <c r="GM1504" s="359">
        <f>GM1510</f>
        <v/>
      </c>
      <c r="GN1504" s="359">
        <f>GN1510</f>
        <v/>
      </c>
      <c r="GO1504" s="359">
        <f>GO1510</f>
        <v/>
      </c>
      <c r="GP1504" s="359">
        <f>GP1510</f>
        <v/>
      </c>
      <c r="GQ1504" s="359">
        <f>GQ1510</f>
        <v/>
      </c>
      <c r="GR1504" s="359">
        <f>GR1510</f>
        <v/>
      </c>
      <c r="GS1504" s="359">
        <f>GS1510</f>
        <v/>
      </c>
      <c r="GT1504" s="359">
        <f>GT1510</f>
        <v/>
      </c>
      <c r="GU1504" s="359">
        <f>GU1510</f>
        <v/>
      </c>
      <c r="GV1504" s="359">
        <f>GV1510</f>
        <v/>
      </c>
      <c r="GW1504" s="359">
        <f>GW1510</f>
        <v/>
      </c>
      <c r="GX1504" s="359">
        <f>GX1510</f>
        <v/>
      </c>
    </row>
    <row r="1506">
      <c r="A1506" s="0" t="n">
        <v>17</v>
      </c>
      <c r="B1506" s="0" t="n">
        <v>0</v>
      </c>
      <c r="C1506" s="0">
        <f>ROW(SmtRes!A563)</f>
        <v/>
      </c>
      <c r="D1506" s="0">
        <f>ROW(EtalonRes!A545)</f>
        <v/>
      </c>
      <c r="E1506" s="0" t="inlineStr">
        <is>
          <t>1</t>
        </is>
      </c>
      <c r="F1506" s="0" t="inlineStr">
        <is>
          <t>65-10-1</t>
        </is>
      </c>
      <c r="G1506" s="0" t="inlineStr">
        <is>
          <t>Очистка канализационной сети внутренней</t>
        </is>
      </c>
      <c r="H1506" s="0" t="inlineStr">
        <is>
          <t>100 м трубопровода</t>
        </is>
      </c>
      <c r="I1506" s="0">
        <f>ROUND(ROUND(10/100,4),7)</f>
        <v/>
      </c>
      <c r="J1506" s="0" t="n">
        <v>0</v>
      </c>
      <c r="K1506" s="0">
        <f>ROUND(ROUND(10/100,4),7)</f>
        <v/>
      </c>
      <c r="O1506" s="0">
        <f>ROUND(CP1506,0)</f>
        <v/>
      </c>
      <c r="P1506" s="0">
        <f>ROUND(CQ1506*I1506,0)</f>
        <v/>
      </c>
      <c r="Q1506" s="0">
        <f>(ROUND((ROUND(((ET1506)*I1506),0)*BB1506),0)+ROUND((ROUND(((AE1506-(EU1506))*I1506),0)*BS1506),0))</f>
        <v/>
      </c>
      <c r="R1506" s="0">
        <f>(ROUND((ROUND(((EU1506)*I1506),0)*BS1506),0)+ROUND((ROUND(((AE1506-(EU1506))*I1506),0)*BS1506),0))</f>
        <v/>
      </c>
      <c r="S1506" s="0">
        <f>ROUND(CT1506*I1506,0)</f>
        <v/>
      </c>
      <c r="T1506" s="0">
        <f>ROUND(CU1506*I1506,0)</f>
        <v/>
      </c>
      <c r="U1506" s="0">
        <f>ROUND(CV1506*I1506,7)</f>
        <v/>
      </c>
      <c r="V1506" s="0">
        <f>ROUND(CW1506*I1506,7)</f>
        <v/>
      </c>
      <c r="W1506" s="0">
        <f>ROUND(CX1506*I1506,0)</f>
        <v/>
      </c>
      <c r="X1506" s="0">
        <f>ROUND(CY1506,0)</f>
        <v/>
      </c>
      <c r="Y1506" s="0">
        <f>ROUND(CZ1506,0)</f>
        <v/>
      </c>
      <c r="AA1506" s="0" t="n">
        <v>78845955</v>
      </c>
      <c r="AB1506" s="0">
        <f>ROUND((AC1506+AD1506+AF1506),2)</f>
        <v/>
      </c>
      <c r="AC1506" s="0">
        <f>ROUND((ES1506),2)</f>
        <v/>
      </c>
      <c r="AD1506" s="0">
        <f>ROUND((((ET1506)-(EU1506))+AE1506),2)</f>
        <v/>
      </c>
      <c r="AE1506" s="0">
        <f>ROUND((EU1506),2)</f>
        <v/>
      </c>
      <c r="AF1506" s="0">
        <f>ROUND((EV1506),2)</f>
        <v/>
      </c>
      <c r="AG1506" s="0">
        <f>ROUND((AP1506),2)</f>
        <v/>
      </c>
      <c r="AH1506" s="0">
        <f>(EW1506)</f>
        <v/>
      </c>
      <c r="AI1506" s="0">
        <f>(EX1506)</f>
        <v/>
      </c>
      <c r="AJ1506" s="0">
        <f>(AS1506)</f>
        <v/>
      </c>
      <c r="AK1506" s="0" t="n">
        <v>403.3</v>
      </c>
      <c r="AL1506" s="0" t="n">
        <v>139.36</v>
      </c>
      <c r="AM1506" s="0" t="n">
        <v>0.87</v>
      </c>
      <c r="AN1506" s="0" t="n">
        <v>0</v>
      </c>
      <c r="AO1506" s="0" t="n">
        <v>263.07</v>
      </c>
      <c r="AP1506" s="0" t="n">
        <v>0</v>
      </c>
      <c r="AQ1506" s="0" t="n">
        <v>32.2</v>
      </c>
      <c r="AR1506" s="0" t="n">
        <v>0</v>
      </c>
      <c r="AS1506" s="0" t="n">
        <v>0</v>
      </c>
      <c r="AT1506" s="0" t="n">
        <v>103</v>
      </c>
      <c r="AU1506" s="0" t="n">
        <v>52</v>
      </c>
      <c r="AV1506" s="0" t="n">
        <v>1</v>
      </c>
      <c r="AW1506" s="0" t="n">
        <v>1</v>
      </c>
      <c r="AZ1506" s="0" t="n">
        <v>1</v>
      </c>
      <c r="BA1506" s="0" t="n">
        <v>52.25</v>
      </c>
      <c r="BB1506" s="0" t="n">
        <v>25.03</v>
      </c>
      <c r="BC1506" s="0" t="n">
        <v>11.85</v>
      </c>
      <c r="BD1506" s="0" t="inlineStr"/>
      <c r="BE1506" s="0" t="inlineStr"/>
      <c r="BF1506" s="0" t="inlineStr"/>
      <c r="BG1506" s="0" t="inlineStr"/>
      <c r="BH1506" s="0" t="n">
        <v>0</v>
      </c>
      <c r="BI1506" s="0" t="n">
        <v>1</v>
      </c>
      <c r="BJ1506" s="0" t="inlineStr">
        <is>
          <t>ТЕРр Московской обл., 65-10-1, приказ Минстроя России №675/пр от 28.02.2017 № 263/пр</t>
        </is>
      </c>
      <c r="BM1506" s="0" t="n">
        <v>65007</v>
      </c>
      <c r="BN1506" s="0" t="n">
        <v>0</v>
      </c>
      <c r="BO1506" s="0" t="inlineStr">
        <is>
          <t>65-10-1</t>
        </is>
      </c>
      <c r="BP1506" s="0" t="n">
        <v>1</v>
      </c>
      <c r="BQ1506" s="0" t="n">
        <v>6</v>
      </c>
      <c r="BR1506" s="0" t="n">
        <v>0</v>
      </c>
      <c r="BS1506" s="0" t="n">
        <v>52.25</v>
      </c>
      <c r="BT1506" s="0" t="n">
        <v>1</v>
      </c>
      <c r="BU1506" s="0" t="n">
        <v>1</v>
      </c>
      <c r="BV1506" s="0" t="n">
        <v>1</v>
      </c>
      <c r="BW1506" s="0" t="n">
        <v>1</v>
      </c>
      <c r="BX1506" s="0" t="n">
        <v>1</v>
      </c>
      <c r="BY1506" s="0" t="inlineStr"/>
      <c r="BZ1506" s="0" t="n">
        <v>103</v>
      </c>
      <c r="CA1506" s="0" t="n">
        <v>52</v>
      </c>
      <c r="CB1506" s="0" t="inlineStr"/>
      <c r="CE1506" s="0" t="n">
        <v>12</v>
      </c>
      <c r="CF1506" s="0" t="n">
        <v>0</v>
      </c>
      <c r="CG1506" s="0" t="n">
        <v>0</v>
      </c>
      <c r="CM1506" s="0" t="n">
        <v>0</v>
      </c>
      <c r="CN1506" s="0" t="inlineStr"/>
      <c r="CO1506" s="0" t="n">
        <v>0</v>
      </c>
      <c r="CP1506" s="0">
        <f>(P1506+Q1506+S1506)</f>
        <v/>
      </c>
      <c r="CQ1506" s="0">
        <f>AC1506*BC1506</f>
        <v/>
      </c>
      <c r="CR1506" s="0">
        <f>(ROUND((ROUND(((ET1506)*1),0)*BB1506),0)+ROUND((ROUND(((AE1506-(EU1506))*1),0)*BS1506),0))</f>
        <v/>
      </c>
      <c r="CS1506" s="0">
        <f>(ROUND((ROUND(((EU1506)*1),0)*BS1506),0)+ROUND((ROUND(((AE1506-(EU1506))*1),0)*BS1506),0))</f>
        <v/>
      </c>
      <c r="CT1506" s="0">
        <f>AF1506*BA1506</f>
        <v/>
      </c>
      <c r="CU1506" s="0">
        <f>AG1506</f>
        <v/>
      </c>
      <c r="CV1506" s="0">
        <f>AH1506</f>
        <v/>
      </c>
      <c r="CW1506" s="0">
        <f>AI1506</f>
        <v/>
      </c>
      <c r="CX1506" s="0">
        <f>AJ1506</f>
        <v/>
      </c>
      <c r="CY1506" s="0">
        <f>(((S1506+R1506)*AT1506)/100)</f>
        <v/>
      </c>
      <c r="CZ1506" s="0">
        <f>(((S1506+R1506)*AU1506)/100)</f>
        <v/>
      </c>
      <c r="DC1506" s="0" t="inlineStr"/>
      <c r="DD1506" s="0" t="inlineStr"/>
      <c r="DE1506" s="0" t="inlineStr"/>
      <c r="DF1506" s="0" t="inlineStr"/>
      <c r="DG1506" s="0" t="inlineStr"/>
      <c r="DH1506" s="0" t="inlineStr"/>
      <c r="DI1506" s="0" t="inlineStr"/>
      <c r="DJ1506" s="0" t="inlineStr"/>
      <c r="DK1506" s="0" t="inlineStr"/>
      <c r="DL1506" s="0" t="inlineStr"/>
      <c r="DM1506" s="0" t="inlineStr"/>
      <c r="DN1506" s="0" t="n">
        <v>0</v>
      </c>
      <c r="DO1506" s="0" t="n">
        <v>0</v>
      </c>
      <c r="DP1506" s="0" t="n">
        <v>1</v>
      </c>
      <c r="DQ1506" s="0" t="n">
        <v>1</v>
      </c>
      <c r="DU1506" s="0" t="n">
        <v>1013</v>
      </c>
      <c r="DV1506" s="0" t="inlineStr">
        <is>
          <t>100 м трубопровода</t>
        </is>
      </c>
      <c r="DW1506" s="0" t="inlineStr">
        <is>
          <t>100 м трубопровода</t>
        </is>
      </c>
      <c r="DX1506" s="0" t="n">
        <v>1</v>
      </c>
      <c r="DZ1506" s="0" t="inlineStr"/>
      <c r="EA1506" s="0" t="inlineStr"/>
      <c r="EB1506" s="0" t="inlineStr"/>
      <c r="EC1506" s="0" t="inlineStr"/>
      <c r="EE1506" s="0" t="n">
        <v>78726000</v>
      </c>
      <c r="EF1506" s="0" t="n">
        <v>6</v>
      </c>
      <c r="EG1506" s="0" t="inlineStr">
        <is>
          <t>Ремонтно-строительные работы</t>
        </is>
      </c>
      <c r="EH1506" s="0" t="n">
        <v>99</v>
      </c>
      <c r="EI1506" s="0" t="inlineStr">
        <is>
          <t>Внутренние санитарно-технические работы</t>
        </is>
      </c>
      <c r="EJ1506" s="0" t="n">
        <v>1</v>
      </c>
      <c r="EK1506" s="0" t="n">
        <v>65007</v>
      </c>
      <c r="EL1506" s="0" t="inlineStr">
        <is>
          <t>Внутренние санитарнотехнические работы: смена труб, санприборов, запорной арматуры и другое</t>
        </is>
      </c>
      <c r="EM1506" s="0" t="inlineStr">
        <is>
          <t>рФЕР-65</t>
        </is>
      </c>
      <c r="EO1506" s="0" t="inlineStr"/>
      <c r="EQ1506" s="0" t="n">
        <v>0</v>
      </c>
      <c r="ER1506" s="0" t="n">
        <v>403.3</v>
      </c>
      <c r="ES1506" s="0" t="n">
        <v>139.36</v>
      </c>
      <c r="ET1506" s="0" t="n">
        <v>0.87</v>
      </c>
      <c r="EU1506" s="0" t="n">
        <v>0</v>
      </c>
      <c r="EV1506" s="0" t="n">
        <v>263.07</v>
      </c>
      <c r="EW1506" s="0" t="n">
        <v>32.2</v>
      </c>
      <c r="EX1506" s="0" t="n">
        <v>0</v>
      </c>
      <c r="EY1506" s="0" t="n">
        <v>0</v>
      </c>
      <c r="FQ1506" s="0" t="n">
        <v>0</v>
      </c>
      <c r="FR1506" s="0" t="n">
        <v>0</v>
      </c>
      <c r="FS1506" s="0" t="n">
        <v>0</v>
      </c>
      <c r="FX1506" s="0" t="n">
        <v>103</v>
      </c>
      <c r="FY1506" s="0" t="n">
        <v>52</v>
      </c>
      <c r="GA1506" s="0" t="inlineStr"/>
      <c r="GD1506" s="0" t="n">
        <v>1</v>
      </c>
      <c r="GF1506" s="0" t="n">
        <v>-66904957</v>
      </c>
      <c r="GG1506" s="0" t="n">
        <v>2</v>
      </c>
      <c r="GH1506" s="0" t="n">
        <v>1</v>
      </c>
      <c r="GI1506" s="0" t="n">
        <v>2</v>
      </c>
      <c r="GJ1506" s="0" t="n">
        <v>0</v>
      </c>
      <c r="GK1506" s="0" t="n">
        <v>0</v>
      </c>
      <c r="GL1506" s="0">
        <f>ROUND(IF(AND(BH1506=3,BI1506=3,FS1506&lt;&gt;0),P1506,0),0)</f>
        <v/>
      </c>
      <c r="GM1506" s="0">
        <f>ROUND(O1506+X1506+Y1506,0)+GX1506</f>
        <v/>
      </c>
      <c r="GN1506" s="0">
        <f>IF(OR(BI1506=0,BI1506=1),GM1506-GX1506,0)</f>
        <v/>
      </c>
      <c r="GO1506" s="0">
        <f>IF(BI1506=2,GM1506-GX1506,0)</f>
        <v/>
      </c>
      <c r="GP1506" s="0">
        <f>IF(BI1506=4,GM1506-GX1506,0)</f>
        <v/>
      </c>
      <c r="GR1506" s="0" t="n">
        <v>0</v>
      </c>
      <c r="GS1506" s="0" t="n">
        <v>3</v>
      </c>
      <c r="GT1506" s="0" t="n">
        <v>0</v>
      </c>
      <c r="GU1506" s="0" t="inlineStr"/>
      <c r="GV1506" s="0">
        <f>ROUND((GT1506),2)</f>
        <v/>
      </c>
      <c r="GW1506" s="0" t="n">
        <v>1</v>
      </c>
      <c r="GX1506" s="0">
        <f>ROUND(HC1506*I1506,0)</f>
        <v/>
      </c>
      <c r="HA1506" s="0" t="n">
        <v>0</v>
      </c>
      <c r="HB1506" s="0" t="n">
        <v>0</v>
      </c>
      <c r="HC1506" s="0">
        <f>GV1506*GW1506</f>
        <v/>
      </c>
      <c r="HE1506" s="0" t="inlineStr"/>
      <c r="HF1506" s="0" t="inlineStr"/>
      <c r="HM1506" s="0" t="inlineStr"/>
      <c r="HN1506" s="0" t="inlineStr">
        <is>
          <t>Пр/812-099.2-1</t>
        </is>
      </c>
      <c r="HO1506" s="0" t="inlineStr">
        <is>
          <t>Пр/774-099.2</t>
        </is>
      </c>
      <c r="HP1506" s="0" t="inlineStr">
        <is>
          <t>Внутренние санитарнотехнические работы: смена труб, санприборов, запорной арматуры и другое</t>
        </is>
      </c>
      <c r="HQ1506" s="0" t="inlineStr">
        <is>
          <t>Внутренние санитарнотехнические работы: смена труб, санприборов, запорной арматуры и другое</t>
        </is>
      </c>
      <c r="HS1506" s="0" t="n">
        <v>0</v>
      </c>
      <c r="IK1506" s="0" t="n">
        <v>0</v>
      </c>
    </row>
    <row r="1507">
      <c r="A1507" s="0" t="n">
        <v>18</v>
      </c>
      <c r="B1507" s="0" t="n">
        <v>0</v>
      </c>
      <c r="C1507" s="0" t="n">
        <v>563</v>
      </c>
      <c r="E1507" s="0" t="inlineStr">
        <is>
          <t>1,1</t>
        </is>
      </c>
      <c r="F1507" s="0" t="inlineStr">
        <is>
          <t>Цена поставщика</t>
        </is>
      </c>
      <c r="G1507" s="0" t="inlineStr">
        <is>
          <t>Прочистка КРОТ</t>
        </is>
      </c>
      <c r="H1507" s="0" t="inlineStr">
        <is>
          <t>л</t>
        </is>
      </c>
      <c r="I1507" s="0">
        <f>I1506*J1507</f>
        <v/>
      </c>
      <c r="J1507" s="0" t="n">
        <v>10</v>
      </c>
      <c r="K1507" s="0" t="n">
        <v>10</v>
      </c>
      <c r="O1507" s="0">
        <f>ROUND(CP1507,0)</f>
        <v/>
      </c>
      <c r="P1507" s="0">
        <f>ROUND(CQ1507*I1507,0)</f>
        <v/>
      </c>
      <c r="Q1507" s="0">
        <f>(ROUND((ROUND(((ET1507)*I1507),0)*BB1507),0)+ROUND((ROUND(((AE1507-(EU1507))*I1507),0)*BS1507),0))</f>
        <v/>
      </c>
      <c r="R1507" s="0">
        <f>(ROUND((ROUND(((EU1507)*I1507),0)*BS1507),0)+ROUND((ROUND(((AE1507-(EU1507))*I1507),0)*BS1507),0))</f>
        <v/>
      </c>
      <c r="S1507" s="0">
        <f>ROUND(CT1507*I1507,0)</f>
        <v/>
      </c>
      <c r="T1507" s="0">
        <f>ROUND(CU1507*I1507,0)</f>
        <v/>
      </c>
      <c r="U1507" s="0">
        <f>ROUND(CV1507*I1507,7)</f>
        <v/>
      </c>
      <c r="V1507" s="0">
        <f>ROUND(CW1507*I1507,7)</f>
        <v/>
      </c>
      <c r="W1507" s="0">
        <f>ROUND(CX1507*I1507,0)</f>
        <v/>
      </c>
      <c r="X1507" s="0">
        <f>ROUND(CY1507,0)</f>
        <v/>
      </c>
      <c r="Y1507" s="0">
        <f>ROUND(CZ1507,0)</f>
        <v/>
      </c>
      <c r="AA1507" s="0" t="n">
        <v>78845955</v>
      </c>
      <c r="AB1507" s="0">
        <f>ROUND((AC1507+AD1507+AF1507),2)</f>
        <v/>
      </c>
      <c r="AC1507" s="0">
        <f>ROUND((ES1507),2)</f>
        <v/>
      </c>
      <c r="AD1507" s="0">
        <f>ROUND((((ET1507)-(EU1507))+AE1507),2)</f>
        <v/>
      </c>
      <c r="AE1507" s="0">
        <f>ROUND((EU1507),2)</f>
        <v/>
      </c>
      <c r="AF1507" s="0">
        <f>ROUND((EV1507),2)</f>
        <v/>
      </c>
      <c r="AG1507" s="0">
        <f>ROUND((AP1507),2)</f>
        <v/>
      </c>
      <c r="AH1507" s="0">
        <f>(EW1507)</f>
        <v/>
      </c>
      <c r="AI1507" s="0">
        <f>(EX1507)</f>
        <v/>
      </c>
      <c r="AJ1507" s="0">
        <f>(AS1507)</f>
        <v/>
      </c>
      <c r="AK1507" s="0" t="n">
        <v>384.43</v>
      </c>
      <c r="AL1507" s="0" t="n">
        <v>384.43</v>
      </c>
      <c r="AM1507" s="0" t="n">
        <v>0</v>
      </c>
      <c r="AN1507" s="0" t="n">
        <v>0</v>
      </c>
      <c r="AO1507" s="0" t="n">
        <v>0</v>
      </c>
      <c r="AP1507" s="0" t="n">
        <v>0</v>
      </c>
      <c r="AQ1507" s="0" t="n">
        <v>0</v>
      </c>
      <c r="AR1507" s="0" t="n">
        <v>0</v>
      </c>
      <c r="AS1507" s="0" t="n">
        <v>0</v>
      </c>
      <c r="AT1507" s="0" t="n">
        <v>103</v>
      </c>
      <c r="AU1507" s="0" t="n">
        <v>52</v>
      </c>
      <c r="AV1507" s="0" t="n">
        <v>1</v>
      </c>
      <c r="AW1507" s="0" t="n">
        <v>1</v>
      </c>
      <c r="AZ1507" s="0" t="n">
        <v>1</v>
      </c>
      <c r="BA1507" s="0" t="n">
        <v>1</v>
      </c>
      <c r="BB1507" s="0" t="n">
        <v>1</v>
      </c>
      <c r="BC1507" s="0" t="n">
        <v>1</v>
      </c>
      <c r="BD1507" s="0" t="inlineStr"/>
      <c r="BE1507" s="0" t="inlineStr"/>
      <c r="BF1507" s="0" t="inlineStr"/>
      <c r="BG1507" s="0" t="inlineStr"/>
      <c r="BH1507" s="0" t="n">
        <v>3</v>
      </c>
      <c r="BI1507" s="0" t="n">
        <v>1</v>
      </c>
      <c r="BJ1507" s="0" t="inlineStr"/>
      <c r="BM1507" s="0" t="n">
        <v>65007</v>
      </c>
      <c r="BN1507" s="0" t="n">
        <v>0</v>
      </c>
      <c r="BO1507" s="0" t="inlineStr"/>
      <c r="BP1507" s="0" t="n">
        <v>0</v>
      </c>
      <c r="BQ1507" s="0" t="n">
        <v>6</v>
      </c>
      <c r="BR1507" s="0" t="n">
        <v>0</v>
      </c>
      <c r="BS1507" s="0" t="n">
        <v>1</v>
      </c>
      <c r="BT1507" s="0" t="n">
        <v>1</v>
      </c>
      <c r="BU1507" s="0" t="n">
        <v>1</v>
      </c>
      <c r="BV1507" s="0" t="n">
        <v>1</v>
      </c>
      <c r="BW1507" s="0" t="n">
        <v>1</v>
      </c>
      <c r="BX1507" s="0" t="n">
        <v>1</v>
      </c>
      <c r="BY1507" s="0" t="inlineStr"/>
      <c r="BZ1507" s="0" t="n">
        <v>103</v>
      </c>
      <c r="CA1507" s="0" t="n">
        <v>52</v>
      </c>
      <c r="CB1507" s="0" t="inlineStr"/>
      <c r="CE1507" s="0" t="n">
        <v>12</v>
      </c>
      <c r="CF1507" s="0" t="n">
        <v>0</v>
      </c>
      <c r="CG1507" s="0" t="n">
        <v>0</v>
      </c>
      <c r="CM1507" s="0" t="n">
        <v>0</v>
      </c>
      <c r="CN1507" s="0" t="inlineStr"/>
      <c r="CO1507" s="0" t="n">
        <v>0</v>
      </c>
      <c r="CP1507" s="0">
        <f>(P1507+Q1507+S1507)</f>
        <v/>
      </c>
      <c r="CQ1507" s="0">
        <f>AC1507</f>
        <v/>
      </c>
      <c r="CR1507" s="0">
        <f>(ROUND((ROUND(((ET1507)*1),0)*BB1507),0)+ROUND((ROUND(((AE1507-(EU1507))*1),0)*BS1507),0))</f>
        <v/>
      </c>
      <c r="CS1507" s="0">
        <f>(ROUND((ROUND(((EU1507)*1),0)*BS1507),0)+ROUND((ROUND(((AE1507-(EU1507))*1),0)*BS1507),0))</f>
        <v/>
      </c>
      <c r="CT1507" s="0">
        <f>AF1507*BA1507</f>
        <v/>
      </c>
      <c r="CU1507" s="0">
        <f>AG1507</f>
        <v/>
      </c>
      <c r="CV1507" s="0">
        <f>AH1507</f>
        <v/>
      </c>
      <c r="CW1507" s="0">
        <f>AI1507</f>
        <v/>
      </c>
      <c r="CX1507" s="0">
        <f>AJ1507</f>
        <v/>
      </c>
      <c r="CY1507" s="0">
        <f>(((S1507+R1507)*AT1507)/100)</f>
        <v/>
      </c>
      <c r="CZ1507" s="0">
        <f>(((S1507+R1507)*AU1507)/100)</f>
        <v/>
      </c>
      <c r="DC1507" s="0" t="inlineStr"/>
      <c r="DD1507" s="0" t="inlineStr"/>
      <c r="DE1507" s="0" t="inlineStr"/>
      <c r="DF1507" s="0" t="inlineStr"/>
      <c r="DG1507" s="0" t="inlineStr"/>
      <c r="DH1507" s="0" t="inlineStr"/>
      <c r="DI1507" s="0" t="inlineStr"/>
      <c r="DJ1507" s="0" t="inlineStr"/>
      <c r="DK1507" s="0" t="inlineStr"/>
      <c r="DL1507" s="0" t="inlineStr"/>
      <c r="DM1507" s="0" t="inlineStr"/>
      <c r="DN1507" s="0" t="n">
        <v>0</v>
      </c>
      <c r="DO1507" s="0" t="n">
        <v>0</v>
      </c>
      <c r="DP1507" s="0" t="n">
        <v>1</v>
      </c>
      <c r="DQ1507" s="0" t="n">
        <v>1</v>
      </c>
      <c r="DU1507" s="0" t="n">
        <v>1002</v>
      </c>
      <c r="DV1507" s="0" t="inlineStr">
        <is>
          <t>л</t>
        </is>
      </c>
      <c r="DW1507" s="0" t="inlineStr">
        <is>
          <t>л</t>
        </is>
      </c>
      <c r="DX1507" s="0" t="n">
        <v>1</v>
      </c>
      <c r="DZ1507" s="0" t="inlineStr"/>
      <c r="EA1507" s="0" t="inlineStr"/>
      <c r="EB1507" s="0" t="inlineStr"/>
      <c r="EC1507" s="0" t="inlineStr"/>
      <c r="EE1507" s="0" t="n">
        <v>78726000</v>
      </c>
      <c r="EF1507" s="0" t="n">
        <v>6</v>
      </c>
      <c r="EG1507" s="0" t="inlineStr">
        <is>
          <t>Ремонтно-строительные работы</t>
        </is>
      </c>
      <c r="EH1507" s="0" t="n">
        <v>99</v>
      </c>
      <c r="EI1507" s="0" t="inlineStr">
        <is>
          <t>Внутренние санитарно-технические работы</t>
        </is>
      </c>
      <c r="EJ1507" s="0" t="n">
        <v>1</v>
      </c>
      <c r="EK1507" s="0" t="n">
        <v>65007</v>
      </c>
      <c r="EL1507" s="0" t="inlineStr">
        <is>
          <t>Внутренние санитарнотехнические работы: смена труб, санприборов, запорной арматуры и другое</t>
        </is>
      </c>
      <c r="EM1507" s="0" t="inlineStr">
        <is>
          <t>рФЕР-65</t>
        </is>
      </c>
      <c r="EO1507" s="0" t="inlineStr"/>
      <c r="EQ1507" s="0" t="n">
        <v>0</v>
      </c>
      <c r="ER1507" s="0" t="n">
        <v>384.43</v>
      </c>
      <c r="ES1507" s="0" t="n">
        <v>384.43</v>
      </c>
      <c r="ET1507" s="0" t="n">
        <v>0</v>
      </c>
      <c r="EU1507" s="0" t="n">
        <v>0</v>
      </c>
      <c r="EV1507" s="0" t="n">
        <v>0</v>
      </c>
      <c r="EW1507" s="0" t="n">
        <v>0</v>
      </c>
      <c r="EX1507" s="0" t="n">
        <v>0</v>
      </c>
      <c r="EZ1507" s="0" t="n">
        <v>5</v>
      </c>
      <c r="FC1507" s="0" t="n">
        <v>1</v>
      </c>
      <c r="FD1507" s="0" t="n">
        <v>18</v>
      </c>
      <c r="FF1507" s="0" t="n">
        <v>469</v>
      </c>
      <c r="FQ1507" s="0" t="n">
        <v>0</v>
      </c>
      <c r="FR1507" s="0" t="n">
        <v>0</v>
      </c>
      <c r="FS1507" s="0" t="n">
        <v>0</v>
      </c>
      <c r="FX1507" s="0" t="n">
        <v>103</v>
      </c>
      <c r="FY1507" s="0" t="n">
        <v>52</v>
      </c>
      <c r="GA1507" s="0" t="inlineStr">
        <is>
          <t>[469 / 1,22]</t>
        </is>
      </c>
      <c r="GD1507" s="0" t="n">
        <v>1</v>
      </c>
      <c r="GF1507" s="0" t="n">
        <v>-1978592410</v>
      </c>
      <c r="GG1507" s="0" t="n">
        <v>2</v>
      </c>
      <c r="GH1507" s="0" t="n">
        <v>3</v>
      </c>
      <c r="GI1507" s="0" t="n">
        <v>-2</v>
      </c>
      <c r="GJ1507" s="0" t="n">
        <v>0</v>
      </c>
      <c r="GK1507" s="0" t="n">
        <v>0</v>
      </c>
      <c r="GL1507" s="0">
        <f>ROUND(IF(AND(BH1507=3,BI1507=3,FS1507&lt;&gt;0),P1507,0),0)</f>
        <v/>
      </c>
      <c r="GM1507" s="0">
        <f>ROUND(O1507+X1507+Y1507,0)+GX1507</f>
        <v/>
      </c>
      <c r="GN1507" s="0">
        <f>IF(OR(BI1507=0,BI1507=1),GM1507-GX1507,0)</f>
        <v/>
      </c>
      <c r="GO1507" s="0">
        <f>IF(BI1507=2,GM1507-GX1507,0)</f>
        <v/>
      </c>
      <c r="GP1507" s="0">
        <f>IF(BI1507=4,GM1507-GX1507,0)</f>
        <v/>
      </c>
      <c r="GR1507" s="0" t="n">
        <v>1</v>
      </c>
      <c r="GS1507" s="0" t="n">
        <v>1</v>
      </c>
      <c r="GT1507" s="0" t="n">
        <v>0</v>
      </c>
      <c r="GU1507" s="0" t="inlineStr"/>
      <c r="GV1507" s="0">
        <f>ROUND((GT1507),2)</f>
        <v/>
      </c>
      <c r="GW1507" s="0" t="n">
        <v>1</v>
      </c>
      <c r="GX1507" s="0">
        <f>ROUND(HC1507*I1507,0)</f>
        <v/>
      </c>
      <c r="HA1507" s="0" t="n">
        <v>0</v>
      </c>
      <c r="HB1507" s="0" t="n">
        <v>0</v>
      </c>
      <c r="HC1507" s="0">
        <f>GV1507*GW1507</f>
        <v/>
      </c>
      <c r="HE1507" s="0" t="inlineStr">
        <is>
          <t>0</t>
        </is>
      </c>
      <c r="HF1507" s="0" t="inlineStr">
        <is>
          <t>0</t>
        </is>
      </c>
      <c r="HG1507" s="0">
        <f>ROUND(AC1507*I1507,0)</f>
        <v/>
      </c>
      <c r="HM1507" s="0" t="inlineStr"/>
      <c r="HN1507" s="0" t="inlineStr">
        <is>
          <t>Пр/812-099.2-1</t>
        </is>
      </c>
      <c r="HO1507" s="0" t="inlineStr">
        <is>
          <t>Пр/774-099.2</t>
        </is>
      </c>
      <c r="HP1507" s="0" t="inlineStr">
        <is>
          <t>Внутренние санитарнотехнические работы: смена труб, санприборов, запорной арматуры и другое</t>
        </is>
      </c>
      <c r="HQ1507" s="0" t="inlineStr">
        <is>
          <t>Внутренние санитарнотехнические работы: смена труб, санприборов, запорной арматуры и другое</t>
        </is>
      </c>
      <c r="HS1507" s="0" t="n">
        <v>0</v>
      </c>
      <c r="IK1507" s="0" t="n">
        <v>0</v>
      </c>
    </row>
    <row r="1508">
      <c r="A1508" s="0" t="n">
        <v>17</v>
      </c>
      <c r="B1508" s="0" t="n">
        <v>0</v>
      </c>
      <c r="C1508" s="0">
        <f>ROW(SmtRes!A571)</f>
        <v/>
      </c>
      <c r="D1508" s="0">
        <f>ROW(EtalonRes!A553)</f>
        <v/>
      </c>
      <c r="E1508" s="0" t="inlineStr">
        <is>
          <t>2</t>
        </is>
      </c>
      <c r="F1508" s="0" t="inlineStr">
        <is>
          <t>15-04-005-3</t>
        </is>
      </c>
      <c r="G1508" s="0" t="inlineStr">
        <is>
          <t>Окраска поливинилацетатными водоэмульсионными составами улучшенная по штукатурке стен</t>
        </is>
      </c>
      <c r="H1508" s="0" t="inlineStr">
        <is>
          <t>100 м2 окрашиваемой поверхности</t>
        </is>
      </c>
      <c r="I1508" s="0">
        <f>ROUND(ROUND(1.2/100,4),7)</f>
        <v/>
      </c>
      <c r="J1508" s="0" t="n">
        <v>0</v>
      </c>
      <c r="K1508" s="0">
        <f>ROUND(ROUND(1.2/100,4),7)</f>
        <v/>
      </c>
      <c r="O1508" s="0">
        <f>ROUND(CP1508,0)</f>
        <v/>
      </c>
      <c r="P1508" s="0">
        <f>ROUND(CQ1508*I1508,0)</f>
        <v/>
      </c>
      <c r="Q1508" s="0">
        <f>(ROUND((ROUND(((ET1508)*I1508),0)*BB1508),0)+ROUND((ROUND(((AE1508-(EU1508))*I1508),0)*BS1508),0))</f>
        <v/>
      </c>
      <c r="R1508" s="0">
        <f>(ROUND((ROUND(((EU1508)*I1508),0)*BS1508),0)+ROUND((ROUND(((AE1508-(EU1508))*I1508),0)*BS1508),0))</f>
        <v/>
      </c>
      <c r="S1508" s="0">
        <f>ROUND(CT1508*I1508,0)</f>
        <v/>
      </c>
      <c r="T1508" s="0">
        <f>ROUND(CU1508*I1508,0)</f>
        <v/>
      </c>
      <c r="U1508" s="0">
        <f>ROUND(CV1508*I1508,7)</f>
        <v/>
      </c>
      <c r="V1508" s="0">
        <f>ROUND(CW1508*I1508,7)</f>
        <v/>
      </c>
      <c r="W1508" s="0">
        <f>ROUND(CX1508*I1508,0)</f>
        <v/>
      </c>
      <c r="X1508" s="0">
        <f>ROUND(CY1508,0)</f>
        <v/>
      </c>
      <c r="Y1508" s="0">
        <f>ROUND(CZ1508,0)</f>
        <v/>
      </c>
      <c r="AA1508" s="0" t="n">
        <v>78845955</v>
      </c>
      <c r="AB1508" s="0">
        <f>ROUND((AC1508+AD1508+AF1508),2)</f>
        <v/>
      </c>
      <c r="AC1508" s="0">
        <f>ROUND((ES1508),2)</f>
        <v/>
      </c>
      <c r="AD1508" s="0">
        <f>ROUND((((ET1508)-(EU1508))+AE1508),2)</f>
        <v/>
      </c>
      <c r="AE1508" s="0">
        <f>ROUND((EU1508),2)</f>
        <v/>
      </c>
      <c r="AF1508" s="0">
        <f>ROUND((EV1508),2)</f>
        <v/>
      </c>
      <c r="AG1508" s="0">
        <f>ROUND((AP1508),2)</f>
        <v/>
      </c>
      <c r="AH1508" s="0">
        <f>(EW1508)</f>
        <v/>
      </c>
      <c r="AI1508" s="0">
        <f>(EX1508)</f>
        <v/>
      </c>
      <c r="AJ1508" s="0">
        <f>(AS1508)</f>
        <v/>
      </c>
      <c r="AK1508" s="0" t="n">
        <v>1654.11</v>
      </c>
      <c r="AL1508" s="0" t="n">
        <v>1255.6</v>
      </c>
      <c r="AM1508" s="0" t="n">
        <v>13.7</v>
      </c>
      <c r="AN1508" s="0" t="n">
        <v>0.27</v>
      </c>
      <c r="AO1508" s="0" t="n">
        <v>384.81</v>
      </c>
      <c r="AP1508" s="0" t="n">
        <v>0</v>
      </c>
      <c r="AQ1508" s="0" t="n">
        <v>42.9</v>
      </c>
      <c r="AR1508" s="0" t="n">
        <v>0.02</v>
      </c>
      <c r="AS1508" s="0" t="n">
        <v>0</v>
      </c>
      <c r="AT1508" s="0" t="n">
        <v>100</v>
      </c>
      <c r="AU1508" s="0" t="n">
        <v>49</v>
      </c>
      <c r="AV1508" s="0" t="n">
        <v>1</v>
      </c>
      <c r="AW1508" s="0" t="n">
        <v>1</v>
      </c>
      <c r="AZ1508" s="0" t="n">
        <v>1</v>
      </c>
      <c r="BA1508" s="0" t="n">
        <v>52.25</v>
      </c>
      <c r="BB1508" s="0" t="n">
        <v>24.91</v>
      </c>
      <c r="BC1508" s="0" t="n">
        <v>5.66</v>
      </c>
      <c r="BD1508" s="0" t="inlineStr"/>
      <c r="BE1508" s="0" t="inlineStr"/>
      <c r="BF1508" s="0" t="inlineStr"/>
      <c r="BG1508" s="0" t="inlineStr"/>
      <c r="BH1508" s="0" t="n">
        <v>0</v>
      </c>
      <c r="BI1508" s="0" t="n">
        <v>1</v>
      </c>
      <c r="BJ1508" s="0" t="inlineStr">
        <is>
          <t>ТЕР Московской обл., 15-04-005-3, приказ Минстроя России №675/пр от 28.02.2017 № 260/пр</t>
        </is>
      </c>
      <c r="BM1508" s="0" t="n">
        <v>15001</v>
      </c>
      <c r="BN1508" s="0" t="n">
        <v>0</v>
      </c>
      <c r="BO1508" s="0" t="inlineStr">
        <is>
          <t>15-04-005-3</t>
        </is>
      </c>
      <c r="BP1508" s="0" t="n">
        <v>1</v>
      </c>
      <c r="BQ1508" s="0" t="n">
        <v>2</v>
      </c>
      <c r="BR1508" s="0" t="n">
        <v>0</v>
      </c>
      <c r="BS1508" s="0" t="n">
        <v>52.25</v>
      </c>
      <c r="BT1508" s="0" t="n">
        <v>1</v>
      </c>
      <c r="BU1508" s="0" t="n">
        <v>1</v>
      </c>
      <c r="BV1508" s="0" t="n">
        <v>1</v>
      </c>
      <c r="BW1508" s="0" t="n">
        <v>1</v>
      </c>
      <c r="BX1508" s="0" t="n">
        <v>1</v>
      </c>
      <c r="BY1508" s="0" t="inlineStr"/>
      <c r="BZ1508" s="0" t="n">
        <v>100</v>
      </c>
      <c r="CA1508" s="0" t="n">
        <v>49</v>
      </c>
      <c r="CB1508" s="0" t="inlineStr"/>
      <c r="CE1508" s="0" t="n">
        <v>12</v>
      </c>
      <c r="CF1508" s="0" t="n">
        <v>0</v>
      </c>
      <c r="CG1508" s="0" t="n">
        <v>0</v>
      </c>
      <c r="CM1508" s="0" t="n">
        <v>0</v>
      </c>
      <c r="CN1508" s="0" t="inlineStr"/>
      <c r="CO1508" s="0" t="n">
        <v>0</v>
      </c>
      <c r="CP1508" s="0">
        <f>(P1508+Q1508+S1508)</f>
        <v/>
      </c>
      <c r="CQ1508" s="0">
        <f>AC1508*BC1508</f>
        <v/>
      </c>
      <c r="CR1508" s="0">
        <f>(ROUND((ROUND(((ET1508)*1),0)*BB1508),0)+ROUND((ROUND(((AE1508-(EU1508))*1),0)*BS1508),0))</f>
        <v/>
      </c>
      <c r="CS1508" s="0">
        <f>(ROUND((ROUND(((EU1508)*1),0)*BS1508),0)+ROUND((ROUND(((AE1508-(EU1508))*1),0)*BS1508),0))</f>
        <v/>
      </c>
      <c r="CT1508" s="0">
        <f>AF1508*BA1508</f>
        <v/>
      </c>
      <c r="CU1508" s="0">
        <f>AG1508</f>
        <v/>
      </c>
      <c r="CV1508" s="0">
        <f>AH1508</f>
        <v/>
      </c>
      <c r="CW1508" s="0">
        <f>AI1508</f>
        <v/>
      </c>
      <c r="CX1508" s="0">
        <f>AJ1508</f>
        <v/>
      </c>
      <c r="CY1508" s="0">
        <f>(((S1508+R1508)*AT1508)/100)</f>
        <v/>
      </c>
      <c r="CZ1508" s="0">
        <f>(((S1508+R1508)*AU1508)/100)</f>
        <v/>
      </c>
      <c r="DC1508" s="0" t="inlineStr"/>
      <c r="DD1508" s="0" t="inlineStr"/>
      <c r="DE1508" s="0" t="inlineStr"/>
      <c r="DF1508" s="0" t="inlineStr"/>
      <c r="DG1508" s="0" t="inlineStr"/>
      <c r="DH1508" s="0" t="inlineStr"/>
      <c r="DI1508" s="0" t="inlineStr"/>
      <c r="DJ1508" s="0" t="inlineStr"/>
      <c r="DK1508" s="0" t="inlineStr"/>
      <c r="DL1508" s="0" t="inlineStr"/>
      <c r="DM1508" s="0" t="inlineStr"/>
      <c r="DN1508" s="0" t="n">
        <v>0</v>
      </c>
      <c r="DO1508" s="0" t="n">
        <v>0</v>
      </c>
      <c r="DP1508" s="0" t="n">
        <v>1</v>
      </c>
      <c r="DQ1508" s="0" t="n">
        <v>1</v>
      </c>
      <c r="DU1508" s="0" t="n">
        <v>1005</v>
      </c>
      <c r="DV1508" s="0" t="inlineStr">
        <is>
          <t>100 м2 окрашиваемой поверхности</t>
        </is>
      </c>
      <c r="DW1508" s="0" t="inlineStr">
        <is>
          <t>100 м2 окрашиваемой поверхности</t>
        </is>
      </c>
      <c r="DX1508" s="0" t="n">
        <v>100</v>
      </c>
      <c r="DZ1508" s="0" t="inlineStr"/>
      <c r="EA1508" s="0" t="inlineStr"/>
      <c r="EB1508" s="0" t="inlineStr"/>
      <c r="EC1508" s="0" t="inlineStr"/>
      <c r="EE1508" s="0" t="n">
        <v>78725880</v>
      </c>
      <c r="EF1508" s="0" t="n">
        <v>2</v>
      </c>
      <c r="EG1508" s="0" t="inlineStr">
        <is>
          <t>Общестроительные работы</t>
        </is>
      </c>
      <c r="EH1508" s="0" t="n">
        <v>15</v>
      </c>
      <c r="EI1508" s="0" t="inlineStr">
        <is>
          <t>Отделочные работы</t>
        </is>
      </c>
      <c r="EJ1508" s="0" t="n">
        <v>1</v>
      </c>
      <c r="EK1508" s="0" t="n">
        <v>15001</v>
      </c>
      <c r="EL1508" s="0" t="inlineStr">
        <is>
          <t>Отделочные работы</t>
        </is>
      </c>
      <c r="EM1508" s="0" t="inlineStr">
        <is>
          <t>ФЕР-15</t>
        </is>
      </c>
      <c r="EO1508" s="0" t="inlineStr"/>
      <c r="EQ1508" s="0" t="n">
        <v>0</v>
      </c>
      <c r="ER1508" s="0" t="n">
        <v>1654.11</v>
      </c>
      <c r="ES1508" s="0" t="n">
        <v>1255.6</v>
      </c>
      <c r="ET1508" s="0" t="n">
        <v>13.7</v>
      </c>
      <c r="EU1508" s="0" t="n">
        <v>0.27</v>
      </c>
      <c r="EV1508" s="0" t="n">
        <v>384.81</v>
      </c>
      <c r="EW1508" s="0" t="n">
        <v>42.9</v>
      </c>
      <c r="EX1508" s="0" t="n">
        <v>0.02</v>
      </c>
      <c r="EY1508" s="0" t="n">
        <v>0</v>
      </c>
      <c r="FQ1508" s="0" t="n">
        <v>0</v>
      </c>
      <c r="FR1508" s="0" t="n">
        <v>0</v>
      </c>
      <c r="FS1508" s="0" t="n">
        <v>0</v>
      </c>
      <c r="FX1508" s="0" t="n">
        <v>100</v>
      </c>
      <c r="FY1508" s="0" t="n">
        <v>49</v>
      </c>
      <c r="GA1508" s="0" t="inlineStr"/>
      <c r="GD1508" s="0" t="n">
        <v>1</v>
      </c>
      <c r="GF1508" s="0" t="n">
        <v>-115934710</v>
      </c>
      <c r="GG1508" s="0" t="n">
        <v>2</v>
      </c>
      <c r="GH1508" s="0" t="n">
        <v>1</v>
      </c>
      <c r="GI1508" s="0" t="n">
        <v>2</v>
      </c>
      <c r="GJ1508" s="0" t="n">
        <v>0</v>
      </c>
      <c r="GK1508" s="0" t="n">
        <v>0</v>
      </c>
      <c r="GL1508" s="0">
        <f>ROUND(IF(AND(BH1508=3,BI1508=3,FS1508&lt;&gt;0),P1508,0),0)</f>
        <v/>
      </c>
      <c r="GM1508" s="0">
        <f>ROUND(O1508+X1508+Y1508,0)+GX1508</f>
        <v/>
      </c>
      <c r="GN1508" s="0">
        <f>IF(OR(BI1508=0,BI1508=1),GM1508-GX1508,0)</f>
        <v/>
      </c>
      <c r="GO1508" s="0">
        <f>IF(BI1508=2,GM1508-GX1508,0)</f>
        <v/>
      </c>
      <c r="GP1508" s="0">
        <f>IF(BI1508=4,GM1508-GX1508,0)</f>
        <v/>
      </c>
      <c r="GR1508" s="0" t="n">
        <v>0</v>
      </c>
      <c r="GS1508" s="0" t="n">
        <v>3</v>
      </c>
      <c r="GT1508" s="0" t="n">
        <v>0</v>
      </c>
      <c r="GU1508" s="0" t="inlineStr"/>
      <c r="GV1508" s="0">
        <f>ROUND((GT1508),2)</f>
        <v/>
      </c>
      <c r="GW1508" s="0" t="n">
        <v>1</v>
      </c>
      <c r="GX1508" s="0">
        <f>ROUND(HC1508*I1508,0)</f>
        <v/>
      </c>
      <c r="HA1508" s="0" t="n">
        <v>0</v>
      </c>
      <c r="HB1508" s="0" t="n">
        <v>0</v>
      </c>
      <c r="HC1508" s="0">
        <f>GV1508*GW1508</f>
        <v/>
      </c>
      <c r="HE1508" s="0" t="inlineStr"/>
      <c r="HF1508" s="0" t="inlineStr"/>
      <c r="HM1508" s="0" t="inlineStr"/>
      <c r="HN1508" s="0" t="inlineStr">
        <is>
          <t>Пр/812-015.0-1</t>
        </is>
      </c>
      <c r="HO1508" s="0" t="inlineStr">
        <is>
          <t>Пр/774-015.0</t>
        </is>
      </c>
      <c r="HP1508" s="0" t="inlineStr">
        <is>
          <t>Отделочные работы</t>
        </is>
      </c>
      <c r="HQ1508" s="0" t="inlineStr">
        <is>
          <t>Отделочные работы</t>
        </is>
      </c>
      <c r="HS1508" s="0" t="n">
        <v>0</v>
      </c>
      <c r="IK1508" s="0" t="n">
        <v>0</v>
      </c>
    </row>
    <row r="1510">
      <c r="A1510" s="358" t="n">
        <v>51</v>
      </c>
      <c r="B1510" s="358">
        <f>B1502</f>
        <v/>
      </c>
      <c r="C1510" s="358">
        <f>A1502</f>
        <v/>
      </c>
      <c r="D1510" s="358">
        <f>ROW(A1502)</f>
        <v/>
      </c>
      <c r="E1510" s="358" t="n"/>
      <c r="F1510" s="358">
        <f>IF(F1502&lt;&gt;"",F1502,"")</f>
        <v/>
      </c>
      <c r="G1510" s="358">
        <f>IF(G1502&lt;&gt;"",G1502,"")</f>
        <v/>
      </c>
      <c r="H1510" s="358" t="n">
        <v>0</v>
      </c>
      <c r="I1510" s="358" t="n"/>
      <c r="J1510" s="358" t="n"/>
      <c r="K1510" s="358" t="n"/>
      <c r="L1510" s="358" t="n"/>
      <c r="M1510" s="358" t="n"/>
      <c r="N1510" s="358" t="n"/>
      <c r="O1510" s="358" t="n">
        <v>0</v>
      </c>
      <c r="P1510" s="358" t="n">
        <v>0</v>
      </c>
      <c r="Q1510" s="358" t="n">
        <v>0</v>
      </c>
      <c r="R1510" s="358" t="n">
        <v>0</v>
      </c>
      <c r="S1510" s="358" t="n">
        <v>0</v>
      </c>
      <c r="T1510" s="358" t="n">
        <v>0</v>
      </c>
      <c r="U1510" s="358" t="n">
        <v>0</v>
      </c>
      <c r="V1510" s="358" t="n">
        <v>0</v>
      </c>
      <c r="W1510" s="358" t="n">
        <v>0</v>
      </c>
      <c r="X1510" s="358" t="n">
        <v>0</v>
      </c>
      <c r="Y1510" s="358" t="n">
        <v>0</v>
      </c>
      <c r="Z1510" s="358" t="n"/>
      <c r="AA1510" s="358" t="n"/>
      <c r="AB1510" s="358" t="n"/>
      <c r="AC1510" s="358" t="n"/>
      <c r="AD1510" s="358" t="n"/>
      <c r="AE1510" s="358" t="n"/>
      <c r="AF1510" s="358" t="n"/>
      <c r="AG1510" s="358" t="n"/>
      <c r="AH1510" s="358" t="n"/>
      <c r="AI1510" s="358" t="n"/>
      <c r="AJ1510" s="358" t="n"/>
      <c r="AK1510" s="358" t="n"/>
      <c r="AL1510" s="358" t="n"/>
      <c r="AM1510" s="358" t="n"/>
      <c r="AN1510" s="358" t="n"/>
      <c r="AO1510" s="358">
        <f>ROUND(BX1510,0)</f>
        <v/>
      </c>
      <c r="AP1510" s="358">
        <f>ROUND(BY1510,0)</f>
        <v/>
      </c>
      <c r="AQ1510" s="358">
        <f>ROUND(BZ1510,0)</f>
        <v/>
      </c>
      <c r="AR1510" s="358">
        <f>ROUND(CA1510,0)</f>
        <v/>
      </c>
      <c r="AS1510" s="358">
        <f>ROUND(CB1510,0)</f>
        <v/>
      </c>
      <c r="AT1510" s="358">
        <f>ROUND(CC1510,0)</f>
        <v/>
      </c>
      <c r="AU1510" s="358">
        <f>ROUND(CD1510,0)</f>
        <v/>
      </c>
      <c r="AV1510" s="358">
        <f>ROUND(CE1510,0)</f>
        <v/>
      </c>
      <c r="AW1510" s="358">
        <f>ROUND(CF1510,0)</f>
        <v/>
      </c>
      <c r="AX1510" s="358">
        <f>ROUND(CG1510,0)</f>
        <v/>
      </c>
      <c r="AY1510" s="358">
        <f>ROUND(CH1510,0)</f>
        <v/>
      </c>
      <c r="AZ1510" s="358">
        <f>ROUND(CI1510,0)</f>
        <v/>
      </c>
      <c r="BA1510" s="358">
        <f>ROUND(CJ1510,0)</f>
        <v/>
      </c>
      <c r="BB1510" s="358">
        <f>ROUND(CK1510,0)</f>
        <v/>
      </c>
      <c r="BC1510" s="358">
        <f>ROUND(CL1510,0)</f>
        <v/>
      </c>
      <c r="BD1510" s="358">
        <f>ROUND(CM1510,0)</f>
        <v/>
      </c>
      <c r="BE1510" s="358" t="n"/>
      <c r="BF1510" s="358" t="n"/>
      <c r="BG1510" s="358" t="n"/>
      <c r="BH1510" s="358" t="n"/>
      <c r="BI1510" s="358" t="n"/>
      <c r="BJ1510" s="358" t="n"/>
      <c r="BK1510" s="358" t="n"/>
      <c r="BL1510" s="358" t="n"/>
      <c r="BM1510" s="358" t="n"/>
      <c r="BN1510" s="358" t="n"/>
      <c r="BO1510" s="358" t="n"/>
      <c r="BP1510" s="358" t="n"/>
      <c r="BQ1510" s="358" t="n"/>
      <c r="BR1510" s="358" t="n"/>
      <c r="BS1510" s="358" t="n"/>
      <c r="BT1510" s="358" t="n"/>
      <c r="BU1510" s="358" t="n"/>
      <c r="BV1510" s="358" t="n"/>
      <c r="BW1510" s="358" t="n"/>
      <c r="BX1510" s="358" t="n"/>
      <c r="BY1510" s="358" t="n"/>
      <c r="BZ1510" s="358" t="n"/>
      <c r="CA1510" s="358" t="n"/>
      <c r="CB1510" s="358" t="n"/>
      <c r="CC1510" s="358" t="n"/>
      <c r="CD1510" s="358" t="n"/>
      <c r="CE1510" s="358" t="n"/>
      <c r="CF1510" s="358" t="n"/>
      <c r="CG1510" s="358" t="n"/>
      <c r="CH1510" s="358" t="n"/>
      <c r="CI1510" s="358" t="n"/>
      <c r="CJ1510" s="358" t="n"/>
      <c r="CK1510" s="358" t="n"/>
      <c r="CL1510" s="358" t="n"/>
      <c r="CM1510" s="358" t="n"/>
      <c r="CN1510" s="358" t="n"/>
      <c r="CO1510" s="358" t="n"/>
      <c r="CP1510" s="358" t="n"/>
      <c r="CQ1510" s="358" t="n"/>
      <c r="CR1510" s="358" t="n"/>
      <c r="CS1510" s="358" t="n"/>
      <c r="CT1510" s="358" t="n"/>
      <c r="CU1510" s="358" t="n"/>
      <c r="CV1510" s="358" t="n"/>
      <c r="CW1510" s="358" t="n"/>
      <c r="CX1510" s="358" t="n"/>
      <c r="CY1510" s="358" t="n"/>
      <c r="CZ1510" s="358" t="n"/>
      <c r="DA1510" s="358" t="n"/>
      <c r="DB1510" s="358" t="n"/>
      <c r="DC1510" s="358" t="n"/>
      <c r="DD1510" s="358" t="n"/>
      <c r="DE1510" s="358" t="n"/>
      <c r="DF1510" s="358" t="n"/>
      <c r="DG1510" s="359" t="n"/>
      <c r="DH1510" s="359" t="n"/>
      <c r="DI1510" s="359" t="n"/>
      <c r="DJ1510" s="359" t="n"/>
      <c r="DK1510" s="359" t="n"/>
      <c r="DL1510" s="359" t="n"/>
      <c r="DM1510" s="359" t="n"/>
      <c r="DN1510" s="359" t="n"/>
      <c r="DO1510" s="359" t="n"/>
      <c r="DP1510" s="359" t="n"/>
      <c r="DQ1510" s="359" t="n"/>
      <c r="DR1510" s="359" t="n"/>
      <c r="DS1510" s="359" t="n"/>
      <c r="DT1510" s="359" t="n"/>
      <c r="DU1510" s="359" t="n"/>
      <c r="DV1510" s="359" t="n"/>
      <c r="DW1510" s="359" t="n"/>
      <c r="DX1510" s="359" t="n"/>
      <c r="DY1510" s="359" t="n"/>
      <c r="DZ1510" s="359" t="n"/>
      <c r="EA1510" s="359" t="n"/>
      <c r="EB1510" s="359" t="n"/>
      <c r="EC1510" s="359" t="n"/>
      <c r="ED1510" s="359" t="n"/>
      <c r="EE1510" s="359" t="n"/>
      <c r="EF1510" s="359" t="n"/>
      <c r="EG1510" s="359" t="n"/>
      <c r="EH1510" s="359" t="n"/>
      <c r="EI1510" s="359" t="n"/>
      <c r="EJ1510" s="359" t="n"/>
      <c r="EK1510" s="359" t="n"/>
      <c r="EL1510" s="359" t="n"/>
      <c r="EM1510" s="359" t="n"/>
      <c r="EN1510" s="359" t="n"/>
      <c r="EO1510" s="359" t="n"/>
      <c r="EP1510" s="359" t="n"/>
      <c r="EQ1510" s="359" t="n"/>
      <c r="ER1510" s="359" t="n"/>
      <c r="ES1510" s="359" t="n"/>
      <c r="ET1510" s="359" t="n"/>
      <c r="EU1510" s="359" t="n"/>
      <c r="EV1510" s="359" t="n"/>
      <c r="EW1510" s="359" t="n"/>
      <c r="EX1510" s="359" t="n"/>
      <c r="EY1510" s="359" t="n"/>
      <c r="EZ1510" s="359" t="n"/>
      <c r="FA1510" s="359" t="n"/>
      <c r="FB1510" s="359" t="n"/>
      <c r="FC1510" s="359" t="n"/>
      <c r="FD1510" s="359" t="n"/>
      <c r="FE1510" s="359" t="n"/>
      <c r="FF1510" s="359" t="n"/>
      <c r="FG1510" s="359" t="n"/>
      <c r="FH1510" s="359" t="n"/>
      <c r="FI1510" s="359" t="n"/>
      <c r="FJ1510" s="359" t="n"/>
      <c r="FK1510" s="359" t="n"/>
      <c r="FL1510" s="359" t="n"/>
      <c r="FM1510" s="359" t="n"/>
      <c r="FN1510" s="359" t="n"/>
      <c r="FO1510" s="359" t="n"/>
      <c r="FP1510" s="359" t="n"/>
      <c r="FQ1510" s="359" t="n"/>
      <c r="FR1510" s="359" t="n"/>
      <c r="FS1510" s="359" t="n"/>
      <c r="FT1510" s="359" t="n"/>
      <c r="FU1510" s="359" t="n"/>
      <c r="FV1510" s="359" t="n"/>
      <c r="FW1510" s="359" t="n"/>
      <c r="FX1510" s="359" t="n"/>
      <c r="FY1510" s="359" t="n"/>
      <c r="FZ1510" s="359" t="n"/>
      <c r="GA1510" s="359" t="n"/>
      <c r="GB1510" s="359" t="n"/>
      <c r="GC1510" s="359" t="n"/>
      <c r="GD1510" s="359" t="n"/>
      <c r="GE1510" s="359" t="n"/>
      <c r="GF1510" s="359" t="n"/>
      <c r="GG1510" s="359" t="n"/>
      <c r="GH1510" s="359" t="n"/>
      <c r="GI1510" s="359" t="n"/>
      <c r="GJ1510" s="359" t="n"/>
      <c r="GK1510" s="359" t="n"/>
      <c r="GL1510" s="359" t="n"/>
      <c r="GM1510" s="359" t="n"/>
      <c r="GN1510" s="359" t="n"/>
      <c r="GO1510" s="359" t="n"/>
      <c r="GP1510" s="359" t="n"/>
      <c r="GQ1510" s="359" t="n"/>
      <c r="GR1510" s="359" t="n"/>
      <c r="GS1510" s="359" t="n"/>
      <c r="GT1510" s="359" t="n"/>
      <c r="GU1510" s="359" t="n"/>
      <c r="GV1510" s="359" t="n"/>
      <c r="GW1510" s="359" t="n"/>
      <c r="GX1510" s="359" t="n">
        <v>0</v>
      </c>
    </row>
    <row r="1512">
      <c r="A1512" s="360" t="n">
        <v>50</v>
      </c>
      <c r="B1512" s="360" t="n">
        <v>0</v>
      </c>
      <c r="C1512" s="360" t="n">
        <v>0</v>
      </c>
      <c r="D1512" s="360" t="n">
        <v>1</v>
      </c>
      <c r="E1512" s="360" t="n">
        <v>201</v>
      </c>
      <c r="F1512" s="360">
        <f>ROUND(Source!O1510,O1512)</f>
        <v/>
      </c>
      <c r="G1512" s="360" t="inlineStr">
        <is>
          <t>ПЗ</t>
        </is>
      </c>
      <c r="H1512" s="360" t="inlineStr">
        <is>
          <t>Прямые затраты</t>
        </is>
      </c>
      <c r="I1512" s="360" t="n"/>
      <c r="J1512" s="360" t="n"/>
      <c r="K1512" s="360" t="n">
        <v>201</v>
      </c>
      <c r="L1512" s="360" t="n">
        <v>1</v>
      </c>
      <c r="M1512" s="360" t="n">
        <v>3</v>
      </c>
      <c r="N1512" s="360" t="inlineStr"/>
      <c r="O1512" s="360" t="n">
        <v>0</v>
      </c>
      <c r="P1512" s="360" t="n"/>
      <c r="Q1512" s="360" t="n"/>
      <c r="R1512" s="360" t="n"/>
      <c r="S1512" s="360" t="n"/>
      <c r="T1512" s="360" t="n"/>
      <c r="U1512" s="360" t="n"/>
      <c r="V1512" s="360" t="n"/>
      <c r="W1512" s="360" t="n">
        <v>0</v>
      </c>
      <c r="X1512" s="360" t="n">
        <v>1</v>
      </c>
      <c r="Y1512" s="360" t="n">
        <v>0</v>
      </c>
      <c r="Z1512" s="360" t="n"/>
      <c r="AA1512" s="360" t="n"/>
      <c r="AB1512" s="360" t="n"/>
    </row>
    <row r="1513">
      <c r="A1513" s="360" t="n">
        <v>50</v>
      </c>
      <c r="B1513" s="360" t="n">
        <v>0</v>
      </c>
      <c r="C1513" s="360" t="n">
        <v>0</v>
      </c>
      <c r="D1513" s="360" t="n">
        <v>1</v>
      </c>
      <c r="E1513" s="360" t="n">
        <v>202</v>
      </c>
      <c r="F1513" s="360">
        <f>ROUND(Source!P1510,O1513)</f>
        <v/>
      </c>
      <c r="G1513" s="360" t="inlineStr">
        <is>
          <t>СтМатОб</t>
        </is>
      </c>
      <c r="H1513" s="360" t="inlineStr">
        <is>
          <t>Стоимость материальных ресурсов (всего)</t>
        </is>
      </c>
      <c r="I1513" s="360" t="n"/>
      <c r="J1513" s="360" t="n"/>
      <c r="K1513" s="360" t="n">
        <v>202</v>
      </c>
      <c r="L1513" s="360" t="n">
        <v>2</v>
      </c>
      <c r="M1513" s="360" t="n">
        <v>3</v>
      </c>
      <c r="N1513" s="360" t="inlineStr"/>
      <c r="O1513" s="360" t="n">
        <v>0</v>
      </c>
      <c r="P1513" s="360" t="n"/>
      <c r="Q1513" s="360" t="n"/>
      <c r="R1513" s="360" t="n"/>
      <c r="S1513" s="360" t="n"/>
      <c r="T1513" s="360" t="n"/>
      <c r="U1513" s="360" t="n"/>
      <c r="V1513" s="360" t="n"/>
      <c r="W1513" s="360" t="n">
        <v>0</v>
      </c>
      <c r="X1513" s="360" t="n">
        <v>1</v>
      </c>
      <c r="Y1513" s="360" t="n">
        <v>0</v>
      </c>
      <c r="Z1513" s="360" t="n"/>
      <c r="AA1513" s="360" t="n"/>
      <c r="AB1513" s="360" t="n"/>
    </row>
    <row r="1514">
      <c r="A1514" s="360" t="n">
        <v>50</v>
      </c>
      <c r="B1514" s="360" t="n">
        <v>0</v>
      </c>
      <c r="C1514" s="360" t="n">
        <v>0</v>
      </c>
      <c r="D1514" s="360" t="n">
        <v>1</v>
      </c>
      <c r="E1514" s="360" t="n">
        <v>222</v>
      </c>
      <c r="F1514" s="360">
        <f>ROUND(Source!AO1510,O1514)</f>
        <v/>
      </c>
      <c r="G1514" s="360" t="inlineStr">
        <is>
          <t>СтМатОбЗак</t>
        </is>
      </c>
      <c r="H1514" s="360" t="inlineStr">
        <is>
          <t>Стоимость материалов и оборудования заказчика</t>
        </is>
      </c>
      <c r="I1514" s="360" t="n"/>
      <c r="J1514" s="360" t="n"/>
      <c r="K1514" s="360" t="n">
        <v>222</v>
      </c>
      <c r="L1514" s="360" t="n">
        <v>3</v>
      </c>
      <c r="M1514" s="360" t="n">
        <v>3</v>
      </c>
      <c r="N1514" s="360" t="inlineStr"/>
      <c r="O1514" s="360" t="n">
        <v>0</v>
      </c>
      <c r="P1514" s="360" t="n"/>
      <c r="Q1514" s="360" t="n"/>
      <c r="R1514" s="360" t="n"/>
      <c r="S1514" s="360" t="n"/>
      <c r="T1514" s="360" t="n"/>
      <c r="U1514" s="360" t="n"/>
      <c r="V1514" s="360" t="n"/>
      <c r="W1514" s="360" t="n">
        <v>0</v>
      </c>
      <c r="X1514" s="360" t="n">
        <v>1</v>
      </c>
      <c r="Y1514" s="360" t="n">
        <v>0</v>
      </c>
      <c r="Z1514" s="360" t="n"/>
      <c r="AA1514" s="360" t="n"/>
      <c r="AB1514" s="360" t="n"/>
    </row>
    <row r="1515">
      <c r="A1515" s="360" t="n">
        <v>50</v>
      </c>
      <c r="B1515" s="360" t="n">
        <v>0</v>
      </c>
      <c r="C1515" s="360" t="n">
        <v>0</v>
      </c>
      <c r="D1515" s="360" t="n">
        <v>1</v>
      </c>
      <c r="E1515" s="360" t="n">
        <v>225</v>
      </c>
      <c r="F1515" s="360">
        <f>ROUND(Source!AV1510,O1515)</f>
        <v/>
      </c>
      <c r="G1515" s="360" t="inlineStr">
        <is>
          <t>СтМатОбПод</t>
        </is>
      </c>
      <c r="H1515" s="360" t="inlineStr">
        <is>
          <t>Стоимость материалов и оборудования подрядчика</t>
        </is>
      </c>
      <c r="I1515" s="360" t="n"/>
      <c r="J1515" s="360" t="n"/>
      <c r="K1515" s="360" t="n">
        <v>225</v>
      </c>
      <c r="L1515" s="360" t="n">
        <v>4</v>
      </c>
      <c r="M1515" s="360" t="n">
        <v>3</v>
      </c>
      <c r="N1515" s="360" t="inlineStr"/>
      <c r="O1515" s="360" t="n">
        <v>0</v>
      </c>
      <c r="P1515" s="360" t="n"/>
      <c r="Q1515" s="360" t="n"/>
      <c r="R1515" s="360" t="n"/>
      <c r="S1515" s="360" t="n"/>
      <c r="T1515" s="360" t="n"/>
      <c r="U1515" s="360" t="n"/>
      <c r="V1515" s="360" t="n"/>
      <c r="W1515" s="360" t="n">
        <v>0</v>
      </c>
      <c r="X1515" s="360" t="n">
        <v>1</v>
      </c>
      <c r="Y1515" s="360" t="n">
        <v>0</v>
      </c>
      <c r="Z1515" s="360" t="n"/>
      <c r="AA1515" s="360" t="n"/>
      <c r="AB1515" s="360" t="n"/>
    </row>
    <row r="1516">
      <c r="A1516" s="360" t="n">
        <v>50</v>
      </c>
      <c r="B1516" s="360" t="n">
        <v>0</v>
      </c>
      <c r="C1516" s="360" t="n">
        <v>0</v>
      </c>
      <c r="D1516" s="360" t="n">
        <v>1</v>
      </c>
      <c r="E1516" s="360" t="n">
        <v>226</v>
      </c>
      <c r="F1516" s="360">
        <f>ROUND(Source!AW1510,O1516)</f>
        <v/>
      </c>
      <c r="G1516" s="360" t="inlineStr">
        <is>
          <t>СтМат</t>
        </is>
      </c>
      <c r="H1516" s="360" t="inlineStr">
        <is>
          <t>Стоимость материалов (всего)</t>
        </is>
      </c>
      <c r="I1516" s="360" t="n"/>
      <c r="J1516" s="360" t="n"/>
      <c r="K1516" s="360" t="n">
        <v>226</v>
      </c>
      <c r="L1516" s="360" t="n">
        <v>5</v>
      </c>
      <c r="M1516" s="360" t="n">
        <v>3</v>
      </c>
      <c r="N1516" s="360" t="inlineStr"/>
      <c r="O1516" s="360" t="n">
        <v>0</v>
      </c>
      <c r="P1516" s="360" t="n"/>
      <c r="Q1516" s="360" t="n"/>
      <c r="R1516" s="360" t="n"/>
      <c r="S1516" s="360" t="n"/>
      <c r="T1516" s="360" t="n"/>
      <c r="U1516" s="360" t="n"/>
      <c r="V1516" s="360" t="n"/>
      <c r="W1516" s="360" t="n">
        <v>0</v>
      </c>
      <c r="X1516" s="360" t="n">
        <v>1</v>
      </c>
      <c r="Y1516" s="360" t="n">
        <v>0</v>
      </c>
      <c r="Z1516" s="360" t="n"/>
      <c r="AA1516" s="360" t="n"/>
      <c r="AB1516" s="360" t="n"/>
    </row>
    <row r="1517">
      <c r="A1517" s="360" t="n">
        <v>50</v>
      </c>
      <c r="B1517" s="360" t="n">
        <v>0</v>
      </c>
      <c r="C1517" s="360" t="n">
        <v>0</v>
      </c>
      <c r="D1517" s="360" t="n">
        <v>1</v>
      </c>
      <c r="E1517" s="360" t="n">
        <v>227</v>
      </c>
      <c r="F1517" s="360">
        <f>ROUND(Source!AX1510,O1517)</f>
        <v/>
      </c>
      <c r="G1517" s="360" t="inlineStr">
        <is>
          <t>СтМатЗак</t>
        </is>
      </c>
      <c r="H1517" s="360" t="inlineStr">
        <is>
          <t>Стоимость материалов заказчика</t>
        </is>
      </c>
      <c r="I1517" s="360" t="n"/>
      <c r="J1517" s="360" t="n"/>
      <c r="K1517" s="360" t="n">
        <v>227</v>
      </c>
      <c r="L1517" s="360" t="n">
        <v>6</v>
      </c>
      <c r="M1517" s="360" t="n">
        <v>3</v>
      </c>
      <c r="N1517" s="360" t="inlineStr"/>
      <c r="O1517" s="360" t="n">
        <v>0</v>
      </c>
      <c r="P1517" s="360" t="n"/>
      <c r="Q1517" s="360" t="n"/>
      <c r="R1517" s="360" t="n"/>
      <c r="S1517" s="360" t="n"/>
      <c r="T1517" s="360" t="n"/>
      <c r="U1517" s="360" t="n"/>
      <c r="V1517" s="360" t="n"/>
      <c r="W1517" s="360" t="n">
        <v>0</v>
      </c>
      <c r="X1517" s="360" t="n">
        <v>1</v>
      </c>
      <c r="Y1517" s="360" t="n">
        <v>0</v>
      </c>
      <c r="Z1517" s="360" t="n"/>
      <c r="AA1517" s="360" t="n"/>
      <c r="AB1517" s="360" t="n"/>
    </row>
    <row r="1518">
      <c r="A1518" s="360" t="n">
        <v>50</v>
      </c>
      <c r="B1518" s="360" t="n">
        <v>0</v>
      </c>
      <c r="C1518" s="360" t="n">
        <v>0</v>
      </c>
      <c r="D1518" s="360" t="n">
        <v>1</v>
      </c>
      <c r="E1518" s="360" t="n">
        <v>228</v>
      </c>
      <c r="F1518" s="360">
        <f>ROUND(Source!AY1510,O1518)</f>
        <v/>
      </c>
      <c r="G1518" s="360" t="inlineStr">
        <is>
          <t>СтМатПод</t>
        </is>
      </c>
      <c r="H1518" s="360" t="inlineStr">
        <is>
          <t>Стоимость материалов подрядчика</t>
        </is>
      </c>
      <c r="I1518" s="360" t="n"/>
      <c r="J1518" s="360" t="n"/>
      <c r="K1518" s="360" t="n">
        <v>228</v>
      </c>
      <c r="L1518" s="360" t="n">
        <v>7</v>
      </c>
      <c r="M1518" s="360" t="n">
        <v>3</v>
      </c>
      <c r="N1518" s="360" t="inlineStr"/>
      <c r="O1518" s="360" t="n">
        <v>0</v>
      </c>
      <c r="P1518" s="360" t="n"/>
      <c r="Q1518" s="360" t="n"/>
      <c r="R1518" s="360" t="n"/>
      <c r="S1518" s="360" t="n"/>
      <c r="T1518" s="360" t="n"/>
      <c r="U1518" s="360" t="n"/>
      <c r="V1518" s="360" t="n"/>
      <c r="W1518" s="360" t="n">
        <v>0</v>
      </c>
      <c r="X1518" s="360" t="n">
        <v>1</v>
      </c>
      <c r="Y1518" s="360" t="n">
        <v>0</v>
      </c>
      <c r="Z1518" s="360" t="n"/>
      <c r="AA1518" s="360" t="n"/>
      <c r="AB1518" s="360" t="n"/>
    </row>
    <row r="1519">
      <c r="A1519" s="360" t="n">
        <v>50</v>
      </c>
      <c r="B1519" s="360" t="n">
        <v>0</v>
      </c>
      <c r="C1519" s="360" t="n">
        <v>0</v>
      </c>
      <c r="D1519" s="360" t="n">
        <v>1</v>
      </c>
      <c r="E1519" s="360" t="n">
        <v>216</v>
      </c>
      <c r="F1519" s="360">
        <f>ROUND(Source!AP1510,O1519)</f>
        <v/>
      </c>
      <c r="G1519" s="360" t="inlineStr">
        <is>
          <t>Оборуд</t>
        </is>
      </c>
      <c r="H1519" s="360" t="inlineStr">
        <is>
          <t>Стоимость оборудования (всего)</t>
        </is>
      </c>
      <c r="I1519" s="360" t="n"/>
      <c r="J1519" s="360" t="n"/>
      <c r="K1519" s="360" t="n">
        <v>216</v>
      </c>
      <c r="L1519" s="360" t="n">
        <v>8</v>
      </c>
      <c r="M1519" s="360" t="n">
        <v>3</v>
      </c>
      <c r="N1519" s="360" t="inlineStr"/>
      <c r="O1519" s="360" t="n">
        <v>0</v>
      </c>
      <c r="P1519" s="360" t="n"/>
      <c r="Q1519" s="360" t="n"/>
      <c r="R1519" s="360" t="n"/>
      <c r="S1519" s="360" t="n"/>
      <c r="T1519" s="360" t="n"/>
      <c r="U1519" s="360" t="n"/>
      <c r="V1519" s="360" t="n"/>
      <c r="W1519" s="360" t="n">
        <v>0</v>
      </c>
      <c r="X1519" s="360" t="n">
        <v>1</v>
      </c>
      <c r="Y1519" s="360" t="n">
        <v>0</v>
      </c>
      <c r="Z1519" s="360" t="n"/>
      <c r="AA1519" s="360" t="n"/>
      <c r="AB1519" s="360" t="n"/>
    </row>
    <row r="1520">
      <c r="A1520" s="360" t="n">
        <v>50</v>
      </c>
      <c r="B1520" s="360" t="n">
        <v>0</v>
      </c>
      <c r="C1520" s="360" t="n">
        <v>0</v>
      </c>
      <c r="D1520" s="360" t="n">
        <v>1</v>
      </c>
      <c r="E1520" s="360" t="n">
        <v>223</v>
      </c>
      <c r="F1520" s="360">
        <f>ROUND(Source!AQ1510,O1520)</f>
        <v/>
      </c>
      <c r="G1520" s="360" t="inlineStr">
        <is>
          <t>ОборудЗак</t>
        </is>
      </c>
      <c r="H1520" s="360" t="inlineStr">
        <is>
          <t>Стоимость оборудования заказчика</t>
        </is>
      </c>
      <c r="I1520" s="360" t="n"/>
      <c r="J1520" s="360" t="n"/>
      <c r="K1520" s="360" t="n">
        <v>223</v>
      </c>
      <c r="L1520" s="360" t="n">
        <v>9</v>
      </c>
      <c r="M1520" s="360" t="n">
        <v>3</v>
      </c>
      <c r="N1520" s="360" t="inlineStr"/>
      <c r="O1520" s="360" t="n">
        <v>0</v>
      </c>
      <c r="P1520" s="360" t="n"/>
      <c r="Q1520" s="360" t="n"/>
      <c r="R1520" s="360" t="n"/>
      <c r="S1520" s="360" t="n"/>
      <c r="T1520" s="360" t="n"/>
      <c r="U1520" s="360" t="n"/>
      <c r="V1520" s="360" t="n"/>
      <c r="W1520" s="360" t="n">
        <v>0</v>
      </c>
      <c r="X1520" s="360" t="n">
        <v>1</v>
      </c>
      <c r="Y1520" s="360" t="n">
        <v>0</v>
      </c>
      <c r="Z1520" s="360" t="n"/>
      <c r="AA1520" s="360" t="n"/>
      <c r="AB1520" s="360" t="n"/>
    </row>
    <row r="1521">
      <c r="A1521" s="360" t="n">
        <v>50</v>
      </c>
      <c r="B1521" s="360" t="n">
        <v>0</v>
      </c>
      <c r="C1521" s="360" t="n">
        <v>0</v>
      </c>
      <c r="D1521" s="360" t="n">
        <v>1</v>
      </c>
      <c r="E1521" s="360" t="n">
        <v>229</v>
      </c>
      <c r="F1521" s="360">
        <f>ROUND(Source!AZ1510,O1521)</f>
        <v/>
      </c>
      <c r="G1521" s="360" t="inlineStr">
        <is>
          <t>ОборудПод</t>
        </is>
      </c>
      <c r="H1521" s="360" t="inlineStr">
        <is>
          <t>Стоимость оборудования подрядчика</t>
        </is>
      </c>
      <c r="I1521" s="360" t="n"/>
      <c r="J1521" s="360" t="n"/>
      <c r="K1521" s="360" t="n">
        <v>229</v>
      </c>
      <c r="L1521" s="360" t="n">
        <v>10</v>
      </c>
      <c r="M1521" s="360" t="n">
        <v>3</v>
      </c>
      <c r="N1521" s="360" t="inlineStr"/>
      <c r="O1521" s="360" t="n">
        <v>0</v>
      </c>
      <c r="P1521" s="360" t="n"/>
      <c r="Q1521" s="360" t="n"/>
      <c r="R1521" s="360" t="n"/>
      <c r="S1521" s="360" t="n"/>
      <c r="T1521" s="360" t="n"/>
      <c r="U1521" s="360" t="n"/>
      <c r="V1521" s="360" t="n"/>
      <c r="W1521" s="360" t="n">
        <v>0</v>
      </c>
      <c r="X1521" s="360" t="n">
        <v>1</v>
      </c>
      <c r="Y1521" s="360" t="n">
        <v>0</v>
      </c>
      <c r="Z1521" s="360" t="n"/>
      <c r="AA1521" s="360" t="n"/>
      <c r="AB1521" s="360" t="n"/>
    </row>
    <row r="1522">
      <c r="A1522" s="360" t="n">
        <v>50</v>
      </c>
      <c r="B1522" s="360" t="n">
        <v>0</v>
      </c>
      <c r="C1522" s="360" t="n">
        <v>0</v>
      </c>
      <c r="D1522" s="360" t="n">
        <v>1</v>
      </c>
      <c r="E1522" s="360" t="n">
        <v>203</v>
      </c>
      <c r="F1522" s="360">
        <f>ROUND(Source!Q1510,O1522)</f>
        <v/>
      </c>
      <c r="G1522" s="360" t="inlineStr">
        <is>
          <t>ЭММ</t>
        </is>
      </c>
      <c r="H1522" s="360" t="inlineStr">
        <is>
          <t>Эксплуатация машин</t>
        </is>
      </c>
      <c r="I1522" s="360" t="n"/>
      <c r="J1522" s="360" t="n"/>
      <c r="K1522" s="360" t="n">
        <v>203</v>
      </c>
      <c r="L1522" s="360" t="n">
        <v>11</v>
      </c>
      <c r="M1522" s="360" t="n">
        <v>3</v>
      </c>
      <c r="N1522" s="360" t="inlineStr"/>
      <c r="O1522" s="360" t="n">
        <v>0</v>
      </c>
      <c r="P1522" s="360" t="n"/>
      <c r="Q1522" s="360" t="n"/>
      <c r="R1522" s="360" t="n"/>
      <c r="S1522" s="360" t="n"/>
      <c r="T1522" s="360" t="n"/>
      <c r="U1522" s="360" t="n"/>
      <c r="V1522" s="360" t="n"/>
      <c r="W1522" s="360" t="n">
        <v>0</v>
      </c>
      <c r="X1522" s="360" t="n">
        <v>1</v>
      </c>
      <c r="Y1522" s="360" t="n">
        <v>0</v>
      </c>
      <c r="Z1522" s="360" t="n"/>
      <c r="AA1522" s="360" t="n"/>
      <c r="AB1522" s="360" t="n"/>
    </row>
    <row r="1523">
      <c r="A1523" s="360" t="n">
        <v>50</v>
      </c>
      <c r="B1523" s="360" t="n">
        <v>0</v>
      </c>
      <c r="C1523" s="360" t="n">
        <v>0</v>
      </c>
      <c r="D1523" s="360" t="n">
        <v>1</v>
      </c>
      <c r="E1523" s="360" t="n">
        <v>231</v>
      </c>
      <c r="F1523" s="360">
        <f>ROUND(Source!BB1510,O1523)</f>
        <v/>
      </c>
      <c r="G1523" s="360" t="inlineStr">
        <is>
          <t>ЭММсНРиСП</t>
        </is>
      </c>
      <c r="H1523" s="360" t="inlineStr">
        <is>
          <t>Эксплуатация машин по ТСН-2001.16</t>
        </is>
      </c>
      <c r="I1523" s="360" t="n"/>
      <c r="J1523" s="360" t="n"/>
      <c r="K1523" s="360" t="n">
        <v>231</v>
      </c>
      <c r="L1523" s="360" t="n">
        <v>12</v>
      </c>
      <c r="M1523" s="360" t="n">
        <v>3</v>
      </c>
      <c r="N1523" s="360" t="inlineStr"/>
      <c r="O1523" s="360" t="n">
        <v>0</v>
      </c>
      <c r="P1523" s="360" t="n"/>
      <c r="Q1523" s="360" t="n"/>
      <c r="R1523" s="360" t="n"/>
      <c r="S1523" s="360" t="n"/>
      <c r="T1523" s="360" t="n"/>
      <c r="U1523" s="360" t="n"/>
      <c r="V1523" s="360" t="n"/>
      <c r="W1523" s="360" t="n">
        <v>0</v>
      </c>
      <c r="X1523" s="360" t="n">
        <v>1</v>
      </c>
      <c r="Y1523" s="360" t="n">
        <v>0</v>
      </c>
      <c r="Z1523" s="360" t="n"/>
      <c r="AA1523" s="360" t="n"/>
      <c r="AB1523" s="360" t="n"/>
    </row>
    <row r="1524">
      <c r="A1524" s="360" t="n">
        <v>50</v>
      </c>
      <c r="B1524" s="360" t="n">
        <v>0</v>
      </c>
      <c r="C1524" s="360" t="n">
        <v>0</v>
      </c>
      <c r="D1524" s="360" t="n">
        <v>1</v>
      </c>
      <c r="E1524" s="360" t="n">
        <v>204</v>
      </c>
      <c r="F1524" s="360">
        <f>ROUND(Source!R1510,O1524)</f>
        <v/>
      </c>
      <c r="G1524" s="360" t="inlineStr">
        <is>
          <t>ЗПМ</t>
        </is>
      </c>
      <c r="H1524" s="360" t="inlineStr">
        <is>
          <t>ЗП машинистов</t>
        </is>
      </c>
      <c r="I1524" s="360" t="n"/>
      <c r="J1524" s="360" t="n"/>
      <c r="K1524" s="360" t="n">
        <v>204</v>
      </c>
      <c r="L1524" s="360" t="n">
        <v>13</v>
      </c>
      <c r="M1524" s="360" t="n">
        <v>3</v>
      </c>
      <c r="N1524" s="360" t="inlineStr"/>
      <c r="O1524" s="360" t="n">
        <v>0</v>
      </c>
      <c r="P1524" s="360" t="n"/>
      <c r="Q1524" s="360" t="n"/>
      <c r="R1524" s="360" t="n"/>
      <c r="S1524" s="360" t="n"/>
      <c r="T1524" s="360" t="n"/>
      <c r="U1524" s="360" t="n"/>
      <c r="V1524" s="360" t="n"/>
      <c r="W1524" s="360" t="n">
        <v>0</v>
      </c>
      <c r="X1524" s="360" t="n">
        <v>1</v>
      </c>
      <c r="Y1524" s="360" t="n">
        <v>0</v>
      </c>
      <c r="Z1524" s="360" t="n"/>
      <c r="AA1524" s="360" t="n"/>
      <c r="AB1524" s="360" t="n"/>
    </row>
    <row r="1525">
      <c r="A1525" s="360" t="n">
        <v>50</v>
      </c>
      <c r="B1525" s="360" t="n">
        <v>0</v>
      </c>
      <c r="C1525" s="360" t="n">
        <v>0</v>
      </c>
      <c r="D1525" s="360" t="n">
        <v>1</v>
      </c>
      <c r="E1525" s="360" t="n">
        <v>205</v>
      </c>
      <c r="F1525" s="360">
        <f>ROUND(Source!S1510,O1525)</f>
        <v/>
      </c>
      <c r="G1525" s="360" t="inlineStr">
        <is>
          <t>ОЗП</t>
        </is>
      </c>
      <c r="H1525" s="360" t="inlineStr">
        <is>
          <t>Основная ЗП рабочих</t>
        </is>
      </c>
      <c r="I1525" s="360" t="n"/>
      <c r="J1525" s="360" t="n"/>
      <c r="K1525" s="360" t="n">
        <v>205</v>
      </c>
      <c r="L1525" s="360" t="n">
        <v>14</v>
      </c>
      <c r="M1525" s="360" t="n">
        <v>3</v>
      </c>
      <c r="N1525" s="360" t="inlineStr"/>
      <c r="O1525" s="360" t="n">
        <v>0</v>
      </c>
      <c r="P1525" s="360" t="n"/>
      <c r="Q1525" s="360" t="n"/>
      <c r="R1525" s="360" t="n"/>
      <c r="S1525" s="360" t="n"/>
      <c r="T1525" s="360" t="n"/>
      <c r="U1525" s="360" t="n"/>
      <c r="V1525" s="360" t="n"/>
      <c r="W1525" s="360" t="n">
        <v>0</v>
      </c>
      <c r="X1525" s="360" t="n">
        <v>1</v>
      </c>
      <c r="Y1525" s="360" t="n">
        <v>0</v>
      </c>
      <c r="Z1525" s="360" t="n"/>
      <c r="AA1525" s="360" t="n"/>
      <c r="AB1525" s="360" t="n"/>
    </row>
    <row r="1526">
      <c r="A1526" s="360" t="n">
        <v>50</v>
      </c>
      <c r="B1526" s="360" t="n">
        <v>0</v>
      </c>
      <c r="C1526" s="360" t="n">
        <v>0</v>
      </c>
      <c r="D1526" s="360" t="n">
        <v>1</v>
      </c>
      <c r="E1526" s="360" t="n">
        <v>232</v>
      </c>
      <c r="F1526" s="360">
        <f>ROUND(Source!BC1510,O1526)</f>
        <v/>
      </c>
      <c r="G1526" s="360" t="inlineStr">
        <is>
          <t>ОЗПсНРиСП</t>
        </is>
      </c>
      <c r="H1526" s="360" t="inlineStr">
        <is>
          <t>Основная ЗП рабочих по ТСН-2001.16</t>
        </is>
      </c>
      <c r="I1526" s="360" t="n"/>
      <c r="J1526" s="360" t="n"/>
      <c r="K1526" s="360" t="n">
        <v>232</v>
      </c>
      <c r="L1526" s="360" t="n">
        <v>15</v>
      </c>
      <c r="M1526" s="360" t="n">
        <v>3</v>
      </c>
      <c r="N1526" s="360" t="inlineStr"/>
      <c r="O1526" s="360" t="n">
        <v>0</v>
      </c>
      <c r="P1526" s="360" t="n"/>
      <c r="Q1526" s="360" t="n"/>
      <c r="R1526" s="360" t="n"/>
      <c r="S1526" s="360" t="n"/>
      <c r="T1526" s="360" t="n"/>
      <c r="U1526" s="360" t="n"/>
      <c r="V1526" s="360" t="n"/>
      <c r="W1526" s="360" t="n">
        <v>0</v>
      </c>
      <c r="X1526" s="360" t="n">
        <v>1</v>
      </c>
      <c r="Y1526" s="360" t="n">
        <v>0</v>
      </c>
      <c r="Z1526" s="360" t="n"/>
      <c r="AA1526" s="360" t="n"/>
      <c r="AB1526" s="360" t="n"/>
    </row>
    <row r="1527">
      <c r="A1527" s="360" t="n">
        <v>50</v>
      </c>
      <c r="B1527" s="360" t="n">
        <v>0</v>
      </c>
      <c r="C1527" s="360" t="n">
        <v>0</v>
      </c>
      <c r="D1527" s="360" t="n">
        <v>1</v>
      </c>
      <c r="E1527" s="360" t="n">
        <v>214</v>
      </c>
      <c r="F1527" s="360">
        <f>ROUND(Source!AS1510,O1527)</f>
        <v/>
      </c>
      <c r="G1527" s="360" t="inlineStr">
        <is>
          <t>Строит</t>
        </is>
      </c>
      <c r="H1527" s="360" t="inlineStr">
        <is>
          <t>Строительные работы с НР и СП</t>
        </is>
      </c>
      <c r="I1527" s="360" t="n"/>
      <c r="J1527" s="360" t="n"/>
      <c r="K1527" s="360" t="n">
        <v>214</v>
      </c>
      <c r="L1527" s="360" t="n">
        <v>16</v>
      </c>
      <c r="M1527" s="360" t="n">
        <v>3</v>
      </c>
      <c r="N1527" s="360" t="inlineStr"/>
      <c r="O1527" s="360" t="n">
        <v>0</v>
      </c>
      <c r="P1527" s="360" t="n"/>
      <c r="Q1527" s="360" t="n"/>
      <c r="R1527" s="360" t="n"/>
      <c r="S1527" s="360" t="n"/>
      <c r="T1527" s="360" t="n"/>
      <c r="U1527" s="360" t="n"/>
      <c r="V1527" s="360" t="n"/>
      <c r="W1527" s="360" t="n">
        <v>0</v>
      </c>
      <c r="X1527" s="360" t="n">
        <v>1</v>
      </c>
      <c r="Y1527" s="360" t="n">
        <v>0</v>
      </c>
      <c r="Z1527" s="360" t="n"/>
      <c r="AA1527" s="360" t="n"/>
      <c r="AB1527" s="360" t="n"/>
    </row>
    <row r="1528">
      <c r="A1528" s="360" t="n">
        <v>50</v>
      </c>
      <c r="B1528" s="360" t="n">
        <v>0</v>
      </c>
      <c r="C1528" s="360" t="n">
        <v>0</v>
      </c>
      <c r="D1528" s="360" t="n">
        <v>1</v>
      </c>
      <c r="E1528" s="360" t="n">
        <v>215</v>
      </c>
      <c r="F1528" s="360">
        <f>ROUND(Source!AT1510,O1528)</f>
        <v/>
      </c>
      <c r="G1528" s="360" t="inlineStr">
        <is>
          <t>Монтаж</t>
        </is>
      </c>
      <c r="H1528" s="360" t="inlineStr">
        <is>
          <t>Монтажные работы с НР и СП</t>
        </is>
      </c>
      <c r="I1528" s="360" t="n"/>
      <c r="J1528" s="360" t="n"/>
      <c r="K1528" s="360" t="n">
        <v>215</v>
      </c>
      <c r="L1528" s="360" t="n">
        <v>17</v>
      </c>
      <c r="M1528" s="360" t="n">
        <v>3</v>
      </c>
      <c r="N1528" s="360" t="inlineStr"/>
      <c r="O1528" s="360" t="n">
        <v>0</v>
      </c>
      <c r="P1528" s="360" t="n"/>
      <c r="Q1528" s="360" t="n"/>
      <c r="R1528" s="360" t="n"/>
      <c r="S1528" s="360" t="n"/>
      <c r="T1528" s="360" t="n"/>
      <c r="U1528" s="360" t="n"/>
      <c r="V1528" s="360" t="n"/>
      <c r="W1528" s="360" t="n">
        <v>0</v>
      </c>
      <c r="X1528" s="360" t="n">
        <v>1</v>
      </c>
      <c r="Y1528" s="360" t="n">
        <v>0</v>
      </c>
      <c r="Z1528" s="360" t="n"/>
      <c r="AA1528" s="360" t="n"/>
      <c r="AB1528" s="360" t="n"/>
    </row>
    <row r="1529">
      <c r="A1529" s="360" t="n">
        <v>50</v>
      </c>
      <c r="B1529" s="360" t="n">
        <v>0</v>
      </c>
      <c r="C1529" s="360" t="n">
        <v>0</v>
      </c>
      <c r="D1529" s="360" t="n">
        <v>1</v>
      </c>
      <c r="E1529" s="360" t="n">
        <v>217</v>
      </c>
      <c r="F1529" s="360">
        <f>ROUND(Source!AU1510,O1529)</f>
        <v/>
      </c>
      <c r="G1529" s="360" t="inlineStr">
        <is>
          <t>Прочие</t>
        </is>
      </c>
      <c r="H1529" s="360" t="inlineStr">
        <is>
          <t>Прочие работы с НР и СП</t>
        </is>
      </c>
      <c r="I1529" s="360" t="n"/>
      <c r="J1529" s="360" t="n"/>
      <c r="K1529" s="360" t="n">
        <v>217</v>
      </c>
      <c r="L1529" s="360" t="n">
        <v>18</v>
      </c>
      <c r="M1529" s="360" t="n">
        <v>3</v>
      </c>
      <c r="N1529" s="360" t="inlineStr"/>
      <c r="O1529" s="360" t="n">
        <v>0</v>
      </c>
      <c r="P1529" s="360" t="n"/>
      <c r="Q1529" s="360" t="n"/>
      <c r="R1529" s="360" t="n"/>
      <c r="S1529" s="360" t="n"/>
      <c r="T1529" s="360" t="n"/>
      <c r="U1529" s="360" t="n"/>
      <c r="V1529" s="360" t="n"/>
      <c r="W1529" s="360" t="n">
        <v>0</v>
      </c>
      <c r="X1529" s="360" t="n">
        <v>1</v>
      </c>
      <c r="Y1529" s="360" t="n">
        <v>0</v>
      </c>
      <c r="Z1529" s="360" t="n"/>
      <c r="AA1529" s="360" t="n"/>
      <c r="AB1529" s="360" t="n"/>
    </row>
    <row r="1530">
      <c r="A1530" s="360" t="n">
        <v>50</v>
      </c>
      <c r="B1530" s="360" t="n">
        <v>0</v>
      </c>
      <c r="C1530" s="360" t="n">
        <v>0</v>
      </c>
      <c r="D1530" s="360" t="n">
        <v>1</v>
      </c>
      <c r="E1530" s="360" t="n">
        <v>230</v>
      </c>
      <c r="F1530" s="360">
        <f>ROUND(Source!BA1510,O1530)</f>
        <v/>
      </c>
      <c r="G1530" s="360" t="inlineStr">
        <is>
          <t>ПрочиеЗатр</t>
        </is>
      </c>
      <c r="H1530" s="360" t="inlineStr">
        <is>
          <t>Прочие затраты по ТСН-2001.16</t>
        </is>
      </c>
      <c r="I1530" s="360" t="n"/>
      <c r="J1530" s="360" t="n"/>
      <c r="K1530" s="360" t="n">
        <v>230</v>
      </c>
      <c r="L1530" s="360" t="n">
        <v>19</v>
      </c>
      <c r="M1530" s="360" t="n">
        <v>3</v>
      </c>
      <c r="N1530" s="360" t="inlineStr"/>
      <c r="O1530" s="360" t="n">
        <v>0</v>
      </c>
      <c r="P1530" s="360" t="n"/>
      <c r="Q1530" s="360" t="n"/>
      <c r="R1530" s="360" t="n"/>
      <c r="S1530" s="360" t="n"/>
      <c r="T1530" s="360" t="n"/>
      <c r="U1530" s="360" t="n"/>
      <c r="V1530" s="360" t="n"/>
      <c r="W1530" s="360" t="n">
        <v>0</v>
      </c>
      <c r="X1530" s="360" t="n">
        <v>1</v>
      </c>
      <c r="Y1530" s="360" t="n">
        <v>0</v>
      </c>
      <c r="Z1530" s="360" t="n"/>
      <c r="AA1530" s="360" t="n"/>
      <c r="AB1530" s="360" t="n"/>
    </row>
    <row r="1531">
      <c r="A1531" s="360" t="n">
        <v>50</v>
      </c>
      <c r="B1531" s="360" t="n">
        <v>0</v>
      </c>
      <c r="C1531" s="360" t="n">
        <v>0</v>
      </c>
      <c r="D1531" s="360" t="n">
        <v>1</v>
      </c>
      <c r="E1531" s="360" t="n">
        <v>206</v>
      </c>
      <c r="F1531" s="360">
        <f>ROUND(Source!T1510,O1531)</f>
        <v/>
      </c>
      <c r="G1531" s="360" t="inlineStr">
        <is>
          <t>ВозврМат</t>
        </is>
      </c>
      <c r="H1531" s="360" t="inlineStr">
        <is>
          <t>Возврат материалов</t>
        </is>
      </c>
      <c r="I1531" s="360" t="n"/>
      <c r="J1531" s="360" t="n"/>
      <c r="K1531" s="360" t="n">
        <v>206</v>
      </c>
      <c r="L1531" s="360" t="n">
        <v>20</v>
      </c>
      <c r="M1531" s="360" t="n">
        <v>3</v>
      </c>
      <c r="N1531" s="360" t="inlineStr"/>
      <c r="O1531" s="360" t="n">
        <v>0</v>
      </c>
      <c r="P1531" s="360" t="n"/>
      <c r="Q1531" s="360" t="n"/>
      <c r="R1531" s="360" t="n"/>
      <c r="S1531" s="360" t="n"/>
      <c r="T1531" s="360" t="n"/>
      <c r="U1531" s="360" t="n"/>
      <c r="V1531" s="360" t="n"/>
      <c r="W1531" s="360" t="n">
        <v>0</v>
      </c>
      <c r="X1531" s="360" t="n">
        <v>1</v>
      </c>
      <c r="Y1531" s="360" t="n">
        <v>0</v>
      </c>
      <c r="Z1531" s="360" t="n"/>
      <c r="AA1531" s="360" t="n"/>
      <c r="AB1531" s="360" t="n"/>
    </row>
    <row r="1532">
      <c r="A1532" s="360" t="n">
        <v>50</v>
      </c>
      <c r="B1532" s="360" t="n">
        <v>0</v>
      </c>
      <c r="C1532" s="360" t="n">
        <v>0</v>
      </c>
      <c r="D1532" s="360" t="n">
        <v>1</v>
      </c>
      <c r="E1532" s="360" t="n">
        <v>207</v>
      </c>
      <c r="F1532" s="360">
        <f>ROUND(Source!U1510,O1532)</f>
        <v/>
      </c>
      <c r="G1532" s="360" t="inlineStr">
        <is>
          <t>ТрудСтр</t>
        </is>
      </c>
      <c r="H1532" s="360" t="inlineStr">
        <is>
          <t>Трудозатраты строителей</t>
        </is>
      </c>
      <c r="I1532" s="360" t="n"/>
      <c r="J1532" s="360" t="n"/>
      <c r="K1532" s="360" t="n">
        <v>207</v>
      </c>
      <c r="L1532" s="360" t="n">
        <v>21</v>
      </c>
      <c r="M1532" s="360" t="n">
        <v>3</v>
      </c>
      <c r="N1532" s="360" t="inlineStr"/>
      <c r="O1532" s="360" t="n">
        <v>7</v>
      </c>
      <c r="P1532" s="360" t="n"/>
      <c r="Q1532" s="360" t="n"/>
      <c r="R1532" s="360" t="n"/>
      <c r="S1532" s="360" t="n"/>
      <c r="T1532" s="360" t="n"/>
      <c r="U1532" s="360" t="n"/>
      <c r="V1532" s="360" t="n"/>
      <c r="W1532" s="360" t="n">
        <v>0</v>
      </c>
      <c r="X1532" s="360" t="n">
        <v>1</v>
      </c>
      <c r="Y1532" s="360" t="n">
        <v>0</v>
      </c>
      <c r="Z1532" s="360" t="n"/>
      <c r="AA1532" s="360" t="n"/>
      <c r="AB1532" s="360" t="n"/>
    </row>
    <row r="1533">
      <c r="A1533" s="360" t="n">
        <v>50</v>
      </c>
      <c r="B1533" s="360" t="n">
        <v>0</v>
      </c>
      <c r="C1533" s="360" t="n">
        <v>0</v>
      </c>
      <c r="D1533" s="360" t="n">
        <v>1</v>
      </c>
      <c r="E1533" s="360" t="n">
        <v>208</v>
      </c>
      <c r="F1533" s="360">
        <f>ROUND(Source!V1510,O1533)</f>
        <v/>
      </c>
      <c r="G1533" s="360" t="inlineStr">
        <is>
          <t>ТрудМаш</t>
        </is>
      </c>
      <c r="H1533" s="360" t="inlineStr">
        <is>
          <t>Трудозатраты машинистов</t>
        </is>
      </c>
      <c r="I1533" s="360" t="n"/>
      <c r="J1533" s="360" t="n"/>
      <c r="K1533" s="360" t="n">
        <v>208</v>
      </c>
      <c r="L1533" s="360" t="n">
        <v>22</v>
      </c>
      <c r="M1533" s="360" t="n">
        <v>3</v>
      </c>
      <c r="N1533" s="360" t="inlineStr"/>
      <c r="O1533" s="360" t="n">
        <v>7</v>
      </c>
      <c r="P1533" s="360" t="n"/>
      <c r="Q1533" s="360" t="n"/>
      <c r="R1533" s="360" t="n"/>
      <c r="S1533" s="360" t="n"/>
      <c r="T1533" s="360" t="n"/>
      <c r="U1533" s="360" t="n"/>
      <c r="V1533" s="360" t="n"/>
      <c r="W1533" s="360" t="n">
        <v>0</v>
      </c>
      <c r="X1533" s="360" t="n">
        <v>1</v>
      </c>
      <c r="Y1533" s="360" t="n">
        <v>0</v>
      </c>
      <c r="Z1533" s="360" t="n"/>
      <c r="AA1533" s="360" t="n"/>
      <c r="AB1533" s="360" t="n"/>
    </row>
    <row r="1534">
      <c r="A1534" s="360" t="n">
        <v>50</v>
      </c>
      <c r="B1534" s="360" t="n">
        <v>0</v>
      </c>
      <c r="C1534" s="360" t="n">
        <v>0</v>
      </c>
      <c r="D1534" s="360" t="n">
        <v>1</v>
      </c>
      <c r="E1534" s="360" t="n">
        <v>209</v>
      </c>
      <c r="F1534" s="360">
        <f>ROUND(Source!W1510,O1534)</f>
        <v/>
      </c>
      <c r="G1534" s="360" t="inlineStr">
        <is>
          <t>ТранспМат</t>
        </is>
      </c>
      <c r="H1534" s="360" t="inlineStr">
        <is>
          <t>Транспорт материалов</t>
        </is>
      </c>
      <c r="I1534" s="360" t="n"/>
      <c r="J1534" s="360" t="n"/>
      <c r="K1534" s="360" t="n">
        <v>209</v>
      </c>
      <c r="L1534" s="360" t="n">
        <v>23</v>
      </c>
      <c r="M1534" s="360" t="n">
        <v>3</v>
      </c>
      <c r="N1534" s="360" t="inlineStr"/>
      <c r="O1534" s="360" t="n">
        <v>0</v>
      </c>
      <c r="P1534" s="360" t="n"/>
      <c r="Q1534" s="360" t="n"/>
      <c r="R1534" s="360" t="n"/>
      <c r="S1534" s="360" t="n"/>
      <c r="T1534" s="360" t="n"/>
      <c r="U1534" s="360" t="n"/>
      <c r="V1534" s="360" t="n"/>
      <c r="W1534" s="360" t="n">
        <v>0</v>
      </c>
      <c r="X1534" s="360" t="n">
        <v>1</v>
      </c>
      <c r="Y1534" s="360" t="n">
        <v>0</v>
      </c>
      <c r="Z1534" s="360" t="n"/>
      <c r="AA1534" s="360" t="n"/>
      <c r="AB1534" s="360" t="n"/>
    </row>
    <row r="1535">
      <c r="A1535" s="360" t="n">
        <v>50</v>
      </c>
      <c r="B1535" s="360" t="n">
        <v>0</v>
      </c>
      <c r="C1535" s="360" t="n">
        <v>0</v>
      </c>
      <c r="D1535" s="360" t="n">
        <v>1</v>
      </c>
      <c r="E1535" s="360" t="n">
        <v>233</v>
      </c>
      <c r="F1535" s="360">
        <f>ROUND(Source!BD1510,O1535)</f>
        <v/>
      </c>
      <c r="G1535" s="360" t="inlineStr">
        <is>
          <t>Перевозка</t>
        </is>
      </c>
      <c r="H1535" s="360" t="inlineStr">
        <is>
          <t>Перевозка грузов</t>
        </is>
      </c>
      <c r="I1535" s="360" t="n"/>
      <c r="J1535" s="360" t="n"/>
      <c r="K1535" s="360" t="n">
        <v>233</v>
      </c>
      <c r="L1535" s="360" t="n">
        <v>24</v>
      </c>
      <c r="M1535" s="360" t="n">
        <v>3</v>
      </c>
      <c r="N1535" s="360" t="inlineStr"/>
      <c r="O1535" s="360" t="n">
        <v>0</v>
      </c>
      <c r="P1535" s="360" t="n"/>
      <c r="Q1535" s="360" t="n"/>
      <c r="R1535" s="360" t="n"/>
      <c r="S1535" s="360" t="n"/>
      <c r="T1535" s="360" t="n"/>
      <c r="U1535" s="360" t="n"/>
      <c r="V1535" s="360" t="n"/>
      <c r="W1535" s="360" t="n">
        <v>0</v>
      </c>
      <c r="X1535" s="360" t="n">
        <v>1</v>
      </c>
      <c r="Y1535" s="360" t="n">
        <v>0</v>
      </c>
      <c r="Z1535" s="360" t="n"/>
      <c r="AA1535" s="360" t="n"/>
      <c r="AB1535" s="360" t="n"/>
    </row>
    <row r="1536">
      <c r="A1536" s="360" t="n">
        <v>50</v>
      </c>
      <c r="B1536" s="360" t="n">
        <v>0</v>
      </c>
      <c r="C1536" s="360" t="n">
        <v>0</v>
      </c>
      <c r="D1536" s="360" t="n">
        <v>1</v>
      </c>
      <c r="E1536" s="360" t="n">
        <v>210</v>
      </c>
      <c r="F1536" s="360">
        <f>ROUND(Source!X1510,O1536)</f>
        <v/>
      </c>
      <c r="G1536" s="360" t="inlineStr">
        <is>
          <t>НР</t>
        </is>
      </c>
      <c r="H1536" s="360" t="inlineStr">
        <is>
          <t>Накладные расходы</t>
        </is>
      </c>
      <c r="I1536" s="360" t="n"/>
      <c r="J1536" s="360" t="n"/>
      <c r="K1536" s="360" t="n">
        <v>210</v>
      </c>
      <c r="L1536" s="360" t="n">
        <v>25</v>
      </c>
      <c r="M1536" s="360" t="n">
        <v>3</v>
      </c>
      <c r="N1536" s="360" t="inlineStr"/>
      <c r="O1536" s="360" t="n">
        <v>0</v>
      </c>
      <c r="P1536" s="360" t="n"/>
      <c r="Q1536" s="360" t="n"/>
      <c r="R1536" s="360" t="n"/>
      <c r="S1536" s="360" t="n"/>
      <c r="T1536" s="360" t="n"/>
      <c r="U1536" s="360" t="n"/>
      <c r="V1536" s="360" t="n"/>
      <c r="W1536" s="360" t="n">
        <v>0</v>
      </c>
      <c r="X1536" s="360" t="n">
        <v>1</v>
      </c>
      <c r="Y1536" s="360" t="n">
        <v>0</v>
      </c>
      <c r="Z1536" s="360" t="n"/>
      <c r="AA1536" s="360" t="n"/>
      <c r="AB1536" s="360" t="n"/>
    </row>
    <row r="1537">
      <c r="A1537" s="360" t="n">
        <v>50</v>
      </c>
      <c r="B1537" s="360" t="n">
        <v>0</v>
      </c>
      <c r="C1537" s="360" t="n">
        <v>0</v>
      </c>
      <c r="D1537" s="360" t="n">
        <v>1</v>
      </c>
      <c r="E1537" s="360" t="n">
        <v>211</v>
      </c>
      <c r="F1537" s="360">
        <f>ROUND(Source!Y1510,O1537)</f>
        <v/>
      </c>
      <c r="G1537" s="360" t="inlineStr">
        <is>
          <t>СмПриб</t>
        </is>
      </c>
      <c r="H1537" s="360" t="inlineStr">
        <is>
          <t>Сметная прибыль</t>
        </is>
      </c>
      <c r="I1537" s="360" t="n"/>
      <c r="J1537" s="360" t="n"/>
      <c r="K1537" s="360" t="n">
        <v>211</v>
      </c>
      <c r="L1537" s="360" t="n">
        <v>26</v>
      </c>
      <c r="M1537" s="360" t="n">
        <v>3</v>
      </c>
      <c r="N1537" s="360" t="inlineStr"/>
      <c r="O1537" s="360" t="n">
        <v>0</v>
      </c>
      <c r="P1537" s="360" t="n"/>
      <c r="Q1537" s="360" t="n"/>
      <c r="R1537" s="360" t="n"/>
      <c r="S1537" s="360" t="n"/>
      <c r="T1537" s="360" t="n"/>
      <c r="U1537" s="360" t="n"/>
      <c r="V1537" s="360" t="n"/>
      <c r="W1537" s="360" t="n">
        <v>0</v>
      </c>
      <c r="X1537" s="360" t="n">
        <v>1</v>
      </c>
      <c r="Y1537" s="360" t="n">
        <v>0</v>
      </c>
      <c r="Z1537" s="360" t="n"/>
      <c r="AA1537" s="360" t="n"/>
      <c r="AB1537" s="360" t="n"/>
    </row>
    <row r="1538">
      <c r="A1538" s="360" t="n">
        <v>50</v>
      </c>
      <c r="B1538" s="360" t="n">
        <v>0</v>
      </c>
      <c r="C1538" s="360" t="n">
        <v>0</v>
      </c>
      <c r="D1538" s="360" t="n">
        <v>1</v>
      </c>
      <c r="E1538" s="360" t="n">
        <v>224</v>
      </c>
      <c r="F1538" s="360">
        <f>ROUND(Source!AR1510,O1538)</f>
        <v/>
      </c>
      <c r="G1538" s="360" t="inlineStr">
        <is>
          <t>Всего</t>
        </is>
      </c>
      <c r="H1538" s="360" t="inlineStr">
        <is>
          <t>Всего с НР и СП</t>
        </is>
      </c>
      <c r="I1538" s="360" t="n"/>
      <c r="J1538" s="360" t="n"/>
      <c r="K1538" s="360" t="n">
        <v>224</v>
      </c>
      <c r="L1538" s="360" t="n">
        <v>27</v>
      </c>
      <c r="M1538" s="360" t="n">
        <v>3</v>
      </c>
      <c r="N1538" s="360" t="inlineStr"/>
      <c r="O1538" s="360" t="n">
        <v>0</v>
      </c>
      <c r="P1538" s="360" t="n"/>
      <c r="Q1538" s="360" t="n"/>
      <c r="R1538" s="360" t="n"/>
      <c r="S1538" s="360" t="n"/>
      <c r="T1538" s="360" t="n"/>
      <c r="U1538" s="360" t="n"/>
      <c r="V1538" s="360" t="n"/>
      <c r="W1538" s="360" t="n">
        <v>0</v>
      </c>
      <c r="X1538" s="360" t="n">
        <v>1</v>
      </c>
      <c r="Y1538" s="360" t="n">
        <v>0</v>
      </c>
      <c r="Z1538" s="360" t="n"/>
      <c r="AA1538" s="360" t="n"/>
      <c r="AB1538" s="360" t="n"/>
    </row>
    <row r="1539">
      <c r="A1539" s="360" t="n">
        <v>50</v>
      </c>
      <c r="B1539" s="360" t="n">
        <v>0</v>
      </c>
      <c r="C1539" s="360" t="n">
        <v>0</v>
      </c>
      <c r="D1539" s="360" t="n">
        <v>2</v>
      </c>
      <c r="E1539" s="360" t="n">
        <v>0</v>
      </c>
      <c r="F1539" s="360">
        <f>ROUND(F1538,O1539)</f>
        <v/>
      </c>
      <c r="G1539" s="360" t="inlineStr">
        <is>
          <t>и1</t>
        </is>
      </c>
      <c r="H1539" s="360" t="inlineStr">
        <is>
          <t>Итого</t>
        </is>
      </c>
      <c r="I1539" s="360" t="n"/>
      <c r="J1539" s="360" t="n"/>
      <c r="K1539" s="360" t="n">
        <v>212</v>
      </c>
      <c r="L1539" s="360" t="n">
        <v>28</v>
      </c>
      <c r="M1539" s="360" t="n">
        <v>0</v>
      </c>
      <c r="N1539" s="360" t="inlineStr"/>
      <c r="O1539" s="360" t="n">
        <v>0</v>
      </c>
      <c r="P1539" s="360" t="n"/>
      <c r="Q1539" s="360" t="n"/>
      <c r="R1539" s="360" t="n"/>
      <c r="S1539" s="360" t="n"/>
      <c r="T1539" s="360" t="n"/>
      <c r="U1539" s="360" t="n"/>
      <c r="V1539" s="360" t="n"/>
      <c r="W1539" s="360" t="n">
        <v>0</v>
      </c>
      <c r="X1539" s="360" t="n">
        <v>1</v>
      </c>
      <c r="Y1539" s="360" t="n">
        <v>0</v>
      </c>
      <c r="Z1539" s="360" t="n"/>
      <c r="AA1539" s="360" t="n"/>
      <c r="AB1539" s="360" t="n"/>
    </row>
    <row r="1540">
      <c r="A1540" s="360" t="n">
        <v>50</v>
      </c>
      <c r="B1540" s="360" t="n">
        <v>0</v>
      </c>
      <c r="C1540" s="360" t="n">
        <v>0</v>
      </c>
      <c r="D1540" s="360" t="n">
        <v>2</v>
      </c>
      <c r="E1540" s="360" t="n">
        <v>0</v>
      </c>
      <c r="F1540" s="360">
        <f>ROUND(F1539*0.22,O1540)</f>
        <v/>
      </c>
      <c r="G1540" s="360" t="inlineStr">
        <is>
          <t>и2</t>
        </is>
      </c>
      <c r="H1540" s="360" t="inlineStr">
        <is>
          <t>НДС 22%</t>
        </is>
      </c>
      <c r="I1540" s="360" t="n"/>
      <c r="J1540" s="360" t="n"/>
      <c r="K1540" s="360" t="n">
        <v>212</v>
      </c>
      <c r="L1540" s="360" t="n">
        <v>29</v>
      </c>
      <c r="M1540" s="360" t="n">
        <v>0</v>
      </c>
      <c r="N1540" s="360" t="inlineStr"/>
      <c r="O1540" s="360" t="n">
        <v>0</v>
      </c>
      <c r="P1540" s="360" t="n"/>
      <c r="Q1540" s="360" t="n"/>
      <c r="R1540" s="360" t="n"/>
      <c r="S1540" s="360" t="n"/>
      <c r="T1540" s="360" t="n"/>
      <c r="U1540" s="360" t="n"/>
      <c r="V1540" s="360" t="n"/>
      <c r="W1540" s="360" t="n">
        <v>0</v>
      </c>
      <c r="X1540" s="360" t="n">
        <v>1</v>
      </c>
      <c r="Y1540" s="360" t="n">
        <v>0</v>
      </c>
      <c r="Z1540" s="360" t="n"/>
      <c r="AA1540" s="360" t="n"/>
      <c r="AB1540" s="360" t="n"/>
    </row>
    <row r="1541">
      <c r="A1541" s="360" t="n">
        <v>50</v>
      </c>
      <c r="B1541" s="360" t="n">
        <v>0</v>
      </c>
      <c r="C1541" s="360" t="n">
        <v>0</v>
      </c>
      <c r="D1541" s="360" t="n">
        <v>2</v>
      </c>
      <c r="E1541" s="360" t="n">
        <v>213</v>
      </c>
      <c r="F1541" s="360">
        <f>ROUND(F1539+F1540,O1541)</f>
        <v/>
      </c>
      <c r="G1541" s="360" t="inlineStr">
        <is>
          <t>и3</t>
        </is>
      </c>
      <c r="H1541" s="360" t="inlineStr">
        <is>
          <t>Всего</t>
        </is>
      </c>
      <c r="I1541" s="360" t="n"/>
      <c r="J1541" s="360" t="n"/>
      <c r="K1541" s="360" t="n">
        <v>212</v>
      </c>
      <c r="L1541" s="360" t="n">
        <v>30</v>
      </c>
      <c r="M1541" s="360" t="n">
        <v>0</v>
      </c>
      <c r="N1541" s="360" t="inlineStr"/>
      <c r="O1541" s="360" t="n">
        <v>0</v>
      </c>
      <c r="P1541" s="360" t="n"/>
      <c r="Q1541" s="360" t="n"/>
      <c r="R1541" s="360" t="n"/>
      <c r="S1541" s="360" t="n"/>
      <c r="T1541" s="360" t="n"/>
      <c r="U1541" s="360" t="n"/>
      <c r="V1541" s="360" t="n"/>
      <c r="W1541" s="360" t="n">
        <v>0</v>
      </c>
      <c r="X1541" s="360" t="n">
        <v>1</v>
      </c>
      <c r="Y1541" s="360" t="n">
        <v>0</v>
      </c>
      <c r="Z1541" s="360" t="n"/>
      <c r="AA1541" s="360" t="n"/>
      <c r="AB1541" s="360" t="n"/>
    </row>
    <row r="1543">
      <c r="A1543" s="356" t="n">
        <v>3</v>
      </c>
      <c r="B1543" s="356" t="n">
        <v>0</v>
      </c>
      <c r="C1543" s="356" t="n"/>
      <c r="D1543" s="356">
        <f>ROW(A1551)</f>
        <v/>
      </c>
      <c r="E1543" s="356" t="n"/>
      <c r="F1543" s="356" t="inlineStr">
        <is>
          <t>Новая локальная смета</t>
        </is>
      </c>
      <c r="G1543" s="356" t="inlineStr">
        <is>
          <t>Первомайская, д.1</t>
        </is>
      </c>
      <c r="H1543" s="356" t="inlineStr"/>
      <c r="I1543" s="356" t="n">
        <v>0</v>
      </c>
      <c r="J1543" s="356" t="inlineStr"/>
      <c r="K1543" s="356" t="n">
        <v>0</v>
      </c>
      <c r="L1543" s="356" t="inlineStr">
        <is>
          <t>Новая локальная смета</t>
        </is>
      </c>
      <c r="M1543" s="356" t="inlineStr"/>
      <c r="N1543" s="356" t="n"/>
      <c r="O1543" s="356" t="n"/>
      <c r="P1543" s="356" t="n"/>
      <c r="Q1543" s="356" t="n"/>
      <c r="R1543" s="356" t="n"/>
      <c r="S1543" s="356" t="n">
        <v>0</v>
      </c>
      <c r="T1543" s="356" t="n"/>
      <c r="U1543" s="356" t="inlineStr"/>
      <c r="V1543" s="356" t="n">
        <v>0</v>
      </c>
      <c r="W1543" s="356" t="n"/>
      <c r="X1543" s="356" t="n"/>
      <c r="Y1543" s="356" t="n"/>
      <c r="Z1543" s="356" t="n"/>
      <c r="AA1543" s="356" t="n"/>
      <c r="AB1543" s="356" t="inlineStr"/>
      <c r="AC1543" s="356" t="inlineStr"/>
      <c r="AD1543" s="356" t="inlineStr"/>
      <c r="AE1543" s="356" t="inlineStr"/>
      <c r="AF1543" s="356" t="inlineStr"/>
      <c r="AG1543" s="356" t="inlineStr"/>
      <c r="AH1543" s="356" t="n"/>
      <c r="AI1543" s="356" t="n"/>
      <c r="AJ1543" s="356" t="n"/>
      <c r="AK1543" s="356" t="n"/>
      <c r="AL1543" s="356" t="n"/>
      <c r="AM1543" s="356" t="n"/>
      <c r="AN1543" s="356" t="n"/>
      <c r="AO1543" s="356" t="n"/>
      <c r="AP1543" s="356" t="inlineStr"/>
      <c r="AQ1543" s="356" t="inlineStr"/>
      <c r="AR1543" s="356" t="inlineStr"/>
      <c r="AS1543" s="356" t="n"/>
      <c r="AT1543" s="356" t="n"/>
      <c r="AU1543" s="356" t="n"/>
      <c r="AV1543" s="356" t="n"/>
      <c r="AW1543" s="356" t="n"/>
      <c r="AX1543" s="356" t="n"/>
      <c r="AY1543" s="356" t="n"/>
      <c r="AZ1543" s="356" t="inlineStr"/>
      <c r="BA1543" s="356" t="n"/>
      <c r="BB1543" s="356" t="inlineStr"/>
      <c r="BC1543" s="356" t="inlineStr"/>
      <c r="BD1543" s="356" t="inlineStr"/>
      <c r="BE1543" s="356" t="inlineStr"/>
      <c r="BF1543" s="356" t="inlineStr"/>
      <c r="BG1543" s="356" t="inlineStr"/>
      <c r="BH1543" s="356" t="inlineStr"/>
      <c r="BI1543" s="356" t="inlineStr"/>
      <c r="BJ1543" s="356" t="inlineStr"/>
      <c r="BK1543" s="356" t="inlineStr"/>
      <c r="BL1543" s="356" t="inlineStr"/>
      <c r="BM1543" s="356" t="inlineStr"/>
      <c r="BN1543" s="356" t="inlineStr"/>
      <c r="BO1543" s="356" t="inlineStr"/>
      <c r="BP1543" s="356" t="inlineStr"/>
      <c r="BQ1543" s="356" t="n"/>
      <c r="BR1543" s="356" t="n"/>
      <c r="BS1543" s="356" t="n"/>
      <c r="BT1543" s="356" t="n"/>
      <c r="BU1543" s="356" t="n"/>
      <c r="BV1543" s="356" t="n"/>
      <c r="BW1543" s="356" t="n"/>
      <c r="BX1543" s="356" t="n">
        <v>0</v>
      </c>
      <c r="BY1543" s="356" t="n"/>
      <c r="BZ1543" s="356" t="n"/>
      <c r="CA1543" s="356" t="n"/>
      <c r="CB1543" s="356" t="n"/>
      <c r="CC1543" s="356" t="n"/>
      <c r="CD1543" s="356" t="n"/>
      <c r="CE1543" s="356" t="n"/>
      <c r="CF1543" s="356" t="n">
        <v>0</v>
      </c>
      <c r="CG1543" s="356" t="n">
        <v>0</v>
      </c>
      <c r="CH1543" s="356" t="n"/>
      <c r="CI1543" s="356" t="inlineStr"/>
      <c r="CJ1543" s="356" t="inlineStr"/>
      <c r="CK1543" s="0" t="inlineStr"/>
      <c r="CL1543" s="0" t="inlineStr"/>
      <c r="CM1543" s="0" t="inlineStr"/>
      <c r="CN1543" s="0" t="inlineStr"/>
      <c r="CO1543" s="0" t="inlineStr"/>
      <c r="CP1543" s="0" t="inlineStr"/>
      <c r="CQ1543" s="0" t="inlineStr"/>
    </row>
    <row r="1545">
      <c r="A1545" s="358" t="n">
        <v>52</v>
      </c>
      <c r="B1545" s="358">
        <f>B1551</f>
        <v/>
      </c>
      <c r="C1545" s="358">
        <f>C1551</f>
        <v/>
      </c>
      <c r="D1545" s="358">
        <f>D1551</f>
        <v/>
      </c>
      <c r="E1545" s="358">
        <f>E1551</f>
        <v/>
      </c>
      <c r="F1545" s="358">
        <f>F1551</f>
        <v/>
      </c>
      <c r="G1545" s="358">
        <f>G1551</f>
        <v/>
      </c>
      <c r="H1545" s="358" t="n"/>
      <c r="I1545" s="358" t="n"/>
      <c r="J1545" s="358" t="n"/>
      <c r="K1545" s="358" t="n"/>
      <c r="L1545" s="358" t="n"/>
      <c r="M1545" s="358" t="n"/>
      <c r="N1545" s="358" t="n"/>
      <c r="O1545" s="358">
        <f>O1551</f>
        <v/>
      </c>
      <c r="P1545" s="358">
        <f>P1551</f>
        <v/>
      </c>
      <c r="Q1545" s="358">
        <f>Q1551</f>
        <v/>
      </c>
      <c r="R1545" s="358">
        <f>R1551</f>
        <v/>
      </c>
      <c r="S1545" s="358">
        <f>S1551</f>
        <v/>
      </c>
      <c r="T1545" s="358">
        <f>T1551</f>
        <v/>
      </c>
      <c r="U1545" s="358">
        <f>U1551</f>
        <v/>
      </c>
      <c r="V1545" s="358">
        <f>V1551</f>
        <v/>
      </c>
      <c r="W1545" s="358">
        <f>W1551</f>
        <v/>
      </c>
      <c r="X1545" s="358">
        <f>X1551</f>
        <v/>
      </c>
      <c r="Y1545" s="358">
        <f>Y1551</f>
        <v/>
      </c>
      <c r="Z1545" s="358">
        <f>Z1551</f>
        <v/>
      </c>
      <c r="AA1545" s="358">
        <f>AA1551</f>
        <v/>
      </c>
      <c r="AB1545" s="358">
        <f>AB1551</f>
        <v/>
      </c>
      <c r="AC1545" s="358">
        <f>AC1551</f>
        <v/>
      </c>
      <c r="AD1545" s="358">
        <f>AD1551</f>
        <v/>
      </c>
      <c r="AE1545" s="358">
        <f>AE1551</f>
        <v/>
      </c>
      <c r="AF1545" s="358">
        <f>AF1551</f>
        <v/>
      </c>
      <c r="AG1545" s="358">
        <f>AG1551</f>
        <v/>
      </c>
      <c r="AH1545" s="358">
        <f>AH1551</f>
        <v/>
      </c>
      <c r="AI1545" s="358">
        <f>AI1551</f>
        <v/>
      </c>
      <c r="AJ1545" s="358">
        <f>AJ1551</f>
        <v/>
      </c>
      <c r="AK1545" s="358">
        <f>AK1551</f>
        <v/>
      </c>
      <c r="AL1545" s="358">
        <f>AL1551</f>
        <v/>
      </c>
      <c r="AM1545" s="358">
        <f>AM1551</f>
        <v/>
      </c>
      <c r="AN1545" s="358">
        <f>AN1551</f>
        <v/>
      </c>
      <c r="AO1545" s="358">
        <f>AO1551</f>
        <v/>
      </c>
      <c r="AP1545" s="358">
        <f>AP1551</f>
        <v/>
      </c>
      <c r="AQ1545" s="358">
        <f>AQ1551</f>
        <v/>
      </c>
      <c r="AR1545" s="358">
        <f>AR1551</f>
        <v/>
      </c>
      <c r="AS1545" s="358">
        <f>AS1551</f>
        <v/>
      </c>
      <c r="AT1545" s="358">
        <f>AT1551</f>
        <v/>
      </c>
      <c r="AU1545" s="358">
        <f>AU1551</f>
        <v/>
      </c>
      <c r="AV1545" s="358">
        <f>AV1551</f>
        <v/>
      </c>
      <c r="AW1545" s="358">
        <f>AW1551</f>
        <v/>
      </c>
      <c r="AX1545" s="358">
        <f>AX1551</f>
        <v/>
      </c>
      <c r="AY1545" s="358">
        <f>AY1551</f>
        <v/>
      </c>
      <c r="AZ1545" s="358">
        <f>AZ1551</f>
        <v/>
      </c>
      <c r="BA1545" s="358">
        <f>BA1551</f>
        <v/>
      </c>
      <c r="BB1545" s="358">
        <f>BB1551</f>
        <v/>
      </c>
      <c r="BC1545" s="358">
        <f>BC1551</f>
        <v/>
      </c>
      <c r="BD1545" s="358">
        <f>BD1551</f>
        <v/>
      </c>
      <c r="BE1545" s="358">
        <f>BE1551</f>
        <v/>
      </c>
      <c r="BF1545" s="358">
        <f>BF1551</f>
        <v/>
      </c>
      <c r="BG1545" s="358">
        <f>BG1551</f>
        <v/>
      </c>
      <c r="BH1545" s="358">
        <f>BH1551</f>
        <v/>
      </c>
      <c r="BI1545" s="358">
        <f>BI1551</f>
        <v/>
      </c>
      <c r="BJ1545" s="358">
        <f>BJ1551</f>
        <v/>
      </c>
      <c r="BK1545" s="358">
        <f>BK1551</f>
        <v/>
      </c>
      <c r="BL1545" s="358">
        <f>BL1551</f>
        <v/>
      </c>
      <c r="BM1545" s="358">
        <f>BM1551</f>
        <v/>
      </c>
      <c r="BN1545" s="358">
        <f>BN1551</f>
        <v/>
      </c>
      <c r="BO1545" s="358">
        <f>BO1551</f>
        <v/>
      </c>
      <c r="BP1545" s="358">
        <f>BP1551</f>
        <v/>
      </c>
      <c r="BQ1545" s="358">
        <f>BQ1551</f>
        <v/>
      </c>
      <c r="BR1545" s="358">
        <f>BR1551</f>
        <v/>
      </c>
      <c r="BS1545" s="358">
        <f>BS1551</f>
        <v/>
      </c>
      <c r="BT1545" s="358">
        <f>BT1551</f>
        <v/>
      </c>
      <c r="BU1545" s="358">
        <f>BU1551</f>
        <v/>
      </c>
      <c r="BV1545" s="358">
        <f>BV1551</f>
        <v/>
      </c>
      <c r="BW1545" s="358">
        <f>BW1551</f>
        <v/>
      </c>
      <c r="BX1545" s="358">
        <f>BX1551</f>
        <v/>
      </c>
      <c r="BY1545" s="358">
        <f>BY1551</f>
        <v/>
      </c>
      <c r="BZ1545" s="358">
        <f>BZ1551</f>
        <v/>
      </c>
      <c r="CA1545" s="358">
        <f>CA1551</f>
        <v/>
      </c>
      <c r="CB1545" s="358">
        <f>CB1551</f>
        <v/>
      </c>
      <c r="CC1545" s="358">
        <f>CC1551</f>
        <v/>
      </c>
      <c r="CD1545" s="358">
        <f>CD1551</f>
        <v/>
      </c>
      <c r="CE1545" s="358">
        <f>CE1551</f>
        <v/>
      </c>
      <c r="CF1545" s="358">
        <f>CF1551</f>
        <v/>
      </c>
      <c r="CG1545" s="358">
        <f>CG1551</f>
        <v/>
      </c>
      <c r="CH1545" s="358">
        <f>CH1551</f>
        <v/>
      </c>
      <c r="CI1545" s="358">
        <f>CI1551</f>
        <v/>
      </c>
      <c r="CJ1545" s="358">
        <f>CJ1551</f>
        <v/>
      </c>
      <c r="CK1545" s="358">
        <f>CK1551</f>
        <v/>
      </c>
      <c r="CL1545" s="358">
        <f>CL1551</f>
        <v/>
      </c>
      <c r="CM1545" s="358">
        <f>CM1551</f>
        <v/>
      </c>
      <c r="CN1545" s="358">
        <f>CN1551</f>
        <v/>
      </c>
      <c r="CO1545" s="358">
        <f>CO1551</f>
        <v/>
      </c>
      <c r="CP1545" s="358">
        <f>CP1551</f>
        <v/>
      </c>
      <c r="CQ1545" s="358">
        <f>CQ1551</f>
        <v/>
      </c>
      <c r="CR1545" s="358">
        <f>CR1551</f>
        <v/>
      </c>
      <c r="CS1545" s="358">
        <f>CS1551</f>
        <v/>
      </c>
      <c r="CT1545" s="358">
        <f>CT1551</f>
        <v/>
      </c>
      <c r="CU1545" s="358">
        <f>CU1551</f>
        <v/>
      </c>
      <c r="CV1545" s="358">
        <f>CV1551</f>
        <v/>
      </c>
      <c r="CW1545" s="358">
        <f>CW1551</f>
        <v/>
      </c>
      <c r="CX1545" s="358">
        <f>CX1551</f>
        <v/>
      </c>
      <c r="CY1545" s="358">
        <f>CY1551</f>
        <v/>
      </c>
      <c r="CZ1545" s="358">
        <f>CZ1551</f>
        <v/>
      </c>
      <c r="DA1545" s="358">
        <f>DA1551</f>
        <v/>
      </c>
      <c r="DB1545" s="358">
        <f>DB1551</f>
        <v/>
      </c>
      <c r="DC1545" s="358">
        <f>DC1551</f>
        <v/>
      </c>
      <c r="DD1545" s="358">
        <f>DD1551</f>
        <v/>
      </c>
      <c r="DE1545" s="358">
        <f>DE1551</f>
        <v/>
      </c>
      <c r="DF1545" s="358">
        <f>DF1551</f>
        <v/>
      </c>
      <c r="DG1545" s="359">
        <f>DG1551</f>
        <v/>
      </c>
      <c r="DH1545" s="359">
        <f>DH1551</f>
        <v/>
      </c>
      <c r="DI1545" s="359">
        <f>DI1551</f>
        <v/>
      </c>
      <c r="DJ1545" s="359">
        <f>DJ1551</f>
        <v/>
      </c>
      <c r="DK1545" s="359">
        <f>DK1551</f>
        <v/>
      </c>
      <c r="DL1545" s="359">
        <f>DL1551</f>
        <v/>
      </c>
      <c r="DM1545" s="359">
        <f>DM1551</f>
        <v/>
      </c>
      <c r="DN1545" s="359">
        <f>DN1551</f>
        <v/>
      </c>
      <c r="DO1545" s="359">
        <f>DO1551</f>
        <v/>
      </c>
      <c r="DP1545" s="359">
        <f>DP1551</f>
        <v/>
      </c>
      <c r="DQ1545" s="359">
        <f>DQ1551</f>
        <v/>
      </c>
      <c r="DR1545" s="359">
        <f>DR1551</f>
        <v/>
      </c>
      <c r="DS1545" s="359">
        <f>DS1551</f>
        <v/>
      </c>
      <c r="DT1545" s="359">
        <f>DT1551</f>
        <v/>
      </c>
      <c r="DU1545" s="359">
        <f>DU1551</f>
        <v/>
      </c>
      <c r="DV1545" s="359">
        <f>DV1551</f>
        <v/>
      </c>
      <c r="DW1545" s="359">
        <f>DW1551</f>
        <v/>
      </c>
      <c r="DX1545" s="359">
        <f>DX1551</f>
        <v/>
      </c>
      <c r="DY1545" s="359">
        <f>DY1551</f>
        <v/>
      </c>
      <c r="DZ1545" s="359">
        <f>DZ1551</f>
        <v/>
      </c>
      <c r="EA1545" s="359">
        <f>EA1551</f>
        <v/>
      </c>
      <c r="EB1545" s="359">
        <f>EB1551</f>
        <v/>
      </c>
      <c r="EC1545" s="359">
        <f>EC1551</f>
        <v/>
      </c>
      <c r="ED1545" s="359">
        <f>ED1551</f>
        <v/>
      </c>
      <c r="EE1545" s="359">
        <f>EE1551</f>
        <v/>
      </c>
      <c r="EF1545" s="359">
        <f>EF1551</f>
        <v/>
      </c>
      <c r="EG1545" s="359">
        <f>EG1551</f>
        <v/>
      </c>
      <c r="EH1545" s="359">
        <f>EH1551</f>
        <v/>
      </c>
      <c r="EI1545" s="359">
        <f>EI1551</f>
        <v/>
      </c>
      <c r="EJ1545" s="359">
        <f>EJ1551</f>
        <v/>
      </c>
      <c r="EK1545" s="359">
        <f>EK1551</f>
        <v/>
      </c>
      <c r="EL1545" s="359">
        <f>EL1551</f>
        <v/>
      </c>
      <c r="EM1545" s="359">
        <f>EM1551</f>
        <v/>
      </c>
      <c r="EN1545" s="359">
        <f>EN1551</f>
        <v/>
      </c>
      <c r="EO1545" s="359">
        <f>EO1551</f>
        <v/>
      </c>
      <c r="EP1545" s="359">
        <f>EP1551</f>
        <v/>
      </c>
      <c r="EQ1545" s="359">
        <f>EQ1551</f>
        <v/>
      </c>
      <c r="ER1545" s="359">
        <f>ER1551</f>
        <v/>
      </c>
      <c r="ES1545" s="359">
        <f>ES1551</f>
        <v/>
      </c>
      <c r="ET1545" s="359">
        <f>ET1551</f>
        <v/>
      </c>
      <c r="EU1545" s="359">
        <f>EU1551</f>
        <v/>
      </c>
      <c r="EV1545" s="359">
        <f>EV1551</f>
        <v/>
      </c>
      <c r="EW1545" s="359">
        <f>EW1551</f>
        <v/>
      </c>
      <c r="EX1545" s="359">
        <f>EX1551</f>
        <v/>
      </c>
      <c r="EY1545" s="359">
        <f>EY1551</f>
        <v/>
      </c>
      <c r="EZ1545" s="359">
        <f>EZ1551</f>
        <v/>
      </c>
      <c r="FA1545" s="359">
        <f>FA1551</f>
        <v/>
      </c>
      <c r="FB1545" s="359">
        <f>FB1551</f>
        <v/>
      </c>
      <c r="FC1545" s="359">
        <f>FC1551</f>
        <v/>
      </c>
      <c r="FD1545" s="359">
        <f>FD1551</f>
        <v/>
      </c>
      <c r="FE1545" s="359">
        <f>FE1551</f>
        <v/>
      </c>
      <c r="FF1545" s="359">
        <f>FF1551</f>
        <v/>
      </c>
      <c r="FG1545" s="359">
        <f>FG1551</f>
        <v/>
      </c>
      <c r="FH1545" s="359">
        <f>FH1551</f>
        <v/>
      </c>
      <c r="FI1545" s="359">
        <f>FI1551</f>
        <v/>
      </c>
      <c r="FJ1545" s="359">
        <f>FJ1551</f>
        <v/>
      </c>
      <c r="FK1545" s="359">
        <f>FK1551</f>
        <v/>
      </c>
      <c r="FL1545" s="359">
        <f>FL1551</f>
        <v/>
      </c>
      <c r="FM1545" s="359">
        <f>FM1551</f>
        <v/>
      </c>
      <c r="FN1545" s="359">
        <f>FN1551</f>
        <v/>
      </c>
      <c r="FO1545" s="359">
        <f>FO1551</f>
        <v/>
      </c>
      <c r="FP1545" s="359">
        <f>FP1551</f>
        <v/>
      </c>
      <c r="FQ1545" s="359">
        <f>FQ1551</f>
        <v/>
      </c>
      <c r="FR1545" s="359">
        <f>FR1551</f>
        <v/>
      </c>
      <c r="FS1545" s="359">
        <f>FS1551</f>
        <v/>
      </c>
      <c r="FT1545" s="359">
        <f>FT1551</f>
        <v/>
      </c>
      <c r="FU1545" s="359">
        <f>FU1551</f>
        <v/>
      </c>
      <c r="FV1545" s="359">
        <f>FV1551</f>
        <v/>
      </c>
      <c r="FW1545" s="359">
        <f>FW1551</f>
        <v/>
      </c>
      <c r="FX1545" s="359">
        <f>FX1551</f>
        <v/>
      </c>
      <c r="FY1545" s="359">
        <f>FY1551</f>
        <v/>
      </c>
      <c r="FZ1545" s="359">
        <f>FZ1551</f>
        <v/>
      </c>
      <c r="GA1545" s="359">
        <f>GA1551</f>
        <v/>
      </c>
      <c r="GB1545" s="359">
        <f>GB1551</f>
        <v/>
      </c>
      <c r="GC1545" s="359">
        <f>GC1551</f>
        <v/>
      </c>
      <c r="GD1545" s="359">
        <f>GD1551</f>
        <v/>
      </c>
      <c r="GE1545" s="359">
        <f>GE1551</f>
        <v/>
      </c>
      <c r="GF1545" s="359">
        <f>GF1551</f>
        <v/>
      </c>
      <c r="GG1545" s="359">
        <f>GG1551</f>
        <v/>
      </c>
      <c r="GH1545" s="359">
        <f>GH1551</f>
        <v/>
      </c>
      <c r="GI1545" s="359">
        <f>GI1551</f>
        <v/>
      </c>
      <c r="GJ1545" s="359">
        <f>GJ1551</f>
        <v/>
      </c>
      <c r="GK1545" s="359">
        <f>GK1551</f>
        <v/>
      </c>
      <c r="GL1545" s="359">
        <f>GL1551</f>
        <v/>
      </c>
      <c r="GM1545" s="359">
        <f>GM1551</f>
        <v/>
      </c>
      <c r="GN1545" s="359">
        <f>GN1551</f>
        <v/>
      </c>
      <c r="GO1545" s="359">
        <f>GO1551</f>
        <v/>
      </c>
      <c r="GP1545" s="359">
        <f>GP1551</f>
        <v/>
      </c>
      <c r="GQ1545" s="359">
        <f>GQ1551</f>
        <v/>
      </c>
      <c r="GR1545" s="359">
        <f>GR1551</f>
        <v/>
      </c>
      <c r="GS1545" s="359">
        <f>GS1551</f>
        <v/>
      </c>
      <c r="GT1545" s="359">
        <f>GT1551</f>
        <v/>
      </c>
      <c r="GU1545" s="359">
        <f>GU1551</f>
        <v/>
      </c>
      <c r="GV1545" s="359">
        <f>GV1551</f>
        <v/>
      </c>
      <c r="GW1545" s="359">
        <f>GW1551</f>
        <v/>
      </c>
      <c r="GX1545" s="359">
        <f>GX1551</f>
        <v/>
      </c>
    </row>
    <row r="1547">
      <c r="A1547" s="0" t="n">
        <v>17</v>
      </c>
      <c r="B1547" s="0" t="n">
        <v>0</v>
      </c>
      <c r="C1547" s="0">
        <f>ROW(SmtRes!A581)</f>
        <v/>
      </c>
      <c r="D1547" s="0">
        <f>ROW(EtalonRes!A564)</f>
        <v/>
      </c>
      <c r="E1547" s="0" t="inlineStr">
        <is>
          <t>1</t>
        </is>
      </c>
      <c r="F1547" s="0" t="inlineStr">
        <is>
          <t>65-15-6</t>
        </is>
      </c>
      <c r="G154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20 мм</t>
        </is>
      </c>
      <c r="H1547" s="0" t="inlineStr">
        <is>
          <t>100 м трубопровода</t>
        </is>
      </c>
      <c r="I1547" s="0">
        <f>ROUND(ROUND(1/100,4),7)</f>
        <v/>
      </c>
      <c r="J1547" s="0" t="n">
        <v>0</v>
      </c>
      <c r="K1547" s="0">
        <f>ROUND(ROUND(1/100,4),7)</f>
        <v/>
      </c>
      <c r="O1547" s="0">
        <f>ROUND(CP1547,0)</f>
        <v/>
      </c>
      <c r="P1547" s="0">
        <f>ROUND(CQ1547*I1547,0)</f>
        <v/>
      </c>
      <c r="Q1547" s="0">
        <f>(ROUND((ROUND(((ET1547)*I1547),0)*BB1547),0)+ROUND((ROUND(((AE1547-(EU1547))*I1547),0)*BS1547),0))</f>
        <v/>
      </c>
      <c r="R1547" s="0">
        <f>(ROUND((ROUND(((EU1547)*I1547),0)*BS1547),0)+ROUND((ROUND(((AE1547-(EU1547))*I1547),0)*BS1547),0))</f>
        <v/>
      </c>
      <c r="S1547" s="0">
        <f>ROUND(CT1547*I1547,0)</f>
        <v/>
      </c>
      <c r="T1547" s="0">
        <f>ROUND(CU1547*I1547,0)</f>
        <v/>
      </c>
      <c r="U1547" s="0">
        <f>ROUND(CV1547*I1547,7)</f>
        <v/>
      </c>
      <c r="V1547" s="0">
        <f>ROUND(CW1547*I1547,7)</f>
        <v/>
      </c>
      <c r="W1547" s="0">
        <f>ROUND(CX1547*I1547,0)</f>
        <v/>
      </c>
      <c r="X1547" s="0">
        <f>ROUND(CY1547,0)</f>
        <v/>
      </c>
      <c r="Y1547" s="0">
        <f>ROUND(CZ1547,0)</f>
        <v/>
      </c>
      <c r="AA1547" s="0" t="n">
        <v>78845955</v>
      </c>
      <c r="AB1547" s="0">
        <f>ROUND((AC1547+AD1547+AF1547),2)</f>
        <v/>
      </c>
      <c r="AC1547" s="0">
        <f>ROUND((ES1547),2)</f>
        <v/>
      </c>
      <c r="AD1547" s="0">
        <f>ROUND((((ET1547)-(EU1547))+AE1547),2)</f>
        <v/>
      </c>
      <c r="AE1547" s="0">
        <f>ROUND((EU1547),2)</f>
        <v/>
      </c>
      <c r="AF1547" s="0">
        <f>ROUND((EV1547),2)</f>
        <v/>
      </c>
      <c r="AG1547" s="0">
        <f>ROUND((AP1547),2)</f>
        <v/>
      </c>
      <c r="AH1547" s="0">
        <f>(EW1547)</f>
        <v/>
      </c>
      <c r="AI1547" s="0">
        <f>(EX1547)</f>
        <v/>
      </c>
      <c r="AJ1547" s="0">
        <f>(AS1547)</f>
        <v/>
      </c>
      <c r="AK1547" s="0" t="n">
        <v>3927.13</v>
      </c>
      <c r="AL1547" s="0" t="n">
        <v>2189.21</v>
      </c>
      <c r="AM1547" s="0" t="n">
        <v>64.04000000000001</v>
      </c>
      <c r="AN1547" s="0" t="n">
        <v>0</v>
      </c>
      <c r="AO1547" s="0" t="n">
        <v>1673.88</v>
      </c>
      <c r="AP1547" s="0" t="n">
        <v>0</v>
      </c>
      <c r="AQ1547" s="0" t="n">
        <v>174</v>
      </c>
      <c r="AR1547" s="0" t="n">
        <v>0</v>
      </c>
      <c r="AS1547" s="0" t="n">
        <v>0</v>
      </c>
      <c r="AT1547" s="0" t="n">
        <v>103</v>
      </c>
      <c r="AU1547" s="0" t="n">
        <v>52</v>
      </c>
      <c r="AV1547" s="0" t="n">
        <v>1</v>
      </c>
      <c r="AW1547" s="0" t="n">
        <v>1</v>
      </c>
      <c r="AZ1547" s="0" t="n">
        <v>1</v>
      </c>
      <c r="BA1547" s="0" t="n">
        <v>52.25</v>
      </c>
      <c r="BB1547" s="0" t="n">
        <v>21.39</v>
      </c>
      <c r="BC1547" s="0" t="n">
        <v>7.21</v>
      </c>
      <c r="BD1547" s="0" t="inlineStr"/>
      <c r="BE1547" s="0" t="inlineStr"/>
      <c r="BF1547" s="0" t="inlineStr"/>
      <c r="BG1547" s="0" t="inlineStr"/>
      <c r="BH1547" s="0" t="n">
        <v>0</v>
      </c>
      <c r="BI1547" s="0" t="n">
        <v>1</v>
      </c>
      <c r="BJ1547" s="0" t="inlineStr">
        <is>
          <t>ТЕРр Московской обл., 65-15-6, приказ Минстроя России №675/пр от 28.02.2017 № 263/пр</t>
        </is>
      </c>
      <c r="BM1547" s="0" t="n">
        <v>65008</v>
      </c>
      <c r="BN1547" s="0" t="n">
        <v>0</v>
      </c>
      <c r="BO1547" s="0" t="inlineStr">
        <is>
          <t>65-15-6</t>
        </is>
      </c>
      <c r="BP1547" s="0" t="n">
        <v>1</v>
      </c>
      <c r="BQ1547" s="0" t="n">
        <v>6</v>
      </c>
      <c r="BR1547" s="0" t="n">
        <v>0</v>
      </c>
      <c r="BS1547" s="0" t="n">
        <v>52.25</v>
      </c>
      <c r="BT1547" s="0" t="n">
        <v>1</v>
      </c>
      <c r="BU1547" s="0" t="n">
        <v>1</v>
      </c>
      <c r="BV1547" s="0" t="n">
        <v>1</v>
      </c>
      <c r="BW1547" s="0" t="n">
        <v>1</v>
      </c>
      <c r="BX1547" s="0" t="n">
        <v>1</v>
      </c>
      <c r="BY1547" s="0" t="inlineStr"/>
      <c r="BZ1547" s="0" t="n">
        <v>103</v>
      </c>
      <c r="CA1547" s="0" t="n">
        <v>52</v>
      </c>
      <c r="CB1547" s="0" t="inlineStr"/>
      <c r="CE1547" s="0" t="n">
        <v>12</v>
      </c>
      <c r="CF1547" s="0" t="n">
        <v>0</v>
      </c>
      <c r="CG1547" s="0" t="n">
        <v>0</v>
      </c>
      <c r="CM1547" s="0" t="n">
        <v>0</v>
      </c>
      <c r="CN1547" s="0" t="inlineStr"/>
      <c r="CO1547" s="0" t="n">
        <v>0</v>
      </c>
      <c r="CP1547" s="0">
        <f>(P1547+Q1547+S1547)</f>
        <v/>
      </c>
      <c r="CQ1547" s="0">
        <f>AC1547*BC1547</f>
        <v/>
      </c>
      <c r="CR1547" s="0">
        <f>(ROUND((ROUND(((ET1547)*1),0)*BB1547),0)+ROUND((ROUND(((AE1547-(EU1547))*1),0)*BS1547),0))</f>
        <v/>
      </c>
      <c r="CS1547" s="0">
        <f>(ROUND((ROUND(((EU1547)*1),0)*BS1547),0)+ROUND((ROUND(((AE1547-(EU1547))*1),0)*BS1547),0))</f>
        <v/>
      </c>
      <c r="CT1547" s="0">
        <f>AF1547*BA1547</f>
        <v/>
      </c>
      <c r="CU1547" s="0">
        <f>AG1547</f>
        <v/>
      </c>
      <c r="CV1547" s="0">
        <f>AH1547</f>
        <v/>
      </c>
      <c r="CW1547" s="0">
        <f>AI1547</f>
        <v/>
      </c>
      <c r="CX1547" s="0">
        <f>AJ1547</f>
        <v/>
      </c>
      <c r="CY1547" s="0">
        <f>(((S1547+R1547)*AT1547)/100)</f>
        <v/>
      </c>
      <c r="CZ1547" s="0">
        <f>(((S1547+R1547)*AU1547)/100)</f>
        <v/>
      </c>
      <c r="DC1547" s="0" t="inlineStr"/>
      <c r="DD1547" s="0" t="inlineStr"/>
      <c r="DE1547" s="0" t="inlineStr"/>
      <c r="DF1547" s="0" t="inlineStr"/>
      <c r="DG1547" s="0" t="inlineStr"/>
      <c r="DH1547" s="0" t="inlineStr"/>
      <c r="DI1547" s="0" t="inlineStr"/>
      <c r="DJ1547" s="0" t="inlineStr"/>
      <c r="DK1547" s="0" t="inlineStr"/>
      <c r="DL1547" s="0" t="inlineStr"/>
      <c r="DM1547" s="0" t="inlineStr"/>
      <c r="DN1547" s="0" t="n">
        <v>0</v>
      </c>
      <c r="DO1547" s="0" t="n">
        <v>0</v>
      </c>
      <c r="DP1547" s="0" t="n">
        <v>1</v>
      </c>
      <c r="DQ1547" s="0" t="n">
        <v>1</v>
      </c>
      <c r="DU1547" s="0" t="n">
        <v>1013</v>
      </c>
      <c r="DV1547" s="0" t="inlineStr">
        <is>
          <t>100 м трубопровода</t>
        </is>
      </c>
      <c r="DW1547" s="0" t="inlineStr">
        <is>
          <t>100 м трубопровода</t>
        </is>
      </c>
      <c r="DX1547" s="0" t="n">
        <v>1</v>
      </c>
      <c r="DZ1547" s="0" t="inlineStr"/>
      <c r="EA1547" s="0" t="inlineStr"/>
      <c r="EB1547" s="0" t="inlineStr"/>
      <c r="EC1547" s="0" t="inlineStr"/>
      <c r="EE1547" s="0" t="n">
        <v>78726002</v>
      </c>
      <c r="EF1547" s="0" t="n">
        <v>6</v>
      </c>
      <c r="EG1547" s="0" t="inlineStr">
        <is>
          <t>Ремонтно-строительные работы</t>
        </is>
      </c>
      <c r="EH1547" s="0" t="n">
        <v>99</v>
      </c>
      <c r="EI1547" s="0" t="inlineStr">
        <is>
          <t>Внутренние санитарно-технические работы</t>
        </is>
      </c>
      <c r="EJ1547" s="0" t="n">
        <v>1</v>
      </c>
      <c r="EK1547" s="0" t="n">
        <v>65008</v>
      </c>
      <c r="EL1547" s="0" t="inlineStr">
        <is>
          <t>Внутренние санитарнотехнические работы: смена труб, санприборов, запорной арматуры и другое</t>
        </is>
      </c>
      <c r="EM1547" s="0" t="inlineStr">
        <is>
          <t>рФЕР-65</t>
        </is>
      </c>
      <c r="EO1547" s="0" t="inlineStr"/>
      <c r="EQ1547" s="0" t="n">
        <v>0</v>
      </c>
      <c r="ER1547" s="0" t="n">
        <v>3927.13</v>
      </c>
      <c r="ES1547" s="0" t="n">
        <v>2189.21</v>
      </c>
      <c r="ET1547" s="0" t="n">
        <v>64.04000000000001</v>
      </c>
      <c r="EU1547" s="0" t="n">
        <v>0</v>
      </c>
      <c r="EV1547" s="0" t="n">
        <v>1673.88</v>
      </c>
      <c r="EW1547" s="0" t="n">
        <v>174</v>
      </c>
      <c r="EX1547" s="0" t="n">
        <v>0</v>
      </c>
      <c r="EY1547" s="0" t="n">
        <v>0</v>
      </c>
      <c r="FQ1547" s="0" t="n">
        <v>0</v>
      </c>
      <c r="FR1547" s="0" t="n">
        <v>0</v>
      </c>
      <c r="FS1547" s="0" t="n">
        <v>0</v>
      </c>
      <c r="FX1547" s="0" t="n">
        <v>103</v>
      </c>
      <c r="FY1547" s="0" t="n">
        <v>52</v>
      </c>
      <c r="GA1547" s="0" t="inlineStr"/>
      <c r="GD1547" s="0" t="n">
        <v>1</v>
      </c>
      <c r="GF1547" s="0" t="n">
        <v>665160899</v>
      </c>
      <c r="GG1547" s="0" t="n">
        <v>2</v>
      </c>
      <c r="GH1547" s="0" t="n">
        <v>1</v>
      </c>
      <c r="GI1547" s="0" t="n">
        <v>2</v>
      </c>
      <c r="GJ1547" s="0" t="n">
        <v>0</v>
      </c>
      <c r="GK1547" s="0" t="n">
        <v>0</v>
      </c>
      <c r="GL1547" s="0">
        <f>ROUND(IF(AND(BH1547=3,BI1547=3,FS1547&lt;&gt;0),P1547,0),0)</f>
        <v/>
      </c>
      <c r="GM1547" s="0">
        <f>ROUND(O1547+X1547+Y1547,0)+GX1547</f>
        <v/>
      </c>
      <c r="GN1547" s="0">
        <f>IF(OR(BI1547=0,BI1547=1),GM1547-GX1547,0)</f>
        <v/>
      </c>
      <c r="GO1547" s="0">
        <f>IF(BI1547=2,GM1547-GX1547,0)</f>
        <v/>
      </c>
      <c r="GP1547" s="0">
        <f>IF(BI1547=4,GM1547-GX1547,0)</f>
        <v/>
      </c>
      <c r="GR1547" s="0" t="n">
        <v>0</v>
      </c>
      <c r="GS1547" s="0" t="n">
        <v>3</v>
      </c>
      <c r="GT1547" s="0" t="n">
        <v>0</v>
      </c>
      <c r="GU1547" s="0" t="inlineStr"/>
      <c r="GV1547" s="0">
        <f>ROUND((GT1547),2)</f>
        <v/>
      </c>
      <c r="GW1547" s="0" t="n">
        <v>1</v>
      </c>
      <c r="GX1547" s="0">
        <f>ROUND(HC1547*I1547,0)</f>
        <v/>
      </c>
      <c r="HA1547" s="0" t="n">
        <v>0</v>
      </c>
      <c r="HB1547" s="0" t="n">
        <v>0</v>
      </c>
      <c r="HC1547" s="0">
        <f>GV1547*GW1547</f>
        <v/>
      </c>
      <c r="HE1547" s="0" t="inlineStr"/>
      <c r="HF1547" s="0" t="inlineStr"/>
      <c r="HM1547" s="0" t="inlineStr"/>
      <c r="HN1547" s="0" t="inlineStr">
        <is>
          <t>Пр/812-099.2-1</t>
        </is>
      </c>
      <c r="HO1547" s="0" t="inlineStr">
        <is>
          <t>Пр/774-099.2</t>
        </is>
      </c>
      <c r="HP1547" s="0" t="inlineStr">
        <is>
          <t>Внутренние санитарнотехнические работы: смена труб, санприборов, запорной арматуры и другое</t>
        </is>
      </c>
      <c r="HQ1547" s="0" t="inlineStr">
        <is>
          <t>Внутренние санитарнотехнические работы: смена труб, санприборов, запорной арматуры и другое</t>
        </is>
      </c>
      <c r="HS1547" s="0" t="n">
        <v>0</v>
      </c>
      <c r="IK1547" s="0" t="n">
        <v>0</v>
      </c>
    </row>
    <row r="1548">
      <c r="A1548" s="0" t="n">
        <v>18</v>
      </c>
      <c r="B1548" s="0" t="n">
        <v>0</v>
      </c>
      <c r="C1548" s="0" t="n">
        <v>581</v>
      </c>
      <c r="E1548" s="0" t="inlineStr">
        <is>
          <t>1,1</t>
        </is>
      </c>
      <c r="F1548" s="0" t="inlineStr">
        <is>
          <t>507-5019</t>
        </is>
      </c>
      <c r="G1548" s="0" t="inlineStr">
        <is>
          <t>Муфта полипропиленовая комбинированная, с внутренней резьбой диаметром 20х1/2"</t>
        </is>
      </c>
      <c r="H1548" s="0" t="inlineStr">
        <is>
          <t>10 шт.</t>
        </is>
      </c>
      <c r="I1548" s="0">
        <f>I1547*J1548</f>
        <v/>
      </c>
      <c r="J1548" s="0" t="n">
        <v>10</v>
      </c>
      <c r="K1548" s="0" t="n">
        <v>10</v>
      </c>
      <c r="O1548" s="0">
        <f>ROUND(CP1548,0)</f>
        <v/>
      </c>
      <c r="P1548" s="0">
        <f>ROUND(CQ1548*I1548,0)</f>
        <v/>
      </c>
      <c r="Q1548" s="0">
        <f>(ROUND((ROUND(((ET1548)*I1548),0)*BB1548),0)+ROUND((ROUND(((AE1548-(EU1548))*I1548),0)*BS1548),0))</f>
        <v/>
      </c>
      <c r="R1548" s="0">
        <f>(ROUND((ROUND(((EU1548)*I1548),0)*BS1548),0)+ROUND((ROUND(((AE1548-(EU1548))*I1548),0)*BS1548),0))</f>
        <v/>
      </c>
      <c r="S1548" s="0">
        <f>ROUND(CT1548*I1548,0)</f>
        <v/>
      </c>
      <c r="T1548" s="0">
        <f>ROUND(CU1548*I1548,0)</f>
        <v/>
      </c>
      <c r="U1548" s="0">
        <f>ROUND(CV1548*I1548,7)</f>
        <v/>
      </c>
      <c r="V1548" s="0">
        <f>ROUND(CW1548*I1548,7)</f>
        <v/>
      </c>
      <c r="W1548" s="0">
        <f>ROUND(CX1548*I1548,0)</f>
        <v/>
      </c>
      <c r="X1548" s="0">
        <f>ROUND(CY1548,0)</f>
        <v/>
      </c>
      <c r="Y1548" s="0">
        <f>ROUND(CZ1548,0)</f>
        <v/>
      </c>
      <c r="AA1548" s="0" t="n">
        <v>78845955</v>
      </c>
      <c r="AB1548" s="0">
        <f>ROUND((AC1548+AD1548+AF1548),2)</f>
        <v/>
      </c>
      <c r="AC1548" s="0">
        <f>ROUND((ES1548),2)</f>
        <v/>
      </c>
      <c r="AD1548" s="0">
        <f>ROUND((((ET1548)-(EU1548))+AE1548),2)</f>
        <v/>
      </c>
      <c r="AE1548" s="0">
        <f>ROUND((EU1548),2)</f>
        <v/>
      </c>
      <c r="AF1548" s="0">
        <f>ROUND((EV1548),2)</f>
        <v/>
      </c>
      <c r="AG1548" s="0">
        <f>ROUND((AP1548),2)</f>
        <v/>
      </c>
      <c r="AH1548" s="0">
        <f>(EW1548)</f>
        <v/>
      </c>
      <c r="AI1548" s="0">
        <f>(EX1548)</f>
        <v/>
      </c>
      <c r="AJ1548" s="0">
        <f>(AS1548)</f>
        <v/>
      </c>
      <c r="AK1548" s="0" t="n">
        <v>74.3</v>
      </c>
      <c r="AL1548" s="0" t="n">
        <v>74.3</v>
      </c>
      <c r="AM1548" s="0" t="n">
        <v>0</v>
      </c>
      <c r="AN1548" s="0" t="n">
        <v>0</v>
      </c>
      <c r="AO1548" s="0" t="n">
        <v>0</v>
      </c>
      <c r="AP1548" s="0" t="n">
        <v>0</v>
      </c>
      <c r="AQ1548" s="0" t="n">
        <v>0</v>
      </c>
      <c r="AR1548" s="0" t="n">
        <v>0</v>
      </c>
      <c r="AS1548" s="0" t="n">
        <v>0.04</v>
      </c>
      <c r="AT1548" s="0" t="n">
        <v>103</v>
      </c>
      <c r="AU1548" s="0" t="n">
        <v>52</v>
      </c>
      <c r="AV1548" s="0" t="n">
        <v>1</v>
      </c>
      <c r="AW1548" s="0" t="n">
        <v>1</v>
      </c>
      <c r="AZ1548" s="0" t="n">
        <v>1</v>
      </c>
      <c r="BA1548" s="0" t="n">
        <v>1</v>
      </c>
      <c r="BB1548" s="0" t="n">
        <v>1</v>
      </c>
      <c r="BC1548" s="0" t="n">
        <v>5.73</v>
      </c>
      <c r="BD1548" s="0" t="inlineStr"/>
      <c r="BE1548" s="0" t="inlineStr"/>
      <c r="BF1548" s="0" t="inlineStr"/>
      <c r="BG1548" s="0" t="inlineStr"/>
      <c r="BH1548" s="0" t="n">
        <v>3</v>
      </c>
      <c r="BI1548" s="0" t="n">
        <v>1</v>
      </c>
      <c r="BJ1548" s="0" t="inlineStr">
        <is>
          <t>ТССЦ Московской обл., 507-5019, приказ Минстроя России №675/пр от 28.02.2017 № 258/пр</t>
        </is>
      </c>
      <c r="BM1548" s="0" t="n">
        <v>65008</v>
      </c>
      <c r="BN1548" s="0" t="n">
        <v>0</v>
      </c>
      <c r="BO1548" s="0" t="inlineStr">
        <is>
          <t>507-5019</t>
        </is>
      </c>
      <c r="BP1548" s="0" t="n">
        <v>1</v>
      </c>
      <c r="BQ1548" s="0" t="n">
        <v>6</v>
      </c>
      <c r="BR1548" s="0" t="n">
        <v>0</v>
      </c>
      <c r="BS1548" s="0" t="n">
        <v>1</v>
      </c>
      <c r="BT1548" s="0" t="n">
        <v>1</v>
      </c>
      <c r="BU1548" s="0" t="n">
        <v>1</v>
      </c>
      <c r="BV1548" s="0" t="n">
        <v>1</v>
      </c>
      <c r="BW1548" s="0" t="n">
        <v>1</v>
      </c>
      <c r="BX1548" s="0" t="n">
        <v>1</v>
      </c>
      <c r="BY1548" s="0" t="inlineStr"/>
      <c r="BZ1548" s="0" t="n">
        <v>103</v>
      </c>
      <c r="CA1548" s="0" t="n">
        <v>52</v>
      </c>
      <c r="CB1548" s="0" t="inlineStr"/>
      <c r="CE1548" s="0" t="n">
        <v>12</v>
      </c>
      <c r="CF1548" s="0" t="n">
        <v>0</v>
      </c>
      <c r="CG1548" s="0" t="n">
        <v>0</v>
      </c>
      <c r="CM1548" s="0" t="n">
        <v>0</v>
      </c>
      <c r="CN1548" s="0" t="inlineStr"/>
      <c r="CO1548" s="0" t="n">
        <v>0</v>
      </c>
      <c r="CP1548" s="0">
        <f>(P1548+Q1548+S1548)</f>
        <v/>
      </c>
      <c r="CQ1548" s="0">
        <f>AC1548*BC1548</f>
        <v/>
      </c>
      <c r="CR1548" s="0">
        <f>(ROUND((ROUND(((ET1548)*1),0)*BB1548),0)+ROUND((ROUND(((AE1548-(EU1548))*1),0)*BS1548),0))</f>
        <v/>
      </c>
      <c r="CS1548" s="0">
        <f>(ROUND((ROUND(((EU1548)*1),0)*BS1548),0)+ROUND((ROUND(((AE1548-(EU1548))*1),0)*BS1548),0))</f>
        <v/>
      </c>
      <c r="CT1548" s="0">
        <f>AF1548*BA1548</f>
        <v/>
      </c>
      <c r="CU1548" s="0">
        <f>AG1548</f>
        <v/>
      </c>
      <c r="CV1548" s="0">
        <f>AH1548</f>
        <v/>
      </c>
      <c r="CW1548" s="0">
        <f>AI1548</f>
        <v/>
      </c>
      <c r="CX1548" s="0">
        <f>AJ1548</f>
        <v/>
      </c>
      <c r="CY1548" s="0">
        <f>(((S1548+R1548)*AT1548)/100)</f>
        <v/>
      </c>
      <c r="CZ1548" s="0">
        <f>(((S1548+R1548)*AU1548)/100)</f>
        <v/>
      </c>
      <c r="DC1548" s="0" t="inlineStr"/>
      <c r="DD1548" s="0" t="inlineStr"/>
      <c r="DE1548" s="0" t="inlineStr"/>
      <c r="DF1548" s="0" t="inlineStr"/>
      <c r="DG1548" s="0" t="inlineStr"/>
      <c r="DH1548" s="0" t="inlineStr"/>
      <c r="DI1548" s="0" t="inlineStr"/>
      <c r="DJ1548" s="0" t="inlineStr"/>
      <c r="DK1548" s="0" t="inlineStr"/>
      <c r="DL1548" s="0" t="inlineStr"/>
      <c r="DM1548" s="0" t="inlineStr"/>
      <c r="DN1548" s="0" t="n">
        <v>0</v>
      </c>
      <c r="DO1548" s="0" t="n">
        <v>0</v>
      </c>
      <c r="DP1548" s="0" t="n">
        <v>1</v>
      </c>
      <c r="DQ1548" s="0" t="n">
        <v>1</v>
      </c>
      <c r="DU1548" s="0" t="n">
        <v>1010</v>
      </c>
      <c r="DV1548" s="0" t="inlineStr">
        <is>
          <t>10 шт.</t>
        </is>
      </c>
      <c r="DW1548" s="0" t="inlineStr">
        <is>
          <t>10 шт.</t>
        </is>
      </c>
      <c r="DX1548" s="0" t="n">
        <v>10</v>
      </c>
      <c r="DZ1548" s="0" t="inlineStr"/>
      <c r="EA1548" s="0" t="inlineStr"/>
      <c r="EB1548" s="0" t="inlineStr"/>
      <c r="EC1548" s="0" t="inlineStr"/>
      <c r="EE1548" s="0" t="n">
        <v>78726002</v>
      </c>
      <c r="EF1548" s="0" t="n">
        <v>6</v>
      </c>
      <c r="EG1548" s="0" t="inlineStr">
        <is>
          <t>Ремонтно-строительные работы</t>
        </is>
      </c>
      <c r="EH1548" s="0" t="n">
        <v>99</v>
      </c>
      <c r="EI1548" s="0" t="inlineStr">
        <is>
          <t>Внутренние санитарно-технические работы</t>
        </is>
      </c>
      <c r="EJ1548" s="0" t="n">
        <v>1</v>
      </c>
      <c r="EK1548" s="0" t="n">
        <v>65008</v>
      </c>
      <c r="EL1548" s="0" t="inlineStr">
        <is>
          <t>Внутренние санитарнотехнические работы: смена труб, санприборов, запорной арматуры и другое</t>
        </is>
      </c>
      <c r="EM1548" s="0" t="inlineStr">
        <is>
          <t>рФЕР-65</t>
        </is>
      </c>
      <c r="EO1548" s="0" t="inlineStr"/>
      <c r="EQ1548" s="0" t="n">
        <v>0</v>
      </c>
      <c r="ER1548" s="0" t="n">
        <v>74.3</v>
      </c>
      <c r="ES1548" s="0" t="n">
        <v>74.3</v>
      </c>
      <c r="ET1548" s="0" t="n">
        <v>0</v>
      </c>
      <c r="EU1548" s="0" t="n">
        <v>0</v>
      </c>
      <c r="EV1548" s="0" t="n">
        <v>0</v>
      </c>
      <c r="EW1548" s="0" t="n">
        <v>0</v>
      </c>
      <c r="EX1548" s="0" t="n">
        <v>0</v>
      </c>
      <c r="FQ1548" s="0" t="n">
        <v>0</v>
      </c>
      <c r="FR1548" s="0" t="n">
        <v>0</v>
      </c>
      <c r="FS1548" s="0" t="n">
        <v>0</v>
      </c>
      <c r="FX1548" s="0" t="n">
        <v>103</v>
      </c>
      <c r="FY1548" s="0" t="n">
        <v>52</v>
      </c>
      <c r="GA1548" s="0" t="inlineStr"/>
      <c r="GD1548" s="0" t="n">
        <v>1</v>
      </c>
      <c r="GF1548" s="0" t="n">
        <v>-2070859470</v>
      </c>
      <c r="GG1548" s="0" t="n">
        <v>2</v>
      </c>
      <c r="GH1548" s="0" t="n">
        <v>1</v>
      </c>
      <c r="GI1548" s="0" t="n">
        <v>2</v>
      </c>
      <c r="GJ1548" s="0" t="n">
        <v>0</v>
      </c>
      <c r="GK1548" s="0" t="n">
        <v>0</v>
      </c>
      <c r="GL1548" s="0">
        <f>ROUND(IF(AND(BH1548=3,BI1548=3,FS1548&lt;&gt;0),P1548,0),0)</f>
        <v/>
      </c>
      <c r="GM1548" s="0">
        <f>ROUND(O1548+X1548+Y1548,0)+GX1548</f>
        <v/>
      </c>
      <c r="GN1548" s="0">
        <f>IF(OR(BI1548=0,BI1548=1),GM1548-GX1548,0)</f>
        <v/>
      </c>
      <c r="GO1548" s="0">
        <f>IF(BI1548=2,GM1548-GX1548,0)</f>
        <v/>
      </c>
      <c r="GP1548" s="0">
        <f>IF(BI1548=4,GM1548-GX1548,0)</f>
        <v/>
      </c>
      <c r="GR1548" s="0" t="n">
        <v>0</v>
      </c>
      <c r="GS1548" s="0" t="n">
        <v>3</v>
      </c>
      <c r="GT1548" s="0" t="n">
        <v>0</v>
      </c>
      <c r="GU1548" s="0" t="inlineStr"/>
      <c r="GV1548" s="0">
        <f>ROUND((GT1548),2)</f>
        <v/>
      </c>
      <c r="GW1548" s="0" t="n">
        <v>1</v>
      </c>
      <c r="GX1548" s="0">
        <f>ROUND(HC1548*I1548,0)</f>
        <v/>
      </c>
      <c r="HA1548" s="0" t="n">
        <v>0</v>
      </c>
      <c r="HB1548" s="0" t="n">
        <v>0</v>
      </c>
      <c r="HC1548" s="0">
        <f>GV1548*GW1548</f>
        <v/>
      </c>
      <c r="HE1548" s="0" t="inlineStr"/>
      <c r="HF1548" s="0" t="inlineStr"/>
      <c r="HM1548" s="0" t="inlineStr"/>
      <c r="HN1548" s="0" t="inlineStr">
        <is>
          <t>Пр/812-099.2-1</t>
        </is>
      </c>
      <c r="HO1548" s="0" t="inlineStr">
        <is>
          <t>Пр/774-099.2</t>
        </is>
      </c>
      <c r="HP1548" s="0" t="inlineStr">
        <is>
          <t>Внутренние санитарнотехнические работы: смена труб, санприборов, запорной арматуры и другое</t>
        </is>
      </c>
      <c r="HQ1548" s="0" t="inlineStr">
        <is>
          <t>Внутренние санитарнотехнические работы: смена труб, санприборов, запорной арматуры и другое</t>
        </is>
      </c>
      <c r="HS1548" s="0" t="n">
        <v>0</v>
      </c>
      <c r="IK1548" s="0" t="n">
        <v>0</v>
      </c>
    </row>
    <row r="1549">
      <c r="A1549" s="0" t="n">
        <v>18</v>
      </c>
      <c r="B1549" s="0" t="n">
        <v>0</v>
      </c>
      <c r="C1549" s="0" t="n">
        <v>580</v>
      </c>
      <c r="E1549" s="0" t="inlineStr">
        <is>
          <t>1,2</t>
        </is>
      </c>
      <c r="F1549" s="0" t="inlineStr">
        <is>
          <t>302-0063</t>
        </is>
      </c>
      <c r="G1549" s="0" t="inlineStr">
        <is>
          <t>Кран шаровый муфтовый Valtec для воды диаметром 20 мм, тип в/в</t>
        </is>
      </c>
      <c r="H1549" s="0" t="inlineStr">
        <is>
          <t>шт.</t>
        </is>
      </c>
      <c r="I1549" s="0">
        <f>I1547*J1549</f>
        <v/>
      </c>
      <c r="J1549" s="0" t="n">
        <v>100</v>
      </c>
      <c r="K1549" s="0" t="n">
        <v>100</v>
      </c>
      <c r="O1549" s="0">
        <f>ROUND(CP1549,0)</f>
        <v/>
      </c>
      <c r="P1549" s="0">
        <f>ROUND(CQ1549*I1549,0)</f>
        <v/>
      </c>
      <c r="Q1549" s="0">
        <f>(ROUND((ROUND(((ET1549)*I1549),0)*BB1549),0)+ROUND((ROUND(((AE1549-(EU1549))*I1549),0)*BS1549),0))</f>
        <v/>
      </c>
      <c r="R1549" s="0">
        <f>(ROUND((ROUND(((EU1549)*I1549),0)*BS1549),0)+ROUND((ROUND(((AE1549-(EU1549))*I1549),0)*BS1549),0))</f>
        <v/>
      </c>
      <c r="S1549" s="0">
        <f>ROUND(CT1549*I1549,0)</f>
        <v/>
      </c>
      <c r="T1549" s="0">
        <f>ROUND(CU1549*I1549,0)</f>
        <v/>
      </c>
      <c r="U1549" s="0">
        <f>ROUND(CV1549*I1549,7)</f>
        <v/>
      </c>
      <c r="V1549" s="0">
        <f>ROUND(CW1549*I1549,7)</f>
        <v/>
      </c>
      <c r="W1549" s="0">
        <f>ROUND(CX1549*I1549,0)</f>
        <v/>
      </c>
      <c r="X1549" s="0">
        <f>ROUND(CY1549,0)</f>
        <v/>
      </c>
      <c r="Y1549" s="0">
        <f>ROUND(CZ1549,0)</f>
        <v/>
      </c>
      <c r="AA1549" s="0" t="n">
        <v>78845955</v>
      </c>
      <c r="AB1549" s="0">
        <f>ROUND((AC1549+AD1549+AF1549),2)</f>
        <v/>
      </c>
      <c r="AC1549" s="0">
        <f>ROUND((ES1549),2)</f>
        <v/>
      </c>
      <c r="AD1549" s="0">
        <f>ROUND((((ET1549)-(EU1549))+AE1549),2)</f>
        <v/>
      </c>
      <c r="AE1549" s="0">
        <f>ROUND((EU1549),2)</f>
        <v/>
      </c>
      <c r="AF1549" s="0">
        <f>ROUND((EV1549),2)</f>
        <v/>
      </c>
      <c r="AG1549" s="0">
        <f>ROUND((AP1549),2)</f>
        <v/>
      </c>
      <c r="AH1549" s="0">
        <f>(EW1549)</f>
        <v/>
      </c>
      <c r="AI1549" s="0">
        <f>(EX1549)</f>
        <v/>
      </c>
      <c r="AJ1549" s="0">
        <f>(AS1549)</f>
        <v/>
      </c>
      <c r="AK1549" s="0" t="n">
        <v>42.46</v>
      </c>
      <c r="AL1549" s="0" t="n">
        <v>42.46</v>
      </c>
      <c r="AM1549" s="0" t="n">
        <v>0</v>
      </c>
      <c r="AN1549" s="0" t="n">
        <v>0</v>
      </c>
      <c r="AO1549" s="0" t="n">
        <v>0</v>
      </c>
      <c r="AP1549" s="0" t="n">
        <v>0</v>
      </c>
      <c r="AQ1549" s="0" t="n">
        <v>0</v>
      </c>
      <c r="AR1549" s="0" t="n">
        <v>0</v>
      </c>
      <c r="AS1549" s="0" t="n">
        <v>0.01</v>
      </c>
      <c r="AT1549" s="0" t="n">
        <v>103</v>
      </c>
      <c r="AU1549" s="0" t="n">
        <v>52</v>
      </c>
      <c r="AV1549" s="0" t="n">
        <v>1</v>
      </c>
      <c r="AW1549" s="0" t="n">
        <v>1</v>
      </c>
      <c r="AZ1549" s="0" t="n">
        <v>1</v>
      </c>
      <c r="BA1549" s="0" t="n">
        <v>1</v>
      </c>
      <c r="BB1549" s="0" t="n">
        <v>1</v>
      </c>
      <c r="BC1549" s="0" t="n">
        <v>13.78</v>
      </c>
      <c r="BD1549" s="0" t="inlineStr"/>
      <c r="BE1549" s="0" t="inlineStr"/>
      <c r="BF1549" s="0" t="inlineStr"/>
      <c r="BG1549" s="0" t="inlineStr"/>
      <c r="BH1549" s="0" t="n">
        <v>3</v>
      </c>
      <c r="BI1549" s="0" t="n">
        <v>1</v>
      </c>
      <c r="BJ1549" s="0" t="inlineStr">
        <is>
          <t>ТССЦ Московской обл., 302-0063, приказ Минстроя России №675/пр от 28.02.2017 № 256/пр</t>
        </is>
      </c>
      <c r="BM1549" s="0" t="n">
        <v>65008</v>
      </c>
      <c r="BN1549" s="0" t="n">
        <v>0</v>
      </c>
      <c r="BO1549" s="0" t="inlineStr">
        <is>
          <t>302-0063</t>
        </is>
      </c>
      <c r="BP1549" s="0" t="n">
        <v>1</v>
      </c>
      <c r="BQ1549" s="0" t="n">
        <v>6</v>
      </c>
      <c r="BR1549" s="0" t="n">
        <v>0</v>
      </c>
      <c r="BS1549" s="0" t="n">
        <v>1</v>
      </c>
      <c r="BT1549" s="0" t="n">
        <v>1</v>
      </c>
      <c r="BU1549" s="0" t="n">
        <v>1</v>
      </c>
      <c r="BV1549" s="0" t="n">
        <v>1</v>
      </c>
      <c r="BW1549" s="0" t="n">
        <v>1</v>
      </c>
      <c r="BX1549" s="0" t="n">
        <v>1</v>
      </c>
      <c r="BY1549" s="0" t="inlineStr"/>
      <c r="BZ1549" s="0" t="n">
        <v>103</v>
      </c>
      <c r="CA1549" s="0" t="n">
        <v>52</v>
      </c>
      <c r="CB1549" s="0" t="inlineStr"/>
      <c r="CE1549" s="0" t="n">
        <v>12</v>
      </c>
      <c r="CF1549" s="0" t="n">
        <v>0</v>
      </c>
      <c r="CG1549" s="0" t="n">
        <v>0</v>
      </c>
      <c r="CM1549" s="0" t="n">
        <v>0</v>
      </c>
      <c r="CN1549" s="0" t="inlineStr"/>
      <c r="CO1549" s="0" t="n">
        <v>0</v>
      </c>
      <c r="CP1549" s="0">
        <f>(P1549+Q1549+S1549)</f>
        <v/>
      </c>
      <c r="CQ1549" s="0">
        <f>AC1549*BC1549</f>
        <v/>
      </c>
      <c r="CR1549" s="0">
        <f>(ROUND((ROUND(((ET1549)*1),0)*BB1549),0)+ROUND((ROUND(((AE1549-(EU1549))*1),0)*BS1549),0))</f>
        <v/>
      </c>
      <c r="CS1549" s="0">
        <f>(ROUND((ROUND(((EU1549)*1),0)*BS1549),0)+ROUND((ROUND(((AE1549-(EU1549))*1),0)*BS1549),0))</f>
        <v/>
      </c>
      <c r="CT1549" s="0">
        <f>AF1549*BA1549</f>
        <v/>
      </c>
      <c r="CU1549" s="0">
        <f>AG1549</f>
        <v/>
      </c>
      <c r="CV1549" s="0">
        <f>AH1549</f>
        <v/>
      </c>
      <c r="CW1549" s="0">
        <f>AI1549</f>
        <v/>
      </c>
      <c r="CX1549" s="0">
        <f>AJ1549</f>
        <v/>
      </c>
      <c r="CY1549" s="0">
        <f>(((S1549+R1549)*AT1549)/100)</f>
        <v/>
      </c>
      <c r="CZ1549" s="0">
        <f>(((S1549+R1549)*AU1549)/100)</f>
        <v/>
      </c>
      <c r="DC1549" s="0" t="inlineStr"/>
      <c r="DD1549" s="0" t="inlineStr"/>
      <c r="DE1549" s="0" t="inlineStr"/>
      <c r="DF1549" s="0" t="inlineStr"/>
      <c r="DG1549" s="0" t="inlineStr"/>
      <c r="DH1549" s="0" t="inlineStr"/>
      <c r="DI1549" s="0" t="inlineStr"/>
      <c r="DJ1549" s="0" t="inlineStr"/>
      <c r="DK1549" s="0" t="inlineStr"/>
      <c r="DL1549" s="0" t="inlineStr"/>
      <c r="DM1549" s="0" t="inlineStr"/>
      <c r="DN1549" s="0" t="n">
        <v>0</v>
      </c>
      <c r="DO1549" s="0" t="n">
        <v>0</v>
      </c>
      <c r="DP1549" s="0" t="n">
        <v>1</v>
      </c>
      <c r="DQ1549" s="0" t="n">
        <v>1</v>
      </c>
      <c r="DU1549" s="0" t="n">
        <v>1010</v>
      </c>
      <c r="DV1549" s="0" t="inlineStr">
        <is>
          <t>шт.</t>
        </is>
      </c>
      <c r="DW1549" s="0" t="inlineStr">
        <is>
          <t>шт.</t>
        </is>
      </c>
      <c r="DX1549" s="0" t="n">
        <v>1</v>
      </c>
      <c r="DZ1549" s="0" t="inlineStr"/>
      <c r="EA1549" s="0" t="inlineStr"/>
      <c r="EB1549" s="0" t="inlineStr"/>
      <c r="EC1549" s="0" t="inlineStr"/>
      <c r="EE1549" s="0" t="n">
        <v>78726002</v>
      </c>
      <c r="EF1549" s="0" t="n">
        <v>6</v>
      </c>
      <c r="EG1549" s="0" t="inlineStr">
        <is>
          <t>Ремонтно-строительные работы</t>
        </is>
      </c>
      <c r="EH1549" s="0" t="n">
        <v>99</v>
      </c>
      <c r="EI1549" s="0" t="inlineStr">
        <is>
          <t>Внутренние санитарно-технические работы</t>
        </is>
      </c>
      <c r="EJ1549" s="0" t="n">
        <v>1</v>
      </c>
      <c r="EK1549" s="0" t="n">
        <v>65008</v>
      </c>
      <c r="EL1549" s="0" t="inlineStr">
        <is>
          <t>Внутренние санитарнотехнические работы: смена труб, санприборов, запорной арматуры и другое</t>
        </is>
      </c>
      <c r="EM1549" s="0" t="inlineStr">
        <is>
          <t>рФЕР-65</t>
        </is>
      </c>
      <c r="EO1549" s="0" t="inlineStr"/>
      <c r="EQ1549" s="0" t="n">
        <v>0</v>
      </c>
      <c r="ER1549" s="0" t="n">
        <v>42.46</v>
      </c>
      <c r="ES1549" s="0" t="n">
        <v>42.46</v>
      </c>
      <c r="ET1549" s="0" t="n">
        <v>0</v>
      </c>
      <c r="EU1549" s="0" t="n">
        <v>0</v>
      </c>
      <c r="EV1549" s="0" t="n">
        <v>0</v>
      </c>
      <c r="EW1549" s="0" t="n">
        <v>0</v>
      </c>
      <c r="EX1549" s="0" t="n">
        <v>0</v>
      </c>
      <c r="FQ1549" s="0" t="n">
        <v>0</v>
      </c>
      <c r="FR1549" s="0" t="n">
        <v>0</v>
      </c>
      <c r="FS1549" s="0" t="n">
        <v>0</v>
      </c>
      <c r="FX1549" s="0" t="n">
        <v>103</v>
      </c>
      <c r="FY1549" s="0" t="n">
        <v>52</v>
      </c>
      <c r="GA1549" s="0" t="inlineStr"/>
      <c r="GD1549" s="0" t="n">
        <v>1</v>
      </c>
      <c r="GF1549" s="0" t="n">
        <v>1037232740</v>
      </c>
      <c r="GG1549" s="0" t="n">
        <v>2</v>
      </c>
      <c r="GH1549" s="0" t="n">
        <v>1</v>
      </c>
      <c r="GI1549" s="0" t="n">
        <v>2</v>
      </c>
      <c r="GJ1549" s="0" t="n">
        <v>0</v>
      </c>
      <c r="GK1549" s="0" t="n">
        <v>0</v>
      </c>
      <c r="GL1549" s="0">
        <f>ROUND(IF(AND(BH1549=3,BI1549=3,FS1549&lt;&gt;0),P1549,0),0)</f>
        <v/>
      </c>
      <c r="GM1549" s="0">
        <f>ROUND(O1549+X1549+Y1549,0)+GX1549</f>
        <v/>
      </c>
      <c r="GN1549" s="0">
        <f>IF(OR(BI1549=0,BI1549=1),GM1549-GX1549,0)</f>
        <v/>
      </c>
      <c r="GO1549" s="0">
        <f>IF(BI1549=2,GM1549-GX1549,0)</f>
        <v/>
      </c>
      <c r="GP1549" s="0">
        <f>IF(BI1549=4,GM1549-GX1549,0)</f>
        <v/>
      </c>
      <c r="GR1549" s="0" t="n">
        <v>0</v>
      </c>
      <c r="GS1549" s="0" t="n">
        <v>3</v>
      </c>
      <c r="GT1549" s="0" t="n">
        <v>0</v>
      </c>
      <c r="GU1549" s="0" t="inlineStr"/>
      <c r="GV1549" s="0">
        <f>ROUND((GT1549),2)</f>
        <v/>
      </c>
      <c r="GW1549" s="0" t="n">
        <v>1</v>
      </c>
      <c r="GX1549" s="0">
        <f>ROUND(HC1549*I1549,0)</f>
        <v/>
      </c>
      <c r="HA1549" s="0" t="n">
        <v>0</v>
      </c>
      <c r="HB1549" s="0" t="n">
        <v>0</v>
      </c>
      <c r="HC1549" s="0">
        <f>GV1549*GW1549</f>
        <v/>
      </c>
      <c r="HE1549" s="0" t="inlineStr"/>
      <c r="HF1549" s="0" t="inlineStr"/>
      <c r="HM1549" s="0" t="inlineStr"/>
      <c r="HN1549" s="0" t="inlineStr">
        <is>
          <t>Пр/812-099.2-1</t>
        </is>
      </c>
      <c r="HO1549" s="0" t="inlineStr">
        <is>
          <t>Пр/774-099.2</t>
        </is>
      </c>
      <c r="HP1549" s="0" t="inlineStr">
        <is>
          <t>Внутренние санитарнотехнические работы: смена труб, санприборов, запорной арматуры и другое</t>
        </is>
      </c>
      <c r="HQ1549" s="0" t="inlineStr">
        <is>
          <t>Внутренние санитарнотехнические работы: смена труб, санприборов, запорной арматуры и другое</t>
        </is>
      </c>
      <c r="HS1549" s="0" t="n">
        <v>0</v>
      </c>
      <c r="IK1549" s="0" t="n">
        <v>0</v>
      </c>
    </row>
    <row r="1551">
      <c r="A1551" s="358" t="n">
        <v>51</v>
      </c>
      <c r="B1551" s="358">
        <f>B1543</f>
        <v/>
      </c>
      <c r="C1551" s="358">
        <f>A1543</f>
        <v/>
      </c>
      <c r="D1551" s="358">
        <f>ROW(A1543)</f>
        <v/>
      </c>
      <c r="E1551" s="358" t="n"/>
      <c r="F1551" s="358">
        <f>IF(F1543&lt;&gt;"",F1543,"")</f>
        <v/>
      </c>
      <c r="G1551" s="358">
        <f>IF(G1543&lt;&gt;"",G1543,"")</f>
        <v/>
      </c>
      <c r="H1551" s="358" t="n">
        <v>0</v>
      </c>
      <c r="I1551" s="358" t="n"/>
      <c r="J1551" s="358" t="n"/>
      <c r="K1551" s="358" t="n"/>
      <c r="L1551" s="358" t="n"/>
      <c r="M1551" s="358" t="n"/>
      <c r="N1551" s="358" t="n"/>
      <c r="O1551" s="358" t="n">
        <v>0</v>
      </c>
      <c r="P1551" s="358" t="n">
        <v>0</v>
      </c>
      <c r="Q1551" s="358" t="n">
        <v>0</v>
      </c>
      <c r="R1551" s="358" t="n">
        <v>0</v>
      </c>
      <c r="S1551" s="358" t="n">
        <v>0</v>
      </c>
      <c r="T1551" s="358" t="n">
        <v>0</v>
      </c>
      <c r="U1551" s="358" t="n">
        <v>0</v>
      </c>
      <c r="V1551" s="358" t="n">
        <v>0</v>
      </c>
      <c r="W1551" s="358" t="n">
        <v>0</v>
      </c>
      <c r="X1551" s="358" t="n">
        <v>0</v>
      </c>
      <c r="Y1551" s="358" t="n">
        <v>0</v>
      </c>
      <c r="Z1551" s="358" t="n"/>
      <c r="AA1551" s="358" t="n"/>
      <c r="AB1551" s="358" t="n"/>
      <c r="AC1551" s="358" t="n"/>
      <c r="AD1551" s="358" t="n"/>
      <c r="AE1551" s="358" t="n"/>
      <c r="AF1551" s="358" t="n"/>
      <c r="AG1551" s="358" t="n"/>
      <c r="AH1551" s="358" t="n"/>
      <c r="AI1551" s="358" t="n"/>
      <c r="AJ1551" s="358" t="n"/>
      <c r="AK1551" s="358" t="n"/>
      <c r="AL1551" s="358" t="n"/>
      <c r="AM1551" s="358" t="n"/>
      <c r="AN1551" s="358" t="n"/>
      <c r="AO1551" s="358">
        <f>ROUND(BX1551,0)</f>
        <v/>
      </c>
      <c r="AP1551" s="358">
        <f>ROUND(BY1551,0)</f>
        <v/>
      </c>
      <c r="AQ1551" s="358">
        <f>ROUND(BZ1551,0)</f>
        <v/>
      </c>
      <c r="AR1551" s="358">
        <f>ROUND(CA1551,0)</f>
        <v/>
      </c>
      <c r="AS1551" s="358">
        <f>ROUND(CB1551,0)</f>
        <v/>
      </c>
      <c r="AT1551" s="358">
        <f>ROUND(CC1551,0)</f>
        <v/>
      </c>
      <c r="AU1551" s="358">
        <f>ROUND(CD1551,0)</f>
        <v/>
      </c>
      <c r="AV1551" s="358">
        <f>ROUND(CE1551,0)</f>
        <v/>
      </c>
      <c r="AW1551" s="358">
        <f>ROUND(CF1551,0)</f>
        <v/>
      </c>
      <c r="AX1551" s="358">
        <f>ROUND(CG1551,0)</f>
        <v/>
      </c>
      <c r="AY1551" s="358">
        <f>ROUND(CH1551,0)</f>
        <v/>
      </c>
      <c r="AZ1551" s="358">
        <f>ROUND(CI1551,0)</f>
        <v/>
      </c>
      <c r="BA1551" s="358">
        <f>ROUND(CJ1551,0)</f>
        <v/>
      </c>
      <c r="BB1551" s="358">
        <f>ROUND(CK1551,0)</f>
        <v/>
      </c>
      <c r="BC1551" s="358">
        <f>ROUND(CL1551,0)</f>
        <v/>
      </c>
      <c r="BD1551" s="358">
        <f>ROUND(CM1551,0)</f>
        <v/>
      </c>
      <c r="BE1551" s="358" t="n"/>
      <c r="BF1551" s="358" t="n"/>
      <c r="BG1551" s="358" t="n"/>
      <c r="BH1551" s="358" t="n"/>
      <c r="BI1551" s="358" t="n"/>
      <c r="BJ1551" s="358" t="n"/>
      <c r="BK1551" s="358" t="n"/>
      <c r="BL1551" s="358" t="n"/>
      <c r="BM1551" s="358" t="n"/>
      <c r="BN1551" s="358" t="n"/>
      <c r="BO1551" s="358" t="n"/>
      <c r="BP1551" s="358" t="n"/>
      <c r="BQ1551" s="358" t="n"/>
      <c r="BR1551" s="358" t="n"/>
      <c r="BS1551" s="358" t="n"/>
      <c r="BT1551" s="358" t="n"/>
      <c r="BU1551" s="358" t="n"/>
      <c r="BV1551" s="358" t="n"/>
      <c r="BW1551" s="358" t="n"/>
      <c r="BX1551" s="358" t="n"/>
      <c r="BY1551" s="358" t="n"/>
      <c r="BZ1551" s="358" t="n"/>
      <c r="CA1551" s="358" t="n"/>
      <c r="CB1551" s="358" t="n"/>
      <c r="CC1551" s="358" t="n"/>
      <c r="CD1551" s="358" t="n"/>
      <c r="CE1551" s="358" t="n"/>
      <c r="CF1551" s="358" t="n"/>
      <c r="CG1551" s="358" t="n"/>
      <c r="CH1551" s="358" t="n"/>
      <c r="CI1551" s="358" t="n"/>
      <c r="CJ1551" s="358" t="n"/>
      <c r="CK1551" s="358" t="n"/>
      <c r="CL1551" s="358" t="n"/>
      <c r="CM1551" s="358" t="n"/>
      <c r="CN1551" s="358" t="n"/>
      <c r="CO1551" s="358" t="n"/>
      <c r="CP1551" s="358" t="n"/>
      <c r="CQ1551" s="358" t="n"/>
      <c r="CR1551" s="358" t="n"/>
      <c r="CS1551" s="358" t="n"/>
      <c r="CT1551" s="358" t="n"/>
      <c r="CU1551" s="358" t="n"/>
      <c r="CV1551" s="358" t="n"/>
      <c r="CW1551" s="358" t="n"/>
      <c r="CX1551" s="358" t="n"/>
      <c r="CY1551" s="358" t="n"/>
      <c r="CZ1551" s="358" t="n"/>
      <c r="DA1551" s="358" t="n"/>
      <c r="DB1551" s="358" t="n"/>
      <c r="DC1551" s="358" t="n"/>
      <c r="DD1551" s="358" t="n"/>
      <c r="DE1551" s="358" t="n"/>
      <c r="DF1551" s="358" t="n"/>
      <c r="DG1551" s="359" t="n"/>
      <c r="DH1551" s="359" t="n"/>
      <c r="DI1551" s="359" t="n"/>
      <c r="DJ1551" s="359" t="n"/>
      <c r="DK1551" s="359" t="n"/>
      <c r="DL1551" s="359" t="n"/>
      <c r="DM1551" s="359" t="n"/>
      <c r="DN1551" s="359" t="n"/>
      <c r="DO1551" s="359" t="n"/>
      <c r="DP1551" s="359" t="n"/>
      <c r="DQ1551" s="359" t="n"/>
      <c r="DR1551" s="359" t="n"/>
      <c r="DS1551" s="359" t="n"/>
      <c r="DT1551" s="359" t="n"/>
      <c r="DU1551" s="359" t="n"/>
      <c r="DV1551" s="359" t="n"/>
      <c r="DW1551" s="359" t="n"/>
      <c r="DX1551" s="359" t="n"/>
      <c r="DY1551" s="359" t="n"/>
      <c r="DZ1551" s="359" t="n"/>
      <c r="EA1551" s="359" t="n"/>
      <c r="EB1551" s="359" t="n"/>
      <c r="EC1551" s="359" t="n"/>
      <c r="ED1551" s="359" t="n"/>
      <c r="EE1551" s="359" t="n"/>
      <c r="EF1551" s="359" t="n"/>
      <c r="EG1551" s="359" t="n"/>
      <c r="EH1551" s="359" t="n"/>
      <c r="EI1551" s="359" t="n"/>
      <c r="EJ1551" s="359" t="n"/>
      <c r="EK1551" s="359" t="n"/>
      <c r="EL1551" s="359" t="n"/>
      <c r="EM1551" s="359" t="n"/>
      <c r="EN1551" s="359" t="n"/>
      <c r="EO1551" s="359" t="n"/>
      <c r="EP1551" s="359" t="n"/>
      <c r="EQ1551" s="359" t="n"/>
      <c r="ER1551" s="359" t="n"/>
      <c r="ES1551" s="359" t="n"/>
      <c r="ET1551" s="359" t="n"/>
      <c r="EU1551" s="359" t="n"/>
      <c r="EV1551" s="359" t="n"/>
      <c r="EW1551" s="359" t="n"/>
      <c r="EX1551" s="359" t="n"/>
      <c r="EY1551" s="359" t="n"/>
      <c r="EZ1551" s="359" t="n"/>
      <c r="FA1551" s="359" t="n"/>
      <c r="FB1551" s="359" t="n"/>
      <c r="FC1551" s="359" t="n"/>
      <c r="FD1551" s="359" t="n"/>
      <c r="FE1551" s="359" t="n"/>
      <c r="FF1551" s="359" t="n"/>
      <c r="FG1551" s="359" t="n"/>
      <c r="FH1551" s="359" t="n"/>
      <c r="FI1551" s="359" t="n"/>
      <c r="FJ1551" s="359" t="n"/>
      <c r="FK1551" s="359" t="n"/>
      <c r="FL1551" s="359" t="n"/>
      <c r="FM1551" s="359" t="n"/>
      <c r="FN1551" s="359" t="n"/>
      <c r="FO1551" s="359" t="n"/>
      <c r="FP1551" s="359" t="n"/>
      <c r="FQ1551" s="359" t="n"/>
      <c r="FR1551" s="359" t="n"/>
      <c r="FS1551" s="359" t="n"/>
      <c r="FT1551" s="359" t="n"/>
      <c r="FU1551" s="359" t="n"/>
      <c r="FV1551" s="359" t="n"/>
      <c r="FW1551" s="359" t="n"/>
      <c r="FX1551" s="359" t="n"/>
      <c r="FY1551" s="359" t="n"/>
      <c r="FZ1551" s="359" t="n"/>
      <c r="GA1551" s="359" t="n"/>
      <c r="GB1551" s="359" t="n"/>
      <c r="GC1551" s="359" t="n"/>
      <c r="GD1551" s="359" t="n"/>
      <c r="GE1551" s="359" t="n"/>
      <c r="GF1551" s="359" t="n"/>
      <c r="GG1551" s="359" t="n"/>
      <c r="GH1551" s="359" t="n"/>
      <c r="GI1551" s="359" t="n"/>
      <c r="GJ1551" s="359" t="n"/>
      <c r="GK1551" s="359" t="n"/>
      <c r="GL1551" s="359" t="n"/>
      <c r="GM1551" s="359" t="n"/>
      <c r="GN1551" s="359" t="n"/>
      <c r="GO1551" s="359" t="n"/>
      <c r="GP1551" s="359" t="n"/>
      <c r="GQ1551" s="359" t="n"/>
      <c r="GR1551" s="359" t="n"/>
      <c r="GS1551" s="359" t="n"/>
      <c r="GT1551" s="359" t="n"/>
      <c r="GU1551" s="359" t="n"/>
      <c r="GV1551" s="359" t="n"/>
      <c r="GW1551" s="359" t="n"/>
      <c r="GX1551" s="359" t="n">
        <v>0</v>
      </c>
    </row>
    <row r="1553">
      <c r="A1553" s="360" t="n">
        <v>50</v>
      </c>
      <c r="B1553" s="360" t="n">
        <v>0</v>
      </c>
      <c r="C1553" s="360" t="n">
        <v>0</v>
      </c>
      <c r="D1553" s="360" t="n">
        <v>1</v>
      </c>
      <c r="E1553" s="360" t="n">
        <v>201</v>
      </c>
      <c r="F1553" s="360">
        <f>ROUND(Source!O1551,O1553)</f>
        <v/>
      </c>
      <c r="G1553" s="360" t="inlineStr">
        <is>
          <t>ПЗ</t>
        </is>
      </c>
      <c r="H1553" s="360" t="inlineStr">
        <is>
          <t>Прямые затраты</t>
        </is>
      </c>
      <c r="I1553" s="360" t="n"/>
      <c r="J1553" s="360" t="n"/>
      <c r="K1553" s="360" t="n">
        <v>201</v>
      </c>
      <c r="L1553" s="360" t="n">
        <v>1</v>
      </c>
      <c r="M1553" s="360" t="n">
        <v>3</v>
      </c>
      <c r="N1553" s="360" t="inlineStr"/>
      <c r="O1553" s="360" t="n">
        <v>0</v>
      </c>
      <c r="P1553" s="360" t="n"/>
      <c r="Q1553" s="360" t="n"/>
      <c r="R1553" s="360" t="n"/>
      <c r="S1553" s="360" t="n"/>
      <c r="T1553" s="360" t="n"/>
      <c r="U1553" s="360" t="n"/>
      <c r="V1553" s="360" t="n"/>
      <c r="W1553" s="360" t="n">
        <v>0</v>
      </c>
      <c r="X1553" s="360" t="n">
        <v>1</v>
      </c>
      <c r="Y1553" s="360" t="n">
        <v>0</v>
      </c>
      <c r="Z1553" s="360" t="n"/>
      <c r="AA1553" s="360" t="n"/>
      <c r="AB1553" s="360" t="n"/>
    </row>
    <row r="1554">
      <c r="A1554" s="360" t="n">
        <v>50</v>
      </c>
      <c r="B1554" s="360" t="n">
        <v>0</v>
      </c>
      <c r="C1554" s="360" t="n">
        <v>0</v>
      </c>
      <c r="D1554" s="360" t="n">
        <v>1</v>
      </c>
      <c r="E1554" s="360" t="n">
        <v>202</v>
      </c>
      <c r="F1554" s="360">
        <f>ROUND(Source!P1551,O1554)</f>
        <v/>
      </c>
      <c r="G1554" s="360" t="inlineStr">
        <is>
          <t>СтМатОб</t>
        </is>
      </c>
      <c r="H1554" s="360" t="inlineStr">
        <is>
          <t>Стоимость материальных ресурсов (всего)</t>
        </is>
      </c>
      <c r="I1554" s="360" t="n"/>
      <c r="J1554" s="360" t="n"/>
      <c r="K1554" s="360" t="n">
        <v>202</v>
      </c>
      <c r="L1554" s="360" t="n">
        <v>2</v>
      </c>
      <c r="M1554" s="360" t="n">
        <v>3</v>
      </c>
      <c r="N1554" s="360" t="inlineStr"/>
      <c r="O1554" s="360" t="n">
        <v>0</v>
      </c>
      <c r="P1554" s="360" t="n"/>
      <c r="Q1554" s="360" t="n"/>
      <c r="R1554" s="360" t="n"/>
      <c r="S1554" s="360" t="n"/>
      <c r="T1554" s="360" t="n"/>
      <c r="U1554" s="360" t="n"/>
      <c r="V1554" s="360" t="n"/>
      <c r="W1554" s="360" t="n">
        <v>0</v>
      </c>
      <c r="X1554" s="360" t="n">
        <v>1</v>
      </c>
      <c r="Y1554" s="360" t="n">
        <v>0</v>
      </c>
      <c r="Z1554" s="360" t="n"/>
      <c r="AA1554" s="360" t="n"/>
      <c r="AB1554" s="360" t="n"/>
    </row>
    <row r="1555">
      <c r="A1555" s="360" t="n">
        <v>50</v>
      </c>
      <c r="B1555" s="360" t="n">
        <v>0</v>
      </c>
      <c r="C1555" s="360" t="n">
        <v>0</v>
      </c>
      <c r="D1555" s="360" t="n">
        <v>1</v>
      </c>
      <c r="E1555" s="360" t="n">
        <v>222</v>
      </c>
      <c r="F1555" s="360">
        <f>ROUND(Source!AO1551,O1555)</f>
        <v/>
      </c>
      <c r="G1555" s="360" t="inlineStr">
        <is>
          <t>СтМатОбЗак</t>
        </is>
      </c>
      <c r="H1555" s="360" t="inlineStr">
        <is>
          <t>Стоимость материалов и оборудования заказчика</t>
        </is>
      </c>
      <c r="I1555" s="360" t="n"/>
      <c r="J1555" s="360" t="n"/>
      <c r="K1555" s="360" t="n">
        <v>222</v>
      </c>
      <c r="L1555" s="360" t="n">
        <v>3</v>
      </c>
      <c r="M1555" s="360" t="n">
        <v>3</v>
      </c>
      <c r="N1555" s="360" t="inlineStr"/>
      <c r="O1555" s="360" t="n">
        <v>0</v>
      </c>
      <c r="P1555" s="360" t="n"/>
      <c r="Q1555" s="360" t="n"/>
      <c r="R1555" s="360" t="n"/>
      <c r="S1555" s="360" t="n"/>
      <c r="T1555" s="360" t="n"/>
      <c r="U1555" s="360" t="n"/>
      <c r="V1555" s="360" t="n"/>
      <c r="W1555" s="360" t="n">
        <v>0</v>
      </c>
      <c r="X1555" s="360" t="n">
        <v>1</v>
      </c>
      <c r="Y1555" s="360" t="n">
        <v>0</v>
      </c>
      <c r="Z1555" s="360" t="n"/>
      <c r="AA1555" s="360" t="n"/>
      <c r="AB1555" s="360" t="n"/>
    </row>
    <row r="1556">
      <c r="A1556" s="360" t="n">
        <v>50</v>
      </c>
      <c r="B1556" s="360" t="n">
        <v>0</v>
      </c>
      <c r="C1556" s="360" t="n">
        <v>0</v>
      </c>
      <c r="D1556" s="360" t="n">
        <v>1</v>
      </c>
      <c r="E1556" s="360" t="n">
        <v>225</v>
      </c>
      <c r="F1556" s="360">
        <f>ROUND(Source!AV1551,O1556)</f>
        <v/>
      </c>
      <c r="G1556" s="360" t="inlineStr">
        <is>
          <t>СтМатОбПод</t>
        </is>
      </c>
      <c r="H1556" s="360" t="inlineStr">
        <is>
          <t>Стоимость материалов и оборудования подрядчика</t>
        </is>
      </c>
      <c r="I1556" s="360" t="n"/>
      <c r="J1556" s="360" t="n"/>
      <c r="K1556" s="360" t="n">
        <v>225</v>
      </c>
      <c r="L1556" s="360" t="n">
        <v>4</v>
      </c>
      <c r="M1556" s="360" t="n">
        <v>3</v>
      </c>
      <c r="N1556" s="360" t="inlineStr"/>
      <c r="O1556" s="360" t="n">
        <v>0</v>
      </c>
      <c r="P1556" s="360" t="n"/>
      <c r="Q1556" s="360" t="n"/>
      <c r="R1556" s="360" t="n"/>
      <c r="S1556" s="360" t="n"/>
      <c r="T1556" s="360" t="n"/>
      <c r="U1556" s="360" t="n"/>
      <c r="V1556" s="360" t="n"/>
      <c r="W1556" s="360" t="n">
        <v>0</v>
      </c>
      <c r="X1556" s="360" t="n">
        <v>1</v>
      </c>
      <c r="Y1556" s="360" t="n">
        <v>0</v>
      </c>
      <c r="Z1556" s="360" t="n"/>
      <c r="AA1556" s="360" t="n"/>
      <c r="AB1556" s="360" t="n"/>
    </row>
    <row r="1557">
      <c r="A1557" s="360" t="n">
        <v>50</v>
      </c>
      <c r="B1557" s="360" t="n">
        <v>0</v>
      </c>
      <c r="C1557" s="360" t="n">
        <v>0</v>
      </c>
      <c r="D1557" s="360" t="n">
        <v>1</v>
      </c>
      <c r="E1557" s="360" t="n">
        <v>226</v>
      </c>
      <c r="F1557" s="360">
        <f>ROUND(Source!AW1551,O1557)</f>
        <v/>
      </c>
      <c r="G1557" s="360" t="inlineStr">
        <is>
          <t>СтМат</t>
        </is>
      </c>
      <c r="H1557" s="360" t="inlineStr">
        <is>
          <t>Стоимость материалов (всего)</t>
        </is>
      </c>
      <c r="I1557" s="360" t="n"/>
      <c r="J1557" s="360" t="n"/>
      <c r="K1557" s="360" t="n">
        <v>226</v>
      </c>
      <c r="L1557" s="360" t="n">
        <v>5</v>
      </c>
      <c r="M1557" s="360" t="n">
        <v>3</v>
      </c>
      <c r="N1557" s="360" t="inlineStr"/>
      <c r="O1557" s="360" t="n">
        <v>0</v>
      </c>
      <c r="P1557" s="360" t="n"/>
      <c r="Q1557" s="360" t="n"/>
      <c r="R1557" s="360" t="n"/>
      <c r="S1557" s="360" t="n"/>
      <c r="T1557" s="360" t="n"/>
      <c r="U1557" s="360" t="n"/>
      <c r="V1557" s="360" t="n"/>
      <c r="W1557" s="360" t="n">
        <v>0</v>
      </c>
      <c r="X1557" s="360" t="n">
        <v>1</v>
      </c>
      <c r="Y1557" s="360" t="n">
        <v>0</v>
      </c>
      <c r="Z1557" s="360" t="n"/>
      <c r="AA1557" s="360" t="n"/>
      <c r="AB1557" s="360" t="n"/>
    </row>
    <row r="1558">
      <c r="A1558" s="360" t="n">
        <v>50</v>
      </c>
      <c r="B1558" s="360" t="n">
        <v>0</v>
      </c>
      <c r="C1558" s="360" t="n">
        <v>0</v>
      </c>
      <c r="D1558" s="360" t="n">
        <v>1</v>
      </c>
      <c r="E1558" s="360" t="n">
        <v>227</v>
      </c>
      <c r="F1558" s="360">
        <f>ROUND(Source!AX1551,O1558)</f>
        <v/>
      </c>
      <c r="G1558" s="360" t="inlineStr">
        <is>
          <t>СтМатЗак</t>
        </is>
      </c>
      <c r="H1558" s="360" t="inlineStr">
        <is>
          <t>Стоимость материалов заказчика</t>
        </is>
      </c>
      <c r="I1558" s="360" t="n"/>
      <c r="J1558" s="360" t="n"/>
      <c r="K1558" s="360" t="n">
        <v>227</v>
      </c>
      <c r="L1558" s="360" t="n">
        <v>6</v>
      </c>
      <c r="M1558" s="360" t="n">
        <v>3</v>
      </c>
      <c r="N1558" s="360" t="inlineStr"/>
      <c r="O1558" s="360" t="n">
        <v>0</v>
      </c>
      <c r="P1558" s="360" t="n"/>
      <c r="Q1558" s="360" t="n"/>
      <c r="R1558" s="360" t="n"/>
      <c r="S1558" s="360" t="n"/>
      <c r="T1558" s="360" t="n"/>
      <c r="U1558" s="360" t="n"/>
      <c r="V1558" s="360" t="n"/>
      <c r="W1558" s="360" t="n">
        <v>0</v>
      </c>
      <c r="X1558" s="360" t="n">
        <v>1</v>
      </c>
      <c r="Y1558" s="360" t="n">
        <v>0</v>
      </c>
      <c r="Z1558" s="360" t="n"/>
      <c r="AA1558" s="360" t="n"/>
      <c r="AB1558" s="360" t="n"/>
    </row>
    <row r="1559">
      <c r="A1559" s="360" t="n">
        <v>50</v>
      </c>
      <c r="B1559" s="360" t="n">
        <v>0</v>
      </c>
      <c r="C1559" s="360" t="n">
        <v>0</v>
      </c>
      <c r="D1559" s="360" t="n">
        <v>1</v>
      </c>
      <c r="E1559" s="360" t="n">
        <v>228</v>
      </c>
      <c r="F1559" s="360">
        <f>ROUND(Source!AY1551,O1559)</f>
        <v/>
      </c>
      <c r="G1559" s="360" t="inlineStr">
        <is>
          <t>СтМатПод</t>
        </is>
      </c>
      <c r="H1559" s="360" t="inlineStr">
        <is>
          <t>Стоимость материалов подрядчика</t>
        </is>
      </c>
      <c r="I1559" s="360" t="n"/>
      <c r="J1559" s="360" t="n"/>
      <c r="K1559" s="360" t="n">
        <v>228</v>
      </c>
      <c r="L1559" s="360" t="n">
        <v>7</v>
      </c>
      <c r="M1559" s="360" t="n">
        <v>3</v>
      </c>
      <c r="N1559" s="360" t="inlineStr"/>
      <c r="O1559" s="360" t="n">
        <v>0</v>
      </c>
      <c r="P1559" s="360" t="n"/>
      <c r="Q1559" s="360" t="n"/>
      <c r="R1559" s="360" t="n"/>
      <c r="S1559" s="360" t="n"/>
      <c r="T1559" s="360" t="n"/>
      <c r="U1559" s="360" t="n"/>
      <c r="V1559" s="360" t="n"/>
      <c r="W1559" s="360" t="n">
        <v>0</v>
      </c>
      <c r="X1559" s="360" t="n">
        <v>1</v>
      </c>
      <c r="Y1559" s="360" t="n">
        <v>0</v>
      </c>
      <c r="Z1559" s="360" t="n"/>
      <c r="AA1559" s="360" t="n"/>
      <c r="AB1559" s="360" t="n"/>
    </row>
    <row r="1560">
      <c r="A1560" s="360" t="n">
        <v>50</v>
      </c>
      <c r="B1560" s="360" t="n">
        <v>0</v>
      </c>
      <c r="C1560" s="360" t="n">
        <v>0</v>
      </c>
      <c r="D1560" s="360" t="n">
        <v>1</v>
      </c>
      <c r="E1560" s="360" t="n">
        <v>216</v>
      </c>
      <c r="F1560" s="360">
        <f>ROUND(Source!AP1551,O1560)</f>
        <v/>
      </c>
      <c r="G1560" s="360" t="inlineStr">
        <is>
          <t>Оборуд</t>
        </is>
      </c>
      <c r="H1560" s="360" t="inlineStr">
        <is>
          <t>Стоимость оборудования (всего)</t>
        </is>
      </c>
      <c r="I1560" s="360" t="n"/>
      <c r="J1560" s="360" t="n"/>
      <c r="K1560" s="360" t="n">
        <v>216</v>
      </c>
      <c r="L1560" s="360" t="n">
        <v>8</v>
      </c>
      <c r="M1560" s="360" t="n">
        <v>3</v>
      </c>
      <c r="N1560" s="360" t="inlineStr"/>
      <c r="O1560" s="360" t="n">
        <v>0</v>
      </c>
      <c r="P1560" s="360" t="n"/>
      <c r="Q1560" s="360" t="n"/>
      <c r="R1560" s="360" t="n"/>
      <c r="S1560" s="360" t="n"/>
      <c r="T1560" s="360" t="n"/>
      <c r="U1560" s="360" t="n"/>
      <c r="V1560" s="360" t="n"/>
      <c r="W1560" s="360" t="n">
        <v>0</v>
      </c>
      <c r="X1560" s="360" t="n">
        <v>1</v>
      </c>
      <c r="Y1560" s="360" t="n">
        <v>0</v>
      </c>
      <c r="Z1560" s="360" t="n"/>
      <c r="AA1560" s="360" t="n"/>
      <c r="AB1560" s="360" t="n"/>
    </row>
    <row r="1561">
      <c r="A1561" s="360" t="n">
        <v>50</v>
      </c>
      <c r="B1561" s="360" t="n">
        <v>0</v>
      </c>
      <c r="C1561" s="360" t="n">
        <v>0</v>
      </c>
      <c r="D1561" s="360" t="n">
        <v>1</v>
      </c>
      <c r="E1561" s="360" t="n">
        <v>223</v>
      </c>
      <c r="F1561" s="360">
        <f>ROUND(Source!AQ1551,O1561)</f>
        <v/>
      </c>
      <c r="G1561" s="360" t="inlineStr">
        <is>
          <t>ОборудЗак</t>
        </is>
      </c>
      <c r="H1561" s="360" t="inlineStr">
        <is>
          <t>Стоимость оборудования заказчика</t>
        </is>
      </c>
      <c r="I1561" s="360" t="n"/>
      <c r="J1561" s="360" t="n"/>
      <c r="K1561" s="360" t="n">
        <v>223</v>
      </c>
      <c r="L1561" s="360" t="n">
        <v>9</v>
      </c>
      <c r="M1561" s="360" t="n">
        <v>3</v>
      </c>
      <c r="N1561" s="360" t="inlineStr"/>
      <c r="O1561" s="360" t="n">
        <v>0</v>
      </c>
      <c r="P1561" s="360" t="n"/>
      <c r="Q1561" s="360" t="n"/>
      <c r="R1561" s="360" t="n"/>
      <c r="S1561" s="360" t="n"/>
      <c r="T1561" s="360" t="n"/>
      <c r="U1561" s="360" t="n"/>
      <c r="V1561" s="360" t="n"/>
      <c r="W1561" s="360" t="n">
        <v>0</v>
      </c>
      <c r="X1561" s="360" t="n">
        <v>1</v>
      </c>
      <c r="Y1561" s="360" t="n">
        <v>0</v>
      </c>
      <c r="Z1561" s="360" t="n"/>
      <c r="AA1561" s="360" t="n"/>
      <c r="AB1561" s="360" t="n"/>
    </row>
    <row r="1562">
      <c r="A1562" s="360" t="n">
        <v>50</v>
      </c>
      <c r="B1562" s="360" t="n">
        <v>0</v>
      </c>
      <c r="C1562" s="360" t="n">
        <v>0</v>
      </c>
      <c r="D1562" s="360" t="n">
        <v>1</v>
      </c>
      <c r="E1562" s="360" t="n">
        <v>229</v>
      </c>
      <c r="F1562" s="360">
        <f>ROUND(Source!AZ1551,O1562)</f>
        <v/>
      </c>
      <c r="G1562" s="360" t="inlineStr">
        <is>
          <t>ОборудПод</t>
        </is>
      </c>
      <c r="H1562" s="360" t="inlineStr">
        <is>
          <t>Стоимость оборудования подрядчика</t>
        </is>
      </c>
      <c r="I1562" s="360" t="n"/>
      <c r="J1562" s="360" t="n"/>
      <c r="K1562" s="360" t="n">
        <v>229</v>
      </c>
      <c r="L1562" s="360" t="n">
        <v>10</v>
      </c>
      <c r="M1562" s="360" t="n">
        <v>3</v>
      </c>
      <c r="N1562" s="360" t="inlineStr"/>
      <c r="O1562" s="360" t="n">
        <v>0</v>
      </c>
      <c r="P1562" s="360" t="n"/>
      <c r="Q1562" s="360" t="n"/>
      <c r="R1562" s="360" t="n"/>
      <c r="S1562" s="360" t="n"/>
      <c r="T1562" s="360" t="n"/>
      <c r="U1562" s="360" t="n"/>
      <c r="V1562" s="360" t="n"/>
      <c r="W1562" s="360" t="n">
        <v>0</v>
      </c>
      <c r="X1562" s="360" t="n">
        <v>1</v>
      </c>
      <c r="Y1562" s="360" t="n">
        <v>0</v>
      </c>
      <c r="Z1562" s="360" t="n"/>
      <c r="AA1562" s="360" t="n"/>
      <c r="AB1562" s="360" t="n"/>
    </row>
    <row r="1563">
      <c r="A1563" s="360" t="n">
        <v>50</v>
      </c>
      <c r="B1563" s="360" t="n">
        <v>0</v>
      </c>
      <c r="C1563" s="360" t="n">
        <v>0</v>
      </c>
      <c r="D1563" s="360" t="n">
        <v>1</v>
      </c>
      <c r="E1563" s="360" t="n">
        <v>203</v>
      </c>
      <c r="F1563" s="360">
        <f>ROUND(Source!Q1551,O1563)</f>
        <v/>
      </c>
      <c r="G1563" s="360" t="inlineStr">
        <is>
          <t>ЭММ</t>
        </is>
      </c>
      <c r="H1563" s="360" t="inlineStr">
        <is>
          <t>Эксплуатация машин</t>
        </is>
      </c>
      <c r="I1563" s="360" t="n"/>
      <c r="J1563" s="360" t="n"/>
      <c r="K1563" s="360" t="n">
        <v>203</v>
      </c>
      <c r="L1563" s="360" t="n">
        <v>11</v>
      </c>
      <c r="M1563" s="360" t="n">
        <v>3</v>
      </c>
      <c r="N1563" s="360" t="inlineStr"/>
      <c r="O1563" s="360" t="n">
        <v>0</v>
      </c>
      <c r="P1563" s="360" t="n"/>
      <c r="Q1563" s="360" t="n"/>
      <c r="R1563" s="360" t="n"/>
      <c r="S1563" s="360" t="n"/>
      <c r="T1563" s="360" t="n"/>
      <c r="U1563" s="360" t="n"/>
      <c r="V1563" s="360" t="n"/>
      <c r="W1563" s="360" t="n">
        <v>0</v>
      </c>
      <c r="X1563" s="360" t="n">
        <v>1</v>
      </c>
      <c r="Y1563" s="360" t="n">
        <v>0</v>
      </c>
      <c r="Z1563" s="360" t="n"/>
      <c r="AA1563" s="360" t="n"/>
      <c r="AB1563" s="360" t="n"/>
    </row>
    <row r="1564">
      <c r="A1564" s="360" t="n">
        <v>50</v>
      </c>
      <c r="B1564" s="360" t="n">
        <v>0</v>
      </c>
      <c r="C1564" s="360" t="n">
        <v>0</v>
      </c>
      <c r="D1564" s="360" t="n">
        <v>1</v>
      </c>
      <c r="E1564" s="360" t="n">
        <v>231</v>
      </c>
      <c r="F1564" s="360">
        <f>ROUND(Source!BB1551,O1564)</f>
        <v/>
      </c>
      <c r="G1564" s="360" t="inlineStr">
        <is>
          <t>ЭММсНРиСП</t>
        </is>
      </c>
      <c r="H1564" s="360" t="inlineStr">
        <is>
          <t>Эксплуатация машин по ТСН-2001.16</t>
        </is>
      </c>
      <c r="I1564" s="360" t="n"/>
      <c r="J1564" s="360" t="n"/>
      <c r="K1564" s="360" t="n">
        <v>231</v>
      </c>
      <c r="L1564" s="360" t="n">
        <v>12</v>
      </c>
      <c r="M1564" s="360" t="n">
        <v>3</v>
      </c>
      <c r="N1564" s="360" t="inlineStr"/>
      <c r="O1564" s="360" t="n">
        <v>0</v>
      </c>
      <c r="P1564" s="360" t="n"/>
      <c r="Q1564" s="360" t="n"/>
      <c r="R1564" s="360" t="n"/>
      <c r="S1564" s="360" t="n"/>
      <c r="T1564" s="360" t="n"/>
      <c r="U1564" s="360" t="n"/>
      <c r="V1564" s="360" t="n"/>
      <c r="W1564" s="360" t="n">
        <v>0</v>
      </c>
      <c r="X1564" s="360" t="n">
        <v>1</v>
      </c>
      <c r="Y1564" s="360" t="n">
        <v>0</v>
      </c>
      <c r="Z1564" s="360" t="n"/>
      <c r="AA1564" s="360" t="n"/>
      <c r="AB1564" s="360" t="n"/>
    </row>
    <row r="1565">
      <c r="A1565" s="360" t="n">
        <v>50</v>
      </c>
      <c r="B1565" s="360" t="n">
        <v>0</v>
      </c>
      <c r="C1565" s="360" t="n">
        <v>0</v>
      </c>
      <c r="D1565" s="360" t="n">
        <v>1</v>
      </c>
      <c r="E1565" s="360" t="n">
        <v>204</v>
      </c>
      <c r="F1565" s="360">
        <f>ROUND(Source!R1551,O1565)</f>
        <v/>
      </c>
      <c r="G1565" s="360" t="inlineStr">
        <is>
          <t>ЗПМ</t>
        </is>
      </c>
      <c r="H1565" s="360" t="inlineStr">
        <is>
          <t>ЗП машинистов</t>
        </is>
      </c>
      <c r="I1565" s="360" t="n"/>
      <c r="J1565" s="360" t="n"/>
      <c r="K1565" s="360" t="n">
        <v>204</v>
      </c>
      <c r="L1565" s="360" t="n">
        <v>13</v>
      </c>
      <c r="M1565" s="360" t="n">
        <v>3</v>
      </c>
      <c r="N1565" s="360" t="inlineStr"/>
      <c r="O1565" s="360" t="n">
        <v>0</v>
      </c>
      <c r="P1565" s="360" t="n"/>
      <c r="Q1565" s="360" t="n"/>
      <c r="R1565" s="360" t="n"/>
      <c r="S1565" s="360" t="n"/>
      <c r="T1565" s="360" t="n"/>
      <c r="U1565" s="360" t="n"/>
      <c r="V1565" s="360" t="n"/>
      <c r="W1565" s="360" t="n">
        <v>0</v>
      </c>
      <c r="X1565" s="360" t="n">
        <v>1</v>
      </c>
      <c r="Y1565" s="360" t="n">
        <v>0</v>
      </c>
      <c r="Z1565" s="360" t="n"/>
      <c r="AA1565" s="360" t="n"/>
      <c r="AB1565" s="360" t="n"/>
    </row>
    <row r="1566">
      <c r="A1566" s="360" t="n">
        <v>50</v>
      </c>
      <c r="B1566" s="360" t="n">
        <v>0</v>
      </c>
      <c r="C1566" s="360" t="n">
        <v>0</v>
      </c>
      <c r="D1566" s="360" t="n">
        <v>1</v>
      </c>
      <c r="E1566" s="360" t="n">
        <v>205</v>
      </c>
      <c r="F1566" s="360">
        <f>ROUND(Source!S1551,O1566)</f>
        <v/>
      </c>
      <c r="G1566" s="360" t="inlineStr">
        <is>
          <t>ОЗП</t>
        </is>
      </c>
      <c r="H1566" s="360" t="inlineStr">
        <is>
          <t>Основная ЗП рабочих</t>
        </is>
      </c>
      <c r="I1566" s="360" t="n"/>
      <c r="J1566" s="360" t="n"/>
      <c r="K1566" s="360" t="n">
        <v>205</v>
      </c>
      <c r="L1566" s="360" t="n">
        <v>14</v>
      </c>
      <c r="M1566" s="360" t="n">
        <v>3</v>
      </c>
      <c r="N1566" s="360" t="inlineStr"/>
      <c r="O1566" s="360" t="n">
        <v>0</v>
      </c>
      <c r="P1566" s="360" t="n"/>
      <c r="Q1566" s="360" t="n"/>
      <c r="R1566" s="360" t="n"/>
      <c r="S1566" s="360" t="n"/>
      <c r="T1566" s="360" t="n"/>
      <c r="U1566" s="360" t="n"/>
      <c r="V1566" s="360" t="n"/>
      <c r="W1566" s="360" t="n">
        <v>0</v>
      </c>
      <c r="X1566" s="360" t="n">
        <v>1</v>
      </c>
      <c r="Y1566" s="360" t="n">
        <v>0</v>
      </c>
      <c r="Z1566" s="360" t="n"/>
      <c r="AA1566" s="360" t="n"/>
      <c r="AB1566" s="360" t="n"/>
    </row>
    <row r="1567">
      <c r="A1567" s="360" t="n">
        <v>50</v>
      </c>
      <c r="B1567" s="360" t="n">
        <v>0</v>
      </c>
      <c r="C1567" s="360" t="n">
        <v>0</v>
      </c>
      <c r="D1567" s="360" t="n">
        <v>1</v>
      </c>
      <c r="E1567" s="360" t="n">
        <v>232</v>
      </c>
      <c r="F1567" s="360">
        <f>ROUND(Source!BC1551,O1567)</f>
        <v/>
      </c>
      <c r="G1567" s="360" t="inlineStr">
        <is>
          <t>ОЗПсНРиСП</t>
        </is>
      </c>
      <c r="H1567" s="360" t="inlineStr">
        <is>
          <t>Основная ЗП рабочих по ТСН-2001.16</t>
        </is>
      </c>
      <c r="I1567" s="360" t="n"/>
      <c r="J1567" s="360" t="n"/>
      <c r="K1567" s="360" t="n">
        <v>232</v>
      </c>
      <c r="L1567" s="360" t="n">
        <v>15</v>
      </c>
      <c r="M1567" s="360" t="n">
        <v>3</v>
      </c>
      <c r="N1567" s="360" t="inlineStr"/>
      <c r="O1567" s="360" t="n">
        <v>0</v>
      </c>
      <c r="P1567" s="360" t="n"/>
      <c r="Q1567" s="360" t="n"/>
      <c r="R1567" s="360" t="n"/>
      <c r="S1567" s="360" t="n"/>
      <c r="T1567" s="360" t="n"/>
      <c r="U1567" s="360" t="n"/>
      <c r="V1567" s="360" t="n"/>
      <c r="W1567" s="360" t="n">
        <v>0</v>
      </c>
      <c r="X1567" s="360" t="n">
        <v>1</v>
      </c>
      <c r="Y1567" s="360" t="n">
        <v>0</v>
      </c>
      <c r="Z1567" s="360" t="n"/>
      <c r="AA1567" s="360" t="n"/>
      <c r="AB1567" s="360" t="n"/>
    </row>
    <row r="1568">
      <c r="A1568" s="360" t="n">
        <v>50</v>
      </c>
      <c r="B1568" s="360" t="n">
        <v>0</v>
      </c>
      <c r="C1568" s="360" t="n">
        <v>0</v>
      </c>
      <c r="D1568" s="360" t="n">
        <v>1</v>
      </c>
      <c r="E1568" s="360" t="n">
        <v>214</v>
      </c>
      <c r="F1568" s="360">
        <f>ROUND(Source!AS1551,O1568)</f>
        <v/>
      </c>
      <c r="G1568" s="360" t="inlineStr">
        <is>
          <t>Строит</t>
        </is>
      </c>
      <c r="H1568" s="360" t="inlineStr">
        <is>
          <t>Строительные работы с НР и СП</t>
        </is>
      </c>
      <c r="I1568" s="360" t="n"/>
      <c r="J1568" s="360" t="n"/>
      <c r="K1568" s="360" t="n">
        <v>214</v>
      </c>
      <c r="L1568" s="360" t="n">
        <v>16</v>
      </c>
      <c r="M1568" s="360" t="n">
        <v>3</v>
      </c>
      <c r="N1568" s="360" t="inlineStr"/>
      <c r="O1568" s="360" t="n">
        <v>0</v>
      </c>
      <c r="P1568" s="360" t="n"/>
      <c r="Q1568" s="360" t="n"/>
      <c r="R1568" s="360" t="n"/>
      <c r="S1568" s="360" t="n"/>
      <c r="T1568" s="360" t="n"/>
      <c r="U1568" s="360" t="n"/>
      <c r="V1568" s="360" t="n"/>
      <c r="W1568" s="360" t="n">
        <v>0</v>
      </c>
      <c r="X1568" s="360" t="n">
        <v>1</v>
      </c>
      <c r="Y1568" s="360" t="n">
        <v>0</v>
      </c>
      <c r="Z1568" s="360" t="n"/>
      <c r="AA1568" s="360" t="n"/>
      <c r="AB1568" s="360" t="n"/>
    </row>
    <row r="1569">
      <c r="A1569" s="360" t="n">
        <v>50</v>
      </c>
      <c r="B1569" s="360" t="n">
        <v>0</v>
      </c>
      <c r="C1569" s="360" t="n">
        <v>0</v>
      </c>
      <c r="D1569" s="360" t="n">
        <v>1</v>
      </c>
      <c r="E1569" s="360" t="n">
        <v>215</v>
      </c>
      <c r="F1569" s="360">
        <f>ROUND(Source!AT1551,O1569)</f>
        <v/>
      </c>
      <c r="G1569" s="360" t="inlineStr">
        <is>
          <t>Монтаж</t>
        </is>
      </c>
      <c r="H1569" s="360" t="inlineStr">
        <is>
          <t>Монтажные работы с НР и СП</t>
        </is>
      </c>
      <c r="I1569" s="360" t="n"/>
      <c r="J1569" s="360" t="n"/>
      <c r="K1569" s="360" t="n">
        <v>215</v>
      </c>
      <c r="L1569" s="360" t="n">
        <v>17</v>
      </c>
      <c r="M1569" s="360" t="n">
        <v>3</v>
      </c>
      <c r="N1569" s="360" t="inlineStr"/>
      <c r="O1569" s="360" t="n">
        <v>0</v>
      </c>
      <c r="P1569" s="360" t="n"/>
      <c r="Q1569" s="360" t="n"/>
      <c r="R1569" s="360" t="n"/>
      <c r="S1569" s="360" t="n"/>
      <c r="T1569" s="360" t="n"/>
      <c r="U1569" s="360" t="n"/>
      <c r="V1569" s="360" t="n"/>
      <c r="W1569" s="360" t="n">
        <v>0</v>
      </c>
      <c r="X1569" s="360" t="n">
        <v>1</v>
      </c>
      <c r="Y1569" s="360" t="n">
        <v>0</v>
      </c>
      <c r="Z1569" s="360" t="n"/>
      <c r="AA1569" s="360" t="n"/>
      <c r="AB1569" s="360" t="n"/>
    </row>
    <row r="1570">
      <c r="A1570" s="360" t="n">
        <v>50</v>
      </c>
      <c r="B1570" s="360" t="n">
        <v>0</v>
      </c>
      <c r="C1570" s="360" t="n">
        <v>0</v>
      </c>
      <c r="D1570" s="360" t="n">
        <v>1</v>
      </c>
      <c r="E1570" s="360" t="n">
        <v>217</v>
      </c>
      <c r="F1570" s="360">
        <f>ROUND(Source!AU1551,O1570)</f>
        <v/>
      </c>
      <c r="G1570" s="360" t="inlineStr">
        <is>
          <t>Прочие</t>
        </is>
      </c>
      <c r="H1570" s="360" t="inlineStr">
        <is>
          <t>Прочие работы с НР и СП</t>
        </is>
      </c>
      <c r="I1570" s="360" t="n"/>
      <c r="J1570" s="360" t="n"/>
      <c r="K1570" s="360" t="n">
        <v>217</v>
      </c>
      <c r="L1570" s="360" t="n">
        <v>18</v>
      </c>
      <c r="M1570" s="360" t="n">
        <v>3</v>
      </c>
      <c r="N1570" s="360" t="inlineStr"/>
      <c r="O1570" s="360" t="n">
        <v>0</v>
      </c>
      <c r="P1570" s="360" t="n"/>
      <c r="Q1570" s="360" t="n"/>
      <c r="R1570" s="360" t="n"/>
      <c r="S1570" s="360" t="n"/>
      <c r="T1570" s="360" t="n"/>
      <c r="U1570" s="360" t="n"/>
      <c r="V1570" s="360" t="n"/>
      <c r="W1570" s="360" t="n">
        <v>0</v>
      </c>
      <c r="X1570" s="360" t="n">
        <v>1</v>
      </c>
      <c r="Y1570" s="360" t="n">
        <v>0</v>
      </c>
      <c r="Z1570" s="360" t="n"/>
      <c r="AA1570" s="360" t="n"/>
      <c r="AB1570" s="360" t="n"/>
    </row>
    <row r="1571">
      <c r="A1571" s="360" t="n">
        <v>50</v>
      </c>
      <c r="B1571" s="360" t="n">
        <v>0</v>
      </c>
      <c r="C1571" s="360" t="n">
        <v>0</v>
      </c>
      <c r="D1571" s="360" t="n">
        <v>1</v>
      </c>
      <c r="E1571" s="360" t="n">
        <v>230</v>
      </c>
      <c r="F1571" s="360">
        <f>ROUND(Source!BA1551,O1571)</f>
        <v/>
      </c>
      <c r="G1571" s="360" t="inlineStr">
        <is>
          <t>ПрочиеЗатр</t>
        </is>
      </c>
      <c r="H1571" s="360" t="inlineStr">
        <is>
          <t>Прочие затраты по ТСН-2001.16</t>
        </is>
      </c>
      <c r="I1571" s="360" t="n"/>
      <c r="J1571" s="360" t="n"/>
      <c r="K1571" s="360" t="n">
        <v>230</v>
      </c>
      <c r="L1571" s="360" t="n">
        <v>19</v>
      </c>
      <c r="M1571" s="360" t="n">
        <v>3</v>
      </c>
      <c r="N1571" s="360" t="inlineStr"/>
      <c r="O1571" s="360" t="n">
        <v>0</v>
      </c>
      <c r="P1571" s="360" t="n"/>
      <c r="Q1571" s="360" t="n"/>
      <c r="R1571" s="360" t="n"/>
      <c r="S1571" s="360" t="n"/>
      <c r="T1571" s="360" t="n"/>
      <c r="U1571" s="360" t="n"/>
      <c r="V1571" s="360" t="n"/>
      <c r="W1571" s="360" t="n">
        <v>0</v>
      </c>
      <c r="X1571" s="360" t="n">
        <v>1</v>
      </c>
      <c r="Y1571" s="360" t="n">
        <v>0</v>
      </c>
      <c r="Z1571" s="360" t="n"/>
      <c r="AA1571" s="360" t="n"/>
      <c r="AB1571" s="360" t="n"/>
    </row>
    <row r="1572">
      <c r="A1572" s="360" t="n">
        <v>50</v>
      </c>
      <c r="B1572" s="360" t="n">
        <v>0</v>
      </c>
      <c r="C1572" s="360" t="n">
        <v>0</v>
      </c>
      <c r="D1572" s="360" t="n">
        <v>1</v>
      </c>
      <c r="E1572" s="360" t="n">
        <v>206</v>
      </c>
      <c r="F1572" s="360">
        <f>ROUND(Source!T1551,O1572)</f>
        <v/>
      </c>
      <c r="G1572" s="360" t="inlineStr">
        <is>
          <t>ВозврМат</t>
        </is>
      </c>
      <c r="H1572" s="360" t="inlineStr">
        <is>
          <t>Возврат материалов</t>
        </is>
      </c>
      <c r="I1572" s="360" t="n"/>
      <c r="J1572" s="360" t="n"/>
      <c r="K1572" s="360" t="n">
        <v>206</v>
      </c>
      <c r="L1572" s="360" t="n">
        <v>20</v>
      </c>
      <c r="M1572" s="360" t="n">
        <v>3</v>
      </c>
      <c r="N1572" s="360" t="inlineStr"/>
      <c r="O1572" s="360" t="n">
        <v>0</v>
      </c>
      <c r="P1572" s="360" t="n"/>
      <c r="Q1572" s="360" t="n"/>
      <c r="R1572" s="360" t="n"/>
      <c r="S1572" s="360" t="n"/>
      <c r="T1572" s="360" t="n"/>
      <c r="U1572" s="360" t="n"/>
      <c r="V1572" s="360" t="n"/>
      <c r="W1572" s="360" t="n">
        <v>0</v>
      </c>
      <c r="X1572" s="360" t="n">
        <v>1</v>
      </c>
      <c r="Y1572" s="360" t="n">
        <v>0</v>
      </c>
      <c r="Z1572" s="360" t="n"/>
      <c r="AA1572" s="360" t="n"/>
      <c r="AB1572" s="360" t="n"/>
    </row>
    <row r="1573">
      <c r="A1573" s="360" t="n">
        <v>50</v>
      </c>
      <c r="B1573" s="360" t="n">
        <v>0</v>
      </c>
      <c r="C1573" s="360" t="n">
        <v>0</v>
      </c>
      <c r="D1573" s="360" t="n">
        <v>1</v>
      </c>
      <c r="E1573" s="360" t="n">
        <v>207</v>
      </c>
      <c r="F1573" s="360">
        <f>ROUND(Source!U1551,O1573)</f>
        <v/>
      </c>
      <c r="G1573" s="360" t="inlineStr">
        <is>
          <t>ТрудСтр</t>
        </is>
      </c>
      <c r="H1573" s="360" t="inlineStr">
        <is>
          <t>Трудозатраты строителей</t>
        </is>
      </c>
      <c r="I1573" s="360" t="n"/>
      <c r="J1573" s="360" t="n"/>
      <c r="K1573" s="360" t="n">
        <v>207</v>
      </c>
      <c r="L1573" s="360" t="n">
        <v>21</v>
      </c>
      <c r="M1573" s="360" t="n">
        <v>3</v>
      </c>
      <c r="N1573" s="360" t="inlineStr"/>
      <c r="O1573" s="360" t="n">
        <v>7</v>
      </c>
      <c r="P1573" s="360" t="n"/>
      <c r="Q1573" s="360" t="n"/>
      <c r="R1573" s="360" t="n"/>
      <c r="S1573" s="360" t="n"/>
      <c r="T1573" s="360" t="n"/>
      <c r="U1573" s="360" t="n"/>
      <c r="V1573" s="360" t="n"/>
      <c r="W1573" s="360" t="n">
        <v>0</v>
      </c>
      <c r="X1573" s="360" t="n">
        <v>1</v>
      </c>
      <c r="Y1573" s="360" t="n">
        <v>0</v>
      </c>
      <c r="Z1573" s="360" t="n"/>
      <c r="AA1573" s="360" t="n"/>
      <c r="AB1573" s="360" t="n"/>
    </row>
    <row r="1574">
      <c r="A1574" s="360" t="n">
        <v>50</v>
      </c>
      <c r="B1574" s="360" t="n">
        <v>0</v>
      </c>
      <c r="C1574" s="360" t="n">
        <v>0</v>
      </c>
      <c r="D1574" s="360" t="n">
        <v>1</v>
      </c>
      <c r="E1574" s="360" t="n">
        <v>208</v>
      </c>
      <c r="F1574" s="360">
        <f>ROUND(Source!V1551,O1574)</f>
        <v/>
      </c>
      <c r="G1574" s="360" t="inlineStr">
        <is>
          <t>ТрудМаш</t>
        </is>
      </c>
      <c r="H1574" s="360" t="inlineStr">
        <is>
          <t>Трудозатраты машинистов</t>
        </is>
      </c>
      <c r="I1574" s="360" t="n"/>
      <c r="J1574" s="360" t="n"/>
      <c r="K1574" s="360" t="n">
        <v>208</v>
      </c>
      <c r="L1574" s="360" t="n">
        <v>22</v>
      </c>
      <c r="M1574" s="360" t="n">
        <v>3</v>
      </c>
      <c r="N1574" s="360" t="inlineStr"/>
      <c r="O1574" s="360" t="n">
        <v>7</v>
      </c>
      <c r="P1574" s="360" t="n"/>
      <c r="Q1574" s="360" t="n"/>
      <c r="R1574" s="360" t="n"/>
      <c r="S1574" s="360" t="n"/>
      <c r="T1574" s="360" t="n"/>
      <c r="U1574" s="360" t="n"/>
      <c r="V1574" s="360" t="n"/>
      <c r="W1574" s="360" t="n">
        <v>0</v>
      </c>
      <c r="X1574" s="360" t="n">
        <v>1</v>
      </c>
      <c r="Y1574" s="360" t="n">
        <v>0</v>
      </c>
      <c r="Z1574" s="360" t="n"/>
      <c r="AA1574" s="360" t="n"/>
      <c r="AB1574" s="360" t="n"/>
    </row>
    <row r="1575">
      <c r="A1575" s="360" t="n">
        <v>50</v>
      </c>
      <c r="B1575" s="360" t="n">
        <v>0</v>
      </c>
      <c r="C1575" s="360" t="n">
        <v>0</v>
      </c>
      <c r="D1575" s="360" t="n">
        <v>1</v>
      </c>
      <c r="E1575" s="360" t="n">
        <v>209</v>
      </c>
      <c r="F1575" s="360">
        <f>ROUND(Source!W1551,O1575)</f>
        <v/>
      </c>
      <c r="G1575" s="360" t="inlineStr">
        <is>
          <t>ТранспМат</t>
        </is>
      </c>
      <c r="H1575" s="360" t="inlineStr">
        <is>
          <t>Транспорт материалов</t>
        </is>
      </c>
      <c r="I1575" s="360" t="n"/>
      <c r="J1575" s="360" t="n"/>
      <c r="K1575" s="360" t="n">
        <v>209</v>
      </c>
      <c r="L1575" s="360" t="n">
        <v>23</v>
      </c>
      <c r="M1575" s="360" t="n">
        <v>3</v>
      </c>
      <c r="N1575" s="360" t="inlineStr"/>
      <c r="O1575" s="360" t="n">
        <v>0</v>
      </c>
      <c r="P1575" s="360" t="n"/>
      <c r="Q1575" s="360" t="n"/>
      <c r="R1575" s="360" t="n"/>
      <c r="S1575" s="360" t="n"/>
      <c r="T1575" s="360" t="n"/>
      <c r="U1575" s="360" t="n"/>
      <c r="V1575" s="360" t="n"/>
      <c r="W1575" s="360" t="n">
        <v>0</v>
      </c>
      <c r="X1575" s="360" t="n">
        <v>1</v>
      </c>
      <c r="Y1575" s="360" t="n">
        <v>0</v>
      </c>
      <c r="Z1575" s="360" t="n"/>
      <c r="AA1575" s="360" t="n"/>
      <c r="AB1575" s="360" t="n"/>
    </row>
    <row r="1576">
      <c r="A1576" s="360" t="n">
        <v>50</v>
      </c>
      <c r="B1576" s="360" t="n">
        <v>0</v>
      </c>
      <c r="C1576" s="360" t="n">
        <v>0</v>
      </c>
      <c r="D1576" s="360" t="n">
        <v>1</v>
      </c>
      <c r="E1576" s="360" t="n">
        <v>233</v>
      </c>
      <c r="F1576" s="360">
        <f>ROUND(Source!BD1551,O1576)</f>
        <v/>
      </c>
      <c r="G1576" s="360" t="inlineStr">
        <is>
          <t>Перевозка</t>
        </is>
      </c>
      <c r="H1576" s="360" t="inlineStr">
        <is>
          <t>Перевозка грузов</t>
        </is>
      </c>
      <c r="I1576" s="360" t="n"/>
      <c r="J1576" s="360" t="n"/>
      <c r="K1576" s="360" t="n">
        <v>233</v>
      </c>
      <c r="L1576" s="360" t="n">
        <v>24</v>
      </c>
      <c r="M1576" s="360" t="n">
        <v>3</v>
      </c>
      <c r="N1576" s="360" t="inlineStr"/>
      <c r="O1576" s="360" t="n">
        <v>0</v>
      </c>
      <c r="P1576" s="360" t="n"/>
      <c r="Q1576" s="360" t="n"/>
      <c r="R1576" s="360" t="n"/>
      <c r="S1576" s="360" t="n"/>
      <c r="T1576" s="360" t="n"/>
      <c r="U1576" s="360" t="n"/>
      <c r="V1576" s="360" t="n"/>
      <c r="W1576" s="360" t="n">
        <v>0</v>
      </c>
      <c r="X1576" s="360" t="n">
        <v>1</v>
      </c>
      <c r="Y1576" s="360" t="n">
        <v>0</v>
      </c>
      <c r="Z1576" s="360" t="n"/>
      <c r="AA1576" s="360" t="n"/>
      <c r="AB1576" s="360" t="n"/>
    </row>
    <row r="1577">
      <c r="A1577" s="360" t="n">
        <v>50</v>
      </c>
      <c r="B1577" s="360" t="n">
        <v>0</v>
      </c>
      <c r="C1577" s="360" t="n">
        <v>0</v>
      </c>
      <c r="D1577" s="360" t="n">
        <v>1</v>
      </c>
      <c r="E1577" s="360" t="n">
        <v>210</v>
      </c>
      <c r="F1577" s="360">
        <f>ROUND(Source!X1551,O1577)</f>
        <v/>
      </c>
      <c r="G1577" s="360" t="inlineStr">
        <is>
          <t>НР</t>
        </is>
      </c>
      <c r="H1577" s="360" t="inlineStr">
        <is>
          <t>Накладные расходы</t>
        </is>
      </c>
      <c r="I1577" s="360" t="n"/>
      <c r="J1577" s="360" t="n"/>
      <c r="K1577" s="360" t="n">
        <v>210</v>
      </c>
      <c r="L1577" s="360" t="n">
        <v>25</v>
      </c>
      <c r="M1577" s="360" t="n">
        <v>3</v>
      </c>
      <c r="N1577" s="360" t="inlineStr"/>
      <c r="O1577" s="360" t="n">
        <v>0</v>
      </c>
      <c r="P1577" s="360" t="n"/>
      <c r="Q1577" s="360" t="n"/>
      <c r="R1577" s="360" t="n"/>
      <c r="S1577" s="360" t="n"/>
      <c r="T1577" s="360" t="n"/>
      <c r="U1577" s="360" t="n"/>
      <c r="V1577" s="360" t="n"/>
      <c r="W1577" s="360" t="n">
        <v>0</v>
      </c>
      <c r="X1577" s="360" t="n">
        <v>1</v>
      </c>
      <c r="Y1577" s="360" t="n">
        <v>0</v>
      </c>
      <c r="Z1577" s="360" t="n"/>
      <c r="AA1577" s="360" t="n"/>
      <c r="AB1577" s="360" t="n"/>
    </row>
    <row r="1578">
      <c r="A1578" s="360" t="n">
        <v>50</v>
      </c>
      <c r="B1578" s="360" t="n">
        <v>0</v>
      </c>
      <c r="C1578" s="360" t="n">
        <v>0</v>
      </c>
      <c r="D1578" s="360" t="n">
        <v>1</v>
      </c>
      <c r="E1578" s="360" t="n">
        <v>211</v>
      </c>
      <c r="F1578" s="360">
        <f>ROUND(Source!Y1551,O1578)</f>
        <v/>
      </c>
      <c r="G1578" s="360" t="inlineStr">
        <is>
          <t>СмПриб</t>
        </is>
      </c>
      <c r="H1578" s="360" t="inlineStr">
        <is>
          <t>Сметная прибыль</t>
        </is>
      </c>
      <c r="I1578" s="360" t="n"/>
      <c r="J1578" s="360" t="n"/>
      <c r="K1578" s="360" t="n">
        <v>211</v>
      </c>
      <c r="L1578" s="360" t="n">
        <v>26</v>
      </c>
      <c r="M1578" s="360" t="n">
        <v>3</v>
      </c>
      <c r="N1578" s="360" t="inlineStr"/>
      <c r="O1578" s="360" t="n">
        <v>0</v>
      </c>
      <c r="P1578" s="360" t="n"/>
      <c r="Q1578" s="360" t="n"/>
      <c r="R1578" s="360" t="n"/>
      <c r="S1578" s="360" t="n"/>
      <c r="T1578" s="360" t="n"/>
      <c r="U1578" s="360" t="n"/>
      <c r="V1578" s="360" t="n"/>
      <c r="W1578" s="360" t="n">
        <v>0</v>
      </c>
      <c r="X1578" s="360" t="n">
        <v>1</v>
      </c>
      <c r="Y1578" s="360" t="n">
        <v>0</v>
      </c>
      <c r="Z1578" s="360" t="n"/>
      <c r="AA1578" s="360" t="n"/>
      <c r="AB1578" s="360" t="n"/>
    </row>
    <row r="1579">
      <c r="A1579" s="360" t="n">
        <v>50</v>
      </c>
      <c r="B1579" s="360" t="n">
        <v>0</v>
      </c>
      <c r="C1579" s="360" t="n">
        <v>0</v>
      </c>
      <c r="D1579" s="360" t="n">
        <v>1</v>
      </c>
      <c r="E1579" s="360" t="n">
        <v>224</v>
      </c>
      <c r="F1579" s="360">
        <f>ROUND(Source!AR1551,O1579)</f>
        <v/>
      </c>
      <c r="G1579" s="360" t="inlineStr">
        <is>
          <t>Всего</t>
        </is>
      </c>
      <c r="H1579" s="360" t="inlineStr">
        <is>
          <t>Всего с НР и СП</t>
        </is>
      </c>
      <c r="I1579" s="360" t="n"/>
      <c r="J1579" s="360" t="n"/>
      <c r="K1579" s="360" t="n">
        <v>224</v>
      </c>
      <c r="L1579" s="360" t="n">
        <v>27</v>
      </c>
      <c r="M1579" s="360" t="n">
        <v>3</v>
      </c>
      <c r="N1579" s="360" t="inlineStr"/>
      <c r="O1579" s="360" t="n">
        <v>0</v>
      </c>
      <c r="P1579" s="360" t="n"/>
      <c r="Q1579" s="360" t="n"/>
      <c r="R1579" s="360" t="n"/>
      <c r="S1579" s="360" t="n"/>
      <c r="T1579" s="360" t="n"/>
      <c r="U1579" s="360" t="n"/>
      <c r="V1579" s="360" t="n"/>
      <c r="W1579" s="360" t="n">
        <v>0</v>
      </c>
      <c r="X1579" s="360" t="n">
        <v>1</v>
      </c>
      <c r="Y1579" s="360" t="n">
        <v>0</v>
      </c>
      <c r="Z1579" s="360" t="n"/>
      <c r="AA1579" s="360" t="n"/>
      <c r="AB1579" s="360" t="n"/>
    </row>
    <row r="1580">
      <c r="A1580" s="360" t="n">
        <v>50</v>
      </c>
      <c r="B1580" s="360" t="n">
        <v>0</v>
      </c>
      <c r="C1580" s="360" t="n">
        <v>0</v>
      </c>
      <c r="D1580" s="360" t="n">
        <v>2</v>
      </c>
      <c r="E1580" s="360" t="n">
        <v>0</v>
      </c>
      <c r="F1580" s="360">
        <f>ROUND(F1579,O1580)</f>
        <v/>
      </c>
      <c r="G1580" s="360" t="inlineStr">
        <is>
          <t>и1</t>
        </is>
      </c>
      <c r="H1580" s="360" t="inlineStr">
        <is>
          <t>Итого</t>
        </is>
      </c>
      <c r="I1580" s="360" t="n"/>
      <c r="J1580" s="360" t="n"/>
      <c r="K1580" s="360" t="n">
        <v>212</v>
      </c>
      <c r="L1580" s="360" t="n">
        <v>28</v>
      </c>
      <c r="M1580" s="360" t="n">
        <v>0</v>
      </c>
      <c r="N1580" s="360" t="inlineStr"/>
      <c r="O1580" s="360" t="n">
        <v>0</v>
      </c>
      <c r="P1580" s="360" t="n"/>
      <c r="Q1580" s="360" t="n"/>
      <c r="R1580" s="360" t="n"/>
      <c r="S1580" s="360" t="n"/>
      <c r="T1580" s="360" t="n"/>
      <c r="U1580" s="360" t="n"/>
      <c r="V1580" s="360" t="n"/>
      <c r="W1580" s="360" t="n">
        <v>0</v>
      </c>
      <c r="X1580" s="360" t="n">
        <v>1</v>
      </c>
      <c r="Y1580" s="360" t="n">
        <v>0</v>
      </c>
      <c r="Z1580" s="360" t="n"/>
      <c r="AA1580" s="360" t="n"/>
      <c r="AB1580" s="360" t="n"/>
    </row>
    <row r="1581">
      <c r="A1581" s="360" t="n">
        <v>50</v>
      </c>
      <c r="B1581" s="360" t="n">
        <v>0</v>
      </c>
      <c r="C1581" s="360" t="n">
        <v>0</v>
      </c>
      <c r="D1581" s="360" t="n">
        <v>2</v>
      </c>
      <c r="E1581" s="360" t="n">
        <v>0</v>
      </c>
      <c r="F1581" s="360">
        <f>ROUND(F1580*0.22,O1581)</f>
        <v/>
      </c>
      <c r="G1581" s="360" t="inlineStr">
        <is>
          <t>и2</t>
        </is>
      </c>
      <c r="H1581" s="360" t="inlineStr">
        <is>
          <t>НДС 22%</t>
        </is>
      </c>
      <c r="I1581" s="360" t="n"/>
      <c r="J1581" s="360" t="n"/>
      <c r="K1581" s="360" t="n">
        <v>212</v>
      </c>
      <c r="L1581" s="360" t="n">
        <v>29</v>
      </c>
      <c r="M1581" s="360" t="n">
        <v>0</v>
      </c>
      <c r="N1581" s="360" t="inlineStr"/>
      <c r="O1581" s="360" t="n">
        <v>0</v>
      </c>
      <c r="P1581" s="360" t="n"/>
      <c r="Q1581" s="360" t="n"/>
      <c r="R1581" s="360" t="n"/>
      <c r="S1581" s="360" t="n"/>
      <c r="T1581" s="360" t="n"/>
      <c r="U1581" s="360" t="n"/>
      <c r="V1581" s="360" t="n"/>
      <c r="W1581" s="360" t="n">
        <v>0</v>
      </c>
      <c r="X1581" s="360" t="n">
        <v>1</v>
      </c>
      <c r="Y1581" s="360" t="n">
        <v>0</v>
      </c>
      <c r="Z1581" s="360" t="n"/>
      <c r="AA1581" s="360" t="n"/>
      <c r="AB1581" s="360" t="n"/>
    </row>
    <row r="1582">
      <c r="A1582" s="360" t="n">
        <v>50</v>
      </c>
      <c r="B1582" s="360" t="n">
        <v>0</v>
      </c>
      <c r="C1582" s="360" t="n">
        <v>0</v>
      </c>
      <c r="D1582" s="360" t="n">
        <v>2</v>
      </c>
      <c r="E1582" s="360" t="n">
        <v>213</v>
      </c>
      <c r="F1582" s="360">
        <f>ROUND(F1580+F1581,O1582)</f>
        <v/>
      </c>
      <c r="G1582" s="360" t="inlineStr">
        <is>
          <t>и3</t>
        </is>
      </c>
      <c r="H1582" s="360" t="inlineStr">
        <is>
          <t>Всего</t>
        </is>
      </c>
      <c r="I1582" s="360" t="n"/>
      <c r="J1582" s="360" t="n"/>
      <c r="K1582" s="360" t="n">
        <v>212</v>
      </c>
      <c r="L1582" s="360" t="n">
        <v>30</v>
      </c>
      <c r="M1582" s="360" t="n">
        <v>0</v>
      </c>
      <c r="N1582" s="360" t="inlineStr"/>
      <c r="O1582" s="360" t="n">
        <v>0</v>
      </c>
      <c r="P1582" s="360" t="n"/>
      <c r="Q1582" s="360" t="n"/>
      <c r="R1582" s="360" t="n"/>
      <c r="S1582" s="360" t="n"/>
      <c r="T1582" s="360" t="n"/>
      <c r="U1582" s="360" t="n"/>
      <c r="V1582" s="360" t="n"/>
      <c r="W1582" s="360" t="n">
        <v>0</v>
      </c>
      <c r="X1582" s="360" t="n">
        <v>1</v>
      </c>
      <c r="Y1582" s="360" t="n">
        <v>0</v>
      </c>
      <c r="Z1582" s="360" t="n"/>
      <c r="AA1582" s="360" t="n"/>
      <c r="AB1582" s="360" t="n"/>
    </row>
    <row r="1584">
      <c r="A1584" s="356" t="n">
        <v>3</v>
      </c>
      <c r="B1584" s="356" t="n">
        <v>0</v>
      </c>
      <c r="C1584" s="356" t="n"/>
      <c r="D1584" s="356">
        <f>ROW(A1593)</f>
        <v/>
      </c>
      <c r="E1584" s="356" t="n"/>
      <c r="F1584" s="356" t="inlineStr">
        <is>
          <t>Новая локальная смета</t>
        </is>
      </c>
      <c r="G1584" s="356" t="inlineStr">
        <is>
          <t>Первомайская, д.52</t>
        </is>
      </c>
      <c r="H1584" s="356" t="inlineStr"/>
      <c r="I1584" s="356" t="n">
        <v>0</v>
      </c>
      <c r="J1584" s="356" t="inlineStr"/>
      <c r="K1584" s="356" t="n">
        <v>0</v>
      </c>
      <c r="L1584" s="356" t="inlineStr">
        <is>
          <t>Новая локальная смета</t>
        </is>
      </c>
      <c r="M1584" s="356" t="inlineStr"/>
      <c r="N1584" s="356" t="n"/>
      <c r="O1584" s="356" t="n"/>
      <c r="P1584" s="356" t="n"/>
      <c r="Q1584" s="356" t="n"/>
      <c r="R1584" s="356" t="n"/>
      <c r="S1584" s="356" t="n">
        <v>0</v>
      </c>
      <c r="T1584" s="356" t="n"/>
      <c r="U1584" s="356" t="inlineStr"/>
      <c r="V1584" s="356" t="n">
        <v>0</v>
      </c>
      <c r="W1584" s="356" t="n"/>
      <c r="X1584" s="356" t="n"/>
      <c r="Y1584" s="356" t="n"/>
      <c r="Z1584" s="356" t="n"/>
      <c r="AA1584" s="356" t="n"/>
      <c r="AB1584" s="356" t="inlineStr"/>
      <c r="AC1584" s="356" t="inlineStr"/>
      <c r="AD1584" s="356" t="inlineStr"/>
      <c r="AE1584" s="356" t="inlineStr"/>
      <c r="AF1584" s="356" t="inlineStr"/>
      <c r="AG1584" s="356" t="inlineStr"/>
      <c r="AH1584" s="356" t="n"/>
      <c r="AI1584" s="356" t="n"/>
      <c r="AJ1584" s="356" t="n"/>
      <c r="AK1584" s="356" t="n"/>
      <c r="AL1584" s="356" t="n"/>
      <c r="AM1584" s="356" t="n"/>
      <c r="AN1584" s="356" t="n"/>
      <c r="AO1584" s="356" t="n"/>
      <c r="AP1584" s="356" t="inlineStr"/>
      <c r="AQ1584" s="356" t="inlineStr"/>
      <c r="AR1584" s="356" t="inlineStr"/>
      <c r="AS1584" s="356" t="n"/>
      <c r="AT1584" s="356" t="n"/>
      <c r="AU1584" s="356" t="n"/>
      <c r="AV1584" s="356" t="n"/>
      <c r="AW1584" s="356" t="n"/>
      <c r="AX1584" s="356" t="n"/>
      <c r="AY1584" s="356" t="n"/>
      <c r="AZ1584" s="356" t="inlineStr"/>
      <c r="BA1584" s="356" t="n"/>
      <c r="BB1584" s="356" t="inlineStr"/>
      <c r="BC1584" s="356" t="inlineStr"/>
      <c r="BD1584" s="356" t="inlineStr"/>
      <c r="BE1584" s="356" t="inlineStr"/>
      <c r="BF1584" s="356" t="inlineStr"/>
      <c r="BG1584" s="356" t="inlineStr"/>
      <c r="BH1584" s="356" t="inlineStr"/>
      <c r="BI1584" s="356" t="inlineStr"/>
      <c r="BJ1584" s="356" t="inlineStr"/>
      <c r="BK1584" s="356" t="inlineStr"/>
      <c r="BL1584" s="356" t="inlineStr"/>
      <c r="BM1584" s="356" t="inlineStr"/>
      <c r="BN1584" s="356" t="inlineStr"/>
      <c r="BO1584" s="356" t="inlineStr"/>
      <c r="BP1584" s="356" t="inlineStr"/>
      <c r="BQ1584" s="356" t="n"/>
      <c r="BR1584" s="356" t="n"/>
      <c r="BS1584" s="356" t="n"/>
      <c r="BT1584" s="356" t="n"/>
      <c r="BU1584" s="356" t="n"/>
      <c r="BV1584" s="356" t="n"/>
      <c r="BW1584" s="356" t="n"/>
      <c r="BX1584" s="356" t="n">
        <v>0</v>
      </c>
      <c r="BY1584" s="356" t="n"/>
      <c r="BZ1584" s="356" t="n"/>
      <c r="CA1584" s="356" t="n"/>
      <c r="CB1584" s="356" t="n"/>
      <c r="CC1584" s="356" t="n"/>
      <c r="CD1584" s="356" t="n"/>
      <c r="CE1584" s="356" t="n"/>
      <c r="CF1584" s="356" t="n">
        <v>0</v>
      </c>
      <c r="CG1584" s="356" t="n">
        <v>0</v>
      </c>
      <c r="CH1584" s="356" t="n"/>
      <c r="CI1584" s="356" t="inlineStr"/>
      <c r="CJ1584" s="356" t="inlineStr"/>
      <c r="CK1584" s="0" t="inlineStr"/>
      <c r="CL1584" s="0" t="inlineStr"/>
      <c r="CM1584" s="0" t="inlineStr"/>
      <c r="CN1584" s="0" t="inlineStr"/>
      <c r="CO1584" s="0" t="inlineStr"/>
      <c r="CP1584" s="0" t="inlineStr"/>
      <c r="CQ1584" s="0" t="inlineStr"/>
    </row>
    <row r="1586">
      <c r="A1586" s="358" t="n">
        <v>52</v>
      </c>
      <c r="B1586" s="358">
        <f>B1593</f>
        <v/>
      </c>
      <c r="C1586" s="358">
        <f>C1593</f>
        <v/>
      </c>
      <c r="D1586" s="358">
        <f>D1593</f>
        <v/>
      </c>
      <c r="E1586" s="358">
        <f>E1593</f>
        <v/>
      </c>
      <c r="F1586" s="358">
        <f>F1593</f>
        <v/>
      </c>
      <c r="G1586" s="358">
        <f>G1593</f>
        <v/>
      </c>
      <c r="H1586" s="358" t="n"/>
      <c r="I1586" s="358" t="n"/>
      <c r="J1586" s="358" t="n"/>
      <c r="K1586" s="358" t="n"/>
      <c r="L1586" s="358" t="n"/>
      <c r="M1586" s="358" t="n"/>
      <c r="N1586" s="358" t="n"/>
      <c r="O1586" s="358">
        <f>O1593</f>
        <v/>
      </c>
      <c r="P1586" s="358">
        <f>P1593</f>
        <v/>
      </c>
      <c r="Q1586" s="358">
        <f>Q1593</f>
        <v/>
      </c>
      <c r="R1586" s="358">
        <f>R1593</f>
        <v/>
      </c>
      <c r="S1586" s="358">
        <f>S1593</f>
        <v/>
      </c>
      <c r="T1586" s="358">
        <f>T1593</f>
        <v/>
      </c>
      <c r="U1586" s="358">
        <f>U1593</f>
        <v/>
      </c>
      <c r="V1586" s="358">
        <f>V1593</f>
        <v/>
      </c>
      <c r="W1586" s="358">
        <f>W1593</f>
        <v/>
      </c>
      <c r="X1586" s="358">
        <f>X1593</f>
        <v/>
      </c>
      <c r="Y1586" s="358">
        <f>Y1593</f>
        <v/>
      </c>
      <c r="Z1586" s="358">
        <f>Z1593</f>
        <v/>
      </c>
      <c r="AA1586" s="358">
        <f>AA1593</f>
        <v/>
      </c>
      <c r="AB1586" s="358">
        <f>AB1593</f>
        <v/>
      </c>
      <c r="AC1586" s="358">
        <f>AC1593</f>
        <v/>
      </c>
      <c r="AD1586" s="358">
        <f>AD1593</f>
        <v/>
      </c>
      <c r="AE1586" s="358">
        <f>AE1593</f>
        <v/>
      </c>
      <c r="AF1586" s="358">
        <f>AF1593</f>
        <v/>
      </c>
      <c r="AG1586" s="358">
        <f>AG1593</f>
        <v/>
      </c>
      <c r="AH1586" s="358">
        <f>AH1593</f>
        <v/>
      </c>
      <c r="AI1586" s="358">
        <f>AI1593</f>
        <v/>
      </c>
      <c r="AJ1586" s="358">
        <f>AJ1593</f>
        <v/>
      </c>
      <c r="AK1586" s="358">
        <f>AK1593</f>
        <v/>
      </c>
      <c r="AL1586" s="358">
        <f>AL1593</f>
        <v/>
      </c>
      <c r="AM1586" s="358">
        <f>AM1593</f>
        <v/>
      </c>
      <c r="AN1586" s="358">
        <f>AN1593</f>
        <v/>
      </c>
      <c r="AO1586" s="358">
        <f>AO1593</f>
        <v/>
      </c>
      <c r="AP1586" s="358">
        <f>AP1593</f>
        <v/>
      </c>
      <c r="AQ1586" s="358">
        <f>AQ1593</f>
        <v/>
      </c>
      <c r="AR1586" s="358">
        <f>AR1593</f>
        <v/>
      </c>
      <c r="AS1586" s="358">
        <f>AS1593</f>
        <v/>
      </c>
      <c r="AT1586" s="358">
        <f>AT1593</f>
        <v/>
      </c>
      <c r="AU1586" s="358">
        <f>AU1593</f>
        <v/>
      </c>
      <c r="AV1586" s="358">
        <f>AV1593</f>
        <v/>
      </c>
      <c r="AW1586" s="358">
        <f>AW1593</f>
        <v/>
      </c>
      <c r="AX1586" s="358">
        <f>AX1593</f>
        <v/>
      </c>
      <c r="AY1586" s="358">
        <f>AY1593</f>
        <v/>
      </c>
      <c r="AZ1586" s="358">
        <f>AZ1593</f>
        <v/>
      </c>
      <c r="BA1586" s="358">
        <f>BA1593</f>
        <v/>
      </c>
      <c r="BB1586" s="358">
        <f>BB1593</f>
        <v/>
      </c>
      <c r="BC1586" s="358">
        <f>BC1593</f>
        <v/>
      </c>
      <c r="BD1586" s="358">
        <f>BD1593</f>
        <v/>
      </c>
      <c r="BE1586" s="358">
        <f>BE1593</f>
        <v/>
      </c>
      <c r="BF1586" s="358">
        <f>BF1593</f>
        <v/>
      </c>
      <c r="BG1586" s="358">
        <f>BG1593</f>
        <v/>
      </c>
      <c r="BH1586" s="358">
        <f>BH1593</f>
        <v/>
      </c>
      <c r="BI1586" s="358">
        <f>BI1593</f>
        <v/>
      </c>
      <c r="BJ1586" s="358">
        <f>BJ1593</f>
        <v/>
      </c>
      <c r="BK1586" s="358">
        <f>BK1593</f>
        <v/>
      </c>
      <c r="BL1586" s="358">
        <f>BL1593</f>
        <v/>
      </c>
      <c r="BM1586" s="358">
        <f>BM1593</f>
        <v/>
      </c>
      <c r="BN1586" s="358">
        <f>BN1593</f>
        <v/>
      </c>
      <c r="BO1586" s="358">
        <f>BO1593</f>
        <v/>
      </c>
      <c r="BP1586" s="358">
        <f>BP1593</f>
        <v/>
      </c>
      <c r="BQ1586" s="358">
        <f>BQ1593</f>
        <v/>
      </c>
      <c r="BR1586" s="358">
        <f>BR1593</f>
        <v/>
      </c>
      <c r="BS1586" s="358">
        <f>BS1593</f>
        <v/>
      </c>
      <c r="BT1586" s="358">
        <f>BT1593</f>
        <v/>
      </c>
      <c r="BU1586" s="358">
        <f>BU1593</f>
        <v/>
      </c>
      <c r="BV1586" s="358">
        <f>BV1593</f>
        <v/>
      </c>
      <c r="BW1586" s="358">
        <f>BW1593</f>
        <v/>
      </c>
      <c r="BX1586" s="358">
        <f>BX1593</f>
        <v/>
      </c>
      <c r="BY1586" s="358">
        <f>BY1593</f>
        <v/>
      </c>
      <c r="BZ1586" s="358">
        <f>BZ1593</f>
        <v/>
      </c>
      <c r="CA1586" s="358">
        <f>CA1593</f>
        <v/>
      </c>
      <c r="CB1586" s="358">
        <f>CB1593</f>
        <v/>
      </c>
      <c r="CC1586" s="358">
        <f>CC1593</f>
        <v/>
      </c>
      <c r="CD1586" s="358">
        <f>CD1593</f>
        <v/>
      </c>
      <c r="CE1586" s="358">
        <f>CE1593</f>
        <v/>
      </c>
      <c r="CF1586" s="358">
        <f>CF1593</f>
        <v/>
      </c>
      <c r="CG1586" s="358">
        <f>CG1593</f>
        <v/>
      </c>
      <c r="CH1586" s="358">
        <f>CH1593</f>
        <v/>
      </c>
      <c r="CI1586" s="358">
        <f>CI1593</f>
        <v/>
      </c>
      <c r="CJ1586" s="358">
        <f>CJ1593</f>
        <v/>
      </c>
      <c r="CK1586" s="358">
        <f>CK1593</f>
        <v/>
      </c>
      <c r="CL1586" s="358">
        <f>CL1593</f>
        <v/>
      </c>
      <c r="CM1586" s="358">
        <f>CM1593</f>
        <v/>
      </c>
      <c r="CN1586" s="358">
        <f>CN1593</f>
        <v/>
      </c>
      <c r="CO1586" s="358">
        <f>CO1593</f>
        <v/>
      </c>
      <c r="CP1586" s="358">
        <f>CP1593</f>
        <v/>
      </c>
      <c r="CQ1586" s="358">
        <f>CQ1593</f>
        <v/>
      </c>
      <c r="CR1586" s="358">
        <f>CR1593</f>
        <v/>
      </c>
      <c r="CS1586" s="358">
        <f>CS1593</f>
        <v/>
      </c>
      <c r="CT1586" s="358">
        <f>CT1593</f>
        <v/>
      </c>
      <c r="CU1586" s="358">
        <f>CU1593</f>
        <v/>
      </c>
      <c r="CV1586" s="358">
        <f>CV1593</f>
        <v/>
      </c>
      <c r="CW1586" s="358">
        <f>CW1593</f>
        <v/>
      </c>
      <c r="CX1586" s="358">
        <f>CX1593</f>
        <v/>
      </c>
      <c r="CY1586" s="358">
        <f>CY1593</f>
        <v/>
      </c>
      <c r="CZ1586" s="358">
        <f>CZ1593</f>
        <v/>
      </c>
      <c r="DA1586" s="358">
        <f>DA1593</f>
        <v/>
      </c>
      <c r="DB1586" s="358">
        <f>DB1593</f>
        <v/>
      </c>
      <c r="DC1586" s="358">
        <f>DC1593</f>
        <v/>
      </c>
      <c r="DD1586" s="358">
        <f>DD1593</f>
        <v/>
      </c>
      <c r="DE1586" s="358">
        <f>DE1593</f>
        <v/>
      </c>
      <c r="DF1586" s="358">
        <f>DF1593</f>
        <v/>
      </c>
      <c r="DG1586" s="359">
        <f>DG1593</f>
        <v/>
      </c>
      <c r="DH1586" s="359">
        <f>DH1593</f>
        <v/>
      </c>
      <c r="DI1586" s="359">
        <f>DI1593</f>
        <v/>
      </c>
      <c r="DJ1586" s="359">
        <f>DJ1593</f>
        <v/>
      </c>
      <c r="DK1586" s="359">
        <f>DK1593</f>
        <v/>
      </c>
      <c r="DL1586" s="359">
        <f>DL1593</f>
        <v/>
      </c>
      <c r="DM1586" s="359">
        <f>DM1593</f>
        <v/>
      </c>
      <c r="DN1586" s="359">
        <f>DN1593</f>
        <v/>
      </c>
      <c r="DO1586" s="359">
        <f>DO1593</f>
        <v/>
      </c>
      <c r="DP1586" s="359">
        <f>DP1593</f>
        <v/>
      </c>
      <c r="DQ1586" s="359">
        <f>DQ1593</f>
        <v/>
      </c>
      <c r="DR1586" s="359">
        <f>DR1593</f>
        <v/>
      </c>
      <c r="DS1586" s="359">
        <f>DS1593</f>
        <v/>
      </c>
      <c r="DT1586" s="359">
        <f>DT1593</f>
        <v/>
      </c>
      <c r="DU1586" s="359">
        <f>DU1593</f>
        <v/>
      </c>
      <c r="DV1586" s="359">
        <f>DV1593</f>
        <v/>
      </c>
      <c r="DW1586" s="359">
        <f>DW1593</f>
        <v/>
      </c>
      <c r="DX1586" s="359">
        <f>DX1593</f>
        <v/>
      </c>
      <c r="DY1586" s="359">
        <f>DY1593</f>
        <v/>
      </c>
      <c r="DZ1586" s="359">
        <f>DZ1593</f>
        <v/>
      </c>
      <c r="EA1586" s="359">
        <f>EA1593</f>
        <v/>
      </c>
      <c r="EB1586" s="359">
        <f>EB1593</f>
        <v/>
      </c>
      <c r="EC1586" s="359">
        <f>EC1593</f>
        <v/>
      </c>
      <c r="ED1586" s="359">
        <f>ED1593</f>
        <v/>
      </c>
      <c r="EE1586" s="359">
        <f>EE1593</f>
        <v/>
      </c>
      <c r="EF1586" s="359">
        <f>EF1593</f>
        <v/>
      </c>
      <c r="EG1586" s="359">
        <f>EG1593</f>
        <v/>
      </c>
      <c r="EH1586" s="359">
        <f>EH1593</f>
        <v/>
      </c>
      <c r="EI1586" s="359">
        <f>EI1593</f>
        <v/>
      </c>
      <c r="EJ1586" s="359">
        <f>EJ1593</f>
        <v/>
      </c>
      <c r="EK1586" s="359">
        <f>EK1593</f>
        <v/>
      </c>
      <c r="EL1586" s="359">
        <f>EL1593</f>
        <v/>
      </c>
      <c r="EM1586" s="359">
        <f>EM1593</f>
        <v/>
      </c>
      <c r="EN1586" s="359">
        <f>EN1593</f>
        <v/>
      </c>
      <c r="EO1586" s="359">
        <f>EO1593</f>
        <v/>
      </c>
      <c r="EP1586" s="359">
        <f>EP1593</f>
        <v/>
      </c>
      <c r="EQ1586" s="359">
        <f>EQ1593</f>
        <v/>
      </c>
      <c r="ER1586" s="359">
        <f>ER1593</f>
        <v/>
      </c>
      <c r="ES1586" s="359">
        <f>ES1593</f>
        <v/>
      </c>
      <c r="ET1586" s="359">
        <f>ET1593</f>
        <v/>
      </c>
      <c r="EU1586" s="359">
        <f>EU1593</f>
        <v/>
      </c>
      <c r="EV1586" s="359">
        <f>EV1593</f>
        <v/>
      </c>
      <c r="EW1586" s="359">
        <f>EW1593</f>
        <v/>
      </c>
      <c r="EX1586" s="359">
        <f>EX1593</f>
        <v/>
      </c>
      <c r="EY1586" s="359">
        <f>EY1593</f>
        <v/>
      </c>
      <c r="EZ1586" s="359">
        <f>EZ1593</f>
        <v/>
      </c>
      <c r="FA1586" s="359">
        <f>FA1593</f>
        <v/>
      </c>
      <c r="FB1586" s="359">
        <f>FB1593</f>
        <v/>
      </c>
      <c r="FC1586" s="359">
        <f>FC1593</f>
        <v/>
      </c>
      <c r="FD1586" s="359">
        <f>FD1593</f>
        <v/>
      </c>
      <c r="FE1586" s="359">
        <f>FE1593</f>
        <v/>
      </c>
      <c r="FF1586" s="359">
        <f>FF1593</f>
        <v/>
      </c>
      <c r="FG1586" s="359">
        <f>FG1593</f>
        <v/>
      </c>
      <c r="FH1586" s="359">
        <f>FH1593</f>
        <v/>
      </c>
      <c r="FI1586" s="359">
        <f>FI1593</f>
        <v/>
      </c>
      <c r="FJ1586" s="359">
        <f>FJ1593</f>
        <v/>
      </c>
      <c r="FK1586" s="359">
        <f>FK1593</f>
        <v/>
      </c>
      <c r="FL1586" s="359">
        <f>FL1593</f>
        <v/>
      </c>
      <c r="FM1586" s="359">
        <f>FM1593</f>
        <v/>
      </c>
      <c r="FN1586" s="359">
        <f>FN1593</f>
        <v/>
      </c>
      <c r="FO1586" s="359">
        <f>FO1593</f>
        <v/>
      </c>
      <c r="FP1586" s="359">
        <f>FP1593</f>
        <v/>
      </c>
      <c r="FQ1586" s="359">
        <f>FQ1593</f>
        <v/>
      </c>
      <c r="FR1586" s="359">
        <f>FR1593</f>
        <v/>
      </c>
      <c r="FS1586" s="359">
        <f>FS1593</f>
        <v/>
      </c>
      <c r="FT1586" s="359">
        <f>FT1593</f>
        <v/>
      </c>
      <c r="FU1586" s="359">
        <f>FU1593</f>
        <v/>
      </c>
      <c r="FV1586" s="359">
        <f>FV1593</f>
        <v/>
      </c>
      <c r="FW1586" s="359">
        <f>FW1593</f>
        <v/>
      </c>
      <c r="FX1586" s="359">
        <f>FX1593</f>
        <v/>
      </c>
      <c r="FY1586" s="359">
        <f>FY1593</f>
        <v/>
      </c>
      <c r="FZ1586" s="359">
        <f>FZ1593</f>
        <v/>
      </c>
      <c r="GA1586" s="359">
        <f>GA1593</f>
        <v/>
      </c>
      <c r="GB1586" s="359">
        <f>GB1593</f>
        <v/>
      </c>
      <c r="GC1586" s="359">
        <f>GC1593</f>
        <v/>
      </c>
      <c r="GD1586" s="359">
        <f>GD1593</f>
        <v/>
      </c>
      <c r="GE1586" s="359">
        <f>GE1593</f>
        <v/>
      </c>
      <c r="GF1586" s="359">
        <f>GF1593</f>
        <v/>
      </c>
      <c r="GG1586" s="359">
        <f>GG1593</f>
        <v/>
      </c>
      <c r="GH1586" s="359">
        <f>GH1593</f>
        <v/>
      </c>
      <c r="GI1586" s="359">
        <f>GI1593</f>
        <v/>
      </c>
      <c r="GJ1586" s="359">
        <f>GJ1593</f>
        <v/>
      </c>
      <c r="GK1586" s="359">
        <f>GK1593</f>
        <v/>
      </c>
      <c r="GL1586" s="359">
        <f>GL1593</f>
        <v/>
      </c>
      <c r="GM1586" s="359">
        <f>GM1593</f>
        <v/>
      </c>
      <c r="GN1586" s="359">
        <f>GN1593</f>
        <v/>
      </c>
      <c r="GO1586" s="359">
        <f>GO1593</f>
        <v/>
      </c>
      <c r="GP1586" s="359">
        <f>GP1593</f>
        <v/>
      </c>
      <c r="GQ1586" s="359">
        <f>GQ1593</f>
        <v/>
      </c>
      <c r="GR1586" s="359">
        <f>GR1593</f>
        <v/>
      </c>
      <c r="GS1586" s="359">
        <f>GS1593</f>
        <v/>
      </c>
      <c r="GT1586" s="359">
        <f>GT1593</f>
        <v/>
      </c>
      <c r="GU1586" s="359">
        <f>GU1593</f>
        <v/>
      </c>
      <c r="GV1586" s="359">
        <f>GV1593</f>
        <v/>
      </c>
      <c r="GW1586" s="359">
        <f>GW1593</f>
        <v/>
      </c>
      <c r="GX1586" s="359">
        <f>GX1593</f>
        <v/>
      </c>
    </row>
    <row r="1588">
      <c r="A1588" s="0" t="n">
        <v>17</v>
      </c>
      <c r="B1588" s="0" t="n">
        <v>0</v>
      </c>
      <c r="C1588" s="0">
        <f>ROW(SmtRes!A587)</f>
        <v/>
      </c>
      <c r="D1588" s="0">
        <f>ROW(EtalonRes!A570)</f>
        <v/>
      </c>
      <c r="E1588" s="0" t="inlineStr">
        <is>
          <t>1</t>
        </is>
      </c>
      <c r="F1588" s="0" t="inlineStr">
        <is>
          <t>65-5-8</t>
        </is>
      </c>
      <c r="G1588" s="0" t="inlineStr">
        <is>
          <t>Смена задвижек диаметром 50 мм</t>
        </is>
      </c>
      <c r="H1588" s="0" t="inlineStr">
        <is>
          <t>100 шт.</t>
        </is>
      </c>
      <c r="I1588" s="0">
        <f>ROUND(ROUND(2/100,4),7)</f>
        <v/>
      </c>
      <c r="J1588" s="0" t="n">
        <v>0</v>
      </c>
      <c r="K1588" s="0">
        <f>ROUND(ROUND(2/100,4),7)</f>
        <v/>
      </c>
      <c r="O1588" s="0">
        <f>ROUND(CP1588,0)</f>
        <v/>
      </c>
      <c r="P1588" s="0">
        <f>ROUND(CQ1588*I1588,0)</f>
        <v/>
      </c>
      <c r="Q1588" s="0">
        <f>(ROUND((ROUND(((ET1588)*I1588),0)*BB1588),0)+ROUND((ROUND(((AE1588-(EU1588))*I1588),0)*BS1588),0))</f>
        <v/>
      </c>
      <c r="R1588" s="0">
        <f>(ROUND((ROUND(((EU1588)*I1588),0)*BS1588),0)+ROUND((ROUND(((AE1588-(EU1588))*I1588),0)*BS1588),0))</f>
        <v/>
      </c>
      <c r="S1588" s="0">
        <f>ROUND(CT1588*I1588,0)</f>
        <v/>
      </c>
      <c r="T1588" s="0">
        <f>ROUND(CU1588*I1588,0)</f>
        <v/>
      </c>
      <c r="U1588" s="0">
        <f>ROUND(CV1588*I1588,7)</f>
        <v/>
      </c>
      <c r="V1588" s="0">
        <f>ROUND(CW1588*I1588,7)</f>
        <v/>
      </c>
      <c r="W1588" s="0">
        <f>ROUND(CX1588*I1588,0)</f>
        <v/>
      </c>
      <c r="X1588" s="0">
        <f>ROUND(CY1588,0)</f>
        <v/>
      </c>
      <c r="Y1588" s="0">
        <f>ROUND(CZ1588,0)</f>
        <v/>
      </c>
      <c r="AA1588" s="0" t="n">
        <v>78845955</v>
      </c>
      <c r="AB1588" s="0">
        <f>ROUND((AC1588+AD1588+AF1588),2)</f>
        <v/>
      </c>
      <c r="AC1588" s="0">
        <f>ROUND((ES1588),2)</f>
        <v/>
      </c>
      <c r="AD1588" s="0">
        <f>ROUND((((ET1588)-(EU1588))+AE1588),2)</f>
        <v/>
      </c>
      <c r="AE1588" s="0">
        <f>ROUND((EU1588),2)</f>
        <v/>
      </c>
      <c r="AF1588" s="0">
        <f>ROUND((EV1588),2)</f>
        <v/>
      </c>
      <c r="AG1588" s="0">
        <f>ROUND((AP1588),2)</f>
        <v/>
      </c>
      <c r="AH1588" s="0">
        <f>(EW1588)</f>
        <v/>
      </c>
      <c r="AI1588" s="0">
        <f>(EX1588)</f>
        <v/>
      </c>
      <c r="AJ1588" s="0">
        <f>(AS1588)</f>
        <v/>
      </c>
      <c r="AK1588" s="0" t="n">
        <v>30822.63</v>
      </c>
      <c r="AL1588" s="0" t="n">
        <v>27889.6</v>
      </c>
      <c r="AM1588" s="0" t="n">
        <v>139.47</v>
      </c>
      <c r="AN1588" s="0" t="n">
        <v>0</v>
      </c>
      <c r="AO1588" s="0" t="n">
        <v>2793.56</v>
      </c>
      <c r="AP1588" s="0" t="n">
        <v>0</v>
      </c>
      <c r="AQ1588" s="0" t="n">
        <v>308</v>
      </c>
      <c r="AR1588" s="0" t="n">
        <v>0</v>
      </c>
      <c r="AS1588" s="0" t="n">
        <v>0</v>
      </c>
      <c r="AT1588" s="0" t="n">
        <v>103</v>
      </c>
      <c r="AU1588" s="0" t="n">
        <v>52</v>
      </c>
      <c r="AV1588" s="0" t="n">
        <v>1</v>
      </c>
      <c r="AW1588" s="0" t="n">
        <v>1</v>
      </c>
      <c r="AZ1588" s="0" t="n">
        <v>1</v>
      </c>
      <c r="BA1588" s="0" t="n">
        <v>52.25</v>
      </c>
      <c r="BB1588" s="0" t="n">
        <v>24.99</v>
      </c>
      <c r="BC1588" s="0" t="n">
        <v>12.65</v>
      </c>
      <c r="BD1588" s="0" t="inlineStr"/>
      <c r="BE1588" s="0" t="inlineStr"/>
      <c r="BF1588" s="0" t="inlineStr"/>
      <c r="BG1588" s="0" t="inlineStr"/>
      <c r="BH1588" s="0" t="n">
        <v>0</v>
      </c>
      <c r="BI1588" s="0" t="n">
        <v>1</v>
      </c>
      <c r="BJ1588" s="0" t="inlineStr">
        <is>
          <t>ТЕРр Московской обл., 65-5-8, приказ Минстроя России №675/пр от 28.02.2017 № 263/пр</t>
        </is>
      </c>
      <c r="BM1588" s="0" t="n">
        <v>65007</v>
      </c>
      <c r="BN1588" s="0" t="n">
        <v>0</v>
      </c>
      <c r="BO1588" s="0" t="inlineStr">
        <is>
          <t>65-5-8</t>
        </is>
      </c>
      <c r="BP1588" s="0" t="n">
        <v>1</v>
      </c>
      <c r="BQ1588" s="0" t="n">
        <v>6</v>
      </c>
      <c r="BR1588" s="0" t="n">
        <v>0</v>
      </c>
      <c r="BS1588" s="0" t="n">
        <v>52.25</v>
      </c>
      <c r="BT1588" s="0" t="n">
        <v>1</v>
      </c>
      <c r="BU1588" s="0" t="n">
        <v>1</v>
      </c>
      <c r="BV1588" s="0" t="n">
        <v>1</v>
      </c>
      <c r="BW1588" s="0" t="n">
        <v>1</v>
      </c>
      <c r="BX1588" s="0" t="n">
        <v>1</v>
      </c>
      <c r="BY1588" s="0" t="inlineStr"/>
      <c r="BZ1588" s="0" t="n">
        <v>103</v>
      </c>
      <c r="CA1588" s="0" t="n">
        <v>52</v>
      </c>
      <c r="CB1588" s="0" t="inlineStr"/>
      <c r="CE1588" s="0" t="n">
        <v>12</v>
      </c>
      <c r="CF1588" s="0" t="n">
        <v>0</v>
      </c>
      <c r="CG1588" s="0" t="n">
        <v>0</v>
      </c>
      <c r="CM1588" s="0" t="n">
        <v>0</v>
      </c>
      <c r="CN1588" s="0" t="inlineStr"/>
      <c r="CO1588" s="0" t="n">
        <v>0</v>
      </c>
      <c r="CP1588" s="0">
        <f>(P1588+Q1588+S1588)</f>
        <v/>
      </c>
      <c r="CQ1588" s="0">
        <f>AC1588*BC1588</f>
        <v/>
      </c>
      <c r="CR1588" s="0">
        <f>(ROUND((ROUND(((ET1588)*1),0)*BB1588),0)+ROUND((ROUND(((AE1588-(EU1588))*1),0)*BS1588),0))</f>
        <v/>
      </c>
      <c r="CS1588" s="0">
        <f>(ROUND((ROUND(((EU1588)*1),0)*BS1588),0)+ROUND((ROUND(((AE1588-(EU1588))*1),0)*BS1588),0))</f>
        <v/>
      </c>
      <c r="CT1588" s="0">
        <f>AF1588*BA1588</f>
        <v/>
      </c>
      <c r="CU1588" s="0">
        <f>AG1588</f>
        <v/>
      </c>
      <c r="CV1588" s="0">
        <f>AH1588</f>
        <v/>
      </c>
      <c r="CW1588" s="0">
        <f>AI1588</f>
        <v/>
      </c>
      <c r="CX1588" s="0">
        <f>AJ1588</f>
        <v/>
      </c>
      <c r="CY1588" s="0">
        <f>(((S1588+R1588)*AT1588)/100)</f>
        <v/>
      </c>
      <c r="CZ1588" s="0">
        <f>(((S1588+R1588)*AU1588)/100)</f>
        <v/>
      </c>
      <c r="DC1588" s="0" t="inlineStr"/>
      <c r="DD1588" s="0" t="inlineStr"/>
      <c r="DE1588" s="0" t="inlineStr"/>
      <c r="DF1588" s="0" t="inlineStr"/>
      <c r="DG1588" s="0" t="inlineStr"/>
      <c r="DH1588" s="0" t="inlineStr"/>
      <c r="DI1588" s="0" t="inlineStr"/>
      <c r="DJ1588" s="0" t="inlineStr"/>
      <c r="DK1588" s="0" t="inlineStr"/>
      <c r="DL1588" s="0" t="inlineStr"/>
      <c r="DM1588" s="0" t="inlineStr"/>
      <c r="DN1588" s="0" t="n">
        <v>0</v>
      </c>
      <c r="DO1588" s="0" t="n">
        <v>0</v>
      </c>
      <c r="DP1588" s="0" t="n">
        <v>1</v>
      </c>
      <c r="DQ1588" s="0" t="n">
        <v>1</v>
      </c>
      <c r="DU1588" s="0" t="n">
        <v>1010</v>
      </c>
      <c r="DV1588" s="0" t="inlineStr">
        <is>
          <t>100 шт.</t>
        </is>
      </c>
      <c r="DW1588" s="0" t="inlineStr">
        <is>
          <t>100 шт.</t>
        </is>
      </c>
      <c r="DX1588" s="0" t="n">
        <v>100</v>
      </c>
      <c r="DZ1588" s="0" t="inlineStr"/>
      <c r="EA1588" s="0" t="inlineStr"/>
      <c r="EB1588" s="0" t="inlineStr"/>
      <c r="EC1588" s="0" t="inlineStr"/>
      <c r="EE1588" s="0" t="n">
        <v>78726000</v>
      </c>
      <c r="EF1588" s="0" t="n">
        <v>6</v>
      </c>
      <c r="EG1588" s="0" t="inlineStr">
        <is>
          <t>Ремонтно-строительные работы</t>
        </is>
      </c>
      <c r="EH1588" s="0" t="n">
        <v>99</v>
      </c>
      <c r="EI1588" s="0" t="inlineStr">
        <is>
          <t>Внутренние санитарно-технические работы</t>
        </is>
      </c>
      <c r="EJ1588" s="0" t="n">
        <v>1</v>
      </c>
      <c r="EK1588" s="0" t="n">
        <v>65007</v>
      </c>
      <c r="EL1588" s="0" t="inlineStr">
        <is>
          <t>Внутренние санитарнотехнические работы: смена труб, санприборов, запорной арматуры и другое</t>
        </is>
      </c>
      <c r="EM1588" s="0" t="inlineStr">
        <is>
          <t>рФЕР-65</t>
        </is>
      </c>
      <c r="EO1588" s="0" t="inlineStr"/>
      <c r="EQ1588" s="0" t="n">
        <v>0</v>
      </c>
      <c r="ER1588" s="0" t="n">
        <v>30822.63</v>
      </c>
      <c r="ES1588" s="0" t="n">
        <v>27889.6</v>
      </c>
      <c r="ET1588" s="0" t="n">
        <v>139.47</v>
      </c>
      <c r="EU1588" s="0" t="n">
        <v>0</v>
      </c>
      <c r="EV1588" s="0" t="n">
        <v>2793.56</v>
      </c>
      <c r="EW1588" s="0" t="n">
        <v>308</v>
      </c>
      <c r="EX1588" s="0" t="n">
        <v>0</v>
      </c>
      <c r="EY1588" s="0" t="n">
        <v>0</v>
      </c>
      <c r="FQ1588" s="0" t="n">
        <v>0</v>
      </c>
      <c r="FR1588" s="0" t="n">
        <v>0</v>
      </c>
      <c r="FS1588" s="0" t="n">
        <v>0</v>
      </c>
      <c r="FX1588" s="0" t="n">
        <v>103</v>
      </c>
      <c r="FY1588" s="0" t="n">
        <v>52</v>
      </c>
      <c r="GA1588" s="0" t="inlineStr"/>
      <c r="GD1588" s="0" t="n">
        <v>1</v>
      </c>
      <c r="GF1588" s="0" t="n">
        <v>851624073</v>
      </c>
      <c r="GG1588" s="0" t="n">
        <v>2</v>
      </c>
      <c r="GH1588" s="0" t="n">
        <v>1</v>
      </c>
      <c r="GI1588" s="0" t="n">
        <v>2</v>
      </c>
      <c r="GJ1588" s="0" t="n">
        <v>0</v>
      </c>
      <c r="GK1588" s="0" t="n">
        <v>0</v>
      </c>
      <c r="GL1588" s="0">
        <f>ROUND(IF(AND(BH1588=3,BI1588=3,FS1588&lt;&gt;0),P1588,0),0)</f>
        <v/>
      </c>
      <c r="GM1588" s="0">
        <f>ROUND(O1588+X1588+Y1588,0)+GX1588</f>
        <v/>
      </c>
      <c r="GN1588" s="0">
        <f>IF(OR(BI1588=0,BI1588=1),GM1588-GX1588,0)</f>
        <v/>
      </c>
      <c r="GO1588" s="0">
        <f>IF(BI1588=2,GM1588-GX1588,0)</f>
        <v/>
      </c>
      <c r="GP1588" s="0">
        <f>IF(BI1588=4,GM1588-GX1588,0)</f>
        <v/>
      </c>
      <c r="GR1588" s="0" t="n">
        <v>0</v>
      </c>
      <c r="GS1588" s="0" t="n">
        <v>3</v>
      </c>
      <c r="GT1588" s="0" t="n">
        <v>0</v>
      </c>
      <c r="GU1588" s="0" t="inlineStr"/>
      <c r="GV1588" s="0">
        <f>ROUND((GT1588),2)</f>
        <v/>
      </c>
      <c r="GW1588" s="0" t="n">
        <v>1</v>
      </c>
      <c r="GX1588" s="0">
        <f>ROUND(HC1588*I1588,0)</f>
        <v/>
      </c>
      <c r="HA1588" s="0" t="n">
        <v>0</v>
      </c>
      <c r="HB1588" s="0" t="n">
        <v>0</v>
      </c>
      <c r="HC1588" s="0">
        <f>GV1588*GW1588</f>
        <v/>
      </c>
      <c r="HE1588" s="0" t="inlineStr"/>
      <c r="HF1588" s="0" t="inlineStr"/>
      <c r="HM1588" s="0" t="inlineStr"/>
      <c r="HN1588" s="0" t="inlineStr">
        <is>
          <t>Пр/812-099.2-1</t>
        </is>
      </c>
      <c r="HO1588" s="0" t="inlineStr">
        <is>
          <t>Пр/774-099.2</t>
        </is>
      </c>
      <c r="HP1588" s="0" t="inlineStr">
        <is>
          <t>Внутренние санитарнотехнические работы: смена труб, санприборов, запорной арматуры и другое</t>
        </is>
      </c>
      <c r="HQ1588" s="0" t="inlineStr">
        <is>
          <t>Внутренние санитарнотехнические работы: смена труб, санприборов, запорной арматуры и другое</t>
        </is>
      </c>
      <c r="HS1588" s="0" t="n">
        <v>0</v>
      </c>
      <c r="IK1588" s="0" t="n">
        <v>0</v>
      </c>
    </row>
    <row r="1589">
      <c r="A1589" s="0" t="n">
        <v>18</v>
      </c>
      <c r="B1589" s="0" t="n">
        <v>0</v>
      </c>
      <c r="C1589" s="0" t="n">
        <v>587</v>
      </c>
      <c r="E1589" s="0" t="inlineStr">
        <is>
          <t>1,1</t>
        </is>
      </c>
      <c r="F1589" s="0" t="inlineStr">
        <is>
          <t>509-9899</t>
        </is>
      </c>
      <c r="G1589" s="0" t="inlineStr">
        <is>
          <t>Строительный мусор и масса возвратных материалов</t>
        </is>
      </c>
      <c r="H1589" s="0" t="inlineStr">
        <is>
          <t>т</t>
        </is>
      </c>
      <c r="I1589" s="0">
        <f>I1588*J1589</f>
        <v/>
      </c>
      <c r="J1589" s="0" t="n">
        <v>1.8</v>
      </c>
      <c r="K1589" s="0" t="n">
        <v>1.8</v>
      </c>
      <c r="O1589" s="0">
        <f>ROUND(CP1589,0)</f>
        <v/>
      </c>
      <c r="P1589" s="0">
        <f>ROUND(CQ1589*I1589,0)</f>
        <v/>
      </c>
      <c r="Q1589" s="0">
        <f>(ROUND((ROUND(((ET1589)*I1589),0)*BB1589),0)+ROUND((ROUND(((AE1589-(EU1589))*I1589),0)*BS1589),0))</f>
        <v/>
      </c>
      <c r="R1589" s="0">
        <f>(ROUND((ROUND(((EU1589)*I1589),0)*BS1589),0)+ROUND((ROUND(((AE1589-(EU1589))*I1589),0)*BS1589),0))</f>
        <v/>
      </c>
      <c r="S1589" s="0">
        <f>ROUND(CT1589*I1589,0)</f>
        <v/>
      </c>
      <c r="T1589" s="0">
        <f>ROUND(CU1589*I1589,0)</f>
        <v/>
      </c>
      <c r="U1589" s="0">
        <f>ROUND(CV1589*I1589,7)</f>
        <v/>
      </c>
      <c r="V1589" s="0">
        <f>ROUND(CW1589*I1589,7)</f>
        <v/>
      </c>
      <c r="W1589" s="0">
        <f>ROUND(CX1589*I1589,0)</f>
        <v/>
      </c>
      <c r="X1589" s="0">
        <f>ROUND(CY1589,0)</f>
        <v/>
      </c>
      <c r="Y1589" s="0">
        <f>ROUND(CZ1589,0)</f>
        <v/>
      </c>
      <c r="AA1589" s="0" t="n">
        <v>78845955</v>
      </c>
      <c r="AB1589" s="0">
        <f>ROUND((AC1589+AD1589+AF1589),2)</f>
        <v/>
      </c>
      <c r="AC1589" s="0">
        <f>ROUND((ES1589),2)</f>
        <v/>
      </c>
      <c r="AD1589" s="0">
        <f>ROUND((((ET1589)-(EU1589))+AE1589),2)</f>
        <v/>
      </c>
      <c r="AE1589" s="0">
        <f>ROUND((EU1589),2)</f>
        <v/>
      </c>
      <c r="AF1589" s="0">
        <f>ROUND((EV1589),2)</f>
        <v/>
      </c>
      <c r="AG1589" s="0">
        <f>ROUND((AP1589),2)</f>
        <v/>
      </c>
      <c r="AH1589" s="0">
        <f>(EW1589)</f>
        <v/>
      </c>
      <c r="AI1589" s="0">
        <f>(EX1589)</f>
        <v/>
      </c>
      <c r="AJ1589" s="0">
        <f>(AS1589)</f>
        <v/>
      </c>
      <c r="AK1589" s="0" t="n">
        <v>0</v>
      </c>
      <c r="AL1589" s="0" t="n">
        <v>0</v>
      </c>
      <c r="AM1589" s="0" t="n">
        <v>0</v>
      </c>
      <c r="AN1589" s="0" t="n">
        <v>0</v>
      </c>
      <c r="AO1589" s="0" t="n">
        <v>0</v>
      </c>
      <c r="AP1589" s="0" t="n">
        <v>0</v>
      </c>
      <c r="AQ1589" s="0" t="n">
        <v>0</v>
      </c>
      <c r="AR1589" s="0" t="n">
        <v>0</v>
      </c>
      <c r="AS1589" s="0" t="n">
        <v>0</v>
      </c>
      <c r="AT1589" s="0" t="n">
        <v>103</v>
      </c>
      <c r="AU1589" s="0" t="n">
        <v>52</v>
      </c>
      <c r="AV1589" s="0" t="n">
        <v>1</v>
      </c>
      <c r="AW1589" s="0" t="n">
        <v>1</v>
      </c>
      <c r="AZ1589" s="0" t="n">
        <v>1</v>
      </c>
      <c r="BA1589" s="0" t="n">
        <v>1</v>
      </c>
      <c r="BB1589" s="0" t="n">
        <v>1</v>
      </c>
      <c r="BC1589" s="0" t="n">
        <v>1</v>
      </c>
      <c r="BD1589" s="0" t="inlineStr"/>
      <c r="BE1589" s="0" t="inlineStr"/>
      <c r="BF1589" s="0" t="inlineStr"/>
      <c r="BG1589" s="0" t="inlineStr"/>
      <c r="BH1589" s="0" t="n">
        <v>3</v>
      </c>
      <c r="BI1589" s="0" t="n">
        <v>1</v>
      </c>
      <c r="BJ1589" s="0" t="inlineStr">
        <is>
          <t>ТССЦ Московской обл., 509-9899, приказ Минстроя России №675/пр от 28.02.2017 № 258/пр</t>
        </is>
      </c>
      <c r="BM1589" s="0" t="n">
        <v>65007</v>
      </c>
      <c r="BN1589" s="0" t="n">
        <v>0</v>
      </c>
      <c r="BO1589" s="0" t="inlineStr"/>
      <c r="BP1589" s="0" t="n">
        <v>0</v>
      </c>
      <c r="BQ1589" s="0" t="n">
        <v>6</v>
      </c>
      <c r="BR1589" s="0" t="n">
        <v>0</v>
      </c>
      <c r="BS1589" s="0" t="n">
        <v>1</v>
      </c>
      <c r="BT1589" s="0" t="n">
        <v>1</v>
      </c>
      <c r="BU1589" s="0" t="n">
        <v>1</v>
      </c>
      <c r="BV1589" s="0" t="n">
        <v>1</v>
      </c>
      <c r="BW1589" s="0" t="n">
        <v>1</v>
      </c>
      <c r="BX1589" s="0" t="n">
        <v>1</v>
      </c>
      <c r="BY1589" s="0" t="inlineStr"/>
      <c r="BZ1589" s="0" t="n">
        <v>103</v>
      </c>
      <c r="CA1589" s="0" t="n">
        <v>52</v>
      </c>
      <c r="CB1589" s="0" t="inlineStr"/>
      <c r="CE1589" s="0" t="n">
        <v>12</v>
      </c>
      <c r="CF1589" s="0" t="n">
        <v>0</v>
      </c>
      <c r="CG1589" s="0" t="n">
        <v>0</v>
      </c>
      <c r="CM1589" s="0" t="n">
        <v>0</v>
      </c>
      <c r="CN1589" s="0" t="inlineStr"/>
      <c r="CO1589" s="0" t="n">
        <v>0</v>
      </c>
      <c r="CP1589" s="0">
        <f>(P1589+Q1589+S1589)</f>
        <v/>
      </c>
      <c r="CQ1589" s="0">
        <f>AC1589*BC1589</f>
        <v/>
      </c>
      <c r="CR1589" s="0">
        <f>(ROUND((ROUND(((ET1589)*1),0)*BB1589),0)+ROUND((ROUND(((AE1589-(EU1589))*1),0)*BS1589),0))</f>
        <v/>
      </c>
      <c r="CS1589" s="0">
        <f>(ROUND((ROUND(((EU1589)*1),0)*BS1589),0)+ROUND((ROUND(((AE1589-(EU1589))*1),0)*BS1589),0))</f>
        <v/>
      </c>
      <c r="CT1589" s="0">
        <f>AF1589*BA1589</f>
        <v/>
      </c>
      <c r="CU1589" s="0">
        <f>AG1589</f>
        <v/>
      </c>
      <c r="CV1589" s="0">
        <f>AH1589</f>
        <v/>
      </c>
      <c r="CW1589" s="0">
        <f>AI1589</f>
        <v/>
      </c>
      <c r="CX1589" s="0">
        <f>AJ1589</f>
        <v/>
      </c>
      <c r="CY1589" s="0">
        <f>(((S1589+R1589)*AT1589)/100)</f>
        <v/>
      </c>
      <c r="CZ1589" s="0">
        <f>(((S1589+R1589)*AU1589)/100)</f>
        <v/>
      </c>
      <c r="DC1589" s="0" t="inlineStr"/>
      <c r="DD1589" s="0" t="inlineStr"/>
      <c r="DE1589" s="0" t="inlineStr"/>
      <c r="DF1589" s="0" t="inlineStr"/>
      <c r="DG1589" s="0" t="inlineStr"/>
      <c r="DH1589" s="0" t="inlineStr"/>
      <c r="DI1589" s="0" t="inlineStr"/>
      <c r="DJ1589" s="0" t="inlineStr"/>
      <c r="DK1589" s="0" t="inlineStr"/>
      <c r="DL1589" s="0" t="inlineStr"/>
      <c r="DM1589" s="0" t="inlineStr"/>
      <c r="DN1589" s="0" t="n">
        <v>0</v>
      </c>
      <c r="DO1589" s="0" t="n">
        <v>0</v>
      </c>
      <c r="DP1589" s="0" t="n">
        <v>1</v>
      </c>
      <c r="DQ1589" s="0" t="n">
        <v>1</v>
      </c>
      <c r="DU1589" s="0" t="n">
        <v>1009</v>
      </c>
      <c r="DV1589" s="0" t="inlineStr">
        <is>
          <t>т</t>
        </is>
      </c>
      <c r="DW1589" s="0" t="inlineStr">
        <is>
          <t>т</t>
        </is>
      </c>
      <c r="DX1589" s="0" t="n">
        <v>1000</v>
      </c>
      <c r="DZ1589" s="0" t="inlineStr"/>
      <c r="EA1589" s="0" t="inlineStr"/>
      <c r="EB1589" s="0" t="inlineStr"/>
      <c r="EC1589" s="0" t="inlineStr"/>
      <c r="EE1589" s="0" t="n">
        <v>78726000</v>
      </c>
      <c r="EF1589" s="0" t="n">
        <v>6</v>
      </c>
      <c r="EG1589" s="0" t="inlineStr">
        <is>
          <t>Ремонтно-строительные работы</t>
        </is>
      </c>
      <c r="EH1589" s="0" t="n">
        <v>99</v>
      </c>
      <c r="EI1589" s="0" t="inlineStr">
        <is>
          <t>Внутренние санитарно-технические работы</t>
        </is>
      </c>
      <c r="EJ1589" s="0" t="n">
        <v>1</v>
      </c>
      <c r="EK1589" s="0" t="n">
        <v>65007</v>
      </c>
      <c r="EL1589" s="0" t="inlineStr">
        <is>
          <t>Внутренние санитарнотехнические работы: смена труб, санприборов, запорной арматуры и другое</t>
        </is>
      </c>
      <c r="EM1589" s="0" t="inlineStr">
        <is>
          <t>рФЕР-65</t>
        </is>
      </c>
      <c r="EO1589" s="0" t="inlineStr"/>
      <c r="EQ1589" s="0" t="n">
        <v>0</v>
      </c>
      <c r="ER1589" s="0" t="n">
        <v>0</v>
      </c>
      <c r="ES1589" s="0" t="n">
        <v>0</v>
      </c>
      <c r="ET1589" s="0" t="n">
        <v>0</v>
      </c>
      <c r="EU1589" s="0" t="n">
        <v>0</v>
      </c>
      <c r="EV1589" s="0" t="n">
        <v>0</v>
      </c>
      <c r="EW1589" s="0" t="n">
        <v>0</v>
      </c>
      <c r="EX1589" s="0" t="n">
        <v>0</v>
      </c>
      <c r="FQ1589" s="0" t="n">
        <v>0</v>
      </c>
      <c r="FR1589" s="0" t="n">
        <v>0</v>
      </c>
      <c r="FS1589" s="0" t="n">
        <v>0</v>
      </c>
      <c r="FX1589" s="0" t="n">
        <v>103</v>
      </c>
      <c r="FY1589" s="0" t="n">
        <v>52</v>
      </c>
      <c r="GA1589" s="0" t="inlineStr"/>
      <c r="GD1589" s="0" t="n">
        <v>1</v>
      </c>
      <c r="GF1589" s="0" t="n">
        <v>1839160745</v>
      </c>
      <c r="GG1589" s="0" t="n">
        <v>2</v>
      </c>
      <c r="GH1589" s="0" t="n">
        <v>1</v>
      </c>
      <c r="GI1589" s="0" t="n">
        <v>-2</v>
      </c>
      <c r="GJ1589" s="0" t="n">
        <v>0</v>
      </c>
      <c r="GK1589" s="0" t="n">
        <v>0</v>
      </c>
      <c r="GL1589" s="0">
        <f>ROUND(IF(AND(BH1589=3,BI1589=3,FS1589&lt;&gt;0),P1589,0),0)</f>
        <v/>
      </c>
      <c r="GM1589" s="0">
        <f>ROUND(O1589+X1589+Y1589,0)+GX1589</f>
        <v/>
      </c>
      <c r="GN1589" s="0">
        <f>IF(OR(BI1589=0,BI1589=1),GM1589-GX1589,0)</f>
        <v/>
      </c>
      <c r="GO1589" s="0">
        <f>IF(BI1589=2,GM1589-GX1589,0)</f>
        <v/>
      </c>
      <c r="GP1589" s="0">
        <f>IF(BI1589=4,GM1589-GX1589,0)</f>
        <v/>
      </c>
      <c r="GR1589" s="0" t="n">
        <v>0</v>
      </c>
      <c r="GS1589" s="0" t="n">
        <v>3</v>
      </c>
      <c r="GT1589" s="0" t="n">
        <v>0</v>
      </c>
      <c r="GU1589" s="0" t="inlineStr"/>
      <c r="GV1589" s="0">
        <f>ROUND((GT1589),2)</f>
        <v/>
      </c>
      <c r="GW1589" s="0" t="n">
        <v>1</v>
      </c>
      <c r="GX1589" s="0">
        <f>ROUND(HC1589*I1589,0)</f>
        <v/>
      </c>
      <c r="HA1589" s="0" t="n">
        <v>0</v>
      </c>
      <c r="HB1589" s="0" t="n">
        <v>0</v>
      </c>
      <c r="HC1589" s="0">
        <f>GV1589*GW1589</f>
        <v/>
      </c>
      <c r="HE1589" s="0" t="inlineStr"/>
      <c r="HF1589" s="0" t="inlineStr"/>
      <c r="HM1589" s="0" t="inlineStr"/>
      <c r="HN1589" s="0" t="inlineStr">
        <is>
          <t>Пр/812-099.2-1</t>
        </is>
      </c>
      <c r="HO1589" s="0" t="inlineStr">
        <is>
          <t>Пр/774-099.2</t>
        </is>
      </c>
      <c r="HP1589" s="0" t="inlineStr">
        <is>
          <t>Внутренние санитарнотехнические работы: смена труб, санприборов, запорной арматуры и другое</t>
        </is>
      </c>
      <c r="HQ1589" s="0" t="inlineStr">
        <is>
          <t>Внутренние санитарнотехнические работы: смена труб, санприборов, запорной арматуры и другое</t>
        </is>
      </c>
      <c r="HS1589" s="0" t="n">
        <v>0</v>
      </c>
      <c r="IK1589" s="0" t="n">
        <v>0</v>
      </c>
    </row>
    <row r="1590">
      <c r="A1590" s="0" t="n">
        <v>17</v>
      </c>
      <c r="B1590" s="0" t="n">
        <v>0</v>
      </c>
      <c r="C1590" s="0">
        <f>ROW(SmtRes!A592)</f>
        <v/>
      </c>
      <c r="D1590" s="0">
        <f>ROW(EtalonRes!A575)</f>
        <v/>
      </c>
      <c r="E1590" s="0" t="inlineStr">
        <is>
          <t>2</t>
        </is>
      </c>
      <c r="F1590" s="0" t="inlineStr">
        <is>
          <t>65-18-1</t>
        </is>
      </c>
      <c r="G1590" s="0" t="inlineStr">
        <is>
          <t>Ремонт задвижек диаметром до 100 мм без снятия с места/ прим прочистка фильтров)</t>
        </is>
      </c>
      <c r="H1590" s="0" t="inlineStr">
        <is>
          <t>100 шт. арматуры</t>
        </is>
      </c>
      <c r="I1590" s="0">
        <f>ROUND(ROUND(2/100,4),7)</f>
        <v/>
      </c>
      <c r="J1590" s="0" t="n">
        <v>0</v>
      </c>
      <c r="K1590" s="0">
        <f>ROUND(ROUND(2/100,4),7)</f>
        <v/>
      </c>
      <c r="O1590" s="0">
        <f>ROUND(CP1590,0)</f>
        <v/>
      </c>
      <c r="P1590" s="0">
        <f>ROUND(CQ1590*I1590,0)</f>
        <v/>
      </c>
      <c r="Q1590" s="0">
        <f>(ROUND((ROUND(((ET1590)*I1590),0)*BB1590),0)+ROUND((ROUND(((AE1590-(EU1590))*I1590),0)*BS1590),0))</f>
        <v/>
      </c>
      <c r="R1590" s="0">
        <f>(ROUND((ROUND(((EU1590)*I1590),0)*BS1590),0)+ROUND((ROUND(((AE1590-(EU1590))*I1590),0)*BS1590),0))</f>
        <v/>
      </c>
      <c r="S1590" s="0">
        <f>ROUND(CT1590*I1590,0)</f>
        <v/>
      </c>
      <c r="T1590" s="0">
        <f>ROUND(CU1590*I1590,0)</f>
        <v/>
      </c>
      <c r="U1590" s="0">
        <f>ROUND(CV1590*I1590,7)</f>
        <v/>
      </c>
      <c r="V1590" s="0">
        <f>ROUND(CW1590*I1590,7)</f>
        <v/>
      </c>
      <c r="W1590" s="0">
        <f>ROUND(CX1590*I1590,0)</f>
        <v/>
      </c>
      <c r="X1590" s="0">
        <f>ROUND(CY1590,0)</f>
        <v/>
      </c>
      <c r="Y1590" s="0">
        <f>ROUND(CZ1590,0)</f>
        <v/>
      </c>
      <c r="AA1590" s="0" t="n">
        <v>78845955</v>
      </c>
      <c r="AB1590" s="0">
        <f>ROUND((AC1590+AD1590+AF1590),2)</f>
        <v/>
      </c>
      <c r="AC1590" s="0">
        <f>ROUND((ES1590),2)</f>
        <v/>
      </c>
      <c r="AD1590" s="0">
        <f>ROUND((((ET1590)-(EU1590))+AE1590),2)</f>
        <v/>
      </c>
      <c r="AE1590" s="0">
        <f>ROUND((EU1590),2)</f>
        <v/>
      </c>
      <c r="AF1590" s="0">
        <f>ROUND((EV1590),2)</f>
        <v/>
      </c>
      <c r="AG1590" s="0">
        <f>ROUND((AP1590),2)</f>
        <v/>
      </c>
      <c r="AH1590" s="0">
        <f>(EW1590)</f>
        <v/>
      </c>
      <c r="AI1590" s="0">
        <f>(EX1590)</f>
        <v/>
      </c>
      <c r="AJ1590" s="0">
        <f>(AS1590)</f>
        <v/>
      </c>
      <c r="AK1590" s="0" t="n">
        <v>3507.05</v>
      </c>
      <c r="AL1590" s="0" t="n">
        <v>893.4400000000001</v>
      </c>
      <c r="AM1590" s="0" t="n">
        <v>0.87</v>
      </c>
      <c r="AN1590" s="0" t="n">
        <v>0</v>
      </c>
      <c r="AO1590" s="0" t="n">
        <v>2612.74</v>
      </c>
      <c r="AP1590" s="0" t="n">
        <v>0</v>
      </c>
      <c r="AQ1590" s="0" t="n">
        <v>302.4</v>
      </c>
      <c r="AR1590" s="0" t="n">
        <v>0</v>
      </c>
      <c r="AS1590" s="0" t="n">
        <v>0</v>
      </c>
      <c r="AT1590" s="0" t="n">
        <v>103</v>
      </c>
      <c r="AU1590" s="0" t="n">
        <v>52</v>
      </c>
      <c r="AV1590" s="0" t="n">
        <v>1</v>
      </c>
      <c r="AW1590" s="0" t="n">
        <v>1</v>
      </c>
      <c r="AZ1590" s="0" t="n">
        <v>1</v>
      </c>
      <c r="BA1590" s="0" t="n">
        <v>52.25</v>
      </c>
      <c r="BB1590" s="0" t="n">
        <v>25.03</v>
      </c>
      <c r="BC1590" s="0" t="n">
        <v>6.83</v>
      </c>
      <c r="BD1590" s="0" t="inlineStr"/>
      <c r="BE1590" s="0" t="inlineStr"/>
      <c r="BF1590" s="0" t="inlineStr"/>
      <c r="BG1590" s="0" t="inlineStr"/>
      <c r="BH1590" s="0" t="n">
        <v>0</v>
      </c>
      <c r="BI1590" s="0" t="n">
        <v>1</v>
      </c>
      <c r="BJ1590" s="0" t="inlineStr">
        <is>
          <t>ТЕРр Московской обл., 65-18-1, приказ Минстроя России №675/пр от 28.02.2017 № 263/пр</t>
        </is>
      </c>
      <c r="BM1590" s="0" t="n">
        <v>65008</v>
      </c>
      <c r="BN1590" s="0" t="n">
        <v>0</v>
      </c>
      <c r="BO1590" s="0" t="inlineStr">
        <is>
          <t>65-18-1</t>
        </is>
      </c>
      <c r="BP1590" s="0" t="n">
        <v>1</v>
      </c>
      <c r="BQ1590" s="0" t="n">
        <v>6</v>
      </c>
      <c r="BR1590" s="0" t="n">
        <v>0</v>
      </c>
      <c r="BS1590" s="0" t="n">
        <v>52.25</v>
      </c>
      <c r="BT1590" s="0" t="n">
        <v>1</v>
      </c>
      <c r="BU1590" s="0" t="n">
        <v>1</v>
      </c>
      <c r="BV1590" s="0" t="n">
        <v>1</v>
      </c>
      <c r="BW1590" s="0" t="n">
        <v>1</v>
      </c>
      <c r="BX1590" s="0" t="n">
        <v>1</v>
      </c>
      <c r="BY1590" s="0" t="inlineStr"/>
      <c r="BZ1590" s="0" t="n">
        <v>103</v>
      </c>
      <c r="CA1590" s="0" t="n">
        <v>52</v>
      </c>
      <c r="CB1590" s="0" t="inlineStr"/>
      <c r="CE1590" s="0" t="n">
        <v>12</v>
      </c>
      <c r="CF1590" s="0" t="n">
        <v>0</v>
      </c>
      <c r="CG1590" s="0" t="n">
        <v>0</v>
      </c>
      <c r="CM1590" s="0" t="n">
        <v>0</v>
      </c>
      <c r="CN1590" s="0" t="inlineStr"/>
      <c r="CO1590" s="0" t="n">
        <v>0</v>
      </c>
      <c r="CP1590" s="0">
        <f>(P1590+Q1590+S1590)</f>
        <v/>
      </c>
      <c r="CQ1590" s="0">
        <f>AC1590*BC1590</f>
        <v/>
      </c>
      <c r="CR1590" s="0">
        <f>(ROUND((ROUND(((ET1590)*1),0)*BB1590),0)+ROUND((ROUND(((AE1590-(EU1590))*1),0)*BS1590),0))</f>
        <v/>
      </c>
      <c r="CS1590" s="0">
        <f>(ROUND((ROUND(((EU1590)*1),0)*BS1590),0)+ROUND((ROUND(((AE1590-(EU1590))*1),0)*BS1590),0))</f>
        <v/>
      </c>
      <c r="CT1590" s="0">
        <f>AF1590*BA1590</f>
        <v/>
      </c>
      <c r="CU1590" s="0">
        <f>AG1590</f>
        <v/>
      </c>
      <c r="CV1590" s="0">
        <f>AH1590</f>
        <v/>
      </c>
      <c r="CW1590" s="0">
        <f>AI1590</f>
        <v/>
      </c>
      <c r="CX1590" s="0">
        <f>AJ1590</f>
        <v/>
      </c>
      <c r="CY1590" s="0">
        <f>(((S1590+R1590)*AT1590)/100)</f>
        <v/>
      </c>
      <c r="CZ1590" s="0">
        <f>(((S1590+R1590)*AU1590)/100)</f>
        <v/>
      </c>
      <c r="DC1590" s="0" t="inlineStr"/>
      <c r="DD1590" s="0" t="inlineStr"/>
      <c r="DE1590" s="0" t="inlineStr"/>
      <c r="DF1590" s="0" t="inlineStr"/>
      <c r="DG1590" s="0" t="inlineStr"/>
      <c r="DH1590" s="0" t="inlineStr"/>
      <c r="DI1590" s="0" t="inlineStr"/>
      <c r="DJ1590" s="0" t="inlineStr"/>
      <c r="DK1590" s="0" t="inlineStr"/>
      <c r="DL1590" s="0" t="inlineStr"/>
      <c r="DM1590" s="0" t="inlineStr"/>
      <c r="DN1590" s="0" t="n">
        <v>0</v>
      </c>
      <c r="DO1590" s="0" t="n">
        <v>0</v>
      </c>
      <c r="DP1590" s="0" t="n">
        <v>1</v>
      </c>
      <c r="DQ1590" s="0" t="n">
        <v>1</v>
      </c>
      <c r="DU1590" s="0" t="n">
        <v>1013</v>
      </c>
      <c r="DV1590" s="0" t="inlineStr">
        <is>
          <t>100 шт. арматуры</t>
        </is>
      </c>
      <c r="DW1590" s="0" t="inlineStr">
        <is>
          <t>100 шт. арматуры</t>
        </is>
      </c>
      <c r="DX1590" s="0" t="n">
        <v>1</v>
      </c>
      <c r="DZ1590" s="0" t="inlineStr"/>
      <c r="EA1590" s="0" t="inlineStr"/>
      <c r="EB1590" s="0" t="inlineStr"/>
      <c r="EC1590" s="0" t="inlineStr"/>
      <c r="EE1590" s="0" t="n">
        <v>78726002</v>
      </c>
      <c r="EF1590" s="0" t="n">
        <v>6</v>
      </c>
      <c r="EG1590" s="0" t="inlineStr">
        <is>
          <t>Ремонтно-строительные работы</t>
        </is>
      </c>
      <c r="EH1590" s="0" t="n">
        <v>99</v>
      </c>
      <c r="EI1590" s="0" t="inlineStr">
        <is>
          <t>Внутренние санитарно-технические работы</t>
        </is>
      </c>
      <c r="EJ1590" s="0" t="n">
        <v>1</v>
      </c>
      <c r="EK1590" s="0" t="n">
        <v>65008</v>
      </c>
      <c r="EL1590" s="0" t="inlineStr">
        <is>
          <t>Внутренние санитарнотехнические работы: смена труб, санприборов, запорной арматуры и другое</t>
        </is>
      </c>
      <c r="EM1590" s="0" t="inlineStr">
        <is>
          <t>рФЕР-65</t>
        </is>
      </c>
      <c r="EO1590" s="0" t="inlineStr"/>
      <c r="EQ1590" s="0" t="n">
        <v>0</v>
      </c>
      <c r="ER1590" s="0" t="n">
        <v>3507.05</v>
      </c>
      <c r="ES1590" s="0" t="n">
        <v>893.4400000000001</v>
      </c>
      <c r="ET1590" s="0" t="n">
        <v>0.87</v>
      </c>
      <c r="EU1590" s="0" t="n">
        <v>0</v>
      </c>
      <c r="EV1590" s="0" t="n">
        <v>2612.74</v>
      </c>
      <c r="EW1590" s="0" t="n">
        <v>302.4</v>
      </c>
      <c r="EX1590" s="0" t="n">
        <v>0</v>
      </c>
      <c r="EY1590" s="0" t="n">
        <v>0</v>
      </c>
      <c r="FQ1590" s="0" t="n">
        <v>0</v>
      </c>
      <c r="FR1590" s="0" t="n">
        <v>0</v>
      </c>
      <c r="FS1590" s="0" t="n">
        <v>0</v>
      </c>
      <c r="FX1590" s="0" t="n">
        <v>103</v>
      </c>
      <c r="FY1590" s="0" t="n">
        <v>52</v>
      </c>
      <c r="GA1590" s="0" t="inlineStr"/>
      <c r="GD1590" s="0" t="n">
        <v>1</v>
      </c>
      <c r="GF1590" s="0" t="n">
        <v>1524685489</v>
      </c>
      <c r="GG1590" s="0" t="n">
        <v>2</v>
      </c>
      <c r="GH1590" s="0" t="n">
        <v>1</v>
      </c>
      <c r="GI1590" s="0" t="n">
        <v>2</v>
      </c>
      <c r="GJ1590" s="0" t="n">
        <v>0</v>
      </c>
      <c r="GK1590" s="0" t="n">
        <v>0</v>
      </c>
      <c r="GL1590" s="0">
        <f>ROUND(IF(AND(BH1590=3,BI1590=3,FS1590&lt;&gt;0),P1590,0),0)</f>
        <v/>
      </c>
      <c r="GM1590" s="0">
        <f>ROUND(O1590+X1590+Y1590,0)+GX1590</f>
        <v/>
      </c>
      <c r="GN1590" s="0">
        <f>IF(OR(BI1590=0,BI1590=1),GM1590-GX1590,0)</f>
        <v/>
      </c>
      <c r="GO1590" s="0">
        <f>IF(BI1590=2,GM1590-GX1590,0)</f>
        <v/>
      </c>
      <c r="GP1590" s="0">
        <f>IF(BI1590=4,GM1590-GX1590,0)</f>
        <v/>
      </c>
      <c r="GR1590" s="0" t="n">
        <v>0</v>
      </c>
      <c r="GS1590" s="0" t="n">
        <v>3</v>
      </c>
      <c r="GT1590" s="0" t="n">
        <v>0</v>
      </c>
      <c r="GU1590" s="0" t="inlineStr"/>
      <c r="GV1590" s="0">
        <f>ROUND((GT1590),2)</f>
        <v/>
      </c>
      <c r="GW1590" s="0" t="n">
        <v>1</v>
      </c>
      <c r="GX1590" s="0">
        <f>ROUND(HC1590*I1590,0)</f>
        <v/>
      </c>
      <c r="HA1590" s="0" t="n">
        <v>0</v>
      </c>
      <c r="HB1590" s="0" t="n">
        <v>0</v>
      </c>
      <c r="HC1590" s="0">
        <f>GV1590*GW1590</f>
        <v/>
      </c>
      <c r="HE1590" s="0" t="inlineStr"/>
      <c r="HF1590" s="0" t="inlineStr"/>
      <c r="HM1590" s="0" t="inlineStr"/>
      <c r="HN1590" s="0" t="inlineStr">
        <is>
          <t>Пр/812-099.2-1</t>
        </is>
      </c>
      <c r="HO1590" s="0" t="inlineStr">
        <is>
          <t>Пр/774-099.2</t>
        </is>
      </c>
      <c r="HP1590" s="0" t="inlineStr">
        <is>
          <t>Внутренние санитарнотехнические работы: смена труб, санприборов, запорной арматуры и другое</t>
        </is>
      </c>
      <c r="HQ1590" s="0" t="inlineStr">
        <is>
          <t>Внутренние санитарнотехнические работы: смена труб, санприборов, запорной арматуры и другое</t>
        </is>
      </c>
      <c r="HS1590" s="0" t="n">
        <v>0</v>
      </c>
      <c r="IK1590" s="0" t="n">
        <v>0</v>
      </c>
    </row>
    <row r="1591">
      <c r="A1591" s="0" t="n">
        <v>17</v>
      </c>
      <c r="B1591" s="0" t="n">
        <v>0</v>
      </c>
      <c r="C1591" s="0">
        <f>ROW(SmtRes!A598)</f>
        <v/>
      </c>
      <c r="D1591" s="0">
        <f>ROW(EtalonRes!A581)</f>
        <v/>
      </c>
      <c r="E1591" s="0" t="inlineStr">
        <is>
          <t>3</t>
        </is>
      </c>
      <c r="F1591" s="0" t="inlineStr">
        <is>
          <t>16-07-005-1</t>
        </is>
      </c>
      <c r="G1591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91" s="0" t="inlineStr">
        <is>
          <t>100 м трубопровода</t>
        </is>
      </c>
      <c r="I1591" s="0">
        <f>ROUND(ROUND(10/100,4),7)</f>
        <v/>
      </c>
      <c r="J1591" s="0" t="n">
        <v>0</v>
      </c>
      <c r="K1591" s="0">
        <f>ROUND(ROUND(10/100,4),7)</f>
        <v/>
      </c>
      <c r="O1591" s="0">
        <f>ROUND(CP1591,0)</f>
        <v/>
      </c>
      <c r="P1591" s="0">
        <f>ROUND(CQ1591*I1591,0)</f>
        <v/>
      </c>
      <c r="Q1591" s="0">
        <f>(ROUND((ROUND(((ET1591)*I1591),0)*BB1591),0)+ROUND((ROUND(((AE1591-(EU1591))*I1591),0)*BS1591),0))</f>
        <v/>
      </c>
      <c r="R1591" s="0">
        <f>(ROUND((ROUND(((EU1591)*I1591),0)*BS1591),0)+ROUND((ROUND(((AE1591-(EU1591))*I1591),0)*BS1591),0))</f>
        <v/>
      </c>
      <c r="S1591" s="0">
        <f>ROUND(CT1591*I1591,0)</f>
        <v/>
      </c>
      <c r="T1591" s="0">
        <f>ROUND(CU1591*I1591,0)</f>
        <v/>
      </c>
      <c r="U1591" s="0">
        <f>ROUND(CV1591*I1591,7)</f>
        <v/>
      </c>
      <c r="V1591" s="0">
        <f>ROUND(CW1591*I1591,7)</f>
        <v/>
      </c>
      <c r="W1591" s="0">
        <f>ROUND(CX1591*I1591,0)</f>
        <v/>
      </c>
      <c r="X1591" s="0">
        <f>ROUND(CY1591,0)</f>
        <v/>
      </c>
      <c r="Y1591" s="0">
        <f>ROUND(CZ1591,0)</f>
        <v/>
      </c>
      <c r="AA1591" s="0" t="n">
        <v>78845955</v>
      </c>
      <c r="AB1591" s="0">
        <f>ROUND((AC1591+AD1591+AF1591),2)</f>
        <v/>
      </c>
      <c r="AC1591" s="0">
        <f>ROUND((ES1591),2)</f>
        <v/>
      </c>
      <c r="AD1591" s="0">
        <f>ROUND((((ET1591)-(EU1591))+AE1591),2)</f>
        <v/>
      </c>
      <c r="AE1591" s="0">
        <f>ROUND((EU1591),2)</f>
        <v/>
      </c>
      <c r="AF1591" s="0">
        <f>ROUND((EV1591),2)</f>
        <v/>
      </c>
      <c r="AG1591" s="0">
        <f>ROUND((AP1591),2)</f>
        <v/>
      </c>
      <c r="AH1591" s="0">
        <f>(EW1591)</f>
        <v/>
      </c>
      <c r="AI1591" s="0">
        <f>(EX1591)</f>
        <v/>
      </c>
      <c r="AJ1591" s="0">
        <f>(AS1591)</f>
        <v/>
      </c>
      <c r="AK1591" s="0" t="n">
        <v>107.11</v>
      </c>
      <c r="AL1591" s="0" t="n">
        <v>4.28</v>
      </c>
      <c r="AM1591" s="0" t="n">
        <v>44.51</v>
      </c>
      <c r="AN1591" s="0" t="n">
        <v>0</v>
      </c>
      <c r="AO1591" s="0" t="n">
        <v>58.32</v>
      </c>
      <c r="AP1591" s="0" t="n">
        <v>0</v>
      </c>
      <c r="AQ1591" s="0" t="n">
        <v>5.01</v>
      </c>
      <c r="AR1591" s="0" t="n">
        <v>0</v>
      </c>
      <c r="AS1591" s="0" t="n">
        <v>0</v>
      </c>
      <c r="AT1591" s="0" t="n">
        <v>121</v>
      </c>
      <c r="AU1591" s="0" t="n">
        <v>72</v>
      </c>
      <c r="AV1591" s="0" t="n">
        <v>1</v>
      </c>
      <c r="AW1591" s="0" t="n">
        <v>1</v>
      </c>
      <c r="AZ1591" s="0" t="n">
        <v>1</v>
      </c>
      <c r="BA1591" s="0" t="n">
        <v>52.25</v>
      </c>
      <c r="BB1591" s="0" t="n">
        <v>5.97</v>
      </c>
      <c r="BC1591" s="0" t="n">
        <v>11.38</v>
      </c>
      <c r="BD1591" s="0" t="inlineStr"/>
      <c r="BE1591" s="0" t="inlineStr"/>
      <c r="BF1591" s="0" t="inlineStr"/>
      <c r="BG1591" s="0" t="inlineStr"/>
      <c r="BH1591" s="0" t="n">
        <v>0</v>
      </c>
      <c r="BI1591" s="0" t="n">
        <v>1</v>
      </c>
      <c r="BJ1591" s="0" t="inlineStr">
        <is>
          <t>ТЕР Московской обл., 16-07-005-1, приказ Минстроя России №675/пр от 28.02.2017 № 260/пр</t>
        </is>
      </c>
      <c r="BM1591" s="0" t="n">
        <v>16001</v>
      </c>
      <c r="BN1591" s="0" t="n">
        <v>0</v>
      </c>
      <c r="BO1591" s="0" t="inlineStr">
        <is>
          <t>16-07-005-1</t>
        </is>
      </c>
      <c r="BP1591" s="0" t="n">
        <v>1</v>
      </c>
      <c r="BQ1591" s="0" t="n">
        <v>2</v>
      </c>
      <c r="BR1591" s="0" t="n">
        <v>0</v>
      </c>
      <c r="BS1591" s="0" t="n">
        <v>52.25</v>
      </c>
      <c r="BT1591" s="0" t="n">
        <v>1</v>
      </c>
      <c r="BU1591" s="0" t="n">
        <v>1</v>
      </c>
      <c r="BV1591" s="0" t="n">
        <v>1</v>
      </c>
      <c r="BW1591" s="0" t="n">
        <v>1</v>
      </c>
      <c r="BX1591" s="0" t="n">
        <v>1</v>
      </c>
      <c r="BY1591" s="0" t="inlineStr"/>
      <c r="BZ1591" s="0" t="n">
        <v>121</v>
      </c>
      <c r="CA1591" s="0" t="n">
        <v>72</v>
      </c>
      <c r="CB1591" s="0" t="inlineStr"/>
      <c r="CE1591" s="0" t="n">
        <v>12</v>
      </c>
      <c r="CF1591" s="0" t="n">
        <v>0</v>
      </c>
      <c r="CG1591" s="0" t="n">
        <v>0</v>
      </c>
      <c r="CM1591" s="0" t="n">
        <v>0</v>
      </c>
      <c r="CN1591" s="0" t="inlineStr"/>
      <c r="CO1591" s="0" t="n">
        <v>0</v>
      </c>
      <c r="CP1591" s="0">
        <f>(P1591+Q1591+S1591)</f>
        <v/>
      </c>
      <c r="CQ1591" s="0">
        <f>AC1591*BC1591</f>
        <v/>
      </c>
      <c r="CR1591" s="0">
        <f>(ROUND((ROUND(((ET1591)*1),0)*BB1591),0)+ROUND((ROUND(((AE1591-(EU1591))*1),0)*BS1591),0))</f>
        <v/>
      </c>
      <c r="CS1591" s="0">
        <f>(ROUND((ROUND(((EU1591)*1),0)*BS1591),0)+ROUND((ROUND(((AE1591-(EU1591))*1),0)*BS1591),0))</f>
        <v/>
      </c>
      <c r="CT1591" s="0">
        <f>AF1591*BA1591</f>
        <v/>
      </c>
      <c r="CU1591" s="0">
        <f>AG1591</f>
        <v/>
      </c>
      <c r="CV1591" s="0">
        <f>AH1591</f>
        <v/>
      </c>
      <c r="CW1591" s="0">
        <f>AI1591</f>
        <v/>
      </c>
      <c r="CX1591" s="0">
        <f>AJ1591</f>
        <v/>
      </c>
      <c r="CY1591" s="0">
        <f>(((S1591+R1591)*AT1591)/100)</f>
        <v/>
      </c>
      <c r="CZ1591" s="0">
        <f>(((S1591+R1591)*AU1591)/100)</f>
        <v/>
      </c>
      <c r="DC1591" s="0" t="inlineStr"/>
      <c r="DD1591" s="0" t="inlineStr"/>
      <c r="DE1591" s="0" t="inlineStr"/>
      <c r="DF1591" s="0" t="inlineStr"/>
      <c r="DG1591" s="0" t="inlineStr"/>
      <c r="DH1591" s="0" t="inlineStr"/>
      <c r="DI1591" s="0" t="inlineStr"/>
      <c r="DJ1591" s="0" t="inlineStr"/>
      <c r="DK1591" s="0" t="inlineStr"/>
      <c r="DL1591" s="0" t="inlineStr"/>
      <c r="DM1591" s="0" t="inlineStr"/>
      <c r="DN1591" s="0" t="n">
        <v>0</v>
      </c>
      <c r="DO1591" s="0" t="n">
        <v>0</v>
      </c>
      <c r="DP1591" s="0" t="n">
        <v>1</v>
      </c>
      <c r="DQ1591" s="0" t="n">
        <v>1</v>
      </c>
      <c r="DU1591" s="0" t="n">
        <v>1013</v>
      </c>
      <c r="DV1591" s="0" t="inlineStr">
        <is>
          <t>100 м трубопровода</t>
        </is>
      </c>
      <c r="DW1591" s="0" t="inlineStr">
        <is>
          <t>100 м трубопровода</t>
        </is>
      </c>
      <c r="DX1591" s="0" t="n">
        <v>1</v>
      </c>
      <c r="DZ1591" s="0" t="inlineStr"/>
      <c r="EA1591" s="0" t="inlineStr"/>
      <c r="EB1591" s="0" t="inlineStr"/>
      <c r="EC1591" s="0" t="inlineStr"/>
      <c r="EE1591" s="0" t="n">
        <v>78725882</v>
      </c>
      <c r="EF1591" s="0" t="n">
        <v>2</v>
      </c>
      <c r="EG1591" s="0" t="inlineStr">
        <is>
          <t>Общестроительные работы</t>
        </is>
      </c>
      <c r="EH1591" s="0" t="n">
        <v>16</v>
      </c>
      <c r="EI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91" s="0" t="n">
        <v>1</v>
      </c>
      <c r="EK1591" s="0" t="n">
        <v>16001</v>
      </c>
      <c r="EL1591" s="0" t="inlineStr">
        <is>
          <t>Трубопроводы внутренние</t>
        </is>
      </c>
      <c r="EM1591" s="0" t="inlineStr">
        <is>
          <t>ФЕР-16</t>
        </is>
      </c>
      <c r="EO1591" s="0" t="inlineStr"/>
      <c r="EQ1591" s="0" t="n">
        <v>0</v>
      </c>
      <c r="ER1591" s="0" t="n">
        <v>107.11</v>
      </c>
      <c r="ES1591" s="0" t="n">
        <v>4.28</v>
      </c>
      <c r="ET1591" s="0" t="n">
        <v>44.51</v>
      </c>
      <c r="EU1591" s="0" t="n">
        <v>0</v>
      </c>
      <c r="EV1591" s="0" t="n">
        <v>58.32</v>
      </c>
      <c r="EW1591" s="0" t="n">
        <v>5.01</v>
      </c>
      <c r="EX1591" s="0" t="n">
        <v>0</v>
      </c>
      <c r="EY1591" s="0" t="n">
        <v>0</v>
      </c>
      <c r="FQ1591" s="0" t="n">
        <v>0</v>
      </c>
      <c r="FR1591" s="0" t="n">
        <v>0</v>
      </c>
      <c r="FS1591" s="0" t="n">
        <v>0</v>
      </c>
      <c r="FX1591" s="0" t="n">
        <v>121</v>
      </c>
      <c r="FY1591" s="0" t="n">
        <v>72</v>
      </c>
      <c r="GA1591" s="0" t="inlineStr"/>
      <c r="GD1591" s="0" t="n">
        <v>1</v>
      </c>
      <c r="GF1591" s="0" t="n">
        <v>635989612</v>
      </c>
      <c r="GG1591" s="0" t="n">
        <v>2</v>
      </c>
      <c r="GH1591" s="0" t="n">
        <v>1</v>
      </c>
      <c r="GI1591" s="0" t="n">
        <v>2</v>
      </c>
      <c r="GJ1591" s="0" t="n">
        <v>0</v>
      </c>
      <c r="GK1591" s="0" t="n">
        <v>0</v>
      </c>
      <c r="GL1591" s="0">
        <f>ROUND(IF(AND(BH1591=3,BI1591=3,FS1591&lt;&gt;0),P1591,0),0)</f>
        <v/>
      </c>
      <c r="GM1591" s="0">
        <f>ROUND(O1591+X1591+Y1591,0)+GX1591</f>
        <v/>
      </c>
      <c r="GN1591" s="0">
        <f>IF(OR(BI1591=0,BI1591=1),GM1591-GX1591,0)</f>
        <v/>
      </c>
      <c r="GO1591" s="0">
        <f>IF(BI1591=2,GM1591-GX1591,0)</f>
        <v/>
      </c>
      <c r="GP1591" s="0">
        <f>IF(BI1591=4,GM1591-GX1591,0)</f>
        <v/>
      </c>
      <c r="GR1591" s="0" t="n">
        <v>0</v>
      </c>
      <c r="GS1591" s="0" t="n">
        <v>3</v>
      </c>
      <c r="GT1591" s="0" t="n">
        <v>0</v>
      </c>
      <c r="GU1591" s="0" t="inlineStr"/>
      <c r="GV1591" s="0">
        <f>ROUND((GT1591),2)</f>
        <v/>
      </c>
      <c r="GW1591" s="0" t="n">
        <v>1</v>
      </c>
      <c r="GX1591" s="0">
        <f>ROUND(HC1591*I1591,0)</f>
        <v/>
      </c>
      <c r="HA1591" s="0" t="n">
        <v>0</v>
      </c>
      <c r="HB1591" s="0" t="n">
        <v>0</v>
      </c>
      <c r="HC1591" s="0">
        <f>GV1591*GW1591</f>
        <v/>
      </c>
      <c r="HE1591" s="0" t="inlineStr"/>
      <c r="HF1591" s="0" t="inlineStr"/>
      <c r="HM1591" s="0" t="inlineStr"/>
      <c r="HN1591" s="0" t="inlineStr">
        <is>
          <t>Пр/812-016.0-1</t>
        </is>
      </c>
      <c r="HO1591" s="0" t="inlineStr">
        <is>
          <t>Пр/774-016.0</t>
        </is>
      </c>
      <c r="HP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91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91" s="0" t="n">
        <v>0</v>
      </c>
      <c r="IK1591" s="0" t="n">
        <v>0</v>
      </c>
    </row>
    <row r="1593">
      <c r="A1593" s="358" t="n">
        <v>51</v>
      </c>
      <c r="B1593" s="358">
        <f>B1584</f>
        <v/>
      </c>
      <c r="C1593" s="358">
        <f>A1584</f>
        <v/>
      </c>
      <c r="D1593" s="358">
        <f>ROW(A1584)</f>
        <v/>
      </c>
      <c r="E1593" s="358" t="n"/>
      <c r="F1593" s="358">
        <f>IF(F1584&lt;&gt;"",F1584,"")</f>
        <v/>
      </c>
      <c r="G1593" s="358">
        <f>IF(G1584&lt;&gt;"",G1584,"")</f>
        <v/>
      </c>
      <c r="H1593" s="358" t="n">
        <v>0</v>
      </c>
      <c r="I1593" s="358" t="n"/>
      <c r="J1593" s="358" t="n"/>
      <c r="K1593" s="358" t="n"/>
      <c r="L1593" s="358" t="n"/>
      <c r="M1593" s="358" t="n"/>
      <c r="N1593" s="358" t="n"/>
      <c r="O1593" s="358" t="n">
        <v>0</v>
      </c>
      <c r="P1593" s="358" t="n">
        <v>0</v>
      </c>
      <c r="Q1593" s="358" t="n">
        <v>0</v>
      </c>
      <c r="R1593" s="358" t="n">
        <v>0</v>
      </c>
      <c r="S1593" s="358" t="n">
        <v>0</v>
      </c>
      <c r="T1593" s="358" t="n">
        <v>0</v>
      </c>
      <c r="U1593" s="358" t="n">
        <v>0</v>
      </c>
      <c r="V1593" s="358" t="n">
        <v>0</v>
      </c>
      <c r="W1593" s="358" t="n">
        <v>0</v>
      </c>
      <c r="X1593" s="358" t="n">
        <v>0</v>
      </c>
      <c r="Y1593" s="358" t="n">
        <v>0</v>
      </c>
      <c r="Z1593" s="358" t="n"/>
      <c r="AA1593" s="358" t="n"/>
      <c r="AB1593" s="358" t="n"/>
      <c r="AC1593" s="358" t="n"/>
      <c r="AD1593" s="358" t="n"/>
      <c r="AE1593" s="358" t="n"/>
      <c r="AF1593" s="358" t="n"/>
      <c r="AG1593" s="358" t="n"/>
      <c r="AH1593" s="358" t="n"/>
      <c r="AI1593" s="358" t="n"/>
      <c r="AJ1593" s="358" t="n"/>
      <c r="AK1593" s="358" t="n"/>
      <c r="AL1593" s="358" t="n"/>
      <c r="AM1593" s="358" t="n"/>
      <c r="AN1593" s="358" t="n"/>
      <c r="AO1593" s="358">
        <f>ROUND(BX1593,0)</f>
        <v/>
      </c>
      <c r="AP1593" s="358">
        <f>ROUND(BY1593,0)</f>
        <v/>
      </c>
      <c r="AQ1593" s="358">
        <f>ROUND(BZ1593,0)</f>
        <v/>
      </c>
      <c r="AR1593" s="358">
        <f>ROUND(CA1593,0)</f>
        <v/>
      </c>
      <c r="AS1593" s="358">
        <f>ROUND(CB1593,0)</f>
        <v/>
      </c>
      <c r="AT1593" s="358">
        <f>ROUND(CC1593,0)</f>
        <v/>
      </c>
      <c r="AU1593" s="358">
        <f>ROUND(CD1593,0)</f>
        <v/>
      </c>
      <c r="AV1593" s="358">
        <f>ROUND(CE1593,0)</f>
        <v/>
      </c>
      <c r="AW1593" s="358">
        <f>ROUND(CF1593,0)</f>
        <v/>
      </c>
      <c r="AX1593" s="358">
        <f>ROUND(CG1593,0)</f>
        <v/>
      </c>
      <c r="AY1593" s="358">
        <f>ROUND(CH1593,0)</f>
        <v/>
      </c>
      <c r="AZ1593" s="358">
        <f>ROUND(CI1593,0)</f>
        <v/>
      </c>
      <c r="BA1593" s="358">
        <f>ROUND(CJ1593,0)</f>
        <v/>
      </c>
      <c r="BB1593" s="358">
        <f>ROUND(CK1593,0)</f>
        <v/>
      </c>
      <c r="BC1593" s="358">
        <f>ROUND(CL1593,0)</f>
        <v/>
      </c>
      <c r="BD1593" s="358">
        <f>ROUND(CM1593,0)</f>
        <v/>
      </c>
      <c r="BE1593" s="358" t="n"/>
      <c r="BF1593" s="358" t="n"/>
      <c r="BG1593" s="358" t="n"/>
      <c r="BH1593" s="358" t="n"/>
      <c r="BI1593" s="358" t="n"/>
      <c r="BJ1593" s="358" t="n"/>
      <c r="BK1593" s="358" t="n"/>
      <c r="BL1593" s="358" t="n"/>
      <c r="BM1593" s="358" t="n"/>
      <c r="BN1593" s="358" t="n"/>
      <c r="BO1593" s="358" t="n"/>
      <c r="BP1593" s="358" t="n"/>
      <c r="BQ1593" s="358" t="n"/>
      <c r="BR1593" s="358" t="n"/>
      <c r="BS1593" s="358" t="n"/>
      <c r="BT1593" s="358" t="n"/>
      <c r="BU1593" s="358" t="n"/>
      <c r="BV1593" s="358" t="n"/>
      <c r="BW1593" s="358" t="n"/>
      <c r="BX1593" s="358" t="n"/>
      <c r="BY1593" s="358" t="n"/>
      <c r="BZ1593" s="358" t="n"/>
      <c r="CA1593" s="358" t="n"/>
      <c r="CB1593" s="358" t="n"/>
      <c r="CC1593" s="358" t="n"/>
      <c r="CD1593" s="358" t="n"/>
      <c r="CE1593" s="358" t="n"/>
      <c r="CF1593" s="358" t="n"/>
      <c r="CG1593" s="358" t="n"/>
      <c r="CH1593" s="358" t="n"/>
      <c r="CI1593" s="358" t="n"/>
      <c r="CJ1593" s="358" t="n"/>
      <c r="CK1593" s="358" t="n"/>
      <c r="CL1593" s="358" t="n"/>
      <c r="CM1593" s="358" t="n"/>
      <c r="CN1593" s="358" t="n"/>
      <c r="CO1593" s="358" t="n"/>
      <c r="CP1593" s="358" t="n"/>
      <c r="CQ1593" s="358" t="n"/>
      <c r="CR1593" s="358" t="n"/>
      <c r="CS1593" s="358" t="n"/>
      <c r="CT1593" s="358" t="n"/>
      <c r="CU1593" s="358" t="n"/>
      <c r="CV1593" s="358" t="n"/>
      <c r="CW1593" s="358" t="n"/>
      <c r="CX1593" s="358" t="n"/>
      <c r="CY1593" s="358" t="n"/>
      <c r="CZ1593" s="358" t="n"/>
      <c r="DA1593" s="358" t="n"/>
      <c r="DB1593" s="358" t="n"/>
      <c r="DC1593" s="358" t="n"/>
      <c r="DD1593" s="358" t="n"/>
      <c r="DE1593" s="358" t="n"/>
      <c r="DF1593" s="358" t="n"/>
      <c r="DG1593" s="359" t="n"/>
      <c r="DH1593" s="359" t="n"/>
      <c r="DI1593" s="359" t="n"/>
      <c r="DJ1593" s="359" t="n"/>
      <c r="DK1593" s="359" t="n"/>
      <c r="DL1593" s="359" t="n"/>
      <c r="DM1593" s="359" t="n"/>
      <c r="DN1593" s="359" t="n"/>
      <c r="DO1593" s="359" t="n"/>
      <c r="DP1593" s="359" t="n"/>
      <c r="DQ1593" s="359" t="n"/>
      <c r="DR1593" s="359" t="n"/>
      <c r="DS1593" s="359" t="n"/>
      <c r="DT1593" s="359" t="n"/>
      <c r="DU1593" s="359" t="n"/>
      <c r="DV1593" s="359" t="n"/>
      <c r="DW1593" s="359" t="n"/>
      <c r="DX1593" s="359" t="n"/>
      <c r="DY1593" s="359" t="n"/>
      <c r="DZ1593" s="359" t="n"/>
      <c r="EA1593" s="359" t="n"/>
      <c r="EB1593" s="359" t="n"/>
      <c r="EC1593" s="359" t="n"/>
      <c r="ED1593" s="359" t="n"/>
      <c r="EE1593" s="359" t="n"/>
      <c r="EF1593" s="359" t="n"/>
      <c r="EG1593" s="359" t="n"/>
      <c r="EH1593" s="359" t="n"/>
      <c r="EI1593" s="359" t="n"/>
      <c r="EJ1593" s="359" t="n"/>
      <c r="EK1593" s="359" t="n"/>
      <c r="EL1593" s="359" t="n"/>
      <c r="EM1593" s="359" t="n"/>
      <c r="EN1593" s="359" t="n"/>
      <c r="EO1593" s="359" t="n"/>
      <c r="EP1593" s="359" t="n"/>
      <c r="EQ1593" s="359" t="n"/>
      <c r="ER1593" s="359" t="n"/>
      <c r="ES1593" s="359" t="n"/>
      <c r="ET1593" s="359" t="n"/>
      <c r="EU1593" s="359" t="n"/>
      <c r="EV1593" s="359" t="n"/>
      <c r="EW1593" s="359" t="n"/>
      <c r="EX1593" s="359" t="n"/>
      <c r="EY1593" s="359" t="n"/>
      <c r="EZ1593" s="359" t="n"/>
      <c r="FA1593" s="359" t="n"/>
      <c r="FB1593" s="359" t="n"/>
      <c r="FC1593" s="359" t="n"/>
      <c r="FD1593" s="359" t="n"/>
      <c r="FE1593" s="359" t="n"/>
      <c r="FF1593" s="359" t="n"/>
      <c r="FG1593" s="359" t="n"/>
      <c r="FH1593" s="359" t="n"/>
      <c r="FI1593" s="359" t="n"/>
      <c r="FJ1593" s="359" t="n"/>
      <c r="FK1593" s="359" t="n"/>
      <c r="FL1593" s="359" t="n"/>
      <c r="FM1593" s="359" t="n"/>
      <c r="FN1593" s="359" t="n"/>
      <c r="FO1593" s="359" t="n"/>
      <c r="FP1593" s="359" t="n"/>
      <c r="FQ1593" s="359" t="n"/>
      <c r="FR1593" s="359" t="n"/>
      <c r="FS1593" s="359" t="n"/>
      <c r="FT1593" s="359" t="n"/>
      <c r="FU1593" s="359" t="n"/>
      <c r="FV1593" s="359" t="n"/>
      <c r="FW1593" s="359" t="n"/>
      <c r="FX1593" s="359" t="n"/>
      <c r="FY1593" s="359" t="n"/>
      <c r="FZ1593" s="359" t="n"/>
      <c r="GA1593" s="359" t="n"/>
      <c r="GB1593" s="359" t="n"/>
      <c r="GC1593" s="359" t="n"/>
      <c r="GD1593" s="359" t="n"/>
      <c r="GE1593" s="359" t="n"/>
      <c r="GF1593" s="359" t="n"/>
      <c r="GG1593" s="359" t="n"/>
      <c r="GH1593" s="359" t="n"/>
      <c r="GI1593" s="359" t="n"/>
      <c r="GJ1593" s="359" t="n"/>
      <c r="GK1593" s="359" t="n"/>
      <c r="GL1593" s="359" t="n"/>
      <c r="GM1593" s="359" t="n"/>
      <c r="GN1593" s="359" t="n"/>
      <c r="GO1593" s="359" t="n"/>
      <c r="GP1593" s="359" t="n"/>
      <c r="GQ1593" s="359" t="n"/>
      <c r="GR1593" s="359" t="n"/>
      <c r="GS1593" s="359" t="n"/>
      <c r="GT1593" s="359" t="n"/>
      <c r="GU1593" s="359" t="n"/>
      <c r="GV1593" s="359" t="n"/>
      <c r="GW1593" s="359" t="n"/>
      <c r="GX1593" s="359" t="n">
        <v>0</v>
      </c>
    </row>
    <row r="1595">
      <c r="A1595" s="360" t="n">
        <v>50</v>
      </c>
      <c r="B1595" s="360" t="n">
        <v>0</v>
      </c>
      <c r="C1595" s="360" t="n">
        <v>0</v>
      </c>
      <c r="D1595" s="360" t="n">
        <v>1</v>
      </c>
      <c r="E1595" s="360" t="n">
        <v>201</v>
      </c>
      <c r="F1595" s="360">
        <f>ROUND(Source!O1593,O1595)</f>
        <v/>
      </c>
      <c r="G1595" s="360" t="inlineStr">
        <is>
          <t>ПЗ</t>
        </is>
      </c>
      <c r="H1595" s="360" t="inlineStr">
        <is>
          <t>Прямые затраты</t>
        </is>
      </c>
      <c r="I1595" s="360" t="n"/>
      <c r="J1595" s="360" t="n"/>
      <c r="K1595" s="360" t="n">
        <v>201</v>
      </c>
      <c r="L1595" s="360" t="n">
        <v>1</v>
      </c>
      <c r="M1595" s="360" t="n">
        <v>3</v>
      </c>
      <c r="N1595" s="360" t="inlineStr"/>
      <c r="O1595" s="360" t="n">
        <v>0</v>
      </c>
      <c r="P1595" s="360" t="n"/>
      <c r="Q1595" s="360" t="n"/>
      <c r="R1595" s="360" t="n"/>
      <c r="S1595" s="360" t="n"/>
      <c r="T1595" s="360" t="n"/>
      <c r="U1595" s="360" t="n"/>
      <c r="V1595" s="360" t="n"/>
      <c r="W1595" s="360" t="n">
        <v>0</v>
      </c>
      <c r="X1595" s="360" t="n">
        <v>1</v>
      </c>
      <c r="Y1595" s="360" t="n">
        <v>0</v>
      </c>
      <c r="Z1595" s="360" t="n"/>
      <c r="AA1595" s="360" t="n"/>
      <c r="AB1595" s="360" t="n"/>
    </row>
    <row r="1596">
      <c r="A1596" s="360" t="n">
        <v>50</v>
      </c>
      <c r="B1596" s="360" t="n">
        <v>0</v>
      </c>
      <c r="C1596" s="360" t="n">
        <v>0</v>
      </c>
      <c r="D1596" s="360" t="n">
        <v>1</v>
      </c>
      <c r="E1596" s="360" t="n">
        <v>202</v>
      </c>
      <c r="F1596" s="360">
        <f>ROUND(Source!P1593,O1596)</f>
        <v/>
      </c>
      <c r="G1596" s="360" t="inlineStr">
        <is>
          <t>СтМатОб</t>
        </is>
      </c>
      <c r="H1596" s="360" t="inlineStr">
        <is>
          <t>Стоимость материальных ресурсов (всего)</t>
        </is>
      </c>
      <c r="I1596" s="360" t="n"/>
      <c r="J1596" s="360" t="n"/>
      <c r="K1596" s="360" t="n">
        <v>202</v>
      </c>
      <c r="L1596" s="360" t="n">
        <v>2</v>
      </c>
      <c r="M1596" s="360" t="n">
        <v>3</v>
      </c>
      <c r="N1596" s="360" t="inlineStr"/>
      <c r="O1596" s="360" t="n">
        <v>0</v>
      </c>
      <c r="P1596" s="360" t="n"/>
      <c r="Q1596" s="360" t="n"/>
      <c r="R1596" s="360" t="n"/>
      <c r="S1596" s="360" t="n"/>
      <c r="T1596" s="360" t="n"/>
      <c r="U1596" s="360" t="n"/>
      <c r="V1596" s="360" t="n"/>
      <c r="W1596" s="360" t="n">
        <v>0</v>
      </c>
      <c r="X1596" s="360" t="n">
        <v>1</v>
      </c>
      <c r="Y1596" s="360" t="n">
        <v>0</v>
      </c>
      <c r="Z1596" s="360" t="n"/>
      <c r="AA1596" s="360" t="n"/>
      <c r="AB1596" s="360" t="n"/>
    </row>
    <row r="1597">
      <c r="A1597" s="360" t="n">
        <v>50</v>
      </c>
      <c r="B1597" s="360" t="n">
        <v>0</v>
      </c>
      <c r="C1597" s="360" t="n">
        <v>0</v>
      </c>
      <c r="D1597" s="360" t="n">
        <v>1</v>
      </c>
      <c r="E1597" s="360" t="n">
        <v>222</v>
      </c>
      <c r="F1597" s="360">
        <f>ROUND(Source!AO1593,O1597)</f>
        <v/>
      </c>
      <c r="G1597" s="360" t="inlineStr">
        <is>
          <t>СтМатОбЗак</t>
        </is>
      </c>
      <c r="H1597" s="360" t="inlineStr">
        <is>
          <t>Стоимость материалов и оборудования заказчика</t>
        </is>
      </c>
      <c r="I1597" s="360" t="n"/>
      <c r="J1597" s="360" t="n"/>
      <c r="K1597" s="360" t="n">
        <v>222</v>
      </c>
      <c r="L1597" s="360" t="n">
        <v>3</v>
      </c>
      <c r="M1597" s="360" t="n">
        <v>3</v>
      </c>
      <c r="N1597" s="360" t="inlineStr"/>
      <c r="O1597" s="360" t="n">
        <v>0</v>
      </c>
      <c r="P1597" s="360" t="n"/>
      <c r="Q1597" s="360" t="n"/>
      <c r="R1597" s="360" t="n"/>
      <c r="S1597" s="360" t="n"/>
      <c r="T1597" s="360" t="n"/>
      <c r="U1597" s="360" t="n"/>
      <c r="V1597" s="360" t="n"/>
      <c r="W1597" s="360" t="n">
        <v>0</v>
      </c>
      <c r="X1597" s="360" t="n">
        <v>1</v>
      </c>
      <c r="Y1597" s="360" t="n">
        <v>0</v>
      </c>
      <c r="Z1597" s="360" t="n"/>
      <c r="AA1597" s="360" t="n"/>
      <c r="AB1597" s="360" t="n"/>
    </row>
    <row r="1598">
      <c r="A1598" s="360" t="n">
        <v>50</v>
      </c>
      <c r="B1598" s="360" t="n">
        <v>0</v>
      </c>
      <c r="C1598" s="360" t="n">
        <v>0</v>
      </c>
      <c r="D1598" s="360" t="n">
        <v>1</v>
      </c>
      <c r="E1598" s="360" t="n">
        <v>225</v>
      </c>
      <c r="F1598" s="360">
        <f>ROUND(Source!AV1593,O1598)</f>
        <v/>
      </c>
      <c r="G1598" s="360" t="inlineStr">
        <is>
          <t>СтМатОбПод</t>
        </is>
      </c>
      <c r="H1598" s="360" t="inlineStr">
        <is>
          <t>Стоимость материалов и оборудования подрядчика</t>
        </is>
      </c>
      <c r="I1598" s="360" t="n"/>
      <c r="J1598" s="360" t="n"/>
      <c r="K1598" s="360" t="n">
        <v>225</v>
      </c>
      <c r="L1598" s="360" t="n">
        <v>4</v>
      </c>
      <c r="M1598" s="360" t="n">
        <v>3</v>
      </c>
      <c r="N1598" s="360" t="inlineStr"/>
      <c r="O1598" s="360" t="n">
        <v>0</v>
      </c>
      <c r="P1598" s="360" t="n"/>
      <c r="Q1598" s="360" t="n"/>
      <c r="R1598" s="360" t="n"/>
      <c r="S1598" s="360" t="n"/>
      <c r="T1598" s="360" t="n"/>
      <c r="U1598" s="360" t="n"/>
      <c r="V1598" s="360" t="n"/>
      <c r="W1598" s="360" t="n">
        <v>0</v>
      </c>
      <c r="X1598" s="360" t="n">
        <v>1</v>
      </c>
      <c r="Y1598" s="360" t="n">
        <v>0</v>
      </c>
      <c r="Z1598" s="360" t="n"/>
      <c r="AA1598" s="360" t="n"/>
      <c r="AB1598" s="360" t="n"/>
    </row>
    <row r="1599">
      <c r="A1599" s="360" t="n">
        <v>50</v>
      </c>
      <c r="B1599" s="360" t="n">
        <v>0</v>
      </c>
      <c r="C1599" s="360" t="n">
        <v>0</v>
      </c>
      <c r="D1599" s="360" t="n">
        <v>1</v>
      </c>
      <c r="E1599" s="360" t="n">
        <v>226</v>
      </c>
      <c r="F1599" s="360">
        <f>ROUND(Source!AW1593,O1599)</f>
        <v/>
      </c>
      <c r="G1599" s="360" t="inlineStr">
        <is>
          <t>СтМат</t>
        </is>
      </c>
      <c r="H1599" s="360" t="inlineStr">
        <is>
          <t>Стоимость материалов (всего)</t>
        </is>
      </c>
      <c r="I1599" s="360" t="n"/>
      <c r="J1599" s="360" t="n"/>
      <c r="K1599" s="360" t="n">
        <v>226</v>
      </c>
      <c r="L1599" s="360" t="n">
        <v>5</v>
      </c>
      <c r="M1599" s="360" t="n">
        <v>3</v>
      </c>
      <c r="N1599" s="360" t="inlineStr"/>
      <c r="O1599" s="360" t="n">
        <v>0</v>
      </c>
      <c r="P1599" s="360" t="n"/>
      <c r="Q1599" s="360" t="n"/>
      <c r="R1599" s="360" t="n"/>
      <c r="S1599" s="360" t="n"/>
      <c r="T1599" s="360" t="n"/>
      <c r="U1599" s="360" t="n"/>
      <c r="V1599" s="360" t="n"/>
      <c r="W1599" s="360" t="n">
        <v>0</v>
      </c>
      <c r="X1599" s="360" t="n">
        <v>1</v>
      </c>
      <c r="Y1599" s="360" t="n">
        <v>0</v>
      </c>
      <c r="Z1599" s="360" t="n"/>
      <c r="AA1599" s="360" t="n"/>
      <c r="AB1599" s="360" t="n"/>
    </row>
    <row r="1600">
      <c r="A1600" s="360" t="n">
        <v>50</v>
      </c>
      <c r="B1600" s="360" t="n">
        <v>0</v>
      </c>
      <c r="C1600" s="360" t="n">
        <v>0</v>
      </c>
      <c r="D1600" s="360" t="n">
        <v>1</v>
      </c>
      <c r="E1600" s="360" t="n">
        <v>227</v>
      </c>
      <c r="F1600" s="360">
        <f>ROUND(Source!AX1593,O1600)</f>
        <v/>
      </c>
      <c r="G1600" s="360" t="inlineStr">
        <is>
          <t>СтМатЗак</t>
        </is>
      </c>
      <c r="H1600" s="360" t="inlineStr">
        <is>
          <t>Стоимость материалов заказчика</t>
        </is>
      </c>
      <c r="I1600" s="360" t="n"/>
      <c r="J1600" s="360" t="n"/>
      <c r="K1600" s="360" t="n">
        <v>227</v>
      </c>
      <c r="L1600" s="360" t="n">
        <v>6</v>
      </c>
      <c r="M1600" s="360" t="n">
        <v>3</v>
      </c>
      <c r="N1600" s="360" t="inlineStr"/>
      <c r="O1600" s="360" t="n">
        <v>0</v>
      </c>
      <c r="P1600" s="360" t="n"/>
      <c r="Q1600" s="360" t="n"/>
      <c r="R1600" s="360" t="n"/>
      <c r="S1600" s="360" t="n"/>
      <c r="T1600" s="360" t="n"/>
      <c r="U1600" s="360" t="n"/>
      <c r="V1600" s="360" t="n"/>
      <c r="W1600" s="360" t="n">
        <v>0</v>
      </c>
      <c r="X1600" s="360" t="n">
        <v>1</v>
      </c>
      <c r="Y1600" s="360" t="n">
        <v>0</v>
      </c>
      <c r="Z1600" s="360" t="n"/>
      <c r="AA1600" s="360" t="n"/>
      <c r="AB1600" s="360" t="n"/>
    </row>
    <row r="1601">
      <c r="A1601" s="360" t="n">
        <v>50</v>
      </c>
      <c r="B1601" s="360" t="n">
        <v>0</v>
      </c>
      <c r="C1601" s="360" t="n">
        <v>0</v>
      </c>
      <c r="D1601" s="360" t="n">
        <v>1</v>
      </c>
      <c r="E1601" s="360" t="n">
        <v>228</v>
      </c>
      <c r="F1601" s="360">
        <f>ROUND(Source!AY1593,O1601)</f>
        <v/>
      </c>
      <c r="G1601" s="360" t="inlineStr">
        <is>
          <t>СтМатПод</t>
        </is>
      </c>
      <c r="H1601" s="360" t="inlineStr">
        <is>
          <t>Стоимость материалов подрядчика</t>
        </is>
      </c>
      <c r="I1601" s="360" t="n"/>
      <c r="J1601" s="360" t="n"/>
      <c r="K1601" s="360" t="n">
        <v>228</v>
      </c>
      <c r="L1601" s="360" t="n">
        <v>7</v>
      </c>
      <c r="M1601" s="360" t="n">
        <v>3</v>
      </c>
      <c r="N1601" s="360" t="inlineStr"/>
      <c r="O1601" s="360" t="n">
        <v>0</v>
      </c>
      <c r="P1601" s="360" t="n"/>
      <c r="Q1601" s="360" t="n"/>
      <c r="R1601" s="360" t="n"/>
      <c r="S1601" s="360" t="n"/>
      <c r="T1601" s="360" t="n"/>
      <c r="U1601" s="360" t="n"/>
      <c r="V1601" s="360" t="n"/>
      <c r="W1601" s="360" t="n">
        <v>0</v>
      </c>
      <c r="X1601" s="360" t="n">
        <v>1</v>
      </c>
      <c r="Y1601" s="360" t="n">
        <v>0</v>
      </c>
      <c r="Z1601" s="360" t="n"/>
      <c r="AA1601" s="360" t="n"/>
      <c r="AB1601" s="360" t="n"/>
    </row>
    <row r="1602">
      <c r="A1602" s="360" t="n">
        <v>50</v>
      </c>
      <c r="B1602" s="360" t="n">
        <v>0</v>
      </c>
      <c r="C1602" s="360" t="n">
        <v>0</v>
      </c>
      <c r="D1602" s="360" t="n">
        <v>1</v>
      </c>
      <c r="E1602" s="360" t="n">
        <v>216</v>
      </c>
      <c r="F1602" s="360">
        <f>ROUND(Source!AP1593,O1602)</f>
        <v/>
      </c>
      <c r="G1602" s="360" t="inlineStr">
        <is>
          <t>Оборуд</t>
        </is>
      </c>
      <c r="H1602" s="360" t="inlineStr">
        <is>
          <t>Стоимость оборудования (всего)</t>
        </is>
      </c>
      <c r="I1602" s="360" t="n"/>
      <c r="J1602" s="360" t="n"/>
      <c r="K1602" s="360" t="n">
        <v>216</v>
      </c>
      <c r="L1602" s="360" t="n">
        <v>8</v>
      </c>
      <c r="M1602" s="360" t="n">
        <v>3</v>
      </c>
      <c r="N1602" s="360" t="inlineStr"/>
      <c r="O1602" s="360" t="n">
        <v>0</v>
      </c>
      <c r="P1602" s="360" t="n"/>
      <c r="Q1602" s="360" t="n"/>
      <c r="R1602" s="360" t="n"/>
      <c r="S1602" s="360" t="n"/>
      <c r="T1602" s="360" t="n"/>
      <c r="U1602" s="360" t="n"/>
      <c r="V1602" s="360" t="n"/>
      <c r="W1602" s="360" t="n">
        <v>0</v>
      </c>
      <c r="X1602" s="360" t="n">
        <v>1</v>
      </c>
      <c r="Y1602" s="360" t="n">
        <v>0</v>
      </c>
      <c r="Z1602" s="360" t="n"/>
      <c r="AA1602" s="360" t="n"/>
      <c r="AB1602" s="360" t="n"/>
    </row>
    <row r="1603">
      <c r="A1603" s="360" t="n">
        <v>50</v>
      </c>
      <c r="B1603" s="360" t="n">
        <v>0</v>
      </c>
      <c r="C1603" s="360" t="n">
        <v>0</v>
      </c>
      <c r="D1603" s="360" t="n">
        <v>1</v>
      </c>
      <c r="E1603" s="360" t="n">
        <v>223</v>
      </c>
      <c r="F1603" s="360">
        <f>ROUND(Source!AQ1593,O1603)</f>
        <v/>
      </c>
      <c r="G1603" s="360" t="inlineStr">
        <is>
          <t>ОборудЗак</t>
        </is>
      </c>
      <c r="H1603" s="360" t="inlineStr">
        <is>
          <t>Стоимость оборудования заказчика</t>
        </is>
      </c>
      <c r="I1603" s="360" t="n"/>
      <c r="J1603" s="360" t="n"/>
      <c r="K1603" s="360" t="n">
        <v>223</v>
      </c>
      <c r="L1603" s="360" t="n">
        <v>9</v>
      </c>
      <c r="M1603" s="360" t="n">
        <v>3</v>
      </c>
      <c r="N1603" s="360" t="inlineStr"/>
      <c r="O1603" s="360" t="n">
        <v>0</v>
      </c>
      <c r="P1603" s="360" t="n"/>
      <c r="Q1603" s="360" t="n"/>
      <c r="R1603" s="360" t="n"/>
      <c r="S1603" s="360" t="n"/>
      <c r="T1603" s="360" t="n"/>
      <c r="U1603" s="360" t="n"/>
      <c r="V1603" s="360" t="n"/>
      <c r="W1603" s="360" t="n">
        <v>0</v>
      </c>
      <c r="X1603" s="360" t="n">
        <v>1</v>
      </c>
      <c r="Y1603" s="360" t="n">
        <v>0</v>
      </c>
      <c r="Z1603" s="360" t="n"/>
      <c r="AA1603" s="360" t="n"/>
      <c r="AB1603" s="360" t="n"/>
    </row>
    <row r="1604">
      <c r="A1604" s="360" t="n">
        <v>50</v>
      </c>
      <c r="B1604" s="360" t="n">
        <v>0</v>
      </c>
      <c r="C1604" s="360" t="n">
        <v>0</v>
      </c>
      <c r="D1604" s="360" t="n">
        <v>1</v>
      </c>
      <c r="E1604" s="360" t="n">
        <v>229</v>
      </c>
      <c r="F1604" s="360">
        <f>ROUND(Source!AZ1593,O1604)</f>
        <v/>
      </c>
      <c r="G1604" s="360" t="inlineStr">
        <is>
          <t>ОборудПод</t>
        </is>
      </c>
      <c r="H1604" s="360" t="inlineStr">
        <is>
          <t>Стоимость оборудования подрядчика</t>
        </is>
      </c>
      <c r="I1604" s="360" t="n"/>
      <c r="J1604" s="360" t="n"/>
      <c r="K1604" s="360" t="n">
        <v>229</v>
      </c>
      <c r="L1604" s="360" t="n">
        <v>10</v>
      </c>
      <c r="M1604" s="360" t="n">
        <v>3</v>
      </c>
      <c r="N1604" s="360" t="inlineStr"/>
      <c r="O1604" s="360" t="n">
        <v>0</v>
      </c>
      <c r="P1604" s="360" t="n"/>
      <c r="Q1604" s="360" t="n"/>
      <c r="R1604" s="360" t="n"/>
      <c r="S1604" s="360" t="n"/>
      <c r="T1604" s="360" t="n"/>
      <c r="U1604" s="360" t="n"/>
      <c r="V1604" s="360" t="n"/>
      <c r="W1604" s="360" t="n">
        <v>0</v>
      </c>
      <c r="X1604" s="360" t="n">
        <v>1</v>
      </c>
      <c r="Y1604" s="360" t="n">
        <v>0</v>
      </c>
      <c r="Z1604" s="360" t="n"/>
      <c r="AA1604" s="360" t="n"/>
      <c r="AB1604" s="360" t="n"/>
    </row>
    <row r="1605">
      <c r="A1605" s="360" t="n">
        <v>50</v>
      </c>
      <c r="B1605" s="360" t="n">
        <v>0</v>
      </c>
      <c r="C1605" s="360" t="n">
        <v>0</v>
      </c>
      <c r="D1605" s="360" t="n">
        <v>1</v>
      </c>
      <c r="E1605" s="360" t="n">
        <v>203</v>
      </c>
      <c r="F1605" s="360">
        <f>ROUND(Source!Q1593,O1605)</f>
        <v/>
      </c>
      <c r="G1605" s="360" t="inlineStr">
        <is>
          <t>ЭММ</t>
        </is>
      </c>
      <c r="H1605" s="360" t="inlineStr">
        <is>
          <t>Эксплуатация машин</t>
        </is>
      </c>
      <c r="I1605" s="360" t="n"/>
      <c r="J1605" s="360" t="n"/>
      <c r="K1605" s="360" t="n">
        <v>203</v>
      </c>
      <c r="L1605" s="360" t="n">
        <v>11</v>
      </c>
      <c r="M1605" s="360" t="n">
        <v>3</v>
      </c>
      <c r="N1605" s="360" t="inlineStr"/>
      <c r="O1605" s="360" t="n">
        <v>0</v>
      </c>
      <c r="P1605" s="360" t="n"/>
      <c r="Q1605" s="360" t="n"/>
      <c r="R1605" s="360" t="n"/>
      <c r="S1605" s="360" t="n"/>
      <c r="T1605" s="360" t="n"/>
      <c r="U1605" s="360" t="n"/>
      <c r="V1605" s="360" t="n"/>
      <c r="W1605" s="360" t="n">
        <v>0</v>
      </c>
      <c r="X1605" s="360" t="n">
        <v>1</v>
      </c>
      <c r="Y1605" s="360" t="n">
        <v>0</v>
      </c>
      <c r="Z1605" s="360" t="n"/>
      <c r="AA1605" s="360" t="n"/>
      <c r="AB1605" s="360" t="n"/>
    </row>
    <row r="1606">
      <c r="A1606" s="360" t="n">
        <v>50</v>
      </c>
      <c r="B1606" s="360" t="n">
        <v>0</v>
      </c>
      <c r="C1606" s="360" t="n">
        <v>0</v>
      </c>
      <c r="D1606" s="360" t="n">
        <v>1</v>
      </c>
      <c r="E1606" s="360" t="n">
        <v>231</v>
      </c>
      <c r="F1606" s="360">
        <f>ROUND(Source!BB1593,O1606)</f>
        <v/>
      </c>
      <c r="G1606" s="360" t="inlineStr">
        <is>
          <t>ЭММсНРиСП</t>
        </is>
      </c>
      <c r="H1606" s="360" t="inlineStr">
        <is>
          <t>Эксплуатация машин по ТСН-2001.16</t>
        </is>
      </c>
      <c r="I1606" s="360" t="n"/>
      <c r="J1606" s="360" t="n"/>
      <c r="K1606" s="360" t="n">
        <v>231</v>
      </c>
      <c r="L1606" s="360" t="n">
        <v>12</v>
      </c>
      <c r="M1606" s="360" t="n">
        <v>3</v>
      </c>
      <c r="N1606" s="360" t="inlineStr"/>
      <c r="O1606" s="360" t="n">
        <v>0</v>
      </c>
      <c r="P1606" s="360" t="n"/>
      <c r="Q1606" s="360" t="n"/>
      <c r="R1606" s="360" t="n"/>
      <c r="S1606" s="360" t="n"/>
      <c r="T1606" s="360" t="n"/>
      <c r="U1606" s="360" t="n"/>
      <c r="V1606" s="360" t="n"/>
      <c r="W1606" s="360" t="n">
        <v>0</v>
      </c>
      <c r="X1606" s="360" t="n">
        <v>1</v>
      </c>
      <c r="Y1606" s="360" t="n">
        <v>0</v>
      </c>
      <c r="Z1606" s="360" t="n"/>
      <c r="AA1606" s="360" t="n"/>
      <c r="AB1606" s="360" t="n"/>
    </row>
    <row r="1607">
      <c r="A1607" s="360" t="n">
        <v>50</v>
      </c>
      <c r="B1607" s="360" t="n">
        <v>0</v>
      </c>
      <c r="C1607" s="360" t="n">
        <v>0</v>
      </c>
      <c r="D1607" s="360" t="n">
        <v>1</v>
      </c>
      <c r="E1607" s="360" t="n">
        <v>204</v>
      </c>
      <c r="F1607" s="360">
        <f>ROUND(Source!R1593,O1607)</f>
        <v/>
      </c>
      <c r="G1607" s="360" t="inlineStr">
        <is>
          <t>ЗПМ</t>
        </is>
      </c>
      <c r="H1607" s="360" t="inlineStr">
        <is>
          <t>ЗП машинистов</t>
        </is>
      </c>
      <c r="I1607" s="360" t="n"/>
      <c r="J1607" s="360" t="n"/>
      <c r="K1607" s="360" t="n">
        <v>204</v>
      </c>
      <c r="L1607" s="360" t="n">
        <v>13</v>
      </c>
      <c r="M1607" s="360" t="n">
        <v>3</v>
      </c>
      <c r="N1607" s="360" t="inlineStr"/>
      <c r="O1607" s="360" t="n">
        <v>0</v>
      </c>
      <c r="P1607" s="360" t="n"/>
      <c r="Q1607" s="360" t="n"/>
      <c r="R1607" s="360" t="n"/>
      <c r="S1607" s="360" t="n"/>
      <c r="T1607" s="360" t="n"/>
      <c r="U1607" s="360" t="n"/>
      <c r="V1607" s="360" t="n"/>
      <c r="W1607" s="360" t="n">
        <v>0</v>
      </c>
      <c r="X1607" s="360" t="n">
        <v>1</v>
      </c>
      <c r="Y1607" s="360" t="n">
        <v>0</v>
      </c>
      <c r="Z1607" s="360" t="n"/>
      <c r="AA1607" s="360" t="n"/>
      <c r="AB1607" s="360" t="n"/>
    </row>
    <row r="1608">
      <c r="A1608" s="360" t="n">
        <v>50</v>
      </c>
      <c r="B1608" s="360" t="n">
        <v>0</v>
      </c>
      <c r="C1608" s="360" t="n">
        <v>0</v>
      </c>
      <c r="D1608" s="360" t="n">
        <v>1</v>
      </c>
      <c r="E1608" s="360" t="n">
        <v>205</v>
      </c>
      <c r="F1608" s="360">
        <f>ROUND(Source!S1593,O1608)</f>
        <v/>
      </c>
      <c r="G1608" s="360" t="inlineStr">
        <is>
          <t>ОЗП</t>
        </is>
      </c>
      <c r="H1608" s="360" t="inlineStr">
        <is>
          <t>Основная ЗП рабочих</t>
        </is>
      </c>
      <c r="I1608" s="360" t="n"/>
      <c r="J1608" s="360" t="n"/>
      <c r="K1608" s="360" t="n">
        <v>205</v>
      </c>
      <c r="L1608" s="360" t="n">
        <v>14</v>
      </c>
      <c r="M1608" s="360" t="n">
        <v>3</v>
      </c>
      <c r="N1608" s="360" t="inlineStr"/>
      <c r="O1608" s="360" t="n">
        <v>0</v>
      </c>
      <c r="P1608" s="360" t="n"/>
      <c r="Q1608" s="360" t="n"/>
      <c r="R1608" s="360" t="n"/>
      <c r="S1608" s="360" t="n"/>
      <c r="T1608" s="360" t="n"/>
      <c r="U1608" s="360" t="n"/>
      <c r="V1608" s="360" t="n"/>
      <c r="W1608" s="360" t="n">
        <v>0</v>
      </c>
      <c r="X1608" s="360" t="n">
        <v>1</v>
      </c>
      <c r="Y1608" s="360" t="n">
        <v>0</v>
      </c>
      <c r="Z1608" s="360" t="n"/>
      <c r="AA1608" s="360" t="n"/>
      <c r="AB1608" s="360" t="n"/>
    </row>
    <row r="1609">
      <c r="A1609" s="360" t="n">
        <v>50</v>
      </c>
      <c r="B1609" s="360" t="n">
        <v>0</v>
      </c>
      <c r="C1609" s="360" t="n">
        <v>0</v>
      </c>
      <c r="D1609" s="360" t="n">
        <v>1</v>
      </c>
      <c r="E1609" s="360" t="n">
        <v>232</v>
      </c>
      <c r="F1609" s="360">
        <f>ROUND(Source!BC1593,O1609)</f>
        <v/>
      </c>
      <c r="G1609" s="360" t="inlineStr">
        <is>
          <t>ОЗПсНРиСП</t>
        </is>
      </c>
      <c r="H1609" s="360" t="inlineStr">
        <is>
          <t>Основная ЗП рабочих по ТСН-2001.16</t>
        </is>
      </c>
      <c r="I1609" s="360" t="n"/>
      <c r="J1609" s="360" t="n"/>
      <c r="K1609" s="360" t="n">
        <v>232</v>
      </c>
      <c r="L1609" s="360" t="n">
        <v>15</v>
      </c>
      <c r="M1609" s="360" t="n">
        <v>3</v>
      </c>
      <c r="N1609" s="360" t="inlineStr"/>
      <c r="O1609" s="360" t="n">
        <v>0</v>
      </c>
      <c r="P1609" s="360" t="n"/>
      <c r="Q1609" s="360" t="n"/>
      <c r="R1609" s="360" t="n"/>
      <c r="S1609" s="360" t="n"/>
      <c r="T1609" s="360" t="n"/>
      <c r="U1609" s="360" t="n"/>
      <c r="V1609" s="360" t="n"/>
      <c r="W1609" s="360" t="n">
        <v>0</v>
      </c>
      <c r="X1609" s="360" t="n">
        <v>1</v>
      </c>
      <c r="Y1609" s="360" t="n">
        <v>0</v>
      </c>
      <c r="Z1609" s="360" t="n"/>
      <c r="AA1609" s="360" t="n"/>
      <c r="AB1609" s="360" t="n"/>
    </row>
    <row r="1610">
      <c r="A1610" s="360" t="n">
        <v>50</v>
      </c>
      <c r="B1610" s="360" t="n">
        <v>0</v>
      </c>
      <c r="C1610" s="360" t="n">
        <v>0</v>
      </c>
      <c r="D1610" s="360" t="n">
        <v>1</v>
      </c>
      <c r="E1610" s="360" t="n">
        <v>214</v>
      </c>
      <c r="F1610" s="360">
        <f>ROUND(Source!AS1593,O1610)</f>
        <v/>
      </c>
      <c r="G1610" s="360" t="inlineStr">
        <is>
          <t>Строит</t>
        </is>
      </c>
      <c r="H1610" s="360" t="inlineStr">
        <is>
          <t>Строительные работы с НР и СП</t>
        </is>
      </c>
      <c r="I1610" s="360" t="n"/>
      <c r="J1610" s="360" t="n"/>
      <c r="K1610" s="360" t="n">
        <v>214</v>
      </c>
      <c r="L1610" s="360" t="n">
        <v>16</v>
      </c>
      <c r="M1610" s="360" t="n">
        <v>3</v>
      </c>
      <c r="N1610" s="360" t="inlineStr"/>
      <c r="O1610" s="360" t="n">
        <v>0</v>
      </c>
      <c r="P1610" s="360" t="n"/>
      <c r="Q1610" s="360" t="n"/>
      <c r="R1610" s="360" t="n"/>
      <c r="S1610" s="360" t="n"/>
      <c r="T1610" s="360" t="n"/>
      <c r="U1610" s="360" t="n"/>
      <c r="V1610" s="360" t="n"/>
      <c r="W1610" s="360" t="n">
        <v>0</v>
      </c>
      <c r="X1610" s="360" t="n">
        <v>1</v>
      </c>
      <c r="Y1610" s="360" t="n">
        <v>0</v>
      </c>
      <c r="Z1610" s="360" t="n"/>
      <c r="AA1610" s="360" t="n"/>
      <c r="AB1610" s="360" t="n"/>
    </row>
    <row r="1611">
      <c r="A1611" s="360" t="n">
        <v>50</v>
      </c>
      <c r="B1611" s="360" t="n">
        <v>0</v>
      </c>
      <c r="C1611" s="360" t="n">
        <v>0</v>
      </c>
      <c r="D1611" s="360" t="n">
        <v>1</v>
      </c>
      <c r="E1611" s="360" t="n">
        <v>215</v>
      </c>
      <c r="F1611" s="360">
        <f>ROUND(Source!AT1593,O1611)</f>
        <v/>
      </c>
      <c r="G1611" s="360" t="inlineStr">
        <is>
          <t>Монтаж</t>
        </is>
      </c>
      <c r="H1611" s="360" t="inlineStr">
        <is>
          <t>Монтажные работы с НР и СП</t>
        </is>
      </c>
      <c r="I1611" s="360" t="n"/>
      <c r="J1611" s="360" t="n"/>
      <c r="K1611" s="360" t="n">
        <v>215</v>
      </c>
      <c r="L1611" s="360" t="n">
        <v>17</v>
      </c>
      <c r="M1611" s="360" t="n">
        <v>3</v>
      </c>
      <c r="N1611" s="360" t="inlineStr"/>
      <c r="O1611" s="360" t="n">
        <v>0</v>
      </c>
      <c r="P1611" s="360" t="n"/>
      <c r="Q1611" s="360" t="n"/>
      <c r="R1611" s="360" t="n"/>
      <c r="S1611" s="360" t="n"/>
      <c r="T1611" s="360" t="n"/>
      <c r="U1611" s="360" t="n"/>
      <c r="V1611" s="360" t="n"/>
      <c r="W1611" s="360" t="n">
        <v>0</v>
      </c>
      <c r="X1611" s="360" t="n">
        <v>1</v>
      </c>
      <c r="Y1611" s="360" t="n">
        <v>0</v>
      </c>
      <c r="Z1611" s="360" t="n"/>
      <c r="AA1611" s="360" t="n"/>
      <c r="AB1611" s="360" t="n"/>
    </row>
    <row r="1612">
      <c r="A1612" s="360" t="n">
        <v>50</v>
      </c>
      <c r="B1612" s="360" t="n">
        <v>0</v>
      </c>
      <c r="C1612" s="360" t="n">
        <v>0</v>
      </c>
      <c r="D1612" s="360" t="n">
        <v>1</v>
      </c>
      <c r="E1612" s="360" t="n">
        <v>217</v>
      </c>
      <c r="F1612" s="360">
        <f>ROUND(Source!AU1593,O1612)</f>
        <v/>
      </c>
      <c r="G1612" s="360" t="inlineStr">
        <is>
          <t>Прочие</t>
        </is>
      </c>
      <c r="H1612" s="360" t="inlineStr">
        <is>
          <t>Прочие работы с НР и СП</t>
        </is>
      </c>
      <c r="I1612" s="360" t="n"/>
      <c r="J1612" s="360" t="n"/>
      <c r="K1612" s="360" t="n">
        <v>217</v>
      </c>
      <c r="L1612" s="360" t="n">
        <v>18</v>
      </c>
      <c r="M1612" s="360" t="n">
        <v>3</v>
      </c>
      <c r="N1612" s="360" t="inlineStr"/>
      <c r="O1612" s="360" t="n">
        <v>0</v>
      </c>
      <c r="P1612" s="360" t="n"/>
      <c r="Q1612" s="360" t="n"/>
      <c r="R1612" s="360" t="n"/>
      <c r="S1612" s="360" t="n"/>
      <c r="T1612" s="360" t="n"/>
      <c r="U1612" s="360" t="n"/>
      <c r="V1612" s="360" t="n"/>
      <c r="W1612" s="360" t="n">
        <v>0</v>
      </c>
      <c r="X1612" s="360" t="n">
        <v>1</v>
      </c>
      <c r="Y1612" s="360" t="n">
        <v>0</v>
      </c>
      <c r="Z1612" s="360" t="n"/>
      <c r="AA1612" s="360" t="n"/>
      <c r="AB1612" s="360" t="n"/>
    </row>
    <row r="1613">
      <c r="A1613" s="360" t="n">
        <v>50</v>
      </c>
      <c r="B1613" s="360" t="n">
        <v>0</v>
      </c>
      <c r="C1613" s="360" t="n">
        <v>0</v>
      </c>
      <c r="D1613" s="360" t="n">
        <v>1</v>
      </c>
      <c r="E1613" s="360" t="n">
        <v>230</v>
      </c>
      <c r="F1613" s="360">
        <f>ROUND(Source!BA1593,O1613)</f>
        <v/>
      </c>
      <c r="G1613" s="360" t="inlineStr">
        <is>
          <t>ПрочиеЗатр</t>
        </is>
      </c>
      <c r="H1613" s="360" t="inlineStr">
        <is>
          <t>Прочие затраты по ТСН-2001.16</t>
        </is>
      </c>
      <c r="I1613" s="360" t="n"/>
      <c r="J1613" s="360" t="n"/>
      <c r="K1613" s="360" t="n">
        <v>230</v>
      </c>
      <c r="L1613" s="360" t="n">
        <v>19</v>
      </c>
      <c r="M1613" s="360" t="n">
        <v>3</v>
      </c>
      <c r="N1613" s="360" t="inlineStr"/>
      <c r="O1613" s="360" t="n">
        <v>0</v>
      </c>
      <c r="P1613" s="360" t="n"/>
      <c r="Q1613" s="360" t="n"/>
      <c r="R1613" s="360" t="n"/>
      <c r="S1613" s="360" t="n"/>
      <c r="T1613" s="360" t="n"/>
      <c r="U1613" s="360" t="n"/>
      <c r="V1613" s="360" t="n"/>
      <c r="W1613" s="360" t="n">
        <v>0</v>
      </c>
      <c r="X1613" s="360" t="n">
        <v>1</v>
      </c>
      <c r="Y1613" s="360" t="n">
        <v>0</v>
      </c>
      <c r="Z1613" s="360" t="n"/>
      <c r="AA1613" s="360" t="n"/>
      <c r="AB1613" s="360" t="n"/>
    </row>
    <row r="1614">
      <c r="A1614" s="360" t="n">
        <v>50</v>
      </c>
      <c r="B1614" s="360" t="n">
        <v>0</v>
      </c>
      <c r="C1614" s="360" t="n">
        <v>0</v>
      </c>
      <c r="D1614" s="360" t="n">
        <v>1</v>
      </c>
      <c r="E1614" s="360" t="n">
        <v>206</v>
      </c>
      <c r="F1614" s="360">
        <f>ROUND(Source!T1593,O1614)</f>
        <v/>
      </c>
      <c r="G1614" s="360" t="inlineStr">
        <is>
          <t>ВозврМат</t>
        </is>
      </c>
      <c r="H1614" s="360" t="inlineStr">
        <is>
          <t>Возврат материалов</t>
        </is>
      </c>
      <c r="I1614" s="360" t="n"/>
      <c r="J1614" s="360" t="n"/>
      <c r="K1614" s="360" t="n">
        <v>206</v>
      </c>
      <c r="L1614" s="360" t="n">
        <v>20</v>
      </c>
      <c r="M1614" s="360" t="n">
        <v>3</v>
      </c>
      <c r="N1614" s="360" t="inlineStr"/>
      <c r="O1614" s="360" t="n">
        <v>0</v>
      </c>
      <c r="P1614" s="360" t="n"/>
      <c r="Q1614" s="360" t="n"/>
      <c r="R1614" s="360" t="n"/>
      <c r="S1614" s="360" t="n"/>
      <c r="T1614" s="360" t="n"/>
      <c r="U1614" s="360" t="n"/>
      <c r="V1614" s="360" t="n"/>
      <c r="W1614" s="360" t="n">
        <v>0</v>
      </c>
      <c r="X1614" s="360" t="n">
        <v>1</v>
      </c>
      <c r="Y1614" s="360" t="n">
        <v>0</v>
      </c>
      <c r="Z1614" s="360" t="n"/>
      <c r="AA1614" s="360" t="n"/>
      <c r="AB1614" s="360" t="n"/>
    </row>
    <row r="1615">
      <c r="A1615" s="360" t="n">
        <v>50</v>
      </c>
      <c r="B1615" s="360" t="n">
        <v>0</v>
      </c>
      <c r="C1615" s="360" t="n">
        <v>0</v>
      </c>
      <c r="D1615" s="360" t="n">
        <v>1</v>
      </c>
      <c r="E1615" s="360" t="n">
        <v>207</v>
      </c>
      <c r="F1615" s="360">
        <f>ROUND(Source!U1593,O1615)</f>
        <v/>
      </c>
      <c r="G1615" s="360" t="inlineStr">
        <is>
          <t>ТрудСтр</t>
        </is>
      </c>
      <c r="H1615" s="360" t="inlineStr">
        <is>
          <t>Трудозатраты строителей</t>
        </is>
      </c>
      <c r="I1615" s="360" t="n"/>
      <c r="J1615" s="360" t="n"/>
      <c r="K1615" s="360" t="n">
        <v>207</v>
      </c>
      <c r="L1615" s="360" t="n">
        <v>21</v>
      </c>
      <c r="M1615" s="360" t="n">
        <v>3</v>
      </c>
      <c r="N1615" s="360" t="inlineStr"/>
      <c r="O1615" s="360" t="n">
        <v>7</v>
      </c>
      <c r="P1615" s="360" t="n"/>
      <c r="Q1615" s="360" t="n"/>
      <c r="R1615" s="360" t="n"/>
      <c r="S1615" s="360" t="n"/>
      <c r="T1615" s="360" t="n"/>
      <c r="U1615" s="360" t="n"/>
      <c r="V1615" s="360" t="n"/>
      <c r="W1615" s="360" t="n">
        <v>0</v>
      </c>
      <c r="X1615" s="360" t="n">
        <v>1</v>
      </c>
      <c r="Y1615" s="360" t="n">
        <v>0</v>
      </c>
      <c r="Z1615" s="360" t="n"/>
      <c r="AA1615" s="360" t="n"/>
      <c r="AB1615" s="360" t="n"/>
    </row>
    <row r="1616">
      <c r="A1616" s="360" t="n">
        <v>50</v>
      </c>
      <c r="B1616" s="360" t="n">
        <v>0</v>
      </c>
      <c r="C1616" s="360" t="n">
        <v>0</v>
      </c>
      <c r="D1616" s="360" t="n">
        <v>1</v>
      </c>
      <c r="E1616" s="360" t="n">
        <v>208</v>
      </c>
      <c r="F1616" s="360">
        <f>ROUND(Source!V1593,O1616)</f>
        <v/>
      </c>
      <c r="G1616" s="360" t="inlineStr">
        <is>
          <t>ТрудМаш</t>
        </is>
      </c>
      <c r="H1616" s="360" t="inlineStr">
        <is>
          <t>Трудозатраты машинистов</t>
        </is>
      </c>
      <c r="I1616" s="360" t="n"/>
      <c r="J1616" s="360" t="n"/>
      <c r="K1616" s="360" t="n">
        <v>208</v>
      </c>
      <c r="L1616" s="360" t="n">
        <v>22</v>
      </c>
      <c r="M1616" s="360" t="n">
        <v>3</v>
      </c>
      <c r="N1616" s="360" t="inlineStr"/>
      <c r="O1616" s="360" t="n">
        <v>7</v>
      </c>
      <c r="P1616" s="360" t="n"/>
      <c r="Q1616" s="360" t="n"/>
      <c r="R1616" s="360" t="n"/>
      <c r="S1616" s="360" t="n"/>
      <c r="T1616" s="360" t="n"/>
      <c r="U1616" s="360" t="n"/>
      <c r="V1616" s="360" t="n"/>
      <c r="W1616" s="360" t="n">
        <v>0</v>
      </c>
      <c r="X1616" s="360" t="n">
        <v>1</v>
      </c>
      <c r="Y1616" s="360" t="n">
        <v>0</v>
      </c>
      <c r="Z1616" s="360" t="n"/>
      <c r="AA1616" s="360" t="n"/>
      <c r="AB1616" s="360" t="n"/>
    </row>
    <row r="1617">
      <c r="A1617" s="360" t="n">
        <v>50</v>
      </c>
      <c r="B1617" s="360" t="n">
        <v>0</v>
      </c>
      <c r="C1617" s="360" t="n">
        <v>0</v>
      </c>
      <c r="D1617" s="360" t="n">
        <v>1</v>
      </c>
      <c r="E1617" s="360" t="n">
        <v>209</v>
      </c>
      <c r="F1617" s="360">
        <f>ROUND(Source!W1593,O1617)</f>
        <v/>
      </c>
      <c r="G1617" s="360" t="inlineStr">
        <is>
          <t>ТранспМат</t>
        </is>
      </c>
      <c r="H1617" s="360" t="inlineStr">
        <is>
          <t>Транспорт материалов</t>
        </is>
      </c>
      <c r="I1617" s="360" t="n"/>
      <c r="J1617" s="360" t="n"/>
      <c r="K1617" s="360" t="n">
        <v>209</v>
      </c>
      <c r="L1617" s="360" t="n">
        <v>23</v>
      </c>
      <c r="M1617" s="360" t="n">
        <v>3</v>
      </c>
      <c r="N1617" s="360" t="inlineStr"/>
      <c r="O1617" s="360" t="n">
        <v>0</v>
      </c>
      <c r="P1617" s="360" t="n"/>
      <c r="Q1617" s="360" t="n"/>
      <c r="R1617" s="360" t="n"/>
      <c r="S1617" s="360" t="n"/>
      <c r="T1617" s="360" t="n"/>
      <c r="U1617" s="360" t="n"/>
      <c r="V1617" s="360" t="n"/>
      <c r="W1617" s="360" t="n">
        <v>0</v>
      </c>
      <c r="X1617" s="360" t="n">
        <v>1</v>
      </c>
      <c r="Y1617" s="360" t="n">
        <v>0</v>
      </c>
      <c r="Z1617" s="360" t="n"/>
      <c r="AA1617" s="360" t="n"/>
      <c r="AB1617" s="360" t="n"/>
    </row>
    <row r="1618">
      <c r="A1618" s="360" t="n">
        <v>50</v>
      </c>
      <c r="B1618" s="360" t="n">
        <v>0</v>
      </c>
      <c r="C1618" s="360" t="n">
        <v>0</v>
      </c>
      <c r="D1618" s="360" t="n">
        <v>1</v>
      </c>
      <c r="E1618" s="360" t="n">
        <v>233</v>
      </c>
      <c r="F1618" s="360">
        <f>ROUND(Source!BD1593,O1618)</f>
        <v/>
      </c>
      <c r="G1618" s="360" t="inlineStr">
        <is>
          <t>Перевозка</t>
        </is>
      </c>
      <c r="H1618" s="360" t="inlineStr">
        <is>
          <t>Перевозка грузов</t>
        </is>
      </c>
      <c r="I1618" s="360" t="n"/>
      <c r="J1618" s="360" t="n"/>
      <c r="K1618" s="360" t="n">
        <v>233</v>
      </c>
      <c r="L1618" s="360" t="n">
        <v>24</v>
      </c>
      <c r="M1618" s="360" t="n">
        <v>3</v>
      </c>
      <c r="N1618" s="360" t="inlineStr"/>
      <c r="O1618" s="360" t="n">
        <v>0</v>
      </c>
      <c r="P1618" s="360" t="n"/>
      <c r="Q1618" s="360" t="n"/>
      <c r="R1618" s="360" t="n"/>
      <c r="S1618" s="360" t="n"/>
      <c r="T1618" s="360" t="n"/>
      <c r="U1618" s="360" t="n"/>
      <c r="V1618" s="360" t="n"/>
      <c r="W1618" s="360" t="n">
        <v>0</v>
      </c>
      <c r="X1618" s="360" t="n">
        <v>1</v>
      </c>
      <c r="Y1618" s="360" t="n">
        <v>0</v>
      </c>
      <c r="Z1618" s="360" t="n"/>
      <c r="AA1618" s="360" t="n"/>
      <c r="AB1618" s="360" t="n"/>
    </row>
    <row r="1619">
      <c r="A1619" s="360" t="n">
        <v>50</v>
      </c>
      <c r="B1619" s="360" t="n">
        <v>0</v>
      </c>
      <c r="C1619" s="360" t="n">
        <v>0</v>
      </c>
      <c r="D1619" s="360" t="n">
        <v>1</v>
      </c>
      <c r="E1619" s="360" t="n">
        <v>210</v>
      </c>
      <c r="F1619" s="360">
        <f>ROUND(Source!X1593,O1619)</f>
        <v/>
      </c>
      <c r="G1619" s="360" t="inlineStr">
        <is>
          <t>НР</t>
        </is>
      </c>
      <c r="H1619" s="360" t="inlineStr">
        <is>
          <t>Накладные расходы</t>
        </is>
      </c>
      <c r="I1619" s="360" t="n"/>
      <c r="J1619" s="360" t="n"/>
      <c r="K1619" s="360" t="n">
        <v>210</v>
      </c>
      <c r="L1619" s="360" t="n">
        <v>25</v>
      </c>
      <c r="M1619" s="360" t="n">
        <v>3</v>
      </c>
      <c r="N1619" s="360" t="inlineStr"/>
      <c r="O1619" s="360" t="n">
        <v>0</v>
      </c>
      <c r="P1619" s="360" t="n"/>
      <c r="Q1619" s="360" t="n"/>
      <c r="R1619" s="360" t="n"/>
      <c r="S1619" s="360" t="n"/>
      <c r="T1619" s="360" t="n"/>
      <c r="U1619" s="360" t="n"/>
      <c r="V1619" s="360" t="n"/>
      <c r="W1619" s="360" t="n">
        <v>0</v>
      </c>
      <c r="X1619" s="360" t="n">
        <v>1</v>
      </c>
      <c r="Y1619" s="360" t="n">
        <v>0</v>
      </c>
      <c r="Z1619" s="360" t="n"/>
      <c r="AA1619" s="360" t="n"/>
      <c r="AB1619" s="360" t="n"/>
    </row>
    <row r="1620">
      <c r="A1620" s="360" t="n">
        <v>50</v>
      </c>
      <c r="B1620" s="360" t="n">
        <v>0</v>
      </c>
      <c r="C1620" s="360" t="n">
        <v>0</v>
      </c>
      <c r="D1620" s="360" t="n">
        <v>1</v>
      </c>
      <c r="E1620" s="360" t="n">
        <v>211</v>
      </c>
      <c r="F1620" s="360">
        <f>ROUND(Source!Y1593,O1620)</f>
        <v/>
      </c>
      <c r="G1620" s="360" t="inlineStr">
        <is>
          <t>СмПриб</t>
        </is>
      </c>
      <c r="H1620" s="360" t="inlineStr">
        <is>
          <t>Сметная прибыль</t>
        </is>
      </c>
      <c r="I1620" s="360" t="n"/>
      <c r="J1620" s="360" t="n"/>
      <c r="K1620" s="360" t="n">
        <v>211</v>
      </c>
      <c r="L1620" s="360" t="n">
        <v>26</v>
      </c>
      <c r="M1620" s="360" t="n">
        <v>3</v>
      </c>
      <c r="N1620" s="360" t="inlineStr"/>
      <c r="O1620" s="360" t="n">
        <v>0</v>
      </c>
      <c r="P1620" s="360" t="n"/>
      <c r="Q1620" s="360" t="n"/>
      <c r="R1620" s="360" t="n"/>
      <c r="S1620" s="360" t="n"/>
      <c r="T1620" s="360" t="n"/>
      <c r="U1620" s="360" t="n"/>
      <c r="V1620" s="360" t="n"/>
      <c r="W1620" s="360" t="n">
        <v>0</v>
      </c>
      <c r="X1620" s="360" t="n">
        <v>1</v>
      </c>
      <c r="Y1620" s="360" t="n">
        <v>0</v>
      </c>
      <c r="Z1620" s="360" t="n"/>
      <c r="AA1620" s="360" t="n"/>
      <c r="AB1620" s="360" t="n"/>
    </row>
    <row r="1621">
      <c r="A1621" s="360" t="n">
        <v>50</v>
      </c>
      <c r="B1621" s="360" t="n">
        <v>0</v>
      </c>
      <c r="C1621" s="360" t="n">
        <v>0</v>
      </c>
      <c r="D1621" s="360" t="n">
        <v>1</v>
      </c>
      <c r="E1621" s="360" t="n">
        <v>224</v>
      </c>
      <c r="F1621" s="360">
        <f>ROUND(Source!AR1593,O1621)</f>
        <v/>
      </c>
      <c r="G1621" s="360" t="inlineStr">
        <is>
          <t>Всего</t>
        </is>
      </c>
      <c r="H1621" s="360" t="inlineStr">
        <is>
          <t>Всего с НР и СП</t>
        </is>
      </c>
      <c r="I1621" s="360" t="n"/>
      <c r="J1621" s="360" t="n"/>
      <c r="K1621" s="360" t="n">
        <v>224</v>
      </c>
      <c r="L1621" s="360" t="n">
        <v>27</v>
      </c>
      <c r="M1621" s="360" t="n">
        <v>3</v>
      </c>
      <c r="N1621" s="360" t="inlineStr"/>
      <c r="O1621" s="360" t="n">
        <v>0</v>
      </c>
      <c r="P1621" s="360" t="n"/>
      <c r="Q1621" s="360" t="n"/>
      <c r="R1621" s="360" t="n"/>
      <c r="S1621" s="360" t="n"/>
      <c r="T1621" s="360" t="n"/>
      <c r="U1621" s="360" t="n"/>
      <c r="V1621" s="360" t="n"/>
      <c r="W1621" s="360" t="n">
        <v>0</v>
      </c>
      <c r="X1621" s="360" t="n">
        <v>1</v>
      </c>
      <c r="Y1621" s="360" t="n">
        <v>0</v>
      </c>
      <c r="Z1621" s="360" t="n"/>
      <c r="AA1621" s="360" t="n"/>
      <c r="AB1621" s="360" t="n"/>
    </row>
    <row r="1622">
      <c r="A1622" s="360" t="n">
        <v>50</v>
      </c>
      <c r="B1622" s="360" t="n">
        <v>0</v>
      </c>
      <c r="C1622" s="360" t="n">
        <v>0</v>
      </c>
      <c r="D1622" s="360" t="n">
        <v>2</v>
      </c>
      <c r="E1622" s="360" t="n">
        <v>0</v>
      </c>
      <c r="F1622" s="360">
        <f>ROUND(F1621,O1622)</f>
        <v/>
      </c>
      <c r="G1622" s="360" t="inlineStr">
        <is>
          <t>и1</t>
        </is>
      </c>
      <c r="H1622" s="360" t="inlineStr">
        <is>
          <t>Итого</t>
        </is>
      </c>
      <c r="I1622" s="360" t="n"/>
      <c r="J1622" s="360" t="n"/>
      <c r="K1622" s="360" t="n">
        <v>212</v>
      </c>
      <c r="L1622" s="360" t="n">
        <v>28</v>
      </c>
      <c r="M1622" s="360" t="n">
        <v>0</v>
      </c>
      <c r="N1622" s="360" t="inlineStr"/>
      <c r="O1622" s="360" t="n">
        <v>0</v>
      </c>
      <c r="P1622" s="360" t="n"/>
      <c r="Q1622" s="360" t="n"/>
      <c r="R1622" s="360" t="n"/>
      <c r="S1622" s="360" t="n"/>
      <c r="T1622" s="360" t="n"/>
      <c r="U1622" s="360" t="n"/>
      <c r="V1622" s="360" t="n"/>
      <c r="W1622" s="360" t="n">
        <v>0</v>
      </c>
      <c r="X1622" s="360" t="n">
        <v>1</v>
      </c>
      <c r="Y1622" s="360" t="n">
        <v>0</v>
      </c>
      <c r="Z1622" s="360" t="n"/>
      <c r="AA1622" s="360" t="n"/>
      <c r="AB1622" s="360" t="n"/>
    </row>
    <row r="1623">
      <c r="A1623" s="360" t="n">
        <v>50</v>
      </c>
      <c r="B1623" s="360" t="n">
        <v>0</v>
      </c>
      <c r="C1623" s="360" t="n">
        <v>0</v>
      </c>
      <c r="D1623" s="360" t="n">
        <v>2</v>
      </c>
      <c r="E1623" s="360" t="n">
        <v>0</v>
      </c>
      <c r="F1623" s="360">
        <f>ROUND(F1622*0.22,O1623)</f>
        <v/>
      </c>
      <c r="G1623" s="360" t="inlineStr">
        <is>
          <t>и2</t>
        </is>
      </c>
      <c r="H1623" s="360" t="inlineStr">
        <is>
          <t>НДС 22%</t>
        </is>
      </c>
      <c r="I1623" s="360" t="n"/>
      <c r="J1623" s="360" t="n"/>
      <c r="K1623" s="360" t="n">
        <v>212</v>
      </c>
      <c r="L1623" s="360" t="n">
        <v>29</v>
      </c>
      <c r="M1623" s="360" t="n">
        <v>0</v>
      </c>
      <c r="N1623" s="360" t="inlineStr"/>
      <c r="O1623" s="360" t="n">
        <v>0</v>
      </c>
      <c r="P1623" s="360" t="n"/>
      <c r="Q1623" s="360" t="n"/>
      <c r="R1623" s="360" t="n"/>
      <c r="S1623" s="360" t="n"/>
      <c r="T1623" s="360" t="n"/>
      <c r="U1623" s="360" t="n"/>
      <c r="V1623" s="360" t="n"/>
      <c r="W1623" s="360" t="n">
        <v>0</v>
      </c>
      <c r="X1623" s="360" t="n">
        <v>1</v>
      </c>
      <c r="Y1623" s="360" t="n">
        <v>0</v>
      </c>
      <c r="Z1623" s="360" t="n"/>
      <c r="AA1623" s="360" t="n"/>
      <c r="AB1623" s="360" t="n"/>
    </row>
    <row r="1624">
      <c r="A1624" s="360" t="n">
        <v>50</v>
      </c>
      <c r="B1624" s="360" t="n">
        <v>0</v>
      </c>
      <c r="C1624" s="360" t="n">
        <v>0</v>
      </c>
      <c r="D1624" s="360" t="n">
        <v>2</v>
      </c>
      <c r="E1624" s="360" t="n">
        <v>213</v>
      </c>
      <c r="F1624" s="360">
        <f>ROUND(F1622+F1623,O1624)</f>
        <v/>
      </c>
      <c r="G1624" s="360" t="inlineStr">
        <is>
          <t>и3</t>
        </is>
      </c>
      <c r="H1624" s="360" t="inlineStr">
        <is>
          <t>Всего</t>
        </is>
      </c>
      <c r="I1624" s="360" t="n"/>
      <c r="J1624" s="360" t="n"/>
      <c r="K1624" s="360" t="n">
        <v>212</v>
      </c>
      <c r="L1624" s="360" t="n">
        <v>30</v>
      </c>
      <c r="M1624" s="360" t="n">
        <v>0</v>
      </c>
      <c r="N1624" s="360" t="inlineStr"/>
      <c r="O1624" s="360" t="n">
        <v>0</v>
      </c>
      <c r="P1624" s="360" t="n"/>
      <c r="Q1624" s="360" t="n"/>
      <c r="R1624" s="360" t="n"/>
      <c r="S1624" s="360" t="n"/>
      <c r="T1624" s="360" t="n"/>
      <c r="U1624" s="360" t="n"/>
      <c r="V1624" s="360" t="n"/>
      <c r="W1624" s="360" t="n">
        <v>0</v>
      </c>
      <c r="X1624" s="360" t="n">
        <v>1</v>
      </c>
      <c r="Y1624" s="360" t="n">
        <v>0</v>
      </c>
      <c r="Z1624" s="360" t="n"/>
      <c r="AA1624" s="360" t="n"/>
      <c r="AB1624" s="360" t="n"/>
    </row>
    <row r="1626">
      <c r="A1626" s="356" t="n">
        <v>3</v>
      </c>
      <c r="B1626" s="356" t="n">
        <v>1</v>
      </c>
      <c r="C1626" s="356" t="n"/>
      <c r="D1626" s="356">
        <f>ROW(A1635)</f>
        <v/>
      </c>
      <c r="E1626" s="356" t="n"/>
      <c r="F1626" s="356" t="inlineStr">
        <is>
          <t>Новая локальная смета</t>
        </is>
      </c>
      <c r="G1626" s="356" t="inlineStr">
        <is>
          <t>Первомайская, д.54</t>
        </is>
      </c>
      <c r="H1626" s="356" t="inlineStr"/>
      <c r="I1626" s="356" t="n">
        <v>0</v>
      </c>
      <c r="J1626" s="356" t="inlineStr"/>
      <c r="K1626" s="356" t="n">
        <v>-1</v>
      </c>
      <c r="L1626" s="356" t="inlineStr">
        <is>
          <t>Новая локальная смета</t>
        </is>
      </c>
      <c r="M1626" s="356" t="inlineStr"/>
      <c r="N1626" s="356" t="n"/>
      <c r="O1626" s="356" t="n"/>
      <c r="P1626" s="356" t="n"/>
      <c r="Q1626" s="356" t="n"/>
      <c r="R1626" s="356" t="n"/>
      <c r="S1626" s="356" t="n">
        <v>0</v>
      </c>
      <c r="T1626" s="356" t="n"/>
      <c r="U1626" s="356" t="inlineStr"/>
      <c r="V1626" s="356" t="n">
        <v>0</v>
      </c>
      <c r="W1626" s="356" t="n"/>
      <c r="X1626" s="356" t="n"/>
      <c r="Y1626" s="356" t="n"/>
      <c r="Z1626" s="356" t="n"/>
      <c r="AA1626" s="356" t="n"/>
      <c r="AB1626" s="356" t="inlineStr"/>
      <c r="AC1626" s="356" t="inlineStr"/>
      <c r="AD1626" s="356" t="inlineStr"/>
      <c r="AE1626" s="356" t="inlineStr"/>
      <c r="AF1626" s="356" t="inlineStr"/>
      <c r="AG1626" s="356" t="inlineStr"/>
      <c r="AH1626" s="356" t="n"/>
      <c r="AI1626" s="356" t="n"/>
      <c r="AJ1626" s="356" t="n"/>
      <c r="AK1626" s="356" t="n"/>
      <c r="AL1626" s="356" t="n"/>
      <c r="AM1626" s="356" t="n"/>
      <c r="AN1626" s="356" t="n"/>
      <c r="AO1626" s="356" t="n"/>
      <c r="AP1626" s="356" t="inlineStr"/>
      <c r="AQ1626" s="356" t="inlineStr"/>
      <c r="AR1626" s="356" t="inlineStr"/>
      <c r="AS1626" s="356" t="n"/>
      <c r="AT1626" s="356" t="n"/>
      <c r="AU1626" s="356" t="n"/>
      <c r="AV1626" s="356" t="n"/>
      <c r="AW1626" s="356" t="n"/>
      <c r="AX1626" s="356" t="n"/>
      <c r="AY1626" s="356" t="n"/>
      <c r="AZ1626" s="356" t="inlineStr"/>
      <c r="BA1626" s="356" t="n"/>
      <c r="BB1626" s="356" t="inlineStr"/>
      <c r="BC1626" s="356" t="inlineStr"/>
      <c r="BD1626" s="356" t="inlineStr"/>
      <c r="BE1626" s="356" t="inlineStr"/>
      <c r="BF1626" s="356" t="inlineStr"/>
      <c r="BG1626" s="356" t="inlineStr"/>
      <c r="BH1626" s="356" t="inlineStr"/>
      <c r="BI1626" s="356" t="inlineStr"/>
      <c r="BJ1626" s="356" t="inlineStr"/>
      <c r="BK1626" s="356" t="inlineStr"/>
      <c r="BL1626" s="356" t="inlineStr"/>
      <c r="BM1626" s="356" t="inlineStr"/>
      <c r="BN1626" s="356" t="inlineStr"/>
      <c r="BO1626" s="356" t="inlineStr"/>
      <c r="BP1626" s="356" t="inlineStr"/>
      <c r="BQ1626" s="356" t="n"/>
      <c r="BR1626" s="356" t="n"/>
      <c r="BS1626" s="356" t="n"/>
      <c r="BT1626" s="356" t="n"/>
      <c r="BU1626" s="356" t="n"/>
      <c r="BV1626" s="356" t="n"/>
      <c r="BW1626" s="356" t="n"/>
      <c r="BX1626" s="356" t="n">
        <v>0</v>
      </c>
      <c r="BY1626" s="356" t="n"/>
      <c r="BZ1626" s="356" t="n"/>
      <c r="CA1626" s="356" t="n"/>
      <c r="CB1626" s="356" t="n"/>
      <c r="CC1626" s="356" t="n"/>
      <c r="CD1626" s="356" t="n"/>
      <c r="CE1626" s="356" t="n"/>
      <c r="CF1626" s="356" t="n">
        <v>0</v>
      </c>
      <c r="CG1626" s="356" t="n">
        <v>0</v>
      </c>
      <c r="CH1626" s="356" t="n"/>
      <c r="CI1626" s="356" t="inlineStr"/>
      <c r="CJ1626" s="356" t="inlineStr"/>
      <c r="CK1626" s="0" t="inlineStr"/>
      <c r="CL1626" s="0" t="inlineStr"/>
      <c r="CM1626" s="0" t="inlineStr"/>
      <c r="CN1626" s="0" t="inlineStr"/>
      <c r="CO1626" s="0" t="inlineStr"/>
      <c r="CP1626" s="0" t="inlineStr"/>
      <c r="CQ1626" s="0" t="inlineStr"/>
    </row>
    <row r="1628">
      <c r="A1628" s="358" t="n">
        <v>52</v>
      </c>
      <c r="B1628" s="358">
        <f>B1635</f>
        <v/>
      </c>
      <c r="C1628" s="358">
        <f>C1635</f>
        <v/>
      </c>
      <c r="D1628" s="358">
        <f>D1635</f>
        <v/>
      </c>
      <c r="E1628" s="358">
        <f>E1635</f>
        <v/>
      </c>
      <c r="F1628" s="358">
        <f>F1635</f>
        <v/>
      </c>
      <c r="G1628" s="358">
        <f>G1635</f>
        <v/>
      </c>
      <c r="H1628" s="358" t="n"/>
      <c r="I1628" s="358" t="n"/>
      <c r="J1628" s="358" t="n"/>
      <c r="K1628" s="358" t="n"/>
      <c r="L1628" s="358" t="n"/>
      <c r="M1628" s="358" t="n"/>
      <c r="N1628" s="358" t="n"/>
      <c r="O1628" s="358">
        <f>O1635</f>
        <v/>
      </c>
      <c r="P1628" s="358">
        <f>P1635</f>
        <v/>
      </c>
      <c r="Q1628" s="358">
        <f>Q1635</f>
        <v/>
      </c>
      <c r="R1628" s="358">
        <f>R1635</f>
        <v/>
      </c>
      <c r="S1628" s="358">
        <f>S1635</f>
        <v/>
      </c>
      <c r="T1628" s="358">
        <f>T1635</f>
        <v/>
      </c>
      <c r="U1628" s="358">
        <f>U1635</f>
        <v/>
      </c>
      <c r="V1628" s="358">
        <f>V1635</f>
        <v/>
      </c>
      <c r="W1628" s="358">
        <f>W1635</f>
        <v/>
      </c>
      <c r="X1628" s="358">
        <f>X1635</f>
        <v/>
      </c>
      <c r="Y1628" s="358">
        <f>Y1635</f>
        <v/>
      </c>
      <c r="Z1628" s="358">
        <f>Z1635</f>
        <v/>
      </c>
      <c r="AA1628" s="358">
        <f>AA1635</f>
        <v/>
      </c>
      <c r="AB1628" s="358">
        <f>AB1635</f>
        <v/>
      </c>
      <c r="AC1628" s="358">
        <f>AC1635</f>
        <v/>
      </c>
      <c r="AD1628" s="358">
        <f>AD1635</f>
        <v/>
      </c>
      <c r="AE1628" s="358">
        <f>AE1635</f>
        <v/>
      </c>
      <c r="AF1628" s="358">
        <f>AF1635</f>
        <v/>
      </c>
      <c r="AG1628" s="358">
        <f>AG1635</f>
        <v/>
      </c>
      <c r="AH1628" s="358">
        <f>AH1635</f>
        <v/>
      </c>
      <c r="AI1628" s="358">
        <f>AI1635</f>
        <v/>
      </c>
      <c r="AJ1628" s="358">
        <f>AJ1635</f>
        <v/>
      </c>
      <c r="AK1628" s="358">
        <f>AK1635</f>
        <v/>
      </c>
      <c r="AL1628" s="358">
        <f>AL1635</f>
        <v/>
      </c>
      <c r="AM1628" s="358">
        <f>AM1635</f>
        <v/>
      </c>
      <c r="AN1628" s="358">
        <f>AN1635</f>
        <v/>
      </c>
      <c r="AO1628" s="358">
        <f>AO1635</f>
        <v/>
      </c>
      <c r="AP1628" s="358">
        <f>AP1635</f>
        <v/>
      </c>
      <c r="AQ1628" s="358">
        <f>AQ1635</f>
        <v/>
      </c>
      <c r="AR1628" s="358">
        <f>AR1635</f>
        <v/>
      </c>
      <c r="AS1628" s="358">
        <f>AS1635</f>
        <v/>
      </c>
      <c r="AT1628" s="358">
        <f>AT1635</f>
        <v/>
      </c>
      <c r="AU1628" s="358">
        <f>AU1635</f>
        <v/>
      </c>
      <c r="AV1628" s="358">
        <f>AV1635</f>
        <v/>
      </c>
      <c r="AW1628" s="358">
        <f>AW1635</f>
        <v/>
      </c>
      <c r="AX1628" s="358">
        <f>AX1635</f>
        <v/>
      </c>
      <c r="AY1628" s="358">
        <f>AY1635</f>
        <v/>
      </c>
      <c r="AZ1628" s="358">
        <f>AZ1635</f>
        <v/>
      </c>
      <c r="BA1628" s="358">
        <f>BA1635</f>
        <v/>
      </c>
      <c r="BB1628" s="358">
        <f>BB1635</f>
        <v/>
      </c>
      <c r="BC1628" s="358">
        <f>BC1635</f>
        <v/>
      </c>
      <c r="BD1628" s="358">
        <f>BD1635</f>
        <v/>
      </c>
      <c r="BE1628" s="358">
        <f>BE1635</f>
        <v/>
      </c>
      <c r="BF1628" s="358">
        <f>BF1635</f>
        <v/>
      </c>
      <c r="BG1628" s="358">
        <f>BG1635</f>
        <v/>
      </c>
      <c r="BH1628" s="358">
        <f>BH1635</f>
        <v/>
      </c>
      <c r="BI1628" s="358">
        <f>BI1635</f>
        <v/>
      </c>
      <c r="BJ1628" s="358">
        <f>BJ1635</f>
        <v/>
      </c>
      <c r="BK1628" s="358">
        <f>BK1635</f>
        <v/>
      </c>
      <c r="BL1628" s="358">
        <f>BL1635</f>
        <v/>
      </c>
      <c r="BM1628" s="358">
        <f>BM1635</f>
        <v/>
      </c>
      <c r="BN1628" s="358">
        <f>BN1635</f>
        <v/>
      </c>
      <c r="BO1628" s="358">
        <f>BO1635</f>
        <v/>
      </c>
      <c r="BP1628" s="358">
        <f>BP1635</f>
        <v/>
      </c>
      <c r="BQ1628" s="358">
        <f>BQ1635</f>
        <v/>
      </c>
      <c r="BR1628" s="358">
        <f>BR1635</f>
        <v/>
      </c>
      <c r="BS1628" s="358">
        <f>BS1635</f>
        <v/>
      </c>
      <c r="BT1628" s="358">
        <f>BT1635</f>
        <v/>
      </c>
      <c r="BU1628" s="358">
        <f>BU1635</f>
        <v/>
      </c>
      <c r="BV1628" s="358">
        <f>BV1635</f>
        <v/>
      </c>
      <c r="BW1628" s="358">
        <f>BW1635</f>
        <v/>
      </c>
      <c r="BX1628" s="358">
        <f>BX1635</f>
        <v/>
      </c>
      <c r="BY1628" s="358">
        <f>BY1635</f>
        <v/>
      </c>
      <c r="BZ1628" s="358">
        <f>BZ1635</f>
        <v/>
      </c>
      <c r="CA1628" s="358">
        <f>CA1635</f>
        <v/>
      </c>
      <c r="CB1628" s="358">
        <f>CB1635</f>
        <v/>
      </c>
      <c r="CC1628" s="358">
        <f>CC1635</f>
        <v/>
      </c>
      <c r="CD1628" s="358">
        <f>CD1635</f>
        <v/>
      </c>
      <c r="CE1628" s="358">
        <f>CE1635</f>
        <v/>
      </c>
      <c r="CF1628" s="358">
        <f>CF1635</f>
        <v/>
      </c>
      <c r="CG1628" s="358">
        <f>CG1635</f>
        <v/>
      </c>
      <c r="CH1628" s="358">
        <f>CH1635</f>
        <v/>
      </c>
      <c r="CI1628" s="358">
        <f>CI1635</f>
        <v/>
      </c>
      <c r="CJ1628" s="358">
        <f>CJ1635</f>
        <v/>
      </c>
      <c r="CK1628" s="358">
        <f>CK1635</f>
        <v/>
      </c>
      <c r="CL1628" s="358">
        <f>CL1635</f>
        <v/>
      </c>
      <c r="CM1628" s="358">
        <f>CM1635</f>
        <v/>
      </c>
      <c r="CN1628" s="358">
        <f>CN1635</f>
        <v/>
      </c>
      <c r="CO1628" s="358">
        <f>CO1635</f>
        <v/>
      </c>
      <c r="CP1628" s="358">
        <f>CP1635</f>
        <v/>
      </c>
      <c r="CQ1628" s="358">
        <f>CQ1635</f>
        <v/>
      </c>
      <c r="CR1628" s="358">
        <f>CR1635</f>
        <v/>
      </c>
      <c r="CS1628" s="358">
        <f>CS1635</f>
        <v/>
      </c>
      <c r="CT1628" s="358">
        <f>CT1635</f>
        <v/>
      </c>
      <c r="CU1628" s="358">
        <f>CU1635</f>
        <v/>
      </c>
      <c r="CV1628" s="358">
        <f>CV1635</f>
        <v/>
      </c>
      <c r="CW1628" s="358">
        <f>CW1635</f>
        <v/>
      </c>
      <c r="CX1628" s="358">
        <f>CX1635</f>
        <v/>
      </c>
      <c r="CY1628" s="358">
        <f>CY1635</f>
        <v/>
      </c>
      <c r="CZ1628" s="358">
        <f>CZ1635</f>
        <v/>
      </c>
      <c r="DA1628" s="358">
        <f>DA1635</f>
        <v/>
      </c>
      <c r="DB1628" s="358">
        <f>DB1635</f>
        <v/>
      </c>
      <c r="DC1628" s="358">
        <f>DC1635</f>
        <v/>
      </c>
      <c r="DD1628" s="358">
        <f>DD1635</f>
        <v/>
      </c>
      <c r="DE1628" s="358">
        <f>DE1635</f>
        <v/>
      </c>
      <c r="DF1628" s="358">
        <f>DF1635</f>
        <v/>
      </c>
      <c r="DG1628" s="359">
        <f>DG1635</f>
        <v/>
      </c>
      <c r="DH1628" s="359">
        <f>DH1635</f>
        <v/>
      </c>
      <c r="DI1628" s="359">
        <f>DI1635</f>
        <v/>
      </c>
      <c r="DJ1628" s="359">
        <f>DJ1635</f>
        <v/>
      </c>
      <c r="DK1628" s="359">
        <f>DK1635</f>
        <v/>
      </c>
      <c r="DL1628" s="359">
        <f>DL1635</f>
        <v/>
      </c>
      <c r="DM1628" s="359">
        <f>DM1635</f>
        <v/>
      </c>
      <c r="DN1628" s="359">
        <f>DN1635</f>
        <v/>
      </c>
      <c r="DO1628" s="359">
        <f>DO1635</f>
        <v/>
      </c>
      <c r="DP1628" s="359">
        <f>DP1635</f>
        <v/>
      </c>
      <c r="DQ1628" s="359">
        <f>DQ1635</f>
        <v/>
      </c>
      <c r="DR1628" s="359">
        <f>DR1635</f>
        <v/>
      </c>
      <c r="DS1628" s="359">
        <f>DS1635</f>
        <v/>
      </c>
      <c r="DT1628" s="359">
        <f>DT1635</f>
        <v/>
      </c>
      <c r="DU1628" s="359">
        <f>DU1635</f>
        <v/>
      </c>
      <c r="DV1628" s="359">
        <f>DV1635</f>
        <v/>
      </c>
      <c r="DW1628" s="359">
        <f>DW1635</f>
        <v/>
      </c>
      <c r="DX1628" s="359">
        <f>DX1635</f>
        <v/>
      </c>
      <c r="DY1628" s="359">
        <f>DY1635</f>
        <v/>
      </c>
      <c r="DZ1628" s="359">
        <f>DZ1635</f>
        <v/>
      </c>
      <c r="EA1628" s="359">
        <f>EA1635</f>
        <v/>
      </c>
      <c r="EB1628" s="359">
        <f>EB1635</f>
        <v/>
      </c>
      <c r="EC1628" s="359">
        <f>EC1635</f>
        <v/>
      </c>
      <c r="ED1628" s="359">
        <f>ED1635</f>
        <v/>
      </c>
      <c r="EE1628" s="359">
        <f>EE1635</f>
        <v/>
      </c>
      <c r="EF1628" s="359">
        <f>EF1635</f>
        <v/>
      </c>
      <c r="EG1628" s="359">
        <f>EG1635</f>
        <v/>
      </c>
      <c r="EH1628" s="359">
        <f>EH1635</f>
        <v/>
      </c>
      <c r="EI1628" s="359">
        <f>EI1635</f>
        <v/>
      </c>
      <c r="EJ1628" s="359">
        <f>EJ1635</f>
        <v/>
      </c>
      <c r="EK1628" s="359">
        <f>EK1635</f>
        <v/>
      </c>
      <c r="EL1628" s="359">
        <f>EL1635</f>
        <v/>
      </c>
      <c r="EM1628" s="359">
        <f>EM1635</f>
        <v/>
      </c>
      <c r="EN1628" s="359">
        <f>EN1635</f>
        <v/>
      </c>
      <c r="EO1628" s="359">
        <f>EO1635</f>
        <v/>
      </c>
      <c r="EP1628" s="359">
        <f>EP1635</f>
        <v/>
      </c>
      <c r="EQ1628" s="359">
        <f>EQ1635</f>
        <v/>
      </c>
      <c r="ER1628" s="359">
        <f>ER1635</f>
        <v/>
      </c>
      <c r="ES1628" s="359">
        <f>ES1635</f>
        <v/>
      </c>
      <c r="ET1628" s="359">
        <f>ET1635</f>
        <v/>
      </c>
      <c r="EU1628" s="359">
        <f>EU1635</f>
        <v/>
      </c>
      <c r="EV1628" s="359">
        <f>EV1635</f>
        <v/>
      </c>
      <c r="EW1628" s="359">
        <f>EW1635</f>
        <v/>
      </c>
      <c r="EX1628" s="359">
        <f>EX1635</f>
        <v/>
      </c>
      <c r="EY1628" s="359">
        <f>EY1635</f>
        <v/>
      </c>
      <c r="EZ1628" s="359">
        <f>EZ1635</f>
        <v/>
      </c>
      <c r="FA1628" s="359">
        <f>FA1635</f>
        <v/>
      </c>
      <c r="FB1628" s="359">
        <f>FB1635</f>
        <v/>
      </c>
      <c r="FC1628" s="359">
        <f>FC1635</f>
        <v/>
      </c>
      <c r="FD1628" s="359">
        <f>FD1635</f>
        <v/>
      </c>
      <c r="FE1628" s="359">
        <f>FE1635</f>
        <v/>
      </c>
      <c r="FF1628" s="359">
        <f>FF1635</f>
        <v/>
      </c>
      <c r="FG1628" s="359">
        <f>FG1635</f>
        <v/>
      </c>
      <c r="FH1628" s="359">
        <f>FH1635</f>
        <v/>
      </c>
      <c r="FI1628" s="359">
        <f>FI1635</f>
        <v/>
      </c>
      <c r="FJ1628" s="359">
        <f>FJ1635</f>
        <v/>
      </c>
      <c r="FK1628" s="359">
        <f>FK1635</f>
        <v/>
      </c>
      <c r="FL1628" s="359">
        <f>FL1635</f>
        <v/>
      </c>
      <c r="FM1628" s="359">
        <f>FM1635</f>
        <v/>
      </c>
      <c r="FN1628" s="359">
        <f>FN1635</f>
        <v/>
      </c>
      <c r="FO1628" s="359">
        <f>FO1635</f>
        <v/>
      </c>
      <c r="FP1628" s="359">
        <f>FP1635</f>
        <v/>
      </c>
      <c r="FQ1628" s="359">
        <f>FQ1635</f>
        <v/>
      </c>
      <c r="FR1628" s="359">
        <f>FR1635</f>
        <v/>
      </c>
      <c r="FS1628" s="359">
        <f>FS1635</f>
        <v/>
      </c>
      <c r="FT1628" s="359">
        <f>FT1635</f>
        <v/>
      </c>
      <c r="FU1628" s="359">
        <f>FU1635</f>
        <v/>
      </c>
      <c r="FV1628" s="359">
        <f>FV1635</f>
        <v/>
      </c>
      <c r="FW1628" s="359">
        <f>FW1635</f>
        <v/>
      </c>
      <c r="FX1628" s="359">
        <f>FX1635</f>
        <v/>
      </c>
      <c r="FY1628" s="359">
        <f>FY1635</f>
        <v/>
      </c>
      <c r="FZ1628" s="359">
        <f>FZ1635</f>
        <v/>
      </c>
      <c r="GA1628" s="359">
        <f>GA1635</f>
        <v/>
      </c>
      <c r="GB1628" s="359">
        <f>GB1635</f>
        <v/>
      </c>
      <c r="GC1628" s="359">
        <f>GC1635</f>
        <v/>
      </c>
      <c r="GD1628" s="359">
        <f>GD1635</f>
        <v/>
      </c>
      <c r="GE1628" s="359">
        <f>GE1635</f>
        <v/>
      </c>
      <c r="GF1628" s="359">
        <f>GF1635</f>
        <v/>
      </c>
      <c r="GG1628" s="359">
        <f>GG1635</f>
        <v/>
      </c>
      <c r="GH1628" s="359">
        <f>GH1635</f>
        <v/>
      </c>
      <c r="GI1628" s="359">
        <f>GI1635</f>
        <v/>
      </c>
      <c r="GJ1628" s="359">
        <f>GJ1635</f>
        <v/>
      </c>
      <c r="GK1628" s="359">
        <f>GK1635</f>
        <v/>
      </c>
      <c r="GL1628" s="359">
        <f>GL1635</f>
        <v/>
      </c>
      <c r="GM1628" s="359">
        <f>GM1635</f>
        <v/>
      </c>
      <c r="GN1628" s="359">
        <f>GN1635</f>
        <v/>
      </c>
      <c r="GO1628" s="359">
        <f>GO1635</f>
        <v/>
      </c>
      <c r="GP1628" s="359">
        <f>GP1635</f>
        <v/>
      </c>
      <c r="GQ1628" s="359">
        <f>GQ1635</f>
        <v/>
      </c>
      <c r="GR1628" s="359">
        <f>GR1635</f>
        <v/>
      </c>
      <c r="GS1628" s="359">
        <f>GS1635</f>
        <v/>
      </c>
      <c r="GT1628" s="359">
        <f>GT1635</f>
        <v/>
      </c>
      <c r="GU1628" s="359">
        <f>GU1635</f>
        <v/>
      </c>
      <c r="GV1628" s="359">
        <f>GV1635</f>
        <v/>
      </c>
      <c r="GW1628" s="359">
        <f>GW1635</f>
        <v/>
      </c>
      <c r="GX1628" s="359">
        <f>GX1635</f>
        <v/>
      </c>
    </row>
    <row r="1630">
      <c r="A1630" s="0" t="n">
        <v>17</v>
      </c>
      <c r="B1630" s="0" t="n">
        <v>1</v>
      </c>
      <c r="C1630" s="0">
        <f>ROW(SmtRes!A604)</f>
        <v/>
      </c>
      <c r="D1630" s="0">
        <f>ROW(EtalonRes!A587)</f>
        <v/>
      </c>
      <c r="E1630" s="0" t="inlineStr">
        <is>
          <t>1</t>
        </is>
      </c>
      <c r="F1630" s="0" t="inlineStr">
        <is>
          <t>65-5-8</t>
        </is>
      </c>
      <c r="G1630" s="0" t="inlineStr">
        <is>
          <t>Смена задвижек диаметром 50 мм</t>
        </is>
      </c>
      <c r="H1630" s="0" t="inlineStr">
        <is>
          <t>100 шт.</t>
        </is>
      </c>
      <c r="I1630" s="0">
        <f>ROUND(ROUND(2/100,4),7)</f>
        <v/>
      </c>
      <c r="J1630" s="0" t="n">
        <v>0</v>
      </c>
      <c r="K1630" s="0">
        <f>ROUND(ROUND(2/100,4),7)</f>
        <v/>
      </c>
      <c r="O1630" s="0">
        <f>ROUND(CP1630,0)</f>
        <v/>
      </c>
      <c r="P1630" s="0">
        <f>ROUND(CQ1630*I1630,0)</f>
        <v/>
      </c>
      <c r="Q1630" s="0">
        <f>(ROUND((ROUND(((ET1630)*I1630),0)*BB1630),0)+ROUND((ROUND(((AE1630-(EU1630))*I1630),0)*BS1630),0))</f>
        <v/>
      </c>
      <c r="R1630" s="0">
        <f>(ROUND((ROUND(((EU1630)*I1630),0)*BS1630),0)+ROUND((ROUND(((AE1630-(EU1630))*I1630),0)*BS1630),0))</f>
        <v/>
      </c>
      <c r="S1630" s="0">
        <f>ROUND(CT1630*I1630,0)</f>
        <v/>
      </c>
      <c r="T1630" s="0">
        <f>ROUND(CU1630*I1630,0)</f>
        <v/>
      </c>
      <c r="U1630" s="0">
        <f>ROUND(CV1630*I1630,7)</f>
        <v/>
      </c>
      <c r="V1630" s="0">
        <f>ROUND(CW1630*I1630,7)</f>
        <v/>
      </c>
      <c r="W1630" s="0">
        <f>ROUND(CX1630*I1630,0)</f>
        <v/>
      </c>
      <c r="X1630" s="0">
        <f>ROUND(CY1630,0)</f>
        <v/>
      </c>
      <c r="Y1630" s="0">
        <f>ROUND(CZ1630,0)</f>
        <v/>
      </c>
      <c r="AA1630" s="0" t="n">
        <v>78845955</v>
      </c>
      <c r="AB1630" s="0">
        <f>ROUND((AC1630+AD1630+AF1630),2)</f>
        <v/>
      </c>
      <c r="AC1630" s="0">
        <f>ROUND((ES1630),2)</f>
        <v/>
      </c>
      <c r="AD1630" s="0">
        <f>ROUND((((ET1630)-(EU1630))+AE1630),2)</f>
        <v/>
      </c>
      <c r="AE1630" s="0">
        <f>ROUND((EU1630),2)</f>
        <v/>
      </c>
      <c r="AF1630" s="0">
        <f>ROUND((EV1630),2)</f>
        <v/>
      </c>
      <c r="AG1630" s="0">
        <f>ROUND((AP1630),2)</f>
        <v/>
      </c>
      <c r="AH1630" s="0">
        <f>(EW1630)</f>
        <v/>
      </c>
      <c r="AI1630" s="0">
        <f>(EX1630)</f>
        <v/>
      </c>
      <c r="AJ1630" s="0">
        <f>(AS1630)</f>
        <v/>
      </c>
      <c r="AK1630" s="0" t="n">
        <v>30822.63</v>
      </c>
      <c r="AL1630" s="0" t="n">
        <v>27889.6</v>
      </c>
      <c r="AM1630" s="0" t="n">
        <v>139.47</v>
      </c>
      <c r="AN1630" s="0" t="n">
        <v>0</v>
      </c>
      <c r="AO1630" s="0" t="n">
        <v>2793.56</v>
      </c>
      <c r="AP1630" s="0" t="n">
        <v>0</v>
      </c>
      <c r="AQ1630" s="0" t="n">
        <v>308</v>
      </c>
      <c r="AR1630" s="0" t="n">
        <v>0</v>
      </c>
      <c r="AS1630" s="0" t="n">
        <v>0</v>
      </c>
      <c r="AT1630" s="0" t="n">
        <v>103</v>
      </c>
      <c r="AU1630" s="0" t="n">
        <v>52</v>
      </c>
      <c r="AV1630" s="0" t="n">
        <v>1</v>
      </c>
      <c r="AW1630" s="0" t="n">
        <v>1</v>
      </c>
      <c r="AZ1630" s="0" t="n">
        <v>1</v>
      </c>
      <c r="BA1630" s="0" t="n">
        <v>52.25</v>
      </c>
      <c r="BB1630" s="0" t="n">
        <v>24.99</v>
      </c>
      <c r="BC1630" s="0" t="n">
        <v>12.65</v>
      </c>
      <c r="BD1630" s="0" t="inlineStr"/>
      <c r="BE1630" s="0" t="inlineStr"/>
      <c r="BF1630" s="0" t="inlineStr"/>
      <c r="BG1630" s="0" t="inlineStr"/>
      <c r="BH1630" s="0" t="n">
        <v>0</v>
      </c>
      <c r="BI1630" s="0" t="n">
        <v>1</v>
      </c>
      <c r="BJ1630" s="0" t="inlineStr">
        <is>
          <t>ТЕРр Московской обл., 65-5-8, приказ Минстроя России №675/пр от 28.02.2017 № 263/пр</t>
        </is>
      </c>
      <c r="BM1630" s="0" t="n">
        <v>65007</v>
      </c>
      <c r="BN1630" s="0" t="n">
        <v>0</v>
      </c>
      <c r="BO1630" s="0" t="inlineStr">
        <is>
          <t>65-5-8</t>
        </is>
      </c>
      <c r="BP1630" s="0" t="n">
        <v>1</v>
      </c>
      <c r="BQ1630" s="0" t="n">
        <v>6</v>
      </c>
      <c r="BR1630" s="0" t="n">
        <v>0</v>
      </c>
      <c r="BS1630" s="0" t="n">
        <v>52.25</v>
      </c>
      <c r="BT1630" s="0" t="n">
        <v>1</v>
      </c>
      <c r="BU1630" s="0" t="n">
        <v>1</v>
      </c>
      <c r="BV1630" s="0" t="n">
        <v>1</v>
      </c>
      <c r="BW1630" s="0" t="n">
        <v>1</v>
      </c>
      <c r="BX1630" s="0" t="n">
        <v>1</v>
      </c>
      <c r="BY1630" s="0" t="inlineStr"/>
      <c r="BZ1630" s="0" t="n">
        <v>103</v>
      </c>
      <c r="CA1630" s="0" t="n">
        <v>52</v>
      </c>
      <c r="CB1630" s="0" t="inlineStr"/>
      <c r="CE1630" s="0" t="n">
        <v>12</v>
      </c>
      <c r="CF1630" s="0" t="n">
        <v>0</v>
      </c>
      <c r="CG1630" s="0" t="n">
        <v>0</v>
      </c>
      <c r="CM1630" s="0" t="n">
        <v>0</v>
      </c>
      <c r="CN1630" s="0" t="inlineStr"/>
      <c r="CO1630" s="0" t="n">
        <v>0</v>
      </c>
      <c r="CP1630" s="0">
        <f>(P1630+Q1630+S1630)</f>
        <v/>
      </c>
      <c r="CQ1630" s="0">
        <f>AC1630*BC1630</f>
        <v/>
      </c>
      <c r="CR1630" s="0">
        <f>(ROUND((ROUND(((ET1630)*1),0)*BB1630),0)+ROUND((ROUND(((AE1630-(EU1630))*1),0)*BS1630),0))</f>
        <v/>
      </c>
      <c r="CS1630" s="0">
        <f>(ROUND((ROUND(((EU1630)*1),0)*BS1630),0)+ROUND((ROUND(((AE1630-(EU1630))*1),0)*BS1630),0))</f>
        <v/>
      </c>
      <c r="CT1630" s="0">
        <f>AF1630*BA1630</f>
        <v/>
      </c>
      <c r="CU1630" s="0">
        <f>AG1630</f>
        <v/>
      </c>
      <c r="CV1630" s="0">
        <f>AH1630</f>
        <v/>
      </c>
      <c r="CW1630" s="0">
        <f>AI1630</f>
        <v/>
      </c>
      <c r="CX1630" s="0">
        <f>AJ1630</f>
        <v/>
      </c>
      <c r="CY1630" s="0">
        <f>(((S1630+R1630)*AT1630)/100)</f>
        <v/>
      </c>
      <c r="CZ1630" s="0">
        <f>(((S1630+R1630)*AU1630)/100)</f>
        <v/>
      </c>
      <c r="DC1630" s="0" t="inlineStr"/>
      <c r="DD1630" s="0" t="inlineStr"/>
      <c r="DE1630" s="0" t="inlineStr"/>
      <c r="DF1630" s="0" t="inlineStr"/>
      <c r="DG1630" s="0" t="inlineStr"/>
      <c r="DH1630" s="0" t="inlineStr"/>
      <c r="DI1630" s="0" t="inlineStr"/>
      <c r="DJ1630" s="0" t="inlineStr"/>
      <c r="DK1630" s="0" t="inlineStr"/>
      <c r="DL1630" s="0" t="inlineStr"/>
      <c r="DM1630" s="0" t="inlineStr"/>
      <c r="DN1630" s="0" t="n">
        <v>0</v>
      </c>
      <c r="DO1630" s="0" t="n">
        <v>0</v>
      </c>
      <c r="DP1630" s="0" t="n">
        <v>1</v>
      </c>
      <c r="DQ1630" s="0" t="n">
        <v>1</v>
      </c>
      <c r="DU1630" s="0" t="n">
        <v>1010</v>
      </c>
      <c r="DV1630" s="0" t="inlineStr">
        <is>
          <t>100 шт.</t>
        </is>
      </c>
      <c r="DW1630" s="0" t="inlineStr">
        <is>
          <t>100 шт.</t>
        </is>
      </c>
      <c r="DX1630" s="0" t="n">
        <v>100</v>
      </c>
      <c r="DZ1630" s="0" t="inlineStr"/>
      <c r="EA1630" s="0" t="inlineStr"/>
      <c r="EB1630" s="0" t="inlineStr"/>
      <c r="EC1630" s="0" t="inlineStr"/>
      <c r="EE1630" s="0" t="n">
        <v>78726000</v>
      </c>
      <c r="EF1630" s="0" t="n">
        <v>6</v>
      </c>
      <c r="EG1630" s="0" t="inlineStr">
        <is>
          <t>Ремонтно-строительные работы</t>
        </is>
      </c>
      <c r="EH1630" s="0" t="n">
        <v>99</v>
      </c>
      <c r="EI1630" s="0" t="inlineStr">
        <is>
          <t>Внутренние санитарно-технические работы</t>
        </is>
      </c>
      <c r="EJ1630" s="0" t="n">
        <v>1</v>
      </c>
      <c r="EK1630" s="0" t="n">
        <v>65007</v>
      </c>
      <c r="EL1630" s="0" t="inlineStr">
        <is>
          <t>Внутренние санитарнотехнические работы: смена труб, санприборов, запорной арматуры и другое</t>
        </is>
      </c>
      <c r="EM1630" s="0" t="inlineStr">
        <is>
          <t>рФЕР-65</t>
        </is>
      </c>
      <c r="EO1630" s="0" t="inlineStr"/>
      <c r="EQ1630" s="0" t="n">
        <v>0</v>
      </c>
      <c r="ER1630" s="0" t="n">
        <v>30822.63</v>
      </c>
      <c r="ES1630" s="0" t="n">
        <v>27889.6</v>
      </c>
      <c r="ET1630" s="0" t="n">
        <v>139.47</v>
      </c>
      <c r="EU1630" s="0" t="n">
        <v>0</v>
      </c>
      <c r="EV1630" s="0" t="n">
        <v>2793.56</v>
      </c>
      <c r="EW1630" s="0" t="n">
        <v>308</v>
      </c>
      <c r="EX1630" s="0" t="n">
        <v>0</v>
      </c>
      <c r="EY1630" s="0" t="n">
        <v>0</v>
      </c>
      <c r="FQ1630" s="0" t="n">
        <v>0</v>
      </c>
      <c r="FR1630" s="0" t="n">
        <v>0</v>
      </c>
      <c r="FS1630" s="0" t="n">
        <v>0</v>
      </c>
      <c r="FX1630" s="0" t="n">
        <v>103</v>
      </c>
      <c r="FY1630" s="0" t="n">
        <v>52</v>
      </c>
      <c r="GA1630" s="0" t="inlineStr"/>
      <c r="GD1630" s="0" t="n">
        <v>1</v>
      </c>
      <c r="GF1630" s="0" t="n">
        <v>851624073</v>
      </c>
      <c r="GG1630" s="0" t="n">
        <v>2</v>
      </c>
      <c r="GH1630" s="0" t="n">
        <v>1</v>
      </c>
      <c r="GI1630" s="0" t="n">
        <v>2</v>
      </c>
      <c r="GJ1630" s="0" t="n">
        <v>0</v>
      </c>
      <c r="GK1630" s="0" t="n">
        <v>0</v>
      </c>
      <c r="GL1630" s="0">
        <f>ROUND(IF(AND(BH1630=3,BI1630=3,FS1630&lt;&gt;0),P1630,0),0)</f>
        <v/>
      </c>
      <c r="GM1630" s="0">
        <f>ROUND(O1630+X1630+Y1630,0)+GX1630</f>
        <v/>
      </c>
      <c r="GN1630" s="0">
        <f>IF(OR(BI1630=0,BI1630=1),GM1630-GX1630,0)</f>
        <v/>
      </c>
      <c r="GO1630" s="0">
        <f>IF(BI1630=2,GM1630-GX1630,0)</f>
        <v/>
      </c>
      <c r="GP1630" s="0">
        <f>IF(BI1630=4,GM1630-GX1630,0)</f>
        <v/>
      </c>
      <c r="GR1630" s="0" t="n">
        <v>0</v>
      </c>
      <c r="GS1630" s="0" t="n">
        <v>3</v>
      </c>
      <c r="GT1630" s="0" t="n">
        <v>0</v>
      </c>
      <c r="GU1630" s="0" t="inlineStr"/>
      <c r="GV1630" s="0">
        <f>ROUND((GT1630),2)</f>
        <v/>
      </c>
      <c r="GW1630" s="0" t="n">
        <v>1</v>
      </c>
      <c r="GX1630" s="0">
        <f>ROUND(HC1630*I1630,0)</f>
        <v/>
      </c>
      <c r="HA1630" s="0" t="n">
        <v>0</v>
      </c>
      <c r="HB1630" s="0" t="n">
        <v>0</v>
      </c>
      <c r="HC1630" s="0">
        <f>GV1630*GW1630</f>
        <v/>
      </c>
      <c r="HE1630" s="0" t="inlineStr"/>
      <c r="HF1630" s="0" t="inlineStr"/>
      <c r="HM1630" s="0" t="inlineStr"/>
      <c r="HN1630" s="0" t="inlineStr">
        <is>
          <t>Пр/812-099.2-1</t>
        </is>
      </c>
      <c r="HO1630" s="0" t="inlineStr">
        <is>
          <t>Пр/774-099.2</t>
        </is>
      </c>
      <c r="HP1630" s="0" t="inlineStr">
        <is>
          <t>Внутренние санитарнотехнические работы: смена труб, санприборов, запорной арматуры и другое</t>
        </is>
      </c>
      <c r="HQ1630" s="0" t="inlineStr">
        <is>
          <t>Внутренние санитарнотехнические работы: смена труб, санприборов, запорной арматуры и другое</t>
        </is>
      </c>
      <c r="HS1630" s="0" t="n">
        <v>0</v>
      </c>
      <c r="IK1630" s="0" t="n">
        <v>0</v>
      </c>
    </row>
    <row r="1631">
      <c r="A1631" s="0" t="n">
        <v>18</v>
      </c>
      <c r="B1631" s="0" t="n">
        <v>1</v>
      </c>
      <c r="C1631" s="0" t="n">
        <v>604</v>
      </c>
      <c r="E1631" s="0" t="inlineStr">
        <is>
          <t>1,1</t>
        </is>
      </c>
      <c r="F1631" s="0" t="inlineStr">
        <is>
          <t>509-9899</t>
        </is>
      </c>
      <c r="G1631" s="0" t="inlineStr">
        <is>
          <t>Строительный мусор и масса возвратных материалов</t>
        </is>
      </c>
      <c r="H1631" s="0" t="inlineStr">
        <is>
          <t>т</t>
        </is>
      </c>
      <c r="I1631" s="0">
        <f>I1630*J1631</f>
        <v/>
      </c>
      <c r="J1631" s="0" t="n">
        <v>1.8</v>
      </c>
      <c r="K1631" s="0" t="n">
        <v>1.8</v>
      </c>
      <c r="O1631" s="0">
        <f>ROUND(CP1631,0)</f>
        <v/>
      </c>
      <c r="P1631" s="0">
        <f>ROUND(CQ1631*I1631,0)</f>
        <v/>
      </c>
      <c r="Q1631" s="0">
        <f>(ROUND((ROUND(((ET1631)*I1631),0)*BB1631),0)+ROUND((ROUND(((AE1631-(EU1631))*I1631),0)*BS1631),0))</f>
        <v/>
      </c>
      <c r="R1631" s="0">
        <f>(ROUND((ROUND(((EU1631)*I1631),0)*BS1631),0)+ROUND((ROUND(((AE1631-(EU1631))*I1631),0)*BS1631),0))</f>
        <v/>
      </c>
      <c r="S1631" s="0">
        <f>ROUND(CT1631*I1631,0)</f>
        <v/>
      </c>
      <c r="T1631" s="0">
        <f>ROUND(CU1631*I1631,0)</f>
        <v/>
      </c>
      <c r="U1631" s="0">
        <f>ROUND(CV1631*I1631,7)</f>
        <v/>
      </c>
      <c r="V1631" s="0">
        <f>ROUND(CW1631*I1631,7)</f>
        <v/>
      </c>
      <c r="W1631" s="0">
        <f>ROUND(CX1631*I1631,0)</f>
        <v/>
      </c>
      <c r="X1631" s="0">
        <f>ROUND(CY1631,0)</f>
        <v/>
      </c>
      <c r="Y1631" s="0">
        <f>ROUND(CZ1631,0)</f>
        <v/>
      </c>
      <c r="AA1631" s="0" t="n">
        <v>78845955</v>
      </c>
      <c r="AB1631" s="0">
        <f>ROUND((AC1631+AD1631+AF1631),2)</f>
        <v/>
      </c>
      <c r="AC1631" s="0">
        <f>ROUND((ES1631),2)</f>
        <v/>
      </c>
      <c r="AD1631" s="0">
        <f>ROUND((((ET1631)-(EU1631))+AE1631),2)</f>
        <v/>
      </c>
      <c r="AE1631" s="0">
        <f>ROUND((EU1631),2)</f>
        <v/>
      </c>
      <c r="AF1631" s="0">
        <f>ROUND((EV1631),2)</f>
        <v/>
      </c>
      <c r="AG1631" s="0">
        <f>ROUND((AP1631),2)</f>
        <v/>
      </c>
      <c r="AH1631" s="0">
        <f>(EW1631)</f>
        <v/>
      </c>
      <c r="AI1631" s="0">
        <f>(EX1631)</f>
        <v/>
      </c>
      <c r="AJ1631" s="0">
        <f>(AS1631)</f>
        <v/>
      </c>
      <c r="AK1631" s="0" t="n">
        <v>0</v>
      </c>
      <c r="AL1631" s="0" t="n">
        <v>0</v>
      </c>
      <c r="AM1631" s="0" t="n">
        <v>0</v>
      </c>
      <c r="AN1631" s="0" t="n">
        <v>0</v>
      </c>
      <c r="AO1631" s="0" t="n">
        <v>0</v>
      </c>
      <c r="AP1631" s="0" t="n">
        <v>0</v>
      </c>
      <c r="AQ1631" s="0" t="n">
        <v>0</v>
      </c>
      <c r="AR1631" s="0" t="n">
        <v>0</v>
      </c>
      <c r="AS1631" s="0" t="n">
        <v>0</v>
      </c>
      <c r="AT1631" s="0" t="n">
        <v>103</v>
      </c>
      <c r="AU1631" s="0" t="n">
        <v>52</v>
      </c>
      <c r="AV1631" s="0" t="n">
        <v>1</v>
      </c>
      <c r="AW1631" s="0" t="n">
        <v>1</v>
      </c>
      <c r="AZ1631" s="0" t="n">
        <v>1</v>
      </c>
      <c r="BA1631" s="0" t="n">
        <v>1</v>
      </c>
      <c r="BB1631" s="0" t="n">
        <v>1</v>
      </c>
      <c r="BC1631" s="0" t="n">
        <v>1</v>
      </c>
      <c r="BD1631" s="0" t="inlineStr"/>
      <c r="BE1631" s="0" t="inlineStr"/>
      <c r="BF1631" s="0" t="inlineStr"/>
      <c r="BG1631" s="0" t="inlineStr"/>
      <c r="BH1631" s="0" t="n">
        <v>3</v>
      </c>
      <c r="BI1631" s="0" t="n">
        <v>1</v>
      </c>
      <c r="BJ1631" s="0" t="inlineStr">
        <is>
          <t>ТССЦ Московской обл., 509-9899, приказ Минстроя России №675/пр от 28.02.2017 № 258/пр</t>
        </is>
      </c>
      <c r="BM1631" s="0" t="n">
        <v>65007</v>
      </c>
      <c r="BN1631" s="0" t="n">
        <v>0</v>
      </c>
      <c r="BO1631" s="0" t="inlineStr"/>
      <c r="BP1631" s="0" t="n">
        <v>0</v>
      </c>
      <c r="BQ1631" s="0" t="n">
        <v>6</v>
      </c>
      <c r="BR1631" s="0" t="n">
        <v>0</v>
      </c>
      <c r="BS1631" s="0" t="n">
        <v>1</v>
      </c>
      <c r="BT1631" s="0" t="n">
        <v>1</v>
      </c>
      <c r="BU1631" s="0" t="n">
        <v>1</v>
      </c>
      <c r="BV1631" s="0" t="n">
        <v>1</v>
      </c>
      <c r="BW1631" s="0" t="n">
        <v>1</v>
      </c>
      <c r="BX1631" s="0" t="n">
        <v>1</v>
      </c>
      <c r="BY1631" s="0" t="inlineStr"/>
      <c r="BZ1631" s="0" t="n">
        <v>103</v>
      </c>
      <c r="CA1631" s="0" t="n">
        <v>52</v>
      </c>
      <c r="CB1631" s="0" t="inlineStr"/>
      <c r="CE1631" s="0" t="n">
        <v>12</v>
      </c>
      <c r="CF1631" s="0" t="n">
        <v>0</v>
      </c>
      <c r="CG1631" s="0" t="n">
        <v>0</v>
      </c>
      <c r="CM1631" s="0" t="n">
        <v>0</v>
      </c>
      <c r="CN1631" s="0" t="inlineStr"/>
      <c r="CO1631" s="0" t="n">
        <v>0</v>
      </c>
      <c r="CP1631" s="0">
        <f>(P1631+Q1631+S1631)</f>
        <v/>
      </c>
      <c r="CQ1631" s="0">
        <f>AC1631*BC1631</f>
        <v/>
      </c>
      <c r="CR1631" s="0">
        <f>(ROUND((ROUND(((ET1631)*1),0)*BB1631),0)+ROUND((ROUND(((AE1631-(EU1631))*1),0)*BS1631),0))</f>
        <v/>
      </c>
      <c r="CS1631" s="0">
        <f>(ROUND((ROUND(((EU1631)*1),0)*BS1631),0)+ROUND((ROUND(((AE1631-(EU1631))*1),0)*BS1631),0))</f>
        <v/>
      </c>
      <c r="CT1631" s="0">
        <f>AF1631*BA1631</f>
        <v/>
      </c>
      <c r="CU1631" s="0">
        <f>AG1631</f>
        <v/>
      </c>
      <c r="CV1631" s="0">
        <f>AH1631</f>
        <v/>
      </c>
      <c r="CW1631" s="0">
        <f>AI1631</f>
        <v/>
      </c>
      <c r="CX1631" s="0">
        <f>AJ1631</f>
        <v/>
      </c>
      <c r="CY1631" s="0">
        <f>(((S1631+R1631)*AT1631)/100)</f>
        <v/>
      </c>
      <c r="CZ1631" s="0">
        <f>(((S1631+R1631)*AU1631)/100)</f>
        <v/>
      </c>
      <c r="DC1631" s="0" t="inlineStr"/>
      <c r="DD1631" s="0" t="inlineStr"/>
      <c r="DE1631" s="0" t="inlineStr"/>
      <c r="DF1631" s="0" t="inlineStr"/>
      <c r="DG1631" s="0" t="inlineStr"/>
      <c r="DH1631" s="0" t="inlineStr"/>
      <c r="DI1631" s="0" t="inlineStr"/>
      <c r="DJ1631" s="0" t="inlineStr"/>
      <c r="DK1631" s="0" t="inlineStr"/>
      <c r="DL1631" s="0" t="inlineStr"/>
      <c r="DM1631" s="0" t="inlineStr"/>
      <c r="DN1631" s="0" t="n">
        <v>0</v>
      </c>
      <c r="DO1631" s="0" t="n">
        <v>0</v>
      </c>
      <c r="DP1631" s="0" t="n">
        <v>1</v>
      </c>
      <c r="DQ1631" s="0" t="n">
        <v>1</v>
      </c>
      <c r="DU1631" s="0" t="n">
        <v>1009</v>
      </c>
      <c r="DV1631" s="0" t="inlineStr">
        <is>
          <t>т</t>
        </is>
      </c>
      <c r="DW1631" s="0" t="inlineStr">
        <is>
          <t>т</t>
        </is>
      </c>
      <c r="DX1631" s="0" t="n">
        <v>1000</v>
      </c>
      <c r="DZ1631" s="0" t="inlineStr"/>
      <c r="EA1631" s="0" t="inlineStr"/>
      <c r="EB1631" s="0" t="inlineStr"/>
      <c r="EC1631" s="0" t="inlineStr"/>
      <c r="EE1631" s="0" t="n">
        <v>78726000</v>
      </c>
      <c r="EF1631" s="0" t="n">
        <v>6</v>
      </c>
      <c r="EG1631" s="0" t="inlineStr">
        <is>
          <t>Ремонтно-строительные работы</t>
        </is>
      </c>
      <c r="EH1631" s="0" t="n">
        <v>99</v>
      </c>
      <c r="EI1631" s="0" t="inlineStr">
        <is>
          <t>Внутренние санитарно-технические работы</t>
        </is>
      </c>
      <c r="EJ1631" s="0" t="n">
        <v>1</v>
      </c>
      <c r="EK1631" s="0" t="n">
        <v>65007</v>
      </c>
      <c r="EL1631" s="0" t="inlineStr">
        <is>
          <t>Внутренние санитарнотехнические работы: смена труб, санприборов, запорной арматуры и другое</t>
        </is>
      </c>
      <c r="EM1631" s="0" t="inlineStr">
        <is>
          <t>рФЕР-65</t>
        </is>
      </c>
      <c r="EO1631" s="0" t="inlineStr"/>
      <c r="EQ1631" s="0" t="n">
        <v>0</v>
      </c>
      <c r="ER1631" s="0" t="n">
        <v>0</v>
      </c>
      <c r="ES1631" s="0" t="n">
        <v>0</v>
      </c>
      <c r="ET1631" s="0" t="n">
        <v>0</v>
      </c>
      <c r="EU1631" s="0" t="n">
        <v>0</v>
      </c>
      <c r="EV1631" s="0" t="n">
        <v>0</v>
      </c>
      <c r="EW1631" s="0" t="n">
        <v>0</v>
      </c>
      <c r="EX1631" s="0" t="n">
        <v>0</v>
      </c>
      <c r="FQ1631" s="0" t="n">
        <v>0</v>
      </c>
      <c r="FR1631" s="0" t="n">
        <v>0</v>
      </c>
      <c r="FS1631" s="0" t="n">
        <v>0</v>
      </c>
      <c r="FX1631" s="0" t="n">
        <v>103</v>
      </c>
      <c r="FY1631" s="0" t="n">
        <v>52</v>
      </c>
      <c r="GA1631" s="0" t="inlineStr"/>
      <c r="GD1631" s="0" t="n">
        <v>1</v>
      </c>
      <c r="GF1631" s="0" t="n">
        <v>1839160745</v>
      </c>
      <c r="GG1631" s="0" t="n">
        <v>2</v>
      </c>
      <c r="GH1631" s="0" t="n">
        <v>1</v>
      </c>
      <c r="GI1631" s="0" t="n">
        <v>-2</v>
      </c>
      <c r="GJ1631" s="0" t="n">
        <v>0</v>
      </c>
      <c r="GK1631" s="0" t="n">
        <v>0</v>
      </c>
      <c r="GL1631" s="0">
        <f>ROUND(IF(AND(BH1631=3,BI1631=3,FS1631&lt;&gt;0),P1631,0),0)</f>
        <v/>
      </c>
      <c r="GM1631" s="0">
        <f>ROUND(O1631+X1631+Y1631,0)+GX1631</f>
        <v/>
      </c>
      <c r="GN1631" s="0">
        <f>IF(OR(BI1631=0,BI1631=1),GM1631-GX1631,0)</f>
        <v/>
      </c>
      <c r="GO1631" s="0">
        <f>IF(BI1631=2,GM1631-GX1631,0)</f>
        <v/>
      </c>
      <c r="GP1631" s="0">
        <f>IF(BI1631=4,GM1631-GX1631,0)</f>
        <v/>
      </c>
      <c r="GR1631" s="0" t="n">
        <v>0</v>
      </c>
      <c r="GS1631" s="0" t="n">
        <v>3</v>
      </c>
      <c r="GT1631" s="0" t="n">
        <v>0</v>
      </c>
      <c r="GU1631" s="0" t="inlineStr"/>
      <c r="GV1631" s="0">
        <f>ROUND((GT1631),2)</f>
        <v/>
      </c>
      <c r="GW1631" s="0" t="n">
        <v>1</v>
      </c>
      <c r="GX1631" s="0">
        <f>ROUND(HC1631*I1631,0)</f>
        <v/>
      </c>
      <c r="HA1631" s="0" t="n">
        <v>0</v>
      </c>
      <c r="HB1631" s="0" t="n">
        <v>0</v>
      </c>
      <c r="HC1631" s="0">
        <f>GV1631*GW1631</f>
        <v/>
      </c>
      <c r="HE1631" s="0" t="inlineStr"/>
      <c r="HF1631" s="0" t="inlineStr"/>
      <c r="HM1631" s="0" t="inlineStr"/>
      <c r="HN1631" s="0" t="inlineStr">
        <is>
          <t>Пр/812-099.2-1</t>
        </is>
      </c>
      <c r="HO1631" s="0" t="inlineStr">
        <is>
          <t>Пр/774-099.2</t>
        </is>
      </c>
      <c r="HP1631" s="0" t="inlineStr">
        <is>
          <t>Внутренние санитарнотехнические работы: смена труб, санприборов, запорной арматуры и другое</t>
        </is>
      </c>
      <c r="HQ1631" s="0" t="inlineStr">
        <is>
          <t>Внутренние санитарнотехнические работы: смена труб, санприборов, запорной арматуры и другое</t>
        </is>
      </c>
      <c r="HS1631" s="0" t="n">
        <v>0</v>
      </c>
      <c r="IK1631" s="0" t="n">
        <v>0</v>
      </c>
    </row>
    <row r="1632">
      <c r="A1632" s="0" t="n">
        <v>17</v>
      </c>
      <c r="B1632" s="0" t="n">
        <v>1</v>
      </c>
      <c r="C1632" s="0">
        <f>ROW(SmtRes!A609)</f>
        <v/>
      </c>
      <c r="D1632" s="0">
        <f>ROW(EtalonRes!A592)</f>
        <v/>
      </c>
      <c r="E1632" s="0" t="inlineStr">
        <is>
          <t>2</t>
        </is>
      </c>
      <c r="F1632" s="0" t="inlineStr">
        <is>
          <t>65-18-1</t>
        </is>
      </c>
      <c r="G1632" s="0" t="inlineStr">
        <is>
          <t>Ремонт задвижек диаметром до 100 мм без снятия с места/ прим прочистка фильтров)</t>
        </is>
      </c>
      <c r="H1632" s="0" t="inlineStr">
        <is>
          <t>100 шт. арматуры</t>
        </is>
      </c>
      <c r="I1632" s="0">
        <f>ROUND(ROUND(2/100,4),7)</f>
        <v/>
      </c>
      <c r="J1632" s="0" t="n">
        <v>0</v>
      </c>
      <c r="K1632" s="0">
        <f>ROUND(ROUND(2/100,4),7)</f>
        <v/>
      </c>
      <c r="O1632" s="0">
        <f>ROUND(CP1632,0)</f>
        <v/>
      </c>
      <c r="P1632" s="0">
        <f>ROUND(CQ1632*I1632,0)</f>
        <v/>
      </c>
      <c r="Q1632" s="0">
        <f>(ROUND((ROUND(((ET1632)*I1632),0)*BB1632),0)+ROUND((ROUND(((AE1632-(EU1632))*I1632),0)*BS1632),0))</f>
        <v/>
      </c>
      <c r="R1632" s="0">
        <f>(ROUND((ROUND(((EU1632)*I1632),0)*BS1632),0)+ROUND((ROUND(((AE1632-(EU1632))*I1632),0)*BS1632),0))</f>
        <v/>
      </c>
      <c r="S1632" s="0">
        <f>ROUND(CT1632*I1632,0)</f>
        <v/>
      </c>
      <c r="T1632" s="0">
        <f>ROUND(CU1632*I1632,0)</f>
        <v/>
      </c>
      <c r="U1632" s="0">
        <f>ROUND(CV1632*I1632,7)</f>
        <v/>
      </c>
      <c r="V1632" s="0">
        <f>ROUND(CW1632*I1632,7)</f>
        <v/>
      </c>
      <c r="W1632" s="0">
        <f>ROUND(CX1632*I1632,0)</f>
        <v/>
      </c>
      <c r="X1632" s="0">
        <f>ROUND(CY1632,0)</f>
        <v/>
      </c>
      <c r="Y1632" s="0">
        <f>ROUND(CZ1632,0)</f>
        <v/>
      </c>
      <c r="AA1632" s="0" t="n">
        <v>78845955</v>
      </c>
      <c r="AB1632" s="0">
        <f>ROUND((AC1632+AD1632+AF1632),2)</f>
        <v/>
      </c>
      <c r="AC1632" s="0">
        <f>ROUND((ES1632),2)</f>
        <v/>
      </c>
      <c r="AD1632" s="0">
        <f>ROUND((((ET1632)-(EU1632))+AE1632),2)</f>
        <v/>
      </c>
      <c r="AE1632" s="0">
        <f>ROUND((EU1632),2)</f>
        <v/>
      </c>
      <c r="AF1632" s="0">
        <f>ROUND((EV1632),2)</f>
        <v/>
      </c>
      <c r="AG1632" s="0">
        <f>ROUND((AP1632),2)</f>
        <v/>
      </c>
      <c r="AH1632" s="0">
        <f>(EW1632)</f>
        <v/>
      </c>
      <c r="AI1632" s="0">
        <f>(EX1632)</f>
        <v/>
      </c>
      <c r="AJ1632" s="0">
        <f>(AS1632)</f>
        <v/>
      </c>
      <c r="AK1632" s="0" t="n">
        <v>3507.05</v>
      </c>
      <c r="AL1632" s="0" t="n">
        <v>893.4400000000001</v>
      </c>
      <c r="AM1632" s="0" t="n">
        <v>0.87</v>
      </c>
      <c r="AN1632" s="0" t="n">
        <v>0</v>
      </c>
      <c r="AO1632" s="0" t="n">
        <v>2612.74</v>
      </c>
      <c r="AP1632" s="0" t="n">
        <v>0</v>
      </c>
      <c r="AQ1632" s="0" t="n">
        <v>302.4</v>
      </c>
      <c r="AR1632" s="0" t="n">
        <v>0</v>
      </c>
      <c r="AS1632" s="0" t="n">
        <v>0</v>
      </c>
      <c r="AT1632" s="0" t="n">
        <v>103</v>
      </c>
      <c r="AU1632" s="0" t="n">
        <v>52</v>
      </c>
      <c r="AV1632" s="0" t="n">
        <v>1</v>
      </c>
      <c r="AW1632" s="0" t="n">
        <v>1</v>
      </c>
      <c r="AZ1632" s="0" t="n">
        <v>1</v>
      </c>
      <c r="BA1632" s="0" t="n">
        <v>52.25</v>
      </c>
      <c r="BB1632" s="0" t="n">
        <v>25.03</v>
      </c>
      <c r="BC1632" s="0" t="n">
        <v>6.83</v>
      </c>
      <c r="BD1632" s="0" t="inlineStr"/>
      <c r="BE1632" s="0" t="inlineStr"/>
      <c r="BF1632" s="0" t="inlineStr"/>
      <c r="BG1632" s="0" t="inlineStr"/>
      <c r="BH1632" s="0" t="n">
        <v>0</v>
      </c>
      <c r="BI1632" s="0" t="n">
        <v>1</v>
      </c>
      <c r="BJ1632" s="0" t="inlineStr">
        <is>
          <t>ТЕРр Московской обл., 65-18-1, приказ Минстроя России №675/пр от 28.02.2017 № 263/пр</t>
        </is>
      </c>
      <c r="BM1632" s="0" t="n">
        <v>65008</v>
      </c>
      <c r="BN1632" s="0" t="n">
        <v>0</v>
      </c>
      <c r="BO1632" s="0" t="inlineStr">
        <is>
          <t>65-18-1</t>
        </is>
      </c>
      <c r="BP1632" s="0" t="n">
        <v>1</v>
      </c>
      <c r="BQ1632" s="0" t="n">
        <v>6</v>
      </c>
      <c r="BR1632" s="0" t="n">
        <v>0</v>
      </c>
      <c r="BS1632" s="0" t="n">
        <v>52.25</v>
      </c>
      <c r="BT1632" s="0" t="n">
        <v>1</v>
      </c>
      <c r="BU1632" s="0" t="n">
        <v>1</v>
      </c>
      <c r="BV1632" s="0" t="n">
        <v>1</v>
      </c>
      <c r="BW1632" s="0" t="n">
        <v>1</v>
      </c>
      <c r="BX1632" s="0" t="n">
        <v>1</v>
      </c>
      <c r="BY1632" s="0" t="inlineStr"/>
      <c r="BZ1632" s="0" t="n">
        <v>103</v>
      </c>
      <c r="CA1632" s="0" t="n">
        <v>52</v>
      </c>
      <c r="CB1632" s="0" t="inlineStr"/>
      <c r="CE1632" s="0" t="n">
        <v>12</v>
      </c>
      <c r="CF1632" s="0" t="n">
        <v>0</v>
      </c>
      <c r="CG1632" s="0" t="n">
        <v>0</v>
      </c>
      <c r="CM1632" s="0" t="n">
        <v>0</v>
      </c>
      <c r="CN1632" s="0" t="inlineStr"/>
      <c r="CO1632" s="0" t="n">
        <v>0</v>
      </c>
      <c r="CP1632" s="0">
        <f>(P1632+Q1632+S1632)</f>
        <v/>
      </c>
      <c r="CQ1632" s="0">
        <f>AC1632*BC1632</f>
        <v/>
      </c>
      <c r="CR1632" s="0">
        <f>(ROUND((ROUND(((ET1632)*1),0)*BB1632),0)+ROUND((ROUND(((AE1632-(EU1632))*1),0)*BS1632),0))</f>
        <v/>
      </c>
      <c r="CS1632" s="0">
        <f>(ROUND((ROUND(((EU1632)*1),0)*BS1632),0)+ROUND((ROUND(((AE1632-(EU1632))*1),0)*BS1632),0))</f>
        <v/>
      </c>
      <c r="CT1632" s="0">
        <f>AF1632*BA1632</f>
        <v/>
      </c>
      <c r="CU1632" s="0">
        <f>AG1632</f>
        <v/>
      </c>
      <c r="CV1632" s="0">
        <f>AH1632</f>
        <v/>
      </c>
      <c r="CW1632" s="0">
        <f>AI1632</f>
        <v/>
      </c>
      <c r="CX1632" s="0">
        <f>AJ1632</f>
        <v/>
      </c>
      <c r="CY1632" s="0">
        <f>(((S1632+R1632)*AT1632)/100)</f>
        <v/>
      </c>
      <c r="CZ1632" s="0">
        <f>(((S1632+R1632)*AU1632)/100)</f>
        <v/>
      </c>
      <c r="DC1632" s="0" t="inlineStr"/>
      <c r="DD1632" s="0" t="inlineStr"/>
      <c r="DE1632" s="0" t="inlineStr"/>
      <c r="DF1632" s="0" t="inlineStr"/>
      <c r="DG1632" s="0" t="inlineStr"/>
      <c r="DH1632" s="0" t="inlineStr"/>
      <c r="DI1632" s="0" t="inlineStr"/>
      <c r="DJ1632" s="0" t="inlineStr"/>
      <c r="DK1632" s="0" t="inlineStr"/>
      <c r="DL1632" s="0" t="inlineStr"/>
      <c r="DM1632" s="0" t="inlineStr"/>
      <c r="DN1632" s="0" t="n">
        <v>0</v>
      </c>
      <c r="DO1632" s="0" t="n">
        <v>0</v>
      </c>
      <c r="DP1632" s="0" t="n">
        <v>1</v>
      </c>
      <c r="DQ1632" s="0" t="n">
        <v>1</v>
      </c>
      <c r="DU1632" s="0" t="n">
        <v>1013</v>
      </c>
      <c r="DV1632" s="0" t="inlineStr">
        <is>
          <t>100 шт. арматуры</t>
        </is>
      </c>
      <c r="DW1632" s="0" t="inlineStr">
        <is>
          <t>100 шт. арматуры</t>
        </is>
      </c>
      <c r="DX1632" s="0" t="n">
        <v>1</v>
      </c>
      <c r="DZ1632" s="0" t="inlineStr"/>
      <c r="EA1632" s="0" t="inlineStr"/>
      <c r="EB1632" s="0" t="inlineStr"/>
      <c r="EC1632" s="0" t="inlineStr"/>
      <c r="EE1632" s="0" t="n">
        <v>78726002</v>
      </c>
      <c r="EF1632" s="0" t="n">
        <v>6</v>
      </c>
      <c r="EG1632" s="0" t="inlineStr">
        <is>
          <t>Ремонтно-строительные работы</t>
        </is>
      </c>
      <c r="EH1632" s="0" t="n">
        <v>99</v>
      </c>
      <c r="EI1632" s="0" t="inlineStr">
        <is>
          <t>Внутренние санитарно-технические работы</t>
        </is>
      </c>
      <c r="EJ1632" s="0" t="n">
        <v>1</v>
      </c>
      <c r="EK1632" s="0" t="n">
        <v>65008</v>
      </c>
      <c r="EL1632" s="0" t="inlineStr">
        <is>
          <t>Внутренние санитарнотехнические работы: смена труб, санприборов, запорной арматуры и другое</t>
        </is>
      </c>
      <c r="EM1632" s="0" t="inlineStr">
        <is>
          <t>рФЕР-65</t>
        </is>
      </c>
      <c r="EO1632" s="0" t="inlineStr"/>
      <c r="EQ1632" s="0" t="n">
        <v>0</v>
      </c>
      <c r="ER1632" s="0" t="n">
        <v>3507.05</v>
      </c>
      <c r="ES1632" s="0" t="n">
        <v>893.4400000000001</v>
      </c>
      <c r="ET1632" s="0" t="n">
        <v>0.87</v>
      </c>
      <c r="EU1632" s="0" t="n">
        <v>0</v>
      </c>
      <c r="EV1632" s="0" t="n">
        <v>2612.74</v>
      </c>
      <c r="EW1632" s="0" t="n">
        <v>302.4</v>
      </c>
      <c r="EX1632" s="0" t="n">
        <v>0</v>
      </c>
      <c r="EY1632" s="0" t="n">
        <v>0</v>
      </c>
      <c r="FQ1632" s="0" t="n">
        <v>0</v>
      </c>
      <c r="FR1632" s="0" t="n">
        <v>0</v>
      </c>
      <c r="FS1632" s="0" t="n">
        <v>0</v>
      </c>
      <c r="FX1632" s="0" t="n">
        <v>103</v>
      </c>
      <c r="FY1632" s="0" t="n">
        <v>52</v>
      </c>
      <c r="GA1632" s="0" t="inlineStr"/>
      <c r="GD1632" s="0" t="n">
        <v>1</v>
      </c>
      <c r="GF1632" s="0" t="n">
        <v>1524685489</v>
      </c>
      <c r="GG1632" s="0" t="n">
        <v>2</v>
      </c>
      <c r="GH1632" s="0" t="n">
        <v>1</v>
      </c>
      <c r="GI1632" s="0" t="n">
        <v>2</v>
      </c>
      <c r="GJ1632" s="0" t="n">
        <v>0</v>
      </c>
      <c r="GK1632" s="0" t="n">
        <v>0</v>
      </c>
      <c r="GL1632" s="0">
        <f>ROUND(IF(AND(BH1632=3,BI1632=3,FS1632&lt;&gt;0),P1632,0),0)</f>
        <v/>
      </c>
      <c r="GM1632" s="0">
        <f>ROUND(O1632+X1632+Y1632,0)+GX1632</f>
        <v/>
      </c>
      <c r="GN1632" s="0">
        <f>IF(OR(BI1632=0,BI1632=1),GM1632-GX1632,0)</f>
        <v/>
      </c>
      <c r="GO1632" s="0">
        <f>IF(BI1632=2,GM1632-GX1632,0)</f>
        <v/>
      </c>
      <c r="GP1632" s="0">
        <f>IF(BI1632=4,GM1632-GX1632,0)</f>
        <v/>
      </c>
      <c r="GR1632" s="0" t="n">
        <v>0</v>
      </c>
      <c r="GS1632" s="0" t="n">
        <v>3</v>
      </c>
      <c r="GT1632" s="0" t="n">
        <v>0</v>
      </c>
      <c r="GU1632" s="0" t="inlineStr"/>
      <c r="GV1632" s="0">
        <f>ROUND((GT1632),2)</f>
        <v/>
      </c>
      <c r="GW1632" s="0" t="n">
        <v>1</v>
      </c>
      <c r="GX1632" s="0">
        <f>ROUND(HC1632*I1632,0)</f>
        <v/>
      </c>
      <c r="HA1632" s="0" t="n">
        <v>0</v>
      </c>
      <c r="HB1632" s="0" t="n">
        <v>0</v>
      </c>
      <c r="HC1632" s="0">
        <f>GV1632*GW1632</f>
        <v/>
      </c>
      <c r="HE1632" s="0" t="inlineStr"/>
      <c r="HF1632" s="0" t="inlineStr"/>
      <c r="HM1632" s="0" t="inlineStr"/>
      <c r="HN1632" s="0" t="inlineStr">
        <is>
          <t>Пр/812-099.2-1</t>
        </is>
      </c>
      <c r="HO1632" s="0" t="inlineStr">
        <is>
          <t>Пр/774-099.2</t>
        </is>
      </c>
      <c r="HP1632" s="0" t="inlineStr">
        <is>
          <t>Внутренние санитарнотехнические работы: смена труб, санприборов, запорной арматуры и другое</t>
        </is>
      </c>
      <c r="HQ1632" s="0" t="inlineStr">
        <is>
          <t>Внутренние санитарнотехнические работы: смена труб, санприборов, запорной арматуры и другое</t>
        </is>
      </c>
      <c r="HS1632" s="0" t="n">
        <v>0</v>
      </c>
      <c r="IK1632" s="0" t="n">
        <v>0</v>
      </c>
    </row>
    <row r="1633">
      <c r="A1633" s="0" t="n">
        <v>17</v>
      </c>
      <c r="B1633" s="0" t="n">
        <v>1</v>
      </c>
      <c r="C1633" s="0">
        <f>ROW(SmtRes!A615)</f>
        <v/>
      </c>
      <c r="D1633" s="0">
        <f>ROW(EtalonRes!A598)</f>
        <v/>
      </c>
      <c r="E1633" s="0" t="inlineStr">
        <is>
          <t>3</t>
        </is>
      </c>
      <c r="F1633" s="0" t="inlineStr">
        <is>
          <t>16-07-005-1</t>
        </is>
      </c>
      <c r="G1633" s="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33" s="0" t="inlineStr">
        <is>
          <t>100 м трубопровода</t>
        </is>
      </c>
      <c r="I1633" s="0">
        <f>ROUND(ROUND(10/100,4),7)</f>
        <v/>
      </c>
      <c r="J1633" s="0" t="n">
        <v>0</v>
      </c>
      <c r="K1633" s="0">
        <f>ROUND(ROUND(10/100,4),7)</f>
        <v/>
      </c>
      <c r="O1633" s="0">
        <f>ROUND(CP1633,0)</f>
        <v/>
      </c>
      <c r="P1633" s="0">
        <f>ROUND(CQ1633*I1633,0)</f>
        <v/>
      </c>
      <c r="Q1633" s="0">
        <f>(ROUND((ROUND(((ET1633)*I1633),0)*BB1633),0)+ROUND((ROUND(((AE1633-(EU1633))*I1633),0)*BS1633),0))</f>
        <v/>
      </c>
      <c r="R1633" s="0">
        <f>(ROUND((ROUND(((EU1633)*I1633),0)*BS1633),0)+ROUND((ROUND(((AE1633-(EU1633))*I1633),0)*BS1633),0))</f>
        <v/>
      </c>
      <c r="S1633" s="0">
        <f>ROUND(CT1633*I1633,0)</f>
        <v/>
      </c>
      <c r="T1633" s="0">
        <f>ROUND(CU1633*I1633,0)</f>
        <v/>
      </c>
      <c r="U1633" s="0">
        <f>ROUND(CV1633*I1633,7)</f>
        <v/>
      </c>
      <c r="V1633" s="0">
        <f>ROUND(CW1633*I1633,7)</f>
        <v/>
      </c>
      <c r="W1633" s="0">
        <f>ROUND(CX1633*I1633,0)</f>
        <v/>
      </c>
      <c r="X1633" s="0">
        <f>ROUND(CY1633,0)</f>
        <v/>
      </c>
      <c r="Y1633" s="0">
        <f>ROUND(CZ1633,0)</f>
        <v/>
      </c>
      <c r="AA1633" s="0" t="n">
        <v>78845955</v>
      </c>
      <c r="AB1633" s="0">
        <f>ROUND((AC1633+AD1633+AF1633),2)</f>
        <v/>
      </c>
      <c r="AC1633" s="0">
        <f>ROUND((ES1633),2)</f>
        <v/>
      </c>
      <c r="AD1633" s="0">
        <f>ROUND((((ET1633)-(EU1633))+AE1633),2)</f>
        <v/>
      </c>
      <c r="AE1633" s="0">
        <f>ROUND((EU1633),2)</f>
        <v/>
      </c>
      <c r="AF1633" s="0">
        <f>ROUND((EV1633),2)</f>
        <v/>
      </c>
      <c r="AG1633" s="0">
        <f>ROUND((AP1633),2)</f>
        <v/>
      </c>
      <c r="AH1633" s="0">
        <f>(EW1633)</f>
        <v/>
      </c>
      <c r="AI1633" s="0">
        <f>(EX1633)</f>
        <v/>
      </c>
      <c r="AJ1633" s="0">
        <f>(AS1633)</f>
        <v/>
      </c>
      <c r="AK1633" s="0" t="n">
        <v>107.11</v>
      </c>
      <c r="AL1633" s="0" t="n">
        <v>4.28</v>
      </c>
      <c r="AM1633" s="0" t="n">
        <v>44.51</v>
      </c>
      <c r="AN1633" s="0" t="n">
        <v>0</v>
      </c>
      <c r="AO1633" s="0" t="n">
        <v>58.32</v>
      </c>
      <c r="AP1633" s="0" t="n">
        <v>0</v>
      </c>
      <c r="AQ1633" s="0" t="n">
        <v>5.01</v>
      </c>
      <c r="AR1633" s="0" t="n">
        <v>0</v>
      </c>
      <c r="AS1633" s="0" t="n">
        <v>0</v>
      </c>
      <c r="AT1633" s="0" t="n">
        <v>121</v>
      </c>
      <c r="AU1633" s="0" t="n">
        <v>72</v>
      </c>
      <c r="AV1633" s="0" t="n">
        <v>1</v>
      </c>
      <c r="AW1633" s="0" t="n">
        <v>1</v>
      </c>
      <c r="AZ1633" s="0" t="n">
        <v>1</v>
      </c>
      <c r="BA1633" s="0" t="n">
        <v>52.25</v>
      </c>
      <c r="BB1633" s="0" t="n">
        <v>5.97</v>
      </c>
      <c r="BC1633" s="0" t="n">
        <v>11.38</v>
      </c>
      <c r="BD1633" s="0" t="inlineStr"/>
      <c r="BE1633" s="0" t="inlineStr"/>
      <c r="BF1633" s="0" t="inlineStr"/>
      <c r="BG1633" s="0" t="inlineStr"/>
      <c r="BH1633" s="0" t="n">
        <v>0</v>
      </c>
      <c r="BI1633" s="0" t="n">
        <v>1</v>
      </c>
      <c r="BJ1633" s="0" t="inlineStr">
        <is>
          <t>ТЕР Московской обл., 16-07-005-1, приказ Минстроя России №675/пр от 28.02.2017 № 260/пр</t>
        </is>
      </c>
      <c r="BM1633" s="0" t="n">
        <v>16001</v>
      </c>
      <c r="BN1633" s="0" t="n">
        <v>0</v>
      </c>
      <c r="BO1633" s="0" t="inlineStr">
        <is>
          <t>16-07-005-1</t>
        </is>
      </c>
      <c r="BP1633" s="0" t="n">
        <v>1</v>
      </c>
      <c r="BQ1633" s="0" t="n">
        <v>2</v>
      </c>
      <c r="BR1633" s="0" t="n">
        <v>0</v>
      </c>
      <c r="BS1633" s="0" t="n">
        <v>52.25</v>
      </c>
      <c r="BT1633" s="0" t="n">
        <v>1</v>
      </c>
      <c r="BU1633" s="0" t="n">
        <v>1</v>
      </c>
      <c r="BV1633" s="0" t="n">
        <v>1</v>
      </c>
      <c r="BW1633" s="0" t="n">
        <v>1</v>
      </c>
      <c r="BX1633" s="0" t="n">
        <v>1</v>
      </c>
      <c r="BY1633" s="0" t="inlineStr"/>
      <c r="BZ1633" s="0" t="n">
        <v>121</v>
      </c>
      <c r="CA1633" s="0" t="n">
        <v>72</v>
      </c>
      <c r="CB1633" s="0" t="inlineStr"/>
      <c r="CE1633" s="0" t="n">
        <v>12</v>
      </c>
      <c r="CF1633" s="0" t="n">
        <v>0</v>
      </c>
      <c r="CG1633" s="0" t="n">
        <v>0</v>
      </c>
      <c r="CM1633" s="0" t="n">
        <v>0</v>
      </c>
      <c r="CN1633" s="0" t="inlineStr"/>
      <c r="CO1633" s="0" t="n">
        <v>0</v>
      </c>
      <c r="CP1633" s="0">
        <f>(P1633+Q1633+S1633)</f>
        <v/>
      </c>
      <c r="CQ1633" s="0">
        <f>AC1633*BC1633</f>
        <v/>
      </c>
      <c r="CR1633" s="0">
        <f>(ROUND((ROUND(((ET1633)*1),0)*BB1633),0)+ROUND((ROUND(((AE1633-(EU1633))*1),0)*BS1633),0))</f>
        <v/>
      </c>
      <c r="CS1633" s="0">
        <f>(ROUND((ROUND(((EU1633)*1),0)*BS1633),0)+ROUND((ROUND(((AE1633-(EU1633))*1),0)*BS1633),0))</f>
        <v/>
      </c>
      <c r="CT1633" s="0">
        <f>AF1633*BA1633</f>
        <v/>
      </c>
      <c r="CU1633" s="0">
        <f>AG1633</f>
        <v/>
      </c>
      <c r="CV1633" s="0">
        <f>AH1633</f>
        <v/>
      </c>
      <c r="CW1633" s="0">
        <f>AI1633</f>
        <v/>
      </c>
      <c r="CX1633" s="0">
        <f>AJ1633</f>
        <v/>
      </c>
      <c r="CY1633" s="0">
        <f>(((S1633+R1633)*AT1633)/100)</f>
        <v/>
      </c>
      <c r="CZ1633" s="0">
        <f>(((S1633+R1633)*AU1633)/100)</f>
        <v/>
      </c>
      <c r="DC1633" s="0" t="inlineStr"/>
      <c r="DD1633" s="0" t="inlineStr"/>
      <c r="DE1633" s="0" t="inlineStr"/>
      <c r="DF1633" s="0" t="inlineStr"/>
      <c r="DG1633" s="0" t="inlineStr"/>
      <c r="DH1633" s="0" t="inlineStr"/>
      <c r="DI1633" s="0" t="inlineStr"/>
      <c r="DJ1633" s="0" t="inlineStr"/>
      <c r="DK1633" s="0" t="inlineStr"/>
      <c r="DL1633" s="0" t="inlineStr"/>
      <c r="DM1633" s="0" t="inlineStr"/>
      <c r="DN1633" s="0" t="n">
        <v>0</v>
      </c>
      <c r="DO1633" s="0" t="n">
        <v>0</v>
      </c>
      <c r="DP1633" s="0" t="n">
        <v>1</v>
      </c>
      <c r="DQ1633" s="0" t="n">
        <v>1</v>
      </c>
      <c r="DU1633" s="0" t="n">
        <v>1013</v>
      </c>
      <c r="DV1633" s="0" t="inlineStr">
        <is>
          <t>100 м трубопровода</t>
        </is>
      </c>
      <c r="DW1633" s="0" t="inlineStr">
        <is>
          <t>100 м трубопровода</t>
        </is>
      </c>
      <c r="DX1633" s="0" t="n">
        <v>1</v>
      </c>
      <c r="DZ1633" s="0" t="inlineStr"/>
      <c r="EA1633" s="0" t="inlineStr"/>
      <c r="EB1633" s="0" t="inlineStr"/>
      <c r="EC1633" s="0" t="inlineStr"/>
      <c r="EE1633" s="0" t="n">
        <v>78725882</v>
      </c>
      <c r="EF1633" s="0" t="n">
        <v>2</v>
      </c>
      <c r="EG1633" s="0" t="inlineStr">
        <is>
          <t>Общестроительные работы</t>
        </is>
      </c>
      <c r="EH1633" s="0" t="n">
        <v>16</v>
      </c>
      <c r="EI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33" s="0" t="n">
        <v>1</v>
      </c>
      <c r="EK1633" s="0" t="n">
        <v>16001</v>
      </c>
      <c r="EL1633" s="0" t="inlineStr">
        <is>
          <t>Трубопроводы внутренние</t>
        </is>
      </c>
      <c r="EM1633" s="0" t="inlineStr">
        <is>
          <t>ФЕР-16</t>
        </is>
      </c>
      <c r="EO1633" s="0" t="inlineStr"/>
      <c r="EQ1633" s="0" t="n">
        <v>0</v>
      </c>
      <c r="ER1633" s="0" t="n">
        <v>107.11</v>
      </c>
      <c r="ES1633" s="0" t="n">
        <v>4.28</v>
      </c>
      <c r="ET1633" s="0" t="n">
        <v>44.51</v>
      </c>
      <c r="EU1633" s="0" t="n">
        <v>0</v>
      </c>
      <c r="EV1633" s="0" t="n">
        <v>58.32</v>
      </c>
      <c r="EW1633" s="0" t="n">
        <v>5.01</v>
      </c>
      <c r="EX1633" s="0" t="n">
        <v>0</v>
      </c>
      <c r="EY1633" s="0" t="n">
        <v>0</v>
      </c>
      <c r="FQ1633" s="0" t="n">
        <v>0</v>
      </c>
      <c r="FR1633" s="0" t="n">
        <v>0</v>
      </c>
      <c r="FS1633" s="0" t="n">
        <v>0</v>
      </c>
      <c r="FX1633" s="0" t="n">
        <v>121</v>
      </c>
      <c r="FY1633" s="0" t="n">
        <v>72</v>
      </c>
      <c r="GA1633" s="0" t="inlineStr"/>
      <c r="GD1633" s="0" t="n">
        <v>1</v>
      </c>
      <c r="GF1633" s="0" t="n">
        <v>635989612</v>
      </c>
      <c r="GG1633" s="0" t="n">
        <v>2</v>
      </c>
      <c r="GH1633" s="0" t="n">
        <v>1</v>
      </c>
      <c r="GI1633" s="0" t="n">
        <v>2</v>
      </c>
      <c r="GJ1633" s="0" t="n">
        <v>0</v>
      </c>
      <c r="GK1633" s="0" t="n">
        <v>0</v>
      </c>
      <c r="GL1633" s="0">
        <f>ROUND(IF(AND(BH1633=3,BI1633=3,FS1633&lt;&gt;0),P1633,0),0)</f>
        <v/>
      </c>
      <c r="GM1633" s="0">
        <f>ROUND(O1633+X1633+Y1633,0)+GX1633</f>
        <v/>
      </c>
      <c r="GN1633" s="0">
        <f>IF(OR(BI1633=0,BI1633=1),GM1633-GX1633,0)</f>
        <v/>
      </c>
      <c r="GO1633" s="0">
        <f>IF(BI1633=2,GM1633-GX1633,0)</f>
        <v/>
      </c>
      <c r="GP1633" s="0">
        <f>IF(BI1633=4,GM1633-GX1633,0)</f>
        <v/>
      </c>
      <c r="GR1633" s="0" t="n">
        <v>0</v>
      </c>
      <c r="GS1633" s="0" t="n">
        <v>3</v>
      </c>
      <c r="GT1633" s="0" t="n">
        <v>0</v>
      </c>
      <c r="GU1633" s="0" t="inlineStr"/>
      <c r="GV1633" s="0">
        <f>ROUND((GT1633),2)</f>
        <v/>
      </c>
      <c r="GW1633" s="0" t="n">
        <v>1</v>
      </c>
      <c r="GX1633" s="0">
        <f>ROUND(HC1633*I1633,0)</f>
        <v/>
      </c>
      <c r="HA1633" s="0" t="n">
        <v>0</v>
      </c>
      <c r="HB1633" s="0" t="n">
        <v>0</v>
      </c>
      <c r="HC1633" s="0">
        <f>GV1633*GW1633</f>
        <v/>
      </c>
      <c r="HE1633" s="0" t="inlineStr"/>
      <c r="HF1633" s="0" t="inlineStr"/>
      <c r="HM1633" s="0" t="inlineStr"/>
      <c r="HN1633" s="0" t="inlineStr">
        <is>
          <t>Пр/812-016.0-1</t>
        </is>
      </c>
      <c r="HO1633" s="0" t="inlineStr">
        <is>
          <t>Пр/774-016.0</t>
        </is>
      </c>
      <c r="HP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33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33" s="0" t="n">
        <v>0</v>
      </c>
      <c r="IK1633" s="0" t="n">
        <v>0</v>
      </c>
    </row>
    <row r="1635">
      <c r="A1635" s="358" t="n">
        <v>51</v>
      </c>
      <c r="B1635" s="358">
        <f>B1626</f>
        <v/>
      </c>
      <c r="C1635" s="358">
        <f>A1626</f>
        <v/>
      </c>
      <c r="D1635" s="358">
        <f>ROW(A1626)</f>
        <v/>
      </c>
      <c r="E1635" s="358" t="n"/>
      <c r="F1635" s="358">
        <f>IF(F1626&lt;&gt;"",F1626,"")</f>
        <v/>
      </c>
      <c r="G1635" s="358">
        <f>IF(G1626&lt;&gt;"",G1626,"")</f>
        <v/>
      </c>
      <c r="H1635" s="358" t="n">
        <v>0</v>
      </c>
      <c r="I1635" s="358" t="n"/>
      <c r="J1635" s="358" t="n"/>
      <c r="K1635" s="358" t="n"/>
      <c r="L1635" s="358" t="n"/>
      <c r="M1635" s="358" t="n"/>
      <c r="N1635" s="358" t="n"/>
      <c r="O1635" s="358">
        <f>ROUND(AB1635,0)</f>
        <v/>
      </c>
      <c r="P1635" s="358">
        <f>ROUND(AC1635,0)</f>
        <v/>
      </c>
      <c r="Q1635" s="358">
        <f>ROUND(AD1635,0)</f>
        <v/>
      </c>
      <c r="R1635" s="358">
        <f>ROUND(AE1635,0)</f>
        <v/>
      </c>
      <c r="S1635" s="358">
        <f>ROUND(AF1635,0)</f>
        <v/>
      </c>
      <c r="T1635" s="358">
        <f>ROUND(AG1635,0)</f>
        <v/>
      </c>
      <c r="U1635" s="358">
        <f>AH1635</f>
        <v/>
      </c>
      <c r="V1635" s="358">
        <f>AI1635</f>
        <v/>
      </c>
      <c r="W1635" s="358">
        <f>ROUND(AJ1635,0)</f>
        <v/>
      </c>
      <c r="X1635" s="358">
        <f>ROUND(AK1635,0)</f>
        <v/>
      </c>
      <c r="Y1635" s="358">
        <f>ROUND(AL1635,0)</f>
        <v/>
      </c>
      <c r="Z1635" s="358" t="n"/>
      <c r="AA1635" s="358" t="n"/>
      <c r="AB1635" s="358">
        <f>ROUND(SUMIF(AA1630:AA1633,"=78845955",O1630:O1633),0)</f>
        <v/>
      </c>
      <c r="AC1635" s="358">
        <f>ROUND(SUMIF(AA1630:AA1633,"=78845955",P1630:P1633),0)</f>
        <v/>
      </c>
      <c r="AD1635" s="358">
        <f>ROUND(SUMIF(AA1630:AA1633,"=78845955",Q1630:Q1633),0)</f>
        <v/>
      </c>
      <c r="AE1635" s="358">
        <f>ROUND(SUMIF(AA1630:AA1633,"=78845955",R1630:R1633),0)</f>
        <v/>
      </c>
      <c r="AF1635" s="358">
        <f>ROUND(SUMIF(AA1630:AA1633,"=78845955",S1630:S1633),0)</f>
        <v/>
      </c>
      <c r="AG1635" s="358">
        <f>ROUND(SUMIF(AA1630:AA1633,"=78845955",T1630:T1633),0)</f>
        <v/>
      </c>
      <c r="AH1635" s="358">
        <f>SUMIF(AA1630:AA1633,"=78845955",U1630:U1633)</f>
        <v/>
      </c>
      <c r="AI1635" s="358">
        <f>SUMIF(AA1630:AA1633,"=78845955",V1630:V1633)</f>
        <v/>
      </c>
      <c r="AJ1635" s="358">
        <f>ROUND(SUMIF(AA1630:AA1633,"=78845955",W1630:W1633),0)</f>
        <v/>
      </c>
      <c r="AK1635" s="358">
        <f>ROUND(SUMIF(AA1630:AA1633,"=78845955",X1630:X1633),0)</f>
        <v/>
      </c>
      <c r="AL1635" s="358">
        <f>ROUND(SUMIF(AA1630:AA1633,"=78845955",Y1630:Y1633),0)</f>
        <v/>
      </c>
      <c r="AM1635" s="358" t="n"/>
      <c r="AN1635" s="358" t="n"/>
      <c r="AO1635" s="358">
        <f>ROUND(BX1635,0)</f>
        <v/>
      </c>
      <c r="AP1635" s="358">
        <f>ROUND(BY1635,0)</f>
        <v/>
      </c>
      <c r="AQ1635" s="358">
        <f>ROUND(BZ1635,0)</f>
        <v/>
      </c>
      <c r="AR1635" s="358">
        <f>ROUND(CA1635,0)</f>
        <v/>
      </c>
      <c r="AS1635" s="358">
        <f>ROUND(CB1635,0)</f>
        <v/>
      </c>
      <c r="AT1635" s="358">
        <f>ROUND(CC1635,0)</f>
        <v/>
      </c>
      <c r="AU1635" s="358">
        <f>ROUND(CD1635,0)</f>
        <v/>
      </c>
      <c r="AV1635" s="358">
        <f>ROUND(CE1635,0)</f>
        <v/>
      </c>
      <c r="AW1635" s="358">
        <f>ROUND(CF1635,0)</f>
        <v/>
      </c>
      <c r="AX1635" s="358">
        <f>ROUND(CG1635,0)</f>
        <v/>
      </c>
      <c r="AY1635" s="358">
        <f>ROUND(CH1635,0)</f>
        <v/>
      </c>
      <c r="AZ1635" s="358">
        <f>ROUND(CI1635,0)</f>
        <v/>
      </c>
      <c r="BA1635" s="358">
        <f>ROUND(CJ1635,0)</f>
        <v/>
      </c>
      <c r="BB1635" s="358">
        <f>ROUND(CK1635,0)</f>
        <v/>
      </c>
      <c r="BC1635" s="358">
        <f>ROUND(CL1635,0)</f>
        <v/>
      </c>
      <c r="BD1635" s="358">
        <f>ROUND(CM1635,0)</f>
        <v/>
      </c>
      <c r="BE1635" s="358" t="n"/>
      <c r="BF1635" s="358" t="n"/>
      <c r="BG1635" s="358" t="n"/>
      <c r="BH1635" s="358" t="n"/>
      <c r="BI1635" s="358" t="n"/>
      <c r="BJ1635" s="358" t="n"/>
      <c r="BK1635" s="358" t="n"/>
      <c r="BL1635" s="358" t="n"/>
      <c r="BM1635" s="358" t="n"/>
      <c r="BN1635" s="358" t="n"/>
      <c r="BO1635" s="358" t="n"/>
      <c r="BP1635" s="358" t="n"/>
      <c r="BQ1635" s="358" t="n"/>
      <c r="BR1635" s="358" t="n"/>
      <c r="BS1635" s="358" t="n"/>
      <c r="BT1635" s="358" t="n"/>
      <c r="BU1635" s="358" t="n"/>
      <c r="BV1635" s="358" t="n"/>
      <c r="BW1635" s="358" t="n"/>
      <c r="BX1635" s="358">
        <f>ROUND(SUMIF(AA1630:AA1633,"=78845955",FQ1630:FQ1633),0)</f>
        <v/>
      </c>
      <c r="BY1635" s="358">
        <f>ROUND(SUMIF(AA1630:AA1633,"=78845955",FR1630:FR1633),0)</f>
        <v/>
      </c>
      <c r="BZ1635" s="358">
        <f>ROUND(SUMIF(AA1630:AA1633,"=78845955",GL1630:GL1633),0)</f>
        <v/>
      </c>
      <c r="CA1635" s="358">
        <f>ROUND(SUMIF(AA1630:AA1633,"=78845955",GM1630:GM1633),0)</f>
        <v/>
      </c>
      <c r="CB1635" s="358">
        <f>ROUND(SUMIF(AA1630:AA1633,"=78845955",GN1630:GN1633),0)</f>
        <v/>
      </c>
      <c r="CC1635" s="358">
        <f>ROUND(SUMIF(AA1630:AA1633,"=78845955",GO1630:GO1633),0)</f>
        <v/>
      </c>
      <c r="CD1635" s="358">
        <f>ROUND(SUMIF(AA1630:AA1633,"=78845955",GP1630:GP1633),0)</f>
        <v/>
      </c>
      <c r="CE1635" s="358">
        <f>AC1635-BX1635</f>
        <v/>
      </c>
      <c r="CF1635" s="358">
        <f>AC1635-BY1635</f>
        <v/>
      </c>
      <c r="CG1635" s="358">
        <f>BX1635-BZ1635</f>
        <v/>
      </c>
      <c r="CH1635" s="358">
        <f>AC1635-BX1635-BY1635+BZ1635</f>
        <v/>
      </c>
      <c r="CI1635" s="358">
        <f>BY1635-BZ1635</f>
        <v/>
      </c>
      <c r="CJ1635" s="358">
        <f>ROUND(SUMIF(AA1630:AA1633,"=78845955",GX1630:GX1633),0)</f>
        <v/>
      </c>
      <c r="CK1635" s="358">
        <f>ROUND(SUMIF(AA1630:AA1633,"=78845955",GY1630:GY1633),0)</f>
        <v/>
      </c>
      <c r="CL1635" s="358">
        <f>ROUND(SUMIF(AA1630:AA1633,"=78845955",GZ1630:GZ1633),0)</f>
        <v/>
      </c>
      <c r="CM1635" s="358">
        <f>ROUND(SUMIF(AA1630:AA1633,"=78845955",HD1630:HD1633),0)</f>
        <v/>
      </c>
      <c r="CN1635" s="358" t="n"/>
      <c r="CO1635" s="358" t="n"/>
      <c r="CP1635" s="358" t="n"/>
      <c r="CQ1635" s="358" t="n"/>
      <c r="CR1635" s="358" t="n"/>
      <c r="CS1635" s="358" t="n"/>
      <c r="CT1635" s="358" t="n"/>
      <c r="CU1635" s="358" t="n"/>
      <c r="CV1635" s="358" t="n"/>
      <c r="CW1635" s="358" t="n"/>
      <c r="CX1635" s="358" t="n"/>
      <c r="CY1635" s="358" t="n"/>
      <c r="CZ1635" s="358" t="n"/>
      <c r="DA1635" s="358" t="n"/>
      <c r="DB1635" s="358" t="n"/>
      <c r="DC1635" s="358" t="n"/>
      <c r="DD1635" s="358" t="n"/>
      <c r="DE1635" s="358" t="n"/>
      <c r="DF1635" s="358" t="n"/>
      <c r="DG1635" s="359" t="n"/>
      <c r="DH1635" s="359" t="n"/>
      <c r="DI1635" s="359" t="n"/>
      <c r="DJ1635" s="359" t="n"/>
      <c r="DK1635" s="359" t="n"/>
      <c r="DL1635" s="359" t="n"/>
      <c r="DM1635" s="359" t="n"/>
      <c r="DN1635" s="359" t="n"/>
      <c r="DO1635" s="359" t="n"/>
      <c r="DP1635" s="359" t="n"/>
      <c r="DQ1635" s="359" t="n"/>
      <c r="DR1635" s="359" t="n"/>
      <c r="DS1635" s="359" t="n"/>
      <c r="DT1635" s="359" t="n"/>
      <c r="DU1635" s="359" t="n"/>
      <c r="DV1635" s="359" t="n"/>
      <c r="DW1635" s="359" t="n"/>
      <c r="DX1635" s="359" t="n"/>
      <c r="DY1635" s="359" t="n"/>
      <c r="DZ1635" s="359" t="n"/>
      <c r="EA1635" s="359" t="n"/>
      <c r="EB1635" s="359" t="n"/>
      <c r="EC1635" s="359" t="n"/>
      <c r="ED1635" s="359" t="n"/>
      <c r="EE1635" s="359" t="n"/>
      <c r="EF1635" s="359" t="n"/>
      <c r="EG1635" s="359" t="n"/>
      <c r="EH1635" s="359" t="n"/>
      <c r="EI1635" s="359" t="n"/>
      <c r="EJ1635" s="359" t="n"/>
      <c r="EK1635" s="359" t="n"/>
      <c r="EL1635" s="359" t="n"/>
      <c r="EM1635" s="359" t="n"/>
      <c r="EN1635" s="359" t="n"/>
      <c r="EO1635" s="359" t="n"/>
      <c r="EP1635" s="359" t="n"/>
      <c r="EQ1635" s="359" t="n"/>
      <c r="ER1635" s="359" t="n"/>
      <c r="ES1635" s="359" t="n"/>
      <c r="ET1635" s="359" t="n"/>
      <c r="EU1635" s="359" t="n"/>
      <c r="EV1635" s="359" t="n"/>
      <c r="EW1635" s="359" t="n"/>
      <c r="EX1635" s="359" t="n"/>
      <c r="EY1635" s="359" t="n"/>
      <c r="EZ1635" s="359" t="n"/>
      <c r="FA1635" s="359" t="n"/>
      <c r="FB1635" s="359" t="n"/>
      <c r="FC1635" s="359" t="n"/>
      <c r="FD1635" s="359" t="n"/>
      <c r="FE1635" s="359" t="n"/>
      <c r="FF1635" s="359" t="n"/>
      <c r="FG1635" s="359" t="n"/>
      <c r="FH1635" s="359" t="n"/>
      <c r="FI1635" s="359" t="n"/>
      <c r="FJ1635" s="359" t="n"/>
      <c r="FK1635" s="359" t="n"/>
      <c r="FL1635" s="359" t="n"/>
      <c r="FM1635" s="359" t="n"/>
      <c r="FN1635" s="359" t="n"/>
      <c r="FO1635" s="359" t="n"/>
      <c r="FP1635" s="359" t="n"/>
      <c r="FQ1635" s="359" t="n"/>
      <c r="FR1635" s="359" t="n"/>
      <c r="FS1635" s="359" t="n"/>
      <c r="FT1635" s="359" t="n"/>
      <c r="FU1635" s="359" t="n"/>
      <c r="FV1635" s="359" t="n"/>
      <c r="FW1635" s="359" t="n"/>
      <c r="FX1635" s="359" t="n"/>
      <c r="FY1635" s="359" t="n"/>
      <c r="FZ1635" s="359" t="n"/>
      <c r="GA1635" s="359" t="n"/>
      <c r="GB1635" s="359" t="n"/>
      <c r="GC1635" s="359" t="n"/>
      <c r="GD1635" s="359" t="n"/>
      <c r="GE1635" s="359" t="n"/>
      <c r="GF1635" s="359" t="n"/>
      <c r="GG1635" s="359" t="n"/>
      <c r="GH1635" s="359" t="n"/>
      <c r="GI1635" s="359" t="n"/>
      <c r="GJ1635" s="359" t="n"/>
      <c r="GK1635" s="359" t="n"/>
      <c r="GL1635" s="359" t="n"/>
      <c r="GM1635" s="359" t="n"/>
      <c r="GN1635" s="359" t="n"/>
      <c r="GO1635" s="359" t="n"/>
      <c r="GP1635" s="359" t="n"/>
      <c r="GQ1635" s="359" t="n"/>
      <c r="GR1635" s="359" t="n"/>
      <c r="GS1635" s="359" t="n"/>
      <c r="GT1635" s="359" t="n"/>
      <c r="GU1635" s="359" t="n"/>
      <c r="GV1635" s="359" t="n"/>
      <c r="GW1635" s="359" t="n"/>
      <c r="GX1635" s="359" t="n">
        <v>0</v>
      </c>
    </row>
    <row r="1637">
      <c r="A1637" s="360" t="n">
        <v>50</v>
      </c>
      <c r="B1637" s="360" t="n">
        <v>0</v>
      </c>
      <c r="C1637" s="360" t="n">
        <v>0</v>
      </c>
      <c r="D1637" s="360" t="n">
        <v>1</v>
      </c>
      <c r="E1637" s="360" t="n">
        <v>201</v>
      </c>
      <c r="F1637" s="360">
        <f>ROUND(Source!O1635,O1637)</f>
        <v/>
      </c>
      <c r="G1637" s="360" t="inlineStr">
        <is>
          <t>ПЗ</t>
        </is>
      </c>
      <c r="H1637" s="360" t="inlineStr">
        <is>
          <t>Прямые затраты</t>
        </is>
      </c>
      <c r="I1637" s="360" t="n"/>
      <c r="J1637" s="360" t="n"/>
      <c r="K1637" s="360" t="n">
        <v>201</v>
      </c>
      <c r="L1637" s="360" t="n">
        <v>1</v>
      </c>
      <c r="M1637" s="360" t="n">
        <v>3</v>
      </c>
      <c r="N1637" s="360" t="inlineStr"/>
      <c r="O1637" s="360" t="n">
        <v>0</v>
      </c>
      <c r="P1637" s="360" t="n"/>
      <c r="Q1637" s="360" t="n"/>
      <c r="R1637" s="360" t="n"/>
      <c r="S1637" s="360" t="n"/>
      <c r="T1637" s="360" t="n"/>
      <c r="U1637" s="360" t="n"/>
      <c r="V1637" s="360" t="n"/>
      <c r="W1637" s="360" t="n">
        <v>13236</v>
      </c>
      <c r="X1637" s="360" t="n">
        <v>1</v>
      </c>
      <c r="Y1637" s="360" t="n">
        <v>13236</v>
      </c>
      <c r="Z1637" s="360" t="n"/>
      <c r="AA1637" s="360" t="n"/>
      <c r="AB1637" s="360" t="n"/>
    </row>
    <row r="1638">
      <c r="A1638" s="360" t="n">
        <v>50</v>
      </c>
      <c r="B1638" s="360" t="n">
        <v>0</v>
      </c>
      <c r="C1638" s="360" t="n">
        <v>0</v>
      </c>
      <c r="D1638" s="360" t="n">
        <v>1</v>
      </c>
      <c r="E1638" s="360" t="n">
        <v>202</v>
      </c>
      <c r="F1638" s="360">
        <f>ROUND(Source!P1635,O1638)</f>
        <v/>
      </c>
      <c r="G1638" s="360" t="inlineStr">
        <is>
          <t>СтМатОб</t>
        </is>
      </c>
      <c r="H1638" s="360" t="inlineStr">
        <is>
          <t>Стоимость материальных ресурсов (всего)</t>
        </is>
      </c>
      <c r="I1638" s="360" t="n"/>
      <c r="J1638" s="360" t="n"/>
      <c r="K1638" s="360" t="n">
        <v>202</v>
      </c>
      <c r="L1638" s="360" t="n">
        <v>2</v>
      </c>
      <c r="M1638" s="360" t="n">
        <v>3</v>
      </c>
      <c r="N1638" s="360" t="inlineStr"/>
      <c r="O1638" s="360" t="n">
        <v>0</v>
      </c>
      <c r="P1638" s="360" t="n"/>
      <c r="Q1638" s="360" t="n"/>
      <c r="R1638" s="360" t="n"/>
      <c r="S1638" s="360" t="n"/>
      <c r="T1638" s="360" t="n"/>
      <c r="U1638" s="360" t="n"/>
      <c r="V1638" s="360" t="n"/>
      <c r="W1638" s="360" t="n">
        <v>7183</v>
      </c>
      <c r="X1638" s="360" t="n">
        <v>1</v>
      </c>
      <c r="Y1638" s="360" t="n">
        <v>7183</v>
      </c>
      <c r="Z1638" s="360" t="n"/>
      <c r="AA1638" s="360" t="n"/>
      <c r="AB1638" s="360" t="n"/>
    </row>
    <row r="1639">
      <c r="A1639" s="360" t="n">
        <v>50</v>
      </c>
      <c r="B1639" s="360" t="n">
        <v>0</v>
      </c>
      <c r="C1639" s="360" t="n">
        <v>0</v>
      </c>
      <c r="D1639" s="360" t="n">
        <v>1</v>
      </c>
      <c r="E1639" s="360" t="n">
        <v>222</v>
      </c>
      <c r="F1639" s="360">
        <f>ROUND(Source!AO1635,O1639)</f>
        <v/>
      </c>
      <c r="G1639" s="360" t="inlineStr">
        <is>
          <t>СтМатОбЗак</t>
        </is>
      </c>
      <c r="H1639" s="360" t="inlineStr">
        <is>
          <t>Стоимость материалов и оборудования заказчика</t>
        </is>
      </c>
      <c r="I1639" s="360" t="n"/>
      <c r="J1639" s="360" t="n"/>
      <c r="K1639" s="360" t="n">
        <v>222</v>
      </c>
      <c r="L1639" s="360" t="n">
        <v>3</v>
      </c>
      <c r="M1639" s="360" t="n">
        <v>3</v>
      </c>
      <c r="N1639" s="360" t="inlineStr"/>
      <c r="O1639" s="360" t="n">
        <v>0</v>
      </c>
      <c r="P1639" s="360" t="n"/>
      <c r="Q1639" s="360" t="n"/>
      <c r="R1639" s="360" t="n"/>
      <c r="S1639" s="360" t="n"/>
      <c r="T1639" s="360" t="n"/>
      <c r="U1639" s="360" t="n"/>
      <c r="V1639" s="360" t="n"/>
      <c r="W1639" s="360" t="n">
        <v>0</v>
      </c>
      <c r="X1639" s="360" t="n">
        <v>1</v>
      </c>
      <c r="Y1639" s="360" t="n">
        <v>0</v>
      </c>
      <c r="Z1639" s="360" t="n"/>
      <c r="AA1639" s="360" t="n"/>
      <c r="AB1639" s="360" t="n"/>
    </row>
    <row r="1640">
      <c r="A1640" s="360" t="n">
        <v>50</v>
      </c>
      <c r="B1640" s="360" t="n">
        <v>0</v>
      </c>
      <c r="C1640" s="360" t="n">
        <v>0</v>
      </c>
      <c r="D1640" s="360" t="n">
        <v>1</v>
      </c>
      <c r="E1640" s="360" t="n">
        <v>225</v>
      </c>
      <c r="F1640" s="360">
        <f>ROUND(Source!AV1635,O1640)</f>
        <v/>
      </c>
      <c r="G1640" s="360" t="inlineStr">
        <is>
          <t>СтМатОбПод</t>
        </is>
      </c>
      <c r="H1640" s="360" t="inlineStr">
        <is>
          <t>Стоимость материалов и оборудования подрядчика</t>
        </is>
      </c>
      <c r="I1640" s="360" t="n"/>
      <c r="J1640" s="360" t="n"/>
      <c r="K1640" s="360" t="n">
        <v>225</v>
      </c>
      <c r="L1640" s="360" t="n">
        <v>4</v>
      </c>
      <c r="M1640" s="360" t="n">
        <v>3</v>
      </c>
      <c r="N1640" s="360" t="inlineStr"/>
      <c r="O1640" s="360" t="n">
        <v>0</v>
      </c>
      <c r="P1640" s="360" t="n"/>
      <c r="Q1640" s="360" t="n"/>
      <c r="R1640" s="360" t="n"/>
      <c r="S1640" s="360" t="n"/>
      <c r="T1640" s="360" t="n"/>
      <c r="U1640" s="360" t="n"/>
      <c r="V1640" s="360" t="n"/>
      <c r="W1640" s="360" t="n">
        <v>7183</v>
      </c>
      <c r="X1640" s="360" t="n">
        <v>1</v>
      </c>
      <c r="Y1640" s="360" t="n">
        <v>7183</v>
      </c>
      <c r="Z1640" s="360" t="n"/>
      <c r="AA1640" s="360" t="n"/>
      <c r="AB1640" s="360" t="n"/>
    </row>
    <row r="1641">
      <c r="A1641" s="360" t="n">
        <v>50</v>
      </c>
      <c r="B1641" s="360" t="n">
        <v>0</v>
      </c>
      <c r="C1641" s="360" t="n">
        <v>0</v>
      </c>
      <c r="D1641" s="360" t="n">
        <v>1</v>
      </c>
      <c r="E1641" s="360" t="n">
        <v>226</v>
      </c>
      <c r="F1641" s="360">
        <f>ROUND(Source!AW1635,O1641)</f>
        <v/>
      </c>
      <c r="G1641" s="360" t="inlineStr">
        <is>
          <t>СтМат</t>
        </is>
      </c>
      <c r="H1641" s="360" t="inlineStr">
        <is>
          <t>Стоимость материалов (всего)</t>
        </is>
      </c>
      <c r="I1641" s="360" t="n"/>
      <c r="J1641" s="360" t="n"/>
      <c r="K1641" s="360" t="n">
        <v>226</v>
      </c>
      <c r="L1641" s="360" t="n">
        <v>5</v>
      </c>
      <c r="M1641" s="360" t="n">
        <v>3</v>
      </c>
      <c r="N1641" s="360" t="inlineStr"/>
      <c r="O1641" s="360" t="n">
        <v>0</v>
      </c>
      <c r="P1641" s="360" t="n"/>
      <c r="Q1641" s="360" t="n"/>
      <c r="R1641" s="360" t="n"/>
      <c r="S1641" s="360" t="n"/>
      <c r="T1641" s="360" t="n"/>
      <c r="U1641" s="360" t="n"/>
      <c r="V1641" s="360" t="n"/>
      <c r="W1641" s="360" t="n">
        <v>7183</v>
      </c>
      <c r="X1641" s="360" t="n">
        <v>1</v>
      </c>
      <c r="Y1641" s="360" t="n">
        <v>7183</v>
      </c>
      <c r="Z1641" s="360" t="n"/>
      <c r="AA1641" s="360" t="n"/>
      <c r="AB1641" s="360" t="n"/>
    </row>
    <row r="1642">
      <c r="A1642" s="360" t="n">
        <v>50</v>
      </c>
      <c r="B1642" s="360" t="n">
        <v>0</v>
      </c>
      <c r="C1642" s="360" t="n">
        <v>0</v>
      </c>
      <c r="D1642" s="360" t="n">
        <v>1</v>
      </c>
      <c r="E1642" s="360" t="n">
        <v>227</v>
      </c>
      <c r="F1642" s="360">
        <f>ROUND(Source!AX1635,O1642)</f>
        <v/>
      </c>
      <c r="G1642" s="360" t="inlineStr">
        <is>
          <t>СтМатЗак</t>
        </is>
      </c>
      <c r="H1642" s="360" t="inlineStr">
        <is>
          <t>Стоимость материалов заказчика</t>
        </is>
      </c>
      <c r="I1642" s="360" t="n"/>
      <c r="J1642" s="360" t="n"/>
      <c r="K1642" s="360" t="n">
        <v>227</v>
      </c>
      <c r="L1642" s="360" t="n">
        <v>6</v>
      </c>
      <c r="M1642" s="360" t="n">
        <v>3</v>
      </c>
      <c r="N1642" s="360" t="inlineStr"/>
      <c r="O1642" s="360" t="n">
        <v>0</v>
      </c>
      <c r="P1642" s="360" t="n"/>
      <c r="Q1642" s="360" t="n"/>
      <c r="R1642" s="360" t="n"/>
      <c r="S1642" s="360" t="n"/>
      <c r="T1642" s="360" t="n"/>
      <c r="U1642" s="360" t="n"/>
      <c r="V1642" s="360" t="n"/>
      <c r="W1642" s="360" t="n">
        <v>0</v>
      </c>
      <c r="X1642" s="360" t="n">
        <v>1</v>
      </c>
      <c r="Y1642" s="360" t="n">
        <v>0</v>
      </c>
      <c r="Z1642" s="360" t="n"/>
      <c r="AA1642" s="360" t="n"/>
      <c r="AB1642" s="360" t="n"/>
    </row>
    <row r="1643">
      <c r="A1643" s="360" t="n">
        <v>50</v>
      </c>
      <c r="B1643" s="360" t="n">
        <v>0</v>
      </c>
      <c r="C1643" s="360" t="n">
        <v>0</v>
      </c>
      <c r="D1643" s="360" t="n">
        <v>1</v>
      </c>
      <c r="E1643" s="360" t="n">
        <v>228</v>
      </c>
      <c r="F1643" s="360">
        <f>ROUND(Source!AY1635,O1643)</f>
        <v/>
      </c>
      <c r="G1643" s="360" t="inlineStr">
        <is>
          <t>СтМатПод</t>
        </is>
      </c>
      <c r="H1643" s="360" t="inlineStr">
        <is>
          <t>Стоимость материалов подрядчика</t>
        </is>
      </c>
      <c r="I1643" s="360" t="n"/>
      <c r="J1643" s="360" t="n"/>
      <c r="K1643" s="360" t="n">
        <v>228</v>
      </c>
      <c r="L1643" s="360" t="n">
        <v>7</v>
      </c>
      <c r="M1643" s="360" t="n">
        <v>3</v>
      </c>
      <c r="N1643" s="360" t="inlineStr"/>
      <c r="O1643" s="360" t="n">
        <v>0</v>
      </c>
      <c r="P1643" s="360" t="n"/>
      <c r="Q1643" s="360" t="n"/>
      <c r="R1643" s="360" t="n"/>
      <c r="S1643" s="360" t="n"/>
      <c r="T1643" s="360" t="n"/>
      <c r="U1643" s="360" t="n"/>
      <c r="V1643" s="360" t="n"/>
      <c r="W1643" s="360" t="n">
        <v>7183</v>
      </c>
      <c r="X1643" s="360" t="n">
        <v>1</v>
      </c>
      <c r="Y1643" s="360" t="n">
        <v>7183</v>
      </c>
      <c r="Z1643" s="360" t="n"/>
      <c r="AA1643" s="360" t="n"/>
      <c r="AB1643" s="360" t="n"/>
    </row>
    <row r="1644">
      <c r="A1644" s="360" t="n">
        <v>50</v>
      </c>
      <c r="B1644" s="360" t="n">
        <v>0</v>
      </c>
      <c r="C1644" s="360" t="n">
        <v>0</v>
      </c>
      <c r="D1644" s="360" t="n">
        <v>1</v>
      </c>
      <c r="E1644" s="360" t="n">
        <v>216</v>
      </c>
      <c r="F1644" s="360">
        <f>ROUND(Source!AP1635,O1644)</f>
        <v/>
      </c>
      <c r="G1644" s="360" t="inlineStr">
        <is>
          <t>Оборуд</t>
        </is>
      </c>
      <c r="H1644" s="360" t="inlineStr">
        <is>
          <t>Стоимость оборудования (всего)</t>
        </is>
      </c>
      <c r="I1644" s="360" t="n"/>
      <c r="J1644" s="360" t="n"/>
      <c r="K1644" s="360" t="n">
        <v>216</v>
      </c>
      <c r="L1644" s="360" t="n">
        <v>8</v>
      </c>
      <c r="M1644" s="360" t="n">
        <v>3</v>
      </c>
      <c r="N1644" s="360" t="inlineStr"/>
      <c r="O1644" s="360" t="n">
        <v>0</v>
      </c>
      <c r="P1644" s="360" t="n"/>
      <c r="Q1644" s="360" t="n"/>
      <c r="R1644" s="360" t="n"/>
      <c r="S1644" s="360" t="n"/>
      <c r="T1644" s="360" t="n"/>
      <c r="U1644" s="360" t="n"/>
      <c r="V1644" s="360" t="n"/>
      <c r="W1644" s="360" t="n">
        <v>0</v>
      </c>
      <c r="X1644" s="360" t="n">
        <v>1</v>
      </c>
      <c r="Y1644" s="360" t="n">
        <v>0</v>
      </c>
      <c r="Z1644" s="360" t="n"/>
      <c r="AA1644" s="360" t="n"/>
      <c r="AB1644" s="360" t="n"/>
    </row>
    <row r="1645">
      <c r="A1645" s="360" t="n">
        <v>50</v>
      </c>
      <c r="B1645" s="360" t="n">
        <v>0</v>
      </c>
      <c r="C1645" s="360" t="n">
        <v>0</v>
      </c>
      <c r="D1645" s="360" t="n">
        <v>1</v>
      </c>
      <c r="E1645" s="360" t="n">
        <v>223</v>
      </c>
      <c r="F1645" s="360">
        <f>ROUND(Source!AQ1635,O1645)</f>
        <v/>
      </c>
      <c r="G1645" s="360" t="inlineStr">
        <is>
          <t>ОборудЗак</t>
        </is>
      </c>
      <c r="H1645" s="360" t="inlineStr">
        <is>
          <t>Стоимость оборудования заказчика</t>
        </is>
      </c>
      <c r="I1645" s="360" t="n"/>
      <c r="J1645" s="360" t="n"/>
      <c r="K1645" s="360" t="n">
        <v>223</v>
      </c>
      <c r="L1645" s="360" t="n">
        <v>9</v>
      </c>
      <c r="M1645" s="360" t="n">
        <v>3</v>
      </c>
      <c r="N1645" s="360" t="inlineStr"/>
      <c r="O1645" s="360" t="n">
        <v>0</v>
      </c>
      <c r="P1645" s="360" t="n"/>
      <c r="Q1645" s="360" t="n"/>
      <c r="R1645" s="360" t="n"/>
      <c r="S1645" s="360" t="n"/>
      <c r="T1645" s="360" t="n"/>
      <c r="U1645" s="360" t="n"/>
      <c r="V1645" s="360" t="n"/>
      <c r="W1645" s="360" t="n">
        <v>0</v>
      </c>
      <c r="X1645" s="360" t="n">
        <v>1</v>
      </c>
      <c r="Y1645" s="360" t="n">
        <v>0</v>
      </c>
      <c r="Z1645" s="360" t="n"/>
      <c r="AA1645" s="360" t="n"/>
      <c r="AB1645" s="360" t="n"/>
    </row>
    <row r="1646">
      <c r="A1646" s="360" t="n">
        <v>50</v>
      </c>
      <c r="B1646" s="360" t="n">
        <v>0</v>
      </c>
      <c r="C1646" s="360" t="n">
        <v>0</v>
      </c>
      <c r="D1646" s="360" t="n">
        <v>1</v>
      </c>
      <c r="E1646" s="360" t="n">
        <v>229</v>
      </c>
      <c r="F1646" s="360">
        <f>ROUND(Source!AZ1635,O1646)</f>
        <v/>
      </c>
      <c r="G1646" s="360" t="inlineStr">
        <is>
          <t>ОборудПод</t>
        </is>
      </c>
      <c r="H1646" s="360" t="inlineStr">
        <is>
          <t>Стоимость оборудования подрядчика</t>
        </is>
      </c>
      <c r="I1646" s="360" t="n"/>
      <c r="J1646" s="360" t="n"/>
      <c r="K1646" s="360" t="n">
        <v>229</v>
      </c>
      <c r="L1646" s="360" t="n">
        <v>10</v>
      </c>
      <c r="M1646" s="360" t="n">
        <v>3</v>
      </c>
      <c r="N1646" s="360" t="inlineStr"/>
      <c r="O1646" s="360" t="n">
        <v>0</v>
      </c>
      <c r="P1646" s="360" t="n"/>
      <c r="Q1646" s="360" t="n"/>
      <c r="R1646" s="360" t="n"/>
      <c r="S1646" s="360" t="n"/>
      <c r="T1646" s="360" t="n"/>
      <c r="U1646" s="360" t="n"/>
      <c r="V1646" s="360" t="n"/>
      <c r="W1646" s="360" t="n">
        <v>0</v>
      </c>
      <c r="X1646" s="360" t="n">
        <v>1</v>
      </c>
      <c r="Y1646" s="360" t="n">
        <v>0</v>
      </c>
      <c r="Z1646" s="360" t="n"/>
      <c r="AA1646" s="360" t="n"/>
      <c r="AB1646" s="360" t="n"/>
    </row>
    <row r="1647">
      <c r="A1647" s="360" t="n">
        <v>50</v>
      </c>
      <c r="B1647" s="360" t="n">
        <v>0</v>
      </c>
      <c r="C1647" s="360" t="n">
        <v>0</v>
      </c>
      <c r="D1647" s="360" t="n">
        <v>1</v>
      </c>
      <c r="E1647" s="360" t="n">
        <v>203</v>
      </c>
      <c r="F1647" s="360">
        <f>ROUND(Source!Q1635,O1647)</f>
        <v/>
      </c>
      <c r="G1647" s="360" t="inlineStr">
        <is>
          <t>ЭММ</t>
        </is>
      </c>
      <c r="H1647" s="360" t="inlineStr">
        <is>
          <t>Эксплуатация машин</t>
        </is>
      </c>
      <c r="I1647" s="360" t="n"/>
      <c r="J1647" s="360" t="n"/>
      <c r="K1647" s="360" t="n">
        <v>203</v>
      </c>
      <c r="L1647" s="360" t="n">
        <v>11</v>
      </c>
      <c r="M1647" s="360" t="n">
        <v>3</v>
      </c>
      <c r="N1647" s="360" t="inlineStr"/>
      <c r="O1647" s="360" t="n">
        <v>0</v>
      </c>
      <c r="P1647" s="360" t="n"/>
      <c r="Q1647" s="360" t="n"/>
      <c r="R1647" s="360" t="n"/>
      <c r="S1647" s="360" t="n"/>
      <c r="T1647" s="360" t="n"/>
      <c r="U1647" s="360" t="n"/>
      <c r="V1647" s="360" t="n"/>
      <c r="W1647" s="360" t="n">
        <v>99</v>
      </c>
      <c r="X1647" s="360" t="n">
        <v>1</v>
      </c>
      <c r="Y1647" s="360" t="n">
        <v>99</v>
      </c>
      <c r="Z1647" s="360" t="n"/>
      <c r="AA1647" s="360" t="n"/>
      <c r="AB1647" s="360" t="n"/>
    </row>
    <row r="1648">
      <c r="A1648" s="360" t="n">
        <v>50</v>
      </c>
      <c r="B1648" s="360" t="n">
        <v>0</v>
      </c>
      <c r="C1648" s="360" t="n">
        <v>0</v>
      </c>
      <c r="D1648" s="360" t="n">
        <v>1</v>
      </c>
      <c r="E1648" s="360" t="n">
        <v>231</v>
      </c>
      <c r="F1648" s="360">
        <f>ROUND(Source!BB1635,O1648)</f>
        <v/>
      </c>
      <c r="G1648" s="360" t="inlineStr">
        <is>
          <t>ЭММсНРиСП</t>
        </is>
      </c>
      <c r="H1648" s="360" t="inlineStr">
        <is>
          <t>Эксплуатация машин по ТСН-2001.16</t>
        </is>
      </c>
      <c r="I1648" s="360" t="n"/>
      <c r="J1648" s="360" t="n"/>
      <c r="K1648" s="360" t="n">
        <v>231</v>
      </c>
      <c r="L1648" s="360" t="n">
        <v>12</v>
      </c>
      <c r="M1648" s="360" t="n">
        <v>3</v>
      </c>
      <c r="N1648" s="360" t="inlineStr"/>
      <c r="O1648" s="360" t="n">
        <v>0</v>
      </c>
      <c r="P1648" s="360" t="n"/>
      <c r="Q1648" s="360" t="n"/>
      <c r="R1648" s="360" t="n"/>
      <c r="S1648" s="360" t="n"/>
      <c r="T1648" s="360" t="n"/>
      <c r="U1648" s="360" t="n"/>
      <c r="V1648" s="360" t="n"/>
      <c r="W1648" s="360" t="n">
        <v>0</v>
      </c>
      <c r="X1648" s="360" t="n">
        <v>1</v>
      </c>
      <c r="Y1648" s="360" t="n">
        <v>0</v>
      </c>
      <c r="Z1648" s="360" t="n"/>
      <c r="AA1648" s="360" t="n"/>
      <c r="AB1648" s="360" t="n"/>
    </row>
    <row r="1649">
      <c r="A1649" s="360" t="n">
        <v>50</v>
      </c>
      <c r="B1649" s="360" t="n">
        <v>0</v>
      </c>
      <c r="C1649" s="360" t="n">
        <v>0</v>
      </c>
      <c r="D1649" s="360" t="n">
        <v>1</v>
      </c>
      <c r="E1649" s="360" t="n">
        <v>204</v>
      </c>
      <c r="F1649" s="360">
        <f>ROUND(Source!R1635,O1649)</f>
        <v/>
      </c>
      <c r="G1649" s="360" t="inlineStr">
        <is>
          <t>ЗПМ</t>
        </is>
      </c>
      <c r="H1649" s="360" t="inlineStr">
        <is>
          <t>ЗП машинистов</t>
        </is>
      </c>
      <c r="I1649" s="360" t="n"/>
      <c r="J1649" s="360" t="n"/>
      <c r="K1649" s="360" t="n">
        <v>204</v>
      </c>
      <c r="L1649" s="360" t="n">
        <v>13</v>
      </c>
      <c r="M1649" s="360" t="n">
        <v>3</v>
      </c>
      <c r="N1649" s="360" t="inlineStr"/>
      <c r="O1649" s="360" t="n">
        <v>0</v>
      </c>
      <c r="P1649" s="360" t="n"/>
      <c r="Q1649" s="360" t="n"/>
      <c r="R1649" s="360" t="n"/>
      <c r="S1649" s="360" t="n"/>
      <c r="T1649" s="360" t="n"/>
      <c r="U1649" s="360" t="n"/>
      <c r="V1649" s="360" t="n"/>
      <c r="W1649" s="360" t="n">
        <v>0</v>
      </c>
      <c r="X1649" s="360" t="n">
        <v>1</v>
      </c>
      <c r="Y1649" s="360" t="n">
        <v>0</v>
      </c>
      <c r="Z1649" s="360" t="n"/>
      <c r="AA1649" s="360" t="n"/>
      <c r="AB1649" s="360" t="n"/>
    </row>
    <row r="1650">
      <c r="A1650" s="360" t="n">
        <v>50</v>
      </c>
      <c r="B1650" s="360" t="n">
        <v>0</v>
      </c>
      <c r="C1650" s="360" t="n">
        <v>0</v>
      </c>
      <c r="D1650" s="360" t="n">
        <v>1</v>
      </c>
      <c r="E1650" s="360" t="n">
        <v>205</v>
      </c>
      <c r="F1650" s="360">
        <f>ROUND(Source!S1635,O1650)</f>
        <v/>
      </c>
      <c r="G1650" s="360" t="inlineStr">
        <is>
          <t>ОЗП</t>
        </is>
      </c>
      <c r="H1650" s="360" t="inlineStr">
        <is>
          <t>Основная ЗП рабочих</t>
        </is>
      </c>
      <c r="I1650" s="360" t="n"/>
      <c r="J1650" s="360" t="n"/>
      <c r="K1650" s="360" t="n">
        <v>205</v>
      </c>
      <c r="L1650" s="360" t="n">
        <v>14</v>
      </c>
      <c r="M1650" s="360" t="n">
        <v>3</v>
      </c>
      <c r="N1650" s="360" t="inlineStr"/>
      <c r="O1650" s="360" t="n">
        <v>0</v>
      </c>
      <c r="P1650" s="360" t="n"/>
      <c r="Q1650" s="360" t="n"/>
      <c r="R1650" s="360" t="n"/>
      <c r="S1650" s="360" t="n"/>
      <c r="T1650" s="360" t="n"/>
      <c r="U1650" s="360" t="n"/>
      <c r="V1650" s="360" t="n"/>
      <c r="W1650" s="360" t="n">
        <v>5954</v>
      </c>
      <c r="X1650" s="360" t="n">
        <v>1</v>
      </c>
      <c r="Y1650" s="360" t="n">
        <v>5954</v>
      </c>
      <c r="Z1650" s="360" t="n"/>
      <c r="AA1650" s="360" t="n"/>
      <c r="AB1650" s="360" t="n"/>
    </row>
    <row r="1651">
      <c r="A1651" s="360" t="n">
        <v>50</v>
      </c>
      <c r="B1651" s="360" t="n">
        <v>0</v>
      </c>
      <c r="C1651" s="360" t="n">
        <v>0</v>
      </c>
      <c r="D1651" s="360" t="n">
        <v>1</v>
      </c>
      <c r="E1651" s="360" t="n">
        <v>232</v>
      </c>
      <c r="F1651" s="360">
        <f>ROUND(Source!BC1635,O1651)</f>
        <v/>
      </c>
      <c r="G1651" s="360" t="inlineStr">
        <is>
          <t>ОЗПсНРиСП</t>
        </is>
      </c>
      <c r="H1651" s="360" t="inlineStr">
        <is>
          <t>Основная ЗП рабочих по ТСН-2001.16</t>
        </is>
      </c>
      <c r="I1651" s="360" t="n"/>
      <c r="J1651" s="360" t="n"/>
      <c r="K1651" s="360" t="n">
        <v>232</v>
      </c>
      <c r="L1651" s="360" t="n">
        <v>15</v>
      </c>
      <c r="M1651" s="360" t="n">
        <v>3</v>
      </c>
      <c r="N1651" s="360" t="inlineStr"/>
      <c r="O1651" s="360" t="n">
        <v>0</v>
      </c>
      <c r="P1651" s="360" t="n"/>
      <c r="Q1651" s="360" t="n"/>
      <c r="R1651" s="360" t="n"/>
      <c r="S1651" s="360" t="n"/>
      <c r="T1651" s="360" t="n"/>
      <c r="U1651" s="360" t="n"/>
      <c r="V1651" s="360" t="n"/>
      <c r="W1651" s="360" t="n">
        <v>0</v>
      </c>
      <c r="X1651" s="360" t="n">
        <v>1</v>
      </c>
      <c r="Y1651" s="360" t="n">
        <v>0</v>
      </c>
      <c r="Z1651" s="360" t="n"/>
      <c r="AA1651" s="360" t="n"/>
      <c r="AB1651" s="360" t="n"/>
    </row>
    <row r="1652">
      <c r="A1652" s="360" t="n">
        <v>50</v>
      </c>
      <c r="B1652" s="360" t="n">
        <v>0</v>
      </c>
      <c r="C1652" s="360" t="n">
        <v>0</v>
      </c>
      <c r="D1652" s="360" t="n">
        <v>1</v>
      </c>
      <c r="E1652" s="360" t="n">
        <v>214</v>
      </c>
      <c r="F1652" s="360">
        <f>ROUND(Source!AS1635,O1652)</f>
        <v/>
      </c>
      <c r="G1652" s="360" t="inlineStr">
        <is>
          <t>Строит</t>
        </is>
      </c>
      <c r="H1652" s="360" t="inlineStr">
        <is>
          <t>Строительные работы с НР и СП</t>
        </is>
      </c>
      <c r="I1652" s="360" t="n"/>
      <c r="J1652" s="360" t="n"/>
      <c r="K1652" s="360" t="n">
        <v>214</v>
      </c>
      <c r="L1652" s="360" t="n">
        <v>16</v>
      </c>
      <c r="M1652" s="360" t="n">
        <v>3</v>
      </c>
      <c r="N1652" s="360" t="inlineStr"/>
      <c r="O1652" s="360" t="n">
        <v>0</v>
      </c>
      <c r="P1652" s="360" t="n"/>
      <c r="Q1652" s="360" t="n"/>
      <c r="R1652" s="360" t="n"/>
      <c r="S1652" s="360" t="n"/>
      <c r="T1652" s="360" t="n"/>
      <c r="U1652" s="360" t="n"/>
      <c r="V1652" s="360" t="n"/>
      <c r="W1652" s="360" t="n">
        <v>22582</v>
      </c>
      <c r="X1652" s="360" t="n">
        <v>1</v>
      </c>
      <c r="Y1652" s="360" t="n">
        <v>22582</v>
      </c>
      <c r="Z1652" s="360" t="n"/>
      <c r="AA1652" s="360" t="n"/>
      <c r="AB1652" s="360" t="n"/>
    </row>
    <row r="1653">
      <c r="A1653" s="360" t="n">
        <v>50</v>
      </c>
      <c r="B1653" s="360" t="n">
        <v>0</v>
      </c>
      <c r="C1653" s="360" t="n">
        <v>0</v>
      </c>
      <c r="D1653" s="360" t="n">
        <v>1</v>
      </c>
      <c r="E1653" s="360" t="n">
        <v>215</v>
      </c>
      <c r="F1653" s="360">
        <f>ROUND(Source!AT1635,O1653)</f>
        <v/>
      </c>
      <c r="G1653" s="360" t="inlineStr">
        <is>
          <t>Монтаж</t>
        </is>
      </c>
      <c r="H1653" s="360" t="inlineStr">
        <is>
          <t>Монтажные работы с НР и СП</t>
        </is>
      </c>
      <c r="I1653" s="360" t="n"/>
      <c r="J1653" s="360" t="n"/>
      <c r="K1653" s="360" t="n">
        <v>215</v>
      </c>
      <c r="L1653" s="360" t="n">
        <v>17</v>
      </c>
      <c r="M1653" s="360" t="n">
        <v>3</v>
      </c>
      <c r="N1653" s="360" t="inlineStr"/>
      <c r="O1653" s="360" t="n">
        <v>0</v>
      </c>
      <c r="P1653" s="360" t="n"/>
      <c r="Q1653" s="360" t="n"/>
      <c r="R1653" s="360" t="n"/>
      <c r="S1653" s="360" t="n"/>
      <c r="T1653" s="360" t="n"/>
      <c r="U1653" s="360" t="n"/>
      <c r="V1653" s="360" t="n"/>
      <c r="W1653" s="360" t="n">
        <v>0</v>
      </c>
      <c r="X1653" s="360" t="n">
        <v>1</v>
      </c>
      <c r="Y1653" s="360" t="n">
        <v>0</v>
      </c>
      <c r="Z1653" s="360" t="n"/>
      <c r="AA1653" s="360" t="n"/>
      <c r="AB1653" s="360" t="n"/>
    </row>
    <row r="1654">
      <c r="A1654" s="360" t="n">
        <v>50</v>
      </c>
      <c r="B1654" s="360" t="n">
        <v>0</v>
      </c>
      <c r="C1654" s="360" t="n">
        <v>0</v>
      </c>
      <c r="D1654" s="360" t="n">
        <v>1</v>
      </c>
      <c r="E1654" s="360" t="n">
        <v>217</v>
      </c>
      <c r="F1654" s="360">
        <f>ROUND(Source!AU1635,O1654)</f>
        <v/>
      </c>
      <c r="G1654" s="360" t="inlineStr">
        <is>
          <t>Прочие</t>
        </is>
      </c>
      <c r="H1654" s="360" t="inlineStr">
        <is>
          <t>Прочие работы с НР и СП</t>
        </is>
      </c>
      <c r="I1654" s="360" t="n"/>
      <c r="J1654" s="360" t="n"/>
      <c r="K1654" s="360" t="n">
        <v>217</v>
      </c>
      <c r="L1654" s="360" t="n">
        <v>18</v>
      </c>
      <c r="M1654" s="360" t="n">
        <v>3</v>
      </c>
      <c r="N1654" s="360" t="inlineStr"/>
      <c r="O1654" s="360" t="n">
        <v>0</v>
      </c>
      <c r="P1654" s="360" t="n"/>
      <c r="Q1654" s="360" t="n"/>
      <c r="R1654" s="360" t="n"/>
      <c r="S1654" s="360" t="n"/>
      <c r="T1654" s="360" t="n"/>
      <c r="U1654" s="360" t="n"/>
      <c r="V1654" s="360" t="n"/>
      <c r="W1654" s="360" t="n">
        <v>0</v>
      </c>
      <c r="X1654" s="360" t="n">
        <v>1</v>
      </c>
      <c r="Y1654" s="360" t="n">
        <v>0</v>
      </c>
      <c r="Z1654" s="360" t="n"/>
      <c r="AA1654" s="360" t="n"/>
      <c r="AB1654" s="360" t="n"/>
    </row>
    <row r="1655">
      <c r="A1655" s="360" t="n">
        <v>50</v>
      </c>
      <c r="B1655" s="360" t="n">
        <v>0</v>
      </c>
      <c r="C1655" s="360" t="n">
        <v>0</v>
      </c>
      <c r="D1655" s="360" t="n">
        <v>1</v>
      </c>
      <c r="E1655" s="360" t="n">
        <v>230</v>
      </c>
      <c r="F1655" s="360">
        <f>ROUND(Source!BA1635,O1655)</f>
        <v/>
      </c>
      <c r="G1655" s="360" t="inlineStr">
        <is>
          <t>ПрочиеЗатр</t>
        </is>
      </c>
      <c r="H1655" s="360" t="inlineStr">
        <is>
          <t>Прочие затраты по ТСН-2001.16</t>
        </is>
      </c>
      <c r="I1655" s="360" t="n"/>
      <c r="J1655" s="360" t="n"/>
      <c r="K1655" s="360" t="n">
        <v>230</v>
      </c>
      <c r="L1655" s="360" t="n">
        <v>19</v>
      </c>
      <c r="M1655" s="360" t="n">
        <v>3</v>
      </c>
      <c r="N1655" s="360" t="inlineStr"/>
      <c r="O1655" s="360" t="n">
        <v>0</v>
      </c>
      <c r="P1655" s="360" t="n"/>
      <c r="Q1655" s="360" t="n"/>
      <c r="R1655" s="360" t="n"/>
      <c r="S1655" s="360" t="n"/>
      <c r="T1655" s="360" t="n"/>
      <c r="U1655" s="360" t="n"/>
      <c r="V1655" s="360" t="n"/>
      <c r="W1655" s="360" t="n">
        <v>0</v>
      </c>
      <c r="X1655" s="360" t="n">
        <v>1</v>
      </c>
      <c r="Y1655" s="360" t="n">
        <v>0</v>
      </c>
      <c r="Z1655" s="360" t="n"/>
      <c r="AA1655" s="360" t="n"/>
      <c r="AB1655" s="360" t="n"/>
    </row>
    <row r="1656">
      <c r="A1656" s="360" t="n">
        <v>50</v>
      </c>
      <c r="B1656" s="360" t="n">
        <v>0</v>
      </c>
      <c r="C1656" s="360" t="n">
        <v>0</v>
      </c>
      <c r="D1656" s="360" t="n">
        <v>1</v>
      </c>
      <c r="E1656" s="360" t="n">
        <v>206</v>
      </c>
      <c r="F1656" s="360">
        <f>ROUND(Source!T1635,O1656)</f>
        <v/>
      </c>
      <c r="G1656" s="360" t="inlineStr">
        <is>
          <t>ВозврМат</t>
        </is>
      </c>
      <c r="H1656" s="360" t="inlineStr">
        <is>
          <t>Возврат материалов</t>
        </is>
      </c>
      <c r="I1656" s="360" t="n"/>
      <c r="J1656" s="360" t="n"/>
      <c r="K1656" s="360" t="n">
        <v>206</v>
      </c>
      <c r="L1656" s="360" t="n">
        <v>20</v>
      </c>
      <c r="M1656" s="360" t="n">
        <v>3</v>
      </c>
      <c r="N1656" s="360" t="inlineStr"/>
      <c r="O1656" s="360" t="n">
        <v>0</v>
      </c>
      <c r="P1656" s="360" t="n"/>
      <c r="Q1656" s="360" t="n"/>
      <c r="R1656" s="360" t="n"/>
      <c r="S1656" s="360" t="n"/>
      <c r="T1656" s="360" t="n"/>
      <c r="U1656" s="360" t="n"/>
      <c r="V1656" s="360" t="n"/>
      <c r="W1656" s="360" t="n">
        <v>0</v>
      </c>
      <c r="X1656" s="360" t="n">
        <v>1</v>
      </c>
      <c r="Y1656" s="360" t="n">
        <v>0</v>
      </c>
      <c r="Z1656" s="360" t="n"/>
      <c r="AA1656" s="360" t="n"/>
      <c r="AB1656" s="360" t="n"/>
    </row>
    <row r="1657">
      <c r="A1657" s="360" t="n">
        <v>50</v>
      </c>
      <c r="B1657" s="360" t="n">
        <v>0</v>
      </c>
      <c r="C1657" s="360" t="n">
        <v>0</v>
      </c>
      <c r="D1657" s="360" t="n">
        <v>1</v>
      </c>
      <c r="E1657" s="360" t="n">
        <v>207</v>
      </c>
      <c r="F1657" s="360">
        <f>ROUND(Source!U1635,O1657)</f>
        <v/>
      </c>
      <c r="G1657" s="360" t="inlineStr">
        <is>
          <t>ТрудСтр</t>
        </is>
      </c>
      <c r="H1657" s="360" t="inlineStr">
        <is>
          <t>Трудозатраты строителей</t>
        </is>
      </c>
      <c r="I1657" s="360" t="n"/>
      <c r="J1657" s="360" t="n"/>
      <c r="K1657" s="360" t="n">
        <v>207</v>
      </c>
      <c r="L1657" s="360" t="n">
        <v>21</v>
      </c>
      <c r="M1657" s="360" t="n">
        <v>3</v>
      </c>
      <c r="N1657" s="360" t="inlineStr"/>
      <c r="O1657" s="360" t="n">
        <v>7</v>
      </c>
      <c r="P1657" s="360" t="n"/>
      <c r="Q1657" s="360" t="n"/>
      <c r="R1657" s="360" t="n"/>
      <c r="S1657" s="360" t="n"/>
      <c r="T1657" s="360" t="n"/>
      <c r="U1657" s="360" t="n"/>
      <c r="V1657" s="360" t="n"/>
      <c r="W1657" s="360" t="n">
        <v>12.709</v>
      </c>
      <c r="X1657" s="360" t="n">
        <v>1</v>
      </c>
      <c r="Y1657" s="360" t="n">
        <v>12.709</v>
      </c>
      <c r="Z1657" s="360" t="n"/>
      <c r="AA1657" s="360" t="n"/>
      <c r="AB1657" s="360" t="n"/>
    </row>
    <row r="1658">
      <c r="A1658" s="360" t="n">
        <v>50</v>
      </c>
      <c r="B1658" s="360" t="n">
        <v>0</v>
      </c>
      <c r="C1658" s="360" t="n">
        <v>0</v>
      </c>
      <c r="D1658" s="360" t="n">
        <v>1</v>
      </c>
      <c r="E1658" s="360" t="n">
        <v>208</v>
      </c>
      <c r="F1658" s="360">
        <f>ROUND(Source!V1635,O1658)</f>
        <v/>
      </c>
      <c r="G1658" s="360" t="inlineStr">
        <is>
          <t>ТрудМаш</t>
        </is>
      </c>
      <c r="H1658" s="360" t="inlineStr">
        <is>
          <t>Трудозатраты машинистов</t>
        </is>
      </c>
      <c r="I1658" s="360" t="n"/>
      <c r="J1658" s="360" t="n"/>
      <c r="K1658" s="360" t="n">
        <v>208</v>
      </c>
      <c r="L1658" s="360" t="n">
        <v>22</v>
      </c>
      <c r="M1658" s="360" t="n">
        <v>3</v>
      </c>
      <c r="N1658" s="360" t="inlineStr"/>
      <c r="O1658" s="360" t="n">
        <v>7</v>
      </c>
      <c r="P1658" s="360" t="n"/>
      <c r="Q1658" s="360" t="n"/>
      <c r="R1658" s="360" t="n"/>
      <c r="S1658" s="360" t="n"/>
      <c r="T1658" s="360" t="n"/>
      <c r="U1658" s="360" t="n"/>
      <c r="V1658" s="360" t="n"/>
      <c r="W1658" s="360" t="n">
        <v>0</v>
      </c>
      <c r="X1658" s="360" t="n">
        <v>1</v>
      </c>
      <c r="Y1658" s="360" t="n">
        <v>0</v>
      </c>
      <c r="Z1658" s="360" t="n"/>
      <c r="AA1658" s="360" t="n"/>
      <c r="AB1658" s="360" t="n"/>
    </row>
    <row r="1659">
      <c r="A1659" s="360" t="n">
        <v>50</v>
      </c>
      <c r="B1659" s="360" t="n">
        <v>0</v>
      </c>
      <c r="C1659" s="360" t="n">
        <v>0</v>
      </c>
      <c r="D1659" s="360" t="n">
        <v>1</v>
      </c>
      <c r="E1659" s="360" t="n">
        <v>209</v>
      </c>
      <c r="F1659" s="360">
        <f>ROUND(Source!W1635,O1659)</f>
        <v/>
      </c>
      <c r="G1659" s="360" t="inlineStr">
        <is>
          <t>ТранспМат</t>
        </is>
      </c>
      <c r="H1659" s="360" t="inlineStr">
        <is>
          <t>Транспорт материалов</t>
        </is>
      </c>
      <c r="I1659" s="360" t="n"/>
      <c r="J1659" s="360" t="n"/>
      <c r="K1659" s="360" t="n">
        <v>209</v>
      </c>
      <c r="L1659" s="360" t="n">
        <v>23</v>
      </c>
      <c r="M1659" s="360" t="n">
        <v>3</v>
      </c>
      <c r="N1659" s="360" t="inlineStr"/>
      <c r="O1659" s="360" t="n">
        <v>0</v>
      </c>
      <c r="P1659" s="360" t="n"/>
      <c r="Q1659" s="360" t="n"/>
      <c r="R1659" s="360" t="n"/>
      <c r="S1659" s="360" t="n"/>
      <c r="T1659" s="360" t="n"/>
      <c r="U1659" s="360" t="n"/>
      <c r="V1659" s="360" t="n"/>
      <c r="W1659" s="360" t="n">
        <v>0</v>
      </c>
      <c r="X1659" s="360" t="n">
        <v>1</v>
      </c>
      <c r="Y1659" s="360" t="n">
        <v>0</v>
      </c>
      <c r="Z1659" s="360" t="n"/>
      <c r="AA1659" s="360" t="n"/>
      <c r="AB1659" s="360" t="n"/>
    </row>
    <row r="1660">
      <c r="A1660" s="360" t="n">
        <v>50</v>
      </c>
      <c r="B1660" s="360" t="n">
        <v>0</v>
      </c>
      <c r="C1660" s="360" t="n">
        <v>0</v>
      </c>
      <c r="D1660" s="360" t="n">
        <v>1</v>
      </c>
      <c r="E1660" s="360" t="n">
        <v>233</v>
      </c>
      <c r="F1660" s="360">
        <f>ROUND(Source!BD1635,O1660)</f>
        <v/>
      </c>
      <c r="G1660" s="360" t="inlineStr">
        <is>
          <t>Перевозка</t>
        </is>
      </c>
      <c r="H1660" s="360" t="inlineStr">
        <is>
          <t>Перевозка грузов</t>
        </is>
      </c>
      <c r="I1660" s="360" t="n"/>
      <c r="J1660" s="360" t="n"/>
      <c r="K1660" s="360" t="n">
        <v>233</v>
      </c>
      <c r="L1660" s="360" t="n">
        <v>24</v>
      </c>
      <c r="M1660" s="360" t="n">
        <v>3</v>
      </c>
      <c r="N1660" s="360" t="inlineStr"/>
      <c r="O1660" s="360" t="n">
        <v>0</v>
      </c>
      <c r="P1660" s="360" t="n"/>
      <c r="Q1660" s="360" t="n"/>
      <c r="R1660" s="360" t="n"/>
      <c r="S1660" s="360" t="n"/>
      <c r="T1660" s="360" t="n"/>
      <c r="U1660" s="360" t="n"/>
      <c r="V1660" s="360" t="n"/>
      <c r="W1660" s="360" t="n">
        <v>0</v>
      </c>
      <c r="X1660" s="360" t="n">
        <v>1</v>
      </c>
      <c r="Y1660" s="360" t="n">
        <v>0</v>
      </c>
      <c r="Z1660" s="360" t="n"/>
      <c r="AA1660" s="360" t="n"/>
      <c r="AB1660" s="360" t="n"/>
    </row>
    <row r="1661">
      <c r="A1661" s="360" t="n">
        <v>50</v>
      </c>
      <c r="B1661" s="360" t="n">
        <v>0</v>
      </c>
      <c r="C1661" s="360" t="n">
        <v>0</v>
      </c>
      <c r="D1661" s="360" t="n">
        <v>1</v>
      </c>
      <c r="E1661" s="360" t="n">
        <v>210</v>
      </c>
      <c r="F1661" s="360">
        <f>ROUND(Source!X1635,O1661)</f>
        <v/>
      </c>
      <c r="G1661" s="360" t="inlineStr">
        <is>
          <t>НР</t>
        </is>
      </c>
      <c r="H1661" s="360" t="inlineStr">
        <is>
          <t>Накладные расходы</t>
        </is>
      </c>
      <c r="I1661" s="360" t="n"/>
      <c r="J1661" s="360" t="n"/>
      <c r="K1661" s="360" t="n">
        <v>210</v>
      </c>
      <c r="L1661" s="360" t="n">
        <v>25</v>
      </c>
      <c r="M1661" s="360" t="n">
        <v>3</v>
      </c>
      <c r="N1661" s="360" t="inlineStr"/>
      <c r="O1661" s="360" t="n">
        <v>0</v>
      </c>
      <c r="P1661" s="360" t="n"/>
      <c r="Q1661" s="360" t="n"/>
      <c r="R1661" s="360" t="n"/>
      <c r="S1661" s="360" t="n"/>
      <c r="T1661" s="360" t="n"/>
      <c r="U1661" s="360" t="n"/>
      <c r="V1661" s="360" t="n"/>
      <c r="W1661" s="360" t="n">
        <v>6188</v>
      </c>
      <c r="X1661" s="360" t="n">
        <v>1</v>
      </c>
      <c r="Y1661" s="360" t="n">
        <v>6188</v>
      </c>
      <c r="Z1661" s="360" t="n"/>
      <c r="AA1661" s="360" t="n"/>
      <c r="AB1661" s="360" t="n"/>
    </row>
    <row r="1662">
      <c r="A1662" s="360" t="n">
        <v>50</v>
      </c>
      <c r="B1662" s="360" t="n">
        <v>0</v>
      </c>
      <c r="C1662" s="360" t="n">
        <v>0</v>
      </c>
      <c r="D1662" s="360" t="n">
        <v>1</v>
      </c>
      <c r="E1662" s="360" t="n">
        <v>211</v>
      </c>
      <c r="F1662" s="360">
        <f>ROUND(Source!Y1635,O1662)</f>
        <v/>
      </c>
      <c r="G1662" s="360" t="inlineStr">
        <is>
          <t>СмПриб</t>
        </is>
      </c>
      <c r="H1662" s="360" t="inlineStr">
        <is>
          <t>Сметная прибыль</t>
        </is>
      </c>
      <c r="I1662" s="360" t="n"/>
      <c r="J1662" s="360" t="n"/>
      <c r="K1662" s="360" t="n">
        <v>211</v>
      </c>
      <c r="L1662" s="360" t="n">
        <v>26</v>
      </c>
      <c r="M1662" s="360" t="n">
        <v>3</v>
      </c>
      <c r="N1662" s="360" t="inlineStr"/>
      <c r="O1662" s="360" t="n">
        <v>0</v>
      </c>
      <c r="P1662" s="360" t="n"/>
      <c r="Q1662" s="360" t="n"/>
      <c r="R1662" s="360" t="n"/>
      <c r="S1662" s="360" t="n"/>
      <c r="T1662" s="360" t="n"/>
      <c r="U1662" s="360" t="n"/>
      <c r="V1662" s="360" t="n"/>
      <c r="W1662" s="360" t="n">
        <v>3158</v>
      </c>
      <c r="X1662" s="360" t="n">
        <v>1</v>
      </c>
      <c r="Y1662" s="360" t="n">
        <v>3158</v>
      </c>
      <c r="Z1662" s="360" t="n"/>
      <c r="AA1662" s="360" t="n"/>
      <c r="AB1662" s="360" t="n"/>
    </row>
    <row r="1663">
      <c r="A1663" s="360" t="n">
        <v>50</v>
      </c>
      <c r="B1663" s="360" t="n">
        <v>0</v>
      </c>
      <c r="C1663" s="360" t="n">
        <v>0</v>
      </c>
      <c r="D1663" s="360" t="n">
        <v>1</v>
      </c>
      <c r="E1663" s="360" t="n">
        <v>224</v>
      </c>
      <c r="F1663" s="360">
        <f>ROUND(Source!AR1635,O1663)</f>
        <v/>
      </c>
      <c r="G1663" s="360" t="inlineStr">
        <is>
          <t>Всего</t>
        </is>
      </c>
      <c r="H1663" s="360" t="inlineStr">
        <is>
          <t>Всего с НР и СП</t>
        </is>
      </c>
      <c r="I1663" s="360" t="n"/>
      <c r="J1663" s="360" t="n"/>
      <c r="K1663" s="360" t="n">
        <v>224</v>
      </c>
      <c r="L1663" s="360" t="n">
        <v>27</v>
      </c>
      <c r="M1663" s="360" t="n">
        <v>3</v>
      </c>
      <c r="N1663" s="360" t="inlineStr"/>
      <c r="O1663" s="360" t="n">
        <v>0</v>
      </c>
      <c r="P1663" s="360" t="n"/>
      <c r="Q1663" s="360" t="n"/>
      <c r="R1663" s="360" t="n"/>
      <c r="S1663" s="360" t="n"/>
      <c r="T1663" s="360" t="n"/>
      <c r="U1663" s="360" t="n"/>
      <c r="V1663" s="360" t="n"/>
      <c r="W1663" s="360" t="n">
        <v>22582</v>
      </c>
      <c r="X1663" s="360" t="n">
        <v>1</v>
      </c>
      <c r="Y1663" s="360" t="n">
        <v>22582</v>
      </c>
      <c r="Z1663" s="360" t="n"/>
      <c r="AA1663" s="360" t="n"/>
      <c r="AB1663" s="360" t="n"/>
    </row>
    <row r="1664">
      <c r="A1664" s="360" t="n">
        <v>50</v>
      </c>
      <c r="B1664" s="360" t="n">
        <v>1</v>
      </c>
      <c r="C1664" s="360" t="n">
        <v>0</v>
      </c>
      <c r="D1664" s="360" t="n">
        <v>2</v>
      </c>
      <c r="E1664" s="360" t="n">
        <v>0</v>
      </c>
      <c r="F1664" s="360">
        <f>ROUND(F1663,O1664)</f>
        <v/>
      </c>
      <c r="G1664" s="360" t="inlineStr">
        <is>
          <t>и1</t>
        </is>
      </c>
      <c r="H1664" s="360" t="inlineStr">
        <is>
          <t>Итого</t>
        </is>
      </c>
      <c r="I1664" s="360" t="n"/>
      <c r="J1664" s="360" t="n"/>
      <c r="K1664" s="360" t="n">
        <v>212</v>
      </c>
      <c r="L1664" s="360" t="n">
        <v>28</v>
      </c>
      <c r="M1664" s="360" t="n">
        <v>0</v>
      </c>
      <c r="N1664" s="360" t="inlineStr"/>
      <c r="O1664" s="360" t="n">
        <v>0</v>
      </c>
      <c r="P1664" s="360" t="n"/>
      <c r="Q1664" s="360" t="n"/>
      <c r="R1664" s="360" t="n"/>
      <c r="S1664" s="360" t="n"/>
      <c r="T1664" s="360" t="n"/>
      <c r="U1664" s="360" t="n"/>
      <c r="V1664" s="360" t="n"/>
      <c r="W1664" s="360" t="n">
        <v>22582</v>
      </c>
      <c r="X1664" s="360" t="n">
        <v>1</v>
      </c>
      <c r="Y1664" s="360" t="n">
        <v>22582</v>
      </c>
      <c r="Z1664" s="360" t="n"/>
      <c r="AA1664" s="360" t="n"/>
      <c r="AB1664" s="360" t="n"/>
    </row>
    <row r="1665">
      <c r="A1665" s="360" t="n">
        <v>50</v>
      </c>
      <c r="B1665" s="360" t="n">
        <v>1</v>
      </c>
      <c r="C1665" s="360" t="n">
        <v>0</v>
      </c>
      <c r="D1665" s="360" t="n">
        <v>2</v>
      </c>
      <c r="E1665" s="360" t="n">
        <v>0</v>
      </c>
      <c r="F1665" s="360">
        <f>ROUND(F1664*0.22,O1665)</f>
        <v/>
      </c>
      <c r="G1665" s="360" t="inlineStr">
        <is>
          <t>и2</t>
        </is>
      </c>
      <c r="H1665" s="360" t="inlineStr">
        <is>
          <t>НДС 22%</t>
        </is>
      </c>
      <c r="I1665" s="360" t="n"/>
      <c r="J1665" s="360" t="n"/>
      <c r="K1665" s="360" t="n">
        <v>212</v>
      </c>
      <c r="L1665" s="360" t="n">
        <v>29</v>
      </c>
      <c r="M1665" s="360" t="n">
        <v>0</v>
      </c>
      <c r="N1665" s="360" t="inlineStr"/>
      <c r="O1665" s="360" t="n">
        <v>0</v>
      </c>
      <c r="P1665" s="360" t="n"/>
      <c r="Q1665" s="360" t="n"/>
      <c r="R1665" s="360" t="n"/>
      <c r="S1665" s="360" t="n"/>
      <c r="T1665" s="360" t="n"/>
      <c r="U1665" s="360" t="n"/>
      <c r="V1665" s="360" t="n"/>
      <c r="W1665" s="360" t="n">
        <v>4968</v>
      </c>
      <c r="X1665" s="360" t="n">
        <v>1</v>
      </c>
      <c r="Y1665" s="360" t="n">
        <v>4968</v>
      </c>
      <c r="Z1665" s="360" t="n"/>
      <c r="AA1665" s="360" t="n"/>
      <c r="AB1665" s="360" t="n"/>
    </row>
    <row r="1666">
      <c r="A1666" s="360" t="n">
        <v>50</v>
      </c>
      <c r="B1666" s="360" t="n">
        <v>1</v>
      </c>
      <c r="C1666" s="360" t="n">
        <v>0</v>
      </c>
      <c r="D1666" s="360" t="n">
        <v>2</v>
      </c>
      <c r="E1666" s="360" t="n">
        <v>213</v>
      </c>
      <c r="F1666" s="360">
        <f>ROUND(F1664+F1665,O1666)</f>
        <v/>
      </c>
      <c r="G1666" s="360" t="inlineStr">
        <is>
          <t>и3</t>
        </is>
      </c>
      <c r="H1666" s="360" t="inlineStr">
        <is>
          <t>Всего</t>
        </is>
      </c>
      <c r="I1666" s="360" t="n"/>
      <c r="J1666" s="360" t="n"/>
      <c r="K1666" s="360" t="n">
        <v>212</v>
      </c>
      <c r="L1666" s="360" t="n">
        <v>30</v>
      </c>
      <c r="M1666" s="360" t="n">
        <v>0</v>
      </c>
      <c r="N1666" s="360" t="inlineStr"/>
      <c r="O1666" s="360" t="n">
        <v>0</v>
      </c>
      <c r="P1666" s="360" t="n"/>
      <c r="Q1666" s="360" t="n"/>
      <c r="R1666" s="360" t="n"/>
      <c r="S1666" s="360" t="n"/>
      <c r="T1666" s="360" t="n"/>
      <c r="U1666" s="360" t="n"/>
      <c r="V1666" s="360" t="n"/>
      <c r="W1666" s="360" t="n">
        <v>27550</v>
      </c>
      <c r="X1666" s="360" t="n">
        <v>1</v>
      </c>
      <c r="Y1666" s="360" t="n">
        <v>27550</v>
      </c>
      <c r="Z1666" s="360" t="n"/>
      <c r="AA1666" s="360" t="n"/>
      <c r="AB1666" s="360" t="n"/>
    </row>
    <row r="1668">
      <c r="A1668" s="356" t="n">
        <v>3</v>
      </c>
      <c r="B1668" s="356" t="n">
        <v>0</v>
      </c>
      <c r="C1668" s="356" t="n"/>
      <c r="D1668" s="356">
        <f>ROW(A1676)</f>
        <v/>
      </c>
      <c r="E1668" s="356" t="n"/>
      <c r="F1668" s="356" t="inlineStr">
        <is>
          <t>Новая локальная смета</t>
        </is>
      </c>
      <c r="G1668" s="356" t="inlineStr">
        <is>
          <t>Центральная, д.45</t>
        </is>
      </c>
      <c r="H1668" s="356" t="inlineStr"/>
      <c r="I1668" s="356" t="n">
        <v>0</v>
      </c>
      <c r="J1668" s="356" t="inlineStr"/>
      <c r="K1668" s="356" t="n">
        <v>0</v>
      </c>
      <c r="L1668" s="356" t="inlineStr">
        <is>
          <t>Новая локальная смета</t>
        </is>
      </c>
      <c r="M1668" s="356" t="inlineStr"/>
      <c r="N1668" s="356" t="n"/>
      <c r="O1668" s="356" t="n"/>
      <c r="P1668" s="356" t="n"/>
      <c r="Q1668" s="356" t="n"/>
      <c r="R1668" s="356" t="n"/>
      <c r="S1668" s="356" t="n">
        <v>0</v>
      </c>
      <c r="T1668" s="356" t="n"/>
      <c r="U1668" s="356" t="inlineStr"/>
      <c r="V1668" s="356" t="n">
        <v>0</v>
      </c>
      <c r="W1668" s="356" t="n"/>
      <c r="X1668" s="356" t="n"/>
      <c r="Y1668" s="356" t="n"/>
      <c r="Z1668" s="356" t="n"/>
      <c r="AA1668" s="356" t="n"/>
      <c r="AB1668" s="356" t="inlineStr"/>
      <c r="AC1668" s="356" t="inlineStr"/>
      <c r="AD1668" s="356" t="inlineStr"/>
      <c r="AE1668" s="356" t="inlineStr"/>
      <c r="AF1668" s="356" t="inlineStr"/>
      <c r="AG1668" s="356" t="inlineStr"/>
      <c r="AH1668" s="356" t="n"/>
      <c r="AI1668" s="356" t="n"/>
      <c r="AJ1668" s="356" t="n"/>
      <c r="AK1668" s="356" t="n"/>
      <c r="AL1668" s="356" t="n"/>
      <c r="AM1668" s="356" t="n"/>
      <c r="AN1668" s="356" t="n"/>
      <c r="AO1668" s="356" t="n"/>
      <c r="AP1668" s="356" t="inlineStr"/>
      <c r="AQ1668" s="356" t="inlineStr"/>
      <c r="AR1668" s="356" t="inlineStr"/>
      <c r="AS1668" s="356" t="n"/>
      <c r="AT1668" s="356" t="n"/>
      <c r="AU1668" s="356" t="n"/>
      <c r="AV1668" s="356" t="n"/>
      <c r="AW1668" s="356" t="n"/>
      <c r="AX1668" s="356" t="n"/>
      <c r="AY1668" s="356" t="n"/>
      <c r="AZ1668" s="356" t="inlineStr"/>
      <c r="BA1668" s="356" t="n"/>
      <c r="BB1668" s="356" t="inlineStr"/>
      <c r="BC1668" s="356" t="inlineStr"/>
      <c r="BD1668" s="356" t="inlineStr"/>
      <c r="BE1668" s="356" t="inlineStr"/>
      <c r="BF1668" s="356" t="inlineStr"/>
      <c r="BG1668" s="356" t="inlineStr"/>
      <c r="BH1668" s="356" t="inlineStr"/>
      <c r="BI1668" s="356" t="inlineStr"/>
      <c r="BJ1668" s="356" t="inlineStr"/>
      <c r="BK1668" s="356" t="inlineStr"/>
      <c r="BL1668" s="356" t="inlineStr"/>
      <c r="BM1668" s="356" t="inlineStr"/>
      <c r="BN1668" s="356" t="inlineStr"/>
      <c r="BO1668" s="356" t="inlineStr"/>
      <c r="BP1668" s="356" t="inlineStr"/>
      <c r="BQ1668" s="356" t="n"/>
      <c r="BR1668" s="356" t="n"/>
      <c r="BS1668" s="356" t="n"/>
      <c r="BT1668" s="356" t="n"/>
      <c r="BU1668" s="356" t="n"/>
      <c r="BV1668" s="356" t="n"/>
      <c r="BW1668" s="356" t="n"/>
      <c r="BX1668" s="356" t="n">
        <v>0</v>
      </c>
      <c r="BY1668" s="356" t="n"/>
      <c r="BZ1668" s="356" t="n"/>
      <c r="CA1668" s="356" t="n"/>
      <c r="CB1668" s="356" t="n"/>
      <c r="CC1668" s="356" t="n"/>
      <c r="CD1668" s="356" t="n"/>
      <c r="CE1668" s="356" t="n"/>
      <c r="CF1668" s="356" t="n">
        <v>0</v>
      </c>
      <c r="CG1668" s="356" t="n">
        <v>0</v>
      </c>
      <c r="CH1668" s="356" t="n"/>
      <c r="CI1668" s="356" t="inlineStr"/>
      <c r="CJ1668" s="356" t="inlineStr"/>
      <c r="CK1668" s="0" t="inlineStr"/>
      <c r="CL1668" s="0" t="inlineStr"/>
      <c r="CM1668" s="0" t="inlineStr"/>
      <c r="CN1668" s="0" t="inlineStr"/>
      <c r="CO1668" s="0" t="inlineStr"/>
      <c r="CP1668" s="0" t="inlineStr"/>
      <c r="CQ1668" s="0" t="inlineStr"/>
    </row>
    <row r="1670">
      <c r="A1670" s="358" t="n">
        <v>52</v>
      </c>
      <c r="B1670" s="358">
        <f>B1676</f>
        <v/>
      </c>
      <c r="C1670" s="358">
        <f>C1676</f>
        <v/>
      </c>
      <c r="D1670" s="358">
        <f>D1676</f>
        <v/>
      </c>
      <c r="E1670" s="358">
        <f>E1676</f>
        <v/>
      </c>
      <c r="F1670" s="358">
        <f>F1676</f>
        <v/>
      </c>
      <c r="G1670" s="358">
        <f>G1676</f>
        <v/>
      </c>
      <c r="H1670" s="358" t="n"/>
      <c r="I1670" s="358" t="n"/>
      <c r="J1670" s="358" t="n"/>
      <c r="K1670" s="358" t="n"/>
      <c r="L1670" s="358" t="n"/>
      <c r="M1670" s="358" t="n"/>
      <c r="N1670" s="358" t="n"/>
      <c r="O1670" s="358">
        <f>O1676</f>
        <v/>
      </c>
      <c r="P1670" s="358">
        <f>P1676</f>
        <v/>
      </c>
      <c r="Q1670" s="358">
        <f>Q1676</f>
        <v/>
      </c>
      <c r="R1670" s="358">
        <f>R1676</f>
        <v/>
      </c>
      <c r="S1670" s="358">
        <f>S1676</f>
        <v/>
      </c>
      <c r="T1670" s="358">
        <f>T1676</f>
        <v/>
      </c>
      <c r="U1670" s="358">
        <f>U1676</f>
        <v/>
      </c>
      <c r="V1670" s="358">
        <f>V1676</f>
        <v/>
      </c>
      <c r="W1670" s="358">
        <f>W1676</f>
        <v/>
      </c>
      <c r="X1670" s="358">
        <f>X1676</f>
        <v/>
      </c>
      <c r="Y1670" s="358">
        <f>Y1676</f>
        <v/>
      </c>
      <c r="Z1670" s="358">
        <f>Z1676</f>
        <v/>
      </c>
      <c r="AA1670" s="358">
        <f>AA1676</f>
        <v/>
      </c>
      <c r="AB1670" s="358">
        <f>AB1676</f>
        <v/>
      </c>
      <c r="AC1670" s="358">
        <f>AC1676</f>
        <v/>
      </c>
      <c r="AD1670" s="358">
        <f>AD1676</f>
        <v/>
      </c>
      <c r="AE1670" s="358">
        <f>AE1676</f>
        <v/>
      </c>
      <c r="AF1670" s="358">
        <f>AF1676</f>
        <v/>
      </c>
      <c r="AG1670" s="358">
        <f>AG1676</f>
        <v/>
      </c>
      <c r="AH1670" s="358">
        <f>AH1676</f>
        <v/>
      </c>
      <c r="AI1670" s="358">
        <f>AI1676</f>
        <v/>
      </c>
      <c r="AJ1670" s="358">
        <f>AJ1676</f>
        <v/>
      </c>
      <c r="AK1670" s="358">
        <f>AK1676</f>
        <v/>
      </c>
      <c r="AL1670" s="358">
        <f>AL1676</f>
        <v/>
      </c>
      <c r="AM1670" s="358">
        <f>AM1676</f>
        <v/>
      </c>
      <c r="AN1670" s="358">
        <f>AN1676</f>
        <v/>
      </c>
      <c r="AO1670" s="358">
        <f>AO1676</f>
        <v/>
      </c>
      <c r="AP1670" s="358">
        <f>AP1676</f>
        <v/>
      </c>
      <c r="AQ1670" s="358">
        <f>AQ1676</f>
        <v/>
      </c>
      <c r="AR1670" s="358">
        <f>AR1676</f>
        <v/>
      </c>
      <c r="AS1670" s="358">
        <f>AS1676</f>
        <v/>
      </c>
      <c r="AT1670" s="358">
        <f>AT1676</f>
        <v/>
      </c>
      <c r="AU1670" s="358">
        <f>AU1676</f>
        <v/>
      </c>
      <c r="AV1670" s="358">
        <f>AV1676</f>
        <v/>
      </c>
      <c r="AW1670" s="358">
        <f>AW1676</f>
        <v/>
      </c>
      <c r="AX1670" s="358">
        <f>AX1676</f>
        <v/>
      </c>
      <c r="AY1670" s="358">
        <f>AY1676</f>
        <v/>
      </c>
      <c r="AZ1670" s="358">
        <f>AZ1676</f>
        <v/>
      </c>
      <c r="BA1670" s="358">
        <f>BA1676</f>
        <v/>
      </c>
      <c r="BB1670" s="358">
        <f>BB1676</f>
        <v/>
      </c>
      <c r="BC1670" s="358">
        <f>BC1676</f>
        <v/>
      </c>
      <c r="BD1670" s="358">
        <f>BD1676</f>
        <v/>
      </c>
      <c r="BE1670" s="358">
        <f>BE1676</f>
        <v/>
      </c>
      <c r="BF1670" s="358">
        <f>BF1676</f>
        <v/>
      </c>
      <c r="BG1670" s="358">
        <f>BG1676</f>
        <v/>
      </c>
      <c r="BH1670" s="358">
        <f>BH1676</f>
        <v/>
      </c>
      <c r="BI1670" s="358">
        <f>BI1676</f>
        <v/>
      </c>
      <c r="BJ1670" s="358">
        <f>BJ1676</f>
        <v/>
      </c>
      <c r="BK1670" s="358">
        <f>BK1676</f>
        <v/>
      </c>
      <c r="BL1670" s="358">
        <f>BL1676</f>
        <v/>
      </c>
      <c r="BM1670" s="358">
        <f>BM1676</f>
        <v/>
      </c>
      <c r="BN1670" s="358">
        <f>BN1676</f>
        <v/>
      </c>
      <c r="BO1670" s="358">
        <f>BO1676</f>
        <v/>
      </c>
      <c r="BP1670" s="358">
        <f>BP1676</f>
        <v/>
      </c>
      <c r="BQ1670" s="358">
        <f>BQ1676</f>
        <v/>
      </c>
      <c r="BR1670" s="358">
        <f>BR1676</f>
        <v/>
      </c>
      <c r="BS1670" s="358">
        <f>BS1676</f>
        <v/>
      </c>
      <c r="BT1670" s="358">
        <f>BT1676</f>
        <v/>
      </c>
      <c r="BU1670" s="358">
        <f>BU1676</f>
        <v/>
      </c>
      <c r="BV1670" s="358">
        <f>BV1676</f>
        <v/>
      </c>
      <c r="BW1670" s="358">
        <f>BW1676</f>
        <v/>
      </c>
      <c r="BX1670" s="358">
        <f>BX1676</f>
        <v/>
      </c>
      <c r="BY1670" s="358">
        <f>BY1676</f>
        <v/>
      </c>
      <c r="BZ1670" s="358">
        <f>BZ1676</f>
        <v/>
      </c>
      <c r="CA1670" s="358">
        <f>CA1676</f>
        <v/>
      </c>
      <c r="CB1670" s="358">
        <f>CB1676</f>
        <v/>
      </c>
      <c r="CC1670" s="358">
        <f>CC1676</f>
        <v/>
      </c>
      <c r="CD1670" s="358">
        <f>CD1676</f>
        <v/>
      </c>
      <c r="CE1670" s="358">
        <f>CE1676</f>
        <v/>
      </c>
      <c r="CF1670" s="358">
        <f>CF1676</f>
        <v/>
      </c>
      <c r="CG1670" s="358">
        <f>CG1676</f>
        <v/>
      </c>
      <c r="CH1670" s="358">
        <f>CH1676</f>
        <v/>
      </c>
      <c r="CI1670" s="358">
        <f>CI1676</f>
        <v/>
      </c>
      <c r="CJ1670" s="358">
        <f>CJ1676</f>
        <v/>
      </c>
      <c r="CK1670" s="358">
        <f>CK1676</f>
        <v/>
      </c>
      <c r="CL1670" s="358">
        <f>CL1676</f>
        <v/>
      </c>
      <c r="CM1670" s="358">
        <f>CM1676</f>
        <v/>
      </c>
      <c r="CN1670" s="358">
        <f>CN1676</f>
        <v/>
      </c>
      <c r="CO1670" s="358">
        <f>CO1676</f>
        <v/>
      </c>
      <c r="CP1670" s="358">
        <f>CP1676</f>
        <v/>
      </c>
      <c r="CQ1670" s="358">
        <f>CQ1676</f>
        <v/>
      </c>
      <c r="CR1670" s="358">
        <f>CR1676</f>
        <v/>
      </c>
      <c r="CS1670" s="358">
        <f>CS1676</f>
        <v/>
      </c>
      <c r="CT1670" s="358">
        <f>CT1676</f>
        <v/>
      </c>
      <c r="CU1670" s="358">
        <f>CU1676</f>
        <v/>
      </c>
      <c r="CV1670" s="358">
        <f>CV1676</f>
        <v/>
      </c>
      <c r="CW1670" s="358">
        <f>CW1676</f>
        <v/>
      </c>
      <c r="CX1670" s="358">
        <f>CX1676</f>
        <v/>
      </c>
      <c r="CY1670" s="358">
        <f>CY1676</f>
        <v/>
      </c>
      <c r="CZ1670" s="358">
        <f>CZ1676</f>
        <v/>
      </c>
      <c r="DA1670" s="358">
        <f>DA1676</f>
        <v/>
      </c>
      <c r="DB1670" s="358">
        <f>DB1676</f>
        <v/>
      </c>
      <c r="DC1670" s="358">
        <f>DC1676</f>
        <v/>
      </c>
      <c r="DD1670" s="358">
        <f>DD1676</f>
        <v/>
      </c>
      <c r="DE1670" s="358">
        <f>DE1676</f>
        <v/>
      </c>
      <c r="DF1670" s="358">
        <f>DF1676</f>
        <v/>
      </c>
      <c r="DG1670" s="359">
        <f>DG1676</f>
        <v/>
      </c>
      <c r="DH1670" s="359">
        <f>DH1676</f>
        <v/>
      </c>
      <c r="DI1670" s="359">
        <f>DI1676</f>
        <v/>
      </c>
      <c r="DJ1670" s="359">
        <f>DJ1676</f>
        <v/>
      </c>
      <c r="DK1670" s="359">
        <f>DK1676</f>
        <v/>
      </c>
      <c r="DL1670" s="359">
        <f>DL1676</f>
        <v/>
      </c>
      <c r="DM1670" s="359">
        <f>DM1676</f>
        <v/>
      </c>
      <c r="DN1670" s="359">
        <f>DN1676</f>
        <v/>
      </c>
      <c r="DO1670" s="359">
        <f>DO1676</f>
        <v/>
      </c>
      <c r="DP1670" s="359">
        <f>DP1676</f>
        <v/>
      </c>
      <c r="DQ1670" s="359">
        <f>DQ1676</f>
        <v/>
      </c>
      <c r="DR1670" s="359">
        <f>DR1676</f>
        <v/>
      </c>
      <c r="DS1670" s="359">
        <f>DS1676</f>
        <v/>
      </c>
      <c r="DT1670" s="359">
        <f>DT1676</f>
        <v/>
      </c>
      <c r="DU1670" s="359">
        <f>DU1676</f>
        <v/>
      </c>
      <c r="DV1670" s="359">
        <f>DV1676</f>
        <v/>
      </c>
      <c r="DW1670" s="359">
        <f>DW1676</f>
        <v/>
      </c>
      <c r="DX1670" s="359">
        <f>DX1676</f>
        <v/>
      </c>
      <c r="DY1670" s="359">
        <f>DY1676</f>
        <v/>
      </c>
      <c r="DZ1670" s="359">
        <f>DZ1676</f>
        <v/>
      </c>
      <c r="EA1670" s="359">
        <f>EA1676</f>
        <v/>
      </c>
      <c r="EB1670" s="359">
        <f>EB1676</f>
        <v/>
      </c>
      <c r="EC1670" s="359">
        <f>EC1676</f>
        <v/>
      </c>
      <c r="ED1670" s="359">
        <f>ED1676</f>
        <v/>
      </c>
      <c r="EE1670" s="359">
        <f>EE1676</f>
        <v/>
      </c>
      <c r="EF1670" s="359">
        <f>EF1676</f>
        <v/>
      </c>
      <c r="EG1670" s="359">
        <f>EG1676</f>
        <v/>
      </c>
      <c r="EH1670" s="359">
        <f>EH1676</f>
        <v/>
      </c>
      <c r="EI1670" s="359">
        <f>EI1676</f>
        <v/>
      </c>
      <c r="EJ1670" s="359">
        <f>EJ1676</f>
        <v/>
      </c>
      <c r="EK1670" s="359">
        <f>EK1676</f>
        <v/>
      </c>
      <c r="EL1670" s="359">
        <f>EL1676</f>
        <v/>
      </c>
      <c r="EM1670" s="359">
        <f>EM1676</f>
        <v/>
      </c>
      <c r="EN1670" s="359">
        <f>EN1676</f>
        <v/>
      </c>
      <c r="EO1670" s="359">
        <f>EO1676</f>
        <v/>
      </c>
      <c r="EP1670" s="359">
        <f>EP1676</f>
        <v/>
      </c>
      <c r="EQ1670" s="359">
        <f>EQ1676</f>
        <v/>
      </c>
      <c r="ER1670" s="359">
        <f>ER1676</f>
        <v/>
      </c>
      <c r="ES1670" s="359">
        <f>ES1676</f>
        <v/>
      </c>
      <c r="ET1670" s="359">
        <f>ET1676</f>
        <v/>
      </c>
      <c r="EU1670" s="359">
        <f>EU1676</f>
        <v/>
      </c>
      <c r="EV1670" s="359">
        <f>EV1676</f>
        <v/>
      </c>
      <c r="EW1670" s="359">
        <f>EW1676</f>
        <v/>
      </c>
      <c r="EX1670" s="359">
        <f>EX1676</f>
        <v/>
      </c>
      <c r="EY1670" s="359">
        <f>EY1676</f>
        <v/>
      </c>
      <c r="EZ1670" s="359">
        <f>EZ1676</f>
        <v/>
      </c>
      <c r="FA1670" s="359">
        <f>FA1676</f>
        <v/>
      </c>
      <c r="FB1670" s="359">
        <f>FB1676</f>
        <v/>
      </c>
      <c r="FC1670" s="359">
        <f>FC1676</f>
        <v/>
      </c>
      <c r="FD1670" s="359">
        <f>FD1676</f>
        <v/>
      </c>
      <c r="FE1670" s="359">
        <f>FE1676</f>
        <v/>
      </c>
      <c r="FF1670" s="359">
        <f>FF1676</f>
        <v/>
      </c>
      <c r="FG1670" s="359">
        <f>FG1676</f>
        <v/>
      </c>
      <c r="FH1670" s="359">
        <f>FH1676</f>
        <v/>
      </c>
      <c r="FI1670" s="359">
        <f>FI1676</f>
        <v/>
      </c>
      <c r="FJ1670" s="359">
        <f>FJ1676</f>
        <v/>
      </c>
      <c r="FK1670" s="359">
        <f>FK1676</f>
        <v/>
      </c>
      <c r="FL1670" s="359">
        <f>FL1676</f>
        <v/>
      </c>
      <c r="FM1670" s="359">
        <f>FM1676</f>
        <v/>
      </c>
      <c r="FN1670" s="359">
        <f>FN1676</f>
        <v/>
      </c>
      <c r="FO1670" s="359">
        <f>FO1676</f>
        <v/>
      </c>
      <c r="FP1670" s="359">
        <f>FP1676</f>
        <v/>
      </c>
      <c r="FQ1670" s="359">
        <f>FQ1676</f>
        <v/>
      </c>
      <c r="FR1670" s="359">
        <f>FR1676</f>
        <v/>
      </c>
      <c r="FS1670" s="359">
        <f>FS1676</f>
        <v/>
      </c>
      <c r="FT1670" s="359">
        <f>FT1676</f>
        <v/>
      </c>
      <c r="FU1670" s="359">
        <f>FU1676</f>
        <v/>
      </c>
      <c r="FV1670" s="359">
        <f>FV1676</f>
        <v/>
      </c>
      <c r="FW1670" s="359">
        <f>FW1676</f>
        <v/>
      </c>
      <c r="FX1670" s="359">
        <f>FX1676</f>
        <v/>
      </c>
      <c r="FY1670" s="359">
        <f>FY1676</f>
        <v/>
      </c>
      <c r="FZ1670" s="359">
        <f>FZ1676</f>
        <v/>
      </c>
      <c r="GA1670" s="359">
        <f>GA1676</f>
        <v/>
      </c>
      <c r="GB1670" s="359">
        <f>GB1676</f>
        <v/>
      </c>
      <c r="GC1670" s="359">
        <f>GC1676</f>
        <v/>
      </c>
      <c r="GD1670" s="359">
        <f>GD1676</f>
        <v/>
      </c>
      <c r="GE1670" s="359">
        <f>GE1676</f>
        <v/>
      </c>
      <c r="GF1670" s="359">
        <f>GF1676</f>
        <v/>
      </c>
      <c r="GG1670" s="359">
        <f>GG1676</f>
        <v/>
      </c>
      <c r="GH1670" s="359">
        <f>GH1676</f>
        <v/>
      </c>
      <c r="GI1670" s="359">
        <f>GI1676</f>
        <v/>
      </c>
      <c r="GJ1670" s="359">
        <f>GJ1676</f>
        <v/>
      </c>
      <c r="GK1670" s="359">
        <f>GK1676</f>
        <v/>
      </c>
      <c r="GL1670" s="359">
        <f>GL1676</f>
        <v/>
      </c>
      <c r="GM1670" s="359">
        <f>GM1676</f>
        <v/>
      </c>
      <c r="GN1670" s="359">
        <f>GN1676</f>
        <v/>
      </c>
      <c r="GO1670" s="359">
        <f>GO1676</f>
        <v/>
      </c>
      <c r="GP1670" s="359">
        <f>GP1676</f>
        <v/>
      </c>
      <c r="GQ1670" s="359">
        <f>GQ1676</f>
        <v/>
      </c>
      <c r="GR1670" s="359">
        <f>GR1676</f>
        <v/>
      </c>
      <c r="GS1670" s="359">
        <f>GS1676</f>
        <v/>
      </c>
      <c r="GT1670" s="359">
        <f>GT1676</f>
        <v/>
      </c>
      <c r="GU1670" s="359">
        <f>GU1676</f>
        <v/>
      </c>
      <c r="GV1670" s="359">
        <f>GV1676</f>
        <v/>
      </c>
      <c r="GW1670" s="359">
        <f>GW1676</f>
        <v/>
      </c>
      <c r="GX1670" s="359">
        <f>GX1676</f>
        <v/>
      </c>
    </row>
    <row r="1672">
      <c r="A1672" s="0" t="n">
        <v>17</v>
      </c>
      <c r="B1672" s="0" t="n">
        <v>0</v>
      </c>
      <c r="C1672" s="0">
        <f>ROW(SmtRes!A621)</f>
        <v/>
      </c>
      <c r="D1672" s="0">
        <f>ROW(EtalonRes!A604)</f>
        <v/>
      </c>
      <c r="E1672" s="0" t="inlineStr">
        <is>
          <t>1</t>
        </is>
      </c>
      <c r="F1672" s="0" t="inlineStr">
        <is>
          <t>65-5-8</t>
        </is>
      </c>
      <c r="G1672" s="0" t="inlineStr">
        <is>
          <t>Смена задвижек диаметром 50 мм</t>
        </is>
      </c>
      <c r="H1672" s="0" t="inlineStr">
        <is>
          <t>100 шт.</t>
        </is>
      </c>
      <c r="I1672" s="0">
        <f>ROUND(ROUND(2/100,4),7)</f>
        <v/>
      </c>
      <c r="J1672" s="0" t="n">
        <v>0</v>
      </c>
      <c r="K1672" s="0">
        <f>ROUND(ROUND(2/100,4),7)</f>
        <v/>
      </c>
      <c r="O1672" s="0">
        <f>ROUND(CP1672,0)</f>
        <v/>
      </c>
      <c r="P1672" s="0">
        <f>ROUND(CQ1672*I1672,0)</f>
        <v/>
      </c>
      <c r="Q1672" s="0">
        <f>(ROUND((ROUND(((ET1672)*I1672),0)*BB1672),0)+ROUND((ROUND(((AE1672-(EU1672))*I1672),0)*BS1672),0))</f>
        <v/>
      </c>
      <c r="R1672" s="0">
        <f>(ROUND((ROUND(((EU1672)*I1672),0)*BS1672),0)+ROUND((ROUND(((AE1672-(EU1672))*I1672),0)*BS1672),0))</f>
        <v/>
      </c>
      <c r="S1672" s="0">
        <f>ROUND(CT1672*I1672,0)</f>
        <v/>
      </c>
      <c r="T1672" s="0">
        <f>ROUND(CU1672*I1672,0)</f>
        <v/>
      </c>
      <c r="U1672" s="0">
        <f>ROUND(CV1672*I1672,7)</f>
        <v/>
      </c>
      <c r="V1672" s="0">
        <f>ROUND(CW1672*I1672,7)</f>
        <v/>
      </c>
      <c r="W1672" s="0">
        <f>ROUND(CX1672*I1672,0)</f>
        <v/>
      </c>
      <c r="X1672" s="0">
        <f>ROUND(CY1672,0)</f>
        <v/>
      </c>
      <c r="Y1672" s="0">
        <f>ROUND(CZ1672,0)</f>
        <v/>
      </c>
      <c r="AA1672" s="0" t="n">
        <v>78845955</v>
      </c>
      <c r="AB1672" s="0">
        <f>ROUND((AC1672+AD1672+AF1672),2)</f>
        <v/>
      </c>
      <c r="AC1672" s="0">
        <f>ROUND((ES1672),2)</f>
        <v/>
      </c>
      <c r="AD1672" s="0">
        <f>ROUND((((ET1672)-(EU1672))+AE1672),2)</f>
        <v/>
      </c>
      <c r="AE1672" s="0">
        <f>ROUND((EU1672),2)</f>
        <v/>
      </c>
      <c r="AF1672" s="0">
        <f>ROUND((EV1672),2)</f>
        <v/>
      </c>
      <c r="AG1672" s="0">
        <f>ROUND((AP1672),2)</f>
        <v/>
      </c>
      <c r="AH1672" s="0">
        <f>(EW1672)</f>
        <v/>
      </c>
      <c r="AI1672" s="0">
        <f>(EX1672)</f>
        <v/>
      </c>
      <c r="AJ1672" s="0">
        <f>(AS1672)</f>
        <v/>
      </c>
      <c r="AK1672" s="0" t="n">
        <v>30822.63</v>
      </c>
      <c r="AL1672" s="0" t="n">
        <v>27889.6</v>
      </c>
      <c r="AM1672" s="0" t="n">
        <v>139.47</v>
      </c>
      <c r="AN1672" s="0" t="n">
        <v>0</v>
      </c>
      <c r="AO1672" s="0" t="n">
        <v>2793.56</v>
      </c>
      <c r="AP1672" s="0" t="n">
        <v>0</v>
      </c>
      <c r="AQ1672" s="0" t="n">
        <v>308</v>
      </c>
      <c r="AR1672" s="0" t="n">
        <v>0</v>
      </c>
      <c r="AS1672" s="0" t="n">
        <v>0</v>
      </c>
      <c r="AT1672" s="0" t="n">
        <v>103</v>
      </c>
      <c r="AU1672" s="0" t="n">
        <v>52</v>
      </c>
      <c r="AV1672" s="0" t="n">
        <v>1</v>
      </c>
      <c r="AW1672" s="0" t="n">
        <v>1</v>
      </c>
      <c r="AZ1672" s="0" t="n">
        <v>1</v>
      </c>
      <c r="BA1672" s="0" t="n">
        <v>52.25</v>
      </c>
      <c r="BB1672" s="0" t="n">
        <v>24.99</v>
      </c>
      <c r="BC1672" s="0" t="n">
        <v>12.65</v>
      </c>
      <c r="BD1672" s="0" t="inlineStr"/>
      <c r="BE1672" s="0" t="inlineStr"/>
      <c r="BF1672" s="0" t="inlineStr"/>
      <c r="BG1672" s="0" t="inlineStr"/>
      <c r="BH1672" s="0" t="n">
        <v>0</v>
      </c>
      <c r="BI1672" s="0" t="n">
        <v>1</v>
      </c>
      <c r="BJ1672" s="0" t="inlineStr">
        <is>
          <t>ТЕРр Московской обл., 65-5-8, приказ Минстроя России №675/пр от 28.02.2017 № 263/пр</t>
        </is>
      </c>
      <c r="BM1672" s="0" t="n">
        <v>65007</v>
      </c>
      <c r="BN1672" s="0" t="n">
        <v>0</v>
      </c>
      <c r="BO1672" s="0" t="inlineStr">
        <is>
          <t>65-5-8</t>
        </is>
      </c>
      <c r="BP1672" s="0" t="n">
        <v>1</v>
      </c>
      <c r="BQ1672" s="0" t="n">
        <v>6</v>
      </c>
      <c r="BR1672" s="0" t="n">
        <v>0</v>
      </c>
      <c r="BS1672" s="0" t="n">
        <v>52.25</v>
      </c>
      <c r="BT1672" s="0" t="n">
        <v>1</v>
      </c>
      <c r="BU1672" s="0" t="n">
        <v>1</v>
      </c>
      <c r="BV1672" s="0" t="n">
        <v>1</v>
      </c>
      <c r="BW1672" s="0" t="n">
        <v>1</v>
      </c>
      <c r="BX1672" s="0" t="n">
        <v>1</v>
      </c>
      <c r="BY1672" s="0" t="inlineStr"/>
      <c r="BZ1672" s="0" t="n">
        <v>103</v>
      </c>
      <c r="CA1672" s="0" t="n">
        <v>52</v>
      </c>
      <c r="CB1672" s="0" t="inlineStr"/>
      <c r="CE1672" s="0" t="n">
        <v>12</v>
      </c>
      <c r="CF1672" s="0" t="n">
        <v>0</v>
      </c>
      <c r="CG1672" s="0" t="n">
        <v>0</v>
      </c>
      <c r="CM1672" s="0" t="n">
        <v>0</v>
      </c>
      <c r="CN1672" s="0" t="inlineStr"/>
      <c r="CO1672" s="0" t="n">
        <v>0</v>
      </c>
      <c r="CP1672" s="0">
        <f>(P1672+Q1672+S1672)</f>
        <v/>
      </c>
      <c r="CQ1672" s="0">
        <f>AC1672*BC1672</f>
        <v/>
      </c>
      <c r="CR1672" s="0">
        <f>(ROUND((ROUND(((ET1672)*1),0)*BB1672),0)+ROUND((ROUND(((AE1672-(EU1672))*1),0)*BS1672),0))</f>
        <v/>
      </c>
      <c r="CS1672" s="0">
        <f>(ROUND((ROUND(((EU1672)*1),0)*BS1672),0)+ROUND((ROUND(((AE1672-(EU1672))*1),0)*BS1672),0))</f>
        <v/>
      </c>
      <c r="CT1672" s="0">
        <f>AF1672*BA1672</f>
        <v/>
      </c>
      <c r="CU1672" s="0">
        <f>AG1672</f>
        <v/>
      </c>
      <c r="CV1672" s="0">
        <f>AH1672</f>
        <v/>
      </c>
      <c r="CW1672" s="0">
        <f>AI1672</f>
        <v/>
      </c>
      <c r="CX1672" s="0">
        <f>AJ1672</f>
        <v/>
      </c>
      <c r="CY1672" s="0">
        <f>(((S1672+R1672)*AT1672)/100)</f>
        <v/>
      </c>
      <c r="CZ1672" s="0">
        <f>(((S1672+R1672)*AU1672)/100)</f>
        <v/>
      </c>
      <c r="DC1672" s="0" t="inlineStr"/>
      <c r="DD1672" s="0" t="inlineStr"/>
      <c r="DE1672" s="0" t="inlineStr"/>
      <c r="DF1672" s="0" t="inlineStr"/>
      <c r="DG1672" s="0" t="inlineStr"/>
      <c r="DH1672" s="0" t="inlineStr"/>
      <c r="DI1672" s="0" t="inlineStr"/>
      <c r="DJ1672" s="0" t="inlineStr"/>
      <c r="DK1672" s="0" t="inlineStr"/>
      <c r="DL1672" s="0" t="inlineStr"/>
      <c r="DM1672" s="0" t="inlineStr"/>
      <c r="DN1672" s="0" t="n">
        <v>0</v>
      </c>
      <c r="DO1672" s="0" t="n">
        <v>0</v>
      </c>
      <c r="DP1672" s="0" t="n">
        <v>1</v>
      </c>
      <c r="DQ1672" s="0" t="n">
        <v>1</v>
      </c>
      <c r="DU1672" s="0" t="n">
        <v>1010</v>
      </c>
      <c r="DV1672" s="0" t="inlineStr">
        <is>
          <t>100 шт.</t>
        </is>
      </c>
      <c r="DW1672" s="0" t="inlineStr">
        <is>
          <t>100 шт.</t>
        </is>
      </c>
      <c r="DX1672" s="0" t="n">
        <v>100</v>
      </c>
      <c r="DZ1672" s="0" t="inlineStr"/>
      <c r="EA1672" s="0" t="inlineStr"/>
      <c r="EB1672" s="0" t="inlineStr"/>
      <c r="EC1672" s="0" t="inlineStr"/>
      <c r="EE1672" s="0" t="n">
        <v>78726000</v>
      </c>
      <c r="EF1672" s="0" t="n">
        <v>6</v>
      </c>
      <c r="EG1672" s="0" t="inlineStr">
        <is>
          <t>Ремонтно-строительные работы</t>
        </is>
      </c>
      <c r="EH1672" s="0" t="n">
        <v>99</v>
      </c>
      <c r="EI1672" s="0" t="inlineStr">
        <is>
          <t>Внутренние санитарно-технические работы</t>
        </is>
      </c>
      <c r="EJ1672" s="0" t="n">
        <v>1</v>
      </c>
      <c r="EK1672" s="0" t="n">
        <v>65007</v>
      </c>
      <c r="EL1672" s="0" t="inlineStr">
        <is>
          <t>Внутренние санитарнотехнические работы: смена труб, санприборов, запорной арматуры и другое</t>
        </is>
      </c>
      <c r="EM1672" s="0" t="inlineStr">
        <is>
          <t>рФЕР-65</t>
        </is>
      </c>
      <c r="EO1672" s="0" t="inlineStr"/>
      <c r="EQ1672" s="0" t="n">
        <v>0</v>
      </c>
      <c r="ER1672" s="0" t="n">
        <v>30822.63</v>
      </c>
      <c r="ES1672" s="0" t="n">
        <v>27889.6</v>
      </c>
      <c r="ET1672" s="0" t="n">
        <v>139.47</v>
      </c>
      <c r="EU1672" s="0" t="n">
        <v>0</v>
      </c>
      <c r="EV1672" s="0" t="n">
        <v>2793.56</v>
      </c>
      <c r="EW1672" s="0" t="n">
        <v>308</v>
      </c>
      <c r="EX1672" s="0" t="n">
        <v>0</v>
      </c>
      <c r="EY1672" s="0" t="n">
        <v>0</v>
      </c>
      <c r="FQ1672" s="0" t="n">
        <v>0</v>
      </c>
      <c r="FR1672" s="0" t="n">
        <v>0</v>
      </c>
      <c r="FS1672" s="0" t="n">
        <v>0</v>
      </c>
      <c r="FX1672" s="0" t="n">
        <v>103</v>
      </c>
      <c r="FY1672" s="0" t="n">
        <v>52</v>
      </c>
      <c r="GA1672" s="0" t="inlineStr"/>
      <c r="GD1672" s="0" t="n">
        <v>1</v>
      </c>
      <c r="GF1672" s="0" t="n">
        <v>851624073</v>
      </c>
      <c r="GG1672" s="0" t="n">
        <v>2</v>
      </c>
      <c r="GH1672" s="0" t="n">
        <v>1</v>
      </c>
      <c r="GI1672" s="0" t="n">
        <v>2</v>
      </c>
      <c r="GJ1672" s="0" t="n">
        <v>0</v>
      </c>
      <c r="GK1672" s="0" t="n">
        <v>0</v>
      </c>
      <c r="GL1672" s="0">
        <f>ROUND(IF(AND(BH1672=3,BI1672=3,FS1672&lt;&gt;0),P1672,0),0)</f>
        <v/>
      </c>
      <c r="GM1672" s="0">
        <f>ROUND(O1672+X1672+Y1672,0)+GX1672</f>
        <v/>
      </c>
      <c r="GN1672" s="0">
        <f>IF(OR(BI1672=0,BI1672=1),GM1672-GX1672,0)</f>
        <v/>
      </c>
      <c r="GO1672" s="0">
        <f>IF(BI1672=2,GM1672-GX1672,0)</f>
        <v/>
      </c>
      <c r="GP1672" s="0">
        <f>IF(BI1672=4,GM1672-GX1672,0)</f>
        <v/>
      </c>
      <c r="GR1672" s="0" t="n">
        <v>0</v>
      </c>
      <c r="GS1672" s="0" t="n">
        <v>3</v>
      </c>
      <c r="GT1672" s="0" t="n">
        <v>0</v>
      </c>
      <c r="GU1672" s="0" t="inlineStr"/>
      <c r="GV1672" s="0">
        <f>ROUND((GT1672),2)</f>
        <v/>
      </c>
      <c r="GW1672" s="0" t="n">
        <v>1</v>
      </c>
      <c r="GX1672" s="0">
        <f>ROUND(HC1672*I1672,0)</f>
        <v/>
      </c>
      <c r="HA1672" s="0" t="n">
        <v>0</v>
      </c>
      <c r="HB1672" s="0" t="n">
        <v>0</v>
      </c>
      <c r="HC1672" s="0">
        <f>GV1672*GW1672</f>
        <v/>
      </c>
      <c r="HE1672" s="0" t="inlineStr"/>
      <c r="HF1672" s="0" t="inlineStr"/>
      <c r="HM1672" s="0" t="inlineStr"/>
      <c r="HN1672" s="0" t="inlineStr">
        <is>
          <t>Пр/812-099.2-1</t>
        </is>
      </c>
      <c r="HO1672" s="0" t="inlineStr">
        <is>
          <t>Пр/774-099.2</t>
        </is>
      </c>
      <c r="HP1672" s="0" t="inlineStr">
        <is>
          <t>Внутренние санитарнотехнические работы: смена труб, санприборов, запорной арматуры и другое</t>
        </is>
      </c>
      <c r="HQ1672" s="0" t="inlineStr">
        <is>
          <t>Внутренние санитарнотехнические работы: смена труб, санприборов, запорной арматуры и другое</t>
        </is>
      </c>
      <c r="HS1672" s="0" t="n">
        <v>0</v>
      </c>
      <c r="IK1672" s="0" t="n">
        <v>0</v>
      </c>
    </row>
    <row r="1673">
      <c r="A1673" s="0" t="n">
        <v>18</v>
      </c>
      <c r="B1673" s="0" t="n">
        <v>0</v>
      </c>
      <c r="C1673" s="0" t="n">
        <v>621</v>
      </c>
      <c r="E1673" s="0" t="inlineStr">
        <is>
          <t>1,1</t>
        </is>
      </c>
      <c r="F1673" s="0" t="inlineStr">
        <is>
          <t>509-9899</t>
        </is>
      </c>
      <c r="G1673" s="0" t="inlineStr">
        <is>
          <t>Строительный мусор и масса возвратных материалов</t>
        </is>
      </c>
      <c r="H1673" s="0" t="inlineStr">
        <is>
          <t>т</t>
        </is>
      </c>
      <c r="I1673" s="0">
        <f>I1672*J1673</f>
        <v/>
      </c>
      <c r="J1673" s="0" t="n">
        <v>1.8</v>
      </c>
      <c r="K1673" s="0" t="n">
        <v>1.8</v>
      </c>
      <c r="O1673" s="0">
        <f>ROUND(CP1673,0)</f>
        <v/>
      </c>
      <c r="P1673" s="0">
        <f>ROUND(CQ1673*I1673,0)</f>
        <v/>
      </c>
      <c r="Q1673" s="0">
        <f>(ROUND((ROUND(((ET1673)*I1673),0)*BB1673),0)+ROUND((ROUND(((AE1673-(EU1673))*I1673),0)*BS1673),0))</f>
        <v/>
      </c>
      <c r="R1673" s="0">
        <f>(ROUND((ROUND(((EU1673)*I1673),0)*BS1673),0)+ROUND((ROUND(((AE1673-(EU1673))*I1673),0)*BS1673),0))</f>
        <v/>
      </c>
      <c r="S1673" s="0">
        <f>ROUND(CT1673*I1673,0)</f>
        <v/>
      </c>
      <c r="T1673" s="0">
        <f>ROUND(CU1673*I1673,0)</f>
        <v/>
      </c>
      <c r="U1673" s="0">
        <f>ROUND(CV1673*I1673,7)</f>
        <v/>
      </c>
      <c r="V1673" s="0">
        <f>ROUND(CW1673*I1673,7)</f>
        <v/>
      </c>
      <c r="W1673" s="0">
        <f>ROUND(CX1673*I1673,0)</f>
        <v/>
      </c>
      <c r="X1673" s="0">
        <f>ROUND(CY1673,0)</f>
        <v/>
      </c>
      <c r="Y1673" s="0">
        <f>ROUND(CZ1673,0)</f>
        <v/>
      </c>
      <c r="AA1673" s="0" t="n">
        <v>78845955</v>
      </c>
      <c r="AB1673" s="0">
        <f>ROUND((AC1673+AD1673+AF1673),2)</f>
        <v/>
      </c>
      <c r="AC1673" s="0">
        <f>ROUND((ES1673),2)</f>
        <v/>
      </c>
      <c r="AD1673" s="0">
        <f>ROUND((((ET1673)-(EU1673))+AE1673),2)</f>
        <v/>
      </c>
      <c r="AE1673" s="0">
        <f>ROUND((EU1673),2)</f>
        <v/>
      </c>
      <c r="AF1673" s="0">
        <f>ROUND((EV1673),2)</f>
        <v/>
      </c>
      <c r="AG1673" s="0">
        <f>ROUND((AP1673),2)</f>
        <v/>
      </c>
      <c r="AH1673" s="0">
        <f>(EW1673)</f>
        <v/>
      </c>
      <c r="AI1673" s="0">
        <f>(EX1673)</f>
        <v/>
      </c>
      <c r="AJ1673" s="0">
        <f>(AS1673)</f>
        <v/>
      </c>
      <c r="AK1673" s="0" t="n">
        <v>0</v>
      </c>
      <c r="AL1673" s="0" t="n">
        <v>0</v>
      </c>
      <c r="AM1673" s="0" t="n">
        <v>0</v>
      </c>
      <c r="AN1673" s="0" t="n">
        <v>0</v>
      </c>
      <c r="AO1673" s="0" t="n">
        <v>0</v>
      </c>
      <c r="AP1673" s="0" t="n">
        <v>0</v>
      </c>
      <c r="AQ1673" s="0" t="n">
        <v>0</v>
      </c>
      <c r="AR1673" s="0" t="n">
        <v>0</v>
      </c>
      <c r="AS1673" s="0" t="n">
        <v>0</v>
      </c>
      <c r="AT1673" s="0" t="n">
        <v>103</v>
      </c>
      <c r="AU1673" s="0" t="n">
        <v>52</v>
      </c>
      <c r="AV1673" s="0" t="n">
        <v>1</v>
      </c>
      <c r="AW1673" s="0" t="n">
        <v>1</v>
      </c>
      <c r="AZ1673" s="0" t="n">
        <v>1</v>
      </c>
      <c r="BA1673" s="0" t="n">
        <v>1</v>
      </c>
      <c r="BB1673" s="0" t="n">
        <v>1</v>
      </c>
      <c r="BC1673" s="0" t="n">
        <v>1</v>
      </c>
      <c r="BD1673" s="0" t="inlineStr"/>
      <c r="BE1673" s="0" t="inlineStr"/>
      <c r="BF1673" s="0" t="inlineStr"/>
      <c r="BG1673" s="0" t="inlineStr"/>
      <c r="BH1673" s="0" t="n">
        <v>3</v>
      </c>
      <c r="BI1673" s="0" t="n">
        <v>1</v>
      </c>
      <c r="BJ1673" s="0" t="inlineStr">
        <is>
          <t>ТССЦ Московской обл., 509-9899, приказ Минстроя России №675/пр от 28.02.2017 № 258/пр</t>
        </is>
      </c>
      <c r="BM1673" s="0" t="n">
        <v>65007</v>
      </c>
      <c r="BN1673" s="0" t="n">
        <v>0</v>
      </c>
      <c r="BO1673" s="0" t="inlineStr"/>
      <c r="BP1673" s="0" t="n">
        <v>0</v>
      </c>
      <c r="BQ1673" s="0" t="n">
        <v>6</v>
      </c>
      <c r="BR1673" s="0" t="n">
        <v>0</v>
      </c>
      <c r="BS1673" s="0" t="n">
        <v>1</v>
      </c>
      <c r="BT1673" s="0" t="n">
        <v>1</v>
      </c>
      <c r="BU1673" s="0" t="n">
        <v>1</v>
      </c>
      <c r="BV1673" s="0" t="n">
        <v>1</v>
      </c>
      <c r="BW1673" s="0" t="n">
        <v>1</v>
      </c>
      <c r="BX1673" s="0" t="n">
        <v>1</v>
      </c>
      <c r="BY1673" s="0" t="inlineStr"/>
      <c r="BZ1673" s="0" t="n">
        <v>103</v>
      </c>
      <c r="CA1673" s="0" t="n">
        <v>52</v>
      </c>
      <c r="CB1673" s="0" t="inlineStr"/>
      <c r="CE1673" s="0" t="n">
        <v>12</v>
      </c>
      <c r="CF1673" s="0" t="n">
        <v>0</v>
      </c>
      <c r="CG1673" s="0" t="n">
        <v>0</v>
      </c>
      <c r="CM1673" s="0" t="n">
        <v>0</v>
      </c>
      <c r="CN1673" s="0" t="inlineStr"/>
      <c r="CO1673" s="0" t="n">
        <v>0</v>
      </c>
      <c r="CP1673" s="0">
        <f>(P1673+Q1673+S1673)</f>
        <v/>
      </c>
      <c r="CQ1673" s="0">
        <f>AC1673*BC1673</f>
        <v/>
      </c>
      <c r="CR1673" s="0">
        <f>(ROUND((ROUND(((ET1673)*1),0)*BB1673),0)+ROUND((ROUND(((AE1673-(EU1673))*1),0)*BS1673),0))</f>
        <v/>
      </c>
      <c r="CS1673" s="0">
        <f>(ROUND((ROUND(((EU1673)*1),0)*BS1673),0)+ROUND((ROUND(((AE1673-(EU1673))*1),0)*BS1673),0))</f>
        <v/>
      </c>
      <c r="CT1673" s="0">
        <f>AF1673*BA1673</f>
        <v/>
      </c>
      <c r="CU1673" s="0">
        <f>AG1673</f>
        <v/>
      </c>
      <c r="CV1673" s="0">
        <f>AH1673</f>
        <v/>
      </c>
      <c r="CW1673" s="0">
        <f>AI1673</f>
        <v/>
      </c>
      <c r="CX1673" s="0">
        <f>AJ1673</f>
        <v/>
      </c>
      <c r="CY1673" s="0">
        <f>(((S1673+R1673)*AT1673)/100)</f>
        <v/>
      </c>
      <c r="CZ1673" s="0">
        <f>(((S1673+R1673)*AU1673)/100)</f>
        <v/>
      </c>
      <c r="DC1673" s="0" t="inlineStr"/>
      <c r="DD1673" s="0" t="inlineStr"/>
      <c r="DE1673" s="0" t="inlineStr"/>
      <c r="DF1673" s="0" t="inlineStr"/>
      <c r="DG1673" s="0" t="inlineStr"/>
      <c r="DH1673" s="0" t="inlineStr"/>
      <c r="DI1673" s="0" t="inlineStr"/>
      <c r="DJ1673" s="0" t="inlineStr"/>
      <c r="DK1673" s="0" t="inlineStr"/>
      <c r="DL1673" s="0" t="inlineStr"/>
      <c r="DM1673" s="0" t="inlineStr"/>
      <c r="DN1673" s="0" t="n">
        <v>0</v>
      </c>
      <c r="DO1673" s="0" t="n">
        <v>0</v>
      </c>
      <c r="DP1673" s="0" t="n">
        <v>1</v>
      </c>
      <c r="DQ1673" s="0" t="n">
        <v>1</v>
      </c>
      <c r="DU1673" s="0" t="n">
        <v>1009</v>
      </c>
      <c r="DV1673" s="0" t="inlineStr">
        <is>
          <t>т</t>
        </is>
      </c>
      <c r="DW1673" s="0" t="inlineStr">
        <is>
          <t>т</t>
        </is>
      </c>
      <c r="DX1673" s="0" t="n">
        <v>1000</v>
      </c>
      <c r="DZ1673" s="0" t="inlineStr"/>
      <c r="EA1673" s="0" t="inlineStr"/>
      <c r="EB1673" s="0" t="inlineStr"/>
      <c r="EC1673" s="0" t="inlineStr"/>
      <c r="EE1673" s="0" t="n">
        <v>78726000</v>
      </c>
      <c r="EF1673" s="0" t="n">
        <v>6</v>
      </c>
      <c r="EG1673" s="0" t="inlineStr">
        <is>
          <t>Ремонтно-строительные работы</t>
        </is>
      </c>
      <c r="EH1673" s="0" t="n">
        <v>99</v>
      </c>
      <c r="EI1673" s="0" t="inlineStr">
        <is>
          <t>Внутренние санитарно-технические работы</t>
        </is>
      </c>
      <c r="EJ1673" s="0" t="n">
        <v>1</v>
      </c>
      <c r="EK1673" s="0" t="n">
        <v>65007</v>
      </c>
      <c r="EL1673" s="0" t="inlineStr">
        <is>
          <t>Внутренние санитарнотехнические работы: смена труб, санприборов, запорной арматуры и другое</t>
        </is>
      </c>
      <c r="EM1673" s="0" t="inlineStr">
        <is>
          <t>рФЕР-65</t>
        </is>
      </c>
      <c r="EO1673" s="0" t="inlineStr"/>
      <c r="EQ1673" s="0" t="n">
        <v>0</v>
      </c>
      <c r="ER1673" s="0" t="n">
        <v>0</v>
      </c>
      <c r="ES1673" s="0" t="n">
        <v>0</v>
      </c>
      <c r="ET1673" s="0" t="n">
        <v>0</v>
      </c>
      <c r="EU1673" s="0" t="n">
        <v>0</v>
      </c>
      <c r="EV1673" s="0" t="n">
        <v>0</v>
      </c>
      <c r="EW1673" s="0" t="n">
        <v>0</v>
      </c>
      <c r="EX1673" s="0" t="n">
        <v>0</v>
      </c>
      <c r="FQ1673" s="0" t="n">
        <v>0</v>
      </c>
      <c r="FR1673" s="0" t="n">
        <v>0</v>
      </c>
      <c r="FS1673" s="0" t="n">
        <v>0</v>
      </c>
      <c r="FX1673" s="0" t="n">
        <v>103</v>
      </c>
      <c r="FY1673" s="0" t="n">
        <v>52</v>
      </c>
      <c r="GA1673" s="0" t="inlineStr"/>
      <c r="GD1673" s="0" t="n">
        <v>1</v>
      </c>
      <c r="GF1673" s="0" t="n">
        <v>1839160745</v>
      </c>
      <c r="GG1673" s="0" t="n">
        <v>2</v>
      </c>
      <c r="GH1673" s="0" t="n">
        <v>1</v>
      </c>
      <c r="GI1673" s="0" t="n">
        <v>-2</v>
      </c>
      <c r="GJ1673" s="0" t="n">
        <v>0</v>
      </c>
      <c r="GK1673" s="0" t="n">
        <v>0</v>
      </c>
      <c r="GL1673" s="0">
        <f>ROUND(IF(AND(BH1673=3,BI1673=3,FS1673&lt;&gt;0),P1673,0),0)</f>
        <v/>
      </c>
      <c r="GM1673" s="0">
        <f>ROUND(O1673+X1673+Y1673,0)+GX1673</f>
        <v/>
      </c>
      <c r="GN1673" s="0">
        <f>IF(OR(BI1673=0,BI1673=1),GM1673-GX1673,0)</f>
        <v/>
      </c>
      <c r="GO1673" s="0">
        <f>IF(BI1673=2,GM1673-GX1673,0)</f>
        <v/>
      </c>
      <c r="GP1673" s="0">
        <f>IF(BI1673=4,GM1673-GX1673,0)</f>
        <v/>
      </c>
      <c r="GR1673" s="0" t="n">
        <v>0</v>
      </c>
      <c r="GS1673" s="0" t="n">
        <v>3</v>
      </c>
      <c r="GT1673" s="0" t="n">
        <v>0</v>
      </c>
      <c r="GU1673" s="0" t="inlineStr"/>
      <c r="GV1673" s="0">
        <f>ROUND((GT1673),2)</f>
        <v/>
      </c>
      <c r="GW1673" s="0" t="n">
        <v>1</v>
      </c>
      <c r="GX1673" s="0">
        <f>ROUND(HC1673*I1673,0)</f>
        <v/>
      </c>
      <c r="HA1673" s="0" t="n">
        <v>0</v>
      </c>
      <c r="HB1673" s="0" t="n">
        <v>0</v>
      </c>
      <c r="HC1673" s="0">
        <f>GV1673*GW1673</f>
        <v/>
      </c>
      <c r="HE1673" s="0" t="inlineStr"/>
      <c r="HF1673" s="0" t="inlineStr"/>
      <c r="HM1673" s="0" t="inlineStr"/>
      <c r="HN1673" s="0" t="inlineStr">
        <is>
          <t>Пр/812-099.2-1</t>
        </is>
      </c>
      <c r="HO1673" s="0" t="inlineStr">
        <is>
          <t>Пр/774-099.2</t>
        </is>
      </c>
      <c r="HP1673" s="0" t="inlineStr">
        <is>
          <t>Внутренние санитарнотехнические работы: смена труб, санприборов, запорной арматуры и другое</t>
        </is>
      </c>
      <c r="HQ1673" s="0" t="inlineStr">
        <is>
          <t>Внутренние санитарнотехнические работы: смена труб, санприборов, запорной арматуры и другое</t>
        </is>
      </c>
      <c r="HS1673" s="0" t="n">
        <v>0</v>
      </c>
      <c r="IK1673" s="0" t="n">
        <v>0</v>
      </c>
    </row>
    <row r="1674">
      <c r="A1674" s="0" t="n">
        <v>17</v>
      </c>
      <c r="B1674" s="0" t="n">
        <v>0</v>
      </c>
      <c r="C1674" s="0">
        <f>ROW(SmtRes!A627)</f>
        <v/>
      </c>
      <c r="D1674" s="0">
        <f>ROW(EtalonRes!A610)</f>
        <v/>
      </c>
      <c r="E1674" s="0" t="inlineStr">
        <is>
          <t>2</t>
        </is>
      </c>
      <c r="F1674" s="0" t="inlineStr">
        <is>
          <t>16-07-005-1</t>
        </is>
      </c>
      <c r="G1674" s="0" t="inlineStr">
        <is>
          <t>Гидравлическое испытание трубопроводов систем отопления, водопровода и горячего водоснабжения диаметром до 50 мм/ прим воздуш. пробка</t>
        </is>
      </c>
      <c r="H1674" s="0" t="inlineStr">
        <is>
          <t>100 м трубопровода</t>
        </is>
      </c>
      <c r="I1674" s="0">
        <f>ROUND(ROUND(10/100,4),7)</f>
        <v/>
      </c>
      <c r="J1674" s="0" t="n">
        <v>0</v>
      </c>
      <c r="K1674" s="0">
        <f>ROUND(ROUND(10/100,4),7)</f>
        <v/>
      </c>
      <c r="O1674" s="0">
        <f>ROUND(CP1674,0)</f>
        <v/>
      </c>
      <c r="P1674" s="0">
        <f>ROUND(CQ1674*I1674,0)</f>
        <v/>
      </c>
      <c r="Q1674" s="0">
        <f>(ROUND((ROUND(((ET1674)*I1674),0)*BB1674),0)+ROUND((ROUND(((AE1674-(EU1674))*I1674),0)*BS1674),0))</f>
        <v/>
      </c>
      <c r="R1674" s="0">
        <f>(ROUND((ROUND(((EU1674)*I1674),0)*BS1674),0)+ROUND((ROUND(((AE1674-(EU1674))*I1674),0)*BS1674),0))</f>
        <v/>
      </c>
      <c r="S1674" s="0">
        <f>ROUND(CT1674*I1674,0)</f>
        <v/>
      </c>
      <c r="T1674" s="0">
        <f>ROUND(CU1674*I1674,0)</f>
        <v/>
      </c>
      <c r="U1674" s="0">
        <f>ROUND(CV1674*I1674,7)</f>
        <v/>
      </c>
      <c r="V1674" s="0">
        <f>ROUND(CW1674*I1674,7)</f>
        <v/>
      </c>
      <c r="W1674" s="0">
        <f>ROUND(CX1674*I1674,0)</f>
        <v/>
      </c>
      <c r="X1674" s="0">
        <f>ROUND(CY1674,0)</f>
        <v/>
      </c>
      <c r="Y1674" s="0">
        <f>ROUND(CZ1674,0)</f>
        <v/>
      </c>
      <c r="AA1674" s="0" t="n">
        <v>78845955</v>
      </c>
      <c r="AB1674" s="0">
        <f>ROUND((AC1674+AD1674+AF1674),2)</f>
        <v/>
      </c>
      <c r="AC1674" s="0">
        <f>ROUND((ES1674),2)</f>
        <v/>
      </c>
      <c r="AD1674" s="0">
        <f>ROUND((((ET1674)-(EU1674))+AE1674),2)</f>
        <v/>
      </c>
      <c r="AE1674" s="0">
        <f>ROUND((EU1674),2)</f>
        <v/>
      </c>
      <c r="AF1674" s="0">
        <f>ROUND((EV1674),2)</f>
        <v/>
      </c>
      <c r="AG1674" s="0">
        <f>ROUND((AP1674),2)</f>
        <v/>
      </c>
      <c r="AH1674" s="0">
        <f>(EW1674)</f>
        <v/>
      </c>
      <c r="AI1674" s="0">
        <f>(EX1674)</f>
        <v/>
      </c>
      <c r="AJ1674" s="0">
        <f>(AS1674)</f>
        <v/>
      </c>
      <c r="AK1674" s="0" t="n">
        <v>107.11</v>
      </c>
      <c r="AL1674" s="0" t="n">
        <v>4.28</v>
      </c>
      <c r="AM1674" s="0" t="n">
        <v>44.51</v>
      </c>
      <c r="AN1674" s="0" t="n">
        <v>0</v>
      </c>
      <c r="AO1674" s="0" t="n">
        <v>58.32</v>
      </c>
      <c r="AP1674" s="0" t="n">
        <v>0</v>
      </c>
      <c r="AQ1674" s="0" t="n">
        <v>5.01</v>
      </c>
      <c r="AR1674" s="0" t="n">
        <v>0</v>
      </c>
      <c r="AS1674" s="0" t="n">
        <v>0</v>
      </c>
      <c r="AT1674" s="0" t="n">
        <v>121</v>
      </c>
      <c r="AU1674" s="0" t="n">
        <v>72</v>
      </c>
      <c r="AV1674" s="0" t="n">
        <v>1</v>
      </c>
      <c r="AW1674" s="0" t="n">
        <v>1</v>
      </c>
      <c r="AZ1674" s="0" t="n">
        <v>1</v>
      </c>
      <c r="BA1674" s="0" t="n">
        <v>52.25</v>
      </c>
      <c r="BB1674" s="0" t="n">
        <v>5.97</v>
      </c>
      <c r="BC1674" s="0" t="n">
        <v>11.38</v>
      </c>
      <c r="BD1674" s="0" t="inlineStr"/>
      <c r="BE1674" s="0" t="inlineStr"/>
      <c r="BF1674" s="0" t="inlineStr"/>
      <c r="BG1674" s="0" t="inlineStr"/>
      <c r="BH1674" s="0" t="n">
        <v>0</v>
      </c>
      <c r="BI1674" s="0" t="n">
        <v>1</v>
      </c>
      <c r="BJ1674" s="0" t="inlineStr">
        <is>
          <t>ТЕР Московской обл., 16-07-005-1, приказ Минстроя России №675/пр от 28.02.2017 № 260/пр</t>
        </is>
      </c>
      <c r="BM1674" s="0" t="n">
        <v>16001</v>
      </c>
      <c r="BN1674" s="0" t="n">
        <v>0</v>
      </c>
      <c r="BO1674" s="0" t="inlineStr">
        <is>
          <t>16-07-005-1</t>
        </is>
      </c>
      <c r="BP1674" s="0" t="n">
        <v>1</v>
      </c>
      <c r="BQ1674" s="0" t="n">
        <v>2</v>
      </c>
      <c r="BR1674" s="0" t="n">
        <v>0</v>
      </c>
      <c r="BS1674" s="0" t="n">
        <v>52.25</v>
      </c>
      <c r="BT1674" s="0" t="n">
        <v>1</v>
      </c>
      <c r="BU1674" s="0" t="n">
        <v>1</v>
      </c>
      <c r="BV1674" s="0" t="n">
        <v>1</v>
      </c>
      <c r="BW1674" s="0" t="n">
        <v>1</v>
      </c>
      <c r="BX1674" s="0" t="n">
        <v>1</v>
      </c>
      <c r="BY1674" s="0" t="inlineStr"/>
      <c r="BZ1674" s="0" t="n">
        <v>121</v>
      </c>
      <c r="CA1674" s="0" t="n">
        <v>72</v>
      </c>
      <c r="CB1674" s="0" t="inlineStr"/>
      <c r="CE1674" s="0" t="n">
        <v>12</v>
      </c>
      <c r="CF1674" s="0" t="n">
        <v>0</v>
      </c>
      <c r="CG1674" s="0" t="n">
        <v>0</v>
      </c>
      <c r="CM1674" s="0" t="n">
        <v>0</v>
      </c>
      <c r="CN1674" s="0" t="inlineStr"/>
      <c r="CO1674" s="0" t="n">
        <v>0</v>
      </c>
      <c r="CP1674" s="0">
        <f>(P1674+Q1674+S1674)</f>
        <v/>
      </c>
      <c r="CQ1674" s="0">
        <f>AC1674*BC1674</f>
        <v/>
      </c>
      <c r="CR1674" s="0">
        <f>(ROUND((ROUND(((ET1674)*1),0)*BB1674),0)+ROUND((ROUND(((AE1674-(EU1674))*1),0)*BS1674),0))</f>
        <v/>
      </c>
      <c r="CS1674" s="0">
        <f>(ROUND((ROUND(((EU1674)*1),0)*BS1674),0)+ROUND((ROUND(((AE1674-(EU1674))*1),0)*BS1674),0))</f>
        <v/>
      </c>
      <c r="CT1674" s="0">
        <f>AF1674*BA1674</f>
        <v/>
      </c>
      <c r="CU1674" s="0">
        <f>AG1674</f>
        <v/>
      </c>
      <c r="CV1674" s="0">
        <f>AH1674</f>
        <v/>
      </c>
      <c r="CW1674" s="0">
        <f>AI1674</f>
        <v/>
      </c>
      <c r="CX1674" s="0">
        <f>AJ1674</f>
        <v/>
      </c>
      <c r="CY1674" s="0">
        <f>(((S1674+R1674)*AT1674)/100)</f>
        <v/>
      </c>
      <c r="CZ1674" s="0">
        <f>(((S1674+R1674)*AU1674)/100)</f>
        <v/>
      </c>
      <c r="DC1674" s="0" t="inlineStr"/>
      <c r="DD1674" s="0" t="inlineStr"/>
      <c r="DE1674" s="0" t="inlineStr"/>
      <c r="DF1674" s="0" t="inlineStr"/>
      <c r="DG1674" s="0" t="inlineStr"/>
      <c r="DH1674" s="0" t="inlineStr"/>
      <c r="DI1674" s="0" t="inlineStr"/>
      <c r="DJ1674" s="0" t="inlineStr"/>
      <c r="DK1674" s="0" t="inlineStr"/>
      <c r="DL1674" s="0" t="inlineStr"/>
      <c r="DM1674" s="0" t="inlineStr"/>
      <c r="DN1674" s="0" t="n">
        <v>0</v>
      </c>
      <c r="DO1674" s="0" t="n">
        <v>0</v>
      </c>
      <c r="DP1674" s="0" t="n">
        <v>1</v>
      </c>
      <c r="DQ1674" s="0" t="n">
        <v>1</v>
      </c>
      <c r="DU1674" s="0" t="n">
        <v>1013</v>
      </c>
      <c r="DV1674" s="0" t="inlineStr">
        <is>
          <t>100 м трубопровода</t>
        </is>
      </c>
      <c r="DW1674" s="0" t="inlineStr">
        <is>
          <t>100 м трубопровода</t>
        </is>
      </c>
      <c r="DX1674" s="0" t="n">
        <v>1</v>
      </c>
      <c r="DZ1674" s="0" t="inlineStr"/>
      <c r="EA1674" s="0" t="inlineStr"/>
      <c r="EB1674" s="0" t="inlineStr"/>
      <c r="EC1674" s="0" t="inlineStr"/>
      <c r="EE1674" s="0" t="n">
        <v>78725882</v>
      </c>
      <c r="EF1674" s="0" t="n">
        <v>2</v>
      </c>
      <c r="EG1674" s="0" t="inlineStr">
        <is>
          <t>Общестроительные работы</t>
        </is>
      </c>
      <c r="EH1674" s="0" t="n">
        <v>16</v>
      </c>
      <c r="EI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74" s="0" t="n">
        <v>1</v>
      </c>
      <c r="EK1674" s="0" t="n">
        <v>16001</v>
      </c>
      <c r="EL1674" s="0" t="inlineStr">
        <is>
          <t>Трубопроводы внутренние</t>
        </is>
      </c>
      <c r="EM1674" s="0" t="inlineStr">
        <is>
          <t>ФЕР-16</t>
        </is>
      </c>
      <c r="EO1674" s="0" t="inlineStr"/>
      <c r="EQ1674" s="0" t="n">
        <v>0</v>
      </c>
      <c r="ER1674" s="0" t="n">
        <v>107.11</v>
      </c>
      <c r="ES1674" s="0" t="n">
        <v>4.28</v>
      </c>
      <c r="ET1674" s="0" t="n">
        <v>44.51</v>
      </c>
      <c r="EU1674" s="0" t="n">
        <v>0</v>
      </c>
      <c r="EV1674" s="0" t="n">
        <v>58.32</v>
      </c>
      <c r="EW1674" s="0" t="n">
        <v>5.01</v>
      </c>
      <c r="EX1674" s="0" t="n">
        <v>0</v>
      </c>
      <c r="EY1674" s="0" t="n">
        <v>0</v>
      </c>
      <c r="FQ1674" s="0" t="n">
        <v>0</v>
      </c>
      <c r="FR1674" s="0" t="n">
        <v>0</v>
      </c>
      <c r="FS1674" s="0" t="n">
        <v>0</v>
      </c>
      <c r="FX1674" s="0" t="n">
        <v>121</v>
      </c>
      <c r="FY1674" s="0" t="n">
        <v>72</v>
      </c>
      <c r="GA1674" s="0" t="inlineStr"/>
      <c r="GD1674" s="0" t="n">
        <v>1</v>
      </c>
      <c r="GF1674" s="0" t="n">
        <v>-337278616</v>
      </c>
      <c r="GG1674" s="0" t="n">
        <v>2</v>
      </c>
      <c r="GH1674" s="0" t="n">
        <v>1</v>
      </c>
      <c r="GI1674" s="0" t="n">
        <v>2</v>
      </c>
      <c r="GJ1674" s="0" t="n">
        <v>0</v>
      </c>
      <c r="GK1674" s="0" t="n">
        <v>0</v>
      </c>
      <c r="GL1674" s="0">
        <f>ROUND(IF(AND(BH1674=3,BI1674=3,FS1674&lt;&gt;0),P1674,0),0)</f>
        <v/>
      </c>
      <c r="GM1674" s="0">
        <f>ROUND(O1674+X1674+Y1674,0)+GX1674</f>
        <v/>
      </c>
      <c r="GN1674" s="0">
        <f>IF(OR(BI1674=0,BI1674=1),GM1674-GX1674,0)</f>
        <v/>
      </c>
      <c r="GO1674" s="0">
        <f>IF(BI1674=2,GM1674-GX1674,0)</f>
        <v/>
      </c>
      <c r="GP1674" s="0">
        <f>IF(BI1674=4,GM1674-GX1674,0)</f>
        <v/>
      </c>
      <c r="GR1674" s="0" t="n">
        <v>0</v>
      </c>
      <c r="GS1674" s="0" t="n">
        <v>3</v>
      </c>
      <c r="GT1674" s="0" t="n">
        <v>0</v>
      </c>
      <c r="GU1674" s="0" t="inlineStr"/>
      <c r="GV1674" s="0">
        <f>ROUND((GT1674),2)</f>
        <v/>
      </c>
      <c r="GW1674" s="0" t="n">
        <v>1</v>
      </c>
      <c r="GX1674" s="0">
        <f>ROUND(HC1674*I1674,0)</f>
        <v/>
      </c>
      <c r="HA1674" s="0" t="n">
        <v>0</v>
      </c>
      <c r="HB1674" s="0" t="n">
        <v>0</v>
      </c>
      <c r="HC1674" s="0">
        <f>GV1674*GW1674</f>
        <v/>
      </c>
      <c r="HE1674" s="0" t="inlineStr"/>
      <c r="HF1674" s="0" t="inlineStr"/>
      <c r="HM1674" s="0" t="inlineStr"/>
      <c r="HN1674" s="0" t="inlineStr">
        <is>
          <t>Пр/812-016.0-1</t>
        </is>
      </c>
      <c r="HO1674" s="0" t="inlineStr">
        <is>
          <t>Пр/774-016.0</t>
        </is>
      </c>
      <c r="HP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74" s="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74" s="0" t="n">
        <v>0</v>
      </c>
      <c r="IK1674" s="0" t="n">
        <v>0</v>
      </c>
    </row>
    <row r="1676">
      <c r="A1676" s="358" t="n">
        <v>51</v>
      </c>
      <c r="B1676" s="358">
        <f>B1668</f>
        <v/>
      </c>
      <c r="C1676" s="358">
        <f>A1668</f>
        <v/>
      </c>
      <c r="D1676" s="358">
        <f>ROW(A1668)</f>
        <v/>
      </c>
      <c r="E1676" s="358" t="n"/>
      <c r="F1676" s="358">
        <f>IF(F1668&lt;&gt;"",F1668,"")</f>
        <v/>
      </c>
      <c r="G1676" s="358">
        <f>IF(G1668&lt;&gt;"",G1668,"")</f>
        <v/>
      </c>
      <c r="H1676" s="358" t="n">
        <v>0</v>
      </c>
      <c r="I1676" s="358" t="n"/>
      <c r="J1676" s="358" t="n"/>
      <c r="K1676" s="358" t="n"/>
      <c r="L1676" s="358" t="n"/>
      <c r="M1676" s="358" t="n"/>
      <c r="N1676" s="358" t="n"/>
      <c r="O1676" s="358" t="n">
        <v>0</v>
      </c>
      <c r="P1676" s="358" t="n">
        <v>0</v>
      </c>
      <c r="Q1676" s="358" t="n">
        <v>0</v>
      </c>
      <c r="R1676" s="358" t="n">
        <v>0</v>
      </c>
      <c r="S1676" s="358" t="n">
        <v>0</v>
      </c>
      <c r="T1676" s="358" t="n">
        <v>0</v>
      </c>
      <c r="U1676" s="358" t="n">
        <v>0</v>
      </c>
      <c r="V1676" s="358" t="n">
        <v>0</v>
      </c>
      <c r="W1676" s="358" t="n">
        <v>0</v>
      </c>
      <c r="X1676" s="358" t="n">
        <v>0</v>
      </c>
      <c r="Y1676" s="358" t="n">
        <v>0</v>
      </c>
      <c r="Z1676" s="358" t="n"/>
      <c r="AA1676" s="358" t="n"/>
      <c r="AB1676" s="358" t="n"/>
      <c r="AC1676" s="358" t="n"/>
      <c r="AD1676" s="358" t="n"/>
      <c r="AE1676" s="358" t="n"/>
      <c r="AF1676" s="358" t="n"/>
      <c r="AG1676" s="358" t="n"/>
      <c r="AH1676" s="358" t="n"/>
      <c r="AI1676" s="358" t="n"/>
      <c r="AJ1676" s="358" t="n"/>
      <c r="AK1676" s="358" t="n"/>
      <c r="AL1676" s="358" t="n"/>
      <c r="AM1676" s="358" t="n"/>
      <c r="AN1676" s="358" t="n"/>
      <c r="AO1676" s="358">
        <f>ROUND(BX1676,0)</f>
        <v/>
      </c>
      <c r="AP1676" s="358">
        <f>ROUND(BY1676,0)</f>
        <v/>
      </c>
      <c r="AQ1676" s="358">
        <f>ROUND(BZ1676,0)</f>
        <v/>
      </c>
      <c r="AR1676" s="358">
        <f>ROUND(CA1676,0)</f>
        <v/>
      </c>
      <c r="AS1676" s="358">
        <f>ROUND(CB1676,0)</f>
        <v/>
      </c>
      <c r="AT1676" s="358">
        <f>ROUND(CC1676,0)</f>
        <v/>
      </c>
      <c r="AU1676" s="358">
        <f>ROUND(CD1676,0)</f>
        <v/>
      </c>
      <c r="AV1676" s="358">
        <f>ROUND(CE1676,0)</f>
        <v/>
      </c>
      <c r="AW1676" s="358">
        <f>ROUND(CF1676,0)</f>
        <v/>
      </c>
      <c r="AX1676" s="358">
        <f>ROUND(CG1676,0)</f>
        <v/>
      </c>
      <c r="AY1676" s="358">
        <f>ROUND(CH1676,0)</f>
        <v/>
      </c>
      <c r="AZ1676" s="358">
        <f>ROUND(CI1676,0)</f>
        <v/>
      </c>
      <c r="BA1676" s="358">
        <f>ROUND(CJ1676,0)</f>
        <v/>
      </c>
      <c r="BB1676" s="358">
        <f>ROUND(CK1676,0)</f>
        <v/>
      </c>
      <c r="BC1676" s="358">
        <f>ROUND(CL1676,0)</f>
        <v/>
      </c>
      <c r="BD1676" s="358">
        <f>ROUND(CM1676,0)</f>
        <v/>
      </c>
      <c r="BE1676" s="358" t="n"/>
      <c r="BF1676" s="358" t="n"/>
      <c r="BG1676" s="358" t="n"/>
      <c r="BH1676" s="358" t="n"/>
      <c r="BI1676" s="358" t="n"/>
      <c r="BJ1676" s="358" t="n"/>
      <c r="BK1676" s="358" t="n"/>
      <c r="BL1676" s="358" t="n"/>
      <c r="BM1676" s="358" t="n"/>
      <c r="BN1676" s="358" t="n"/>
      <c r="BO1676" s="358" t="n"/>
      <c r="BP1676" s="358" t="n"/>
      <c r="BQ1676" s="358" t="n"/>
      <c r="BR1676" s="358" t="n"/>
      <c r="BS1676" s="358" t="n"/>
      <c r="BT1676" s="358" t="n"/>
      <c r="BU1676" s="358" t="n"/>
      <c r="BV1676" s="358" t="n"/>
      <c r="BW1676" s="358" t="n"/>
      <c r="BX1676" s="358" t="n"/>
      <c r="BY1676" s="358" t="n"/>
      <c r="BZ1676" s="358" t="n"/>
      <c r="CA1676" s="358" t="n"/>
      <c r="CB1676" s="358" t="n"/>
      <c r="CC1676" s="358" t="n"/>
      <c r="CD1676" s="358" t="n"/>
      <c r="CE1676" s="358" t="n"/>
      <c r="CF1676" s="358" t="n"/>
      <c r="CG1676" s="358" t="n"/>
      <c r="CH1676" s="358" t="n"/>
      <c r="CI1676" s="358" t="n"/>
      <c r="CJ1676" s="358" t="n"/>
      <c r="CK1676" s="358" t="n"/>
      <c r="CL1676" s="358" t="n"/>
      <c r="CM1676" s="358" t="n"/>
      <c r="CN1676" s="358" t="n"/>
      <c r="CO1676" s="358" t="n"/>
      <c r="CP1676" s="358" t="n"/>
      <c r="CQ1676" s="358" t="n"/>
      <c r="CR1676" s="358" t="n"/>
      <c r="CS1676" s="358" t="n"/>
      <c r="CT1676" s="358" t="n"/>
      <c r="CU1676" s="358" t="n"/>
      <c r="CV1676" s="358" t="n"/>
      <c r="CW1676" s="358" t="n"/>
      <c r="CX1676" s="358" t="n"/>
      <c r="CY1676" s="358" t="n"/>
      <c r="CZ1676" s="358" t="n"/>
      <c r="DA1676" s="358" t="n"/>
      <c r="DB1676" s="358" t="n"/>
      <c r="DC1676" s="358" t="n"/>
      <c r="DD1676" s="358" t="n"/>
      <c r="DE1676" s="358" t="n"/>
      <c r="DF1676" s="358" t="n"/>
      <c r="DG1676" s="359" t="n"/>
      <c r="DH1676" s="359" t="n"/>
      <c r="DI1676" s="359" t="n"/>
      <c r="DJ1676" s="359" t="n"/>
      <c r="DK1676" s="359" t="n"/>
      <c r="DL1676" s="359" t="n"/>
      <c r="DM1676" s="359" t="n"/>
      <c r="DN1676" s="359" t="n"/>
      <c r="DO1676" s="359" t="n"/>
      <c r="DP1676" s="359" t="n"/>
      <c r="DQ1676" s="359" t="n"/>
      <c r="DR1676" s="359" t="n"/>
      <c r="DS1676" s="359" t="n"/>
      <c r="DT1676" s="359" t="n"/>
      <c r="DU1676" s="359" t="n"/>
      <c r="DV1676" s="359" t="n"/>
      <c r="DW1676" s="359" t="n"/>
      <c r="DX1676" s="359" t="n"/>
      <c r="DY1676" s="359" t="n"/>
      <c r="DZ1676" s="359" t="n"/>
      <c r="EA1676" s="359" t="n"/>
      <c r="EB1676" s="359" t="n"/>
      <c r="EC1676" s="359" t="n"/>
      <c r="ED1676" s="359" t="n"/>
      <c r="EE1676" s="359" t="n"/>
      <c r="EF1676" s="359" t="n"/>
      <c r="EG1676" s="359" t="n"/>
      <c r="EH1676" s="359" t="n"/>
      <c r="EI1676" s="359" t="n"/>
      <c r="EJ1676" s="359" t="n"/>
      <c r="EK1676" s="359" t="n"/>
      <c r="EL1676" s="359" t="n"/>
      <c r="EM1676" s="359" t="n"/>
      <c r="EN1676" s="359" t="n"/>
      <c r="EO1676" s="359" t="n"/>
      <c r="EP1676" s="359" t="n"/>
      <c r="EQ1676" s="359" t="n"/>
      <c r="ER1676" s="359" t="n"/>
      <c r="ES1676" s="359" t="n"/>
      <c r="ET1676" s="359" t="n"/>
      <c r="EU1676" s="359" t="n"/>
      <c r="EV1676" s="359" t="n"/>
      <c r="EW1676" s="359" t="n"/>
      <c r="EX1676" s="359" t="n"/>
      <c r="EY1676" s="359" t="n"/>
      <c r="EZ1676" s="359" t="n"/>
      <c r="FA1676" s="359" t="n"/>
      <c r="FB1676" s="359" t="n"/>
      <c r="FC1676" s="359" t="n"/>
      <c r="FD1676" s="359" t="n"/>
      <c r="FE1676" s="359" t="n"/>
      <c r="FF1676" s="359" t="n"/>
      <c r="FG1676" s="359" t="n"/>
      <c r="FH1676" s="359" t="n"/>
      <c r="FI1676" s="359" t="n"/>
      <c r="FJ1676" s="359" t="n"/>
      <c r="FK1676" s="359" t="n"/>
      <c r="FL1676" s="359" t="n"/>
      <c r="FM1676" s="359" t="n"/>
      <c r="FN1676" s="359" t="n"/>
      <c r="FO1676" s="359" t="n"/>
      <c r="FP1676" s="359" t="n"/>
      <c r="FQ1676" s="359" t="n"/>
      <c r="FR1676" s="359" t="n"/>
      <c r="FS1676" s="359" t="n"/>
      <c r="FT1676" s="359" t="n"/>
      <c r="FU1676" s="359" t="n"/>
      <c r="FV1676" s="359" t="n"/>
      <c r="FW1676" s="359" t="n"/>
      <c r="FX1676" s="359" t="n"/>
      <c r="FY1676" s="359" t="n"/>
      <c r="FZ1676" s="359" t="n"/>
      <c r="GA1676" s="359" t="n"/>
      <c r="GB1676" s="359" t="n"/>
      <c r="GC1676" s="359" t="n"/>
      <c r="GD1676" s="359" t="n"/>
      <c r="GE1676" s="359" t="n"/>
      <c r="GF1676" s="359" t="n"/>
      <c r="GG1676" s="359" t="n"/>
      <c r="GH1676" s="359" t="n"/>
      <c r="GI1676" s="359" t="n"/>
      <c r="GJ1676" s="359" t="n"/>
      <c r="GK1676" s="359" t="n"/>
      <c r="GL1676" s="359" t="n"/>
      <c r="GM1676" s="359" t="n"/>
      <c r="GN1676" s="359" t="n"/>
      <c r="GO1676" s="359" t="n"/>
      <c r="GP1676" s="359" t="n"/>
      <c r="GQ1676" s="359" t="n"/>
      <c r="GR1676" s="359" t="n"/>
      <c r="GS1676" s="359" t="n"/>
      <c r="GT1676" s="359" t="n"/>
      <c r="GU1676" s="359" t="n"/>
      <c r="GV1676" s="359" t="n"/>
      <c r="GW1676" s="359" t="n"/>
      <c r="GX1676" s="359" t="n">
        <v>0</v>
      </c>
    </row>
    <row r="1678">
      <c r="A1678" s="360" t="n">
        <v>50</v>
      </c>
      <c r="B1678" s="360" t="n">
        <v>0</v>
      </c>
      <c r="C1678" s="360" t="n">
        <v>0</v>
      </c>
      <c r="D1678" s="360" t="n">
        <v>1</v>
      </c>
      <c r="E1678" s="360" t="n">
        <v>201</v>
      </c>
      <c r="F1678" s="360">
        <f>ROUND(Source!O1676,O1678)</f>
        <v/>
      </c>
      <c r="G1678" s="360" t="inlineStr">
        <is>
          <t>ПЗ</t>
        </is>
      </c>
      <c r="H1678" s="360" t="inlineStr">
        <is>
          <t>Прямые затраты</t>
        </is>
      </c>
      <c r="I1678" s="360" t="n"/>
      <c r="J1678" s="360" t="n"/>
      <c r="K1678" s="360" t="n">
        <v>201</v>
      </c>
      <c r="L1678" s="360" t="n">
        <v>1</v>
      </c>
      <c r="M1678" s="360" t="n">
        <v>3</v>
      </c>
      <c r="N1678" s="360" t="inlineStr"/>
      <c r="O1678" s="360" t="n">
        <v>0</v>
      </c>
      <c r="P1678" s="360" t="n"/>
      <c r="Q1678" s="360" t="n"/>
      <c r="R1678" s="360" t="n"/>
      <c r="S1678" s="360" t="n"/>
      <c r="T1678" s="360" t="n"/>
      <c r="U1678" s="360" t="n"/>
      <c r="V1678" s="360" t="n"/>
      <c r="W1678" s="360" t="n">
        <v>0</v>
      </c>
      <c r="X1678" s="360" t="n">
        <v>1</v>
      </c>
      <c r="Y1678" s="360" t="n">
        <v>0</v>
      </c>
      <c r="Z1678" s="360" t="n"/>
      <c r="AA1678" s="360" t="n"/>
      <c r="AB1678" s="360" t="n"/>
    </row>
    <row r="1679">
      <c r="A1679" s="360" t="n">
        <v>50</v>
      </c>
      <c r="B1679" s="360" t="n">
        <v>0</v>
      </c>
      <c r="C1679" s="360" t="n">
        <v>0</v>
      </c>
      <c r="D1679" s="360" t="n">
        <v>1</v>
      </c>
      <c r="E1679" s="360" t="n">
        <v>202</v>
      </c>
      <c r="F1679" s="360">
        <f>ROUND(Source!P1676,O1679)</f>
        <v/>
      </c>
      <c r="G1679" s="360" t="inlineStr">
        <is>
          <t>СтМатОб</t>
        </is>
      </c>
      <c r="H1679" s="360" t="inlineStr">
        <is>
          <t>Стоимость материальных ресурсов (всего)</t>
        </is>
      </c>
      <c r="I1679" s="360" t="n"/>
      <c r="J1679" s="360" t="n"/>
      <c r="K1679" s="360" t="n">
        <v>202</v>
      </c>
      <c r="L1679" s="360" t="n">
        <v>2</v>
      </c>
      <c r="M1679" s="360" t="n">
        <v>3</v>
      </c>
      <c r="N1679" s="360" t="inlineStr"/>
      <c r="O1679" s="360" t="n">
        <v>0</v>
      </c>
      <c r="P1679" s="360" t="n"/>
      <c r="Q1679" s="360" t="n"/>
      <c r="R1679" s="360" t="n"/>
      <c r="S1679" s="360" t="n"/>
      <c r="T1679" s="360" t="n"/>
      <c r="U1679" s="360" t="n"/>
      <c r="V1679" s="360" t="n"/>
      <c r="W1679" s="360" t="n">
        <v>0</v>
      </c>
      <c r="X1679" s="360" t="n">
        <v>1</v>
      </c>
      <c r="Y1679" s="360" t="n">
        <v>0</v>
      </c>
      <c r="Z1679" s="360" t="n"/>
      <c r="AA1679" s="360" t="n"/>
      <c r="AB1679" s="360" t="n"/>
    </row>
    <row r="1680">
      <c r="A1680" s="360" t="n">
        <v>50</v>
      </c>
      <c r="B1680" s="360" t="n">
        <v>0</v>
      </c>
      <c r="C1680" s="360" t="n">
        <v>0</v>
      </c>
      <c r="D1680" s="360" t="n">
        <v>1</v>
      </c>
      <c r="E1680" s="360" t="n">
        <v>222</v>
      </c>
      <c r="F1680" s="360">
        <f>ROUND(Source!AO1676,O1680)</f>
        <v/>
      </c>
      <c r="G1680" s="360" t="inlineStr">
        <is>
          <t>СтМатОбЗак</t>
        </is>
      </c>
      <c r="H1680" s="360" t="inlineStr">
        <is>
          <t>Стоимость материалов и оборудования заказчика</t>
        </is>
      </c>
      <c r="I1680" s="360" t="n"/>
      <c r="J1680" s="360" t="n"/>
      <c r="K1680" s="360" t="n">
        <v>222</v>
      </c>
      <c r="L1680" s="360" t="n">
        <v>3</v>
      </c>
      <c r="M1680" s="360" t="n">
        <v>3</v>
      </c>
      <c r="N1680" s="360" t="inlineStr"/>
      <c r="O1680" s="360" t="n">
        <v>0</v>
      </c>
      <c r="P1680" s="360" t="n"/>
      <c r="Q1680" s="360" t="n"/>
      <c r="R1680" s="360" t="n"/>
      <c r="S1680" s="360" t="n"/>
      <c r="T1680" s="360" t="n"/>
      <c r="U1680" s="360" t="n"/>
      <c r="V1680" s="360" t="n"/>
      <c r="W1680" s="360" t="n">
        <v>0</v>
      </c>
      <c r="X1680" s="360" t="n">
        <v>1</v>
      </c>
      <c r="Y1680" s="360" t="n">
        <v>0</v>
      </c>
      <c r="Z1680" s="360" t="n"/>
      <c r="AA1680" s="360" t="n"/>
      <c r="AB1680" s="360" t="n"/>
    </row>
    <row r="1681">
      <c r="A1681" s="360" t="n">
        <v>50</v>
      </c>
      <c r="B1681" s="360" t="n">
        <v>0</v>
      </c>
      <c r="C1681" s="360" t="n">
        <v>0</v>
      </c>
      <c r="D1681" s="360" t="n">
        <v>1</v>
      </c>
      <c r="E1681" s="360" t="n">
        <v>225</v>
      </c>
      <c r="F1681" s="360">
        <f>ROUND(Source!AV1676,O1681)</f>
        <v/>
      </c>
      <c r="G1681" s="360" t="inlineStr">
        <is>
          <t>СтМатОбПод</t>
        </is>
      </c>
      <c r="H1681" s="360" t="inlineStr">
        <is>
          <t>Стоимость материалов и оборудования подрядчика</t>
        </is>
      </c>
      <c r="I1681" s="360" t="n"/>
      <c r="J1681" s="360" t="n"/>
      <c r="K1681" s="360" t="n">
        <v>225</v>
      </c>
      <c r="L1681" s="360" t="n">
        <v>4</v>
      </c>
      <c r="M1681" s="360" t="n">
        <v>3</v>
      </c>
      <c r="N1681" s="360" t="inlineStr"/>
      <c r="O1681" s="360" t="n">
        <v>0</v>
      </c>
      <c r="P1681" s="360" t="n"/>
      <c r="Q1681" s="360" t="n"/>
      <c r="R1681" s="360" t="n"/>
      <c r="S1681" s="360" t="n"/>
      <c r="T1681" s="360" t="n"/>
      <c r="U1681" s="360" t="n"/>
      <c r="V1681" s="360" t="n"/>
      <c r="W1681" s="360" t="n">
        <v>0</v>
      </c>
      <c r="X1681" s="360" t="n">
        <v>1</v>
      </c>
      <c r="Y1681" s="360" t="n">
        <v>0</v>
      </c>
      <c r="Z1681" s="360" t="n"/>
      <c r="AA1681" s="360" t="n"/>
      <c r="AB1681" s="360" t="n"/>
    </row>
    <row r="1682">
      <c r="A1682" s="360" t="n">
        <v>50</v>
      </c>
      <c r="B1682" s="360" t="n">
        <v>0</v>
      </c>
      <c r="C1682" s="360" t="n">
        <v>0</v>
      </c>
      <c r="D1682" s="360" t="n">
        <v>1</v>
      </c>
      <c r="E1682" s="360" t="n">
        <v>226</v>
      </c>
      <c r="F1682" s="360">
        <f>ROUND(Source!AW1676,O1682)</f>
        <v/>
      </c>
      <c r="G1682" s="360" t="inlineStr">
        <is>
          <t>СтМат</t>
        </is>
      </c>
      <c r="H1682" s="360" t="inlineStr">
        <is>
          <t>Стоимость материалов (всего)</t>
        </is>
      </c>
      <c r="I1682" s="360" t="n"/>
      <c r="J1682" s="360" t="n"/>
      <c r="K1682" s="360" t="n">
        <v>226</v>
      </c>
      <c r="L1682" s="360" t="n">
        <v>5</v>
      </c>
      <c r="M1682" s="360" t="n">
        <v>3</v>
      </c>
      <c r="N1682" s="360" t="inlineStr"/>
      <c r="O1682" s="360" t="n">
        <v>0</v>
      </c>
      <c r="P1682" s="360" t="n"/>
      <c r="Q1682" s="360" t="n"/>
      <c r="R1682" s="360" t="n"/>
      <c r="S1682" s="360" t="n"/>
      <c r="T1682" s="360" t="n"/>
      <c r="U1682" s="360" t="n"/>
      <c r="V1682" s="360" t="n"/>
      <c r="W1682" s="360" t="n">
        <v>0</v>
      </c>
      <c r="X1682" s="360" t="n">
        <v>1</v>
      </c>
      <c r="Y1682" s="360" t="n">
        <v>0</v>
      </c>
      <c r="Z1682" s="360" t="n"/>
      <c r="AA1682" s="360" t="n"/>
      <c r="AB1682" s="360" t="n"/>
    </row>
    <row r="1683">
      <c r="A1683" s="360" t="n">
        <v>50</v>
      </c>
      <c r="B1683" s="360" t="n">
        <v>0</v>
      </c>
      <c r="C1683" s="360" t="n">
        <v>0</v>
      </c>
      <c r="D1683" s="360" t="n">
        <v>1</v>
      </c>
      <c r="E1683" s="360" t="n">
        <v>227</v>
      </c>
      <c r="F1683" s="360">
        <f>ROUND(Source!AX1676,O1683)</f>
        <v/>
      </c>
      <c r="G1683" s="360" t="inlineStr">
        <is>
          <t>СтМатЗак</t>
        </is>
      </c>
      <c r="H1683" s="360" t="inlineStr">
        <is>
          <t>Стоимость материалов заказчика</t>
        </is>
      </c>
      <c r="I1683" s="360" t="n"/>
      <c r="J1683" s="360" t="n"/>
      <c r="K1683" s="360" t="n">
        <v>227</v>
      </c>
      <c r="L1683" s="360" t="n">
        <v>6</v>
      </c>
      <c r="M1683" s="360" t="n">
        <v>3</v>
      </c>
      <c r="N1683" s="360" t="inlineStr"/>
      <c r="O1683" s="360" t="n">
        <v>0</v>
      </c>
      <c r="P1683" s="360" t="n"/>
      <c r="Q1683" s="360" t="n"/>
      <c r="R1683" s="360" t="n"/>
      <c r="S1683" s="360" t="n"/>
      <c r="T1683" s="360" t="n"/>
      <c r="U1683" s="360" t="n"/>
      <c r="V1683" s="360" t="n"/>
      <c r="W1683" s="360" t="n">
        <v>0</v>
      </c>
      <c r="X1683" s="360" t="n">
        <v>1</v>
      </c>
      <c r="Y1683" s="360" t="n">
        <v>0</v>
      </c>
      <c r="Z1683" s="360" t="n"/>
      <c r="AA1683" s="360" t="n"/>
      <c r="AB1683" s="360" t="n"/>
    </row>
    <row r="1684">
      <c r="A1684" s="360" t="n">
        <v>50</v>
      </c>
      <c r="B1684" s="360" t="n">
        <v>0</v>
      </c>
      <c r="C1684" s="360" t="n">
        <v>0</v>
      </c>
      <c r="D1684" s="360" t="n">
        <v>1</v>
      </c>
      <c r="E1684" s="360" t="n">
        <v>228</v>
      </c>
      <c r="F1684" s="360">
        <f>ROUND(Source!AY1676,O1684)</f>
        <v/>
      </c>
      <c r="G1684" s="360" t="inlineStr">
        <is>
          <t>СтМатПод</t>
        </is>
      </c>
      <c r="H1684" s="360" t="inlineStr">
        <is>
          <t>Стоимость материалов подрядчика</t>
        </is>
      </c>
      <c r="I1684" s="360" t="n"/>
      <c r="J1684" s="360" t="n"/>
      <c r="K1684" s="360" t="n">
        <v>228</v>
      </c>
      <c r="L1684" s="360" t="n">
        <v>7</v>
      </c>
      <c r="M1684" s="360" t="n">
        <v>3</v>
      </c>
      <c r="N1684" s="360" t="inlineStr"/>
      <c r="O1684" s="360" t="n">
        <v>0</v>
      </c>
      <c r="P1684" s="360" t="n"/>
      <c r="Q1684" s="360" t="n"/>
      <c r="R1684" s="360" t="n"/>
      <c r="S1684" s="360" t="n"/>
      <c r="T1684" s="360" t="n"/>
      <c r="U1684" s="360" t="n"/>
      <c r="V1684" s="360" t="n"/>
      <c r="W1684" s="360" t="n">
        <v>0</v>
      </c>
      <c r="X1684" s="360" t="n">
        <v>1</v>
      </c>
      <c r="Y1684" s="360" t="n">
        <v>0</v>
      </c>
      <c r="Z1684" s="360" t="n"/>
      <c r="AA1684" s="360" t="n"/>
      <c r="AB1684" s="360" t="n"/>
    </row>
    <row r="1685">
      <c r="A1685" s="360" t="n">
        <v>50</v>
      </c>
      <c r="B1685" s="360" t="n">
        <v>0</v>
      </c>
      <c r="C1685" s="360" t="n">
        <v>0</v>
      </c>
      <c r="D1685" s="360" t="n">
        <v>1</v>
      </c>
      <c r="E1685" s="360" t="n">
        <v>216</v>
      </c>
      <c r="F1685" s="360">
        <f>ROUND(Source!AP1676,O1685)</f>
        <v/>
      </c>
      <c r="G1685" s="360" t="inlineStr">
        <is>
          <t>Оборуд</t>
        </is>
      </c>
      <c r="H1685" s="360" t="inlineStr">
        <is>
          <t>Стоимость оборудования (всего)</t>
        </is>
      </c>
      <c r="I1685" s="360" t="n"/>
      <c r="J1685" s="360" t="n"/>
      <c r="K1685" s="360" t="n">
        <v>216</v>
      </c>
      <c r="L1685" s="360" t="n">
        <v>8</v>
      </c>
      <c r="M1685" s="360" t="n">
        <v>3</v>
      </c>
      <c r="N1685" s="360" t="inlineStr"/>
      <c r="O1685" s="360" t="n">
        <v>0</v>
      </c>
      <c r="P1685" s="360" t="n"/>
      <c r="Q1685" s="360" t="n"/>
      <c r="R1685" s="360" t="n"/>
      <c r="S1685" s="360" t="n"/>
      <c r="T1685" s="360" t="n"/>
      <c r="U1685" s="360" t="n"/>
      <c r="V1685" s="360" t="n"/>
      <c r="W1685" s="360" t="n">
        <v>0</v>
      </c>
      <c r="X1685" s="360" t="n">
        <v>1</v>
      </c>
      <c r="Y1685" s="360" t="n">
        <v>0</v>
      </c>
      <c r="Z1685" s="360" t="n"/>
      <c r="AA1685" s="360" t="n"/>
      <c r="AB1685" s="360" t="n"/>
    </row>
    <row r="1686">
      <c r="A1686" s="360" t="n">
        <v>50</v>
      </c>
      <c r="B1686" s="360" t="n">
        <v>0</v>
      </c>
      <c r="C1686" s="360" t="n">
        <v>0</v>
      </c>
      <c r="D1686" s="360" t="n">
        <v>1</v>
      </c>
      <c r="E1686" s="360" t="n">
        <v>223</v>
      </c>
      <c r="F1686" s="360">
        <f>ROUND(Source!AQ1676,O1686)</f>
        <v/>
      </c>
      <c r="G1686" s="360" t="inlineStr">
        <is>
          <t>ОборудЗак</t>
        </is>
      </c>
      <c r="H1686" s="360" t="inlineStr">
        <is>
          <t>Стоимость оборудования заказчика</t>
        </is>
      </c>
      <c r="I1686" s="360" t="n"/>
      <c r="J1686" s="360" t="n"/>
      <c r="K1686" s="360" t="n">
        <v>223</v>
      </c>
      <c r="L1686" s="360" t="n">
        <v>9</v>
      </c>
      <c r="M1686" s="360" t="n">
        <v>3</v>
      </c>
      <c r="N1686" s="360" t="inlineStr"/>
      <c r="O1686" s="360" t="n">
        <v>0</v>
      </c>
      <c r="P1686" s="360" t="n"/>
      <c r="Q1686" s="360" t="n"/>
      <c r="R1686" s="360" t="n"/>
      <c r="S1686" s="360" t="n"/>
      <c r="T1686" s="360" t="n"/>
      <c r="U1686" s="360" t="n"/>
      <c r="V1686" s="360" t="n"/>
      <c r="W1686" s="360" t="n">
        <v>0</v>
      </c>
      <c r="X1686" s="360" t="n">
        <v>1</v>
      </c>
      <c r="Y1686" s="360" t="n">
        <v>0</v>
      </c>
      <c r="Z1686" s="360" t="n"/>
      <c r="AA1686" s="360" t="n"/>
      <c r="AB1686" s="360" t="n"/>
    </row>
    <row r="1687">
      <c r="A1687" s="360" t="n">
        <v>50</v>
      </c>
      <c r="B1687" s="360" t="n">
        <v>0</v>
      </c>
      <c r="C1687" s="360" t="n">
        <v>0</v>
      </c>
      <c r="D1687" s="360" t="n">
        <v>1</v>
      </c>
      <c r="E1687" s="360" t="n">
        <v>229</v>
      </c>
      <c r="F1687" s="360">
        <f>ROUND(Source!AZ1676,O1687)</f>
        <v/>
      </c>
      <c r="G1687" s="360" t="inlineStr">
        <is>
          <t>ОборудПод</t>
        </is>
      </c>
      <c r="H1687" s="360" t="inlineStr">
        <is>
          <t>Стоимость оборудования подрядчика</t>
        </is>
      </c>
      <c r="I1687" s="360" t="n"/>
      <c r="J1687" s="360" t="n"/>
      <c r="K1687" s="360" t="n">
        <v>229</v>
      </c>
      <c r="L1687" s="360" t="n">
        <v>10</v>
      </c>
      <c r="M1687" s="360" t="n">
        <v>3</v>
      </c>
      <c r="N1687" s="360" t="inlineStr"/>
      <c r="O1687" s="360" t="n">
        <v>0</v>
      </c>
      <c r="P1687" s="360" t="n"/>
      <c r="Q1687" s="360" t="n"/>
      <c r="R1687" s="360" t="n"/>
      <c r="S1687" s="360" t="n"/>
      <c r="T1687" s="360" t="n"/>
      <c r="U1687" s="360" t="n"/>
      <c r="V1687" s="360" t="n"/>
      <c r="W1687" s="360" t="n">
        <v>0</v>
      </c>
      <c r="X1687" s="360" t="n">
        <v>1</v>
      </c>
      <c r="Y1687" s="360" t="n">
        <v>0</v>
      </c>
      <c r="Z1687" s="360" t="n"/>
      <c r="AA1687" s="360" t="n"/>
      <c r="AB1687" s="360" t="n"/>
    </row>
    <row r="1688">
      <c r="A1688" s="360" t="n">
        <v>50</v>
      </c>
      <c r="B1688" s="360" t="n">
        <v>0</v>
      </c>
      <c r="C1688" s="360" t="n">
        <v>0</v>
      </c>
      <c r="D1688" s="360" t="n">
        <v>1</v>
      </c>
      <c r="E1688" s="360" t="n">
        <v>203</v>
      </c>
      <c r="F1688" s="360">
        <f>ROUND(Source!Q1676,O1688)</f>
        <v/>
      </c>
      <c r="G1688" s="360" t="inlineStr">
        <is>
          <t>ЭММ</t>
        </is>
      </c>
      <c r="H1688" s="360" t="inlineStr">
        <is>
          <t>Эксплуатация машин</t>
        </is>
      </c>
      <c r="I1688" s="360" t="n"/>
      <c r="J1688" s="360" t="n"/>
      <c r="K1688" s="360" t="n">
        <v>203</v>
      </c>
      <c r="L1688" s="360" t="n">
        <v>11</v>
      </c>
      <c r="M1688" s="360" t="n">
        <v>3</v>
      </c>
      <c r="N1688" s="360" t="inlineStr"/>
      <c r="O1688" s="360" t="n">
        <v>0</v>
      </c>
      <c r="P1688" s="360" t="n"/>
      <c r="Q1688" s="360" t="n"/>
      <c r="R1688" s="360" t="n"/>
      <c r="S1688" s="360" t="n"/>
      <c r="T1688" s="360" t="n"/>
      <c r="U1688" s="360" t="n"/>
      <c r="V1688" s="360" t="n"/>
      <c r="W1688" s="360" t="n">
        <v>0</v>
      </c>
      <c r="X1688" s="360" t="n">
        <v>1</v>
      </c>
      <c r="Y1688" s="360" t="n">
        <v>0</v>
      </c>
      <c r="Z1688" s="360" t="n"/>
      <c r="AA1688" s="360" t="n"/>
      <c r="AB1688" s="360" t="n"/>
    </row>
    <row r="1689">
      <c r="A1689" s="360" t="n">
        <v>50</v>
      </c>
      <c r="B1689" s="360" t="n">
        <v>0</v>
      </c>
      <c r="C1689" s="360" t="n">
        <v>0</v>
      </c>
      <c r="D1689" s="360" t="n">
        <v>1</v>
      </c>
      <c r="E1689" s="360" t="n">
        <v>231</v>
      </c>
      <c r="F1689" s="360">
        <f>ROUND(Source!BB1676,O1689)</f>
        <v/>
      </c>
      <c r="G1689" s="360" t="inlineStr">
        <is>
          <t>ЭММсНРиСП</t>
        </is>
      </c>
      <c r="H1689" s="360" t="inlineStr">
        <is>
          <t>Эксплуатация машин по ТСН-2001.16</t>
        </is>
      </c>
      <c r="I1689" s="360" t="n"/>
      <c r="J1689" s="360" t="n"/>
      <c r="K1689" s="360" t="n">
        <v>231</v>
      </c>
      <c r="L1689" s="360" t="n">
        <v>12</v>
      </c>
      <c r="M1689" s="360" t="n">
        <v>3</v>
      </c>
      <c r="N1689" s="360" t="inlineStr"/>
      <c r="O1689" s="360" t="n">
        <v>0</v>
      </c>
      <c r="P1689" s="360" t="n"/>
      <c r="Q1689" s="360" t="n"/>
      <c r="R1689" s="360" t="n"/>
      <c r="S1689" s="360" t="n"/>
      <c r="T1689" s="360" t="n"/>
      <c r="U1689" s="360" t="n"/>
      <c r="V1689" s="360" t="n"/>
      <c r="W1689" s="360" t="n">
        <v>0</v>
      </c>
      <c r="X1689" s="360" t="n">
        <v>1</v>
      </c>
      <c r="Y1689" s="360" t="n">
        <v>0</v>
      </c>
      <c r="Z1689" s="360" t="n"/>
      <c r="AA1689" s="360" t="n"/>
      <c r="AB1689" s="360" t="n"/>
    </row>
    <row r="1690">
      <c r="A1690" s="360" t="n">
        <v>50</v>
      </c>
      <c r="B1690" s="360" t="n">
        <v>0</v>
      </c>
      <c r="C1690" s="360" t="n">
        <v>0</v>
      </c>
      <c r="D1690" s="360" t="n">
        <v>1</v>
      </c>
      <c r="E1690" s="360" t="n">
        <v>204</v>
      </c>
      <c r="F1690" s="360">
        <f>ROUND(Source!R1676,O1690)</f>
        <v/>
      </c>
      <c r="G1690" s="360" t="inlineStr">
        <is>
          <t>ЗПМ</t>
        </is>
      </c>
      <c r="H1690" s="360" t="inlineStr">
        <is>
          <t>ЗП машинистов</t>
        </is>
      </c>
      <c r="I1690" s="360" t="n"/>
      <c r="J1690" s="360" t="n"/>
      <c r="K1690" s="360" t="n">
        <v>204</v>
      </c>
      <c r="L1690" s="360" t="n">
        <v>13</v>
      </c>
      <c r="M1690" s="360" t="n">
        <v>3</v>
      </c>
      <c r="N1690" s="360" t="inlineStr"/>
      <c r="O1690" s="360" t="n">
        <v>0</v>
      </c>
      <c r="P1690" s="360" t="n"/>
      <c r="Q1690" s="360" t="n"/>
      <c r="R1690" s="360" t="n"/>
      <c r="S1690" s="360" t="n"/>
      <c r="T1690" s="360" t="n"/>
      <c r="U1690" s="360" t="n"/>
      <c r="V1690" s="360" t="n"/>
      <c r="W1690" s="360" t="n">
        <v>0</v>
      </c>
      <c r="X1690" s="360" t="n">
        <v>1</v>
      </c>
      <c r="Y1690" s="360" t="n">
        <v>0</v>
      </c>
      <c r="Z1690" s="360" t="n"/>
      <c r="AA1690" s="360" t="n"/>
      <c r="AB1690" s="360" t="n"/>
    </row>
    <row r="1691">
      <c r="A1691" s="360" t="n">
        <v>50</v>
      </c>
      <c r="B1691" s="360" t="n">
        <v>0</v>
      </c>
      <c r="C1691" s="360" t="n">
        <v>0</v>
      </c>
      <c r="D1691" s="360" t="n">
        <v>1</v>
      </c>
      <c r="E1691" s="360" t="n">
        <v>205</v>
      </c>
      <c r="F1691" s="360">
        <f>ROUND(Source!S1676,O1691)</f>
        <v/>
      </c>
      <c r="G1691" s="360" t="inlineStr">
        <is>
          <t>ОЗП</t>
        </is>
      </c>
      <c r="H1691" s="360" t="inlineStr">
        <is>
          <t>Основная ЗП рабочих</t>
        </is>
      </c>
      <c r="I1691" s="360" t="n"/>
      <c r="J1691" s="360" t="n"/>
      <c r="K1691" s="360" t="n">
        <v>205</v>
      </c>
      <c r="L1691" s="360" t="n">
        <v>14</v>
      </c>
      <c r="M1691" s="360" t="n">
        <v>3</v>
      </c>
      <c r="N1691" s="360" t="inlineStr"/>
      <c r="O1691" s="360" t="n">
        <v>0</v>
      </c>
      <c r="P1691" s="360" t="n"/>
      <c r="Q1691" s="360" t="n"/>
      <c r="R1691" s="360" t="n"/>
      <c r="S1691" s="360" t="n"/>
      <c r="T1691" s="360" t="n"/>
      <c r="U1691" s="360" t="n"/>
      <c r="V1691" s="360" t="n"/>
      <c r="W1691" s="360" t="n">
        <v>0</v>
      </c>
      <c r="X1691" s="360" t="n">
        <v>1</v>
      </c>
      <c r="Y1691" s="360" t="n">
        <v>0</v>
      </c>
      <c r="Z1691" s="360" t="n"/>
      <c r="AA1691" s="360" t="n"/>
      <c r="AB1691" s="360" t="n"/>
    </row>
    <row r="1692">
      <c r="A1692" s="360" t="n">
        <v>50</v>
      </c>
      <c r="B1692" s="360" t="n">
        <v>0</v>
      </c>
      <c r="C1692" s="360" t="n">
        <v>0</v>
      </c>
      <c r="D1692" s="360" t="n">
        <v>1</v>
      </c>
      <c r="E1692" s="360" t="n">
        <v>232</v>
      </c>
      <c r="F1692" s="360">
        <f>ROUND(Source!BC1676,O1692)</f>
        <v/>
      </c>
      <c r="G1692" s="360" t="inlineStr">
        <is>
          <t>ОЗПсНРиСП</t>
        </is>
      </c>
      <c r="H1692" s="360" t="inlineStr">
        <is>
          <t>Основная ЗП рабочих по ТСН-2001.16</t>
        </is>
      </c>
      <c r="I1692" s="360" t="n"/>
      <c r="J1692" s="360" t="n"/>
      <c r="K1692" s="360" t="n">
        <v>232</v>
      </c>
      <c r="L1692" s="360" t="n">
        <v>15</v>
      </c>
      <c r="M1692" s="360" t="n">
        <v>3</v>
      </c>
      <c r="N1692" s="360" t="inlineStr"/>
      <c r="O1692" s="360" t="n">
        <v>0</v>
      </c>
      <c r="P1692" s="360" t="n"/>
      <c r="Q1692" s="360" t="n"/>
      <c r="R1692" s="360" t="n"/>
      <c r="S1692" s="360" t="n"/>
      <c r="T1692" s="360" t="n"/>
      <c r="U1692" s="360" t="n"/>
      <c r="V1692" s="360" t="n"/>
      <c r="W1692" s="360" t="n">
        <v>0</v>
      </c>
      <c r="X1692" s="360" t="n">
        <v>1</v>
      </c>
      <c r="Y1692" s="360" t="n">
        <v>0</v>
      </c>
      <c r="Z1692" s="360" t="n"/>
      <c r="AA1692" s="360" t="n"/>
      <c r="AB1692" s="360" t="n"/>
    </row>
    <row r="1693">
      <c r="A1693" s="360" t="n">
        <v>50</v>
      </c>
      <c r="B1693" s="360" t="n">
        <v>0</v>
      </c>
      <c r="C1693" s="360" t="n">
        <v>0</v>
      </c>
      <c r="D1693" s="360" t="n">
        <v>1</v>
      </c>
      <c r="E1693" s="360" t="n">
        <v>214</v>
      </c>
      <c r="F1693" s="360">
        <f>ROUND(Source!AS1676,O1693)</f>
        <v/>
      </c>
      <c r="G1693" s="360" t="inlineStr">
        <is>
          <t>Строит</t>
        </is>
      </c>
      <c r="H1693" s="360" t="inlineStr">
        <is>
          <t>Строительные работы с НР и СП</t>
        </is>
      </c>
      <c r="I1693" s="360" t="n"/>
      <c r="J1693" s="360" t="n"/>
      <c r="K1693" s="360" t="n">
        <v>214</v>
      </c>
      <c r="L1693" s="360" t="n">
        <v>16</v>
      </c>
      <c r="M1693" s="360" t="n">
        <v>3</v>
      </c>
      <c r="N1693" s="360" t="inlineStr"/>
      <c r="O1693" s="360" t="n">
        <v>0</v>
      </c>
      <c r="P1693" s="360" t="n"/>
      <c r="Q1693" s="360" t="n"/>
      <c r="R1693" s="360" t="n"/>
      <c r="S1693" s="360" t="n"/>
      <c r="T1693" s="360" t="n"/>
      <c r="U1693" s="360" t="n"/>
      <c r="V1693" s="360" t="n"/>
      <c r="W1693" s="360" t="n">
        <v>0</v>
      </c>
      <c r="X1693" s="360" t="n">
        <v>1</v>
      </c>
      <c r="Y1693" s="360" t="n">
        <v>0</v>
      </c>
      <c r="Z1693" s="360" t="n"/>
      <c r="AA1693" s="360" t="n"/>
      <c r="AB1693" s="360" t="n"/>
    </row>
    <row r="1694">
      <c r="A1694" s="360" t="n">
        <v>50</v>
      </c>
      <c r="B1694" s="360" t="n">
        <v>0</v>
      </c>
      <c r="C1694" s="360" t="n">
        <v>0</v>
      </c>
      <c r="D1694" s="360" t="n">
        <v>1</v>
      </c>
      <c r="E1694" s="360" t="n">
        <v>215</v>
      </c>
      <c r="F1694" s="360">
        <f>ROUND(Source!AT1676,O1694)</f>
        <v/>
      </c>
      <c r="G1694" s="360" t="inlineStr">
        <is>
          <t>Монтаж</t>
        </is>
      </c>
      <c r="H1694" s="360" t="inlineStr">
        <is>
          <t>Монтажные работы с НР и СП</t>
        </is>
      </c>
      <c r="I1694" s="360" t="n"/>
      <c r="J1694" s="360" t="n"/>
      <c r="K1694" s="360" t="n">
        <v>215</v>
      </c>
      <c r="L1694" s="360" t="n">
        <v>17</v>
      </c>
      <c r="M1694" s="360" t="n">
        <v>3</v>
      </c>
      <c r="N1694" s="360" t="inlineStr"/>
      <c r="O1694" s="360" t="n">
        <v>0</v>
      </c>
      <c r="P1694" s="360" t="n"/>
      <c r="Q1694" s="360" t="n"/>
      <c r="R1694" s="360" t="n"/>
      <c r="S1694" s="360" t="n"/>
      <c r="T1694" s="360" t="n"/>
      <c r="U1694" s="360" t="n"/>
      <c r="V1694" s="360" t="n"/>
      <c r="W1694" s="360" t="n">
        <v>0</v>
      </c>
      <c r="X1694" s="360" t="n">
        <v>1</v>
      </c>
      <c r="Y1694" s="360" t="n">
        <v>0</v>
      </c>
      <c r="Z1694" s="360" t="n"/>
      <c r="AA1694" s="360" t="n"/>
      <c r="AB1694" s="360" t="n"/>
    </row>
    <row r="1695">
      <c r="A1695" s="360" t="n">
        <v>50</v>
      </c>
      <c r="B1695" s="360" t="n">
        <v>0</v>
      </c>
      <c r="C1695" s="360" t="n">
        <v>0</v>
      </c>
      <c r="D1695" s="360" t="n">
        <v>1</v>
      </c>
      <c r="E1695" s="360" t="n">
        <v>217</v>
      </c>
      <c r="F1695" s="360">
        <f>ROUND(Source!AU1676,O1695)</f>
        <v/>
      </c>
      <c r="G1695" s="360" t="inlineStr">
        <is>
          <t>Прочие</t>
        </is>
      </c>
      <c r="H1695" s="360" t="inlineStr">
        <is>
          <t>Прочие работы с НР и СП</t>
        </is>
      </c>
      <c r="I1695" s="360" t="n"/>
      <c r="J1695" s="360" t="n"/>
      <c r="K1695" s="360" t="n">
        <v>217</v>
      </c>
      <c r="L1695" s="360" t="n">
        <v>18</v>
      </c>
      <c r="M1695" s="360" t="n">
        <v>3</v>
      </c>
      <c r="N1695" s="360" t="inlineStr"/>
      <c r="O1695" s="360" t="n">
        <v>0</v>
      </c>
      <c r="P1695" s="360" t="n"/>
      <c r="Q1695" s="360" t="n"/>
      <c r="R1695" s="360" t="n"/>
      <c r="S1695" s="360" t="n"/>
      <c r="T1695" s="360" t="n"/>
      <c r="U1695" s="360" t="n"/>
      <c r="V1695" s="360" t="n"/>
      <c r="W1695" s="360" t="n">
        <v>0</v>
      </c>
      <c r="X1695" s="360" t="n">
        <v>1</v>
      </c>
      <c r="Y1695" s="360" t="n">
        <v>0</v>
      </c>
      <c r="Z1695" s="360" t="n"/>
      <c r="AA1695" s="360" t="n"/>
      <c r="AB1695" s="360" t="n"/>
    </row>
    <row r="1696">
      <c r="A1696" s="360" t="n">
        <v>50</v>
      </c>
      <c r="B1696" s="360" t="n">
        <v>0</v>
      </c>
      <c r="C1696" s="360" t="n">
        <v>0</v>
      </c>
      <c r="D1696" s="360" t="n">
        <v>1</v>
      </c>
      <c r="E1696" s="360" t="n">
        <v>230</v>
      </c>
      <c r="F1696" s="360">
        <f>ROUND(Source!BA1676,O1696)</f>
        <v/>
      </c>
      <c r="G1696" s="360" t="inlineStr">
        <is>
          <t>ПрочиеЗатр</t>
        </is>
      </c>
      <c r="H1696" s="360" t="inlineStr">
        <is>
          <t>Прочие затраты по ТСН-2001.16</t>
        </is>
      </c>
      <c r="I1696" s="360" t="n"/>
      <c r="J1696" s="360" t="n"/>
      <c r="K1696" s="360" t="n">
        <v>230</v>
      </c>
      <c r="L1696" s="360" t="n">
        <v>19</v>
      </c>
      <c r="M1696" s="360" t="n">
        <v>3</v>
      </c>
      <c r="N1696" s="360" t="inlineStr"/>
      <c r="O1696" s="360" t="n">
        <v>0</v>
      </c>
      <c r="P1696" s="360" t="n"/>
      <c r="Q1696" s="360" t="n"/>
      <c r="R1696" s="360" t="n"/>
      <c r="S1696" s="360" t="n"/>
      <c r="T1696" s="360" t="n"/>
      <c r="U1696" s="360" t="n"/>
      <c r="V1696" s="360" t="n"/>
      <c r="W1696" s="360" t="n">
        <v>0</v>
      </c>
      <c r="X1696" s="360" t="n">
        <v>1</v>
      </c>
      <c r="Y1696" s="360" t="n">
        <v>0</v>
      </c>
      <c r="Z1696" s="360" t="n"/>
      <c r="AA1696" s="360" t="n"/>
      <c r="AB1696" s="360" t="n"/>
    </row>
    <row r="1697">
      <c r="A1697" s="360" t="n">
        <v>50</v>
      </c>
      <c r="B1697" s="360" t="n">
        <v>0</v>
      </c>
      <c r="C1697" s="360" t="n">
        <v>0</v>
      </c>
      <c r="D1697" s="360" t="n">
        <v>1</v>
      </c>
      <c r="E1697" s="360" t="n">
        <v>206</v>
      </c>
      <c r="F1697" s="360">
        <f>ROUND(Source!T1676,O1697)</f>
        <v/>
      </c>
      <c r="G1697" s="360" t="inlineStr">
        <is>
          <t>ВозврМат</t>
        </is>
      </c>
      <c r="H1697" s="360" t="inlineStr">
        <is>
          <t>Возврат материалов</t>
        </is>
      </c>
      <c r="I1697" s="360" t="n"/>
      <c r="J1697" s="360" t="n"/>
      <c r="K1697" s="360" t="n">
        <v>206</v>
      </c>
      <c r="L1697" s="360" t="n">
        <v>20</v>
      </c>
      <c r="M1697" s="360" t="n">
        <v>3</v>
      </c>
      <c r="N1697" s="360" t="inlineStr"/>
      <c r="O1697" s="360" t="n">
        <v>0</v>
      </c>
      <c r="P1697" s="360" t="n"/>
      <c r="Q1697" s="360" t="n"/>
      <c r="R1697" s="360" t="n"/>
      <c r="S1697" s="360" t="n"/>
      <c r="T1697" s="360" t="n"/>
      <c r="U1697" s="360" t="n"/>
      <c r="V1697" s="360" t="n"/>
      <c r="W1697" s="360" t="n">
        <v>0</v>
      </c>
      <c r="X1697" s="360" t="n">
        <v>1</v>
      </c>
      <c r="Y1697" s="360" t="n">
        <v>0</v>
      </c>
      <c r="Z1697" s="360" t="n"/>
      <c r="AA1697" s="360" t="n"/>
      <c r="AB1697" s="360" t="n"/>
    </row>
    <row r="1698">
      <c r="A1698" s="360" t="n">
        <v>50</v>
      </c>
      <c r="B1698" s="360" t="n">
        <v>0</v>
      </c>
      <c r="C1698" s="360" t="n">
        <v>0</v>
      </c>
      <c r="D1698" s="360" t="n">
        <v>1</v>
      </c>
      <c r="E1698" s="360" t="n">
        <v>207</v>
      </c>
      <c r="F1698" s="360">
        <f>ROUND(Source!U1676,O1698)</f>
        <v/>
      </c>
      <c r="G1698" s="360" t="inlineStr">
        <is>
          <t>ТрудСтр</t>
        </is>
      </c>
      <c r="H1698" s="360" t="inlineStr">
        <is>
          <t>Трудозатраты строителей</t>
        </is>
      </c>
      <c r="I1698" s="360" t="n"/>
      <c r="J1698" s="360" t="n"/>
      <c r="K1698" s="360" t="n">
        <v>207</v>
      </c>
      <c r="L1698" s="360" t="n">
        <v>21</v>
      </c>
      <c r="M1698" s="360" t="n">
        <v>3</v>
      </c>
      <c r="N1698" s="360" t="inlineStr"/>
      <c r="O1698" s="360" t="n">
        <v>7</v>
      </c>
      <c r="P1698" s="360" t="n"/>
      <c r="Q1698" s="360" t="n"/>
      <c r="R1698" s="360" t="n"/>
      <c r="S1698" s="360" t="n"/>
      <c r="T1698" s="360" t="n"/>
      <c r="U1698" s="360" t="n"/>
      <c r="V1698" s="360" t="n"/>
      <c r="W1698" s="360" t="n">
        <v>0</v>
      </c>
      <c r="X1698" s="360" t="n">
        <v>1</v>
      </c>
      <c r="Y1698" s="360" t="n">
        <v>0</v>
      </c>
      <c r="Z1698" s="360" t="n"/>
      <c r="AA1698" s="360" t="n"/>
      <c r="AB1698" s="360" t="n"/>
    </row>
    <row r="1699">
      <c r="A1699" s="360" t="n">
        <v>50</v>
      </c>
      <c r="B1699" s="360" t="n">
        <v>0</v>
      </c>
      <c r="C1699" s="360" t="n">
        <v>0</v>
      </c>
      <c r="D1699" s="360" t="n">
        <v>1</v>
      </c>
      <c r="E1699" s="360" t="n">
        <v>208</v>
      </c>
      <c r="F1699" s="360">
        <f>ROUND(Source!V1676,O1699)</f>
        <v/>
      </c>
      <c r="G1699" s="360" t="inlineStr">
        <is>
          <t>ТрудМаш</t>
        </is>
      </c>
      <c r="H1699" s="360" t="inlineStr">
        <is>
          <t>Трудозатраты машинистов</t>
        </is>
      </c>
      <c r="I1699" s="360" t="n"/>
      <c r="J1699" s="360" t="n"/>
      <c r="K1699" s="360" t="n">
        <v>208</v>
      </c>
      <c r="L1699" s="360" t="n">
        <v>22</v>
      </c>
      <c r="M1699" s="360" t="n">
        <v>3</v>
      </c>
      <c r="N1699" s="360" t="inlineStr"/>
      <c r="O1699" s="360" t="n">
        <v>7</v>
      </c>
      <c r="P1699" s="360" t="n"/>
      <c r="Q1699" s="360" t="n"/>
      <c r="R1699" s="360" t="n"/>
      <c r="S1699" s="360" t="n"/>
      <c r="T1699" s="360" t="n"/>
      <c r="U1699" s="360" t="n"/>
      <c r="V1699" s="360" t="n"/>
      <c r="W1699" s="360" t="n">
        <v>0</v>
      </c>
      <c r="X1699" s="360" t="n">
        <v>1</v>
      </c>
      <c r="Y1699" s="360" t="n">
        <v>0</v>
      </c>
      <c r="Z1699" s="360" t="n"/>
      <c r="AA1699" s="360" t="n"/>
      <c r="AB1699" s="360" t="n"/>
    </row>
    <row r="1700">
      <c r="A1700" s="360" t="n">
        <v>50</v>
      </c>
      <c r="B1700" s="360" t="n">
        <v>0</v>
      </c>
      <c r="C1700" s="360" t="n">
        <v>0</v>
      </c>
      <c r="D1700" s="360" t="n">
        <v>1</v>
      </c>
      <c r="E1700" s="360" t="n">
        <v>209</v>
      </c>
      <c r="F1700" s="360">
        <f>ROUND(Source!W1676,O1700)</f>
        <v/>
      </c>
      <c r="G1700" s="360" t="inlineStr">
        <is>
          <t>ТранспМат</t>
        </is>
      </c>
      <c r="H1700" s="360" t="inlineStr">
        <is>
          <t>Транспорт материалов</t>
        </is>
      </c>
      <c r="I1700" s="360" t="n"/>
      <c r="J1700" s="360" t="n"/>
      <c r="K1700" s="360" t="n">
        <v>209</v>
      </c>
      <c r="L1700" s="360" t="n">
        <v>23</v>
      </c>
      <c r="M1700" s="360" t="n">
        <v>3</v>
      </c>
      <c r="N1700" s="360" t="inlineStr"/>
      <c r="O1700" s="360" t="n">
        <v>0</v>
      </c>
      <c r="P1700" s="360" t="n"/>
      <c r="Q1700" s="360" t="n"/>
      <c r="R1700" s="360" t="n"/>
      <c r="S1700" s="360" t="n"/>
      <c r="T1700" s="360" t="n"/>
      <c r="U1700" s="360" t="n"/>
      <c r="V1700" s="360" t="n"/>
      <c r="W1700" s="360" t="n">
        <v>0</v>
      </c>
      <c r="X1700" s="360" t="n">
        <v>1</v>
      </c>
      <c r="Y1700" s="360" t="n">
        <v>0</v>
      </c>
      <c r="Z1700" s="360" t="n"/>
      <c r="AA1700" s="360" t="n"/>
      <c r="AB1700" s="360" t="n"/>
    </row>
    <row r="1701">
      <c r="A1701" s="360" t="n">
        <v>50</v>
      </c>
      <c r="B1701" s="360" t="n">
        <v>0</v>
      </c>
      <c r="C1701" s="360" t="n">
        <v>0</v>
      </c>
      <c r="D1701" s="360" t="n">
        <v>1</v>
      </c>
      <c r="E1701" s="360" t="n">
        <v>233</v>
      </c>
      <c r="F1701" s="360">
        <f>ROUND(Source!BD1676,O1701)</f>
        <v/>
      </c>
      <c r="G1701" s="360" t="inlineStr">
        <is>
          <t>Перевозка</t>
        </is>
      </c>
      <c r="H1701" s="360" t="inlineStr">
        <is>
          <t>Перевозка грузов</t>
        </is>
      </c>
      <c r="I1701" s="360" t="n"/>
      <c r="J1701" s="360" t="n"/>
      <c r="K1701" s="360" t="n">
        <v>233</v>
      </c>
      <c r="L1701" s="360" t="n">
        <v>24</v>
      </c>
      <c r="M1701" s="360" t="n">
        <v>3</v>
      </c>
      <c r="N1701" s="360" t="inlineStr"/>
      <c r="O1701" s="360" t="n">
        <v>0</v>
      </c>
      <c r="P1701" s="360" t="n"/>
      <c r="Q1701" s="360" t="n"/>
      <c r="R1701" s="360" t="n"/>
      <c r="S1701" s="360" t="n"/>
      <c r="T1701" s="360" t="n"/>
      <c r="U1701" s="360" t="n"/>
      <c r="V1701" s="360" t="n"/>
      <c r="W1701" s="360" t="n">
        <v>0</v>
      </c>
      <c r="X1701" s="360" t="n">
        <v>1</v>
      </c>
      <c r="Y1701" s="360" t="n">
        <v>0</v>
      </c>
      <c r="Z1701" s="360" t="n"/>
      <c r="AA1701" s="360" t="n"/>
      <c r="AB1701" s="360" t="n"/>
    </row>
    <row r="1702">
      <c r="A1702" s="360" t="n">
        <v>50</v>
      </c>
      <c r="B1702" s="360" t="n">
        <v>0</v>
      </c>
      <c r="C1702" s="360" t="n">
        <v>0</v>
      </c>
      <c r="D1702" s="360" t="n">
        <v>1</v>
      </c>
      <c r="E1702" s="360" t="n">
        <v>210</v>
      </c>
      <c r="F1702" s="360">
        <f>ROUND(Source!X1676,O1702)</f>
        <v/>
      </c>
      <c r="G1702" s="360" t="inlineStr">
        <is>
          <t>НР</t>
        </is>
      </c>
      <c r="H1702" s="360" t="inlineStr">
        <is>
          <t>Накладные расходы</t>
        </is>
      </c>
      <c r="I1702" s="360" t="n"/>
      <c r="J1702" s="360" t="n"/>
      <c r="K1702" s="360" t="n">
        <v>210</v>
      </c>
      <c r="L1702" s="360" t="n">
        <v>25</v>
      </c>
      <c r="M1702" s="360" t="n">
        <v>3</v>
      </c>
      <c r="N1702" s="360" t="inlineStr"/>
      <c r="O1702" s="360" t="n">
        <v>0</v>
      </c>
      <c r="P1702" s="360" t="n"/>
      <c r="Q1702" s="360" t="n"/>
      <c r="R1702" s="360" t="n"/>
      <c r="S1702" s="360" t="n"/>
      <c r="T1702" s="360" t="n"/>
      <c r="U1702" s="360" t="n"/>
      <c r="V1702" s="360" t="n"/>
      <c r="W1702" s="360" t="n">
        <v>0</v>
      </c>
      <c r="X1702" s="360" t="n">
        <v>1</v>
      </c>
      <c r="Y1702" s="360" t="n">
        <v>0</v>
      </c>
      <c r="Z1702" s="360" t="n"/>
      <c r="AA1702" s="360" t="n"/>
      <c r="AB1702" s="360" t="n"/>
    </row>
    <row r="1703">
      <c r="A1703" s="360" t="n">
        <v>50</v>
      </c>
      <c r="B1703" s="360" t="n">
        <v>0</v>
      </c>
      <c r="C1703" s="360" t="n">
        <v>0</v>
      </c>
      <c r="D1703" s="360" t="n">
        <v>1</v>
      </c>
      <c r="E1703" s="360" t="n">
        <v>211</v>
      </c>
      <c r="F1703" s="360">
        <f>ROUND(Source!Y1676,O1703)</f>
        <v/>
      </c>
      <c r="G1703" s="360" t="inlineStr">
        <is>
          <t>СмПриб</t>
        </is>
      </c>
      <c r="H1703" s="360" t="inlineStr">
        <is>
          <t>Сметная прибыль</t>
        </is>
      </c>
      <c r="I1703" s="360" t="n"/>
      <c r="J1703" s="360" t="n"/>
      <c r="K1703" s="360" t="n">
        <v>211</v>
      </c>
      <c r="L1703" s="360" t="n">
        <v>26</v>
      </c>
      <c r="M1703" s="360" t="n">
        <v>3</v>
      </c>
      <c r="N1703" s="360" t="inlineStr"/>
      <c r="O1703" s="360" t="n">
        <v>0</v>
      </c>
      <c r="P1703" s="360" t="n"/>
      <c r="Q1703" s="360" t="n"/>
      <c r="R1703" s="360" t="n"/>
      <c r="S1703" s="360" t="n"/>
      <c r="T1703" s="360" t="n"/>
      <c r="U1703" s="360" t="n"/>
      <c r="V1703" s="360" t="n"/>
      <c r="W1703" s="360" t="n">
        <v>0</v>
      </c>
      <c r="X1703" s="360" t="n">
        <v>1</v>
      </c>
      <c r="Y1703" s="360" t="n">
        <v>0</v>
      </c>
      <c r="Z1703" s="360" t="n"/>
      <c r="AA1703" s="360" t="n"/>
      <c r="AB1703" s="360" t="n"/>
    </row>
    <row r="1704">
      <c r="A1704" s="360" t="n">
        <v>50</v>
      </c>
      <c r="B1704" s="360" t="n">
        <v>0</v>
      </c>
      <c r="C1704" s="360" t="n">
        <v>0</v>
      </c>
      <c r="D1704" s="360" t="n">
        <v>1</v>
      </c>
      <c r="E1704" s="360" t="n">
        <v>224</v>
      </c>
      <c r="F1704" s="360">
        <f>ROUND(Source!AR1676,O1704)</f>
        <v/>
      </c>
      <c r="G1704" s="360" t="inlineStr">
        <is>
          <t>Всего</t>
        </is>
      </c>
      <c r="H1704" s="360" t="inlineStr">
        <is>
          <t>Всего с НР и СП</t>
        </is>
      </c>
      <c r="I1704" s="360" t="n"/>
      <c r="J1704" s="360" t="n"/>
      <c r="K1704" s="360" t="n">
        <v>224</v>
      </c>
      <c r="L1704" s="360" t="n">
        <v>27</v>
      </c>
      <c r="M1704" s="360" t="n">
        <v>3</v>
      </c>
      <c r="N1704" s="360" t="inlineStr"/>
      <c r="O1704" s="360" t="n">
        <v>0</v>
      </c>
      <c r="P1704" s="360" t="n"/>
      <c r="Q1704" s="360" t="n"/>
      <c r="R1704" s="360" t="n"/>
      <c r="S1704" s="360" t="n"/>
      <c r="T1704" s="360" t="n"/>
      <c r="U1704" s="360" t="n"/>
      <c r="V1704" s="360" t="n"/>
      <c r="W1704" s="360" t="n">
        <v>0</v>
      </c>
      <c r="X1704" s="360" t="n">
        <v>1</v>
      </c>
      <c r="Y1704" s="360" t="n">
        <v>0</v>
      </c>
      <c r="Z1704" s="360" t="n"/>
      <c r="AA1704" s="360" t="n"/>
      <c r="AB1704" s="360" t="n"/>
    </row>
    <row r="1705">
      <c r="A1705" s="360" t="n">
        <v>50</v>
      </c>
      <c r="B1705" s="360" t="n">
        <v>0</v>
      </c>
      <c r="C1705" s="360" t="n">
        <v>0</v>
      </c>
      <c r="D1705" s="360" t="n">
        <v>2</v>
      </c>
      <c r="E1705" s="360" t="n">
        <v>0</v>
      </c>
      <c r="F1705" s="360">
        <f>ROUND(F1704,O1705)</f>
        <v/>
      </c>
      <c r="G1705" s="360" t="inlineStr">
        <is>
          <t>и1</t>
        </is>
      </c>
      <c r="H1705" s="360" t="inlineStr">
        <is>
          <t>Итого</t>
        </is>
      </c>
      <c r="I1705" s="360" t="n"/>
      <c r="J1705" s="360" t="n"/>
      <c r="K1705" s="360" t="n">
        <v>212</v>
      </c>
      <c r="L1705" s="360" t="n">
        <v>28</v>
      </c>
      <c r="M1705" s="360" t="n">
        <v>0</v>
      </c>
      <c r="N1705" s="360" t="inlineStr"/>
      <c r="O1705" s="360" t="n">
        <v>0</v>
      </c>
      <c r="P1705" s="360" t="n"/>
      <c r="Q1705" s="360" t="n"/>
      <c r="R1705" s="360" t="n"/>
      <c r="S1705" s="360" t="n"/>
      <c r="T1705" s="360" t="n"/>
      <c r="U1705" s="360" t="n"/>
      <c r="V1705" s="360" t="n"/>
      <c r="W1705" s="360" t="n">
        <v>0</v>
      </c>
      <c r="X1705" s="360" t="n">
        <v>1</v>
      </c>
      <c r="Y1705" s="360" t="n">
        <v>0</v>
      </c>
      <c r="Z1705" s="360" t="n"/>
      <c r="AA1705" s="360" t="n"/>
      <c r="AB1705" s="360" t="n"/>
    </row>
    <row r="1706">
      <c r="A1706" s="360" t="n">
        <v>50</v>
      </c>
      <c r="B1706" s="360" t="n">
        <v>0</v>
      </c>
      <c r="C1706" s="360" t="n">
        <v>0</v>
      </c>
      <c r="D1706" s="360" t="n">
        <v>2</v>
      </c>
      <c r="E1706" s="360" t="n">
        <v>0</v>
      </c>
      <c r="F1706" s="360">
        <f>ROUND(F1705*0.22,O1706)</f>
        <v/>
      </c>
      <c r="G1706" s="360" t="inlineStr">
        <is>
          <t>и2</t>
        </is>
      </c>
      <c r="H1706" s="360" t="inlineStr">
        <is>
          <t>НДС 22%</t>
        </is>
      </c>
      <c r="I1706" s="360" t="n"/>
      <c r="J1706" s="360" t="n"/>
      <c r="K1706" s="360" t="n">
        <v>212</v>
      </c>
      <c r="L1706" s="360" t="n">
        <v>29</v>
      </c>
      <c r="M1706" s="360" t="n">
        <v>0</v>
      </c>
      <c r="N1706" s="360" t="inlineStr"/>
      <c r="O1706" s="360" t="n">
        <v>0</v>
      </c>
      <c r="P1706" s="360" t="n"/>
      <c r="Q1706" s="360" t="n"/>
      <c r="R1706" s="360" t="n"/>
      <c r="S1706" s="360" t="n"/>
      <c r="T1706" s="360" t="n"/>
      <c r="U1706" s="360" t="n"/>
      <c r="V1706" s="360" t="n"/>
      <c r="W1706" s="360" t="n">
        <v>0</v>
      </c>
      <c r="X1706" s="360" t="n">
        <v>1</v>
      </c>
      <c r="Y1706" s="360" t="n">
        <v>0</v>
      </c>
      <c r="Z1706" s="360" t="n"/>
      <c r="AA1706" s="360" t="n"/>
      <c r="AB1706" s="360" t="n"/>
    </row>
    <row r="1707">
      <c r="A1707" s="360" t="n">
        <v>50</v>
      </c>
      <c r="B1707" s="360" t="n">
        <v>0</v>
      </c>
      <c r="C1707" s="360" t="n">
        <v>0</v>
      </c>
      <c r="D1707" s="360" t="n">
        <v>2</v>
      </c>
      <c r="E1707" s="360" t="n">
        <v>213</v>
      </c>
      <c r="F1707" s="360">
        <f>ROUND(F1705+F1706,O1707)</f>
        <v/>
      </c>
      <c r="G1707" s="360" t="inlineStr">
        <is>
          <t>и3</t>
        </is>
      </c>
      <c r="H1707" s="360" t="inlineStr">
        <is>
          <t>Всего</t>
        </is>
      </c>
      <c r="I1707" s="360" t="n"/>
      <c r="J1707" s="360" t="n"/>
      <c r="K1707" s="360" t="n">
        <v>212</v>
      </c>
      <c r="L1707" s="360" t="n">
        <v>30</v>
      </c>
      <c r="M1707" s="360" t="n">
        <v>0</v>
      </c>
      <c r="N1707" s="360" t="inlineStr"/>
      <c r="O1707" s="360" t="n">
        <v>0</v>
      </c>
      <c r="P1707" s="360" t="n"/>
      <c r="Q1707" s="360" t="n"/>
      <c r="R1707" s="360" t="n"/>
      <c r="S1707" s="360" t="n"/>
      <c r="T1707" s="360" t="n"/>
      <c r="U1707" s="360" t="n"/>
      <c r="V1707" s="360" t="n"/>
      <c r="W1707" s="360" t="n">
        <v>0</v>
      </c>
      <c r="X1707" s="360" t="n">
        <v>1</v>
      </c>
      <c r="Y1707" s="360" t="n">
        <v>0</v>
      </c>
      <c r="Z1707" s="360" t="n"/>
      <c r="AA1707" s="360" t="n"/>
      <c r="AB1707" s="360" t="n"/>
    </row>
    <row r="1709">
      <c r="A1709" s="356" t="n">
        <v>3</v>
      </c>
      <c r="B1709" s="356" t="n">
        <v>0</v>
      </c>
      <c r="C1709" s="356" t="n"/>
      <c r="D1709" s="356">
        <f>ROW(A1720)</f>
        <v/>
      </c>
      <c r="E1709" s="356" t="n"/>
      <c r="F1709" s="356" t="inlineStr">
        <is>
          <t>Новая локальная смета</t>
        </is>
      </c>
      <c r="G1709" s="356" t="inlineStr">
        <is>
          <t>Центральная,д.94</t>
        </is>
      </c>
      <c r="H1709" s="356" t="inlineStr"/>
      <c r="I1709" s="356" t="n">
        <v>0</v>
      </c>
      <c r="J1709" s="356" t="inlineStr"/>
      <c r="K1709" s="356" t="n">
        <v>0</v>
      </c>
      <c r="L1709" s="356" t="inlineStr">
        <is>
          <t>Новая локальная смета</t>
        </is>
      </c>
      <c r="M1709" s="356" t="inlineStr"/>
      <c r="N1709" s="356" t="n"/>
      <c r="O1709" s="356" t="n"/>
      <c r="P1709" s="356" t="n"/>
      <c r="Q1709" s="356" t="n"/>
      <c r="R1709" s="356" t="n"/>
      <c r="S1709" s="356" t="n">
        <v>0</v>
      </c>
      <c r="T1709" s="356" t="n"/>
      <c r="U1709" s="356" t="inlineStr"/>
      <c r="V1709" s="356" t="n">
        <v>0</v>
      </c>
      <c r="W1709" s="356" t="n"/>
      <c r="X1709" s="356" t="n"/>
      <c r="Y1709" s="356" t="n"/>
      <c r="Z1709" s="356" t="n"/>
      <c r="AA1709" s="356" t="n"/>
      <c r="AB1709" s="356" t="inlineStr"/>
      <c r="AC1709" s="356" t="inlineStr"/>
      <c r="AD1709" s="356" t="inlineStr"/>
      <c r="AE1709" s="356" t="inlineStr"/>
      <c r="AF1709" s="356" t="inlineStr"/>
      <c r="AG1709" s="356" t="inlineStr"/>
      <c r="AH1709" s="356" t="n"/>
      <c r="AI1709" s="356" t="n"/>
      <c r="AJ1709" s="356" t="n"/>
      <c r="AK1709" s="356" t="n"/>
      <c r="AL1709" s="356" t="n"/>
      <c r="AM1709" s="356" t="n"/>
      <c r="AN1709" s="356" t="n"/>
      <c r="AO1709" s="356" t="n"/>
      <c r="AP1709" s="356" t="inlineStr"/>
      <c r="AQ1709" s="356" t="inlineStr"/>
      <c r="AR1709" s="356" t="inlineStr"/>
      <c r="AS1709" s="356" t="n"/>
      <c r="AT1709" s="356" t="n"/>
      <c r="AU1709" s="356" t="n"/>
      <c r="AV1709" s="356" t="n"/>
      <c r="AW1709" s="356" t="n"/>
      <c r="AX1709" s="356" t="n"/>
      <c r="AY1709" s="356" t="n"/>
      <c r="AZ1709" s="356" t="inlineStr"/>
      <c r="BA1709" s="356" t="n"/>
      <c r="BB1709" s="356" t="inlineStr"/>
      <c r="BC1709" s="356" t="inlineStr"/>
      <c r="BD1709" s="356" t="inlineStr"/>
      <c r="BE1709" s="356" t="inlineStr"/>
      <c r="BF1709" s="356" t="inlineStr"/>
      <c r="BG1709" s="356" t="inlineStr"/>
      <c r="BH1709" s="356" t="inlineStr"/>
      <c r="BI1709" s="356" t="inlineStr"/>
      <c r="BJ1709" s="356" t="inlineStr"/>
      <c r="BK1709" s="356" t="inlineStr"/>
      <c r="BL1709" s="356" t="inlineStr"/>
      <c r="BM1709" s="356" t="inlineStr"/>
      <c r="BN1709" s="356" t="inlineStr"/>
      <c r="BO1709" s="356" t="inlineStr"/>
      <c r="BP1709" s="356" t="inlineStr"/>
      <c r="BQ1709" s="356" t="n"/>
      <c r="BR1709" s="356" t="n"/>
      <c r="BS1709" s="356" t="n"/>
      <c r="BT1709" s="356" t="n"/>
      <c r="BU1709" s="356" t="n"/>
      <c r="BV1709" s="356" t="n"/>
      <c r="BW1709" s="356" t="n"/>
      <c r="BX1709" s="356" t="n">
        <v>0</v>
      </c>
      <c r="BY1709" s="356" t="n"/>
      <c r="BZ1709" s="356" t="n"/>
      <c r="CA1709" s="356" t="n"/>
      <c r="CB1709" s="356" t="n"/>
      <c r="CC1709" s="356" t="n"/>
      <c r="CD1709" s="356" t="n"/>
      <c r="CE1709" s="356" t="n"/>
      <c r="CF1709" s="356" t="n">
        <v>0</v>
      </c>
      <c r="CG1709" s="356" t="n">
        <v>0</v>
      </c>
      <c r="CH1709" s="356" t="n"/>
      <c r="CI1709" s="356" t="inlineStr"/>
      <c r="CJ1709" s="356" t="inlineStr"/>
      <c r="CK1709" s="0" t="inlineStr"/>
      <c r="CL1709" s="0" t="inlineStr"/>
      <c r="CM1709" s="0" t="inlineStr"/>
      <c r="CN1709" s="0" t="inlineStr"/>
      <c r="CO1709" s="0" t="inlineStr"/>
      <c r="CP1709" s="0" t="inlineStr"/>
      <c r="CQ1709" s="0" t="inlineStr"/>
    </row>
    <row r="1711">
      <c r="A1711" s="358" t="n">
        <v>52</v>
      </c>
      <c r="B1711" s="358">
        <f>B1720</f>
        <v/>
      </c>
      <c r="C1711" s="358">
        <f>C1720</f>
        <v/>
      </c>
      <c r="D1711" s="358">
        <f>D1720</f>
        <v/>
      </c>
      <c r="E1711" s="358">
        <f>E1720</f>
        <v/>
      </c>
      <c r="F1711" s="358">
        <f>F1720</f>
        <v/>
      </c>
      <c r="G1711" s="358">
        <f>G1720</f>
        <v/>
      </c>
      <c r="H1711" s="358" t="n"/>
      <c r="I1711" s="358" t="n"/>
      <c r="J1711" s="358" t="n"/>
      <c r="K1711" s="358" t="n"/>
      <c r="L1711" s="358" t="n"/>
      <c r="M1711" s="358" t="n"/>
      <c r="N1711" s="358" t="n"/>
      <c r="O1711" s="358">
        <f>O1720</f>
        <v/>
      </c>
      <c r="P1711" s="358">
        <f>P1720</f>
        <v/>
      </c>
      <c r="Q1711" s="358">
        <f>Q1720</f>
        <v/>
      </c>
      <c r="R1711" s="358">
        <f>R1720</f>
        <v/>
      </c>
      <c r="S1711" s="358">
        <f>S1720</f>
        <v/>
      </c>
      <c r="T1711" s="358">
        <f>T1720</f>
        <v/>
      </c>
      <c r="U1711" s="358">
        <f>U1720</f>
        <v/>
      </c>
      <c r="V1711" s="358">
        <f>V1720</f>
        <v/>
      </c>
      <c r="W1711" s="358">
        <f>W1720</f>
        <v/>
      </c>
      <c r="X1711" s="358">
        <f>X1720</f>
        <v/>
      </c>
      <c r="Y1711" s="358">
        <f>Y1720</f>
        <v/>
      </c>
      <c r="Z1711" s="358">
        <f>Z1720</f>
        <v/>
      </c>
      <c r="AA1711" s="358">
        <f>AA1720</f>
        <v/>
      </c>
      <c r="AB1711" s="358">
        <f>AB1720</f>
        <v/>
      </c>
      <c r="AC1711" s="358">
        <f>AC1720</f>
        <v/>
      </c>
      <c r="AD1711" s="358">
        <f>AD1720</f>
        <v/>
      </c>
      <c r="AE1711" s="358">
        <f>AE1720</f>
        <v/>
      </c>
      <c r="AF1711" s="358">
        <f>AF1720</f>
        <v/>
      </c>
      <c r="AG1711" s="358">
        <f>AG1720</f>
        <v/>
      </c>
      <c r="AH1711" s="358">
        <f>AH1720</f>
        <v/>
      </c>
      <c r="AI1711" s="358">
        <f>AI1720</f>
        <v/>
      </c>
      <c r="AJ1711" s="358">
        <f>AJ1720</f>
        <v/>
      </c>
      <c r="AK1711" s="358">
        <f>AK1720</f>
        <v/>
      </c>
      <c r="AL1711" s="358">
        <f>AL1720</f>
        <v/>
      </c>
      <c r="AM1711" s="358">
        <f>AM1720</f>
        <v/>
      </c>
      <c r="AN1711" s="358">
        <f>AN1720</f>
        <v/>
      </c>
      <c r="AO1711" s="358">
        <f>AO1720</f>
        <v/>
      </c>
      <c r="AP1711" s="358">
        <f>AP1720</f>
        <v/>
      </c>
      <c r="AQ1711" s="358">
        <f>AQ1720</f>
        <v/>
      </c>
      <c r="AR1711" s="358">
        <f>AR1720</f>
        <v/>
      </c>
      <c r="AS1711" s="358">
        <f>AS1720</f>
        <v/>
      </c>
      <c r="AT1711" s="358">
        <f>AT1720</f>
        <v/>
      </c>
      <c r="AU1711" s="358">
        <f>AU1720</f>
        <v/>
      </c>
      <c r="AV1711" s="358">
        <f>AV1720</f>
        <v/>
      </c>
      <c r="AW1711" s="358">
        <f>AW1720</f>
        <v/>
      </c>
      <c r="AX1711" s="358">
        <f>AX1720</f>
        <v/>
      </c>
      <c r="AY1711" s="358">
        <f>AY1720</f>
        <v/>
      </c>
      <c r="AZ1711" s="358">
        <f>AZ1720</f>
        <v/>
      </c>
      <c r="BA1711" s="358">
        <f>BA1720</f>
        <v/>
      </c>
      <c r="BB1711" s="358">
        <f>BB1720</f>
        <v/>
      </c>
      <c r="BC1711" s="358">
        <f>BC1720</f>
        <v/>
      </c>
      <c r="BD1711" s="358">
        <f>BD1720</f>
        <v/>
      </c>
      <c r="BE1711" s="358">
        <f>BE1720</f>
        <v/>
      </c>
      <c r="BF1711" s="358">
        <f>BF1720</f>
        <v/>
      </c>
      <c r="BG1711" s="358">
        <f>BG1720</f>
        <v/>
      </c>
      <c r="BH1711" s="358">
        <f>BH1720</f>
        <v/>
      </c>
      <c r="BI1711" s="358">
        <f>BI1720</f>
        <v/>
      </c>
      <c r="BJ1711" s="358">
        <f>BJ1720</f>
        <v/>
      </c>
      <c r="BK1711" s="358">
        <f>BK1720</f>
        <v/>
      </c>
      <c r="BL1711" s="358">
        <f>BL1720</f>
        <v/>
      </c>
      <c r="BM1711" s="358">
        <f>BM1720</f>
        <v/>
      </c>
      <c r="BN1711" s="358">
        <f>BN1720</f>
        <v/>
      </c>
      <c r="BO1711" s="358">
        <f>BO1720</f>
        <v/>
      </c>
      <c r="BP1711" s="358">
        <f>BP1720</f>
        <v/>
      </c>
      <c r="BQ1711" s="358">
        <f>BQ1720</f>
        <v/>
      </c>
      <c r="BR1711" s="358">
        <f>BR1720</f>
        <v/>
      </c>
      <c r="BS1711" s="358">
        <f>BS1720</f>
        <v/>
      </c>
      <c r="BT1711" s="358">
        <f>BT1720</f>
        <v/>
      </c>
      <c r="BU1711" s="358">
        <f>BU1720</f>
        <v/>
      </c>
      <c r="BV1711" s="358">
        <f>BV1720</f>
        <v/>
      </c>
      <c r="BW1711" s="358">
        <f>BW1720</f>
        <v/>
      </c>
      <c r="BX1711" s="358">
        <f>BX1720</f>
        <v/>
      </c>
      <c r="BY1711" s="358">
        <f>BY1720</f>
        <v/>
      </c>
      <c r="BZ1711" s="358">
        <f>BZ1720</f>
        <v/>
      </c>
      <c r="CA1711" s="358">
        <f>CA1720</f>
        <v/>
      </c>
      <c r="CB1711" s="358">
        <f>CB1720</f>
        <v/>
      </c>
      <c r="CC1711" s="358">
        <f>CC1720</f>
        <v/>
      </c>
      <c r="CD1711" s="358">
        <f>CD1720</f>
        <v/>
      </c>
      <c r="CE1711" s="358">
        <f>CE1720</f>
        <v/>
      </c>
      <c r="CF1711" s="358">
        <f>CF1720</f>
        <v/>
      </c>
      <c r="CG1711" s="358">
        <f>CG1720</f>
        <v/>
      </c>
      <c r="CH1711" s="358">
        <f>CH1720</f>
        <v/>
      </c>
      <c r="CI1711" s="358">
        <f>CI1720</f>
        <v/>
      </c>
      <c r="CJ1711" s="358">
        <f>CJ1720</f>
        <v/>
      </c>
      <c r="CK1711" s="358">
        <f>CK1720</f>
        <v/>
      </c>
      <c r="CL1711" s="358">
        <f>CL1720</f>
        <v/>
      </c>
      <c r="CM1711" s="358">
        <f>CM1720</f>
        <v/>
      </c>
      <c r="CN1711" s="358">
        <f>CN1720</f>
        <v/>
      </c>
      <c r="CO1711" s="358">
        <f>CO1720</f>
        <v/>
      </c>
      <c r="CP1711" s="358">
        <f>CP1720</f>
        <v/>
      </c>
      <c r="CQ1711" s="358">
        <f>CQ1720</f>
        <v/>
      </c>
      <c r="CR1711" s="358">
        <f>CR1720</f>
        <v/>
      </c>
      <c r="CS1711" s="358">
        <f>CS1720</f>
        <v/>
      </c>
      <c r="CT1711" s="358">
        <f>CT1720</f>
        <v/>
      </c>
      <c r="CU1711" s="358">
        <f>CU1720</f>
        <v/>
      </c>
      <c r="CV1711" s="358">
        <f>CV1720</f>
        <v/>
      </c>
      <c r="CW1711" s="358">
        <f>CW1720</f>
        <v/>
      </c>
      <c r="CX1711" s="358">
        <f>CX1720</f>
        <v/>
      </c>
      <c r="CY1711" s="358">
        <f>CY1720</f>
        <v/>
      </c>
      <c r="CZ1711" s="358">
        <f>CZ1720</f>
        <v/>
      </c>
      <c r="DA1711" s="358">
        <f>DA1720</f>
        <v/>
      </c>
      <c r="DB1711" s="358">
        <f>DB1720</f>
        <v/>
      </c>
      <c r="DC1711" s="358">
        <f>DC1720</f>
        <v/>
      </c>
      <c r="DD1711" s="358">
        <f>DD1720</f>
        <v/>
      </c>
      <c r="DE1711" s="358">
        <f>DE1720</f>
        <v/>
      </c>
      <c r="DF1711" s="358">
        <f>DF1720</f>
        <v/>
      </c>
      <c r="DG1711" s="359">
        <f>DG1720</f>
        <v/>
      </c>
      <c r="DH1711" s="359">
        <f>DH1720</f>
        <v/>
      </c>
      <c r="DI1711" s="359">
        <f>DI1720</f>
        <v/>
      </c>
      <c r="DJ1711" s="359">
        <f>DJ1720</f>
        <v/>
      </c>
      <c r="DK1711" s="359">
        <f>DK1720</f>
        <v/>
      </c>
      <c r="DL1711" s="359">
        <f>DL1720</f>
        <v/>
      </c>
      <c r="DM1711" s="359">
        <f>DM1720</f>
        <v/>
      </c>
      <c r="DN1711" s="359">
        <f>DN1720</f>
        <v/>
      </c>
      <c r="DO1711" s="359">
        <f>DO1720</f>
        <v/>
      </c>
      <c r="DP1711" s="359">
        <f>DP1720</f>
        <v/>
      </c>
      <c r="DQ1711" s="359">
        <f>DQ1720</f>
        <v/>
      </c>
      <c r="DR1711" s="359">
        <f>DR1720</f>
        <v/>
      </c>
      <c r="DS1711" s="359">
        <f>DS1720</f>
        <v/>
      </c>
      <c r="DT1711" s="359">
        <f>DT1720</f>
        <v/>
      </c>
      <c r="DU1711" s="359">
        <f>DU1720</f>
        <v/>
      </c>
      <c r="DV1711" s="359">
        <f>DV1720</f>
        <v/>
      </c>
      <c r="DW1711" s="359">
        <f>DW1720</f>
        <v/>
      </c>
      <c r="DX1711" s="359">
        <f>DX1720</f>
        <v/>
      </c>
      <c r="DY1711" s="359">
        <f>DY1720</f>
        <v/>
      </c>
      <c r="DZ1711" s="359">
        <f>DZ1720</f>
        <v/>
      </c>
      <c r="EA1711" s="359">
        <f>EA1720</f>
        <v/>
      </c>
      <c r="EB1711" s="359">
        <f>EB1720</f>
        <v/>
      </c>
      <c r="EC1711" s="359">
        <f>EC1720</f>
        <v/>
      </c>
      <c r="ED1711" s="359">
        <f>ED1720</f>
        <v/>
      </c>
      <c r="EE1711" s="359">
        <f>EE1720</f>
        <v/>
      </c>
      <c r="EF1711" s="359">
        <f>EF1720</f>
        <v/>
      </c>
      <c r="EG1711" s="359">
        <f>EG1720</f>
        <v/>
      </c>
      <c r="EH1711" s="359">
        <f>EH1720</f>
        <v/>
      </c>
      <c r="EI1711" s="359">
        <f>EI1720</f>
        <v/>
      </c>
      <c r="EJ1711" s="359">
        <f>EJ1720</f>
        <v/>
      </c>
      <c r="EK1711" s="359">
        <f>EK1720</f>
        <v/>
      </c>
      <c r="EL1711" s="359">
        <f>EL1720</f>
        <v/>
      </c>
      <c r="EM1711" s="359">
        <f>EM1720</f>
        <v/>
      </c>
      <c r="EN1711" s="359">
        <f>EN1720</f>
        <v/>
      </c>
      <c r="EO1711" s="359">
        <f>EO1720</f>
        <v/>
      </c>
      <c r="EP1711" s="359">
        <f>EP1720</f>
        <v/>
      </c>
      <c r="EQ1711" s="359">
        <f>EQ1720</f>
        <v/>
      </c>
      <c r="ER1711" s="359">
        <f>ER1720</f>
        <v/>
      </c>
      <c r="ES1711" s="359">
        <f>ES1720</f>
        <v/>
      </c>
      <c r="ET1711" s="359">
        <f>ET1720</f>
        <v/>
      </c>
      <c r="EU1711" s="359">
        <f>EU1720</f>
        <v/>
      </c>
      <c r="EV1711" s="359">
        <f>EV1720</f>
        <v/>
      </c>
      <c r="EW1711" s="359">
        <f>EW1720</f>
        <v/>
      </c>
      <c r="EX1711" s="359">
        <f>EX1720</f>
        <v/>
      </c>
      <c r="EY1711" s="359">
        <f>EY1720</f>
        <v/>
      </c>
      <c r="EZ1711" s="359">
        <f>EZ1720</f>
        <v/>
      </c>
      <c r="FA1711" s="359">
        <f>FA1720</f>
        <v/>
      </c>
      <c r="FB1711" s="359">
        <f>FB1720</f>
        <v/>
      </c>
      <c r="FC1711" s="359">
        <f>FC1720</f>
        <v/>
      </c>
      <c r="FD1711" s="359">
        <f>FD1720</f>
        <v/>
      </c>
      <c r="FE1711" s="359">
        <f>FE1720</f>
        <v/>
      </c>
      <c r="FF1711" s="359">
        <f>FF1720</f>
        <v/>
      </c>
      <c r="FG1711" s="359">
        <f>FG1720</f>
        <v/>
      </c>
      <c r="FH1711" s="359">
        <f>FH1720</f>
        <v/>
      </c>
      <c r="FI1711" s="359">
        <f>FI1720</f>
        <v/>
      </c>
      <c r="FJ1711" s="359">
        <f>FJ1720</f>
        <v/>
      </c>
      <c r="FK1711" s="359">
        <f>FK1720</f>
        <v/>
      </c>
      <c r="FL1711" s="359">
        <f>FL1720</f>
        <v/>
      </c>
      <c r="FM1711" s="359">
        <f>FM1720</f>
        <v/>
      </c>
      <c r="FN1711" s="359">
        <f>FN1720</f>
        <v/>
      </c>
      <c r="FO1711" s="359">
        <f>FO1720</f>
        <v/>
      </c>
      <c r="FP1711" s="359">
        <f>FP1720</f>
        <v/>
      </c>
      <c r="FQ1711" s="359">
        <f>FQ1720</f>
        <v/>
      </c>
      <c r="FR1711" s="359">
        <f>FR1720</f>
        <v/>
      </c>
      <c r="FS1711" s="359">
        <f>FS1720</f>
        <v/>
      </c>
      <c r="FT1711" s="359">
        <f>FT1720</f>
        <v/>
      </c>
      <c r="FU1711" s="359">
        <f>FU1720</f>
        <v/>
      </c>
      <c r="FV1711" s="359">
        <f>FV1720</f>
        <v/>
      </c>
      <c r="FW1711" s="359">
        <f>FW1720</f>
        <v/>
      </c>
      <c r="FX1711" s="359">
        <f>FX1720</f>
        <v/>
      </c>
      <c r="FY1711" s="359">
        <f>FY1720</f>
        <v/>
      </c>
      <c r="FZ1711" s="359">
        <f>FZ1720</f>
        <v/>
      </c>
      <c r="GA1711" s="359">
        <f>GA1720</f>
        <v/>
      </c>
      <c r="GB1711" s="359">
        <f>GB1720</f>
        <v/>
      </c>
      <c r="GC1711" s="359">
        <f>GC1720</f>
        <v/>
      </c>
      <c r="GD1711" s="359">
        <f>GD1720</f>
        <v/>
      </c>
      <c r="GE1711" s="359">
        <f>GE1720</f>
        <v/>
      </c>
      <c r="GF1711" s="359">
        <f>GF1720</f>
        <v/>
      </c>
      <c r="GG1711" s="359">
        <f>GG1720</f>
        <v/>
      </c>
      <c r="GH1711" s="359">
        <f>GH1720</f>
        <v/>
      </c>
      <c r="GI1711" s="359">
        <f>GI1720</f>
        <v/>
      </c>
      <c r="GJ1711" s="359">
        <f>GJ1720</f>
        <v/>
      </c>
      <c r="GK1711" s="359">
        <f>GK1720</f>
        <v/>
      </c>
      <c r="GL1711" s="359">
        <f>GL1720</f>
        <v/>
      </c>
      <c r="GM1711" s="359">
        <f>GM1720</f>
        <v/>
      </c>
      <c r="GN1711" s="359">
        <f>GN1720</f>
        <v/>
      </c>
      <c r="GO1711" s="359">
        <f>GO1720</f>
        <v/>
      </c>
      <c r="GP1711" s="359">
        <f>GP1720</f>
        <v/>
      </c>
      <c r="GQ1711" s="359">
        <f>GQ1720</f>
        <v/>
      </c>
      <c r="GR1711" s="359">
        <f>GR1720</f>
        <v/>
      </c>
      <c r="GS1711" s="359">
        <f>GS1720</f>
        <v/>
      </c>
      <c r="GT1711" s="359">
        <f>GT1720</f>
        <v/>
      </c>
      <c r="GU1711" s="359">
        <f>GU1720</f>
        <v/>
      </c>
      <c r="GV1711" s="359">
        <f>GV1720</f>
        <v/>
      </c>
      <c r="GW1711" s="359">
        <f>GW1720</f>
        <v/>
      </c>
      <c r="GX1711" s="359">
        <f>GX1720</f>
        <v/>
      </c>
    </row>
    <row r="1713">
      <c r="A1713" s="0" t="n">
        <v>17</v>
      </c>
      <c r="B1713" s="0" t="n">
        <v>0</v>
      </c>
      <c r="C1713" s="0">
        <f>ROW(SmtRes!A641)</f>
        <v/>
      </c>
      <c r="D1713" s="0">
        <f>ROW(EtalonRes!A623)</f>
        <v/>
      </c>
      <c r="E1713" s="0" t="inlineStr">
        <is>
          <t>1</t>
        </is>
      </c>
      <c r="F1713" s="0" t="inlineStr">
        <is>
          <t>65-15-4</t>
        </is>
      </c>
      <c r="G1713" s="0" t="inlineStr">
        <is>
          <t>Смена отдельных участков трубопроводов с заготовкой труб в построечных условиях диаметром до 80 мм</t>
        </is>
      </c>
      <c r="H1713" s="0" t="inlineStr">
        <is>
          <t>100 м трубопровода</t>
        </is>
      </c>
      <c r="I1713" s="0">
        <f>ROUND(ROUND(0.5/100,4),7)</f>
        <v/>
      </c>
      <c r="J1713" s="0" t="n">
        <v>0</v>
      </c>
      <c r="K1713" s="0">
        <f>ROUND(ROUND(0.5/100,4),7)</f>
        <v/>
      </c>
      <c r="O1713" s="0">
        <f>ROUND(CP1713,0)</f>
        <v/>
      </c>
      <c r="P1713" s="0">
        <f>ROUND(CQ1713*I1713,0)</f>
        <v/>
      </c>
      <c r="Q1713" s="0">
        <f>(ROUND((ROUND(((ET1713)*I1713),0)*BB1713),0)+ROUND((ROUND(((AE1713-(EU1713))*I1713),0)*BS1713),0))</f>
        <v/>
      </c>
      <c r="R1713" s="0">
        <f>(ROUND((ROUND(((EU1713)*I1713),0)*BS1713),0)+ROUND((ROUND(((AE1713-(EU1713))*I1713),0)*BS1713),0))</f>
        <v/>
      </c>
      <c r="S1713" s="0">
        <f>ROUND(CT1713*I1713,0)</f>
        <v/>
      </c>
      <c r="T1713" s="0">
        <f>ROUND(CU1713*I1713,0)</f>
        <v/>
      </c>
      <c r="U1713" s="0">
        <f>ROUND(CV1713*I1713,7)</f>
        <v/>
      </c>
      <c r="V1713" s="0">
        <f>ROUND(CW1713*I1713,7)</f>
        <v/>
      </c>
      <c r="W1713" s="0">
        <f>ROUND(CX1713*I1713,0)</f>
        <v/>
      </c>
      <c r="X1713" s="0">
        <f>ROUND(CY1713,0)</f>
        <v/>
      </c>
      <c r="Y1713" s="0">
        <f>ROUND(CZ1713,0)</f>
        <v/>
      </c>
      <c r="AA1713" s="0" t="n">
        <v>78845955</v>
      </c>
      <c r="AB1713" s="0">
        <f>ROUND((AC1713+AD1713+AF1713),2)</f>
        <v/>
      </c>
      <c r="AC1713" s="0">
        <f>ROUND((ES1713),2)</f>
        <v/>
      </c>
      <c r="AD1713" s="0">
        <f>ROUND((((ET1713)-(EU1713))+AE1713),2)</f>
        <v/>
      </c>
      <c r="AE1713" s="0">
        <f>ROUND((EU1713),2)</f>
        <v/>
      </c>
      <c r="AF1713" s="0">
        <f>ROUND((EV1713),2)</f>
        <v/>
      </c>
      <c r="AG1713" s="0">
        <f>ROUND((AP1713),2)</f>
        <v/>
      </c>
      <c r="AH1713" s="0">
        <f>(EW1713)</f>
        <v/>
      </c>
      <c r="AI1713" s="0">
        <f>(EX1713)</f>
        <v/>
      </c>
      <c r="AJ1713" s="0">
        <f>(AS1713)</f>
        <v/>
      </c>
      <c r="AK1713" s="0" t="n">
        <v>8949.139999999999</v>
      </c>
      <c r="AL1713" s="0" t="n">
        <v>7520.34</v>
      </c>
      <c r="AM1713" s="0" t="n">
        <v>277</v>
      </c>
      <c r="AN1713" s="0" t="n">
        <v>6.08</v>
      </c>
      <c r="AO1713" s="0" t="n">
        <v>1151.8</v>
      </c>
      <c r="AP1713" s="0" t="n">
        <v>0</v>
      </c>
      <c r="AQ1713" s="0" t="n">
        <v>130</v>
      </c>
      <c r="AR1713" s="0" t="n">
        <v>0.45</v>
      </c>
      <c r="AS1713" s="0" t="n">
        <v>0</v>
      </c>
      <c r="AT1713" s="0" t="n">
        <v>103</v>
      </c>
      <c r="AU1713" s="0" t="n">
        <v>52</v>
      </c>
      <c r="AV1713" s="0" t="n">
        <v>1</v>
      </c>
      <c r="AW1713" s="0" t="n">
        <v>1</v>
      </c>
      <c r="AZ1713" s="0" t="n">
        <v>1</v>
      </c>
      <c r="BA1713" s="0" t="n">
        <v>52.25</v>
      </c>
      <c r="BB1713" s="0" t="n">
        <v>11.6</v>
      </c>
      <c r="BC1713" s="0" t="n">
        <v>6.21</v>
      </c>
      <c r="BD1713" s="0" t="inlineStr"/>
      <c r="BE1713" s="0" t="inlineStr"/>
      <c r="BF1713" s="0" t="inlineStr"/>
      <c r="BG1713" s="0" t="inlineStr"/>
      <c r="BH1713" s="0" t="n">
        <v>0</v>
      </c>
      <c r="BI1713" s="0" t="n">
        <v>1</v>
      </c>
      <c r="BJ1713" s="0" t="inlineStr">
        <is>
          <t>ТЕРр Московской обл., 65-15-4, приказ Минстроя России №675/пр от 28.02.2017 № 263/пр</t>
        </is>
      </c>
      <c r="BM1713" s="0" t="n">
        <v>65008</v>
      </c>
      <c r="BN1713" s="0" t="n">
        <v>0</v>
      </c>
      <c r="BO1713" s="0" t="inlineStr">
        <is>
          <t>65-15-4</t>
        </is>
      </c>
      <c r="BP1713" s="0" t="n">
        <v>1</v>
      </c>
      <c r="BQ1713" s="0" t="n">
        <v>6</v>
      </c>
      <c r="BR1713" s="0" t="n">
        <v>0</v>
      </c>
      <c r="BS1713" s="0" t="n">
        <v>52.25</v>
      </c>
      <c r="BT1713" s="0" t="n">
        <v>1</v>
      </c>
      <c r="BU1713" s="0" t="n">
        <v>1</v>
      </c>
      <c r="BV1713" s="0" t="n">
        <v>1</v>
      </c>
      <c r="BW1713" s="0" t="n">
        <v>1</v>
      </c>
      <c r="BX1713" s="0" t="n">
        <v>1</v>
      </c>
      <c r="BY1713" s="0" t="inlineStr"/>
      <c r="BZ1713" s="0" t="n">
        <v>103</v>
      </c>
      <c r="CA1713" s="0" t="n">
        <v>52</v>
      </c>
      <c r="CB1713" s="0" t="inlineStr"/>
      <c r="CE1713" s="0" t="n">
        <v>12</v>
      </c>
      <c r="CF1713" s="0" t="n">
        <v>0</v>
      </c>
      <c r="CG1713" s="0" t="n">
        <v>0</v>
      </c>
      <c r="CM1713" s="0" t="n">
        <v>0</v>
      </c>
      <c r="CN1713" s="0" t="inlineStr"/>
      <c r="CO1713" s="0" t="n">
        <v>0</v>
      </c>
      <c r="CP1713" s="0">
        <f>(P1713+Q1713+S1713)</f>
        <v/>
      </c>
      <c r="CQ1713" s="0">
        <f>AC1713*BC1713</f>
        <v/>
      </c>
      <c r="CR1713" s="0">
        <f>(ROUND((ROUND(((ET1713)*1),0)*BB1713),0)+ROUND((ROUND(((AE1713-(EU1713))*1),0)*BS1713),0))</f>
        <v/>
      </c>
      <c r="CS1713" s="0">
        <f>(ROUND((ROUND(((EU1713)*1),0)*BS1713),0)+ROUND((ROUND(((AE1713-(EU1713))*1),0)*BS1713),0))</f>
        <v/>
      </c>
      <c r="CT1713" s="0">
        <f>AF1713*BA1713</f>
        <v/>
      </c>
      <c r="CU1713" s="0">
        <f>AG1713</f>
        <v/>
      </c>
      <c r="CV1713" s="0">
        <f>AH1713</f>
        <v/>
      </c>
      <c r="CW1713" s="0">
        <f>AI1713</f>
        <v/>
      </c>
      <c r="CX1713" s="0">
        <f>AJ1713</f>
        <v/>
      </c>
      <c r="CY1713" s="0">
        <f>(((S1713+R1713)*AT1713)/100)</f>
        <v/>
      </c>
      <c r="CZ1713" s="0">
        <f>(((S1713+R1713)*AU1713)/100)</f>
        <v/>
      </c>
      <c r="DC1713" s="0" t="inlineStr"/>
      <c r="DD1713" s="0" t="inlineStr"/>
      <c r="DE1713" s="0" t="inlineStr"/>
      <c r="DF1713" s="0" t="inlineStr"/>
      <c r="DG1713" s="0" t="inlineStr"/>
      <c r="DH1713" s="0" t="inlineStr"/>
      <c r="DI1713" s="0" t="inlineStr"/>
      <c r="DJ1713" s="0" t="inlineStr"/>
      <c r="DK1713" s="0" t="inlineStr"/>
      <c r="DL1713" s="0" t="inlineStr"/>
      <c r="DM1713" s="0" t="inlineStr"/>
      <c r="DN1713" s="0" t="n">
        <v>0</v>
      </c>
      <c r="DO1713" s="0" t="n">
        <v>0</v>
      </c>
      <c r="DP1713" s="0" t="n">
        <v>1</v>
      </c>
      <c r="DQ1713" s="0" t="n">
        <v>1</v>
      </c>
      <c r="DU1713" s="0" t="n">
        <v>1013</v>
      </c>
      <c r="DV1713" s="0" t="inlineStr">
        <is>
          <t>100 м трубопровода</t>
        </is>
      </c>
      <c r="DW1713" s="0" t="inlineStr">
        <is>
          <t>100 м трубопровода</t>
        </is>
      </c>
      <c r="DX1713" s="0" t="n">
        <v>1</v>
      </c>
      <c r="DZ1713" s="0" t="inlineStr"/>
      <c r="EA1713" s="0" t="inlineStr"/>
      <c r="EB1713" s="0" t="inlineStr"/>
      <c r="EC1713" s="0" t="inlineStr"/>
      <c r="EE1713" s="0" t="n">
        <v>78726002</v>
      </c>
      <c r="EF1713" s="0" t="n">
        <v>6</v>
      </c>
      <c r="EG1713" s="0" t="inlineStr">
        <is>
          <t>Ремонтно-строительные работы</t>
        </is>
      </c>
      <c r="EH1713" s="0" t="n">
        <v>99</v>
      </c>
      <c r="EI1713" s="0" t="inlineStr">
        <is>
          <t>Внутренние санитарно-технические работы</t>
        </is>
      </c>
      <c r="EJ1713" s="0" t="n">
        <v>1</v>
      </c>
      <c r="EK1713" s="0" t="n">
        <v>65008</v>
      </c>
      <c r="EL1713" s="0" t="inlineStr">
        <is>
          <t>Внутренние санитарнотехнические работы: смена труб, санприборов, запорной арматуры и другое</t>
        </is>
      </c>
      <c r="EM1713" s="0" t="inlineStr">
        <is>
          <t>рФЕР-65</t>
        </is>
      </c>
      <c r="EO1713" s="0" t="inlineStr"/>
      <c r="EQ1713" s="0" t="n">
        <v>0</v>
      </c>
      <c r="ER1713" s="0" t="n">
        <v>8949.139999999999</v>
      </c>
      <c r="ES1713" s="0" t="n">
        <v>7520.34</v>
      </c>
      <c r="ET1713" s="0" t="n">
        <v>277</v>
      </c>
      <c r="EU1713" s="0" t="n">
        <v>6.08</v>
      </c>
      <c r="EV1713" s="0" t="n">
        <v>1151.8</v>
      </c>
      <c r="EW1713" s="0" t="n">
        <v>130</v>
      </c>
      <c r="EX1713" s="0" t="n">
        <v>0.45</v>
      </c>
      <c r="EY1713" s="0" t="n">
        <v>0</v>
      </c>
      <c r="FQ1713" s="0" t="n">
        <v>0</v>
      </c>
      <c r="FR1713" s="0" t="n">
        <v>0</v>
      </c>
      <c r="FS1713" s="0" t="n">
        <v>0</v>
      </c>
      <c r="FX1713" s="0" t="n">
        <v>103</v>
      </c>
      <c r="FY1713" s="0" t="n">
        <v>52</v>
      </c>
      <c r="GA1713" s="0" t="inlineStr"/>
      <c r="GD1713" s="0" t="n">
        <v>1</v>
      </c>
      <c r="GF1713" s="0" t="n">
        <v>-1571658623</v>
      </c>
      <c r="GG1713" s="0" t="n">
        <v>2</v>
      </c>
      <c r="GH1713" s="0" t="n">
        <v>1</v>
      </c>
      <c r="GI1713" s="0" t="n">
        <v>2</v>
      </c>
      <c r="GJ1713" s="0" t="n">
        <v>0</v>
      </c>
      <c r="GK1713" s="0" t="n">
        <v>0</v>
      </c>
      <c r="GL1713" s="0">
        <f>ROUND(IF(AND(BH1713=3,BI1713=3,FS1713&lt;&gt;0),P1713,0),0)</f>
        <v/>
      </c>
      <c r="GM1713" s="0">
        <f>ROUND(O1713+X1713+Y1713,0)+GX1713</f>
        <v/>
      </c>
      <c r="GN1713" s="0">
        <f>IF(OR(BI1713=0,BI1713=1),GM1713-GX1713,0)</f>
        <v/>
      </c>
      <c r="GO1713" s="0">
        <f>IF(BI1713=2,GM1713-GX1713,0)</f>
        <v/>
      </c>
      <c r="GP1713" s="0">
        <f>IF(BI1713=4,GM1713-GX1713,0)</f>
        <v/>
      </c>
      <c r="GR1713" s="0" t="n">
        <v>0</v>
      </c>
      <c r="GS1713" s="0" t="n">
        <v>3</v>
      </c>
      <c r="GT1713" s="0" t="n">
        <v>0</v>
      </c>
      <c r="GU1713" s="0" t="inlineStr"/>
      <c r="GV1713" s="0">
        <f>ROUND((GT1713),2)</f>
        <v/>
      </c>
      <c r="GW1713" s="0" t="n">
        <v>1</v>
      </c>
      <c r="GX1713" s="0">
        <f>ROUND(HC1713*I1713,0)</f>
        <v/>
      </c>
      <c r="HA1713" s="0" t="n">
        <v>0</v>
      </c>
      <c r="HB1713" s="0" t="n">
        <v>0</v>
      </c>
      <c r="HC1713" s="0">
        <f>GV1713*GW1713</f>
        <v/>
      </c>
      <c r="HE1713" s="0" t="inlineStr"/>
      <c r="HF1713" s="0" t="inlineStr"/>
      <c r="HM1713" s="0" t="inlineStr"/>
      <c r="HN1713" s="0" t="inlineStr">
        <is>
          <t>Пр/812-099.2-1</t>
        </is>
      </c>
      <c r="HO1713" s="0" t="inlineStr">
        <is>
          <t>Пр/774-099.2</t>
        </is>
      </c>
      <c r="HP1713" s="0" t="inlineStr">
        <is>
          <t>Внутренние санитарнотехнические работы: смена труб, санприборов, запорной арматуры и другое</t>
        </is>
      </c>
      <c r="HQ1713" s="0" t="inlineStr">
        <is>
          <t>Внутренние санитарнотехнические работы: смена труб, санприборов, запорной арматуры и другое</t>
        </is>
      </c>
      <c r="HS1713" s="0" t="n">
        <v>0</v>
      </c>
      <c r="IK1713" s="0" t="n">
        <v>0</v>
      </c>
    </row>
    <row r="1714">
      <c r="A1714" s="0" t="n">
        <v>18</v>
      </c>
      <c r="B1714" s="0" t="n">
        <v>0</v>
      </c>
      <c r="C1714" s="0" t="n">
        <v>640</v>
      </c>
      <c r="E1714" s="0" t="inlineStr">
        <is>
          <t>1,1</t>
        </is>
      </c>
      <c r="F1714" s="0" t="inlineStr">
        <is>
          <t>302-0063</t>
        </is>
      </c>
      <c r="G1714" s="0" t="inlineStr">
        <is>
          <t>Кран шаровый муфтовый Valtec для воды диаметром 20 мм, тип в/в</t>
        </is>
      </c>
      <c r="H1714" s="0" t="inlineStr">
        <is>
          <t>шт.</t>
        </is>
      </c>
      <c r="I1714" s="0">
        <f>I1713*J1714</f>
        <v/>
      </c>
      <c r="J1714" s="0" t="n">
        <v>200</v>
      </c>
      <c r="K1714" s="0" t="n">
        <v>200</v>
      </c>
      <c r="O1714" s="0">
        <f>ROUND(CP1714,0)</f>
        <v/>
      </c>
      <c r="P1714" s="0">
        <f>ROUND(CQ1714*I1714,0)</f>
        <v/>
      </c>
      <c r="Q1714" s="0">
        <f>(ROUND((ROUND(((ET1714)*I1714),0)*BB1714),0)+ROUND((ROUND(((AE1714-(EU1714))*I1714),0)*BS1714),0))</f>
        <v/>
      </c>
      <c r="R1714" s="0">
        <f>(ROUND((ROUND(((EU1714)*I1714),0)*BS1714),0)+ROUND((ROUND(((AE1714-(EU1714))*I1714),0)*BS1714),0))</f>
        <v/>
      </c>
      <c r="S1714" s="0">
        <f>ROUND(CT1714*I1714,0)</f>
        <v/>
      </c>
      <c r="T1714" s="0">
        <f>ROUND(CU1714*I1714,0)</f>
        <v/>
      </c>
      <c r="U1714" s="0">
        <f>ROUND(CV1714*I1714,7)</f>
        <v/>
      </c>
      <c r="V1714" s="0">
        <f>ROUND(CW1714*I1714,7)</f>
        <v/>
      </c>
      <c r="W1714" s="0">
        <f>ROUND(CX1714*I1714,0)</f>
        <v/>
      </c>
      <c r="X1714" s="0">
        <f>ROUND(CY1714,0)</f>
        <v/>
      </c>
      <c r="Y1714" s="0">
        <f>ROUND(CZ1714,0)</f>
        <v/>
      </c>
      <c r="AA1714" s="0" t="n">
        <v>78845955</v>
      </c>
      <c r="AB1714" s="0">
        <f>ROUND((AC1714+AD1714+AF1714),2)</f>
        <v/>
      </c>
      <c r="AC1714" s="0">
        <f>ROUND((ES1714),2)</f>
        <v/>
      </c>
      <c r="AD1714" s="0">
        <f>ROUND((((ET1714)-(EU1714))+AE1714),2)</f>
        <v/>
      </c>
      <c r="AE1714" s="0">
        <f>ROUND((EU1714),2)</f>
        <v/>
      </c>
      <c r="AF1714" s="0">
        <f>ROUND((EV1714),2)</f>
        <v/>
      </c>
      <c r="AG1714" s="0">
        <f>ROUND((AP1714),2)</f>
        <v/>
      </c>
      <c r="AH1714" s="0">
        <f>(EW1714)</f>
        <v/>
      </c>
      <c r="AI1714" s="0">
        <f>(EX1714)</f>
        <v/>
      </c>
      <c r="AJ1714" s="0">
        <f>(AS1714)</f>
        <v/>
      </c>
      <c r="AK1714" s="0" t="n">
        <v>42.46</v>
      </c>
      <c r="AL1714" s="0" t="n">
        <v>42.46</v>
      </c>
      <c r="AM1714" s="0" t="n">
        <v>0</v>
      </c>
      <c r="AN1714" s="0" t="n">
        <v>0</v>
      </c>
      <c r="AO1714" s="0" t="n">
        <v>0</v>
      </c>
      <c r="AP1714" s="0" t="n">
        <v>0</v>
      </c>
      <c r="AQ1714" s="0" t="n">
        <v>0</v>
      </c>
      <c r="AR1714" s="0" t="n">
        <v>0</v>
      </c>
      <c r="AS1714" s="0" t="n">
        <v>0.01</v>
      </c>
      <c r="AT1714" s="0" t="n">
        <v>103</v>
      </c>
      <c r="AU1714" s="0" t="n">
        <v>52</v>
      </c>
      <c r="AV1714" s="0" t="n">
        <v>1</v>
      </c>
      <c r="AW1714" s="0" t="n">
        <v>1</v>
      </c>
      <c r="AZ1714" s="0" t="n">
        <v>1</v>
      </c>
      <c r="BA1714" s="0" t="n">
        <v>1</v>
      </c>
      <c r="BB1714" s="0" t="n">
        <v>1</v>
      </c>
      <c r="BC1714" s="0" t="n">
        <v>13.78</v>
      </c>
      <c r="BD1714" s="0" t="inlineStr"/>
      <c r="BE1714" s="0" t="inlineStr"/>
      <c r="BF1714" s="0" t="inlineStr"/>
      <c r="BG1714" s="0" t="inlineStr"/>
      <c r="BH1714" s="0" t="n">
        <v>3</v>
      </c>
      <c r="BI1714" s="0" t="n">
        <v>1</v>
      </c>
      <c r="BJ1714" s="0" t="inlineStr">
        <is>
          <t>ТССЦ Московской обл., 302-0063, приказ Минстроя России №675/пр от 28.02.2017 № 256/пр</t>
        </is>
      </c>
      <c r="BM1714" s="0" t="n">
        <v>65008</v>
      </c>
      <c r="BN1714" s="0" t="n">
        <v>0</v>
      </c>
      <c r="BO1714" s="0" t="inlineStr">
        <is>
          <t>302-0063</t>
        </is>
      </c>
      <c r="BP1714" s="0" t="n">
        <v>1</v>
      </c>
      <c r="BQ1714" s="0" t="n">
        <v>6</v>
      </c>
      <c r="BR1714" s="0" t="n">
        <v>0</v>
      </c>
      <c r="BS1714" s="0" t="n">
        <v>1</v>
      </c>
      <c r="BT1714" s="0" t="n">
        <v>1</v>
      </c>
      <c r="BU1714" s="0" t="n">
        <v>1</v>
      </c>
      <c r="BV1714" s="0" t="n">
        <v>1</v>
      </c>
      <c r="BW1714" s="0" t="n">
        <v>1</v>
      </c>
      <c r="BX1714" s="0" t="n">
        <v>1</v>
      </c>
      <c r="BY1714" s="0" t="inlineStr"/>
      <c r="BZ1714" s="0" t="n">
        <v>103</v>
      </c>
      <c r="CA1714" s="0" t="n">
        <v>52</v>
      </c>
      <c r="CB1714" s="0" t="inlineStr"/>
      <c r="CE1714" s="0" t="n">
        <v>12</v>
      </c>
      <c r="CF1714" s="0" t="n">
        <v>0</v>
      </c>
      <c r="CG1714" s="0" t="n">
        <v>0</v>
      </c>
      <c r="CM1714" s="0" t="n">
        <v>0</v>
      </c>
      <c r="CN1714" s="0" t="inlineStr"/>
      <c r="CO1714" s="0" t="n">
        <v>0</v>
      </c>
      <c r="CP1714" s="0">
        <f>(P1714+Q1714+S1714)</f>
        <v/>
      </c>
      <c r="CQ1714" s="0">
        <f>AC1714*BC1714</f>
        <v/>
      </c>
      <c r="CR1714" s="0">
        <f>(ROUND((ROUND(((ET1714)*1),0)*BB1714),0)+ROUND((ROUND(((AE1714-(EU1714))*1),0)*BS1714),0))</f>
        <v/>
      </c>
      <c r="CS1714" s="0">
        <f>(ROUND((ROUND(((EU1714)*1),0)*BS1714),0)+ROUND((ROUND(((AE1714-(EU1714))*1),0)*BS1714),0))</f>
        <v/>
      </c>
      <c r="CT1714" s="0">
        <f>AF1714*BA1714</f>
        <v/>
      </c>
      <c r="CU1714" s="0">
        <f>AG1714</f>
        <v/>
      </c>
      <c r="CV1714" s="0">
        <f>AH1714</f>
        <v/>
      </c>
      <c r="CW1714" s="0">
        <f>AI1714</f>
        <v/>
      </c>
      <c r="CX1714" s="0">
        <f>AJ1714</f>
        <v/>
      </c>
      <c r="CY1714" s="0">
        <f>(((S1714+R1714)*AT1714)/100)</f>
        <v/>
      </c>
      <c r="CZ1714" s="0">
        <f>(((S1714+R1714)*AU1714)/100)</f>
        <v/>
      </c>
      <c r="DC1714" s="0" t="inlineStr"/>
      <c r="DD1714" s="0" t="inlineStr"/>
      <c r="DE1714" s="0" t="inlineStr"/>
      <c r="DF1714" s="0" t="inlineStr"/>
      <c r="DG1714" s="0" t="inlineStr"/>
      <c r="DH1714" s="0" t="inlineStr"/>
      <c r="DI1714" s="0" t="inlineStr"/>
      <c r="DJ1714" s="0" t="inlineStr"/>
      <c r="DK1714" s="0" t="inlineStr"/>
      <c r="DL1714" s="0" t="inlineStr"/>
      <c r="DM1714" s="0" t="inlineStr"/>
      <c r="DN1714" s="0" t="n">
        <v>0</v>
      </c>
      <c r="DO1714" s="0" t="n">
        <v>0</v>
      </c>
      <c r="DP1714" s="0" t="n">
        <v>1</v>
      </c>
      <c r="DQ1714" s="0" t="n">
        <v>1</v>
      </c>
      <c r="DU1714" s="0" t="n">
        <v>1010</v>
      </c>
      <c r="DV1714" s="0" t="inlineStr">
        <is>
          <t>шт.</t>
        </is>
      </c>
      <c r="DW1714" s="0" t="inlineStr">
        <is>
          <t>шт.</t>
        </is>
      </c>
      <c r="DX1714" s="0" t="n">
        <v>1</v>
      </c>
      <c r="DZ1714" s="0" t="inlineStr"/>
      <c r="EA1714" s="0" t="inlineStr"/>
      <c r="EB1714" s="0" t="inlineStr"/>
      <c r="EC1714" s="0" t="inlineStr"/>
      <c r="EE1714" s="0" t="n">
        <v>78726002</v>
      </c>
      <c r="EF1714" s="0" t="n">
        <v>6</v>
      </c>
      <c r="EG1714" s="0" t="inlineStr">
        <is>
          <t>Ремонтно-строительные работы</t>
        </is>
      </c>
      <c r="EH1714" s="0" t="n">
        <v>99</v>
      </c>
      <c r="EI1714" s="0" t="inlineStr">
        <is>
          <t>Внутренние санитарно-технические работы</t>
        </is>
      </c>
      <c r="EJ1714" s="0" t="n">
        <v>1</v>
      </c>
      <c r="EK1714" s="0" t="n">
        <v>65008</v>
      </c>
      <c r="EL1714" s="0" t="inlineStr">
        <is>
          <t>Внутренние санитарнотехнические работы: смена труб, санприборов, запорной арматуры и другое</t>
        </is>
      </c>
      <c r="EM1714" s="0" t="inlineStr">
        <is>
          <t>рФЕР-65</t>
        </is>
      </c>
      <c r="EO1714" s="0" t="inlineStr"/>
      <c r="EQ1714" s="0" t="n">
        <v>0</v>
      </c>
      <c r="ER1714" s="0" t="n">
        <v>42.46</v>
      </c>
      <c r="ES1714" s="0" t="n">
        <v>42.46</v>
      </c>
      <c r="ET1714" s="0" t="n">
        <v>0</v>
      </c>
      <c r="EU1714" s="0" t="n">
        <v>0</v>
      </c>
      <c r="EV1714" s="0" t="n">
        <v>0</v>
      </c>
      <c r="EW1714" s="0" t="n">
        <v>0</v>
      </c>
      <c r="EX1714" s="0" t="n">
        <v>0</v>
      </c>
      <c r="FQ1714" s="0" t="n">
        <v>0</v>
      </c>
      <c r="FR1714" s="0" t="n">
        <v>0</v>
      </c>
      <c r="FS1714" s="0" t="n">
        <v>0</v>
      </c>
      <c r="FX1714" s="0" t="n">
        <v>103</v>
      </c>
      <c r="FY1714" s="0" t="n">
        <v>52</v>
      </c>
      <c r="GA1714" s="0" t="inlineStr"/>
      <c r="GD1714" s="0" t="n">
        <v>1</v>
      </c>
      <c r="GF1714" s="0" t="n">
        <v>1037232740</v>
      </c>
      <c r="GG1714" s="0" t="n">
        <v>2</v>
      </c>
      <c r="GH1714" s="0" t="n">
        <v>1</v>
      </c>
      <c r="GI1714" s="0" t="n">
        <v>2</v>
      </c>
      <c r="GJ1714" s="0" t="n">
        <v>0</v>
      </c>
      <c r="GK1714" s="0" t="n">
        <v>0</v>
      </c>
      <c r="GL1714" s="0">
        <f>ROUND(IF(AND(BH1714=3,BI1714=3,FS1714&lt;&gt;0),P1714,0),0)</f>
        <v/>
      </c>
      <c r="GM1714" s="0">
        <f>ROUND(O1714+X1714+Y1714,0)+GX1714</f>
        <v/>
      </c>
      <c r="GN1714" s="0">
        <f>IF(OR(BI1714=0,BI1714=1),GM1714-GX1714,0)</f>
        <v/>
      </c>
      <c r="GO1714" s="0">
        <f>IF(BI1714=2,GM1714-GX1714,0)</f>
        <v/>
      </c>
      <c r="GP1714" s="0">
        <f>IF(BI1714=4,GM1714-GX1714,0)</f>
        <v/>
      </c>
      <c r="GR1714" s="0" t="n">
        <v>0</v>
      </c>
      <c r="GS1714" s="0" t="n">
        <v>3</v>
      </c>
      <c r="GT1714" s="0" t="n">
        <v>0</v>
      </c>
      <c r="GU1714" s="0" t="inlineStr"/>
      <c r="GV1714" s="0">
        <f>ROUND((GT1714),2)</f>
        <v/>
      </c>
      <c r="GW1714" s="0" t="n">
        <v>1</v>
      </c>
      <c r="GX1714" s="0">
        <f>ROUND(HC1714*I1714,0)</f>
        <v/>
      </c>
      <c r="HA1714" s="0" t="n">
        <v>0</v>
      </c>
      <c r="HB1714" s="0" t="n">
        <v>0</v>
      </c>
      <c r="HC1714" s="0">
        <f>GV1714*GW1714</f>
        <v/>
      </c>
      <c r="HE1714" s="0" t="inlineStr"/>
      <c r="HF1714" s="0" t="inlineStr"/>
      <c r="HM1714" s="0" t="inlineStr"/>
      <c r="HN1714" s="0" t="inlineStr">
        <is>
          <t>Пр/812-099.2-1</t>
        </is>
      </c>
      <c r="HO1714" s="0" t="inlineStr">
        <is>
          <t>Пр/774-099.2</t>
        </is>
      </c>
      <c r="HP1714" s="0" t="inlineStr">
        <is>
          <t>Внутренние санитарнотехнические работы: смена труб, санприборов, запорной арматуры и другое</t>
        </is>
      </c>
      <c r="HQ1714" s="0" t="inlineStr">
        <is>
          <t>Внутренние санитарнотехнические работы: смена труб, санприборов, запорной арматуры и другое</t>
        </is>
      </c>
      <c r="HS1714" s="0" t="n">
        <v>0</v>
      </c>
      <c r="IK1714" s="0" t="n">
        <v>0</v>
      </c>
    </row>
    <row r="1715">
      <c r="A1715" s="0" t="n">
        <v>18</v>
      </c>
      <c r="B1715" s="0" t="n">
        <v>0</v>
      </c>
      <c r="C1715" s="0" t="n">
        <v>641</v>
      </c>
      <c r="E1715" s="0" t="inlineStr">
        <is>
          <t>1,2</t>
        </is>
      </c>
      <c r="F1715" s="0" t="inlineStr">
        <is>
          <t>302-0064</t>
        </is>
      </c>
      <c r="G1715" s="0" t="inlineStr">
        <is>
          <t>Кран шаровый муфтовый Valtec для воды диаметром 25 мм, тип в/в</t>
        </is>
      </c>
      <c r="H1715" s="0" t="inlineStr">
        <is>
          <t>шт.</t>
        </is>
      </c>
      <c r="I1715" s="0">
        <f>I1713*J1715</f>
        <v/>
      </c>
      <c r="J1715" s="0" t="n">
        <v>600</v>
      </c>
      <c r="K1715" s="0" t="n">
        <v>600</v>
      </c>
      <c r="O1715" s="0">
        <f>ROUND(CP1715,0)</f>
        <v/>
      </c>
      <c r="P1715" s="0">
        <f>ROUND(CQ1715*I1715,0)</f>
        <v/>
      </c>
      <c r="Q1715" s="0">
        <f>(ROUND((ROUND(((ET1715)*I1715),0)*BB1715),0)+ROUND((ROUND(((AE1715-(EU1715))*I1715),0)*BS1715),0))</f>
        <v/>
      </c>
      <c r="R1715" s="0">
        <f>(ROUND((ROUND(((EU1715)*I1715),0)*BS1715),0)+ROUND((ROUND(((AE1715-(EU1715))*I1715),0)*BS1715),0))</f>
        <v/>
      </c>
      <c r="S1715" s="0">
        <f>ROUND(CT1715*I1715,0)</f>
        <v/>
      </c>
      <c r="T1715" s="0">
        <f>ROUND(CU1715*I1715,0)</f>
        <v/>
      </c>
      <c r="U1715" s="0">
        <f>ROUND(CV1715*I1715,7)</f>
        <v/>
      </c>
      <c r="V1715" s="0">
        <f>ROUND(CW1715*I1715,7)</f>
        <v/>
      </c>
      <c r="W1715" s="0">
        <f>ROUND(CX1715*I1715,0)</f>
        <v/>
      </c>
      <c r="X1715" s="0">
        <f>ROUND(CY1715,0)</f>
        <v/>
      </c>
      <c r="Y1715" s="0">
        <f>ROUND(CZ1715,0)</f>
        <v/>
      </c>
      <c r="AA1715" s="0" t="n">
        <v>78845955</v>
      </c>
      <c r="AB1715" s="0">
        <f>ROUND((AC1715+AD1715+AF1715),2)</f>
        <v/>
      </c>
      <c r="AC1715" s="0">
        <f>ROUND((ES1715),2)</f>
        <v/>
      </c>
      <c r="AD1715" s="0">
        <f>ROUND((((ET1715)-(EU1715))+AE1715),2)</f>
        <v/>
      </c>
      <c r="AE1715" s="0">
        <f>ROUND((EU1715),2)</f>
        <v/>
      </c>
      <c r="AF1715" s="0">
        <f>ROUND((EV1715),2)</f>
        <v/>
      </c>
      <c r="AG1715" s="0">
        <f>ROUND((AP1715),2)</f>
        <v/>
      </c>
      <c r="AH1715" s="0">
        <f>(EW1715)</f>
        <v/>
      </c>
      <c r="AI1715" s="0">
        <f>(EX1715)</f>
        <v/>
      </c>
      <c r="AJ1715" s="0">
        <f>(AS1715)</f>
        <v/>
      </c>
      <c r="AK1715" s="0" t="n">
        <v>67.09</v>
      </c>
      <c r="AL1715" s="0" t="n">
        <v>67.09</v>
      </c>
      <c r="AM1715" s="0" t="n">
        <v>0</v>
      </c>
      <c r="AN1715" s="0" t="n">
        <v>0</v>
      </c>
      <c r="AO1715" s="0" t="n">
        <v>0</v>
      </c>
      <c r="AP1715" s="0" t="n">
        <v>0</v>
      </c>
      <c r="AQ1715" s="0" t="n">
        <v>0</v>
      </c>
      <c r="AR1715" s="0" t="n">
        <v>0</v>
      </c>
      <c r="AS1715" s="0" t="n">
        <v>0.02</v>
      </c>
      <c r="AT1715" s="0" t="n">
        <v>103</v>
      </c>
      <c r="AU1715" s="0" t="n">
        <v>52</v>
      </c>
      <c r="AV1715" s="0" t="n">
        <v>1</v>
      </c>
      <c r="AW1715" s="0" t="n">
        <v>1</v>
      </c>
      <c r="AZ1715" s="0" t="n">
        <v>1</v>
      </c>
      <c r="BA1715" s="0" t="n">
        <v>1</v>
      </c>
      <c r="BB1715" s="0" t="n">
        <v>1</v>
      </c>
      <c r="BC1715" s="0" t="n">
        <v>14.16</v>
      </c>
      <c r="BD1715" s="0" t="inlineStr"/>
      <c r="BE1715" s="0" t="inlineStr"/>
      <c r="BF1715" s="0" t="inlineStr"/>
      <c r="BG1715" s="0" t="inlineStr"/>
      <c r="BH1715" s="0" t="n">
        <v>3</v>
      </c>
      <c r="BI1715" s="0" t="n">
        <v>1</v>
      </c>
      <c r="BJ1715" s="0" t="inlineStr">
        <is>
          <t>ТССЦ Московской обл., 302-0064, приказ Минстроя России №675/пр от 28.02.2017 № 256/пр</t>
        </is>
      </c>
      <c r="BM1715" s="0" t="n">
        <v>65008</v>
      </c>
      <c r="BN1715" s="0" t="n">
        <v>0</v>
      </c>
      <c r="BO1715" s="0" t="inlineStr">
        <is>
          <t>302-0064</t>
        </is>
      </c>
      <c r="BP1715" s="0" t="n">
        <v>1</v>
      </c>
      <c r="BQ1715" s="0" t="n">
        <v>6</v>
      </c>
      <c r="BR1715" s="0" t="n">
        <v>0</v>
      </c>
      <c r="BS1715" s="0" t="n">
        <v>1</v>
      </c>
      <c r="BT1715" s="0" t="n">
        <v>1</v>
      </c>
      <c r="BU1715" s="0" t="n">
        <v>1</v>
      </c>
      <c r="BV1715" s="0" t="n">
        <v>1</v>
      </c>
      <c r="BW1715" s="0" t="n">
        <v>1</v>
      </c>
      <c r="BX1715" s="0" t="n">
        <v>1</v>
      </c>
      <c r="BY1715" s="0" t="inlineStr"/>
      <c r="BZ1715" s="0" t="n">
        <v>103</v>
      </c>
      <c r="CA1715" s="0" t="n">
        <v>52</v>
      </c>
      <c r="CB1715" s="0" t="inlineStr"/>
      <c r="CE1715" s="0" t="n">
        <v>12</v>
      </c>
      <c r="CF1715" s="0" t="n">
        <v>0</v>
      </c>
      <c r="CG1715" s="0" t="n">
        <v>0</v>
      </c>
      <c r="CM1715" s="0" t="n">
        <v>0</v>
      </c>
      <c r="CN1715" s="0" t="inlineStr"/>
      <c r="CO1715" s="0" t="n">
        <v>0</v>
      </c>
      <c r="CP1715" s="0">
        <f>(P1715+Q1715+S1715)</f>
        <v/>
      </c>
      <c r="CQ1715" s="0">
        <f>AC1715*BC1715</f>
        <v/>
      </c>
      <c r="CR1715" s="0">
        <f>(ROUND((ROUND(((ET1715)*1),0)*BB1715),0)+ROUND((ROUND(((AE1715-(EU1715))*1),0)*BS1715),0))</f>
        <v/>
      </c>
      <c r="CS1715" s="0">
        <f>(ROUND((ROUND(((EU1715)*1),0)*BS1715),0)+ROUND((ROUND(((AE1715-(EU1715))*1),0)*BS1715),0))</f>
        <v/>
      </c>
      <c r="CT1715" s="0">
        <f>AF1715*BA1715</f>
        <v/>
      </c>
      <c r="CU1715" s="0">
        <f>AG1715</f>
        <v/>
      </c>
      <c r="CV1715" s="0">
        <f>AH1715</f>
        <v/>
      </c>
      <c r="CW1715" s="0">
        <f>AI1715</f>
        <v/>
      </c>
      <c r="CX1715" s="0">
        <f>AJ1715</f>
        <v/>
      </c>
      <c r="CY1715" s="0">
        <f>(((S1715+R1715)*AT1715)/100)</f>
        <v/>
      </c>
      <c r="CZ1715" s="0">
        <f>(((S1715+R1715)*AU1715)/100)</f>
        <v/>
      </c>
      <c r="DC1715" s="0" t="inlineStr"/>
      <c r="DD1715" s="0" t="inlineStr"/>
      <c r="DE1715" s="0" t="inlineStr"/>
      <c r="DF1715" s="0" t="inlineStr"/>
      <c r="DG1715" s="0" t="inlineStr"/>
      <c r="DH1715" s="0" t="inlineStr"/>
      <c r="DI1715" s="0" t="inlineStr"/>
      <c r="DJ1715" s="0" t="inlineStr"/>
      <c r="DK1715" s="0" t="inlineStr"/>
      <c r="DL1715" s="0" t="inlineStr"/>
      <c r="DM1715" s="0" t="inlineStr"/>
      <c r="DN1715" s="0" t="n">
        <v>0</v>
      </c>
      <c r="DO1715" s="0" t="n">
        <v>0</v>
      </c>
      <c r="DP1715" s="0" t="n">
        <v>1</v>
      </c>
      <c r="DQ1715" s="0" t="n">
        <v>1</v>
      </c>
      <c r="DU1715" s="0" t="n">
        <v>1010</v>
      </c>
      <c r="DV1715" s="0" t="inlineStr">
        <is>
          <t>шт.</t>
        </is>
      </c>
      <c r="DW1715" s="0" t="inlineStr">
        <is>
          <t>шт.</t>
        </is>
      </c>
      <c r="DX1715" s="0" t="n">
        <v>1</v>
      </c>
      <c r="DZ1715" s="0" t="inlineStr"/>
      <c r="EA1715" s="0" t="inlineStr"/>
      <c r="EB1715" s="0" t="inlineStr"/>
      <c r="EC1715" s="0" t="inlineStr"/>
      <c r="EE1715" s="0" t="n">
        <v>78726002</v>
      </c>
      <c r="EF1715" s="0" t="n">
        <v>6</v>
      </c>
      <c r="EG1715" s="0" t="inlineStr">
        <is>
          <t>Ремонтно-строительные работы</t>
        </is>
      </c>
      <c r="EH1715" s="0" t="n">
        <v>99</v>
      </c>
      <c r="EI1715" s="0" t="inlineStr">
        <is>
          <t>Внутренние санитарно-технические работы</t>
        </is>
      </c>
      <c r="EJ1715" s="0" t="n">
        <v>1</v>
      </c>
      <c r="EK1715" s="0" t="n">
        <v>65008</v>
      </c>
      <c r="EL1715" s="0" t="inlineStr">
        <is>
          <t>Внутренние санитарнотехнические работы: смена труб, санприборов, запорной арматуры и другое</t>
        </is>
      </c>
      <c r="EM1715" s="0" t="inlineStr">
        <is>
          <t>рФЕР-65</t>
        </is>
      </c>
      <c r="EO1715" s="0" t="inlineStr"/>
      <c r="EQ1715" s="0" t="n">
        <v>0</v>
      </c>
      <c r="ER1715" s="0" t="n">
        <v>67.09</v>
      </c>
      <c r="ES1715" s="0" t="n">
        <v>67.09</v>
      </c>
      <c r="ET1715" s="0" t="n">
        <v>0</v>
      </c>
      <c r="EU1715" s="0" t="n">
        <v>0</v>
      </c>
      <c r="EV1715" s="0" t="n">
        <v>0</v>
      </c>
      <c r="EW1715" s="0" t="n">
        <v>0</v>
      </c>
      <c r="EX1715" s="0" t="n">
        <v>0</v>
      </c>
      <c r="FQ1715" s="0" t="n">
        <v>0</v>
      </c>
      <c r="FR1715" s="0" t="n">
        <v>0</v>
      </c>
      <c r="FS1715" s="0" t="n">
        <v>0</v>
      </c>
      <c r="FX1715" s="0" t="n">
        <v>103</v>
      </c>
      <c r="FY1715" s="0" t="n">
        <v>52</v>
      </c>
      <c r="GA1715" s="0" t="inlineStr"/>
      <c r="GD1715" s="0" t="n">
        <v>1</v>
      </c>
      <c r="GF1715" s="0" t="n">
        <v>1163367142</v>
      </c>
      <c r="GG1715" s="0" t="n">
        <v>2</v>
      </c>
      <c r="GH1715" s="0" t="n">
        <v>1</v>
      </c>
      <c r="GI1715" s="0" t="n">
        <v>2</v>
      </c>
      <c r="GJ1715" s="0" t="n">
        <v>0</v>
      </c>
      <c r="GK1715" s="0" t="n">
        <v>0</v>
      </c>
      <c r="GL1715" s="0">
        <f>ROUND(IF(AND(BH1715=3,BI1715=3,FS1715&lt;&gt;0),P1715,0),0)</f>
        <v/>
      </c>
      <c r="GM1715" s="0">
        <f>ROUND(O1715+X1715+Y1715,0)+GX1715</f>
        <v/>
      </c>
      <c r="GN1715" s="0">
        <f>IF(OR(BI1715=0,BI1715=1),GM1715-GX1715,0)</f>
        <v/>
      </c>
      <c r="GO1715" s="0">
        <f>IF(BI1715=2,GM1715-GX1715,0)</f>
        <v/>
      </c>
      <c r="GP1715" s="0">
        <f>IF(BI1715=4,GM1715-GX1715,0)</f>
        <v/>
      </c>
      <c r="GR1715" s="0" t="n">
        <v>0</v>
      </c>
      <c r="GS1715" s="0" t="n">
        <v>3</v>
      </c>
      <c r="GT1715" s="0" t="n">
        <v>0</v>
      </c>
      <c r="GU1715" s="0" t="inlineStr"/>
      <c r="GV1715" s="0">
        <f>ROUND((GT1715),2)</f>
        <v/>
      </c>
      <c r="GW1715" s="0" t="n">
        <v>1</v>
      </c>
      <c r="GX1715" s="0">
        <f>ROUND(HC1715*I1715,0)</f>
        <v/>
      </c>
      <c r="HA1715" s="0" t="n">
        <v>0</v>
      </c>
      <c r="HB1715" s="0" t="n">
        <v>0</v>
      </c>
      <c r="HC1715" s="0">
        <f>GV1715*GW1715</f>
        <v/>
      </c>
      <c r="HE1715" s="0" t="inlineStr"/>
      <c r="HF1715" s="0" t="inlineStr"/>
      <c r="HM1715" s="0" t="inlineStr"/>
      <c r="HN1715" s="0" t="inlineStr">
        <is>
          <t>Пр/812-099.2-1</t>
        </is>
      </c>
      <c r="HO1715" s="0" t="inlineStr">
        <is>
          <t>Пр/774-099.2</t>
        </is>
      </c>
      <c r="HP1715" s="0" t="inlineStr">
        <is>
          <t>Внутренние санитарнотехнические работы: смена труб, санприборов, запорной арматуры и другое</t>
        </is>
      </c>
      <c r="HQ1715" s="0" t="inlineStr">
        <is>
          <t>Внутренние санитарнотехнические работы: смена труб, санприборов, запорной арматуры и другое</t>
        </is>
      </c>
      <c r="HS1715" s="0" t="n">
        <v>0</v>
      </c>
      <c r="IK1715" s="0" t="n">
        <v>0</v>
      </c>
    </row>
    <row r="1716">
      <c r="A1716" s="0" t="n">
        <v>18</v>
      </c>
      <c r="B1716" s="0" t="n">
        <v>0</v>
      </c>
      <c r="C1716" s="0" t="n">
        <v>639</v>
      </c>
      <c r="E1716" s="0" t="inlineStr">
        <is>
          <t>1,3</t>
        </is>
      </c>
      <c r="F1716" s="0" t="inlineStr">
        <is>
          <t>302-0062</t>
        </is>
      </c>
      <c r="G1716" s="0" t="inlineStr">
        <is>
          <t>Кран шаровый муфтовый Valtec для воды диаметром 15 мм, тип в/в</t>
        </is>
      </c>
      <c r="H1716" s="0" t="inlineStr">
        <is>
          <t>шт.</t>
        </is>
      </c>
      <c r="I1716" s="0">
        <f>I1713*J1716</f>
        <v/>
      </c>
      <c r="J1716" s="0" t="n">
        <v>200</v>
      </c>
      <c r="K1716" s="0" t="n">
        <v>200</v>
      </c>
      <c r="O1716" s="0">
        <f>ROUND(CP1716,0)</f>
        <v/>
      </c>
      <c r="P1716" s="0">
        <f>ROUND(CQ1716*I1716,0)</f>
        <v/>
      </c>
      <c r="Q1716" s="0">
        <f>(ROUND((ROUND(((ET1716)*I1716),0)*BB1716),0)+ROUND((ROUND(((AE1716-(EU1716))*I1716),0)*BS1716),0))</f>
        <v/>
      </c>
      <c r="R1716" s="0">
        <f>(ROUND((ROUND(((EU1716)*I1716),0)*BS1716),0)+ROUND((ROUND(((AE1716-(EU1716))*I1716),0)*BS1716),0))</f>
        <v/>
      </c>
      <c r="S1716" s="0">
        <f>ROUND(CT1716*I1716,0)</f>
        <v/>
      </c>
      <c r="T1716" s="0">
        <f>ROUND(CU1716*I1716,0)</f>
        <v/>
      </c>
      <c r="U1716" s="0">
        <f>ROUND(CV1716*I1716,7)</f>
        <v/>
      </c>
      <c r="V1716" s="0">
        <f>ROUND(CW1716*I1716,7)</f>
        <v/>
      </c>
      <c r="W1716" s="0">
        <f>ROUND(CX1716*I1716,0)</f>
        <v/>
      </c>
      <c r="X1716" s="0">
        <f>ROUND(CY1716,0)</f>
        <v/>
      </c>
      <c r="Y1716" s="0">
        <f>ROUND(CZ1716,0)</f>
        <v/>
      </c>
      <c r="AA1716" s="0" t="n">
        <v>78845955</v>
      </c>
      <c r="AB1716" s="0">
        <f>ROUND((AC1716+AD1716+AF1716),2)</f>
        <v/>
      </c>
      <c r="AC1716" s="0">
        <f>ROUND((ES1716),2)</f>
        <v/>
      </c>
      <c r="AD1716" s="0">
        <f>ROUND((((ET1716)-(EU1716))+AE1716),2)</f>
        <v/>
      </c>
      <c r="AE1716" s="0">
        <f>ROUND((EU1716),2)</f>
        <v/>
      </c>
      <c r="AF1716" s="0">
        <f>ROUND((EV1716),2)</f>
        <v/>
      </c>
      <c r="AG1716" s="0">
        <f>ROUND((AP1716),2)</f>
        <v/>
      </c>
      <c r="AH1716" s="0">
        <f>(EW1716)</f>
        <v/>
      </c>
      <c r="AI1716" s="0">
        <f>(EX1716)</f>
        <v/>
      </c>
      <c r="AJ1716" s="0">
        <f>(AS1716)</f>
        <v/>
      </c>
      <c r="AK1716" s="0" t="n">
        <v>28.53</v>
      </c>
      <c r="AL1716" s="0" t="n">
        <v>28.53</v>
      </c>
      <c r="AM1716" s="0" t="n">
        <v>0</v>
      </c>
      <c r="AN1716" s="0" t="n">
        <v>0</v>
      </c>
      <c r="AO1716" s="0" t="n">
        <v>0</v>
      </c>
      <c r="AP1716" s="0" t="n">
        <v>0</v>
      </c>
      <c r="AQ1716" s="0" t="n">
        <v>0</v>
      </c>
      <c r="AR1716" s="0" t="n">
        <v>0</v>
      </c>
      <c r="AS1716" s="0" t="n">
        <v>0.01</v>
      </c>
      <c r="AT1716" s="0" t="n">
        <v>103</v>
      </c>
      <c r="AU1716" s="0" t="n">
        <v>52</v>
      </c>
      <c r="AV1716" s="0" t="n">
        <v>1</v>
      </c>
      <c r="AW1716" s="0" t="n">
        <v>1</v>
      </c>
      <c r="AZ1716" s="0" t="n">
        <v>1</v>
      </c>
      <c r="BA1716" s="0" t="n">
        <v>1</v>
      </c>
      <c r="BB1716" s="0" t="n">
        <v>1</v>
      </c>
      <c r="BC1716" s="0" t="n">
        <v>13.47</v>
      </c>
      <c r="BD1716" s="0" t="inlineStr"/>
      <c r="BE1716" s="0" t="inlineStr"/>
      <c r="BF1716" s="0" t="inlineStr"/>
      <c r="BG1716" s="0" t="inlineStr"/>
      <c r="BH1716" s="0" t="n">
        <v>3</v>
      </c>
      <c r="BI1716" s="0" t="n">
        <v>1</v>
      </c>
      <c r="BJ1716" s="0" t="inlineStr">
        <is>
          <t>ТССЦ Московской обл., 302-0062, приказ Минстроя России №675/пр от 28.02.2017 № 256/пр</t>
        </is>
      </c>
      <c r="BM1716" s="0" t="n">
        <v>65008</v>
      </c>
      <c r="BN1716" s="0" t="n">
        <v>0</v>
      </c>
      <c r="BO1716" s="0" t="inlineStr">
        <is>
          <t>302-0062</t>
        </is>
      </c>
      <c r="BP1716" s="0" t="n">
        <v>1</v>
      </c>
      <c r="BQ1716" s="0" t="n">
        <v>6</v>
      </c>
      <c r="BR1716" s="0" t="n">
        <v>0</v>
      </c>
      <c r="BS1716" s="0" t="n">
        <v>1</v>
      </c>
      <c r="BT1716" s="0" t="n">
        <v>1</v>
      </c>
      <c r="BU1716" s="0" t="n">
        <v>1</v>
      </c>
      <c r="BV1716" s="0" t="n">
        <v>1</v>
      </c>
      <c r="BW1716" s="0" t="n">
        <v>1</v>
      </c>
      <c r="BX1716" s="0" t="n">
        <v>1</v>
      </c>
      <c r="BY1716" s="0" t="inlineStr"/>
      <c r="BZ1716" s="0" t="n">
        <v>103</v>
      </c>
      <c r="CA1716" s="0" t="n">
        <v>52</v>
      </c>
      <c r="CB1716" s="0" t="inlineStr"/>
      <c r="CE1716" s="0" t="n">
        <v>12</v>
      </c>
      <c r="CF1716" s="0" t="n">
        <v>0</v>
      </c>
      <c r="CG1716" s="0" t="n">
        <v>0</v>
      </c>
      <c r="CM1716" s="0" t="n">
        <v>0</v>
      </c>
      <c r="CN1716" s="0" t="inlineStr"/>
      <c r="CO1716" s="0" t="n">
        <v>0</v>
      </c>
      <c r="CP1716" s="0">
        <f>(P1716+Q1716+S1716)</f>
        <v/>
      </c>
      <c r="CQ1716" s="0">
        <f>AC1716*BC1716</f>
        <v/>
      </c>
      <c r="CR1716" s="0">
        <f>(ROUND((ROUND(((ET1716)*1),0)*BB1716),0)+ROUND((ROUND(((AE1716-(EU1716))*1),0)*BS1716),0))</f>
        <v/>
      </c>
      <c r="CS1716" s="0">
        <f>(ROUND((ROUND(((EU1716)*1),0)*BS1716),0)+ROUND((ROUND(((AE1716-(EU1716))*1),0)*BS1716),0))</f>
        <v/>
      </c>
      <c r="CT1716" s="0">
        <f>AF1716*BA1716</f>
        <v/>
      </c>
      <c r="CU1716" s="0">
        <f>AG1716</f>
        <v/>
      </c>
      <c r="CV1716" s="0">
        <f>AH1716</f>
        <v/>
      </c>
      <c r="CW1716" s="0">
        <f>AI1716</f>
        <v/>
      </c>
      <c r="CX1716" s="0">
        <f>AJ1716</f>
        <v/>
      </c>
      <c r="CY1716" s="0">
        <f>(((S1716+R1716)*AT1716)/100)</f>
        <v/>
      </c>
      <c r="CZ1716" s="0">
        <f>(((S1716+R1716)*AU1716)/100)</f>
        <v/>
      </c>
      <c r="DC1716" s="0" t="inlineStr"/>
      <c r="DD1716" s="0" t="inlineStr"/>
      <c r="DE1716" s="0" t="inlineStr"/>
      <c r="DF1716" s="0" t="inlineStr"/>
      <c r="DG1716" s="0" t="inlineStr"/>
      <c r="DH1716" s="0" t="inlineStr"/>
      <c r="DI1716" s="0" t="inlineStr"/>
      <c r="DJ1716" s="0" t="inlineStr"/>
      <c r="DK1716" s="0" t="inlineStr"/>
      <c r="DL1716" s="0" t="inlineStr"/>
      <c r="DM1716" s="0" t="inlineStr"/>
      <c r="DN1716" s="0" t="n">
        <v>0</v>
      </c>
      <c r="DO1716" s="0" t="n">
        <v>0</v>
      </c>
      <c r="DP1716" s="0" t="n">
        <v>1</v>
      </c>
      <c r="DQ1716" s="0" t="n">
        <v>1</v>
      </c>
      <c r="DU1716" s="0" t="n">
        <v>1010</v>
      </c>
      <c r="DV1716" s="0" t="inlineStr">
        <is>
          <t>шт.</t>
        </is>
      </c>
      <c r="DW1716" s="0" t="inlineStr">
        <is>
          <t>шт.</t>
        </is>
      </c>
      <c r="DX1716" s="0" t="n">
        <v>1</v>
      </c>
      <c r="DZ1716" s="0" t="inlineStr"/>
      <c r="EA1716" s="0" t="inlineStr"/>
      <c r="EB1716" s="0" t="inlineStr"/>
      <c r="EC1716" s="0" t="inlineStr"/>
      <c r="EE1716" s="0" t="n">
        <v>78726002</v>
      </c>
      <c r="EF1716" s="0" t="n">
        <v>6</v>
      </c>
      <c r="EG1716" s="0" t="inlineStr">
        <is>
          <t>Ремонтно-строительные работы</t>
        </is>
      </c>
      <c r="EH1716" s="0" t="n">
        <v>99</v>
      </c>
      <c r="EI1716" s="0" t="inlineStr">
        <is>
          <t>Внутренние санитарно-технические работы</t>
        </is>
      </c>
      <c r="EJ1716" s="0" t="n">
        <v>1</v>
      </c>
      <c r="EK1716" s="0" t="n">
        <v>65008</v>
      </c>
      <c r="EL1716" s="0" t="inlineStr">
        <is>
          <t>Внутренние санитарнотехнические работы: смена труб, санприборов, запорной арматуры и другое</t>
        </is>
      </c>
      <c r="EM1716" s="0" t="inlineStr">
        <is>
          <t>рФЕР-65</t>
        </is>
      </c>
      <c r="EO1716" s="0" t="inlineStr"/>
      <c r="EQ1716" s="0" t="n">
        <v>0</v>
      </c>
      <c r="ER1716" s="0" t="n">
        <v>28.53</v>
      </c>
      <c r="ES1716" s="0" t="n">
        <v>28.53</v>
      </c>
      <c r="ET1716" s="0" t="n">
        <v>0</v>
      </c>
      <c r="EU1716" s="0" t="n">
        <v>0</v>
      </c>
      <c r="EV1716" s="0" t="n">
        <v>0</v>
      </c>
      <c r="EW1716" s="0" t="n">
        <v>0</v>
      </c>
      <c r="EX1716" s="0" t="n">
        <v>0</v>
      </c>
      <c r="FQ1716" s="0" t="n">
        <v>0</v>
      </c>
      <c r="FR1716" s="0" t="n">
        <v>0</v>
      </c>
      <c r="FS1716" s="0" t="n">
        <v>0</v>
      </c>
      <c r="FX1716" s="0" t="n">
        <v>103</v>
      </c>
      <c r="FY1716" s="0" t="n">
        <v>52</v>
      </c>
      <c r="GA1716" s="0" t="inlineStr"/>
      <c r="GD1716" s="0" t="n">
        <v>1</v>
      </c>
      <c r="GF1716" s="0" t="n">
        <v>-1687406522</v>
      </c>
      <c r="GG1716" s="0" t="n">
        <v>2</v>
      </c>
      <c r="GH1716" s="0" t="n">
        <v>1</v>
      </c>
      <c r="GI1716" s="0" t="n">
        <v>2</v>
      </c>
      <c r="GJ1716" s="0" t="n">
        <v>0</v>
      </c>
      <c r="GK1716" s="0" t="n">
        <v>0</v>
      </c>
      <c r="GL1716" s="0">
        <f>ROUND(IF(AND(BH1716=3,BI1716=3,FS1716&lt;&gt;0),P1716,0),0)</f>
        <v/>
      </c>
      <c r="GM1716" s="0">
        <f>ROUND(O1716+X1716+Y1716,0)+GX1716</f>
        <v/>
      </c>
      <c r="GN1716" s="0">
        <f>IF(OR(BI1716=0,BI1716=1),GM1716-GX1716,0)</f>
        <v/>
      </c>
      <c r="GO1716" s="0">
        <f>IF(BI1716=2,GM1716-GX1716,0)</f>
        <v/>
      </c>
      <c r="GP1716" s="0">
        <f>IF(BI1716=4,GM1716-GX1716,0)</f>
        <v/>
      </c>
      <c r="GR1716" s="0" t="n">
        <v>0</v>
      </c>
      <c r="GS1716" s="0" t="n">
        <v>3</v>
      </c>
      <c r="GT1716" s="0" t="n">
        <v>0</v>
      </c>
      <c r="GU1716" s="0" t="inlineStr"/>
      <c r="GV1716" s="0">
        <f>ROUND((GT1716),2)</f>
        <v/>
      </c>
      <c r="GW1716" s="0" t="n">
        <v>1</v>
      </c>
      <c r="GX1716" s="0">
        <f>ROUND(HC1716*I1716,0)</f>
        <v/>
      </c>
      <c r="HA1716" s="0" t="n">
        <v>0</v>
      </c>
      <c r="HB1716" s="0" t="n">
        <v>0</v>
      </c>
      <c r="HC1716" s="0">
        <f>GV1716*GW1716</f>
        <v/>
      </c>
      <c r="HE1716" s="0" t="inlineStr"/>
      <c r="HF1716" s="0" t="inlineStr"/>
      <c r="HM1716" s="0" t="inlineStr"/>
      <c r="HN1716" s="0" t="inlineStr">
        <is>
          <t>Пр/812-099.2-1</t>
        </is>
      </c>
      <c r="HO1716" s="0" t="inlineStr">
        <is>
          <t>Пр/774-099.2</t>
        </is>
      </c>
      <c r="HP1716" s="0" t="inlineStr">
        <is>
          <t>Внутренние санитарнотехнические работы: смена труб, санприборов, запорной арматуры и другое</t>
        </is>
      </c>
      <c r="HQ1716" s="0" t="inlineStr">
        <is>
          <t>Внутренние санитарнотехнические работы: смена труб, санприборов, запорной арматуры и другое</t>
        </is>
      </c>
      <c r="HS1716" s="0" t="n">
        <v>0</v>
      </c>
      <c r="IK1716" s="0" t="n">
        <v>0</v>
      </c>
    </row>
    <row r="1717">
      <c r="A1717" s="0" t="n">
        <v>17</v>
      </c>
      <c r="B1717" s="0" t="n">
        <v>0</v>
      </c>
      <c r="C1717" s="0">
        <f>ROW(SmtRes!A648)</f>
        <v/>
      </c>
      <c r="D1717" s="0">
        <f>ROW(EtalonRes!A630)</f>
        <v/>
      </c>
      <c r="E1717" s="0" t="inlineStr">
        <is>
          <t>2</t>
        </is>
      </c>
      <c r="F1717" s="0" t="inlineStr">
        <is>
          <t>65-16-1</t>
        </is>
      </c>
      <c r="G1717" s="0" t="inlineStr">
        <is>
          <t>Смена сгонов у трубопроводов диаметром до 20 мм</t>
        </is>
      </c>
      <c r="H1717" s="0" t="inlineStr">
        <is>
          <t>100 сгонов</t>
        </is>
      </c>
      <c r="I1717" s="0">
        <f>ROUND(ROUND(2/100,4),7)</f>
        <v/>
      </c>
      <c r="J1717" s="0" t="n">
        <v>0</v>
      </c>
      <c r="K1717" s="0">
        <f>ROUND(ROUND(2/100,4),7)</f>
        <v/>
      </c>
      <c r="O1717" s="0">
        <f>ROUND(CP1717,0)</f>
        <v/>
      </c>
      <c r="P1717" s="0">
        <f>ROUND(CQ1717*I1717,0)</f>
        <v/>
      </c>
      <c r="Q1717" s="0">
        <f>(ROUND((ROUND(((ET1717)*I1717),0)*BB1717),0)+ROUND((ROUND(((AE1717-(EU1717))*I1717),0)*BS1717),0))</f>
        <v/>
      </c>
      <c r="R1717" s="0">
        <f>(ROUND((ROUND(((EU1717)*I1717),0)*BS1717),0)+ROUND((ROUND(((AE1717-(EU1717))*I1717),0)*BS1717),0))</f>
        <v/>
      </c>
      <c r="S1717" s="0">
        <f>ROUND(CT1717*I1717,0)</f>
        <v/>
      </c>
      <c r="T1717" s="0">
        <f>ROUND(CU1717*I1717,0)</f>
        <v/>
      </c>
      <c r="U1717" s="0">
        <f>ROUND(CV1717*I1717,7)</f>
        <v/>
      </c>
      <c r="V1717" s="0">
        <f>ROUND(CW1717*I1717,7)</f>
        <v/>
      </c>
      <c r="W1717" s="0">
        <f>ROUND(CX1717*I1717,0)</f>
        <v/>
      </c>
      <c r="X1717" s="0">
        <f>ROUND(CY1717,0)</f>
        <v/>
      </c>
      <c r="Y1717" s="0">
        <f>ROUND(CZ1717,0)</f>
        <v/>
      </c>
      <c r="AA1717" s="0" t="n">
        <v>78845955</v>
      </c>
      <c r="AB1717" s="0">
        <f>ROUND((AC1717+AD1717+AF1717),2)</f>
        <v/>
      </c>
      <c r="AC1717" s="0">
        <f>ROUND((ES1717),2)</f>
        <v/>
      </c>
      <c r="AD1717" s="0">
        <f>ROUND((((ET1717)-(EU1717))+AE1717),2)</f>
        <v/>
      </c>
      <c r="AE1717" s="0">
        <f>ROUND((EU1717),2)</f>
        <v/>
      </c>
      <c r="AF1717" s="0">
        <f>ROUND((EV1717),2)</f>
        <v/>
      </c>
      <c r="AG1717" s="0">
        <f>ROUND((AP1717),2)</f>
        <v/>
      </c>
      <c r="AH1717" s="0">
        <f>(EW1717)</f>
        <v/>
      </c>
      <c r="AI1717" s="0">
        <f>(EX1717)</f>
        <v/>
      </c>
      <c r="AJ1717" s="0">
        <f>(AS1717)</f>
        <v/>
      </c>
      <c r="AK1717" s="0" t="n">
        <v>1398.54</v>
      </c>
      <c r="AL1717" s="0" t="n">
        <v>1124.97</v>
      </c>
      <c r="AM1717" s="0" t="n">
        <v>0.63</v>
      </c>
      <c r="AN1717" s="0" t="n">
        <v>0.27</v>
      </c>
      <c r="AO1717" s="0" t="n">
        <v>272.94</v>
      </c>
      <c r="AP1717" s="0" t="n">
        <v>0</v>
      </c>
      <c r="AQ1717" s="0" t="n">
        <v>28.7</v>
      </c>
      <c r="AR1717" s="0" t="n">
        <v>0.02</v>
      </c>
      <c r="AS1717" s="0" t="n">
        <v>0</v>
      </c>
      <c r="AT1717" s="0" t="n">
        <v>103</v>
      </c>
      <c r="AU1717" s="0" t="n">
        <v>52</v>
      </c>
      <c r="AV1717" s="0" t="n">
        <v>1</v>
      </c>
      <c r="AW1717" s="0" t="n">
        <v>1</v>
      </c>
      <c r="AZ1717" s="0" t="n">
        <v>1</v>
      </c>
      <c r="BA1717" s="0" t="n">
        <v>52.25</v>
      </c>
      <c r="BB1717" s="0" t="n">
        <v>23.14</v>
      </c>
      <c r="BC1717" s="0" t="n">
        <v>9.01</v>
      </c>
      <c r="BD1717" s="0" t="inlineStr"/>
      <c r="BE1717" s="0" t="inlineStr"/>
      <c r="BF1717" s="0" t="inlineStr"/>
      <c r="BG1717" s="0" t="inlineStr"/>
      <c r="BH1717" s="0" t="n">
        <v>0</v>
      </c>
      <c r="BI1717" s="0" t="n">
        <v>1</v>
      </c>
      <c r="BJ1717" s="0" t="inlineStr">
        <is>
          <t>ТЕРр Московской обл., 65-16-1, приказ Минстроя России №675/пр от 28.02.2017 № 263/пр</t>
        </is>
      </c>
      <c r="BM1717" s="0" t="n">
        <v>65008</v>
      </c>
      <c r="BN1717" s="0" t="n">
        <v>0</v>
      </c>
      <c r="BO1717" s="0" t="inlineStr">
        <is>
          <t>65-16-1</t>
        </is>
      </c>
      <c r="BP1717" s="0" t="n">
        <v>1</v>
      </c>
      <c r="BQ1717" s="0" t="n">
        <v>6</v>
      </c>
      <c r="BR1717" s="0" t="n">
        <v>0</v>
      </c>
      <c r="BS1717" s="0" t="n">
        <v>52.25</v>
      </c>
      <c r="BT1717" s="0" t="n">
        <v>1</v>
      </c>
      <c r="BU1717" s="0" t="n">
        <v>1</v>
      </c>
      <c r="BV1717" s="0" t="n">
        <v>1</v>
      </c>
      <c r="BW1717" s="0" t="n">
        <v>1</v>
      </c>
      <c r="BX1717" s="0" t="n">
        <v>1</v>
      </c>
      <c r="BY1717" s="0" t="inlineStr"/>
      <c r="BZ1717" s="0" t="n">
        <v>103</v>
      </c>
      <c r="CA1717" s="0" t="n">
        <v>52</v>
      </c>
      <c r="CB1717" s="0" t="inlineStr"/>
      <c r="CE1717" s="0" t="n">
        <v>12</v>
      </c>
      <c r="CF1717" s="0" t="n">
        <v>0</v>
      </c>
      <c r="CG1717" s="0" t="n">
        <v>0</v>
      </c>
      <c r="CM1717" s="0" t="n">
        <v>0</v>
      </c>
      <c r="CN1717" s="0" t="inlineStr"/>
      <c r="CO1717" s="0" t="n">
        <v>0</v>
      </c>
      <c r="CP1717" s="0">
        <f>(P1717+Q1717+S1717)</f>
        <v/>
      </c>
      <c r="CQ1717" s="0">
        <f>AC1717*BC1717</f>
        <v/>
      </c>
      <c r="CR1717" s="0">
        <f>(ROUND((ROUND(((ET1717)*1),0)*BB1717),0)+ROUND((ROUND(((AE1717-(EU1717))*1),0)*BS1717),0))</f>
        <v/>
      </c>
      <c r="CS1717" s="0">
        <f>(ROUND((ROUND(((EU1717)*1),0)*BS1717),0)+ROUND((ROUND(((AE1717-(EU1717))*1),0)*BS1717),0))</f>
        <v/>
      </c>
      <c r="CT1717" s="0">
        <f>AF1717*BA1717</f>
        <v/>
      </c>
      <c r="CU1717" s="0">
        <f>AG1717</f>
        <v/>
      </c>
      <c r="CV1717" s="0">
        <f>AH1717</f>
        <v/>
      </c>
      <c r="CW1717" s="0">
        <f>AI1717</f>
        <v/>
      </c>
      <c r="CX1717" s="0">
        <f>AJ1717</f>
        <v/>
      </c>
      <c r="CY1717" s="0">
        <f>(((S1717+R1717)*AT1717)/100)</f>
        <v/>
      </c>
      <c r="CZ1717" s="0">
        <f>(((S1717+R1717)*AU1717)/100)</f>
        <v/>
      </c>
      <c r="DC1717" s="0" t="inlineStr"/>
      <c r="DD1717" s="0" t="inlineStr"/>
      <c r="DE1717" s="0" t="inlineStr"/>
      <c r="DF1717" s="0" t="inlineStr"/>
      <c r="DG1717" s="0" t="inlineStr"/>
      <c r="DH1717" s="0" t="inlineStr"/>
      <c r="DI1717" s="0" t="inlineStr"/>
      <c r="DJ1717" s="0" t="inlineStr"/>
      <c r="DK1717" s="0" t="inlineStr"/>
      <c r="DL1717" s="0" t="inlineStr"/>
      <c r="DM1717" s="0" t="inlineStr"/>
      <c r="DN1717" s="0" t="n">
        <v>0</v>
      </c>
      <c r="DO1717" s="0" t="n">
        <v>0</v>
      </c>
      <c r="DP1717" s="0" t="n">
        <v>1</v>
      </c>
      <c r="DQ1717" s="0" t="n">
        <v>1</v>
      </c>
      <c r="DU1717" s="0" t="n">
        <v>1013</v>
      </c>
      <c r="DV1717" s="0" t="inlineStr">
        <is>
          <t>100 сгонов</t>
        </is>
      </c>
      <c r="DW1717" s="0" t="inlineStr">
        <is>
          <t>100 сгонов</t>
        </is>
      </c>
      <c r="DX1717" s="0" t="n">
        <v>1</v>
      </c>
      <c r="DZ1717" s="0" t="inlineStr"/>
      <c r="EA1717" s="0" t="inlineStr"/>
      <c r="EB1717" s="0" t="inlineStr"/>
      <c r="EC1717" s="0" t="inlineStr"/>
      <c r="EE1717" s="0" t="n">
        <v>78726002</v>
      </c>
      <c r="EF1717" s="0" t="n">
        <v>6</v>
      </c>
      <c r="EG1717" s="0" t="inlineStr">
        <is>
          <t>Ремонтно-строительные работы</t>
        </is>
      </c>
      <c r="EH1717" s="0" t="n">
        <v>99</v>
      </c>
      <c r="EI1717" s="0" t="inlineStr">
        <is>
          <t>Внутренние санитарно-технические работы</t>
        </is>
      </c>
      <c r="EJ1717" s="0" t="n">
        <v>1</v>
      </c>
      <c r="EK1717" s="0" t="n">
        <v>65008</v>
      </c>
      <c r="EL1717" s="0" t="inlineStr">
        <is>
          <t>Внутренние санитарнотехнические работы: смена труб, санприборов, запорной арматуры и другое</t>
        </is>
      </c>
      <c r="EM1717" s="0" t="inlineStr">
        <is>
          <t>рФЕР-65</t>
        </is>
      </c>
      <c r="EO1717" s="0" t="inlineStr"/>
      <c r="EQ1717" s="0" t="n">
        <v>0</v>
      </c>
      <c r="ER1717" s="0" t="n">
        <v>1398.54</v>
      </c>
      <c r="ES1717" s="0" t="n">
        <v>1124.97</v>
      </c>
      <c r="ET1717" s="0" t="n">
        <v>0.63</v>
      </c>
      <c r="EU1717" s="0" t="n">
        <v>0.27</v>
      </c>
      <c r="EV1717" s="0" t="n">
        <v>272.94</v>
      </c>
      <c r="EW1717" s="0" t="n">
        <v>28.7</v>
      </c>
      <c r="EX1717" s="0" t="n">
        <v>0.02</v>
      </c>
      <c r="EY1717" s="0" t="n">
        <v>0</v>
      </c>
      <c r="FQ1717" s="0" t="n">
        <v>0</v>
      </c>
      <c r="FR1717" s="0" t="n">
        <v>0</v>
      </c>
      <c r="FS1717" s="0" t="n">
        <v>0</v>
      </c>
      <c r="FX1717" s="0" t="n">
        <v>103</v>
      </c>
      <c r="FY1717" s="0" t="n">
        <v>52</v>
      </c>
      <c r="GA1717" s="0" t="inlineStr"/>
      <c r="GD1717" s="0" t="n">
        <v>1</v>
      </c>
      <c r="GF1717" s="0" t="n">
        <v>253431081</v>
      </c>
      <c r="GG1717" s="0" t="n">
        <v>2</v>
      </c>
      <c r="GH1717" s="0" t="n">
        <v>1</v>
      </c>
      <c r="GI1717" s="0" t="n">
        <v>2</v>
      </c>
      <c r="GJ1717" s="0" t="n">
        <v>0</v>
      </c>
      <c r="GK1717" s="0" t="n">
        <v>0</v>
      </c>
      <c r="GL1717" s="0">
        <f>ROUND(IF(AND(BH1717=3,BI1717=3,FS1717&lt;&gt;0),P1717,0),0)</f>
        <v/>
      </c>
      <c r="GM1717" s="0">
        <f>ROUND(O1717+X1717+Y1717,0)+GX1717</f>
        <v/>
      </c>
      <c r="GN1717" s="0">
        <f>IF(OR(BI1717=0,BI1717=1),GM1717-GX1717,0)</f>
        <v/>
      </c>
      <c r="GO1717" s="0">
        <f>IF(BI1717=2,GM1717-GX1717,0)</f>
        <v/>
      </c>
      <c r="GP1717" s="0">
        <f>IF(BI1717=4,GM1717-GX1717,0)</f>
        <v/>
      </c>
      <c r="GR1717" s="0" t="n">
        <v>0</v>
      </c>
      <c r="GS1717" s="0" t="n">
        <v>3</v>
      </c>
      <c r="GT1717" s="0" t="n">
        <v>0</v>
      </c>
      <c r="GU1717" s="0" t="inlineStr"/>
      <c r="GV1717" s="0">
        <f>ROUND((GT1717),2)</f>
        <v/>
      </c>
      <c r="GW1717" s="0" t="n">
        <v>1</v>
      </c>
      <c r="GX1717" s="0">
        <f>ROUND(HC1717*I1717,0)</f>
        <v/>
      </c>
      <c r="HA1717" s="0" t="n">
        <v>0</v>
      </c>
      <c r="HB1717" s="0" t="n">
        <v>0</v>
      </c>
      <c r="HC1717" s="0">
        <f>GV1717*GW1717</f>
        <v/>
      </c>
      <c r="HE1717" s="0" t="inlineStr"/>
      <c r="HF1717" s="0" t="inlineStr"/>
      <c r="HM1717" s="0" t="inlineStr"/>
      <c r="HN1717" s="0" t="inlineStr">
        <is>
          <t>Пр/812-099.2-1</t>
        </is>
      </c>
      <c r="HO1717" s="0" t="inlineStr">
        <is>
          <t>Пр/774-099.2</t>
        </is>
      </c>
      <c r="HP1717" s="0" t="inlineStr">
        <is>
          <t>Внутренние санитарнотехнические работы: смена труб, санприборов, запорной арматуры и другое</t>
        </is>
      </c>
      <c r="HQ1717" s="0" t="inlineStr">
        <is>
          <t>Внутренние санитарнотехнические работы: смена труб, санприборов, запорной арматуры и другое</t>
        </is>
      </c>
      <c r="HS1717" s="0" t="n">
        <v>0</v>
      </c>
      <c r="IK1717" s="0" t="n">
        <v>0</v>
      </c>
    </row>
    <row r="1718">
      <c r="A1718" s="0" t="n">
        <v>17</v>
      </c>
      <c r="B1718" s="0" t="n">
        <v>0</v>
      </c>
      <c r="C1718" s="0">
        <f>ROW(SmtRes!A655)</f>
        <v/>
      </c>
      <c r="D1718" s="0">
        <f>ROW(EtalonRes!A637)</f>
        <v/>
      </c>
      <c r="E1718" s="0" t="inlineStr">
        <is>
          <t>3</t>
        </is>
      </c>
      <c r="F1718" s="0" t="inlineStr">
        <is>
          <t>65-16-2</t>
        </is>
      </c>
      <c r="G1718" s="0" t="inlineStr">
        <is>
          <t>Смена сгонов у трубопроводов диаметром до 32 мм</t>
        </is>
      </c>
      <c r="H1718" s="0" t="inlineStr">
        <is>
          <t>100 сгонов</t>
        </is>
      </c>
      <c r="I1718" s="0">
        <f>ROUND(ROUND(2/100,4),7)</f>
        <v/>
      </c>
      <c r="J1718" s="0" t="n">
        <v>0</v>
      </c>
      <c r="K1718" s="0">
        <f>ROUND(ROUND(2/100,4),7)</f>
        <v/>
      </c>
      <c r="O1718" s="0">
        <f>ROUND(CP1718,0)</f>
        <v/>
      </c>
      <c r="P1718" s="0">
        <f>ROUND(CQ1718*I1718,0)</f>
        <v/>
      </c>
      <c r="Q1718" s="0">
        <f>(ROUND((ROUND(((ET1718)*I1718),0)*BB1718),0)+ROUND((ROUND(((AE1718-(EU1718))*I1718),0)*BS1718),0))</f>
        <v/>
      </c>
      <c r="R1718" s="0">
        <f>(ROUND((ROUND(((EU1718)*I1718),0)*BS1718),0)+ROUND((ROUND(((AE1718-(EU1718))*I1718),0)*BS1718),0))</f>
        <v/>
      </c>
      <c r="S1718" s="0">
        <f>ROUND(CT1718*I1718,0)</f>
        <v/>
      </c>
      <c r="T1718" s="0">
        <f>ROUND(CU1718*I1718,0)</f>
        <v/>
      </c>
      <c r="U1718" s="0">
        <f>ROUND(CV1718*I1718,7)</f>
        <v/>
      </c>
      <c r="V1718" s="0">
        <f>ROUND(CW1718*I1718,7)</f>
        <v/>
      </c>
      <c r="W1718" s="0">
        <f>ROUND(CX1718*I1718,0)</f>
        <v/>
      </c>
      <c r="X1718" s="0">
        <f>ROUND(CY1718,0)</f>
        <v/>
      </c>
      <c r="Y1718" s="0">
        <f>ROUND(CZ1718,0)</f>
        <v/>
      </c>
      <c r="AA1718" s="0" t="n">
        <v>78845955</v>
      </c>
      <c r="AB1718" s="0">
        <f>ROUND((AC1718+AD1718+AF1718),2)</f>
        <v/>
      </c>
      <c r="AC1718" s="0">
        <f>ROUND((ES1718),2)</f>
        <v/>
      </c>
      <c r="AD1718" s="0">
        <f>ROUND((((ET1718)-(EU1718))+AE1718),2)</f>
        <v/>
      </c>
      <c r="AE1718" s="0">
        <f>ROUND((EU1718),2)</f>
        <v/>
      </c>
      <c r="AF1718" s="0">
        <f>ROUND((EV1718),2)</f>
        <v/>
      </c>
      <c r="AG1718" s="0">
        <f>ROUND((AP1718),2)</f>
        <v/>
      </c>
      <c r="AH1718" s="0">
        <f>(EW1718)</f>
        <v/>
      </c>
      <c r="AI1718" s="0">
        <f>(EX1718)</f>
        <v/>
      </c>
      <c r="AJ1718" s="0">
        <f>(AS1718)</f>
        <v/>
      </c>
      <c r="AK1718" s="0" t="n">
        <v>2155.88</v>
      </c>
      <c r="AL1718" s="0" t="n">
        <v>1758.7</v>
      </c>
      <c r="AM1718" s="0" t="n">
        <v>1.56</v>
      </c>
      <c r="AN1718" s="0" t="n">
        <v>0.68</v>
      </c>
      <c r="AO1718" s="0" t="n">
        <v>395.62</v>
      </c>
      <c r="AP1718" s="0" t="n">
        <v>0</v>
      </c>
      <c r="AQ1718" s="0" t="n">
        <v>41.6</v>
      </c>
      <c r="AR1718" s="0" t="n">
        <v>0.05</v>
      </c>
      <c r="AS1718" s="0" t="n">
        <v>0</v>
      </c>
      <c r="AT1718" s="0" t="n">
        <v>103</v>
      </c>
      <c r="AU1718" s="0" t="n">
        <v>52</v>
      </c>
      <c r="AV1718" s="0" t="n">
        <v>1</v>
      </c>
      <c r="AW1718" s="0" t="n">
        <v>1</v>
      </c>
      <c r="AZ1718" s="0" t="n">
        <v>1</v>
      </c>
      <c r="BA1718" s="0" t="n">
        <v>52.25</v>
      </c>
      <c r="BB1718" s="0" t="n">
        <v>23.36</v>
      </c>
      <c r="BC1718" s="0" t="n">
        <v>12.56</v>
      </c>
      <c r="BD1718" s="0" t="inlineStr"/>
      <c r="BE1718" s="0" t="inlineStr"/>
      <c r="BF1718" s="0" t="inlineStr"/>
      <c r="BG1718" s="0" t="inlineStr"/>
      <c r="BH1718" s="0" t="n">
        <v>0</v>
      </c>
      <c r="BI1718" s="0" t="n">
        <v>1</v>
      </c>
      <c r="BJ1718" s="0" t="inlineStr">
        <is>
          <t>ТЕРр Московской обл., 65-16-2, приказ Минстроя России №675/пр от 28.02.2017 № 263/пр</t>
        </is>
      </c>
      <c r="BM1718" s="0" t="n">
        <v>65008</v>
      </c>
      <c r="BN1718" s="0" t="n">
        <v>0</v>
      </c>
      <c r="BO1718" s="0" t="inlineStr">
        <is>
          <t>65-16-2</t>
        </is>
      </c>
      <c r="BP1718" s="0" t="n">
        <v>1</v>
      </c>
      <c r="BQ1718" s="0" t="n">
        <v>6</v>
      </c>
      <c r="BR1718" s="0" t="n">
        <v>0</v>
      </c>
      <c r="BS1718" s="0" t="n">
        <v>52.25</v>
      </c>
      <c r="BT1718" s="0" t="n">
        <v>1</v>
      </c>
      <c r="BU1718" s="0" t="n">
        <v>1</v>
      </c>
      <c r="BV1718" s="0" t="n">
        <v>1</v>
      </c>
      <c r="BW1718" s="0" t="n">
        <v>1</v>
      </c>
      <c r="BX1718" s="0" t="n">
        <v>1</v>
      </c>
      <c r="BY1718" s="0" t="inlineStr"/>
      <c r="BZ1718" s="0" t="n">
        <v>103</v>
      </c>
      <c r="CA1718" s="0" t="n">
        <v>52</v>
      </c>
      <c r="CB1718" s="0" t="inlineStr"/>
      <c r="CE1718" s="0" t="n">
        <v>12</v>
      </c>
      <c r="CF1718" s="0" t="n">
        <v>0</v>
      </c>
      <c r="CG1718" s="0" t="n">
        <v>0</v>
      </c>
      <c r="CM1718" s="0" t="n">
        <v>0</v>
      </c>
      <c r="CN1718" s="0" t="inlineStr"/>
      <c r="CO1718" s="0" t="n">
        <v>0</v>
      </c>
      <c r="CP1718" s="0">
        <f>(P1718+Q1718+S1718)</f>
        <v/>
      </c>
      <c r="CQ1718" s="0">
        <f>AC1718*BC1718</f>
        <v/>
      </c>
      <c r="CR1718" s="0">
        <f>(ROUND((ROUND(((ET1718)*1),0)*BB1718),0)+ROUND((ROUND(((AE1718-(EU1718))*1),0)*BS1718),0))</f>
        <v/>
      </c>
      <c r="CS1718" s="0">
        <f>(ROUND((ROUND(((EU1718)*1),0)*BS1718),0)+ROUND((ROUND(((AE1718-(EU1718))*1),0)*BS1718),0))</f>
        <v/>
      </c>
      <c r="CT1718" s="0">
        <f>AF1718*BA1718</f>
        <v/>
      </c>
      <c r="CU1718" s="0">
        <f>AG1718</f>
        <v/>
      </c>
      <c r="CV1718" s="0">
        <f>AH1718</f>
        <v/>
      </c>
      <c r="CW1718" s="0">
        <f>AI1718</f>
        <v/>
      </c>
      <c r="CX1718" s="0">
        <f>AJ1718</f>
        <v/>
      </c>
      <c r="CY1718" s="0">
        <f>(((S1718+R1718)*AT1718)/100)</f>
        <v/>
      </c>
      <c r="CZ1718" s="0">
        <f>(((S1718+R1718)*AU1718)/100)</f>
        <v/>
      </c>
      <c r="DC1718" s="0" t="inlineStr"/>
      <c r="DD1718" s="0" t="inlineStr"/>
      <c r="DE1718" s="0" t="inlineStr"/>
      <c r="DF1718" s="0" t="inlineStr"/>
      <c r="DG1718" s="0" t="inlineStr"/>
      <c r="DH1718" s="0" t="inlineStr"/>
      <c r="DI1718" s="0" t="inlineStr"/>
      <c r="DJ1718" s="0" t="inlineStr"/>
      <c r="DK1718" s="0" t="inlineStr"/>
      <c r="DL1718" s="0" t="inlineStr"/>
      <c r="DM1718" s="0" t="inlineStr"/>
      <c r="DN1718" s="0" t="n">
        <v>0</v>
      </c>
      <c r="DO1718" s="0" t="n">
        <v>0</v>
      </c>
      <c r="DP1718" s="0" t="n">
        <v>1</v>
      </c>
      <c r="DQ1718" s="0" t="n">
        <v>1</v>
      </c>
      <c r="DU1718" s="0" t="n">
        <v>1013</v>
      </c>
      <c r="DV1718" s="0" t="inlineStr">
        <is>
          <t>100 сгонов</t>
        </is>
      </c>
      <c r="DW1718" s="0" t="inlineStr">
        <is>
          <t>100 сгонов</t>
        </is>
      </c>
      <c r="DX1718" s="0" t="n">
        <v>1</v>
      </c>
      <c r="DZ1718" s="0" t="inlineStr"/>
      <c r="EA1718" s="0" t="inlineStr"/>
      <c r="EB1718" s="0" t="inlineStr"/>
      <c r="EC1718" s="0" t="inlineStr"/>
      <c r="EE1718" s="0" t="n">
        <v>78726002</v>
      </c>
      <c r="EF1718" s="0" t="n">
        <v>6</v>
      </c>
      <c r="EG1718" s="0" t="inlineStr">
        <is>
          <t>Ремонтно-строительные работы</t>
        </is>
      </c>
      <c r="EH1718" s="0" t="n">
        <v>99</v>
      </c>
      <c r="EI1718" s="0" t="inlineStr">
        <is>
          <t>Внутренние санитарно-технические работы</t>
        </is>
      </c>
      <c r="EJ1718" s="0" t="n">
        <v>1</v>
      </c>
      <c r="EK1718" s="0" t="n">
        <v>65008</v>
      </c>
      <c r="EL1718" s="0" t="inlineStr">
        <is>
          <t>Внутренние санитарнотехнические работы: смена труб, санприборов, запорной арматуры и другое</t>
        </is>
      </c>
      <c r="EM1718" s="0" t="inlineStr">
        <is>
          <t>рФЕР-65</t>
        </is>
      </c>
      <c r="EO1718" s="0" t="inlineStr"/>
      <c r="EQ1718" s="0" t="n">
        <v>0</v>
      </c>
      <c r="ER1718" s="0" t="n">
        <v>2155.88</v>
      </c>
      <c r="ES1718" s="0" t="n">
        <v>1758.7</v>
      </c>
      <c r="ET1718" s="0" t="n">
        <v>1.56</v>
      </c>
      <c r="EU1718" s="0" t="n">
        <v>0.68</v>
      </c>
      <c r="EV1718" s="0" t="n">
        <v>395.62</v>
      </c>
      <c r="EW1718" s="0" t="n">
        <v>41.6</v>
      </c>
      <c r="EX1718" s="0" t="n">
        <v>0.05</v>
      </c>
      <c r="EY1718" s="0" t="n">
        <v>0</v>
      </c>
      <c r="FQ1718" s="0" t="n">
        <v>0</v>
      </c>
      <c r="FR1718" s="0" t="n">
        <v>0</v>
      </c>
      <c r="FS1718" s="0" t="n">
        <v>0</v>
      </c>
      <c r="FX1718" s="0" t="n">
        <v>103</v>
      </c>
      <c r="FY1718" s="0" t="n">
        <v>52</v>
      </c>
      <c r="GA1718" s="0" t="inlineStr"/>
      <c r="GD1718" s="0" t="n">
        <v>1</v>
      </c>
      <c r="GF1718" s="0" t="n">
        <v>-1799663792</v>
      </c>
      <c r="GG1718" s="0" t="n">
        <v>2</v>
      </c>
      <c r="GH1718" s="0" t="n">
        <v>1</v>
      </c>
      <c r="GI1718" s="0" t="n">
        <v>2</v>
      </c>
      <c r="GJ1718" s="0" t="n">
        <v>0</v>
      </c>
      <c r="GK1718" s="0" t="n">
        <v>0</v>
      </c>
      <c r="GL1718" s="0">
        <f>ROUND(IF(AND(BH1718=3,BI1718=3,FS1718&lt;&gt;0),P1718,0),0)</f>
        <v/>
      </c>
      <c r="GM1718" s="0">
        <f>ROUND(O1718+X1718+Y1718,0)+GX1718</f>
        <v/>
      </c>
      <c r="GN1718" s="0">
        <f>IF(OR(BI1718=0,BI1718=1),GM1718-GX1718,0)</f>
        <v/>
      </c>
      <c r="GO1718" s="0">
        <f>IF(BI1718=2,GM1718-GX1718,0)</f>
        <v/>
      </c>
      <c r="GP1718" s="0">
        <f>IF(BI1718=4,GM1718-GX1718,0)</f>
        <v/>
      </c>
      <c r="GR1718" s="0" t="n">
        <v>0</v>
      </c>
      <c r="GS1718" s="0" t="n">
        <v>3</v>
      </c>
      <c r="GT1718" s="0" t="n">
        <v>0</v>
      </c>
      <c r="GU1718" s="0" t="inlineStr"/>
      <c r="GV1718" s="0">
        <f>ROUND((GT1718),2)</f>
        <v/>
      </c>
      <c r="GW1718" s="0" t="n">
        <v>1</v>
      </c>
      <c r="GX1718" s="0">
        <f>ROUND(HC1718*I1718,0)</f>
        <v/>
      </c>
      <c r="HA1718" s="0" t="n">
        <v>0</v>
      </c>
      <c r="HB1718" s="0" t="n">
        <v>0</v>
      </c>
      <c r="HC1718" s="0">
        <f>GV1718*GW1718</f>
        <v/>
      </c>
      <c r="HE1718" s="0" t="inlineStr"/>
      <c r="HF1718" s="0" t="inlineStr"/>
      <c r="HM1718" s="0" t="inlineStr"/>
      <c r="HN1718" s="0" t="inlineStr">
        <is>
          <t>Пр/812-099.2-1</t>
        </is>
      </c>
      <c r="HO1718" s="0" t="inlineStr">
        <is>
          <t>Пр/774-099.2</t>
        </is>
      </c>
      <c r="HP1718" s="0" t="inlineStr">
        <is>
          <t>Внутренние санитарнотехнические работы: смена труб, санприборов, запорной арматуры и другое</t>
        </is>
      </c>
      <c r="HQ1718" s="0" t="inlineStr">
        <is>
          <t>Внутренние санитарнотехнические работы: смена труб, санприборов, запорной арматуры и другое</t>
        </is>
      </c>
      <c r="HS1718" s="0" t="n">
        <v>0</v>
      </c>
      <c r="IK1718" s="0" t="n">
        <v>0</v>
      </c>
    </row>
    <row r="1720">
      <c r="A1720" s="358" t="n">
        <v>51</v>
      </c>
      <c r="B1720" s="358">
        <f>B1709</f>
        <v/>
      </c>
      <c r="C1720" s="358">
        <f>A1709</f>
        <v/>
      </c>
      <c r="D1720" s="358">
        <f>ROW(A1709)</f>
        <v/>
      </c>
      <c r="E1720" s="358" t="n"/>
      <c r="F1720" s="358">
        <f>IF(F1709&lt;&gt;"",F1709,"")</f>
        <v/>
      </c>
      <c r="G1720" s="358">
        <f>IF(G1709&lt;&gt;"",G1709,"")</f>
        <v/>
      </c>
      <c r="H1720" s="358" t="n">
        <v>0</v>
      </c>
      <c r="I1720" s="358" t="n"/>
      <c r="J1720" s="358" t="n"/>
      <c r="K1720" s="358" t="n"/>
      <c r="L1720" s="358" t="n"/>
      <c r="M1720" s="358" t="n"/>
      <c r="N1720" s="358" t="n"/>
      <c r="O1720" s="358" t="n">
        <v>0</v>
      </c>
      <c r="P1720" s="358" t="n">
        <v>0</v>
      </c>
      <c r="Q1720" s="358" t="n">
        <v>0</v>
      </c>
      <c r="R1720" s="358" t="n">
        <v>0</v>
      </c>
      <c r="S1720" s="358" t="n">
        <v>0</v>
      </c>
      <c r="T1720" s="358" t="n">
        <v>0</v>
      </c>
      <c r="U1720" s="358" t="n">
        <v>0</v>
      </c>
      <c r="V1720" s="358" t="n">
        <v>0</v>
      </c>
      <c r="W1720" s="358" t="n">
        <v>0</v>
      </c>
      <c r="X1720" s="358" t="n">
        <v>0</v>
      </c>
      <c r="Y1720" s="358" t="n">
        <v>0</v>
      </c>
      <c r="Z1720" s="358" t="n"/>
      <c r="AA1720" s="358" t="n"/>
      <c r="AB1720" s="358" t="n"/>
      <c r="AC1720" s="358" t="n"/>
      <c r="AD1720" s="358" t="n"/>
      <c r="AE1720" s="358" t="n"/>
      <c r="AF1720" s="358" t="n"/>
      <c r="AG1720" s="358" t="n"/>
      <c r="AH1720" s="358" t="n"/>
      <c r="AI1720" s="358" t="n"/>
      <c r="AJ1720" s="358" t="n"/>
      <c r="AK1720" s="358" t="n"/>
      <c r="AL1720" s="358" t="n"/>
      <c r="AM1720" s="358" t="n"/>
      <c r="AN1720" s="358" t="n"/>
      <c r="AO1720" s="358">
        <f>ROUND(BX1720,0)</f>
        <v/>
      </c>
      <c r="AP1720" s="358">
        <f>ROUND(BY1720,0)</f>
        <v/>
      </c>
      <c r="AQ1720" s="358">
        <f>ROUND(BZ1720,0)</f>
        <v/>
      </c>
      <c r="AR1720" s="358">
        <f>ROUND(CA1720,0)</f>
        <v/>
      </c>
      <c r="AS1720" s="358">
        <f>ROUND(CB1720,0)</f>
        <v/>
      </c>
      <c r="AT1720" s="358">
        <f>ROUND(CC1720,0)</f>
        <v/>
      </c>
      <c r="AU1720" s="358">
        <f>ROUND(CD1720,0)</f>
        <v/>
      </c>
      <c r="AV1720" s="358">
        <f>ROUND(CE1720,0)</f>
        <v/>
      </c>
      <c r="AW1720" s="358">
        <f>ROUND(CF1720,0)</f>
        <v/>
      </c>
      <c r="AX1720" s="358">
        <f>ROUND(CG1720,0)</f>
        <v/>
      </c>
      <c r="AY1720" s="358">
        <f>ROUND(CH1720,0)</f>
        <v/>
      </c>
      <c r="AZ1720" s="358">
        <f>ROUND(CI1720,0)</f>
        <v/>
      </c>
      <c r="BA1720" s="358">
        <f>ROUND(CJ1720,0)</f>
        <v/>
      </c>
      <c r="BB1720" s="358">
        <f>ROUND(CK1720,0)</f>
        <v/>
      </c>
      <c r="BC1720" s="358">
        <f>ROUND(CL1720,0)</f>
        <v/>
      </c>
      <c r="BD1720" s="358">
        <f>ROUND(CM1720,0)</f>
        <v/>
      </c>
      <c r="BE1720" s="358" t="n"/>
      <c r="BF1720" s="358" t="n"/>
      <c r="BG1720" s="358" t="n"/>
      <c r="BH1720" s="358" t="n"/>
      <c r="BI1720" s="358" t="n"/>
      <c r="BJ1720" s="358" t="n"/>
      <c r="BK1720" s="358" t="n"/>
      <c r="BL1720" s="358" t="n"/>
      <c r="BM1720" s="358" t="n"/>
      <c r="BN1720" s="358" t="n"/>
      <c r="BO1720" s="358" t="n"/>
      <c r="BP1720" s="358" t="n"/>
      <c r="BQ1720" s="358" t="n"/>
      <c r="BR1720" s="358" t="n"/>
      <c r="BS1720" s="358" t="n"/>
      <c r="BT1720" s="358" t="n"/>
      <c r="BU1720" s="358" t="n"/>
      <c r="BV1720" s="358" t="n"/>
      <c r="BW1720" s="358" t="n"/>
      <c r="BX1720" s="358" t="n"/>
      <c r="BY1720" s="358" t="n"/>
      <c r="BZ1720" s="358" t="n"/>
      <c r="CA1720" s="358" t="n"/>
      <c r="CB1720" s="358" t="n"/>
      <c r="CC1720" s="358" t="n"/>
      <c r="CD1720" s="358" t="n"/>
      <c r="CE1720" s="358" t="n"/>
      <c r="CF1720" s="358" t="n"/>
      <c r="CG1720" s="358" t="n"/>
      <c r="CH1720" s="358" t="n"/>
      <c r="CI1720" s="358" t="n"/>
      <c r="CJ1720" s="358" t="n"/>
      <c r="CK1720" s="358" t="n"/>
      <c r="CL1720" s="358" t="n"/>
      <c r="CM1720" s="358" t="n"/>
      <c r="CN1720" s="358" t="n"/>
      <c r="CO1720" s="358" t="n"/>
      <c r="CP1720" s="358" t="n"/>
      <c r="CQ1720" s="358" t="n"/>
      <c r="CR1720" s="358" t="n"/>
      <c r="CS1720" s="358" t="n"/>
      <c r="CT1720" s="358" t="n"/>
      <c r="CU1720" s="358" t="n"/>
      <c r="CV1720" s="358" t="n"/>
      <c r="CW1720" s="358" t="n"/>
      <c r="CX1720" s="358" t="n"/>
      <c r="CY1720" s="358" t="n"/>
      <c r="CZ1720" s="358" t="n"/>
      <c r="DA1720" s="358" t="n"/>
      <c r="DB1720" s="358" t="n"/>
      <c r="DC1720" s="358" t="n"/>
      <c r="DD1720" s="358" t="n"/>
      <c r="DE1720" s="358" t="n"/>
      <c r="DF1720" s="358" t="n"/>
      <c r="DG1720" s="359" t="n"/>
      <c r="DH1720" s="359" t="n"/>
      <c r="DI1720" s="359" t="n"/>
      <c r="DJ1720" s="359" t="n"/>
      <c r="DK1720" s="359" t="n"/>
      <c r="DL1720" s="359" t="n"/>
      <c r="DM1720" s="359" t="n"/>
      <c r="DN1720" s="359" t="n"/>
      <c r="DO1720" s="359" t="n"/>
      <c r="DP1720" s="359" t="n"/>
      <c r="DQ1720" s="359" t="n"/>
      <c r="DR1720" s="359" t="n"/>
      <c r="DS1720" s="359" t="n"/>
      <c r="DT1720" s="359" t="n"/>
      <c r="DU1720" s="359" t="n"/>
      <c r="DV1720" s="359" t="n"/>
      <c r="DW1720" s="359" t="n"/>
      <c r="DX1720" s="359" t="n"/>
      <c r="DY1720" s="359" t="n"/>
      <c r="DZ1720" s="359" t="n"/>
      <c r="EA1720" s="359" t="n"/>
      <c r="EB1720" s="359" t="n"/>
      <c r="EC1720" s="359" t="n"/>
      <c r="ED1720" s="359" t="n"/>
      <c r="EE1720" s="359" t="n"/>
      <c r="EF1720" s="359" t="n"/>
      <c r="EG1720" s="359" t="n"/>
      <c r="EH1720" s="359" t="n"/>
      <c r="EI1720" s="359" t="n"/>
      <c r="EJ1720" s="359" t="n"/>
      <c r="EK1720" s="359" t="n"/>
      <c r="EL1720" s="359" t="n"/>
      <c r="EM1720" s="359" t="n"/>
      <c r="EN1720" s="359" t="n"/>
      <c r="EO1720" s="359" t="n"/>
      <c r="EP1720" s="359" t="n"/>
      <c r="EQ1720" s="359" t="n"/>
      <c r="ER1720" s="359" t="n"/>
      <c r="ES1720" s="359" t="n"/>
      <c r="ET1720" s="359" t="n"/>
      <c r="EU1720" s="359" t="n"/>
      <c r="EV1720" s="359" t="n"/>
      <c r="EW1720" s="359" t="n"/>
      <c r="EX1720" s="359" t="n"/>
      <c r="EY1720" s="359" t="n"/>
      <c r="EZ1720" s="359" t="n"/>
      <c r="FA1720" s="359" t="n"/>
      <c r="FB1720" s="359" t="n"/>
      <c r="FC1720" s="359" t="n"/>
      <c r="FD1720" s="359" t="n"/>
      <c r="FE1720" s="359" t="n"/>
      <c r="FF1720" s="359" t="n"/>
      <c r="FG1720" s="359" t="n"/>
      <c r="FH1720" s="359" t="n"/>
      <c r="FI1720" s="359" t="n"/>
      <c r="FJ1720" s="359" t="n"/>
      <c r="FK1720" s="359" t="n"/>
      <c r="FL1720" s="359" t="n"/>
      <c r="FM1720" s="359" t="n"/>
      <c r="FN1720" s="359" t="n"/>
      <c r="FO1720" s="359" t="n"/>
      <c r="FP1720" s="359" t="n"/>
      <c r="FQ1720" s="359" t="n"/>
      <c r="FR1720" s="359" t="n"/>
      <c r="FS1720" s="359" t="n"/>
      <c r="FT1720" s="359" t="n"/>
      <c r="FU1720" s="359" t="n"/>
      <c r="FV1720" s="359" t="n"/>
      <c r="FW1720" s="359" t="n"/>
      <c r="FX1720" s="359" t="n"/>
      <c r="FY1720" s="359" t="n"/>
      <c r="FZ1720" s="359" t="n"/>
      <c r="GA1720" s="359" t="n"/>
      <c r="GB1720" s="359" t="n"/>
      <c r="GC1720" s="359" t="n"/>
      <c r="GD1720" s="359" t="n"/>
      <c r="GE1720" s="359" t="n"/>
      <c r="GF1720" s="359" t="n"/>
      <c r="GG1720" s="359" t="n"/>
      <c r="GH1720" s="359" t="n"/>
      <c r="GI1720" s="359" t="n"/>
      <c r="GJ1720" s="359" t="n"/>
      <c r="GK1720" s="359" t="n"/>
      <c r="GL1720" s="359" t="n"/>
      <c r="GM1720" s="359" t="n"/>
      <c r="GN1720" s="359" t="n"/>
      <c r="GO1720" s="359" t="n"/>
      <c r="GP1720" s="359" t="n"/>
      <c r="GQ1720" s="359" t="n"/>
      <c r="GR1720" s="359" t="n"/>
      <c r="GS1720" s="359" t="n"/>
      <c r="GT1720" s="359" t="n"/>
      <c r="GU1720" s="359" t="n"/>
      <c r="GV1720" s="359" t="n"/>
      <c r="GW1720" s="359" t="n"/>
      <c r="GX1720" s="359" t="n">
        <v>0</v>
      </c>
    </row>
    <row r="1722">
      <c r="A1722" s="360" t="n">
        <v>50</v>
      </c>
      <c r="B1722" s="360" t="n">
        <v>0</v>
      </c>
      <c r="C1722" s="360" t="n">
        <v>0</v>
      </c>
      <c r="D1722" s="360" t="n">
        <v>1</v>
      </c>
      <c r="E1722" s="360" t="n">
        <v>201</v>
      </c>
      <c r="F1722" s="360">
        <f>ROUND(Source!O1720,O1722)</f>
        <v/>
      </c>
      <c r="G1722" s="360" t="inlineStr">
        <is>
          <t>ПЗ</t>
        </is>
      </c>
      <c r="H1722" s="360" t="inlineStr">
        <is>
          <t>Прямые затраты</t>
        </is>
      </c>
      <c r="I1722" s="360" t="n"/>
      <c r="J1722" s="360" t="n"/>
      <c r="K1722" s="360" t="n">
        <v>201</v>
      </c>
      <c r="L1722" s="360" t="n">
        <v>1</v>
      </c>
      <c r="M1722" s="360" t="n">
        <v>3</v>
      </c>
      <c r="N1722" s="360" t="inlineStr"/>
      <c r="O1722" s="360" t="n">
        <v>0</v>
      </c>
      <c r="P1722" s="360" t="n"/>
      <c r="Q1722" s="360" t="n"/>
      <c r="R1722" s="360" t="n"/>
      <c r="S1722" s="360" t="n"/>
      <c r="T1722" s="360" t="n"/>
      <c r="U1722" s="360" t="n"/>
      <c r="V1722" s="360" t="n"/>
      <c r="W1722" s="360" t="n">
        <v>0</v>
      </c>
      <c r="X1722" s="360" t="n">
        <v>1</v>
      </c>
      <c r="Y1722" s="360" t="n">
        <v>0</v>
      </c>
      <c r="Z1722" s="360" t="n"/>
      <c r="AA1722" s="360" t="n"/>
      <c r="AB1722" s="360" t="n"/>
    </row>
    <row r="1723">
      <c r="A1723" s="360" t="n">
        <v>50</v>
      </c>
      <c r="B1723" s="360" t="n">
        <v>0</v>
      </c>
      <c r="C1723" s="360" t="n">
        <v>0</v>
      </c>
      <c r="D1723" s="360" t="n">
        <v>1</v>
      </c>
      <c r="E1723" s="360" t="n">
        <v>202</v>
      </c>
      <c r="F1723" s="360">
        <f>ROUND(Source!P1720,O1723)</f>
        <v/>
      </c>
      <c r="G1723" s="360" t="inlineStr">
        <is>
          <t>СтМатОб</t>
        </is>
      </c>
      <c r="H1723" s="360" t="inlineStr">
        <is>
          <t>Стоимость материальных ресурсов (всего)</t>
        </is>
      </c>
      <c r="I1723" s="360" t="n"/>
      <c r="J1723" s="360" t="n"/>
      <c r="K1723" s="360" t="n">
        <v>202</v>
      </c>
      <c r="L1723" s="360" t="n">
        <v>2</v>
      </c>
      <c r="M1723" s="360" t="n">
        <v>3</v>
      </c>
      <c r="N1723" s="360" t="inlineStr"/>
      <c r="O1723" s="360" t="n">
        <v>0</v>
      </c>
      <c r="P1723" s="360" t="n"/>
      <c r="Q1723" s="360" t="n"/>
      <c r="R1723" s="360" t="n"/>
      <c r="S1723" s="360" t="n"/>
      <c r="T1723" s="360" t="n"/>
      <c r="U1723" s="360" t="n"/>
      <c r="V1723" s="360" t="n"/>
      <c r="W1723" s="360" t="n">
        <v>0</v>
      </c>
      <c r="X1723" s="360" t="n">
        <v>1</v>
      </c>
      <c r="Y1723" s="360" t="n">
        <v>0</v>
      </c>
      <c r="Z1723" s="360" t="n"/>
      <c r="AA1723" s="360" t="n"/>
      <c r="AB1723" s="360" t="n"/>
    </row>
    <row r="1724">
      <c r="A1724" s="360" t="n">
        <v>50</v>
      </c>
      <c r="B1724" s="360" t="n">
        <v>0</v>
      </c>
      <c r="C1724" s="360" t="n">
        <v>0</v>
      </c>
      <c r="D1724" s="360" t="n">
        <v>1</v>
      </c>
      <c r="E1724" s="360" t="n">
        <v>222</v>
      </c>
      <c r="F1724" s="360">
        <f>ROUND(Source!AO1720,O1724)</f>
        <v/>
      </c>
      <c r="G1724" s="360" t="inlineStr">
        <is>
          <t>СтМатОбЗак</t>
        </is>
      </c>
      <c r="H1724" s="360" t="inlineStr">
        <is>
          <t>Стоимость материалов и оборудования заказчика</t>
        </is>
      </c>
      <c r="I1724" s="360" t="n"/>
      <c r="J1724" s="360" t="n"/>
      <c r="K1724" s="360" t="n">
        <v>222</v>
      </c>
      <c r="L1724" s="360" t="n">
        <v>3</v>
      </c>
      <c r="M1724" s="360" t="n">
        <v>3</v>
      </c>
      <c r="N1724" s="360" t="inlineStr"/>
      <c r="O1724" s="360" t="n">
        <v>0</v>
      </c>
      <c r="P1724" s="360" t="n"/>
      <c r="Q1724" s="360" t="n"/>
      <c r="R1724" s="360" t="n"/>
      <c r="S1724" s="360" t="n"/>
      <c r="T1724" s="360" t="n"/>
      <c r="U1724" s="360" t="n"/>
      <c r="V1724" s="360" t="n"/>
      <c r="W1724" s="360" t="n">
        <v>0</v>
      </c>
      <c r="X1724" s="360" t="n">
        <v>1</v>
      </c>
      <c r="Y1724" s="360" t="n">
        <v>0</v>
      </c>
      <c r="Z1724" s="360" t="n"/>
      <c r="AA1724" s="360" t="n"/>
      <c r="AB1724" s="360" t="n"/>
    </row>
    <row r="1725">
      <c r="A1725" s="360" t="n">
        <v>50</v>
      </c>
      <c r="B1725" s="360" t="n">
        <v>0</v>
      </c>
      <c r="C1725" s="360" t="n">
        <v>0</v>
      </c>
      <c r="D1725" s="360" t="n">
        <v>1</v>
      </c>
      <c r="E1725" s="360" t="n">
        <v>225</v>
      </c>
      <c r="F1725" s="360">
        <f>ROUND(Source!AV1720,O1725)</f>
        <v/>
      </c>
      <c r="G1725" s="360" t="inlineStr">
        <is>
          <t>СтМатОбПод</t>
        </is>
      </c>
      <c r="H1725" s="360" t="inlineStr">
        <is>
          <t>Стоимость материалов и оборудования подрядчика</t>
        </is>
      </c>
      <c r="I1725" s="360" t="n"/>
      <c r="J1725" s="360" t="n"/>
      <c r="K1725" s="360" t="n">
        <v>225</v>
      </c>
      <c r="L1725" s="360" t="n">
        <v>4</v>
      </c>
      <c r="M1725" s="360" t="n">
        <v>3</v>
      </c>
      <c r="N1725" s="360" t="inlineStr"/>
      <c r="O1725" s="360" t="n">
        <v>0</v>
      </c>
      <c r="P1725" s="360" t="n"/>
      <c r="Q1725" s="360" t="n"/>
      <c r="R1725" s="360" t="n"/>
      <c r="S1725" s="360" t="n"/>
      <c r="T1725" s="360" t="n"/>
      <c r="U1725" s="360" t="n"/>
      <c r="V1725" s="360" t="n"/>
      <c r="W1725" s="360" t="n">
        <v>0</v>
      </c>
      <c r="X1725" s="360" t="n">
        <v>1</v>
      </c>
      <c r="Y1725" s="360" t="n">
        <v>0</v>
      </c>
      <c r="Z1725" s="360" t="n"/>
      <c r="AA1725" s="360" t="n"/>
      <c r="AB1725" s="360" t="n"/>
    </row>
    <row r="1726">
      <c r="A1726" s="360" t="n">
        <v>50</v>
      </c>
      <c r="B1726" s="360" t="n">
        <v>0</v>
      </c>
      <c r="C1726" s="360" t="n">
        <v>0</v>
      </c>
      <c r="D1726" s="360" t="n">
        <v>1</v>
      </c>
      <c r="E1726" s="360" t="n">
        <v>226</v>
      </c>
      <c r="F1726" s="360">
        <f>ROUND(Source!AW1720,O1726)</f>
        <v/>
      </c>
      <c r="G1726" s="360" t="inlineStr">
        <is>
          <t>СтМат</t>
        </is>
      </c>
      <c r="H1726" s="360" t="inlineStr">
        <is>
          <t>Стоимость материалов (всего)</t>
        </is>
      </c>
      <c r="I1726" s="360" t="n"/>
      <c r="J1726" s="360" t="n"/>
      <c r="K1726" s="360" t="n">
        <v>226</v>
      </c>
      <c r="L1726" s="360" t="n">
        <v>5</v>
      </c>
      <c r="M1726" s="360" t="n">
        <v>3</v>
      </c>
      <c r="N1726" s="360" t="inlineStr"/>
      <c r="O1726" s="360" t="n">
        <v>0</v>
      </c>
      <c r="P1726" s="360" t="n"/>
      <c r="Q1726" s="360" t="n"/>
      <c r="R1726" s="360" t="n"/>
      <c r="S1726" s="360" t="n"/>
      <c r="T1726" s="360" t="n"/>
      <c r="U1726" s="360" t="n"/>
      <c r="V1726" s="360" t="n"/>
      <c r="W1726" s="360" t="n">
        <v>0</v>
      </c>
      <c r="X1726" s="360" t="n">
        <v>1</v>
      </c>
      <c r="Y1726" s="360" t="n">
        <v>0</v>
      </c>
      <c r="Z1726" s="360" t="n"/>
      <c r="AA1726" s="360" t="n"/>
      <c r="AB1726" s="360" t="n"/>
    </row>
    <row r="1727">
      <c r="A1727" s="360" t="n">
        <v>50</v>
      </c>
      <c r="B1727" s="360" t="n">
        <v>0</v>
      </c>
      <c r="C1727" s="360" t="n">
        <v>0</v>
      </c>
      <c r="D1727" s="360" t="n">
        <v>1</v>
      </c>
      <c r="E1727" s="360" t="n">
        <v>227</v>
      </c>
      <c r="F1727" s="360">
        <f>ROUND(Source!AX1720,O1727)</f>
        <v/>
      </c>
      <c r="G1727" s="360" t="inlineStr">
        <is>
          <t>СтМатЗак</t>
        </is>
      </c>
      <c r="H1727" s="360" t="inlineStr">
        <is>
          <t>Стоимость материалов заказчика</t>
        </is>
      </c>
      <c r="I1727" s="360" t="n"/>
      <c r="J1727" s="360" t="n"/>
      <c r="K1727" s="360" t="n">
        <v>227</v>
      </c>
      <c r="L1727" s="360" t="n">
        <v>6</v>
      </c>
      <c r="M1727" s="360" t="n">
        <v>3</v>
      </c>
      <c r="N1727" s="360" t="inlineStr"/>
      <c r="O1727" s="360" t="n">
        <v>0</v>
      </c>
      <c r="P1727" s="360" t="n"/>
      <c r="Q1727" s="360" t="n"/>
      <c r="R1727" s="360" t="n"/>
      <c r="S1727" s="360" t="n"/>
      <c r="T1727" s="360" t="n"/>
      <c r="U1727" s="360" t="n"/>
      <c r="V1727" s="360" t="n"/>
      <c r="W1727" s="360" t="n">
        <v>0</v>
      </c>
      <c r="X1727" s="360" t="n">
        <v>1</v>
      </c>
      <c r="Y1727" s="360" t="n">
        <v>0</v>
      </c>
      <c r="Z1727" s="360" t="n"/>
      <c r="AA1727" s="360" t="n"/>
      <c r="AB1727" s="360" t="n"/>
    </row>
    <row r="1728">
      <c r="A1728" s="360" t="n">
        <v>50</v>
      </c>
      <c r="B1728" s="360" t="n">
        <v>0</v>
      </c>
      <c r="C1728" s="360" t="n">
        <v>0</v>
      </c>
      <c r="D1728" s="360" t="n">
        <v>1</v>
      </c>
      <c r="E1728" s="360" t="n">
        <v>228</v>
      </c>
      <c r="F1728" s="360">
        <f>ROUND(Source!AY1720,O1728)</f>
        <v/>
      </c>
      <c r="G1728" s="360" t="inlineStr">
        <is>
          <t>СтМатПод</t>
        </is>
      </c>
      <c r="H1728" s="360" t="inlineStr">
        <is>
          <t>Стоимость материалов подрядчика</t>
        </is>
      </c>
      <c r="I1728" s="360" t="n"/>
      <c r="J1728" s="360" t="n"/>
      <c r="K1728" s="360" t="n">
        <v>228</v>
      </c>
      <c r="L1728" s="360" t="n">
        <v>7</v>
      </c>
      <c r="M1728" s="360" t="n">
        <v>3</v>
      </c>
      <c r="N1728" s="360" t="inlineStr"/>
      <c r="O1728" s="360" t="n">
        <v>0</v>
      </c>
      <c r="P1728" s="360" t="n"/>
      <c r="Q1728" s="360" t="n"/>
      <c r="R1728" s="360" t="n"/>
      <c r="S1728" s="360" t="n"/>
      <c r="T1728" s="360" t="n"/>
      <c r="U1728" s="360" t="n"/>
      <c r="V1728" s="360" t="n"/>
      <c r="W1728" s="360" t="n">
        <v>0</v>
      </c>
      <c r="X1728" s="360" t="n">
        <v>1</v>
      </c>
      <c r="Y1728" s="360" t="n">
        <v>0</v>
      </c>
      <c r="Z1728" s="360" t="n"/>
      <c r="AA1728" s="360" t="n"/>
      <c r="AB1728" s="360" t="n"/>
    </row>
    <row r="1729">
      <c r="A1729" s="360" t="n">
        <v>50</v>
      </c>
      <c r="B1729" s="360" t="n">
        <v>0</v>
      </c>
      <c r="C1729" s="360" t="n">
        <v>0</v>
      </c>
      <c r="D1729" s="360" t="n">
        <v>1</v>
      </c>
      <c r="E1729" s="360" t="n">
        <v>216</v>
      </c>
      <c r="F1729" s="360">
        <f>ROUND(Source!AP1720,O1729)</f>
        <v/>
      </c>
      <c r="G1729" s="360" t="inlineStr">
        <is>
          <t>Оборуд</t>
        </is>
      </c>
      <c r="H1729" s="360" t="inlineStr">
        <is>
          <t>Стоимость оборудования (всего)</t>
        </is>
      </c>
      <c r="I1729" s="360" t="n"/>
      <c r="J1729" s="360" t="n"/>
      <c r="K1729" s="360" t="n">
        <v>216</v>
      </c>
      <c r="L1729" s="360" t="n">
        <v>8</v>
      </c>
      <c r="M1729" s="360" t="n">
        <v>3</v>
      </c>
      <c r="N1729" s="360" t="inlineStr"/>
      <c r="O1729" s="360" t="n">
        <v>0</v>
      </c>
      <c r="P1729" s="360" t="n"/>
      <c r="Q1729" s="360" t="n"/>
      <c r="R1729" s="360" t="n"/>
      <c r="S1729" s="360" t="n"/>
      <c r="T1729" s="360" t="n"/>
      <c r="U1729" s="360" t="n"/>
      <c r="V1729" s="360" t="n"/>
      <c r="W1729" s="360" t="n">
        <v>0</v>
      </c>
      <c r="X1729" s="360" t="n">
        <v>1</v>
      </c>
      <c r="Y1729" s="360" t="n">
        <v>0</v>
      </c>
      <c r="Z1729" s="360" t="n"/>
      <c r="AA1729" s="360" t="n"/>
      <c r="AB1729" s="360" t="n"/>
    </row>
    <row r="1730">
      <c r="A1730" s="360" t="n">
        <v>50</v>
      </c>
      <c r="B1730" s="360" t="n">
        <v>0</v>
      </c>
      <c r="C1730" s="360" t="n">
        <v>0</v>
      </c>
      <c r="D1730" s="360" t="n">
        <v>1</v>
      </c>
      <c r="E1730" s="360" t="n">
        <v>223</v>
      </c>
      <c r="F1730" s="360">
        <f>ROUND(Source!AQ1720,O1730)</f>
        <v/>
      </c>
      <c r="G1730" s="360" t="inlineStr">
        <is>
          <t>ОборудЗак</t>
        </is>
      </c>
      <c r="H1730" s="360" t="inlineStr">
        <is>
          <t>Стоимость оборудования заказчика</t>
        </is>
      </c>
      <c r="I1730" s="360" t="n"/>
      <c r="J1730" s="360" t="n"/>
      <c r="K1730" s="360" t="n">
        <v>223</v>
      </c>
      <c r="L1730" s="360" t="n">
        <v>9</v>
      </c>
      <c r="M1730" s="360" t="n">
        <v>3</v>
      </c>
      <c r="N1730" s="360" t="inlineStr"/>
      <c r="O1730" s="360" t="n">
        <v>0</v>
      </c>
      <c r="P1730" s="360" t="n"/>
      <c r="Q1730" s="360" t="n"/>
      <c r="R1730" s="360" t="n"/>
      <c r="S1730" s="360" t="n"/>
      <c r="T1730" s="360" t="n"/>
      <c r="U1730" s="360" t="n"/>
      <c r="V1730" s="360" t="n"/>
      <c r="W1730" s="360" t="n">
        <v>0</v>
      </c>
      <c r="X1730" s="360" t="n">
        <v>1</v>
      </c>
      <c r="Y1730" s="360" t="n">
        <v>0</v>
      </c>
      <c r="Z1730" s="360" t="n"/>
      <c r="AA1730" s="360" t="n"/>
      <c r="AB1730" s="360" t="n"/>
    </row>
    <row r="1731">
      <c r="A1731" s="360" t="n">
        <v>50</v>
      </c>
      <c r="B1731" s="360" t="n">
        <v>0</v>
      </c>
      <c r="C1731" s="360" t="n">
        <v>0</v>
      </c>
      <c r="D1731" s="360" t="n">
        <v>1</v>
      </c>
      <c r="E1731" s="360" t="n">
        <v>229</v>
      </c>
      <c r="F1731" s="360">
        <f>ROUND(Source!AZ1720,O1731)</f>
        <v/>
      </c>
      <c r="G1731" s="360" t="inlineStr">
        <is>
          <t>ОборудПод</t>
        </is>
      </c>
      <c r="H1731" s="360" t="inlineStr">
        <is>
          <t>Стоимость оборудования подрядчика</t>
        </is>
      </c>
      <c r="I1731" s="360" t="n"/>
      <c r="J1731" s="360" t="n"/>
      <c r="K1731" s="360" t="n">
        <v>229</v>
      </c>
      <c r="L1731" s="360" t="n">
        <v>10</v>
      </c>
      <c r="M1731" s="360" t="n">
        <v>3</v>
      </c>
      <c r="N1731" s="360" t="inlineStr"/>
      <c r="O1731" s="360" t="n">
        <v>0</v>
      </c>
      <c r="P1731" s="360" t="n"/>
      <c r="Q1731" s="360" t="n"/>
      <c r="R1731" s="360" t="n"/>
      <c r="S1731" s="360" t="n"/>
      <c r="T1731" s="360" t="n"/>
      <c r="U1731" s="360" t="n"/>
      <c r="V1731" s="360" t="n"/>
      <c r="W1731" s="360" t="n">
        <v>0</v>
      </c>
      <c r="X1731" s="360" t="n">
        <v>1</v>
      </c>
      <c r="Y1731" s="360" t="n">
        <v>0</v>
      </c>
      <c r="Z1731" s="360" t="n"/>
      <c r="AA1731" s="360" t="n"/>
      <c r="AB1731" s="360" t="n"/>
    </row>
    <row r="1732">
      <c r="A1732" s="360" t="n">
        <v>50</v>
      </c>
      <c r="B1732" s="360" t="n">
        <v>0</v>
      </c>
      <c r="C1732" s="360" t="n">
        <v>0</v>
      </c>
      <c r="D1732" s="360" t="n">
        <v>1</v>
      </c>
      <c r="E1732" s="360" t="n">
        <v>203</v>
      </c>
      <c r="F1732" s="360">
        <f>ROUND(Source!Q1720,O1732)</f>
        <v/>
      </c>
      <c r="G1732" s="360" t="inlineStr">
        <is>
          <t>ЭММ</t>
        </is>
      </c>
      <c r="H1732" s="360" t="inlineStr">
        <is>
          <t>Эксплуатация машин</t>
        </is>
      </c>
      <c r="I1732" s="360" t="n"/>
      <c r="J1732" s="360" t="n"/>
      <c r="K1732" s="360" t="n">
        <v>203</v>
      </c>
      <c r="L1732" s="360" t="n">
        <v>11</v>
      </c>
      <c r="M1732" s="360" t="n">
        <v>3</v>
      </c>
      <c r="N1732" s="360" t="inlineStr"/>
      <c r="O1732" s="360" t="n">
        <v>0</v>
      </c>
      <c r="P1732" s="360" t="n"/>
      <c r="Q1732" s="360" t="n"/>
      <c r="R1732" s="360" t="n"/>
      <c r="S1732" s="360" t="n"/>
      <c r="T1732" s="360" t="n"/>
      <c r="U1732" s="360" t="n"/>
      <c r="V1732" s="360" t="n"/>
      <c r="W1732" s="360" t="n">
        <v>0</v>
      </c>
      <c r="X1732" s="360" t="n">
        <v>1</v>
      </c>
      <c r="Y1732" s="360" t="n">
        <v>0</v>
      </c>
      <c r="Z1732" s="360" t="n"/>
      <c r="AA1732" s="360" t="n"/>
      <c r="AB1732" s="360" t="n"/>
    </row>
    <row r="1733">
      <c r="A1733" s="360" t="n">
        <v>50</v>
      </c>
      <c r="B1733" s="360" t="n">
        <v>0</v>
      </c>
      <c r="C1733" s="360" t="n">
        <v>0</v>
      </c>
      <c r="D1733" s="360" t="n">
        <v>1</v>
      </c>
      <c r="E1733" s="360" t="n">
        <v>231</v>
      </c>
      <c r="F1733" s="360">
        <f>ROUND(Source!BB1720,O1733)</f>
        <v/>
      </c>
      <c r="G1733" s="360" t="inlineStr">
        <is>
          <t>ЭММсНРиСП</t>
        </is>
      </c>
      <c r="H1733" s="360" t="inlineStr">
        <is>
          <t>Эксплуатация машин по ТСН-2001.16</t>
        </is>
      </c>
      <c r="I1733" s="360" t="n"/>
      <c r="J1733" s="360" t="n"/>
      <c r="K1733" s="360" t="n">
        <v>231</v>
      </c>
      <c r="L1733" s="360" t="n">
        <v>12</v>
      </c>
      <c r="M1733" s="360" t="n">
        <v>3</v>
      </c>
      <c r="N1733" s="360" t="inlineStr"/>
      <c r="O1733" s="360" t="n">
        <v>0</v>
      </c>
      <c r="P1733" s="360" t="n"/>
      <c r="Q1733" s="360" t="n"/>
      <c r="R1733" s="360" t="n"/>
      <c r="S1733" s="360" t="n"/>
      <c r="T1733" s="360" t="n"/>
      <c r="U1733" s="360" t="n"/>
      <c r="V1733" s="360" t="n"/>
      <c r="W1733" s="360" t="n">
        <v>0</v>
      </c>
      <c r="X1733" s="360" t="n">
        <v>1</v>
      </c>
      <c r="Y1733" s="360" t="n">
        <v>0</v>
      </c>
      <c r="Z1733" s="360" t="n"/>
      <c r="AA1733" s="360" t="n"/>
      <c r="AB1733" s="360" t="n"/>
    </row>
    <row r="1734">
      <c r="A1734" s="360" t="n">
        <v>50</v>
      </c>
      <c r="B1734" s="360" t="n">
        <v>0</v>
      </c>
      <c r="C1734" s="360" t="n">
        <v>0</v>
      </c>
      <c r="D1734" s="360" t="n">
        <v>1</v>
      </c>
      <c r="E1734" s="360" t="n">
        <v>204</v>
      </c>
      <c r="F1734" s="360">
        <f>ROUND(Source!R1720,O1734)</f>
        <v/>
      </c>
      <c r="G1734" s="360" t="inlineStr">
        <is>
          <t>ЗПМ</t>
        </is>
      </c>
      <c r="H1734" s="360" t="inlineStr">
        <is>
          <t>ЗП машинистов</t>
        </is>
      </c>
      <c r="I1734" s="360" t="n"/>
      <c r="J1734" s="360" t="n"/>
      <c r="K1734" s="360" t="n">
        <v>204</v>
      </c>
      <c r="L1734" s="360" t="n">
        <v>13</v>
      </c>
      <c r="M1734" s="360" t="n">
        <v>3</v>
      </c>
      <c r="N1734" s="360" t="inlineStr"/>
      <c r="O1734" s="360" t="n">
        <v>0</v>
      </c>
      <c r="P1734" s="360" t="n"/>
      <c r="Q1734" s="360" t="n"/>
      <c r="R1734" s="360" t="n"/>
      <c r="S1734" s="360" t="n"/>
      <c r="T1734" s="360" t="n"/>
      <c r="U1734" s="360" t="n"/>
      <c r="V1734" s="360" t="n"/>
      <c r="W1734" s="360" t="n">
        <v>0</v>
      </c>
      <c r="X1734" s="360" t="n">
        <v>1</v>
      </c>
      <c r="Y1734" s="360" t="n">
        <v>0</v>
      </c>
      <c r="Z1734" s="360" t="n"/>
      <c r="AA1734" s="360" t="n"/>
      <c r="AB1734" s="360" t="n"/>
    </row>
    <row r="1735">
      <c r="A1735" s="360" t="n">
        <v>50</v>
      </c>
      <c r="B1735" s="360" t="n">
        <v>0</v>
      </c>
      <c r="C1735" s="360" t="n">
        <v>0</v>
      </c>
      <c r="D1735" s="360" t="n">
        <v>1</v>
      </c>
      <c r="E1735" s="360" t="n">
        <v>205</v>
      </c>
      <c r="F1735" s="360">
        <f>ROUND(Source!S1720,O1735)</f>
        <v/>
      </c>
      <c r="G1735" s="360" t="inlineStr">
        <is>
          <t>ОЗП</t>
        </is>
      </c>
      <c r="H1735" s="360" t="inlineStr">
        <is>
          <t>Основная ЗП рабочих</t>
        </is>
      </c>
      <c r="I1735" s="360" t="n"/>
      <c r="J1735" s="360" t="n"/>
      <c r="K1735" s="360" t="n">
        <v>205</v>
      </c>
      <c r="L1735" s="360" t="n">
        <v>14</v>
      </c>
      <c r="M1735" s="360" t="n">
        <v>3</v>
      </c>
      <c r="N1735" s="360" t="inlineStr"/>
      <c r="O1735" s="360" t="n">
        <v>0</v>
      </c>
      <c r="P1735" s="360" t="n"/>
      <c r="Q1735" s="360" t="n"/>
      <c r="R1735" s="360" t="n"/>
      <c r="S1735" s="360" t="n"/>
      <c r="T1735" s="360" t="n"/>
      <c r="U1735" s="360" t="n"/>
      <c r="V1735" s="360" t="n"/>
      <c r="W1735" s="360" t="n">
        <v>0</v>
      </c>
      <c r="X1735" s="360" t="n">
        <v>1</v>
      </c>
      <c r="Y1735" s="360" t="n">
        <v>0</v>
      </c>
      <c r="Z1735" s="360" t="n"/>
      <c r="AA1735" s="360" t="n"/>
      <c r="AB1735" s="360" t="n"/>
    </row>
    <row r="1736">
      <c r="A1736" s="360" t="n">
        <v>50</v>
      </c>
      <c r="B1736" s="360" t="n">
        <v>0</v>
      </c>
      <c r="C1736" s="360" t="n">
        <v>0</v>
      </c>
      <c r="D1736" s="360" t="n">
        <v>1</v>
      </c>
      <c r="E1736" s="360" t="n">
        <v>232</v>
      </c>
      <c r="F1736" s="360">
        <f>ROUND(Source!BC1720,O1736)</f>
        <v/>
      </c>
      <c r="G1736" s="360" t="inlineStr">
        <is>
          <t>ОЗПсНРиСП</t>
        </is>
      </c>
      <c r="H1736" s="360" t="inlineStr">
        <is>
          <t>Основная ЗП рабочих по ТСН-2001.16</t>
        </is>
      </c>
      <c r="I1736" s="360" t="n"/>
      <c r="J1736" s="360" t="n"/>
      <c r="K1736" s="360" t="n">
        <v>232</v>
      </c>
      <c r="L1736" s="360" t="n">
        <v>15</v>
      </c>
      <c r="M1736" s="360" t="n">
        <v>3</v>
      </c>
      <c r="N1736" s="360" t="inlineStr"/>
      <c r="O1736" s="360" t="n">
        <v>0</v>
      </c>
      <c r="P1736" s="360" t="n"/>
      <c r="Q1736" s="360" t="n"/>
      <c r="R1736" s="360" t="n"/>
      <c r="S1736" s="360" t="n"/>
      <c r="T1736" s="360" t="n"/>
      <c r="U1736" s="360" t="n"/>
      <c r="V1736" s="360" t="n"/>
      <c r="W1736" s="360" t="n">
        <v>0</v>
      </c>
      <c r="X1736" s="360" t="n">
        <v>1</v>
      </c>
      <c r="Y1736" s="360" t="n">
        <v>0</v>
      </c>
      <c r="Z1736" s="360" t="n"/>
      <c r="AA1736" s="360" t="n"/>
      <c r="AB1736" s="360" t="n"/>
    </row>
    <row r="1737">
      <c r="A1737" s="360" t="n">
        <v>50</v>
      </c>
      <c r="B1737" s="360" t="n">
        <v>0</v>
      </c>
      <c r="C1737" s="360" t="n">
        <v>0</v>
      </c>
      <c r="D1737" s="360" t="n">
        <v>1</v>
      </c>
      <c r="E1737" s="360" t="n">
        <v>214</v>
      </c>
      <c r="F1737" s="360">
        <f>ROUND(Source!AS1720,O1737)</f>
        <v/>
      </c>
      <c r="G1737" s="360" t="inlineStr">
        <is>
          <t>Строит</t>
        </is>
      </c>
      <c r="H1737" s="360" t="inlineStr">
        <is>
          <t>Строительные работы с НР и СП</t>
        </is>
      </c>
      <c r="I1737" s="360" t="n"/>
      <c r="J1737" s="360" t="n"/>
      <c r="K1737" s="360" t="n">
        <v>214</v>
      </c>
      <c r="L1737" s="360" t="n">
        <v>16</v>
      </c>
      <c r="M1737" s="360" t="n">
        <v>3</v>
      </c>
      <c r="N1737" s="360" t="inlineStr"/>
      <c r="O1737" s="360" t="n">
        <v>0</v>
      </c>
      <c r="P1737" s="360" t="n"/>
      <c r="Q1737" s="360" t="n"/>
      <c r="R1737" s="360" t="n"/>
      <c r="S1737" s="360" t="n"/>
      <c r="T1737" s="360" t="n"/>
      <c r="U1737" s="360" t="n"/>
      <c r="V1737" s="360" t="n"/>
      <c r="W1737" s="360" t="n">
        <v>0</v>
      </c>
      <c r="X1737" s="360" t="n">
        <v>1</v>
      </c>
      <c r="Y1737" s="360" t="n">
        <v>0</v>
      </c>
      <c r="Z1737" s="360" t="n"/>
      <c r="AA1737" s="360" t="n"/>
      <c r="AB1737" s="360" t="n"/>
    </row>
    <row r="1738">
      <c r="A1738" s="360" t="n">
        <v>50</v>
      </c>
      <c r="B1738" s="360" t="n">
        <v>0</v>
      </c>
      <c r="C1738" s="360" t="n">
        <v>0</v>
      </c>
      <c r="D1738" s="360" t="n">
        <v>1</v>
      </c>
      <c r="E1738" s="360" t="n">
        <v>215</v>
      </c>
      <c r="F1738" s="360">
        <f>ROUND(Source!AT1720,O1738)</f>
        <v/>
      </c>
      <c r="G1738" s="360" t="inlineStr">
        <is>
          <t>Монтаж</t>
        </is>
      </c>
      <c r="H1738" s="360" t="inlineStr">
        <is>
          <t>Монтажные работы с НР и СП</t>
        </is>
      </c>
      <c r="I1738" s="360" t="n"/>
      <c r="J1738" s="360" t="n"/>
      <c r="K1738" s="360" t="n">
        <v>215</v>
      </c>
      <c r="L1738" s="360" t="n">
        <v>17</v>
      </c>
      <c r="M1738" s="360" t="n">
        <v>3</v>
      </c>
      <c r="N1738" s="360" t="inlineStr"/>
      <c r="O1738" s="360" t="n">
        <v>0</v>
      </c>
      <c r="P1738" s="360" t="n"/>
      <c r="Q1738" s="360" t="n"/>
      <c r="R1738" s="360" t="n"/>
      <c r="S1738" s="360" t="n"/>
      <c r="T1738" s="360" t="n"/>
      <c r="U1738" s="360" t="n"/>
      <c r="V1738" s="360" t="n"/>
      <c r="W1738" s="360" t="n">
        <v>0</v>
      </c>
      <c r="X1738" s="360" t="n">
        <v>1</v>
      </c>
      <c r="Y1738" s="360" t="n">
        <v>0</v>
      </c>
      <c r="Z1738" s="360" t="n"/>
      <c r="AA1738" s="360" t="n"/>
      <c r="AB1738" s="360" t="n"/>
    </row>
    <row r="1739">
      <c r="A1739" s="360" t="n">
        <v>50</v>
      </c>
      <c r="B1739" s="360" t="n">
        <v>0</v>
      </c>
      <c r="C1739" s="360" t="n">
        <v>0</v>
      </c>
      <c r="D1739" s="360" t="n">
        <v>1</v>
      </c>
      <c r="E1739" s="360" t="n">
        <v>217</v>
      </c>
      <c r="F1739" s="360">
        <f>ROUND(Source!AU1720,O1739)</f>
        <v/>
      </c>
      <c r="G1739" s="360" t="inlineStr">
        <is>
          <t>Прочие</t>
        </is>
      </c>
      <c r="H1739" s="360" t="inlineStr">
        <is>
          <t>Прочие работы с НР и СП</t>
        </is>
      </c>
      <c r="I1739" s="360" t="n"/>
      <c r="J1739" s="360" t="n"/>
      <c r="K1739" s="360" t="n">
        <v>217</v>
      </c>
      <c r="L1739" s="360" t="n">
        <v>18</v>
      </c>
      <c r="M1739" s="360" t="n">
        <v>3</v>
      </c>
      <c r="N1739" s="360" t="inlineStr"/>
      <c r="O1739" s="360" t="n">
        <v>0</v>
      </c>
      <c r="P1739" s="360" t="n"/>
      <c r="Q1739" s="360" t="n"/>
      <c r="R1739" s="360" t="n"/>
      <c r="S1739" s="360" t="n"/>
      <c r="T1739" s="360" t="n"/>
      <c r="U1739" s="360" t="n"/>
      <c r="V1739" s="360" t="n"/>
      <c r="W1739" s="360" t="n">
        <v>0</v>
      </c>
      <c r="X1739" s="360" t="n">
        <v>1</v>
      </c>
      <c r="Y1739" s="360" t="n">
        <v>0</v>
      </c>
      <c r="Z1739" s="360" t="n"/>
      <c r="AA1739" s="360" t="n"/>
      <c r="AB1739" s="360" t="n"/>
    </row>
    <row r="1740">
      <c r="A1740" s="360" t="n">
        <v>50</v>
      </c>
      <c r="B1740" s="360" t="n">
        <v>0</v>
      </c>
      <c r="C1740" s="360" t="n">
        <v>0</v>
      </c>
      <c r="D1740" s="360" t="n">
        <v>1</v>
      </c>
      <c r="E1740" s="360" t="n">
        <v>230</v>
      </c>
      <c r="F1740" s="360">
        <f>ROUND(Source!BA1720,O1740)</f>
        <v/>
      </c>
      <c r="G1740" s="360" t="inlineStr">
        <is>
          <t>ПрочиеЗатр</t>
        </is>
      </c>
      <c r="H1740" s="360" t="inlineStr">
        <is>
          <t>Прочие затраты по ТСН-2001.16</t>
        </is>
      </c>
      <c r="I1740" s="360" t="n"/>
      <c r="J1740" s="360" t="n"/>
      <c r="K1740" s="360" t="n">
        <v>230</v>
      </c>
      <c r="L1740" s="360" t="n">
        <v>19</v>
      </c>
      <c r="M1740" s="360" t="n">
        <v>3</v>
      </c>
      <c r="N1740" s="360" t="inlineStr"/>
      <c r="O1740" s="360" t="n">
        <v>0</v>
      </c>
      <c r="P1740" s="360" t="n"/>
      <c r="Q1740" s="360" t="n"/>
      <c r="R1740" s="360" t="n"/>
      <c r="S1740" s="360" t="n"/>
      <c r="T1740" s="360" t="n"/>
      <c r="U1740" s="360" t="n"/>
      <c r="V1740" s="360" t="n"/>
      <c r="W1740" s="360" t="n">
        <v>0</v>
      </c>
      <c r="X1740" s="360" t="n">
        <v>1</v>
      </c>
      <c r="Y1740" s="360" t="n">
        <v>0</v>
      </c>
      <c r="Z1740" s="360" t="n"/>
      <c r="AA1740" s="360" t="n"/>
      <c r="AB1740" s="360" t="n"/>
    </row>
    <row r="1741">
      <c r="A1741" s="360" t="n">
        <v>50</v>
      </c>
      <c r="B1741" s="360" t="n">
        <v>0</v>
      </c>
      <c r="C1741" s="360" t="n">
        <v>0</v>
      </c>
      <c r="D1741" s="360" t="n">
        <v>1</v>
      </c>
      <c r="E1741" s="360" t="n">
        <v>206</v>
      </c>
      <c r="F1741" s="360">
        <f>ROUND(Source!T1720,O1741)</f>
        <v/>
      </c>
      <c r="G1741" s="360" t="inlineStr">
        <is>
          <t>ВозврМат</t>
        </is>
      </c>
      <c r="H1741" s="360" t="inlineStr">
        <is>
          <t>Возврат материалов</t>
        </is>
      </c>
      <c r="I1741" s="360" t="n"/>
      <c r="J1741" s="360" t="n"/>
      <c r="K1741" s="360" t="n">
        <v>206</v>
      </c>
      <c r="L1741" s="360" t="n">
        <v>20</v>
      </c>
      <c r="M1741" s="360" t="n">
        <v>3</v>
      </c>
      <c r="N1741" s="360" t="inlineStr"/>
      <c r="O1741" s="360" t="n">
        <v>0</v>
      </c>
      <c r="P1741" s="360" t="n"/>
      <c r="Q1741" s="360" t="n"/>
      <c r="R1741" s="360" t="n"/>
      <c r="S1741" s="360" t="n"/>
      <c r="T1741" s="360" t="n"/>
      <c r="U1741" s="360" t="n"/>
      <c r="V1741" s="360" t="n"/>
      <c r="W1741" s="360" t="n">
        <v>0</v>
      </c>
      <c r="X1741" s="360" t="n">
        <v>1</v>
      </c>
      <c r="Y1741" s="360" t="n">
        <v>0</v>
      </c>
      <c r="Z1741" s="360" t="n"/>
      <c r="AA1741" s="360" t="n"/>
      <c r="AB1741" s="360" t="n"/>
    </row>
    <row r="1742">
      <c r="A1742" s="360" t="n">
        <v>50</v>
      </c>
      <c r="B1742" s="360" t="n">
        <v>0</v>
      </c>
      <c r="C1742" s="360" t="n">
        <v>0</v>
      </c>
      <c r="D1742" s="360" t="n">
        <v>1</v>
      </c>
      <c r="E1742" s="360" t="n">
        <v>207</v>
      </c>
      <c r="F1742" s="360">
        <f>ROUND(Source!U1720,O1742)</f>
        <v/>
      </c>
      <c r="G1742" s="360" t="inlineStr">
        <is>
          <t>ТрудСтр</t>
        </is>
      </c>
      <c r="H1742" s="360" t="inlineStr">
        <is>
          <t>Трудозатраты строителей</t>
        </is>
      </c>
      <c r="I1742" s="360" t="n"/>
      <c r="J1742" s="360" t="n"/>
      <c r="K1742" s="360" t="n">
        <v>207</v>
      </c>
      <c r="L1742" s="360" t="n">
        <v>21</v>
      </c>
      <c r="M1742" s="360" t="n">
        <v>3</v>
      </c>
      <c r="N1742" s="360" t="inlineStr"/>
      <c r="O1742" s="360" t="n">
        <v>7</v>
      </c>
      <c r="P1742" s="360" t="n"/>
      <c r="Q1742" s="360" t="n"/>
      <c r="R1742" s="360" t="n"/>
      <c r="S1742" s="360" t="n"/>
      <c r="T1742" s="360" t="n"/>
      <c r="U1742" s="360" t="n"/>
      <c r="V1742" s="360" t="n"/>
      <c r="W1742" s="360" t="n">
        <v>0</v>
      </c>
      <c r="X1742" s="360" t="n">
        <v>1</v>
      </c>
      <c r="Y1742" s="360" t="n">
        <v>0</v>
      </c>
      <c r="Z1742" s="360" t="n"/>
      <c r="AA1742" s="360" t="n"/>
      <c r="AB1742" s="360" t="n"/>
    </row>
    <row r="1743">
      <c r="A1743" s="360" t="n">
        <v>50</v>
      </c>
      <c r="B1743" s="360" t="n">
        <v>0</v>
      </c>
      <c r="C1743" s="360" t="n">
        <v>0</v>
      </c>
      <c r="D1743" s="360" t="n">
        <v>1</v>
      </c>
      <c r="E1743" s="360" t="n">
        <v>208</v>
      </c>
      <c r="F1743" s="360">
        <f>ROUND(Source!V1720,O1743)</f>
        <v/>
      </c>
      <c r="G1743" s="360" t="inlineStr">
        <is>
          <t>ТрудМаш</t>
        </is>
      </c>
      <c r="H1743" s="360" t="inlineStr">
        <is>
          <t>Трудозатраты машинистов</t>
        </is>
      </c>
      <c r="I1743" s="360" t="n"/>
      <c r="J1743" s="360" t="n"/>
      <c r="K1743" s="360" t="n">
        <v>208</v>
      </c>
      <c r="L1743" s="360" t="n">
        <v>22</v>
      </c>
      <c r="M1743" s="360" t="n">
        <v>3</v>
      </c>
      <c r="N1743" s="360" t="inlineStr"/>
      <c r="O1743" s="360" t="n">
        <v>7</v>
      </c>
      <c r="P1743" s="360" t="n"/>
      <c r="Q1743" s="360" t="n"/>
      <c r="R1743" s="360" t="n"/>
      <c r="S1743" s="360" t="n"/>
      <c r="T1743" s="360" t="n"/>
      <c r="U1743" s="360" t="n"/>
      <c r="V1743" s="360" t="n"/>
      <c r="W1743" s="360" t="n">
        <v>0</v>
      </c>
      <c r="X1743" s="360" t="n">
        <v>1</v>
      </c>
      <c r="Y1743" s="360" t="n">
        <v>0</v>
      </c>
      <c r="Z1743" s="360" t="n"/>
      <c r="AA1743" s="360" t="n"/>
      <c r="AB1743" s="360" t="n"/>
    </row>
    <row r="1744">
      <c r="A1744" s="360" t="n">
        <v>50</v>
      </c>
      <c r="B1744" s="360" t="n">
        <v>0</v>
      </c>
      <c r="C1744" s="360" t="n">
        <v>0</v>
      </c>
      <c r="D1744" s="360" t="n">
        <v>1</v>
      </c>
      <c r="E1744" s="360" t="n">
        <v>209</v>
      </c>
      <c r="F1744" s="360">
        <f>ROUND(Source!W1720,O1744)</f>
        <v/>
      </c>
      <c r="G1744" s="360" t="inlineStr">
        <is>
          <t>ТранспМат</t>
        </is>
      </c>
      <c r="H1744" s="360" t="inlineStr">
        <is>
          <t>Транспорт материалов</t>
        </is>
      </c>
      <c r="I1744" s="360" t="n"/>
      <c r="J1744" s="360" t="n"/>
      <c r="K1744" s="360" t="n">
        <v>209</v>
      </c>
      <c r="L1744" s="360" t="n">
        <v>23</v>
      </c>
      <c r="M1744" s="360" t="n">
        <v>3</v>
      </c>
      <c r="N1744" s="360" t="inlineStr"/>
      <c r="O1744" s="360" t="n">
        <v>0</v>
      </c>
      <c r="P1744" s="360" t="n"/>
      <c r="Q1744" s="360" t="n"/>
      <c r="R1744" s="360" t="n"/>
      <c r="S1744" s="360" t="n"/>
      <c r="T1744" s="360" t="n"/>
      <c r="U1744" s="360" t="n"/>
      <c r="V1744" s="360" t="n"/>
      <c r="W1744" s="360" t="n">
        <v>0</v>
      </c>
      <c r="X1744" s="360" t="n">
        <v>1</v>
      </c>
      <c r="Y1744" s="360" t="n">
        <v>0</v>
      </c>
      <c r="Z1744" s="360" t="n"/>
      <c r="AA1744" s="360" t="n"/>
      <c r="AB1744" s="360" t="n"/>
    </row>
    <row r="1745">
      <c r="A1745" s="360" t="n">
        <v>50</v>
      </c>
      <c r="B1745" s="360" t="n">
        <v>0</v>
      </c>
      <c r="C1745" s="360" t="n">
        <v>0</v>
      </c>
      <c r="D1745" s="360" t="n">
        <v>1</v>
      </c>
      <c r="E1745" s="360" t="n">
        <v>233</v>
      </c>
      <c r="F1745" s="360">
        <f>ROUND(Source!BD1720,O1745)</f>
        <v/>
      </c>
      <c r="G1745" s="360" t="inlineStr">
        <is>
          <t>Перевозка</t>
        </is>
      </c>
      <c r="H1745" s="360" t="inlineStr">
        <is>
          <t>Перевозка грузов</t>
        </is>
      </c>
      <c r="I1745" s="360" t="n"/>
      <c r="J1745" s="360" t="n"/>
      <c r="K1745" s="360" t="n">
        <v>233</v>
      </c>
      <c r="L1745" s="360" t="n">
        <v>24</v>
      </c>
      <c r="M1745" s="360" t="n">
        <v>3</v>
      </c>
      <c r="N1745" s="360" t="inlineStr"/>
      <c r="O1745" s="360" t="n">
        <v>0</v>
      </c>
      <c r="P1745" s="360" t="n"/>
      <c r="Q1745" s="360" t="n"/>
      <c r="R1745" s="360" t="n"/>
      <c r="S1745" s="360" t="n"/>
      <c r="T1745" s="360" t="n"/>
      <c r="U1745" s="360" t="n"/>
      <c r="V1745" s="360" t="n"/>
      <c r="W1745" s="360" t="n">
        <v>0</v>
      </c>
      <c r="X1745" s="360" t="n">
        <v>1</v>
      </c>
      <c r="Y1745" s="360" t="n">
        <v>0</v>
      </c>
      <c r="Z1745" s="360" t="n"/>
      <c r="AA1745" s="360" t="n"/>
      <c r="AB1745" s="360" t="n"/>
    </row>
    <row r="1746">
      <c r="A1746" s="360" t="n">
        <v>50</v>
      </c>
      <c r="B1746" s="360" t="n">
        <v>0</v>
      </c>
      <c r="C1746" s="360" t="n">
        <v>0</v>
      </c>
      <c r="D1746" s="360" t="n">
        <v>1</v>
      </c>
      <c r="E1746" s="360" t="n">
        <v>210</v>
      </c>
      <c r="F1746" s="360">
        <f>ROUND(Source!X1720,O1746)</f>
        <v/>
      </c>
      <c r="G1746" s="360" t="inlineStr">
        <is>
          <t>НР</t>
        </is>
      </c>
      <c r="H1746" s="360" t="inlineStr">
        <is>
          <t>Накладные расходы</t>
        </is>
      </c>
      <c r="I1746" s="360" t="n"/>
      <c r="J1746" s="360" t="n"/>
      <c r="K1746" s="360" t="n">
        <v>210</v>
      </c>
      <c r="L1746" s="360" t="n">
        <v>25</v>
      </c>
      <c r="M1746" s="360" t="n">
        <v>3</v>
      </c>
      <c r="N1746" s="360" t="inlineStr"/>
      <c r="O1746" s="360" t="n">
        <v>0</v>
      </c>
      <c r="P1746" s="360" t="n"/>
      <c r="Q1746" s="360" t="n"/>
      <c r="R1746" s="360" t="n"/>
      <c r="S1746" s="360" t="n"/>
      <c r="T1746" s="360" t="n"/>
      <c r="U1746" s="360" t="n"/>
      <c r="V1746" s="360" t="n"/>
      <c r="W1746" s="360" t="n">
        <v>0</v>
      </c>
      <c r="X1746" s="360" t="n">
        <v>1</v>
      </c>
      <c r="Y1746" s="360" t="n">
        <v>0</v>
      </c>
      <c r="Z1746" s="360" t="n"/>
      <c r="AA1746" s="360" t="n"/>
      <c r="AB1746" s="360" t="n"/>
    </row>
    <row r="1747">
      <c r="A1747" s="360" t="n">
        <v>50</v>
      </c>
      <c r="B1747" s="360" t="n">
        <v>0</v>
      </c>
      <c r="C1747" s="360" t="n">
        <v>0</v>
      </c>
      <c r="D1747" s="360" t="n">
        <v>1</v>
      </c>
      <c r="E1747" s="360" t="n">
        <v>211</v>
      </c>
      <c r="F1747" s="360">
        <f>ROUND(Source!Y1720,O1747)</f>
        <v/>
      </c>
      <c r="G1747" s="360" t="inlineStr">
        <is>
          <t>СмПриб</t>
        </is>
      </c>
      <c r="H1747" s="360" t="inlineStr">
        <is>
          <t>Сметная прибыль</t>
        </is>
      </c>
      <c r="I1747" s="360" t="n"/>
      <c r="J1747" s="360" t="n"/>
      <c r="K1747" s="360" t="n">
        <v>211</v>
      </c>
      <c r="L1747" s="360" t="n">
        <v>26</v>
      </c>
      <c r="M1747" s="360" t="n">
        <v>3</v>
      </c>
      <c r="N1747" s="360" t="inlineStr"/>
      <c r="O1747" s="360" t="n">
        <v>0</v>
      </c>
      <c r="P1747" s="360" t="n"/>
      <c r="Q1747" s="360" t="n"/>
      <c r="R1747" s="360" t="n"/>
      <c r="S1747" s="360" t="n"/>
      <c r="T1747" s="360" t="n"/>
      <c r="U1747" s="360" t="n"/>
      <c r="V1747" s="360" t="n"/>
      <c r="W1747" s="360" t="n">
        <v>0</v>
      </c>
      <c r="X1747" s="360" t="n">
        <v>1</v>
      </c>
      <c r="Y1747" s="360" t="n">
        <v>0</v>
      </c>
      <c r="Z1747" s="360" t="n"/>
      <c r="AA1747" s="360" t="n"/>
      <c r="AB1747" s="360" t="n"/>
    </row>
    <row r="1748">
      <c r="A1748" s="360" t="n">
        <v>50</v>
      </c>
      <c r="B1748" s="360" t="n">
        <v>0</v>
      </c>
      <c r="C1748" s="360" t="n">
        <v>0</v>
      </c>
      <c r="D1748" s="360" t="n">
        <v>1</v>
      </c>
      <c r="E1748" s="360" t="n">
        <v>224</v>
      </c>
      <c r="F1748" s="360">
        <f>ROUND(Source!AR1720,O1748)</f>
        <v/>
      </c>
      <c r="G1748" s="360" t="inlineStr">
        <is>
          <t>Всего</t>
        </is>
      </c>
      <c r="H1748" s="360" t="inlineStr">
        <is>
          <t>Всего с НР и СП</t>
        </is>
      </c>
      <c r="I1748" s="360" t="n"/>
      <c r="J1748" s="360" t="n"/>
      <c r="K1748" s="360" t="n">
        <v>224</v>
      </c>
      <c r="L1748" s="360" t="n">
        <v>27</v>
      </c>
      <c r="M1748" s="360" t="n">
        <v>3</v>
      </c>
      <c r="N1748" s="360" t="inlineStr"/>
      <c r="O1748" s="360" t="n">
        <v>0</v>
      </c>
      <c r="P1748" s="360" t="n"/>
      <c r="Q1748" s="360" t="n"/>
      <c r="R1748" s="360" t="n"/>
      <c r="S1748" s="360" t="n"/>
      <c r="T1748" s="360" t="n"/>
      <c r="U1748" s="360" t="n"/>
      <c r="V1748" s="360" t="n"/>
      <c r="W1748" s="360" t="n">
        <v>0</v>
      </c>
      <c r="X1748" s="360" t="n">
        <v>1</v>
      </c>
      <c r="Y1748" s="360" t="n">
        <v>0</v>
      </c>
      <c r="Z1748" s="360" t="n"/>
      <c r="AA1748" s="360" t="n"/>
      <c r="AB1748" s="360" t="n"/>
    </row>
    <row r="1749">
      <c r="A1749" s="360" t="n">
        <v>50</v>
      </c>
      <c r="B1749" s="360" t="n">
        <v>0</v>
      </c>
      <c r="C1749" s="360" t="n">
        <v>0</v>
      </c>
      <c r="D1749" s="360" t="n">
        <v>2</v>
      </c>
      <c r="E1749" s="360" t="n">
        <v>0</v>
      </c>
      <c r="F1749" s="360">
        <f>ROUND(F1748,O1749)</f>
        <v/>
      </c>
      <c r="G1749" s="360" t="inlineStr">
        <is>
          <t>и1</t>
        </is>
      </c>
      <c r="H1749" s="360" t="inlineStr">
        <is>
          <t>Итого</t>
        </is>
      </c>
      <c r="I1749" s="360" t="n"/>
      <c r="J1749" s="360" t="n"/>
      <c r="K1749" s="360" t="n">
        <v>212</v>
      </c>
      <c r="L1749" s="360" t="n">
        <v>28</v>
      </c>
      <c r="M1749" s="360" t="n">
        <v>0</v>
      </c>
      <c r="N1749" s="360" t="inlineStr"/>
      <c r="O1749" s="360" t="n">
        <v>0</v>
      </c>
      <c r="P1749" s="360" t="n"/>
      <c r="Q1749" s="360" t="n"/>
      <c r="R1749" s="360" t="n"/>
      <c r="S1749" s="360" t="n"/>
      <c r="T1749" s="360" t="n"/>
      <c r="U1749" s="360" t="n"/>
      <c r="V1749" s="360" t="n"/>
      <c r="W1749" s="360" t="n">
        <v>0</v>
      </c>
      <c r="X1749" s="360" t="n">
        <v>1</v>
      </c>
      <c r="Y1749" s="360" t="n">
        <v>0</v>
      </c>
      <c r="Z1749" s="360" t="n"/>
      <c r="AA1749" s="360" t="n"/>
      <c r="AB1749" s="360" t="n"/>
    </row>
    <row r="1750">
      <c r="A1750" s="360" t="n">
        <v>50</v>
      </c>
      <c r="B1750" s="360" t="n">
        <v>0</v>
      </c>
      <c r="C1750" s="360" t="n">
        <v>0</v>
      </c>
      <c r="D1750" s="360" t="n">
        <v>2</v>
      </c>
      <c r="E1750" s="360" t="n">
        <v>0</v>
      </c>
      <c r="F1750" s="360">
        <f>ROUND(F1749*0.22,O1750)</f>
        <v/>
      </c>
      <c r="G1750" s="360" t="inlineStr">
        <is>
          <t>и2</t>
        </is>
      </c>
      <c r="H1750" s="360" t="inlineStr">
        <is>
          <t>НДС 22%</t>
        </is>
      </c>
      <c r="I1750" s="360" t="n"/>
      <c r="J1750" s="360" t="n"/>
      <c r="K1750" s="360" t="n">
        <v>212</v>
      </c>
      <c r="L1750" s="360" t="n">
        <v>29</v>
      </c>
      <c r="M1750" s="360" t="n">
        <v>0</v>
      </c>
      <c r="N1750" s="360" t="inlineStr"/>
      <c r="O1750" s="360" t="n">
        <v>0</v>
      </c>
      <c r="P1750" s="360" t="n"/>
      <c r="Q1750" s="360" t="n"/>
      <c r="R1750" s="360" t="n"/>
      <c r="S1750" s="360" t="n"/>
      <c r="T1750" s="360" t="n"/>
      <c r="U1750" s="360" t="n"/>
      <c r="V1750" s="360" t="n"/>
      <c r="W1750" s="360" t="n">
        <v>0</v>
      </c>
      <c r="X1750" s="360" t="n">
        <v>1</v>
      </c>
      <c r="Y1750" s="360" t="n">
        <v>0</v>
      </c>
      <c r="Z1750" s="360" t="n"/>
      <c r="AA1750" s="360" t="n"/>
      <c r="AB1750" s="360" t="n"/>
    </row>
    <row r="1751">
      <c r="A1751" s="360" t="n">
        <v>50</v>
      </c>
      <c r="B1751" s="360" t="n">
        <v>0</v>
      </c>
      <c r="C1751" s="360" t="n">
        <v>0</v>
      </c>
      <c r="D1751" s="360" t="n">
        <v>2</v>
      </c>
      <c r="E1751" s="360" t="n">
        <v>213</v>
      </c>
      <c r="F1751" s="360">
        <f>ROUND(F1749+F1750,O1751)</f>
        <v/>
      </c>
      <c r="G1751" s="360" t="inlineStr">
        <is>
          <t>и3</t>
        </is>
      </c>
      <c r="H1751" s="360" t="inlineStr">
        <is>
          <t>Всего</t>
        </is>
      </c>
      <c r="I1751" s="360" t="n"/>
      <c r="J1751" s="360" t="n"/>
      <c r="K1751" s="360" t="n">
        <v>212</v>
      </c>
      <c r="L1751" s="360" t="n">
        <v>30</v>
      </c>
      <c r="M1751" s="360" t="n">
        <v>0</v>
      </c>
      <c r="N1751" s="360" t="inlineStr"/>
      <c r="O1751" s="360" t="n">
        <v>0</v>
      </c>
      <c r="P1751" s="360" t="n"/>
      <c r="Q1751" s="360" t="n"/>
      <c r="R1751" s="360" t="n"/>
      <c r="S1751" s="360" t="n"/>
      <c r="T1751" s="360" t="n"/>
      <c r="U1751" s="360" t="n"/>
      <c r="V1751" s="360" t="n"/>
      <c r="W1751" s="360" t="n">
        <v>0</v>
      </c>
      <c r="X1751" s="360" t="n">
        <v>1</v>
      </c>
      <c r="Y1751" s="360" t="n">
        <v>0</v>
      </c>
      <c r="Z1751" s="360" t="n"/>
      <c r="AA1751" s="360" t="n"/>
      <c r="AB1751" s="360" t="n"/>
    </row>
    <row r="1753">
      <c r="A1753" s="356" t="n">
        <v>3</v>
      </c>
      <c r="B1753" s="356" t="n">
        <v>0</v>
      </c>
      <c r="C1753" s="356" t="n"/>
      <c r="D1753" s="356">
        <f>ROW(A1766)</f>
        <v/>
      </c>
      <c r="E1753" s="356" t="n"/>
      <c r="F1753" s="356" t="inlineStr">
        <is>
          <t>Новая локальная смета</t>
        </is>
      </c>
      <c r="G1753" s="356" t="inlineStr">
        <is>
          <t>Центральная, д.94, кв 55</t>
        </is>
      </c>
      <c r="H1753" s="356" t="inlineStr"/>
      <c r="I1753" s="356" t="n">
        <v>0</v>
      </c>
      <c r="J1753" s="356" t="inlineStr"/>
      <c r="K1753" s="356" t="n">
        <v>0</v>
      </c>
      <c r="L1753" s="356" t="inlineStr">
        <is>
          <t>Новая локальная смета</t>
        </is>
      </c>
      <c r="M1753" s="356" t="inlineStr"/>
      <c r="N1753" s="356" t="n"/>
      <c r="O1753" s="356" t="n"/>
      <c r="P1753" s="356" t="n"/>
      <c r="Q1753" s="356" t="n"/>
      <c r="R1753" s="356" t="n"/>
      <c r="S1753" s="356" t="n">
        <v>0</v>
      </c>
      <c r="T1753" s="356" t="n"/>
      <c r="U1753" s="356" t="inlineStr"/>
      <c r="V1753" s="356" t="n">
        <v>0</v>
      </c>
      <c r="W1753" s="356" t="n"/>
      <c r="X1753" s="356" t="n"/>
      <c r="Y1753" s="356" t="n"/>
      <c r="Z1753" s="356" t="n"/>
      <c r="AA1753" s="356" t="n"/>
      <c r="AB1753" s="356" t="inlineStr"/>
      <c r="AC1753" s="356" t="inlineStr"/>
      <c r="AD1753" s="356" t="inlineStr"/>
      <c r="AE1753" s="356" t="inlineStr"/>
      <c r="AF1753" s="356" t="inlineStr"/>
      <c r="AG1753" s="356" t="inlineStr"/>
      <c r="AH1753" s="356" t="n"/>
      <c r="AI1753" s="356" t="n"/>
      <c r="AJ1753" s="356" t="n"/>
      <c r="AK1753" s="356" t="n"/>
      <c r="AL1753" s="356" t="n"/>
      <c r="AM1753" s="356" t="n"/>
      <c r="AN1753" s="356" t="n"/>
      <c r="AO1753" s="356" t="n"/>
      <c r="AP1753" s="356" t="inlineStr"/>
      <c r="AQ1753" s="356" t="inlineStr"/>
      <c r="AR1753" s="356" t="inlineStr"/>
      <c r="AS1753" s="356" t="n"/>
      <c r="AT1753" s="356" t="n"/>
      <c r="AU1753" s="356" t="n"/>
      <c r="AV1753" s="356" t="n"/>
      <c r="AW1753" s="356" t="n"/>
      <c r="AX1753" s="356" t="n"/>
      <c r="AY1753" s="356" t="n"/>
      <c r="AZ1753" s="356" t="inlineStr"/>
      <c r="BA1753" s="356" t="n"/>
      <c r="BB1753" s="356" t="inlineStr"/>
      <c r="BC1753" s="356" t="inlineStr"/>
      <c r="BD1753" s="356" t="inlineStr"/>
      <c r="BE1753" s="356" t="inlineStr"/>
      <c r="BF1753" s="356" t="inlineStr"/>
      <c r="BG1753" s="356" t="inlineStr"/>
      <c r="BH1753" s="356" t="inlineStr"/>
      <c r="BI1753" s="356" t="inlineStr"/>
      <c r="BJ1753" s="356" t="inlineStr"/>
      <c r="BK1753" s="356" t="inlineStr"/>
      <c r="BL1753" s="356" t="inlineStr"/>
      <c r="BM1753" s="356" t="inlineStr"/>
      <c r="BN1753" s="356" t="inlineStr"/>
      <c r="BO1753" s="356" t="inlineStr"/>
      <c r="BP1753" s="356" t="inlineStr"/>
      <c r="BQ1753" s="356" t="n"/>
      <c r="BR1753" s="356" t="n"/>
      <c r="BS1753" s="356" t="n"/>
      <c r="BT1753" s="356" t="n"/>
      <c r="BU1753" s="356" t="n"/>
      <c r="BV1753" s="356" t="n"/>
      <c r="BW1753" s="356" t="n"/>
      <c r="BX1753" s="356" t="n">
        <v>0</v>
      </c>
      <c r="BY1753" s="356" t="n"/>
      <c r="BZ1753" s="356" t="n"/>
      <c r="CA1753" s="356" t="n"/>
      <c r="CB1753" s="356" t="n"/>
      <c r="CC1753" s="356" t="n"/>
      <c r="CD1753" s="356" t="n"/>
      <c r="CE1753" s="356" t="n"/>
      <c r="CF1753" s="356" t="n">
        <v>0</v>
      </c>
      <c r="CG1753" s="356" t="n">
        <v>0</v>
      </c>
      <c r="CH1753" s="356" t="n"/>
      <c r="CI1753" s="356" t="inlineStr"/>
      <c r="CJ1753" s="356" t="inlineStr"/>
      <c r="CK1753" s="0" t="inlineStr"/>
      <c r="CL1753" s="0" t="inlineStr"/>
      <c r="CM1753" s="0" t="inlineStr"/>
      <c r="CN1753" s="0" t="inlineStr"/>
      <c r="CO1753" s="0" t="inlineStr"/>
      <c r="CP1753" s="0" t="inlineStr"/>
      <c r="CQ1753" s="0" t="inlineStr"/>
    </row>
    <row r="1755">
      <c r="A1755" s="358" t="n">
        <v>52</v>
      </c>
      <c r="B1755" s="358">
        <f>B1766</f>
        <v/>
      </c>
      <c r="C1755" s="358">
        <f>C1766</f>
        <v/>
      </c>
      <c r="D1755" s="358">
        <f>D1766</f>
        <v/>
      </c>
      <c r="E1755" s="358">
        <f>E1766</f>
        <v/>
      </c>
      <c r="F1755" s="358">
        <f>F1766</f>
        <v/>
      </c>
      <c r="G1755" s="358">
        <f>G1766</f>
        <v/>
      </c>
      <c r="H1755" s="358" t="n"/>
      <c r="I1755" s="358" t="n"/>
      <c r="J1755" s="358" t="n"/>
      <c r="K1755" s="358" t="n"/>
      <c r="L1755" s="358" t="n"/>
      <c r="M1755" s="358" t="n"/>
      <c r="N1755" s="358" t="n"/>
      <c r="O1755" s="358">
        <f>O1766</f>
        <v/>
      </c>
      <c r="P1755" s="358">
        <f>P1766</f>
        <v/>
      </c>
      <c r="Q1755" s="358">
        <f>Q1766</f>
        <v/>
      </c>
      <c r="R1755" s="358">
        <f>R1766</f>
        <v/>
      </c>
      <c r="S1755" s="358">
        <f>S1766</f>
        <v/>
      </c>
      <c r="T1755" s="358">
        <f>T1766</f>
        <v/>
      </c>
      <c r="U1755" s="358">
        <f>U1766</f>
        <v/>
      </c>
      <c r="V1755" s="358">
        <f>V1766</f>
        <v/>
      </c>
      <c r="W1755" s="358">
        <f>W1766</f>
        <v/>
      </c>
      <c r="X1755" s="358">
        <f>X1766</f>
        <v/>
      </c>
      <c r="Y1755" s="358">
        <f>Y1766</f>
        <v/>
      </c>
      <c r="Z1755" s="358">
        <f>Z1766</f>
        <v/>
      </c>
      <c r="AA1755" s="358">
        <f>AA1766</f>
        <v/>
      </c>
      <c r="AB1755" s="358">
        <f>AB1766</f>
        <v/>
      </c>
      <c r="AC1755" s="358">
        <f>AC1766</f>
        <v/>
      </c>
      <c r="AD1755" s="358">
        <f>AD1766</f>
        <v/>
      </c>
      <c r="AE1755" s="358">
        <f>AE1766</f>
        <v/>
      </c>
      <c r="AF1755" s="358">
        <f>AF1766</f>
        <v/>
      </c>
      <c r="AG1755" s="358">
        <f>AG1766</f>
        <v/>
      </c>
      <c r="AH1755" s="358">
        <f>AH1766</f>
        <v/>
      </c>
      <c r="AI1755" s="358">
        <f>AI1766</f>
        <v/>
      </c>
      <c r="AJ1755" s="358">
        <f>AJ1766</f>
        <v/>
      </c>
      <c r="AK1755" s="358">
        <f>AK1766</f>
        <v/>
      </c>
      <c r="AL1755" s="358">
        <f>AL1766</f>
        <v/>
      </c>
      <c r="AM1755" s="358">
        <f>AM1766</f>
        <v/>
      </c>
      <c r="AN1755" s="358">
        <f>AN1766</f>
        <v/>
      </c>
      <c r="AO1755" s="358">
        <f>AO1766</f>
        <v/>
      </c>
      <c r="AP1755" s="358">
        <f>AP1766</f>
        <v/>
      </c>
      <c r="AQ1755" s="358">
        <f>AQ1766</f>
        <v/>
      </c>
      <c r="AR1755" s="358">
        <f>AR1766</f>
        <v/>
      </c>
      <c r="AS1755" s="358">
        <f>AS1766</f>
        <v/>
      </c>
      <c r="AT1755" s="358">
        <f>AT1766</f>
        <v/>
      </c>
      <c r="AU1755" s="358">
        <f>AU1766</f>
        <v/>
      </c>
      <c r="AV1755" s="358">
        <f>AV1766</f>
        <v/>
      </c>
      <c r="AW1755" s="358">
        <f>AW1766</f>
        <v/>
      </c>
      <c r="AX1755" s="358">
        <f>AX1766</f>
        <v/>
      </c>
      <c r="AY1755" s="358">
        <f>AY1766</f>
        <v/>
      </c>
      <c r="AZ1755" s="358">
        <f>AZ1766</f>
        <v/>
      </c>
      <c r="BA1755" s="358">
        <f>BA1766</f>
        <v/>
      </c>
      <c r="BB1755" s="358">
        <f>BB1766</f>
        <v/>
      </c>
      <c r="BC1755" s="358">
        <f>BC1766</f>
        <v/>
      </c>
      <c r="BD1755" s="358">
        <f>BD1766</f>
        <v/>
      </c>
      <c r="BE1755" s="358">
        <f>BE1766</f>
        <v/>
      </c>
      <c r="BF1755" s="358">
        <f>BF1766</f>
        <v/>
      </c>
      <c r="BG1755" s="358">
        <f>BG1766</f>
        <v/>
      </c>
      <c r="BH1755" s="358">
        <f>BH1766</f>
        <v/>
      </c>
      <c r="BI1755" s="358">
        <f>BI1766</f>
        <v/>
      </c>
      <c r="BJ1755" s="358">
        <f>BJ1766</f>
        <v/>
      </c>
      <c r="BK1755" s="358">
        <f>BK1766</f>
        <v/>
      </c>
      <c r="BL1755" s="358">
        <f>BL1766</f>
        <v/>
      </c>
      <c r="BM1755" s="358">
        <f>BM1766</f>
        <v/>
      </c>
      <c r="BN1755" s="358">
        <f>BN1766</f>
        <v/>
      </c>
      <c r="BO1755" s="358">
        <f>BO1766</f>
        <v/>
      </c>
      <c r="BP1755" s="358">
        <f>BP1766</f>
        <v/>
      </c>
      <c r="BQ1755" s="358">
        <f>BQ1766</f>
        <v/>
      </c>
      <c r="BR1755" s="358">
        <f>BR1766</f>
        <v/>
      </c>
      <c r="BS1755" s="358">
        <f>BS1766</f>
        <v/>
      </c>
      <c r="BT1755" s="358">
        <f>BT1766</f>
        <v/>
      </c>
      <c r="BU1755" s="358">
        <f>BU1766</f>
        <v/>
      </c>
      <c r="BV1755" s="358">
        <f>BV1766</f>
        <v/>
      </c>
      <c r="BW1755" s="358">
        <f>BW1766</f>
        <v/>
      </c>
      <c r="BX1755" s="358">
        <f>BX1766</f>
        <v/>
      </c>
      <c r="BY1755" s="358">
        <f>BY1766</f>
        <v/>
      </c>
      <c r="BZ1755" s="358">
        <f>BZ1766</f>
        <v/>
      </c>
      <c r="CA1755" s="358">
        <f>CA1766</f>
        <v/>
      </c>
      <c r="CB1755" s="358">
        <f>CB1766</f>
        <v/>
      </c>
      <c r="CC1755" s="358">
        <f>CC1766</f>
        <v/>
      </c>
      <c r="CD1755" s="358">
        <f>CD1766</f>
        <v/>
      </c>
      <c r="CE1755" s="358">
        <f>CE1766</f>
        <v/>
      </c>
      <c r="CF1755" s="358">
        <f>CF1766</f>
        <v/>
      </c>
      <c r="CG1755" s="358">
        <f>CG1766</f>
        <v/>
      </c>
      <c r="CH1755" s="358">
        <f>CH1766</f>
        <v/>
      </c>
      <c r="CI1755" s="358">
        <f>CI1766</f>
        <v/>
      </c>
      <c r="CJ1755" s="358">
        <f>CJ1766</f>
        <v/>
      </c>
      <c r="CK1755" s="358">
        <f>CK1766</f>
        <v/>
      </c>
      <c r="CL1755" s="358">
        <f>CL1766</f>
        <v/>
      </c>
      <c r="CM1755" s="358">
        <f>CM1766</f>
        <v/>
      </c>
      <c r="CN1755" s="358">
        <f>CN1766</f>
        <v/>
      </c>
      <c r="CO1755" s="358">
        <f>CO1766</f>
        <v/>
      </c>
      <c r="CP1755" s="358">
        <f>CP1766</f>
        <v/>
      </c>
      <c r="CQ1755" s="358">
        <f>CQ1766</f>
        <v/>
      </c>
      <c r="CR1755" s="358">
        <f>CR1766</f>
        <v/>
      </c>
      <c r="CS1755" s="358">
        <f>CS1766</f>
        <v/>
      </c>
      <c r="CT1755" s="358">
        <f>CT1766</f>
        <v/>
      </c>
      <c r="CU1755" s="358">
        <f>CU1766</f>
        <v/>
      </c>
      <c r="CV1755" s="358">
        <f>CV1766</f>
        <v/>
      </c>
      <c r="CW1755" s="358">
        <f>CW1766</f>
        <v/>
      </c>
      <c r="CX1755" s="358">
        <f>CX1766</f>
        <v/>
      </c>
      <c r="CY1755" s="358">
        <f>CY1766</f>
        <v/>
      </c>
      <c r="CZ1755" s="358">
        <f>CZ1766</f>
        <v/>
      </c>
      <c r="DA1755" s="358">
        <f>DA1766</f>
        <v/>
      </c>
      <c r="DB1755" s="358">
        <f>DB1766</f>
        <v/>
      </c>
      <c r="DC1755" s="358">
        <f>DC1766</f>
        <v/>
      </c>
      <c r="DD1755" s="358">
        <f>DD1766</f>
        <v/>
      </c>
      <c r="DE1755" s="358">
        <f>DE1766</f>
        <v/>
      </c>
      <c r="DF1755" s="358">
        <f>DF1766</f>
        <v/>
      </c>
      <c r="DG1755" s="359">
        <f>DG1766</f>
        <v/>
      </c>
      <c r="DH1755" s="359">
        <f>DH1766</f>
        <v/>
      </c>
      <c r="DI1755" s="359">
        <f>DI1766</f>
        <v/>
      </c>
      <c r="DJ1755" s="359">
        <f>DJ1766</f>
        <v/>
      </c>
      <c r="DK1755" s="359">
        <f>DK1766</f>
        <v/>
      </c>
      <c r="DL1755" s="359">
        <f>DL1766</f>
        <v/>
      </c>
      <c r="DM1755" s="359">
        <f>DM1766</f>
        <v/>
      </c>
      <c r="DN1755" s="359">
        <f>DN1766</f>
        <v/>
      </c>
      <c r="DO1755" s="359">
        <f>DO1766</f>
        <v/>
      </c>
      <c r="DP1755" s="359">
        <f>DP1766</f>
        <v/>
      </c>
      <c r="DQ1755" s="359">
        <f>DQ1766</f>
        <v/>
      </c>
      <c r="DR1755" s="359">
        <f>DR1766</f>
        <v/>
      </c>
      <c r="DS1755" s="359">
        <f>DS1766</f>
        <v/>
      </c>
      <c r="DT1755" s="359">
        <f>DT1766</f>
        <v/>
      </c>
      <c r="DU1755" s="359">
        <f>DU1766</f>
        <v/>
      </c>
      <c r="DV1755" s="359">
        <f>DV1766</f>
        <v/>
      </c>
      <c r="DW1755" s="359">
        <f>DW1766</f>
        <v/>
      </c>
      <c r="DX1755" s="359">
        <f>DX1766</f>
        <v/>
      </c>
      <c r="DY1755" s="359">
        <f>DY1766</f>
        <v/>
      </c>
      <c r="DZ1755" s="359">
        <f>DZ1766</f>
        <v/>
      </c>
      <c r="EA1755" s="359">
        <f>EA1766</f>
        <v/>
      </c>
      <c r="EB1755" s="359">
        <f>EB1766</f>
        <v/>
      </c>
      <c r="EC1755" s="359">
        <f>EC1766</f>
        <v/>
      </c>
      <c r="ED1755" s="359">
        <f>ED1766</f>
        <v/>
      </c>
      <c r="EE1755" s="359">
        <f>EE1766</f>
        <v/>
      </c>
      <c r="EF1755" s="359">
        <f>EF1766</f>
        <v/>
      </c>
      <c r="EG1755" s="359">
        <f>EG1766</f>
        <v/>
      </c>
      <c r="EH1755" s="359">
        <f>EH1766</f>
        <v/>
      </c>
      <c r="EI1755" s="359">
        <f>EI1766</f>
        <v/>
      </c>
      <c r="EJ1755" s="359">
        <f>EJ1766</f>
        <v/>
      </c>
      <c r="EK1755" s="359">
        <f>EK1766</f>
        <v/>
      </c>
      <c r="EL1755" s="359">
        <f>EL1766</f>
        <v/>
      </c>
      <c r="EM1755" s="359">
        <f>EM1766</f>
        <v/>
      </c>
      <c r="EN1755" s="359">
        <f>EN1766</f>
        <v/>
      </c>
      <c r="EO1755" s="359">
        <f>EO1766</f>
        <v/>
      </c>
      <c r="EP1755" s="359">
        <f>EP1766</f>
        <v/>
      </c>
      <c r="EQ1755" s="359">
        <f>EQ1766</f>
        <v/>
      </c>
      <c r="ER1755" s="359">
        <f>ER1766</f>
        <v/>
      </c>
      <c r="ES1755" s="359">
        <f>ES1766</f>
        <v/>
      </c>
      <c r="ET1755" s="359">
        <f>ET1766</f>
        <v/>
      </c>
      <c r="EU1755" s="359">
        <f>EU1766</f>
        <v/>
      </c>
      <c r="EV1755" s="359">
        <f>EV1766</f>
        <v/>
      </c>
      <c r="EW1755" s="359">
        <f>EW1766</f>
        <v/>
      </c>
      <c r="EX1755" s="359">
        <f>EX1766</f>
        <v/>
      </c>
      <c r="EY1755" s="359">
        <f>EY1766</f>
        <v/>
      </c>
      <c r="EZ1755" s="359">
        <f>EZ1766</f>
        <v/>
      </c>
      <c r="FA1755" s="359">
        <f>FA1766</f>
        <v/>
      </c>
      <c r="FB1755" s="359">
        <f>FB1766</f>
        <v/>
      </c>
      <c r="FC1755" s="359">
        <f>FC1766</f>
        <v/>
      </c>
      <c r="FD1755" s="359">
        <f>FD1766</f>
        <v/>
      </c>
      <c r="FE1755" s="359">
        <f>FE1766</f>
        <v/>
      </c>
      <c r="FF1755" s="359">
        <f>FF1766</f>
        <v/>
      </c>
      <c r="FG1755" s="359">
        <f>FG1766</f>
        <v/>
      </c>
      <c r="FH1755" s="359">
        <f>FH1766</f>
        <v/>
      </c>
      <c r="FI1755" s="359">
        <f>FI1766</f>
        <v/>
      </c>
      <c r="FJ1755" s="359">
        <f>FJ1766</f>
        <v/>
      </c>
      <c r="FK1755" s="359">
        <f>FK1766</f>
        <v/>
      </c>
      <c r="FL1755" s="359">
        <f>FL1766</f>
        <v/>
      </c>
      <c r="FM1755" s="359">
        <f>FM1766</f>
        <v/>
      </c>
      <c r="FN1755" s="359">
        <f>FN1766</f>
        <v/>
      </c>
      <c r="FO1755" s="359">
        <f>FO1766</f>
        <v/>
      </c>
      <c r="FP1755" s="359">
        <f>FP1766</f>
        <v/>
      </c>
      <c r="FQ1755" s="359">
        <f>FQ1766</f>
        <v/>
      </c>
      <c r="FR1755" s="359">
        <f>FR1766</f>
        <v/>
      </c>
      <c r="FS1755" s="359">
        <f>FS1766</f>
        <v/>
      </c>
      <c r="FT1755" s="359">
        <f>FT1766</f>
        <v/>
      </c>
      <c r="FU1755" s="359">
        <f>FU1766</f>
        <v/>
      </c>
      <c r="FV1755" s="359">
        <f>FV1766</f>
        <v/>
      </c>
      <c r="FW1755" s="359">
        <f>FW1766</f>
        <v/>
      </c>
      <c r="FX1755" s="359">
        <f>FX1766</f>
        <v/>
      </c>
      <c r="FY1755" s="359">
        <f>FY1766</f>
        <v/>
      </c>
      <c r="FZ1755" s="359">
        <f>FZ1766</f>
        <v/>
      </c>
      <c r="GA1755" s="359">
        <f>GA1766</f>
        <v/>
      </c>
      <c r="GB1755" s="359">
        <f>GB1766</f>
        <v/>
      </c>
      <c r="GC1755" s="359">
        <f>GC1766</f>
        <v/>
      </c>
      <c r="GD1755" s="359">
        <f>GD1766</f>
        <v/>
      </c>
      <c r="GE1755" s="359">
        <f>GE1766</f>
        <v/>
      </c>
      <c r="GF1755" s="359">
        <f>GF1766</f>
        <v/>
      </c>
      <c r="GG1755" s="359">
        <f>GG1766</f>
        <v/>
      </c>
      <c r="GH1755" s="359">
        <f>GH1766</f>
        <v/>
      </c>
      <c r="GI1755" s="359">
        <f>GI1766</f>
        <v/>
      </c>
      <c r="GJ1755" s="359">
        <f>GJ1766</f>
        <v/>
      </c>
      <c r="GK1755" s="359">
        <f>GK1766</f>
        <v/>
      </c>
      <c r="GL1755" s="359">
        <f>GL1766</f>
        <v/>
      </c>
      <c r="GM1755" s="359">
        <f>GM1766</f>
        <v/>
      </c>
      <c r="GN1755" s="359">
        <f>GN1766</f>
        <v/>
      </c>
      <c r="GO1755" s="359">
        <f>GO1766</f>
        <v/>
      </c>
      <c r="GP1755" s="359">
        <f>GP1766</f>
        <v/>
      </c>
      <c r="GQ1755" s="359">
        <f>GQ1766</f>
        <v/>
      </c>
      <c r="GR1755" s="359">
        <f>GR1766</f>
        <v/>
      </c>
      <c r="GS1755" s="359">
        <f>GS1766</f>
        <v/>
      </c>
      <c r="GT1755" s="359">
        <f>GT1766</f>
        <v/>
      </c>
      <c r="GU1755" s="359">
        <f>GU1766</f>
        <v/>
      </c>
      <c r="GV1755" s="359">
        <f>GV1766</f>
        <v/>
      </c>
      <c r="GW1755" s="359">
        <f>GW1766</f>
        <v/>
      </c>
      <c r="GX1755" s="359">
        <f>GX1766</f>
        <v/>
      </c>
    </row>
    <row r="1757">
      <c r="A1757" s="0" t="n">
        <v>17</v>
      </c>
      <c r="B1757" s="0" t="n">
        <v>0</v>
      </c>
      <c r="C1757" s="0">
        <f>ROW(SmtRes!A665)</f>
        <v/>
      </c>
      <c r="D1757" s="0">
        <f>ROW(EtalonRes!A648)</f>
        <v/>
      </c>
      <c r="E1757" s="0" t="inlineStr">
        <is>
          <t>1</t>
        </is>
      </c>
      <c r="F1757" s="0" t="inlineStr">
        <is>
          <t>65-15-7</t>
        </is>
      </c>
      <c r="G1757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757" s="0" t="inlineStr">
        <is>
          <t>100 м трубопровода</t>
        </is>
      </c>
      <c r="I1757" s="0">
        <f>ROUND(ROUND(4/100,4),7)</f>
        <v/>
      </c>
      <c r="J1757" s="0" t="n">
        <v>0</v>
      </c>
      <c r="K1757" s="0">
        <f>ROUND(ROUND(4/100,4),7)</f>
        <v/>
      </c>
      <c r="O1757" s="0">
        <f>ROUND(CP1757,0)</f>
        <v/>
      </c>
      <c r="P1757" s="0">
        <f>ROUND(CQ1757*I1757,0)</f>
        <v/>
      </c>
      <c r="Q1757" s="0">
        <f>(ROUND((ROUND(((ET1757)*I1757),0)*BB1757),0)+ROUND((ROUND(((AE1757-(EU1757))*I1757),0)*BS1757),0))</f>
        <v/>
      </c>
      <c r="R1757" s="0">
        <f>(ROUND((ROUND(((EU1757)*I1757),0)*BS1757),0)+ROUND((ROUND(((AE1757-(EU1757))*I1757),0)*BS1757),0))</f>
        <v/>
      </c>
      <c r="S1757" s="0">
        <f>ROUND(CT1757*I1757,0)</f>
        <v/>
      </c>
      <c r="T1757" s="0">
        <f>ROUND(CU1757*I1757,0)</f>
        <v/>
      </c>
      <c r="U1757" s="0">
        <f>ROUND(CV1757*I1757,7)</f>
        <v/>
      </c>
      <c r="V1757" s="0">
        <f>ROUND(CW1757*I1757,7)</f>
        <v/>
      </c>
      <c r="W1757" s="0">
        <f>ROUND(CX1757*I1757,0)</f>
        <v/>
      </c>
      <c r="X1757" s="0">
        <f>ROUND(CY1757,0)</f>
        <v/>
      </c>
      <c r="Y1757" s="0">
        <f>ROUND(CZ1757,0)</f>
        <v/>
      </c>
      <c r="AA1757" s="0" t="n">
        <v>78845955</v>
      </c>
      <c r="AB1757" s="0">
        <f>ROUND((AC1757+AD1757+AF1757),2)</f>
        <v/>
      </c>
      <c r="AC1757" s="0">
        <f>ROUND((ES1757),2)</f>
        <v/>
      </c>
      <c r="AD1757" s="0">
        <f>ROUND((((ET1757)-(EU1757))+AE1757),2)</f>
        <v/>
      </c>
      <c r="AE1757" s="0">
        <f>ROUND((EU1757),2)</f>
        <v/>
      </c>
      <c r="AF1757" s="0">
        <f>ROUND((EV1757),2)</f>
        <v/>
      </c>
      <c r="AG1757" s="0">
        <f>ROUND((AP1757),2)</f>
        <v/>
      </c>
      <c r="AH1757" s="0">
        <f>(EW1757)</f>
        <v/>
      </c>
      <c r="AI1757" s="0">
        <f>(EX1757)</f>
        <v/>
      </c>
      <c r="AJ1757" s="0">
        <f>(AS1757)</f>
        <v/>
      </c>
      <c r="AK1757" s="0" t="n">
        <v>4688.11</v>
      </c>
      <c r="AL1757" s="0" t="n">
        <v>2863.06</v>
      </c>
      <c r="AM1757" s="0" t="n">
        <v>64.59</v>
      </c>
      <c r="AN1757" s="0" t="n">
        <v>0</v>
      </c>
      <c r="AO1757" s="0" t="n">
        <v>1760.46</v>
      </c>
      <c r="AP1757" s="0" t="n">
        <v>0</v>
      </c>
      <c r="AQ1757" s="0" t="n">
        <v>183</v>
      </c>
      <c r="AR1757" s="0" t="n">
        <v>0</v>
      </c>
      <c r="AS1757" s="0" t="n">
        <v>0</v>
      </c>
      <c r="AT1757" s="0" t="n">
        <v>103</v>
      </c>
      <c r="AU1757" s="0" t="n">
        <v>52</v>
      </c>
      <c r="AV1757" s="0" t="n">
        <v>1</v>
      </c>
      <c r="AW1757" s="0" t="n">
        <v>1</v>
      </c>
      <c r="AZ1757" s="0" t="n">
        <v>1</v>
      </c>
      <c r="BA1757" s="0" t="n">
        <v>52.25</v>
      </c>
      <c r="BB1757" s="0" t="n">
        <v>21.24</v>
      </c>
      <c r="BC1757" s="0" t="n">
        <v>10.86</v>
      </c>
      <c r="BD1757" s="0" t="inlineStr"/>
      <c r="BE1757" s="0" t="inlineStr"/>
      <c r="BF1757" s="0" t="inlineStr"/>
      <c r="BG1757" s="0" t="inlineStr"/>
      <c r="BH1757" s="0" t="n">
        <v>0</v>
      </c>
      <c r="BI1757" s="0" t="n">
        <v>1</v>
      </c>
      <c r="BJ1757" s="0" t="inlineStr">
        <is>
          <t>ТЕРр Московской обл., 65-15-7, приказ Минстроя России №675/пр от 28.02.2017 № 263/пр</t>
        </is>
      </c>
      <c r="BM1757" s="0" t="n">
        <v>65008</v>
      </c>
      <c r="BN1757" s="0" t="n">
        <v>0</v>
      </c>
      <c r="BO1757" s="0" t="inlineStr">
        <is>
          <t>65-15-7</t>
        </is>
      </c>
      <c r="BP1757" s="0" t="n">
        <v>1</v>
      </c>
      <c r="BQ1757" s="0" t="n">
        <v>6</v>
      </c>
      <c r="BR1757" s="0" t="n">
        <v>0</v>
      </c>
      <c r="BS1757" s="0" t="n">
        <v>52.25</v>
      </c>
      <c r="BT1757" s="0" t="n">
        <v>1</v>
      </c>
      <c r="BU1757" s="0" t="n">
        <v>1</v>
      </c>
      <c r="BV1757" s="0" t="n">
        <v>1</v>
      </c>
      <c r="BW1757" s="0" t="n">
        <v>1</v>
      </c>
      <c r="BX1757" s="0" t="n">
        <v>1</v>
      </c>
      <c r="BY1757" s="0" t="inlineStr"/>
      <c r="BZ1757" s="0" t="n">
        <v>103</v>
      </c>
      <c r="CA1757" s="0" t="n">
        <v>52</v>
      </c>
      <c r="CB1757" s="0" t="inlineStr"/>
      <c r="CE1757" s="0" t="n">
        <v>12</v>
      </c>
      <c r="CF1757" s="0" t="n">
        <v>0</v>
      </c>
      <c r="CG1757" s="0" t="n">
        <v>0</v>
      </c>
      <c r="CM1757" s="0" t="n">
        <v>0</v>
      </c>
      <c r="CN1757" s="0" t="inlineStr"/>
      <c r="CO1757" s="0" t="n">
        <v>0</v>
      </c>
      <c r="CP1757" s="0">
        <f>(P1757+Q1757+S1757)</f>
        <v/>
      </c>
      <c r="CQ1757" s="0">
        <f>AC1757*BC1757</f>
        <v/>
      </c>
      <c r="CR1757" s="0">
        <f>(ROUND((ROUND(((ET1757)*1),0)*BB1757),0)+ROUND((ROUND(((AE1757-(EU1757))*1),0)*BS1757),0))</f>
        <v/>
      </c>
      <c r="CS1757" s="0">
        <f>(ROUND((ROUND(((EU1757)*1),0)*BS1757),0)+ROUND((ROUND(((AE1757-(EU1757))*1),0)*BS1757),0))</f>
        <v/>
      </c>
      <c r="CT1757" s="0">
        <f>AF1757*BA1757</f>
        <v/>
      </c>
      <c r="CU1757" s="0">
        <f>AG1757</f>
        <v/>
      </c>
      <c r="CV1757" s="0">
        <f>AH1757</f>
        <v/>
      </c>
      <c r="CW1757" s="0">
        <f>AI1757</f>
        <v/>
      </c>
      <c r="CX1757" s="0">
        <f>AJ1757</f>
        <v/>
      </c>
      <c r="CY1757" s="0">
        <f>(((S1757+R1757)*AT1757)/100)</f>
        <v/>
      </c>
      <c r="CZ1757" s="0">
        <f>(((S1757+R1757)*AU1757)/100)</f>
        <v/>
      </c>
      <c r="DC1757" s="0" t="inlineStr"/>
      <c r="DD1757" s="0" t="inlineStr"/>
      <c r="DE1757" s="0" t="inlineStr"/>
      <c r="DF1757" s="0" t="inlineStr"/>
      <c r="DG1757" s="0" t="inlineStr"/>
      <c r="DH1757" s="0" t="inlineStr"/>
      <c r="DI1757" s="0" t="inlineStr"/>
      <c r="DJ1757" s="0" t="inlineStr"/>
      <c r="DK1757" s="0" t="inlineStr"/>
      <c r="DL1757" s="0" t="inlineStr"/>
      <c r="DM1757" s="0" t="inlineStr"/>
      <c r="DN1757" s="0" t="n">
        <v>0</v>
      </c>
      <c r="DO1757" s="0" t="n">
        <v>0</v>
      </c>
      <c r="DP1757" s="0" t="n">
        <v>1</v>
      </c>
      <c r="DQ1757" s="0" t="n">
        <v>1</v>
      </c>
      <c r="DU1757" s="0" t="n">
        <v>1013</v>
      </c>
      <c r="DV1757" s="0" t="inlineStr">
        <is>
          <t>100 м трубопровода</t>
        </is>
      </c>
      <c r="DW1757" s="0" t="inlineStr">
        <is>
          <t>100 м трубопровода</t>
        </is>
      </c>
      <c r="DX1757" s="0" t="n">
        <v>1</v>
      </c>
      <c r="DZ1757" s="0" t="inlineStr"/>
      <c r="EA1757" s="0" t="inlineStr"/>
      <c r="EB1757" s="0" t="inlineStr"/>
      <c r="EC1757" s="0" t="inlineStr"/>
      <c r="EE1757" s="0" t="n">
        <v>78726002</v>
      </c>
      <c r="EF1757" s="0" t="n">
        <v>6</v>
      </c>
      <c r="EG1757" s="0" t="inlineStr">
        <is>
          <t>Ремонтно-строительные работы</t>
        </is>
      </c>
      <c r="EH1757" s="0" t="n">
        <v>99</v>
      </c>
      <c r="EI1757" s="0" t="inlineStr">
        <is>
          <t>Внутренние санитарно-технические работы</t>
        </is>
      </c>
      <c r="EJ1757" s="0" t="n">
        <v>1</v>
      </c>
      <c r="EK1757" s="0" t="n">
        <v>65008</v>
      </c>
      <c r="EL1757" s="0" t="inlineStr">
        <is>
          <t>Внутренние санитарнотехнические работы: смена труб, санприборов, запорной арматуры и другое</t>
        </is>
      </c>
      <c r="EM1757" s="0" t="inlineStr">
        <is>
          <t>рФЕР-65</t>
        </is>
      </c>
      <c r="EO1757" s="0" t="inlineStr"/>
      <c r="EQ1757" s="0" t="n">
        <v>0</v>
      </c>
      <c r="ER1757" s="0" t="n">
        <v>4688.11</v>
      </c>
      <c r="ES1757" s="0" t="n">
        <v>2863.06</v>
      </c>
      <c r="ET1757" s="0" t="n">
        <v>64.59</v>
      </c>
      <c r="EU1757" s="0" t="n">
        <v>0</v>
      </c>
      <c r="EV1757" s="0" t="n">
        <v>1760.46</v>
      </c>
      <c r="EW1757" s="0" t="n">
        <v>183</v>
      </c>
      <c r="EX1757" s="0" t="n">
        <v>0</v>
      </c>
      <c r="EY1757" s="0" t="n">
        <v>0</v>
      </c>
      <c r="FQ1757" s="0" t="n">
        <v>0</v>
      </c>
      <c r="FR1757" s="0" t="n">
        <v>0</v>
      </c>
      <c r="FS1757" s="0" t="n">
        <v>0</v>
      </c>
      <c r="FX1757" s="0" t="n">
        <v>103</v>
      </c>
      <c r="FY1757" s="0" t="n">
        <v>52</v>
      </c>
      <c r="GA1757" s="0" t="inlineStr"/>
      <c r="GD1757" s="0" t="n">
        <v>1</v>
      </c>
      <c r="GF1757" s="0" t="n">
        <v>2023211176</v>
      </c>
      <c r="GG1757" s="0" t="n">
        <v>2</v>
      </c>
      <c r="GH1757" s="0" t="n">
        <v>1</v>
      </c>
      <c r="GI1757" s="0" t="n">
        <v>2</v>
      </c>
      <c r="GJ1757" s="0" t="n">
        <v>0</v>
      </c>
      <c r="GK1757" s="0" t="n">
        <v>0</v>
      </c>
      <c r="GL1757" s="0">
        <f>ROUND(IF(AND(BH1757=3,BI1757=3,FS1757&lt;&gt;0),P1757,0),0)</f>
        <v/>
      </c>
      <c r="GM1757" s="0">
        <f>ROUND(O1757+X1757+Y1757,0)+GX1757</f>
        <v/>
      </c>
      <c r="GN1757" s="0">
        <f>IF(OR(BI1757=0,BI1757=1),GM1757-GX1757,0)</f>
        <v/>
      </c>
      <c r="GO1757" s="0">
        <f>IF(BI1757=2,GM1757-GX1757,0)</f>
        <v/>
      </c>
      <c r="GP1757" s="0">
        <f>IF(BI1757=4,GM1757-GX1757,0)</f>
        <v/>
      </c>
      <c r="GR1757" s="0" t="n">
        <v>0</v>
      </c>
      <c r="GS1757" s="0" t="n">
        <v>3</v>
      </c>
      <c r="GT1757" s="0" t="n">
        <v>0</v>
      </c>
      <c r="GU1757" s="0" t="inlineStr"/>
      <c r="GV1757" s="0">
        <f>ROUND((GT1757),2)</f>
        <v/>
      </c>
      <c r="GW1757" s="0" t="n">
        <v>1</v>
      </c>
      <c r="GX1757" s="0">
        <f>ROUND(HC1757*I1757,0)</f>
        <v/>
      </c>
      <c r="HA1757" s="0" t="n">
        <v>0</v>
      </c>
      <c r="HB1757" s="0" t="n">
        <v>0</v>
      </c>
      <c r="HC1757" s="0">
        <f>GV1757*GW1757</f>
        <v/>
      </c>
      <c r="HE1757" s="0" t="inlineStr"/>
      <c r="HF1757" s="0" t="inlineStr"/>
      <c r="HM1757" s="0" t="inlineStr"/>
      <c r="HN1757" s="0" t="inlineStr">
        <is>
          <t>Пр/812-099.2-1</t>
        </is>
      </c>
      <c r="HO1757" s="0" t="inlineStr">
        <is>
          <t>Пр/774-099.2</t>
        </is>
      </c>
      <c r="HP1757" s="0" t="inlineStr">
        <is>
          <t>Внутренние санитарнотехнические работы: смена труб, санприборов, запорной арматуры и другое</t>
        </is>
      </c>
      <c r="HQ1757" s="0" t="inlineStr">
        <is>
          <t>Внутренние санитарнотехнические работы: смена труб, санприборов, запорной арматуры и другое</t>
        </is>
      </c>
      <c r="HS1757" s="0" t="n">
        <v>0</v>
      </c>
      <c r="IK1757" s="0" t="n">
        <v>0</v>
      </c>
    </row>
    <row r="1758">
      <c r="A1758" s="0" t="n">
        <v>18</v>
      </c>
      <c r="B1758" s="0" t="n">
        <v>0</v>
      </c>
      <c r="C1758" s="0" t="n">
        <v>665</v>
      </c>
      <c r="E1758" s="0" t="inlineStr">
        <is>
          <t>1,1</t>
        </is>
      </c>
      <c r="F1758" s="0" t="inlineStr">
        <is>
          <t>507-5019</t>
        </is>
      </c>
      <c r="G1758" s="0" t="inlineStr">
        <is>
          <t>Муфта полипропиленовая комбинированная, с внутренней резьбой диаметром 20х1/2"</t>
        </is>
      </c>
      <c r="H1758" s="0" t="inlineStr">
        <is>
          <t>10 шт.</t>
        </is>
      </c>
      <c r="I1758" s="0">
        <f>I1757*J1758</f>
        <v/>
      </c>
      <c r="J1758" s="0" t="n">
        <v>100</v>
      </c>
      <c r="K1758" s="0" t="n">
        <v>100</v>
      </c>
      <c r="O1758" s="0">
        <f>ROUND(CP1758,0)</f>
        <v/>
      </c>
      <c r="P1758" s="0">
        <f>ROUND(CQ1758*I1758,0)</f>
        <v/>
      </c>
      <c r="Q1758" s="0">
        <f>(ROUND((ROUND(((ET1758)*I1758),0)*BB1758),0)+ROUND((ROUND(((AE1758-(EU1758))*I1758),0)*BS1758),0))</f>
        <v/>
      </c>
      <c r="R1758" s="0">
        <f>(ROUND((ROUND(((EU1758)*I1758),0)*BS1758),0)+ROUND((ROUND(((AE1758-(EU1758))*I1758),0)*BS1758),0))</f>
        <v/>
      </c>
      <c r="S1758" s="0">
        <f>ROUND(CT1758*I1758,0)</f>
        <v/>
      </c>
      <c r="T1758" s="0">
        <f>ROUND(CU1758*I1758,0)</f>
        <v/>
      </c>
      <c r="U1758" s="0">
        <f>ROUND(CV1758*I1758,7)</f>
        <v/>
      </c>
      <c r="V1758" s="0">
        <f>ROUND(CW1758*I1758,7)</f>
        <v/>
      </c>
      <c r="W1758" s="0">
        <f>ROUND(CX1758*I1758,0)</f>
        <v/>
      </c>
      <c r="X1758" s="0">
        <f>ROUND(CY1758,0)</f>
        <v/>
      </c>
      <c r="Y1758" s="0">
        <f>ROUND(CZ1758,0)</f>
        <v/>
      </c>
      <c r="AA1758" s="0" t="n">
        <v>78845955</v>
      </c>
      <c r="AB1758" s="0">
        <f>ROUND((AC1758+AD1758+AF1758),2)</f>
        <v/>
      </c>
      <c r="AC1758" s="0">
        <f>ROUND((ES1758),2)</f>
        <v/>
      </c>
      <c r="AD1758" s="0">
        <f>ROUND((((ET1758)-(EU1758))+AE1758),2)</f>
        <v/>
      </c>
      <c r="AE1758" s="0">
        <f>ROUND((EU1758),2)</f>
        <v/>
      </c>
      <c r="AF1758" s="0">
        <f>ROUND((EV1758),2)</f>
        <v/>
      </c>
      <c r="AG1758" s="0">
        <f>ROUND((AP1758),2)</f>
        <v/>
      </c>
      <c r="AH1758" s="0">
        <f>(EW1758)</f>
        <v/>
      </c>
      <c r="AI1758" s="0">
        <f>(EX1758)</f>
        <v/>
      </c>
      <c r="AJ1758" s="0">
        <f>(AS1758)</f>
        <v/>
      </c>
      <c r="AK1758" s="0" t="n">
        <v>74.3</v>
      </c>
      <c r="AL1758" s="0" t="n">
        <v>74.3</v>
      </c>
      <c r="AM1758" s="0" t="n">
        <v>0</v>
      </c>
      <c r="AN1758" s="0" t="n">
        <v>0</v>
      </c>
      <c r="AO1758" s="0" t="n">
        <v>0</v>
      </c>
      <c r="AP1758" s="0" t="n">
        <v>0</v>
      </c>
      <c r="AQ1758" s="0" t="n">
        <v>0</v>
      </c>
      <c r="AR1758" s="0" t="n">
        <v>0</v>
      </c>
      <c r="AS1758" s="0" t="n">
        <v>0.04</v>
      </c>
      <c r="AT1758" s="0" t="n">
        <v>103</v>
      </c>
      <c r="AU1758" s="0" t="n">
        <v>52</v>
      </c>
      <c r="AV1758" s="0" t="n">
        <v>1</v>
      </c>
      <c r="AW1758" s="0" t="n">
        <v>1</v>
      </c>
      <c r="AZ1758" s="0" t="n">
        <v>1</v>
      </c>
      <c r="BA1758" s="0" t="n">
        <v>1</v>
      </c>
      <c r="BB1758" s="0" t="n">
        <v>1</v>
      </c>
      <c r="BC1758" s="0" t="n">
        <v>5.73</v>
      </c>
      <c r="BD1758" s="0" t="inlineStr"/>
      <c r="BE1758" s="0" t="inlineStr"/>
      <c r="BF1758" s="0" t="inlineStr"/>
      <c r="BG1758" s="0" t="inlineStr"/>
      <c r="BH1758" s="0" t="n">
        <v>3</v>
      </c>
      <c r="BI1758" s="0" t="n">
        <v>1</v>
      </c>
      <c r="BJ1758" s="0" t="inlineStr">
        <is>
          <t>ТССЦ Московской обл., 507-5019, приказ Минстроя России №675/пр от 28.02.2017 № 258/пр</t>
        </is>
      </c>
      <c r="BM1758" s="0" t="n">
        <v>65008</v>
      </c>
      <c r="BN1758" s="0" t="n">
        <v>0</v>
      </c>
      <c r="BO1758" s="0" t="inlineStr">
        <is>
          <t>507-5019</t>
        </is>
      </c>
      <c r="BP1758" s="0" t="n">
        <v>1</v>
      </c>
      <c r="BQ1758" s="0" t="n">
        <v>6</v>
      </c>
      <c r="BR1758" s="0" t="n">
        <v>0</v>
      </c>
      <c r="BS1758" s="0" t="n">
        <v>1</v>
      </c>
      <c r="BT1758" s="0" t="n">
        <v>1</v>
      </c>
      <c r="BU1758" s="0" t="n">
        <v>1</v>
      </c>
      <c r="BV1758" s="0" t="n">
        <v>1</v>
      </c>
      <c r="BW1758" s="0" t="n">
        <v>1</v>
      </c>
      <c r="BX1758" s="0" t="n">
        <v>1</v>
      </c>
      <c r="BY1758" s="0" t="inlineStr"/>
      <c r="BZ1758" s="0" t="n">
        <v>103</v>
      </c>
      <c r="CA1758" s="0" t="n">
        <v>52</v>
      </c>
      <c r="CB1758" s="0" t="inlineStr"/>
      <c r="CE1758" s="0" t="n">
        <v>12</v>
      </c>
      <c r="CF1758" s="0" t="n">
        <v>0</v>
      </c>
      <c r="CG1758" s="0" t="n">
        <v>0</v>
      </c>
      <c r="CM1758" s="0" t="n">
        <v>0</v>
      </c>
      <c r="CN1758" s="0" t="inlineStr"/>
      <c r="CO1758" s="0" t="n">
        <v>0</v>
      </c>
      <c r="CP1758" s="0">
        <f>(P1758+Q1758+S1758)</f>
        <v/>
      </c>
      <c r="CQ1758" s="0">
        <f>AC1758*BC1758</f>
        <v/>
      </c>
      <c r="CR1758" s="0">
        <f>(ROUND((ROUND(((ET1758)*1),0)*BB1758),0)+ROUND((ROUND(((AE1758-(EU1758))*1),0)*BS1758),0))</f>
        <v/>
      </c>
      <c r="CS1758" s="0">
        <f>(ROUND((ROUND(((EU1758)*1),0)*BS1758),0)+ROUND((ROUND(((AE1758-(EU1758))*1),0)*BS1758),0))</f>
        <v/>
      </c>
      <c r="CT1758" s="0">
        <f>AF1758*BA1758</f>
        <v/>
      </c>
      <c r="CU1758" s="0">
        <f>AG1758</f>
        <v/>
      </c>
      <c r="CV1758" s="0">
        <f>AH1758</f>
        <v/>
      </c>
      <c r="CW1758" s="0">
        <f>AI1758</f>
        <v/>
      </c>
      <c r="CX1758" s="0">
        <f>AJ1758</f>
        <v/>
      </c>
      <c r="CY1758" s="0">
        <f>(((S1758+R1758)*AT1758)/100)</f>
        <v/>
      </c>
      <c r="CZ1758" s="0">
        <f>(((S1758+R1758)*AU1758)/100)</f>
        <v/>
      </c>
      <c r="DC1758" s="0" t="inlineStr"/>
      <c r="DD1758" s="0" t="inlineStr"/>
      <c r="DE1758" s="0" t="inlineStr"/>
      <c r="DF1758" s="0" t="inlineStr"/>
      <c r="DG1758" s="0" t="inlineStr"/>
      <c r="DH1758" s="0" t="inlineStr"/>
      <c r="DI1758" s="0" t="inlineStr"/>
      <c r="DJ1758" s="0" t="inlineStr"/>
      <c r="DK1758" s="0" t="inlineStr"/>
      <c r="DL1758" s="0" t="inlineStr"/>
      <c r="DM1758" s="0" t="inlineStr"/>
      <c r="DN1758" s="0" t="n">
        <v>0</v>
      </c>
      <c r="DO1758" s="0" t="n">
        <v>0</v>
      </c>
      <c r="DP1758" s="0" t="n">
        <v>1</v>
      </c>
      <c r="DQ1758" s="0" t="n">
        <v>1</v>
      </c>
      <c r="DU1758" s="0" t="n">
        <v>1010</v>
      </c>
      <c r="DV1758" s="0" t="inlineStr">
        <is>
          <t>10 шт.</t>
        </is>
      </c>
      <c r="DW1758" s="0" t="inlineStr">
        <is>
          <t>10 шт.</t>
        </is>
      </c>
      <c r="DX1758" s="0" t="n">
        <v>10</v>
      </c>
      <c r="DZ1758" s="0" t="inlineStr"/>
      <c r="EA1758" s="0" t="inlineStr"/>
      <c r="EB1758" s="0" t="inlineStr"/>
      <c r="EC1758" s="0" t="inlineStr"/>
      <c r="EE1758" s="0" t="n">
        <v>78726002</v>
      </c>
      <c r="EF1758" s="0" t="n">
        <v>6</v>
      </c>
      <c r="EG1758" s="0" t="inlineStr">
        <is>
          <t>Ремонтно-строительные работы</t>
        </is>
      </c>
      <c r="EH1758" s="0" t="n">
        <v>99</v>
      </c>
      <c r="EI1758" s="0" t="inlineStr">
        <is>
          <t>Внутренние санитарно-технические работы</t>
        </is>
      </c>
      <c r="EJ1758" s="0" t="n">
        <v>1</v>
      </c>
      <c r="EK1758" s="0" t="n">
        <v>65008</v>
      </c>
      <c r="EL1758" s="0" t="inlineStr">
        <is>
          <t>Внутренние санитарнотехнические работы: смена труб, санприборов, запорной арматуры и другое</t>
        </is>
      </c>
      <c r="EM1758" s="0" t="inlineStr">
        <is>
          <t>рФЕР-65</t>
        </is>
      </c>
      <c r="EO1758" s="0" t="inlineStr"/>
      <c r="EQ1758" s="0" t="n">
        <v>0</v>
      </c>
      <c r="ER1758" s="0" t="n">
        <v>74.3</v>
      </c>
      <c r="ES1758" s="0" t="n">
        <v>74.3</v>
      </c>
      <c r="ET1758" s="0" t="n">
        <v>0</v>
      </c>
      <c r="EU1758" s="0" t="n">
        <v>0</v>
      </c>
      <c r="EV1758" s="0" t="n">
        <v>0</v>
      </c>
      <c r="EW1758" s="0" t="n">
        <v>0</v>
      </c>
      <c r="EX1758" s="0" t="n">
        <v>0</v>
      </c>
      <c r="FQ1758" s="0" t="n">
        <v>0</v>
      </c>
      <c r="FR1758" s="0" t="n">
        <v>0</v>
      </c>
      <c r="FS1758" s="0" t="n">
        <v>0</v>
      </c>
      <c r="FX1758" s="0" t="n">
        <v>103</v>
      </c>
      <c r="FY1758" s="0" t="n">
        <v>52</v>
      </c>
      <c r="GA1758" s="0" t="inlineStr"/>
      <c r="GD1758" s="0" t="n">
        <v>1</v>
      </c>
      <c r="GF1758" s="0" t="n">
        <v>-2070859470</v>
      </c>
      <c r="GG1758" s="0" t="n">
        <v>2</v>
      </c>
      <c r="GH1758" s="0" t="n">
        <v>1</v>
      </c>
      <c r="GI1758" s="0" t="n">
        <v>2</v>
      </c>
      <c r="GJ1758" s="0" t="n">
        <v>0</v>
      </c>
      <c r="GK1758" s="0" t="n">
        <v>0</v>
      </c>
      <c r="GL1758" s="0">
        <f>ROUND(IF(AND(BH1758=3,BI1758=3,FS1758&lt;&gt;0),P1758,0),0)</f>
        <v/>
      </c>
      <c r="GM1758" s="0">
        <f>ROUND(O1758+X1758+Y1758,0)+GX1758</f>
        <v/>
      </c>
      <c r="GN1758" s="0">
        <f>IF(OR(BI1758=0,BI1758=1),GM1758-GX1758,0)</f>
        <v/>
      </c>
      <c r="GO1758" s="0">
        <f>IF(BI1758=2,GM1758-GX1758,0)</f>
        <v/>
      </c>
      <c r="GP1758" s="0">
        <f>IF(BI1758=4,GM1758-GX1758,0)</f>
        <v/>
      </c>
      <c r="GR1758" s="0" t="n">
        <v>0</v>
      </c>
      <c r="GS1758" s="0" t="n">
        <v>3</v>
      </c>
      <c r="GT1758" s="0" t="n">
        <v>0</v>
      </c>
      <c r="GU1758" s="0" t="inlineStr"/>
      <c r="GV1758" s="0">
        <f>ROUND((GT1758),2)</f>
        <v/>
      </c>
      <c r="GW1758" s="0" t="n">
        <v>1</v>
      </c>
      <c r="GX1758" s="0">
        <f>ROUND(HC1758*I1758,0)</f>
        <v/>
      </c>
      <c r="HA1758" s="0" t="n">
        <v>0</v>
      </c>
      <c r="HB1758" s="0" t="n">
        <v>0</v>
      </c>
      <c r="HC1758" s="0">
        <f>GV1758*GW1758</f>
        <v/>
      </c>
      <c r="HE1758" s="0" t="inlineStr"/>
      <c r="HF1758" s="0" t="inlineStr"/>
      <c r="HM1758" s="0" t="inlineStr"/>
      <c r="HN1758" s="0" t="inlineStr">
        <is>
          <t>Пр/812-099.2-1</t>
        </is>
      </c>
      <c r="HO1758" s="0" t="inlineStr">
        <is>
          <t>Пр/774-099.2</t>
        </is>
      </c>
      <c r="HP1758" s="0" t="inlineStr">
        <is>
          <t>Внутренние санитарнотехнические работы: смена труб, санприборов, запорной арматуры и другое</t>
        </is>
      </c>
      <c r="HQ1758" s="0" t="inlineStr">
        <is>
          <t>Внутренние санитарнотехнические работы: смена труб, санприборов, запорной арматуры и другое</t>
        </is>
      </c>
      <c r="HS1758" s="0" t="n">
        <v>0</v>
      </c>
      <c r="IK1758" s="0" t="n">
        <v>0</v>
      </c>
    </row>
    <row r="1759">
      <c r="A1759" s="0" t="n">
        <v>18</v>
      </c>
      <c r="B1759" s="0" t="n">
        <v>0</v>
      </c>
      <c r="C1759" s="0" t="n">
        <v>664</v>
      </c>
      <c r="E1759" s="0" t="inlineStr">
        <is>
          <t>1,2</t>
        </is>
      </c>
      <c r="F1759" s="0" t="inlineStr">
        <is>
          <t>302-0064</t>
        </is>
      </c>
      <c r="G1759" s="0" t="inlineStr">
        <is>
          <t>Кран шаровый муфтовый Valtec для воды диаметром 25 мм, тип в/в</t>
        </is>
      </c>
      <c r="H1759" s="0" t="inlineStr">
        <is>
          <t>шт.</t>
        </is>
      </c>
      <c r="I1759" s="0">
        <f>I1757*J1759</f>
        <v/>
      </c>
      <c r="J1759" s="0" t="n">
        <v>50</v>
      </c>
      <c r="K1759" s="0" t="n">
        <v>50</v>
      </c>
      <c r="O1759" s="0">
        <f>ROUND(CP1759,0)</f>
        <v/>
      </c>
      <c r="P1759" s="0">
        <f>ROUND(CQ1759*I1759,0)</f>
        <v/>
      </c>
      <c r="Q1759" s="0">
        <f>(ROUND((ROUND(((ET1759)*I1759),0)*BB1759),0)+ROUND((ROUND(((AE1759-(EU1759))*I1759),0)*BS1759),0))</f>
        <v/>
      </c>
      <c r="R1759" s="0">
        <f>(ROUND((ROUND(((EU1759)*I1759),0)*BS1759),0)+ROUND((ROUND(((AE1759-(EU1759))*I1759),0)*BS1759),0))</f>
        <v/>
      </c>
      <c r="S1759" s="0">
        <f>ROUND(CT1759*I1759,0)</f>
        <v/>
      </c>
      <c r="T1759" s="0">
        <f>ROUND(CU1759*I1759,0)</f>
        <v/>
      </c>
      <c r="U1759" s="0">
        <f>ROUND(CV1759*I1759,7)</f>
        <v/>
      </c>
      <c r="V1759" s="0">
        <f>ROUND(CW1759*I1759,7)</f>
        <v/>
      </c>
      <c r="W1759" s="0">
        <f>ROUND(CX1759*I1759,0)</f>
        <v/>
      </c>
      <c r="X1759" s="0">
        <f>ROUND(CY1759,0)</f>
        <v/>
      </c>
      <c r="Y1759" s="0">
        <f>ROUND(CZ1759,0)</f>
        <v/>
      </c>
      <c r="AA1759" s="0" t="n">
        <v>78845955</v>
      </c>
      <c r="AB1759" s="0">
        <f>ROUND((AC1759+AD1759+AF1759),2)</f>
        <v/>
      </c>
      <c r="AC1759" s="0">
        <f>ROUND((ES1759),2)</f>
        <v/>
      </c>
      <c r="AD1759" s="0">
        <f>ROUND((((ET1759)-(EU1759))+AE1759),2)</f>
        <v/>
      </c>
      <c r="AE1759" s="0">
        <f>ROUND((EU1759),2)</f>
        <v/>
      </c>
      <c r="AF1759" s="0">
        <f>ROUND((EV1759),2)</f>
        <v/>
      </c>
      <c r="AG1759" s="0">
        <f>ROUND((AP1759),2)</f>
        <v/>
      </c>
      <c r="AH1759" s="0">
        <f>(EW1759)</f>
        <v/>
      </c>
      <c r="AI1759" s="0">
        <f>(EX1759)</f>
        <v/>
      </c>
      <c r="AJ1759" s="0">
        <f>(AS1759)</f>
        <v/>
      </c>
      <c r="AK1759" s="0" t="n">
        <v>67.09</v>
      </c>
      <c r="AL1759" s="0" t="n">
        <v>67.09</v>
      </c>
      <c r="AM1759" s="0" t="n">
        <v>0</v>
      </c>
      <c r="AN1759" s="0" t="n">
        <v>0</v>
      </c>
      <c r="AO1759" s="0" t="n">
        <v>0</v>
      </c>
      <c r="AP1759" s="0" t="n">
        <v>0</v>
      </c>
      <c r="AQ1759" s="0" t="n">
        <v>0</v>
      </c>
      <c r="AR1759" s="0" t="n">
        <v>0</v>
      </c>
      <c r="AS1759" s="0" t="n">
        <v>0.02</v>
      </c>
      <c r="AT1759" s="0" t="n">
        <v>103</v>
      </c>
      <c r="AU1759" s="0" t="n">
        <v>52</v>
      </c>
      <c r="AV1759" s="0" t="n">
        <v>1</v>
      </c>
      <c r="AW1759" s="0" t="n">
        <v>1</v>
      </c>
      <c r="AZ1759" s="0" t="n">
        <v>1</v>
      </c>
      <c r="BA1759" s="0" t="n">
        <v>1</v>
      </c>
      <c r="BB1759" s="0" t="n">
        <v>1</v>
      </c>
      <c r="BC1759" s="0" t="n">
        <v>14.16</v>
      </c>
      <c r="BD1759" s="0" t="inlineStr"/>
      <c r="BE1759" s="0" t="inlineStr"/>
      <c r="BF1759" s="0" t="inlineStr"/>
      <c r="BG1759" s="0" t="inlineStr"/>
      <c r="BH1759" s="0" t="n">
        <v>3</v>
      </c>
      <c r="BI1759" s="0" t="n">
        <v>1</v>
      </c>
      <c r="BJ1759" s="0" t="inlineStr">
        <is>
          <t>ТССЦ Московской обл., 302-0064, приказ Минстроя России №675/пр от 28.02.2017 № 256/пр</t>
        </is>
      </c>
      <c r="BM1759" s="0" t="n">
        <v>65008</v>
      </c>
      <c r="BN1759" s="0" t="n">
        <v>0</v>
      </c>
      <c r="BO1759" s="0" t="inlineStr">
        <is>
          <t>302-0064</t>
        </is>
      </c>
      <c r="BP1759" s="0" t="n">
        <v>1</v>
      </c>
      <c r="BQ1759" s="0" t="n">
        <v>6</v>
      </c>
      <c r="BR1759" s="0" t="n">
        <v>0</v>
      </c>
      <c r="BS1759" s="0" t="n">
        <v>1</v>
      </c>
      <c r="BT1759" s="0" t="n">
        <v>1</v>
      </c>
      <c r="BU1759" s="0" t="n">
        <v>1</v>
      </c>
      <c r="BV1759" s="0" t="n">
        <v>1</v>
      </c>
      <c r="BW1759" s="0" t="n">
        <v>1</v>
      </c>
      <c r="BX1759" s="0" t="n">
        <v>1</v>
      </c>
      <c r="BY1759" s="0" t="inlineStr"/>
      <c r="BZ1759" s="0" t="n">
        <v>103</v>
      </c>
      <c r="CA1759" s="0" t="n">
        <v>52</v>
      </c>
      <c r="CB1759" s="0" t="inlineStr"/>
      <c r="CE1759" s="0" t="n">
        <v>12</v>
      </c>
      <c r="CF1759" s="0" t="n">
        <v>0</v>
      </c>
      <c r="CG1759" s="0" t="n">
        <v>0</v>
      </c>
      <c r="CM1759" s="0" t="n">
        <v>0</v>
      </c>
      <c r="CN1759" s="0" t="inlineStr"/>
      <c r="CO1759" s="0" t="n">
        <v>0</v>
      </c>
      <c r="CP1759" s="0">
        <f>(P1759+Q1759+S1759)</f>
        <v/>
      </c>
      <c r="CQ1759" s="0">
        <f>AC1759*BC1759</f>
        <v/>
      </c>
      <c r="CR1759" s="0">
        <f>(ROUND((ROUND(((ET1759)*1),0)*BB1759),0)+ROUND((ROUND(((AE1759-(EU1759))*1),0)*BS1759),0))</f>
        <v/>
      </c>
      <c r="CS1759" s="0">
        <f>(ROUND((ROUND(((EU1759)*1),0)*BS1759),0)+ROUND((ROUND(((AE1759-(EU1759))*1),0)*BS1759),0))</f>
        <v/>
      </c>
      <c r="CT1759" s="0">
        <f>AF1759*BA1759</f>
        <v/>
      </c>
      <c r="CU1759" s="0">
        <f>AG1759</f>
        <v/>
      </c>
      <c r="CV1759" s="0">
        <f>AH1759</f>
        <v/>
      </c>
      <c r="CW1759" s="0">
        <f>AI1759</f>
        <v/>
      </c>
      <c r="CX1759" s="0">
        <f>AJ1759</f>
        <v/>
      </c>
      <c r="CY1759" s="0">
        <f>(((S1759+R1759)*AT1759)/100)</f>
        <v/>
      </c>
      <c r="CZ1759" s="0">
        <f>(((S1759+R1759)*AU1759)/100)</f>
        <v/>
      </c>
      <c r="DC1759" s="0" t="inlineStr"/>
      <c r="DD1759" s="0" t="inlineStr"/>
      <c r="DE1759" s="0" t="inlineStr"/>
      <c r="DF1759" s="0" t="inlineStr"/>
      <c r="DG1759" s="0" t="inlineStr"/>
      <c r="DH1759" s="0" t="inlineStr"/>
      <c r="DI1759" s="0" t="inlineStr"/>
      <c r="DJ1759" s="0" t="inlineStr"/>
      <c r="DK1759" s="0" t="inlineStr"/>
      <c r="DL1759" s="0" t="inlineStr"/>
      <c r="DM1759" s="0" t="inlineStr"/>
      <c r="DN1759" s="0" t="n">
        <v>0</v>
      </c>
      <c r="DO1759" s="0" t="n">
        <v>0</v>
      </c>
      <c r="DP1759" s="0" t="n">
        <v>1</v>
      </c>
      <c r="DQ1759" s="0" t="n">
        <v>1</v>
      </c>
      <c r="DU1759" s="0" t="n">
        <v>1010</v>
      </c>
      <c r="DV1759" s="0" t="inlineStr">
        <is>
          <t>шт.</t>
        </is>
      </c>
      <c r="DW1759" s="0" t="inlineStr">
        <is>
          <t>шт.</t>
        </is>
      </c>
      <c r="DX1759" s="0" t="n">
        <v>1</v>
      </c>
      <c r="DZ1759" s="0" t="inlineStr"/>
      <c r="EA1759" s="0" t="inlineStr"/>
      <c r="EB1759" s="0" t="inlineStr"/>
      <c r="EC1759" s="0" t="inlineStr"/>
      <c r="EE1759" s="0" t="n">
        <v>78726002</v>
      </c>
      <c r="EF1759" s="0" t="n">
        <v>6</v>
      </c>
      <c r="EG1759" s="0" t="inlineStr">
        <is>
          <t>Ремонтно-строительные работы</t>
        </is>
      </c>
      <c r="EH1759" s="0" t="n">
        <v>99</v>
      </c>
      <c r="EI1759" s="0" t="inlineStr">
        <is>
          <t>Внутренние санитарно-технические работы</t>
        </is>
      </c>
      <c r="EJ1759" s="0" t="n">
        <v>1</v>
      </c>
      <c r="EK1759" s="0" t="n">
        <v>65008</v>
      </c>
      <c r="EL1759" s="0" t="inlineStr">
        <is>
          <t>Внутренние санитарнотехнические работы: смена труб, санприборов, запорной арматуры и другое</t>
        </is>
      </c>
      <c r="EM1759" s="0" t="inlineStr">
        <is>
          <t>рФЕР-65</t>
        </is>
      </c>
      <c r="EO1759" s="0" t="inlineStr"/>
      <c r="EQ1759" s="0" t="n">
        <v>0</v>
      </c>
      <c r="ER1759" s="0" t="n">
        <v>67.09</v>
      </c>
      <c r="ES1759" s="0" t="n">
        <v>67.09</v>
      </c>
      <c r="ET1759" s="0" t="n">
        <v>0</v>
      </c>
      <c r="EU1759" s="0" t="n">
        <v>0</v>
      </c>
      <c r="EV1759" s="0" t="n">
        <v>0</v>
      </c>
      <c r="EW1759" s="0" t="n">
        <v>0</v>
      </c>
      <c r="EX1759" s="0" t="n">
        <v>0</v>
      </c>
      <c r="FQ1759" s="0" t="n">
        <v>0</v>
      </c>
      <c r="FR1759" s="0" t="n">
        <v>0</v>
      </c>
      <c r="FS1759" s="0" t="n">
        <v>0</v>
      </c>
      <c r="FX1759" s="0" t="n">
        <v>103</v>
      </c>
      <c r="FY1759" s="0" t="n">
        <v>52</v>
      </c>
      <c r="GA1759" s="0" t="inlineStr"/>
      <c r="GD1759" s="0" t="n">
        <v>1</v>
      </c>
      <c r="GF1759" s="0" t="n">
        <v>1163367142</v>
      </c>
      <c r="GG1759" s="0" t="n">
        <v>2</v>
      </c>
      <c r="GH1759" s="0" t="n">
        <v>1</v>
      </c>
      <c r="GI1759" s="0" t="n">
        <v>2</v>
      </c>
      <c r="GJ1759" s="0" t="n">
        <v>0</v>
      </c>
      <c r="GK1759" s="0" t="n">
        <v>0</v>
      </c>
      <c r="GL1759" s="0">
        <f>ROUND(IF(AND(BH1759=3,BI1759=3,FS1759&lt;&gt;0),P1759,0),0)</f>
        <v/>
      </c>
      <c r="GM1759" s="0">
        <f>ROUND(O1759+X1759+Y1759,0)+GX1759</f>
        <v/>
      </c>
      <c r="GN1759" s="0">
        <f>IF(OR(BI1759=0,BI1759=1),GM1759-GX1759,0)</f>
        <v/>
      </c>
      <c r="GO1759" s="0">
        <f>IF(BI1759=2,GM1759-GX1759,0)</f>
        <v/>
      </c>
      <c r="GP1759" s="0">
        <f>IF(BI1759=4,GM1759-GX1759,0)</f>
        <v/>
      </c>
      <c r="GR1759" s="0" t="n">
        <v>0</v>
      </c>
      <c r="GS1759" s="0" t="n">
        <v>3</v>
      </c>
      <c r="GT1759" s="0" t="n">
        <v>0</v>
      </c>
      <c r="GU1759" s="0" t="inlineStr"/>
      <c r="GV1759" s="0">
        <f>ROUND((GT1759),2)</f>
        <v/>
      </c>
      <c r="GW1759" s="0" t="n">
        <v>1</v>
      </c>
      <c r="GX1759" s="0">
        <f>ROUND(HC1759*I1759,0)</f>
        <v/>
      </c>
      <c r="HA1759" s="0" t="n">
        <v>0</v>
      </c>
      <c r="HB1759" s="0" t="n">
        <v>0</v>
      </c>
      <c r="HC1759" s="0">
        <f>GV1759*GW1759</f>
        <v/>
      </c>
      <c r="HE1759" s="0" t="inlineStr"/>
      <c r="HF1759" s="0" t="inlineStr"/>
      <c r="HM1759" s="0" t="inlineStr"/>
      <c r="HN1759" s="0" t="inlineStr">
        <is>
          <t>Пр/812-099.2-1</t>
        </is>
      </c>
      <c r="HO1759" s="0" t="inlineStr">
        <is>
          <t>Пр/774-099.2</t>
        </is>
      </c>
      <c r="HP1759" s="0" t="inlineStr">
        <is>
          <t>Внутренние санитарнотехнические работы: смена труб, санприборов, запорной арматуры и другое</t>
        </is>
      </c>
      <c r="HQ1759" s="0" t="inlineStr">
        <is>
          <t>Внутренние санитарнотехнические работы: смена труб, санприборов, запорной арматуры и другое</t>
        </is>
      </c>
      <c r="HS1759" s="0" t="n">
        <v>0</v>
      </c>
      <c r="IK1759" s="0" t="n">
        <v>0</v>
      </c>
    </row>
    <row r="1760">
      <c r="A1760" s="0" t="n">
        <v>17</v>
      </c>
      <c r="B1760" s="0" t="n">
        <v>0</v>
      </c>
      <c r="C1760" s="0">
        <f>ROW(SmtRes!A677)</f>
        <v/>
      </c>
      <c r="D1760" s="0">
        <f>ROW(EtalonRes!A659)</f>
        <v/>
      </c>
      <c r="E1760" s="0" t="inlineStr">
        <is>
          <t>2</t>
        </is>
      </c>
      <c r="F1760" s="0" t="inlineStr">
        <is>
          <t>65-15-7</t>
        </is>
      </c>
      <c r="G1760" s="0" t="inlineStr">
        <is>
          <t>Замена трубопроводов отопления из стальных труб на трубопроводы из многослойных металлополимерных труб при стояковой системе отопления диаметром до 25 мм</t>
        </is>
      </c>
      <c r="H1760" s="0" t="inlineStr">
        <is>
          <t>100 м трубопровода</t>
        </is>
      </c>
      <c r="I1760" s="0">
        <f>ROUND(ROUND(1/100,4),7)</f>
        <v/>
      </c>
      <c r="J1760" s="0" t="n">
        <v>0</v>
      </c>
      <c r="K1760" s="0">
        <f>ROUND(ROUND(1/100,4),7)</f>
        <v/>
      </c>
      <c r="O1760" s="0">
        <f>ROUND(CP1760,0)</f>
        <v/>
      </c>
      <c r="P1760" s="0">
        <f>ROUND(CQ1760*I1760,0)</f>
        <v/>
      </c>
      <c r="Q1760" s="0">
        <f>(ROUND((ROUND(((ET1760)*I1760),0)*BB1760),0)+ROUND((ROUND(((AE1760-(EU1760))*I1760),0)*BS1760),0))</f>
        <v/>
      </c>
      <c r="R1760" s="0">
        <f>(ROUND((ROUND(((EU1760)*I1760),0)*BS1760),0)+ROUND((ROUND(((AE1760-(EU1760))*I1760),0)*BS1760),0))</f>
        <v/>
      </c>
      <c r="S1760" s="0">
        <f>ROUND(CT1760*I1760,0)</f>
        <v/>
      </c>
      <c r="T1760" s="0">
        <f>ROUND(CU1760*I1760,0)</f>
        <v/>
      </c>
      <c r="U1760" s="0">
        <f>ROUND(CV1760*I1760,7)</f>
        <v/>
      </c>
      <c r="V1760" s="0">
        <f>ROUND(CW1760*I1760,7)</f>
        <v/>
      </c>
      <c r="W1760" s="0">
        <f>ROUND(CX1760*I1760,0)</f>
        <v/>
      </c>
      <c r="X1760" s="0">
        <f>ROUND(CY1760,0)</f>
        <v/>
      </c>
      <c r="Y1760" s="0">
        <f>ROUND(CZ1760,0)</f>
        <v/>
      </c>
      <c r="AA1760" s="0" t="n">
        <v>78845955</v>
      </c>
      <c r="AB1760" s="0">
        <f>ROUND((AC1760+AD1760+AF1760),2)</f>
        <v/>
      </c>
      <c r="AC1760" s="0">
        <f>ROUND((ES1760),2)</f>
        <v/>
      </c>
      <c r="AD1760" s="0">
        <f>ROUND((((ET1760)-(EU1760))+AE1760),2)</f>
        <v/>
      </c>
      <c r="AE1760" s="0">
        <f>ROUND((EU1760),2)</f>
        <v/>
      </c>
      <c r="AF1760" s="0">
        <f>ROUND((EV1760),2)</f>
        <v/>
      </c>
      <c r="AG1760" s="0">
        <f>ROUND((AP1760),2)</f>
        <v/>
      </c>
      <c r="AH1760" s="0">
        <f>(EW1760)</f>
        <v/>
      </c>
      <c r="AI1760" s="0">
        <f>(EX1760)</f>
        <v/>
      </c>
      <c r="AJ1760" s="0">
        <f>(AS1760)</f>
        <v/>
      </c>
      <c r="AK1760" s="0" t="n">
        <v>4688.11</v>
      </c>
      <c r="AL1760" s="0" t="n">
        <v>2863.06</v>
      </c>
      <c r="AM1760" s="0" t="n">
        <v>64.59</v>
      </c>
      <c r="AN1760" s="0" t="n">
        <v>0</v>
      </c>
      <c r="AO1760" s="0" t="n">
        <v>1760.46</v>
      </c>
      <c r="AP1760" s="0" t="n">
        <v>0</v>
      </c>
      <c r="AQ1760" s="0" t="n">
        <v>183</v>
      </c>
      <c r="AR1760" s="0" t="n">
        <v>0</v>
      </c>
      <c r="AS1760" s="0" t="n">
        <v>0</v>
      </c>
      <c r="AT1760" s="0" t="n">
        <v>103</v>
      </c>
      <c r="AU1760" s="0" t="n">
        <v>52</v>
      </c>
      <c r="AV1760" s="0" t="n">
        <v>1</v>
      </c>
      <c r="AW1760" s="0" t="n">
        <v>1</v>
      </c>
      <c r="AZ1760" s="0" t="n">
        <v>1</v>
      </c>
      <c r="BA1760" s="0" t="n">
        <v>52.25</v>
      </c>
      <c r="BB1760" s="0" t="n">
        <v>21.24</v>
      </c>
      <c r="BC1760" s="0" t="n">
        <v>10.86</v>
      </c>
      <c r="BD1760" s="0" t="inlineStr"/>
      <c r="BE1760" s="0" t="inlineStr"/>
      <c r="BF1760" s="0" t="inlineStr"/>
      <c r="BG1760" s="0" t="inlineStr"/>
      <c r="BH1760" s="0" t="n">
        <v>0</v>
      </c>
      <c r="BI1760" s="0" t="n">
        <v>1</v>
      </c>
      <c r="BJ1760" s="0" t="inlineStr">
        <is>
          <t>ТЕРр Московской обл., 65-15-7, приказ Минстроя России №675/пр от 28.02.2017 № 263/пр</t>
        </is>
      </c>
      <c r="BM1760" s="0" t="n">
        <v>65008</v>
      </c>
      <c r="BN1760" s="0" t="n">
        <v>0</v>
      </c>
      <c r="BO1760" s="0" t="inlineStr">
        <is>
          <t>65-15-7</t>
        </is>
      </c>
      <c r="BP1760" s="0" t="n">
        <v>1</v>
      </c>
      <c r="BQ1760" s="0" t="n">
        <v>6</v>
      </c>
      <c r="BR1760" s="0" t="n">
        <v>0</v>
      </c>
      <c r="BS1760" s="0" t="n">
        <v>52.25</v>
      </c>
      <c r="BT1760" s="0" t="n">
        <v>1</v>
      </c>
      <c r="BU1760" s="0" t="n">
        <v>1</v>
      </c>
      <c r="BV1760" s="0" t="n">
        <v>1</v>
      </c>
      <c r="BW1760" s="0" t="n">
        <v>1</v>
      </c>
      <c r="BX1760" s="0" t="n">
        <v>1</v>
      </c>
      <c r="BY1760" s="0" t="inlineStr"/>
      <c r="BZ1760" s="0" t="n">
        <v>103</v>
      </c>
      <c r="CA1760" s="0" t="n">
        <v>52</v>
      </c>
      <c r="CB1760" s="0" t="inlineStr"/>
      <c r="CE1760" s="0" t="n">
        <v>12</v>
      </c>
      <c r="CF1760" s="0" t="n">
        <v>0</v>
      </c>
      <c r="CG1760" s="0" t="n">
        <v>0</v>
      </c>
      <c r="CM1760" s="0" t="n">
        <v>0</v>
      </c>
      <c r="CN1760" s="0" t="inlineStr"/>
      <c r="CO1760" s="0" t="n">
        <v>0</v>
      </c>
      <c r="CP1760" s="0">
        <f>(P1760+Q1760+S1760)</f>
        <v/>
      </c>
      <c r="CQ1760" s="0">
        <f>AC1760*BC1760</f>
        <v/>
      </c>
      <c r="CR1760" s="0">
        <f>(ROUND((ROUND(((ET1760)*1),0)*BB1760),0)+ROUND((ROUND(((AE1760-(EU1760))*1),0)*BS1760),0))</f>
        <v/>
      </c>
      <c r="CS1760" s="0">
        <f>(ROUND((ROUND(((EU1760)*1),0)*BS1760),0)+ROUND((ROUND(((AE1760-(EU1760))*1),0)*BS1760),0))</f>
        <v/>
      </c>
      <c r="CT1760" s="0">
        <f>AF1760*BA1760</f>
        <v/>
      </c>
      <c r="CU1760" s="0">
        <f>AG1760</f>
        <v/>
      </c>
      <c r="CV1760" s="0">
        <f>AH1760</f>
        <v/>
      </c>
      <c r="CW1760" s="0">
        <f>AI1760</f>
        <v/>
      </c>
      <c r="CX1760" s="0">
        <f>AJ1760</f>
        <v/>
      </c>
      <c r="CY1760" s="0">
        <f>(((S1760+R1760)*AT1760)/100)</f>
        <v/>
      </c>
      <c r="CZ1760" s="0">
        <f>(((S1760+R1760)*AU1760)/100)</f>
        <v/>
      </c>
      <c r="DC1760" s="0" t="inlineStr"/>
      <c r="DD1760" s="0" t="inlineStr"/>
      <c r="DE1760" s="0" t="inlineStr"/>
      <c r="DF1760" s="0" t="inlineStr"/>
      <c r="DG1760" s="0" t="inlineStr"/>
      <c r="DH1760" s="0" t="inlineStr"/>
      <c r="DI1760" s="0" t="inlineStr"/>
      <c r="DJ1760" s="0" t="inlineStr"/>
      <c r="DK1760" s="0" t="inlineStr"/>
      <c r="DL1760" s="0" t="inlineStr"/>
      <c r="DM1760" s="0" t="inlineStr"/>
      <c r="DN1760" s="0" t="n">
        <v>0</v>
      </c>
      <c r="DO1760" s="0" t="n">
        <v>0</v>
      </c>
      <c r="DP1760" s="0" t="n">
        <v>1</v>
      </c>
      <c r="DQ1760" s="0" t="n">
        <v>1</v>
      </c>
      <c r="DU1760" s="0" t="n">
        <v>1013</v>
      </c>
      <c r="DV1760" s="0" t="inlineStr">
        <is>
          <t>100 м трубопровода</t>
        </is>
      </c>
      <c r="DW1760" s="0" t="inlineStr">
        <is>
          <t>100 м трубопровода</t>
        </is>
      </c>
      <c r="DX1760" s="0" t="n">
        <v>1</v>
      </c>
      <c r="DZ1760" s="0" t="inlineStr"/>
      <c r="EA1760" s="0" t="inlineStr"/>
      <c r="EB1760" s="0" t="inlineStr"/>
      <c r="EC1760" s="0" t="inlineStr"/>
      <c r="EE1760" s="0" t="n">
        <v>78726002</v>
      </c>
      <c r="EF1760" s="0" t="n">
        <v>6</v>
      </c>
      <c r="EG1760" s="0" t="inlineStr">
        <is>
          <t>Ремонтно-строительные работы</t>
        </is>
      </c>
      <c r="EH1760" s="0" t="n">
        <v>99</v>
      </c>
      <c r="EI1760" s="0" t="inlineStr">
        <is>
          <t>Внутренние санитарно-технические работы</t>
        </is>
      </c>
      <c r="EJ1760" s="0" t="n">
        <v>1</v>
      </c>
      <c r="EK1760" s="0" t="n">
        <v>65008</v>
      </c>
      <c r="EL1760" s="0" t="inlineStr">
        <is>
          <t>Внутренние санитарнотехнические работы: смена труб, санприборов, запорной арматуры и другое</t>
        </is>
      </c>
      <c r="EM1760" s="0" t="inlineStr">
        <is>
          <t>рФЕР-65</t>
        </is>
      </c>
      <c r="EO1760" s="0" t="inlineStr"/>
      <c r="EQ1760" s="0" t="n">
        <v>0</v>
      </c>
      <c r="ER1760" s="0" t="n">
        <v>4688.11</v>
      </c>
      <c r="ES1760" s="0" t="n">
        <v>2863.06</v>
      </c>
      <c r="ET1760" s="0" t="n">
        <v>64.59</v>
      </c>
      <c r="EU1760" s="0" t="n">
        <v>0</v>
      </c>
      <c r="EV1760" s="0" t="n">
        <v>1760.46</v>
      </c>
      <c r="EW1760" s="0" t="n">
        <v>183</v>
      </c>
      <c r="EX1760" s="0" t="n">
        <v>0</v>
      </c>
      <c r="EY1760" s="0" t="n">
        <v>0</v>
      </c>
      <c r="FQ1760" s="0" t="n">
        <v>0</v>
      </c>
      <c r="FR1760" s="0" t="n">
        <v>0</v>
      </c>
      <c r="FS1760" s="0" t="n">
        <v>0</v>
      </c>
      <c r="FX1760" s="0" t="n">
        <v>103</v>
      </c>
      <c r="FY1760" s="0" t="n">
        <v>52</v>
      </c>
      <c r="GA1760" s="0" t="inlineStr"/>
      <c r="GD1760" s="0" t="n">
        <v>1</v>
      </c>
      <c r="GF1760" s="0" t="n">
        <v>2023211176</v>
      </c>
      <c r="GG1760" s="0" t="n">
        <v>2</v>
      </c>
      <c r="GH1760" s="0" t="n">
        <v>1</v>
      </c>
      <c r="GI1760" s="0" t="n">
        <v>2</v>
      </c>
      <c r="GJ1760" s="0" t="n">
        <v>0</v>
      </c>
      <c r="GK1760" s="0" t="n">
        <v>0</v>
      </c>
      <c r="GL1760" s="0">
        <f>ROUND(IF(AND(BH1760=3,BI1760=3,FS1760&lt;&gt;0),P1760,0),0)</f>
        <v/>
      </c>
      <c r="GM1760" s="0">
        <f>ROUND(O1760+X1760+Y1760,0)+GX1760</f>
        <v/>
      </c>
      <c r="GN1760" s="0">
        <f>IF(OR(BI1760=0,BI1760=1),GM1760-GX1760,0)</f>
        <v/>
      </c>
      <c r="GO1760" s="0">
        <f>IF(BI1760=2,GM1760-GX1760,0)</f>
        <v/>
      </c>
      <c r="GP1760" s="0">
        <f>IF(BI1760=4,GM1760-GX1760,0)</f>
        <v/>
      </c>
      <c r="GR1760" s="0" t="n">
        <v>0</v>
      </c>
      <c r="GS1760" s="0" t="n">
        <v>3</v>
      </c>
      <c r="GT1760" s="0" t="n">
        <v>0</v>
      </c>
      <c r="GU1760" s="0" t="inlineStr"/>
      <c r="GV1760" s="0">
        <f>ROUND((GT1760),2)</f>
        <v/>
      </c>
      <c r="GW1760" s="0" t="n">
        <v>1</v>
      </c>
      <c r="GX1760" s="0">
        <f>ROUND(HC1760*I1760,0)</f>
        <v/>
      </c>
      <c r="HA1760" s="0" t="n">
        <v>0</v>
      </c>
      <c r="HB1760" s="0" t="n">
        <v>0</v>
      </c>
      <c r="HC1760" s="0">
        <f>GV1760*GW1760</f>
        <v/>
      </c>
      <c r="HE1760" s="0" t="inlineStr"/>
      <c r="HF1760" s="0" t="inlineStr"/>
      <c r="HM1760" s="0" t="inlineStr"/>
      <c r="HN1760" s="0" t="inlineStr">
        <is>
          <t>Пр/812-099.2-1</t>
        </is>
      </c>
      <c r="HO1760" s="0" t="inlineStr">
        <is>
          <t>Пр/774-099.2</t>
        </is>
      </c>
      <c r="HP1760" s="0" t="inlineStr">
        <is>
          <t>Внутренние санитарнотехнические работы: смена труб, санприборов, запорной арматуры и другое</t>
        </is>
      </c>
      <c r="HQ1760" s="0" t="inlineStr">
        <is>
          <t>Внутренние санитарнотехнические работы: смена труб, санприборов, запорной арматуры и другое</t>
        </is>
      </c>
      <c r="HS1760" s="0" t="n">
        <v>0</v>
      </c>
      <c r="IK1760" s="0" t="n">
        <v>0</v>
      </c>
    </row>
    <row r="1761">
      <c r="A1761" s="0" t="n">
        <v>18</v>
      </c>
      <c r="B1761" s="0" t="n">
        <v>0</v>
      </c>
      <c r="C1761" s="0" t="n">
        <v>677</v>
      </c>
      <c r="E1761" s="0" t="inlineStr">
        <is>
          <t>2,1</t>
        </is>
      </c>
      <c r="F1761" s="0" t="inlineStr">
        <is>
          <t>507-5019</t>
        </is>
      </c>
      <c r="G1761" s="0" t="inlineStr">
        <is>
          <t>Муфта полипропиленовая комбинированная, с внутренней резьбой диаметром 20х1/2"</t>
        </is>
      </c>
      <c r="H1761" s="0" t="inlineStr">
        <is>
          <t>10 шт.</t>
        </is>
      </c>
      <c r="I1761" s="0">
        <f>I1760*J1761</f>
        <v/>
      </c>
      <c r="J1761" s="0" t="n">
        <v>100</v>
      </c>
      <c r="K1761" s="0" t="n">
        <v>100</v>
      </c>
      <c r="O1761" s="0">
        <f>ROUND(CP1761,0)</f>
        <v/>
      </c>
      <c r="P1761" s="0">
        <f>ROUND(CQ1761*I1761,0)</f>
        <v/>
      </c>
      <c r="Q1761" s="0">
        <f>(ROUND((ROUND(((ET1761)*I1761),0)*BB1761),0)+ROUND((ROUND(((AE1761-(EU1761))*I1761),0)*BS1761),0))</f>
        <v/>
      </c>
      <c r="R1761" s="0">
        <f>(ROUND((ROUND(((EU1761)*I1761),0)*BS1761),0)+ROUND((ROUND(((AE1761-(EU1761))*I1761),0)*BS1761),0))</f>
        <v/>
      </c>
      <c r="S1761" s="0">
        <f>ROUND(CT1761*I1761,0)</f>
        <v/>
      </c>
      <c r="T1761" s="0">
        <f>ROUND(CU1761*I1761,0)</f>
        <v/>
      </c>
      <c r="U1761" s="0">
        <f>ROUND(CV1761*I1761,7)</f>
        <v/>
      </c>
      <c r="V1761" s="0">
        <f>ROUND(CW1761*I1761,7)</f>
        <v/>
      </c>
      <c r="W1761" s="0">
        <f>ROUND(CX1761*I1761,0)</f>
        <v/>
      </c>
      <c r="X1761" s="0">
        <f>ROUND(CY1761,0)</f>
        <v/>
      </c>
      <c r="Y1761" s="0">
        <f>ROUND(CZ1761,0)</f>
        <v/>
      </c>
      <c r="AA1761" s="0" t="n">
        <v>78845955</v>
      </c>
      <c r="AB1761" s="0">
        <f>ROUND((AC1761+AD1761+AF1761),2)</f>
        <v/>
      </c>
      <c r="AC1761" s="0">
        <f>ROUND((ES1761),2)</f>
        <v/>
      </c>
      <c r="AD1761" s="0">
        <f>ROUND((((ET1761)-(EU1761))+AE1761),2)</f>
        <v/>
      </c>
      <c r="AE1761" s="0">
        <f>ROUND((EU1761),2)</f>
        <v/>
      </c>
      <c r="AF1761" s="0">
        <f>ROUND((EV1761),2)</f>
        <v/>
      </c>
      <c r="AG1761" s="0">
        <f>ROUND((AP1761),2)</f>
        <v/>
      </c>
      <c r="AH1761" s="0">
        <f>(EW1761)</f>
        <v/>
      </c>
      <c r="AI1761" s="0">
        <f>(EX1761)</f>
        <v/>
      </c>
      <c r="AJ1761" s="0">
        <f>(AS1761)</f>
        <v/>
      </c>
      <c r="AK1761" s="0" t="n">
        <v>74.3</v>
      </c>
      <c r="AL1761" s="0" t="n">
        <v>74.3</v>
      </c>
      <c r="AM1761" s="0" t="n">
        <v>0</v>
      </c>
      <c r="AN1761" s="0" t="n">
        <v>0</v>
      </c>
      <c r="AO1761" s="0" t="n">
        <v>0</v>
      </c>
      <c r="AP1761" s="0" t="n">
        <v>0</v>
      </c>
      <c r="AQ1761" s="0" t="n">
        <v>0</v>
      </c>
      <c r="AR1761" s="0" t="n">
        <v>0</v>
      </c>
      <c r="AS1761" s="0" t="n">
        <v>0.04</v>
      </c>
      <c r="AT1761" s="0" t="n">
        <v>103</v>
      </c>
      <c r="AU1761" s="0" t="n">
        <v>52</v>
      </c>
      <c r="AV1761" s="0" t="n">
        <v>1</v>
      </c>
      <c r="AW1761" s="0" t="n">
        <v>1</v>
      </c>
      <c r="AZ1761" s="0" t="n">
        <v>1</v>
      </c>
      <c r="BA1761" s="0" t="n">
        <v>1</v>
      </c>
      <c r="BB1761" s="0" t="n">
        <v>1</v>
      </c>
      <c r="BC1761" s="0" t="n">
        <v>5.73</v>
      </c>
      <c r="BD1761" s="0" t="inlineStr"/>
      <c r="BE1761" s="0" t="inlineStr"/>
      <c r="BF1761" s="0" t="inlineStr"/>
      <c r="BG1761" s="0" t="inlineStr"/>
      <c r="BH1761" s="0" t="n">
        <v>3</v>
      </c>
      <c r="BI1761" s="0" t="n">
        <v>1</v>
      </c>
      <c r="BJ1761" s="0" t="inlineStr">
        <is>
          <t>ТССЦ Московской обл., 507-5019, приказ Минстроя России №675/пр от 28.02.2017 № 258/пр</t>
        </is>
      </c>
      <c r="BM1761" s="0" t="n">
        <v>65008</v>
      </c>
      <c r="BN1761" s="0" t="n">
        <v>0</v>
      </c>
      <c r="BO1761" s="0" t="inlineStr">
        <is>
          <t>507-5019</t>
        </is>
      </c>
      <c r="BP1761" s="0" t="n">
        <v>1</v>
      </c>
      <c r="BQ1761" s="0" t="n">
        <v>6</v>
      </c>
      <c r="BR1761" s="0" t="n">
        <v>0</v>
      </c>
      <c r="BS1761" s="0" t="n">
        <v>1</v>
      </c>
      <c r="BT1761" s="0" t="n">
        <v>1</v>
      </c>
      <c r="BU1761" s="0" t="n">
        <v>1</v>
      </c>
      <c r="BV1761" s="0" t="n">
        <v>1</v>
      </c>
      <c r="BW1761" s="0" t="n">
        <v>1</v>
      </c>
      <c r="BX1761" s="0" t="n">
        <v>1</v>
      </c>
      <c r="BY1761" s="0" t="inlineStr"/>
      <c r="BZ1761" s="0" t="n">
        <v>103</v>
      </c>
      <c r="CA1761" s="0" t="n">
        <v>52</v>
      </c>
      <c r="CB1761" s="0" t="inlineStr"/>
      <c r="CE1761" s="0" t="n">
        <v>12</v>
      </c>
      <c r="CF1761" s="0" t="n">
        <v>0</v>
      </c>
      <c r="CG1761" s="0" t="n">
        <v>0</v>
      </c>
      <c r="CM1761" s="0" t="n">
        <v>0</v>
      </c>
      <c r="CN1761" s="0" t="inlineStr"/>
      <c r="CO1761" s="0" t="n">
        <v>0</v>
      </c>
      <c r="CP1761" s="0">
        <f>(P1761+Q1761+S1761)</f>
        <v/>
      </c>
      <c r="CQ1761" s="0">
        <f>AC1761*BC1761</f>
        <v/>
      </c>
      <c r="CR1761" s="0">
        <f>(ROUND((ROUND(((ET1761)*1),0)*BB1761),0)+ROUND((ROUND(((AE1761-(EU1761))*1),0)*BS1761),0))</f>
        <v/>
      </c>
      <c r="CS1761" s="0">
        <f>(ROUND((ROUND(((EU1761)*1),0)*BS1761),0)+ROUND((ROUND(((AE1761-(EU1761))*1),0)*BS1761),0))</f>
        <v/>
      </c>
      <c r="CT1761" s="0">
        <f>AF1761*BA1761</f>
        <v/>
      </c>
      <c r="CU1761" s="0">
        <f>AG1761</f>
        <v/>
      </c>
      <c r="CV1761" s="0">
        <f>AH1761</f>
        <v/>
      </c>
      <c r="CW1761" s="0">
        <f>AI1761</f>
        <v/>
      </c>
      <c r="CX1761" s="0">
        <f>AJ1761</f>
        <v/>
      </c>
      <c r="CY1761" s="0">
        <f>(((S1761+R1761)*AT1761)/100)</f>
        <v/>
      </c>
      <c r="CZ1761" s="0">
        <f>(((S1761+R1761)*AU1761)/100)</f>
        <v/>
      </c>
      <c r="DC1761" s="0" t="inlineStr"/>
      <c r="DD1761" s="0" t="inlineStr"/>
      <c r="DE1761" s="0" t="inlineStr"/>
      <c r="DF1761" s="0" t="inlineStr"/>
      <c r="DG1761" s="0" t="inlineStr"/>
      <c r="DH1761" s="0" t="inlineStr"/>
      <c r="DI1761" s="0" t="inlineStr"/>
      <c r="DJ1761" s="0" t="inlineStr"/>
      <c r="DK1761" s="0" t="inlineStr"/>
      <c r="DL1761" s="0" t="inlineStr"/>
      <c r="DM1761" s="0" t="inlineStr"/>
      <c r="DN1761" s="0" t="n">
        <v>0</v>
      </c>
      <c r="DO1761" s="0" t="n">
        <v>0</v>
      </c>
      <c r="DP1761" s="0" t="n">
        <v>1</v>
      </c>
      <c r="DQ1761" s="0" t="n">
        <v>1</v>
      </c>
      <c r="DU1761" s="0" t="n">
        <v>1010</v>
      </c>
      <c r="DV1761" s="0" t="inlineStr">
        <is>
          <t>10 шт.</t>
        </is>
      </c>
      <c r="DW1761" s="0" t="inlineStr">
        <is>
          <t>10 шт.</t>
        </is>
      </c>
      <c r="DX1761" s="0" t="n">
        <v>10</v>
      </c>
      <c r="DZ1761" s="0" t="inlineStr"/>
      <c r="EA1761" s="0" t="inlineStr"/>
      <c r="EB1761" s="0" t="inlineStr"/>
      <c r="EC1761" s="0" t="inlineStr"/>
      <c r="EE1761" s="0" t="n">
        <v>78726002</v>
      </c>
      <c r="EF1761" s="0" t="n">
        <v>6</v>
      </c>
      <c r="EG1761" s="0" t="inlineStr">
        <is>
          <t>Ремонтно-строительные работы</t>
        </is>
      </c>
      <c r="EH1761" s="0" t="n">
        <v>99</v>
      </c>
      <c r="EI1761" s="0" t="inlineStr">
        <is>
          <t>Внутренние санитарно-технические работы</t>
        </is>
      </c>
      <c r="EJ1761" s="0" t="n">
        <v>1</v>
      </c>
      <c r="EK1761" s="0" t="n">
        <v>65008</v>
      </c>
      <c r="EL1761" s="0" t="inlineStr">
        <is>
          <t>Внутренние санитарнотехнические работы: смена труб, санприборов, запорной арматуры и другое</t>
        </is>
      </c>
      <c r="EM1761" s="0" t="inlineStr">
        <is>
          <t>рФЕР-65</t>
        </is>
      </c>
      <c r="EO1761" s="0" t="inlineStr"/>
      <c r="EQ1761" s="0" t="n">
        <v>0</v>
      </c>
      <c r="ER1761" s="0" t="n">
        <v>74.3</v>
      </c>
      <c r="ES1761" s="0" t="n">
        <v>74.3</v>
      </c>
      <c r="ET1761" s="0" t="n">
        <v>0</v>
      </c>
      <c r="EU1761" s="0" t="n">
        <v>0</v>
      </c>
      <c r="EV1761" s="0" t="n">
        <v>0</v>
      </c>
      <c r="EW1761" s="0" t="n">
        <v>0</v>
      </c>
      <c r="EX1761" s="0" t="n">
        <v>0</v>
      </c>
      <c r="FQ1761" s="0" t="n">
        <v>0</v>
      </c>
      <c r="FR1761" s="0" t="n">
        <v>0</v>
      </c>
      <c r="FS1761" s="0" t="n">
        <v>0</v>
      </c>
      <c r="FX1761" s="0" t="n">
        <v>103</v>
      </c>
      <c r="FY1761" s="0" t="n">
        <v>52</v>
      </c>
      <c r="GA1761" s="0" t="inlineStr"/>
      <c r="GD1761" s="0" t="n">
        <v>1</v>
      </c>
      <c r="GF1761" s="0" t="n">
        <v>-2070859470</v>
      </c>
      <c r="GG1761" s="0" t="n">
        <v>2</v>
      </c>
      <c r="GH1761" s="0" t="n">
        <v>1</v>
      </c>
      <c r="GI1761" s="0" t="n">
        <v>2</v>
      </c>
      <c r="GJ1761" s="0" t="n">
        <v>0</v>
      </c>
      <c r="GK1761" s="0" t="n">
        <v>0</v>
      </c>
      <c r="GL1761" s="0">
        <f>ROUND(IF(AND(BH1761=3,BI1761=3,FS1761&lt;&gt;0),P1761,0),0)</f>
        <v/>
      </c>
      <c r="GM1761" s="0">
        <f>ROUND(O1761+X1761+Y1761,0)+GX1761</f>
        <v/>
      </c>
      <c r="GN1761" s="0">
        <f>IF(OR(BI1761=0,BI1761=1),GM1761-GX1761,0)</f>
        <v/>
      </c>
      <c r="GO1761" s="0">
        <f>IF(BI1761=2,GM1761-GX1761,0)</f>
        <v/>
      </c>
      <c r="GP1761" s="0">
        <f>IF(BI1761=4,GM1761-GX1761,0)</f>
        <v/>
      </c>
      <c r="GR1761" s="0" t="n">
        <v>0</v>
      </c>
      <c r="GS1761" s="0" t="n">
        <v>3</v>
      </c>
      <c r="GT1761" s="0" t="n">
        <v>0</v>
      </c>
      <c r="GU1761" s="0" t="inlineStr"/>
      <c r="GV1761" s="0">
        <f>ROUND((GT1761),2)</f>
        <v/>
      </c>
      <c r="GW1761" s="0" t="n">
        <v>1</v>
      </c>
      <c r="GX1761" s="0">
        <f>ROUND(HC1761*I1761,0)</f>
        <v/>
      </c>
      <c r="HA1761" s="0" t="n">
        <v>0</v>
      </c>
      <c r="HB1761" s="0" t="n">
        <v>0</v>
      </c>
      <c r="HC1761" s="0">
        <f>GV1761*GW1761</f>
        <v/>
      </c>
      <c r="HE1761" s="0" t="inlineStr"/>
      <c r="HF1761" s="0" t="inlineStr"/>
      <c r="HM1761" s="0" t="inlineStr"/>
      <c r="HN1761" s="0" t="inlineStr">
        <is>
          <t>Пр/812-099.2-1</t>
        </is>
      </c>
      <c r="HO1761" s="0" t="inlineStr">
        <is>
          <t>Пр/774-099.2</t>
        </is>
      </c>
      <c r="HP1761" s="0" t="inlineStr">
        <is>
          <t>Внутренние санитарнотехнические работы: смена труб, санприборов, запорной арматуры и другое</t>
        </is>
      </c>
      <c r="HQ1761" s="0" t="inlineStr">
        <is>
          <t>Внутренние санитарнотехнические работы: смена труб, санприборов, запорной арматуры и другое</t>
        </is>
      </c>
      <c r="HS1761" s="0" t="n">
        <v>0</v>
      </c>
      <c r="IK1761" s="0" t="n">
        <v>0</v>
      </c>
    </row>
    <row r="1762">
      <c r="A1762" s="0" t="n">
        <v>18</v>
      </c>
      <c r="B1762" s="0" t="n">
        <v>0</v>
      </c>
      <c r="C1762" s="0" t="n">
        <v>674</v>
      </c>
      <c r="E1762" s="0" t="inlineStr">
        <is>
          <t>2,2</t>
        </is>
      </c>
      <c r="F1762" s="0" t="inlineStr">
        <is>
          <t>302-0064</t>
        </is>
      </c>
      <c r="G1762" s="0" t="inlineStr">
        <is>
          <t>Кран шаровый муфтовый Valtec для воды диаметром 25 мм, тип в/в</t>
        </is>
      </c>
      <c r="H1762" s="0" t="inlineStr">
        <is>
          <t>шт.</t>
        </is>
      </c>
      <c r="I1762" s="0">
        <f>I1760*J1762</f>
        <v/>
      </c>
      <c r="J1762" s="0" t="n">
        <v>200</v>
      </c>
      <c r="K1762" s="0" t="n">
        <v>200</v>
      </c>
      <c r="O1762" s="0">
        <f>ROUND(CP1762,0)</f>
        <v/>
      </c>
      <c r="P1762" s="0">
        <f>ROUND(CQ1762*I1762,0)</f>
        <v/>
      </c>
      <c r="Q1762" s="0">
        <f>(ROUND((ROUND(((ET1762)*I1762),0)*BB1762),0)+ROUND((ROUND(((AE1762-(EU1762))*I1762),0)*BS1762),0))</f>
        <v/>
      </c>
      <c r="R1762" s="0">
        <f>(ROUND((ROUND(((EU1762)*I1762),0)*BS1762),0)+ROUND((ROUND(((AE1762-(EU1762))*I1762),0)*BS1762),0))</f>
        <v/>
      </c>
      <c r="S1762" s="0">
        <f>ROUND(CT1762*I1762,0)</f>
        <v/>
      </c>
      <c r="T1762" s="0">
        <f>ROUND(CU1762*I1762,0)</f>
        <v/>
      </c>
      <c r="U1762" s="0">
        <f>ROUND(CV1762*I1762,7)</f>
        <v/>
      </c>
      <c r="V1762" s="0">
        <f>ROUND(CW1762*I1762,7)</f>
        <v/>
      </c>
      <c r="W1762" s="0">
        <f>ROUND(CX1762*I1762,0)</f>
        <v/>
      </c>
      <c r="X1762" s="0">
        <f>ROUND(CY1762,0)</f>
        <v/>
      </c>
      <c r="Y1762" s="0">
        <f>ROUND(CZ1762,0)</f>
        <v/>
      </c>
      <c r="AA1762" s="0" t="n">
        <v>78845955</v>
      </c>
      <c r="AB1762" s="0">
        <f>ROUND((AC1762+AD1762+AF1762),2)</f>
        <v/>
      </c>
      <c r="AC1762" s="0">
        <f>ROUND((ES1762),2)</f>
        <v/>
      </c>
      <c r="AD1762" s="0">
        <f>ROUND((((ET1762)-(EU1762))+AE1762),2)</f>
        <v/>
      </c>
      <c r="AE1762" s="0">
        <f>ROUND((EU1762),2)</f>
        <v/>
      </c>
      <c r="AF1762" s="0">
        <f>ROUND((EV1762),2)</f>
        <v/>
      </c>
      <c r="AG1762" s="0">
        <f>ROUND((AP1762),2)</f>
        <v/>
      </c>
      <c r="AH1762" s="0">
        <f>(EW1762)</f>
        <v/>
      </c>
      <c r="AI1762" s="0">
        <f>(EX1762)</f>
        <v/>
      </c>
      <c r="AJ1762" s="0">
        <f>(AS1762)</f>
        <v/>
      </c>
      <c r="AK1762" s="0" t="n">
        <v>67.09</v>
      </c>
      <c r="AL1762" s="0" t="n">
        <v>67.09</v>
      </c>
      <c r="AM1762" s="0" t="n">
        <v>0</v>
      </c>
      <c r="AN1762" s="0" t="n">
        <v>0</v>
      </c>
      <c r="AO1762" s="0" t="n">
        <v>0</v>
      </c>
      <c r="AP1762" s="0" t="n">
        <v>0</v>
      </c>
      <c r="AQ1762" s="0" t="n">
        <v>0</v>
      </c>
      <c r="AR1762" s="0" t="n">
        <v>0</v>
      </c>
      <c r="AS1762" s="0" t="n">
        <v>0.02</v>
      </c>
      <c r="AT1762" s="0" t="n">
        <v>103</v>
      </c>
      <c r="AU1762" s="0" t="n">
        <v>52</v>
      </c>
      <c r="AV1762" s="0" t="n">
        <v>1</v>
      </c>
      <c r="AW1762" s="0" t="n">
        <v>1</v>
      </c>
      <c r="AZ1762" s="0" t="n">
        <v>1</v>
      </c>
      <c r="BA1762" s="0" t="n">
        <v>1</v>
      </c>
      <c r="BB1762" s="0" t="n">
        <v>1</v>
      </c>
      <c r="BC1762" s="0" t="n">
        <v>14.16</v>
      </c>
      <c r="BD1762" s="0" t="inlineStr"/>
      <c r="BE1762" s="0" t="inlineStr"/>
      <c r="BF1762" s="0" t="inlineStr"/>
      <c r="BG1762" s="0" t="inlineStr"/>
      <c r="BH1762" s="0" t="n">
        <v>3</v>
      </c>
      <c r="BI1762" s="0" t="n">
        <v>1</v>
      </c>
      <c r="BJ1762" s="0" t="inlineStr">
        <is>
          <t>ТССЦ Московской обл., 302-0064, приказ Минстроя России №675/пр от 28.02.2017 № 256/пр</t>
        </is>
      </c>
      <c r="BM1762" s="0" t="n">
        <v>65008</v>
      </c>
      <c r="BN1762" s="0" t="n">
        <v>0</v>
      </c>
      <c r="BO1762" s="0" t="inlineStr">
        <is>
          <t>302-0064</t>
        </is>
      </c>
      <c r="BP1762" s="0" t="n">
        <v>1</v>
      </c>
      <c r="BQ1762" s="0" t="n">
        <v>6</v>
      </c>
      <c r="BR1762" s="0" t="n">
        <v>0</v>
      </c>
      <c r="BS1762" s="0" t="n">
        <v>1</v>
      </c>
      <c r="BT1762" s="0" t="n">
        <v>1</v>
      </c>
      <c r="BU1762" s="0" t="n">
        <v>1</v>
      </c>
      <c r="BV1762" s="0" t="n">
        <v>1</v>
      </c>
      <c r="BW1762" s="0" t="n">
        <v>1</v>
      </c>
      <c r="BX1762" s="0" t="n">
        <v>1</v>
      </c>
      <c r="BY1762" s="0" t="inlineStr"/>
      <c r="BZ1762" s="0" t="n">
        <v>103</v>
      </c>
      <c r="CA1762" s="0" t="n">
        <v>52</v>
      </c>
      <c r="CB1762" s="0" t="inlineStr"/>
      <c r="CE1762" s="0" t="n">
        <v>12</v>
      </c>
      <c r="CF1762" s="0" t="n">
        <v>0</v>
      </c>
      <c r="CG1762" s="0" t="n">
        <v>0</v>
      </c>
      <c r="CM1762" s="0" t="n">
        <v>0</v>
      </c>
      <c r="CN1762" s="0" t="inlineStr"/>
      <c r="CO1762" s="0" t="n">
        <v>0</v>
      </c>
      <c r="CP1762" s="0">
        <f>(P1762+Q1762+S1762)</f>
        <v/>
      </c>
      <c r="CQ1762" s="0">
        <f>AC1762*BC1762</f>
        <v/>
      </c>
      <c r="CR1762" s="0">
        <f>(ROUND((ROUND(((ET1762)*1),0)*BB1762),0)+ROUND((ROUND(((AE1762-(EU1762))*1),0)*BS1762),0))</f>
        <v/>
      </c>
      <c r="CS1762" s="0">
        <f>(ROUND((ROUND(((EU1762)*1),0)*BS1762),0)+ROUND((ROUND(((AE1762-(EU1762))*1),0)*BS1762),0))</f>
        <v/>
      </c>
      <c r="CT1762" s="0">
        <f>AF1762*BA1762</f>
        <v/>
      </c>
      <c r="CU1762" s="0">
        <f>AG1762</f>
        <v/>
      </c>
      <c r="CV1762" s="0">
        <f>AH1762</f>
        <v/>
      </c>
      <c r="CW1762" s="0">
        <f>AI1762</f>
        <v/>
      </c>
      <c r="CX1762" s="0">
        <f>AJ1762</f>
        <v/>
      </c>
      <c r="CY1762" s="0">
        <f>(((S1762+R1762)*AT1762)/100)</f>
        <v/>
      </c>
      <c r="CZ1762" s="0">
        <f>(((S1762+R1762)*AU1762)/100)</f>
        <v/>
      </c>
      <c r="DC1762" s="0" t="inlineStr"/>
      <c r="DD1762" s="0" t="inlineStr"/>
      <c r="DE1762" s="0" t="inlineStr"/>
      <c r="DF1762" s="0" t="inlineStr"/>
      <c r="DG1762" s="0" t="inlineStr"/>
      <c r="DH1762" s="0" t="inlineStr"/>
      <c r="DI1762" s="0" t="inlineStr"/>
      <c r="DJ1762" s="0" t="inlineStr"/>
      <c r="DK1762" s="0" t="inlineStr"/>
      <c r="DL1762" s="0" t="inlineStr"/>
      <c r="DM1762" s="0" t="inlineStr"/>
      <c r="DN1762" s="0" t="n">
        <v>0</v>
      </c>
      <c r="DO1762" s="0" t="n">
        <v>0</v>
      </c>
      <c r="DP1762" s="0" t="n">
        <v>1</v>
      </c>
      <c r="DQ1762" s="0" t="n">
        <v>1</v>
      </c>
      <c r="DU1762" s="0" t="n">
        <v>1010</v>
      </c>
      <c r="DV1762" s="0" t="inlineStr">
        <is>
          <t>шт.</t>
        </is>
      </c>
      <c r="DW1762" s="0" t="inlineStr">
        <is>
          <t>шт.</t>
        </is>
      </c>
      <c r="DX1762" s="0" t="n">
        <v>1</v>
      </c>
      <c r="DZ1762" s="0" t="inlineStr"/>
      <c r="EA1762" s="0" t="inlineStr"/>
      <c r="EB1762" s="0" t="inlineStr"/>
      <c r="EC1762" s="0" t="inlineStr"/>
      <c r="EE1762" s="0" t="n">
        <v>78726002</v>
      </c>
      <c r="EF1762" s="0" t="n">
        <v>6</v>
      </c>
      <c r="EG1762" s="0" t="inlineStr">
        <is>
          <t>Ремонтно-строительные работы</t>
        </is>
      </c>
      <c r="EH1762" s="0" t="n">
        <v>99</v>
      </c>
      <c r="EI1762" s="0" t="inlineStr">
        <is>
          <t>Внутренние санитарно-технические работы</t>
        </is>
      </c>
      <c r="EJ1762" s="0" t="n">
        <v>1</v>
      </c>
      <c r="EK1762" s="0" t="n">
        <v>65008</v>
      </c>
      <c r="EL1762" s="0" t="inlineStr">
        <is>
          <t>Внутренние санитарнотехнические работы: смена труб, санприборов, запорной арматуры и другое</t>
        </is>
      </c>
      <c r="EM1762" s="0" t="inlineStr">
        <is>
          <t>рФЕР-65</t>
        </is>
      </c>
      <c r="EO1762" s="0" t="inlineStr"/>
      <c r="EQ1762" s="0" t="n">
        <v>0</v>
      </c>
      <c r="ER1762" s="0" t="n">
        <v>67.09</v>
      </c>
      <c r="ES1762" s="0" t="n">
        <v>67.09</v>
      </c>
      <c r="ET1762" s="0" t="n">
        <v>0</v>
      </c>
      <c r="EU1762" s="0" t="n">
        <v>0</v>
      </c>
      <c r="EV1762" s="0" t="n">
        <v>0</v>
      </c>
      <c r="EW1762" s="0" t="n">
        <v>0</v>
      </c>
      <c r="EX1762" s="0" t="n">
        <v>0</v>
      </c>
      <c r="FQ1762" s="0" t="n">
        <v>0</v>
      </c>
      <c r="FR1762" s="0" t="n">
        <v>0</v>
      </c>
      <c r="FS1762" s="0" t="n">
        <v>0</v>
      </c>
      <c r="FX1762" s="0" t="n">
        <v>103</v>
      </c>
      <c r="FY1762" s="0" t="n">
        <v>52</v>
      </c>
      <c r="GA1762" s="0" t="inlineStr"/>
      <c r="GD1762" s="0" t="n">
        <v>1</v>
      </c>
      <c r="GF1762" s="0" t="n">
        <v>1163367142</v>
      </c>
      <c r="GG1762" s="0" t="n">
        <v>2</v>
      </c>
      <c r="GH1762" s="0" t="n">
        <v>1</v>
      </c>
      <c r="GI1762" s="0" t="n">
        <v>2</v>
      </c>
      <c r="GJ1762" s="0" t="n">
        <v>0</v>
      </c>
      <c r="GK1762" s="0" t="n">
        <v>0</v>
      </c>
      <c r="GL1762" s="0">
        <f>ROUND(IF(AND(BH1762=3,BI1762=3,FS1762&lt;&gt;0),P1762,0),0)</f>
        <v/>
      </c>
      <c r="GM1762" s="0">
        <f>ROUND(O1762+X1762+Y1762,0)+GX1762</f>
        <v/>
      </c>
      <c r="GN1762" s="0">
        <f>IF(OR(BI1762=0,BI1762=1),GM1762-GX1762,0)</f>
        <v/>
      </c>
      <c r="GO1762" s="0">
        <f>IF(BI1762=2,GM1762-GX1762,0)</f>
        <v/>
      </c>
      <c r="GP1762" s="0">
        <f>IF(BI1762=4,GM1762-GX1762,0)</f>
        <v/>
      </c>
      <c r="GR1762" s="0" t="n">
        <v>0</v>
      </c>
      <c r="GS1762" s="0" t="n">
        <v>3</v>
      </c>
      <c r="GT1762" s="0" t="n">
        <v>0</v>
      </c>
      <c r="GU1762" s="0" t="inlineStr"/>
      <c r="GV1762" s="0">
        <f>ROUND((GT1762),2)</f>
        <v/>
      </c>
      <c r="GW1762" s="0" t="n">
        <v>1</v>
      </c>
      <c r="GX1762" s="0">
        <f>ROUND(HC1762*I1762,0)</f>
        <v/>
      </c>
      <c r="HA1762" s="0" t="n">
        <v>0</v>
      </c>
      <c r="HB1762" s="0" t="n">
        <v>0</v>
      </c>
      <c r="HC1762" s="0">
        <f>GV1762*GW1762</f>
        <v/>
      </c>
      <c r="HE1762" s="0" t="inlineStr"/>
      <c r="HF1762" s="0" t="inlineStr"/>
      <c r="HM1762" s="0" t="inlineStr"/>
      <c r="HN1762" s="0" t="inlineStr">
        <is>
          <t>Пр/812-099.2-1</t>
        </is>
      </c>
      <c r="HO1762" s="0" t="inlineStr">
        <is>
          <t>Пр/774-099.2</t>
        </is>
      </c>
      <c r="HP1762" s="0" t="inlineStr">
        <is>
          <t>Внутренние санитарнотехнические работы: смена труб, санприборов, запорной арматуры и другое</t>
        </is>
      </c>
      <c r="HQ1762" s="0" t="inlineStr">
        <is>
          <t>Внутренние санитарнотехнические работы: смена труб, санприборов, запорной арматуры и другое</t>
        </is>
      </c>
      <c r="HS1762" s="0" t="n">
        <v>0</v>
      </c>
      <c r="IK1762" s="0" t="n">
        <v>0</v>
      </c>
    </row>
    <row r="1763">
      <c r="A1763" s="0" t="n">
        <v>18</v>
      </c>
      <c r="B1763" s="0" t="n">
        <v>0</v>
      </c>
      <c r="C1763" s="0" t="n">
        <v>675</v>
      </c>
      <c r="E1763" s="0" t="inlineStr">
        <is>
          <t>2,3</t>
        </is>
      </c>
      <c r="F1763" s="0" t="inlineStr">
        <is>
          <t>507-3620</t>
        </is>
      </c>
      <c r="G1763" s="0" t="inlineStr">
        <is>
          <t>Тройник полипропиленовый переходной диаметром 32х20х20 мм (прим. 32*20*15)/ прим.32-32-32</t>
        </is>
      </c>
      <c r="H1763" s="0" t="inlineStr">
        <is>
          <t>10 шт.</t>
        </is>
      </c>
      <c r="I1763" s="0">
        <f>I1760*J1763</f>
        <v/>
      </c>
      <c r="J1763" s="0" t="n">
        <v>20</v>
      </c>
      <c r="K1763" s="0" t="n">
        <v>20</v>
      </c>
      <c r="O1763" s="0">
        <f>ROUND(CP1763,0)</f>
        <v/>
      </c>
      <c r="P1763" s="0">
        <f>ROUND(CQ1763*I1763,0)</f>
        <v/>
      </c>
      <c r="Q1763" s="0">
        <f>(ROUND((ROUND(((ET1763)*I1763),0)*BB1763),0)+ROUND((ROUND(((AE1763-(EU1763))*I1763),0)*BS1763),0))</f>
        <v/>
      </c>
      <c r="R1763" s="0">
        <f>(ROUND((ROUND(((EU1763)*I1763),0)*BS1763),0)+ROUND((ROUND(((AE1763-(EU1763))*I1763),0)*BS1763),0))</f>
        <v/>
      </c>
      <c r="S1763" s="0">
        <f>ROUND(CT1763*I1763,0)</f>
        <v/>
      </c>
      <c r="T1763" s="0">
        <f>ROUND(CU1763*I1763,0)</f>
        <v/>
      </c>
      <c r="U1763" s="0">
        <f>ROUND(CV1763*I1763,7)</f>
        <v/>
      </c>
      <c r="V1763" s="0">
        <f>ROUND(CW1763*I1763,7)</f>
        <v/>
      </c>
      <c r="W1763" s="0">
        <f>ROUND(CX1763*I1763,0)</f>
        <v/>
      </c>
      <c r="X1763" s="0">
        <f>ROUND(CY1763,0)</f>
        <v/>
      </c>
      <c r="Y1763" s="0">
        <f>ROUND(CZ1763,0)</f>
        <v/>
      </c>
      <c r="AA1763" s="0" t="n">
        <v>78845955</v>
      </c>
      <c r="AB1763" s="0">
        <f>ROUND((AC1763+AD1763+AF1763),2)</f>
        <v/>
      </c>
      <c r="AC1763" s="0">
        <f>ROUND((ES1763),2)</f>
        <v/>
      </c>
      <c r="AD1763" s="0">
        <f>ROUND((((ET1763)-(EU1763))+AE1763),2)</f>
        <v/>
      </c>
      <c r="AE1763" s="0">
        <f>ROUND((EU1763),2)</f>
        <v/>
      </c>
      <c r="AF1763" s="0">
        <f>ROUND((EV1763),2)</f>
        <v/>
      </c>
      <c r="AG1763" s="0">
        <f>ROUND((AP1763),2)</f>
        <v/>
      </c>
      <c r="AH1763" s="0">
        <f>(EW1763)</f>
        <v/>
      </c>
      <c r="AI1763" s="0">
        <f>(EX1763)</f>
        <v/>
      </c>
      <c r="AJ1763" s="0">
        <f>(AS1763)</f>
        <v/>
      </c>
      <c r="AK1763" s="0" t="n">
        <v>36.6</v>
      </c>
      <c r="AL1763" s="0" t="n">
        <v>36.6</v>
      </c>
      <c r="AM1763" s="0" t="n">
        <v>0</v>
      </c>
      <c r="AN1763" s="0" t="n">
        <v>0</v>
      </c>
      <c r="AO1763" s="0" t="n">
        <v>0</v>
      </c>
      <c r="AP1763" s="0" t="n">
        <v>0</v>
      </c>
      <c r="AQ1763" s="0" t="n">
        <v>0</v>
      </c>
      <c r="AR1763" s="0" t="n">
        <v>0</v>
      </c>
      <c r="AS1763" s="0" t="n">
        <v>0.03</v>
      </c>
      <c r="AT1763" s="0" t="n">
        <v>103</v>
      </c>
      <c r="AU1763" s="0" t="n">
        <v>52</v>
      </c>
      <c r="AV1763" s="0" t="n">
        <v>1</v>
      </c>
      <c r="AW1763" s="0" t="n">
        <v>1</v>
      </c>
      <c r="AZ1763" s="0" t="n">
        <v>1</v>
      </c>
      <c r="BA1763" s="0" t="n">
        <v>1</v>
      </c>
      <c r="BB1763" s="0" t="n">
        <v>1</v>
      </c>
      <c r="BC1763" s="0" t="n">
        <v>5.24</v>
      </c>
      <c r="BD1763" s="0" t="inlineStr"/>
      <c r="BE1763" s="0" t="inlineStr"/>
      <c r="BF1763" s="0" t="inlineStr"/>
      <c r="BG1763" s="0" t="inlineStr"/>
      <c r="BH1763" s="0" t="n">
        <v>3</v>
      </c>
      <c r="BI1763" s="0" t="n">
        <v>1</v>
      </c>
      <c r="BJ1763" s="0" t="inlineStr">
        <is>
          <t>ТССЦ Московской обл., 507-3620, приказ Минстроя России №675/пр от 28.02.2017 № 258/пр</t>
        </is>
      </c>
      <c r="BM1763" s="0" t="n">
        <v>65007</v>
      </c>
      <c r="BN1763" s="0" t="n">
        <v>0</v>
      </c>
      <c r="BO1763" s="0" t="inlineStr">
        <is>
          <t>507-3620</t>
        </is>
      </c>
      <c r="BP1763" s="0" t="n">
        <v>1</v>
      </c>
      <c r="BQ1763" s="0" t="n">
        <v>6</v>
      </c>
      <c r="BR1763" s="0" t="n">
        <v>0</v>
      </c>
      <c r="BS1763" s="0" t="n">
        <v>1</v>
      </c>
      <c r="BT1763" s="0" t="n">
        <v>1</v>
      </c>
      <c r="BU1763" s="0" t="n">
        <v>1</v>
      </c>
      <c r="BV1763" s="0" t="n">
        <v>1</v>
      </c>
      <c r="BW1763" s="0" t="n">
        <v>1</v>
      </c>
      <c r="BX1763" s="0" t="n">
        <v>1</v>
      </c>
      <c r="BY1763" s="0" t="inlineStr"/>
      <c r="BZ1763" s="0" t="n">
        <v>103</v>
      </c>
      <c r="CA1763" s="0" t="n">
        <v>52</v>
      </c>
      <c r="CB1763" s="0" t="inlineStr"/>
      <c r="CE1763" s="0" t="n">
        <v>12</v>
      </c>
      <c r="CF1763" s="0" t="n">
        <v>0</v>
      </c>
      <c r="CG1763" s="0" t="n">
        <v>0</v>
      </c>
      <c r="CM1763" s="0" t="n">
        <v>0</v>
      </c>
      <c r="CN1763" s="0" t="inlineStr"/>
      <c r="CO1763" s="0" t="n">
        <v>0</v>
      </c>
      <c r="CP1763" s="0">
        <f>(P1763+Q1763+S1763)</f>
        <v/>
      </c>
      <c r="CQ1763" s="0">
        <f>AC1763*BC1763</f>
        <v/>
      </c>
      <c r="CR1763" s="0">
        <f>(ROUND((ROUND(((ET1763)*1),0)*BB1763),0)+ROUND((ROUND(((AE1763-(EU1763))*1),0)*BS1763),0))</f>
        <v/>
      </c>
      <c r="CS1763" s="0">
        <f>(ROUND((ROUND(((EU1763)*1),0)*BS1763),0)+ROUND((ROUND(((AE1763-(EU1763))*1),0)*BS1763),0))</f>
        <v/>
      </c>
      <c r="CT1763" s="0">
        <f>AF1763*BA1763</f>
        <v/>
      </c>
      <c r="CU1763" s="0">
        <f>AG1763</f>
        <v/>
      </c>
      <c r="CV1763" s="0">
        <f>AH1763</f>
        <v/>
      </c>
      <c r="CW1763" s="0">
        <f>AI1763</f>
        <v/>
      </c>
      <c r="CX1763" s="0">
        <f>AJ1763</f>
        <v/>
      </c>
      <c r="CY1763" s="0">
        <f>(((S1763+R1763)*AT1763)/100)</f>
        <v/>
      </c>
      <c r="CZ1763" s="0">
        <f>(((S1763+R1763)*AU1763)/100)</f>
        <v/>
      </c>
      <c r="DC1763" s="0" t="inlineStr"/>
      <c r="DD1763" s="0" t="inlineStr"/>
      <c r="DE1763" s="0" t="inlineStr"/>
      <c r="DF1763" s="0" t="inlineStr"/>
      <c r="DG1763" s="0" t="inlineStr"/>
      <c r="DH1763" s="0" t="inlineStr"/>
      <c r="DI1763" s="0" t="inlineStr"/>
      <c r="DJ1763" s="0" t="inlineStr"/>
      <c r="DK1763" s="0" t="inlineStr"/>
      <c r="DL1763" s="0" t="inlineStr"/>
      <c r="DM1763" s="0" t="inlineStr"/>
      <c r="DN1763" s="0" t="n">
        <v>0</v>
      </c>
      <c r="DO1763" s="0" t="n">
        <v>0</v>
      </c>
      <c r="DP1763" s="0" t="n">
        <v>1</v>
      </c>
      <c r="DQ1763" s="0" t="n">
        <v>1</v>
      </c>
      <c r="DU1763" s="0" t="n">
        <v>1010</v>
      </c>
      <c r="DV1763" s="0" t="inlineStr">
        <is>
          <t>10 шт.</t>
        </is>
      </c>
      <c r="DW1763" s="0" t="inlineStr">
        <is>
          <t>10 шт.</t>
        </is>
      </c>
      <c r="DX1763" s="0" t="n">
        <v>10</v>
      </c>
      <c r="DZ1763" s="0" t="inlineStr"/>
      <c r="EA1763" s="0" t="inlineStr"/>
      <c r="EB1763" s="0" t="inlineStr"/>
      <c r="EC1763" s="0" t="inlineStr"/>
      <c r="EE1763" s="0" t="n">
        <v>78726000</v>
      </c>
      <c r="EF1763" s="0" t="n">
        <v>6</v>
      </c>
      <c r="EG1763" s="0" t="inlineStr">
        <is>
          <t>Ремонтно-строительные работы</t>
        </is>
      </c>
      <c r="EH1763" s="0" t="n">
        <v>99</v>
      </c>
      <c r="EI1763" s="0" t="inlineStr">
        <is>
          <t>Внутренние санитарно-технические работы</t>
        </is>
      </c>
      <c r="EJ1763" s="0" t="n">
        <v>1</v>
      </c>
      <c r="EK1763" s="0" t="n">
        <v>65007</v>
      </c>
      <c r="EL1763" s="0" t="inlineStr">
        <is>
          <t>Внутренние санитарнотехнические работы: смена труб, санприборов, запорной арматуры и другое</t>
        </is>
      </c>
      <c r="EM1763" s="0" t="inlineStr">
        <is>
          <t>рФЕР-65</t>
        </is>
      </c>
      <c r="EO1763" s="0" t="inlineStr"/>
      <c r="EQ1763" s="0" t="n">
        <v>0</v>
      </c>
      <c r="ER1763" s="0" t="n">
        <v>36.6</v>
      </c>
      <c r="ES1763" s="0" t="n">
        <v>36.6</v>
      </c>
      <c r="ET1763" s="0" t="n">
        <v>0</v>
      </c>
      <c r="EU1763" s="0" t="n">
        <v>0</v>
      </c>
      <c r="EV1763" s="0" t="n">
        <v>0</v>
      </c>
      <c r="EW1763" s="0" t="n">
        <v>0</v>
      </c>
      <c r="EX1763" s="0" t="n">
        <v>0</v>
      </c>
      <c r="FQ1763" s="0" t="n">
        <v>0</v>
      </c>
      <c r="FR1763" s="0" t="n">
        <v>0</v>
      </c>
      <c r="FS1763" s="0" t="n">
        <v>0</v>
      </c>
      <c r="FX1763" s="0" t="n">
        <v>103</v>
      </c>
      <c r="FY1763" s="0" t="n">
        <v>52</v>
      </c>
      <c r="GA1763" s="0" t="inlineStr"/>
      <c r="GD1763" s="0" t="n">
        <v>1</v>
      </c>
      <c r="GF1763" s="0" t="n">
        <v>-33401234</v>
      </c>
      <c r="GG1763" s="0" t="n">
        <v>2</v>
      </c>
      <c r="GH1763" s="0" t="n">
        <v>1</v>
      </c>
      <c r="GI1763" s="0" t="n">
        <v>2</v>
      </c>
      <c r="GJ1763" s="0" t="n">
        <v>0</v>
      </c>
      <c r="GK1763" s="0" t="n">
        <v>0</v>
      </c>
      <c r="GL1763" s="0">
        <f>ROUND(IF(AND(BH1763=3,BI1763=3,FS1763&lt;&gt;0),P1763,0),0)</f>
        <v/>
      </c>
      <c r="GM1763" s="0">
        <f>ROUND(O1763+X1763+Y1763,0)+GX1763</f>
        <v/>
      </c>
      <c r="GN1763" s="0">
        <f>IF(OR(BI1763=0,BI1763=1),GM1763-GX1763,0)</f>
        <v/>
      </c>
      <c r="GO1763" s="0">
        <f>IF(BI1763=2,GM1763-GX1763,0)</f>
        <v/>
      </c>
      <c r="GP1763" s="0">
        <f>IF(BI1763=4,GM1763-GX1763,0)</f>
        <v/>
      </c>
      <c r="GR1763" s="0" t="n">
        <v>0</v>
      </c>
      <c r="GS1763" s="0" t="n">
        <v>3</v>
      </c>
      <c r="GT1763" s="0" t="n">
        <v>0</v>
      </c>
      <c r="GU1763" s="0" t="inlineStr"/>
      <c r="GV1763" s="0">
        <f>ROUND((GT1763),2)</f>
        <v/>
      </c>
      <c r="GW1763" s="0" t="n">
        <v>1</v>
      </c>
      <c r="GX1763" s="0">
        <f>ROUND(HC1763*I1763,0)</f>
        <v/>
      </c>
      <c r="HA1763" s="0" t="n">
        <v>0</v>
      </c>
      <c r="HB1763" s="0" t="n">
        <v>0</v>
      </c>
      <c r="HC1763" s="0">
        <f>GV1763*GW1763</f>
        <v/>
      </c>
      <c r="HE1763" s="0" t="inlineStr"/>
      <c r="HF1763" s="0" t="inlineStr"/>
      <c r="HM1763" s="0" t="inlineStr"/>
      <c r="HN1763" s="0" t="inlineStr">
        <is>
          <t>Пр/812-099.2-1</t>
        </is>
      </c>
      <c r="HO1763" s="0" t="inlineStr">
        <is>
          <t>Пр/774-099.2</t>
        </is>
      </c>
      <c r="HP1763" s="0" t="inlineStr">
        <is>
          <t>Внутренние санитарнотехнические работы: смена труб, санприборов, запорной арматуры и другое</t>
        </is>
      </c>
      <c r="HQ1763" s="0" t="inlineStr">
        <is>
          <t>Внутренние санитарнотехнические работы: смена труб, санприборов, запорной арматуры и другое</t>
        </is>
      </c>
      <c r="HS1763" s="0" t="n">
        <v>0</v>
      </c>
      <c r="IK1763" s="0" t="n">
        <v>0</v>
      </c>
    </row>
    <row r="1764">
      <c r="A1764" s="0" t="n">
        <v>18</v>
      </c>
      <c r="B1764" s="0" t="n">
        <v>0</v>
      </c>
      <c r="C1764" s="0" t="n">
        <v>676</v>
      </c>
      <c r="E1764" s="0" t="inlineStr">
        <is>
          <t>2,4</t>
        </is>
      </c>
      <c r="F1764" s="0" t="inlineStr">
        <is>
          <t>507-3620</t>
        </is>
      </c>
      <c r="G1764" s="0" t="inlineStr">
        <is>
          <t>Тройник полипропиленовый переходной диаметром 32х20х20 мм (прим. 32*20*15)/ прим. 32-20-32</t>
        </is>
      </c>
      <c r="H1764" s="0" t="inlineStr">
        <is>
          <t>10 шт.</t>
        </is>
      </c>
      <c r="I1764" s="0">
        <f>I1760*J1764</f>
        <v/>
      </c>
      <c r="J1764" s="0" t="n">
        <v>10</v>
      </c>
      <c r="K1764" s="0" t="n">
        <v>10</v>
      </c>
      <c r="O1764" s="0">
        <f>ROUND(CP1764,0)</f>
        <v/>
      </c>
      <c r="P1764" s="0">
        <f>ROUND(CQ1764*I1764,0)</f>
        <v/>
      </c>
      <c r="Q1764" s="0">
        <f>(ROUND((ROUND(((ET1764)*I1764),0)*BB1764),0)+ROUND((ROUND(((AE1764-(EU1764))*I1764),0)*BS1764),0))</f>
        <v/>
      </c>
      <c r="R1764" s="0">
        <f>(ROUND((ROUND(((EU1764)*I1764),0)*BS1764),0)+ROUND((ROUND(((AE1764-(EU1764))*I1764),0)*BS1764),0))</f>
        <v/>
      </c>
      <c r="S1764" s="0">
        <f>ROUND(CT1764*I1764,0)</f>
        <v/>
      </c>
      <c r="T1764" s="0">
        <f>ROUND(CU1764*I1764,0)</f>
        <v/>
      </c>
      <c r="U1764" s="0">
        <f>ROUND(CV1764*I1764,7)</f>
        <v/>
      </c>
      <c r="V1764" s="0">
        <f>ROUND(CW1764*I1764,7)</f>
        <v/>
      </c>
      <c r="W1764" s="0">
        <f>ROUND(CX1764*I1764,0)</f>
        <v/>
      </c>
      <c r="X1764" s="0">
        <f>ROUND(CY1764,0)</f>
        <v/>
      </c>
      <c r="Y1764" s="0">
        <f>ROUND(CZ1764,0)</f>
        <v/>
      </c>
      <c r="AA1764" s="0" t="n">
        <v>78845955</v>
      </c>
      <c r="AB1764" s="0">
        <f>ROUND((AC1764+AD1764+AF1764),2)</f>
        <v/>
      </c>
      <c r="AC1764" s="0">
        <f>ROUND((ES1764),2)</f>
        <v/>
      </c>
      <c r="AD1764" s="0">
        <f>ROUND((((ET1764)-(EU1764))+AE1764),2)</f>
        <v/>
      </c>
      <c r="AE1764" s="0">
        <f>ROUND((EU1764),2)</f>
        <v/>
      </c>
      <c r="AF1764" s="0">
        <f>ROUND((EV1764),2)</f>
        <v/>
      </c>
      <c r="AG1764" s="0">
        <f>ROUND((AP1764),2)</f>
        <v/>
      </c>
      <c r="AH1764" s="0">
        <f>(EW1764)</f>
        <v/>
      </c>
      <c r="AI1764" s="0">
        <f>(EX1764)</f>
        <v/>
      </c>
      <c r="AJ1764" s="0">
        <f>(AS1764)</f>
        <v/>
      </c>
      <c r="AK1764" s="0" t="n">
        <v>36.6</v>
      </c>
      <c r="AL1764" s="0" t="n">
        <v>36.6</v>
      </c>
      <c r="AM1764" s="0" t="n">
        <v>0</v>
      </c>
      <c r="AN1764" s="0" t="n">
        <v>0</v>
      </c>
      <c r="AO1764" s="0" t="n">
        <v>0</v>
      </c>
      <c r="AP1764" s="0" t="n">
        <v>0</v>
      </c>
      <c r="AQ1764" s="0" t="n">
        <v>0</v>
      </c>
      <c r="AR1764" s="0" t="n">
        <v>0</v>
      </c>
      <c r="AS1764" s="0" t="n">
        <v>0.03</v>
      </c>
      <c r="AT1764" s="0" t="n">
        <v>103</v>
      </c>
      <c r="AU1764" s="0" t="n">
        <v>52</v>
      </c>
      <c r="AV1764" s="0" t="n">
        <v>1</v>
      </c>
      <c r="AW1764" s="0" t="n">
        <v>1</v>
      </c>
      <c r="AZ1764" s="0" t="n">
        <v>1</v>
      </c>
      <c r="BA1764" s="0" t="n">
        <v>1</v>
      </c>
      <c r="BB1764" s="0" t="n">
        <v>1</v>
      </c>
      <c r="BC1764" s="0" t="n">
        <v>5.24</v>
      </c>
      <c r="BD1764" s="0" t="inlineStr"/>
      <c r="BE1764" s="0" t="inlineStr"/>
      <c r="BF1764" s="0" t="inlineStr"/>
      <c r="BG1764" s="0" t="inlineStr"/>
      <c r="BH1764" s="0" t="n">
        <v>3</v>
      </c>
      <c r="BI1764" s="0" t="n">
        <v>1</v>
      </c>
      <c r="BJ1764" s="0" t="inlineStr">
        <is>
          <t>ТССЦ Московской обл., 507-3620, приказ Минстроя России №675/пр от 28.02.2017 № 258/пр</t>
        </is>
      </c>
      <c r="BM1764" s="0" t="n">
        <v>65007</v>
      </c>
      <c r="BN1764" s="0" t="n">
        <v>0</v>
      </c>
      <c r="BO1764" s="0" t="inlineStr">
        <is>
          <t>507-3620</t>
        </is>
      </c>
      <c r="BP1764" s="0" t="n">
        <v>1</v>
      </c>
      <c r="BQ1764" s="0" t="n">
        <v>6</v>
      </c>
      <c r="BR1764" s="0" t="n">
        <v>0</v>
      </c>
      <c r="BS1764" s="0" t="n">
        <v>1</v>
      </c>
      <c r="BT1764" s="0" t="n">
        <v>1</v>
      </c>
      <c r="BU1764" s="0" t="n">
        <v>1</v>
      </c>
      <c r="BV1764" s="0" t="n">
        <v>1</v>
      </c>
      <c r="BW1764" s="0" t="n">
        <v>1</v>
      </c>
      <c r="BX1764" s="0" t="n">
        <v>1</v>
      </c>
      <c r="BY1764" s="0" t="inlineStr"/>
      <c r="BZ1764" s="0" t="n">
        <v>103</v>
      </c>
      <c r="CA1764" s="0" t="n">
        <v>52</v>
      </c>
      <c r="CB1764" s="0" t="inlineStr"/>
      <c r="CE1764" s="0" t="n">
        <v>12</v>
      </c>
      <c r="CF1764" s="0" t="n">
        <v>0</v>
      </c>
      <c r="CG1764" s="0" t="n">
        <v>0</v>
      </c>
      <c r="CM1764" s="0" t="n">
        <v>0</v>
      </c>
      <c r="CN1764" s="0" t="inlineStr"/>
      <c r="CO1764" s="0" t="n">
        <v>0</v>
      </c>
      <c r="CP1764" s="0">
        <f>(P1764+Q1764+S1764)</f>
        <v/>
      </c>
      <c r="CQ1764" s="0">
        <f>AC1764*BC1764</f>
        <v/>
      </c>
      <c r="CR1764" s="0">
        <f>(ROUND((ROUND(((ET1764)*1),0)*BB1764),0)+ROUND((ROUND(((AE1764-(EU1764))*1),0)*BS1764),0))</f>
        <v/>
      </c>
      <c r="CS1764" s="0">
        <f>(ROUND((ROUND(((EU1764)*1),0)*BS1764),0)+ROUND((ROUND(((AE1764-(EU1764))*1),0)*BS1764),0))</f>
        <v/>
      </c>
      <c r="CT1764" s="0">
        <f>AF1764*BA1764</f>
        <v/>
      </c>
      <c r="CU1764" s="0">
        <f>AG1764</f>
        <v/>
      </c>
      <c r="CV1764" s="0">
        <f>AH1764</f>
        <v/>
      </c>
      <c r="CW1764" s="0">
        <f>AI1764</f>
        <v/>
      </c>
      <c r="CX1764" s="0">
        <f>AJ1764</f>
        <v/>
      </c>
      <c r="CY1764" s="0">
        <f>(((S1764+R1764)*AT1764)/100)</f>
        <v/>
      </c>
      <c r="CZ1764" s="0">
        <f>(((S1764+R1764)*AU1764)/100)</f>
        <v/>
      </c>
      <c r="DC1764" s="0" t="inlineStr"/>
      <c r="DD1764" s="0" t="inlineStr"/>
      <c r="DE1764" s="0" t="inlineStr"/>
      <c r="DF1764" s="0" t="inlineStr"/>
      <c r="DG1764" s="0" t="inlineStr"/>
      <c r="DH1764" s="0" t="inlineStr"/>
      <c r="DI1764" s="0" t="inlineStr"/>
      <c r="DJ1764" s="0" t="inlineStr"/>
      <c r="DK1764" s="0" t="inlineStr"/>
      <c r="DL1764" s="0" t="inlineStr"/>
      <c r="DM1764" s="0" t="inlineStr"/>
      <c r="DN1764" s="0" t="n">
        <v>0</v>
      </c>
      <c r="DO1764" s="0" t="n">
        <v>0</v>
      </c>
      <c r="DP1764" s="0" t="n">
        <v>1</v>
      </c>
      <c r="DQ1764" s="0" t="n">
        <v>1</v>
      </c>
      <c r="DU1764" s="0" t="n">
        <v>1010</v>
      </c>
      <c r="DV1764" s="0" t="inlineStr">
        <is>
          <t>10 шт.</t>
        </is>
      </c>
      <c r="DW1764" s="0" t="inlineStr">
        <is>
          <t>10 шт.</t>
        </is>
      </c>
      <c r="DX1764" s="0" t="n">
        <v>10</v>
      </c>
      <c r="DZ1764" s="0" t="inlineStr"/>
      <c r="EA1764" s="0" t="inlineStr"/>
      <c r="EB1764" s="0" t="inlineStr"/>
      <c r="EC1764" s="0" t="inlineStr"/>
      <c r="EE1764" s="0" t="n">
        <v>78726000</v>
      </c>
      <c r="EF1764" s="0" t="n">
        <v>6</v>
      </c>
      <c r="EG1764" s="0" t="inlineStr">
        <is>
          <t>Ремонтно-строительные работы</t>
        </is>
      </c>
      <c r="EH1764" s="0" t="n">
        <v>99</v>
      </c>
      <c r="EI1764" s="0" t="inlineStr">
        <is>
          <t>Внутренние санитарно-технические работы</t>
        </is>
      </c>
      <c r="EJ1764" s="0" t="n">
        <v>1</v>
      </c>
      <c r="EK1764" s="0" t="n">
        <v>65007</v>
      </c>
      <c r="EL1764" s="0" t="inlineStr">
        <is>
          <t>Внутренние санитарнотехнические работы: смена труб, санприборов, запорной арматуры и другое</t>
        </is>
      </c>
      <c r="EM1764" s="0" t="inlineStr">
        <is>
          <t>рФЕР-65</t>
        </is>
      </c>
      <c r="EO1764" s="0" t="inlineStr"/>
      <c r="EQ1764" s="0" t="n">
        <v>0</v>
      </c>
      <c r="ER1764" s="0" t="n">
        <v>36.6</v>
      </c>
      <c r="ES1764" s="0" t="n">
        <v>36.6</v>
      </c>
      <c r="ET1764" s="0" t="n">
        <v>0</v>
      </c>
      <c r="EU1764" s="0" t="n">
        <v>0</v>
      </c>
      <c r="EV1764" s="0" t="n">
        <v>0</v>
      </c>
      <c r="EW1764" s="0" t="n">
        <v>0</v>
      </c>
      <c r="EX1764" s="0" t="n">
        <v>0</v>
      </c>
      <c r="FQ1764" s="0" t="n">
        <v>0</v>
      </c>
      <c r="FR1764" s="0" t="n">
        <v>0</v>
      </c>
      <c r="FS1764" s="0" t="n">
        <v>0</v>
      </c>
      <c r="FX1764" s="0" t="n">
        <v>103</v>
      </c>
      <c r="FY1764" s="0" t="n">
        <v>52</v>
      </c>
      <c r="GA1764" s="0" t="inlineStr"/>
      <c r="GD1764" s="0" t="n">
        <v>1</v>
      </c>
      <c r="GF1764" s="0" t="n">
        <v>-806581497</v>
      </c>
      <c r="GG1764" s="0" t="n">
        <v>2</v>
      </c>
      <c r="GH1764" s="0" t="n">
        <v>1</v>
      </c>
      <c r="GI1764" s="0" t="n">
        <v>2</v>
      </c>
      <c r="GJ1764" s="0" t="n">
        <v>0</v>
      </c>
      <c r="GK1764" s="0" t="n">
        <v>0</v>
      </c>
      <c r="GL1764" s="0">
        <f>ROUND(IF(AND(BH1764=3,BI1764=3,FS1764&lt;&gt;0),P1764,0),0)</f>
        <v/>
      </c>
      <c r="GM1764" s="0">
        <f>ROUND(O1764+X1764+Y1764,0)+GX1764</f>
        <v/>
      </c>
      <c r="GN1764" s="0">
        <f>IF(OR(BI1764=0,BI1764=1),GM1764-GX1764,0)</f>
        <v/>
      </c>
      <c r="GO1764" s="0">
        <f>IF(BI1764=2,GM1764-GX1764,0)</f>
        <v/>
      </c>
      <c r="GP1764" s="0">
        <f>IF(BI1764=4,GM1764-GX1764,0)</f>
        <v/>
      </c>
      <c r="GR1764" s="0" t="n">
        <v>0</v>
      </c>
      <c r="GS1764" s="0" t="n">
        <v>3</v>
      </c>
      <c r="GT1764" s="0" t="n">
        <v>0</v>
      </c>
      <c r="GU1764" s="0" t="inlineStr"/>
      <c r="GV1764" s="0">
        <f>ROUND((GT1764),2)</f>
        <v/>
      </c>
      <c r="GW1764" s="0" t="n">
        <v>1</v>
      </c>
      <c r="GX1764" s="0">
        <f>ROUND(HC1764*I1764,0)</f>
        <v/>
      </c>
      <c r="HA1764" s="0" t="n">
        <v>0</v>
      </c>
      <c r="HB1764" s="0" t="n">
        <v>0</v>
      </c>
      <c r="HC1764" s="0">
        <f>GV1764*GW1764</f>
        <v/>
      </c>
      <c r="HE1764" s="0" t="inlineStr"/>
      <c r="HF1764" s="0" t="inlineStr"/>
      <c r="HM1764" s="0" t="inlineStr"/>
      <c r="HN1764" s="0" t="inlineStr">
        <is>
          <t>Пр/812-099.2-1</t>
        </is>
      </c>
      <c r="HO1764" s="0" t="inlineStr">
        <is>
          <t>Пр/774-099.2</t>
        </is>
      </c>
      <c r="HP1764" s="0" t="inlineStr">
        <is>
          <t>Внутренние санитарнотехнические работы: смена труб, санприборов, запорной арматуры и другое</t>
        </is>
      </c>
      <c r="HQ1764" s="0" t="inlineStr">
        <is>
          <t>Внутренние санитарнотехнические работы: смена труб, санприборов, запорной арматуры и другое</t>
        </is>
      </c>
      <c r="HS1764" s="0" t="n">
        <v>0</v>
      </c>
      <c r="IK1764" s="0" t="n">
        <v>0</v>
      </c>
    </row>
    <row r="1766">
      <c r="A1766" s="358" t="n">
        <v>51</v>
      </c>
      <c r="B1766" s="358">
        <f>B1753</f>
        <v/>
      </c>
      <c r="C1766" s="358">
        <f>A1753</f>
        <v/>
      </c>
      <c r="D1766" s="358">
        <f>ROW(A1753)</f>
        <v/>
      </c>
      <c r="E1766" s="358" t="n"/>
      <c r="F1766" s="358">
        <f>IF(F1753&lt;&gt;"",F1753,"")</f>
        <v/>
      </c>
      <c r="G1766" s="358">
        <f>IF(G1753&lt;&gt;"",G1753,"")</f>
        <v/>
      </c>
      <c r="H1766" s="358" t="n">
        <v>0</v>
      </c>
      <c r="I1766" s="358" t="n"/>
      <c r="J1766" s="358" t="n"/>
      <c r="K1766" s="358" t="n"/>
      <c r="L1766" s="358" t="n"/>
      <c r="M1766" s="358" t="n"/>
      <c r="N1766" s="358" t="n"/>
      <c r="O1766" s="358" t="n">
        <v>0</v>
      </c>
      <c r="P1766" s="358" t="n">
        <v>0</v>
      </c>
      <c r="Q1766" s="358" t="n">
        <v>0</v>
      </c>
      <c r="R1766" s="358" t="n">
        <v>0</v>
      </c>
      <c r="S1766" s="358" t="n">
        <v>0</v>
      </c>
      <c r="T1766" s="358" t="n">
        <v>0</v>
      </c>
      <c r="U1766" s="358" t="n">
        <v>0</v>
      </c>
      <c r="V1766" s="358" t="n">
        <v>0</v>
      </c>
      <c r="W1766" s="358" t="n">
        <v>0</v>
      </c>
      <c r="X1766" s="358" t="n">
        <v>0</v>
      </c>
      <c r="Y1766" s="358" t="n">
        <v>0</v>
      </c>
      <c r="Z1766" s="358" t="n"/>
      <c r="AA1766" s="358" t="n"/>
      <c r="AB1766" s="358" t="n"/>
      <c r="AC1766" s="358" t="n"/>
      <c r="AD1766" s="358" t="n"/>
      <c r="AE1766" s="358" t="n"/>
      <c r="AF1766" s="358" t="n"/>
      <c r="AG1766" s="358" t="n"/>
      <c r="AH1766" s="358" t="n"/>
      <c r="AI1766" s="358" t="n"/>
      <c r="AJ1766" s="358" t="n"/>
      <c r="AK1766" s="358" t="n"/>
      <c r="AL1766" s="358" t="n"/>
      <c r="AM1766" s="358" t="n"/>
      <c r="AN1766" s="358" t="n"/>
      <c r="AO1766" s="358">
        <f>ROUND(BX1766,0)</f>
        <v/>
      </c>
      <c r="AP1766" s="358">
        <f>ROUND(BY1766,0)</f>
        <v/>
      </c>
      <c r="AQ1766" s="358">
        <f>ROUND(BZ1766,0)</f>
        <v/>
      </c>
      <c r="AR1766" s="358">
        <f>ROUND(CA1766,0)</f>
        <v/>
      </c>
      <c r="AS1766" s="358">
        <f>ROUND(CB1766,0)</f>
        <v/>
      </c>
      <c r="AT1766" s="358">
        <f>ROUND(CC1766,0)</f>
        <v/>
      </c>
      <c r="AU1766" s="358">
        <f>ROUND(CD1766,0)</f>
        <v/>
      </c>
      <c r="AV1766" s="358">
        <f>ROUND(CE1766,0)</f>
        <v/>
      </c>
      <c r="AW1766" s="358">
        <f>ROUND(CF1766,0)</f>
        <v/>
      </c>
      <c r="AX1766" s="358">
        <f>ROUND(CG1766,0)</f>
        <v/>
      </c>
      <c r="AY1766" s="358">
        <f>ROUND(CH1766,0)</f>
        <v/>
      </c>
      <c r="AZ1766" s="358">
        <f>ROUND(CI1766,0)</f>
        <v/>
      </c>
      <c r="BA1766" s="358">
        <f>ROUND(CJ1766,0)</f>
        <v/>
      </c>
      <c r="BB1766" s="358">
        <f>ROUND(CK1766,0)</f>
        <v/>
      </c>
      <c r="BC1766" s="358">
        <f>ROUND(CL1766,0)</f>
        <v/>
      </c>
      <c r="BD1766" s="358">
        <f>ROUND(CM1766,0)</f>
        <v/>
      </c>
      <c r="BE1766" s="358" t="n"/>
      <c r="BF1766" s="358" t="n"/>
      <c r="BG1766" s="358" t="n"/>
      <c r="BH1766" s="358" t="n"/>
      <c r="BI1766" s="358" t="n"/>
      <c r="BJ1766" s="358" t="n"/>
      <c r="BK1766" s="358" t="n"/>
      <c r="BL1766" s="358" t="n"/>
      <c r="BM1766" s="358" t="n"/>
      <c r="BN1766" s="358" t="n"/>
      <c r="BO1766" s="358" t="n"/>
      <c r="BP1766" s="358" t="n"/>
      <c r="BQ1766" s="358" t="n"/>
      <c r="BR1766" s="358" t="n"/>
      <c r="BS1766" s="358" t="n"/>
      <c r="BT1766" s="358" t="n"/>
      <c r="BU1766" s="358" t="n"/>
      <c r="BV1766" s="358" t="n"/>
      <c r="BW1766" s="358" t="n"/>
      <c r="BX1766" s="358" t="n"/>
      <c r="BY1766" s="358" t="n"/>
      <c r="BZ1766" s="358" t="n"/>
      <c r="CA1766" s="358" t="n"/>
      <c r="CB1766" s="358" t="n"/>
      <c r="CC1766" s="358" t="n"/>
      <c r="CD1766" s="358" t="n"/>
      <c r="CE1766" s="358" t="n"/>
      <c r="CF1766" s="358" t="n"/>
      <c r="CG1766" s="358" t="n"/>
      <c r="CH1766" s="358" t="n"/>
      <c r="CI1766" s="358" t="n"/>
      <c r="CJ1766" s="358" t="n"/>
      <c r="CK1766" s="358" t="n"/>
      <c r="CL1766" s="358" t="n"/>
      <c r="CM1766" s="358" t="n"/>
      <c r="CN1766" s="358" t="n"/>
      <c r="CO1766" s="358" t="n"/>
      <c r="CP1766" s="358" t="n"/>
      <c r="CQ1766" s="358" t="n"/>
      <c r="CR1766" s="358" t="n"/>
      <c r="CS1766" s="358" t="n"/>
      <c r="CT1766" s="358" t="n"/>
      <c r="CU1766" s="358" t="n"/>
      <c r="CV1766" s="358" t="n"/>
      <c r="CW1766" s="358" t="n"/>
      <c r="CX1766" s="358" t="n"/>
      <c r="CY1766" s="358" t="n"/>
      <c r="CZ1766" s="358" t="n"/>
      <c r="DA1766" s="358" t="n"/>
      <c r="DB1766" s="358" t="n"/>
      <c r="DC1766" s="358" t="n"/>
      <c r="DD1766" s="358" t="n"/>
      <c r="DE1766" s="358" t="n"/>
      <c r="DF1766" s="358" t="n"/>
      <c r="DG1766" s="359" t="n"/>
      <c r="DH1766" s="359" t="n"/>
      <c r="DI1766" s="359" t="n"/>
      <c r="DJ1766" s="359" t="n"/>
      <c r="DK1766" s="359" t="n"/>
      <c r="DL1766" s="359" t="n"/>
      <c r="DM1766" s="359" t="n"/>
      <c r="DN1766" s="359" t="n"/>
      <c r="DO1766" s="359" t="n"/>
      <c r="DP1766" s="359" t="n"/>
      <c r="DQ1766" s="359" t="n"/>
      <c r="DR1766" s="359" t="n"/>
      <c r="DS1766" s="359" t="n"/>
      <c r="DT1766" s="359" t="n"/>
      <c r="DU1766" s="359" t="n"/>
      <c r="DV1766" s="359" t="n"/>
      <c r="DW1766" s="359" t="n"/>
      <c r="DX1766" s="359" t="n"/>
      <c r="DY1766" s="359" t="n"/>
      <c r="DZ1766" s="359" t="n"/>
      <c r="EA1766" s="359" t="n"/>
      <c r="EB1766" s="359" t="n"/>
      <c r="EC1766" s="359" t="n"/>
      <c r="ED1766" s="359" t="n"/>
      <c r="EE1766" s="359" t="n"/>
      <c r="EF1766" s="359" t="n"/>
      <c r="EG1766" s="359" t="n"/>
      <c r="EH1766" s="359" t="n"/>
      <c r="EI1766" s="359" t="n"/>
      <c r="EJ1766" s="359" t="n"/>
      <c r="EK1766" s="359" t="n"/>
      <c r="EL1766" s="359" t="n"/>
      <c r="EM1766" s="359" t="n"/>
      <c r="EN1766" s="359" t="n"/>
      <c r="EO1766" s="359" t="n"/>
      <c r="EP1766" s="359" t="n"/>
      <c r="EQ1766" s="359" t="n"/>
      <c r="ER1766" s="359" t="n"/>
      <c r="ES1766" s="359" t="n"/>
      <c r="ET1766" s="359" t="n"/>
      <c r="EU1766" s="359" t="n"/>
      <c r="EV1766" s="359" t="n"/>
      <c r="EW1766" s="359" t="n"/>
      <c r="EX1766" s="359" t="n"/>
      <c r="EY1766" s="359" t="n"/>
      <c r="EZ1766" s="359" t="n"/>
      <c r="FA1766" s="359" t="n"/>
      <c r="FB1766" s="359" t="n"/>
      <c r="FC1766" s="359" t="n"/>
      <c r="FD1766" s="359" t="n"/>
      <c r="FE1766" s="359" t="n"/>
      <c r="FF1766" s="359" t="n"/>
      <c r="FG1766" s="359" t="n"/>
      <c r="FH1766" s="359" t="n"/>
      <c r="FI1766" s="359" t="n"/>
      <c r="FJ1766" s="359" t="n"/>
      <c r="FK1766" s="359" t="n"/>
      <c r="FL1766" s="359" t="n"/>
      <c r="FM1766" s="359" t="n"/>
      <c r="FN1766" s="359" t="n"/>
      <c r="FO1766" s="359" t="n"/>
      <c r="FP1766" s="359" t="n"/>
      <c r="FQ1766" s="359" t="n"/>
      <c r="FR1766" s="359" t="n"/>
      <c r="FS1766" s="359" t="n"/>
      <c r="FT1766" s="359" t="n"/>
      <c r="FU1766" s="359" t="n"/>
      <c r="FV1766" s="359" t="n"/>
      <c r="FW1766" s="359" t="n"/>
      <c r="FX1766" s="359" t="n"/>
      <c r="FY1766" s="359" t="n"/>
      <c r="FZ1766" s="359" t="n"/>
      <c r="GA1766" s="359" t="n"/>
      <c r="GB1766" s="359" t="n"/>
      <c r="GC1766" s="359" t="n"/>
      <c r="GD1766" s="359" t="n"/>
      <c r="GE1766" s="359" t="n"/>
      <c r="GF1766" s="359" t="n"/>
      <c r="GG1766" s="359" t="n"/>
      <c r="GH1766" s="359" t="n"/>
      <c r="GI1766" s="359" t="n"/>
      <c r="GJ1766" s="359" t="n"/>
      <c r="GK1766" s="359" t="n"/>
      <c r="GL1766" s="359" t="n"/>
      <c r="GM1766" s="359" t="n"/>
      <c r="GN1766" s="359" t="n"/>
      <c r="GO1766" s="359" t="n"/>
      <c r="GP1766" s="359" t="n"/>
      <c r="GQ1766" s="359" t="n"/>
      <c r="GR1766" s="359" t="n"/>
      <c r="GS1766" s="359" t="n"/>
      <c r="GT1766" s="359" t="n"/>
      <c r="GU1766" s="359" t="n"/>
      <c r="GV1766" s="359" t="n"/>
      <c r="GW1766" s="359" t="n"/>
      <c r="GX1766" s="359" t="n">
        <v>0</v>
      </c>
    </row>
    <row r="1768">
      <c r="A1768" s="360" t="n">
        <v>50</v>
      </c>
      <c r="B1768" s="360" t="n">
        <v>0</v>
      </c>
      <c r="C1768" s="360" t="n">
        <v>0</v>
      </c>
      <c r="D1768" s="360" t="n">
        <v>1</v>
      </c>
      <c r="E1768" s="360" t="n">
        <v>201</v>
      </c>
      <c r="F1768" s="360">
        <f>ROUND(Source!O1766,O1768)</f>
        <v/>
      </c>
      <c r="G1768" s="360" t="inlineStr">
        <is>
          <t>ПЗ</t>
        </is>
      </c>
      <c r="H1768" s="360" t="inlineStr">
        <is>
          <t>Прямые затраты</t>
        </is>
      </c>
      <c r="I1768" s="360" t="n"/>
      <c r="J1768" s="360" t="n"/>
      <c r="K1768" s="360" t="n">
        <v>201</v>
      </c>
      <c r="L1768" s="360" t="n">
        <v>1</v>
      </c>
      <c r="M1768" s="360" t="n">
        <v>3</v>
      </c>
      <c r="N1768" s="360" t="inlineStr"/>
      <c r="O1768" s="360" t="n">
        <v>0</v>
      </c>
      <c r="P1768" s="360" t="n"/>
      <c r="Q1768" s="360" t="n"/>
      <c r="R1768" s="360" t="n"/>
      <c r="S1768" s="360" t="n"/>
      <c r="T1768" s="360" t="n"/>
      <c r="U1768" s="360" t="n"/>
      <c r="V1768" s="360" t="n"/>
      <c r="W1768" s="360" t="n">
        <v>0</v>
      </c>
      <c r="X1768" s="360" t="n">
        <v>1</v>
      </c>
      <c r="Y1768" s="360" t="n">
        <v>0</v>
      </c>
      <c r="Z1768" s="360" t="n"/>
      <c r="AA1768" s="360" t="n"/>
      <c r="AB1768" s="360" t="n"/>
    </row>
    <row r="1769">
      <c r="A1769" s="360" t="n">
        <v>50</v>
      </c>
      <c r="B1769" s="360" t="n">
        <v>0</v>
      </c>
      <c r="C1769" s="360" t="n">
        <v>0</v>
      </c>
      <c r="D1769" s="360" t="n">
        <v>1</v>
      </c>
      <c r="E1769" s="360" t="n">
        <v>202</v>
      </c>
      <c r="F1769" s="360">
        <f>ROUND(Source!P1766,O1769)</f>
        <v/>
      </c>
      <c r="G1769" s="360" t="inlineStr">
        <is>
          <t>СтМатОб</t>
        </is>
      </c>
      <c r="H1769" s="360" t="inlineStr">
        <is>
          <t>Стоимость материальных ресурсов (всего)</t>
        </is>
      </c>
      <c r="I1769" s="360" t="n"/>
      <c r="J1769" s="360" t="n"/>
      <c r="K1769" s="360" t="n">
        <v>202</v>
      </c>
      <c r="L1769" s="360" t="n">
        <v>2</v>
      </c>
      <c r="M1769" s="360" t="n">
        <v>3</v>
      </c>
      <c r="N1769" s="360" t="inlineStr"/>
      <c r="O1769" s="360" t="n">
        <v>0</v>
      </c>
      <c r="P1769" s="360" t="n"/>
      <c r="Q1769" s="360" t="n"/>
      <c r="R1769" s="360" t="n"/>
      <c r="S1769" s="360" t="n"/>
      <c r="T1769" s="360" t="n"/>
      <c r="U1769" s="360" t="n"/>
      <c r="V1769" s="360" t="n"/>
      <c r="W1769" s="360" t="n">
        <v>0</v>
      </c>
      <c r="X1769" s="360" t="n">
        <v>1</v>
      </c>
      <c r="Y1769" s="360" t="n">
        <v>0</v>
      </c>
      <c r="Z1769" s="360" t="n"/>
      <c r="AA1769" s="360" t="n"/>
      <c r="AB1769" s="360" t="n"/>
    </row>
    <row r="1770">
      <c r="A1770" s="360" t="n">
        <v>50</v>
      </c>
      <c r="B1770" s="360" t="n">
        <v>0</v>
      </c>
      <c r="C1770" s="360" t="n">
        <v>0</v>
      </c>
      <c r="D1770" s="360" t="n">
        <v>1</v>
      </c>
      <c r="E1770" s="360" t="n">
        <v>222</v>
      </c>
      <c r="F1770" s="360">
        <f>ROUND(Source!AO1766,O1770)</f>
        <v/>
      </c>
      <c r="G1770" s="360" t="inlineStr">
        <is>
          <t>СтМатОбЗак</t>
        </is>
      </c>
      <c r="H1770" s="360" t="inlineStr">
        <is>
          <t>Стоимость материалов и оборудования заказчика</t>
        </is>
      </c>
      <c r="I1770" s="360" t="n"/>
      <c r="J1770" s="360" t="n"/>
      <c r="K1770" s="360" t="n">
        <v>222</v>
      </c>
      <c r="L1770" s="360" t="n">
        <v>3</v>
      </c>
      <c r="M1770" s="360" t="n">
        <v>3</v>
      </c>
      <c r="N1770" s="360" t="inlineStr"/>
      <c r="O1770" s="360" t="n">
        <v>0</v>
      </c>
      <c r="P1770" s="360" t="n"/>
      <c r="Q1770" s="360" t="n"/>
      <c r="R1770" s="360" t="n"/>
      <c r="S1770" s="360" t="n"/>
      <c r="T1770" s="360" t="n"/>
      <c r="U1770" s="360" t="n"/>
      <c r="V1770" s="360" t="n"/>
      <c r="W1770" s="360" t="n">
        <v>0</v>
      </c>
      <c r="X1770" s="360" t="n">
        <v>1</v>
      </c>
      <c r="Y1770" s="360" t="n">
        <v>0</v>
      </c>
      <c r="Z1770" s="360" t="n"/>
      <c r="AA1770" s="360" t="n"/>
      <c r="AB1770" s="360" t="n"/>
    </row>
    <row r="1771">
      <c r="A1771" s="360" t="n">
        <v>50</v>
      </c>
      <c r="B1771" s="360" t="n">
        <v>0</v>
      </c>
      <c r="C1771" s="360" t="n">
        <v>0</v>
      </c>
      <c r="D1771" s="360" t="n">
        <v>1</v>
      </c>
      <c r="E1771" s="360" t="n">
        <v>225</v>
      </c>
      <c r="F1771" s="360">
        <f>ROUND(Source!AV1766,O1771)</f>
        <v/>
      </c>
      <c r="G1771" s="360" t="inlineStr">
        <is>
          <t>СтМатОбПод</t>
        </is>
      </c>
      <c r="H1771" s="360" t="inlineStr">
        <is>
          <t>Стоимость материалов и оборудования подрядчика</t>
        </is>
      </c>
      <c r="I1771" s="360" t="n"/>
      <c r="J1771" s="360" t="n"/>
      <c r="K1771" s="360" t="n">
        <v>225</v>
      </c>
      <c r="L1771" s="360" t="n">
        <v>4</v>
      </c>
      <c r="M1771" s="360" t="n">
        <v>3</v>
      </c>
      <c r="N1771" s="360" t="inlineStr"/>
      <c r="O1771" s="360" t="n">
        <v>0</v>
      </c>
      <c r="P1771" s="360" t="n"/>
      <c r="Q1771" s="360" t="n"/>
      <c r="R1771" s="360" t="n"/>
      <c r="S1771" s="360" t="n"/>
      <c r="T1771" s="360" t="n"/>
      <c r="U1771" s="360" t="n"/>
      <c r="V1771" s="360" t="n"/>
      <c r="W1771" s="360" t="n">
        <v>0</v>
      </c>
      <c r="X1771" s="360" t="n">
        <v>1</v>
      </c>
      <c r="Y1771" s="360" t="n">
        <v>0</v>
      </c>
      <c r="Z1771" s="360" t="n"/>
      <c r="AA1771" s="360" t="n"/>
      <c r="AB1771" s="360" t="n"/>
    </row>
    <row r="1772">
      <c r="A1772" s="360" t="n">
        <v>50</v>
      </c>
      <c r="B1772" s="360" t="n">
        <v>0</v>
      </c>
      <c r="C1772" s="360" t="n">
        <v>0</v>
      </c>
      <c r="D1772" s="360" t="n">
        <v>1</v>
      </c>
      <c r="E1772" s="360" t="n">
        <v>226</v>
      </c>
      <c r="F1772" s="360">
        <f>ROUND(Source!AW1766,O1772)</f>
        <v/>
      </c>
      <c r="G1772" s="360" t="inlineStr">
        <is>
          <t>СтМат</t>
        </is>
      </c>
      <c r="H1772" s="360" t="inlineStr">
        <is>
          <t>Стоимость материалов (всего)</t>
        </is>
      </c>
      <c r="I1772" s="360" t="n"/>
      <c r="J1772" s="360" t="n"/>
      <c r="K1772" s="360" t="n">
        <v>226</v>
      </c>
      <c r="L1772" s="360" t="n">
        <v>5</v>
      </c>
      <c r="M1772" s="360" t="n">
        <v>3</v>
      </c>
      <c r="N1772" s="360" t="inlineStr"/>
      <c r="O1772" s="360" t="n">
        <v>0</v>
      </c>
      <c r="P1772" s="360" t="n"/>
      <c r="Q1772" s="360" t="n"/>
      <c r="R1772" s="360" t="n"/>
      <c r="S1772" s="360" t="n"/>
      <c r="T1772" s="360" t="n"/>
      <c r="U1772" s="360" t="n"/>
      <c r="V1772" s="360" t="n"/>
      <c r="W1772" s="360" t="n">
        <v>0</v>
      </c>
      <c r="X1772" s="360" t="n">
        <v>1</v>
      </c>
      <c r="Y1772" s="360" t="n">
        <v>0</v>
      </c>
      <c r="Z1772" s="360" t="n"/>
      <c r="AA1772" s="360" t="n"/>
      <c r="AB1772" s="360" t="n"/>
    </row>
    <row r="1773">
      <c r="A1773" s="360" t="n">
        <v>50</v>
      </c>
      <c r="B1773" s="360" t="n">
        <v>0</v>
      </c>
      <c r="C1773" s="360" t="n">
        <v>0</v>
      </c>
      <c r="D1773" s="360" t="n">
        <v>1</v>
      </c>
      <c r="E1773" s="360" t="n">
        <v>227</v>
      </c>
      <c r="F1773" s="360">
        <f>ROUND(Source!AX1766,O1773)</f>
        <v/>
      </c>
      <c r="G1773" s="360" t="inlineStr">
        <is>
          <t>СтМатЗак</t>
        </is>
      </c>
      <c r="H1773" s="360" t="inlineStr">
        <is>
          <t>Стоимость материалов заказчика</t>
        </is>
      </c>
      <c r="I1773" s="360" t="n"/>
      <c r="J1773" s="360" t="n"/>
      <c r="K1773" s="360" t="n">
        <v>227</v>
      </c>
      <c r="L1773" s="360" t="n">
        <v>6</v>
      </c>
      <c r="M1773" s="360" t="n">
        <v>3</v>
      </c>
      <c r="N1773" s="360" t="inlineStr"/>
      <c r="O1773" s="360" t="n">
        <v>0</v>
      </c>
      <c r="P1773" s="360" t="n"/>
      <c r="Q1773" s="360" t="n"/>
      <c r="R1773" s="360" t="n"/>
      <c r="S1773" s="360" t="n"/>
      <c r="T1773" s="360" t="n"/>
      <c r="U1773" s="360" t="n"/>
      <c r="V1773" s="360" t="n"/>
      <c r="W1773" s="360" t="n">
        <v>0</v>
      </c>
      <c r="X1773" s="360" t="n">
        <v>1</v>
      </c>
      <c r="Y1773" s="360" t="n">
        <v>0</v>
      </c>
      <c r="Z1773" s="360" t="n"/>
      <c r="AA1773" s="360" t="n"/>
      <c r="AB1773" s="360" t="n"/>
    </row>
    <row r="1774">
      <c r="A1774" s="360" t="n">
        <v>50</v>
      </c>
      <c r="B1774" s="360" t="n">
        <v>0</v>
      </c>
      <c r="C1774" s="360" t="n">
        <v>0</v>
      </c>
      <c r="D1774" s="360" t="n">
        <v>1</v>
      </c>
      <c r="E1774" s="360" t="n">
        <v>228</v>
      </c>
      <c r="F1774" s="360">
        <f>ROUND(Source!AY1766,O1774)</f>
        <v/>
      </c>
      <c r="G1774" s="360" t="inlineStr">
        <is>
          <t>СтМатПод</t>
        </is>
      </c>
      <c r="H1774" s="360" t="inlineStr">
        <is>
          <t>Стоимость материалов подрядчика</t>
        </is>
      </c>
      <c r="I1774" s="360" t="n"/>
      <c r="J1774" s="360" t="n"/>
      <c r="K1774" s="360" t="n">
        <v>228</v>
      </c>
      <c r="L1774" s="360" t="n">
        <v>7</v>
      </c>
      <c r="M1774" s="360" t="n">
        <v>3</v>
      </c>
      <c r="N1774" s="360" t="inlineStr"/>
      <c r="O1774" s="360" t="n">
        <v>0</v>
      </c>
      <c r="P1774" s="360" t="n"/>
      <c r="Q1774" s="360" t="n"/>
      <c r="R1774" s="360" t="n"/>
      <c r="S1774" s="360" t="n"/>
      <c r="T1774" s="360" t="n"/>
      <c r="U1774" s="360" t="n"/>
      <c r="V1774" s="360" t="n"/>
      <c r="W1774" s="360" t="n">
        <v>0</v>
      </c>
      <c r="X1774" s="360" t="n">
        <v>1</v>
      </c>
      <c r="Y1774" s="360" t="n">
        <v>0</v>
      </c>
      <c r="Z1774" s="360" t="n"/>
      <c r="AA1774" s="360" t="n"/>
      <c r="AB1774" s="360" t="n"/>
    </row>
    <row r="1775">
      <c r="A1775" s="360" t="n">
        <v>50</v>
      </c>
      <c r="B1775" s="360" t="n">
        <v>0</v>
      </c>
      <c r="C1775" s="360" t="n">
        <v>0</v>
      </c>
      <c r="D1775" s="360" t="n">
        <v>1</v>
      </c>
      <c r="E1775" s="360" t="n">
        <v>216</v>
      </c>
      <c r="F1775" s="360">
        <f>ROUND(Source!AP1766,O1775)</f>
        <v/>
      </c>
      <c r="G1775" s="360" t="inlineStr">
        <is>
          <t>Оборуд</t>
        </is>
      </c>
      <c r="H1775" s="360" t="inlineStr">
        <is>
          <t>Стоимость оборудования (всего)</t>
        </is>
      </c>
      <c r="I1775" s="360" t="n"/>
      <c r="J1775" s="360" t="n"/>
      <c r="K1775" s="360" t="n">
        <v>216</v>
      </c>
      <c r="L1775" s="360" t="n">
        <v>8</v>
      </c>
      <c r="M1775" s="360" t="n">
        <v>3</v>
      </c>
      <c r="N1775" s="360" t="inlineStr"/>
      <c r="O1775" s="360" t="n">
        <v>0</v>
      </c>
      <c r="P1775" s="360" t="n"/>
      <c r="Q1775" s="360" t="n"/>
      <c r="R1775" s="360" t="n"/>
      <c r="S1775" s="360" t="n"/>
      <c r="T1775" s="360" t="n"/>
      <c r="U1775" s="360" t="n"/>
      <c r="V1775" s="360" t="n"/>
      <c r="W1775" s="360" t="n">
        <v>0</v>
      </c>
      <c r="X1775" s="360" t="n">
        <v>1</v>
      </c>
      <c r="Y1775" s="360" t="n">
        <v>0</v>
      </c>
      <c r="Z1775" s="360" t="n"/>
      <c r="AA1775" s="360" t="n"/>
      <c r="AB1775" s="360" t="n"/>
    </row>
    <row r="1776">
      <c r="A1776" s="360" t="n">
        <v>50</v>
      </c>
      <c r="B1776" s="360" t="n">
        <v>0</v>
      </c>
      <c r="C1776" s="360" t="n">
        <v>0</v>
      </c>
      <c r="D1776" s="360" t="n">
        <v>1</v>
      </c>
      <c r="E1776" s="360" t="n">
        <v>223</v>
      </c>
      <c r="F1776" s="360">
        <f>ROUND(Source!AQ1766,O1776)</f>
        <v/>
      </c>
      <c r="G1776" s="360" t="inlineStr">
        <is>
          <t>ОборудЗак</t>
        </is>
      </c>
      <c r="H1776" s="360" t="inlineStr">
        <is>
          <t>Стоимость оборудования заказчика</t>
        </is>
      </c>
      <c r="I1776" s="360" t="n"/>
      <c r="J1776" s="360" t="n"/>
      <c r="K1776" s="360" t="n">
        <v>223</v>
      </c>
      <c r="L1776" s="360" t="n">
        <v>9</v>
      </c>
      <c r="M1776" s="360" t="n">
        <v>3</v>
      </c>
      <c r="N1776" s="360" t="inlineStr"/>
      <c r="O1776" s="360" t="n">
        <v>0</v>
      </c>
      <c r="P1776" s="360" t="n"/>
      <c r="Q1776" s="360" t="n"/>
      <c r="R1776" s="360" t="n"/>
      <c r="S1776" s="360" t="n"/>
      <c r="T1776" s="360" t="n"/>
      <c r="U1776" s="360" t="n"/>
      <c r="V1776" s="360" t="n"/>
      <c r="W1776" s="360" t="n">
        <v>0</v>
      </c>
      <c r="X1776" s="360" t="n">
        <v>1</v>
      </c>
      <c r="Y1776" s="360" t="n">
        <v>0</v>
      </c>
      <c r="Z1776" s="360" t="n"/>
      <c r="AA1776" s="360" t="n"/>
      <c r="AB1776" s="360" t="n"/>
    </row>
    <row r="1777">
      <c r="A1777" s="360" t="n">
        <v>50</v>
      </c>
      <c r="B1777" s="360" t="n">
        <v>0</v>
      </c>
      <c r="C1777" s="360" t="n">
        <v>0</v>
      </c>
      <c r="D1777" s="360" t="n">
        <v>1</v>
      </c>
      <c r="E1777" s="360" t="n">
        <v>229</v>
      </c>
      <c r="F1777" s="360">
        <f>ROUND(Source!AZ1766,O1777)</f>
        <v/>
      </c>
      <c r="G1777" s="360" t="inlineStr">
        <is>
          <t>ОборудПод</t>
        </is>
      </c>
      <c r="H1777" s="360" t="inlineStr">
        <is>
          <t>Стоимость оборудования подрядчика</t>
        </is>
      </c>
      <c r="I1777" s="360" t="n"/>
      <c r="J1777" s="360" t="n"/>
      <c r="K1777" s="360" t="n">
        <v>229</v>
      </c>
      <c r="L1777" s="360" t="n">
        <v>10</v>
      </c>
      <c r="M1777" s="360" t="n">
        <v>3</v>
      </c>
      <c r="N1777" s="360" t="inlineStr"/>
      <c r="O1777" s="360" t="n">
        <v>0</v>
      </c>
      <c r="P1777" s="360" t="n"/>
      <c r="Q1777" s="360" t="n"/>
      <c r="R1777" s="360" t="n"/>
      <c r="S1777" s="360" t="n"/>
      <c r="T1777" s="360" t="n"/>
      <c r="U1777" s="360" t="n"/>
      <c r="V1777" s="360" t="n"/>
      <c r="W1777" s="360" t="n">
        <v>0</v>
      </c>
      <c r="X1777" s="360" t="n">
        <v>1</v>
      </c>
      <c r="Y1777" s="360" t="n">
        <v>0</v>
      </c>
      <c r="Z1777" s="360" t="n"/>
      <c r="AA1777" s="360" t="n"/>
      <c r="AB1777" s="360" t="n"/>
    </row>
    <row r="1778">
      <c r="A1778" s="360" t="n">
        <v>50</v>
      </c>
      <c r="B1778" s="360" t="n">
        <v>0</v>
      </c>
      <c r="C1778" s="360" t="n">
        <v>0</v>
      </c>
      <c r="D1778" s="360" t="n">
        <v>1</v>
      </c>
      <c r="E1778" s="360" t="n">
        <v>203</v>
      </c>
      <c r="F1778" s="360">
        <f>ROUND(Source!Q1766,O1778)</f>
        <v/>
      </c>
      <c r="G1778" s="360" t="inlineStr">
        <is>
          <t>ЭММ</t>
        </is>
      </c>
      <c r="H1778" s="360" t="inlineStr">
        <is>
          <t>Эксплуатация машин</t>
        </is>
      </c>
      <c r="I1778" s="360" t="n"/>
      <c r="J1778" s="360" t="n"/>
      <c r="K1778" s="360" t="n">
        <v>203</v>
      </c>
      <c r="L1778" s="360" t="n">
        <v>11</v>
      </c>
      <c r="M1778" s="360" t="n">
        <v>3</v>
      </c>
      <c r="N1778" s="360" t="inlineStr"/>
      <c r="O1778" s="360" t="n">
        <v>0</v>
      </c>
      <c r="P1778" s="360" t="n"/>
      <c r="Q1778" s="360" t="n"/>
      <c r="R1778" s="360" t="n"/>
      <c r="S1778" s="360" t="n"/>
      <c r="T1778" s="360" t="n"/>
      <c r="U1778" s="360" t="n"/>
      <c r="V1778" s="360" t="n"/>
      <c r="W1778" s="360" t="n">
        <v>0</v>
      </c>
      <c r="X1778" s="360" t="n">
        <v>1</v>
      </c>
      <c r="Y1778" s="360" t="n">
        <v>0</v>
      </c>
      <c r="Z1778" s="360" t="n"/>
      <c r="AA1778" s="360" t="n"/>
      <c r="AB1778" s="360" t="n"/>
    </row>
    <row r="1779">
      <c r="A1779" s="360" t="n">
        <v>50</v>
      </c>
      <c r="B1779" s="360" t="n">
        <v>0</v>
      </c>
      <c r="C1779" s="360" t="n">
        <v>0</v>
      </c>
      <c r="D1779" s="360" t="n">
        <v>1</v>
      </c>
      <c r="E1779" s="360" t="n">
        <v>231</v>
      </c>
      <c r="F1779" s="360">
        <f>ROUND(Source!BB1766,O1779)</f>
        <v/>
      </c>
      <c r="G1779" s="360" t="inlineStr">
        <is>
          <t>ЭММсНРиСП</t>
        </is>
      </c>
      <c r="H1779" s="360" t="inlineStr">
        <is>
          <t>Эксплуатация машин по ТСН-2001.16</t>
        </is>
      </c>
      <c r="I1779" s="360" t="n"/>
      <c r="J1779" s="360" t="n"/>
      <c r="K1779" s="360" t="n">
        <v>231</v>
      </c>
      <c r="L1779" s="360" t="n">
        <v>12</v>
      </c>
      <c r="M1779" s="360" t="n">
        <v>3</v>
      </c>
      <c r="N1779" s="360" t="inlineStr"/>
      <c r="O1779" s="360" t="n">
        <v>0</v>
      </c>
      <c r="P1779" s="360" t="n"/>
      <c r="Q1779" s="360" t="n"/>
      <c r="R1779" s="360" t="n"/>
      <c r="S1779" s="360" t="n"/>
      <c r="T1779" s="360" t="n"/>
      <c r="U1779" s="360" t="n"/>
      <c r="V1779" s="360" t="n"/>
      <c r="W1779" s="360" t="n">
        <v>0</v>
      </c>
      <c r="X1779" s="360" t="n">
        <v>1</v>
      </c>
      <c r="Y1779" s="360" t="n">
        <v>0</v>
      </c>
      <c r="Z1779" s="360" t="n"/>
      <c r="AA1779" s="360" t="n"/>
      <c r="AB1779" s="360" t="n"/>
    </row>
    <row r="1780">
      <c r="A1780" s="360" t="n">
        <v>50</v>
      </c>
      <c r="B1780" s="360" t="n">
        <v>0</v>
      </c>
      <c r="C1780" s="360" t="n">
        <v>0</v>
      </c>
      <c r="D1780" s="360" t="n">
        <v>1</v>
      </c>
      <c r="E1780" s="360" t="n">
        <v>204</v>
      </c>
      <c r="F1780" s="360">
        <f>ROUND(Source!R1766,O1780)</f>
        <v/>
      </c>
      <c r="G1780" s="360" t="inlineStr">
        <is>
          <t>ЗПМ</t>
        </is>
      </c>
      <c r="H1780" s="360" t="inlineStr">
        <is>
          <t>ЗП машинистов</t>
        </is>
      </c>
      <c r="I1780" s="360" t="n"/>
      <c r="J1780" s="360" t="n"/>
      <c r="K1780" s="360" t="n">
        <v>204</v>
      </c>
      <c r="L1780" s="360" t="n">
        <v>13</v>
      </c>
      <c r="M1780" s="360" t="n">
        <v>3</v>
      </c>
      <c r="N1780" s="360" t="inlineStr"/>
      <c r="O1780" s="360" t="n">
        <v>0</v>
      </c>
      <c r="P1780" s="360" t="n"/>
      <c r="Q1780" s="360" t="n"/>
      <c r="R1780" s="360" t="n"/>
      <c r="S1780" s="360" t="n"/>
      <c r="T1780" s="360" t="n"/>
      <c r="U1780" s="360" t="n"/>
      <c r="V1780" s="360" t="n"/>
      <c r="W1780" s="360" t="n">
        <v>0</v>
      </c>
      <c r="X1780" s="360" t="n">
        <v>1</v>
      </c>
      <c r="Y1780" s="360" t="n">
        <v>0</v>
      </c>
      <c r="Z1780" s="360" t="n"/>
      <c r="AA1780" s="360" t="n"/>
      <c r="AB1780" s="360" t="n"/>
    </row>
    <row r="1781">
      <c r="A1781" s="360" t="n">
        <v>50</v>
      </c>
      <c r="B1781" s="360" t="n">
        <v>0</v>
      </c>
      <c r="C1781" s="360" t="n">
        <v>0</v>
      </c>
      <c r="D1781" s="360" t="n">
        <v>1</v>
      </c>
      <c r="E1781" s="360" t="n">
        <v>205</v>
      </c>
      <c r="F1781" s="360">
        <f>ROUND(Source!S1766,O1781)</f>
        <v/>
      </c>
      <c r="G1781" s="360" t="inlineStr">
        <is>
          <t>ОЗП</t>
        </is>
      </c>
      <c r="H1781" s="360" t="inlineStr">
        <is>
          <t>Основная ЗП рабочих</t>
        </is>
      </c>
      <c r="I1781" s="360" t="n"/>
      <c r="J1781" s="360" t="n"/>
      <c r="K1781" s="360" t="n">
        <v>205</v>
      </c>
      <c r="L1781" s="360" t="n">
        <v>14</v>
      </c>
      <c r="M1781" s="360" t="n">
        <v>3</v>
      </c>
      <c r="N1781" s="360" t="inlineStr"/>
      <c r="O1781" s="360" t="n">
        <v>0</v>
      </c>
      <c r="P1781" s="360" t="n"/>
      <c r="Q1781" s="360" t="n"/>
      <c r="R1781" s="360" t="n"/>
      <c r="S1781" s="360" t="n"/>
      <c r="T1781" s="360" t="n"/>
      <c r="U1781" s="360" t="n"/>
      <c r="V1781" s="360" t="n"/>
      <c r="W1781" s="360" t="n">
        <v>0</v>
      </c>
      <c r="X1781" s="360" t="n">
        <v>1</v>
      </c>
      <c r="Y1781" s="360" t="n">
        <v>0</v>
      </c>
      <c r="Z1781" s="360" t="n"/>
      <c r="AA1781" s="360" t="n"/>
      <c r="AB1781" s="360" t="n"/>
    </row>
    <row r="1782">
      <c r="A1782" s="360" t="n">
        <v>50</v>
      </c>
      <c r="B1782" s="360" t="n">
        <v>0</v>
      </c>
      <c r="C1782" s="360" t="n">
        <v>0</v>
      </c>
      <c r="D1782" s="360" t="n">
        <v>1</v>
      </c>
      <c r="E1782" s="360" t="n">
        <v>232</v>
      </c>
      <c r="F1782" s="360">
        <f>ROUND(Source!BC1766,O1782)</f>
        <v/>
      </c>
      <c r="G1782" s="360" t="inlineStr">
        <is>
          <t>ОЗПсНРиСП</t>
        </is>
      </c>
      <c r="H1782" s="360" t="inlineStr">
        <is>
          <t>Основная ЗП рабочих по ТСН-2001.16</t>
        </is>
      </c>
      <c r="I1782" s="360" t="n"/>
      <c r="J1782" s="360" t="n"/>
      <c r="K1782" s="360" t="n">
        <v>232</v>
      </c>
      <c r="L1782" s="360" t="n">
        <v>15</v>
      </c>
      <c r="M1782" s="360" t="n">
        <v>3</v>
      </c>
      <c r="N1782" s="360" t="inlineStr"/>
      <c r="O1782" s="360" t="n">
        <v>0</v>
      </c>
      <c r="P1782" s="360" t="n"/>
      <c r="Q1782" s="360" t="n"/>
      <c r="R1782" s="360" t="n"/>
      <c r="S1782" s="360" t="n"/>
      <c r="T1782" s="360" t="n"/>
      <c r="U1782" s="360" t="n"/>
      <c r="V1782" s="360" t="n"/>
      <c r="W1782" s="360" t="n">
        <v>0</v>
      </c>
      <c r="X1782" s="360" t="n">
        <v>1</v>
      </c>
      <c r="Y1782" s="360" t="n">
        <v>0</v>
      </c>
      <c r="Z1782" s="360" t="n"/>
      <c r="AA1782" s="360" t="n"/>
      <c r="AB1782" s="360" t="n"/>
    </row>
    <row r="1783">
      <c r="A1783" s="360" t="n">
        <v>50</v>
      </c>
      <c r="B1783" s="360" t="n">
        <v>0</v>
      </c>
      <c r="C1783" s="360" t="n">
        <v>0</v>
      </c>
      <c r="D1783" s="360" t="n">
        <v>1</v>
      </c>
      <c r="E1783" s="360" t="n">
        <v>214</v>
      </c>
      <c r="F1783" s="360">
        <f>ROUND(Source!AS1766,O1783)</f>
        <v/>
      </c>
      <c r="G1783" s="360" t="inlineStr">
        <is>
          <t>Строит</t>
        </is>
      </c>
      <c r="H1783" s="360" t="inlineStr">
        <is>
          <t>Строительные работы с НР и СП</t>
        </is>
      </c>
      <c r="I1783" s="360" t="n"/>
      <c r="J1783" s="360" t="n"/>
      <c r="K1783" s="360" t="n">
        <v>214</v>
      </c>
      <c r="L1783" s="360" t="n">
        <v>16</v>
      </c>
      <c r="M1783" s="360" t="n">
        <v>3</v>
      </c>
      <c r="N1783" s="360" t="inlineStr"/>
      <c r="O1783" s="360" t="n">
        <v>0</v>
      </c>
      <c r="P1783" s="360" t="n"/>
      <c r="Q1783" s="360" t="n"/>
      <c r="R1783" s="360" t="n"/>
      <c r="S1783" s="360" t="n"/>
      <c r="T1783" s="360" t="n"/>
      <c r="U1783" s="360" t="n"/>
      <c r="V1783" s="360" t="n"/>
      <c r="W1783" s="360" t="n">
        <v>0</v>
      </c>
      <c r="X1783" s="360" t="n">
        <v>1</v>
      </c>
      <c r="Y1783" s="360" t="n">
        <v>0</v>
      </c>
      <c r="Z1783" s="360" t="n"/>
      <c r="AA1783" s="360" t="n"/>
      <c r="AB1783" s="360" t="n"/>
    </row>
    <row r="1784">
      <c r="A1784" s="360" t="n">
        <v>50</v>
      </c>
      <c r="B1784" s="360" t="n">
        <v>0</v>
      </c>
      <c r="C1784" s="360" t="n">
        <v>0</v>
      </c>
      <c r="D1784" s="360" t="n">
        <v>1</v>
      </c>
      <c r="E1784" s="360" t="n">
        <v>215</v>
      </c>
      <c r="F1784" s="360">
        <f>ROUND(Source!AT1766,O1784)</f>
        <v/>
      </c>
      <c r="G1784" s="360" t="inlineStr">
        <is>
          <t>Монтаж</t>
        </is>
      </c>
      <c r="H1784" s="360" t="inlineStr">
        <is>
          <t>Монтажные работы с НР и СП</t>
        </is>
      </c>
      <c r="I1784" s="360" t="n"/>
      <c r="J1784" s="360" t="n"/>
      <c r="K1784" s="360" t="n">
        <v>215</v>
      </c>
      <c r="L1784" s="360" t="n">
        <v>17</v>
      </c>
      <c r="M1784" s="360" t="n">
        <v>3</v>
      </c>
      <c r="N1784" s="360" t="inlineStr"/>
      <c r="O1784" s="360" t="n">
        <v>0</v>
      </c>
      <c r="P1784" s="360" t="n"/>
      <c r="Q1784" s="360" t="n"/>
      <c r="R1784" s="360" t="n"/>
      <c r="S1784" s="360" t="n"/>
      <c r="T1784" s="360" t="n"/>
      <c r="U1784" s="360" t="n"/>
      <c r="V1784" s="360" t="n"/>
      <c r="W1784" s="360" t="n">
        <v>0</v>
      </c>
      <c r="X1784" s="360" t="n">
        <v>1</v>
      </c>
      <c r="Y1784" s="360" t="n">
        <v>0</v>
      </c>
      <c r="Z1784" s="360" t="n"/>
      <c r="AA1784" s="360" t="n"/>
      <c r="AB1784" s="360" t="n"/>
    </row>
    <row r="1785">
      <c r="A1785" s="360" t="n">
        <v>50</v>
      </c>
      <c r="B1785" s="360" t="n">
        <v>0</v>
      </c>
      <c r="C1785" s="360" t="n">
        <v>0</v>
      </c>
      <c r="D1785" s="360" t="n">
        <v>1</v>
      </c>
      <c r="E1785" s="360" t="n">
        <v>217</v>
      </c>
      <c r="F1785" s="360">
        <f>ROUND(Source!AU1766,O1785)</f>
        <v/>
      </c>
      <c r="G1785" s="360" t="inlineStr">
        <is>
          <t>Прочие</t>
        </is>
      </c>
      <c r="H1785" s="360" t="inlineStr">
        <is>
          <t>Прочие работы с НР и СП</t>
        </is>
      </c>
      <c r="I1785" s="360" t="n"/>
      <c r="J1785" s="360" t="n"/>
      <c r="K1785" s="360" t="n">
        <v>217</v>
      </c>
      <c r="L1785" s="360" t="n">
        <v>18</v>
      </c>
      <c r="M1785" s="360" t="n">
        <v>3</v>
      </c>
      <c r="N1785" s="360" t="inlineStr"/>
      <c r="O1785" s="360" t="n">
        <v>0</v>
      </c>
      <c r="P1785" s="360" t="n"/>
      <c r="Q1785" s="360" t="n"/>
      <c r="R1785" s="360" t="n"/>
      <c r="S1785" s="360" t="n"/>
      <c r="T1785" s="360" t="n"/>
      <c r="U1785" s="360" t="n"/>
      <c r="V1785" s="360" t="n"/>
      <c r="W1785" s="360" t="n">
        <v>0</v>
      </c>
      <c r="X1785" s="360" t="n">
        <v>1</v>
      </c>
      <c r="Y1785" s="360" t="n">
        <v>0</v>
      </c>
      <c r="Z1785" s="360" t="n"/>
      <c r="AA1785" s="360" t="n"/>
      <c r="AB1785" s="360" t="n"/>
    </row>
    <row r="1786">
      <c r="A1786" s="360" t="n">
        <v>50</v>
      </c>
      <c r="B1786" s="360" t="n">
        <v>0</v>
      </c>
      <c r="C1786" s="360" t="n">
        <v>0</v>
      </c>
      <c r="D1786" s="360" t="n">
        <v>1</v>
      </c>
      <c r="E1786" s="360" t="n">
        <v>230</v>
      </c>
      <c r="F1786" s="360">
        <f>ROUND(Source!BA1766,O1786)</f>
        <v/>
      </c>
      <c r="G1786" s="360" t="inlineStr">
        <is>
          <t>ПрочиеЗатр</t>
        </is>
      </c>
      <c r="H1786" s="360" t="inlineStr">
        <is>
          <t>Прочие затраты по ТСН-2001.16</t>
        </is>
      </c>
      <c r="I1786" s="360" t="n"/>
      <c r="J1786" s="360" t="n"/>
      <c r="K1786" s="360" t="n">
        <v>230</v>
      </c>
      <c r="L1786" s="360" t="n">
        <v>19</v>
      </c>
      <c r="M1786" s="360" t="n">
        <v>3</v>
      </c>
      <c r="N1786" s="360" t="inlineStr"/>
      <c r="O1786" s="360" t="n">
        <v>0</v>
      </c>
      <c r="P1786" s="360" t="n"/>
      <c r="Q1786" s="360" t="n"/>
      <c r="R1786" s="360" t="n"/>
      <c r="S1786" s="360" t="n"/>
      <c r="T1786" s="360" t="n"/>
      <c r="U1786" s="360" t="n"/>
      <c r="V1786" s="360" t="n"/>
      <c r="W1786" s="360" t="n">
        <v>0</v>
      </c>
      <c r="X1786" s="360" t="n">
        <v>1</v>
      </c>
      <c r="Y1786" s="360" t="n">
        <v>0</v>
      </c>
      <c r="Z1786" s="360" t="n"/>
      <c r="AA1786" s="360" t="n"/>
      <c r="AB1786" s="360" t="n"/>
    </row>
    <row r="1787">
      <c r="A1787" s="360" t="n">
        <v>50</v>
      </c>
      <c r="B1787" s="360" t="n">
        <v>0</v>
      </c>
      <c r="C1787" s="360" t="n">
        <v>0</v>
      </c>
      <c r="D1787" s="360" t="n">
        <v>1</v>
      </c>
      <c r="E1787" s="360" t="n">
        <v>206</v>
      </c>
      <c r="F1787" s="360">
        <f>ROUND(Source!T1766,O1787)</f>
        <v/>
      </c>
      <c r="G1787" s="360" t="inlineStr">
        <is>
          <t>ВозврМат</t>
        </is>
      </c>
      <c r="H1787" s="360" t="inlineStr">
        <is>
          <t>Возврат материалов</t>
        </is>
      </c>
      <c r="I1787" s="360" t="n"/>
      <c r="J1787" s="360" t="n"/>
      <c r="K1787" s="360" t="n">
        <v>206</v>
      </c>
      <c r="L1787" s="360" t="n">
        <v>20</v>
      </c>
      <c r="M1787" s="360" t="n">
        <v>3</v>
      </c>
      <c r="N1787" s="360" t="inlineStr"/>
      <c r="O1787" s="360" t="n">
        <v>0</v>
      </c>
      <c r="P1787" s="360" t="n"/>
      <c r="Q1787" s="360" t="n"/>
      <c r="R1787" s="360" t="n"/>
      <c r="S1787" s="360" t="n"/>
      <c r="T1787" s="360" t="n"/>
      <c r="U1787" s="360" t="n"/>
      <c r="V1787" s="360" t="n"/>
      <c r="W1787" s="360" t="n">
        <v>0</v>
      </c>
      <c r="X1787" s="360" t="n">
        <v>1</v>
      </c>
      <c r="Y1787" s="360" t="n">
        <v>0</v>
      </c>
      <c r="Z1787" s="360" t="n"/>
      <c r="AA1787" s="360" t="n"/>
      <c r="AB1787" s="360" t="n"/>
    </row>
    <row r="1788">
      <c r="A1788" s="360" t="n">
        <v>50</v>
      </c>
      <c r="B1788" s="360" t="n">
        <v>0</v>
      </c>
      <c r="C1788" s="360" t="n">
        <v>0</v>
      </c>
      <c r="D1788" s="360" t="n">
        <v>1</v>
      </c>
      <c r="E1788" s="360" t="n">
        <v>207</v>
      </c>
      <c r="F1788" s="360">
        <f>ROUND(Source!U1766,O1788)</f>
        <v/>
      </c>
      <c r="G1788" s="360" t="inlineStr">
        <is>
          <t>ТрудСтр</t>
        </is>
      </c>
      <c r="H1788" s="360" t="inlineStr">
        <is>
          <t>Трудозатраты строителей</t>
        </is>
      </c>
      <c r="I1788" s="360" t="n"/>
      <c r="J1788" s="360" t="n"/>
      <c r="K1788" s="360" t="n">
        <v>207</v>
      </c>
      <c r="L1788" s="360" t="n">
        <v>21</v>
      </c>
      <c r="M1788" s="360" t="n">
        <v>3</v>
      </c>
      <c r="N1788" s="360" t="inlineStr"/>
      <c r="O1788" s="360" t="n">
        <v>7</v>
      </c>
      <c r="P1788" s="360" t="n"/>
      <c r="Q1788" s="360" t="n"/>
      <c r="R1788" s="360" t="n"/>
      <c r="S1788" s="360" t="n"/>
      <c r="T1788" s="360" t="n"/>
      <c r="U1788" s="360" t="n"/>
      <c r="V1788" s="360" t="n"/>
      <c r="W1788" s="360" t="n">
        <v>0</v>
      </c>
      <c r="X1788" s="360" t="n">
        <v>1</v>
      </c>
      <c r="Y1788" s="360" t="n">
        <v>0</v>
      </c>
      <c r="Z1788" s="360" t="n"/>
      <c r="AA1788" s="360" t="n"/>
      <c r="AB1788" s="360" t="n"/>
    </row>
    <row r="1789">
      <c r="A1789" s="360" t="n">
        <v>50</v>
      </c>
      <c r="B1789" s="360" t="n">
        <v>0</v>
      </c>
      <c r="C1789" s="360" t="n">
        <v>0</v>
      </c>
      <c r="D1789" s="360" t="n">
        <v>1</v>
      </c>
      <c r="E1789" s="360" t="n">
        <v>208</v>
      </c>
      <c r="F1789" s="360">
        <f>ROUND(Source!V1766,O1789)</f>
        <v/>
      </c>
      <c r="G1789" s="360" t="inlineStr">
        <is>
          <t>ТрудМаш</t>
        </is>
      </c>
      <c r="H1789" s="360" t="inlineStr">
        <is>
          <t>Трудозатраты машинистов</t>
        </is>
      </c>
      <c r="I1789" s="360" t="n"/>
      <c r="J1789" s="360" t="n"/>
      <c r="K1789" s="360" t="n">
        <v>208</v>
      </c>
      <c r="L1789" s="360" t="n">
        <v>22</v>
      </c>
      <c r="M1789" s="360" t="n">
        <v>3</v>
      </c>
      <c r="N1789" s="360" t="inlineStr"/>
      <c r="O1789" s="360" t="n">
        <v>7</v>
      </c>
      <c r="P1789" s="360" t="n"/>
      <c r="Q1789" s="360" t="n"/>
      <c r="R1789" s="360" t="n"/>
      <c r="S1789" s="360" t="n"/>
      <c r="T1789" s="360" t="n"/>
      <c r="U1789" s="360" t="n"/>
      <c r="V1789" s="360" t="n"/>
      <c r="W1789" s="360" t="n">
        <v>0</v>
      </c>
      <c r="X1789" s="360" t="n">
        <v>1</v>
      </c>
      <c r="Y1789" s="360" t="n">
        <v>0</v>
      </c>
      <c r="Z1789" s="360" t="n"/>
      <c r="AA1789" s="360" t="n"/>
      <c r="AB1789" s="360" t="n"/>
    </row>
    <row r="1790">
      <c r="A1790" s="360" t="n">
        <v>50</v>
      </c>
      <c r="B1790" s="360" t="n">
        <v>0</v>
      </c>
      <c r="C1790" s="360" t="n">
        <v>0</v>
      </c>
      <c r="D1790" s="360" t="n">
        <v>1</v>
      </c>
      <c r="E1790" s="360" t="n">
        <v>209</v>
      </c>
      <c r="F1790" s="360">
        <f>ROUND(Source!W1766,O1790)</f>
        <v/>
      </c>
      <c r="G1790" s="360" t="inlineStr">
        <is>
          <t>ТранспМат</t>
        </is>
      </c>
      <c r="H1790" s="360" t="inlineStr">
        <is>
          <t>Транспорт материалов</t>
        </is>
      </c>
      <c r="I1790" s="360" t="n"/>
      <c r="J1790" s="360" t="n"/>
      <c r="K1790" s="360" t="n">
        <v>209</v>
      </c>
      <c r="L1790" s="360" t="n">
        <v>23</v>
      </c>
      <c r="M1790" s="360" t="n">
        <v>3</v>
      </c>
      <c r="N1790" s="360" t="inlineStr"/>
      <c r="O1790" s="360" t="n">
        <v>0</v>
      </c>
      <c r="P1790" s="360" t="n"/>
      <c r="Q1790" s="360" t="n"/>
      <c r="R1790" s="360" t="n"/>
      <c r="S1790" s="360" t="n"/>
      <c r="T1790" s="360" t="n"/>
      <c r="U1790" s="360" t="n"/>
      <c r="V1790" s="360" t="n"/>
      <c r="W1790" s="360" t="n">
        <v>0</v>
      </c>
      <c r="X1790" s="360" t="n">
        <v>1</v>
      </c>
      <c r="Y1790" s="360" t="n">
        <v>0</v>
      </c>
      <c r="Z1790" s="360" t="n"/>
      <c r="AA1790" s="360" t="n"/>
      <c r="AB1790" s="360" t="n"/>
    </row>
    <row r="1791">
      <c r="A1791" s="360" t="n">
        <v>50</v>
      </c>
      <c r="B1791" s="360" t="n">
        <v>0</v>
      </c>
      <c r="C1791" s="360" t="n">
        <v>0</v>
      </c>
      <c r="D1791" s="360" t="n">
        <v>1</v>
      </c>
      <c r="E1791" s="360" t="n">
        <v>233</v>
      </c>
      <c r="F1791" s="360">
        <f>ROUND(Source!BD1766,O1791)</f>
        <v/>
      </c>
      <c r="G1791" s="360" t="inlineStr">
        <is>
          <t>Перевозка</t>
        </is>
      </c>
      <c r="H1791" s="360" t="inlineStr">
        <is>
          <t>Перевозка грузов</t>
        </is>
      </c>
      <c r="I1791" s="360" t="n"/>
      <c r="J1791" s="360" t="n"/>
      <c r="K1791" s="360" t="n">
        <v>233</v>
      </c>
      <c r="L1791" s="360" t="n">
        <v>24</v>
      </c>
      <c r="M1791" s="360" t="n">
        <v>3</v>
      </c>
      <c r="N1791" s="360" t="inlineStr"/>
      <c r="O1791" s="360" t="n">
        <v>0</v>
      </c>
      <c r="P1791" s="360" t="n"/>
      <c r="Q1791" s="360" t="n"/>
      <c r="R1791" s="360" t="n"/>
      <c r="S1791" s="360" t="n"/>
      <c r="T1791" s="360" t="n"/>
      <c r="U1791" s="360" t="n"/>
      <c r="V1791" s="360" t="n"/>
      <c r="W1791" s="360" t="n">
        <v>0</v>
      </c>
      <c r="X1791" s="360" t="n">
        <v>1</v>
      </c>
      <c r="Y1791" s="360" t="n">
        <v>0</v>
      </c>
      <c r="Z1791" s="360" t="n"/>
      <c r="AA1791" s="360" t="n"/>
      <c r="AB1791" s="360" t="n"/>
    </row>
    <row r="1792">
      <c r="A1792" s="360" t="n">
        <v>50</v>
      </c>
      <c r="B1792" s="360" t="n">
        <v>0</v>
      </c>
      <c r="C1792" s="360" t="n">
        <v>0</v>
      </c>
      <c r="D1792" s="360" t="n">
        <v>1</v>
      </c>
      <c r="E1792" s="360" t="n">
        <v>210</v>
      </c>
      <c r="F1792" s="360">
        <f>ROUND(Source!X1766,O1792)</f>
        <v/>
      </c>
      <c r="G1792" s="360" t="inlineStr">
        <is>
          <t>НР</t>
        </is>
      </c>
      <c r="H1792" s="360" t="inlineStr">
        <is>
          <t>Накладные расходы</t>
        </is>
      </c>
      <c r="I1792" s="360" t="n"/>
      <c r="J1792" s="360" t="n"/>
      <c r="K1792" s="360" t="n">
        <v>210</v>
      </c>
      <c r="L1792" s="360" t="n">
        <v>25</v>
      </c>
      <c r="M1792" s="360" t="n">
        <v>3</v>
      </c>
      <c r="N1792" s="360" t="inlineStr"/>
      <c r="O1792" s="360" t="n">
        <v>0</v>
      </c>
      <c r="P1792" s="360" t="n"/>
      <c r="Q1792" s="360" t="n"/>
      <c r="R1792" s="360" t="n"/>
      <c r="S1792" s="360" t="n"/>
      <c r="T1792" s="360" t="n"/>
      <c r="U1792" s="360" t="n"/>
      <c r="V1792" s="360" t="n"/>
      <c r="W1792" s="360" t="n">
        <v>0</v>
      </c>
      <c r="X1792" s="360" t="n">
        <v>1</v>
      </c>
      <c r="Y1792" s="360" t="n">
        <v>0</v>
      </c>
      <c r="Z1792" s="360" t="n"/>
      <c r="AA1792" s="360" t="n"/>
      <c r="AB1792" s="360" t="n"/>
    </row>
    <row r="1793">
      <c r="A1793" s="360" t="n">
        <v>50</v>
      </c>
      <c r="B1793" s="360" t="n">
        <v>0</v>
      </c>
      <c r="C1793" s="360" t="n">
        <v>0</v>
      </c>
      <c r="D1793" s="360" t="n">
        <v>1</v>
      </c>
      <c r="E1793" s="360" t="n">
        <v>211</v>
      </c>
      <c r="F1793" s="360">
        <f>ROUND(Source!Y1766,O1793)</f>
        <v/>
      </c>
      <c r="G1793" s="360" t="inlineStr">
        <is>
          <t>СмПриб</t>
        </is>
      </c>
      <c r="H1793" s="360" t="inlineStr">
        <is>
          <t>Сметная прибыль</t>
        </is>
      </c>
      <c r="I1793" s="360" t="n"/>
      <c r="J1793" s="360" t="n"/>
      <c r="K1793" s="360" t="n">
        <v>211</v>
      </c>
      <c r="L1793" s="360" t="n">
        <v>26</v>
      </c>
      <c r="M1793" s="360" t="n">
        <v>3</v>
      </c>
      <c r="N1793" s="360" t="inlineStr"/>
      <c r="O1793" s="360" t="n">
        <v>0</v>
      </c>
      <c r="P1793" s="360" t="n"/>
      <c r="Q1793" s="360" t="n"/>
      <c r="R1793" s="360" t="n"/>
      <c r="S1793" s="360" t="n"/>
      <c r="T1793" s="360" t="n"/>
      <c r="U1793" s="360" t="n"/>
      <c r="V1793" s="360" t="n"/>
      <c r="W1793" s="360" t="n">
        <v>0</v>
      </c>
      <c r="X1793" s="360" t="n">
        <v>1</v>
      </c>
      <c r="Y1793" s="360" t="n">
        <v>0</v>
      </c>
      <c r="Z1793" s="360" t="n"/>
      <c r="AA1793" s="360" t="n"/>
      <c r="AB1793" s="360" t="n"/>
    </row>
    <row r="1794">
      <c r="A1794" s="360" t="n">
        <v>50</v>
      </c>
      <c r="B1794" s="360" t="n">
        <v>0</v>
      </c>
      <c r="C1794" s="360" t="n">
        <v>0</v>
      </c>
      <c r="D1794" s="360" t="n">
        <v>1</v>
      </c>
      <c r="E1794" s="360" t="n">
        <v>224</v>
      </c>
      <c r="F1794" s="360">
        <f>ROUND(Source!AR1766,O1794)</f>
        <v/>
      </c>
      <c r="G1794" s="360" t="inlineStr">
        <is>
          <t>Всего</t>
        </is>
      </c>
      <c r="H1794" s="360" t="inlineStr">
        <is>
          <t>Всего с НР и СП</t>
        </is>
      </c>
      <c r="I1794" s="360" t="n"/>
      <c r="J1794" s="360" t="n"/>
      <c r="K1794" s="360" t="n">
        <v>224</v>
      </c>
      <c r="L1794" s="360" t="n">
        <v>27</v>
      </c>
      <c r="M1794" s="360" t="n">
        <v>3</v>
      </c>
      <c r="N1794" s="360" t="inlineStr"/>
      <c r="O1794" s="360" t="n">
        <v>0</v>
      </c>
      <c r="P1794" s="360" t="n"/>
      <c r="Q1794" s="360" t="n"/>
      <c r="R1794" s="360" t="n"/>
      <c r="S1794" s="360" t="n"/>
      <c r="T1794" s="360" t="n"/>
      <c r="U1794" s="360" t="n"/>
      <c r="V1794" s="360" t="n"/>
      <c r="W1794" s="360" t="n">
        <v>0</v>
      </c>
      <c r="X1794" s="360" t="n">
        <v>1</v>
      </c>
      <c r="Y1794" s="360" t="n">
        <v>0</v>
      </c>
      <c r="Z1794" s="360" t="n"/>
      <c r="AA1794" s="360" t="n"/>
      <c r="AB1794" s="360" t="n"/>
    </row>
    <row r="1795">
      <c r="A1795" s="360" t="n">
        <v>50</v>
      </c>
      <c r="B1795" s="360" t="n">
        <v>0</v>
      </c>
      <c r="C1795" s="360" t="n">
        <v>0</v>
      </c>
      <c r="D1795" s="360" t="n">
        <v>2</v>
      </c>
      <c r="E1795" s="360" t="n">
        <v>0</v>
      </c>
      <c r="F1795" s="360">
        <f>ROUND(F1794,O1795)</f>
        <v/>
      </c>
      <c r="G1795" s="360" t="inlineStr">
        <is>
          <t>и1</t>
        </is>
      </c>
      <c r="H1795" s="360" t="inlineStr">
        <is>
          <t>Итого</t>
        </is>
      </c>
      <c r="I1795" s="360" t="n"/>
      <c r="J1795" s="360" t="n"/>
      <c r="K1795" s="360" t="n">
        <v>212</v>
      </c>
      <c r="L1795" s="360" t="n">
        <v>28</v>
      </c>
      <c r="M1795" s="360" t="n">
        <v>0</v>
      </c>
      <c r="N1795" s="360" t="inlineStr"/>
      <c r="O1795" s="360" t="n">
        <v>0</v>
      </c>
      <c r="P1795" s="360" t="n"/>
      <c r="Q1795" s="360" t="n"/>
      <c r="R1795" s="360" t="n"/>
      <c r="S1795" s="360" t="n"/>
      <c r="T1795" s="360" t="n"/>
      <c r="U1795" s="360" t="n"/>
      <c r="V1795" s="360" t="n"/>
      <c r="W1795" s="360" t="n">
        <v>0</v>
      </c>
      <c r="X1795" s="360" t="n">
        <v>1</v>
      </c>
      <c r="Y1795" s="360" t="n">
        <v>0</v>
      </c>
      <c r="Z1795" s="360" t="n"/>
      <c r="AA1795" s="360" t="n"/>
      <c r="AB1795" s="360" t="n"/>
    </row>
    <row r="1796">
      <c r="A1796" s="360" t="n">
        <v>50</v>
      </c>
      <c r="B1796" s="360" t="n">
        <v>0</v>
      </c>
      <c r="C1796" s="360" t="n">
        <v>0</v>
      </c>
      <c r="D1796" s="360" t="n">
        <v>2</v>
      </c>
      <c r="E1796" s="360" t="n">
        <v>0</v>
      </c>
      <c r="F1796" s="360">
        <f>ROUND(F1795*0.22,O1796)</f>
        <v/>
      </c>
      <c r="G1796" s="360" t="inlineStr">
        <is>
          <t>и2</t>
        </is>
      </c>
      <c r="H1796" s="360" t="inlineStr">
        <is>
          <t>НДС 22%</t>
        </is>
      </c>
      <c r="I1796" s="360" t="n"/>
      <c r="J1796" s="360" t="n"/>
      <c r="K1796" s="360" t="n">
        <v>212</v>
      </c>
      <c r="L1796" s="360" t="n">
        <v>29</v>
      </c>
      <c r="M1796" s="360" t="n">
        <v>0</v>
      </c>
      <c r="N1796" s="360" t="inlineStr"/>
      <c r="O1796" s="360" t="n">
        <v>0</v>
      </c>
      <c r="P1796" s="360" t="n"/>
      <c r="Q1796" s="360" t="n"/>
      <c r="R1796" s="360" t="n"/>
      <c r="S1796" s="360" t="n"/>
      <c r="T1796" s="360" t="n"/>
      <c r="U1796" s="360" t="n"/>
      <c r="V1796" s="360" t="n"/>
      <c r="W1796" s="360" t="n">
        <v>0</v>
      </c>
      <c r="X1796" s="360" t="n">
        <v>1</v>
      </c>
      <c r="Y1796" s="360" t="n">
        <v>0</v>
      </c>
      <c r="Z1796" s="360" t="n"/>
      <c r="AA1796" s="360" t="n"/>
      <c r="AB1796" s="360" t="n"/>
    </row>
    <row r="1797">
      <c r="A1797" s="360" t="n">
        <v>50</v>
      </c>
      <c r="B1797" s="360" t="n">
        <v>0</v>
      </c>
      <c r="C1797" s="360" t="n">
        <v>0</v>
      </c>
      <c r="D1797" s="360" t="n">
        <v>2</v>
      </c>
      <c r="E1797" s="360" t="n">
        <v>213</v>
      </c>
      <c r="F1797" s="360">
        <f>ROUND(F1795+F1796,O1797)</f>
        <v/>
      </c>
      <c r="G1797" s="360" t="inlineStr">
        <is>
          <t>и3</t>
        </is>
      </c>
      <c r="H1797" s="360" t="inlineStr">
        <is>
          <t>Всего</t>
        </is>
      </c>
      <c r="I1797" s="360" t="n"/>
      <c r="J1797" s="360" t="n"/>
      <c r="K1797" s="360" t="n">
        <v>212</v>
      </c>
      <c r="L1797" s="360" t="n">
        <v>30</v>
      </c>
      <c r="M1797" s="360" t="n">
        <v>0</v>
      </c>
      <c r="N1797" s="360" t="inlineStr"/>
      <c r="O1797" s="360" t="n">
        <v>0</v>
      </c>
      <c r="P1797" s="360" t="n"/>
      <c r="Q1797" s="360" t="n"/>
      <c r="R1797" s="360" t="n"/>
      <c r="S1797" s="360" t="n"/>
      <c r="T1797" s="360" t="n"/>
      <c r="U1797" s="360" t="n"/>
      <c r="V1797" s="360" t="n"/>
      <c r="W1797" s="360" t="n">
        <v>0</v>
      </c>
      <c r="X1797" s="360" t="n">
        <v>1</v>
      </c>
      <c r="Y1797" s="360" t="n">
        <v>0</v>
      </c>
      <c r="Z1797" s="360" t="n"/>
      <c r="AA1797" s="360" t="n"/>
      <c r="AB1797" s="360" t="n"/>
    </row>
    <row r="1799">
      <c r="A1799" s="356" t="n">
        <v>3</v>
      </c>
      <c r="B1799" s="356" t="n">
        <v>0</v>
      </c>
      <c r="C1799" s="356" t="n"/>
      <c r="D1799" s="356">
        <f>ROW(A1805)</f>
        <v/>
      </c>
      <c r="E1799" s="356" t="n"/>
      <c r="F1799" s="356" t="inlineStr">
        <is>
          <t>Новая локальная смета</t>
        </is>
      </c>
      <c r="G1799" s="356" t="inlineStr">
        <is>
          <t>Центральная, д.94</t>
        </is>
      </c>
      <c r="H1799" s="356" t="inlineStr"/>
      <c r="I1799" s="356" t="n">
        <v>0</v>
      </c>
      <c r="J1799" s="356" t="inlineStr"/>
      <c r="K1799" s="356" t="n">
        <v>0</v>
      </c>
      <c r="L1799" s="356" t="inlineStr">
        <is>
          <t>Новая локальная смета</t>
        </is>
      </c>
      <c r="M1799" s="356" t="inlineStr"/>
      <c r="N1799" s="356" t="n"/>
      <c r="O1799" s="356" t="n"/>
      <c r="P1799" s="356" t="n"/>
      <c r="Q1799" s="356" t="n"/>
      <c r="R1799" s="356" t="n"/>
      <c r="S1799" s="356" t="n">
        <v>0</v>
      </c>
      <c r="T1799" s="356" t="n"/>
      <c r="U1799" s="356" t="inlineStr"/>
      <c r="V1799" s="356" t="n">
        <v>0</v>
      </c>
      <c r="W1799" s="356" t="n"/>
      <c r="X1799" s="356" t="n"/>
      <c r="Y1799" s="356" t="n"/>
      <c r="Z1799" s="356" t="n"/>
      <c r="AA1799" s="356" t="n"/>
      <c r="AB1799" s="356" t="inlineStr"/>
      <c r="AC1799" s="356" t="inlineStr"/>
      <c r="AD1799" s="356" t="inlineStr"/>
      <c r="AE1799" s="356" t="inlineStr"/>
      <c r="AF1799" s="356" t="inlineStr"/>
      <c r="AG1799" s="356" t="inlineStr"/>
      <c r="AH1799" s="356" t="n"/>
      <c r="AI1799" s="356" t="n"/>
      <c r="AJ1799" s="356" t="n"/>
      <c r="AK1799" s="356" t="n"/>
      <c r="AL1799" s="356" t="n"/>
      <c r="AM1799" s="356" t="n"/>
      <c r="AN1799" s="356" t="n"/>
      <c r="AO1799" s="356" t="n"/>
      <c r="AP1799" s="356" t="inlineStr"/>
      <c r="AQ1799" s="356" t="inlineStr"/>
      <c r="AR1799" s="356" t="inlineStr"/>
      <c r="AS1799" s="356" t="n"/>
      <c r="AT1799" s="356" t="n"/>
      <c r="AU1799" s="356" t="n"/>
      <c r="AV1799" s="356" t="n"/>
      <c r="AW1799" s="356" t="n"/>
      <c r="AX1799" s="356" t="n"/>
      <c r="AY1799" s="356" t="n"/>
      <c r="AZ1799" s="356" t="inlineStr"/>
      <c r="BA1799" s="356" t="n"/>
      <c r="BB1799" s="356" t="inlineStr"/>
      <c r="BC1799" s="356" t="inlineStr"/>
      <c r="BD1799" s="356" t="inlineStr"/>
      <c r="BE1799" s="356" t="inlineStr"/>
      <c r="BF1799" s="356" t="inlineStr"/>
      <c r="BG1799" s="356" t="inlineStr"/>
      <c r="BH1799" s="356" t="inlineStr"/>
      <c r="BI1799" s="356" t="inlineStr"/>
      <c r="BJ1799" s="356" t="inlineStr"/>
      <c r="BK1799" s="356" t="inlineStr"/>
      <c r="BL1799" s="356" t="inlineStr"/>
      <c r="BM1799" s="356" t="inlineStr"/>
      <c r="BN1799" s="356" t="inlineStr"/>
      <c r="BO1799" s="356" t="inlineStr"/>
      <c r="BP1799" s="356" t="inlineStr"/>
      <c r="BQ1799" s="356" t="n"/>
      <c r="BR1799" s="356" t="n"/>
      <c r="BS1799" s="356" t="n"/>
      <c r="BT1799" s="356" t="n"/>
      <c r="BU1799" s="356" t="n"/>
      <c r="BV1799" s="356" t="n"/>
      <c r="BW1799" s="356" t="n"/>
      <c r="BX1799" s="356" t="n">
        <v>0</v>
      </c>
      <c r="BY1799" s="356" t="n"/>
      <c r="BZ1799" s="356" t="n"/>
      <c r="CA1799" s="356" t="n"/>
      <c r="CB1799" s="356" t="n"/>
      <c r="CC1799" s="356" t="n"/>
      <c r="CD1799" s="356" t="n"/>
      <c r="CE1799" s="356" t="n"/>
      <c r="CF1799" s="356" t="n">
        <v>0</v>
      </c>
      <c r="CG1799" s="356" t="n">
        <v>0</v>
      </c>
      <c r="CH1799" s="356" t="n"/>
      <c r="CI1799" s="356" t="inlineStr"/>
      <c r="CJ1799" s="356" t="inlineStr"/>
      <c r="CK1799" s="0" t="inlineStr"/>
      <c r="CL1799" s="0" t="inlineStr"/>
      <c r="CM1799" s="0" t="inlineStr"/>
      <c r="CN1799" s="0" t="inlineStr"/>
      <c r="CO1799" s="0" t="inlineStr"/>
      <c r="CP1799" s="0" t="inlineStr"/>
      <c r="CQ1799" s="0" t="inlineStr"/>
    </row>
    <row r="1801">
      <c r="A1801" s="358" t="n">
        <v>52</v>
      </c>
      <c r="B1801" s="358">
        <f>B1805</f>
        <v/>
      </c>
      <c r="C1801" s="358">
        <f>C1805</f>
        <v/>
      </c>
      <c r="D1801" s="358">
        <f>D1805</f>
        <v/>
      </c>
      <c r="E1801" s="358">
        <f>E1805</f>
        <v/>
      </c>
      <c r="F1801" s="358">
        <f>F1805</f>
        <v/>
      </c>
      <c r="G1801" s="358">
        <f>G1805</f>
        <v/>
      </c>
      <c r="H1801" s="358" t="n"/>
      <c r="I1801" s="358" t="n"/>
      <c r="J1801" s="358" t="n"/>
      <c r="K1801" s="358" t="n"/>
      <c r="L1801" s="358" t="n"/>
      <c r="M1801" s="358" t="n"/>
      <c r="N1801" s="358" t="n"/>
      <c r="O1801" s="358">
        <f>O1805</f>
        <v/>
      </c>
      <c r="P1801" s="358">
        <f>P1805</f>
        <v/>
      </c>
      <c r="Q1801" s="358">
        <f>Q1805</f>
        <v/>
      </c>
      <c r="R1801" s="358">
        <f>R1805</f>
        <v/>
      </c>
      <c r="S1801" s="358">
        <f>S1805</f>
        <v/>
      </c>
      <c r="T1801" s="358">
        <f>T1805</f>
        <v/>
      </c>
      <c r="U1801" s="358">
        <f>U1805</f>
        <v/>
      </c>
      <c r="V1801" s="358">
        <f>V1805</f>
        <v/>
      </c>
      <c r="W1801" s="358">
        <f>W1805</f>
        <v/>
      </c>
      <c r="X1801" s="358">
        <f>X1805</f>
        <v/>
      </c>
      <c r="Y1801" s="358">
        <f>Y1805</f>
        <v/>
      </c>
      <c r="Z1801" s="358">
        <f>Z1805</f>
        <v/>
      </c>
      <c r="AA1801" s="358">
        <f>AA1805</f>
        <v/>
      </c>
      <c r="AB1801" s="358">
        <f>AB1805</f>
        <v/>
      </c>
      <c r="AC1801" s="358">
        <f>AC1805</f>
        <v/>
      </c>
      <c r="AD1801" s="358">
        <f>AD1805</f>
        <v/>
      </c>
      <c r="AE1801" s="358">
        <f>AE1805</f>
        <v/>
      </c>
      <c r="AF1801" s="358">
        <f>AF1805</f>
        <v/>
      </c>
      <c r="AG1801" s="358">
        <f>AG1805</f>
        <v/>
      </c>
      <c r="AH1801" s="358">
        <f>AH1805</f>
        <v/>
      </c>
      <c r="AI1801" s="358">
        <f>AI1805</f>
        <v/>
      </c>
      <c r="AJ1801" s="358">
        <f>AJ1805</f>
        <v/>
      </c>
      <c r="AK1801" s="358">
        <f>AK1805</f>
        <v/>
      </c>
      <c r="AL1801" s="358">
        <f>AL1805</f>
        <v/>
      </c>
      <c r="AM1801" s="358">
        <f>AM1805</f>
        <v/>
      </c>
      <c r="AN1801" s="358">
        <f>AN1805</f>
        <v/>
      </c>
      <c r="AO1801" s="358">
        <f>AO1805</f>
        <v/>
      </c>
      <c r="AP1801" s="358">
        <f>AP1805</f>
        <v/>
      </c>
      <c r="AQ1801" s="358">
        <f>AQ1805</f>
        <v/>
      </c>
      <c r="AR1801" s="358">
        <f>AR1805</f>
        <v/>
      </c>
      <c r="AS1801" s="358">
        <f>AS1805</f>
        <v/>
      </c>
      <c r="AT1801" s="358">
        <f>AT1805</f>
        <v/>
      </c>
      <c r="AU1801" s="358">
        <f>AU1805</f>
        <v/>
      </c>
      <c r="AV1801" s="358">
        <f>AV1805</f>
        <v/>
      </c>
      <c r="AW1801" s="358">
        <f>AW1805</f>
        <v/>
      </c>
      <c r="AX1801" s="358">
        <f>AX1805</f>
        <v/>
      </c>
      <c r="AY1801" s="358">
        <f>AY1805</f>
        <v/>
      </c>
      <c r="AZ1801" s="358">
        <f>AZ1805</f>
        <v/>
      </c>
      <c r="BA1801" s="358">
        <f>BA1805</f>
        <v/>
      </c>
      <c r="BB1801" s="358">
        <f>BB1805</f>
        <v/>
      </c>
      <c r="BC1801" s="358">
        <f>BC1805</f>
        <v/>
      </c>
      <c r="BD1801" s="358">
        <f>BD1805</f>
        <v/>
      </c>
      <c r="BE1801" s="358">
        <f>BE1805</f>
        <v/>
      </c>
      <c r="BF1801" s="358">
        <f>BF1805</f>
        <v/>
      </c>
      <c r="BG1801" s="358">
        <f>BG1805</f>
        <v/>
      </c>
      <c r="BH1801" s="358">
        <f>BH1805</f>
        <v/>
      </c>
      <c r="BI1801" s="358">
        <f>BI1805</f>
        <v/>
      </c>
      <c r="BJ1801" s="358">
        <f>BJ1805</f>
        <v/>
      </c>
      <c r="BK1801" s="358">
        <f>BK1805</f>
        <v/>
      </c>
      <c r="BL1801" s="358">
        <f>BL1805</f>
        <v/>
      </c>
      <c r="BM1801" s="358">
        <f>BM1805</f>
        <v/>
      </c>
      <c r="BN1801" s="358">
        <f>BN1805</f>
        <v/>
      </c>
      <c r="BO1801" s="358">
        <f>BO1805</f>
        <v/>
      </c>
      <c r="BP1801" s="358">
        <f>BP1805</f>
        <v/>
      </c>
      <c r="BQ1801" s="358">
        <f>BQ1805</f>
        <v/>
      </c>
      <c r="BR1801" s="358">
        <f>BR1805</f>
        <v/>
      </c>
      <c r="BS1801" s="358">
        <f>BS1805</f>
        <v/>
      </c>
      <c r="BT1801" s="358">
        <f>BT1805</f>
        <v/>
      </c>
      <c r="BU1801" s="358">
        <f>BU1805</f>
        <v/>
      </c>
      <c r="BV1801" s="358">
        <f>BV1805</f>
        <v/>
      </c>
      <c r="BW1801" s="358">
        <f>BW1805</f>
        <v/>
      </c>
      <c r="BX1801" s="358">
        <f>BX1805</f>
        <v/>
      </c>
      <c r="BY1801" s="358">
        <f>BY1805</f>
        <v/>
      </c>
      <c r="BZ1801" s="358">
        <f>BZ1805</f>
        <v/>
      </c>
      <c r="CA1801" s="358">
        <f>CA1805</f>
        <v/>
      </c>
      <c r="CB1801" s="358">
        <f>CB1805</f>
        <v/>
      </c>
      <c r="CC1801" s="358">
        <f>CC1805</f>
        <v/>
      </c>
      <c r="CD1801" s="358">
        <f>CD1805</f>
        <v/>
      </c>
      <c r="CE1801" s="358">
        <f>CE1805</f>
        <v/>
      </c>
      <c r="CF1801" s="358">
        <f>CF1805</f>
        <v/>
      </c>
      <c r="CG1801" s="358">
        <f>CG1805</f>
        <v/>
      </c>
      <c r="CH1801" s="358">
        <f>CH1805</f>
        <v/>
      </c>
      <c r="CI1801" s="358">
        <f>CI1805</f>
        <v/>
      </c>
      <c r="CJ1801" s="358">
        <f>CJ1805</f>
        <v/>
      </c>
      <c r="CK1801" s="358">
        <f>CK1805</f>
        <v/>
      </c>
      <c r="CL1801" s="358">
        <f>CL1805</f>
        <v/>
      </c>
      <c r="CM1801" s="358">
        <f>CM1805</f>
        <v/>
      </c>
      <c r="CN1801" s="358">
        <f>CN1805</f>
        <v/>
      </c>
      <c r="CO1801" s="358">
        <f>CO1805</f>
        <v/>
      </c>
      <c r="CP1801" s="358">
        <f>CP1805</f>
        <v/>
      </c>
      <c r="CQ1801" s="358">
        <f>CQ1805</f>
        <v/>
      </c>
      <c r="CR1801" s="358">
        <f>CR1805</f>
        <v/>
      </c>
      <c r="CS1801" s="358">
        <f>CS1805</f>
        <v/>
      </c>
      <c r="CT1801" s="358">
        <f>CT1805</f>
        <v/>
      </c>
      <c r="CU1801" s="358">
        <f>CU1805</f>
        <v/>
      </c>
      <c r="CV1801" s="358">
        <f>CV1805</f>
        <v/>
      </c>
      <c r="CW1801" s="358">
        <f>CW1805</f>
        <v/>
      </c>
      <c r="CX1801" s="358">
        <f>CX1805</f>
        <v/>
      </c>
      <c r="CY1801" s="358">
        <f>CY1805</f>
        <v/>
      </c>
      <c r="CZ1801" s="358">
        <f>CZ1805</f>
        <v/>
      </c>
      <c r="DA1801" s="358">
        <f>DA1805</f>
        <v/>
      </c>
      <c r="DB1801" s="358">
        <f>DB1805</f>
        <v/>
      </c>
      <c r="DC1801" s="358">
        <f>DC1805</f>
        <v/>
      </c>
      <c r="DD1801" s="358">
        <f>DD1805</f>
        <v/>
      </c>
      <c r="DE1801" s="358">
        <f>DE1805</f>
        <v/>
      </c>
      <c r="DF1801" s="358">
        <f>DF1805</f>
        <v/>
      </c>
      <c r="DG1801" s="359">
        <f>DG1805</f>
        <v/>
      </c>
      <c r="DH1801" s="359">
        <f>DH1805</f>
        <v/>
      </c>
      <c r="DI1801" s="359">
        <f>DI1805</f>
        <v/>
      </c>
      <c r="DJ1801" s="359">
        <f>DJ1805</f>
        <v/>
      </c>
      <c r="DK1801" s="359">
        <f>DK1805</f>
        <v/>
      </c>
      <c r="DL1801" s="359">
        <f>DL1805</f>
        <v/>
      </c>
      <c r="DM1801" s="359">
        <f>DM1805</f>
        <v/>
      </c>
      <c r="DN1801" s="359">
        <f>DN1805</f>
        <v/>
      </c>
      <c r="DO1801" s="359">
        <f>DO1805</f>
        <v/>
      </c>
      <c r="DP1801" s="359">
        <f>DP1805</f>
        <v/>
      </c>
      <c r="DQ1801" s="359">
        <f>DQ1805</f>
        <v/>
      </c>
      <c r="DR1801" s="359">
        <f>DR1805</f>
        <v/>
      </c>
      <c r="DS1801" s="359">
        <f>DS1805</f>
        <v/>
      </c>
      <c r="DT1801" s="359">
        <f>DT1805</f>
        <v/>
      </c>
      <c r="DU1801" s="359">
        <f>DU1805</f>
        <v/>
      </c>
      <c r="DV1801" s="359">
        <f>DV1805</f>
        <v/>
      </c>
      <c r="DW1801" s="359">
        <f>DW1805</f>
        <v/>
      </c>
      <c r="DX1801" s="359">
        <f>DX1805</f>
        <v/>
      </c>
      <c r="DY1801" s="359">
        <f>DY1805</f>
        <v/>
      </c>
      <c r="DZ1801" s="359">
        <f>DZ1805</f>
        <v/>
      </c>
      <c r="EA1801" s="359">
        <f>EA1805</f>
        <v/>
      </c>
      <c r="EB1801" s="359">
        <f>EB1805</f>
        <v/>
      </c>
      <c r="EC1801" s="359">
        <f>EC1805</f>
        <v/>
      </c>
      <c r="ED1801" s="359">
        <f>ED1805</f>
        <v/>
      </c>
      <c r="EE1801" s="359">
        <f>EE1805</f>
        <v/>
      </c>
      <c r="EF1801" s="359">
        <f>EF1805</f>
        <v/>
      </c>
      <c r="EG1801" s="359">
        <f>EG1805</f>
        <v/>
      </c>
      <c r="EH1801" s="359">
        <f>EH1805</f>
        <v/>
      </c>
      <c r="EI1801" s="359">
        <f>EI1805</f>
        <v/>
      </c>
      <c r="EJ1801" s="359">
        <f>EJ1805</f>
        <v/>
      </c>
      <c r="EK1801" s="359">
        <f>EK1805</f>
        <v/>
      </c>
      <c r="EL1801" s="359">
        <f>EL1805</f>
        <v/>
      </c>
      <c r="EM1801" s="359">
        <f>EM1805</f>
        <v/>
      </c>
      <c r="EN1801" s="359">
        <f>EN1805</f>
        <v/>
      </c>
      <c r="EO1801" s="359">
        <f>EO1805</f>
        <v/>
      </c>
      <c r="EP1801" s="359">
        <f>EP1805</f>
        <v/>
      </c>
      <c r="EQ1801" s="359">
        <f>EQ1805</f>
        <v/>
      </c>
      <c r="ER1801" s="359">
        <f>ER1805</f>
        <v/>
      </c>
      <c r="ES1801" s="359">
        <f>ES1805</f>
        <v/>
      </c>
      <c r="ET1801" s="359">
        <f>ET1805</f>
        <v/>
      </c>
      <c r="EU1801" s="359">
        <f>EU1805</f>
        <v/>
      </c>
      <c r="EV1801" s="359">
        <f>EV1805</f>
        <v/>
      </c>
      <c r="EW1801" s="359">
        <f>EW1805</f>
        <v/>
      </c>
      <c r="EX1801" s="359">
        <f>EX1805</f>
        <v/>
      </c>
      <c r="EY1801" s="359">
        <f>EY1805</f>
        <v/>
      </c>
      <c r="EZ1801" s="359">
        <f>EZ1805</f>
        <v/>
      </c>
      <c r="FA1801" s="359">
        <f>FA1805</f>
        <v/>
      </c>
      <c r="FB1801" s="359">
        <f>FB1805</f>
        <v/>
      </c>
      <c r="FC1801" s="359">
        <f>FC1805</f>
        <v/>
      </c>
      <c r="FD1801" s="359">
        <f>FD1805</f>
        <v/>
      </c>
      <c r="FE1801" s="359">
        <f>FE1805</f>
        <v/>
      </c>
      <c r="FF1801" s="359">
        <f>FF1805</f>
        <v/>
      </c>
      <c r="FG1801" s="359">
        <f>FG1805</f>
        <v/>
      </c>
      <c r="FH1801" s="359">
        <f>FH1805</f>
        <v/>
      </c>
      <c r="FI1801" s="359">
        <f>FI1805</f>
        <v/>
      </c>
      <c r="FJ1801" s="359">
        <f>FJ1805</f>
        <v/>
      </c>
      <c r="FK1801" s="359">
        <f>FK1805</f>
        <v/>
      </c>
      <c r="FL1801" s="359">
        <f>FL1805</f>
        <v/>
      </c>
      <c r="FM1801" s="359">
        <f>FM1805</f>
        <v/>
      </c>
      <c r="FN1801" s="359">
        <f>FN1805</f>
        <v/>
      </c>
      <c r="FO1801" s="359">
        <f>FO1805</f>
        <v/>
      </c>
      <c r="FP1801" s="359">
        <f>FP1805</f>
        <v/>
      </c>
      <c r="FQ1801" s="359">
        <f>FQ1805</f>
        <v/>
      </c>
      <c r="FR1801" s="359">
        <f>FR1805</f>
        <v/>
      </c>
      <c r="FS1801" s="359">
        <f>FS1805</f>
        <v/>
      </c>
      <c r="FT1801" s="359">
        <f>FT1805</f>
        <v/>
      </c>
      <c r="FU1801" s="359">
        <f>FU1805</f>
        <v/>
      </c>
      <c r="FV1801" s="359">
        <f>FV1805</f>
        <v/>
      </c>
      <c r="FW1801" s="359">
        <f>FW1805</f>
        <v/>
      </c>
      <c r="FX1801" s="359">
        <f>FX1805</f>
        <v/>
      </c>
      <c r="FY1801" s="359">
        <f>FY1805</f>
        <v/>
      </c>
      <c r="FZ1801" s="359">
        <f>FZ1805</f>
        <v/>
      </c>
      <c r="GA1801" s="359">
        <f>GA1805</f>
        <v/>
      </c>
      <c r="GB1801" s="359">
        <f>GB1805</f>
        <v/>
      </c>
      <c r="GC1801" s="359">
        <f>GC1805</f>
        <v/>
      </c>
      <c r="GD1801" s="359">
        <f>GD1805</f>
        <v/>
      </c>
      <c r="GE1801" s="359">
        <f>GE1805</f>
        <v/>
      </c>
      <c r="GF1801" s="359">
        <f>GF1805</f>
        <v/>
      </c>
      <c r="GG1801" s="359">
        <f>GG1805</f>
        <v/>
      </c>
      <c r="GH1801" s="359">
        <f>GH1805</f>
        <v/>
      </c>
      <c r="GI1801" s="359">
        <f>GI1805</f>
        <v/>
      </c>
      <c r="GJ1801" s="359">
        <f>GJ1805</f>
        <v/>
      </c>
      <c r="GK1801" s="359">
        <f>GK1805</f>
        <v/>
      </c>
      <c r="GL1801" s="359">
        <f>GL1805</f>
        <v/>
      </c>
      <c r="GM1801" s="359">
        <f>GM1805</f>
        <v/>
      </c>
      <c r="GN1801" s="359">
        <f>GN1805</f>
        <v/>
      </c>
      <c r="GO1801" s="359">
        <f>GO1805</f>
        <v/>
      </c>
      <c r="GP1801" s="359">
        <f>GP1805</f>
        <v/>
      </c>
      <c r="GQ1801" s="359">
        <f>GQ1805</f>
        <v/>
      </c>
      <c r="GR1801" s="359">
        <f>GR1805</f>
        <v/>
      </c>
      <c r="GS1801" s="359">
        <f>GS1805</f>
        <v/>
      </c>
      <c r="GT1801" s="359">
        <f>GT1805</f>
        <v/>
      </c>
      <c r="GU1801" s="359">
        <f>GU1805</f>
        <v/>
      </c>
      <c r="GV1801" s="359">
        <f>GV1805</f>
        <v/>
      </c>
      <c r="GW1801" s="359">
        <f>GW1805</f>
        <v/>
      </c>
      <c r="GX1801" s="359">
        <f>GX1805</f>
        <v/>
      </c>
    </row>
    <row r="1803">
      <c r="A1803" s="0" t="n">
        <v>17</v>
      </c>
      <c r="B1803" s="0" t="n">
        <v>0</v>
      </c>
      <c r="C1803" s="0">
        <f>ROW(SmtRes!A683)</f>
        <v/>
      </c>
      <c r="D1803" s="0">
        <f>ROW(EtalonRes!A665)</f>
        <v/>
      </c>
      <c r="E1803" s="0" t="inlineStr">
        <is>
          <t>1</t>
        </is>
      </c>
      <c r="F1803" s="0" t="inlineStr">
        <is>
          <t>46-01-013-1</t>
        </is>
      </c>
      <c r="G1803" s="0" t="inlineStr">
        <is>
          <t>Усиление сварных швов (наплавкой)</t>
        </is>
      </c>
      <c r="H1803" s="0" t="inlineStr">
        <is>
          <t>1 м шва</t>
        </is>
      </c>
      <c r="I1803" s="0">
        <f>ROUND(ROUND(0.315,4),7)</f>
        <v/>
      </c>
      <c r="J1803" s="0" t="n">
        <v>0</v>
      </c>
      <c r="K1803" s="0">
        <f>ROUND(ROUND(0.315,4),7)</f>
        <v/>
      </c>
      <c r="O1803" s="0">
        <f>ROUND(CP1803,0)</f>
        <v/>
      </c>
      <c r="P1803" s="0">
        <f>ROUND(CQ1803*I1803,0)</f>
        <v/>
      </c>
      <c r="Q1803" s="0">
        <f>(ROUND((ROUND(((ET1803)*I1803),0)*BB1803),0)+ROUND((ROUND(((AE1803-(EU1803))*I1803),0)*BS1803),0))</f>
        <v/>
      </c>
      <c r="R1803" s="0">
        <f>(ROUND((ROUND(((EU1803)*I1803),0)*BS1803),0)+ROUND((ROUND(((AE1803-(EU1803))*I1803),0)*BS1803),0))</f>
        <v/>
      </c>
      <c r="S1803" s="0">
        <f>ROUND(CT1803*I1803,0)</f>
        <v/>
      </c>
      <c r="T1803" s="0">
        <f>ROUND(CU1803*I1803,0)</f>
        <v/>
      </c>
      <c r="U1803" s="0">
        <f>ROUND(CV1803*I1803,7)</f>
        <v/>
      </c>
      <c r="V1803" s="0">
        <f>ROUND(CW1803*I1803,7)</f>
        <v/>
      </c>
      <c r="W1803" s="0">
        <f>ROUND(CX1803*I1803,0)</f>
        <v/>
      </c>
      <c r="X1803" s="0">
        <f>ROUND(CY1803,0)</f>
        <v/>
      </c>
      <c r="Y1803" s="0">
        <f>ROUND(CZ1803,0)</f>
        <v/>
      </c>
      <c r="AA1803" s="0" t="n">
        <v>78845955</v>
      </c>
      <c r="AB1803" s="0">
        <f>ROUND((AC1803+AD1803+AF1803),2)</f>
        <v/>
      </c>
      <c r="AC1803" s="0">
        <f>ROUND((ES1803),2)</f>
        <v/>
      </c>
      <c r="AD1803" s="0">
        <f>ROUND((((ET1803)-(EU1803))+AE1803),2)</f>
        <v/>
      </c>
      <c r="AE1803" s="0">
        <f>ROUND((EU1803),2)</f>
        <v/>
      </c>
      <c r="AF1803" s="0">
        <f>ROUND((EV1803),2)</f>
        <v/>
      </c>
      <c r="AG1803" s="0">
        <f>ROUND((AP1803),2)</f>
        <v/>
      </c>
      <c r="AH1803" s="0">
        <f>(EW1803)</f>
        <v/>
      </c>
      <c r="AI1803" s="0">
        <f>(EX1803)</f>
        <v/>
      </c>
      <c r="AJ1803" s="0">
        <f>(AS1803)</f>
        <v/>
      </c>
      <c r="AK1803" s="0" t="n">
        <v>60.56</v>
      </c>
      <c r="AL1803" s="0" t="n">
        <v>20.2</v>
      </c>
      <c r="AM1803" s="0" t="n">
        <v>17.44</v>
      </c>
      <c r="AN1803" s="0" t="n">
        <v>0</v>
      </c>
      <c r="AO1803" s="0" t="n">
        <v>22.92</v>
      </c>
      <c r="AP1803" s="0" t="n">
        <v>0</v>
      </c>
      <c r="AQ1803" s="0" t="n">
        <v>2.31</v>
      </c>
      <c r="AR1803" s="0" t="n">
        <v>0</v>
      </c>
      <c r="AS1803" s="0" t="n">
        <v>0</v>
      </c>
      <c r="AT1803" s="0" t="n">
        <v>103</v>
      </c>
      <c r="AU1803" s="0" t="n">
        <v>59</v>
      </c>
      <c r="AV1803" s="0" t="n">
        <v>1</v>
      </c>
      <c r="AW1803" s="0" t="n">
        <v>1</v>
      </c>
      <c r="AZ1803" s="0" t="n">
        <v>1</v>
      </c>
      <c r="BA1803" s="0" t="n">
        <v>52.25</v>
      </c>
      <c r="BB1803" s="0" t="n">
        <v>7.1</v>
      </c>
      <c r="BC1803" s="0" t="n">
        <v>21.95</v>
      </c>
      <c r="BD1803" s="0" t="inlineStr"/>
      <c r="BE1803" s="0" t="inlineStr"/>
      <c r="BF1803" s="0" t="inlineStr"/>
      <c r="BG1803" s="0" t="inlineStr"/>
      <c r="BH1803" s="0" t="n">
        <v>0</v>
      </c>
      <c r="BI1803" s="0" t="n">
        <v>1</v>
      </c>
      <c r="BJ1803" s="0" t="inlineStr">
        <is>
          <t>ТЕР Московской обл., 46-01-013-1, приказ Минстроя России №675/пр от 28.02.2017 № 260/пр</t>
        </is>
      </c>
      <c r="BM1803" s="0" t="n">
        <v>46001</v>
      </c>
      <c r="BN1803" s="0" t="n">
        <v>0</v>
      </c>
      <c r="BO1803" s="0" t="inlineStr">
        <is>
          <t>46-01-013-1</t>
        </is>
      </c>
      <c r="BP1803" s="0" t="n">
        <v>1</v>
      </c>
      <c r="BQ1803" s="0" t="n">
        <v>2</v>
      </c>
      <c r="BR1803" s="0" t="n">
        <v>0</v>
      </c>
      <c r="BS1803" s="0" t="n">
        <v>52.25</v>
      </c>
      <c r="BT1803" s="0" t="n">
        <v>1</v>
      </c>
      <c r="BU1803" s="0" t="n">
        <v>1</v>
      </c>
      <c r="BV1803" s="0" t="n">
        <v>1</v>
      </c>
      <c r="BW1803" s="0" t="n">
        <v>1</v>
      </c>
      <c r="BX1803" s="0" t="n">
        <v>1</v>
      </c>
      <c r="BY1803" s="0" t="inlineStr"/>
      <c r="BZ1803" s="0" t="n">
        <v>103</v>
      </c>
      <c r="CA1803" s="0" t="n">
        <v>59</v>
      </c>
      <c r="CB1803" s="0" t="inlineStr"/>
      <c r="CE1803" s="0" t="n">
        <v>12</v>
      </c>
      <c r="CF1803" s="0" t="n">
        <v>0</v>
      </c>
      <c r="CG1803" s="0" t="n">
        <v>0</v>
      </c>
      <c r="CM1803" s="0" t="n">
        <v>0</v>
      </c>
      <c r="CN1803" s="0" t="inlineStr"/>
      <c r="CO1803" s="0" t="n">
        <v>0</v>
      </c>
      <c r="CP1803" s="0">
        <f>(P1803+Q1803+S1803)</f>
        <v/>
      </c>
      <c r="CQ1803" s="0">
        <f>AC1803*BC1803</f>
        <v/>
      </c>
      <c r="CR1803" s="0">
        <f>(ROUND((ROUND(((ET1803)*1),0)*BB1803),0)+ROUND((ROUND(((AE1803-(EU1803))*1),0)*BS1803),0))</f>
        <v/>
      </c>
      <c r="CS1803" s="0">
        <f>(ROUND((ROUND(((EU1803)*1),0)*BS1803),0)+ROUND((ROUND(((AE1803-(EU1803))*1),0)*BS1803),0))</f>
        <v/>
      </c>
      <c r="CT1803" s="0">
        <f>AF1803*BA1803</f>
        <v/>
      </c>
      <c r="CU1803" s="0">
        <f>AG1803</f>
        <v/>
      </c>
      <c r="CV1803" s="0">
        <f>AH1803</f>
        <v/>
      </c>
      <c r="CW1803" s="0">
        <f>AI1803</f>
        <v/>
      </c>
      <c r="CX1803" s="0">
        <f>AJ1803</f>
        <v/>
      </c>
      <c r="CY1803" s="0">
        <f>(((S1803+R1803)*AT1803)/100)</f>
        <v/>
      </c>
      <c r="CZ1803" s="0">
        <f>(((S1803+R1803)*AU1803)/100)</f>
        <v/>
      </c>
      <c r="DC1803" s="0" t="inlineStr"/>
      <c r="DD1803" s="0" t="inlineStr"/>
      <c r="DE1803" s="0" t="inlineStr"/>
      <c r="DF1803" s="0" t="inlineStr"/>
      <c r="DG1803" s="0" t="inlineStr"/>
      <c r="DH1803" s="0" t="inlineStr"/>
      <c r="DI1803" s="0" t="inlineStr"/>
      <c r="DJ1803" s="0" t="inlineStr"/>
      <c r="DK1803" s="0" t="inlineStr"/>
      <c r="DL1803" s="0" t="inlineStr"/>
      <c r="DM1803" s="0" t="inlineStr"/>
      <c r="DN1803" s="0" t="n">
        <v>0</v>
      </c>
      <c r="DO1803" s="0" t="n">
        <v>0</v>
      </c>
      <c r="DP1803" s="0" t="n">
        <v>1</v>
      </c>
      <c r="DQ1803" s="0" t="n">
        <v>1</v>
      </c>
      <c r="DU1803" s="0" t="n">
        <v>1013</v>
      </c>
      <c r="DV1803" s="0" t="inlineStr">
        <is>
          <t>1 м шва</t>
        </is>
      </c>
      <c r="DW1803" s="0" t="inlineStr">
        <is>
          <t>1 м шва</t>
        </is>
      </c>
      <c r="DX1803" s="0" t="n">
        <v>1</v>
      </c>
      <c r="DZ1803" s="0" t="inlineStr"/>
      <c r="EA1803" s="0" t="inlineStr"/>
      <c r="EB1803" s="0" t="inlineStr"/>
      <c r="EC1803" s="0" t="inlineStr"/>
      <c r="EE1803" s="0" t="n">
        <v>78725950</v>
      </c>
      <c r="EF1803" s="0" t="n">
        <v>2</v>
      </c>
      <c r="EG1803" s="0" t="inlineStr">
        <is>
          <t>Общестроительные работы</t>
        </is>
      </c>
      <c r="EH1803" s="0" t="n">
        <v>40</v>
      </c>
      <c r="EI1803" s="0" t="inlineStr">
        <is>
          <t>Работы по реконструкции зданий и сооружений</t>
        </is>
      </c>
      <c r="EJ1803" s="0" t="n">
        <v>1</v>
      </c>
      <c r="EK1803" s="0" t="n">
        <v>46001</v>
      </c>
      <c r="EL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1803" s="0" t="inlineStr">
        <is>
          <t>ФЕР-46</t>
        </is>
      </c>
      <c r="EO1803" s="0" t="inlineStr"/>
      <c r="EQ1803" s="0" t="n">
        <v>0</v>
      </c>
      <c r="ER1803" s="0" t="n">
        <v>60.56</v>
      </c>
      <c r="ES1803" s="0" t="n">
        <v>20.2</v>
      </c>
      <c r="ET1803" s="0" t="n">
        <v>17.44</v>
      </c>
      <c r="EU1803" s="0" t="n">
        <v>0</v>
      </c>
      <c r="EV1803" s="0" t="n">
        <v>22.92</v>
      </c>
      <c r="EW1803" s="0" t="n">
        <v>2.31</v>
      </c>
      <c r="EX1803" s="0" t="n">
        <v>0</v>
      </c>
      <c r="EY1803" s="0" t="n">
        <v>0</v>
      </c>
      <c r="FQ1803" s="0" t="n">
        <v>0</v>
      </c>
      <c r="FR1803" s="0" t="n">
        <v>0</v>
      </c>
      <c r="FS1803" s="0" t="n">
        <v>0</v>
      </c>
      <c r="FX1803" s="0" t="n">
        <v>103</v>
      </c>
      <c r="FY1803" s="0" t="n">
        <v>59</v>
      </c>
      <c r="GA1803" s="0" t="inlineStr"/>
      <c r="GD1803" s="0" t="n">
        <v>1</v>
      </c>
      <c r="GF1803" s="0" t="n">
        <v>1020622633</v>
      </c>
      <c r="GG1803" s="0" t="n">
        <v>2</v>
      </c>
      <c r="GH1803" s="0" t="n">
        <v>1</v>
      </c>
      <c r="GI1803" s="0" t="n">
        <v>2</v>
      </c>
      <c r="GJ1803" s="0" t="n">
        <v>0</v>
      </c>
      <c r="GK1803" s="0" t="n">
        <v>0</v>
      </c>
      <c r="GL1803" s="0">
        <f>ROUND(IF(AND(BH1803=3,BI1803=3,FS1803&lt;&gt;0),P1803,0),0)</f>
        <v/>
      </c>
      <c r="GM1803" s="0">
        <f>ROUND(O1803+X1803+Y1803,0)+GX1803</f>
        <v/>
      </c>
      <c r="GN1803" s="0">
        <f>IF(OR(BI1803=0,BI1803=1),GM1803-GX1803,0)</f>
        <v/>
      </c>
      <c r="GO1803" s="0">
        <f>IF(BI1803=2,GM1803-GX1803,0)</f>
        <v/>
      </c>
      <c r="GP1803" s="0">
        <f>IF(BI1803=4,GM1803-GX1803,0)</f>
        <v/>
      </c>
      <c r="GR1803" s="0" t="n">
        <v>0</v>
      </c>
      <c r="GS1803" s="0" t="n">
        <v>3</v>
      </c>
      <c r="GT1803" s="0" t="n">
        <v>0</v>
      </c>
      <c r="GU1803" s="0" t="inlineStr"/>
      <c r="GV1803" s="0">
        <f>ROUND((GT1803),2)</f>
        <v/>
      </c>
      <c r="GW1803" s="0" t="n">
        <v>1</v>
      </c>
      <c r="GX1803" s="0">
        <f>ROUND(HC1803*I1803,0)</f>
        <v/>
      </c>
      <c r="HA1803" s="0" t="n">
        <v>0</v>
      </c>
      <c r="HB1803" s="0" t="n">
        <v>0</v>
      </c>
      <c r="HC1803" s="0">
        <f>GV1803*GW1803</f>
        <v/>
      </c>
      <c r="HE1803" s="0" t="inlineStr"/>
      <c r="HF1803" s="0" t="inlineStr"/>
      <c r="HM1803" s="0" t="inlineStr"/>
      <c r="HN1803" s="0" t="inlineStr">
        <is>
          <t>Пр/812-040.1-1</t>
        </is>
      </c>
      <c r="HO1803" s="0" t="inlineStr">
        <is>
          <t>Пр/774-040.1</t>
        </is>
      </c>
      <c r="HP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1803" s="0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1803" s="0" t="n">
        <v>0</v>
      </c>
      <c r="IK1803" s="0" t="n">
        <v>0</v>
      </c>
    </row>
    <row r="1805">
      <c r="A1805" s="358" t="n">
        <v>51</v>
      </c>
      <c r="B1805" s="358">
        <f>B1799</f>
        <v/>
      </c>
      <c r="C1805" s="358">
        <f>A1799</f>
        <v/>
      </c>
      <c r="D1805" s="358">
        <f>ROW(A1799)</f>
        <v/>
      </c>
      <c r="E1805" s="358" t="n"/>
      <c r="F1805" s="358">
        <f>IF(F1799&lt;&gt;"",F1799,"")</f>
        <v/>
      </c>
      <c r="G1805" s="358">
        <f>IF(G1799&lt;&gt;"",G1799,"")</f>
        <v/>
      </c>
      <c r="H1805" s="358" t="n">
        <v>0</v>
      </c>
      <c r="I1805" s="358" t="n"/>
      <c r="J1805" s="358" t="n"/>
      <c r="K1805" s="358" t="n"/>
      <c r="L1805" s="358" t="n"/>
      <c r="M1805" s="358" t="n"/>
      <c r="N1805" s="358" t="n"/>
      <c r="O1805" s="358" t="n">
        <v>0</v>
      </c>
      <c r="P1805" s="358" t="n">
        <v>0</v>
      </c>
      <c r="Q1805" s="358" t="n">
        <v>0</v>
      </c>
      <c r="R1805" s="358" t="n">
        <v>0</v>
      </c>
      <c r="S1805" s="358" t="n">
        <v>0</v>
      </c>
      <c r="T1805" s="358" t="n">
        <v>0</v>
      </c>
      <c r="U1805" s="358" t="n">
        <v>0</v>
      </c>
      <c r="V1805" s="358" t="n">
        <v>0</v>
      </c>
      <c r="W1805" s="358" t="n">
        <v>0</v>
      </c>
      <c r="X1805" s="358" t="n">
        <v>0</v>
      </c>
      <c r="Y1805" s="358" t="n">
        <v>0</v>
      </c>
      <c r="Z1805" s="358" t="n"/>
      <c r="AA1805" s="358" t="n"/>
      <c r="AB1805" s="358" t="n"/>
      <c r="AC1805" s="358" t="n"/>
      <c r="AD1805" s="358" t="n"/>
      <c r="AE1805" s="358" t="n"/>
      <c r="AF1805" s="358" t="n"/>
      <c r="AG1805" s="358" t="n"/>
      <c r="AH1805" s="358" t="n"/>
      <c r="AI1805" s="358" t="n"/>
      <c r="AJ1805" s="358" t="n"/>
      <c r="AK1805" s="358" t="n"/>
      <c r="AL1805" s="358" t="n"/>
      <c r="AM1805" s="358" t="n"/>
      <c r="AN1805" s="358" t="n"/>
      <c r="AO1805" s="358">
        <f>ROUND(BX1805,0)</f>
        <v/>
      </c>
      <c r="AP1805" s="358">
        <f>ROUND(BY1805,0)</f>
        <v/>
      </c>
      <c r="AQ1805" s="358">
        <f>ROUND(BZ1805,0)</f>
        <v/>
      </c>
      <c r="AR1805" s="358">
        <f>ROUND(CA1805,0)</f>
        <v/>
      </c>
      <c r="AS1805" s="358">
        <f>ROUND(CB1805,0)</f>
        <v/>
      </c>
      <c r="AT1805" s="358">
        <f>ROUND(CC1805,0)</f>
        <v/>
      </c>
      <c r="AU1805" s="358">
        <f>ROUND(CD1805,0)</f>
        <v/>
      </c>
      <c r="AV1805" s="358">
        <f>ROUND(CE1805,0)</f>
        <v/>
      </c>
      <c r="AW1805" s="358">
        <f>ROUND(CF1805,0)</f>
        <v/>
      </c>
      <c r="AX1805" s="358">
        <f>ROUND(CG1805,0)</f>
        <v/>
      </c>
      <c r="AY1805" s="358">
        <f>ROUND(CH1805,0)</f>
        <v/>
      </c>
      <c r="AZ1805" s="358">
        <f>ROUND(CI1805,0)</f>
        <v/>
      </c>
      <c r="BA1805" s="358">
        <f>ROUND(CJ1805,0)</f>
        <v/>
      </c>
      <c r="BB1805" s="358">
        <f>ROUND(CK1805,0)</f>
        <v/>
      </c>
      <c r="BC1805" s="358">
        <f>ROUND(CL1805,0)</f>
        <v/>
      </c>
      <c r="BD1805" s="358">
        <f>ROUND(CM1805,0)</f>
        <v/>
      </c>
      <c r="BE1805" s="358" t="n"/>
      <c r="BF1805" s="358" t="n"/>
      <c r="BG1805" s="358" t="n"/>
      <c r="BH1805" s="358" t="n"/>
      <c r="BI1805" s="358" t="n"/>
      <c r="BJ1805" s="358" t="n"/>
      <c r="BK1805" s="358" t="n"/>
      <c r="BL1805" s="358" t="n"/>
      <c r="BM1805" s="358" t="n"/>
      <c r="BN1805" s="358" t="n"/>
      <c r="BO1805" s="358" t="n"/>
      <c r="BP1805" s="358" t="n"/>
      <c r="BQ1805" s="358" t="n"/>
      <c r="BR1805" s="358" t="n"/>
      <c r="BS1805" s="358" t="n"/>
      <c r="BT1805" s="358" t="n"/>
      <c r="BU1805" s="358" t="n"/>
      <c r="BV1805" s="358" t="n"/>
      <c r="BW1805" s="358" t="n"/>
      <c r="BX1805" s="358" t="n"/>
      <c r="BY1805" s="358" t="n"/>
      <c r="BZ1805" s="358" t="n"/>
      <c r="CA1805" s="358" t="n"/>
      <c r="CB1805" s="358" t="n"/>
      <c r="CC1805" s="358" t="n"/>
      <c r="CD1805" s="358" t="n"/>
      <c r="CE1805" s="358" t="n"/>
      <c r="CF1805" s="358" t="n"/>
      <c r="CG1805" s="358" t="n"/>
      <c r="CH1805" s="358" t="n"/>
      <c r="CI1805" s="358" t="n"/>
      <c r="CJ1805" s="358" t="n"/>
      <c r="CK1805" s="358" t="n"/>
      <c r="CL1805" s="358" t="n"/>
      <c r="CM1805" s="358" t="n"/>
      <c r="CN1805" s="358" t="n"/>
      <c r="CO1805" s="358" t="n"/>
      <c r="CP1805" s="358" t="n"/>
      <c r="CQ1805" s="358" t="n"/>
      <c r="CR1805" s="358" t="n"/>
      <c r="CS1805" s="358" t="n"/>
      <c r="CT1805" s="358" t="n"/>
      <c r="CU1805" s="358" t="n"/>
      <c r="CV1805" s="358" t="n"/>
      <c r="CW1805" s="358" t="n"/>
      <c r="CX1805" s="358" t="n"/>
      <c r="CY1805" s="358" t="n"/>
      <c r="CZ1805" s="358" t="n"/>
      <c r="DA1805" s="358" t="n"/>
      <c r="DB1805" s="358" t="n"/>
      <c r="DC1805" s="358" t="n"/>
      <c r="DD1805" s="358" t="n"/>
      <c r="DE1805" s="358" t="n"/>
      <c r="DF1805" s="358" t="n"/>
      <c r="DG1805" s="359" t="n"/>
      <c r="DH1805" s="359" t="n"/>
      <c r="DI1805" s="359" t="n"/>
      <c r="DJ1805" s="359" t="n"/>
      <c r="DK1805" s="359" t="n"/>
      <c r="DL1805" s="359" t="n"/>
      <c r="DM1805" s="359" t="n"/>
      <c r="DN1805" s="359" t="n"/>
      <c r="DO1805" s="359" t="n"/>
      <c r="DP1805" s="359" t="n"/>
      <c r="DQ1805" s="359" t="n"/>
      <c r="DR1805" s="359" t="n"/>
      <c r="DS1805" s="359" t="n"/>
      <c r="DT1805" s="359" t="n"/>
      <c r="DU1805" s="359" t="n"/>
      <c r="DV1805" s="359" t="n"/>
      <c r="DW1805" s="359" t="n"/>
      <c r="DX1805" s="359" t="n"/>
      <c r="DY1805" s="359" t="n"/>
      <c r="DZ1805" s="359" t="n"/>
      <c r="EA1805" s="359" t="n"/>
      <c r="EB1805" s="359" t="n"/>
      <c r="EC1805" s="359" t="n"/>
      <c r="ED1805" s="359" t="n"/>
      <c r="EE1805" s="359" t="n"/>
      <c r="EF1805" s="359" t="n"/>
      <c r="EG1805" s="359" t="n"/>
      <c r="EH1805" s="359" t="n"/>
      <c r="EI1805" s="359" t="n"/>
      <c r="EJ1805" s="359" t="n"/>
      <c r="EK1805" s="359" t="n"/>
      <c r="EL1805" s="359" t="n"/>
      <c r="EM1805" s="359" t="n"/>
      <c r="EN1805" s="359" t="n"/>
      <c r="EO1805" s="359" t="n"/>
      <c r="EP1805" s="359" t="n"/>
      <c r="EQ1805" s="359" t="n"/>
      <c r="ER1805" s="359" t="n"/>
      <c r="ES1805" s="359" t="n"/>
      <c r="ET1805" s="359" t="n"/>
      <c r="EU1805" s="359" t="n"/>
      <c r="EV1805" s="359" t="n"/>
      <c r="EW1805" s="359" t="n"/>
      <c r="EX1805" s="359" t="n"/>
      <c r="EY1805" s="359" t="n"/>
      <c r="EZ1805" s="359" t="n"/>
      <c r="FA1805" s="359" t="n"/>
      <c r="FB1805" s="359" t="n"/>
      <c r="FC1805" s="359" t="n"/>
      <c r="FD1805" s="359" t="n"/>
      <c r="FE1805" s="359" t="n"/>
      <c r="FF1805" s="359" t="n"/>
      <c r="FG1805" s="359" t="n"/>
      <c r="FH1805" s="359" t="n"/>
      <c r="FI1805" s="359" t="n"/>
      <c r="FJ1805" s="359" t="n"/>
      <c r="FK1805" s="359" t="n"/>
      <c r="FL1805" s="359" t="n"/>
      <c r="FM1805" s="359" t="n"/>
      <c r="FN1805" s="359" t="n"/>
      <c r="FO1805" s="359" t="n"/>
      <c r="FP1805" s="359" t="n"/>
      <c r="FQ1805" s="359" t="n"/>
      <c r="FR1805" s="359" t="n"/>
      <c r="FS1805" s="359" t="n"/>
      <c r="FT1805" s="359" t="n"/>
      <c r="FU1805" s="359" t="n"/>
      <c r="FV1805" s="359" t="n"/>
      <c r="FW1805" s="359" t="n"/>
      <c r="FX1805" s="359" t="n"/>
      <c r="FY1805" s="359" t="n"/>
      <c r="FZ1805" s="359" t="n"/>
      <c r="GA1805" s="359" t="n"/>
      <c r="GB1805" s="359" t="n"/>
      <c r="GC1805" s="359" t="n"/>
      <c r="GD1805" s="359" t="n"/>
      <c r="GE1805" s="359" t="n"/>
      <c r="GF1805" s="359" t="n"/>
      <c r="GG1805" s="359" t="n"/>
      <c r="GH1805" s="359" t="n"/>
      <c r="GI1805" s="359" t="n"/>
      <c r="GJ1805" s="359" t="n"/>
      <c r="GK1805" s="359" t="n"/>
      <c r="GL1805" s="359" t="n"/>
      <c r="GM1805" s="359" t="n"/>
      <c r="GN1805" s="359" t="n"/>
      <c r="GO1805" s="359" t="n"/>
      <c r="GP1805" s="359" t="n"/>
      <c r="GQ1805" s="359" t="n"/>
      <c r="GR1805" s="359" t="n"/>
      <c r="GS1805" s="359" t="n"/>
      <c r="GT1805" s="359" t="n"/>
      <c r="GU1805" s="359" t="n"/>
      <c r="GV1805" s="359" t="n"/>
      <c r="GW1805" s="359" t="n"/>
      <c r="GX1805" s="359" t="n">
        <v>0</v>
      </c>
    </row>
    <row r="1807">
      <c r="A1807" s="360" t="n">
        <v>50</v>
      </c>
      <c r="B1807" s="360" t="n">
        <v>0</v>
      </c>
      <c r="C1807" s="360" t="n">
        <v>0</v>
      </c>
      <c r="D1807" s="360" t="n">
        <v>1</v>
      </c>
      <c r="E1807" s="360" t="n">
        <v>201</v>
      </c>
      <c r="F1807" s="360">
        <f>ROUND(Source!O1805,O1807)</f>
        <v/>
      </c>
      <c r="G1807" s="360" t="inlineStr">
        <is>
          <t>ПЗ</t>
        </is>
      </c>
      <c r="H1807" s="360" t="inlineStr">
        <is>
          <t>Прямые затраты</t>
        </is>
      </c>
      <c r="I1807" s="360" t="n"/>
      <c r="J1807" s="360" t="n"/>
      <c r="K1807" s="360" t="n">
        <v>201</v>
      </c>
      <c r="L1807" s="360" t="n">
        <v>1</v>
      </c>
      <c r="M1807" s="360" t="n">
        <v>3</v>
      </c>
      <c r="N1807" s="360" t="inlineStr"/>
      <c r="O1807" s="360" t="n">
        <v>0</v>
      </c>
      <c r="P1807" s="360" t="n"/>
      <c r="Q1807" s="360" t="n"/>
      <c r="R1807" s="360" t="n"/>
      <c r="S1807" s="360" t="n"/>
      <c r="T1807" s="360" t="n"/>
      <c r="U1807" s="360" t="n"/>
      <c r="V1807" s="360" t="n"/>
      <c r="W1807" s="360" t="n">
        <v>0</v>
      </c>
      <c r="X1807" s="360" t="n">
        <v>1</v>
      </c>
      <c r="Y1807" s="360" t="n">
        <v>0</v>
      </c>
      <c r="Z1807" s="360" t="n"/>
      <c r="AA1807" s="360" t="n"/>
      <c r="AB1807" s="360" t="n"/>
    </row>
    <row r="1808">
      <c r="A1808" s="360" t="n">
        <v>50</v>
      </c>
      <c r="B1808" s="360" t="n">
        <v>0</v>
      </c>
      <c r="C1808" s="360" t="n">
        <v>0</v>
      </c>
      <c r="D1808" s="360" t="n">
        <v>1</v>
      </c>
      <c r="E1808" s="360" t="n">
        <v>202</v>
      </c>
      <c r="F1808" s="360">
        <f>ROUND(Source!P1805,O1808)</f>
        <v/>
      </c>
      <c r="G1808" s="360" t="inlineStr">
        <is>
          <t>СтМатОб</t>
        </is>
      </c>
      <c r="H1808" s="360" t="inlineStr">
        <is>
          <t>Стоимость материальных ресурсов (всего)</t>
        </is>
      </c>
      <c r="I1808" s="360" t="n"/>
      <c r="J1808" s="360" t="n"/>
      <c r="K1808" s="360" t="n">
        <v>202</v>
      </c>
      <c r="L1808" s="360" t="n">
        <v>2</v>
      </c>
      <c r="M1808" s="360" t="n">
        <v>3</v>
      </c>
      <c r="N1808" s="360" t="inlineStr"/>
      <c r="O1808" s="360" t="n">
        <v>0</v>
      </c>
      <c r="P1808" s="360" t="n"/>
      <c r="Q1808" s="360" t="n"/>
      <c r="R1808" s="360" t="n"/>
      <c r="S1808" s="360" t="n"/>
      <c r="T1808" s="360" t="n"/>
      <c r="U1808" s="360" t="n"/>
      <c r="V1808" s="360" t="n"/>
      <c r="W1808" s="360" t="n">
        <v>0</v>
      </c>
      <c r="X1808" s="360" t="n">
        <v>1</v>
      </c>
      <c r="Y1808" s="360" t="n">
        <v>0</v>
      </c>
      <c r="Z1808" s="360" t="n"/>
      <c r="AA1808" s="360" t="n"/>
      <c r="AB1808" s="360" t="n"/>
    </row>
    <row r="1809">
      <c r="A1809" s="360" t="n">
        <v>50</v>
      </c>
      <c r="B1809" s="360" t="n">
        <v>0</v>
      </c>
      <c r="C1809" s="360" t="n">
        <v>0</v>
      </c>
      <c r="D1809" s="360" t="n">
        <v>1</v>
      </c>
      <c r="E1809" s="360" t="n">
        <v>222</v>
      </c>
      <c r="F1809" s="360">
        <f>ROUND(Source!AO1805,O1809)</f>
        <v/>
      </c>
      <c r="G1809" s="360" t="inlineStr">
        <is>
          <t>СтМатОбЗак</t>
        </is>
      </c>
      <c r="H1809" s="360" t="inlineStr">
        <is>
          <t>Стоимость материалов и оборудования заказчика</t>
        </is>
      </c>
      <c r="I1809" s="360" t="n"/>
      <c r="J1809" s="360" t="n"/>
      <c r="K1809" s="360" t="n">
        <v>222</v>
      </c>
      <c r="L1809" s="360" t="n">
        <v>3</v>
      </c>
      <c r="M1809" s="360" t="n">
        <v>3</v>
      </c>
      <c r="N1809" s="360" t="inlineStr"/>
      <c r="O1809" s="360" t="n">
        <v>0</v>
      </c>
      <c r="P1809" s="360" t="n"/>
      <c r="Q1809" s="360" t="n"/>
      <c r="R1809" s="360" t="n"/>
      <c r="S1809" s="360" t="n"/>
      <c r="T1809" s="360" t="n"/>
      <c r="U1809" s="360" t="n"/>
      <c r="V1809" s="360" t="n"/>
      <c r="W1809" s="360" t="n">
        <v>0</v>
      </c>
      <c r="X1809" s="360" t="n">
        <v>1</v>
      </c>
      <c r="Y1809" s="360" t="n">
        <v>0</v>
      </c>
      <c r="Z1809" s="360" t="n"/>
      <c r="AA1809" s="360" t="n"/>
      <c r="AB1809" s="360" t="n"/>
    </row>
    <row r="1810">
      <c r="A1810" s="360" t="n">
        <v>50</v>
      </c>
      <c r="B1810" s="360" t="n">
        <v>0</v>
      </c>
      <c r="C1810" s="360" t="n">
        <v>0</v>
      </c>
      <c r="D1810" s="360" t="n">
        <v>1</v>
      </c>
      <c r="E1810" s="360" t="n">
        <v>225</v>
      </c>
      <c r="F1810" s="360">
        <f>ROUND(Source!AV1805,O1810)</f>
        <v/>
      </c>
      <c r="G1810" s="360" t="inlineStr">
        <is>
          <t>СтМатОбПод</t>
        </is>
      </c>
      <c r="H1810" s="360" t="inlineStr">
        <is>
          <t>Стоимость материалов и оборудования подрядчика</t>
        </is>
      </c>
      <c r="I1810" s="360" t="n"/>
      <c r="J1810" s="360" t="n"/>
      <c r="K1810" s="360" t="n">
        <v>225</v>
      </c>
      <c r="L1810" s="360" t="n">
        <v>4</v>
      </c>
      <c r="M1810" s="360" t="n">
        <v>3</v>
      </c>
      <c r="N1810" s="360" t="inlineStr"/>
      <c r="O1810" s="360" t="n">
        <v>0</v>
      </c>
      <c r="P1810" s="360" t="n"/>
      <c r="Q1810" s="360" t="n"/>
      <c r="R1810" s="360" t="n"/>
      <c r="S1810" s="360" t="n"/>
      <c r="T1810" s="360" t="n"/>
      <c r="U1810" s="360" t="n"/>
      <c r="V1810" s="360" t="n"/>
      <c r="W1810" s="360" t="n">
        <v>0</v>
      </c>
      <c r="X1810" s="360" t="n">
        <v>1</v>
      </c>
      <c r="Y1810" s="360" t="n">
        <v>0</v>
      </c>
      <c r="Z1810" s="360" t="n"/>
      <c r="AA1810" s="360" t="n"/>
      <c r="AB1810" s="360" t="n"/>
    </row>
    <row r="1811">
      <c r="A1811" s="360" t="n">
        <v>50</v>
      </c>
      <c r="B1811" s="360" t="n">
        <v>0</v>
      </c>
      <c r="C1811" s="360" t="n">
        <v>0</v>
      </c>
      <c r="D1811" s="360" t="n">
        <v>1</v>
      </c>
      <c r="E1811" s="360" t="n">
        <v>226</v>
      </c>
      <c r="F1811" s="360">
        <f>ROUND(Source!AW1805,O1811)</f>
        <v/>
      </c>
      <c r="G1811" s="360" t="inlineStr">
        <is>
          <t>СтМат</t>
        </is>
      </c>
      <c r="H1811" s="360" t="inlineStr">
        <is>
          <t>Стоимость материалов (всего)</t>
        </is>
      </c>
      <c r="I1811" s="360" t="n"/>
      <c r="J1811" s="360" t="n"/>
      <c r="K1811" s="360" t="n">
        <v>226</v>
      </c>
      <c r="L1811" s="360" t="n">
        <v>5</v>
      </c>
      <c r="M1811" s="360" t="n">
        <v>3</v>
      </c>
      <c r="N1811" s="360" t="inlineStr"/>
      <c r="O1811" s="360" t="n">
        <v>0</v>
      </c>
      <c r="P1811" s="360" t="n"/>
      <c r="Q1811" s="360" t="n"/>
      <c r="R1811" s="360" t="n"/>
      <c r="S1811" s="360" t="n"/>
      <c r="T1811" s="360" t="n"/>
      <c r="U1811" s="360" t="n"/>
      <c r="V1811" s="360" t="n"/>
      <c r="W1811" s="360" t="n">
        <v>0</v>
      </c>
      <c r="X1811" s="360" t="n">
        <v>1</v>
      </c>
      <c r="Y1811" s="360" t="n">
        <v>0</v>
      </c>
      <c r="Z1811" s="360" t="n"/>
      <c r="AA1811" s="360" t="n"/>
      <c r="AB1811" s="360" t="n"/>
    </row>
    <row r="1812">
      <c r="A1812" s="360" t="n">
        <v>50</v>
      </c>
      <c r="B1812" s="360" t="n">
        <v>0</v>
      </c>
      <c r="C1812" s="360" t="n">
        <v>0</v>
      </c>
      <c r="D1812" s="360" t="n">
        <v>1</v>
      </c>
      <c r="E1812" s="360" t="n">
        <v>227</v>
      </c>
      <c r="F1812" s="360">
        <f>ROUND(Source!AX1805,O1812)</f>
        <v/>
      </c>
      <c r="G1812" s="360" t="inlineStr">
        <is>
          <t>СтМатЗак</t>
        </is>
      </c>
      <c r="H1812" s="360" t="inlineStr">
        <is>
          <t>Стоимость материалов заказчика</t>
        </is>
      </c>
      <c r="I1812" s="360" t="n"/>
      <c r="J1812" s="360" t="n"/>
      <c r="K1812" s="360" t="n">
        <v>227</v>
      </c>
      <c r="L1812" s="360" t="n">
        <v>6</v>
      </c>
      <c r="M1812" s="360" t="n">
        <v>3</v>
      </c>
      <c r="N1812" s="360" t="inlineStr"/>
      <c r="O1812" s="360" t="n">
        <v>0</v>
      </c>
      <c r="P1812" s="360" t="n"/>
      <c r="Q1812" s="360" t="n"/>
      <c r="R1812" s="360" t="n"/>
      <c r="S1812" s="360" t="n"/>
      <c r="T1812" s="360" t="n"/>
      <c r="U1812" s="360" t="n"/>
      <c r="V1812" s="360" t="n"/>
      <c r="W1812" s="360" t="n">
        <v>0</v>
      </c>
      <c r="X1812" s="360" t="n">
        <v>1</v>
      </c>
      <c r="Y1812" s="360" t="n">
        <v>0</v>
      </c>
      <c r="Z1812" s="360" t="n"/>
      <c r="AA1812" s="360" t="n"/>
      <c r="AB1812" s="360" t="n"/>
    </row>
    <row r="1813">
      <c r="A1813" s="360" t="n">
        <v>50</v>
      </c>
      <c r="B1813" s="360" t="n">
        <v>0</v>
      </c>
      <c r="C1813" s="360" t="n">
        <v>0</v>
      </c>
      <c r="D1813" s="360" t="n">
        <v>1</v>
      </c>
      <c r="E1813" s="360" t="n">
        <v>228</v>
      </c>
      <c r="F1813" s="360">
        <f>ROUND(Source!AY1805,O1813)</f>
        <v/>
      </c>
      <c r="G1813" s="360" t="inlineStr">
        <is>
          <t>СтМатПод</t>
        </is>
      </c>
      <c r="H1813" s="360" t="inlineStr">
        <is>
          <t>Стоимость материалов подрядчика</t>
        </is>
      </c>
      <c r="I1813" s="360" t="n"/>
      <c r="J1813" s="360" t="n"/>
      <c r="K1813" s="360" t="n">
        <v>228</v>
      </c>
      <c r="L1813" s="360" t="n">
        <v>7</v>
      </c>
      <c r="M1813" s="360" t="n">
        <v>3</v>
      </c>
      <c r="N1813" s="360" t="inlineStr"/>
      <c r="O1813" s="360" t="n">
        <v>0</v>
      </c>
      <c r="P1813" s="360" t="n"/>
      <c r="Q1813" s="360" t="n"/>
      <c r="R1813" s="360" t="n"/>
      <c r="S1813" s="360" t="n"/>
      <c r="T1813" s="360" t="n"/>
      <c r="U1813" s="360" t="n"/>
      <c r="V1813" s="360" t="n"/>
      <c r="W1813" s="360" t="n">
        <v>0</v>
      </c>
      <c r="X1813" s="360" t="n">
        <v>1</v>
      </c>
      <c r="Y1813" s="360" t="n">
        <v>0</v>
      </c>
      <c r="Z1813" s="360" t="n"/>
      <c r="AA1813" s="360" t="n"/>
      <c r="AB1813" s="360" t="n"/>
    </row>
    <row r="1814">
      <c r="A1814" s="360" t="n">
        <v>50</v>
      </c>
      <c r="B1814" s="360" t="n">
        <v>0</v>
      </c>
      <c r="C1814" s="360" t="n">
        <v>0</v>
      </c>
      <c r="D1814" s="360" t="n">
        <v>1</v>
      </c>
      <c r="E1814" s="360" t="n">
        <v>216</v>
      </c>
      <c r="F1814" s="360">
        <f>ROUND(Source!AP1805,O1814)</f>
        <v/>
      </c>
      <c r="G1814" s="360" t="inlineStr">
        <is>
          <t>Оборуд</t>
        </is>
      </c>
      <c r="H1814" s="360" t="inlineStr">
        <is>
          <t>Стоимость оборудования (всего)</t>
        </is>
      </c>
      <c r="I1814" s="360" t="n"/>
      <c r="J1814" s="360" t="n"/>
      <c r="K1814" s="360" t="n">
        <v>216</v>
      </c>
      <c r="L1814" s="360" t="n">
        <v>8</v>
      </c>
      <c r="M1814" s="360" t="n">
        <v>3</v>
      </c>
      <c r="N1814" s="360" t="inlineStr"/>
      <c r="O1814" s="360" t="n">
        <v>0</v>
      </c>
      <c r="P1814" s="360" t="n"/>
      <c r="Q1814" s="360" t="n"/>
      <c r="R1814" s="360" t="n"/>
      <c r="S1814" s="360" t="n"/>
      <c r="T1814" s="360" t="n"/>
      <c r="U1814" s="360" t="n"/>
      <c r="V1814" s="360" t="n"/>
      <c r="W1814" s="360" t="n">
        <v>0</v>
      </c>
      <c r="X1814" s="360" t="n">
        <v>1</v>
      </c>
      <c r="Y1814" s="360" t="n">
        <v>0</v>
      </c>
      <c r="Z1814" s="360" t="n"/>
      <c r="AA1814" s="360" t="n"/>
      <c r="AB1814" s="360" t="n"/>
    </row>
    <row r="1815">
      <c r="A1815" s="360" t="n">
        <v>50</v>
      </c>
      <c r="B1815" s="360" t="n">
        <v>0</v>
      </c>
      <c r="C1815" s="360" t="n">
        <v>0</v>
      </c>
      <c r="D1815" s="360" t="n">
        <v>1</v>
      </c>
      <c r="E1815" s="360" t="n">
        <v>223</v>
      </c>
      <c r="F1815" s="360">
        <f>ROUND(Source!AQ1805,O1815)</f>
        <v/>
      </c>
      <c r="G1815" s="360" t="inlineStr">
        <is>
          <t>ОборудЗак</t>
        </is>
      </c>
      <c r="H1815" s="360" t="inlineStr">
        <is>
          <t>Стоимость оборудования заказчика</t>
        </is>
      </c>
      <c r="I1815" s="360" t="n"/>
      <c r="J1815" s="360" t="n"/>
      <c r="K1815" s="360" t="n">
        <v>223</v>
      </c>
      <c r="L1815" s="360" t="n">
        <v>9</v>
      </c>
      <c r="M1815" s="360" t="n">
        <v>3</v>
      </c>
      <c r="N1815" s="360" t="inlineStr"/>
      <c r="O1815" s="360" t="n">
        <v>0</v>
      </c>
      <c r="P1815" s="360" t="n"/>
      <c r="Q1815" s="360" t="n"/>
      <c r="R1815" s="360" t="n"/>
      <c r="S1815" s="360" t="n"/>
      <c r="T1815" s="360" t="n"/>
      <c r="U1815" s="360" t="n"/>
      <c r="V1815" s="360" t="n"/>
      <c r="W1815" s="360" t="n">
        <v>0</v>
      </c>
      <c r="X1815" s="360" t="n">
        <v>1</v>
      </c>
      <c r="Y1815" s="360" t="n">
        <v>0</v>
      </c>
      <c r="Z1815" s="360" t="n"/>
      <c r="AA1815" s="360" t="n"/>
      <c r="AB1815" s="360" t="n"/>
    </row>
    <row r="1816">
      <c r="A1816" s="360" t="n">
        <v>50</v>
      </c>
      <c r="B1816" s="360" t="n">
        <v>0</v>
      </c>
      <c r="C1816" s="360" t="n">
        <v>0</v>
      </c>
      <c r="D1816" s="360" t="n">
        <v>1</v>
      </c>
      <c r="E1816" s="360" t="n">
        <v>229</v>
      </c>
      <c r="F1816" s="360">
        <f>ROUND(Source!AZ1805,O1816)</f>
        <v/>
      </c>
      <c r="G1816" s="360" t="inlineStr">
        <is>
          <t>ОборудПод</t>
        </is>
      </c>
      <c r="H1816" s="360" t="inlineStr">
        <is>
          <t>Стоимость оборудования подрядчика</t>
        </is>
      </c>
      <c r="I1816" s="360" t="n"/>
      <c r="J1816" s="360" t="n"/>
      <c r="K1816" s="360" t="n">
        <v>229</v>
      </c>
      <c r="L1816" s="360" t="n">
        <v>10</v>
      </c>
      <c r="M1816" s="360" t="n">
        <v>3</v>
      </c>
      <c r="N1816" s="360" t="inlineStr"/>
      <c r="O1816" s="360" t="n">
        <v>0</v>
      </c>
      <c r="P1816" s="360" t="n"/>
      <c r="Q1816" s="360" t="n"/>
      <c r="R1816" s="360" t="n"/>
      <c r="S1816" s="360" t="n"/>
      <c r="T1816" s="360" t="n"/>
      <c r="U1816" s="360" t="n"/>
      <c r="V1816" s="360" t="n"/>
      <c r="W1816" s="360" t="n">
        <v>0</v>
      </c>
      <c r="X1816" s="360" t="n">
        <v>1</v>
      </c>
      <c r="Y1816" s="360" t="n">
        <v>0</v>
      </c>
      <c r="Z1816" s="360" t="n"/>
      <c r="AA1816" s="360" t="n"/>
      <c r="AB1816" s="360" t="n"/>
    </row>
    <row r="1817">
      <c r="A1817" s="360" t="n">
        <v>50</v>
      </c>
      <c r="B1817" s="360" t="n">
        <v>0</v>
      </c>
      <c r="C1817" s="360" t="n">
        <v>0</v>
      </c>
      <c r="D1817" s="360" t="n">
        <v>1</v>
      </c>
      <c r="E1817" s="360" t="n">
        <v>203</v>
      </c>
      <c r="F1817" s="360">
        <f>ROUND(Source!Q1805,O1817)</f>
        <v/>
      </c>
      <c r="G1817" s="360" t="inlineStr">
        <is>
          <t>ЭММ</t>
        </is>
      </c>
      <c r="H1817" s="360" t="inlineStr">
        <is>
          <t>Эксплуатация машин</t>
        </is>
      </c>
      <c r="I1817" s="360" t="n"/>
      <c r="J1817" s="360" t="n"/>
      <c r="K1817" s="360" t="n">
        <v>203</v>
      </c>
      <c r="L1817" s="360" t="n">
        <v>11</v>
      </c>
      <c r="M1817" s="360" t="n">
        <v>3</v>
      </c>
      <c r="N1817" s="360" t="inlineStr"/>
      <c r="O1817" s="360" t="n">
        <v>0</v>
      </c>
      <c r="P1817" s="360" t="n"/>
      <c r="Q1817" s="360" t="n"/>
      <c r="R1817" s="360" t="n"/>
      <c r="S1817" s="360" t="n"/>
      <c r="T1817" s="360" t="n"/>
      <c r="U1817" s="360" t="n"/>
      <c r="V1817" s="360" t="n"/>
      <c r="W1817" s="360" t="n">
        <v>0</v>
      </c>
      <c r="X1817" s="360" t="n">
        <v>1</v>
      </c>
      <c r="Y1817" s="360" t="n">
        <v>0</v>
      </c>
      <c r="Z1817" s="360" t="n"/>
      <c r="AA1817" s="360" t="n"/>
      <c r="AB1817" s="360" t="n"/>
    </row>
    <row r="1818">
      <c r="A1818" s="360" t="n">
        <v>50</v>
      </c>
      <c r="B1818" s="360" t="n">
        <v>0</v>
      </c>
      <c r="C1818" s="360" t="n">
        <v>0</v>
      </c>
      <c r="D1818" s="360" t="n">
        <v>1</v>
      </c>
      <c r="E1818" s="360" t="n">
        <v>231</v>
      </c>
      <c r="F1818" s="360">
        <f>ROUND(Source!BB1805,O1818)</f>
        <v/>
      </c>
      <c r="G1818" s="360" t="inlineStr">
        <is>
          <t>ЭММсНРиСП</t>
        </is>
      </c>
      <c r="H1818" s="360" t="inlineStr">
        <is>
          <t>Эксплуатация машин по ТСН-2001.16</t>
        </is>
      </c>
      <c r="I1818" s="360" t="n"/>
      <c r="J1818" s="360" t="n"/>
      <c r="K1818" s="360" t="n">
        <v>231</v>
      </c>
      <c r="L1818" s="360" t="n">
        <v>12</v>
      </c>
      <c r="M1818" s="360" t="n">
        <v>3</v>
      </c>
      <c r="N1818" s="360" t="inlineStr"/>
      <c r="O1818" s="360" t="n">
        <v>0</v>
      </c>
      <c r="P1818" s="360" t="n"/>
      <c r="Q1818" s="360" t="n"/>
      <c r="R1818" s="360" t="n"/>
      <c r="S1818" s="360" t="n"/>
      <c r="T1818" s="360" t="n"/>
      <c r="U1818" s="360" t="n"/>
      <c r="V1818" s="360" t="n"/>
      <c r="W1818" s="360" t="n">
        <v>0</v>
      </c>
      <c r="X1818" s="360" t="n">
        <v>1</v>
      </c>
      <c r="Y1818" s="360" t="n">
        <v>0</v>
      </c>
      <c r="Z1818" s="360" t="n"/>
      <c r="AA1818" s="360" t="n"/>
      <c r="AB1818" s="360" t="n"/>
    </row>
    <row r="1819">
      <c r="A1819" s="360" t="n">
        <v>50</v>
      </c>
      <c r="B1819" s="360" t="n">
        <v>0</v>
      </c>
      <c r="C1819" s="360" t="n">
        <v>0</v>
      </c>
      <c r="D1819" s="360" t="n">
        <v>1</v>
      </c>
      <c r="E1819" s="360" t="n">
        <v>204</v>
      </c>
      <c r="F1819" s="360">
        <f>ROUND(Source!R1805,O1819)</f>
        <v/>
      </c>
      <c r="G1819" s="360" t="inlineStr">
        <is>
          <t>ЗПМ</t>
        </is>
      </c>
      <c r="H1819" s="360" t="inlineStr">
        <is>
          <t>ЗП машинистов</t>
        </is>
      </c>
      <c r="I1819" s="360" t="n"/>
      <c r="J1819" s="360" t="n"/>
      <c r="K1819" s="360" t="n">
        <v>204</v>
      </c>
      <c r="L1819" s="360" t="n">
        <v>13</v>
      </c>
      <c r="M1819" s="360" t="n">
        <v>3</v>
      </c>
      <c r="N1819" s="360" t="inlineStr"/>
      <c r="O1819" s="360" t="n">
        <v>0</v>
      </c>
      <c r="P1819" s="360" t="n"/>
      <c r="Q1819" s="360" t="n"/>
      <c r="R1819" s="360" t="n"/>
      <c r="S1819" s="360" t="n"/>
      <c r="T1819" s="360" t="n"/>
      <c r="U1819" s="360" t="n"/>
      <c r="V1819" s="360" t="n"/>
      <c r="W1819" s="360" t="n">
        <v>0</v>
      </c>
      <c r="X1819" s="360" t="n">
        <v>1</v>
      </c>
      <c r="Y1819" s="360" t="n">
        <v>0</v>
      </c>
      <c r="Z1819" s="360" t="n"/>
      <c r="AA1819" s="360" t="n"/>
      <c r="AB1819" s="360" t="n"/>
    </row>
    <row r="1820">
      <c r="A1820" s="360" t="n">
        <v>50</v>
      </c>
      <c r="B1820" s="360" t="n">
        <v>0</v>
      </c>
      <c r="C1820" s="360" t="n">
        <v>0</v>
      </c>
      <c r="D1820" s="360" t="n">
        <v>1</v>
      </c>
      <c r="E1820" s="360" t="n">
        <v>205</v>
      </c>
      <c r="F1820" s="360">
        <f>ROUND(Source!S1805,O1820)</f>
        <v/>
      </c>
      <c r="G1820" s="360" t="inlineStr">
        <is>
          <t>ОЗП</t>
        </is>
      </c>
      <c r="H1820" s="360" t="inlineStr">
        <is>
          <t>Основная ЗП рабочих</t>
        </is>
      </c>
      <c r="I1820" s="360" t="n"/>
      <c r="J1820" s="360" t="n"/>
      <c r="K1820" s="360" t="n">
        <v>205</v>
      </c>
      <c r="L1820" s="360" t="n">
        <v>14</v>
      </c>
      <c r="M1820" s="360" t="n">
        <v>3</v>
      </c>
      <c r="N1820" s="360" t="inlineStr"/>
      <c r="O1820" s="360" t="n">
        <v>0</v>
      </c>
      <c r="P1820" s="360" t="n"/>
      <c r="Q1820" s="360" t="n"/>
      <c r="R1820" s="360" t="n"/>
      <c r="S1820" s="360" t="n"/>
      <c r="T1820" s="360" t="n"/>
      <c r="U1820" s="360" t="n"/>
      <c r="V1820" s="360" t="n"/>
      <c r="W1820" s="360" t="n">
        <v>0</v>
      </c>
      <c r="X1820" s="360" t="n">
        <v>1</v>
      </c>
      <c r="Y1820" s="360" t="n">
        <v>0</v>
      </c>
      <c r="Z1820" s="360" t="n"/>
      <c r="AA1820" s="360" t="n"/>
      <c r="AB1820" s="360" t="n"/>
    </row>
    <row r="1821">
      <c r="A1821" s="360" t="n">
        <v>50</v>
      </c>
      <c r="B1821" s="360" t="n">
        <v>0</v>
      </c>
      <c r="C1821" s="360" t="n">
        <v>0</v>
      </c>
      <c r="D1821" s="360" t="n">
        <v>1</v>
      </c>
      <c r="E1821" s="360" t="n">
        <v>232</v>
      </c>
      <c r="F1821" s="360">
        <f>ROUND(Source!BC1805,O1821)</f>
        <v/>
      </c>
      <c r="G1821" s="360" t="inlineStr">
        <is>
          <t>ОЗПсНРиСП</t>
        </is>
      </c>
      <c r="H1821" s="360" t="inlineStr">
        <is>
          <t>Основная ЗП рабочих по ТСН-2001.16</t>
        </is>
      </c>
      <c r="I1821" s="360" t="n"/>
      <c r="J1821" s="360" t="n"/>
      <c r="K1821" s="360" t="n">
        <v>232</v>
      </c>
      <c r="L1821" s="360" t="n">
        <v>15</v>
      </c>
      <c r="M1821" s="360" t="n">
        <v>3</v>
      </c>
      <c r="N1821" s="360" t="inlineStr"/>
      <c r="O1821" s="360" t="n">
        <v>0</v>
      </c>
      <c r="P1821" s="360" t="n"/>
      <c r="Q1821" s="360" t="n"/>
      <c r="R1821" s="360" t="n"/>
      <c r="S1821" s="360" t="n"/>
      <c r="T1821" s="360" t="n"/>
      <c r="U1821" s="360" t="n"/>
      <c r="V1821" s="360" t="n"/>
      <c r="W1821" s="360" t="n">
        <v>0</v>
      </c>
      <c r="X1821" s="360" t="n">
        <v>1</v>
      </c>
      <c r="Y1821" s="360" t="n">
        <v>0</v>
      </c>
      <c r="Z1821" s="360" t="n"/>
      <c r="AA1821" s="360" t="n"/>
      <c r="AB1821" s="360" t="n"/>
    </row>
    <row r="1822">
      <c r="A1822" s="360" t="n">
        <v>50</v>
      </c>
      <c r="B1822" s="360" t="n">
        <v>0</v>
      </c>
      <c r="C1822" s="360" t="n">
        <v>0</v>
      </c>
      <c r="D1822" s="360" t="n">
        <v>1</v>
      </c>
      <c r="E1822" s="360" t="n">
        <v>214</v>
      </c>
      <c r="F1822" s="360">
        <f>ROUND(Source!AS1805,O1822)</f>
        <v/>
      </c>
      <c r="G1822" s="360" t="inlineStr">
        <is>
          <t>Строит</t>
        </is>
      </c>
      <c r="H1822" s="360" t="inlineStr">
        <is>
          <t>Строительные работы с НР и СП</t>
        </is>
      </c>
      <c r="I1822" s="360" t="n"/>
      <c r="J1822" s="360" t="n"/>
      <c r="K1822" s="360" t="n">
        <v>214</v>
      </c>
      <c r="L1822" s="360" t="n">
        <v>16</v>
      </c>
      <c r="M1822" s="360" t="n">
        <v>3</v>
      </c>
      <c r="N1822" s="360" t="inlineStr"/>
      <c r="O1822" s="360" t="n">
        <v>0</v>
      </c>
      <c r="P1822" s="360" t="n"/>
      <c r="Q1822" s="360" t="n"/>
      <c r="R1822" s="360" t="n"/>
      <c r="S1822" s="360" t="n"/>
      <c r="T1822" s="360" t="n"/>
      <c r="U1822" s="360" t="n"/>
      <c r="V1822" s="360" t="n"/>
      <c r="W1822" s="360" t="n">
        <v>0</v>
      </c>
      <c r="X1822" s="360" t="n">
        <v>1</v>
      </c>
      <c r="Y1822" s="360" t="n">
        <v>0</v>
      </c>
      <c r="Z1822" s="360" t="n"/>
      <c r="AA1822" s="360" t="n"/>
      <c r="AB1822" s="360" t="n"/>
    </row>
    <row r="1823">
      <c r="A1823" s="360" t="n">
        <v>50</v>
      </c>
      <c r="B1823" s="360" t="n">
        <v>0</v>
      </c>
      <c r="C1823" s="360" t="n">
        <v>0</v>
      </c>
      <c r="D1823" s="360" t="n">
        <v>1</v>
      </c>
      <c r="E1823" s="360" t="n">
        <v>215</v>
      </c>
      <c r="F1823" s="360">
        <f>ROUND(Source!AT1805,O1823)</f>
        <v/>
      </c>
      <c r="G1823" s="360" t="inlineStr">
        <is>
          <t>Монтаж</t>
        </is>
      </c>
      <c r="H1823" s="360" t="inlineStr">
        <is>
          <t>Монтажные работы с НР и СП</t>
        </is>
      </c>
      <c r="I1823" s="360" t="n"/>
      <c r="J1823" s="360" t="n"/>
      <c r="K1823" s="360" t="n">
        <v>215</v>
      </c>
      <c r="L1823" s="360" t="n">
        <v>17</v>
      </c>
      <c r="M1823" s="360" t="n">
        <v>3</v>
      </c>
      <c r="N1823" s="360" t="inlineStr"/>
      <c r="O1823" s="360" t="n">
        <v>0</v>
      </c>
      <c r="P1823" s="360" t="n"/>
      <c r="Q1823" s="360" t="n"/>
      <c r="R1823" s="360" t="n"/>
      <c r="S1823" s="360" t="n"/>
      <c r="T1823" s="360" t="n"/>
      <c r="U1823" s="360" t="n"/>
      <c r="V1823" s="360" t="n"/>
      <c r="W1823" s="360" t="n">
        <v>0</v>
      </c>
      <c r="X1823" s="360" t="n">
        <v>1</v>
      </c>
      <c r="Y1823" s="360" t="n">
        <v>0</v>
      </c>
      <c r="Z1823" s="360" t="n"/>
      <c r="AA1823" s="360" t="n"/>
      <c r="AB1823" s="360" t="n"/>
    </row>
    <row r="1824">
      <c r="A1824" s="360" t="n">
        <v>50</v>
      </c>
      <c r="B1824" s="360" t="n">
        <v>0</v>
      </c>
      <c r="C1824" s="360" t="n">
        <v>0</v>
      </c>
      <c r="D1824" s="360" t="n">
        <v>1</v>
      </c>
      <c r="E1824" s="360" t="n">
        <v>217</v>
      </c>
      <c r="F1824" s="360">
        <f>ROUND(Source!AU1805,O1824)</f>
        <v/>
      </c>
      <c r="G1824" s="360" t="inlineStr">
        <is>
          <t>Прочие</t>
        </is>
      </c>
      <c r="H1824" s="360" t="inlineStr">
        <is>
          <t>Прочие работы с НР и СП</t>
        </is>
      </c>
      <c r="I1824" s="360" t="n"/>
      <c r="J1824" s="360" t="n"/>
      <c r="K1824" s="360" t="n">
        <v>217</v>
      </c>
      <c r="L1824" s="360" t="n">
        <v>18</v>
      </c>
      <c r="M1824" s="360" t="n">
        <v>3</v>
      </c>
      <c r="N1824" s="360" t="inlineStr"/>
      <c r="O1824" s="360" t="n">
        <v>0</v>
      </c>
      <c r="P1824" s="360" t="n"/>
      <c r="Q1824" s="360" t="n"/>
      <c r="R1824" s="360" t="n"/>
      <c r="S1824" s="360" t="n"/>
      <c r="T1824" s="360" t="n"/>
      <c r="U1824" s="360" t="n"/>
      <c r="V1824" s="360" t="n"/>
      <c r="W1824" s="360" t="n">
        <v>0</v>
      </c>
      <c r="X1824" s="360" t="n">
        <v>1</v>
      </c>
      <c r="Y1824" s="360" t="n">
        <v>0</v>
      </c>
      <c r="Z1824" s="360" t="n"/>
      <c r="AA1824" s="360" t="n"/>
      <c r="AB1824" s="360" t="n"/>
    </row>
    <row r="1825">
      <c r="A1825" s="360" t="n">
        <v>50</v>
      </c>
      <c r="B1825" s="360" t="n">
        <v>0</v>
      </c>
      <c r="C1825" s="360" t="n">
        <v>0</v>
      </c>
      <c r="D1825" s="360" t="n">
        <v>1</v>
      </c>
      <c r="E1825" s="360" t="n">
        <v>230</v>
      </c>
      <c r="F1825" s="360">
        <f>ROUND(Source!BA1805,O1825)</f>
        <v/>
      </c>
      <c r="G1825" s="360" t="inlineStr">
        <is>
          <t>ПрочиеЗатр</t>
        </is>
      </c>
      <c r="H1825" s="360" t="inlineStr">
        <is>
          <t>Прочие затраты по ТСН-2001.16</t>
        </is>
      </c>
      <c r="I1825" s="360" t="n"/>
      <c r="J1825" s="360" t="n"/>
      <c r="K1825" s="360" t="n">
        <v>230</v>
      </c>
      <c r="L1825" s="360" t="n">
        <v>19</v>
      </c>
      <c r="M1825" s="360" t="n">
        <v>3</v>
      </c>
      <c r="N1825" s="360" t="inlineStr"/>
      <c r="O1825" s="360" t="n">
        <v>0</v>
      </c>
      <c r="P1825" s="360" t="n"/>
      <c r="Q1825" s="360" t="n"/>
      <c r="R1825" s="360" t="n"/>
      <c r="S1825" s="360" t="n"/>
      <c r="T1825" s="360" t="n"/>
      <c r="U1825" s="360" t="n"/>
      <c r="V1825" s="360" t="n"/>
      <c r="W1825" s="360" t="n">
        <v>0</v>
      </c>
      <c r="X1825" s="360" t="n">
        <v>1</v>
      </c>
      <c r="Y1825" s="360" t="n">
        <v>0</v>
      </c>
      <c r="Z1825" s="360" t="n"/>
      <c r="AA1825" s="360" t="n"/>
      <c r="AB1825" s="360" t="n"/>
    </row>
    <row r="1826">
      <c r="A1826" s="360" t="n">
        <v>50</v>
      </c>
      <c r="B1826" s="360" t="n">
        <v>0</v>
      </c>
      <c r="C1826" s="360" t="n">
        <v>0</v>
      </c>
      <c r="D1826" s="360" t="n">
        <v>1</v>
      </c>
      <c r="E1826" s="360" t="n">
        <v>206</v>
      </c>
      <c r="F1826" s="360">
        <f>ROUND(Source!T1805,O1826)</f>
        <v/>
      </c>
      <c r="G1826" s="360" t="inlineStr">
        <is>
          <t>ВозврМат</t>
        </is>
      </c>
      <c r="H1826" s="360" t="inlineStr">
        <is>
          <t>Возврат материалов</t>
        </is>
      </c>
      <c r="I1826" s="360" t="n"/>
      <c r="J1826" s="360" t="n"/>
      <c r="K1826" s="360" t="n">
        <v>206</v>
      </c>
      <c r="L1826" s="360" t="n">
        <v>20</v>
      </c>
      <c r="M1826" s="360" t="n">
        <v>3</v>
      </c>
      <c r="N1826" s="360" t="inlineStr"/>
      <c r="O1826" s="360" t="n">
        <v>0</v>
      </c>
      <c r="P1826" s="360" t="n"/>
      <c r="Q1826" s="360" t="n"/>
      <c r="R1826" s="360" t="n"/>
      <c r="S1826" s="360" t="n"/>
      <c r="T1826" s="360" t="n"/>
      <c r="U1826" s="360" t="n"/>
      <c r="V1826" s="360" t="n"/>
      <c r="W1826" s="360" t="n">
        <v>0</v>
      </c>
      <c r="X1826" s="360" t="n">
        <v>1</v>
      </c>
      <c r="Y1826" s="360" t="n">
        <v>0</v>
      </c>
      <c r="Z1826" s="360" t="n"/>
      <c r="AA1826" s="360" t="n"/>
      <c r="AB1826" s="360" t="n"/>
    </row>
    <row r="1827">
      <c r="A1827" s="360" t="n">
        <v>50</v>
      </c>
      <c r="B1827" s="360" t="n">
        <v>0</v>
      </c>
      <c r="C1827" s="360" t="n">
        <v>0</v>
      </c>
      <c r="D1827" s="360" t="n">
        <v>1</v>
      </c>
      <c r="E1827" s="360" t="n">
        <v>207</v>
      </c>
      <c r="F1827" s="360">
        <f>ROUND(Source!U1805,O1827)</f>
        <v/>
      </c>
      <c r="G1827" s="360" t="inlineStr">
        <is>
          <t>ТрудСтр</t>
        </is>
      </c>
      <c r="H1827" s="360" t="inlineStr">
        <is>
          <t>Трудозатраты строителей</t>
        </is>
      </c>
      <c r="I1827" s="360" t="n"/>
      <c r="J1827" s="360" t="n"/>
      <c r="K1827" s="360" t="n">
        <v>207</v>
      </c>
      <c r="L1827" s="360" t="n">
        <v>21</v>
      </c>
      <c r="M1827" s="360" t="n">
        <v>3</v>
      </c>
      <c r="N1827" s="360" t="inlineStr"/>
      <c r="O1827" s="360" t="n">
        <v>7</v>
      </c>
      <c r="P1827" s="360" t="n"/>
      <c r="Q1827" s="360" t="n"/>
      <c r="R1827" s="360" t="n"/>
      <c r="S1827" s="360" t="n"/>
      <c r="T1827" s="360" t="n"/>
      <c r="U1827" s="360" t="n"/>
      <c r="V1827" s="360" t="n"/>
      <c r="W1827" s="360" t="n">
        <v>0</v>
      </c>
      <c r="X1827" s="360" t="n">
        <v>1</v>
      </c>
      <c r="Y1827" s="360" t="n">
        <v>0</v>
      </c>
      <c r="Z1827" s="360" t="n"/>
      <c r="AA1827" s="360" t="n"/>
      <c r="AB1827" s="360" t="n"/>
    </row>
    <row r="1828">
      <c r="A1828" s="360" t="n">
        <v>50</v>
      </c>
      <c r="B1828" s="360" t="n">
        <v>0</v>
      </c>
      <c r="C1828" s="360" t="n">
        <v>0</v>
      </c>
      <c r="D1828" s="360" t="n">
        <v>1</v>
      </c>
      <c r="E1828" s="360" t="n">
        <v>208</v>
      </c>
      <c r="F1828" s="360">
        <f>ROUND(Source!V1805,O1828)</f>
        <v/>
      </c>
      <c r="G1828" s="360" t="inlineStr">
        <is>
          <t>ТрудМаш</t>
        </is>
      </c>
      <c r="H1828" s="360" t="inlineStr">
        <is>
          <t>Трудозатраты машинистов</t>
        </is>
      </c>
      <c r="I1828" s="360" t="n"/>
      <c r="J1828" s="360" t="n"/>
      <c r="K1828" s="360" t="n">
        <v>208</v>
      </c>
      <c r="L1828" s="360" t="n">
        <v>22</v>
      </c>
      <c r="M1828" s="360" t="n">
        <v>3</v>
      </c>
      <c r="N1828" s="360" t="inlineStr"/>
      <c r="O1828" s="360" t="n">
        <v>7</v>
      </c>
      <c r="P1828" s="360" t="n"/>
      <c r="Q1828" s="360" t="n"/>
      <c r="R1828" s="360" t="n"/>
      <c r="S1828" s="360" t="n"/>
      <c r="T1828" s="360" t="n"/>
      <c r="U1828" s="360" t="n"/>
      <c r="V1828" s="360" t="n"/>
      <c r="W1828" s="360" t="n">
        <v>0</v>
      </c>
      <c r="X1828" s="360" t="n">
        <v>1</v>
      </c>
      <c r="Y1828" s="360" t="n">
        <v>0</v>
      </c>
      <c r="Z1828" s="360" t="n"/>
      <c r="AA1828" s="360" t="n"/>
      <c r="AB1828" s="360" t="n"/>
    </row>
    <row r="1829">
      <c r="A1829" s="360" t="n">
        <v>50</v>
      </c>
      <c r="B1829" s="360" t="n">
        <v>0</v>
      </c>
      <c r="C1829" s="360" t="n">
        <v>0</v>
      </c>
      <c r="D1829" s="360" t="n">
        <v>1</v>
      </c>
      <c r="E1829" s="360" t="n">
        <v>209</v>
      </c>
      <c r="F1829" s="360">
        <f>ROUND(Source!W1805,O1829)</f>
        <v/>
      </c>
      <c r="G1829" s="360" t="inlineStr">
        <is>
          <t>ТранспМат</t>
        </is>
      </c>
      <c r="H1829" s="360" t="inlineStr">
        <is>
          <t>Транспорт материалов</t>
        </is>
      </c>
      <c r="I1829" s="360" t="n"/>
      <c r="J1829" s="360" t="n"/>
      <c r="K1829" s="360" t="n">
        <v>209</v>
      </c>
      <c r="L1829" s="360" t="n">
        <v>23</v>
      </c>
      <c r="M1829" s="360" t="n">
        <v>3</v>
      </c>
      <c r="N1829" s="360" t="inlineStr"/>
      <c r="O1829" s="360" t="n">
        <v>0</v>
      </c>
      <c r="P1829" s="360" t="n"/>
      <c r="Q1829" s="360" t="n"/>
      <c r="R1829" s="360" t="n"/>
      <c r="S1829" s="360" t="n"/>
      <c r="T1829" s="360" t="n"/>
      <c r="U1829" s="360" t="n"/>
      <c r="V1829" s="360" t="n"/>
      <c r="W1829" s="360" t="n">
        <v>0</v>
      </c>
      <c r="X1829" s="360" t="n">
        <v>1</v>
      </c>
      <c r="Y1829" s="360" t="n">
        <v>0</v>
      </c>
      <c r="Z1829" s="360" t="n"/>
      <c r="AA1829" s="360" t="n"/>
      <c r="AB1829" s="360" t="n"/>
    </row>
    <row r="1830">
      <c r="A1830" s="360" t="n">
        <v>50</v>
      </c>
      <c r="B1830" s="360" t="n">
        <v>0</v>
      </c>
      <c r="C1830" s="360" t="n">
        <v>0</v>
      </c>
      <c r="D1830" s="360" t="n">
        <v>1</v>
      </c>
      <c r="E1830" s="360" t="n">
        <v>233</v>
      </c>
      <c r="F1830" s="360">
        <f>ROUND(Source!BD1805,O1830)</f>
        <v/>
      </c>
      <c r="G1830" s="360" t="inlineStr">
        <is>
          <t>Перевозка</t>
        </is>
      </c>
      <c r="H1830" s="360" t="inlineStr">
        <is>
          <t>Перевозка грузов</t>
        </is>
      </c>
      <c r="I1830" s="360" t="n"/>
      <c r="J1830" s="360" t="n"/>
      <c r="K1830" s="360" t="n">
        <v>233</v>
      </c>
      <c r="L1830" s="360" t="n">
        <v>24</v>
      </c>
      <c r="M1830" s="360" t="n">
        <v>3</v>
      </c>
      <c r="N1830" s="360" t="inlineStr"/>
      <c r="O1830" s="360" t="n">
        <v>0</v>
      </c>
      <c r="P1830" s="360" t="n"/>
      <c r="Q1830" s="360" t="n"/>
      <c r="R1830" s="360" t="n"/>
      <c r="S1830" s="360" t="n"/>
      <c r="T1830" s="360" t="n"/>
      <c r="U1830" s="360" t="n"/>
      <c r="V1830" s="360" t="n"/>
      <c r="W1830" s="360" t="n">
        <v>0</v>
      </c>
      <c r="X1830" s="360" t="n">
        <v>1</v>
      </c>
      <c r="Y1830" s="360" t="n">
        <v>0</v>
      </c>
      <c r="Z1830" s="360" t="n"/>
      <c r="AA1830" s="360" t="n"/>
      <c r="AB1830" s="360" t="n"/>
    </row>
    <row r="1831">
      <c r="A1831" s="360" t="n">
        <v>50</v>
      </c>
      <c r="B1831" s="360" t="n">
        <v>0</v>
      </c>
      <c r="C1831" s="360" t="n">
        <v>0</v>
      </c>
      <c r="D1831" s="360" t="n">
        <v>1</v>
      </c>
      <c r="E1831" s="360" t="n">
        <v>210</v>
      </c>
      <c r="F1831" s="360">
        <f>ROUND(Source!X1805,O1831)</f>
        <v/>
      </c>
      <c r="G1831" s="360" t="inlineStr">
        <is>
          <t>НР</t>
        </is>
      </c>
      <c r="H1831" s="360" t="inlineStr">
        <is>
          <t>Накладные расходы</t>
        </is>
      </c>
      <c r="I1831" s="360" t="n"/>
      <c r="J1831" s="360" t="n"/>
      <c r="K1831" s="360" t="n">
        <v>210</v>
      </c>
      <c r="L1831" s="360" t="n">
        <v>25</v>
      </c>
      <c r="M1831" s="360" t="n">
        <v>3</v>
      </c>
      <c r="N1831" s="360" t="inlineStr"/>
      <c r="O1831" s="360" t="n">
        <v>0</v>
      </c>
      <c r="P1831" s="360" t="n"/>
      <c r="Q1831" s="360" t="n"/>
      <c r="R1831" s="360" t="n"/>
      <c r="S1831" s="360" t="n"/>
      <c r="T1831" s="360" t="n"/>
      <c r="U1831" s="360" t="n"/>
      <c r="V1831" s="360" t="n"/>
      <c r="W1831" s="360" t="n">
        <v>0</v>
      </c>
      <c r="X1831" s="360" t="n">
        <v>1</v>
      </c>
      <c r="Y1831" s="360" t="n">
        <v>0</v>
      </c>
      <c r="Z1831" s="360" t="n"/>
      <c r="AA1831" s="360" t="n"/>
      <c r="AB1831" s="360" t="n"/>
    </row>
    <row r="1832">
      <c r="A1832" s="360" t="n">
        <v>50</v>
      </c>
      <c r="B1832" s="360" t="n">
        <v>0</v>
      </c>
      <c r="C1832" s="360" t="n">
        <v>0</v>
      </c>
      <c r="D1832" s="360" t="n">
        <v>1</v>
      </c>
      <c r="E1832" s="360" t="n">
        <v>211</v>
      </c>
      <c r="F1832" s="360">
        <f>ROUND(Source!Y1805,O1832)</f>
        <v/>
      </c>
      <c r="G1832" s="360" t="inlineStr">
        <is>
          <t>СмПриб</t>
        </is>
      </c>
      <c r="H1832" s="360" t="inlineStr">
        <is>
          <t>Сметная прибыль</t>
        </is>
      </c>
      <c r="I1832" s="360" t="n"/>
      <c r="J1832" s="360" t="n"/>
      <c r="K1832" s="360" t="n">
        <v>211</v>
      </c>
      <c r="L1832" s="360" t="n">
        <v>26</v>
      </c>
      <c r="M1832" s="360" t="n">
        <v>3</v>
      </c>
      <c r="N1832" s="360" t="inlineStr"/>
      <c r="O1832" s="360" t="n">
        <v>0</v>
      </c>
      <c r="P1832" s="360" t="n"/>
      <c r="Q1832" s="360" t="n"/>
      <c r="R1832" s="360" t="n"/>
      <c r="S1832" s="360" t="n"/>
      <c r="T1832" s="360" t="n"/>
      <c r="U1832" s="360" t="n"/>
      <c r="V1832" s="360" t="n"/>
      <c r="W1832" s="360" t="n">
        <v>0</v>
      </c>
      <c r="X1832" s="360" t="n">
        <v>1</v>
      </c>
      <c r="Y1832" s="360" t="n">
        <v>0</v>
      </c>
      <c r="Z1832" s="360" t="n"/>
      <c r="AA1832" s="360" t="n"/>
      <c r="AB1832" s="360" t="n"/>
    </row>
    <row r="1833">
      <c r="A1833" s="360" t="n">
        <v>50</v>
      </c>
      <c r="B1833" s="360" t="n">
        <v>0</v>
      </c>
      <c r="C1833" s="360" t="n">
        <v>0</v>
      </c>
      <c r="D1833" s="360" t="n">
        <v>1</v>
      </c>
      <c r="E1833" s="360" t="n">
        <v>224</v>
      </c>
      <c r="F1833" s="360">
        <f>ROUND(Source!AR1805,O1833)</f>
        <v/>
      </c>
      <c r="G1833" s="360" t="inlineStr">
        <is>
          <t>Всего</t>
        </is>
      </c>
      <c r="H1833" s="360" t="inlineStr">
        <is>
          <t>Всего с НР и СП</t>
        </is>
      </c>
      <c r="I1833" s="360" t="n"/>
      <c r="J1833" s="360" t="n"/>
      <c r="K1833" s="360" t="n">
        <v>224</v>
      </c>
      <c r="L1833" s="360" t="n">
        <v>27</v>
      </c>
      <c r="M1833" s="360" t="n">
        <v>3</v>
      </c>
      <c r="N1833" s="360" t="inlineStr"/>
      <c r="O1833" s="360" t="n">
        <v>0</v>
      </c>
      <c r="P1833" s="360" t="n"/>
      <c r="Q1833" s="360" t="n"/>
      <c r="R1833" s="360" t="n"/>
      <c r="S1833" s="360" t="n"/>
      <c r="T1833" s="360" t="n"/>
      <c r="U1833" s="360" t="n"/>
      <c r="V1833" s="360" t="n"/>
      <c r="W1833" s="360" t="n">
        <v>0</v>
      </c>
      <c r="X1833" s="360" t="n">
        <v>1</v>
      </c>
      <c r="Y1833" s="360" t="n">
        <v>0</v>
      </c>
      <c r="Z1833" s="360" t="n"/>
      <c r="AA1833" s="360" t="n"/>
      <c r="AB1833" s="360" t="n"/>
    </row>
    <row r="1834">
      <c r="A1834" s="360" t="n">
        <v>50</v>
      </c>
      <c r="B1834" s="360" t="n">
        <v>0</v>
      </c>
      <c r="C1834" s="360" t="n">
        <v>0</v>
      </c>
      <c r="D1834" s="360" t="n">
        <v>2</v>
      </c>
      <c r="E1834" s="360" t="n">
        <v>0</v>
      </c>
      <c r="F1834" s="360">
        <f>ROUND(F1833,O1834)</f>
        <v/>
      </c>
      <c r="G1834" s="360" t="inlineStr">
        <is>
          <t>и1</t>
        </is>
      </c>
      <c r="H1834" s="360" t="inlineStr">
        <is>
          <t>Итого</t>
        </is>
      </c>
      <c r="I1834" s="360" t="n"/>
      <c r="J1834" s="360" t="n"/>
      <c r="K1834" s="360" t="n">
        <v>212</v>
      </c>
      <c r="L1834" s="360" t="n">
        <v>28</v>
      </c>
      <c r="M1834" s="360" t="n">
        <v>0</v>
      </c>
      <c r="N1834" s="360" t="inlineStr"/>
      <c r="O1834" s="360" t="n">
        <v>0</v>
      </c>
      <c r="P1834" s="360" t="n"/>
      <c r="Q1834" s="360" t="n"/>
      <c r="R1834" s="360" t="n"/>
      <c r="S1834" s="360" t="n"/>
      <c r="T1834" s="360" t="n"/>
      <c r="U1834" s="360" t="n"/>
      <c r="V1834" s="360" t="n"/>
      <c r="W1834" s="360" t="n">
        <v>0</v>
      </c>
      <c r="X1834" s="360" t="n">
        <v>1</v>
      </c>
      <c r="Y1834" s="360" t="n">
        <v>0</v>
      </c>
      <c r="Z1834" s="360" t="n"/>
      <c r="AA1834" s="360" t="n"/>
      <c r="AB1834" s="360" t="n"/>
    </row>
    <row r="1835">
      <c r="A1835" s="360" t="n">
        <v>50</v>
      </c>
      <c r="B1835" s="360" t="n">
        <v>0</v>
      </c>
      <c r="C1835" s="360" t="n">
        <v>0</v>
      </c>
      <c r="D1835" s="360" t="n">
        <v>2</v>
      </c>
      <c r="E1835" s="360" t="n">
        <v>0</v>
      </c>
      <c r="F1835" s="360">
        <f>ROUND(F1834*0.22,O1835)</f>
        <v/>
      </c>
      <c r="G1835" s="360" t="inlineStr">
        <is>
          <t>и2</t>
        </is>
      </c>
      <c r="H1835" s="360" t="inlineStr">
        <is>
          <t>НДС 22%</t>
        </is>
      </c>
      <c r="I1835" s="360" t="n"/>
      <c r="J1835" s="360" t="n"/>
      <c r="K1835" s="360" t="n">
        <v>212</v>
      </c>
      <c r="L1835" s="360" t="n">
        <v>29</v>
      </c>
      <c r="M1835" s="360" t="n">
        <v>0</v>
      </c>
      <c r="N1835" s="360" t="inlineStr"/>
      <c r="O1835" s="360" t="n">
        <v>0</v>
      </c>
      <c r="P1835" s="360" t="n"/>
      <c r="Q1835" s="360" t="n"/>
      <c r="R1835" s="360" t="n"/>
      <c r="S1835" s="360" t="n"/>
      <c r="T1835" s="360" t="n"/>
      <c r="U1835" s="360" t="n"/>
      <c r="V1835" s="360" t="n"/>
      <c r="W1835" s="360" t="n">
        <v>0</v>
      </c>
      <c r="X1835" s="360" t="n">
        <v>1</v>
      </c>
      <c r="Y1835" s="360" t="n">
        <v>0</v>
      </c>
      <c r="Z1835" s="360" t="n"/>
      <c r="AA1835" s="360" t="n"/>
      <c r="AB1835" s="360" t="n"/>
    </row>
    <row r="1836">
      <c r="A1836" s="360" t="n">
        <v>50</v>
      </c>
      <c r="B1836" s="360" t="n">
        <v>0</v>
      </c>
      <c r="C1836" s="360" t="n">
        <v>0</v>
      </c>
      <c r="D1836" s="360" t="n">
        <v>2</v>
      </c>
      <c r="E1836" s="360" t="n">
        <v>213</v>
      </c>
      <c r="F1836" s="360">
        <f>ROUND(F1834+F1835,O1836)</f>
        <v/>
      </c>
      <c r="G1836" s="360" t="inlineStr">
        <is>
          <t>и3</t>
        </is>
      </c>
      <c r="H1836" s="360" t="inlineStr">
        <is>
          <t>Всего</t>
        </is>
      </c>
      <c r="I1836" s="360" t="n"/>
      <c r="J1836" s="360" t="n"/>
      <c r="K1836" s="360" t="n">
        <v>212</v>
      </c>
      <c r="L1836" s="360" t="n">
        <v>30</v>
      </c>
      <c r="M1836" s="360" t="n">
        <v>0</v>
      </c>
      <c r="N1836" s="360" t="inlineStr"/>
      <c r="O1836" s="360" t="n">
        <v>0</v>
      </c>
      <c r="P1836" s="360" t="n"/>
      <c r="Q1836" s="360" t="n"/>
      <c r="R1836" s="360" t="n"/>
      <c r="S1836" s="360" t="n"/>
      <c r="T1836" s="360" t="n"/>
      <c r="U1836" s="360" t="n"/>
      <c r="V1836" s="360" t="n"/>
      <c r="W1836" s="360" t="n">
        <v>0</v>
      </c>
      <c r="X1836" s="360" t="n">
        <v>1</v>
      </c>
      <c r="Y1836" s="360" t="n">
        <v>0</v>
      </c>
      <c r="Z1836" s="360" t="n"/>
      <c r="AA1836" s="360" t="n"/>
      <c r="AB1836" s="360" t="n"/>
    </row>
    <row r="1838">
      <c r="A1838" s="356" t="n">
        <v>3</v>
      </c>
      <c r="B1838" s="356" t="n">
        <v>0</v>
      </c>
      <c r="C1838" s="356" t="n"/>
      <c r="D1838" s="356">
        <f>ROW(A1844)</f>
        <v/>
      </c>
      <c r="E1838" s="356" t="n"/>
      <c r="F1838" s="356" t="inlineStr">
        <is>
          <t>Новая локальная смета</t>
        </is>
      </c>
      <c r="G1838" s="356" t="inlineStr">
        <is>
          <t>Центральная, д.37</t>
        </is>
      </c>
      <c r="H1838" s="356" t="inlineStr"/>
      <c r="I1838" s="356" t="n">
        <v>0</v>
      </c>
      <c r="J1838" s="356" t="inlineStr"/>
      <c r="K1838" s="356" t="n">
        <v>0</v>
      </c>
      <c r="L1838" s="356" t="inlineStr">
        <is>
          <t>Новая локальная смета</t>
        </is>
      </c>
      <c r="M1838" s="356" t="inlineStr"/>
      <c r="N1838" s="356" t="n"/>
      <c r="O1838" s="356" t="n"/>
      <c r="P1838" s="356" t="n"/>
      <c r="Q1838" s="356" t="n"/>
      <c r="R1838" s="356" t="n"/>
      <c r="S1838" s="356" t="n">
        <v>0</v>
      </c>
      <c r="T1838" s="356" t="n"/>
      <c r="U1838" s="356" t="inlineStr"/>
      <c r="V1838" s="356" t="n">
        <v>0</v>
      </c>
      <c r="W1838" s="356" t="n"/>
      <c r="X1838" s="356" t="n"/>
      <c r="Y1838" s="356" t="n"/>
      <c r="Z1838" s="356" t="n"/>
      <c r="AA1838" s="356" t="n"/>
      <c r="AB1838" s="356" t="inlineStr"/>
      <c r="AC1838" s="356" t="inlineStr"/>
      <c r="AD1838" s="356" t="inlineStr"/>
      <c r="AE1838" s="356" t="inlineStr"/>
      <c r="AF1838" s="356" t="inlineStr"/>
      <c r="AG1838" s="356" t="inlineStr"/>
      <c r="AH1838" s="356" t="n"/>
      <c r="AI1838" s="356" t="n"/>
      <c r="AJ1838" s="356" t="n"/>
      <c r="AK1838" s="356" t="n"/>
      <c r="AL1838" s="356" t="n"/>
      <c r="AM1838" s="356" t="n"/>
      <c r="AN1838" s="356" t="n"/>
      <c r="AO1838" s="356" t="n"/>
      <c r="AP1838" s="356" t="inlineStr"/>
      <c r="AQ1838" s="356" t="inlineStr"/>
      <c r="AR1838" s="356" t="inlineStr"/>
      <c r="AS1838" s="356" t="n"/>
      <c r="AT1838" s="356" t="n"/>
      <c r="AU1838" s="356" t="n"/>
      <c r="AV1838" s="356" t="n"/>
      <c r="AW1838" s="356" t="n"/>
      <c r="AX1838" s="356" t="n"/>
      <c r="AY1838" s="356" t="n"/>
      <c r="AZ1838" s="356" t="inlineStr"/>
      <c r="BA1838" s="356" t="n"/>
      <c r="BB1838" s="356" t="inlineStr"/>
      <c r="BC1838" s="356" t="inlineStr"/>
      <c r="BD1838" s="356" t="inlineStr"/>
      <c r="BE1838" s="356" t="inlineStr"/>
      <c r="BF1838" s="356" t="inlineStr"/>
      <c r="BG1838" s="356" t="inlineStr"/>
      <c r="BH1838" s="356" t="inlineStr"/>
      <c r="BI1838" s="356" t="inlineStr"/>
      <c r="BJ1838" s="356" t="inlineStr"/>
      <c r="BK1838" s="356" t="inlineStr"/>
      <c r="BL1838" s="356" t="inlineStr"/>
      <c r="BM1838" s="356" t="inlineStr"/>
      <c r="BN1838" s="356" t="inlineStr"/>
      <c r="BO1838" s="356" t="inlineStr"/>
      <c r="BP1838" s="356" t="inlineStr"/>
      <c r="BQ1838" s="356" t="n"/>
      <c r="BR1838" s="356" t="n"/>
      <c r="BS1838" s="356" t="n"/>
      <c r="BT1838" s="356" t="n"/>
      <c r="BU1838" s="356" t="n"/>
      <c r="BV1838" s="356" t="n"/>
      <c r="BW1838" s="356" t="n"/>
      <c r="BX1838" s="356" t="n">
        <v>0</v>
      </c>
      <c r="BY1838" s="356" t="n"/>
      <c r="BZ1838" s="356" t="n"/>
      <c r="CA1838" s="356" t="n"/>
      <c r="CB1838" s="356" t="n"/>
      <c r="CC1838" s="356" t="n"/>
      <c r="CD1838" s="356" t="n"/>
      <c r="CE1838" s="356" t="n"/>
      <c r="CF1838" s="356" t="n">
        <v>0</v>
      </c>
      <c r="CG1838" s="356" t="n">
        <v>0</v>
      </c>
      <c r="CH1838" s="356" t="n"/>
      <c r="CI1838" s="356" t="inlineStr"/>
      <c r="CJ1838" s="356" t="inlineStr"/>
      <c r="CK1838" s="0" t="inlineStr"/>
      <c r="CL1838" s="0" t="inlineStr"/>
      <c r="CM1838" s="0" t="inlineStr"/>
      <c r="CN1838" s="0" t="inlineStr"/>
      <c r="CO1838" s="0" t="inlineStr"/>
      <c r="CP1838" s="0" t="inlineStr"/>
      <c r="CQ1838" s="0" t="inlineStr"/>
    </row>
    <row r="1840">
      <c r="A1840" s="358" t="n">
        <v>52</v>
      </c>
      <c r="B1840" s="358">
        <f>B1844</f>
        <v/>
      </c>
      <c r="C1840" s="358">
        <f>C1844</f>
        <v/>
      </c>
      <c r="D1840" s="358">
        <f>D1844</f>
        <v/>
      </c>
      <c r="E1840" s="358">
        <f>E1844</f>
        <v/>
      </c>
      <c r="F1840" s="358">
        <f>F1844</f>
        <v/>
      </c>
      <c r="G1840" s="358">
        <f>G1844</f>
        <v/>
      </c>
      <c r="H1840" s="358" t="n"/>
      <c r="I1840" s="358" t="n"/>
      <c r="J1840" s="358" t="n"/>
      <c r="K1840" s="358" t="n"/>
      <c r="L1840" s="358" t="n"/>
      <c r="M1840" s="358" t="n"/>
      <c r="N1840" s="358" t="n"/>
      <c r="O1840" s="358">
        <f>O1844</f>
        <v/>
      </c>
      <c r="P1840" s="358">
        <f>P1844</f>
        <v/>
      </c>
      <c r="Q1840" s="358">
        <f>Q1844</f>
        <v/>
      </c>
      <c r="R1840" s="358">
        <f>R1844</f>
        <v/>
      </c>
      <c r="S1840" s="358">
        <f>S1844</f>
        <v/>
      </c>
      <c r="T1840" s="358">
        <f>T1844</f>
        <v/>
      </c>
      <c r="U1840" s="358">
        <f>U1844</f>
        <v/>
      </c>
      <c r="V1840" s="358">
        <f>V1844</f>
        <v/>
      </c>
      <c r="W1840" s="358">
        <f>W1844</f>
        <v/>
      </c>
      <c r="X1840" s="358">
        <f>X1844</f>
        <v/>
      </c>
      <c r="Y1840" s="358">
        <f>Y1844</f>
        <v/>
      </c>
      <c r="Z1840" s="358">
        <f>Z1844</f>
        <v/>
      </c>
      <c r="AA1840" s="358">
        <f>AA1844</f>
        <v/>
      </c>
      <c r="AB1840" s="358">
        <f>AB1844</f>
        <v/>
      </c>
      <c r="AC1840" s="358">
        <f>AC1844</f>
        <v/>
      </c>
      <c r="AD1840" s="358">
        <f>AD1844</f>
        <v/>
      </c>
      <c r="AE1840" s="358">
        <f>AE1844</f>
        <v/>
      </c>
      <c r="AF1840" s="358">
        <f>AF1844</f>
        <v/>
      </c>
      <c r="AG1840" s="358">
        <f>AG1844</f>
        <v/>
      </c>
      <c r="AH1840" s="358">
        <f>AH1844</f>
        <v/>
      </c>
      <c r="AI1840" s="358">
        <f>AI1844</f>
        <v/>
      </c>
      <c r="AJ1840" s="358">
        <f>AJ1844</f>
        <v/>
      </c>
      <c r="AK1840" s="358">
        <f>AK1844</f>
        <v/>
      </c>
      <c r="AL1840" s="358">
        <f>AL1844</f>
        <v/>
      </c>
      <c r="AM1840" s="358">
        <f>AM1844</f>
        <v/>
      </c>
      <c r="AN1840" s="358">
        <f>AN1844</f>
        <v/>
      </c>
      <c r="AO1840" s="358">
        <f>AO1844</f>
        <v/>
      </c>
      <c r="AP1840" s="358">
        <f>AP1844</f>
        <v/>
      </c>
      <c r="AQ1840" s="358">
        <f>AQ1844</f>
        <v/>
      </c>
      <c r="AR1840" s="358">
        <f>AR1844</f>
        <v/>
      </c>
      <c r="AS1840" s="358">
        <f>AS1844</f>
        <v/>
      </c>
      <c r="AT1840" s="358">
        <f>AT1844</f>
        <v/>
      </c>
      <c r="AU1840" s="358">
        <f>AU1844</f>
        <v/>
      </c>
      <c r="AV1840" s="358">
        <f>AV1844</f>
        <v/>
      </c>
      <c r="AW1840" s="358">
        <f>AW1844</f>
        <v/>
      </c>
      <c r="AX1840" s="358">
        <f>AX1844</f>
        <v/>
      </c>
      <c r="AY1840" s="358">
        <f>AY1844</f>
        <v/>
      </c>
      <c r="AZ1840" s="358">
        <f>AZ1844</f>
        <v/>
      </c>
      <c r="BA1840" s="358">
        <f>BA1844</f>
        <v/>
      </c>
      <c r="BB1840" s="358">
        <f>BB1844</f>
        <v/>
      </c>
      <c r="BC1840" s="358">
        <f>BC1844</f>
        <v/>
      </c>
      <c r="BD1840" s="358">
        <f>BD1844</f>
        <v/>
      </c>
      <c r="BE1840" s="358">
        <f>BE1844</f>
        <v/>
      </c>
      <c r="BF1840" s="358">
        <f>BF1844</f>
        <v/>
      </c>
      <c r="BG1840" s="358">
        <f>BG1844</f>
        <v/>
      </c>
      <c r="BH1840" s="358">
        <f>BH1844</f>
        <v/>
      </c>
      <c r="BI1840" s="358">
        <f>BI1844</f>
        <v/>
      </c>
      <c r="BJ1840" s="358">
        <f>BJ1844</f>
        <v/>
      </c>
      <c r="BK1840" s="358">
        <f>BK1844</f>
        <v/>
      </c>
      <c r="BL1840" s="358">
        <f>BL1844</f>
        <v/>
      </c>
      <c r="BM1840" s="358">
        <f>BM1844</f>
        <v/>
      </c>
      <c r="BN1840" s="358">
        <f>BN1844</f>
        <v/>
      </c>
      <c r="BO1840" s="358">
        <f>BO1844</f>
        <v/>
      </c>
      <c r="BP1840" s="358">
        <f>BP1844</f>
        <v/>
      </c>
      <c r="BQ1840" s="358">
        <f>BQ1844</f>
        <v/>
      </c>
      <c r="BR1840" s="358">
        <f>BR1844</f>
        <v/>
      </c>
      <c r="BS1840" s="358">
        <f>BS1844</f>
        <v/>
      </c>
      <c r="BT1840" s="358">
        <f>BT1844</f>
        <v/>
      </c>
      <c r="BU1840" s="358">
        <f>BU1844</f>
        <v/>
      </c>
      <c r="BV1840" s="358">
        <f>BV1844</f>
        <v/>
      </c>
      <c r="BW1840" s="358">
        <f>BW1844</f>
        <v/>
      </c>
      <c r="BX1840" s="358">
        <f>BX1844</f>
        <v/>
      </c>
      <c r="BY1840" s="358">
        <f>BY1844</f>
        <v/>
      </c>
      <c r="BZ1840" s="358">
        <f>BZ1844</f>
        <v/>
      </c>
      <c r="CA1840" s="358">
        <f>CA1844</f>
        <v/>
      </c>
      <c r="CB1840" s="358">
        <f>CB1844</f>
        <v/>
      </c>
      <c r="CC1840" s="358">
        <f>CC1844</f>
        <v/>
      </c>
      <c r="CD1840" s="358">
        <f>CD1844</f>
        <v/>
      </c>
      <c r="CE1840" s="358">
        <f>CE1844</f>
        <v/>
      </c>
      <c r="CF1840" s="358">
        <f>CF1844</f>
        <v/>
      </c>
      <c r="CG1840" s="358">
        <f>CG1844</f>
        <v/>
      </c>
      <c r="CH1840" s="358">
        <f>CH1844</f>
        <v/>
      </c>
      <c r="CI1840" s="358">
        <f>CI1844</f>
        <v/>
      </c>
      <c r="CJ1840" s="358">
        <f>CJ1844</f>
        <v/>
      </c>
      <c r="CK1840" s="358">
        <f>CK1844</f>
        <v/>
      </c>
      <c r="CL1840" s="358">
        <f>CL1844</f>
        <v/>
      </c>
      <c r="CM1840" s="358">
        <f>CM1844</f>
        <v/>
      </c>
      <c r="CN1840" s="358">
        <f>CN1844</f>
        <v/>
      </c>
      <c r="CO1840" s="358">
        <f>CO1844</f>
        <v/>
      </c>
      <c r="CP1840" s="358">
        <f>CP1844</f>
        <v/>
      </c>
      <c r="CQ1840" s="358">
        <f>CQ1844</f>
        <v/>
      </c>
      <c r="CR1840" s="358">
        <f>CR1844</f>
        <v/>
      </c>
      <c r="CS1840" s="358">
        <f>CS1844</f>
        <v/>
      </c>
      <c r="CT1840" s="358">
        <f>CT1844</f>
        <v/>
      </c>
      <c r="CU1840" s="358">
        <f>CU1844</f>
        <v/>
      </c>
      <c r="CV1840" s="358">
        <f>CV1844</f>
        <v/>
      </c>
      <c r="CW1840" s="358">
        <f>CW1844</f>
        <v/>
      </c>
      <c r="CX1840" s="358">
        <f>CX1844</f>
        <v/>
      </c>
      <c r="CY1840" s="358">
        <f>CY1844</f>
        <v/>
      </c>
      <c r="CZ1840" s="358">
        <f>CZ1844</f>
        <v/>
      </c>
      <c r="DA1840" s="358">
        <f>DA1844</f>
        <v/>
      </c>
      <c r="DB1840" s="358">
        <f>DB1844</f>
        <v/>
      </c>
      <c r="DC1840" s="358">
        <f>DC1844</f>
        <v/>
      </c>
      <c r="DD1840" s="358">
        <f>DD1844</f>
        <v/>
      </c>
      <c r="DE1840" s="358">
        <f>DE1844</f>
        <v/>
      </c>
      <c r="DF1840" s="358">
        <f>DF1844</f>
        <v/>
      </c>
      <c r="DG1840" s="359">
        <f>DG1844</f>
        <v/>
      </c>
      <c r="DH1840" s="359">
        <f>DH1844</f>
        <v/>
      </c>
      <c r="DI1840" s="359">
        <f>DI1844</f>
        <v/>
      </c>
      <c r="DJ1840" s="359">
        <f>DJ1844</f>
        <v/>
      </c>
      <c r="DK1840" s="359">
        <f>DK1844</f>
        <v/>
      </c>
      <c r="DL1840" s="359">
        <f>DL1844</f>
        <v/>
      </c>
      <c r="DM1840" s="359">
        <f>DM1844</f>
        <v/>
      </c>
      <c r="DN1840" s="359">
        <f>DN1844</f>
        <v/>
      </c>
      <c r="DO1840" s="359">
        <f>DO1844</f>
        <v/>
      </c>
      <c r="DP1840" s="359">
        <f>DP1844</f>
        <v/>
      </c>
      <c r="DQ1840" s="359">
        <f>DQ1844</f>
        <v/>
      </c>
      <c r="DR1840" s="359">
        <f>DR1844</f>
        <v/>
      </c>
      <c r="DS1840" s="359">
        <f>DS1844</f>
        <v/>
      </c>
      <c r="DT1840" s="359">
        <f>DT1844</f>
        <v/>
      </c>
      <c r="DU1840" s="359">
        <f>DU1844</f>
        <v/>
      </c>
      <c r="DV1840" s="359">
        <f>DV1844</f>
        <v/>
      </c>
      <c r="DW1840" s="359">
        <f>DW1844</f>
        <v/>
      </c>
      <c r="DX1840" s="359">
        <f>DX1844</f>
        <v/>
      </c>
      <c r="DY1840" s="359">
        <f>DY1844</f>
        <v/>
      </c>
      <c r="DZ1840" s="359">
        <f>DZ1844</f>
        <v/>
      </c>
      <c r="EA1840" s="359">
        <f>EA1844</f>
        <v/>
      </c>
      <c r="EB1840" s="359">
        <f>EB1844</f>
        <v/>
      </c>
      <c r="EC1840" s="359">
        <f>EC1844</f>
        <v/>
      </c>
      <c r="ED1840" s="359">
        <f>ED1844</f>
        <v/>
      </c>
      <c r="EE1840" s="359">
        <f>EE1844</f>
        <v/>
      </c>
      <c r="EF1840" s="359">
        <f>EF1844</f>
        <v/>
      </c>
      <c r="EG1840" s="359">
        <f>EG1844</f>
        <v/>
      </c>
      <c r="EH1840" s="359">
        <f>EH1844</f>
        <v/>
      </c>
      <c r="EI1840" s="359">
        <f>EI1844</f>
        <v/>
      </c>
      <c r="EJ1840" s="359">
        <f>EJ1844</f>
        <v/>
      </c>
      <c r="EK1840" s="359">
        <f>EK1844</f>
        <v/>
      </c>
      <c r="EL1840" s="359">
        <f>EL1844</f>
        <v/>
      </c>
      <c r="EM1840" s="359">
        <f>EM1844</f>
        <v/>
      </c>
      <c r="EN1840" s="359">
        <f>EN1844</f>
        <v/>
      </c>
      <c r="EO1840" s="359">
        <f>EO1844</f>
        <v/>
      </c>
      <c r="EP1840" s="359">
        <f>EP1844</f>
        <v/>
      </c>
      <c r="EQ1840" s="359">
        <f>EQ1844</f>
        <v/>
      </c>
      <c r="ER1840" s="359">
        <f>ER1844</f>
        <v/>
      </c>
      <c r="ES1840" s="359">
        <f>ES1844</f>
        <v/>
      </c>
      <c r="ET1840" s="359">
        <f>ET1844</f>
        <v/>
      </c>
      <c r="EU1840" s="359">
        <f>EU1844</f>
        <v/>
      </c>
      <c r="EV1840" s="359">
        <f>EV1844</f>
        <v/>
      </c>
      <c r="EW1840" s="359">
        <f>EW1844</f>
        <v/>
      </c>
      <c r="EX1840" s="359">
        <f>EX1844</f>
        <v/>
      </c>
      <c r="EY1840" s="359">
        <f>EY1844</f>
        <v/>
      </c>
      <c r="EZ1840" s="359">
        <f>EZ1844</f>
        <v/>
      </c>
      <c r="FA1840" s="359">
        <f>FA1844</f>
        <v/>
      </c>
      <c r="FB1840" s="359">
        <f>FB1844</f>
        <v/>
      </c>
      <c r="FC1840" s="359">
        <f>FC1844</f>
        <v/>
      </c>
      <c r="FD1840" s="359">
        <f>FD1844</f>
        <v/>
      </c>
      <c r="FE1840" s="359">
        <f>FE1844</f>
        <v/>
      </c>
      <c r="FF1840" s="359">
        <f>FF1844</f>
        <v/>
      </c>
      <c r="FG1840" s="359">
        <f>FG1844</f>
        <v/>
      </c>
      <c r="FH1840" s="359">
        <f>FH1844</f>
        <v/>
      </c>
      <c r="FI1840" s="359">
        <f>FI1844</f>
        <v/>
      </c>
      <c r="FJ1840" s="359">
        <f>FJ1844</f>
        <v/>
      </c>
      <c r="FK1840" s="359">
        <f>FK1844</f>
        <v/>
      </c>
      <c r="FL1840" s="359">
        <f>FL1844</f>
        <v/>
      </c>
      <c r="FM1840" s="359">
        <f>FM1844</f>
        <v/>
      </c>
      <c r="FN1840" s="359">
        <f>FN1844</f>
        <v/>
      </c>
      <c r="FO1840" s="359">
        <f>FO1844</f>
        <v/>
      </c>
      <c r="FP1840" s="359">
        <f>FP1844</f>
        <v/>
      </c>
      <c r="FQ1840" s="359">
        <f>FQ1844</f>
        <v/>
      </c>
      <c r="FR1840" s="359">
        <f>FR1844</f>
        <v/>
      </c>
      <c r="FS1840" s="359">
        <f>FS1844</f>
        <v/>
      </c>
      <c r="FT1840" s="359">
        <f>FT1844</f>
        <v/>
      </c>
      <c r="FU1840" s="359">
        <f>FU1844</f>
        <v/>
      </c>
      <c r="FV1840" s="359">
        <f>FV1844</f>
        <v/>
      </c>
      <c r="FW1840" s="359">
        <f>FW1844</f>
        <v/>
      </c>
      <c r="FX1840" s="359">
        <f>FX1844</f>
        <v/>
      </c>
      <c r="FY1840" s="359">
        <f>FY1844</f>
        <v/>
      </c>
      <c r="FZ1840" s="359">
        <f>FZ1844</f>
        <v/>
      </c>
      <c r="GA1840" s="359">
        <f>GA1844</f>
        <v/>
      </c>
      <c r="GB1840" s="359">
        <f>GB1844</f>
        <v/>
      </c>
      <c r="GC1840" s="359">
        <f>GC1844</f>
        <v/>
      </c>
      <c r="GD1840" s="359">
        <f>GD1844</f>
        <v/>
      </c>
      <c r="GE1840" s="359">
        <f>GE1844</f>
        <v/>
      </c>
      <c r="GF1840" s="359">
        <f>GF1844</f>
        <v/>
      </c>
      <c r="GG1840" s="359">
        <f>GG1844</f>
        <v/>
      </c>
      <c r="GH1840" s="359">
        <f>GH1844</f>
        <v/>
      </c>
      <c r="GI1840" s="359">
        <f>GI1844</f>
        <v/>
      </c>
      <c r="GJ1840" s="359">
        <f>GJ1844</f>
        <v/>
      </c>
      <c r="GK1840" s="359">
        <f>GK1844</f>
        <v/>
      </c>
      <c r="GL1840" s="359">
        <f>GL1844</f>
        <v/>
      </c>
      <c r="GM1840" s="359">
        <f>GM1844</f>
        <v/>
      </c>
      <c r="GN1840" s="359">
        <f>GN1844</f>
        <v/>
      </c>
      <c r="GO1840" s="359">
        <f>GO1844</f>
        <v/>
      </c>
      <c r="GP1840" s="359">
        <f>GP1844</f>
        <v/>
      </c>
      <c r="GQ1840" s="359">
        <f>GQ1844</f>
        <v/>
      </c>
      <c r="GR1840" s="359">
        <f>GR1844</f>
        <v/>
      </c>
      <c r="GS1840" s="359">
        <f>GS1844</f>
        <v/>
      </c>
      <c r="GT1840" s="359">
        <f>GT1844</f>
        <v/>
      </c>
      <c r="GU1840" s="359">
        <f>GU1844</f>
        <v/>
      </c>
      <c r="GV1840" s="359">
        <f>GV1844</f>
        <v/>
      </c>
      <c r="GW1840" s="359">
        <f>GW1844</f>
        <v/>
      </c>
      <c r="GX1840" s="359">
        <f>GX1844</f>
        <v/>
      </c>
    </row>
    <row r="1842">
      <c r="A1842" s="0" t="n">
        <v>17</v>
      </c>
      <c r="B1842" s="0" t="n">
        <v>0</v>
      </c>
      <c r="C1842" s="0">
        <f>ROW(SmtRes!A693)</f>
        <v/>
      </c>
      <c r="D1842" s="0">
        <f>ROW(EtalonRes!A675)</f>
        <v/>
      </c>
      <c r="E1842" s="0" t="inlineStr">
        <is>
          <t>1</t>
        </is>
      </c>
      <c r="F1842" s="0" t="inlineStr">
        <is>
          <t>62-10-6</t>
        </is>
      </c>
      <c r="G1842" s="0" t="inlineStr">
        <is>
          <t>Улучшенная масляная окраска ранее окрашенных дверей за два раза с расчисткой старой краски более 35%</t>
        </is>
      </c>
      <c r="H1842" s="0" t="inlineStr">
        <is>
          <t>100 м2 окрашиваемой поверхности</t>
        </is>
      </c>
      <c r="I1842" s="0">
        <f>ROUND(ROUND(6/100,4),7)</f>
        <v/>
      </c>
      <c r="J1842" s="0" t="n">
        <v>0</v>
      </c>
      <c r="K1842" s="0">
        <f>ROUND(ROUND(6/100,4),7)</f>
        <v/>
      </c>
      <c r="O1842" s="0">
        <f>ROUND(CP1842,0)</f>
        <v/>
      </c>
      <c r="P1842" s="0">
        <f>ROUND(CQ1842*I1842,0)</f>
        <v/>
      </c>
      <c r="Q1842" s="0">
        <f>(ROUND((ROUND(((ET1842)*I1842),0)*BB1842),0)+ROUND((ROUND(((AE1842-(EU1842))*I1842),0)*BS1842),0))</f>
        <v/>
      </c>
      <c r="R1842" s="0">
        <f>(ROUND((ROUND(((EU1842)*I1842),0)*BS1842),0)+ROUND((ROUND(((AE1842-(EU1842))*I1842),0)*BS1842),0))</f>
        <v/>
      </c>
      <c r="S1842" s="0">
        <f>ROUND(CT1842*I1842,0)</f>
        <v/>
      </c>
      <c r="T1842" s="0">
        <f>ROUND(CU1842*I1842,0)</f>
        <v/>
      </c>
      <c r="U1842" s="0">
        <f>ROUND(CV1842*I1842,7)</f>
        <v/>
      </c>
      <c r="V1842" s="0">
        <f>ROUND(CW1842*I1842,7)</f>
        <v/>
      </c>
      <c r="W1842" s="0">
        <f>ROUND(CX1842*I1842,0)</f>
        <v/>
      </c>
      <c r="X1842" s="0">
        <f>ROUND(CY1842,0)</f>
        <v/>
      </c>
      <c r="Y1842" s="0">
        <f>ROUND(CZ1842,0)</f>
        <v/>
      </c>
      <c r="AA1842" s="0" t="n">
        <v>78845955</v>
      </c>
      <c r="AB1842" s="0">
        <f>ROUND((AC1842+AD1842+AF1842),2)</f>
        <v/>
      </c>
      <c r="AC1842" s="0">
        <f>ROUND((ES1842),2)</f>
        <v/>
      </c>
      <c r="AD1842" s="0">
        <f>ROUND((((ET1842)-(EU1842))+AE1842),2)</f>
        <v/>
      </c>
      <c r="AE1842" s="0">
        <f>ROUND((EU1842),2)</f>
        <v/>
      </c>
      <c r="AF1842" s="0">
        <f>ROUND((EV1842),2)</f>
        <v/>
      </c>
      <c r="AG1842" s="0">
        <f>ROUND((AP1842),2)</f>
        <v/>
      </c>
      <c r="AH1842" s="0">
        <f>(EW1842)</f>
        <v/>
      </c>
      <c r="AI1842" s="0">
        <f>(EX1842)</f>
        <v/>
      </c>
      <c r="AJ1842" s="0">
        <f>(AS1842)</f>
        <v/>
      </c>
      <c r="AK1842" s="0" t="n">
        <v>1792.54</v>
      </c>
      <c r="AL1842" s="0" t="n">
        <v>956.8099999999999</v>
      </c>
      <c r="AM1842" s="0" t="n">
        <v>8.359999999999999</v>
      </c>
      <c r="AN1842" s="0" t="n">
        <v>1.35</v>
      </c>
      <c r="AO1842" s="0" t="n">
        <v>827.37</v>
      </c>
      <c r="AP1842" s="0" t="n">
        <v>0</v>
      </c>
      <c r="AQ1842" s="0" t="n">
        <v>95.76000000000001</v>
      </c>
      <c r="AR1842" s="0" t="n">
        <v>0.1</v>
      </c>
      <c r="AS1842" s="0" t="n">
        <v>0</v>
      </c>
      <c r="AT1842" s="0" t="n">
        <v>90</v>
      </c>
      <c r="AU1842" s="0" t="n">
        <v>46</v>
      </c>
      <c r="AV1842" s="0" t="n">
        <v>1</v>
      </c>
      <c r="AW1842" s="0" t="n">
        <v>1</v>
      </c>
      <c r="AZ1842" s="0" t="n">
        <v>1</v>
      </c>
      <c r="BA1842" s="0" t="n">
        <v>52.25</v>
      </c>
      <c r="BB1842" s="0" t="n">
        <v>24.35</v>
      </c>
      <c r="BC1842" s="0" t="n">
        <v>4.36</v>
      </c>
      <c r="BD1842" s="0" t="inlineStr"/>
      <c r="BE1842" s="0" t="inlineStr"/>
      <c r="BF1842" s="0" t="inlineStr"/>
      <c r="BG1842" s="0" t="inlineStr"/>
      <c r="BH1842" s="0" t="n">
        <v>0</v>
      </c>
      <c r="BI1842" s="0" t="n">
        <v>1</v>
      </c>
      <c r="BJ1842" s="0" t="inlineStr">
        <is>
          <t>ТЕРр Московской обл., 62-10-6, приказ Минстроя России №675/пр от 28.02.2017 № 263/пр</t>
        </is>
      </c>
      <c r="BM1842" s="0" t="n">
        <v>62001</v>
      </c>
      <c r="BN1842" s="0" t="n">
        <v>0</v>
      </c>
      <c r="BO1842" s="0" t="inlineStr">
        <is>
          <t>62-10-6</t>
        </is>
      </c>
      <c r="BP1842" s="0" t="n">
        <v>1</v>
      </c>
      <c r="BQ1842" s="0" t="n">
        <v>6</v>
      </c>
      <c r="BR1842" s="0" t="n">
        <v>0</v>
      </c>
      <c r="BS1842" s="0" t="n">
        <v>52.25</v>
      </c>
      <c r="BT1842" s="0" t="n">
        <v>1</v>
      </c>
      <c r="BU1842" s="0" t="n">
        <v>1</v>
      </c>
      <c r="BV1842" s="0" t="n">
        <v>1</v>
      </c>
      <c r="BW1842" s="0" t="n">
        <v>1</v>
      </c>
      <c r="BX1842" s="0" t="n">
        <v>1</v>
      </c>
      <c r="BY1842" s="0" t="inlineStr"/>
      <c r="BZ1842" s="0" t="n">
        <v>90</v>
      </c>
      <c r="CA1842" s="0" t="n">
        <v>46</v>
      </c>
      <c r="CB1842" s="0" t="inlineStr"/>
      <c r="CE1842" s="0" t="n">
        <v>12</v>
      </c>
      <c r="CF1842" s="0" t="n">
        <v>0</v>
      </c>
      <c r="CG1842" s="0" t="n">
        <v>0</v>
      </c>
      <c r="CM1842" s="0" t="n">
        <v>0</v>
      </c>
      <c r="CN1842" s="0" t="inlineStr"/>
      <c r="CO1842" s="0" t="n">
        <v>0</v>
      </c>
      <c r="CP1842" s="0">
        <f>(P1842+Q1842+S1842)</f>
        <v/>
      </c>
      <c r="CQ1842" s="0">
        <f>AC1842*BC1842</f>
        <v/>
      </c>
      <c r="CR1842" s="0">
        <f>(ROUND((ROUND(((ET1842)*1),0)*BB1842),0)+ROUND((ROUND(((AE1842-(EU1842))*1),0)*BS1842),0))</f>
        <v/>
      </c>
      <c r="CS1842" s="0">
        <f>(ROUND((ROUND(((EU1842)*1),0)*BS1842),0)+ROUND((ROUND(((AE1842-(EU1842))*1),0)*BS1842),0))</f>
        <v/>
      </c>
      <c r="CT1842" s="0">
        <f>AF1842*BA1842</f>
        <v/>
      </c>
      <c r="CU1842" s="0">
        <f>AG1842</f>
        <v/>
      </c>
      <c r="CV1842" s="0">
        <f>AH1842</f>
        <v/>
      </c>
      <c r="CW1842" s="0">
        <f>AI1842</f>
        <v/>
      </c>
      <c r="CX1842" s="0">
        <f>AJ1842</f>
        <v/>
      </c>
      <c r="CY1842" s="0">
        <f>(((S1842+R1842)*AT1842)/100)</f>
        <v/>
      </c>
      <c r="CZ1842" s="0">
        <f>(((S1842+R1842)*AU1842)/100)</f>
        <v/>
      </c>
      <c r="DC1842" s="0" t="inlineStr"/>
      <c r="DD1842" s="0" t="inlineStr"/>
      <c r="DE1842" s="0" t="inlineStr"/>
      <c r="DF1842" s="0" t="inlineStr"/>
      <c r="DG1842" s="0" t="inlineStr"/>
      <c r="DH1842" s="0" t="inlineStr"/>
      <c r="DI1842" s="0" t="inlineStr"/>
      <c r="DJ1842" s="0" t="inlineStr"/>
      <c r="DK1842" s="0" t="inlineStr"/>
      <c r="DL1842" s="0" t="inlineStr"/>
      <c r="DM1842" s="0" t="inlineStr"/>
      <c r="DN1842" s="0" t="n">
        <v>0</v>
      </c>
      <c r="DO1842" s="0" t="n">
        <v>0</v>
      </c>
      <c r="DP1842" s="0" t="n">
        <v>1</v>
      </c>
      <c r="DQ1842" s="0" t="n">
        <v>1</v>
      </c>
      <c r="DU1842" s="0" t="n">
        <v>1005</v>
      </c>
      <c r="DV1842" s="0" t="inlineStr">
        <is>
          <t>100 м2 окрашиваемой поверхности</t>
        </is>
      </c>
      <c r="DW1842" s="0" t="inlineStr">
        <is>
          <t>100 м2 окрашиваемой поверхности</t>
        </is>
      </c>
      <c r="DX1842" s="0" t="n">
        <v>100</v>
      </c>
      <c r="DZ1842" s="0" t="inlineStr"/>
      <c r="EA1842" s="0" t="inlineStr"/>
      <c r="EB1842" s="0" t="inlineStr"/>
      <c r="EC1842" s="0" t="inlineStr"/>
      <c r="EE1842" s="0" t="n">
        <v>78725981</v>
      </c>
      <c r="EF1842" s="0" t="n">
        <v>6</v>
      </c>
      <c r="EG1842" s="0" t="inlineStr">
        <is>
          <t>Ремонтно-строительные работы</t>
        </is>
      </c>
      <c r="EH1842" s="0" t="n">
        <v>96</v>
      </c>
      <c r="EI1842" s="0" t="inlineStr">
        <is>
          <t>Малярные работы</t>
        </is>
      </c>
      <c r="EJ1842" s="0" t="n">
        <v>1</v>
      </c>
      <c r="EK1842" s="0" t="n">
        <v>62001</v>
      </c>
      <c r="EL1842" s="0" t="inlineStr">
        <is>
          <t>Малярные работы</t>
        </is>
      </c>
      <c r="EM1842" s="0" t="inlineStr">
        <is>
          <t>рФЕР-62</t>
        </is>
      </c>
      <c r="EO1842" s="0" t="inlineStr"/>
      <c r="EQ1842" s="0" t="n">
        <v>0</v>
      </c>
      <c r="ER1842" s="0" t="n">
        <v>1792.54</v>
      </c>
      <c r="ES1842" s="0" t="n">
        <v>956.8099999999999</v>
      </c>
      <c r="ET1842" s="0" t="n">
        <v>8.359999999999999</v>
      </c>
      <c r="EU1842" s="0" t="n">
        <v>1.35</v>
      </c>
      <c r="EV1842" s="0" t="n">
        <v>827.37</v>
      </c>
      <c r="EW1842" s="0" t="n">
        <v>95.76000000000001</v>
      </c>
      <c r="EX1842" s="0" t="n">
        <v>0.1</v>
      </c>
      <c r="EY1842" s="0" t="n">
        <v>0</v>
      </c>
      <c r="FQ1842" s="0" t="n">
        <v>0</v>
      </c>
      <c r="FR1842" s="0" t="n">
        <v>0</v>
      </c>
      <c r="FS1842" s="0" t="n">
        <v>0</v>
      </c>
      <c r="FX1842" s="0" t="n">
        <v>90</v>
      </c>
      <c r="FY1842" s="0" t="n">
        <v>46</v>
      </c>
      <c r="GA1842" s="0" t="inlineStr"/>
      <c r="GD1842" s="0" t="n">
        <v>1</v>
      </c>
      <c r="GF1842" s="0" t="n">
        <v>-1644828938</v>
      </c>
      <c r="GG1842" s="0" t="n">
        <v>2</v>
      </c>
      <c r="GH1842" s="0" t="n">
        <v>1</v>
      </c>
      <c r="GI1842" s="0" t="n">
        <v>2</v>
      </c>
      <c r="GJ1842" s="0" t="n">
        <v>0</v>
      </c>
      <c r="GK1842" s="0" t="n">
        <v>0</v>
      </c>
      <c r="GL1842" s="0">
        <f>ROUND(IF(AND(BH1842=3,BI1842=3,FS1842&lt;&gt;0),P1842,0),0)</f>
        <v/>
      </c>
      <c r="GM1842" s="0">
        <f>ROUND(O1842+X1842+Y1842,0)+GX1842</f>
        <v/>
      </c>
      <c r="GN1842" s="0">
        <f>IF(OR(BI1842=0,BI1842=1),GM1842-GX1842,0)</f>
        <v/>
      </c>
      <c r="GO1842" s="0">
        <f>IF(BI1842=2,GM1842-GX1842,0)</f>
        <v/>
      </c>
      <c r="GP1842" s="0">
        <f>IF(BI1842=4,GM1842-GX1842,0)</f>
        <v/>
      </c>
      <c r="GR1842" s="0" t="n">
        <v>0</v>
      </c>
      <c r="GS1842" s="0" t="n">
        <v>3</v>
      </c>
      <c r="GT1842" s="0" t="n">
        <v>0</v>
      </c>
      <c r="GU1842" s="0" t="inlineStr"/>
      <c r="GV1842" s="0">
        <f>ROUND((GT1842),2)</f>
        <v/>
      </c>
      <c r="GW1842" s="0" t="n">
        <v>1</v>
      </c>
      <c r="GX1842" s="0">
        <f>ROUND(HC1842*I1842,0)</f>
        <v/>
      </c>
      <c r="HA1842" s="0" t="n">
        <v>0</v>
      </c>
      <c r="HB1842" s="0" t="n">
        <v>0</v>
      </c>
      <c r="HC1842" s="0">
        <f>GV1842*GW1842</f>
        <v/>
      </c>
      <c r="HE1842" s="0" t="inlineStr"/>
      <c r="HF1842" s="0" t="inlineStr"/>
      <c r="HM1842" s="0" t="inlineStr"/>
      <c r="HN1842" s="0" t="inlineStr">
        <is>
          <t>Пр/812-096.0-1</t>
        </is>
      </c>
      <c r="HO1842" s="0" t="inlineStr">
        <is>
          <t>Пр/774-096.0</t>
        </is>
      </c>
      <c r="HP1842" s="0" t="inlineStr">
        <is>
          <t>Малярные работы</t>
        </is>
      </c>
      <c r="HQ1842" s="0" t="inlineStr">
        <is>
          <t>Малярные работы</t>
        </is>
      </c>
      <c r="HS1842" s="0" t="n">
        <v>0</v>
      </c>
      <c r="IK1842" s="0" t="n">
        <v>0</v>
      </c>
    </row>
    <row r="1844">
      <c r="A1844" s="358" t="n">
        <v>51</v>
      </c>
      <c r="B1844" s="358">
        <f>B1838</f>
        <v/>
      </c>
      <c r="C1844" s="358">
        <f>A1838</f>
        <v/>
      </c>
      <c r="D1844" s="358">
        <f>ROW(A1838)</f>
        <v/>
      </c>
      <c r="E1844" s="358" t="n"/>
      <c r="F1844" s="358">
        <f>IF(F1838&lt;&gt;"",F1838,"")</f>
        <v/>
      </c>
      <c r="G1844" s="358">
        <f>IF(G1838&lt;&gt;"",G1838,"")</f>
        <v/>
      </c>
      <c r="H1844" s="358" t="n">
        <v>0</v>
      </c>
      <c r="I1844" s="358" t="n"/>
      <c r="J1844" s="358" t="n"/>
      <c r="K1844" s="358" t="n"/>
      <c r="L1844" s="358" t="n"/>
      <c r="M1844" s="358" t="n"/>
      <c r="N1844" s="358" t="n"/>
      <c r="O1844" s="358" t="n">
        <v>0</v>
      </c>
      <c r="P1844" s="358" t="n">
        <v>0</v>
      </c>
      <c r="Q1844" s="358" t="n">
        <v>0</v>
      </c>
      <c r="R1844" s="358" t="n">
        <v>0</v>
      </c>
      <c r="S1844" s="358" t="n">
        <v>0</v>
      </c>
      <c r="T1844" s="358" t="n">
        <v>0</v>
      </c>
      <c r="U1844" s="358" t="n">
        <v>0</v>
      </c>
      <c r="V1844" s="358" t="n">
        <v>0</v>
      </c>
      <c r="W1844" s="358" t="n">
        <v>0</v>
      </c>
      <c r="X1844" s="358" t="n">
        <v>0</v>
      </c>
      <c r="Y1844" s="358" t="n">
        <v>0</v>
      </c>
      <c r="Z1844" s="358" t="n"/>
      <c r="AA1844" s="358" t="n"/>
      <c r="AB1844" s="358" t="n"/>
      <c r="AC1844" s="358" t="n"/>
      <c r="AD1844" s="358" t="n"/>
      <c r="AE1844" s="358" t="n"/>
      <c r="AF1844" s="358" t="n"/>
      <c r="AG1844" s="358" t="n"/>
      <c r="AH1844" s="358" t="n"/>
      <c r="AI1844" s="358" t="n"/>
      <c r="AJ1844" s="358" t="n"/>
      <c r="AK1844" s="358" t="n"/>
      <c r="AL1844" s="358" t="n"/>
      <c r="AM1844" s="358" t="n"/>
      <c r="AN1844" s="358" t="n"/>
      <c r="AO1844" s="358">
        <f>ROUND(BX1844,0)</f>
        <v/>
      </c>
      <c r="AP1844" s="358">
        <f>ROUND(BY1844,0)</f>
        <v/>
      </c>
      <c r="AQ1844" s="358">
        <f>ROUND(BZ1844,0)</f>
        <v/>
      </c>
      <c r="AR1844" s="358">
        <f>ROUND(CA1844,0)</f>
        <v/>
      </c>
      <c r="AS1844" s="358">
        <f>ROUND(CB1844,0)</f>
        <v/>
      </c>
      <c r="AT1844" s="358">
        <f>ROUND(CC1844,0)</f>
        <v/>
      </c>
      <c r="AU1844" s="358">
        <f>ROUND(CD1844,0)</f>
        <v/>
      </c>
      <c r="AV1844" s="358">
        <f>ROUND(CE1844,0)</f>
        <v/>
      </c>
      <c r="AW1844" s="358">
        <f>ROUND(CF1844,0)</f>
        <v/>
      </c>
      <c r="AX1844" s="358">
        <f>ROUND(CG1844,0)</f>
        <v/>
      </c>
      <c r="AY1844" s="358">
        <f>ROUND(CH1844,0)</f>
        <v/>
      </c>
      <c r="AZ1844" s="358">
        <f>ROUND(CI1844,0)</f>
        <v/>
      </c>
      <c r="BA1844" s="358">
        <f>ROUND(CJ1844,0)</f>
        <v/>
      </c>
      <c r="BB1844" s="358">
        <f>ROUND(CK1844,0)</f>
        <v/>
      </c>
      <c r="BC1844" s="358">
        <f>ROUND(CL1844,0)</f>
        <v/>
      </c>
      <c r="BD1844" s="358">
        <f>ROUND(CM1844,0)</f>
        <v/>
      </c>
      <c r="BE1844" s="358" t="n"/>
      <c r="BF1844" s="358" t="n"/>
      <c r="BG1844" s="358" t="n"/>
      <c r="BH1844" s="358" t="n"/>
      <c r="BI1844" s="358" t="n"/>
      <c r="BJ1844" s="358" t="n"/>
      <c r="BK1844" s="358" t="n"/>
      <c r="BL1844" s="358" t="n"/>
      <c r="BM1844" s="358" t="n"/>
      <c r="BN1844" s="358" t="n"/>
      <c r="BO1844" s="358" t="n"/>
      <c r="BP1844" s="358" t="n"/>
      <c r="BQ1844" s="358" t="n"/>
      <c r="BR1844" s="358" t="n"/>
      <c r="BS1844" s="358" t="n"/>
      <c r="BT1844" s="358" t="n"/>
      <c r="BU1844" s="358" t="n"/>
      <c r="BV1844" s="358" t="n"/>
      <c r="BW1844" s="358" t="n"/>
      <c r="BX1844" s="358" t="n"/>
      <c r="BY1844" s="358" t="n"/>
      <c r="BZ1844" s="358" t="n"/>
      <c r="CA1844" s="358" t="n"/>
      <c r="CB1844" s="358" t="n"/>
      <c r="CC1844" s="358" t="n"/>
      <c r="CD1844" s="358" t="n"/>
      <c r="CE1844" s="358" t="n"/>
      <c r="CF1844" s="358" t="n"/>
      <c r="CG1844" s="358" t="n"/>
      <c r="CH1844" s="358" t="n"/>
      <c r="CI1844" s="358" t="n"/>
      <c r="CJ1844" s="358" t="n"/>
      <c r="CK1844" s="358" t="n"/>
      <c r="CL1844" s="358" t="n"/>
      <c r="CM1844" s="358" t="n"/>
      <c r="CN1844" s="358" t="n"/>
      <c r="CO1844" s="358" t="n"/>
      <c r="CP1844" s="358" t="n"/>
      <c r="CQ1844" s="358" t="n"/>
      <c r="CR1844" s="358" t="n"/>
      <c r="CS1844" s="358" t="n"/>
      <c r="CT1844" s="358" t="n"/>
      <c r="CU1844" s="358" t="n"/>
      <c r="CV1844" s="358" t="n"/>
      <c r="CW1844" s="358" t="n"/>
      <c r="CX1844" s="358" t="n"/>
      <c r="CY1844" s="358" t="n"/>
      <c r="CZ1844" s="358" t="n"/>
      <c r="DA1844" s="358" t="n"/>
      <c r="DB1844" s="358" t="n"/>
      <c r="DC1844" s="358" t="n"/>
      <c r="DD1844" s="358" t="n"/>
      <c r="DE1844" s="358" t="n"/>
      <c r="DF1844" s="358" t="n"/>
      <c r="DG1844" s="359" t="n"/>
      <c r="DH1844" s="359" t="n"/>
      <c r="DI1844" s="359" t="n"/>
      <c r="DJ1844" s="359" t="n"/>
      <c r="DK1844" s="359" t="n"/>
      <c r="DL1844" s="359" t="n"/>
      <c r="DM1844" s="359" t="n"/>
      <c r="DN1844" s="359" t="n"/>
      <c r="DO1844" s="359" t="n"/>
      <c r="DP1844" s="359" t="n"/>
      <c r="DQ1844" s="359" t="n"/>
      <c r="DR1844" s="359" t="n"/>
      <c r="DS1844" s="359" t="n"/>
      <c r="DT1844" s="359" t="n"/>
      <c r="DU1844" s="359" t="n"/>
      <c r="DV1844" s="359" t="n"/>
      <c r="DW1844" s="359" t="n"/>
      <c r="DX1844" s="359" t="n"/>
      <c r="DY1844" s="359" t="n"/>
      <c r="DZ1844" s="359" t="n"/>
      <c r="EA1844" s="359" t="n"/>
      <c r="EB1844" s="359" t="n"/>
      <c r="EC1844" s="359" t="n"/>
      <c r="ED1844" s="359" t="n"/>
      <c r="EE1844" s="359" t="n"/>
      <c r="EF1844" s="359" t="n"/>
      <c r="EG1844" s="359" t="n"/>
      <c r="EH1844" s="359" t="n"/>
      <c r="EI1844" s="359" t="n"/>
      <c r="EJ1844" s="359" t="n"/>
      <c r="EK1844" s="359" t="n"/>
      <c r="EL1844" s="359" t="n"/>
      <c r="EM1844" s="359" t="n"/>
      <c r="EN1844" s="359" t="n"/>
      <c r="EO1844" s="359" t="n"/>
      <c r="EP1844" s="359" t="n"/>
      <c r="EQ1844" s="359" t="n"/>
      <c r="ER1844" s="359" t="n"/>
      <c r="ES1844" s="359" t="n"/>
      <c r="ET1844" s="359" t="n"/>
      <c r="EU1844" s="359" t="n"/>
      <c r="EV1844" s="359" t="n"/>
      <c r="EW1844" s="359" t="n"/>
      <c r="EX1844" s="359" t="n"/>
      <c r="EY1844" s="359" t="n"/>
      <c r="EZ1844" s="359" t="n"/>
      <c r="FA1844" s="359" t="n"/>
      <c r="FB1844" s="359" t="n"/>
      <c r="FC1844" s="359" t="n"/>
      <c r="FD1844" s="359" t="n"/>
      <c r="FE1844" s="359" t="n"/>
      <c r="FF1844" s="359" t="n"/>
      <c r="FG1844" s="359" t="n"/>
      <c r="FH1844" s="359" t="n"/>
      <c r="FI1844" s="359" t="n"/>
      <c r="FJ1844" s="359" t="n"/>
      <c r="FK1844" s="359" t="n"/>
      <c r="FL1844" s="359" t="n"/>
      <c r="FM1844" s="359" t="n"/>
      <c r="FN1844" s="359" t="n"/>
      <c r="FO1844" s="359" t="n"/>
      <c r="FP1844" s="359" t="n"/>
      <c r="FQ1844" s="359" t="n"/>
      <c r="FR1844" s="359" t="n"/>
      <c r="FS1844" s="359" t="n"/>
      <c r="FT1844" s="359" t="n"/>
      <c r="FU1844" s="359" t="n"/>
      <c r="FV1844" s="359" t="n"/>
      <c r="FW1844" s="359" t="n"/>
      <c r="FX1844" s="359" t="n"/>
      <c r="FY1844" s="359" t="n"/>
      <c r="FZ1844" s="359" t="n"/>
      <c r="GA1844" s="359" t="n"/>
      <c r="GB1844" s="359" t="n"/>
      <c r="GC1844" s="359" t="n"/>
      <c r="GD1844" s="359" t="n"/>
      <c r="GE1844" s="359" t="n"/>
      <c r="GF1844" s="359" t="n"/>
      <c r="GG1844" s="359" t="n"/>
      <c r="GH1844" s="359" t="n"/>
      <c r="GI1844" s="359" t="n"/>
      <c r="GJ1844" s="359" t="n"/>
      <c r="GK1844" s="359" t="n"/>
      <c r="GL1844" s="359" t="n"/>
      <c r="GM1844" s="359" t="n"/>
      <c r="GN1844" s="359" t="n"/>
      <c r="GO1844" s="359" t="n"/>
      <c r="GP1844" s="359" t="n"/>
      <c r="GQ1844" s="359" t="n"/>
      <c r="GR1844" s="359" t="n"/>
      <c r="GS1844" s="359" t="n"/>
      <c r="GT1844" s="359" t="n"/>
      <c r="GU1844" s="359" t="n"/>
      <c r="GV1844" s="359" t="n"/>
      <c r="GW1844" s="359" t="n"/>
      <c r="GX1844" s="359" t="n">
        <v>0</v>
      </c>
    </row>
    <row r="1846">
      <c r="A1846" s="360" t="n">
        <v>50</v>
      </c>
      <c r="B1846" s="360" t="n">
        <v>0</v>
      </c>
      <c r="C1846" s="360" t="n">
        <v>0</v>
      </c>
      <c r="D1846" s="360" t="n">
        <v>1</v>
      </c>
      <c r="E1846" s="360" t="n">
        <v>201</v>
      </c>
      <c r="F1846" s="360">
        <f>ROUND(Source!O1844,O1846)</f>
        <v/>
      </c>
      <c r="G1846" s="360" t="inlineStr">
        <is>
          <t>ПЗ</t>
        </is>
      </c>
      <c r="H1846" s="360" t="inlineStr">
        <is>
          <t>Прямые затраты</t>
        </is>
      </c>
      <c r="I1846" s="360" t="n"/>
      <c r="J1846" s="360" t="n"/>
      <c r="K1846" s="360" t="n">
        <v>201</v>
      </c>
      <c r="L1846" s="360" t="n">
        <v>1</v>
      </c>
      <c r="M1846" s="360" t="n">
        <v>3</v>
      </c>
      <c r="N1846" s="360" t="inlineStr"/>
      <c r="O1846" s="360" t="n">
        <v>0</v>
      </c>
      <c r="P1846" s="360" t="n"/>
      <c r="Q1846" s="360" t="n"/>
      <c r="R1846" s="360" t="n"/>
      <c r="S1846" s="360" t="n"/>
      <c r="T1846" s="360" t="n"/>
      <c r="U1846" s="360" t="n"/>
      <c r="V1846" s="360" t="n"/>
      <c r="W1846" s="360" t="n">
        <v>0</v>
      </c>
      <c r="X1846" s="360" t="n">
        <v>1</v>
      </c>
      <c r="Y1846" s="360" t="n">
        <v>0</v>
      </c>
      <c r="Z1846" s="360" t="n"/>
      <c r="AA1846" s="360" t="n"/>
      <c r="AB1846" s="360" t="n"/>
    </row>
    <row r="1847">
      <c r="A1847" s="360" t="n">
        <v>50</v>
      </c>
      <c r="B1847" s="360" t="n">
        <v>0</v>
      </c>
      <c r="C1847" s="360" t="n">
        <v>0</v>
      </c>
      <c r="D1847" s="360" t="n">
        <v>1</v>
      </c>
      <c r="E1847" s="360" t="n">
        <v>202</v>
      </c>
      <c r="F1847" s="360">
        <f>ROUND(Source!P1844,O1847)</f>
        <v/>
      </c>
      <c r="G1847" s="360" t="inlineStr">
        <is>
          <t>СтМатОб</t>
        </is>
      </c>
      <c r="H1847" s="360" t="inlineStr">
        <is>
          <t>Стоимость материальных ресурсов (всего)</t>
        </is>
      </c>
      <c r="I1847" s="360" t="n"/>
      <c r="J1847" s="360" t="n"/>
      <c r="K1847" s="360" t="n">
        <v>202</v>
      </c>
      <c r="L1847" s="360" t="n">
        <v>2</v>
      </c>
      <c r="M1847" s="360" t="n">
        <v>3</v>
      </c>
      <c r="N1847" s="360" t="inlineStr"/>
      <c r="O1847" s="360" t="n">
        <v>0</v>
      </c>
      <c r="P1847" s="360" t="n"/>
      <c r="Q1847" s="360" t="n"/>
      <c r="R1847" s="360" t="n"/>
      <c r="S1847" s="360" t="n"/>
      <c r="T1847" s="360" t="n"/>
      <c r="U1847" s="360" t="n"/>
      <c r="V1847" s="360" t="n"/>
      <c r="W1847" s="360" t="n">
        <v>0</v>
      </c>
      <c r="X1847" s="360" t="n">
        <v>1</v>
      </c>
      <c r="Y1847" s="360" t="n">
        <v>0</v>
      </c>
      <c r="Z1847" s="360" t="n"/>
      <c r="AA1847" s="360" t="n"/>
      <c r="AB1847" s="360" t="n"/>
    </row>
    <row r="1848">
      <c r="A1848" s="360" t="n">
        <v>50</v>
      </c>
      <c r="B1848" s="360" t="n">
        <v>0</v>
      </c>
      <c r="C1848" s="360" t="n">
        <v>0</v>
      </c>
      <c r="D1848" s="360" t="n">
        <v>1</v>
      </c>
      <c r="E1848" s="360" t="n">
        <v>222</v>
      </c>
      <c r="F1848" s="360">
        <f>ROUND(Source!AO1844,O1848)</f>
        <v/>
      </c>
      <c r="G1848" s="360" t="inlineStr">
        <is>
          <t>СтМатОбЗак</t>
        </is>
      </c>
      <c r="H1848" s="360" t="inlineStr">
        <is>
          <t>Стоимость материалов и оборудования заказчика</t>
        </is>
      </c>
      <c r="I1848" s="360" t="n"/>
      <c r="J1848" s="360" t="n"/>
      <c r="K1848" s="360" t="n">
        <v>222</v>
      </c>
      <c r="L1848" s="360" t="n">
        <v>3</v>
      </c>
      <c r="M1848" s="360" t="n">
        <v>3</v>
      </c>
      <c r="N1848" s="360" t="inlineStr"/>
      <c r="O1848" s="360" t="n">
        <v>0</v>
      </c>
      <c r="P1848" s="360" t="n"/>
      <c r="Q1848" s="360" t="n"/>
      <c r="R1848" s="360" t="n"/>
      <c r="S1848" s="360" t="n"/>
      <c r="T1848" s="360" t="n"/>
      <c r="U1848" s="360" t="n"/>
      <c r="V1848" s="360" t="n"/>
      <c r="W1848" s="360" t="n">
        <v>0</v>
      </c>
      <c r="X1848" s="360" t="n">
        <v>1</v>
      </c>
      <c r="Y1848" s="360" t="n">
        <v>0</v>
      </c>
      <c r="Z1848" s="360" t="n"/>
      <c r="AA1848" s="360" t="n"/>
      <c r="AB1848" s="360" t="n"/>
    </row>
    <row r="1849">
      <c r="A1849" s="360" t="n">
        <v>50</v>
      </c>
      <c r="B1849" s="360" t="n">
        <v>0</v>
      </c>
      <c r="C1849" s="360" t="n">
        <v>0</v>
      </c>
      <c r="D1849" s="360" t="n">
        <v>1</v>
      </c>
      <c r="E1849" s="360" t="n">
        <v>225</v>
      </c>
      <c r="F1849" s="360">
        <f>ROUND(Source!AV1844,O1849)</f>
        <v/>
      </c>
      <c r="G1849" s="360" t="inlineStr">
        <is>
          <t>СтМатОбПод</t>
        </is>
      </c>
      <c r="H1849" s="360" t="inlineStr">
        <is>
          <t>Стоимость материалов и оборудования подрядчика</t>
        </is>
      </c>
      <c r="I1849" s="360" t="n"/>
      <c r="J1849" s="360" t="n"/>
      <c r="K1849" s="360" t="n">
        <v>225</v>
      </c>
      <c r="L1849" s="360" t="n">
        <v>4</v>
      </c>
      <c r="M1849" s="360" t="n">
        <v>3</v>
      </c>
      <c r="N1849" s="360" t="inlineStr"/>
      <c r="O1849" s="360" t="n">
        <v>0</v>
      </c>
      <c r="P1849" s="360" t="n"/>
      <c r="Q1849" s="360" t="n"/>
      <c r="R1849" s="360" t="n"/>
      <c r="S1849" s="360" t="n"/>
      <c r="T1849" s="360" t="n"/>
      <c r="U1849" s="360" t="n"/>
      <c r="V1849" s="360" t="n"/>
      <c r="W1849" s="360" t="n">
        <v>0</v>
      </c>
      <c r="X1849" s="360" t="n">
        <v>1</v>
      </c>
      <c r="Y1849" s="360" t="n">
        <v>0</v>
      </c>
      <c r="Z1849" s="360" t="n"/>
      <c r="AA1849" s="360" t="n"/>
      <c r="AB1849" s="360" t="n"/>
    </row>
    <row r="1850">
      <c r="A1850" s="360" t="n">
        <v>50</v>
      </c>
      <c r="B1850" s="360" t="n">
        <v>0</v>
      </c>
      <c r="C1850" s="360" t="n">
        <v>0</v>
      </c>
      <c r="D1850" s="360" t="n">
        <v>1</v>
      </c>
      <c r="E1850" s="360" t="n">
        <v>226</v>
      </c>
      <c r="F1850" s="360">
        <f>ROUND(Source!AW1844,O1850)</f>
        <v/>
      </c>
      <c r="G1850" s="360" t="inlineStr">
        <is>
          <t>СтМат</t>
        </is>
      </c>
      <c r="H1850" s="360" t="inlineStr">
        <is>
          <t>Стоимость материалов (всего)</t>
        </is>
      </c>
      <c r="I1850" s="360" t="n"/>
      <c r="J1850" s="360" t="n"/>
      <c r="K1850" s="360" t="n">
        <v>226</v>
      </c>
      <c r="L1850" s="360" t="n">
        <v>5</v>
      </c>
      <c r="M1850" s="360" t="n">
        <v>3</v>
      </c>
      <c r="N1850" s="360" t="inlineStr"/>
      <c r="O1850" s="360" t="n">
        <v>0</v>
      </c>
      <c r="P1850" s="360" t="n"/>
      <c r="Q1850" s="360" t="n"/>
      <c r="R1850" s="360" t="n"/>
      <c r="S1850" s="360" t="n"/>
      <c r="T1850" s="360" t="n"/>
      <c r="U1850" s="360" t="n"/>
      <c r="V1850" s="360" t="n"/>
      <c r="W1850" s="360" t="n">
        <v>0</v>
      </c>
      <c r="X1850" s="360" t="n">
        <v>1</v>
      </c>
      <c r="Y1850" s="360" t="n">
        <v>0</v>
      </c>
      <c r="Z1850" s="360" t="n"/>
      <c r="AA1850" s="360" t="n"/>
      <c r="AB1850" s="360" t="n"/>
    </row>
    <row r="1851">
      <c r="A1851" s="360" t="n">
        <v>50</v>
      </c>
      <c r="B1851" s="360" t="n">
        <v>0</v>
      </c>
      <c r="C1851" s="360" t="n">
        <v>0</v>
      </c>
      <c r="D1851" s="360" t="n">
        <v>1</v>
      </c>
      <c r="E1851" s="360" t="n">
        <v>227</v>
      </c>
      <c r="F1851" s="360">
        <f>ROUND(Source!AX1844,O1851)</f>
        <v/>
      </c>
      <c r="G1851" s="360" t="inlineStr">
        <is>
          <t>СтМатЗак</t>
        </is>
      </c>
      <c r="H1851" s="360" t="inlineStr">
        <is>
          <t>Стоимость материалов заказчика</t>
        </is>
      </c>
      <c r="I1851" s="360" t="n"/>
      <c r="J1851" s="360" t="n"/>
      <c r="K1851" s="360" t="n">
        <v>227</v>
      </c>
      <c r="L1851" s="360" t="n">
        <v>6</v>
      </c>
      <c r="M1851" s="360" t="n">
        <v>3</v>
      </c>
      <c r="N1851" s="360" t="inlineStr"/>
      <c r="O1851" s="360" t="n">
        <v>0</v>
      </c>
      <c r="P1851" s="360" t="n"/>
      <c r="Q1851" s="360" t="n"/>
      <c r="R1851" s="360" t="n"/>
      <c r="S1851" s="360" t="n"/>
      <c r="T1851" s="360" t="n"/>
      <c r="U1851" s="360" t="n"/>
      <c r="V1851" s="360" t="n"/>
      <c r="W1851" s="360" t="n">
        <v>0</v>
      </c>
      <c r="X1851" s="360" t="n">
        <v>1</v>
      </c>
      <c r="Y1851" s="360" t="n">
        <v>0</v>
      </c>
      <c r="Z1851" s="360" t="n"/>
      <c r="AA1851" s="360" t="n"/>
      <c r="AB1851" s="360" t="n"/>
    </row>
    <row r="1852">
      <c r="A1852" s="360" t="n">
        <v>50</v>
      </c>
      <c r="B1852" s="360" t="n">
        <v>0</v>
      </c>
      <c r="C1852" s="360" t="n">
        <v>0</v>
      </c>
      <c r="D1852" s="360" t="n">
        <v>1</v>
      </c>
      <c r="E1852" s="360" t="n">
        <v>228</v>
      </c>
      <c r="F1852" s="360">
        <f>ROUND(Source!AY1844,O1852)</f>
        <v/>
      </c>
      <c r="G1852" s="360" t="inlineStr">
        <is>
          <t>СтМатПод</t>
        </is>
      </c>
      <c r="H1852" s="360" t="inlineStr">
        <is>
          <t>Стоимость материалов подрядчика</t>
        </is>
      </c>
      <c r="I1852" s="360" t="n"/>
      <c r="J1852" s="360" t="n"/>
      <c r="K1852" s="360" t="n">
        <v>228</v>
      </c>
      <c r="L1852" s="360" t="n">
        <v>7</v>
      </c>
      <c r="M1852" s="360" t="n">
        <v>3</v>
      </c>
      <c r="N1852" s="360" t="inlineStr"/>
      <c r="O1852" s="360" t="n">
        <v>0</v>
      </c>
      <c r="P1852" s="360" t="n"/>
      <c r="Q1852" s="360" t="n"/>
      <c r="R1852" s="360" t="n"/>
      <c r="S1852" s="360" t="n"/>
      <c r="T1852" s="360" t="n"/>
      <c r="U1852" s="360" t="n"/>
      <c r="V1852" s="360" t="n"/>
      <c r="W1852" s="360" t="n">
        <v>0</v>
      </c>
      <c r="X1852" s="360" t="n">
        <v>1</v>
      </c>
      <c r="Y1852" s="360" t="n">
        <v>0</v>
      </c>
      <c r="Z1852" s="360" t="n"/>
      <c r="AA1852" s="360" t="n"/>
      <c r="AB1852" s="360" t="n"/>
    </row>
    <row r="1853">
      <c r="A1853" s="360" t="n">
        <v>50</v>
      </c>
      <c r="B1853" s="360" t="n">
        <v>0</v>
      </c>
      <c r="C1853" s="360" t="n">
        <v>0</v>
      </c>
      <c r="D1853" s="360" t="n">
        <v>1</v>
      </c>
      <c r="E1853" s="360" t="n">
        <v>216</v>
      </c>
      <c r="F1853" s="360">
        <f>ROUND(Source!AP1844,O1853)</f>
        <v/>
      </c>
      <c r="G1853" s="360" t="inlineStr">
        <is>
          <t>Оборуд</t>
        </is>
      </c>
      <c r="H1853" s="360" t="inlineStr">
        <is>
          <t>Стоимость оборудования (всего)</t>
        </is>
      </c>
      <c r="I1853" s="360" t="n"/>
      <c r="J1853" s="360" t="n"/>
      <c r="K1853" s="360" t="n">
        <v>216</v>
      </c>
      <c r="L1853" s="360" t="n">
        <v>8</v>
      </c>
      <c r="M1853" s="360" t="n">
        <v>3</v>
      </c>
      <c r="N1853" s="360" t="inlineStr"/>
      <c r="O1853" s="360" t="n">
        <v>0</v>
      </c>
      <c r="P1853" s="360" t="n"/>
      <c r="Q1853" s="360" t="n"/>
      <c r="R1853" s="360" t="n"/>
      <c r="S1853" s="360" t="n"/>
      <c r="T1853" s="360" t="n"/>
      <c r="U1853" s="360" t="n"/>
      <c r="V1853" s="360" t="n"/>
      <c r="W1853" s="360" t="n">
        <v>0</v>
      </c>
      <c r="X1853" s="360" t="n">
        <v>1</v>
      </c>
      <c r="Y1853" s="360" t="n">
        <v>0</v>
      </c>
      <c r="Z1853" s="360" t="n"/>
      <c r="AA1853" s="360" t="n"/>
      <c r="AB1853" s="360" t="n"/>
    </row>
    <row r="1854">
      <c r="A1854" s="360" t="n">
        <v>50</v>
      </c>
      <c r="B1854" s="360" t="n">
        <v>0</v>
      </c>
      <c r="C1854" s="360" t="n">
        <v>0</v>
      </c>
      <c r="D1854" s="360" t="n">
        <v>1</v>
      </c>
      <c r="E1854" s="360" t="n">
        <v>223</v>
      </c>
      <c r="F1854" s="360">
        <f>ROUND(Source!AQ1844,O1854)</f>
        <v/>
      </c>
      <c r="G1854" s="360" t="inlineStr">
        <is>
          <t>ОборудЗак</t>
        </is>
      </c>
      <c r="H1854" s="360" t="inlineStr">
        <is>
          <t>Стоимость оборудования заказчика</t>
        </is>
      </c>
      <c r="I1854" s="360" t="n"/>
      <c r="J1854" s="360" t="n"/>
      <c r="K1854" s="360" t="n">
        <v>223</v>
      </c>
      <c r="L1854" s="360" t="n">
        <v>9</v>
      </c>
      <c r="M1854" s="360" t="n">
        <v>3</v>
      </c>
      <c r="N1854" s="360" t="inlineStr"/>
      <c r="O1854" s="360" t="n">
        <v>0</v>
      </c>
      <c r="P1854" s="360" t="n"/>
      <c r="Q1854" s="360" t="n"/>
      <c r="R1854" s="360" t="n"/>
      <c r="S1854" s="360" t="n"/>
      <c r="T1854" s="360" t="n"/>
      <c r="U1854" s="360" t="n"/>
      <c r="V1854" s="360" t="n"/>
      <c r="W1854" s="360" t="n">
        <v>0</v>
      </c>
      <c r="X1854" s="360" t="n">
        <v>1</v>
      </c>
      <c r="Y1854" s="360" t="n">
        <v>0</v>
      </c>
      <c r="Z1854" s="360" t="n"/>
      <c r="AA1854" s="360" t="n"/>
      <c r="AB1854" s="360" t="n"/>
    </row>
    <row r="1855">
      <c r="A1855" s="360" t="n">
        <v>50</v>
      </c>
      <c r="B1855" s="360" t="n">
        <v>0</v>
      </c>
      <c r="C1855" s="360" t="n">
        <v>0</v>
      </c>
      <c r="D1855" s="360" t="n">
        <v>1</v>
      </c>
      <c r="E1855" s="360" t="n">
        <v>229</v>
      </c>
      <c r="F1855" s="360">
        <f>ROUND(Source!AZ1844,O1855)</f>
        <v/>
      </c>
      <c r="G1855" s="360" t="inlineStr">
        <is>
          <t>ОборудПод</t>
        </is>
      </c>
      <c r="H1855" s="360" t="inlineStr">
        <is>
          <t>Стоимость оборудования подрядчика</t>
        </is>
      </c>
      <c r="I1855" s="360" t="n"/>
      <c r="J1855" s="360" t="n"/>
      <c r="K1855" s="360" t="n">
        <v>229</v>
      </c>
      <c r="L1855" s="360" t="n">
        <v>10</v>
      </c>
      <c r="M1855" s="360" t="n">
        <v>3</v>
      </c>
      <c r="N1855" s="360" t="inlineStr"/>
      <c r="O1855" s="360" t="n">
        <v>0</v>
      </c>
      <c r="P1855" s="360" t="n"/>
      <c r="Q1855" s="360" t="n"/>
      <c r="R1855" s="360" t="n"/>
      <c r="S1855" s="360" t="n"/>
      <c r="T1855" s="360" t="n"/>
      <c r="U1855" s="360" t="n"/>
      <c r="V1855" s="360" t="n"/>
      <c r="W1855" s="360" t="n">
        <v>0</v>
      </c>
      <c r="X1855" s="360" t="n">
        <v>1</v>
      </c>
      <c r="Y1855" s="360" t="n">
        <v>0</v>
      </c>
      <c r="Z1855" s="360" t="n"/>
      <c r="AA1855" s="360" t="n"/>
      <c r="AB1855" s="360" t="n"/>
    </row>
    <row r="1856">
      <c r="A1856" s="360" t="n">
        <v>50</v>
      </c>
      <c r="B1856" s="360" t="n">
        <v>0</v>
      </c>
      <c r="C1856" s="360" t="n">
        <v>0</v>
      </c>
      <c r="D1856" s="360" t="n">
        <v>1</v>
      </c>
      <c r="E1856" s="360" t="n">
        <v>203</v>
      </c>
      <c r="F1856" s="360">
        <f>ROUND(Source!Q1844,O1856)</f>
        <v/>
      </c>
      <c r="G1856" s="360" t="inlineStr">
        <is>
          <t>ЭММ</t>
        </is>
      </c>
      <c r="H1856" s="360" t="inlineStr">
        <is>
          <t>Эксплуатация машин</t>
        </is>
      </c>
      <c r="I1856" s="360" t="n"/>
      <c r="J1856" s="360" t="n"/>
      <c r="K1856" s="360" t="n">
        <v>203</v>
      </c>
      <c r="L1856" s="360" t="n">
        <v>11</v>
      </c>
      <c r="M1856" s="360" t="n">
        <v>3</v>
      </c>
      <c r="N1856" s="360" t="inlineStr"/>
      <c r="O1856" s="360" t="n">
        <v>0</v>
      </c>
      <c r="P1856" s="360" t="n"/>
      <c r="Q1856" s="360" t="n"/>
      <c r="R1856" s="360" t="n"/>
      <c r="S1856" s="360" t="n"/>
      <c r="T1856" s="360" t="n"/>
      <c r="U1856" s="360" t="n"/>
      <c r="V1856" s="360" t="n"/>
      <c r="W1856" s="360" t="n">
        <v>0</v>
      </c>
      <c r="X1856" s="360" t="n">
        <v>1</v>
      </c>
      <c r="Y1856" s="360" t="n">
        <v>0</v>
      </c>
      <c r="Z1856" s="360" t="n"/>
      <c r="AA1856" s="360" t="n"/>
      <c r="AB1856" s="360" t="n"/>
    </row>
    <row r="1857">
      <c r="A1857" s="360" t="n">
        <v>50</v>
      </c>
      <c r="B1857" s="360" t="n">
        <v>0</v>
      </c>
      <c r="C1857" s="360" t="n">
        <v>0</v>
      </c>
      <c r="D1857" s="360" t="n">
        <v>1</v>
      </c>
      <c r="E1857" s="360" t="n">
        <v>231</v>
      </c>
      <c r="F1857" s="360">
        <f>ROUND(Source!BB1844,O1857)</f>
        <v/>
      </c>
      <c r="G1857" s="360" t="inlineStr">
        <is>
          <t>ЭММсНРиСП</t>
        </is>
      </c>
      <c r="H1857" s="360" t="inlineStr">
        <is>
          <t>Эксплуатация машин по ТСН-2001.16</t>
        </is>
      </c>
      <c r="I1857" s="360" t="n"/>
      <c r="J1857" s="360" t="n"/>
      <c r="K1857" s="360" t="n">
        <v>231</v>
      </c>
      <c r="L1857" s="360" t="n">
        <v>12</v>
      </c>
      <c r="M1857" s="360" t="n">
        <v>3</v>
      </c>
      <c r="N1857" s="360" t="inlineStr"/>
      <c r="O1857" s="360" t="n">
        <v>0</v>
      </c>
      <c r="P1857" s="360" t="n"/>
      <c r="Q1857" s="360" t="n"/>
      <c r="R1857" s="360" t="n"/>
      <c r="S1857" s="360" t="n"/>
      <c r="T1857" s="360" t="n"/>
      <c r="U1857" s="360" t="n"/>
      <c r="V1857" s="360" t="n"/>
      <c r="W1857" s="360" t="n">
        <v>0</v>
      </c>
      <c r="X1857" s="360" t="n">
        <v>1</v>
      </c>
      <c r="Y1857" s="360" t="n">
        <v>0</v>
      </c>
      <c r="Z1857" s="360" t="n"/>
      <c r="AA1857" s="360" t="n"/>
      <c r="AB1857" s="360" t="n"/>
    </row>
    <row r="1858">
      <c r="A1858" s="360" t="n">
        <v>50</v>
      </c>
      <c r="B1858" s="360" t="n">
        <v>0</v>
      </c>
      <c r="C1858" s="360" t="n">
        <v>0</v>
      </c>
      <c r="D1858" s="360" t="n">
        <v>1</v>
      </c>
      <c r="E1858" s="360" t="n">
        <v>204</v>
      </c>
      <c r="F1858" s="360">
        <f>ROUND(Source!R1844,O1858)</f>
        <v/>
      </c>
      <c r="G1858" s="360" t="inlineStr">
        <is>
          <t>ЗПМ</t>
        </is>
      </c>
      <c r="H1858" s="360" t="inlineStr">
        <is>
          <t>ЗП машинистов</t>
        </is>
      </c>
      <c r="I1858" s="360" t="n"/>
      <c r="J1858" s="360" t="n"/>
      <c r="K1858" s="360" t="n">
        <v>204</v>
      </c>
      <c r="L1858" s="360" t="n">
        <v>13</v>
      </c>
      <c r="M1858" s="360" t="n">
        <v>3</v>
      </c>
      <c r="N1858" s="360" t="inlineStr"/>
      <c r="O1858" s="360" t="n">
        <v>0</v>
      </c>
      <c r="P1858" s="360" t="n"/>
      <c r="Q1858" s="360" t="n"/>
      <c r="R1858" s="360" t="n"/>
      <c r="S1858" s="360" t="n"/>
      <c r="T1858" s="360" t="n"/>
      <c r="U1858" s="360" t="n"/>
      <c r="V1858" s="360" t="n"/>
      <c r="W1858" s="360" t="n">
        <v>0</v>
      </c>
      <c r="X1858" s="360" t="n">
        <v>1</v>
      </c>
      <c r="Y1858" s="360" t="n">
        <v>0</v>
      </c>
      <c r="Z1858" s="360" t="n"/>
      <c r="AA1858" s="360" t="n"/>
      <c r="AB1858" s="360" t="n"/>
    </row>
    <row r="1859">
      <c r="A1859" s="360" t="n">
        <v>50</v>
      </c>
      <c r="B1859" s="360" t="n">
        <v>0</v>
      </c>
      <c r="C1859" s="360" t="n">
        <v>0</v>
      </c>
      <c r="D1859" s="360" t="n">
        <v>1</v>
      </c>
      <c r="E1859" s="360" t="n">
        <v>205</v>
      </c>
      <c r="F1859" s="360">
        <f>ROUND(Source!S1844,O1859)</f>
        <v/>
      </c>
      <c r="G1859" s="360" t="inlineStr">
        <is>
          <t>ОЗП</t>
        </is>
      </c>
      <c r="H1859" s="360" t="inlineStr">
        <is>
          <t>Основная ЗП рабочих</t>
        </is>
      </c>
      <c r="I1859" s="360" t="n"/>
      <c r="J1859" s="360" t="n"/>
      <c r="K1859" s="360" t="n">
        <v>205</v>
      </c>
      <c r="L1859" s="360" t="n">
        <v>14</v>
      </c>
      <c r="M1859" s="360" t="n">
        <v>3</v>
      </c>
      <c r="N1859" s="360" t="inlineStr"/>
      <c r="O1859" s="360" t="n">
        <v>0</v>
      </c>
      <c r="P1859" s="360" t="n"/>
      <c r="Q1859" s="360" t="n"/>
      <c r="R1859" s="360" t="n"/>
      <c r="S1859" s="360" t="n"/>
      <c r="T1859" s="360" t="n"/>
      <c r="U1859" s="360" t="n"/>
      <c r="V1859" s="360" t="n"/>
      <c r="W1859" s="360" t="n">
        <v>0</v>
      </c>
      <c r="X1859" s="360" t="n">
        <v>1</v>
      </c>
      <c r="Y1859" s="360" t="n">
        <v>0</v>
      </c>
      <c r="Z1859" s="360" t="n"/>
      <c r="AA1859" s="360" t="n"/>
      <c r="AB1859" s="360" t="n"/>
    </row>
    <row r="1860">
      <c r="A1860" s="360" t="n">
        <v>50</v>
      </c>
      <c r="B1860" s="360" t="n">
        <v>0</v>
      </c>
      <c r="C1860" s="360" t="n">
        <v>0</v>
      </c>
      <c r="D1860" s="360" t="n">
        <v>1</v>
      </c>
      <c r="E1860" s="360" t="n">
        <v>232</v>
      </c>
      <c r="F1860" s="360">
        <f>ROUND(Source!BC1844,O1860)</f>
        <v/>
      </c>
      <c r="G1860" s="360" t="inlineStr">
        <is>
          <t>ОЗПсНРиСП</t>
        </is>
      </c>
      <c r="H1860" s="360" t="inlineStr">
        <is>
          <t>Основная ЗП рабочих по ТСН-2001.16</t>
        </is>
      </c>
      <c r="I1860" s="360" t="n"/>
      <c r="J1860" s="360" t="n"/>
      <c r="K1860" s="360" t="n">
        <v>232</v>
      </c>
      <c r="L1860" s="360" t="n">
        <v>15</v>
      </c>
      <c r="M1860" s="360" t="n">
        <v>3</v>
      </c>
      <c r="N1860" s="360" t="inlineStr"/>
      <c r="O1860" s="360" t="n">
        <v>0</v>
      </c>
      <c r="P1860" s="360" t="n"/>
      <c r="Q1860" s="360" t="n"/>
      <c r="R1860" s="360" t="n"/>
      <c r="S1860" s="360" t="n"/>
      <c r="T1860" s="360" t="n"/>
      <c r="U1860" s="360" t="n"/>
      <c r="V1860" s="360" t="n"/>
      <c r="W1860" s="360" t="n">
        <v>0</v>
      </c>
      <c r="X1860" s="360" t="n">
        <v>1</v>
      </c>
      <c r="Y1860" s="360" t="n">
        <v>0</v>
      </c>
      <c r="Z1860" s="360" t="n"/>
      <c r="AA1860" s="360" t="n"/>
      <c r="AB1860" s="360" t="n"/>
    </row>
    <row r="1861">
      <c r="A1861" s="360" t="n">
        <v>50</v>
      </c>
      <c r="B1861" s="360" t="n">
        <v>0</v>
      </c>
      <c r="C1861" s="360" t="n">
        <v>0</v>
      </c>
      <c r="D1861" s="360" t="n">
        <v>1</v>
      </c>
      <c r="E1861" s="360" t="n">
        <v>214</v>
      </c>
      <c r="F1861" s="360">
        <f>ROUND(Source!AS1844,O1861)</f>
        <v/>
      </c>
      <c r="G1861" s="360" t="inlineStr">
        <is>
          <t>Строит</t>
        </is>
      </c>
      <c r="H1861" s="360" t="inlineStr">
        <is>
          <t>Строительные работы с НР и СП</t>
        </is>
      </c>
      <c r="I1861" s="360" t="n"/>
      <c r="J1861" s="360" t="n"/>
      <c r="K1861" s="360" t="n">
        <v>214</v>
      </c>
      <c r="L1861" s="360" t="n">
        <v>16</v>
      </c>
      <c r="M1861" s="360" t="n">
        <v>3</v>
      </c>
      <c r="N1861" s="360" t="inlineStr"/>
      <c r="O1861" s="360" t="n">
        <v>0</v>
      </c>
      <c r="P1861" s="360" t="n"/>
      <c r="Q1861" s="360" t="n"/>
      <c r="R1861" s="360" t="n"/>
      <c r="S1861" s="360" t="n"/>
      <c r="T1861" s="360" t="n"/>
      <c r="U1861" s="360" t="n"/>
      <c r="V1861" s="360" t="n"/>
      <c r="W1861" s="360" t="n">
        <v>0</v>
      </c>
      <c r="X1861" s="360" t="n">
        <v>1</v>
      </c>
      <c r="Y1861" s="360" t="n">
        <v>0</v>
      </c>
      <c r="Z1861" s="360" t="n"/>
      <c r="AA1861" s="360" t="n"/>
      <c r="AB1861" s="360" t="n"/>
    </row>
    <row r="1862">
      <c r="A1862" s="360" t="n">
        <v>50</v>
      </c>
      <c r="B1862" s="360" t="n">
        <v>0</v>
      </c>
      <c r="C1862" s="360" t="n">
        <v>0</v>
      </c>
      <c r="D1862" s="360" t="n">
        <v>1</v>
      </c>
      <c r="E1862" s="360" t="n">
        <v>215</v>
      </c>
      <c r="F1862" s="360">
        <f>ROUND(Source!AT1844,O1862)</f>
        <v/>
      </c>
      <c r="G1862" s="360" t="inlineStr">
        <is>
          <t>Монтаж</t>
        </is>
      </c>
      <c r="H1862" s="360" t="inlineStr">
        <is>
          <t>Монтажные работы с НР и СП</t>
        </is>
      </c>
      <c r="I1862" s="360" t="n"/>
      <c r="J1862" s="360" t="n"/>
      <c r="K1862" s="360" t="n">
        <v>215</v>
      </c>
      <c r="L1862" s="360" t="n">
        <v>17</v>
      </c>
      <c r="M1862" s="360" t="n">
        <v>3</v>
      </c>
      <c r="N1862" s="360" t="inlineStr"/>
      <c r="O1862" s="360" t="n">
        <v>0</v>
      </c>
      <c r="P1862" s="360" t="n"/>
      <c r="Q1862" s="360" t="n"/>
      <c r="R1862" s="360" t="n"/>
      <c r="S1862" s="360" t="n"/>
      <c r="T1862" s="360" t="n"/>
      <c r="U1862" s="360" t="n"/>
      <c r="V1862" s="360" t="n"/>
      <c r="W1862" s="360" t="n">
        <v>0</v>
      </c>
      <c r="X1862" s="360" t="n">
        <v>1</v>
      </c>
      <c r="Y1862" s="360" t="n">
        <v>0</v>
      </c>
      <c r="Z1862" s="360" t="n"/>
      <c r="AA1862" s="360" t="n"/>
      <c r="AB1862" s="360" t="n"/>
    </row>
    <row r="1863">
      <c r="A1863" s="360" t="n">
        <v>50</v>
      </c>
      <c r="B1863" s="360" t="n">
        <v>0</v>
      </c>
      <c r="C1863" s="360" t="n">
        <v>0</v>
      </c>
      <c r="D1863" s="360" t="n">
        <v>1</v>
      </c>
      <c r="E1863" s="360" t="n">
        <v>217</v>
      </c>
      <c r="F1863" s="360">
        <f>ROUND(Source!AU1844,O1863)</f>
        <v/>
      </c>
      <c r="G1863" s="360" t="inlineStr">
        <is>
          <t>Прочие</t>
        </is>
      </c>
      <c r="H1863" s="360" t="inlineStr">
        <is>
          <t>Прочие работы с НР и СП</t>
        </is>
      </c>
      <c r="I1863" s="360" t="n"/>
      <c r="J1863" s="360" t="n"/>
      <c r="K1863" s="360" t="n">
        <v>217</v>
      </c>
      <c r="L1863" s="360" t="n">
        <v>18</v>
      </c>
      <c r="M1863" s="360" t="n">
        <v>3</v>
      </c>
      <c r="N1863" s="360" t="inlineStr"/>
      <c r="O1863" s="360" t="n">
        <v>0</v>
      </c>
      <c r="P1863" s="360" t="n"/>
      <c r="Q1863" s="360" t="n"/>
      <c r="R1863" s="360" t="n"/>
      <c r="S1863" s="360" t="n"/>
      <c r="T1863" s="360" t="n"/>
      <c r="U1863" s="360" t="n"/>
      <c r="V1863" s="360" t="n"/>
      <c r="W1863" s="360" t="n">
        <v>0</v>
      </c>
      <c r="X1863" s="360" t="n">
        <v>1</v>
      </c>
      <c r="Y1863" s="360" t="n">
        <v>0</v>
      </c>
      <c r="Z1863" s="360" t="n"/>
      <c r="AA1863" s="360" t="n"/>
      <c r="AB1863" s="360" t="n"/>
    </row>
    <row r="1864">
      <c r="A1864" s="360" t="n">
        <v>50</v>
      </c>
      <c r="B1864" s="360" t="n">
        <v>0</v>
      </c>
      <c r="C1864" s="360" t="n">
        <v>0</v>
      </c>
      <c r="D1864" s="360" t="n">
        <v>1</v>
      </c>
      <c r="E1864" s="360" t="n">
        <v>230</v>
      </c>
      <c r="F1864" s="360">
        <f>ROUND(Source!BA1844,O1864)</f>
        <v/>
      </c>
      <c r="G1864" s="360" t="inlineStr">
        <is>
          <t>ПрочиеЗатр</t>
        </is>
      </c>
      <c r="H1864" s="360" t="inlineStr">
        <is>
          <t>Прочие затраты по ТСН-2001.16</t>
        </is>
      </c>
      <c r="I1864" s="360" t="n"/>
      <c r="J1864" s="360" t="n"/>
      <c r="K1864" s="360" t="n">
        <v>230</v>
      </c>
      <c r="L1864" s="360" t="n">
        <v>19</v>
      </c>
      <c r="M1864" s="360" t="n">
        <v>3</v>
      </c>
      <c r="N1864" s="360" t="inlineStr"/>
      <c r="O1864" s="360" t="n">
        <v>0</v>
      </c>
      <c r="P1864" s="360" t="n"/>
      <c r="Q1864" s="360" t="n"/>
      <c r="R1864" s="360" t="n"/>
      <c r="S1864" s="360" t="n"/>
      <c r="T1864" s="360" t="n"/>
      <c r="U1864" s="360" t="n"/>
      <c r="V1864" s="360" t="n"/>
      <c r="W1864" s="360" t="n">
        <v>0</v>
      </c>
      <c r="X1864" s="360" t="n">
        <v>1</v>
      </c>
      <c r="Y1864" s="360" t="n">
        <v>0</v>
      </c>
      <c r="Z1864" s="360" t="n"/>
      <c r="AA1864" s="360" t="n"/>
      <c r="AB1864" s="360" t="n"/>
    </row>
    <row r="1865">
      <c r="A1865" s="360" t="n">
        <v>50</v>
      </c>
      <c r="B1865" s="360" t="n">
        <v>0</v>
      </c>
      <c r="C1865" s="360" t="n">
        <v>0</v>
      </c>
      <c r="D1865" s="360" t="n">
        <v>1</v>
      </c>
      <c r="E1865" s="360" t="n">
        <v>206</v>
      </c>
      <c r="F1865" s="360">
        <f>ROUND(Source!T1844,O1865)</f>
        <v/>
      </c>
      <c r="G1865" s="360" t="inlineStr">
        <is>
          <t>ВозврМат</t>
        </is>
      </c>
      <c r="H1865" s="360" t="inlineStr">
        <is>
          <t>Возврат материалов</t>
        </is>
      </c>
      <c r="I1865" s="360" t="n"/>
      <c r="J1865" s="360" t="n"/>
      <c r="K1865" s="360" t="n">
        <v>206</v>
      </c>
      <c r="L1865" s="360" t="n">
        <v>20</v>
      </c>
      <c r="M1865" s="360" t="n">
        <v>3</v>
      </c>
      <c r="N1865" s="360" t="inlineStr"/>
      <c r="O1865" s="360" t="n">
        <v>0</v>
      </c>
      <c r="P1865" s="360" t="n"/>
      <c r="Q1865" s="360" t="n"/>
      <c r="R1865" s="360" t="n"/>
      <c r="S1865" s="360" t="n"/>
      <c r="T1865" s="360" t="n"/>
      <c r="U1865" s="360" t="n"/>
      <c r="V1865" s="360" t="n"/>
      <c r="W1865" s="360" t="n">
        <v>0</v>
      </c>
      <c r="X1865" s="360" t="n">
        <v>1</v>
      </c>
      <c r="Y1865" s="360" t="n">
        <v>0</v>
      </c>
      <c r="Z1865" s="360" t="n"/>
      <c r="AA1865" s="360" t="n"/>
      <c r="AB1865" s="360" t="n"/>
    </row>
    <row r="1866">
      <c r="A1866" s="360" t="n">
        <v>50</v>
      </c>
      <c r="B1866" s="360" t="n">
        <v>0</v>
      </c>
      <c r="C1866" s="360" t="n">
        <v>0</v>
      </c>
      <c r="D1866" s="360" t="n">
        <v>1</v>
      </c>
      <c r="E1866" s="360" t="n">
        <v>207</v>
      </c>
      <c r="F1866" s="360">
        <f>ROUND(Source!U1844,O1866)</f>
        <v/>
      </c>
      <c r="G1866" s="360" t="inlineStr">
        <is>
          <t>ТрудСтр</t>
        </is>
      </c>
      <c r="H1866" s="360" t="inlineStr">
        <is>
          <t>Трудозатраты строителей</t>
        </is>
      </c>
      <c r="I1866" s="360" t="n"/>
      <c r="J1866" s="360" t="n"/>
      <c r="K1866" s="360" t="n">
        <v>207</v>
      </c>
      <c r="L1866" s="360" t="n">
        <v>21</v>
      </c>
      <c r="M1866" s="360" t="n">
        <v>3</v>
      </c>
      <c r="N1866" s="360" t="inlineStr"/>
      <c r="O1866" s="360" t="n">
        <v>7</v>
      </c>
      <c r="P1866" s="360" t="n"/>
      <c r="Q1866" s="360" t="n"/>
      <c r="R1866" s="360" t="n"/>
      <c r="S1866" s="360" t="n"/>
      <c r="T1866" s="360" t="n"/>
      <c r="U1866" s="360" t="n"/>
      <c r="V1866" s="360" t="n"/>
      <c r="W1866" s="360" t="n">
        <v>0</v>
      </c>
      <c r="X1866" s="360" t="n">
        <v>1</v>
      </c>
      <c r="Y1866" s="360" t="n">
        <v>0</v>
      </c>
      <c r="Z1866" s="360" t="n"/>
      <c r="AA1866" s="360" t="n"/>
      <c r="AB1866" s="360" t="n"/>
    </row>
    <row r="1867">
      <c r="A1867" s="360" t="n">
        <v>50</v>
      </c>
      <c r="B1867" s="360" t="n">
        <v>0</v>
      </c>
      <c r="C1867" s="360" t="n">
        <v>0</v>
      </c>
      <c r="D1867" s="360" t="n">
        <v>1</v>
      </c>
      <c r="E1867" s="360" t="n">
        <v>208</v>
      </c>
      <c r="F1867" s="360">
        <f>ROUND(Source!V1844,O1867)</f>
        <v/>
      </c>
      <c r="G1867" s="360" t="inlineStr">
        <is>
          <t>ТрудМаш</t>
        </is>
      </c>
      <c r="H1867" s="360" t="inlineStr">
        <is>
          <t>Трудозатраты машинистов</t>
        </is>
      </c>
      <c r="I1867" s="360" t="n"/>
      <c r="J1867" s="360" t="n"/>
      <c r="K1867" s="360" t="n">
        <v>208</v>
      </c>
      <c r="L1867" s="360" t="n">
        <v>22</v>
      </c>
      <c r="M1867" s="360" t="n">
        <v>3</v>
      </c>
      <c r="N1867" s="360" t="inlineStr"/>
      <c r="O1867" s="360" t="n">
        <v>7</v>
      </c>
      <c r="P1867" s="360" t="n"/>
      <c r="Q1867" s="360" t="n"/>
      <c r="R1867" s="360" t="n"/>
      <c r="S1867" s="360" t="n"/>
      <c r="T1867" s="360" t="n"/>
      <c r="U1867" s="360" t="n"/>
      <c r="V1867" s="360" t="n"/>
      <c r="W1867" s="360" t="n">
        <v>0</v>
      </c>
      <c r="X1867" s="360" t="n">
        <v>1</v>
      </c>
      <c r="Y1867" s="360" t="n">
        <v>0</v>
      </c>
      <c r="Z1867" s="360" t="n"/>
      <c r="AA1867" s="360" t="n"/>
      <c r="AB1867" s="360" t="n"/>
    </row>
    <row r="1868">
      <c r="A1868" s="360" t="n">
        <v>50</v>
      </c>
      <c r="B1868" s="360" t="n">
        <v>0</v>
      </c>
      <c r="C1868" s="360" t="n">
        <v>0</v>
      </c>
      <c r="D1868" s="360" t="n">
        <v>1</v>
      </c>
      <c r="E1868" s="360" t="n">
        <v>209</v>
      </c>
      <c r="F1868" s="360">
        <f>ROUND(Source!W1844,O1868)</f>
        <v/>
      </c>
      <c r="G1868" s="360" t="inlineStr">
        <is>
          <t>ТранспМат</t>
        </is>
      </c>
      <c r="H1868" s="360" t="inlineStr">
        <is>
          <t>Транспорт материалов</t>
        </is>
      </c>
      <c r="I1868" s="360" t="n"/>
      <c r="J1868" s="360" t="n"/>
      <c r="K1868" s="360" t="n">
        <v>209</v>
      </c>
      <c r="L1868" s="360" t="n">
        <v>23</v>
      </c>
      <c r="M1868" s="360" t="n">
        <v>3</v>
      </c>
      <c r="N1868" s="360" t="inlineStr"/>
      <c r="O1868" s="360" t="n">
        <v>0</v>
      </c>
      <c r="P1868" s="360" t="n"/>
      <c r="Q1868" s="360" t="n"/>
      <c r="R1868" s="360" t="n"/>
      <c r="S1868" s="360" t="n"/>
      <c r="T1868" s="360" t="n"/>
      <c r="U1868" s="360" t="n"/>
      <c r="V1868" s="360" t="n"/>
      <c r="W1868" s="360" t="n">
        <v>0</v>
      </c>
      <c r="X1868" s="360" t="n">
        <v>1</v>
      </c>
      <c r="Y1868" s="360" t="n">
        <v>0</v>
      </c>
      <c r="Z1868" s="360" t="n"/>
      <c r="AA1868" s="360" t="n"/>
      <c r="AB1868" s="360" t="n"/>
    </row>
    <row r="1869">
      <c r="A1869" s="360" t="n">
        <v>50</v>
      </c>
      <c r="B1869" s="360" t="n">
        <v>0</v>
      </c>
      <c r="C1869" s="360" t="n">
        <v>0</v>
      </c>
      <c r="D1869" s="360" t="n">
        <v>1</v>
      </c>
      <c r="E1869" s="360" t="n">
        <v>233</v>
      </c>
      <c r="F1869" s="360">
        <f>ROUND(Source!BD1844,O1869)</f>
        <v/>
      </c>
      <c r="G1869" s="360" t="inlineStr">
        <is>
          <t>Перевозка</t>
        </is>
      </c>
      <c r="H1869" s="360" t="inlineStr">
        <is>
          <t>Перевозка грузов</t>
        </is>
      </c>
      <c r="I1869" s="360" t="n"/>
      <c r="J1869" s="360" t="n"/>
      <c r="K1869" s="360" t="n">
        <v>233</v>
      </c>
      <c r="L1869" s="360" t="n">
        <v>24</v>
      </c>
      <c r="M1869" s="360" t="n">
        <v>3</v>
      </c>
      <c r="N1869" s="360" t="inlineStr"/>
      <c r="O1869" s="360" t="n">
        <v>0</v>
      </c>
      <c r="P1869" s="360" t="n"/>
      <c r="Q1869" s="360" t="n"/>
      <c r="R1869" s="360" t="n"/>
      <c r="S1869" s="360" t="n"/>
      <c r="T1869" s="360" t="n"/>
      <c r="U1869" s="360" t="n"/>
      <c r="V1869" s="360" t="n"/>
      <c r="W1869" s="360" t="n">
        <v>0</v>
      </c>
      <c r="X1869" s="360" t="n">
        <v>1</v>
      </c>
      <c r="Y1869" s="360" t="n">
        <v>0</v>
      </c>
      <c r="Z1869" s="360" t="n"/>
      <c r="AA1869" s="360" t="n"/>
      <c r="AB1869" s="360" t="n"/>
    </row>
    <row r="1870">
      <c r="A1870" s="360" t="n">
        <v>50</v>
      </c>
      <c r="B1870" s="360" t="n">
        <v>0</v>
      </c>
      <c r="C1870" s="360" t="n">
        <v>0</v>
      </c>
      <c r="D1870" s="360" t="n">
        <v>1</v>
      </c>
      <c r="E1870" s="360" t="n">
        <v>210</v>
      </c>
      <c r="F1870" s="360">
        <f>ROUND(Source!X1844,O1870)</f>
        <v/>
      </c>
      <c r="G1870" s="360" t="inlineStr">
        <is>
          <t>НР</t>
        </is>
      </c>
      <c r="H1870" s="360" t="inlineStr">
        <is>
          <t>Накладные расходы</t>
        </is>
      </c>
      <c r="I1870" s="360" t="n"/>
      <c r="J1870" s="360" t="n"/>
      <c r="K1870" s="360" t="n">
        <v>210</v>
      </c>
      <c r="L1870" s="360" t="n">
        <v>25</v>
      </c>
      <c r="M1870" s="360" t="n">
        <v>3</v>
      </c>
      <c r="N1870" s="360" t="inlineStr"/>
      <c r="O1870" s="360" t="n">
        <v>0</v>
      </c>
      <c r="P1870" s="360" t="n"/>
      <c r="Q1870" s="360" t="n"/>
      <c r="R1870" s="360" t="n"/>
      <c r="S1870" s="360" t="n"/>
      <c r="T1870" s="360" t="n"/>
      <c r="U1870" s="360" t="n"/>
      <c r="V1870" s="360" t="n"/>
      <c r="W1870" s="360" t="n">
        <v>0</v>
      </c>
      <c r="X1870" s="360" t="n">
        <v>1</v>
      </c>
      <c r="Y1870" s="360" t="n">
        <v>0</v>
      </c>
      <c r="Z1870" s="360" t="n"/>
      <c r="AA1870" s="360" t="n"/>
      <c r="AB1870" s="360" t="n"/>
    </row>
    <row r="1871">
      <c r="A1871" s="360" t="n">
        <v>50</v>
      </c>
      <c r="B1871" s="360" t="n">
        <v>0</v>
      </c>
      <c r="C1871" s="360" t="n">
        <v>0</v>
      </c>
      <c r="D1871" s="360" t="n">
        <v>1</v>
      </c>
      <c r="E1871" s="360" t="n">
        <v>211</v>
      </c>
      <c r="F1871" s="360">
        <f>ROUND(Source!Y1844,O1871)</f>
        <v/>
      </c>
      <c r="G1871" s="360" t="inlineStr">
        <is>
          <t>СмПриб</t>
        </is>
      </c>
      <c r="H1871" s="360" t="inlineStr">
        <is>
          <t>Сметная прибыль</t>
        </is>
      </c>
      <c r="I1871" s="360" t="n"/>
      <c r="J1871" s="360" t="n"/>
      <c r="K1871" s="360" t="n">
        <v>211</v>
      </c>
      <c r="L1871" s="360" t="n">
        <v>26</v>
      </c>
      <c r="M1871" s="360" t="n">
        <v>3</v>
      </c>
      <c r="N1871" s="360" t="inlineStr"/>
      <c r="O1871" s="360" t="n">
        <v>0</v>
      </c>
      <c r="P1871" s="360" t="n"/>
      <c r="Q1871" s="360" t="n"/>
      <c r="R1871" s="360" t="n"/>
      <c r="S1871" s="360" t="n"/>
      <c r="T1871" s="360" t="n"/>
      <c r="U1871" s="360" t="n"/>
      <c r="V1871" s="360" t="n"/>
      <c r="W1871" s="360" t="n">
        <v>0</v>
      </c>
      <c r="X1871" s="360" t="n">
        <v>1</v>
      </c>
      <c r="Y1871" s="360" t="n">
        <v>0</v>
      </c>
      <c r="Z1871" s="360" t="n"/>
      <c r="AA1871" s="360" t="n"/>
      <c r="AB1871" s="360" t="n"/>
    </row>
    <row r="1872">
      <c r="A1872" s="360" t="n">
        <v>50</v>
      </c>
      <c r="B1872" s="360" t="n">
        <v>0</v>
      </c>
      <c r="C1872" s="360" t="n">
        <v>0</v>
      </c>
      <c r="D1872" s="360" t="n">
        <v>1</v>
      </c>
      <c r="E1872" s="360" t="n">
        <v>224</v>
      </c>
      <c r="F1872" s="360">
        <f>ROUND(Source!AR1844,O1872)</f>
        <v/>
      </c>
      <c r="G1872" s="360" t="inlineStr">
        <is>
          <t>Всего</t>
        </is>
      </c>
      <c r="H1872" s="360" t="inlineStr">
        <is>
          <t>Всего с НР и СП</t>
        </is>
      </c>
      <c r="I1872" s="360" t="n"/>
      <c r="J1872" s="360" t="n"/>
      <c r="K1872" s="360" t="n">
        <v>224</v>
      </c>
      <c r="L1872" s="360" t="n">
        <v>27</v>
      </c>
      <c r="M1872" s="360" t="n">
        <v>3</v>
      </c>
      <c r="N1872" s="360" t="inlineStr"/>
      <c r="O1872" s="360" t="n">
        <v>0</v>
      </c>
      <c r="P1872" s="360" t="n"/>
      <c r="Q1872" s="360" t="n"/>
      <c r="R1872" s="360" t="n"/>
      <c r="S1872" s="360" t="n"/>
      <c r="T1872" s="360" t="n"/>
      <c r="U1872" s="360" t="n"/>
      <c r="V1872" s="360" t="n"/>
      <c r="W1872" s="360" t="n">
        <v>0</v>
      </c>
      <c r="X1872" s="360" t="n">
        <v>1</v>
      </c>
      <c r="Y1872" s="360" t="n">
        <v>0</v>
      </c>
      <c r="Z1872" s="360" t="n"/>
      <c r="AA1872" s="360" t="n"/>
      <c r="AB1872" s="360" t="n"/>
    </row>
    <row r="1873">
      <c r="A1873" s="360" t="n">
        <v>50</v>
      </c>
      <c r="B1873" s="360" t="n">
        <v>0</v>
      </c>
      <c r="C1873" s="360" t="n">
        <v>0</v>
      </c>
      <c r="D1873" s="360" t="n">
        <v>2</v>
      </c>
      <c r="E1873" s="360" t="n">
        <v>0</v>
      </c>
      <c r="F1873" s="360">
        <f>ROUND(F1872,O1873)</f>
        <v/>
      </c>
      <c r="G1873" s="360" t="inlineStr">
        <is>
          <t>и1</t>
        </is>
      </c>
      <c r="H1873" s="360" t="inlineStr">
        <is>
          <t>Итого</t>
        </is>
      </c>
      <c r="I1873" s="360" t="n"/>
      <c r="J1873" s="360" t="n"/>
      <c r="K1873" s="360" t="n">
        <v>212</v>
      </c>
      <c r="L1873" s="360" t="n">
        <v>28</v>
      </c>
      <c r="M1873" s="360" t="n">
        <v>0</v>
      </c>
      <c r="N1873" s="360" t="inlineStr"/>
      <c r="O1873" s="360" t="n">
        <v>0</v>
      </c>
      <c r="P1873" s="360" t="n"/>
      <c r="Q1873" s="360" t="n"/>
      <c r="R1873" s="360" t="n"/>
      <c r="S1873" s="360" t="n"/>
      <c r="T1873" s="360" t="n"/>
      <c r="U1873" s="360" t="n"/>
      <c r="V1873" s="360" t="n"/>
      <c r="W1873" s="360" t="n">
        <v>0</v>
      </c>
      <c r="X1873" s="360" t="n">
        <v>1</v>
      </c>
      <c r="Y1873" s="360" t="n">
        <v>0</v>
      </c>
      <c r="Z1873" s="360" t="n"/>
      <c r="AA1873" s="360" t="n"/>
      <c r="AB1873" s="360" t="n"/>
    </row>
    <row r="1874">
      <c r="A1874" s="360" t="n">
        <v>50</v>
      </c>
      <c r="B1874" s="360" t="n">
        <v>0</v>
      </c>
      <c r="C1874" s="360" t="n">
        <v>0</v>
      </c>
      <c r="D1874" s="360" t="n">
        <v>2</v>
      </c>
      <c r="E1874" s="360" t="n">
        <v>0</v>
      </c>
      <c r="F1874" s="360">
        <f>ROUND(F1873*0.22,O1874)</f>
        <v/>
      </c>
      <c r="G1874" s="360" t="inlineStr">
        <is>
          <t>и2</t>
        </is>
      </c>
      <c r="H1874" s="360" t="inlineStr">
        <is>
          <t>НДС 22%</t>
        </is>
      </c>
      <c r="I1874" s="360" t="n"/>
      <c r="J1874" s="360" t="n"/>
      <c r="K1874" s="360" t="n">
        <v>212</v>
      </c>
      <c r="L1874" s="360" t="n">
        <v>29</v>
      </c>
      <c r="M1874" s="360" t="n">
        <v>0</v>
      </c>
      <c r="N1874" s="360" t="inlineStr"/>
      <c r="O1874" s="360" t="n">
        <v>0</v>
      </c>
      <c r="P1874" s="360" t="n"/>
      <c r="Q1874" s="360" t="n"/>
      <c r="R1874" s="360" t="n"/>
      <c r="S1874" s="360" t="n"/>
      <c r="T1874" s="360" t="n"/>
      <c r="U1874" s="360" t="n"/>
      <c r="V1874" s="360" t="n"/>
      <c r="W1874" s="360" t="n">
        <v>0</v>
      </c>
      <c r="X1874" s="360" t="n">
        <v>1</v>
      </c>
      <c r="Y1874" s="360" t="n">
        <v>0</v>
      </c>
      <c r="Z1874" s="360" t="n"/>
      <c r="AA1874" s="360" t="n"/>
      <c r="AB1874" s="360" t="n"/>
    </row>
    <row r="1875">
      <c r="A1875" s="360" t="n">
        <v>50</v>
      </c>
      <c r="B1875" s="360" t="n">
        <v>0</v>
      </c>
      <c r="C1875" s="360" t="n">
        <v>0</v>
      </c>
      <c r="D1875" s="360" t="n">
        <v>2</v>
      </c>
      <c r="E1875" s="360" t="n">
        <v>213</v>
      </c>
      <c r="F1875" s="360">
        <f>ROUND(F1873+F1874,O1875)</f>
        <v/>
      </c>
      <c r="G1875" s="360" t="inlineStr">
        <is>
          <t>и3</t>
        </is>
      </c>
      <c r="H1875" s="360" t="inlineStr">
        <is>
          <t>Всего</t>
        </is>
      </c>
      <c r="I1875" s="360" t="n"/>
      <c r="J1875" s="360" t="n"/>
      <c r="K1875" s="360" t="n">
        <v>212</v>
      </c>
      <c r="L1875" s="360" t="n">
        <v>30</v>
      </c>
      <c r="M1875" s="360" t="n">
        <v>0</v>
      </c>
      <c r="N1875" s="360" t="inlineStr"/>
      <c r="O1875" s="360" t="n">
        <v>0</v>
      </c>
      <c r="P1875" s="360" t="n"/>
      <c r="Q1875" s="360" t="n"/>
      <c r="R1875" s="360" t="n"/>
      <c r="S1875" s="360" t="n"/>
      <c r="T1875" s="360" t="n"/>
      <c r="U1875" s="360" t="n"/>
      <c r="V1875" s="360" t="n"/>
      <c r="W1875" s="360" t="n">
        <v>0</v>
      </c>
      <c r="X1875" s="360" t="n">
        <v>1</v>
      </c>
      <c r="Y1875" s="360" t="n">
        <v>0</v>
      </c>
      <c r="Z1875" s="360" t="n"/>
      <c r="AA1875" s="360" t="n"/>
      <c r="AB1875" s="360" t="n"/>
    </row>
    <row r="1877">
      <c r="A1877" s="356" t="n">
        <v>3</v>
      </c>
      <c r="B1877" s="356" t="n">
        <v>0</v>
      </c>
      <c r="C1877" s="356" t="n"/>
      <c r="D1877" s="356">
        <f>ROW(A1885)</f>
        <v/>
      </c>
      <c r="E1877" s="356" t="n"/>
      <c r="F1877" s="356" t="inlineStr">
        <is>
          <t>Новая локальная смета</t>
        </is>
      </c>
      <c r="G1877" s="356" t="inlineStr">
        <is>
          <t>Первомайская, д.42-5 под.</t>
        </is>
      </c>
      <c r="H1877" s="356" t="inlineStr"/>
      <c r="I1877" s="356" t="n">
        <v>0</v>
      </c>
      <c r="J1877" s="356" t="inlineStr"/>
      <c r="K1877" s="356" t="n">
        <v>-1</v>
      </c>
      <c r="L1877" s="356" t="inlineStr">
        <is>
          <t>Новая локальная смета</t>
        </is>
      </c>
      <c r="M1877" s="356" t="inlineStr"/>
      <c r="N1877" s="356" t="n"/>
      <c r="O1877" s="356" t="n"/>
      <c r="P1877" s="356" t="n"/>
      <c r="Q1877" s="356" t="n"/>
      <c r="R1877" s="356" t="n"/>
      <c r="S1877" s="356" t="n">
        <v>0</v>
      </c>
      <c r="T1877" s="356" t="n"/>
      <c r="U1877" s="356" t="inlineStr"/>
      <c r="V1877" s="356" t="n">
        <v>0</v>
      </c>
      <c r="W1877" s="356" t="n"/>
      <c r="X1877" s="356" t="n"/>
      <c r="Y1877" s="356" t="n"/>
      <c r="Z1877" s="356" t="n"/>
      <c r="AA1877" s="356" t="n"/>
      <c r="AB1877" s="356" t="inlineStr"/>
      <c r="AC1877" s="356" t="inlineStr"/>
      <c r="AD1877" s="356" t="inlineStr"/>
      <c r="AE1877" s="356" t="inlineStr"/>
      <c r="AF1877" s="356" t="inlineStr"/>
      <c r="AG1877" s="356" t="inlineStr"/>
      <c r="AH1877" s="356" t="n"/>
      <c r="AI1877" s="356" t="n"/>
      <c r="AJ1877" s="356" t="n"/>
      <c r="AK1877" s="356" t="n"/>
      <c r="AL1877" s="356" t="n"/>
      <c r="AM1877" s="356" t="n"/>
      <c r="AN1877" s="356" t="n"/>
      <c r="AO1877" s="356" t="n"/>
      <c r="AP1877" s="356" t="inlineStr"/>
      <c r="AQ1877" s="356" t="inlineStr"/>
      <c r="AR1877" s="356" t="inlineStr"/>
      <c r="AS1877" s="356" t="n"/>
      <c r="AT1877" s="356" t="n"/>
      <c r="AU1877" s="356" t="n"/>
      <c r="AV1877" s="356" t="n"/>
      <c r="AW1877" s="356" t="n"/>
      <c r="AX1877" s="356" t="n"/>
      <c r="AY1877" s="356" t="n"/>
      <c r="AZ1877" s="356" t="inlineStr"/>
      <c r="BA1877" s="356" t="n"/>
      <c r="BB1877" s="356" t="inlineStr"/>
      <c r="BC1877" s="356" t="inlineStr"/>
      <c r="BD1877" s="356" t="inlineStr"/>
      <c r="BE1877" s="356" t="inlineStr"/>
      <c r="BF1877" s="356" t="inlineStr"/>
      <c r="BG1877" s="356" t="inlineStr"/>
      <c r="BH1877" s="356" t="inlineStr"/>
      <c r="BI1877" s="356" t="inlineStr"/>
      <c r="BJ1877" s="356" t="inlineStr"/>
      <c r="BK1877" s="356" t="inlineStr"/>
      <c r="BL1877" s="356" t="inlineStr"/>
      <c r="BM1877" s="356" t="inlineStr"/>
      <c r="BN1877" s="356" t="inlineStr"/>
      <c r="BO1877" s="356" t="inlineStr"/>
      <c r="BP1877" s="356" t="inlineStr"/>
      <c r="BQ1877" s="356" t="n"/>
      <c r="BR1877" s="356" t="n"/>
      <c r="BS1877" s="356" t="n"/>
      <c r="BT1877" s="356" t="n"/>
      <c r="BU1877" s="356" t="n"/>
      <c r="BV1877" s="356" t="n"/>
      <c r="BW1877" s="356" t="n"/>
      <c r="BX1877" s="356" t="n">
        <v>0</v>
      </c>
      <c r="BY1877" s="356" t="n"/>
      <c r="BZ1877" s="356" t="n"/>
      <c r="CA1877" s="356" t="n"/>
      <c r="CB1877" s="356" t="n"/>
      <c r="CC1877" s="356" t="n"/>
      <c r="CD1877" s="356" t="n"/>
      <c r="CE1877" s="356" t="n"/>
      <c r="CF1877" s="356" t="n">
        <v>0</v>
      </c>
      <c r="CG1877" s="356" t="n">
        <v>0</v>
      </c>
      <c r="CH1877" s="356" t="n"/>
      <c r="CI1877" s="356" t="inlineStr"/>
      <c r="CJ1877" s="356" t="inlineStr"/>
      <c r="CK1877" s="0" t="inlineStr"/>
      <c r="CL1877" s="0" t="inlineStr"/>
      <c r="CM1877" s="0" t="inlineStr"/>
      <c r="CN1877" s="0" t="inlineStr"/>
      <c r="CO1877" s="0" t="inlineStr"/>
      <c r="CP1877" s="0" t="inlineStr"/>
      <c r="CQ1877" s="0" t="inlineStr"/>
    </row>
    <row r="1879">
      <c r="A1879" s="358" t="n">
        <v>52</v>
      </c>
      <c r="B1879" s="358">
        <f>B1885</f>
        <v/>
      </c>
      <c r="C1879" s="358">
        <f>C1885</f>
        <v/>
      </c>
      <c r="D1879" s="358">
        <f>D1885</f>
        <v/>
      </c>
      <c r="E1879" s="358">
        <f>E1885</f>
        <v/>
      </c>
      <c r="F1879" s="358">
        <f>F1885</f>
        <v/>
      </c>
      <c r="G1879" s="358">
        <f>G1885</f>
        <v/>
      </c>
      <c r="H1879" s="358" t="n"/>
      <c r="I1879" s="358" t="n"/>
      <c r="J1879" s="358" t="n"/>
      <c r="K1879" s="358" t="n"/>
      <c r="L1879" s="358" t="n"/>
      <c r="M1879" s="358" t="n"/>
      <c r="N1879" s="358" t="n"/>
      <c r="O1879" s="358">
        <f>O1885</f>
        <v/>
      </c>
      <c r="P1879" s="358">
        <f>P1885</f>
        <v/>
      </c>
      <c r="Q1879" s="358">
        <f>Q1885</f>
        <v/>
      </c>
      <c r="R1879" s="358">
        <f>R1885</f>
        <v/>
      </c>
      <c r="S1879" s="358">
        <f>S1885</f>
        <v/>
      </c>
      <c r="T1879" s="358">
        <f>T1885</f>
        <v/>
      </c>
      <c r="U1879" s="358">
        <f>U1885</f>
        <v/>
      </c>
      <c r="V1879" s="358">
        <f>V1885</f>
        <v/>
      </c>
      <c r="W1879" s="358">
        <f>W1885</f>
        <v/>
      </c>
      <c r="X1879" s="358">
        <f>X1885</f>
        <v/>
      </c>
      <c r="Y1879" s="358">
        <f>Y1885</f>
        <v/>
      </c>
      <c r="Z1879" s="358">
        <f>Z1885</f>
        <v/>
      </c>
      <c r="AA1879" s="358">
        <f>AA1885</f>
        <v/>
      </c>
      <c r="AB1879" s="358">
        <f>AB1885</f>
        <v/>
      </c>
      <c r="AC1879" s="358">
        <f>AC1885</f>
        <v/>
      </c>
      <c r="AD1879" s="358">
        <f>AD1885</f>
        <v/>
      </c>
      <c r="AE1879" s="358">
        <f>AE1885</f>
        <v/>
      </c>
      <c r="AF1879" s="358">
        <f>AF1885</f>
        <v/>
      </c>
      <c r="AG1879" s="358">
        <f>AG1885</f>
        <v/>
      </c>
      <c r="AH1879" s="358">
        <f>AH1885</f>
        <v/>
      </c>
      <c r="AI1879" s="358">
        <f>AI1885</f>
        <v/>
      </c>
      <c r="AJ1879" s="358">
        <f>AJ1885</f>
        <v/>
      </c>
      <c r="AK1879" s="358">
        <f>AK1885</f>
        <v/>
      </c>
      <c r="AL1879" s="358">
        <f>AL1885</f>
        <v/>
      </c>
      <c r="AM1879" s="358">
        <f>AM1885</f>
        <v/>
      </c>
      <c r="AN1879" s="358">
        <f>AN1885</f>
        <v/>
      </c>
      <c r="AO1879" s="358">
        <f>AO1885</f>
        <v/>
      </c>
      <c r="AP1879" s="358">
        <f>AP1885</f>
        <v/>
      </c>
      <c r="AQ1879" s="358">
        <f>AQ1885</f>
        <v/>
      </c>
      <c r="AR1879" s="358">
        <f>AR1885</f>
        <v/>
      </c>
      <c r="AS1879" s="358">
        <f>AS1885</f>
        <v/>
      </c>
      <c r="AT1879" s="358">
        <f>AT1885</f>
        <v/>
      </c>
      <c r="AU1879" s="358">
        <f>AU1885</f>
        <v/>
      </c>
      <c r="AV1879" s="358">
        <f>AV1885</f>
        <v/>
      </c>
      <c r="AW1879" s="358">
        <f>AW1885</f>
        <v/>
      </c>
      <c r="AX1879" s="358">
        <f>AX1885</f>
        <v/>
      </c>
      <c r="AY1879" s="358">
        <f>AY1885</f>
        <v/>
      </c>
      <c r="AZ1879" s="358">
        <f>AZ1885</f>
        <v/>
      </c>
      <c r="BA1879" s="358">
        <f>BA1885</f>
        <v/>
      </c>
      <c r="BB1879" s="358">
        <f>BB1885</f>
        <v/>
      </c>
      <c r="BC1879" s="358">
        <f>BC1885</f>
        <v/>
      </c>
      <c r="BD1879" s="358">
        <f>BD1885</f>
        <v/>
      </c>
      <c r="BE1879" s="358">
        <f>BE1885</f>
        <v/>
      </c>
      <c r="BF1879" s="358">
        <f>BF1885</f>
        <v/>
      </c>
      <c r="BG1879" s="358">
        <f>BG1885</f>
        <v/>
      </c>
      <c r="BH1879" s="358">
        <f>BH1885</f>
        <v/>
      </c>
      <c r="BI1879" s="358">
        <f>BI1885</f>
        <v/>
      </c>
      <c r="BJ1879" s="358">
        <f>BJ1885</f>
        <v/>
      </c>
      <c r="BK1879" s="358">
        <f>BK1885</f>
        <v/>
      </c>
      <c r="BL1879" s="358">
        <f>BL1885</f>
        <v/>
      </c>
      <c r="BM1879" s="358">
        <f>BM1885</f>
        <v/>
      </c>
      <c r="BN1879" s="358">
        <f>BN1885</f>
        <v/>
      </c>
      <c r="BO1879" s="358">
        <f>BO1885</f>
        <v/>
      </c>
      <c r="BP1879" s="358">
        <f>BP1885</f>
        <v/>
      </c>
      <c r="BQ1879" s="358">
        <f>BQ1885</f>
        <v/>
      </c>
      <c r="BR1879" s="358">
        <f>BR1885</f>
        <v/>
      </c>
      <c r="BS1879" s="358">
        <f>BS1885</f>
        <v/>
      </c>
      <c r="BT1879" s="358">
        <f>BT1885</f>
        <v/>
      </c>
      <c r="BU1879" s="358">
        <f>BU1885</f>
        <v/>
      </c>
      <c r="BV1879" s="358">
        <f>BV1885</f>
        <v/>
      </c>
      <c r="BW1879" s="358">
        <f>BW1885</f>
        <v/>
      </c>
      <c r="BX1879" s="358">
        <f>BX1885</f>
        <v/>
      </c>
      <c r="BY1879" s="358">
        <f>BY1885</f>
        <v/>
      </c>
      <c r="BZ1879" s="358">
        <f>BZ1885</f>
        <v/>
      </c>
      <c r="CA1879" s="358">
        <f>CA1885</f>
        <v/>
      </c>
      <c r="CB1879" s="358">
        <f>CB1885</f>
        <v/>
      </c>
      <c r="CC1879" s="358">
        <f>CC1885</f>
        <v/>
      </c>
      <c r="CD1879" s="358">
        <f>CD1885</f>
        <v/>
      </c>
      <c r="CE1879" s="358">
        <f>CE1885</f>
        <v/>
      </c>
      <c r="CF1879" s="358">
        <f>CF1885</f>
        <v/>
      </c>
      <c r="CG1879" s="358">
        <f>CG1885</f>
        <v/>
      </c>
      <c r="CH1879" s="358">
        <f>CH1885</f>
        <v/>
      </c>
      <c r="CI1879" s="358">
        <f>CI1885</f>
        <v/>
      </c>
      <c r="CJ1879" s="358">
        <f>CJ1885</f>
        <v/>
      </c>
      <c r="CK1879" s="358">
        <f>CK1885</f>
        <v/>
      </c>
      <c r="CL1879" s="358">
        <f>CL1885</f>
        <v/>
      </c>
      <c r="CM1879" s="358">
        <f>CM1885</f>
        <v/>
      </c>
      <c r="CN1879" s="358">
        <f>CN1885</f>
        <v/>
      </c>
      <c r="CO1879" s="358">
        <f>CO1885</f>
        <v/>
      </c>
      <c r="CP1879" s="358">
        <f>CP1885</f>
        <v/>
      </c>
      <c r="CQ1879" s="358">
        <f>CQ1885</f>
        <v/>
      </c>
      <c r="CR1879" s="358">
        <f>CR1885</f>
        <v/>
      </c>
      <c r="CS1879" s="358">
        <f>CS1885</f>
        <v/>
      </c>
      <c r="CT1879" s="358">
        <f>CT1885</f>
        <v/>
      </c>
      <c r="CU1879" s="358">
        <f>CU1885</f>
        <v/>
      </c>
      <c r="CV1879" s="358">
        <f>CV1885</f>
        <v/>
      </c>
      <c r="CW1879" s="358">
        <f>CW1885</f>
        <v/>
      </c>
      <c r="CX1879" s="358">
        <f>CX1885</f>
        <v/>
      </c>
      <c r="CY1879" s="358">
        <f>CY1885</f>
        <v/>
      </c>
      <c r="CZ1879" s="358">
        <f>CZ1885</f>
        <v/>
      </c>
      <c r="DA1879" s="358">
        <f>DA1885</f>
        <v/>
      </c>
      <c r="DB1879" s="358">
        <f>DB1885</f>
        <v/>
      </c>
      <c r="DC1879" s="358">
        <f>DC1885</f>
        <v/>
      </c>
      <c r="DD1879" s="358">
        <f>DD1885</f>
        <v/>
      </c>
      <c r="DE1879" s="358">
        <f>DE1885</f>
        <v/>
      </c>
      <c r="DF1879" s="358">
        <f>DF1885</f>
        <v/>
      </c>
      <c r="DG1879" s="359">
        <f>DG1885</f>
        <v/>
      </c>
      <c r="DH1879" s="359">
        <f>DH1885</f>
        <v/>
      </c>
      <c r="DI1879" s="359">
        <f>DI1885</f>
        <v/>
      </c>
      <c r="DJ1879" s="359">
        <f>DJ1885</f>
        <v/>
      </c>
      <c r="DK1879" s="359">
        <f>DK1885</f>
        <v/>
      </c>
      <c r="DL1879" s="359">
        <f>DL1885</f>
        <v/>
      </c>
      <c r="DM1879" s="359">
        <f>DM1885</f>
        <v/>
      </c>
      <c r="DN1879" s="359">
        <f>DN1885</f>
        <v/>
      </c>
      <c r="DO1879" s="359">
        <f>DO1885</f>
        <v/>
      </c>
      <c r="DP1879" s="359">
        <f>DP1885</f>
        <v/>
      </c>
      <c r="DQ1879" s="359">
        <f>DQ1885</f>
        <v/>
      </c>
      <c r="DR1879" s="359">
        <f>DR1885</f>
        <v/>
      </c>
      <c r="DS1879" s="359">
        <f>DS1885</f>
        <v/>
      </c>
      <c r="DT1879" s="359">
        <f>DT1885</f>
        <v/>
      </c>
      <c r="DU1879" s="359">
        <f>DU1885</f>
        <v/>
      </c>
      <c r="DV1879" s="359">
        <f>DV1885</f>
        <v/>
      </c>
      <c r="DW1879" s="359">
        <f>DW1885</f>
        <v/>
      </c>
      <c r="DX1879" s="359">
        <f>DX1885</f>
        <v/>
      </c>
      <c r="DY1879" s="359">
        <f>DY1885</f>
        <v/>
      </c>
      <c r="DZ1879" s="359">
        <f>DZ1885</f>
        <v/>
      </c>
      <c r="EA1879" s="359">
        <f>EA1885</f>
        <v/>
      </c>
      <c r="EB1879" s="359">
        <f>EB1885</f>
        <v/>
      </c>
      <c r="EC1879" s="359">
        <f>EC1885</f>
        <v/>
      </c>
      <c r="ED1879" s="359">
        <f>ED1885</f>
        <v/>
      </c>
      <c r="EE1879" s="359">
        <f>EE1885</f>
        <v/>
      </c>
      <c r="EF1879" s="359">
        <f>EF1885</f>
        <v/>
      </c>
      <c r="EG1879" s="359">
        <f>EG1885</f>
        <v/>
      </c>
      <c r="EH1879" s="359">
        <f>EH1885</f>
        <v/>
      </c>
      <c r="EI1879" s="359">
        <f>EI1885</f>
        <v/>
      </c>
      <c r="EJ1879" s="359">
        <f>EJ1885</f>
        <v/>
      </c>
      <c r="EK1879" s="359">
        <f>EK1885</f>
        <v/>
      </c>
      <c r="EL1879" s="359">
        <f>EL1885</f>
        <v/>
      </c>
      <c r="EM1879" s="359">
        <f>EM1885</f>
        <v/>
      </c>
      <c r="EN1879" s="359">
        <f>EN1885</f>
        <v/>
      </c>
      <c r="EO1879" s="359">
        <f>EO1885</f>
        <v/>
      </c>
      <c r="EP1879" s="359">
        <f>EP1885</f>
        <v/>
      </c>
      <c r="EQ1879" s="359">
        <f>EQ1885</f>
        <v/>
      </c>
      <c r="ER1879" s="359">
        <f>ER1885</f>
        <v/>
      </c>
      <c r="ES1879" s="359">
        <f>ES1885</f>
        <v/>
      </c>
      <c r="ET1879" s="359">
        <f>ET1885</f>
        <v/>
      </c>
      <c r="EU1879" s="359">
        <f>EU1885</f>
        <v/>
      </c>
      <c r="EV1879" s="359">
        <f>EV1885</f>
        <v/>
      </c>
      <c r="EW1879" s="359">
        <f>EW1885</f>
        <v/>
      </c>
      <c r="EX1879" s="359">
        <f>EX1885</f>
        <v/>
      </c>
      <c r="EY1879" s="359">
        <f>EY1885</f>
        <v/>
      </c>
      <c r="EZ1879" s="359">
        <f>EZ1885</f>
        <v/>
      </c>
      <c r="FA1879" s="359">
        <f>FA1885</f>
        <v/>
      </c>
      <c r="FB1879" s="359">
        <f>FB1885</f>
        <v/>
      </c>
      <c r="FC1879" s="359">
        <f>FC1885</f>
        <v/>
      </c>
      <c r="FD1879" s="359">
        <f>FD1885</f>
        <v/>
      </c>
      <c r="FE1879" s="359">
        <f>FE1885</f>
        <v/>
      </c>
      <c r="FF1879" s="359">
        <f>FF1885</f>
        <v/>
      </c>
      <c r="FG1879" s="359">
        <f>FG1885</f>
        <v/>
      </c>
      <c r="FH1879" s="359">
        <f>FH1885</f>
        <v/>
      </c>
      <c r="FI1879" s="359">
        <f>FI1885</f>
        <v/>
      </c>
      <c r="FJ1879" s="359">
        <f>FJ1885</f>
        <v/>
      </c>
      <c r="FK1879" s="359">
        <f>FK1885</f>
        <v/>
      </c>
      <c r="FL1879" s="359">
        <f>FL1885</f>
        <v/>
      </c>
      <c r="FM1879" s="359">
        <f>FM1885</f>
        <v/>
      </c>
      <c r="FN1879" s="359">
        <f>FN1885</f>
        <v/>
      </c>
      <c r="FO1879" s="359">
        <f>FO1885</f>
        <v/>
      </c>
      <c r="FP1879" s="359">
        <f>FP1885</f>
        <v/>
      </c>
      <c r="FQ1879" s="359">
        <f>FQ1885</f>
        <v/>
      </c>
      <c r="FR1879" s="359">
        <f>FR1885</f>
        <v/>
      </c>
      <c r="FS1879" s="359">
        <f>FS1885</f>
        <v/>
      </c>
      <c r="FT1879" s="359">
        <f>FT1885</f>
        <v/>
      </c>
      <c r="FU1879" s="359">
        <f>FU1885</f>
        <v/>
      </c>
      <c r="FV1879" s="359">
        <f>FV1885</f>
        <v/>
      </c>
      <c r="FW1879" s="359">
        <f>FW1885</f>
        <v/>
      </c>
      <c r="FX1879" s="359">
        <f>FX1885</f>
        <v/>
      </c>
      <c r="FY1879" s="359">
        <f>FY1885</f>
        <v/>
      </c>
      <c r="FZ1879" s="359">
        <f>FZ1885</f>
        <v/>
      </c>
      <c r="GA1879" s="359">
        <f>GA1885</f>
        <v/>
      </c>
      <c r="GB1879" s="359">
        <f>GB1885</f>
        <v/>
      </c>
      <c r="GC1879" s="359">
        <f>GC1885</f>
        <v/>
      </c>
      <c r="GD1879" s="359">
        <f>GD1885</f>
        <v/>
      </c>
      <c r="GE1879" s="359">
        <f>GE1885</f>
        <v/>
      </c>
      <c r="GF1879" s="359">
        <f>GF1885</f>
        <v/>
      </c>
      <c r="GG1879" s="359">
        <f>GG1885</f>
        <v/>
      </c>
      <c r="GH1879" s="359">
        <f>GH1885</f>
        <v/>
      </c>
      <c r="GI1879" s="359">
        <f>GI1885</f>
        <v/>
      </c>
      <c r="GJ1879" s="359">
        <f>GJ1885</f>
        <v/>
      </c>
      <c r="GK1879" s="359">
        <f>GK1885</f>
        <v/>
      </c>
      <c r="GL1879" s="359">
        <f>GL1885</f>
        <v/>
      </c>
      <c r="GM1879" s="359">
        <f>GM1885</f>
        <v/>
      </c>
      <c r="GN1879" s="359">
        <f>GN1885</f>
        <v/>
      </c>
      <c r="GO1879" s="359">
        <f>GO1885</f>
        <v/>
      </c>
      <c r="GP1879" s="359">
        <f>GP1885</f>
        <v/>
      </c>
      <c r="GQ1879" s="359">
        <f>GQ1885</f>
        <v/>
      </c>
      <c r="GR1879" s="359">
        <f>GR1885</f>
        <v/>
      </c>
      <c r="GS1879" s="359">
        <f>GS1885</f>
        <v/>
      </c>
      <c r="GT1879" s="359">
        <f>GT1885</f>
        <v/>
      </c>
      <c r="GU1879" s="359">
        <f>GU1885</f>
        <v/>
      </c>
      <c r="GV1879" s="359">
        <f>GV1885</f>
        <v/>
      </c>
      <c r="GW1879" s="359">
        <f>GW1885</f>
        <v/>
      </c>
      <c r="GX1879" s="359">
        <f>GX1885</f>
        <v/>
      </c>
    </row>
    <row r="1881">
      <c r="A1881" s="0" t="n">
        <v>17</v>
      </c>
      <c r="B1881" s="0" t="n">
        <v>0</v>
      </c>
      <c r="C1881" s="0">
        <f>ROW(SmtRes!A697)</f>
        <v/>
      </c>
      <c r="D1881" s="0">
        <f>ROW(EtalonRes!A679)</f>
        <v/>
      </c>
      <c r="E1881" s="0" t="inlineStr">
        <is>
          <t>1</t>
        </is>
      </c>
      <c r="F1881" s="0" t="inlineStr">
        <is>
          <t>67-8-2</t>
        </is>
      </c>
      <c r="G1881" s="0" t="inlineStr">
        <is>
          <t>Смена светильников с люминесцентными лампами</t>
        </is>
      </c>
      <c r="H1881" s="0" t="inlineStr">
        <is>
          <t>100 шт.</t>
        </is>
      </c>
      <c r="I1881" s="0">
        <f>ROUND(ROUND(1/100,4),7)</f>
        <v/>
      </c>
      <c r="J1881" s="0" t="n">
        <v>0</v>
      </c>
      <c r="K1881" s="0">
        <f>ROUND(ROUND(1/100,4),7)</f>
        <v/>
      </c>
      <c r="O1881" s="0">
        <f>ROUND(CP1881,0)</f>
        <v/>
      </c>
      <c r="P1881" s="0">
        <f>ROUND(CQ1881*I1881,0)</f>
        <v/>
      </c>
      <c r="Q1881" s="0">
        <f>(ROUND((ROUND(((ET1881)*I1881),0)*BB1881),0)+ROUND((ROUND(((AE1881-(EU1881))*I1881),0)*BS1881),0))</f>
        <v/>
      </c>
      <c r="R1881" s="0">
        <f>(ROUND((ROUND(((EU1881)*I1881),0)*BS1881),0)+ROUND((ROUND(((AE1881-(EU1881))*I1881),0)*BS1881),0))</f>
        <v/>
      </c>
      <c r="S1881" s="0">
        <f>ROUND(CT1881*I1881,0)</f>
        <v/>
      </c>
      <c r="T1881" s="0">
        <f>ROUND(CU1881*I1881,0)</f>
        <v/>
      </c>
      <c r="U1881" s="0">
        <f>ROUND(CV1881*I1881,7)</f>
        <v/>
      </c>
      <c r="V1881" s="0">
        <f>ROUND(CW1881*I1881,7)</f>
        <v/>
      </c>
      <c r="W1881" s="0">
        <f>ROUND(CX1881*I1881,0)</f>
        <v/>
      </c>
      <c r="X1881" s="0">
        <f>ROUND(CY1881,0)</f>
        <v/>
      </c>
      <c r="Y1881" s="0">
        <f>ROUND(CZ1881,0)</f>
        <v/>
      </c>
      <c r="AA1881" s="0" t="n">
        <v>78845955</v>
      </c>
      <c r="AB1881" s="0">
        <f>ROUND((AC1881+AD1881+AF1881),2)</f>
        <v/>
      </c>
      <c r="AC1881" s="0">
        <f>ROUND((ES1881),2)</f>
        <v/>
      </c>
      <c r="AD1881" s="0">
        <f>ROUND((((ET1881)-(EU1881))+AE1881),2)</f>
        <v/>
      </c>
      <c r="AE1881" s="0">
        <f>ROUND((EU1881),2)</f>
        <v/>
      </c>
      <c r="AF1881" s="0">
        <f>ROUND((EV1881),2)</f>
        <v/>
      </c>
      <c r="AG1881" s="0">
        <f>ROUND((AP1881),2)</f>
        <v/>
      </c>
      <c r="AH1881" s="0">
        <f>(EW1881)</f>
        <v/>
      </c>
      <c r="AI1881" s="0">
        <f>(EX1881)</f>
        <v/>
      </c>
      <c r="AJ1881" s="0">
        <f>(AS1881)</f>
        <v/>
      </c>
      <c r="AK1881" s="0" t="n">
        <v>41124.45</v>
      </c>
      <c r="AL1881" s="0" t="n">
        <v>39551</v>
      </c>
      <c r="AM1881" s="0" t="n">
        <v>2.5</v>
      </c>
      <c r="AN1881" s="0" t="n">
        <v>1.08</v>
      </c>
      <c r="AO1881" s="0" t="n">
        <v>1570.95</v>
      </c>
      <c r="AP1881" s="0" t="n">
        <v>0</v>
      </c>
      <c r="AQ1881" s="0" t="n">
        <v>163.3</v>
      </c>
      <c r="AR1881" s="0" t="n">
        <v>0.08</v>
      </c>
      <c r="AS1881" s="0" t="n">
        <v>0</v>
      </c>
      <c r="AT1881" s="0" t="n">
        <v>91</v>
      </c>
      <c r="AU1881" s="0" t="n">
        <v>48</v>
      </c>
      <c r="AV1881" s="0" t="n">
        <v>1</v>
      </c>
      <c r="AW1881" s="0" t="n">
        <v>1</v>
      </c>
      <c r="AZ1881" s="0" t="n">
        <v>1</v>
      </c>
      <c r="BA1881" s="0" t="n">
        <v>52.25</v>
      </c>
      <c r="BB1881" s="0" t="n">
        <v>23.32</v>
      </c>
      <c r="BC1881" s="0" t="n">
        <v>2.31</v>
      </c>
      <c r="BD1881" s="0" t="inlineStr"/>
      <c r="BE1881" s="0" t="inlineStr"/>
      <c r="BF1881" s="0" t="inlineStr"/>
      <c r="BG1881" s="0" t="inlineStr"/>
      <c r="BH1881" s="0" t="n">
        <v>0</v>
      </c>
      <c r="BI1881" s="0" t="n">
        <v>1</v>
      </c>
      <c r="BJ1881" s="0" t="inlineStr">
        <is>
          <t>ТЕРр Московской обл., 67-8-2, приказ Минстроя России №675/пр от 28.02.2017 № 263/пр</t>
        </is>
      </c>
      <c r="BM1881" s="0" t="n">
        <v>67001</v>
      </c>
      <c r="BN1881" s="0" t="n">
        <v>0</v>
      </c>
      <c r="BO1881" s="0" t="inlineStr">
        <is>
          <t>67-8-2</t>
        </is>
      </c>
      <c r="BP1881" s="0" t="n">
        <v>1</v>
      </c>
      <c r="BQ1881" s="0" t="n">
        <v>6</v>
      </c>
      <c r="BR1881" s="0" t="n">
        <v>0</v>
      </c>
      <c r="BS1881" s="0" t="n">
        <v>52.25</v>
      </c>
      <c r="BT1881" s="0" t="n">
        <v>1</v>
      </c>
      <c r="BU1881" s="0" t="n">
        <v>1</v>
      </c>
      <c r="BV1881" s="0" t="n">
        <v>1</v>
      </c>
      <c r="BW1881" s="0" t="n">
        <v>1</v>
      </c>
      <c r="BX1881" s="0" t="n">
        <v>1</v>
      </c>
      <c r="BY1881" s="0" t="inlineStr"/>
      <c r="BZ1881" s="0" t="n">
        <v>91</v>
      </c>
      <c r="CA1881" s="0" t="n">
        <v>48</v>
      </c>
      <c r="CB1881" s="0" t="inlineStr"/>
      <c r="CE1881" s="0" t="n">
        <v>12</v>
      </c>
      <c r="CF1881" s="0" t="n">
        <v>0</v>
      </c>
      <c r="CG1881" s="0" t="n">
        <v>0</v>
      </c>
      <c r="CM1881" s="0" t="n">
        <v>0</v>
      </c>
      <c r="CN1881" s="0" t="inlineStr"/>
      <c r="CO1881" s="0" t="n">
        <v>0</v>
      </c>
      <c r="CP1881" s="0">
        <f>(P1881+Q1881+S1881)</f>
        <v/>
      </c>
      <c r="CQ1881" s="0">
        <f>AC1881*BC1881</f>
        <v/>
      </c>
      <c r="CR1881" s="0">
        <f>(ROUND((ROUND(((ET1881)*1),0)*BB1881),0)+ROUND((ROUND(((AE1881-(EU1881))*1),0)*BS1881),0))</f>
        <v/>
      </c>
      <c r="CS1881" s="0">
        <f>(ROUND((ROUND(((EU1881)*1),0)*BS1881),0)+ROUND((ROUND(((AE1881-(EU1881))*1),0)*BS1881),0))</f>
        <v/>
      </c>
      <c r="CT1881" s="0">
        <f>AF1881*BA1881</f>
        <v/>
      </c>
      <c r="CU1881" s="0">
        <f>AG1881</f>
        <v/>
      </c>
      <c r="CV1881" s="0">
        <f>AH1881</f>
        <v/>
      </c>
      <c r="CW1881" s="0">
        <f>AI1881</f>
        <v/>
      </c>
      <c r="CX1881" s="0">
        <f>AJ1881</f>
        <v/>
      </c>
      <c r="CY1881" s="0">
        <f>(((S1881+R1881)*AT1881)/100)</f>
        <v/>
      </c>
      <c r="CZ1881" s="0">
        <f>(((S1881+R1881)*AU1881)/100)</f>
        <v/>
      </c>
      <c r="DC1881" s="0" t="inlineStr"/>
      <c r="DD1881" s="0" t="inlineStr"/>
      <c r="DE1881" s="0" t="inlineStr"/>
      <c r="DF1881" s="0" t="inlineStr"/>
      <c r="DG1881" s="0" t="inlineStr"/>
      <c r="DH1881" s="0" t="inlineStr"/>
      <c r="DI1881" s="0" t="inlineStr"/>
      <c r="DJ1881" s="0" t="inlineStr"/>
      <c r="DK1881" s="0" t="inlineStr"/>
      <c r="DL1881" s="0" t="inlineStr"/>
      <c r="DM1881" s="0" t="inlineStr"/>
      <c r="DN1881" s="0" t="n">
        <v>0</v>
      </c>
      <c r="DO1881" s="0" t="n">
        <v>0</v>
      </c>
      <c r="DP1881" s="0" t="n">
        <v>1</v>
      </c>
      <c r="DQ1881" s="0" t="n">
        <v>1</v>
      </c>
      <c r="DU1881" s="0" t="n">
        <v>1010</v>
      </c>
      <c r="DV1881" s="0" t="inlineStr">
        <is>
          <t>100 шт.</t>
        </is>
      </c>
      <c r="DW1881" s="0" t="inlineStr">
        <is>
          <t>100 шт.</t>
        </is>
      </c>
      <c r="DX1881" s="0" t="n">
        <v>100</v>
      </c>
      <c r="DZ1881" s="0" t="inlineStr"/>
      <c r="EA1881" s="0" t="inlineStr"/>
      <c r="EB1881" s="0" t="inlineStr"/>
      <c r="EC1881" s="0" t="inlineStr"/>
      <c r="EE1881" s="0" t="n">
        <v>78726030</v>
      </c>
      <c r="EF1881" s="0" t="n">
        <v>6</v>
      </c>
      <c r="EG1881" s="0" t="inlineStr">
        <is>
          <t>Ремонтно-строительные работы</t>
        </is>
      </c>
      <c r="EH1881" s="0" t="n">
        <v>101</v>
      </c>
      <c r="EI1881" s="0" t="inlineStr">
        <is>
          <t>Электромонтажные работы</t>
        </is>
      </c>
      <c r="EJ1881" s="0" t="n">
        <v>1</v>
      </c>
      <c r="EK1881" s="0" t="n">
        <v>67001</v>
      </c>
      <c r="EL1881" s="0" t="inlineStr">
        <is>
          <t>Электромонтажные работы</t>
        </is>
      </c>
      <c r="EM1881" s="0" t="inlineStr">
        <is>
          <t>рФЕР-67</t>
        </is>
      </c>
      <c r="EO1881" s="0" t="inlineStr"/>
      <c r="EQ1881" s="0" t="n">
        <v>0</v>
      </c>
      <c r="ER1881" s="0" t="n">
        <v>41124.45</v>
      </c>
      <c r="ES1881" s="0" t="n">
        <v>39551</v>
      </c>
      <c r="ET1881" s="0" t="n">
        <v>2.5</v>
      </c>
      <c r="EU1881" s="0" t="n">
        <v>1.08</v>
      </c>
      <c r="EV1881" s="0" t="n">
        <v>1570.95</v>
      </c>
      <c r="EW1881" s="0" t="n">
        <v>163.3</v>
      </c>
      <c r="EX1881" s="0" t="n">
        <v>0.08</v>
      </c>
      <c r="EY1881" s="0" t="n">
        <v>0</v>
      </c>
      <c r="FQ1881" s="0" t="n">
        <v>0</v>
      </c>
      <c r="FR1881" s="0" t="n">
        <v>0</v>
      </c>
      <c r="FS1881" s="0" t="n">
        <v>0</v>
      </c>
      <c r="FX1881" s="0" t="n">
        <v>91</v>
      </c>
      <c r="FY1881" s="0" t="n">
        <v>48</v>
      </c>
      <c r="GA1881" s="0" t="inlineStr"/>
      <c r="GD1881" s="0" t="n">
        <v>1</v>
      </c>
      <c r="GF1881" s="0" t="n">
        <v>85477591</v>
      </c>
      <c r="GG1881" s="0" t="n">
        <v>2</v>
      </c>
      <c r="GH1881" s="0" t="n">
        <v>1</v>
      </c>
      <c r="GI1881" s="0" t="n">
        <v>2</v>
      </c>
      <c r="GJ1881" s="0" t="n">
        <v>0</v>
      </c>
      <c r="GK1881" s="0" t="n">
        <v>0</v>
      </c>
      <c r="GL1881" s="0">
        <f>ROUND(IF(AND(BH1881=3,BI1881=3,FS1881&lt;&gt;0),P1881,0),0)</f>
        <v/>
      </c>
      <c r="GM1881" s="0">
        <f>ROUND(O1881+X1881+Y1881,0)+GX1881</f>
        <v/>
      </c>
      <c r="GN1881" s="0">
        <f>IF(OR(BI1881=0,BI1881=1),GM1881-GX1881,0)</f>
        <v/>
      </c>
      <c r="GO1881" s="0">
        <f>IF(BI1881=2,GM1881-GX1881,0)</f>
        <v/>
      </c>
      <c r="GP1881" s="0">
        <f>IF(BI1881=4,GM1881-GX1881,0)</f>
        <v/>
      </c>
      <c r="GR1881" s="0" t="n">
        <v>0</v>
      </c>
      <c r="GS1881" s="0" t="n">
        <v>3</v>
      </c>
      <c r="GT1881" s="0" t="n">
        <v>0</v>
      </c>
      <c r="GU1881" s="0" t="inlineStr"/>
      <c r="GV1881" s="0">
        <f>ROUND((GT1881),2)</f>
        <v/>
      </c>
      <c r="GW1881" s="0" t="n">
        <v>1</v>
      </c>
      <c r="GX1881" s="0">
        <f>ROUND(HC1881*I1881,0)</f>
        <v/>
      </c>
      <c r="HA1881" s="0" t="n">
        <v>0</v>
      </c>
      <c r="HB1881" s="0" t="n">
        <v>0</v>
      </c>
      <c r="HC1881" s="0">
        <f>GV1881*GW1881</f>
        <v/>
      </c>
      <c r="HE1881" s="0" t="inlineStr"/>
      <c r="HF1881" s="0" t="inlineStr"/>
      <c r="HM1881" s="0" t="inlineStr"/>
      <c r="HN1881" s="0" t="inlineStr">
        <is>
          <t>Пр/812-101.0-1</t>
        </is>
      </c>
      <c r="HO1881" s="0" t="inlineStr">
        <is>
          <t>Пр/774-101.0</t>
        </is>
      </c>
      <c r="HP1881" s="0" t="inlineStr">
        <is>
          <t>Электромонтажные работы</t>
        </is>
      </c>
      <c r="HQ1881" s="0" t="inlineStr">
        <is>
          <t>Электромонтажные работы</t>
        </is>
      </c>
      <c r="HS1881" s="0" t="n">
        <v>0</v>
      </c>
      <c r="IK1881" s="0" t="n">
        <v>0</v>
      </c>
    </row>
    <row r="1882">
      <c r="A1882" s="0" t="n">
        <v>17</v>
      </c>
      <c r="B1882" s="0" t="n">
        <v>0</v>
      </c>
      <c r="C1882" s="0">
        <f>ROW(SmtRes!A700)</f>
        <v/>
      </c>
      <c r="D1882" s="0">
        <f>ROW(EtalonRes!A681)</f>
        <v/>
      </c>
      <c r="E1882" s="0" t="inlineStr">
        <is>
          <t>2</t>
        </is>
      </c>
      <c r="F1882" s="0" t="inlineStr">
        <is>
          <t>67-5-2</t>
        </is>
      </c>
      <c r="G1882" s="0" t="inlineStr">
        <is>
          <t>Смена ламп люминесцентных</t>
        </is>
      </c>
      <c r="H1882" s="0" t="inlineStr">
        <is>
          <t>100 шт.</t>
        </is>
      </c>
      <c r="I1882" s="0">
        <f>ROUND(ROUND(2/100,4),7)</f>
        <v/>
      </c>
      <c r="J1882" s="0" t="n">
        <v>0</v>
      </c>
      <c r="K1882" s="0">
        <f>ROUND(ROUND(2/100,4),7)</f>
        <v/>
      </c>
      <c r="O1882" s="0">
        <f>ROUND(CP1882,0)</f>
        <v/>
      </c>
      <c r="P1882" s="0">
        <f>ROUND(CQ1882*I1882,0)</f>
        <v/>
      </c>
      <c r="Q1882" s="0">
        <f>(ROUND((ROUND(((ET1882)*I1882),0)*BB1882),0)+ROUND((ROUND(((AE1882-(EU1882))*I1882),0)*BS1882),0))</f>
        <v/>
      </c>
      <c r="R1882" s="0">
        <f>(ROUND((ROUND(((EU1882)*I1882),0)*BS1882),0)+ROUND((ROUND(((AE1882-(EU1882))*I1882),0)*BS1882),0))</f>
        <v/>
      </c>
      <c r="S1882" s="0">
        <f>ROUND(CT1882*I1882,0)</f>
        <v/>
      </c>
      <c r="T1882" s="0">
        <f>ROUND(CU1882*I1882,0)</f>
        <v/>
      </c>
      <c r="U1882" s="0">
        <f>ROUND(CV1882*I1882,7)</f>
        <v/>
      </c>
      <c r="V1882" s="0">
        <f>ROUND(CW1882*I1882,7)</f>
        <v/>
      </c>
      <c r="W1882" s="0">
        <f>ROUND(CX1882*I1882,0)</f>
        <v/>
      </c>
      <c r="X1882" s="0">
        <f>ROUND(CY1882,0)</f>
        <v/>
      </c>
      <c r="Y1882" s="0">
        <f>ROUND(CZ1882,0)</f>
        <v/>
      </c>
      <c r="AA1882" s="0" t="n">
        <v>78845955</v>
      </c>
      <c r="AB1882" s="0">
        <f>ROUND((AC1882+AD1882+AF1882),2)</f>
        <v/>
      </c>
      <c r="AC1882" s="0">
        <f>ROUND((ES1882),2)</f>
        <v/>
      </c>
      <c r="AD1882" s="0">
        <f>ROUND((((ET1882)-(EU1882))+AE1882),2)</f>
        <v/>
      </c>
      <c r="AE1882" s="0">
        <f>ROUND((EU1882),2)</f>
        <v/>
      </c>
      <c r="AF1882" s="0">
        <f>ROUND((EV1882),2)</f>
        <v/>
      </c>
      <c r="AG1882" s="0">
        <f>ROUND((AP1882),2)</f>
        <v/>
      </c>
      <c r="AH1882" s="0">
        <f>(EW1882)</f>
        <v/>
      </c>
      <c r="AI1882" s="0">
        <f>(EX1882)</f>
        <v/>
      </c>
      <c r="AJ1882" s="0">
        <f>(AS1882)</f>
        <v/>
      </c>
      <c r="AK1882" s="0" t="n">
        <v>970.5700000000001</v>
      </c>
      <c r="AL1882" s="0" t="n">
        <v>852</v>
      </c>
      <c r="AM1882" s="0" t="n">
        <v>0</v>
      </c>
      <c r="AN1882" s="0" t="n">
        <v>0</v>
      </c>
      <c r="AO1882" s="0" t="n">
        <v>118.57</v>
      </c>
      <c r="AP1882" s="0" t="n">
        <v>0</v>
      </c>
      <c r="AQ1882" s="0" t="n">
        <v>13.9</v>
      </c>
      <c r="AR1882" s="0" t="n">
        <v>0</v>
      </c>
      <c r="AS1882" s="0" t="n">
        <v>0</v>
      </c>
      <c r="AT1882" s="0" t="n">
        <v>91</v>
      </c>
      <c r="AU1882" s="0" t="n">
        <v>48</v>
      </c>
      <c r="AV1882" s="0" t="n">
        <v>1</v>
      </c>
      <c r="AW1882" s="0" t="n">
        <v>1</v>
      </c>
      <c r="AZ1882" s="0" t="n">
        <v>1</v>
      </c>
      <c r="BA1882" s="0" t="n">
        <v>52.25</v>
      </c>
      <c r="BB1882" s="0" t="n">
        <v>1</v>
      </c>
      <c r="BC1882" s="0" t="n">
        <v>4.14</v>
      </c>
      <c r="BD1882" s="0" t="inlineStr"/>
      <c r="BE1882" s="0" t="inlineStr"/>
      <c r="BF1882" s="0" t="inlineStr"/>
      <c r="BG1882" s="0" t="inlineStr"/>
      <c r="BH1882" s="0" t="n">
        <v>0</v>
      </c>
      <c r="BI1882" s="0" t="n">
        <v>1</v>
      </c>
      <c r="BJ1882" s="0" t="inlineStr">
        <is>
          <t>ТЕРр Московской обл., 67-5-2, приказ Минстроя России №675/пр от 28.02.2017 № 263/пр</t>
        </is>
      </c>
      <c r="BM1882" s="0" t="n">
        <v>67001</v>
      </c>
      <c r="BN1882" s="0" t="n">
        <v>0</v>
      </c>
      <c r="BO1882" s="0" t="inlineStr">
        <is>
          <t>67-5-2</t>
        </is>
      </c>
      <c r="BP1882" s="0" t="n">
        <v>1</v>
      </c>
      <c r="BQ1882" s="0" t="n">
        <v>6</v>
      </c>
      <c r="BR1882" s="0" t="n">
        <v>0</v>
      </c>
      <c r="BS1882" s="0" t="n">
        <v>52.25</v>
      </c>
      <c r="BT1882" s="0" t="n">
        <v>1</v>
      </c>
      <c r="BU1882" s="0" t="n">
        <v>1</v>
      </c>
      <c r="BV1882" s="0" t="n">
        <v>1</v>
      </c>
      <c r="BW1882" s="0" t="n">
        <v>1</v>
      </c>
      <c r="BX1882" s="0" t="n">
        <v>1</v>
      </c>
      <c r="BY1882" s="0" t="inlineStr"/>
      <c r="BZ1882" s="0" t="n">
        <v>91</v>
      </c>
      <c r="CA1882" s="0" t="n">
        <v>48</v>
      </c>
      <c r="CB1882" s="0" t="inlineStr"/>
      <c r="CE1882" s="0" t="n">
        <v>12</v>
      </c>
      <c r="CF1882" s="0" t="n">
        <v>0</v>
      </c>
      <c r="CG1882" s="0" t="n">
        <v>0</v>
      </c>
      <c r="CM1882" s="0" t="n">
        <v>0</v>
      </c>
      <c r="CN1882" s="0" t="inlineStr"/>
      <c r="CO1882" s="0" t="n">
        <v>0</v>
      </c>
      <c r="CP1882" s="0">
        <f>(P1882+Q1882+S1882)</f>
        <v/>
      </c>
      <c r="CQ1882" s="0">
        <f>AC1882*BC1882</f>
        <v/>
      </c>
      <c r="CR1882" s="0">
        <f>(ROUND((ROUND(((ET1882)*1),0)*BB1882),0)+ROUND((ROUND(((AE1882-(EU1882))*1),0)*BS1882),0))</f>
        <v/>
      </c>
      <c r="CS1882" s="0">
        <f>(ROUND((ROUND(((EU1882)*1),0)*BS1882),0)+ROUND((ROUND(((AE1882-(EU1882))*1),0)*BS1882),0))</f>
        <v/>
      </c>
      <c r="CT1882" s="0">
        <f>AF1882*BA1882</f>
        <v/>
      </c>
      <c r="CU1882" s="0">
        <f>AG1882</f>
        <v/>
      </c>
      <c r="CV1882" s="0">
        <f>AH1882</f>
        <v/>
      </c>
      <c r="CW1882" s="0">
        <f>AI1882</f>
        <v/>
      </c>
      <c r="CX1882" s="0">
        <f>AJ1882</f>
        <v/>
      </c>
      <c r="CY1882" s="0">
        <f>(((S1882+R1882)*AT1882)/100)</f>
        <v/>
      </c>
      <c r="CZ1882" s="0">
        <f>(((S1882+R1882)*AU1882)/100)</f>
        <v/>
      </c>
      <c r="DC1882" s="0" t="inlineStr"/>
      <c r="DD1882" s="0" t="inlineStr"/>
      <c r="DE1882" s="0" t="inlineStr"/>
      <c r="DF1882" s="0" t="inlineStr"/>
      <c r="DG1882" s="0" t="inlineStr"/>
      <c r="DH1882" s="0" t="inlineStr"/>
      <c r="DI1882" s="0" t="inlineStr"/>
      <c r="DJ1882" s="0" t="inlineStr"/>
      <c r="DK1882" s="0" t="inlineStr"/>
      <c r="DL1882" s="0" t="inlineStr"/>
      <c r="DM1882" s="0" t="inlineStr"/>
      <c r="DN1882" s="0" t="n">
        <v>0</v>
      </c>
      <c r="DO1882" s="0" t="n">
        <v>0</v>
      </c>
      <c r="DP1882" s="0" t="n">
        <v>1</v>
      </c>
      <c r="DQ1882" s="0" t="n">
        <v>1</v>
      </c>
      <c r="DU1882" s="0" t="n">
        <v>1010</v>
      </c>
      <c r="DV1882" s="0" t="inlineStr">
        <is>
          <t>100 шт.</t>
        </is>
      </c>
      <c r="DW1882" s="0" t="inlineStr">
        <is>
          <t>100 шт.</t>
        </is>
      </c>
      <c r="DX1882" s="0" t="n">
        <v>100</v>
      </c>
      <c r="DZ1882" s="0" t="inlineStr"/>
      <c r="EA1882" s="0" t="inlineStr"/>
      <c r="EB1882" s="0" t="inlineStr"/>
      <c r="EC1882" s="0" t="inlineStr"/>
      <c r="EE1882" s="0" t="n">
        <v>78726030</v>
      </c>
      <c r="EF1882" s="0" t="n">
        <v>6</v>
      </c>
      <c r="EG1882" s="0" t="inlineStr">
        <is>
          <t>Ремонтно-строительные работы</t>
        </is>
      </c>
      <c r="EH1882" s="0" t="n">
        <v>101</v>
      </c>
      <c r="EI1882" s="0" t="inlineStr">
        <is>
          <t>Электромонтажные работы</t>
        </is>
      </c>
      <c r="EJ1882" s="0" t="n">
        <v>1</v>
      </c>
      <c r="EK1882" s="0" t="n">
        <v>67001</v>
      </c>
      <c r="EL1882" s="0" t="inlineStr">
        <is>
          <t>Электромонтажные работы</t>
        </is>
      </c>
      <c r="EM1882" s="0" t="inlineStr">
        <is>
          <t>рФЕР-67</t>
        </is>
      </c>
      <c r="EO1882" s="0" t="inlineStr"/>
      <c r="EQ1882" s="0" t="n">
        <v>0</v>
      </c>
      <c r="ER1882" s="0" t="n">
        <v>970.5700000000001</v>
      </c>
      <c r="ES1882" s="0" t="n">
        <v>852</v>
      </c>
      <c r="ET1882" s="0" t="n">
        <v>0</v>
      </c>
      <c r="EU1882" s="0" t="n">
        <v>0</v>
      </c>
      <c r="EV1882" s="0" t="n">
        <v>118.57</v>
      </c>
      <c r="EW1882" s="0" t="n">
        <v>13.9</v>
      </c>
      <c r="EX1882" s="0" t="n">
        <v>0</v>
      </c>
      <c r="EY1882" s="0" t="n">
        <v>0</v>
      </c>
      <c r="FQ1882" s="0" t="n">
        <v>0</v>
      </c>
      <c r="FR1882" s="0" t="n">
        <v>0</v>
      </c>
      <c r="FS1882" s="0" t="n">
        <v>0</v>
      </c>
      <c r="FX1882" s="0" t="n">
        <v>91</v>
      </c>
      <c r="FY1882" s="0" t="n">
        <v>48</v>
      </c>
      <c r="GA1882" s="0" t="inlineStr"/>
      <c r="GD1882" s="0" t="n">
        <v>1</v>
      </c>
      <c r="GF1882" s="0" t="n">
        <v>1400342257</v>
      </c>
      <c r="GG1882" s="0" t="n">
        <v>2</v>
      </c>
      <c r="GH1882" s="0" t="n">
        <v>1</v>
      </c>
      <c r="GI1882" s="0" t="n">
        <v>2</v>
      </c>
      <c r="GJ1882" s="0" t="n">
        <v>0</v>
      </c>
      <c r="GK1882" s="0" t="n">
        <v>0</v>
      </c>
      <c r="GL1882" s="0">
        <f>ROUND(IF(AND(BH1882=3,BI1882=3,FS1882&lt;&gt;0),P1882,0),0)</f>
        <v/>
      </c>
      <c r="GM1882" s="0">
        <f>ROUND(O1882+X1882+Y1882,0)+GX1882</f>
        <v/>
      </c>
      <c r="GN1882" s="0">
        <f>IF(OR(BI1882=0,BI1882=1),GM1882-GX1882,0)</f>
        <v/>
      </c>
      <c r="GO1882" s="0">
        <f>IF(BI1882=2,GM1882-GX1882,0)</f>
        <v/>
      </c>
      <c r="GP1882" s="0">
        <f>IF(BI1882=4,GM1882-GX1882,0)</f>
        <v/>
      </c>
      <c r="GR1882" s="0" t="n">
        <v>0</v>
      </c>
      <c r="GS1882" s="0" t="n">
        <v>3</v>
      </c>
      <c r="GT1882" s="0" t="n">
        <v>0</v>
      </c>
      <c r="GU1882" s="0" t="inlineStr"/>
      <c r="GV1882" s="0">
        <f>ROUND((GT1882),2)</f>
        <v/>
      </c>
      <c r="GW1882" s="0" t="n">
        <v>1</v>
      </c>
      <c r="GX1882" s="0">
        <f>ROUND(HC1882*I1882,0)</f>
        <v/>
      </c>
      <c r="HA1882" s="0" t="n">
        <v>0</v>
      </c>
      <c r="HB1882" s="0" t="n">
        <v>0</v>
      </c>
      <c r="HC1882" s="0">
        <f>GV1882*GW1882</f>
        <v/>
      </c>
      <c r="HE1882" s="0" t="inlineStr"/>
      <c r="HF1882" s="0" t="inlineStr"/>
      <c r="HM1882" s="0" t="inlineStr"/>
      <c r="HN1882" s="0" t="inlineStr">
        <is>
          <t>Пр/812-101.0-1</t>
        </is>
      </c>
      <c r="HO1882" s="0" t="inlineStr">
        <is>
          <t>Пр/774-101.0</t>
        </is>
      </c>
      <c r="HP1882" s="0" t="inlineStr">
        <is>
          <t>Электромонтажные работы</t>
        </is>
      </c>
      <c r="HQ1882" s="0" t="inlineStr">
        <is>
          <t>Электромонтажные работы</t>
        </is>
      </c>
      <c r="HS1882" s="0" t="n">
        <v>0</v>
      </c>
      <c r="IK1882" s="0" t="n">
        <v>0</v>
      </c>
    </row>
    <row r="1883">
      <c r="A1883" s="0" t="n">
        <v>18</v>
      </c>
      <c r="B1883" s="0" t="n">
        <v>0</v>
      </c>
      <c r="C1883" s="0" t="n">
        <v>699</v>
      </c>
      <c r="E1883" s="0" t="inlineStr">
        <is>
          <t>2,1</t>
        </is>
      </c>
      <c r="F1883" s="0" t="inlineStr">
        <is>
          <t>509-0689</t>
        </is>
      </c>
      <c r="G1883" s="0" t="inlineStr">
        <is>
          <t>Лампы люминесцентные ЛБ-65</t>
        </is>
      </c>
      <c r="H1883" s="0" t="inlineStr">
        <is>
          <t>шт.</t>
        </is>
      </c>
      <c r="I1883" s="0">
        <f>I1882*J1883</f>
        <v/>
      </c>
      <c r="J1883" s="0" t="n">
        <v>100</v>
      </c>
      <c r="K1883" s="0" t="n">
        <v>100</v>
      </c>
      <c r="O1883" s="0">
        <f>ROUND(CP1883,0)</f>
        <v/>
      </c>
      <c r="P1883" s="0">
        <f>ROUND(CQ1883*I1883,0)</f>
        <v/>
      </c>
      <c r="Q1883" s="0">
        <f>(ROUND((ROUND(((ET1883)*I1883),0)*BB1883),0)+ROUND((ROUND(((AE1883-(EU1883))*I1883),0)*BS1883),0))</f>
        <v/>
      </c>
      <c r="R1883" s="0">
        <f>(ROUND((ROUND(((EU1883)*I1883),0)*BS1883),0)+ROUND((ROUND(((AE1883-(EU1883))*I1883),0)*BS1883),0))</f>
        <v/>
      </c>
      <c r="S1883" s="0">
        <f>ROUND(CT1883*I1883,0)</f>
        <v/>
      </c>
      <c r="T1883" s="0">
        <f>ROUND(CU1883*I1883,0)</f>
        <v/>
      </c>
      <c r="U1883" s="0">
        <f>ROUND(CV1883*I1883,7)</f>
        <v/>
      </c>
      <c r="V1883" s="0">
        <f>ROUND(CW1883*I1883,7)</f>
        <v/>
      </c>
      <c r="W1883" s="0">
        <f>ROUND(CX1883*I1883,0)</f>
        <v/>
      </c>
      <c r="X1883" s="0">
        <f>ROUND(CY1883,0)</f>
        <v/>
      </c>
      <c r="Y1883" s="0">
        <f>ROUND(CZ1883,0)</f>
        <v/>
      </c>
      <c r="AA1883" s="0" t="n">
        <v>78845955</v>
      </c>
      <c r="AB1883" s="0">
        <f>ROUND((AC1883+AD1883+AF1883),2)</f>
        <v/>
      </c>
      <c r="AC1883" s="0">
        <f>ROUND((ES1883),2)</f>
        <v/>
      </c>
      <c r="AD1883" s="0">
        <f>ROUND((((ET1883)-(EU1883))+AE1883),2)</f>
        <v/>
      </c>
      <c r="AE1883" s="0">
        <f>ROUND((EU1883),2)</f>
        <v/>
      </c>
      <c r="AF1883" s="0">
        <f>ROUND((EV1883),2)</f>
        <v/>
      </c>
      <c r="AG1883" s="0">
        <f>ROUND((AP1883),2)</f>
        <v/>
      </c>
      <c r="AH1883" s="0">
        <f>(EW1883)</f>
        <v/>
      </c>
      <c r="AI1883" s="0">
        <f>(EX1883)</f>
        <v/>
      </c>
      <c r="AJ1883" s="0">
        <f>(AS1883)</f>
        <v/>
      </c>
      <c r="AK1883" s="0" t="n">
        <v>22.38</v>
      </c>
      <c r="AL1883" s="0" t="n">
        <v>22.38</v>
      </c>
      <c r="AM1883" s="0" t="n">
        <v>0</v>
      </c>
      <c r="AN1883" s="0" t="n">
        <v>0</v>
      </c>
      <c r="AO1883" s="0" t="n">
        <v>0</v>
      </c>
      <c r="AP1883" s="0" t="n">
        <v>0</v>
      </c>
      <c r="AQ1883" s="0" t="n">
        <v>0</v>
      </c>
      <c r="AR1883" s="0" t="n">
        <v>0</v>
      </c>
      <c r="AS1883" s="0" t="n">
        <v>0.03</v>
      </c>
      <c r="AT1883" s="0" t="n">
        <v>91</v>
      </c>
      <c r="AU1883" s="0" t="n">
        <v>48</v>
      </c>
      <c r="AV1883" s="0" t="n">
        <v>1</v>
      </c>
      <c r="AW1883" s="0" t="n">
        <v>1</v>
      </c>
      <c r="AZ1883" s="0" t="n">
        <v>1</v>
      </c>
      <c r="BA1883" s="0" t="n">
        <v>1</v>
      </c>
      <c r="BB1883" s="0" t="n">
        <v>1</v>
      </c>
      <c r="BC1883" s="0" t="n">
        <v>10.63</v>
      </c>
      <c r="BD1883" s="0" t="inlineStr"/>
      <c r="BE1883" s="0" t="inlineStr"/>
      <c r="BF1883" s="0" t="inlineStr"/>
      <c r="BG1883" s="0" t="inlineStr"/>
      <c r="BH1883" s="0" t="n">
        <v>3</v>
      </c>
      <c r="BI1883" s="0" t="n">
        <v>1</v>
      </c>
      <c r="BJ1883" s="0" t="inlineStr">
        <is>
          <t>ТССЦ Московской обл., 509-0689, приказ Минстроя России №675/пр от 28.02.2017 № 258/пр</t>
        </is>
      </c>
      <c r="BM1883" s="0" t="n">
        <v>67001</v>
      </c>
      <c r="BN1883" s="0" t="n">
        <v>0</v>
      </c>
      <c r="BO1883" s="0" t="inlineStr">
        <is>
          <t>509-0689</t>
        </is>
      </c>
      <c r="BP1883" s="0" t="n">
        <v>1</v>
      </c>
      <c r="BQ1883" s="0" t="n">
        <v>6</v>
      </c>
      <c r="BR1883" s="0" t="n">
        <v>0</v>
      </c>
      <c r="BS1883" s="0" t="n">
        <v>1</v>
      </c>
      <c r="BT1883" s="0" t="n">
        <v>1</v>
      </c>
      <c r="BU1883" s="0" t="n">
        <v>1</v>
      </c>
      <c r="BV1883" s="0" t="n">
        <v>1</v>
      </c>
      <c r="BW1883" s="0" t="n">
        <v>1</v>
      </c>
      <c r="BX1883" s="0" t="n">
        <v>1</v>
      </c>
      <c r="BY1883" s="0" t="inlineStr"/>
      <c r="BZ1883" s="0" t="n">
        <v>91</v>
      </c>
      <c r="CA1883" s="0" t="n">
        <v>48</v>
      </c>
      <c r="CB1883" s="0" t="inlineStr"/>
      <c r="CE1883" s="0" t="n">
        <v>12</v>
      </c>
      <c r="CF1883" s="0" t="n">
        <v>0</v>
      </c>
      <c r="CG1883" s="0" t="n">
        <v>0</v>
      </c>
      <c r="CM1883" s="0" t="n">
        <v>0</v>
      </c>
      <c r="CN1883" s="0" t="inlineStr"/>
      <c r="CO1883" s="0" t="n">
        <v>0</v>
      </c>
      <c r="CP1883" s="0">
        <f>(P1883+Q1883+S1883)</f>
        <v/>
      </c>
      <c r="CQ1883" s="0">
        <f>AC1883*BC1883</f>
        <v/>
      </c>
      <c r="CR1883" s="0">
        <f>(ROUND((ROUND(((ET1883)*1),0)*BB1883),0)+ROUND((ROUND(((AE1883-(EU1883))*1),0)*BS1883),0))</f>
        <v/>
      </c>
      <c r="CS1883" s="0">
        <f>(ROUND((ROUND(((EU1883)*1),0)*BS1883),0)+ROUND((ROUND(((AE1883-(EU1883))*1),0)*BS1883),0))</f>
        <v/>
      </c>
      <c r="CT1883" s="0">
        <f>AF1883*BA1883</f>
        <v/>
      </c>
      <c r="CU1883" s="0">
        <f>AG1883</f>
        <v/>
      </c>
      <c r="CV1883" s="0">
        <f>AH1883</f>
        <v/>
      </c>
      <c r="CW1883" s="0">
        <f>AI1883</f>
        <v/>
      </c>
      <c r="CX1883" s="0">
        <f>AJ1883</f>
        <v/>
      </c>
      <c r="CY1883" s="0">
        <f>(((S1883+R1883)*AT1883)/100)</f>
        <v/>
      </c>
      <c r="CZ1883" s="0">
        <f>(((S1883+R1883)*AU1883)/100)</f>
        <v/>
      </c>
      <c r="DC1883" s="0" t="inlineStr"/>
      <c r="DD1883" s="0" t="inlineStr"/>
      <c r="DE1883" s="0" t="inlineStr"/>
      <c r="DF1883" s="0" t="inlineStr"/>
      <c r="DG1883" s="0" t="inlineStr"/>
      <c r="DH1883" s="0" t="inlineStr"/>
      <c r="DI1883" s="0" t="inlineStr"/>
      <c r="DJ1883" s="0" t="inlineStr"/>
      <c r="DK1883" s="0" t="inlineStr"/>
      <c r="DL1883" s="0" t="inlineStr"/>
      <c r="DM1883" s="0" t="inlineStr"/>
      <c r="DN1883" s="0" t="n">
        <v>0</v>
      </c>
      <c r="DO1883" s="0" t="n">
        <v>0</v>
      </c>
      <c r="DP1883" s="0" t="n">
        <v>1</v>
      </c>
      <c r="DQ1883" s="0" t="n">
        <v>1</v>
      </c>
      <c r="DU1883" s="0" t="n">
        <v>1010</v>
      </c>
      <c r="DV1883" s="0" t="inlineStr">
        <is>
          <t>шт.</t>
        </is>
      </c>
      <c r="DW1883" s="0" t="inlineStr">
        <is>
          <t>шт.</t>
        </is>
      </c>
      <c r="DX1883" s="0" t="n">
        <v>1</v>
      </c>
      <c r="DZ1883" s="0" t="inlineStr"/>
      <c r="EA1883" s="0" t="inlineStr"/>
      <c r="EB1883" s="0" t="inlineStr"/>
      <c r="EC1883" s="0" t="inlineStr"/>
      <c r="EE1883" s="0" t="n">
        <v>78726030</v>
      </c>
      <c r="EF1883" s="0" t="n">
        <v>6</v>
      </c>
      <c r="EG1883" s="0" t="inlineStr">
        <is>
          <t>Ремонтно-строительные работы</t>
        </is>
      </c>
      <c r="EH1883" s="0" t="n">
        <v>101</v>
      </c>
      <c r="EI1883" s="0" t="inlineStr">
        <is>
          <t>Электромонтажные работы</t>
        </is>
      </c>
      <c r="EJ1883" s="0" t="n">
        <v>1</v>
      </c>
      <c r="EK1883" s="0" t="n">
        <v>67001</v>
      </c>
      <c r="EL1883" s="0" t="inlineStr">
        <is>
          <t>Электромонтажные работы</t>
        </is>
      </c>
      <c r="EM1883" s="0" t="inlineStr">
        <is>
          <t>рФЕР-67</t>
        </is>
      </c>
      <c r="EO1883" s="0" t="inlineStr"/>
      <c r="EQ1883" s="0" t="n">
        <v>0</v>
      </c>
      <c r="ER1883" s="0" t="n">
        <v>22.38</v>
      </c>
      <c r="ES1883" s="0" t="n">
        <v>22.38</v>
      </c>
      <c r="ET1883" s="0" t="n">
        <v>0</v>
      </c>
      <c r="EU1883" s="0" t="n">
        <v>0</v>
      </c>
      <c r="EV1883" s="0" t="n">
        <v>0</v>
      </c>
      <c r="EW1883" s="0" t="n">
        <v>0</v>
      </c>
      <c r="EX1883" s="0" t="n">
        <v>0</v>
      </c>
      <c r="FQ1883" s="0" t="n">
        <v>0</v>
      </c>
      <c r="FR1883" s="0" t="n">
        <v>0</v>
      </c>
      <c r="FS1883" s="0" t="n">
        <v>0</v>
      </c>
      <c r="FX1883" s="0" t="n">
        <v>91</v>
      </c>
      <c r="FY1883" s="0" t="n">
        <v>48</v>
      </c>
      <c r="GA1883" s="0" t="inlineStr"/>
      <c r="GD1883" s="0" t="n">
        <v>1</v>
      </c>
      <c r="GF1883" s="0" t="n">
        <v>-2069135698</v>
      </c>
      <c r="GG1883" s="0" t="n">
        <v>2</v>
      </c>
      <c r="GH1883" s="0" t="n">
        <v>1</v>
      </c>
      <c r="GI1883" s="0" t="n">
        <v>2</v>
      </c>
      <c r="GJ1883" s="0" t="n">
        <v>0</v>
      </c>
      <c r="GK1883" s="0" t="n">
        <v>0</v>
      </c>
      <c r="GL1883" s="0">
        <f>ROUND(IF(AND(BH1883=3,BI1883=3,FS1883&lt;&gt;0),P1883,0),0)</f>
        <v/>
      </c>
      <c r="GM1883" s="0">
        <f>ROUND(O1883+X1883+Y1883,0)+GX1883</f>
        <v/>
      </c>
      <c r="GN1883" s="0">
        <f>IF(OR(BI1883=0,BI1883=1),GM1883-GX1883,0)</f>
        <v/>
      </c>
      <c r="GO1883" s="0">
        <f>IF(BI1883=2,GM1883-GX1883,0)</f>
        <v/>
      </c>
      <c r="GP1883" s="0">
        <f>IF(BI1883=4,GM1883-GX1883,0)</f>
        <v/>
      </c>
      <c r="GR1883" s="0" t="n">
        <v>0</v>
      </c>
      <c r="GS1883" s="0" t="n">
        <v>3</v>
      </c>
      <c r="GT1883" s="0" t="n">
        <v>0</v>
      </c>
      <c r="GU1883" s="0" t="inlineStr"/>
      <c r="GV1883" s="0">
        <f>ROUND((GT1883),2)</f>
        <v/>
      </c>
      <c r="GW1883" s="0" t="n">
        <v>1</v>
      </c>
      <c r="GX1883" s="0">
        <f>ROUND(HC1883*I1883,0)</f>
        <v/>
      </c>
      <c r="HA1883" s="0" t="n">
        <v>0</v>
      </c>
      <c r="HB1883" s="0" t="n">
        <v>0</v>
      </c>
      <c r="HC1883" s="0">
        <f>GV1883*GW1883</f>
        <v/>
      </c>
      <c r="HE1883" s="0" t="inlineStr"/>
      <c r="HF1883" s="0" t="inlineStr"/>
      <c r="HM1883" s="0" t="inlineStr"/>
      <c r="HN1883" s="0" t="inlineStr">
        <is>
          <t>Пр/812-101.0-1</t>
        </is>
      </c>
      <c r="HO1883" s="0" t="inlineStr">
        <is>
          <t>Пр/774-101.0</t>
        </is>
      </c>
      <c r="HP1883" s="0" t="inlineStr">
        <is>
          <t>Электромонтажные работы</t>
        </is>
      </c>
      <c r="HQ1883" s="0" t="inlineStr">
        <is>
          <t>Электромонтажные работы</t>
        </is>
      </c>
      <c r="HS1883" s="0" t="n">
        <v>0</v>
      </c>
      <c r="IK1883" s="0" t="n">
        <v>0</v>
      </c>
    </row>
    <row r="1885">
      <c r="A1885" s="358" t="n">
        <v>51</v>
      </c>
      <c r="B1885" s="358">
        <f>B1877</f>
        <v/>
      </c>
      <c r="C1885" s="358">
        <f>A1877</f>
        <v/>
      </c>
      <c r="D1885" s="358">
        <f>ROW(A1877)</f>
        <v/>
      </c>
      <c r="E1885" s="358" t="n"/>
      <c r="F1885" s="358">
        <f>IF(F1877&lt;&gt;"",F1877,"")</f>
        <v/>
      </c>
      <c r="G1885" s="358">
        <f>IF(G1877&lt;&gt;"",G1877,"")</f>
        <v/>
      </c>
      <c r="H1885" s="358" t="n">
        <v>0</v>
      </c>
      <c r="I1885" s="358" t="n"/>
      <c r="J1885" s="358" t="n"/>
      <c r="K1885" s="358" t="n"/>
      <c r="L1885" s="358" t="n"/>
      <c r="M1885" s="358" t="n"/>
      <c r="N1885" s="358" t="n"/>
      <c r="O1885" s="358" t="n">
        <v>0</v>
      </c>
      <c r="P1885" s="358" t="n">
        <v>0</v>
      </c>
      <c r="Q1885" s="358" t="n">
        <v>0</v>
      </c>
      <c r="R1885" s="358" t="n">
        <v>0</v>
      </c>
      <c r="S1885" s="358" t="n">
        <v>0</v>
      </c>
      <c r="T1885" s="358" t="n">
        <v>0</v>
      </c>
      <c r="U1885" s="358" t="n">
        <v>0</v>
      </c>
      <c r="V1885" s="358" t="n">
        <v>0</v>
      </c>
      <c r="W1885" s="358" t="n">
        <v>0</v>
      </c>
      <c r="X1885" s="358" t="n">
        <v>0</v>
      </c>
      <c r="Y1885" s="358" t="n">
        <v>0</v>
      </c>
      <c r="Z1885" s="358" t="n"/>
      <c r="AA1885" s="358" t="n"/>
      <c r="AB1885" s="358" t="n"/>
      <c r="AC1885" s="358" t="n"/>
      <c r="AD1885" s="358" t="n"/>
      <c r="AE1885" s="358" t="n"/>
      <c r="AF1885" s="358" t="n"/>
      <c r="AG1885" s="358" t="n"/>
      <c r="AH1885" s="358" t="n"/>
      <c r="AI1885" s="358" t="n"/>
      <c r="AJ1885" s="358" t="n"/>
      <c r="AK1885" s="358" t="n"/>
      <c r="AL1885" s="358" t="n"/>
      <c r="AM1885" s="358" t="n"/>
      <c r="AN1885" s="358" t="n"/>
      <c r="AO1885" s="358">
        <f>ROUND(BX1885,0)</f>
        <v/>
      </c>
      <c r="AP1885" s="358">
        <f>ROUND(BY1885,0)</f>
        <v/>
      </c>
      <c r="AQ1885" s="358">
        <f>ROUND(BZ1885,0)</f>
        <v/>
      </c>
      <c r="AR1885" s="358">
        <f>ROUND(CA1885,0)</f>
        <v/>
      </c>
      <c r="AS1885" s="358">
        <f>ROUND(CB1885,0)</f>
        <v/>
      </c>
      <c r="AT1885" s="358">
        <f>ROUND(CC1885,0)</f>
        <v/>
      </c>
      <c r="AU1885" s="358">
        <f>ROUND(CD1885,0)</f>
        <v/>
      </c>
      <c r="AV1885" s="358">
        <f>ROUND(CE1885,0)</f>
        <v/>
      </c>
      <c r="AW1885" s="358">
        <f>ROUND(CF1885,0)</f>
        <v/>
      </c>
      <c r="AX1885" s="358">
        <f>ROUND(CG1885,0)</f>
        <v/>
      </c>
      <c r="AY1885" s="358">
        <f>ROUND(CH1885,0)</f>
        <v/>
      </c>
      <c r="AZ1885" s="358">
        <f>ROUND(CI1885,0)</f>
        <v/>
      </c>
      <c r="BA1885" s="358">
        <f>ROUND(CJ1885,0)</f>
        <v/>
      </c>
      <c r="BB1885" s="358">
        <f>ROUND(CK1885,0)</f>
        <v/>
      </c>
      <c r="BC1885" s="358">
        <f>ROUND(CL1885,0)</f>
        <v/>
      </c>
      <c r="BD1885" s="358">
        <f>ROUND(CM1885,0)</f>
        <v/>
      </c>
      <c r="BE1885" s="358" t="n"/>
      <c r="BF1885" s="358" t="n"/>
      <c r="BG1885" s="358" t="n"/>
      <c r="BH1885" s="358" t="n"/>
      <c r="BI1885" s="358" t="n"/>
      <c r="BJ1885" s="358" t="n"/>
      <c r="BK1885" s="358" t="n"/>
      <c r="BL1885" s="358" t="n"/>
      <c r="BM1885" s="358" t="n"/>
      <c r="BN1885" s="358" t="n"/>
      <c r="BO1885" s="358" t="n"/>
      <c r="BP1885" s="358" t="n"/>
      <c r="BQ1885" s="358" t="n"/>
      <c r="BR1885" s="358" t="n"/>
      <c r="BS1885" s="358" t="n"/>
      <c r="BT1885" s="358" t="n"/>
      <c r="BU1885" s="358" t="n"/>
      <c r="BV1885" s="358" t="n"/>
      <c r="BW1885" s="358" t="n"/>
      <c r="BX1885" s="358" t="n"/>
      <c r="BY1885" s="358" t="n"/>
      <c r="BZ1885" s="358" t="n"/>
      <c r="CA1885" s="358" t="n"/>
      <c r="CB1885" s="358" t="n"/>
      <c r="CC1885" s="358" t="n"/>
      <c r="CD1885" s="358" t="n"/>
      <c r="CE1885" s="358" t="n"/>
      <c r="CF1885" s="358" t="n"/>
      <c r="CG1885" s="358" t="n"/>
      <c r="CH1885" s="358" t="n"/>
      <c r="CI1885" s="358" t="n"/>
      <c r="CJ1885" s="358" t="n"/>
      <c r="CK1885" s="358" t="n"/>
      <c r="CL1885" s="358" t="n"/>
      <c r="CM1885" s="358" t="n"/>
      <c r="CN1885" s="358" t="n"/>
      <c r="CO1885" s="358" t="n"/>
      <c r="CP1885" s="358" t="n"/>
      <c r="CQ1885" s="358" t="n"/>
      <c r="CR1885" s="358" t="n"/>
      <c r="CS1885" s="358" t="n"/>
      <c r="CT1885" s="358" t="n"/>
      <c r="CU1885" s="358" t="n"/>
      <c r="CV1885" s="358" t="n"/>
      <c r="CW1885" s="358" t="n"/>
      <c r="CX1885" s="358" t="n"/>
      <c r="CY1885" s="358" t="n"/>
      <c r="CZ1885" s="358" t="n"/>
      <c r="DA1885" s="358" t="n"/>
      <c r="DB1885" s="358" t="n"/>
      <c r="DC1885" s="358" t="n"/>
      <c r="DD1885" s="358" t="n"/>
      <c r="DE1885" s="358" t="n"/>
      <c r="DF1885" s="358" t="n"/>
      <c r="DG1885" s="359" t="n"/>
      <c r="DH1885" s="359" t="n"/>
      <c r="DI1885" s="359" t="n"/>
      <c r="DJ1885" s="359" t="n"/>
      <c r="DK1885" s="359" t="n"/>
      <c r="DL1885" s="359" t="n"/>
      <c r="DM1885" s="359" t="n"/>
      <c r="DN1885" s="359" t="n"/>
      <c r="DO1885" s="359" t="n"/>
      <c r="DP1885" s="359" t="n"/>
      <c r="DQ1885" s="359" t="n"/>
      <c r="DR1885" s="359" t="n"/>
      <c r="DS1885" s="359" t="n"/>
      <c r="DT1885" s="359" t="n"/>
      <c r="DU1885" s="359" t="n"/>
      <c r="DV1885" s="359" t="n"/>
      <c r="DW1885" s="359" t="n"/>
      <c r="DX1885" s="359" t="n"/>
      <c r="DY1885" s="359" t="n"/>
      <c r="DZ1885" s="359" t="n"/>
      <c r="EA1885" s="359" t="n"/>
      <c r="EB1885" s="359" t="n"/>
      <c r="EC1885" s="359" t="n"/>
      <c r="ED1885" s="359" t="n"/>
      <c r="EE1885" s="359" t="n"/>
      <c r="EF1885" s="359" t="n"/>
      <c r="EG1885" s="359" t="n"/>
      <c r="EH1885" s="359" t="n"/>
      <c r="EI1885" s="359" t="n"/>
      <c r="EJ1885" s="359" t="n"/>
      <c r="EK1885" s="359" t="n"/>
      <c r="EL1885" s="359" t="n"/>
      <c r="EM1885" s="359" t="n"/>
      <c r="EN1885" s="359" t="n"/>
      <c r="EO1885" s="359" t="n"/>
      <c r="EP1885" s="359" t="n"/>
      <c r="EQ1885" s="359" t="n"/>
      <c r="ER1885" s="359" t="n"/>
      <c r="ES1885" s="359" t="n"/>
      <c r="ET1885" s="359" t="n"/>
      <c r="EU1885" s="359" t="n"/>
      <c r="EV1885" s="359" t="n"/>
      <c r="EW1885" s="359" t="n"/>
      <c r="EX1885" s="359" t="n"/>
      <c r="EY1885" s="359" t="n"/>
      <c r="EZ1885" s="359" t="n"/>
      <c r="FA1885" s="359" t="n"/>
      <c r="FB1885" s="359" t="n"/>
      <c r="FC1885" s="359" t="n"/>
      <c r="FD1885" s="359" t="n"/>
      <c r="FE1885" s="359" t="n"/>
      <c r="FF1885" s="359" t="n"/>
      <c r="FG1885" s="359" t="n"/>
      <c r="FH1885" s="359" t="n"/>
      <c r="FI1885" s="359" t="n"/>
      <c r="FJ1885" s="359" t="n"/>
      <c r="FK1885" s="359" t="n"/>
      <c r="FL1885" s="359" t="n"/>
      <c r="FM1885" s="359" t="n"/>
      <c r="FN1885" s="359" t="n"/>
      <c r="FO1885" s="359" t="n"/>
      <c r="FP1885" s="359" t="n"/>
      <c r="FQ1885" s="359" t="n"/>
      <c r="FR1885" s="359" t="n"/>
      <c r="FS1885" s="359" t="n"/>
      <c r="FT1885" s="359" t="n"/>
      <c r="FU1885" s="359" t="n"/>
      <c r="FV1885" s="359" t="n"/>
      <c r="FW1885" s="359" t="n"/>
      <c r="FX1885" s="359" t="n"/>
      <c r="FY1885" s="359" t="n"/>
      <c r="FZ1885" s="359" t="n"/>
      <c r="GA1885" s="359" t="n"/>
      <c r="GB1885" s="359" t="n"/>
      <c r="GC1885" s="359" t="n"/>
      <c r="GD1885" s="359" t="n"/>
      <c r="GE1885" s="359" t="n"/>
      <c r="GF1885" s="359" t="n"/>
      <c r="GG1885" s="359" t="n"/>
      <c r="GH1885" s="359" t="n"/>
      <c r="GI1885" s="359" t="n"/>
      <c r="GJ1885" s="359" t="n"/>
      <c r="GK1885" s="359" t="n"/>
      <c r="GL1885" s="359" t="n"/>
      <c r="GM1885" s="359" t="n"/>
      <c r="GN1885" s="359" t="n"/>
      <c r="GO1885" s="359" t="n"/>
      <c r="GP1885" s="359" t="n"/>
      <c r="GQ1885" s="359" t="n"/>
      <c r="GR1885" s="359" t="n"/>
      <c r="GS1885" s="359" t="n"/>
      <c r="GT1885" s="359" t="n"/>
      <c r="GU1885" s="359" t="n"/>
      <c r="GV1885" s="359" t="n"/>
      <c r="GW1885" s="359" t="n"/>
      <c r="GX1885" s="359" t="n">
        <v>0</v>
      </c>
    </row>
    <row r="1887">
      <c r="A1887" s="360" t="n">
        <v>50</v>
      </c>
      <c r="B1887" s="360" t="n">
        <v>0</v>
      </c>
      <c r="C1887" s="360" t="n">
        <v>0</v>
      </c>
      <c r="D1887" s="360" t="n">
        <v>1</v>
      </c>
      <c r="E1887" s="360" t="n">
        <v>201</v>
      </c>
      <c r="F1887" s="360">
        <f>ROUND(Source!O1885,O1887)</f>
        <v/>
      </c>
      <c r="G1887" s="360" t="inlineStr">
        <is>
          <t>ПЗ</t>
        </is>
      </c>
      <c r="H1887" s="360" t="inlineStr">
        <is>
          <t>Прямые затраты</t>
        </is>
      </c>
      <c r="I1887" s="360" t="n"/>
      <c r="J1887" s="360" t="n"/>
      <c r="K1887" s="360" t="n">
        <v>201</v>
      </c>
      <c r="L1887" s="360" t="n">
        <v>1</v>
      </c>
      <c r="M1887" s="360" t="n">
        <v>3</v>
      </c>
      <c r="N1887" s="360" t="inlineStr"/>
      <c r="O1887" s="360" t="n">
        <v>0</v>
      </c>
      <c r="P1887" s="360" t="n"/>
      <c r="Q1887" s="360" t="n"/>
      <c r="R1887" s="360" t="n"/>
      <c r="S1887" s="360" t="n"/>
      <c r="T1887" s="360" t="n"/>
      <c r="U1887" s="360" t="n"/>
      <c r="V1887" s="360" t="n"/>
      <c r="W1887" s="360" t="n">
        <v>0</v>
      </c>
      <c r="X1887" s="360" t="n">
        <v>1</v>
      </c>
      <c r="Y1887" s="360" t="n">
        <v>0</v>
      </c>
      <c r="Z1887" s="360" t="n"/>
      <c r="AA1887" s="360" t="n"/>
      <c r="AB1887" s="360" t="n"/>
    </row>
    <row r="1888">
      <c r="A1888" s="360" t="n">
        <v>50</v>
      </c>
      <c r="B1888" s="360" t="n">
        <v>0</v>
      </c>
      <c r="C1888" s="360" t="n">
        <v>0</v>
      </c>
      <c r="D1888" s="360" t="n">
        <v>1</v>
      </c>
      <c r="E1888" s="360" t="n">
        <v>202</v>
      </c>
      <c r="F1888" s="360">
        <f>ROUND(Source!P1885,O1888)</f>
        <v/>
      </c>
      <c r="G1888" s="360" t="inlineStr">
        <is>
          <t>СтМатОб</t>
        </is>
      </c>
      <c r="H1888" s="360" t="inlineStr">
        <is>
          <t>Стоимость материальных ресурсов (всего)</t>
        </is>
      </c>
      <c r="I1888" s="360" t="n"/>
      <c r="J1888" s="360" t="n"/>
      <c r="K1888" s="360" t="n">
        <v>202</v>
      </c>
      <c r="L1888" s="360" t="n">
        <v>2</v>
      </c>
      <c r="M1888" s="360" t="n">
        <v>3</v>
      </c>
      <c r="N1888" s="360" t="inlineStr"/>
      <c r="O1888" s="360" t="n">
        <v>0</v>
      </c>
      <c r="P1888" s="360" t="n"/>
      <c r="Q1888" s="360" t="n"/>
      <c r="R1888" s="360" t="n"/>
      <c r="S1888" s="360" t="n"/>
      <c r="T1888" s="360" t="n"/>
      <c r="U1888" s="360" t="n"/>
      <c r="V1888" s="360" t="n"/>
      <c r="W1888" s="360" t="n">
        <v>0</v>
      </c>
      <c r="X1888" s="360" t="n">
        <v>1</v>
      </c>
      <c r="Y1888" s="360" t="n">
        <v>0</v>
      </c>
      <c r="Z1888" s="360" t="n"/>
      <c r="AA1888" s="360" t="n"/>
      <c r="AB1888" s="360" t="n"/>
    </row>
    <row r="1889">
      <c r="A1889" s="360" t="n">
        <v>50</v>
      </c>
      <c r="B1889" s="360" t="n">
        <v>0</v>
      </c>
      <c r="C1889" s="360" t="n">
        <v>0</v>
      </c>
      <c r="D1889" s="360" t="n">
        <v>1</v>
      </c>
      <c r="E1889" s="360" t="n">
        <v>222</v>
      </c>
      <c r="F1889" s="360">
        <f>ROUND(Source!AO1885,O1889)</f>
        <v/>
      </c>
      <c r="G1889" s="360" t="inlineStr">
        <is>
          <t>СтМатОбЗак</t>
        </is>
      </c>
      <c r="H1889" s="360" t="inlineStr">
        <is>
          <t>Стоимость материалов и оборудования заказчика</t>
        </is>
      </c>
      <c r="I1889" s="360" t="n"/>
      <c r="J1889" s="360" t="n"/>
      <c r="K1889" s="360" t="n">
        <v>222</v>
      </c>
      <c r="L1889" s="360" t="n">
        <v>3</v>
      </c>
      <c r="M1889" s="360" t="n">
        <v>3</v>
      </c>
      <c r="N1889" s="360" t="inlineStr"/>
      <c r="O1889" s="360" t="n">
        <v>0</v>
      </c>
      <c r="P1889" s="360" t="n"/>
      <c r="Q1889" s="360" t="n"/>
      <c r="R1889" s="360" t="n"/>
      <c r="S1889" s="360" t="n"/>
      <c r="T1889" s="360" t="n"/>
      <c r="U1889" s="360" t="n"/>
      <c r="V1889" s="360" t="n"/>
      <c r="W1889" s="360" t="n">
        <v>0</v>
      </c>
      <c r="X1889" s="360" t="n">
        <v>1</v>
      </c>
      <c r="Y1889" s="360" t="n">
        <v>0</v>
      </c>
      <c r="Z1889" s="360" t="n"/>
      <c r="AA1889" s="360" t="n"/>
      <c r="AB1889" s="360" t="n"/>
    </row>
    <row r="1890">
      <c r="A1890" s="360" t="n">
        <v>50</v>
      </c>
      <c r="B1890" s="360" t="n">
        <v>0</v>
      </c>
      <c r="C1890" s="360" t="n">
        <v>0</v>
      </c>
      <c r="D1890" s="360" t="n">
        <v>1</v>
      </c>
      <c r="E1890" s="360" t="n">
        <v>225</v>
      </c>
      <c r="F1890" s="360">
        <f>ROUND(Source!AV1885,O1890)</f>
        <v/>
      </c>
      <c r="G1890" s="360" t="inlineStr">
        <is>
          <t>СтМатОбПод</t>
        </is>
      </c>
      <c r="H1890" s="360" t="inlineStr">
        <is>
          <t>Стоимость материалов и оборудования подрядчика</t>
        </is>
      </c>
      <c r="I1890" s="360" t="n"/>
      <c r="J1890" s="360" t="n"/>
      <c r="K1890" s="360" t="n">
        <v>225</v>
      </c>
      <c r="L1890" s="360" t="n">
        <v>4</v>
      </c>
      <c r="M1890" s="360" t="n">
        <v>3</v>
      </c>
      <c r="N1890" s="360" t="inlineStr"/>
      <c r="O1890" s="360" t="n">
        <v>0</v>
      </c>
      <c r="P1890" s="360" t="n"/>
      <c r="Q1890" s="360" t="n"/>
      <c r="R1890" s="360" t="n"/>
      <c r="S1890" s="360" t="n"/>
      <c r="T1890" s="360" t="n"/>
      <c r="U1890" s="360" t="n"/>
      <c r="V1890" s="360" t="n"/>
      <c r="W1890" s="360" t="n">
        <v>0</v>
      </c>
      <c r="X1890" s="360" t="n">
        <v>1</v>
      </c>
      <c r="Y1890" s="360" t="n">
        <v>0</v>
      </c>
      <c r="Z1890" s="360" t="n"/>
      <c r="AA1890" s="360" t="n"/>
      <c r="AB1890" s="360" t="n"/>
    </row>
    <row r="1891">
      <c r="A1891" s="360" t="n">
        <v>50</v>
      </c>
      <c r="B1891" s="360" t="n">
        <v>0</v>
      </c>
      <c r="C1891" s="360" t="n">
        <v>0</v>
      </c>
      <c r="D1891" s="360" t="n">
        <v>1</v>
      </c>
      <c r="E1891" s="360" t="n">
        <v>226</v>
      </c>
      <c r="F1891" s="360">
        <f>ROUND(Source!AW1885,O1891)</f>
        <v/>
      </c>
      <c r="G1891" s="360" t="inlineStr">
        <is>
          <t>СтМат</t>
        </is>
      </c>
      <c r="H1891" s="360" t="inlineStr">
        <is>
          <t>Стоимость материалов (всего)</t>
        </is>
      </c>
      <c r="I1891" s="360" t="n"/>
      <c r="J1891" s="360" t="n"/>
      <c r="K1891" s="360" t="n">
        <v>226</v>
      </c>
      <c r="L1891" s="360" t="n">
        <v>5</v>
      </c>
      <c r="M1891" s="360" t="n">
        <v>3</v>
      </c>
      <c r="N1891" s="360" t="inlineStr"/>
      <c r="O1891" s="360" t="n">
        <v>0</v>
      </c>
      <c r="P1891" s="360" t="n"/>
      <c r="Q1891" s="360" t="n"/>
      <c r="R1891" s="360" t="n"/>
      <c r="S1891" s="360" t="n"/>
      <c r="T1891" s="360" t="n"/>
      <c r="U1891" s="360" t="n"/>
      <c r="V1891" s="360" t="n"/>
      <c r="W1891" s="360" t="n">
        <v>0</v>
      </c>
      <c r="X1891" s="360" t="n">
        <v>1</v>
      </c>
      <c r="Y1891" s="360" t="n">
        <v>0</v>
      </c>
      <c r="Z1891" s="360" t="n"/>
      <c r="AA1891" s="360" t="n"/>
      <c r="AB1891" s="360" t="n"/>
    </row>
    <row r="1892">
      <c r="A1892" s="360" t="n">
        <v>50</v>
      </c>
      <c r="B1892" s="360" t="n">
        <v>0</v>
      </c>
      <c r="C1892" s="360" t="n">
        <v>0</v>
      </c>
      <c r="D1892" s="360" t="n">
        <v>1</v>
      </c>
      <c r="E1892" s="360" t="n">
        <v>227</v>
      </c>
      <c r="F1892" s="360">
        <f>ROUND(Source!AX1885,O1892)</f>
        <v/>
      </c>
      <c r="G1892" s="360" t="inlineStr">
        <is>
          <t>СтМатЗак</t>
        </is>
      </c>
      <c r="H1892" s="360" t="inlineStr">
        <is>
          <t>Стоимость материалов заказчика</t>
        </is>
      </c>
      <c r="I1892" s="360" t="n"/>
      <c r="J1892" s="360" t="n"/>
      <c r="K1892" s="360" t="n">
        <v>227</v>
      </c>
      <c r="L1892" s="360" t="n">
        <v>6</v>
      </c>
      <c r="M1892" s="360" t="n">
        <v>3</v>
      </c>
      <c r="N1892" s="360" t="inlineStr"/>
      <c r="O1892" s="360" t="n">
        <v>0</v>
      </c>
      <c r="P1892" s="360" t="n"/>
      <c r="Q1892" s="360" t="n"/>
      <c r="R1892" s="360" t="n"/>
      <c r="S1892" s="360" t="n"/>
      <c r="T1892" s="360" t="n"/>
      <c r="U1892" s="360" t="n"/>
      <c r="V1892" s="360" t="n"/>
      <c r="W1892" s="360" t="n">
        <v>0</v>
      </c>
      <c r="X1892" s="360" t="n">
        <v>1</v>
      </c>
      <c r="Y1892" s="360" t="n">
        <v>0</v>
      </c>
      <c r="Z1892" s="360" t="n"/>
      <c r="AA1892" s="360" t="n"/>
      <c r="AB1892" s="360" t="n"/>
    </row>
    <row r="1893">
      <c r="A1893" s="360" t="n">
        <v>50</v>
      </c>
      <c r="B1893" s="360" t="n">
        <v>0</v>
      </c>
      <c r="C1893" s="360" t="n">
        <v>0</v>
      </c>
      <c r="D1893" s="360" t="n">
        <v>1</v>
      </c>
      <c r="E1893" s="360" t="n">
        <v>228</v>
      </c>
      <c r="F1893" s="360">
        <f>ROUND(Source!AY1885,O1893)</f>
        <v/>
      </c>
      <c r="G1893" s="360" t="inlineStr">
        <is>
          <t>СтМатПод</t>
        </is>
      </c>
      <c r="H1893" s="360" t="inlineStr">
        <is>
          <t>Стоимость материалов подрядчика</t>
        </is>
      </c>
      <c r="I1893" s="360" t="n"/>
      <c r="J1893" s="360" t="n"/>
      <c r="K1893" s="360" t="n">
        <v>228</v>
      </c>
      <c r="L1893" s="360" t="n">
        <v>7</v>
      </c>
      <c r="M1893" s="360" t="n">
        <v>3</v>
      </c>
      <c r="N1893" s="360" t="inlineStr"/>
      <c r="O1893" s="360" t="n">
        <v>0</v>
      </c>
      <c r="P1893" s="360" t="n"/>
      <c r="Q1893" s="360" t="n"/>
      <c r="R1893" s="360" t="n"/>
      <c r="S1893" s="360" t="n"/>
      <c r="T1893" s="360" t="n"/>
      <c r="U1893" s="360" t="n"/>
      <c r="V1893" s="360" t="n"/>
      <c r="W1893" s="360" t="n">
        <v>0</v>
      </c>
      <c r="X1893" s="360" t="n">
        <v>1</v>
      </c>
      <c r="Y1893" s="360" t="n">
        <v>0</v>
      </c>
      <c r="Z1893" s="360" t="n"/>
      <c r="AA1893" s="360" t="n"/>
      <c r="AB1893" s="360" t="n"/>
    </row>
    <row r="1894">
      <c r="A1894" s="360" t="n">
        <v>50</v>
      </c>
      <c r="B1894" s="360" t="n">
        <v>0</v>
      </c>
      <c r="C1894" s="360" t="n">
        <v>0</v>
      </c>
      <c r="D1894" s="360" t="n">
        <v>1</v>
      </c>
      <c r="E1894" s="360" t="n">
        <v>216</v>
      </c>
      <c r="F1894" s="360">
        <f>ROUND(Source!AP1885,O1894)</f>
        <v/>
      </c>
      <c r="G1894" s="360" t="inlineStr">
        <is>
          <t>Оборуд</t>
        </is>
      </c>
      <c r="H1894" s="360" t="inlineStr">
        <is>
          <t>Стоимость оборудования (всего)</t>
        </is>
      </c>
      <c r="I1894" s="360" t="n"/>
      <c r="J1894" s="360" t="n"/>
      <c r="K1894" s="360" t="n">
        <v>216</v>
      </c>
      <c r="L1894" s="360" t="n">
        <v>8</v>
      </c>
      <c r="M1894" s="360" t="n">
        <v>3</v>
      </c>
      <c r="N1894" s="360" t="inlineStr"/>
      <c r="O1894" s="360" t="n">
        <v>0</v>
      </c>
      <c r="P1894" s="360" t="n"/>
      <c r="Q1894" s="360" t="n"/>
      <c r="R1894" s="360" t="n"/>
      <c r="S1894" s="360" t="n"/>
      <c r="T1894" s="360" t="n"/>
      <c r="U1894" s="360" t="n"/>
      <c r="V1894" s="360" t="n"/>
      <c r="W1894" s="360" t="n">
        <v>0</v>
      </c>
      <c r="X1894" s="360" t="n">
        <v>1</v>
      </c>
      <c r="Y1894" s="360" t="n">
        <v>0</v>
      </c>
      <c r="Z1894" s="360" t="n"/>
      <c r="AA1894" s="360" t="n"/>
      <c r="AB1894" s="360" t="n"/>
    </row>
    <row r="1895">
      <c r="A1895" s="360" t="n">
        <v>50</v>
      </c>
      <c r="B1895" s="360" t="n">
        <v>0</v>
      </c>
      <c r="C1895" s="360" t="n">
        <v>0</v>
      </c>
      <c r="D1895" s="360" t="n">
        <v>1</v>
      </c>
      <c r="E1895" s="360" t="n">
        <v>223</v>
      </c>
      <c r="F1895" s="360">
        <f>ROUND(Source!AQ1885,O1895)</f>
        <v/>
      </c>
      <c r="G1895" s="360" t="inlineStr">
        <is>
          <t>ОборудЗак</t>
        </is>
      </c>
      <c r="H1895" s="360" t="inlineStr">
        <is>
          <t>Стоимость оборудования заказчика</t>
        </is>
      </c>
      <c r="I1895" s="360" t="n"/>
      <c r="J1895" s="360" t="n"/>
      <c r="K1895" s="360" t="n">
        <v>223</v>
      </c>
      <c r="L1895" s="360" t="n">
        <v>9</v>
      </c>
      <c r="M1895" s="360" t="n">
        <v>3</v>
      </c>
      <c r="N1895" s="360" t="inlineStr"/>
      <c r="O1895" s="360" t="n">
        <v>0</v>
      </c>
      <c r="P1895" s="360" t="n"/>
      <c r="Q1895" s="360" t="n"/>
      <c r="R1895" s="360" t="n"/>
      <c r="S1895" s="360" t="n"/>
      <c r="T1895" s="360" t="n"/>
      <c r="U1895" s="360" t="n"/>
      <c r="V1895" s="360" t="n"/>
      <c r="W1895" s="360" t="n">
        <v>0</v>
      </c>
      <c r="X1895" s="360" t="n">
        <v>1</v>
      </c>
      <c r="Y1895" s="360" t="n">
        <v>0</v>
      </c>
      <c r="Z1895" s="360" t="n"/>
      <c r="AA1895" s="360" t="n"/>
      <c r="AB1895" s="360" t="n"/>
    </row>
    <row r="1896">
      <c r="A1896" s="360" t="n">
        <v>50</v>
      </c>
      <c r="B1896" s="360" t="n">
        <v>0</v>
      </c>
      <c r="C1896" s="360" t="n">
        <v>0</v>
      </c>
      <c r="D1896" s="360" t="n">
        <v>1</v>
      </c>
      <c r="E1896" s="360" t="n">
        <v>229</v>
      </c>
      <c r="F1896" s="360">
        <f>ROUND(Source!AZ1885,O1896)</f>
        <v/>
      </c>
      <c r="G1896" s="360" t="inlineStr">
        <is>
          <t>ОборудПод</t>
        </is>
      </c>
      <c r="H1896" s="360" t="inlineStr">
        <is>
          <t>Стоимость оборудования подрядчика</t>
        </is>
      </c>
      <c r="I1896" s="360" t="n"/>
      <c r="J1896" s="360" t="n"/>
      <c r="K1896" s="360" t="n">
        <v>229</v>
      </c>
      <c r="L1896" s="360" t="n">
        <v>10</v>
      </c>
      <c r="M1896" s="360" t="n">
        <v>3</v>
      </c>
      <c r="N1896" s="360" t="inlineStr"/>
      <c r="O1896" s="360" t="n">
        <v>0</v>
      </c>
      <c r="P1896" s="360" t="n"/>
      <c r="Q1896" s="360" t="n"/>
      <c r="R1896" s="360" t="n"/>
      <c r="S1896" s="360" t="n"/>
      <c r="T1896" s="360" t="n"/>
      <c r="U1896" s="360" t="n"/>
      <c r="V1896" s="360" t="n"/>
      <c r="W1896" s="360" t="n">
        <v>0</v>
      </c>
      <c r="X1896" s="360" t="n">
        <v>1</v>
      </c>
      <c r="Y1896" s="360" t="n">
        <v>0</v>
      </c>
      <c r="Z1896" s="360" t="n"/>
      <c r="AA1896" s="360" t="n"/>
      <c r="AB1896" s="360" t="n"/>
    </row>
    <row r="1897">
      <c r="A1897" s="360" t="n">
        <v>50</v>
      </c>
      <c r="B1897" s="360" t="n">
        <v>0</v>
      </c>
      <c r="C1897" s="360" t="n">
        <v>0</v>
      </c>
      <c r="D1897" s="360" t="n">
        <v>1</v>
      </c>
      <c r="E1897" s="360" t="n">
        <v>203</v>
      </c>
      <c r="F1897" s="360">
        <f>ROUND(Source!Q1885,O1897)</f>
        <v/>
      </c>
      <c r="G1897" s="360" t="inlineStr">
        <is>
          <t>ЭММ</t>
        </is>
      </c>
      <c r="H1897" s="360" t="inlineStr">
        <is>
          <t>Эксплуатация машин</t>
        </is>
      </c>
      <c r="I1897" s="360" t="n"/>
      <c r="J1897" s="360" t="n"/>
      <c r="K1897" s="360" t="n">
        <v>203</v>
      </c>
      <c r="L1897" s="360" t="n">
        <v>11</v>
      </c>
      <c r="M1897" s="360" t="n">
        <v>3</v>
      </c>
      <c r="N1897" s="360" t="inlineStr"/>
      <c r="O1897" s="360" t="n">
        <v>0</v>
      </c>
      <c r="P1897" s="360" t="n"/>
      <c r="Q1897" s="360" t="n"/>
      <c r="R1897" s="360" t="n"/>
      <c r="S1897" s="360" t="n"/>
      <c r="T1897" s="360" t="n"/>
      <c r="U1897" s="360" t="n"/>
      <c r="V1897" s="360" t="n"/>
      <c r="W1897" s="360" t="n">
        <v>0</v>
      </c>
      <c r="X1897" s="360" t="n">
        <v>1</v>
      </c>
      <c r="Y1897" s="360" t="n">
        <v>0</v>
      </c>
      <c r="Z1897" s="360" t="n"/>
      <c r="AA1897" s="360" t="n"/>
      <c r="AB1897" s="360" t="n"/>
    </row>
    <row r="1898">
      <c r="A1898" s="360" t="n">
        <v>50</v>
      </c>
      <c r="B1898" s="360" t="n">
        <v>0</v>
      </c>
      <c r="C1898" s="360" t="n">
        <v>0</v>
      </c>
      <c r="D1898" s="360" t="n">
        <v>1</v>
      </c>
      <c r="E1898" s="360" t="n">
        <v>231</v>
      </c>
      <c r="F1898" s="360">
        <f>ROUND(Source!BB1885,O1898)</f>
        <v/>
      </c>
      <c r="G1898" s="360" t="inlineStr">
        <is>
          <t>ЭММсНРиСП</t>
        </is>
      </c>
      <c r="H1898" s="360" t="inlineStr">
        <is>
          <t>Эксплуатация машин по ТСН-2001.16</t>
        </is>
      </c>
      <c r="I1898" s="360" t="n"/>
      <c r="J1898" s="360" t="n"/>
      <c r="K1898" s="360" t="n">
        <v>231</v>
      </c>
      <c r="L1898" s="360" t="n">
        <v>12</v>
      </c>
      <c r="M1898" s="360" t="n">
        <v>3</v>
      </c>
      <c r="N1898" s="360" t="inlineStr"/>
      <c r="O1898" s="360" t="n">
        <v>0</v>
      </c>
      <c r="P1898" s="360" t="n"/>
      <c r="Q1898" s="360" t="n"/>
      <c r="R1898" s="360" t="n"/>
      <c r="S1898" s="360" t="n"/>
      <c r="T1898" s="360" t="n"/>
      <c r="U1898" s="360" t="n"/>
      <c r="V1898" s="360" t="n"/>
      <c r="W1898" s="360" t="n">
        <v>0</v>
      </c>
      <c r="X1898" s="360" t="n">
        <v>1</v>
      </c>
      <c r="Y1898" s="360" t="n">
        <v>0</v>
      </c>
      <c r="Z1898" s="360" t="n"/>
      <c r="AA1898" s="360" t="n"/>
      <c r="AB1898" s="360" t="n"/>
    </row>
    <row r="1899">
      <c r="A1899" s="360" t="n">
        <v>50</v>
      </c>
      <c r="B1899" s="360" t="n">
        <v>0</v>
      </c>
      <c r="C1899" s="360" t="n">
        <v>0</v>
      </c>
      <c r="D1899" s="360" t="n">
        <v>1</v>
      </c>
      <c r="E1899" s="360" t="n">
        <v>204</v>
      </c>
      <c r="F1899" s="360">
        <f>ROUND(Source!R1885,O1899)</f>
        <v/>
      </c>
      <c r="G1899" s="360" t="inlineStr">
        <is>
          <t>ЗПМ</t>
        </is>
      </c>
      <c r="H1899" s="360" t="inlineStr">
        <is>
          <t>ЗП машинистов</t>
        </is>
      </c>
      <c r="I1899" s="360" t="n"/>
      <c r="J1899" s="360" t="n"/>
      <c r="K1899" s="360" t="n">
        <v>204</v>
      </c>
      <c r="L1899" s="360" t="n">
        <v>13</v>
      </c>
      <c r="M1899" s="360" t="n">
        <v>3</v>
      </c>
      <c r="N1899" s="360" t="inlineStr"/>
      <c r="O1899" s="360" t="n">
        <v>0</v>
      </c>
      <c r="P1899" s="360" t="n"/>
      <c r="Q1899" s="360" t="n"/>
      <c r="R1899" s="360" t="n"/>
      <c r="S1899" s="360" t="n"/>
      <c r="T1899" s="360" t="n"/>
      <c r="U1899" s="360" t="n"/>
      <c r="V1899" s="360" t="n"/>
      <c r="W1899" s="360" t="n">
        <v>0</v>
      </c>
      <c r="X1899" s="360" t="n">
        <v>1</v>
      </c>
      <c r="Y1899" s="360" t="n">
        <v>0</v>
      </c>
      <c r="Z1899" s="360" t="n"/>
      <c r="AA1899" s="360" t="n"/>
      <c r="AB1899" s="360" t="n"/>
    </row>
    <row r="1900">
      <c r="A1900" s="360" t="n">
        <v>50</v>
      </c>
      <c r="B1900" s="360" t="n">
        <v>0</v>
      </c>
      <c r="C1900" s="360" t="n">
        <v>0</v>
      </c>
      <c r="D1900" s="360" t="n">
        <v>1</v>
      </c>
      <c r="E1900" s="360" t="n">
        <v>205</v>
      </c>
      <c r="F1900" s="360">
        <f>ROUND(Source!S1885,O1900)</f>
        <v/>
      </c>
      <c r="G1900" s="360" t="inlineStr">
        <is>
          <t>ОЗП</t>
        </is>
      </c>
      <c r="H1900" s="360" t="inlineStr">
        <is>
          <t>Основная ЗП рабочих</t>
        </is>
      </c>
      <c r="I1900" s="360" t="n"/>
      <c r="J1900" s="360" t="n"/>
      <c r="K1900" s="360" t="n">
        <v>205</v>
      </c>
      <c r="L1900" s="360" t="n">
        <v>14</v>
      </c>
      <c r="M1900" s="360" t="n">
        <v>3</v>
      </c>
      <c r="N1900" s="360" t="inlineStr"/>
      <c r="O1900" s="360" t="n">
        <v>0</v>
      </c>
      <c r="P1900" s="360" t="n"/>
      <c r="Q1900" s="360" t="n"/>
      <c r="R1900" s="360" t="n"/>
      <c r="S1900" s="360" t="n"/>
      <c r="T1900" s="360" t="n"/>
      <c r="U1900" s="360" t="n"/>
      <c r="V1900" s="360" t="n"/>
      <c r="W1900" s="360" t="n">
        <v>0</v>
      </c>
      <c r="X1900" s="360" t="n">
        <v>1</v>
      </c>
      <c r="Y1900" s="360" t="n">
        <v>0</v>
      </c>
      <c r="Z1900" s="360" t="n"/>
      <c r="AA1900" s="360" t="n"/>
      <c r="AB1900" s="360" t="n"/>
    </row>
    <row r="1901">
      <c r="A1901" s="360" t="n">
        <v>50</v>
      </c>
      <c r="B1901" s="360" t="n">
        <v>0</v>
      </c>
      <c r="C1901" s="360" t="n">
        <v>0</v>
      </c>
      <c r="D1901" s="360" t="n">
        <v>1</v>
      </c>
      <c r="E1901" s="360" t="n">
        <v>232</v>
      </c>
      <c r="F1901" s="360">
        <f>ROUND(Source!BC1885,O1901)</f>
        <v/>
      </c>
      <c r="G1901" s="360" t="inlineStr">
        <is>
          <t>ОЗПсНРиСП</t>
        </is>
      </c>
      <c r="H1901" s="360" t="inlineStr">
        <is>
          <t>Основная ЗП рабочих по ТСН-2001.16</t>
        </is>
      </c>
      <c r="I1901" s="360" t="n"/>
      <c r="J1901" s="360" t="n"/>
      <c r="K1901" s="360" t="n">
        <v>232</v>
      </c>
      <c r="L1901" s="360" t="n">
        <v>15</v>
      </c>
      <c r="M1901" s="360" t="n">
        <v>3</v>
      </c>
      <c r="N1901" s="360" t="inlineStr"/>
      <c r="O1901" s="360" t="n">
        <v>0</v>
      </c>
      <c r="P1901" s="360" t="n"/>
      <c r="Q1901" s="360" t="n"/>
      <c r="R1901" s="360" t="n"/>
      <c r="S1901" s="360" t="n"/>
      <c r="T1901" s="360" t="n"/>
      <c r="U1901" s="360" t="n"/>
      <c r="V1901" s="360" t="n"/>
      <c r="W1901" s="360" t="n">
        <v>0</v>
      </c>
      <c r="X1901" s="360" t="n">
        <v>1</v>
      </c>
      <c r="Y1901" s="360" t="n">
        <v>0</v>
      </c>
      <c r="Z1901" s="360" t="n"/>
      <c r="AA1901" s="360" t="n"/>
      <c r="AB1901" s="360" t="n"/>
    </row>
    <row r="1902">
      <c r="A1902" s="360" t="n">
        <v>50</v>
      </c>
      <c r="B1902" s="360" t="n">
        <v>0</v>
      </c>
      <c r="C1902" s="360" t="n">
        <v>0</v>
      </c>
      <c r="D1902" s="360" t="n">
        <v>1</v>
      </c>
      <c r="E1902" s="360" t="n">
        <v>214</v>
      </c>
      <c r="F1902" s="360">
        <f>ROUND(Source!AS1885,O1902)</f>
        <v/>
      </c>
      <c r="G1902" s="360" t="inlineStr">
        <is>
          <t>Строит</t>
        </is>
      </c>
      <c r="H1902" s="360" t="inlineStr">
        <is>
          <t>Строительные работы с НР и СП</t>
        </is>
      </c>
      <c r="I1902" s="360" t="n"/>
      <c r="J1902" s="360" t="n"/>
      <c r="K1902" s="360" t="n">
        <v>214</v>
      </c>
      <c r="L1902" s="360" t="n">
        <v>16</v>
      </c>
      <c r="M1902" s="360" t="n">
        <v>3</v>
      </c>
      <c r="N1902" s="360" t="inlineStr"/>
      <c r="O1902" s="360" t="n">
        <v>0</v>
      </c>
      <c r="P1902" s="360" t="n"/>
      <c r="Q1902" s="360" t="n"/>
      <c r="R1902" s="360" t="n"/>
      <c r="S1902" s="360" t="n"/>
      <c r="T1902" s="360" t="n"/>
      <c r="U1902" s="360" t="n"/>
      <c r="V1902" s="360" t="n"/>
      <c r="W1902" s="360" t="n">
        <v>0</v>
      </c>
      <c r="X1902" s="360" t="n">
        <v>1</v>
      </c>
      <c r="Y1902" s="360" t="n">
        <v>0</v>
      </c>
      <c r="Z1902" s="360" t="n"/>
      <c r="AA1902" s="360" t="n"/>
      <c r="AB1902" s="360" t="n"/>
    </row>
    <row r="1903">
      <c r="A1903" s="360" t="n">
        <v>50</v>
      </c>
      <c r="B1903" s="360" t="n">
        <v>0</v>
      </c>
      <c r="C1903" s="360" t="n">
        <v>0</v>
      </c>
      <c r="D1903" s="360" t="n">
        <v>1</v>
      </c>
      <c r="E1903" s="360" t="n">
        <v>215</v>
      </c>
      <c r="F1903" s="360">
        <f>ROUND(Source!AT1885,O1903)</f>
        <v/>
      </c>
      <c r="G1903" s="360" t="inlineStr">
        <is>
          <t>Монтаж</t>
        </is>
      </c>
      <c r="H1903" s="360" t="inlineStr">
        <is>
          <t>Монтажные работы с НР и СП</t>
        </is>
      </c>
      <c r="I1903" s="360" t="n"/>
      <c r="J1903" s="360" t="n"/>
      <c r="K1903" s="360" t="n">
        <v>215</v>
      </c>
      <c r="L1903" s="360" t="n">
        <v>17</v>
      </c>
      <c r="M1903" s="360" t="n">
        <v>3</v>
      </c>
      <c r="N1903" s="360" t="inlineStr"/>
      <c r="O1903" s="360" t="n">
        <v>0</v>
      </c>
      <c r="P1903" s="360" t="n"/>
      <c r="Q1903" s="360" t="n"/>
      <c r="R1903" s="360" t="n"/>
      <c r="S1903" s="360" t="n"/>
      <c r="T1903" s="360" t="n"/>
      <c r="U1903" s="360" t="n"/>
      <c r="V1903" s="360" t="n"/>
      <c r="W1903" s="360" t="n">
        <v>0</v>
      </c>
      <c r="X1903" s="360" t="n">
        <v>1</v>
      </c>
      <c r="Y1903" s="360" t="n">
        <v>0</v>
      </c>
      <c r="Z1903" s="360" t="n"/>
      <c r="AA1903" s="360" t="n"/>
      <c r="AB1903" s="360" t="n"/>
    </row>
    <row r="1904">
      <c r="A1904" s="360" t="n">
        <v>50</v>
      </c>
      <c r="B1904" s="360" t="n">
        <v>0</v>
      </c>
      <c r="C1904" s="360" t="n">
        <v>0</v>
      </c>
      <c r="D1904" s="360" t="n">
        <v>1</v>
      </c>
      <c r="E1904" s="360" t="n">
        <v>217</v>
      </c>
      <c r="F1904" s="360">
        <f>ROUND(Source!AU1885,O1904)</f>
        <v/>
      </c>
      <c r="G1904" s="360" t="inlineStr">
        <is>
          <t>Прочие</t>
        </is>
      </c>
      <c r="H1904" s="360" t="inlineStr">
        <is>
          <t>Прочие работы с НР и СП</t>
        </is>
      </c>
      <c r="I1904" s="360" t="n"/>
      <c r="J1904" s="360" t="n"/>
      <c r="K1904" s="360" t="n">
        <v>217</v>
      </c>
      <c r="L1904" s="360" t="n">
        <v>18</v>
      </c>
      <c r="M1904" s="360" t="n">
        <v>3</v>
      </c>
      <c r="N1904" s="360" t="inlineStr"/>
      <c r="O1904" s="360" t="n">
        <v>0</v>
      </c>
      <c r="P1904" s="360" t="n"/>
      <c r="Q1904" s="360" t="n"/>
      <c r="R1904" s="360" t="n"/>
      <c r="S1904" s="360" t="n"/>
      <c r="T1904" s="360" t="n"/>
      <c r="U1904" s="360" t="n"/>
      <c r="V1904" s="360" t="n"/>
      <c r="W1904" s="360" t="n">
        <v>0</v>
      </c>
      <c r="X1904" s="360" t="n">
        <v>1</v>
      </c>
      <c r="Y1904" s="360" t="n">
        <v>0</v>
      </c>
      <c r="Z1904" s="360" t="n"/>
      <c r="AA1904" s="360" t="n"/>
      <c r="AB1904" s="360" t="n"/>
    </row>
    <row r="1905">
      <c r="A1905" s="360" t="n">
        <v>50</v>
      </c>
      <c r="B1905" s="360" t="n">
        <v>0</v>
      </c>
      <c r="C1905" s="360" t="n">
        <v>0</v>
      </c>
      <c r="D1905" s="360" t="n">
        <v>1</v>
      </c>
      <c r="E1905" s="360" t="n">
        <v>230</v>
      </c>
      <c r="F1905" s="360">
        <f>ROUND(Source!BA1885,O1905)</f>
        <v/>
      </c>
      <c r="G1905" s="360" t="inlineStr">
        <is>
          <t>ПрочиеЗатр</t>
        </is>
      </c>
      <c r="H1905" s="360" t="inlineStr">
        <is>
          <t>Прочие затраты по ТСН-2001.16</t>
        </is>
      </c>
      <c r="I1905" s="360" t="n"/>
      <c r="J1905" s="360" t="n"/>
      <c r="K1905" s="360" t="n">
        <v>230</v>
      </c>
      <c r="L1905" s="360" t="n">
        <v>19</v>
      </c>
      <c r="M1905" s="360" t="n">
        <v>3</v>
      </c>
      <c r="N1905" s="360" t="inlineStr"/>
      <c r="O1905" s="360" t="n">
        <v>0</v>
      </c>
      <c r="P1905" s="360" t="n"/>
      <c r="Q1905" s="360" t="n"/>
      <c r="R1905" s="360" t="n"/>
      <c r="S1905" s="360" t="n"/>
      <c r="T1905" s="360" t="n"/>
      <c r="U1905" s="360" t="n"/>
      <c r="V1905" s="360" t="n"/>
      <c r="W1905" s="360" t="n">
        <v>0</v>
      </c>
      <c r="X1905" s="360" t="n">
        <v>1</v>
      </c>
      <c r="Y1905" s="360" t="n">
        <v>0</v>
      </c>
      <c r="Z1905" s="360" t="n"/>
      <c r="AA1905" s="360" t="n"/>
      <c r="AB1905" s="360" t="n"/>
    </row>
    <row r="1906">
      <c r="A1906" s="360" t="n">
        <v>50</v>
      </c>
      <c r="B1906" s="360" t="n">
        <v>0</v>
      </c>
      <c r="C1906" s="360" t="n">
        <v>0</v>
      </c>
      <c r="D1906" s="360" t="n">
        <v>1</v>
      </c>
      <c r="E1906" s="360" t="n">
        <v>206</v>
      </c>
      <c r="F1906" s="360">
        <f>ROUND(Source!T1885,O1906)</f>
        <v/>
      </c>
      <c r="G1906" s="360" t="inlineStr">
        <is>
          <t>ВозврМат</t>
        </is>
      </c>
      <c r="H1906" s="360" t="inlineStr">
        <is>
          <t>Возврат материалов</t>
        </is>
      </c>
      <c r="I1906" s="360" t="n"/>
      <c r="J1906" s="360" t="n"/>
      <c r="K1906" s="360" t="n">
        <v>206</v>
      </c>
      <c r="L1906" s="360" t="n">
        <v>20</v>
      </c>
      <c r="M1906" s="360" t="n">
        <v>3</v>
      </c>
      <c r="N1906" s="360" t="inlineStr"/>
      <c r="O1906" s="360" t="n">
        <v>0</v>
      </c>
      <c r="P1906" s="360" t="n"/>
      <c r="Q1906" s="360" t="n"/>
      <c r="R1906" s="360" t="n"/>
      <c r="S1906" s="360" t="n"/>
      <c r="T1906" s="360" t="n"/>
      <c r="U1906" s="360" t="n"/>
      <c r="V1906" s="360" t="n"/>
      <c r="W1906" s="360" t="n">
        <v>0</v>
      </c>
      <c r="X1906" s="360" t="n">
        <v>1</v>
      </c>
      <c r="Y1906" s="360" t="n">
        <v>0</v>
      </c>
      <c r="Z1906" s="360" t="n"/>
      <c r="AA1906" s="360" t="n"/>
      <c r="AB1906" s="360" t="n"/>
    </row>
    <row r="1907">
      <c r="A1907" s="360" t="n">
        <v>50</v>
      </c>
      <c r="B1907" s="360" t="n">
        <v>0</v>
      </c>
      <c r="C1907" s="360" t="n">
        <v>0</v>
      </c>
      <c r="D1907" s="360" t="n">
        <v>1</v>
      </c>
      <c r="E1907" s="360" t="n">
        <v>207</v>
      </c>
      <c r="F1907" s="360">
        <f>ROUND(Source!U1885,O1907)</f>
        <v/>
      </c>
      <c r="G1907" s="360" t="inlineStr">
        <is>
          <t>ТрудСтр</t>
        </is>
      </c>
      <c r="H1907" s="360" t="inlineStr">
        <is>
          <t>Трудозатраты строителей</t>
        </is>
      </c>
      <c r="I1907" s="360" t="n"/>
      <c r="J1907" s="360" t="n"/>
      <c r="K1907" s="360" t="n">
        <v>207</v>
      </c>
      <c r="L1907" s="360" t="n">
        <v>21</v>
      </c>
      <c r="M1907" s="360" t="n">
        <v>3</v>
      </c>
      <c r="N1907" s="360" t="inlineStr"/>
      <c r="O1907" s="360" t="n">
        <v>7</v>
      </c>
      <c r="P1907" s="360" t="n"/>
      <c r="Q1907" s="360" t="n"/>
      <c r="R1907" s="360" t="n"/>
      <c r="S1907" s="360" t="n"/>
      <c r="T1907" s="360" t="n"/>
      <c r="U1907" s="360" t="n"/>
      <c r="V1907" s="360" t="n"/>
      <c r="W1907" s="360" t="n">
        <v>0</v>
      </c>
      <c r="X1907" s="360" t="n">
        <v>1</v>
      </c>
      <c r="Y1907" s="360" t="n">
        <v>0</v>
      </c>
      <c r="Z1907" s="360" t="n"/>
      <c r="AA1907" s="360" t="n"/>
      <c r="AB1907" s="360" t="n"/>
    </row>
    <row r="1908">
      <c r="A1908" s="360" t="n">
        <v>50</v>
      </c>
      <c r="B1908" s="360" t="n">
        <v>0</v>
      </c>
      <c r="C1908" s="360" t="n">
        <v>0</v>
      </c>
      <c r="D1908" s="360" t="n">
        <v>1</v>
      </c>
      <c r="E1908" s="360" t="n">
        <v>208</v>
      </c>
      <c r="F1908" s="360">
        <f>ROUND(Source!V1885,O1908)</f>
        <v/>
      </c>
      <c r="G1908" s="360" t="inlineStr">
        <is>
          <t>ТрудМаш</t>
        </is>
      </c>
      <c r="H1908" s="360" t="inlineStr">
        <is>
          <t>Трудозатраты машинистов</t>
        </is>
      </c>
      <c r="I1908" s="360" t="n"/>
      <c r="J1908" s="360" t="n"/>
      <c r="K1908" s="360" t="n">
        <v>208</v>
      </c>
      <c r="L1908" s="360" t="n">
        <v>22</v>
      </c>
      <c r="M1908" s="360" t="n">
        <v>3</v>
      </c>
      <c r="N1908" s="360" t="inlineStr"/>
      <c r="O1908" s="360" t="n">
        <v>7</v>
      </c>
      <c r="P1908" s="360" t="n"/>
      <c r="Q1908" s="360" t="n"/>
      <c r="R1908" s="360" t="n"/>
      <c r="S1908" s="360" t="n"/>
      <c r="T1908" s="360" t="n"/>
      <c r="U1908" s="360" t="n"/>
      <c r="V1908" s="360" t="n"/>
      <c r="W1908" s="360" t="n">
        <v>0</v>
      </c>
      <c r="X1908" s="360" t="n">
        <v>1</v>
      </c>
      <c r="Y1908" s="360" t="n">
        <v>0</v>
      </c>
      <c r="Z1908" s="360" t="n"/>
      <c r="AA1908" s="360" t="n"/>
      <c r="AB1908" s="360" t="n"/>
    </row>
    <row r="1909">
      <c r="A1909" s="360" t="n">
        <v>50</v>
      </c>
      <c r="B1909" s="360" t="n">
        <v>0</v>
      </c>
      <c r="C1909" s="360" t="n">
        <v>0</v>
      </c>
      <c r="D1909" s="360" t="n">
        <v>1</v>
      </c>
      <c r="E1909" s="360" t="n">
        <v>209</v>
      </c>
      <c r="F1909" s="360">
        <f>ROUND(Source!W1885,O1909)</f>
        <v/>
      </c>
      <c r="G1909" s="360" t="inlineStr">
        <is>
          <t>ТранспМат</t>
        </is>
      </c>
      <c r="H1909" s="360" t="inlineStr">
        <is>
          <t>Транспорт материалов</t>
        </is>
      </c>
      <c r="I1909" s="360" t="n"/>
      <c r="J1909" s="360" t="n"/>
      <c r="K1909" s="360" t="n">
        <v>209</v>
      </c>
      <c r="L1909" s="360" t="n">
        <v>23</v>
      </c>
      <c r="M1909" s="360" t="n">
        <v>3</v>
      </c>
      <c r="N1909" s="360" t="inlineStr"/>
      <c r="O1909" s="360" t="n">
        <v>0</v>
      </c>
      <c r="P1909" s="360" t="n"/>
      <c r="Q1909" s="360" t="n"/>
      <c r="R1909" s="360" t="n"/>
      <c r="S1909" s="360" t="n"/>
      <c r="T1909" s="360" t="n"/>
      <c r="U1909" s="360" t="n"/>
      <c r="V1909" s="360" t="n"/>
      <c r="W1909" s="360" t="n">
        <v>0</v>
      </c>
      <c r="X1909" s="360" t="n">
        <v>1</v>
      </c>
      <c r="Y1909" s="360" t="n">
        <v>0</v>
      </c>
      <c r="Z1909" s="360" t="n"/>
      <c r="AA1909" s="360" t="n"/>
      <c r="AB1909" s="360" t="n"/>
    </row>
    <row r="1910">
      <c r="A1910" s="360" t="n">
        <v>50</v>
      </c>
      <c r="B1910" s="360" t="n">
        <v>0</v>
      </c>
      <c r="C1910" s="360" t="n">
        <v>0</v>
      </c>
      <c r="D1910" s="360" t="n">
        <v>1</v>
      </c>
      <c r="E1910" s="360" t="n">
        <v>233</v>
      </c>
      <c r="F1910" s="360">
        <f>ROUND(Source!BD1885,O1910)</f>
        <v/>
      </c>
      <c r="G1910" s="360" t="inlineStr">
        <is>
          <t>Перевозка</t>
        </is>
      </c>
      <c r="H1910" s="360" t="inlineStr">
        <is>
          <t>Перевозка грузов</t>
        </is>
      </c>
      <c r="I1910" s="360" t="n"/>
      <c r="J1910" s="360" t="n"/>
      <c r="K1910" s="360" t="n">
        <v>233</v>
      </c>
      <c r="L1910" s="360" t="n">
        <v>24</v>
      </c>
      <c r="M1910" s="360" t="n">
        <v>3</v>
      </c>
      <c r="N1910" s="360" t="inlineStr"/>
      <c r="O1910" s="360" t="n">
        <v>0</v>
      </c>
      <c r="P1910" s="360" t="n"/>
      <c r="Q1910" s="360" t="n"/>
      <c r="R1910" s="360" t="n"/>
      <c r="S1910" s="360" t="n"/>
      <c r="T1910" s="360" t="n"/>
      <c r="U1910" s="360" t="n"/>
      <c r="V1910" s="360" t="n"/>
      <c r="W1910" s="360" t="n">
        <v>0</v>
      </c>
      <c r="X1910" s="360" t="n">
        <v>1</v>
      </c>
      <c r="Y1910" s="360" t="n">
        <v>0</v>
      </c>
      <c r="Z1910" s="360" t="n"/>
      <c r="AA1910" s="360" t="n"/>
      <c r="AB1910" s="360" t="n"/>
    </row>
    <row r="1911">
      <c r="A1911" s="360" t="n">
        <v>50</v>
      </c>
      <c r="B1911" s="360" t="n">
        <v>0</v>
      </c>
      <c r="C1911" s="360" t="n">
        <v>0</v>
      </c>
      <c r="D1911" s="360" t="n">
        <v>1</v>
      </c>
      <c r="E1911" s="360" t="n">
        <v>210</v>
      </c>
      <c r="F1911" s="360">
        <f>ROUND(Source!X1885,O1911)</f>
        <v/>
      </c>
      <c r="G1911" s="360" t="inlineStr">
        <is>
          <t>НР</t>
        </is>
      </c>
      <c r="H1911" s="360" t="inlineStr">
        <is>
          <t>Накладные расходы</t>
        </is>
      </c>
      <c r="I1911" s="360" t="n"/>
      <c r="J1911" s="360" t="n"/>
      <c r="K1911" s="360" t="n">
        <v>210</v>
      </c>
      <c r="L1911" s="360" t="n">
        <v>25</v>
      </c>
      <c r="M1911" s="360" t="n">
        <v>3</v>
      </c>
      <c r="N1911" s="360" t="inlineStr"/>
      <c r="O1911" s="360" t="n">
        <v>0</v>
      </c>
      <c r="P1911" s="360" t="n"/>
      <c r="Q1911" s="360" t="n"/>
      <c r="R1911" s="360" t="n"/>
      <c r="S1911" s="360" t="n"/>
      <c r="T1911" s="360" t="n"/>
      <c r="U1911" s="360" t="n"/>
      <c r="V1911" s="360" t="n"/>
      <c r="W1911" s="360" t="n">
        <v>0</v>
      </c>
      <c r="X1911" s="360" t="n">
        <v>1</v>
      </c>
      <c r="Y1911" s="360" t="n">
        <v>0</v>
      </c>
      <c r="Z1911" s="360" t="n"/>
      <c r="AA1911" s="360" t="n"/>
      <c r="AB1911" s="360" t="n"/>
    </row>
    <row r="1912">
      <c r="A1912" s="360" t="n">
        <v>50</v>
      </c>
      <c r="B1912" s="360" t="n">
        <v>0</v>
      </c>
      <c r="C1912" s="360" t="n">
        <v>0</v>
      </c>
      <c r="D1912" s="360" t="n">
        <v>1</v>
      </c>
      <c r="E1912" s="360" t="n">
        <v>211</v>
      </c>
      <c r="F1912" s="360">
        <f>ROUND(Source!Y1885,O1912)</f>
        <v/>
      </c>
      <c r="G1912" s="360" t="inlineStr">
        <is>
          <t>СмПриб</t>
        </is>
      </c>
      <c r="H1912" s="360" t="inlineStr">
        <is>
          <t>Сметная прибыль</t>
        </is>
      </c>
      <c r="I1912" s="360" t="n"/>
      <c r="J1912" s="360" t="n"/>
      <c r="K1912" s="360" t="n">
        <v>211</v>
      </c>
      <c r="L1912" s="360" t="n">
        <v>26</v>
      </c>
      <c r="M1912" s="360" t="n">
        <v>3</v>
      </c>
      <c r="N1912" s="360" t="inlineStr"/>
      <c r="O1912" s="360" t="n">
        <v>0</v>
      </c>
      <c r="P1912" s="360" t="n"/>
      <c r="Q1912" s="360" t="n"/>
      <c r="R1912" s="360" t="n"/>
      <c r="S1912" s="360" t="n"/>
      <c r="T1912" s="360" t="n"/>
      <c r="U1912" s="360" t="n"/>
      <c r="V1912" s="360" t="n"/>
      <c r="W1912" s="360" t="n">
        <v>0</v>
      </c>
      <c r="X1912" s="360" t="n">
        <v>1</v>
      </c>
      <c r="Y1912" s="360" t="n">
        <v>0</v>
      </c>
      <c r="Z1912" s="360" t="n"/>
      <c r="AA1912" s="360" t="n"/>
      <c r="AB1912" s="360" t="n"/>
    </row>
    <row r="1913">
      <c r="A1913" s="360" t="n">
        <v>50</v>
      </c>
      <c r="B1913" s="360" t="n">
        <v>0</v>
      </c>
      <c r="C1913" s="360" t="n">
        <v>0</v>
      </c>
      <c r="D1913" s="360" t="n">
        <v>1</v>
      </c>
      <c r="E1913" s="360" t="n">
        <v>224</v>
      </c>
      <c r="F1913" s="360">
        <f>ROUND(Source!AR1885,O1913)</f>
        <v/>
      </c>
      <c r="G1913" s="360" t="inlineStr">
        <is>
          <t>Всего</t>
        </is>
      </c>
      <c r="H1913" s="360" t="inlineStr">
        <is>
          <t>Всего с НР и СП</t>
        </is>
      </c>
      <c r="I1913" s="360" t="n"/>
      <c r="J1913" s="360" t="n"/>
      <c r="K1913" s="360" t="n">
        <v>224</v>
      </c>
      <c r="L1913" s="360" t="n">
        <v>27</v>
      </c>
      <c r="M1913" s="360" t="n">
        <v>3</v>
      </c>
      <c r="N1913" s="360" t="inlineStr"/>
      <c r="O1913" s="360" t="n">
        <v>0</v>
      </c>
      <c r="P1913" s="360" t="n"/>
      <c r="Q1913" s="360" t="n"/>
      <c r="R1913" s="360" t="n"/>
      <c r="S1913" s="360" t="n"/>
      <c r="T1913" s="360" t="n"/>
      <c r="U1913" s="360" t="n"/>
      <c r="V1913" s="360" t="n"/>
      <c r="W1913" s="360" t="n">
        <v>0</v>
      </c>
      <c r="X1913" s="360" t="n">
        <v>1</v>
      </c>
      <c r="Y1913" s="360" t="n">
        <v>0</v>
      </c>
      <c r="Z1913" s="360" t="n"/>
      <c r="AA1913" s="360" t="n"/>
      <c r="AB1913" s="360" t="n"/>
    </row>
    <row r="1914">
      <c r="A1914" s="360" t="n">
        <v>50</v>
      </c>
      <c r="B1914" s="360" t="n">
        <v>0</v>
      </c>
      <c r="C1914" s="360" t="n">
        <v>0</v>
      </c>
      <c r="D1914" s="360" t="n">
        <v>2</v>
      </c>
      <c r="E1914" s="360" t="n">
        <v>0</v>
      </c>
      <c r="F1914" s="360">
        <f>ROUND(F1913,O1914)</f>
        <v/>
      </c>
      <c r="G1914" s="360" t="inlineStr">
        <is>
          <t>и1</t>
        </is>
      </c>
      <c r="H1914" s="360" t="inlineStr">
        <is>
          <t>Итого</t>
        </is>
      </c>
      <c r="I1914" s="360" t="n"/>
      <c r="J1914" s="360" t="n"/>
      <c r="K1914" s="360" t="n">
        <v>212</v>
      </c>
      <c r="L1914" s="360" t="n">
        <v>28</v>
      </c>
      <c r="M1914" s="360" t="n">
        <v>0</v>
      </c>
      <c r="N1914" s="360" t="inlineStr"/>
      <c r="O1914" s="360" t="n">
        <v>0</v>
      </c>
      <c r="P1914" s="360" t="n"/>
      <c r="Q1914" s="360" t="n"/>
      <c r="R1914" s="360" t="n"/>
      <c r="S1914" s="360" t="n"/>
      <c r="T1914" s="360" t="n"/>
      <c r="U1914" s="360" t="n"/>
      <c r="V1914" s="360" t="n"/>
      <c r="W1914" s="360" t="n">
        <v>0</v>
      </c>
      <c r="X1914" s="360" t="n">
        <v>1</v>
      </c>
      <c r="Y1914" s="360" t="n">
        <v>0</v>
      </c>
      <c r="Z1914" s="360" t="n"/>
      <c r="AA1914" s="360" t="n"/>
      <c r="AB1914" s="360" t="n"/>
    </row>
    <row r="1915">
      <c r="A1915" s="360" t="n">
        <v>50</v>
      </c>
      <c r="B1915" s="360" t="n">
        <v>0</v>
      </c>
      <c r="C1915" s="360" t="n">
        <v>0</v>
      </c>
      <c r="D1915" s="360" t="n">
        <v>2</v>
      </c>
      <c r="E1915" s="360" t="n">
        <v>0</v>
      </c>
      <c r="F1915" s="360">
        <f>ROUND(F1914*0.22,O1915)</f>
        <v/>
      </c>
      <c r="G1915" s="360" t="inlineStr">
        <is>
          <t>и2</t>
        </is>
      </c>
      <c r="H1915" s="360" t="inlineStr">
        <is>
          <t>НДС 22%</t>
        </is>
      </c>
      <c r="I1915" s="360" t="n"/>
      <c r="J1915" s="360" t="n"/>
      <c r="K1915" s="360" t="n">
        <v>212</v>
      </c>
      <c r="L1915" s="360" t="n">
        <v>29</v>
      </c>
      <c r="M1915" s="360" t="n">
        <v>0</v>
      </c>
      <c r="N1915" s="360" t="inlineStr"/>
      <c r="O1915" s="360" t="n">
        <v>0</v>
      </c>
      <c r="P1915" s="360" t="n"/>
      <c r="Q1915" s="360" t="n"/>
      <c r="R1915" s="360" t="n"/>
      <c r="S1915" s="360" t="n"/>
      <c r="T1915" s="360" t="n"/>
      <c r="U1915" s="360" t="n"/>
      <c r="V1915" s="360" t="n"/>
      <c r="W1915" s="360" t="n">
        <v>0</v>
      </c>
      <c r="X1915" s="360" t="n">
        <v>1</v>
      </c>
      <c r="Y1915" s="360" t="n">
        <v>0</v>
      </c>
      <c r="Z1915" s="360" t="n"/>
      <c r="AA1915" s="360" t="n"/>
      <c r="AB1915" s="360" t="n"/>
    </row>
    <row r="1916">
      <c r="A1916" s="360" t="n">
        <v>50</v>
      </c>
      <c r="B1916" s="360" t="n">
        <v>0</v>
      </c>
      <c r="C1916" s="360" t="n">
        <v>0</v>
      </c>
      <c r="D1916" s="360" t="n">
        <v>2</v>
      </c>
      <c r="E1916" s="360" t="n">
        <v>213</v>
      </c>
      <c r="F1916" s="360">
        <f>ROUND(F1914+F1915,O1916)</f>
        <v/>
      </c>
      <c r="G1916" s="360" t="inlineStr">
        <is>
          <t>и3</t>
        </is>
      </c>
      <c r="H1916" s="360" t="inlineStr">
        <is>
          <t>Всего</t>
        </is>
      </c>
      <c r="I1916" s="360" t="n"/>
      <c r="J1916" s="360" t="n"/>
      <c r="K1916" s="360" t="n">
        <v>212</v>
      </c>
      <c r="L1916" s="360" t="n">
        <v>30</v>
      </c>
      <c r="M1916" s="360" t="n">
        <v>0</v>
      </c>
      <c r="N1916" s="360" t="inlineStr"/>
      <c r="O1916" s="360" t="n">
        <v>0</v>
      </c>
      <c r="P1916" s="360" t="n"/>
      <c r="Q1916" s="360" t="n"/>
      <c r="R1916" s="360" t="n"/>
      <c r="S1916" s="360" t="n"/>
      <c r="T1916" s="360" t="n"/>
      <c r="U1916" s="360" t="n"/>
      <c r="V1916" s="360" t="n"/>
      <c r="W1916" s="360" t="n">
        <v>0</v>
      </c>
      <c r="X1916" s="360" t="n">
        <v>1</v>
      </c>
      <c r="Y1916" s="360" t="n">
        <v>0</v>
      </c>
      <c r="Z1916" s="360" t="n"/>
      <c r="AA1916" s="360" t="n"/>
      <c r="AB1916" s="360" t="n"/>
    </row>
    <row r="1918">
      <c r="A1918" s="356" t="n">
        <v>3</v>
      </c>
      <c r="B1918" s="356" t="n">
        <v>0</v>
      </c>
      <c r="C1918" s="356" t="n"/>
      <c r="D1918" s="356">
        <f>ROW(A1926)</f>
        <v/>
      </c>
      <c r="E1918" s="356" t="n"/>
      <c r="F1918" s="356" t="inlineStr">
        <is>
          <t>Новая локальная смета</t>
        </is>
      </c>
      <c r="G1918" s="356" t="inlineStr">
        <is>
          <t>Первомайская, д.25</t>
        </is>
      </c>
      <c r="H1918" s="356" t="inlineStr"/>
      <c r="I1918" s="356" t="n">
        <v>0</v>
      </c>
      <c r="J1918" s="356" t="inlineStr"/>
      <c r="K1918" s="356" t="n">
        <v>0</v>
      </c>
      <c r="L1918" s="356" t="inlineStr">
        <is>
          <t>Новая локальная смета</t>
        </is>
      </c>
      <c r="M1918" s="356" t="inlineStr"/>
      <c r="N1918" s="356" t="n"/>
      <c r="O1918" s="356" t="n"/>
      <c r="P1918" s="356" t="n"/>
      <c r="Q1918" s="356" t="n"/>
      <c r="R1918" s="356" t="n"/>
      <c r="S1918" s="356" t="n">
        <v>0</v>
      </c>
      <c r="T1918" s="356" t="n"/>
      <c r="U1918" s="356" t="inlineStr"/>
      <c r="V1918" s="356" t="n">
        <v>0</v>
      </c>
      <c r="W1918" s="356" t="n"/>
      <c r="X1918" s="356" t="n"/>
      <c r="Y1918" s="356" t="n"/>
      <c r="Z1918" s="356" t="n"/>
      <c r="AA1918" s="356" t="n"/>
      <c r="AB1918" s="356" t="inlineStr"/>
      <c r="AC1918" s="356" t="inlineStr"/>
      <c r="AD1918" s="356" t="inlineStr"/>
      <c r="AE1918" s="356" t="inlineStr"/>
      <c r="AF1918" s="356" t="inlineStr"/>
      <c r="AG1918" s="356" t="inlineStr"/>
      <c r="AH1918" s="356" t="n"/>
      <c r="AI1918" s="356" t="n"/>
      <c r="AJ1918" s="356" t="n"/>
      <c r="AK1918" s="356" t="n"/>
      <c r="AL1918" s="356" t="n"/>
      <c r="AM1918" s="356" t="n"/>
      <c r="AN1918" s="356" t="n"/>
      <c r="AO1918" s="356" t="n"/>
      <c r="AP1918" s="356" t="inlineStr"/>
      <c r="AQ1918" s="356" t="inlineStr"/>
      <c r="AR1918" s="356" t="inlineStr"/>
      <c r="AS1918" s="356" t="n"/>
      <c r="AT1918" s="356" t="n"/>
      <c r="AU1918" s="356" t="n"/>
      <c r="AV1918" s="356" t="n"/>
      <c r="AW1918" s="356" t="n"/>
      <c r="AX1918" s="356" t="n"/>
      <c r="AY1918" s="356" t="n"/>
      <c r="AZ1918" s="356" t="inlineStr"/>
      <c r="BA1918" s="356" t="n"/>
      <c r="BB1918" s="356" t="inlineStr"/>
      <c r="BC1918" s="356" t="inlineStr"/>
      <c r="BD1918" s="356" t="inlineStr"/>
      <c r="BE1918" s="356" t="inlineStr"/>
      <c r="BF1918" s="356" t="inlineStr"/>
      <c r="BG1918" s="356" t="inlineStr"/>
      <c r="BH1918" s="356" t="inlineStr"/>
      <c r="BI1918" s="356" t="inlineStr"/>
      <c r="BJ1918" s="356" t="inlineStr"/>
      <c r="BK1918" s="356" t="inlineStr"/>
      <c r="BL1918" s="356" t="inlineStr"/>
      <c r="BM1918" s="356" t="inlineStr"/>
      <c r="BN1918" s="356" t="inlineStr"/>
      <c r="BO1918" s="356" t="inlineStr"/>
      <c r="BP1918" s="356" t="inlineStr"/>
      <c r="BQ1918" s="356" t="n"/>
      <c r="BR1918" s="356" t="n"/>
      <c r="BS1918" s="356" t="n"/>
      <c r="BT1918" s="356" t="n"/>
      <c r="BU1918" s="356" t="n"/>
      <c r="BV1918" s="356" t="n"/>
      <c r="BW1918" s="356" t="n"/>
      <c r="BX1918" s="356" t="n">
        <v>0</v>
      </c>
      <c r="BY1918" s="356" t="n"/>
      <c r="BZ1918" s="356" t="n"/>
      <c r="CA1918" s="356" t="n"/>
      <c r="CB1918" s="356" t="n"/>
      <c r="CC1918" s="356" t="n"/>
      <c r="CD1918" s="356" t="n"/>
      <c r="CE1918" s="356" t="n"/>
      <c r="CF1918" s="356" t="n">
        <v>0</v>
      </c>
      <c r="CG1918" s="356" t="n">
        <v>0</v>
      </c>
      <c r="CH1918" s="356" t="n"/>
      <c r="CI1918" s="356" t="inlineStr"/>
      <c r="CJ1918" s="356" t="inlineStr"/>
      <c r="CK1918" s="0" t="inlineStr"/>
      <c r="CL1918" s="0" t="inlineStr"/>
      <c r="CM1918" s="0" t="inlineStr"/>
      <c r="CN1918" s="0" t="inlineStr"/>
      <c r="CO1918" s="0" t="inlineStr"/>
      <c r="CP1918" s="0" t="inlineStr"/>
      <c r="CQ1918" s="0" t="inlineStr"/>
    </row>
    <row r="1920">
      <c r="A1920" s="358" t="n">
        <v>52</v>
      </c>
      <c r="B1920" s="358">
        <f>B1926</f>
        <v/>
      </c>
      <c r="C1920" s="358">
        <f>C1926</f>
        <v/>
      </c>
      <c r="D1920" s="358">
        <f>D1926</f>
        <v/>
      </c>
      <c r="E1920" s="358">
        <f>E1926</f>
        <v/>
      </c>
      <c r="F1920" s="358">
        <f>F1926</f>
        <v/>
      </c>
      <c r="G1920" s="358">
        <f>G1926</f>
        <v/>
      </c>
      <c r="H1920" s="358" t="n"/>
      <c r="I1920" s="358" t="n"/>
      <c r="J1920" s="358" t="n"/>
      <c r="K1920" s="358" t="n"/>
      <c r="L1920" s="358" t="n"/>
      <c r="M1920" s="358" t="n"/>
      <c r="N1920" s="358" t="n"/>
      <c r="O1920" s="358">
        <f>O1926</f>
        <v/>
      </c>
      <c r="P1920" s="358">
        <f>P1926</f>
        <v/>
      </c>
      <c r="Q1920" s="358">
        <f>Q1926</f>
        <v/>
      </c>
      <c r="R1920" s="358">
        <f>R1926</f>
        <v/>
      </c>
      <c r="S1920" s="358">
        <f>S1926</f>
        <v/>
      </c>
      <c r="T1920" s="358">
        <f>T1926</f>
        <v/>
      </c>
      <c r="U1920" s="358">
        <f>U1926</f>
        <v/>
      </c>
      <c r="V1920" s="358">
        <f>V1926</f>
        <v/>
      </c>
      <c r="W1920" s="358">
        <f>W1926</f>
        <v/>
      </c>
      <c r="X1920" s="358">
        <f>X1926</f>
        <v/>
      </c>
      <c r="Y1920" s="358">
        <f>Y1926</f>
        <v/>
      </c>
      <c r="Z1920" s="358">
        <f>Z1926</f>
        <v/>
      </c>
      <c r="AA1920" s="358">
        <f>AA1926</f>
        <v/>
      </c>
      <c r="AB1920" s="358">
        <f>AB1926</f>
        <v/>
      </c>
      <c r="AC1920" s="358">
        <f>AC1926</f>
        <v/>
      </c>
      <c r="AD1920" s="358">
        <f>AD1926</f>
        <v/>
      </c>
      <c r="AE1920" s="358">
        <f>AE1926</f>
        <v/>
      </c>
      <c r="AF1920" s="358">
        <f>AF1926</f>
        <v/>
      </c>
      <c r="AG1920" s="358">
        <f>AG1926</f>
        <v/>
      </c>
      <c r="AH1920" s="358">
        <f>AH1926</f>
        <v/>
      </c>
      <c r="AI1920" s="358">
        <f>AI1926</f>
        <v/>
      </c>
      <c r="AJ1920" s="358">
        <f>AJ1926</f>
        <v/>
      </c>
      <c r="AK1920" s="358">
        <f>AK1926</f>
        <v/>
      </c>
      <c r="AL1920" s="358">
        <f>AL1926</f>
        <v/>
      </c>
      <c r="AM1920" s="358">
        <f>AM1926</f>
        <v/>
      </c>
      <c r="AN1920" s="358">
        <f>AN1926</f>
        <v/>
      </c>
      <c r="AO1920" s="358">
        <f>AO1926</f>
        <v/>
      </c>
      <c r="AP1920" s="358">
        <f>AP1926</f>
        <v/>
      </c>
      <c r="AQ1920" s="358">
        <f>AQ1926</f>
        <v/>
      </c>
      <c r="AR1920" s="358">
        <f>AR1926</f>
        <v/>
      </c>
      <c r="AS1920" s="358">
        <f>AS1926</f>
        <v/>
      </c>
      <c r="AT1920" s="358">
        <f>AT1926</f>
        <v/>
      </c>
      <c r="AU1920" s="358">
        <f>AU1926</f>
        <v/>
      </c>
      <c r="AV1920" s="358">
        <f>AV1926</f>
        <v/>
      </c>
      <c r="AW1920" s="358">
        <f>AW1926</f>
        <v/>
      </c>
      <c r="AX1920" s="358">
        <f>AX1926</f>
        <v/>
      </c>
      <c r="AY1920" s="358">
        <f>AY1926</f>
        <v/>
      </c>
      <c r="AZ1920" s="358">
        <f>AZ1926</f>
        <v/>
      </c>
      <c r="BA1920" s="358">
        <f>BA1926</f>
        <v/>
      </c>
      <c r="BB1920" s="358">
        <f>BB1926</f>
        <v/>
      </c>
      <c r="BC1920" s="358">
        <f>BC1926</f>
        <v/>
      </c>
      <c r="BD1920" s="358">
        <f>BD1926</f>
        <v/>
      </c>
      <c r="BE1920" s="358">
        <f>BE1926</f>
        <v/>
      </c>
      <c r="BF1920" s="358">
        <f>BF1926</f>
        <v/>
      </c>
      <c r="BG1920" s="358">
        <f>BG1926</f>
        <v/>
      </c>
      <c r="BH1920" s="358">
        <f>BH1926</f>
        <v/>
      </c>
      <c r="BI1920" s="358">
        <f>BI1926</f>
        <v/>
      </c>
      <c r="BJ1920" s="358">
        <f>BJ1926</f>
        <v/>
      </c>
      <c r="BK1920" s="358">
        <f>BK1926</f>
        <v/>
      </c>
      <c r="BL1920" s="358">
        <f>BL1926</f>
        <v/>
      </c>
      <c r="BM1920" s="358">
        <f>BM1926</f>
        <v/>
      </c>
      <c r="BN1920" s="358">
        <f>BN1926</f>
        <v/>
      </c>
      <c r="BO1920" s="358">
        <f>BO1926</f>
        <v/>
      </c>
      <c r="BP1920" s="358">
        <f>BP1926</f>
        <v/>
      </c>
      <c r="BQ1920" s="358">
        <f>BQ1926</f>
        <v/>
      </c>
      <c r="BR1920" s="358">
        <f>BR1926</f>
        <v/>
      </c>
      <c r="BS1920" s="358">
        <f>BS1926</f>
        <v/>
      </c>
      <c r="BT1920" s="358">
        <f>BT1926</f>
        <v/>
      </c>
      <c r="BU1920" s="358">
        <f>BU1926</f>
        <v/>
      </c>
      <c r="BV1920" s="358">
        <f>BV1926</f>
        <v/>
      </c>
      <c r="BW1920" s="358">
        <f>BW1926</f>
        <v/>
      </c>
      <c r="BX1920" s="358">
        <f>BX1926</f>
        <v/>
      </c>
      <c r="BY1920" s="358">
        <f>BY1926</f>
        <v/>
      </c>
      <c r="BZ1920" s="358">
        <f>BZ1926</f>
        <v/>
      </c>
      <c r="CA1920" s="358">
        <f>CA1926</f>
        <v/>
      </c>
      <c r="CB1920" s="358">
        <f>CB1926</f>
        <v/>
      </c>
      <c r="CC1920" s="358">
        <f>CC1926</f>
        <v/>
      </c>
      <c r="CD1920" s="358">
        <f>CD1926</f>
        <v/>
      </c>
      <c r="CE1920" s="358">
        <f>CE1926</f>
        <v/>
      </c>
      <c r="CF1920" s="358">
        <f>CF1926</f>
        <v/>
      </c>
      <c r="CG1920" s="358">
        <f>CG1926</f>
        <v/>
      </c>
      <c r="CH1920" s="358">
        <f>CH1926</f>
        <v/>
      </c>
      <c r="CI1920" s="358">
        <f>CI1926</f>
        <v/>
      </c>
      <c r="CJ1920" s="358">
        <f>CJ1926</f>
        <v/>
      </c>
      <c r="CK1920" s="358">
        <f>CK1926</f>
        <v/>
      </c>
      <c r="CL1920" s="358">
        <f>CL1926</f>
        <v/>
      </c>
      <c r="CM1920" s="358">
        <f>CM1926</f>
        <v/>
      </c>
      <c r="CN1920" s="358">
        <f>CN1926</f>
        <v/>
      </c>
      <c r="CO1920" s="358">
        <f>CO1926</f>
        <v/>
      </c>
      <c r="CP1920" s="358">
        <f>CP1926</f>
        <v/>
      </c>
      <c r="CQ1920" s="358">
        <f>CQ1926</f>
        <v/>
      </c>
      <c r="CR1920" s="358">
        <f>CR1926</f>
        <v/>
      </c>
      <c r="CS1920" s="358">
        <f>CS1926</f>
        <v/>
      </c>
      <c r="CT1920" s="358">
        <f>CT1926</f>
        <v/>
      </c>
      <c r="CU1920" s="358">
        <f>CU1926</f>
        <v/>
      </c>
      <c r="CV1920" s="358">
        <f>CV1926</f>
        <v/>
      </c>
      <c r="CW1920" s="358">
        <f>CW1926</f>
        <v/>
      </c>
      <c r="CX1920" s="358">
        <f>CX1926</f>
        <v/>
      </c>
      <c r="CY1920" s="358">
        <f>CY1926</f>
        <v/>
      </c>
      <c r="CZ1920" s="358">
        <f>CZ1926</f>
        <v/>
      </c>
      <c r="DA1920" s="358">
        <f>DA1926</f>
        <v/>
      </c>
      <c r="DB1920" s="358">
        <f>DB1926</f>
        <v/>
      </c>
      <c r="DC1920" s="358">
        <f>DC1926</f>
        <v/>
      </c>
      <c r="DD1920" s="358">
        <f>DD1926</f>
        <v/>
      </c>
      <c r="DE1920" s="358">
        <f>DE1926</f>
        <v/>
      </c>
      <c r="DF1920" s="358">
        <f>DF1926</f>
        <v/>
      </c>
      <c r="DG1920" s="359">
        <f>DG1926</f>
        <v/>
      </c>
      <c r="DH1920" s="359">
        <f>DH1926</f>
        <v/>
      </c>
      <c r="DI1920" s="359">
        <f>DI1926</f>
        <v/>
      </c>
      <c r="DJ1920" s="359">
        <f>DJ1926</f>
        <v/>
      </c>
      <c r="DK1920" s="359">
        <f>DK1926</f>
        <v/>
      </c>
      <c r="DL1920" s="359">
        <f>DL1926</f>
        <v/>
      </c>
      <c r="DM1920" s="359">
        <f>DM1926</f>
        <v/>
      </c>
      <c r="DN1920" s="359">
        <f>DN1926</f>
        <v/>
      </c>
      <c r="DO1920" s="359">
        <f>DO1926</f>
        <v/>
      </c>
      <c r="DP1920" s="359">
        <f>DP1926</f>
        <v/>
      </c>
      <c r="DQ1920" s="359">
        <f>DQ1926</f>
        <v/>
      </c>
      <c r="DR1920" s="359">
        <f>DR1926</f>
        <v/>
      </c>
      <c r="DS1920" s="359">
        <f>DS1926</f>
        <v/>
      </c>
      <c r="DT1920" s="359">
        <f>DT1926</f>
        <v/>
      </c>
      <c r="DU1920" s="359">
        <f>DU1926</f>
        <v/>
      </c>
      <c r="DV1920" s="359">
        <f>DV1926</f>
        <v/>
      </c>
      <c r="DW1920" s="359">
        <f>DW1926</f>
        <v/>
      </c>
      <c r="DX1920" s="359">
        <f>DX1926</f>
        <v/>
      </c>
      <c r="DY1920" s="359">
        <f>DY1926</f>
        <v/>
      </c>
      <c r="DZ1920" s="359">
        <f>DZ1926</f>
        <v/>
      </c>
      <c r="EA1920" s="359">
        <f>EA1926</f>
        <v/>
      </c>
      <c r="EB1920" s="359">
        <f>EB1926</f>
        <v/>
      </c>
      <c r="EC1920" s="359">
        <f>EC1926</f>
        <v/>
      </c>
      <c r="ED1920" s="359">
        <f>ED1926</f>
        <v/>
      </c>
      <c r="EE1920" s="359">
        <f>EE1926</f>
        <v/>
      </c>
      <c r="EF1920" s="359">
        <f>EF1926</f>
        <v/>
      </c>
      <c r="EG1920" s="359">
        <f>EG1926</f>
        <v/>
      </c>
      <c r="EH1920" s="359">
        <f>EH1926</f>
        <v/>
      </c>
      <c r="EI1920" s="359">
        <f>EI1926</f>
        <v/>
      </c>
      <c r="EJ1920" s="359">
        <f>EJ1926</f>
        <v/>
      </c>
      <c r="EK1920" s="359">
        <f>EK1926</f>
        <v/>
      </c>
      <c r="EL1920" s="359">
        <f>EL1926</f>
        <v/>
      </c>
      <c r="EM1920" s="359">
        <f>EM1926</f>
        <v/>
      </c>
      <c r="EN1920" s="359">
        <f>EN1926</f>
        <v/>
      </c>
      <c r="EO1920" s="359">
        <f>EO1926</f>
        <v/>
      </c>
      <c r="EP1920" s="359">
        <f>EP1926</f>
        <v/>
      </c>
      <c r="EQ1920" s="359">
        <f>EQ1926</f>
        <v/>
      </c>
      <c r="ER1920" s="359">
        <f>ER1926</f>
        <v/>
      </c>
      <c r="ES1920" s="359">
        <f>ES1926</f>
        <v/>
      </c>
      <c r="ET1920" s="359">
        <f>ET1926</f>
        <v/>
      </c>
      <c r="EU1920" s="359">
        <f>EU1926</f>
        <v/>
      </c>
      <c r="EV1920" s="359">
        <f>EV1926</f>
        <v/>
      </c>
      <c r="EW1920" s="359">
        <f>EW1926</f>
        <v/>
      </c>
      <c r="EX1920" s="359">
        <f>EX1926</f>
        <v/>
      </c>
      <c r="EY1920" s="359">
        <f>EY1926</f>
        <v/>
      </c>
      <c r="EZ1920" s="359">
        <f>EZ1926</f>
        <v/>
      </c>
      <c r="FA1920" s="359">
        <f>FA1926</f>
        <v/>
      </c>
      <c r="FB1920" s="359">
        <f>FB1926</f>
        <v/>
      </c>
      <c r="FC1920" s="359">
        <f>FC1926</f>
        <v/>
      </c>
      <c r="FD1920" s="359">
        <f>FD1926</f>
        <v/>
      </c>
      <c r="FE1920" s="359">
        <f>FE1926</f>
        <v/>
      </c>
      <c r="FF1920" s="359">
        <f>FF1926</f>
        <v/>
      </c>
      <c r="FG1920" s="359">
        <f>FG1926</f>
        <v/>
      </c>
      <c r="FH1920" s="359">
        <f>FH1926</f>
        <v/>
      </c>
      <c r="FI1920" s="359">
        <f>FI1926</f>
        <v/>
      </c>
      <c r="FJ1920" s="359">
        <f>FJ1926</f>
        <v/>
      </c>
      <c r="FK1920" s="359">
        <f>FK1926</f>
        <v/>
      </c>
      <c r="FL1920" s="359">
        <f>FL1926</f>
        <v/>
      </c>
      <c r="FM1920" s="359">
        <f>FM1926</f>
        <v/>
      </c>
      <c r="FN1920" s="359">
        <f>FN1926</f>
        <v/>
      </c>
      <c r="FO1920" s="359">
        <f>FO1926</f>
        <v/>
      </c>
      <c r="FP1920" s="359">
        <f>FP1926</f>
        <v/>
      </c>
      <c r="FQ1920" s="359">
        <f>FQ1926</f>
        <v/>
      </c>
      <c r="FR1920" s="359">
        <f>FR1926</f>
        <v/>
      </c>
      <c r="FS1920" s="359">
        <f>FS1926</f>
        <v/>
      </c>
      <c r="FT1920" s="359">
        <f>FT1926</f>
        <v/>
      </c>
      <c r="FU1920" s="359">
        <f>FU1926</f>
        <v/>
      </c>
      <c r="FV1920" s="359">
        <f>FV1926</f>
        <v/>
      </c>
      <c r="FW1920" s="359">
        <f>FW1926</f>
        <v/>
      </c>
      <c r="FX1920" s="359">
        <f>FX1926</f>
        <v/>
      </c>
      <c r="FY1920" s="359">
        <f>FY1926</f>
        <v/>
      </c>
      <c r="FZ1920" s="359">
        <f>FZ1926</f>
        <v/>
      </c>
      <c r="GA1920" s="359">
        <f>GA1926</f>
        <v/>
      </c>
      <c r="GB1920" s="359">
        <f>GB1926</f>
        <v/>
      </c>
      <c r="GC1920" s="359">
        <f>GC1926</f>
        <v/>
      </c>
      <c r="GD1920" s="359">
        <f>GD1926</f>
        <v/>
      </c>
      <c r="GE1920" s="359">
        <f>GE1926</f>
        <v/>
      </c>
      <c r="GF1920" s="359">
        <f>GF1926</f>
        <v/>
      </c>
      <c r="GG1920" s="359">
        <f>GG1926</f>
        <v/>
      </c>
      <c r="GH1920" s="359">
        <f>GH1926</f>
        <v/>
      </c>
      <c r="GI1920" s="359">
        <f>GI1926</f>
        <v/>
      </c>
      <c r="GJ1920" s="359">
        <f>GJ1926</f>
        <v/>
      </c>
      <c r="GK1920" s="359">
        <f>GK1926</f>
        <v/>
      </c>
      <c r="GL1920" s="359">
        <f>GL1926</f>
        <v/>
      </c>
      <c r="GM1920" s="359">
        <f>GM1926</f>
        <v/>
      </c>
      <c r="GN1920" s="359">
        <f>GN1926</f>
        <v/>
      </c>
      <c r="GO1920" s="359">
        <f>GO1926</f>
        <v/>
      </c>
      <c r="GP1920" s="359">
        <f>GP1926</f>
        <v/>
      </c>
      <c r="GQ1920" s="359">
        <f>GQ1926</f>
        <v/>
      </c>
      <c r="GR1920" s="359">
        <f>GR1926</f>
        <v/>
      </c>
      <c r="GS1920" s="359">
        <f>GS1926</f>
        <v/>
      </c>
      <c r="GT1920" s="359">
        <f>GT1926</f>
        <v/>
      </c>
      <c r="GU1920" s="359">
        <f>GU1926</f>
        <v/>
      </c>
      <c r="GV1920" s="359">
        <f>GV1926</f>
        <v/>
      </c>
      <c r="GW1920" s="359">
        <f>GW1926</f>
        <v/>
      </c>
      <c r="GX1920" s="359">
        <f>GX1926</f>
        <v/>
      </c>
    </row>
    <row r="1922">
      <c r="A1922" s="0" t="n">
        <v>17</v>
      </c>
      <c r="B1922" s="0" t="n">
        <v>0</v>
      </c>
      <c r="C1922" s="0">
        <f>ROW(SmtRes!A703)</f>
        <v/>
      </c>
      <c r="D1922" s="0">
        <f>ROW(EtalonRes!A683)</f>
        <v/>
      </c>
      <c r="E1922" s="0" t="inlineStr">
        <is>
          <t>1</t>
        </is>
      </c>
      <c r="F1922" s="0" t="inlineStr">
        <is>
          <t>67-9-1</t>
        </is>
      </c>
      <c r="G1922" s="0" t="inlineStr">
        <is>
          <t>Смена выключателей</t>
        </is>
      </c>
      <c r="H1922" s="0" t="inlineStr">
        <is>
          <t>100 шт.</t>
        </is>
      </c>
      <c r="I1922" s="0">
        <f>ROUND(ROUND(1/100,4),7)</f>
        <v/>
      </c>
      <c r="J1922" s="0" t="n">
        <v>0</v>
      </c>
      <c r="K1922" s="0">
        <f>ROUND(ROUND(1/100,4),7)</f>
        <v/>
      </c>
      <c r="O1922" s="0">
        <f>ROUND(CP1922,0)</f>
        <v/>
      </c>
      <c r="P1922" s="0">
        <f>ROUND(CQ1922*I1922,0)</f>
        <v/>
      </c>
      <c r="Q1922" s="0">
        <f>(ROUND((ROUND(((ET1922)*I1922),0)*BB1922),0)+ROUND((ROUND(((AE1922-(EU1922))*I1922),0)*BS1922),0))</f>
        <v/>
      </c>
      <c r="R1922" s="0">
        <f>(ROUND((ROUND(((EU1922)*I1922),0)*BS1922),0)+ROUND((ROUND(((AE1922-(EU1922))*I1922),0)*BS1922),0))</f>
        <v/>
      </c>
      <c r="S1922" s="0">
        <f>ROUND(CT1922*I1922,0)</f>
        <v/>
      </c>
      <c r="T1922" s="0">
        <f>ROUND(CU1922*I1922,0)</f>
        <v/>
      </c>
      <c r="U1922" s="0">
        <f>ROUND(CV1922*I1922,7)</f>
        <v/>
      </c>
      <c r="V1922" s="0">
        <f>ROUND(CW1922*I1922,7)</f>
        <v/>
      </c>
      <c r="W1922" s="0">
        <f>ROUND(CX1922*I1922,0)</f>
        <v/>
      </c>
      <c r="X1922" s="0">
        <f>ROUND(CY1922,0)</f>
        <v/>
      </c>
      <c r="Y1922" s="0">
        <f>ROUND(CZ1922,0)</f>
        <v/>
      </c>
      <c r="AA1922" s="0" t="n">
        <v>78845955</v>
      </c>
      <c r="AB1922" s="0">
        <f>ROUND((AC1922+AD1922+AF1922),2)</f>
        <v/>
      </c>
      <c r="AC1922" s="0">
        <f>ROUND((ES1922),2)</f>
        <v/>
      </c>
      <c r="AD1922" s="0">
        <f>ROUND((((ET1922)-(EU1922))+AE1922),2)</f>
        <v/>
      </c>
      <c r="AE1922" s="0">
        <f>ROUND((EU1922),2)</f>
        <v/>
      </c>
      <c r="AF1922" s="0">
        <f>ROUND((EV1922),2)</f>
        <v/>
      </c>
      <c r="AG1922" s="0">
        <f>ROUND((AP1922),2)</f>
        <v/>
      </c>
      <c r="AH1922" s="0">
        <f>(EW1922)</f>
        <v/>
      </c>
      <c r="AI1922" s="0">
        <f>(EX1922)</f>
        <v/>
      </c>
      <c r="AJ1922" s="0">
        <f>(AS1922)</f>
        <v/>
      </c>
      <c r="AK1922" s="0" t="n">
        <v>870.59</v>
      </c>
      <c r="AL1922" s="0" t="n">
        <v>652</v>
      </c>
      <c r="AM1922" s="0" t="n">
        <v>0</v>
      </c>
      <c r="AN1922" s="0" t="n">
        <v>0</v>
      </c>
      <c r="AO1922" s="0" t="n">
        <v>218.59</v>
      </c>
      <c r="AP1922" s="0" t="n">
        <v>0</v>
      </c>
      <c r="AQ1922" s="0" t="n">
        <v>24.1</v>
      </c>
      <c r="AR1922" s="0" t="n">
        <v>0</v>
      </c>
      <c r="AS1922" s="0" t="n">
        <v>0</v>
      </c>
      <c r="AT1922" s="0" t="n">
        <v>91</v>
      </c>
      <c r="AU1922" s="0" t="n">
        <v>48</v>
      </c>
      <c r="AV1922" s="0" t="n">
        <v>1</v>
      </c>
      <c r="AW1922" s="0" t="n">
        <v>1</v>
      </c>
      <c r="AZ1922" s="0" t="n">
        <v>1</v>
      </c>
      <c r="BA1922" s="0" t="n">
        <v>52.25</v>
      </c>
      <c r="BB1922" s="0" t="n">
        <v>1</v>
      </c>
      <c r="BC1922" s="0" t="n">
        <v>9.869999999999999</v>
      </c>
      <c r="BD1922" s="0" t="inlineStr"/>
      <c r="BE1922" s="0" t="inlineStr"/>
      <c r="BF1922" s="0" t="inlineStr"/>
      <c r="BG1922" s="0" t="inlineStr"/>
      <c r="BH1922" s="0" t="n">
        <v>0</v>
      </c>
      <c r="BI1922" s="0" t="n">
        <v>1</v>
      </c>
      <c r="BJ1922" s="0" t="inlineStr">
        <is>
          <t>ТЕРр Московской обл., 67-9-1, приказ Минстроя России №675/пр от 28.02.2017 № 263/пр</t>
        </is>
      </c>
      <c r="BM1922" s="0" t="n">
        <v>67001</v>
      </c>
      <c r="BN1922" s="0" t="n">
        <v>0</v>
      </c>
      <c r="BO1922" s="0" t="inlineStr">
        <is>
          <t>67-9-1</t>
        </is>
      </c>
      <c r="BP1922" s="0" t="n">
        <v>1</v>
      </c>
      <c r="BQ1922" s="0" t="n">
        <v>6</v>
      </c>
      <c r="BR1922" s="0" t="n">
        <v>0</v>
      </c>
      <c r="BS1922" s="0" t="n">
        <v>52.25</v>
      </c>
      <c r="BT1922" s="0" t="n">
        <v>1</v>
      </c>
      <c r="BU1922" s="0" t="n">
        <v>1</v>
      </c>
      <c r="BV1922" s="0" t="n">
        <v>1</v>
      </c>
      <c r="BW1922" s="0" t="n">
        <v>1</v>
      </c>
      <c r="BX1922" s="0" t="n">
        <v>1</v>
      </c>
      <c r="BY1922" s="0" t="inlineStr"/>
      <c r="BZ1922" s="0" t="n">
        <v>91</v>
      </c>
      <c r="CA1922" s="0" t="n">
        <v>48</v>
      </c>
      <c r="CB1922" s="0" t="inlineStr"/>
      <c r="CE1922" s="0" t="n">
        <v>12</v>
      </c>
      <c r="CF1922" s="0" t="n">
        <v>0</v>
      </c>
      <c r="CG1922" s="0" t="n">
        <v>0</v>
      </c>
      <c r="CM1922" s="0" t="n">
        <v>0</v>
      </c>
      <c r="CN1922" s="0" t="inlineStr"/>
      <c r="CO1922" s="0" t="n">
        <v>0</v>
      </c>
      <c r="CP1922" s="0">
        <f>(P1922+Q1922+S1922)</f>
        <v/>
      </c>
      <c r="CQ1922" s="0">
        <f>AC1922*BC1922</f>
        <v/>
      </c>
      <c r="CR1922" s="0">
        <f>(ROUND((ROUND(((ET1922)*1),0)*BB1922),0)+ROUND((ROUND(((AE1922-(EU1922))*1),0)*BS1922),0))</f>
        <v/>
      </c>
      <c r="CS1922" s="0">
        <f>(ROUND((ROUND(((EU1922)*1),0)*BS1922),0)+ROUND((ROUND(((AE1922-(EU1922))*1),0)*BS1922),0))</f>
        <v/>
      </c>
      <c r="CT1922" s="0">
        <f>AF1922*BA1922</f>
        <v/>
      </c>
      <c r="CU1922" s="0">
        <f>AG1922</f>
        <v/>
      </c>
      <c r="CV1922" s="0">
        <f>AH1922</f>
        <v/>
      </c>
      <c r="CW1922" s="0">
        <f>AI1922</f>
        <v/>
      </c>
      <c r="CX1922" s="0">
        <f>AJ1922</f>
        <v/>
      </c>
      <c r="CY1922" s="0">
        <f>(((S1922+R1922)*AT1922)/100)</f>
        <v/>
      </c>
      <c r="CZ1922" s="0">
        <f>(((S1922+R1922)*AU1922)/100)</f>
        <v/>
      </c>
      <c r="DC1922" s="0" t="inlineStr"/>
      <c r="DD1922" s="0" t="inlineStr"/>
      <c r="DE1922" s="0" t="inlineStr"/>
      <c r="DF1922" s="0" t="inlineStr"/>
      <c r="DG1922" s="0" t="inlineStr"/>
      <c r="DH1922" s="0" t="inlineStr"/>
      <c r="DI1922" s="0" t="inlineStr"/>
      <c r="DJ1922" s="0" t="inlineStr"/>
      <c r="DK1922" s="0" t="inlineStr"/>
      <c r="DL1922" s="0" t="inlineStr"/>
      <c r="DM1922" s="0" t="inlineStr"/>
      <c r="DN1922" s="0" t="n">
        <v>0</v>
      </c>
      <c r="DO1922" s="0" t="n">
        <v>0</v>
      </c>
      <c r="DP1922" s="0" t="n">
        <v>1</v>
      </c>
      <c r="DQ1922" s="0" t="n">
        <v>1</v>
      </c>
      <c r="DU1922" s="0" t="n">
        <v>1010</v>
      </c>
      <c r="DV1922" s="0" t="inlineStr">
        <is>
          <t>100 шт.</t>
        </is>
      </c>
      <c r="DW1922" s="0" t="inlineStr">
        <is>
          <t>100 шт.</t>
        </is>
      </c>
      <c r="DX1922" s="0" t="n">
        <v>100</v>
      </c>
      <c r="DZ1922" s="0" t="inlineStr"/>
      <c r="EA1922" s="0" t="inlineStr"/>
      <c r="EB1922" s="0" t="inlineStr"/>
      <c r="EC1922" s="0" t="inlineStr"/>
      <c r="EE1922" s="0" t="n">
        <v>78726030</v>
      </c>
      <c r="EF1922" s="0" t="n">
        <v>6</v>
      </c>
      <c r="EG1922" s="0" t="inlineStr">
        <is>
          <t>Ремонтно-строительные работы</t>
        </is>
      </c>
      <c r="EH1922" s="0" t="n">
        <v>101</v>
      </c>
      <c r="EI1922" s="0" t="inlineStr">
        <is>
          <t>Электромонтажные работы</t>
        </is>
      </c>
      <c r="EJ1922" s="0" t="n">
        <v>1</v>
      </c>
      <c r="EK1922" s="0" t="n">
        <v>67001</v>
      </c>
      <c r="EL1922" s="0" t="inlineStr">
        <is>
          <t>Электромонтажные работы</t>
        </is>
      </c>
      <c r="EM1922" s="0" t="inlineStr">
        <is>
          <t>рФЕР-67</t>
        </is>
      </c>
      <c r="EO1922" s="0" t="inlineStr"/>
      <c r="EQ1922" s="0" t="n">
        <v>0</v>
      </c>
      <c r="ER1922" s="0" t="n">
        <v>870.59</v>
      </c>
      <c r="ES1922" s="0" t="n">
        <v>652</v>
      </c>
      <c r="ET1922" s="0" t="n">
        <v>0</v>
      </c>
      <c r="EU1922" s="0" t="n">
        <v>0</v>
      </c>
      <c r="EV1922" s="0" t="n">
        <v>218.59</v>
      </c>
      <c r="EW1922" s="0" t="n">
        <v>24.1</v>
      </c>
      <c r="EX1922" s="0" t="n">
        <v>0</v>
      </c>
      <c r="EY1922" s="0" t="n">
        <v>0</v>
      </c>
      <c r="FQ1922" s="0" t="n">
        <v>0</v>
      </c>
      <c r="FR1922" s="0" t="n">
        <v>0</v>
      </c>
      <c r="FS1922" s="0" t="n">
        <v>0</v>
      </c>
      <c r="FX1922" s="0" t="n">
        <v>91</v>
      </c>
      <c r="FY1922" s="0" t="n">
        <v>48</v>
      </c>
      <c r="GA1922" s="0" t="inlineStr"/>
      <c r="GD1922" s="0" t="n">
        <v>1</v>
      </c>
      <c r="GF1922" s="0" t="n">
        <v>-1246683913</v>
      </c>
      <c r="GG1922" s="0" t="n">
        <v>2</v>
      </c>
      <c r="GH1922" s="0" t="n">
        <v>1</v>
      </c>
      <c r="GI1922" s="0" t="n">
        <v>2</v>
      </c>
      <c r="GJ1922" s="0" t="n">
        <v>0</v>
      </c>
      <c r="GK1922" s="0" t="n">
        <v>0</v>
      </c>
      <c r="GL1922" s="0">
        <f>ROUND(IF(AND(BH1922=3,BI1922=3,FS1922&lt;&gt;0),P1922,0),0)</f>
        <v/>
      </c>
      <c r="GM1922" s="0">
        <f>ROUND(O1922+X1922+Y1922,0)+GX1922</f>
        <v/>
      </c>
      <c r="GN1922" s="0">
        <f>IF(OR(BI1922=0,BI1922=1),GM1922-GX1922,0)</f>
        <v/>
      </c>
      <c r="GO1922" s="0">
        <f>IF(BI1922=2,GM1922-GX1922,0)</f>
        <v/>
      </c>
      <c r="GP1922" s="0">
        <f>IF(BI1922=4,GM1922-GX1922,0)</f>
        <v/>
      </c>
      <c r="GR1922" s="0" t="n">
        <v>0</v>
      </c>
      <c r="GS1922" s="0" t="n">
        <v>3</v>
      </c>
      <c r="GT1922" s="0" t="n">
        <v>0</v>
      </c>
      <c r="GU1922" s="0" t="inlineStr"/>
      <c r="GV1922" s="0">
        <f>ROUND((GT1922),2)</f>
        <v/>
      </c>
      <c r="GW1922" s="0" t="n">
        <v>1</v>
      </c>
      <c r="GX1922" s="0">
        <f>ROUND(HC1922*I1922,0)</f>
        <v/>
      </c>
      <c r="HA1922" s="0" t="n">
        <v>0</v>
      </c>
      <c r="HB1922" s="0" t="n">
        <v>0</v>
      </c>
      <c r="HC1922" s="0">
        <f>GV1922*GW1922</f>
        <v/>
      </c>
      <c r="HE1922" s="0" t="inlineStr"/>
      <c r="HF1922" s="0" t="inlineStr"/>
      <c r="HM1922" s="0" t="inlineStr"/>
      <c r="HN1922" s="0" t="inlineStr">
        <is>
          <t>Пр/812-101.0-1</t>
        </is>
      </c>
      <c r="HO1922" s="0" t="inlineStr">
        <is>
          <t>Пр/774-101.0</t>
        </is>
      </c>
      <c r="HP1922" s="0" t="inlineStr">
        <is>
          <t>Электромонтажные работы</t>
        </is>
      </c>
      <c r="HQ1922" s="0" t="inlineStr">
        <is>
          <t>Электромонтажные работы</t>
        </is>
      </c>
      <c r="HS1922" s="0" t="n">
        <v>0</v>
      </c>
      <c r="IK1922" s="0" t="n">
        <v>0</v>
      </c>
    </row>
    <row r="1923">
      <c r="A1923" s="0" t="n">
        <v>18</v>
      </c>
      <c r="B1923" s="0" t="n">
        <v>0</v>
      </c>
      <c r="C1923" s="0" t="n">
        <v>702</v>
      </c>
      <c r="E1923" s="0" t="inlineStr">
        <is>
          <t>1,1</t>
        </is>
      </c>
      <c r="F1923" s="0" t="inlineStr">
        <is>
          <t>509-1201</t>
        </is>
      </c>
      <c r="G1923" s="0" t="inlineStr">
        <is>
          <t>Выключатель одноклавишный для скрытой проводки</t>
        </is>
      </c>
      <c r="H1923" s="0" t="inlineStr">
        <is>
          <t>10 шт.</t>
        </is>
      </c>
      <c r="I1923" s="0">
        <f>I1922*J1923</f>
        <v/>
      </c>
      <c r="J1923" s="0" t="n">
        <v>-10</v>
      </c>
      <c r="K1923" s="0" t="n">
        <v>-10</v>
      </c>
      <c r="O1923" s="0">
        <f>ROUND(CP1923,0)</f>
        <v/>
      </c>
      <c r="P1923" s="0">
        <f>ROUND(CQ1923*I1923,0)</f>
        <v/>
      </c>
      <c r="Q1923" s="0">
        <f>(ROUND((ROUND(((ET1923)*I1923),0)*BB1923),0)+ROUND((ROUND(((AE1923-(EU1923))*I1923),0)*BS1923),0))</f>
        <v/>
      </c>
      <c r="R1923" s="0">
        <f>(ROUND((ROUND(((EU1923)*I1923),0)*BS1923),0)+ROUND((ROUND(((AE1923-(EU1923))*I1923),0)*BS1923),0))</f>
        <v/>
      </c>
      <c r="S1923" s="0">
        <f>ROUND(CT1923*I1923,0)</f>
        <v/>
      </c>
      <c r="T1923" s="0">
        <f>ROUND(CU1923*I1923,0)</f>
        <v/>
      </c>
      <c r="U1923" s="0">
        <f>ROUND(CV1923*I1923,7)</f>
        <v/>
      </c>
      <c r="V1923" s="0">
        <f>ROUND(CW1923*I1923,7)</f>
        <v/>
      </c>
      <c r="W1923" s="0">
        <f>ROUND(CX1923*I1923,0)</f>
        <v/>
      </c>
      <c r="X1923" s="0">
        <f>ROUND(CY1923,0)</f>
        <v/>
      </c>
      <c r="Y1923" s="0">
        <f>ROUND(CZ1923,0)</f>
        <v/>
      </c>
      <c r="AA1923" s="0" t="n">
        <v>78845955</v>
      </c>
      <c r="AB1923" s="0">
        <f>ROUND((AC1923+AD1923+AF1923),2)</f>
        <v/>
      </c>
      <c r="AC1923" s="0">
        <f>ROUND((ES1923),2)</f>
        <v/>
      </c>
      <c r="AD1923" s="0">
        <f>ROUND((((ET1923)-(EU1923))+AE1923),2)</f>
        <v/>
      </c>
      <c r="AE1923" s="0">
        <f>ROUND((EU1923),2)</f>
        <v/>
      </c>
      <c r="AF1923" s="0">
        <f>ROUND((EV1923),2)</f>
        <v/>
      </c>
      <c r="AG1923" s="0">
        <f>ROUND((AP1923),2)</f>
        <v/>
      </c>
      <c r="AH1923" s="0">
        <f>(EW1923)</f>
        <v/>
      </c>
      <c r="AI1923" s="0">
        <f>(EX1923)</f>
        <v/>
      </c>
      <c r="AJ1923" s="0">
        <f>(AS1923)</f>
        <v/>
      </c>
      <c r="AK1923" s="0" t="n">
        <v>65.2</v>
      </c>
      <c r="AL1923" s="0" t="n">
        <v>65.2</v>
      </c>
      <c r="AM1923" s="0" t="n">
        <v>0</v>
      </c>
      <c r="AN1923" s="0" t="n">
        <v>0</v>
      </c>
      <c r="AO1923" s="0" t="n">
        <v>0</v>
      </c>
      <c r="AP1923" s="0" t="n">
        <v>0</v>
      </c>
      <c r="AQ1923" s="0" t="n">
        <v>0</v>
      </c>
      <c r="AR1923" s="0" t="n">
        <v>0</v>
      </c>
      <c r="AS1923" s="0" t="n">
        <v>0</v>
      </c>
      <c r="AT1923" s="0" t="n">
        <v>91</v>
      </c>
      <c r="AU1923" s="0" t="n">
        <v>48</v>
      </c>
      <c r="AV1923" s="0" t="n">
        <v>1</v>
      </c>
      <c r="AW1923" s="0" t="n">
        <v>1</v>
      </c>
      <c r="AZ1923" s="0" t="n">
        <v>1</v>
      </c>
      <c r="BA1923" s="0" t="n">
        <v>1</v>
      </c>
      <c r="BB1923" s="0" t="n">
        <v>1</v>
      </c>
      <c r="BC1923" s="0" t="n">
        <v>9.869999999999999</v>
      </c>
      <c r="BD1923" s="0" t="inlineStr"/>
      <c r="BE1923" s="0" t="inlineStr"/>
      <c r="BF1923" s="0" t="inlineStr"/>
      <c r="BG1923" s="0" t="inlineStr"/>
      <c r="BH1923" s="0" t="n">
        <v>3</v>
      </c>
      <c r="BI1923" s="0" t="n">
        <v>1</v>
      </c>
      <c r="BJ1923" s="0" t="inlineStr">
        <is>
          <t>ТССЦ Московской обл., 509-1201, приказ Минстроя России №675/пр от 28.02.2017 № 258/пр</t>
        </is>
      </c>
      <c r="BM1923" s="0" t="n">
        <v>67001</v>
      </c>
      <c r="BN1923" s="0" t="n">
        <v>0</v>
      </c>
      <c r="BO1923" s="0" t="inlineStr">
        <is>
          <t>509-1201</t>
        </is>
      </c>
      <c r="BP1923" s="0" t="n">
        <v>1</v>
      </c>
      <c r="BQ1923" s="0" t="n">
        <v>6</v>
      </c>
      <c r="BR1923" s="0" t="n">
        <v>1</v>
      </c>
      <c r="BS1923" s="0" t="n">
        <v>1</v>
      </c>
      <c r="BT1923" s="0" t="n">
        <v>1</v>
      </c>
      <c r="BU1923" s="0" t="n">
        <v>1</v>
      </c>
      <c r="BV1923" s="0" t="n">
        <v>1</v>
      </c>
      <c r="BW1923" s="0" t="n">
        <v>1</v>
      </c>
      <c r="BX1923" s="0" t="n">
        <v>1</v>
      </c>
      <c r="BY1923" s="0" t="inlineStr"/>
      <c r="BZ1923" s="0" t="n">
        <v>91</v>
      </c>
      <c r="CA1923" s="0" t="n">
        <v>48</v>
      </c>
      <c r="CB1923" s="0" t="inlineStr"/>
      <c r="CE1923" s="0" t="n">
        <v>12</v>
      </c>
      <c r="CF1923" s="0" t="n">
        <v>0</v>
      </c>
      <c r="CG1923" s="0" t="n">
        <v>0</v>
      </c>
      <c r="CM1923" s="0" t="n">
        <v>0</v>
      </c>
      <c r="CN1923" s="0" t="inlineStr"/>
      <c r="CO1923" s="0" t="n">
        <v>0</v>
      </c>
      <c r="CP1923" s="0">
        <f>(P1923+Q1923+S1923)</f>
        <v/>
      </c>
      <c r="CQ1923" s="0">
        <f>AC1923*BC1923</f>
        <v/>
      </c>
      <c r="CR1923" s="0">
        <f>(ROUND((ROUND(((ET1923)*1),0)*BB1923),0)+ROUND((ROUND(((AE1923-(EU1923))*1),0)*BS1923),0))</f>
        <v/>
      </c>
      <c r="CS1923" s="0">
        <f>(ROUND((ROUND(((EU1923)*1),0)*BS1923),0)+ROUND((ROUND(((AE1923-(EU1923))*1),0)*BS1923),0))</f>
        <v/>
      </c>
      <c r="CT1923" s="0">
        <f>AF1923*BA1923</f>
        <v/>
      </c>
      <c r="CU1923" s="0">
        <f>AG1923</f>
        <v/>
      </c>
      <c r="CV1923" s="0">
        <f>AH1923</f>
        <v/>
      </c>
      <c r="CW1923" s="0">
        <f>AI1923</f>
        <v/>
      </c>
      <c r="CX1923" s="0">
        <f>AJ1923</f>
        <v/>
      </c>
      <c r="CY1923" s="0">
        <f>(((S1923+R1923)*AT1923)/100)</f>
        <v/>
      </c>
      <c r="CZ1923" s="0">
        <f>(((S1923+R1923)*AU1923)/100)</f>
        <v/>
      </c>
      <c r="DC1923" s="0" t="inlineStr"/>
      <c r="DD1923" s="0" t="inlineStr"/>
      <c r="DE1923" s="0" t="inlineStr"/>
      <c r="DF1923" s="0" t="inlineStr"/>
      <c r="DG1923" s="0" t="inlineStr"/>
      <c r="DH1923" s="0" t="inlineStr"/>
      <c r="DI1923" s="0" t="inlineStr"/>
      <c r="DJ1923" s="0" t="inlineStr"/>
      <c r="DK1923" s="0" t="inlineStr"/>
      <c r="DL1923" s="0" t="inlineStr"/>
      <c r="DM1923" s="0" t="inlineStr"/>
      <c r="DN1923" s="0" t="n">
        <v>0</v>
      </c>
      <c r="DO1923" s="0" t="n">
        <v>0</v>
      </c>
      <c r="DP1923" s="0" t="n">
        <v>1</v>
      </c>
      <c r="DQ1923" s="0" t="n">
        <v>1</v>
      </c>
      <c r="DU1923" s="0" t="n">
        <v>1010</v>
      </c>
      <c r="DV1923" s="0" t="inlineStr">
        <is>
          <t>10 шт.</t>
        </is>
      </c>
      <c r="DW1923" s="0" t="inlineStr">
        <is>
          <t>10 шт.</t>
        </is>
      </c>
      <c r="DX1923" s="0" t="n">
        <v>10</v>
      </c>
      <c r="DZ1923" s="0" t="inlineStr"/>
      <c r="EA1923" s="0" t="inlineStr"/>
      <c r="EB1923" s="0" t="inlineStr"/>
      <c r="EC1923" s="0" t="inlineStr"/>
      <c r="EE1923" s="0" t="n">
        <v>78726030</v>
      </c>
      <c r="EF1923" s="0" t="n">
        <v>6</v>
      </c>
      <c r="EG1923" s="0" t="inlineStr">
        <is>
          <t>Ремонтно-строительные работы</t>
        </is>
      </c>
      <c r="EH1923" s="0" t="n">
        <v>101</v>
      </c>
      <c r="EI1923" s="0" t="inlineStr">
        <is>
          <t>Электромонтажные работы</t>
        </is>
      </c>
      <c r="EJ1923" s="0" t="n">
        <v>1</v>
      </c>
      <c r="EK1923" s="0" t="n">
        <v>67001</v>
      </c>
      <c r="EL1923" s="0" t="inlineStr">
        <is>
          <t>Электромонтажные работы</t>
        </is>
      </c>
      <c r="EM1923" s="0" t="inlineStr">
        <is>
          <t>рФЕР-67</t>
        </is>
      </c>
      <c r="EO1923" s="0" t="inlineStr"/>
      <c r="EQ1923" s="0" t="n">
        <v>0</v>
      </c>
      <c r="ER1923" s="0" t="n">
        <v>65.2</v>
      </c>
      <c r="ES1923" s="0" t="n">
        <v>65.2</v>
      </c>
      <c r="ET1923" s="0" t="n">
        <v>0</v>
      </c>
      <c r="EU1923" s="0" t="n">
        <v>0</v>
      </c>
      <c r="EV1923" s="0" t="n">
        <v>0</v>
      </c>
      <c r="EW1923" s="0" t="n">
        <v>0</v>
      </c>
      <c r="EX1923" s="0" t="n">
        <v>0</v>
      </c>
      <c r="FQ1923" s="0" t="n">
        <v>0</v>
      </c>
      <c r="FR1923" s="0" t="n">
        <v>0</v>
      </c>
      <c r="FS1923" s="0" t="n">
        <v>0</v>
      </c>
      <c r="FX1923" s="0" t="n">
        <v>91</v>
      </c>
      <c r="FY1923" s="0" t="n">
        <v>48</v>
      </c>
      <c r="GA1923" s="0" t="inlineStr"/>
      <c r="GD1923" s="0" t="n">
        <v>1</v>
      </c>
      <c r="GF1923" s="0" t="n">
        <v>588557002</v>
      </c>
      <c r="GG1923" s="0" t="n">
        <v>2</v>
      </c>
      <c r="GH1923" s="0" t="n">
        <v>1</v>
      </c>
      <c r="GI1923" s="0" t="n">
        <v>2</v>
      </c>
      <c r="GJ1923" s="0" t="n">
        <v>0</v>
      </c>
      <c r="GK1923" s="0" t="n">
        <v>0</v>
      </c>
      <c r="GL1923" s="0">
        <f>ROUND(IF(AND(BH1923=3,BI1923=3,FS1923&lt;&gt;0),P1923,0),0)</f>
        <v/>
      </c>
      <c r="GM1923" s="0">
        <f>ROUND(O1923+X1923+Y1923,0)+GX1923</f>
        <v/>
      </c>
      <c r="GN1923" s="0">
        <f>IF(OR(BI1923=0,BI1923=1),GM1923-GX1923,0)</f>
        <v/>
      </c>
      <c r="GO1923" s="0">
        <f>IF(BI1923=2,GM1923-GX1923,0)</f>
        <v/>
      </c>
      <c r="GP1923" s="0">
        <f>IF(BI1923=4,GM1923-GX1923,0)</f>
        <v/>
      </c>
      <c r="GR1923" s="0" t="n">
        <v>0</v>
      </c>
      <c r="GS1923" s="0" t="n">
        <v>3</v>
      </c>
      <c r="GT1923" s="0" t="n">
        <v>0</v>
      </c>
      <c r="GU1923" s="0" t="inlineStr"/>
      <c r="GV1923" s="0">
        <f>ROUND((GT1923),2)</f>
        <v/>
      </c>
      <c r="GW1923" s="0" t="n">
        <v>1</v>
      </c>
      <c r="GX1923" s="0">
        <f>ROUND(HC1923*I1923,0)</f>
        <v/>
      </c>
      <c r="HA1923" s="0" t="n">
        <v>0</v>
      </c>
      <c r="HB1923" s="0" t="n">
        <v>0</v>
      </c>
      <c r="HC1923" s="0">
        <f>GV1923*GW1923</f>
        <v/>
      </c>
      <c r="HE1923" s="0" t="inlineStr"/>
      <c r="HF1923" s="0" t="inlineStr"/>
      <c r="HM1923" s="0" t="inlineStr"/>
      <c r="HN1923" s="0" t="inlineStr">
        <is>
          <t>Пр/812-101.0-1</t>
        </is>
      </c>
      <c r="HO1923" s="0" t="inlineStr">
        <is>
          <t>Пр/774-101.0</t>
        </is>
      </c>
      <c r="HP1923" s="0" t="inlineStr">
        <is>
          <t>Электромонтажные работы</t>
        </is>
      </c>
      <c r="HQ1923" s="0" t="inlineStr">
        <is>
          <t>Электромонтажные работы</t>
        </is>
      </c>
      <c r="HS1923" s="0" t="n">
        <v>0</v>
      </c>
      <c r="IK1923" s="0" t="n">
        <v>0</v>
      </c>
    </row>
    <row r="1924">
      <c r="A1924" s="0" t="n">
        <v>18</v>
      </c>
      <c r="B1924" s="0" t="n">
        <v>0</v>
      </c>
      <c r="C1924" s="0" t="n">
        <v>703</v>
      </c>
      <c r="E1924" s="0" t="inlineStr">
        <is>
          <t>1,2</t>
        </is>
      </c>
      <c r="F1924" s="0" t="inlineStr">
        <is>
          <t>509-4598</t>
        </is>
      </c>
      <c r="G1924" s="0" t="inlineStr">
        <is>
          <t>Выключатель двухклавишный для скрытой проводки серии "Прима", марка С56-043, цвет белый</t>
        </is>
      </c>
      <c r="H1924" s="0" t="inlineStr">
        <is>
          <t>10 шт.</t>
        </is>
      </c>
      <c r="I1924" s="0">
        <f>I1922*J1924</f>
        <v/>
      </c>
      <c r="J1924" s="0" t="n">
        <v>10</v>
      </c>
      <c r="K1924" s="0" t="n">
        <v>10</v>
      </c>
      <c r="O1924" s="0">
        <f>ROUND(CP1924,0)</f>
        <v/>
      </c>
      <c r="P1924" s="0">
        <f>ROUND(CQ1924*I1924,0)</f>
        <v/>
      </c>
      <c r="Q1924" s="0">
        <f>(ROUND((ROUND(((ET1924)*I1924),0)*BB1924),0)+ROUND((ROUND(((AE1924-(EU1924))*I1924),0)*BS1924),0))</f>
        <v/>
      </c>
      <c r="R1924" s="0">
        <f>(ROUND((ROUND(((EU1924)*I1924),0)*BS1924),0)+ROUND((ROUND(((AE1924-(EU1924))*I1924),0)*BS1924),0))</f>
        <v/>
      </c>
      <c r="S1924" s="0">
        <f>ROUND(CT1924*I1924,0)</f>
        <v/>
      </c>
      <c r="T1924" s="0">
        <f>ROUND(CU1924*I1924,0)</f>
        <v/>
      </c>
      <c r="U1924" s="0">
        <f>ROUND(CV1924*I1924,7)</f>
        <v/>
      </c>
      <c r="V1924" s="0">
        <f>ROUND(CW1924*I1924,7)</f>
        <v/>
      </c>
      <c r="W1924" s="0">
        <f>ROUND(CX1924*I1924,0)</f>
        <v/>
      </c>
      <c r="X1924" s="0">
        <f>ROUND(CY1924,0)</f>
        <v/>
      </c>
      <c r="Y1924" s="0">
        <f>ROUND(CZ1924,0)</f>
        <v/>
      </c>
      <c r="AA1924" s="0" t="n">
        <v>78845955</v>
      </c>
      <c r="AB1924" s="0">
        <f>ROUND((AC1924+AD1924+AF1924),2)</f>
        <v/>
      </c>
      <c r="AC1924" s="0">
        <f>ROUND((ES1924),2)</f>
        <v/>
      </c>
      <c r="AD1924" s="0">
        <f>ROUND((((ET1924)-(EU1924))+AE1924),2)</f>
        <v/>
      </c>
      <c r="AE1924" s="0">
        <f>ROUND((EU1924),2)</f>
        <v/>
      </c>
      <c r="AF1924" s="0">
        <f>ROUND((EV1924),2)</f>
        <v/>
      </c>
      <c r="AG1924" s="0">
        <f>ROUND((AP1924),2)</f>
        <v/>
      </c>
      <c r="AH1924" s="0">
        <f>(EW1924)</f>
        <v/>
      </c>
      <c r="AI1924" s="0">
        <f>(EX1924)</f>
        <v/>
      </c>
      <c r="AJ1924" s="0">
        <f>(AS1924)</f>
        <v/>
      </c>
      <c r="AK1924" s="0" t="n">
        <v>71.7</v>
      </c>
      <c r="AL1924" s="0" t="n">
        <v>71.7</v>
      </c>
      <c r="AM1924" s="0" t="n">
        <v>0</v>
      </c>
      <c r="AN1924" s="0" t="n">
        <v>0</v>
      </c>
      <c r="AO1924" s="0" t="n">
        <v>0</v>
      </c>
      <c r="AP1924" s="0" t="n">
        <v>0</v>
      </c>
      <c r="AQ1924" s="0" t="n">
        <v>0</v>
      </c>
      <c r="AR1924" s="0" t="n">
        <v>0</v>
      </c>
      <c r="AS1924" s="0" t="n">
        <v>0.04</v>
      </c>
      <c r="AT1924" s="0" t="n">
        <v>91</v>
      </c>
      <c r="AU1924" s="0" t="n">
        <v>48</v>
      </c>
      <c r="AV1924" s="0" t="n">
        <v>1</v>
      </c>
      <c r="AW1924" s="0" t="n">
        <v>1</v>
      </c>
      <c r="AZ1924" s="0" t="n">
        <v>1</v>
      </c>
      <c r="BA1924" s="0" t="n">
        <v>1</v>
      </c>
      <c r="BB1924" s="0" t="n">
        <v>1</v>
      </c>
      <c r="BC1924" s="0" t="n">
        <v>12.33</v>
      </c>
      <c r="BD1924" s="0" t="inlineStr"/>
      <c r="BE1924" s="0" t="inlineStr"/>
      <c r="BF1924" s="0" t="inlineStr"/>
      <c r="BG1924" s="0" t="inlineStr"/>
      <c r="BH1924" s="0" t="n">
        <v>3</v>
      </c>
      <c r="BI1924" s="0" t="n">
        <v>1</v>
      </c>
      <c r="BJ1924" s="0" t="inlineStr">
        <is>
          <t>ТССЦ Московской обл., 509-4598, приказ Минстроя России №675/пр от 28.02.2017 № 258/пр</t>
        </is>
      </c>
      <c r="BM1924" s="0" t="n">
        <v>67001</v>
      </c>
      <c r="BN1924" s="0" t="n">
        <v>0</v>
      </c>
      <c r="BO1924" s="0" t="inlineStr">
        <is>
          <t>509-4598</t>
        </is>
      </c>
      <c r="BP1924" s="0" t="n">
        <v>1</v>
      </c>
      <c r="BQ1924" s="0" t="n">
        <v>6</v>
      </c>
      <c r="BR1924" s="0" t="n">
        <v>0</v>
      </c>
      <c r="BS1924" s="0" t="n">
        <v>1</v>
      </c>
      <c r="BT1924" s="0" t="n">
        <v>1</v>
      </c>
      <c r="BU1924" s="0" t="n">
        <v>1</v>
      </c>
      <c r="BV1924" s="0" t="n">
        <v>1</v>
      </c>
      <c r="BW1924" s="0" t="n">
        <v>1</v>
      </c>
      <c r="BX1924" s="0" t="n">
        <v>1</v>
      </c>
      <c r="BY1924" s="0" t="inlineStr"/>
      <c r="BZ1924" s="0" t="n">
        <v>91</v>
      </c>
      <c r="CA1924" s="0" t="n">
        <v>48</v>
      </c>
      <c r="CB1924" s="0" t="inlineStr"/>
      <c r="CE1924" s="0" t="n">
        <v>12</v>
      </c>
      <c r="CF1924" s="0" t="n">
        <v>0</v>
      </c>
      <c r="CG1924" s="0" t="n">
        <v>0</v>
      </c>
      <c r="CM1924" s="0" t="n">
        <v>0</v>
      </c>
      <c r="CN1924" s="0" t="inlineStr"/>
      <c r="CO1924" s="0" t="n">
        <v>0</v>
      </c>
      <c r="CP1924" s="0">
        <f>(P1924+Q1924+S1924)</f>
        <v/>
      </c>
      <c r="CQ1924" s="0">
        <f>AC1924*BC1924</f>
        <v/>
      </c>
      <c r="CR1924" s="0">
        <f>(ROUND((ROUND(((ET1924)*1),0)*BB1924),0)+ROUND((ROUND(((AE1924-(EU1924))*1),0)*BS1924),0))</f>
        <v/>
      </c>
      <c r="CS1924" s="0">
        <f>(ROUND((ROUND(((EU1924)*1),0)*BS1924),0)+ROUND((ROUND(((AE1924-(EU1924))*1),0)*BS1924),0))</f>
        <v/>
      </c>
      <c r="CT1924" s="0">
        <f>AF1924*BA1924</f>
        <v/>
      </c>
      <c r="CU1924" s="0">
        <f>AG1924</f>
        <v/>
      </c>
      <c r="CV1924" s="0">
        <f>AH1924</f>
        <v/>
      </c>
      <c r="CW1924" s="0">
        <f>AI1924</f>
        <v/>
      </c>
      <c r="CX1924" s="0">
        <f>AJ1924</f>
        <v/>
      </c>
      <c r="CY1924" s="0">
        <f>(((S1924+R1924)*AT1924)/100)</f>
        <v/>
      </c>
      <c r="CZ1924" s="0">
        <f>(((S1924+R1924)*AU1924)/100)</f>
        <v/>
      </c>
      <c r="DC1924" s="0" t="inlineStr"/>
      <c r="DD1924" s="0" t="inlineStr"/>
      <c r="DE1924" s="0" t="inlineStr"/>
      <c r="DF1924" s="0" t="inlineStr"/>
      <c r="DG1924" s="0" t="inlineStr"/>
      <c r="DH1924" s="0" t="inlineStr"/>
      <c r="DI1924" s="0" t="inlineStr"/>
      <c r="DJ1924" s="0" t="inlineStr"/>
      <c r="DK1924" s="0" t="inlineStr"/>
      <c r="DL1924" s="0" t="inlineStr"/>
      <c r="DM1924" s="0" t="inlineStr"/>
      <c r="DN1924" s="0" t="n">
        <v>0</v>
      </c>
      <c r="DO1924" s="0" t="n">
        <v>0</v>
      </c>
      <c r="DP1924" s="0" t="n">
        <v>1</v>
      </c>
      <c r="DQ1924" s="0" t="n">
        <v>1</v>
      </c>
      <c r="DU1924" s="0" t="n">
        <v>1010</v>
      </c>
      <c r="DV1924" s="0" t="inlineStr">
        <is>
          <t>10 шт.</t>
        </is>
      </c>
      <c r="DW1924" s="0" t="inlineStr">
        <is>
          <t>10 шт.</t>
        </is>
      </c>
      <c r="DX1924" s="0" t="n">
        <v>10</v>
      </c>
      <c r="DZ1924" s="0" t="inlineStr"/>
      <c r="EA1924" s="0" t="inlineStr"/>
      <c r="EB1924" s="0" t="inlineStr"/>
      <c r="EC1924" s="0" t="inlineStr"/>
      <c r="EE1924" s="0" t="n">
        <v>78726030</v>
      </c>
      <c r="EF1924" s="0" t="n">
        <v>6</v>
      </c>
      <c r="EG1924" s="0" t="inlineStr">
        <is>
          <t>Ремонтно-строительные работы</t>
        </is>
      </c>
      <c r="EH1924" s="0" t="n">
        <v>101</v>
      </c>
      <c r="EI1924" s="0" t="inlineStr">
        <is>
          <t>Электромонтажные работы</t>
        </is>
      </c>
      <c r="EJ1924" s="0" t="n">
        <v>1</v>
      </c>
      <c r="EK1924" s="0" t="n">
        <v>67001</v>
      </c>
      <c r="EL1924" s="0" t="inlineStr">
        <is>
          <t>Электромонтажные работы</t>
        </is>
      </c>
      <c r="EM1924" s="0" t="inlineStr">
        <is>
          <t>рФЕР-67</t>
        </is>
      </c>
      <c r="EO1924" s="0" t="inlineStr"/>
      <c r="EQ1924" s="0" t="n">
        <v>0</v>
      </c>
      <c r="ER1924" s="0" t="n">
        <v>71.7</v>
      </c>
      <c r="ES1924" s="0" t="n">
        <v>71.7</v>
      </c>
      <c r="ET1924" s="0" t="n">
        <v>0</v>
      </c>
      <c r="EU1924" s="0" t="n">
        <v>0</v>
      </c>
      <c r="EV1924" s="0" t="n">
        <v>0</v>
      </c>
      <c r="EW1924" s="0" t="n">
        <v>0</v>
      </c>
      <c r="EX1924" s="0" t="n">
        <v>0</v>
      </c>
      <c r="FQ1924" s="0" t="n">
        <v>0</v>
      </c>
      <c r="FR1924" s="0" t="n">
        <v>0</v>
      </c>
      <c r="FS1924" s="0" t="n">
        <v>0</v>
      </c>
      <c r="FX1924" s="0" t="n">
        <v>91</v>
      </c>
      <c r="FY1924" s="0" t="n">
        <v>48</v>
      </c>
      <c r="GA1924" s="0" t="inlineStr"/>
      <c r="GD1924" s="0" t="n">
        <v>1</v>
      </c>
      <c r="GF1924" s="0" t="n">
        <v>1422924287</v>
      </c>
      <c r="GG1924" s="0" t="n">
        <v>2</v>
      </c>
      <c r="GH1924" s="0" t="n">
        <v>1</v>
      </c>
      <c r="GI1924" s="0" t="n">
        <v>2</v>
      </c>
      <c r="GJ1924" s="0" t="n">
        <v>0</v>
      </c>
      <c r="GK1924" s="0" t="n">
        <v>0</v>
      </c>
      <c r="GL1924" s="0">
        <f>ROUND(IF(AND(BH1924=3,BI1924=3,FS1924&lt;&gt;0),P1924,0),0)</f>
        <v/>
      </c>
      <c r="GM1924" s="0">
        <f>ROUND(O1924+X1924+Y1924,0)+GX1924</f>
        <v/>
      </c>
      <c r="GN1924" s="0">
        <f>IF(OR(BI1924=0,BI1924=1),GM1924-GX1924,0)</f>
        <v/>
      </c>
      <c r="GO1924" s="0">
        <f>IF(BI1924=2,GM1924-GX1924,0)</f>
        <v/>
      </c>
      <c r="GP1924" s="0">
        <f>IF(BI1924=4,GM1924-GX1924,0)</f>
        <v/>
      </c>
      <c r="GR1924" s="0" t="n">
        <v>0</v>
      </c>
      <c r="GS1924" s="0" t="n">
        <v>3</v>
      </c>
      <c r="GT1924" s="0" t="n">
        <v>0</v>
      </c>
      <c r="GU1924" s="0" t="inlineStr"/>
      <c r="GV1924" s="0">
        <f>ROUND((GT1924),2)</f>
        <v/>
      </c>
      <c r="GW1924" s="0" t="n">
        <v>1</v>
      </c>
      <c r="GX1924" s="0">
        <f>ROUND(HC1924*I1924,0)</f>
        <v/>
      </c>
      <c r="HA1924" s="0" t="n">
        <v>0</v>
      </c>
      <c r="HB1924" s="0" t="n">
        <v>0</v>
      </c>
      <c r="HC1924" s="0">
        <f>GV1924*GW1924</f>
        <v/>
      </c>
      <c r="HE1924" s="0" t="inlineStr"/>
      <c r="HF1924" s="0" t="inlineStr"/>
      <c r="HM1924" s="0" t="inlineStr"/>
      <c r="HN1924" s="0" t="inlineStr">
        <is>
          <t>Пр/812-101.0-1</t>
        </is>
      </c>
      <c r="HO1924" s="0" t="inlineStr">
        <is>
          <t>Пр/774-101.0</t>
        </is>
      </c>
      <c r="HP1924" s="0" t="inlineStr">
        <is>
          <t>Электромонтажные работы</t>
        </is>
      </c>
      <c r="HQ1924" s="0" t="inlineStr">
        <is>
          <t>Электромонтажные работы</t>
        </is>
      </c>
      <c r="HS1924" s="0" t="n">
        <v>0</v>
      </c>
      <c r="IK1924" s="0" t="n">
        <v>0</v>
      </c>
    </row>
    <row r="1926">
      <c r="A1926" s="358" t="n">
        <v>51</v>
      </c>
      <c r="B1926" s="358">
        <f>B1918</f>
        <v/>
      </c>
      <c r="C1926" s="358">
        <f>A1918</f>
        <v/>
      </c>
      <c r="D1926" s="358">
        <f>ROW(A1918)</f>
        <v/>
      </c>
      <c r="E1926" s="358" t="n"/>
      <c r="F1926" s="358">
        <f>IF(F1918&lt;&gt;"",F1918,"")</f>
        <v/>
      </c>
      <c r="G1926" s="358">
        <f>IF(G1918&lt;&gt;"",G1918,"")</f>
        <v/>
      </c>
      <c r="H1926" s="358" t="n">
        <v>0</v>
      </c>
      <c r="I1926" s="358" t="n"/>
      <c r="J1926" s="358" t="n"/>
      <c r="K1926" s="358" t="n"/>
      <c r="L1926" s="358" t="n"/>
      <c r="M1926" s="358" t="n"/>
      <c r="N1926" s="358" t="n"/>
      <c r="O1926" s="358" t="n">
        <v>0</v>
      </c>
      <c r="P1926" s="358" t="n">
        <v>0</v>
      </c>
      <c r="Q1926" s="358" t="n">
        <v>0</v>
      </c>
      <c r="R1926" s="358" t="n">
        <v>0</v>
      </c>
      <c r="S1926" s="358" t="n">
        <v>0</v>
      </c>
      <c r="T1926" s="358" t="n">
        <v>0</v>
      </c>
      <c r="U1926" s="358" t="n">
        <v>0</v>
      </c>
      <c r="V1926" s="358" t="n">
        <v>0</v>
      </c>
      <c r="W1926" s="358" t="n">
        <v>0</v>
      </c>
      <c r="X1926" s="358" t="n">
        <v>0</v>
      </c>
      <c r="Y1926" s="358" t="n">
        <v>0</v>
      </c>
      <c r="Z1926" s="358" t="n"/>
      <c r="AA1926" s="358" t="n"/>
      <c r="AB1926" s="358" t="n"/>
      <c r="AC1926" s="358" t="n"/>
      <c r="AD1926" s="358" t="n"/>
      <c r="AE1926" s="358" t="n"/>
      <c r="AF1926" s="358" t="n"/>
      <c r="AG1926" s="358" t="n"/>
      <c r="AH1926" s="358" t="n"/>
      <c r="AI1926" s="358" t="n"/>
      <c r="AJ1926" s="358" t="n"/>
      <c r="AK1926" s="358" t="n"/>
      <c r="AL1926" s="358" t="n"/>
      <c r="AM1926" s="358" t="n"/>
      <c r="AN1926" s="358" t="n"/>
      <c r="AO1926" s="358">
        <f>ROUND(BX1926,0)</f>
        <v/>
      </c>
      <c r="AP1926" s="358">
        <f>ROUND(BY1926,0)</f>
        <v/>
      </c>
      <c r="AQ1926" s="358">
        <f>ROUND(BZ1926,0)</f>
        <v/>
      </c>
      <c r="AR1926" s="358">
        <f>ROUND(CA1926,0)</f>
        <v/>
      </c>
      <c r="AS1926" s="358">
        <f>ROUND(CB1926,0)</f>
        <v/>
      </c>
      <c r="AT1926" s="358">
        <f>ROUND(CC1926,0)</f>
        <v/>
      </c>
      <c r="AU1926" s="358">
        <f>ROUND(CD1926,0)</f>
        <v/>
      </c>
      <c r="AV1926" s="358">
        <f>ROUND(CE1926,0)</f>
        <v/>
      </c>
      <c r="AW1926" s="358">
        <f>ROUND(CF1926,0)</f>
        <v/>
      </c>
      <c r="AX1926" s="358">
        <f>ROUND(CG1926,0)</f>
        <v/>
      </c>
      <c r="AY1926" s="358">
        <f>ROUND(CH1926,0)</f>
        <v/>
      </c>
      <c r="AZ1926" s="358">
        <f>ROUND(CI1926,0)</f>
        <v/>
      </c>
      <c r="BA1926" s="358">
        <f>ROUND(CJ1926,0)</f>
        <v/>
      </c>
      <c r="BB1926" s="358">
        <f>ROUND(CK1926,0)</f>
        <v/>
      </c>
      <c r="BC1926" s="358">
        <f>ROUND(CL1926,0)</f>
        <v/>
      </c>
      <c r="BD1926" s="358">
        <f>ROUND(CM1926,0)</f>
        <v/>
      </c>
      <c r="BE1926" s="358" t="n"/>
      <c r="BF1926" s="358" t="n"/>
      <c r="BG1926" s="358" t="n"/>
      <c r="BH1926" s="358" t="n"/>
      <c r="BI1926" s="358" t="n"/>
      <c r="BJ1926" s="358" t="n"/>
      <c r="BK1926" s="358" t="n"/>
      <c r="BL1926" s="358" t="n"/>
      <c r="BM1926" s="358" t="n"/>
      <c r="BN1926" s="358" t="n"/>
      <c r="BO1926" s="358" t="n"/>
      <c r="BP1926" s="358" t="n"/>
      <c r="BQ1926" s="358" t="n"/>
      <c r="BR1926" s="358" t="n"/>
      <c r="BS1926" s="358" t="n"/>
      <c r="BT1926" s="358" t="n"/>
      <c r="BU1926" s="358" t="n"/>
      <c r="BV1926" s="358" t="n"/>
      <c r="BW1926" s="358" t="n"/>
      <c r="BX1926" s="358" t="n"/>
      <c r="BY1926" s="358" t="n"/>
      <c r="BZ1926" s="358" t="n"/>
      <c r="CA1926" s="358" t="n"/>
      <c r="CB1926" s="358" t="n"/>
      <c r="CC1926" s="358" t="n"/>
      <c r="CD1926" s="358" t="n"/>
      <c r="CE1926" s="358" t="n"/>
      <c r="CF1926" s="358" t="n"/>
      <c r="CG1926" s="358" t="n"/>
      <c r="CH1926" s="358" t="n"/>
      <c r="CI1926" s="358" t="n"/>
      <c r="CJ1926" s="358" t="n"/>
      <c r="CK1926" s="358" t="n"/>
      <c r="CL1926" s="358" t="n"/>
      <c r="CM1926" s="358" t="n"/>
      <c r="CN1926" s="358" t="n"/>
      <c r="CO1926" s="358" t="n"/>
      <c r="CP1926" s="358" t="n"/>
      <c r="CQ1926" s="358" t="n"/>
      <c r="CR1926" s="358" t="n"/>
      <c r="CS1926" s="358" t="n"/>
      <c r="CT1926" s="358" t="n"/>
      <c r="CU1926" s="358" t="n"/>
      <c r="CV1926" s="358" t="n"/>
      <c r="CW1926" s="358" t="n"/>
      <c r="CX1926" s="358" t="n"/>
      <c r="CY1926" s="358" t="n"/>
      <c r="CZ1926" s="358" t="n"/>
      <c r="DA1926" s="358" t="n"/>
      <c r="DB1926" s="358" t="n"/>
      <c r="DC1926" s="358" t="n"/>
      <c r="DD1926" s="358" t="n"/>
      <c r="DE1926" s="358" t="n"/>
      <c r="DF1926" s="358" t="n"/>
      <c r="DG1926" s="359" t="n"/>
      <c r="DH1926" s="359" t="n"/>
      <c r="DI1926" s="359" t="n"/>
      <c r="DJ1926" s="359" t="n"/>
      <c r="DK1926" s="359" t="n"/>
      <c r="DL1926" s="359" t="n"/>
      <c r="DM1926" s="359" t="n"/>
      <c r="DN1926" s="359" t="n"/>
      <c r="DO1926" s="359" t="n"/>
      <c r="DP1926" s="359" t="n"/>
      <c r="DQ1926" s="359" t="n"/>
      <c r="DR1926" s="359" t="n"/>
      <c r="DS1926" s="359" t="n"/>
      <c r="DT1926" s="359" t="n"/>
      <c r="DU1926" s="359" t="n"/>
      <c r="DV1926" s="359" t="n"/>
      <c r="DW1926" s="359" t="n"/>
      <c r="DX1926" s="359" t="n"/>
      <c r="DY1926" s="359" t="n"/>
      <c r="DZ1926" s="359" t="n"/>
      <c r="EA1926" s="359" t="n"/>
      <c r="EB1926" s="359" t="n"/>
      <c r="EC1926" s="359" t="n"/>
      <c r="ED1926" s="359" t="n"/>
      <c r="EE1926" s="359" t="n"/>
      <c r="EF1926" s="359" t="n"/>
      <c r="EG1926" s="359" t="n"/>
      <c r="EH1926" s="359" t="n"/>
      <c r="EI1926" s="359" t="n"/>
      <c r="EJ1926" s="359" t="n"/>
      <c r="EK1926" s="359" t="n"/>
      <c r="EL1926" s="359" t="n"/>
      <c r="EM1926" s="359" t="n"/>
      <c r="EN1926" s="359" t="n"/>
      <c r="EO1926" s="359" t="n"/>
      <c r="EP1926" s="359" t="n"/>
      <c r="EQ1926" s="359" t="n"/>
      <c r="ER1926" s="359" t="n"/>
      <c r="ES1926" s="359" t="n"/>
      <c r="ET1926" s="359" t="n"/>
      <c r="EU1926" s="359" t="n"/>
      <c r="EV1926" s="359" t="n"/>
      <c r="EW1926" s="359" t="n"/>
      <c r="EX1926" s="359" t="n"/>
      <c r="EY1926" s="359" t="n"/>
      <c r="EZ1926" s="359" t="n"/>
      <c r="FA1926" s="359" t="n"/>
      <c r="FB1926" s="359" t="n"/>
      <c r="FC1926" s="359" t="n"/>
      <c r="FD1926" s="359" t="n"/>
      <c r="FE1926" s="359" t="n"/>
      <c r="FF1926" s="359" t="n"/>
      <c r="FG1926" s="359" t="n"/>
      <c r="FH1926" s="359" t="n"/>
      <c r="FI1926" s="359" t="n"/>
      <c r="FJ1926" s="359" t="n"/>
      <c r="FK1926" s="359" t="n"/>
      <c r="FL1926" s="359" t="n"/>
      <c r="FM1926" s="359" t="n"/>
      <c r="FN1926" s="359" t="n"/>
      <c r="FO1926" s="359" t="n"/>
      <c r="FP1926" s="359" t="n"/>
      <c r="FQ1926" s="359" t="n"/>
      <c r="FR1926" s="359" t="n"/>
      <c r="FS1926" s="359" t="n"/>
      <c r="FT1926" s="359" t="n"/>
      <c r="FU1926" s="359" t="n"/>
      <c r="FV1926" s="359" t="n"/>
      <c r="FW1926" s="359" t="n"/>
      <c r="FX1926" s="359" t="n"/>
      <c r="FY1926" s="359" t="n"/>
      <c r="FZ1926" s="359" t="n"/>
      <c r="GA1926" s="359" t="n"/>
      <c r="GB1926" s="359" t="n"/>
      <c r="GC1926" s="359" t="n"/>
      <c r="GD1926" s="359" t="n"/>
      <c r="GE1926" s="359" t="n"/>
      <c r="GF1926" s="359" t="n"/>
      <c r="GG1926" s="359" t="n"/>
      <c r="GH1926" s="359" t="n"/>
      <c r="GI1926" s="359" t="n"/>
      <c r="GJ1926" s="359" t="n"/>
      <c r="GK1926" s="359" t="n"/>
      <c r="GL1926" s="359" t="n"/>
      <c r="GM1926" s="359" t="n"/>
      <c r="GN1926" s="359" t="n"/>
      <c r="GO1926" s="359" t="n"/>
      <c r="GP1926" s="359" t="n"/>
      <c r="GQ1926" s="359" t="n"/>
      <c r="GR1926" s="359" t="n"/>
      <c r="GS1926" s="359" t="n"/>
      <c r="GT1926" s="359" t="n"/>
      <c r="GU1926" s="359" t="n"/>
      <c r="GV1926" s="359" t="n"/>
      <c r="GW1926" s="359" t="n"/>
      <c r="GX1926" s="359" t="n">
        <v>0</v>
      </c>
    </row>
    <row r="1928">
      <c r="A1928" s="360" t="n">
        <v>50</v>
      </c>
      <c r="B1928" s="360" t="n">
        <v>0</v>
      </c>
      <c r="C1928" s="360" t="n">
        <v>0</v>
      </c>
      <c r="D1928" s="360" t="n">
        <v>1</v>
      </c>
      <c r="E1928" s="360" t="n">
        <v>201</v>
      </c>
      <c r="F1928" s="360">
        <f>ROUND(Source!O1926,O1928)</f>
        <v/>
      </c>
      <c r="G1928" s="360" t="inlineStr">
        <is>
          <t>ПЗ</t>
        </is>
      </c>
      <c r="H1928" s="360" t="inlineStr">
        <is>
          <t>Прямые затраты</t>
        </is>
      </c>
      <c r="I1928" s="360" t="n"/>
      <c r="J1928" s="360" t="n"/>
      <c r="K1928" s="360" t="n">
        <v>201</v>
      </c>
      <c r="L1928" s="360" t="n">
        <v>1</v>
      </c>
      <c r="M1928" s="360" t="n">
        <v>3</v>
      </c>
      <c r="N1928" s="360" t="inlineStr"/>
      <c r="O1928" s="360" t="n">
        <v>0</v>
      </c>
      <c r="P1928" s="360" t="n"/>
      <c r="Q1928" s="360" t="n"/>
      <c r="R1928" s="360" t="n"/>
      <c r="S1928" s="360" t="n"/>
      <c r="T1928" s="360" t="n"/>
      <c r="U1928" s="360" t="n"/>
      <c r="V1928" s="360" t="n"/>
      <c r="W1928" s="360" t="n">
        <v>0</v>
      </c>
      <c r="X1928" s="360" t="n">
        <v>1</v>
      </c>
      <c r="Y1928" s="360" t="n">
        <v>0</v>
      </c>
      <c r="Z1928" s="360" t="n"/>
      <c r="AA1928" s="360" t="n"/>
      <c r="AB1928" s="360" t="n"/>
    </row>
    <row r="1929">
      <c r="A1929" s="360" t="n">
        <v>50</v>
      </c>
      <c r="B1929" s="360" t="n">
        <v>0</v>
      </c>
      <c r="C1929" s="360" t="n">
        <v>0</v>
      </c>
      <c r="D1929" s="360" t="n">
        <v>1</v>
      </c>
      <c r="E1929" s="360" t="n">
        <v>202</v>
      </c>
      <c r="F1929" s="360">
        <f>ROUND(Source!P1926,O1929)</f>
        <v/>
      </c>
      <c r="G1929" s="360" t="inlineStr">
        <is>
          <t>СтМатОб</t>
        </is>
      </c>
      <c r="H1929" s="360" t="inlineStr">
        <is>
          <t>Стоимость материальных ресурсов (всего)</t>
        </is>
      </c>
      <c r="I1929" s="360" t="n"/>
      <c r="J1929" s="360" t="n"/>
      <c r="K1929" s="360" t="n">
        <v>202</v>
      </c>
      <c r="L1929" s="360" t="n">
        <v>2</v>
      </c>
      <c r="M1929" s="360" t="n">
        <v>3</v>
      </c>
      <c r="N1929" s="360" t="inlineStr"/>
      <c r="O1929" s="360" t="n">
        <v>0</v>
      </c>
      <c r="P1929" s="360" t="n"/>
      <c r="Q1929" s="360" t="n"/>
      <c r="R1929" s="360" t="n"/>
      <c r="S1929" s="360" t="n"/>
      <c r="T1929" s="360" t="n"/>
      <c r="U1929" s="360" t="n"/>
      <c r="V1929" s="360" t="n"/>
      <c r="W1929" s="360" t="n">
        <v>0</v>
      </c>
      <c r="X1929" s="360" t="n">
        <v>1</v>
      </c>
      <c r="Y1929" s="360" t="n">
        <v>0</v>
      </c>
      <c r="Z1929" s="360" t="n"/>
      <c r="AA1929" s="360" t="n"/>
      <c r="AB1929" s="360" t="n"/>
    </row>
    <row r="1930">
      <c r="A1930" s="360" t="n">
        <v>50</v>
      </c>
      <c r="B1930" s="360" t="n">
        <v>0</v>
      </c>
      <c r="C1930" s="360" t="n">
        <v>0</v>
      </c>
      <c r="D1930" s="360" t="n">
        <v>1</v>
      </c>
      <c r="E1930" s="360" t="n">
        <v>222</v>
      </c>
      <c r="F1930" s="360">
        <f>ROUND(Source!AO1926,O1930)</f>
        <v/>
      </c>
      <c r="G1930" s="360" t="inlineStr">
        <is>
          <t>СтМатОбЗак</t>
        </is>
      </c>
      <c r="H1930" s="360" t="inlineStr">
        <is>
          <t>Стоимость материалов и оборудования заказчика</t>
        </is>
      </c>
      <c r="I1930" s="360" t="n"/>
      <c r="J1930" s="360" t="n"/>
      <c r="K1930" s="360" t="n">
        <v>222</v>
      </c>
      <c r="L1930" s="360" t="n">
        <v>3</v>
      </c>
      <c r="M1930" s="360" t="n">
        <v>3</v>
      </c>
      <c r="N1930" s="360" t="inlineStr"/>
      <c r="O1930" s="360" t="n">
        <v>0</v>
      </c>
      <c r="P1930" s="360" t="n"/>
      <c r="Q1930" s="360" t="n"/>
      <c r="R1930" s="360" t="n"/>
      <c r="S1930" s="360" t="n"/>
      <c r="T1930" s="360" t="n"/>
      <c r="U1930" s="360" t="n"/>
      <c r="V1930" s="360" t="n"/>
      <c r="W1930" s="360" t="n">
        <v>0</v>
      </c>
      <c r="X1930" s="360" t="n">
        <v>1</v>
      </c>
      <c r="Y1930" s="360" t="n">
        <v>0</v>
      </c>
      <c r="Z1930" s="360" t="n"/>
      <c r="AA1930" s="360" t="n"/>
      <c r="AB1930" s="360" t="n"/>
    </row>
    <row r="1931">
      <c r="A1931" s="360" t="n">
        <v>50</v>
      </c>
      <c r="B1931" s="360" t="n">
        <v>0</v>
      </c>
      <c r="C1931" s="360" t="n">
        <v>0</v>
      </c>
      <c r="D1931" s="360" t="n">
        <v>1</v>
      </c>
      <c r="E1931" s="360" t="n">
        <v>225</v>
      </c>
      <c r="F1931" s="360">
        <f>ROUND(Source!AV1926,O1931)</f>
        <v/>
      </c>
      <c r="G1931" s="360" t="inlineStr">
        <is>
          <t>СтМатОбПод</t>
        </is>
      </c>
      <c r="H1931" s="360" t="inlineStr">
        <is>
          <t>Стоимость материалов и оборудования подрядчика</t>
        </is>
      </c>
      <c r="I1931" s="360" t="n"/>
      <c r="J1931" s="360" t="n"/>
      <c r="K1931" s="360" t="n">
        <v>225</v>
      </c>
      <c r="L1931" s="360" t="n">
        <v>4</v>
      </c>
      <c r="M1931" s="360" t="n">
        <v>3</v>
      </c>
      <c r="N1931" s="360" t="inlineStr"/>
      <c r="O1931" s="360" t="n">
        <v>0</v>
      </c>
      <c r="P1931" s="360" t="n"/>
      <c r="Q1931" s="360" t="n"/>
      <c r="R1931" s="360" t="n"/>
      <c r="S1931" s="360" t="n"/>
      <c r="T1931" s="360" t="n"/>
      <c r="U1931" s="360" t="n"/>
      <c r="V1931" s="360" t="n"/>
      <c r="W1931" s="360" t="n">
        <v>0</v>
      </c>
      <c r="X1931" s="360" t="n">
        <v>1</v>
      </c>
      <c r="Y1931" s="360" t="n">
        <v>0</v>
      </c>
      <c r="Z1931" s="360" t="n"/>
      <c r="AA1931" s="360" t="n"/>
      <c r="AB1931" s="360" t="n"/>
    </row>
    <row r="1932">
      <c r="A1932" s="360" t="n">
        <v>50</v>
      </c>
      <c r="B1932" s="360" t="n">
        <v>0</v>
      </c>
      <c r="C1932" s="360" t="n">
        <v>0</v>
      </c>
      <c r="D1932" s="360" t="n">
        <v>1</v>
      </c>
      <c r="E1932" s="360" t="n">
        <v>226</v>
      </c>
      <c r="F1932" s="360">
        <f>ROUND(Source!AW1926,O1932)</f>
        <v/>
      </c>
      <c r="G1932" s="360" t="inlineStr">
        <is>
          <t>СтМат</t>
        </is>
      </c>
      <c r="H1932" s="360" t="inlineStr">
        <is>
          <t>Стоимость материалов (всего)</t>
        </is>
      </c>
      <c r="I1932" s="360" t="n"/>
      <c r="J1932" s="360" t="n"/>
      <c r="K1932" s="360" t="n">
        <v>226</v>
      </c>
      <c r="L1932" s="360" t="n">
        <v>5</v>
      </c>
      <c r="M1932" s="360" t="n">
        <v>3</v>
      </c>
      <c r="N1932" s="360" t="inlineStr"/>
      <c r="O1932" s="360" t="n">
        <v>0</v>
      </c>
      <c r="P1932" s="360" t="n"/>
      <c r="Q1932" s="360" t="n"/>
      <c r="R1932" s="360" t="n"/>
      <c r="S1932" s="360" t="n"/>
      <c r="T1932" s="360" t="n"/>
      <c r="U1932" s="360" t="n"/>
      <c r="V1932" s="360" t="n"/>
      <c r="W1932" s="360" t="n">
        <v>0</v>
      </c>
      <c r="X1932" s="360" t="n">
        <v>1</v>
      </c>
      <c r="Y1932" s="360" t="n">
        <v>0</v>
      </c>
      <c r="Z1932" s="360" t="n"/>
      <c r="AA1932" s="360" t="n"/>
      <c r="AB1932" s="360" t="n"/>
    </row>
    <row r="1933">
      <c r="A1933" s="360" t="n">
        <v>50</v>
      </c>
      <c r="B1933" s="360" t="n">
        <v>0</v>
      </c>
      <c r="C1933" s="360" t="n">
        <v>0</v>
      </c>
      <c r="D1933" s="360" t="n">
        <v>1</v>
      </c>
      <c r="E1933" s="360" t="n">
        <v>227</v>
      </c>
      <c r="F1933" s="360">
        <f>ROUND(Source!AX1926,O1933)</f>
        <v/>
      </c>
      <c r="G1933" s="360" t="inlineStr">
        <is>
          <t>СтМатЗак</t>
        </is>
      </c>
      <c r="H1933" s="360" t="inlineStr">
        <is>
          <t>Стоимость материалов заказчика</t>
        </is>
      </c>
      <c r="I1933" s="360" t="n"/>
      <c r="J1933" s="360" t="n"/>
      <c r="K1933" s="360" t="n">
        <v>227</v>
      </c>
      <c r="L1933" s="360" t="n">
        <v>6</v>
      </c>
      <c r="M1933" s="360" t="n">
        <v>3</v>
      </c>
      <c r="N1933" s="360" t="inlineStr"/>
      <c r="O1933" s="360" t="n">
        <v>0</v>
      </c>
      <c r="P1933" s="360" t="n"/>
      <c r="Q1933" s="360" t="n"/>
      <c r="R1933" s="360" t="n"/>
      <c r="S1933" s="360" t="n"/>
      <c r="T1933" s="360" t="n"/>
      <c r="U1933" s="360" t="n"/>
      <c r="V1933" s="360" t="n"/>
      <c r="W1933" s="360" t="n">
        <v>0</v>
      </c>
      <c r="X1933" s="360" t="n">
        <v>1</v>
      </c>
      <c r="Y1933" s="360" t="n">
        <v>0</v>
      </c>
      <c r="Z1933" s="360" t="n"/>
      <c r="AA1933" s="360" t="n"/>
      <c r="AB1933" s="360" t="n"/>
    </row>
    <row r="1934">
      <c r="A1934" s="360" t="n">
        <v>50</v>
      </c>
      <c r="B1934" s="360" t="n">
        <v>0</v>
      </c>
      <c r="C1934" s="360" t="n">
        <v>0</v>
      </c>
      <c r="D1934" s="360" t="n">
        <v>1</v>
      </c>
      <c r="E1934" s="360" t="n">
        <v>228</v>
      </c>
      <c r="F1934" s="360">
        <f>ROUND(Source!AY1926,O1934)</f>
        <v/>
      </c>
      <c r="G1934" s="360" t="inlineStr">
        <is>
          <t>СтМатПод</t>
        </is>
      </c>
      <c r="H1934" s="360" t="inlineStr">
        <is>
          <t>Стоимость материалов подрядчика</t>
        </is>
      </c>
      <c r="I1934" s="360" t="n"/>
      <c r="J1934" s="360" t="n"/>
      <c r="K1934" s="360" t="n">
        <v>228</v>
      </c>
      <c r="L1934" s="360" t="n">
        <v>7</v>
      </c>
      <c r="M1934" s="360" t="n">
        <v>3</v>
      </c>
      <c r="N1934" s="360" t="inlineStr"/>
      <c r="O1934" s="360" t="n">
        <v>0</v>
      </c>
      <c r="P1934" s="360" t="n"/>
      <c r="Q1934" s="360" t="n"/>
      <c r="R1934" s="360" t="n"/>
      <c r="S1934" s="360" t="n"/>
      <c r="T1934" s="360" t="n"/>
      <c r="U1934" s="360" t="n"/>
      <c r="V1934" s="360" t="n"/>
      <c r="W1934" s="360" t="n">
        <v>0</v>
      </c>
      <c r="X1934" s="360" t="n">
        <v>1</v>
      </c>
      <c r="Y1934" s="360" t="n">
        <v>0</v>
      </c>
      <c r="Z1934" s="360" t="n"/>
      <c r="AA1934" s="360" t="n"/>
      <c r="AB1934" s="360" t="n"/>
    </row>
    <row r="1935">
      <c r="A1935" s="360" t="n">
        <v>50</v>
      </c>
      <c r="B1935" s="360" t="n">
        <v>0</v>
      </c>
      <c r="C1935" s="360" t="n">
        <v>0</v>
      </c>
      <c r="D1935" s="360" t="n">
        <v>1</v>
      </c>
      <c r="E1935" s="360" t="n">
        <v>216</v>
      </c>
      <c r="F1935" s="360">
        <f>ROUND(Source!AP1926,O1935)</f>
        <v/>
      </c>
      <c r="G1935" s="360" t="inlineStr">
        <is>
          <t>Оборуд</t>
        </is>
      </c>
      <c r="H1935" s="360" t="inlineStr">
        <is>
          <t>Стоимость оборудования (всего)</t>
        </is>
      </c>
      <c r="I1935" s="360" t="n"/>
      <c r="J1935" s="360" t="n"/>
      <c r="K1935" s="360" t="n">
        <v>216</v>
      </c>
      <c r="L1935" s="360" t="n">
        <v>8</v>
      </c>
      <c r="M1935" s="360" t="n">
        <v>3</v>
      </c>
      <c r="N1935" s="360" t="inlineStr"/>
      <c r="O1935" s="360" t="n">
        <v>0</v>
      </c>
      <c r="P1935" s="360" t="n"/>
      <c r="Q1935" s="360" t="n"/>
      <c r="R1935" s="360" t="n"/>
      <c r="S1935" s="360" t="n"/>
      <c r="T1935" s="360" t="n"/>
      <c r="U1935" s="360" t="n"/>
      <c r="V1935" s="360" t="n"/>
      <c r="W1935" s="360" t="n">
        <v>0</v>
      </c>
      <c r="X1935" s="360" t="n">
        <v>1</v>
      </c>
      <c r="Y1935" s="360" t="n">
        <v>0</v>
      </c>
      <c r="Z1935" s="360" t="n"/>
      <c r="AA1935" s="360" t="n"/>
      <c r="AB1935" s="360" t="n"/>
    </row>
    <row r="1936">
      <c r="A1936" s="360" t="n">
        <v>50</v>
      </c>
      <c r="B1936" s="360" t="n">
        <v>0</v>
      </c>
      <c r="C1936" s="360" t="n">
        <v>0</v>
      </c>
      <c r="D1936" s="360" t="n">
        <v>1</v>
      </c>
      <c r="E1936" s="360" t="n">
        <v>223</v>
      </c>
      <c r="F1936" s="360">
        <f>ROUND(Source!AQ1926,O1936)</f>
        <v/>
      </c>
      <c r="G1936" s="360" t="inlineStr">
        <is>
          <t>ОборудЗак</t>
        </is>
      </c>
      <c r="H1936" s="360" t="inlineStr">
        <is>
          <t>Стоимость оборудования заказчика</t>
        </is>
      </c>
      <c r="I1936" s="360" t="n"/>
      <c r="J1936" s="360" t="n"/>
      <c r="K1936" s="360" t="n">
        <v>223</v>
      </c>
      <c r="L1936" s="360" t="n">
        <v>9</v>
      </c>
      <c r="M1936" s="360" t="n">
        <v>3</v>
      </c>
      <c r="N1936" s="360" t="inlineStr"/>
      <c r="O1936" s="360" t="n">
        <v>0</v>
      </c>
      <c r="P1936" s="360" t="n"/>
      <c r="Q1936" s="360" t="n"/>
      <c r="R1936" s="360" t="n"/>
      <c r="S1936" s="360" t="n"/>
      <c r="T1936" s="360" t="n"/>
      <c r="U1936" s="360" t="n"/>
      <c r="V1936" s="360" t="n"/>
      <c r="W1936" s="360" t="n">
        <v>0</v>
      </c>
      <c r="X1936" s="360" t="n">
        <v>1</v>
      </c>
      <c r="Y1936" s="360" t="n">
        <v>0</v>
      </c>
      <c r="Z1936" s="360" t="n"/>
      <c r="AA1936" s="360" t="n"/>
      <c r="AB1936" s="360" t="n"/>
    </row>
    <row r="1937">
      <c r="A1937" s="360" t="n">
        <v>50</v>
      </c>
      <c r="B1937" s="360" t="n">
        <v>0</v>
      </c>
      <c r="C1937" s="360" t="n">
        <v>0</v>
      </c>
      <c r="D1937" s="360" t="n">
        <v>1</v>
      </c>
      <c r="E1937" s="360" t="n">
        <v>229</v>
      </c>
      <c r="F1937" s="360">
        <f>ROUND(Source!AZ1926,O1937)</f>
        <v/>
      </c>
      <c r="G1937" s="360" t="inlineStr">
        <is>
          <t>ОборудПод</t>
        </is>
      </c>
      <c r="H1937" s="360" t="inlineStr">
        <is>
          <t>Стоимость оборудования подрядчика</t>
        </is>
      </c>
      <c r="I1937" s="360" t="n"/>
      <c r="J1937" s="360" t="n"/>
      <c r="K1937" s="360" t="n">
        <v>229</v>
      </c>
      <c r="L1937" s="360" t="n">
        <v>10</v>
      </c>
      <c r="M1937" s="360" t="n">
        <v>3</v>
      </c>
      <c r="N1937" s="360" t="inlineStr"/>
      <c r="O1937" s="360" t="n">
        <v>0</v>
      </c>
      <c r="P1937" s="360" t="n"/>
      <c r="Q1937" s="360" t="n"/>
      <c r="R1937" s="360" t="n"/>
      <c r="S1937" s="360" t="n"/>
      <c r="T1937" s="360" t="n"/>
      <c r="U1937" s="360" t="n"/>
      <c r="V1937" s="360" t="n"/>
      <c r="W1937" s="360" t="n">
        <v>0</v>
      </c>
      <c r="X1937" s="360" t="n">
        <v>1</v>
      </c>
      <c r="Y1937" s="360" t="n">
        <v>0</v>
      </c>
      <c r="Z1937" s="360" t="n"/>
      <c r="AA1937" s="360" t="n"/>
      <c r="AB1937" s="360" t="n"/>
    </row>
    <row r="1938">
      <c r="A1938" s="360" t="n">
        <v>50</v>
      </c>
      <c r="B1938" s="360" t="n">
        <v>0</v>
      </c>
      <c r="C1938" s="360" t="n">
        <v>0</v>
      </c>
      <c r="D1938" s="360" t="n">
        <v>1</v>
      </c>
      <c r="E1938" s="360" t="n">
        <v>203</v>
      </c>
      <c r="F1938" s="360">
        <f>ROUND(Source!Q1926,O1938)</f>
        <v/>
      </c>
      <c r="G1938" s="360" t="inlineStr">
        <is>
          <t>ЭММ</t>
        </is>
      </c>
      <c r="H1938" s="360" t="inlineStr">
        <is>
          <t>Эксплуатация машин</t>
        </is>
      </c>
      <c r="I1938" s="360" t="n"/>
      <c r="J1938" s="360" t="n"/>
      <c r="K1938" s="360" t="n">
        <v>203</v>
      </c>
      <c r="L1938" s="360" t="n">
        <v>11</v>
      </c>
      <c r="M1938" s="360" t="n">
        <v>3</v>
      </c>
      <c r="N1938" s="360" t="inlineStr"/>
      <c r="O1938" s="360" t="n">
        <v>0</v>
      </c>
      <c r="P1938" s="360" t="n"/>
      <c r="Q1938" s="360" t="n"/>
      <c r="R1938" s="360" t="n"/>
      <c r="S1938" s="360" t="n"/>
      <c r="T1938" s="360" t="n"/>
      <c r="U1938" s="360" t="n"/>
      <c r="V1938" s="360" t="n"/>
      <c r="W1938" s="360" t="n">
        <v>0</v>
      </c>
      <c r="X1938" s="360" t="n">
        <v>1</v>
      </c>
      <c r="Y1938" s="360" t="n">
        <v>0</v>
      </c>
      <c r="Z1938" s="360" t="n"/>
      <c r="AA1938" s="360" t="n"/>
      <c r="AB1938" s="360" t="n"/>
    </row>
    <row r="1939">
      <c r="A1939" s="360" t="n">
        <v>50</v>
      </c>
      <c r="B1939" s="360" t="n">
        <v>0</v>
      </c>
      <c r="C1939" s="360" t="n">
        <v>0</v>
      </c>
      <c r="D1939" s="360" t="n">
        <v>1</v>
      </c>
      <c r="E1939" s="360" t="n">
        <v>231</v>
      </c>
      <c r="F1939" s="360">
        <f>ROUND(Source!BB1926,O1939)</f>
        <v/>
      </c>
      <c r="G1939" s="360" t="inlineStr">
        <is>
          <t>ЭММсНРиСП</t>
        </is>
      </c>
      <c r="H1939" s="360" t="inlineStr">
        <is>
          <t>Эксплуатация машин по ТСН-2001.16</t>
        </is>
      </c>
      <c r="I1939" s="360" t="n"/>
      <c r="J1939" s="360" t="n"/>
      <c r="K1939" s="360" t="n">
        <v>231</v>
      </c>
      <c r="L1939" s="360" t="n">
        <v>12</v>
      </c>
      <c r="M1939" s="360" t="n">
        <v>3</v>
      </c>
      <c r="N1939" s="360" t="inlineStr"/>
      <c r="O1939" s="360" t="n">
        <v>0</v>
      </c>
      <c r="P1939" s="360" t="n"/>
      <c r="Q1939" s="360" t="n"/>
      <c r="R1939" s="360" t="n"/>
      <c r="S1939" s="360" t="n"/>
      <c r="T1939" s="360" t="n"/>
      <c r="U1939" s="360" t="n"/>
      <c r="V1939" s="360" t="n"/>
      <c r="W1939" s="360" t="n">
        <v>0</v>
      </c>
      <c r="X1939" s="360" t="n">
        <v>1</v>
      </c>
      <c r="Y1939" s="360" t="n">
        <v>0</v>
      </c>
      <c r="Z1939" s="360" t="n"/>
      <c r="AA1939" s="360" t="n"/>
      <c r="AB1939" s="360" t="n"/>
    </row>
    <row r="1940">
      <c r="A1940" s="360" t="n">
        <v>50</v>
      </c>
      <c r="B1940" s="360" t="n">
        <v>0</v>
      </c>
      <c r="C1940" s="360" t="n">
        <v>0</v>
      </c>
      <c r="D1940" s="360" t="n">
        <v>1</v>
      </c>
      <c r="E1940" s="360" t="n">
        <v>204</v>
      </c>
      <c r="F1940" s="360">
        <f>ROUND(Source!R1926,O1940)</f>
        <v/>
      </c>
      <c r="G1940" s="360" t="inlineStr">
        <is>
          <t>ЗПМ</t>
        </is>
      </c>
      <c r="H1940" s="360" t="inlineStr">
        <is>
          <t>ЗП машинистов</t>
        </is>
      </c>
      <c r="I1940" s="360" t="n"/>
      <c r="J1940" s="360" t="n"/>
      <c r="K1940" s="360" t="n">
        <v>204</v>
      </c>
      <c r="L1940" s="360" t="n">
        <v>13</v>
      </c>
      <c r="M1940" s="360" t="n">
        <v>3</v>
      </c>
      <c r="N1940" s="360" t="inlineStr"/>
      <c r="O1940" s="360" t="n">
        <v>0</v>
      </c>
      <c r="P1940" s="360" t="n"/>
      <c r="Q1940" s="360" t="n"/>
      <c r="R1940" s="360" t="n"/>
      <c r="S1940" s="360" t="n"/>
      <c r="T1940" s="360" t="n"/>
      <c r="U1940" s="360" t="n"/>
      <c r="V1940" s="360" t="n"/>
      <c r="W1940" s="360" t="n">
        <v>0</v>
      </c>
      <c r="X1940" s="360" t="n">
        <v>1</v>
      </c>
      <c r="Y1940" s="360" t="n">
        <v>0</v>
      </c>
      <c r="Z1940" s="360" t="n"/>
      <c r="AA1940" s="360" t="n"/>
      <c r="AB1940" s="360" t="n"/>
    </row>
    <row r="1941">
      <c r="A1941" s="360" t="n">
        <v>50</v>
      </c>
      <c r="B1941" s="360" t="n">
        <v>0</v>
      </c>
      <c r="C1941" s="360" t="n">
        <v>0</v>
      </c>
      <c r="D1941" s="360" t="n">
        <v>1</v>
      </c>
      <c r="E1941" s="360" t="n">
        <v>205</v>
      </c>
      <c r="F1941" s="360">
        <f>ROUND(Source!S1926,O1941)</f>
        <v/>
      </c>
      <c r="G1941" s="360" t="inlineStr">
        <is>
          <t>ОЗП</t>
        </is>
      </c>
      <c r="H1941" s="360" t="inlineStr">
        <is>
          <t>Основная ЗП рабочих</t>
        </is>
      </c>
      <c r="I1941" s="360" t="n"/>
      <c r="J1941" s="360" t="n"/>
      <c r="K1941" s="360" t="n">
        <v>205</v>
      </c>
      <c r="L1941" s="360" t="n">
        <v>14</v>
      </c>
      <c r="M1941" s="360" t="n">
        <v>3</v>
      </c>
      <c r="N1941" s="360" t="inlineStr"/>
      <c r="O1941" s="360" t="n">
        <v>0</v>
      </c>
      <c r="P1941" s="360" t="n"/>
      <c r="Q1941" s="360" t="n"/>
      <c r="R1941" s="360" t="n"/>
      <c r="S1941" s="360" t="n"/>
      <c r="T1941" s="360" t="n"/>
      <c r="U1941" s="360" t="n"/>
      <c r="V1941" s="360" t="n"/>
      <c r="W1941" s="360" t="n">
        <v>0</v>
      </c>
      <c r="X1941" s="360" t="n">
        <v>1</v>
      </c>
      <c r="Y1941" s="360" t="n">
        <v>0</v>
      </c>
      <c r="Z1941" s="360" t="n"/>
      <c r="AA1941" s="360" t="n"/>
      <c r="AB1941" s="360" t="n"/>
    </row>
    <row r="1942">
      <c r="A1942" s="360" t="n">
        <v>50</v>
      </c>
      <c r="B1942" s="360" t="n">
        <v>0</v>
      </c>
      <c r="C1942" s="360" t="n">
        <v>0</v>
      </c>
      <c r="D1942" s="360" t="n">
        <v>1</v>
      </c>
      <c r="E1942" s="360" t="n">
        <v>232</v>
      </c>
      <c r="F1942" s="360">
        <f>ROUND(Source!BC1926,O1942)</f>
        <v/>
      </c>
      <c r="G1942" s="360" t="inlineStr">
        <is>
          <t>ОЗПсНРиСП</t>
        </is>
      </c>
      <c r="H1942" s="360" t="inlineStr">
        <is>
          <t>Основная ЗП рабочих по ТСН-2001.16</t>
        </is>
      </c>
      <c r="I1942" s="360" t="n"/>
      <c r="J1942" s="360" t="n"/>
      <c r="K1942" s="360" t="n">
        <v>232</v>
      </c>
      <c r="L1942" s="360" t="n">
        <v>15</v>
      </c>
      <c r="M1942" s="360" t="n">
        <v>3</v>
      </c>
      <c r="N1942" s="360" t="inlineStr"/>
      <c r="O1942" s="360" t="n">
        <v>0</v>
      </c>
      <c r="P1942" s="360" t="n"/>
      <c r="Q1942" s="360" t="n"/>
      <c r="R1942" s="360" t="n"/>
      <c r="S1942" s="360" t="n"/>
      <c r="T1942" s="360" t="n"/>
      <c r="U1942" s="360" t="n"/>
      <c r="V1942" s="360" t="n"/>
      <c r="W1942" s="360" t="n">
        <v>0</v>
      </c>
      <c r="X1942" s="360" t="n">
        <v>1</v>
      </c>
      <c r="Y1942" s="360" t="n">
        <v>0</v>
      </c>
      <c r="Z1942" s="360" t="n"/>
      <c r="AA1942" s="360" t="n"/>
      <c r="AB1942" s="360" t="n"/>
    </row>
    <row r="1943">
      <c r="A1943" s="360" t="n">
        <v>50</v>
      </c>
      <c r="B1943" s="360" t="n">
        <v>0</v>
      </c>
      <c r="C1943" s="360" t="n">
        <v>0</v>
      </c>
      <c r="D1943" s="360" t="n">
        <v>1</v>
      </c>
      <c r="E1943" s="360" t="n">
        <v>214</v>
      </c>
      <c r="F1943" s="360">
        <f>ROUND(Source!AS1926,O1943)</f>
        <v/>
      </c>
      <c r="G1943" s="360" t="inlineStr">
        <is>
          <t>Строит</t>
        </is>
      </c>
      <c r="H1943" s="360" t="inlineStr">
        <is>
          <t>Строительные работы с НР и СП</t>
        </is>
      </c>
      <c r="I1943" s="360" t="n"/>
      <c r="J1943" s="360" t="n"/>
      <c r="K1943" s="360" t="n">
        <v>214</v>
      </c>
      <c r="L1943" s="360" t="n">
        <v>16</v>
      </c>
      <c r="M1943" s="360" t="n">
        <v>3</v>
      </c>
      <c r="N1943" s="360" t="inlineStr"/>
      <c r="O1943" s="360" t="n">
        <v>0</v>
      </c>
      <c r="P1943" s="360" t="n"/>
      <c r="Q1943" s="360" t="n"/>
      <c r="R1943" s="360" t="n"/>
      <c r="S1943" s="360" t="n"/>
      <c r="T1943" s="360" t="n"/>
      <c r="U1943" s="360" t="n"/>
      <c r="V1943" s="360" t="n"/>
      <c r="W1943" s="360" t="n">
        <v>0</v>
      </c>
      <c r="X1943" s="360" t="n">
        <v>1</v>
      </c>
      <c r="Y1943" s="360" t="n">
        <v>0</v>
      </c>
      <c r="Z1943" s="360" t="n"/>
      <c r="AA1943" s="360" t="n"/>
      <c r="AB1943" s="360" t="n"/>
    </row>
    <row r="1944">
      <c r="A1944" s="360" t="n">
        <v>50</v>
      </c>
      <c r="B1944" s="360" t="n">
        <v>0</v>
      </c>
      <c r="C1944" s="360" t="n">
        <v>0</v>
      </c>
      <c r="D1944" s="360" t="n">
        <v>1</v>
      </c>
      <c r="E1944" s="360" t="n">
        <v>215</v>
      </c>
      <c r="F1944" s="360">
        <f>ROUND(Source!AT1926,O1944)</f>
        <v/>
      </c>
      <c r="G1944" s="360" t="inlineStr">
        <is>
          <t>Монтаж</t>
        </is>
      </c>
      <c r="H1944" s="360" t="inlineStr">
        <is>
          <t>Монтажные работы с НР и СП</t>
        </is>
      </c>
      <c r="I1944" s="360" t="n"/>
      <c r="J1944" s="360" t="n"/>
      <c r="K1944" s="360" t="n">
        <v>215</v>
      </c>
      <c r="L1944" s="360" t="n">
        <v>17</v>
      </c>
      <c r="M1944" s="360" t="n">
        <v>3</v>
      </c>
      <c r="N1944" s="360" t="inlineStr"/>
      <c r="O1944" s="360" t="n">
        <v>0</v>
      </c>
      <c r="P1944" s="360" t="n"/>
      <c r="Q1944" s="360" t="n"/>
      <c r="R1944" s="360" t="n"/>
      <c r="S1944" s="360" t="n"/>
      <c r="T1944" s="360" t="n"/>
      <c r="U1944" s="360" t="n"/>
      <c r="V1944" s="360" t="n"/>
      <c r="W1944" s="360" t="n">
        <v>0</v>
      </c>
      <c r="X1944" s="360" t="n">
        <v>1</v>
      </c>
      <c r="Y1944" s="360" t="n">
        <v>0</v>
      </c>
      <c r="Z1944" s="360" t="n"/>
      <c r="AA1944" s="360" t="n"/>
      <c r="AB1944" s="360" t="n"/>
    </row>
    <row r="1945">
      <c r="A1945" s="360" t="n">
        <v>50</v>
      </c>
      <c r="B1945" s="360" t="n">
        <v>0</v>
      </c>
      <c r="C1945" s="360" t="n">
        <v>0</v>
      </c>
      <c r="D1945" s="360" t="n">
        <v>1</v>
      </c>
      <c r="E1945" s="360" t="n">
        <v>217</v>
      </c>
      <c r="F1945" s="360">
        <f>ROUND(Source!AU1926,O1945)</f>
        <v/>
      </c>
      <c r="G1945" s="360" t="inlineStr">
        <is>
          <t>Прочие</t>
        </is>
      </c>
      <c r="H1945" s="360" t="inlineStr">
        <is>
          <t>Прочие работы с НР и СП</t>
        </is>
      </c>
      <c r="I1945" s="360" t="n"/>
      <c r="J1945" s="360" t="n"/>
      <c r="K1945" s="360" t="n">
        <v>217</v>
      </c>
      <c r="L1945" s="360" t="n">
        <v>18</v>
      </c>
      <c r="M1945" s="360" t="n">
        <v>3</v>
      </c>
      <c r="N1945" s="360" t="inlineStr"/>
      <c r="O1945" s="360" t="n">
        <v>0</v>
      </c>
      <c r="P1945" s="360" t="n"/>
      <c r="Q1945" s="360" t="n"/>
      <c r="R1945" s="360" t="n"/>
      <c r="S1945" s="360" t="n"/>
      <c r="T1945" s="360" t="n"/>
      <c r="U1945" s="360" t="n"/>
      <c r="V1945" s="360" t="n"/>
      <c r="W1945" s="360" t="n">
        <v>0</v>
      </c>
      <c r="X1945" s="360" t="n">
        <v>1</v>
      </c>
      <c r="Y1945" s="360" t="n">
        <v>0</v>
      </c>
      <c r="Z1945" s="360" t="n"/>
      <c r="AA1945" s="360" t="n"/>
      <c r="AB1945" s="360" t="n"/>
    </row>
    <row r="1946">
      <c r="A1946" s="360" t="n">
        <v>50</v>
      </c>
      <c r="B1946" s="360" t="n">
        <v>0</v>
      </c>
      <c r="C1946" s="360" t="n">
        <v>0</v>
      </c>
      <c r="D1946" s="360" t="n">
        <v>1</v>
      </c>
      <c r="E1946" s="360" t="n">
        <v>230</v>
      </c>
      <c r="F1946" s="360">
        <f>ROUND(Source!BA1926,O1946)</f>
        <v/>
      </c>
      <c r="G1946" s="360" t="inlineStr">
        <is>
          <t>ПрочиеЗатр</t>
        </is>
      </c>
      <c r="H1946" s="360" t="inlineStr">
        <is>
          <t>Прочие затраты по ТСН-2001.16</t>
        </is>
      </c>
      <c r="I1946" s="360" t="n"/>
      <c r="J1946" s="360" t="n"/>
      <c r="K1946" s="360" t="n">
        <v>230</v>
      </c>
      <c r="L1946" s="360" t="n">
        <v>19</v>
      </c>
      <c r="M1946" s="360" t="n">
        <v>3</v>
      </c>
      <c r="N1946" s="360" t="inlineStr"/>
      <c r="O1946" s="360" t="n">
        <v>0</v>
      </c>
      <c r="P1946" s="360" t="n"/>
      <c r="Q1946" s="360" t="n"/>
      <c r="R1946" s="360" t="n"/>
      <c r="S1946" s="360" t="n"/>
      <c r="T1946" s="360" t="n"/>
      <c r="U1946" s="360" t="n"/>
      <c r="V1946" s="360" t="n"/>
      <c r="W1946" s="360" t="n">
        <v>0</v>
      </c>
      <c r="X1946" s="360" t="n">
        <v>1</v>
      </c>
      <c r="Y1946" s="360" t="n">
        <v>0</v>
      </c>
      <c r="Z1946" s="360" t="n"/>
      <c r="AA1946" s="360" t="n"/>
      <c r="AB1946" s="360" t="n"/>
    </row>
    <row r="1947">
      <c r="A1947" s="360" t="n">
        <v>50</v>
      </c>
      <c r="B1947" s="360" t="n">
        <v>0</v>
      </c>
      <c r="C1947" s="360" t="n">
        <v>0</v>
      </c>
      <c r="D1947" s="360" t="n">
        <v>1</v>
      </c>
      <c r="E1947" s="360" t="n">
        <v>206</v>
      </c>
      <c r="F1947" s="360">
        <f>ROUND(Source!T1926,O1947)</f>
        <v/>
      </c>
      <c r="G1947" s="360" t="inlineStr">
        <is>
          <t>ВозврМат</t>
        </is>
      </c>
      <c r="H1947" s="360" t="inlineStr">
        <is>
          <t>Возврат материалов</t>
        </is>
      </c>
      <c r="I1947" s="360" t="n"/>
      <c r="J1947" s="360" t="n"/>
      <c r="K1947" s="360" t="n">
        <v>206</v>
      </c>
      <c r="L1947" s="360" t="n">
        <v>20</v>
      </c>
      <c r="M1947" s="360" t="n">
        <v>3</v>
      </c>
      <c r="N1947" s="360" t="inlineStr"/>
      <c r="O1947" s="360" t="n">
        <v>0</v>
      </c>
      <c r="P1947" s="360" t="n"/>
      <c r="Q1947" s="360" t="n"/>
      <c r="R1947" s="360" t="n"/>
      <c r="S1947" s="360" t="n"/>
      <c r="T1947" s="360" t="n"/>
      <c r="U1947" s="360" t="n"/>
      <c r="V1947" s="360" t="n"/>
      <c r="W1947" s="360" t="n">
        <v>0</v>
      </c>
      <c r="X1947" s="360" t="n">
        <v>1</v>
      </c>
      <c r="Y1947" s="360" t="n">
        <v>0</v>
      </c>
      <c r="Z1947" s="360" t="n"/>
      <c r="AA1947" s="360" t="n"/>
      <c r="AB1947" s="360" t="n"/>
    </row>
    <row r="1948">
      <c r="A1948" s="360" t="n">
        <v>50</v>
      </c>
      <c r="B1948" s="360" t="n">
        <v>0</v>
      </c>
      <c r="C1948" s="360" t="n">
        <v>0</v>
      </c>
      <c r="D1948" s="360" t="n">
        <v>1</v>
      </c>
      <c r="E1948" s="360" t="n">
        <v>207</v>
      </c>
      <c r="F1948" s="360">
        <f>ROUND(Source!U1926,O1948)</f>
        <v/>
      </c>
      <c r="G1948" s="360" t="inlineStr">
        <is>
          <t>ТрудСтр</t>
        </is>
      </c>
      <c r="H1948" s="360" t="inlineStr">
        <is>
          <t>Трудозатраты строителей</t>
        </is>
      </c>
      <c r="I1948" s="360" t="n"/>
      <c r="J1948" s="360" t="n"/>
      <c r="K1948" s="360" t="n">
        <v>207</v>
      </c>
      <c r="L1948" s="360" t="n">
        <v>21</v>
      </c>
      <c r="M1948" s="360" t="n">
        <v>3</v>
      </c>
      <c r="N1948" s="360" t="inlineStr"/>
      <c r="O1948" s="360" t="n">
        <v>7</v>
      </c>
      <c r="P1948" s="360" t="n"/>
      <c r="Q1948" s="360" t="n"/>
      <c r="R1948" s="360" t="n"/>
      <c r="S1948" s="360" t="n"/>
      <c r="T1948" s="360" t="n"/>
      <c r="U1948" s="360" t="n"/>
      <c r="V1948" s="360" t="n"/>
      <c r="W1948" s="360" t="n">
        <v>0</v>
      </c>
      <c r="X1948" s="360" t="n">
        <v>1</v>
      </c>
      <c r="Y1948" s="360" t="n">
        <v>0</v>
      </c>
      <c r="Z1948" s="360" t="n"/>
      <c r="AA1948" s="360" t="n"/>
      <c r="AB1948" s="360" t="n"/>
    </row>
    <row r="1949">
      <c r="A1949" s="360" t="n">
        <v>50</v>
      </c>
      <c r="B1949" s="360" t="n">
        <v>0</v>
      </c>
      <c r="C1949" s="360" t="n">
        <v>0</v>
      </c>
      <c r="D1949" s="360" t="n">
        <v>1</v>
      </c>
      <c r="E1949" s="360" t="n">
        <v>208</v>
      </c>
      <c r="F1949" s="360">
        <f>ROUND(Source!V1926,O1949)</f>
        <v/>
      </c>
      <c r="G1949" s="360" t="inlineStr">
        <is>
          <t>ТрудМаш</t>
        </is>
      </c>
      <c r="H1949" s="360" t="inlineStr">
        <is>
          <t>Трудозатраты машинистов</t>
        </is>
      </c>
      <c r="I1949" s="360" t="n"/>
      <c r="J1949" s="360" t="n"/>
      <c r="K1949" s="360" t="n">
        <v>208</v>
      </c>
      <c r="L1949" s="360" t="n">
        <v>22</v>
      </c>
      <c r="M1949" s="360" t="n">
        <v>3</v>
      </c>
      <c r="N1949" s="360" t="inlineStr"/>
      <c r="O1949" s="360" t="n">
        <v>7</v>
      </c>
      <c r="P1949" s="360" t="n"/>
      <c r="Q1949" s="360" t="n"/>
      <c r="R1949" s="360" t="n"/>
      <c r="S1949" s="360" t="n"/>
      <c r="T1949" s="360" t="n"/>
      <c r="U1949" s="360" t="n"/>
      <c r="V1949" s="360" t="n"/>
      <c r="W1949" s="360" t="n">
        <v>0</v>
      </c>
      <c r="X1949" s="360" t="n">
        <v>1</v>
      </c>
      <c r="Y1949" s="360" t="n">
        <v>0</v>
      </c>
      <c r="Z1949" s="360" t="n"/>
      <c r="AA1949" s="360" t="n"/>
      <c r="AB1949" s="360" t="n"/>
    </row>
    <row r="1950">
      <c r="A1950" s="360" t="n">
        <v>50</v>
      </c>
      <c r="B1950" s="360" t="n">
        <v>0</v>
      </c>
      <c r="C1950" s="360" t="n">
        <v>0</v>
      </c>
      <c r="D1950" s="360" t="n">
        <v>1</v>
      </c>
      <c r="E1950" s="360" t="n">
        <v>209</v>
      </c>
      <c r="F1950" s="360">
        <f>ROUND(Source!W1926,O1950)</f>
        <v/>
      </c>
      <c r="G1950" s="360" t="inlineStr">
        <is>
          <t>ТранспМат</t>
        </is>
      </c>
      <c r="H1950" s="360" t="inlineStr">
        <is>
          <t>Транспорт материалов</t>
        </is>
      </c>
      <c r="I1950" s="360" t="n"/>
      <c r="J1950" s="360" t="n"/>
      <c r="K1950" s="360" t="n">
        <v>209</v>
      </c>
      <c r="L1950" s="360" t="n">
        <v>23</v>
      </c>
      <c r="M1950" s="360" t="n">
        <v>3</v>
      </c>
      <c r="N1950" s="360" t="inlineStr"/>
      <c r="O1950" s="360" t="n">
        <v>0</v>
      </c>
      <c r="P1950" s="360" t="n"/>
      <c r="Q1950" s="360" t="n"/>
      <c r="R1950" s="360" t="n"/>
      <c r="S1950" s="360" t="n"/>
      <c r="T1950" s="360" t="n"/>
      <c r="U1950" s="360" t="n"/>
      <c r="V1950" s="360" t="n"/>
      <c r="W1950" s="360" t="n">
        <v>0</v>
      </c>
      <c r="X1950" s="360" t="n">
        <v>1</v>
      </c>
      <c r="Y1950" s="360" t="n">
        <v>0</v>
      </c>
      <c r="Z1950" s="360" t="n"/>
      <c r="AA1950" s="360" t="n"/>
      <c r="AB1950" s="360" t="n"/>
    </row>
    <row r="1951">
      <c r="A1951" s="360" t="n">
        <v>50</v>
      </c>
      <c r="B1951" s="360" t="n">
        <v>0</v>
      </c>
      <c r="C1951" s="360" t="n">
        <v>0</v>
      </c>
      <c r="D1951" s="360" t="n">
        <v>1</v>
      </c>
      <c r="E1951" s="360" t="n">
        <v>233</v>
      </c>
      <c r="F1951" s="360">
        <f>ROUND(Source!BD1926,O1951)</f>
        <v/>
      </c>
      <c r="G1951" s="360" t="inlineStr">
        <is>
          <t>Перевозка</t>
        </is>
      </c>
      <c r="H1951" s="360" t="inlineStr">
        <is>
          <t>Перевозка грузов</t>
        </is>
      </c>
      <c r="I1951" s="360" t="n"/>
      <c r="J1951" s="360" t="n"/>
      <c r="K1951" s="360" t="n">
        <v>233</v>
      </c>
      <c r="L1951" s="360" t="n">
        <v>24</v>
      </c>
      <c r="M1951" s="360" t="n">
        <v>3</v>
      </c>
      <c r="N1951" s="360" t="inlineStr"/>
      <c r="O1951" s="360" t="n">
        <v>0</v>
      </c>
      <c r="P1951" s="360" t="n"/>
      <c r="Q1951" s="360" t="n"/>
      <c r="R1951" s="360" t="n"/>
      <c r="S1951" s="360" t="n"/>
      <c r="T1951" s="360" t="n"/>
      <c r="U1951" s="360" t="n"/>
      <c r="V1951" s="360" t="n"/>
      <c r="W1951" s="360" t="n">
        <v>0</v>
      </c>
      <c r="X1951" s="360" t="n">
        <v>1</v>
      </c>
      <c r="Y1951" s="360" t="n">
        <v>0</v>
      </c>
      <c r="Z1951" s="360" t="n"/>
      <c r="AA1951" s="360" t="n"/>
      <c r="AB1951" s="360" t="n"/>
    </row>
    <row r="1952">
      <c r="A1952" s="360" t="n">
        <v>50</v>
      </c>
      <c r="B1952" s="360" t="n">
        <v>0</v>
      </c>
      <c r="C1952" s="360" t="n">
        <v>0</v>
      </c>
      <c r="D1952" s="360" t="n">
        <v>1</v>
      </c>
      <c r="E1952" s="360" t="n">
        <v>210</v>
      </c>
      <c r="F1952" s="360">
        <f>ROUND(Source!X1926,O1952)</f>
        <v/>
      </c>
      <c r="G1952" s="360" t="inlineStr">
        <is>
          <t>НР</t>
        </is>
      </c>
      <c r="H1952" s="360" t="inlineStr">
        <is>
          <t>Накладные расходы</t>
        </is>
      </c>
      <c r="I1952" s="360" t="n"/>
      <c r="J1952" s="360" t="n"/>
      <c r="K1952" s="360" t="n">
        <v>210</v>
      </c>
      <c r="L1952" s="360" t="n">
        <v>25</v>
      </c>
      <c r="M1952" s="360" t="n">
        <v>3</v>
      </c>
      <c r="N1952" s="360" t="inlineStr"/>
      <c r="O1952" s="360" t="n">
        <v>0</v>
      </c>
      <c r="P1952" s="360" t="n"/>
      <c r="Q1952" s="360" t="n"/>
      <c r="R1952" s="360" t="n"/>
      <c r="S1952" s="360" t="n"/>
      <c r="T1952" s="360" t="n"/>
      <c r="U1952" s="360" t="n"/>
      <c r="V1952" s="360" t="n"/>
      <c r="W1952" s="360" t="n">
        <v>0</v>
      </c>
      <c r="X1952" s="360" t="n">
        <v>1</v>
      </c>
      <c r="Y1952" s="360" t="n">
        <v>0</v>
      </c>
      <c r="Z1952" s="360" t="n"/>
      <c r="AA1952" s="360" t="n"/>
      <c r="AB1952" s="360" t="n"/>
    </row>
    <row r="1953">
      <c r="A1953" s="360" t="n">
        <v>50</v>
      </c>
      <c r="B1953" s="360" t="n">
        <v>0</v>
      </c>
      <c r="C1953" s="360" t="n">
        <v>0</v>
      </c>
      <c r="D1953" s="360" t="n">
        <v>1</v>
      </c>
      <c r="E1953" s="360" t="n">
        <v>211</v>
      </c>
      <c r="F1953" s="360">
        <f>ROUND(Source!Y1926,O1953)</f>
        <v/>
      </c>
      <c r="G1953" s="360" t="inlineStr">
        <is>
          <t>СмПриб</t>
        </is>
      </c>
      <c r="H1953" s="360" t="inlineStr">
        <is>
          <t>Сметная прибыль</t>
        </is>
      </c>
      <c r="I1953" s="360" t="n"/>
      <c r="J1953" s="360" t="n"/>
      <c r="K1953" s="360" t="n">
        <v>211</v>
      </c>
      <c r="L1953" s="360" t="n">
        <v>26</v>
      </c>
      <c r="M1953" s="360" t="n">
        <v>3</v>
      </c>
      <c r="N1953" s="360" t="inlineStr"/>
      <c r="O1953" s="360" t="n">
        <v>0</v>
      </c>
      <c r="P1953" s="360" t="n"/>
      <c r="Q1953" s="360" t="n"/>
      <c r="R1953" s="360" t="n"/>
      <c r="S1953" s="360" t="n"/>
      <c r="T1953" s="360" t="n"/>
      <c r="U1953" s="360" t="n"/>
      <c r="V1953" s="360" t="n"/>
      <c r="W1953" s="360" t="n">
        <v>0</v>
      </c>
      <c r="X1953" s="360" t="n">
        <v>1</v>
      </c>
      <c r="Y1953" s="360" t="n">
        <v>0</v>
      </c>
      <c r="Z1953" s="360" t="n"/>
      <c r="AA1953" s="360" t="n"/>
      <c r="AB1953" s="360" t="n"/>
    </row>
    <row r="1954">
      <c r="A1954" s="360" t="n">
        <v>50</v>
      </c>
      <c r="B1954" s="360" t="n">
        <v>0</v>
      </c>
      <c r="C1954" s="360" t="n">
        <v>0</v>
      </c>
      <c r="D1954" s="360" t="n">
        <v>1</v>
      </c>
      <c r="E1954" s="360" t="n">
        <v>224</v>
      </c>
      <c r="F1954" s="360">
        <f>ROUND(Source!AR1926,O1954)</f>
        <v/>
      </c>
      <c r="G1954" s="360" t="inlineStr">
        <is>
          <t>Всего</t>
        </is>
      </c>
      <c r="H1954" s="360" t="inlineStr">
        <is>
          <t>Всего с НР и СП</t>
        </is>
      </c>
      <c r="I1954" s="360" t="n"/>
      <c r="J1954" s="360" t="n"/>
      <c r="K1954" s="360" t="n">
        <v>224</v>
      </c>
      <c r="L1954" s="360" t="n">
        <v>27</v>
      </c>
      <c r="M1954" s="360" t="n">
        <v>3</v>
      </c>
      <c r="N1954" s="360" t="inlineStr"/>
      <c r="O1954" s="360" t="n">
        <v>0</v>
      </c>
      <c r="P1954" s="360" t="n"/>
      <c r="Q1954" s="360" t="n"/>
      <c r="R1954" s="360" t="n"/>
      <c r="S1954" s="360" t="n"/>
      <c r="T1954" s="360" t="n"/>
      <c r="U1954" s="360" t="n"/>
      <c r="V1954" s="360" t="n"/>
      <c r="W1954" s="360" t="n">
        <v>0</v>
      </c>
      <c r="X1954" s="360" t="n">
        <v>1</v>
      </c>
      <c r="Y1954" s="360" t="n">
        <v>0</v>
      </c>
      <c r="Z1954" s="360" t="n"/>
      <c r="AA1954" s="360" t="n"/>
      <c r="AB1954" s="360" t="n"/>
    </row>
    <row r="1955">
      <c r="A1955" s="360" t="n">
        <v>50</v>
      </c>
      <c r="B1955" s="360" t="n">
        <v>0</v>
      </c>
      <c r="C1955" s="360" t="n">
        <v>0</v>
      </c>
      <c r="D1955" s="360" t="n">
        <v>2</v>
      </c>
      <c r="E1955" s="360" t="n">
        <v>0</v>
      </c>
      <c r="F1955" s="360">
        <f>ROUND(F1954,O1955)</f>
        <v/>
      </c>
      <c r="G1955" s="360" t="inlineStr">
        <is>
          <t>и1</t>
        </is>
      </c>
      <c r="H1955" s="360" t="inlineStr">
        <is>
          <t>Итого</t>
        </is>
      </c>
      <c r="I1955" s="360" t="n"/>
      <c r="J1955" s="360" t="n"/>
      <c r="K1955" s="360" t="n">
        <v>212</v>
      </c>
      <c r="L1955" s="360" t="n">
        <v>28</v>
      </c>
      <c r="M1955" s="360" t="n">
        <v>0</v>
      </c>
      <c r="N1955" s="360" t="inlineStr"/>
      <c r="O1955" s="360" t="n">
        <v>0</v>
      </c>
      <c r="P1955" s="360" t="n"/>
      <c r="Q1955" s="360" t="n"/>
      <c r="R1955" s="360" t="n"/>
      <c r="S1955" s="360" t="n"/>
      <c r="T1955" s="360" t="n"/>
      <c r="U1955" s="360" t="n"/>
      <c r="V1955" s="360" t="n"/>
      <c r="W1955" s="360" t="n">
        <v>0</v>
      </c>
      <c r="X1955" s="360" t="n">
        <v>1</v>
      </c>
      <c r="Y1955" s="360" t="n">
        <v>0</v>
      </c>
      <c r="Z1955" s="360" t="n"/>
      <c r="AA1955" s="360" t="n"/>
      <c r="AB1955" s="360" t="n"/>
    </row>
    <row r="1956">
      <c r="A1956" s="360" t="n">
        <v>50</v>
      </c>
      <c r="B1956" s="360" t="n">
        <v>0</v>
      </c>
      <c r="C1956" s="360" t="n">
        <v>0</v>
      </c>
      <c r="D1956" s="360" t="n">
        <v>2</v>
      </c>
      <c r="E1956" s="360" t="n">
        <v>0</v>
      </c>
      <c r="F1956" s="360">
        <f>ROUND(F1955*0.22,O1956)</f>
        <v/>
      </c>
      <c r="G1956" s="360" t="inlineStr">
        <is>
          <t>и2</t>
        </is>
      </c>
      <c r="H1956" s="360" t="inlineStr">
        <is>
          <t>НДС 22%</t>
        </is>
      </c>
      <c r="I1956" s="360" t="n"/>
      <c r="J1956" s="360" t="n"/>
      <c r="K1956" s="360" t="n">
        <v>212</v>
      </c>
      <c r="L1956" s="360" t="n">
        <v>29</v>
      </c>
      <c r="M1956" s="360" t="n">
        <v>0</v>
      </c>
      <c r="N1956" s="360" t="inlineStr"/>
      <c r="O1956" s="360" t="n">
        <v>0</v>
      </c>
      <c r="P1956" s="360" t="n"/>
      <c r="Q1956" s="360" t="n"/>
      <c r="R1956" s="360" t="n"/>
      <c r="S1956" s="360" t="n"/>
      <c r="T1956" s="360" t="n"/>
      <c r="U1956" s="360" t="n"/>
      <c r="V1956" s="360" t="n"/>
      <c r="W1956" s="360" t="n">
        <v>0</v>
      </c>
      <c r="X1956" s="360" t="n">
        <v>1</v>
      </c>
      <c r="Y1956" s="360" t="n">
        <v>0</v>
      </c>
      <c r="Z1956" s="360" t="n"/>
      <c r="AA1956" s="360" t="n"/>
      <c r="AB1956" s="360" t="n"/>
    </row>
    <row r="1957">
      <c r="A1957" s="360" t="n">
        <v>50</v>
      </c>
      <c r="B1957" s="360" t="n">
        <v>0</v>
      </c>
      <c r="C1957" s="360" t="n">
        <v>0</v>
      </c>
      <c r="D1957" s="360" t="n">
        <v>2</v>
      </c>
      <c r="E1957" s="360" t="n">
        <v>213</v>
      </c>
      <c r="F1957" s="360">
        <f>ROUND(F1955+F1956,O1957)</f>
        <v/>
      </c>
      <c r="G1957" s="360" t="inlineStr">
        <is>
          <t>и3</t>
        </is>
      </c>
      <c r="H1957" s="360" t="inlineStr">
        <is>
          <t>Всего</t>
        </is>
      </c>
      <c r="I1957" s="360" t="n"/>
      <c r="J1957" s="360" t="n"/>
      <c r="K1957" s="360" t="n">
        <v>212</v>
      </c>
      <c r="L1957" s="360" t="n">
        <v>30</v>
      </c>
      <c r="M1957" s="360" t="n">
        <v>0</v>
      </c>
      <c r="N1957" s="360" t="inlineStr"/>
      <c r="O1957" s="360" t="n">
        <v>0</v>
      </c>
      <c r="P1957" s="360" t="n"/>
      <c r="Q1957" s="360" t="n"/>
      <c r="R1957" s="360" t="n"/>
      <c r="S1957" s="360" t="n"/>
      <c r="T1957" s="360" t="n"/>
      <c r="U1957" s="360" t="n"/>
      <c r="V1957" s="360" t="n"/>
      <c r="W1957" s="360" t="n">
        <v>0</v>
      </c>
      <c r="X1957" s="360" t="n">
        <v>1</v>
      </c>
      <c r="Y1957" s="360" t="n">
        <v>0</v>
      </c>
      <c r="Z1957" s="360" t="n"/>
      <c r="AA1957" s="360" t="n"/>
      <c r="AB1957" s="360" t="n"/>
    </row>
    <row r="1959">
      <c r="A1959" s="356" t="n">
        <v>3</v>
      </c>
      <c r="B1959" s="356" t="n">
        <v>0</v>
      </c>
      <c r="C1959" s="356" t="n"/>
      <c r="D1959" s="356">
        <f>ROW(A1965)</f>
        <v/>
      </c>
      <c r="E1959" s="356" t="n"/>
      <c r="F1959" s="356" t="inlineStr">
        <is>
          <t>Новая локальная смета</t>
        </is>
      </c>
      <c r="G1959" s="356" t="inlineStr">
        <is>
          <t>Парковая, д.33</t>
        </is>
      </c>
      <c r="H1959" s="356" t="inlineStr"/>
      <c r="I1959" s="356" t="n">
        <v>0</v>
      </c>
      <c r="J1959" s="356" t="inlineStr"/>
      <c r="K1959" s="356" t="n">
        <v>0</v>
      </c>
      <c r="L1959" s="356" t="inlineStr">
        <is>
          <t>Новая локальная смета</t>
        </is>
      </c>
      <c r="M1959" s="356" t="inlineStr"/>
      <c r="N1959" s="356" t="n"/>
      <c r="O1959" s="356" t="n"/>
      <c r="P1959" s="356" t="n"/>
      <c r="Q1959" s="356" t="n"/>
      <c r="R1959" s="356" t="n"/>
      <c r="S1959" s="356" t="n">
        <v>0</v>
      </c>
      <c r="T1959" s="356" t="n"/>
      <c r="U1959" s="356" t="inlineStr"/>
      <c r="V1959" s="356" t="n">
        <v>0</v>
      </c>
      <c r="W1959" s="356" t="n"/>
      <c r="X1959" s="356" t="n"/>
      <c r="Y1959" s="356" t="n"/>
      <c r="Z1959" s="356" t="n"/>
      <c r="AA1959" s="356" t="n"/>
      <c r="AB1959" s="356" t="inlineStr"/>
      <c r="AC1959" s="356" t="inlineStr"/>
      <c r="AD1959" s="356" t="inlineStr"/>
      <c r="AE1959" s="356" t="inlineStr"/>
      <c r="AF1959" s="356" t="inlineStr"/>
      <c r="AG1959" s="356" t="inlineStr"/>
      <c r="AH1959" s="356" t="n"/>
      <c r="AI1959" s="356" t="n"/>
      <c r="AJ1959" s="356" t="n"/>
      <c r="AK1959" s="356" t="n"/>
      <c r="AL1959" s="356" t="n"/>
      <c r="AM1959" s="356" t="n"/>
      <c r="AN1959" s="356" t="n"/>
      <c r="AO1959" s="356" t="n"/>
      <c r="AP1959" s="356" t="inlineStr"/>
      <c r="AQ1959" s="356" t="inlineStr"/>
      <c r="AR1959" s="356" t="inlineStr"/>
      <c r="AS1959" s="356" t="n"/>
      <c r="AT1959" s="356" t="n"/>
      <c r="AU1959" s="356" t="n"/>
      <c r="AV1959" s="356" t="n"/>
      <c r="AW1959" s="356" t="n"/>
      <c r="AX1959" s="356" t="n"/>
      <c r="AY1959" s="356" t="n"/>
      <c r="AZ1959" s="356" t="inlineStr"/>
      <c r="BA1959" s="356" t="n"/>
      <c r="BB1959" s="356" t="inlineStr"/>
      <c r="BC1959" s="356" t="inlineStr"/>
      <c r="BD1959" s="356" t="inlineStr"/>
      <c r="BE1959" s="356" t="inlineStr"/>
      <c r="BF1959" s="356" t="inlineStr"/>
      <c r="BG1959" s="356" t="inlineStr"/>
      <c r="BH1959" s="356" t="inlineStr"/>
      <c r="BI1959" s="356" t="inlineStr"/>
      <c r="BJ1959" s="356" t="inlineStr"/>
      <c r="BK1959" s="356" t="inlineStr"/>
      <c r="BL1959" s="356" t="inlineStr"/>
      <c r="BM1959" s="356" t="inlineStr"/>
      <c r="BN1959" s="356" t="inlineStr"/>
      <c r="BO1959" s="356" t="inlineStr"/>
      <c r="BP1959" s="356" t="inlineStr"/>
      <c r="BQ1959" s="356" t="n"/>
      <c r="BR1959" s="356" t="n"/>
      <c r="BS1959" s="356" t="n"/>
      <c r="BT1959" s="356" t="n"/>
      <c r="BU1959" s="356" t="n"/>
      <c r="BV1959" s="356" t="n"/>
      <c r="BW1959" s="356" t="n"/>
      <c r="BX1959" s="356" t="n">
        <v>0</v>
      </c>
      <c r="BY1959" s="356" t="n"/>
      <c r="BZ1959" s="356" t="n"/>
      <c r="CA1959" s="356" t="n"/>
      <c r="CB1959" s="356" t="n"/>
      <c r="CC1959" s="356" t="n"/>
      <c r="CD1959" s="356" t="n"/>
      <c r="CE1959" s="356" t="n"/>
      <c r="CF1959" s="356" t="n">
        <v>0</v>
      </c>
      <c r="CG1959" s="356" t="n">
        <v>0</v>
      </c>
      <c r="CH1959" s="356" t="n"/>
      <c r="CI1959" s="356" t="inlineStr"/>
      <c r="CJ1959" s="356" t="inlineStr"/>
      <c r="CK1959" s="0" t="inlineStr"/>
      <c r="CL1959" s="0" t="inlineStr"/>
      <c r="CM1959" s="0" t="inlineStr"/>
      <c r="CN1959" s="0" t="inlineStr"/>
      <c r="CO1959" s="0" t="inlineStr"/>
      <c r="CP1959" s="0" t="inlineStr"/>
      <c r="CQ1959" s="0" t="inlineStr"/>
    </row>
    <row r="1961">
      <c r="A1961" s="358" t="n">
        <v>52</v>
      </c>
      <c r="B1961" s="358">
        <f>B1965</f>
        <v/>
      </c>
      <c r="C1961" s="358">
        <f>C1965</f>
        <v/>
      </c>
      <c r="D1961" s="358">
        <f>D1965</f>
        <v/>
      </c>
      <c r="E1961" s="358">
        <f>E1965</f>
        <v/>
      </c>
      <c r="F1961" s="358">
        <f>F1965</f>
        <v/>
      </c>
      <c r="G1961" s="358">
        <f>G1965</f>
        <v/>
      </c>
      <c r="H1961" s="358" t="n"/>
      <c r="I1961" s="358" t="n"/>
      <c r="J1961" s="358" t="n"/>
      <c r="K1961" s="358" t="n"/>
      <c r="L1961" s="358" t="n"/>
      <c r="M1961" s="358" t="n"/>
      <c r="N1961" s="358" t="n"/>
      <c r="O1961" s="358">
        <f>O1965</f>
        <v/>
      </c>
      <c r="P1961" s="358">
        <f>P1965</f>
        <v/>
      </c>
      <c r="Q1961" s="358">
        <f>Q1965</f>
        <v/>
      </c>
      <c r="R1961" s="358">
        <f>R1965</f>
        <v/>
      </c>
      <c r="S1961" s="358">
        <f>S1965</f>
        <v/>
      </c>
      <c r="T1961" s="358">
        <f>T1965</f>
        <v/>
      </c>
      <c r="U1961" s="358">
        <f>U1965</f>
        <v/>
      </c>
      <c r="V1961" s="358">
        <f>V1965</f>
        <v/>
      </c>
      <c r="W1961" s="358">
        <f>W1965</f>
        <v/>
      </c>
      <c r="X1961" s="358">
        <f>X1965</f>
        <v/>
      </c>
      <c r="Y1961" s="358">
        <f>Y1965</f>
        <v/>
      </c>
      <c r="Z1961" s="358">
        <f>Z1965</f>
        <v/>
      </c>
      <c r="AA1961" s="358">
        <f>AA1965</f>
        <v/>
      </c>
      <c r="AB1961" s="358">
        <f>AB1965</f>
        <v/>
      </c>
      <c r="AC1961" s="358">
        <f>AC1965</f>
        <v/>
      </c>
      <c r="AD1961" s="358">
        <f>AD1965</f>
        <v/>
      </c>
      <c r="AE1961" s="358">
        <f>AE1965</f>
        <v/>
      </c>
      <c r="AF1961" s="358">
        <f>AF1965</f>
        <v/>
      </c>
      <c r="AG1961" s="358">
        <f>AG1965</f>
        <v/>
      </c>
      <c r="AH1961" s="358">
        <f>AH1965</f>
        <v/>
      </c>
      <c r="AI1961" s="358">
        <f>AI1965</f>
        <v/>
      </c>
      <c r="AJ1961" s="358">
        <f>AJ1965</f>
        <v/>
      </c>
      <c r="AK1961" s="358">
        <f>AK1965</f>
        <v/>
      </c>
      <c r="AL1961" s="358">
        <f>AL1965</f>
        <v/>
      </c>
      <c r="AM1961" s="358">
        <f>AM1965</f>
        <v/>
      </c>
      <c r="AN1961" s="358">
        <f>AN1965</f>
        <v/>
      </c>
      <c r="AO1961" s="358">
        <f>AO1965</f>
        <v/>
      </c>
      <c r="AP1961" s="358">
        <f>AP1965</f>
        <v/>
      </c>
      <c r="AQ1961" s="358">
        <f>AQ1965</f>
        <v/>
      </c>
      <c r="AR1961" s="358">
        <f>AR1965</f>
        <v/>
      </c>
      <c r="AS1961" s="358">
        <f>AS1965</f>
        <v/>
      </c>
      <c r="AT1961" s="358">
        <f>AT1965</f>
        <v/>
      </c>
      <c r="AU1961" s="358">
        <f>AU1965</f>
        <v/>
      </c>
      <c r="AV1961" s="358">
        <f>AV1965</f>
        <v/>
      </c>
      <c r="AW1961" s="358">
        <f>AW1965</f>
        <v/>
      </c>
      <c r="AX1961" s="358">
        <f>AX1965</f>
        <v/>
      </c>
      <c r="AY1961" s="358">
        <f>AY1965</f>
        <v/>
      </c>
      <c r="AZ1961" s="358">
        <f>AZ1965</f>
        <v/>
      </c>
      <c r="BA1961" s="358">
        <f>BA1965</f>
        <v/>
      </c>
      <c r="BB1961" s="358">
        <f>BB1965</f>
        <v/>
      </c>
      <c r="BC1961" s="358">
        <f>BC1965</f>
        <v/>
      </c>
      <c r="BD1961" s="358">
        <f>BD1965</f>
        <v/>
      </c>
      <c r="BE1961" s="358">
        <f>BE1965</f>
        <v/>
      </c>
      <c r="BF1961" s="358">
        <f>BF1965</f>
        <v/>
      </c>
      <c r="BG1961" s="358">
        <f>BG1965</f>
        <v/>
      </c>
      <c r="BH1961" s="358">
        <f>BH1965</f>
        <v/>
      </c>
      <c r="BI1961" s="358">
        <f>BI1965</f>
        <v/>
      </c>
      <c r="BJ1961" s="358">
        <f>BJ1965</f>
        <v/>
      </c>
      <c r="BK1961" s="358">
        <f>BK1965</f>
        <v/>
      </c>
      <c r="BL1961" s="358">
        <f>BL1965</f>
        <v/>
      </c>
      <c r="BM1961" s="358">
        <f>BM1965</f>
        <v/>
      </c>
      <c r="BN1961" s="358">
        <f>BN1965</f>
        <v/>
      </c>
      <c r="BO1961" s="358">
        <f>BO1965</f>
        <v/>
      </c>
      <c r="BP1961" s="358">
        <f>BP1965</f>
        <v/>
      </c>
      <c r="BQ1961" s="358">
        <f>BQ1965</f>
        <v/>
      </c>
      <c r="BR1961" s="358">
        <f>BR1965</f>
        <v/>
      </c>
      <c r="BS1961" s="358">
        <f>BS1965</f>
        <v/>
      </c>
      <c r="BT1961" s="358">
        <f>BT1965</f>
        <v/>
      </c>
      <c r="BU1961" s="358">
        <f>BU1965</f>
        <v/>
      </c>
      <c r="BV1961" s="358">
        <f>BV1965</f>
        <v/>
      </c>
      <c r="BW1961" s="358">
        <f>BW1965</f>
        <v/>
      </c>
      <c r="BX1961" s="358">
        <f>BX1965</f>
        <v/>
      </c>
      <c r="BY1961" s="358">
        <f>BY1965</f>
        <v/>
      </c>
      <c r="BZ1961" s="358">
        <f>BZ1965</f>
        <v/>
      </c>
      <c r="CA1961" s="358">
        <f>CA1965</f>
        <v/>
      </c>
      <c r="CB1961" s="358">
        <f>CB1965</f>
        <v/>
      </c>
      <c r="CC1961" s="358">
        <f>CC1965</f>
        <v/>
      </c>
      <c r="CD1961" s="358">
        <f>CD1965</f>
        <v/>
      </c>
      <c r="CE1961" s="358">
        <f>CE1965</f>
        <v/>
      </c>
      <c r="CF1961" s="358">
        <f>CF1965</f>
        <v/>
      </c>
      <c r="CG1961" s="358">
        <f>CG1965</f>
        <v/>
      </c>
      <c r="CH1961" s="358">
        <f>CH1965</f>
        <v/>
      </c>
      <c r="CI1961" s="358">
        <f>CI1965</f>
        <v/>
      </c>
      <c r="CJ1961" s="358">
        <f>CJ1965</f>
        <v/>
      </c>
      <c r="CK1961" s="358">
        <f>CK1965</f>
        <v/>
      </c>
      <c r="CL1961" s="358">
        <f>CL1965</f>
        <v/>
      </c>
      <c r="CM1961" s="358">
        <f>CM1965</f>
        <v/>
      </c>
      <c r="CN1961" s="358">
        <f>CN1965</f>
        <v/>
      </c>
      <c r="CO1961" s="358">
        <f>CO1965</f>
        <v/>
      </c>
      <c r="CP1961" s="358">
        <f>CP1965</f>
        <v/>
      </c>
      <c r="CQ1961" s="358">
        <f>CQ1965</f>
        <v/>
      </c>
      <c r="CR1961" s="358">
        <f>CR1965</f>
        <v/>
      </c>
      <c r="CS1961" s="358">
        <f>CS1965</f>
        <v/>
      </c>
      <c r="CT1961" s="358">
        <f>CT1965</f>
        <v/>
      </c>
      <c r="CU1961" s="358">
        <f>CU1965</f>
        <v/>
      </c>
      <c r="CV1961" s="358">
        <f>CV1965</f>
        <v/>
      </c>
      <c r="CW1961" s="358">
        <f>CW1965</f>
        <v/>
      </c>
      <c r="CX1961" s="358">
        <f>CX1965</f>
        <v/>
      </c>
      <c r="CY1961" s="358">
        <f>CY1965</f>
        <v/>
      </c>
      <c r="CZ1961" s="358">
        <f>CZ1965</f>
        <v/>
      </c>
      <c r="DA1961" s="358">
        <f>DA1965</f>
        <v/>
      </c>
      <c r="DB1961" s="358">
        <f>DB1965</f>
        <v/>
      </c>
      <c r="DC1961" s="358">
        <f>DC1965</f>
        <v/>
      </c>
      <c r="DD1961" s="358">
        <f>DD1965</f>
        <v/>
      </c>
      <c r="DE1961" s="358">
        <f>DE1965</f>
        <v/>
      </c>
      <c r="DF1961" s="358">
        <f>DF1965</f>
        <v/>
      </c>
      <c r="DG1961" s="359">
        <f>DG1965</f>
        <v/>
      </c>
      <c r="DH1961" s="359">
        <f>DH1965</f>
        <v/>
      </c>
      <c r="DI1961" s="359">
        <f>DI1965</f>
        <v/>
      </c>
      <c r="DJ1961" s="359">
        <f>DJ1965</f>
        <v/>
      </c>
      <c r="DK1961" s="359">
        <f>DK1965</f>
        <v/>
      </c>
      <c r="DL1961" s="359">
        <f>DL1965</f>
        <v/>
      </c>
      <c r="DM1961" s="359">
        <f>DM1965</f>
        <v/>
      </c>
      <c r="DN1961" s="359">
        <f>DN1965</f>
        <v/>
      </c>
      <c r="DO1961" s="359">
        <f>DO1965</f>
        <v/>
      </c>
      <c r="DP1961" s="359">
        <f>DP1965</f>
        <v/>
      </c>
      <c r="DQ1961" s="359">
        <f>DQ1965</f>
        <v/>
      </c>
      <c r="DR1961" s="359">
        <f>DR1965</f>
        <v/>
      </c>
      <c r="DS1961" s="359">
        <f>DS1965</f>
        <v/>
      </c>
      <c r="DT1961" s="359">
        <f>DT1965</f>
        <v/>
      </c>
      <c r="DU1961" s="359">
        <f>DU1965</f>
        <v/>
      </c>
      <c r="DV1961" s="359">
        <f>DV1965</f>
        <v/>
      </c>
      <c r="DW1961" s="359">
        <f>DW1965</f>
        <v/>
      </c>
      <c r="DX1961" s="359">
        <f>DX1965</f>
        <v/>
      </c>
      <c r="DY1961" s="359">
        <f>DY1965</f>
        <v/>
      </c>
      <c r="DZ1961" s="359">
        <f>DZ1965</f>
        <v/>
      </c>
      <c r="EA1961" s="359">
        <f>EA1965</f>
        <v/>
      </c>
      <c r="EB1961" s="359">
        <f>EB1965</f>
        <v/>
      </c>
      <c r="EC1961" s="359">
        <f>EC1965</f>
        <v/>
      </c>
      <c r="ED1961" s="359">
        <f>ED1965</f>
        <v/>
      </c>
      <c r="EE1961" s="359">
        <f>EE1965</f>
        <v/>
      </c>
      <c r="EF1961" s="359">
        <f>EF1965</f>
        <v/>
      </c>
      <c r="EG1961" s="359">
        <f>EG1965</f>
        <v/>
      </c>
      <c r="EH1961" s="359">
        <f>EH1965</f>
        <v/>
      </c>
      <c r="EI1961" s="359">
        <f>EI1965</f>
        <v/>
      </c>
      <c r="EJ1961" s="359">
        <f>EJ1965</f>
        <v/>
      </c>
      <c r="EK1961" s="359">
        <f>EK1965</f>
        <v/>
      </c>
      <c r="EL1961" s="359">
        <f>EL1965</f>
        <v/>
      </c>
      <c r="EM1961" s="359">
        <f>EM1965</f>
        <v/>
      </c>
      <c r="EN1961" s="359">
        <f>EN1965</f>
        <v/>
      </c>
      <c r="EO1961" s="359">
        <f>EO1965</f>
        <v/>
      </c>
      <c r="EP1961" s="359">
        <f>EP1965</f>
        <v/>
      </c>
      <c r="EQ1961" s="359">
        <f>EQ1965</f>
        <v/>
      </c>
      <c r="ER1961" s="359">
        <f>ER1965</f>
        <v/>
      </c>
      <c r="ES1961" s="359">
        <f>ES1965</f>
        <v/>
      </c>
      <c r="ET1961" s="359">
        <f>ET1965</f>
        <v/>
      </c>
      <c r="EU1961" s="359">
        <f>EU1965</f>
        <v/>
      </c>
      <c r="EV1961" s="359">
        <f>EV1965</f>
        <v/>
      </c>
      <c r="EW1961" s="359">
        <f>EW1965</f>
        <v/>
      </c>
      <c r="EX1961" s="359">
        <f>EX1965</f>
        <v/>
      </c>
      <c r="EY1961" s="359">
        <f>EY1965</f>
        <v/>
      </c>
      <c r="EZ1961" s="359">
        <f>EZ1965</f>
        <v/>
      </c>
      <c r="FA1961" s="359">
        <f>FA1965</f>
        <v/>
      </c>
      <c r="FB1961" s="359">
        <f>FB1965</f>
        <v/>
      </c>
      <c r="FC1961" s="359">
        <f>FC1965</f>
        <v/>
      </c>
      <c r="FD1961" s="359">
        <f>FD1965</f>
        <v/>
      </c>
      <c r="FE1961" s="359">
        <f>FE1965</f>
        <v/>
      </c>
      <c r="FF1961" s="359">
        <f>FF1965</f>
        <v/>
      </c>
      <c r="FG1961" s="359">
        <f>FG1965</f>
        <v/>
      </c>
      <c r="FH1961" s="359">
        <f>FH1965</f>
        <v/>
      </c>
      <c r="FI1961" s="359">
        <f>FI1965</f>
        <v/>
      </c>
      <c r="FJ1961" s="359">
        <f>FJ1965</f>
        <v/>
      </c>
      <c r="FK1961" s="359">
        <f>FK1965</f>
        <v/>
      </c>
      <c r="FL1961" s="359">
        <f>FL1965</f>
        <v/>
      </c>
      <c r="FM1961" s="359">
        <f>FM1965</f>
        <v/>
      </c>
      <c r="FN1961" s="359">
        <f>FN1965</f>
        <v/>
      </c>
      <c r="FO1961" s="359">
        <f>FO1965</f>
        <v/>
      </c>
      <c r="FP1961" s="359">
        <f>FP1965</f>
        <v/>
      </c>
      <c r="FQ1961" s="359">
        <f>FQ1965</f>
        <v/>
      </c>
      <c r="FR1961" s="359">
        <f>FR1965</f>
        <v/>
      </c>
      <c r="FS1961" s="359">
        <f>FS1965</f>
        <v/>
      </c>
      <c r="FT1961" s="359">
        <f>FT1965</f>
        <v/>
      </c>
      <c r="FU1961" s="359">
        <f>FU1965</f>
        <v/>
      </c>
      <c r="FV1961" s="359">
        <f>FV1965</f>
        <v/>
      </c>
      <c r="FW1961" s="359">
        <f>FW1965</f>
        <v/>
      </c>
      <c r="FX1961" s="359">
        <f>FX1965</f>
        <v/>
      </c>
      <c r="FY1961" s="359">
        <f>FY1965</f>
        <v/>
      </c>
      <c r="FZ1961" s="359">
        <f>FZ1965</f>
        <v/>
      </c>
      <c r="GA1961" s="359">
        <f>GA1965</f>
        <v/>
      </c>
      <c r="GB1961" s="359">
        <f>GB1965</f>
        <v/>
      </c>
      <c r="GC1961" s="359">
        <f>GC1965</f>
        <v/>
      </c>
      <c r="GD1961" s="359">
        <f>GD1965</f>
        <v/>
      </c>
      <c r="GE1961" s="359">
        <f>GE1965</f>
        <v/>
      </c>
      <c r="GF1961" s="359">
        <f>GF1965</f>
        <v/>
      </c>
      <c r="GG1961" s="359">
        <f>GG1965</f>
        <v/>
      </c>
      <c r="GH1961" s="359">
        <f>GH1965</f>
        <v/>
      </c>
      <c r="GI1961" s="359">
        <f>GI1965</f>
        <v/>
      </c>
      <c r="GJ1961" s="359">
        <f>GJ1965</f>
        <v/>
      </c>
      <c r="GK1961" s="359">
        <f>GK1965</f>
        <v/>
      </c>
      <c r="GL1961" s="359">
        <f>GL1965</f>
        <v/>
      </c>
      <c r="GM1961" s="359">
        <f>GM1965</f>
        <v/>
      </c>
      <c r="GN1961" s="359">
        <f>GN1965</f>
        <v/>
      </c>
      <c r="GO1961" s="359">
        <f>GO1965</f>
        <v/>
      </c>
      <c r="GP1961" s="359">
        <f>GP1965</f>
        <v/>
      </c>
      <c r="GQ1961" s="359">
        <f>GQ1965</f>
        <v/>
      </c>
      <c r="GR1961" s="359">
        <f>GR1965</f>
        <v/>
      </c>
      <c r="GS1961" s="359">
        <f>GS1965</f>
        <v/>
      </c>
      <c r="GT1961" s="359">
        <f>GT1965</f>
        <v/>
      </c>
      <c r="GU1961" s="359">
        <f>GU1965</f>
        <v/>
      </c>
      <c r="GV1961" s="359">
        <f>GV1965</f>
        <v/>
      </c>
      <c r="GW1961" s="359">
        <f>GW1965</f>
        <v/>
      </c>
      <c r="GX1961" s="359">
        <f>GX1965</f>
        <v/>
      </c>
    </row>
    <row r="1963">
      <c r="A1963" s="0" t="n">
        <v>17</v>
      </c>
      <c r="B1963" s="0" t="n">
        <v>0</v>
      </c>
      <c r="C1963" s="0">
        <f>ROW(SmtRes!A705)</f>
        <v/>
      </c>
      <c r="D1963" s="0">
        <f>ROW(EtalonRes!A685)</f>
        <v/>
      </c>
      <c r="E1963" s="0" t="inlineStr">
        <is>
          <t>1</t>
        </is>
      </c>
      <c r="F1963" s="0" t="inlineStr">
        <is>
          <t>67-5-2</t>
        </is>
      </c>
      <c r="G1963" s="0" t="inlineStr">
        <is>
          <t>Смена ламп люминесцентных</t>
        </is>
      </c>
      <c r="H1963" s="0" t="inlineStr">
        <is>
          <t>100 шт.</t>
        </is>
      </c>
      <c r="I1963" s="0">
        <f>ROUND(ROUND(1/100,4),7)</f>
        <v/>
      </c>
      <c r="J1963" s="0" t="n">
        <v>0</v>
      </c>
      <c r="K1963" s="0">
        <f>ROUND(ROUND(1/100,4),7)</f>
        <v/>
      </c>
      <c r="O1963" s="0">
        <f>ROUND(CP1963,0)</f>
        <v/>
      </c>
      <c r="P1963" s="0">
        <f>ROUND(CQ1963*I1963,0)</f>
        <v/>
      </c>
      <c r="Q1963" s="0">
        <f>(ROUND((ROUND(((ET1963)*I1963),0)*BB1963),0)+ROUND((ROUND(((AE1963-(EU1963))*I1963),0)*BS1963),0))</f>
        <v/>
      </c>
      <c r="R1963" s="0">
        <f>(ROUND((ROUND(((EU1963)*I1963),0)*BS1963),0)+ROUND((ROUND(((AE1963-(EU1963))*I1963),0)*BS1963),0))</f>
        <v/>
      </c>
      <c r="S1963" s="0">
        <f>ROUND(CT1963*I1963,0)</f>
        <v/>
      </c>
      <c r="T1963" s="0">
        <f>ROUND(CU1963*I1963,0)</f>
        <v/>
      </c>
      <c r="U1963" s="0">
        <f>ROUND(CV1963*I1963,7)</f>
        <v/>
      </c>
      <c r="V1963" s="0">
        <f>ROUND(CW1963*I1963,7)</f>
        <v/>
      </c>
      <c r="W1963" s="0">
        <f>ROUND(CX1963*I1963,0)</f>
        <v/>
      </c>
      <c r="X1963" s="0">
        <f>ROUND(CY1963,0)</f>
        <v/>
      </c>
      <c r="Y1963" s="0">
        <f>ROUND(CZ1963,0)</f>
        <v/>
      </c>
      <c r="AA1963" s="0" t="n">
        <v>78845955</v>
      </c>
      <c r="AB1963" s="0">
        <f>ROUND((AC1963+AD1963+AF1963),2)</f>
        <v/>
      </c>
      <c r="AC1963" s="0">
        <f>ROUND((ES1963),2)</f>
        <v/>
      </c>
      <c r="AD1963" s="0">
        <f>ROUND((((ET1963)-(EU1963))+AE1963),2)</f>
        <v/>
      </c>
      <c r="AE1963" s="0">
        <f>ROUND((EU1963),2)</f>
        <v/>
      </c>
      <c r="AF1963" s="0">
        <f>ROUND((EV1963),2)</f>
        <v/>
      </c>
      <c r="AG1963" s="0">
        <f>ROUND((AP1963),2)</f>
        <v/>
      </c>
      <c r="AH1963" s="0">
        <f>(EW1963)</f>
        <v/>
      </c>
      <c r="AI1963" s="0">
        <f>(EX1963)</f>
        <v/>
      </c>
      <c r="AJ1963" s="0">
        <f>(AS1963)</f>
        <v/>
      </c>
      <c r="AK1963" s="0" t="n">
        <v>970.5700000000001</v>
      </c>
      <c r="AL1963" s="0" t="n">
        <v>852</v>
      </c>
      <c r="AM1963" s="0" t="n">
        <v>0</v>
      </c>
      <c r="AN1963" s="0" t="n">
        <v>0</v>
      </c>
      <c r="AO1963" s="0" t="n">
        <v>118.57</v>
      </c>
      <c r="AP1963" s="0" t="n">
        <v>0</v>
      </c>
      <c r="AQ1963" s="0" t="n">
        <v>13.9</v>
      </c>
      <c r="AR1963" s="0" t="n">
        <v>0</v>
      </c>
      <c r="AS1963" s="0" t="n">
        <v>0</v>
      </c>
      <c r="AT1963" s="0" t="n">
        <v>91</v>
      </c>
      <c r="AU1963" s="0" t="n">
        <v>48</v>
      </c>
      <c r="AV1963" s="0" t="n">
        <v>1</v>
      </c>
      <c r="AW1963" s="0" t="n">
        <v>1</v>
      </c>
      <c r="AZ1963" s="0" t="n">
        <v>1</v>
      </c>
      <c r="BA1963" s="0" t="n">
        <v>52.25</v>
      </c>
      <c r="BB1963" s="0" t="n">
        <v>1</v>
      </c>
      <c r="BC1963" s="0" t="n">
        <v>4.14</v>
      </c>
      <c r="BD1963" s="0" t="inlineStr"/>
      <c r="BE1963" s="0" t="inlineStr"/>
      <c r="BF1963" s="0" t="inlineStr"/>
      <c r="BG1963" s="0" t="inlineStr"/>
      <c r="BH1963" s="0" t="n">
        <v>0</v>
      </c>
      <c r="BI1963" s="0" t="n">
        <v>1</v>
      </c>
      <c r="BJ1963" s="0" t="inlineStr">
        <is>
          <t>ТЕРр Московской обл., 67-5-2, приказ Минстроя России №675/пр от 28.02.2017 № 263/пр</t>
        </is>
      </c>
      <c r="BM1963" s="0" t="n">
        <v>67001</v>
      </c>
      <c r="BN1963" s="0" t="n">
        <v>0</v>
      </c>
      <c r="BO1963" s="0" t="inlineStr">
        <is>
          <t>67-5-2</t>
        </is>
      </c>
      <c r="BP1963" s="0" t="n">
        <v>1</v>
      </c>
      <c r="BQ1963" s="0" t="n">
        <v>6</v>
      </c>
      <c r="BR1963" s="0" t="n">
        <v>0</v>
      </c>
      <c r="BS1963" s="0" t="n">
        <v>52.25</v>
      </c>
      <c r="BT1963" s="0" t="n">
        <v>1</v>
      </c>
      <c r="BU1963" s="0" t="n">
        <v>1</v>
      </c>
      <c r="BV1963" s="0" t="n">
        <v>1</v>
      </c>
      <c r="BW1963" s="0" t="n">
        <v>1</v>
      </c>
      <c r="BX1963" s="0" t="n">
        <v>1</v>
      </c>
      <c r="BY1963" s="0" t="inlineStr"/>
      <c r="BZ1963" s="0" t="n">
        <v>91</v>
      </c>
      <c r="CA1963" s="0" t="n">
        <v>48</v>
      </c>
      <c r="CB1963" s="0" t="inlineStr"/>
      <c r="CE1963" s="0" t="n">
        <v>12</v>
      </c>
      <c r="CF1963" s="0" t="n">
        <v>0</v>
      </c>
      <c r="CG1963" s="0" t="n">
        <v>0</v>
      </c>
      <c r="CM1963" s="0" t="n">
        <v>0</v>
      </c>
      <c r="CN1963" s="0" t="inlineStr"/>
      <c r="CO1963" s="0" t="n">
        <v>0</v>
      </c>
      <c r="CP1963" s="0">
        <f>(P1963+Q1963+S1963)</f>
        <v/>
      </c>
      <c r="CQ1963" s="0">
        <f>AC1963*BC1963</f>
        <v/>
      </c>
      <c r="CR1963" s="0">
        <f>(ROUND((ROUND(((ET1963)*1),0)*BB1963),0)+ROUND((ROUND(((AE1963-(EU1963))*1),0)*BS1963),0))</f>
        <v/>
      </c>
      <c r="CS1963" s="0">
        <f>(ROUND((ROUND(((EU1963)*1),0)*BS1963),0)+ROUND((ROUND(((AE1963-(EU1963))*1),0)*BS1963),0))</f>
        <v/>
      </c>
      <c r="CT1963" s="0">
        <f>AF1963*BA1963</f>
        <v/>
      </c>
      <c r="CU1963" s="0">
        <f>AG1963</f>
        <v/>
      </c>
      <c r="CV1963" s="0">
        <f>AH1963</f>
        <v/>
      </c>
      <c r="CW1963" s="0">
        <f>AI1963</f>
        <v/>
      </c>
      <c r="CX1963" s="0">
        <f>AJ1963</f>
        <v/>
      </c>
      <c r="CY1963" s="0">
        <f>(((S1963+R1963)*AT1963)/100)</f>
        <v/>
      </c>
      <c r="CZ1963" s="0">
        <f>(((S1963+R1963)*AU1963)/100)</f>
        <v/>
      </c>
      <c r="DC1963" s="0" t="inlineStr"/>
      <c r="DD1963" s="0" t="inlineStr"/>
      <c r="DE1963" s="0" t="inlineStr"/>
      <c r="DF1963" s="0" t="inlineStr"/>
      <c r="DG1963" s="0" t="inlineStr"/>
      <c r="DH1963" s="0" t="inlineStr"/>
      <c r="DI1963" s="0" t="inlineStr"/>
      <c r="DJ1963" s="0" t="inlineStr"/>
      <c r="DK1963" s="0" t="inlineStr"/>
      <c r="DL1963" s="0" t="inlineStr"/>
      <c r="DM1963" s="0" t="inlineStr"/>
      <c r="DN1963" s="0" t="n">
        <v>0</v>
      </c>
      <c r="DO1963" s="0" t="n">
        <v>0</v>
      </c>
      <c r="DP1963" s="0" t="n">
        <v>1</v>
      </c>
      <c r="DQ1963" s="0" t="n">
        <v>1</v>
      </c>
      <c r="DU1963" s="0" t="n">
        <v>1010</v>
      </c>
      <c r="DV1963" s="0" t="inlineStr">
        <is>
          <t>100 шт.</t>
        </is>
      </c>
      <c r="DW1963" s="0" t="inlineStr">
        <is>
          <t>100 шт.</t>
        </is>
      </c>
      <c r="DX1963" s="0" t="n">
        <v>100</v>
      </c>
      <c r="DZ1963" s="0" t="inlineStr"/>
      <c r="EA1963" s="0" t="inlineStr"/>
      <c r="EB1963" s="0" t="inlineStr"/>
      <c r="EC1963" s="0" t="inlineStr"/>
      <c r="EE1963" s="0" t="n">
        <v>78726030</v>
      </c>
      <c r="EF1963" s="0" t="n">
        <v>6</v>
      </c>
      <c r="EG1963" s="0" t="inlineStr">
        <is>
          <t>Ремонтно-строительные работы</t>
        </is>
      </c>
      <c r="EH1963" s="0" t="n">
        <v>101</v>
      </c>
      <c r="EI1963" s="0" t="inlineStr">
        <is>
          <t>Электромонтажные работы</t>
        </is>
      </c>
      <c r="EJ1963" s="0" t="n">
        <v>1</v>
      </c>
      <c r="EK1963" s="0" t="n">
        <v>67001</v>
      </c>
      <c r="EL1963" s="0" t="inlineStr">
        <is>
          <t>Электромонтажные работы</t>
        </is>
      </c>
      <c r="EM1963" s="0" t="inlineStr">
        <is>
          <t>рФЕР-67</t>
        </is>
      </c>
      <c r="EO1963" s="0" t="inlineStr"/>
      <c r="EQ1963" s="0" t="n">
        <v>0</v>
      </c>
      <c r="ER1963" s="0" t="n">
        <v>970.5700000000001</v>
      </c>
      <c r="ES1963" s="0" t="n">
        <v>852</v>
      </c>
      <c r="ET1963" s="0" t="n">
        <v>0</v>
      </c>
      <c r="EU1963" s="0" t="n">
        <v>0</v>
      </c>
      <c r="EV1963" s="0" t="n">
        <v>118.57</v>
      </c>
      <c r="EW1963" s="0" t="n">
        <v>13.9</v>
      </c>
      <c r="EX1963" s="0" t="n">
        <v>0</v>
      </c>
      <c r="EY1963" s="0" t="n">
        <v>0</v>
      </c>
      <c r="FQ1963" s="0" t="n">
        <v>0</v>
      </c>
      <c r="FR1963" s="0" t="n">
        <v>0</v>
      </c>
      <c r="FS1963" s="0" t="n">
        <v>0</v>
      </c>
      <c r="FX1963" s="0" t="n">
        <v>91</v>
      </c>
      <c r="FY1963" s="0" t="n">
        <v>48</v>
      </c>
      <c r="GA1963" s="0" t="inlineStr"/>
      <c r="GD1963" s="0" t="n">
        <v>1</v>
      </c>
      <c r="GF1963" s="0" t="n">
        <v>1400342257</v>
      </c>
      <c r="GG1963" s="0" t="n">
        <v>2</v>
      </c>
      <c r="GH1963" s="0" t="n">
        <v>1</v>
      </c>
      <c r="GI1963" s="0" t="n">
        <v>2</v>
      </c>
      <c r="GJ1963" s="0" t="n">
        <v>0</v>
      </c>
      <c r="GK1963" s="0" t="n">
        <v>0</v>
      </c>
      <c r="GL1963" s="0">
        <f>ROUND(IF(AND(BH1963=3,BI1963=3,FS1963&lt;&gt;0),P1963,0),0)</f>
        <v/>
      </c>
      <c r="GM1963" s="0">
        <f>ROUND(O1963+X1963+Y1963,0)+GX1963</f>
        <v/>
      </c>
      <c r="GN1963" s="0">
        <f>IF(OR(BI1963=0,BI1963=1),GM1963-GX1963,0)</f>
        <v/>
      </c>
      <c r="GO1963" s="0">
        <f>IF(BI1963=2,GM1963-GX1963,0)</f>
        <v/>
      </c>
      <c r="GP1963" s="0">
        <f>IF(BI1963=4,GM1963-GX1963,0)</f>
        <v/>
      </c>
      <c r="GR1963" s="0" t="n">
        <v>0</v>
      </c>
      <c r="GS1963" s="0" t="n">
        <v>3</v>
      </c>
      <c r="GT1963" s="0" t="n">
        <v>0</v>
      </c>
      <c r="GU1963" s="0" t="inlineStr"/>
      <c r="GV1963" s="0">
        <f>ROUND((GT1963),2)</f>
        <v/>
      </c>
      <c r="GW1963" s="0" t="n">
        <v>1</v>
      </c>
      <c r="GX1963" s="0">
        <f>ROUND(HC1963*I1963,0)</f>
        <v/>
      </c>
      <c r="HA1963" s="0" t="n">
        <v>0</v>
      </c>
      <c r="HB1963" s="0" t="n">
        <v>0</v>
      </c>
      <c r="HC1963" s="0">
        <f>GV1963*GW1963</f>
        <v/>
      </c>
      <c r="HE1963" s="0" t="inlineStr"/>
      <c r="HF1963" s="0" t="inlineStr"/>
      <c r="HM1963" s="0" t="inlineStr"/>
      <c r="HN1963" s="0" t="inlineStr">
        <is>
          <t>Пр/812-101.0-1</t>
        </is>
      </c>
      <c r="HO1963" s="0" t="inlineStr">
        <is>
          <t>Пр/774-101.0</t>
        </is>
      </c>
      <c r="HP1963" s="0" t="inlineStr">
        <is>
          <t>Электромонтажные работы</t>
        </is>
      </c>
      <c r="HQ1963" s="0" t="inlineStr">
        <is>
          <t>Электромонтажные работы</t>
        </is>
      </c>
      <c r="HS1963" s="0" t="n">
        <v>0</v>
      </c>
      <c r="IK1963" s="0" t="n">
        <v>0</v>
      </c>
    </row>
    <row r="1965">
      <c r="A1965" s="358" t="n">
        <v>51</v>
      </c>
      <c r="B1965" s="358">
        <f>B1959</f>
        <v/>
      </c>
      <c r="C1965" s="358">
        <f>A1959</f>
        <v/>
      </c>
      <c r="D1965" s="358">
        <f>ROW(A1959)</f>
        <v/>
      </c>
      <c r="E1965" s="358" t="n"/>
      <c r="F1965" s="358">
        <f>IF(F1959&lt;&gt;"",F1959,"")</f>
        <v/>
      </c>
      <c r="G1965" s="358">
        <f>IF(G1959&lt;&gt;"",G1959,"")</f>
        <v/>
      </c>
      <c r="H1965" s="358" t="n">
        <v>0</v>
      </c>
      <c r="I1965" s="358" t="n"/>
      <c r="J1965" s="358" t="n"/>
      <c r="K1965" s="358" t="n"/>
      <c r="L1965" s="358" t="n"/>
      <c r="M1965" s="358" t="n"/>
      <c r="N1965" s="358" t="n"/>
      <c r="O1965" s="358" t="n">
        <v>0</v>
      </c>
      <c r="P1965" s="358" t="n">
        <v>0</v>
      </c>
      <c r="Q1965" s="358" t="n">
        <v>0</v>
      </c>
      <c r="R1965" s="358" t="n">
        <v>0</v>
      </c>
      <c r="S1965" s="358" t="n">
        <v>0</v>
      </c>
      <c r="T1965" s="358" t="n">
        <v>0</v>
      </c>
      <c r="U1965" s="358" t="n">
        <v>0</v>
      </c>
      <c r="V1965" s="358" t="n">
        <v>0</v>
      </c>
      <c r="W1965" s="358" t="n">
        <v>0</v>
      </c>
      <c r="X1965" s="358" t="n">
        <v>0</v>
      </c>
      <c r="Y1965" s="358" t="n">
        <v>0</v>
      </c>
      <c r="Z1965" s="358" t="n"/>
      <c r="AA1965" s="358" t="n"/>
      <c r="AB1965" s="358" t="n"/>
      <c r="AC1965" s="358" t="n"/>
      <c r="AD1965" s="358" t="n"/>
      <c r="AE1965" s="358" t="n"/>
      <c r="AF1965" s="358" t="n"/>
      <c r="AG1965" s="358" t="n"/>
      <c r="AH1965" s="358" t="n"/>
      <c r="AI1965" s="358" t="n"/>
      <c r="AJ1965" s="358" t="n"/>
      <c r="AK1965" s="358" t="n"/>
      <c r="AL1965" s="358" t="n"/>
      <c r="AM1965" s="358" t="n"/>
      <c r="AN1965" s="358" t="n"/>
      <c r="AO1965" s="358">
        <f>ROUND(BX1965,0)</f>
        <v/>
      </c>
      <c r="AP1965" s="358">
        <f>ROUND(BY1965,0)</f>
        <v/>
      </c>
      <c r="AQ1965" s="358">
        <f>ROUND(BZ1965,0)</f>
        <v/>
      </c>
      <c r="AR1965" s="358">
        <f>ROUND(CA1965,0)</f>
        <v/>
      </c>
      <c r="AS1965" s="358">
        <f>ROUND(CB1965,0)</f>
        <v/>
      </c>
      <c r="AT1965" s="358">
        <f>ROUND(CC1965,0)</f>
        <v/>
      </c>
      <c r="AU1965" s="358">
        <f>ROUND(CD1965,0)</f>
        <v/>
      </c>
      <c r="AV1965" s="358">
        <f>ROUND(CE1965,0)</f>
        <v/>
      </c>
      <c r="AW1965" s="358">
        <f>ROUND(CF1965,0)</f>
        <v/>
      </c>
      <c r="AX1965" s="358">
        <f>ROUND(CG1965,0)</f>
        <v/>
      </c>
      <c r="AY1965" s="358">
        <f>ROUND(CH1965,0)</f>
        <v/>
      </c>
      <c r="AZ1965" s="358">
        <f>ROUND(CI1965,0)</f>
        <v/>
      </c>
      <c r="BA1965" s="358">
        <f>ROUND(CJ1965,0)</f>
        <v/>
      </c>
      <c r="BB1965" s="358">
        <f>ROUND(CK1965,0)</f>
        <v/>
      </c>
      <c r="BC1965" s="358">
        <f>ROUND(CL1965,0)</f>
        <v/>
      </c>
      <c r="BD1965" s="358">
        <f>ROUND(CM1965,0)</f>
        <v/>
      </c>
      <c r="BE1965" s="358" t="n"/>
      <c r="BF1965" s="358" t="n"/>
      <c r="BG1965" s="358" t="n"/>
      <c r="BH1965" s="358" t="n"/>
      <c r="BI1965" s="358" t="n"/>
      <c r="BJ1965" s="358" t="n"/>
      <c r="BK1965" s="358" t="n"/>
      <c r="BL1965" s="358" t="n"/>
      <c r="BM1965" s="358" t="n"/>
      <c r="BN1965" s="358" t="n"/>
      <c r="BO1965" s="358" t="n"/>
      <c r="BP1965" s="358" t="n"/>
      <c r="BQ1965" s="358" t="n"/>
      <c r="BR1965" s="358" t="n"/>
      <c r="BS1965" s="358" t="n"/>
      <c r="BT1965" s="358" t="n"/>
      <c r="BU1965" s="358" t="n"/>
      <c r="BV1965" s="358" t="n"/>
      <c r="BW1965" s="358" t="n"/>
      <c r="BX1965" s="358" t="n"/>
      <c r="BY1965" s="358" t="n"/>
      <c r="BZ1965" s="358" t="n"/>
      <c r="CA1965" s="358" t="n"/>
      <c r="CB1965" s="358" t="n"/>
      <c r="CC1965" s="358" t="n"/>
      <c r="CD1965" s="358" t="n"/>
      <c r="CE1965" s="358" t="n"/>
      <c r="CF1965" s="358" t="n"/>
      <c r="CG1965" s="358" t="n"/>
      <c r="CH1965" s="358" t="n"/>
      <c r="CI1965" s="358" t="n"/>
      <c r="CJ1965" s="358" t="n"/>
      <c r="CK1965" s="358" t="n"/>
      <c r="CL1965" s="358" t="n"/>
      <c r="CM1965" s="358" t="n"/>
      <c r="CN1965" s="358" t="n"/>
      <c r="CO1965" s="358" t="n"/>
      <c r="CP1965" s="358" t="n"/>
      <c r="CQ1965" s="358" t="n"/>
      <c r="CR1965" s="358" t="n"/>
      <c r="CS1965" s="358" t="n"/>
      <c r="CT1965" s="358" t="n"/>
      <c r="CU1965" s="358" t="n"/>
      <c r="CV1965" s="358" t="n"/>
      <c r="CW1965" s="358" t="n"/>
      <c r="CX1965" s="358" t="n"/>
      <c r="CY1965" s="358" t="n"/>
      <c r="CZ1965" s="358" t="n"/>
      <c r="DA1965" s="358" t="n"/>
      <c r="DB1965" s="358" t="n"/>
      <c r="DC1965" s="358" t="n"/>
      <c r="DD1965" s="358" t="n"/>
      <c r="DE1965" s="358" t="n"/>
      <c r="DF1965" s="358" t="n"/>
      <c r="DG1965" s="359" t="n"/>
      <c r="DH1965" s="359" t="n"/>
      <c r="DI1965" s="359" t="n"/>
      <c r="DJ1965" s="359" t="n"/>
      <c r="DK1965" s="359" t="n"/>
      <c r="DL1965" s="359" t="n"/>
      <c r="DM1965" s="359" t="n"/>
      <c r="DN1965" s="359" t="n"/>
      <c r="DO1965" s="359" t="n"/>
      <c r="DP1965" s="359" t="n"/>
      <c r="DQ1965" s="359" t="n"/>
      <c r="DR1965" s="359" t="n"/>
      <c r="DS1965" s="359" t="n"/>
      <c r="DT1965" s="359" t="n"/>
      <c r="DU1965" s="359" t="n"/>
      <c r="DV1965" s="359" t="n"/>
      <c r="DW1965" s="359" t="n"/>
      <c r="DX1965" s="359" t="n"/>
      <c r="DY1965" s="359" t="n"/>
      <c r="DZ1965" s="359" t="n"/>
      <c r="EA1965" s="359" t="n"/>
      <c r="EB1965" s="359" t="n"/>
      <c r="EC1965" s="359" t="n"/>
      <c r="ED1965" s="359" t="n"/>
      <c r="EE1965" s="359" t="n"/>
      <c r="EF1965" s="359" t="n"/>
      <c r="EG1965" s="359" t="n"/>
      <c r="EH1965" s="359" t="n"/>
      <c r="EI1965" s="359" t="n"/>
      <c r="EJ1965" s="359" t="n"/>
      <c r="EK1965" s="359" t="n"/>
      <c r="EL1965" s="359" t="n"/>
      <c r="EM1965" s="359" t="n"/>
      <c r="EN1965" s="359" t="n"/>
      <c r="EO1965" s="359" t="n"/>
      <c r="EP1965" s="359" t="n"/>
      <c r="EQ1965" s="359" t="n"/>
      <c r="ER1965" s="359" t="n"/>
      <c r="ES1965" s="359" t="n"/>
      <c r="ET1965" s="359" t="n"/>
      <c r="EU1965" s="359" t="n"/>
      <c r="EV1965" s="359" t="n"/>
      <c r="EW1965" s="359" t="n"/>
      <c r="EX1965" s="359" t="n"/>
      <c r="EY1965" s="359" t="n"/>
      <c r="EZ1965" s="359" t="n"/>
      <c r="FA1965" s="359" t="n"/>
      <c r="FB1965" s="359" t="n"/>
      <c r="FC1965" s="359" t="n"/>
      <c r="FD1965" s="359" t="n"/>
      <c r="FE1965" s="359" t="n"/>
      <c r="FF1965" s="359" t="n"/>
      <c r="FG1965" s="359" t="n"/>
      <c r="FH1965" s="359" t="n"/>
      <c r="FI1965" s="359" t="n"/>
      <c r="FJ1965" s="359" t="n"/>
      <c r="FK1965" s="359" t="n"/>
      <c r="FL1965" s="359" t="n"/>
      <c r="FM1965" s="359" t="n"/>
      <c r="FN1965" s="359" t="n"/>
      <c r="FO1965" s="359" t="n"/>
      <c r="FP1965" s="359" t="n"/>
      <c r="FQ1965" s="359" t="n"/>
      <c r="FR1965" s="359" t="n"/>
      <c r="FS1965" s="359" t="n"/>
      <c r="FT1965" s="359" t="n"/>
      <c r="FU1965" s="359" t="n"/>
      <c r="FV1965" s="359" t="n"/>
      <c r="FW1965" s="359" t="n"/>
      <c r="FX1965" s="359" t="n"/>
      <c r="FY1965" s="359" t="n"/>
      <c r="FZ1965" s="359" t="n"/>
      <c r="GA1965" s="359" t="n"/>
      <c r="GB1965" s="359" t="n"/>
      <c r="GC1965" s="359" t="n"/>
      <c r="GD1965" s="359" t="n"/>
      <c r="GE1965" s="359" t="n"/>
      <c r="GF1965" s="359" t="n"/>
      <c r="GG1965" s="359" t="n"/>
      <c r="GH1965" s="359" t="n"/>
      <c r="GI1965" s="359" t="n"/>
      <c r="GJ1965" s="359" t="n"/>
      <c r="GK1965" s="359" t="n"/>
      <c r="GL1965" s="359" t="n"/>
      <c r="GM1965" s="359" t="n"/>
      <c r="GN1965" s="359" t="n"/>
      <c r="GO1965" s="359" t="n"/>
      <c r="GP1965" s="359" t="n"/>
      <c r="GQ1965" s="359" t="n"/>
      <c r="GR1965" s="359" t="n"/>
      <c r="GS1965" s="359" t="n"/>
      <c r="GT1965" s="359" t="n"/>
      <c r="GU1965" s="359" t="n"/>
      <c r="GV1965" s="359" t="n"/>
      <c r="GW1965" s="359" t="n"/>
      <c r="GX1965" s="359" t="n">
        <v>0</v>
      </c>
    </row>
    <row r="1967">
      <c r="A1967" s="360" t="n">
        <v>50</v>
      </c>
      <c r="B1967" s="360" t="n">
        <v>0</v>
      </c>
      <c r="C1967" s="360" t="n">
        <v>0</v>
      </c>
      <c r="D1967" s="360" t="n">
        <v>1</v>
      </c>
      <c r="E1967" s="360" t="n">
        <v>201</v>
      </c>
      <c r="F1967" s="360">
        <f>ROUND(Source!O1965,O1967)</f>
        <v/>
      </c>
      <c r="G1967" s="360" t="inlineStr">
        <is>
          <t>ПЗ</t>
        </is>
      </c>
      <c r="H1967" s="360" t="inlineStr">
        <is>
          <t>Прямые затраты</t>
        </is>
      </c>
      <c r="I1967" s="360" t="n"/>
      <c r="J1967" s="360" t="n"/>
      <c r="K1967" s="360" t="n">
        <v>201</v>
      </c>
      <c r="L1967" s="360" t="n">
        <v>1</v>
      </c>
      <c r="M1967" s="360" t="n">
        <v>3</v>
      </c>
      <c r="N1967" s="360" t="inlineStr"/>
      <c r="O1967" s="360" t="n">
        <v>0</v>
      </c>
      <c r="P1967" s="360" t="n"/>
      <c r="Q1967" s="360" t="n"/>
      <c r="R1967" s="360" t="n"/>
      <c r="S1967" s="360" t="n"/>
      <c r="T1967" s="360" t="n"/>
      <c r="U1967" s="360" t="n"/>
      <c r="V1967" s="360" t="n"/>
      <c r="W1967" s="360" t="n">
        <v>0</v>
      </c>
      <c r="X1967" s="360" t="n">
        <v>1</v>
      </c>
      <c r="Y1967" s="360" t="n">
        <v>0</v>
      </c>
      <c r="Z1967" s="360" t="n"/>
      <c r="AA1967" s="360" t="n"/>
      <c r="AB1967" s="360" t="n"/>
    </row>
    <row r="1968">
      <c r="A1968" s="360" t="n">
        <v>50</v>
      </c>
      <c r="B1968" s="360" t="n">
        <v>0</v>
      </c>
      <c r="C1968" s="360" t="n">
        <v>0</v>
      </c>
      <c r="D1968" s="360" t="n">
        <v>1</v>
      </c>
      <c r="E1968" s="360" t="n">
        <v>202</v>
      </c>
      <c r="F1968" s="360">
        <f>ROUND(Source!P1965,O1968)</f>
        <v/>
      </c>
      <c r="G1968" s="360" t="inlineStr">
        <is>
          <t>СтМатОб</t>
        </is>
      </c>
      <c r="H1968" s="360" t="inlineStr">
        <is>
          <t>Стоимость материальных ресурсов (всего)</t>
        </is>
      </c>
      <c r="I1968" s="360" t="n"/>
      <c r="J1968" s="360" t="n"/>
      <c r="K1968" s="360" t="n">
        <v>202</v>
      </c>
      <c r="L1968" s="360" t="n">
        <v>2</v>
      </c>
      <c r="M1968" s="360" t="n">
        <v>3</v>
      </c>
      <c r="N1968" s="360" t="inlineStr"/>
      <c r="O1968" s="360" t="n">
        <v>0</v>
      </c>
      <c r="P1968" s="360" t="n"/>
      <c r="Q1968" s="360" t="n"/>
      <c r="R1968" s="360" t="n"/>
      <c r="S1968" s="360" t="n"/>
      <c r="T1968" s="360" t="n"/>
      <c r="U1968" s="360" t="n"/>
      <c r="V1968" s="360" t="n"/>
      <c r="W1968" s="360" t="n">
        <v>0</v>
      </c>
      <c r="X1968" s="360" t="n">
        <v>1</v>
      </c>
      <c r="Y1968" s="360" t="n">
        <v>0</v>
      </c>
      <c r="Z1968" s="360" t="n"/>
      <c r="AA1968" s="360" t="n"/>
      <c r="AB1968" s="360" t="n"/>
    </row>
    <row r="1969">
      <c r="A1969" s="360" t="n">
        <v>50</v>
      </c>
      <c r="B1969" s="360" t="n">
        <v>0</v>
      </c>
      <c r="C1969" s="360" t="n">
        <v>0</v>
      </c>
      <c r="D1969" s="360" t="n">
        <v>1</v>
      </c>
      <c r="E1969" s="360" t="n">
        <v>222</v>
      </c>
      <c r="F1969" s="360">
        <f>ROUND(Source!AO1965,O1969)</f>
        <v/>
      </c>
      <c r="G1969" s="360" t="inlineStr">
        <is>
          <t>СтМатОбЗак</t>
        </is>
      </c>
      <c r="H1969" s="360" t="inlineStr">
        <is>
          <t>Стоимость материалов и оборудования заказчика</t>
        </is>
      </c>
      <c r="I1969" s="360" t="n"/>
      <c r="J1969" s="360" t="n"/>
      <c r="K1969" s="360" t="n">
        <v>222</v>
      </c>
      <c r="L1969" s="360" t="n">
        <v>3</v>
      </c>
      <c r="M1969" s="360" t="n">
        <v>3</v>
      </c>
      <c r="N1969" s="360" t="inlineStr"/>
      <c r="O1969" s="360" t="n">
        <v>0</v>
      </c>
      <c r="P1969" s="360" t="n"/>
      <c r="Q1969" s="360" t="n"/>
      <c r="R1969" s="360" t="n"/>
      <c r="S1969" s="360" t="n"/>
      <c r="T1969" s="360" t="n"/>
      <c r="U1969" s="360" t="n"/>
      <c r="V1969" s="360" t="n"/>
      <c r="W1969" s="360" t="n">
        <v>0</v>
      </c>
      <c r="X1969" s="360" t="n">
        <v>1</v>
      </c>
      <c r="Y1969" s="360" t="n">
        <v>0</v>
      </c>
      <c r="Z1969" s="360" t="n"/>
      <c r="AA1969" s="360" t="n"/>
      <c r="AB1969" s="360" t="n"/>
    </row>
    <row r="1970">
      <c r="A1970" s="360" t="n">
        <v>50</v>
      </c>
      <c r="B1970" s="360" t="n">
        <v>0</v>
      </c>
      <c r="C1970" s="360" t="n">
        <v>0</v>
      </c>
      <c r="D1970" s="360" t="n">
        <v>1</v>
      </c>
      <c r="E1970" s="360" t="n">
        <v>225</v>
      </c>
      <c r="F1970" s="360">
        <f>ROUND(Source!AV1965,O1970)</f>
        <v/>
      </c>
      <c r="G1970" s="360" t="inlineStr">
        <is>
          <t>СтМатОбПод</t>
        </is>
      </c>
      <c r="H1970" s="360" t="inlineStr">
        <is>
          <t>Стоимость материалов и оборудования подрядчика</t>
        </is>
      </c>
      <c r="I1970" s="360" t="n"/>
      <c r="J1970" s="360" t="n"/>
      <c r="K1970" s="360" t="n">
        <v>225</v>
      </c>
      <c r="L1970" s="360" t="n">
        <v>4</v>
      </c>
      <c r="M1970" s="360" t="n">
        <v>3</v>
      </c>
      <c r="N1970" s="360" t="inlineStr"/>
      <c r="O1970" s="360" t="n">
        <v>0</v>
      </c>
      <c r="P1970" s="360" t="n"/>
      <c r="Q1970" s="360" t="n"/>
      <c r="R1970" s="360" t="n"/>
      <c r="S1970" s="360" t="n"/>
      <c r="T1970" s="360" t="n"/>
      <c r="U1970" s="360" t="n"/>
      <c r="V1970" s="360" t="n"/>
      <c r="W1970" s="360" t="n">
        <v>0</v>
      </c>
      <c r="X1970" s="360" t="n">
        <v>1</v>
      </c>
      <c r="Y1970" s="360" t="n">
        <v>0</v>
      </c>
      <c r="Z1970" s="360" t="n"/>
      <c r="AA1970" s="360" t="n"/>
      <c r="AB1970" s="360" t="n"/>
    </row>
    <row r="1971">
      <c r="A1971" s="360" t="n">
        <v>50</v>
      </c>
      <c r="B1971" s="360" t="n">
        <v>0</v>
      </c>
      <c r="C1971" s="360" t="n">
        <v>0</v>
      </c>
      <c r="D1971" s="360" t="n">
        <v>1</v>
      </c>
      <c r="E1971" s="360" t="n">
        <v>226</v>
      </c>
      <c r="F1971" s="360">
        <f>ROUND(Source!AW1965,O1971)</f>
        <v/>
      </c>
      <c r="G1971" s="360" t="inlineStr">
        <is>
          <t>СтМат</t>
        </is>
      </c>
      <c r="H1971" s="360" t="inlineStr">
        <is>
          <t>Стоимость материалов (всего)</t>
        </is>
      </c>
      <c r="I1971" s="360" t="n"/>
      <c r="J1971" s="360" t="n"/>
      <c r="K1971" s="360" t="n">
        <v>226</v>
      </c>
      <c r="L1971" s="360" t="n">
        <v>5</v>
      </c>
      <c r="M1971" s="360" t="n">
        <v>3</v>
      </c>
      <c r="N1971" s="360" t="inlineStr"/>
      <c r="O1971" s="360" t="n">
        <v>0</v>
      </c>
      <c r="P1971" s="360" t="n"/>
      <c r="Q1971" s="360" t="n"/>
      <c r="R1971" s="360" t="n"/>
      <c r="S1971" s="360" t="n"/>
      <c r="T1971" s="360" t="n"/>
      <c r="U1971" s="360" t="n"/>
      <c r="V1971" s="360" t="n"/>
      <c r="W1971" s="360" t="n">
        <v>0</v>
      </c>
      <c r="X1971" s="360" t="n">
        <v>1</v>
      </c>
      <c r="Y1971" s="360" t="n">
        <v>0</v>
      </c>
      <c r="Z1971" s="360" t="n"/>
      <c r="AA1971" s="360" t="n"/>
      <c r="AB1971" s="360" t="n"/>
    </row>
    <row r="1972">
      <c r="A1972" s="360" t="n">
        <v>50</v>
      </c>
      <c r="B1972" s="360" t="n">
        <v>0</v>
      </c>
      <c r="C1972" s="360" t="n">
        <v>0</v>
      </c>
      <c r="D1972" s="360" t="n">
        <v>1</v>
      </c>
      <c r="E1972" s="360" t="n">
        <v>227</v>
      </c>
      <c r="F1972" s="360">
        <f>ROUND(Source!AX1965,O1972)</f>
        <v/>
      </c>
      <c r="G1972" s="360" t="inlineStr">
        <is>
          <t>СтМатЗак</t>
        </is>
      </c>
      <c r="H1972" s="360" t="inlineStr">
        <is>
          <t>Стоимость материалов заказчика</t>
        </is>
      </c>
      <c r="I1972" s="360" t="n"/>
      <c r="J1972" s="360" t="n"/>
      <c r="K1972" s="360" t="n">
        <v>227</v>
      </c>
      <c r="L1972" s="360" t="n">
        <v>6</v>
      </c>
      <c r="M1972" s="360" t="n">
        <v>3</v>
      </c>
      <c r="N1972" s="360" t="inlineStr"/>
      <c r="O1972" s="360" t="n">
        <v>0</v>
      </c>
      <c r="P1972" s="360" t="n"/>
      <c r="Q1972" s="360" t="n"/>
      <c r="R1972" s="360" t="n"/>
      <c r="S1972" s="360" t="n"/>
      <c r="T1972" s="360" t="n"/>
      <c r="U1972" s="360" t="n"/>
      <c r="V1972" s="360" t="n"/>
      <c r="W1972" s="360" t="n">
        <v>0</v>
      </c>
      <c r="X1972" s="360" t="n">
        <v>1</v>
      </c>
      <c r="Y1972" s="360" t="n">
        <v>0</v>
      </c>
      <c r="Z1972" s="360" t="n"/>
      <c r="AA1972" s="360" t="n"/>
      <c r="AB1972" s="360" t="n"/>
    </row>
    <row r="1973">
      <c r="A1973" s="360" t="n">
        <v>50</v>
      </c>
      <c r="B1973" s="360" t="n">
        <v>0</v>
      </c>
      <c r="C1973" s="360" t="n">
        <v>0</v>
      </c>
      <c r="D1973" s="360" t="n">
        <v>1</v>
      </c>
      <c r="E1973" s="360" t="n">
        <v>228</v>
      </c>
      <c r="F1973" s="360">
        <f>ROUND(Source!AY1965,O1973)</f>
        <v/>
      </c>
      <c r="G1973" s="360" t="inlineStr">
        <is>
          <t>СтМатПод</t>
        </is>
      </c>
      <c r="H1973" s="360" t="inlineStr">
        <is>
          <t>Стоимость материалов подрядчика</t>
        </is>
      </c>
      <c r="I1973" s="360" t="n"/>
      <c r="J1973" s="360" t="n"/>
      <c r="K1973" s="360" t="n">
        <v>228</v>
      </c>
      <c r="L1973" s="360" t="n">
        <v>7</v>
      </c>
      <c r="M1973" s="360" t="n">
        <v>3</v>
      </c>
      <c r="N1973" s="360" t="inlineStr"/>
      <c r="O1973" s="360" t="n">
        <v>0</v>
      </c>
      <c r="P1973" s="360" t="n"/>
      <c r="Q1973" s="360" t="n"/>
      <c r="R1973" s="360" t="n"/>
      <c r="S1973" s="360" t="n"/>
      <c r="T1973" s="360" t="n"/>
      <c r="U1973" s="360" t="n"/>
      <c r="V1973" s="360" t="n"/>
      <c r="W1973" s="360" t="n">
        <v>0</v>
      </c>
      <c r="X1973" s="360" t="n">
        <v>1</v>
      </c>
      <c r="Y1973" s="360" t="n">
        <v>0</v>
      </c>
      <c r="Z1973" s="360" t="n"/>
      <c r="AA1973" s="360" t="n"/>
      <c r="AB1973" s="360" t="n"/>
    </row>
    <row r="1974">
      <c r="A1974" s="360" t="n">
        <v>50</v>
      </c>
      <c r="B1974" s="360" t="n">
        <v>0</v>
      </c>
      <c r="C1974" s="360" t="n">
        <v>0</v>
      </c>
      <c r="D1974" s="360" t="n">
        <v>1</v>
      </c>
      <c r="E1974" s="360" t="n">
        <v>216</v>
      </c>
      <c r="F1974" s="360">
        <f>ROUND(Source!AP1965,O1974)</f>
        <v/>
      </c>
      <c r="G1974" s="360" t="inlineStr">
        <is>
          <t>Оборуд</t>
        </is>
      </c>
      <c r="H1974" s="360" t="inlineStr">
        <is>
          <t>Стоимость оборудования (всего)</t>
        </is>
      </c>
      <c r="I1974" s="360" t="n"/>
      <c r="J1974" s="360" t="n"/>
      <c r="K1974" s="360" t="n">
        <v>216</v>
      </c>
      <c r="L1974" s="360" t="n">
        <v>8</v>
      </c>
      <c r="M1974" s="360" t="n">
        <v>3</v>
      </c>
      <c r="N1974" s="360" t="inlineStr"/>
      <c r="O1974" s="360" t="n">
        <v>0</v>
      </c>
      <c r="P1974" s="360" t="n"/>
      <c r="Q1974" s="360" t="n"/>
      <c r="R1974" s="360" t="n"/>
      <c r="S1974" s="360" t="n"/>
      <c r="T1974" s="360" t="n"/>
      <c r="U1974" s="360" t="n"/>
      <c r="V1974" s="360" t="n"/>
      <c r="W1974" s="360" t="n">
        <v>0</v>
      </c>
      <c r="X1974" s="360" t="n">
        <v>1</v>
      </c>
      <c r="Y1974" s="360" t="n">
        <v>0</v>
      </c>
      <c r="Z1974" s="360" t="n"/>
      <c r="AA1974" s="360" t="n"/>
      <c r="AB1974" s="360" t="n"/>
    </row>
    <row r="1975">
      <c r="A1975" s="360" t="n">
        <v>50</v>
      </c>
      <c r="B1975" s="360" t="n">
        <v>0</v>
      </c>
      <c r="C1975" s="360" t="n">
        <v>0</v>
      </c>
      <c r="D1975" s="360" t="n">
        <v>1</v>
      </c>
      <c r="E1975" s="360" t="n">
        <v>223</v>
      </c>
      <c r="F1975" s="360">
        <f>ROUND(Source!AQ1965,O1975)</f>
        <v/>
      </c>
      <c r="G1975" s="360" t="inlineStr">
        <is>
          <t>ОборудЗак</t>
        </is>
      </c>
      <c r="H1975" s="360" t="inlineStr">
        <is>
          <t>Стоимость оборудования заказчика</t>
        </is>
      </c>
      <c r="I1975" s="360" t="n"/>
      <c r="J1975" s="360" t="n"/>
      <c r="K1975" s="360" t="n">
        <v>223</v>
      </c>
      <c r="L1975" s="360" t="n">
        <v>9</v>
      </c>
      <c r="M1975" s="360" t="n">
        <v>3</v>
      </c>
      <c r="N1975" s="360" t="inlineStr"/>
      <c r="O1975" s="360" t="n">
        <v>0</v>
      </c>
      <c r="P1975" s="360" t="n"/>
      <c r="Q1975" s="360" t="n"/>
      <c r="R1975" s="360" t="n"/>
      <c r="S1975" s="360" t="n"/>
      <c r="T1975" s="360" t="n"/>
      <c r="U1975" s="360" t="n"/>
      <c r="V1975" s="360" t="n"/>
      <c r="W1975" s="360" t="n">
        <v>0</v>
      </c>
      <c r="X1975" s="360" t="n">
        <v>1</v>
      </c>
      <c r="Y1975" s="360" t="n">
        <v>0</v>
      </c>
      <c r="Z1975" s="360" t="n"/>
      <c r="AA1975" s="360" t="n"/>
      <c r="AB1975" s="360" t="n"/>
    </row>
    <row r="1976">
      <c r="A1976" s="360" t="n">
        <v>50</v>
      </c>
      <c r="B1976" s="360" t="n">
        <v>0</v>
      </c>
      <c r="C1976" s="360" t="n">
        <v>0</v>
      </c>
      <c r="D1976" s="360" t="n">
        <v>1</v>
      </c>
      <c r="E1976" s="360" t="n">
        <v>229</v>
      </c>
      <c r="F1976" s="360">
        <f>ROUND(Source!AZ1965,O1976)</f>
        <v/>
      </c>
      <c r="G1976" s="360" t="inlineStr">
        <is>
          <t>ОборудПод</t>
        </is>
      </c>
      <c r="H1976" s="360" t="inlineStr">
        <is>
          <t>Стоимость оборудования подрядчика</t>
        </is>
      </c>
      <c r="I1976" s="360" t="n"/>
      <c r="J1976" s="360" t="n"/>
      <c r="K1976" s="360" t="n">
        <v>229</v>
      </c>
      <c r="L1976" s="360" t="n">
        <v>10</v>
      </c>
      <c r="M1976" s="360" t="n">
        <v>3</v>
      </c>
      <c r="N1976" s="360" t="inlineStr"/>
      <c r="O1976" s="360" t="n">
        <v>0</v>
      </c>
      <c r="P1976" s="360" t="n"/>
      <c r="Q1976" s="360" t="n"/>
      <c r="R1976" s="360" t="n"/>
      <c r="S1976" s="360" t="n"/>
      <c r="T1976" s="360" t="n"/>
      <c r="U1976" s="360" t="n"/>
      <c r="V1976" s="360" t="n"/>
      <c r="W1976" s="360" t="n">
        <v>0</v>
      </c>
      <c r="X1976" s="360" t="n">
        <v>1</v>
      </c>
      <c r="Y1976" s="360" t="n">
        <v>0</v>
      </c>
      <c r="Z1976" s="360" t="n"/>
      <c r="AA1976" s="360" t="n"/>
      <c r="AB1976" s="360" t="n"/>
    </row>
    <row r="1977">
      <c r="A1977" s="360" t="n">
        <v>50</v>
      </c>
      <c r="B1977" s="360" t="n">
        <v>0</v>
      </c>
      <c r="C1977" s="360" t="n">
        <v>0</v>
      </c>
      <c r="D1977" s="360" t="n">
        <v>1</v>
      </c>
      <c r="E1977" s="360" t="n">
        <v>203</v>
      </c>
      <c r="F1977" s="360">
        <f>ROUND(Source!Q1965,O1977)</f>
        <v/>
      </c>
      <c r="G1977" s="360" t="inlineStr">
        <is>
          <t>ЭММ</t>
        </is>
      </c>
      <c r="H1977" s="360" t="inlineStr">
        <is>
          <t>Эксплуатация машин</t>
        </is>
      </c>
      <c r="I1977" s="360" t="n"/>
      <c r="J1977" s="360" t="n"/>
      <c r="K1977" s="360" t="n">
        <v>203</v>
      </c>
      <c r="L1977" s="360" t="n">
        <v>11</v>
      </c>
      <c r="M1977" s="360" t="n">
        <v>3</v>
      </c>
      <c r="N1977" s="360" t="inlineStr"/>
      <c r="O1977" s="360" t="n">
        <v>0</v>
      </c>
      <c r="P1977" s="360" t="n"/>
      <c r="Q1977" s="360" t="n"/>
      <c r="R1977" s="360" t="n"/>
      <c r="S1977" s="360" t="n"/>
      <c r="T1977" s="360" t="n"/>
      <c r="U1977" s="360" t="n"/>
      <c r="V1977" s="360" t="n"/>
      <c r="W1977" s="360" t="n">
        <v>0</v>
      </c>
      <c r="X1977" s="360" t="n">
        <v>1</v>
      </c>
      <c r="Y1977" s="360" t="n">
        <v>0</v>
      </c>
      <c r="Z1977" s="360" t="n"/>
      <c r="AA1977" s="360" t="n"/>
      <c r="AB1977" s="360" t="n"/>
    </row>
    <row r="1978">
      <c r="A1978" s="360" t="n">
        <v>50</v>
      </c>
      <c r="B1978" s="360" t="n">
        <v>0</v>
      </c>
      <c r="C1978" s="360" t="n">
        <v>0</v>
      </c>
      <c r="D1978" s="360" t="n">
        <v>1</v>
      </c>
      <c r="E1978" s="360" t="n">
        <v>231</v>
      </c>
      <c r="F1978" s="360">
        <f>ROUND(Source!BB1965,O1978)</f>
        <v/>
      </c>
      <c r="G1978" s="360" t="inlineStr">
        <is>
          <t>ЭММсНРиСП</t>
        </is>
      </c>
      <c r="H1978" s="360" t="inlineStr">
        <is>
          <t>Эксплуатация машин по ТСН-2001.16</t>
        </is>
      </c>
      <c r="I1978" s="360" t="n"/>
      <c r="J1978" s="360" t="n"/>
      <c r="K1978" s="360" t="n">
        <v>231</v>
      </c>
      <c r="L1978" s="360" t="n">
        <v>12</v>
      </c>
      <c r="M1978" s="360" t="n">
        <v>3</v>
      </c>
      <c r="N1978" s="360" t="inlineStr"/>
      <c r="O1978" s="360" t="n">
        <v>0</v>
      </c>
      <c r="P1978" s="360" t="n"/>
      <c r="Q1978" s="360" t="n"/>
      <c r="R1978" s="360" t="n"/>
      <c r="S1978" s="360" t="n"/>
      <c r="T1978" s="360" t="n"/>
      <c r="U1978" s="360" t="n"/>
      <c r="V1978" s="360" t="n"/>
      <c r="W1978" s="360" t="n">
        <v>0</v>
      </c>
      <c r="X1978" s="360" t="n">
        <v>1</v>
      </c>
      <c r="Y1978" s="360" t="n">
        <v>0</v>
      </c>
      <c r="Z1978" s="360" t="n"/>
      <c r="AA1978" s="360" t="n"/>
      <c r="AB1978" s="360" t="n"/>
    </row>
    <row r="1979">
      <c r="A1979" s="360" t="n">
        <v>50</v>
      </c>
      <c r="B1979" s="360" t="n">
        <v>0</v>
      </c>
      <c r="C1979" s="360" t="n">
        <v>0</v>
      </c>
      <c r="D1979" s="360" t="n">
        <v>1</v>
      </c>
      <c r="E1979" s="360" t="n">
        <v>204</v>
      </c>
      <c r="F1979" s="360">
        <f>ROUND(Source!R1965,O1979)</f>
        <v/>
      </c>
      <c r="G1979" s="360" t="inlineStr">
        <is>
          <t>ЗПМ</t>
        </is>
      </c>
      <c r="H1979" s="360" t="inlineStr">
        <is>
          <t>ЗП машинистов</t>
        </is>
      </c>
      <c r="I1979" s="360" t="n"/>
      <c r="J1979" s="360" t="n"/>
      <c r="K1979" s="360" t="n">
        <v>204</v>
      </c>
      <c r="L1979" s="360" t="n">
        <v>13</v>
      </c>
      <c r="M1979" s="360" t="n">
        <v>3</v>
      </c>
      <c r="N1979" s="360" t="inlineStr"/>
      <c r="O1979" s="360" t="n">
        <v>0</v>
      </c>
      <c r="P1979" s="360" t="n"/>
      <c r="Q1979" s="360" t="n"/>
      <c r="R1979" s="360" t="n"/>
      <c r="S1979" s="360" t="n"/>
      <c r="T1979" s="360" t="n"/>
      <c r="U1979" s="360" t="n"/>
      <c r="V1979" s="360" t="n"/>
      <c r="W1979" s="360" t="n">
        <v>0</v>
      </c>
      <c r="X1979" s="360" t="n">
        <v>1</v>
      </c>
      <c r="Y1979" s="360" t="n">
        <v>0</v>
      </c>
      <c r="Z1979" s="360" t="n"/>
      <c r="AA1979" s="360" t="n"/>
      <c r="AB1979" s="360" t="n"/>
    </row>
    <row r="1980">
      <c r="A1980" s="360" t="n">
        <v>50</v>
      </c>
      <c r="B1980" s="360" t="n">
        <v>0</v>
      </c>
      <c r="C1980" s="360" t="n">
        <v>0</v>
      </c>
      <c r="D1980" s="360" t="n">
        <v>1</v>
      </c>
      <c r="E1980" s="360" t="n">
        <v>205</v>
      </c>
      <c r="F1980" s="360">
        <f>ROUND(Source!S1965,O1980)</f>
        <v/>
      </c>
      <c r="G1980" s="360" t="inlineStr">
        <is>
          <t>ОЗП</t>
        </is>
      </c>
      <c r="H1980" s="360" t="inlineStr">
        <is>
          <t>Основная ЗП рабочих</t>
        </is>
      </c>
      <c r="I1980" s="360" t="n"/>
      <c r="J1980" s="360" t="n"/>
      <c r="K1980" s="360" t="n">
        <v>205</v>
      </c>
      <c r="L1980" s="360" t="n">
        <v>14</v>
      </c>
      <c r="M1980" s="360" t="n">
        <v>3</v>
      </c>
      <c r="N1980" s="360" t="inlineStr"/>
      <c r="O1980" s="360" t="n">
        <v>0</v>
      </c>
      <c r="P1980" s="360" t="n"/>
      <c r="Q1980" s="360" t="n"/>
      <c r="R1980" s="360" t="n"/>
      <c r="S1980" s="360" t="n"/>
      <c r="T1980" s="360" t="n"/>
      <c r="U1980" s="360" t="n"/>
      <c r="V1980" s="360" t="n"/>
      <c r="W1980" s="360" t="n">
        <v>0</v>
      </c>
      <c r="X1980" s="360" t="n">
        <v>1</v>
      </c>
      <c r="Y1980" s="360" t="n">
        <v>0</v>
      </c>
      <c r="Z1980" s="360" t="n"/>
      <c r="AA1980" s="360" t="n"/>
      <c r="AB1980" s="360" t="n"/>
    </row>
    <row r="1981">
      <c r="A1981" s="360" t="n">
        <v>50</v>
      </c>
      <c r="B1981" s="360" t="n">
        <v>0</v>
      </c>
      <c r="C1981" s="360" t="n">
        <v>0</v>
      </c>
      <c r="D1981" s="360" t="n">
        <v>1</v>
      </c>
      <c r="E1981" s="360" t="n">
        <v>232</v>
      </c>
      <c r="F1981" s="360">
        <f>ROUND(Source!BC1965,O1981)</f>
        <v/>
      </c>
      <c r="G1981" s="360" t="inlineStr">
        <is>
          <t>ОЗПсНРиСП</t>
        </is>
      </c>
      <c r="H1981" s="360" t="inlineStr">
        <is>
          <t>Основная ЗП рабочих по ТСН-2001.16</t>
        </is>
      </c>
      <c r="I1981" s="360" t="n"/>
      <c r="J1981" s="360" t="n"/>
      <c r="K1981" s="360" t="n">
        <v>232</v>
      </c>
      <c r="L1981" s="360" t="n">
        <v>15</v>
      </c>
      <c r="M1981" s="360" t="n">
        <v>3</v>
      </c>
      <c r="N1981" s="360" t="inlineStr"/>
      <c r="O1981" s="360" t="n">
        <v>0</v>
      </c>
      <c r="P1981" s="360" t="n"/>
      <c r="Q1981" s="360" t="n"/>
      <c r="R1981" s="360" t="n"/>
      <c r="S1981" s="360" t="n"/>
      <c r="T1981" s="360" t="n"/>
      <c r="U1981" s="360" t="n"/>
      <c r="V1981" s="360" t="n"/>
      <c r="W1981" s="360" t="n">
        <v>0</v>
      </c>
      <c r="X1981" s="360" t="n">
        <v>1</v>
      </c>
      <c r="Y1981" s="360" t="n">
        <v>0</v>
      </c>
      <c r="Z1981" s="360" t="n"/>
      <c r="AA1981" s="360" t="n"/>
      <c r="AB1981" s="360" t="n"/>
    </row>
    <row r="1982">
      <c r="A1982" s="360" t="n">
        <v>50</v>
      </c>
      <c r="B1982" s="360" t="n">
        <v>0</v>
      </c>
      <c r="C1982" s="360" t="n">
        <v>0</v>
      </c>
      <c r="D1982" s="360" t="n">
        <v>1</v>
      </c>
      <c r="E1982" s="360" t="n">
        <v>214</v>
      </c>
      <c r="F1982" s="360">
        <f>ROUND(Source!AS1965,O1982)</f>
        <v/>
      </c>
      <c r="G1982" s="360" t="inlineStr">
        <is>
          <t>Строит</t>
        </is>
      </c>
      <c r="H1982" s="360" t="inlineStr">
        <is>
          <t>Строительные работы с НР и СП</t>
        </is>
      </c>
      <c r="I1982" s="360" t="n"/>
      <c r="J1982" s="360" t="n"/>
      <c r="K1982" s="360" t="n">
        <v>214</v>
      </c>
      <c r="L1982" s="360" t="n">
        <v>16</v>
      </c>
      <c r="M1982" s="360" t="n">
        <v>3</v>
      </c>
      <c r="N1982" s="360" t="inlineStr"/>
      <c r="O1982" s="360" t="n">
        <v>0</v>
      </c>
      <c r="P1982" s="360" t="n"/>
      <c r="Q1982" s="360" t="n"/>
      <c r="R1982" s="360" t="n"/>
      <c r="S1982" s="360" t="n"/>
      <c r="T1982" s="360" t="n"/>
      <c r="U1982" s="360" t="n"/>
      <c r="V1982" s="360" t="n"/>
      <c r="W1982" s="360" t="n">
        <v>0</v>
      </c>
      <c r="X1982" s="360" t="n">
        <v>1</v>
      </c>
      <c r="Y1982" s="360" t="n">
        <v>0</v>
      </c>
      <c r="Z1982" s="360" t="n"/>
      <c r="AA1982" s="360" t="n"/>
      <c r="AB1982" s="360" t="n"/>
    </row>
    <row r="1983">
      <c r="A1983" s="360" t="n">
        <v>50</v>
      </c>
      <c r="B1983" s="360" t="n">
        <v>0</v>
      </c>
      <c r="C1983" s="360" t="n">
        <v>0</v>
      </c>
      <c r="D1983" s="360" t="n">
        <v>1</v>
      </c>
      <c r="E1983" s="360" t="n">
        <v>215</v>
      </c>
      <c r="F1983" s="360">
        <f>ROUND(Source!AT1965,O1983)</f>
        <v/>
      </c>
      <c r="G1983" s="360" t="inlineStr">
        <is>
          <t>Монтаж</t>
        </is>
      </c>
      <c r="H1983" s="360" t="inlineStr">
        <is>
          <t>Монтажные работы с НР и СП</t>
        </is>
      </c>
      <c r="I1983" s="360" t="n"/>
      <c r="J1983" s="360" t="n"/>
      <c r="K1983" s="360" t="n">
        <v>215</v>
      </c>
      <c r="L1983" s="360" t="n">
        <v>17</v>
      </c>
      <c r="M1983" s="360" t="n">
        <v>3</v>
      </c>
      <c r="N1983" s="360" t="inlineStr"/>
      <c r="O1983" s="360" t="n">
        <v>0</v>
      </c>
      <c r="P1983" s="360" t="n"/>
      <c r="Q1983" s="360" t="n"/>
      <c r="R1983" s="360" t="n"/>
      <c r="S1983" s="360" t="n"/>
      <c r="T1983" s="360" t="n"/>
      <c r="U1983" s="360" t="n"/>
      <c r="V1983" s="360" t="n"/>
      <c r="W1983" s="360" t="n">
        <v>0</v>
      </c>
      <c r="X1983" s="360" t="n">
        <v>1</v>
      </c>
      <c r="Y1983" s="360" t="n">
        <v>0</v>
      </c>
      <c r="Z1983" s="360" t="n"/>
      <c r="AA1983" s="360" t="n"/>
      <c r="AB1983" s="360" t="n"/>
    </row>
    <row r="1984">
      <c r="A1984" s="360" t="n">
        <v>50</v>
      </c>
      <c r="B1984" s="360" t="n">
        <v>0</v>
      </c>
      <c r="C1984" s="360" t="n">
        <v>0</v>
      </c>
      <c r="D1984" s="360" t="n">
        <v>1</v>
      </c>
      <c r="E1984" s="360" t="n">
        <v>217</v>
      </c>
      <c r="F1984" s="360">
        <f>ROUND(Source!AU1965,O1984)</f>
        <v/>
      </c>
      <c r="G1984" s="360" t="inlineStr">
        <is>
          <t>Прочие</t>
        </is>
      </c>
      <c r="H1984" s="360" t="inlineStr">
        <is>
          <t>Прочие работы с НР и СП</t>
        </is>
      </c>
      <c r="I1984" s="360" t="n"/>
      <c r="J1984" s="360" t="n"/>
      <c r="K1984" s="360" t="n">
        <v>217</v>
      </c>
      <c r="L1984" s="360" t="n">
        <v>18</v>
      </c>
      <c r="M1984" s="360" t="n">
        <v>3</v>
      </c>
      <c r="N1984" s="360" t="inlineStr"/>
      <c r="O1984" s="360" t="n">
        <v>0</v>
      </c>
      <c r="P1984" s="360" t="n"/>
      <c r="Q1984" s="360" t="n"/>
      <c r="R1984" s="360" t="n"/>
      <c r="S1984" s="360" t="n"/>
      <c r="T1984" s="360" t="n"/>
      <c r="U1984" s="360" t="n"/>
      <c r="V1984" s="360" t="n"/>
      <c r="W1984" s="360" t="n">
        <v>0</v>
      </c>
      <c r="X1984" s="360" t="n">
        <v>1</v>
      </c>
      <c r="Y1984" s="360" t="n">
        <v>0</v>
      </c>
      <c r="Z1984" s="360" t="n"/>
      <c r="AA1984" s="360" t="n"/>
      <c r="AB1984" s="360" t="n"/>
    </row>
    <row r="1985">
      <c r="A1985" s="360" t="n">
        <v>50</v>
      </c>
      <c r="B1985" s="360" t="n">
        <v>0</v>
      </c>
      <c r="C1985" s="360" t="n">
        <v>0</v>
      </c>
      <c r="D1985" s="360" t="n">
        <v>1</v>
      </c>
      <c r="E1985" s="360" t="n">
        <v>230</v>
      </c>
      <c r="F1985" s="360">
        <f>ROUND(Source!BA1965,O1985)</f>
        <v/>
      </c>
      <c r="G1985" s="360" t="inlineStr">
        <is>
          <t>ПрочиеЗатр</t>
        </is>
      </c>
      <c r="H1985" s="360" t="inlineStr">
        <is>
          <t>Прочие затраты по ТСН-2001.16</t>
        </is>
      </c>
      <c r="I1985" s="360" t="n"/>
      <c r="J1985" s="360" t="n"/>
      <c r="K1985" s="360" t="n">
        <v>230</v>
      </c>
      <c r="L1985" s="360" t="n">
        <v>19</v>
      </c>
      <c r="M1985" s="360" t="n">
        <v>3</v>
      </c>
      <c r="N1985" s="360" t="inlineStr"/>
      <c r="O1985" s="360" t="n">
        <v>0</v>
      </c>
      <c r="P1985" s="360" t="n"/>
      <c r="Q1985" s="360" t="n"/>
      <c r="R1985" s="360" t="n"/>
      <c r="S1985" s="360" t="n"/>
      <c r="T1985" s="360" t="n"/>
      <c r="U1985" s="360" t="n"/>
      <c r="V1985" s="360" t="n"/>
      <c r="W1985" s="360" t="n">
        <v>0</v>
      </c>
      <c r="X1985" s="360" t="n">
        <v>1</v>
      </c>
      <c r="Y1985" s="360" t="n">
        <v>0</v>
      </c>
      <c r="Z1985" s="360" t="n"/>
      <c r="AA1985" s="360" t="n"/>
      <c r="AB1985" s="360" t="n"/>
    </row>
    <row r="1986">
      <c r="A1986" s="360" t="n">
        <v>50</v>
      </c>
      <c r="B1986" s="360" t="n">
        <v>0</v>
      </c>
      <c r="C1986" s="360" t="n">
        <v>0</v>
      </c>
      <c r="D1986" s="360" t="n">
        <v>1</v>
      </c>
      <c r="E1986" s="360" t="n">
        <v>206</v>
      </c>
      <c r="F1986" s="360">
        <f>ROUND(Source!T1965,O1986)</f>
        <v/>
      </c>
      <c r="G1986" s="360" t="inlineStr">
        <is>
          <t>ВозврМат</t>
        </is>
      </c>
      <c r="H1986" s="360" t="inlineStr">
        <is>
          <t>Возврат материалов</t>
        </is>
      </c>
      <c r="I1986" s="360" t="n"/>
      <c r="J1986" s="360" t="n"/>
      <c r="K1986" s="360" t="n">
        <v>206</v>
      </c>
      <c r="L1986" s="360" t="n">
        <v>20</v>
      </c>
      <c r="M1986" s="360" t="n">
        <v>3</v>
      </c>
      <c r="N1986" s="360" t="inlineStr"/>
      <c r="O1986" s="360" t="n">
        <v>0</v>
      </c>
      <c r="P1986" s="360" t="n"/>
      <c r="Q1986" s="360" t="n"/>
      <c r="R1986" s="360" t="n"/>
      <c r="S1986" s="360" t="n"/>
      <c r="T1986" s="360" t="n"/>
      <c r="U1986" s="360" t="n"/>
      <c r="V1986" s="360" t="n"/>
      <c r="W1986" s="360" t="n">
        <v>0</v>
      </c>
      <c r="X1986" s="360" t="n">
        <v>1</v>
      </c>
      <c r="Y1986" s="360" t="n">
        <v>0</v>
      </c>
      <c r="Z1986" s="360" t="n"/>
      <c r="AA1986" s="360" t="n"/>
      <c r="AB1986" s="360" t="n"/>
    </row>
    <row r="1987">
      <c r="A1987" s="360" t="n">
        <v>50</v>
      </c>
      <c r="B1987" s="360" t="n">
        <v>0</v>
      </c>
      <c r="C1987" s="360" t="n">
        <v>0</v>
      </c>
      <c r="D1987" s="360" t="n">
        <v>1</v>
      </c>
      <c r="E1987" s="360" t="n">
        <v>207</v>
      </c>
      <c r="F1987" s="360">
        <f>ROUND(Source!U1965,O1987)</f>
        <v/>
      </c>
      <c r="G1987" s="360" t="inlineStr">
        <is>
          <t>ТрудСтр</t>
        </is>
      </c>
      <c r="H1987" s="360" t="inlineStr">
        <is>
          <t>Трудозатраты строителей</t>
        </is>
      </c>
      <c r="I1987" s="360" t="n"/>
      <c r="J1987" s="360" t="n"/>
      <c r="K1987" s="360" t="n">
        <v>207</v>
      </c>
      <c r="L1987" s="360" t="n">
        <v>21</v>
      </c>
      <c r="M1987" s="360" t="n">
        <v>3</v>
      </c>
      <c r="N1987" s="360" t="inlineStr"/>
      <c r="O1987" s="360" t="n">
        <v>7</v>
      </c>
      <c r="P1987" s="360" t="n"/>
      <c r="Q1987" s="360" t="n"/>
      <c r="R1987" s="360" t="n"/>
      <c r="S1987" s="360" t="n"/>
      <c r="T1987" s="360" t="n"/>
      <c r="U1987" s="360" t="n"/>
      <c r="V1987" s="360" t="n"/>
      <c r="W1987" s="360" t="n">
        <v>0</v>
      </c>
      <c r="X1987" s="360" t="n">
        <v>1</v>
      </c>
      <c r="Y1987" s="360" t="n">
        <v>0</v>
      </c>
      <c r="Z1987" s="360" t="n"/>
      <c r="AA1987" s="360" t="n"/>
      <c r="AB1987" s="360" t="n"/>
    </row>
    <row r="1988">
      <c r="A1988" s="360" t="n">
        <v>50</v>
      </c>
      <c r="B1988" s="360" t="n">
        <v>0</v>
      </c>
      <c r="C1988" s="360" t="n">
        <v>0</v>
      </c>
      <c r="D1988" s="360" t="n">
        <v>1</v>
      </c>
      <c r="E1988" s="360" t="n">
        <v>208</v>
      </c>
      <c r="F1988" s="360">
        <f>ROUND(Source!V1965,O1988)</f>
        <v/>
      </c>
      <c r="G1988" s="360" t="inlineStr">
        <is>
          <t>ТрудМаш</t>
        </is>
      </c>
      <c r="H1988" s="360" t="inlineStr">
        <is>
          <t>Трудозатраты машинистов</t>
        </is>
      </c>
      <c r="I1988" s="360" t="n"/>
      <c r="J1988" s="360" t="n"/>
      <c r="K1988" s="360" t="n">
        <v>208</v>
      </c>
      <c r="L1988" s="360" t="n">
        <v>22</v>
      </c>
      <c r="M1988" s="360" t="n">
        <v>3</v>
      </c>
      <c r="N1988" s="360" t="inlineStr"/>
      <c r="O1988" s="360" t="n">
        <v>7</v>
      </c>
      <c r="P1988" s="360" t="n"/>
      <c r="Q1988" s="360" t="n"/>
      <c r="R1988" s="360" t="n"/>
      <c r="S1988" s="360" t="n"/>
      <c r="T1988" s="360" t="n"/>
      <c r="U1988" s="360" t="n"/>
      <c r="V1988" s="360" t="n"/>
      <c r="W1988" s="360" t="n">
        <v>0</v>
      </c>
      <c r="X1988" s="360" t="n">
        <v>1</v>
      </c>
      <c r="Y1988" s="360" t="n">
        <v>0</v>
      </c>
      <c r="Z1988" s="360" t="n"/>
      <c r="AA1988" s="360" t="n"/>
      <c r="AB1988" s="360" t="n"/>
    </row>
    <row r="1989">
      <c r="A1989" s="360" t="n">
        <v>50</v>
      </c>
      <c r="B1989" s="360" t="n">
        <v>0</v>
      </c>
      <c r="C1989" s="360" t="n">
        <v>0</v>
      </c>
      <c r="D1989" s="360" t="n">
        <v>1</v>
      </c>
      <c r="E1989" s="360" t="n">
        <v>209</v>
      </c>
      <c r="F1989" s="360">
        <f>ROUND(Source!W1965,O1989)</f>
        <v/>
      </c>
      <c r="G1989" s="360" t="inlineStr">
        <is>
          <t>ТранспМат</t>
        </is>
      </c>
      <c r="H1989" s="360" t="inlineStr">
        <is>
          <t>Транспорт материалов</t>
        </is>
      </c>
      <c r="I1989" s="360" t="n"/>
      <c r="J1989" s="360" t="n"/>
      <c r="K1989" s="360" t="n">
        <v>209</v>
      </c>
      <c r="L1989" s="360" t="n">
        <v>23</v>
      </c>
      <c r="M1989" s="360" t="n">
        <v>3</v>
      </c>
      <c r="N1989" s="360" t="inlineStr"/>
      <c r="O1989" s="360" t="n">
        <v>0</v>
      </c>
      <c r="P1989" s="360" t="n"/>
      <c r="Q1989" s="360" t="n"/>
      <c r="R1989" s="360" t="n"/>
      <c r="S1989" s="360" t="n"/>
      <c r="T1989" s="360" t="n"/>
      <c r="U1989" s="360" t="n"/>
      <c r="V1989" s="360" t="n"/>
      <c r="W1989" s="360" t="n">
        <v>0</v>
      </c>
      <c r="X1989" s="360" t="n">
        <v>1</v>
      </c>
      <c r="Y1989" s="360" t="n">
        <v>0</v>
      </c>
      <c r="Z1989" s="360" t="n"/>
      <c r="AA1989" s="360" t="n"/>
      <c r="AB1989" s="360" t="n"/>
    </row>
    <row r="1990">
      <c r="A1990" s="360" t="n">
        <v>50</v>
      </c>
      <c r="B1990" s="360" t="n">
        <v>0</v>
      </c>
      <c r="C1990" s="360" t="n">
        <v>0</v>
      </c>
      <c r="D1990" s="360" t="n">
        <v>1</v>
      </c>
      <c r="E1990" s="360" t="n">
        <v>233</v>
      </c>
      <c r="F1990" s="360">
        <f>ROUND(Source!BD1965,O1990)</f>
        <v/>
      </c>
      <c r="G1990" s="360" t="inlineStr">
        <is>
          <t>Перевозка</t>
        </is>
      </c>
      <c r="H1990" s="360" t="inlineStr">
        <is>
          <t>Перевозка грузов</t>
        </is>
      </c>
      <c r="I1990" s="360" t="n"/>
      <c r="J1990" s="360" t="n"/>
      <c r="K1990" s="360" t="n">
        <v>233</v>
      </c>
      <c r="L1990" s="360" t="n">
        <v>24</v>
      </c>
      <c r="M1990" s="360" t="n">
        <v>3</v>
      </c>
      <c r="N1990" s="360" t="inlineStr"/>
      <c r="O1990" s="360" t="n">
        <v>0</v>
      </c>
      <c r="P1990" s="360" t="n"/>
      <c r="Q1990" s="360" t="n"/>
      <c r="R1990" s="360" t="n"/>
      <c r="S1990" s="360" t="n"/>
      <c r="T1990" s="360" t="n"/>
      <c r="U1990" s="360" t="n"/>
      <c r="V1990" s="360" t="n"/>
      <c r="W1990" s="360" t="n">
        <v>0</v>
      </c>
      <c r="X1990" s="360" t="n">
        <v>1</v>
      </c>
      <c r="Y1990" s="360" t="n">
        <v>0</v>
      </c>
      <c r="Z1990" s="360" t="n"/>
      <c r="AA1990" s="360" t="n"/>
      <c r="AB1990" s="360" t="n"/>
    </row>
    <row r="1991">
      <c r="A1991" s="360" t="n">
        <v>50</v>
      </c>
      <c r="B1991" s="360" t="n">
        <v>0</v>
      </c>
      <c r="C1991" s="360" t="n">
        <v>0</v>
      </c>
      <c r="D1991" s="360" t="n">
        <v>1</v>
      </c>
      <c r="E1991" s="360" t="n">
        <v>210</v>
      </c>
      <c r="F1991" s="360">
        <f>ROUND(Source!X1965,O1991)</f>
        <v/>
      </c>
      <c r="G1991" s="360" t="inlineStr">
        <is>
          <t>НР</t>
        </is>
      </c>
      <c r="H1991" s="360" t="inlineStr">
        <is>
          <t>Накладные расходы</t>
        </is>
      </c>
      <c r="I1991" s="360" t="n"/>
      <c r="J1991" s="360" t="n"/>
      <c r="K1991" s="360" t="n">
        <v>210</v>
      </c>
      <c r="L1991" s="360" t="n">
        <v>25</v>
      </c>
      <c r="M1991" s="360" t="n">
        <v>3</v>
      </c>
      <c r="N1991" s="360" t="inlineStr"/>
      <c r="O1991" s="360" t="n">
        <v>0</v>
      </c>
      <c r="P1991" s="360" t="n"/>
      <c r="Q1991" s="360" t="n"/>
      <c r="R1991" s="360" t="n"/>
      <c r="S1991" s="360" t="n"/>
      <c r="T1991" s="360" t="n"/>
      <c r="U1991" s="360" t="n"/>
      <c r="V1991" s="360" t="n"/>
      <c r="W1991" s="360" t="n">
        <v>0</v>
      </c>
      <c r="X1991" s="360" t="n">
        <v>1</v>
      </c>
      <c r="Y1991" s="360" t="n">
        <v>0</v>
      </c>
      <c r="Z1991" s="360" t="n"/>
      <c r="AA1991" s="360" t="n"/>
      <c r="AB1991" s="360" t="n"/>
    </row>
    <row r="1992">
      <c r="A1992" s="360" t="n">
        <v>50</v>
      </c>
      <c r="B1992" s="360" t="n">
        <v>0</v>
      </c>
      <c r="C1992" s="360" t="n">
        <v>0</v>
      </c>
      <c r="D1992" s="360" t="n">
        <v>1</v>
      </c>
      <c r="E1992" s="360" t="n">
        <v>211</v>
      </c>
      <c r="F1992" s="360">
        <f>ROUND(Source!Y1965,O1992)</f>
        <v/>
      </c>
      <c r="G1992" s="360" t="inlineStr">
        <is>
          <t>СмПриб</t>
        </is>
      </c>
      <c r="H1992" s="360" t="inlineStr">
        <is>
          <t>Сметная прибыль</t>
        </is>
      </c>
      <c r="I1992" s="360" t="n"/>
      <c r="J1992" s="360" t="n"/>
      <c r="K1992" s="360" t="n">
        <v>211</v>
      </c>
      <c r="L1992" s="360" t="n">
        <v>26</v>
      </c>
      <c r="M1992" s="360" t="n">
        <v>3</v>
      </c>
      <c r="N1992" s="360" t="inlineStr"/>
      <c r="O1992" s="360" t="n">
        <v>0</v>
      </c>
      <c r="P1992" s="360" t="n"/>
      <c r="Q1992" s="360" t="n"/>
      <c r="R1992" s="360" t="n"/>
      <c r="S1992" s="360" t="n"/>
      <c r="T1992" s="360" t="n"/>
      <c r="U1992" s="360" t="n"/>
      <c r="V1992" s="360" t="n"/>
      <c r="W1992" s="360" t="n">
        <v>0</v>
      </c>
      <c r="X1992" s="360" t="n">
        <v>1</v>
      </c>
      <c r="Y1992" s="360" t="n">
        <v>0</v>
      </c>
      <c r="Z1992" s="360" t="n"/>
      <c r="AA1992" s="360" t="n"/>
      <c r="AB1992" s="360" t="n"/>
    </row>
    <row r="1993">
      <c r="A1993" s="360" t="n">
        <v>50</v>
      </c>
      <c r="B1993" s="360" t="n">
        <v>0</v>
      </c>
      <c r="C1993" s="360" t="n">
        <v>0</v>
      </c>
      <c r="D1993" s="360" t="n">
        <v>1</v>
      </c>
      <c r="E1993" s="360" t="n">
        <v>224</v>
      </c>
      <c r="F1993" s="360">
        <f>ROUND(Source!AR1965,O1993)</f>
        <v/>
      </c>
      <c r="G1993" s="360" t="inlineStr">
        <is>
          <t>Всего</t>
        </is>
      </c>
      <c r="H1993" s="360" t="inlineStr">
        <is>
          <t>Всего с НР и СП</t>
        </is>
      </c>
      <c r="I1993" s="360" t="n"/>
      <c r="J1993" s="360" t="n"/>
      <c r="K1993" s="360" t="n">
        <v>224</v>
      </c>
      <c r="L1993" s="360" t="n">
        <v>27</v>
      </c>
      <c r="M1993" s="360" t="n">
        <v>3</v>
      </c>
      <c r="N1993" s="360" t="inlineStr"/>
      <c r="O1993" s="360" t="n">
        <v>0</v>
      </c>
      <c r="P1993" s="360" t="n"/>
      <c r="Q1993" s="360" t="n"/>
      <c r="R1993" s="360" t="n"/>
      <c r="S1993" s="360" t="n"/>
      <c r="T1993" s="360" t="n"/>
      <c r="U1993" s="360" t="n"/>
      <c r="V1993" s="360" t="n"/>
      <c r="W1993" s="360" t="n">
        <v>0</v>
      </c>
      <c r="X1993" s="360" t="n">
        <v>1</v>
      </c>
      <c r="Y1993" s="360" t="n">
        <v>0</v>
      </c>
      <c r="Z1993" s="360" t="n"/>
      <c r="AA1993" s="360" t="n"/>
      <c r="AB1993" s="360" t="n"/>
    </row>
    <row r="1994">
      <c r="A1994" s="360" t="n">
        <v>50</v>
      </c>
      <c r="B1994" s="360" t="n">
        <v>0</v>
      </c>
      <c r="C1994" s="360" t="n">
        <v>0</v>
      </c>
      <c r="D1994" s="360" t="n">
        <v>2</v>
      </c>
      <c r="E1994" s="360" t="n">
        <v>0</v>
      </c>
      <c r="F1994" s="360">
        <f>ROUND(F1993,O1994)</f>
        <v/>
      </c>
      <c r="G1994" s="360" t="inlineStr">
        <is>
          <t>и1</t>
        </is>
      </c>
      <c r="H1994" s="360" t="inlineStr">
        <is>
          <t>Итого</t>
        </is>
      </c>
      <c r="I1994" s="360" t="n"/>
      <c r="J1994" s="360" t="n"/>
      <c r="K1994" s="360" t="n">
        <v>212</v>
      </c>
      <c r="L1994" s="360" t="n">
        <v>28</v>
      </c>
      <c r="M1994" s="360" t="n">
        <v>0</v>
      </c>
      <c r="N1994" s="360" t="inlineStr"/>
      <c r="O1994" s="360" t="n">
        <v>0</v>
      </c>
      <c r="P1994" s="360" t="n"/>
      <c r="Q1994" s="360" t="n"/>
      <c r="R1994" s="360" t="n"/>
      <c r="S1994" s="360" t="n"/>
      <c r="T1994" s="360" t="n"/>
      <c r="U1994" s="360" t="n"/>
      <c r="V1994" s="360" t="n"/>
      <c r="W1994" s="360" t="n">
        <v>0</v>
      </c>
      <c r="X1994" s="360" t="n">
        <v>1</v>
      </c>
      <c r="Y1994" s="360" t="n">
        <v>0</v>
      </c>
      <c r="Z1994" s="360" t="n"/>
      <c r="AA1994" s="360" t="n"/>
      <c r="AB1994" s="360" t="n"/>
    </row>
    <row r="1995">
      <c r="A1995" s="360" t="n">
        <v>50</v>
      </c>
      <c r="B1995" s="360" t="n">
        <v>0</v>
      </c>
      <c r="C1995" s="360" t="n">
        <v>0</v>
      </c>
      <c r="D1995" s="360" t="n">
        <v>2</v>
      </c>
      <c r="E1995" s="360" t="n">
        <v>0</v>
      </c>
      <c r="F1995" s="360">
        <f>ROUND(F1994*0.22,O1995)</f>
        <v/>
      </c>
      <c r="G1995" s="360" t="inlineStr">
        <is>
          <t>и2</t>
        </is>
      </c>
      <c r="H1995" s="360" t="inlineStr">
        <is>
          <t>НДС 22%</t>
        </is>
      </c>
      <c r="I1995" s="360" t="n"/>
      <c r="J1995" s="360" t="n"/>
      <c r="K1995" s="360" t="n">
        <v>212</v>
      </c>
      <c r="L1995" s="360" t="n">
        <v>29</v>
      </c>
      <c r="M1995" s="360" t="n">
        <v>0</v>
      </c>
      <c r="N1995" s="360" t="inlineStr"/>
      <c r="O1995" s="360" t="n">
        <v>0</v>
      </c>
      <c r="P1995" s="360" t="n"/>
      <c r="Q1995" s="360" t="n"/>
      <c r="R1995" s="360" t="n"/>
      <c r="S1995" s="360" t="n"/>
      <c r="T1995" s="360" t="n"/>
      <c r="U1995" s="360" t="n"/>
      <c r="V1995" s="360" t="n"/>
      <c r="W1995" s="360" t="n">
        <v>0</v>
      </c>
      <c r="X1995" s="360" t="n">
        <v>1</v>
      </c>
      <c r="Y1995" s="360" t="n">
        <v>0</v>
      </c>
      <c r="Z1995" s="360" t="n"/>
      <c r="AA1995" s="360" t="n"/>
      <c r="AB1995" s="360" t="n"/>
    </row>
    <row r="1996">
      <c r="A1996" s="360" t="n">
        <v>50</v>
      </c>
      <c r="B1996" s="360" t="n">
        <v>0</v>
      </c>
      <c r="C1996" s="360" t="n">
        <v>0</v>
      </c>
      <c r="D1996" s="360" t="n">
        <v>2</v>
      </c>
      <c r="E1996" s="360" t="n">
        <v>213</v>
      </c>
      <c r="F1996" s="360">
        <f>ROUND(F1994+F1995,O1996)</f>
        <v/>
      </c>
      <c r="G1996" s="360" t="inlineStr">
        <is>
          <t>и3</t>
        </is>
      </c>
      <c r="H1996" s="360" t="inlineStr">
        <is>
          <t>Всего</t>
        </is>
      </c>
      <c r="I1996" s="360" t="n"/>
      <c r="J1996" s="360" t="n"/>
      <c r="K1996" s="360" t="n">
        <v>212</v>
      </c>
      <c r="L1996" s="360" t="n">
        <v>30</v>
      </c>
      <c r="M1996" s="360" t="n">
        <v>0</v>
      </c>
      <c r="N1996" s="360" t="inlineStr"/>
      <c r="O1996" s="360" t="n">
        <v>0</v>
      </c>
      <c r="P1996" s="360" t="n"/>
      <c r="Q1996" s="360" t="n"/>
      <c r="R1996" s="360" t="n"/>
      <c r="S1996" s="360" t="n"/>
      <c r="T1996" s="360" t="n"/>
      <c r="U1996" s="360" t="n"/>
      <c r="V1996" s="360" t="n"/>
      <c r="W1996" s="360" t="n">
        <v>0</v>
      </c>
      <c r="X1996" s="360" t="n">
        <v>1</v>
      </c>
      <c r="Y1996" s="360" t="n">
        <v>0</v>
      </c>
      <c r="Z1996" s="360" t="n"/>
      <c r="AA1996" s="360" t="n"/>
      <c r="AB1996" s="360" t="n"/>
    </row>
    <row r="1998">
      <c r="A1998" s="356" t="n">
        <v>3</v>
      </c>
      <c r="B1998" s="356" t="n">
        <v>0</v>
      </c>
      <c r="C1998" s="356" t="n"/>
      <c r="D1998" s="356">
        <f>ROW(A2007)</f>
        <v/>
      </c>
      <c r="E1998" s="356" t="n"/>
      <c r="F1998" s="356" t="inlineStr">
        <is>
          <t>Новая локальная смета</t>
        </is>
      </c>
      <c r="G1998" s="356" t="inlineStr">
        <is>
          <t>Пушкина, д.17</t>
        </is>
      </c>
      <c r="H1998" s="356" t="inlineStr"/>
      <c r="I1998" s="356" t="n">
        <v>0</v>
      </c>
      <c r="J1998" s="356" t="inlineStr"/>
      <c r="K1998" s="356" t="n">
        <v>0</v>
      </c>
      <c r="L1998" s="356" t="inlineStr">
        <is>
          <t>Новая локальная смета</t>
        </is>
      </c>
      <c r="M1998" s="356" t="inlineStr"/>
      <c r="N1998" s="356" t="n"/>
      <c r="O1998" s="356" t="n"/>
      <c r="P1998" s="356" t="n"/>
      <c r="Q1998" s="356" t="n"/>
      <c r="R1998" s="356" t="n"/>
      <c r="S1998" s="356" t="n">
        <v>0</v>
      </c>
      <c r="T1998" s="356" t="n"/>
      <c r="U1998" s="356" t="inlineStr"/>
      <c r="V1998" s="356" t="n">
        <v>0</v>
      </c>
      <c r="W1998" s="356" t="n"/>
      <c r="X1998" s="356" t="n"/>
      <c r="Y1998" s="356" t="n"/>
      <c r="Z1998" s="356" t="n"/>
      <c r="AA1998" s="356" t="n"/>
      <c r="AB1998" s="356" t="inlineStr"/>
      <c r="AC1998" s="356" t="inlineStr"/>
      <c r="AD1998" s="356" t="inlineStr"/>
      <c r="AE1998" s="356" t="inlineStr"/>
      <c r="AF1998" s="356" t="inlineStr"/>
      <c r="AG1998" s="356" t="inlineStr"/>
      <c r="AH1998" s="356" t="n"/>
      <c r="AI1998" s="356" t="n"/>
      <c r="AJ1998" s="356" t="n"/>
      <c r="AK1998" s="356" t="n"/>
      <c r="AL1998" s="356" t="n"/>
      <c r="AM1998" s="356" t="n"/>
      <c r="AN1998" s="356" t="n"/>
      <c r="AO1998" s="356" t="n"/>
      <c r="AP1998" s="356" t="inlineStr"/>
      <c r="AQ1998" s="356" t="inlineStr"/>
      <c r="AR1998" s="356" t="inlineStr"/>
      <c r="AS1998" s="356" t="n"/>
      <c r="AT1998" s="356" t="n"/>
      <c r="AU1998" s="356" t="n"/>
      <c r="AV1998" s="356" t="n"/>
      <c r="AW1998" s="356" t="n"/>
      <c r="AX1998" s="356" t="n"/>
      <c r="AY1998" s="356" t="n"/>
      <c r="AZ1998" s="356" t="inlineStr"/>
      <c r="BA1998" s="356" t="n"/>
      <c r="BB1998" s="356" t="inlineStr"/>
      <c r="BC1998" s="356" t="inlineStr"/>
      <c r="BD1998" s="356" t="inlineStr"/>
      <c r="BE1998" s="356" t="inlineStr"/>
      <c r="BF1998" s="356" t="inlineStr"/>
      <c r="BG1998" s="356" t="inlineStr"/>
      <c r="BH1998" s="356" t="inlineStr"/>
      <c r="BI1998" s="356" t="inlineStr"/>
      <c r="BJ1998" s="356" t="inlineStr"/>
      <c r="BK1998" s="356" t="inlineStr"/>
      <c r="BL1998" s="356" t="inlineStr"/>
      <c r="BM1998" s="356" t="inlineStr"/>
      <c r="BN1998" s="356" t="inlineStr"/>
      <c r="BO1998" s="356" t="inlineStr"/>
      <c r="BP1998" s="356" t="inlineStr"/>
      <c r="BQ1998" s="356" t="n"/>
      <c r="BR1998" s="356" t="n"/>
      <c r="BS1998" s="356" t="n"/>
      <c r="BT1998" s="356" t="n"/>
      <c r="BU1998" s="356" t="n"/>
      <c r="BV1998" s="356" t="n"/>
      <c r="BW1998" s="356" t="n"/>
      <c r="BX1998" s="356" t="n">
        <v>0</v>
      </c>
      <c r="BY1998" s="356" t="n"/>
      <c r="BZ1998" s="356" t="n"/>
      <c r="CA1998" s="356" t="n"/>
      <c r="CB1998" s="356" t="n"/>
      <c r="CC1998" s="356" t="n"/>
      <c r="CD1998" s="356" t="n"/>
      <c r="CE1998" s="356" t="n"/>
      <c r="CF1998" s="356" t="n">
        <v>0</v>
      </c>
      <c r="CG1998" s="356" t="n">
        <v>0</v>
      </c>
      <c r="CH1998" s="356" t="n"/>
      <c r="CI1998" s="356" t="inlineStr"/>
      <c r="CJ1998" s="356" t="inlineStr"/>
      <c r="CK1998" s="0" t="inlineStr"/>
      <c r="CL1998" s="0" t="inlineStr"/>
      <c r="CM1998" s="0" t="inlineStr"/>
      <c r="CN1998" s="0" t="inlineStr"/>
      <c r="CO1998" s="0" t="inlineStr"/>
      <c r="CP1998" s="0" t="inlineStr"/>
      <c r="CQ1998" s="0" t="inlineStr"/>
    </row>
    <row r="2000">
      <c r="A2000" s="358" t="n">
        <v>52</v>
      </c>
      <c r="B2000" s="358">
        <f>B2007</f>
        <v/>
      </c>
      <c r="C2000" s="358">
        <f>C2007</f>
        <v/>
      </c>
      <c r="D2000" s="358">
        <f>D2007</f>
        <v/>
      </c>
      <c r="E2000" s="358">
        <f>E2007</f>
        <v/>
      </c>
      <c r="F2000" s="358">
        <f>F2007</f>
        <v/>
      </c>
      <c r="G2000" s="358">
        <f>G2007</f>
        <v/>
      </c>
      <c r="H2000" s="358" t="n"/>
      <c r="I2000" s="358" t="n"/>
      <c r="J2000" s="358" t="n"/>
      <c r="K2000" s="358" t="n"/>
      <c r="L2000" s="358" t="n"/>
      <c r="M2000" s="358" t="n"/>
      <c r="N2000" s="358" t="n"/>
      <c r="O2000" s="358">
        <f>O2007</f>
        <v/>
      </c>
      <c r="P2000" s="358">
        <f>P2007</f>
        <v/>
      </c>
      <c r="Q2000" s="358">
        <f>Q2007</f>
        <v/>
      </c>
      <c r="R2000" s="358">
        <f>R2007</f>
        <v/>
      </c>
      <c r="S2000" s="358">
        <f>S2007</f>
        <v/>
      </c>
      <c r="T2000" s="358">
        <f>T2007</f>
        <v/>
      </c>
      <c r="U2000" s="358">
        <f>U2007</f>
        <v/>
      </c>
      <c r="V2000" s="358">
        <f>V2007</f>
        <v/>
      </c>
      <c r="W2000" s="358">
        <f>W2007</f>
        <v/>
      </c>
      <c r="X2000" s="358">
        <f>X2007</f>
        <v/>
      </c>
      <c r="Y2000" s="358">
        <f>Y2007</f>
        <v/>
      </c>
      <c r="Z2000" s="358">
        <f>Z2007</f>
        <v/>
      </c>
      <c r="AA2000" s="358">
        <f>AA2007</f>
        <v/>
      </c>
      <c r="AB2000" s="358">
        <f>AB2007</f>
        <v/>
      </c>
      <c r="AC2000" s="358">
        <f>AC2007</f>
        <v/>
      </c>
      <c r="AD2000" s="358">
        <f>AD2007</f>
        <v/>
      </c>
      <c r="AE2000" s="358">
        <f>AE2007</f>
        <v/>
      </c>
      <c r="AF2000" s="358">
        <f>AF2007</f>
        <v/>
      </c>
      <c r="AG2000" s="358">
        <f>AG2007</f>
        <v/>
      </c>
      <c r="AH2000" s="358">
        <f>AH2007</f>
        <v/>
      </c>
      <c r="AI2000" s="358">
        <f>AI2007</f>
        <v/>
      </c>
      <c r="AJ2000" s="358">
        <f>AJ2007</f>
        <v/>
      </c>
      <c r="AK2000" s="358">
        <f>AK2007</f>
        <v/>
      </c>
      <c r="AL2000" s="358">
        <f>AL2007</f>
        <v/>
      </c>
      <c r="AM2000" s="358">
        <f>AM2007</f>
        <v/>
      </c>
      <c r="AN2000" s="358">
        <f>AN2007</f>
        <v/>
      </c>
      <c r="AO2000" s="358">
        <f>AO2007</f>
        <v/>
      </c>
      <c r="AP2000" s="358">
        <f>AP2007</f>
        <v/>
      </c>
      <c r="AQ2000" s="358">
        <f>AQ2007</f>
        <v/>
      </c>
      <c r="AR2000" s="358">
        <f>AR2007</f>
        <v/>
      </c>
      <c r="AS2000" s="358">
        <f>AS2007</f>
        <v/>
      </c>
      <c r="AT2000" s="358">
        <f>AT2007</f>
        <v/>
      </c>
      <c r="AU2000" s="358">
        <f>AU2007</f>
        <v/>
      </c>
      <c r="AV2000" s="358">
        <f>AV2007</f>
        <v/>
      </c>
      <c r="AW2000" s="358">
        <f>AW2007</f>
        <v/>
      </c>
      <c r="AX2000" s="358">
        <f>AX2007</f>
        <v/>
      </c>
      <c r="AY2000" s="358">
        <f>AY2007</f>
        <v/>
      </c>
      <c r="AZ2000" s="358">
        <f>AZ2007</f>
        <v/>
      </c>
      <c r="BA2000" s="358">
        <f>BA2007</f>
        <v/>
      </c>
      <c r="BB2000" s="358">
        <f>BB2007</f>
        <v/>
      </c>
      <c r="BC2000" s="358">
        <f>BC2007</f>
        <v/>
      </c>
      <c r="BD2000" s="358">
        <f>BD2007</f>
        <v/>
      </c>
      <c r="BE2000" s="358">
        <f>BE2007</f>
        <v/>
      </c>
      <c r="BF2000" s="358">
        <f>BF2007</f>
        <v/>
      </c>
      <c r="BG2000" s="358">
        <f>BG2007</f>
        <v/>
      </c>
      <c r="BH2000" s="358">
        <f>BH2007</f>
        <v/>
      </c>
      <c r="BI2000" s="358">
        <f>BI2007</f>
        <v/>
      </c>
      <c r="BJ2000" s="358">
        <f>BJ2007</f>
        <v/>
      </c>
      <c r="BK2000" s="358">
        <f>BK2007</f>
        <v/>
      </c>
      <c r="BL2000" s="358">
        <f>BL2007</f>
        <v/>
      </c>
      <c r="BM2000" s="358">
        <f>BM2007</f>
        <v/>
      </c>
      <c r="BN2000" s="358">
        <f>BN2007</f>
        <v/>
      </c>
      <c r="BO2000" s="358">
        <f>BO2007</f>
        <v/>
      </c>
      <c r="BP2000" s="358">
        <f>BP2007</f>
        <v/>
      </c>
      <c r="BQ2000" s="358">
        <f>BQ2007</f>
        <v/>
      </c>
      <c r="BR2000" s="358">
        <f>BR2007</f>
        <v/>
      </c>
      <c r="BS2000" s="358">
        <f>BS2007</f>
        <v/>
      </c>
      <c r="BT2000" s="358">
        <f>BT2007</f>
        <v/>
      </c>
      <c r="BU2000" s="358">
        <f>BU2007</f>
        <v/>
      </c>
      <c r="BV2000" s="358">
        <f>BV2007</f>
        <v/>
      </c>
      <c r="BW2000" s="358">
        <f>BW2007</f>
        <v/>
      </c>
      <c r="BX2000" s="358">
        <f>BX2007</f>
        <v/>
      </c>
      <c r="BY2000" s="358">
        <f>BY2007</f>
        <v/>
      </c>
      <c r="BZ2000" s="358">
        <f>BZ2007</f>
        <v/>
      </c>
      <c r="CA2000" s="358">
        <f>CA2007</f>
        <v/>
      </c>
      <c r="CB2000" s="358">
        <f>CB2007</f>
        <v/>
      </c>
      <c r="CC2000" s="358">
        <f>CC2007</f>
        <v/>
      </c>
      <c r="CD2000" s="358">
        <f>CD2007</f>
        <v/>
      </c>
      <c r="CE2000" s="358">
        <f>CE2007</f>
        <v/>
      </c>
      <c r="CF2000" s="358">
        <f>CF2007</f>
        <v/>
      </c>
      <c r="CG2000" s="358">
        <f>CG2007</f>
        <v/>
      </c>
      <c r="CH2000" s="358">
        <f>CH2007</f>
        <v/>
      </c>
      <c r="CI2000" s="358">
        <f>CI2007</f>
        <v/>
      </c>
      <c r="CJ2000" s="358">
        <f>CJ2007</f>
        <v/>
      </c>
      <c r="CK2000" s="358">
        <f>CK2007</f>
        <v/>
      </c>
      <c r="CL2000" s="358">
        <f>CL2007</f>
        <v/>
      </c>
      <c r="CM2000" s="358">
        <f>CM2007</f>
        <v/>
      </c>
      <c r="CN2000" s="358">
        <f>CN2007</f>
        <v/>
      </c>
      <c r="CO2000" s="358">
        <f>CO2007</f>
        <v/>
      </c>
      <c r="CP2000" s="358">
        <f>CP2007</f>
        <v/>
      </c>
      <c r="CQ2000" s="358">
        <f>CQ2007</f>
        <v/>
      </c>
      <c r="CR2000" s="358">
        <f>CR2007</f>
        <v/>
      </c>
      <c r="CS2000" s="358">
        <f>CS2007</f>
        <v/>
      </c>
      <c r="CT2000" s="358">
        <f>CT2007</f>
        <v/>
      </c>
      <c r="CU2000" s="358">
        <f>CU2007</f>
        <v/>
      </c>
      <c r="CV2000" s="358">
        <f>CV2007</f>
        <v/>
      </c>
      <c r="CW2000" s="358">
        <f>CW2007</f>
        <v/>
      </c>
      <c r="CX2000" s="358">
        <f>CX2007</f>
        <v/>
      </c>
      <c r="CY2000" s="358">
        <f>CY2007</f>
        <v/>
      </c>
      <c r="CZ2000" s="358">
        <f>CZ2007</f>
        <v/>
      </c>
      <c r="DA2000" s="358">
        <f>DA2007</f>
        <v/>
      </c>
      <c r="DB2000" s="358">
        <f>DB2007</f>
        <v/>
      </c>
      <c r="DC2000" s="358">
        <f>DC2007</f>
        <v/>
      </c>
      <c r="DD2000" s="358">
        <f>DD2007</f>
        <v/>
      </c>
      <c r="DE2000" s="358">
        <f>DE2007</f>
        <v/>
      </c>
      <c r="DF2000" s="358">
        <f>DF2007</f>
        <v/>
      </c>
      <c r="DG2000" s="359">
        <f>DG2007</f>
        <v/>
      </c>
      <c r="DH2000" s="359">
        <f>DH2007</f>
        <v/>
      </c>
      <c r="DI2000" s="359">
        <f>DI2007</f>
        <v/>
      </c>
      <c r="DJ2000" s="359">
        <f>DJ2007</f>
        <v/>
      </c>
      <c r="DK2000" s="359">
        <f>DK2007</f>
        <v/>
      </c>
      <c r="DL2000" s="359">
        <f>DL2007</f>
        <v/>
      </c>
      <c r="DM2000" s="359">
        <f>DM2007</f>
        <v/>
      </c>
      <c r="DN2000" s="359">
        <f>DN2007</f>
        <v/>
      </c>
      <c r="DO2000" s="359">
        <f>DO2007</f>
        <v/>
      </c>
      <c r="DP2000" s="359">
        <f>DP2007</f>
        <v/>
      </c>
      <c r="DQ2000" s="359">
        <f>DQ2007</f>
        <v/>
      </c>
      <c r="DR2000" s="359">
        <f>DR2007</f>
        <v/>
      </c>
      <c r="DS2000" s="359">
        <f>DS2007</f>
        <v/>
      </c>
      <c r="DT2000" s="359">
        <f>DT2007</f>
        <v/>
      </c>
      <c r="DU2000" s="359">
        <f>DU2007</f>
        <v/>
      </c>
      <c r="DV2000" s="359">
        <f>DV2007</f>
        <v/>
      </c>
      <c r="DW2000" s="359">
        <f>DW2007</f>
        <v/>
      </c>
      <c r="DX2000" s="359">
        <f>DX2007</f>
        <v/>
      </c>
      <c r="DY2000" s="359">
        <f>DY2007</f>
        <v/>
      </c>
      <c r="DZ2000" s="359">
        <f>DZ2007</f>
        <v/>
      </c>
      <c r="EA2000" s="359">
        <f>EA2007</f>
        <v/>
      </c>
      <c r="EB2000" s="359">
        <f>EB2007</f>
        <v/>
      </c>
      <c r="EC2000" s="359">
        <f>EC2007</f>
        <v/>
      </c>
      <c r="ED2000" s="359">
        <f>ED2007</f>
        <v/>
      </c>
      <c r="EE2000" s="359">
        <f>EE2007</f>
        <v/>
      </c>
      <c r="EF2000" s="359">
        <f>EF2007</f>
        <v/>
      </c>
      <c r="EG2000" s="359">
        <f>EG2007</f>
        <v/>
      </c>
      <c r="EH2000" s="359">
        <f>EH2007</f>
        <v/>
      </c>
      <c r="EI2000" s="359">
        <f>EI2007</f>
        <v/>
      </c>
      <c r="EJ2000" s="359">
        <f>EJ2007</f>
        <v/>
      </c>
      <c r="EK2000" s="359">
        <f>EK2007</f>
        <v/>
      </c>
      <c r="EL2000" s="359">
        <f>EL2007</f>
        <v/>
      </c>
      <c r="EM2000" s="359">
        <f>EM2007</f>
        <v/>
      </c>
      <c r="EN2000" s="359">
        <f>EN2007</f>
        <v/>
      </c>
      <c r="EO2000" s="359">
        <f>EO2007</f>
        <v/>
      </c>
      <c r="EP2000" s="359">
        <f>EP2007</f>
        <v/>
      </c>
      <c r="EQ2000" s="359">
        <f>EQ2007</f>
        <v/>
      </c>
      <c r="ER2000" s="359">
        <f>ER2007</f>
        <v/>
      </c>
      <c r="ES2000" s="359">
        <f>ES2007</f>
        <v/>
      </c>
      <c r="ET2000" s="359">
        <f>ET2007</f>
        <v/>
      </c>
      <c r="EU2000" s="359">
        <f>EU2007</f>
        <v/>
      </c>
      <c r="EV2000" s="359">
        <f>EV2007</f>
        <v/>
      </c>
      <c r="EW2000" s="359">
        <f>EW2007</f>
        <v/>
      </c>
      <c r="EX2000" s="359">
        <f>EX2007</f>
        <v/>
      </c>
      <c r="EY2000" s="359">
        <f>EY2007</f>
        <v/>
      </c>
      <c r="EZ2000" s="359">
        <f>EZ2007</f>
        <v/>
      </c>
      <c r="FA2000" s="359">
        <f>FA2007</f>
        <v/>
      </c>
      <c r="FB2000" s="359">
        <f>FB2007</f>
        <v/>
      </c>
      <c r="FC2000" s="359">
        <f>FC2007</f>
        <v/>
      </c>
      <c r="FD2000" s="359">
        <f>FD2007</f>
        <v/>
      </c>
      <c r="FE2000" s="359">
        <f>FE2007</f>
        <v/>
      </c>
      <c r="FF2000" s="359">
        <f>FF2007</f>
        <v/>
      </c>
      <c r="FG2000" s="359">
        <f>FG2007</f>
        <v/>
      </c>
      <c r="FH2000" s="359">
        <f>FH2007</f>
        <v/>
      </c>
      <c r="FI2000" s="359">
        <f>FI2007</f>
        <v/>
      </c>
      <c r="FJ2000" s="359">
        <f>FJ2007</f>
        <v/>
      </c>
      <c r="FK2000" s="359">
        <f>FK2007</f>
        <v/>
      </c>
      <c r="FL2000" s="359">
        <f>FL2007</f>
        <v/>
      </c>
      <c r="FM2000" s="359">
        <f>FM2007</f>
        <v/>
      </c>
      <c r="FN2000" s="359">
        <f>FN2007</f>
        <v/>
      </c>
      <c r="FO2000" s="359">
        <f>FO2007</f>
        <v/>
      </c>
      <c r="FP2000" s="359">
        <f>FP2007</f>
        <v/>
      </c>
      <c r="FQ2000" s="359">
        <f>FQ2007</f>
        <v/>
      </c>
      <c r="FR2000" s="359">
        <f>FR2007</f>
        <v/>
      </c>
      <c r="FS2000" s="359">
        <f>FS2007</f>
        <v/>
      </c>
      <c r="FT2000" s="359">
        <f>FT2007</f>
        <v/>
      </c>
      <c r="FU2000" s="359">
        <f>FU2007</f>
        <v/>
      </c>
      <c r="FV2000" s="359">
        <f>FV2007</f>
        <v/>
      </c>
      <c r="FW2000" s="359">
        <f>FW2007</f>
        <v/>
      </c>
      <c r="FX2000" s="359">
        <f>FX2007</f>
        <v/>
      </c>
      <c r="FY2000" s="359">
        <f>FY2007</f>
        <v/>
      </c>
      <c r="FZ2000" s="359">
        <f>FZ2007</f>
        <v/>
      </c>
      <c r="GA2000" s="359">
        <f>GA2007</f>
        <v/>
      </c>
      <c r="GB2000" s="359">
        <f>GB2007</f>
        <v/>
      </c>
      <c r="GC2000" s="359">
        <f>GC2007</f>
        <v/>
      </c>
      <c r="GD2000" s="359">
        <f>GD2007</f>
        <v/>
      </c>
      <c r="GE2000" s="359">
        <f>GE2007</f>
        <v/>
      </c>
      <c r="GF2000" s="359">
        <f>GF2007</f>
        <v/>
      </c>
      <c r="GG2000" s="359">
        <f>GG2007</f>
        <v/>
      </c>
      <c r="GH2000" s="359">
        <f>GH2007</f>
        <v/>
      </c>
      <c r="GI2000" s="359">
        <f>GI2007</f>
        <v/>
      </c>
      <c r="GJ2000" s="359">
        <f>GJ2007</f>
        <v/>
      </c>
      <c r="GK2000" s="359">
        <f>GK2007</f>
        <v/>
      </c>
      <c r="GL2000" s="359">
        <f>GL2007</f>
        <v/>
      </c>
      <c r="GM2000" s="359">
        <f>GM2007</f>
        <v/>
      </c>
      <c r="GN2000" s="359">
        <f>GN2007</f>
        <v/>
      </c>
      <c r="GO2000" s="359">
        <f>GO2007</f>
        <v/>
      </c>
      <c r="GP2000" s="359">
        <f>GP2007</f>
        <v/>
      </c>
      <c r="GQ2000" s="359">
        <f>GQ2007</f>
        <v/>
      </c>
      <c r="GR2000" s="359">
        <f>GR2007</f>
        <v/>
      </c>
      <c r="GS2000" s="359">
        <f>GS2007</f>
        <v/>
      </c>
      <c r="GT2000" s="359">
        <f>GT2007</f>
        <v/>
      </c>
      <c r="GU2000" s="359">
        <f>GU2007</f>
        <v/>
      </c>
      <c r="GV2000" s="359">
        <f>GV2007</f>
        <v/>
      </c>
      <c r="GW2000" s="359">
        <f>GW2007</f>
        <v/>
      </c>
      <c r="GX2000" s="359">
        <f>GX2007</f>
        <v/>
      </c>
    </row>
    <row r="2002">
      <c r="A2002" s="0" t="n">
        <v>17</v>
      </c>
      <c r="B2002" s="0" t="n">
        <v>0</v>
      </c>
      <c r="C2002" s="0">
        <f>ROW(SmtRes!A720)</f>
        <v/>
      </c>
      <c r="D2002" s="0">
        <f>ROW(EtalonRes!A700)</f>
        <v/>
      </c>
      <c r="E2002" s="0" t="inlineStr">
        <is>
          <t>1</t>
        </is>
      </c>
      <c r="F2002" s="0" t="inlineStr">
        <is>
          <t>м08-03-526-1</t>
        </is>
      </c>
      <c r="G2002" s="0" t="inlineStr">
        <is>
          <t>Автомат одно-, двух-, трехполюсный, устанавливаемый на конструкции на стене или колонне, на ток до 25 А</t>
        </is>
      </c>
      <c r="H2002" s="0" t="inlineStr">
        <is>
          <t>1  ШТ.</t>
        </is>
      </c>
      <c r="I2002" s="0">
        <f>ROUND(ROUND(4,4),7)</f>
        <v/>
      </c>
      <c r="J2002" s="0" t="n">
        <v>0</v>
      </c>
      <c r="K2002" s="0">
        <f>ROUND(ROUND(4,4),7)</f>
        <v/>
      </c>
      <c r="O2002" s="0">
        <f>ROUND(CP2002,0)</f>
        <v/>
      </c>
      <c r="P2002" s="0">
        <f>ROUND(CQ2002*I2002,0)</f>
        <v/>
      </c>
      <c r="Q2002" s="0">
        <f>(ROUND((ROUND((((ET2002*ROUND(0.2,7)))*I2002),0)*BB2002),0)+ROUND((ROUND(((AE2002-((EU2002*ROUND(0.2,7))))*I2002),0)*BS2002),0))</f>
        <v/>
      </c>
      <c r="R2002" s="0">
        <f>(ROUND((ROUND((((EU2002*ROUND(0.2,7)))*I2002),0)*BS2002),0)+ROUND((ROUND(((AE2002-((EU2002*ROUND(0.2,7))))*I2002),0)*BS2002),0))</f>
        <v/>
      </c>
      <c r="S2002" s="0">
        <f>ROUND(CT2002*I2002,0)</f>
        <v/>
      </c>
      <c r="T2002" s="0">
        <f>ROUND(CU2002*I2002,0)</f>
        <v/>
      </c>
      <c r="U2002" s="0">
        <f>ROUND(CV2002*I2002,7)</f>
        <v/>
      </c>
      <c r="V2002" s="0">
        <f>ROUND(CW2002*I2002,7)</f>
        <v/>
      </c>
      <c r="W2002" s="0">
        <f>ROUND(CX2002*I2002,0)</f>
        <v/>
      </c>
      <c r="X2002" s="0">
        <f>ROUND(CY2002,0)</f>
        <v/>
      </c>
      <c r="Y2002" s="0">
        <f>ROUND(CZ2002,0)</f>
        <v/>
      </c>
      <c r="AA2002" s="0" t="n">
        <v>78845955</v>
      </c>
      <c r="AB2002" s="0">
        <f>ROUND((AC2002+AD2002+AF2002),2)</f>
        <v/>
      </c>
      <c r="AC2002" s="0">
        <f>ROUND(((ES2002*ROUND(0.2,7))),2)</f>
        <v/>
      </c>
      <c r="AD2002" s="0">
        <f>ROUND(((((ET2002*ROUND(0.2,7)))-((EU2002*ROUND(0.2,7))))+AE2002),2)</f>
        <v/>
      </c>
      <c r="AE2002" s="0">
        <f>ROUND(((EU2002*ROUND(0.2,7))),2)</f>
        <v/>
      </c>
      <c r="AF2002" s="0">
        <f>ROUND(((EV2002*ROUND(0.2,7))),2)</f>
        <v/>
      </c>
      <c r="AG2002" s="0">
        <f>ROUND((AP2002),2)</f>
        <v/>
      </c>
      <c r="AH2002" s="0">
        <f>((EW2002*ROUND(0.2,7)))</f>
        <v/>
      </c>
      <c r="AI2002" s="0">
        <f>((EX2002*ROUND(0.2,7)))</f>
        <v/>
      </c>
      <c r="AJ2002" s="0">
        <f>(AS2002)</f>
        <v/>
      </c>
      <c r="AK2002" s="0" t="n">
        <v>36.49</v>
      </c>
      <c r="AL2002" s="0" t="n">
        <v>20.52</v>
      </c>
      <c r="AM2002" s="0" t="n">
        <v>1.13</v>
      </c>
      <c r="AN2002" s="0" t="n">
        <v>0</v>
      </c>
      <c r="AO2002" s="0" t="n">
        <v>14.84</v>
      </c>
      <c r="AP2002" s="0" t="n">
        <v>0</v>
      </c>
      <c r="AQ2002" s="0" t="n">
        <v>1.56</v>
      </c>
      <c r="AR2002" s="0" t="n">
        <v>0</v>
      </c>
      <c r="AS2002" s="0" t="n">
        <v>0</v>
      </c>
      <c r="AT2002" s="0" t="n">
        <v>97</v>
      </c>
      <c r="AU2002" s="0" t="n">
        <v>51</v>
      </c>
      <c r="AV2002" s="0" t="n">
        <v>1</v>
      </c>
      <c r="AW2002" s="0" t="n">
        <v>1</v>
      </c>
      <c r="AZ2002" s="0" t="n">
        <v>1</v>
      </c>
      <c r="BA2002" s="0" t="n">
        <v>52.25</v>
      </c>
      <c r="BB2002" s="0" t="n">
        <v>8.27</v>
      </c>
      <c r="BC2002" s="0" t="n">
        <v>14.64</v>
      </c>
      <c r="BD2002" s="0" t="inlineStr"/>
      <c r="BE2002" s="0" t="inlineStr"/>
      <c r="BF2002" s="0" t="inlineStr"/>
      <c r="BG2002" s="0" t="inlineStr"/>
      <c r="BH2002" s="0" t="n">
        <v>0</v>
      </c>
      <c r="BI2002" s="0" t="n">
        <v>2</v>
      </c>
      <c r="BJ2002" s="0" t="inlineStr">
        <is>
          <t>ТЕРм Московской обл., м08-03-526-1, приказ Минстроя России №675/пр от 28.02.2017 № 259/пр</t>
        </is>
      </c>
      <c r="BM2002" s="0" t="n">
        <v>108001</v>
      </c>
      <c r="BN2002" s="0" t="n">
        <v>0</v>
      </c>
      <c r="BO2002" s="0" t="inlineStr">
        <is>
          <t>м08-03-526-1</t>
        </is>
      </c>
      <c r="BP2002" s="0" t="n">
        <v>1</v>
      </c>
      <c r="BQ2002" s="0" t="n">
        <v>3</v>
      </c>
      <c r="BR2002" s="0" t="n">
        <v>0</v>
      </c>
      <c r="BS2002" s="0" t="n">
        <v>52.25</v>
      </c>
      <c r="BT2002" s="0" t="n">
        <v>1</v>
      </c>
      <c r="BU2002" s="0" t="n">
        <v>1</v>
      </c>
      <c r="BV2002" s="0" t="n">
        <v>1</v>
      </c>
      <c r="BW2002" s="0" t="n">
        <v>1</v>
      </c>
      <c r="BX2002" s="0" t="n">
        <v>1</v>
      </c>
      <c r="BY2002" s="0" t="inlineStr"/>
      <c r="BZ2002" s="0" t="n">
        <v>97</v>
      </c>
      <c r="CA2002" s="0" t="n">
        <v>51</v>
      </c>
      <c r="CB2002" s="0" t="inlineStr"/>
      <c r="CE2002" s="0" t="n">
        <v>12</v>
      </c>
      <c r="CF2002" s="0" t="n">
        <v>0</v>
      </c>
      <c r="CG2002" s="0" t="n">
        <v>0</v>
      </c>
      <c r="CM2002" s="0" t="n">
        <v>0</v>
      </c>
      <c r="CN2002" s="0" t="inlineStr"/>
      <c r="CO2002" s="0" t="n">
        <v>0</v>
      </c>
      <c r="CP2002" s="0">
        <f>(P2002+Q2002+S2002)</f>
        <v/>
      </c>
      <c r="CQ2002" s="0">
        <f>AC2002*BC2002</f>
        <v/>
      </c>
      <c r="CR2002" s="0">
        <f>(ROUND((ROUND((((ET2002*ROUND(0.2,7)))*1),0)*BB2002),0)+ROUND((ROUND(((AE2002-((EU2002*ROUND(0.2,7))))*1),0)*BS2002),0))</f>
        <v/>
      </c>
      <c r="CS2002" s="0">
        <f>(ROUND((ROUND((((EU2002*ROUND(0.2,7)))*1),0)*BS2002),0)+ROUND((ROUND(((AE2002-((EU2002*ROUND(0.2,7))))*1),0)*BS2002),0))</f>
        <v/>
      </c>
      <c r="CT2002" s="0">
        <f>AF2002*BA2002</f>
        <v/>
      </c>
      <c r="CU2002" s="0">
        <f>AG2002</f>
        <v/>
      </c>
      <c r="CV2002" s="0">
        <f>AH2002</f>
        <v/>
      </c>
      <c r="CW2002" s="0">
        <f>AI2002</f>
        <v/>
      </c>
      <c r="CX2002" s="0">
        <f>AJ2002</f>
        <v/>
      </c>
      <c r="CY2002" s="0">
        <f>(((S2002+R2002)*AT2002)/100)</f>
        <v/>
      </c>
      <c r="CZ2002" s="0">
        <f>(((S2002+R2002)*AU2002)/100)</f>
        <v/>
      </c>
      <c r="DC2002" s="0" t="inlineStr"/>
      <c r="DD2002" s="0" t="inlineStr">
        <is>
          <t>)*0,2</t>
        </is>
      </c>
      <c r="DE2002" s="0" t="inlineStr">
        <is>
          <t>)*0,2</t>
        </is>
      </c>
      <c r="DF2002" s="0" t="inlineStr">
        <is>
          <t>)*0,2</t>
        </is>
      </c>
      <c r="DG2002" s="0" t="inlineStr">
        <is>
          <t>)*0,2</t>
        </is>
      </c>
      <c r="DH2002" s="0" t="inlineStr"/>
      <c r="DI2002" s="0" t="inlineStr">
        <is>
          <t>)*0,2</t>
        </is>
      </c>
      <c r="DJ2002" s="0" t="inlineStr">
        <is>
          <t>)*0,2</t>
        </is>
      </c>
      <c r="DK2002" s="0" t="inlineStr"/>
      <c r="DL2002" s="0" t="inlineStr"/>
      <c r="DM2002" s="0" t="inlineStr"/>
      <c r="DN2002" s="0" t="n">
        <v>0</v>
      </c>
      <c r="DO2002" s="0" t="n">
        <v>0</v>
      </c>
      <c r="DP2002" s="0" t="n">
        <v>1</v>
      </c>
      <c r="DQ2002" s="0" t="n">
        <v>1</v>
      </c>
      <c r="DU2002" s="0" t="n">
        <v>1013</v>
      </c>
      <c r="DV2002" s="0" t="inlineStr">
        <is>
          <t>1  ШТ.</t>
        </is>
      </c>
      <c r="DW2002" s="0" t="inlineStr">
        <is>
          <t>1  ШТ.</t>
        </is>
      </c>
      <c r="DX2002" s="0" t="n">
        <v>1</v>
      </c>
      <c r="DZ2002" s="0" t="inlineStr"/>
      <c r="EA2002" s="0" t="inlineStr"/>
      <c r="EB2002" s="0" t="inlineStr"/>
      <c r="EC2002" s="0" t="inlineStr"/>
      <c r="EE2002" s="0" t="n">
        <v>78725665</v>
      </c>
      <c r="EF2002" s="0" t="n">
        <v>3</v>
      </c>
      <c r="EG2002" s="0" t="inlineStr">
        <is>
          <t>Монтажные работы</t>
        </is>
      </c>
      <c r="EH2002" s="0" t="n">
        <v>0</v>
      </c>
      <c r="EI2002" s="0" t="inlineStr"/>
      <c r="EJ2002" s="0" t="n">
        <v>2</v>
      </c>
      <c r="EK2002" s="0" t="n">
        <v>108001</v>
      </c>
      <c r="EL2002" s="0" t="inlineStr">
        <is>
          <t>Электротехнические установки: на других объектах</t>
        </is>
      </c>
      <c r="EM2002" s="0" t="inlineStr">
        <is>
          <t>мФЕР-08</t>
        </is>
      </c>
      <c r="EO2002" s="0" t="inlineStr"/>
      <c r="EQ2002" s="0" t="n">
        <v>0</v>
      </c>
      <c r="ER2002" s="0" t="n">
        <v>36.49</v>
      </c>
      <c r="ES2002" s="0" t="n">
        <v>20.52</v>
      </c>
      <c r="ET2002" s="0" t="n">
        <v>1.13</v>
      </c>
      <c r="EU2002" s="0" t="n">
        <v>0</v>
      </c>
      <c r="EV2002" s="0" t="n">
        <v>14.84</v>
      </c>
      <c r="EW2002" s="0" t="n">
        <v>1.56</v>
      </c>
      <c r="EX2002" s="0" t="n">
        <v>0</v>
      </c>
      <c r="EY2002" s="0" t="n">
        <v>0</v>
      </c>
      <c r="FQ2002" s="0" t="n">
        <v>0</v>
      </c>
      <c r="FR2002" s="0" t="n">
        <v>0</v>
      </c>
      <c r="FS2002" s="0" t="n">
        <v>0</v>
      </c>
      <c r="FX2002" s="0" t="n">
        <v>97</v>
      </c>
      <c r="FY2002" s="0" t="n">
        <v>51</v>
      </c>
      <c r="GA2002" s="0" t="inlineStr"/>
      <c r="GD2002" s="0" t="n">
        <v>1</v>
      </c>
      <c r="GF2002" s="0" t="n">
        <v>-834727787</v>
      </c>
      <c r="GG2002" s="0" t="n">
        <v>2</v>
      </c>
      <c r="GH2002" s="0" t="n">
        <v>1</v>
      </c>
      <c r="GI2002" s="0" t="n">
        <v>2</v>
      </c>
      <c r="GJ2002" s="0" t="n">
        <v>0</v>
      </c>
      <c r="GK2002" s="0" t="n">
        <v>0</v>
      </c>
      <c r="GL2002" s="0">
        <f>ROUND(IF(AND(BH2002=3,BI2002=3,FS2002&lt;&gt;0),P2002,0),0)</f>
        <v/>
      </c>
      <c r="GM2002" s="0">
        <f>ROUND(O2002+X2002+Y2002,0)+GX2002</f>
        <v/>
      </c>
      <c r="GN2002" s="0">
        <f>IF(OR(BI2002=0,BI2002=1),GM2002-GX2002,0)</f>
        <v/>
      </c>
      <c r="GO2002" s="0">
        <f>IF(BI2002=2,GM2002-GX2002,0)</f>
        <v/>
      </c>
      <c r="GP2002" s="0">
        <f>IF(BI2002=4,GM2002-GX2002,0)</f>
        <v/>
      </c>
      <c r="GR2002" s="0" t="n">
        <v>0</v>
      </c>
      <c r="GS2002" s="0" t="n">
        <v>3</v>
      </c>
      <c r="GT2002" s="0" t="n">
        <v>0</v>
      </c>
      <c r="GU2002" s="0" t="inlineStr"/>
      <c r="GV2002" s="0">
        <f>ROUND((GT2002),2)</f>
        <v/>
      </c>
      <c r="GW2002" s="0" t="n">
        <v>1</v>
      </c>
      <c r="GX2002" s="0">
        <f>ROUND(HC2002*I2002,0)</f>
        <v/>
      </c>
      <c r="HA2002" s="0" t="n">
        <v>0</v>
      </c>
      <c r="HB2002" s="0" t="n">
        <v>0</v>
      </c>
      <c r="HC2002" s="0">
        <f>GV2002*GW2002</f>
        <v/>
      </c>
      <c r="HE2002" s="0" t="inlineStr"/>
      <c r="HF2002" s="0" t="inlineStr"/>
      <c r="HM2002" s="0" t="inlineStr"/>
      <c r="HN2002" s="0" t="inlineStr">
        <is>
          <t>Пр/812-049.3-1</t>
        </is>
      </c>
      <c r="HO2002" s="0" t="inlineStr">
        <is>
          <t>Пр/774-049.3</t>
        </is>
      </c>
      <c r="HP2002" s="0" t="inlineStr">
        <is>
          <t>Электротехнические установки: на других объектах</t>
        </is>
      </c>
      <c r="HQ2002" s="0" t="inlineStr">
        <is>
          <t>Электротехнические установки: на других объектах</t>
        </is>
      </c>
      <c r="HS2002" s="0" t="n">
        <v>0</v>
      </c>
      <c r="IK2002" s="0" t="n">
        <v>0</v>
      </c>
    </row>
    <row r="2003">
      <c r="A2003" s="0" t="n">
        <v>17</v>
      </c>
      <c r="B2003" s="0" t="n">
        <v>0</v>
      </c>
      <c r="C2003" s="0">
        <f>ROW(SmtRes!A737)</f>
        <v/>
      </c>
      <c r="D2003" s="0">
        <f>ROW(EtalonRes!A715)</f>
        <v/>
      </c>
      <c r="E2003" s="0" t="inlineStr">
        <is>
          <t>2</t>
        </is>
      </c>
      <c r="F2003" s="0" t="inlineStr">
        <is>
          <t>м08-03-526-1</t>
        </is>
      </c>
      <c r="G2003" s="0" t="inlineStr">
        <is>
          <t>Автомат одно-, двух-, трехполюсный, устанавливаемый на конструкции на стене или колонне, на ток до 25 А</t>
        </is>
      </c>
      <c r="H2003" s="0" t="inlineStr">
        <is>
          <t>1  ШТ.</t>
        </is>
      </c>
      <c r="I2003" s="0">
        <f>ROUND(ROUND(4,4),7)</f>
        <v/>
      </c>
      <c r="J2003" s="0" t="n">
        <v>0</v>
      </c>
      <c r="K2003" s="0">
        <f>ROUND(ROUND(4,4),7)</f>
        <v/>
      </c>
      <c r="O2003" s="0">
        <f>ROUND(CP2003,0)</f>
        <v/>
      </c>
      <c r="P2003" s="0">
        <f>ROUND(CQ2003*I2003,0)</f>
        <v/>
      </c>
      <c r="Q2003" s="0">
        <f>(ROUND((ROUND(((ET2003)*I2003),0)*BB2003),0)+ROUND((ROUND(((AE2003-(EU2003))*I2003),0)*BS2003),0))</f>
        <v/>
      </c>
      <c r="R2003" s="0">
        <f>(ROUND((ROUND(((EU2003)*I2003),0)*BS2003),0)+ROUND((ROUND(((AE2003-(EU2003))*I2003),0)*BS2003),0))</f>
        <v/>
      </c>
      <c r="S2003" s="0">
        <f>ROUND(CT2003*I2003,0)</f>
        <v/>
      </c>
      <c r="T2003" s="0">
        <f>ROUND(CU2003*I2003,0)</f>
        <v/>
      </c>
      <c r="U2003" s="0">
        <f>ROUND(CV2003*I2003,7)</f>
        <v/>
      </c>
      <c r="V2003" s="0">
        <f>ROUND(CW2003*I2003,7)</f>
        <v/>
      </c>
      <c r="W2003" s="0">
        <f>ROUND(CX2003*I2003,0)</f>
        <v/>
      </c>
      <c r="X2003" s="0">
        <f>ROUND(CY2003,0)</f>
        <v/>
      </c>
      <c r="Y2003" s="0">
        <f>ROUND(CZ2003,0)</f>
        <v/>
      </c>
      <c r="AA2003" s="0" t="n">
        <v>78845955</v>
      </c>
      <c r="AB2003" s="0">
        <f>ROUND((AC2003+AD2003+AF2003),2)</f>
        <v/>
      </c>
      <c r="AC2003" s="0">
        <f>ROUND((ES2003),2)</f>
        <v/>
      </c>
      <c r="AD2003" s="0">
        <f>ROUND((((ET2003)-(EU2003))+AE2003),2)</f>
        <v/>
      </c>
      <c r="AE2003" s="0">
        <f>ROUND((EU2003),2)</f>
        <v/>
      </c>
      <c r="AF2003" s="0">
        <f>ROUND((EV2003),2)</f>
        <v/>
      </c>
      <c r="AG2003" s="0">
        <f>ROUND((AP2003),2)</f>
        <v/>
      </c>
      <c r="AH2003" s="0">
        <f>(EW2003)</f>
        <v/>
      </c>
      <c r="AI2003" s="0">
        <f>(EX2003)</f>
        <v/>
      </c>
      <c r="AJ2003" s="0">
        <f>(AS2003)</f>
        <v/>
      </c>
      <c r="AK2003" s="0" t="n">
        <v>36.49</v>
      </c>
      <c r="AL2003" s="0" t="n">
        <v>20.52</v>
      </c>
      <c r="AM2003" s="0" t="n">
        <v>1.13</v>
      </c>
      <c r="AN2003" s="0" t="n">
        <v>0</v>
      </c>
      <c r="AO2003" s="0" t="n">
        <v>14.84</v>
      </c>
      <c r="AP2003" s="0" t="n">
        <v>0</v>
      </c>
      <c r="AQ2003" s="0" t="n">
        <v>1.56</v>
      </c>
      <c r="AR2003" s="0" t="n">
        <v>0</v>
      </c>
      <c r="AS2003" s="0" t="n">
        <v>0</v>
      </c>
      <c r="AT2003" s="0" t="n">
        <v>97</v>
      </c>
      <c r="AU2003" s="0" t="n">
        <v>51</v>
      </c>
      <c r="AV2003" s="0" t="n">
        <v>1</v>
      </c>
      <c r="AW2003" s="0" t="n">
        <v>1</v>
      </c>
      <c r="AZ2003" s="0" t="n">
        <v>1</v>
      </c>
      <c r="BA2003" s="0" t="n">
        <v>52.25</v>
      </c>
      <c r="BB2003" s="0" t="n">
        <v>8.27</v>
      </c>
      <c r="BC2003" s="0" t="n">
        <v>14.64</v>
      </c>
      <c r="BD2003" s="0" t="inlineStr"/>
      <c r="BE2003" s="0" t="inlineStr"/>
      <c r="BF2003" s="0" t="inlineStr"/>
      <c r="BG2003" s="0" t="inlineStr"/>
      <c r="BH2003" s="0" t="n">
        <v>0</v>
      </c>
      <c r="BI2003" s="0" t="n">
        <v>2</v>
      </c>
      <c r="BJ2003" s="0" t="inlineStr">
        <is>
          <t>ТЕРм Московской обл., м08-03-526-1, приказ Минстроя России №675/пр от 28.02.2017 № 259/пр</t>
        </is>
      </c>
      <c r="BM2003" s="0" t="n">
        <v>108001</v>
      </c>
      <c r="BN2003" s="0" t="n">
        <v>0</v>
      </c>
      <c r="BO2003" s="0" t="inlineStr">
        <is>
          <t>м08-03-526-1</t>
        </is>
      </c>
      <c r="BP2003" s="0" t="n">
        <v>1</v>
      </c>
      <c r="BQ2003" s="0" t="n">
        <v>3</v>
      </c>
      <c r="BR2003" s="0" t="n">
        <v>0</v>
      </c>
      <c r="BS2003" s="0" t="n">
        <v>52.25</v>
      </c>
      <c r="BT2003" s="0" t="n">
        <v>1</v>
      </c>
      <c r="BU2003" s="0" t="n">
        <v>1</v>
      </c>
      <c r="BV2003" s="0" t="n">
        <v>1</v>
      </c>
      <c r="BW2003" s="0" t="n">
        <v>1</v>
      </c>
      <c r="BX2003" s="0" t="n">
        <v>1</v>
      </c>
      <c r="BY2003" s="0" t="inlineStr"/>
      <c r="BZ2003" s="0" t="n">
        <v>97</v>
      </c>
      <c r="CA2003" s="0" t="n">
        <v>51</v>
      </c>
      <c r="CB2003" s="0" t="inlineStr"/>
      <c r="CE2003" s="0" t="n">
        <v>12</v>
      </c>
      <c r="CF2003" s="0" t="n">
        <v>0</v>
      </c>
      <c r="CG2003" s="0" t="n">
        <v>0</v>
      </c>
      <c r="CM2003" s="0" t="n">
        <v>0</v>
      </c>
      <c r="CN2003" s="0" t="inlineStr"/>
      <c r="CO2003" s="0" t="n">
        <v>0</v>
      </c>
      <c r="CP2003" s="0">
        <f>(P2003+Q2003+S2003)</f>
        <v/>
      </c>
      <c r="CQ2003" s="0">
        <f>AC2003*BC2003</f>
        <v/>
      </c>
      <c r="CR2003" s="0">
        <f>(ROUND((ROUND(((ET2003)*1),0)*BB2003),0)+ROUND((ROUND(((AE2003-(EU2003))*1),0)*BS2003),0))</f>
        <v/>
      </c>
      <c r="CS2003" s="0">
        <f>(ROUND((ROUND(((EU2003)*1),0)*BS2003),0)+ROUND((ROUND(((AE2003-(EU2003))*1),0)*BS2003),0))</f>
        <v/>
      </c>
      <c r="CT2003" s="0">
        <f>AF2003*BA2003</f>
        <v/>
      </c>
      <c r="CU2003" s="0">
        <f>AG2003</f>
        <v/>
      </c>
      <c r="CV2003" s="0">
        <f>AH2003</f>
        <v/>
      </c>
      <c r="CW2003" s="0">
        <f>AI2003</f>
        <v/>
      </c>
      <c r="CX2003" s="0">
        <f>AJ2003</f>
        <v/>
      </c>
      <c r="CY2003" s="0">
        <f>(((S2003+R2003)*AT2003)/100)</f>
        <v/>
      </c>
      <c r="CZ2003" s="0">
        <f>(((S2003+R2003)*AU2003)/100)</f>
        <v/>
      </c>
      <c r="DC2003" s="0" t="inlineStr"/>
      <c r="DD2003" s="0" t="inlineStr"/>
      <c r="DE2003" s="0" t="inlineStr"/>
      <c r="DF2003" s="0" t="inlineStr"/>
      <c r="DG2003" s="0" t="inlineStr"/>
      <c r="DH2003" s="0" t="inlineStr"/>
      <c r="DI2003" s="0" t="inlineStr"/>
      <c r="DJ2003" s="0" t="inlineStr"/>
      <c r="DK2003" s="0" t="inlineStr"/>
      <c r="DL2003" s="0" t="inlineStr"/>
      <c r="DM2003" s="0" t="inlineStr"/>
      <c r="DN2003" s="0" t="n">
        <v>0</v>
      </c>
      <c r="DO2003" s="0" t="n">
        <v>0</v>
      </c>
      <c r="DP2003" s="0" t="n">
        <v>1</v>
      </c>
      <c r="DQ2003" s="0" t="n">
        <v>1</v>
      </c>
      <c r="DU2003" s="0" t="n">
        <v>1013</v>
      </c>
      <c r="DV2003" s="0" t="inlineStr">
        <is>
          <t>1  ШТ.</t>
        </is>
      </c>
      <c r="DW2003" s="0" t="inlineStr">
        <is>
          <t>1  ШТ.</t>
        </is>
      </c>
      <c r="DX2003" s="0" t="n">
        <v>1</v>
      </c>
      <c r="DZ2003" s="0" t="inlineStr"/>
      <c r="EA2003" s="0" t="inlineStr"/>
      <c r="EB2003" s="0" t="inlineStr"/>
      <c r="EC2003" s="0" t="inlineStr"/>
      <c r="EE2003" s="0" t="n">
        <v>78725665</v>
      </c>
      <c r="EF2003" s="0" t="n">
        <v>3</v>
      </c>
      <c r="EG2003" s="0" t="inlineStr">
        <is>
          <t>Монтажные работы</t>
        </is>
      </c>
      <c r="EH2003" s="0" t="n">
        <v>0</v>
      </c>
      <c r="EI2003" s="0" t="inlineStr"/>
      <c r="EJ2003" s="0" t="n">
        <v>2</v>
      </c>
      <c r="EK2003" s="0" t="n">
        <v>108001</v>
      </c>
      <c r="EL2003" s="0" t="inlineStr">
        <is>
          <t>Электротехнические установки: на других объектах</t>
        </is>
      </c>
      <c r="EM2003" s="0" t="inlineStr">
        <is>
          <t>мФЕР-08</t>
        </is>
      </c>
      <c r="EO2003" s="0" t="inlineStr"/>
      <c r="EQ2003" s="0" t="n">
        <v>0</v>
      </c>
      <c r="ER2003" s="0" t="n">
        <v>36.49</v>
      </c>
      <c r="ES2003" s="0" t="n">
        <v>20.52</v>
      </c>
      <c r="ET2003" s="0" t="n">
        <v>1.13</v>
      </c>
      <c r="EU2003" s="0" t="n">
        <v>0</v>
      </c>
      <c r="EV2003" s="0" t="n">
        <v>14.84</v>
      </c>
      <c r="EW2003" s="0" t="n">
        <v>1.56</v>
      </c>
      <c r="EX2003" s="0" t="n">
        <v>0</v>
      </c>
      <c r="EY2003" s="0" t="n">
        <v>0</v>
      </c>
      <c r="FQ2003" s="0" t="n">
        <v>0</v>
      </c>
      <c r="FR2003" s="0" t="n">
        <v>0</v>
      </c>
      <c r="FS2003" s="0" t="n">
        <v>0</v>
      </c>
      <c r="FX2003" s="0" t="n">
        <v>97</v>
      </c>
      <c r="FY2003" s="0" t="n">
        <v>51</v>
      </c>
      <c r="GA2003" s="0" t="inlineStr"/>
      <c r="GD2003" s="0" t="n">
        <v>1</v>
      </c>
      <c r="GF2003" s="0" t="n">
        <v>-834727787</v>
      </c>
      <c r="GG2003" s="0" t="n">
        <v>2</v>
      </c>
      <c r="GH2003" s="0" t="n">
        <v>1</v>
      </c>
      <c r="GI2003" s="0" t="n">
        <v>2</v>
      </c>
      <c r="GJ2003" s="0" t="n">
        <v>0</v>
      </c>
      <c r="GK2003" s="0" t="n">
        <v>0</v>
      </c>
      <c r="GL2003" s="0">
        <f>ROUND(IF(AND(BH2003=3,BI2003=3,FS2003&lt;&gt;0),P2003,0),0)</f>
        <v/>
      </c>
      <c r="GM2003" s="0">
        <f>ROUND(O2003+X2003+Y2003,0)+GX2003</f>
        <v/>
      </c>
      <c r="GN2003" s="0">
        <f>IF(OR(BI2003=0,BI2003=1),GM2003-GX2003,0)</f>
        <v/>
      </c>
      <c r="GO2003" s="0">
        <f>IF(BI2003=2,GM2003-GX2003,0)</f>
        <v/>
      </c>
      <c r="GP2003" s="0">
        <f>IF(BI2003=4,GM2003-GX2003,0)</f>
        <v/>
      </c>
      <c r="GR2003" s="0" t="n">
        <v>0</v>
      </c>
      <c r="GS2003" s="0" t="n">
        <v>3</v>
      </c>
      <c r="GT2003" s="0" t="n">
        <v>0</v>
      </c>
      <c r="GU2003" s="0" t="inlineStr"/>
      <c r="GV2003" s="0">
        <f>ROUND((GT2003),2)</f>
        <v/>
      </c>
      <c r="GW2003" s="0" t="n">
        <v>1</v>
      </c>
      <c r="GX2003" s="0">
        <f>ROUND(HC2003*I2003,0)</f>
        <v/>
      </c>
      <c r="HA2003" s="0" t="n">
        <v>0</v>
      </c>
      <c r="HB2003" s="0" t="n">
        <v>0</v>
      </c>
      <c r="HC2003" s="0">
        <f>GV2003*GW2003</f>
        <v/>
      </c>
      <c r="HE2003" s="0" t="inlineStr"/>
      <c r="HF2003" s="0" t="inlineStr"/>
      <c r="HM2003" s="0" t="inlineStr"/>
      <c r="HN2003" s="0" t="inlineStr">
        <is>
          <t>Пр/812-049.3-1</t>
        </is>
      </c>
      <c r="HO2003" s="0" t="inlineStr">
        <is>
          <t>Пр/774-049.3</t>
        </is>
      </c>
      <c r="HP2003" s="0" t="inlineStr">
        <is>
          <t>Электротехнические установки: на других объектах</t>
        </is>
      </c>
      <c r="HQ2003" s="0" t="inlineStr">
        <is>
          <t>Электротехнические установки: на других объектах</t>
        </is>
      </c>
      <c r="HS2003" s="0" t="n">
        <v>0</v>
      </c>
      <c r="IK2003" s="0" t="n">
        <v>0</v>
      </c>
    </row>
    <row r="2004">
      <c r="A2004" s="0" t="n">
        <v>18</v>
      </c>
      <c r="B2004" s="0" t="n">
        <v>0</v>
      </c>
      <c r="C2004" s="0" t="n">
        <v>735</v>
      </c>
      <c r="E2004" s="0" t="inlineStr">
        <is>
          <t>2,1</t>
        </is>
      </c>
      <c r="F2004" s="0" t="inlineStr">
        <is>
          <t>509-5632</t>
        </is>
      </c>
      <c r="G2004" s="0" t="inlineStr">
        <is>
          <t>Выключатели автоматические ВА24-29 16А однофазные</t>
        </is>
      </c>
      <c r="H2004" s="0" t="inlineStr">
        <is>
          <t>шт.</t>
        </is>
      </c>
      <c r="I2004" s="0">
        <f>I2003*J2004</f>
        <v/>
      </c>
      <c r="J2004" s="0" t="n">
        <v>0.5</v>
      </c>
      <c r="K2004" s="0" t="n">
        <v>0.5</v>
      </c>
      <c r="O2004" s="0">
        <f>ROUND(CP2004,0)</f>
        <v/>
      </c>
      <c r="P2004" s="0">
        <f>ROUND(CQ2004*I2004,0)</f>
        <v/>
      </c>
      <c r="Q2004" s="0">
        <f>(ROUND((ROUND(((ET2004)*I2004),0)*BB2004),0)+ROUND((ROUND(((AE2004-(EU2004))*I2004),0)*BS2004),0))</f>
        <v/>
      </c>
      <c r="R2004" s="0">
        <f>(ROUND((ROUND(((EU2004)*I2004),0)*BS2004),0)+ROUND((ROUND(((AE2004-(EU2004))*I2004),0)*BS2004),0))</f>
        <v/>
      </c>
      <c r="S2004" s="0">
        <f>ROUND(CT2004*I2004,0)</f>
        <v/>
      </c>
      <c r="T2004" s="0">
        <f>ROUND(CU2004*I2004,0)</f>
        <v/>
      </c>
      <c r="U2004" s="0">
        <f>ROUND(CV2004*I2004,7)</f>
        <v/>
      </c>
      <c r="V2004" s="0">
        <f>ROUND(CW2004*I2004,7)</f>
        <v/>
      </c>
      <c r="W2004" s="0">
        <f>ROUND(CX2004*I2004,0)</f>
        <v/>
      </c>
      <c r="X2004" s="0">
        <f>ROUND(CY2004,0)</f>
        <v/>
      </c>
      <c r="Y2004" s="0">
        <f>ROUND(CZ2004,0)</f>
        <v/>
      </c>
      <c r="AA2004" s="0" t="n">
        <v>78845955</v>
      </c>
      <c r="AB2004" s="0">
        <f>ROUND((AC2004+AD2004+AF2004),2)</f>
        <v/>
      </c>
      <c r="AC2004" s="0">
        <f>ROUND((ES2004),2)</f>
        <v/>
      </c>
      <c r="AD2004" s="0">
        <f>ROUND((((ET2004)-(EU2004))+AE2004),2)</f>
        <v/>
      </c>
      <c r="AE2004" s="0">
        <f>ROUND((EU2004),2)</f>
        <v/>
      </c>
      <c r="AF2004" s="0">
        <f>ROUND((EV2004),2)</f>
        <v/>
      </c>
      <c r="AG2004" s="0">
        <f>ROUND((AP2004),2)</f>
        <v/>
      </c>
      <c r="AH2004" s="0">
        <f>(EW2004)</f>
        <v/>
      </c>
      <c r="AI2004" s="0">
        <f>(EX2004)</f>
        <v/>
      </c>
      <c r="AJ2004" s="0">
        <f>(AS2004)</f>
        <v/>
      </c>
      <c r="AK2004" s="0" t="n">
        <v>7.92</v>
      </c>
      <c r="AL2004" s="0" t="n">
        <v>7.92</v>
      </c>
      <c r="AM2004" s="0" t="n">
        <v>0</v>
      </c>
      <c r="AN2004" s="0" t="n">
        <v>0</v>
      </c>
      <c r="AO2004" s="0" t="n">
        <v>0</v>
      </c>
      <c r="AP2004" s="0" t="n">
        <v>0</v>
      </c>
      <c r="AQ2004" s="0" t="n">
        <v>0</v>
      </c>
      <c r="AR2004" s="0" t="n">
        <v>0</v>
      </c>
      <c r="AS2004" s="0" t="n">
        <v>0.01</v>
      </c>
      <c r="AT2004" s="0" t="n">
        <v>97</v>
      </c>
      <c r="AU2004" s="0" t="n">
        <v>51</v>
      </c>
      <c r="AV2004" s="0" t="n">
        <v>1</v>
      </c>
      <c r="AW2004" s="0" t="n">
        <v>1</v>
      </c>
      <c r="AZ2004" s="0" t="n">
        <v>1</v>
      </c>
      <c r="BA2004" s="0" t="n">
        <v>1</v>
      </c>
      <c r="BB2004" s="0" t="n">
        <v>1</v>
      </c>
      <c r="BC2004" s="0" t="n">
        <v>1</v>
      </c>
      <c r="BD2004" s="0" t="inlineStr"/>
      <c r="BE2004" s="0" t="inlineStr"/>
      <c r="BF2004" s="0" t="inlineStr"/>
      <c r="BG2004" s="0" t="inlineStr"/>
      <c r="BH2004" s="0" t="n">
        <v>3</v>
      </c>
      <c r="BI2004" s="0" t="n">
        <v>2</v>
      </c>
      <c r="BJ2004" s="0" t="inlineStr">
        <is>
          <t>ТССЦ Московской обл., 509-5632, приказ Минстроя России №675/пр от 28.02.2017 № 258/пр</t>
        </is>
      </c>
      <c r="BM2004" s="0" t="n">
        <v>108001</v>
      </c>
      <c r="BN2004" s="0" t="n">
        <v>0</v>
      </c>
      <c r="BO2004" s="0" t="inlineStr"/>
      <c r="BP2004" s="0" t="n">
        <v>0</v>
      </c>
      <c r="BQ2004" s="0" t="n">
        <v>3</v>
      </c>
      <c r="BR2004" s="0" t="n">
        <v>0</v>
      </c>
      <c r="BS2004" s="0" t="n">
        <v>1</v>
      </c>
      <c r="BT2004" s="0" t="n">
        <v>1</v>
      </c>
      <c r="BU2004" s="0" t="n">
        <v>1</v>
      </c>
      <c r="BV2004" s="0" t="n">
        <v>1</v>
      </c>
      <c r="BW2004" s="0" t="n">
        <v>1</v>
      </c>
      <c r="BX2004" s="0" t="n">
        <v>1</v>
      </c>
      <c r="BY2004" s="0" t="inlineStr"/>
      <c r="BZ2004" s="0" t="n">
        <v>97</v>
      </c>
      <c r="CA2004" s="0" t="n">
        <v>51</v>
      </c>
      <c r="CB2004" s="0" t="inlineStr"/>
      <c r="CE2004" s="0" t="n">
        <v>12</v>
      </c>
      <c r="CF2004" s="0" t="n">
        <v>0</v>
      </c>
      <c r="CG2004" s="0" t="n">
        <v>0</v>
      </c>
      <c r="CM2004" s="0" t="n">
        <v>0</v>
      </c>
      <c r="CN2004" s="0" t="inlineStr"/>
      <c r="CO2004" s="0" t="n">
        <v>0</v>
      </c>
      <c r="CP2004" s="0">
        <f>(P2004+Q2004+S2004)</f>
        <v/>
      </c>
      <c r="CQ2004" s="0">
        <f>AC2004*BC2004</f>
        <v/>
      </c>
      <c r="CR2004" s="0">
        <f>(ROUND((ROUND(((ET2004)*1),0)*BB2004),0)+ROUND((ROUND(((AE2004-(EU2004))*1),0)*BS2004),0))</f>
        <v/>
      </c>
      <c r="CS2004" s="0">
        <f>(ROUND((ROUND(((EU2004)*1),0)*BS2004),0)+ROUND((ROUND(((AE2004-(EU2004))*1),0)*BS2004),0))</f>
        <v/>
      </c>
      <c r="CT2004" s="0">
        <f>AF2004*BA2004</f>
        <v/>
      </c>
      <c r="CU2004" s="0">
        <f>AG2004</f>
        <v/>
      </c>
      <c r="CV2004" s="0">
        <f>AH2004</f>
        <v/>
      </c>
      <c r="CW2004" s="0">
        <f>AI2004</f>
        <v/>
      </c>
      <c r="CX2004" s="0">
        <f>AJ2004</f>
        <v/>
      </c>
      <c r="CY2004" s="0">
        <f>(((S2004+R2004)*AT2004)/100)</f>
        <v/>
      </c>
      <c r="CZ2004" s="0">
        <f>(((S2004+R2004)*AU2004)/100)</f>
        <v/>
      </c>
      <c r="DC2004" s="0" t="inlineStr"/>
      <c r="DD2004" s="0" t="inlineStr"/>
      <c r="DE2004" s="0" t="inlineStr"/>
      <c r="DF2004" s="0" t="inlineStr"/>
      <c r="DG2004" s="0" t="inlineStr"/>
      <c r="DH2004" s="0" t="inlineStr"/>
      <c r="DI2004" s="0" t="inlineStr"/>
      <c r="DJ2004" s="0" t="inlineStr"/>
      <c r="DK2004" s="0" t="inlineStr"/>
      <c r="DL2004" s="0" t="inlineStr"/>
      <c r="DM2004" s="0" t="inlineStr"/>
      <c r="DN2004" s="0" t="n">
        <v>0</v>
      </c>
      <c r="DO2004" s="0" t="n">
        <v>0</v>
      </c>
      <c r="DP2004" s="0" t="n">
        <v>1</v>
      </c>
      <c r="DQ2004" s="0" t="n">
        <v>1</v>
      </c>
      <c r="DU2004" s="0" t="n">
        <v>1010</v>
      </c>
      <c r="DV2004" s="0" t="inlineStr">
        <is>
          <t>шт.</t>
        </is>
      </c>
      <c r="DW2004" s="0" t="inlineStr">
        <is>
          <t>шт.</t>
        </is>
      </c>
      <c r="DX2004" s="0" t="n">
        <v>1</v>
      </c>
      <c r="DZ2004" s="0" t="inlineStr"/>
      <c r="EA2004" s="0" t="inlineStr"/>
      <c r="EB2004" s="0" t="inlineStr"/>
      <c r="EC2004" s="0" t="inlineStr"/>
      <c r="EE2004" s="0" t="n">
        <v>78725665</v>
      </c>
      <c r="EF2004" s="0" t="n">
        <v>3</v>
      </c>
      <c r="EG2004" s="0" t="inlineStr">
        <is>
          <t>Монтажные работы</t>
        </is>
      </c>
      <c r="EH2004" s="0" t="n">
        <v>0</v>
      </c>
      <c r="EI2004" s="0" t="inlineStr"/>
      <c r="EJ2004" s="0" t="n">
        <v>2</v>
      </c>
      <c r="EK2004" s="0" t="n">
        <v>108001</v>
      </c>
      <c r="EL2004" s="0" t="inlineStr">
        <is>
          <t>Электротехнические установки: на других объектах</t>
        </is>
      </c>
      <c r="EM2004" s="0" t="inlineStr">
        <is>
          <t>мФЕР-08</t>
        </is>
      </c>
      <c r="EO2004" s="0" t="inlineStr"/>
      <c r="EQ2004" s="0" t="n">
        <v>0</v>
      </c>
      <c r="ER2004" s="0" t="n">
        <v>7.92</v>
      </c>
      <c r="ES2004" s="0" t="n">
        <v>7.92</v>
      </c>
      <c r="ET2004" s="0" t="n">
        <v>0</v>
      </c>
      <c r="EU2004" s="0" t="n">
        <v>0</v>
      </c>
      <c r="EV2004" s="0" t="n">
        <v>0</v>
      </c>
      <c r="EW2004" s="0" t="n">
        <v>0</v>
      </c>
      <c r="EX2004" s="0" t="n">
        <v>0</v>
      </c>
      <c r="FQ2004" s="0" t="n">
        <v>0</v>
      </c>
      <c r="FR2004" s="0" t="n">
        <v>0</v>
      </c>
      <c r="FS2004" s="0" t="n">
        <v>0</v>
      </c>
      <c r="FX2004" s="0" t="n">
        <v>97</v>
      </c>
      <c r="FY2004" s="0" t="n">
        <v>51</v>
      </c>
      <c r="GA2004" s="0" t="inlineStr"/>
      <c r="GD2004" s="0" t="n">
        <v>1</v>
      </c>
      <c r="GF2004" s="0" t="n">
        <v>-2104743302</v>
      </c>
      <c r="GG2004" s="0" t="n">
        <v>2</v>
      </c>
      <c r="GH2004" s="0" t="n">
        <v>1</v>
      </c>
      <c r="GI2004" s="0" t="n">
        <v>-2</v>
      </c>
      <c r="GJ2004" s="0" t="n">
        <v>0</v>
      </c>
      <c r="GK2004" s="0" t="n">
        <v>0</v>
      </c>
      <c r="GL2004" s="0">
        <f>ROUND(IF(AND(BH2004=3,BI2004=3,FS2004&lt;&gt;0),P2004,0),0)</f>
        <v/>
      </c>
      <c r="GM2004" s="0">
        <f>ROUND(O2004+X2004+Y2004,0)+GX2004</f>
        <v/>
      </c>
      <c r="GN2004" s="0">
        <f>IF(OR(BI2004=0,BI2004=1),GM2004-GX2004,0)</f>
        <v/>
      </c>
      <c r="GO2004" s="0">
        <f>IF(BI2004=2,GM2004-GX2004,0)</f>
        <v/>
      </c>
      <c r="GP2004" s="0">
        <f>IF(BI2004=4,GM2004-GX2004,0)</f>
        <v/>
      </c>
      <c r="GR2004" s="0" t="n">
        <v>0</v>
      </c>
      <c r="GS2004" s="0" t="n">
        <v>3</v>
      </c>
      <c r="GT2004" s="0" t="n">
        <v>0</v>
      </c>
      <c r="GU2004" s="0" t="inlineStr"/>
      <c r="GV2004" s="0">
        <f>ROUND((GT2004),2)</f>
        <v/>
      </c>
      <c r="GW2004" s="0" t="n">
        <v>1</v>
      </c>
      <c r="GX2004" s="0">
        <f>ROUND(HC2004*I2004,0)</f>
        <v/>
      </c>
      <c r="HA2004" s="0" t="n">
        <v>0</v>
      </c>
      <c r="HB2004" s="0" t="n">
        <v>0</v>
      </c>
      <c r="HC2004" s="0">
        <f>GV2004*GW2004</f>
        <v/>
      </c>
      <c r="HE2004" s="0" t="inlineStr"/>
      <c r="HF2004" s="0" t="inlineStr"/>
      <c r="HM2004" s="0" t="inlineStr"/>
      <c r="HN2004" s="0" t="inlineStr">
        <is>
          <t>Пр/812-049.3-1</t>
        </is>
      </c>
      <c r="HO2004" s="0" t="inlineStr">
        <is>
          <t>Пр/774-049.3</t>
        </is>
      </c>
      <c r="HP2004" s="0" t="inlineStr">
        <is>
          <t>Электротехнические установки: на других объектах</t>
        </is>
      </c>
      <c r="HQ2004" s="0" t="inlineStr">
        <is>
          <t>Электротехнические установки: на других объектах</t>
        </is>
      </c>
      <c r="HS2004" s="0" t="n">
        <v>0</v>
      </c>
      <c r="IK2004" s="0" t="n">
        <v>0</v>
      </c>
    </row>
    <row r="2005">
      <c r="A2005" s="0" t="n">
        <v>18</v>
      </c>
      <c r="B2005" s="0" t="n">
        <v>0</v>
      </c>
      <c r="C2005" s="0" t="n">
        <v>736</v>
      </c>
      <c r="E2005" s="0" t="inlineStr">
        <is>
          <t>2,2</t>
        </is>
      </c>
      <c r="F2005" s="0" t="inlineStr">
        <is>
          <t>509-5634</t>
        </is>
      </c>
      <c r="G2005" s="0" t="inlineStr">
        <is>
          <t>Выключатели автоматические ВА24-29 20А однофазные</t>
        </is>
      </c>
      <c r="H2005" s="0" t="inlineStr">
        <is>
          <t>шт.</t>
        </is>
      </c>
      <c r="I2005" s="0">
        <f>I2003*J2005</f>
        <v/>
      </c>
      <c r="J2005" s="0" t="n">
        <v>0.5</v>
      </c>
      <c r="K2005" s="0" t="n">
        <v>0.5</v>
      </c>
      <c r="O2005" s="0">
        <f>ROUND(CP2005,0)</f>
        <v/>
      </c>
      <c r="P2005" s="0">
        <f>ROUND(CQ2005*I2005,0)</f>
        <v/>
      </c>
      <c r="Q2005" s="0">
        <f>(ROUND((ROUND(((ET2005)*I2005),0)*BB2005),0)+ROUND((ROUND(((AE2005-(EU2005))*I2005),0)*BS2005),0))</f>
        <v/>
      </c>
      <c r="R2005" s="0">
        <f>(ROUND((ROUND(((EU2005)*I2005),0)*BS2005),0)+ROUND((ROUND(((AE2005-(EU2005))*I2005),0)*BS2005),0))</f>
        <v/>
      </c>
      <c r="S2005" s="0">
        <f>ROUND(CT2005*I2005,0)</f>
        <v/>
      </c>
      <c r="T2005" s="0">
        <f>ROUND(CU2005*I2005,0)</f>
        <v/>
      </c>
      <c r="U2005" s="0">
        <f>ROUND(CV2005*I2005,7)</f>
        <v/>
      </c>
      <c r="V2005" s="0">
        <f>ROUND(CW2005*I2005,7)</f>
        <v/>
      </c>
      <c r="W2005" s="0">
        <f>ROUND(CX2005*I2005,0)</f>
        <v/>
      </c>
      <c r="X2005" s="0">
        <f>ROUND(CY2005,0)</f>
        <v/>
      </c>
      <c r="Y2005" s="0">
        <f>ROUND(CZ2005,0)</f>
        <v/>
      </c>
      <c r="AA2005" s="0" t="n">
        <v>78845955</v>
      </c>
      <c r="AB2005" s="0">
        <f>ROUND((AC2005+AD2005+AF2005),2)</f>
        <v/>
      </c>
      <c r="AC2005" s="0">
        <f>ROUND((ES2005),2)</f>
        <v/>
      </c>
      <c r="AD2005" s="0">
        <f>ROUND((((ET2005)-(EU2005))+AE2005),2)</f>
        <v/>
      </c>
      <c r="AE2005" s="0">
        <f>ROUND((EU2005),2)</f>
        <v/>
      </c>
      <c r="AF2005" s="0">
        <f>ROUND((EV2005),2)</f>
        <v/>
      </c>
      <c r="AG2005" s="0">
        <f>ROUND((AP2005),2)</f>
        <v/>
      </c>
      <c r="AH2005" s="0">
        <f>(EW2005)</f>
        <v/>
      </c>
      <c r="AI2005" s="0">
        <f>(EX2005)</f>
        <v/>
      </c>
      <c r="AJ2005" s="0">
        <f>(AS2005)</f>
        <v/>
      </c>
      <c r="AK2005" s="0" t="n">
        <v>7.89</v>
      </c>
      <c r="AL2005" s="0" t="n">
        <v>7.89</v>
      </c>
      <c r="AM2005" s="0" t="n">
        <v>0</v>
      </c>
      <c r="AN2005" s="0" t="n">
        <v>0</v>
      </c>
      <c r="AO2005" s="0" t="n">
        <v>0</v>
      </c>
      <c r="AP2005" s="0" t="n">
        <v>0</v>
      </c>
      <c r="AQ2005" s="0" t="n">
        <v>0</v>
      </c>
      <c r="AR2005" s="0" t="n">
        <v>0</v>
      </c>
      <c r="AS2005" s="0" t="n">
        <v>0.01</v>
      </c>
      <c r="AT2005" s="0" t="n">
        <v>97</v>
      </c>
      <c r="AU2005" s="0" t="n">
        <v>51</v>
      </c>
      <c r="AV2005" s="0" t="n">
        <v>1</v>
      </c>
      <c r="AW2005" s="0" t="n">
        <v>1</v>
      </c>
      <c r="AZ2005" s="0" t="n">
        <v>1</v>
      </c>
      <c r="BA2005" s="0" t="n">
        <v>1</v>
      </c>
      <c r="BB2005" s="0" t="n">
        <v>1</v>
      </c>
      <c r="BC2005" s="0" t="n">
        <v>1</v>
      </c>
      <c r="BD2005" s="0" t="inlineStr"/>
      <c r="BE2005" s="0" t="inlineStr"/>
      <c r="BF2005" s="0" t="inlineStr"/>
      <c r="BG2005" s="0" t="inlineStr"/>
      <c r="BH2005" s="0" t="n">
        <v>3</v>
      </c>
      <c r="BI2005" s="0" t="n">
        <v>2</v>
      </c>
      <c r="BJ2005" s="0" t="inlineStr">
        <is>
          <t>ТССЦ Московской обл., 509-5634, приказ Минстроя России №675/пр от 28.02.2017 № 258/пр</t>
        </is>
      </c>
      <c r="BM2005" s="0" t="n">
        <v>108001</v>
      </c>
      <c r="BN2005" s="0" t="n">
        <v>0</v>
      </c>
      <c r="BO2005" s="0" t="inlineStr"/>
      <c r="BP2005" s="0" t="n">
        <v>0</v>
      </c>
      <c r="BQ2005" s="0" t="n">
        <v>3</v>
      </c>
      <c r="BR2005" s="0" t="n">
        <v>0</v>
      </c>
      <c r="BS2005" s="0" t="n">
        <v>1</v>
      </c>
      <c r="BT2005" s="0" t="n">
        <v>1</v>
      </c>
      <c r="BU2005" s="0" t="n">
        <v>1</v>
      </c>
      <c r="BV2005" s="0" t="n">
        <v>1</v>
      </c>
      <c r="BW2005" s="0" t="n">
        <v>1</v>
      </c>
      <c r="BX2005" s="0" t="n">
        <v>1</v>
      </c>
      <c r="BY2005" s="0" t="inlineStr"/>
      <c r="BZ2005" s="0" t="n">
        <v>97</v>
      </c>
      <c r="CA2005" s="0" t="n">
        <v>51</v>
      </c>
      <c r="CB2005" s="0" t="inlineStr"/>
      <c r="CE2005" s="0" t="n">
        <v>12</v>
      </c>
      <c r="CF2005" s="0" t="n">
        <v>0</v>
      </c>
      <c r="CG2005" s="0" t="n">
        <v>0</v>
      </c>
      <c r="CM2005" s="0" t="n">
        <v>0</v>
      </c>
      <c r="CN2005" s="0" t="inlineStr"/>
      <c r="CO2005" s="0" t="n">
        <v>0</v>
      </c>
      <c r="CP2005" s="0">
        <f>(P2005+Q2005+S2005)</f>
        <v/>
      </c>
      <c r="CQ2005" s="0">
        <f>AC2005*BC2005</f>
        <v/>
      </c>
      <c r="CR2005" s="0">
        <f>(ROUND((ROUND(((ET2005)*1),0)*BB2005),0)+ROUND((ROUND(((AE2005-(EU2005))*1),0)*BS2005),0))</f>
        <v/>
      </c>
      <c r="CS2005" s="0">
        <f>(ROUND((ROUND(((EU2005)*1),0)*BS2005),0)+ROUND((ROUND(((AE2005-(EU2005))*1),0)*BS2005),0))</f>
        <v/>
      </c>
      <c r="CT2005" s="0">
        <f>AF2005*BA2005</f>
        <v/>
      </c>
      <c r="CU2005" s="0">
        <f>AG2005</f>
        <v/>
      </c>
      <c r="CV2005" s="0">
        <f>AH2005</f>
        <v/>
      </c>
      <c r="CW2005" s="0">
        <f>AI2005</f>
        <v/>
      </c>
      <c r="CX2005" s="0">
        <f>AJ2005</f>
        <v/>
      </c>
      <c r="CY2005" s="0">
        <f>(((S2005+R2005)*AT2005)/100)</f>
        <v/>
      </c>
      <c r="CZ2005" s="0">
        <f>(((S2005+R2005)*AU2005)/100)</f>
        <v/>
      </c>
      <c r="DC2005" s="0" t="inlineStr"/>
      <c r="DD2005" s="0" t="inlineStr"/>
      <c r="DE2005" s="0" t="inlineStr"/>
      <c r="DF2005" s="0" t="inlineStr"/>
      <c r="DG2005" s="0" t="inlineStr"/>
      <c r="DH2005" s="0" t="inlineStr"/>
      <c r="DI2005" s="0" t="inlineStr"/>
      <c r="DJ2005" s="0" t="inlineStr"/>
      <c r="DK2005" s="0" t="inlineStr"/>
      <c r="DL2005" s="0" t="inlineStr"/>
      <c r="DM2005" s="0" t="inlineStr"/>
      <c r="DN2005" s="0" t="n">
        <v>0</v>
      </c>
      <c r="DO2005" s="0" t="n">
        <v>0</v>
      </c>
      <c r="DP2005" s="0" t="n">
        <v>1</v>
      </c>
      <c r="DQ2005" s="0" t="n">
        <v>1</v>
      </c>
      <c r="DU2005" s="0" t="n">
        <v>1010</v>
      </c>
      <c r="DV2005" s="0" t="inlineStr">
        <is>
          <t>шт.</t>
        </is>
      </c>
      <c r="DW2005" s="0" t="inlineStr">
        <is>
          <t>шт.</t>
        </is>
      </c>
      <c r="DX2005" s="0" t="n">
        <v>1</v>
      </c>
      <c r="DZ2005" s="0" t="inlineStr"/>
      <c r="EA2005" s="0" t="inlineStr"/>
      <c r="EB2005" s="0" t="inlineStr"/>
      <c r="EC2005" s="0" t="inlineStr"/>
      <c r="EE2005" s="0" t="n">
        <v>78725665</v>
      </c>
      <c r="EF2005" s="0" t="n">
        <v>3</v>
      </c>
      <c r="EG2005" s="0" t="inlineStr">
        <is>
          <t>Монтажные работы</t>
        </is>
      </c>
      <c r="EH2005" s="0" t="n">
        <v>0</v>
      </c>
      <c r="EI2005" s="0" t="inlineStr"/>
      <c r="EJ2005" s="0" t="n">
        <v>2</v>
      </c>
      <c r="EK2005" s="0" t="n">
        <v>108001</v>
      </c>
      <c r="EL2005" s="0" t="inlineStr">
        <is>
          <t>Электротехнические установки: на других объектах</t>
        </is>
      </c>
      <c r="EM2005" s="0" t="inlineStr">
        <is>
          <t>мФЕР-08</t>
        </is>
      </c>
      <c r="EO2005" s="0" t="inlineStr"/>
      <c r="EQ2005" s="0" t="n">
        <v>0</v>
      </c>
      <c r="ER2005" s="0" t="n">
        <v>7.89</v>
      </c>
      <c r="ES2005" s="0" t="n">
        <v>7.89</v>
      </c>
      <c r="ET2005" s="0" t="n">
        <v>0</v>
      </c>
      <c r="EU2005" s="0" t="n">
        <v>0</v>
      </c>
      <c r="EV2005" s="0" t="n">
        <v>0</v>
      </c>
      <c r="EW2005" s="0" t="n">
        <v>0</v>
      </c>
      <c r="EX2005" s="0" t="n">
        <v>0</v>
      </c>
      <c r="FQ2005" s="0" t="n">
        <v>0</v>
      </c>
      <c r="FR2005" s="0" t="n">
        <v>0</v>
      </c>
      <c r="FS2005" s="0" t="n">
        <v>0</v>
      </c>
      <c r="FX2005" s="0" t="n">
        <v>97</v>
      </c>
      <c r="FY2005" s="0" t="n">
        <v>51</v>
      </c>
      <c r="GA2005" s="0" t="inlineStr"/>
      <c r="GD2005" s="0" t="n">
        <v>1</v>
      </c>
      <c r="GF2005" s="0" t="n">
        <v>-2065425502</v>
      </c>
      <c r="GG2005" s="0" t="n">
        <v>2</v>
      </c>
      <c r="GH2005" s="0" t="n">
        <v>1</v>
      </c>
      <c r="GI2005" s="0" t="n">
        <v>-2</v>
      </c>
      <c r="GJ2005" s="0" t="n">
        <v>0</v>
      </c>
      <c r="GK2005" s="0" t="n">
        <v>0</v>
      </c>
      <c r="GL2005" s="0">
        <f>ROUND(IF(AND(BH2005=3,BI2005=3,FS2005&lt;&gt;0),P2005,0),0)</f>
        <v/>
      </c>
      <c r="GM2005" s="0">
        <f>ROUND(O2005+X2005+Y2005,0)+GX2005</f>
        <v/>
      </c>
      <c r="GN2005" s="0">
        <f>IF(OR(BI2005=0,BI2005=1),GM2005-GX2005,0)</f>
        <v/>
      </c>
      <c r="GO2005" s="0">
        <f>IF(BI2005=2,GM2005-GX2005,0)</f>
        <v/>
      </c>
      <c r="GP2005" s="0">
        <f>IF(BI2005=4,GM2005-GX2005,0)</f>
        <v/>
      </c>
      <c r="GR2005" s="0" t="n">
        <v>0</v>
      </c>
      <c r="GS2005" s="0" t="n">
        <v>3</v>
      </c>
      <c r="GT2005" s="0" t="n">
        <v>0</v>
      </c>
      <c r="GU2005" s="0" t="inlineStr"/>
      <c r="GV2005" s="0">
        <f>ROUND((GT2005),2)</f>
        <v/>
      </c>
      <c r="GW2005" s="0" t="n">
        <v>1</v>
      </c>
      <c r="GX2005" s="0">
        <f>ROUND(HC2005*I2005,0)</f>
        <v/>
      </c>
      <c r="HA2005" s="0" t="n">
        <v>0</v>
      </c>
      <c r="HB2005" s="0" t="n">
        <v>0</v>
      </c>
      <c r="HC2005" s="0">
        <f>GV2005*GW2005</f>
        <v/>
      </c>
      <c r="HE2005" s="0" t="inlineStr"/>
      <c r="HF2005" s="0" t="inlineStr"/>
      <c r="HM2005" s="0" t="inlineStr"/>
      <c r="HN2005" s="0" t="inlineStr">
        <is>
          <t>Пр/812-049.3-1</t>
        </is>
      </c>
      <c r="HO2005" s="0" t="inlineStr">
        <is>
          <t>Пр/774-049.3</t>
        </is>
      </c>
      <c r="HP2005" s="0" t="inlineStr">
        <is>
          <t>Электротехнические установки: на других объектах</t>
        </is>
      </c>
      <c r="HQ2005" s="0" t="inlineStr">
        <is>
          <t>Электротехнические установки: на других объектах</t>
        </is>
      </c>
      <c r="HS2005" s="0" t="n">
        <v>0</v>
      </c>
      <c r="IK2005" s="0" t="n">
        <v>0</v>
      </c>
    </row>
    <row r="2007">
      <c r="A2007" s="358" t="n">
        <v>51</v>
      </c>
      <c r="B2007" s="358">
        <f>B1998</f>
        <v/>
      </c>
      <c r="C2007" s="358">
        <f>A1998</f>
        <v/>
      </c>
      <c r="D2007" s="358">
        <f>ROW(A1998)</f>
        <v/>
      </c>
      <c r="E2007" s="358" t="n"/>
      <c r="F2007" s="358">
        <f>IF(F1998&lt;&gt;"",F1998,"")</f>
        <v/>
      </c>
      <c r="G2007" s="358">
        <f>IF(G1998&lt;&gt;"",G1998,"")</f>
        <v/>
      </c>
      <c r="H2007" s="358" t="n">
        <v>0</v>
      </c>
      <c r="I2007" s="358" t="n"/>
      <c r="J2007" s="358" t="n"/>
      <c r="K2007" s="358" t="n"/>
      <c r="L2007" s="358" t="n"/>
      <c r="M2007" s="358" t="n"/>
      <c r="N2007" s="358" t="n"/>
      <c r="O2007" s="358" t="n">
        <v>0</v>
      </c>
      <c r="P2007" s="358" t="n">
        <v>0</v>
      </c>
      <c r="Q2007" s="358" t="n">
        <v>0</v>
      </c>
      <c r="R2007" s="358" t="n">
        <v>0</v>
      </c>
      <c r="S2007" s="358" t="n">
        <v>0</v>
      </c>
      <c r="T2007" s="358" t="n">
        <v>0</v>
      </c>
      <c r="U2007" s="358" t="n">
        <v>0</v>
      </c>
      <c r="V2007" s="358" t="n">
        <v>0</v>
      </c>
      <c r="W2007" s="358" t="n">
        <v>0</v>
      </c>
      <c r="X2007" s="358" t="n">
        <v>0</v>
      </c>
      <c r="Y2007" s="358" t="n">
        <v>0</v>
      </c>
      <c r="Z2007" s="358" t="n"/>
      <c r="AA2007" s="358" t="n"/>
      <c r="AB2007" s="358" t="n"/>
      <c r="AC2007" s="358" t="n"/>
      <c r="AD2007" s="358" t="n"/>
      <c r="AE2007" s="358" t="n"/>
      <c r="AF2007" s="358" t="n"/>
      <c r="AG2007" s="358" t="n"/>
      <c r="AH2007" s="358" t="n"/>
      <c r="AI2007" s="358" t="n"/>
      <c r="AJ2007" s="358" t="n"/>
      <c r="AK2007" s="358" t="n"/>
      <c r="AL2007" s="358" t="n"/>
      <c r="AM2007" s="358" t="n"/>
      <c r="AN2007" s="358" t="n"/>
      <c r="AO2007" s="358">
        <f>ROUND(BX2007,0)</f>
        <v/>
      </c>
      <c r="AP2007" s="358">
        <f>ROUND(BY2007,0)</f>
        <v/>
      </c>
      <c r="AQ2007" s="358">
        <f>ROUND(BZ2007,0)</f>
        <v/>
      </c>
      <c r="AR2007" s="358">
        <f>ROUND(CA2007,0)</f>
        <v/>
      </c>
      <c r="AS2007" s="358">
        <f>ROUND(CB2007,0)</f>
        <v/>
      </c>
      <c r="AT2007" s="358">
        <f>ROUND(CC2007,0)</f>
        <v/>
      </c>
      <c r="AU2007" s="358">
        <f>ROUND(CD2007,0)</f>
        <v/>
      </c>
      <c r="AV2007" s="358">
        <f>ROUND(CE2007,0)</f>
        <v/>
      </c>
      <c r="AW2007" s="358">
        <f>ROUND(CF2007,0)</f>
        <v/>
      </c>
      <c r="AX2007" s="358">
        <f>ROUND(CG2007,0)</f>
        <v/>
      </c>
      <c r="AY2007" s="358">
        <f>ROUND(CH2007,0)</f>
        <v/>
      </c>
      <c r="AZ2007" s="358">
        <f>ROUND(CI2007,0)</f>
        <v/>
      </c>
      <c r="BA2007" s="358">
        <f>ROUND(CJ2007,0)</f>
        <v/>
      </c>
      <c r="BB2007" s="358">
        <f>ROUND(CK2007,0)</f>
        <v/>
      </c>
      <c r="BC2007" s="358">
        <f>ROUND(CL2007,0)</f>
        <v/>
      </c>
      <c r="BD2007" s="358">
        <f>ROUND(CM2007,0)</f>
        <v/>
      </c>
      <c r="BE2007" s="358" t="n"/>
      <c r="BF2007" s="358" t="n"/>
      <c r="BG2007" s="358" t="n"/>
      <c r="BH2007" s="358" t="n"/>
      <c r="BI2007" s="358" t="n"/>
      <c r="BJ2007" s="358" t="n"/>
      <c r="BK2007" s="358" t="n"/>
      <c r="BL2007" s="358" t="n"/>
      <c r="BM2007" s="358" t="n"/>
      <c r="BN2007" s="358" t="n"/>
      <c r="BO2007" s="358" t="n"/>
      <c r="BP2007" s="358" t="n"/>
      <c r="BQ2007" s="358" t="n"/>
      <c r="BR2007" s="358" t="n"/>
      <c r="BS2007" s="358" t="n"/>
      <c r="BT2007" s="358" t="n"/>
      <c r="BU2007" s="358" t="n"/>
      <c r="BV2007" s="358" t="n"/>
      <c r="BW2007" s="358" t="n"/>
      <c r="BX2007" s="358" t="n"/>
      <c r="BY2007" s="358" t="n"/>
      <c r="BZ2007" s="358" t="n"/>
      <c r="CA2007" s="358" t="n"/>
      <c r="CB2007" s="358" t="n"/>
      <c r="CC2007" s="358" t="n"/>
      <c r="CD2007" s="358" t="n"/>
      <c r="CE2007" s="358" t="n"/>
      <c r="CF2007" s="358" t="n"/>
      <c r="CG2007" s="358" t="n"/>
      <c r="CH2007" s="358" t="n"/>
      <c r="CI2007" s="358" t="n"/>
      <c r="CJ2007" s="358" t="n"/>
      <c r="CK2007" s="358" t="n"/>
      <c r="CL2007" s="358" t="n"/>
      <c r="CM2007" s="358" t="n"/>
      <c r="CN2007" s="358" t="n"/>
      <c r="CO2007" s="358" t="n"/>
      <c r="CP2007" s="358" t="n"/>
      <c r="CQ2007" s="358" t="n"/>
      <c r="CR2007" s="358" t="n"/>
      <c r="CS2007" s="358" t="n"/>
      <c r="CT2007" s="358" t="n"/>
      <c r="CU2007" s="358" t="n"/>
      <c r="CV2007" s="358" t="n"/>
      <c r="CW2007" s="358" t="n"/>
      <c r="CX2007" s="358" t="n"/>
      <c r="CY2007" s="358" t="n"/>
      <c r="CZ2007" s="358" t="n"/>
      <c r="DA2007" s="358" t="n"/>
      <c r="DB2007" s="358" t="n"/>
      <c r="DC2007" s="358" t="n"/>
      <c r="DD2007" s="358" t="n"/>
      <c r="DE2007" s="358" t="n"/>
      <c r="DF2007" s="358" t="n"/>
      <c r="DG2007" s="359" t="n"/>
      <c r="DH2007" s="359" t="n"/>
      <c r="DI2007" s="359" t="n"/>
      <c r="DJ2007" s="359" t="n"/>
      <c r="DK2007" s="359" t="n"/>
      <c r="DL2007" s="359" t="n"/>
      <c r="DM2007" s="359" t="n"/>
      <c r="DN2007" s="359" t="n"/>
      <c r="DO2007" s="359" t="n"/>
      <c r="DP2007" s="359" t="n"/>
      <c r="DQ2007" s="359" t="n"/>
      <c r="DR2007" s="359" t="n"/>
      <c r="DS2007" s="359" t="n"/>
      <c r="DT2007" s="359" t="n"/>
      <c r="DU2007" s="359" t="n"/>
      <c r="DV2007" s="359" t="n"/>
      <c r="DW2007" s="359" t="n"/>
      <c r="DX2007" s="359" t="n"/>
      <c r="DY2007" s="359" t="n"/>
      <c r="DZ2007" s="359" t="n"/>
      <c r="EA2007" s="359" t="n"/>
      <c r="EB2007" s="359" t="n"/>
      <c r="EC2007" s="359" t="n"/>
      <c r="ED2007" s="359" t="n"/>
      <c r="EE2007" s="359" t="n"/>
      <c r="EF2007" s="359" t="n"/>
      <c r="EG2007" s="359" t="n"/>
      <c r="EH2007" s="359" t="n"/>
      <c r="EI2007" s="359" t="n"/>
      <c r="EJ2007" s="359" t="n"/>
      <c r="EK2007" s="359" t="n"/>
      <c r="EL2007" s="359" t="n"/>
      <c r="EM2007" s="359" t="n"/>
      <c r="EN2007" s="359" t="n"/>
      <c r="EO2007" s="359" t="n"/>
      <c r="EP2007" s="359" t="n"/>
      <c r="EQ2007" s="359" t="n"/>
      <c r="ER2007" s="359" t="n"/>
      <c r="ES2007" s="359" t="n"/>
      <c r="ET2007" s="359" t="n"/>
      <c r="EU2007" s="359" t="n"/>
      <c r="EV2007" s="359" t="n"/>
      <c r="EW2007" s="359" t="n"/>
      <c r="EX2007" s="359" t="n"/>
      <c r="EY2007" s="359" t="n"/>
      <c r="EZ2007" s="359" t="n"/>
      <c r="FA2007" s="359" t="n"/>
      <c r="FB2007" s="359" t="n"/>
      <c r="FC2007" s="359" t="n"/>
      <c r="FD2007" s="359" t="n"/>
      <c r="FE2007" s="359" t="n"/>
      <c r="FF2007" s="359" t="n"/>
      <c r="FG2007" s="359" t="n"/>
      <c r="FH2007" s="359" t="n"/>
      <c r="FI2007" s="359" t="n"/>
      <c r="FJ2007" s="359" t="n"/>
      <c r="FK2007" s="359" t="n"/>
      <c r="FL2007" s="359" t="n"/>
      <c r="FM2007" s="359" t="n"/>
      <c r="FN2007" s="359" t="n"/>
      <c r="FO2007" s="359" t="n"/>
      <c r="FP2007" s="359" t="n"/>
      <c r="FQ2007" s="359" t="n"/>
      <c r="FR2007" s="359" t="n"/>
      <c r="FS2007" s="359" t="n"/>
      <c r="FT2007" s="359" t="n"/>
      <c r="FU2007" s="359" t="n"/>
      <c r="FV2007" s="359" t="n"/>
      <c r="FW2007" s="359" t="n"/>
      <c r="FX2007" s="359" t="n"/>
      <c r="FY2007" s="359" t="n"/>
      <c r="FZ2007" s="359" t="n"/>
      <c r="GA2007" s="359" t="n"/>
      <c r="GB2007" s="359" t="n"/>
      <c r="GC2007" s="359" t="n"/>
      <c r="GD2007" s="359" t="n"/>
      <c r="GE2007" s="359" t="n"/>
      <c r="GF2007" s="359" t="n"/>
      <c r="GG2007" s="359" t="n"/>
      <c r="GH2007" s="359" t="n"/>
      <c r="GI2007" s="359" t="n"/>
      <c r="GJ2007" s="359" t="n"/>
      <c r="GK2007" s="359" t="n"/>
      <c r="GL2007" s="359" t="n"/>
      <c r="GM2007" s="359" t="n"/>
      <c r="GN2007" s="359" t="n"/>
      <c r="GO2007" s="359" t="n"/>
      <c r="GP2007" s="359" t="n"/>
      <c r="GQ2007" s="359" t="n"/>
      <c r="GR2007" s="359" t="n"/>
      <c r="GS2007" s="359" t="n"/>
      <c r="GT2007" s="359" t="n"/>
      <c r="GU2007" s="359" t="n"/>
      <c r="GV2007" s="359" t="n"/>
      <c r="GW2007" s="359" t="n"/>
      <c r="GX2007" s="359" t="n">
        <v>0</v>
      </c>
    </row>
    <row r="2009">
      <c r="A2009" s="360" t="n">
        <v>50</v>
      </c>
      <c r="B2009" s="360" t="n">
        <v>0</v>
      </c>
      <c r="C2009" s="360" t="n">
        <v>0</v>
      </c>
      <c r="D2009" s="360" t="n">
        <v>1</v>
      </c>
      <c r="E2009" s="360" t="n">
        <v>201</v>
      </c>
      <c r="F2009" s="360">
        <f>ROUND(Source!O2007,O2009)</f>
        <v/>
      </c>
      <c r="G2009" s="360" t="inlineStr">
        <is>
          <t>ПЗ</t>
        </is>
      </c>
      <c r="H2009" s="360" t="inlineStr">
        <is>
          <t>Прямые затраты</t>
        </is>
      </c>
      <c r="I2009" s="360" t="n"/>
      <c r="J2009" s="360" t="n"/>
      <c r="K2009" s="360" t="n">
        <v>201</v>
      </c>
      <c r="L2009" s="360" t="n">
        <v>1</v>
      </c>
      <c r="M2009" s="360" t="n">
        <v>3</v>
      </c>
      <c r="N2009" s="360" t="inlineStr"/>
      <c r="O2009" s="360" t="n">
        <v>0</v>
      </c>
      <c r="P2009" s="360" t="n"/>
      <c r="Q2009" s="360" t="n"/>
      <c r="R2009" s="360" t="n"/>
      <c r="S2009" s="360" t="n"/>
      <c r="T2009" s="360" t="n"/>
      <c r="U2009" s="360" t="n"/>
      <c r="V2009" s="360" t="n"/>
      <c r="W2009" s="360" t="n">
        <v>0</v>
      </c>
      <c r="X2009" s="360" t="n">
        <v>1</v>
      </c>
      <c r="Y2009" s="360" t="n">
        <v>0</v>
      </c>
      <c r="Z2009" s="360" t="n"/>
      <c r="AA2009" s="360" t="n"/>
      <c r="AB2009" s="360" t="n"/>
    </row>
    <row r="2010">
      <c r="A2010" s="360" t="n">
        <v>50</v>
      </c>
      <c r="B2010" s="360" t="n">
        <v>0</v>
      </c>
      <c r="C2010" s="360" t="n">
        <v>0</v>
      </c>
      <c r="D2010" s="360" t="n">
        <v>1</v>
      </c>
      <c r="E2010" s="360" t="n">
        <v>202</v>
      </c>
      <c r="F2010" s="360">
        <f>ROUND(Source!P2007,O2010)</f>
        <v/>
      </c>
      <c r="G2010" s="360" t="inlineStr">
        <is>
          <t>СтМатОб</t>
        </is>
      </c>
      <c r="H2010" s="360" t="inlineStr">
        <is>
          <t>Стоимость материальных ресурсов (всего)</t>
        </is>
      </c>
      <c r="I2010" s="360" t="n"/>
      <c r="J2010" s="360" t="n"/>
      <c r="K2010" s="360" t="n">
        <v>202</v>
      </c>
      <c r="L2010" s="360" t="n">
        <v>2</v>
      </c>
      <c r="M2010" s="360" t="n">
        <v>3</v>
      </c>
      <c r="N2010" s="360" t="inlineStr"/>
      <c r="O2010" s="360" t="n">
        <v>0</v>
      </c>
      <c r="P2010" s="360" t="n"/>
      <c r="Q2010" s="360" t="n"/>
      <c r="R2010" s="360" t="n"/>
      <c r="S2010" s="360" t="n"/>
      <c r="T2010" s="360" t="n"/>
      <c r="U2010" s="360" t="n"/>
      <c r="V2010" s="360" t="n"/>
      <c r="W2010" s="360" t="n">
        <v>0</v>
      </c>
      <c r="X2010" s="360" t="n">
        <v>1</v>
      </c>
      <c r="Y2010" s="360" t="n">
        <v>0</v>
      </c>
      <c r="Z2010" s="360" t="n"/>
      <c r="AA2010" s="360" t="n"/>
      <c r="AB2010" s="360" t="n"/>
    </row>
    <row r="2011">
      <c r="A2011" s="360" t="n">
        <v>50</v>
      </c>
      <c r="B2011" s="360" t="n">
        <v>0</v>
      </c>
      <c r="C2011" s="360" t="n">
        <v>0</v>
      </c>
      <c r="D2011" s="360" t="n">
        <v>1</v>
      </c>
      <c r="E2011" s="360" t="n">
        <v>222</v>
      </c>
      <c r="F2011" s="360">
        <f>ROUND(Source!AO2007,O2011)</f>
        <v/>
      </c>
      <c r="G2011" s="360" t="inlineStr">
        <is>
          <t>СтМатОбЗак</t>
        </is>
      </c>
      <c r="H2011" s="360" t="inlineStr">
        <is>
          <t>Стоимость материалов и оборудования заказчика</t>
        </is>
      </c>
      <c r="I2011" s="360" t="n"/>
      <c r="J2011" s="360" t="n"/>
      <c r="K2011" s="360" t="n">
        <v>222</v>
      </c>
      <c r="L2011" s="360" t="n">
        <v>3</v>
      </c>
      <c r="M2011" s="360" t="n">
        <v>3</v>
      </c>
      <c r="N2011" s="360" t="inlineStr"/>
      <c r="O2011" s="360" t="n">
        <v>0</v>
      </c>
      <c r="P2011" s="360" t="n"/>
      <c r="Q2011" s="360" t="n"/>
      <c r="R2011" s="360" t="n"/>
      <c r="S2011" s="360" t="n"/>
      <c r="T2011" s="360" t="n"/>
      <c r="U2011" s="360" t="n"/>
      <c r="V2011" s="360" t="n"/>
      <c r="W2011" s="360" t="n">
        <v>0</v>
      </c>
      <c r="X2011" s="360" t="n">
        <v>1</v>
      </c>
      <c r="Y2011" s="360" t="n">
        <v>0</v>
      </c>
      <c r="Z2011" s="360" t="n"/>
      <c r="AA2011" s="360" t="n"/>
      <c r="AB2011" s="360" t="n"/>
    </row>
    <row r="2012">
      <c r="A2012" s="360" t="n">
        <v>50</v>
      </c>
      <c r="B2012" s="360" t="n">
        <v>0</v>
      </c>
      <c r="C2012" s="360" t="n">
        <v>0</v>
      </c>
      <c r="D2012" s="360" t="n">
        <v>1</v>
      </c>
      <c r="E2012" s="360" t="n">
        <v>225</v>
      </c>
      <c r="F2012" s="360">
        <f>ROUND(Source!AV2007,O2012)</f>
        <v/>
      </c>
      <c r="G2012" s="360" t="inlineStr">
        <is>
          <t>СтМатОбПод</t>
        </is>
      </c>
      <c r="H2012" s="360" t="inlineStr">
        <is>
          <t>Стоимость материалов и оборудования подрядчика</t>
        </is>
      </c>
      <c r="I2012" s="360" t="n"/>
      <c r="J2012" s="360" t="n"/>
      <c r="K2012" s="360" t="n">
        <v>225</v>
      </c>
      <c r="L2012" s="360" t="n">
        <v>4</v>
      </c>
      <c r="M2012" s="360" t="n">
        <v>3</v>
      </c>
      <c r="N2012" s="360" t="inlineStr"/>
      <c r="O2012" s="360" t="n">
        <v>0</v>
      </c>
      <c r="P2012" s="360" t="n"/>
      <c r="Q2012" s="360" t="n"/>
      <c r="R2012" s="360" t="n"/>
      <c r="S2012" s="360" t="n"/>
      <c r="T2012" s="360" t="n"/>
      <c r="U2012" s="360" t="n"/>
      <c r="V2012" s="360" t="n"/>
      <c r="W2012" s="360" t="n">
        <v>0</v>
      </c>
      <c r="X2012" s="360" t="n">
        <v>1</v>
      </c>
      <c r="Y2012" s="360" t="n">
        <v>0</v>
      </c>
      <c r="Z2012" s="360" t="n"/>
      <c r="AA2012" s="360" t="n"/>
      <c r="AB2012" s="360" t="n"/>
    </row>
    <row r="2013">
      <c r="A2013" s="360" t="n">
        <v>50</v>
      </c>
      <c r="B2013" s="360" t="n">
        <v>0</v>
      </c>
      <c r="C2013" s="360" t="n">
        <v>0</v>
      </c>
      <c r="D2013" s="360" t="n">
        <v>1</v>
      </c>
      <c r="E2013" s="360" t="n">
        <v>226</v>
      </c>
      <c r="F2013" s="360">
        <f>ROUND(Source!AW2007,O2013)</f>
        <v/>
      </c>
      <c r="G2013" s="360" t="inlineStr">
        <is>
          <t>СтМат</t>
        </is>
      </c>
      <c r="H2013" s="360" t="inlineStr">
        <is>
          <t>Стоимость материалов (всего)</t>
        </is>
      </c>
      <c r="I2013" s="360" t="n"/>
      <c r="J2013" s="360" t="n"/>
      <c r="K2013" s="360" t="n">
        <v>226</v>
      </c>
      <c r="L2013" s="360" t="n">
        <v>5</v>
      </c>
      <c r="M2013" s="360" t="n">
        <v>3</v>
      </c>
      <c r="N2013" s="360" t="inlineStr"/>
      <c r="O2013" s="360" t="n">
        <v>0</v>
      </c>
      <c r="P2013" s="360" t="n"/>
      <c r="Q2013" s="360" t="n"/>
      <c r="R2013" s="360" t="n"/>
      <c r="S2013" s="360" t="n"/>
      <c r="T2013" s="360" t="n"/>
      <c r="U2013" s="360" t="n"/>
      <c r="V2013" s="360" t="n"/>
      <c r="W2013" s="360" t="n">
        <v>0</v>
      </c>
      <c r="X2013" s="360" t="n">
        <v>1</v>
      </c>
      <c r="Y2013" s="360" t="n">
        <v>0</v>
      </c>
      <c r="Z2013" s="360" t="n"/>
      <c r="AA2013" s="360" t="n"/>
      <c r="AB2013" s="360" t="n"/>
    </row>
    <row r="2014">
      <c r="A2014" s="360" t="n">
        <v>50</v>
      </c>
      <c r="B2014" s="360" t="n">
        <v>0</v>
      </c>
      <c r="C2014" s="360" t="n">
        <v>0</v>
      </c>
      <c r="D2014" s="360" t="n">
        <v>1</v>
      </c>
      <c r="E2014" s="360" t="n">
        <v>227</v>
      </c>
      <c r="F2014" s="360">
        <f>ROUND(Source!AX2007,O2014)</f>
        <v/>
      </c>
      <c r="G2014" s="360" t="inlineStr">
        <is>
          <t>СтМатЗак</t>
        </is>
      </c>
      <c r="H2014" s="360" t="inlineStr">
        <is>
          <t>Стоимость материалов заказчика</t>
        </is>
      </c>
      <c r="I2014" s="360" t="n"/>
      <c r="J2014" s="360" t="n"/>
      <c r="K2014" s="360" t="n">
        <v>227</v>
      </c>
      <c r="L2014" s="360" t="n">
        <v>6</v>
      </c>
      <c r="M2014" s="360" t="n">
        <v>3</v>
      </c>
      <c r="N2014" s="360" t="inlineStr"/>
      <c r="O2014" s="360" t="n">
        <v>0</v>
      </c>
      <c r="P2014" s="360" t="n"/>
      <c r="Q2014" s="360" t="n"/>
      <c r="R2014" s="360" t="n"/>
      <c r="S2014" s="360" t="n"/>
      <c r="T2014" s="360" t="n"/>
      <c r="U2014" s="360" t="n"/>
      <c r="V2014" s="360" t="n"/>
      <c r="W2014" s="360" t="n">
        <v>0</v>
      </c>
      <c r="X2014" s="360" t="n">
        <v>1</v>
      </c>
      <c r="Y2014" s="360" t="n">
        <v>0</v>
      </c>
      <c r="Z2014" s="360" t="n"/>
      <c r="AA2014" s="360" t="n"/>
      <c r="AB2014" s="360" t="n"/>
    </row>
    <row r="2015">
      <c r="A2015" s="360" t="n">
        <v>50</v>
      </c>
      <c r="B2015" s="360" t="n">
        <v>0</v>
      </c>
      <c r="C2015" s="360" t="n">
        <v>0</v>
      </c>
      <c r="D2015" s="360" t="n">
        <v>1</v>
      </c>
      <c r="E2015" s="360" t="n">
        <v>228</v>
      </c>
      <c r="F2015" s="360">
        <f>ROUND(Source!AY2007,O2015)</f>
        <v/>
      </c>
      <c r="G2015" s="360" t="inlineStr">
        <is>
          <t>СтМатПод</t>
        </is>
      </c>
      <c r="H2015" s="360" t="inlineStr">
        <is>
          <t>Стоимость материалов подрядчика</t>
        </is>
      </c>
      <c r="I2015" s="360" t="n"/>
      <c r="J2015" s="360" t="n"/>
      <c r="K2015" s="360" t="n">
        <v>228</v>
      </c>
      <c r="L2015" s="360" t="n">
        <v>7</v>
      </c>
      <c r="M2015" s="360" t="n">
        <v>3</v>
      </c>
      <c r="N2015" s="360" t="inlineStr"/>
      <c r="O2015" s="360" t="n">
        <v>0</v>
      </c>
      <c r="P2015" s="360" t="n"/>
      <c r="Q2015" s="360" t="n"/>
      <c r="R2015" s="360" t="n"/>
      <c r="S2015" s="360" t="n"/>
      <c r="T2015" s="360" t="n"/>
      <c r="U2015" s="360" t="n"/>
      <c r="V2015" s="360" t="n"/>
      <c r="W2015" s="360" t="n">
        <v>0</v>
      </c>
      <c r="X2015" s="360" t="n">
        <v>1</v>
      </c>
      <c r="Y2015" s="360" t="n">
        <v>0</v>
      </c>
      <c r="Z2015" s="360" t="n"/>
      <c r="AA2015" s="360" t="n"/>
      <c r="AB2015" s="360" t="n"/>
    </row>
    <row r="2016">
      <c r="A2016" s="360" t="n">
        <v>50</v>
      </c>
      <c r="B2016" s="360" t="n">
        <v>0</v>
      </c>
      <c r="C2016" s="360" t="n">
        <v>0</v>
      </c>
      <c r="D2016" s="360" t="n">
        <v>1</v>
      </c>
      <c r="E2016" s="360" t="n">
        <v>216</v>
      </c>
      <c r="F2016" s="360">
        <f>ROUND(Source!AP2007,O2016)</f>
        <v/>
      </c>
      <c r="G2016" s="360" t="inlineStr">
        <is>
          <t>Оборуд</t>
        </is>
      </c>
      <c r="H2016" s="360" t="inlineStr">
        <is>
          <t>Стоимость оборудования (всего)</t>
        </is>
      </c>
      <c r="I2016" s="360" t="n"/>
      <c r="J2016" s="360" t="n"/>
      <c r="K2016" s="360" t="n">
        <v>216</v>
      </c>
      <c r="L2016" s="360" t="n">
        <v>8</v>
      </c>
      <c r="M2016" s="360" t="n">
        <v>3</v>
      </c>
      <c r="N2016" s="360" t="inlineStr"/>
      <c r="O2016" s="360" t="n">
        <v>0</v>
      </c>
      <c r="P2016" s="360" t="n"/>
      <c r="Q2016" s="360" t="n"/>
      <c r="R2016" s="360" t="n"/>
      <c r="S2016" s="360" t="n"/>
      <c r="T2016" s="360" t="n"/>
      <c r="U2016" s="360" t="n"/>
      <c r="V2016" s="360" t="n"/>
      <c r="W2016" s="360" t="n">
        <v>0</v>
      </c>
      <c r="X2016" s="360" t="n">
        <v>1</v>
      </c>
      <c r="Y2016" s="360" t="n">
        <v>0</v>
      </c>
      <c r="Z2016" s="360" t="n"/>
      <c r="AA2016" s="360" t="n"/>
      <c r="AB2016" s="360" t="n"/>
    </row>
    <row r="2017">
      <c r="A2017" s="360" t="n">
        <v>50</v>
      </c>
      <c r="B2017" s="360" t="n">
        <v>0</v>
      </c>
      <c r="C2017" s="360" t="n">
        <v>0</v>
      </c>
      <c r="D2017" s="360" t="n">
        <v>1</v>
      </c>
      <c r="E2017" s="360" t="n">
        <v>223</v>
      </c>
      <c r="F2017" s="360">
        <f>ROUND(Source!AQ2007,O2017)</f>
        <v/>
      </c>
      <c r="G2017" s="360" t="inlineStr">
        <is>
          <t>ОборудЗак</t>
        </is>
      </c>
      <c r="H2017" s="360" t="inlineStr">
        <is>
          <t>Стоимость оборудования заказчика</t>
        </is>
      </c>
      <c r="I2017" s="360" t="n"/>
      <c r="J2017" s="360" t="n"/>
      <c r="K2017" s="360" t="n">
        <v>223</v>
      </c>
      <c r="L2017" s="360" t="n">
        <v>9</v>
      </c>
      <c r="M2017" s="360" t="n">
        <v>3</v>
      </c>
      <c r="N2017" s="360" t="inlineStr"/>
      <c r="O2017" s="360" t="n">
        <v>0</v>
      </c>
      <c r="P2017" s="360" t="n"/>
      <c r="Q2017" s="360" t="n"/>
      <c r="R2017" s="360" t="n"/>
      <c r="S2017" s="360" t="n"/>
      <c r="T2017" s="360" t="n"/>
      <c r="U2017" s="360" t="n"/>
      <c r="V2017" s="360" t="n"/>
      <c r="W2017" s="360" t="n">
        <v>0</v>
      </c>
      <c r="X2017" s="360" t="n">
        <v>1</v>
      </c>
      <c r="Y2017" s="360" t="n">
        <v>0</v>
      </c>
      <c r="Z2017" s="360" t="n"/>
      <c r="AA2017" s="360" t="n"/>
      <c r="AB2017" s="360" t="n"/>
    </row>
    <row r="2018">
      <c r="A2018" s="360" t="n">
        <v>50</v>
      </c>
      <c r="B2018" s="360" t="n">
        <v>0</v>
      </c>
      <c r="C2018" s="360" t="n">
        <v>0</v>
      </c>
      <c r="D2018" s="360" t="n">
        <v>1</v>
      </c>
      <c r="E2018" s="360" t="n">
        <v>229</v>
      </c>
      <c r="F2018" s="360">
        <f>ROUND(Source!AZ2007,O2018)</f>
        <v/>
      </c>
      <c r="G2018" s="360" t="inlineStr">
        <is>
          <t>ОборудПод</t>
        </is>
      </c>
      <c r="H2018" s="360" t="inlineStr">
        <is>
          <t>Стоимость оборудования подрядчика</t>
        </is>
      </c>
      <c r="I2018" s="360" t="n"/>
      <c r="J2018" s="360" t="n"/>
      <c r="K2018" s="360" t="n">
        <v>229</v>
      </c>
      <c r="L2018" s="360" t="n">
        <v>10</v>
      </c>
      <c r="M2018" s="360" t="n">
        <v>3</v>
      </c>
      <c r="N2018" s="360" t="inlineStr"/>
      <c r="O2018" s="360" t="n">
        <v>0</v>
      </c>
      <c r="P2018" s="360" t="n"/>
      <c r="Q2018" s="360" t="n"/>
      <c r="R2018" s="360" t="n"/>
      <c r="S2018" s="360" t="n"/>
      <c r="T2018" s="360" t="n"/>
      <c r="U2018" s="360" t="n"/>
      <c r="V2018" s="360" t="n"/>
      <c r="W2018" s="360" t="n">
        <v>0</v>
      </c>
      <c r="X2018" s="360" t="n">
        <v>1</v>
      </c>
      <c r="Y2018" s="360" t="n">
        <v>0</v>
      </c>
      <c r="Z2018" s="360" t="n"/>
      <c r="AA2018" s="360" t="n"/>
      <c r="AB2018" s="360" t="n"/>
    </row>
    <row r="2019">
      <c r="A2019" s="360" t="n">
        <v>50</v>
      </c>
      <c r="B2019" s="360" t="n">
        <v>0</v>
      </c>
      <c r="C2019" s="360" t="n">
        <v>0</v>
      </c>
      <c r="D2019" s="360" t="n">
        <v>1</v>
      </c>
      <c r="E2019" s="360" t="n">
        <v>203</v>
      </c>
      <c r="F2019" s="360">
        <f>ROUND(Source!Q2007,O2019)</f>
        <v/>
      </c>
      <c r="G2019" s="360" t="inlineStr">
        <is>
          <t>ЭММ</t>
        </is>
      </c>
      <c r="H2019" s="360" t="inlineStr">
        <is>
          <t>Эксплуатация машин</t>
        </is>
      </c>
      <c r="I2019" s="360" t="n"/>
      <c r="J2019" s="360" t="n"/>
      <c r="K2019" s="360" t="n">
        <v>203</v>
      </c>
      <c r="L2019" s="360" t="n">
        <v>11</v>
      </c>
      <c r="M2019" s="360" t="n">
        <v>3</v>
      </c>
      <c r="N2019" s="360" t="inlineStr"/>
      <c r="O2019" s="360" t="n">
        <v>0</v>
      </c>
      <c r="P2019" s="360" t="n"/>
      <c r="Q2019" s="360" t="n"/>
      <c r="R2019" s="360" t="n"/>
      <c r="S2019" s="360" t="n"/>
      <c r="T2019" s="360" t="n"/>
      <c r="U2019" s="360" t="n"/>
      <c r="V2019" s="360" t="n"/>
      <c r="W2019" s="360" t="n">
        <v>0</v>
      </c>
      <c r="X2019" s="360" t="n">
        <v>1</v>
      </c>
      <c r="Y2019" s="360" t="n">
        <v>0</v>
      </c>
      <c r="Z2019" s="360" t="n"/>
      <c r="AA2019" s="360" t="n"/>
      <c r="AB2019" s="360" t="n"/>
    </row>
    <row r="2020">
      <c r="A2020" s="360" t="n">
        <v>50</v>
      </c>
      <c r="B2020" s="360" t="n">
        <v>0</v>
      </c>
      <c r="C2020" s="360" t="n">
        <v>0</v>
      </c>
      <c r="D2020" s="360" t="n">
        <v>1</v>
      </c>
      <c r="E2020" s="360" t="n">
        <v>231</v>
      </c>
      <c r="F2020" s="360">
        <f>ROUND(Source!BB2007,O2020)</f>
        <v/>
      </c>
      <c r="G2020" s="360" t="inlineStr">
        <is>
          <t>ЭММсНРиСП</t>
        </is>
      </c>
      <c r="H2020" s="360" t="inlineStr">
        <is>
          <t>Эксплуатация машин по ТСН-2001.16</t>
        </is>
      </c>
      <c r="I2020" s="360" t="n"/>
      <c r="J2020" s="360" t="n"/>
      <c r="K2020" s="360" t="n">
        <v>231</v>
      </c>
      <c r="L2020" s="360" t="n">
        <v>12</v>
      </c>
      <c r="M2020" s="360" t="n">
        <v>3</v>
      </c>
      <c r="N2020" s="360" t="inlineStr"/>
      <c r="O2020" s="360" t="n">
        <v>0</v>
      </c>
      <c r="P2020" s="360" t="n"/>
      <c r="Q2020" s="360" t="n"/>
      <c r="R2020" s="360" t="n"/>
      <c r="S2020" s="360" t="n"/>
      <c r="T2020" s="360" t="n"/>
      <c r="U2020" s="360" t="n"/>
      <c r="V2020" s="360" t="n"/>
      <c r="W2020" s="360" t="n">
        <v>0</v>
      </c>
      <c r="X2020" s="360" t="n">
        <v>1</v>
      </c>
      <c r="Y2020" s="360" t="n">
        <v>0</v>
      </c>
      <c r="Z2020" s="360" t="n"/>
      <c r="AA2020" s="360" t="n"/>
      <c r="AB2020" s="360" t="n"/>
    </row>
    <row r="2021">
      <c r="A2021" s="360" t="n">
        <v>50</v>
      </c>
      <c r="B2021" s="360" t="n">
        <v>0</v>
      </c>
      <c r="C2021" s="360" t="n">
        <v>0</v>
      </c>
      <c r="D2021" s="360" t="n">
        <v>1</v>
      </c>
      <c r="E2021" s="360" t="n">
        <v>204</v>
      </c>
      <c r="F2021" s="360">
        <f>ROUND(Source!R2007,O2021)</f>
        <v/>
      </c>
      <c r="G2021" s="360" t="inlineStr">
        <is>
          <t>ЗПМ</t>
        </is>
      </c>
      <c r="H2021" s="360" t="inlineStr">
        <is>
          <t>ЗП машинистов</t>
        </is>
      </c>
      <c r="I2021" s="360" t="n"/>
      <c r="J2021" s="360" t="n"/>
      <c r="K2021" s="360" t="n">
        <v>204</v>
      </c>
      <c r="L2021" s="360" t="n">
        <v>13</v>
      </c>
      <c r="M2021" s="360" t="n">
        <v>3</v>
      </c>
      <c r="N2021" s="360" t="inlineStr"/>
      <c r="O2021" s="360" t="n">
        <v>0</v>
      </c>
      <c r="P2021" s="360" t="n"/>
      <c r="Q2021" s="360" t="n"/>
      <c r="R2021" s="360" t="n"/>
      <c r="S2021" s="360" t="n"/>
      <c r="T2021" s="360" t="n"/>
      <c r="U2021" s="360" t="n"/>
      <c r="V2021" s="360" t="n"/>
      <c r="W2021" s="360" t="n">
        <v>0</v>
      </c>
      <c r="X2021" s="360" t="n">
        <v>1</v>
      </c>
      <c r="Y2021" s="360" t="n">
        <v>0</v>
      </c>
      <c r="Z2021" s="360" t="n"/>
      <c r="AA2021" s="360" t="n"/>
      <c r="AB2021" s="360" t="n"/>
    </row>
    <row r="2022">
      <c r="A2022" s="360" t="n">
        <v>50</v>
      </c>
      <c r="B2022" s="360" t="n">
        <v>0</v>
      </c>
      <c r="C2022" s="360" t="n">
        <v>0</v>
      </c>
      <c r="D2022" s="360" t="n">
        <v>1</v>
      </c>
      <c r="E2022" s="360" t="n">
        <v>205</v>
      </c>
      <c r="F2022" s="360">
        <f>ROUND(Source!S2007,O2022)</f>
        <v/>
      </c>
      <c r="G2022" s="360" t="inlineStr">
        <is>
          <t>ОЗП</t>
        </is>
      </c>
      <c r="H2022" s="360" t="inlineStr">
        <is>
          <t>Основная ЗП рабочих</t>
        </is>
      </c>
      <c r="I2022" s="360" t="n"/>
      <c r="J2022" s="360" t="n"/>
      <c r="K2022" s="360" t="n">
        <v>205</v>
      </c>
      <c r="L2022" s="360" t="n">
        <v>14</v>
      </c>
      <c r="M2022" s="360" t="n">
        <v>3</v>
      </c>
      <c r="N2022" s="360" t="inlineStr"/>
      <c r="O2022" s="360" t="n">
        <v>0</v>
      </c>
      <c r="P2022" s="360" t="n"/>
      <c r="Q2022" s="360" t="n"/>
      <c r="R2022" s="360" t="n"/>
      <c r="S2022" s="360" t="n"/>
      <c r="T2022" s="360" t="n"/>
      <c r="U2022" s="360" t="n"/>
      <c r="V2022" s="360" t="n"/>
      <c r="W2022" s="360" t="n">
        <v>0</v>
      </c>
      <c r="X2022" s="360" t="n">
        <v>1</v>
      </c>
      <c r="Y2022" s="360" t="n">
        <v>0</v>
      </c>
      <c r="Z2022" s="360" t="n"/>
      <c r="AA2022" s="360" t="n"/>
      <c r="AB2022" s="360" t="n"/>
    </row>
    <row r="2023">
      <c r="A2023" s="360" t="n">
        <v>50</v>
      </c>
      <c r="B2023" s="360" t="n">
        <v>0</v>
      </c>
      <c r="C2023" s="360" t="n">
        <v>0</v>
      </c>
      <c r="D2023" s="360" t="n">
        <v>1</v>
      </c>
      <c r="E2023" s="360" t="n">
        <v>232</v>
      </c>
      <c r="F2023" s="360">
        <f>ROUND(Source!BC2007,O2023)</f>
        <v/>
      </c>
      <c r="G2023" s="360" t="inlineStr">
        <is>
          <t>ОЗПсНРиСП</t>
        </is>
      </c>
      <c r="H2023" s="360" t="inlineStr">
        <is>
          <t>Основная ЗП рабочих по ТСН-2001.16</t>
        </is>
      </c>
      <c r="I2023" s="360" t="n"/>
      <c r="J2023" s="360" t="n"/>
      <c r="K2023" s="360" t="n">
        <v>232</v>
      </c>
      <c r="L2023" s="360" t="n">
        <v>15</v>
      </c>
      <c r="M2023" s="360" t="n">
        <v>3</v>
      </c>
      <c r="N2023" s="360" t="inlineStr"/>
      <c r="O2023" s="360" t="n">
        <v>0</v>
      </c>
      <c r="P2023" s="360" t="n"/>
      <c r="Q2023" s="360" t="n"/>
      <c r="R2023" s="360" t="n"/>
      <c r="S2023" s="360" t="n"/>
      <c r="T2023" s="360" t="n"/>
      <c r="U2023" s="360" t="n"/>
      <c r="V2023" s="360" t="n"/>
      <c r="W2023" s="360" t="n">
        <v>0</v>
      </c>
      <c r="X2023" s="360" t="n">
        <v>1</v>
      </c>
      <c r="Y2023" s="360" t="n">
        <v>0</v>
      </c>
      <c r="Z2023" s="360" t="n"/>
      <c r="AA2023" s="360" t="n"/>
      <c r="AB2023" s="360" t="n"/>
    </row>
    <row r="2024">
      <c r="A2024" s="360" t="n">
        <v>50</v>
      </c>
      <c r="B2024" s="360" t="n">
        <v>0</v>
      </c>
      <c r="C2024" s="360" t="n">
        <v>0</v>
      </c>
      <c r="D2024" s="360" t="n">
        <v>1</v>
      </c>
      <c r="E2024" s="360" t="n">
        <v>214</v>
      </c>
      <c r="F2024" s="360">
        <f>ROUND(Source!AS2007,O2024)</f>
        <v/>
      </c>
      <c r="G2024" s="360" t="inlineStr">
        <is>
          <t>Строит</t>
        </is>
      </c>
      <c r="H2024" s="360" t="inlineStr">
        <is>
          <t>Строительные работы с НР и СП</t>
        </is>
      </c>
      <c r="I2024" s="360" t="n"/>
      <c r="J2024" s="360" t="n"/>
      <c r="K2024" s="360" t="n">
        <v>214</v>
      </c>
      <c r="L2024" s="360" t="n">
        <v>16</v>
      </c>
      <c r="M2024" s="360" t="n">
        <v>3</v>
      </c>
      <c r="N2024" s="360" t="inlineStr"/>
      <c r="O2024" s="360" t="n">
        <v>0</v>
      </c>
      <c r="P2024" s="360" t="n"/>
      <c r="Q2024" s="360" t="n"/>
      <c r="R2024" s="360" t="n"/>
      <c r="S2024" s="360" t="n"/>
      <c r="T2024" s="360" t="n"/>
      <c r="U2024" s="360" t="n"/>
      <c r="V2024" s="360" t="n"/>
      <c r="W2024" s="360" t="n">
        <v>0</v>
      </c>
      <c r="X2024" s="360" t="n">
        <v>1</v>
      </c>
      <c r="Y2024" s="360" t="n">
        <v>0</v>
      </c>
      <c r="Z2024" s="360" t="n"/>
      <c r="AA2024" s="360" t="n"/>
      <c r="AB2024" s="360" t="n"/>
    </row>
    <row r="2025">
      <c r="A2025" s="360" t="n">
        <v>50</v>
      </c>
      <c r="B2025" s="360" t="n">
        <v>0</v>
      </c>
      <c r="C2025" s="360" t="n">
        <v>0</v>
      </c>
      <c r="D2025" s="360" t="n">
        <v>1</v>
      </c>
      <c r="E2025" s="360" t="n">
        <v>215</v>
      </c>
      <c r="F2025" s="360">
        <f>ROUND(Source!AT2007,O2025)</f>
        <v/>
      </c>
      <c r="G2025" s="360" t="inlineStr">
        <is>
          <t>Монтаж</t>
        </is>
      </c>
      <c r="H2025" s="360" t="inlineStr">
        <is>
          <t>Монтажные работы с НР и СП</t>
        </is>
      </c>
      <c r="I2025" s="360" t="n"/>
      <c r="J2025" s="360" t="n"/>
      <c r="K2025" s="360" t="n">
        <v>215</v>
      </c>
      <c r="L2025" s="360" t="n">
        <v>17</v>
      </c>
      <c r="M2025" s="360" t="n">
        <v>3</v>
      </c>
      <c r="N2025" s="360" t="inlineStr"/>
      <c r="O2025" s="360" t="n">
        <v>0</v>
      </c>
      <c r="P2025" s="360" t="n"/>
      <c r="Q2025" s="360" t="n"/>
      <c r="R2025" s="360" t="n"/>
      <c r="S2025" s="360" t="n"/>
      <c r="T2025" s="360" t="n"/>
      <c r="U2025" s="360" t="n"/>
      <c r="V2025" s="360" t="n"/>
      <c r="W2025" s="360" t="n">
        <v>0</v>
      </c>
      <c r="X2025" s="360" t="n">
        <v>1</v>
      </c>
      <c r="Y2025" s="360" t="n">
        <v>0</v>
      </c>
      <c r="Z2025" s="360" t="n"/>
      <c r="AA2025" s="360" t="n"/>
      <c r="AB2025" s="360" t="n"/>
    </row>
    <row r="2026">
      <c r="A2026" s="360" t="n">
        <v>50</v>
      </c>
      <c r="B2026" s="360" t="n">
        <v>0</v>
      </c>
      <c r="C2026" s="360" t="n">
        <v>0</v>
      </c>
      <c r="D2026" s="360" t="n">
        <v>1</v>
      </c>
      <c r="E2026" s="360" t="n">
        <v>217</v>
      </c>
      <c r="F2026" s="360">
        <f>ROUND(Source!AU2007,O2026)</f>
        <v/>
      </c>
      <c r="G2026" s="360" t="inlineStr">
        <is>
          <t>Прочие</t>
        </is>
      </c>
      <c r="H2026" s="360" t="inlineStr">
        <is>
          <t>Прочие работы с НР и СП</t>
        </is>
      </c>
      <c r="I2026" s="360" t="n"/>
      <c r="J2026" s="360" t="n"/>
      <c r="K2026" s="360" t="n">
        <v>217</v>
      </c>
      <c r="L2026" s="360" t="n">
        <v>18</v>
      </c>
      <c r="M2026" s="360" t="n">
        <v>3</v>
      </c>
      <c r="N2026" s="360" t="inlineStr"/>
      <c r="O2026" s="360" t="n">
        <v>0</v>
      </c>
      <c r="P2026" s="360" t="n"/>
      <c r="Q2026" s="360" t="n"/>
      <c r="R2026" s="360" t="n"/>
      <c r="S2026" s="360" t="n"/>
      <c r="T2026" s="360" t="n"/>
      <c r="U2026" s="360" t="n"/>
      <c r="V2026" s="360" t="n"/>
      <c r="W2026" s="360" t="n">
        <v>0</v>
      </c>
      <c r="X2026" s="360" t="n">
        <v>1</v>
      </c>
      <c r="Y2026" s="360" t="n">
        <v>0</v>
      </c>
      <c r="Z2026" s="360" t="n"/>
      <c r="AA2026" s="360" t="n"/>
      <c r="AB2026" s="360" t="n"/>
    </row>
    <row r="2027">
      <c r="A2027" s="360" t="n">
        <v>50</v>
      </c>
      <c r="B2027" s="360" t="n">
        <v>0</v>
      </c>
      <c r="C2027" s="360" t="n">
        <v>0</v>
      </c>
      <c r="D2027" s="360" t="n">
        <v>1</v>
      </c>
      <c r="E2027" s="360" t="n">
        <v>230</v>
      </c>
      <c r="F2027" s="360">
        <f>ROUND(Source!BA2007,O2027)</f>
        <v/>
      </c>
      <c r="G2027" s="360" t="inlineStr">
        <is>
          <t>ПрочиеЗатр</t>
        </is>
      </c>
      <c r="H2027" s="360" t="inlineStr">
        <is>
          <t>Прочие затраты по ТСН-2001.16</t>
        </is>
      </c>
      <c r="I2027" s="360" t="n"/>
      <c r="J2027" s="360" t="n"/>
      <c r="K2027" s="360" t="n">
        <v>230</v>
      </c>
      <c r="L2027" s="360" t="n">
        <v>19</v>
      </c>
      <c r="M2027" s="360" t="n">
        <v>3</v>
      </c>
      <c r="N2027" s="360" t="inlineStr"/>
      <c r="O2027" s="360" t="n">
        <v>0</v>
      </c>
      <c r="P2027" s="360" t="n"/>
      <c r="Q2027" s="360" t="n"/>
      <c r="R2027" s="360" t="n"/>
      <c r="S2027" s="360" t="n"/>
      <c r="T2027" s="360" t="n"/>
      <c r="U2027" s="360" t="n"/>
      <c r="V2027" s="360" t="n"/>
      <c r="W2027" s="360" t="n">
        <v>0</v>
      </c>
      <c r="X2027" s="360" t="n">
        <v>1</v>
      </c>
      <c r="Y2027" s="360" t="n">
        <v>0</v>
      </c>
      <c r="Z2027" s="360" t="n"/>
      <c r="AA2027" s="360" t="n"/>
      <c r="AB2027" s="360" t="n"/>
    </row>
    <row r="2028">
      <c r="A2028" s="360" t="n">
        <v>50</v>
      </c>
      <c r="B2028" s="360" t="n">
        <v>0</v>
      </c>
      <c r="C2028" s="360" t="n">
        <v>0</v>
      </c>
      <c r="D2028" s="360" t="n">
        <v>1</v>
      </c>
      <c r="E2028" s="360" t="n">
        <v>206</v>
      </c>
      <c r="F2028" s="360">
        <f>ROUND(Source!T2007,O2028)</f>
        <v/>
      </c>
      <c r="G2028" s="360" t="inlineStr">
        <is>
          <t>ВозврМат</t>
        </is>
      </c>
      <c r="H2028" s="360" t="inlineStr">
        <is>
          <t>Возврат материалов</t>
        </is>
      </c>
      <c r="I2028" s="360" t="n"/>
      <c r="J2028" s="360" t="n"/>
      <c r="K2028" s="360" t="n">
        <v>206</v>
      </c>
      <c r="L2028" s="360" t="n">
        <v>20</v>
      </c>
      <c r="M2028" s="360" t="n">
        <v>3</v>
      </c>
      <c r="N2028" s="360" t="inlineStr"/>
      <c r="O2028" s="360" t="n">
        <v>0</v>
      </c>
      <c r="P2028" s="360" t="n"/>
      <c r="Q2028" s="360" t="n"/>
      <c r="R2028" s="360" t="n"/>
      <c r="S2028" s="360" t="n"/>
      <c r="T2028" s="360" t="n"/>
      <c r="U2028" s="360" t="n"/>
      <c r="V2028" s="360" t="n"/>
      <c r="W2028" s="360" t="n">
        <v>0</v>
      </c>
      <c r="X2028" s="360" t="n">
        <v>1</v>
      </c>
      <c r="Y2028" s="360" t="n">
        <v>0</v>
      </c>
      <c r="Z2028" s="360" t="n"/>
      <c r="AA2028" s="360" t="n"/>
      <c r="AB2028" s="360" t="n"/>
    </row>
    <row r="2029">
      <c r="A2029" s="360" t="n">
        <v>50</v>
      </c>
      <c r="B2029" s="360" t="n">
        <v>0</v>
      </c>
      <c r="C2029" s="360" t="n">
        <v>0</v>
      </c>
      <c r="D2029" s="360" t="n">
        <v>1</v>
      </c>
      <c r="E2029" s="360" t="n">
        <v>207</v>
      </c>
      <c r="F2029" s="360">
        <f>ROUND(Source!U2007,O2029)</f>
        <v/>
      </c>
      <c r="G2029" s="360" t="inlineStr">
        <is>
          <t>ТрудСтр</t>
        </is>
      </c>
      <c r="H2029" s="360" t="inlineStr">
        <is>
          <t>Трудозатраты строителей</t>
        </is>
      </c>
      <c r="I2029" s="360" t="n"/>
      <c r="J2029" s="360" t="n"/>
      <c r="K2029" s="360" t="n">
        <v>207</v>
      </c>
      <c r="L2029" s="360" t="n">
        <v>21</v>
      </c>
      <c r="M2029" s="360" t="n">
        <v>3</v>
      </c>
      <c r="N2029" s="360" t="inlineStr"/>
      <c r="O2029" s="360" t="n">
        <v>7</v>
      </c>
      <c r="P2029" s="360" t="n"/>
      <c r="Q2029" s="360" t="n"/>
      <c r="R2029" s="360" t="n"/>
      <c r="S2029" s="360" t="n"/>
      <c r="T2029" s="360" t="n"/>
      <c r="U2029" s="360" t="n"/>
      <c r="V2029" s="360" t="n"/>
      <c r="W2029" s="360" t="n">
        <v>0</v>
      </c>
      <c r="X2029" s="360" t="n">
        <v>1</v>
      </c>
      <c r="Y2029" s="360" t="n">
        <v>0</v>
      </c>
      <c r="Z2029" s="360" t="n"/>
      <c r="AA2029" s="360" t="n"/>
      <c r="AB2029" s="360" t="n"/>
    </row>
    <row r="2030">
      <c r="A2030" s="360" t="n">
        <v>50</v>
      </c>
      <c r="B2030" s="360" t="n">
        <v>0</v>
      </c>
      <c r="C2030" s="360" t="n">
        <v>0</v>
      </c>
      <c r="D2030" s="360" t="n">
        <v>1</v>
      </c>
      <c r="E2030" s="360" t="n">
        <v>208</v>
      </c>
      <c r="F2030" s="360">
        <f>ROUND(Source!V2007,O2030)</f>
        <v/>
      </c>
      <c r="G2030" s="360" t="inlineStr">
        <is>
          <t>ТрудМаш</t>
        </is>
      </c>
      <c r="H2030" s="360" t="inlineStr">
        <is>
          <t>Трудозатраты машинистов</t>
        </is>
      </c>
      <c r="I2030" s="360" t="n"/>
      <c r="J2030" s="360" t="n"/>
      <c r="K2030" s="360" t="n">
        <v>208</v>
      </c>
      <c r="L2030" s="360" t="n">
        <v>22</v>
      </c>
      <c r="M2030" s="360" t="n">
        <v>3</v>
      </c>
      <c r="N2030" s="360" t="inlineStr"/>
      <c r="O2030" s="360" t="n">
        <v>7</v>
      </c>
      <c r="P2030" s="360" t="n"/>
      <c r="Q2030" s="360" t="n"/>
      <c r="R2030" s="360" t="n"/>
      <c r="S2030" s="360" t="n"/>
      <c r="T2030" s="360" t="n"/>
      <c r="U2030" s="360" t="n"/>
      <c r="V2030" s="360" t="n"/>
      <c r="W2030" s="360" t="n">
        <v>0</v>
      </c>
      <c r="X2030" s="360" t="n">
        <v>1</v>
      </c>
      <c r="Y2030" s="360" t="n">
        <v>0</v>
      </c>
      <c r="Z2030" s="360" t="n"/>
      <c r="AA2030" s="360" t="n"/>
      <c r="AB2030" s="360" t="n"/>
    </row>
    <row r="2031">
      <c r="A2031" s="360" t="n">
        <v>50</v>
      </c>
      <c r="B2031" s="360" t="n">
        <v>0</v>
      </c>
      <c r="C2031" s="360" t="n">
        <v>0</v>
      </c>
      <c r="D2031" s="360" t="n">
        <v>1</v>
      </c>
      <c r="E2031" s="360" t="n">
        <v>209</v>
      </c>
      <c r="F2031" s="360">
        <f>ROUND(Source!W2007,O2031)</f>
        <v/>
      </c>
      <c r="G2031" s="360" t="inlineStr">
        <is>
          <t>ТранспМат</t>
        </is>
      </c>
      <c r="H2031" s="360" t="inlineStr">
        <is>
          <t>Транспорт материалов</t>
        </is>
      </c>
      <c r="I2031" s="360" t="n"/>
      <c r="J2031" s="360" t="n"/>
      <c r="K2031" s="360" t="n">
        <v>209</v>
      </c>
      <c r="L2031" s="360" t="n">
        <v>23</v>
      </c>
      <c r="M2031" s="360" t="n">
        <v>3</v>
      </c>
      <c r="N2031" s="360" t="inlineStr"/>
      <c r="O2031" s="360" t="n">
        <v>0</v>
      </c>
      <c r="P2031" s="360" t="n"/>
      <c r="Q2031" s="360" t="n"/>
      <c r="R2031" s="360" t="n"/>
      <c r="S2031" s="360" t="n"/>
      <c r="T2031" s="360" t="n"/>
      <c r="U2031" s="360" t="n"/>
      <c r="V2031" s="360" t="n"/>
      <c r="W2031" s="360" t="n">
        <v>0</v>
      </c>
      <c r="X2031" s="360" t="n">
        <v>1</v>
      </c>
      <c r="Y2031" s="360" t="n">
        <v>0</v>
      </c>
      <c r="Z2031" s="360" t="n"/>
      <c r="AA2031" s="360" t="n"/>
      <c r="AB2031" s="360" t="n"/>
    </row>
    <row r="2032">
      <c r="A2032" s="360" t="n">
        <v>50</v>
      </c>
      <c r="B2032" s="360" t="n">
        <v>0</v>
      </c>
      <c r="C2032" s="360" t="n">
        <v>0</v>
      </c>
      <c r="D2032" s="360" t="n">
        <v>1</v>
      </c>
      <c r="E2032" s="360" t="n">
        <v>233</v>
      </c>
      <c r="F2032" s="360">
        <f>ROUND(Source!BD2007,O2032)</f>
        <v/>
      </c>
      <c r="G2032" s="360" t="inlineStr">
        <is>
          <t>Перевозка</t>
        </is>
      </c>
      <c r="H2032" s="360" t="inlineStr">
        <is>
          <t>Перевозка грузов</t>
        </is>
      </c>
      <c r="I2032" s="360" t="n"/>
      <c r="J2032" s="360" t="n"/>
      <c r="K2032" s="360" t="n">
        <v>233</v>
      </c>
      <c r="L2032" s="360" t="n">
        <v>24</v>
      </c>
      <c r="M2032" s="360" t="n">
        <v>3</v>
      </c>
      <c r="N2032" s="360" t="inlineStr"/>
      <c r="O2032" s="360" t="n">
        <v>0</v>
      </c>
      <c r="P2032" s="360" t="n"/>
      <c r="Q2032" s="360" t="n"/>
      <c r="R2032" s="360" t="n"/>
      <c r="S2032" s="360" t="n"/>
      <c r="T2032" s="360" t="n"/>
      <c r="U2032" s="360" t="n"/>
      <c r="V2032" s="360" t="n"/>
      <c r="W2032" s="360" t="n">
        <v>0</v>
      </c>
      <c r="X2032" s="360" t="n">
        <v>1</v>
      </c>
      <c r="Y2032" s="360" t="n">
        <v>0</v>
      </c>
      <c r="Z2032" s="360" t="n"/>
      <c r="AA2032" s="360" t="n"/>
      <c r="AB2032" s="360" t="n"/>
    </row>
    <row r="2033">
      <c r="A2033" s="360" t="n">
        <v>50</v>
      </c>
      <c r="B2033" s="360" t="n">
        <v>0</v>
      </c>
      <c r="C2033" s="360" t="n">
        <v>0</v>
      </c>
      <c r="D2033" s="360" t="n">
        <v>1</v>
      </c>
      <c r="E2033" s="360" t="n">
        <v>210</v>
      </c>
      <c r="F2033" s="360">
        <f>ROUND(Source!X2007,O2033)</f>
        <v/>
      </c>
      <c r="G2033" s="360" t="inlineStr">
        <is>
          <t>НР</t>
        </is>
      </c>
      <c r="H2033" s="360" t="inlineStr">
        <is>
          <t>Накладные расходы</t>
        </is>
      </c>
      <c r="I2033" s="360" t="n"/>
      <c r="J2033" s="360" t="n"/>
      <c r="K2033" s="360" t="n">
        <v>210</v>
      </c>
      <c r="L2033" s="360" t="n">
        <v>25</v>
      </c>
      <c r="M2033" s="360" t="n">
        <v>3</v>
      </c>
      <c r="N2033" s="360" t="inlineStr"/>
      <c r="O2033" s="360" t="n">
        <v>0</v>
      </c>
      <c r="P2033" s="360" t="n"/>
      <c r="Q2033" s="360" t="n"/>
      <c r="R2033" s="360" t="n"/>
      <c r="S2033" s="360" t="n"/>
      <c r="T2033" s="360" t="n"/>
      <c r="U2033" s="360" t="n"/>
      <c r="V2033" s="360" t="n"/>
      <c r="W2033" s="360" t="n">
        <v>0</v>
      </c>
      <c r="X2033" s="360" t="n">
        <v>1</v>
      </c>
      <c r="Y2033" s="360" t="n">
        <v>0</v>
      </c>
      <c r="Z2033" s="360" t="n"/>
      <c r="AA2033" s="360" t="n"/>
      <c r="AB2033" s="360" t="n"/>
    </row>
    <row r="2034">
      <c r="A2034" s="360" t="n">
        <v>50</v>
      </c>
      <c r="B2034" s="360" t="n">
        <v>0</v>
      </c>
      <c r="C2034" s="360" t="n">
        <v>0</v>
      </c>
      <c r="D2034" s="360" t="n">
        <v>1</v>
      </c>
      <c r="E2034" s="360" t="n">
        <v>211</v>
      </c>
      <c r="F2034" s="360">
        <f>ROUND(Source!Y2007,O2034)</f>
        <v/>
      </c>
      <c r="G2034" s="360" t="inlineStr">
        <is>
          <t>СмПриб</t>
        </is>
      </c>
      <c r="H2034" s="360" t="inlineStr">
        <is>
          <t>Сметная прибыль</t>
        </is>
      </c>
      <c r="I2034" s="360" t="n"/>
      <c r="J2034" s="360" t="n"/>
      <c r="K2034" s="360" t="n">
        <v>211</v>
      </c>
      <c r="L2034" s="360" t="n">
        <v>26</v>
      </c>
      <c r="M2034" s="360" t="n">
        <v>3</v>
      </c>
      <c r="N2034" s="360" t="inlineStr"/>
      <c r="O2034" s="360" t="n">
        <v>0</v>
      </c>
      <c r="P2034" s="360" t="n"/>
      <c r="Q2034" s="360" t="n"/>
      <c r="R2034" s="360" t="n"/>
      <c r="S2034" s="360" t="n"/>
      <c r="T2034" s="360" t="n"/>
      <c r="U2034" s="360" t="n"/>
      <c r="V2034" s="360" t="n"/>
      <c r="W2034" s="360" t="n">
        <v>0</v>
      </c>
      <c r="X2034" s="360" t="n">
        <v>1</v>
      </c>
      <c r="Y2034" s="360" t="n">
        <v>0</v>
      </c>
      <c r="Z2034" s="360" t="n"/>
      <c r="AA2034" s="360" t="n"/>
      <c r="AB2034" s="360" t="n"/>
    </row>
    <row r="2035">
      <c r="A2035" s="360" t="n">
        <v>50</v>
      </c>
      <c r="B2035" s="360" t="n">
        <v>0</v>
      </c>
      <c r="C2035" s="360" t="n">
        <v>0</v>
      </c>
      <c r="D2035" s="360" t="n">
        <v>1</v>
      </c>
      <c r="E2035" s="360" t="n">
        <v>224</v>
      </c>
      <c r="F2035" s="360">
        <f>ROUND(Source!AR2007,O2035)</f>
        <v/>
      </c>
      <c r="G2035" s="360" t="inlineStr">
        <is>
          <t>Всего</t>
        </is>
      </c>
      <c r="H2035" s="360" t="inlineStr">
        <is>
          <t>Всего с НР и СП</t>
        </is>
      </c>
      <c r="I2035" s="360" t="n"/>
      <c r="J2035" s="360" t="n"/>
      <c r="K2035" s="360" t="n">
        <v>224</v>
      </c>
      <c r="L2035" s="360" t="n">
        <v>27</v>
      </c>
      <c r="M2035" s="360" t="n">
        <v>3</v>
      </c>
      <c r="N2035" s="360" t="inlineStr"/>
      <c r="O2035" s="360" t="n">
        <v>0</v>
      </c>
      <c r="P2035" s="360" t="n"/>
      <c r="Q2035" s="360" t="n"/>
      <c r="R2035" s="360" t="n"/>
      <c r="S2035" s="360" t="n"/>
      <c r="T2035" s="360" t="n"/>
      <c r="U2035" s="360" t="n"/>
      <c r="V2035" s="360" t="n"/>
      <c r="W2035" s="360" t="n">
        <v>0</v>
      </c>
      <c r="X2035" s="360" t="n">
        <v>1</v>
      </c>
      <c r="Y2035" s="360" t="n">
        <v>0</v>
      </c>
      <c r="Z2035" s="360" t="n"/>
      <c r="AA2035" s="360" t="n"/>
      <c r="AB2035" s="360" t="n"/>
    </row>
    <row r="2036">
      <c r="A2036" s="360" t="n">
        <v>50</v>
      </c>
      <c r="B2036" s="360" t="n">
        <v>0</v>
      </c>
      <c r="C2036" s="360" t="n">
        <v>0</v>
      </c>
      <c r="D2036" s="360" t="n">
        <v>2</v>
      </c>
      <c r="E2036" s="360" t="n">
        <v>0</v>
      </c>
      <c r="F2036" s="360">
        <f>ROUND(F2035,O2036)</f>
        <v/>
      </c>
      <c r="G2036" s="360" t="inlineStr">
        <is>
          <t>и1</t>
        </is>
      </c>
      <c r="H2036" s="360" t="inlineStr">
        <is>
          <t>Итого</t>
        </is>
      </c>
      <c r="I2036" s="360" t="n"/>
      <c r="J2036" s="360" t="n"/>
      <c r="K2036" s="360" t="n">
        <v>212</v>
      </c>
      <c r="L2036" s="360" t="n">
        <v>28</v>
      </c>
      <c r="M2036" s="360" t="n">
        <v>0</v>
      </c>
      <c r="N2036" s="360" t="inlineStr"/>
      <c r="O2036" s="360" t="n">
        <v>0</v>
      </c>
      <c r="P2036" s="360" t="n"/>
      <c r="Q2036" s="360" t="n"/>
      <c r="R2036" s="360" t="n"/>
      <c r="S2036" s="360" t="n"/>
      <c r="T2036" s="360" t="n"/>
      <c r="U2036" s="360" t="n"/>
      <c r="V2036" s="360" t="n"/>
      <c r="W2036" s="360" t="n">
        <v>0</v>
      </c>
      <c r="X2036" s="360" t="n">
        <v>1</v>
      </c>
      <c r="Y2036" s="360" t="n">
        <v>0</v>
      </c>
      <c r="Z2036" s="360" t="n"/>
      <c r="AA2036" s="360" t="n"/>
      <c r="AB2036" s="360" t="n"/>
    </row>
    <row r="2037">
      <c r="A2037" s="360" t="n">
        <v>50</v>
      </c>
      <c r="B2037" s="360" t="n">
        <v>0</v>
      </c>
      <c r="C2037" s="360" t="n">
        <v>0</v>
      </c>
      <c r="D2037" s="360" t="n">
        <v>2</v>
      </c>
      <c r="E2037" s="360" t="n">
        <v>0</v>
      </c>
      <c r="F2037" s="360">
        <f>ROUND(F2036*0.22,O2037)</f>
        <v/>
      </c>
      <c r="G2037" s="360" t="inlineStr">
        <is>
          <t>и2</t>
        </is>
      </c>
      <c r="H2037" s="360" t="inlineStr">
        <is>
          <t>НДС 22%</t>
        </is>
      </c>
      <c r="I2037" s="360" t="n"/>
      <c r="J2037" s="360" t="n"/>
      <c r="K2037" s="360" t="n">
        <v>212</v>
      </c>
      <c r="L2037" s="360" t="n">
        <v>29</v>
      </c>
      <c r="M2037" s="360" t="n">
        <v>0</v>
      </c>
      <c r="N2037" s="360" t="inlineStr"/>
      <c r="O2037" s="360" t="n">
        <v>0</v>
      </c>
      <c r="P2037" s="360" t="n"/>
      <c r="Q2037" s="360" t="n"/>
      <c r="R2037" s="360" t="n"/>
      <c r="S2037" s="360" t="n"/>
      <c r="T2037" s="360" t="n"/>
      <c r="U2037" s="360" t="n"/>
      <c r="V2037" s="360" t="n"/>
      <c r="W2037" s="360" t="n">
        <v>0</v>
      </c>
      <c r="X2037" s="360" t="n">
        <v>1</v>
      </c>
      <c r="Y2037" s="360" t="n">
        <v>0</v>
      </c>
      <c r="Z2037" s="360" t="n"/>
      <c r="AA2037" s="360" t="n"/>
      <c r="AB2037" s="360" t="n"/>
    </row>
    <row r="2038">
      <c r="A2038" s="360" t="n">
        <v>50</v>
      </c>
      <c r="B2038" s="360" t="n">
        <v>0</v>
      </c>
      <c r="C2038" s="360" t="n">
        <v>0</v>
      </c>
      <c r="D2038" s="360" t="n">
        <v>2</v>
      </c>
      <c r="E2038" s="360" t="n">
        <v>213</v>
      </c>
      <c r="F2038" s="360">
        <f>ROUND(F2036+F2037,O2038)</f>
        <v/>
      </c>
      <c r="G2038" s="360" t="inlineStr">
        <is>
          <t>и3</t>
        </is>
      </c>
      <c r="H2038" s="360" t="inlineStr">
        <is>
          <t>Всего</t>
        </is>
      </c>
      <c r="I2038" s="360" t="n"/>
      <c r="J2038" s="360" t="n"/>
      <c r="K2038" s="360" t="n">
        <v>212</v>
      </c>
      <c r="L2038" s="360" t="n">
        <v>30</v>
      </c>
      <c r="M2038" s="360" t="n">
        <v>0</v>
      </c>
      <c r="N2038" s="360" t="inlineStr"/>
      <c r="O2038" s="360" t="n">
        <v>0</v>
      </c>
      <c r="P2038" s="360" t="n"/>
      <c r="Q2038" s="360" t="n"/>
      <c r="R2038" s="360" t="n"/>
      <c r="S2038" s="360" t="n"/>
      <c r="T2038" s="360" t="n"/>
      <c r="U2038" s="360" t="n"/>
      <c r="V2038" s="360" t="n"/>
      <c r="W2038" s="360" t="n">
        <v>0</v>
      </c>
      <c r="X2038" s="360" t="n">
        <v>1</v>
      </c>
      <c r="Y2038" s="360" t="n">
        <v>0</v>
      </c>
      <c r="Z2038" s="360" t="n"/>
      <c r="AA2038" s="360" t="n"/>
      <c r="AB2038" s="360" t="n"/>
    </row>
    <row r="2040">
      <c r="A2040" s="356" t="n">
        <v>3</v>
      </c>
      <c r="B2040" s="356" t="n">
        <v>0</v>
      </c>
      <c r="C2040" s="356" t="n"/>
      <c r="D2040" s="356">
        <f>ROW(A2049)</f>
        <v/>
      </c>
      <c r="E2040" s="356" t="n"/>
      <c r="F2040" s="356" t="inlineStr">
        <is>
          <t>Новая локальная смета</t>
        </is>
      </c>
      <c r="G2040" s="356" t="inlineStr">
        <is>
          <t>Центральная, д.76</t>
        </is>
      </c>
      <c r="H2040" s="356" t="inlineStr"/>
      <c r="I2040" s="356" t="n">
        <v>0</v>
      </c>
      <c r="J2040" s="356" t="inlineStr"/>
      <c r="K2040" s="356" t="n">
        <v>-1</v>
      </c>
      <c r="L2040" s="356" t="inlineStr">
        <is>
          <t>Новая локальная смета</t>
        </is>
      </c>
      <c r="M2040" s="356" t="inlineStr"/>
      <c r="N2040" s="356" t="n"/>
      <c r="O2040" s="356" t="n"/>
      <c r="P2040" s="356" t="n"/>
      <c r="Q2040" s="356" t="n"/>
      <c r="R2040" s="356" t="n"/>
      <c r="S2040" s="356" t="n">
        <v>0</v>
      </c>
      <c r="T2040" s="356" t="n"/>
      <c r="U2040" s="356" t="inlineStr"/>
      <c r="V2040" s="356" t="n">
        <v>0</v>
      </c>
      <c r="W2040" s="356" t="n"/>
      <c r="X2040" s="356" t="n"/>
      <c r="Y2040" s="356" t="n"/>
      <c r="Z2040" s="356" t="n"/>
      <c r="AA2040" s="356" t="n"/>
      <c r="AB2040" s="356" t="inlineStr"/>
      <c r="AC2040" s="356" t="inlineStr"/>
      <c r="AD2040" s="356" t="inlineStr"/>
      <c r="AE2040" s="356" t="inlineStr"/>
      <c r="AF2040" s="356" t="inlineStr"/>
      <c r="AG2040" s="356" t="inlineStr"/>
      <c r="AH2040" s="356" t="n"/>
      <c r="AI2040" s="356" t="n"/>
      <c r="AJ2040" s="356" t="n"/>
      <c r="AK2040" s="356" t="n"/>
      <c r="AL2040" s="356" t="n"/>
      <c r="AM2040" s="356" t="n"/>
      <c r="AN2040" s="356" t="n"/>
      <c r="AO2040" s="356" t="n"/>
      <c r="AP2040" s="356" t="inlineStr"/>
      <c r="AQ2040" s="356" t="inlineStr"/>
      <c r="AR2040" s="356" t="inlineStr"/>
      <c r="AS2040" s="356" t="n"/>
      <c r="AT2040" s="356" t="n"/>
      <c r="AU2040" s="356" t="n"/>
      <c r="AV2040" s="356" t="n"/>
      <c r="AW2040" s="356" t="n"/>
      <c r="AX2040" s="356" t="n"/>
      <c r="AY2040" s="356" t="n"/>
      <c r="AZ2040" s="356" t="inlineStr"/>
      <c r="BA2040" s="356" t="n"/>
      <c r="BB2040" s="356" t="inlineStr"/>
      <c r="BC2040" s="356" t="inlineStr"/>
      <c r="BD2040" s="356" t="inlineStr"/>
      <c r="BE2040" s="356" t="inlineStr"/>
      <c r="BF2040" s="356" t="inlineStr"/>
      <c r="BG2040" s="356" t="inlineStr"/>
      <c r="BH2040" s="356" t="inlineStr"/>
      <c r="BI2040" s="356" t="inlineStr"/>
      <c r="BJ2040" s="356" t="inlineStr"/>
      <c r="BK2040" s="356" t="inlineStr"/>
      <c r="BL2040" s="356" t="inlineStr"/>
      <c r="BM2040" s="356" t="inlineStr"/>
      <c r="BN2040" s="356" t="inlineStr"/>
      <c r="BO2040" s="356" t="inlineStr"/>
      <c r="BP2040" s="356" t="inlineStr"/>
      <c r="BQ2040" s="356" t="n"/>
      <c r="BR2040" s="356" t="n"/>
      <c r="BS2040" s="356" t="n"/>
      <c r="BT2040" s="356" t="n"/>
      <c r="BU2040" s="356" t="n"/>
      <c r="BV2040" s="356" t="n"/>
      <c r="BW2040" s="356" t="n"/>
      <c r="BX2040" s="356" t="n">
        <v>0</v>
      </c>
      <c r="BY2040" s="356" t="n"/>
      <c r="BZ2040" s="356" t="n"/>
      <c r="CA2040" s="356" t="n"/>
      <c r="CB2040" s="356" t="n"/>
      <c r="CC2040" s="356" t="n"/>
      <c r="CD2040" s="356" t="n"/>
      <c r="CE2040" s="356" t="n"/>
      <c r="CF2040" s="356" t="n">
        <v>0</v>
      </c>
      <c r="CG2040" s="356" t="n">
        <v>0</v>
      </c>
      <c r="CH2040" s="356" t="n"/>
      <c r="CI2040" s="356" t="inlineStr"/>
      <c r="CJ2040" s="356" t="inlineStr"/>
      <c r="CK2040" s="0" t="inlineStr"/>
      <c r="CL2040" s="0" t="inlineStr"/>
      <c r="CM2040" s="0" t="inlineStr"/>
      <c r="CN2040" s="0" t="inlineStr"/>
      <c r="CO2040" s="0" t="inlineStr"/>
      <c r="CP2040" s="0" t="inlineStr"/>
      <c r="CQ2040" s="0" t="inlineStr"/>
    </row>
    <row r="2042">
      <c r="A2042" s="358" t="n">
        <v>52</v>
      </c>
      <c r="B2042" s="358">
        <f>B2049</f>
        <v/>
      </c>
      <c r="C2042" s="358">
        <f>C2049</f>
        <v/>
      </c>
      <c r="D2042" s="358">
        <f>D2049</f>
        <v/>
      </c>
      <c r="E2042" s="358">
        <f>E2049</f>
        <v/>
      </c>
      <c r="F2042" s="358">
        <f>F2049</f>
        <v/>
      </c>
      <c r="G2042" s="358">
        <f>G2049</f>
        <v/>
      </c>
      <c r="H2042" s="358" t="n"/>
      <c r="I2042" s="358" t="n"/>
      <c r="J2042" s="358" t="n"/>
      <c r="K2042" s="358" t="n"/>
      <c r="L2042" s="358" t="n"/>
      <c r="M2042" s="358" t="n"/>
      <c r="N2042" s="358" t="n"/>
      <c r="O2042" s="358">
        <f>O2049</f>
        <v/>
      </c>
      <c r="P2042" s="358">
        <f>P2049</f>
        <v/>
      </c>
      <c r="Q2042" s="358">
        <f>Q2049</f>
        <v/>
      </c>
      <c r="R2042" s="358">
        <f>R2049</f>
        <v/>
      </c>
      <c r="S2042" s="358">
        <f>S2049</f>
        <v/>
      </c>
      <c r="T2042" s="358">
        <f>T2049</f>
        <v/>
      </c>
      <c r="U2042" s="358">
        <f>U2049</f>
        <v/>
      </c>
      <c r="V2042" s="358">
        <f>V2049</f>
        <v/>
      </c>
      <c r="W2042" s="358">
        <f>W2049</f>
        <v/>
      </c>
      <c r="X2042" s="358">
        <f>X2049</f>
        <v/>
      </c>
      <c r="Y2042" s="358">
        <f>Y2049</f>
        <v/>
      </c>
      <c r="Z2042" s="358">
        <f>Z2049</f>
        <v/>
      </c>
      <c r="AA2042" s="358">
        <f>AA2049</f>
        <v/>
      </c>
      <c r="AB2042" s="358">
        <f>AB2049</f>
        <v/>
      </c>
      <c r="AC2042" s="358">
        <f>AC2049</f>
        <v/>
      </c>
      <c r="AD2042" s="358">
        <f>AD2049</f>
        <v/>
      </c>
      <c r="AE2042" s="358">
        <f>AE2049</f>
        <v/>
      </c>
      <c r="AF2042" s="358">
        <f>AF2049</f>
        <v/>
      </c>
      <c r="AG2042" s="358">
        <f>AG2049</f>
        <v/>
      </c>
      <c r="AH2042" s="358">
        <f>AH2049</f>
        <v/>
      </c>
      <c r="AI2042" s="358">
        <f>AI2049</f>
        <v/>
      </c>
      <c r="AJ2042" s="358">
        <f>AJ2049</f>
        <v/>
      </c>
      <c r="AK2042" s="358">
        <f>AK2049</f>
        <v/>
      </c>
      <c r="AL2042" s="358">
        <f>AL2049</f>
        <v/>
      </c>
      <c r="AM2042" s="358">
        <f>AM2049</f>
        <v/>
      </c>
      <c r="AN2042" s="358">
        <f>AN2049</f>
        <v/>
      </c>
      <c r="AO2042" s="358">
        <f>AO2049</f>
        <v/>
      </c>
      <c r="AP2042" s="358">
        <f>AP2049</f>
        <v/>
      </c>
      <c r="AQ2042" s="358">
        <f>AQ2049</f>
        <v/>
      </c>
      <c r="AR2042" s="358">
        <f>AR2049</f>
        <v/>
      </c>
      <c r="AS2042" s="358">
        <f>AS2049</f>
        <v/>
      </c>
      <c r="AT2042" s="358">
        <f>AT2049</f>
        <v/>
      </c>
      <c r="AU2042" s="358">
        <f>AU2049</f>
        <v/>
      </c>
      <c r="AV2042" s="358">
        <f>AV2049</f>
        <v/>
      </c>
      <c r="AW2042" s="358">
        <f>AW2049</f>
        <v/>
      </c>
      <c r="AX2042" s="358">
        <f>AX2049</f>
        <v/>
      </c>
      <c r="AY2042" s="358">
        <f>AY2049</f>
        <v/>
      </c>
      <c r="AZ2042" s="358">
        <f>AZ2049</f>
        <v/>
      </c>
      <c r="BA2042" s="358">
        <f>BA2049</f>
        <v/>
      </c>
      <c r="BB2042" s="358">
        <f>BB2049</f>
        <v/>
      </c>
      <c r="BC2042" s="358">
        <f>BC2049</f>
        <v/>
      </c>
      <c r="BD2042" s="358">
        <f>BD2049</f>
        <v/>
      </c>
      <c r="BE2042" s="358">
        <f>BE2049</f>
        <v/>
      </c>
      <c r="BF2042" s="358">
        <f>BF2049</f>
        <v/>
      </c>
      <c r="BG2042" s="358">
        <f>BG2049</f>
        <v/>
      </c>
      <c r="BH2042" s="358">
        <f>BH2049</f>
        <v/>
      </c>
      <c r="BI2042" s="358">
        <f>BI2049</f>
        <v/>
      </c>
      <c r="BJ2042" s="358">
        <f>BJ2049</f>
        <v/>
      </c>
      <c r="BK2042" s="358">
        <f>BK2049</f>
        <v/>
      </c>
      <c r="BL2042" s="358">
        <f>BL2049</f>
        <v/>
      </c>
      <c r="BM2042" s="358">
        <f>BM2049</f>
        <v/>
      </c>
      <c r="BN2042" s="358">
        <f>BN2049</f>
        <v/>
      </c>
      <c r="BO2042" s="358">
        <f>BO2049</f>
        <v/>
      </c>
      <c r="BP2042" s="358">
        <f>BP2049</f>
        <v/>
      </c>
      <c r="BQ2042" s="358">
        <f>BQ2049</f>
        <v/>
      </c>
      <c r="BR2042" s="358">
        <f>BR2049</f>
        <v/>
      </c>
      <c r="BS2042" s="358">
        <f>BS2049</f>
        <v/>
      </c>
      <c r="BT2042" s="358">
        <f>BT2049</f>
        <v/>
      </c>
      <c r="BU2042" s="358">
        <f>BU2049</f>
        <v/>
      </c>
      <c r="BV2042" s="358">
        <f>BV2049</f>
        <v/>
      </c>
      <c r="BW2042" s="358">
        <f>BW2049</f>
        <v/>
      </c>
      <c r="BX2042" s="358">
        <f>BX2049</f>
        <v/>
      </c>
      <c r="BY2042" s="358">
        <f>BY2049</f>
        <v/>
      </c>
      <c r="BZ2042" s="358">
        <f>BZ2049</f>
        <v/>
      </c>
      <c r="CA2042" s="358">
        <f>CA2049</f>
        <v/>
      </c>
      <c r="CB2042" s="358">
        <f>CB2049</f>
        <v/>
      </c>
      <c r="CC2042" s="358">
        <f>CC2049</f>
        <v/>
      </c>
      <c r="CD2042" s="358">
        <f>CD2049</f>
        <v/>
      </c>
      <c r="CE2042" s="358">
        <f>CE2049</f>
        <v/>
      </c>
      <c r="CF2042" s="358">
        <f>CF2049</f>
        <v/>
      </c>
      <c r="CG2042" s="358">
        <f>CG2049</f>
        <v/>
      </c>
      <c r="CH2042" s="358">
        <f>CH2049</f>
        <v/>
      </c>
      <c r="CI2042" s="358">
        <f>CI2049</f>
        <v/>
      </c>
      <c r="CJ2042" s="358">
        <f>CJ2049</f>
        <v/>
      </c>
      <c r="CK2042" s="358">
        <f>CK2049</f>
        <v/>
      </c>
      <c r="CL2042" s="358">
        <f>CL2049</f>
        <v/>
      </c>
      <c r="CM2042" s="358">
        <f>CM2049</f>
        <v/>
      </c>
      <c r="CN2042" s="358">
        <f>CN2049</f>
        <v/>
      </c>
      <c r="CO2042" s="358">
        <f>CO2049</f>
        <v/>
      </c>
      <c r="CP2042" s="358">
        <f>CP2049</f>
        <v/>
      </c>
      <c r="CQ2042" s="358">
        <f>CQ2049</f>
        <v/>
      </c>
      <c r="CR2042" s="358">
        <f>CR2049</f>
        <v/>
      </c>
      <c r="CS2042" s="358">
        <f>CS2049</f>
        <v/>
      </c>
      <c r="CT2042" s="358">
        <f>CT2049</f>
        <v/>
      </c>
      <c r="CU2042" s="358">
        <f>CU2049</f>
        <v/>
      </c>
      <c r="CV2042" s="358">
        <f>CV2049</f>
        <v/>
      </c>
      <c r="CW2042" s="358">
        <f>CW2049</f>
        <v/>
      </c>
      <c r="CX2042" s="358">
        <f>CX2049</f>
        <v/>
      </c>
      <c r="CY2042" s="358">
        <f>CY2049</f>
        <v/>
      </c>
      <c r="CZ2042" s="358">
        <f>CZ2049</f>
        <v/>
      </c>
      <c r="DA2042" s="358">
        <f>DA2049</f>
        <v/>
      </c>
      <c r="DB2042" s="358">
        <f>DB2049</f>
        <v/>
      </c>
      <c r="DC2042" s="358">
        <f>DC2049</f>
        <v/>
      </c>
      <c r="DD2042" s="358">
        <f>DD2049</f>
        <v/>
      </c>
      <c r="DE2042" s="358">
        <f>DE2049</f>
        <v/>
      </c>
      <c r="DF2042" s="358">
        <f>DF2049</f>
        <v/>
      </c>
      <c r="DG2042" s="359">
        <f>DG2049</f>
        <v/>
      </c>
      <c r="DH2042" s="359">
        <f>DH2049</f>
        <v/>
      </c>
      <c r="DI2042" s="359">
        <f>DI2049</f>
        <v/>
      </c>
      <c r="DJ2042" s="359">
        <f>DJ2049</f>
        <v/>
      </c>
      <c r="DK2042" s="359">
        <f>DK2049</f>
        <v/>
      </c>
      <c r="DL2042" s="359">
        <f>DL2049</f>
        <v/>
      </c>
      <c r="DM2042" s="359">
        <f>DM2049</f>
        <v/>
      </c>
      <c r="DN2042" s="359">
        <f>DN2049</f>
        <v/>
      </c>
      <c r="DO2042" s="359">
        <f>DO2049</f>
        <v/>
      </c>
      <c r="DP2042" s="359">
        <f>DP2049</f>
        <v/>
      </c>
      <c r="DQ2042" s="359">
        <f>DQ2049</f>
        <v/>
      </c>
      <c r="DR2042" s="359">
        <f>DR2049</f>
        <v/>
      </c>
      <c r="DS2042" s="359">
        <f>DS2049</f>
        <v/>
      </c>
      <c r="DT2042" s="359">
        <f>DT2049</f>
        <v/>
      </c>
      <c r="DU2042" s="359">
        <f>DU2049</f>
        <v/>
      </c>
      <c r="DV2042" s="359">
        <f>DV2049</f>
        <v/>
      </c>
      <c r="DW2042" s="359">
        <f>DW2049</f>
        <v/>
      </c>
      <c r="DX2042" s="359">
        <f>DX2049</f>
        <v/>
      </c>
      <c r="DY2042" s="359">
        <f>DY2049</f>
        <v/>
      </c>
      <c r="DZ2042" s="359">
        <f>DZ2049</f>
        <v/>
      </c>
      <c r="EA2042" s="359">
        <f>EA2049</f>
        <v/>
      </c>
      <c r="EB2042" s="359">
        <f>EB2049</f>
        <v/>
      </c>
      <c r="EC2042" s="359">
        <f>EC2049</f>
        <v/>
      </c>
      <c r="ED2042" s="359">
        <f>ED2049</f>
        <v/>
      </c>
      <c r="EE2042" s="359">
        <f>EE2049</f>
        <v/>
      </c>
      <c r="EF2042" s="359">
        <f>EF2049</f>
        <v/>
      </c>
      <c r="EG2042" s="359">
        <f>EG2049</f>
        <v/>
      </c>
      <c r="EH2042" s="359">
        <f>EH2049</f>
        <v/>
      </c>
      <c r="EI2042" s="359">
        <f>EI2049</f>
        <v/>
      </c>
      <c r="EJ2042" s="359">
        <f>EJ2049</f>
        <v/>
      </c>
      <c r="EK2042" s="359">
        <f>EK2049</f>
        <v/>
      </c>
      <c r="EL2042" s="359">
        <f>EL2049</f>
        <v/>
      </c>
      <c r="EM2042" s="359">
        <f>EM2049</f>
        <v/>
      </c>
      <c r="EN2042" s="359">
        <f>EN2049</f>
        <v/>
      </c>
      <c r="EO2042" s="359">
        <f>EO2049</f>
        <v/>
      </c>
      <c r="EP2042" s="359">
        <f>EP2049</f>
        <v/>
      </c>
      <c r="EQ2042" s="359">
        <f>EQ2049</f>
        <v/>
      </c>
      <c r="ER2042" s="359">
        <f>ER2049</f>
        <v/>
      </c>
      <c r="ES2042" s="359">
        <f>ES2049</f>
        <v/>
      </c>
      <c r="ET2042" s="359">
        <f>ET2049</f>
        <v/>
      </c>
      <c r="EU2042" s="359">
        <f>EU2049</f>
        <v/>
      </c>
      <c r="EV2042" s="359">
        <f>EV2049</f>
        <v/>
      </c>
      <c r="EW2042" s="359">
        <f>EW2049</f>
        <v/>
      </c>
      <c r="EX2042" s="359">
        <f>EX2049</f>
        <v/>
      </c>
      <c r="EY2042" s="359">
        <f>EY2049</f>
        <v/>
      </c>
      <c r="EZ2042" s="359">
        <f>EZ2049</f>
        <v/>
      </c>
      <c r="FA2042" s="359">
        <f>FA2049</f>
        <v/>
      </c>
      <c r="FB2042" s="359">
        <f>FB2049</f>
        <v/>
      </c>
      <c r="FC2042" s="359">
        <f>FC2049</f>
        <v/>
      </c>
      <c r="FD2042" s="359">
        <f>FD2049</f>
        <v/>
      </c>
      <c r="FE2042" s="359">
        <f>FE2049</f>
        <v/>
      </c>
      <c r="FF2042" s="359">
        <f>FF2049</f>
        <v/>
      </c>
      <c r="FG2042" s="359">
        <f>FG2049</f>
        <v/>
      </c>
      <c r="FH2042" s="359">
        <f>FH2049</f>
        <v/>
      </c>
      <c r="FI2042" s="359">
        <f>FI2049</f>
        <v/>
      </c>
      <c r="FJ2042" s="359">
        <f>FJ2049</f>
        <v/>
      </c>
      <c r="FK2042" s="359">
        <f>FK2049</f>
        <v/>
      </c>
      <c r="FL2042" s="359">
        <f>FL2049</f>
        <v/>
      </c>
      <c r="FM2042" s="359">
        <f>FM2049</f>
        <v/>
      </c>
      <c r="FN2042" s="359">
        <f>FN2049</f>
        <v/>
      </c>
      <c r="FO2042" s="359">
        <f>FO2049</f>
        <v/>
      </c>
      <c r="FP2042" s="359">
        <f>FP2049</f>
        <v/>
      </c>
      <c r="FQ2042" s="359">
        <f>FQ2049</f>
        <v/>
      </c>
      <c r="FR2042" s="359">
        <f>FR2049</f>
        <v/>
      </c>
      <c r="FS2042" s="359">
        <f>FS2049</f>
        <v/>
      </c>
      <c r="FT2042" s="359">
        <f>FT2049</f>
        <v/>
      </c>
      <c r="FU2042" s="359">
        <f>FU2049</f>
        <v/>
      </c>
      <c r="FV2042" s="359">
        <f>FV2049</f>
        <v/>
      </c>
      <c r="FW2042" s="359">
        <f>FW2049</f>
        <v/>
      </c>
      <c r="FX2042" s="359">
        <f>FX2049</f>
        <v/>
      </c>
      <c r="FY2042" s="359">
        <f>FY2049</f>
        <v/>
      </c>
      <c r="FZ2042" s="359">
        <f>FZ2049</f>
        <v/>
      </c>
      <c r="GA2042" s="359">
        <f>GA2049</f>
        <v/>
      </c>
      <c r="GB2042" s="359">
        <f>GB2049</f>
        <v/>
      </c>
      <c r="GC2042" s="359">
        <f>GC2049</f>
        <v/>
      </c>
      <c r="GD2042" s="359">
        <f>GD2049</f>
        <v/>
      </c>
      <c r="GE2042" s="359">
        <f>GE2049</f>
        <v/>
      </c>
      <c r="GF2042" s="359">
        <f>GF2049</f>
        <v/>
      </c>
      <c r="GG2042" s="359">
        <f>GG2049</f>
        <v/>
      </c>
      <c r="GH2042" s="359">
        <f>GH2049</f>
        <v/>
      </c>
      <c r="GI2042" s="359">
        <f>GI2049</f>
        <v/>
      </c>
      <c r="GJ2042" s="359">
        <f>GJ2049</f>
        <v/>
      </c>
      <c r="GK2042" s="359">
        <f>GK2049</f>
        <v/>
      </c>
      <c r="GL2042" s="359">
        <f>GL2049</f>
        <v/>
      </c>
      <c r="GM2042" s="359">
        <f>GM2049</f>
        <v/>
      </c>
      <c r="GN2042" s="359">
        <f>GN2049</f>
        <v/>
      </c>
      <c r="GO2042" s="359">
        <f>GO2049</f>
        <v/>
      </c>
      <c r="GP2042" s="359">
        <f>GP2049</f>
        <v/>
      </c>
      <c r="GQ2042" s="359">
        <f>GQ2049</f>
        <v/>
      </c>
      <c r="GR2042" s="359">
        <f>GR2049</f>
        <v/>
      </c>
      <c r="GS2042" s="359">
        <f>GS2049</f>
        <v/>
      </c>
      <c r="GT2042" s="359">
        <f>GT2049</f>
        <v/>
      </c>
      <c r="GU2042" s="359">
        <f>GU2049</f>
        <v/>
      </c>
      <c r="GV2042" s="359">
        <f>GV2049</f>
        <v/>
      </c>
      <c r="GW2042" s="359">
        <f>GW2049</f>
        <v/>
      </c>
      <c r="GX2042" s="359">
        <f>GX2049</f>
        <v/>
      </c>
    </row>
    <row r="2044">
      <c r="A2044" s="0" t="n">
        <v>17</v>
      </c>
      <c r="B2044" s="0" t="n">
        <v>0</v>
      </c>
      <c r="C2044" s="0">
        <f>ROW(SmtRes!A756)</f>
        <v/>
      </c>
      <c r="D2044" s="0">
        <f>ROW(EtalonRes!A734)</f>
        <v/>
      </c>
      <c r="E2044" s="0" t="inlineStr">
        <is>
          <t>1</t>
        </is>
      </c>
      <c r="F2044" s="0" t="inlineStr">
        <is>
          <t>м08-03-526-2</t>
        </is>
      </c>
      <c r="G2044" s="0" t="inlineStr">
        <is>
          <t>Автомат одно-, двух-, трехполюсный, устанавливаемый на конструкции на стене или колонне, на ток до 100 А</t>
        </is>
      </c>
      <c r="H2044" s="0" t="inlineStr">
        <is>
          <t>1  ШТ.</t>
        </is>
      </c>
      <c r="I2044" s="0">
        <f>ROUND(ROUND(4,4),7)</f>
        <v/>
      </c>
      <c r="J2044" s="0" t="n">
        <v>0</v>
      </c>
      <c r="K2044" s="0">
        <f>ROUND(ROUND(4,4),7)</f>
        <v/>
      </c>
      <c r="O2044" s="0">
        <f>ROUND(CP2044,0)</f>
        <v/>
      </c>
      <c r="P2044" s="0">
        <f>ROUND(CQ2044*I2044,0)</f>
        <v/>
      </c>
      <c r="Q2044" s="0">
        <f>(ROUND((ROUND((((ET2044*ROUND(0.2,7)))*I2044),0)*BB2044),0)+ROUND((ROUND(((AE2044-((EU2044*ROUND(0.2,7))))*I2044),0)*BS2044),0))</f>
        <v/>
      </c>
      <c r="R2044" s="0">
        <f>(ROUND((ROUND((((EU2044*ROUND(0.2,7)))*I2044),0)*BS2044),0)+ROUND((ROUND(((AE2044-((EU2044*ROUND(0.2,7))))*I2044),0)*BS2044),0))</f>
        <v/>
      </c>
      <c r="S2044" s="0">
        <f>ROUND(CT2044*I2044,0)</f>
        <v/>
      </c>
      <c r="T2044" s="0">
        <f>ROUND(CU2044*I2044,0)</f>
        <v/>
      </c>
      <c r="U2044" s="0">
        <f>ROUND(CV2044*I2044,7)</f>
        <v/>
      </c>
      <c r="V2044" s="0">
        <f>ROUND(CW2044*I2044,7)</f>
        <v/>
      </c>
      <c r="W2044" s="0">
        <f>ROUND(CX2044*I2044,0)</f>
        <v/>
      </c>
      <c r="X2044" s="0">
        <f>ROUND(CY2044,0)</f>
        <v/>
      </c>
      <c r="Y2044" s="0">
        <f>ROUND(CZ2044,0)</f>
        <v/>
      </c>
      <c r="AA2044" s="0" t="n">
        <v>78845955</v>
      </c>
      <c r="AB2044" s="0">
        <f>ROUND((AC2044+AD2044+AF2044),2)</f>
        <v/>
      </c>
      <c r="AC2044" s="0">
        <f>ROUND(((ES2044*ROUND(0.2,7))),2)</f>
        <v/>
      </c>
      <c r="AD2044" s="0">
        <f>ROUND(((((ET2044*ROUND(0.2,7)))-((EU2044*ROUND(0.2,7))))+AE2044),2)</f>
        <v/>
      </c>
      <c r="AE2044" s="0">
        <f>ROUND(((EU2044*ROUND(0.2,7))),2)</f>
        <v/>
      </c>
      <c r="AF2044" s="0">
        <f>ROUND(((EV2044*ROUND(0.2,7))),2)</f>
        <v/>
      </c>
      <c r="AG2044" s="0">
        <f>ROUND((AP2044),2)</f>
        <v/>
      </c>
      <c r="AH2044" s="0">
        <f>((EW2044*ROUND(0.2,7)))</f>
        <v/>
      </c>
      <c r="AI2044" s="0">
        <f>((EX2044*ROUND(0.2,7)))</f>
        <v/>
      </c>
      <c r="AJ2044" s="0">
        <f>(AS2044)</f>
        <v/>
      </c>
      <c r="AK2044" s="0" t="n">
        <v>62.43</v>
      </c>
      <c r="AL2044" s="0" t="n">
        <v>36.8</v>
      </c>
      <c r="AM2044" s="0" t="n">
        <v>3.57</v>
      </c>
      <c r="AN2044" s="0" t="n">
        <v>0.14</v>
      </c>
      <c r="AO2044" s="0" t="n">
        <v>22.06</v>
      </c>
      <c r="AP2044" s="0" t="n">
        <v>0</v>
      </c>
      <c r="AQ2044" s="0" t="n">
        <v>2.32</v>
      </c>
      <c r="AR2044" s="0" t="n">
        <v>0.01</v>
      </c>
      <c r="AS2044" s="0" t="n">
        <v>0</v>
      </c>
      <c r="AT2044" s="0" t="n">
        <v>97</v>
      </c>
      <c r="AU2044" s="0" t="n">
        <v>51</v>
      </c>
      <c r="AV2044" s="0" t="n">
        <v>1</v>
      </c>
      <c r="AW2044" s="0" t="n">
        <v>1</v>
      </c>
      <c r="AZ2044" s="0" t="n">
        <v>1</v>
      </c>
      <c r="BA2044" s="0" t="n">
        <v>52.25</v>
      </c>
      <c r="BB2044" s="0" t="n">
        <v>13.3</v>
      </c>
      <c r="BC2044" s="0" t="n">
        <v>13.79</v>
      </c>
      <c r="BD2044" s="0" t="inlineStr"/>
      <c r="BE2044" s="0" t="inlineStr"/>
      <c r="BF2044" s="0" t="inlineStr"/>
      <c r="BG2044" s="0" t="inlineStr"/>
      <c r="BH2044" s="0" t="n">
        <v>0</v>
      </c>
      <c r="BI2044" s="0" t="n">
        <v>2</v>
      </c>
      <c r="BJ2044" s="0" t="inlineStr">
        <is>
          <t>ТЕРм Московской обл., м08-03-526-2, приказ Минстроя России №675/пр от 28.02.2017 № 259/пр</t>
        </is>
      </c>
      <c r="BM2044" s="0" t="n">
        <v>108001</v>
      </c>
      <c r="BN2044" s="0" t="n">
        <v>0</v>
      </c>
      <c r="BO2044" s="0" t="inlineStr">
        <is>
          <t>м08-03-526-2</t>
        </is>
      </c>
      <c r="BP2044" s="0" t="n">
        <v>1</v>
      </c>
      <c r="BQ2044" s="0" t="n">
        <v>3</v>
      </c>
      <c r="BR2044" s="0" t="n">
        <v>0</v>
      </c>
      <c r="BS2044" s="0" t="n">
        <v>52.25</v>
      </c>
      <c r="BT2044" s="0" t="n">
        <v>1</v>
      </c>
      <c r="BU2044" s="0" t="n">
        <v>1</v>
      </c>
      <c r="BV2044" s="0" t="n">
        <v>1</v>
      </c>
      <c r="BW2044" s="0" t="n">
        <v>1</v>
      </c>
      <c r="BX2044" s="0" t="n">
        <v>1</v>
      </c>
      <c r="BY2044" s="0" t="inlineStr"/>
      <c r="BZ2044" s="0" t="n">
        <v>97</v>
      </c>
      <c r="CA2044" s="0" t="n">
        <v>51</v>
      </c>
      <c r="CB2044" s="0" t="inlineStr"/>
      <c r="CE2044" s="0" t="n">
        <v>12</v>
      </c>
      <c r="CF2044" s="0" t="n">
        <v>0</v>
      </c>
      <c r="CG2044" s="0" t="n">
        <v>0</v>
      </c>
      <c r="CM2044" s="0" t="n">
        <v>0</v>
      </c>
      <c r="CN2044" s="0" t="inlineStr"/>
      <c r="CO2044" s="0" t="n">
        <v>0</v>
      </c>
      <c r="CP2044" s="0">
        <f>(P2044+Q2044+S2044)</f>
        <v/>
      </c>
      <c r="CQ2044" s="0">
        <f>AC2044*BC2044</f>
        <v/>
      </c>
      <c r="CR2044" s="0">
        <f>(ROUND((ROUND((((ET2044*ROUND(0.2,7)))*1),0)*BB2044),0)+ROUND((ROUND(((AE2044-((EU2044*ROUND(0.2,7))))*1),0)*BS2044),0))</f>
        <v/>
      </c>
      <c r="CS2044" s="0">
        <f>(ROUND((ROUND((((EU2044*ROUND(0.2,7)))*1),0)*BS2044),0)+ROUND((ROUND(((AE2044-((EU2044*ROUND(0.2,7))))*1),0)*BS2044),0))</f>
        <v/>
      </c>
      <c r="CT2044" s="0">
        <f>AF2044*BA2044</f>
        <v/>
      </c>
      <c r="CU2044" s="0">
        <f>AG2044</f>
        <v/>
      </c>
      <c r="CV2044" s="0">
        <f>AH2044</f>
        <v/>
      </c>
      <c r="CW2044" s="0">
        <f>AI2044</f>
        <v/>
      </c>
      <c r="CX2044" s="0">
        <f>AJ2044</f>
        <v/>
      </c>
      <c r="CY2044" s="0">
        <f>(((S2044+R2044)*AT2044)/100)</f>
        <v/>
      </c>
      <c r="CZ2044" s="0">
        <f>(((S2044+R2044)*AU2044)/100)</f>
        <v/>
      </c>
      <c r="DC2044" s="0" t="inlineStr"/>
      <c r="DD2044" s="0" t="inlineStr">
        <is>
          <t>)*0,2</t>
        </is>
      </c>
      <c r="DE2044" s="0" t="inlineStr">
        <is>
          <t>)*0,2</t>
        </is>
      </c>
      <c r="DF2044" s="0" t="inlineStr">
        <is>
          <t>)*0,2</t>
        </is>
      </c>
      <c r="DG2044" s="0" t="inlineStr">
        <is>
          <t>)*0,2</t>
        </is>
      </c>
      <c r="DH2044" s="0" t="inlineStr"/>
      <c r="DI2044" s="0" t="inlineStr">
        <is>
          <t>)*0,2</t>
        </is>
      </c>
      <c r="DJ2044" s="0" t="inlineStr">
        <is>
          <t>)*0,2</t>
        </is>
      </c>
      <c r="DK2044" s="0" t="inlineStr"/>
      <c r="DL2044" s="0" t="inlineStr"/>
      <c r="DM2044" s="0" t="inlineStr"/>
      <c r="DN2044" s="0" t="n">
        <v>0</v>
      </c>
      <c r="DO2044" s="0" t="n">
        <v>0</v>
      </c>
      <c r="DP2044" s="0" t="n">
        <v>1</v>
      </c>
      <c r="DQ2044" s="0" t="n">
        <v>1</v>
      </c>
      <c r="DU2044" s="0" t="n">
        <v>1013</v>
      </c>
      <c r="DV2044" s="0" t="inlineStr">
        <is>
          <t>1  ШТ.</t>
        </is>
      </c>
      <c r="DW2044" s="0" t="inlineStr">
        <is>
          <t>1  ШТ.</t>
        </is>
      </c>
      <c r="DX2044" s="0" t="n">
        <v>1</v>
      </c>
      <c r="DZ2044" s="0" t="inlineStr"/>
      <c r="EA2044" s="0" t="inlineStr"/>
      <c r="EB2044" s="0" t="inlineStr"/>
      <c r="EC2044" s="0" t="inlineStr"/>
      <c r="EE2044" s="0" t="n">
        <v>78725665</v>
      </c>
      <c r="EF2044" s="0" t="n">
        <v>3</v>
      </c>
      <c r="EG2044" s="0" t="inlineStr">
        <is>
          <t>Монтажные работы</t>
        </is>
      </c>
      <c r="EH2044" s="0" t="n">
        <v>0</v>
      </c>
      <c r="EI2044" s="0" t="inlineStr"/>
      <c r="EJ2044" s="0" t="n">
        <v>2</v>
      </c>
      <c r="EK2044" s="0" t="n">
        <v>108001</v>
      </c>
      <c r="EL2044" s="0" t="inlineStr">
        <is>
          <t>Электротехнические установки: на других объектах</t>
        </is>
      </c>
      <c r="EM2044" s="0" t="inlineStr">
        <is>
          <t>мФЕР-08</t>
        </is>
      </c>
      <c r="EO2044" s="0" t="inlineStr"/>
      <c r="EQ2044" s="0" t="n">
        <v>0</v>
      </c>
      <c r="ER2044" s="0" t="n">
        <v>62.43</v>
      </c>
      <c r="ES2044" s="0" t="n">
        <v>36.8</v>
      </c>
      <c r="ET2044" s="0" t="n">
        <v>3.57</v>
      </c>
      <c r="EU2044" s="0" t="n">
        <v>0.14</v>
      </c>
      <c r="EV2044" s="0" t="n">
        <v>22.06</v>
      </c>
      <c r="EW2044" s="0" t="n">
        <v>2.32</v>
      </c>
      <c r="EX2044" s="0" t="n">
        <v>0.01</v>
      </c>
      <c r="EY2044" s="0" t="n">
        <v>0</v>
      </c>
      <c r="FQ2044" s="0" t="n">
        <v>0</v>
      </c>
      <c r="FR2044" s="0" t="n">
        <v>0</v>
      </c>
      <c r="FS2044" s="0" t="n">
        <v>0</v>
      </c>
      <c r="FX2044" s="0" t="n">
        <v>97</v>
      </c>
      <c r="FY2044" s="0" t="n">
        <v>51</v>
      </c>
      <c r="GA2044" s="0" t="inlineStr"/>
      <c r="GD2044" s="0" t="n">
        <v>1</v>
      </c>
      <c r="GF2044" s="0" t="n">
        <v>-2089436795</v>
      </c>
      <c r="GG2044" s="0" t="n">
        <v>2</v>
      </c>
      <c r="GH2044" s="0" t="n">
        <v>1</v>
      </c>
      <c r="GI2044" s="0" t="n">
        <v>2</v>
      </c>
      <c r="GJ2044" s="0" t="n">
        <v>0</v>
      </c>
      <c r="GK2044" s="0" t="n">
        <v>0</v>
      </c>
      <c r="GL2044" s="0">
        <f>ROUND(IF(AND(BH2044=3,BI2044=3,FS2044&lt;&gt;0),P2044,0),0)</f>
        <v/>
      </c>
      <c r="GM2044" s="0">
        <f>ROUND(O2044+X2044+Y2044,0)+GX2044</f>
        <v/>
      </c>
      <c r="GN2044" s="0">
        <f>IF(OR(BI2044=0,BI2044=1),GM2044-GX2044,0)</f>
        <v/>
      </c>
      <c r="GO2044" s="0">
        <f>IF(BI2044=2,GM2044-GX2044,0)</f>
        <v/>
      </c>
      <c r="GP2044" s="0">
        <f>IF(BI2044=4,GM2044-GX2044,0)</f>
        <v/>
      </c>
      <c r="GR2044" s="0" t="n">
        <v>0</v>
      </c>
      <c r="GS2044" s="0" t="n">
        <v>3</v>
      </c>
      <c r="GT2044" s="0" t="n">
        <v>0</v>
      </c>
      <c r="GU2044" s="0" t="inlineStr"/>
      <c r="GV2044" s="0">
        <f>ROUND((GT2044),2)</f>
        <v/>
      </c>
      <c r="GW2044" s="0" t="n">
        <v>1</v>
      </c>
      <c r="GX2044" s="0">
        <f>ROUND(HC2044*I2044,0)</f>
        <v/>
      </c>
      <c r="HA2044" s="0" t="n">
        <v>0</v>
      </c>
      <c r="HB2044" s="0" t="n">
        <v>0</v>
      </c>
      <c r="HC2044" s="0">
        <f>GV2044*GW2044</f>
        <v/>
      </c>
      <c r="HE2044" s="0" t="inlineStr"/>
      <c r="HF2044" s="0" t="inlineStr"/>
      <c r="HM2044" s="0" t="inlineStr"/>
      <c r="HN2044" s="0" t="inlineStr">
        <is>
          <t>Пр/812-049.3-1</t>
        </is>
      </c>
      <c r="HO2044" s="0" t="inlineStr">
        <is>
          <t>Пр/774-049.3</t>
        </is>
      </c>
      <c r="HP2044" s="0" t="inlineStr">
        <is>
          <t>Электротехнические установки: на других объектах</t>
        </is>
      </c>
      <c r="HQ2044" s="0" t="inlineStr">
        <is>
          <t>Электротехнические установки: на других объектах</t>
        </is>
      </c>
      <c r="HS2044" s="0" t="n">
        <v>0</v>
      </c>
      <c r="IK2044" s="0" t="n">
        <v>0</v>
      </c>
    </row>
    <row r="2045">
      <c r="A2045" s="0" t="n">
        <v>17</v>
      </c>
      <c r="B2045" s="0" t="n">
        <v>0</v>
      </c>
      <c r="C2045" s="0">
        <f>ROW(SmtRes!A777)</f>
        <v/>
      </c>
      <c r="D2045" s="0">
        <f>ROW(EtalonRes!A753)</f>
        <v/>
      </c>
      <c r="E2045" s="0" t="inlineStr">
        <is>
          <t>2</t>
        </is>
      </c>
      <c r="F2045" s="0" t="inlineStr">
        <is>
          <t>м08-03-526-2</t>
        </is>
      </c>
      <c r="G2045" s="0" t="inlineStr">
        <is>
          <t>Автомат одно-, двух-, трехполюсный, устанавливаемый на конструкции на стене или колонне, на ток до 100 А</t>
        </is>
      </c>
      <c r="H2045" s="0" t="inlineStr">
        <is>
          <t>1  ШТ.</t>
        </is>
      </c>
      <c r="I2045" s="0">
        <f>ROUND(ROUND(4,4),7)</f>
        <v/>
      </c>
      <c r="J2045" s="0" t="n">
        <v>0</v>
      </c>
      <c r="K2045" s="0">
        <f>ROUND(ROUND(4,4),7)</f>
        <v/>
      </c>
      <c r="O2045" s="0">
        <f>ROUND(CP2045,0)</f>
        <v/>
      </c>
      <c r="P2045" s="0">
        <f>ROUND(CQ2045*I2045,0)</f>
        <v/>
      </c>
      <c r="Q2045" s="0">
        <f>(ROUND((ROUND(((ET2045)*I2045),0)*BB2045),0)+ROUND((ROUND(((AE2045-(EU2045))*I2045),0)*BS2045),0))</f>
        <v/>
      </c>
      <c r="R2045" s="0">
        <f>(ROUND((ROUND(((EU2045)*I2045),0)*BS2045),0)+ROUND((ROUND(((AE2045-(EU2045))*I2045),0)*BS2045),0))</f>
        <v/>
      </c>
      <c r="S2045" s="0">
        <f>ROUND(CT2045*I2045,0)</f>
        <v/>
      </c>
      <c r="T2045" s="0">
        <f>ROUND(CU2045*I2045,0)</f>
        <v/>
      </c>
      <c r="U2045" s="0">
        <f>ROUND(CV2045*I2045,7)</f>
        <v/>
      </c>
      <c r="V2045" s="0">
        <f>ROUND(CW2045*I2045,7)</f>
        <v/>
      </c>
      <c r="W2045" s="0">
        <f>ROUND(CX2045*I2045,0)</f>
        <v/>
      </c>
      <c r="X2045" s="0">
        <f>ROUND(CY2045,0)</f>
        <v/>
      </c>
      <c r="Y2045" s="0">
        <f>ROUND(CZ2045,0)</f>
        <v/>
      </c>
      <c r="AA2045" s="0" t="n">
        <v>78845955</v>
      </c>
      <c r="AB2045" s="0">
        <f>ROUND((AC2045+AD2045+AF2045),2)</f>
        <v/>
      </c>
      <c r="AC2045" s="0">
        <f>ROUND((ES2045),2)</f>
        <v/>
      </c>
      <c r="AD2045" s="0">
        <f>ROUND((((ET2045)-(EU2045))+AE2045),2)</f>
        <v/>
      </c>
      <c r="AE2045" s="0">
        <f>ROUND((EU2045),2)</f>
        <v/>
      </c>
      <c r="AF2045" s="0">
        <f>ROUND((EV2045),2)</f>
        <v/>
      </c>
      <c r="AG2045" s="0">
        <f>ROUND((AP2045),2)</f>
        <v/>
      </c>
      <c r="AH2045" s="0">
        <f>(EW2045)</f>
        <v/>
      </c>
      <c r="AI2045" s="0">
        <f>(EX2045)</f>
        <v/>
      </c>
      <c r="AJ2045" s="0">
        <f>(AS2045)</f>
        <v/>
      </c>
      <c r="AK2045" s="0" t="n">
        <v>62.43</v>
      </c>
      <c r="AL2045" s="0" t="n">
        <v>36.8</v>
      </c>
      <c r="AM2045" s="0" t="n">
        <v>3.57</v>
      </c>
      <c r="AN2045" s="0" t="n">
        <v>0.14</v>
      </c>
      <c r="AO2045" s="0" t="n">
        <v>22.06</v>
      </c>
      <c r="AP2045" s="0" t="n">
        <v>0</v>
      </c>
      <c r="AQ2045" s="0" t="n">
        <v>2.32</v>
      </c>
      <c r="AR2045" s="0" t="n">
        <v>0.01</v>
      </c>
      <c r="AS2045" s="0" t="n">
        <v>0</v>
      </c>
      <c r="AT2045" s="0" t="n">
        <v>97</v>
      </c>
      <c r="AU2045" s="0" t="n">
        <v>51</v>
      </c>
      <c r="AV2045" s="0" t="n">
        <v>1</v>
      </c>
      <c r="AW2045" s="0" t="n">
        <v>1</v>
      </c>
      <c r="AZ2045" s="0" t="n">
        <v>1</v>
      </c>
      <c r="BA2045" s="0" t="n">
        <v>52.25</v>
      </c>
      <c r="BB2045" s="0" t="n">
        <v>13.3</v>
      </c>
      <c r="BC2045" s="0" t="n">
        <v>13.79</v>
      </c>
      <c r="BD2045" s="0" t="inlineStr"/>
      <c r="BE2045" s="0" t="inlineStr"/>
      <c r="BF2045" s="0" t="inlineStr"/>
      <c r="BG2045" s="0" t="inlineStr"/>
      <c r="BH2045" s="0" t="n">
        <v>0</v>
      </c>
      <c r="BI2045" s="0" t="n">
        <v>2</v>
      </c>
      <c r="BJ2045" s="0" t="inlineStr">
        <is>
          <t>ТЕРм Московской обл., м08-03-526-2, приказ Минстроя России №675/пр от 28.02.2017 № 259/пр</t>
        </is>
      </c>
      <c r="BM2045" s="0" t="n">
        <v>108001</v>
      </c>
      <c r="BN2045" s="0" t="n">
        <v>0</v>
      </c>
      <c r="BO2045" s="0" t="inlineStr">
        <is>
          <t>м08-03-526-2</t>
        </is>
      </c>
      <c r="BP2045" s="0" t="n">
        <v>1</v>
      </c>
      <c r="BQ2045" s="0" t="n">
        <v>3</v>
      </c>
      <c r="BR2045" s="0" t="n">
        <v>0</v>
      </c>
      <c r="BS2045" s="0" t="n">
        <v>52.25</v>
      </c>
      <c r="BT2045" s="0" t="n">
        <v>1</v>
      </c>
      <c r="BU2045" s="0" t="n">
        <v>1</v>
      </c>
      <c r="BV2045" s="0" t="n">
        <v>1</v>
      </c>
      <c r="BW2045" s="0" t="n">
        <v>1</v>
      </c>
      <c r="BX2045" s="0" t="n">
        <v>1</v>
      </c>
      <c r="BY2045" s="0" t="inlineStr"/>
      <c r="BZ2045" s="0" t="n">
        <v>97</v>
      </c>
      <c r="CA2045" s="0" t="n">
        <v>51</v>
      </c>
      <c r="CB2045" s="0" t="inlineStr"/>
      <c r="CE2045" s="0" t="n">
        <v>12</v>
      </c>
      <c r="CF2045" s="0" t="n">
        <v>0</v>
      </c>
      <c r="CG2045" s="0" t="n">
        <v>0</v>
      </c>
      <c r="CM2045" s="0" t="n">
        <v>0</v>
      </c>
      <c r="CN2045" s="0" t="inlineStr"/>
      <c r="CO2045" s="0" t="n">
        <v>0</v>
      </c>
      <c r="CP2045" s="0">
        <f>(P2045+Q2045+S2045)</f>
        <v/>
      </c>
      <c r="CQ2045" s="0">
        <f>AC2045*BC2045</f>
        <v/>
      </c>
      <c r="CR2045" s="0">
        <f>(ROUND((ROUND(((ET2045)*1),0)*BB2045),0)+ROUND((ROUND(((AE2045-(EU2045))*1),0)*BS2045),0))</f>
        <v/>
      </c>
      <c r="CS2045" s="0">
        <f>(ROUND((ROUND(((EU2045)*1),0)*BS2045),0)+ROUND((ROUND(((AE2045-(EU2045))*1),0)*BS2045),0))</f>
        <v/>
      </c>
      <c r="CT2045" s="0">
        <f>AF2045*BA2045</f>
        <v/>
      </c>
      <c r="CU2045" s="0">
        <f>AG2045</f>
        <v/>
      </c>
      <c r="CV2045" s="0">
        <f>AH2045</f>
        <v/>
      </c>
      <c r="CW2045" s="0">
        <f>AI2045</f>
        <v/>
      </c>
      <c r="CX2045" s="0">
        <f>AJ2045</f>
        <v/>
      </c>
      <c r="CY2045" s="0">
        <f>(((S2045+R2045)*AT2045)/100)</f>
        <v/>
      </c>
      <c r="CZ2045" s="0">
        <f>(((S2045+R2045)*AU2045)/100)</f>
        <v/>
      </c>
      <c r="DC2045" s="0" t="inlineStr"/>
      <c r="DD2045" s="0" t="inlineStr"/>
      <c r="DE2045" s="0" t="inlineStr"/>
      <c r="DF2045" s="0" t="inlineStr"/>
      <c r="DG2045" s="0" t="inlineStr"/>
      <c r="DH2045" s="0" t="inlineStr"/>
      <c r="DI2045" s="0" t="inlineStr"/>
      <c r="DJ2045" s="0" t="inlineStr"/>
      <c r="DK2045" s="0" t="inlineStr"/>
      <c r="DL2045" s="0" t="inlineStr"/>
      <c r="DM2045" s="0" t="inlineStr"/>
      <c r="DN2045" s="0" t="n">
        <v>0</v>
      </c>
      <c r="DO2045" s="0" t="n">
        <v>0</v>
      </c>
      <c r="DP2045" s="0" t="n">
        <v>1</v>
      </c>
      <c r="DQ2045" s="0" t="n">
        <v>1</v>
      </c>
      <c r="DU2045" s="0" t="n">
        <v>1013</v>
      </c>
      <c r="DV2045" s="0" t="inlineStr">
        <is>
          <t>1  ШТ.</t>
        </is>
      </c>
      <c r="DW2045" s="0" t="inlineStr">
        <is>
          <t>1  ШТ.</t>
        </is>
      </c>
      <c r="DX2045" s="0" t="n">
        <v>1</v>
      </c>
      <c r="DZ2045" s="0" t="inlineStr"/>
      <c r="EA2045" s="0" t="inlineStr"/>
      <c r="EB2045" s="0" t="inlineStr"/>
      <c r="EC2045" s="0" t="inlineStr"/>
      <c r="EE2045" s="0" t="n">
        <v>78725665</v>
      </c>
      <c r="EF2045" s="0" t="n">
        <v>3</v>
      </c>
      <c r="EG2045" s="0" t="inlineStr">
        <is>
          <t>Монтажные работы</t>
        </is>
      </c>
      <c r="EH2045" s="0" t="n">
        <v>0</v>
      </c>
      <c r="EI2045" s="0" t="inlineStr"/>
      <c r="EJ2045" s="0" t="n">
        <v>2</v>
      </c>
      <c r="EK2045" s="0" t="n">
        <v>108001</v>
      </c>
      <c r="EL2045" s="0" t="inlineStr">
        <is>
          <t>Электротехнические установки: на других объектах</t>
        </is>
      </c>
      <c r="EM2045" s="0" t="inlineStr">
        <is>
          <t>мФЕР-08</t>
        </is>
      </c>
      <c r="EO2045" s="0" t="inlineStr"/>
      <c r="EQ2045" s="0" t="n">
        <v>0</v>
      </c>
      <c r="ER2045" s="0" t="n">
        <v>62.43</v>
      </c>
      <c r="ES2045" s="0" t="n">
        <v>36.8</v>
      </c>
      <c r="ET2045" s="0" t="n">
        <v>3.57</v>
      </c>
      <c r="EU2045" s="0" t="n">
        <v>0.14</v>
      </c>
      <c r="EV2045" s="0" t="n">
        <v>22.06</v>
      </c>
      <c r="EW2045" s="0" t="n">
        <v>2.32</v>
      </c>
      <c r="EX2045" s="0" t="n">
        <v>0.01</v>
      </c>
      <c r="EY2045" s="0" t="n">
        <v>0</v>
      </c>
      <c r="FQ2045" s="0" t="n">
        <v>0</v>
      </c>
      <c r="FR2045" s="0" t="n">
        <v>0</v>
      </c>
      <c r="FS2045" s="0" t="n">
        <v>0</v>
      </c>
      <c r="FX2045" s="0" t="n">
        <v>97</v>
      </c>
      <c r="FY2045" s="0" t="n">
        <v>51</v>
      </c>
      <c r="GA2045" s="0" t="inlineStr"/>
      <c r="GD2045" s="0" t="n">
        <v>1</v>
      </c>
      <c r="GF2045" s="0" t="n">
        <v>-2089436795</v>
      </c>
      <c r="GG2045" s="0" t="n">
        <v>2</v>
      </c>
      <c r="GH2045" s="0" t="n">
        <v>1</v>
      </c>
      <c r="GI2045" s="0" t="n">
        <v>2</v>
      </c>
      <c r="GJ2045" s="0" t="n">
        <v>0</v>
      </c>
      <c r="GK2045" s="0" t="n">
        <v>0</v>
      </c>
      <c r="GL2045" s="0">
        <f>ROUND(IF(AND(BH2045=3,BI2045=3,FS2045&lt;&gt;0),P2045,0),0)</f>
        <v/>
      </c>
      <c r="GM2045" s="0">
        <f>ROUND(O2045+X2045+Y2045,0)+GX2045</f>
        <v/>
      </c>
      <c r="GN2045" s="0">
        <f>IF(OR(BI2045=0,BI2045=1),GM2045-GX2045,0)</f>
        <v/>
      </c>
      <c r="GO2045" s="0">
        <f>IF(BI2045=2,GM2045-GX2045,0)</f>
        <v/>
      </c>
      <c r="GP2045" s="0">
        <f>IF(BI2045=4,GM2045-GX2045,0)</f>
        <v/>
      </c>
      <c r="GR2045" s="0" t="n">
        <v>0</v>
      </c>
      <c r="GS2045" s="0" t="n">
        <v>3</v>
      </c>
      <c r="GT2045" s="0" t="n">
        <v>0</v>
      </c>
      <c r="GU2045" s="0" t="inlineStr"/>
      <c r="GV2045" s="0">
        <f>ROUND((GT2045),2)</f>
        <v/>
      </c>
      <c r="GW2045" s="0" t="n">
        <v>1</v>
      </c>
      <c r="GX2045" s="0">
        <f>ROUND(HC2045*I2045,0)</f>
        <v/>
      </c>
      <c r="HA2045" s="0" t="n">
        <v>0</v>
      </c>
      <c r="HB2045" s="0" t="n">
        <v>0</v>
      </c>
      <c r="HC2045" s="0">
        <f>GV2045*GW2045</f>
        <v/>
      </c>
      <c r="HE2045" s="0" t="inlineStr"/>
      <c r="HF2045" s="0" t="inlineStr"/>
      <c r="HM2045" s="0" t="inlineStr"/>
      <c r="HN2045" s="0" t="inlineStr">
        <is>
          <t>Пр/812-049.3-1</t>
        </is>
      </c>
      <c r="HO2045" s="0" t="inlineStr">
        <is>
          <t>Пр/774-049.3</t>
        </is>
      </c>
      <c r="HP2045" s="0" t="inlineStr">
        <is>
          <t>Электротехнические установки: на других объектах</t>
        </is>
      </c>
      <c r="HQ2045" s="0" t="inlineStr">
        <is>
          <t>Электротехнические установки: на других объектах</t>
        </is>
      </c>
      <c r="HS2045" s="0" t="n">
        <v>0</v>
      </c>
      <c r="IK2045" s="0" t="n">
        <v>0</v>
      </c>
    </row>
    <row r="2046">
      <c r="A2046" s="0" t="n">
        <v>18</v>
      </c>
      <c r="B2046" s="0" t="n">
        <v>0</v>
      </c>
      <c r="C2046" s="0" t="n">
        <v>775</v>
      </c>
      <c r="E2046" s="0" t="inlineStr">
        <is>
          <t>2,1</t>
        </is>
      </c>
      <c r="F2046" s="0" t="inlineStr">
        <is>
          <t>509-2216</t>
        </is>
      </c>
      <c r="G2046" s="0" t="inlineStr">
        <is>
          <t>Выключатели автоматические ВА57Ф35-34-0010 I-63А</t>
        </is>
      </c>
      <c r="H2046" s="0" t="inlineStr">
        <is>
          <t>шт.</t>
        </is>
      </c>
      <c r="I2046" s="0">
        <f>I2045*J2046</f>
        <v/>
      </c>
      <c r="J2046" s="0" t="n">
        <v>0.25</v>
      </c>
      <c r="K2046" s="0" t="n">
        <v>0.25</v>
      </c>
      <c r="O2046" s="0">
        <f>ROUND(CP2046,0)</f>
        <v/>
      </c>
      <c r="P2046" s="0">
        <f>ROUND(CQ2046*I2046,0)</f>
        <v/>
      </c>
      <c r="Q2046" s="0">
        <f>(ROUND((ROUND(((ET2046)*I2046),0)*BB2046),0)+ROUND((ROUND(((AE2046-(EU2046))*I2046),0)*BS2046),0))</f>
        <v/>
      </c>
      <c r="R2046" s="0">
        <f>(ROUND((ROUND(((EU2046)*I2046),0)*BS2046),0)+ROUND((ROUND(((AE2046-(EU2046))*I2046),0)*BS2046),0))</f>
        <v/>
      </c>
      <c r="S2046" s="0">
        <f>ROUND(CT2046*I2046,0)</f>
        <v/>
      </c>
      <c r="T2046" s="0">
        <f>ROUND(CU2046*I2046,0)</f>
        <v/>
      </c>
      <c r="U2046" s="0">
        <f>ROUND(CV2046*I2046,7)</f>
        <v/>
      </c>
      <c r="V2046" s="0">
        <f>ROUND(CW2046*I2046,7)</f>
        <v/>
      </c>
      <c r="W2046" s="0">
        <f>ROUND(CX2046*I2046,0)</f>
        <v/>
      </c>
      <c r="X2046" s="0">
        <f>ROUND(CY2046,0)</f>
        <v/>
      </c>
      <c r="Y2046" s="0">
        <f>ROUND(CZ2046,0)</f>
        <v/>
      </c>
      <c r="AA2046" s="0" t="n">
        <v>78845955</v>
      </c>
      <c r="AB2046" s="0">
        <f>ROUND((AC2046+AD2046+AF2046),2)</f>
        <v/>
      </c>
      <c r="AC2046" s="0">
        <f>ROUND((ES2046),2)</f>
        <v/>
      </c>
      <c r="AD2046" s="0">
        <f>ROUND((((ET2046)-(EU2046))+AE2046),2)</f>
        <v/>
      </c>
      <c r="AE2046" s="0">
        <f>ROUND((EU2046),2)</f>
        <v/>
      </c>
      <c r="AF2046" s="0">
        <f>ROUND((EV2046),2)</f>
        <v/>
      </c>
      <c r="AG2046" s="0">
        <f>ROUND((AP2046),2)</f>
        <v/>
      </c>
      <c r="AH2046" s="0">
        <f>(EW2046)</f>
        <v/>
      </c>
      <c r="AI2046" s="0">
        <f>(EX2046)</f>
        <v/>
      </c>
      <c r="AJ2046" s="0">
        <f>(AS2046)</f>
        <v/>
      </c>
      <c r="AK2046" s="0" t="n">
        <v>547.86</v>
      </c>
      <c r="AL2046" s="0" t="n">
        <v>547.86</v>
      </c>
      <c r="AM2046" s="0" t="n">
        <v>0</v>
      </c>
      <c r="AN2046" s="0" t="n">
        <v>0</v>
      </c>
      <c r="AO2046" s="0" t="n">
        <v>0</v>
      </c>
      <c r="AP2046" s="0" t="n">
        <v>0</v>
      </c>
      <c r="AQ2046" s="0" t="n">
        <v>0</v>
      </c>
      <c r="AR2046" s="0" t="n">
        <v>0</v>
      </c>
      <c r="AS2046" s="0" t="n">
        <v>0.14</v>
      </c>
      <c r="AT2046" s="0" t="n">
        <v>97</v>
      </c>
      <c r="AU2046" s="0" t="n">
        <v>51</v>
      </c>
      <c r="AV2046" s="0" t="n">
        <v>1</v>
      </c>
      <c r="AW2046" s="0" t="n">
        <v>1</v>
      </c>
      <c r="AZ2046" s="0" t="n">
        <v>1</v>
      </c>
      <c r="BA2046" s="0" t="n">
        <v>1</v>
      </c>
      <c r="BB2046" s="0" t="n">
        <v>1</v>
      </c>
      <c r="BC2046" s="0" t="n">
        <v>6.18</v>
      </c>
      <c r="BD2046" s="0" t="inlineStr"/>
      <c r="BE2046" s="0" t="inlineStr"/>
      <c r="BF2046" s="0" t="inlineStr"/>
      <c r="BG2046" s="0" t="inlineStr"/>
      <c r="BH2046" s="0" t="n">
        <v>3</v>
      </c>
      <c r="BI2046" s="0" t="n">
        <v>2</v>
      </c>
      <c r="BJ2046" s="0" t="inlineStr">
        <is>
          <t>ТССЦ Московской обл., 509-2216, приказ Минстроя России №675/пр от 28.02.2017 № 258/пр</t>
        </is>
      </c>
      <c r="BM2046" s="0" t="n">
        <v>108001</v>
      </c>
      <c r="BN2046" s="0" t="n">
        <v>0</v>
      </c>
      <c r="BO2046" s="0" t="inlineStr">
        <is>
          <t>509-2216</t>
        </is>
      </c>
      <c r="BP2046" s="0" t="n">
        <v>1</v>
      </c>
      <c r="BQ2046" s="0" t="n">
        <v>3</v>
      </c>
      <c r="BR2046" s="0" t="n">
        <v>0</v>
      </c>
      <c r="BS2046" s="0" t="n">
        <v>1</v>
      </c>
      <c r="BT2046" s="0" t="n">
        <v>1</v>
      </c>
      <c r="BU2046" s="0" t="n">
        <v>1</v>
      </c>
      <c r="BV2046" s="0" t="n">
        <v>1</v>
      </c>
      <c r="BW2046" s="0" t="n">
        <v>1</v>
      </c>
      <c r="BX2046" s="0" t="n">
        <v>1</v>
      </c>
      <c r="BY2046" s="0" t="inlineStr"/>
      <c r="BZ2046" s="0" t="n">
        <v>97</v>
      </c>
      <c r="CA2046" s="0" t="n">
        <v>51</v>
      </c>
      <c r="CB2046" s="0" t="inlineStr"/>
      <c r="CE2046" s="0" t="n">
        <v>12</v>
      </c>
      <c r="CF2046" s="0" t="n">
        <v>0</v>
      </c>
      <c r="CG2046" s="0" t="n">
        <v>0</v>
      </c>
      <c r="CM2046" s="0" t="n">
        <v>0</v>
      </c>
      <c r="CN2046" s="0" t="inlineStr"/>
      <c r="CO2046" s="0" t="n">
        <v>0</v>
      </c>
      <c r="CP2046" s="0">
        <f>(P2046+Q2046+S2046)</f>
        <v/>
      </c>
      <c r="CQ2046" s="0">
        <f>AC2046*BC2046</f>
        <v/>
      </c>
      <c r="CR2046" s="0">
        <f>(ROUND((ROUND(((ET2046)*1),0)*BB2046),0)+ROUND((ROUND(((AE2046-(EU2046))*1),0)*BS2046),0))</f>
        <v/>
      </c>
      <c r="CS2046" s="0">
        <f>(ROUND((ROUND(((EU2046)*1),0)*BS2046),0)+ROUND((ROUND(((AE2046-(EU2046))*1),0)*BS2046),0))</f>
        <v/>
      </c>
      <c r="CT2046" s="0">
        <f>AF2046*BA2046</f>
        <v/>
      </c>
      <c r="CU2046" s="0">
        <f>AG2046</f>
        <v/>
      </c>
      <c r="CV2046" s="0">
        <f>AH2046</f>
        <v/>
      </c>
      <c r="CW2046" s="0">
        <f>AI2046</f>
        <v/>
      </c>
      <c r="CX2046" s="0">
        <f>AJ2046</f>
        <v/>
      </c>
      <c r="CY2046" s="0">
        <f>(((S2046+R2046)*AT2046)/100)</f>
        <v/>
      </c>
      <c r="CZ2046" s="0">
        <f>(((S2046+R2046)*AU2046)/100)</f>
        <v/>
      </c>
      <c r="DC2046" s="0" t="inlineStr"/>
      <c r="DD2046" s="0" t="inlineStr"/>
      <c r="DE2046" s="0" t="inlineStr"/>
      <c r="DF2046" s="0" t="inlineStr"/>
      <c r="DG2046" s="0" t="inlineStr"/>
      <c r="DH2046" s="0" t="inlineStr"/>
      <c r="DI2046" s="0" t="inlineStr"/>
      <c r="DJ2046" s="0" t="inlineStr"/>
      <c r="DK2046" s="0" t="inlineStr"/>
      <c r="DL2046" s="0" t="inlineStr"/>
      <c r="DM2046" s="0" t="inlineStr"/>
      <c r="DN2046" s="0" t="n">
        <v>0</v>
      </c>
      <c r="DO2046" s="0" t="n">
        <v>0</v>
      </c>
      <c r="DP2046" s="0" t="n">
        <v>1</v>
      </c>
      <c r="DQ2046" s="0" t="n">
        <v>1</v>
      </c>
      <c r="DU2046" s="0" t="n">
        <v>1010</v>
      </c>
      <c r="DV2046" s="0" t="inlineStr">
        <is>
          <t>шт.</t>
        </is>
      </c>
      <c r="DW2046" s="0" t="inlineStr">
        <is>
          <t>шт.</t>
        </is>
      </c>
      <c r="DX2046" s="0" t="n">
        <v>1</v>
      </c>
      <c r="DZ2046" s="0" t="inlineStr"/>
      <c r="EA2046" s="0" t="inlineStr"/>
      <c r="EB2046" s="0" t="inlineStr"/>
      <c r="EC2046" s="0" t="inlineStr"/>
      <c r="EE2046" s="0" t="n">
        <v>78725665</v>
      </c>
      <c r="EF2046" s="0" t="n">
        <v>3</v>
      </c>
      <c r="EG2046" s="0" t="inlineStr">
        <is>
          <t>Монтажные работы</t>
        </is>
      </c>
      <c r="EH2046" s="0" t="n">
        <v>0</v>
      </c>
      <c r="EI2046" s="0" t="inlineStr"/>
      <c r="EJ2046" s="0" t="n">
        <v>2</v>
      </c>
      <c r="EK2046" s="0" t="n">
        <v>108001</v>
      </c>
      <c r="EL2046" s="0" t="inlineStr">
        <is>
          <t>Электротехнические установки: на других объектах</t>
        </is>
      </c>
      <c r="EM2046" s="0" t="inlineStr">
        <is>
          <t>мФЕР-08</t>
        </is>
      </c>
      <c r="EO2046" s="0" t="inlineStr"/>
      <c r="EQ2046" s="0" t="n">
        <v>0</v>
      </c>
      <c r="ER2046" s="0" t="n">
        <v>547.86</v>
      </c>
      <c r="ES2046" s="0" t="n">
        <v>547.86</v>
      </c>
      <c r="ET2046" s="0" t="n">
        <v>0</v>
      </c>
      <c r="EU2046" s="0" t="n">
        <v>0</v>
      </c>
      <c r="EV2046" s="0" t="n">
        <v>0</v>
      </c>
      <c r="EW2046" s="0" t="n">
        <v>0</v>
      </c>
      <c r="EX2046" s="0" t="n">
        <v>0</v>
      </c>
      <c r="FQ2046" s="0" t="n">
        <v>0</v>
      </c>
      <c r="FR2046" s="0" t="n">
        <v>0</v>
      </c>
      <c r="FS2046" s="0" t="n">
        <v>0</v>
      </c>
      <c r="FX2046" s="0" t="n">
        <v>97</v>
      </c>
      <c r="FY2046" s="0" t="n">
        <v>51</v>
      </c>
      <c r="GA2046" s="0" t="inlineStr"/>
      <c r="GD2046" s="0" t="n">
        <v>1</v>
      </c>
      <c r="GF2046" s="0" t="n">
        <v>1868797016</v>
      </c>
      <c r="GG2046" s="0" t="n">
        <v>2</v>
      </c>
      <c r="GH2046" s="0" t="n">
        <v>1</v>
      </c>
      <c r="GI2046" s="0" t="n">
        <v>2</v>
      </c>
      <c r="GJ2046" s="0" t="n">
        <v>0</v>
      </c>
      <c r="GK2046" s="0" t="n">
        <v>0</v>
      </c>
      <c r="GL2046" s="0">
        <f>ROUND(IF(AND(BH2046=3,BI2046=3,FS2046&lt;&gt;0),P2046,0),0)</f>
        <v/>
      </c>
      <c r="GM2046" s="0">
        <f>ROUND(O2046+X2046+Y2046,0)+GX2046</f>
        <v/>
      </c>
      <c r="GN2046" s="0">
        <f>IF(OR(BI2046=0,BI2046=1),GM2046-GX2046,0)</f>
        <v/>
      </c>
      <c r="GO2046" s="0">
        <f>IF(BI2046=2,GM2046-GX2046,0)</f>
        <v/>
      </c>
      <c r="GP2046" s="0">
        <f>IF(BI2046=4,GM2046-GX2046,0)</f>
        <v/>
      </c>
      <c r="GR2046" s="0" t="n">
        <v>0</v>
      </c>
      <c r="GS2046" s="0" t="n">
        <v>3</v>
      </c>
      <c r="GT2046" s="0" t="n">
        <v>0</v>
      </c>
      <c r="GU2046" s="0" t="inlineStr"/>
      <c r="GV2046" s="0">
        <f>ROUND((GT2046),2)</f>
        <v/>
      </c>
      <c r="GW2046" s="0" t="n">
        <v>1</v>
      </c>
      <c r="GX2046" s="0">
        <f>ROUND(HC2046*I2046,0)</f>
        <v/>
      </c>
      <c r="HA2046" s="0" t="n">
        <v>0</v>
      </c>
      <c r="HB2046" s="0" t="n">
        <v>0</v>
      </c>
      <c r="HC2046" s="0">
        <f>GV2046*GW2046</f>
        <v/>
      </c>
      <c r="HE2046" s="0" t="inlineStr"/>
      <c r="HF2046" s="0" t="inlineStr"/>
      <c r="HM2046" s="0" t="inlineStr"/>
      <c r="HN2046" s="0" t="inlineStr">
        <is>
          <t>Пр/812-049.3-1</t>
        </is>
      </c>
      <c r="HO2046" s="0" t="inlineStr">
        <is>
          <t>Пр/774-049.3</t>
        </is>
      </c>
      <c r="HP2046" s="0" t="inlineStr">
        <is>
          <t>Электротехнические установки: на других объектах</t>
        </is>
      </c>
      <c r="HQ2046" s="0" t="inlineStr">
        <is>
          <t>Электротехнические установки: на других объектах</t>
        </is>
      </c>
      <c r="HS2046" s="0" t="n">
        <v>0</v>
      </c>
      <c r="IK2046" s="0" t="n">
        <v>0</v>
      </c>
    </row>
    <row r="2047">
      <c r="A2047" s="0" t="n">
        <v>18</v>
      </c>
      <c r="B2047" s="0" t="n">
        <v>0</v>
      </c>
      <c r="C2047" s="0" t="n">
        <v>776</v>
      </c>
      <c r="E2047" s="0" t="inlineStr">
        <is>
          <t>2,2</t>
        </is>
      </c>
      <c r="F2047" s="0" t="inlineStr">
        <is>
          <t>509-5634</t>
        </is>
      </c>
      <c r="G2047" s="0" t="inlineStr">
        <is>
          <t>Выключатели автоматические ВА24-29 25А однофазные</t>
        </is>
      </c>
      <c r="H2047" s="0" t="inlineStr">
        <is>
          <t>шт.</t>
        </is>
      </c>
      <c r="I2047" s="0">
        <f>I2045*J2047</f>
        <v/>
      </c>
      <c r="J2047" s="0" t="n">
        <v>0.75</v>
      </c>
      <c r="K2047" s="0" t="n">
        <v>0.75</v>
      </c>
      <c r="O2047" s="0">
        <f>ROUND(CP2047,0)</f>
        <v/>
      </c>
      <c r="P2047" s="0">
        <f>ROUND(CQ2047*I2047,0)</f>
        <v/>
      </c>
      <c r="Q2047" s="0">
        <f>(ROUND((ROUND(((ET2047)*I2047),0)*BB2047),0)+ROUND((ROUND(((AE2047-(EU2047))*I2047),0)*BS2047),0))</f>
        <v/>
      </c>
      <c r="R2047" s="0">
        <f>(ROUND((ROUND(((EU2047)*I2047),0)*BS2047),0)+ROUND((ROUND(((AE2047-(EU2047))*I2047),0)*BS2047),0))</f>
        <v/>
      </c>
      <c r="S2047" s="0">
        <f>ROUND(CT2047*I2047,0)</f>
        <v/>
      </c>
      <c r="T2047" s="0">
        <f>ROUND(CU2047*I2047,0)</f>
        <v/>
      </c>
      <c r="U2047" s="0">
        <f>ROUND(CV2047*I2047,7)</f>
        <v/>
      </c>
      <c r="V2047" s="0">
        <f>ROUND(CW2047*I2047,7)</f>
        <v/>
      </c>
      <c r="W2047" s="0">
        <f>ROUND(CX2047*I2047,0)</f>
        <v/>
      </c>
      <c r="X2047" s="0">
        <f>ROUND(CY2047,0)</f>
        <v/>
      </c>
      <c r="Y2047" s="0">
        <f>ROUND(CZ2047,0)</f>
        <v/>
      </c>
      <c r="AA2047" s="0" t="n">
        <v>78845955</v>
      </c>
      <c r="AB2047" s="0">
        <f>ROUND((AC2047+AD2047+AF2047),2)</f>
        <v/>
      </c>
      <c r="AC2047" s="0">
        <f>ROUND((ES2047),2)</f>
        <v/>
      </c>
      <c r="AD2047" s="0">
        <f>ROUND((((ET2047)-(EU2047))+AE2047),2)</f>
        <v/>
      </c>
      <c r="AE2047" s="0">
        <f>ROUND((EU2047),2)</f>
        <v/>
      </c>
      <c r="AF2047" s="0">
        <f>ROUND((EV2047),2)</f>
        <v/>
      </c>
      <c r="AG2047" s="0">
        <f>ROUND((AP2047),2)</f>
        <v/>
      </c>
      <c r="AH2047" s="0">
        <f>(EW2047)</f>
        <v/>
      </c>
      <c r="AI2047" s="0">
        <f>(EX2047)</f>
        <v/>
      </c>
      <c r="AJ2047" s="0">
        <f>(AS2047)</f>
        <v/>
      </c>
      <c r="AK2047" s="0" t="n">
        <v>7.89</v>
      </c>
      <c r="AL2047" s="0" t="n">
        <v>7.89</v>
      </c>
      <c r="AM2047" s="0" t="n">
        <v>0</v>
      </c>
      <c r="AN2047" s="0" t="n">
        <v>0</v>
      </c>
      <c r="AO2047" s="0" t="n">
        <v>0</v>
      </c>
      <c r="AP2047" s="0" t="n">
        <v>0</v>
      </c>
      <c r="AQ2047" s="0" t="n">
        <v>0</v>
      </c>
      <c r="AR2047" s="0" t="n">
        <v>0</v>
      </c>
      <c r="AS2047" s="0" t="n">
        <v>0.01</v>
      </c>
      <c r="AT2047" s="0" t="n">
        <v>97</v>
      </c>
      <c r="AU2047" s="0" t="n">
        <v>51</v>
      </c>
      <c r="AV2047" s="0" t="n">
        <v>1</v>
      </c>
      <c r="AW2047" s="0" t="n">
        <v>1</v>
      </c>
      <c r="AZ2047" s="0" t="n">
        <v>1</v>
      </c>
      <c r="BA2047" s="0" t="n">
        <v>1</v>
      </c>
      <c r="BB2047" s="0" t="n">
        <v>1</v>
      </c>
      <c r="BC2047" s="0" t="n">
        <v>1</v>
      </c>
      <c r="BD2047" s="0" t="inlineStr"/>
      <c r="BE2047" s="0" t="inlineStr"/>
      <c r="BF2047" s="0" t="inlineStr"/>
      <c r="BG2047" s="0" t="inlineStr"/>
      <c r="BH2047" s="0" t="n">
        <v>3</v>
      </c>
      <c r="BI2047" s="0" t="n">
        <v>2</v>
      </c>
      <c r="BJ2047" s="0" t="inlineStr">
        <is>
          <t>ТССЦ Московской обл., 509-5634, приказ Минстроя России №675/пр от 28.02.2017 № 258/пр</t>
        </is>
      </c>
      <c r="BM2047" s="0" t="n">
        <v>108001</v>
      </c>
      <c r="BN2047" s="0" t="n">
        <v>0</v>
      </c>
      <c r="BO2047" s="0" t="inlineStr"/>
      <c r="BP2047" s="0" t="n">
        <v>0</v>
      </c>
      <c r="BQ2047" s="0" t="n">
        <v>3</v>
      </c>
      <c r="BR2047" s="0" t="n">
        <v>0</v>
      </c>
      <c r="BS2047" s="0" t="n">
        <v>1</v>
      </c>
      <c r="BT2047" s="0" t="n">
        <v>1</v>
      </c>
      <c r="BU2047" s="0" t="n">
        <v>1</v>
      </c>
      <c r="BV2047" s="0" t="n">
        <v>1</v>
      </c>
      <c r="BW2047" s="0" t="n">
        <v>1</v>
      </c>
      <c r="BX2047" s="0" t="n">
        <v>1</v>
      </c>
      <c r="BY2047" s="0" t="inlineStr"/>
      <c r="BZ2047" s="0" t="n">
        <v>97</v>
      </c>
      <c r="CA2047" s="0" t="n">
        <v>51</v>
      </c>
      <c r="CB2047" s="0" t="inlineStr"/>
      <c r="CE2047" s="0" t="n">
        <v>12</v>
      </c>
      <c r="CF2047" s="0" t="n">
        <v>0</v>
      </c>
      <c r="CG2047" s="0" t="n">
        <v>0</v>
      </c>
      <c r="CM2047" s="0" t="n">
        <v>0</v>
      </c>
      <c r="CN2047" s="0" t="inlineStr"/>
      <c r="CO2047" s="0" t="n">
        <v>0</v>
      </c>
      <c r="CP2047" s="0">
        <f>(P2047+Q2047+S2047)</f>
        <v/>
      </c>
      <c r="CQ2047" s="0">
        <f>AC2047*BC2047</f>
        <v/>
      </c>
      <c r="CR2047" s="0">
        <f>(ROUND((ROUND(((ET2047)*1),0)*BB2047),0)+ROUND((ROUND(((AE2047-(EU2047))*1),0)*BS2047),0))</f>
        <v/>
      </c>
      <c r="CS2047" s="0">
        <f>(ROUND((ROUND(((EU2047)*1),0)*BS2047),0)+ROUND((ROUND(((AE2047-(EU2047))*1),0)*BS2047),0))</f>
        <v/>
      </c>
      <c r="CT2047" s="0">
        <f>AF2047*BA2047</f>
        <v/>
      </c>
      <c r="CU2047" s="0">
        <f>AG2047</f>
        <v/>
      </c>
      <c r="CV2047" s="0">
        <f>AH2047</f>
        <v/>
      </c>
      <c r="CW2047" s="0">
        <f>AI2047</f>
        <v/>
      </c>
      <c r="CX2047" s="0">
        <f>AJ2047</f>
        <v/>
      </c>
      <c r="CY2047" s="0">
        <f>(((S2047+R2047)*AT2047)/100)</f>
        <v/>
      </c>
      <c r="CZ2047" s="0">
        <f>(((S2047+R2047)*AU2047)/100)</f>
        <v/>
      </c>
      <c r="DC2047" s="0" t="inlineStr"/>
      <c r="DD2047" s="0" t="inlineStr"/>
      <c r="DE2047" s="0" t="inlineStr"/>
      <c r="DF2047" s="0" t="inlineStr"/>
      <c r="DG2047" s="0" t="inlineStr"/>
      <c r="DH2047" s="0" t="inlineStr"/>
      <c r="DI2047" s="0" t="inlineStr"/>
      <c r="DJ2047" s="0" t="inlineStr"/>
      <c r="DK2047" s="0" t="inlineStr"/>
      <c r="DL2047" s="0" t="inlineStr"/>
      <c r="DM2047" s="0" t="inlineStr"/>
      <c r="DN2047" s="0" t="n">
        <v>0</v>
      </c>
      <c r="DO2047" s="0" t="n">
        <v>0</v>
      </c>
      <c r="DP2047" s="0" t="n">
        <v>1</v>
      </c>
      <c r="DQ2047" s="0" t="n">
        <v>1</v>
      </c>
      <c r="DU2047" s="0" t="n">
        <v>1010</v>
      </c>
      <c r="DV2047" s="0" t="inlineStr">
        <is>
          <t>шт.</t>
        </is>
      </c>
      <c r="DW2047" s="0" t="inlineStr">
        <is>
          <t>шт.</t>
        </is>
      </c>
      <c r="DX2047" s="0" t="n">
        <v>1</v>
      </c>
      <c r="DZ2047" s="0" t="inlineStr"/>
      <c r="EA2047" s="0" t="inlineStr"/>
      <c r="EB2047" s="0" t="inlineStr"/>
      <c r="EC2047" s="0" t="inlineStr"/>
      <c r="EE2047" s="0" t="n">
        <v>78725665</v>
      </c>
      <c r="EF2047" s="0" t="n">
        <v>3</v>
      </c>
      <c r="EG2047" s="0" t="inlineStr">
        <is>
          <t>Монтажные работы</t>
        </is>
      </c>
      <c r="EH2047" s="0" t="n">
        <v>0</v>
      </c>
      <c r="EI2047" s="0" t="inlineStr"/>
      <c r="EJ2047" s="0" t="n">
        <v>2</v>
      </c>
      <c r="EK2047" s="0" t="n">
        <v>108001</v>
      </c>
      <c r="EL2047" s="0" t="inlineStr">
        <is>
          <t>Электротехнические установки: на других объектах</t>
        </is>
      </c>
      <c r="EM2047" s="0" t="inlineStr">
        <is>
          <t>мФЕР-08</t>
        </is>
      </c>
      <c r="EO2047" s="0" t="inlineStr"/>
      <c r="EQ2047" s="0" t="n">
        <v>0</v>
      </c>
      <c r="ER2047" s="0" t="n">
        <v>7.89</v>
      </c>
      <c r="ES2047" s="0" t="n">
        <v>7.89</v>
      </c>
      <c r="ET2047" s="0" t="n">
        <v>0</v>
      </c>
      <c r="EU2047" s="0" t="n">
        <v>0</v>
      </c>
      <c r="EV2047" s="0" t="n">
        <v>0</v>
      </c>
      <c r="EW2047" s="0" t="n">
        <v>0</v>
      </c>
      <c r="EX2047" s="0" t="n">
        <v>0</v>
      </c>
      <c r="FQ2047" s="0" t="n">
        <v>0</v>
      </c>
      <c r="FR2047" s="0" t="n">
        <v>0</v>
      </c>
      <c r="FS2047" s="0" t="n">
        <v>0</v>
      </c>
      <c r="FX2047" s="0" t="n">
        <v>97</v>
      </c>
      <c r="FY2047" s="0" t="n">
        <v>51</v>
      </c>
      <c r="GA2047" s="0" t="inlineStr"/>
      <c r="GD2047" s="0" t="n">
        <v>1</v>
      </c>
      <c r="GF2047" s="0" t="n">
        <v>1843879427</v>
      </c>
      <c r="GG2047" s="0" t="n">
        <v>2</v>
      </c>
      <c r="GH2047" s="0" t="n">
        <v>1</v>
      </c>
      <c r="GI2047" s="0" t="n">
        <v>-2</v>
      </c>
      <c r="GJ2047" s="0" t="n">
        <v>0</v>
      </c>
      <c r="GK2047" s="0" t="n">
        <v>0</v>
      </c>
      <c r="GL2047" s="0">
        <f>ROUND(IF(AND(BH2047=3,BI2047=3,FS2047&lt;&gt;0),P2047,0),0)</f>
        <v/>
      </c>
      <c r="GM2047" s="0">
        <f>ROUND(O2047+X2047+Y2047,0)+GX2047</f>
        <v/>
      </c>
      <c r="GN2047" s="0">
        <f>IF(OR(BI2047=0,BI2047=1),GM2047-GX2047,0)</f>
        <v/>
      </c>
      <c r="GO2047" s="0">
        <f>IF(BI2047=2,GM2047-GX2047,0)</f>
        <v/>
      </c>
      <c r="GP2047" s="0">
        <f>IF(BI2047=4,GM2047-GX2047,0)</f>
        <v/>
      </c>
      <c r="GR2047" s="0" t="n">
        <v>0</v>
      </c>
      <c r="GS2047" s="0" t="n">
        <v>3</v>
      </c>
      <c r="GT2047" s="0" t="n">
        <v>0</v>
      </c>
      <c r="GU2047" s="0" t="inlineStr"/>
      <c r="GV2047" s="0">
        <f>ROUND((GT2047),2)</f>
        <v/>
      </c>
      <c r="GW2047" s="0" t="n">
        <v>1</v>
      </c>
      <c r="GX2047" s="0">
        <f>ROUND(HC2047*I2047,0)</f>
        <v/>
      </c>
      <c r="HA2047" s="0" t="n">
        <v>0</v>
      </c>
      <c r="HB2047" s="0" t="n">
        <v>0</v>
      </c>
      <c r="HC2047" s="0">
        <f>GV2047*GW2047</f>
        <v/>
      </c>
      <c r="HE2047" s="0" t="inlineStr"/>
      <c r="HF2047" s="0" t="inlineStr"/>
      <c r="HM2047" s="0" t="inlineStr"/>
      <c r="HN2047" s="0" t="inlineStr">
        <is>
          <t>Пр/812-049.3-1</t>
        </is>
      </c>
      <c r="HO2047" s="0" t="inlineStr">
        <is>
          <t>Пр/774-049.3</t>
        </is>
      </c>
      <c r="HP2047" s="0" t="inlineStr">
        <is>
          <t>Электротехнические установки: на других объектах</t>
        </is>
      </c>
      <c r="HQ2047" s="0" t="inlineStr">
        <is>
          <t>Электротехнические установки: на других объектах</t>
        </is>
      </c>
      <c r="HS2047" s="0" t="n">
        <v>0</v>
      </c>
      <c r="IK2047" s="0" t="n">
        <v>0</v>
      </c>
    </row>
    <row r="2049">
      <c r="A2049" s="358" t="n">
        <v>51</v>
      </c>
      <c r="B2049" s="358">
        <f>B2040</f>
        <v/>
      </c>
      <c r="C2049" s="358">
        <f>A2040</f>
        <v/>
      </c>
      <c r="D2049" s="358">
        <f>ROW(A2040)</f>
        <v/>
      </c>
      <c r="E2049" s="358" t="n"/>
      <c r="F2049" s="358">
        <f>IF(F2040&lt;&gt;"",F2040,"")</f>
        <v/>
      </c>
      <c r="G2049" s="358">
        <f>IF(G2040&lt;&gt;"",G2040,"")</f>
        <v/>
      </c>
      <c r="H2049" s="358" t="n">
        <v>0</v>
      </c>
      <c r="I2049" s="358" t="n"/>
      <c r="J2049" s="358" t="n"/>
      <c r="K2049" s="358" t="n"/>
      <c r="L2049" s="358" t="n"/>
      <c r="M2049" s="358" t="n"/>
      <c r="N2049" s="358" t="n"/>
      <c r="O2049" s="358" t="n">
        <v>0</v>
      </c>
      <c r="P2049" s="358" t="n">
        <v>0</v>
      </c>
      <c r="Q2049" s="358" t="n">
        <v>0</v>
      </c>
      <c r="R2049" s="358" t="n">
        <v>0</v>
      </c>
      <c r="S2049" s="358" t="n">
        <v>0</v>
      </c>
      <c r="T2049" s="358" t="n">
        <v>0</v>
      </c>
      <c r="U2049" s="358" t="n">
        <v>0</v>
      </c>
      <c r="V2049" s="358" t="n">
        <v>0</v>
      </c>
      <c r="W2049" s="358" t="n">
        <v>0</v>
      </c>
      <c r="X2049" s="358" t="n">
        <v>0</v>
      </c>
      <c r="Y2049" s="358" t="n">
        <v>0</v>
      </c>
      <c r="Z2049" s="358" t="n"/>
      <c r="AA2049" s="358" t="n"/>
      <c r="AB2049" s="358" t="n"/>
      <c r="AC2049" s="358" t="n"/>
      <c r="AD2049" s="358" t="n"/>
      <c r="AE2049" s="358" t="n"/>
      <c r="AF2049" s="358" t="n"/>
      <c r="AG2049" s="358" t="n"/>
      <c r="AH2049" s="358" t="n"/>
      <c r="AI2049" s="358" t="n"/>
      <c r="AJ2049" s="358" t="n"/>
      <c r="AK2049" s="358" t="n"/>
      <c r="AL2049" s="358" t="n"/>
      <c r="AM2049" s="358" t="n"/>
      <c r="AN2049" s="358" t="n"/>
      <c r="AO2049" s="358">
        <f>ROUND(BX2049,0)</f>
        <v/>
      </c>
      <c r="AP2049" s="358">
        <f>ROUND(BY2049,0)</f>
        <v/>
      </c>
      <c r="AQ2049" s="358">
        <f>ROUND(BZ2049,0)</f>
        <v/>
      </c>
      <c r="AR2049" s="358">
        <f>ROUND(CA2049,0)</f>
        <v/>
      </c>
      <c r="AS2049" s="358">
        <f>ROUND(CB2049,0)</f>
        <v/>
      </c>
      <c r="AT2049" s="358">
        <f>ROUND(CC2049,0)</f>
        <v/>
      </c>
      <c r="AU2049" s="358">
        <f>ROUND(CD2049,0)</f>
        <v/>
      </c>
      <c r="AV2049" s="358">
        <f>ROUND(CE2049,0)</f>
        <v/>
      </c>
      <c r="AW2049" s="358">
        <f>ROUND(CF2049,0)</f>
        <v/>
      </c>
      <c r="AX2049" s="358">
        <f>ROUND(CG2049,0)</f>
        <v/>
      </c>
      <c r="AY2049" s="358">
        <f>ROUND(CH2049,0)</f>
        <v/>
      </c>
      <c r="AZ2049" s="358">
        <f>ROUND(CI2049,0)</f>
        <v/>
      </c>
      <c r="BA2049" s="358">
        <f>ROUND(CJ2049,0)</f>
        <v/>
      </c>
      <c r="BB2049" s="358">
        <f>ROUND(CK2049,0)</f>
        <v/>
      </c>
      <c r="BC2049" s="358">
        <f>ROUND(CL2049,0)</f>
        <v/>
      </c>
      <c r="BD2049" s="358">
        <f>ROUND(CM2049,0)</f>
        <v/>
      </c>
      <c r="BE2049" s="358" t="n"/>
      <c r="BF2049" s="358" t="n"/>
      <c r="BG2049" s="358" t="n"/>
      <c r="BH2049" s="358" t="n"/>
      <c r="BI2049" s="358" t="n"/>
      <c r="BJ2049" s="358" t="n"/>
      <c r="BK2049" s="358" t="n"/>
      <c r="BL2049" s="358" t="n"/>
      <c r="BM2049" s="358" t="n"/>
      <c r="BN2049" s="358" t="n"/>
      <c r="BO2049" s="358" t="n"/>
      <c r="BP2049" s="358" t="n"/>
      <c r="BQ2049" s="358" t="n"/>
      <c r="BR2049" s="358" t="n"/>
      <c r="BS2049" s="358" t="n"/>
      <c r="BT2049" s="358" t="n"/>
      <c r="BU2049" s="358" t="n"/>
      <c r="BV2049" s="358" t="n"/>
      <c r="BW2049" s="358" t="n"/>
      <c r="BX2049" s="358" t="n"/>
      <c r="BY2049" s="358" t="n"/>
      <c r="BZ2049" s="358" t="n"/>
      <c r="CA2049" s="358" t="n"/>
      <c r="CB2049" s="358" t="n"/>
      <c r="CC2049" s="358" t="n"/>
      <c r="CD2049" s="358" t="n"/>
      <c r="CE2049" s="358" t="n"/>
      <c r="CF2049" s="358" t="n"/>
      <c r="CG2049" s="358" t="n"/>
      <c r="CH2049" s="358" t="n"/>
      <c r="CI2049" s="358" t="n"/>
      <c r="CJ2049" s="358" t="n"/>
      <c r="CK2049" s="358" t="n"/>
      <c r="CL2049" s="358" t="n"/>
      <c r="CM2049" s="358" t="n"/>
      <c r="CN2049" s="358" t="n"/>
      <c r="CO2049" s="358" t="n"/>
      <c r="CP2049" s="358" t="n"/>
      <c r="CQ2049" s="358" t="n"/>
      <c r="CR2049" s="358" t="n"/>
      <c r="CS2049" s="358" t="n"/>
      <c r="CT2049" s="358" t="n"/>
      <c r="CU2049" s="358" t="n"/>
      <c r="CV2049" s="358" t="n"/>
      <c r="CW2049" s="358" t="n"/>
      <c r="CX2049" s="358" t="n"/>
      <c r="CY2049" s="358" t="n"/>
      <c r="CZ2049" s="358" t="n"/>
      <c r="DA2049" s="358" t="n"/>
      <c r="DB2049" s="358" t="n"/>
      <c r="DC2049" s="358" t="n"/>
      <c r="DD2049" s="358" t="n"/>
      <c r="DE2049" s="358" t="n"/>
      <c r="DF2049" s="358" t="n"/>
      <c r="DG2049" s="359" t="n"/>
      <c r="DH2049" s="359" t="n"/>
      <c r="DI2049" s="359" t="n"/>
      <c r="DJ2049" s="359" t="n"/>
      <c r="DK2049" s="359" t="n"/>
      <c r="DL2049" s="359" t="n"/>
      <c r="DM2049" s="359" t="n"/>
      <c r="DN2049" s="359" t="n"/>
      <c r="DO2049" s="359" t="n"/>
      <c r="DP2049" s="359" t="n"/>
      <c r="DQ2049" s="359" t="n"/>
      <c r="DR2049" s="359" t="n"/>
      <c r="DS2049" s="359" t="n"/>
      <c r="DT2049" s="359" t="n"/>
      <c r="DU2049" s="359" t="n"/>
      <c r="DV2049" s="359" t="n"/>
      <c r="DW2049" s="359" t="n"/>
      <c r="DX2049" s="359" t="n"/>
      <c r="DY2049" s="359" t="n"/>
      <c r="DZ2049" s="359" t="n"/>
      <c r="EA2049" s="359" t="n"/>
      <c r="EB2049" s="359" t="n"/>
      <c r="EC2049" s="359" t="n"/>
      <c r="ED2049" s="359" t="n"/>
      <c r="EE2049" s="359" t="n"/>
      <c r="EF2049" s="359" t="n"/>
      <c r="EG2049" s="359" t="n"/>
      <c r="EH2049" s="359" t="n"/>
      <c r="EI2049" s="359" t="n"/>
      <c r="EJ2049" s="359" t="n"/>
      <c r="EK2049" s="359" t="n"/>
      <c r="EL2049" s="359" t="n"/>
      <c r="EM2049" s="359" t="n"/>
      <c r="EN2049" s="359" t="n"/>
      <c r="EO2049" s="359" t="n"/>
      <c r="EP2049" s="359" t="n"/>
      <c r="EQ2049" s="359" t="n"/>
      <c r="ER2049" s="359" t="n"/>
      <c r="ES2049" s="359" t="n"/>
      <c r="ET2049" s="359" t="n"/>
      <c r="EU2049" s="359" t="n"/>
      <c r="EV2049" s="359" t="n"/>
      <c r="EW2049" s="359" t="n"/>
      <c r="EX2049" s="359" t="n"/>
      <c r="EY2049" s="359" t="n"/>
      <c r="EZ2049" s="359" t="n"/>
      <c r="FA2049" s="359" t="n"/>
      <c r="FB2049" s="359" t="n"/>
      <c r="FC2049" s="359" t="n"/>
      <c r="FD2049" s="359" t="n"/>
      <c r="FE2049" s="359" t="n"/>
      <c r="FF2049" s="359" t="n"/>
      <c r="FG2049" s="359" t="n"/>
      <c r="FH2049" s="359" t="n"/>
      <c r="FI2049" s="359" t="n"/>
      <c r="FJ2049" s="359" t="n"/>
      <c r="FK2049" s="359" t="n"/>
      <c r="FL2049" s="359" t="n"/>
      <c r="FM2049" s="359" t="n"/>
      <c r="FN2049" s="359" t="n"/>
      <c r="FO2049" s="359" t="n"/>
      <c r="FP2049" s="359" t="n"/>
      <c r="FQ2049" s="359" t="n"/>
      <c r="FR2049" s="359" t="n"/>
      <c r="FS2049" s="359" t="n"/>
      <c r="FT2049" s="359" t="n"/>
      <c r="FU2049" s="359" t="n"/>
      <c r="FV2049" s="359" t="n"/>
      <c r="FW2049" s="359" t="n"/>
      <c r="FX2049" s="359" t="n"/>
      <c r="FY2049" s="359" t="n"/>
      <c r="FZ2049" s="359" t="n"/>
      <c r="GA2049" s="359" t="n"/>
      <c r="GB2049" s="359" t="n"/>
      <c r="GC2049" s="359" t="n"/>
      <c r="GD2049" s="359" t="n"/>
      <c r="GE2049" s="359" t="n"/>
      <c r="GF2049" s="359" t="n"/>
      <c r="GG2049" s="359" t="n"/>
      <c r="GH2049" s="359" t="n"/>
      <c r="GI2049" s="359" t="n"/>
      <c r="GJ2049" s="359" t="n"/>
      <c r="GK2049" s="359" t="n"/>
      <c r="GL2049" s="359" t="n"/>
      <c r="GM2049" s="359" t="n"/>
      <c r="GN2049" s="359" t="n"/>
      <c r="GO2049" s="359" t="n"/>
      <c r="GP2049" s="359" t="n"/>
      <c r="GQ2049" s="359" t="n"/>
      <c r="GR2049" s="359" t="n"/>
      <c r="GS2049" s="359" t="n"/>
      <c r="GT2049" s="359" t="n"/>
      <c r="GU2049" s="359" t="n"/>
      <c r="GV2049" s="359" t="n"/>
      <c r="GW2049" s="359" t="n"/>
      <c r="GX2049" s="359" t="n">
        <v>0</v>
      </c>
    </row>
    <row r="2051">
      <c r="A2051" s="360" t="n">
        <v>50</v>
      </c>
      <c r="B2051" s="360" t="n">
        <v>0</v>
      </c>
      <c r="C2051" s="360" t="n">
        <v>0</v>
      </c>
      <c r="D2051" s="360" t="n">
        <v>1</v>
      </c>
      <c r="E2051" s="360" t="n">
        <v>201</v>
      </c>
      <c r="F2051" s="360">
        <f>ROUND(Source!O2049,O2051)</f>
        <v/>
      </c>
      <c r="G2051" s="360" t="inlineStr">
        <is>
          <t>ПЗ</t>
        </is>
      </c>
      <c r="H2051" s="360" t="inlineStr">
        <is>
          <t>Прямые затраты</t>
        </is>
      </c>
      <c r="I2051" s="360" t="n"/>
      <c r="J2051" s="360" t="n"/>
      <c r="K2051" s="360" t="n">
        <v>201</v>
      </c>
      <c r="L2051" s="360" t="n">
        <v>1</v>
      </c>
      <c r="M2051" s="360" t="n">
        <v>3</v>
      </c>
      <c r="N2051" s="360" t="inlineStr"/>
      <c r="O2051" s="360" t="n">
        <v>0</v>
      </c>
      <c r="P2051" s="360" t="n"/>
      <c r="Q2051" s="360" t="n"/>
      <c r="R2051" s="360" t="n"/>
      <c r="S2051" s="360" t="n"/>
      <c r="T2051" s="360" t="n"/>
      <c r="U2051" s="360" t="n"/>
      <c r="V2051" s="360" t="n"/>
      <c r="W2051" s="360" t="n">
        <v>0</v>
      </c>
      <c r="X2051" s="360" t="n">
        <v>1</v>
      </c>
      <c r="Y2051" s="360" t="n">
        <v>0</v>
      </c>
      <c r="Z2051" s="360" t="n"/>
      <c r="AA2051" s="360" t="n"/>
      <c r="AB2051" s="360" t="n"/>
    </row>
    <row r="2052">
      <c r="A2052" s="360" t="n">
        <v>50</v>
      </c>
      <c r="B2052" s="360" t="n">
        <v>0</v>
      </c>
      <c r="C2052" s="360" t="n">
        <v>0</v>
      </c>
      <c r="D2052" s="360" t="n">
        <v>1</v>
      </c>
      <c r="E2052" s="360" t="n">
        <v>202</v>
      </c>
      <c r="F2052" s="360">
        <f>ROUND(Source!P2049,O2052)</f>
        <v/>
      </c>
      <c r="G2052" s="360" t="inlineStr">
        <is>
          <t>СтМатОб</t>
        </is>
      </c>
      <c r="H2052" s="360" t="inlineStr">
        <is>
          <t>Стоимость материальных ресурсов (всего)</t>
        </is>
      </c>
      <c r="I2052" s="360" t="n"/>
      <c r="J2052" s="360" t="n"/>
      <c r="K2052" s="360" t="n">
        <v>202</v>
      </c>
      <c r="L2052" s="360" t="n">
        <v>2</v>
      </c>
      <c r="M2052" s="360" t="n">
        <v>3</v>
      </c>
      <c r="N2052" s="360" t="inlineStr"/>
      <c r="O2052" s="360" t="n">
        <v>0</v>
      </c>
      <c r="P2052" s="360" t="n"/>
      <c r="Q2052" s="360" t="n"/>
      <c r="R2052" s="360" t="n"/>
      <c r="S2052" s="360" t="n"/>
      <c r="T2052" s="360" t="n"/>
      <c r="U2052" s="360" t="n"/>
      <c r="V2052" s="360" t="n"/>
      <c r="W2052" s="360" t="n">
        <v>0</v>
      </c>
      <c r="X2052" s="360" t="n">
        <v>1</v>
      </c>
      <c r="Y2052" s="360" t="n">
        <v>0</v>
      </c>
      <c r="Z2052" s="360" t="n"/>
      <c r="AA2052" s="360" t="n"/>
      <c r="AB2052" s="360" t="n"/>
    </row>
    <row r="2053">
      <c r="A2053" s="360" t="n">
        <v>50</v>
      </c>
      <c r="B2053" s="360" t="n">
        <v>0</v>
      </c>
      <c r="C2053" s="360" t="n">
        <v>0</v>
      </c>
      <c r="D2053" s="360" t="n">
        <v>1</v>
      </c>
      <c r="E2053" s="360" t="n">
        <v>222</v>
      </c>
      <c r="F2053" s="360">
        <f>ROUND(Source!AO2049,O2053)</f>
        <v/>
      </c>
      <c r="G2053" s="360" t="inlineStr">
        <is>
          <t>СтМатОбЗак</t>
        </is>
      </c>
      <c r="H2053" s="360" t="inlineStr">
        <is>
          <t>Стоимость материалов и оборудования заказчика</t>
        </is>
      </c>
      <c r="I2053" s="360" t="n"/>
      <c r="J2053" s="360" t="n"/>
      <c r="K2053" s="360" t="n">
        <v>222</v>
      </c>
      <c r="L2053" s="360" t="n">
        <v>3</v>
      </c>
      <c r="M2053" s="360" t="n">
        <v>3</v>
      </c>
      <c r="N2053" s="360" t="inlineStr"/>
      <c r="O2053" s="360" t="n">
        <v>0</v>
      </c>
      <c r="P2053" s="360" t="n"/>
      <c r="Q2053" s="360" t="n"/>
      <c r="R2053" s="360" t="n"/>
      <c r="S2053" s="360" t="n"/>
      <c r="T2053" s="360" t="n"/>
      <c r="U2053" s="360" t="n"/>
      <c r="V2053" s="360" t="n"/>
      <c r="W2053" s="360" t="n">
        <v>0</v>
      </c>
      <c r="X2053" s="360" t="n">
        <v>1</v>
      </c>
      <c r="Y2053" s="360" t="n">
        <v>0</v>
      </c>
      <c r="Z2053" s="360" t="n"/>
      <c r="AA2053" s="360" t="n"/>
      <c r="AB2053" s="360" t="n"/>
    </row>
    <row r="2054">
      <c r="A2054" s="360" t="n">
        <v>50</v>
      </c>
      <c r="B2054" s="360" t="n">
        <v>0</v>
      </c>
      <c r="C2054" s="360" t="n">
        <v>0</v>
      </c>
      <c r="D2054" s="360" t="n">
        <v>1</v>
      </c>
      <c r="E2054" s="360" t="n">
        <v>225</v>
      </c>
      <c r="F2054" s="360">
        <f>ROUND(Source!AV2049,O2054)</f>
        <v/>
      </c>
      <c r="G2054" s="360" t="inlineStr">
        <is>
          <t>СтМатОбПод</t>
        </is>
      </c>
      <c r="H2054" s="360" t="inlineStr">
        <is>
          <t>Стоимость материалов и оборудования подрядчика</t>
        </is>
      </c>
      <c r="I2054" s="360" t="n"/>
      <c r="J2054" s="360" t="n"/>
      <c r="K2054" s="360" t="n">
        <v>225</v>
      </c>
      <c r="L2054" s="360" t="n">
        <v>4</v>
      </c>
      <c r="M2054" s="360" t="n">
        <v>3</v>
      </c>
      <c r="N2054" s="360" t="inlineStr"/>
      <c r="O2054" s="360" t="n">
        <v>0</v>
      </c>
      <c r="P2054" s="360" t="n"/>
      <c r="Q2054" s="360" t="n"/>
      <c r="R2054" s="360" t="n"/>
      <c r="S2054" s="360" t="n"/>
      <c r="T2054" s="360" t="n"/>
      <c r="U2054" s="360" t="n"/>
      <c r="V2054" s="360" t="n"/>
      <c r="W2054" s="360" t="n">
        <v>0</v>
      </c>
      <c r="X2054" s="360" t="n">
        <v>1</v>
      </c>
      <c r="Y2054" s="360" t="n">
        <v>0</v>
      </c>
      <c r="Z2054" s="360" t="n"/>
      <c r="AA2054" s="360" t="n"/>
      <c r="AB2054" s="360" t="n"/>
    </row>
    <row r="2055">
      <c r="A2055" s="360" t="n">
        <v>50</v>
      </c>
      <c r="B2055" s="360" t="n">
        <v>0</v>
      </c>
      <c r="C2055" s="360" t="n">
        <v>0</v>
      </c>
      <c r="D2055" s="360" t="n">
        <v>1</v>
      </c>
      <c r="E2055" s="360" t="n">
        <v>226</v>
      </c>
      <c r="F2055" s="360">
        <f>ROUND(Source!AW2049,O2055)</f>
        <v/>
      </c>
      <c r="G2055" s="360" t="inlineStr">
        <is>
          <t>СтМат</t>
        </is>
      </c>
      <c r="H2055" s="360" t="inlineStr">
        <is>
          <t>Стоимость материалов (всего)</t>
        </is>
      </c>
      <c r="I2055" s="360" t="n"/>
      <c r="J2055" s="360" t="n"/>
      <c r="K2055" s="360" t="n">
        <v>226</v>
      </c>
      <c r="L2055" s="360" t="n">
        <v>5</v>
      </c>
      <c r="M2055" s="360" t="n">
        <v>3</v>
      </c>
      <c r="N2055" s="360" t="inlineStr"/>
      <c r="O2055" s="360" t="n">
        <v>0</v>
      </c>
      <c r="P2055" s="360" t="n"/>
      <c r="Q2055" s="360" t="n"/>
      <c r="R2055" s="360" t="n"/>
      <c r="S2055" s="360" t="n"/>
      <c r="T2055" s="360" t="n"/>
      <c r="U2055" s="360" t="n"/>
      <c r="V2055" s="360" t="n"/>
      <c r="W2055" s="360" t="n">
        <v>0</v>
      </c>
      <c r="X2055" s="360" t="n">
        <v>1</v>
      </c>
      <c r="Y2055" s="360" t="n">
        <v>0</v>
      </c>
      <c r="Z2055" s="360" t="n"/>
      <c r="AA2055" s="360" t="n"/>
      <c r="AB2055" s="360" t="n"/>
    </row>
    <row r="2056">
      <c r="A2056" s="360" t="n">
        <v>50</v>
      </c>
      <c r="B2056" s="360" t="n">
        <v>0</v>
      </c>
      <c r="C2056" s="360" t="n">
        <v>0</v>
      </c>
      <c r="D2056" s="360" t="n">
        <v>1</v>
      </c>
      <c r="E2056" s="360" t="n">
        <v>227</v>
      </c>
      <c r="F2056" s="360">
        <f>ROUND(Source!AX2049,O2056)</f>
        <v/>
      </c>
      <c r="G2056" s="360" t="inlineStr">
        <is>
          <t>СтМатЗак</t>
        </is>
      </c>
      <c r="H2056" s="360" t="inlineStr">
        <is>
          <t>Стоимость материалов заказчика</t>
        </is>
      </c>
      <c r="I2056" s="360" t="n"/>
      <c r="J2056" s="360" t="n"/>
      <c r="K2056" s="360" t="n">
        <v>227</v>
      </c>
      <c r="L2056" s="360" t="n">
        <v>6</v>
      </c>
      <c r="M2056" s="360" t="n">
        <v>3</v>
      </c>
      <c r="N2056" s="360" t="inlineStr"/>
      <c r="O2056" s="360" t="n">
        <v>0</v>
      </c>
      <c r="P2056" s="360" t="n"/>
      <c r="Q2056" s="360" t="n"/>
      <c r="R2056" s="360" t="n"/>
      <c r="S2056" s="360" t="n"/>
      <c r="T2056" s="360" t="n"/>
      <c r="U2056" s="360" t="n"/>
      <c r="V2056" s="360" t="n"/>
      <c r="W2056" s="360" t="n">
        <v>0</v>
      </c>
      <c r="X2056" s="360" t="n">
        <v>1</v>
      </c>
      <c r="Y2056" s="360" t="n">
        <v>0</v>
      </c>
      <c r="Z2056" s="360" t="n"/>
      <c r="AA2056" s="360" t="n"/>
      <c r="AB2056" s="360" t="n"/>
    </row>
    <row r="2057">
      <c r="A2057" s="360" t="n">
        <v>50</v>
      </c>
      <c r="B2057" s="360" t="n">
        <v>0</v>
      </c>
      <c r="C2057" s="360" t="n">
        <v>0</v>
      </c>
      <c r="D2057" s="360" t="n">
        <v>1</v>
      </c>
      <c r="E2057" s="360" t="n">
        <v>228</v>
      </c>
      <c r="F2057" s="360">
        <f>ROUND(Source!AY2049,O2057)</f>
        <v/>
      </c>
      <c r="G2057" s="360" t="inlineStr">
        <is>
          <t>СтМатПод</t>
        </is>
      </c>
      <c r="H2057" s="360" t="inlineStr">
        <is>
          <t>Стоимость материалов подрядчика</t>
        </is>
      </c>
      <c r="I2057" s="360" t="n"/>
      <c r="J2057" s="360" t="n"/>
      <c r="K2057" s="360" t="n">
        <v>228</v>
      </c>
      <c r="L2057" s="360" t="n">
        <v>7</v>
      </c>
      <c r="M2057" s="360" t="n">
        <v>3</v>
      </c>
      <c r="N2057" s="360" t="inlineStr"/>
      <c r="O2057" s="360" t="n">
        <v>0</v>
      </c>
      <c r="P2057" s="360" t="n"/>
      <c r="Q2057" s="360" t="n"/>
      <c r="R2057" s="360" t="n"/>
      <c r="S2057" s="360" t="n"/>
      <c r="T2057" s="360" t="n"/>
      <c r="U2057" s="360" t="n"/>
      <c r="V2057" s="360" t="n"/>
      <c r="W2057" s="360" t="n">
        <v>0</v>
      </c>
      <c r="X2057" s="360" t="n">
        <v>1</v>
      </c>
      <c r="Y2057" s="360" t="n">
        <v>0</v>
      </c>
      <c r="Z2057" s="360" t="n"/>
      <c r="AA2057" s="360" t="n"/>
      <c r="AB2057" s="360" t="n"/>
    </row>
    <row r="2058">
      <c r="A2058" s="360" t="n">
        <v>50</v>
      </c>
      <c r="B2058" s="360" t="n">
        <v>0</v>
      </c>
      <c r="C2058" s="360" t="n">
        <v>0</v>
      </c>
      <c r="D2058" s="360" t="n">
        <v>1</v>
      </c>
      <c r="E2058" s="360" t="n">
        <v>216</v>
      </c>
      <c r="F2058" s="360">
        <f>ROUND(Source!AP2049,O2058)</f>
        <v/>
      </c>
      <c r="G2058" s="360" t="inlineStr">
        <is>
          <t>Оборуд</t>
        </is>
      </c>
      <c r="H2058" s="360" t="inlineStr">
        <is>
          <t>Стоимость оборудования (всего)</t>
        </is>
      </c>
      <c r="I2058" s="360" t="n"/>
      <c r="J2058" s="360" t="n"/>
      <c r="K2058" s="360" t="n">
        <v>216</v>
      </c>
      <c r="L2058" s="360" t="n">
        <v>8</v>
      </c>
      <c r="M2058" s="360" t="n">
        <v>3</v>
      </c>
      <c r="N2058" s="360" t="inlineStr"/>
      <c r="O2058" s="360" t="n">
        <v>0</v>
      </c>
      <c r="P2058" s="360" t="n"/>
      <c r="Q2058" s="360" t="n"/>
      <c r="R2058" s="360" t="n"/>
      <c r="S2058" s="360" t="n"/>
      <c r="T2058" s="360" t="n"/>
      <c r="U2058" s="360" t="n"/>
      <c r="V2058" s="360" t="n"/>
      <c r="W2058" s="360" t="n">
        <v>0</v>
      </c>
      <c r="X2058" s="360" t="n">
        <v>1</v>
      </c>
      <c r="Y2058" s="360" t="n">
        <v>0</v>
      </c>
      <c r="Z2058" s="360" t="n"/>
      <c r="AA2058" s="360" t="n"/>
      <c r="AB2058" s="360" t="n"/>
    </row>
    <row r="2059">
      <c r="A2059" s="360" t="n">
        <v>50</v>
      </c>
      <c r="B2059" s="360" t="n">
        <v>0</v>
      </c>
      <c r="C2059" s="360" t="n">
        <v>0</v>
      </c>
      <c r="D2059" s="360" t="n">
        <v>1</v>
      </c>
      <c r="E2059" s="360" t="n">
        <v>223</v>
      </c>
      <c r="F2059" s="360">
        <f>ROUND(Source!AQ2049,O2059)</f>
        <v/>
      </c>
      <c r="G2059" s="360" t="inlineStr">
        <is>
          <t>ОборудЗак</t>
        </is>
      </c>
      <c r="H2059" s="360" t="inlineStr">
        <is>
          <t>Стоимость оборудования заказчика</t>
        </is>
      </c>
      <c r="I2059" s="360" t="n"/>
      <c r="J2059" s="360" t="n"/>
      <c r="K2059" s="360" t="n">
        <v>223</v>
      </c>
      <c r="L2059" s="360" t="n">
        <v>9</v>
      </c>
      <c r="M2059" s="360" t="n">
        <v>3</v>
      </c>
      <c r="N2059" s="360" t="inlineStr"/>
      <c r="O2059" s="360" t="n">
        <v>0</v>
      </c>
      <c r="P2059" s="360" t="n"/>
      <c r="Q2059" s="360" t="n"/>
      <c r="R2059" s="360" t="n"/>
      <c r="S2059" s="360" t="n"/>
      <c r="T2059" s="360" t="n"/>
      <c r="U2059" s="360" t="n"/>
      <c r="V2059" s="360" t="n"/>
      <c r="W2059" s="360" t="n">
        <v>0</v>
      </c>
      <c r="X2059" s="360" t="n">
        <v>1</v>
      </c>
      <c r="Y2059" s="360" t="n">
        <v>0</v>
      </c>
      <c r="Z2059" s="360" t="n"/>
      <c r="AA2059" s="360" t="n"/>
      <c r="AB2059" s="360" t="n"/>
    </row>
    <row r="2060">
      <c r="A2060" s="360" t="n">
        <v>50</v>
      </c>
      <c r="B2060" s="360" t="n">
        <v>0</v>
      </c>
      <c r="C2060" s="360" t="n">
        <v>0</v>
      </c>
      <c r="D2060" s="360" t="n">
        <v>1</v>
      </c>
      <c r="E2060" s="360" t="n">
        <v>229</v>
      </c>
      <c r="F2060" s="360">
        <f>ROUND(Source!AZ2049,O2060)</f>
        <v/>
      </c>
      <c r="G2060" s="360" t="inlineStr">
        <is>
          <t>ОборудПод</t>
        </is>
      </c>
      <c r="H2060" s="360" t="inlineStr">
        <is>
          <t>Стоимость оборудования подрядчика</t>
        </is>
      </c>
      <c r="I2060" s="360" t="n"/>
      <c r="J2060" s="360" t="n"/>
      <c r="K2060" s="360" t="n">
        <v>229</v>
      </c>
      <c r="L2060" s="360" t="n">
        <v>10</v>
      </c>
      <c r="M2060" s="360" t="n">
        <v>3</v>
      </c>
      <c r="N2060" s="360" t="inlineStr"/>
      <c r="O2060" s="360" t="n">
        <v>0</v>
      </c>
      <c r="P2060" s="360" t="n"/>
      <c r="Q2060" s="360" t="n"/>
      <c r="R2060" s="360" t="n"/>
      <c r="S2060" s="360" t="n"/>
      <c r="T2060" s="360" t="n"/>
      <c r="U2060" s="360" t="n"/>
      <c r="V2060" s="360" t="n"/>
      <c r="W2060" s="360" t="n">
        <v>0</v>
      </c>
      <c r="X2060" s="360" t="n">
        <v>1</v>
      </c>
      <c r="Y2060" s="360" t="n">
        <v>0</v>
      </c>
      <c r="Z2060" s="360" t="n"/>
      <c r="AA2060" s="360" t="n"/>
      <c r="AB2060" s="360" t="n"/>
    </row>
    <row r="2061">
      <c r="A2061" s="360" t="n">
        <v>50</v>
      </c>
      <c r="B2061" s="360" t="n">
        <v>0</v>
      </c>
      <c r="C2061" s="360" t="n">
        <v>0</v>
      </c>
      <c r="D2061" s="360" t="n">
        <v>1</v>
      </c>
      <c r="E2061" s="360" t="n">
        <v>203</v>
      </c>
      <c r="F2061" s="360">
        <f>ROUND(Source!Q2049,O2061)</f>
        <v/>
      </c>
      <c r="G2061" s="360" t="inlineStr">
        <is>
          <t>ЭММ</t>
        </is>
      </c>
      <c r="H2061" s="360" t="inlineStr">
        <is>
          <t>Эксплуатация машин</t>
        </is>
      </c>
      <c r="I2061" s="360" t="n"/>
      <c r="J2061" s="360" t="n"/>
      <c r="K2061" s="360" t="n">
        <v>203</v>
      </c>
      <c r="L2061" s="360" t="n">
        <v>11</v>
      </c>
      <c r="M2061" s="360" t="n">
        <v>3</v>
      </c>
      <c r="N2061" s="360" t="inlineStr"/>
      <c r="O2061" s="360" t="n">
        <v>0</v>
      </c>
      <c r="P2061" s="360" t="n"/>
      <c r="Q2061" s="360" t="n"/>
      <c r="R2061" s="360" t="n"/>
      <c r="S2061" s="360" t="n"/>
      <c r="T2061" s="360" t="n"/>
      <c r="U2061" s="360" t="n"/>
      <c r="V2061" s="360" t="n"/>
      <c r="W2061" s="360" t="n">
        <v>0</v>
      </c>
      <c r="X2061" s="360" t="n">
        <v>1</v>
      </c>
      <c r="Y2061" s="360" t="n">
        <v>0</v>
      </c>
      <c r="Z2061" s="360" t="n"/>
      <c r="AA2061" s="360" t="n"/>
      <c r="AB2061" s="360" t="n"/>
    </row>
    <row r="2062">
      <c r="A2062" s="360" t="n">
        <v>50</v>
      </c>
      <c r="B2062" s="360" t="n">
        <v>0</v>
      </c>
      <c r="C2062" s="360" t="n">
        <v>0</v>
      </c>
      <c r="D2062" s="360" t="n">
        <v>1</v>
      </c>
      <c r="E2062" s="360" t="n">
        <v>231</v>
      </c>
      <c r="F2062" s="360">
        <f>ROUND(Source!BB2049,O2062)</f>
        <v/>
      </c>
      <c r="G2062" s="360" t="inlineStr">
        <is>
          <t>ЭММсНРиСП</t>
        </is>
      </c>
      <c r="H2062" s="360" t="inlineStr">
        <is>
          <t>Эксплуатация машин по ТСН-2001.16</t>
        </is>
      </c>
      <c r="I2062" s="360" t="n"/>
      <c r="J2062" s="360" t="n"/>
      <c r="K2062" s="360" t="n">
        <v>231</v>
      </c>
      <c r="L2062" s="360" t="n">
        <v>12</v>
      </c>
      <c r="M2062" s="360" t="n">
        <v>3</v>
      </c>
      <c r="N2062" s="360" t="inlineStr"/>
      <c r="O2062" s="360" t="n">
        <v>0</v>
      </c>
      <c r="P2062" s="360" t="n"/>
      <c r="Q2062" s="360" t="n"/>
      <c r="R2062" s="360" t="n"/>
      <c r="S2062" s="360" t="n"/>
      <c r="T2062" s="360" t="n"/>
      <c r="U2062" s="360" t="n"/>
      <c r="V2062" s="360" t="n"/>
      <c r="W2062" s="360" t="n">
        <v>0</v>
      </c>
      <c r="X2062" s="360" t="n">
        <v>1</v>
      </c>
      <c r="Y2062" s="360" t="n">
        <v>0</v>
      </c>
      <c r="Z2062" s="360" t="n"/>
      <c r="AA2062" s="360" t="n"/>
      <c r="AB2062" s="360" t="n"/>
    </row>
    <row r="2063">
      <c r="A2063" s="360" t="n">
        <v>50</v>
      </c>
      <c r="B2063" s="360" t="n">
        <v>0</v>
      </c>
      <c r="C2063" s="360" t="n">
        <v>0</v>
      </c>
      <c r="D2063" s="360" t="n">
        <v>1</v>
      </c>
      <c r="E2063" s="360" t="n">
        <v>204</v>
      </c>
      <c r="F2063" s="360">
        <f>ROUND(Source!R2049,O2063)</f>
        <v/>
      </c>
      <c r="G2063" s="360" t="inlineStr">
        <is>
          <t>ЗПМ</t>
        </is>
      </c>
      <c r="H2063" s="360" t="inlineStr">
        <is>
          <t>ЗП машинистов</t>
        </is>
      </c>
      <c r="I2063" s="360" t="n"/>
      <c r="J2063" s="360" t="n"/>
      <c r="K2063" s="360" t="n">
        <v>204</v>
      </c>
      <c r="L2063" s="360" t="n">
        <v>13</v>
      </c>
      <c r="M2063" s="360" t="n">
        <v>3</v>
      </c>
      <c r="N2063" s="360" t="inlineStr"/>
      <c r="O2063" s="360" t="n">
        <v>0</v>
      </c>
      <c r="P2063" s="360" t="n"/>
      <c r="Q2063" s="360" t="n"/>
      <c r="R2063" s="360" t="n"/>
      <c r="S2063" s="360" t="n"/>
      <c r="T2063" s="360" t="n"/>
      <c r="U2063" s="360" t="n"/>
      <c r="V2063" s="360" t="n"/>
      <c r="W2063" s="360" t="n">
        <v>0</v>
      </c>
      <c r="X2063" s="360" t="n">
        <v>1</v>
      </c>
      <c r="Y2063" s="360" t="n">
        <v>0</v>
      </c>
      <c r="Z2063" s="360" t="n"/>
      <c r="AA2063" s="360" t="n"/>
      <c r="AB2063" s="360" t="n"/>
    </row>
    <row r="2064">
      <c r="A2064" s="360" t="n">
        <v>50</v>
      </c>
      <c r="B2064" s="360" t="n">
        <v>0</v>
      </c>
      <c r="C2064" s="360" t="n">
        <v>0</v>
      </c>
      <c r="D2064" s="360" t="n">
        <v>1</v>
      </c>
      <c r="E2064" s="360" t="n">
        <v>205</v>
      </c>
      <c r="F2064" s="360">
        <f>ROUND(Source!S2049,O2064)</f>
        <v/>
      </c>
      <c r="G2064" s="360" t="inlineStr">
        <is>
          <t>ОЗП</t>
        </is>
      </c>
      <c r="H2064" s="360" t="inlineStr">
        <is>
          <t>Основная ЗП рабочих</t>
        </is>
      </c>
      <c r="I2064" s="360" t="n"/>
      <c r="J2064" s="360" t="n"/>
      <c r="K2064" s="360" t="n">
        <v>205</v>
      </c>
      <c r="L2064" s="360" t="n">
        <v>14</v>
      </c>
      <c r="M2064" s="360" t="n">
        <v>3</v>
      </c>
      <c r="N2064" s="360" t="inlineStr"/>
      <c r="O2064" s="360" t="n">
        <v>0</v>
      </c>
      <c r="P2064" s="360" t="n"/>
      <c r="Q2064" s="360" t="n"/>
      <c r="R2064" s="360" t="n"/>
      <c r="S2064" s="360" t="n"/>
      <c r="T2064" s="360" t="n"/>
      <c r="U2064" s="360" t="n"/>
      <c r="V2064" s="360" t="n"/>
      <c r="W2064" s="360" t="n">
        <v>0</v>
      </c>
      <c r="X2064" s="360" t="n">
        <v>1</v>
      </c>
      <c r="Y2064" s="360" t="n">
        <v>0</v>
      </c>
      <c r="Z2064" s="360" t="n"/>
      <c r="AA2064" s="360" t="n"/>
      <c r="AB2064" s="360" t="n"/>
    </row>
    <row r="2065">
      <c r="A2065" s="360" t="n">
        <v>50</v>
      </c>
      <c r="B2065" s="360" t="n">
        <v>0</v>
      </c>
      <c r="C2065" s="360" t="n">
        <v>0</v>
      </c>
      <c r="D2065" s="360" t="n">
        <v>1</v>
      </c>
      <c r="E2065" s="360" t="n">
        <v>232</v>
      </c>
      <c r="F2065" s="360">
        <f>ROUND(Source!BC2049,O2065)</f>
        <v/>
      </c>
      <c r="G2065" s="360" t="inlineStr">
        <is>
          <t>ОЗПсНРиСП</t>
        </is>
      </c>
      <c r="H2065" s="360" t="inlineStr">
        <is>
          <t>Основная ЗП рабочих по ТСН-2001.16</t>
        </is>
      </c>
      <c r="I2065" s="360" t="n"/>
      <c r="J2065" s="360" t="n"/>
      <c r="K2065" s="360" t="n">
        <v>232</v>
      </c>
      <c r="L2065" s="360" t="n">
        <v>15</v>
      </c>
      <c r="M2065" s="360" t="n">
        <v>3</v>
      </c>
      <c r="N2065" s="360" t="inlineStr"/>
      <c r="O2065" s="360" t="n">
        <v>0</v>
      </c>
      <c r="P2065" s="360" t="n"/>
      <c r="Q2065" s="360" t="n"/>
      <c r="R2065" s="360" t="n"/>
      <c r="S2065" s="360" t="n"/>
      <c r="T2065" s="360" t="n"/>
      <c r="U2065" s="360" t="n"/>
      <c r="V2065" s="360" t="n"/>
      <c r="W2065" s="360" t="n">
        <v>0</v>
      </c>
      <c r="X2065" s="360" t="n">
        <v>1</v>
      </c>
      <c r="Y2065" s="360" t="n">
        <v>0</v>
      </c>
      <c r="Z2065" s="360" t="n"/>
      <c r="AA2065" s="360" t="n"/>
      <c r="AB2065" s="360" t="n"/>
    </row>
    <row r="2066">
      <c r="A2066" s="360" t="n">
        <v>50</v>
      </c>
      <c r="B2066" s="360" t="n">
        <v>0</v>
      </c>
      <c r="C2066" s="360" t="n">
        <v>0</v>
      </c>
      <c r="D2066" s="360" t="n">
        <v>1</v>
      </c>
      <c r="E2066" s="360" t="n">
        <v>214</v>
      </c>
      <c r="F2066" s="360">
        <f>ROUND(Source!AS2049,O2066)</f>
        <v/>
      </c>
      <c r="G2066" s="360" t="inlineStr">
        <is>
          <t>Строит</t>
        </is>
      </c>
      <c r="H2066" s="360" t="inlineStr">
        <is>
          <t>Строительные работы с НР и СП</t>
        </is>
      </c>
      <c r="I2066" s="360" t="n"/>
      <c r="J2066" s="360" t="n"/>
      <c r="K2066" s="360" t="n">
        <v>214</v>
      </c>
      <c r="L2066" s="360" t="n">
        <v>16</v>
      </c>
      <c r="M2066" s="360" t="n">
        <v>3</v>
      </c>
      <c r="N2066" s="360" t="inlineStr"/>
      <c r="O2066" s="360" t="n">
        <v>0</v>
      </c>
      <c r="P2066" s="360" t="n"/>
      <c r="Q2066" s="360" t="n"/>
      <c r="R2066" s="360" t="n"/>
      <c r="S2066" s="360" t="n"/>
      <c r="T2066" s="360" t="n"/>
      <c r="U2066" s="360" t="n"/>
      <c r="V2066" s="360" t="n"/>
      <c r="W2066" s="360" t="n">
        <v>0</v>
      </c>
      <c r="X2066" s="360" t="n">
        <v>1</v>
      </c>
      <c r="Y2066" s="360" t="n">
        <v>0</v>
      </c>
      <c r="Z2066" s="360" t="n"/>
      <c r="AA2066" s="360" t="n"/>
      <c r="AB2066" s="360" t="n"/>
    </row>
    <row r="2067">
      <c r="A2067" s="360" t="n">
        <v>50</v>
      </c>
      <c r="B2067" s="360" t="n">
        <v>0</v>
      </c>
      <c r="C2067" s="360" t="n">
        <v>0</v>
      </c>
      <c r="D2067" s="360" t="n">
        <v>1</v>
      </c>
      <c r="E2067" s="360" t="n">
        <v>215</v>
      </c>
      <c r="F2067" s="360">
        <f>ROUND(Source!AT2049,O2067)</f>
        <v/>
      </c>
      <c r="G2067" s="360" t="inlineStr">
        <is>
          <t>Монтаж</t>
        </is>
      </c>
      <c r="H2067" s="360" t="inlineStr">
        <is>
          <t>Монтажные работы с НР и СП</t>
        </is>
      </c>
      <c r="I2067" s="360" t="n"/>
      <c r="J2067" s="360" t="n"/>
      <c r="K2067" s="360" t="n">
        <v>215</v>
      </c>
      <c r="L2067" s="360" t="n">
        <v>17</v>
      </c>
      <c r="M2067" s="360" t="n">
        <v>3</v>
      </c>
      <c r="N2067" s="360" t="inlineStr"/>
      <c r="O2067" s="360" t="n">
        <v>0</v>
      </c>
      <c r="P2067" s="360" t="n"/>
      <c r="Q2067" s="360" t="n"/>
      <c r="R2067" s="360" t="n"/>
      <c r="S2067" s="360" t="n"/>
      <c r="T2067" s="360" t="n"/>
      <c r="U2067" s="360" t="n"/>
      <c r="V2067" s="360" t="n"/>
      <c r="W2067" s="360" t="n">
        <v>0</v>
      </c>
      <c r="X2067" s="360" t="n">
        <v>1</v>
      </c>
      <c r="Y2067" s="360" t="n">
        <v>0</v>
      </c>
      <c r="Z2067" s="360" t="n"/>
      <c r="AA2067" s="360" t="n"/>
      <c r="AB2067" s="360" t="n"/>
    </row>
    <row r="2068">
      <c r="A2068" s="360" t="n">
        <v>50</v>
      </c>
      <c r="B2068" s="360" t="n">
        <v>0</v>
      </c>
      <c r="C2068" s="360" t="n">
        <v>0</v>
      </c>
      <c r="D2068" s="360" t="n">
        <v>1</v>
      </c>
      <c r="E2068" s="360" t="n">
        <v>217</v>
      </c>
      <c r="F2068" s="360">
        <f>ROUND(Source!AU2049,O2068)</f>
        <v/>
      </c>
      <c r="G2068" s="360" t="inlineStr">
        <is>
          <t>Прочие</t>
        </is>
      </c>
      <c r="H2068" s="360" t="inlineStr">
        <is>
          <t>Прочие работы с НР и СП</t>
        </is>
      </c>
      <c r="I2068" s="360" t="n"/>
      <c r="J2068" s="360" t="n"/>
      <c r="K2068" s="360" t="n">
        <v>217</v>
      </c>
      <c r="L2068" s="360" t="n">
        <v>18</v>
      </c>
      <c r="M2068" s="360" t="n">
        <v>3</v>
      </c>
      <c r="N2068" s="360" t="inlineStr"/>
      <c r="O2068" s="360" t="n">
        <v>0</v>
      </c>
      <c r="P2068" s="360" t="n"/>
      <c r="Q2068" s="360" t="n"/>
      <c r="R2068" s="360" t="n"/>
      <c r="S2068" s="360" t="n"/>
      <c r="T2068" s="360" t="n"/>
      <c r="U2068" s="360" t="n"/>
      <c r="V2068" s="360" t="n"/>
      <c r="W2068" s="360" t="n">
        <v>0</v>
      </c>
      <c r="X2068" s="360" t="n">
        <v>1</v>
      </c>
      <c r="Y2068" s="360" t="n">
        <v>0</v>
      </c>
      <c r="Z2068" s="360" t="n"/>
      <c r="AA2068" s="360" t="n"/>
      <c r="AB2068" s="360" t="n"/>
    </row>
    <row r="2069">
      <c r="A2069" s="360" t="n">
        <v>50</v>
      </c>
      <c r="B2069" s="360" t="n">
        <v>0</v>
      </c>
      <c r="C2069" s="360" t="n">
        <v>0</v>
      </c>
      <c r="D2069" s="360" t="n">
        <v>1</v>
      </c>
      <c r="E2069" s="360" t="n">
        <v>230</v>
      </c>
      <c r="F2069" s="360">
        <f>ROUND(Source!BA2049,O2069)</f>
        <v/>
      </c>
      <c r="G2069" s="360" t="inlineStr">
        <is>
          <t>ПрочиеЗатр</t>
        </is>
      </c>
      <c r="H2069" s="360" t="inlineStr">
        <is>
          <t>Прочие затраты по ТСН-2001.16</t>
        </is>
      </c>
      <c r="I2069" s="360" t="n"/>
      <c r="J2069" s="360" t="n"/>
      <c r="K2069" s="360" t="n">
        <v>230</v>
      </c>
      <c r="L2069" s="360" t="n">
        <v>19</v>
      </c>
      <c r="M2069" s="360" t="n">
        <v>3</v>
      </c>
      <c r="N2069" s="360" t="inlineStr"/>
      <c r="O2069" s="360" t="n">
        <v>0</v>
      </c>
      <c r="P2069" s="360" t="n"/>
      <c r="Q2069" s="360" t="n"/>
      <c r="R2069" s="360" t="n"/>
      <c r="S2069" s="360" t="n"/>
      <c r="T2069" s="360" t="n"/>
      <c r="U2069" s="360" t="n"/>
      <c r="V2069" s="360" t="n"/>
      <c r="W2069" s="360" t="n">
        <v>0</v>
      </c>
      <c r="X2069" s="360" t="n">
        <v>1</v>
      </c>
      <c r="Y2069" s="360" t="n">
        <v>0</v>
      </c>
      <c r="Z2069" s="360" t="n"/>
      <c r="AA2069" s="360" t="n"/>
      <c r="AB2069" s="360" t="n"/>
    </row>
    <row r="2070">
      <c r="A2070" s="360" t="n">
        <v>50</v>
      </c>
      <c r="B2070" s="360" t="n">
        <v>0</v>
      </c>
      <c r="C2070" s="360" t="n">
        <v>0</v>
      </c>
      <c r="D2070" s="360" t="n">
        <v>1</v>
      </c>
      <c r="E2070" s="360" t="n">
        <v>206</v>
      </c>
      <c r="F2070" s="360">
        <f>ROUND(Source!T2049,O2070)</f>
        <v/>
      </c>
      <c r="G2070" s="360" t="inlineStr">
        <is>
          <t>ВозврМат</t>
        </is>
      </c>
      <c r="H2070" s="360" t="inlineStr">
        <is>
          <t>Возврат материалов</t>
        </is>
      </c>
      <c r="I2070" s="360" t="n"/>
      <c r="J2070" s="360" t="n"/>
      <c r="K2070" s="360" t="n">
        <v>206</v>
      </c>
      <c r="L2070" s="360" t="n">
        <v>20</v>
      </c>
      <c r="M2070" s="360" t="n">
        <v>3</v>
      </c>
      <c r="N2070" s="360" t="inlineStr"/>
      <c r="O2070" s="360" t="n">
        <v>0</v>
      </c>
      <c r="P2070" s="360" t="n"/>
      <c r="Q2070" s="360" t="n"/>
      <c r="R2070" s="360" t="n"/>
      <c r="S2070" s="360" t="n"/>
      <c r="T2070" s="360" t="n"/>
      <c r="U2070" s="360" t="n"/>
      <c r="V2070" s="360" t="n"/>
      <c r="W2070" s="360" t="n">
        <v>0</v>
      </c>
      <c r="X2070" s="360" t="n">
        <v>1</v>
      </c>
      <c r="Y2070" s="360" t="n">
        <v>0</v>
      </c>
      <c r="Z2070" s="360" t="n"/>
      <c r="AA2070" s="360" t="n"/>
      <c r="AB2070" s="360" t="n"/>
    </row>
    <row r="2071">
      <c r="A2071" s="360" t="n">
        <v>50</v>
      </c>
      <c r="B2071" s="360" t="n">
        <v>0</v>
      </c>
      <c r="C2071" s="360" t="n">
        <v>0</v>
      </c>
      <c r="D2071" s="360" t="n">
        <v>1</v>
      </c>
      <c r="E2071" s="360" t="n">
        <v>207</v>
      </c>
      <c r="F2071" s="360">
        <f>ROUND(Source!U2049,O2071)</f>
        <v/>
      </c>
      <c r="G2071" s="360" t="inlineStr">
        <is>
          <t>ТрудСтр</t>
        </is>
      </c>
      <c r="H2071" s="360" t="inlineStr">
        <is>
          <t>Трудозатраты строителей</t>
        </is>
      </c>
      <c r="I2071" s="360" t="n"/>
      <c r="J2071" s="360" t="n"/>
      <c r="K2071" s="360" t="n">
        <v>207</v>
      </c>
      <c r="L2071" s="360" t="n">
        <v>21</v>
      </c>
      <c r="M2071" s="360" t="n">
        <v>3</v>
      </c>
      <c r="N2071" s="360" t="inlineStr"/>
      <c r="O2071" s="360" t="n">
        <v>7</v>
      </c>
      <c r="P2071" s="360" t="n"/>
      <c r="Q2071" s="360" t="n"/>
      <c r="R2071" s="360" t="n"/>
      <c r="S2071" s="360" t="n"/>
      <c r="T2071" s="360" t="n"/>
      <c r="U2071" s="360" t="n"/>
      <c r="V2071" s="360" t="n"/>
      <c r="W2071" s="360" t="n">
        <v>0</v>
      </c>
      <c r="X2071" s="360" t="n">
        <v>1</v>
      </c>
      <c r="Y2071" s="360" t="n">
        <v>0</v>
      </c>
      <c r="Z2071" s="360" t="n"/>
      <c r="AA2071" s="360" t="n"/>
      <c r="AB2071" s="360" t="n"/>
    </row>
    <row r="2072">
      <c r="A2072" s="360" t="n">
        <v>50</v>
      </c>
      <c r="B2072" s="360" t="n">
        <v>0</v>
      </c>
      <c r="C2072" s="360" t="n">
        <v>0</v>
      </c>
      <c r="D2072" s="360" t="n">
        <v>1</v>
      </c>
      <c r="E2072" s="360" t="n">
        <v>208</v>
      </c>
      <c r="F2072" s="360">
        <f>ROUND(Source!V2049,O2072)</f>
        <v/>
      </c>
      <c r="G2072" s="360" t="inlineStr">
        <is>
          <t>ТрудМаш</t>
        </is>
      </c>
      <c r="H2072" s="360" t="inlineStr">
        <is>
          <t>Трудозатраты машинистов</t>
        </is>
      </c>
      <c r="I2072" s="360" t="n"/>
      <c r="J2072" s="360" t="n"/>
      <c r="K2072" s="360" t="n">
        <v>208</v>
      </c>
      <c r="L2072" s="360" t="n">
        <v>22</v>
      </c>
      <c r="M2072" s="360" t="n">
        <v>3</v>
      </c>
      <c r="N2072" s="360" t="inlineStr"/>
      <c r="O2072" s="360" t="n">
        <v>7</v>
      </c>
      <c r="P2072" s="360" t="n"/>
      <c r="Q2072" s="360" t="n"/>
      <c r="R2072" s="360" t="n"/>
      <c r="S2072" s="360" t="n"/>
      <c r="T2072" s="360" t="n"/>
      <c r="U2072" s="360" t="n"/>
      <c r="V2072" s="360" t="n"/>
      <c r="W2072" s="360" t="n">
        <v>0</v>
      </c>
      <c r="X2072" s="360" t="n">
        <v>1</v>
      </c>
      <c r="Y2072" s="360" t="n">
        <v>0</v>
      </c>
      <c r="Z2072" s="360" t="n"/>
      <c r="AA2072" s="360" t="n"/>
      <c r="AB2072" s="360" t="n"/>
    </row>
    <row r="2073">
      <c r="A2073" s="360" t="n">
        <v>50</v>
      </c>
      <c r="B2073" s="360" t="n">
        <v>0</v>
      </c>
      <c r="C2073" s="360" t="n">
        <v>0</v>
      </c>
      <c r="D2073" s="360" t="n">
        <v>1</v>
      </c>
      <c r="E2073" s="360" t="n">
        <v>209</v>
      </c>
      <c r="F2073" s="360">
        <f>ROUND(Source!W2049,O2073)</f>
        <v/>
      </c>
      <c r="G2073" s="360" t="inlineStr">
        <is>
          <t>ТранспМат</t>
        </is>
      </c>
      <c r="H2073" s="360" t="inlineStr">
        <is>
          <t>Транспорт материалов</t>
        </is>
      </c>
      <c r="I2073" s="360" t="n"/>
      <c r="J2073" s="360" t="n"/>
      <c r="K2073" s="360" t="n">
        <v>209</v>
      </c>
      <c r="L2073" s="360" t="n">
        <v>23</v>
      </c>
      <c r="M2073" s="360" t="n">
        <v>3</v>
      </c>
      <c r="N2073" s="360" t="inlineStr"/>
      <c r="O2073" s="360" t="n">
        <v>0</v>
      </c>
      <c r="P2073" s="360" t="n"/>
      <c r="Q2073" s="360" t="n"/>
      <c r="R2073" s="360" t="n"/>
      <c r="S2073" s="360" t="n"/>
      <c r="T2073" s="360" t="n"/>
      <c r="U2073" s="360" t="n"/>
      <c r="V2073" s="360" t="n"/>
      <c r="W2073" s="360" t="n">
        <v>0</v>
      </c>
      <c r="X2073" s="360" t="n">
        <v>1</v>
      </c>
      <c r="Y2073" s="360" t="n">
        <v>0</v>
      </c>
      <c r="Z2073" s="360" t="n"/>
      <c r="AA2073" s="360" t="n"/>
      <c r="AB2073" s="360" t="n"/>
    </row>
    <row r="2074">
      <c r="A2074" s="360" t="n">
        <v>50</v>
      </c>
      <c r="B2074" s="360" t="n">
        <v>0</v>
      </c>
      <c r="C2074" s="360" t="n">
        <v>0</v>
      </c>
      <c r="D2074" s="360" t="n">
        <v>1</v>
      </c>
      <c r="E2074" s="360" t="n">
        <v>233</v>
      </c>
      <c r="F2074" s="360">
        <f>ROUND(Source!BD2049,O2074)</f>
        <v/>
      </c>
      <c r="G2074" s="360" t="inlineStr">
        <is>
          <t>Перевозка</t>
        </is>
      </c>
      <c r="H2074" s="360" t="inlineStr">
        <is>
          <t>Перевозка грузов</t>
        </is>
      </c>
      <c r="I2074" s="360" t="n"/>
      <c r="J2074" s="360" t="n"/>
      <c r="K2074" s="360" t="n">
        <v>233</v>
      </c>
      <c r="L2074" s="360" t="n">
        <v>24</v>
      </c>
      <c r="M2074" s="360" t="n">
        <v>3</v>
      </c>
      <c r="N2074" s="360" t="inlineStr"/>
      <c r="O2074" s="360" t="n">
        <v>0</v>
      </c>
      <c r="P2074" s="360" t="n"/>
      <c r="Q2074" s="360" t="n"/>
      <c r="R2074" s="360" t="n"/>
      <c r="S2074" s="360" t="n"/>
      <c r="T2074" s="360" t="n"/>
      <c r="U2074" s="360" t="n"/>
      <c r="V2074" s="360" t="n"/>
      <c r="W2074" s="360" t="n">
        <v>0</v>
      </c>
      <c r="X2074" s="360" t="n">
        <v>1</v>
      </c>
      <c r="Y2074" s="360" t="n">
        <v>0</v>
      </c>
      <c r="Z2074" s="360" t="n"/>
      <c r="AA2074" s="360" t="n"/>
      <c r="AB2074" s="360" t="n"/>
    </row>
    <row r="2075">
      <c r="A2075" s="360" t="n">
        <v>50</v>
      </c>
      <c r="B2075" s="360" t="n">
        <v>0</v>
      </c>
      <c r="C2075" s="360" t="n">
        <v>0</v>
      </c>
      <c r="D2075" s="360" t="n">
        <v>1</v>
      </c>
      <c r="E2075" s="360" t="n">
        <v>210</v>
      </c>
      <c r="F2075" s="360">
        <f>ROUND(Source!X2049,O2075)</f>
        <v/>
      </c>
      <c r="G2075" s="360" t="inlineStr">
        <is>
          <t>НР</t>
        </is>
      </c>
      <c r="H2075" s="360" t="inlineStr">
        <is>
          <t>Накладные расходы</t>
        </is>
      </c>
      <c r="I2075" s="360" t="n"/>
      <c r="J2075" s="360" t="n"/>
      <c r="K2075" s="360" t="n">
        <v>210</v>
      </c>
      <c r="L2075" s="360" t="n">
        <v>25</v>
      </c>
      <c r="M2075" s="360" t="n">
        <v>3</v>
      </c>
      <c r="N2075" s="360" t="inlineStr"/>
      <c r="O2075" s="360" t="n">
        <v>0</v>
      </c>
      <c r="P2075" s="360" t="n"/>
      <c r="Q2075" s="360" t="n"/>
      <c r="R2075" s="360" t="n"/>
      <c r="S2075" s="360" t="n"/>
      <c r="T2075" s="360" t="n"/>
      <c r="U2075" s="360" t="n"/>
      <c r="V2075" s="360" t="n"/>
      <c r="W2075" s="360" t="n">
        <v>0</v>
      </c>
      <c r="X2075" s="360" t="n">
        <v>1</v>
      </c>
      <c r="Y2075" s="360" t="n">
        <v>0</v>
      </c>
      <c r="Z2075" s="360" t="n"/>
      <c r="AA2075" s="360" t="n"/>
      <c r="AB2075" s="360" t="n"/>
    </row>
    <row r="2076">
      <c r="A2076" s="360" t="n">
        <v>50</v>
      </c>
      <c r="B2076" s="360" t="n">
        <v>0</v>
      </c>
      <c r="C2076" s="360" t="n">
        <v>0</v>
      </c>
      <c r="D2076" s="360" t="n">
        <v>1</v>
      </c>
      <c r="E2076" s="360" t="n">
        <v>211</v>
      </c>
      <c r="F2076" s="360">
        <f>ROUND(Source!Y2049,O2076)</f>
        <v/>
      </c>
      <c r="G2076" s="360" t="inlineStr">
        <is>
          <t>СмПриб</t>
        </is>
      </c>
      <c r="H2076" s="360" t="inlineStr">
        <is>
          <t>Сметная прибыль</t>
        </is>
      </c>
      <c r="I2076" s="360" t="n"/>
      <c r="J2076" s="360" t="n"/>
      <c r="K2076" s="360" t="n">
        <v>211</v>
      </c>
      <c r="L2076" s="360" t="n">
        <v>26</v>
      </c>
      <c r="M2076" s="360" t="n">
        <v>3</v>
      </c>
      <c r="N2076" s="360" t="inlineStr"/>
      <c r="O2076" s="360" t="n">
        <v>0</v>
      </c>
      <c r="P2076" s="360" t="n"/>
      <c r="Q2076" s="360" t="n"/>
      <c r="R2076" s="360" t="n"/>
      <c r="S2076" s="360" t="n"/>
      <c r="T2076" s="360" t="n"/>
      <c r="U2076" s="360" t="n"/>
      <c r="V2076" s="360" t="n"/>
      <c r="W2076" s="360" t="n">
        <v>0</v>
      </c>
      <c r="X2076" s="360" t="n">
        <v>1</v>
      </c>
      <c r="Y2076" s="360" t="n">
        <v>0</v>
      </c>
      <c r="Z2076" s="360" t="n"/>
      <c r="AA2076" s="360" t="n"/>
      <c r="AB2076" s="360" t="n"/>
    </row>
    <row r="2077">
      <c r="A2077" s="360" t="n">
        <v>50</v>
      </c>
      <c r="B2077" s="360" t="n">
        <v>0</v>
      </c>
      <c r="C2077" s="360" t="n">
        <v>0</v>
      </c>
      <c r="D2077" s="360" t="n">
        <v>1</v>
      </c>
      <c r="E2077" s="360" t="n">
        <v>224</v>
      </c>
      <c r="F2077" s="360">
        <f>ROUND(Source!AR2049,O2077)</f>
        <v/>
      </c>
      <c r="G2077" s="360" t="inlineStr">
        <is>
          <t>Всего</t>
        </is>
      </c>
      <c r="H2077" s="360" t="inlineStr">
        <is>
          <t>Всего с НР и СП</t>
        </is>
      </c>
      <c r="I2077" s="360" t="n"/>
      <c r="J2077" s="360" t="n"/>
      <c r="K2077" s="360" t="n">
        <v>224</v>
      </c>
      <c r="L2077" s="360" t="n">
        <v>27</v>
      </c>
      <c r="M2077" s="360" t="n">
        <v>3</v>
      </c>
      <c r="N2077" s="360" t="inlineStr"/>
      <c r="O2077" s="360" t="n">
        <v>0</v>
      </c>
      <c r="P2077" s="360" t="n"/>
      <c r="Q2077" s="360" t="n"/>
      <c r="R2077" s="360" t="n"/>
      <c r="S2077" s="360" t="n"/>
      <c r="T2077" s="360" t="n"/>
      <c r="U2077" s="360" t="n"/>
      <c r="V2077" s="360" t="n"/>
      <c r="W2077" s="360" t="n">
        <v>0</v>
      </c>
      <c r="X2077" s="360" t="n">
        <v>1</v>
      </c>
      <c r="Y2077" s="360" t="n">
        <v>0</v>
      </c>
      <c r="Z2077" s="360" t="n"/>
      <c r="AA2077" s="360" t="n"/>
      <c r="AB2077" s="360" t="n"/>
    </row>
    <row r="2078">
      <c r="A2078" s="360" t="n">
        <v>50</v>
      </c>
      <c r="B2078" s="360" t="n">
        <v>0</v>
      </c>
      <c r="C2078" s="360" t="n">
        <v>0</v>
      </c>
      <c r="D2078" s="360" t="n">
        <v>2</v>
      </c>
      <c r="E2078" s="360" t="n">
        <v>0</v>
      </c>
      <c r="F2078" s="360">
        <f>ROUND(F2077,O2078)</f>
        <v/>
      </c>
      <c r="G2078" s="360" t="inlineStr">
        <is>
          <t>и1</t>
        </is>
      </c>
      <c r="H2078" s="360" t="inlineStr">
        <is>
          <t>Итого</t>
        </is>
      </c>
      <c r="I2078" s="360" t="n"/>
      <c r="J2078" s="360" t="n"/>
      <c r="K2078" s="360" t="n">
        <v>212</v>
      </c>
      <c r="L2078" s="360" t="n">
        <v>28</v>
      </c>
      <c r="M2078" s="360" t="n">
        <v>0</v>
      </c>
      <c r="N2078" s="360" t="inlineStr"/>
      <c r="O2078" s="360" t="n">
        <v>0</v>
      </c>
      <c r="P2078" s="360" t="n"/>
      <c r="Q2078" s="360" t="n"/>
      <c r="R2078" s="360" t="n"/>
      <c r="S2078" s="360" t="n"/>
      <c r="T2078" s="360" t="n"/>
      <c r="U2078" s="360" t="n"/>
      <c r="V2078" s="360" t="n"/>
      <c r="W2078" s="360" t="n">
        <v>0</v>
      </c>
      <c r="X2078" s="360" t="n">
        <v>1</v>
      </c>
      <c r="Y2078" s="360" t="n">
        <v>0</v>
      </c>
      <c r="Z2078" s="360" t="n"/>
      <c r="AA2078" s="360" t="n"/>
      <c r="AB2078" s="360" t="n"/>
    </row>
    <row r="2079">
      <c r="A2079" s="360" t="n">
        <v>50</v>
      </c>
      <c r="B2079" s="360" t="n">
        <v>0</v>
      </c>
      <c r="C2079" s="360" t="n">
        <v>0</v>
      </c>
      <c r="D2079" s="360" t="n">
        <v>2</v>
      </c>
      <c r="E2079" s="360" t="n">
        <v>0</v>
      </c>
      <c r="F2079" s="360">
        <f>ROUND(F2078*0.22,O2079)</f>
        <v/>
      </c>
      <c r="G2079" s="360" t="inlineStr">
        <is>
          <t>и2</t>
        </is>
      </c>
      <c r="H2079" s="360" t="inlineStr">
        <is>
          <t>НДС 22%</t>
        </is>
      </c>
      <c r="I2079" s="360" t="n"/>
      <c r="J2079" s="360" t="n"/>
      <c r="K2079" s="360" t="n">
        <v>212</v>
      </c>
      <c r="L2079" s="360" t="n">
        <v>29</v>
      </c>
      <c r="M2079" s="360" t="n">
        <v>0</v>
      </c>
      <c r="N2079" s="360" t="inlineStr"/>
      <c r="O2079" s="360" t="n">
        <v>0</v>
      </c>
      <c r="P2079" s="360" t="n"/>
      <c r="Q2079" s="360" t="n"/>
      <c r="R2079" s="360" t="n"/>
      <c r="S2079" s="360" t="n"/>
      <c r="T2079" s="360" t="n"/>
      <c r="U2079" s="360" t="n"/>
      <c r="V2079" s="360" t="n"/>
      <c r="W2079" s="360" t="n">
        <v>0</v>
      </c>
      <c r="X2079" s="360" t="n">
        <v>1</v>
      </c>
      <c r="Y2079" s="360" t="n">
        <v>0</v>
      </c>
      <c r="Z2079" s="360" t="n"/>
      <c r="AA2079" s="360" t="n"/>
      <c r="AB2079" s="360" t="n"/>
    </row>
    <row r="2080">
      <c r="A2080" s="360" t="n">
        <v>50</v>
      </c>
      <c r="B2080" s="360" t="n">
        <v>0</v>
      </c>
      <c r="C2080" s="360" t="n">
        <v>0</v>
      </c>
      <c r="D2080" s="360" t="n">
        <v>2</v>
      </c>
      <c r="E2080" s="360" t="n">
        <v>213</v>
      </c>
      <c r="F2080" s="360">
        <f>ROUND(F2078+F2079,O2080)</f>
        <v/>
      </c>
      <c r="G2080" s="360" t="inlineStr">
        <is>
          <t>и3</t>
        </is>
      </c>
      <c r="H2080" s="360" t="inlineStr">
        <is>
          <t>Всего</t>
        </is>
      </c>
      <c r="I2080" s="360" t="n"/>
      <c r="J2080" s="360" t="n"/>
      <c r="K2080" s="360" t="n">
        <v>212</v>
      </c>
      <c r="L2080" s="360" t="n">
        <v>30</v>
      </c>
      <c r="M2080" s="360" t="n">
        <v>0</v>
      </c>
      <c r="N2080" s="360" t="inlineStr"/>
      <c r="O2080" s="360" t="n">
        <v>0</v>
      </c>
      <c r="P2080" s="360" t="n"/>
      <c r="Q2080" s="360" t="n"/>
      <c r="R2080" s="360" t="n"/>
      <c r="S2080" s="360" t="n"/>
      <c r="T2080" s="360" t="n"/>
      <c r="U2080" s="360" t="n"/>
      <c r="V2080" s="360" t="n"/>
      <c r="W2080" s="360" t="n">
        <v>0</v>
      </c>
      <c r="X2080" s="360" t="n">
        <v>1</v>
      </c>
      <c r="Y2080" s="360" t="n">
        <v>0</v>
      </c>
      <c r="Z2080" s="360" t="n"/>
      <c r="AA2080" s="360" t="n"/>
      <c r="AB2080" s="360" t="n"/>
    </row>
    <row r="2082">
      <c r="A2082" s="356" t="n">
        <v>3</v>
      </c>
      <c r="B2082" s="356" t="n">
        <v>0</v>
      </c>
      <c r="C2082" s="356" t="n"/>
      <c r="D2082" s="356">
        <f>ROW(A2091)</f>
        <v/>
      </c>
      <c r="E2082" s="356" t="n"/>
      <c r="F2082" s="356" t="inlineStr">
        <is>
          <t>Новая локальная смета</t>
        </is>
      </c>
      <c r="G2082" s="356" t="inlineStr">
        <is>
          <t>Центральная, д 27/9</t>
        </is>
      </c>
      <c r="H2082" s="356" t="inlineStr"/>
      <c r="I2082" s="356" t="n">
        <v>0</v>
      </c>
      <c r="J2082" s="356" t="inlineStr"/>
      <c r="K2082" s="356" t="n">
        <v>0</v>
      </c>
      <c r="L2082" s="356" t="inlineStr">
        <is>
          <t>Новая локальная смета</t>
        </is>
      </c>
      <c r="M2082" s="356" t="inlineStr"/>
      <c r="N2082" s="356" t="n"/>
      <c r="O2082" s="356" t="n"/>
      <c r="P2082" s="356" t="n"/>
      <c r="Q2082" s="356" t="n"/>
      <c r="R2082" s="356" t="n"/>
      <c r="S2082" s="356" t="n">
        <v>0</v>
      </c>
      <c r="T2082" s="356" t="n"/>
      <c r="U2082" s="356" t="inlineStr"/>
      <c r="V2082" s="356" t="n">
        <v>0</v>
      </c>
      <c r="W2082" s="356" t="n"/>
      <c r="X2082" s="356" t="n"/>
      <c r="Y2082" s="356" t="n"/>
      <c r="Z2082" s="356" t="n"/>
      <c r="AA2082" s="356" t="n"/>
      <c r="AB2082" s="356" t="inlineStr"/>
      <c r="AC2082" s="356" t="inlineStr"/>
      <c r="AD2082" s="356" t="inlineStr"/>
      <c r="AE2082" s="356" t="inlineStr"/>
      <c r="AF2082" s="356" t="inlineStr"/>
      <c r="AG2082" s="356" t="inlineStr"/>
      <c r="AH2082" s="356" t="n"/>
      <c r="AI2082" s="356" t="n"/>
      <c r="AJ2082" s="356" t="n"/>
      <c r="AK2082" s="356" t="n"/>
      <c r="AL2082" s="356" t="n"/>
      <c r="AM2082" s="356" t="n"/>
      <c r="AN2082" s="356" t="n"/>
      <c r="AO2082" s="356" t="n"/>
      <c r="AP2082" s="356" t="inlineStr"/>
      <c r="AQ2082" s="356" t="inlineStr"/>
      <c r="AR2082" s="356" t="inlineStr"/>
      <c r="AS2082" s="356" t="n"/>
      <c r="AT2082" s="356" t="n"/>
      <c r="AU2082" s="356" t="n"/>
      <c r="AV2082" s="356" t="n"/>
      <c r="AW2082" s="356" t="n"/>
      <c r="AX2082" s="356" t="n"/>
      <c r="AY2082" s="356" t="n"/>
      <c r="AZ2082" s="356" t="inlineStr"/>
      <c r="BA2082" s="356" t="n"/>
      <c r="BB2082" s="356" t="inlineStr"/>
      <c r="BC2082" s="356" t="inlineStr"/>
      <c r="BD2082" s="356" t="inlineStr"/>
      <c r="BE2082" s="356" t="inlineStr"/>
      <c r="BF2082" s="356" t="inlineStr"/>
      <c r="BG2082" s="356" t="inlineStr"/>
      <c r="BH2082" s="356" t="inlineStr"/>
      <c r="BI2082" s="356" t="inlineStr"/>
      <c r="BJ2082" s="356" t="inlineStr"/>
      <c r="BK2082" s="356" t="inlineStr"/>
      <c r="BL2082" s="356" t="inlineStr"/>
      <c r="BM2082" s="356" t="inlineStr"/>
      <c r="BN2082" s="356" t="inlineStr"/>
      <c r="BO2082" s="356" t="inlineStr"/>
      <c r="BP2082" s="356" t="inlineStr"/>
      <c r="BQ2082" s="356" t="n"/>
      <c r="BR2082" s="356" t="n"/>
      <c r="BS2082" s="356" t="n"/>
      <c r="BT2082" s="356" t="n"/>
      <c r="BU2082" s="356" t="n"/>
      <c r="BV2082" s="356" t="n"/>
      <c r="BW2082" s="356" t="n"/>
      <c r="BX2082" s="356" t="n">
        <v>0</v>
      </c>
      <c r="BY2082" s="356" t="n"/>
      <c r="BZ2082" s="356" t="n"/>
      <c r="CA2082" s="356" t="n"/>
      <c r="CB2082" s="356" t="n"/>
      <c r="CC2082" s="356" t="n"/>
      <c r="CD2082" s="356" t="n"/>
      <c r="CE2082" s="356" t="n"/>
      <c r="CF2082" s="356" t="n">
        <v>0</v>
      </c>
      <c r="CG2082" s="356" t="n">
        <v>0</v>
      </c>
      <c r="CH2082" s="356" t="n"/>
      <c r="CI2082" s="356" t="inlineStr"/>
      <c r="CJ2082" s="356" t="inlineStr"/>
      <c r="CK2082" s="0" t="inlineStr"/>
      <c r="CL2082" s="0" t="inlineStr"/>
      <c r="CM2082" s="0" t="inlineStr"/>
      <c r="CN2082" s="0" t="inlineStr"/>
      <c r="CO2082" s="0" t="inlineStr"/>
      <c r="CP2082" s="0" t="inlineStr"/>
      <c r="CQ2082" s="0" t="inlineStr"/>
    </row>
    <row r="2084">
      <c r="A2084" s="358" t="n">
        <v>52</v>
      </c>
      <c r="B2084" s="358">
        <f>B2091</f>
        <v/>
      </c>
      <c r="C2084" s="358">
        <f>C2091</f>
        <v/>
      </c>
      <c r="D2084" s="358">
        <f>D2091</f>
        <v/>
      </c>
      <c r="E2084" s="358">
        <f>E2091</f>
        <v/>
      </c>
      <c r="F2084" s="358">
        <f>F2091</f>
        <v/>
      </c>
      <c r="G2084" s="358">
        <f>G2091</f>
        <v/>
      </c>
      <c r="H2084" s="358" t="n"/>
      <c r="I2084" s="358" t="n"/>
      <c r="J2084" s="358" t="n"/>
      <c r="K2084" s="358" t="n"/>
      <c r="L2084" s="358" t="n"/>
      <c r="M2084" s="358" t="n"/>
      <c r="N2084" s="358" t="n"/>
      <c r="O2084" s="358">
        <f>O2091</f>
        <v/>
      </c>
      <c r="P2084" s="358">
        <f>P2091</f>
        <v/>
      </c>
      <c r="Q2084" s="358">
        <f>Q2091</f>
        <v/>
      </c>
      <c r="R2084" s="358">
        <f>R2091</f>
        <v/>
      </c>
      <c r="S2084" s="358">
        <f>S2091</f>
        <v/>
      </c>
      <c r="T2084" s="358">
        <f>T2091</f>
        <v/>
      </c>
      <c r="U2084" s="358">
        <f>U2091</f>
        <v/>
      </c>
      <c r="V2084" s="358">
        <f>V2091</f>
        <v/>
      </c>
      <c r="W2084" s="358">
        <f>W2091</f>
        <v/>
      </c>
      <c r="X2084" s="358">
        <f>X2091</f>
        <v/>
      </c>
      <c r="Y2084" s="358">
        <f>Y2091</f>
        <v/>
      </c>
      <c r="Z2084" s="358">
        <f>Z2091</f>
        <v/>
      </c>
      <c r="AA2084" s="358">
        <f>AA2091</f>
        <v/>
      </c>
      <c r="AB2084" s="358">
        <f>AB2091</f>
        <v/>
      </c>
      <c r="AC2084" s="358">
        <f>AC2091</f>
        <v/>
      </c>
      <c r="AD2084" s="358">
        <f>AD2091</f>
        <v/>
      </c>
      <c r="AE2084" s="358">
        <f>AE2091</f>
        <v/>
      </c>
      <c r="AF2084" s="358">
        <f>AF2091</f>
        <v/>
      </c>
      <c r="AG2084" s="358">
        <f>AG2091</f>
        <v/>
      </c>
      <c r="AH2084" s="358">
        <f>AH2091</f>
        <v/>
      </c>
      <c r="AI2084" s="358">
        <f>AI2091</f>
        <v/>
      </c>
      <c r="AJ2084" s="358">
        <f>AJ2091</f>
        <v/>
      </c>
      <c r="AK2084" s="358">
        <f>AK2091</f>
        <v/>
      </c>
      <c r="AL2084" s="358">
        <f>AL2091</f>
        <v/>
      </c>
      <c r="AM2084" s="358">
        <f>AM2091</f>
        <v/>
      </c>
      <c r="AN2084" s="358">
        <f>AN2091</f>
        <v/>
      </c>
      <c r="AO2084" s="358">
        <f>AO2091</f>
        <v/>
      </c>
      <c r="AP2084" s="358">
        <f>AP2091</f>
        <v/>
      </c>
      <c r="AQ2084" s="358">
        <f>AQ2091</f>
        <v/>
      </c>
      <c r="AR2084" s="358">
        <f>AR2091</f>
        <v/>
      </c>
      <c r="AS2084" s="358">
        <f>AS2091</f>
        <v/>
      </c>
      <c r="AT2084" s="358">
        <f>AT2091</f>
        <v/>
      </c>
      <c r="AU2084" s="358">
        <f>AU2091</f>
        <v/>
      </c>
      <c r="AV2084" s="358">
        <f>AV2091</f>
        <v/>
      </c>
      <c r="AW2084" s="358">
        <f>AW2091</f>
        <v/>
      </c>
      <c r="AX2084" s="358">
        <f>AX2091</f>
        <v/>
      </c>
      <c r="AY2084" s="358">
        <f>AY2091</f>
        <v/>
      </c>
      <c r="AZ2084" s="358">
        <f>AZ2091</f>
        <v/>
      </c>
      <c r="BA2084" s="358">
        <f>BA2091</f>
        <v/>
      </c>
      <c r="BB2084" s="358">
        <f>BB2091</f>
        <v/>
      </c>
      <c r="BC2084" s="358">
        <f>BC2091</f>
        <v/>
      </c>
      <c r="BD2084" s="358">
        <f>BD2091</f>
        <v/>
      </c>
      <c r="BE2084" s="358">
        <f>BE2091</f>
        <v/>
      </c>
      <c r="BF2084" s="358">
        <f>BF2091</f>
        <v/>
      </c>
      <c r="BG2084" s="358">
        <f>BG2091</f>
        <v/>
      </c>
      <c r="BH2084" s="358">
        <f>BH2091</f>
        <v/>
      </c>
      <c r="BI2084" s="358">
        <f>BI2091</f>
        <v/>
      </c>
      <c r="BJ2084" s="358">
        <f>BJ2091</f>
        <v/>
      </c>
      <c r="BK2084" s="358">
        <f>BK2091</f>
        <v/>
      </c>
      <c r="BL2084" s="358">
        <f>BL2091</f>
        <v/>
      </c>
      <c r="BM2084" s="358">
        <f>BM2091</f>
        <v/>
      </c>
      <c r="BN2084" s="358">
        <f>BN2091</f>
        <v/>
      </c>
      <c r="BO2084" s="358">
        <f>BO2091</f>
        <v/>
      </c>
      <c r="BP2084" s="358">
        <f>BP2091</f>
        <v/>
      </c>
      <c r="BQ2084" s="358">
        <f>BQ2091</f>
        <v/>
      </c>
      <c r="BR2084" s="358">
        <f>BR2091</f>
        <v/>
      </c>
      <c r="BS2084" s="358">
        <f>BS2091</f>
        <v/>
      </c>
      <c r="BT2084" s="358">
        <f>BT2091</f>
        <v/>
      </c>
      <c r="BU2084" s="358">
        <f>BU2091</f>
        <v/>
      </c>
      <c r="BV2084" s="358">
        <f>BV2091</f>
        <v/>
      </c>
      <c r="BW2084" s="358">
        <f>BW2091</f>
        <v/>
      </c>
      <c r="BX2084" s="358">
        <f>BX2091</f>
        <v/>
      </c>
      <c r="BY2084" s="358">
        <f>BY2091</f>
        <v/>
      </c>
      <c r="BZ2084" s="358">
        <f>BZ2091</f>
        <v/>
      </c>
      <c r="CA2084" s="358">
        <f>CA2091</f>
        <v/>
      </c>
      <c r="CB2084" s="358">
        <f>CB2091</f>
        <v/>
      </c>
      <c r="CC2084" s="358">
        <f>CC2091</f>
        <v/>
      </c>
      <c r="CD2084" s="358">
        <f>CD2091</f>
        <v/>
      </c>
      <c r="CE2084" s="358">
        <f>CE2091</f>
        <v/>
      </c>
      <c r="CF2084" s="358">
        <f>CF2091</f>
        <v/>
      </c>
      <c r="CG2084" s="358">
        <f>CG2091</f>
        <v/>
      </c>
      <c r="CH2084" s="358">
        <f>CH2091</f>
        <v/>
      </c>
      <c r="CI2084" s="358">
        <f>CI2091</f>
        <v/>
      </c>
      <c r="CJ2084" s="358">
        <f>CJ2091</f>
        <v/>
      </c>
      <c r="CK2084" s="358">
        <f>CK2091</f>
        <v/>
      </c>
      <c r="CL2084" s="358">
        <f>CL2091</f>
        <v/>
      </c>
      <c r="CM2084" s="358">
        <f>CM2091</f>
        <v/>
      </c>
      <c r="CN2084" s="358">
        <f>CN2091</f>
        <v/>
      </c>
      <c r="CO2084" s="358">
        <f>CO2091</f>
        <v/>
      </c>
      <c r="CP2084" s="358">
        <f>CP2091</f>
        <v/>
      </c>
      <c r="CQ2084" s="358">
        <f>CQ2091</f>
        <v/>
      </c>
      <c r="CR2084" s="358">
        <f>CR2091</f>
        <v/>
      </c>
      <c r="CS2084" s="358">
        <f>CS2091</f>
        <v/>
      </c>
      <c r="CT2084" s="358">
        <f>CT2091</f>
        <v/>
      </c>
      <c r="CU2084" s="358">
        <f>CU2091</f>
        <v/>
      </c>
      <c r="CV2084" s="358">
        <f>CV2091</f>
        <v/>
      </c>
      <c r="CW2084" s="358">
        <f>CW2091</f>
        <v/>
      </c>
      <c r="CX2084" s="358">
        <f>CX2091</f>
        <v/>
      </c>
      <c r="CY2084" s="358">
        <f>CY2091</f>
        <v/>
      </c>
      <c r="CZ2084" s="358">
        <f>CZ2091</f>
        <v/>
      </c>
      <c r="DA2084" s="358">
        <f>DA2091</f>
        <v/>
      </c>
      <c r="DB2084" s="358">
        <f>DB2091</f>
        <v/>
      </c>
      <c r="DC2084" s="358">
        <f>DC2091</f>
        <v/>
      </c>
      <c r="DD2084" s="358">
        <f>DD2091</f>
        <v/>
      </c>
      <c r="DE2084" s="358">
        <f>DE2091</f>
        <v/>
      </c>
      <c r="DF2084" s="358">
        <f>DF2091</f>
        <v/>
      </c>
      <c r="DG2084" s="359">
        <f>DG2091</f>
        <v/>
      </c>
      <c r="DH2084" s="359">
        <f>DH2091</f>
        <v/>
      </c>
      <c r="DI2084" s="359">
        <f>DI2091</f>
        <v/>
      </c>
      <c r="DJ2084" s="359">
        <f>DJ2091</f>
        <v/>
      </c>
      <c r="DK2084" s="359">
        <f>DK2091</f>
        <v/>
      </c>
      <c r="DL2084" s="359">
        <f>DL2091</f>
        <v/>
      </c>
      <c r="DM2084" s="359">
        <f>DM2091</f>
        <v/>
      </c>
      <c r="DN2084" s="359">
        <f>DN2091</f>
        <v/>
      </c>
      <c r="DO2084" s="359">
        <f>DO2091</f>
        <v/>
      </c>
      <c r="DP2084" s="359">
        <f>DP2091</f>
        <v/>
      </c>
      <c r="DQ2084" s="359">
        <f>DQ2091</f>
        <v/>
      </c>
      <c r="DR2084" s="359">
        <f>DR2091</f>
        <v/>
      </c>
      <c r="DS2084" s="359">
        <f>DS2091</f>
        <v/>
      </c>
      <c r="DT2084" s="359">
        <f>DT2091</f>
        <v/>
      </c>
      <c r="DU2084" s="359">
        <f>DU2091</f>
        <v/>
      </c>
      <c r="DV2084" s="359">
        <f>DV2091</f>
        <v/>
      </c>
      <c r="DW2084" s="359">
        <f>DW2091</f>
        <v/>
      </c>
      <c r="DX2084" s="359">
        <f>DX2091</f>
        <v/>
      </c>
      <c r="DY2084" s="359">
        <f>DY2091</f>
        <v/>
      </c>
      <c r="DZ2084" s="359">
        <f>DZ2091</f>
        <v/>
      </c>
      <c r="EA2084" s="359">
        <f>EA2091</f>
        <v/>
      </c>
      <c r="EB2084" s="359">
        <f>EB2091</f>
        <v/>
      </c>
      <c r="EC2084" s="359">
        <f>EC2091</f>
        <v/>
      </c>
      <c r="ED2084" s="359">
        <f>ED2091</f>
        <v/>
      </c>
      <c r="EE2084" s="359">
        <f>EE2091</f>
        <v/>
      </c>
      <c r="EF2084" s="359">
        <f>EF2091</f>
        <v/>
      </c>
      <c r="EG2084" s="359">
        <f>EG2091</f>
        <v/>
      </c>
      <c r="EH2084" s="359">
        <f>EH2091</f>
        <v/>
      </c>
      <c r="EI2084" s="359">
        <f>EI2091</f>
        <v/>
      </c>
      <c r="EJ2084" s="359">
        <f>EJ2091</f>
        <v/>
      </c>
      <c r="EK2084" s="359">
        <f>EK2091</f>
        <v/>
      </c>
      <c r="EL2084" s="359">
        <f>EL2091</f>
        <v/>
      </c>
      <c r="EM2084" s="359">
        <f>EM2091</f>
        <v/>
      </c>
      <c r="EN2084" s="359">
        <f>EN2091</f>
        <v/>
      </c>
      <c r="EO2084" s="359">
        <f>EO2091</f>
        <v/>
      </c>
      <c r="EP2084" s="359">
        <f>EP2091</f>
        <v/>
      </c>
      <c r="EQ2084" s="359">
        <f>EQ2091</f>
        <v/>
      </c>
      <c r="ER2084" s="359">
        <f>ER2091</f>
        <v/>
      </c>
      <c r="ES2084" s="359">
        <f>ES2091</f>
        <v/>
      </c>
      <c r="ET2084" s="359">
        <f>ET2091</f>
        <v/>
      </c>
      <c r="EU2084" s="359">
        <f>EU2091</f>
        <v/>
      </c>
      <c r="EV2084" s="359">
        <f>EV2091</f>
        <v/>
      </c>
      <c r="EW2084" s="359">
        <f>EW2091</f>
        <v/>
      </c>
      <c r="EX2084" s="359">
        <f>EX2091</f>
        <v/>
      </c>
      <c r="EY2084" s="359">
        <f>EY2091</f>
        <v/>
      </c>
      <c r="EZ2084" s="359">
        <f>EZ2091</f>
        <v/>
      </c>
      <c r="FA2084" s="359">
        <f>FA2091</f>
        <v/>
      </c>
      <c r="FB2084" s="359">
        <f>FB2091</f>
        <v/>
      </c>
      <c r="FC2084" s="359">
        <f>FC2091</f>
        <v/>
      </c>
      <c r="FD2084" s="359">
        <f>FD2091</f>
        <v/>
      </c>
      <c r="FE2084" s="359">
        <f>FE2091</f>
        <v/>
      </c>
      <c r="FF2084" s="359">
        <f>FF2091</f>
        <v/>
      </c>
      <c r="FG2084" s="359">
        <f>FG2091</f>
        <v/>
      </c>
      <c r="FH2084" s="359">
        <f>FH2091</f>
        <v/>
      </c>
      <c r="FI2084" s="359">
        <f>FI2091</f>
        <v/>
      </c>
      <c r="FJ2084" s="359">
        <f>FJ2091</f>
        <v/>
      </c>
      <c r="FK2084" s="359">
        <f>FK2091</f>
        <v/>
      </c>
      <c r="FL2084" s="359">
        <f>FL2091</f>
        <v/>
      </c>
      <c r="FM2084" s="359">
        <f>FM2091</f>
        <v/>
      </c>
      <c r="FN2084" s="359">
        <f>FN2091</f>
        <v/>
      </c>
      <c r="FO2084" s="359">
        <f>FO2091</f>
        <v/>
      </c>
      <c r="FP2084" s="359">
        <f>FP2091</f>
        <v/>
      </c>
      <c r="FQ2084" s="359">
        <f>FQ2091</f>
        <v/>
      </c>
      <c r="FR2084" s="359">
        <f>FR2091</f>
        <v/>
      </c>
      <c r="FS2084" s="359">
        <f>FS2091</f>
        <v/>
      </c>
      <c r="FT2084" s="359">
        <f>FT2091</f>
        <v/>
      </c>
      <c r="FU2084" s="359">
        <f>FU2091</f>
        <v/>
      </c>
      <c r="FV2084" s="359">
        <f>FV2091</f>
        <v/>
      </c>
      <c r="FW2084" s="359">
        <f>FW2091</f>
        <v/>
      </c>
      <c r="FX2084" s="359">
        <f>FX2091</f>
        <v/>
      </c>
      <c r="FY2084" s="359">
        <f>FY2091</f>
        <v/>
      </c>
      <c r="FZ2084" s="359">
        <f>FZ2091</f>
        <v/>
      </c>
      <c r="GA2084" s="359">
        <f>GA2091</f>
        <v/>
      </c>
      <c r="GB2084" s="359">
        <f>GB2091</f>
        <v/>
      </c>
      <c r="GC2084" s="359">
        <f>GC2091</f>
        <v/>
      </c>
      <c r="GD2084" s="359">
        <f>GD2091</f>
        <v/>
      </c>
      <c r="GE2084" s="359">
        <f>GE2091</f>
        <v/>
      </c>
      <c r="GF2084" s="359">
        <f>GF2091</f>
        <v/>
      </c>
      <c r="GG2084" s="359">
        <f>GG2091</f>
        <v/>
      </c>
      <c r="GH2084" s="359">
        <f>GH2091</f>
        <v/>
      </c>
      <c r="GI2084" s="359">
        <f>GI2091</f>
        <v/>
      </c>
      <c r="GJ2084" s="359">
        <f>GJ2091</f>
        <v/>
      </c>
      <c r="GK2084" s="359">
        <f>GK2091</f>
        <v/>
      </c>
      <c r="GL2084" s="359">
        <f>GL2091</f>
        <v/>
      </c>
      <c r="GM2084" s="359">
        <f>GM2091</f>
        <v/>
      </c>
      <c r="GN2084" s="359">
        <f>GN2091</f>
        <v/>
      </c>
      <c r="GO2084" s="359">
        <f>GO2091</f>
        <v/>
      </c>
      <c r="GP2084" s="359">
        <f>GP2091</f>
        <v/>
      </c>
      <c r="GQ2084" s="359">
        <f>GQ2091</f>
        <v/>
      </c>
      <c r="GR2084" s="359">
        <f>GR2091</f>
        <v/>
      </c>
      <c r="GS2084" s="359">
        <f>GS2091</f>
        <v/>
      </c>
      <c r="GT2084" s="359">
        <f>GT2091</f>
        <v/>
      </c>
      <c r="GU2084" s="359">
        <f>GU2091</f>
        <v/>
      </c>
      <c r="GV2084" s="359">
        <f>GV2091</f>
        <v/>
      </c>
      <c r="GW2084" s="359">
        <f>GW2091</f>
        <v/>
      </c>
      <c r="GX2084" s="359">
        <f>GX2091</f>
        <v/>
      </c>
    </row>
    <row r="2086">
      <c r="A2086" s="0" t="n">
        <v>17</v>
      </c>
      <c r="B2086" s="0" t="n">
        <v>0</v>
      </c>
      <c r="C2086" s="0">
        <f>ROW(SmtRes!A779)</f>
        <v/>
      </c>
      <c r="D2086" s="0">
        <f>ROW(EtalonRes!A755)</f>
        <v/>
      </c>
      <c r="E2086" s="0" t="inlineStr">
        <is>
          <t>1</t>
        </is>
      </c>
      <c r="F2086" s="0" t="inlineStr">
        <is>
          <t>67-1-1</t>
        </is>
      </c>
      <c r="G2086" s="0" t="inlineStr">
        <is>
          <t>Демонтаж скрытой электропроводки</t>
        </is>
      </c>
      <c r="H2086" s="0" t="inlineStr">
        <is>
          <t>100 м</t>
        </is>
      </c>
      <c r="I2086" s="0">
        <f>ROUND(ROUND(12/100,4),7)</f>
        <v/>
      </c>
      <c r="J2086" s="0" t="n">
        <v>0</v>
      </c>
      <c r="K2086" s="0">
        <f>ROUND(ROUND(12/100,4),7)</f>
        <v/>
      </c>
      <c r="O2086" s="0">
        <f>ROUND(CP2086,0)</f>
        <v/>
      </c>
      <c r="P2086" s="0">
        <f>ROUND(CQ2086*I2086,0)</f>
        <v/>
      </c>
      <c r="Q2086" s="0">
        <f>(ROUND((ROUND(((ET2086)*I2086),0)*BB2086),0)+ROUND((ROUND(((AE2086-(EU2086))*I2086),0)*BS2086),0))</f>
        <v/>
      </c>
      <c r="R2086" s="0">
        <f>(ROUND((ROUND(((EU2086)*I2086),0)*BS2086),0)+ROUND((ROUND(((AE2086-(EU2086))*I2086),0)*BS2086),0))</f>
        <v/>
      </c>
      <c r="S2086" s="0">
        <f>ROUND(CT2086*I2086,0)</f>
        <v/>
      </c>
      <c r="T2086" s="0">
        <f>ROUND(CU2086*I2086,0)</f>
        <v/>
      </c>
      <c r="U2086" s="0">
        <f>ROUND(CV2086*I2086,7)</f>
        <v/>
      </c>
      <c r="V2086" s="0">
        <f>ROUND(CW2086*I2086,7)</f>
        <v/>
      </c>
      <c r="W2086" s="0">
        <f>ROUND(CX2086*I2086,0)</f>
        <v/>
      </c>
      <c r="X2086" s="0">
        <f>ROUND(CY2086,0)</f>
        <v/>
      </c>
      <c r="Y2086" s="0">
        <f>ROUND(CZ2086,0)</f>
        <v/>
      </c>
      <c r="AA2086" s="0" t="n">
        <v>78845955</v>
      </c>
      <c r="AB2086" s="0">
        <f>ROUND((AC2086+AD2086+AF2086),2)</f>
        <v/>
      </c>
      <c r="AC2086" s="0">
        <f>ROUND((ES2086),2)</f>
        <v/>
      </c>
      <c r="AD2086" s="0">
        <f>ROUND((((ET2086)-(EU2086))+AE2086),2)</f>
        <v/>
      </c>
      <c r="AE2086" s="0">
        <f>ROUND((EU2086),2)</f>
        <v/>
      </c>
      <c r="AF2086" s="0">
        <f>ROUND((EV2086),2)</f>
        <v/>
      </c>
      <c r="AG2086" s="0">
        <f>ROUND((AP2086),2)</f>
        <v/>
      </c>
      <c r="AH2086" s="0">
        <f>(EW2086)</f>
        <v/>
      </c>
      <c r="AI2086" s="0">
        <f>(EX2086)</f>
        <v/>
      </c>
      <c r="AJ2086" s="0">
        <f>(AS2086)</f>
        <v/>
      </c>
      <c r="AK2086" s="0" t="n">
        <v>19.81</v>
      </c>
      <c r="AL2086" s="0" t="n">
        <v>0</v>
      </c>
      <c r="AM2086" s="0" t="n">
        <v>0</v>
      </c>
      <c r="AN2086" s="0" t="n">
        <v>0</v>
      </c>
      <c r="AO2086" s="0" t="n">
        <v>19.81</v>
      </c>
      <c r="AP2086" s="0" t="n">
        <v>0</v>
      </c>
      <c r="AQ2086" s="0" t="n">
        <v>2.54</v>
      </c>
      <c r="AR2086" s="0" t="n">
        <v>0</v>
      </c>
      <c r="AS2086" s="0" t="n">
        <v>0</v>
      </c>
      <c r="AT2086" s="0" t="n">
        <v>91</v>
      </c>
      <c r="AU2086" s="0" t="n">
        <v>48</v>
      </c>
      <c r="AV2086" s="0" t="n">
        <v>1</v>
      </c>
      <c r="AW2086" s="0" t="n">
        <v>1</v>
      </c>
      <c r="AZ2086" s="0" t="n">
        <v>1</v>
      </c>
      <c r="BA2086" s="0" t="n">
        <v>52.25</v>
      </c>
      <c r="BB2086" s="0" t="n">
        <v>1</v>
      </c>
      <c r="BC2086" s="0" t="n">
        <v>1</v>
      </c>
      <c r="BD2086" s="0" t="inlineStr"/>
      <c r="BE2086" s="0" t="inlineStr"/>
      <c r="BF2086" s="0" t="inlineStr"/>
      <c r="BG2086" s="0" t="inlineStr"/>
      <c r="BH2086" s="0" t="n">
        <v>0</v>
      </c>
      <c r="BI2086" s="0" t="n">
        <v>1</v>
      </c>
      <c r="BJ2086" s="0" t="inlineStr">
        <is>
          <t>ТЕРр Московской обл., 67-1-1, приказ Минстроя России №675/пр от 28.02.2017 № 263/пр</t>
        </is>
      </c>
      <c r="BM2086" s="0" t="n">
        <v>67001</v>
      </c>
      <c r="BN2086" s="0" t="n">
        <v>0</v>
      </c>
      <c r="BO2086" s="0" t="inlineStr">
        <is>
          <t>67-1-1</t>
        </is>
      </c>
      <c r="BP2086" s="0" t="n">
        <v>1</v>
      </c>
      <c r="BQ2086" s="0" t="n">
        <v>6</v>
      </c>
      <c r="BR2086" s="0" t="n">
        <v>0</v>
      </c>
      <c r="BS2086" s="0" t="n">
        <v>52.25</v>
      </c>
      <c r="BT2086" s="0" t="n">
        <v>1</v>
      </c>
      <c r="BU2086" s="0" t="n">
        <v>1</v>
      </c>
      <c r="BV2086" s="0" t="n">
        <v>1</v>
      </c>
      <c r="BW2086" s="0" t="n">
        <v>1</v>
      </c>
      <c r="BX2086" s="0" t="n">
        <v>1</v>
      </c>
      <c r="BY2086" s="0" t="inlineStr"/>
      <c r="BZ2086" s="0" t="n">
        <v>91</v>
      </c>
      <c r="CA2086" s="0" t="n">
        <v>48</v>
      </c>
      <c r="CB2086" s="0" t="inlineStr"/>
      <c r="CE2086" s="0" t="n">
        <v>12</v>
      </c>
      <c r="CF2086" s="0" t="n">
        <v>0</v>
      </c>
      <c r="CG2086" s="0" t="n">
        <v>0</v>
      </c>
      <c r="CM2086" s="0" t="n">
        <v>0</v>
      </c>
      <c r="CN2086" s="0" t="inlineStr"/>
      <c r="CO2086" s="0" t="n">
        <v>0</v>
      </c>
      <c r="CP2086" s="0">
        <f>(P2086+Q2086+S2086)</f>
        <v/>
      </c>
      <c r="CQ2086" s="0">
        <f>AC2086*BC2086</f>
        <v/>
      </c>
      <c r="CR2086" s="0">
        <f>(ROUND((ROUND(((ET2086)*1),0)*BB2086),0)+ROUND((ROUND(((AE2086-(EU2086))*1),0)*BS2086),0))</f>
        <v/>
      </c>
      <c r="CS2086" s="0">
        <f>(ROUND((ROUND(((EU2086)*1),0)*BS2086),0)+ROUND((ROUND(((AE2086-(EU2086))*1),0)*BS2086),0))</f>
        <v/>
      </c>
      <c r="CT2086" s="0">
        <f>AF2086*BA2086</f>
        <v/>
      </c>
      <c r="CU2086" s="0">
        <f>AG2086</f>
        <v/>
      </c>
      <c r="CV2086" s="0">
        <f>AH2086</f>
        <v/>
      </c>
      <c r="CW2086" s="0">
        <f>AI2086</f>
        <v/>
      </c>
      <c r="CX2086" s="0">
        <f>AJ2086</f>
        <v/>
      </c>
      <c r="CY2086" s="0">
        <f>(((S2086+R2086)*AT2086)/100)</f>
        <v/>
      </c>
      <c r="CZ2086" s="0">
        <f>(((S2086+R2086)*AU2086)/100)</f>
        <v/>
      </c>
      <c r="DC2086" s="0" t="inlineStr"/>
      <c r="DD2086" s="0" t="inlineStr"/>
      <c r="DE2086" s="0" t="inlineStr"/>
      <c r="DF2086" s="0" t="inlineStr"/>
      <c r="DG2086" s="0" t="inlineStr"/>
      <c r="DH2086" s="0" t="inlineStr"/>
      <c r="DI2086" s="0" t="inlineStr"/>
      <c r="DJ2086" s="0" t="inlineStr"/>
      <c r="DK2086" s="0" t="inlineStr"/>
      <c r="DL2086" s="0" t="inlineStr"/>
      <c r="DM2086" s="0" t="inlineStr"/>
      <c r="DN2086" s="0" t="n">
        <v>0</v>
      </c>
      <c r="DO2086" s="0" t="n">
        <v>0</v>
      </c>
      <c r="DP2086" s="0" t="n">
        <v>1</v>
      </c>
      <c r="DQ2086" s="0" t="n">
        <v>1</v>
      </c>
      <c r="DU2086" s="0" t="n">
        <v>1003</v>
      </c>
      <c r="DV2086" s="0" t="inlineStr">
        <is>
          <t>100 м</t>
        </is>
      </c>
      <c r="DW2086" s="0" t="inlineStr">
        <is>
          <t>100 м</t>
        </is>
      </c>
      <c r="DX2086" s="0" t="n">
        <v>100</v>
      </c>
      <c r="DZ2086" s="0" t="inlineStr"/>
      <c r="EA2086" s="0" t="inlineStr"/>
      <c r="EB2086" s="0" t="inlineStr"/>
      <c r="EC2086" s="0" t="inlineStr"/>
      <c r="EE2086" s="0" t="n">
        <v>78726030</v>
      </c>
      <c r="EF2086" s="0" t="n">
        <v>6</v>
      </c>
      <c r="EG2086" s="0" t="inlineStr">
        <is>
          <t>Ремонтно-строительные работы</t>
        </is>
      </c>
      <c r="EH2086" s="0" t="n">
        <v>101</v>
      </c>
      <c r="EI2086" s="0" t="inlineStr">
        <is>
          <t>Электромонтажные работы</t>
        </is>
      </c>
      <c r="EJ2086" s="0" t="n">
        <v>1</v>
      </c>
      <c r="EK2086" s="0" t="n">
        <v>67001</v>
      </c>
      <c r="EL2086" s="0" t="inlineStr">
        <is>
          <t>Электромонтажные работы</t>
        </is>
      </c>
      <c r="EM2086" s="0" t="inlineStr">
        <is>
          <t>рФЕР-67</t>
        </is>
      </c>
      <c r="EO2086" s="0" t="inlineStr"/>
      <c r="EQ2086" s="0" t="n">
        <v>0</v>
      </c>
      <c r="ER2086" s="0" t="n">
        <v>19.81</v>
      </c>
      <c r="ES2086" s="0" t="n">
        <v>0</v>
      </c>
      <c r="ET2086" s="0" t="n">
        <v>0</v>
      </c>
      <c r="EU2086" s="0" t="n">
        <v>0</v>
      </c>
      <c r="EV2086" s="0" t="n">
        <v>19.81</v>
      </c>
      <c r="EW2086" s="0" t="n">
        <v>2.54</v>
      </c>
      <c r="EX2086" s="0" t="n">
        <v>0</v>
      </c>
      <c r="EY2086" s="0" t="n">
        <v>0</v>
      </c>
      <c r="FQ2086" s="0" t="n">
        <v>0</v>
      </c>
      <c r="FR2086" s="0" t="n">
        <v>0</v>
      </c>
      <c r="FS2086" s="0" t="n">
        <v>0</v>
      </c>
      <c r="FX2086" s="0" t="n">
        <v>91</v>
      </c>
      <c r="FY2086" s="0" t="n">
        <v>48</v>
      </c>
      <c r="GA2086" s="0" t="inlineStr"/>
      <c r="GD2086" s="0" t="n">
        <v>1</v>
      </c>
      <c r="GF2086" s="0" t="n">
        <v>442486611</v>
      </c>
      <c r="GG2086" s="0" t="n">
        <v>2</v>
      </c>
      <c r="GH2086" s="0" t="n">
        <v>1</v>
      </c>
      <c r="GI2086" s="0" t="n">
        <v>2</v>
      </c>
      <c r="GJ2086" s="0" t="n">
        <v>0</v>
      </c>
      <c r="GK2086" s="0" t="n">
        <v>0</v>
      </c>
      <c r="GL2086" s="0">
        <f>ROUND(IF(AND(BH2086=3,BI2086=3,FS2086&lt;&gt;0),P2086,0),0)</f>
        <v/>
      </c>
      <c r="GM2086" s="0">
        <f>ROUND(O2086+X2086+Y2086,0)+GX2086</f>
        <v/>
      </c>
      <c r="GN2086" s="0">
        <f>IF(OR(BI2086=0,BI2086=1),GM2086-GX2086,0)</f>
        <v/>
      </c>
      <c r="GO2086" s="0">
        <f>IF(BI2086=2,GM2086-GX2086,0)</f>
        <v/>
      </c>
      <c r="GP2086" s="0">
        <f>IF(BI2086=4,GM2086-GX2086,0)</f>
        <v/>
      </c>
      <c r="GR2086" s="0" t="n">
        <v>0</v>
      </c>
      <c r="GS2086" s="0" t="n">
        <v>3</v>
      </c>
      <c r="GT2086" s="0" t="n">
        <v>0</v>
      </c>
      <c r="GU2086" s="0" t="inlineStr"/>
      <c r="GV2086" s="0">
        <f>ROUND((GT2086),2)</f>
        <v/>
      </c>
      <c r="GW2086" s="0" t="n">
        <v>1</v>
      </c>
      <c r="GX2086" s="0">
        <f>ROUND(HC2086*I2086,0)</f>
        <v/>
      </c>
      <c r="HA2086" s="0" t="n">
        <v>0</v>
      </c>
      <c r="HB2086" s="0" t="n">
        <v>0</v>
      </c>
      <c r="HC2086" s="0">
        <f>GV2086*GW2086</f>
        <v/>
      </c>
      <c r="HE2086" s="0" t="inlineStr"/>
      <c r="HF2086" s="0" t="inlineStr"/>
      <c r="HM2086" s="0" t="inlineStr"/>
      <c r="HN2086" s="0" t="inlineStr">
        <is>
          <t>Пр/812-101.0-1</t>
        </is>
      </c>
      <c r="HO2086" s="0" t="inlineStr">
        <is>
          <t>Пр/774-101.0</t>
        </is>
      </c>
      <c r="HP2086" s="0" t="inlineStr">
        <is>
          <t>Электромонтажные работы</t>
        </is>
      </c>
      <c r="HQ2086" s="0" t="inlineStr">
        <is>
          <t>Электромонтажные работы</t>
        </is>
      </c>
      <c r="HS2086" s="0" t="n">
        <v>0</v>
      </c>
      <c r="IK2086" s="0" t="n">
        <v>0</v>
      </c>
    </row>
    <row r="2087">
      <c r="A2087" s="0" t="n">
        <v>18</v>
      </c>
      <c r="B2087" s="0" t="n">
        <v>0</v>
      </c>
      <c r="C2087" s="0" t="n">
        <v>779</v>
      </c>
      <c r="E2087" s="0" t="inlineStr">
        <is>
          <t>1,1</t>
        </is>
      </c>
      <c r="F2087" s="0" t="inlineStr">
        <is>
          <t>509-9900</t>
        </is>
      </c>
      <c r="G2087" s="0" t="inlineStr">
        <is>
          <t>Строительный мусор</t>
        </is>
      </c>
      <c r="H2087" s="0" t="inlineStr">
        <is>
          <t>т</t>
        </is>
      </c>
      <c r="I2087" s="0">
        <f>I2086*J2087</f>
        <v/>
      </c>
      <c r="J2087" s="0" t="n">
        <v>0.004</v>
      </c>
      <c r="K2087" s="0" t="n">
        <v>0.004</v>
      </c>
      <c r="O2087" s="0">
        <f>ROUND(CP2087,0)</f>
        <v/>
      </c>
      <c r="P2087" s="0">
        <f>ROUND(CQ2087*I2087,0)</f>
        <v/>
      </c>
      <c r="Q2087" s="0">
        <f>(ROUND((ROUND(((ET2087)*I2087),0)*BB2087),0)+ROUND((ROUND(((AE2087-(EU2087))*I2087),0)*BS2087),0))</f>
        <v/>
      </c>
      <c r="R2087" s="0">
        <f>(ROUND((ROUND(((EU2087)*I2087),0)*BS2087),0)+ROUND((ROUND(((AE2087-(EU2087))*I2087),0)*BS2087),0))</f>
        <v/>
      </c>
      <c r="S2087" s="0">
        <f>ROUND(CT2087*I2087,0)</f>
        <v/>
      </c>
      <c r="T2087" s="0">
        <f>ROUND(CU2087*I2087,0)</f>
        <v/>
      </c>
      <c r="U2087" s="0">
        <f>ROUND(CV2087*I2087,7)</f>
        <v/>
      </c>
      <c r="V2087" s="0">
        <f>ROUND(CW2087*I2087,7)</f>
        <v/>
      </c>
      <c r="W2087" s="0">
        <f>ROUND(CX2087*I2087,0)</f>
        <v/>
      </c>
      <c r="X2087" s="0">
        <f>ROUND(CY2087,0)</f>
        <v/>
      </c>
      <c r="Y2087" s="0">
        <f>ROUND(CZ2087,0)</f>
        <v/>
      </c>
      <c r="AA2087" s="0" t="n">
        <v>78845955</v>
      </c>
      <c r="AB2087" s="0">
        <f>ROUND((AC2087+AD2087+AF2087),2)</f>
        <v/>
      </c>
      <c r="AC2087" s="0">
        <f>ROUND((ES2087),2)</f>
        <v/>
      </c>
      <c r="AD2087" s="0">
        <f>ROUND((((ET2087)-(EU2087))+AE2087),2)</f>
        <v/>
      </c>
      <c r="AE2087" s="0">
        <f>ROUND((EU2087),2)</f>
        <v/>
      </c>
      <c r="AF2087" s="0">
        <f>ROUND((EV2087),2)</f>
        <v/>
      </c>
      <c r="AG2087" s="0">
        <f>ROUND((AP2087),2)</f>
        <v/>
      </c>
      <c r="AH2087" s="0">
        <f>(EW2087)</f>
        <v/>
      </c>
      <c r="AI2087" s="0">
        <f>(EX2087)</f>
        <v/>
      </c>
      <c r="AJ2087" s="0">
        <f>(AS2087)</f>
        <v/>
      </c>
      <c r="AK2087" s="0" t="n">
        <v>0</v>
      </c>
      <c r="AL2087" s="0" t="n">
        <v>0</v>
      </c>
      <c r="AM2087" s="0" t="n">
        <v>0</v>
      </c>
      <c r="AN2087" s="0" t="n">
        <v>0</v>
      </c>
      <c r="AO2087" s="0" t="n">
        <v>0</v>
      </c>
      <c r="AP2087" s="0" t="n">
        <v>0</v>
      </c>
      <c r="AQ2087" s="0" t="n">
        <v>0</v>
      </c>
      <c r="AR2087" s="0" t="n">
        <v>0</v>
      </c>
      <c r="AS2087" s="0" t="n">
        <v>0</v>
      </c>
      <c r="AT2087" s="0" t="n">
        <v>91</v>
      </c>
      <c r="AU2087" s="0" t="n">
        <v>48</v>
      </c>
      <c r="AV2087" s="0" t="n">
        <v>1</v>
      </c>
      <c r="AW2087" s="0" t="n">
        <v>1</v>
      </c>
      <c r="AZ2087" s="0" t="n">
        <v>1</v>
      </c>
      <c r="BA2087" s="0" t="n">
        <v>1</v>
      </c>
      <c r="BB2087" s="0" t="n">
        <v>1</v>
      </c>
      <c r="BC2087" s="0" t="n">
        <v>1</v>
      </c>
      <c r="BD2087" s="0" t="inlineStr"/>
      <c r="BE2087" s="0" t="inlineStr"/>
      <c r="BF2087" s="0" t="inlineStr"/>
      <c r="BG2087" s="0" t="inlineStr"/>
      <c r="BH2087" s="0" t="n">
        <v>3</v>
      </c>
      <c r="BI2087" s="0" t="n">
        <v>1</v>
      </c>
      <c r="BJ2087" s="0" t="inlineStr">
        <is>
          <t>ТССЦ Московской обл., 509-9900, приказ Минстроя России №675/пр от 28.02.2017 № 258/пр</t>
        </is>
      </c>
      <c r="BM2087" s="0" t="n">
        <v>67001</v>
      </c>
      <c r="BN2087" s="0" t="n">
        <v>0</v>
      </c>
      <c r="BO2087" s="0" t="inlineStr"/>
      <c r="BP2087" s="0" t="n">
        <v>0</v>
      </c>
      <c r="BQ2087" s="0" t="n">
        <v>6</v>
      </c>
      <c r="BR2087" s="0" t="n">
        <v>0</v>
      </c>
      <c r="BS2087" s="0" t="n">
        <v>1</v>
      </c>
      <c r="BT2087" s="0" t="n">
        <v>1</v>
      </c>
      <c r="BU2087" s="0" t="n">
        <v>1</v>
      </c>
      <c r="BV2087" s="0" t="n">
        <v>1</v>
      </c>
      <c r="BW2087" s="0" t="n">
        <v>1</v>
      </c>
      <c r="BX2087" s="0" t="n">
        <v>1</v>
      </c>
      <c r="BY2087" s="0" t="inlineStr"/>
      <c r="BZ2087" s="0" t="n">
        <v>91</v>
      </c>
      <c r="CA2087" s="0" t="n">
        <v>48</v>
      </c>
      <c r="CB2087" s="0" t="inlineStr"/>
      <c r="CE2087" s="0" t="n">
        <v>12</v>
      </c>
      <c r="CF2087" s="0" t="n">
        <v>0</v>
      </c>
      <c r="CG2087" s="0" t="n">
        <v>0</v>
      </c>
      <c r="CM2087" s="0" t="n">
        <v>0</v>
      </c>
      <c r="CN2087" s="0" t="inlineStr"/>
      <c r="CO2087" s="0" t="n">
        <v>0</v>
      </c>
      <c r="CP2087" s="0">
        <f>(P2087+Q2087+S2087)</f>
        <v/>
      </c>
      <c r="CQ2087" s="0">
        <f>AC2087*BC2087</f>
        <v/>
      </c>
      <c r="CR2087" s="0">
        <f>(ROUND((ROUND(((ET2087)*1),0)*BB2087),0)+ROUND((ROUND(((AE2087-(EU2087))*1),0)*BS2087),0))</f>
        <v/>
      </c>
      <c r="CS2087" s="0">
        <f>(ROUND((ROUND(((EU2087)*1),0)*BS2087),0)+ROUND((ROUND(((AE2087-(EU2087))*1),0)*BS2087),0))</f>
        <v/>
      </c>
      <c r="CT2087" s="0">
        <f>AF2087*BA2087</f>
        <v/>
      </c>
      <c r="CU2087" s="0">
        <f>AG2087</f>
        <v/>
      </c>
      <c r="CV2087" s="0">
        <f>AH2087</f>
        <v/>
      </c>
      <c r="CW2087" s="0">
        <f>AI2087</f>
        <v/>
      </c>
      <c r="CX2087" s="0">
        <f>AJ2087</f>
        <v/>
      </c>
      <c r="CY2087" s="0">
        <f>(((S2087+R2087)*AT2087)/100)</f>
        <v/>
      </c>
      <c r="CZ2087" s="0">
        <f>(((S2087+R2087)*AU2087)/100)</f>
        <v/>
      </c>
      <c r="DC2087" s="0" t="inlineStr"/>
      <c r="DD2087" s="0" t="inlineStr"/>
      <c r="DE2087" s="0" t="inlineStr"/>
      <c r="DF2087" s="0" t="inlineStr"/>
      <c r="DG2087" s="0" t="inlineStr"/>
      <c r="DH2087" s="0" t="inlineStr"/>
      <c r="DI2087" s="0" t="inlineStr"/>
      <c r="DJ2087" s="0" t="inlineStr"/>
      <c r="DK2087" s="0" t="inlineStr"/>
      <c r="DL2087" s="0" t="inlineStr"/>
      <c r="DM2087" s="0" t="inlineStr"/>
      <c r="DN2087" s="0" t="n">
        <v>0</v>
      </c>
      <c r="DO2087" s="0" t="n">
        <v>0</v>
      </c>
      <c r="DP2087" s="0" t="n">
        <v>1</v>
      </c>
      <c r="DQ2087" s="0" t="n">
        <v>1</v>
      </c>
      <c r="DU2087" s="0" t="n">
        <v>1009</v>
      </c>
      <c r="DV2087" s="0" t="inlineStr">
        <is>
          <t>т</t>
        </is>
      </c>
      <c r="DW2087" s="0" t="inlineStr">
        <is>
          <t>т</t>
        </is>
      </c>
      <c r="DX2087" s="0" t="n">
        <v>1000</v>
      </c>
      <c r="DZ2087" s="0" t="inlineStr"/>
      <c r="EA2087" s="0" t="inlineStr"/>
      <c r="EB2087" s="0" t="inlineStr"/>
      <c r="EC2087" s="0" t="inlineStr"/>
      <c r="EE2087" s="0" t="n">
        <v>78726030</v>
      </c>
      <c r="EF2087" s="0" t="n">
        <v>6</v>
      </c>
      <c r="EG2087" s="0" t="inlineStr">
        <is>
          <t>Ремонтно-строительные работы</t>
        </is>
      </c>
      <c r="EH2087" s="0" t="n">
        <v>101</v>
      </c>
      <c r="EI2087" s="0" t="inlineStr">
        <is>
          <t>Электромонтажные работы</t>
        </is>
      </c>
      <c r="EJ2087" s="0" t="n">
        <v>1</v>
      </c>
      <c r="EK2087" s="0" t="n">
        <v>67001</v>
      </c>
      <c r="EL2087" s="0" t="inlineStr">
        <is>
          <t>Электромонтажные работы</t>
        </is>
      </c>
      <c r="EM2087" s="0" t="inlineStr">
        <is>
          <t>рФЕР-67</t>
        </is>
      </c>
      <c r="EO2087" s="0" t="inlineStr"/>
      <c r="EQ2087" s="0" t="n">
        <v>0</v>
      </c>
      <c r="ER2087" s="0" t="n">
        <v>0</v>
      </c>
      <c r="ES2087" s="0" t="n">
        <v>0</v>
      </c>
      <c r="ET2087" s="0" t="n">
        <v>0</v>
      </c>
      <c r="EU2087" s="0" t="n">
        <v>0</v>
      </c>
      <c r="EV2087" s="0" t="n">
        <v>0</v>
      </c>
      <c r="EW2087" s="0" t="n">
        <v>0</v>
      </c>
      <c r="EX2087" s="0" t="n">
        <v>0</v>
      </c>
      <c r="FQ2087" s="0" t="n">
        <v>0</v>
      </c>
      <c r="FR2087" s="0" t="n">
        <v>0</v>
      </c>
      <c r="FS2087" s="0" t="n">
        <v>0</v>
      </c>
      <c r="FX2087" s="0" t="n">
        <v>91</v>
      </c>
      <c r="FY2087" s="0" t="n">
        <v>48</v>
      </c>
      <c r="GA2087" s="0" t="inlineStr"/>
      <c r="GD2087" s="0" t="n">
        <v>1</v>
      </c>
      <c r="GF2087" s="0" t="n">
        <v>1876412176</v>
      </c>
      <c r="GG2087" s="0" t="n">
        <v>2</v>
      </c>
      <c r="GH2087" s="0" t="n">
        <v>1</v>
      </c>
      <c r="GI2087" s="0" t="n">
        <v>-2</v>
      </c>
      <c r="GJ2087" s="0" t="n">
        <v>0</v>
      </c>
      <c r="GK2087" s="0" t="n">
        <v>0</v>
      </c>
      <c r="GL2087" s="0">
        <f>ROUND(IF(AND(BH2087=3,BI2087=3,FS2087&lt;&gt;0),P2087,0),0)</f>
        <v/>
      </c>
      <c r="GM2087" s="0">
        <f>ROUND(O2087+X2087+Y2087,0)+GX2087</f>
        <v/>
      </c>
      <c r="GN2087" s="0">
        <f>IF(OR(BI2087=0,BI2087=1),GM2087-GX2087,0)</f>
        <v/>
      </c>
      <c r="GO2087" s="0">
        <f>IF(BI2087=2,GM2087-GX2087,0)</f>
        <v/>
      </c>
      <c r="GP2087" s="0">
        <f>IF(BI2087=4,GM2087-GX2087,0)</f>
        <v/>
      </c>
      <c r="GR2087" s="0" t="n">
        <v>0</v>
      </c>
      <c r="GS2087" s="0" t="n">
        <v>3</v>
      </c>
      <c r="GT2087" s="0" t="n">
        <v>0</v>
      </c>
      <c r="GU2087" s="0" t="inlineStr"/>
      <c r="GV2087" s="0">
        <f>ROUND((GT2087),2)</f>
        <v/>
      </c>
      <c r="GW2087" s="0" t="n">
        <v>1</v>
      </c>
      <c r="GX2087" s="0">
        <f>ROUND(HC2087*I2087,0)</f>
        <v/>
      </c>
      <c r="HA2087" s="0" t="n">
        <v>0</v>
      </c>
      <c r="HB2087" s="0" t="n">
        <v>0</v>
      </c>
      <c r="HC2087" s="0">
        <f>GV2087*GW2087</f>
        <v/>
      </c>
      <c r="HE2087" s="0" t="inlineStr"/>
      <c r="HF2087" s="0" t="inlineStr"/>
      <c r="HM2087" s="0" t="inlineStr"/>
      <c r="HN2087" s="0" t="inlineStr">
        <is>
          <t>Пр/812-101.0-1</t>
        </is>
      </c>
      <c r="HO2087" s="0" t="inlineStr">
        <is>
          <t>Пр/774-101.0</t>
        </is>
      </c>
      <c r="HP2087" s="0" t="inlineStr">
        <is>
          <t>Электромонтажные работы</t>
        </is>
      </c>
      <c r="HQ2087" s="0" t="inlineStr">
        <is>
          <t>Электромонтажные работы</t>
        </is>
      </c>
      <c r="HS2087" s="0" t="n">
        <v>0</v>
      </c>
      <c r="IK2087" s="0" t="n">
        <v>0</v>
      </c>
    </row>
    <row r="2088">
      <c r="A2088" s="0" t="n">
        <v>17</v>
      </c>
      <c r="B2088" s="0" t="n">
        <v>0</v>
      </c>
      <c r="C2088" s="0">
        <f>ROW(SmtRes!A788)</f>
        <v/>
      </c>
      <c r="D2088" s="0">
        <f>ROW(EtalonRes!A763)</f>
        <v/>
      </c>
      <c r="E2088" s="0" t="inlineStr">
        <is>
          <t>2</t>
        </is>
      </c>
      <c r="F2088" s="0" t="inlineStr">
        <is>
          <t>м08-02-403-3</t>
        </is>
      </c>
      <c r="G2088" s="0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2088" s="0" t="inlineStr">
        <is>
          <t>100 м</t>
        </is>
      </c>
      <c r="I2088" s="0">
        <f>ROUND(ROUND(12/100,4),7)</f>
        <v/>
      </c>
      <c r="J2088" s="0" t="n">
        <v>0</v>
      </c>
      <c r="K2088" s="0">
        <f>ROUND(ROUND(12/100,4),7)</f>
        <v/>
      </c>
      <c r="O2088" s="0">
        <f>ROUND(CP2088,0)</f>
        <v/>
      </c>
      <c r="P2088" s="0">
        <f>ROUND(CQ2088*I2088,0)</f>
        <v/>
      </c>
      <c r="Q2088" s="0">
        <f>(ROUND((ROUND(((ET2088)*I2088),0)*BB2088),0)+ROUND((ROUND(((AE2088-(EU2088))*I2088),0)*BS2088),0))</f>
        <v/>
      </c>
      <c r="R2088" s="0">
        <f>(ROUND((ROUND(((EU2088)*I2088),0)*BS2088),0)+ROUND((ROUND(((AE2088-(EU2088))*I2088),0)*BS2088),0))</f>
        <v/>
      </c>
      <c r="S2088" s="0">
        <f>ROUND(CT2088*I2088,0)</f>
        <v/>
      </c>
      <c r="T2088" s="0">
        <f>ROUND(CU2088*I2088,0)</f>
        <v/>
      </c>
      <c r="U2088" s="0">
        <f>ROUND(CV2088*I2088,7)</f>
        <v/>
      </c>
      <c r="V2088" s="0">
        <f>ROUND(CW2088*I2088,7)</f>
        <v/>
      </c>
      <c r="W2088" s="0">
        <f>ROUND(CX2088*I2088,0)</f>
        <v/>
      </c>
      <c r="X2088" s="0">
        <f>ROUND(CY2088,0)</f>
        <v/>
      </c>
      <c r="Y2088" s="0">
        <f>ROUND(CZ2088,0)</f>
        <v/>
      </c>
      <c r="AA2088" s="0" t="n">
        <v>78845955</v>
      </c>
      <c r="AB2088" s="0">
        <f>ROUND((AC2088+AD2088+AF2088),2)</f>
        <v/>
      </c>
      <c r="AC2088" s="0">
        <f>ROUND((ES2088),2)</f>
        <v/>
      </c>
      <c r="AD2088" s="0">
        <f>ROUND((((ET2088)-(EU2088))+AE2088),2)</f>
        <v/>
      </c>
      <c r="AE2088" s="0">
        <f>ROUND((EU2088),2)</f>
        <v/>
      </c>
      <c r="AF2088" s="0">
        <f>ROUND((EV2088),2)</f>
        <v/>
      </c>
      <c r="AG2088" s="0">
        <f>ROUND((AP2088),2)</f>
        <v/>
      </c>
      <c r="AH2088" s="0">
        <f>(EW2088)</f>
        <v/>
      </c>
      <c r="AI2088" s="0">
        <f>(EX2088)</f>
        <v/>
      </c>
      <c r="AJ2088" s="0">
        <f>(AS2088)</f>
        <v/>
      </c>
      <c r="AK2088" s="0" t="n">
        <v>200.71</v>
      </c>
      <c r="AL2088" s="0" t="n">
        <v>41.17</v>
      </c>
      <c r="AM2088" s="0" t="n">
        <v>4.44</v>
      </c>
      <c r="AN2088" s="0" t="n">
        <v>0.27</v>
      </c>
      <c r="AO2088" s="0" t="n">
        <v>155.1</v>
      </c>
      <c r="AP2088" s="0" t="n">
        <v>0</v>
      </c>
      <c r="AQ2088" s="0" t="n">
        <v>16.5</v>
      </c>
      <c r="AR2088" s="0" t="n">
        <v>0.02</v>
      </c>
      <c r="AS2088" s="0" t="n">
        <v>0</v>
      </c>
      <c r="AT2088" s="0" t="n">
        <v>97</v>
      </c>
      <c r="AU2088" s="0" t="n">
        <v>51</v>
      </c>
      <c r="AV2088" s="0" t="n">
        <v>1</v>
      </c>
      <c r="AW2088" s="0" t="n">
        <v>1</v>
      </c>
      <c r="AZ2088" s="0" t="n">
        <v>1</v>
      </c>
      <c r="BA2088" s="0" t="n">
        <v>52.25</v>
      </c>
      <c r="BB2088" s="0" t="n">
        <v>16.59</v>
      </c>
      <c r="BC2088" s="0" t="n">
        <v>8.44</v>
      </c>
      <c r="BD2088" s="0" t="inlineStr"/>
      <c r="BE2088" s="0" t="inlineStr"/>
      <c r="BF2088" s="0" t="inlineStr"/>
      <c r="BG2088" s="0" t="inlineStr"/>
      <c r="BH2088" s="0" t="n">
        <v>0</v>
      </c>
      <c r="BI2088" s="0" t="n">
        <v>2</v>
      </c>
      <c r="BJ2088" s="0" t="inlineStr">
        <is>
          <t>ТЕРм Московской обл., м08-02-403-3, приказ Минстроя России №675/пр от 28.02.2017 № 259/пр</t>
        </is>
      </c>
      <c r="BM2088" s="0" t="n">
        <v>108001</v>
      </c>
      <c r="BN2088" s="0" t="n">
        <v>0</v>
      </c>
      <c r="BO2088" s="0" t="inlineStr">
        <is>
          <t>м08-02-403-3</t>
        </is>
      </c>
      <c r="BP2088" s="0" t="n">
        <v>1</v>
      </c>
      <c r="BQ2088" s="0" t="n">
        <v>3</v>
      </c>
      <c r="BR2088" s="0" t="n">
        <v>0</v>
      </c>
      <c r="BS2088" s="0" t="n">
        <v>52.25</v>
      </c>
      <c r="BT2088" s="0" t="n">
        <v>1</v>
      </c>
      <c r="BU2088" s="0" t="n">
        <v>1</v>
      </c>
      <c r="BV2088" s="0" t="n">
        <v>1</v>
      </c>
      <c r="BW2088" s="0" t="n">
        <v>1</v>
      </c>
      <c r="BX2088" s="0" t="n">
        <v>1</v>
      </c>
      <c r="BY2088" s="0" t="inlineStr"/>
      <c r="BZ2088" s="0" t="n">
        <v>97</v>
      </c>
      <c r="CA2088" s="0" t="n">
        <v>51</v>
      </c>
      <c r="CB2088" s="0" t="inlineStr"/>
      <c r="CE2088" s="0" t="n">
        <v>12</v>
      </c>
      <c r="CF2088" s="0" t="n">
        <v>0</v>
      </c>
      <c r="CG2088" s="0" t="n">
        <v>0</v>
      </c>
      <c r="CM2088" s="0" t="n">
        <v>0</v>
      </c>
      <c r="CN2088" s="0" t="inlineStr"/>
      <c r="CO2088" s="0" t="n">
        <v>0</v>
      </c>
      <c r="CP2088" s="0">
        <f>(P2088+Q2088+S2088)</f>
        <v/>
      </c>
      <c r="CQ2088" s="0">
        <f>AC2088*BC2088</f>
        <v/>
      </c>
      <c r="CR2088" s="0">
        <f>(ROUND((ROUND(((ET2088)*1),0)*BB2088),0)+ROUND((ROUND(((AE2088-(EU2088))*1),0)*BS2088),0))</f>
        <v/>
      </c>
      <c r="CS2088" s="0">
        <f>(ROUND((ROUND(((EU2088)*1),0)*BS2088),0)+ROUND((ROUND(((AE2088-(EU2088))*1),0)*BS2088),0))</f>
        <v/>
      </c>
      <c r="CT2088" s="0">
        <f>AF2088*BA2088</f>
        <v/>
      </c>
      <c r="CU2088" s="0">
        <f>AG2088</f>
        <v/>
      </c>
      <c r="CV2088" s="0">
        <f>AH2088</f>
        <v/>
      </c>
      <c r="CW2088" s="0">
        <f>AI2088</f>
        <v/>
      </c>
      <c r="CX2088" s="0">
        <f>AJ2088</f>
        <v/>
      </c>
      <c r="CY2088" s="0">
        <f>(((S2088+R2088)*AT2088)/100)</f>
        <v/>
      </c>
      <c r="CZ2088" s="0">
        <f>(((S2088+R2088)*AU2088)/100)</f>
        <v/>
      </c>
      <c r="DC2088" s="0" t="inlineStr"/>
      <c r="DD2088" s="0" t="inlineStr"/>
      <c r="DE2088" s="0" t="inlineStr"/>
      <c r="DF2088" s="0" t="inlineStr"/>
      <c r="DG2088" s="0" t="inlineStr"/>
      <c r="DH2088" s="0" t="inlineStr"/>
      <c r="DI2088" s="0" t="inlineStr"/>
      <c r="DJ2088" s="0" t="inlineStr"/>
      <c r="DK2088" s="0" t="inlineStr"/>
      <c r="DL2088" s="0" t="inlineStr"/>
      <c r="DM2088" s="0" t="inlineStr"/>
      <c r="DN2088" s="0" t="n">
        <v>0</v>
      </c>
      <c r="DO2088" s="0" t="n">
        <v>0</v>
      </c>
      <c r="DP2088" s="0" t="n">
        <v>1</v>
      </c>
      <c r="DQ2088" s="0" t="n">
        <v>1</v>
      </c>
      <c r="DU2088" s="0" t="n">
        <v>1003</v>
      </c>
      <c r="DV2088" s="0" t="inlineStr">
        <is>
          <t>100 м</t>
        </is>
      </c>
      <c r="DW2088" s="0" t="inlineStr">
        <is>
          <t>100 м</t>
        </is>
      </c>
      <c r="DX2088" s="0" t="n">
        <v>100</v>
      </c>
      <c r="DZ2088" s="0" t="inlineStr"/>
      <c r="EA2088" s="0" t="inlineStr"/>
      <c r="EB2088" s="0" t="inlineStr"/>
      <c r="EC2088" s="0" t="inlineStr"/>
      <c r="EE2088" s="0" t="n">
        <v>78725665</v>
      </c>
      <c r="EF2088" s="0" t="n">
        <v>3</v>
      </c>
      <c r="EG2088" s="0" t="inlineStr">
        <is>
          <t>Монтажные работы</t>
        </is>
      </c>
      <c r="EH2088" s="0" t="n">
        <v>0</v>
      </c>
      <c r="EI2088" s="0" t="inlineStr"/>
      <c r="EJ2088" s="0" t="n">
        <v>2</v>
      </c>
      <c r="EK2088" s="0" t="n">
        <v>108001</v>
      </c>
      <c r="EL2088" s="0" t="inlineStr">
        <is>
          <t>Электротехнические установки: на других объектах</t>
        </is>
      </c>
      <c r="EM2088" s="0" t="inlineStr">
        <is>
          <t>мФЕР-08</t>
        </is>
      </c>
      <c r="EO2088" s="0" t="inlineStr"/>
      <c r="EQ2088" s="0" t="n">
        <v>0</v>
      </c>
      <c r="ER2088" s="0" t="n">
        <v>200.71</v>
      </c>
      <c r="ES2088" s="0" t="n">
        <v>41.17</v>
      </c>
      <c r="ET2088" s="0" t="n">
        <v>4.44</v>
      </c>
      <c r="EU2088" s="0" t="n">
        <v>0.27</v>
      </c>
      <c r="EV2088" s="0" t="n">
        <v>155.1</v>
      </c>
      <c r="EW2088" s="0" t="n">
        <v>16.5</v>
      </c>
      <c r="EX2088" s="0" t="n">
        <v>0.02</v>
      </c>
      <c r="EY2088" s="0" t="n">
        <v>0</v>
      </c>
      <c r="FQ2088" s="0" t="n">
        <v>0</v>
      </c>
      <c r="FR2088" s="0" t="n">
        <v>0</v>
      </c>
      <c r="FS2088" s="0" t="n">
        <v>0</v>
      </c>
      <c r="FX2088" s="0" t="n">
        <v>97</v>
      </c>
      <c r="FY2088" s="0" t="n">
        <v>51</v>
      </c>
      <c r="GA2088" s="0" t="inlineStr"/>
      <c r="GD2088" s="0" t="n">
        <v>1</v>
      </c>
      <c r="GF2088" s="0" t="n">
        <v>-134942991</v>
      </c>
      <c r="GG2088" s="0" t="n">
        <v>2</v>
      </c>
      <c r="GH2088" s="0" t="n">
        <v>1</v>
      </c>
      <c r="GI2088" s="0" t="n">
        <v>2</v>
      </c>
      <c r="GJ2088" s="0" t="n">
        <v>0</v>
      </c>
      <c r="GK2088" s="0" t="n">
        <v>0</v>
      </c>
      <c r="GL2088" s="0">
        <f>ROUND(IF(AND(BH2088=3,BI2088=3,FS2088&lt;&gt;0),P2088,0),0)</f>
        <v/>
      </c>
      <c r="GM2088" s="0">
        <f>ROUND(O2088+X2088+Y2088,0)+GX2088</f>
        <v/>
      </c>
      <c r="GN2088" s="0">
        <f>IF(OR(BI2088=0,BI2088=1),GM2088-GX2088,0)</f>
        <v/>
      </c>
      <c r="GO2088" s="0">
        <f>IF(BI2088=2,GM2088-GX2088,0)</f>
        <v/>
      </c>
      <c r="GP2088" s="0">
        <f>IF(BI2088=4,GM2088-GX2088,0)</f>
        <v/>
      </c>
      <c r="GR2088" s="0" t="n">
        <v>0</v>
      </c>
      <c r="GS2088" s="0" t="n">
        <v>3</v>
      </c>
      <c r="GT2088" s="0" t="n">
        <v>0</v>
      </c>
      <c r="GU2088" s="0" t="inlineStr"/>
      <c r="GV2088" s="0">
        <f>ROUND((GT2088),2)</f>
        <v/>
      </c>
      <c r="GW2088" s="0" t="n">
        <v>1</v>
      </c>
      <c r="GX2088" s="0">
        <f>ROUND(HC2088*I2088,0)</f>
        <v/>
      </c>
      <c r="HA2088" s="0" t="n">
        <v>0</v>
      </c>
      <c r="HB2088" s="0" t="n">
        <v>0</v>
      </c>
      <c r="HC2088" s="0">
        <f>GV2088*GW2088</f>
        <v/>
      </c>
      <c r="HE2088" s="0" t="inlineStr"/>
      <c r="HF2088" s="0" t="inlineStr"/>
      <c r="HM2088" s="0" t="inlineStr"/>
      <c r="HN2088" s="0" t="inlineStr">
        <is>
          <t>Пр/812-049.3-1</t>
        </is>
      </c>
      <c r="HO2088" s="0" t="inlineStr">
        <is>
          <t>Пр/774-049.3</t>
        </is>
      </c>
      <c r="HP2088" s="0" t="inlineStr">
        <is>
          <t>Электротехнические установки: на других объектах</t>
        </is>
      </c>
      <c r="HQ2088" s="0" t="inlineStr">
        <is>
          <t>Электротехнические установки: на других объектах</t>
        </is>
      </c>
      <c r="HS2088" s="0" t="n">
        <v>0</v>
      </c>
      <c r="IK2088" s="0" t="n">
        <v>0</v>
      </c>
    </row>
    <row r="2089">
      <c r="A2089" s="0" t="n">
        <v>18</v>
      </c>
      <c r="B2089" s="0" t="n">
        <v>0</v>
      </c>
      <c r="C2089" s="0" t="n">
        <v>786</v>
      </c>
      <c r="E2089" s="0" t="inlineStr">
        <is>
          <t>2,1</t>
        </is>
      </c>
      <c r="F2089" s="0" t="inlineStr">
        <is>
          <t>501-8647</t>
        </is>
      </c>
      <c r="G2089" s="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2089" s="0" t="inlineStr">
        <is>
          <t>1000 м</t>
        </is>
      </c>
      <c r="I2089" s="0">
        <f>I2088*J2089</f>
        <v/>
      </c>
      <c r="J2089" s="0" t="n">
        <v>0.1</v>
      </c>
      <c r="K2089" s="0" t="n">
        <v>0.1</v>
      </c>
      <c r="O2089" s="0">
        <f>ROUND(CP2089,0)</f>
        <v/>
      </c>
      <c r="P2089" s="0">
        <f>ROUND(CQ2089*I2089,0)</f>
        <v/>
      </c>
      <c r="Q2089" s="0">
        <f>(ROUND((ROUND(((ET2089)*I2089),0)*BB2089),0)+ROUND((ROUND(((AE2089-(EU2089))*I2089),0)*BS2089),0))</f>
        <v/>
      </c>
      <c r="R2089" s="0">
        <f>(ROUND((ROUND(((EU2089)*I2089),0)*BS2089),0)+ROUND((ROUND(((AE2089-(EU2089))*I2089),0)*BS2089),0))</f>
        <v/>
      </c>
      <c r="S2089" s="0">
        <f>ROUND(CT2089*I2089,0)</f>
        <v/>
      </c>
      <c r="T2089" s="0">
        <f>ROUND(CU2089*I2089,0)</f>
        <v/>
      </c>
      <c r="U2089" s="0">
        <f>ROUND(CV2089*I2089,7)</f>
        <v/>
      </c>
      <c r="V2089" s="0">
        <f>ROUND(CW2089*I2089,7)</f>
        <v/>
      </c>
      <c r="W2089" s="0">
        <f>ROUND(CX2089*I2089,0)</f>
        <v/>
      </c>
      <c r="X2089" s="0">
        <f>ROUND(CY2089,0)</f>
        <v/>
      </c>
      <c r="Y2089" s="0">
        <f>ROUND(CZ2089,0)</f>
        <v/>
      </c>
      <c r="AA2089" s="0" t="n">
        <v>78845955</v>
      </c>
      <c r="AB2089" s="0">
        <f>ROUND((AC2089+AD2089+AF2089),2)</f>
        <v/>
      </c>
      <c r="AC2089" s="0">
        <f>ROUND((ES2089),2)</f>
        <v/>
      </c>
      <c r="AD2089" s="0">
        <f>ROUND((((ET2089)-(EU2089))+AE2089),2)</f>
        <v/>
      </c>
      <c r="AE2089" s="0">
        <f>ROUND((EU2089),2)</f>
        <v/>
      </c>
      <c r="AF2089" s="0">
        <f>ROUND((EV2089),2)</f>
        <v/>
      </c>
      <c r="AG2089" s="0">
        <f>ROUND((AP2089),2)</f>
        <v/>
      </c>
      <c r="AH2089" s="0">
        <f>(EW2089)</f>
        <v/>
      </c>
      <c r="AI2089" s="0">
        <f>(EX2089)</f>
        <v/>
      </c>
      <c r="AJ2089" s="0">
        <f>(AS2089)</f>
        <v/>
      </c>
      <c r="AK2089" s="0" t="n">
        <v>3379.32</v>
      </c>
      <c r="AL2089" s="0" t="n">
        <v>3379.32</v>
      </c>
      <c r="AM2089" s="0" t="n">
        <v>0</v>
      </c>
      <c r="AN2089" s="0" t="n">
        <v>0</v>
      </c>
      <c r="AO2089" s="0" t="n">
        <v>0</v>
      </c>
      <c r="AP2089" s="0" t="n">
        <v>0</v>
      </c>
      <c r="AQ2089" s="0" t="n">
        <v>0</v>
      </c>
      <c r="AR2089" s="0" t="n">
        <v>0</v>
      </c>
      <c r="AS2089" s="0" t="n">
        <v>6.04</v>
      </c>
      <c r="AT2089" s="0" t="n">
        <v>97</v>
      </c>
      <c r="AU2089" s="0" t="n">
        <v>51</v>
      </c>
      <c r="AV2089" s="0" t="n">
        <v>1</v>
      </c>
      <c r="AW2089" s="0" t="n">
        <v>1</v>
      </c>
      <c r="AZ2089" s="0" t="n">
        <v>1</v>
      </c>
      <c r="BA2089" s="0" t="n">
        <v>1</v>
      </c>
      <c r="BB2089" s="0" t="n">
        <v>1</v>
      </c>
      <c r="BC2089" s="0" t="n">
        <v>15.94</v>
      </c>
      <c r="BD2089" s="0" t="inlineStr"/>
      <c r="BE2089" s="0" t="inlineStr"/>
      <c r="BF2089" s="0" t="inlineStr"/>
      <c r="BG2089" s="0" t="inlineStr"/>
      <c r="BH2089" s="0" t="n">
        <v>3</v>
      </c>
      <c r="BI2089" s="0" t="n">
        <v>2</v>
      </c>
      <c r="BJ2089" s="0" t="inlineStr">
        <is>
          <t>ТССЦ Московской обл., 501-8647, приказ Минстроя России №675/пр от 28.02.2017 № 258/пр</t>
        </is>
      </c>
      <c r="BM2089" s="0" t="n">
        <v>108001</v>
      </c>
      <c r="BN2089" s="0" t="n">
        <v>0</v>
      </c>
      <c r="BO2089" s="0" t="inlineStr">
        <is>
          <t>501-8647</t>
        </is>
      </c>
      <c r="BP2089" s="0" t="n">
        <v>1</v>
      </c>
      <c r="BQ2089" s="0" t="n">
        <v>3</v>
      </c>
      <c r="BR2089" s="0" t="n">
        <v>0</v>
      </c>
      <c r="BS2089" s="0" t="n">
        <v>1</v>
      </c>
      <c r="BT2089" s="0" t="n">
        <v>1</v>
      </c>
      <c r="BU2089" s="0" t="n">
        <v>1</v>
      </c>
      <c r="BV2089" s="0" t="n">
        <v>1</v>
      </c>
      <c r="BW2089" s="0" t="n">
        <v>1</v>
      </c>
      <c r="BX2089" s="0" t="n">
        <v>1</v>
      </c>
      <c r="BY2089" s="0" t="inlineStr"/>
      <c r="BZ2089" s="0" t="n">
        <v>97</v>
      </c>
      <c r="CA2089" s="0" t="n">
        <v>51</v>
      </c>
      <c r="CB2089" s="0" t="inlineStr"/>
      <c r="CE2089" s="0" t="n">
        <v>12</v>
      </c>
      <c r="CF2089" s="0" t="n">
        <v>0</v>
      </c>
      <c r="CG2089" s="0" t="n">
        <v>0</v>
      </c>
      <c r="CM2089" s="0" t="n">
        <v>0</v>
      </c>
      <c r="CN2089" s="0" t="inlineStr"/>
      <c r="CO2089" s="0" t="n">
        <v>0</v>
      </c>
      <c r="CP2089" s="0">
        <f>(P2089+Q2089+S2089)</f>
        <v/>
      </c>
      <c r="CQ2089" s="0">
        <f>AC2089*BC2089</f>
        <v/>
      </c>
      <c r="CR2089" s="0">
        <f>(ROUND((ROUND(((ET2089)*1),0)*BB2089),0)+ROUND((ROUND(((AE2089-(EU2089))*1),0)*BS2089),0))</f>
        <v/>
      </c>
      <c r="CS2089" s="0">
        <f>(ROUND((ROUND(((EU2089)*1),0)*BS2089),0)+ROUND((ROUND(((AE2089-(EU2089))*1),0)*BS2089),0))</f>
        <v/>
      </c>
      <c r="CT2089" s="0">
        <f>AF2089*BA2089</f>
        <v/>
      </c>
      <c r="CU2089" s="0">
        <f>AG2089</f>
        <v/>
      </c>
      <c r="CV2089" s="0">
        <f>AH2089</f>
        <v/>
      </c>
      <c r="CW2089" s="0">
        <f>AI2089</f>
        <v/>
      </c>
      <c r="CX2089" s="0">
        <f>AJ2089</f>
        <v/>
      </c>
      <c r="CY2089" s="0">
        <f>(((S2089+R2089)*AT2089)/100)</f>
        <v/>
      </c>
      <c r="CZ2089" s="0">
        <f>(((S2089+R2089)*AU2089)/100)</f>
        <v/>
      </c>
      <c r="DC2089" s="0" t="inlineStr"/>
      <c r="DD2089" s="0" t="inlineStr"/>
      <c r="DE2089" s="0" t="inlineStr"/>
      <c r="DF2089" s="0" t="inlineStr"/>
      <c r="DG2089" s="0" t="inlineStr"/>
      <c r="DH2089" s="0" t="inlineStr"/>
      <c r="DI2089" s="0" t="inlineStr"/>
      <c r="DJ2089" s="0" t="inlineStr"/>
      <c r="DK2089" s="0" t="inlineStr"/>
      <c r="DL2089" s="0" t="inlineStr"/>
      <c r="DM2089" s="0" t="inlineStr"/>
      <c r="DN2089" s="0" t="n">
        <v>0</v>
      </c>
      <c r="DO2089" s="0" t="n">
        <v>0</v>
      </c>
      <c r="DP2089" s="0" t="n">
        <v>1</v>
      </c>
      <c r="DQ2089" s="0" t="n">
        <v>1</v>
      </c>
      <c r="DU2089" s="0" t="n">
        <v>1013</v>
      </c>
      <c r="DV2089" s="0" t="inlineStr">
        <is>
          <t>1000 м</t>
        </is>
      </c>
      <c r="DW2089" s="0" t="inlineStr">
        <is>
          <t>1000 М</t>
        </is>
      </c>
      <c r="DX2089" s="0" t="n">
        <v>1</v>
      </c>
      <c r="DZ2089" s="0" t="inlineStr"/>
      <c r="EA2089" s="0" t="inlineStr"/>
      <c r="EB2089" s="0" t="inlineStr"/>
      <c r="EC2089" s="0" t="inlineStr"/>
      <c r="EE2089" s="0" t="n">
        <v>78725665</v>
      </c>
      <c r="EF2089" s="0" t="n">
        <v>3</v>
      </c>
      <c r="EG2089" s="0" t="inlineStr">
        <is>
          <t>Монтажные работы</t>
        </is>
      </c>
      <c r="EH2089" s="0" t="n">
        <v>0</v>
      </c>
      <c r="EI2089" s="0" t="inlineStr"/>
      <c r="EJ2089" s="0" t="n">
        <v>2</v>
      </c>
      <c r="EK2089" s="0" t="n">
        <v>108001</v>
      </c>
      <c r="EL2089" s="0" t="inlineStr">
        <is>
          <t>Электротехнические установки: на других объектах</t>
        </is>
      </c>
      <c r="EM2089" s="0" t="inlineStr">
        <is>
          <t>мФЕР-08</t>
        </is>
      </c>
      <c r="EO2089" s="0" t="inlineStr"/>
      <c r="EQ2089" s="0" t="n">
        <v>0</v>
      </c>
      <c r="ER2089" s="0" t="n">
        <v>3379.32</v>
      </c>
      <c r="ES2089" s="0" t="n">
        <v>3379.32</v>
      </c>
      <c r="ET2089" s="0" t="n">
        <v>0</v>
      </c>
      <c r="EU2089" s="0" t="n">
        <v>0</v>
      </c>
      <c r="EV2089" s="0" t="n">
        <v>0</v>
      </c>
      <c r="EW2089" s="0" t="n">
        <v>0</v>
      </c>
      <c r="EX2089" s="0" t="n">
        <v>0</v>
      </c>
      <c r="FQ2089" s="0" t="n">
        <v>0</v>
      </c>
      <c r="FR2089" s="0" t="n">
        <v>0</v>
      </c>
      <c r="FS2089" s="0" t="n">
        <v>0</v>
      </c>
      <c r="FX2089" s="0" t="n">
        <v>97</v>
      </c>
      <c r="FY2089" s="0" t="n">
        <v>51</v>
      </c>
      <c r="GA2089" s="0" t="inlineStr"/>
      <c r="GD2089" s="0" t="n">
        <v>1</v>
      </c>
      <c r="GF2089" s="0" t="n">
        <v>1820439132</v>
      </c>
      <c r="GG2089" s="0" t="n">
        <v>2</v>
      </c>
      <c r="GH2089" s="0" t="n">
        <v>1</v>
      </c>
      <c r="GI2089" s="0" t="n">
        <v>2</v>
      </c>
      <c r="GJ2089" s="0" t="n">
        <v>0</v>
      </c>
      <c r="GK2089" s="0" t="n">
        <v>0</v>
      </c>
      <c r="GL2089" s="0">
        <f>ROUND(IF(AND(BH2089=3,BI2089=3,FS2089&lt;&gt;0),P2089,0),0)</f>
        <v/>
      </c>
      <c r="GM2089" s="0">
        <f>ROUND(O2089+X2089+Y2089,0)+GX2089</f>
        <v/>
      </c>
      <c r="GN2089" s="0">
        <f>IF(OR(BI2089=0,BI2089=1),GM2089-GX2089,0)</f>
        <v/>
      </c>
      <c r="GO2089" s="0">
        <f>IF(BI2089=2,GM2089-GX2089,0)</f>
        <v/>
      </c>
      <c r="GP2089" s="0">
        <f>IF(BI2089=4,GM2089-GX2089,0)</f>
        <v/>
      </c>
      <c r="GR2089" s="0" t="n">
        <v>0</v>
      </c>
      <c r="GS2089" s="0" t="n">
        <v>3</v>
      </c>
      <c r="GT2089" s="0" t="n">
        <v>0</v>
      </c>
      <c r="GU2089" s="0" t="inlineStr"/>
      <c r="GV2089" s="0">
        <f>ROUND((GT2089),2)</f>
        <v/>
      </c>
      <c r="GW2089" s="0" t="n">
        <v>1</v>
      </c>
      <c r="GX2089" s="0">
        <f>ROUND(HC2089*I2089,0)</f>
        <v/>
      </c>
      <c r="HA2089" s="0" t="n">
        <v>0</v>
      </c>
      <c r="HB2089" s="0" t="n">
        <v>0</v>
      </c>
      <c r="HC2089" s="0">
        <f>GV2089*GW2089</f>
        <v/>
      </c>
      <c r="HE2089" s="0" t="inlineStr"/>
      <c r="HF2089" s="0" t="inlineStr"/>
      <c r="HM2089" s="0" t="inlineStr"/>
      <c r="HN2089" s="0" t="inlineStr">
        <is>
          <t>Пр/812-049.3-1</t>
        </is>
      </c>
      <c r="HO2089" s="0" t="inlineStr">
        <is>
          <t>Пр/774-049.3</t>
        </is>
      </c>
      <c r="HP2089" s="0" t="inlineStr">
        <is>
          <t>Электротехнические установки: на других объектах</t>
        </is>
      </c>
      <c r="HQ2089" s="0" t="inlineStr">
        <is>
          <t>Электротехнические установки: на других объектах</t>
        </is>
      </c>
      <c r="HS2089" s="0" t="n">
        <v>0</v>
      </c>
      <c r="IK2089" s="0" t="n">
        <v>0</v>
      </c>
    </row>
    <row r="2091">
      <c r="A2091" s="358" t="n">
        <v>51</v>
      </c>
      <c r="B2091" s="358">
        <f>B2082</f>
        <v/>
      </c>
      <c r="C2091" s="358">
        <f>A2082</f>
        <v/>
      </c>
      <c r="D2091" s="358">
        <f>ROW(A2082)</f>
        <v/>
      </c>
      <c r="E2091" s="358" t="n"/>
      <c r="F2091" s="358">
        <f>IF(F2082&lt;&gt;"",F2082,"")</f>
        <v/>
      </c>
      <c r="G2091" s="358">
        <f>IF(G2082&lt;&gt;"",G2082,"")</f>
        <v/>
      </c>
      <c r="H2091" s="358" t="n">
        <v>0</v>
      </c>
      <c r="I2091" s="358" t="n"/>
      <c r="J2091" s="358" t="n"/>
      <c r="K2091" s="358" t="n"/>
      <c r="L2091" s="358" t="n"/>
      <c r="M2091" s="358" t="n"/>
      <c r="N2091" s="358" t="n"/>
      <c r="O2091" s="358" t="n">
        <v>0</v>
      </c>
      <c r="P2091" s="358" t="n">
        <v>0</v>
      </c>
      <c r="Q2091" s="358" t="n">
        <v>0</v>
      </c>
      <c r="R2091" s="358" t="n">
        <v>0</v>
      </c>
      <c r="S2091" s="358" t="n">
        <v>0</v>
      </c>
      <c r="T2091" s="358" t="n">
        <v>0</v>
      </c>
      <c r="U2091" s="358" t="n">
        <v>0</v>
      </c>
      <c r="V2091" s="358" t="n">
        <v>0</v>
      </c>
      <c r="W2091" s="358" t="n">
        <v>0</v>
      </c>
      <c r="X2091" s="358" t="n">
        <v>0</v>
      </c>
      <c r="Y2091" s="358" t="n">
        <v>0</v>
      </c>
      <c r="Z2091" s="358" t="n"/>
      <c r="AA2091" s="358" t="n"/>
      <c r="AB2091" s="358" t="n"/>
      <c r="AC2091" s="358" t="n"/>
      <c r="AD2091" s="358" t="n"/>
      <c r="AE2091" s="358" t="n"/>
      <c r="AF2091" s="358" t="n"/>
      <c r="AG2091" s="358" t="n"/>
      <c r="AH2091" s="358" t="n"/>
      <c r="AI2091" s="358" t="n"/>
      <c r="AJ2091" s="358" t="n"/>
      <c r="AK2091" s="358" t="n"/>
      <c r="AL2091" s="358" t="n"/>
      <c r="AM2091" s="358" t="n"/>
      <c r="AN2091" s="358" t="n"/>
      <c r="AO2091" s="358">
        <f>ROUND(BX2091,0)</f>
        <v/>
      </c>
      <c r="AP2091" s="358">
        <f>ROUND(BY2091,0)</f>
        <v/>
      </c>
      <c r="AQ2091" s="358">
        <f>ROUND(BZ2091,0)</f>
        <v/>
      </c>
      <c r="AR2091" s="358">
        <f>ROUND(CA2091,0)</f>
        <v/>
      </c>
      <c r="AS2091" s="358">
        <f>ROUND(CB2091,0)</f>
        <v/>
      </c>
      <c r="AT2091" s="358">
        <f>ROUND(CC2091,0)</f>
        <v/>
      </c>
      <c r="AU2091" s="358">
        <f>ROUND(CD2091,0)</f>
        <v/>
      </c>
      <c r="AV2091" s="358">
        <f>ROUND(CE2091,0)</f>
        <v/>
      </c>
      <c r="AW2091" s="358">
        <f>ROUND(CF2091,0)</f>
        <v/>
      </c>
      <c r="AX2091" s="358">
        <f>ROUND(CG2091,0)</f>
        <v/>
      </c>
      <c r="AY2091" s="358">
        <f>ROUND(CH2091,0)</f>
        <v/>
      </c>
      <c r="AZ2091" s="358">
        <f>ROUND(CI2091,0)</f>
        <v/>
      </c>
      <c r="BA2091" s="358">
        <f>ROUND(CJ2091,0)</f>
        <v/>
      </c>
      <c r="BB2091" s="358">
        <f>ROUND(CK2091,0)</f>
        <v/>
      </c>
      <c r="BC2091" s="358">
        <f>ROUND(CL2091,0)</f>
        <v/>
      </c>
      <c r="BD2091" s="358">
        <f>ROUND(CM2091,0)</f>
        <v/>
      </c>
      <c r="BE2091" s="358" t="n"/>
      <c r="BF2091" s="358" t="n"/>
      <c r="BG2091" s="358" t="n"/>
      <c r="BH2091" s="358" t="n"/>
      <c r="BI2091" s="358" t="n"/>
      <c r="BJ2091" s="358" t="n"/>
      <c r="BK2091" s="358" t="n"/>
      <c r="BL2091" s="358" t="n"/>
      <c r="BM2091" s="358" t="n"/>
      <c r="BN2091" s="358" t="n"/>
      <c r="BO2091" s="358" t="n"/>
      <c r="BP2091" s="358" t="n"/>
      <c r="BQ2091" s="358" t="n"/>
      <c r="BR2091" s="358" t="n"/>
      <c r="BS2091" s="358" t="n"/>
      <c r="BT2091" s="358" t="n"/>
      <c r="BU2091" s="358" t="n"/>
      <c r="BV2091" s="358" t="n"/>
      <c r="BW2091" s="358" t="n"/>
      <c r="BX2091" s="358" t="n"/>
      <c r="BY2091" s="358" t="n"/>
      <c r="BZ2091" s="358" t="n"/>
      <c r="CA2091" s="358" t="n"/>
      <c r="CB2091" s="358" t="n"/>
      <c r="CC2091" s="358" t="n"/>
      <c r="CD2091" s="358" t="n"/>
      <c r="CE2091" s="358" t="n"/>
      <c r="CF2091" s="358" t="n"/>
      <c r="CG2091" s="358" t="n"/>
      <c r="CH2091" s="358" t="n"/>
      <c r="CI2091" s="358" t="n"/>
      <c r="CJ2091" s="358" t="n"/>
      <c r="CK2091" s="358" t="n"/>
      <c r="CL2091" s="358" t="n"/>
      <c r="CM2091" s="358" t="n"/>
      <c r="CN2091" s="358" t="n"/>
      <c r="CO2091" s="358" t="n"/>
      <c r="CP2091" s="358" t="n"/>
      <c r="CQ2091" s="358" t="n"/>
      <c r="CR2091" s="358" t="n"/>
      <c r="CS2091" s="358" t="n"/>
      <c r="CT2091" s="358" t="n"/>
      <c r="CU2091" s="358" t="n"/>
      <c r="CV2091" s="358" t="n"/>
      <c r="CW2091" s="358" t="n"/>
      <c r="CX2091" s="358" t="n"/>
      <c r="CY2091" s="358" t="n"/>
      <c r="CZ2091" s="358" t="n"/>
      <c r="DA2091" s="358" t="n"/>
      <c r="DB2091" s="358" t="n"/>
      <c r="DC2091" s="358" t="n"/>
      <c r="DD2091" s="358" t="n"/>
      <c r="DE2091" s="358" t="n"/>
      <c r="DF2091" s="358" t="n"/>
      <c r="DG2091" s="359" t="n"/>
      <c r="DH2091" s="359" t="n"/>
      <c r="DI2091" s="359" t="n"/>
      <c r="DJ2091" s="359" t="n"/>
      <c r="DK2091" s="359" t="n"/>
      <c r="DL2091" s="359" t="n"/>
      <c r="DM2091" s="359" t="n"/>
      <c r="DN2091" s="359" t="n"/>
      <c r="DO2091" s="359" t="n"/>
      <c r="DP2091" s="359" t="n"/>
      <c r="DQ2091" s="359" t="n"/>
      <c r="DR2091" s="359" t="n"/>
      <c r="DS2091" s="359" t="n"/>
      <c r="DT2091" s="359" t="n"/>
      <c r="DU2091" s="359" t="n"/>
      <c r="DV2091" s="359" t="n"/>
      <c r="DW2091" s="359" t="n"/>
      <c r="DX2091" s="359" t="n"/>
      <c r="DY2091" s="359" t="n"/>
      <c r="DZ2091" s="359" t="n"/>
      <c r="EA2091" s="359" t="n"/>
      <c r="EB2091" s="359" t="n"/>
      <c r="EC2091" s="359" t="n"/>
      <c r="ED2091" s="359" t="n"/>
      <c r="EE2091" s="359" t="n"/>
      <c r="EF2091" s="359" t="n"/>
      <c r="EG2091" s="359" t="n"/>
      <c r="EH2091" s="359" t="n"/>
      <c r="EI2091" s="359" t="n"/>
      <c r="EJ2091" s="359" t="n"/>
      <c r="EK2091" s="359" t="n"/>
      <c r="EL2091" s="359" t="n"/>
      <c r="EM2091" s="359" t="n"/>
      <c r="EN2091" s="359" t="n"/>
      <c r="EO2091" s="359" t="n"/>
      <c r="EP2091" s="359" t="n"/>
      <c r="EQ2091" s="359" t="n"/>
      <c r="ER2091" s="359" t="n"/>
      <c r="ES2091" s="359" t="n"/>
      <c r="ET2091" s="359" t="n"/>
      <c r="EU2091" s="359" t="n"/>
      <c r="EV2091" s="359" t="n"/>
      <c r="EW2091" s="359" t="n"/>
      <c r="EX2091" s="359" t="n"/>
      <c r="EY2091" s="359" t="n"/>
      <c r="EZ2091" s="359" t="n"/>
      <c r="FA2091" s="359" t="n"/>
      <c r="FB2091" s="359" t="n"/>
      <c r="FC2091" s="359" t="n"/>
      <c r="FD2091" s="359" t="n"/>
      <c r="FE2091" s="359" t="n"/>
      <c r="FF2091" s="359" t="n"/>
      <c r="FG2091" s="359" t="n"/>
      <c r="FH2091" s="359" t="n"/>
      <c r="FI2091" s="359" t="n"/>
      <c r="FJ2091" s="359" t="n"/>
      <c r="FK2091" s="359" t="n"/>
      <c r="FL2091" s="359" t="n"/>
      <c r="FM2091" s="359" t="n"/>
      <c r="FN2091" s="359" t="n"/>
      <c r="FO2091" s="359" t="n"/>
      <c r="FP2091" s="359" t="n"/>
      <c r="FQ2091" s="359" t="n"/>
      <c r="FR2091" s="359" t="n"/>
      <c r="FS2091" s="359" t="n"/>
      <c r="FT2091" s="359" t="n"/>
      <c r="FU2091" s="359" t="n"/>
      <c r="FV2091" s="359" t="n"/>
      <c r="FW2091" s="359" t="n"/>
      <c r="FX2091" s="359" t="n"/>
      <c r="FY2091" s="359" t="n"/>
      <c r="FZ2091" s="359" t="n"/>
      <c r="GA2091" s="359" t="n"/>
      <c r="GB2091" s="359" t="n"/>
      <c r="GC2091" s="359" t="n"/>
      <c r="GD2091" s="359" t="n"/>
      <c r="GE2091" s="359" t="n"/>
      <c r="GF2091" s="359" t="n"/>
      <c r="GG2091" s="359" t="n"/>
      <c r="GH2091" s="359" t="n"/>
      <c r="GI2091" s="359" t="n"/>
      <c r="GJ2091" s="359" t="n"/>
      <c r="GK2091" s="359" t="n"/>
      <c r="GL2091" s="359" t="n"/>
      <c r="GM2091" s="359" t="n"/>
      <c r="GN2091" s="359" t="n"/>
      <c r="GO2091" s="359" t="n"/>
      <c r="GP2091" s="359" t="n"/>
      <c r="GQ2091" s="359" t="n"/>
      <c r="GR2091" s="359" t="n"/>
      <c r="GS2091" s="359" t="n"/>
      <c r="GT2091" s="359" t="n"/>
      <c r="GU2091" s="359" t="n"/>
      <c r="GV2091" s="359" t="n"/>
      <c r="GW2091" s="359" t="n"/>
      <c r="GX2091" s="359" t="n">
        <v>0</v>
      </c>
    </row>
    <row r="2093">
      <c r="A2093" s="360" t="n">
        <v>50</v>
      </c>
      <c r="B2093" s="360" t="n">
        <v>0</v>
      </c>
      <c r="C2093" s="360" t="n">
        <v>0</v>
      </c>
      <c r="D2093" s="360" t="n">
        <v>1</v>
      </c>
      <c r="E2093" s="360" t="n">
        <v>201</v>
      </c>
      <c r="F2093" s="360">
        <f>ROUND(Source!O2091,O2093)</f>
        <v/>
      </c>
      <c r="G2093" s="360" t="inlineStr">
        <is>
          <t>ПЗ</t>
        </is>
      </c>
      <c r="H2093" s="360" t="inlineStr">
        <is>
          <t>Прямые затраты</t>
        </is>
      </c>
      <c r="I2093" s="360" t="n"/>
      <c r="J2093" s="360" t="n"/>
      <c r="K2093" s="360" t="n">
        <v>201</v>
      </c>
      <c r="L2093" s="360" t="n">
        <v>1</v>
      </c>
      <c r="M2093" s="360" t="n">
        <v>3</v>
      </c>
      <c r="N2093" s="360" t="inlineStr"/>
      <c r="O2093" s="360" t="n">
        <v>0</v>
      </c>
      <c r="P2093" s="360" t="n"/>
      <c r="Q2093" s="360" t="n"/>
      <c r="R2093" s="360" t="n"/>
      <c r="S2093" s="360" t="n"/>
      <c r="T2093" s="360" t="n"/>
      <c r="U2093" s="360" t="n"/>
      <c r="V2093" s="360" t="n"/>
      <c r="W2093" s="360" t="n">
        <v>0</v>
      </c>
      <c r="X2093" s="360" t="n">
        <v>1</v>
      </c>
      <c r="Y2093" s="360" t="n">
        <v>0</v>
      </c>
      <c r="Z2093" s="360" t="n"/>
      <c r="AA2093" s="360" t="n"/>
      <c r="AB2093" s="360" t="n"/>
    </row>
    <row r="2094">
      <c r="A2094" s="360" t="n">
        <v>50</v>
      </c>
      <c r="B2094" s="360" t="n">
        <v>0</v>
      </c>
      <c r="C2094" s="360" t="n">
        <v>0</v>
      </c>
      <c r="D2094" s="360" t="n">
        <v>1</v>
      </c>
      <c r="E2094" s="360" t="n">
        <v>202</v>
      </c>
      <c r="F2094" s="360">
        <f>ROUND(Source!P2091,O2094)</f>
        <v/>
      </c>
      <c r="G2094" s="360" t="inlineStr">
        <is>
          <t>СтМатОб</t>
        </is>
      </c>
      <c r="H2094" s="360" t="inlineStr">
        <is>
          <t>Стоимость материальных ресурсов (всего)</t>
        </is>
      </c>
      <c r="I2094" s="360" t="n"/>
      <c r="J2094" s="360" t="n"/>
      <c r="K2094" s="360" t="n">
        <v>202</v>
      </c>
      <c r="L2094" s="360" t="n">
        <v>2</v>
      </c>
      <c r="M2094" s="360" t="n">
        <v>3</v>
      </c>
      <c r="N2094" s="360" t="inlineStr"/>
      <c r="O2094" s="360" t="n">
        <v>0</v>
      </c>
      <c r="P2094" s="360" t="n"/>
      <c r="Q2094" s="360" t="n"/>
      <c r="R2094" s="360" t="n"/>
      <c r="S2094" s="360" t="n"/>
      <c r="T2094" s="360" t="n"/>
      <c r="U2094" s="360" t="n"/>
      <c r="V2094" s="360" t="n"/>
      <c r="W2094" s="360" t="n">
        <v>0</v>
      </c>
      <c r="X2094" s="360" t="n">
        <v>1</v>
      </c>
      <c r="Y2094" s="360" t="n">
        <v>0</v>
      </c>
      <c r="Z2094" s="360" t="n"/>
      <c r="AA2094" s="360" t="n"/>
      <c r="AB2094" s="360" t="n"/>
    </row>
    <row r="2095">
      <c r="A2095" s="360" t="n">
        <v>50</v>
      </c>
      <c r="B2095" s="360" t="n">
        <v>0</v>
      </c>
      <c r="C2095" s="360" t="n">
        <v>0</v>
      </c>
      <c r="D2095" s="360" t="n">
        <v>1</v>
      </c>
      <c r="E2095" s="360" t="n">
        <v>222</v>
      </c>
      <c r="F2095" s="360">
        <f>ROUND(Source!AO2091,O2095)</f>
        <v/>
      </c>
      <c r="G2095" s="360" t="inlineStr">
        <is>
          <t>СтМатОбЗак</t>
        </is>
      </c>
      <c r="H2095" s="360" t="inlineStr">
        <is>
          <t>Стоимость материалов и оборудования заказчика</t>
        </is>
      </c>
      <c r="I2095" s="360" t="n"/>
      <c r="J2095" s="360" t="n"/>
      <c r="K2095" s="360" t="n">
        <v>222</v>
      </c>
      <c r="L2095" s="360" t="n">
        <v>3</v>
      </c>
      <c r="M2095" s="360" t="n">
        <v>3</v>
      </c>
      <c r="N2095" s="360" t="inlineStr"/>
      <c r="O2095" s="360" t="n">
        <v>0</v>
      </c>
      <c r="P2095" s="360" t="n"/>
      <c r="Q2095" s="360" t="n"/>
      <c r="R2095" s="360" t="n"/>
      <c r="S2095" s="360" t="n"/>
      <c r="T2095" s="360" t="n"/>
      <c r="U2095" s="360" t="n"/>
      <c r="V2095" s="360" t="n"/>
      <c r="W2095" s="360" t="n">
        <v>0</v>
      </c>
      <c r="X2095" s="360" t="n">
        <v>1</v>
      </c>
      <c r="Y2095" s="360" t="n">
        <v>0</v>
      </c>
      <c r="Z2095" s="360" t="n"/>
      <c r="AA2095" s="360" t="n"/>
      <c r="AB2095" s="360" t="n"/>
    </row>
    <row r="2096">
      <c r="A2096" s="360" t="n">
        <v>50</v>
      </c>
      <c r="B2096" s="360" t="n">
        <v>0</v>
      </c>
      <c r="C2096" s="360" t="n">
        <v>0</v>
      </c>
      <c r="D2096" s="360" t="n">
        <v>1</v>
      </c>
      <c r="E2096" s="360" t="n">
        <v>225</v>
      </c>
      <c r="F2096" s="360">
        <f>ROUND(Source!AV2091,O2096)</f>
        <v/>
      </c>
      <c r="G2096" s="360" t="inlineStr">
        <is>
          <t>СтМатОбПод</t>
        </is>
      </c>
      <c r="H2096" s="360" t="inlineStr">
        <is>
          <t>Стоимость материалов и оборудования подрядчика</t>
        </is>
      </c>
      <c r="I2096" s="360" t="n"/>
      <c r="J2096" s="360" t="n"/>
      <c r="K2096" s="360" t="n">
        <v>225</v>
      </c>
      <c r="L2096" s="360" t="n">
        <v>4</v>
      </c>
      <c r="M2096" s="360" t="n">
        <v>3</v>
      </c>
      <c r="N2096" s="360" t="inlineStr"/>
      <c r="O2096" s="360" t="n">
        <v>0</v>
      </c>
      <c r="P2096" s="360" t="n"/>
      <c r="Q2096" s="360" t="n"/>
      <c r="R2096" s="360" t="n"/>
      <c r="S2096" s="360" t="n"/>
      <c r="T2096" s="360" t="n"/>
      <c r="U2096" s="360" t="n"/>
      <c r="V2096" s="360" t="n"/>
      <c r="W2096" s="360" t="n">
        <v>0</v>
      </c>
      <c r="X2096" s="360" t="n">
        <v>1</v>
      </c>
      <c r="Y2096" s="360" t="n">
        <v>0</v>
      </c>
      <c r="Z2096" s="360" t="n"/>
      <c r="AA2096" s="360" t="n"/>
      <c r="AB2096" s="360" t="n"/>
    </row>
    <row r="2097">
      <c r="A2097" s="360" t="n">
        <v>50</v>
      </c>
      <c r="B2097" s="360" t="n">
        <v>0</v>
      </c>
      <c r="C2097" s="360" t="n">
        <v>0</v>
      </c>
      <c r="D2097" s="360" t="n">
        <v>1</v>
      </c>
      <c r="E2097" s="360" t="n">
        <v>226</v>
      </c>
      <c r="F2097" s="360">
        <f>ROUND(Source!AW2091,O2097)</f>
        <v/>
      </c>
      <c r="G2097" s="360" t="inlineStr">
        <is>
          <t>СтМат</t>
        </is>
      </c>
      <c r="H2097" s="360" t="inlineStr">
        <is>
          <t>Стоимость материалов (всего)</t>
        </is>
      </c>
      <c r="I2097" s="360" t="n"/>
      <c r="J2097" s="360" t="n"/>
      <c r="K2097" s="360" t="n">
        <v>226</v>
      </c>
      <c r="L2097" s="360" t="n">
        <v>5</v>
      </c>
      <c r="M2097" s="360" t="n">
        <v>3</v>
      </c>
      <c r="N2097" s="360" t="inlineStr"/>
      <c r="O2097" s="360" t="n">
        <v>0</v>
      </c>
      <c r="P2097" s="360" t="n"/>
      <c r="Q2097" s="360" t="n"/>
      <c r="R2097" s="360" t="n"/>
      <c r="S2097" s="360" t="n"/>
      <c r="T2097" s="360" t="n"/>
      <c r="U2097" s="360" t="n"/>
      <c r="V2097" s="360" t="n"/>
      <c r="W2097" s="360" t="n">
        <v>0</v>
      </c>
      <c r="X2097" s="360" t="n">
        <v>1</v>
      </c>
      <c r="Y2097" s="360" t="n">
        <v>0</v>
      </c>
      <c r="Z2097" s="360" t="n"/>
      <c r="AA2097" s="360" t="n"/>
      <c r="AB2097" s="360" t="n"/>
    </row>
    <row r="2098">
      <c r="A2098" s="360" t="n">
        <v>50</v>
      </c>
      <c r="B2098" s="360" t="n">
        <v>0</v>
      </c>
      <c r="C2098" s="360" t="n">
        <v>0</v>
      </c>
      <c r="D2098" s="360" t="n">
        <v>1</v>
      </c>
      <c r="E2098" s="360" t="n">
        <v>227</v>
      </c>
      <c r="F2098" s="360">
        <f>ROUND(Source!AX2091,O2098)</f>
        <v/>
      </c>
      <c r="G2098" s="360" t="inlineStr">
        <is>
          <t>СтМатЗак</t>
        </is>
      </c>
      <c r="H2098" s="360" t="inlineStr">
        <is>
          <t>Стоимость материалов заказчика</t>
        </is>
      </c>
      <c r="I2098" s="360" t="n"/>
      <c r="J2098" s="360" t="n"/>
      <c r="K2098" s="360" t="n">
        <v>227</v>
      </c>
      <c r="L2098" s="360" t="n">
        <v>6</v>
      </c>
      <c r="M2098" s="360" t="n">
        <v>3</v>
      </c>
      <c r="N2098" s="360" t="inlineStr"/>
      <c r="O2098" s="360" t="n">
        <v>0</v>
      </c>
      <c r="P2098" s="360" t="n"/>
      <c r="Q2098" s="360" t="n"/>
      <c r="R2098" s="360" t="n"/>
      <c r="S2098" s="360" t="n"/>
      <c r="T2098" s="360" t="n"/>
      <c r="U2098" s="360" t="n"/>
      <c r="V2098" s="360" t="n"/>
      <c r="W2098" s="360" t="n">
        <v>0</v>
      </c>
      <c r="X2098" s="360" t="n">
        <v>1</v>
      </c>
      <c r="Y2098" s="360" t="n">
        <v>0</v>
      </c>
      <c r="Z2098" s="360" t="n"/>
      <c r="AA2098" s="360" t="n"/>
      <c r="AB2098" s="360" t="n"/>
    </row>
    <row r="2099">
      <c r="A2099" s="360" t="n">
        <v>50</v>
      </c>
      <c r="B2099" s="360" t="n">
        <v>0</v>
      </c>
      <c r="C2099" s="360" t="n">
        <v>0</v>
      </c>
      <c r="D2099" s="360" t="n">
        <v>1</v>
      </c>
      <c r="E2099" s="360" t="n">
        <v>228</v>
      </c>
      <c r="F2099" s="360">
        <f>ROUND(Source!AY2091,O2099)</f>
        <v/>
      </c>
      <c r="G2099" s="360" t="inlineStr">
        <is>
          <t>СтМатПод</t>
        </is>
      </c>
      <c r="H2099" s="360" t="inlineStr">
        <is>
          <t>Стоимость материалов подрядчика</t>
        </is>
      </c>
      <c r="I2099" s="360" t="n"/>
      <c r="J2099" s="360" t="n"/>
      <c r="K2099" s="360" t="n">
        <v>228</v>
      </c>
      <c r="L2099" s="360" t="n">
        <v>7</v>
      </c>
      <c r="M2099" s="360" t="n">
        <v>3</v>
      </c>
      <c r="N2099" s="360" t="inlineStr"/>
      <c r="O2099" s="360" t="n">
        <v>0</v>
      </c>
      <c r="P2099" s="360" t="n"/>
      <c r="Q2099" s="360" t="n"/>
      <c r="R2099" s="360" t="n"/>
      <c r="S2099" s="360" t="n"/>
      <c r="T2099" s="360" t="n"/>
      <c r="U2099" s="360" t="n"/>
      <c r="V2099" s="360" t="n"/>
      <c r="W2099" s="360" t="n">
        <v>0</v>
      </c>
      <c r="X2099" s="360" t="n">
        <v>1</v>
      </c>
      <c r="Y2099" s="360" t="n">
        <v>0</v>
      </c>
      <c r="Z2099" s="360" t="n"/>
      <c r="AA2099" s="360" t="n"/>
      <c r="AB2099" s="360" t="n"/>
    </row>
    <row r="2100">
      <c r="A2100" s="360" t="n">
        <v>50</v>
      </c>
      <c r="B2100" s="360" t="n">
        <v>0</v>
      </c>
      <c r="C2100" s="360" t="n">
        <v>0</v>
      </c>
      <c r="D2100" s="360" t="n">
        <v>1</v>
      </c>
      <c r="E2100" s="360" t="n">
        <v>216</v>
      </c>
      <c r="F2100" s="360">
        <f>ROUND(Source!AP2091,O2100)</f>
        <v/>
      </c>
      <c r="G2100" s="360" t="inlineStr">
        <is>
          <t>Оборуд</t>
        </is>
      </c>
      <c r="H2100" s="360" t="inlineStr">
        <is>
          <t>Стоимость оборудования (всего)</t>
        </is>
      </c>
      <c r="I2100" s="360" t="n"/>
      <c r="J2100" s="360" t="n"/>
      <c r="K2100" s="360" t="n">
        <v>216</v>
      </c>
      <c r="L2100" s="360" t="n">
        <v>8</v>
      </c>
      <c r="M2100" s="360" t="n">
        <v>3</v>
      </c>
      <c r="N2100" s="360" t="inlineStr"/>
      <c r="O2100" s="360" t="n">
        <v>0</v>
      </c>
      <c r="P2100" s="360" t="n"/>
      <c r="Q2100" s="360" t="n"/>
      <c r="R2100" s="360" t="n"/>
      <c r="S2100" s="360" t="n"/>
      <c r="T2100" s="360" t="n"/>
      <c r="U2100" s="360" t="n"/>
      <c r="V2100" s="360" t="n"/>
      <c r="W2100" s="360" t="n">
        <v>0</v>
      </c>
      <c r="X2100" s="360" t="n">
        <v>1</v>
      </c>
      <c r="Y2100" s="360" t="n">
        <v>0</v>
      </c>
      <c r="Z2100" s="360" t="n"/>
      <c r="AA2100" s="360" t="n"/>
      <c r="AB2100" s="360" t="n"/>
    </row>
    <row r="2101">
      <c r="A2101" s="360" t="n">
        <v>50</v>
      </c>
      <c r="B2101" s="360" t="n">
        <v>0</v>
      </c>
      <c r="C2101" s="360" t="n">
        <v>0</v>
      </c>
      <c r="D2101" s="360" t="n">
        <v>1</v>
      </c>
      <c r="E2101" s="360" t="n">
        <v>223</v>
      </c>
      <c r="F2101" s="360">
        <f>ROUND(Source!AQ2091,O2101)</f>
        <v/>
      </c>
      <c r="G2101" s="360" t="inlineStr">
        <is>
          <t>ОборудЗак</t>
        </is>
      </c>
      <c r="H2101" s="360" t="inlineStr">
        <is>
          <t>Стоимость оборудования заказчика</t>
        </is>
      </c>
      <c r="I2101" s="360" t="n"/>
      <c r="J2101" s="360" t="n"/>
      <c r="K2101" s="360" t="n">
        <v>223</v>
      </c>
      <c r="L2101" s="360" t="n">
        <v>9</v>
      </c>
      <c r="M2101" s="360" t="n">
        <v>3</v>
      </c>
      <c r="N2101" s="360" t="inlineStr"/>
      <c r="O2101" s="360" t="n">
        <v>0</v>
      </c>
      <c r="P2101" s="360" t="n"/>
      <c r="Q2101" s="360" t="n"/>
      <c r="R2101" s="360" t="n"/>
      <c r="S2101" s="360" t="n"/>
      <c r="T2101" s="360" t="n"/>
      <c r="U2101" s="360" t="n"/>
      <c r="V2101" s="360" t="n"/>
      <c r="W2101" s="360" t="n">
        <v>0</v>
      </c>
      <c r="X2101" s="360" t="n">
        <v>1</v>
      </c>
      <c r="Y2101" s="360" t="n">
        <v>0</v>
      </c>
      <c r="Z2101" s="360" t="n"/>
      <c r="AA2101" s="360" t="n"/>
      <c r="AB2101" s="360" t="n"/>
    </row>
    <row r="2102">
      <c r="A2102" s="360" t="n">
        <v>50</v>
      </c>
      <c r="B2102" s="360" t="n">
        <v>0</v>
      </c>
      <c r="C2102" s="360" t="n">
        <v>0</v>
      </c>
      <c r="D2102" s="360" t="n">
        <v>1</v>
      </c>
      <c r="E2102" s="360" t="n">
        <v>229</v>
      </c>
      <c r="F2102" s="360">
        <f>ROUND(Source!AZ2091,O2102)</f>
        <v/>
      </c>
      <c r="G2102" s="360" t="inlineStr">
        <is>
          <t>ОборудПод</t>
        </is>
      </c>
      <c r="H2102" s="360" t="inlineStr">
        <is>
          <t>Стоимость оборудования подрядчика</t>
        </is>
      </c>
      <c r="I2102" s="360" t="n"/>
      <c r="J2102" s="360" t="n"/>
      <c r="K2102" s="360" t="n">
        <v>229</v>
      </c>
      <c r="L2102" s="360" t="n">
        <v>10</v>
      </c>
      <c r="M2102" s="360" t="n">
        <v>3</v>
      </c>
      <c r="N2102" s="360" t="inlineStr"/>
      <c r="O2102" s="360" t="n">
        <v>0</v>
      </c>
      <c r="P2102" s="360" t="n"/>
      <c r="Q2102" s="360" t="n"/>
      <c r="R2102" s="360" t="n"/>
      <c r="S2102" s="360" t="n"/>
      <c r="T2102" s="360" t="n"/>
      <c r="U2102" s="360" t="n"/>
      <c r="V2102" s="360" t="n"/>
      <c r="W2102" s="360" t="n">
        <v>0</v>
      </c>
      <c r="X2102" s="360" t="n">
        <v>1</v>
      </c>
      <c r="Y2102" s="360" t="n">
        <v>0</v>
      </c>
      <c r="Z2102" s="360" t="n"/>
      <c r="AA2102" s="360" t="n"/>
      <c r="AB2102" s="360" t="n"/>
    </row>
    <row r="2103">
      <c r="A2103" s="360" t="n">
        <v>50</v>
      </c>
      <c r="B2103" s="360" t="n">
        <v>0</v>
      </c>
      <c r="C2103" s="360" t="n">
        <v>0</v>
      </c>
      <c r="D2103" s="360" t="n">
        <v>1</v>
      </c>
      <c r="E2103" s="360" t="n">
        <v>203</v>
      </c>
      <c r="F2103" s="360">
        <f>ROUND(Source!Q2091,O2103)</f>
        <v/>
      </c>
      <c r="G2103" s="360" t="inlineStr">
        <is>
          <t>ЭММ</t>
        </is>
      </c>
      <c r="H2103" s="360" t="inlineStr">
        <is>
          <t>Эксплуатация машин</t>
        </is>
      </c>
      <c r="I2103" s="360" t="n"/>
      <c r="J2103" s="360" t="n"/>
      <c r="K2103" s="360" t="n">
        <v>203</v>
      </c>
      <c r="L2103" s="360" t="n">
        <v>11</v>
      </c>
      <c r="M2103" s="360" t="n">
        <v>3</v>
      </c>
      <c r="N2103" s="360" t="inlineStr"/>
      <c r="O2103" s="360" t="n">
        <v>0</v>
      </c>
      <c r="P2103" s="360" t="n"/>
      <c r="Q2103" s="360" t="n"/>
      <c r="R2103" s="360" t="n"/>
      <c r="S2103" s="360" t="n"/>
      <c r="T2103" s="360" t="n"/>
      <c r="U2103" s="360" t="n"/>
      <c r="V2103" s="360" t="n"/>
      <c r="W2103" s="360" t="n">
        <v>0</v>
      </c>
      <c r="X2103" s="360" t="n">
        <v>1</v>
      </c>
      <c r="Y2103" s="360" t="n">
        <v>0</v>
      </c>
      <c r="Z2103" s="360" t="n"/>
      <c r="AA2103" s="360" t="n"/>
      <c r="AB2103" s="360" t="n"/>
    </row>
    <row r="2104">
      <c r="A2104" s="360" t="n">
        <v>50</v>
      </c>
      <c r="B2104" s="360" t="n">
        <v>0</v>
      </c>
      <c r="C2104" s="360" t="n">
        <v>0</v>
      </c>
      <c r="D2104" s="360" t="n">
        <v>1</v>
      </c>
      <c r="E2104" s="360" t="n">
        <v>231</v>
      </c>
      <c r="F2104" s="360">
        <f>ROUND(Source!BB2091,O2104)</f>
        <v/>
      </c>
      <c r="G2104" s="360" t="inlineStr">
        <is>
          <t>ЭММсНРиСП</t>
        </is>
      </c>
      <c r="H2104" s="360" t="inlineStr">
        <is>
          <t>Эксплуатация машин по ТСН-2001.16</t>
        </is>
      </c>
      <c r="I2104" s="360" t="n"/>
      <c r="J2104" s="360" t="n"/>
      <c r="K2104" s="360" t="n">
        <v>231</v>
      </c>
      <c r="L2104" s="360" t="n">
        <v>12</v>
      </c>
      <c r="M2104" s="360" t="n">
        <v>3</v>
      </c>
      <c r="N2104" s="360" t="inlineStr"/>
      <c r="O2104" s="360" t="n">
        <v>0</v>
      </c>
      <c r="P2104" s="360" t="n"/>
      <c r="Q2104" s="360" t="n"/>
      <c r="R2104" s="360" t="n"/>
      <c r="S2104" s="360" t="n"/>
      <c r="T2104" s="360" t="n"/>
      <c r="U2104" s="360" t="n"/>
      <c r="V2104" s="360" t="n"/>
      <c r="W2104" s="360" t="n">
        <v>0</v>
      </c>
      <c r="X2104" s="360" t="n">
        <v>1</v>
      </c>
      <c r="Y2104" s="360" t="n">
        <v>0</v>
      </c>
      <c r="Z2104" s="360" t="n"/>
      <c r="AA2104" s="360" t="n"/>
      <c r="AB2104" s="360" t="n"/>
    </row>
    <row r="2105">
      <c r="A2105" s="360" t="n">
        <v>50</v>
      </c>
      <c r="B2105" s="360" t="n">
        <v>0</v>
      </c>
      <c r="C2105" s="360" t="n">
        <v>0</v>
      </c>
      <c r="D2105" s="360" t="n">
        <v>1</v>
      </c>
      <c r="E2105" s="360" t="n">
        <v>204</v>
      </c>
      <c r="F2105" s="360">
        <f>ROUND(Source!R2091,O2105)</f>
        <v/>
      </c>
      <c r="G2105" s="360" t="inlineStr">
        <is>
          <t>ЗПМ</t>
        </is>
      </c>
      <c r="H2105" s="360" t="inlineStr">
        <is>
          <t>ЗП машинистов</t>
        </is>
      </c>
      <c r="I2105" s="360" t="n"/>
      <c r="J2105" s="360" t="n"/>
      <c r="K2105" s="360" t="n">
        <v>204</v>
      </c>
      <c r="L2105" s="360" t="n">
        <v>13</v>
      </c>
      <c r="M2105" s="360" t="n">
        <v>3</v>
      </c>
      <c r="N2105" s="360" t="inlineStr"/>
      <c r="O2105" s="360" t="n">
        <v>0</v>
      </c>
      <c r="P2105" s="360" t="n"/>
      <c r="Q2105" s="360" t="n"/>
      <c r="R2105" s="360" t="n"/>
      <c r="S2105" s="360" t="n"/>
      <c r="T2105" s="360" t="n"/>
      <c r="U2105" s="360" t="n"/>
      <c r="V2105" s="360" t="n"/>
      <c r="W2105" s="360" t="n">
        <v>0</v>
      </c>
      <c r="X2105" s="360" t="n">
        <v>1</v>
      </c>
      <c r="Y2105" s="360" t="n">
        <v>0</v>
      </c>
      <c r="Z2105" s="360" t="n"/>
      <c r="AA2105" s="360" t="n"/>
      <c r="AB2105" s="360" t="n"/>
    </row>
    <row r="2106">
      <c r="A2106" s="360" t="n">
        <v>50</v>
      </c>
      <c r="B2106" s="360" t="n">
        <v>0</v>
      </c>
      <c r="C2106" s="360" t="n">
        <v>0</v>
      </c>
      <c r="D2106" s="360" t="n">
        <v>1</v>
      </c>
      <c r="E2106" s="360" t="n">
        <v>205</v>
      </c>
      <c r="F2106" s="360">
        <f>ROUND(Source!S2091,O2106)</f>
        <v/>
      </c>
      <c r="G2106" s="360" t="inlineStr">
        <is>
          <t>ОЗП</t>
        </is>
      </c>
      <c r="H2106" s="360" t="inlineStr">
        <is>
          <t>Основная ЗП рабочих</t>
        </is>
      </c>
      <c r="I2106" s="360" t="n"/>
      <c r="J2106" s="360" t="n"/>
      <c r="K2106" s="360" t="n">
        <v>205</v>
      </c>
      <c r="L2106" s="360" t="n">
        <v>14</v>
      </c>
      <c r="M2106" s="360" t="n">
        <v>3</v>
      </c>
      <c r="N2106" s="360" t="inlineStr"/>
      <c r="O2106" s="360" t="n">
        <v>0</v>
      </c>
      <c r="P2106" s="360" t="n"/>
      <c r="Q2106" s="360" t="n"/>
      <c r="R2106" s="360" t="n"/>
      <c r="S2106" s="360" t="n"/>
      <c r="T2106" s="360" t="n"/>
      <c r="U2106" s="360" t="n"/>
      <c r="V2106" s="360" t="n"/>
      <c r="W2106" s="360" t="n">
        <v>0</v>
      </c>
      <c r="X2106" s="360" t="n">
        <v>1</v>
      </c>
      <c r="Y2106" s="360" t="n">
        <v>0</v>
      </c>
      <c r="Z2106" s="360" t="n"/>
      <c r="AA2106" s="360" t="n"/>
      <c r="AB2106" s="360" t="n"/>
    </row>
    <row r="2107">
      <c r="A2107" s="360" t="n">
        <v>50</v>
      </c>
      <c r="B2107" s="360" t="n">
        <v>0</v>
      </c>
      <c r="C2107" s="360" t="n">
        <v>0</v>
      </c>
      <c r="D2107" s="360" t="n">
        <v>1</v>
      </c>
      <c r="E2107" s="360" t="n">
        <v>232</v>
      </c>
      <c r="F2107" s="360">
        <f>ROUND(Source!BC2091,O2107)</f>
        <v/>
      </c>
      <c r="G2107" s="360" t="inlineStr">
        <is>
          <t>ОЗПсНРиСП</t>
        </is>
      </c>
      <c r="H2107" s="360" t="inlineStr">
        <is>
          <t>Основная ЗП рабочих по ТСН-2001.16</t>
        </is>
      </c>
      <c r="I2107" s="360" t="n"/>
      <c r="J2107" s="360" t="n"/>
      <c r="K2107" s="360" t="n">
        <v>232</v>
      </c>
      <c r="L2107" s="360" t="n">
        <v>15</v>
      </c>
      <c r="M2107" s="360" t="n">
        <v>3</v>
      </c>
      <c r="N2107" s="360" t="inlineStr"/>
      <c r="O2107" s="360" t="n">
        <v>0</v>
      </c>
      <c r="P2107" s="360" t="n"/>
      <c r="Q2107" s="360" t="n"/>
      <c r="R2107" s="360" t="n"/>
      <c r="S2107" s="360" t="n"/>
      <c r="T2107" s="360" t="n"/>
      <c r="U2107" s="360" t="n"/>
      <c r="V2107" s="360" t="n"/>
      <c r="W2107" s="360" t="n">
        <v>0</v>
      </c>
      <c r="X2107" s="360" t="n">
        <v>1</v>
      </c>
      <c r="Y2107" s="360" t="n">
        <v>0</v>
      </c>
      <c r="Z2107" s="360" t="n"/>
      <c r="AA2107" s="360" t="n"/>
      <c r="AB2107" s="360" t="n"/>
    </row>
    <row r="2108">
      <c r="A2108" s="360" t="n">
        <v>50</v>
      </c>
      <c r="B2108" s="360" t="n">
        <v>0</v>
      </c>
      <c r="C2108" s="360" t="n">
        <v>0</v>
      </c>
      <c r="D2108" s="360" t="n">
        <v>1</v>
      </c>
      <c r="E2108" s="360" t="n">
        <v>214</v>
      </c>
      <c r="F2108" s="360">
        <f>ROUND(Source!AS2091,O2108)</f>
        <v/>
      </c>
      <c r="G2108" s="360" t="inlineStr">
        <is>
          <t>Строит</t>
        </is>
      </c>
      <c r="H2108" s="360" t="inlineStr">
        <is>
          <t>Строительные работы с НР и СП</t>
        </is>
      </c>
      <c r="I2108" s="360" t="n"/>
      <c r="J2108" s="360" t="n"/>
      <c r="K2108" s="360" t="n">
        <v>214</v>
      </c>
      <c r="L2108" s="360" t="n">
        <v>16</v>
      </c>
      <c r="M2108" s="360" t="n">
        <v>3</v>
      </c>
      <c r="N2108" s="360" t="inlineStr"/>
      <c r="O2108" s="360" t="n">
        <v>0</v>
      </c>
      <c r="P2108" s="360" t="n"/>
      <c r="Q2108" s="360" t="n"/>
      <c r="R2108" s="360" t="n"/>
      <c r="S2108" s="360" t="n"/>
      <c r="T2108" s="360" t="n"/>
      <c r="U2108" s="360" t="n"/>
      <c r="V2108" s="360" t="n"/>
      <c r="W2108" s="360" t="n">
        <v>0</v>
      </c>
      <c r="X2108" s="360" t="n">
        <v>1</v>
      </c>
      <c r="Y2108" s="360" t="n">
        <v>0</v>
      </c>
      <c r="Z2108" s="360" t="n"/>
      <c r="AA2108" s="360" t="n"/>
      <c r="AB2108" s="360" t="n"/>
    </row>
    <row r="2109">
      <c r="A2109" s="360" t="n">
        <v>50</v>
      </c>
      <c r="B2109" s="360" t="n">
        <v>0</v>
      </c>
      <c r="C2109" s="360" t="n">
        <v>0</v>
      </c>
      <c r="D2109" s="360" t="n">
        <v>1</v>
      </c>
      <c r="E2109" s="360" t="n">
        <v>215</v>
      </c>
      <c r="F2109" s="360">
        <f>ROUND(Source!AT2091,O2109)</f>
        <v/>
      </c>
      <c r="G2109" s="360" t="inlineStr">
        <is>
          <t>Монтаж</t>
        </is>
      </c>
      <c r="H2109" s="360" t="inlineStr">
        <is>
          <t>Монтажные работы с НР и СП</t>
        </is>
      </c>
      <c r="I2109" s="360" t="n"/>
      <c r="J2109" s="360" t="n"/>
      <c r="K2109" s="360" t="n">
        <v>215</v>
      </c>
      <c r="L2109" s="360" t="n">
        <v>17</v>
      </c>
      <c r="M2109" s="360" t="n">
        <v>3</v>
      </c>
      <c r="N2109" s="360" t="inlineStr"/>
      <c r="O2109" s="360" t="n">
        <v>0</v>
      </c>
      <c r="P2109" s="360" t="n"/>
      <c r="Q2109" s="360" t="n"/>
      <c r="R2109" s="360" t="n"/>
      <c r="S2109" s="360" t="n"/>
      <c r="T2109" s="360" t="n"/>
      <c r="U2109" s="360" t="n"/>
      <c r="V2109" s="360" t="n"/>
      <c r="W2109" s="360" t="n">
        <v>0</v>
      </c>
      <c r="X2109" s="360" t="n">
        <v>1</v>
      </c>
      <c r="Y2109" s="360" t="n">
        <v>0</v>
      </c>
      <c r="Z2109" s="360" t="n"/>
      <c r="AA2109" s="360" t="n"/>
      <c r="AB2109" s="360" t="n"/>
    </row>
    <row r="2110">
      <c r="A2110" s="360" t="n">
        <v>50</v>
      </c>
      <c r="B2110" s="360" t="n">
        <v>0</v>
      </c>
      <c r="C2110" s="360" t="n">
        <v>0</v>
      </c>
      <c r="D2110" s="360" t="n">
        <v>1</v>
      </c>
      <c r="E2110" s="360" t="n">
        <v>217</v>
      </c>
      <c r="F2110" s="360">
        <f>ROUND(Source!AU2091,O2110)</f>
        <v/>
      </c>
      <c r="G2110" s="360" t="inlineStr">
        <is>
          <t>Прочие</t>
        </is>
      </c>
      <c r="H2110" s="360" t="inlineStr">
        <is>
          <t>Прочие работы с НР и СП</t>
        </is>
      </c>
      <c r="I2110" s="360" t="n"/>
      <c r="J2110" s="360" t="n"/>
      <c r="K2110" s="360" t="n">
        <v>217</v>
      </c>
      <c r="L2110" s="360" t="n">
        <v>18</v>
      </c>
      <c r="M2110" s="360" t="n">
        <v>3</v>
      </c>
      <c r="N2110" s="360" t="inlineStr"/>
      <c r="O2110" s="360" t="n">
        <v>0</v>
      </c>
      <c r="P2110" s="360" t="n"/>
      <c r="Q2110" s="360" t="n"/>
      <c r="R2110" s="360" t="n"/>
      <c r="S2110" s="360" t="n"/>
      <c r="T2110" s="360" t="n"/>
      <c r="U2110" s="360" t="n"/>
      <c r="V2110" s="360" t="n"/>
      <c r="W2110" s="360" t="n">
        <v>0</v>
      </c>
      <c r="X2110" s="360" t="n">
        <v>1</v>
      </c>
      <c r="Y2110" s="360" t="n">
        <v>0</v>
      </c>
      <c r="Z2110" s="360" t="n"/>
      <c r="AA2110" s="360" t="n"/>
      <c r="AB2110" s="360" t="n"/>
    </row>
    <row r="2111">
      <c r="A2111" s="360" t="n">
        <v>50</v>
      </c>
      <c r="B2111" s="360" t="n">
        <v>0</v>
      </c>
      <c r="C2111" s="360" t="n">
        <v>0</v>
      </c>
      <c r="D2111" s="360" t="n">
        <v>1</v>
      </c>
      <c r="E2111" s="360" t="n">
        <v>230</v>
      </c>
      <c r="F2111" s="360">
        <f>ROUND(Source!BA2091,O2111)</f>
        <v/>
      </c>
      <c r="G2111" s="360" t="inlineStr">
        <is>
          <t>ПрочиеЗатр</t>
        </is>
      </c>
      <c r="H2111" s="360" t="inlineStr">
        <is>
          <t>Прочие затраты по ТСН-2001.16</t>
        </is>
      </c>
      <c r="I2111" s="360" t="n"/>
      <c r="J2111" s="360" t="n"/>
      <c r="K2111" s="360" t="n">
        <v>230</v>
      </c>
      <c r="L2111" s="360" t="n">
        <v>19</v>
      </c>
      <c r="M2111" s="360" t="n">
        <v>3</v>
      </c>
      <c r="N2111" s="360" t="inlineStr"/>
      <c r="O2111" s="360" t="n">
        <v>0</v>
      </c>
      <c r="P2111" s="360" t="n"/>
      <c r="Q2111" s="360" t="n"/>
      <c r="R2111" s="360" t="n"/>
      <c r="S2111" s="360" t="n"/>
      <c r="T2111" s="360" t="n"/>
      <c r="U2111" s="360" t="n"/>
      <c r="V2111" s="360" t="n"/>
      <c r="W2111" s="360" t="n">
        <v>0</v>
      </c>
      <c r="X2111" s="360" t="n">
        <v>1</v>
      </c>
      <c r="Y2111" s="360" t="n">
        <v>0</v>
      </c>
      <c r="Z2111" s="360" t="n"/>
      <c r="AA2111" s="360" t="n"/>
      <c r="AB2111" s="360" t="n"/>
    </row>
    <row r="2112">
      <c r="A2112" s="360" t="n">
        <v>50</v>
      </c>
      <c r="B2112" s="360" t="n">
        <v>0</v>
      </c>
      <c r="C2112" s="360" t="n">
        <v>0</v>
      </c>
      <c r="D2112" s="360" t="n">
        <v>1</v>
      </c>
      <c r="E2112" s="360" t="n">
        <v>206</v>
      </c>
      <c r="F2112" s="360">
        <f>ROUND(Source!T2091,O2112)</f>
        <v/>
      </c>
      <c r="G2112" s="360" t="inlineStr">
        <is>
          <t>ВозврМат</t>
        </is>
      </c>
      <c r="H2112" s="360" t="inlineStr">
        <is>
          <t>Возврат материалов</t>
        </is>
      </c>
      <c r="I2112" s="360" t="n"/>
      <c r="J2112" s="360" t="n"/>
      <c r="K2112" s="360" t="n">
        <v>206</v>
      </c>
      <c r="L2112" s="360" t="n">
        <v>20</v>
      </c>
      <c r="M2112" s="360" t="n">
        <v>3</v>
      </c>
      <c r="N2112" s="360" t="inlineStr"/>
      <c r="O2112" s="360" t="n">
        <v>0</v>
      </c>
      <c r="P2112" s="360" t="n"/>
      <c r="Q2112" s="360" t="n"/>
      <c r="R2112" s="360" t="n"/>
      <c r="S2112" s="360" t="n"/>
      <c r="T2112" s="360" t="n"/>
      <c r="U2112" s="360" t="n"/>
      <c r="V2112" s="360" t="n"/>
      <c r="W2112" s="360" t="n">
        <v>0</v>
      </c>
      <c r="X2112" s="360" t="n">
        <v>1</v>
      </c>
      <c r="Y2112" s="360" t="n">
        <v>0</v>
      </c>
      <c r="Z2112" s="360" t="n"/>
      <c r="AA2112" s="360" t="n"/>
      <c r="AB2112" s="360" t="n"/>
    </row>
    <row r="2113">
      <c r="A2113" s="360" t="n">
        <v>50</v>
      </c>
      <c r="B2113" s="360" t="n">
        <v>0</v>
      </c>
      <c r="C2113" s="360" t="n">
        <v>0</v>
      </c>
      <c r="D2113" s="360" t="n">
        <v>1</v>
      </c>
      <c r="E2113" s="360" t="n">
        <v>207</v>
      </c>
      <c r="F2113" s="360">
        <f>ROUND(Source!U2091,O2113)</f>
        <v/>
      </c>
      <c r="G2113" s="360" t="inlineStr">
        <is>
          <t>ТрудСтр</t>
        </is>
      </c>
      <c r="H2113" s="360" t="inlineStr">
        <is>
          <t>Трудозатраты строителей</t>
        </is>
      </c>
      <c r="I2113" s="360" t="n"/>
      <c r="J2113" s="360" t="n"/>
      <c r="K2113" s="360" t="n">
        <v>207</v>
      </c>
      <c r="L2113" s="360" t="n">
        <v>21</v>
      </c>
      <c r="M2113" s="360" t="n">
        <v>3</v>
      </c>
      <c r="N2113" s="360" t="inlineStr"/>
      <c r="O2113" s="360" t="n">
        <v>7</v>
      </c>
      <c r="P2113" s="360" t="n"/>
      <c r="Q2113" s="360" t="n"/>
      <c r="R2113" s="360" t="n"/>
      <c r="S2113" s="360" t="n"/>
      <c r="T2113" s="360" t="n"/>
      <c r="U2113" s="360" t="n"/>
      <c r="V2113" s="360" t="n"/>
      <c r="W2113" s="360" t="n">
        <v>0</v>
      </c>
      <c r="X2113" s="360" t="n">
        <v>1</v>
      </c>
      <c r="Y2113" s="360" t="n">
        <v>0</v>
      </c>
      <c r="Z2113" s="360" t="n"/>
      <c r="AA2113" s="360" t="n"/>
      <c r="AB2113" s="360" t="n"/>
    </row>
    <row r="2114">
      <c r="A2114" s="360" t="n">
        <v>50</v>
      </c>
      <c r="B2114" s="360" t="n">
        <v>0</v>
      </c>
      <c r="C2114" s="360" t="n">
        <v>0</v>
      </c>
      <c r="D2114" s="360" t="n">
        <v>1</v>
      </c>
      <c r="E2114" s="360" t="n">
        <v>208</v>
      </c>
      <c r="F2114" s="360">
        <f>ROUND(Source!V2091,O2114)</f>
        <v/>
      </c>
      <c r="G2114" s="360" t="inlineStr">
        <is>
          <t>ТрудМаш</t>
        </is>
      </c>
      <c r="H2114" s="360" t="inlineStr">
        <is>
          <t>Трудозатраты машинистов</t>
        </is>
      </c>
      <c r="I2114" s="360" t="n"/>
      <c r="J2114" s="360" t="n"/>
      <c r="K2114" s="360" t="n">
        <v>208</v>
      </c>
      <c r="L2114" s="360" t="n">
        <v>22</v>
      </c>
      <c r="M2114" s="360" t="n">
        <v>3</v>
      </c>
      <c r="N2114" s="360" t="inlineStr"/>
      <c r="O2114" s="360" t="n">
        <v>7</v>
      </c>
      <c r="P2114" s="360" t="n"/>
      <c r="Q2114" s="360" t="n"/>
      <c r="R2114" s="360" t="n"/>
      <c r="S2114" s="360" t="n"/>
      <c r="T2114" s="360" t="n"/>
      <c r="U2114" s="360" t="n"/>
      <c r="V2114" s="360" t="n"/>
      <c r="W2114" s="360" t="n">
        <v>0</v>
      </c>
      <c r="X2114" s="360" t="n">
        <v>1</v>
      </c>
      <c r="Y2114" s="360" t="n">
        <v>0</v>
      </c>
      <c r="Z2114" s="360" t="n"/>
      <c r="AA2114" s="360" t="n"/>
      <c r="AB2114" s="360" t="n"/>
    </row>
    <row r="2115">
      <c r="A2115" s="360" t="n">
        <v>50</v>
      </c>
      <c r="B2115" s="360" t="n">
        <v>0</v>
      </c>
      <c r="C2115" s="360" t="n">
        <v>0</v>
      </c>
      <c r="D2115" s="360" t="n">
        <v>1</v>
      </c>
      <c r="E2115" s="360" t="n">
        <v>209</v>
      </c>
      <c r="F2115" s="360">
        <f>ROUND(Source!W2091,O2115)</f>
        <v/>
      </c>
      <c r="G2115" s="360" t="inlineStr">
        <is>
          <t>ТранспМат</t>
        </is>
      </c>
      <c r="H2115" s="360" t="inlineStr">
        <is>
          <t>Транспорт материалов</t>
        </is>
      </c>
      <c r="I2115" s="360" t="n"/>
      <c r="J2115" s="360" t="n"/>
      <c r="K2115" s="360" t="n">
        <v>209</v>
      </c>
      <c r="L2115" s="360" t="n">
        <v>23</v>
      </c>
      <c r="M2115" s="360" t="n">
        <v>3</v>
      </c>
      <c r="N2115" s="360" t="inlineStr"/>
      <c r="O2115" s="360" t="n">
        <v>0</v>
      </c>
      <c r="P2115" s="360" t="n"/>
      <c r="Q2115" s="360" t="n"/>
      <c r="R2115" s="360" t="n"/>
      <c r="S2115" s="360" t="n"/>
      <c r="T2115" s="360" t="n"/>
      <c r="U2115" s="360" t="n"/>
      <c r="V2115" s="360" t="n"/>
      <c r="W2115" s="360" t="n">
        <v>0</v>
      </c>
      <c r="X2115" s="360" t="n">
        <v>1</v>
      </c>
      <c r="Y2115" s="360" t="n">
        <v>0</v>
      </c>
      <c r="Z2115" s="360" t="n"/>
      <c r="AA2115" s="360" t="n"/>
      <c r="AB2115" s="360" t="n"/>
    </row>
    <row r="2116">
      <c r="A2116" s="360" t="n">
        <v>50</v>
      </c>
      <c r="B2116" s="360" t="n">
        <v>0</v>
      </c>
      <c r="C2116" s="360" t="n">
        <v>0</v>
      </c>
      <c r="D2116" s="360" t="n">
        <v>1</v>
      </c>
      <c r="E2116" s="360" t="n">
        <v>233</v>
      </c>
      <c r="F2116" s="360">
        <f>ROUND(Source!BD2091,O2116)</f>
        <v/>
      </c>
      <c r="G2116" s="360" t="inlineStr">
        <is>
          <t>Перевозка</t>
        </is>
      </c>
      <c r="H2116" s="360" t="inlineStr">
        <is>
          <t>Перевозка грузов</t>
        </is>
      </c>
      <c r="I2116" s="360" t="n"/>
      <c r="J2116" s="360" t="n"/>
      <c r="K2116" s="360" t="n">
        <v>233</v>
      </c>
      <c r="L2116" s="360" t="n">
        <v>24</v>
      </c>
      <c r="M2116" s="360" t="n">
        <v>3</v>
      </c>
      <c r="N2116" s="360" t="inlineStr"/>
      <c r="O2116" s="360" t="n">
        <v>0</v>
      </c>
      <c r="P2116" s="360" t="n"/>
      <c r="Q2116" s="360" t="n"/>
      <c r="R2116" s="360" t="n"/>
      <c r="S2116" s="360" t="n"/>
      <c r="T2116" s="360" t="n"/>
      <c r="U2116" s="360" t="n"/>
      <c r="V2116" s="360" t="n"/>
      <c r="W2116" s="360" t="n">
        <v>0</v>
      </c>
      <c r="X2116" s="360" t="n">
        <v>1</v>
      </c>
      <c r="Y2116" s="360" t="n">
        <v>0</v>
      </c>
      <c r="Z2116" s="360" t="n"/>
      <c r="AA2116" s="360" t="n"/>
      <c r="AB2116" s="360" t="n"/>
    </row>
    <row r="2117">
      <c r="A2117" s="360" t="n">
        <v>50</v>
      </c>
      <c r="B2117" s="360" t="n">
        <v>0</v>
      </c>
      <c r="C2117" s="360" t="n">
        <v>0</v>
      </c>
      <c r="D2117" s="360" t="n">
        <v>1</v>
      </c>
      <c r="E2117" s="360" t="n">
        <v>210</v>
      </c>
      <c r="F2117" s="360">
        <f>ROUND(Source!X2091,O2117)</f>
        <v/>
      </c>
      <c r="G2117" s="360" t="inlineStr">
        <is>
          <t>НР</t>
        </is>
      </c>
      <c r="H2117" s="360" t="inlineStr">
        <is>
          <t>Накладные расходы</t>
        </is>
      </c>
      <c r="I2117" s="360" t="n"/>
      <c r="J2117" s="360" t="n"/>
      <c r="K2117" s="360" t="n">
        <v>210</v>
      </c>
      <c r="L2117" s="360" t="n">
        <v>25</v>
      </c>
      <c r="M2117" s="360" t="n">
        <v>3</v>
      </c>
      <c r="N2117" s="360" t="inlineStr"/>
      <c r="O2117" s="360" t="n">
        <v>0</v>
      </c>
      <c r="P2117" s="360" t="n"/>
      <c r="Q2117" s="360" t="n"/>
      <c r="R2117" s="360" t="n"/>
      <c r="S2117" s="360" t="n"/>
      <c r="T2117" s="360" t="n"/>
      <c r="U2117" s="360" t="n"/>
      <c r="V2117" s="360" t="n"/>
      <c r="W2117" s="360" t="n">
        <v>0</v>
      </c>
      <c r="X2117" s="360" t="n">
        <v>1</v>
      </c>
      <c r="Y2117" s="360" t="n">
        <v>0</v>
      </c>
      <c r="Z2117" s="360" t="n"/>
      <c r="AA2117" s="360" t="n"/>
      <c r="AB2117" s="360" t="n"/>
    </row>
    <row r="2118">
      <c r="A2118" s="360" t="n">
        <v>50</v>
      </c>
      <c r="B2118" s="360" t="n">
        <v>0</v>
      </c>
      <c r="C2118" s="360" t="n">
        <v>0</v>
      </c>
      <c r="D2118" s="360" t="n">
        <v>1</v>
      </c>
      <c r="E2118" s="360" t="n">
        <v>211</v>
      </c>
      <c r="F2118" s="360">
        <f>ROUND(Source!Y2091,O2118)</f>
        <v/>
      </c>
      <c r="G2118" s="360" t="inlineStr">
        <is>
          <t>СмПриб</t>
        </is>
      </c>
      <c r="H2118" s="360" t="inlineStr">
        <is>
          <t>Сметная прибыль</t>
        </is>
      </c>
      <c r="I2118" s="360" t="n"/>
      <c r="J2118" s="360" t="n"/>
      <c r="K2118" s="360" t="n">
        <v>211</v>
      </c>
      <c r="L2118" s="360" t="n">
        <v>26</v>
      </c>
      <c r="M2118" s="360" t="n">
        <v>3</v>
      </c>
      <c r="N2118" s="360" t="inlineStr"/>
      <c r="O2118" s="360" t="n">
        <v>0</v>
      </c>
      <c r="P2118" s="360" t="n"/>
      <c r="Q2118" s="360" t="n"/>
      <c r="R2118" s="360" t="n"/>
      <c r="S2118" s="360" t="n"/>
      <c r="T2118" s="360" t="n"/>
      <c r="U2118" s="360" t="n"/>
      <c r="V2118" s="360" t="n"/>
      <c r="W2118" s="360" t="n">
        <v>0</v>
      </c>
      <c r="X2118" s="360" t="n">
        <v>1</v>
      </c>
      <c r="Y2118" s="360" t="n">
        <v>0</v>
      </c>
      <c r="Z2118" s="360" t="n"/>
      <c r="AA2118" s="360" t="n"/>
      <c r="AB2118" s="360" t="n"/>
    </row>
    <row r="2119">
      <c r="A2119" s="360" t="n">
        <v>50</v>
      </c>
      <c r="B2119" s="360" t="n">
        <v>0</v>
      </c>
      <c r="C2119" s="360" t="n">
        <v>0</v>
      </c>
      <c r="D2119" s="360" t="n">
        <v>1</v>
      </c>
      <c r="E2119" s="360" t="n">
        <v>224</v>
      </c>
      <c r="F2119" s="360">
        <f>ROUND(Source!AR2091,O2119)</f>
        <v/>
      </c>
      <c r="G2119" s="360" t="inlineStr">
        <is>
          <t>Всего</t>
        </is>
      </c>
      <c r="H2119" s="360" t="inlineStr">
        <is>
          <t>Всего с НР и СП</t>
        </is>
      </c>
      <c r="I2119" s="360" t="n"/>
      <c r="J2119" s="360" t="n"/>
      <c r="K2119" s="360" t="n">
        <v>224</v>
      </c>
      <c r="L2119" s="360" t="n">
        <v>27</v>
      </c>
      <c r="M2119" s="360" t="n">
        <v>3</v>
      </c>
      <c r="N2119" s="360" t="inlineStr"/>
      <c r="O2119" s="360" t="n">
        <v>0</v>
      </c>
      <c r="P2119" s="360" t="n"/>
      <c r="Q2119" s="360" t="n"/>
      <c r="R2119" s="360" t="n"/>
      <c r="S2119" s="360" t="n"/>
      <c r="T2119" s="360" t="n"/>
      <c r="U2119" s="360" t="n"/>
      <c r="V2119" s="360" t="n"/>
      <c r="W2119" s="360" t="n">
        <v>0</v>
      </c>
      <c r="X2119" s="360" t="n">
        <v>1</v>
      </c>
      <c r="Y2119" s="360" t="n">
        <v>0</v>
      </c>
      <c r="Z2119" s="360" t="n"/>
      <c r="AA2119" s="360" t="n"/>
      <c r="AB2119" s="360" t="n"/>
    </row>
    <row r="2120">
      <c r="A2120" s="360" t="n">
        <v>50</v>
      </c>
      <c r="B2120" s="360" t="n">
        <v>0</v>
      </c>
      <c r="C2120" s="360" t="n">
        <v>0</v>
      </c>
      <c r="D2120" s="360" t="n">
        <v>2</v>
      </c>
      <c r="E2120" s="360" t="n">
        <v>0</v>
      </c>
      <c r="F2120" s="360">
        <f>ROUND(F2119,O2120)</f>
        <v/>
      </c>
      <c r="G2120" s="360" t="inlineStr">
        <is>
          <t>и1</t>
        </is>
      </c>
      <c r="H2120" s="360" t="inlineStr">
        <is>
          <t>Итого</t>
        </is>
      </c>
      <c r="I2120" s="360" t="n"/>
      <c r="J2120" s="360" t="n"/>
      <c r="K2120" s="360" t="n">
        <v>212</v>
      </c>
      <c r="L2120" s="360" t="n">
        <v>28</v>
      </c>
      <c r="M2120" s="360" t="n">
        <v>0</v>
      </c>
      <c r="N2120" s="360" t="inlineStr"/>
      <c r="O2120" s="360" t="n">
        <v>0</v>
      </c>
      <c r="P2120" s="360" t="n"/>
      <c r="Q2120" s="360" t="n"/>
      <c r="R2120" s="360" t="n"/>
      <c r="S2120" s="360" t="n"/>
      <c r="T2120" s="360" t="n"/>
      <c r="U2120" s="360" t="n"/>
      <c r="V2120" s="360" t="n"/>
      <c r="W2120" s="360" t="n">
        <v>0</v>
      </c>
      <c r="X2120" s="360" t="n">
        <v>1</v>
      </c>
      <c r="Y2120" s="360" t="n">
        <v>0</v>
      </c>
      <c r="Z2120" s="360" t="n"/>
      <c r="AA2120" s="360" t="n"/>
      <c r="AB2120" s="360" t="n"/>
    </row>
    <row r="2121">
      <c r="A2121" s="360" t="n">
        <v>50</v>
      </c>
      <c r="B2121" s="360" t="n">
        <v>0</v>
      </c>
      <c r="C2121" s="360" t="n">
        <v>0</v>
      </c>
      <c r="D2121" s="360" t="n">
        <v>2</v>
      </c>
      <c r="E2121" s="360" t="n">
        <v>0</v>
      </c>
      <c r="F2121" s="360">
        <f>ROUND(F2120*0.22,O2121)</f>
        <v/>
      </c>
      <c r="G2121" s="360" t="inlineStr">
        <is>
          <t>и2</t>
        </is>
      </c>
      <c r="H2121" s="360" t="inlineStr">
        <is>
          <t>НДС 22%</t>
        </is>
      </c>
      <c r="I2121" s="360" t="n"/>
      <c r="J2121" s="360" t="n"/>
      <c r="K2121" s="360" t="n">
        <v>212</v>
      </c>
      <c r="L2121" s="360" t="n">
        <v>29</v>
      </c>
      <c r="M2121" s="360" t="n">
        <v>0</v>
      </c>
      <c r="N2121" s="360" t="inlineStr"/>
      <c r="O2121" s="360" t="n">
        <v>0</v>
      </c>
      <c r="P2121" s="360" t="n"/>
      <c r="Q2121" s="360" t="n"/>
      <c r="R2121" s="360" t="n"/>
      <c r="S2121" s="360" t="n"/>
      <c r="T2121" s="360" t="n"/>
      <c r="U2121" s="360" t="n"/>
      <c r="V2121" s="360" t="n"/>
      <c r="W2121" s="360" t="n">
        <v>0</v>
      </c>
      <c r="X2121" s="360" t="n">
        <v>1</v>
      </c>
      <c r="Y2121" s="360" t="n">
        <v>0</v>
      </c>
      <c r="Z2121" s="360" t="n"/>
      <c r="AA2121" s="360" t="n"/>
      <c r="AB2121" s="360" t="n"/>
    </row>
    <row r="2122">
      <c r="A2122" s="360" t="n">
        <v>50</v>
      </c>
      <c r="B2122" s="360" t="n">
        <v>0</v>
      </c>
      <c r="C2122" s="360" t="n">
        <v>0</v>
      </c>
      <c r="D2122" s="360" t="n">
        <v>2</v>
      </c>
      <c r="E2122" s="360" t="n">
        <v>213</v>
      </c>
      <c r="F2122" s="360">
        <f>ROUND(F2120+F2121,O2122)</f>
        <v/>
      </c>
      <c r="G2122" s="360" t="inlineStr">
        <is>
          <t>и3</t>
        </is>
      </c>
      <c r="H2122" s="360" t="inlineStr">
        <is>
          <t>Всего</t>
        </is>
      </c>
      <c r="I2122" s="360" t="n"/>
      <c r="J2122" s="360" t="n"/>
      <c r="K2122" s="360" t="n">
        <v>212</v>
      </c>
      <c r="L2122" s="360" t="n">
        <v>30</v>
      </c>
      <c r="M2122" s="360" t="n">
        <v>0</v>
      </c>
      <c r="N2122" s="360" t="inlineStr"/>
      <c r="O2122" s="360" t="n">
        <v>0</v>
      </c>
      <c r="P2122" s="360" t="n"/>
      <c r="Q2122" s="360" t="n"/>
      <c r="R2122" s="360" t="n"/>
      <c r="S2122" s="360" t="n"/>
      <c r="T2122" s="360" t="n"/>
      <c r="U2122" s="360" t="n"/>
      <c r="V2122" s="360" t="n"/>
      <c r="W2122" s="360" t="n">
        <v>0</v>
      </c>
      <c r="X2122" s="360" t="n">
        <v>1</v>
      </c>
      <c r="Y2122" s="360" t="n">
        <v>0</v>
      </c>
      <c r="Z2122" s="360" t="n"/>
      <c r="AA2122" s="360" t="n"/>
      <c r="AB2122" s="360" t="n"/>
    </row>
    <row r="2124">
      <c r="A2124" s="356" t="n">
        <v>3</v>
      </c>
      <c r="B2124" s="356" t="n">
        <v>0</v>
      </c>
      <c r="C2124" s="356" t="n"/>
      <c r="D2124" s="356">
        <f>ROW(A2132)</f>
        <v/>
      </c>
      <c r="E2124" s="356" t="n"/>
      <c r="F2124" s="356" t="inlineStr">
        <is>
          <t>Новая локальная смета</t>
        </is>
      </c>
      <c r="G2124" s="356" t="inlineStr">
        <is>
          <t>Центральная, д.94</t>
        </is>
      </c>
      <c r="H2124" s="356" t="inlineStr"/>
      <c r="I2124" s="356" t="n">
        <v>0</v>
      </c>
      <c r="J2124" s="356" t="inlineStr"/>
      <c r="K2124" s="356" t="n">
        <v>0</v>
      </c>
      <c r="L2124" s="356" t="inlineStr">
        <is>
          <t>Новая локальная смета</t>
        </is>
      </c>
      <c r="M2124" s="356" t="inlineStr"/>
      <c r="N2124" s="356" t="n"/>
      <c r="O2124" s="356" t="n"/>
      <c r="P2124" s="356" t="n"/>
      <c r="Q2124" s="356" t="n"/>
      <c r="R2124" s="356" t="n"/>
      <c r="S2124" s="356" t="n">
        <v>0</v>
      </c>
      <c r="T2124" s="356" t="n"/>
      <c r="U2124" s="356" t="inlineStr"/>
      <c r="V2124" s="356" t="n">
        <v>0</v>
      </c>
      <c r="W2124" s="356" t="n"/>
      <c r="X2124" s="356" t="n"/>
      <c r="Y2124" s="356" t="n"/>
      <c r="Z2124" s="356" t="n"/>
      <c r="AA2124" s="356" t="n"/>
      <c r="AB2124" s="356" t="inlineStr"/>
      <c r="AC2124" s="356" t="inlineStr"/>
      <c r="AD2124" s="356" t="inlineStr"/>
      <c r="AE2124" s="356" t="inlineStr"/>
      <c r="AF2124" s="356" t="inlineStr"/>
      <c r="AG2124" s="356" t="inlineStr"/>
      <c r="AH2124" s="356" t="n"/>
      <c r="AI2124" s="356" t="n"/>
      <c r="AJ2124" s="356" t="n"/>
      <c r="AK2124" s="356" t="n"/>
      <c r="AL2124" s="356" t="n"/>
      <c r="AM2124" s="356" t="n"/>
      <c r="AN2124" s="356" t="n"/>
      <c r="AO2124" s="356" t="n"/>
      <c r="AP2124" s="356" t="inlineStr"/>
      <c r="AQ2124" s="356" t="inlineStr"/>
      <c r="AR2124" s="356" t="inlineStr"/>
      <c r="AS2124" s="356" t="n"/>
      <c r="AT2124" s="356" t="n"/>
      <c r="AU2124" s="356" t="n"/>
      <c r="AV2124" s="356" t="n"/>
      <c r="AW2124" s="356" t="n"/>
      <c r="AX2124" s="356" t="n"/>
      <c r="AY2124" s="356" t="n"/>
      <c r="AZ2124" s="356" t="inlineStr"/>
      <c r="BA2124" s="356" t="n"/>
      <c r="BB2124" s="356" t="inlineStr"/>
      <c r="BC2124" s="356" t="inlineStr"/>
      <c r="BD2124" s="356" t="inlineStr"/>
      <c r="BE2124" s="356" t="inlineStr"/>
      <c r="BF2124" s="356" t="inlineStr"/>
      <c r="BG2124" s="356" t="inlineStr"/>
      <c r="BH2124" s="356" t="inlineStr"/>
      <c r="BI2124" s="356" t="inlineStr"/>
      <c r="BJ2124" s="356" t="inlineStr"/>
      <c r="BK2124" s="356" t="inlineStr"/>
      <c r="BL2124" s="356" t="inlineStr"/>
      <c r="BM2124" s="356" t="inlineStr"/>
      <c r="BN2124" s="356" t="inlineStr"/>
      <c r="BO2124" s="356" t="inlineStr"/>
      <c r="BP2124" s="356" t="inlineStr"/>
      <c r="BQ2124" s="356" t="n"/>
      <c r="BR2124" s="356" t="n"/>
      <c r="BS2124" s="356" t="n"/>
      <c r="BT2124" s="356" t="n"/>
      <c r="BU2124" s="356" t="n"/>
      <c r="BV2124" s="356" t="n"/>
      <c r="BW2124" s="356" t="n"/>
      <c r="BX2124" s="356" t="n">
        <v>0</v>
      </c>
      <c r="BY2124" s="356" t="n"/>
      <c r="BZ2124" s="356" t="n"/>
      <c r="CA2124" s="356" t="n"/>
      <c r="CB2124" s="356" t="n"/>
      <c r="CC2124" s="356" t="n"/>
      <c r="CD2124" s="356" t="n"/>
      <c r="CE2124" s="356" t="n"/>
      <c r="CF2124" s="356" t="n">
        <v>0</v>
      </c>
      <c r="CG2124" s="356" t="n">
        <v>0</v>
      </c>
      <c r="CH2124" s="356" t="n"/>
      <c r="CI2124" s="356" t="inlineStr"/>
      <c r="CJ2124" s="356" t="inlineStr"/>
      <c r="CK2124" s="0" t="inlineStr"/>
      <c r="CL2124" s="0" t="inlineStr"/>
      <c r="CM2124" s="0" t="inlineStr"/>
      <c r="CN2124" s="0" t="inlineStr"/>
      <c r="CO2124" s="0" t="inlineStr"/>
      <c r="CP2124" s="0" t="inlineStr"/>
      <c r="CQ2124" s="0" t="inlineStr"/>
    </row>
    <row r="2126">
      <c r="A2126" s="358" t="n">
        <v>52</v>
      </c>
      <c r="B2126" s="358">
        <f>B2132</f>
        <v/>
      </c>
      <c r="C2126" s="358">
        <f>C2132</f>
        <v/>
      </c>
      <c r="D2126" s="358">
        <f>D2132</f>
        <v/>
      </c>
      <c r="E2126" s="358">
        <f>E2132</f>
        <v/>
      </c>
      <c r="F2126" s="358">
        <f>F2132</f>
        <v/>
      </c>
      <c r="G2126" s="358">
        <f>G2132</f>
        <v/>
      </c>
      <c r="H2126" s="358" t="n"/>
      <c r="I2126" s="358" t="n"/>
      <c r="J2126" s="358" t="n"/>
      <c r="K2126" s="358" t="n"/>
      <c r="L2126" s="358" t="n"/>
      <c r="M2126" s="358" t="n"/>
      <c r="N2126" s="358" t="n"/>
      <c r="O2126" s="358">
        <f>O2132</f>
        <v/>
      </c>
      <c r="P2126" s="358">
        <f>P2132</f>
        <v/>
      </c>
      <c r="Q2126" s="358">
        <f>Q2132</f>
        <v/>
      </c>
      <c r="R2126" s="358">
        <f>R2132</f>
        <v/>
      </c>
      <c r="S2126" s="358">
        <f>S2132</f>
        <v/>
      </c>
      <c r="T2126" s="358">
        <f>T2132</f>
        <v/>
      </c>
      <c r="U2126" s="358">
        <f>U2132</f>
        <v/>
      </c>
      <c r="V2126" s="358">
        <f>V2132</f>
        <v/>
      </c>
      <c r="W2126" s="358">
        <f>W2132</f>
        <v/>
      </c>
      <c r="X2126" s="358">
        <f>X2132</f>
        <v/>
      </c>
      <c r="Y2126" s="358">
        <f>Y2132</f>
        <v/>
      </c>
      <c r="Z2126" s="358">
        <f>Z2132</f>
        <v/>
      </c>
      <c r="AA2126" s="358">
        <f>AA2132</f>
        <v/>
      </c>
      <c r="AB2126" s="358">
        <f>AB2132</f>
        <v/>
      </c>
      <c r="AC2126" s="358">
        <f>AC2132</f>
        <v/>
      </c>
      <c r="AD2126" s="358">
        <f>AD2132</f>
        <v/>
      </c>
      <c r="AE2126" s="358">
        <f>AE2132</f>
        <v/>
      </c>
      <c r="AF2126" s="358">
        <f>AF2132</f>
        <v/>
      </c>
      <c r="AG2126" s="358">
        <f>AG2132</f>
        <v/>
      </c>
      <c r="AH2126" s="358">
        <f>AH2132</f>
        <v/>
      </c>
      <c r="AI2126" s="358">
        <f>AI2132</f>
        <v/>
      </c>
      <c r="AJ2126" s="358">
        <f>AJ2132</f>
        <v/>
      </c>
      <c r="AK2126" s="358">
        <f>AK2132</f>
        <v/>
      </c>
      <c r="AL2126" s="358">
        <f>AL2132</f>
        <v/>
      </c>
      <c r="AM2126" s="358">
        <f>AM2132</f>
        <v/>
      </c>
      <c r="AN2126" s="358">
        <f>AN2132</f>
        <v/>
      </c>
      <c r="AO2126" s="358">
        <f>AO2132</f>
        <v/>
      </c>
      <c r="AP2126" s="358">
        <f>AP2132</f>
        <v/>
      </c>
      <c r="AQ2126" s="358">
        <f>AQ2132</f>
        <v/>
      </c>
      <c r="AR2126" s="358">
        <f>AR2132</f>
        <v/>
      </c>
      <c r="AS2126" s="358">
        <f>AS2132</f>
        <v/>
      </c>
      <c r="AT2126" s="358">
        <f>AT2132</f>
        <v/>
      </c>
      <c r="AU2126" s="358">
        <f>AU2132</f>
        <v/>
      </c>
      <c r="AV2126" s="358">
        <f>AV2132</f>
        <v/>
      </c>
      <c r="AW2126" s="358">
        <f>AW2132</f>
        <v/>
      </c>
      <c r="AX2126" s="358">
        <f>AX2132</f>
        <v/>
      </c>
      <c r="AY2126" s="358">
        <f>AY2132</f>
        <v/>
      </c>
      <c r="AZ2126" s="358">
        <f>AZ2132</f>
        <v/>
      </c>
      <c r="BA2126" s="358">
        <f>BA2132</f>
        <v/>
      </c>
      <c r="BB2126" s="358">
        <f>BB2132</f>
        <v/>
      </c>
      <c r="BC2126" s="358">
        <f>BC2132</f>
        <v/>
      </c>
      <c r="BD2126" s="358">
        <f>BD2132</f>
        <v/>
      </c>
      <c r="BE2126" s="358">
        <f>BE2132</f>
        <v/>
      </c>
      <c r="BF2126" s="358">
        <f>BF2132</f>
        <v/>
      </c>
      <c r="BG2126" s="358">
        <f>BG2132</f>
        <v/>
      </c>
      <c r="BH2126" s="358">
        <f>BH2132</f>
        <v/>
      </c>
      <c r="BI2126" s="358">
        <f>BI2132</f>
        <v/>
      </c>
      <c r="BJ2126" s="358">
        <f>BJ2132</f>
        <v/>
      </c>
      <c r="BK2126" s="358">
        <f>BK2132</f>
        <v/>
      </c>
      <c r="BL2126" s="358">
        <f>BL2132</f>
        <v/>
      </c>
      <c r="BM2126" s="358">
        <f>BM2132</f>
        <v/>
      </c>
      <c r="BN2126" s="358">
        <f>BN2132</f>
        <v/>
      </c>
      <c r="BO2126" s="358">
        <f>BO2132</f>
        <v/>
      </c>
      <c r="BP2126" s="358">
        <f>BP2132</f>
        <v/>
      </c>
      <c r="BQ2126" s="358">
        <f>BQ2132</f>
        <v/>
      </c>
      <c r="BR2126" s="358">
        <f>BR2132</f>
        <v/>
      </c>
      <c r="BS2126" s="358">
        <f>BS2132</f>
        <v/>
      </c>
      <c r="BT2126" s="358">
        <f>BT2132</f>
        <v/>
      </c>
      <c r="BU2126" s="358">
        <f>BU2132</f>
        <v/>
      </c>
      <c r="BV2126" s="358">
        <f>BV2132</f>
        <v/>
      </c>
      <c r="BW2126" s="358">
        <f>BW2132</f>
        <v/>
      </c>
      <c r="BX2126" s="358">
        <f>BX2132</f>
        <v/>
      </c>
      <c r="BY2126" s="358">
        <f>BY2132</f>
        <v/>
      </c>
      <c r="BZ2126" s="358">
        <f>BZ2132</f>
        <v/>
      </c>
      <c r="CA2126" s="358">
        <f>CA2132</f>
        <v/>
      </c>
      <c r="CB2126" s="358">
        <f>CB2132</f>
        <v/>
      </c>
      <c r="CC2126" s="358">
        <f>CC2132</f>
        <v/>
      </c>
      <c r="CD2126" s="358">
        <f>CD2132</f>
        <v/>
      </c>
      <c r="CE2126" s="358">
        <f>CE2132</f>
        <v/>
      </c>
      <c r="CF2126" s="358">
        <f>CF2132</f>
        <v/>
      </c>
      <c r="CG2126" s="358">
        <f>CG2132</f>
        <v/>
      </c>
      <c r="CH2126" s="358">
        <f>CH2132</f>
        <v/>
      </c>
      <c r="CI2126" s="358">
        <f>CI2132</f>
        <v/>
      </c>
      <c r="CJ2126" s="358">
        <f>CJ2132</f>
        <v/>
      </c>
      <c r="CK2126" s="358">
        <f>CK2132</f>
        <v/>
      </c>
      <c r="CL2126" s="358">
        <f>CL2132</f>
        <v/>
      </c>
      <c r="CM2126" s="358">
        <f>CM2132</f>
        <v/>
      </c>
      <c r="CN2126" s="358">
        <f>CN2132</f>
        <v/>
      </c>
      <c r="CO2126" s="358">
        <f>CO2132</f>
        <v/>
      </c>
      <c r="CP2126" s="358">
        <f>CP2132</f>
        <v/>
      </c>
      <c r="CQ2126" s="358">
        <f>CQ2132</f>
        <v/>
      </c>
      <c r="CR2126" s="358">
        <f>CR2132</f>
        <v/>
      </c>
      <c r="CS2126" s="358">
        <f>CS2132</f>
        <v/>
      </c>
      <c r="CT2126" s="358">
        <f>CT2132</f>
        <v/>
      </c>
      <c r="CU2126" s="358">
        <f>CU2132</f>
        <v/>
      </c>
      <c r="CV2126" s="358">
        <f>CV2132</f>
        <v/>
      </c>
      <c r="CW2126" s="358">
        <f>CW2132</f>
        <v/>
      </c>
      <c r="CX2126" s="358">
        <f>CX2132</f>
        <v/>
      </c>
      <c r="CY2126" s="358">
        <f>CY2132</f>
        <v/>
      </c>
      <c r="CZ2126" s="358">
        <f>CZ2132</f>
        <v/>
      </c>
      <c r="DA2126" s="358">
        <f>DA2132</f>
        <v/>
      </c>
      <c r="DB2126" s="358">
        <f>DB2132</f>
        <v/>
      </c>
      <c r="DC2126" s="358">
        <f>DC2132</f>
        <v/>
      </c>
      <c r="DD2126" s="358">
        <f>DD2132</f>
        <v/>
      </c>
      <c r="DE2126" s="358">
        <f>DE2132</f>
        <v/>
      </c>
      <c r="DF2126" s="358">
        <f>DF2132</f>
        <v/>
      </c>
      <c r="DG2126" s="359">
        <f>DG2132</f>
        <v/>
      </c>
      <c r="DH2126" s="359">
        <f>DH2132</f>
        <v/>
      </c>
      <c r="DI2126" s="359">
        <f>DI2132</f>
        <v/>
      </c>
      <c r="DJ2126" s="359">
        <f>DJ2132</f>
        <v/>
      </c>
      <c r="DK2126" s="359">
        <f>DK2132</f>
        <v/>
      </c>
      <c r="DL2126" s="359">
        <f>DL2132</f>
        <v/>
      </c>
      <c r="DM2126" s="359">
        <f>DM2132</f>
        <v/>
      </c>
      <c r="DN2126" s="359">
        <f>DN2132</f>
        <v/>
      </c>
      <c r="DO2126" s="359">
        <f>DO2132</f>
        <v/>
      </c>
      <c r="DP2126" s="359">
        <f>DP2132</f>
        <v/>
      </c>
      <c r="DQ2126" s="359">
        <f>DQ2132</f>
        <v/>
      </c>
      <c r="DR2126" s="359">
        <f>DR2132</f>
        <v/>
      </c>
      <c r="DS2126" s="359">
        <f>DS2132</f>
        <v/>
      </c>
      <c r="DT2126" s="359">
        <f>DT2132</f>
        <v/>
      </c>
      <c r="DU2126" s="359">
        <f>DU2132</f>
        <v/>
      </c>
      <c r="DV2126" s="359">
        <f>DV2132</f>
        <v/>
      </c>
      <c r="DW2126" s="359">
        <f>DW2132</f>
        <v/>
      </c>
      <c r="DX2126" s="359">
        <f>DX2132</f>
        <v/>
      </c>
      <c r="DY2126" s="359">
        <f>DY2132</f>
        <v/>
      </c>
      <c r="DZ2126" s="359">
        <f>DZ2132</f>
        <v/>
      </c>
      <c r="EA2126" s="359">
        <f>EA2132</f>
        <v/>
      </c>
      <c r="EB2126" s="359">
        <f>EB2132</f>
        <v/>
      </c>
      <c r="EC2126" s="359">
        <f>EC2132</f>
        <v/>
      </c>
      <c r="ED2126" s="359">
        <f>ED2132</f>
        <v/>
      </c>
      <c r="EE2126" s="359">
        <f>EE2132</f>
        <v/>
      </c>
      <c r="EF2126" s="359">
        <f>EF2132</f>
        <v/>
      </c>
      <c r="EG2126" s="359">
        <f>EG2132</f>
        <v/>
      </c>
      <c r="EH2126" s="359">
        <f>EH2132</f>
        <v/>
      </c>
      <c r="EI2126" s="359">
        <f>EI2132</f>
        <v/>
      </c>
      <c r="EJ2126" s="359">
        <f>EJ2132</f>
        <v/>
      </c>
      <c r="EK2126" s="359">
        <f>EK2132</f>
        <v/>
      </c>
      <c r="EL2126" s="359">
        <f>EL2132</f>
        <v/>
      </c>
      <c r="EM2126" s="359">
        <f>EM2132</f>
        <v/>
      </c>
      <c r="EN2126" s="359">
        <f>EN2132</f>
        <v/>
      </c>
      <c r="EO2126" s="359">
        <f>EO2132</f>
        <v/>
      </c>
      <c r="EP2126" s="359">
        <f>EP2132</f>
        <v/>
      </c>
      <c r="EQ2126" s="359">
        <f>EQ2132</f>
        <v/>
      </c>
      <c r="ER2126" s="359">
        <f>ER2132</f>
        <v/>
      </c>
      <c r="ES2126" s="359">
        <f>ES2132</f>
        <v/>
      </c>
      <c r="ET2126" s="359">
        <f>ET2132</f>
        <v/>
      </c>
      <c r="EU2126" s="359">
        <f>EU2132</f>
        <v/>
      </c>
      <c r="EV2126" s="359">
        <f>EV2132</f>
        <v/>
      </c>
      <c r="EW2126" s="359">
        <f>EW2132</f>
        <v/>
      </c>
      <c r="EX2126" s="359">
        <f>EX2132</f>
        <v/>
      </c>
      <c r="EY2126" s="359">
        <f>EY2132</f>
        <v/>
      </c>
      <c r="EZ2126" s="359">
        <f>EZ2132</f>
        <v/>
      </c>
      <c r="FA2126" s="359">
        <f>FA2132</f>
        <v/>
      </c>
      <c r="FB2126" s="359">
        <f>FB2132</f>
        <v/>
      </c>
      <c r="FC2126" s="359">
        <f>FC2132</f>
        <v/>
      </c>
      <c r="FD2126" s="359">
        <f>FD2132</f>
        <v/>
      </c>
      <c r="FE2126" s="359">
        <f>FE2132</f>
        <v/>
      </c>
      <c r="FF2126" s="359">
        <f>FF2132</f>
        <v/>
      </c>
      <c r="FG2126" s="359">
        <f>FG2132</f>
        <v/>
      </c>
      <c r="FH2126" s="359">
        <f>FH2132</f>
        <v/>
      </c>
      <c r="FI2126" s="359">
        <f>FI2132</f>
        <v/>
      </c>
      <c r="FJ2126" s="359">
        <f>FJ2132</f>
        <v/>
      </c>
      <c r="FK2126" s="359">
        <f>FK2132</f>
        <v/>
      </c>
      <c r="FL2126" s="359">
        <f>FL2132</f>
        <v/>
      </c>
      <c r="FM2126" s="359">
        <f>FM2132</f>
        <v/>
      </c>
      <c r="FN2126" s="359">
        <f>FN2132</f>
        <v/>
      </c>
      <c r="FO2126" s="359">
        <f>FO2132</f>
        <v/>
      </c>
      <c r="FP2126" s="359">
        <f>FP2132</f>
        <v/>
      </c>
      <c r="FQ2126" s="359">
        <f>FQ2132</f>
        <v/>
      </c>
      <c r="FR2126" s="359">
        <f>FR2132</f>
        <v/>
      </c>
      <c r="FS2126" s="359">
        <f>FS2132</f>
        <v/>
      </c>
      <c r="FT2126" s="359">
        <f>FT2132</f>
        <v/>
      </c>
      <c r="FU2126" s="359">
        <f>FU2132</f>
        <v/>
      </c>
      <c r="FV2126" s="359">
        <f>FV2132</f>
        <v/>
      </c>
      <c r="FW2126" s="359">
        <f>FW2132</f>
        <v/>
      </c>
      <c r="FX2126" s="359">
        <f>FX2132</f>
        <v/>
      </c>
      <c r="FY2126" s="359">
        <f>FY2132</f>
        <v/>
      </c>
      <c r="FZ2126" s="359">
        <f>FZ2132</f>
        <v/>
      </c>
      <c r="GA2126" s="359">
        <f>GA2132</f>
        <v/>
      </c>
      <c r="GB2126" s="359">
        <f>GB2132</f>
        <v/>
      </c>
      <c r="GC2126" s="359">
        <f>GC2132</f>
        <v/>
      </c>
      <c r="GD2126" s="359">
        <f>GD2132</f>
        <v/>
      </c>
      <c r="GE2126" s="359">
        <f>GE2132</f>
        <v/>
      </c>
      <c r="GF2126" s="359">
        <f>GF2132</f>
        <v/>
      </c>
      <c r="GG2126" s="359">
        <f>GG2132</f>
        <v/>
      </c>
      <c r="GH2126" s="359">
        <f>GH2132</f>
        <v/>
      </c>
      <c r="GI2126" s="359">
        <f>GI2132</f>
        <v/>
      </c>
      <c r="GJ2126" s="359">
        <f>GJ2132</f>
        <v/>
      </c>
      <c r="GK2126" s="359">
        <f>GK2132</f>
        <v/>
      </c>
      <c r="GL2126" s="359">
        <f>GL2132</f>
        <v/>
      </c>
      <c r="GM2126" s="359">
        <f>GM2132</f>
        <v/>
      </c>
      <c r="GN2126" s="359">
        <f>GN2132</f>
        <v/>
      </c>
      <c r="GO2126" s="359">
        <f>GO2132</f>
        <v/>
      </c>
      <c r="GP2126" s="359">
        <f>GP2132</f>
        <v/>
      </c>
      <c r="GQ2126" s="359">
        <f>GQ2132</f>
        <v/>
      </c>
      <c r="GR2126" s="359">
        <f>GR2132</f>
        <v/>
      </c>
      <c r="GS2126" s="359">
        <f>GS2132</f>
        <v/>
      </c>
      <c r="GT2126" s="359">
        <f>GT2132</f>
        <v/>
      </c>
      <c r="GU2126" s="359">
        <f>GU2132</f>
        <v/>
      </c>
      <c r="GV2126" s="359">
        <f>GV2132</f>
        <v/>
      </c>
      <c r="GW2126" s="359">
        <f>GW2132</f>
        <v/>
      </c>
      <c r="GX2126" s="359">
        <f>GX2132</f>
        <v/>
      </c>
    </row>
    <row r="2128">
      <c r="A2128" s="0" t="n">
        <v>17</v>
      </c>
      <c r="B2128" s="0" t="n">
        <v>0</v>
      </c>
      <c r="C2128" s="0">
        <f>ROW(SmtRes!A792)</f>
        <v/>
      </c>
      <c r="D2128" s="0">
        <f>ROW(EtalonRes!A767)</f>
        <v/>
      </c>
      <c r="E2128" s="0" t="inlineStr">
        <is>
          <t>1</t>
        </is>
      </c>
      <c r="F2128" s="0" t="inlineStr">
        <is>
          <t>67-8-2</t>
        </is>
      </c>
      <c r="G2128" s="0" t="inlineStr">
        <is>
          <t>Смена светильников с люминесцентными лампами</t>
        </is>
      </c>
      <c r="H2128" s="0" t="inlineStr">
        <is>
          <t>100 шт.</t>
        </is>
      </c>
      <c r="I2128" s="0">
        <f>ROUND(ROUND(2/100,4),7)</f>
        <v/>
      </c>
      <c r="J2128" s="0" t="n">
        <v>0</v>
      </c>
      <c r="K2128" s="0">
        <f>ROUND(ROUND(2/100,4),7)</f>
        <v/>
      </c>
      <c r="O2128" s="0">
        <f>ROUND(CP2128,0)</f>
        <v/>
      </c>
      <c r="P2128" s="0">
        <f>ROUND(CQ2128*I2128,0)</f>
        <v/>
      </c>
      <c r="Q2128" s="0">
        <f>(ROUND((ROUND(((ET2128)*I2128),0)*BB2128),0)+ROUND((ROUND(((AE2128-(EU2128))*I2128),0)*BS2128),0))</f>
        <v/>
      </c>
      <c r="R2128" s="0">
        <f>(ROUND((ROUND(((EU2128)*I2128),0)*BS2128),0)+ROUND((ROUND(((AE2128-(EU2128))*I2128),0)*BS2128),0))</f>
        <v/>
      </c>
      <c r="S2128" s="0">
        <f>ROUND(CT2128*I2128,0)</f>
        <v/>
      </c>
      <c r="T2128" s="0">
        <f>ROUND(CU2128*I2128,0)</f>
        <v/>
      </c>
      <c r="U2128" s="0">
        <f>ROUND(CV2128*I2128,7)</f>
        <v/>
      </c>
      <c r="V2128" s="0">
        <f>ROUND(CW2128*I2128,7)</f>
        <v/>
      </c>
      <c r="W2128" s="0">
        <f>ROUND(CX2128*I2128,0)</f>
        <v/>
      </c>
      <c r="X2128" s="0">
        <f>ROUND(CY2128,0)</f>
        <v/>
      </c>
      <c r="Y2128" s="0">
        <f>ROUND(CZ2128,0)</f>
        <v/>
      </c>
      <c r="AA2128" s="0" t="n">
        <v>78845955</v>
      </c>
      <c r="AB2128" s="0">
        <f>ROUND((AC2128+AD2128+AF2128),2)</f>
        <v/>
      </c>
      <c r="AC2128" s="0">
        <f>ROUND((ES2128),2)</f>
        <v/>
      </c>
      <c r="AD2128" s="0">
        <f>ROUND((((ET2128)-(EU2128))+AE2128),2)</f>
        <v/>
      </c>
      <c r="AE2128" s="0">
        <f>ROUND((EU2128),2)</f>
        <v/>
      </c>
      <c r="AF2128" s="0">
        <f>ROUND((EV2128),2)</f>
        <v/>
      </c>
      <c r="AG2128" s="0">
        <f>ROUND((AP2128),2)</f>
        <v/>
      </c>
      <c r="AH2128" s="0">
        <f>(EW2128)</f>
        <v/>
      </c>
      <c r="AI2128" s="0">
        <f>(EX2128)</f>
        <v/>
      </c>
      <c r="AJ2128" s="0">
        <f>(AS2128)</f>
        <v/>
      </c>
      <c r="AK2128" s="0" t="n">
        <v>41124.45</v>
      </c>
      <c r="AL2128" s="0" t="n">
        <v>39551</v>
      </c>
      <c r="AM2128" s="0" t="n">
        <v>2.5</v>
      </c>
      <c r="AN2128" s="0" t="n">
        <v>1.08</v>
      </c>
      <c r="AO2128" s="0" t="n">
        <v>1570.95</v>
      </c>
      <c r="AP2128" s="0" t="n">
        <v>0</v>
      </c>
      <c r="AQ2128" s="0" t="n">
        <v>163.3</v>
      </c>
      <c r="AR2128" s="0" t="n">
        <v>0.08</v>
      </c>
      <c r="AS2128" s="0" t="n">
        <v>0</v>
      </c>
      <c r="AT2128" s="0" t="n">
        <v>91</v>
      </c>
      <c r="AU2128" s="0" t="n">
        <v>48</v>
      </c>
      <c r="AV2128" s="0" t="n">
        <v>1</v>
      </c>
      <c r="AW2128" s="0" t="n">
        <v>1</v>
      </c>
      <c r="AZ2128" s="0" t="n">
        <v>1</v>
      </c>
      <c r="BA2128" s="0" t="n">
        <v>52.25</v>
      </c>
      <c r="BB2128" s="0" t="n">
        <v>23.32</v>
      </c>
      <c r="BC2128" s="0" t="n">
        <v>2.31</v>
      </c>
      <c r="BD2128" s="0" t="inlineStr"/>
      <c r="BE2128" s="0" t="inlineStr"/>
      <c r="BF2128" s="0" t="inlineStr"/>
      <c r="BG2128" s="0" t="inlineStr"/>
      <c r="BH2128" s="0" t="n">
        <v>0</v>
      </c>
      <c r="BI2128" s="0" t="n">
        <v>1</v>
      </c>
      <c r="BJ2128" s="0" t="inlineStr">
        <is>
          <t>ТЕРр Московской обл., 67-8-2, приказ Минстроя России №675/пр от 28.02.2017 № 263/пр</t>
        </is>
      </c>
      <c r="BM2128" s="0" t="n">
        <v>67001</v>
      </c>
      <c r="BN2128" s="0" t="n">
        <v>0</v>
      </c>
      <c r="BO2128" s="0" t="inlineStr">
        <is>
          <t>67-8-2</t>
        </is>
      </c>
      <c r="BP2128" s="0" t="n">
        <v>1</v>
      </c>
      <c r="BQ2128" s="0" t="n">
        <v>6</v>
      </c>
      <c r="BR2128" s="0" t="n">
        <v>0</v>
      </c>
      <c r="BS2128" s="0" t="n">
        <v>52.25</v>
      </c>
      <c r="BT2128" s="0" t="n">
        <v>1</v>
      </c>
      <c r="BU2128" s="0" t="n">
        <v>1</v>
      </c>
      <c r="BV2128" s="0" t="n">
        <v>1</v>
      </c>
      <c r="BW2128" s="0" t="n">
        <v>1</v>
      </c>
      <c r="BX2128" s="0" t="n">
        <v>1</v>
      </c>
      <c r="BY2128" s="0" t="inlineStr"/>
      <c r="BZ2128" s="0" t="n">
        <v>91</v>
      </c>
      <c r="CA2128" s="0" t="n">
        <v>48</v>
      </c>
      <c r="CB2128" s="0" t="inlineStr"/>
      <c r="CE2128" s="0" t="n">
        <v>12</v>
      </c>
      <c r="CF2128" s="0" t="n">
        <v>0</v>
      </c>
      <c r="CG2128" s="0" t="n">
        <v>0</v>
      </c>
      <c r="CM2128" s="0" t="n">
        <v>0</v>
      </c>
      <c r="CN2128" s="0" t="inlineStr"/>
      <c r="CO2128" s="0" t="n">
        <v>0</v>
      </c>
      <c r="CP2128" s="0">
        <f>(P2128+Q2128+S2128)</f>
        <v/>
      </c>
      <c r="CQ2128" s="0">
        <f>AC2128*BC2128</f>
        <v/>
      </c>
      <c r="CR2128" s="0">
        <f>(ROUND((ROUND(((ET2128)*1),0)*BB2128),0)+ROUND((ROUND(((AE2128-(EU2128))*1),0)*BS2128),0))</f>
        <v/>
      </c>
      <c r="CS2128" s="0">
        <f>(ROUND((ROUND(((EU2128)*1),0)*BS2128),0)+ROUND((ROUND(((AE2128-(EU2128))*1),0)*BS2128),0))</f>
        <v/>
      </c>
      <c r="CT2128" s="0">
        <f>AF2128*BA2128</f>
        <v/>
      </c>
      <c r="CU2128" s="0">
        <f>AG2128</f>
        <v/>
      </c>
      <c r="CV2128" s="0">
        <f>AH2128</f>
        <v/>
      </c>
      <c r="CW2128" s="0">
        <f>AI2128</f>
        <v/>
      </c>
      <c r="CX2128" s="0">
        <f>AJ2128</f>
        <v/>
      </c>
      <c r="CY2128" s="0">
        <f>(((S2128+R2128)*AT2128)/100)</f>
        <v/>
      </c>
      <c r="CZ2128" s="0">
        <f>(((S2128+R2128)*AU2128)/100)</f>
        <v/>
      </c>
      <c r="DC2128" s="0" t="inlineStr"/>
      <c r="DD2128" s="0" t="inlineStr"/>
      <c r="DE2128" s="0" t="inlineStr"/>
      <c r="DF2128" s="0" t="inlineStr"/>
      <c r="DG2128" s="0" t="inlineStr"/>
      <c r="DH2128" s="0" t="inlineStr"/>
      <c r="DI2128" s="0" t="inlineStr"/>
      <c r="DJ2128" s="0" t="inlineStr"/>
      <c r="DK2128" s="0" t="inlineStr"/>
      <c r="DL2128" s="0" t="inlineStr"/>
      <c r="DM2128" s="0" t="inlineStr"/>
      <c r="DN2128" s="0" t="n">
        <v>0</v>
      </c>
      <c r="DO2128" s="0" t="n">
        <v>0</v>
      </c>
      <c r="DP2128" s="0" t="n">
        <v>1</v>
      </c>
      <c r="DQ2128" s="0" t="n">
        <v>1</v>
      </c>
      <c r="DU2128" s="0" t="n">
        <v>1010</v>
      </c>
      <c r="DV2128" s="0" t="inlineStr">
        <is>
          <t>100 шт.</t>
        </is>
      </c>
      <c r="DW2128" s="0" t="inlineStr">
        <is>
          <t>100 шт.</t>
        </is>
      </c>
      <c r="DX2128" s="0" t="n">
        <v>100</v>
      </c>
      <c r="DZ2128" s="0" t="inlineStr"/>
      <c r="EA2128" s="0" t="inlineStr"/>
      <c r="EB2128" s="0" t="inlineStr"/>
      <c r="EC2128" s="0" t="inlineStr"/>
      <c r="EE2128" s="0" t="n">
        <v>78726030</v>
      </c>
      <c r="EF2128" s="0" t="n">
        <v>6</v>
      </c>
      <c r="EG2128" s="0" t="inlineStr">
        <is>
          <t>Ремонтно-строительные работы</t>
        </is>
      </c>
      <c r="EH2128" s="0" t="n">
        <v>101</v>
      </c>
      <c r="EI2128" s="0" t="inlineStr">
        <is>
          <t>Электромонтажные работы</t>
        </is>
      </c>
      <c r="EJ2128" s="0" t="n">
        <v>1</v>
      </c>
      <c r="EK2128" s="0" t="n">
        <v>67001</v>
      </c>
      <c r="EL2128" s="0" t="inlineStr">
        <is>
          <t>Электромонтажные работы</t>
        </is>
      </c>
      <c r="EM2128" s="0" t="inlineStr">
        <is>
          <t>рФЕР-67</t>
        </is>
      </c>
      <c r="EO2128" s="0" t="inlineStr"/>
      <c r="EQ2128" s="0" t="n">
        <v>0</v>
      </c>
      <c r="ER2128" s="0" t="n">
        <v>41124.45</v>
      </c>
      <c r="ES2128" s="0" t="n">
        <v>39551</v>
      </c>
      <c r="ET2128" s="0" t="n">
        <v>2.5</v>
      </c>
      <c r="EU2128" s="0" t="n">
        <v>1.08</v>
      </c>
      <c r="EV2128" s="0" t="n">
        <v>1570.95</v>
      </c>
      <c r="EW2128" s="0" t="n">
        <v>163.3</v>
      </c>
      <c r="EX2128" s="0" t="n">
        <v>0.08</v>
      </c>
      <c r="EY2128" s="0" t="n">
        <v>0</v>
      </c>
      <c r="FQ2128" s="0" t="n">
        <v>0</v>
      </c>
      <c r="FR2128" s="0" t="n">
        <v>0</v>
      </c>
      <c r="FS2128" s="0" t="n">
        <v>0</v>
      </c>
      <c r="FX2128" s="0" t="n">
        <v>91</v>
      </c>
      <c r="FY2128" s="0" t="n">
        <v>48</v>
      </c>
      <c r="GA2128" s="0" t="inlineStr"/>
      <c r="GD2128" s="0" t="n">
        <v>1</v>
      </c>
      <c r="GF2128" s="0" t="n">
        <v>85477591</v>
      </c>
      <c r="GG2128" s="0" t="n">
        <v>2</v>
      </c>
      <c r="GH2128" s="0" t="n">
        <v>1</v>
      </c>
      <c r="GI2128" s="0" t="n">
        <v>2</v>
      </c>
      <c r="GJ2128" s="0" t="n">
        <v>0</v>
      </c>
      <c r="GK2128" s="0" t="n">
        <v>0</v>
      </c>
      <c r="GL2128" s="0">
        <f>ROUND(IF(AND(BH2128=3,BI2128=3,FS2128&lt;&gt;0),P2128,0),0)</f>
        <v/>
      </c>
      <c r="GM2128" s="0">
        <f>ROUND(O2128+X2128+Y2128,0)+GX2128</f>
        <v/>
      </c>
      <c r="GN2128" s="0">
        <f>IF(OR(BI2128=0,BI2128=1),GM2128-GX2128,0)</f>
        <v/>
      </c>
      <c r="GO2128" s="0">
        <f>IF(BI2128=2,GM2128-GX2128,0)</f>
        <v/>
      </c>
      <c r="GP2128" s="0">
        <f>IF(BI2128=4,GM2128-GX2128,0)</f>
        <v/>
      </c>
      <c r="GR2128" s="0" t="n">
        <v>0</v>
      </c>
      <c r="GS2128" s="0" t="n">
        <v>3</v>
      </c>
      <c r="GT2128" s="0" t="n">
        <v>0</v>
      </c>
      <c r="GU2128" s="0" t="inlineStr"/>
      <c r="GV2128" s="0">
        <f>ROUND((GT2128),2)</f>
        <v/>
      </c>
      <c r="GW2128" s="0" t="n">
        <v>1</v>
      </c>
      <c r="GX2128" s="0">
        <f>ROUND(HC2128*I2128,0)</f>
        <v/>
      </c>
      <c r="HA2128" s="0" t="n">
        <v>0</v>
      </c>
      <c r="HB2128" s="0" t="n">
        <v>0</v>
      </c>
      <c r="HC2128" s="0">
        <f>GV2128*GW2128</f>
        <v/>
      </c>
      <c r="HE2128" s="0" t="inlineStr"/>
      <c r="HF2128" s="0" t="inlineStr"/>
      <c r="HM2128" s="0" t="inlineStr"/>
      <c r="HN2128" s="0" t="inlineStr">
        <is>
          <t>Пр/812-101.0-1</t>
        </is>
      </c>
      <c r="HO2128" s="0" t="inlineStr">
        <is>
          <t>Пр/774-101.0</t>
        </is>
      </c>
      <c r="HP2128" s="0" t="inlineStr">
        <is>
          <t>Электромонтажные работы</t>
        </is>
      </c>
      <c r="HQ2128" s="0" t="inlineStr">
        <is>
          <t>Электромонтажные работы</t>
        </is>
      </c>
      <c r="HS2128" s="0" t="n">
        <v>0</v>
      </c>
      <c r="IK2128" s="0" t="n">
        <v>0</v>
      </c>
    </row>
    <row r="2129">
      <c r="A2129" s="0" t="n">
        <v>17</v>
      </c>
      <c r="B2129" s="0" t="n">
        <v>0</v>
      </c>
      <c r="C2129" s="0">
        <f>ROW(SmtRes!A795)</f>
        <v/>
      </c>
      <c r="D2129" s="0">
        <f>ROW(EtalonRes!A769)</f>
        <v/>
      </c>
      <c r="E2129" s="0" t="inlineStr">
        <is>
          <t>2</t>
        </is>
      </c>
      <c r="F2129" s="0" t="inlineStr">
        <is>
          <t>67-5-2</t>
        </is>
      </c>
      <c r="G2129" s="0" t="inlineStr">
        <is>
          <t>Смена ламп люминесцентных</t>
        </is>
      </c>
      <c r="H2129" s="0" t="inlineStr">
        <is>
          <t>100 шт.</t>
        </is>
      </c>
      <c r="I2129" s="0">
        <f>ROUND(ROUND(2/100,4),7)</f>
        <v/>
      </c>
      <c r="J2129" s="0" t="n">
        <v>0</v>
      </c>
      <c r="K2129" s="0">
        <f>ROUND(ROUND(2/100,4),7)</f>
        <v/>
      </c>
      <c r="O2129" s="0">
        <f>ROUND(CP2129,0)</f>
        <v/>
      </c>
      <c r="P2129" s="0">
        <f>ROUND(CQ2129*I2129,0)</f>
        <v/>
      </c>
      <c r="Q2129" s="0">
        <f>(ROUND((ROUND(((ET2129)*I2129),0)*BB2129),0)+ROUND((ROUND(((AE2129-(EU2129))*I2129),0)*BS2129),0))</f>
        <v/>
      </c>
      <c r="R2129" s="0">
        <f>(ROUND((ROUND(((EU2129)*I2129),0)*BS2129),0)+ROUND((ROUND(((AE2129-(EU2129))*I2129),0)*BS2129),0))</f>
        <v/>
      </c>
      <c r="S2129" s="0">
        <f>ROUND(CT2129*I2129,0)</f>
        <v/>
      </c>
      <c r="T2129" s="0">
        <f>ROUND(CU2129*I2129,0)</f>
        <v/>
      </c>
      <c r="U2129" s="0">
        <f>ROUND(CV2129*I2129,7)</f>
        <v/>
      </c>
      <c r="V2129" s="0">
        <f>ROUND(CW2129*I2129,7)</f>
        <v/>
      </c>
      <c r="W2129" s="0">
        <f>ROUND(CX2129*I2129,0)</f>
        <v/>
      </c>
      <c r="X2129" s="0">
        <f>ROUND(CY2129,0)</f>
        <v/>
      </c>
      <c r="Y2129" s="0">
        <f>ROUND(CZ2129,0)</f>
        <v/>
      </c>
      <c r="AA2129" s="0" t="n">
        <v>78845955</v>
      </c>
      <c r="AB2129" s="0">
        <f>ROUND((AC2129+AD2129+AF2129),2)</f>
        <v/>
      </c>
      <c r="AC2129" s="0">
        <f>ROUND((ES2129),2)</f>
        <v/>
      </c>
      <c r="AD2129" s="0">
        <f>ROUND((((ET2129)-(EU2129))+AE2129),2)</f>
        <v/>
      </c>
      <c r="AE2129" s="0">
        <f>ROUND((EU2129),2)</f>
        <v/>
      </c>
      <c r="AF2129" s="0">
        <f>ROUND((EV2129),2)</f>
        <v/>
      </c>
      <c r="AG2129" s="0">
        <f>ROUND((AP2129),2)</f>
        <v/>
      </c>
      <c r="AH2129" s="0">
        <f>(EW2129)</f>
        <v/>
      </c>
      <c r="AI2129" s="0">
        <f>(EX2129)</f>
        <v/>
      </c>
      <c r="AJ2129" s="0">
        <f>(AS2129)</f>
        <v/>
      </c>
      <c r="AK2129" s="0" t="n">
        <v>970.5700000000001</v>
      </c>
      <c r="AL2129" s="0" t="n">
        <v>852</v>
      </c>
      <c r="AM2129" s="0" t="n">
        <v>0</v>
      </c>
      <c r="AN2129" s="0" t="n">
        <v>0</v>
      </c>
      <c r="AO2129" s="0" t="n">
        <v>118.57</v>
      </c>
      <c r="AP2129" s="0" t="n">
        <v>0</v>
      </c>
      <c r="AQ2129" s="0" t="n">
        <v>13.9</v>
      </c>
      <c r="AR2129" s="0" t="n">
        <v>0</v>
      </c>
      <c r="AS2129" s="0" t="n">
        <v>0</v>
      </c>
      <c r="AT2129" s="0" t="n">
        <v>91</v>
      </c>
      <c r="AU2129" s="0" t="n">
        <v>48</v>
      </c>
      <c r="AV2129" s="0" t="n">
        <v>1</v>
      </c>
      <c r="AW2129" s="0" t="n">
        <v>1</v>
      </c>
      <c r="AZ2129" s="0" t="n">
        <v>1</v>
      </c>
      <c r="BA2129" s="0" t="n">
        <v>52.25</v>
      </c>
      <c r="BB2129" s="0" t="n">
        <v>1</v>
      </c>
      <c r="BC2129" s="0" t="n">
        <v>4.14</v>
      </c>
      <c r="BD2129" s="0" t="inlineStr"/>
      <c r="BE2129" s="0" t="inlineStr"/>
      <c r="BF2129" s="0" t="inlineStr"/>
      <c r="BG2129" s="0" t="inlineStr"/>
      <c r="BH2129" s="0" t="n">
        <v>0</v>
      </c>
      <c r="BI2129" s="0" t="n">
        <v>1</v>
      </c>
      <c r="BJ2129" s="0" t="inlineStr">
        <is>
          <t>ТЕРр Московской обл., 67-5-2, приказ Минстроя России №675/пр от 28.02.2017 № 263/пр</t>
        </is>
      </c>
      <c r="BM2129" s="0" t="n">
        <v>67001</v>
      </c>
      <c r="BN2129" s="0" t="n">
        <v>0</v>
      </c>
      <c r="BO2129" s="0" t="inlineStr">
        <is>
          <t>67-5-2</t>
        </is>
      </c>
      <c r="BP2129" s="0" t="n">
        <v>1</v>
      </c>
      <c r="BQ2129" s="0" t="n">
        <v>6</v>
      </c>
      <c r="BR2129" s="0" t="n">
        <v>0</v>
      </c>
      <c r="BS2129" s="0" t="n">
        <v>52.25</v>
      </c>
      <c r="BT2129" s="0" t="n">
        <v>1</v>
      </c>
      <c r="BU2129" s="0" t="n">
        <v>1</v>
      </c>
      <c r="BV2129" s="0" t="n">
        <v>1</v>
      </c>
      <c r="BW2129" s="0" t="n">
        <v>1</v>
      </c>
      <c r="BX2129" s="0" t="n">
        <v>1</v>
      </c>
      <c r="BY2129" s="0" t="inlineStr"/>
      <c r="BZ2129" s="0" t="n">
        <v>91</v>
      </c>
      <c r="CA2129" s="0" t="n">
        <v>48</v>
      </c>
      <c r="CB2129" s="0" t="inlineStr"/>
      <c r="CE2129" s="0" t="n">
        <v>12</v>
      </c>
      <c r="CF2129" s="0" t="n">
        <v>0</v>
      </c>
      <c r="CG2129" s="0" t="n">
        <v>0</v>
      </c>
      <c r="CM2129" s="0" t="n">
        <v>0</v>
      </c>
      <c r="CN2129" s="0" t="inlineStr"/>
      <c r="CO2129" s="0" t="n">
        <v>0</v>
      </c>
      <c r="CP2129" s="0">
        <f>(P2129+Q2129+S2129)</f>
        <v/>
      </c>
      <c r="CQ2129" s="0">
        <f>AC2129*BC2129</f>
        <v/>
      </c>
      <c r="CR2129" s="0">
        <f>(ROUND((ROUND(((ET2129)*1),0)*BB2129),0)+ROUND((ROUND(((AE2129-(EU2129))*1),0)*BS2129),0))</f>
        <v/>
      </c>
      <c r="CS2129" s="0">
        <f>(ROUND((ROUND(((EU2129)*1),0)*BS2129),0)+ROUND((ROUND(((AE2129-(EU2129))*1),0)*BS2129),0))</f>
        <v/>
      </c>
      <c r="CT2129" s="0">
        <f>AF2129*BA2129</f>
        <v/>
      </c>
      <c r="CU2129" s="0">
        <f>AG2129</f>
        <v/>
      </c>
      <c r="CV2129" s="0">
        <f>AH2129</f>
        <v/>
      </c>
      <c r="CW2129" s="0">
        <f>AI2129</f>
        <v/>
      </c>
      <c r="CX2129" s="0">
        <f>AJ2129</f>
        <v/>
      </c>
      <c r="CY2129" s="0">
        <f>(((S2129+R2129)*AT2129)/100)</f>
        <v/>
      </c>
      <c r="CZ2129" s="0">
        <f>(((S2129+R2129)*AU2129)/100)</f>
        <v/>
      </c>
      <c r="DC2129" s="0" t="inlineStr"/>
      <c r="DD2129" s="0" t="inlineStr"/>
      <c r="DE2129" s="0" t="inlineStr"/>
      <c r="DF2129" s="0" t="inlineStr"/>
      <c r="DG2129" s="0" t="inlineStr"/>
      <c r="DH2129" s="0" t="inlineStr"/>
      <c r="DI2129" s="0" t="inlineStr"/>
      <c r="DJ2129" s="0" t="inlineStr"/>
      <c r="DK2129" s="0" t="inlineStr"/>
      <c r="DL2129" s="0" t="inlineStr"/>
      <c r="DM2129" s="0" t="inlineStr"/>
      <c r="DN2129" s="0" t="n">
        <v>0</v>
      </c>
      <c r="DO2129" s="0" t="n">
        <v>0</v>
      </c>
      <c r="DP2129" s="0" t="n">
        <v>1</v>
      </c>
      <c r="DQ2129" s="0" t="n">
        <v>1</v>
      </c>
      <c r="DU2129" s="0" t="n">
        <v>1010</v>
      </c>
      <c r="DV2129" s="0" t="inlineStr">
        <is>
          <t>100 шт.</t>
        </is>
      </c>
      <c r="DW2129" s="0" t="inlineStr">
        <is>
          <t>100 шт.</t>
        </is>
      </c>
      <c r="DX2129" s="0" t="n">
        <v>100</v>
      </c>
      <c r="DZ2129" s="0" t="inlineStr"/>
      <c r="EA2129" s="0" t="inlineStr"/>
      <c r="EB2129" s="0" t="inlineStr"/>
      <c r="EC2129" s="0" t="inlineStr"/>
      <c r="EE2129" s="0" t="n">
        <v>78726030</v>
      </c>
      <c r="EF2129" s="0" t="n">
        <v>6</v>
      </c>
      <c r="EG2129" s="0" t="inlineStr">
        <is>
          <t>Ремонтно-строительные работы</t>
        </is>
      </c>
      <c r="EH2129" s="0" t="n">
        <v>101</v>
      </c>
      <c r="EI2129" s="0" t="inlineStr">
        <is>
          <t>Электромонтажные работы</t>
        </is>
      </c>
      <c r="EJ2129" s="0" t="n">
        <v>1</v>
      </c>
      <c r="EK2129" s="0" t="n">
        <v>67001</v>
      </c>
      <c r="EL2129" s="0" t="inlineStr">
        <is>
          <t>Электромонтажные работы</t>
        </is>
      </c>
      <c r="EM2129" s="0" t="inlineStr">
        <is>
          <t>рФЕР-67</t>
        </is>
      </c>
      <c r="EO2129" s="0" t="inlineStr"/>
      <c r="EQ2129" s="0" t="n">
        <v>0</v>
      </c>
      <c r="ER2129" s="0" t="n">
        <v>970.5700000000001</v>
      </c>
      <c r="ES2129" s="0" t="n">
        <v>852</v>
      </c>
      <c r="ET2129" s="0" t="n">
        <v>0</v>
      </c>
      <c r="EU2129" s="0" t="n">
        <v>0</v>
      </c>
      <c r="EV2129" s="0" t="n">
        <v>118.57</v>
      </c>
      <c r="EW2129" s="0" t="n">
        <v>13.9</v>
      </c>
      <c r="EX2129" s="0" t="n">
        <v>0</v>
      </c>
      <c r="EY2129" s="0" t="n">
        <v>0</v>
      </c>
      <c r="FQ2129" s="0" t="n">
        <v>0</v>
      </c>
      <c r="FR2129" s="0" t="n">
        <v>0</v>
      </c>
      <c r="FS2129" s="0" t="n">
        <v>0</v>
      </c>
      <c r="FX2129" s="0" t="n">
        <v>91</v>
      </c>
      <c r="FY2129" s="0" t="n">
        <v>48</v>
      </c>
      <c r="GA2129" s="0" t="inlineStr"/>
      <c r="GD2129" s="0" t="n">
        <v>1</v>
      </c>
      <c r="GF2129" s="0" t="n">
        <v>1400342257</v>
      </c>
      <c r="GG2129" s="0" t="n">
        <v>2</v>
      </c>
      <c r="GH2129" s="0" t="n">
        <v>1</v>
      </c>
      <c r="GI2129" s="0" t="n">
        <v>2</v>
      </c>
      <c r="GJ2129" s="0" t="n">
        <v>0</v>
      </c>
      <c r="GK2129" s="0" t="n">
        <v>0</v>
      </c>
      <c r="GL2129" s="0">
        <f>ROUND(IF(AND(BH2129=3,BI2129=3,FS2129&lt;&gt;0),P2129,0),0)</f>
        <v/>
      </c>
      <c r="GM2129" s="0">
        <f>ROUND(O2129+X2129+Y2129,0)+GX2129</f>
        <v/>
      </c>
      <c r="GN2129" s="0">
        <f>IF(OR(BI2129=0,BI2129=1),GM2129-GX2129,0)</f>
        <v/>
      </c>
      <c r="GO2129" s="0">
        <f>IF(BI2129=2,GM2129-GX2129,0)</f>
        <v/>
      </c>
      <c r="GP2129" s="0">
        <f>IF(BI2129=4,GM2129-GX2129,0)</f>
        <v/>
      </c>
      <c r="GR2129" s="0" t="n">
        <v>0</v>
      </c>
      <c r="GS2129" s="0" t="n">
        <v>3</v>
      </c>
      <c r="GT2129" s="0" t="n">
        <v>0</v>
      </c>
      <c r="GU2129" s="0" t="inlineStr"/>
      <c r="GV2129" s="0">
        <f>ROUND((GT2129),2)</f>
        <v/>
      </c>
      <c r="GW2129" s="0" t="n">
        <v>1</v>
      </c>
      <c r="GX2129" s="0">
        <f>ROUND(HC2129*I2129,0)</f>
        <v/>
      </c>
      <c r="HA2129" s="0" t="n">
        <v>0</v>
      </c>
      <c r="HB2129" s="0" t="n">
        <v>0</v>
      </c>
      <c r="HC2129" s="0">
        <f>GV2129*GW2129</f>
        <v/>
      </c>
      <c r="HE2129" s="0" t="inlineStr"/>
      <c r="HF2129" s="0" t="inlineStr"/>
      <c r="HM2129" s="0" t="inlineStr"/>
      <c r="HN2129" s="0" t="inlineStr">
        <is>
          <t>Пр/812-101.0-1</t>
        </is>
      </c>
      <c r="HO2129" s="0" t="inlineStr">
        <is>
          <t>Пр/774-101.0</t>
        </is>
      </c>
      <c r="HP2129" s="0" t="inlineStr">
        <is>
          <t>Электромонтажные работы</t>
        </is>
      </c>
      <c r="HQ2129" s="0" t="inlineStr">
        <is>
          <t>Электромонтажные работы</t>
        </is>
      </c>
      <c r="HS2129" s="0" t="n">
        <v>0</v>
      </c>
      <c r="IK2129" s="0" t="n">
        <v>0</v>
      </c>
    </row>
    <row r="2130">
      <c r="A2130" s="0" t="n">
        <v>18</v>
      </c>
      <c r="B2130" s="0" t="n">
        <v>0</v>
      </c>
      <c r="C2130" s="0" t="n">
        <v>794</v>
      </c>
      <c r="E2130" s="0" t="inlineStr">
        <is>
          <t>2,1</t>
        </is>
      </c>
      <c r="F2130" s="0" t="inlineStr">
        <is>
          <t>509-0689</t>
        </is>
      </c>
      <c r="G2130" s="0" t="inlineStr">
        <is>
          <t>Лампы люминесцентные СВД</t>
        </is>
      </c>
      <c r="H2130" s="0" t="inlineStr">
        <is>
          <t>шт.</t>
        </is>
      </c>
      <c r="I2130" s="0">
        <f>I2129*J2130</f>
        <v/>
      </c>
      <c r="J2130" s="0" t="n">
        <v>100</v>
      </c>
      <c r="K2130" s="0" t="n">
        <v>100</v>
      </c>
      <c r="O2130" s="0">
        <f>ROUND(CP2130,0)</f>
        <v/>
      </c>
      <c r="P2130" s="0">
        <f>ROUND(CQ2130*I2130,0)</f>
        <v/>
      </c>
      <c r="Q2130" s="0">
        <f>(ROUND((ROUND(((ET2130)*I2130),0)*BB2130),0)+ROUND((ROUND(((AE2130-(EU2130))*I2130),0)*BS2130),0))</f>
        <v/>
      </c>
      <c r="R2130" s="0">
        <f>(ROUND((ROUND(((EU2130)*I2130),0)*BS2130),0)+ROUND((ROUND(((AE2130-(EU2130))*I2130),0)*BS2130),0))</f>
        <v/>
      </c>
      <c r="S2130" s="0">
        <f>ROUND(CT2130*I2130,0)</f>
        <v/>
      </c>
      <c r="T2130" s="0">
        <f>ROUND(CU2130*I2130,0)</f>
        <v/>
      </c>
      <c r="U2130" s="0">
        <f>ROUND(CV2130*I2130,7)</f>
        <v/>
      </c>
      <c r="V2130" s="0">
        <f>ROUND(CW2130*I2130,7)</f>
        <v/>
      </c>
      <c r="W2130" s="0">
        <f>ROUND(CX2130*I2130,0)</f>
        <v/>
      </c>
      <c r="X2130" s="0">
        <f>ROUND(CY2130,0)</f>
        <v/>
      </c>
      <c r="Y2130" s="0">
        <f>ROUND(CZ2130,0)</f>
        <v/>
      </c>
      <c r="AA2130" s="0" t="n">
        <v>78845955</v>
      </c>
      <c r="AB2130" s="0">
        <f>ROUND((AC2130+AD2130+AF2130),2)</f>
        <v/>
      </c>
      <c r="AC2130" s="0">
        <f>ROUND((ES2130),2)</f>
        <v/>
      </c>
      <c r="AD2130" s="0">
        <f>ROUND((((ET2130)-(EU2130))+AE2130),2)</f>
        <v/>
      </c>
      <c r="AE2130" s="0">
        <f>ROUND((EU2130),2)</f>
        <v/>
      </c>
      <c r="AF2130" s="0">
        <f>ROUND((EV2130),2)</f>
        <v/>
      </c>
      <c r="AG2130" s="0">
        <f>ROUND((AP2130),2)</f>
        <v/>
      </c>
      <c r="AH2130" s="0">
        <f>(EW2130)</f>
        <v/>
      </c>
      <c r="AI2130" s="0">
        <f>(EX2130)</f>
        <v/>
      </c>
      <c r="AJ2130" s="0">
        <f>(AS2130)</f>
        <v/>
      </c>
      <c r="AK2130" s="0" t="n">
        <v>22.38</v>
      </c>
      <c r="AL2130" s="0" t="n">
        <v>22.38</v>
      </c>
      <c r="AM2130" s="0" t="n">
        <v>0</v>
      </c>
      <c r="AN2130" s="0" t="n">
        <v>0</v>
      </c>
      <c r="AO2130" s="0" t="n">
        <v>0</v>
      </c>
      <c r="AP2130" s="0" t="n">
        <v>0</v>
      </c>
      <c r="AQ2130" s="0" t="n">
        <v>0</v>
      </c>
      <c r="AR2130" s="0" t="n">
        <v>0</v>
      </c>
      <c r="AS2130" s="0" t="n">
        <v>0.03</v>
      </c>
      <c r="AT2130" s="0" t="n">
        <v>91</v>
      </c>
      <c r="AU2130" s="0" t="n">
        <v>48</v>
      </c>
      <c r="AV2130" s="0" t="n">
        <v>1</v>
      </c>
      <c r="AW2130" s="0" t="n">
        <v>1</v>
      </c>
      <c r="AZ2130" s="0" t="n">
        <v>1</v>
      </c>
      <c r="BA2130" s="0" t="n">
        <v>1</v>
      </c>
      <c r="BB2130" s="0" t="n">
        <v>1</v>
      </c>
      <c r="BC2130" s="0" t="n">
        <v>10.63</v>
      </c>
      <c r="BD2130" s="0" t="inlineStr"/>
      <c r="BE2130" s="0" t="inlineStr"/>
      <c r="BF2130" s="0" t="inlineStr"/>
      <c r="BG2130" s="0" t="inlineStr"/>
      <c r="BH2130" s="0" t="n">
        <v>3</v>
      </c>
      <c r="BI2130" s="0" t="n">
        <v>1</v>
      </c>
      <c r="BJ2130" s="0" t="inlineStr">
        <is>
          <t>ТССЦ Московской обл., 509-0689, приказ Минстроя России №675/пр от 28.02.2017 № 258/пр</t>
        </is>
      </c>
      <c r="BM2130" s="0" t="n">
        <v>67001</v>
      </c>
      <c r="BN2130" s="0" t="n">
        <v>0</v>
      </c>
      <c r="BO2130" s="0" t="inlineStr">
        <is>
          <t>509-0689</t>
        </is>
      </c>
      <c r="BP2130" s="0" t="n">
        <v>1</v>
      </c>
      <c r="BQ2130" s="0" t="n">
        <v>6</v>
      </c>
      <c r="BR2130" s="0" t="n">
        <v>0</v>
      </c>
      <c r="BS2130" s="0" t="n">
        <v>1</v>
      </c>
      <c r="BT2130" s="0" t="n">
        <v>1</v>
      </c>
      <c r="BU2130" s="0" t="n">
        <v>1</v>
      </c>
      <c r="BV2130" s="0" t="n">
        <v>1</v>
      </c>
      <c r="BW2130" s="0" t="n">
        <v>1</v>
      </c>
      <c r="BX2130" s="0" t="n">
        <v>1</v>
      </c>
      <c r="BY2130" s="0" t="inlineStr"/>
      <c r="BZ2130" s="0" t="n">
        <v>91</v>
      </c>
      <c r="CA2130" s="0" t="n">
        <v>48</v>
      </c>
      <c r="CB2130" s="0" t="inlineStr"/>
      <c r="CE2130" s="0" t="n">
        <v>12</v>
      </c>
      <c r="CF2130" s="0" t="n">
        <v>0</v>
      </c>
      <c r="CG2130" s="0" t="n">
        <v>0</v>
      </c>
      <c r="CM2130" s="0" t="n">
        <v>0</v>
      </c>
      <c r="CN2130" s="0" t="inlineStr"/>
      <c r="CO2130" s="0" t="n">
        <v>0</v>
      </c>
      <c r="CP2130" s="0">
        <f>(P2130+Q2130+S2130)</f>
        <v/>
      </c>
      <c r="CQ2130" s="0">
        <f>AC2130*BC2130</f>
        <v/>
      </c>
      <c r="CR2130" s="0">
        <f>(ROUND((ROUND(((ET2130)*1),0)*BB2130),0)+ROUND((ROUND(((AE2130-(EU2130))*1),0)*BS2130),0))</f>
        <v/>
      </c>
      <c r="CS2130" s="0">
        <f>(ROUND((ROUND(((EU2130)*1),0)*BS2130),0)+ROUND((ROUND(((AE2130-(EU2130))*1),0)*BS2130),0))</f>
        <v/>
      </c>
      <c r="CT2130" s="0">
        <f>AF2130*BA2130</f>
        <v/>
      </c>
      <c r="CU2130" s="0">
        <f>AG2130</f>
        <v/>
      </c>
      <c r="CV2130" s="0">
        <f>AH2130</f>
        <v/>
      </c>
      <c r="CW2130" s="0">
        <f>AI2130</f>
        <v/>
      </c>
      <c r="CX2130" s="0">
        <f>AJ2130</f>
        <v/>
      </c>
      <c r="CY2130" s="0">
        <f>(((S2130+R2130)*AT2130)/100)</f>
        <v/>
      </c>
      <c r="CZ2130" s="0">
        <f>(((S2130+R2130)*AU2130)/100)</f>
        <v/>
      </c>
      <c r="DC2130" s="0" t="inlineStr"/>
      <c r="DD2130" s="0" t="inlineStr"/>
      <c r="DE2130" s="0" t="inlineStr"/>
      <c r="DF2130" s="0" t="inlineStr"/>
      <c r="DG2130" s="0" t="inlineStr"/>
      <c r="DH2130" s="0" t="inlineStr"/>
      <c r="DI2130" s="0" t="inlineStr"/>
      <c r="DJ2130" s="0" t="inlineStr"/>
      <c r="DK2130" s="0" t="inlineStr"/>
      <c r="DL2130" s="0" t="inlineStr"/>
      <c r="DM2130" s="0" t="inlineStr"/>
      <c r="DN2130" s="0" t="n">
        <v>0</v>
      </c>
      <c r="DO2130" s="0" t="n">
        <v>0</v>
      </c>
      <c r="DP2130" s="0" t="n">
        <v>1</v>
      </c>
      <c r="DQ2130" s="0" t="n">
        <v>1</v>
      </c>
      <c r="DU2130" s="0" t="n">
        <v>1010</v>
      </c>
      <c r="DV2130" s="0" t="inlineStr">
        <is>
          <t>шт.</t>
        </is>
      </c>
      <c r="DW2130" s="0" t="inlineStr">
        <is>
          <t>шт.</t>
        </is>
      </c>
      <c r="DX2130" s="0" t="n">
        <v>1</v>
      </c>
      <c r="DZ2130" s="0" t="inlineStr"/>
      <c r="EA2130" s="0" t="inlineStr"/>
      <c r="EB2130" s="0" t="inlineStr"/>
      <c r="EC2130" s="0" t="inlineStr"/>
      <c r="EE2130" s="0" t="n">
        <v>78726030</v>
      </c>
      <c r="EF2130" s="0" t="n">
        <v>6</v>
      </c>
      <c r="EG2130" s="0" t="inlineStr">
        <is>
          <t>Ремонтно-строительные работы</t>
        </is>
      </c>
      <c r="EH2130" s="0" t="n">
        <v>101</v>
      </c>
      <c r="EI2130" s="0" t="inlineStr">
        <is>
          <t>Электромонтажные работы</t>
        </is>
      </c>
      <c r="EJ2130" s="0" t="n">
        <v>1</v>
      </c>
      <c r="EK2130" s="0" t="n">
        <v>67001</v>
      </c>
      <c r="EL2130" s="0" t="inlineStr">
        <is>
          <t>Электромонтажные работы</t>
        </is>
      </c>
      <c r="EM2130" s="0" t="inlineStr">
        <is>
          <t>рФЕР-67</t>
        </is>
      </c>
      <c r="EO2130" s="0" t="inlineStr"/>
      <c r="EQ2130" s="0" t="n">
        <v>0</v>
      </c>
      <c r="ER2130" s="0" t="n">
        <v>22.38</v>
      </c>
      <c r="ES2130" s="0" t="n">
        <v>22.38</v>
      </c>
      <c r="ET2130" s="0" t="n">
        <v>0</v>
      </c>
      <c r="EU2130" s="0" t="n">
        <v>0</v>
      </c>
      <c r="EV2130" s="0" t="n">
        <v>0</v>
      </c>
      <c r="EW2130" s="0" t="n">
        <v>0</v>
      </c>
      <c r="EX2130" s="0" t="n">
        <v>0</v>
      </c>
      <c r="FQ2130" s="0" t="n">
        <v>0</v>
      </c>
      <c r="FR2130" s="0" t="n">
        <v>0</v>
      </c>
      <c r="FS2130" s="0" t="n">
        <v>0</v>
      </c>
      <c r="FX2130" s="0" t="n">
        <v>91</v>
      </c>
      <c r="FY2130" s="0" t="n">
        <v>48</v>
      </c>
      <c r="GA2130" s="0" t="inlineStr"/>
      <c r="GD2130" s="0" t="n">
        <v>1</v>
      </c>
      <c r="GF2130" s="0" t="n">
        <v>-1431104314</v>
      </c>
      <c r="GG2130" s="0" t="n">
        <v>2</v>
      </c>
      <c r="GH2130" s="0" t="n">
        <v>1</v>
      </c>
      <c r="GI2130" s="0" t="n">
        <v>2</v>
      </c>
      <c r="GJ2130" s="0" t="n">
        <v>0</v>
      </c>
      <c r="GK2130" s="0" t="n">
        <v>0</v>
      </c>
      <c r="GL2130" s="0">
        <f>ROUND(IF(AND(BH2130=3,BI2130=3,FS2130&lt;&gt;0),P2130,0),0)</f>
        <v/>
      </c>
      <c r="GM2130" s="0">
        <f>ROUND(O2130+X2130+Y2130,0)+GX2130</f>
        <v/>
      </c>
      <c r="GN2130" s="0">
        <f>IF(OR(BI2130=0,BI2130=1),GM2130-GX2130,0)</f>
        <v/>
      </c>
      <c r="GO2130" s="0">
        <f>IF(BI2130=2,GM2130-GX2130,0)</f>
        <v/>
      </c>
      <c r="GP2130" s="0">
        <f>IF(BI2130=4,GM2130-GX2130,0)</f>
        <v/>
      </c>
      <c r="GR2130" s="0" t="n">
        <v>0</v>
      </c>
      <c r="GS2130" s="0" t="n">
        <v>3</v>
      </c>
      <c r="GT2130" s="0" t="n">
        <v>0</v>
      </c>
      <c r="GU2130" s="0" t="inlineStr"/>
      <c r="GV2130" s="0">
        <f>ROUND((GT2130),2)</f>
        <v/>
      </c>
      <c r="GW2130" s="0" t="n">
        <v>1</v>
      </c>
      <c r="GX2130" s="0">
        <f>ROUND(HC2130*I2130,0)</f>
        <v/>
      </c>
      <c r="HA2130" s="0" t="n">
        <v>0</v>
      </c>
      <c r="HB2130" s="0" t="n">
        <v>0</v>
      </c>
      <c r="HC2130" s="0">
        <f>GV2130*GW2130</f>
        <v/>
      </c>
      <c r="HE2130" s="0" t="inlineStr"/>
      <c r="HF2130" s="0" t="inlineStr"/>
      <c r="HM2130" s="0" t="inlineStr"/>
      <c r="HN2130" s="0" t="inlineStr">
        <is>
          <t>Пр/812-101.0-1</t>
        </is>
      </c>
      <c r="HO2130" s="0" t="inlineStr">
        <is>
          <t>Пр/774-101.0</t>
        </is>
      </c>
      <c r="HP2130" s="0" t="inlineStr">
        <is>
          <t>Электромонтажные работы</t>
        </is>
      </c>
      <c r="HQ2130" s="0" t="inlineStr">
        <is>
          <t>Электромонтажные работы</t>
        </is>
      </c>
      <c r="HS2130" s="0" t="n">
        <v>0</v>
      </c>
      <c r="IK2130" s="0" t="n">
        <v>0</v>
      </c>
    </row>
    <row r="2132">
      <c r="A2132" s="358" t="n">
        <v>51</v>
      </c>
      <c r="B2132" s="358">
        <f>B2124</f>
        <v/>
      </c>
      <c r="C2132" s="358">
        <f>A2124</f>
        <v/>
      </c>
      <c r="D2132" s="358">
        <f>ROW(A2124)</f>
        <v/>
      </c>
      <c r="E2132" s="358" t="n"/>
      <c r="F2132" s="358">
        <f>IF(F2124&lt;&gt;"",F2124,"")</f>
        <v/>
      </c>
      <c r="G2132" s="358">
        <f>IF(G2124&lt;&gt;"",G2124,"")</f>
        <v/>
      </c>
      <c r="H2132" s="358" t="n">
        <v>0</v>
      </c>
      <c r="I2132" s="358" t="n"/>
      <c r="J2132" s="358" t="n"/>
      <c r="K2132" s="358" t="n"/>
      <c r="L2132" s="358" t="n"/>
      <c r="M2132" s="358" t="n"/>
      <c r="N2132" s="358" t="n"/>
      <c r="O2132" s="358" t="n">
        <v>0</v>
      </c>
      <c r="P2132" s="358" t="n">
        <v>0</v>
      </c>
      <c r="Q2132" s="358" t="n">
        <v>0</v>
      </c>
      <c r="R2132" s="358" t="n">
        <v>0</v>
      </c>
      <c r="S2132" s="358" t="n">
        <v>0</v>
      </c>
      <c r="T2132" s="358" t="n">
        <v>0</v>
      </c>
      <c r="U2132" s="358" t="n">
        <v>0</v>
      </c>
      <c r="V2132" s="358" t="n">
        <v>0</v>
      </c>
      <c r="W2132" s="358" t="n">
        <v>0</v>
      </c>
      <c r="X2132" s="358" t="n">
        <v>0</v>
      </c>
      <c r="Y2132" s="358" t="n">
        <v>0</v>
      </c>
      <c r="Z2132" s="358" t="n"/>
      <c r="AA2132" s="358" t="n"/>
      <c r="AB2132" s="358" t="n"/>
      <c r="AC2132" s="358" t="n"/>
      <c r="AD2132" s="358" t="n"/>
      <c r="AE2132" s="358" t="n"/>
      <c r="AF2132" s="358" t="n"/>
      <c r="AG2132" s="358" t="n"/>
      <c r="AH2132" s="358" t="n"/>
      <c r="AI2132" s="358" t="n"/>
      <c r="AJ2132" s="358" t="n"/>
      <c r="AK2132" s="358" t="n"/>
      <c r="AL2132" s="358" t="n"/>
      <c r="AM2132" s="358" t="n"/>
      <c r="AN2132" s="358" t="n"/>
      <c r="AO2132" s="358">
        <f>ROUND(BX2132,0)</f>
        <v/>
      </c>
      <c r="AP2132" s="358">
        <f>ROUND(BY2132,0)</f>
        <v/>
      </c>
      <c r="AQ2132" s="358">
        <f>ROUND(BZ2132,0)</f>
        <v/>
      </c>
      <c r="AR2132" s="358">
        <f>ROUND(CA2132,0)</f>
        <v/>
      </c>
      <c r="AS2132" s="358">
        <f>ROUND(CB2132,0)</f>
        <v/>
      </c>
      <c r="AT2132" s="358">
        <f>ROUND(CC2132,0)</f>
        <v/>
      </c>
      <c r="AU2132" s="358">
        <f>ROUND(CD2132,0)</f>
        <v/>
      </c>
      <c r="AV2132" s="358">
        <f>ROUND(CE2132,0)</f>
        <v/>
      </c>
      <c r="AW2132" s="358">
        <f>ROUND(CF2132,0)</f>
        <v/>
      </c>
      <c r="AX2132" s="358">
        <f>ROUND(CG2132,0)</f>
        <v/>
      </c>
      <c r="AY2132" s="358">
        <f>ROUND(CH2132,0)</f>
        <v/>
      </c>
      <c r="AZ2132" s="358">
        <f>ROUND(CI2132,0)</f>
        <v/>
      </c>
      <c r="BA2132" s="358">
        <f>ROUND(CJ2132,0)</f>
        <v/>
      </c>
      <c r="BB2132" s="358">
        <f>ROUND(CK2132,0)</f>
        <v/>
      </c>
      <c r="BC2132" s="358">
        <f>ROUND(CL2132,0)</f>
        <v/>
      </c>
      <c r="BD2132" s="358">
        <f>ROUND(CM2132,0)</f>
        <v/>
      </c>
      <c r="BE2132" s="358" t="n"/>
      <c r="BF2132" s="358" t="n"/>
      <c r="BG2132" s="358" t="n"/>
      <c r="BH2132" s="358" t="n"/>
      <c r="BI2132" s="358" t="n"/>
      <c r="BJ2132" s="358" t="n"/>
      <c r="BK2132" s="358" t="n"/>
      <c r="BL2132" s="358" t="n"/>
      <c r="BM2132" s="358" t="n"/>
      <c r="BN2132" s="358" t="n"/>
      <c r="BO2132" s="358" t="n"/>
      <c r="BP2132" s="358" t="n"/>
      <c r="BQ2132" s="358" t="n"/>
      <c r="BR2132" s="358" t="n"/>
      <c r="BS2132" s="358" t="n"/>
      <c r="BT2132" s="358" t="n"/>
      <c r="BU2132" s="358" t="n"/>
      <c r="BV2132" s="358" t="n"/>
      <c r="BW2132" s="358" t="n"/>
      <c r="BX2132" s="358" t="n"/>
      <c r="BY2132" s="358" t="n"/>
      <c r="BZ2132" s="358" t="n"/>
      <c r="CA2132" s="358" t="n"/>
      <c r="CB2132" s="358" t="n"/>
      <c r="CC2132" s="358" t="n"/>
      <c r="CD2132" s="358" t="n"/>
      <c r="CE2132" s="358" t="n"/>
      <c r="CF2132" s="358" t="n"/>
      <c r="CG2132" s="358" t="n"/>
      <c r="CH2132" s="358" t="n"/>
      <c r="CI2132" s="358" t="n"/>
      <c r="CJ2132" s="358" t="n"/>
      <c r="CK2132" s="358" t="n"/>
      <c r="CL2132" s="358" t="n"/>
      <c r="CM2132" s="358" t="n"/>
      <c r="CN2132" s="358" t="n"/>
      <c r="CO2132" s="358" t="n"/>
      <c r="CP2132" s="358" t="n"/>
      <c r="CQ2132" s="358" t="n"/>
      <c r="CR2132" s="358" t="n"/>
      <c r="CS2132" s="358" t="n"/>
      <c r="CT2132" s="358" t="n"/>
      <c r="CU2132" s="358" t="n"/>
      <c r="CV2132" s="358" t="n"/>
      <c r="CW2132" s="358" t="n"/>
      <c r="CX2132" s="358" t="n"/>
      <c r="CY2132" s="358" t="n"/>
      <c r="CZ2132" s="358" t="n"/>
      <c r="DA2132" s="358" t="n"/>
      <c r="DB2132" s="358" t="n"/>
      <c r="DC2132" s="358" t="n"/>
      <c r="DD2132" s="358" t="n"/>
      <c r="DE2132" s="358" t="n"/>
      <c r="DF2132" s="358" t="n"/>
      <c r="DG2132" s="359" t="n"/>
      <c r="DH2132" s="359" t="n"/>
      <c r="DI2132" s="359" t="n"/>
      <c r="DJ2132" s="359" t="n"/>
      <c r="DK2132" s="359" t="n"/>
      <c r="DL2132" s="359" t="n"/>
      <c r="DM2132" s="359" t="n"/>
      <c r="DN2132" s="359" t="n"/>
      <c r="DO2132" s="359" t="n"/>
      <c r="DP2132" s="359" t="n"/>
      <c r="DQ2132" s="359" t="n"/>
      <c r="DR2132" s="359" t="n"/>
      <c r="DS2132" s="359" t="n"/>
      <c r="DT2132" s="359" t="n"/>
      <c r="DU2132" s="359" t="n"/>
      <c r="DV2132" s="359" t="n"/>
      <c r="DW2132" s="359" t="n"/>
      <c r="DX2132" s="359" t="n"/>
      <c r="DY2132" s="359" t="n"/>
      <c r="DZ2132" s="359" t="n"/>
      <c r="EA2132" s="359" t="n"/>
      <c r="EB2132" s="359" t="n"/>
      <c r="EC2132" s="359" t="n"/>
      <c r="ED2132" s="359" t="n"/>
      <c r="EE2132" s="359" t="n"/>
      <c r="EF2132" s="359" t="n"/>
      <c r="EG2132" s="359" t="n"/>
      <c r="EH2132" s="359" t="n"/>
      <c r="EI2132" s="359" t="n"/>
      <c r="EJ2132" s="359" t="n"/>
      <c r="EK2132" s="359" t="n"/>
      <c r="EL2132" s="359" t="n"/>
      <c r="EM2132" s="359" t="n"/>
      <c r="EN2132" s="359" t="n"/>
      <c r="EO2132" s="359" t="n"/>
      <c r="EP2132" s="359" t="n"/>
      <c r="EQ2132" s="359" t="n"/>
      <c r="ER2132" s="359" t="n"/>
      <c r="ES2132" s="359" t="n"/>
      <c r="ET2132" s="359" t="n"/>
      <c r="EU2132" s="359" t="n"/>
      <c r="EV2132" s="359" t="n"/>
      <c r="EW2132" s="359" t="n"/>
      <c r="EX2132" s="359" t="n"/>
      <c r="EY2132" s="359" t="n"/>
      <c r="EZ2132" s="359" t="n"/>
      <c r="FA2132" s="359" t="n"/>
      <c r="FB2132" s="359" t="n"/>
      <c r="FC2132" s="359" t="n"/>
      <c r="FD2132" s="359" t="n"/>
      <c r="FE2132" s="359" t="n"/>
      <c r="FF2132" s="359" t="n"/>
      <c r="FG2132" s="359" t="n"/>
      <c r="FH2132" s="359" t="n"/>
      <c r="FI2132" s="359" t="n"/>
      <c r="FJ2132" s="359" t="n"/>
      <c r="FK2132" s="359" t="n"/>
      <c r="FL2132" s="359" t="n"/>
      <c r="FM2132" s="359" t="n"/>
      <c r="FN2132" s="359" t="n"/>
      <c r="FO2132" s="359" t="n"/>
      <c r="FP2132" s="359" t="n"/>
      <c r="FQ2132" s="359" t="n"/>
      <c r="FR2132" s="359" t="n"/>
      <c r="FS2132" s="359" t="n"/>
      <c r="FT2132" s="359" t="n"/>
      <c r="FU2132" s="359" t="n"/>
      <c r="FV2132" s="359" t="n"/>
      <c r="FW2132" s="359" t="n"/>
      <c r="FX2132" s="359" t="n"/>
      <c r="FY2132" s="359" t="n"/>
      <c r="FZ2132" s="359" t="n"/>
      <c r="GA2132" s="359" t="n"/>
      <c r="GB2132" s="359" t="n"/>
      <c r="GC2132" s="359" t="n"/>
      <c r="GD2132" s="359" t="n"/>
      <c r="GE2132" s="359" t="n"/>
      <c r="GF2132" s="359" t="n"/>
      <c r="GG2132" s="359" t="n"/>
      <c r="GH2132" s="359" t="n"/>
      <c r="GI2132" s="359" t="n"/>
      <c r="GJ2132" s="359" t="n"/>
      <c r="GK2132" s="359" t="n"/>
      <c r="GL2132" s="359" t="n"/>
      <c r="GM2132" s="359" t="n"/>
      <c r="GN2132" s="359" t="n"/>
      <c r="GO2132" s="359" t="n"/>
      <c r="GP2132" s="359" t="n"/>
      <c r="GQ2132" s="359" t="n"/>
      <c r="GR2132" s="359" t="n"/>
      <c r="GS2132" s="359" t="n"/>
      <c r="GT2132" s="359" t="n"/>
      <c r="GU2132" s="359" t="n"/>
      <c r="GV2132" s="359" t="n"/>
      <c r="GW2132" s="359" t="n"/>
      <c r="GX2132" s="359" t="n">
        <v>0</v>
      </c>
    </row>
    <row r="2134">
      <c r="A2134" s="360" t="n">
        <v>50</v>
      </c>
      <c r="B2134" s="360" t="n">
        <v>0</v>
      </c>
      <c r="C2134" s="360" t="n">
        <v>0</v>
      </c>
      <c r="D2134" s="360" t="n">
        <v>1</v>
      </c>
      <c r="E2134" s="360" t="n">
        <v>201</v>
      </c>
      <c r="F2134" s="360">
        <f>ROUND(Source!O2132,O2134)</f>
        <v/>
      </c>
      <c r="G2134" s="360" t="inlineStr">
        <is>
          <t>ПЗ</t>
        </is>
      </c>
      <c r="H2134" s="360" t="inlineStr">
        <is>
          <t>Прямые затраты</t>
        </is>
      </c>
      <c r="I2134" s="360" t="n"/>
      <c r="J2134" s="360" t="n"/>
      <c r="K2134" s="360" t="n">
        <v>201</v>
      </c>
      <c r="L2134" s="360" t="n">
        <v>1</v>
      </c>
      <c r="M2134" s="360" t="n">
        <v>3</v>
      </c>
      <c r="N2134" s="360" t="inlineStr"/>
      <c r="O2134" s="360" t="n">
        <v>0</v>
      </c>
      <c r="P2134" s="360" t="n"/>
      <c r="Q2134" s="360" t="n"/>
      <c r="R2134" s="360" t="n"/>
      <c r="S2134" s="360" t="n"/>
      <c r="T2134" s="360" t="n"/>
      <c r="U2134" s="360" t="n"/>
      <c r="V2134" s="360" t="n"/>
      <c r="W2134" s="360" t="n">
        <v>0</v>
      </c>
      <c r="X2134" s="360" t="n">
        <v>1</v>
      </c>
      <c r="Y2134" s="360" t="n">
        <v>0</v>
      </c>
      <c r="Z2134" s="360" t="n"/>
      <c r="AA2134" s="360" t="n"/>
      <c r="AB2134" s="360" t="n"/>
    </row>
    <row r="2135">
      <c r="A2135" s="360" t="n">
        <v>50</v>
      </c>
      <c r="B2135" s="360" t="n">
        <v>0</v>
      </c>
      <c r="C2135" s="360" t="n">
        <v>0</v>
      </c>
      <c r="D2135" s="360" t="n">
        <v>1</v>
      </c>
      <c r="E2135" s="360" t="n">
        <v>202</v>
      </c>
      <c r="F2135" s="360">
        <f>ROUND(Source!P2132,O2135)</f>
        <v/>
      </c>
      <c r="G2135" s="360" t="inlineStr">
        <is>
          <t>СтМатОб</t>
        </is>
      </c>
      <c r="H2135" s="360" t="inlineStr">
        <is>
          <t>Стоимость материальных ресурсов (всего)</t>
        </is>
      </c>
      <c r="I2135" s="360" t="n"/>
      <c r="J2135" s="360" t="n"/>
      <c r="K2135" s="360" t="n">
        <v>202</v>
      </c>
      <c r="L2135" s="360" t="n">
        <v>2</v>
      </c>
      <c r="M2135" s="360" t="n">
        <v>3</v>
      </c>
      <c r="N2135" s="360" t="inlineStr"/>
      <c r="O2135" s="360" t="n">
        <v>0</v>
      </c>
      <c r="P2135" s="360" t="n"/>
      <c r="Q2135" s="360" t="n"/>
      <c r="R2135" s="360" t="n"/>
      <c r="S2135" s="360" t="n"/>
      <c r="T2135" s="360" t="n"/>
      <c r="U2135" s="360" t="n"/>
      <c r="V2135" s="360" t="n"/>
      <c r="W2135" s="360" t="n">
        <v>0</v>
      </c>
      <c r="X2135" s="360" t="n">
        <v>1</v>
      </c>
      <c r="Y2135" s="360" t="n">
        <v>0</v>
      </c>
      <c r="Z2135" s="360" t="n"/>
      <c r="AA2135" s="360" t="n"/>
      <c r="AB2135" s="360" t="n"/>
    </row>
    <row r="2136">
      <c r="A2136" s="360" t="n">
        <v>50</v>
      </c>
      <c r="B2136" s="360" t="n">
        <v>0</v>
      </c>
      <c r="C2136" s="360" t="n">
        <v>0</v>
      </c>
      <c r="D2136" s="360" t="n">
        <v>1</v>
      </c>
      <c r="E2136" s="360" t="n">
        <v>222</v>
      </c>
      <c r="F2136" s="360">
        <f>ROUND(Source!AO2132,O2136)</f>
        <v/>
      </c>
      <c r="G2136" s="360" t="inlineStr">
        <is>
          <t>СтМатОбЗак</t>
        </is>
      </c>
      <c r="H2136" s="360" t="inlineStr">
        <is>
          <t>Стоимость материалов и оборудования заказчика</t>
        </is>
      </c>
      <c r="I2136" s="360" t="n"/>
      <c r="J2136" s="360" t="n"/>
      <c r="K2136" s="360" t="n">
        <v>222</v>
      </c>
      <c r="L2136" s="360" t="n">
        <v>3</v>
      </c>
      <c r="M2136" s="360" t="n">
        <v>3</v>
      </c>
      <c r="N2136" s="360" t="inlineStr"/>
      <c r="O2136" s="360" t="n">
        <v>0</v>
      </c>
      <c r="P2136" s="360" t="n"/>
      <c r="Q2136" s="360" t="n"/>
      <c r="R2136" s="360" t="n"/>
      <c r="S2136" s="360" t="n"/>
      <c r="T2136" s="360" t="n"/>
      <c r="U2136" s="360" t="n"/>
      <c r="V2136" s="360" t="n"/>
      <c r="W2136" s="360" t="n">
        <v>0</v>
      </c>
      <c r="X2136" s="360" t="n">
        <v>1</v>
      </c>
      <c r="Y2136" s="360" t="n">
        <v>0</v>
      </c>
      <c r="Z2136" s="360" t="n"/>
      <c r="AA2136" s="360" t="n"/>
      <c r="AB2136" s="360" t="n"/>
    </row>
    <row r="2137">
      <c r="A2137" s="360" t="n">
        <v>50</v>
      </c>
      <c r="B2137" s="360" t="n">
        <v>0</v>
      </c>
      <c r="C2137" s="360" t="n">
        <v>0</v>
      </c>
      <c r="D2137" s="360" t="n">
        <v>1</v>
      </c>
      <c r="E2137" s="360" t="n">
        <v>225</v>
      </c>
      <c r="F2137" s="360">
        <f>ROUND(Source!AV2132,O2137)</f>
        <v/>
      </c>
      <c r="G2137" s="360" t="inlineStr">
        <is>
          <t>СтМатОбПод</t>
        </is>
      </c>
      <c r="H2137" s="360" t="inlineStr">
        <is>
          <t>Стоимость материалов и оборудования подрядчика</t>
        </is>
      </c>
      <c r="I2137" s="360" t="n"/>
      <c r="J2137" s="360" t="n"/>
      <c r="K2137" s="360" t="n">
        <v>225</v>
      </c>
      <c r="L2137" s="360" t="n">
        <v>4</v>
      </c>
      <c r="M2137" s="360" t="n">
        <v>3</v>
      </c>
      <c r="N2137" s="360" t="inlineStr"/>
      <c r="O2137" s="360" t="n">
        <v>0</v>
      </c>
      <c r="P2137" s="360" t="n"/>
      <c r="Q2137" s="360" t="n"/>
      <c r="R2137" s="360" t="n"/>
      <c r="S2137" s="360" t="n"/>
      <c r="T2137" s="360" t="n"/>
      <c r="U2137" s="360" t="n"/>
      <c r="V2137" s="360" t="n"/>
      <c r="W2137" s="360" t="n">
        <v>0</v>
      </c>
      <c r="X2137" s="360" t="n">
        <v>1</v>
      </c>
      <c r="Y2137" s="360" t="n">
        <v>0</v>
      </c>
      <c r="Z2137" s="360" t="n"/>
      <c r="AA2137" s="360" t="n"/>
      <c r="AB2137" s="360" t="n"/>
    </row>
    <row r="2138">
      <c r="A2138" s="360" t="n">
        <v>50</v>
      </c>
      <c r="B2138" s="360" t="n">
        <v>0</v>
      </c>
      <c r="C2138" s="360" t="n">
        <v>0</v>
      </c>
      <c r="D2138" s="360" t="n">
        <v>1</v>
      </c>
      <c r="E2138" s="360" t="n">
        <v>226</v>
      </c>
      <c r="F2138" s="360">
        <f>ROUND(Source!AW2132,O2138)</f>
        <v/>
      </c>
      <c r="G2138" s="360" t="inlineStr">
        <is>
          <t>СтМат</t>
        </is>
      </c>
      <c r="H2138" s="360" t="inlineStr">
        <is>
          <t>Стоимость материалов (всего)</t>
        </is>
      </c>
      <c r="I2138" s="360" t="n"/>
      <c r="J2138" s="360" t="n"/>
      <c r="K2138" s="360" t="n">
        <v>226</v>
      </c>
      <c r="L2138" s="360" t="n">
        <v>5</v>
      </c>
      <c r="M2138" s="360" t="n">
        <v>3</v>
      </c>
      <c r="N2138" s="360" t="inlineStr"/>
      <c r="O2138" s="360" t="n">
        <v>0</v>
      </c>
      <c r="P2138" s="360" t="n"/>
      <c r="Q2138" s="360" t="n"/>
      <c r="R2138" s="360" t="n"/>
      <c r="S2138" s="360" t="n"/>
      <c r="T2138" s="360" t="n"/>
      <c r="U2138" s="360" t="n"/>
      <c r="V2138" s="360" t="n"/>
      <c r="W2138" s="360" t="n">
        <v>0</v>
      </c>
      <c r="X2138" s="360" t="n">
        <v>1</v>
      </c>
      <c r="Y2138" s="360" t="n">
        <v>0</v>
      </c>
      <c r="Z2138" s="360" t="n"/>
      <c r="AA2138" s="360" t="n"/>
      <c r="AB2138" s="360" t="n"/>
    </row>
    <row r="2139">
      <c r="A2139" s="360" t="n">
        <v>50</v>
      </c>
      <c r="B2139" s="360" t="n">
        <v>0</v>
      </c>
      <c r="C2139" s="360" t="n">
        <v>0</v>
      </c>
      <c r="D2139" s="360" t="n">
        <v>1</v>
      </c>
      <c r="E2139" s="360" t="n">
        <v>227</v>
      </c>
      <c r="F2139" s="360">
        <f>ROUND(Source!AX2132,O2139)</f>
        <v/>
      </c>
      <c r="G2139" s="360" t="inlineStr">
        <is>
          <t>СтМатЗак</t>
        </is>
      </c>
      <c r="H2139" s="360" t="inlineStr">
        <is>
          <t>Стоимость материалов заказчика</t>
        </is>
      </c>
      <c r="I2139" s="360" t="n"/>
      <c r="J2139" s="360" t="n"/>
      <c r="K2139" s="360" t="n">
        <v>227</v>
      </c>
      <c r="L2139" s="360" t="n">
        <v>6</v>
      </c>
      <c r="M2139" s="360" t="n">
        <v>3</v>
      </c>
      <c r="N2139" s="360" t="inlineStr"/>
      <c r="O2139" s="360" t="n">
        <v>0</v>
      </c>
      <c r="P2139" s="360" t="n"/>
      <c r="Q2139" s="360" t="n"/>
      <c r="R2139" s="360" t="n"/>
      <c r="S2139" s="360" t="n"/>
      <c r="T2139" s="360" t="n"/>
      <c r="U2139" s="360" t="n"/>
      <c r="V2139" s="360" t="n"/>
      <c r="W2139" s="360" t="n">
        <v>0</v>
      </c>
      <c r="X2139" s="360" t="n">
        <v>1</v>
      </c>
      <c r="Y2139" s="360" t="n">
        <v>0</v>
      </c>
      <c r="Z2139" s="360" t="n"/>
      <c r="AA2139" s="360" t="n"/>
      <c r="AB2139" s="360" t="n"/>
    </row>
    <row r="2140">
      <c r="A2140" s="360" t="n">
        <v>50</v>
      </c>
      <c r="B2140" s="360" t="n">
        <v>0</v>
      </c>
      <c r="C2140" s="360" t="n">
        <v>0</v>
      </c>
      <c r="D2140" s="360" t="n">
        <v>1</v>
      </c>
      <c r="E2140" s="360" t="n">
        <v>228</v>
      </c>
      <c r="F2140" s="360">
        <f>ROUND(Source!AY2132,O2140)</f>
        <v/>
      </c>
      <c r="G2140" s="360" t="inlineStr">
        <is>
          <t>СтМатПод</t>
        </is>
      </c>
      <c r="H2140" s="360" t="inlineStr">
        <is>
          <t>Стоимость материалов подрядчика</t>
        </is>
      </c>
      <c r="I2140" s="360" t="n"/>
      <c r="J2140" s="360" t="n"/>
      <c r="K2140" s="360" t="n">
        <v>228</v>
      </c>
      <c r="L2140" s="360" t="n">
        <v>7</v>
      </c>
      <c r="M2140" s="360" t="n">
        <v>3</v>
      </c>
      <c r="N2140" s="360" t="inlineStr"/>
      <c r="O2140" s="360" t="n">
        <v>0</v>
      </c>
      <c r="P2140" s="360" t="n"/>
      <c r="Q2140" s="360" t="n"/>
      <c r="R2140" s="360" t="n"/>
      <c r="S2140" s="360" t="n"/>
      <c r="T2140" s="360" t="n"/>
      <c r="U2140" s="360" t="n"/>
      <c r="V2140" s="360" t="n"/>
      <c r="W2140" s="360" t="n">
        <v>0</v>
      </c>
      <c r="X2140" s="360" t="n">
        <v>1</v>
      </c>
      <c r="Y2140" s="360" t="n">
        <v>0</v>
      </c>
      <c r="Z2140" s="360" t="n"/>
      <c r="AA2140" s="360" t="n"/>
      <c r="AB2140" s="360" t="n"/>
    </row>
    <row r="2141">
      <c r="A2141" s="360" t="n">
        <v>50</v>
      </c>
      <c r="B2141" s="360" t="n">
        <v>0</v>
      </c>
      <c r="C2141" s="360" t="n">
        <v>0</v>
      </c>
      <c r="D2141" s="360" t="n">
        <v>1</v>
      </c>
      <c r="E2141" s="360" t="n">
        <v>216</v>
      </c>
      <c r="F2141" s="360">
        <f>ROUND(Source!AP2132,O2141)</f>
        <v/>
      </c>
      <c r="G2141" s="360" t="inlineStr">
        <is>
          <t>Оборуд</t>
        </is>
      </c>
      <c r="H2141" s="360" t="inlineStr">
        <is>
          <t>Стоимость оборудования (всего)</t>
        </is>
      </c>
      <c r="I2141" s="360" t="n"/>
      <c r="J2141" s="360" t="n"/>
      <c r="K2141" s="360" t="n">
        <v>216</v>
      </c>
      <c r="L2141" s="360" t="n">
        <v>8</v>
      </c>
      <c r="M2141" s="360" t="n">
        <v>3</v>
      </c>
      <c r="N2141" s="360" t="inlineStr"/>
      <c r="O2141" s="360" t="n">
        <v>0</v>
      </c>
      <c r="P2141" s="360" t="n"/>
      <c r="Q2141" s="360" t="n"/>
      <c r="R2141" s="360" t="n"/>
      <c r="S2141" s="360" t="n"/>
      <c r="T2141" s="360" t="n"/>
      <c r="U2141" s="360" t="n"/>
      <c r="V2141" s="360" t="n"/>
      <c r="W2141" s="360" t="n">
        <v>0</v>
      </c>
      <c r="X2141" s="360" t="n">
        <v>1</v>
      </c>
      <c r="Y2141" s="360" t="n">
        <v>0</v>
      </c>
      <c r="Z2141" s="360" t="n"/>
      <c r="AA2141" s="360" t="n"/>
      <c r="AB2141" s="360" t="n"/>
    </row>
    <row r="2142">
      <c r="A2142" s="360" t="n">
        <v>50</v>
      </c>
      <c r="B2142" s="360" t="n">
        <v>0</v>
      </c>
      <c r="C2142" s="360" t="n">
        <v>0</v>
      </c>
      <c r="D2142" s="360" t="n">
        <v>1</v>
      </c>
      <c r="E2142" s="360" t="n">
        <v>223</v>
      </c>
      <c r="F2142" s="360">
        <f>ROUND(Source!AQ2132,O2142)</f>
        <v/>
      </c>
      <c r="G2142" s="360" t="inlineStr">
        <is>
          <t>ОборудЗак</t>
        </is>
      </c>
      <c r="H2142" s="360" t="inlineStr">
        <is>
          <t>Стоимость оборудования заказчика</t>
        </is>
      </c>
      <c r="I2142" s="360" t="n"/>
      <c r="J2142" s="360" t="n"/>
      <c r="K2142" s="360" t="n">
        <v>223</v>
      </c>
      <c r="L2142" s="360" t="n">
        <v>9</v>
      </c>
      <c r="M2142" s="360" t="n">
        <v>3</v>
      </c>
      <c r="N2142" s="360" t="inlineStr"/>
      <c r="O2142" s="360" t="n">
        <v>0</v>
      </c>
      <c r="P2142" s="360" t="n"/>
      <c r="Q2142" s="360" t="n"/>
      <c r="R2142" s="360" t="n"/>
      <c r="S2142" s="360" t="n"/>
      <c r="T2142" s="360" t="n"/>
      <c r="U2142" s="360" t="n"/>
      <c r="V2142" s="360" t="n"/>
      <c r="W2142" s="360" t="n">
        <v>0</v>
      </c>
      <c r="X2142" s="360" t="n">
        <v>1</v>
      </c>
      <c r="Y2142" s="360" t="n">
        <v>0</v>
      </c>
      <c r="Z2142" s="360" t="n"/>
      <c r="AA2142" s="360" t="n"/>
      <c r="AB2142" s="360" t="n"/>
    </row>
    <row r="2143">
      <c r="A2143" s="360" t="n">
        <v>50</v>
      </c>
      <c r="B2143" s="360" t="n">
        <v>0</v>
      </c>
      <c r="C2143" s="360" t="n">
        <v>0</v>
      </c>
      <c r="D2143" s="360" t="n">
        <v>1</v>
      </c>
      <c r="E2143" s="360" t="n">
        <v>229</v>
      </c>
      <c r="F2143" s="360">
        <f>ROUND(Source!AZ2132,O2143)</f>
        <v/>
      </c>
      <c r="G2143" s="360" t="inlineStr">
        <is>
          <t>ОборудПод</t>
        </is>
      </c>
      <c r="H2143" s="360" t="inlineStr">
        <is>
          <t>Стоимость оборудования подрядчика</t>
        </is>
      </c>
      <c r="I2143" s="360" t="n"/>
      <c r="J2143" s="360" t="n"/>
      <c r="K2143" s="360" t="n">
        <v>229</v>
      </c>
      <c r="L2143" s="360" t="n">
        <v>10</v>
      </c>
      <c r="M2143" s="360" t="n">
        <v>3</v>
      </c>
      <c r="N2143" s="360" t="inlineStr"/>
      <c r="O2143" s="360" t="n">
        <v>0</v>
      </c>
      <c r="P2143" s="360" t="n"/>
      <c r="Q2143" s="360" t="n"/>
      <c r="R2143" s="360" t="n"/>
      <c r="S2143" s="360" t="n"/>
      <c r="T2143" s="360" t="n"/>
      <c r="U2143" s="360" t="n"/>
      <c r="V2143" s="360" t="n"/>
      <c r="W2143" s="360" t="n">
        <v>0</v>
      </c>
      <c r="X2143" s="360" t="n">
        <v>1</v>
      </c>
      <c r="Y2143" s="360" t="n">
        <v>0</v>
      </c>
      <c r="Z2143" s="360" t="n"/>
      <c r="AA2143" s="360" t="n"/>
      <c r="AB2143" s="360" t="n"/>
    </row>
    <row r="2144">
      <c r="A2144" s="360" t="n">
        <v>50</v>
      </c>
      <c r="B2144" s="360" t="n">
        <v>0</v>
      </c>
      <c r="C2144" s="360" t="n">
        <v>0</v>
      </c>
      <c r="D2144" s="360" t="n">
        <v>1</v>
      </c>
      <c r="E2144" s="360" t="n">
        <v>203</v>
      </c>
      <c r="F2144" s="360">
        <f>ROUND(Source!Q2132,O2144)</f>
        <v/>
      </c>
      <c r="G2144" s="360" t="inlineStr">
        <is>
          <t>ЭММ</t>
        </is>
      </c>
      <c r="H2144" s="360" t="inlineStr">
        <is>
          <t>Эксплуатация машин</t>
        </is>
      </c>
      <c r="I2144" s="360" t="n"/>
      <c r="J2144" s="360" t="n"/>
      <c r="K2144" s="360" t="n">
        <v>203</v>
      </c>
      <c r="L2144" s="360" t="n">
        <v>11</v>
      </c>
      <c r="M2144" s="360" t="n">
        <v>3</v>
      </c>
      <c r="N2144" s="360" t="inlineStr"/>
      <c r="O2144" s="360" t="n">
        <v>0</v>
      </c>
      <c r="P2144" s="360" t="n"/>
      <c r="Q2144" s="360" t="n"/>
      <c r="R2144" s="360" t="n"/>
      <c r="S2144" s="360" t="n"/>
      <c r="T2144" s="360" t="n"/>
      <c r="U2144" s="360" t="n"/>
      <c r="V2144" s="360" t="n"/>
      <c r="W2144" s="360" t="n">
        <v>0</v>
      </c>
      <c r="X2144" s="360" t="n">
        <v>1</v>
      </c>
      <c r="Y2144" s="360" t="n">
        <v>0</v>
      </c>
      <c r="Z2144" s="360" t="n"/>
      <c r="AA2144" s="360" t="n"/>
      <c r="AB2144" s="360" t="n"/>
    </row>
    <row r="2145">
      <c r="A2145" s="360" t="n">
        <v>50</v>
      </c>
      <c r="B2145" s="360" t="n">
        <v>0</v>
      </c>
      <c r="C2145" s="360" t="n">
        <v>0</v>
      </c>
      <c r="D2145" s="360" t="n">
        <v>1</v>
      </c>
      <c r="E2145" s="360" t="n">
        <v>231</v>
      </c>
      <c r="F2145" s="360">
        <f>ROUND(Source!BB2132,O2145)</f>
        <v/>
      </c>
      <c r="G2145" s="360" t="inlineStr">
        <is>
          <t>ЭММсНРиСП</t>
        </is>
      </c>
      <c r="H2145" s="360" t="inlineStr">
        <is>
          <t>Эксплуатация машин по ТСН-2001.16</t>
        </is>
      </c>
      <c r="I2145" s="360" t="n"/>
      <c r="J2145" s="360" t="n"/>
      <c r="K2145" s="360" t="n">
        <v>231</v>
      </c>
      <c r="L2145" s="360" t="n">
        <v>12</v>
      </c>
      <c r="M2145" s="360" t="n">
        <v>3</v>
      </c>
      <c r="N2145" s="360" t="inlineStr"/>
      <c r="O2145" s="360" t="n">
        <v>0</v>
      </c>
      <c r="P2145" s="360" t="n"/>
      <c r="Q2145" s="360" t="n"/>
      <c r="R2145" s="360" t="n"/>
      <c r="S2145" s="360" t="n"/>
      <c r="T2145" s="360" t="n"/>
      <c r="U2145" s="360" t="n"/>
      <c r="V2145" s="360" t="n"/>
      <c r="W2145" s="360" t="n">
        <v>0</v>
      </c>
      <c r="X2145" s="360" t="n">
        <v>1</v>
      </c>
      <c r="Y2145" s="360" t="n">
        <v>0</v>
      </c>
      <c r="Z2145" s="360" t="n"/>
      <c r="AA2145" s="360" t="n"/>
      <c r="AB2145" s="360" t="n"/>
    </row>
    <row r="2146">
      <c r="A2146" s="360" t="n">
        <v>50</v>
      </c>
      <c r="B2146" s="360" t="n">
        <v>0</v>
      </c>
      <c r="C2146" s="360" t="n">
        <v>0</v>
      </c>
      <c r="D2146" s="360" t="n">
        <v>1</v>
      </c>
      <c r="E2146" s="360" t="n">
        <v>204</v>
      </c>
      <c r="F2146" s="360">
        <f>ROUND(Source!R2132,O2146)</f>
        <v/>
      </c>
      <c r="G2146" s="360" t="inlineStr">
        <is>
          <t>ЗПМ</t>
        </is>
      </c>
      <c r="H2146" s="360" t="inlineStr">
        <is>
          <t>ЗП машинистов</t>
        </is>
      </c>
      <c r="I2146" s="360" t="n"/>
      <c r="J2146" s="360" t="n"/>
      <c r="K2146" s="360" t="n">
        <v>204</v>
      </c>
      <c r="L2146" s="360" t="n">
        <v>13</v>
      </c>
      <c r="M2146" s="360" t="n">
        <v>3</v>
      </c>
      <c r="N2146" s="360" t="inlineStr"/>
      <c r="O2146" s="360" t="n">
        <v>0</v>
      </c>
      <c r="P2146" s="360" t="n"/>
      <c r="Q2146" s="360" t="n"/>
      <c r="R2146" s="360" t="n"/>
      <c r="S2146" s="360" t="n"/>
      <c r="T2146" s="360" t="n"/>
      <c r="U2146" s="360" t="n"/>
      <c r="V2146" s="360" t="n"/>
      <c r="W2146" s="360" t="n">
        <v>0</v>
      </c>
      <c r="X2146" s="360" t="n">
        <v>1</v>
      </c>
      <c r="Y2146" s="360" t="n">
        <v>0</v>
      </c>
      <c r="Z2146" s="360" t="n"/>
      <c r="AA2146" s="360" t="n"/>
      <c r="AB2146" s="360" t="n"/>
    </row>
    <row r="2147">
      <c r="A2147" s="360" t="n">
        <v>50</v>
      </c>
      <c r="B2147" s="360" t="n">
        <v>0</v>
      </c>
      <c r="C2147" s="360" t="n">
        <v>0</v>
      </c>
      <c r="D2147" s="360" t="n">
        <v>1</v>
      </c>
      <c r="E2147" s="360" t="n">
        <v>205</v>
      </c>
      <c r="F2147" s="360">
        <f>ROUND(Source!S2132,O2147)</f>
        <v/>
      </c>
      <c r="G2147" s="360" t="inlineStr">
        <is>
          <t>ОЗП</t>
        </is>
      </c>
      <c r="H2147" s="360" t="inlineStr">
        <is>
          <t>Основная ЗП рабочих</t>
        </is>
      </c>
      <c r="I2147" s="360" t="n"/>
      <c r="J2147" s="360" t="n"/>
      <c r="K2147" s="360" t="n">
        <v>205</v>
      </c>
      <c r="L2147" s="360" t="n">
        <v>14</v>
      </c>
      <c r="M2147" s="360" t="n">
        <v>3</v>
      </c>
      <c r="N2147" s="360" t="inlineStr"/>
      <c r="O2147" s="360" t="n">
        <v>0</v>
      </c>
      <c r="P2147" s="360" t="n"/>
      <c r="Q2147" s="360" t="n"/>
      <c r="R2147" s="360" t="n"/>
      <c r="S2147" s="360" t="n"/>
      <c r="T2147" s="360" t="n"/>
      <c r="U2147" s="360" t="n"/>
      <c r="V2147" s="360" t="n"/>
      <c r="W2147" s="360" t="n">
        <v>0</v>
      </c>
      <c r="X2147" s="360" t="n">
        <v>1</v>
      </c>
      <c r="Y2147" s="360" t="n">
        <v>0</v>
      </c>
      <c r="Z2147" s="360" t="n"/>
      <c r="AA2147" s="360" t="n"/>
      <c r="AB2147" s="360" t="n"/>
    </row>
    <row r="2148">
      <c r="A2148" s="360" t="n">
        <v>50</v>
      </c>
      <c r="B2148" s="360" t="n">
        <v>0</v>
      </c>
      <c r="C2148" s="360" t="n">
        <v>0</v>
      </c>
      <c r="D2148" s="360" t="n">
        <v>1</v>
      </c>
      <c r="E2148" s="360" t="n">
        <v>232</v>
      </c>
      <c r="F2148" s="360">
        <f>ROUND(Source!BC2132,O2148)</f>
        <v/>
      </c>
      <c r="G2148" s="360" t="inlineStr">
        <is>
          <t>ОЗПсНРиСП</t>
        </is>
      </c>
      <c r="H2148" s="360" t="inlineStr">
        <is>
          <t>Основная ЗП рабочих по ТСН-2001.16</t>
        </is>
      </c>
      <c r="I2148" s="360" t="n"/>
      <c r="J2148" s="360" t="n"/>
      <c r="K2148" s="360" t="n">
        <v>232</v>
      </c>
      <c r="L2148" s="360" t="n">
        <v>15</v>
      </c>
      <c r="M2148" s="360" t="n">
        <v>3</v>
      </c>
      <c r="N2148" s="360" t="inlineStr"/>
      <c r="O2148" s="360" t="n">
        <v>0</v>
      </c>
      <c r="P2148" s="360" t="n"/>
      <c r="Q2148" s="360" t="n"/>
      <c r="R2148" s="360" t="n"/>
      <c r="S2148" s="360" t="n"/>
      <c r="T2148" s="360" t="n"/>
      <c r="U2148" s="360" t="n"/>
      <c r="V2148" s="360" t="n"/>
      <c r="W2148" s="360" t="n">
        <v>0</v>
      </c>
      <c r="X2148" s="360" t="n">
        <v>1</v>
      </c>
      <c r="Y2148" s="360" t="n">
        <v>0</v>
      </c>
      <c r="Z2148" s="360" t="n"/>
      <c r="AA2148" s="360" t="n"/>
      <c r="AB2148" s="360" t="n"/>
    </row>
    <row r="2149">
      <c r="A2149" s="360" t="n">
        <v>50</v>
      </c>
      <c r="B2149" s="360" t="n">
        <v>0</v>
      </c>
      <c r="C2149" s="360" t="n">
        <v>0</v>
      </c>
      <c r="D2149" s="360" t="n">
        <v>1</v>
      </c>
      <c r="E2149" s="360" t="n">
        <v>214</v>
      </c>
      <c r="F2149" s="360">
        <f>ROUND(Source!AS2132,O2149)</f>
        <v/>
      </c>
      <c r="G2149" s="360" t="inlineStr">
        <is>
          <t>Строит</t>
        </is>
      </c>
      <c r="H2149" s="360" t="inlineStr">
        <is>
          <t>Строительные работы с НР и СП</t>
        </is>
      </c>
      <c r="I2149" s="360" t="n"/>
      <c r="J2149" s="360" t="n"/>
      <c r="K2149" s="360" t="n">
        <v>214</v>
      </c>
      <c r="L2149" s="360" t="n">
        <v>16</v>
      </c>
      <c r="M2149" s="360" t="n">
        <v>3</v>
      </c>
      <c r="N2149" s="360" t="inlineStr"/>
      <c r="O2149" s="360" t="n">
        <v>0</v>
      </c>
      <c r="P2149" s="360" t="n"/>
      <c r="Q2149" s="360" t="n"/>
      <c r="R2149" s="360" t="n"/>
      <c r="S2149" s="360" t="n"/>
      <c r="T2149" s="360" t="n"/>
      <c r="U2149" s="360" t="n"/>
      <c r="V2149" s="360" t="n"/>
      <c r="W2149" s="360" t="n">
        <v>0</v>
      </c>
      <c r="X2149" s="360" t="n">
        <v>1</v>
      </c>
      <c r="Y2149" s="360" t="n">
        <v>0</v>
      </c>
      <c r="Z2149" s="360" t="n"/>
      <c r="AA2149" s="360" t="n"/>
      <c r="AB2149" s="360" t="n"/>
    </row>
    <row r="2150">
      <c r="A2150" s="360" t="n">
        <v>50</v>
      </c>
      <c r="B2150" s="360" t="n">
        <v>0</v>
      </c>
      <c r="C2150" s="360" t="n">
        <v>0</v>
      </c>
      <c r="D2150" s="360" t="n">
        <v>1</v>
      </c>
      <c r="E2150" s="360" t="n">
        <v>215</v>
      </c>
      <c r="F2150" s="360">
        <f>ROUND(Source!AT2132,O2150)</f>
        <v/>
      </c>
      <c r="G2150" s="360" t="inlineStr">
        <is>
          <t>Монтаж</t>
        </is>
      </c>
      <c r="H2150" s="360" t="inlineStr">
        <is>
          <t>Монтажные работы с НР и СП</t>
        </is>
      </c>
      <c r="I2150" s="360" t="n"/>
      <c r="J2150" s="360" t="n"/>
      <c r="K2150" s="360" t="n">
        <v>215</v>
      </c>
      <c r="L2150" s="360" t="n">
        <v>17</v>
      </c>
      <c r="M2150" s="360" t="n">
        <v>3</v>
      </c>
      <c r="N2150" s="360" t="inlineStr"/>
      <c r="O2150" s="360" t="n">
        <v>0</v>
      </c>
      <c r="P2150" s="360" t="n"/>
      <c r="Q2150" s="360" t="n"/>
      <c r="R2150" s="360" t="n"/>
      <c r="S2150" s="360" t="n"/>
      <c r="T2150" s="360" t="n"/>
      <c r="U2150" s="360" t="n"/>
      <c r="V2150" s="360" t="n"/>
      <c r="W2150" s="360" t="n">
        <v>0</v>
      </c>
      <c r="X2150" s="360" t="n">
        <v>1</v>
      </c>
      <c r="Y2150" s="360" t="n">
        <v>0</v>
      </c>
      <c r="Z2150" s="360" t="n"/>
      <c r="AA2150" s="360" t="n"/>
      <c r="AB2150" s="360" t="n"/>
    </row>
    <row r="2151">
      <c r="A2151" s="360" t="n">
        <v>50</v>
      </c>
      <c r="B2151" s="360" t="n">
        <v>0</v>
      </c>
      <c r="C2151" s="360" t="n">
        <v>0</v>
      </c>
      <c r="D2151" s="360" t="n">
        <v>1</v>
      </c>
      <c r="E2151" s="360" t="n">
        <v>217</v>
      </c>
      <c r="F2151" s="360">
        <f>ROUND(Source!AU2132,O2151)</f>
        <v/>
      </c>
      <c r="G2151" s="360" t="inlineStr">
        <is>
          <t>Прочие</t>
        </is>
      </c>
      <c r="H2151" s="360" t="inlineStr">
        <is>
          <t>Прочие работы с НР и СП</t>
        </is>
      </c>
      <c r="I2151" s="360" t="n"/>
      <c r="J2151" s="360" t="n"/>
      <c r="K2151" s="360" t="n">
        <v>217</v>
      </c>
      <c r="L2151" s="360" t="n">
        <v>18</v>
      </c>
      <c r="M2151" s="360" t="n">
        <v>3</v>
      </c>
      <c r="N2151" s="360" t="inlineStr"/>
      <c r="O2151" s="360" t="n">
        <v>0</v>
      </c>
      <c r="P2151" s="360" t="n"/>
      <c r="Q2151" s="360" t="n"/>
      <c r="R2151" s="360" t="n"/>
      <c r="S2151" s="360" t="n"/>
      <c r="T2151" s="360" t="n"/>
      <c r="U2151" s="360" t="n"/>
      <c r="V2151" s="360" t="n"/>
      <c r="W2151" s="360" t="n">
        <v>0</v>
      </c>
      <c r="X2151" s="360" t="n">
        <v>1</v>
      </c>
      <c r="Y2151" s="360" t="n">
        <v>0</v>
      </c>
      <c r="Z2151" s="360" t="n"/>
      <c r="AA2151" s="360" t="n"/>
      <c r="AB2151" s="360" t="n"/>
    </row>
    <row r="2152">
      <c r="A2152" s="360" t="n">
        <v>50</v>
      </c>
      <c r="B2152" s="360" t="n">
        <v>0</v>
      </c>
      <c r="C2152" s="360" t="n">
        <v>0</v>
      </c>
      <c r="D2152" s="360" t="n">
        <v>1</v>
      </c>
      <c r="E2152" s="360" t="n">
        <v>230</v>
      </c>
      <c r="F2152" s="360">
        <f>ROUND(Source!BA2132,O2152)</f>
        <v/>
      </c>
      <c r="G2152" s="360" t="inlineStr">
        <is>
          <t>ПрочиеЗатр</t>
        </is>
      </c>
      <c r="H2152" s="360" t="inlineStr">
        <is>
          <t>Прочие затраты по ТСН-2001.16</t>
        </is>
      </c>
      <c r="I2152" s="360" t="n"/>
      <c r="J2152" s="360" t="n"/>
      <c r="K2152" s="360" t="n">
        <v>230</v>
      </c>
      <c r="L2152" s="360" t="n">
        <v>19</v>
      </c>
      <c r="M2152" s="360" t="n">
        <v>3</v>
      </c>
      <c r="N2152" s="360" t="inlineStr"/>
      <c r="O2152" s="360" t="n">
        <v>0</v>
      </c>
      <c r="P2152" s="360" t="n"/>
      <c r="Q2152" s="360" t="n"/>
      <c r="R2152" s="360" t="n"/>
      <c r="S2152" s="360" t="n"/>
      <c r="T2152" s="360" t="n"/>
      <c r="U2152" s="360" t="n"/>
      <c r="V2152" s="360" t="n"/>
      <c r="W2152" s="360" t="n">
        <v>0</v>
      </c>
      <c r="X2152" s="360" t="n">
        <v>1</v>
      </c>
      <c r="Y2152" s="360" t="n">
        <v>0</v>
      </c>
      <c r="Z2152" s="360" t="n"/>
      <c r="AA2152" s="360" t="n"/>
      <c r="AB2152" s="360" t="n"/>
    </row>
    <row r="2153">
      <c r="A2153" s="360" t="n">
        <v>50</v>
      </c>
      <c r="B2153" s="360" t="n">
        <v>0</v>
      </c>
      <c r="C2153" s="360" t="n">
        <v>0</v>
      </c>
      <c r="D2153" s="360" t="n">
        <v>1</v>
      </c>
      <c r="E2153" s="360" t="n">
        <v>206</v>
      </c>
      <c r="F2153" s="360">
        <f>ROUND(Source!T2132,O2153)</f>
        <v/>
      </c>
      <c r="G2153" s="360" t="inlineStr">
        <is>
          <t>ВозврМат</t>
        </is>
      </c>
      <c r="H2153" s="360" t="inlineStr">
        <is>
          <t>Возврат материалов</t>
        </is>
      </c>
      <c r="I2153" s="360" t="n"/>
      <c r="J2153" s="360" t="n"/>
      <c r="K2153" s="360" t="n">
        <v>206</v>
      </c>
      <c r="L2153" s="360" t="n">
        <v>20</v>
      </c>
      <c r="M2153" s="360" t="n">
        <v>3</v>
      </c>
      <c r="N2153" s="360" t="inlineStr"/>
      <c r="O2153" s="360" t="n">
        <v>0</v>
      </c>
      <c r="P2153" s="360" t="n"/>
      <c r="Q2153" s="360" t="n"/>
      <c r="R2153" s="360" t="n"/>
      <c r="S2153" s="360" t="n"/>
      <c r="T2153" s="360" t="n"/>
      <c r="U2153" s="360" t="n"/>
      <c r="V2153" s="360" t="n"/>
      <c r="W2153" s="360" t="n">
        <v>0</v>
      </c>
      <c r="X2153" s="360" t="n">
        <v>1</v>
      </c>
      <c r="Y2153" s="360" t="n">
        <v>0</v>
      </c>
      <c r="Z2153" s="360" t="n"/>
      <c r="AA2153" s="360" t="n"/>
      <c r="AB2153" s="360" t="n"/>
    </row>
    <row r="2154">
      <c r="A2154" s="360" t="n">
        <v>50</v>
      </c>
      <c r="B2154" s="360" t="n">
        <v>0</v>
      </c>
      <c r="C2154" s="360" t="n">
        <v>0</v>
      </c>
      <c r="D2154" s="360" t="n">
        <v>1</v>
      </c>
      <c r="E2154" s="360" t="n">
        <v>207</v>
      </c>
      <c r="F2154" s="360">
        <f>ROUND(Source!U2132,O2154)</f>
        <v/>
      </c>
      <c r="G2154" s="360" t="inlineStr">
        <is>
          <t>ТрудСтр</t>
        </is>
      </c>
      <c r="H2154" s="360" t="inlineStr">
        <is>
          <t>Трудозатраты строителей</t>
        </is>
      </c>
      <c r="I2154" s="360" t="n"/>
      <c r="J2154" s="360" t="n"/>
      <c r="K2154" s="360" t="n">
        <v>207</v>
      </c>
      <c r="L2154" s="360" t="n">
        <v>21</v>
      </c>
      <c r="M2154" s="360" t="n">
        <v>3</v>
      </c>
      <c r="N2154" s="360" t="inlineStr"/>
      <c r="O2154" s="360" t="n">
        <v>7</v>
      </c>
      <c r="P2154" s="360" t="n"/>
      <c r="Q2154" s="360" t="n"/>
      <c r="R2154" s="360" t="n"/>
      <c r="S2154" s="360" t="n"/>
      <c r="T2154" s="360" t="n"/>
      <c r="U2154" s="360" t="n"/>
      <c r="V2154" s="360" t="n"/>
      <c r="W2154" s="360" t="n">
        <v>0</v>
      </c>
      <c r="X2154" s="360" t="n">
        <v>1</v>
      </c>
      <c r="Y2154" s="360" t="n">
        <v>0</v>
      </c>
      <c r="Z2154" s="360" t="n"/>
      <c r="AA2154" s="360" t="n"/>
      <c r="AB2154" s="360" t="n"/>
    </row>
    <row r="2155">
      <c r="A2155" s="360" t="n">
        <v>50</v>
      </c>
      <c r="B2155" s="360" t="n">
        <v>0</v>
      </c>
      <c r="C2155" s="360" t="n">
        <v>0</v>
      </c>
      <c r="D2155" s="360" t="n">
        <v>1</v>
      </c>
      <c r="E2155" s="360" t="n">
        <v>208</v>
      </c>
      <c r="F2155" s="360">
        <f>ROUND(Source!V2132,O2155)</f>
        <v/>
      </c>
      <c r="G2155" s="360" t="inlineStr">
        <is>
          <t>ТрудМаш</t>
        </is>
      </c>
      <c r="H2155" s="360" t="inlineStr">
        <is>
          <t>Трудозатраты машинистов</t>
        </is>
      </c>
      <c r="I2155" s="360" t="n"/>
      <c r="J2155" s="360" t="n"/>
      <c r="K2155" s="360" t="n">
        <v>208</v>
      </c>
      <c r="L2155" s="360" t="n">
        <v>22</v>
      </c>
      <c r="M2155" s="360" t="n">
        <v>3</v>
      </c>
      <c r="N2155" s="360" t="inlineStr"/>
      <c r="O2155" s="360" t="n">
        <v>7</v>
      </c>
      <c r="P2155" s="360" t="n"/>
      <c r="Q2155" s="360" t="n"/>
      <c r="R2155" s="360" t="n"/>
      <c r="S2155" s="360" t="n"/>
      <c r="T2155" s="360" t="n"/>
      <c r="U2155" s="360" t="n"/>
      <c r="V2155" s="360" t="n"/>
      <c r="W2155" s="360" t="n">
        <v>0</v>
      </c>
      <c r="X2155" s="360" t="n">
        <v>1</v>
      </c>
      <c r="Y2155" s="360" t="n">
        <v>0</v>
      </c>
      <c r="Z2155" s="360" t="n"/>
      <c r="AA2155" s="360" t="n"/>
      <c r="AB2155" s="360" t="n"/>
    </row>
    <row r="2156">
      <c r="A2156" s="360" t="n">
        <v>50</v>
      </c>
      <c r="B2156" s="360" t="n">
        <v>0</v>
      </c>
      <c r="C2156" s="360" t="n">
        <v>0</v>
      </c>
      <c r="D2156" s="360" t="n">
        <v>1</v>
      </c>
      <c r="E2156" s="360" t="n">
        <v>209</v>
      </c>
      <c r="F2156" s="360">
        <f>ROUND(Source!W2132,O2156)</f>
        <v/>
      </c>
      <c r="G2156" s="360" t="inlineStr">
        <is>
          <t>ТранспМат</t>
        </is>
      </c>
      <c r="H2156" s="360" t="inlineStr">
        <is>
          <t>Транспорт материалов</t>
        </is>
      </c>
      <c r="I2156" s="360" t="n"/>
      <c r="J2156" s="360" t="n"/>
      <c r="K2156" s="360" t="n">
        <v>209</v>
      </c>
      <c r="L2156" s="360" t="n">
        <v>23</v>
      </c>
      <c r="M2156" s="360" t="n">
        <v>3</v>
      </c>
      <c r="N2156" s="360" t="inlineStr"/>
      <c r="O2156" s="360" t="n">
        <v>0</v>
      </c>
      <c r="P2156" s="360" t="n"/>
      <c r="Q2156" s="360" t="n"/>
      <c r="R2156" s="360" t="n"/>
      <c r="S2156" s="360" t="n"/>
      <c r="T2156" s="360" t="n"/>
      <c r="U2156" s="360" t="n"/>
      <c r="V2156" s="360" t="n"/>
      <c r="W2156" s="360" t="n">
        <v>0</v>
      </c>
      <c r="X2156" s="360" t="n">
        <v>1</v>
      </c>
      <c r="Y2156" s="360" t="n">
        <v>0</v>
      </c>
      <c r="Z2156" s="360" t="n"/>
      <c r="AA2156" s="360" t="n"/>
      <c r="AB2156" s="360" t="n"/>
    </row>
    <row r="2157">
      <c r="A2157" s="360" t="n">
        <v>50</v>
      </c>
      <c r="B2157" s="360" t="n">
        <v>0</v>
      </c>
      <c r="C2157" s="360" t="n">
        <v>0</v>
      </c>
      <c r="D2157" s="360" t="n">
        <v>1</v>
      </c>
      <c r="E2157" s="360" t="n">
        <v>233</v>
      </c>
      <c r="F2157" s="360">
        <f>ROUND(Source!BD2132,O2157)</f>
        <v/>
      </c>
      <c r="G2157" s="360" t="inlineStr">
        <is>
          <t>Перевозка</t>
        </is>
      </c>
      <c r="H2157" s="360" t="inlineStr">
        <is>
          <t>Перевозка грузов</t>
        </is>
      </c>
      <c r="I2157" s="360" t="n"/>
      <c r="J2157" s="360" t="n"/>
      <c r="K2157" s="360" t="n">
        <v>233</v>
      </c>
      <c r="L2157" s="360" t="n">
        <v>24</v>
      </c>
      <c r="M2157" s="360" t="n">
        <v>3</v>
      </c>
      <c r="N2157" s="360" t="inlineStr"/>
      <c r="O2157" s="360" t="n">
        <v>0</v>
      </c>
      <c r="P2157" s="360" t="n"/>
      <c r="Q2157" s="360" t="n"/>
      <c r="R2157" s="360" t="n"/>
      <c r="S2157" s="360" t="n"/>
      <c r="T2157" s="360" t="n"/>
      <c r="U2157" s="360" t="n"/>
      <c r="V2157" s="360" t="n"/>
      <c r="W2157" s="360" t="n">
        <v>0</v>
      </c>
      <c r="X2157" s="360" t="n">
        <v>1</v>
      </c>
      <c r="Y2157" s="360" t="n">
        <v>0</v>
      </c>
      <c r="Z2157" s="360" t="n"/>
      <c r="AA2157" s="360" t="n"/>
      <c r="AB2157" s="360" t="n"/>
    </row>
    <row r="2158">
      <c r="A2158" s="360" t="n">
        <v>50</v>
      </c>
      <c r="B2158" s="360" t="n">
        <v>0</v>
      </c>
      <c r="C2158" s="360" t="n">
        <v>0</v>
      </c>
      <c r="D2158" s="360" t="n">
        <v>1</v>
      </c>
      <c r="E2158" s="360" t="n">
        <v>210</v>
      </c>
      <c r="F2158" s="360">
        <f>ROUND(Source!X2132,O2158)</f>
        <v/>
      </c>
      <c r="G2158" s="360" t="inlineStr">
        <is>
          <t>НР</t>
        </is>
      </c>
      <c r="H2158" s="360" t="inlineStr">
        <is>
          <t>Накладные расходы</t>
        </is>
      </c>
      <c r="I2158" s="360" t="n"/>
      <c r="J2158" s="360" t="n"/>
      <c r="K2158" s="360" t="n">
        <v>210</v>
      </c>
      <c r="L2158" s="360" t="n">
        <v>25</v>
      </c>
      <c r="M2158" s="360" t="n">
        <v>3</v>
      </c>
      <c r="N2158" s="360" t="inlineStr"/>
      <c r="O2158" s="360" t="n">
        <v>0</v>
      </c>
      <c r="P2158" s="360" t="n"/>
      <c r="Q2158" s="360" t="n"/>
      <c r="R2158" s="360" t="n"/>
      <c r="S2158" s="360" t="n"/>
      <c r="T2158" s="360" t="n"/>
      <c r="U2158" s="360" t="n"/>
      <c r="V2158" s="360" t="n"/>
      <c r="W2158" s="360" t="n">
        <v>0</v>
      </c>
      <c r="X2158" s="360" t="n">
        <v>1</v>
      </c>
      <c r="Y2158" s="360" t="n">
        <v>0</v>
      </c>
      <c r="Z2158" s="360" t="n"/>
      <c r="AA2158" s="360" t="n"/>
      <c r="AB2158" s="360" t="n"/>
    </row>
    <row r="2159">
      <c r="A2159" s="360" t="n">
        <v>50</v>
      </c>
      <c r="B2159" s="360" t="n">
        <v>0</v>
      </c>
      <c r="C2159" s="360" t="n">
        <v>0</v>
      </c>
      <c r="D2159" s="360" t="n">
        <v>1</v>
      </c>
      <c r="E2159" s="360" t="n">
        <v>211</v>
      </c>
      <c r="F2159" s="360">
        <f>ROUND(Source!Y2132,O2159)</f>
        <v/>
      </c>
      <c r="G2159" s="360" t="inlineStr">
        <is>
          <t>СмПриб</t>
        </is>
      </c>
      <c r="H2159" s="360" t="inlineStr">
        <is>
          <t>Сметная прибыль</t>
        </is>
      </c>
      <c r="I2159" s="360" t="n"/>
      <c r="J2159" s="360" t="n"/>
      <c r="K2159" s="360" t="n">
        <v>211</v>
      </c>
      <c r="L2159" s="360" t="n">
        <v>26</v>
      </c>
      <c r="M2159" s="360" t="n">
        <v>3</v>
      </c>
      <c r="N2159" s="360" t="inlineStr"/>
      <c r="O2159" s="360" t="n">
        <v>0</v>
      </c>
      <c r="P2159" s="360" t="n"/>
      <c r="Q2159" s="360" t="n"/>
      <c r="R2159" s="360" t="n"/>
      <c r="S2159" s="360" t="n"/>
      <c r="T2159" s="360" t="n"/>
      <c r="U2159" s="360" t="n"/>
      <c r="V2159" s="360" t="n"/>
      <c r="W2159" s="360" t="n">
        <v>0</v>
      </c>
      <c r="X2159" s="360" t="n">
        <v>1</v>
      </c>
      <c r="Y2159" s="360" t="n">
        <v>0</v>
      </c>
      <c r="Z2159" s="360" t="n"/>
      <c r="AA2159" s="360" t="n"/>
      <c r="AB2159" s="360" t="n"/>
    </row>
    <row r="2160">
      <c r="A2160" s="360" t="n">
        <v>50</v>
      </c>
      <c r="B2160" s="360" t="n">
        <v>0</v>
      </c>
      <c r="C2160" s="360" t="n">
        <v>0</v>
      </c>
      <c r="D2160" s="360" t="n">
        <v>1</v>
      </c>
      <c r="E2160" s="360" t="n">
        <v>224</v>
      </c>
      <c r="F2160" s="360">
        <f>ROUND(Source!AR2132,O2160)</f>
        <v/>
      </c>
      <c r="G2160" s="360" t="inlineStr">
        <is>
          <t>Всего</t>
        </is>
      </c>
      <c r="H2160" s="360" t="inlineStr">
        <is>
          <t>Всего с НР и СП</t>
        </is>
      </c>
      <c r="I2160" s="360" t="n"/>
      <c r="J2160" s="360" t="n"/>
      <c r="K2160" s="360" t="n">
        <v>224</v>
      </c>
      <c r="L2160" s="360" t="n">
        <v>27</v>
      </c>
      <c r="M2160" s="360" t="n">
        <v>3</v>
      </c>
      <c r="N2160" s="360" t="inlineStr"/>
      <c r="O2160" s="360" t="n">
        <v>0</v>
      </c>
      <c r="P2160" s="360" t="n"/>
      <c r="Q2160" s="360" t="n"/>
      <c r="R2160" s="360" t="n"/>
      <c r="S2160" s="360" t="n"/>
      <c r="T2160" s="360" t="n"/>
      <c r="U2160" s="360" t="n"/>
      <c r="V2160" s="360" t="n"/>
      <c r="W2160" s="360" t="n">
        <v>0</v>
      </c>
      <c r="X2160" s="360" t="n">
        <v>1</v>
      </c>
      <c r="Y2160" s="360" t="n">
        <v>0</v>
      </c>
      <c r="Z2160" s="360" t="n"/>
      <c r="AA2160" s="360" t="n"/>
      <c r="AB2160" s="360" t="n"/>
    </row>
    <row r="2161">
      <c r="A2161" s="360" t="n">
        <v>50</v>
      </c>
      <c r="B2161" s="360" t="n">
        <v>0</v>
      </c>
      <c r="C2161" s="360" t="n">
        <v>0</v>
      </c>
      <c r="D2161" s="360" t="n">
        <v>2</v>
      </c>
      <c r="E2161" s="360" t="n">
        <v>0</v>
      </c>
      <c r="F2161" s="360">
        <f>ROUND(F2160,O2161)</f>
        <v/>
      </c>
      <c r="G2161" s="360" t="inlineStr">
        <is>
          <t>и1</t>
        </is>
      </c>
      <c r="H2161" s="360" t="inlineStr">
        <is>
          <t>Итого</t>
        </is>
      </c>
      <c r="I2161" s="360" t="n"/>
      <c r="J2161" s="360" t="n"/>
      <c r="K2161" s="360" t="n">
        <v>212</v>
      </c>
      <c r="L2161" s="360" t="n">
        <v>28</v>
      </c>
      <c r="M2161" s="360" t="n">
        <v>0</v>
      </c>
      <c r="N2161" s="360" t="inlineStr"/>
      <c r="O2161" s="360" t="n">
        <v>0</v>
      </c>
      <c r="P2161" s="360" t="n"/>
      <c r="Q2161" s="360" t="n"/>
      <c r="R2161" s="360" t="n"/>
      <c r="S2161" s="360" t="n"/>
      <c r="T2161" s="360" t="n"/>
      <c r="U2161" s="360" t="n"/>
      <c r="V2161" s="360" t="n"/>
      <c r="W2161" s="360" t="n">
        <v>0</v>
      </c>
      <c r="X2161" s="360" t="n">
        <v>1</v>
      </c>
      <c r="Y2161" s="360" t="n">
        <v>0</v>
      </c>
      <c r="Z2161" s="360" t="n"/>
      <c r="AA2161" s="360" t="n"/>
      <c r="AB2161" s="360" t="n"/>
    </row>
    <row r="2162">
      <c r="A2162" s="360" t="n">
        <v>50</v>
      </c>
      <c r="B2162" s="360" t="n">
        <v>0</v>
      </c>
      <c r="C2162" s="360" t="n">
        <v>0</v>
      </c>
      <c r="D2162" s="360" t="n">
        <v>2</v>
      </c>
      <c r="E2162" s="360" t="n">
        <v>0</v>
      </c>
      <c r="F2162" s="360">
        <f>ROUND(F2161*0.22,O2162)</f>
        <v/>
      </c>
      <c r="G2162" s="360" t="inlineStr">
        <is>
          <t>и2</t>
        </is>
      </c>
      <c r="H2162" s="360" t="inlineStr">
        <is>
          <t>НДС 22%</t>
        </is>
      </c>
      <c r="I2162" s="360" t="n"/>
      <c r="J2162" s="360" t="n"/>
      <c r="K2162" s="360" t="n">
        <v>212</v>
      </c>
      <c r="L2162" s="360" t="n">
        <v>29</v>
      </c>
      <c r="M2162" s="360" t="n">
        <v>0</v>
      </c>
      <c r="N2162" s="360" t="inlineStr"/>
      <c r="O2162" s="360" t="n">
        <v>0</v>
      </c>
      <c r="P2162" s="360" t="n"/>
      <c r="Q2162" s="360" t="n"/>
      <c r="R2162" s="360" t="n"/>
      <c r="S2162" s="360" t="n"/>
      <c r="T2162" s="360" t="n"/>
      <c r="U2162" s="360" t="n"/>
      <c r="V2162" s="360" t="n"/>
      <c r="W2162" s="360" t="n">
        <v>0</v>
      </c>
      <c r="X2162" s="360" t="n">
        <v>1</v>
      </c>
      <c r="Y2162" s="360" t="n">
        <v>0</v>
      </c>
      <c r="Z2162" s="360" t="n"/>
      <c r="AA2162" s="360" t="n"/>
      <c r="AB2162" s="360" t="n"/>
    </row>
    <row r="2163">
      <c r="A2163" s="360" t="n">
        <v>50</v>
      </c>
      <c r="B2163" s="360" t="n">
        <v>0</v>
      </c>
      <c r="C2163" s="360" t="n">
        <v>0</v>
      </c>
      <c r="D2163" s="360" t="n">
        <v>2</v>
      </c>
      <c r="E2163" s="360" t="n">
        <v>213</v>
      </c>
      <c r="F2163" s="360">
        <f>ROUND(F2161+F2162,O2163)</f>
        <v/>
      </c>
      <c r="G2163" s="360" t="inlineStr">
        <is>
          <t>и3</t>
        </is>
      </c>
      <c r="H2163" s="360" t="inlineStr">
        <is>
          <t>Всего</t>
        </is>
      </c>
      <c r="I2163" s="360" t="n"/>
      <c r="J2163" s="360" t="n"/>
      <c r="K2163" s="360" t="n">
        <v>212</v>
      </c>
      <c r="L2163" s="360" t="n">
        <v>30</v>
      </c>
      <c r="M2163" s="360" t="n">
        <v>0</v>
      </c>
      <c r="N2163" s="360" t="inlineStr"/>
      <c r="O2163" s="360" t="n">
        <v>0</v>
      </c>
      <c r="P2163" s="360" t="n"/>
      <c r="Q2163" s="360" t="n"/>
      <c r="R2163" s="360" t="n"/>
      <c r="S2163" s="360" t="n"/>
      <c r="T2163" s="360" t="n"/>
      <c r="U2163" s="360" t="n"/>
      <c r="V2163" s="360" t="n"/>
      <c r="W2163" s="360" t="n">
        <v>0</v>
      </c>
      <c r="X2163" s="360" t="n">
        <v>1</v>
      </c>
      <c r="Y2163" s="360" t="n">
        <v>0</v>
      </c>
      <c r="Z2163" s="360" t="n"/>
      <c r="AA2163" s="360" t="n"/>
      <c r="AB2163" s="360" t="n"/>
    </row>
    <row r="2165">
      <c r="A2165" s="356" t="n">
        <v>3</v>
      </c>
      <c r="B2165" s="356" t="n">
        <v>0</v>
      </c>
      <c r="C2165" s="356" t="n"/>
      <c r="D2165" s="356">
        <f>ROW(A2174)</f>
        <v/>
      </c>
      <c r="E2165" s="356" t="n"/>
      <c r="F2165" s="356" t="inlineStr">
        <is>
          <t>Новая локальная смета</t>
        </is>
      </c>
      <c r="G2165" s="356" t="inlineStr">
        <is>
          <t>Иванова, д.24, кв 3</t>
        </is>
      </c>
      <c r="H2165" s="356" t="inlineStr"/>
      <c r="I2165" s="356" t="n">
        <v>0</v>
      </c>
      <c r="J2165" s="356" t="inlineStr"/>
      <c r="K2165" s="356" t="n">
        <v>-1</v>
      </c>
      <c r="L2165" s="356" t="inlineStr">
        <is>
          <t>Новая локальная смета</t>
        </is>
      </c>
      <c r="M2165" s="356" t="inlineStr"/>
      <c r="N2165" s="356" t="n"/>
      <c r="O2165" s="356" t="n"/>
      <c r="P2165" s="356" t="n"/>
      <c r="Q2165" s="356" t="n"/>
      <c r="R2165" s="356" t="n"/>
      <c r="S2165" s="356" t="n">
        <v>0</v>
      </c>
      <c r="T2165" s="356" t="n"/>
      <c r="U2165" s="356" t="inlineStr"/>
      <c r="V2165" s="356" t="n">
        <v>0</v>
      </c>
      <c r="W2165" s="356" t="n"/>
      <c r="X2165" s="356" t="n"/>
      <c r="Y2165" s="356" t="n"/>
      <c r="Z2165" s="356" t="n"/>
      <c r="AA2165" s="356" t="n"/>
      <c r="AB2165" s="356" t="inlineStr"/>
      <c r="AC2165" s="356" t="inlineStr"/>
      <c r="AD2165" s="356" t="inlineStr"/>
      <c r="AE2165" s="356" t="inlineStr"/>
      <c r="AF2165" s="356" t="inlineStr"/>
      <c r="AG2165" s="356" t="inlineStr"/>
      <c r="AH2165" s="356" t="n"/>
      <c r="AI2165" s="356" t="n"/>
      <c r="AJ2165" s="356" t="n"/>
      <c r="AK2165" s="356" t="n"/>
      <c r="AL2165" s="356" t="n"/>
      <c r="AM2165" s="356" t="n"/>
      <c r="AN2165" s="356" t="n"/>
      <c r="AO2165" s="356" t="n"/>
      <c r="AP2165" s="356" t="inlineStr"/>
      <c r="AQ2165" s="356" t="inlineStr"/>
      <c r="AR2165" s="356" t="inlineStr"/>
      <c r="AS2165" s="356" t="n"/>
      <c r="AT2165" s="356" t="n"/>
      <c r="AU2165" s="356" t="n"/>
      <c r="AV2165" s="356" t="n"/>
      <c r="AW2165" s="356" t="n"/>
      <c r="AX2165" s="356" t="n"/>
      <c r="AY2165" s="356" t="n"/>
      <c r="AZ2165" s="356" t="inlineStr"/>
      <c r="BA2165" s="356" t="n"/>
      <c r="BB2165" s="356" t="inlineStr"/>
      <c r="BC2165" s="356" t="inlineStr"/>
      <c r="BD2165" s="356" t="inlineStr"/>
      <c r="BE2165" s="356" t="inlineStr"/>
      <c r="BF2165" s="356" t="inlineStr"/>
      <c r="BG2165" s="356" t="inlineStr"/>
      <c r="BH2165" s="356" t="inlineStr"/>
      <c r="BI2165" s="356" t="inlineStr"/>
      <c r="BJ2165" s="356" t="inlineStr"/>
      <c r="BK2165" s="356" t="inlineStr"/>
      <c r="BL2165" s="356" t="inlineStr"/>
      <c r="BM2165" s="356" t="inlineStr"/>
      <c r="BN2165" s="356" t="inlineStr"/>
      <c r="BO2165" s="356" t="inlineStr"/>
      <c r="BP2165" s="356" t="inlineStr"/>
      <c r="BQ2165" s="356" t="n"/>
      <c r="BR2165" s="356" t="n"/>
      <c r="BS2165" s="356" t="n"/>
      <c r="BT2165" s="356" t="n"/>
      <c r="BU2165" s="356" t="n"/>
      <c r="BV2165" s="356" t="n"/>
      <c r="BW2165" s="356" t="n"/>
      <c r="BX2165" s="356" t="n">
        <v>0</v>
      </c>
      <c r="BY2165" s="356" t="n"/>
      <c r="BZ2165" s="356" t="n"/>
      <c r="CA2165" s="356" t="n"/>
      <c r="CB2165" s="356" t="n"/>
      <c r="CC2165" s="356" t="n"/>
      <c r="CD2165" s="356" t="n"/>
      <c r="CE2165" s="356" t="n"/>
      <c r="CF2165" s="356" t="n">
        <v>0</v>
      </c>
      <c r="CG2165" s="356" t="n">
        <v>0</v>
      </c>
      <c r="CH2165" s="356" t="n"/>
      <c r="CI2165" s="356" t="inlineStr"/>
      <c r="CJ2165" s="356" t="inlineStr"/>
      <c r="CK2165" s="0" t="inlineStr"/>
      <c r="CL2165" s="0" t="inlineStr"/>
      <c r="CM2165" s="0" t="inlineStr"/>
      <c r="CN2165" s="0" t="inlineStr"/>
      <c r="CO2165" s="0" t="inlineStr"/>
      <c r="CP2165" s="0" t="inlineStr"/>
      <c r="CQ2165" s="0" t="inlineStr"/>
    </row>
    <row r="2167">
      <c r="A2167" s="358" t="n">
        <v>52</v>
      </c>
      <c r="B2167" s="358">
        <f>B2174</f>
        <v/>
      </c>
      <c r="C2167" s="358">
        <f>C2174</f>
        <v/>
      </c>
      <c r="D2167" s="358">
        <f>D2174</f>
        <v/>
      </c>
      <c r="E2167" s="358">
        <f>E2174</f>
        <v/>
      </c>
      <c r="F2167" s="358">
        <f>F2174</f>
        <v/>
      </c>
      <c r="G2167" s="358">
        <f>G2174</f>
        <v/>
      </c>
      <c r="H2167" s="358" t="n"/>
      <c r="I2167" s="358" t="n"/>
      <c r="J2167" s="358" t="n"/>
      <c r="K2167" s="358" t="n"/>
      <c r="L2167" s="358" t="n"/>
      <c r="M2167" s="358" t="n"/>
      <c r="N2167" s="358" t="n"/>
      <c r="O2167" s="358">
        <f>O2174</f>
        <v/>
      </c>
      <c r="P2167" s="358">
        <f>P2174</f>
        <v/>
      </c>
      <c r="Q2167" s="358">
        <f>Q2174</f>
        <v/>
      </c>
      <c r="R2167" s="358">
        <f>R2174</f>
        <v/>
      </c>
      <c r="S2167" s="358">
        <f>S2174</f>
        <v/>
      </c>
      <c r="T2167" s="358">
        <f>T2174</f>
        <v/>
      </c>
      <c r="U2167" s="358">
        <f>U2174</f>
        <v/>
      </c>
      <c r="V2167" s="358">
        <f>V2174</f>
        <v/>
      </c>
      <c r="W2167" s="358">
        <f>W2174</f>
        <v/>
      </c>
      <c r="X2167" s="358">
        <f>X2174</f>
        <v/>
      </c>
      <c r="Y2167" s="358">
        <f>Y2174</f>
        <v/>
      </c>
      <c r="Z2167" s="358">
        <f>Z2174</f>
        <v/>
      </c>
      <c r="AA2167" s="358">
        <f>AA2174</f>
        <v/>
      </c>
      <c r="AB2167" s="358">
        <f>AB2174</f>
        <v/>
      </c>
      <c r="AC2167" s="358">
        <f>AC2174</f>
        <v/>
      </c>
      <c r="AD2167" s="358">
        <f>AD2174</f>
        <v/>
      </c>
      <c r="AE2167" s="358">
        <f>AE2174</f>
        <v/>
      </c>
      <c r="AF2167" s="358">
        <f>AF2174</f>
        <v/>
      </c>
      <c r="AG2167" s="358">
        <f>AG2174</f>
        <v/>
      </c>
      <c r="AH2167" s="358">
        <f>AH2174</f>
        <v/>
      </c>
      <c r="AI2167" s="358">
        <f>AI2174</f>
        <v/>
      </c>
      <c r="AJ2167" s="358">
        <f>AJ2174</f>
        <v/>
      </c>
      <c r="AK2167" s="358">
        <f>AK2174</f>
        <v/>
      </c>
      <c r="AL2167" s="358">
        <f>AL2174</f>
        <v/>
      </c>
      <c r="AM2167" s="358">
        <f>AM2174</f>
        <v/>
      </c>
      <c r="AN2167" s="358">
        <f>AN2174</f>
        <v/>
      </c>
      <c r="AO2167" s="358">
        <f>AO2174</f>
        <v/>
      </c>
      <c r="AP2167" s="358">
        <f>AP2174</f>
        <v/>
      </c>
      <c r="AQ2167" s="358">
        <f>AQ2174</f>
        <v/>
      </c>
      <c r="AR2167" s="358">
        <f>AR2174</f>
        <v/>
      </c>
      <c r="AS2167" s="358">
        <f>AS2174</f>
        <v/>
      </c>
      <c r="AT2167" s="358">
        <f>AT2174</f>
        <v/>
      </c>
      <c r="AU2167" s="358">
        <f>AU2174</f>
        <v/>
      </c>
      <c r="AV2167" s="358">
        <f>AV2174</f>
        <v/>
      </c>
      <c r="AW2167" s="358">
        <f>AW2174</f>
        <v/>
      </c>
      <c r="AX2167" s="358">
        <f>AX2174</f>
        <v/>
      </c>
      <c r="AY2167" s="358">
        <f>AY2174</f>
        <v/>
      </c>
      <c r="AZ2167" s="358">
        <f>AZ2174</f>
        <v/>
      </c>
      <c r="BA2167" s="358">
        <f>BA2174</f>
        <v/>
      </c>
      <c r="BB2167" s="358">
        <f>BB2174</f>
        <v/>
      </c>
      <c r="BC2167" s="358">
        <f>BC2174</f>
        <v/>
      </c>
      <c r="BD2167" s="358">
        <f>BD2174</f>
        <v/>
      </c>
      <c r="BE2167" s="358">
        <f>BE2174</f>
        <v/>
      </c>
      <c r="BF2167" s="358">
        <f>BF2174</f>
        <v/>
      </c>
      <c r="BG2167" s="358">
        <f>BG2174</f>
        <v/>
      </c>
      <c r="BH2167" s="358">
        <f>BH2174</f>
        <v/>
      </c>
      <c r="BI2167" s="358">
        <f>BI2174</f>
        <v/>
      </c>
      <c r="BJ2167" s="358">
        <f>BJ2174</f>
        <v/>
      </c>
      <c r="BK2167" s="358">
        <f>BK2174</f>
        <v/>
      </c>
      <c r="BL2167" s="358">
        <f>BL2174</f>
        <v/>
      </c>
      <c r="BM2167" s="358">
        <f>BM2174</f>
        <v/>
      </c>
      <c r="BN2167" s="358">
        <f>BN2174</f>
        <v/>
      </c>
      <c r="BO2167" s="358">
        <f>BO2174</f>
        <v/>
      </c>
      <c r="BP2167" s="358">
        <f>BP2174</f>
        <v/>
      </c>
      <c r="BQ2167" s="358">
        <f>BQ2174</f>
        <v/>
      </c>
      <c r="BR2167" s="358">
        <f>BR2174</f>
        <v/>
      </c>
      <c r="BS2167" s="358">
        <f>BS2174</f>
        <v/>
      </c>
      <c r="BT2167" s="358">
        <f>BT2174</f>
        <v/>
      </c>
      <c r="BU2167" s="358">
        <f>BU2174</f>
        <v/>
      </c>
      <c r="BV2167" s="358">
        <f>BV2174</f>
        <v/>
      </c>
      <c r="BW2167" s="358">
        <f>BW2174</f>
        <v/>
      </c>
      <c r="BX2167" s="358">
        <f>BX2174</f>
        <v/>
      </c>
      <c r="BY2167" s="358">
        <f>BY2174</f>
        <v/>
      </c>
      <c r="BZ2167" s="358">
        <f>BZ2174</f>
        <v/>
      </c>
      <c r="CA2167" s="358">
        <f>CA2174</f>
        <v/>
      </c>
      <c r="CB2167" s="358">
        <f>CB2174</f>
        <v/>
      </c>
      <c r="CC2167" s="358">
        <f>CC2174</f>
        <v/>
      </c>
      <c r="CD2167" s="358">
        <f>CD2174</f>
        <v/>
      </c>
      <c r="CE2167" s="358">
        <f>CE2174</f>
        <v/>
      </c>
      <c r="CF2167" s="358">
        <f>CF2174</f>
        <v/>
      </c>
      <c r="CG2167" s="358">
        <f>CG2174</f>
        <v/>
      </c>
      <c r="CH2167" s="358">
        <f>CH2174</f>
        <v/>
      </c>
      <c r="CI2167" s="358">
        <f>CI2174</f>
        <v/>
      </c>
      <c r="CJ2167" s="358">
        <f>CJ2174</f>
        <v/>
      </c>
      <c r="CK2167" s="358">
        <f>CK2174</f>
        <v/>
      </c>
      <c r="CL2167" s="358">
        <f>CL2174</f>
        <v/>
      </c>
      <c r="CM2167" s="358">
        <f>CM2174</f>
        <v/>
      </c>
      <c r="CN2167" s="358">
        <f>CN2174</f>
        <v/>
      </c>
      <c r="CO2167" s="358">
        <f>CO2174</f>
        <v/>
      </c>
      <c r="CP2167" s="358">
        <f>CP2174</f>
        <v/>
      </c>
      <c r="CQ2167" s="358">
        <f>CQ2174</f>
        <v/>
      </c>
      <c r="CR2167" s="358">
        <f>CR2174</f>
        <v/>
      </c>
      <c r="CS2167" s="358">
        <f>CS2174</f>
        <v/>
      </c>
      <c r="CT2167" s="358">
        <f>CT2174</f>
        <v/>
      </c>
      <c r="CU2167" s="358">
        <f>CU2174</f>
        <v/>
      </c>
      <c r="CV2167" s="358">
        <f>CV2174</f>
        <v/>
      </c>
      <c r="CW2167" s="358">
        <f>CW2174</f>
        <v/>
      </c>
      <c r="CX2167" s="358">
        <f>CX2174</f>
        <v/>
      </c>
      <c r="CY2167" s="358">
        <f>CY2174</f>
        <v/>
      </c>
      <c r="CZ2167" s="358">
        <f>CZ2174</f>
        <v/>
      </c>
      <c r="DA2167" s="358">
        <f>DA2174</f>
        <v/>
      </c>
      <c r="DB2167" s="358">
        <f>DB2174</f>
        <v/>
      </c>
      <c r="DC2167" s="358">
        <f>DC2174</f>
        <v/>
      </c>
      <c r="DD2167" s="358">
        <f>DD2174</f>
        <v/>
      </c>
      <c r="DE2167" s="358">
        <f>DE2174</f>
        <v/>
      </c>
      <c r="DF2167" s="358">
        <f>DF2174</f>
        <v/>
      </c>
      <c r="DG2167" s="359">
        <f>DG2174</f>
        <v/>
      </c>
      <c r="DH2167" s="359">
        <f>DH2174</f>
        <v/>
      </c>
      <c r="DI2167" s="359">
        <f>DI2174</f>
        <v/>
      </c>
      <c r="DJ2167" s="359">
        <f>DJ2174</f>
        <v/>
      </c>
      <c r="DK2167" s="359">
        <f>DK2174</f>
        <v/>
      </c>
      <c r="DL2167" s="359">
        <f>DL2174</f>
        <v/>
      </c>
      <c r="DM2167" s="359">
        <f>DM2174</f>
        <v/>
      </c>
      <c r="DN2167" s="359">
        <f>DN2174</f>
        <v/>
      </c>
      <c r="DO2167" s="359">
        <f>DO2174</f>
        <v/>
      </c>
      <c r="DP2167" s="359">
        <f>DP2174</f>
        <v/>
      </c>
      <c r="DQ2167" s="359">
        <f>DQ2174</f>
        <v/>
      </c>
      <c r="DR2167" s="359">
        <f>DR2174</f>
        <v/>
      </c>
      <c r="DS2167" s="359">
        <f>DS2174</f>
        <v/>
      </c>
      <c r="DT2167" s="359">
        <f>DT2174</f>
        <v/>
      </c>
      <c r="DU2167" s="359">
        <f>DU2174</f>
        <v/>
      </c>
      <c r="DV2167" s="359">
        <f>DV2174</f>
        <v/>
      </c>
      <c r="DW2167" s="359">
        <f>DW2174</f>
        <v/>
      </c>
      <c r="DX2167" s="359">
        <f>DX2174</f>
        <v/>
      </c>
      <c r="DY2167" s="359">
        <f>DY2174</f>
        <v/>
      </c>
      <c r="DZ2167" s="359">
        <f>DZ2174</f>
        <v/>
      </c>
      <c r="EA2167" s="359">
        <f>EA2174</f>
        <v/>
      </c>
      <c r="EB2167" s="359">
        <f>EB2174</f>
        <v/>
      </c>
      <c r="EC2167" s="359">
        <f>EC2174</f>
        <v/>
      </c>
      <c r="ED2167" s="359">
        <f>ED2174</f>
        <v/>
      </c>
      <c r="EE2167" s="359">
        <f>EE2174</f>
        <v/>
      </c>
      <c r="EF2167" s="359">
        <f>EF2174</f>
        <v/>
      </c>
      <c r="EG2167" s="359">
        <f>EG2174</f>
        <v/>
      </c>
      <c r="EH2167" s="359">
        <f>EH2174</f>
        <v/>
      </c>
      <c r="EI2167" s="359">
        <f>EI2174</f>
        <v/>
      </c>
      <c r="EJ2167" s="359">
        <f>EJ2174</f>
        <v/>
      </c>
      <c r="EK2167" s="359">
        <f>EK2174</f>
        <v/>
      </c>
      <c r="EL2167" s="359">
        <f>EL2174</f>
        <v/>
      </c>
      <c r="EM2167" s="359">
        <f>EM2174</f>
        <v/>
      </c>
      <c r="EN2167" s="359">
        <f>EN2174</f>
        <v/>
      </c>
      <c r="EO2167" s="359">
        <f>EO2174</f>
        <v/>
      </c>
      <c r="EP2167" s="359">
        <f>EP2174</f>
        <v/>
      </c>
      <c r="EQ2167" s="359">
        <f>EQ2174</f>
        <v/>
      </c>
      <c r="ER2167" s="359">
        <f>ER2174</f>
        <v/>
      </c>
      <c r="ES2167" s="359">
        <f>ES2174</f>
        <v/>
      </c>
      <c r="ET2167" s="359">
        <f>ET2174</f>
        <v/>
      </c>
      <c r="EU2167" s="359">
        <f>EU2174</f>
        <v/>
      </c>
      <c r="EV2167" s="359">
        <f>EV2174</f>
        <v/>
      </c>
      <c r="EW2167" s="359">
        <f>EW2174</f>
        <v/>
      </c>
      <c r="EX2167" s="359">
        <f>EX2174</f>
        <v/>
      </c>
      <c r="EY2167" s="359">
        <f>EY2174</f>
        <v/>
      </c>
      <c r="EZ2167" s="359">
        <f>EZ2174</f>
        <v/>
      </c>
      <c r="FA2167" s="359">
        <f>FA2174</f>
        <v/>
      </c>
      <c r="FB2167" s="359">
        <f>FB2174</f>
        <v/>
      </c>
      <c r="FC2167" s="359">
        <f>FC2174</f>
        <v/>
      </c>
      <c r="FD2167" s="359">
        <f>FD2174</f>
        <v/>
      </c>
      <c r="FE2167" s="359">
        <f>FE2174</f>
        <v/>
      </c>
      <c r="FF2167" s="359">
        <f>FF2174</f>
        <v/>
      </c>
      <c r="FG2167" s="359">
        <f>FG2174</f>
        <v/>
      </c>
      <c r="FH2167" s="359">
        <f>FH2174</f>
        <v/>
      </c>
      <c r="FI2167" s="359">
        <f>FI2174</f>
        <v/>
      </c>
      <c r="FJ2167" s="359">
        <f>FJ2174</f>
        <v/>
      </c>
      <c r="FK2167" s="359">
        <f>FK2174</f>
        <v/>
      </c>
      <c r="FL2167" s="359">
        <f>FL2174</f>
        <v/>
      </c>
      <c r="FM2167" s="359">
        <f>FM2174</f>
        <v/>
      </c>
      <c r="FN2167" s="359">
        <f>FN2174</f>
        <v/>
      </c>
      <c r="FO2167" s="359">
        <f>FO2174</f>
        <v/>
      </c>
      <c r="FP2167" s="359">
        <f>FP2174</f>
        <v/>
      </c>
      <c r="FQ2167" s="359">
        <f>FQ2174</f>
        <v/>
      </c>
      <c r="FR2167" s="359">
        <f>FR2174</f>
        <v/>
      </c>
      <c r="FS2167" s="359">
        <f>FS2174</f>
        <v/>
      </c>
      <c r="FT2167" s="359">
        <f>FT2174</f>
        <v/>
      </c>
      <c r="FU2167" s="359">
        <f>FU2174</f>
        <v/>
      </c>
      <c r="FV2167" s="359">
        <f>FV2174</f>
        <v/>
      </c>
      <c r="FW2167" s="359">
        <f>FW2174</f>
        <v/>
      </c>
      <c r="FX2167" s="359">
        <f>FX2174</f>
        <v/>
      </c>
      <c r="FY2167" s="359">
        <f>FY2174</f>
        <v/>
      </c>
      <c r="FZ2167" s="359">
        <f>FZ2174</f>
        <v/>
      </c>
      <c r="GA2167" s="359">
        <f>GA2174</f>
        <v/>
      </c>
      <c r="GB2167" s="359">
        <f>GB2174</f>
        <v/>
      </c>
      <c r="GC2167" s="359">
        <f>GC2174</f>
        <v/>
      </c>
      <c r="GD2167" s="359">
        <f>GD2174</f>
        <v/>
      </c>
      <c r="GE2167" s="359">
        <f>GE2174</f>
        <v/>
      </c>
      <c r="GF2167" s="359">
        <f>GF2174</f>
        <v/>
      </c>
      <c r="GG2167" s="359">
        <f>GG2174</f>
        <v/>
      </c>
      <c r="GH2167" s="359">
        <f>GH2174</f>
        <v/>
      </c>
      <c r="GI2167" s="359">
        <f>GI2174</f>
        <v/>
      </c>
      <c r="GJ2167" s="359">
        <f>GJ2174</f>
        <v/>
      </c>
      <c r="GK2167" s="359">
        <f>GK2174</f>
        <v/>
      </c>
      <c r="GL2167" s="359">
        <f>GL2174</f>
        <v/>
      </c>
      <c r="GM2167" s="359">
        <f>GM2174</f>
        <v/>
      </c>
      <c r="GN2167" s="359">
        <f>GN2174</f>
        <v/>
      </c>
      <c r="GO2167" s="359">
        <f>GO2174</f>
        <v/>
      </c>
      <c r="GP2167" s="359">
        <f>GP2174</f>
        <v/>
      </c>
      <c r="GQ2167" s="359">
        <f>GQ2174</f>
        <v/>
      </c>
      <c r="GR2167" s="359">
        <f>GR2174</f>
        <v/>
      </c>
      <c r="GS2167" s="359">
        <f>GS2174</f>
        <v/>
      </c>
      <c r="GT2167" s="359">
        <f>GT2174</f>
        <v/>
      </c>
      <c r="GU2167" s="359">
        <f>GU2174</f>
        <v/>
      </c>
      <c r="GV2167" s="359">
        <f>GV2174</f>
        <v/>
      </c>
      <c r="GW2167" s="359">
        <f>GW2174</f>
        <v/>
      </c>
      <c r="GX2167" s="359">
        <f>GX2174</f>
        <v/>
      </c>
    </row>
    <row r="2169">
      <c r="A2169" s="0" t="n">
        <v>17</v>
      </c>
      <c r="B2169" s="0" t="n">
        <v>0</v>
      </c>
      <c r="C2169" s="0">
        <f>ROW(SmtRes!A797)</f>
        <v/>
      </c>
      <c r="D2169" s="0">
        <f>ROW(EtalonRes!A771)</f>
        <v/>
      </c>
      <c r="E2169" s="0" t="inlineStr">
        <is>
          <t>1</t>
        </is>
      </c>
      <c r="F2169" s="0" t="inlineStr">
        <is>
          <t>67-1-1</t>
        </is>
      </c>
      <c r="G2169" s="0" t="inlineStr">
        <is>
          <t>Демонтаж скрытой электропроводки</t>
        </is>
      </c>
      <c r="H2169" s="0" t="inlineStr">
        <is>
          <t>100 м</t>
        </is>
      </c>
      <c r="I2169" s="0">
        <f>ROUND(ROUND(10/100,4),7)</f>
        <v/>
      </c>
      <c r="J2169" s="0" t="n">
        <v>0</v>
      </c>
      <c r="K2169" s="0">
        <f>ROUND(ROUND(10/100,4),7)</f>
        <v/>
      </c>
      <c r="O2169" s="0">
        <f>ROUND(CP2169,0)</f>
        <v/>
      </c>
      <c r="P2169" s="0">
        <f>ROUND(CQ2169*I2169,0)</f>
        <v/>
      </c>
      <c r="Q2169" s="0">
        <f>(ROUND((ROUND(((ET2169)*I2169),0)*BB2169),0)+ROUND((ROUND(((AE2169-(EU2169))*I2169),0)*BS2169),0))</f>
        <v/>
      </c>
      <c r="R2169" s="0">
        <f>(ROUND((ROUND(((EU2169)*I2169),0)*BS2169),0)+ROUND((ROUND(((AE2169-(EU2169))*I2169),0)*BS2169),0))</f>
        <v/>
      </c>
      <c r="S2169" s="0">
        <f>ROUND(CT2169*I2169,0)</f>
        <v/>
      </c>
      <c r="T2169" s="0">
        <f>ROUND(CU2169*I2169,0)</f>
        <v/>
      </c>
      <c r="U2169" s="0">
        <f>ROUND(CV2169*I2169,7)</f>
        <v/>
      </c>
      <c r="V2169" s="0">
        <f>ROUND(CW2169*I2169,7)</f>
        <v/>
      </c>
      <c r="W2169" s="0">
        <f>ROUND(CX2169*I2169,0)</f>
        <v/>
      </c>
      <c r="X2169" s="0">
        <f>ROUND(CY2169,0)</f>
        <v/>
      </c>
      <c r="Y2169" s="0">
        <f>ROUND(CZ2169,0)</f>
        <v/>
      </c>
      <c r="AA2169" s="0" t="n">
        <v>78845955</v>
      </c>
      <c r="AB2169" s="0">
        <f>ROUND((AC2169+AD2169+AF2169),2)</f>
        <v/>
      </c>
      <c r="AC2169" s="0">
        <f>ROUND((ES2169),2)</f>
        <v/>
      </c>
      <c r="AD2169" s="0">
        <f>ROUND((((ET2169)-(EU2169))+AE2169),2)</f>
        <v/>
      </c>
      <c r="AE2169" s="0">
        <f>ROUND((EU2169),2)</f>
        <v/>
      </c>
      <c r="AF2169" s="0">
        <f>ROUND((EV2169),2)</f>
        <v/>
      </c>
      <c r="AG2169" s="0">
        <f>ROUND((AP2169),2)</f>
        <v/>
      </c>
      <c r="AH2169" s="0">
        <f>(EW2169)</f>
        <v/>
      </c>
      <c r="AI2169" s="0">
        <f>(EX2169)</f>
        <v/>
      </c>
      <c r="AJ2169" s="0">
        <f>(AS2169)</f>
        <v/>
      </c>
      <c r="AK2169" s="0" t="n">
        <v>19.81</v>
      </c>
      <c r="AL2169" s="0" t="n">
        <v>0</v>
      </c>
      <c r="AM2169" s="0" t="n">
        <v>0</v>
      </c>
      <c r="AN2169" s="0" t="n">
        <v>0</v>
      </c>
      <c r="AO2169" s="0" t="n">
        <v>19.81</v>
      </c>
      <c r="AP2169" s="0" t="n">
        <v>0</v>
      </c>
      <c r="AQ2169" s="0" t="n">
        <v>2.54</v>
      </c>
      <c r="AR2169" s="0" t="n">
        <v>0</v>
      </c>
      <c r="AS2169" s="0" t="n">
        <v>0</v>
      </c>
      <c r="AT2169" s="0" t="n">
        <v>91</v>
      </c>
      <c r="AU2169" s="0" t="n">
        <v>48</v>
      </c>
      <c r="AV2169" s="0" t="n">
        <v>1</v>
      </c>
      <c r="AW2169" s="0" t="n">
        <v>1</v>
      </c>
      <c r="AZ2169" s="0" t="n">
        <v>1</v>
      </c>
      <c r="BA2169" s="0" t="n">
        <v>52.25</v>
      </c>
      <c r="BB2169" s="0" t="n">
        <v>1</v>
      </c>
      <c r="BC2169" s="0" t="n">
        <v>1</v>
      </c>
      <c r="BD2169" s="0" t="inlineStr"/>
      <c r="BE2169" s="0" t="inlineStr"/>
      <c r="BF2169" s="0" t="inlineStr"/>
      <c r="BG2169" s="0" t="inlineStr"/>
      <c r="BH2169" s="0" t="n">
        <v>0</v>
      </c>
      <c r="BI2169" s="0" t="n">
        <v>1</v>
      </c>
      <c r="BJ2169" s="0" t="inlineStr">
        <is>
          <t>ТЕРр Московской обл., 67-1-1, приказ Минстроя России №675/пр от 28.02.2017 № 263/пр</t>
        </is>
      </c>
      <c r="BM2169" s="0" t="n">
        <v>67001</v>
      </c>
      <c r="BN2169" s="0" t="n">
        <v>0</v>
      </c>
      <c r="BO2169" s="0" t="inlineStr">
        <is>
          <t>67-1-1</t>
        </is>
      </c>
      <c r="BP2169" s="0" t="n">
        <v>1</v>
      </c>
      <c r="BQ2169" s="0" t="n">
        <v>6</v>
      </c>
      <c r="BR2169" s="0" t="n">
        <v>0</v>
      </c>
      <c r="BS2169" s="0" t="n">
        <v>52.25</v>
      </c>
      <c r="BT2169" s="0" t="n">
        <v>1</v>
      </c>
      <c r="BU2169" s="0" t="n">
        <v>1</v>
      </c>
      <c r="BV2169" s="0" t="n">
        <v>1</v>
      </c>
      <c r="BW2169" s="0" t="n">
        <v>1</v>
      </c>
      <c r="BX2169" s="0" t="n">
        <v>1</v>
      </c>
      <c r="BY2169" s="0" t="inlineStr"/>
      <c r="BZ2169" s="0" t="n">
        <v>91</v>
      </c>
      <c r="CA2169" s="0" t="n">
        <v>48</v>
      </c>
      <c r="CB2169" s="0" t="inlineStr"/>
      <c r="CE2169" s="0" t="n">
        <v>12</v>
      </c>
      <c r="CF2169" s="0" t="n">
        <v>0</v>
      </c>
      <c r="CG2169" s="0" t="n">
        <v>0</v>
      </c>
      <c r="CM2169" s="0" t="n">
        <v>0</v>
      </c>
      <c r="CN2169" s="0" t="inlineStr"/>
      <c r="CO2169" s="0" t="n">
        <v>0</v>
      </c>
      <c r="CP2169" s="0">
        <f>(P2169+Q2169+S2169)</f>
        <v/>
      </c>
      <c r="CQ2169" s="0">
        <f>AC2169*BC2169</f>
        <v/>
      </c>
      <c r="CR2169" s="0">
        <f>(ROUND((ROUND(((ET2169)*1),0)*BB2169),0)+ROUND((ROUND(((AE2169-(EU2169))*1),0)*BS2169),0))</f>
        <v/>
      </c>
      <c r="CS2169" s="0">
        <f>(ROUND((ROUND(((EU2169)*1),0)*BS2169),0)+ROUND((ROUND(((AE2169-(EU2169))*1),0)*BS2169),0))</f>
        <v/>
      </c>
      <c r="CT2169" s="0">
        <f>AF2169*BA2169</f>
        <v/>
      </c>
      <c r="CU2169" s="0">
        <f>AG2169</f>
        <v/>
      </c>
      <c r="CV2169" s="0">
        <f>AH2169</f>
        <v/>
      </c>
      <c r="CW2169" s="0">
        <f>AI2169</f>
        <v/>
      </c>
      <c r="CX2169" s="0">
        <f>AJ2169</f>
        <v/>
      </c>
      <c r="CY2169" s="0">
        <f>(((S2169+R2169)*AT2169)/100)</f>
        <v/>
      </c>
      <c r="CZ2169" s="0">
        <f>(((S2169+R2169)*AU2169)/100)</f>
        <v/>
      </c>
      <c r="DC2169" s="0" t="inlineStr"/>
      <c r="DD2169" s="0" t="inlineStr"/>
      <c r="DE2169" s="0" t="inlineStr"/>
      <c r="DF2169" s="0" t="inlineStr"/>
      <c r="DG2169" s="0" t="inlineStr"/>
      <c r="DH2169" s="0" t="inlineStr"/>
      <c r="DI2169" s="0" t="inlineStr"/>
      <c r="DJ2169" s="0" t="inlineStr"/>
      <c r="DK2169" s="0" t="inlineStr"/>
      <c r="DL2169" s="0" t="inlineStr"/>
      <c r="DM2169" s="0" t="inlineStr"/>
      <c r="DN2169" s="0" t="n">
        <v>0</v>
      </c>
      <c r="DO2169" s="0" t="n">
        <v>0</v>
      </c>
      <c r="DP2169" s="0" t="n">
        <v>1</v>
      </c>
      <c r="DQ2169" s="0" t="n">
        <v>1</v>
      </c>
      <c r="DU2169" s="0" t="n">
        <v>1003</v>
      </c>
      <c r="DV2169" s="0" t="inlineStr">
        <is>
          <t>100 м</t>
        </is>
      </c>
      <c r="DW2169" s="0" t="inlineStr">
        <is>
          <t>100 м</t>
        </is>
      </c>
      <c r="DX2169" s="0" t="n">
        <v>100</v>
      </c>
      <c r="DZ2169" s="0" t="inlineStr"/>
      <c r="EA2169" s="0" t="inlineStr"/>
      <c r="EB2169" s="0" t="inlineStr"/>
      <c r="EC2169" s="0" t="inlineStr"/>
      <c r="EE2169" s="0" t="n">
        <v>78726030</v>
      </c>
      <c r="EF2169" s="0" t="n">
        <v>6</v>
      </c>
      <c r="EG2169" s="0" t="inlineStr">
        <is>
          <t>Ремонтно-строительные работы</t>
        </is>
      </c>
      <c r="EH2169" s="0" t="n">
        <v>101</v>
      </c>
      <c r="EI2169" s="0" t="inlineStr">
        <is>
          <t>Электромонтажные работы</t>
        </is>
      </c>
      <c r="EJ2169" s="0" t="n">
        <v>1</v>
      </c>
      <c r="EK2169" s="0" t="n">
        <v>67001</v>
      </c>
      <c r="EL2169" s="0" t="inlineStr">
        <is>
          <t>Электромонтажные работы</t>
        </is>
      </c>
      <c r="EM2169" s="0" t="inlineStr">
        <is>
          <t>рФЕР-67</t>
        </is>
      </c>
      <c r="EO2169" s="0" t="inlineStr"/>
      <c r="EQ2169" s="0" t="n">
        <v>0</v>
      </c>
      <c r="ER2169" s="0" t="n">
        <v>19.81</v>
      </c>
      <c r="ES2169" s="0" t="n">
        <v>0</v>
      </c>
      <c r="ET2169" s="0" t="n">
        <v>0</v>
      </c>
      <c r="EU2169" s="0" t="n">
        <v>0</v>
      </c>
      <c r="EV2169" s="0" t="n">
        <v>19.81</v>
      </c>
      <c r="EW2169" s="0" t="n">
        <v>2.54</v>
      </c>
      <c r="EX2169" s="0" t="n">
        <v>0</v>
      </c>
      <c r="EY2169" s="0" t="n">
        <v>0</v>
      </c>
      <c r="FQ2169" s="0" t="n">
        <v>0</v>
      </c>
      <c r="FR2169" s="0" t="n">
        <v>0</v>
      </c>
      <c r="FS2169" s="0" t="n">
        <v>0</v>
      </c>
      <c r="FX2169" s="0" t="n">
        <v>91</v>
      </c>
      <c r="FY2169" s="0" t="n">
        <v>48</v>
      </c>
      <c r="GA2169" s="0" t="inlineStr"/>
      <c r="GD2169" s="0" t="n">
        <v>1</v>
      </c>
      <c r="GF2169" s="0" t="n">
        <v>442486611</v>
      </c>
      <c r="GG2169" s="0" t="n">
        <v>2</v>
      </c>
      <c r="GH2169" s="0" t="n">
        <v>1</v>
      </c>
      <c r="GI2169" s="0" t="n">
        <v>2</v>
      </c>
      <c r="GJ2169" s="0" t="n">
        <v>0</v>
      </c>
      <c r="GK2169" s="0" t="n">
        <v>0</v>
      </c>
      <c r="GL2169" s="0">
        <f>ROUND(IF(AND(BH2169=3,BI2169=3,FS2169&lt;&gt;0),P2169,0),0)</f>
        <v/>
      </c>
      <c r="GM2169" s="0">
        <f>ROUND(O2169+X2169+Y2169,0)+GX2169</f>
        <v/>
      </c>
      <c r="GN2169" s="0">
        <f>IF(OR(BI2169=0,BI2169=1),GM2169-GX2169,0)</f>
        <v/>
      </c>
      <c r="GO2169" s="0">
        <f>IF(BI2169=2,GM2169-GX2169,0)</f>
        <v/>
      </c>
      <c r="GP2169" s="0">
        <f>IF(BI2169=4,GM2169-GX2169,0)</f>
        <v/>
      </c>
      <c r="GR2169" s="0" t="n">
        <v>0</v>
      </c>
      <c r="GS2169" s="0" t="n">
        <v>3</v>
      </c>
      <c r="GT2169" s="0" t="n">
        <v>0</v>
      </c>
      <c r="GU2169" s="0" t="inlineStr"/>
      <c r="GV2169" s="0">
        <f>ROUND((GT2169),2)</f>
        <v/>
      </c>
      <c r="GW2169" s="0" t="n">
        <v>1</v>
      </c>
      <c r="GX2169" s="0">
        <f>ROUND(HC2169*I2169,0)</f>
        <v/>
      </c>
      <c r="HA2169" s="0" t="n">
        <v>0</v>
      </c>
      <c r="HB2169" s="0" t="n">
        <v>0</v>
      </c>
      <c r="HC2169" s="0">
        <f>GV2169*GW2169</f>
        <v/>
      </c>
      <c r="HE2169" s="0" t="inlineStr"/>
      <c r="HF2169" s="0" t="inlineStr"/>
      <c r="HM2169" s="0" t="inlineStr"/>
      <c r="HN2169" s="0" t="inlineStr">
        <is>
          <t>Пр/812-101.0-1</t>
        </is>
      </c>
      <c r="HO2169" s="0" t="inlineStr">
        <is>
          <t>Пр/774-101.0</t>
        </is>
      </c>
      <c r="HP2169" s="0" t="inlineStr">
        <is>
          <t>Электромонтажные работы</t>
        </is>
      </c>
      <c r="HQ2169" s="0" t="inlineStr">
        <is>
          <t>Электромонтажные работы</t>
        </is>
      </c>
      <c r="HS2169" s="0" t="n">
        <v>0</v>
      </c>
      <c r="IK2169" s="0" t="n">
        <v>0</v>
      </c>
    </row>
    <row r="2170">
      <c r="A2170" s="0" t="n">
        <v>18</v>
      </c>
      <c r="B2170" s="0" t="n">
        <v>0</v>
      </c>
      <c r="C2170" s="0" t="n">
        <v>797</v>
      </c>
      <c r="E2170" s="0" t="inlineStr">
        <is>
          <t>1,1</t>
        </is>
      </c>
      <c r="F2170" s="0" t="inlineStr">
        <is>
          <t>509-9900</t>
        </is>
      </c>
      <c r="G2170" s="0" t="inlineStr">
        <is>
          <t>Строительный мусор</t>
        </is>
      </c>
      <c r="H2170" s="0" t="inlineStr">
        <is>
          <t>т</t>
        </is>
      </c>
      <c r="I2170" s="0">
        <f>I2169*J2170</f>
        <v/>
      </c>
      <c r="J2170" s="0" t="n">
        <v>0.004</v>
      </c>
      <c r="K2170" s="0" t="n">
        <v>0.004</v>
      </c>
      <c r="O2170" s="0">
        <f>ROUND(CP2170,0)</f>
        <v/>
      </c>
      <c r="P2170" s="0">
        <f>ROUND(CQ2170*I2170,0)</f>
        <v/>
      </c>
      <c r="Q2170" s="0">
        <f>(ROUND((ROUND(((ET2170)*I2170),0)*BB2170),0)+ROUND((ROUND(((AE2170-(EU2170))*I2170),0)*BS2170),0))</f>
        <v/>
      </c>
      <c r="R2170" s="0">
        <f>(ROUND((ROUND(((EU2170)*I2170),0)*BS2170),0)+ROUND((ROUND(((AE2170-(EU2170))*I2170),0)*BS2170),0))</f>
        <v/>
      </c>
      <c r="S2170" s="0">
        <f>ROUND(CT2170*I2170,0)</f>
        <v/>
      </c>
      <c r="T2170" s="0">
        <f>ROUND(CU2170*I2170,0)</f>
        <v/>
      </c>
      <c r="U2170" s="0">
        <f>ROUND(CV2170*I2170,7)</f>
        <v/>
      </c>
      <c r="V2170" s="0">
        <f>ROUND(CW2170*I2170,7)</f>
        <v/>
      </c>
      <c r="W2170" s="0">
        <f>ROUND(CX2170*I2170,0)</f>
        <v/>
      </c>
      <c r="X2170" s="0">
        <f>ROUND(CY2170,0)</f>
        <v/>
      </c>
      <c r="Y2170" s="0">
        <f>ROUND(CZ2170,0)</f>
        <v/>
      </c>
      <c r="AA2170" s="0" t="n">
        <v>78845955</v>
      </c>
      <c r="AB2170" s="0">
        <f>ROUND((AC2170+AD2170+AF2170),2)</f>
        <v/>
      </c>
      <c r="AC2170" s="0">
        <f>ROUND((ES2170),2)</f>
        <v/>
      </c>
      <c r="AD2170" s="0">
        <f>ROUND((((ET2170)-(EU2170))+AE2170),2)</f>
        <v/>
      </c>
      <c r="AE2170" s="0">
        <f>ROUND((EU2170),2)</f>
        <v/>
      </c>
      <c r="AF2170" s="0">
        <f>ROUND((EV2170),2)</f>
        <v/>
      </c>
      <c r="AG2170" s="0">
        <f>ROUND((AP2170),2)</f>
        <v/>
      </c>
      <c r="AH2170" s="0">
        <f>(EW2170)</f>
        <v/>
      </c>
      <c r="AI2170" s="0">
        <f>(EX2170)</f>
        <v/>
      </c>
      <c r="AJ2170" s="0">
        <f>(AS2170)</f>
        <v/>
      </c>
      <c r="AK2170" s="0" t="n">
        <v>0</v>
      </c>
      <c r="AL2170" s="0" t="n">
        <v>0</v>
      </c>
      <c r="AM2170" s="0" t="n">
        <v>0</v>
      </c>
      <c r="AN2170" s="0" t="n">
        <v>0</v>
      </c>
      <c r="AO2170" s="0" t="n">
        <v>0</v>
      </c>
      <c r="AP2170" s="0" t="n">
        <v>0</v>
      </c>
      <c r="AQ2170" s="0" t="n">
        <v>0</v>
      </c>
      <c r="AR2170" s="0" t="n">
        <v>0</v>
      </c>
      <c r="AS2170" s="0" t="n">
        <v>0</v>
      </c>
      <c r="AT2170" s="0" t="n">
        <v>91</v>
      </c>
      <c r="AU2170" s="0" t="n">
        <v>48</v>
      </c>
      <c r="AV2170" s="0" t="n">
        <v>1</v>
      </c>
      <c r="AW2170" s="0" t="n">
        <v>1</v>
      </c>
      <c r="AZ2170" s="0" t="n">
        <v>1</v>
      </c>
      <c r="BA2170" s="0" t="n">
        <v>1</v>
      </c>
      <c r="BB2170" s="0" t="n">
        <v>1</v>
      </c>
      <c r="BC2170" s="0" t="n">
        <v>1</v>
      </c>
      <c r="BD2170" s="0" t="inlineStr"/>
      <c r="BE2170" s="0" t="inlineStr"/>
      <c r="BF2170" s="0" t="inlineStr"/>
      <c r="BG2170" s="0" t="inlineStr"/>
      <c r="BH2170" s="0" t="n">
        <v>3</v>
      </c>
      <c r="BI2170" s="0" t="n">
        <v>1</v>
      </c>
      <c r="BJ2170" s="0" t="inlineStr">
        <is>
          <t>ТССЦ Московской обл., 509-9900, приказ Минстроя России №675/пр от 28.02.2017 № 258/пр</t>
        </is>
      </c>
      <c r="BM2170" s="0" t="n">
        <v>67001</v>
      </c>
      <c r="BN2170" s="0" t="n">
        <v>0</v>
      </c>
      <c r="BO2170" s="0" t="inlineStr"/>
      <c r="BP2170" s="0" t="n">
        <v>0</v>
      </c>
      <c r="BQ2170" s="0" t="n">
        <v>6</v>
      </c>
      <c r="BR2170" s="0" t="n">
        <v>0</v>
      </c>
      <c r="BS2170" s="0" t="n">
        <v>1</v>
      </c>
      <c r="BT2170" s="0" t="n">
        <v>1</v>
      </c>
      <c r="BU2170" s="0" t="n">
        <v>1</v>
      </c>
      <c r="BV2170" s="0" t="n">
        <v>1</v>
      </c>
      <c r="BW2170" s="0" t="n">
        <v>1</v>
      </c>
      <c r="BX2170" s="0" t="n">
        <v>1</v>
      </c>
      <c r="BY2170" s="0" t="inlineStr"/>
      <c r="BZ2170" s="0" t="n">
        <v>91</v>
      </c>
      <c r="CA2170" s="0" t="n">
        <v>48</v>
      </c>
      <c r="CB2170" s="0" t="inlineStr"/>
      <c r="CE2170" s="0" t="n">
        <v>12</v>
      </c>
      <c r="CF2170" s="0" t="n">
        <v>0</v>
      </c>
      <c r="CG2170" s="0" t="n">
        <v>0</v>
      </c>
      <c r="CM2170" s="0" t="n">
        <v>0</v>
      </c>
      <c r="CN2170" s="0" t="inlineStr"/>
      <c r="CO2170" s="0" t="n">
        <v>0</v>
      </c>
      <c r="CP2170" s="0">
        <f>(P2170+Q2170+S2170)</f>
        <v/>
      </c>
      <c r="CQ2170" s="0">
        <f>AC2170*BC2170</f>
        <v/>
      </c>
      <c r="CR2170" s="0">
        <f>(ROUND((ROUND(((ET2170)*1),0)*BB2170),0)+ROUND((ROUND(((AE2170-(EU2170))*1),0)*BS2170),0))</f>
        <v/>
      </c>
      <c r="CS2170" s="0">
        <f>(ROUND((ROUND(((EU2170)*1),0)*BS2170),0)+ROUND((ROUND(((AE2170-(EU2170))*1),0)*BS2170),0))</f>
        <v/>
      </c>
      <c r="CT2170" s="0">
        <f>AF2170*BA2170</f>
        <v/>
      </c>
      <c r="CU2170" s="0">
        <f>AG2170</f>
        <v/>
      </c>
      <c r="CV2170" s="0">
        <f>AH2170</f>
        <v/>
      </c>
      <c r="CW2170" s="0">
        <f>AI2170</f>
        <v/>
      </c>
      <c r="CX2170" s="0">
        <f>AJ2170</f>
        <v/>
      </c>
      <c r="CY2170" s="0">
        <f>(((S2170+R2170)*AT2170)/100)</f>
        <v/>
      </c>
      <c r="CZ2170" s="0">
        <f>(((S2170+R2170)*AU2170)/100)</f>
        <v/>
      </c>
      <c r="DC2170" s="0" t="inlineStr"/>
      <c r="DD2170" s="0" t="inlineStr"/>
      <c r="DE2170" s="0" t="inlineStr"/>
      <c r="DF2170" s="0" t="inlineStr"/>
      <c r="DG2170" s="0" t="inlineStr"/>
      <c r="DH2170" s="0" t="inlineStr"/>
      <c r="DI2170" s="0" t="inlineStr"/>
      <c r="DJ2170" s="0" t="inlineStr"/>
      <c r="DK2170" s="0" t="inlineStr"/>
      <c r="DL2170" s="0" t="inlineStr"/>
      <c r="DM2170" s="0" t="inlineStr"/>
      <c r="DN2170" s="0" t="n">
        <v>0</v>
      </c>
      <c r="DO2170" s="0" t="n">
        <v>0</v>
      </c>
      <c r="DP2170" s="0" t="n">
        <v>1</v>
      </c>
      <c r="DQ2170" s="0" t="n">
        <v>1</v>
      </c>
      <c r="DU2170" s="0" t="n">
        <v>1009</v>
      </c>
      <c r="DV2170" s="0" t="inlineStr">
        <is>
          <t>т</t>
        </is>
      </c>
      <c r="DW2170" s="0" t="inlineStr">
        <is>
          <t>т</t>
        </is>
      </c>
      <c r="DX2170" s="0" t="n">
        <v>1000</v>
      </c>
      <c r="DZ2170" s="0" t="inlineStr"/>
      <c r="EA2170" s="0" t="inlineStr"/>
      <c r="EB2170" s="0" t="inlineStr"/>
      <c r="EC2170" s="0" t="inlineStr"/>
      <c r="EE2170" s="0" t="n">
        <v>78726030</v>
      </c>
      <c r="EF2170" s="0" t="n">
        <v>6</v>
      </c>
      <c r="EG2170" s="0" t="inlineStr">
        <is>
          <t>Ремонтно-строительные работы</t>
        </is>
      </c>
      <c r="EH2170" s="0" t="n">
        <v>101</v>
      </c>
      <c r="EI2170" s="0" t="inlineStr">
        <is>
          <t>Электромонтажные работы</t>
        </is>
      </c>
      <c r="EJ2170" s="0" t="n">
        <v>1</v>
      </c>
      <c r="EK2170" s="0" t="n">
        <v>67001</v>
      </c>
      <c r="EL2170" s="0" t="inlineStr">
        <is>
          <t>Электромонтажные работы</t>
        </is>
      </c>
      <c r="EM2170" s="0" t="inlineStr">
        <is>
          <t>рФЕР-67</t>
        </is>
      </c>
      <c r="EO2170" s="0" t="inlineStr"/>
      <c r="EQ2170" s="0" t="n">
        <v>0</v>
      </c>
      <c r="ER2170" s="0" t="n">
        <v>0</v>
      </c>
      <c r="ES2170" s="0" t="n">
        <v>0</v>
      </c>
      <c r="ET2170" s="0" t="n">
        <v>0</v>
      </c>
      <c r="EU2170" s="0" t="n">
        <v>0</v>
      </c>
      <c r="EV2170" s="0" t="n">
        <v>0</v>
      </c>
      <c r="EW2170" s="0" t="n">
        <v>0</v>
      </c>
      <c r="EX2170" s="0" t="n">
        <v>0</v>
      </c>
      <c r="FQ2170" s="0" t="n">
        <v>0</v>
      </c>
      <c r="FR2170" s="0" t="n">
        <v>0</v>
      </c>
      <c r="FS2170" s="0" t="n">
        <v>0</v>
      </c>
      <c r="FX2170" s="0" t="n">
        <v>91</v>
      </c>
      <c r="FY2170" s="0" t="n">
        <v>48</v>
      </c>
      <c r="GA2170" s="0" t="inlineStr"/>
      <c r="GD2170" s="0" t="n">
        <v>1</v>
      </c>
      <c r="GF2170" s="0" t="n">
        <v>1876412176</v>
      </c>
      <c r="GG2170" s="0" t="n">
        <v>2</v>
      </c>
      <c r="GH2170" s="0" t="n">
        <v>1</v>
      </c>
      <c r="GI2170" s="0" t="n">
        <v>-2</v>
      </c>
      <c r="GJ2170" s="0" t="n">
        <v>0</v>
      </c>
      <c r="GK2170" s="0" t="n">
        <v>0</v>
      </c>
      <c r="GL2170" s="0">
        <f>ROUND(IF(AND(BH2170=3,BI2170=3,FS2170&lt;&gt;0),P2170,0),0)</f>
        <v/>
      </c>
      <c r="GM2170" s="0">
        <f>ROUND(O2170+X2170+Y2170,0)+GX2170</f>
        <v/>
      </c>
      <c r="GN2170" s="0">
        <f>IF(OR(BI2170=0,BI2170=1),GM2170-GX2170,0)</f>
        <v/>
      </c>
      <c r="GO2170" s="0">
        <f>IF(BI2170=2,GM2170-GX2170,0)</f>
        <v/>
      </c>
      <c r="GP2170" s="0">
        <f>IF(BI2170=4,GM2170-GX2170,0)</f>
        <v/>
      </c>
      <c r="GR2170" s="0" t="n">
        <v>0</v>
      </c>
      <c r="GS2170" s="0" t="n">
        <v>3</v>
      </c>
      <c r="GT2170" s="0" t="n">
        <v>0</v>
      </c>
      <c r="GU2170" s="0" t="inlineStr"/>
      <c r="GV2170" s="0">
        <f>ROUND((GT2170),2)</f>
        <v/>
      </c>
      <c r="GW2170" s="0" t="n">
        <v>1</v>
      </c>
      <c r="GX2170" s="0">
        <f>ROUND(HC2170*I2170,0)</f>
        <v/>
      </c>
      <c r="HA2170" s="0" t="n">
        <v>0</v>
      </c>
      <c r="HB2170" s="0" t="n">
        <v>0</v>
      </c>
      <c r="HC2170" s="0">
        <f>GV2170*GW2170</f>
        <v/>
      </c>
      <c r="HE2170" s="0" t="inlineStr"/>
      <c r="HF2170" s="0" t="inlineStr"/>
      <c r="HM2170" s="0" t="inlineStr"/>
      <c r="HN2170" s="0" t="inlineStr">
        <is>
          <t>Пр/812-101.0-1</t>
        </is>
      </c>
      <c r="HO2170" s="0" t="inlineStr">
        <is>
          <t>Пр/774-101.0</t>
        </is>
      </c>
      <c r="HP2170" s="0" t="inlineStr">
        <is>
          <t>Электромонтажные работы</t>
        </is>
      </c>
      <c r="HQ2170" s="0" t="inlineStr">
        <is>
          <t>Электромонтажные работы</t>
        </is>
      </c>
      <c r="HS2170" s="0" t="n">
        <v>0</v>
      </c>
      <c r="IK2170" s="0" t="n">
        <v>0</v>
      </c>
    </row>
    <row r="2171">
      <c r="A2171" s="0" t="n">
        <v>17</v>
      </c>
      <c r="B2171" s="0" t="n">
        <v>0</v>
      </c>
      <c r="C2171" s="0">
        <f>ROW(SmtRes!A806)</f>
        <v/>
      </c>
      <c r="D2171" s="0">
        <f>ROW(EtalonRes!A779)</f>
        <v/>
      </c>
      <c r="E2171" s="0" t="inlineStr">
        <is>
          <t>2</t>
        </is>
      </c>
      <c r="F2171" s="0" t="inlineStr">
        <is>
          <t>м08-02-403-3</t>
        </is>
      </c>
      <c r="G2171" s="0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2171" s="0" t="inlineStr">
        <is>
          <t>100 м</t>
        </is>
      </c>
      <c r="I2171" s="0">
        <f>ROUND(ROUND(10/100,4),7)</f>
        <v/>
      </c>
      <c r="J2171" s="0" t="n">
        <v>0</v>
      </c>
      <c r="K2171" s="0">
        <f>ROUND(ROUND(10/100,4),7)</f>
        <v/>
      </c>
      <c r="O2171" s="0">
        <f>ROUND(CP2171,0)</f>
        <v/>
      </c>
      <c r="P2171" s="0">
        <f>ROUND(CQ2171*I2171,0)</f>
        <v/>
      </c>
      <c r="Q2171" s="0">
        <f>(ROUND((ROUND(((ET2171)*I2171),0)*BB2171),0)+ROUND((ROUND(((AE2171-(EU2171))*I2171),0)*BS2171),0))</f>
        <v/>
      </c>
      <c r="R2171" s="0">
        <f>(ROUND((ROUND(((EU2171)*I2171),0)*BS2171),0)+ROUND((ROUND(((AE2171-(EU2171))*I2171),0)*BS2171),0))</f>
        <v/>
      </c>
      <c r="S2171" s="0">
        <f>ROUND(CT2171*I2171,0)</f>
        <v/>
      </c>
      <c r="T2171" s="0">
        <f>ROUND(CU2171*I2171,0)</f>
        <v/>
      </c>
      <c r="U2171" s="0">
        <f>ROUND(CV2171*I2171,7)</f>
        <v/>
      </c>
      <c r="V2171" s="0">
        <f>ROUND(CW2171*I2171,7)</f>
        <v/>
      </c>
      <c r="W2171" s="0">
        <f>ROUND(CX2171*I2171,0)</f>
        <v/>
      </c>
      <c r="X2171" s="0">
        <f>ROUND(CY2171,0)</f>
        <v/>
      </c>
      <c r="Y2171" s="0">
        <f>ROUND(CZ2171,0)</f>
        <v/>
      </c>
      <c r="AA2171" s="0" t="n">
        <v>78845955</v>
      </c>
      <c r="AB2171" s="0">
        <f>ROUND((AC2171+AD2171+AF2171),2)</f>
        <v/>
      </c>
      <c r="AC2171" s="0">
        <f>ROUND((ES2171),2)</f>
        <v/>
      </c>
      <c r="AD2171" s="0">
        <f>ROUND((((ET2171)-(EU2171))+AE2171),2)</f>
        <v/>
      </c>
      <c r="AE2171" s="0">
        <f>ROUND((EU2171),2)</f>
        <v/>
      </c>
      <c r="AF2171" s="0">
        <f>ROUND((EV2171),2)</f>
        <v/>
      </c>
      <c r="AG2171" s="0">
        <f>ROUND((AP2171),2)</f>
        <v/>
      </c>
      <c r="AH2171" s="0">
        <f>(EW2171)</f>
        <v/>
      </c>
      <c r="AI2171" s="0">
        <f>(EX2171)</f>
        <v/>
      </c>
      <c r="AJ2171" s="0">
        <f>(AS2171)</f>
        <v/>
      </c>
      <c r="AK2171" s="0" t="n">
        <v>200.71</v>
      </c>
      <c r="AL2171" s="0" t="n">
        <v>41.17</v>
      </c>
      <c r="AM2171" s="0" t="n">
        <v>4.44</v>
      </c>
      <c r="AN2171" s="0" t="n">
        <v>0.27</v>
      </c>
      <c r="AO2171" s="0" t="n">
        <v>155.1</v>
      </c>
      <c r="AP2171" s="0" t="n">
        <v>0</v>
      </c>
      <c r="AQ2171" s="0" t="n">
        <v>16.5</v>
      </c>
      <c r="AR2171" s="0" t="n">
        <v>0.02</v>
      </c>
      <c r="AS2171" s="0" t="n">
        <v>0</v>
      </c>
      <c r="AT2171" s="0" t="n">
        <v>97</v>
      </c>
      <c r="AU2171" s="0" t="n">
        <v>51</v>
      </c>
      <c r="AV2171" s="0" t="n">
        <v>1</v>
      </c>
      <c r="AW2171" s="0" t="n">
        <v>1</v>
      </c>
      <c r="AZ2171" s="0" t="n">
        <v>1</v>
      </c>
      <c r="BA2171" s="0" t="n">
        <v>52.25</v>
      </c>
      <c r="BB2171" s="0" t="n">
        <v>16.59</v>
      </c>
      <c r="BC2171" s="0" t="n">
        <v>8.44</v>
      </c>
      <c r="BD2171" s="0" t="inlineStr"/>
      <c r="BE2171" s="0" t="inlineStr"/>
      <c r="BF2171" s="0" t="inlineStr"/>
      <c r="BG2171" s="0" t="inlineStr"/>
      <c r="BH2171" s="0" t="n">
        <v>0</v>
      </c>
      <c r="BI2171" s="0" t="n">
        <v>2</v>
      </c>
      <c r="BJ2171" s="0" t="inlineStr">
        <is>
          <t>ТЕРм Московской обл., м08-02-403-3, приказ Минстроя России №675/пр от 28.02.2017 № 259/пр</t>
        </is>
      </c>
      <c r="BM2171" s="0" t="n">
        <v>108001</v>
      </c>
      <c r="BN2171" s="0" t="n">
        <v>0</v>
      </c>
      <c r="BO2171" s="0" t="inlineStr">
        <is>
          <t>м08-02-403-3</t>
        </is>
      </c>
      <c r="BP2171" s="0" t="n">
        <v>1</v>
      </c>
      <c r="BQ2171" s="0" t="n">
        <v>3</v>
      </c>
      <c r="BR2171" s="0" t="n">
        <v>0</v>
      </c>
      <c r="BS2171" s="0" t="n">
        <v>52.25</v>
      </c>
      <c r="BT2171" s="0" t="n">
        <v>1</v>
      </c>
      <c r="BU2171" s="0" t="n">
        <v>1</v>
      </c>
      <c r="BV2171" s="0" t="n">
        <v>1</v>
      </c>
      <c r="BW2171" s="0" t="n">
        <v>1</v>
      </c>
      <c r="BX2171" s="0" t="n">
        <v>1</v>
      </c>
      <c r="BY2171" s="0" t="inlineStr"/>
      <c r="BZ2171" s="0" t="n">
        <v>97</v>
      </c>
      <c r="CA2171" s="0" t="n">
        <v>51</v>
      </c>
      <c r="CB2171" s="0" t="inlineStr"/>
      <c r="CE2171" s="0" t="n">
        <v>12</v>
      </c>
      <c r="CF2171" s="0" t="n">
        <v>0</v>
      </c>
      <c r="CG2171" s="0" t="n">
        <v>0</v>
      </c>
      <c r="CM2171" s="0" t="n">
        <v>0</v>
      </c>
      <c r="CN2171" s="0" t="inlineStr"/>
      <c r="CO2171" s="0" t="n">
        <v>0</v>
      </c>
      <c r="CP2171" s="0">
        <f>(P2171+Q2171+S2171)</f>
        <v/>
      </c>
      <c r="CQ2171" s="0">
        <f>AC2171*BC2171</f>
        <v/>
      </c>
      <c r="CR2171" s="0">
        <f>(ROUND((ROUND(((ET2171)*1),0)*BB2171),0)+ROUND((ROUND(((AE2171-(EU2171))*1),0)*BS2171),0))</f>
        <v/>
      </c>
      <c r="CS2171" s="0">
        <f>(ROUND((ROUND(((EU2171)*1),0)*BS2171),0)+ROUND((ROUND(((AE2171-(EU2171))*1),0)*BS2171),0))</f>
        <v/>
      </c>
      <c r="CT2171" s="0">
        <f>AF2171*BA2171</f>
        <v/>
      </c>
      <c r="CU2171" s="0">
        <f>AG2171</f>
        <v/>
      </c>
      <c r="CV2171" s="0">
        <f>AH2171</f>
        <v/>
      </c>
      <c r="CW2171" s="0">
        <f>AI2171</f>
        <v/>
      </c>
      <c r="CX2171" s="0">
        <f>AJ2171</f>
        <v/>
      </c>
      <c r="CY2171" s="0">
        <f>(((S2171+R2171)*AT2171)/100)</f>
        <v/>
      </c>
      <c r="CZ2171" s="0">
        <f>(((S2171+R2171)*AU2171)/100)</f>
        <v/>
      </c>
      <c r="DC2171" s="0" t="inlineStr"/>
      <c r="DD2171" s="0" t="inlineStr"/>
      <c r="DE2171" s="0" t="inlineStr"/>
      <c r="DF2171" s="0" t="inlineStr"/>
      <c r="DG2171" s="0" t="inlineStr"/>
      <c r="DH2171" s="0" t="inlineStr"/>
      <c r="DI2171" s="0" t="inlineStr"/>
      <c r="DJ2171" s="0" t="inlineStr"/>
      <c r="DK2171" s="0" t="inlineStr"/>
      <c r="DL2171" s="0" t="inlineStr"/>
      <c r="DM2171" s="0" t="inlineStr"/>
      <c r="DN2171" s="0" t="n">
        <v>0</v>
      </c>
      <c r="DO2171" s="0" t="n">
        <v>0</v>
      </c>
      <c r="DP2171" s="0" t="n">
        <v>1</v>
      </c>
      <c r="DQ2171" s="0" t="n">
        <v>1</v>
      </c>
      <c r="DU2171" s="0" t="n">
        <v>1003</v>
      </c>
      <c r="DV2171" s="0" t="inlineStr">
        <is>
          <t>100 м</t>
        </is>
      </c>
      <c r="DW2171" s="0" t="inlineStr">
        <is>
          <t>100 м</t>
        </is>
      </c>
      <c r="DX2171" s="0" t="n">
        <v>100</v>
      </c>
      <c r="DZ2171" s="0" t="inlineStr"/>
      <c r="EA2171" s="0" t="inlineStr"/>
      <c r="EB2171" s="0" t="inlineStr"/>
      <c r="EC2171" s="0" t="inlineStr"/>
      <c r="EE2171" s="0" t="n">
        <v>78725665</v>
      </c>
      <c r="EF2171" s="0" t="n">
        <v>3</v>
      </c>
      <c r="EG2171" s="0" t="inlineStr">
        <is>
          <t>Монтажные работы</t>
        </is>
      </c>
      <c r="EH2171" s="0" t="n">
        <v>0</v>
      </c>
      <c r="EI2171" s="0" t="inlineStr"/>
      <c r="EJ2171" s="0" t="n">
        <v>2</v>
      </c>
      <c r="EK2171" s="0" t="n">
        <v>108001</v>
      </c>
      <c r="EL2171" s="0" t="inlineStr">
        <is>
          <t>Электротехнические установки: на других объектах</t>
        </is>
      </c>
      <c r="EM2171" s="0" t="inlineStr">
        <is>
          <t>мФЕР-08</t>
        </is>
      </c>
      <c r="EO2171" s="0" t="inlineStr"/>
      <c r="EQ2171" s="0" t="n">
        <v>0</v>
      </c>
      <c r="ER2171" s="0" t="n">
        <v>200.71</v>
      </c>
      <c r="ES2171" s="0" t="n">
        <v>41.17</v>
      </c>
      <c r="ET2171" s="0" t="n">
        <v>4.44</v>
      </c>
      <c r="EU2171" s="0" t="n">
        <v>0.27</v>
      </c>
      <c r="EV2171" s="0" t="n">
        <v>155.1</v>
      </c>
      <c r="EW2171" s="0" t="n">
        <v>16.5</v>
      </c>
      <c r="EX2171" s="0" t="n">
        <v>0.02</v>
      </c>
      <c r="EY2171" s="0" t="n">
        <v>0</v>
      </c>
      <c r="FQ2171" s="0" t="n">
        <v>0</v>
      </c>
      <c r="FR2171" s="0" t="n">
        <v>0</v>
      </c>
      <c r="FS2171" s="0" t="n">
        <v>0</v>
      </c>
      <c r="FX2171" s="0" t="n">
        <v>97</v>
      </c>
      <c r="FY2171" s="0" t="n">
        <v>51</v>
      </c>
      <c r="GA2171" s="0" t="inlineStr"/>
      <c r="GD2171" s="0" t="n">
        <v>1</v>
      </c>
      <c r="GF2171" s="0" t="n">
        <v>-134942991</v>
      </c>
      <c r="GG2171" s="0" t="n">
        <v>2</v>
      </c>
      <c r="GH2171" s="0" t="n">
        <v>1</v>
      </c>
      <c r="GI2171" s="0" t="n">
        <v>2</v>
      </c>
      <c r="GJ2171" s="0" t="n">
        <v>0</v>
      </c>
      <c r="GK2171" s="0" t="n">
        <v>0</v>
      </c>
      <c r="GL2171" s="0">
        <f>ROUND(IF(AND(BH2171=3,BI2171=3,FS2171&lt;&gt;0),P2171,0),0)</f>
        <v/>
      </c>
      <c r="GM2171" s="0">
        <f>ROUND(O2171+X2171+Y2171,0)+GX2171</f>
        <v/>
      </c>
      <c r="GN2171" s="0">
        <f>IF(OR(BI2171=0,BI2171=1),GM2171-GX2171,0)</f>
        <v/>
      </c>
      <c r="GO2171" s="0">
        <f>IF(BI2171=2,GM2171-GX2171,0)</f>
        <v/>
      </c>
      <c r="GP2171" s="0">
        <f>IF(BI2171=4,GM2171-GX2171,0)</f>
        <v/>
      </c>
      <c r="GR2171" s="0" t="n">
        <v>0</v>
      </c>
      <c r="GS2171" s="0" t="n">
        <v>3</v>
      </c>
      <c r="GT2171" s="0" t="n">
        <v>0</v>
      </c>
      <c r="GU2171" s="0" t="inlineStr"/>
      <c r="GV2171" s="0">
        <f>ROUND((GT2171),2)</f>
        <v/>
      </c>
      <c r="GW2171" s="0" t="n">
        <v>1</v>
      </c>
      <c r="GX2171" s="0">
        <f>ROUND(HC2171*I2171,0)</f>
        <v/>
      </c>
      <c r="HA2171" s="0" t="n">
        <v>0</v>
      </c>
      <c r="HB2171" s="0" t="n">
        <v>0</v>
      </c>
      <c r="HC2171" s="0">
        <f>GV2171*GW2171</f>
        <v/>
      </c>
      <c r="HE2171" s="0" t="inlineStr"/>
      <c r="HF2171" s="0" t="inlineStr"/>
      <c r="HM2171" s="0" t="inlineStr"/>
      <c r="HN2171" s="0" t="inlineStr">
        <is>
          <t>Пр/812-049.3-1</t>
        </is>
      </c>
      <c r="HO2171" s="0" t="inlineStr">
        <is>
          <t>Пр/774-049.3</t>
        </is>
      </c>
      <c r="HP2171" s="0" t="inlineStr">
        <is>
          <t>Электротехнические установки: на других объектах</t>
        </is>
      </c>
      <c r="HQ2171" s="0" t="inlineStr">
        <is>
          <t>Электротехнические установки: на других объектах</t>
        </is>
      </c>
      <c r="HS2171" s="0" t="n">
        <v>0</v>
      </c>
      <c r="IK2171" s="0" t="n">
        <v>0</v>
      </c>
    </row>
    <row r="2172">
      <c r="A2172" s="0" t="n">
        <v>18</v>
      </c>
      <c r="B2172" s="0" t="n">
        <v>0</v>
      </c>
      <c r="C2172" s="0" t="n">
        <v>804</v>
      </c>
      <c r="E2172" s="0" t="inlineStr">
        <is>
          <t>2,1</t>
        </is>
      </c>
      <c r="F2172" s="0" t="inlineStr">
        <is>
          <t>501-8623</t>
        </is>
      </c>
      <c r="G2172" s="0" t="inlineStr">
        <is>
      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ВВГнг(A)-FRLS 3х1,5ок(N,PE)</t>
        </is>
      </c>
      <c r="H2172" s="0" t="inlineStr">
        <is>
          <t>1000 м</t>
        </is>
      </c>
      <c r="I2172" s="0">
        <f>I2171*J2172</f>
        <v/>
      </c>
      <c r="J2172" s="0" t="n">
        <v>0.09999999999999999</v>
      </c>
      <c r="K2172" s="0" t="n">
        <v>0.1</v>
      </c>
      <c r="O2172" s="0">
        <f>ROUND(CP2172,0)</f>
        <v/>
      </c>
      <c r="P2172" s="0">
        <f>ROUND(CQ2172*I2172,0)</f>
        <v/>
      </c>
      <c r="Q2172" s="0">
        <f>(ROUND((ROUND(((ET2172)*I2172),0)*BB2172),0)+ROUND((ROUND(((AE2172-(EU2172))*I2172),0)*BS2172),0))</f>
        <v/>
      </c>
      <c r="R2172" s="0">
        <f>(ROUND((ROUND(((EU2172)*I2172),0)*BS2172),0)+ROUND((ROUND(((AE2172-(EU2172))*I2172),0)*BS2172),0))</f>
        <v/>
      </c>
      <c r="S2172" s="0">
        <f>ROUND(CT2172*I2172,0)</f>
        <v/>
      </c>
      <c r="T2172" s="0">
        <f>ROUND(CU2172*I2172,0)</f>
        <v/>
      </c>
      <c r="U2172" s="0">
        <f>ROUND(CV2172*I2172,7)</f>
        <v/>
      </c>
      <c r="V2172" s="0">
        <f>ROUND(CW2172*I2172,7)</f>
        <v/>
      </c>
      <c r="W2172" s="0">
        <f>ROUND(CX2172*I2172,0)</f>
        <v/>
      </c>
      <c r="X2172" s="0">
        <f>ROUND(CY2172,0)</f>
        <v/>
      </c>
      <c r="Y2172" s="0">
        <f>ROUND(CZ2172,0)</f>
        <v/>
      </c>
      <c r="AA2172" s="0" t="n">
        <v>78845955</v>
      </c>
      <c r="AB2172" s="0">
        <f>ROUND((AC2172+AD2172+AF2172),2)</f>
        <v/>
      </c>
      <c r="AC2172" s="0">
        <f>ROUND((ES2172),2)</f>
        <v/>
      </c>
      <c r="AD2172" s="0">
        <f>ROUND((((ET2172)-(EU2172))+AE2172),2)</f>
        <v/>
      </c>
      <c r="AE2172" s="0">
        <f>ROUND((EU2172),2)</f>
        <v/>
      </c>
      <c r="AF2172" s="0">
        <f>ROUND((EV2172),2)</f>
        <v/>
      </c>
      <c r="AG2172" s="0">
        <f>ROUND((AP2172),2)</f>
        <v/>
      </c>
      <c r="AH2172" s="0">
        <f>(EW2172)</f>
        <v/>
      </c>
      <c r="AI2172" s="0">
        <f>(EX2172)</f>
        <v/>
      </c>
      <c r="AJ2172" s="0">
        <f>(AS2172)</f>
        <v/>
      </c>
      <c r="AK2172" s="0" t="n">
        <v>20225.81</v>
      </c>
      <c r="AL2172" s="0" t="n">
        <v>20225.81</v>
      </c>
      <c r="AM2172" s="0" t="n">
        <v>0</v>
      </c>
      <c r="AN2172" s="0" t="n">
        <v>0</v>
      </c>
      <c r="AO2172" s="0" t="n">
        <v>0</v>
      </c>
      <c r="AP2172" s="0" t="n">
        <v>0</v>
      </c>
      <c r="AQ2172" s="0" t="n">
        <v>0</v>
      </c>
      <c r="AR2172" s="0" t="n">
        <v>0</v>
      </c>
      <c r="AS2172" s="0" t="n">
        <v>8.359999999999999</v>
      </c>
      <c r="AT2172" s="0" t="n">
        <v>97</v>
      </c>
      <c r="AU2172" s="0" t="n">
        <v>51</v>
      </c>
      <c r="AV2172" s="0" t="n">
        <v>1</v>
      </c>
      <c r="AW2172" s="0" t="n">
        <v>1</v>
      </c>
      <c r="AZ2172" s="0" t="n">
        <v>1</v>
      </c>
      <c r="BA2172" s="0" t="n">
        <v>1</v>
      </c>
      <c r="BB2172" s="0" t="n">
        <v>1</v>
      </c>
      <c r="BC2172" s="0" t="n">
        <v>3.58</v>
      </c>
      <c r="BD2172" s="0" t="inlineStr"/>
      <c r="BE2172" s="0" t="inlineStr"/>
      <c r="BF2172" s="0" t="inlineStr"/>
      <c r="BG2172" s="0" t="inlineStr"/>
      <c r="BH2172" s="0" t="n">
        <v>3</v>
      </c>
      <c r="BI2172" s="0" t="n">
        <v>2</v>
      </c>
      <c r="BJ2172" s="0" t="inlineStr">
        <is>
          <t>ТССЦ Московской обл., 501-8623, приказ Минстроя России №675/пр от 28.02.2017 № 258/пр</t>
        </is>
      </c>
      <c r="BM2172" s="0" t="n">
        <v>108001</v>
      </c>
      <c r="BN2172" s="0" t="n">
        <v>0</v>
      </c>
      <c r="BO2172" s="0" t="inlineStr">
        <is>
          <t>501-8623</t>
        </is>
      </c>
      <c r="BP2172" s="0" t="n">
        <v>1</v>
      </c>
      <c r="BQ2172" s="0" t="n">
        <v>3</v>
      </c>
      <c r="BR2172" s="0" t="n">
        <v>0</v>
      </c>
      <c r="BS2172" s="0" t="n">
        <v>1</v>
      </c>
      <c r="BT2172" s="0" t="n">
        <v>1</v>
      </c>
      <c r="BU2172" s="0" t="n">
        <v>1</v>
      </c>
      <c r="BV2172" s="0" t="n">
        <v>1</v>
      </c>
      <c r="BW2172" s="0" t="n">
        <v>1</v>
      </c>
      <c r="BX2172" s="0" t="n">
        <v>1</v>
      </c>
      <c r="BY2172" s="0" t="inlineStr"/>
      <c r="BZ2172" s="0" t="n">
        <v>97</v>
      </c>
      <c r="CA2172" s="0" t="n">
        <v>51</v>
      </c>
      <c r="CB2172" s="0" t="inlineStr"/>
      <c r="CE2172" s="0" t="n">
        <v>12</v>
      </c>
      <c r="CF2172" s="0" t="n">
        <v>0</v>
      </c>
      <c r="CG2172" s="0" t="n">
        <v>0</v>
      </c>
      <c r="CM2172" s="0" t="n">
        <v>0</v>
      </c>
      <c r="CN2172" s="0" t="inlineStr"/>
      <c r="CO2172" s="0" t="n">
        <v>0</v>
      </c>
      <c r="CP2172" s="0">
        <f>(P2172+Q2172+S2172)</f>
        <v/>
      </c>
      <c r="CQ2172" s="0">
        <f>AC2172*BC2172</f>
        <v/>
      </c>
      <c r="CR2172" s="0">
        <f>(ROUND((ROUND(((ET2172)*1),0)*BB2172),0)+ROUND((ROUND(((AE2172-(EU2172))*1),0)*BS2172),0))</f>
        <v/>
      </c>
      <c r="CS2172" s="0">
        <f>(ROUND((ROUND(((EU2172)*1),0)*BS2172),0)+ROUND((ROUND(((AE2172-(EU2172))*1),0)*BS2172),0))</f>
        <v/>
      </c>
      <c r="CT2172" s="0">
        <f>AF2172*BA2172</f>
        <v/>
      </c>
      <c r="CU2172" s="0">
        <f>AG2172</f>
        <v/>
      </c>
      <c r="CV2172" s="0">
        <f>AH2172</f>
        <v/>
      </c>
      <c r="CW2172" s="0">
        <f>AI2172</f>
        <v/>
      </c>
      <c r="CX2172" s="0">
        <f>AJ2172</f>
        <v/>
      </c>
      <c r="CY2172" s="0">
        <f>(((S2172+R2172)*AT2172)/100)</f>
        <v/>
      </c>
      <c r="CZ2172" s="0">
        <f>(((S2172+R2172)*AU2172)/100)</f>
        <v/>
      </c>
      <c r="DC2172" s="0" t="inlineStr"/>
      <c r="DD2172" s="0" t="inlineStr"/>
      <c r="DE2172" s="0" t="inlineStr"/>
      <c r="DF2172" s="0" t="inlineStr"/>
      <c r="DG2172" s="0" t="inlineStr"/>
      <c r="DH2172" s="0" t="inlineStr"/>
      <c r="DI2172" s="0" t="inlineStr"/>
      <c r="DJ2172" s="0" t="inlineStr"/>
      <c r="DK2172" s="0" t="inlineStr"/>
      <c r="DL2172" s="0" t="inlineStr"/>
      <c r="DM2172" s="0" t="inlineStr"/>
      <c r="DN2172" s="0" t="n">
        <v>0</v>
      </c>
      <c r="DO2172" s="0" t="n">
        <v>0</v>
      </c>
      <c r="DP2172" s="0" t="n">
        <v>1</v>
      </c>
      <c r="DQ2172" s="0" t="n">
        <v>1</v>
      </c>
      <c r="DU2172" s="0" t="n">
        <v>1013</v>
      </c>
      <c r="DV2172" s="0" t="inlineStr">
        <is>
          <t>1000 м</t>
        </is>
      </c>
      <c r="DW2172" s="0" t="inlineStr">
        <is>
          <t>1000 М</t>
        </is>
      </c>
      <c r="DX2172" s="0" t="n">
        <v>1</v>
      </c>
      <c r="DZ2172" s="0" t="inlineStr"/>
      <c r="EA2172" s="0" t="inlineStr"/>
      <c r="EB2172" s="0" t="inlineStr"/>
      <c r="EC2172" s="0" t="inlineStr"/>
      <c r="EE2172" s="0" t="n">
        <v>78725665</v>
      </c>
      <c r="EF2172" s="0" t="n">
        <v>3</v>
      </c>
      <c r="EG2172" s="0" t="inlineStr">
        <is>
          <t>Монтажные работы</t>
        </is>
      </c>
      <c r="EH2172" s="0" t="n">
        <v>0</v>
      </c>
      <c r="EI2172" s="0" t="inlineStr"/>
      <c r="EJ2172" s="0" t="n">
        <v>2</v>
      </c>
      <c r="EK2172" s="0" t="n">
        <v>108001</v>
      </c>
      <c r="EL2172" s="0" t="inlineStr">
        <is>
          <t>Электротехнические установки: на других объектах</t>
        </is>
      </c>
      <c r="EM2172" s="0" t="inlineStr">
        <is>
          <t>мФЕР-08</t>
        </is>
      </c>
      <c r="EO2172" s="0" t="inlineStr"/>
      <c r="EQ2172" s="0" t="n">
        <v>0</v>
      </c>
      <c r="ER2172" s="0" t="n">
        <v>20225.81</v>
      </c>
      <c r="ES2172" s="0" t="n">
        <v>20225.81</v>
      </c>
      <c r="ET2172" s="0" t="n">
        <v>0</v>
      </c>
      <c r="EU2172" s="0" t="n">
        <v>0</v>
      </c>
      <c r="EV2172" s="0" t="n">
        <v>0</v>
      </c>
      <c r="EW2172" s="0" t="n">
        <v>0</v>
      </c>
      <c r="EX2172" s="0" t="n">
        <v>0</v>
      </c>
      <c r="FQ2172" s="0" t="n">
        <v>0</v>
      </c>
      <c r="FR2172" s="0" t="n">
        <v>0</v>
      </c>
      <c r="FS2172" s="0" t="n">
        <v>0</v>
      </c>
      <c r="FX2172" s="0" t="n">
        <v>97</v>
      </c>
      <c r="FY2172" s="0" t="n">
        <v>51</v>
      </c>
      <c r="GA2172" s="0" t="inlineStr"/>
      <c r="GD2172" s="0" t="n">
        <v>1</v>
      </c>
      <c r="GF2172" s="0" t="n">
        <v>1386389048</v>
      </c>
      <c r="GG2172" s="0" t="n">
        <v>2</v>
      </c>
      <c r="GH2172" s="0" t="n">
        <v>1</v>
      </c>
      <c r="GI2172" s="0" t="n">
        <v>2</v>
      </c>
      <c r="GJ2172" s="0" t="n">
        <v>0</v>
      </c>
      <c r="GK2172" s="0" t="n">
        <v>0</v>
      </c>
      <c r="GL2172" s="0">
        <f>ROUND(IF(AND(BH2172=3,BI2172=3,FS2172&lt;&gt;0),P2172,0),0)</f>
        <v/>
      </c>
      <c r="GM2172" s="0">
        <f>ROUND(O2172+X2172+Y2172,0)+GX2172</f>
        <v/>
      </c>
      <c r="GN2172" s="0">
        <f>IF(OR(BI2172=0,BI2172=1),GM2172-GX2172,0)</f>
        <v/>
      </c>
      <c r="GO2172" s="0">
        <f>IF(BI2172=2,GM2172-GX2172,0)</f>
        <v/>
      </c>
      <c r="GP2172" s="0">
        <f>IF(BI2172=4,GM2172-GX2172,0)</f>
        <v/>
      </c>
      <c r="GR2172" s="0" t="n">
        <v>0</v>
      </c>
      <c r="GS2172" s="0" t="n">
        <v>3</v>
      </c>
      <c r="GT2172" s="0" t="n">
        <v>0</v>
      </c>
      <c r="GU2172" s="0" t="inlineStr"/>
      <c r="GV2172" s="0">
        <f>ROUND((GT2172),2)</f>
        <v/>
      </c>
      <c r="GW2172" s="0" t="n">
        <v>1</v>
      </c>
      <c r="GX2172" s="0">
        <f>ROUND(HC2172*I2172,0)</f>
        <v/>
      </c>
      <c r="HA2172" s="0" t="n">
        <v>0</v>
      </c>
      <c r="HB2172" s="0" t="n">
        <v>0</v>
      </c>
      <c r="HC2172" s="0">
        <f>GV2172*GW2172</f>
        <v/>
      </c>
      <c r="HE2172" s="0" t="inlineStr"/>
      <c r="HF2172" s="0" t="inlineStr"/>
      <c r="HM2172" s="0" t="inlineStr"/>
      <c r="HN2172" s="0" t="inlineStr">
        <is>
          <t>Пр/812-049.3-1</t>
        </is>
      </c>
      <c r="HO2172" s="0" t="inlineStr">
        <is>
          <t>Пр/774-049.3</t>
        </is>
      </c>
      <c r="HP2172" s="0" t="inlineStr">
        <is>
          <t>Электротехнические установки: на других объектах</t>
        </is>
      </c>
      <c r="HQ2172" s="0" t="inlineStr">
        <is>
          <t>Электротехнические установки: на других объектах</t>
        </is>
      </c>
      <c r="HS2172" s="0" t="n">
        <v>0</v>
      </c>
      <c r="IK2172" s="0" t="n">
        <v>0</v>
      </c>
    </row>
    <row r="2174">
      <c r="A2174" s="358" t="n">
        <v>51</v>
      </c>
      <c r="B2174" s="358">
        <f>B2165</f>
        <v/>
      </c>
      <c r="C2174" s="358">
        <f>A2165</f>
        <v/>
      </c>
      <c r="D2174" s="358">
        <f>ROW(A2165)</f>
        <v/>
      </c>
      <c r="E2174" s="358" t="n"/>
      <c r="F2174" s="358">
        <f>IF(F2165&lt;&gt;"",F2165,"")</f>
        <v/>
      </c>
      <c r="G2174" s="358">
        <f>IF(G2165&lt;&gt;"",G2165,"")</f>
        <v/>
      </c>
      <c r="H2174" s="358" t="n">
        <v>0</v>
      </c>
      <c r="I2174" s="358" t="n"/>
      <c r="J2174" s="358" t="n"/>
      <c r="K2174" s="358" t="n"/>
      <c r="L2174" s="358" t="n"/>
      <c r="M2174" s="358" t="n"/>
      <c r="N2174" s="358" t="n"/>
      <c r="O2174" s="358" t="n">
        <v>0</v>
      </c>
      <c r="P2174" s="358" t="n">
        <v>0</v>
      </c>
      <c r="Q2174" s="358" t="n">
        <v>0</v>
      </c>
      <c r="R2174" s="358" t="n">
        <v>0</v>
      </c>
      <c r="S2174" s="358" t="n">
        <v>0</v>
      </c>
      <c r="T2174" s="358" t="n">
        <v>0</v>
      </c>
      <c r="U2174" s="358" t="n">
        <v>0</v>
      </c>
      <c r="V2174" s="358" t="n">
        <v>0</v>
      </c>
      <c r="W2174" s="358" t="n">
        <v>0</v>
      </c>
      <c r="X2174" s="358" t="n">
        <v>0</v>
      </c>
      <c r="Y2174" s="358" t="n">
        <v>0</v>
      </c>
      <c r="Z2174" s="358" t="n"/>
      <c r="AA2174" s="358" t="n"/>
      <c r="AB2174" s="358" t="n"/>
      <c r="AC2174" s="358" t="n"/>
      <c r="AD2174" s="358" t="n"/>
      <c r="AE2174" s="358" t="n"/>
      <c r="AF2174" s="358" t="n"/>
      <c r="AG2174" s="358" t="n"/>
      <c r="AH2174" s="358" t="n"/>
      <c r="AI2174" s="358" t="n"/>
      <c r="AJ2174" s="358" t="n"/>
      <c r="AK2174" s="358" t="n"/>
      <c r="AL2174" s="358" t="n"/>
      <c r="AM2174" s="358" t="n"/>
      <c r="AN2174" s="358" t="n"/>
      <c r="AO2174" s="358">
        <f>ROUND(BX2174,0)</f>
        <v/>
      </c>
      <c r="AP2174" s="358">
        <f>ROUND(BY2174,0)</f>
        <v/>
      </c>
      <c r="AQ2174" s="358">
        <f>ROUND(BZ2174,0)</f>
        <v/>
      </c>
      <c r="AR2174" s="358">
        <f>ROUND(CA2174,0)</f>
        <v/>
      </c>
      <c r="AS2174" s="358">
        <f>ROUND(CB2174,0)</f>
        <v/>
      </c>
      <c r="AT2174" s="358">
        <f>ROUND(CC2174,0)</f>
        <v/>
      </c>
      <c r="AU2174" s="358">
        <f>ROUND(CD2174,0)</f>
        <v/>
      </c>
      <c r="AV2174" s="358">
        <f>ROUND(CE2174,0)</f>
        <v/>
      </c>
      <c r="AW2174" s="358">
        <f>ROUND(CF2174,0)</f>
        <v/>
      </c>
      <c r="AX2174" s="358">
        <f>ROUND(CG2174,0)</f>
        <v/>
      </c>
      <c r="AY2174" s="358">
        <f>ROUND(CH2174,0)</f>
        <v/>
      </c>
      <c r="AZ2174" s="358">
        <f>ROUND(CI2174,0)</f>
        <v/>
      </c>
      <c r="BA2174" s="358">
        <f>ROUND(CJ2174,0)</f>
        <v/>
      </c>
      <c r="BB2174" s="358">
        <f>ROUND(CK2174,0)</f>
        <v/>
      </c>
      <c r="BC2174" s="358">
        <f>ROUND(CL2174,0)</f>
        <v/>
      </c>
      <c r="BD2174" s="358">
        <f>ROUND(CM2174,0)</f>
        <v/>
      </c>
      <c r="BE2174" s="358" t="n"/>
      <c r="BF2174" s="358" t="n"/>
      <c r="BG2174" s="358" t="n"/>
      <c r="BH2174" s="358" t="n"/>
      <c r="BI2174" s="358" t="n"/>
      <c r="BJ2174" s="358" t="n"/>
      <c r="BK2174" s="358" t="n"/>
      <c r="BL2174" s="358" t="n"/>
      <c r="BM2174" s="358" t="n"/>
      <c r="BN2174" s="358" t="n"/>
      <c r="BO2174" s="358" t="n"/>
      <c r="BP2174" s="358" t="n"/>
      <c r="BQ2174" s="358" t="n"/>
      <c r="BR2174" s="358" t="n"/>
      <c r="BS2174" s="358" t="n"/>
      <c r="BT2174" s="358" t="n"/>
      <c r="BU2174" s="358" t="n"/>
      <c r="BV2174" s="358" t="n"/>
      <c r="BW2174" s="358" t="n"/>
      <c r="BX2174" s="358" t="n"/>
      <c r="BY2174" s="358" t="n"/>
      <c r="BZ2174" s="358" t="n"/>
      <c r="CA2174" s="358" t="n"/>
      <c r="CB2174" s="358" t="n"/>
      <c r="CC2174" s="358" t="n"/>
      <c r="CD2174" s="358" t="n"/>
      <c r="CE2174" s="358" t="n"/>
      <c r="CF2174" s="358" t="n"/>
      <c r="CG2174" s="358" t="n"/>
      <c r="CH2174" s="358" t="n"/>
      <c r="CI2174" s="358" t="n"/>
      <c r="CJ2174" s="358" t="n"/>
      <c r="CK2174" s="358" t="n"/>
      <c r="CL2174" s="358" t="n"/>
      <c r="CM2174" s="358" t="n"/>
      <c r="CN2174" s="358" t="n"/>
      <c r="CO2174" s="358" t="n"/>
      <c r="CP2174" s="358" t="n"/>
      <c r="CQ2174" s="358" t="n"/>
      <c r="CR2174" s="358" t="n"/>
      <c r="CS2174" s="358" t="n"/>
      <c r="CT2174" s="358" t="n"/>
      <c r="CU2174" s="358" t="n"/>
      <c r="CV2174" s="358" t="n"/>
      <c r="CW2174" s="358" t="n"/>
      <c r="CX2174" s="358" t="n"/>
      <c r="CY2174" s="358" t="n"/>
      <c r="CZ2174" s="358" t="n"/>
      <c r="DA2174" s="358" t="n"/>
      <c r="DB2174" s="358" t="n"/>
      <c r="DC2174" s="358" t="n"/>
      <c r="DD2174" s="358" t="n"/>
      <c r="DE2174" s="358" t="n"/>
      <c r="DF2174" s="358" t="n"/>
      <c r="DG2174" s="359" t="n"/>
      <c r="DH2174" s="359" t="n"/>
      <c r="DI2174" s="359" t="n"/>
      <c r="DJ2174" s="359" t="n"/>
      <c r="DK2174" s="359" t="n"/>
      <c r="DL2174" s="359" t="n"/>
      <c r="DM2174" s="359" t="n"/>
      <c r="DN2174" s="359" t="n"/>
      <c r="DO2174" s="359" t="n"/>
      <c r="DP2174" s="359" t="n"/>
      <c r="DQ2174" s="359" t="n"/>
      <c r="DR2174" s="359" t="n"/>
      <c r="DS2174" s="359" t="n"/>
      <c r="DT2174" s="359" t="n"/>
      <c r="DU2174" s="359" t="n"/>
      <c r="DV2174" s="359" t="n"/>
      <c r="DW2174" s="359" t="n"/>
      <c r="DX2174" s="359" t="n"/>
      <c r="DY2174" s="359" t="n"/>
      <c r="DZ2174" s="359" t="n"/>
      <c r="EA2174" s="359" t="n"/>
      <c r="EB2174" s="359" t="n"/>
      <c r="EC2174" s="359" t="n"/>
      <c r="ED2174" s="359" t="n"/>
      <c r="EE2174" s="359" t="n"/>
      <c r="EF2174" s="359" t="n"/>
      <c r="EG2174" s="359" t="n"/>
      <c r="EH2174" s="359" t="n"/>
      <c r="EI2174" s="359" t="n"/>
      <c r="EJ2174" s="359" t="n"/>
      <c r="EK2174" s="359" t="n"/>
      <c r="EL2174" s="359" t="n"/>
      <c r="EM2174" s="359" t="n"/>
      <c r="EN2174" s="359" t="n"/>
      <c r="EO2174" s="359" t="n"/>
      <c r="EP2174" s="359" t="n"/>
      <c r="EQ2174" s="359" t="n"/>
      <c r="ER2174" s="359" t="n"/>
      <c r="ES2174" s="359" t="n"/>
      <c r="ET2174" s="359" t="n"/>
      <c r="EU2174" s="359" t="n"/>
      <c r="EV2174" s="359" t="n"/>
      <c r="EW2174" s="359" t="n"/>
      <c r="EX2174" s="359" t="n"/>
      <c r="EY2174" s="359" t="n"/>
      <c r="EZ2174" s="359" t="n"/>
      <c r="FA2174" s="359" t="n"/>
      <c r="FB2174" s="359" t="n"/>
      <c r="FC2174" s="359" t="n"/>
      <c r="FD2174" s="359" t="n"/>
      <c r="FE2174" s="359" t="n"/>
      <c r="FF2174" s="359" t="n"/>
      <c r="FG2174" s="359" t="n"/>
      <c r="FH2174" s="359" t="n"/>
      <c r="FI2174" s="359" t="n"/>
      <c r="FJ2174" s="359" t="n"/>
      <c r="FK2174" s="359" t="n"/>
      <c r="FL2174" s="359" t="n"/>
      <c r="FM2174" s="359" t="n"/>
      <c r="FN2174" s="359" t="n"/>
      <c r="FO2174" s="359" t="n"/>
      <c r="FP2174" s="359" t="n"/>
      <c r="FQ2174" s="359" t="n"/>
      <c r="FR2174" s="359" t="n"/>
      <c r="FS2174" s="359" t="n"/>
      <c r="FT2174" s="359" t="n"/>
      <c r="FU2174" s="359" t="n"/>
      <c r="FV2174" s="359" t="n"/>
      <c r="FW2174" s="359" t="n"/>
      <c r="FX2174" s="359" t="n"/>
      <c r="FY2174" s="359" t="n"/>
      <c r="FZ2174" s="359" t="n"/>
      <c r="GA2174" s="359" t="n"/>
      <c r="GB2174" s="359" t="n"/>
      <c r="GC2174" s="359" t="n"/>
      <c r="GD2174" s="359" t="n"/>
      <c r="GE2174" s="359" t="n"/>
      <c r="GF2174" s="359" t="n"/>
      <c r="GG2174" s="359" t="n"/>
      <c r="GH2174" s="359" t="n"/>
      <c r="GI2174" s="359" t="n"/>
      <c r="GJ2174" s="359" t="n"/>
      <c r="GK2174" s="359" t="n"/>
      <c r="GL2174" s="359" t="n"/>
      <c r="GM2174" s="359" t="n"/>
      <c r="GN2174" s="359" t="n"/>
      <c r="GO2174" s="359" t="n"/>
      <c r="GP2174" s="359" t="n"/>
      <c r="GQ2174" s="359" t="n"/>
      <c r="GR2174" s="359" t="n"/>
      <c r="GS2174" s="359" t="n"/>
      <c r="GT2174" s="359" t="n"/>
      <c r="GU2174" s="359" t="n"/>
      <c r="GV2174" s="359" t="n"/>
      <c r="GW2174" s="359" t="n"/>
      <c r="GX2174" s="359" t="n">
        <v>0</v>
      </c>
    </row>
    <row r="2176">
      <c r="A2176" s="360" t="n">
        <v>50</v>
      </c>
      <c r="B2176" s="360" t="n">
        <v>0</v>
      </c>
      <c r="C2176" s="360" t="n">
        <v>0</v>
      </c>
      <c r="D2176" s="360" t="n">
        <v>1</v>
      </c>
      <c r="E2176" s="360" t="n">
        <v>201</v>
      </c>
      <c r="F2176" s="360">
        <f>ROUND(Source!O2174,O2176)</f>
        <v/>
      </c>
      <c r="G2176" s="360" t="inlineStr">
        <is>
          <t>ПЗ</t>
        </is>
      </c>
      <c r="H2176" s="360" t="inlineStr">
        <is>
          <t>Прямые затраты</t>
        </is>
      </c>
      <c r="I2176" s="360" t="n"/>
      <c r="J2176" s="360" t="n"/>
      <c r="K2176" s="360" t="n">
        <v>201</v>
      </c>
      <c r="L2176" s="360" t="n">
        <v>1</v>
      </c>
      <c r="M2176" s="360" t="n">
        <v>3</v>
      </c>
      <c r="N2176" s="360" t="inlineStr"/>
      <c r="O2176" s="360" t="n">
        <v>0</v>
      </c>
      <c r="P2176" s="360" t="n"/>
      <c r="Q2176" s="360" t="n"/>
      <c r="R2176" s="360" t="n"/>
      <c r="S2176" s="360" t="n"/>
      <c r="T2176" s="360" t="n"/>
      <c r="U2176" s="360" t="n"/>
      <c r="V2176" s="360" t="n"/>
      <c r="W2176" s="360" t="n">
        <v>0</v>
      </c>
      <c r="X2176" s="360" t="n">
        <v>1</v>
      </c>
      <c r="Y2176" s="360" t="n">
        <v>0</v>
      </c>
      <c r="Z2176" s="360" t="n"/>
      <c r="AA2176" s="360" t="n"/>
      <c r="AB2176" s="360" t="n"/>
    </row>
    <row r="2177">
      <c r="A2177" s="360" t="n">
        <v>50</v>
      </c>
      <c r="B2177" s="360" t="n">
        <v>0</v>
      </c>
      <c r="C2177" s="360" t="n">
        <v>0</v>
      </c>
      <c r="D2177" s="360" t="n">
        <v>1</v>
      </c>
      <c r="E2177" s="360" t="n">
        <v>202</v>
      </c>
      <c r="F2177" s="360">
        <f>ROUND(Source!P2174,O2177)</f>
        <v/>
      </c>
      <c r="G2177" s="360" t="inlineStr">
        <is>
          <t>СтМатОб</t>
        </is>
      </c>
      <c r="H2177" s="360" t="inlineStr">
        <is>
          <t>Стоимость материальных ресурсов (всего)</t>
        </is>
      </c>
      <c r="I2177" s="360" t="n"/>
      <c r="J2177" s="360" t="n"/>
      <c r="K2177" s="360" t="n">
        <v>202</v>
      </c>
      <c r="L2177" s="360" t="n">
        <v>2</v>
      </c>
      <c r="M2177" s="360" t="n">
        <v>3</v>
      </c>
      <c r="N2177" s="360" t="inlineStr"/>
      <c r="O2177" s="360" t="n">
        <v>0</v>
      </c>
      <c r="P2177" s="360" t="n"/>
      <c r="Q2177" s="360" t="n"/>
      <c r="R2177" s="360" t="n"/>
      <c r="S2177" s="360" t="n"/>
      <c r="T2177" s="360" t="n"/>
      <c r="U2177" s="360" t="n"/>
      <c r="V2177" s="360" t="n"/>
      <c r="W2177" s="360" t="n">
        <v>0</v>
      </c>
      <c r="X2177" s="360" t="n">
        <v>1</v>
      </c>
      <c r="Y2177" s="360" t="n">
        <v>0</v>
      </c>
      <c r="Z2177" s="360" t="n"/>
      <c r="AA2177" s="360" t="n"/>
      <c r="AB2177" s="360" t="n"/>
    </row>
    <row r="2178">
      <c r="A2178" s="360" t="n">
        <v>50</v>
      </c>
      <c r="B2178" s="360" t="n">
        <v>0</v>
      </c>
      <c r="C2178" s="360" t="n">
        <v>0</v>
      </c>
      <c r="D2178" s="360" t="n">
        <v>1</v>
      </c>
      <c r="E2178" s="360" t="n">
        <v>222</v>
      </c>
      <c r="F2178" s="360">
        <f>ROUND(Source!AO2174,O2178)</f>
        <v/>
      </c>
      <c r="G2178" s="360" t="inlineStr">
        <is>
          <t>СтМатОбЗак</t>
        </is>
      </c>
      <c r="H2178" s="360" t="inlineStr">
        <is>
          <t>Стоимость материалов и оборудования заказчика</t>
        </is>
      </c>
      <c r="I2178" s="360" t="n"/>
      <c r="J2178" s="360" t="n"/>
      <c r="K2178" s="360" t="n">
        <v>222</v>
      </c>
      <c r="L2178" s="360" t="n">
        <v>3</v>
      </c>
      <c r="M2178" s="360" t="n">
        <v>3</v>
      </c>
      <c r="N2178" s="360" t="inlineStr"/>
      <c r="O2178" s="360" t="n">
        <v>0</v>
      </c>
      <c r="P2178" s="360" t="n"/>
      <c r="Q2178" s="360" t="n"/>
      <c r="R2178" s="360" t="n"/>
      <c r="S2178" s="360" t="n"/>
      <c r="T2178" s="360" t="n"/>
      <c r="U2178" s="360" t="n"/>
      <c r="V2178" s="360" t="n"/>
      <c r="W2178" s="360" t="n">
        <v>0</v>
      </c>
      <c r="X2178" s="360" t="n">
        <v>1</v>
      </c>
      <c r="Y2178" s="360" t="n">
        <v>0</v>
      </c>
      <c r="Z2178" s="360" t="n"/>
      <c r="AA2178" s="360" t="n"/>
      <c r="AB2178" s="360" t="n"/>
    </row>
    <row r="2179">
      <c r="A2179" s="360" t="n">
        <v>50</v>
      </c>
      <c r="B2179" s="360" t="n">
        <v>0</v>
      </c>
      <c r="C2179" s="360" t="n">
        <v>0</v>
      </c>
      <c r="D2179" s="360" t="n">
        <v>1</v>
      </c>
      <c r="E2179" s="360" t="n">
        <v>225</v>
      </c>
      <c r="F2179" s="360">
        <f>ROUND(Source!AV2174,O2179)</f>
        <v/>
      </c>
      <c r="G2179" s="360" t="inlineStr">
        <is>
          <t>СтМатОбПод</t>
        </is>
      </c>
      <c r="H2179" s="360" t="inlineStr">
        <is>
          <t>Стоимость материалов и оборудования подрядчика</t>
        </is>
      </c>
      <c r="I2179" s="360" t="n"/>
      <c r="J2179" s="360" t="n"/>
      <c r="K2179" s="360" t="n">
        <v>225</v>
      </c>
      <c r="L2179" s="360" t="n">
        <v>4</v>
      </c>
      <c r="M2179" s="360" t="n">
        <v>3</v>
      </c>
      <c r="N2179" s="360" t="inlineStr"/>
      <c r="O2179" s="360" t="n">
        <v>0</v>
      </c>
      <c r="P2179" s="360" t="n"/>
      <c r="Q2179" s="360" t="n"/>
      <c r="R2179" s="360" t="n"/>
      <c r="S2179" s="360" t="n"/>
      <c r="T2179" s="360" t="n"/>
      <c r="U2179" s="360" t="n"/>
      <c r="V2179" s="360" t="n"/>
      <c r="W2179" s="360" t="n">
        <v>0</v>
      </c>
      <c r="X2179" s="360" t="n">
        <v>1</v>
      </c>
      <c r="Y2179" s="360" t="n">
        <v>0</v>
      </c>
      <c r="Z2179" s="360" t="n"/>
      <c r="AA2179" s="360" t="n"/>
      <c r="AB2179" s="360" t="n"/>
    </row>
    <row r="2180">
      <c r="A2180" s="360" t="n">
        <v>50</v>
      </c>
      <c r="B2180" s="360" t="n">
        <v>0</v>
      </c>
      <c r="C2180" s="360" t="n">
        <v>0</v>
      </c>
      <c r="D2180" s="360" t="n">
        <v>1</v>
      </c>
      <c r="E2180" s="360" t="n">
        <v>226</v>
      </c>
      <c r="F2180" s="360">
        <f>ROUND(Source!AW2174,O2180)</f>
        <v/>
      </c>
      <c r="G2180" s="360" t="inlineStr">
        <is>
          <t>СтМат</t>
        </is>
      </c>
      <c r="H2180" s="360" t="inlineStr">
        <is>
          <t>Стоимость материалов (всего)</t>
        </is>
      </c>
      <c r="I2180" s="360" t="n"/>
      <c r="J2180" s="360" t="n"/>
      <c r="K2180" s="360" t="n">
        <v>226</v>
      </c>
      <c r="L2180" s="360" t="n">
        <v>5</v>
      </c>
      <c r="M2180" s="360" t="n">
        <v>3</v>
      </c>
      <c r="N2180" s="360" t="inlineStr"/>
      <c r="O2180" s="360" t="n">
        <v>0</v>
      </c>
      <c r="P2180" s="360" t="n"/>
      <c r="Q2180" s="360" t="n"/>
      <c r="R2180" s="360" t="n"/>
      <c r="S2180" s="360" t="n"/>
      <c r="T2180" s="360" t="n"/>
      <c r="U2180" s="360" t="n"/>
      <c r="V2180" s="360" t="n"/>
      <c r="W2180" s="360" t="n">
        <v>0</v>
      </c>
      <c r="X2180" s="360" t="n">
        <v>1</v>
      </c>
      <c r="Y2180" s="360" t="n">
        <v>0</v>
      </c>
      <c r="Z2180" s="360" t="n"/>
      <c r="AA2180" s="360" t="n"/>
      <c r="AB2180" s="360" t="n"/>
    </row>
    <row r="2181">
      <c r="A2181" s="360" t="n">
        <v>50</v>
      </c>
      <c r="B2181" s="360" t="n">
        <v>0</v>
      </c>
      <c r="C2181" s="360" t="n">
        <v>0</v>
      </c>
      <c r="D2181" s="360" t="n">
        <v>1</v>
      </c>
      <c r="E2181" s="360" t="n">
        <v>227</v>
      </c>
      <c r="F2181" s="360">
        <f>ROUND(Source!AX2174,O2181)</f>
        <v/>
      </c>
      <c r="G2181" s="360" t="inlineStr">
        <is>
          <t>СтМатЗак</t>
        </is>
      </c>
      <c r="H2181" s="360" t="inlineStr">
        <is>
          <t>Стоимость материалов заказчика</t>
        </is>
      </c>
      <c r="I2181" s="360" t="n"/>
      <c r="J2181" s="360" t="n"/>
      <c r="K2181" s="360" t="n">
        <v>227</v>
      </c>
      <c r="L2181" s="360" t="n">
        <v>6</v>
      </c>
      <c r="M2181" s="360" t="n">
        <v>3</v>
      </c>
      <c r="N2181" s="360" t="inlineStr"/>
      <c r="O2181" s="360" t="n">
        <v>0</v>
      </c>
      <c r="P2181" s="360" t="n"/>
      <c r="Q2181" s="360" t="n"/>
      <c r="R2181" s="360" t="n"/>
      <c r="S2181" s="360" t="n"/>
      <c r="T2181" s="360" t="n"/>
      <c r="U2181" s="360" t="n"/>
      <c r="V2181" s="360" t="n"/>
      <c r="W2181" s="360" t="n">
        <v>0</v>
      </c>
      <c r="X2181" s="360" t="n">
        <v>1</v>
      </c>
      <c r="Y2181" s="360" t="n">
        <v>0</v>
      </c>
      <c r="Z2181" s="360" t="n"/>
      <c r="AA2181" s="360" t="n"/>
      <c r="AB2181" s="360" t="n"/>
    </row>
    <row r="2182">
      <c r="A2182" s="360" t="n">
        <v>50</v>
      </c>
      <c r="B2182" s="360" t="n">
        <v>0</v>
      </c>
      <c r="C2182" s="360" t="n">
        <v>0</v>
      </c>
      <c r="D2182" s="360" t="n">
        <v>1</v>
      </c>
      <c r="E2182" s="360" t="n">
        <v>228</v>
      </c>
      <c r="F2182" s="360">
        <f>ROUND(Source!AY2174,O2182)</f>
        <v/>
      </c>
      <c r="G2182" s="360" t="inlineStr">
        <is>
          <t>СтМатПод</t>
        </is>
      </c>
      <c r="H2182" s="360" t="inlineStr">
        <is>
          <t>Стоимость материалов подрядчика</t>
        </is>
      </c>
      <c r="I2182" s="360" t="n"/>
      <c r="J2182" s="360" t="n"/>
      <c r="K2182" s="360" t="n">
        <v>228</v>
      </c>
      <c r="L2182" s="360" t="n">
        <v>7</v>
      </c>
      <c r="M2182" s="360" t="n">
        <v>3</v>
      </c>
      <c r="N2182" s="360" t="inlineStr"/>
      <c r="O2182" s="360" t="n">
        <v>0</v>
      </c>
      <c r="P2182" s="360" t="n"/>
      <c r="Q2182" s="360" t="n"/>
      <c r="R2182" s="360" t="n"/>
      <c r="S2182" s="360" t="n"/>
      <c r="T2182" s="360" t="n"/>
      <c r="U2182" s="360" t="n"/>
      <c r="V2182" s="360" t="n"/>
      <c r="W2182" s="360" t="n">
        <v>0</v>
      </c>
      <c r="X2182" s="360" t="n">
        <v>1</v>
      </c>
      <c r="Y2182" s="360" t="n">
        <v>0</v>
      </c>
      <c r="Z2182" s="360" t="n"/>
      <c r="AA2182" s="360" t="n"/>
      <c r="AB2182" s="360" t="n"/>
    </row>
    <row r="2183">
      <c r="A2183" s="360" t="n">
        <v>50</v>
      </c>
      <c r="B2183" s="360" t="n">
        <v>0</v>
      </c>
      <c r="C2183" s="360" t="n">
        <v>0</v>
      </c>
      <c r="D2183" s="360" t="n">
        <v>1</v>
      </c>
      <c r="E2183" s="360" t="n">
        <v>216</v>
      </c>
      <c r="F2183" s="360">
        <f>ROUND(Source!AP2174,O2183)</f>
        <v/>
      </c>
      <c r="G2183" s="360" t="inlineStr">
        <is>
          <t>Оборуд</t>
        </is>
      </c>
      <c r="H2183" s="360" t="inlineStr">
        <is>
          <t>Стоимость оборудования (всего)</t>
        </is>
      </c>
      <c r="I2183" s="360" t="n"/>
      <c r="J2183" s="360" t="n"/>
      <c r="K2183" s="360" t="n">
        <v>216</v>
      </c>
      <c r="L2183" s="360" t="n">
        <v>8</v>
      </c>
      <c r="M2183" s="360" t="n">
        <v>3</v>
      </c>
      <c r="N2183" s="360" t="inlineStr"/>
      <c r="O2183" s="360" t="n">
        <v>0</v>
      </c>
      <c r="P2183" s="360" t="n"/>
      <c r="Q2183" s="360" t="n"/>
      <c r="R2183" s="360" t="n"/>
      <c r="S2183" s="360" t="n"/>
      <c r="T2183" s="360" t="n"/>
      <c r="U2183" s="360" t="n"/>
      <c r="V2183" s="360" t="n"/>
      <c r="W2183" s="360" t="n">
        <v>0</v>
      </c>
      <c r="X2183" s="360" t="n">
        <v>1</v>
      </c>
      <c r="Y2183" s="360" t="n">
        <v>0</v>
      </c>
      <c r="Z2183" s="360" t="n"/>
      <c r="AA2183" s="360" t="n"/>
      <c r="AB2183" s="360" t="n"/>
    </row>
    <row r="2184">
      <c r="A2184" s="360" t="n">
        <v>50</v>
      </c>
      <c r="B2184" s="360" t="n">
        <v>0</v>
      </c>
      <c r="C2184" s="360" t="n">
        <v>0</v>
      </c>
      <c r="D2184" s="360" t="n">
        <v>1</v>
      </c>
      <c r="E2184" s="360" t="n">
        <v>223</v>
      </c>
      <c r="F2184" s="360">
        <f>ROUND(Source!AQ2174,O2184)</f>
        <v/>
      </c>
      <c r="G2184" s="360" t="inlineStr">
        <is>
          <t>ОборудЗак</t>
        </is>
      </c>
      <c r="H2184" s="360" t="inlineStr">
        <is>
          <t>Стоимость оборудования заказчика</t>
        </is>
      </c>
      <c r="I2184" s="360" t="n"/>
      <c r="J2184" s="360" t="n"/>
      <c r="K2184" s="360" t="n">
        <v>223</v>
      </c>
      <c r="L2184" s="360" t="n">
        <v>9</v>
      </c>
      <c r="M2184" s="360" t="n">
        <v>3</v>
      </c>
      <c r="N2184" s="360" t="inlineStr"/>
      <c r="O2184" s="360" t="n">
        <v>0</v>
      </c>
      <c r="P2184" s="360" t="n"/>
      <c r="Q2184" s="360" t="n"/>
      <c r="R2184" s="360" t="n"/>
      <c r="S2184" s="360" t="n"/>
      <c r="T2184" s="360" t="n"/>
      <c r="U2184" s="360" t="n"/>
      <c r="V2184" s="360" t="n"/>
      <c r="W2184" s="360" t="n">
        <v>0</v>
      </c>
      <c r="X2184" s="360" t="n">
        <v>1</v>
      </c>
      <c r="Y2184" s="360" t="n">
        <v>0</v>
      </c>
      <c r="Z2184" s="360" t="n"/>
      <c r="AA2184" s="360" t="n"/>
      <c r="AB2184" s="360" t="n"/>
    </row>
    <row r="2185">
      <c r="A2185" s="360" t="n">
        <v>50</v>
      </c>
      <c r="B2185" s="360" t="n">
        <v>0</v>
      </c>
      <c r="C2185" s="360" t="n">
        <v>0</v>
      </c>
      <c r="D2185" s="360" t="n">
        <v>1</v>
      </c>
      <c r="E2185" s="360" t="n">
        <v>229</v>
      </c>
      <c r="F2185" s="360">
        <f>ROUND(Source!AZ2174,O2185)</f>
        <v/>
      </c>
      <c r="G2185" s="360" t="inlineStr">
        <is>
          <t>ОборудПод</t>
        </is>
      </c>
      <c r="H2185" s="360" t="inlineStr">
        <is>
          <t>Стоимость оборудования подрядчика</t>
        </is>
      </c>
      <c r="I2185" s="360" t="n"/>
      <c r="J2185" s="360" t="n"/>
      <c r="K2185" s="360" t="n">
        <v>229</v>
      </c>
      <c r="L2185" s="360" t="n">
        <v>10</v>
      </c>
      <c r="M2185" s="360" t="n">
        <v>3</v>
      </c>
      <c r="N2185" s="360" t="inlineStr"/>
      <c r="O2185" s="360" t="n">
        <v>0</v>
      </c>
      <c r="P2185" s="360" t="n"/>
      <c r="Q2185" s="360" t="n"/>
      <c r="R2185" s="360" t="n"/>
      <c r="S2185" s="360" t="n"/>
      <c r="T2185" s="360" t="n"/>
      <c r="U2185" s="360" t="n"/>
      <c r="V2185" s="360" t="n"/>
      <c r="W2185" s="360" t="n">
        <v>0</v>
      </c>
      <c r="X2185" s="360" t="n">
        <v>1</v>
      </c>
      <c r="Y2185" s="360" t="n">
        <v>0</v>
      </c>
      <c r="Z2185" s="360" t="n"/>
      <c r="AA2185" s="360" t="n"/>
      <c r="AB2185" s="360" t="n"/>
    </row>
    <row r="2186">
      <c r="A2186" s="360" t="n">
        <v>50</v>
      </c>
      <c r="B2186" s="360" t="n">
        <v>0</v>
      </c>
      <c r="C2186" s="360" t="n">
        <v>0</v>
      </c>
      <c r="D2186" s="360" t="n">
        <v>1</v>
      </c>
      <c r="E2186" s="360" t="n">
        <v>203</v>
      </c>
      <c r="F2186" s="360">
        <f>ROUND(Source!Q2174,O2186)</f>
        <v/>
      </c>
      <c r="G2186" s="360" t="inlineStr">
        <is>
          <t>ЭММ</t>
        </is>
      </c>
      <c r="H2186" s="360" t="inlineStr">
        <is>
          <t>Эксплуатация машин</t>
        </is>
      </c>
      <c r="I2186" s="360" t="n"/>
      <c r="J2186" s="360" t="n"/>
      <c r="K2186" s="360" t="n">
        <v>203</v>
      </c>
      <c r="L2186" s="360" t="n">
        <v>11</v>
      </c>
      <c r="M2186" s="360" t="n">
        <v>3</v>
      </c>
      <c r="N2186" s="360" t="inlineStr"/>
      <c r="O2186" s="360" t="n">
        <v>0</v>
      </c>
      <c r="P2186" s="360" t="n"/>
      <c r="Q2186" s="360" t="n"/>
      <c r="R2186" s="360" t="n"/>
      <c r="S2186" s="360" t="n"/>
      <c r="T2186" s="360" t="n"/>
      <c r="U2186" s="360" t="n"/>
      <c r="V2186" s="360" t="n"/>
      <c r="W2186" s="360" t="n">
        <v>0</v>
      </c>
      <c r="X2186" s="360" t="n">
        <v>1</v>
      </c>
      <c r="Y2186" s="360" t="n">
        <v>0</v>
      </c>
      <c r="Z2186" s="360" t="n"/>
      <c r="AA2186" s="360" t="n"/>
      <c r="AB2186" s="360" t="n"/>
    </row>
    <row r="2187">
      <c r="A2187" s="360" t="n">
        <v>50</v>
      </c>
      <c r="B2187" s="360" t="n">
        <v>0</v>
      </c>
      <c r="C2187" s="360" t="n">
        <v>0</v>
      </c>
      <c r="D2187" s="360" t="n">
        <v>1</v>
      </c>
      <c r="E2187" s="360" t="n">
        <v>231</v>
      </c>
      <c r="F2187" s="360">
        <f>ROUND(Source!BB2174,O2187)</f>
        <v/>
      </c>
      <c r="G2187" s="360" t="inlineStr">
        <is>
          <t>ЭММсНРиСП</t>
        </is>
      </c>
      <c r="H2187" s="360" t="inlineStr">
        <is>
          <t>Эксплуатация машин по ТСН-2001.16</t>
        </is>
      </c>
      <c r="I2187" s="360" t="n"/>
      <c r="J2187" s="360" t="n"/>
      <c r="K2187" s="360" t="n">
        <v>231</v>
      </c>
      <c r="L2187" s="360" t="n">
        <v>12</v>
      </c>
      <c r="M2187" s="360" t="n">
        <v>3</v>
      </c>
      <c r="N2187" s="360" t="inlineStr"/>
      <c r="O2187" s="360" t="n">
        <v>0</v>
      </c>
      <c r="P2187" s="360" t="n"/>
      <c r="Q2187" s="360" t="n"/>
      <c r="R2187" s="360" t="n"/>
      <c r="S2187" s="360" t="n"/>
      <c r="T2187" s="360" t="n"/>
      <c r="U2187" s="360" t="n"/>
      <c r="V2187" s="360" t="n"/>
      <c r="W2187" s="360" t="n">
        <v>0</v>
      </c>
      <c r="X2187" s="360" t="n">
        <v>1</v>
      </c>
      <c r="Y2187" s="360" t="n">
        <v>0</v>
      </c>
      <c r="Z2187" s="360" t="n"/>
      <c r="AA2187" s="360" t="n"/>
      <c r="AB2187" s="360" t="n"/>
    </row>
    <row r="2188">
      <c r="A2188" s="360" t="n">
        <v>50</v>
      </c>
      <c r="B2188" s="360" t="n">
        <v>0</v>
      </c>
      <c r="C2188" s="360" t="n">
        <v>0</v>
      </c>
      <c r="D2188" s="360" t="n">
        <v>1</v>
      </c>
      <c r="E2188" s="360" t="n">
        <v>204</v>
      </c>
      <c r="F2188" s="360">
        <f>ROUND(Source!R2174,O2188)</f>
        <v/>
      </c>
      <c r="G2188" s="360" t="inlineStr">
        <is>
          <t>ЗПМ</t>
        </is>
      </c>
      <c r="H2188" s="360" t="inlineStr">
        <is>
          <t>ЗП машинистов</t>
        </is>
      </c>
      <c r="I2188" s="360" t="n"/>
      <c r="J2188" s="360" t="n"/>
      <c r="K2188" s="360" t="n">
        <v>204</v>
      </c>
      <c r="L2188" s="360" t="n">
        <v>13</v>
      </c>
      <c r="M2188" s="360" t="n">
        <v>3</v>
      </c>
      <c r="N2188" s="360" t="inlineStr"/>
      <c r="O2188" s="360" t="n">
        <v>0</v>
      </c>
      <c r="P2188" s="360" t="n"/>
      <c r="Q2188" s="360" t="n"/>
      <c r="R2188" s="360" t="n"/>
      <c r="S2188" s="360" t="n"/>
      <c r="T2188" s="360" t="n"/>
      <c r="U2188" s="360" t="n"/>
      <c r="V2188" s="360" t="n"/>
      <c r="W2188" s="360" t="n">
        <v>0</v>
      </c>
      <c r="X2188" s="360" t="n">
        <v>1</v>
      </c>
      <c r="Y2188" s="360" t="n">
        <v>0</v>
      </c>
      <c r="Z2188" s="360" t="n"/>
      <c r="AA2188" s="360" t="n"/>
      <c r="AB2188" s="360" t="n"/>
    </row>
    <row r="2189">
      <c r="A2189" s="360" t="n">
        <v>50</v>
      </c>
      <c r="B2189" s="360" t="n">
        <v>0</v>
      </c>
      <c r="C2189" s="360" t="n">
        <v>0</v>
      </c>
      <c r="D2189" s="360" t="n">
        <v>1</v>
      </c>
      <c r="E2189" s="360" t="n">
        <v>205</v>
      </c>
      <c r="F2189" s="360">
        <f>ROUND(Source!S2174,O2189)</f>
        <v/>
      </c>
      <c r="G2189" s="360" t="inlineStr">
        <is>
          <t>ОЗП</t>
        </is>
      </c>
      <c r="H2189" s="360" t="inlineStr">
        <is>
          <t>Основная ЗП рабочих</t>
        </is>
      </c>
      <c r="I2189" s="360" t="n"/>
      <c r="J2189" s="360" t="n"/>
      <c r="K2189" s="360" t="n">
        <v>205</v>
      </c>
      <c r="L2189" s="360" t="n">
        <v>14</v>
      </c>
      <c r="M2189" s="360" t="n">
        <v>3</v>
      </c>
      <c r="N2189" s="360" t="inlineStr"/>
      <c r="O2189" s="360" t="n">
        <v>0</v>
      </c>
      <c r="P2189" s="360" t="n"/>
      <c r="Q2189" s="360" t="n"/>
      <c r="R2189" s="360" t="n"/>
      <c r="S2189" s="360" t="n"/>
      <c r="T2189" s="360" t="n"/>
      <c r="U2189" s="360" t="n"/>
      <c r="V2189" s="360" t="n"/>
      <c r="W2189" s="360" t="n">
        <v>0</v>
      </c>
      <c r="X2189" s="360" t="n">
        <v>1</v>
      </c>
      <c r="Y2189" s="360" t="n">
        <v>0</v>
      </c>
      <c r="Z2189" s="360" t="n"/>
      <c r="AA2189" s="360" t="n"/>
      <c r="AB2189" s="360" t="n"/>
    </row>
    <row r="2190">
      <c r="A2190" s="360" t="n">
        <v>50</v>
      </c>
      <c r="B2190" s="360" t="n">
        <v>0</v>
      </c>
      <c r="C2190" s="360" t="n">
        <v>0</v>
      </c>
      <c r="D2190" s="360" t="n">
        <v>1</v>
      </c>
      <c r="E2190" s="360" t="n">
        <v>232</v>
      </c>
      <c r="F2190" s="360">
        <f>ROUND(Source!BC2174,O2190)</f>
        <v/>
      </c>
      <c r="G2190" s="360" t="inlineStr">
        <is>
          <t>ОЗПсНРиСП</t>
        </is>
      </c>
      <c r="H2190" s="360" t="inlineStr">
        <is>
          <t>Основная ЗП рабочих по ТСН-2001.16</t>
        </is>
      </c>
      <c r="I2190" s="360" t="n"/>
      <c r="J2190" s="360" t="n"/>
      <c r="K2190" s="360" t="n">
        <v>232</v>
      </c>
      <c r="L2190" s="360" t="n">
        <v>15</v>
      </c>
      <c r="M2190" s="360" t="n">
        <v>3</v>
      </c>
      <c r="N2190" s="360" t="inlineStr"/>
      <c r="O2190" s="360" t="n">
        <v>0</v>
      </c>
      <c r="P2190" s="360" t="n"/>
      <c r="Q2190" s="360" t="n"/>
      <c r="R2190" s="360" t="n"/>
      <c r="S2190" s="360" t="n"/>
      <c r="T2190" s="360" t="n"/>
      <c r="U2190" s="360" t="n"/>
      <c r="V2190" s="360" t="n"/>
      <c r="W2190" s="360" t="n">
        <v>0</v>
      </c>
      <c r="X2190" s="360" t="n">
        <v>1</v>
      </c>
      <c r="Y2190" s="360" t="n">
        <v>0</v>
      </c>
      <c r="Z2190" s="360" t="n"/>
      <c r="AA2190" s="360" t="n"/>
      <c r="AB2190" s="360" t="n"/>
    </row>
    <row r="2191">
      <c r="A2191" s="360" t="n">
        <v>50</v>
      </c>
      <c r="B2191" s="360" t="n">
        <v>0</v>
      </c>
      <c r="C2191" s="360" t="n">
        <v>0</v>
      </c>
      <c r="D2191" s="360" t="n">
        <v>1</v>
      </c>
      <c r="E2191" s="360" t="n">
        <v>214</v>
      </c>
      <c r="F2191" s="360">
        <f>ROUND(Source!AS2174,O2191)</f>
        <v/>
      </c>
      <c r="G2191" s="360" t="inlineStr">
        <is>
          <t>Строит</t>
        </is>
      </c>
      <c r="H2191" s="360" t="inlineStr">
        <is>
          <t>Строительные работы с НР и СП</t>
        </is>
      </c>
      <c r="I2191" s="360" t="n"/>
      <c r="J2191" s="360" t="n"/>
      <c r="K2191" s="360" t="n">
        <v>214</v>
      </c>
      <c r="L2191" s="360" t="n">
        <v>16</v>
      </c>
      <c r="M2191" s="360" t="n">
        <v>3</v>
      </c>
      <c r="N2191" s="360" t="inlineStr"/>
      <c r="O2191" s="360" t="n">
        <v>0</v>
      </c>
      <c r="P2191" s="360" t="n"/>
      <c r="Q2191" s="360" t="n"/>
      <c r="R2191" s="360" t="n"/>
      <c r="S2191" s="360" t="n"/>
      <c r="T2191" s="360" t="n"/>
      <c r="U2191" s="360" t="n"/>
      <c r="V2191" s="360" t="n"/>
      <c r="W2191" s="360" t="n">
        <v>0</v>
      </c>
      <c r="X2191" s="360" t="n">
        <v>1</v>
      </c>
      <c r="Y2191" s="360" t="n">
        <v>0</v>
      </c>
      <c r="Z2191" s="360" t="n"/>
      <c r="AA2191" s="360" t="n"/>
      <c r="AB2191" s="360" t="n"/>
    </row>
    <row r="2192">
      <c r="A2192" s="360" t="n">
        <v>50</v>
      </c>
      <c r="B2192" s="360" t="n">
        <v>0</v>
      </c>
      <c r="C2192" s="360" t="n">
        <v>0</v>
      </c>
      <c r="D2192" s="360" t="n">
        <v>1</v>
      </c>
      <c r="E2192" s="360" t="n">
        <v>215</v>
      </c>
      <c r="F2192" s="360">
        <f>ROUND(Source!AT2174,O2192)</f>
        <v/>
      </c>
      <c r="G2192" s="360" t="inlineStr">
        <is>
          <t>Монтаж</t>
        </is>
      </c>
      <c r="H2192" s="360" t="inlineStr">
        <is>
          <t>Монтажные работы с НР и СП</t>
        </is>
      </c>
      <c r="I2192" s="360" t="n"/>
      <c r="J2192" s="360" t="n"/>
      <c r="K2192" s="360" t="n">
        <v>215</v>
      </c>
      <c r="L2192" s="360" t="n">
        <v>17</v>
      </c>
      <c r="M2192" s="360" t="n">
        <v>3</v>
      </c>
      <c r="N2192" s="360" t="inlineStr"/>
      <c r="O2192" s="360" t="n">
        <v>0</v>
      </c>
      <c r="P2192" s="360" t="n"/>
      <c r="Q2192" s="360" t="n"/>
      <c r="R2192" s="360" t="n"/>
      <c r="S2192" s="360" t="n"/>
      <c r="T2192" s="360" t="n"/>
      <c r="U2192" s="360" t="n"/>
      <c r="V2192" s="360" t="n"/>
      <c r="W2192" s="360" t="n">
        <v>0</v>
      </c>
      <c r="X2192" s="360" t="n">
        <v>1</v>
      </c>
      <c r="Y2192" s="360" t="n">
        <v>0</v>
      </c>
      <c r="Z2192" s="360" t="n"/>
      <c r="AA2192" s="360" t="n"/>
      <c r="AB2192" s="360" t="n"/>
    </row>
    <row r="2193">
      <c r="A2193" s="360" t="n">
        <v>50</v>
      </c>
      <c r="B2193" s="360" t="n">
        <v>0</v>
      </c>
      <c r="C2193" s="360" t="n">
        <v>0</v>
      </c>
      <c r="D2193" s="360" t="n">
        <v>1</v>
      </c>
      <c r="E2193" s="360" t="n">
        <v>217</v>
      </c>
      <c r="F2193" s="360">
        <f>ROUND(Source!AU2174,O2193)</f>
        <v/>
      </c>
      <c r="G2193" s="360" t="inlineStr">
        <is>
          <t>Прочие</t>
        </is>
      </c>
      <c r="H2193" s="360" t="inlineStr">
        <is>
          <t>Прочие работы с НР и СП</t>
        </is>
      </c>
      <c r="I2193" s="360" t="n"/>
      <c r="J2193" s="360" t="n"/>
      <c r="K2193" s="360" t="n">
        <v>217</v>
      </c>
      <c r="L2193" s="360" t="n">
        <v>18</v>
      </c>
      <c r="M2193" s="360" t="n">
        <v>3</v>
      </c>
      <c r="N2193" s="360" t="inlineStr"/>
      <c r="O2193" s="360" t="n">
        <v>0</v>
      </c>
      <c r="P2193" s="360" t="n"/>
      <c r="Q2193" s="360" t="n"/>
      <c r="R2193" s="360" t="n"/>
      <c r="S2193" s="360" t="n"/>
      <c r="T2193" s="360" t="n"/>
      <c r="U2193" s="360" t="n"/>
      <c r="V2193" s="360" t="n"/>
      <c r="W2193" s="360" t="n">
        <v>0</v>
      </c>
      <c r="X2193" s="360" t="n">
        <v>1</v>
      </c>
      <c r="Y2193" s="360" t="n">
        <v>0</v>
      </c>
      <c r="Z2193" s="360" t="n"/>
      <c r="AA2193" s="360" t="n"/>
      <c r="AB2193" s="360" t="n"/>
    </row>
    <row r="2194">
      <c r="A2194" s="360" t="n">
        <v>50</v>
      </c>
      <c r="B2194" s="360" t="n">
        <v>0</v>
      </c>
      <c r="C2194" s="360" t="n">
        <v>0</v>
      </c>
      <c r="D2194" s="360" t="n">
        <v>1</v>
      </c>
      <c r="E2194" s="360" t="n">
        <v>230</v>
      </c>
      <c r="F2194" s="360">
        <f>ROUND(Source!BA2174,O2194)</f>
        <v/>
      </c>
      <c r="G2194" s="360" t="inlineStr">
        <is>
          <t>ПрочиеЗатр</t>
        </is>
      </c>
      <c r="H2194" s="360" t="inlineStr">
        <is>
          <t>Прочие затраты по ТСН-2001.16</t>
        </is>
      </c>
      <c r="I2194" s="360" t="n"/>
      <c r="J2194" s="360" t="n"/>
      <c r="K2194" s="360" t="n">
        <v>230</v>
      </c>
      <c r="L2194" s="360" t="n">
        <v>19</v>
      </c>
      <c r="M2194" s="360" t="n">
        <v>3</v>
      </c>
      <c r="N2194" s="360" t="inlineStr"/>
      <c r="O2194" s="360" t="n">
        <v>0</v>
      </c>
      <c r="P2194" s="360" t="n"/>
      <c r="Q2194" s="360" t="n"/>
      <c r="R2194" s="360" t="n"/>
      <c r="S2194" s="360" t="n"/>
      <c r="T2194" s="360" t="n"/>
      <c r="U2194" s="360" t="n"/>
      <c r="V2194" s="360" t="n"/>
      <c r="W2194" s="360" t="n">
        <v>0</v>
      </c>
      <c r="X2194" s="360" t="n">
        <v>1</v>
      </c>
      <c r="Y2194" s="360" t="n">
        <v>0</v>
      </c>
      <c r="Z2194" s="360" t="n"/>
      <c r="AA2194" s="360" t="n"/>
      <c r="AB2194" s="360" t="n"/>
    </row>
    <row r="2195">
      <c r="A2195" s="360" t="n">
        <v>50</v>
      </c>
      <c r="B2195" s="360" t="n">
        <v>0</v>
      </c>
      <c r="C2195" s="360" t="n">
        <v>0</v>
      </c>
      <c r="D2195" s="360" t="n">
        <v>1</v>
      </c>
      <c r="E2195" s="360" t="n">
        <v>206</v>
      </c>
      <c r="F2195" s="360">
        <f>ROUND(Source!T2174,O2195)</f>
        <v/>
      </c>
      <c r="G2195" s="360" t="inlineStr">
        <is>
          <t>ВозврМат</t>
        </is>
      </c>
      <c r="H2195" s="360" t="inlineStr">
        <is>
          <t>Возврат материалов</t>
        </is>
      </c>
      <c r="I2195" s="360" t="n"/>
      <c r="J2195" s="360" t="n"/>
      <c r="K2195" s="360" t="n">
        <v>206</v>
      </c>
      <c r="L2195" s="360" t="n">
        <v>20</v>
      </c>
      <c r="M2195" s="360" t="n">
        <v>3</v>
      </c>
      <c r="N2195" s="360" t="inlineStr"/>
      <c r="O2195" s="360" t="n">
        <v>0</v>
      </c>
      <c r="P2195" s="360" t="n"/>
      <c r="Q2195" s="360" t="n"/>
      <c r="R2195" s="360" t="n"/>
      <c r="S2195" s="360" t="n"/>
      <c r="T2195" s="360" t="n"/>
      <c r="U2195" s="360" t="n"/>
      <c r="V2195" s="360" t="n"/>
      <c r="W2195" s="360" t="n">
        <v>0</v>
      </c>
      <c r="X2195" s="360" t="n">
        <v>1</v>
      </c>
      <c r="Y2195" s="360" t="n">
        <v>0</v>
      </c>
      <c r="Z2195" s="360" t="n"/>
      <c r="AA2195" s="360" t="n"/>
      <c r="AB2195" s="360" t="n"/>
    </row>
    <row r="2196">
      <c r="A2196" s="360" t="n">
        <v>50</v>
      </c>
      <c r="B2196" s="360" t="n">
        <v>0</v>
      </c>
      <c r="C2196" s="360" t="n">
        <v>0</v>
      </c>
      <c r="D2196" s="360" t="n">
        <v>1</v>
      </c>
      <c r="E2196" s="360" t="n">
        <v>207</v>
      </c>
      <c r="F2196" s="360">
        <f>ROUND(Source!U2174,O2196)</f>
        <v/>
      </c>
      <c r="G2196" s="360" t="inlineStr">
        <is>
          <t>ТрудСтр</t>
        </is>
      </c>
      <c r="H2196" s="360" t="inlineStr">
        <is>
          <t>Трудозатраты строителей</t>
        </is>
      </c>
      <c r="I2196" s="360" t="n"/>
      <c r="J2196" s="360" t="n"/>
      <c r="K2196" s="360" t="n">
        <v>207</v>
      </c>
      <c r="L2196" s="360" t="n">
        <v>21</v>
      </c>
      <c r="M2196" s="360" t="n">
        <v>3</v>
      </c>
      <c r="N2196" s="360" t="inlineStr"/>
      <c r="O2196" s="360" t="n">
        <v>7</v>
      </c>
      <c r="P2196" s="360" t="n"/>
      <c r="Q2196" s="360" t="n"/>
      <c r="R2196" s="360" t="n"/>
      <c r="S2196" s="360" t="n"/>
      <c r="T2196" s="360" t="n"/>
      <c r="U2196" s="360" t="n"/>
      <c r="V2196" s="360" t="n"/>
      <c r="W2196" s="360" t="n">
        <v>0</v>
      </c>
      <c r="X2196" s="360" t="n">
        <v>1</v>
      </c>
      <c r="Y2196" s="360" t="n">
        <v>0</v>
      </c>
      <c r="Z2196" s="360" t="n"/>
      <c r="AA2196" s="360" t="n"/>
      <c r="AB2196" s="360" t="n"/>
    </row>
    <row r="2197">
      <c r="A2197" s="360" t="n">
        <v>50</v>
      </c>
      <c r="B2197" s="360" t="n">
        <v>0</v>
      </c>
      <c r="C2197" s="360" t="n">
        <v>0</v>
      </c>
      <c r="D2197" s="360" t="n">
        <v>1</v>
      </c>
      <c r="E2197" s="360" t="n">
        <v>208</v>
      </c>
      <c r="F2197" s="360">
        <f>ROUND(Source!V2174,O2197)</f>
        <v/>
      </c>
      <c r="G2197" s="360" t="inlineStr">
        <is>
          <t>ТрудМаш</t>
        </is>
      </c>
      <c r="H2197" s="360" t="inlineStr">
        <is>
          <t>Трудозатраты машинистов</t>
        </is>
      </c>
      <c r="I2197" s="360" t="n"/>
      <c r="J2197" s="360" t="n"/>
      <c r="K2197" s="360" t="n">
        <v>208</v>
      </c>
      <c r="L2197" s="360" t="n">
        <v>22</v>
      </c>
      <c r="M2197" s="360" t="n">
        <v>3</v>
      </c>
      <c r="N2197" s="360" t="inlineStr"/>
      <c r="O2197" s="360" t="n">
        <v>7</v>
      </c>
      <c r="P2197" s="360" t="n"/>
      <c r="Q2197" s="360" t="n"/>
      <c r="R2197" s="360" t="n"/>
      <c r="S2197" s="360" t="n"/>
      <c r="T2197" s="360" t="n"/>
      <c r="U2197" s="360" t="n"/>
      <c r="V2197" s="360" t="n"/>
      <c r="W2197" s="360" t="n">
        <v>0</v>
      </c>
      <c r="X2197" s="360" t="n">
        <v>1</v>
      </c>
      <c r="Y2197" s="360" t="n">
        <v>0</v>
      </c>
      <c r="Z2197" s="360" t="n"/>
      <c r="AA2197" s="360" t="n"/>
      <c r="AB2197" s="360" t="n"/>
    </row>
    <row r="2198">
      <c r="A2198" s="360" t="n">
        <v>50</v>
      </c>
      <c r="B2198" s="360" t="n">
        <v>0</v>
      </c>
      <c r="C2198" s="360" t="n">
        <v>0</v>
      </c>
      <c r="D2198" s="360" t="n">
        <v>1</v>
      </c>
      <c r="E2198" s="360" t="n">
        <v>209</v>
      </c>
      <c r="F2198" s="360">
        <f>ROUND(Source!W2174,O2198)</f>
        <v/>
      </c>
      <c r="G2198" s="360" t="inlineStr">
        <is>
          <t>ТранспМат</t>
        </is>
      </c>
      <c r="H2198" s="360" t="inlineStr">
        <is>
          <t>Транспорт материалов</t>
        </is>
      </c>
      <c r="I2198" s="360" t="n"/>
      <c r="J2198" s="360" t="n"/>
      <c r="K2198" s="360" t="n">
        <v>209</v>
      </c>
      <c r="L2198" s="360" t="n">
        <v>23</v>
      </c>
      <c r="M2198" s="360" t="n">
        <v>3</v>
      </c>
      <c r="N2198" s="360" t="inlineStr"/>
      <c r="O2198" s="360" t="n">
        <v>0</v>
      </c>
      <c r="P2198" s="360" t="n"/>
      <c r="Q2198" s="360" t="n"/>
      <c r="R2198" s="360" t="n"/>
      <c r="S2198" s="360" t="n"/>
      <c r="T2198" s="360" t="n"/>
      <c r="U2198" s="360" t="n"/>
      <c r="V2198" s="360" t="n"/>
      <c r="W2198" s="360" t="n">
        <v>0</v>
      </c>
      <c r="X2198" s="360" t="n">
        <v>1</v>
      </c>
      <c r="Y2198" s="360" t="n">
        <v>0</v>
      </c>
      <c r="Z2198" s="360" t="n"/>
      <c r="AA2198" s="360" t="n"/>
      <c r="AB2198" s="360" t="n"/>
    </row>
    <row r="2199">
      <c r="A2199" s="360" t="n">
        <v>50</v>
      </c>
      <c r="B2199" s="360" t="n">
        <v>0</v>
      </c>
      <c r="C2199" s="360" t="n">
        <v>0</v>
      </c>
      <c r="D2199" s="360" t="n">
        <v>1</v>
      </c>
      <c r="E2199" s="360" t="n">
        <v>233</v>
      </c>
      <c r="F2199" s="360">
        <f>ROUND(Source!BD2174,O2199)</f>
        <v/>
      </c>
      <c r="G2199" s="360" t="inlineStr">
        <is>
          <t>Перевозка</t>
        </is>
      </c>
      <c r="H2199" s="360" t="inlineStr">
        <is>
          <t>Перевозка грузов</t>
        </is>
      </c>
      <c r="I2199" s="360" t="n"/>
      <c r="J2199" s="360" t="n"/>
      <c r="K2199" s="360" t="n">
        <v>233</v>
      </c>
      <c r="L2199" s="360" t="n">
        <v>24</v>
      </c>
      <c r="M2199" s="360" t="n">
        <v>3</v>
      </c>
      <c r="N2199" s="360" t="inlineStr"/>
      <c r="O2199" s="360" t="n">
        <v>0</v>
      </c>
      <c r="P2199" s="360" t="n"/>
      <c r="Q2199" s="360" t="n"/>
      <c r="R2199" s="360" t="n"/>
      <c r="S2199" s="360" t="n"/>
      <c r="T2199" s="360" t="n"/>
      <c r="U2199" s="360" t="n"/>
      <c r="V2199" s="360" t="n"/>
      <c r="W2199" s="360" t="n">
        <v>0</v>
      </c>
      <c r="X2199" s="360" t="n">
        <v>1</v>
      </c>
      <c r="Y2199" s="360" t="n">
        <v>0</v>
      </c>
      <c r="Z2199" s="360" t="n"/>
      <c r="AA2199" s="360" t="n"/>
      <c r="AB2199" s="360" t="n"/>
    </row>
    <row r="2200">
      <c r="A2200" s="360" t="n">
        <v>50</v>
      </c>
      <c r="B2200" s="360" t="n">
        <v>0</v>
      </c>
      <c r="C2200" s="360" t="n">
        <v>0</v>
      </c>
      <c r="D2200" s="360" t="n">
        <v>1</v>
      </c>
      <c r="E2200" s="360" t="n">
        <v>210</v>
      </c>
      <c r="F2200" s="360">
        <f>ROUND(Source!X2174,O2200)</f>
        <v/>
      </c>
      <c r="G2200" s="360" t="inlineStr">
        <is>
          <t>НР</t>
        </is>
      </c>
      <c r="H2200" s="360" t="inlineStr">
        <is>
          <t>Накладные расходы</t>
        </is>
      </c>
      <c r="I2200" s="360" t="n"/>
      <c r="J2200" s="360" t="n"/>
      <c r="K2200" s="360" t="n">
        <v>210</v>
      </c>
      <c r="L2200" s="360" t="n">
        <v>25</v>
      </c>
      <c r="M2200" s="360" t="n">
        <v>3</v>
      </c>
      <c r="N2200" s="360" t="inlineStr"/>
      <c r="O2200" s="360" t="n">
        <v>0</v>
      </c>
      <c r="P2200" s="360" t="n"/>
      <c r="Q2200" s="360" t="n"/>
      <c r="R2200" s="360" t="n"/>
      <c r="S2200" s="360" t="n"/>
      <c r="T2200" s="360" t="n"/>
      <c r="U2200" s="360" t="n"/>
      <c r="V2200" s="360" t="n"/>
      <c r="W2200" s="360" t="n">
        <v>0</v>
      </c>
      <c r="X2200" s="360" t="n">
        <v>1</v>
      </c>
      <c r="Y2200" s="360" t="n">
        <v>0</v>
      </c>
      <c r="Z2200" s="360" t="n"/>
      <c r="AA2200" s="360" t="n"/>
      <c r="AB2200" s="360" t="n"/>
    </row>
    <row r="2201">
      <c r="A2201" s="360" t="n">
        <v>50</v>
      </c>
      <c r="B2201" s="360" t="n">
        <v>0</v>
      </c>
      <c r="C2201" s="360" t="n">
        <v>0</v>
      </c>
      <c r="D2201" s="360" t="n">
        <v>1</v>
      </c>
      <c r="E2201" s="360" t="n">
        <v>211</v>
      </c>
      <c r="F2201" s="360">
        <f>ROUND(Source!Y2174,O2201)</f>
        <v/>
      </c>
      <c r="G2201" s="360" t="inlineStr">
        <is>
          <t>СмПриб</t>
        </is>
      </c>
      <c r="H2201" s="360" t="inlineStr">
        <is>
          <t>Сметная прибыль</t>
        </is>
      </c>
      <c r="I2201" s="360" t="n"/>
      <c r="J2201" s="360" t="n"/>
      <c r="K2201" s="360" t="n">
        <v>211</v>
      </c>
      <c r="L2201" s="360" t="n">
        <v>26</v>
      </c>
      <c r="M2201" s="360" t="n">
        <v>3</v>
      </c>
      <c r="N2201" s="360" t="inlineStr"/>
      <c r="O2201" s="360" t="n">
        <v>0</v>
      </c>
      <c r="P2201" s="360" t="n"/>
      <c r="Q2201" s="360" t="n"/>
      <c r="R2201" s="360" t="n"/>
      <c r="S2201" s="360" t="n"/>
      <c r="T2201" s="360" t="n"/>
      <c r="U2201" s="360" t="n"/>
      <c r="V2201" s="360" t="n"/>
      <c r="W2201" s="360" t="n">
        <v>0</v>
      </c>
      <c r="X2201" s="360" t="n">
        <v>1</v>
      </c>
      <c r="Y2201" s="360" t="n">
        <v>0</v>
      </c>
      <c r="Z2201" s="360" t="n"/>
      <c r="AA2201" s="360" t="n"/>
      <c r="AB2201" s="360" t="n"/>
    </row>
    <row r="2202">
      <c r="A2202" s="360" t="n">
        <v>50</v>
      </c>
      <c r="B2202" s="360" t="n">
        <v>0</v>
      </c>
      <c r="C2202" s="360" t="n">
        <v>0</v>
      </c>
      <c r="D2202" s="360" t="n">
        <v>1</v>
      </c>
      <c r="E2202" s="360" t="n">
        <v>224</v>
      </c>
      <c r="F2202" s="360">
        <f>ROUND(Source!AR2174,O2202)</f>
        <v/>
      </c>
      <c r="G2202" s="360" t="inlineStr">
        <is>
          <t>Всего</t>
        </is>
      </c>
      <c r="H2202" s="360" t="inlineStr">
        <is>
          <t>Всего с НР и СП</t>
        </is>
      </c>
      <c r="I2202" s="360" t="n"/>
      <c r="J2202" s="360" t="n"/>
      <c r="K2202" s="360" t="n">
        <v>224</v>
      </c>
      <c r="L2202" s="360" t="n">
        <v>27</v>
      </c>
      <c r="M2202" s="360" t="n">
        <v>3</v>
      </c>
      <c r="N2202" s="360" t="inlineStr"/>
      <c r="O2202" s="360" t="n">
        <v>0</v>
      </c>
      <c r="P2202" s="360" t="n"/>
      <c r="Q2202" s="360" t="n"/>
      <c r="R2202" s="360" t="n"/>
      <c r="S2202" s="360" t="n"/>
      <c r="T2202" s="360" t="n"/>
      <c r="U2202" s="360" t="n"/>
      <c r="V2202" s="360" t="n"/>
      <c r="W2202" s="360" t="n">
        <v>0</v>
      </c>
      <c r="X2202" s="360" t="n">
        <v>1</v>
      </c>
      <c r="Y2202" s="360" t="n">
        <v>0</v>
      </c>
      <c r="Z2202" s="360" t="n"/>
      <c r="AA2202" s="360" t="n"/>
      <c r="AB2202" s="360" t="n"/>
    </row>
    <row r="2203">
      <c r="A2203" s="360" t="n">
        <v>50</v>
      </c>
      <c r="B2203" s="360" t="n">
        <v>0</v>
      </c>
      <c r="C2203" s="360" t="n">
        <v>0</v>
      </c>
      <c r="D2203" s="360" t="n">
        <v>2</v>
      </c>
      <c r="E2203" s="360" t="n">
        <v>0</v>
      </c>
      <c r="F2203" s="360">
        <f>ROUND(F2202,O2203)</f>
        <v/>
      </c>
      <c r="G2203" s="360" t="inlineStr">
        <is>
          <t>и1</t>
        </is>
      </c>
      <c r="H2203" s="360" t="inlineStr">
        <is>
          <t>Итого</t>
        </is>
      </c>
      <c r="I2203" s="360" t="n"/>
      <c r="J2203" s="360" t="n"/>
      <c r="K2203" s="360" t="n">
        <v>212</v>
      </c>
      <c r="L2203" s="360" t="n">
        <v>28</v>
      </c>
      <c r="M2203" s="360" t="n">
        <v>0</v>
      </c>
      <c r="N2203" s="360" t="inlineStr"/>
      <c r="O2203" s="360" t="n">
        <v>0</v>
      </c>
      <c r="P2203" s="360" t="n"/>
      <c r="Q2203" s="360" t="n"/>
      <c r="R2203" s="360" t="n"/>
      <c r="S2203" s="360" t="n"/>
      <c r="T2203" s="360" t="n"/>
      <c r="U2203" s="360" t="n"/>
      <c r="V2203" s="360" t="n"/>
      <c r="W2203" s="360" t="n">
        <v>0</v>
      </c>
      <c r="X2203" s="360" t="n">
        <v>1</v>
      </c>
      <c r="Y2203" s="360" t="n">
        <v>0</v>
      </c>
      <c r="Z2203" s="360" t="n"/>
      <c r="AA2203" s="360" t="n"/>
      <c r="AB2203" s="360" t="n"/>
    </row>
    <row r="2204">
      <c r="A2204" s="360" t="n">
        <v>50</v>
      </c>
      <c r="B2204" s="360" t="n">
        <v>0</v>
      </c>
      <c r="C2204" s="360" t="n">
        <v>0</v>
      </c>
      <c r="D2204" s="360" t="n">
        <v>2</v>
      </c>
      <c r="E2204" s="360" t="n">
        <v>0</v>
      </c>
      <c r="F2204" s="360">
        <f>ROUND(F2203*0.22,O2204)</f>
        <v/>
      </c>
      <c r="G2204" s="360" t="inlineStr">
        <is>
          <t>и2</t>
        </is>
      </c>
      <c r="H2204" s="360" t="inlineStr">
        <is>
          <t>НДС 22%</t>
        </is>
      </c>
      <c r="I2204" s="360" t="n"/>
      <c r="J2204" s="360" t="n"/>
      <c r="K2204" s="360" t="n">
        <v>212</v>
      </c>
      <c r="L2204" s="360" t="n">
        <v>29</v>
      </c>
      <c r="M2204" s="360" t="n">
        <v>0</v>
      </c>
      <c r="N2204" s="360" t="inlineStr"/>
      <c r="O2204" s="360" t="n">
        <v>0</v>
      </c>
      <c r="P2204" s="360" t="n"/>
      <c r="Q2204" s="360" t="n"/>
      <c r="R2204" s="360" t="n"/>
      <c r="S2204" s="360" t="n"/>
      <c r="T2204" s="360" t="n"/>
      <c r="U2204" s="360" t="n"/>
      <c r="V2204" s="360" t="n"/>
      <c r="W2204" s="360" t="n">
        <v>0</v>
      </c>
      <c r="X2204" s="360" t="n">
        <v>1</v>
      </c>
      <c r="Y2204" s="360" t="n">
        <v>0</v>
      </c>
      <c r="Z2204" s="360" t="n"/>
      <c r="AA2204" s="360" t="n"/>
      <c r="AB2204" s="360" t="n"/>
    </row>
    <row r="2205">
      <c r="A2205" s="360" t="n">
        <v>50</v>
      </c>
      <c r="B2205" s="360" t="n">
        <v>0</v>
      </c>
      <c r="C2205" s="360" t="n">
        <v>0</v>
      </c>
      <c r="D2205" s="360" t="n">
        <v>2</v>
      </c>
      <c r="E2205" s="360" t="n">
        <v>213</v>
      </c>
      <c r="F2205" s="360">
        <f>ROUND(F2203+F2204,O2205)</f>
        <v/>
      </c>
      <c r="G2205" s="360" t="inlineStr">
        <is>
          <t>и3</t>
        </is>
      </c>
      <c r="H2205" s="360" t="inlineStr">
        <is>
          <t>Всего</t>
        </is>
      </c>
      <c r="I2205" s="360" t="n"/>
      <c r="J2205" s="360" t="n"/>
      <c r="K2205" s="360" t="n">
        <v>212</v>
      </c>
      <c r="L2205" s="360" t="n">
        <v>30</v>
      </c>
      <c r="M2205" s="360" t="n">
        <v>0</v>
      </c>
      <c r="N2205" s="360" t="inlineStr"/>
      <c r="O2205" s="360" t="n">
        <v>0</v>
      </c>
      <c r="P2205" s="360" t="n"/>
      <c r="Q2205" s="360" t="n"/>
      <c r="R2205" s="360" t="n"/>
      <c r="S2205" s="360" t="n"/>
      <c r="T2205" s="360" t="n"/>
      <c r="U2205" s="360" t="n"/>
      <c r="V2205" s="360" t="n"/>
      <c r="W2205" s="360" t="n">
        <v>0</v>
      </c>
      <c r="X2205" s="360" t="n">
        <v>1</v>
      </c>
      <c r="Y2205" s="360" t="n">
        <v>0</v>
      </c>
      <c r="Z2205" s="360" t="n"/>
      <c r="AA2205" s="360" t="n"/>
      <c r="AB2205" s="360" t="n"/>
    </row>
    <row r="2207">
      <c r="A2207" s="356" t="n">
        <v>3</v>
      </c>
      <c r="B2207" s="356" t="n">
        <v>0</v>
      </c>
      <c r="C2207" s="356" t="n"/>
      <c r="D2207" s="356">
        <f>ROW(A2215)</f>
        <v/>
      </c>
      <c r="E2207" s="356" t="n"/>
      <c r="F2207" s="356" t="inlineStr">
        <is>
          <t>Новая локальная смета</t>
        </is>
      </c>
      <c r="G2207" s="356" t="inlineStr">
        <is>
          <t>Шмидта, д.25-22</t>
        </is>
      </c>
      <c r="H2207" s="356" t="inlineStr"/>
      <c r="I2207" s="356" t="n">
        <v>0</v>
      </c>
      <c r="J2207" s="356" t="inlineStr"/>
      <c r="K2207" s="356" t="n">
        <v>0</v>
      </c>
      <c r="L2207" s="356" t="inlineStr">
        <is>
          <t>Новая локальная смета</t>
        </is>
      </c>
      <c r="M2207" s="356" t="inlineStr"/>
      <c r="N2207" s="356" t="n"/>
      <c r="O2207" s="356" t="n"/>
      <c r="P2207" s="356" t="n"/>
      <c r="Q2207" s="356" t="n"/>
      <c r="R2207" s="356" t="n"/>
      <c r="S2207" s="356" t="n">
        <v>0</v>
      </c>
      <c r="T2207" s="356" t="n"/>
      <c r="U2207" s="356" t="inlineStr"/>
      <c r="V2207" s="356" t="n">
        <v>0</v>
      </c>
      <c r="W2207" s="356" t="n"/>
      <c r="X2207" s="356" t="n"/>
      <c r="Y2207" s="356" t="n"/>
      <c r="Z2207" s="356" t="n"/>
      <c r="AA2207" s="356" t="n"/>
      <c r="AB2207" s="356" t="inlineStr"/>
      <c r="AC2207" s="356" t="inlineStr"/>
      <c r="AD2207" s="356" t="inlineStr"/>
      <c r="AE2207" s="356" t="inlineStr"/>
      <c r="AF2207" s="356" t="inlineStr"/>
      <c r="AG2207" s="356" t="inlineStr"/>
      <c r="AH2207" s="356" t="n"/>
      <c r="AI2207" s="356" t="n"/>
      <c r="AJ2207" s="356" t="n"/>
      <c r="AK2207" s="356" t="n"/>
      <c r="AL2207" s="356" t="n"/>
      <c r="AM2207" s="356" t="n"/>
      <c r="AN2207" s="356" t="n"/>
      <c r="AO2207" s="356" t="n"/>
      <c r="AP2207" s="356" t="inlineStr"/>
      <c r="AQ2207" s="356" t="inlineStr"/>
      <c r="AR2207" s="356" t="inlineStr"/>
      <c r="AS2207" s="356" t="n"/>
      <c r="AT2207" s="356" t="n"/>
      <c r="AU2207" s="356" t="n"/>
      <c r="AV2207" s="356" t="n"/>
      <c r="AW2207" s="356" t="n"/>
      <c r="AX2207" s="356" t="n"/>
      <c r="AY2207" s="356" t="n"/>
      <c r="AZ2207" s="356" t="inlineStr"/>
      <c r="BA2207" s="356" t="n"/>
      <c r="BB2207" s="356" t="inlineStr"/>
      <c r="BC2207" s="356" t="inlineStr"/>
      <c r="BD2207" s="356" t="inlineStr"/>
      <c r="BE2207" s="356" t="inlineStr"/>
      <c r="BF2207" s="356" t="inlineStr"/>
      <c r="BG2207" s="356" t="inlineStr"/>
      <c r="BH2207" s="356" t="inlineStr"/>
      <c r="BI2207" s="356" t="inlineStr"/>
      <c r="BJ2207" s="356" t="inlineStr"/>
      <c r="BK2207" s="356" t="inlineStr"/>
      <c r="BL2207" s="356" t="inlineStr"/>
      <c r="BM2207" s="356" t="inlineStr"/>
      <c r="BN2207" s="356" t="inlineStr"/>
      <c r="BO2207" s="356" t="inlineStr"/>
      <c r="BP2207" s="356" t="inlineStr"/>
      <c r="BQ2207" s="356" t="n"/>
      <c r="BR2207" s="356" t="n"/>
      <c r="BS2207" s="356" t="n"/>
      <c r="BT2207" s="356" t="n"/>
      <c r="BU2207" s="356" t="n"/>
      <c r="BV2207" s="356" t="n"/>
      <c r="BW2207" s="356" t="n"/>
      <c r="BX2207" s="356" t="n">
        <v>0</v>
      </c>
      <c r="BY2207" s="356" t="n"/>
      <c r="BZ2207" s="356" t="n"/>
      <c r="CA2207" s="356" t="n"/>
      <c r="CB2207" s="356" t="n"/>
      <c r="CC2207" s="356" t="n"/>
      <c r="CD2207" s="356" t="n"/>
      <c r="CE2207" s="356" t="n"/>
      <c r="CF2207" s="356" t="n">
        <v>0</v>
      </c>
      <c r="CG2207" s="356" t="n">
        <v>0</v>
      </c>
      <c r="CH2207" s="356" t="n"/>
      <c r="CI2207" s="356" t="inlineStr"/>
      <c r="CJ2207" s="356" t="inlineStr"/>
      <c r="CK2207" s="0" t="inlineStr"/>
      <c r="CL2207" s="0" t="inlineStr"/>
      <c r="CM2207" s="0" t="inlineStr"/>
      <c r="CN2207" s="0" t="inlineStr"/>
      <c r="CO2207" s="0" t="inlineStr"/>
      <c r="CP2207" s="0" t="inlineStr"/>
      <c r="CQ2207" s="0" t="inlineStr"/>
    </row>
    <row r="2209">
      <c r="A2209" s="358" t="n">
        <v>52</v>
      </c>
      <c r="B2209" s="358">
        <f>B2215</f>
        <v/>
      </c>
      <c r="C2209" s="358">
        <f>C2215</f>
        <v/>
      </c>
      <c r="D2209" s="358">
        <f>D2215</f>
        <v/>
      </c>
      <c r="E2209" s="358">
        <f>E2215</f>
        <v/>
      </c>
      <c r="F2209" s="358">
        <f>F2215</f>
        <v/>
      </c>
      <c r="G2209" s="358">
        <f>G2215</f>
        <v/>
      </c>
      <c r="H2209" s="358" t="n"/>
      <c r="I2209" s="358" t="n"/>
      <c r="J2209" s="358" t="n"/>
      <c r="K2209" s="358" t="n"/>
      <c r="L2209" s="358" t="n"/>
      <c r="M2209" s="358" t="n"/>
      <c r="N2209" s="358" t="n"/>
      <c r="O2209" s="358">
        <f>O2215</f>
        <v/>
      </c>
      <c r="P2209" s="358">
        <f>P2215</f>
        <v/>
      </c>
      <c r="Q2209" s="358">
        <f>Q2215</f>
        <v/>
      </c>
      <c r="R2209" s="358">
        <f>R2215</f>
        <v/>
      </c>
      <c r="S2209" s="358">
        <f>S2215</f>
        <v/>
      </c>
      <c r="T2209" s="358">
        <f>T2215</f>
        <v/>
      </c>
      <c r="U2209" s="358">
        <f>U2215</f>
        <v/>
      </c>
      <c r="V2209" s="358">
        <f>V2215</f>
        <v/>
      </c>
      <c r="W2209" s="358">
        <f>W2215</f>
        <v/>
      </c>
      <c r="X2209" s="358">
        <f>X2215</f>
        <v/>
      </c>
      <c r="Y2209" s="358">
        <f>Y2215</f>
        <v/>
      </c>
      <c r="Z2209" s="358">
        <f>Z2215</f>
        <v/>
      </c>
      <c r="AA2209" s="358">
        <f>AA2215</f>
        <v/>
      </c>
      <c r="AB2209" s="358">
        <f>AB2215</f>
        <v/>
      </c>
      <c r="AC2209" s="358">
        <f>AC2215</f>
        <v/>
      </c>
      <c r="AD2209" s="358">
        <f>AD2215</f>
        <v/>
      </c>
      <c r="AE2209" s="358">
        <f>AE2215</f>
        <v/>
      </c>
      <c r="AF2209" s="358">
        <f>AF2215</f>
        <v/>
      </c>
      <c r="AG2209" s="358">
        <f>AG2215</f>
        <v/>
      </c>
      <c r="AH2209" s="358">
        <f>AH2215</f>
        <v/>
      </c>
      <c r="AI2209" s="358">
        <f>AI2215</f>
        <v/>
      </c>
      <c r="AJ2209" s="358">
        <f>AJ2215</f>
        <v/>
      </c>
      <c r="AK2209" s="358">
        <f>AK2215</f>
        <v/>
      </c>
      <c r="AL2209" s="358">
        <f>AL2215</f>
        <v/>
      </c>
      <c r="AM2209" s="358">
        <f>AM2215</f>
        <v/>
      </c>
      <c r="AN2209" s="358">
        <f>AN2215</f>
        <v/>
      </c>
      <c r="AO2209" s="358">
        <f>AO2215</f>
        <v/>
      </c>
      <c r="AP2209" s="358">
        <f>AP2215</f>
        <v/>
      </c>
      <c r="AQ2209" s="358">
        <f>AQ2215</f>
        <v/>
      </c>
      <c r="AR2209" s="358">
        <f>AR2215</f>
        <v/>
      </c>
      <c r="AS2209" s="358">
        <f>AS2215</f>
        <v/>
      </c>
      <c r="AT2209" s="358">
        <f>AT2215</f>
        <v/>
      </c>
      <c r="AU2209" s="358">
        <f>AU2215</f>
        <v/>
      </c>
      <c r="AV2209" s="358">
        <f>AV2215</f>
        <v/>
      </c>
      <c r="AW2209" s="358">
        <f>AW2215</f>
        <v/>
      </c>
      <c r="AX2209" s="358">
        <f>AX2215</f>
        <v/>
      </c>
      <c r="AY2209" s="358">
        <f>AY2215</f>
        <v/>
      </c>
      <c r="AZ2209" s="358">
        <f>AZ2215</f>
        <v/>
      </c>
      <c r="BA2209" s="358">
        <f>BA2215</f>
        <v/>
      </c>
      <c r="BB2209" s="358">
        <f>BB2215</f>
        <v/>
      </c>
      <c r="BC2209" s="358">
        <f>BC2215</f>
        <v/>
      </c>
      <c r="BD2209" s="358">
        <f>BD2215</f>
        <v/>
      </c>
      <c r="BE2209" s="358">
        <f>BE2215</f>
        <v/>
      </c>
      <c r="BF2209" s="358">
        <f>BF2215</f>
        <v/>
      </c>
      <c r="BG2209" s="358">
        <f>BG2215</f>
        <v/>
      </c>
      <c r="BH2209" s="358">
        <f>BH2215</f>
        <v/>
      </c>
      <c r="BI2209" s="358">
        <f>BI2215</f>
        <v/>
      </c>
      <c r="BJ2209" s="358">
        <f>BJ2215</f>
        <v/>
      </c>
      <c r="BK2209" s="358">
        <f>BK2215</f>
        <v/>
      </c>
      <c r="BL2209" s="358">
        <f>BL2215</f>
        <v/>
      </c>
      <c r="BM2209" s="358">
        <f>BM2215</f>
        <v/>
      </c>
      <c r="BN2209" s="358">
        <f>BN2215</f>
        <v/>
      </c>
      <c r="BO2209" s="358">
        <f>BO2215</f>
        <v/>
      </c>
      <c r="BP2209" s="358">
        <f>BP2215</f>
        <v/>
      </c>
      <c r="BQ2209" s="358">
        <f>BQ2215</f>
        <v/>
      </c>
      <c r="BR2209" s="358">
        <f>BR2215</f>
        <v/>
      </c>
      <c r="BS2209" s="358">
        <f>BS2215</f>
        <v/>
      </c>
      <c r="BT2209" s="358">
        <f>BT2215</f>
        <v/>
      </c>
      <c r="BU2209" s="358">
        <f>BU2215</f>
        <v/>
      </c>
      <c r="BV2209" s="358">
        <f>BV2215</f>
        <v/>
      </c>
      <c r="BW2209" s="358">
        <f>BW2215</f>
        <v/>
      </c>
      <c r="BX2209" s="358">
        <f>BX2215</f>
        <v/>
      </c>
      <c r="BY2209" s="358">
        <f>BY2215</f>
        <v/>
      </c>
      <c r="BZ2209" s="358">
        <f>BZ2215</f>
        <v/>
      </c>
      <c r="CA2209" s="358">
        <f>CA2215</f>
        <v/>
      </c>
      <c r="CB2209" s="358">
        <f>CB2215</f>
        <v/>
      </c>
      <c r="CC2209" s="358">
        <f>CC2215</f>
        <v/>
      </c>
      <c r="CD2209" s="358">
        <f>CD2215</f>
        <v/>
      </c>
      <c r="CE2209" s="358">
        <f>CE2215</f>
        <v/>
      </c>
      <c r="CF2209" s="358">
        <f>CF2215</f>
        <v/>
      </c>
      <c r="CG2209" s="358">
        <f>CG2215</f>
        <v/>
      </c>
      <c r="CH2209" s="358">
        <f>CH2215</f>
        <v/>
      </c>
      <c r="CI2209" s="358">
        <f>CI2215</f>
        <v/>
      </c>
      <c r="CJ2209" s="358">
        <f>CJ2215</f>
        <v/>
      </c>
      <c r="CK2209" s="358">
        <f>CK2215</f>
        <v/>
      </c>
      <c r="CL2209" s="358">
        <f>CL2215</f>
        <v/>
      </c>
      <c r="CM2209" s="358">
        <f>CM2215</f>
        <v/>
      </c>
      <c r="CN2209" s="358">
        <f>CN2215</f>
        <v/>
      </c>
      <c r="CO2209" s="358">
        <f>CO2215</f>
        <v/>
      </c>
      <c r="CP2209" s="358">
        <f>CP2215</f>
        <v/>
      </c>
      <c r="CQ2209" s="358">
        <f>CQ2215</f>
        <v/>
      </c>
      <c r="CR2209" s="358">
        <f>CR2215</f>
        <v/>
      </c>
      <c r="CS2209" s="358">
        <f>CS2215</f>
        <v/>
      </c>
      <c r="CT2209" s="358">
        <f>CT2215</f>
        <v/>
      </c>
      <c r="CU2209" s="358">
        <f>CU2215</f>
        <v/>
      </c>
      <c r="CV2209" s="358">
        <f>CV2215</f>
        <v/>
      </c>
      <c r="CW2209" s="358">
        <f>CW2215</f>
        <v/>
      </c>
      <c r="CX2209" s="358">
        <f>CX2215</f>
        <v/>
      </c>
      <c r="CY2209" s="358">
        <f>CY2215</f>
        <v/>
      </c>
      <c r="CZ2209" s="358">
        <f>CZ2215</f>
        <v/>
      </c>
      <c r="DA2209" s="358">
        <f>DA2215</f>
        <v/>
      </c>
      <c r="DB2209" s="358">
        <f>DB2215</f>
        <v/>
      </c>
      <c r="DC2209" s="358">
        <f>DC2215</f>
        <v/>
      </c>
      <c r="DD2209" s="358">
        <f>DD2215</f>
        <v/>
      </c>
      <c r="DE2209" s="358">
        <f>DE2215</f>
        <v/>
      </c>
      <c r="DF2209" s="358">
        <f>DF2215</f>
        <v/>
      </c>
      <c r="DG2209" s="359">
        <f>DG2215</f>
        <v/>
      </c>
      <c r="DH2209" s="359">
        <f>DH2215</f>
        <v/>
      </c>
      <c r="DI2209" s="359">
        <f>DI2215</f>
        <v/>
      </c>
      <c r="DJ2209" s="359">
        <f>DJ2215</f>
        <v/>
      </c>
      <c r="DK2209" s="359">
        <f>DK2215</f>
        <v/>
      </c>
      <c r="DL2209" s="359">
        <f>DL2215</f>
        <v/>
      </c>
      <c r="DM2209" s="359">
        <f>DM2215</f>
        <v/>
      </c>
      <c r="DN2209" s="359">
        <f>DN2215</f>
        <v/>
      </c>
      <c r="DO2209" s="359">
        <f>DO2215</f>
        <v/>
      </c>
      <c r="DP2209" s="359">
        <f>DP2215</f>
        <v/>
      </c>
      <c r="DQ2209" s="359">
        <f>DQ2215</f>
        <v/>
      </c>
      <c r="DR2209" s="359">
        <f>DR2215</f>
        <v/>
      </c>
      <c r="DS2209" s="359">
        <f>DS2215</f>
        <v/>
      </c>
      <c r="DT2209" s="359">
        <f>DT2215</f>
        <v/>
      </c>
      <c r="DU2209" s="359">
        <f>DU2215</f>
        <v/>
      </c>
      <c r="DV2209" s="359">
        <f>DV2215</f>
        <v/>
      </c>
      <c r="DW2209" s="359">
        <f>DW2215</f>
        <v/>
      </c>
      <c r="DX2209" s="359">
        <f>DX2215</f>
        <v/>
      </c>
      <c r="DY2209" s="359">
        <f>DY2215</f>
        <v/>
      </c>
      <c r="DZ2209" s="359">
        <f>DZ2215</f>
        <v/>
      </c>
      <c r="EA2209" s="359">
        <f>EA2215</f>
        <v/>
      </c>
      <c r="EB2209" s="359">
        <f>EB2215</f>
        <v/>
      </c>
      <c r="EC2209" s="359">
        <f>EC2215</f>
        <v/>
      </c>
      <c r="ED2209" s="359">
        <f>ED2215</f>
        <v/>
      </c>
      <c r="EE2209" s="359">
        <f>EE2215</f>
        <v/>
      </c>
      <c r="EF2209" s="359">
        <f>EF2215</f>
        <v/>
      </c>
      <c r="EG2209" s="359">
        <f>EG2215</f>
        <v/>
      </c>
      <c r="EH2209" s="359">
        <f>EH2215</f>
        <v/>
      </c>
      <c r="EI2209" s="359">
        <f>EI2215</f>
        <v/>
      </c>
      <c r="EJ2209" s="359">
        <f>EJ2215</f>
        <v/>
      </c>
      <c r="EK2209" s="359">
        <f>EK2215</f>
        <v/>
      </c>
      <c r="EL2209" s="359">
        <f>EL2215</f>
        <v/>
      </c>
      <c r="EM2209" s="359">
        <f>EM2215</f>
        <v/>
      </c>
      <c r="EN2209" s="359">
        <f>EN2215</f>
        <v/>
      </c>
      <c r="EO2209" s="359">
        <f>EO2215</f>
        <v/>
      </c>
      <c r="EP2209" s="359">
        <f>EP2215</f>
        <v/>
      </c>
      <c r="EQ2209" s="359">
        <f>EQ2215</f>
        <v/>
      </c>
      <c r="ER2209" s="359">
        <f>ER2215</f>
        <v/>
      </c>
      <c r="ES2209" s="359">
        <f>ES2215</f>
        <v/>
      </c>
      <c r="ET2209" s="359">
        <f>ET2215</f>
        <v/>
      </c>
      <c r="EU2209" s="359">
        <f>EU2215</f>
        <v/>
      </c>
      <c r="EV2209" s="359">
        <f>EV2215</f>
        <v/>
      </c>
      <c r="EW2209" s="359">
        <f>EW2215</f>
        <v/>
      </c>
      <c r="EX2209" s="359">
        <f>EX2215</f>
        <v/>
      </c>
      <c r="EY2209" s="359">
        <f>EY2215</f>
        <v/>
      </c>
      <c r="EZ2209" s="359">
        <f>EZ2215</f>
        <v/>
      </c>
      <c r="FA2209" s="359">
        <f>FA2215</f>
        <v/>
      </c>
      <c r="FB2209" s="359">
        <f>FB2215</f>
        <v/>
      </c>
      <c r="FC2209" s="359">
        <f>FC2215</f>
        <v/>
      </c>
      <c r="FD2209" s="359">
        <f>FD2215</f>
        <v/>
      </c>
      <c r="FE2209" s="359">
        <f>FE2215</f>
        <v/>
      </c>
      <c r="FF2209" s="359">
        <f>FF2215</f>
        <v/>
      </c>
      <c r="FG2209" s="359">
        <f>FG2215</f>
        <v/>
      </c>
      <c r="FH2209" s="359">
        <f>FH2215</f>
        <v/>
      </c>
      <c r="FI2209" s="359">
        <f>FI2215</f>
        <v/>
      </c>
      <c r="FJ2209" s="359">
        <f>FJ2215</f>
        <v/>
      </c>
      <c r="FK2209" s="359">
        <f>FK2215</f>
        <v/>
      </c>
      <c r="FL2209" s="359">
        <f>FL2215</f>
        <v/>
      </c>
      <c r="FM2209" s="359">
        <f>FM2215</f>
        <v/>
      </c>
      <c r="FN2209" s="359">
        <f>FN2215</f>
        <v/>
      </c>
      <c r="FO2209" s="359">
        <f>FO2215</f>
        <v/>
      </c>
      <c r="FP2209" s="359">
        <f>FP2215</f>
        <v/>
      </c>
      <c r="FQ2209" s="359">
        <f>FQ2215</f>
        <v/>
      </c>
      <c r="FR2209" s="359">
        <f>FR2215</f>
        <v/>
      </c>
      <c r="FS2209" s="359">
        <f>FS2215</f>
        <v/>
      </c>
      <c r="FT2209" s="359">
        <f>FT2215</f>
        <v/>
      </c>
      <c r="FU2209" s="359">
        <f>FU2215</f>
        <v/>
      </c>
      <c r="FV2209" s="359">
        <f>FV2215</f>
        <v/>
      </c>
      <c r="FW2209" s="359">
        <f>FW2215</f>
        <v/>
      </c>
      <c r="FX2209" s="359">
        <f>FX2215</f>
        <v/>
      </c>
      <c r="FY2209" s="359">
        <f>FY2215</f>
        <v/>
      </c>
      <c r="FZ2209" s="359">
        <f>FZ2215</f>
        <v/>
      </c>
      <c r="GA2209" s="359">
        <f>GA2215</f>
        <v/>
      </c>
      <c r="GB2209" s="359">
        <f>GB2215</f>
        <v/>
      </c>
      <c r="GC2209" s="359">
        <f>GC2215</f>
        <v/>
      </c>
      <c r="GD2209" s="359">
        <f>GD2215</f>
        <v/>
      </c>
      <c r="GE2209" s="359">
        <f>GE2215</f>
        <v/>
      </c>
      <c r="GF2209" s="359">
        <f>GF2215</f>
        <v/>
      </c>
      <c r="GG2209" s="359">
        <f>GG2215</f>
        <v/>
      </c>
      <c r="GH2209" s="359">
        <f>GH2215</f>
        <v/>
      </c>
      <c r="GI2209" s="359">
        <f>GI2215</f>
        <v/>
      </c>
      <c r="GJ2209" s="359">
        <f>GJ2215</f>
        <v/>
      </c>
      <c r="GK2209" s="359">
        <f>GK2215</f>
        <v/>
      </c>
      <c r="GL2209" s="359">
        <f>GL2215</f>
        <v/>
      </c>
      <c r="GM2209" s="359">
        <f>GM2215</f>
        <v/>
      </c>
      <c r="GN2209" s="359">
        <f>GN2215</f>
        <v/>
      </c>
      <c r="GO2209" s="359">
        <f>GO2215</f>
        <v/>
      </c>
      <c r="GP2209" s="359">
        <f>GP2215</f>
        <v/>
      </c>
      <c r="GQ2209" s="359">
        <f>GQ2215</f>
        <v/>
      </c>
      <c r="GR2209" s="359">
        <f>GR2215</f>
        <v/>
      </c>
      <c r="GS2209" s="359">
        <f>GS2215</f>
        <v/>
      </c>
      <c r="GT2209" s="359">
        <f>GT2215</f>
        <v/>
      </c>
      <c r="GU2209" s="359">
        <f>GU2215</f>
        <v/>
      </c>
      <c r="GV2209" s="359">
        <f>GV2215</f>
        <v/>
      </c>
      <c r="GW2209" s="359">
        <f>GW2215</f>
        <v/>
      </c>
      <c r="GX2209" s="359">
        <f>GX2215</f>
        <v/>
      </c>
    </row>
    <row r="2211">
      <c r="A2211" s="0" t="n">
        <v>17</v>
      </c>
      <c r="B2211" s="0" t="n">
        <v>0</v>
      </c>
      <c r="C2211" s="0">
        <f>ROW(SmtRes!A825)</f>
        <v/>
      </c>
      <c r="D2211" s="0">
        <f>ROW(EtalonRes!A798)</f>
        <v/>
      </c>
      <c r="E2211" s="0" t="inlineStr">
        <is>
          <t>1</t>
        </is>
      </c>
      <c r="F2211" s="0" t="inlineStr">
        <is>
          <t>м08-03-526-2</t>
        </is>
      </c>
      <c r="G2211" s="0" t="inlineStr">
        <is>
          <t>Автомат одно-, двух-, трехполюсный, устанавливаемый на конструкции на стене или колонне, на ток до 100 А</t>
        </is>
      </c>
      <c r="H2211" s="0" t="inlineStr">
        <is>
          <t>1  ШТ.</t>
        </is>
      </c>
      <c r="I2211" s="0">
        <f>ROUND(ROUND(1,4),7)</f>
        <v/>
      </c>
      <c r="J2211" s="0" t="n">
        <v>0</v>
      </c>
      <c r="K2211" s="0">
        <f>ROUND(ROUND(1,4),7)</f>
        <v/>
      </c>
      <c r="O2211" s="0">
        <f>ROUND(CP2211,0)</f>
        <v/>
      </c>
      <c r="P2211" s="0">
        <f>ROUND(CQ2211*I2211,0)</f>
        <v/>
      </c>
      <c r="Q2211" s="0">
        <f>(ROUND((ROUND((((ET2211*ROUND(0.2,7)))*I2211),0)*BB2211),0)+ROUND((ROUND(((AE2211-((EU2211*ROUND(0.2,7))))*I2211),0)*BS2211),0))</f>
        <v/>
      </c>
      <c r="R2211" s="0">
        <f>(ROUND((ROUND((((EU2211*ROUND(0.2,7)))*I2211),0)*BS2211),0)+ROUND((ROUND(((AE2211-((EU2211*ROUND(0.2,7))))*I2211),0)*BS2211),0))</f>
        <v/>
      </c>
      <c r="S2211" s="0">
        <f>ROUND(CT2211*I2211,0)</f>
        <v/>
      </c>
      <c r="T2211" s="0">
        <f>ROUND(CU2211*I2211,0)</f>
        <v/>
      </c>
      <c r="U2211" s="0">
        <f>ROUND(CV2211*I2211,7)</f>
        <v/>
      </c>
      <c r="V2211" s="0">
        <f>ROUND(CW2211*I2211,7)</f>
        <v/>
      </c>
      <c r="W2211" s="0">
        <f>ROUND(CX2211*I2211,0)</f>
        <v/>
      </c>
      <c r="X2211" s="0">
        <f>ROUND(CY2211,0)</f>
        <v/>
      </c>
      <c r="Y2211" s="0">
        <f>ROUND(CZ2211,0)</f>
        <v/>
      </c>
      <c r="AA2211" s="0" t="n">
        <v>78845955</v>
      </c>
      <c r="AB2211" s="0">
        <f>ROUND((AC2211+AD2211+AF2211),2)</f>
        <v/>
      </c>
      <c r="AC2211" s="0">
        <f>ROUND(((ES2211*ROUND(0.2,7))),2)</f>
        <v/>
      </c>
      <c r="AD2211" s="0">
        <f>ROUND(((((ET2211*ROUND(0.2,7)))-((EU2211*ROUND(0.2,7))))+AE2211),2)</f>
        <v/>
      </c>
      <c r="AE2211" s="0">
        <f>ROUND(((EU2211*ROUND(0.2,7))),2)</f>
        <v/>
      </c>
      <c r="AF2211" s="0">
        <f>ROUND(((EV2211*ROUND(0.2,7))),2)</f>
        <v/>
      </c>
      <c r="AG2211" s="0">
        <f>ROUND((AP2211),2)</f>
        <v/>
      </c>
      <c r="AH2211" s="0">
        <f>((EW2211*ROUND(0.2,7)))</f>
        <v/>
      </c>
      <c r="AI2211" s="0">
        <f>((EX2211*ROUND(0.2,7)))</f>
        <v/>
      </c>
      <c r="AJ2211" s="0">
        <f>(AS2211)</f>
        <v/>
      </c>
      <c r="AK2211" s="0" t="n">
        <v>62.43</v>
      </c>
      <c r="AL2211" s="0" t="n">
        <v>36.8</v>
      </c>
      <c r="AM2211" s="0" t="n">
        <v>3.57</v>
      </c>
      <c r="AN2211" s="0" t="n">
        <v>0.14</v>
      </c>
      <c r="AO2211" s="0" t="n">
        <v>22.06</v>
      </c>
      <c r="AP2211" s="0" t="n">
        <v>0</v>
      </c>
      <c r="AQ2211" s="0" t="n">
        <v>2.32</v>
      </c>
      <c r="AR2211" s="0" t="n">
        <v>0.01</v>
      </c>
      <c r="AS2211" s="0" t="n">
        <v>0</v>
      </c>
      <c r="AT2211" s="0" t="n">
        <v>97</v>
      </c>
      <c r="AU2211" s="0" t="n">
        <v>51</v>
      </c>
      <c r="AV2211" s="0" t="n">
        <v>1</v>
      </c>
      <c r="AW2211" s="0" t="n">
        <v>1</v>
      </c>
      <c r="AZ2211" s="0" t="n">
        <v>1</v>
      </c>
      <c r="BA2211" s="0" t="n">
        <v>52.25</v>
      </c>
      <c r="BB2211" s="0" t="n">
        <v>13.3</v>
      </c>
      <c r="BC2211" s="0" t="n">
        <v>13.79</v>
      </c>
      <c r="BD2211" s="0" t="inlineStr"/>
      <c r="BE2211" s="0" t="inlineStr"/>
      <c r="BF2211" s="0" t="inlineStr"/>
      <c r="BG2211" s="0" t="inlineStr"/>
      <c r="BH2211" s="0" t="n">
        <v>0</v>
      </c>
      <c r="BI2211" s="0" t="n">
        <v>2</v>
      </c>
      <c r="BJ2211" s="0" t="inlineStr">
        <is>
          <t>ТЕРм Московской обл., м08-03-526-2, приказ Минстроя России №675/пр от 28.02.2017 № 259/пр</t>
        </is>
      </c>
      <c r="BM2211" s="0" t="n">
        <v>108001</v>
      </c>
      <c r="BN2211" s="0" t="n">
        <v>0</v>
      </c>
      <c r="BO2211" s="0" t="inlineStr">
        <is>
          <t>м08-03-526-2</t>
        </is>
      </c>
      <c r="BP2211" s="0" t="n">
        <v>1</v>
      </c>
      <c r="BQ2211" s="0" t="n">
        <v>3</v>
      </c>
      <c r="BR2211" s="0" t="n">
        <v>0</v>
      </c>
      <c r="BS2211" s="0" t="n">
        <v>52.25</v>
      </c>
      <c r="BT2211" s="0" t="n">
        <v>1</v>
      </c>
      <c r="BU2211" s="0" t="n">
        <v>1</v>
      </c>
      <c r="BV2211" s="0" t="n">
        <v>1</v>
      </c>
      <c r="BW2211" s="0" t="n">
        <v>1</v>
      </c>
      <c r="BX2211" s="0" t="n">
        <v>1</v>
      </c>
      <c r="BY2211" s="0" t="inlineStr"/>
      <c r="BZ2211" s="0" t="n">
        <v>97</v>
      </c>
      <c r="CA2211" s="0" t="n">
        <v>51</v>
      </c>
      <c r="CB2211" s="0" t="inlineStr"/>
      <c r="CE2211" s="0" t="n">
        <v>12</v>
      </c>
      <c r="CF2211" s="0" t="n">
        <v>0</v>
      </c>
      <c r="CG2211" s="0" t="n">
        <v>0</v>
      </c>
      <c r="CM2211" s="0" t="n">
        <v>0</v>
      </c>
      <c r="CN2211" s="0" t="inlineStr"/>
      <c r="CO2211" s="0" t="n">
        <v>0</v>
      </c>
      <c r="CP2211" s="0">
        <f>(P2211+Q2211+S2211)</f>
        <v/>
      </c>
      <c r="CQ2211" s="0">
        <f>AC2211*BC2211</f>
        <v/>
      </c>
      <c r="CR2211" s="0">
        <f>(ROUND((ROUND((((ET2211*ROUND(0.2,7)))*1),0)*BB2211),0)+ROUND((ROUND(((AE2211-((EU2211*ROUND(0.2,7))))*1),0)*BS2211),0))</f>
        <v/>
      </c>
      <c r="CS2211" s="0">
        <f>(ROUND((ROUND((((EU2211*ROUND(0.2,7)))*1),0)*BS2211),0)+ROUND((ROUND(((AE2211-((EU2211*ROUND(0.2,7))))*1),0)*BS2211),0))</f>
        <v/>
      </c>
      <c r="CT2211" s="0">
        <f>AF2211*BA2211</f>
        <v/>
      </c>
      <c r="CU2211" s="0">
        <f>AG2211</f>
        <v/>
      </c>
      <c r="CV2211" s="0">
        <f>AH2211</f>
        <v/>
      </c>
      <c r="CW2211" s="0">
        <f>AI2211</f>
        <v/>
      </c>
      <c r="CX2211" s="0">
        <f>AJ2211</f>
        <v/>
      </c>
      <c r="CY2211" s="0">
        <f>(((S2211+R2211)*AT2211)/100)</f>
        <v/>
      </c>
      <c r="CZ2211" s="0">
        <f>(((S2211+R2211)*AU2211)/100)</f>
        <v/>
      </c>
      <c r="DC2211" s="0" t="inlineStr"/>
      <c r="DD2211" s="0" t="inlineStr">
        <is>
          <t>)*0,2</t>
        </is>
      </c>
      <c r="DE2211" s="0" t="inlineStr">
        <is>
          <t>)*0,2</t>
        </is>
      </c>
      <c r="DF2211" s="0" t="inlineStr">
        <is>
          <t>)*0,2</t>
        </is>
      </c>
      <c r="DG2211" s="0" t="inlineStr">
        <is>
          <t>)*0,2</t>
        </is>
      </c>
      <c r="DH2211" s="0" t="inlineStr"/>
      <c r="DI2211" s="0" t="inlineStr">
        <is>
          <t>)*0,2</t>
        </is>
      </c>
      <c r="DJ2211" s="0" t="inlineStr">
        <is>
          <t>)*0,2</t>
        </is>
      </c>
      <c r="DK2211" s="0" t="inlineStr"/>
      <c r="DL2211" s="0" t="inlineStr"/>
      <c r="DM2211" s="0" t="inlineStr"/>
      <c r="DN2211" s="0" t="n">
        <v>0</v>
      </c>
      <c r="DO2211" s="0" t="n">
        <v>0</v>
      </c>
      <c r="DP2211" s="0" t="n">
        <v>1</v>
      </c>
      <c r="DQ2211" s="0" t="n">
        <v>1</v>
      </c>
      <c r="DU2211" s="0" t="n">
        <v>1013</v>
      </c>
      <c r="DV2211" s="0" t="inlineStr">
        <is>
          <t>1  ШТ.</t>
        </is>
      </c>
      <c r="DW2211" s="0" t="inlineStr">
        <is>
          <t>1  ШТ.</t>
        </is>
      </c>
      <c r="DX2211" s="0" t="n">
        <v>1</v>
      </c>
      <c r="DZ2211" s="0" t="inlineStr"/>
      <c r="EA2211" s="0" t="inlineStr"/>
      <c r="EB2211" s="0" t="inlineStr"/>
      <c r="EC2211" s="0" t="inlineStr"/>
      <c r="EE2211" s="0" t="n">
        <v>78725665</v>
      </c>
      <c r="EF2211" s="0" t="n">
        <v>3</v>
      </c>
      <c r="EG2211" s="0" t="inlineStr">
        <is>
          <t>Монтажные работы</t>
        </is>
      </c>
      <c r="EH2211" s="0" t="n">
        <v>0</v>
      </c>
      <c r="EI2211" s="0" t="inlineStr"/>
      <c r="EJ2211" s="0" t="n">
        <v>2</v>
      </c>
      <c r="EK2211" s="0" t="n">
        <v>108001</v>
      </c>
      <c r="EL2211" s="0" t="inlineStr">
        <is>
          <t>Электротехнические установки: на других объектах</t>
        </is>
      </c>
      <c r="EM2211" s="0" t="inlineStr">
        <is>
          <t>мФЕР-08</t>
        </is>
      </c>
      <c r="EO2211" s="0" t="inlineStr"/>
      <c r="EQ2211" s="0" t="n">
        <v>0</v>
      </c>
      <c r="ER2211" s="0" t="n">
        <v>62.43</v>
      </c>
      <c r="ES2211" s="0" t="n">
        <v>36.8</v>
      </c>
      <c r="ET2211" s="0" t="n">
        <v>3.57</v>
      </c>
      <c r="EU2211" s="0" t="n">
        <v>0.14</v>
      </c>
      <c r="EV2211" s="0" t="n">
        <v>22.06</v>
      </c>
      <c r="EW2211" s="0" t="n">
        <v>2.32</v>
      </c>
      <c r="EX2211" s="0" t="n">
        <v>0.01</v>
      </c>
      <c r="EY2211" s="0" t="n">
        <v>0</v>
      </c>
      <c r="FQ2211" s="0" t="n">
        <v>0</v>
      </c>
      <c r="FR2211" s="0" t="n">
        <v>0</v>
      </c>
      <c r="FS2211" s="0" t="n">
        <v>0</v>
      </c>
      <c r="FX2211" s="0" t="n">
        <v>97</v>
      </c>
      <c r="FY2211" s="0" t="n">
        <v>51</v>
      </c>
      <c r="GA2211" s="0" t="inlineStr"/>
      <c r="GD2211" s="0" t="n">
        <v>1</v>
      </c>
      <c r="GF2211" s="0" t="n">
        <v>-2089436795</v>
      </c>
      <c r="GG2211" s="0" t="n">
        <v>2</v>
      </c>
      <c r="GH2211" s="0" t="n">
        <v>1</v>
      </c>
      <c r="GI2211" s="0" t="n">
        <v>2</v>
      </c>
      <c r="GJ2211" s="0" t="n">
        <v>0</v>
      </c>
      <c r="GK2211" s="0" t="n">
        <v>0</v>
      </c>
      <c r="GL2211" s="0">
        <f>ROUND(IF(AND(BH2211=3,BI2211=3,FS2211&lt;&gt;0),P2211,0),0)</f>
        <v/>
      </c>
      <c r="GM2211" s="0">
        <f>ROUND(O2211+X2211+Y2211,0)+GX2211</f>
        <v/>
      </c>
      <c r="GN2211" s="0">
        <f>IF(OR(BI2211=0,BI2211=1),GM2211-GX2211,0)</f>
        <v/>
      </c>
      <c r="GO2211" s="0">
        <f>IF(BI2211=2,GM2211-GX2211,0)</f>
        <v/>
      </c>
      <c r="GP2211" s="0">
        <f>IF(BI2211=4,GM2211-GX2211,0)</f>
        <v/>
      </c>
      <c r="GR2211" s="0" t="n">
        <v>0</v>
      </c>
      <c r="GS2211" s="0" t="n">
        <v>3</v>
      </c>
      <c r="GT2211" s="0" t="n">
        <v>0</v>
      </c>
      <c r="GU2211" s="0" t="inlineStr"/>
      <c r="GV2211" s="0">
        <f>ROUND((GT2211),2)</f>
        <v/>
      </c>
      <c r="GW2211" s="0" t="n">
        <v>1</v>
      </c>
      <c r="GX2211" s="0">
        <f>ROUND(HC2211*I2211,0)</f>
        <v/>
      </c>
      <c r="HA2211" s="0" t="n">
        <v>0</v>
      </c>
      <c r="HB2211" s="0" t="n">
        <v>0</v>
      </c>
      <c r="HC2211" s="0">
        <f>GV2211*GW2211</f>
        <v/>
      </c>
      <c r="HE2211" s="0" t="inlineStr"/>
      <c r="HF2211" s="0" t="inlineStr"/>
      <c r="HM2211" s="0" t="inlineStr"/>
      <c r="HN2211" s="0" t="inlineStr">
        <is>
          <t>Пр/812-049.3-1</t>
        </is>
      </c>
      <c r="HO2211" s="0" t="inlineStr">
        <is>
          <t>Пр/774-049.3</t>
        </is>
      </c>
      <c r="HP2211" s="0" t="inlineStr">
        <is>
          <t>Электротехнические установки: на других объектах</t>
        </is>
      </c>
      <c r="HQ2211" s="0" t="inlineStr">
        <is>
          <t>Электротехнические установки: на других объектах</t>
        </is>
      </c>
      <c r="HS2211" s="0" t="n">
        <v>0</v>
      </c>
      <c r="IK2211" s="0" t="n">
        <v>0</v>
      </c>
    </row>
    <row r="2212">
      <c r="A2212" s="0" t="n">
        <v>17</v>
      </c>
      <c r="B2212" s="0" t="n">
        <v>0</v>
      </c>
      <c r="C2212" s="0">
        <f>ROW(SmtRes!A845)</f>
        <v/>
      </c>
      <c r="D2212" s="0">
        <f>ROW(EtalonRes!A817)</f>
        <v/>
      </c>
      <c r="E2212" s="0" t="inlineStr">
        <is>
          <t>2</t>
        </is>
      </c>
      <c r="F2212" s="0" t="inlineStr">
        <is>
          <t>м08-03-526-2</t>
        </is>
      </c>
      <c r="G2212" s="0" t="inlineStr">
        <is>
          <t>Автомат одно-, двух-, трехполюсный, устанавливаемый на конструкции на стене или колонне, на ток до 100 А</t>
        </is>
      </c>
      <c r="H2212" s="0" t="inlineStr">
        <is>
          <t>1  ШТ.</t>
        </is>
      </c>
      <c r="I2212" s="0">
        <f>ROUND(ROUND(1,4),7)</f>
        <v/>
      </c>
      <c r="J2212" s="0" t="n">
        <v>0</v>
      </c>
      <c r="K2212" s="0">
        <f>ROUND(ROUND(1,4),7)</f>
        <v/>
      </c>
      <c r="O2212" s="0">
        <f>ROUND(CP2212,0)</f>
        <v/>
      </c>
      <c r="P2212" s="0">
        <f>ROUND(CQ2212*I2212,0)</f>
        <v/>
      </c>
      <c r="Q2212" s="0">
        <f>(ROUND((ROUND(((ET2212)*I2212),0)*BB2212),0)+ROUND((ROUND(((AE2212-(EU2212))*I2212),0)*BS2212),0))</f>
        <v/>
      </c>
      <c r="R2212" s="0">
        <f>(ROUND((ROUND(((EU2212)*I2212),0)*BS2212),0)+ROUND((ROUND(((AE2212-(EU2212))*I2212),0)*BS2212),0))</f>
        <v/>
      </c>
      <c r="S2212" s="0">
        <f>ROUND(CT2212*I2212,0)</f>
        <v/>
      </c>
      <c r="T2212" s="0">
        <f>ROUND(CU2212*I2212,0)</f>
        <v/>
      </c>
      <c r="U2212" s="0">
        <f>ROUND(CV2212*I2212,7)</f>
        <v/>
      </c>
      <c r="V2212" s="0">
        <f>ROUND(CW2212*I2212,7)</f>
        <v/>
      </c>
      <c r="W2212" s="0">
        <f>ROUND(CX2212*I2212,0)</f>
        <v/>
      </c>
      <c r="X2212" s="0">
        <f>ROUND(CY2212,0)</f>
        <v/>
      </c>
      <c r="Y2212" s="0">
        <f>ROUND(CZ2212,0)</f>
        <v/>
      </c>
      <c r="AA2212" s="0" t="n">
        <v>78845955</v>
      </c>
      <c r="AB2212" s="0">
        <f>ROUND((AC2212+AD2212+AF2212),2)</f>
        <v/>
      </c>
      <c r="AC2212" s="0">
        <f>ROUND((ES2212),2)</f>
        <v/>
      </c>
      <c r="AD2212" s="0">
        <f>ROUND((((ET2212)-(EU2212))+AE2212),2)</f>
        <v/>
      </c>
      <c r="AE2212" s="0">
        <f>ROUND((EU2212),2)</f>
        <v/>
      </c>
      <c r="AF2212" s="0">
        <f>ROUND((EV2212),2)</f>
        <v/>
      </c>
      <c r="AG2212" s="0">
        <f>ROUND((AP2212),2)</f>
        <v/>
      </c>
      <c r="AH2212" s="0">
        <f>(EW2212)</f>
        <v/>
      </c>
      <c r="AI2212" s="0">
        <f>(EX2212)</f>
        <v/>
      </c>
      <c r="AJ2212" s="0">
        <f>(AS2212)</f>
        <v/>
      </c>
      <c r="AK2212" s="0" t="n">
        <v>62.43</v>
      </c>
      <c r="AL2212" s="0" t="n">
        <v>36.8</v>
      </c>
      <c r="AM2212" s="0" t="n">
        <v>3.57</v>
      </c>
      <c r="AN2212" s="0" t="n">
        <v>0.14</v>
      </c>
      <c r="AO2212" s="0" t="n">
        <v>22.06</v>
      </c>
      <c r="AP2212" s="0" t="n">
        <v>0</v>
      </c>
      <c r="AQ2212" s="0" t="n">
        <v>2.32</v>
      </c>
      <c r="AR2212" s="0" t="n">
        <v>0.01</v>
      </c>
      <c r="AS2212" s="0" t="n">
        <v>0</v>
      </c>
      <c r="AT2212" s="0" t="n">
        <v>97</v>
      </c>
      <c r="AU2212" s="0" t="n">
        <v>51</v>
      </c>
      <c r="AV2212" s="0" t="n">
        <v>1</v>
      </c>
      <c r="AW2212" s="0" t="n">
        <v>1</v>
      </c>
      <c r="AZ2212" s="0" t="n">
        <v>1</v>
      </c>
      <c r="BA2212" s="0" t="n">
        <v>52.25</v>
      </c>
      <c r="BB2212" s="0" t="n">
        <v>13.3</v>
      </c>
      <c r="BC2212" s="0" t="n">
        <v>13.79</v>
      </c>
      <c r="BD2212" s="0" t="inlineStr"/>
      <c r="BE2212" s="0" t="inlineStr"/>
      <c r="BF2212" s="0" t="inlineStr"/>
      <c r="BG2212" s="0" t="inlineStr"/>
      <c r="BH2212" s="0" t="n">
        <v>0</v>
      </c>
      <c r="BI2212" s="0" t="n">
        <v>2</v>
      </c>
      <c r="BJ2212" s="0" t="inlineStr">
        <is>
          <t>ТЕРм Московской обл., м08-03-526-2, приказ Минстроя России №675/пр от 28.02.2017 № 259/пр</t>
        </is>
      </c>
      <c r="BM2212" s="0" t="n">
        <v>108001</v>
      </c>
      <c r="BN2212" s="0" t="n">
        <v>0</v>
      </c>
      <c r="BO2212" s="0" t="inlineStr">
        <is>
          <t>м08-03-526-2</t>
        </is>
      </c>
      <c r="BP2212" s="0" t="n">
        <v>1</v>
      </c>
      <c r="BQ2212" s="0" t="n">
        <v>3</v>
      </c>
      <c r="BR2212" s="0" t="n">
        <v>0</v>
      </c>
      <c r="BS2212" s="0" t="n">
        <v>52.25</v>
      </c>
      <c r="BT2212" s="0" t="n">
        <v>1</v>
      </c>
      <c r="BU2212" s="0" t="n">
        <v>1</v>
      </c>
      <c r="BV2212" s="0" t="n">
        <v>1</v>
      </c>
      <c r="BW2212" s="0" t="n">
        <v>1</v>
      </c>
      <c r="BX2212" s="0" t="n">
        <v>1</v>
      </c>
      <c r="BY2212" s="0" t="inlineStr"/>
      <c r="BZ2212" s="0" t="n">
        <v>97</v>
      </c>
      <c r="CA2212" s="0" t="n">
        <v>51</v>
      </c>
      <c r="CB2212" s="0" t="inlineStr"/>
      <c r="CE2212" s="0" t="n">
        <v>12</v>
      </c>
      <c r="CF2212" s="0" t="n">
        <v>0</v>
      </c>
      <c r="CG2212" s="0" t="n">
        <v>0</v>
      </c>
      <c r="CM2212" s="0" t="n">
        <v>0</v>
      </c>
      <c r="CN2212" s="0" t="inlineStr"/>
      <c r="CO2212" s="0" t="n">
        <v>0</v>
      </c>
      <c r="CP2212" s="0">
        <f>(P2212+Q2212+S2212)</f>
        <v/>
      </c>
      <c r="CQ2212" s="0">
        <f>AC2212*BC2212</f>
        <v/>
      </c>
      <c r="CR2212" s="0">
        <f>(ROUND((ROUND(((ET2212)*1),0)*BB2212),0)+ROUND((ROUND(((AE2212-(EU2212))*1),0)*BS2212),0))</f>
        <v/>
      </c>
      <c r="CS2212" s="0">
        <f>(ROUND((ROUND(((EU2212)*1),0)*BS2212),0)+ROUND((ROUND(((AE2212-(EU2212))*1),0)*BS2212),0))</f>
        <v/>
      </c>
      <c r="CT2212" s="0">
        <f>AF2212*BA2212</f>
        <v/>
      </c>
      <c r="CU2212" s="0">
        <f>AG2212</f>
        <v/>
      </c>
      <c r="CV2212" s="0">
        <f>AH2212</f>
        <v/>
      </c>
      <c r="CW2212" s="0">
        <f>AI2212</f>
        <v/>
      </c>
      <c r="CX2212" s="0">
        <f>AJ2212</f>
        <v/>
      </c>
      <c r="CY2212" s="0">
        <f>(((S2212+R2212)*AT2212)/100)</f>
        <v/>
      </c>
      <c r="CZ2212" s="0">
        <f>(((S2212+R2212)*AU2212)/100)</f>
        <v/>
      </c>
      <c r="DC2212" s="0" t="inlineStr"/>
      <c r="DD2212" s="0" t="inlineStr"/>
      <c r="DE2212" s="0" t="inlineStr"/>
      <c r="DF2212" s="0" t="inlineStr"/>
      <c r="DG2212" s="0" t="inlineStr"/>
      <c r="DH2212" s="0" t="inlineStr"/>
      <c r="DI2212" s="0" t="inlineStr"/>
      <c r="DJ2212" s="0" t="inlineStr"/>
      <c r="DK2212" s="0" t="inlineStr"/>
      <c r="DL2212" s="0" t="inlineStr"/>
      <c r="DM2212" s="0" t="inlineStr"/>
      <c r="DN2212" s="0" t="n">
        <v>0</v>
      </c>
      <c r="DO2212" s="0" t="n">
        <v>0</v>
      </c>
      <c r="DP2212" s="0" t="n">
        <v>1</v>
      </c>
      <c r="DQ2212" s="0" t="n">
        <v>1</v>
      </c>
      <c r="DU2212" s="0" t="n">
        <v>1013</v>
      </c>
      <c r="DV2212" s="0" t="inlineStr">
        <is>
          <t>1  ШТ.</t>
        </is>
      </c>
      <c r="DW2212" s="0" t="inlineStr">
        <is>
          <t>1  ШТ.</t>
        </is>
      </c>
      <c r="DX2212" s="0" t="n">
        <v>1</v>
      </c>
      <c r="DZ2212" s="0" t="inlineStr"/>
      <c r="EA2212" s="0" t="inlineStr"/>
      <c r="EB2212" s="0" t="inlineStr"/>
      <c r="EC2212" s="0" t="inlineStr"/>
      <c r="EE2212" s="0" t="n">
        <v>78725665</v>
      </c>
      <c r="EF2212" s="0" t="n">
        <v>3</v>
      </c>
      <c r="EG2212" s="0" t="inlineStr">
        <is>
          <t>Монтажные работы</t>
        </is>
      </c>
      <c r="EH2212" s="0" t="n">
        <v>0</v>
      </c>
      <c r="EI2212" s="0" t="inlineStr"/>
      <c r="EJ2212" s="0" t="n">
        <v>2</v>
      </c>
      <c r="EK2212" s="0" t="n">
        <v>108001</v>
      </c>
      <c r="EL2212" s="0" t="inlineStr">
        <is>
          <t>Электротехнические установки: на других объектах</t>
        </is>
      </c>
      <c r="EM2212" s="0" t="inlineStr">
        <is>
          <t>мФЕР-08</t>
        </is>
      </c>
      <c r="EO2212" s="0" t="inlineStr"/>
      <c r="EQ2212" s="0" t="n">
        <v>0</v>
      </c>
      <c r="ER2212" s="0" t="n">
        <v>62.43</v>
      </c>
      <c r="ES2212" s="0" t="n">
        <v>36.8</v>
      </c>
      <c r="ET2212" s="0" t="n">
        <v>3.57</v>
      </c>
      <c r="EU2212" s="0" t="n">
        <v>0.14</v>
      </c>
      <c r="EV2212" s="0" t="n">
        <v>22.06</v>
      </c>
      <c r="EW2212" s="0" t="n">
        <v>2.32</v>
      </c>
      <c r="EX2212" s="0" t="n">
        <v>0.01</v>
      </c>
      <c r="EY2212" s="0" t="n">
        <v>0</v>
      </c>
      <c r="FQ2212" s="0" t="n">
        <v>0</v>
      </c>
      <c r="FR2212" s="0" t="n">
        <v>0</v>
      </c>
      <c r="FS2212" s="0" t="n">
        <v>0</v>
      </c>
      <c r="FX2212" s="0" t="n">
        <v>97</v>
      </c>
      <c r="FY2212" s="0" t="n">
        <v>51</v>
      </c>
      <c r="GA2212" s="0" t="inlineStr"/>
      <c r="GD2212" s="0" t="n">
        <v>1</v>
      </c>
      <c r="GF2212" s="0" t="n">
        <v>-2089436795</v>
      </c>
      <c r="GG2212" s="0" t="n">
        <v>2</v>
      </c>
      <c r="GH2212" s="0" t="n">
        <v>1</v>
      </c>
      <c r="GI2212" s="0" t="n">
        <v>2</v>
      </c>
      <c r="GJ2212" s="0" t="n">
        <v>0</v>
      </c>
      <c r="GK2212" s="0" t="n">
        <v>0</v>
      </c>
      <c r="GL2212" s="0">
        <f>ROUND(IF(AND(BH2212=3,BI2212=3,FS2212&lt;&gt;0),P2212,0),0)</f>
        <v/>
      </c>
      <c r="GM2212" s="0">
        <f>ROUND(O2212+X2212+Y2212,0)+GX2212</f>
        <v/>
      </c>
      <c r="GN2212" s="0">
        <f>IF(OR(BI2212=0,BI2212=1),GM2212-GX2212,0)</f>
        <v/>
      </c>
      <c r="GO2212" s="0">
        <f>IF(BI2212=2,GM2212-GX2212,0)</f>
        <v/>
      </c>
      <c r="GP2212" s="0">
        <f>IF(BI2212=4,GM2212-GX2212,0)</f>
        <v/>
      </c>
      <c r="GR2212" s="0" t="n">
        <v>0</v>
      </c>
      <c r="GS2212" s="0" t="n">
        <v>3</v>
      </c>
      <c r="GT2212" s="0" t="n">
        <v>0</v>
      </c>
      <c r="GU2212" s="0" t="inlineStr"/>
      <c r="GV2212" s="0">
        <f>ROUND((GT2212),2)</f>
        <v/>
      </c>
      <c r="GW2212" s="0" t="n">
        <v>1</v>
      </c>
      <c r="GX2212" s="0">
        <f>ROUND(HC2212*I2212,0)</f>
        <v/>
      </c>
      <c r="HA2212" s="0" t="n">
        <v>0</v>
      </c>
      <c r="HB2212" s="0" t="n">
        <v>0</v>
      </c>
      <c r="HC2212" s="0">
        <f>GV2212*GW2212</f>
        <v/>
      </c>
      <c r="HE2212" s="0" t="inlineStr"/>
      <c r="HF2212" s="0" t="inlineStr"/>
      <c r="HM2212" s="0" t="inlineStr"/>
      <c r="HN2212" s="0" t="inlineStr">
        <is>
          <t>Пр/812-049.3-1</t>
        </is>
      </c>
      <c r="HO2212" s="0" t="inlineStr">
        <is>
          <t>Пр/774-049.3</t>
        </is>
      </c>
      <c r="HP2212" s="0" t="inlineStr">
        <is>
          <t>Электротехнические установки: на других объектах</t>
        </is>
      </c>
      <c r="HQ2212" s="0" t="inlineStr">
        <is>
          <t>Электротехнические установки: на других объектах</t>
        </is>
      </c>
      <c r="HS2212" s="0" t="n">
        <v>0</v>
      </c>
      <c r="IK2212" s="0" t="n">
        <v>0</v>
      </c>
    </row>
    <row r="2213">
      <c r="A2213" s="0" t="n">
        <v>18</v>
      </c>
      <c r="B2213" s="0" t="n">
        <v>0</v>
      </c>
      <c r="C2213" s="0" t="n">
        <v>844</v>
      </c>
      <c r="E2213" s="0" t="inlineStr">
        <is>
          <t>2,1</t>
        </is>
      </c>
      <c r="F2213" s="0" t="inlineStr">
        <is>
          <t>509-2247</t>
        </is>
      </c>
      <c r="G2213" s="0" t="inlineStr">
        <is>
          <t>Выключатели автоматические «IEK» ВА47-29 4Р 25А, характеристика С</t>
        </is>
      </c>
      <c r="H2213" s="0" t="inlineStr">
        <is>
          <t>шт.</t>
        </is>
      </c>
      <c r="I2213" s="0">
        <f>I2212*J2213</f>
        <v/>
      </c>
      <c r="J2213" s="0" t="n">
        <v>1</v>
      </c>
      <c r="K2213" s="0" t="n">
        <v>1</v>
      </c>
      <c r="O2213" s="0">
        <f>ROUND(CP2213,0)</f>
        <v/>
      </c>
      <c r="P2213" s="0">
        <f>ROUND(CQ2213*I2213,0)</f>
        <v/>
      </c>
      <c r="Q2213" s="0">
        <f>(ROUND((ROUND(((ET2213)*I2213),0)*BB2213),0)+ROUND((ROUND(((AE2213-(EU2213))*I2213),0)*BS2213),0))</f>
        <v/>
      </c>
      <c r="R2213" s="0">
        <f>(ROUND((ROUND(((EU2213)*I2213),0)*BS2213),0)+ROUND((ROUND(((AE2213-(EU2213))*I2213),0)*BS2213),0))</f>
        <v/>
      </c>
      <c r="S2213" s="0">
        <f>ROUND(CT2213*I2213,0)</f>
        <v/>
      </c>
      <c r="T2213" s="0">
        <f>ROUND(CU2213*I2213,0)</f>
        <v/>
      </c>
      <c r="U2213" s="0">
        <f>ROUND(CV2213*I2213,7)</f>
        <v/>
      </c>
      <c r="V2213" s="0">
        <f>ROUND(CW2213*I2213,7)</f>
        <v/>
      </c>
      <c r="W2213" s="0">
        <f>ROUND(CX2213*I2213,0)</f>
        <v/>
      </c>
      <c r="X2213" s="0">
        <f>ROUND(CY2213,0)</f>
        <v/>
      </c>
      <c r="Y2213" s="0">
        <f>ROUND(CZ2213,0)</f>
        <v/>
      </c>
      <c r="AA2213" s="0" t="n">
        <v>78845955</v>
      </c>
      <c r="AB2213" s="0">
        <f>ROUND((AC2213+AD2213+AF2213),2)</f>
        <v/>
      </c>
      <c r="AC2213" s="0">
        <f>ROUND((ES2213),2)</f>
        <v/>
      </c>
      <c r="AD2213" s="0">
        <f>ROUND((((ET2213)-(EU2213))+AE2213),2)</f>
        <v/>
      </c>
      <c r="AE2213" s="0">
        <f>ROUND((EU2213),2)</f>
        <v/>
      </c>
      <c r="AF2213" s="0">
        <f>ROUND((EV2213),2)</f>
        <v/>
      </c>
      <c r="AG2213" s="0">
        <f>ROUND((AP2213),2)</f>
        <v/>
      </c>
      <c r="AH2213" s="0">
        <f>(EW2213)</f>
        <v/>
      </c>
      <c r="AI2213" s="0">
        <f>(EX2213)</f>
        <v/>
      </c>
      <c r="AJ2213" s="0">
        <f>(AS2213)</f>
        <v/>
      </c>
      <c r="AK2213" s="0" t="n">
        <v>57.43</v>
      </c>
      <c r="AL2213" s="0" t="n">
        <v>57.43</v>
      </c>
      <c r="AM2213" s="0" t="n">
        <v>0</v>
      </c>
      <c r="AN2213" s="0" t="n">
        <v>0</v>
      </c>
      <c r="AO2213" s="0" t="n">
        <v>0</v>
      </c>
      <c r="AP2213" s="0" t="n">
        <v>0</v>
      </c>
      <c r="AQ2213" s="0" t="n">
        <v>0</v>
      </c>
      <c r="AR2213" s="0" t="n">
        <v>0</v>
      </c>
      <c r="AS2213" s="0" t="n">
        <v>0.02</v>
      </c>
      <c r="AT2213" s="0" t="n">
        <v>97</v>
      </c>
      <c r="AU2213" s="0" t="n">
        <v>51</v>
      </c>
      <c r="AV2213" s="0" t="n">
        <v>1</v>
      </c>
      <c r="AW2213" s="0" t="n">
        <v>1</v>
      </c>
      <c r="AZ2213" s="0" t="n">
        <v>1</v>
      </c>
      <c r="BA2213" s="0" t="n">
        <v>1</v>
      </c>
      <c r="BB2213" s="0" t="n">
        <v>1</v>
      </c>
      <c r="BC2213" s="0" t="n">
        <v>8.539999999999999</v>
      </c>
      <c r="BD2213" s="0" t="inlineStr"/>
      <c r="BE2213" s="0" t="inlineStr"/>
      <c r="BF2213" s="0" t="inlineStr"/>
      <c r="BG2213" s="0" t="inlineStr"/>
      <c r="BH2213" s="0" t="n">
        <v>3</v>
      </c>
      <c r="BI2213" s="0" t="n">
        <v>2</v>
      </c>
      <c r="BJ2213" s="0" t="inlineStr">
        <is>
          <t>ТССЦ Московской обл., 509-2247, приказ Минстроя России №675/пр от 28.02.2017 № 258/пр</t>
        </is>
      </c>
      <c r="BM2213" s="0" t="n">
        <v>108001</v>
      </c>
      <c r="BN2213" s="0" t="n">
        <v>0</v>
      </c>
      <c r="BO2213" s="0" t="inlineStr">
        <is>
          <t>509-2247</t>
        </is>
      </c>
      <c r="BP2213" s="0" t="n">
        <v>1</v>
      </c>
      <c r="BQ2213" s="0" t="n">
        <v>3</v>
      </c>
      <c r="BR2213" s="0" t="n">
        <v>0</v>
      </c>
      <c r="BS2213" s="0" t="n">
        <v>1</v>
      </c>
      <c r="BT2213" s="0" t="n">
        <v>1</v>
      </c>
      <c r="BU2213" s="0" t="n">
        <v>1</v>
      </c>
      <c r="BV2213" s="0" t="n">
        <v>1</v>
      </c>
      <c r="BW2213" s="0" t="n">
        <v>1</v>
      </c>
      <c r="BX2213" s="0" t="n">
        <v>1</v>
      </c>
      <c r="BY2213" s="0" t="inlineStr"/>
      <c r="BZ2213" s="0" t="n">
        <v>97</v>
      </c>
      <c r="CA2213" s="0" t="n">
        <v>51</v>
      </c>
      <c r="CB2213" s="0" t="inlineStr"/>
      <c r="CE2213" s="0" t="n">
        <v>12</v>
      </c>
      <c r="CF2213" s="0" t="n">
        <v>0</v>
      </c>
      <c r="CG2213" s="0" t="n">
        <v>0</v>
      </c>
      <c r="CM2213" s="0" t="n">
        <v>0</v>
      </c>
      <c r="CN2213" s="0" t="inlineStr"/>
      <c r="CO2213" s="0" t="n">
        <v>0</v>
      </c>
      <c r="CP2213" s="0">
        <f>(P2213+Q2213+S2213)</f>
        <v/>
      </c>
      <c r="CQ2213" s="0">
        <f>AC2213*BC2213</f>
        <v/>
      </c>
      <c r="CR2213" s="0">
        <f>(ROUND((ROUND(((ET2213)*1),0)*BB2213),0)+ROUND((ROUND(((AE2213-(EU2213))*1),0)*BS2213),0))</f>
        <v/>
      </c>
      <c r="CS2213" s="0">
        <f>(ROUND((ROUND(((EU2213)*1),0)*BS2213),0)+ROUND((ROUND(((AE2213-(EU2213))*1),0)*BS2213),0))</f>
        <v/>
      </c>
      <c r="CT2213" s="0">
        <f>AF2213*BA2213</f>
        <v/>
      </c>
      <c r="CU2213" s="0">
        <f>AG2213</f>
        <v/>
      </c>
      <c r="CV2213" s="0">
        <f>AH2213</f>
        <v/>
      </c>
      <c r="CW2213" s="0">
        <f>AI2213</f>
        <v/>
      </c>
      <c r="CX2213" s="0">
        <f>AJ2213</f>
        <v/>
      </c>
      <c r="CY2213" s="0">
        <f>(((S2213+R2213)*AT2213)/100)</f>
        <v/>
      </c>
      <c r="CZ2213" s="0">
        <f>(((S2213+R2213)*AU2213)/100)</f>
        <v/>
      </c>
      <c r="DC2213" s="0" t="inlineStr"/>
      <c r="DD2213" s="0" t="inlineStr"/>
      <c r="DE2213" s="0" t="inlineStr"/>
      <c r="DF2213" s="0" t="inlineStr"/>
      <c r="DG2213" s="0" t="inlineStr"/>
      <c r="DH2213" s="0" t="inlineStr"/>
      <c r="DI2213" s="0" t="inlineStr"/>
      <c r="DJ2213" s="0" t="inlineStr"/>
      <c r="DK2213" s="0" t="inlineStr"/>
      <c r="DL2213" s="0" t="inlineStr"/>
      <c r="DM2213" s="0" t="inlineStr"/>
      <c r="DN2213" s="0" t="n">
        <v>0</v>
      </c>
      <c r="DO2213" s="0" t="n">
        <v>0</v>
      </c>
      <c r="DP2213" s="0" t="n">
        <v>1</v>
      </c>
      <c r="DQ2213" s="0" t="n">
        <v>1</v>
      </c>
      <c r="DU2213" s="0" t="n">
        <v>1010</v>
      </c>
      <c r="DV2213" s="0" t="inlineStr">
        <is>
          <t>шт.</t>
        </is>
      </c>
      <c r="DW2213" s="0" t="inlineStr">
        <is>
          <t>шт.</t>
        </is>
      </c>
      <c r="DX2213" s="0" t="n">
        <v>1</v>
      </c>
      <c r="DZ2213" s="0" t="inlineStr"/>
      <c r="EA2213" s="0" t="inlineStr"/>
      <c r="EB2213" s="0" t="inlineStr"/>
      <c r="EC2213" s="0" t="inlineStr"/>
      <c r="EE2213" s="0" t="n">
        <v>78725665</v>
      </c>
      <c r="EF2213" s="0" t="n">
        <v>3</v>
      </c>
      <c r="EG2213" s="0" t="inlineStr">
        <is>
          <t>Монтажные работы</t>
        </is>
      </c>
      <c r="EH2213" s="0" t="n">
        <v>0</v>
      </c>
      <c r="EI2213" s="0" t="inlineStr"/>
      <c r="EJ2213" s="0" t="n">
        <v>2</v>
      </c>
      <c r="EK2213" s="0" t="n">
        <v>108001</v>
      </c>
      <c r="EL2213" s="0" t="inlineStr">
        <is>
          <t>Электротехнические установки: на других объектах</t>
        </is>
      </c>
      <c r="EM2213" s="0" t="inlineStr">
        <is>
          <t>мФЕР-08</t>
        </is>
      </c>
      <c r="EO2213" s="0" t="inlineStr"/>
      <c r="EQ2213" s="0" t="n">
        <v>0</v>
      </c>
      <c r="ER2213" s="0" t="n">
        <v>57.43</v>
      </c>
      <c r="ES2213" s="0" t="n">
        <v>57.43</v>
      </c>
      <c r="ET2213" s="0" t="n">
        <v>0</v>
      </c>
      <c r="EU2213" s="0" t="n">
        <v>0</v>
      </c>
      <c r="EV2213" s="0" t="n">
        <v>0</v>
      </c>
      <c r="EW2213" s="0" t="n">
        <v>0</v>
      </c>
      <c r="EX2213" s="0" t="n">
        <v>0</v>
      </c>
      <c r="FQ2213" s="0" t="n">
        <v>0</v>
      </c>
      <c r="FR2213" s="0" t="n">
        <v>0</v>
      </c>
      <c r="FS2213" s="0" t="n">
        <v>0</v>
      </c>
      <c r="FX2213" s="0" t="n">
        <v>97</v>
      </c>
      <c r="FY2213" s="0" t="n">
        <v>51</v>
      </c>
      <c r="GA2213" s="0" t="inlineStr"/>
      <c r="GD2213" s="0" t="n">
        <v>1</v>
      </c>
      <c r="GF2213" s="0" t="n">
        <v>-104479151</v>
      </c>
      <c r="GG2213" s="0" t="n">
        <v>2</v>
      </c>
      <c r="GH2213" s="0" t="n">
        <v>1</v>
      </c>
      <c r="GI2213" s="0" t="n">
        <v>2</v>
      </c>
      <c r="GJ2213" s="0" t="n">
        <v>0</v>
      </c>
      <c r="GK2213" s="0" t="n">
        <v>0</v>
      </c>
      <c r="GL2213" s="0">
        <f>ROUND(IF(AND(BH2213=3,BI2213=3,FS2213&lt;&gt;0),P2213,0),0)</f>
        <v/>
      </c>
      <c r="GM2213" s="0">
        <f>ROUND(O2213+X2213+Y2213,0)+GX2213</f>
        <v/>
      </c>
      <c r="GN2213" s="0">
        <f>IF(OR(BI2213=0,BI2213=1),GM2213-GX2213,0)</f>
        <v/>
      </c>
      <c r="GO2213" s="0">
        <f>IF(BI2213=2,GM2213-GX2213,0)</f>
        <v/>
      </c>
      <c r="GP2213" s="0">
        <f>IF(BI2213=4,GM2213-GX2213,0)</f>
        <v/>
      </c>
      <c r="GR2213" s="0" t="n">
        <v>0</v>
      </c>
      <c r="GS2213" s="0" t="n">
        <v>3</v>
      </c>
      <c r="GT2213" s="0" t="n">
        <v>0</v>
      </c>
      <c r="GU2213" s="0" t="inlineStr"/>
      <c r="GV2213" s="0">
        <f>ROUND((GT2213),2)</f>
        <v/>
      </c>
      <c r="GW2213" s="0" t="n">
        <v>1</v>
      </c>
      <c r="GX2213" s="0">
        <f>ROUND(HC2213*I2213,0)</f>
        <v/>
      </c>
      <c r="HA2213" s="0" t="n">
        <v>0</v>
      </c>
      <c r="HB2213" s="0" t="n">
        <v>0</v>
      </c>
      <c r="HC2213" s="0">
        <f>GV2213*GW2213</f>
        <v/>
      </c>
      <c r="HE2213" s="0" t="inlineStr"/>
      <c r="HF2213" s="0" t="inlineStr"/>
      <c r="HM2213" s="0" t="inlineStr"/>
      <c r="HN2213" s="0" t="inlineStr">
        <is>
          <t>Пр/812-049.3-1</t>
        </is>
      </c>
      <c r="HO2213" s="0" t="inlineStr">
        <is>
          <t>Пр/774-049.3</t>
        </is>
      </c>
      <c r="HP2213" s="0" t="inlineStr">
        <is>
          <t>Электротехнические установки: на других объектах</t>
        </is>
      </c>
      <c r="HQ2213" s="0" t="inlineStr">
        <is>
          <t>Электротехнические установки: на других объектах</t>
        </is>
      </c>
      <c r="HS2213" s="0" t="n">
        <v>0</v>
      </c>
      <c r="IK2213" s="0" t="n">
        <v>0</v>
      </c>
    </row>
    <row r="2215">
      <c r="A2215" s="358" t="n">
        <v>51</v>
      </c>
      <c r="B2215" s="358">
        <f>B2207</f>
        <v/>
      </c>
      <c r="C2215" s="358">
        <f>A2207</f>
        <v/>
      </c>
      <c r="D2215" s="358">
        <f>ROW(A2207)</f>
        <v/>
      </c>
      <c r="E2215" s="358" t="n"/>
      <c r="F2215" s="358">
        <f>IF(F2207&lt;&gt;"",F2207,"")</f>
        <v/>
      </c>
      <c r="G2215" s="358">
        <f>IF(G2207&lt;&gt;"",G2207,"")</f>
        <v/>
      </c>
      <c r="H2215" s="358" t="n">
        <v>0</v>
      </c>
      <c r="I2215" s="358" t="n"/>
      <c r="J2215" s="358" t="n"/>
      <c r="K2215" s="358" t="n"/>
      <c r="L2215" s="358" t="n"/>
      <c r="M2215" s="358" t="n"/>
      <c r="N2215" s="358" t="n"/>
      <c r="O2215" s="358" t="n">
        <v>0</v>
      </c>
      <c r="P2215" s="358" t="n">
        <v>0</v>
      </c>
      <c r="Q2215" s="358" t="n">
        <v>0</v>
      </c>
      <c r="R2215" s="358" t="n">
        <v>0</v>
      </c>
      <c r="S2215" s="358" t="n">
        <v>0</v>
      </c>
      <c r="T2215" s="358" t="n">
        <v>0</v>
      </c>
      <c r="U2215" s="358" t="n">
        <v>0</v>
      </c>
      <c r="V2215" s="358" t="n">
        <v>0</v>
      </c>
      <c r="W2215" s="358" t="n">
        <v>0</v>
      </c>
      <c r="X2215" s="358" t="n">
        <v>0</v>
      </c>
      <c r="Y2215" s="358" t="n">
        <v>0</v>
      </c>
      <c r="Z2215" s="358" t="n"/>
      <c r="AA2215" s="358" t="n"/>
      <c r="AB2215" s="358" t="n"/>
      <c r="AC2215" s="358" t="n"/>
      <c r="AD2215" s="358" t="n"/>
      <c r="AE2215" s="358" t="n"/>
      <c r="AF2215" s="358" t="n"/>
      <c r="AG2215" s="358" t="n"/>
      <c r="AH2215" s="358" t="n"/>
      <c r="AI2215" s="358" t="n"/>
      <c r="AJ2215" s="358" t="n"/>
      <c r="AK2215" s="358" t="n"/>
      <c r="AL2215" s="358" t="n"/>
      <c r="AM2215" s="358" t="n"/>
      <c r="AN2215" s="358" t="n"/>
      <c r="AO2215" s="358">
        <f>ROUND(BX2215,0)</f>
        <v/>
      </c>
      <c r="AP2215" s="358">
        <f>ROUND(BY2215,0)</f>
        <v/>
      </c>
      <c r="AQ2215" s="358">
        <f>ROUND(BZ2215,0)</f>
        <v/>
      </c>
      <c r="AR2215" s="358">
        <f>ROUND(CA2215,0)</f>
        <v/>
      </c>
      <c r="AS2215" s="358">
        <f>ROUND(CB2215,0)</f>
        <v/>
      </c>
      <c r="AT2215" s="358">
        <f>ROUND(CC2215,0)</f>
        <v/>
      </c>
      <c r="AU2215" s="358">
        <f>ROUND(CD2215,0)</f>
        <v/>
      </c>
      <c r="AV2215" s="358">
        <f>ROUND(CE2215,0)</f>
        <v/>
      </c>
      <c r="AW2215" s="358">
        <f>ROUND(CF2215,0)</f>
        <v/>
      </c>
      <c r="AX2215" s="358">
        <f>ROUND(CG2215,0)</f>
        <v/>
      </c>
      <c r="AY2215" s="358">
        <f>ROUND(CH2215,0)</f>
        <v/>
      </c>
      <c r="AZ2215" s="358">
        <f>ROUND(CI2215,0)</f>
        <v/>
      </c>
      <c r="BA2215" s="358">
        <f>ROUND(CJ2215,0)</f>
        <v/>
      </c>
      <c r="BB2215" s="358">
        <f>ROUND(CK2215,0)</f>
        <v/>
      </c>
      <c r="BC2215" s="358">
        <f>ROUND(CL2215,0)</f>
        <v/>
      </c>
      <c r="BD2215" s="358">
        <f>ROUND(CM2215,0)</f>
        <v/>
      </c>
      <c r="BE2215" s="358" t="n"/>
      <c r="BF2215" s="358" t="n"/>
      <c r="BG2215" s="358" t="n"/>
      <c r="BH2215" s="358" t="n"/>
      <c r="BI2215" s="358" t="n"/>
      <c r="BJ2215" s="358" t="n"/>
      <c r="BK2215" s="358" t="n"/>
      <c r="BL2215" s="358" t="n"/>
      <c r="BM2215" s="358" t="n"/>
      <c r="BN2215" s="358" t="n"/>
      <c r="BO2215" s="358" t="n"/>
      <c r="BP2215" s="358" t="n"/>
      <c r="BQ2215" s="358" t="n"/>
      <c r="BR2215" s="358" t="n"/>
      <c r="BS2215" s="358" t="n"/>
      <c r="BT2215" s="358" t="n"/>
      <c r="BU2215" s="358" t="n"/>
      <c r="BV2215" s="358" t="n"/>
      <c r="BW2215" s="358" t="n"/>
      <c r="BX2215" s="358" t="n"/>
      <c r="BY2215" s="358" t="n"/>
      <c r="BZ2215" s="358" t="n"/>
      <c r="CA2215" s="358" t="n"/>
      <c r="CB2215" s="358" t="n"/>
      <c r="CC2215" s="358" t="n"/>
      <c r="CD2215" s="358" t="n"/>
      <c r="CE2215" s="358" t="n"/>
      <c r="CF2215" s="358" t="n"/>
      <c r="CG2215" s="358" t="n"/>
      <c r="CH2215" s="358" t="n"/>
      <c r="CI2215" s="358" t="n"/>
      <c r="CJ2215" s="358" t="n"/>
      <c r="CK2215" s="358" t="n"/>
      <c r="CL2215" s="358" t="n"/>
      <c r="CM2215" s="358" t="n"/>
      <c r="CN2215" s="358" t="n"/>
      <c r="CO2215" s="358" t="n"/>
      <c r="CP2215" s="358" t="n"/>
      <c r="CQ2215" s="358" t="n"/>
      <c r="CR2215" s="358" t="n"/>
      <c r="CS2215" s="358" t="n"/>
      <c r="CT2215" s="358" t="n"/>
      <c r="CU2215" s="358" t="n"/>
      <c r="CV2215" s="358" t="n"/>
      <c r="CW2215" s="358" t="n"/>
      <c r="CX2215" s="358" t="n"/>
      <c r="CY2215" s="358" t="n"/>
      <c r="CZ2215" s="358" t="n"/>
      <c r="DA2215" s="358" t="n"/>
      <c r="DB2215" s="358" t="n"/>
      <c r="DC2215" s="358" t="n"/>
      <c r="DD2215" s="358" t="n"/>
      <c r="DE2215" s="358" t="n"/>
      <c r="DF2215" s="358" t="n"/>
      <c r="DG2215" s="359" t="n"/>
      <c r="DH2215" s="359" t="n"/>
      <c r="DI2215" s="359" t="n"/>
      <c r="DJ2215" s="359" t="n"/>
      <c r="DK2215" s="359" t="n"/>
      <c r="DL2215" s="359" t="n"/>
      <c r="DM2215" s="359" t="n"/>
      <c r="DN2215" s="359" t="n"/>
      <c r="DO2215" s="359" t="n"/>
      <c r="DP2215" s="359" t="n"/>
      <c r="DQ2215" s="359" t="n"/>
      <c r="DR2215" s="359" t="n"/>
      <c r="DS2215" s="359" t="n"/>
      <c r="DT2215" s="359" t="n"/>
      <c r="DU2215" s="359" t="n"/>
      <c r="DV2215" s="359" t="n"/>
      <c r="DW2215" s="359" t="n"/>
      <c r="DX2215" s="359" t="n"/>
      <c r="DY2215" s="359" t="n"/>
      <c r="DZ2215" s="359" t="n"/>
      <c r="EA2215" s="359" t="n"/>
      <c r="EB2215" s="359" t="n"/>
      <c r="EC2215" s="359" t="n"/>
      <c r="ED2215" s="359" t="n"/>
      <c r="EE2215" s="359" t="n"/>
      <c r="EF2215" s="359" t="n"/>
      <c r="EG2215" s="359" t="n"/>
      <c r="EH2215" s="359" t="n"/>
      <c r="EI2215" s="359" t="n"/>
      <c r="EJ2215" s="359" t="n"/>
      <c r="EK2215" s="359" t="n"/>
      <c r="EL2215" s="359" t="n"/>
      <c r="EM2215" s="359" t="n"/>
      <c r="EN2215" s="359" t="n"/>
      <c r="EO2215" s="359" t="n"/>
      <c r="EP2215" s="359" t="n"/>
      <c r="EQ2215" s="359" t="n"/>
      <c r="ER2215" s="359" t="n"/>
      <c r="ES2215" s="359" t="n"/>
      <c r="ET2215" s="359" t="n"/>
      <c r="EU2215" s="359" t="n"/>
      <c r="EV2215" s="359" t="n"/>
      <c r="EW2215" s="359" t="n"/>
      <c r="EX2215" s="359" t="n"/>
      <c r="EY2215" s="359" t="n"/>
      <c r="EZ2215" s="359" t="n"/>
      <c r="FA2215" s="359" t="n"/>
      <c r="FB2215" s="359" t="n"/>
      <c r="FC2215" s="359" t="n"/>
      <c r="FD2215" s="359" t="n"/>
      <c r="FE2215" s="359" t="n"/>
      <c r="FF2215" s="359" t="n"/>
      <c r="FG2215" s="359" t="n"/>
      <c r="FH2215" s="359" t="n"/>
      <c r="FI2215" s="359" t="n"/>
      <c r="FJ2215" s="359" t="n"/>
      <c r="FK2215" s="359" t="n"/>
      <c r="FL2215" s="359" t="n"/>
      <c r="FM2215" s="359" t="n"/>
      <c r="FN2215" s="359" t="n"/>
      <c r="FO2215" s="359" t="n"/>
      <c r="FP2215" s="359" t="n"/>
      <c r="FQ2215" s="359" t="n"/>
      <c r="FR2215" s="359" t="n"/>
      <c r="FS2215" s="359" t="n"/>
      <c r="FT2215" s="359" t="n"/>
      <c r="FU2215" s="359" t="n"/>
      <c r="FV2215" s="359" t="n"/>
      <c r="FW2215" s="359" t="n"/>
      <c r="FX2215" s="359" t="n"/>
      <c r="FY2215" s="359" t="n"/>
      <c r="FZ2215" s="359" t="n"/>
      <c r="GA2215" s="359" t="n"/>
      <c r="GB2215" s="359" t="n"/>
      <c r="GC2215" s="359" t="n"/>
      <c r="GD2215" s="359" t="n"/>
      <c r="GE2215" s="359" t="n"/>
      <c r="GF2215" s="359" t="n"/>
      <c r="GG2215" s="359" t="n"/>
      <c r="GH2215" s="359" t="n"/>
      <c r="GI2215" s="359" t="n"/>
      <c r="GJ2215" s="359" t="n"/>
      <c r="GK2215" s="359" t="n"/>
      <c r="GL2215" s="359" t="n"/>
      <c r="GM2215" s="359" t="n"/>
      <c r="GN2215" s="359" t="n"/>
      <c r="GO2215" s="359" t="n"/>
      <c r="GP2215" s="359" t="n"/>
      <c r="GQ2215" s="359" t="n"/>
      <c r="GR2215" s="359" t="n"/>
      <c r="GS2215" s="359" t="n"/>
      <c r="GT2215" s="359" t="n"/>
      <c r="GU2215" s="359" t="n"/>
      <c r="GV2215" s="359" t="n"/>
      <c r="GW2215" s="359" t="n"/>
      <c r="GX2215" s="359" t="n">
        <v>0</v>
      </c>
    </row>
    <row r="2217">
      <c r="A2217" s="360" t="n">
        <v>50</v>
      </c>
      <c r="B2217" s="360" t="n">
        <v>0</v>
      </c>
      <c r="C2217" s="360" t="n">
        <v>0</v>
      </c>
      <c r="D2217" s="360" t="n">
        <v>1</v>
      </c>
      <c r="E2217" s="360" t="n">
        <v>201</v>
      </c>
      <c r="F2217" s="360">
        <f>ROUND(Source!O2215,O2217)</f>
        <v/>
      </c>
      <c r="G2217" s="360" t="inlineStr">
        <is>
          <t>ПЗ</t>
        </is>
      </c>
      <c r="H2217" s="360" t="inlineStr">
        <is>
          <t>Прямые затраты</t>
        </is>
      </c>
      <c r="I2217" s="360" t="n"/>
      <c r="J2217" s="360" t="n"/>
      <c r="K2217" s="360" t="n">
        <v>201</v>
      </c>
      <c r="L2217" s="360" t="n">
        <v>1</v>
      </c>
      <c r="M2217" s="360" t="n">
        <v>3</v>
      </c>
      <c r="N2217" s="360" t="inlineStr"/>
      <c r="O2217" s="360" t="n">
        <v>0</v>
      </c>
      <c r="P2217" s="360" t="n"/>
      <c r="Q2217" s="360" t="n"/>
      <c r="R2217" s="360" t="n"/>
      <c r="S2217" s="360" t="n"/>
      <c r="T2217" s="360" t="n"/>
      <c r="U2217" s="360" t="n"/>
      <c r="V2217" s="360" t="n"/>
      <c r="W2217" s="360" t="n">
        <v>0</v>
      </c>
      <c r="X2217" s="360" t="n">
        <v>1</v>
      </c>
      <c r="Y2217" s="360" t="n">
        <v>0</v>
      </c>
      <c r="Z2217" s="360" t="n"/>
      <c r="AA2217" s="360" t="n"/>
      <c r="AB2217" s="360" t="n"/>
    </row>
    <row r="2218">
      <c r="A2218" s="360" t="n">
        <v>50</v>
      </c>
      <c r="B2218" s="360" t="n">
        <v>0</v>
      </c>
      <c r="C2218" s="360" t="n">
        <v>0</v>
      </c>
      <c r="D2218" s="360" t="n">
        <v>1</v>
      </c>
      <c r="E2218" s="360" t="n">
        <v>202</v>
      </c>
      <c r="F2218" s="360">
        <f>ROUND(Source!P2215,O2218)</f>
        <v/>
      </c>
      <c r="G2218" s="360" t="inlineStr">
        <is>
          <t>СтМатОб</t>
        </is>
      </c>
      <c r="H2218" s="360" t="inlineStr">
        <is>
          <t>Стоимость материальных ресурсов (всего)</t>
        </is>
      </c>
      <c r="I2218" s="360" t="n"/>
      <c r="J2218" s="360" t="n"/>
      <c r="K2218" s="360" t="n">
        <v>202</v>
      </c>
      <c r="L2218" s="360" t="n">
        <v>2</v>
      </c>
      <c r="M2218" s="360" t="n">
        <v>3</v>
      </c>
      <c r="N2218" s="360" t="inlineStr"/>
      <c r="O2218" s="360" t="n">
        <v>0</v>
      </c>
      <c r="P2218" s="360" t="n"/>
      <c r="Q2218" s="360" t="n"/>
      <c r="R2218" s="360" t="n"/>
      <c r="S2218" s="360" t="n"/>
      <c r="T2218" s="360" t="n"/>
      <c r="U2218" s="360" t="n"/>
      <c r="V2218" s="360" t="n"/>
      <c r="W2218" s="360" t="n">
        <v>0</v>
      </c>
      <c r="X2218" s="360" t="n">
        <v>1</v>
      </c>
      <c r="Y2218" s="360" t="n">
        <v>0</v>
      </c>
      <c r="Z2218" s="360" t="n"/>
      <c r="AA2218" s="360" t="n"/>
      <c r="AB2218" s="360" t="n"/>
    </row>
    <row r="2219">
      <c r="A2219" s="360" t="n">
        <v>50</v>
      </c>
      <c r="B2219" s="360" t="n">
        <v>0</v>
      </c>
      <c r="C2219" s="360" t="n">
        <v>0</v>
      </c>
      <c r="D2219" s="360" t="n">
        <v>1</v>
      </c>
      <c r="E2219" s="360" t="n">
        <v>222</v>
      </c>
      <c r="F2219" s="360">
        <f>ROUND(Source!AO2215,O2219)</f>
        <v/>
      </c>
      <c r="G2219" s="360" t="inlineStr">
        <is>
          <t>СтМатОбЗак</t>
        </is>
      </c>
      <c r="H2219" s="360" t="inlineStr">
        <is>
          <t>Стоимость материалов и оборудования заказчика</t>
        </is>
      </c>
      <c r="I2219" s="360" t="n"/>
      <c r="J2219" s="360" t="n"/>
      <c r="K2219" s="360" t="n">
        <v>222</v>
      </c>
      <c r="L2219" s="360" t="n">
        <v>3</v>
      </c>
      <c r="M2219" s="360" t="n">
        <v>3</v>
      </c>
      <c r="N2219" s="360" t="inlineStr"/>
      <c r="O2219" s="360" t="n">
        <v>0</v>
      </c>
      <c r="P2219" s="360" t="n"/>
      <c r="Q2219" s="360" t="n"/>
      <c r="R2219" s="360" t="n"/>
      <c r="S2219" s="360" t="n"/>
      <c r="T2219" s="360" t="n"/>
      <c r="U2219" s="360" t="n"/>
      <c r="V2219" s="360" t="n"/>
      <c r="W2219" s="360" t="n">
        <v>0</v>
      </c>
      <c r="X2219" s="360" t="n">
        <v>1</v>
      </c>
      <c r="Y2219" s="360" t="n">
        <v>0</v>
      </c>
      <c r="Z2219" s="360" t="n"/>
      <c r="AA2219" s="360" t="n"/>
      <c r="AB2219" s="360" t="n"/>
    </row>
    <row r="2220">
      <c r="A2220" s="360" t="n">
        <v>50</v>
      </c>
      <c r="B2220" s="360" t="n">
        <v>0</v>
      </c>
      <c r="C2220" s="360" t="n">
        <v>0</v>
      </c>
      <c r="D2220" s="360" t="n">
        <v>1</v>
      </c>
      <c r="E2220" s="360" t="n">
        <v>225</v>
      </c>
      <c r="F2220" s="360">
        <f>ROUND(Source!AV2215,O2220)</f>
        <v/>
      </c>
      <c r="G2220" s="360" t="inlineStr">
        <is>
          <t>СтМатОбПод</t>
        </is>
      </c>
      <c r="H2220" s="360" t="inlineStr">
        <is>
          <t>Стоимость материалов и оборудования подрядчика</t>
        </is>
      </c>
      <c r="I2220" s="360" t="n"/>
      <c r="J2220" s="360" t="n"/>
      <c r="K2220" s="360" t="n">
        <v>225</v>
      </c>
      <c r="L2220" s="360" t="n">
        <v>4</v>
      </c>
      <c r="M2220" s="360" t="n">
        <v>3</v>
      </c>
      <c r="N2220" s="360" t="inlineStr"/>
      <c r="O2220" s="360" t="n">
        <v>0</v>
      </c>
      <c r="P2220" s="360" t="n"/>
      <c r="Q2220" s="360" t="n"/>
      <c r="R2220" s="360" t="n"/>
      <c r="S2220" s="360" t="n"/>
      <c r="T2220" s="360" t="n"/>
      <c r="U2220" s="360" t="n"/>
      <c r="V2220" s="360" t="n"/>
      <c r="W2220" s="360" t="n">
        <v>0</v>
      </c>
      <c r="X2220" s="360" t="n">
        <v>1</v>
      </c>
      <c r="Y2220" s="360" t="n">
        <v>0</v>
      </c>
      <c r="Z2220" s="360" t="n"/>
      <c r="AA2220" s="360" t="n"/>
      <c r="AB2220" s="360" t="n"/>
    </row>
    <row r="2221">
      <c r="A2221" s="360" t="n">
        <v>50</v>
      </c>
      <c r="B2221" s="360" t="n">
        <v>0</v>
      </c>
      <c r="C2221" s="360" t="n">
        <v>0</v>
      </c>
      <c r="D2221" s="360" t="n">
        <v>1</v>
      </c>
      <c r="E2221" s="360" t="n">
        <v>226</v>
      </c>
      <c r="F2221" s="360">
        <f>ROUND(Source!AW2215,O2221)</f>
        <v/>
      </c>
      <c r="G2221" s="360" t="inlineStr">
        <is>
          <t>СтМат</t>
        </is>
      </c>
      <c r="H2221" s="360" t="inlineStr">
        <is>
          <t>Стоимость материалов (всего)</t>
        </is>
      </c>
      <c r="I2221" s="360" t="n"/>
      <c r="J2221" s="360" t="n"/>
      <c r="K2221" s="360" t="n">
        <v>226</v>
      </c>
      <c r="L2221" s="360" t="n">
        <v>5</v>
      </c>
      <c r="M2221" s="360" t="n">
        <v>3</v>
      </c>
      <c r="N2221" s="360" t="inlineStr"/>
      <c r="O2221" s="360" t="n">
        <v>0</v>
      </c>
      <c r="P2221" s="360" t="n"/>
      <c r="Q2221" s="360" t="n"/>
      <c r="R2221" s="360" t="n"/>
      <c r="S2221" s="360" t="n"/>
      <c r="T2221" s="360" t="n"/>
      <c r="U2221" s="360" t="n"/>
      <c r="V2221" s="360" t="n"/>
      <c r="W2221" s="360" t="n">
        <v>0</v>
      </c>
      <c r="X2221" s="360" t="n">
        <v>1</v>
      </c>
      <c r="Y2221" s="360" t="n">
        <v>0</v>
      </c>
      <c r="Z2221" s="360" t="n"/>
      <c r="AA2221" s="360" t="n"/>
      <c r="AB2221" s="360" t="n"/>
    </row>
    <row r="2222">
      <c r="A2222" s="360" t="n">
        <v>50</v>
      </c>
      <c r="B2222" s="360" t="n">
        <v>0</v>
      </c>
      <c r="C2222" s="360" t="n">
        <v>0</v>
      </c>
      <c r="D2222" s="360" t="n">
        <v>1</v>
      </c>
      <c r="E2222" s="360" t="n">
        <v>227</v>
      </c>
      <c r="F2222" s="360">
        <f>ROUND(Source!AX2215,O2222)</f>
        <v/>
      </c>
      <c r="G2222" s="360" t="inlineStr">
        <is>
          <t>СтМатЗак</t>
        </is>
      </c>
      <c r="H2222" s="360" t="inlineStr">
        <is>
          <t>Стоимость материалов заказчика</t>
        </is>
      </c>
      <c r="I2222" s="360" t="n"/>
      <c r="J2222" s="360" t="n"/>
      <c r="K2222" s="360" t="n">
        <v>227</v>
      </c>
      <c r="L2222" s="360" t="n">
        <v>6</v>
      </c>
      <c r="M2222" s="360" t="n">
        <v>3</v>
      </c>
      <c r="N2222" s="360" t="inlineStr"/>
      <c r="O2222" s="360" t="n">
        <v>0</v>
      </c>
      <c r="P2222" s="360" t="n"/>
      <c r="Q2222" s="360" t="n"/>
      <c r="R2222" s="360" t="n"/>
      <c r="S2222" s="360" t="n"/>
      <c r="T2222" s="360" t="n"/>
      <c r="U2222" s="360" t="n"/>
      <c r="V2222" s="360" t="n"/>
      <c r="W2222" s="360" t="n">
        <v>0</v>
      </c>
      <c r="X2222" s="360" t="n">
        <v>1</v>
      </c>
      <c r="Y2222" s="360" t="n">
        <v>0</v>
      </c>
      <c r="Z2222" s="360" t="n"/>
      <c r="AA2222" s="360" t="n"/>
      <c r="AB2222" s="360" t="n"/>
    </row>
    <row r="2223">
      <c r="A2223" s="360" t="n">
        <v>50</v>
      </c>
      <c r="B2223" s="360" t="n">
        <v>0</v>
      </c>
      <c r="C2223" s="360" t="n">
        <v>0</v>
      </c>
      <c r="D2223" s="360" t="n">
        <v>1</v>
      </c>
      <c r="E2223" s="360" t="n">
        <v>228</v>
      </c>
      <c r="F2223" s="360">
        <f>ROUND(Source!AY2215,O2223)</f>
        <v/>
      </c>
      <c r="G2223" s="360" t="inlineStr">
        <is>
          <t>СтМатПод</t>
        </is>
      </c>
      <c r="H2223" s="360" t="inlineStr">
        <is>
          <t>Стоимость материалов подрядчика</t>
        </is>
      </c>
      <c r="I2223" s="360" t="n"/>
      <c r="J2223" s="360" t="n"/>
      <c r="K2223" s="360" t="n">
        <v>228</v>
      </c>
      <c r="L2223" s="360" t="n">
        <v>7</v>
      </c>
      <c r="M2223" s="360" t="n">
        <v>3</v>
      </c>
      <c r="N2223" s="360" t="inlineStr"/>
      <c r="O2223" s="360" t="n">
        <v>0</v>
      </c>
      <c r="P2223" s="360" t="n"/>
      <c r="Q2223" s="360" t="n"/>
      <c r="R2223" s="360" t="n"/>
      <c r="S2223" s="360" t="n"/>
      <c r="T2223" s="360" t="n"/>
      <c r="U2223" s="360" t="n"/>
      <c r="V2223" s="360" t="n"/>
      <c r="W2223" s="360" t="n">
        <v>0</v>
      </c>
      <c r="X2223" s="360" t="n">
        <v>1</v>
      </c>
      <c r="Y2223" s="360" t="n">
        <v>0</v>
      </c>
      <c r="Z2223" s="360" t="n"/>
      <c r="AA2223" s="360" t="n"/>
      <c r="AB2223" s="360" t="n"/>
    </row>
    <row r="2224">
      <c r="A2224" s="360" t="n">
        <v>50</v>
      </c>
      <c r="B2224" s="360" t="n">
        <v>0</v>
      </c>
      <c r="C2224" s="360" t="n">
        <v>0</v>
      </c>
      <c r="D2224" s="360" t="n">
        <v>1</v>
      </c>
      <c r="E2224" s="360" t="n">
        <v>216</v>
      </c>
      <c r="F2224" s="360">
        <f>ROUND(Source!AP2215,O2224)</f>
        <v/>
      </c>
      <c r="G2224" s="360" t="inlineStr">
        <is>
          <t>Оборуд</t>
        </is>
      </c>
      <c r="H2224" s="360" t="inlineStr">
        <is>
          <t>Стоимость оборудования (всего)</t>
        </is>
      </c>
      <c r="I2224" s="360" t="n"/>
      <c r="J2224" s="360" t="n"/>
      <c r="K2224" s="360" t="n">
        <v>216</v>
      </c>
      <c r="L2224" s="360" t="n">
        <v>8</v>
      </c>
      <c r="M2224" s="360" t="n">
        <v>3</v>
      </c>
      <c r="N2224" s="360" t="inlineStr"/>
      <c r="O2224" s="360" t="n">
        <v>0</v>
      </c>
      <c r="P2224" s="360" t="n"/>
      <c r="Q2224" s="360" t="n"/>
      <c r="R2224" s="360" t="n"/>
      <c r="S2224" s="360" t="n"/>
      <c r="T2224" s="360" t="n"/>
      <c r="U2224" s="360" t="n"/>
      <c r="V2224" s="360" t="n"/>
      <c r="W2224" s="360" t="n">
        <v>0</v>
      </c>
      <c r="X2224" s="360" t="n">
        <v>1</v>
      </c>
      <c r="Y2224" s="360" t="n">
        <v>0</v>
      </c>
      <c r="Z2224" s="360" t="n"/>
      <c r="AA2224" s="360" t="n"/>
      <c r="AB2224" s="360" t="n"/>
    </row>
    <row r="2225">
      <c r="A2225" s="360" t="n">
        <v>50</v>
      </c>
      <c r="B2225" s="360" t="n">
        <v>0</v>
      </c>
      <c r="C2225" s="360" t="n">
        <v>0</v>
      </c>
      <c r="D2225" s="360" t="n">
        <v>1</v>
      </c>
      <c r="E2225" s="360" t="n">
        <v>223</v>
      </c>
      <c r="F2225" s="360">
        <f>ROUND(Source!AQ2215,O2225)</f>
        <v/>
      </c>
      <c r="G2225" s="360" t="inlineStr">
        <is>
          <t>ОборудЗак</t>
        </is>
      </c>
      <c r="H2225" s="360" t="inlineStr">
        <is>
          <t>Стоимость оборудования заказчика</t>
        </is>
      </c>
      <c r="I2225" s="360" t="n"/>
      <c r="J2225" s="360" t="n"/>
      <c r="K2225" s="360" t="n">
        <v>223</v>
      </c>
      <c r="L2225" s="360" t="n">
        <v>9</v>
      </c>
      <c r="M2225" s="360" t="n">
        <v>3</v>
      </c>
      <c r="N2225" s="360" t="inlineStr"/>
      <c r="O2225" s="360" t="n">
        <v>0</v>
      </c>
      <c r="P2225" s="360" t="n"/>
      <c r="Q2225" s="360" t="n"/>
      <c r="R2225" s="360" t="n"/>
      <c r="S2225" s="360" t="n"/>
      <c r="T2225" s="360" t="n"/>
      <c r="U2225" s="360" t="n"/>
      <c r="V2225" s="360" t="n"/>
      <c r="W2225" s="360" t="n">
        <v>0</v>
      </c>
      <c r="X2225" s="360" t="n">
        <v>1</v>
      </c>
      <c r="Y2225" s="360" t="n">
        <v>0</v>
      </c>
      <c r="Z2225" s="360" t="n"/>
      <c r="AA2225" s="360" t="n"/>
      <c r="AB2225" s="360" t="n"/>
    </row>
    <row r="2226">
      <c r="A2226" s="360" t="n">
        <v>50</v>
      </c>
      <c r="B2226" s="360" t="n">
        <v>0</v>
      </c>
      <c r="C2226" s="360" t="n">
        <v>0</v>
      </c>
      <c r="D2226" s="360" t="n">
        <v>1</v>
      </c>
      <c r="E2226" s="360" t="n">
        <v>229</v>
      </c>
      <c r="F2226" s="360">
        <f>ROUND(Source!AZ2215,O2226)</f>
        <v/>
      </c>
      <c r="G2226" s="360" t="inlineStr">
        <is>
          <t>ОборудПод</t>
        </is>
      </c>
      <c r="H2226" s="360" t="inlineStr">
        <is>
          <t>Стоимость оборудования подрядчика</t>
        </is>
      </c>
      <c r="I2226" s="360" t="n"/>
      <c r="J2226" s="360" t="n"/>
      <c r="K2226" s="360" t="n">
        <v>229</v>
      </c>
      <c r="L2226" s="360" t="n">
        <v>10</v>
      </c>
      <c r="M2226" s="360" t="n">
        <v>3</v>
      </c>
      <c r="N2226" s="360" t="inlineStr"/>
      <c r="O2226" s="360" t="n">
        <v>0</v>
      </c>
      <c r="P2226" s="360" t="n"/>
      <c r="Q2226" s="360" t="n"/>
      <c r="R2226" s="360" t="n"/>
      <c r="S2226" s="360" t="n"/>
      <c r="T2226" s="360" t="n"/>
      <c r="U2226" s="360" t="n"/>
      <c r="V2226" s="360" t="n"/>
      <c r="W2226" s="360" t="n">
        <v>0</v>
      </c>
      <c r="X2226" s="360" t="n">
        <v>1</v>
      </c>
      <c r="Y2226" s="360" t="n">
        <v>0</v>
      </c>
      <c r="Z2226" s="360" t="n"/>
      <c r="AA2226" s="360" t="n"/>
      <c r="AB2226" s="360" t="n"/>
    </row>
    <row r="2227">
      <c r="A2227" s="360" t="n">
        <v>50</v>
      </c>
      <c r="B2227" s="360" t="n">
        <v>0</v>
      </c>
      <c r="C2227" s="360" t="n">
        <v>0</v>
      </c>
      <c r="D2227" s="360" t="n">
        <v>1</v>
      </c>
      <c r="E2227" s="360" t="n">
        <v>203</v>
      </c>
      <c r="F2227" s="360">
        <f>ROUND(Source!Q2215,O2227)</f>
        <v/>
      </c>
      <c r="G2227" s="360" t="inlineStr">
        <is>
          <t>ЭММ</t>
        </is>
      </c>
      <c r="H2227" s="360" t="inlineStr">
        <is>
          <t>Эксплуатация машин</t>
        </is>
      </c>
      <c r="I2227" s="360" t="n"/>
      <c r="J2227" s="360" t="n"/>
      <c r="K2227" s="360" t="n">
        <v>203</v>
      </c>
      <c r="L2227" s="360" t="n">
        <v>11</v>
      </c>
      <c r="M2227" s="360" t="n">
        <v>3</v>
      </c>
      <c r="N2227" s="360" t="inlineStr"/>
      <c r="O2227" s="360" t="n">
        <v>0</v>
      </c>
      <c r="P2227" s="360" t="n"/>
      <c r="Q2227" s="360" t="n"/>
      <c r="R2227" s="360" t="n"/>
      <c r="S2227" s="360" t="n"/>
      <c r="T2227" s="360" t="n"/>
      <c r="U2227" s="360" t="n"/>
      <c r="V2227" s="360" t="n"/>
      <c r="W2227" s="360" t="n">
        <v>0</v>
      </c>
      <c r="X2227" s="360" t="n">
        <v>1</v>
      </c>
      <c r="Y2227" s="360" t="n">
        <v>0</v>
      </c>
      <c r="Z2227" s="360" t="n"/>
      <c r="AA2227" s="360" t="n"/>
      <c r="AB2227" s="360" t="n"/>
    </row>
    <row r="2228">
      <c r="A2228" s="360" t="n">
        <v>50</v>
      </c>
      <c r="B2228" s="360" t="n">
        <v>0</v>
      </c>
      <c r="C2228" s="360" t="n">
        <v>0</v>
      </c>
      <c r="D2228" s="360" t="n">
        <v>1</v>
      </c>
      <c r="E2228" s="360" t="n">
        <v>231</v>
      </c>
      <c r="F2228" s="360">
        <f>ROUND(Source!BB2215,O2228)</f>
        <v/>
      </c>
      <c r="G2228" s="360" t="inlineStr">
        <is>
          <t>ЭММсНРиСП</t>
        </is>
      </c>
      <c r="H2228" s="360" t="inlineStr">
        <is>
          <t>Эксплуатация машин по ТСН-2001.16</t>
        </is>
      </c>
      <c r="I2228" s="360" t="n"/>
      <c r="J2228" s="360" t="n"/>
      <c r="K2228" s="360" t="n">
        <v>231</v>
      </c>
      <c r="L2228" s="360" t="n">
        <v>12</v>
      </c>
      <c r="M2228" s="360" t="n">
        <v>3</v>
      </c>
      <c r="N2228" s="360" t="inlineStr"/>
      <c r="O2228" s="360" t="n">
        <v>0</v>
      </c>
      <c r="P2228" s="360" t="n"/>
      <c r="Q2228" s="360" t="n"/>
      <c r="R2228" s="360" t="n"/>
      <c r="S2228" s="360" t="n"/>
      <c r="T2228" s="360" t="n"/>
      <c r="U2228" s="360" t="n"/>
      <c r="V2228" s="360" t="n"/>
      <c r="W2228" s="360" t="n">
        <v>0</v>
      </c>
      <c r="X2228" s="360" t="n">
        <v>1</v>
      </c>
      <c r="Y2228" s="360" t="n">
        <v>0</v>
      </c>
      <c r="Z2228" s="360" t="n"/>
      <c r="AA2228" s="360" t="n"/>
      <c r="AB2228" s="360" t="n"/>
    </row>
    <row r="2229">
      <c r="A2229" s="360" t="n">
        <v>50</v>
      </c>
      <c r="B2229" s="360" t="n">
        <v>0</v>
      </c>
      <c r="C2229" s="360" t="n">
        <v>0</v>
      </c>
      <c r="D2229" s="360" t="n">
        <v>1</v>
      </c>
      <c r="E2229" s="360" t="n">
        <v>204</v>
      </c>
      <c r="F2229" s="360">
        <f>ROUND(Source!R2215,O2229)</f>
        <v/>
      </c>
      <c r="G2229" s="360" t="inlineStr">
        <is>
          <t>ЗПМ</t>
        </is>
      </c>
      <c r="H2229" s="360" t="inlineStr">
        <is>
          <t>ЗП машинистов</t>
        </is>
      </c>
      <c r="I2229" s="360" t="n"/>
      <c r="J2229" s="360" t="n"/>
      <c r="K2229" s="360" t="n">
        <v>204</v>
      </c>
      <c r="L2229" s="360" t="n">
        <v>13</v>
      </c>
      <c r="M2229" s="360" t="n">
        <v>3</v>
      </c>
      <c r="N2229" s="360" t="inlineStr"/>
      <c r="O2229" s="360" t="n">
        <v>0</v>
      </c>
      <c r="P2229" s="360" t="n"/>
      <c r="Q2229" s="360" t="n"/>
      <c r="R2229" s="360" t="n"/>
      <c r="S2229" s="360" t="n"/>
      <c r="T2229" s="360" t="n"/>
      <c r="U2229" s="360" t="n"/>
      <c r="V2229" s="360" t="n"/>
      <c r="W2229" s="360" t="n">
        <v>0</v>
      </c>
      <c r="X2229" s="360" t="n">
        <v>1</v>
      </c>
      <c r="Y2229" s="360" t="n">
        <v>0</v>
      </c>
      <c r="Z2229" s="360" t="n"/>
      <c r="AA2229" s="360" t="n"/>
      <c r="AB2229" s="360" t="n"/>
    </row>
    <row r="2230">
      <c r="A2230" s="360" t="n">
        <v>50</v>
      </c>
      <c r="B2230" s="360" t="n">
        <v>0</v>
      </c>
      <c r="C2230" s="360" t="n">
        <v>0</v>
      </c>
      <c r="D2230" s="360" t="n">
        <v>1</v>
      </c>
      <c r="E2230" s="360" t="n">
        <v>205</v>
      </c>
      <c r="F2230" s="360">
        <f>ROUND(Source!S2215,O2230)</f>
        <v/>
      </c>
      <c r="G2230" s="360" t="inlineStr">
        <is>
          <t>ОЗП</t>
        </is>
      </c>
      <c r="H2230" s="360" t="inlineStr">
        <is>
          <t>Основная ЗП рабочих</t>
        </is>
      </c>
      <c r="I2230" s="360" t="n"/>
      <c r="J2230" s="360" t="n"/>
      <c r="K2230" s="360" t="n">
        <v>205</v>
      </c>
      <c r="L2230" s="360" t="n">
        <v>14</v>
      </c>
      <c r="M2230" s="360" t="n">
        <v>3</v>
      </c>
      <c r="N2230" s="360" t="inlineStr"/>
      <c r="O2230" s="360" t="n">
        <v>0</v>
      </c>
      <c r="P2230" s="360" t="n"/>
      <c r="Q2230" s="360" t="n"/>
      <c r="R2230" s="360" t="n"/>
      <c r="S2230" s="360" t="n"/>
      <c r="T2230" s="360" t="n"/>
      <c r="U2230" s="360" t="n"/>
      <c r="V2230" s="360" t="n"/>
      <c r="W2230" s="360" t="n">
        <v>0</v>
      </c>
      <c r="X2230" s="360" t="n">
        <v>1</v>
      </c>
      <c r="Y2230" s="360" t="n">
        <v>0</v>
      </c>
      <c r="Z2230" s="360" t="n"/>
      <c r="AA2230" s="360" t="n"/>
      <c r="AB2230" s="360" t="n"/>
    </row>
    <row r="2231">
      <c r="A2231" s="360" t="n">
        <v>50</v>
      </c>
      <c r="B2231" s="360" t="n">
        <v>0</v>
      </c>
      <c r="C2231" s="360" t="n">
        <v>0</v>
      </c>
      <c r="D2231" s="360" t="n">
        <v>1</v>
      </c>
      <c r="E2231" s="360" t="n">
        <v>232</v>
      </c>
      <c r="F2231" s="360">
        <f>ROUND(Source!BC2215,O2231)</f>
        <v/>
      </c>
      <c r="G2231" s="360" t="inlineStr">
        <is>
          <t>ОЗПсНРиСП</t>
        </is>
      </c>
      <c r="H2231" s="360" t="inlineStr">
        <is>
          <t>Основная ЗП рабочих по ТСН-2001.16</t>
        </is>
      </c>
      <c r="I2231" s="360" t="n"/>
      <c r="J2231" s="360" t="n"/>
      <c r="K2231" s="360" t="n">
        <v>232</v>
      </c>
      <c r="L2231" s="360" t="n">
        <v>15</v>
      </c>
      <c r="M2231" s="360" t="n">
        <v>3</v>
      </c>
      <c r="N2231" s="360" t="inlineStr"/>
      <c r="O2231" s="360" t="n">
        <v>0</v>
      </c>
      <c r="P2231" s="360" t="n"/>
      <c r="Q2231" s="360" t="n"/>
      <c r="R2231" s="360" t="n"/>
      <c r="S2231" s="360" t="n"/>
      <c r="T2231" s="360" t="n"/>
      <c r="U2231" s="360" t="n"/>
      <c r="V2231" s="360" t="n"/>
      <c r="W2231" s="360" t="n">
        <v>0</v>
      </c>
      <c r="X2231" s="360" t="n">
        <v>1</v>
      </c>
      <c r="Y2231" s="360" t="n">
        <v>0</v>
      </c>
      <c r="Z2231" s="360" t="n"/>
      <c r="AA2231" s="360" t="n"/>
      <c r="AB2231" s="360" t="n"/>
    </row>
    <row r="2232">
      <c r="A2232" s="360" t="n">
        <v>50</v>
      </c>
      <c r="B2232" s="360" t="n">
        <v>0</v>
      </c>
      <c r="C2232" s="360" t="n">
        <v>0</v>
      </c>
      <c r="D2232" s="360" t="n">
        <v>1</v>
      </c>
      <c r="E2232" s="360" t="n">
        <v>214</v>
      </c>
      <c r="F2232" s="360">
        <f>ROUND(Source!AS2215,O2232)</f>
        <v/>
      </c>
      <c r="G2232" s="360" t="inlineStr">
        <is>
          <t>Строит</t>
        </is>
      </c>
      <c r="H2232" s="360" t="inlineStr">
        <is>
          <t>Строительные работы с НР и СП</t>
        </is>
      </c>
      <c r="I2232" s="360" t="n"/>
      <c r="J2232" s="360" t="n"/>
      <c r="K2232" s="360" t="n">
        <v>214</v>
      </c>
      <c r="L2232" s="360" t="n">
        <v>16</v>
      </c>
      <c r="M2232" s="360" t="n">
        <v>3</v>
      </c>
      <c r="N2232" s="360" t="inlineStr"/>
      <c r="O2232" s="360" t="n">
        <v>0</v>
      </c>
      <c r="P2232" s="360" t="n"/>
      <c r="Q2232" s="360" t="n"/>
      <c r="R2232" s="360" t="n"/>
      <c r="S2232" s="360" t="n"/>
      <c r="T2232" s="360" t="n"/>
      <c r="U2232" s="360" t="n"/>
      <c r="V2232" s="360" t="n"/>
      <c r="W2232" s="360" t="n">
        <v>0</v>
      </c>
      <c r="X2232" s="360" t="n">
        <v>1</v>
      </c>
      <c r="Y2232" s="360" t="n">
        <v>0</v>
      </c>
      <c r="Z2232" s="360" t="n"/>
      <c r="AA2232" s="360" t="n"/>
      <c r="AB2232" s="360" t="n"/>
    </row>
    <row r="2233">
      <c r="A2233" s="360" t="n">
        <v>50</v>
      </c>
      <c r="B2233" s="360" t="n">
        <v>0</v>
      </c>
      <c r="C2233" s="360" t="n">
        <v>0</v>
      </c>
      <c r="D2233" s="360" t="n">
        <v>1</v>
      </c>
      <c r="E2233" s="360" t="n">
        <v>215</v>
      </c>
      <c r="F2233" s="360">
        <f>ROUND(Source!AT2215,O2233)</f>
        <v/>
      </c>
      <c r="G2233" s="360" t="inlineStr">
        <is>
          <t>Монтаж</t>
        </is>
      </c>
      <c r="H2233" s="360" t="inlineStr">
        <is>
          <t>Монтажные работы с НР и СП</t>
        </is>
      </c>
      <c r="I2233" s="360" t="n"/>
      <c r="J2233" s="360" t="n"/>
      <c r="K2233" s="360" t="n">
        <v>215</v>
      </c>
      <c r="L2233" s="360" t="n">
        <v>17</v>
      </c>
      <c r="M2233" s="360" t="n">
        <v>3</v>
      </c>
      <c r="N2233" s="360" t="inlineStr"/>
      <c r="O2233" s="360" t="n">
        <v>0</v>
      </c>
      <c r="P2233" s="360" t="n"/>
      <c r="Q2233" s="360" t="n"/>
      <c r="R2233" s="360" t="n"/>
      <c r="S2233" s="360" t="n"/>
      <c r="T2233" s="360" t="n"/>
      <c r="U2233" s="360" t="n"/>
      <c r="V2233" s="360" t="n"/>
      <c r="W2233" s="360" t="n">
        <v>0</v>
      </c>
      <c r="X2233" s="360" t="n">
        <v>1</v>
      </c>
      <c r="Y2233" s="360" t="n">
        <v>0</v>
      </c>
      <c r="Z2233" s="360" t="n"/>
      <c r="AA2233" s="360" t="n"/>
      <c r="AB2233" s="360" t="n"/>
    </row>
    <row r="2234">
      <c r="A2234" s="360" t="n">
        <v>50</v>
      </c>
      <c r="B2234" s="360" t="n">
        <v>0</v>
      </c>
      <c r="C2234" s="360" t="n">
        <v>0</v>
      </c>
      <c r="D2234" s="360" t="n">
        <v>1</v>
      </c>
      <c r="E2234" s="360" t="n">
        <v>217</v>
      </c>
      <c r="F2234" s="360">
        <f>ROUND(Source!AU2215,O2234)</f>
        <v/>
      </c>
      <c r="G2234" s="360" t="inlineStr">
        <is>
          <t>Прочие</t>
        </is>
      </c>
      <c r="H2234" s="360" t="inlineStr">
        <is>
          <t>Прочие работы с НР и СП</t>
        </is>
      </c>
      <c r="I2234" s="360" t="n"/>
      <c r="J2234" s="360" t="n"/>
      <c r="K2234" s="360" t="n">
        <v>217</v>
      </c>
      <c r="L2234" s="360" t="n">
        <v>18</v>
      </c>
      <c r="M2234" s="360" t="n">
        <v>3</v>
      </c>
      <c r="N2234" s="360" t="inlineStr"/>
      <c r="O2234" s="360" t="n">
        <v>0</v>
      </c>
      <c r="P2234" s="360" t="n"/>
      <c r="Q2234" s="360" t="n"/>
      <c r="R2234" s="360" t="n"/>
      <c r="S2234" s="360" t="n"/>
      <c r="T2234" s="360" t="n"/>
      <c r="U2234" s="360" t="n"/>
      <c r="V2234" s="360" t="n"/>
      <c r="W2234" s="360" t="n">
        <v>0</v>
      </c>
      <c r="X2234" s="360" t="n">
        <v>1</v>
      </c>
      <c r="Y2234" s="360" t="n">
        <v>0</v>
      </c>
      <c r="Z2234" s="360" t="n"/>
      <c r="AA2234" s="360" t="n"/>
      <c r="AB2234" s="360" t="n"/>
    </row>
    <row r="2235">
      <c r="A2235" s="360" t="n">
        <v>50</v>
      </c>
      <c r="B2235" s="360" t="n">
        <v>0</v>
      </c>
      <c r="C2235" s="360" t="n">
        <v>0</v>
      </c>
      <c r="D2235" s="360" t="n">
        <v>1</v>
      </c>
      <c r="E2235" s="360" t="n">
        <v>230</v>
      </c>
      <c r="F2235" s="360">
        <f>ROUND(Source!BA2215,O2235)</f>
        <v/>
      </c>
      <c r="G2235" s="360" t="inlineStr">
        <is>
          <t>ПрочиеЗатр</t>
        </is>
      </c>
      <c r="H2235" s="360" t="inlineStr">
        <is>
          <t>Прочие затраты по ТСН-2001.16</t>
        </is>
      </c>
      <c r="I2235" s="360" t="n"/>
      <c r="J2235" s="360" t="n"/>
      <c r="K2235" s="360" t="n">
        <v>230</v>
      </c>
      <c r="L2235" s="360" t="n">
        <v>19</v>
      </c>
      <c r="M2235" s="360" t="n">
        <v>3</v>
      </c>
      <c r="N2235" s="360" t="inlineStr"/>
      <c r="O2235" s="360" t="n">
        <v>0</v>
      </c>
      <c r="P2235" s="360" t="n"/>
      <c r="Q2235" s="360" t="n"/>
      <c r="R2235" s="360" t="n"/>
      <c r="S2235" s="360" t="n"/>
      <c r="T2235" s="360" t="n"/>
      <c r="U2235" s="360" t="n"/>
      <c r="V2235" s="360" t="n"/>
      <c r="W2235" s="360" t="n">
        <v>0</v>
      </c>
      <c r="X2235" s="360" t="n">
        <v>1</v>
      </c>
      <c r="Y2235" s="360" t="n">
        <v>0</v>
      </c>
      <c r="Z2235" s="360" t="n"/>
      <c r="AA2235" s="360" t="n"/>
      <c r="AB2235" s="360" t="n"/>
    </row>
    <row r="2236">
      <c r="A2236" s="360" t="n">
        <v>50</v>
      </c>
      <c r="B2236" s="360" t="n">
        <v>0</v>
      </c>
      <c r="C2236" s="360" t="n">
        <v>0</v>
      </c>
      <c r="D2236" s="360" t="n">
        <v>1</v>
      </c>
      <c r="E2236" s="360" t="n">
        <v>206</v>
      </c>
      <c r="F2236" s="360">
        <f>ROUND(Source!T2215,O2236)</f>
        <v/>
      </c>
      <c r="G2236" s="360" t="inlineStr">
        <is>
          <t>ВозврМат</t>
        </is>
      </c>
      <c r="H2236" s="360" t="inlineStr">
        <is>
          <t>Возврат материалов</t>
        </is>
      </c>
      <c r="I2236" s="360" t="n"/>
      <c r="J2236" s="360" t="n"/>
      <c r="K2236" s="360" t="n">
        <v>206</v>
      </c>
      <c r="L2236" s="360" t="n">
        <v>20</v>
      </c>
      <c r="M2236" s="360" t="n">
        <v>3</v>
      </c>
      <c r="N2236" s="360" t="inlineStr"/>
      <c r="O2236" s="360" t="n">
        <v>0</v>
      </c>
      <c r="P2236" s="360" t="n"/>
      <c r="Q2236" s="360" t="n"/>
      <c r="R2236" s="360" t="n"/>
      <c r="S2236" s="360" t="n"/>
      <c r="T2236" s="360" t="n"/>
      <c r="U2236" s="360" t="n"/>
      <c r="V2236" s="360" t="n"/>
      <c r="W2236" s="360" t="n">
        <v>0</v>
      </c>
      <c r="X2236" s="360" t="n">
        <v>1</v>
      </c>
      <c r="Y2236" s="360" t="n">
        <v>0</v>
      </c>
      <c r="Z2236" s="360" t="n"/>
      <c r="AA2236" s="360" t="n"/>
      <c r="AB2236" s="360" t="n"/>
    </row>
    <row r="2237">
      <c r="A2237" s="360" t="n">
        <v>50</v>
      </c>
      <c r="B2237" s="360" t="n">
        <v>0</v>
      </c>
      <c r="C2237" s="360" t="n">
        <v>0</v>
      </c>
      <c r="D2237" s="360" t="n">
        <v>1</v>
      </c>
      <c r="E2237" s="360" t="n">
        <v>207</v>
      </c>
      <c r="F2237" s="360">
        <f>ROUND(Source!U2215,O2237)</f>
        <v/>
      </c>
      <c r="G2237" s="360" t="inlineStr">
        <is>
          <t>ТрудСтр</t>
        </is>
      </c>
      <c r="H2237" s="360" t="inlineStr">
        <is>
          <t>Трудозатраты строителей</t>
        </is>
      </c>
      <c r="I2237" s="360" t="n"/>
      <c r="J2237" s="360" t="n"/>
      <c r="K2237" s="360" t="n">
        <v>207</v>
      </c>
      <c r="L2237" s="360" t="n">
        <v>21</v>
      </c>
      <c r="M2237" s="360" t="n">
        <v>3</v>
      </c>
      <c r="N2237" s="360" t="inlineStr"/>
      <c r="O2237" s="360" t="n">
        <v>7</v>
      </c>
      <c r="P2237" s="360" t="n"/>
      <c r="Q2237" s="360" t="n"/>
      <c r="R2237" s="360" t="n"/>
      <c r="S2237" s="360" t="n"/>
      <c r="T2237" s="360" t="n"/>
      <c r="U2237" s="360" t="n"/>
      <c r="V2237" s="360" t="n"/>
      <c r="W2237" s="360" t="n">
        <v>0</v>
      </c>
      <c r="X2237" s="360" t="n">
        <v>1</v>
      </c>
      <c r="Y2237" s="360" t="n">
        <v>0</v>
      </c>
      <c r="Z2237" s="360" t="n"/>
      <c r="AA2237" s="360" t="n"/>
      <c r="AB2237" s="360" t="n"/>
    </row>
    <row r="2238">
      <c r="A2238" s="360" t="n">
        <v>50</v>
      </c>
      <c r="B2238" s="360" t="n">
        <v>0</v>
      </c>
      <c r="C2238" s="360" t="n">
        <v>0</v>
      </c>
      <c r="D2238" s="360" t="n">
        <v>1</v>
      </c>
      <c r="E2238" s="360" t="n">
        <v>208</v>
      </c>
      <c r="F2238" s="360">
        <f>ROUND(Source!V2215,O2238)</f>
        <v/>
      </c>
      <c r="G2238" s="360" t="inlineStr">
        <is>
          <t>ТрудМаш</t>
        </is>
      </c>
      <c r="H2238" s="360" t="inlineStr">
        <is>
          <t>Трудозатраты машинистов</t>
        </is>
      </c>
      <c r="I2238" s="360" t="n"/>
      <c r="J2238" s="360" t="n"/>
      <c r="K2238" s="360" t="n">
        <v>208</v>
      </c>
      <c r="L2238" s="360" t="n">
        <v>22</v>
      </c>
      <c r="M2238" s="360" t="n">
        <v>3</v>
      </c>
      <c r="N2238" s="360" t="inlineStr"/>
      <c r="O2238" s="360" t="n">
        <v>7</v>
      </c>
      <c r="P2238" s="360" t="n"/>
      <c r="Q2238" s="360" t="n"/>
      <c r="R2238" s="360" t="n"/>
      <c r="S2238" s="360" t="n"/>
      <c r="T2238" s="360" t="n"/>
      <c r="U2238" s="360" t="n"/>
      <c r="V2238" s="360" t="n"/>
      <c r="W2238" s="360" t="n">
        <v>0</v>
      </c>
      <c r="X2238" s="360" t="n">
        <v>1</v>
      </c>
      <c r="Y2238" s="360" t="n">
        <v>0</v>
      </c>
      <c r="Z2238" s="360" t="n"/>
      <c r="AA2238" s="360" t="n"/>
      <c r="AB2238" s="360" t="n"/>
    </row>
    <row r="2239">
      <c r="A2239" s="360" t="n">
        <v>50</v>
      </c>
      <c r="B2239" s="360" t="n">
        <v>0</v>
      </c>
      <c r="C2239" s="360" t="n">
        <v>0</v>
      </c>
      <c r="D2239" s="360" t="n">
        <v>1</v>
      </c>
      <c r="E2239" s="360" t="n">
        <v>209</v>
      </c>
      <c r="F2239" s="360">
        <f>ROUND(Source!W2215,O2239)</f>
        <v/>
      </c>
      <c r="G2239" s="360" t="inlineStr">
        <is>
          <t>ТранспМат</t>
        </is>
      </c>
      <c r="H2239" s="360" t="inlineStr">
        <is>
          <t>Транспорт материалов</t>
        </is>
      </c>
      <c r="I2239" s="360" t="n"/>
      <c r="J2239" s="360" t="n"/>
      <c r="K2239" s="360" t="n">
        <v>209</v>
      </c>
      <c r="L2239" s="360" t="n">
        <v>23</v>
      </c>
      <c r="M2239" s="360" t="n">
        <v>3</v>
      </c>
      <c r="N2239" s="360" t="inlineStr"/>
      <c r="O2239" s="360" t="n">
        <v>0</v>
      </c>
      <c r="P2239" s="360" t="n"/>
      <c r="Q2239" s="360" t="n"/>
      <c r="R2239" s="360" t="n"/>
      <c r="S2239" s="360" t="n"/>
      <c r="T2239" s="360" t="n"/>
      <c r="U2239" s="360" t="n"/>
      <c r="V2239" s="360" t="n"/>
      <c r="W2239" s="360" t="n">
        <v>0</v>
      </c>
      <c r="X2239" s="360" t="n">
        <v>1</v>
      </c>
      <c r="Y2239" s="360" t="n">
        <v>0</v>
      </c>
      <c r="Z2239" s="360" t="n"/>
      <c r="AA2239" s="360" t="n"/>
      <c r="AB2239" s="360" t="n"/>
    </row>
    <row r="2240">
      <c r="A2240" s="360" t="n">
        <v>50</v>
      </c>
      <c r="B2240" s="360" t="n">
        <v>0</v>
      </c>
      <c r="C2240" s="360" t="n">
        <v>0</v>
      </c>
      <c r="D2240" s="360" t="n">
        <v>1</v>
      </c>
      <c r="E2240" s="360" t="n">
        <v>233</v>
      </c>
      <c r="F2240" s="360">
        <f>ROUND(Source!BD2215,O2240)</f>
        <v/>
      </c>
      <c r="G2240" s="360" t="inlineStr">
        <is>
          <t>Перевозка</t>
        </is>
      </c>
      <c r="H2240" s="360" t="inlineStr">
        <is>
          <t>Перевозка грузов</t>
        </is>
      </c>
      <c r="I2240" s="360" t="n"/>
      <c r="J2240" s="360" t="n"/>
      <c r="K2240" s="360" t="n">
        <v>233</v>
      </c>
      <c r="L2240" s="360" t="n">
        <v>24</v>
      </c>
      <c r="M2240" s="360" t="n">
        <v>3</v>
      </c>
      <c r="N2240" s="360" t="inlineStr"/>
      <c r="O2240" s="360" t="n">
        <v>0</v>
      </c>
      <c r="P2240" s="360" t="n"/>
      <c r="Q2240" s="360" t="n"/>
      <c r="R2240" s="360" t="n"/>
      <c r="S2240" s="360" t="n"/>
      <c r="T2240" s="360" t="n"/>
      <c r="U2240" s="360" t="n"/>
      <c r="V2240" s="360" t="n"/>
      <c r="W2240" s="360" t="n">
        <v>0</v>
      </c>
      <c r="X2240" s="360" t="n">
        <v>1</v>
      </c>
      <c r="Y2240" s="360" t="n">
        <v>0</v>
      </c>
      <c r="Z2240" s="360" t="n"/>
      <c r="AA2240" s="360" t="n"/>
      <c r="AB2240" s="360" t="n"/>
    </row>
    <row r="2241">
      <c r="A2241" s="360" t="n">
        <v>50</v>
      </c>
      <c r="B2241" s="360" t="n">
        <v>0</v>
      </c>
      <c r="C2241" s="360" t="n">
        <v>0</v>
      </c>
      <c r="D2241" s="360" t="n">
        <v>1</v>
      </c>
      <c r="E2241" s="360" t="n">
        <v>210</v>
      </c>
      <c r="F2241" s="360">
        <f>ROUND(Source!X2215,O2241)</f>
        <v/>
      </c>
      <c r="G2241" s="360" t="inlineStr">
        <is>
          <t>НР</t>
        </is>
      </c>
      <c r="H2241" s="360" t="inlineStr">
        <is>
          <t>Накладные расходы</t>
        </is>
      </c>
      <c r="I2241" s="360" t="n"/>
      <c r="J2241" s="360" t="n"/>
      <c r="K2241" s="360" t="n">
        <v>210</v>
      </c>
      <c r="L2241" s="360" t="n">
        <v>25</v>
      </c>
      <c r="M2241" s="360" t="n">
        <v>3</v>
      </c>
      <c r="N2241" s="360" t="inlineStr"/>
      <c r="O2241" s="360" t="n">
        <v>0</v>
      </c>
      <c r="P2241" s="360" t="n"/>
      <c r="Q2241" s="360" t="n"/>
      <c r="R2241" s="360" t="n"/>
      <c r="S2241" s="360" t="n"/>
      <c r="T2241" s="360" t="n"/>
      <c r="U2241" s="360" t="n"/>
      <c r="V2241" s="360" t="n"/>
      <c r="W2241" s="360" t="n">
        <v>0</v>
      </c>
      <c r="X2241" s="360" t="n">
        <v>1</v>
      </c>
      <c r="Y2241" s="360" t="n">
        <v>0</v>
      </c>
      <c r="Z2241" s="360" t="n"/>
      <c r="AA2241" s="360" t="n"/>
      <c r="AB2241" s="360" t="n"/>
    </row>
    <row r="2242">
      <c r="A2242" s="360" t="n">
        <v>50</v>
      </c>
      <c r="B2242" s="360" t="n">
        <v>0</v>
      </c>
      <c r="C2242" s="360" t="n">
        <v>0</v>
      </c>
      <c r="D2242" s="360" t="n">
        <v>1</v>
      </c>
      <c r="E2242" s="360" t="n">
        <v>211</v>
      </c>
      <c r="F2242" s="360">
        <f>ROUND(Source!Y2215,O2242)</f>
        <v/>
      </c>
      <c r="G2242" s="360" t="inlineStr">
        <is>
          <t>СмПриб</t>
        </is>
      </c>
      <c r="H2242" s="360" t="inlineStr">
        <is>
          <t>Сметная прибыль</t>
        </is>
      </c>
      <c r="I2242" s="360" t="n"/>
      <c r="J2242" s="360" t="n"/>
      <c r="K2242" s="360" t="n">
        <v>211</v>
      </c>
      <c r="L2242" s="360" t="n">
        <v>26</v>
      </c>
      <c r="M2242" s="360" t="n">
        <v>3</v>
      </c>
      <c r="N2242" s="360" t="inlineStr"/>
      <c r="O2242" s="360" t="n">
        <v>0</v>
      </c>
      <c r="P2242" s="360" t="n"/>
      <c r="Q2242" s="360" t="n"/>
      <c r="R2242" s="360" t="n"/>
      <c r="S2242" s="360" t="n"/>
      <c r="T2242" s="360" t="n"/>
      <c r="U2242" s="360" t="n"/>
      <c r="V2242" s="360" t="n"/>
      <c r="W2242" s="360" t="n">
        <v>0</v>
      </c>
      <c r="X2242" s="360" t="n">
        <v>1</v>
      </c>
      <c r="Y2242" s="360" t="n">
        <v>0</v>
      </c>
      <c r="Z2242" s="360" t="n"/>
      <c r="AA2242" s="360" t="n"/>
      <c r="AB2242" s="360" t="n"/>
    </row>
    <row r="2243">
      <c r="A2243" s="360" t="n">
        <v>50</v>
      </c>
      <c r="B2243" s="360" t="n">
        <v>0</v>
      </c>
      <c r="C2243" s="360" t="n">
        <v>0</v>
      </c>
      <c r="D2243" s="360" t="n">
        <v>1</v>
      </c>
      <c r="E2243" s="360" t="n">
        <v>224</v>
      </c>
      <c r="F2243" s="360">
        <f>ROUND(Source!AR2215,O2243)</f>
        <v/>
      </c>
      <c r="G2243" s="360" t="inlineStr">
        <is>
          <t>Всего</t>
        </is>
      </c>
      <c r="H2243" s="360" t="inlineStr">
        <is>
          <t>Всего с НР и СП</t>
        </is>
      </c>
      <c r="I2243" s="360" t="n"/>
      <c r="J2243" s="360" t="n"/>
      <c r="K2243" s="360" t="n">
        <v>224</v>
      </c>
      <c r="L2243" s="360" t="n">
        <v>27</v>
      </c>
      <c r="M2243" s="360" t="n">
        <v>3</v>
      </c>
      <c r="N2243" s="360" t="inlineStr"/>
      <c r="O2243" s="360" t="n">
        <v>0</v>
      </c>
      <c r="P2243" s="360" t="n"/>
      <c r="Q2243" s="360" t="n"/>
      <c r="R2243" s="360" t="n"/>
      <c r="S2243" s="360" t="n"/>
      <c r="T2243" s="360" t="n"/>
      <c r="U2243" s="360" t="n"/>
      <c r="V2243" s="360" t="n"/>
      <c r="W2243" s="360" t="n">
        <v>0</v>
      </c>
      <c r="X2243" s="360" t="n">
        <v>1</v>
      </c>
      <c r="Y2243" s="360" t="n">
        <v>0</v>
      </c>
      <c r="Z2243" s="360" t="n"/>
      <c r="AA2243" s="360" t="n"/>
      <c r="AB2243" s="360" t="n"/>
    </row>
    <row r="2244">
      <c r="A2244" s="360" t="n">
        <v>50</v>
      </c>
      <c r="B2244" s="360" t="n">
        <v>0</v>
      </c>
      <c r="C2244" s="360" t="n">
        <v>0</v>
      </c>
      <c r="D2244" s="360" t="n">
        <v>2</v>
      </c>
      <c r="E2244" s="360" t="n">
        <v>0</v>
      </c>
      <c r="F2244" s="360">
        <f>ROUND(F2243,O2244)</f>
        <v/>
      </c>
      <c r="G2244" s="360" t="inlineStr">
        <is>
          <t>и1</t>
        </is>
      </c>
      <c r="H2244" s="360" t="inlineStr">
        <is>
          <t>Итого</t>
        </is>
      </c>
      <c r="I2244" s="360" t="n"/>
      <c r="J2244" s="360" t="n"/>
      <c r="K2244" s="360" t="n">
        <v>212</v>
      </c>
      <c r="L2244" s="360" t="n">
        <v>28</v>
      </c>
      <c r="M2244" s="360" t="n">
        <v>0</v>
      </c>
      <c r="N2244" s="360" t="inlineStr"/>
      <c r="O2244" s="360" t="n">
        <v>0</v>
      </c>
      <c r="P2244" s="360" t="n"/>
      <c r="Q2244" s="360" t="n"/>
      <c r="R2244" s="360" t="n"/>
      <c r="S2244" s="360" t="n"/>
      <c r="T2244" s="360" t="n"/>
      <c r="U2244" s="360" t="n"/>
      <c r="V2244" s="360" t="n"/>
      <c r="W2244" s="360" t="n">
        <v>0</v>
      </c>
      <c r="X2244" s="360" t="n">
        <v>1</v>
      </c>
      <c r="Y2244" s="360" t="n">
        <v>0</v>
      </c>
      <c r="Z2244" s="360" t="n"/>
      <c r="AA2244" s="360" t="n"/>
      <c r="AB2244" s="360" t="n"/>
    </row>
    <row r="2245">
      <c r="A2245" s="360" t="n">
        <v>50</v>
      </c>
      <c r="B2245" s="360" t="n">
        <v>0</v>
      </c>
      <c r="C2245" s="360" t="n">
        <v>0</v>
      </c>
      <c r="D2245" s="360" t="n">
        <v>2</v>
      </c>
      <c r="E2245" s="360" t="n">
        <v>0</v>
      </c>
      <c r="F2245" s="360">
        <f>ROUND(F2244*0.22,O2245)</f>
        <v/>
      </c>
      <c r="G2245" s="360" t="inlineStr">
        <is>
          <t>и2</t>
        </is>
      </c>
      <c r="H2245" s="360" t="inlineStr">
        <is>
          <t>НДС 22%</t>
        </is>
      </c>
      <c r="I2245" s="360" t="n"/>
      <c r="J2245" s="360" t="n"/>
      <c r="K2245" s="360" t="n">
        <v>212</v>
      </c>
      <c r="L2245" s="360" t="n">
        <v>29</v>
      </c>
      <c r="M2245" s="360" t="n">
        <v>0</v>
      </c>
      <c r="N2245" s="360" t="inlineStr"/>
      <c r="O2245" s="360" t="n">
        <v>0</v>
      </c>
      <c r="P2245" s="360" t="n"/>
      <c r="Q2245" s="360" t="n"/>
      <c r="R2245" s="360" t="n"/>
      <c r="S2245" s="360" t="n"/>
      <c r="T2245" s="360" t="n"/>
      <c r="U2245" s="360" t="n"/>
      <c r="V2245" s="360" t="n"/>
      <c r="W2245" s="360" t="n">
        <v>0</v>
      </c>
      <c r="X2245" s="360" t="n">
        <v>1</v>
      </c>
      <c r="Y2245" s="360" t="n">
        <v>0</v>
      </c>
      <c r="Z2245" s="360" t="n"/>
      <c r="AA2245" s="360" t="n"/>
      <c r="AB2245" s="360" t="n"/>
    </row>
    <row r="2246">
      <c r="A2246" s="360" t="n">
        <v>50</v>
      </c>
      <c r="B2246" s="360" t="n">
        <v>0</v>
      </c>
      <c r="C2246" s="360" t="n">
        <v>0</v>
      </c>
      <c r="D2246" s="360" t="n">
        <v>2</v>
      </c>
      <c r="E2246" s="360" t="n">
        <v>213</v>
      </c>
      <c r="F2246" s="360">
        <f>ROUND(F2244+F2245,O2246)</f>
        <v/>
      </c>
      <c r="G2246" s="360" t="inlineStr">
        <is>
          <t>и3</t>
        </is>
      </c>
      <c r="H2246" s="360" t="inlineStr">
        <is>
          <t>Всего</t>
        </is>
      </c>
      <c r="I2246" s="360" t="n"/>
      <c r="J2246" s="360" t="n"/>
      <c r="K2246" s="360" t="n">
        <v>212</v>
      </c>
      <c r="L2246" s="360" t="n">
        <v>30</v>
      </c>
      <c r="M2246" s="360" t="n">
        <v>0</v>
      </c>
      <c r="N2246" s="360" t="inlineStr"/>
      <c r="O2246" s="360" t="n">
        <v>0</v>
      </c>
      <c r="P2246" s="360" t="n"/>
      <c r="Q2246" s="360" t="n"/>
      <c r="R2246" s="360" t="n"/>
      <c r="S2246" s="360" t="n"/>
      <c r="T2246" s="360" t="n"/>
      <c r="U2246" s="360" t="n"/>
      <c r="V2246" s="360" t="n"/>
      <c r="W2246" s="360" t="n">
        <v>0</v>
      </c>
      <c r="X2246" s="360" t="n">
        <v>1</v>
      </c>
      <c r="Y2246" s="360" t="n">
        <v>0</v>
      </c>
      <c r="Z2246" s="360" t="n"/>
      <c r="AA2246" s="360" t="n"/>
      <c r="AB2246" s="360" t="n"/>
    </row>
    <row r="2248">
      <c r="A2248" s="356" t="n">
        <v>3</v>
      </c>
      <c r="B2248" s="356" t="n">
        <v>0</v>
      </c>
      <c r="C2248" s="356" t="n"/>
      <c r="D2248" s="356">
        <f>ROW(A2256)</f>
        <v/>
      </c>
      <c r="E2248" s="356" t="n"/>
      <c r="F2248" s="356" t="inlineStr">
        <is>
          <t>Новая локальная смета</t>
        </is>
      </c>
      <c r="G2248" s="356" t="inlineStr">
        <is>
          <t>Иванова, д.13А</t>
        </is>
      </c>
      <c r="H2248" s="356" t="inlineStr"/>
      <c r="I2248" s="356" t="n">
        <v>0</v>
      </c>
      <c r="J2248" s="356" t="inlineStr"/>
      <c r="K2248" s="356" t="n">
        <v>0</v>
      </c>
      <c r="L2248" s="356" t="inlineStr">
        <is>
          <t>Новая локальная смета</t>
        </is>
      </c>
      <c r="M2248" s="356" t="inlineStr"/>
      <c r="N2248" s="356" t="n"/>
      <c r="O2248" s="356" t="n"/>
      <c r="P2248" s="356" t="n"/>
      <c r="Q2248" s="356" t="n"/>
      <c r="R2248" s="356" t="n"/>
      <c r="S2248" s="356" t="n">
        <v>0</v>
      </c>
      <c r="T2248" s="356" t="n"/>
      <c r="U2248" s="356" t="inlineStr"/>
      <c r="V2248" s="356" t="n">
        <v>0</v>
      </c>
      <c r="W2248" s="356" t="n"/>
      <c r="X2248" s="356" t="n"/>
      <c r="Y2248" s="356" t="n"/>
      <c r="Z2248" s="356" t="n"/>
      <c r="AA2248" s="356" t="n"/>
      <c r="AB2248" s="356" t="inlineStr"/>
      <c r="AC2248" s="356" t="inlineStr"/>
      <c r="AD2248" s="356" t="inlineStr"/>
      <c r="AE2248" s="356" t="inlineStr"/>
      <c r="AF2248" s="356" t="inlineStr"/>
      <c r="AG2248" s="356" t="inlineStr"/>
      <c r="AH2248" s="356" t="n"/>
      <c r="AI2248" s="356" t="n"/>
      <c r="AJ2248" s="356" t="n"/>
      <c r="AK2248" s="356" t="n"/>
      <c r="AL2248" s="356" t="n"/>
      <c r="AM2248" s="356" t="n"/>
      <c r="AN2248" s="356" t="n"/>
      <c r="AO2248" s="356" t="n"/>
      <c r="AP2248" s="356" t="inlineStr"/>
      <c r="AQ2248" s="356" t="inlineStr"/>
      <c r="AR2248" s="356" t="inlineStr"/>
      <c r="AS2248" s="356" t="n"/>
      <c r="AT2248" s="356" t="n"/>
      <c r="AU2248" s="356" t="n"/>
      <c r="AV2248" s="356" t="n"/>
      <c r="AW2248" s="356" t="n"/>
      <c r="AX2248" s="356" t="n"/>
      <c r="AY2248" s="356" t="n"/>
      <c r="AZ2248" s="356" t="inlineStr"/>
      <c r="BA2248" s="356" t="n"/>
      <c r="BB2248" s="356" t="inlineStr"/>
      <c r="BC2248" s="356" t="inlineStr"/>
      <c r="BD2248" s="356" t="inlineStr"/>
      <c r="BE2248" s="356" t="inlineStr"/>
      <c r="BF2248" s="356" t="inlineStr"/>
      <c r="BG2248" s="356" t="inlineStr"/>
      <c r="BH2248" s="356" t="inlineStr"/>
      <c r="BI2248" s="356" t="inlineStr"/>
      <c r="BJ2248" s="356" t="inlineStr"/>
      <c r="BK2248" s="356" t="inlineStr"/>
      <c r="BL2248" s="356" t="inlineStr"/>
      <c r="BM2248" s="356" t="inlineStr"/>
      <c r="BN2248" s="356" t="inlineStr"/>
      <c r="BO2248" s="356" t="inlineStr"/>
      <c r="BP2248" s="356" t="inlineStr"/>
      <c r="BQ2248" s="356" t="n"/>
      <c r="BR2248" s="356" t="n"/>
      <c r="BS2248" s="356" t="n"/>
      <c r="BT2248" s="356" t="n"/>
      <c r="BU2248" s="356" t="n"/>
      <c r="BV2248" s="356" t="n"/>
      <c r="BW2248" s="356" t="n"/>
      <c r="BX2248" s="356" t="n">
        <v>0</v>
      </c>
      <c r="BY2248" s="356" t="n"/>
      <c r="BZ2248" s="356" t="n"/>
      <c r="CA2248" s="356" t="n"/>
      <c r="CB2248" s="356" t="n"/>
      <c r="CC2248" s="356" t="n"/>
      <c r="CD2248" s="356" t="n"/>
      <c r="CE2248" s="356" t="n"/>
      <c r="CF2248" s="356" t="n">
        <v>0</v>
      </c>
      <c r="CG2248" s="356" t="n">
        <v>0</v>
      </c>
      <c r="CH2248" s="356" t="n"/>
      <c r="CI2248" s="356" t="inlineStr"/>
      <c r="CJ2248" s="356" t="inlineStr"/>
      <c r="CK2248" s="0" t="inlineStr"/>
      <c r="CL2248" s="0" t="inlineStr"/>
      <c r="CM2248" s="0" t="inlineStr"/>
      <c r="CN2248" s="0" t="inlineStr"/>
      <c r="CO2248" s="0" t="inlineStr"/>
      <c r="CP2248" s="0" t="inlineStr"/>
      <c r="CQ2248" s="0" t="inlineStr"/>
    </row>
    <row r="2250">
      <c r="A2250" s="358" t="n">
        <v>52</v>
      </c>
      <c r="B2250" s="358">
        <f>B2256</f>
        <v/>
      </c>
      <c r="C2250" s="358">
        <f>C2256</f>
        <v/>
      </c>
      <c r="D2250" s="358">
        <f>D2256</f>
        <v/>
      </c>
      <c r="E2250" s="358">
        <f>E2256</f>
        <v/>
      </c>
      <c r="F2250" s="358">
        <f>F2256</f>
        <v/>
      </c>
      <c r="G2250" s="358">
        <f>G2256</f>
        <v/>
      </c>
      <c r="H2250" s="358" t="n"/>
      <c r="I2250" s="358" t="n"/>
      <c r="J2250" s="358" t="n"/>
      <c r="K2250" s="358" t="n"/>
      <c r="L2250" s="358" t="n"/>
      <c r="M2250" s="358" t="n"/>
      <c r="N2250" s="358" t="n"/>
      <c r="O2250" s="358">
        <f>O2256</f>
        <v/>
      </c>
      <c r="P2250" s="358">
        <f>P2256</f>
        <v/>
      </c>
      <c r="Q2250" s="358">
        <f>Q2256</f>
        <v/>
      </c>
      <c r="R2250" s="358">
        <f>R2256</f>
        <v/>
      </c>
      <c r="S2250" s="358">
        <f>S2256</f>
        <v/>
      </c>
      <c r="T2250" s="358">
        <f>T2256</f>
        <v/>
      </c>
      <c r="U2250" s="358">
        <f>U2256</f>
        <v/>
      </c>
      <c r="V2250" s="358">
        <f>V2256</f>
        <v/>
      </c>
      <c r="W2250" s="358">
        <f>W2256</f>
        <v/>
      </c>
      <c r="X2250" s="358">
        <f>X2256</f>
        <v/>
      </c>
      <c r="Y2250" s="358">
        <f>Y2256</f>
        <v/>
      </c>
      <c r="Z2250" s="358">
        <f>Z2256</f>
        <v/>
      </c>
      <c r="AA2250" s="358">
        <f>AA2256</f>
        <v/>
      </c>
      <c r="AB2250" s="358">
        <f>AB2256</f>
        <v/>
      </c>
      <c r="AC2250" s="358">
        <f>AC2256</f>
        <v/>
      </c>
      <c r="AD2250" s="358">
        <f>AD2256</f>
        <v/>
      </c>
      <c r="AE2250" s="358">
        <f>AE2256</f>
        <v/>
      </c>
      <c r="AF2250" s="358">
        <f>AF2256</f>
        <v/>
      </c>
      <c r="AG2250" s="358">
        <f>AG2256</f>
        <v/>
      </c>
      <c r="AH2250" s="358">
        <f>AH2256</f>
        <v/>
      </c>
      <c r="AI2250" s="358">
        <f>AI2256</f>
        <v/>
      </c>
      <c r="AJ2250" s="358">
        <f>AJ2256</f>
        <v/>
      </c>
      <c r="AK2250" s="358">
        <f>AK2256</f>
        <v/>
      </c>
      <c r="AL2250" s="358">
        <f>AL2256</f>
        <v/>
      </c>
      <c r="AM2250" s="358">
        <f>AM2256</f>
        <v/>
      </c>
      <c r="AN2250" s="358">
        <f>AN2256</f>
        <v/>
      </c>
      <c r="AO2250" s="358">
        <f>AO2256</f>
        <v/>
      </c>
      <c r="AP2250" s="358">
        <f>AP2256</f>
        <v/>
      </c>
      <c r="AQ2250" s="358">
        <f>AQ2256</f>
        <v/>
      </c>
      <c r="AR2250" s="358">
        <f>AR2256</f>
        <v/>
      </c>
      <c r="AS2250" s="358">
        <f>AS2256</f>
        <v/>
      </c>
      <c r="AT2250" s="358">
        <f>AT2256</f>
        <v/>
      </c>
      <c r="AU2250" s="358">
        <f>AU2256</f>
        <v/>
      </c>
      <c r="AV2250" s="358">
        <f>AV2256</f>
        <v/>
      </c>
      <c r="AW2250" s="358">
        <f>AW2256</f>
        <v/>
      </c>
      <c r="AX2250" s="358">
        <f>AX2256</f>
        <v/>
      </c>
      <c r="AY2250" s="358">
        <f>AY2256</f>
        <v/>
      </c>
      <c r="AZ2250" s="358">
        <f>AZ2256</f>
        <v/>
      </c>
      <c r="BA2250" s="358">
        <f>BA2256</f>
        <v/>
      </c>
      <c r="BB2250" s="358">
        <f>BB2256</f>
        <v/>
      </c>
      <c r="BC2250" s="358">
        <f>BC2256</f>
        <v/>
      </c>
      <c r="BD2250" s="358">
        <f>BD2256</f>
        <v/>
      </c>
      <c r="BE2250" s="358">
        <f>BE2256</f>
        <v/>
      </c>
      <c r="BF2250" s="358">
        <f>BF2256</f>
        <v/>
      </c>
      <c r="BG2250" s="358">
        <f>BG2256</f>
        <v/>
      </c>
      <c r="BH2250" s="358">
        <f>BH2256</f>
        <v/>
      </c>
      <c r="BI2250" s="358">
        <f>BI2256</f>
        <v/>
      </c>
      <c r="BJ2250" s="358">
        <f>BJ2256</f>
        <v/>
      </c>
      <c r="BK2250" s="358">
        <f>BK2256</f>
        <v/>
      </c>
      <c r="BL2250" s="358">
        <f>BL2256</f>
        <v/>
      </c>
      <c r="BM2250" s="358">
        <f>BM2256</f>
        <v/>
      </c>
      <c r="BN2250" s="358">
        <f>BN2256</f>
        <v/>
      </c>
      <c r="BO2250" s="358">
        <f>BO2256</f>
        <v/>
      </c>
      <c r="BP2250" s="358">
        <f>BP2256</f>
        <v/>
      </c>
      <c r="BQ2250" s="358">
        <f>BQ2256</f>
        <v/>
      </c>
      <c r="BR2250" s="358">
        <f>BR2256</f>
        <v/>
      </c>
      <c r="BS2250" s="358">
        <f>BS2256</f>
        <v/>
      </c>
      <c r="BT2250" s="358">
        <f>BT2256</f>
        <v/>
      </c>
      <c r="BU2250" s="358">
        <f>BU2256</f>
        <v/>
      </c>
      <c r="BV2250" s="358">
        <f>BV2256</f>
        <v/>
      </c>
      <c r="BW2250" s="358">
        <f>BW2256</f>
        <v/>
      </c>
      <c r="BX2250" s="358">
        <f>BX2256</f>
        <v/>
      </c>
      <c r="BY2250" s="358">
        <f>BY2256</f>
        <v/>
      </c>
      <c r="BZ2250" s="358">
        <f>BZ2256</f>
        <v/>
      </c>
      <c r="CA2250" s="358">
        <f>CA2256</f>
        <v/>
      </c>
      <c r="CB2250" s="358">
        <f>CB2256</f>
        <v/>
      </c>
      <c r="CC2250" s="358">
        <f>CC2256</f>
        <v/>
      </c>
      <c r="CD2250" s="358">
        <f>CD2256</f>
        <v/>
      </c>
      <c r="CE2250" s="358">
        <f>CE2256</f>
        <v/>
      </c>
      <c r="CF2250" s="358">
        <f>CF2256</f>
        <v/>
      </c>
      <c r="CG2250" s="358">
        <f>CG2256</f>
        <v/>
      </c>
      <c r="CH2250" s="358">
        <f>CH2256</f>
        <v/>
      </c>
      <c r="CI2250" s="358">
        <f>CI2256</f>
        <v/>
      </c>
      <c r="CJ2250" s="358">
        <f>CJ2256</f>
        <v/>
      </c>
      <c r="CK2250" s="358">
        <f>CK2256</f>
        <v/>
      </c>
      <c r="CL2250" s="358">
        <f>CL2256</f>
        <v/>
      </c>
      <c r="CM2250" s="358">
        <f>CM2256</f>
        <v/>
      </c>
      <c r="CN2250" s="358">
        <f>CN2256</f>
        <v/>
      </c>
      <c r="CO2250" s="358">
        <f>CO2256</f>
        <v/>
      </c>
      <c r="CP2250" s="358">
        <f>CP2256</f>
        <v/>
      </c>
      <c r="CQ2250" s="358">
        <f>CQ2256</f>
        <v/>
      </c>
      <c r="CR2250" s="358">
        <f>CR2256</f>
        <v/>
      </c>
      <c r="CS2250" s="358">
        <f>CS2256</f>
        <v/>
      </c>
      <c r="CT2250" s="358">
        <f>CT2256</f>
        <v/>
      </c>
      <c r="CU2250" s="358">
        <f>CU2256</f>
        <v/>
      </c>
      <c r="CV2250" s="358">
        <f>CV2256</f>
        <v/>
      </c>
      <c r="CW2250" s="358">
        <f>CW2256</f>
        <v/>
      </c>
      <c r="CX2250" s="358">
        <f>CX2256</f>
        <v/>
      </c>
      <c r="CY2250" s="358">
        <f>CY2256</f>
        <v/>
      </c>
      <c r="CZ2250" s="358">
        <f>CZ2256</f>
        <v/>
      </c>
      <c r="DA2250" s="358">
        <f>DA2256</f>
        <v/>
      </c>
      <c r="DB2250" s="358">
        <f>DB2256</f>
        <v/>
      </c>
      <c r="DC2250" s="358">
        <f>DC2256</f>
        <v/>
      </c>
      <c r="DD2250" s="358">
        <f>DD2256</f>
        <v/>
      </c>
      <c r="DE2250" s="358">
        <f>DE2256</f>
        <v/>
      </c>
      <c r="DF2250" s="358">
        <f>DF2256</f>
        <v/>
      </c>
      <c r="DG2250" s="359">
        <f>DG2256</f>
        <v/>
      </c>
      <c r="DH2250" s="359">
        <f>DH2256</f>
        <v/>
      </c>
      <c r="DI2250" s="359">
        <f>DI2256</f>
        <v/>
      </c>
      <c r="DJ2250" s="359">
        <f>DJ2256</f>
        <v/>
      </c>
      <c r="DK2250" s="359">
        <f>DK2256</f>
        <v/>
      </c>
      <c r="DL2250" s="359">
        <f>DL2256</f>
        <v/>
      </c>
      <c r="DM2250" s="359">
        <f>DM2256</f>
        <v/>
      </c>
      <c r="DN2250" s="359">
        <f>DN2256</f>
        <v/>
      </c>
      <c r="DO2250" s="359">
        <f>DO2256</f>
        <v/>
      </c>
      <c r="DP2250" s="359">
        <f>DP2256</f>
        <v/>
      </c>
      <c r="DQ2250" s="359">
        <f>DQ2256</f>
        <v/>
      </c>
      <c r="DR2250" s="359">
        <f>DR2256</f>
        <v/>
      </c>
      <c r="DS2250" s="359">
        <f>DS2256</f>
        <v/>
      </c>
      <c r="DT2250" s="359">
        <f>DT2256</f>
        <v/>
      </c>
      <c r="DU2250" s="359">
        <f>DU2256</f>
        <v/>
      </c>
      <c r="DV2250" s="359">
        <f>DV2256</f>
        <v/>
      </c>
      <c r="DW2250" s="359">
        <f>DW2256</f>
        <v/>
      </c>
      <c r="DX2250" s="359">
        <f>DX2256</f>
        <v/>
      </c>
      <c r="DY2250" s="359">
        <f>DY2256</f>
        <v/>
      </c>
      <c r="DZ2250" s="359">
        <f>DZ2256</f>
        <v/>
      </c>
      <c r="EA2250" s="359">
        <f>EA2256</f>
        <v/>
      </c>
      <c r="EB2250" s="359">
        <f>EB2256</f>
        <v/>
      </c>
      <c r="EC2250" s="359">
        <f>EC2256</f>
        <v/>
      </c>
      <c r="ED2250" s="359">
        <f>ED2256</f>
        <v/>
      </c>
      <c r="EE2250" s="359">
        <f>EE2256</f>
        <v/>
      </c>
      <c r="EF2250" s="359">
        <f>EF2256</f>
        <v/>
      </c>
      <c r="EG2250" s="359">
        <f>EG2256</f>
        <v/>
      </c>
      <c r="EH2250" s="359">
        <f>EH2256</f>
        <v/>
      </c>
      <c r="EI2250" s="359">
        <f>EI2256</f>
        <v/>
      </c>
      <c r="EJ2250" s="359">
        <f>EJ2256</f>
        <v/>
      </c>
      <c r="EK2250" s="359">
        <f>EK2256</f>
        <v/>
      </c>
      <c r="EL2250" s="359">
        <f>EL2256</f>
        <v/>
      </c>
      <c r="EM2250" s="359">
        <f>EM2256</f>
        <v/>
      </c>
      <c r="EN2250" s="359">
        <f>EN2256</f>
        <v/>
      </c>
      <c r="EO2250" s="359">
        <f>EO2256</f>
        <v/>
      </c>
      <c r="EP2250" s="359">
        <f>EP2256</f>
        <v/>
      </c>
      <c r="EQ2250" s="359">
        <f>EQ2256</f>
        <v/>
      </c>
      <c r="ER2250" s="359">
        <f>ER2256</f>
        <v/>
      </c>
      <c r="ES2250" s="359">
        <f>ES2256</f>
        <v/>
      </c>
      <c r="ET2250" s="359">
        <f>ET2256</f>
        <v/>
      </c>
      <c r="EU2250" s="359">
        <f>EU2256</f>
        <v/>
      </c>
      <c r="EV2250" s="359">
        <f>EV2256</f>
        <v/>
      </c>
      <c r="EW2250" s="359">
        <f>EW2256</f>
        <v/>
      </c>
      <c r="EX2250" s="359">
        <f>EX2256</f>
        <v/>
      </c>
      <c r="EY2250" s="359">
        <f>EY2256</f>
        <v/>
      </c>
      <c r="EZ2250" s="359">
        <f>EZ2256</f>
        <v/>
      </c>
      <c r="FA2250" s="359">
        <f>FA2256</f>
        <v/>
      </c>
      <c r="FB2250" s="359">
        <f>FB2256</f>
        <v/>
      </c>
      <c r="FC2250" s="359">
        <f>FC2256</f>
        <v/>
      </c>
      <c r="FD2250" s="359">
        <f>FD2256</f>
        <v/>
      </c>
      <c r="FE2250" s="359">
        <f>FE2256</f>
        <v/>
      </c>
      <c r="FF2250" s="359">
        <f>FF2256</f>
        <v/>
      </c>
      <c r="FG2250" s="359">
        <f>FG2256</f>
        <v/>
      </c>
      <c r="FH2250" s="359">
        <f>FH2256</f>
        <v/>
      </c>
      <c r="FI2250" s="359">
        <f>FI2256</f>
        <v/>
      </c>
      <c r="FJ2250" s="359">
        <f>FJ2256</f>
        <v/>
      </c>
      <c r="FK2250" s="359">
        <f>FK2256</f>
        <v/>
      </c>
      <c r="FL2250" s="359">
        <f>FL2256</f>
        <v/>
      </c>
      <c r="FM2250" s="359">
        <f>FM2256</f>
        <v/>
      </c>
      <c r="FN2250" s="359">
        <f>FN2256</f>
        <v/>
      </c>
      <c r="FO2250" s="359">
        <f>FO2256</f>
        <v/>
      </c>
      <c r="FP2250" s="359">
        <f>FP2256</f>
        <v/>
      </c>
      <c r="FQ2250" s="359">
        <f>FQ2256</f>
        <v/>
      </c>
      <c r="FR2250" s="359">
        <f>FR2256</f>
        <v/>
      </c>
      <c r="FS2250" s="359">
        <f>FS2256</f>
        <v/>
      </c>
      <c r="FT2250" s="359">
        <f>FT2256</f>
        <v/>
      </c>
      <c r="FU2250" s="359">
        <f>FU2256</f>
        <v/>
      </c>
      <c r="FV2250" s="359">
        <f>FV2256</f>
        <v/>
      </c>
      <c r="FW2250" s="359">
        <f>FW2256</f>
        <v/>
      </c>
      <c r="FX2250" s="359">
        <f>FX2256</f>
        <v/>
      </c>
      <c r="FY2250" s="359">
        <f>FY2256</f>
        <v/>
      </c>
      <c r="FZ2250" s="359">
        <f>FZ2256</f>
        <v/>
      </c>
      <c r="GA2250" s="359">
        <f>GA2256</f>
        <v/>
      </c>
      <c r="GB2250" s="359">
        <f>GB2256</f>
        <v/>
      </c>
      <c r="GC2250" s="359">
        <f>GC2256</f>
        <v/>
      </c>
      <c r="GD2250" s="359">
        <f>GD2256</f>
        <v/>
      </c>
      <c r="GE2250" s="359">
        <f>GE2256</f>
        <v/>
      </c>
      <c r="GF2250" s="359">
        <f>GF2256</f>
        <v/>
      </c>
      <c r="GG2250" s="359">
        <f>GG2256</f>
        <v/>
      </c>
      <c r="GH2250" s="359">
        <f>GH2256</f>
        <v/>
      </c>
      <c r="GI2250" s="359">
        <f>GI2256</f>
        <v/>
      </c>
      <c r="GJ2250" s="359">
        <f>GJ2256</f>
        <v/>
      </c>
      <c r="GK2250" s="359">
        <f>GK2256</f>
        <v/>
      </c>
      <c r="GL2250" s="359">
        <f>GL2256</f>
        <v/>
      </c>
      <c r="GM2250" s="359">
        <f>GM2256</f>
        <v/>
      </c>
      <c r="GN2250" s="359">
        <f>GN2256</f>
        <v/>
      </c>
      <c r="GO2250" s="359">
        <f>GO2256</f>
        <v/>
      </c>
      <c r="GP2250" s="359">
        <f>GP2256</f>
        <v/>
      </c>
      <c r="GQ2250" s="359">
        <f>GQ2256</f>
        <v/>
      </c>
      <c r="GR2250" s="359">
        <f>GR2256</f>
        <v/>
      </c>
      <c r="GS2250" s="359">
        <f>GS2256</f>
        <v/>
      </c>
      <c r="GT2250" s="359">
        <f>GT2256</f>
        <v/>
      </c>
      <c r="GU2250" s="359">
        <f>GU2256</f>
        <v/>
      </c>
      <c r="GV2250" s="359">
        <f>GV2256</f>
        <v/>
      </c>
      <c r="GW2250" s="359">
        <f>GW2256</f>
        <v/>
      </c>
      <c r="GX2250" s="359">
        <f>GX2256</f>
        <v/>
      </c>
    </row>
    <row r="2252">
      <c r="A2252" s="0" t="n">
        <v>17</v>
      </c>
      <c r="B2252" s="0" t="n">
        <v>0</v>
      </c>
      <c r="C2252" s="0">
        <f>ROW(SmtRes!A864)</f>
        <v/>
      </c>
      <c r="D2252" s="0">
        <f>ROW(EtalonRes!A836)</f>
        <v/>
      </c>
      <c r="E2252" s="0" t="inlineStr">
        <is>
          <t>1</t>
        </is>
      </c>
      <c r="F2252" s="0" t="inlineStr">
        <is>
          <t>м08-03-526-2</t>
        </is>
      </c>
      <c r="G2252" s="0" t="inlineStr">
        <is>
          <t>Автомат одно-, двух-, трехполюсный, устанавливаемый на конструкции на стене или колонне, на ток до 100 А</t>
        </is>
      </c>
      <c r="H2252" s="0" t="inlineStr">
        <is>
          <t>1  ШТ.</t>
        </is>
      </c>
      <c r="I2252" s="0">
        <f>ROUND(ROUND(1,4),7)</f>
        <v/>
      </c>
      <c r="J2252" s="0" t="n">
        <v>0</v>
      </c>
      <c r="K2252" s="0">
        <f>ROUND(ROUND(1,4),7)</f>
        <v/>
      </c>
      <c r="O2252" s="0">
        <f>ROUND(CP2252,0)</f>
        <v/>
      </c>
      <c r="P2252" s="0">
        <f>ROUND(CQ2252*I2252,0)</f>
        <v/>
      </c>
      <c r="Q2252" s="0">
        <f>(ROUND((ROUND((((ET2252*ROUND(0.2,7)))*I2252),0)*BB2252),0)+ROUND((ROUND(((AE2252-((EU2252*ROUND(0.2,7))))*I2252),0)*BS2252),0))</f>
        <v/>
      </c>
      <c r="R2252" s="0">
        <f>(ROUND((ROUND((((EU2252*ROUND(0.2,7)))*I2252),0)*BS2252),0)+ROUND((ROUND(((AE2252-((EU2252*ROUND(0.2,7))))*I2252),0)*BS2252),0))</f>
        <v/>
      </c>
      <c r="S2252" s="0">
        <f>ROUND(CT2252*I2252,0)</f>
        <v/>
      </c>
      <c r="T2252" s="0">
        <f>ROUND(CU2252*I2252,0)</f>
        <v/>
      </c>
      <c r="U2252" s="0">
        <f>ROUND(CV2252*I2252,7)</f>
        <v/>
      </c>
      <c r="V2252" s="0">
        <f>ROUND(CW2252*I2252,7)</f>
        <v/>
      </c>
      <c r="W2252" s="0">
        <f>ROUND(CX2252*I2252,0)</f>
        <v/>
      </c>
      <c r="X2252" s="0">
        <f>ROUND(CY2252,0)</f>
        <v/>
      </c>
      <c r="Y2252" s="0">
        <f>ROUND(CZ2252,0)</f>
        <v/>
      </c>
      <c r="AA2252" s="0" t="n">
        <v>78845955</v>
      </c>
      <c r="AB2252" s="0">
        <f>ROUND((AC2252+AD2252+AF2252),2)</f>
        <v/>
      </c>
      <c r="AC2252" s="0">
        <f>ROUND(((ES2252*ROUND(0.2,7))),2)</f>
        <v/>
      </c>
      <c r="AD2252" s="0">
        <f>ROUND(((((ET2252*ROUND(0.2,7)))-((EU2252*ROUND(0.2,7))))+AE2252),2)</f>
        <v/>
      </c>
      <c r="AE2252" s="0">
        <f>ROUND(((EU2252*ROUND(0.2,7))),2)</f>
        <v/>
      </c>
      <c r="AF2252" s="0">
        <f>ROUND(((EV2252*ROUND(0.2,7))),2)</f>
        <v/>
      </c>
      <c r="AG2252" s="0">
        <f>ROUND((AP2252),2)</f>
        <v/>
      </c>
      <c r="AH2252" s="0">
        <f>((EW2252*ROUND(0.2,7)))</f>
        <v/>
      </c>
      <c r="AI2252" s="0">
        <f>((EX2252*ROUND(0.2,7)))</f>
        <v/>
      </c>
      <c r="AJ2252" s="0">
        <f>(AS2252)</f>
        <v/>
      </c>
      <c r="AK2252" s="0" t="n">
        <v>62.43</v>
      </c>
      <c r="AL2252" s="0" t="n">
        <v>36.8</v>
      </c>
      <c r="AM2252" s="0" t="n">
        <v>3.57</v>
      </c>
      <c r="AN2252" s="0" t="n">
        <v>0.14</v>
      </c>
      <c r="AO2252" s="0" t="n">
        <v>22.06</v>
      </c>
      <c r="AP2252" s="0" t="n">
        <v>0</v>
      </c>
      <c r="AQ2252" s="0" t="n">
        <v>2.32</v>
      </c>
      <c r="AR2252" s="0" t="n">
        <v>0.01</v>
      </c>
      <c r="AS2252" s="0" t="n">
        <v>0</v>
      </c>
      <c r="AT2252" s="0" t="n">
        <v>97</v>
      </c>
      <c r="AU2252" s="0" t="n">
        <v>51</v>
      </c>
      <c r="AV2252" s="0" t="n">
        <v>1</v>
      </c>
      <c r="AW2252" s="0" t="n">
        <v>1</v>
      </c>
      <c r="AZ2252" s="0" t="n">
        <v>1</v>
      </c>
      <c r="BA2252" s="0" t="n">
        <v>52.25</v>
      </c>
      <c r="BB2252" s="0" t="n">
        <v>13.3</v>
      </c>
      <c r="BC2252" s="0" t="n">
        <v>13.79</v>
      </c>
      <c r="BD2252" s="0" t="inlineStr"/>
      <c r="BE2252" s="0" t="inlineStr"/>
      <c r="BF2252" s="0" t="inlineStr"/>
      <c r="BG2252" s="0" t="inlineStr"/>
      <c r="BH2252" s="0" t="n">
        <v>0</v>
      </c>
      <c r="BI2252" s="0" t="n">
        <v>2</v>
      </c>
      <c r="BJ2252" s="0" t="inlineStr">
        <is>
          <t>ТЕРм Московской обл., м08-03-526-2, приказ Минстроя России №675/пр от 28.02.2017 № 259/пр</t>
        </is>
      </c>
      <c r="BM2252" s="0" t="n">
        <v>108001</v>
      </c>
      <c r="BN2252" s="0" t="n">
        <v>0</v>
      </c>
      <c r="BO2252" s="0" t="inlineStr">
        <is>
          <t>м08-03-526-2</t>
        </is>
      </c>
      <c r="BP2252" s="0" t="n">
        <v>1</v>
      </c>
      <c r="BQ2252" s="0" t="n">
        <v>3</v>
      </c>
      <c r="BR2252" s="0" t="n">
        <v>0</v>
      </c>
      <c r="BS2252" s="0" t="n">
        <v>52.25</v>
      </c>
      <c r="BT2252" s="0" t="n">
        <v>1</v>
      </c>
      <c r="BU2252" s="0" t="n">
        <v>1</v>
      </c>
      <c r="BV2252" s="0" t="n">
        <v>1</v>
      </c>
      <c r="BW2252" s="0" t="n">
        <v>1</v>
      </c>
      <c r="BX2252" s="0" t="n">
        <v>1</v>
      </c>
      <c r="BY2252" s="0" t="inlineStr"/>
      <c r="BZ2252" s="0" t="n">
        <v>97</v>
      </c>
      <c r="CA2252" s="0" t="n">
        <v>51</v>
      </c>
      <c r="CB2252" s="0" t="inlineStr"/>
      <c r="CE2252" s="0" t="n">
        <v>12</v>
      </c>
      <c r="CF2252" s="0" t="n">
        <v>0</v>
      </c>
      <c r="CG2252" s="0" t="n">
        <v>0</v>
      </c>
      <c r="CM2252" s="0" t="n">
        <v>0</v>
      </c>
      <c r="CN2252" s="0" t="inlineStr"/>
      <c r="CO2252" s="0" t="n">
        <v>0</v>
      </c>
      <c r="CP2252" s="0">
        <f>(P2252+Q2252+S2252)</f>
        <v/>
      </c>
      <c r="CQ2252" s="0">
        <f>AC2252*BC2252</f>
        <v/>
      </c>
      <c r="CR2252" s="0">
        <f>(ROUND((ROUND((((ET2252*ROUND(0.2,7)))*1),0)*BB2252),0)+ROUND((ROUND(((AE2252-((EU2252*ROUND(0.2,7))))*1),0)*BS2252),0))</f>
        <v/>
      </c>
      <c r="CS2252" s="0">
        <f>(ROUND((ROUND((((EU2252*ROUND(0.2,7)))*1),0)*BS2252),0)+ROUND((ROUND(((AE2252-((EU2252*ROUND(0.2,7))))*1),0)*BS2252),0))</f>
        <v/>
      </c>
      <c r="CT2252" s="0">
        <f>AF2252*BA2252</f>
        <v/>
      </c>
      <c r="CU2252" s="0">
        <f>AG2252</f>
        <v/>
      </c>
      <c r="CV2252" s="0">
        <f>AH2252</f>
        <v/>
      </c>
      <c r="CW2252" s="0">
        <f>AI2252</f>
        <v/>
      </c>
      <c r="CX2252" s="0">
        <f>AJ2252</f>
        <v/>
      </c>
      <c r="CY2252" s="0">
        <f>(((S2252+R2252)*AT2252)/100)</f>
        <v/>
      </c>
      <c r="CZ2252" s="0">
        <f>(((S2252+R2252)*AU2252)/100)</f>
        <v/>
      </c>
      <c r="DC2252" s="0" t="inlineStr"/>
      <c r="DD2252" s="0" t="inlineStr">
        <is>
          <t>)*0,2</t>
        </is>
      </c>
      <c r="DE2252" s="0" t="inlineStr">
        <is>
          <t>)*0,2</t>
        </is>
      </c>
      <c r="DF2252" s="0" t="inlineStr">
        <is>
          <t>)*0,2</t>
        </is>
      </c>
      <c r="DG2252" s="0" t="inlineStr">
        <is>
          <t>)*0,2</t>
        </is>
      </c>
      <c r="DH2252" s="0" t="inlineStr"/>
      <c r="DI2252" s="0" t="inlineStr">
        <is>
          <t>)*0,2</t>
        </is>
      </c>
      <c r="DJ2252" s="0" t="inlineStr">
        <is>
          <t>)*0,2</t>
        </is>
      </c>
      <c r="DK2252" s="0" t="inlineStr"/>
      <c r="DL2252" s="0" t="inlineStr"/>
      <c r="DM2252" s="0" t="inlineStr"/>
      <c r="DN2252" s="0" t="n">
        <v>0</v>
      </c>
      <c r="DO2252" s="0" t="n">
        <v>0</v>
      </c>
      <c r="DP2252" s="0" t="n">
        <v>1</v>
      </c>
      <c r="DQ2252" s="0" t="n">
        <v>1</v>
      </c>
      <c r="DU2252" s="0" t="n">
        <v>1013</v>
      </c>
      <c r="DV2252" s="0" t="inlineStr">
        <is>
          <t>1  ШТ.</t>
        </is>
      </c>
      <c r="DW2252" s="0" t="inlineStr">
        <is>
          <t>1  ШТ.</t>
        </is>
      </c>
      <c r="DX2252" s="0" t="n">
        <v>1</v>
      </c>
      <c r="DZ2252" s="0" t="inlineStr"/>
      <c r="EA2252" s="0" t="inlineStr"/>
      <c r="EB2252" s="0" t="inlineStr"/>
      <c r="EC2252" s="0" t="inlineStr"/>
      <c r="EE2252" s="0" t="n">
        <v>78725665</v>
      </c>
      <c r="EF2252" s="0" t="n">
        <v>3</v>
      </c>
      <c r="EG2252" s="0" t="inlineStr">
        <is>
          <t>Монтажные работы</t>
        </is>
      </c>
      <c r="EH2252" s="0" t="n">
        <v>0</v>
      </c>
      <c r="EI2252" s="0" t="inlineStr"/>
      <c r="EJ2252" s="0" t="n">
        <v>2</v>
      </c>
      <c r="EK2252" s="0" t="n">
        <v>108001</v>
      </c>
      <c r="EL2252" s="0" t="inlineStr">
        <is>
          <t>Электротехнические установки: на других объектах</t>
        </is>
      </c>
      <c r="EM2252" s="0" t="inlineStr">
        <is>
          <t>мФЕР-08</t>
        </is>
      </c>
      <c r="EO2252" s="0" t="inlineStr"/>
      <c r="EQ2252" s="0" t="n">
        <v>0</v>
      </c>
      <c r="ER2252" s="0" t="n">
        <v>62.43</v>
      </c>
      <c r="ES2252" s="0" t="n">
        <v>36.8</v>
      </c>
      <c r="ET2252" s="0" t="n">
        <v>3.57</v>
      </c>
      <c r="EU2252" s="0" t="n">
        <v>0.14</v>
      </c>
      <c r="EV2252" s="0" t="n">
        <v>22.06</v>
      </c>
      <c r="EW2252" s="0" t="n">
        <v>2.32</v>
      </c>
      <c r="EX2252" s="0" t="n">
        <v>0.01</v>
      </c>
      <c r="EY2252" s="0" t="n">
        <v>0</v>
      </c>
      <c r="FQ2252" s="0" t="n">
        <v>0</v>
      </c>
      <c r="FR2252" s="0" t="n">
        <v>0</v>
      </c>
      <c r="FS2252" s="0" t="n">
        <v>0</v>
      </c>
      <c r="FX2252" s="0" t="n">
        <v>97</v>
      </c>
      <c r="FY2252" s="0" t="n">
        <v>51</v>
      </c>
      <c r="GA2252" s="0" t="inlineStr"/>
      <c r="GD2252" s="0" t="n">
        <v>1</v>
      </c>
      <c r="GF2252" s="0" t="n">
        <v>-2089436795</v>
      </c>
      <c r="GG2252" s="0" t="n">
        <v>2</v>
      </c>
      <c r="GH2252" s="0" t="n">
        <v>1</v>
      </c>
      <c r="GI2252" s="0" t="n">
        <v>2</v>
      </c>
      <c r="GJ2252" s="0" t="n">
        <v>0</v>
      </c>
      <c r="GK2252" s="0" t="n">
        <v>0</v>
      </c>
      <c r="GL2252" s="0">
        <f>ROUND(IF(AND(BH2252=3,BI2252=3,FS2252&lt;&gt;0),P2252,0),0)</f>
        <v/>
      </c>
      <c r="GM2252" s="0">
        <f>ROUND(O2252+X2252+Y2252,0)+GX2252</f>
        <v/>
      </c>
      <c r="GN2252" s="0">
        <f>IF(OR(BI2252=0,BI2252=1),GM2252-GX2252,0)</f>
        <v/>
      </c>
      <c r="GO2252" s="0">
        <f>IF(BI2252=2,GM2252-GX2252,0)</f>
        <v/>
      </c>
      <c r="GP2252" s="0">
        <f>IF(BI2252=4,GM2252-GX2252,0)</f>
        <v/>
      </c>
      <c r="GR2252" s="0" t="n">
        <v>0</v>
      </c>
      <c r="GS2252" s="0" t="n">
        <v>3</v>
      </c>
      <c r="GT2252" s="0" t="n">
        <v>0</v>
      </c>
      <c r="GU2252" s="0" t="inlineStr"/>
      <c r="GV2252" s="0">
        <f>ROUND((GT2252),2)</f>
        <v/>
      </c>
      <c r="GW2252" s="0" t="n">
        <v>1</v>
      </c>
      <c r="GX2252" s="0">
        <f>ROUND(HC2252*I2252,0)</f>
        <v/>
      </c>
      <c r="HA2252" s="0" t="n">
        <v>0</v>
      </c>
      <c r="HB2252" s="0" t="n">
        <v>0</v>
      </c>
      <c r="HC2252" s="0">
        <f>GV2252*GW2252</f>
        <v/>
      </c>
      <c r="HE2252" s="0" t="inlineStr"/>
      <c r="HF2252" s="0" t="inlineStr"/>
      <c r="HM2252" s="0" t="inlineStr"/>
      <c r="HN2252" s="0" t="inlineStr">
        <is>
          <t>Пр/812-049.3-1</t>
        </is>
      </c>
      <c r="HO2252" s="0" t="inlineStr">
        <is>
          <t>Пр/774-049.3</t>
        </is>
      </c>
      <c r="HP2252" s="0" t="inlineStr">
        <is>
          <t>Электротехнические установки: на других объектах</t>
        </is>
      </c>
      <c r="HQ2252" s="0" t="inlineStr">
        <is>
          <t>Электротехнические установки: на других объектах</t>
        </is>
      </c>
      <c r="HS2252" s="0" t="n">
        <v>0</v>
      </c>
      <c r="IK2252" s="0" t="n">
        <v>0</v>
      </c>
    </row>
    <row r="2253">
      <c r="A2253" s="0" t="n">
        <v>17</v>
      </c>
      <c r="B2253" s="0" t="n">
        <v>0</v>
      </c>
      <c r="C2253" s="0">
        <f>ROW(SmtRes!A884)</f>
        <v/>
      </c>
      <c r="D2253" s="0">
        <f>ROW(EtalonRes!A855)</f>
        <v/>
      </c>
      <c r="E2253" s="0" t="inlineStr">
        <is>
          <t>2</t>
        </is>
      </c>
      <c r="F2253" s="0" t="inlineStr">
        <is>
          <t>м08-03-526-2</t>
        </is>
      </c>
      <c r="G2253" s="0" t="inlineStr">
        <is>
          <t>Автомат одно-, двух-, трехполюсный, устанавливаемый на конструкции на стене или колонне, на ток до 100 А</t>
        </is>
      </c>
      <c r="H2253" s="0" t="inlineStr">
        <is>
          <t>1  ШТ.</t>
        </is>
      </c>
      <c r="I2253" s="0">
        <f>ROUND(ROUND(1,4),7)</f>
        <v/>
      </c>
      <c r="J2253" s="0" t="n">
        <v>0</v>
      </c>
      <c r="K2253" s="0">
        <f>ROUND(ROUND(1,4),7)</f>
        <v/>
      </c>
      <c r="O2253" s="0">
        <f>ROUND(CP2253,0)</f>
        <v/>
      </c>
      <c r="P2253" s="0">
        <f>ROUND(CQ2253*I2253,0)</f>
        <v/>
      </c>
      <c r="Q2253" s="0">
        <f>(ROUND((ROUND(((ET2253)*I2253),0)*BB2253),0)+ROUND((ROUND(((AE2253-(EU2253))*I2253),0)*BS2253),0))</f>
        <v/>
      </c>
      <c r="R2253" s="0">
        <f>(ROUND((ROUND(((EU2253)*I2253),0)*BS2253),0)+ROUND((ROUND(((AE2253-(EU2253))*I2253),0)*BS2253),0))</f>
        <v/>
      </c>
      <c r="S2253" s="0">
        <f>ROUND(CT2253*I2253,0)</f>
        <v/>
      </c>
      <c r="T2253" s="0">
        <f>ROUND(CU2253*I2253,0)</f>
        <v/>
      </c>
      <c r="U2253" s="0">
        <f>ROUND(CV2253*I2253,7)</f>
        <v/>
      </c>
      <c r="V2253" s="0">
        <f>ROUND(CW2253*I2253,7)</f>
        <v/>
      </c>
      <c r="W2253" s="0">
        <f>ROUND(CX2253*I2253,0)</f>
        <v/>
      </c>
      <c r="X2253" s="0">
        <f>ROUND(CY2253,0)</f>
        <v/>
      </c>
      <c r="Y2253" s="0">
        <f>ROUND(CZ2253,0)</f>
        <v/>
      </c>
      <c r="AA2253" s="0" t="n">
        <v>78845955</v>
      </c>
      <c r="AB2253" s="0">
        <f>ROUND((AC2253+AD2253+AF2253),2)</f>
        <v/>
      </c>
      <c r="AC2253" s="0">
        <f>ROUND((ES2253),2)</f>
        <v/>
      </c>
      <c r="AD2253" s="0">
        <f>ROUND((((ET2253)-(EU2253))+AE2253),2)</f>
        <v/>
      </c>
      <c r="AE2253" s="0">
        <f>ROUND((EU2253),2)</f>
        <v/>
      </c>
      <c r="AF2253" s="0">
        <f>ROUND((EV2253),2)</f>
        <v/>
      </c>
      <c r="AG2253" s="0">
        <f>ROUND((AP2253),2)</f>
        <v/>
      </c>
      <c r="AH2253" s="0">
        <f>(EW2253)</f>
        <v/>
      </c>
      <c r="AI2253" s="0">
        <f>(EX2253)</f>
        <v/>
      </c>
      <c r="AJ2253" s="0">
        <f>(AS2253)</f>
        <v/>
      </c>
      <c r="AK2253" s="0" t="n">
        <v>62.43</v>
      </c>
      <c r="AL2253" s="0" t="n">
        <v>36.8</v>
      </c>
      <c r="AM2253" s="0" t="n">
        <v>3.57</v>
      </c>
      <c r="AN2253" s="0" t="n">
        <v>0.14</v>
      </c>
      <c r="AO2253" s="0" t="n">
        <v>22.06</v>
      </c>
      <c r="AP2253" s="0" t="n">
        <v>0</v>
      </c>
      <c r="AQ2253" s="0" t="n">
        <v>2.32</v>
      </c>
      <c r="AR2253" s="0" t="n">
        <v>0.01</v>
      </c>
      <c r="AS2253" s="0" t="n">
        <v>0</v>
      </c>
      <c r="AT2253" s="0" t="n">
        <v>97</v>
      </c>
      <c r="AU2253" s="0" t="n">
        <v>51</v>
      </c>
      <c r="AV2253" s="0" t="n">
        <v>1</v>
      </c>
      <c r="AW2253" s="0" t="n">
        <v>1</v>
      </c>
      <c r="AZ2253" s="0" t="n">
        <v>1</v>
      </c>
      <c r="BA2253" s="0" t="n">
        <v>52.25</v>
      </c>
      <c r="BB2253" s="0" t="n">
        <v>13.3</v>
      </c>
      <c r="BC2253" s="0" t="n">
        <v>13.79</v>
      </c>
      <c r="BD2253" s="0" t="inlineStr"/>
      <c r="BE2253" s="0" t="inlineStr"/>
      <c r="BF2253" s="0" t="inlineStr"/>
      <c r="BG2253" s="0" t="inlineStr"/>
      <c r="BH2253" s="0" t="n">
        <v>0</v>
      </c>
      <c r="BI2253" s="0" t="n">
        <v>2</v>
      </c>
      <c r="BJ2253" s="0" t="inlineStr">
        <is>
          <t>ТЕРм Московской обл., м08-03-526-2, приказ Минстроя России №675/пр от 28.02.2017 № 259/пр</t>
        </is>
      </c>
      <c r="BM2253" s="0" t="n">
        <v>108001</v>
      </c>
      <c r="BN2253" s="0" t="n">
        <v>0</v>
      </c>
      <c r="BO2253" s="0" t="inlineStr">
        <is>
          <t>м08-03-526-2</t>
        </is>
      </c>
      <c r="BP2253" s="0" t="n">
        <v>1</v>
      </c>
      <c r="BQ2253" s="0" t="n">
        <v>3</v>
      </c>
      <c r="BR2253" s="0" t="n">
        <v>0</v>
      </c>
      <c r="BS2253" s="0" t="n">
        <v>52.25</v>
      </c>
      <c r="BT2253" s="0" t="n">
        <v>1</v>
      </c>
      <c r="BU2253" s="0" t="n">
        <v>1</v>
      </c>
      <c r="BV2253" s="0" t="n">
        <v>1</v>
      </c>
      <c r="BW2253" s="0" t="n">
        <v>1</v>
      </c>
      <c r="BX2253" s="0" t="n">
        <v>1</v>
      </c>
      <c r="BY2253" s="0" t="inlineStr"/>
      <c r="BZ2253" s="0" t="n">
        <v>97</v>
      </c>
      <c r="CA2253" s="0" t="n">
        <v>51</v>
      </c>
      <c r="CB2253" s="0" t="inlineStr"/>
      <c r="CE2253" s="0" t="n">
        <v>12</v>
      </c>
      <c r="CF2253" s="0" t="n">
        <v>0</v>
      </c>
      <c r="CG2253" s="0" t="n">
        <v>0</v>
      </c>
      <c r="CM2253" s="0" t="n">
        <v>0</v>
      </c>
      <c r="CN2253" s="0" t="inlineStr"/>
      <c r="CO2253" s="0" t="n">
        <v>0</v>
      </c>
      <c r="CP2253" s="0">
        <f>(P2253+Q2253+S2253)</f>
        <v/>
      </c>
      <c r="CQ2253" s="0">
        <f>AC2253*BC2253</f>
        <v/>
      </c>
      <c r="CR2253" s="0">
        <f>(ROUND((ROUND(((ET2253)*1),0)*BB2253),0)+ROUND((ROUND(((AE2253-(EU2253))*1),0)*BS2253),0))</f>
        <v/>
      </c>
      <c r="CS2253" s="0">
        <f>(ROUND((ROUND(((EU2253)*1),0)*BS2253),0)+ROUND((ROUND(((AE2253-(EU2253))*1),0)*BS2253),0))</f>
        <v/>
      </c>
      <c r="CT2253" s="0">
        <f>AF2253*BA2253</f>
        <v/>
      </c>
      <c r="CU2253" s="0">
        <f>AG2253</f>
        <v/>
      </c>
      <c r="CV2253" s="0">
        <f>AH2253</f>
        <v/>
      </c>
      <c r="CW2253" s="0">
        <f>AI2253</f>
        <v/>
      </c>
      <c r="CX2253" s="0">
        <f>AJ2253</f>
        <v/>
      </c>
      <c r="CY2253" s="0">
        <f>(((S2253+R2253)*AT2253)/100)</f>
        <v/>
      </c>
      <c r="CZ2253" s="0">
        <f>(((S2253+R2253)*AU2253)/100)</f>
        <v/>
      </c>
      <c r="DC2253" s="0" t="inlineStr"/>
      <c r="DD2253" s="0" t="inlineStr"/>
      <c r="DE2253" s="0" t="inlineStr"/>
      <c r="DF2253" s="0" t="inlineStr"/>
      <c r="DG2253" s="0" t="inlineStr"/>
      <c r="DH2253" s="0" t="inlineStr"/>
      <c r="DI2253" s="0" t="inlineStr"/>
      <c r="DJ2253" s="0" t="inlineStr"/>
      <c r="DK2253" s="0" t="inlineStr"/>
      <c r="DL2253" s="0" t="inlineStr"/>
      <c r="DM2253" s="0" t="inlineStr"/>
      <c r="DN2253" s="0" t="n">
        <v>0</v>
      </c>
      <c r="DO2253" s="0" t="n">
        <v>0</v>
      </c>
      <c r="DP2253" s="0" t="n">
        <v>1</v>
      </c>
      <c r="DQ2253" s="0" t="n">
        <v>1</v>
      </c>
      <c r="DU2253" s="0" t="n">
        <v>1013</v>
      </c>
      <c r="DV2253" s="0" t="inlineStr">
        <is>
          <t>1  ШТ.</t>
        </is>
      </c>
      <c r="DW2253" s="0" t="inlineStr">
        <is>
          <t>1  ШТ.</t>
        </is>
      </c>
      <c r="DX2253" s="0" t="n">
        <v>1</v>
      </c>
      <c r="DZ2253" s="0" t="inlineStr"/>
      <c r="EA2253" s="0" t="inlineStr"/>
      <c r="EB2253" s="0" t="inlineStr"/>
      <c r="EC2253" s="0" t="inlineStr"/>
      <c r="EE2253" s="0" t="n">
        <v>78725665</v>
      </c>
      <c r="EF2253" s="0" t="n">
        <v>3</v>
      </c>
      <c r="EG2253" s="0" t="inlineStr">
        <is>
          <t>Монтажные работы</t>
        </is>
      </c>
      <c r="EH2253" s="0" t="n">
        <v>0</v>
      </c>
      <c r="EI2253" s="0" t="inlineStr"/>
      <c r="EJ2253" s="0" t="n">
        <v>2</v>
      </c>
      <c r="EK2253" s="0" t="n">
        <v>108001</v>
      </c>
      <c r="EL2253" s="0" t="inlineStr">
        <is>
          <t>Электротехнические установки: на других объектах</t>
        </is>
      </c>
      <c r="EM2253" s="0" t="inlineStr">
        <is>
          <t>мФЕР-08</t>
        </is>
      </c>
      <c r="EO2253" s="0" t="inlineStr"/>
      <c r="EQ2253" s="0" t="n">
        <v>0</v>
      </c>
      <c r="ER2253" s="0" t="n">
        <v>62.43</v>
      </c>
      <c r="ES2253" s="0" t="n">
        <v>36.8</v>
      </c>
      <c r="ET2253" s="0" t="n">
        <v>3.57</v>
      </c>
      <c r="EU2253" s="0" t="n">
        <v>0.14</v>
      </c>
      <c r="EV2253" s="0" t="n">
        <v>22.06</v>
      </c>
      <c r="EW2253" s="0" t="n">
        <v>2.32</v>
      </c>
      <c r="EX2253" s="0" t="n">
        <v>0.01</v>
      </c>
      <c r="EY2253" s="0" t="n">
        <v>0</v>
      </c>
      <c r="FQ2253" s="0" t="n">
        <v>0</v>
      </c>
      <c r="FR2253" s="0" t="n">
        <v>0</v>
      </c>
      <c r="FS2253" s="0" t="n">
        <v>0</v>
      </c>
      <c r="FX2253" s="0" t="n">
        <v>97</v>
      </c>
      <c r="FY2253" s="0" t="n">
        <v>51</v>
      </c>
      <c r="GA2253" s="0" t="inlineStr"/>
      <c r="GD2253" s="0" t="n">
        <v>1</v>
      </c>
      <c r="GF2253" s="0" t="n">
        <v>-2089436795</v>
      </c>
      <c r="GG2253" s="0" t="n">
        <v>2</v>
      </c>
      <c r="GH2253" s="0" t="n">
        <v>1</v>
      </c>
      <c r="GI2253" s="0" t="n">
        <v>2</v>
      </c>
      <c r="GJ2253" s="0" t="n">
        <v>0</v>
      </c>
      <c r="GK2253" s="0" t="n">
        <v>0</v>
      </c>
      <c r="GL2253" s="0">
        <f>ROUND(IF(AND(BH2253=3,BI2253=3,FS2253&lt;&gt;0),P2253,0),0)</f>
        <v/>
      </c>
      <c r="GM2253" s="0">
        <f>ROUND(O2253+X2253+Y2253,0)+GX2253</f>
        <v/>
      </c>
      <c r="GN2253" s="0">
        <f>IF(OR(BI2253=0,BI2253=1),GM2253-GX2253,0)</f>
        <v/>
      </c>
      <c r="GO2253" s="0">
        <f>IF(BI2253=2,GM2253-GX2253,0)</f>
        <v/>
      </c>
      <c r="GP2253" s="0">
        <f>IF(BI2253=4,GM2253-GX2253,0)</f>
        <v/>
      </c>
      <c r="GR2253" s="0" t="n">
        <v>0</v>
      </c>
      <c r="GS2253" s="0" t="n">
        <v>3</v>
      </c>
      <c r="GT2253" s="0" t="n">
        <v>0</v>
      </c>
      <c r="GU2253" s="0" t="inlineStr"/>
      <c r="GV2253" s="0">
        <f>ROUND((GT2253),2)</f>
        <v/>
      </c>
      <c r="GW2253" s="0" t="n">
        <v>1</v>
      </c>
      <c r="GX2253" s="0">
        <f>ROUND(HC2253*I2253,0)</f>
        <v/>
      </c>
      <c r="HA2253" s="0" t="n">
        <v>0</v>
      </c>
      <c r="HB2253" s="0" t="n">
        <v>0</v>
      </c>
      <c r="HC2253" s="0">
        <f>GV2253*GW2253</f>
        <v/>
      </c>
      <c r="HE2253" s="0" t="inlineStr"/>
      <c r="HF2253" s="0" t="inlineStr"/>
      <c r="HM2253" s="0" t="inlineStr"/>
      <c r="HN2253" s="0" t="inlineStr">
        <is>
          <t>Пр/812-049.3-1</t>
        </is>
      </c>
      <c r="HO2253" s="0" t="inlineStr">
        <is>
          <t>Пр/774-049.3</t>
        </is>
      </c>
      <c r="HP2253" s="0" t="inlineStr">
        <is>
          <t>Электротехнические установки: на других объектах</t>
        </is>
      </c>
      <c r="HQ2253" s="0" t="inlineStr">
        <is>
          <t>Электротехнические установки: на других объектах</t>
        </is>
      </c>
      <c r="HS2253" s="0" t="n">
        <v>0</v>
      </c>
      <c r="IK2253" s="0" t="n">
        <v>0</v>
      </c>
    </row>
    <row r="2254">
      <c r="A2254" s="0" t="n">
        <v>18</v>
      </c>
      <c r="B2254" s="0" t="n">
        <v>0</v>
      </c>
      <c r="C2254" s="0" t="n">
        <v>883</v>
      </c>
      <c r="E2254" s="0" t="inlineStr">
        <is>
          <t>2,1</t>
        </is>
      </c>
      <c r="F2254" s="0" t="inlineStr">
        <is>
          <t>509-2247</t>
        </is>
      </c>
      <c r="G2254" s="0" t="inlineStr">
        <is>
          <t>Выключатели автоматические «IEK» ВА47-29 4Р 25А, характеристика С</t>
        </is>
      </c>
      <c r="H2254" s="0" t="inlineStr">
        <is>
          <t>шт.</t>
        </is>
      </c>
      <c r="I2254" s="0">
        <f>I2253*J2254</f>
        <v/>
      </c>
      <c r="J2254" s="0" t="n">
        <v>1</v>
      </c>
      <c r="K2254" s="0" t="n">
        <v>1</v>
      </c>
      <c r="O2254" s="0">
        <f>ROUND(CP2254,0)</f>
        <v/>
      </c>
      <c r="P2254" s="0">
        <f>ROUND(CQ2254*I2254,0)</f>
        <v/>
      </c>
      <c r="Q2254" s="0">
        <f>(ROUND((ROUND(((ET2254)*I2254),0)*BB2254),0)+ROUND((ROUND(((AE2254-(EU2254))*I2254),0)*BS2254),0))</f>
        <v/>
      </c>
      <c r="R2254" s="0">
        <f>(ROUND((ROUND(((EU2254)*I2254),0)*BS2254),0)+ROUND((ROUND(((AE2254-(EU2254))*I2254),0)*BS2254),0))</f>
        <v/>
      </c>
      <c r="S2254" s="0">
        <f>ROUND(CT2254*I2254,0)</f>
        <v/>
      </c>
      <c r="T2254" s="0">
        <f>ROUND(CU2254*I2254,0)</f>
        <v/>
      </c>
      <c r="U2254" s="0">
        <f>ROUND(CV2254*I2254,7)</f>
        <v/>
      </c>
      <c r="V2254" s="0">
        <f>ROUND(CW2254*I2254,7)</f>
        <v/>
      </c>
      <c r="W2254" s="0">
        <f>ROUND(CX2254*I2254,0)</f>
        <v/>
      </c>
      <c r="X2254" s="0">
        <f>ROUND(CY2254,0)</f>
        <v/>
      </c>
      <c r="Y2254" s="0">
        <f>ROUND(CZ2254,0)</f>
        <v/>
      </c>
      <c r="AA2254" s="0" t="n">
        <v>78845955</v>
      </c>
      <c r="AB2254" s="0">
        <f>ROUND((AC2254+AD2254+AF2254),2)</f>
        <v/>
      </c>
      <c r="AC2254" s="0">
        <f>ROUND((ES2254),2)</f>
        <v/>
      </c>
      <c r="AD2254" s="0">
        <f>ROUND((((ET2254)-(EU2254))+AE2254),2)</f>
        <v/>
      </c>
      <c r="AE2254" s="0">
        <f>ROUND((EU2254),2)</f>
        <v/>
      </c>
      <c r="AF2254" s="0">
        <f>ROUND((EV2254),2)</f>
        <v/>
      </c>
      <c r="AG2254" s="0">
        <f>ROUND((AP2254),2)</f>
        <v/>
      </c>
      <c r="AH2254" s="0">
        <f>(EW2254)</f>
        <v/>
      </c>
      <c r="AI2254" s="0">
        <f>(EX2254)</f>
        <v/>
      </c>
      <c r="AJ2254" s="0">
        <f>(AS2254)</f>
        <v/>
      </c>
      <c r="AK2254" s="0" t="n">
        <v>57.43</v>
      </c>
      <c r="AL2254" s="0" t="n">
        <v>57.43</v>
      </c>
      <c r="AM2254" s="0" t="n">
        <v>0</v>
      </c>
      <c r="AN2254" s="0" t="n">
        <v>0</v>
      </c>
      <c r="AO2254" s="0" t="n">
        <v>0</v>
      </c>
      <c r="AP2254" s="0" t="n">
        <v>0</v>
      </c>
      <c r="AQ2254" s="0" t="n">
        <v>0</v>
      </c>
      <c r="AR2254" s="0" t="n">
        <v>0</v>
      </c>
      <c r="AS2254" s="0" t="n">
        <v>0.02</v>
      </c>
      <c r="AT2254" s="0" t="n">
        <v>97</v>
      </c>
      <c r="AU2254" s="0" t="n">
        <v>51</v>
      </c>
      <c r="AV2254" s="0" t="n">
        <v>1</v>
      </c>
      <c r="AW2254" s="0" t="n">
        <v>1</v>
      </c>
      <c r="AZ2254" s="0" t="n">
        <v>1</v>
      </c>
      <c r="BA2254" s="0" t="n">
        <v>1</v>
      </c>
      <c r="BB2254" s="0" t="n">
        <v>1</v>
      </c>
      <c r="BC2254" s="0" t="n">
        <v>8.539999999999999</v>
      </c>
      <c r="BD2254" s="0" t="inlineStr"/>
      <c r="BE2254" s="0" t="inlineStr"/>
      <c r="BF2254" s="0" t="inlineStr"/>
      <c r="BG2254" s="0" t="inlineStr"/>
      <c r="BH2254" s="0" t="n">
        <v>3</v>
      </c>
      <c r="BI2254" s="0" t="n">
        <v>2</v>
      </c>
      <c r="BJ2254" s="0" t="inlineStr">
        <is>
          <t>ТССЦ Московской обл., 509-2247, приказ Минстроя России №675/пр от 28.02.2017 № 258/пр</t>
        </is>
      </c>
      <c r="BM2254" s="0" t="n">
        <v>108001</v>
      </c>
      <c r="BN2254" s="0" t="n">
        <v>0</v>
      </c>
      <c r="BO2254" s="0" t="inlineStr">
        <is>
          <t>509-2247</t>
        </is>
      </c>
      <c r="BP2254" s="0" t="n">
        <v>1</v>
      </c>
      <c r="BQ2254" s="0" t="n">
        <v>3</v>
      </c>
      <c r="BR2254" s="0" t="n">
        <v>0</v>
      </c>
      <c r="BS2254" s="0" t="n">
        <v>1</v>
      </c>
      <c r="BT2254" s="0" t="n">
        <v>1</v>
      </c>
      <c r="BU2254" s="0" t="n">
        <v>1</v>
      </c>
      <c r="BV2254" s="0" t="n">
        <v>1</v>
      </c>
      <c r="BW2254" s="0" t="n">
        <v>1</v>
      </c>
      <c r="BX2254" s="0" t="n">
        <v>1</v>
      </c>
      <c r="BY2254" s="0" t="inlineStr"/>
      <c r="BZ2254" s="0" t="n">
        <v>97</v>
      </c>
      <c r="CA2254" s="0" t="n">
        <v>51</v>
      </c>
      <c r="CB2254" s="0" t="inlineStr"/>
      <c r="CE2254" s="0" t="n">
        <v>12</v>
      </c>
      <c r="CF2254" s="0" t="n">
        <v>0</v>
      </c>
      <c r="CG2254" s="0" t="n">
        <v>0</v>
      </c>
      <c r="CM2254" s="0" t="n">
        <v>0</v>
      </c>
      <c r="CN2254" s="0" t="inlineStr"/>
      <c r="CO2254" s="0" t="n">
        <v>0</v>
      </c>
      <c r="CP2254" s="0">
        <f>(P2254+Q2254+S2254)</f>
        <v/>
      </c>
      <c r="CQ2254" s="0">
        <f>AC2254*BC2254</f>
        <v/>
      </c>
      <c r="CR2254" s="0">
        <f>(ROUND((ROUND(((ET2254)*1),0)*BB2254),0)+ROUND((ROUND(((AE2254-(EU2254))*1),0)*BS2254),0))</f>
        <v/>
      </c>
      <c r="CS2254" s="0">
        <f>(ROUND((ROUND(((EU2254)*1),0)*BS2254),0)+ROUND((ROUND(((AE2254-(EU2254))*1),0)*BS2254),0))</f>
        <v/>
      </c>
      <c r="CT2254" s="0">
        <f>AF2254*BA2254</f>
        <v/>
      </c>
      <c r="CU2254" s="0">
        <f>AG2254</f>
        <v/>
      </c>
      <c r="CV2254" s="0">
        <f>AH2254</f>
        <v/>
      </c>
      <c r="CW2254" s="0">
        <f>AI2254</f>
        <v/>
      </c>
      <c r="CX2254" s="0">
        <f>AJ2254</f>
        <v/>
      </c>
      <c r="CY2254" s="0">
        <f>(((S2254+R2254)*AT2254)/100)</f>
        <v/>
      </c>
      <c r="CZ2254" s="0">
        <f>(((S2254+R2254)*AU2254)/100)</f>
        <v/>
      </c>
      <c r="DC2254" s="0" t="inlineStr"/>
      <c r="DD2254" s="0" t="inlineStr"/>
      <c r="DE2254" s="0" t="inlineStr"/>
      <c r="DF2254" s="0" t="inlineStr"/>
      <c r="DG2254" s="0" t="inlineStr"/>
      <c r="DH2254" s="0" t="inlineStr"/>
      <c r="DI2254" s="0" t="inlineStr"/>
      <c r="DJ2254" s="0" t="inlineStr"/>
      <c r="DK2254" s="0" t="inlineStr"/>
      <c r="DL2254" s="0" t="inlineStr"/>
      <c r="DM2254" s="0" t="inlineStr"/>
      <c r="DN2254" s="0" t="n">
        <v>0</v>
      </c>
      <c r="DO2254" s="0" t="n">
        <v>0</v>
      </c>
      <c r="DP2254" s="0" t="n">
        <v>1</v>
      </c>
      <c r="DQ2254" s="0" t="n">
        <v>1</v>
      </c>
      <c r="DU2254" s="0" t="n">
        <v>1010</v>
      </c>
      <c r="DV2254" s="0" t="inlineStr">
        <is>
          <t>шт.</t>
        </is>
      </c>
      <c r="DW2254" s="0" t="inlineStr">
        <is>
          <t>шт.</t>
        </is>
      </c>
      <c r="DX2254" s="0" t="n">
        <v>1</v>
      </c>
      <c r="DZ2254" s="0" t="inlineStr"/>
      <c r="EA2254" s="0" t="inlineStr"/>
      <c r="EB2254" s="0" t="inlineStr"/>
      <c r="EC2254" s="0" t="inlineStr"/>
      <c r="EE2254" s="0" t="n">
        <v>78725665</v>
      </c>
      <c r="EF2254" s="0" t="n">
        <v>3</v>
      </c>
      <c r="EG2254" s="0" t="inlineStr">
        <is>
          <t>Монтажные работы</t>
        </is>
      </c>
      <c r="EH2254" s="0" t="n">
        <v>0</v>
      </c>
      <c r="EI2254" s="0" t="inlineStr"/>
      <c r="EJ2254" s="0" t="n">
        <v>2</v>
      </c>
      <c r="EK2254" s="0" t="n">
        <v>108001</v>
      </c>
      <c r="EL2254" s="0" t="inlineStr">
        <is>
          <t>Электротехнические установки: на других объектах</t>
        </is>
      </c>
      <c r="EM2254" s="0" t="inlineStr">
        <is>
          <t>мФЕР-08</t>
        </is>
      </c>
      <c r="EO2254" s="0" t="inlineStr"/>
      <c r="EQ2254" s="0" t="n">
        <v>0</v>
      </c>
      <c r="ER2254" s="0" t="n">
        <v>57.43</v>
      </c>
      <c r="ES2254" s="0" t="n">
        <v>57.43</v>
      </c>
      <c r="ET2254" s="0" t="n">
        <v>0</v>
      </c>
      <c r="EU2254" s="0" t="n">
        <v>0</v>
      </c>
      <c r="EV2254" s="0" t="n">
        <v>0</v>
      </c>
      <c r="EW2254" s="0" t="n">
        <v>0</v>
      </c>
      <c r="EX2254" s="0" t="n">
        <v>0</v>
      </c>
      <c r="FQ2254" s="0" t="n">
        <v>0</v>
      </c>
      <c r="FR2254" s="0" t="n">
        <v>0</v>
      </c>
      <c r="FS2254" s="0" t="n">
        <v>0</v>
      </c>
      <c r="FX2254" s="0" t="n">
        <v>97</v>
      </c>
      <c r="FY2254" s="0" t="n">
        <v>51</v>
      </c>
      <c r="GA2254" s="0" t="inlineStr"/>
      <c r="GD2254" s="0" t="n">
        <v>1</v>
      </c>
      <c r="GF2254" s="0" t="n">
        <v>-104479151</v>
      </c>
      <c r="GG2254" s="0" t="n">
        <v>2</v>
      </c>
      <c r="GH2254" s="0" t="n">
        <v>1</v>
      </c>
      <c r="GI2254" s="0" t="n">
        <v>2</v>
      </c>
      <c r="GJ2254" s="0" t="n">
        <v>0</v>
      </c>
      <c r="GK2254" s="0" t="n">
        <v>0</v>
      </c>
      <c r="GL2254" s="0">
        <f>ROUND(IF(AND(BH2254=3,BI2254=3,FS2254&lt;&gt;0),P2254,0),0)</f>
        <v/>
      </c>
      <c r="GM2254" s="0">
        <f>ROUND(O2254+X2254+Y2254,0)+GX2254</f>
        <v/>
      </c>
      <c r="GN2254" s="0">
        <f>IF(OR(BI2254=0,BI2254=1),GM2254-GX2254,0)</f>
        <v/>
      </c>
      <c r="GO2254" s="0">
        <f>IF(BI2254=2,GM2254-GX2254,0)</f>
        <v/>
      </c>
      <c r="GP2254" s="0">
        <f>IF(BI2254=4,GM2254-GX2254,0)</f>
        <v/>
      </c>
      <c r="GR2254" s="0" t="n">
        <v>0</v>
      </c>
      <c r="GS2254" s="0" t="n">
        <v>3</v>
      </c>
      <c r="GT2254" s="0" t="n">
        <v>0</v>
      </c>
      <c r="GU2254" s="0" t="inlineStr"/>
      <c r="GV2254" s="0">
        <f>ROUND((GT2254),2)</f>
        <v/>
      </c>
      <c r="GW2254" s="0" t="n">
        <v>1</v>
      </c>
      <c r="GX2254" s="0">
        <f>ROUND(HC2254*I2254,0)</f>
        <v/>
      </c>
      <c r="HA2254" s="0" t="n">
        <v>0</v>
      </c>
      <c r="HB2254" s="0" t="n">
        <v>0</v>
      </c>
      <c r="HC2254" s="0">
        <f>GV2254*GW2254</f>
        <v/>
      </c>
      <c r="HE2254" s="0" t="inlineStr"/>
      <c r="HF2254" s="0" t="inlineStr"/>
      <c r="HM2254" s="0" t="inlineStr"/>
      <c r="HN2254" s="0" t="inlineStr">
        <is>
          <t>Пр/812-049.3-1</t>
        </is>
      </c>
      <c r="HO2254" s="0" t="inlineStr">
        <is>
          <t>Пр/774-049.3</t>
        </is>
      </c>
      <c r="HP2254" s="0" t="inlineStr">
        <is>
          <t>Электротехнические установки: на других объектах</t>
        </is>
      </c>
      <c r="HQ2254" s="0" t="inlineStr">
        <is>
          <t>Электротехнические установки: на других объектах</t>
        </is>
      </c>
      <c r="HS2254" s="0" t="n">
        <v>0</v>
      </c>
      <c r="IK2254" s="0" t="n">
        <v>0</v>
      </c>
    </row>
    <row r="2256">
      <c r="A2256" s="358" t="n">
        <v>51</v>
      </c>
      <c r="B2256" s="358">
        <f>B2248</f>
        <v/>
      </c>
      <c r="C2256" s="358">
        <f>A2248</f>
        <v/>
      </c>
      <c r="D2256" s="358">
        <f>ROW(A2248)</f>
        <v/>
      </c>
      <c r="E2256" s="358" t="n"/>
      <c r="F2256" s="358">
        <f>IF(F2248&lt;&gt;"",F2248,"")</f>
        <v/>
      </c>
      <c r="G2256" s="358">
        <f>IF(G2248&lt;&gt;"",G2248,"")</f>
        <v/>
      </c>
      <c r="H2256" s="358" t="n">
        <v>0</v>
      </c>
      <c r="I2256" s="358" t="n"/>
      <c r="J2256" s="358" t="n"/>
      <c r="K2256" s="358" t="n"/>
      <c r="L2256" s="358" t="n"/>
      <c r="M2256" s="358" t="n"/>
      <c r="N2256" s="358" t="n"/>
      <c r="O2256" s="358" t="n">
        <v>0</v>
      </c>
      <c r="P2256" s="358" t="n">
        <v>0</v>
      </c>
      <c r="Q2256" s="358" t="n">
        <v>0</v>
      </c>
      <c r="R2256" s="358" t="n">
        <v>0</v>
      </c>
      <c r="S2256" s="358" t="n">
        <v>0</v>
      </c>
      <c r="T2256" s="358" t="n">
        <v>0</v>
      </c>
      <c r="U2256" s="358" t="n">
        <v>0</v>
      </c>
      <c r="V2256" s="358" t="n">
        <v>0</v>
      </c>
      <c r="W2256" s="358" t="n">
        <v>0</v>
      </c>
      <c r="X2256" s="358" t="n">
        <v>0</v>
      </c>
      <c r="Y2256" s="358" t="n">
        <v>0</v>
      </c>
      <c r="Z2256" s="358" t="n"/>
      <c r="AA2256" s="358" t="n"/>
      <c r="AB2256" s="358" t="n"/>
      <c r="AC2256" s="358" t="n"/>
      <c r="AD2256" s="358" t="n"/>
      <c r="AE2256" s="358" t="n"/>
      <c r="AF2256" s="358" t="n"/>
      <c r="AG2256" s="358" t="n"/>
      <c r="AH2256" s="358" t="n"/>
      <c r="AI2256" s="358" t="n"/>
      <c r="AJ2256" s="358" t="n"/>
      <c r="AK2256" s="358" t="n"/>
      <c r="AL2256" s="358" t="n"/>
      <c r="AM2256" s="358" t="n"/>
      <c r="AN2256" s="358" t="n"/>
      <c r="AO2256" s="358">
        <f>ROUND(BX2256,0)</f>
        <v/>
      </c>
      <c r="AP2256" s="358">
        <f>ROUND(BY2256,0)</f>
        <v/>
      </c>
      <c r="AQ2256" s="358">
        <f>ROUND(BZ2256,0)</f>
        <v/>
      </c>
      <c r="AR2256" s="358">
        <f>ROUND(CA2256,0)</f>
        <v/>
      </c>
      <c r="AS2256" s="358">
        <f>ROUND(CB2256,0)</f>
        <v/>
      </c>
      <c r="AT2256" s="358">
        <f>ROUND(CC2256,0)</f>
        <v/>
      </c>
      <c r="AU2256" s="358">
        <f>ROUND(CD2256,0)</f>
        <v/>
      </c>
      <c r="AV2256" s="358">
        <f>ROUND(CE2256,0)</f>
        <v/>
      </c>
      <c r="AW2256" s="358">
        <f>ROUND(CF2256,0)</f>
        <v/>
      </c>
      <c r="AX2256" s="358">
        <f>ROUND(CG2256,0)</f>
        <v/>
      </c>
      <c r="AY2256" s="358">
        <f>ROUND(CH2256,0)</f>
        <v/>
      </c>
      <c r="AZ2256" s="358">
        <f>ROUND(CI2256,0)</f>
        <v/>
      </c>
      <c r="BA2256" s="358">
        <f>ROUND(CJ2256,0)</f>
        <v/>
      </c>
      <c r="BB2256" s="358">
        <f>ROUND(CK2256,0)</f>
        <v/>
      </c>
      <c r="BC2256" s="358">
        <f>ROUND(CL2256,0)</f>
        <v/>
      </c>
      <c r="BD2256" s="358">
        <f>ROUND(CM2256,0)</f>
        <v/>
      </c>
      <c r="BE2256" s="358" t="n"/>
      <c r="BF2256" s="358" t="n"/>
      <c r="BG2256" s="358" t="n"/>
      <c r="BH2256" s="358" t="n"/>
      <c r="BI2256" s="358" t="n"/>
      <c r="BJ2256" s="358" t="n"/>
      <c r="BK2256" s="358" t="n"/>
      <c r="BL2256" s="358" t="n"/>
      <c r="BM2256" s="358" t="n"/>
      <c r="BN2256" s="358" t="n"/>
      <c r="BO2256" s="358" t="n"/>
      <c r="BP2256" s="358" t="n"/>
      <c r="BQ2256" s="358" t="n"/>
      <c r="BR2256" s="358" t="n"/>
      <c r="BS2256" s="358" t="n"/>
      <c r="BT2256" s="358" t="n"/>
      <c r="BU2256" s="358" t="n"/>
      <c r="BV2256" s="358" t="n"/>
      <c r="BW2256" s="358" t="n"/>
      <c r="BX2256" s="358" t="n"/>
      <c r="BY2256" s="358" t="n"/>
      <c r="BZ2256" s="358" t="n"/>
      <c r="CA2256" s="358" t="n"/>
      <c r="CB2256" s="358" t="n"/>
      <c r="CC2256" s="358" t="n"/>
      <c r="CD2256" s="358" t="n"/>
      <c r="CE2256" s="358" t="n"/>
      <c r="CF2256" s="358" t="n"/>
      <c r="CG2256" s="358" t="n"/>
      <c r="CH2256" s="358" t="n"/>
      <c r="CI2256" s="358" t="n"/>
      <c r="CJ2256" s="358" t="n"/>
      <c r="CK2256" s="358" t="n"/>
      <c r="CL2256" s="358" t="n"/>
      <c r="CM2256" s="358" t="n"/>
      <c r="CN2256" s="358" t="n"/>
      <c r="CO2256" s="358" t="n"/>
      <c r="CP2256" s="358" t="n"/>
      <c r="CQ2256" s="358" t="n"/>
      <c r="CR2256" s="358" t="n"/>
      <c r="CS2256" s="358" t="n"/>
      <c r="CT2256" s="358" t="n"/>
      <c r="CU2256" s="358" t="n"/>
      <c r="CV2256" s="358" t="n"/>
      <c r="CW2256" s="358" t="n"/>
      <c r="CX2256" s="358" t="n"/>
      <c r="CY2256" s="358" t="n"/>
      <c r="CZ2256" s="358" t="n"/>
      <c r="DA2256" s="358" t="n"/>
      <c r="DB2256" s="358" t="n"/>
      <c r="DC2256" s="358" t="n"/>
      <c r="DD2256" s="358" t="n"/>
      <c r="DE2256" s="358" t="n"/>
      <c r="DF2256" s="358" t="n"/>
      <c r="DG2256" s="359" t="n"/>
      <c r="DH2256" s="359" t="n"/>
      <c r="DI2256" s="359" t="n"/>
      <c r="DJ2256" s="359" t="n"/>
      <c r="DK2256" s="359" t="n"/>
      <c r="DL2256" s="359" t="n"/>
      <c r="DM2256" s="359" t="n"/>
      <c r="DN2256" s="359" t="n"/>
      <c r="DO2256" s="359" t="n"/>
      <c r="DP2256" s="359" t="n"/>
      <c r="DQ2256" s="359" t="n"/>
      <c r="DR2256" s="359" t="n"/>
      <c r="DS2256" s="359" t="n"/>
      <c r="DT2256" s="359" t="n"/>
      <c r="DU2256" s="359" t="n"/>
      <c r="DV2256" s="359" t="n"/>
      <c r="DW2256" s="359" t="n"/>
      <c r="DX2256" s="359" t="n"/>
      <c r="DY2256" s="359" t="n"/>
      <c r="DZ2256" s="359" t="n"/>
      <c r="EA2256" s="359" t="n"/>
      <c r="EB2256" s="359" t="n"/>
      <c r="EC2256" s="359" t="n"/>
      <c r="ED2256" s="359" t="n"/>
      <c r="EE2256" s="359" t="n"/>
      <c r="EF2256" s="359" t="n"/>
      <c r="EG2256" s="359" t="n"/>
      <c r="EH2256" s="359" t="n"/>
      <c r="EI2256" s="359" t="n"/>
      <c r="EJ2256" s="359" t="n"/>
      <c r="EK2256" s="359" t="n"/>
      <c r="EL2256" s="359" t="n"/>
      <c r="EM2256" s="359" t="n"/>
      <c r="EN2256" s="359" t="n"/>
      <c r="EO2256" s="359" t="n"/>
      <c r="EP2256" s="359" t="n"/>
      <c r="EQ2256" s="359" t="n"/>
      <c r="ER2256" s="359" t="n"/>
      <c r="ES2256" s="359" t="n"/>
      <c r="ET2256" s="359" t="n"/>
      <c r="EU2256" s="359" t="n"/>
      <c r="EV2256" s="359" t="n"/>
      <c r="EW2256" s="359" t="n"/>
      <c r="EX2256" s="359" t="n"/>
      <c r="EY2256" s="359" t="n"/>
      <c r="EZ2256" s="359" t="n"/>
      <c r="FA2256" s="359" t="n"/>
      <c r="FB2256" s="359" t="n"/>
      <c r="FC2256" s="359" t="n"/>
      <c r="FD2256" s="359" t="n"/>
      <c r="FE2256" s="359" t="n"/>
      <c r="FF2256" s="359" t="n"/>
      <c r="FG2256" s="359" t="n"/>
      <c r="FH2256" s="359" t="n"/>
      <c r="FI2256" s="359" t="n"/>
      <c r="FJ2256" s="359" t="n"/>
      <c r="FK2256" s="359" t="n"/>
      <c r="FL2256" s="359" t="n"/>
      <c r="FM2256" s="359" t="n"/>
      <c r="FN2256" s="359" t="n"/>
      <c r="FO2256" s="359" t="n"/>
      <c r="FP2256" s="359" t="n"/>
      <c r="FQ2256" s="359" t="n"/>
      <c r="FR2256" s="359" t="n"/>
      <c r="FS2256" s="359" t="n"/>
      <c r="FT2256" s="359" t="n"/>
      <c r="FU2256" s="359" t="n"/>
      <c r="FV2256" s="359" t="n"/>
      <c r="FW2256" s="359" t="n"/>
      <c r="FX2256" s="359" t="n"/>
      <c r="FY2256" s="359" t="n"/>
      <c r="FZ2256" s="359" t="n"/>
      <c r="GA2256" s="359" t="n"/>
      <c r="GB2256" s="359" t="n"/>
      <c r="GC2256" s="359" t="n"/>
      <c r="GD2256" s="359" t="n"/>
      <c r="GE2256" s="359" t="n"/>
      <c r="GF2256" s="359" t="n"/>
      <c r="GG2256" s="359" t="n"/>
      <c r="GH2256" s="359" t="n"/>
      <c r="GI2256" s="359" t="n"/>
      <c r="GJ2256" s="359" t="n"/>
      <c r="GK2256" s="359" t="n"/>
      <c r="GL2256" s="359" t="n"/>
      <c r="GM2256" s="359" t="n"/>
      <c r="GN2256" s="359" t="n"/>
      <c r="GO2256" s="359" t="n"/>
      <c r="GP2256" s="359" t="n"/>
      <c r="GQ2256" s="359" t="n"/>
      <c r="GR2256" s="359" t="n"/>
      <c r="GS2256" s="359" t="n"/>
      <c r="GT2256" s="359" t="n"/>
      <c r="GU2256" s="359" t="n"/>
      <c r="GV2256" s="359" t="n"/>
      <c r="GW2256" s="359" t="n"/>
      <c r="GX2256" s="359" t="n">
        <v>0</v>
      </c>
    </row>
    <row r="2258">
      <c r="A2258" s="360" t="n">
        <v>50</v>
      </c>
      <c r="B2258" s="360" t="n">
        <v>0</v>
      </c>
      <c r="C2258" s="360" t="n">
        <v>0</v>
      </c>
      <c r="D2258" s="360" t="n">
        <v>1</v>
      </c>
      <c r="E2258" s="360" t="n">
        <v>201</v>
      </c>
      <c r="F2258" s="360">
        <f>ROUND(Source!O2256,O2258)</f>
        <v/>
      </c>
      <c r="G2258" s="360" t="inlineStr">
        <is>
          <t>ПЗ</t>
        </is>
      </c>
      <c r="H2258" s="360" t="inlineStr">
        <is>
          <t>Прямые затраты</t>
        </is>
      </c>
      <c r="I2258" s="360" t="n"/>
      <c r="J2258" s="360" t="n"/>
      <c r="K2258" s="360" t="n">
        <v>201</v>
      </c>
      <c r="L2258" s="360" t="n">
        <v>1</v>
      </c>
      <c r="M2258" s="360" t="n">
        <v>3</v>
      </c>
      <c r="N2258" s="360" t="inlineStr"/>
      <c r="O2258" s="360" t="n">
        <v>0</v>
      </c>
      <c r="P2258" s="360" t="n"/>
      <c r="Q2258" s="360" t="n"/>
      <c r="R2258" s="360" t="n"/>
      <c r="S2258" s="360" t="n"/>
      <c r="T2258" s="360" t="n"/>
      <c r="U2258" s="360" t="n"/>
      <c r="V2258" s="360" t="n"/>
      <c r="W2258" s="360" t="n">
        <v>0</v>
      </c>
      <c r="X2258" s="360" t="n">
        <v>1</v>
      </c>
      <c r="Y2258" s="360" t="n">
        <v>0</v>
      </c>
      <c r="Z2258" s="360" t="n"/>
      <c r="AA2258" s="360" t="n"/>
      <c r="AB2258" s="360" t="n"/>
    </row>
    <row r="2259">
      <c r="A2259" s="360" t="n">
        <v>50</v>
      </c>
      <c r="B2259" s="360" t="n">
        <v>0</v>
      </c>
      <c r="C2259" s="360" t="n">
        <v>0</v>
      </c>
      <c r="D2259" s="360" t="n">
        <v>1</v>
      </c>
      <c r="E2259" s="360" t="n">
        <v>202</v>
      </c>
      <c r="F2259" s="360">
        <f>ROUND(Source!P2256,O2259)</f>
        <v/>
      </c>
      <c r="G2259" s="360" t="inlineStr">
        <is>
          <t>СтМатОб</t>
        </is>
      </c>
      <c r="H2259" s="360" t="inlineStr">
        <is>
          <t>Стоимость материальных ресурсов (всего)</t>
        </is>
      </c>
      <c r="I2259" s="360" t="n"/>
      <c r="J2259" s="360" t="n"/>
      <c r="K2259" s="360" t="n">
        <v>202</v>
      </c>
      <c r="L2259" s="360" t="n">
        <v>2</v>
      </c>
      <c r="M2259" s="360" t="n">
        <v>3</v>
      </c>
      <c r="N2259" s="360" t="inlineStr"/>
      <c r="O2259" s="360" t="n">
        <v>0</v>
      </c>
      <c r="P2259" s="360" t="n"/>
      <c r="Q2259" s="360" t="n"/>
      <c r="R2259" s="360" t="n"/>
      <c r="S2259" s="360" t="n"/>
      <c r="T2259" s="360" t="n"/>
      <c r="U2259" s="360" t="n"/>
      <c r="V2259" s="360" t="n"/>
      <c r="W2259" s="360" t="n">
        <v>0</v>
      </c>
      <c r="X2259" s="360" t="n">
        <v>1</v>
      </c>
      <c r="Y2259" s="360" t="n">
        <v>0</v>
      </c>
      <c r="Z2259" s="360" t="n"/>
      <c r="AA2259" s="360" t="n"/>
      <c r="AB2259" s="360" t="n"/>
    </row>
    <row r="2260">
      <c r="A2260" s="360" t="n">
        <v>50</v>
      </c>
      <c r="B2260" s="360" t="n">
        <v>0</v>
      </c>
      <c r="C2260" s="360" t="n">
        <v>0</v>
      </c>
      <c r="D2260" s="360" t="n">
        <v>1</v>
      </c>
      <c r="E2260" s="360" t="n">
        <v>222</v>
      </c>
      <c r="F2260" s="360">
        <f>ROUND(Source!AO2256,O2260)</f>
        <v/>
      </c>
      <c r="G2260" s="360" t="inlineStr">
        <is>
          <t>СтМатОбЗак</t>
        </is>
      </c>
      <c r="H2260" s="360" t="inlineStr">
        <is>
          <t>Стоимость материалов и оборудования заказчика</t>
        </is>
      </c>
      <c r="I2260" s="360" t="n"/>
      <c r="J2260" s="360" t="n"/>
      <c r="K2260" s="360" t="n">
        <v>222</v>
      </c>
      <c r="L2260" s="360" t="n">
        <v>3</v>
      </c>
      <c r="M2260" s="360" t="n">
        <v>3</v>
      </c>
      <c r="N2260" s="360" t="inlineStr"/>
      <c r="O2260" s="360" t="n">
        <v>0</v>
      </c>
      <c r="P2260" s="360" t="n"/>
      <c r="Q2260" s="360" t="n"/>
      <c r="R2260" s="360" t="n"/>
      <c r="S2260" s="360" t="n"/>
      <c r="T2260" s="360" t="n"/>
      <c r="U2260" s="360" t="n"/>
      <c r="V2260" s="360" t="n"/>
      <c r="W2260" s="360" t="n">
        <v>0</v>
      </c>
      <c r="X2260" s="360" t="n">
        <v>1</v>
      </c>
      <c r="Y2260" s="360" t="n">
        <v>0</v>
      </c>
      <c r="Z2260" s="360" t="n"/>
      <c r="AA2260" s="360" t="n"/>
      <c r="AB2260" s="360" t="n"/>
    </row>
    <row r="2261">
      <c r="A2261" s="360" t="n">
        <v>50</v>
      </c>
      <c r="B2261" s="360" t="n">
        <v>0</v>
      </c>
      <c r="C2261" s="360" t="n">
        <v>0</v>
      </c>
      <c r="D2261" s="360" t="n">
        <v>1</v>
      </c>
      <c r="E2261" s="360" t="n">
        <v>225</v>
      </c>
      <c r="F2261" s="360">
        <f>ROUND(Source!AV2256,O2261)</f>
        <v/>
      </c>
      <c r="G2261" s="360" t="inlineStr">
        <is>
          <t>СтМатОбПод</t>
        </is>
      </c>
      <c r="H2261" s="360" t="inlineStr">
        <is>
          <t>Стоимость материалов и оборудования подрядчика</t>
        </is>
      </c>
      <c r="I2261" s="360" t="n"/>
      <c r="J2261" s="360" t="n"/>
      <c r="K2261" s="360" t="n">
        <v>225</v>
      </c>
      <c r="L2261" s="360" t="n">
        <v>4</v>
      </c>
      <c r="M2261" s="360" t="n">
        <v>3</v>
      </c>
      <c r="N2261" s="360" t="inlineStr"/>
      <c r="O2261" s="360" t="n">
        <v>0</v>
      </c>
      <c r="P2261" s="360" t="n"/>
      <c r="Q2261" s="360" t="n"/>
      <c r="R2261" s="360" t="n"/>
      <c r="S2261" s="360" t="n"/>
      <c r="T2261" s="360" t="n"/>
      <c r="U2261" s="360" t="n"/>
      <c r="V2261" s="360" t="n"/>
      <c r="W2261" s="360" t="n">
        <v>0</v>
      </c>
      <c r="X2261" s="360" t="n">
        <v>1</v>
      </c>
      <c r="Y2261" s="360" t="n">
        <v>0</v>
      </c>
      <c r="Z2261" s="360" t="n"/>
      <c r="AA2261" s="360" t="n"/>
      <c r="AB2261" s="360" t="n"/>
    </row>
    <row r="2262">
      <c r="A2262" s="360" t="n">
        <v>50</v>
      </c>
      <c r="B2262" s="360" t="n">
        <v>0</v>
      </c>
      <c r="C2262" s="360" t="n">
        <v>0</v>
      </c>
      <c r="D2262" s="360" t="n">
        <v>1</v>
      </c>
      <c r="E2262" s="360" t="n">
        <v>226</v>
      </c>
      <c r="F2262" s="360">
        <f>ROUND(Source!AW2256,O2262)</f>
        <v/>
      </c>
      <c r="G2262" s="360" t="inlineStr">
        <is>
          <t>СтМат</t>
        </is>
      </c>
      <c r="H2262" s="360" t="inlineStr">
        <is>
          <t>Стоимость материалов (всего)</t>
        </is>
      </c>
      <c r="I2262" s="360" t="n"/>
      <c r="J2262" s="360" t="n"/>
      <c r="K2262" s="360" t="n">
        <v>226</v>
      </c>
      <c r="L2262" s="360" t="n">
        <v>5</v>
      </c>
      <c r="M2262" s="360" t="n">
        <v>3</v>
      </c>
      <c r="N2262" s="360" t="inlineStr"/>
      <c r="O2262" s="360" t="n">
        <v>0</v>
      </c>
      <c r="P2262" s="360" t="n"/>
      <c r="Q2262" s="360" t="n"/>
      <c r="R2262" s="360" t="n"/>
      <c r="S2262" s="360" t="n"/>
      <c r="T2262" s="360" t="n"/>
      <c r="U2262" s="360" t="n"/>
      <c r="V2262" s="360" t="n"/>
      <c r="W2262" s="360" t="n">
        <v>0</v>
      </c>
      <c r="X2262" s="360" t="n">
        <v>1</v>
      </c>
      <c r="Y2262" s="360" t="n">
        <v>0</v>
      </c>
      <c r="Z2262" s="360" t="n"/>
      <c r="AA2262" s="360" t="n"/>
      <c r="AB2262" s="360" t="n"/>
    </row>
    <row r="2263">
      <c r="A2263" s="360" t="n">
        <v>50</v>
      </c>
      <c r="B2263" s="360" t="n">
        <v>0</v>
      </c>
      <c r="C2263" s="360" t="n">
        <v>0</v>
      </c>
      <c r="D2263" s="360" t="n">
        <v>1</v>
      </c>
      <c r="E2263" s="360" t="n">
        <v>227</v>
      </c>
      <c r="F2263" s="360">
        <f>ROUND(Source!AX2256,O2263)</f>
        <v/>
      </c>
      <c r="G2263" s="360" t="inlineStr">
        <is>
          <t>СтМатЗак</t>
        </is>
      </c>
      <c r="H2263" s="360" t="inlineStr">
        <is>
          <t>Стоимость материалов заказчика</t>
        </is>
      </c>
      <c r="I2263" s="360" t="n"/>
      <c r="J2263" s="360" t="n"/>
      <c r="K2263" s="360" t="n">
        <v>227</v>
      </c>
      <c r="L2263" s="360" t="n">
        <v>6</v>
      </c>
      <c r="M2263" s="360" t="n">
        <v>3</v>
      </c>
      <c r="N2263" s="360" t="inlineStr"/>
      <c r="O2263" s="360" t="n">
        <v>0</v>
      </c>
      <c r="P2263" s="360" t="n"/>
      <c r="Q2263" s="360" t="n"/>
      <c r="R2263" s="360" t="n"/>
      <c r="S2263" s="360" t="n"/>
      <c r="T2263" s="360" t="n"/>
      <c r="U2263" s="360" t="n"/>
      <c r="V2263" s="360" t="n"/>
      <c r="W2263" s="360" t="n">
        <v>0</v>
      </c>
      <c r="X2263" s="360" t="n">
        <v>1</v>
      </c>
      <c r="Y2263" s="360" t="n">
        <v>0</v>
      </c>
      <c r="Z2263" s="360" t="n"/>
      <c r="AA2263" s="360" t="n"/>
      <c r="AB2263" s="360" t="n"/>
    </row>
    <row r="2264">
      <c r="A2264" s="360" t="n">
        <v>50</v>
      </c>
      <c r="B2264" s="360" t="n">
        <v>0</v>
      </c>
      <c r="C2264" s="360" t="n">
        <v>0</v>
      </c>
      <c r="D2264" s="360" t="n">
        <v>1</v>
      </c>
      <c r="E2264" s="360" t="n">
        <v>228</v>
      </c>
      <c r="F2264" s="360">
        <f>ROUND(Source!AY2256,O2264)</f>
        <v/>
      </c>
      <c r="G2264" s="360" t="inlineStr">
        <is>
          <t>СтМатПод</t>
        </is>
      </c>
      <c r="H2264" s="360" t="inlineStr">
        <is>
          <t>Стоимость материалов подрядчика</t>
        </is>
      </c>
      <c r="I2264" s="360" t="n"/>
      <c r="J2264" s="360" t="n"/>
      <c r="K2264" s="360" t="n">
        <v>228</v>
      </c>
      <c r="L2264" s="360" t="n">
        <v>7</v>
      </c>
      <c r="M2264" s="360" t="n">
        <v>3</v>
      </c>
      <c r="N2264" s="360" t="inlineStr"/>
      <c r="O2264" s="360" t="n">
        <v>0</v>
      </c>
      <c r="P2264" s="360" t="n"/>
      <c r="Q2264" s="360" t="n"/>
      <c r="R2264" s="360" t="n"/>
      <c r="S2264" s="360" t="n"/>
      <c r="T2264" s="360" t="n"/>
      <c r="U2264" s="360" t="n"/>
      <c r="V2264" s="360" t="n"/>
      <c r="W2264" s="360" t="n">
        <v>0</v>
      </c>
      <c r="X2264" s="360" t="n">
        <v>1</v>
      </c>
      <c r="Y2264" s="360" t="n">
        <v>0</v>
      </c>
      <c r="Z2264" s="360" t="n"/>
      <c r="AA2264" s="360" t="n"/>
      <c r="AB2264" s="360" t="n"/>
    </row>
    <row r="2265">
      <c r="A2265" s="360" t="n">
        <v>50</v>
      </c>
      <c r="B2265" s="360" t="n">
        <v>0</v>
      </c>
      <c r="C2265" s="360" t="n">
        <v>0</v>
      </c>
      <c r="D2265" s="360" t="n">
        <v>1</v>
      </c>
      <c r="E2265" s="360" t="n">
        <v>216</v>
      </c>
      <c r="F2265" s="360">
        <f>ROUND(Source!AP2256,O2265)</f>
        <v/>
      </c>
      <c r="G2265" s="360" t="inlineStr">
        <is>
          <t>Оборуд</t>
        </is>
      </c>
      <c r="H2265" s="360" t="inlineStr">
        <is>
          <t>Стоимость оборудования (всего)</t>
        </is>
      </c>
      <c r="I2265" s="360" t="n"/>
      <c r="J2265" s="360" t="n"/>
      <c r="K2265" s="360" t="n">
        <v>216</v>
      </c>
      <c r="L2265" s="360" t="n">
        <v>8</v>
      </c>
      <c r="M2265" s="360" t="n">
        <v>3</v>
      </c>
      <c r="N2265" s="360" t="inlineStr"/>
      <c r="O2265" s="360" t="n">
        <v>0</v>
      </c>
      <c r="P2265" s="360" t="n"/>
      <c r="Q2265" s="360" t="n"/>
      <c r="R2265" s="360" t="n"/>
      <c r="S2265" s="360" t="n"/>
      <c r="T2265" s="360" t="n"/>
      <c r="U2265" s="360" t="n"/>
      <c r="V2265" s="360" t="n"/>
      <c r="W2265" s="360" t="n">
        <v>0</v>
      </c>
      <c r="X2265" s="360" t="n">
        <v>1</v>
      </c>
      <c r="Y2265" s="360" t="n">
        <v>0</v>
      </c>
      <c r="Z2265" s="360" t="n"/>
      <c r="AA2265" s="360" t="n"/>
      <c r="AB2265" s="360" t="n"/>
    </row>
    <row r="2266">
      <c r="A2266" s="360" t="n">
        <v>50</v>
      </c>
      <c r="B2266" s="360" t="n">
        <v>0</v>
      </c>
      <c r="C2266" s="360" t="n">
        <v>0</v>
      </c>
      <c r="D2266" s="360" t="n">
        <v>1</v>
      </c>
      <c r="E2266" s="360" t="n">
        <v>223</v>
      </c>
      <c r="F2266" s="360">
        <f>ROUND(Source!AQ2256,O2266)</f>
        <v/>
      </c>
      <c r="G2266" s="360" t="inlineStr">
        <is>
          <t>ОборудЗак</t>
        </is>
      </c>
      <c r="H2266" s="360" t="inlineStr">
        <is>
          <t>Стоимость оборудования заказчика</t>
        </is>
      </c>
      <c r="I2266" s="360" t="n"/>
      <c r="J2266" s="360" t="n"/>
      <c r="K2266" s="360" t="n">
        <v>223</v>
      </c>
      <c r="L2266" s="360" t="n">
        <v>9</v>
      </c>
      <c r="M2266" s="360" t="n">
        <v>3</v>
      </c>
      <c r="N2266" s="360" t="inlineStr"/>
      <c r="O2266" s="360" t="n">
        <v>0</v>
      </c>
      <c r="P2266" s="360" t="n"/>
      <c r="Q2266" s="360" t="n"/>
      <c r="R2266" s="360" t="n"/>
      <c r="S2266" s="360" t="n"/>
      <c r="T2266" s="360" t="n"/>
      <c r="U2266" s="360" t="n"/>
      <c r="V2266" s="360" t="n"/>
      <c r="W2266" s="360" t="n">
        <v>0</v>
      </c>
      <c r="X2266" s="360" t="n">
        <v>1</v>
      </c>
      <c r="Y2266" s="360" t="n">
        <v>0</v>
      </c>
      <c r="Z2266" s="360" t="n"/>
      <c r="AA2266" s="360" t="n"/>
      <c r="AB2266" s="360" t="n"/>
    </row>
    <row r="2267">
      <c r="A2267" s="360" t="n">
        <v>50</v>
      </c>
      <c r="B2267" s="360" t="n">
        <v>0</v>
      </c>
      <c r="C2267" s="360" t="n">
        <v>0</v>
      </c>
      <c r="D2267" s="360" t="n">
        <v>1</v>
      </c>
      <c r="E2267" s="360" t="n">
        <v>229</v>
      </c>
      <c r="F2267" s="360">
        <f>ROUND(Source!AZ2256,O2267)</f>
        <v/>
      </c>
      <c r="G2267" s="360" t="inlineStr">
        <is>
          <t>ОборудПод</t>
        </is>
      </c>
      <c r="H2267" s="360" t="inlineStr">
        <is>
          <t>Стоимость оборудования подрядчика</t>
        </is>
      </c>
      <c r="I2267" s="360" t="n"/>
      <c r="J2267" s="360" t="n"/>
      <c r="K2267" s="360" t="n">
        <v>229</v>
      </c>
      <c r="L2267" s="360" t="n">
        <v>10</v>
      </c>
      <c r="M2267" s="360" t="n">
        <v>3</v>
      </c>
      <c r="N2267" s="360" t="inlineStr"/>
      <c r="O2267" s="360" t="n">
        <v>0</v>
      </c>
      <c r="P2267" s="360" t="n"/>
      <c r="Q2267" s="360" t="n"/>
      <c r="R2267" s="360" t="n"/>
      <c r="S2267" s="360" t="n"/>
      <c r="T2267" s="360" t="n"/>
      <c r="U2267" s="360" t="n"/>
      <c r="V2267" s="360" t="n"/>
      <c r="W2267" s="360" t="n">
        <v>0</v>
      </c>
      <c r="X2267" s="360" t="n">
        <v>1</v>
      </c>
      <c r="Y2267" s="360" t="n">
        <v>0</v>
      </c>
      <c r="Z2267" s="360" t="n"/>
      <c r="AA2267" s="360" t="n"/>
      <c r="AB2267" s="360" t="n"/>
    </row>
    <row r="2268">
      <c r="A2268" s="360" t="n">
        <v>50</v>
      </c>
      <c r="B2268" s="360" t="n">
        <v>0</v>
      </c>
      <c r="C2268" s="360" t="n">
        <v>0</v>
      </c>
      <c r="D2268" s="360" t="n">
        <v>1</v>
      </c>
      <c r="E2268" s="360" t="n">
        <v>203</v>
      </c>
      <c r="F2268" s="360">
        <f>ROUND(Source!Q2256,O2268)</f>
        <v/>
      </c>
      <c r="G2268" s="360" t="inlineStr">
        <is>
          <t>ЭММ</t>
        </is>
      </c>
      <c r="H2268" s="360" t="inlineStr">
        <is>
          <t>Эксплуатация машин</t>
        </is>
      </c>
      <c r="I2268" s="360" t="n"/>
      <c r="J2268" s="360" t="n"/>
      <c r="K2268" s="360" t="n">
        <v>203</v>
      </c>
      <c r="L2268" s="360" t="n">
        <v>11</v>
      </c>
      <c r="M2268" s="360" t="n">
        <v>3</v>
      </c>
      <c r="N2268" s="360" t="inlineStr"/>
      <c r="O2268" s="360" t="n">
        <v>0</v>
      </c>
      <c r="P2268" s="360" t="n"/>
      <c r="Q2268" s="360" t="n"/>
      <c r="R2268" s="360" t="n"/>
      <c r="S2268" s="360" t="n"/>
      <c r="T2268" s="360" t="n"/>
      <c r="U2268" s="360" t="n"/>
      <c r="V2268" s="360" t="n"/>
      <c r="W2268" s="360" t="n">
        <v>0</v>
      </c>
      <c r="X2268" s="360" t="n">
        <v>1</v>
      </c>
      <c r="Y2268" s="360" t="n">
        <v>0</v>
      </c>
      <c r="Z2268" s="360" t="n"/>
      <c r="AA2268" s="360" t="n"/>
      <c r="AB2268" s="360" t="n"/>
    </row>
    <row r="2269">
      <c r="A2269" s="360" t="n">
        <v>50</v>
      </c>
      <c r="B2269" s="360" t="n">
        <v>0</v>
      </c>
      <c r="C2269" s="360" t="n">
        <v>0</v>
      </c>
      <c r="D2269" s="360" t="n">
        <v>1</v>
      </c>
      <c r="E2269" s="360" t="n">
        <v>231</v>
      </c>
      <c r="F2269" s="360">
        <f>ROUND(Source!BB2256,O2269)</f>
        <v/>
      </c>
      <c r="G2269" s="360" t="inlineStr">
        <is>
          <t>ЭММсНРиСП</t>
        </is>
      </c>
      <c r="H2269" s="360" t="inlineStr">
        <is>
          <t>Эксплуатация машин по ТСН-2001.16</t>
        </is>
      </c>
      <c r="I2269" s="360" t="n"/>
      <c r="J2269" s="360" t="n"/>
      <c r="K2269" s="360" t="n">
        <v>231</v>
      </c>
      <c r="L2269" s="360" t="n">
        <v>12</v>
      </c>
      <c r="M2269" s="360" t="n">
        <v>3</v>
      </c>
      <c r="N2269" s="360" t="inlineStr"/>
      <c r="O2269" s="360" t="n">
        <v>0</v>
      </c>
      <c r="P2269" s="360" t="n"/>
      <c r="Q2269" s="360" t="n"/>
      <c r="R2269" s="360" t="n"/>
      <c r="S2269" s="360" t="n"/>
      <c r="T2269" s="360" t="n"/>
      <c r="U2269" s="360" t="n"/>
      <c r="V2269" s="360" t="n"/>
      <c r="W2269" s="360" t="n">
        <v>0</v>
      </c>
      <c r="X2269" s="360" t="n">
        <v>1</v>
      </c>
      <c r="Y2269" s="360" t="n">
        <v>0</v>
      </c>
      <c r="Z2269" s="360" t="n"/>
      <c r="AA2269" s="360" t="n"/>
      <c r="AB2269" s="360" t="n"/>
    </row>
    <row r="2270">
      <c r="A2270" s="360" t="n">
        <v>50</v>
      </c>
      <c r="B2270" s="360" t="n">
        <v>0</v>
      </c>
      <c r="C2270" s="360" t="n">
        <v>0</v>
      </c>
      <c r="D2270" s="360" t="n">
        <v>1</v>
      </c>
      <c r="E2270" s="360" t="n">
        <v>204</v>
      </c>
      <c r="F2270" s="360">
        <f>ROUND(Source!R2256,O2270)</f>
        <v/>
      </c>
      <c r="G2270" s="360" t="inlineStr">
        <is>
          <t>ЗПМ</t>
        </is>
      </c>
      <c r="H2270" s="360" t="inlineStr">
        <is>
          <t>ЗП машинистов</t>
        </is>
      </c>
      <c r="I2270" s="360" t="n"/>
      <c r="J2270" s="360" t="n"/>
      <c r="K2270" s="360" t="n">
        <v>204</v>
      </c>
      <c r="L2270" s="360" t="n">
        <v>13</v>
      </c>
      <c r="M2270" s="360" t="n">
        <v>3</v>
      </c>
      <c r="N2270" s="360" t="inlineStr"/>
      <c r="O2270" s="360" t="n">
        <v>0</v>
      </c>
      <c r="P2270" s="360" t="n"/>
      <c r="Q2270" s="360" t="n"/>
      <c r="R2270" s="360" t="n"/>
      <c r="S2270" s="360" t="n"/>
      <c r="T2270" s="360" t="n"/>
      <c r="U2270" s="360" t="n"/>
      <c r="V2270" s="360" t="n"/>
      <c r="W2270" s="360" t="n">
        <v>0</v>
      </c>
      <c r="X2270" s="360" t="n">
        <v>1</v>
      </c>
      <c r="Y2270" s="360" t="n">
        <v>0</v>
      </c>
      <c r="Z2270" s="360" t="n"/>
      <c r="AA2270" s="360" t="n"/>
      <c r="AB2270" s="360" t="n"/>
    </row>
    <row r="2271">
      <c r="A2271" s="360" t="n">
        <v>50</v>
      </c>
      <c r="B2271" s="360" t="n">
        <v>0</v>
      </c>
      <c r="C2271" s="360" t="n">
        <v>0</v>
      </c>
      <c r="D2271" s="360" t="n">
        <v>1</v>
      </c>
      <c r="E2271" s="360" t="n">
        <v>205</v>
      </c>
      <c r="F2271" s="360">
        <f>ROUND(Source!S2256,O2271)</f>
        <v/>
      </c>
      <c r="G2271" s="360" t="inlineStr">
        <is>
          <t>ОЗП</t>
        </is>
      </c>
      <c r="H2271" s="360" t="inlineStr">
        <is>
          <t>Основная ЗП рабочих</t>
        </is>
      </c>
      <c r="I2271" s="360" t="n"/>
      <c r="J2271" s="360" t="n"/>
      <c r="K2271" s="360" t="n">
        <v>205</v>
      </c>
      <c r="L2271" s="360" t="n">
        <v>14</v>
      </c>
      <c r="M2271" s="360" t="n">
        <v>3</v>
      </c>
      <c r="N2271" s="360" t="inlineStr"/>
      <c r="O2271" s="360" t="n">
        <v>0</v>
      </c>
      <c r="P2271" s="360" t="n"/>
      <c r="Q2271" s="360" t="n"/>
      <c r="R2271" s="360" t="n"/>
      <c r="S2271" s="360" t="n"/>
      <c r="T2271" s="360" t="n"/>
      <c r="U2271" s="360" t="n"/>
      <c r="V2271" s="360" t="n"/>
      <c r="W2271" s="360" t="n">
        <v>0</v>
      </c>
      <c r="X2271" s="360" t="n">
        <v>1</v>
      </c>
      <c r="Y2271" s="360" t="n">
        <v>0</v>
      </c>
      <c r="Z2271" s="360" t="n"/>
      <c r="AA2271" s="360" t="n"/>
      <c r="AB2271" s="360" t="n"/>
    </row>
    <row r="2272">
      <c r="A2272" s="360" t="n">
        <v>50</v>
      </c>
      <c r="B2272" s="360" t="n">
        <v>0</v>
      </c>
      <c r="C2272" s="360" t="n">
        <v>0</v>
      </c>
      <c r="D2272" s="360" t="n">
        <v>1</v>
      </c>
      <c r="E2272" s="360" t="n">
        <v>232</v>
      </c>
      <c r="F2272" s="360">
        <f>ROUND(Source!BC2256,O2272)</f>
        <v/>
      </c>
      <c r="G2272" s="360" t="inlineStr">
        <is>
          <t>ОЗПсНРиСП</t>
        </is>
      </c>
      <c r="H2272" s="360" t="inlineStr">
        <is>
          <t>Основная ЗП рабочих по ТСН-2001.16</t>
        </is>
      </c>
      <c r="I2272" s="360" t="n"/>
      <c r="J2272" s="360" t="n"/>
      <c r="K2272" s="360" t="n">
        <v>232</v>
      </c>
      <c r="L2272" s="360" t="n">
        <v>15</v>
      </c>
      <c r="M2272" s="360" t="n">
        <v>3</v>
      </c>
      <c r="N2272" s="360" t="inlineStr"/>
      <c r="O2272" s="360" t="n">
        <v>0</v>
      </c>
      <c r="P2272" s="360" t="n"/>
      <c r="Q2272" s="360" t="n"/>
      <c r="R2272" s="360" t="n"/>
      <c r="S2272" s="360" t="n"/>
      <c r="T2272" s="360" t="n"/>
      <c r="U2272" s="360" t="n"/>
      <c r="V2272" s="360" t="n"/>
      <c r="W2272" s="360" t="n">
        <v>0</v>
      </c>
      <c r="X2272" s="360" t="n">
        <v>1</v>
      </c>
      <c r="Y2272" s="360" t="n">
        <v>0</v>
      </c>
      <c r="Z2272" s="360" t="n"/>
      <c r="AA2272" s="360" t="n"/>
      <c r="AB2272" s="360" t="n"/>
    </row>
    <row r="2273">
      <c r="A2273" s="360" t="n">
        <v>50</v>
      </c>
      <c r="B2273" s="360" t="n">
        <v>0</v>
      </c>
      <c r="C2273" s="360" t="n">
        <v>0</v>
      </c>
      <c r="D2273" s="360" t="n">
        <v>1</v>
      </c>
      <c r="E2273" s="360" t="n">
        <v>214</v>
      </c>
      <c r="F2273" s="360">
        <f>ROUND(Source!AS2256,O2273)</f>
        <v/>
      </c>
      <c r="G2273" s="360" t="inlineStr">
        <is>
          <t>Строит</t>
        </is>
      </c>
      <c r="H2273" s="360" t="inlineStr">
        <is>
          <t>Строительные работы с НР и СП</t>
        </is>
      </c>
      <c r="I2273" s="360" t="n"/>
      <c r="J2273" s="360" t="n"/>
      <c r="K2273" s="360" t="n">
        <v>214</v>
      </c>
      <c r="L2273" s="360" t="n">
        <v>16</v>
      </c>
      <c r="M2273" s="360" t="n">
        <v>3</v>
      </c>
      <c r="N2273" s="360" t="inlineStr"/>
      <c r="O2273" s="360" t="n">
        <v>0</v>
      </c>
      <c r="P2273" s="360" t="n"/>
      <c r="Q2273" s="360" t="n"/>
      <c r="R2273" s="360" t="n"/>
      <c r="S2273" s="360" t="n"/>
      <c r="T2273" s="360" t="n"/>
      <c r="U2273" s="360" t="n"/>
      <c r="V2273" s="360" t="n"/>
      <c r="W2273" s="360" t="n">
        <v>0</v>
      </c>
      <c r="X2273" s="360" t="n">
        <v>1</v>
      </c>
      <c r="Y2273" s="360" t="n">
        <v>0</v>
      </c>
      <c r="Z2273" s="360" t="n"/>
      <c r="AA2273" s="360" t="n"/>
      <c r="AB2273" s="360" t="n"/>
    </row>
    <row r="2274">
      <c r="A2274" s="360" t="n">
        <v>50</v>
      </c>
      <c r="B2274" s="360" t="n">
        <v>0</v>
      </c>
      <c r="C2274" s="360" t="n">
        <v>0</v>
      </c>
      <c r="D2274" s="360" t="n">
        <v>1</v>
      </c>
      <c r="E2274" s="360" t="n">
        <v>215</v>
      </c>
      <c r="F2274" s="360">
        <f>ROUND(Source!AT2256,O2274)</f>
        <v/>
      </c>
      <c r="G2274" s="360" t="inlineStr">
        <is>
          <t>Монтаж</t>
        </is>
      </c>
      <c r="H2274" s="360" t="inlineStr">
        <is>
          <t>Монтажные работы с НР и СП</t>
        </is>
      </c>
      <c r="I2274" s="360" t="n"/>
      <c r="J2274" s="360" t="n"/>
      <c r="K2274" s="360" t="n">
        <v>215</v>
      </c>
      <c r="L2274" s="360" t="n">
        <v>17</v>
      </c>
      <c r="M2274" s="360" t="n">
        <v>3</v>
      </c>
      <c r="N2274" s="360" t="inlineStr"/>
      <c r="O2274" s="360" t="n">
        <v>0</v>
      </c>
      <c r="P2274" s="360" t="n"/>
      <c r="Q2274" s="360" t="n"/>
      <c r="R2274" s="360" t="n"/>
      <c r="S2274" s="360" t="n"/>
      <c r="T2274" s="360" t="n"/>
      <c r="U2274" s="360" t="n"/>
      <c r="V2274" s="360" t="n"/>
      <c r="W2274" s="360" t="n">
        <v>0</v>
      </c>
      <c r="X2274" s="360" t="n">
        <v>1</v>
      </c>
      <c r="Y2274" s="360" t="n">
        <v>0</v>
      </c>
      <c r="Z2274" s="360" t="n"/>
      <c r="AA2274" s="360" t="n"/>
      <c r="AB2274" s="360" t="n"/>
    </row>
    <row r="2275">
      <c r="A2275" s="360" t="n">
        <v>50</v>
      </c>
      <c r="B2275" s="360" t="n">
        <v>0</v>
      </c>
      <c r="C2275" s="360" t="n">
        <v>0</v>
      </c>
      <c r="D2275" s="360" t="n">
        <v>1</v>
      </c>
      <c r="E2275" s="360" t="n">
        <v>217</v>
      </c>
      <c r="F2275" s="360">
        <f>ROUND(Source!AU2256,O2275)</f>
        <v/>
      </c>
      <c r="G2275" s="360" t="inlineStr">
        <is>
          <t>Прочие</t>
        </is>
      </c>
      <c r="H2275" s="360" t="inlineStr">
        <is>
          <t>Прочие работы с НР и СП</t>
        </is>
      </c>
      <c r="I2275" s="360" t="n"/>
      <c r="J2275" s="360" t="n"/>
      <c r="K2275" s="360" t="n">
        <v>217</v>
      </c>
      <c r="L2275" s="360" t="n">
        <v>18</v>
      </c>
      <c r="M2275" s="360" t="n">
        <v>3</v>
      </c>
      <c r="N2275" s="360" t="inlineStr"/>
      <c r="O2275" s="360" t="n">
        <v>0</v>
      </c>
      <c r="P2275" s="360" t="n"/>
      <c r="Q2275" s="360" t="n"/>
      <c r="R2275" s="360" t="n"/>
      <c r="S2275" s="360" t="n"/>
      <c r="T2275" s="360" t="n"/>
      <c r="U2275" s="360" t="n"/>
      <c r="V2275" s="360" t="n"/>
      <c r="W2275" s="360" t="n">
        <v>0</v>
      </c>
      <c r="X2275" s="360" t="n">
        <v>1</v>
      </c>
      <c r="Y2275" s="360" t="n">
        <v>0</v>
      </c>
      <c r="Z2275" s="360" t="n"/>
      <c r="AA2275" s="360" t="n"/>
      <c r="AB2275" s="360" t="n"/>
    </row>
    <row r="2276">
      <c r="A2276" s="360" t="n">
        <v>50</v>
      </c>
      <c r="B2276" s="360" t="n">
        <v>0</v>
      </c>
      <c r="C2276" s="360" t="n">
        <v>0</v>
      </c>
      <c r="D2276" s="360" t="n">
        <v>1</v>
      </c>
      <c r="E2276" s="360" t="n">
        <v>230</v>
      </c>
      <c r="F2276" s="360">
        <f>ROUND(Source!BA2256,O2276)</f>
        <v/>
      </c>
      <c r="G2276" s="360" t="inlineStr">
        <is>
          <t>ПрочиеЗатр</t>
        </is>
      </c>
      <c r="H2276" s="360" t="inlineStr">
        <is>
          <t>Прочие затраты по ТСН-2001.16</t>
        </is>
      </c>
      <c r="I2276" s="360" t="n"/>
      <c r="J2276" s="360" t="n"/>
      <c r="K2276" s="360" t="n">
        <v>230</v>
      </c>
      <c r="L2276" s="360" t="n">
        <v>19</v>
      </c>
      <c r="M2276" s="360" t="n">
        <v>3</v>
      </c>
      <c r="N2276" s="360" t="inlineStr"/>
      <c r="O2276" s="360" t="n">
        <v>0</v>
      </c>
      <c r="P2276" s="360" t="n"/>
      <c r="Q2276" s="360" t="n"/>
      <c r="R2276" s="360" t="n"/>
      <c r="S2276" s="360" t="n"/>
      <c r="T2276" s="360" t="n"/>
      <c r="U2276" s="360" t="n"/>
      <c r="V2276" s="360" t="n"/>
      <c r="W2276" s="360" t="n">
        <v>0</v>
      </c>
      <c r="X2276" s="360" t="n">
        <v>1</v>
      </c>
      <c r="Y2276" s="360" t="n">
        <v>0</v>
      </c>
      <c r="Z2276" s="360" t="n"/>
      <c r="AA2276" s="360" t="n"/>
      <c r="AB2276" s="360" t="n"/>
    </row>
    <row r="2277">
      <c r="A2277" s="360" t="n">
        <v>50</v>
      </c>
      <c r="B2277" s="360" t="n">
        <v>0</v>
      </c>
      <c r="C2277" s="360" t="n">
        <v>0</v>
      </c>
      <c r="D2277" s="360" t="n">
        <v>1</v>
      </c>
      <c r="E2277" s="360" t="n">
        <v>206</v>
      </c>
      <c r="F2277" s="360">
        <f>ROUND(Source!T2256,O2277)</f>
        <v/>
      </c>
      <c r="G2277" s="360" t="inlineStr">
        <is>
          <t>ВозврМат</t>
        </is>
      </c>
      <c r="H2277" s="360" t="inlineStr">
        <is>
          <t>Возврат материалов</t>
        </is>
      </c>
      <c r="I2277" s="360" t="n"/>
      <c r="J2277" s="360" t="n"/>
      <c r="K2277" s="360" t="n">
        <v>206</v>
      </c>
      <c r="L2277" s="360" t="n">
        <v>20</v>
      </c>
      <c r="M2277" s="360" t="n">
        <v>3</v>
      </c>
      <c r="N2277" s="360" t="inlineStr"/>
      <c r="O2277" s="360" t="n">
        <v>0</v>
      </c>
      <c r="P2277" s="360" t="n"/>
      <c r="Q2277" s="360" t="n"/>
      <c r="R2277" s="360" t="n"/>
      <c r="S2277" s="360" t="n"/>
      <c r="T2277" s="360" t="n"/>
      <c r="U2277" s="360" t="n"/>
      <c r="V2277" s="360" t="n"/>
      <c r="W2277" s="360" t="n">
        <v>0</v>
      </c>
      <c r="X2277" s="360" t="n">
        <v>1</v>
      </c>
      <c r="Y2277" s="360" t="n">
        <v>0</v>
      </c>
      <c r="Z2277" s="360" t="n"/>
      <c r="AA2277" s="360" t="n"/>
      <c r="AB2277" s="360" t="n"/>
    </row>
    <row r="2278">
      <c r="A2278" s="360" t="n">
        <v>50</v>
      </c>
      <c r="B2278" s="360" t="n">
        <v>0</v>
      </c>
      <c r="C2278" s="360" t="n">
        <v>0</v>
      </c>
      <c r="D2278" s="360" t="n">
        <v>1</v>
      </c>
      <c r="E2278" s="360" t="n">
        <v>207</v>
      </c>
      <c r="F2278" s="360">
        <f>ROUND(Source!U2256,O2278)</f>
        <v/>
      </c>
      <c r="G2278" s="360" t="inlineStr">
        <is>
          <t>ТрудСтр</t>
        </is>
      </c>
      <c r="H2278" s="360" t="inlineStr">
        <is>
          <t>Трудозатраты строителей</t>
        </is>
      </c>
      <c r="I2278" s="360" t="n"/>
      <c r="J2278" s="360" t="n"/>
      <c r="K2278" s="360" t="n">
        <v>207</v>
      </c>
      <c r="L2278" s="360" t="n">
        <v>21</v>
      </c>
      <c r="M2278" s="360" t="n">
        <v>3</v>
      </c>
      <c r="N2278" s="360" t="inlineStr"/>
      <c r="O2278" s="360" t="n">
        <v>7</v>
      </c>
      <c r="P2278" s="360" t="n"/>
      <c r="Q2278" s="360" t="n"/>
      <c r="R2278" s="360" t="n"/>
      <c r="S2278" s="360" t="n"/>
      <c r="T2278" s="360" t="n"/>
      <c r="U2278" s="360" t="n"/>
      <c r="V2278" s="360" t="n"/>
      <c r="W2278" s="360" t="n">
        <v>0</v>
      </c>
      <c r="X2278" s="360" t="n">
        <v>1</v>
      </c>
      <c r="Y2278" s="360" t="n">
        <v>0</v>
      </c>
      <c r="Z2278" s="360" t="n"/>
      <c r="AA2278" s="360" t="n"/>
      <c r="AB2278" s="360" t="n"/>
    </row>
    <row r="2279">
      <c r="A2279" s="360" t="n">
        <v>50</v>
      </c>
      <c r="B2279" s="360" t="n">
        <v>0</v>
      </c>
      <c r="C2279" s="360" t="n">
        <v>0</v>
      </c>
      <c r="D2279" s="360" t="n">
        <v>1</v>
      </c>
      <c r="E2279" s="360" t="n">
        <v>208</v>
      </c>
      <c r="F2279" s="360">
        <f>ROUND(Source!V2256,O2279)</f>
        <v/>
      </c>
      <c r="G2279" s="360" t="inlineStr">
        <is>
          <t>ТрудМаш</t>
        </is>
      </c>
      <c r="H2279" s="360" t="inlineStr">
        <is>
          <t>Трудозатраты машинистов</t>
        </is>
      </c>
      <c r="I2279" s="360" t="n"/>
      <c r="J2279" s="360" t="n"/>
      <c r="K2279" s="360" t="n">
        <v>208</v>
      </c>
      <c r="L2279" s="360" t="n">
        <v>22</v>
      </c>
      <c r="M2279" s="360" t="n">
        <v>3</v>
      </c>
      <c r="N2279" s="360" t="inlineStr"/>
      <c r="O2279" s="360" t="n">
        <v>7</v>
      </c>
      <c r="P2279" s="360" t="n"/>
      <c r="Q2279" s="360" t="n"/>
      <c r="R2279" s="360" t="n"/>
      <c r="S2279" s="360" t="n"/>
      <c r="T2279" s="360" t="n"/>
      <c r="U2279" s="360" t="n"/>
      <c r="V2279" s="360" t="n"/>
      <c r="W2279" s="360" t="n">
        <v>0</v>
      </c>
      <c r="X2279" s="360" t="n">
        <v>1</v>
      </c>
      <c r="Y2279" s="360" t="n">
        <v>0</v>
      </c>
      <c r="Z2279" s="360" t="n"/>
      <c r="AA2279" s="360" t="n"/>
      <c r="AB2279" s="360" t="n"/>
    </row>
    <row r="2280">
      <c r="A2280" s="360" t="n">
        <v>50</v>
      </c>
      <c r="B2280" s="360" t="n">
        <v>0</v>
      </c>
      <c r="C2280" s="360" t="n">
        <v>0</v>
      </c>
      <c r="D2280" s="360" t="n">
        <v>1</v>
      </c>
      <c r="E2280" s="360" t="n">
        <v>209</v>
      </c>
      <c r="F2280" s="360">
        <f>ROUND(Source!W2256,O2280)</f>
        <v/>
      </c>
      <c r="G2280" s="360" t="inlineStr">
        <is>
          <t>ТранспМат</t>
        </is>
      </c>
      <c r="H2280" s="360" t="inlineStr">
        <is>
          <t>Транспорт материалов</t>
        </is>
      </c>
      <c r="I2280" s="360" t="n"/>
      <c r="J2280" s="360" t="n"/>
      <c r="K2280" s="360" t="n">
        <v>209</v>
      </c>
      <c r="L2280" s="360" t="n">
        <v>23</v>
      </c>
      <c r="M2280" s="360" t="n">
        <v>3</v>
      </c>
      <c r="N2280" s="360" t="inlineStr"/>
      <c r="O2280" s="360" t="n">
        <v>0</v>
      </c>
      <c r="P2280" s="360" t="n"/>
      <c r="Q2280" s="360" t="n"/>
      <c r="R2280" s="360" t="n"/>
      <c r="S2280" s="360" t="n"/>
      <c r="T2280" s="360" t="n"/>
      <c r="U2280" s="360" t="n"/>
      <c r="V2280" s="360" t="n"/>
      <c r="W2280" s="360" t="n">
        <v>0</v>
      </c>
      <c r="X2280" s="360" t="n">
        <v>1</v>
      </c>
      <c r="Y2280" s="360" t="n">
        <v>0</v>
      </c>
      <c r="Z2280" s="360" t="n"/>
      <c r="AA2280" s="360" t="n"/>
      <c r="AB2280" s="360" t="n"/>
    </row>
    <row r="2281">
      <c r="A2281" s="360" t="n">
        <v>50</v>
      </c>
      <c r="B2281" s="360" t="n">
        <v>0</v>
      </c>
      <c r="C2281" s="360" t="n">
        <v>0</v>
      </c>
      <c r="D2281" s="360" t="n">
        <v>1</v>
      </c>
      <c r="E2281" s="360" t="n">
        <v>233</v>
      </c>
      <c r="F2281" s="360">
        <f>ROUND(Source!BD2256,O2281)</f>
        <v/>
      </c>
      <c r="G2281" s="360" t="inlineStr">
        <is>
          <t>Перевозка</t>
        </is>
      </c>
      <c r="H2281" s="360" t="inlineStr">
        <is>
          <t>Перевозка грузов</t>
        </is>
      </c>
      <c r="I2281" s="360" t="n"/>
      <c r="J2281" s="360" t="n"/>
      <c r="K2281" s="360" t="n">
        <v>233</v>
      </c>
      <c r="L2281" s="360" t="n">
        <v>24</v>
      </c>
      <c r="M2281" s="360" t="n">
        <v>3</v>
      </c>
      <c r="N2281" s="360" t="inlineStr"/>
      <c r="O2281" s="360" t="n">
        <v>0</v>
      </c>
      <c r="P2281" s="360" t="n"/>
      <c r="Q2281" s="360" t="n"/>
      <c r="R2281" s="360" t="n"/>
      <c r="S2281" s="360" t="n"/>
      <c r="T2281" s="360" t="n"/>
      <c r="U2281" s="360" t="n"/>
      <c r="V2281" s="360" t="n"/>
      <c r="W2281" s="360" t="n">
        <v>0</v>
      </c>
      <c r="X2281" s="360" t="n">
        <v>1</v>
      </c>
      <c r="Y2281" s="360" t="n">
        <v>0</v>
      </c>
      <c r="Z2281" s="360" t="n"/>
      <c r="AA2281" s="360" t="n"/>
      <c r="AB2281" s="360" t="n"/>
    </row>
    <row r="2282">
      <c r="A2282" s="360" t="n">
        <v>50</v>
      </c>
      <c r="B2282" s="360" t="n">
        <v>0</v>
      </c>
      <c r="C2282" s="360" t="n">
        <v>0</v>
      </c>
      <c r="D2282" s="360" t="n">
        <v>1</v>
      </c>
      <c r="E2282" s="360" t="n">
        <v>210</v>
      </c>
      <c r="F2282" s="360">
        <f>ROUND(Source!X2256,O2282)</f>
        <v/>
      </c>
      <c r="G2282" s="360" t="inlineStr">
        <is>
          <t>НР</t>
        </is>
      </c>
      <c r="H2282" s="360" t="inlineStr">
        <is>
          <t>Накладные расходы</t>
        </is>
      </c>
      <c r="I2282" s="360" t="n"/>
      <c r="J2282" s="360" t="n"/>
      <c r="K2282" s="360" t="n">
        <v>210</v>
      </c>
      <c r="L2282" s="360" t="n">
        <v>25</v>
      </c>
      <c r="M2282" s="360" t="n">
        <v>3</v>
      </c>
      <c r="N2282" s="360" t="inlineStr"/>
      <c r="O2282" s="360" t="n">
        <v>0</v>
      </c>
      <c r="P2282" s="360" t="n"/>
      <c r="Q2282" s="360" t="n"/>
      <c r="R2282" s="360" t="n"/>
      <c r="S2282" s="360" t="n"/>
      <c r="T2282" s="360" t="n"/>
      <c r="U2282" s="360" t="n"/>
      <c r="V2282" s="360" t="n"/>
      <c r="W2282" s="360" t="n">
        <v>0</v>
      </c>
      <c r="X2282" s="360" t="n">
        <v>1</v>
      </c>
      <c r="Y2282" s="360" t="n">
        <v>0</v>
      </c>
      <c r="Z2282" s="360" t="n"/>
      <c r="AA2282" s="360" t="n"/>
      <c r="AB2282" s="360" t="n"/>
    </row>
    <row r="2283">
      <c r="A2283" s="360" t="n">
        <v>50</v>
      </c>
      <c r="B2283" s="360" t="n">
        <v>0</v>
      </c>
      <c r="C2283" s="360" t="n">
        <v>0</v>
      </c>
      <c r="D2283" s="360" t="n">
        <v>1</v>
      </c>
      <c r="E2283" s="360" t="n">
        <v>211</v>
      </c>
      <c r="F2283" s="360">
        <f>ROUND(Source!Y2256,O2283)</f>
        <v/>
      </c>
      <c r="G2283" s="360" t="inlineStr">
        <is>
          <t>СмПриб</t>
        </is>
      </c>
      <c r="H2283" s="360" t="inlineStr">
        <is>
          <t>Сметная прибыль</t>
        </is>
      </c>
      <c r="I2283" s="360" t="n"/>
      <c r="J2283" s="360" t="n"/>
      <c r="K2283" s="360" t="n">
        <v>211</v>
      </c>
      <c r="L2283" s="360" t="n">
        <v>26</v>
      </c>
      <c r="M2283" s="360" t="n">
        <v>3</v>
      </c>
      <c r="N2283" s="360" t="inlineStr"/>
      <c r="O2283" s="360" t="n">
        <v>0</v>
      </c>
      <c r="P2283" s="360" t="n"/>
      <c r="Q2283" s="360" t="n"/>
      <c r="R2283" s="360" t="n"/>
      <c r="S2283" s="360" t="n"/>
      <c r="T2283" s="360" t="n"/>
      <c r="U2283" s="360" t="n"/>
      <c r="V2283" s="360" t="n"/>
      <c r="W2283" s="360" t="n">
        <v>0</v>
      </c>
      <c r="X2283" s="360" t="n">
        <v>1</v>
      </c>
      <c r="Y2283" s="360" t="n">
        <v>0</v>
      </c>
      <c r="Z2283" s="360" t="n"/>
      <c r="AA2283" s="360" t="n"/>
      <c r="AB2283" s="360" t="n"/>
    </row>
    <row r="2284">
      <c r="A2284" s="360" t="n">
        <v>50</v>
      </c>
      <c r="B2284" s="360" t="n">
        <v>0</v>
      </c>
      <c r="C2284" s="360" t="n">
        <v>0</v>
      </c>
      <c r="D2284" s="360" t="n">
        <v>1</v>
      </c>
      <c r="E2284" s="360" t="n">
        <v>224</v>
      </c>
      <c r="F2284" s="360">
        <f>ROUND(Source!AR2256,O2284)</f>
        <v/>
      </c>
      <c r="G2284" s="360" t="inlineStr">
        <is>
          <t>Всего</t>
        </is>
      </c>
      <c r="H2284" s="360" t="inlineStr">
        <is>
          <t>Всего с НР и СП</t>
        </is>
      </c>
      <c r="I2284" s="360" t="n"/>
      <c r="J2284" s="360" t="n"/>
      <c r="K2284" s="360" t="n">
        <v>224</v>
      </c>
      <c r="L2284" s="360" t="n">
        <v>27</v>
      </c>
      <c r="M2284" s="360" t="n">
        <v>3</v>
      </c>
      <c r="N2284" s="360" t="inlineStr"/>
      <c r="O2284" s="360" t="n">
        <v>0</v>
      </c>
      <c r="P2284" s="360" t="n"/>
      <c r="Q2284" s="360" t="n"/>
      <c r="R2284" s="360" t="n"/>
      <c r="S2284" s="360" t="n"/>
      <c r="T2284" s="360" t="n"/>
      <c r="U2284" s="360" t="n"/>
      <c r="V2284" s="360" t="n"/>
      <c r="W2284" s="360" t="n">
        <v>0</v>
      </c>
      <c r="X2284" s="360" t="n">
        <v>1</v>
      </c>
      <c r="Y2284" s="360" t="n">
        <v>0</v>
      </c>
      <c r="Z2284" s="360" t="n"/>
      <c r="AA2284" s="360" t="n"/>
      <c r="AB2284" s="360" t="n"/>
    </row>
    <row r="2285">
      <c r="A2285" s="360" t="n">
        <v>50</v>
      </c>
      <c r="B2285" s="360" t="n">
        <v>0</v>
      </c>
      <c r="C2285" s="360" t="n">
        <v>0</v>
      </c>
      <c r="D2285" s="360" t="n">
        <v>2</v>
      </c>
      <c r="E2285" s="360" t="n">
        <v>0</v>
      </c>
      <c r="F2285" s="360">
        <f>ROUND(F2284,O2285)</f>
        <v/>
      </c>
      <c r="G2285" s="360" t="inlineStr">
        <is>
          <t>и1</t>
        </is>
      </c>
      <c r="H2285" s="360" t="inlineStr">
        <is>
          <t>Итого</t>
        </is>
      </c>
      <c r="I2285" s="360" t="n"/>
      <c r="J2285" s="360" t="n"/>
      <c r="K2285" s="360" t="n">
        <v>212</v>
      </c>
      <c r="L2285" s="360" t="n">
        <v>28</v>
      </c>
      <c r="M2285" s="360" t="n">
        <v>0</v>
      </c>
      <c r="N2285" s="360" t="inlineStr"/>
      <c r="O2285" s="360" t="n">
        <v>0</v>
      </c>
      <c r="P2285" s="360" t="n"/>
      <c r="Q2285" s="360" t="n"/>
      <c r="R2285" s="360" t="n"/>
      <c r="S2285" s="360" t="n"/>
      <c r="T2285" s="360" t="n"/>
      <c r="U2285" s="360" t="n"/>
      <c r="V2285" s="360" t="n"/>
      <c r="W2285" s="360" t="n">
        <v>0</v>
      </c>
      <c r="X2285" s="360" t="n">
        <v>1</v>
      </c>
      <c r="Y2285" s="360" t="n">
        <v>0</v>
      </c>
      <c r="Z2285" s="360" t="n"/>
      <c r="AA2285" s="360" t="n"/>
      <c r="AB2285" s="360" t="n"/>
    </row>
    <row r="2286">
      <c r="A2286" s="360" t="n">
        <v>50</v>
      </c>
      <c r="B2286" s="360" t="n">
        <v>0</v>
      </c>
      <c r="C2286" s="360" t="n">
        <v>0</v>
      </c>
      <c r="D2286" s="360" t="n">
        <v>2</v>
      </c>
      <c r="E2286" s="360" t="n">
        <v>0</v>
      </c>
      <c r="F2286" s="360">
        <f>ROUND(F2285*0.22,O2286)</f>
        <v/>
      </c>
      <c r="G2286" s="360" t="inlineStr">
        <is>
          <t>и2</t>
        </is>
      </c>
      <c r="H2286" s="360" t="inlineStr">
        <is>
          <t>НДС 22%</t>
        </is>
      </c>
      <c r="I2286" s="360" t="n"/>
      <c r="J2286" s="360" t="n"/>
      <c r="K2286" s="360" t="n">
        <v>212</v>
      </c>
      <c r="L2286" s="360" t="n">
        <v>29</v>
      </c>
      <c r="M2286" s="360" t="n">
        <v>0</v>
      </c>
      <c r="N2286" s="360" t="inlineStr"/>
      <c r="O2286" s="360" t="n">
        <v>0</v>
      </c>
      <c r="P2286" s="360" t="n"/>
      <c r="Q2286" s="360" t="n"/>
      <c r="R2286" s="360" t="n"/>
      <c r="S2286" s="360" t="n"/>
      <c r="T2286" s="360" t="n"/>
      <c r="U2286" s="360" t="n"/>
      <c r="V2286" s="360" t="n"/>
      <c r="W2286" s="360" t="n">
        <v>0</v>
      </c>
      <c r="X2286" s="360" t="n">
        <v>1</v>
      </c>
      <c r="Y2286" s="360" t="n">
        <v>0</v>
      </c>
      <c r="Z2286" s="360" t="n"/>
      <c r="AA2286" s="360" t="n"/>
      <c r="AB2286" s="360" t="n"/>
    </row>
    <row r="2287">
      <c r="A2287" s="360" t="n">
        <v>50</v>
      </c>
      <c r="B2287" s="360" t="n">
        <v>0</v>
      </c>
      <c r="C2287" s="360" t="n">
        <v>0</v>
      </c>
      <c r="D2287" s="360" t="n">
        <v>2</v>
      </c>
      <c r="E2287" s="360" t="n">
        <v>213</v>
      </c>
      <c r="F2287" s="360">
        <f>ROUND(F2285+F2286,O2287)</f>
        <v/>
      </c>
      <c r="G2287" s="360" t="inlineStr">
        <is>
          <t>и3</t>
        </is>
      </c>
      <c r="H2287" s="360" t="inlineStr">
        <is>
          <t>Всего</t>
        </is>
      </c>
      <c r="I2287" s="360" t="n"/>
      <c r="J2287" s="360" t="n"/>
      <c r="K2287" s="360" t="n">
        <v>212</v>
      </c>
      <c r="L2287" s="360" t="n">
        <v>30</v>
      </c>
      <c r="M2287" s="360" t="n">
        <v>0</v>
      </c>
      <c r="N2287" s="360" t="inlineStr"/>
      <c r="O2287" s="360" t="n">
        <v>0</v>
      </c>
      <c r="P2287" s="360" t="n"/>
      <c r="Q2287" s="360" t="n"/>
      <c r="R2287" s="360" t="n"/>
      <c r="S2287" s="360" t="n"/>
      <c r="T2287" s="360" t="n"/>
      <c r="U2287" s="360" t="n"/>
      <c r="V2287" s="360" t="n"/>
      <c r="W2287" s="360" t="n">
        <v>0</v>
      </c>
      <c r="X2287" s="360" t="n">
        <v>1</v>
      </c>
      <c r="Y2287" s="360" t="n">
        <v>0</v>
      </c>
      <c r="Z2287" s="360" t="n"/>
      <c r="AA2287" s="360" t="n"/>
      <c r="AB2287" s="360" t="n"/>
    </row>
    <row r="2289">
      <c r="A2289" s="358" t="n">
        <v>51</v>
      </c>
      <c r="B2289" s="358">
        <f>B12</f>
        <v/>
      </c>
      <c r="C2289" s="358">
        <f>A12</f>
        <v/>
      </c>
      <c r="D2289" s="358">
        <f>ROW(A12)</f>
        <v/>
      </c>
      <c r="E2289" s="358" t="n"/>
      <c r="F2289" s="358">
        <f>IF(F12&lt;&gt;"",F12,"")</f>
        <v/>
      </c>
      <c r="G2289" s="358">
        <f>IF(G12&lt;&gt;"",G12,"")</f>
        <v/>
      </c>
      <c r="H2289" s="358" t="n">
        <v>0</v>
      </c>
      <c r="I2289" s="358" t="n"/>
      <c r="J2289" s="358" t="n"/>
      <c r="K2289" s="358" t="n"/>
      <c r="L2289" s="358" t="n"/>
      <c r="M2289" s="358" t="n"/>
      <c r="N2289" s="358" t="n"/>
      <c r="O2289" s="358">
        <f>ROUND(O28+O67+O109+O150+O197+O238+O280+O319+O359+O403+O443+O486+O527+O571+O613+O659+O711+O754+O794+O836+O879+O929+O966+O1011+O1050+O1091+O1134+O1177+O1218+O1259+O1299+O1340+O1380+O1429+O1469+O1510+O1551+O1593+O1635+O1676+O1720+O1766+O1805+O1844+O1885+O1926+O1965+O2007+O2049+O2091+O2132+O2174+O2215+O2256, 0)</f>
        <v/>
      </c>
      <c r="P2289" s="358">
        <f>ROUND(P28+P67+P109+P150+P197+P238+P280+P319+P359+P403+P443+P486+P527+P571+P613+P659+P711+P754+P794+P836+P879+P929+P966+P1011+P1050+P1091+P1134+P1177+P1218+P1259+P1299+P1340+P1380+P1429+P1469+P1510+P1551+P1593+P1635+P1676+P1720+P1766+P1805+P1844+P1885+P1926+P1965+P2007+P2049+P2091+P2132+P2174+P2215+P2256, 0)</f>
        <v/>
      </c>
      <c r="Q2289" s="358">
        <f>ROUND(Q28+Q67+Q109+Q150+Q197+Q238+Q280+Q319+Q359+Q403+Q443+Q486+Q527+Q571+Q613+Q659+Q711+Q754+Q794+Q836+Q879+Q929+Q966+Q1011+Q1050+Q1091+Q1134+Q1177+Q1218+Q1259+Q1299+Q1340+Q1380+Q1429+Q1469+Q1510+Q1551+Q1593+Q1635+Q1676+Q1720+Q1766+Q1805+Q1844+Q1885+Q1926+Q1965+Q2007+Q2049+Q2091+Q2132+Q2174+Q2215+Q2256, 0)</f>
        <v/>
      </c>
      <c r="R2289" s="358">
        <f>ROUND(R28+R67+R109+R150+R197+R238+R280+R319+R359+R403+R443+R486+R527+R571+R613+R659+R711+R754+R794+R836+R879+R929+R966+R1011+R1050+R1091+R1134+R1177+R1218+R1259+R1299+R1340+R1380+R1429+R1469+R1510+R1551+R1593+R1635+R1676+R1720+R1766+R1805+R1844+R1885+R1926+R1965+R2007+R2049+R2091+R2132+R2174+R2215+R2256, 0)</f>
        <v/>
      </c>
      <c r="S2289" s="358">
        <f>ROUND(S28+S67+S109+S150+S197+S238+S280+S319+S359+S403+S443+S486+S527+S571+S613+S659+S711+S754+S794+S836+S879+S929+S966+S1011+S1050+S1091+S1134+S1177+S1218+S1259+S1299+S1340+S1380+S1429+S1469+S1510+S1551+S1593+S1635+S1676+S1720+S1766+S1805+S1844+S1885+S1926+S1965+S2007+S2049+S2091+S2132+S2174+S2215+S2256, 0)</f>
        <v/>
      </c>
      <c r="T2289" s="358">
        <f>ROUND(T28+T67+T109+T150+T197+T238+T280+T319+T359+T403+T443+T486+T527+T571+T613+T659+T711+T754+T794+T836+T879+T929+T966+T1011+T1050+T1091+T1134+T1177+T1218+T1259+T1299+T1340+T1380+T1429+T1469+T1510+T1551+T1593+T1635+T1676+T1720+T1766+T1805+T1844+T1885+T1926+T1965+T2007+T2049+T2091+T2132+T2174+T2215+T2256, 0)</f>
        <v/>
      </c>
      <c r="U2289" s="358">
        <f>U28+U67+U109+U150+U197+U238+U280+U319+U359+U403+U443+U486+U527+U571+U613+U659+U711+U754+U794+U836+U879+U929+U966+U1011+U1050+U1091+U1134+U1177+U1218+U1259+U1299+U1340+U1380+U1429+U1469+U1510+U1551+U1593+U1635+U1676+U1720+U1766+U1805+U1844+U1885+U1926+U1965+U2007+U2049+U2091+U2132+U2174+U2215+U2256</f>
        <v/>
      </c>
      <c r="V2289" s="358">
        <f>V28+V67+V109+V150+V197+V238+V280+V319+V359+V403+V443+V486+V527+V571+V613+V659+V711+V754+V794+V836+V879+V929+V966+V1011+V1050+V1091+V1134+V1177+V1218+V1259+V1299+V1340+V1380+V1429+V1469+V1510+V1551+V1593+V1635+V1676+V1720+V1766+V1805+V1844+V1885+V1926+V1965+V2007+V2049+V2091+V2132+V2174+V2215+V2256</f>
        <v/>
      </c>
      <c r="W2289" s="358">
        <f>ROUND(W28+W67+W109+W150+W197+W238+W280+W319+W359+W403+W443+W486+W527+W571+W613+W659+W711+W754+W794+W836+W879+W929+W966+W1011+W1050+W1091+W1134+W1177+W1218+W1259+W1299+W1340+W1380+W1429+W1469+W1510+W1551+W1593+W1635+W1676+W1720+W1766+W1805+W1844+W1885+W1926+W1965+W2007+W2049+W2091+W2132+W2174+W2215+W2256, 0)</f>
        <v/>
      </c>
      <c r="X2289" s="358">
        <f>ROUND(X28+X67+X109+X150+X197+X238+X280+X319+X359+X403+X443+X486+X527+X571+X613+X659+X711+X754+X794+X836+X879+X929+X966+X1011+X1050+X1091+X1134+X1177+X1218+X1259+X1299+X1340+X1380+X1429+X1469+X1510+X1551+X1593+X1635+X1676+X1720+X1766+X1805+X1844+X1885+X1926+X1965+X2007+X2049+X2091+X2132+X2174+X2215+X2256, 0)</f>
        <v/>
      </c>
      <c r="Y2289" s="358">
        <f>ROUND(Y28+Y67+Y109+Y150+Y197+Y238+Y280+Y319+Y359+Y403+Y443+Y486+Y527+Y571+Y613+Y659+Y711+Y754+Y794+Y836+Y879+Y929+Y966+Y1011+Y1050+Y1091+Y1134+Y1177+Y1218+Y1259+Y1299+Y1340+Y1380+Y1429+Y1469+Y1510+Y1551+Y1593+Y1635+Y1676+Y1720+Y1766+Y1805+Y1844+Y1885+Y1926+Y1965+Y2007+Y2049+Y2091+Y2132+Y2174+Y2215+Y2256, 0)</f>
        <v/>
      </c>
      <c r="Z2289" s="358" t="n"/>
      <c r="AA2289" s="358" t="n"/>
      <c r="AB2289" s="358" t="n"/>
      <c r="AC2289" s="358" t="n"/>
      <c r="AD2289" s="358" t="n"/>
      <c r="AE2289" s="358" t="n"/>
      <c r="AF2289" s="358" t="n"/>
      <c r="AG2289" s="358" t="n"/>
      <c r="AH2289" s="358" t="n"/>
      <c r="AI2289" s="358" t="n"/>
      <c r="AJ2289" s="358" t="n"/>
      <c r="AK2289" s="358" t="n"/>
      <c r="AL2289" s="358" t="n"/>
      <c r="AM2289" s="358" t="n"/>
      <c r="AN2289" s="358" t="n"/>
      <c r="AO2289" s="358">
        <f>ROUND(AO28+AO67+AO109+AO150+AO197+AO238+AO280+AO319+AO359+AO403+AO443+AO486+AO527+AO571+AO613+AO659+AO711+AO754+AO794+AO836+AO879+AO929+AO966+AO1011+AO1050+AO1091+AO1134+AO1177+AO1218+AO1259+AO1299+AO1340+AO1380+AO1429+AO1469+AO1510+AO1551+AO1593+AO1635+AO1676+AO1720+AO1766+AO1805+AO1844+AO1885+AO1926+AO1965+AO2007+AO2049+AO2091+AO2132+AO2174+AO2215+AO2256, 0)</f>
        <v/>
      </c>
      <c r="AP2289" s="358">
        <f>ROUND(AP28+AP67+AP109+AP150+AP197+AP238+AP280+AP319+AP359+AP403+AP443+AP486+AP527+AP571+AP613+AP659+AP711+AP754+AP794+AP836+AP879+AP929+AP966+AP1011+AP1050+AP1091+AP1134+AP1177+AP1218+AP1259+AP1299+AP1340+AP1380+AP1429+AP1469+AP1510+AP1551+AP1593+AP1635+AP1676+AP1720+AP1766+AP1805+AP1844+AP1885+AP1926+AP1965+AP2007+AP2049+AP2091+AP2132+AP2174+AP2215+AP2256, 0)</f>
        <v/>
      </c>
      <c r="AQ2289" s="358">
        <f>ROUND(AQ28+AQ67+AQ109+AQ150+AQ197+AQ238+AQ280+AQ319+AQ359+AQ403+AQ443+AQ486+AQ527+AQ571+AQ613+AQ659+AQ711+AQ754+AQ794+AQ836+AQ879+AQ929+AQ966+AQ1011+AQ1050+AQ1091+AQ1134+AQ1177+AQ1218+AQ1259+AQ1299+AQ1340+AQ1380+AQ1429+AQ1469+AQ1510+AQ1551+AQ1593+AQ1635+AQ1676+AQ1720+AQ1766+AQ1805+AQ1844+AQ1885+AQ1926+AQ1965+AQ2007+AQ2049+AQ2091+AQ2132+AQ2174+AQ2215+AQ2256, 0)</f>
        <v/>
      </c>
      <c r="AR2289" s="358">
        <f>ROUND(AR28+AR67+AR109+AR150+AR197+AR238+AR280+AR319+AR359+AR403+AR443+AR486+AR527+AR571+AR613+AR659+AR711+AR754+AR794+AR836+AR879+AR929+AR966+AR1011+AR1050+AR1091+AR1134+AR1177+AR1218+AR1259+AR1299+AR1340+AR1380+AR1429+AR1469+AR1510+AR1551+AR1593+AR1635+AR1676+AR1720+AR1766+AR1805+AR1844+AR1885+AR1926+AR1965+AR2007+AR2049+AR2091+AR2132+AR2174+AR2215+AR2256, 0)</f>
        <v/>
      </c>
      <c r="AS2289" s="358">
        <f>ROUND(AS28+AS67+AS109+AS150+AS197+AS238+AS280+AS319+AS359+AS403+AS443+AS486+AS527+AS571+AS613+AS659+AS711+AS754+AS794+AS836+AS879+AS929+AS966+AS1011+AS1050+AS1091+AS1134+AS1177+AS1218+AS1259+AS1299+AS1340+AS1380+AS1429+AS1469+AS1510+AS1551+AS1593+AS1635+AS1676+AS1720+AS1766+AS1805+AS1844+AS1885+AS1926+AS1965+AS2007+AS2049+AS2091+AS2132+AS2174+AS2215+AS2256, 0)</f>
        <v/>
      </c>
      <c r="AT2289" s="358">
        <f>ROUND(AT28+AT67+AT109+AT150+AT197+AT238+AT280+AT319+AT359+AT403+AT443+AT486+AT527+AT571+AT613+AT659+AT711+AT754+AT794+AT836+AT879+AT929+AT966+AT1011+AT1050+AT1091+AT1134+AT1177+AT1218+AT1259+AT1299+AT1340+AT1380+AT1429+AT1469+AT1510+AT1551+AT1593+AT1635+AT1676+AT1720+AT1766+AT1805+AT1844+AT1885+AT1926+AT1965+AT2007+AT2049+AT2091+AT2132+AT2174+AT2215+AT2256, 0)</f>
        <v/>
      </c>
      <c r="AU2289" s="358">
        <f>ROUND(AU28+AU67+AU109+AU150+AU197+AU238+AU280+AU319+AU359+AU403+AU443+AU486+AU527+AU571+AU613+AU659+AU711+AU754+AU794+AU836+AU879+AU929+AU966+AU1011+AU1050+AU1091+AU1134+AU1177+AU1218+AU1259+AU1299+AU1340+AU1380+AU1429+AU1469+AU1510+AU1551+AU1593+AU1635+AU1676+AU1720+AU1766+AU1805+AU1844+AU1885+AU1926+AU1965+AU2007+AU2049+AU2091+AU2132+AU2174+AU2215+AU2256, 0)</f>
        <v/>
      </c>
      <c r="AV2289" s="358">
        <f>ROUND(AV28+AV67+AV109+AV150+AV197+AV238+AV280+AV319+AV359+AV403+AV443+AV486+AV527+AV571+AV613+AV659+AV711+AV754+AV794+AV836+AV879+AV929+AV966+AV1011+AV1050+AV1091+AV1134+AV1177+AV1218+AV1259+AV1299+AV1340+AV1380+AV1429+AV1469+AV1510+AV1551+AV1593+AV1635+AV1676+AV1720+AV1766+AV1805+AV1844+AV1885+AV1926+AV1965+AV2007+AV2049+AV2091+AV2132+AV2174+AV2215+AV2256, 0)</f>
        <v/>
      </c>
      <c r="AW2289" s="358">
        <f>ROUND(AW28+AW67+AW109+AW150+AW197+AW238+AW280+AW319+AW359+AW403+AW443+AW486+AW527+AW571+AW613+AW659+AW711+AW754+AW794+AW836+AW879+AW929+AW966+AW1011+AW1050+AW1091+AW1134+AW1177+AW1218+AW1259+AW1299+AW1340+AW1380+AW1429+AW1469+AW1510+AW1551+AW1593+AW1635+AW1676+AW1720+AW1766+AW1805+AW1844+AW1885+AW1926+AW1965+AW2007+AW2049+AW2091+AW2132+AW2174+AW2215+AW2256, 0)</f>
        <v/>
      </c>
      <c r="AX2289" s="358">
        <f>ROUND(AX28+AX67+AX109+AX150+AX197+AX238+AX280+AX319+AX359+AX403+AX443+AX486+AX527+AX571+AX613+AX659+AX711+AX754+AX794+AX836+AX879+AX929+AX966+AX1011+AX1050+AX1091+AX1134+AX1177+AX1218+AX1259+AX1299+AX1340+AX1380+AX1429+AX1469+AX1510+AX1551+AX1593+AX1635+AX1676+AX1720+AX1766+AX1805+AX1844+AX1885+AX1926+AX1965+AX2007+AX2049+AX2091+AX2132+AX2174+AX2215+AX2256, 0)</f>
        <v/>
      </c>
      <c r="AY2289" s="358">
        <f>ROUND(AY28+AY67+AY109+AY150+AY197+AY238+AY280+AY319+AY359+AY403+AY443+AY486+AY527+AY571+AY613+AY659+AY711+AY754+AY794+AY836+AY879+AY929+AY966+AY1011+AY1050+AY1091+AY1134+AY1177+AY1218+AY1259+AY1299+AY1340+AY1380+AY1429+AY1469+AY1510+AY1551+AY1593+AY1635+AY1676+AY1720+AY1766+AY1805+AY1844+AY1885+AY1926+AY1965+AY2007+AY2049+AY2091+AY2132+AY2174+AY2215+AY2256, 0)</f>
        <v/>
      </c>
      <c r="AZ2289" s="358">
        <f>ROUND(AZ28+AZ67+AZ109+AZ150+AZ197+AZ238+AZ280+AZ319+AZ359+AZ403+AZ443+AZ486+AZ527+AZ571+AZ613+AZ659+AZ711+AZ754+AZ794+AZ836+AZ879+AZ929+AZ966+AZ1011+AZ1050+AZ1091+AZ1134+AZ1177+AZ1218+AZ1259+AZ1299+AZ1340+AZ1380+AZ1429+AZ1469+AZ1510+AZ1551+AZ1593+AZ1635+AZ1676+AZ1720+AZ1766+AZ1805+AZ1844+AZ1885+AZ1926+AZ1965+AZ2007+AZ2049+AZ2091+AZ2132+AZ2174+AZ2215+AZ2256, 0)</f>
        <v/>
      </c>
      <c r="BA2289" s="358">
        <f>ROUND(BA28+BA67+BA109+BA150+BA197+BA238+BA280+BA319+BA359+BA403+BA443+BA486+BA527+BA571+BA613+BA659+BA711+BA754+BA794+BA836+BA879+BA929+BA966+BA1011+BA1050+BA1091+BA1134+BA1177+BA1218+BA1259+BA1299+BA1340+BA1380+BA1429+BA1469+BA1510+BA1551+BA1593+BA1635+BA1676+BA1720+BA1766+BA1805+BA1844+BA1885+BA1926+BA1965+BA2007+BA2049+BA2091+BA2132+BA2174+BA2215+BA2256, 0)</f>
        <v/>
      </c>
      <c r="BB2289" s="358">
        <f>ROUND(BB28+BB67+BB109+BB150+BB197+BB238+BB280+BB319+BB359+BB403+BB443+BB486+BB527+BB571+BB613+BB659+BB711+BB754+BB794+BB836+BB879+BB929+BB966+BB1011+BB1050+BB1091+BB1134+BB1177+BB1218+BB1259+BB1299+BB1340+BB1380+BB1429+BB1469+BB1510+BB1551+BB1593+BB1635+BB1676+BB1720+BB1766+BB1805+BB1844+BB1885+BB1926+BB1965+BB2007+BB2049+BB2091+BB2132+BB2174+BB2215+BB2256, 0)</f>
        <v/>
      </c>
      <c r="BC2289" s="358">
        <f>ROUND(BC28+BC67+BC109+BC150+BC197+BC238+BC280+BC319+BC359+BC403+BC443+BC486+BC527+BC571+BC613+BC659+BC711+BC754+BC794+BC836+BC879+BC929+BC966+BC1011+BC1050+BC1091+BC1134+BC1177+BC1218+BC1259+BC1299+BC1340+BC1380+BC1429+BC1469+BC1510+BC1551+BC1593+BC1635+BC1676+BC1720+BC1766+BC1805+BC1844+BC1885+BC1926+BC1965+BC2007+BC2049+BC2091+BC2132+BC2174+BC2215+BC2256, 0)</f>
        <v/>
      </c>
      <c r="BD2289" s="358">
        <f>ROUND(BD28+BD67+BD109+BD150+BD197+BD238+BD280+BD319+BD359+BD403+BD443+BD486+BD527+BD571+BD613+BD659+BD711+BD754+BD794+BD836+BD879+BD929+BD966+BD1011+BD1050+BD1091+BD1134+BD1177+BD1218+BD1259+BD1299+BD1340+BD1380+BD1429+BD1469+BD1510+BD1551+BD1593+BD1635+BD1676+BD1720+BD1766+BD1805+BD1844+BD1885+BD1926+BD1965+BD2007+BD2049+BD2091+BD2132+BD2174+BD2215+BD2256, 0)</f>
        <v/>
      </c>
      <c r="BE2289" s="358" t="n"/>
      <c r="BF2289" s="358" t="n"/>
      <c r="BG2289" s="358" t="n"/>
      <c r="BH2289" s="358" t="n"/>
      <c r="BI2289" s="358" t="n"/>
      <c r="BJ2289" s="358" t="n"/>
      <c r="BK2289" s="358" t="n"/>
      <c r="BL2289" s="358" t="n"/>
      <c r="BM2289" s="358" t="n"/>
      <c r="BN2289" s="358" t="n"/>
      <c r="BO2289" s="358" t="n"/>
      <c r="BP2289" s="358" t="n"/>
      <c r="BQ2289" s="358" t="n"/>
      <c r="BR2289" s="358" t="n"/>
      <c r="BS2289" s="358" t="n"/>
      <c r="BT2289" s="358" t="n"/>
      <c r="BU2289" s="358" t="n"/>
      <c r="BV2289" s="358" t="n"/>
      <c r="BW2289" s="358" t="n"/>
      <c r="BX2289" s="358" t="n"/>
      <c r="BY2289" s="358" t="n"/>
      <c r="BZ2289" s="358" t="n"/>
      <c r="CA2289" s="358" t="n"/>
      <c r="CB2289" s="358" t="n"/>
      <c r="CC2289" s="358" t="n"/>
      <c r="CD2289" s="358" t="n"/>
      <c r="CE2289" s="358" t="n"/>
      <c r="CF2289" s="358" t="n"/>
      <c r="CG2289" s="358" t="n"/>
      <c r="CH2289" s="358" t="n"/>
      <c r="CI2289" s="358" t="n"/>
      <c r="CJ2289" s="358" t="n"/>
      <c r="CK2289" s="358" t="n"/>
      <c r="CL2289" s="358" t="n"/>
      <c r="CM2289" s="358" t="n"/>
      <c r="CN2289" s="358" t="n"/>
      <c r="CO2289" s="358" t="n"/>
      <c r="CP2289" s="358" t="n"/>
      <c r="CQ2289" s="358" t="n"/>
      <c r="CR2289" s="358" t="n"/>
      <c r="CS2289" s="358" t="n"/>
      <c r="CT2289" s="358" t="n"/>
      <c r="CU2289" s="358" t="n"/>
      <c r="CV2289" s="358" t="n"/>
      <c r="CW2289" s="358" t="n"/>
      <c r="CX2289" s="358" t="n"/>
      <c r="CY2289" s="358" t="n"/>
      <c r="CZ2289" s="358" t="n"/>
      <c r="DA2289" s="358" t="n"/>
      <c r="DB2289" s="358" t="n"/>
      <c r="DC2289" s="358" t="n"/>
      <c r="DD2289" s="358" t="n"/>
      <c r="DE2289" s="358" t="n"/>
      <c r="DF2289" s="358" t="n"/>
      <c r="DG2289" s="359" t="n"/>
      <c r="DH2289" s="359" t="n"/>
      <c r="DI2289" s="359" t="n"/>
      <c r="DJ2289" s="359" t="n"/>
      <c r="DK2289" s="359" t="n"/>
      <c r="DL2289" s="359" t="n"/>
      <c r="DM2289" s="359" t="n"/>
      <c r="DN2289" s="359" t="n"/>
      <c r="DO2289" s="359" t="n"/>
      <c r="DP2289" s="359" t="n"/>
      <c r="DQ2289" s="359" t="n"/>
      <c r="DR2289" s="359" t="n"/>
      <c r="DS2289" s="359" t="n"/>
      <c r="DT2289" s="359" t="n"/>
      <c r="DU2289" s="359" t="n"/>
      <c r="DV2289" s="359" t="n"/>
      <c r="DW2289" s="359" t="n"/>
      <c r="DX2289" s="359" t="n"/>
      <c r="DY2289" s="359" t="n"/>
      <c r="DZ2289" s="359" t="n"/>
      <c r="EA2289" s="359" t="n"/>
      <c r="EB2289" s="359" t="n"/>
      <c r="EC2289" s="359" t="n"/>
      <c r="ED2289" s="359" t="n"/>
      <c r="EE2289" s="359" t="n"/>
      <c r="EF2289" s="359" t="n"/>
      <c r="EG2289" s="359" t="n"/>
      <c r="EH2289" s="359" t="n"/>
      <c r="EI2289" s="359" t="n"/>
      <c r="EJ2289" s="359" t="n"/>
      <c r="EK2289" s="359" t="n"/>
      <c r="EL2289" s="359" t="n"/>
      <c r="EM2289" s="359" t="n"/>
      <c r="EN2289" s="359" t="n"/>
      <c r="EO2289" s="359" t="n"/>
      <c r="EP2289" s="359" t="n"/>
      <c r="EQ2289" s="359" t="n"/>
      <c r="ER2289" s="359" t="n"/>
      <c r="ES2289" s="359" t="n"/>
      <c r="ET2289" s="359" t="n"/>
      <c r="EU2289" s="359" t="n"/>
      <c r="EV2289" s="359" t="n"/>
      <c r="EW2289" s="359" t="n"/>
      <c r="EX2289" s="359" t="n"/>
      <c r="EY2289" s="359" t="n"/>
      <c r="EZ2289" s="359" t="n"/>
      <c r="FA2289" s="359" t="n"/>
      <c r="FB2289" s="359" t="n"/>
      <c r="FC2289" s="359" t="n"/>
      <c r="FD2289" s="359" t="n"/>
      <c r="FE2289" s="359" t="n"/>
      <c r="FF2289" s="359" t="n"/>
      <c r="FG2289" s="359" t="n"/>
      <c r="FH2289" s="359" t="n"/>
      <c r="FI2289" s="359" t="n"/>
      <c r="FJ2289" s="359" t="n"/>
      <c r="FK2289" s="359" t="n"/>
      <c r="FL2289" s="359" t="n"/>
      <c r="FM2289" s="359" t="n"/>
      <c r="FN2289" s="359" t="n"/>
      <c r="FO2289" s="359" t="n"/>
      <c r="FP2289" s="359" t="n"/>
      <c r="FQ2289" s="359" t="n"/>
      <c r="FR2289" s="359" t="n"/>
      <c r="FS2289" s="359" t="n"/>
      <c r="FT2289" s="359" t="n"/>
      <c r="FU2289" s="359" t="n"/>
      <c r="FV2289" s="359" t="n"/>
      <c r="FW2289" s="359" t="n"/>
      <c r="FX2289" s="359" t="n"/>
      <c r="FY2289" s="359" t="n"/>
      <c r="FZ2289" s="359" t="n"/>
      <c r="GA2289" s="359" t="n"/>
      <c r="GB2289" s="359" t="n"/>
      <c r="GC2289" s="359" t="n"/>
      <c r="GD2289" s="359" t="n"/>
      <c r="GE2289" s="359" t="n"/>
      <c r="GF2289" s="359" t="n"/>
      <c r="GG2289" s="359" t="n"/>
      <c r="GH2289" s="359" t="n"/>
      <c r="GI2289" s="359" t="n"/>
      <c r="GJ2289" s="359" t="n"/>
      <c r="GK2289" s="359" t="n"/>
      <c r="GL2289" s="359" t="n"/>
      <c r="GM2289" s="359" t="n"/>
      <c r="GN2289" s="359" t="n"/>
      <c r="GO2289" s="359" t="n"/>
      <c r="GP2289" s="359" t="n"/>
      <c r="GQ2289" s="359" t="n"/>
      <c r="GR2289" s="359" t="n"/>
      <c r="GS2289" s="359" t="n"/>
      <c r="GT2289" s="359" t="n"/>
      <c r="GU2289" s="359" t="n"/>
      <c r="GV2289" s="359" t="n"/>
      <c r="GW2289" s="359" t="n"/>
      <c r="GX2289" s="359" t="n">
        <v>0</v>
      </c>
    </row>
    <row r="2291">
      <c r="A2291" s="360" t="n">
        <v>50</v>
      </c>
      <c r="B2291" s="360" t="n">
        <v>0</v>
      </c>
      <c r="C2291" s="360" t="n">
        <v>0</v>
      </c>
      <c r="D2291" s="360" t="n">
        <v>1</v>
      </c>
      <c r="E2291" s="360" t="n">
        <v>201</v>
      </c>
      <c r="F2291" s="360">
        <f>ROUND(Source!O2289,O2291)</f>
        <v/>
      </c>
      <c r="G2291" s="360" t="inlineStr">
        <is>
          <t>ПЗ</t>
        </is>
      </c>
      <c r="H2291" s="360" t="inlineStr">
        <is>
          <t>Прямые затраты</t>
        </is>
      </c>
      <c r="I2291" s="360" t="n"/>
      <c r="J2291" s="360" t="n"/>
      <c r="K2291" s="360" t="n">
        <v>201</v>
      </c>
      <c r="L2291" s="360" t="n">
        <v>1</v>
      </c>
      <c r="M2291" s="360" t="n">
        <v>3</v>
      </c>
      <c r="N2291" s="360" t="inlineStr"/>
      <c r="O2291" s="360" t="n">
        <v>0</v>
      </c>
      <c r="P2291" s="360" t="n"/>
      <c r="Q2291" s="360" t="n"/>
      <c r="R2291" s="360" t="n"/>
      <c r="S2291" s="360" t="n"/>
      <c r="T2291" s="360" t="n"/>
      <c r="U2291" s="360" t="n"/>
      <c r="V2291" s="360" t="n"/>
      <c r="W2291" s="360" t="n">
        <v>13236</v>
      </c>
      <c r="X2291" s="360" t="n">
        <v>1</v>
      </c>
      <c r="Y2291" s="360" t="n">
        <v>13236</v>
      </c>
      <c r="Z2291" s="360" t="n"/>
      <c r="AA2291" s="360" t="n"/>
      <c r="AB2291" s="360" t="n"/>
    </row>
    <row r="2292">
      <c r="A2292" s="360" t="n">
        <v>50</v>
      </c>
      <c r="B2292" s="360" t="n">
        <v>0</v>
      </c>
      <c r="C2292" s="360" t="n">
        <v>0</v>
      </c>
      <c r="D2292" s="360" t="n">
        <v>1</v>
      </c>
      <c r="E2292" s="360" t="n">
        <v>202</v>
      </c>
      <c r="F2292" s="360">
        <f>ROUND(Source!P2289,O2292)</f>
        <v/>
      </c>
      <c r="G2292" s="360" t="inlineStr">
        <is>
          <t>СтМатОб</t>
        </is>
      </c>
      <c r="H2292" s="360" t="inlineStr">
        <is>
          <t>Стоимость материальных ресурсов (всего)</t>
        </is>
      </c>
      <c r="I2292" s="360" t="n"/>
      <c r="J2292" s="360" t="n"/>
      <c r="K2292" s="360" t="n">
        <v>202</v>
      </c>
      <c r="L2292" s="360" t="n">
        <v>2</v>
      </c>
      <c r="M2292" s="360" t="n">
        <v>3</v>
      </c>
      <c r="N2292" s="360" t="inlineStr"/>
      <c r="O2292" s="360" t="n">
        <v>0</v>
      </c>
      <c r="P2292" s="360" t="n"/>
      <c r="Q2292" s="360" t="n"/>
      <c r="R2292" s="360" t="n"/>
      <c r="S2292" s="360" t="n"/>
      <c r="T2292" s="360" t="n"/>
      <c r="U2292" s="360" t="n"/>
      <c r="V2292" s="360" t="n"/>
      <c r="W2292" s="360" t="n">
        <v>7183</v>
      </c>
      <c r="X2292" s="360" t="n">
        <v>1</v>
      </c>
      <c r="Y2292" s="360" t="n">
        <v>7183</v>
      </c>
      <c r="Z2292" s="360" t="n"/>
      <c r="AA2292" s="360" t="n"/>
      <c r="AB2292" s="360" t="n"/>
    </row>
    <row r="2293">
      <c r="A2293" s="360" t="n">
        <v>50</v>
      </c>
      <c r="B2293" s="360" t="n">
        <v>0</v>
      </c>
      <c r="C2293" s="360" t="n">
        <v>0</v>
      </c>
      <c r="D2293" s="360" t="n">
        <v>1</v>
      </c>
      <c r="E2293" s="360" t="n">
        <v>222</v>
      </c>
      <c r="F2293" s="360">
        <f>ROUND(Source!AO2289,O2293)</f>
        <v/>
      </c>
      <c r="G2293" s="360" t="inlineStr">
        <is>
          <t>СтМатОбЗак</t>
        </is>
      </c>
      <c r="H2293" s="360" t="inlineStr">
        <is>
          <t>Стоимость материалов и оборудования заказчика</t>
        </is>
      </c>
      <c r="I2293" s="360" t="n"/>
      <c r="J2293" s="360" t="n"/>
      <c r="K2293" s="360" t="n">
        <v>222</v>
      </c>
      <c r="L2293" s="360" t="n">
        <v>3</v>
      </c>
      <c r="M2293" s="360" t="n">
        <v>3</v>
      </c>
      <c r="N2293" s="360" t="inlineStr"/>
      <c r="O2293" s="360" t="n">
        <v>0</v>
      </c>
      <c r="P2293" s="360" t="n"/>
      <c r="Q2293" s="360" t="n"/>
      <c r="R2293" s="360" t="n"/>
      <c r="S2293" s="360" t="n"/>
      <c r="T2293" s="360" t="n"/>
      <c r="U2293" s="360" t="n"/>
      <c r="V2293" s="360" t="n"/>
      <c r="W2293" s="360" t="n">
        <v>0</v>
      </c>
      <c r="X2293" s="360" t="n">
        <v>1</v>
      </c>
      <c r="Y2293" s="360" t="n">
        <v>0</v>
      </c>
      <c r="Z2293" s="360" t="n"/>
      <c r="AA2293" s="360" t="n"/>
      <c r="AB2293" s="360" t="n"/>
    </row>
    <row r="2294">
      <c r="A2294" s="360" t="n">
        <v>50</v>
      </c>
      <c r="B2294" s="360" t="n">
        <v>0</v>
      </c>
      <c r="C2294" s="360" t="n">
        <v>0</v>
      </c>
      <c r="D2294" s="360" t="n">
        <v>1</v>
      </c>
      <c r="E2294" s="360" t="n">
        <v>225</v>
      </c>
      <c r="F2294" s="360">
        <f>ROUND(Source!AV2289,O2294)</f>
        <v/>
      </c>
      <c r="G2294" s="360" t="inlineStr">
        <is>
          <t>СтМатОбПод</t>
        </is>
      </c>
      <c r="H2294" s="360" t="inlineStr">
        <is>
          <t>Стоимость материалов и оборудования подрядчика</t>
        </is>
      </c>
      <c r="I2294" s="360" t="n"/>
      <c r="J2294" s="360" t="n"/>
      <c r="K2294" s="360" t="n">
        <v>225</v>
      </c>
      <c r="L2294" s="360" t="n">
        <v>4</v>
      </c>
      <c r="M2294" s="360" t="n">
        <v>3</v>
      </c>
      <c r="N2294" s="360" t="inlineStr"/>
      <c r="O2294" s="360" t="n">
        <v>0</v>
      </c>
      <c r="P2294" s="360" t="n"/>
      <c r="Q2294" s="360" t="n"/>
      <c r="R2294" s="360" t="n"/>
      <c r="S2294" s="360" t="n"/>
      <c r="T2294" s="360" t="n"/>
      <c r="U2294" s="360" t="n"/>
      <c r="V2294" s="360" t="n"/>
      <c r="W2294" s="360" t="n">
        <v>7183</v>
      </c>
      <c r="X2294" s="360" t="n">
        <v>1</v>
      </c>
      <c r="Y2294" s="360" t="n">
        <v>7183</v>
      </c>
      <c r="Z2294" s="360" t="n"/>
      <c r="AA2294" s="360" t="n"/>
      <c r="AB2294" s="360" t="n"/>
    </row>
    <row r="2295">
      <c r="A2295" s="360" t="n">
        <v>50</v>
      </c>
      <c r="B2295" s="360" t="n">
        <v>0</v>
      </c>
      <c r="C2295" s="360" t="n">
        <v>0</v>
      </c>
      <c r="D2295" s="360" t="n">
        <v>1</v>
      </c>
      <c r="E2295" s="360" t="n">
        <v>226</v>
      </c>
      <c r="F2295" s="360">
        <f>ROUND(Source!AW2289,O2295)</f>
        <v/>
      </c>
      <c r="G2295" s="360" t="inlineStr">
        <is>
          <t>СтМат</t>
        </is>
      </c>
      <c r="H2295" s="360" t="inlineStr">
        <is>
          <t>Стоимость материалов (всего)</t>
        </is>
      </c>
      <c r="I2295" s="360" t="n"/>
      <c r="J2295" s="360" t="n"/>
      <c r="K2295" s="360" t="n">
        <v>226</v>
      </c>
      <c r="L2295" s="360" t="n">
        <v>5</v>
      </c>
      <c r="M2295" s="360" t="n">
        <v>3</v>
      </c>
      <c r="N2295" s="360" t="inlineStr"/>
      <c r="O2295" s="360" t="n">
        <v>0</v>
      </c>
      <c r="P2295" s="360" t="n"/>
      <c r="Q2295" s="360" t="n"/>
      <c r="R2295" s="360" t="n"/>
      <c r="S2295" s="360" t="n"/>
      <c r="T2295" s="360" t="n"/>
      <c r="U2295" s="360" t="n"/>
      <c r="V2295" s="360" t="n"/>
      <c r="W2295" s="360" t="n">
        <v>7183</v>
      </c>
      <c r="X2295" s="360" t="n">
        <v>1</v>
      </c>
      <c r="Y2295" s="360" t="n">
        <v>7183</v>
      </c>
      <c r="Z2295" s="360" t="n"/>
      <c r="AA2295" s="360" t="n"/>
      <c r="AB2295" s="360" t="n"/>
    </row>
    <row r="2296">
      <c r="A2296" s="360" t="n">
        <v>50</v>
      </c>
      <c r="B2296" s="360" t="n">
        <v>0</v>
      </c>
      <c r="C2296" s="360" t="n">
        <v>0</v>
      </c>
      <c r="D2296" s="360" t="n">
        <v>1</v>
      </c>
      <c r="E2296" s="360" t="n">
        <v>227</v>
      </c>
      <c r="F2296" s="360">
        <f>ROUND(Source!AX2289,O2296)</f>
        <v/>
      </c>
      <c r="G2296" s="360" t="inlineStr">
        <is>
          <t>СтМатЗак</t>
        </is>
      </c>
      <c r="H2296" s="360" t="inlineStr">
        <is>
          <t>Стоимость материалов заказчика</t>
        </is>
      </c>
      <c r="I2296" s="360" t="n"/>
      <c r="J2296" s="360" t="n"/>
      <c r="K2296" s="360" t="n">
        <v>227</v>
      </c>
      <c r="L2296" s="360" t="n">
        <v>6</v>
      </c>
      <c r="M2296" s="360" t="n">
        <v>3</v>
      </c>
      <c r="N2296" s="360" t="inlineStr"/>
      <c r="O2296" s="360" t="n">
        <v>0</v>
      </c>
      <c r="P2296" s="360" t="n"/>
      <c r="Q2296" s="360" t="n"/>
      <c r="R2296" s="360" t="n"/>
      <c r="S2296" s="360" t="n"/>
      <c r="T2296" s="360" t="n"/>
      <c r="U2296" s="360" t="n"/>
      <c r="V2296" s="360" t="n"/>
      <c r="W2296" s="360" t="n">
        <v>0</v>
      </c>
      <c r="X2296" s="360" t="n">
        <v>1</v>
      </c>
      <c r="Y2296" s="360" t="n">
        <v>0</v>
      </c>
      <c r="Z2296" s="360" t="n"/>
      <c r="AA2296" s="360" t="n"/>
      <c r="AB2296" s="360" t="n"/>
    </row>
    <row r="2297">
      <c r="A2297" s="360" t="n">
        <v>50</v>
      </c>
      <c r="B2297" s="360" t="n">
        <v>0</v>
      </c>
      <c r="C2297" s="360" t="n">
        <v>0</v>
      </c>
      <c r="D2297" s="360" t="n">
        <v>1</v>
      </c>
      <c r="E2297" s="360" t="n">
        <v>228</v>
      </c>
      <c r="F2297" s="360">
        <f>ROUND(Source!AY2289,O2297)</f>
        <v/>
      </c>
      <c r="G2297" s="360" t="inlineStr">
        <is>
          <t>СтМатПод</t>
        </is>
      </c>
      <c r="H2297" s="360" t="inlineStr">
        <is>
          <t>Стоимость материалов подрядчика</t>
        </is>
      </c>
      <c r="I2297" s="360" t="n"/>
      <c r="J2297" s="360" t="n"/>
      <c r="K2297" s="360" t="n">
        <v>228</v>
      </c>
      <c r="L2297" s="360" t="n">
        <v>7</v>
      </c>
      <c r="M2297" s="360" t="n">
        <v>3</v>
      </c>
      <c r="N2297" s="360" t="inlineStr"/>
      <c r="O2297" s="360" t="n">
        <v>0</v>
      </c>
      <c r="P2297" s="360" t="n"/>
      <c r="Q2297" s="360" t="n"/>
      <c r="R2297" s="360" t="n"/>
      <c r="S2297" s="360" t="n"/>
      <c r="T2297" s="360" t="n"/>
      <c r="U2297" s="360" t="n"/>
      <c r="V2297" s="360" t="n"/>
      <c r="W2297" s="360" t="n">
        <v>7183</v>
      </c>
      <c r="X2297" s="360" t="n">
        <v>1</v>
      </c>
      <c r="Y2297" s="360" t="n">
        <v>7183</v>
      </c>
      <c r="Z2297" s="360" t="n"/>
      <c r="AA2297" s="360" t="n"/>
      <c r="AB2297" s="360" t="n"/>
    </row>
    <row r="2298">
      <c r="A2298" s="360" t="n">
        <v>50</v>
      </c>
      <c r="B2298" s="360" t="n">
        <v>0</v>
      </c>
      <c r="C2298" s="360" t="n">
        <v>0</v>
      </c>
      <c r="D2298" s="360" t="n">
        <v>1</v>
      </c>
      <c r="E2298" s="360" t="n">
        <v>216</v>
      </c>
      <c r="F2298" s="360">
        <f>ROUND(Source!AP2289,O2298)</f>
        <v/>
      </c>
      <c r="G2298" s="360" t="inlineStr">
        <is>
          <t>Оборуд</t>
        </is>
      </c>
      <c r="H2298" s="360" t="inlineStr">
        <is>
          <t>Стоимость оборудования (всего)</t>
        </is>
      </c>
      <c r="I2298" s="360" t="n"/>
      <c r="J2298" s="360" t="n"/>
      <c r="K2298" s="360" t="n">
        <v>216</v>
      </c>
      <c r="L2298" s="360" t="n">
        <v>8</v>
      </c>
      <c r="M2298" s="360" t="n">
        <v>3</v>
      </c>
      <c r="N2298" s="360" t="inlineStr"/>
      <c r="O2298" s="360" t="n">
        <v>0</v>
      </c>
      <c r="P2298" s="360" t="n"/>
      <c r="Q2298" s="360" t="n"/>
      <c r="R2298" s="360" t="n"/>
      <c r="S2298" s="360" t="n"/>
      <c r="T2298" s="360" t="n"/>
      <c r="U2298" s="360" t="n"/>
      <c r="V2298" s="360" t="n"/>
      <c r="W2298" s="360" t="n">
        <v>0</v>
      </c>
      <c r="X2298" s="360" t="n">
        <v>1</v>
      </c>
      <c r="Y2298" s="360" t="n">
        <v>0</v>
      </c>
      <c r="Z2298" s="360" t="n"/>
      <c r="AA2298" s="360" t="n"/>
      <c r="AB2298" s="360" t="n"/>
    </row>
    <row r="2299">
      <c r="A2299" s="360" t="n">
        <v>50</v>
      </c>
      <c r="B2299" s="360" t="n">
        <v>0</v>
      </c>
      <c r="C2299" s="360" t="n">
        <v>0</v>
      </c>
      <c r="D2299" s="360" t="n">
        <v>1</v>
      </c>
      <c r="E2299" s="360" t="n">
        <v>223</v>
      </c>
      <c r="F2299" s="360">
        <f>ROUND(Source!AQ2289,O2299)</f>
        <v/>
      </c>
      <c r="G2299" s="360" t="inlineStr">
        <is>
          <t>ОборудЗак</t>
        </is>
      </c>
      <c r="H2299" s="360" t="inlineStr">
        <is>
          <t>Стоимость оборудования заказчика</t>
        </is>
      </c>
      <c r="I2299" s="360" t="n"/>
      <c r="J2299" s="360" t="n"/>
      <c r="K2299" s="360" t="n">
        <v>223</v>
      </c>
      <c r="L2299" s="360" t="n">
        <v>9</v>
      </c>
      <c r="M2299" s="360" t="n">
        <v>3</v>
      </c>
      <c r="N2299" s="360" t="inlineStr"/>
      <c r="O2299" s="360" t="n">
        <v>0</v>
      </c>
      <c r="P2299" s="360" t="n"/>
      <c r="Q2299" s="360" t="n"/>
      <c r="R2299" s="360" t="n"/>
      <c r="S2299" s="360" t="n"/>
      <c r="T2299" s="360" t="n"/>
      <c r="U2299" s="360" t="n"/>
      <c r="V2299" s="360" t="n"/>
      <c r="W2299" s="360" t="n">
        <v>0</v>
      </c>
      <c r="X2299" s="360" t="n">
        <v>1</v>
      </c>
      <c r="Y2299" s="360" t="n">
        <v>0</v>
      </c>
      <c r="Z2299" s="360" t="n"/>
      <c r="AA2299" s="360" t="n"/>
      <c r="AB2299" s="360" t="n"/>
    </row>
    <row r="2300">
      <c r="A2300" s="360" t="n">
        <v>50</v>
      </c>
      <c r="B2300" s="360" t="n">
        <v>0</v>
      </c>
      <c r="C2300" s="360" t="n">
        <v>0</v>
      </c>
      <c r="D2300" s="360" t="n">
        <v>1</v>
      </c>
      <c r="E2300" s="360" t="n">
        <v>229</v>
      </c>
      <c r="F2300" s="360">
        <f>ROUND(Source!AZ2289,O2300)</f>
        <v/>
      </c>
      <c r="G2300" s="360" t="inlineStr">
        <is>
          <t>ОборудПод</t>
        </is>
      </c>
      <c r="H2300" s="360" t="inlineStr">
        <is>
          <t>Стоимость оборудования подрядчика</t>
        </is>
      </c>
      <c r="I2300" s="360" t="n"/>
      <c r="J2300" s="360" t="n"/>
      <c r="K2300" s="360" t="n">
        <v>229</v>
      </c>
      <c r="L2300" s="360" t="n">
        <v>10</v>
      </c>
      <c r="M2300" s="360" t="n">
        <v>3</v>
      </c>
      <c r="N2300" s="360" t="inlineStr"/>
      <c r="O2300" s="360" t="n">
        <v>0</v>
      </c>
      <c r="P2300" s="360" t="n"/>
      <c r="Q2300" s="360" t="n"/>
      <c r="R2300" s="360" t="n"/>
      <c r="S2300" s="360" t="n"/>
      <c r="T2300" s="360" t="n"/>
      <c r="U2300" s="360" t="n"/>
      <c r="V2300" s="360" t="n"/>
      <c r="W2300" s="360" t="n">
        <v>0</v>
      </c>
      <c r="X2300" s="360" t="n">
        <v>1</v>
      </c>
      <c r="Y2300" s="360" t="n">
        <v>0</v>
      </c>
      <c r="Z2300" s="360" t="n"/>
      <c r="AA2300" s="360" t="n"/>
      <c r="AB2300" s="360" t="n"/>
    </row>
    <row r="2301">
      <c r="A2301" s="360" t="n">
        <v>50</v>
      </c>
      <c r="B2301" s="360" t="n">
        <v>0</v>
      </c>
      <c r="C2301" s="360" t="n">
        <v>0</v>
      </c>
      <c r="D2301" s="360" t="n">
        <v>1</v>
      </c>
      <c r="E2301" s="360" t="n">
        <v>203</v>
      </c>
      <c r="F2301" s="360">
        <f>ROUND(Source!Q2289,O2301)</f>
        <v/>
      </c>
      <c r="G2301" s="360" t="inlineStr">
        <is>
          <t>ЭММ</t>
        </is>
      </c>
      <c r="H2301" s="360" t="inlineStr">
        <is>
          <t>Эксплуатация машин</t>
        </is>
      </c>
      <c r="I2301" s="360" t="n"/>
      <c r="J2301" s="360" t="n"/>
      <c r="K2301" s="360" t="n">
        <v>203</v>
      </c>
      <c r="L2301" s="360" t="n">
        <v>11</v>
      </c>
      <c r="M2301" s="360" t="n">
        <v>3</v>
      </c>
      <c r="N2301" s="360" t="inlineStr"/>
      <c r="O2301" s="360" t="n">
        <v>0</v>
      </c>
      <c r="P2301" s="360" t="n"/>
      <c r="Q2301" s="360" t="n"/>
      <c r="R2301" s="360" t="n"/>
      <c r="S2301" s="360" t="n"/>
      <c r="T2301" s="360" t="n"/>
      <c r="U2301" s="360" t="n"/>
      <c r="V2301" s="360" t="n"/>
      <c r="W2301" s="360" t="n">
        <v>99</v>
      </c>
      <c r="X2301" s="360" t="n">
        <v>1</v>
      </c>
      <c r="Y2301" s="360" t="n">
        <v>99</v>
      </c>
      <c r="Z2301" s="360" t="n"/>
      <c r="AA2301" s="360" t="n"/>
      <c r="AB2301" s="360" t="n"/>
    </row>
    <row r="2302">
      <c r="A2302" s="360" t="n">
        <v>50</v>
      </c>
      <c r="B2302" s="360" t="n">
        <v>0</v>
      </c>
      <c r="C2302" s="360" t="n">
        <v>0</v>
      </c>
      <c r="D2302" s="360" t="n">
        <v>1</v>
      </c>
      <c r="E2302" s="360" t="n">
        <v>231</v>
      </c>
      <c r="F2302" s="360">
        <f>ROUND(Source!BB2289,O2302)</f>
        <v/>
      </c>
      <c r="G2302" s="360" t="inlineStr">
        <is>
          <t>ЭММсНРиСП</t>
        </is>
      </c>
      <c r="H2302" s="360" t="inlineStr">
        <is>
          <t>Эксплуатация машин по ТСН-2001.16</t>
        </is>
      </c>
      <c r="I2302" s="360" t="n"/>
      <c r="J2302" s="360" t="n"/>
      <c r="K2302" s="360" t="n">
        <v>231</v>
      </c>
      <c r="L2302" s="360" t="n">
        <v>12</v>
      </c>
      <c r="M2302" s="360" t="n">
        <v>3</v>
      </c>
      <c r="N2302" s="360" t="inlineStr"/>
      <c r="O2302" s="360" t="n">
        <v>0</v>
      </c>
      <c r="P2302" s="360" t="n"/>
      <c r="Q2302" s="360" t="n"/>
      <c r="R2302" s="360" t="n"/>
      <c r="S2302" s="360" t="n"/>
      <c r="T2302" s="360" t="n"/>
      <c r="U2302" s="360" t="n"/>
      <c r="V2302" s="360" t="n"/>
      <c r="W2302" s="360" t="n">
        <v>0</v>
      </c>
      <c r="X2302" s="360" t="n">
        <v>1</v>
      </c>
      <c r="Y2302" s="360" t="n">
        <v>0</v>
      </c>
      <c r="Z2302" s="360" t="n"/>
      <c r="AA2302" s="360" t="n"/>
      <c r="AB2302" s="360" t="n"/>
    </row>
    <row r="2303">
      <c r="A2303" s="360" t="n">
        <v>50</v>
      </c>
      <c r="B2303" s="360" t="n">
        <v>0</v>
      </c>
      <c r="C2303" s="360" t="n">
        <v>0</v>
      </c>
      <c r="D2303" s="360" t="n">
        <v>1</v>
      </c>
      <c r="E2303" s="360" t="n">
        <v>204</v>
      </c>
      <c r="F2303" s="360">
        <f>ROUND(Source!R2289,O2303)</f>
        <v/>
      </c>
      <c r="G2303" s="360" t="inlineStr">
        <is>
          <t>ЗПМ</t>
        </is>
      </c>
      <c r="H2303" s="360" t="inlineStr">
        <is>
          <t>ЗП машинистов</t>
        </is>
      </c>
      <c r="I2303" s="360" t="n"/>
      <c r="J2303" s="360" t="n"/>
      <c r="K2303" s="360" t="n">
        <v>204</v>
      </c>
      <c r="L2303" s="360" t="n">
        <v>13</v>
      </c>
      <c r="M2303" s="360" t="n">
        <v>3</v>
      </c>
      <c r="N2303" s="360" t="inlineStr"/>
      <c r="O2303" s="360" t="n">
        <v>0</v>
      </c>
      <c r="P2303" s="360" t="n"/>
      <c r="Q2303" s="360" t="n"/>
      <c r="R2303" s="360" t="n"/>
      <c r="S2303" s="360" t="n"/>
      <c r="T2303" s="360" t="n"/>
      <c r="U2303" s="360" t="n"/>
      <c r="V2303" s="360" t="n"/>
      <c r="W2303" s="360" t="n">
        <v>0</v>
      </c>
      <c r="X2303" s="360" t="n">
        <v>1</v>
      </c>
      <c r="Y2303" s="360" t="n">
        <v>0</v>
      </c>
      <c r="Z2303" s="360" t="n"/>
      <c r="AA2303" s="360" t="n"/>
      <c r="AB2303" s="360" t="n"/>
    </row>
    <row r="2304">
      <c r="A2304" s="360" t="n">
        <v>50</v>
      </c>
      <c r="B2304" s="360" t="n">
        <v>0</v>
      </c>
      <c r="C2304" s="360" t="n">
        <v>0</v>
      </c>
      <c r="D2304" s="360" t="n">
        <v>1</v>
      </c>
      <c r="E2304" s="360" t="n">
        <v>205</v>
      </c>
      <c r="F2304" s="360">
        <f>ROUND(Source!S2289,O2304)</f>
        <v/>
      </c>
      <c r="G2304" s="360" t="inlineStr">
        <is>
          <t>ОЗП</t>
        </is>
      </c>
      <c r="H2304" s="360" t="inlineStr">
        <is>
          <t>Основная ЗП рабочих</t>
        </is>
      </c>
      <c r="I2304" s="360" t="n"/>
      <c r="J2304" s="360" t="n"/>
      <c r="K2304" s="360" t="n">
        <v>205</v>
      </c>
      <c r="L2304" s="360" t="n">
        <v>14</v>
      </c>
      <c r="M2304" s="360" t="n">
        <v>3</v>
      </c>
      <c r="N2304" s="360" t="inlineStr"/>
      <c r="O2304" s="360" t="n">
        <v>0</v>
      </c>
      <c r="P2304" s="360" t="n"/>
      <c r="Q2304" s="360" t="n"/>
      <c r="R2304" s="360" t="n"/>
      <c r="S2304" s="360" t="n"/>
      <c r="T2304" s="360" t="n"/>
      <c r="U2304" s="360" t="n"/>
      <c r="V2304" s="360" t="n"/>
      <c r="W2304" s="360" t="n">
        <v>5954</v>
      </c>
      <c r="X2304" s="360" t="n">
        <v>1</v>
      </c>
      <c r="Y2304" s="360" t="n">
        <v>5954</v>
      </c>
      <c r="Z2304" s="360" t="n"/>
      <c r="AA2304" s="360" t="n"/>
      <c r="AB2304" s="360" t="n"/>
    </row>
    <row r="2305">
      <c r="A2305" s="360" t="n">
        <v>50</v>
      </c>
      <c r="B2305" s="360" t="n">
        <v>0</v>
      </c>
      <c r="C2305" s="360" t="n">
        <v>0</v>
      </c>
      <c r="D2305" s="360" t="n">
        <v>1</v>
      </c>
      <c r="E2305" s="360" t="n">
        <v>232</v>
      </c>
      <c r="F2305" s="360">
        <f>ROUND(Source!BC2289,O2305)</f>
        <v/>
      </c>
      <c r="G2305" s="360" t="inlineStr">
        <is>
          <t>ОЗПсНРиСП</t>
        </is>
      </c>
      <c r="H2305" s="360" t="inlineStr">
        <is>
          <t>Основная ЗП рабочих по ТСН-2001.16</t>
        </is>
      </c>
      <c r="I2305" s="360" t="n"/>
      <c r="J2305" s="360" t="n"/>
      <c r="K2305" s="360" t="n">
        <v>232</v>
      </c>
      <c r="L2305" s="360" t="n">
        <v>15</v>
      </c>
      <c r="M2305" s="360" t="n">
        <v>3</v>
      </c>
      <c r="N2305" s="360" t="inlineStr"/>
      <c r="O2305" s="360" t="n">
        <v>0</v>
      </c>
      <c r="P2305" s="360" t="n"/>
      <c r="Q2305" s="360" t="n"/>
      <c r="R2305" s="360" t="n"/>
      <c r="S2305" s="360" t="n"/>
      <c r="T2305" s="360" t="n"/>
      <c r="U2305" s="360" t="n"/>
      <c r="V2305" s="360" t="n"/>
      <c r="W2305" s="360" t="n">
        <v>0</v>
      </c>
      <c r="X2305" s="360" t="n">
        <v>1</v>
      </c>
      <c r="Y2305" s="360" t="n">
        <v>0</v>
      </c>
      <c r="Z2305" s="360" t="n"/>
      <c r="AA2305" s="360" t="n"/>
      <c r="AB2305" s="360" t="n"/>
    </row>
    <row r="2306">
      <c r="A2306" s="360" t="n">
        <v>50</v>
      </c>
      <c r="B2306" s="360" t="n">
        <v>0</v>
      </c>
      <c r="C2306" s="360" t="n">
        <v>0</v>
      </c>
      <c r="D2306" s="360" t="n">
        <v>1</v>
      </c>
      <c r="E2306" s="360" t="n">
        <v>214</v>
      </c>
      <c r="F2306" s="360">
        <f>ROUND(Source!AS2289,O2306)</f>
        <v/>
      </c>
      <c r="G2306" s="360" t="inlineStr">
        <is>
          <t>Строит</t>
        </is>
      </c>
      <c r="H2306" s="360" t="inlineStr">
        <is>
          <t>Строительные работы с НР и СП</t>
        </is>
      </c>
      <c r="I2306" s="360" t="n"/>
      <c r="J2306" s="360" t="n"/>
      <c r="K2306" s="360" t="n">
        <v>214</v>
      </c>
      <c r="L2306" s="360" t="n">
        <v>16</v>
      </c>
      <c r="M2306" s="360" t="n">
        <v>3</v>
      </c>
      <c r="N2306" s="360" t="inlineStr"/>
      <c r="O2306" s="360" t="n">
        <v>0</v>
      </c>
      <c r="P2306" s="360" t="n"/>
      <c r="Q2306" s="360" t="n"/>
      <c r="R2306" s="360" t="n"/>
      <c r="S2306" s="360" t="n"/>
      <c r="T2306" s="360" t="n"/>
      <c r="U2306" s="360" t="n"/>
      <c r="V2306" s="360" t="n"/>
      <c r="W2306" s="360" t="n">
        <v>22582</v>
      </c>
      <c r="X2306" s="360" t="n">
        <v>1</v>
      </c>
      <c r="Y2306" s="360" t="n">
        <v>22582</v>
      </c>
      <c r="Z2306" s="360" t="n"/>
      <c r="AA2306" s="360" t="n"/>
      <c r="AB2306" s="360" t="n"/>
    </row>
    <row r="2307">
      <c r="A2307" s="360" t="n">
        <v>50</v>
      </c>
      <c r="B2307" s="360" t="n">
        <v>0</v>
      </c>
      <c r="C2307" s="360" t="n">
        <v>0</v>
      </c>
      <c r="D2307" s="360" t="n">
        <v>1</v>
      </c>
      <c r="E2307" s="360" t="n">
        <v>215</v>
      </c>
      <c r="F2307" s="360">
        <f>ROUND(Source!AT2289,O2307)</f>
        <v/>
      </c>
      <c r="G2307" s="360" t="inlineStr">
        <is>
          <t>Монтаж</t>
        </is>
      </c>
      <c r="H2307" s="360" t="inlineStr">
        <is>
          <t>Монтажные работы с НР и СП</t>
        </is>
      </c>
      <c r="I2307" s="360" t="n"/>
      <c r="J2307" s="360" t="n"/>
      <c r="K2307" s="360" t="n">
        <v>215</v>
      </c>
      <c r="L2307" s="360" t="n">
        <v>17</v>
      </c>
      <c r="M2307" s="360" t="n">
        <v>3</v>
      </c>
      <c r="N2307" s="360" t="inlineStr"/>
      <c r="O2307" s="360" t="n">
        <v>0</v>
      </c>
      <c r="P2307" s="360" t="n"/>
      <c r="Q2307" s="360" t="n"/>
      <c r="R2307" s="360" t="n"/>
      <c r="S2307" s="360" t="n"/>
      <c r="T2307" s="360" t="n"/>
      <c r="U2307" s="360" t="n"/>
      <c r="V2307" s="360" t="n"/>
      <c r="W2307" s="360" t="n">
        <v>0</v>
      </c>
      <c r="X2307" s="360" t="n">
        <v>1</v>
      </c>
      <c r="Y2307" s="360" t="n">
        <v>0</v>
      </c>
      <c r="Z2307" s="360" t="n"/>
      <c r="AA2307" s="360" t="n"/>
      <c r="AB2307" s="360" t="n"/>
    </row>
    <row r="2308">
      <c r="A2308" s="360" t="n">
        <v>50</v>
      </c>
      <c r="B2308" s="360" t="n">
        <v>0</v>
      </c>
      <c r="C2308" s="360" t="n">
        <v>0</v>
      </c>
      <c r="D2308" s="360" t="n">
        <v>1</v>
      </c>
      <c r="E2308" s="360" t="n">
        <v>217</v>
      </c>
      <c r="F2308" s="360">
        <f>ROUND(Source!AU2289,O2308)</f>
        <v/>
      </c>
      <c r="G2308" s="360" t="inlineStr">
        <is>
          <t>Прочие</t>
        </is>
      </c>
      <c r="H2308" s="360" t="inlineStr">
        <is>
          <t>Прочие работы с НР и СП</t>
        </is>
      </c>
      <c r="I2308" s="360" t="n"/>
      <c r="J2308" s="360" t="n"/>
      <c r="K2308" s="360" t="n">
        <v>217</v>
      </c>
      <c r="L2308" s="360" t="n">
        <v>18</v>
      </c>
      <c r="M2308" s="360" t="n">
        <v>3</v>
      </c>
      <c r="N2308" s="360" t="inlineStr"/>
      <c r="O2308" s="360" t="n">
        <v>0</v>
      </c>
      <c r="P2308" s="360" t="n"/>
      <c r="Q2308" s="360" t="n"/>
      <c r="R2308" s="360" t="n"/>
      <c r="S2308" s="360" t="n"/>
      <c r="T2308" s="360" t="n"/>
      <c r="U2308" s="360" t="n"/>
      <c r="V2308" s="360" t="n"/>
      <c r="W2308" s="360" t="n">
        <v>0</v>
      </c>
      <c r="X2308" s="360" t="n">
        <v>1</v>
      </c>
      <c r="Y2308" s="360" t="n">
        <v>0</v>
      </c>
      <c r="Z2308" s="360" t="n"/>
      <c r="AA2308" s="360" t="n"/>
      <c r="AB2308" s="360" t="n"/>
    </row>
    <row r="2309">
      <c r="A2309" s="360" t="n">
        <v>50</v>
      </c>
      <c r="B2309" s="360" t="n">
        <v>0</v>
      </c>
      <c r="C2309" s="360" t="n">
        <v>0</v>
      </c>
      <c r="D2309" s="360" t="n">
        <v>1</v>
      </c>
      <c r="E2309" s="360" t="n">
        <v>230</v>
      </c>
      <c r="F2309" s="360">
        <f>ROUND(Source!BA2289,O2309)</f>
        <v/>
      </c>
      <c r="G2309" s="360" t="inlineStr">
        <is>
          <t>ПрочиеЗатр</t>
        </is>
      </c>
      <c r="H2309" s="360" t="inlineStr">
        <is>
          <t>Прочие затраты по ТСН-2001.16</t>
        </is>
      </c>
      <c r="I2309" s="360" t="n"/>
      <c r="J2309" s="360" t="n"/>
      <c r="K2309" s="360" t="n">
        <v>230</v>
      </c>
      <c r="L2309" s="360" t="n">
        <v>19</v>
      </c>
      <c r="M2309" s="360" t="n">
        <v>3</v>
      </c>
      <c r="N2309" s="360" t="inlineStr"/>
      <c r="O2309" s="360" t="n">
        <v>0</v>
      </c>
      <c r="P2309" s="360" t="n"/>
      <c r="Q2309" s="360" t="n"/>
      <c r="R2309" s="360" t="n"/>
      <c r="S2309" s="360" t="n"/>
      <c r="T2309" s="360" t="n"/>
      <c r="U2309" s="360" t="n"/>
      <c r="V2309" s="360" t="n"/>
      <c r="W2309" s="360" t="n">
        <v>0</v>
      </c>
      <c r="X2309" s="360" t="n">
        <v>1</v>
      </c>
      <c r="Y2309" s="360" t="n">
        <v>0</v>
      </c>
      <c r="Z2309" s="360" t="n"/>
      <c r="AA2309" s="360" t="n"/>
      <c r="AB2309" s="360" t="n"/>
    </row>
    <row r="2310">
      <c r="A2310" s="360" t="n">
        <v>50</v>
      </c>
      <c r="B2310" s="360" t="n">
        <v>0</v>
      </c>
      <c r="C2310" s="360" t="n">
        <v>0</v>
      </c>
      <c r="D2310" s="360" t="n">
        <v>1</v>
      </c>
      <c r="E2310" s="360" t="n">
        <v>206</v>
      </c>
      <c r="F2310" s="360">
        <f>ROUND(Source!T2289,O2310)</f>
        <v/>
      </c>
      <c r="G2310" s="360" t="inlineStr">
        <is>
          <t>ВозврМат</t>
        </is>
      </c>
      <c r="H2310" s="360" t="inlineStr">
        <is>
          <t>Возврат материалов</t>
        </is>
      </c>
      <c r="I2310" s="360" t="n"/>
      <c r="J2310" s="360" t="n"/>
      <c r="K2310" s="360" t="n">
        <v>206</v>
      </c>
      <c r="L2310" s="360" t="n">
        <v>20</v>
      </c>
      <c r="M2310" s="360" t="n">
        <v>3</v>
      </c>
      <c r="N2310" s="360" t="inlineStr"/>
      <c r="O2310" s="360" t="n">
        <v>0</v>
      </c>
      <c r="P2310" s="360" t="n"/>
      <c r="Q2310" s="360" t="n"/>
      <c r="R2310" s="360" t="n"/>
      <c r="S2310" s="360" t="n"/>
      <c r="T2310" s="360" t="n"/>
      <c r="U2310" s="360" t="n"/>
      <c r="V2310" s="360" t="n"/>
      <c r="W2310" s="360" t="n">
        <v>0</v>
      </c>
      <c r="X2310" s="360" t="n">
        <v>1</v>
      </c>
      <c r="Y2310" s="360" t="n">
        <v>0</v>
      </c>
      <c r="Z2310" s="360" t="n"/>
      <c r="AA2310" s="360" t="n"/>
      <c r="AB2310" s="360" t="n"/>
    </row>
    <row r="2311">
      <c r="A2311" s="360" t="n">
        <v>50</v>
      </c>
      <c r="B2311" s="360" t="n">
        <v>0</v>
      </c>
      <c r="C2311" s="360" t="n">
        <v>0</v>
      </c>
      <c r="D2311" s="360" t="n">
        <v>1</v>
      </c>
      <c r="E2311" s="360" t="n">
        <v>207</v>
      </c>
      <c r="F2311" s="360">
        <f>ROUND(Source!U2289,O2311)</f>
        <v/>
      </c>
      <c r="G2311" s="360" t="inlineStr">
        <is>
          <t>ТрудСтр</t>
        </is>
      </c>
      <c r="H2311" s="360" t="inlineStr">
        <is>
          <t>Трудозатраты строителей</t>
        </is>
      </c>
      <c r="I2311" s="360" t="n"/>
      <c r="J2311" s="360" t="n"/>
      <c r="K2311" s="360" t="n">
        <v>207</v>
      </c>
      <c r="L2311" s="360" t="n">
        <v>21</v>
      </c>
      <c r="M2311" s="360" t="n">
        <v>3</v>
      </c>
      <c r="N2311" s="360" t="inlineStr"/>
      <c r="O2311" s="360" t="n">
        <v>7</v>
      </c>
      <c r="P2311" s="360" t="n"/>
      <c r="Q2311" s="360" t="n"/>
      <c r="R2311" s="360" t="n"/>
      <c r="S2311" s="360" t="n"/>
      <c r="T2311" s="360" t="n"/>
      <c r="U2311" s="360" t="n"/>
      <c r="V2311" s="360" t="n"/>
      <c r="W2311" s="360" t="n">
        <v>12.709</v>
      </c>
      <c r="X2311" s="360" t="n">
        <v>1</v>
      </c>
      <c r="Y2311" s="360" t="n">
        <v>12.709</v>
      </c>
      <c r="Z2311" s="360" t="n"/>
      <c r="AA2311" s="360" t="n"/>
      <c r="AB2311" s="360" t="n"/>
    </row>
    <row r="2312">
      <c r="A2312" s="360" t="n">
        <v>50</v>
      </c>
      <c r="B2312" s="360" t="n">
        <v>0</v>
      </c>
      <c r="C2312" s="360" t="n">
        <v>0</v>
      </c>
      <c r="D2312" s="360" t="n">
        <v>1</v>
      </c>
      <c r="E2312" s="360" t="n">
        <v>208</v>
      </c>
      <c r="F2312" s="360">
        <f>ROUND(Source!V2289,O2312)</f>
        <v/>
      </c>
      <c r="G2312" s="360" t="inlineStr">
        <is>
          <t>ТрудМаш</t>
        </is>
      </c>
      <c r="H2312" s="360" t="inlineStr">
        <is>
          <t>Трудозатраты машинистов</t>
        </is>
      </c>
      <c r="I2312" s="360" t="n"/>
      <c r="J2312" s="360" t="n"/>
      <c r="K2312" s="360" t="n">
        <v>208</v>
      </c>
      <c r="L2312" s="360" t="n">
        <v>22</v>
      </c>
      <c r="M2312" s="360" t="n">
        <v>3</v>
      </c>
      <c r="N2312" s="360" t="inlineStr"/>
      <c r="O2312" s="360" t="n">
        <v>7</v>
      </c>
      <c r="P2312" s="360" t="n"/>
      <c r="Q2312" s="360" t="n"/>
      <c r="R2312" s="360" t="n"/>
      <c r="S2312" s="360" t="n"/>
      <c r="T2312" s="360" t="n"/>
      <c r="U2312" s="360" t="n"/>
      <c r="V2312" s="360" t="n"/>
      <c r="W2312" s="360" t="n">
        <v>0</v>
      </c>
      <c r="X2312" s="360" t="n">
        <v>1</v>
      </c>
      <c r="Y2312" s="360" t="n">
        <v>0</v>
      </c>
      <c r="Z2312" s="360" t="n"/>
      <c r="AA2312" s="360" t="n"/>
      <c r="AB2312" s="360" t="n"/>
    </row>
    <row r="2313">
      <c r="A2313" s="360" t="n">
        <v>50</v>
      </c>
      <c r="B2313" s="360" t="n">
        <v>0</v>
      </c>
      <c r="C2313" s="360" t="n">
        <v>0</v>
      </c>
      <c r="D2313" s="360" t="n">
        <v>1</v>
      </c>
      <c r="E2313" s="360" t="n">
        <v>209</v>
      </c>
      <c r="F2313" s="360">
        <f>ROUND(Source!W2289,O2313)</f>
        <v/>
      </c>
      <c r="G2313" s="360" t="inlineStr">
        <is>
          <t>ТранспМат</t>
        </is>
      </c>
      <c r="H2313" s="360" t="inlineStr">
        <is>
          <t>Транспорт материалов</t>
        </is>
      </c>
      <c r="I2313" s="360" t="n"/>
      <c r="J2313" s="360" t="n"/>
      <c r="K2313" s="360" t="n">
        <v>209</v>
      </c>
      <c r="L2313" s="360" t="n">
        <v>23</v>
      </c>
      <c r="M2313" s="360" t="n">
        <v>3</v>
      </c>
      <c r="N2313" s="360" t="inlineStr"/>
      <c r="O2313" s="360" t="n">
        <v>0</v>
      </c>
      <c r="P2313" s="360" t="n"/>
      <c r="Q2313" s="360" t="n"/>
      <c r="R2313" s="360" t="n"/>
      <c r="S2313" s="360" t="n"/>
      <c r="T2313" s="360" t="n"/>
      <c r="U2313" s="360" t="n"/>
      <c r="V2313" s="360" t="n"/>
      <c r="W2313" s="360" t="n">
        <v>0</v>
      </c>
      <c r="X2313" s="360" t="n">
        <v>1</v>
      </c>
      <c r="Y2313" s="360" t="n">
        <v>0</v>
      </c>
      <c r="Z2313" s="360" t="n"/>
      <c r="AA2313" s="360" t="n"/>
      <c r="AB2313" s="360" t="n"/>
    </row>
    <row r="2314">
      <c r="A2314" s="360" t="n">
        <v>50</v>
      </c>
      <c r="B2314" s="360" t="n">
        <v>0</v>
      </c>
      <c r="C2314" s="360" t="n">
        <v>0</v>
      </c>
      <c r="D2314" s="360" t="n">
        <v>1</v>
      </c>
      <c r="E2314" s="360" t="n">
        <v>233</v>
      </c>
      <c r="F2314" s="360">
        <f>ROUND(Source!BD2289,O2314)</f>
        <v/>
      </c>
      <c r="G2314" s="360" t="inlineStr">
        <is>
          <t>Перевозка</t>
        </is>
      </c>
      <c r="H2314" s="360" t="inlineStr">
        <is>
          <t>Перевозка грузов</t>
        </is>
      </c>
      <c r="I2314" s="360" t="n"/>
      <c r="J2314" s="360" t="n"/>
      <c r="K2314" s="360" t="n">
        <v>233</v>
      </c>
      <c r="L2314" s="360" t="n">
        <v>24</v>
      </c>
      <c r="M2314" s="360" t="n">
        <v>3</v>
      </c>
      <c r="N2314" s="360" t="inlineStr"/>
      <c r="O2314" s="360" t="n">
        <v>0</v>
      </c>
      <c r="P2314" s="360" t="n"/>
      <c r="Q2314" s="360" t="n"/>
      <c r="R2314" s="360" t="n"/>
      <c r="S2314" s="360" t="n"/>
      <c r="T2314" s="360" t="n"/>
      <c r="U2314" s="360" t="n"/>
      <c r="V2314" s="360" t="n"/>
      <c r="W2314" s="360" t="n">
        <v>0</v>
      </c>
      <c r="X2314" s="360" t="n">
        <v>1</v>
      </c>
      <c r="Y2314" s="360" t="n">
        <v>0</v>
      </c>
      <c r="Z2314" s="360" t="n"/>
      <c r="AA2314" s="360" t="n"/>
      <c r="AB2314" s="360" t="n"/>
    </row>
    <row r="2315">
      <c r="A2315" s="360" t="n">
        <v>50</v>
      </c>
      <c r="B2315" s="360" t="n">
        <v>0</v>
      </c>
      <c r="C2315" s="360" t="n">
        <v>0</v>
      </c>
      <c r="D2315" s="360" t="n">
        <v>1</v>
      </c>
      <c r="E2315" s="360" t="n">
        <v>210</v>
      </c>
      <c r="F2315" s="360">
        <f>ROUND(Source!X2289,O2315)</f>
        <v/>
      </c>
      <c r="G2315" s="360" t="inlineStr">
        <is>
          <t>НР</t>
        </is>
      </c>
      <c r="H2315" s="360" t="inlineStr">
        <is>
          <t>Накладные расходы</t>
        </is>
      </c>
      <c r="I2315" s="360" t="n"/>
      <c r="J2315" s="360" t="n"/>
      <c r="K2315" s="360" t="n">
        <v>210</v>
      </c>
      <c r="L2315" s="360" t="n">
        <v>25</v>
      </c>
      <c r="M2315" s="360" t="n">
        <v>3</v>
      </c>
      <c r="N2315" s="360" t="inlineStr"/>
      <c r="O2315" s="360" t="n">
        <v>0</v>
      </c>
      <c r="P2315" s="360" t="n"/>
      <c r="Q2315" s="360" t="n"/>
      <c r="R2315" s="360" t="n"/>
      <c r="S2315" s="360" t="n"/>
      <c r="T2315" s="360" t="n"/>
      <c r="U2315" s="360" t="n"/>
      <c r="V2315" s="360" t="n"/>
      <c r="W2315" s="360" t="n">
        <v>6188</v>
      </c>
      <c r="X2315" s="360" t="n">
        <v>1</v>
      </c>
      <c r="Y2315" s="360" t="n">
        <v>6188</v>
      </c>
      <c r="Z2315" s="360" t="n"/>
      <c r="AA2315" s="360" t="n"/>
      <c r="AB2315" s="360" t="n"/>
    </row>
    <row r="2316">
      <c r="A2316" s="360" t="n">
        <v>50</v>
      </c>
      <c r="B2316" s="360" t="n">
        <v>0</v>
      </c>
      <c r="C2316" s="360" t="n">
        <v>0</v>
      </c>
      <c r="D2316" s="360" t="n">
        <v>1</v>
      </c>
      <c r="E2316" s="360" t="n">
        <v>211</v>
      </c>
      <c r="F2316" s="360">
        <f>ROUND(Source!Y2289,O2316)</f>
        <v/>
      </c>
      <c r="G2316" s="360" t="inlineStr">
        <is>
          <t>СмПриб</t>
        </is>
      </c>
      <c r="H2316" s="360" t="inlineStr">
        <is>
          <t>Сметная прибыль</t>
        </is>
      </c>
      <c r="I2316" s="360" t="n"/>
      <c r="J2316" s="360" t="n"/>
      <c r="K2316" s="360" t="n">
        <v>211</v>
      </c>
      <c r="L2316" s="360" t="n">
        <v>26</v>
      </c>
      <c r="M2316" s="360" t="n">
        <v>3</v>
      </c>
      <c r="N2316" s="360" t="inlineStr"/>
      <c r="O2316" s="360" t="n">
        <v>0</v>
      </c>
      <c r="P2316" s="360" t="n"/>
      <c r="Q2316" s="360" t="n"/>
      <c r="R2316" s="360" t="n"/>
      <c r="S2316" s="360" t="n"/>
      <c r="T2316" s="360" t="n"/>
      <c r="U2316" s="360" t="n"/>
      <c r="V2316" s="360" t="n"/>
      <c r="W2316" s="360" t="n">
        <v>3158</v>
      </c>
      <c r="X2316" s="360" t="n">
        <v>1</v>
      </c>
      <c r="Y2316" s="360" t="n">
        <v>3158</v>
      </c>
      <c r="Z2316" s="360" t="n"/>
      <c r="AA2316" s="360" t="n"/>
      <c r="AB2316" s="360" t="n"/>
    </row>
    <row r="2317">
      <c r="A2317" s="360" t="n">
        <v>50</v>
      </c>
      <c r="B2317" s="360" t="n">
        <v>0</v>
      </c>
      <c r="C2317" s="360" t="n">
        <v>0</v>
      </c>
      <c r="D2317" s="360" t="n">
        <v>1</v>
      </c>
      <c r="E2317" s="360" t="n">
        <v>224</v>
      </c>
      <c r="F2317" s="360">
        <f>ROUND(Source!AR2289,O2317)</f>
        <v/>
      </c>
      <c r="G2317" s="360" t="inlineStr">
        <is>
          <t>Всего</t>
        </is>
      </c>
      <c r="H2317" s="360" t="inlineStr">
        <is>
          <t>Всего с НР и СП</t>
        </is>
      </c>
      <c r="I2317" s="360" t="n"/>
      <c r="J2317" s="360" t="n"/>
      <c r="K2317" s="360" t="n">
        <v>224</v>
      </c>
      <c r="L2317" s="360" t="n">
        <v>27</v>
      </c>
      <c r="M2317" s="360" t="n">
        <v>3</v>
      </c>
      <c r="N2317" s="360" t="inlineStr"/>
      <c r="O2317" s="360" t="n">
        <v>0</v>
      </c>
      <c r="P2317" s="360" t="n"/>
      <c r="Q2317" s="360" t="n"/>
      <c r="R2317" s="360" t="n"/>
      <c r="S2317" s="360" t="n"/>
      <c r="T2317" s="360" t="n"/>
      <c r="U2317" s="360" t="n"/>
      <c r="V2317" s="360" t="n"/>
      <c r="W2317" s="360" t="n">
        <v>22582</v>
      </c>
      <c r="X2317" s="360" t="n">
        <v>1</v>
      </c>
      <c r="Y2317" s="360" t="n">
        <v>22582</v>
      </c>
      <c r="Z2317" s="360" t="n"/>
      <c r="AA2317" s="360" t="n"/>
      <c r="AB2317" s="360" t="n"/>
    </row>
    <row r="2318">
      <c r="A2318" s="360" t="n">
        <v>50</v>
      </c>
      <c r="B2318" s="360" t="n">
        <v>0</v>
      </c>
      <c r="C2318" s="360" t="n">
        <v>0</v>
      </c>
      <c r="D2318" s="360" t="n">
        <v>2</v>
      </c>
      <c r="E2318" s="360" t="n">
        <v>0</v>
      </c>
      <c r="F2318" s="360">
        <f>ROUND(F2317,O2318)</f>
        <v/>
      </c>
      <c r="G2318" s="360" t="inlineStr">
        <is>
          <t>и1</t>
        </is>
      </c>
      <c r="H2318" s="360" t="inlineStr">
        <is>
          <t>Итого</t>
        </is>
      </c>
      <c r="I2318" s="360" t="n"/>
      <c r="J2318" s="360" t="n"/>
      <c r="K2318" s="360" t="n">
        <v>212</v>
      </c>
      <c r="L2318" s="360" t="n">
        <v>28</v>
      </c>
      <c r="M2318" s="360" t="n">
        <v>0</v>
      </c>
      <c r="N2318" s="360" t="inlineStr"/>
      <c r="O2318" s="360" t="n">
        <v>0</v>
      </c>
      <c r="P2318" s="360" t="n"/>
      <c r="Q2318" s="360" t="n"/>
      <c r="R2318" s="360" t="n"/>
      <c r="S2318" s="360" t="n"/>
      <c r="T2318" s="360" t="n"/>
      <c r="U2318" s="360" t="n"/>
      <c r="V2318" s="360" t="n"/>
      <c r="W2318" s="360" t="n">
        <v>22582</v>
      </c>
      <c r="X2318" s="360" t="n">
        <v>1</v>
      </c>
      <c r="Y2318" s="360" t="n">
        <v>22582</v>
      </c>
      <c r="Z2318" s="360" t="n"/>
      <c r="AA2318" s="360" t="n"/>
      <c r="AB2318" s="360" t="n"/>
    </row>
    <row r="2319">
      <c r="A2319" s="360" t="n">
        <v>50</v>
      </c>
      <c r="B2319" s="360" t="n">
        <v>0</v>
      </c>
      <c r="C2319" s="360" t="n">
        <v>0</v>
      </c>
      <c r="D2319" s="360" t="n">
        <v>2</v>
      </c>
      <c r="E2319" s="360" t="n">
        <v>0</v>
      </c>
      <c r="F2319" s="360">
        <f>ROUND(F2318*0.22,O2319)</f>
        <v/>
      </c>
      <c r="G2319" s="360" t="inlineStr">
        <is>
          <t>и2</t>
        </is>
      </c>
      <c r="H2319" s="360" t="inlineStr">
        <is>
          <t>НДС 22%</t>
        </is>
      </c>
      <c r="I2319" s="360" t="n"/>
      <c r="J2319" s="360" t="n"/>
      <c r="K2319" s="360" t="n">
        <v>212</v>
      </c>
      <c r="L2319" s="360" t="n">
        <v>29</v>
      </c>
      <c r="M2319" s="360" t="n">
        <v>0</v>
      </c>
      <c r="N2319" s="360" t="inlineStr"/>
      <c r="O2319" s="360" t="n">
        <v>0</v>
      </c>
      <c r="P2319" s="360" t="n"/>
      <c r="Q2319" s="360" t="n"/>
      <c r="R2319" s="360" t="n"/>
      <c r="S2319" s="360" t="n"/>
      <c r="T2319" s="360" t="n"/>
      <c r="U2319" s="360" t="n"/>
      <c r="V2319" s="360" t="n"/>
      <c r="W2319" s="360" t="n">
        <v>4968</v>
      </c>
      <c r="X2319" s="360" t="n">
        <v>1</v>
      </c>
      <c r="Y2319" s="360" t="n">
        <v>4968</v>
      </c>
      <c r="Z2319" s="360" t="n"/>
      <c r="AA2319" s="360" t="n"/>
      <c r="AB2319" s="360" t="n"/>
    </row>
    <row r="2320">
      <c r="A2320" s="360" t="n">
        <v>50</v>
      </c>
      <c r="B2320" s="360" t="n">
        <v>0</v>
      </c>
      <c r="C2320" s="360" t="n">
        <v>0</v>
      </c>
      <c r="D2320" s="360" t="n">
        <v>2</v>
      </c>
      <c r="E2320" s="360" t="n">
        <v>213</v>
      </c>
      <c r="F2320" s="360">
        <f>ROUND(F2318+F2319,O2320)</f>
        <v/>
      </c>
      <c r="G2320" s="360" t="inlineStr">
        <is>
          <t>и3</t>
        </is>
      </c>
      <c r="H2320" s="360" t="inlineStr">
        <is>
          <t>Всего</t>
        </is>
      </c>
      <c r="I2320" s="360" t="n"/>
      <c r="J2320" s="360" t="n"/>
      <c r="K2320" s="360" t="n">
        <v>212</v>
      </c>
      <c r="L2320" s="360" t="n">
        <v>30</v>
      </c>
      <c r="M2320" s="360" t="n">
        <v>0</v>
      </c>
      <c r="N2320" s="360" t="inlineStr"/>
      <c r="O2320" s="360" t="n">
        <v>0</v>
      </c>
      <c r="P2320" s="360" t="n"/>
      <c r="Q2320" s="360" t="n"/>
      <c r="R2320" s="360" t="n"/>
      <c r="S2320" s="360" t="n"/>
      <c r="T2320" s="360" t="n"/>
      <c r="U2320" s="360" t="n"/>
      <c r="V2320" s="360" t="n"/>
      <c r="W2320" s="360" t="n">
        <v>27550</v>
      </c>
      <c r="X2320" s="360" t="n">
        <v>1</v>
      </c>
      <c r="Y2320" s="360" t="n">
        <v>27550</v>
      </c>
      <c r="Z2320" s="360" t="n"/>
      <c r="AA2320" s="360" t="n"/>
      <c r="AB2320" s="360" t="n"/>
    </row>
    <row r="2323">
      <c r="A2323" s="0" t="n">
        <v>70</v>
      </c>
      <c r="B2323" s="0" t="n">
        <v>1</v>
      </c>
      <c r="D2323" s="0" t="n">
        <v>1</v>
      </c>
      <c r="E2323" s="0" t="inlineStr">
        <is>
          <t>СТР_РЕК</t>
        </is>
      </c>
      <c r="F2323" s="0" t="inlineStr">
        <is>
          <t>СТРОИТЕЛЬСТВО и РЕКОНСТРУКЦИЯ  зданий и сооружений всех назначений</t>
        </is>
      </c>
      <c r="G2323" s="0" t="n">
        <v>1</v>
      </c>
      <c r="H2323" s="0" t="n">
        <v>0</v>
      </c>
      <c r="I2323" s="0" t="inlineStr"/>
      <c r="J2323" s="0" t="n">
        <v>1</v>
      </c>
      <c r="K2323" s="0" t="n">
        <v>0</v>
      </c>
      <c r="L2323" s="0" t="inlineStr"/>
      <c r="M2323" s="0" t="inlineStr"/>
      <c r="N2323" s="0" t="n">
        <v>0</v>
      </c>
      <c r="P2323" s="0" t="inlineStr">
        <is>
          <t>Строительство и реконструкция</t>
        </is>
      </c>
    </row>
    <row r="2324">
      <c r="A2324" s="0" t="n">
        <v>70</v>
      </c>
      <c r="B2324" s="0" t="n">
        <v>1</v>
      </c>
      <c r="D2324" s="0" t="n">
        <v>2</v>
      </c>
      <c r="E2324" s="0" t="inlineStr">
        <is>
          <t>РЕМ_ЖИЛ</t>
        </is>
      </c>
      <c r="F2324" s="0" t="inlineStr">
        <is>
          <t>КАП. РЕМ. ЖИЛЫХ И ОБЩЕСТВЕННЫХ ЗДАНИЙ</t>
        </is>
      </c>
      <c r="G2324" s="0" t="n">
        <v>0</v>
      </c>
      <c r="H2324" s="0" t="n">
        <v>0</v>
      </c>
      <c r="I2324" s="0" t="inlineStr"/>
      <c r="J2324" s="0" t="n">
        <v>1</v>
      </c>
      <c r="K2324" s="0" t="n">
        <v>0</v>
      </c>
      <c r="L2324" s="0" t="inlineStr"/>
      <c r="M2324" s="0" t="inlineStr"/>
      <c r="N2324" s="0" t="n">
        <v>0</v>
      </c>
      <c r="P2324" s="0" t="inlineStr">
        <is>
          <t>Капитальный ремонт жилых и общественных зданий</t>
        </is>
      </c>
    </row>
    <row r="2325">
      <c r="A2325" s="0" t="n">
        <v>70</v>
      </c>
      <c r="B2325" s="0" t="n">
        <v>1</v>
      </c>
      <c r="D2325" s="0" t="n">
        <v>3</v>
      </c>
      <c r="E2325" s="0" t="inlineStr">
        <is>
          <t>РЕМ_ПР</t>
        </is>
      </c>
      <c r="F2325" s="0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325" s="0" t="n">
        <v>0</v>
      </c>
      <c r="H2325" s="0" t="n">
        <v>0</v>
      </c>
      <c r="I2325" s="0" t="inlineStr"/>
      <c r="J2325" s="0" t="n">
        <v>1</v>
      </c>
      <c r="K2325" s="0" t="n">
        <v>0</v>
      </c>
      <c r="L2325" s="0" t="inlineStr"/>
      <c r="M2325" s="0" t="inlineStr"/>
      <c r="N2325" s="0" t="n">
        <v>0</v>
      </c>
      <c r="P2325" s="0" t="inlineStr">
        <is>
          <t>Капитальный ремонт прозводственных зданий</t>
        </is>
      </c>
    </row>
    <row r="2326">
      <c r="A2326" s="0" t="n">
        <v>70</v>
      </c>
      <c r="B2326" s="0" t="n">
        <v>1</v>
      </c>
      <c r="D2326" s="0" t="n">
        <v>4</v>
      </c>
      <c r="E2326" s="0" t="inlineStr">
        <is>
          <t>Территория</t>
        </is>
      </c>
      <c r="F2326" s="0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326" s="0" t="n">
        <v>1</v>
      </c>
      <c r="H2326" s="0" t="n">
        <v>0</v>
      </c>
      <c r="I2326" s="0" t="inlineStr"/>
      <c r="J2326" s="0" t="n">
        <v>2</v>
      </c>
      <c r="K2326" s="0" t="n">
        <v>0</v>
      </c>
      <c r="L2326" s="0" t="inlineStr"/>
      <c r="M2326" s="0" t="inlineStr"/>
      <c r="N2326" s="0" t="n">
        <v>0</v>
      </c>
      <c r="P2326" s="0" t="inlineStr"/>
    </row>
    <row r="2327">
      <c r="A2327" s="0" t="n">
        <v>70</v>
      </c>
      <c r="B2327" s="0" t="n">
        <v>1</v>
      </c>
      <c r="D2327" s="0" t="n">
        <v>5</v>
      </c>
      <c r="E2327" s="0" t="inlineStr">
        <is>
          <t>МПРКС</t>
        </is>
      </c>
      <c r="F2327" s="0" t="inlineStr">
        <is>
          <t>для территории Российской Федерации, относящейся к местностям, приравненным к районам Крайнего Севера</t>
        </is>
      </c>
      <c r="G2327" s="0" t="n">
        <v>0</v>
      </c>
      <c r="H2327" s="0" t="n">
        <v>0</v>
      </c>
      <c r="I2327" s="0" t="inlineStr"/>
      <c r="J2327" s="0" t="n">
        <v>2</v>
      </c>
      <c r="K2327" s="0" t="n">
        <v>0</v>
      </c>
      <c r="L2327" s="0" t="inlineStr"/>
      <c r="M2327" s="0" t="inlineStr"/>
      <c r="N2327" s="0" t="n">
        <v>0</v>
      </c>
      <c r="P2327" s="0" t="inlineStr"/>
    </row>
    <row r="2328">
      <c r="A2328" s="0" t="n">
        <v>70</v>
      </c>
      <c r="B2328" s="0" t="n">
        <v>1</v>
      </c>
      <c r="D2328" s="0" t="n">
        <v>6</v>
      </c>
      <c r="E2328" s="0" t="inlineStr">
        <is>
          <t>РКС</t>
        </is>
      </c>
      <c r="F2328" s="0" t="inlineStr">
        <is>
          <t>для территории Российской Федерации, относящейся к районам Крайнего Севера</t>
        </is>
      </c>
      <c r="G2328" s="0" t="n">
        <v>0</v>
      </c>
      <c r="H2328" s="0" t="n">
        <v>0</v>
      </c>
      <c r="I2328" s="0" t="inlineStr"/>
      <c r="J2328" s="0" t="n">
        <v>2</v>
      </c>
      <c r="K2328" s="0" t="n">
        <v>0</v>
      </c>
      <c r="L2328" s="0" t="inlineStr"/>
      <c r="M2328" s="0" t="inlineStr"/>
      <c r="N2328" s="0" t="n">
        <v>0</v>
      </c>
      <c r="P2328" s="0" t="inlineStr"/>
    </row>
    <row r="2329">
      <c r="A2329" s="0" t="n">
        <v>70</v>
      </c>
      <c r="B2329" s="0" t="n">
        <v>1</v>
      </c>
      <c r="D2329" s="0" t="n">
        <v>7</v>
      </c>
      <c r="E2329" s="0" t="inlineStr">
        <is>
          <t>СЛЖ</t>
        </is>
      </c>
      <c r="F2329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329" s="0" t="n">
        <v>0</v>
      </c>
      <c r="H2329" s="0" t="n">
        <v>0</v>
      </c>
      <c r="I2329" s="0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329" s="0" t="n">
        <v>0</v>
      </c>
      <c r="K2329" s="0" t="n">
        <v>0</v>
      </c>
      <c r="L2329" s="0" t="inlineStr"/>
      <c r="M2329" s="0" t="inlineStr"/>
      <c r="N2329" s="0" t="n">
        <v>0</v>
      </c>
      <c r="P2329" s="0" t="inlineStr">
        <is>
          <t>Сложные объекты</t>
        </is>
      </c>
    </row>
    <row r="2330">
      <c r="A2330" s="0" t="n">
        <v>70</v>
      </c>
      <c r="B2330" s="0" t="n">
        <v>1</v>
      </c>
      <c r="D2330" s="0" t="n">
        <v>8</v>
      </c>
      <c r="E2330" s="0" t="inlineStr">
        <is>
          <t>СТНДРТ</t>
        </is>
      </c>
      <c r="F2330" s="0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330" s="0" t="n">
        <v>1</v>
      </c>
      <c r="H2330" s="0" t="n">
        <v>0</v>
      </c>
      <c r="I2330" s="0" t="inlineStr"/>
      <c r="J2330" s="0" t="n">
        <v>5</v>
      </c>
      <c r="K2330" s="0" t="n">
        <v>0</v>
      </c>
      <c r="L2330" s="0" t="inlineStr"/>
      <c r="M2330" s="0" t="inlineStr"/>
      <c r="N2330" s="0" t="n">
        <v>0</v>
      </c>
      <c r="P2330" s="0" t="inlineStr"/>
    </row>
    <row r="2331">
      <c r="A2331" s="0" t="n">
        <v>70</v>
      </c>
      <c r="B2331" s="0" t="n">
        <v>1</v>
      </c>
      <c r="D2331" s="0" t="n">
        <v>9</v>
      </c>
      <c r="E2331" s="0" t="inlineStr">
        <is>
          <t>АЭС_ПНР</t>
        </is>
      </c>
      <c r="F2331" s="0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331" s="0" t="n">
        <v>0</v>
      </c>
      <c r="H2331" s="0" t="n">
        <v>0</v>
      </c>
      <c r="I2331" s="0" t="inlineStr"/>
      <c r="J2331" s="0" t="n">
        <v>5</v>
      </c>
      <c r="K2331" s="0" t="n">
        <v>0</v>
      </c>
      <c r="L2331" s="0" t="inlineStr"/>
      <c r="M2331" s="0" t="inlineStr"/>
      <c r="N2331" s="0" t="n">
        <v>0</v>
      </c>
      <c r="P2331" s="0" t="inlineStr">
        <is>
          <t>АЭС</t>
        </is>
      </c>
    </row>
    <row r="2332">
      <c r="A2332" s="0" t="n">
        <v>70</v>
      </c>
      <c r="B2332" s="0" t="n">
        <v>1</v>
      </c>
      <c r="D2332" s="0" t="n">
        <v>10</v>
      </c>
      <c r="E2332" s="0" t="inlineStr">
        <is>
          <t>АЭС_ПНР_ТЕХ</t>
        </is>
      </c>
      <c r="F2332" s="0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332" s="0" t="n">
        <v>0</v>
      </c>
      <c r="H2332" s="0" t="n">
        <v>0</v>
      </c>
      <c r="I2332" s="0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332" s="0" t="n">
        <v>5</v>
      </c>
      <c r="K2332" s="0" t="n">
        <v>0</v>
      </c>
      <c r="L2332" s="0" t="inlineStr"/>
      <c r="M2332" s="0" t="inlineStr"/>
      <c r="N2332" s="0" t="n">
        <v>0</v>
      </c>
      <c r="P2332" s="0" t="inlineStr">
        <is>
          <t>АЭС, ПНР технологического оборудования АЭС.</t>
        </is>
      </c>
    </row>
    <row r="2333">
      <c r="A2333" s="0" t="n">
        <v>70</v>
      </c>
      <c r="B2333" s="0" t="n">
        <v>1</v>
      </c>
      <c r="D2333" s="0" t="n">
        <v>11</v>
      </c>
      <c r="E2333" s="0" t="inlineStr">
        <is>
          <t>ОПТ/В</t>
        </is>
      </c>
      <c r="F2333" s="0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333" s="0" t="n">
        <v>0</v>
      </c>
      <c r="H2333" s="0" t="n">
        <v>0</v>
      </c>
      <c r="I2333" s="0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333" s="0" t="n">
        <v>0</v>
      </c>
      <c r="K2333" s="0" t="n">
        <v>0</v>
      </c>
      <c r="L2333" s="0" t="inlineStr"/>
      <c r="M2333" s="0" t="inlineStr"/>
      <c r="N2333" s="0" t="n">
        <v>0</v>
      </c>
      <c r="P2333" s="0" t="inlineStr">
        <is>
          <t>Прокладка междугородных в/опт. кабелей</t>
        </is>
      </c>
    </row>
    <row r="2334">
      <c r="A2334" s="0" t="n">
        <v>70</v>
      </c>
      <c r="B2334" s="0" t="n">
        <v>1</v>
      </c>
      <c r="D2334" s="0" t="n">
        <v>12</v>
      </c>
      <c r="E2334" s="0" t="inlineStr">
        <is>
          <t>АВИ</t>
        </is>
      </c>
      <c r="F2334" s="0" t="inlineStr">
        <is>
          <t>(вкл)   -  При работах по ДИСПЕТЧЕРИЗАЦИИ управления движением АВИАТРАНСПОРТОМ {вкл}  (монтажные работы )</t>
        </is>
      </c>
      <c r="G2334" s="0" t="n">
        <v>0</v>
      </c>
      <c r="H2334" s="0" t="n">
        <v>0</v>
      </c>
      <c r="I2334" s="0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334" s="0" t="n">
        <v>0</v>
      </c>
      <c r="K2334" s="0" t="n">
        <v>0</v>
      </c>
      <c r="L2334" s="0" t="inlineStr"/>
      <c r="M2334" s="0" t="inlineStr"/>
      <c r="N2334" s="0" t="n">
        <v>0</v>
      </c>
      <c r="P2334" s="0" t="inlineStr">
        <is>
          <t>Диспетчеризация авиатранспорта</t>
        </is>
      </c>
    </row>
    <row r="2335">
      <c r="A2335" s="0" t="n">
        <v>70</v>
      </c>
      <c r="B2335" s="0" t="n">
        <v>1</v>
      </c>
      <c r="D2335" s="0" t="n">
        <v>13</v>
      </c>
      <c r="E2335" s="0" t="inlineStr">
        <is>
          <t>ЗАКР</t>
        </is>
      </c>
      <c r="F2335" s="0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335" s="0" t="n">
        <v>0</v>
      </c>
      <c r="H2335" s="0" t="n">
        <v>0</v>
      </c>
      <c r="I2335" s="0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335" s="0" t="n">
        <v>0</v>
      </c>
      <c r="K2335" s="0" t="n">
        <v>0</v>
      </c>
      <c r="L2335" s="0" t="inlineStr"/>
      <c r="M2335" s="0" t="inlineStr"/>
      <c r="N2335" s="0" t="n">
        <v>0</v>
      </c>
      <c r="P2335" s="0" t="inlineStr">
        <is>
          <t>Производство работ закрытым способом (обслуживающие процессы)</t>
        </is>
      </c>
    </row>
    <row r="2336">
      <c r="A2336" s="0" t="n">
        <v>70</v>
      </c>
      <c r="B2336" s="0" t="n">
        <v>1</v>
      </c>
      <c r="D2336" s="0" t="n">
        <v>14</v>
      </c>
      <c r="E2336" s="0" t="inlineStr">
        <is>
          <t>ГОР</t>
        </is>
      </c>
      <c r="F2336" s="0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336" s="0" t="n">
        <v>0</v>
      </c>
      <c r="H2336" s="0" t="n">
        <v>0</v>
      </c>
      <c r="I2336" s="0" t="inlineStr"/>
      <c r="J2336" s="0" t="n">
        <v>0</v>
      </c>
      <c r="K2336" s="0" t="n">
        <v>0</v>
      </c>
      <c r="L2336" s="0" t="inlineStr"/>
      <c r="M2336" s="0" t="inlineStr"/>
      <c r="N2336" s="0" t="n">
        <v>0</v>
      </c>
      <c r="P2336" s="0" t="inlineStr">
        <is>
          <t>Выполнение работ на горнорудных объектах</t>
        </is>
      </c>
    </row>
    <row r="2337">
      <c r="A2337" s="0" t="n">
        <v>70</v>
      </c>
      <c r="B2337" s="0" t="n">
        <v>1</v>
      </c>
      <c r="D2337" s="0" t="n">
        <v>15</v>
      </c>
      <c r="E2337" s="0" t="inlineStr">
        <is>
          <t>ОБ_ПР</t>
        </is>
      </c>
      <c r="F2337" s="0" t="inlineStr">
        <is>
          <t>Объект производственного назначения</t>
        </is>
      </c>
      <c r="G2337" s="0" t="n">
        <v>0</v>
      </c>
      <c r="H2337" s="0" t="n">
        <v>0</v>
      </c>
      <c r="I2337" s="0" t="inlineStr"/>
      <c r="J2337" s="0" t="n">
        <v>3</v>
      </c>
      <c r="K2337" s="0" t="n">
        <v>0</v>
      </c>
      <c r="L2337" s="0" t="inlineStr"/>
      <c r="M2337" s="0" t="inlineStr"/>
      <c r="N2337" s="0" t="n">
        <v>0</v>
      </c>
      <c r="P2337" s="0" t="inlineStr"/>
    </row>
    <row r="2338">
      <c r="A2338" s="0" t="n">
        <v>70</v>
      </c>
      <c r="B2338" s="0" t="n">
        <v>1</v>
      </c>
      <c r="D2338" s="0" t="n">
        <v>16</v>
      </c>
      <c r="E2338" s="0" t="inlineStr">
        <is>
          <t>ОБ_НПР</t>
        </is>
      </c>
      <c r="F2338" s="0" t="inlineStr">
        <is>
          <t>Объект непроизводственного назначения</t>
        </is>
      </c>
      <c r="G2338" s="0" t="n">
        <v>1</v>
      </c>
      <c r="H2338" s="0" t="n">
        <v>0</v>
      </c>
      <c r="I2338" s="0" t="inlineStr"/>
      <c r="J2338" s="0" t="n">
        <v>3</v>
      </c>
      <c r="K2338" s="0" t="n">
        <v>0</v>
      </c>
      <c r="L2338" s="0" t="inlineStr"/>
      <c r="M2338" s="0" t="inlineStr"/>
      <c r="N2338" s="0" t="n">
        <v>0</v>
      </c>
      <c r="P2338" s="0" t="inlineStr"/>
    </row>
    <row r="2339">
      <c r="A2339" s="0" t="n">
        <v>70</v>
      </c>
      <c r="B2339" s="0" t="n">
        <v>1</v>
      </c>
      <c r="D2339" s="0" t="n">
        <v>1</v>
      </c>
      <c r="E2339" s="0" t="inlineStr">
        <is>
          <t>К_НР_РЕМ</t>
        </is>
      </c>
      <c r="F2339" s="0" t="inlineStr">
        <is>
          <t>при ремонте жилых и общественных зданий если  ( если {РЕМ_ЖИЛ}= [вкл.]</t>
        </is>
      </c>
      <c r="G2339" s="0" t="n">
        <v>0.9</v>
      </c>
      <c r="H2339" s="0" t="n">
        <v>1</v>
      </c>
      <c r="I2339" s="0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339" s="0" t="n">
        <v>0</v>
      </c>
      <c r="K2339" s="0" t="n">
        <v>0</v>
      </c>
      <c r="L2339" s="0" t="inlineStr"/>
      <c r="M2339" s="0" t="inlineStr"/>
      <c r="N2339" s="0" t="n">
        <v>0</v>
      </c>
      <c r="P2339" s="0" t="inlineStr">
        <is>
          <t>п.25</t>
        </is>
      </c>
    </row>
    <row r="2340">
      <c r="A2340" s="0" t="n">
        <v>70</v>
      </c>
      <c r="B2340" s="0" t="n">
        <v>1</v>
      </c>
      <c r="D2340" s="0" t="n">
        <v>2</v>
      </c>
      <c r="E2340" s="0" t="inlineStr">
        <is>
          <t>К_СП_РЕМ</t>
        </is>
      </c>
      <c r="F2340" s="0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340" s="0" t="n">
        <v>0.85</v>
      </c>
      <c r="H2340" s="0" t="n">
        <v>1</v>
      </c>
      <c r="I2340" s="0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340" s="0" t="n">
        <v>0</v>
      </c>
      <c r="K2340" s="0" t="n">
        <v>0</v>
      </c>
      <c r="L2340" s="0" t="inlineStr"/>
      <c r="M2340" s="0" t="inlineStr"/>
      <c r="N2340" s="0" t="n">
        <v>0</v>
      </c>
      <c r="P2340" s="0" t="inlineStr">
        <is>
          <t>п.16</t>
        </is>
      </c>
    </row>
    <row r="2341">
      <c r="A2341" s="0" t="n">
        <v>70</v>
      </c>
      <c r="B2341" s="0" t="n">
        <v>1</v>
      </c>
      <c r="D2341" s="0" t="n">
        <v>3</v>
      </c>
      <c r="E2341" s="0" t="inlineStr">
        <is>
          <t>К_НР_СЛЖ</t>
        </is>
      </c>
      <c r="F2341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341" s="0" t="n">
        <v>1.03</v>
      </c>
      <c r="H2341" s="0" t="n">
        <v>0</v>
      </c>
      <c r="I2341" s="0" t="inlineStr"/>
      <c r="J2341" s="0" t="n">
        <v>0</v>
      </c>
      <c r="K2341" s="0" t="n">
        <v>0</v>
      </c>
      <c r="L2341" s="0" t="inlineStr"/>
      <c r="M2341" s="0" t="inlineStr"/>
      <c r="N2341" s="0" t="n">
        <v>0</v>
      </c>
      <c r="P2341" s="0" t="inlineStr">
        <is>
          <t>п.27 СЛОЖН</t>
        </is>
      </c>
    </row>
    <row r="2342">
      <c r="A2342" s="0" t="n">
        <v>70</v>
      </c>
      <c r="B2342" s="0" t="n">
        <v>1</v>
      </c>
      <c r="D2342" s="0" t="n">
        <v>4</v>
      </c>
      <c r="E2342" s="0" t="inlineStr">
        <is>
          <t>К_НР_АЭС</t>
        </is>
      </c>
      <c r="F2342" s="0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342" s="0" t="n">
        <v>1.15</v>
      </c>
      <c r="H2342" s="0" t="n">
        <v>0</v>
      </c>
      <c r="I2342" s="0" t="inlineStr"/>
      <c r="J2342" s="0" t="n">
        <v>0</v>
      </c>
      <c r="K2342" s="0" t="n">
        <v>0</v>
      </c>
      <c r="L2342" s="0" t="inlineStr"/>
      <c r="M2342" s="0" t="inlineStr"/>
      <c r="N2342" s="0" t="n">
        <v>0</v>
      </c>
      <c r="P2342" s="0" t="inlineStr">
        <is>
          <t>п.27 АЭС</t>
        </is>
      </c>
    </row>
    <row r="2343">
      <c r="A2343" s="0" t="n">
        <v>70</v>
      </c>
      <c r="B2343" s="0" t="n">
        <v>1</v>
      </c>
      <c r="D2343" s="0" t="n">
        <v>5</v>
      </c>
      <c r="E2343" s="0" t="inlineStr">
        <is>
          <t>Р_ОКР</t>
        </is>
      </c>
      <c r="F2343" s="0" t="inlineStr">
        <is>
          <t>Разрядность округления результата расчета НР и СП  (с 05.04.2020 - до семи знаков после запятой)</t>
        </is>
      </c>
      <c r="G2343" s="0" t="n">
        <v>7</v>
      </c>
      <c r="H2343" s="0" t="n">
        <v>0</v>
      </c>
      <c r="I2343" s="0" t="inlineStr"/>
      <c r="J2343" s="0" t="n">
        <v>0</v>
      </c>
      <c r="K2343" s="0" t="n">
        <v>0</v>
      </c>
      <c r="L2343" s="0" t="inlineStr"/>
      <c r="M2343" s="0" t="inlineStr"/>
      <c r="N2343" s="0" t="n">
        <v>0</v>
      </c>
      <c r="P2343" s="0" t="inlineStr"/>
    </row>
    <row r="2344">
      <c r="A2344" s="0" t="n">
        <v>70</v>
      </c>
      <c r="B2344" s="0" t="n">
        <v>1</v>
      </c>
      <c r="D2344" s="0" t="n">
        <v>6</v>
      </c>
      <c r="E2344" s="0" t="inlineStr">
        <is>
          <t>Лист_НРиСП</t>
        </is>
      </c>
      <c r="F2344" s="0" t="inlineStr"/>
      <c r="G2344" s="0" t="n">
        <v>2</v>
      </c>
      <c r="H2344" s="0" t="n">
        <v>0</v>
      </c>
      <c r="I2344" s="0" t="inlineStr"/>
      <c r="J2344" s="0" t="n">
        <v>0</v>
      </c>
      <c r="K2344" s="0" t="n">
        <v>0</v>
      </c>
      <c r="L2344" s="0" t="inlineStr"/>
      <c r="M2344" s="0" t="inlineStr"/>
      <c r="N2344" s="0" t="n">
        <v>0</v>
      </c>
      <c r="P2344" s="0" t="inlineStr"/>
    </row>
    <row r="2346">
      <c r="A2346" s="0" t="n">
        <v>-1</v>
      </c>
    </row>
    <row r="2348">
      <c r="A2348" s="359" t="n">
        <v>75</v>
      </c>
      <c r="B2348" s="359" t="inlineStr">
        <is>
          <t>Уровень цен</t>
        </is>
      </c>
      <c r="C2348" s="359" t="n">
        <v>2025</v>
      </c>
      <c r="D2348" s="359" t="n">
        <v>0</v>
      </c>
      <c r="E2348" s="359" t="n">
        <v>6</v>
      </c>
      <c r="F2348" s="359" t="n"/>
      <c r="G2348" s="359" t="n">
        <v>0</v>
      </c>
      <c r="H2348" s="359" t="n">
        <v>1</v>
      </c>
      <c r="I2348" s="359" t="n">
        <v>0</v>
      </c>
      <c r="J2348" s="359" t="n">
        <v>3</v>
      </c>
      <c r="K2348" s="359" t="n">
        <v>0</v>
      </c>
      <c r="L2348" s="359" t="n">
        <v>0</v>
      </c>
      <c r="M2348" s="359" t="n">
        <v>0</v>
      </c>
      <c r="N2348" s="359" t="n">
        <v>78845955</v>
      </c>
      <c r="O2348" s="359" t="n">
        <v>1</v>
      </c>
    </row>
    <row r="2349">
      <c r="A2349" s="361" t="n">
        <v>1</v>
      </c>
      <c r="B2349" s="361" t="inlineStr">
        <is>
          <t>Сборник индексов</t>
        </is>
      </c>
      <c r="C2349" s="361" t="inlineStr">
        <is>
          <t>ТСНБ-2001 Московской области (редакция 2014 г)</t>
        </is>
      </c>
      <c r="D2349" s="361" t="n">
        <v>2025</v>
      </c>
      <c r="E2349" s="361" t="n">
        <v>6</v>
      </c>
      <c r="F2349" s="361" t="n">
        <v>1</v>
      </c>
      <c r="G2349" s="361" t="n">
        <v>1</v>
      </c>
      <c r="H2349" s="361" t="n">
        <v>0</v>
      </c>
      <c r="I2349" s="361" t="n">
        <v>2</v>
      </c>
      <c r="J2349" s="361" t="n">
        <v>1</v>
      </c>
      <c r="K2349" s="361" t="n">
        <v>1</v>
      </c>
      <c r="L2349" s="361" t="n">
        <v>1</v>
      </c>
      <c r="M2349" s="361" t="n">
        <v>1</v>
      </c>
      <c r="N2349" s="361" t="n">
        <v>1</v>
      </c>
      <c r="O2349" s="361" t="n">
        <v>1</v>
      </c>
      <c r="P2349" s="361" t="n">
        <v>1</v>
      </c>
      <c r="Q2349" s="361" t="n">
        <v>1</v>
      </c>
      <c r="R2349" s="361" t="inlineStr"/>
      <c r="S2349" s="361" t="inlineStr"/>
      <c r="T2349" s="361" t="inlineStr"/>
      <c r="U2349" s="361" t="inlineStr"/>
      <c r="V2349" s="361" t="inlineStr"/>
      <c r="W2349" s="361" t="inlineStr"/>
      <c r="X2349" s="361" t="inlineStr"/>
      <c r="Y2349" s="361" t="inlineStr"/>
      <c r="Z2349" s="361" t="inlineStr"/>
      <c r="AA2349" s="361" t="inlineStr"/>
      <c r="AB2349" s="361" t="n"/>
      <c r="AC2349" s="361" t="n"/>
      <c r="AD2349" s="361" t="n"/>
      <c r="AE2349" s="361" t="n"/>
      <c r="AF2349" s="361" t="n"/>
      <c r="AG2349" s="361" t="n"/>
      <c r="AH2349" s="361" t="n"/>
      <c r="AI2349" s="361" t="n"/>
      <c r="AJ2349" s="361" t="n"/>
      <c r="AK2349" s="361" t="n"/>
      <c r="AL2349" s="361" t="n"/>
      <c r="AM2349" s="361" t="n"/>
      <c r="AN2349" s="361" t="n">
        <v>78845956</v>
      </c>
      <c r="AO2349" s="361" t="n"/>
      <c r="AP2349" s="361" t="n"/>
      <c r="AQ2349" s="361" t="n"/>
      <c r="AR2349" s="361" t="n"/>
      <c r="AS2349" s="361" t="n"/>
      <c r="AT2349" s="361" t="n"/>
      <c r="AU2349" s="361" t="n"/>
      <c r="AV2349" s="361" t="n"/>
      <c r="AW2349" s="361" t="n"/>
      <c r="AX2349" s="361" t="n"/>
    </row>
    <row r="2350">
      <c r="A2350" s="361" t="n">
        <v>2</v>
      </c>
      <c r="B2350" s="361" t="inlineStr">
        <is>
          <t>Вид цен</t>
        </is>
      </c>
      <c r="C2350" s="361" t="inlineStr"/>
      <c r="D2350" s="361" t="n">
        <v>0</v>
      </c>
      <c r="E2350" s="361" t="n">
        <v>0</v>
      </c>
      <c r="F2350" s="361" t="n">
        <v>-1</v>
      </c>
      <c r="G2350" s="361" t="n"/>
      <c r="H2350" s="361" t="n"/>
      <c r="I2350" s="361" t="n"/>
      <c r="J2350" s="361" t="n"/>
      <c r="K2350" s="361" t="n"/>
      <c r="L2350" s="361" t="n"/>
      <c r="M2350" s="361" t="n"/>
      <c r="N2350" s="361" t="n"/>
      <c r="O2350" s="361" t="n"/>
      <c r="P2350" s="361" t="n"/>
      <c r="Q2350" s="361" t="n"/>
      <c r="R2350" s="361" t="n"/>
      <c r="S2350" s="361" t="n"/>
      <c r="T2350" s="361" t="n"/>
      <c r="U2350" s="361" t="n"/>
      <c r="V2350" s="361" t="n"/>
      <c r="W2350" s="361" t="n"/>
      <c r="X2350" s="361" t="n"/>
      <c r="Y2350" s="361" t="n"/>
      <c r="Z2350" s="361" t="n"/>
      <c r="AA2350" s="361" t="n"/>
      <c r="AB2350" s="361" t="n"/>
      <c r="AC2350" s="361" t="n"/>
      <c r="AD2350" s="361" t="n"/>
      <c r="AE2350" s="361" t="n"/>
      <c r="AF2350" s="361" t="n"/>
      <c r="AG2350" s="361" t="n"/>
      <c r="AH2350" s="361" t="n"/>
      <c r="AI2350" s="361" t="n"/>
      <c r="AJ2350" s="361" t="n"/>
      <c r="AK2350" s="361" t="n"/>
      <c r="AL2350" s="361" t="n"/>
      <c r="AM2350" s="361" t="n"/>
      <c r="AN2350" s="361" t="n">
        <v>78845957</v>
      </c>
    </row>
    <row r="2351">
      <c r="A2351" s="361" t="n">
        <v>1</v>
      </c>
      <c r="B2351" s="361" t="inlineStr">
        <is>
          <t>Сборник индексов</t>
        </is>
      </c>
      <c r="C2351" s="361" t="inlineStr">
        <is>
          <t>МО эксплуатация дорог</t>
        </is>
      </c>
      <c r="D2351" s="361" t="n">
        <v>2025</v>
      </c>
      <c r="E2351" s="361" t="n">
        <v>9</v>
      </c>
      <c r="F2351" s="361" t="n">
        <v>1</v>
      </c>
      <c r="G2351" s="361" t="n">
        <v>1</v>
      </c>
      <c r="H2351" s="361" t="n">
        <v>0</v>
      </c>
      <c r="I2351" s="361" t="n">
        <v>2</v>
      </c>
      <c r="J2351" s="361" t="n">
        <v>1</v>
      </c>
      <c r="K2351" s="361" t="n">
        <v>1</v>
      </c>
      <c r="L2351" s="361" t="n">
        <v>1</v>
      </c>
      <c r="M2351" s="361" t="n">
        <v>1</v>
      </c>
      <c r="N2351" s="361" t="n">
        <v>1</v>
      </c>
      <c r="O2351" s="361" t="n">
        <v>1</v>
      </c>
      <c r="P2351" s="361" t="n">
        <v>1</v>
      </c>
      <c r="Q2351" s="361" t="n">
        <v>1</v>
      </c>
      <c r="R2351" s="361" t="inlineStr"/>
      <c r="S2351" s="361" t="inlineStr"/>
      <c r="T2351" s="361" t="inlineStr"/>
      <c r="U2351" s="361" t="inlineStr"/>
      <c r="V2351" s="361" t="inlineStr"/>
      <c r="W2351" s="361" t="inlineStr"/>
      <c r="X2351" s="361" t="inlineStr"/>
      <c r="Y2351" s="361" t="inlineStr"/>
      <c r="Z2351" s="361" t="inlineStr"/>
      <c r="AA2351" s="361" t="inlineStr"/>
      <c r="AB2351" s="361" t="n"/>
      <c r="AC2351" s="361" t="n"/>
      <c r="AD2351" s="361" t="n"/>
      <c r="AE2351" s="361" t="n"/>
      <c r="AF2351" s="361" t="n"/>
      <c r="AG2351" s="361" t="n"/>
      <c r="AH2351" s="361" t="n"/>
      <c r="AI2351" s="361" t="n"/>
      <c r="AJ2351" s="361" t="n"/>
      <c r="AK2351" s="361" t="n"/>
      <c r="AL2351" s="361" t="n"/>
      <c r="AM2351" s="361" t="n"/>
      <c r="AN2351" s="361" t="n">
        <v>78845958</v>
      </c>
      <c r="AO2351" s="361" t="n"/>
      <c r="AP2351" s="361" t="n"/>
      <c r="AQ2351" s="361" t="n"/>
      <c r="AR2351" s="361" t="n"/>
      <c r="AS2351" s="361" t="n"/>
      <c r="AT2351" s="361" t="n"/>
      <c r="AU2351" s="361" t="n"/>
      <c r="AV2351" s="361" t="n"/>
      <c r="AW2351" s="361" t="n"/>
      <c r="AX2351" s="361" t="n"/>
    </row>
    <row r="2355">
      <c r="A2355" s="0" t="n">
        <v>65</v>
      </c>
      <c r="C2355" s="0" t="n">
        <v>1</v>
      </c>
      <c r="D2355" s="0" t="n">
        <v>0</v>
      </c>
      <c r="E2355" s="0" t="n">
        <v>245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  <col width="13" customWidth="1" style="201" min="120" max="120"/>
    <col width="13" customWidth="1" style="201" min="121" max="121"/>
    <col width="13" customWidth="1" style="201" min="122" max="122"/>
    <col width="13" customWidth="1" style="201" min="123" max="123"/>
    <col width="13" customWidth="1" style="201" min="124" max="124"/>
    <col width="13" customWidth="1" style="201" min="125" max="125"/>
    <col width="13" customWidth="1" style="201" min="126" max="126"/>
    <col width="13" customWidth="1" style="201" min="127" max="127"/>
    <col width="13" customWidth="1" style="201" min="128" max="128"/>
    <col width="13" customWidth="1" style="201" min="129" max="129"/>
    <col width="13" customWidth="1" style="201" min="130" max="130"/>
    <col width="13" customWidth="1" style="201" min="131" max="131"/>
    <col width="13" customWidth="1" style="201" min="132" max="132"/>
    <col width="13" customWidth="1" style="201" min="133" max="133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_OBSM_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A12" s="356" t="n">
        <v>1</v>
      </c>
      <c r="B12" s="356" t="n">
        <v>54</v>
      </c>
      <c r="C12" s="356" t="n">
        <v>0</v>
      </c>
      <c r="D12" s="356" t="n"/>
      <c r="E12" s="356" t="n">
        <v>0</v>
      </c>
      <c r="F12" s="356" t="inlineStr">
        <is>
          <t>Новый объект</t>
        </is>
      </c>
      <c r="G12" s="356" t="inlineStr">
        <is>
          <t>Текущий ремонт МКД по адресу: М.О., Щелково, ул. Мальцево, д 30 Б</t>
        </is>
      </c>
      <c r="H12" s="356" t="inlineStr"/>
      <c r="I12" s="356" t="n">
        <v>0</v>
      </c>
      <c r="J12" s="356" t="inlineStr"/>
      <c r="K12" s="356" t="n">
        <v>0</v>
      </c>
      <c r="L12" s="356" t="n">
        <v>0</v>
      </c>
      <c r="M12" s="356" t="n">
        <v>11</v>
      </c>
      <c r="N12" s="356" t="n"/>
      <c r="O12" s="356" t="n">
        <v>0</v>
      </c>
      <c r="P12" s="356" t="n">
        <v>0</v>
      </c>
      <c r="Q12" s="356" t="n">
        <v>0</v>
      </c>
      <c r="R12" s="356" t="n">
        <v>0</v>
      </c>
      <c r="S12" s="356" t="n"/>
      <c r="T12" s="356" t="n">
        <v>4</v>
      </c>
      <c r="U12" s="356" t="inlineStr"/>
      <c r="V12" s="356" t="n">
        <v>0</v>
      </c>
      <c r="W12" s="356" t="inlineStr"/>
      <c r="X12" s="356" t="inlineStr"/>
      <c r="Y12" s="356" t="inlineStr"/>
      <c r="Z12" s="356" t="inlineStr"/>
      <c r="AA12" s="356" t="inlineStr"/>
      <c r="AB12" s="356" t="inlineStr"/>
      <c r="AC12" s="356" t="inlineStr"/>
      <c r="AD12" s="356" t="inlineStr"/>
      <c r="AE12" s="356" t="inlineStr"/>
      <c r="AF12" s="356" t="inlineStr"/>
      <c r="AG12" s="356" t="inlineStr"/>
      <c r="AH12" s="356" t="inlineStr"/>
      <c r="AI12" s="356" t="inlineStr"/>
      <c r="AJ12" s="356" t="inlineStr"/>
      <c r="AK12" s="356" t="n"/>
      <c r="AL12" s="356" t="inlineStr"/>
      <c r="AM12" s="356" t="inlineStr"/>
      <c r="AN12" s="356" t="inlineStr"/>
      <c r="AO12" s="356" t="n"/>
      <c r="AP12" s="356" t="inlineStr"/>
      <c r="AQ12" s="356" t="inlineStr"/>
      <c r="AR12" s="356" t="inlineStr"/>
      <c r="AS12" s="356" t="n"/>
      <c r="AT12" s="356" t="n"/>
      <c r="AU12" s="356" t="n"/>
      <c r="AV12" s="356" t="n"/>
      <c r="AW12" s="356" t="n"/>
      <c r="AX12" s="356" t="inlineStr"/>
      <c r="AY12" s="356" t="inlineStr"/>
      <c r="AZ12" s="356" t="inlineStr"/>
      <c r="BA12" s="356" t="n"/>
      <c r="BB12" s="356" t="n">
        <v>0</v>
      </c>
      <c r="BC12" s="356" t="n"/>
      <c r="BD12" s="356" t="n"/>
      <c r="BE12" s="356" t="n"/>
      <c r="BF12" s="356" t="n"/>
      <c r="BG12" s="356" t="n"/>
      <c r="BH12" s="356" t="inlineStr">
        <is>
          <t>Сметные нормы списания</t>
        </is>
      </c>
      <c r="BI12" s="356" t="inlineStr">
        <is>
          <t>Коды ценников</t>
        </is>
      </c>
      <c r="BJ12" s="356" t="n">
        <v>1</v>
      </c>
      <c r="BK12" s="356" t="n">
        <v>1</v>
      </c>
      <c r="BL12" s="356" t="n">
        <v>0</v>
      </c>
      <c r="BM12" s="356" t="n">
        <v>0</v>
      </c>
      <c r="BN12" s="356" t="n">
        <v>1</v>
      </c>
      <c r="BO12" s="356" t="n">
        <v>0</v>
      </c>
      <c r="BP12" s="356" t="n">
        <v>2</v>
      </c>
      <c r="BQ12" s="356" t="n">
        <v>2</v>
      </c>
      <c r="BR12" s="356" t="n">
        <v>1</v>
      </c>
      <c r="BS12" s="356" t="n">
        <v>1</v>
      </c>
      <c r="BT12" s="356" t="n">
        <v>0</v>
      </c>
      <c r="BU12" s="356" t="n">
        <v>0</v>
      </c>
      <c r="BV12" s="356" t="n">
        <v>1</v>
      </c>
      <c r="BW12" s="356" t="n">
        <v>0</v>
      </c>
      <c r="BX12" s="356" t="n">
        <v>0</v>
      </c>
      <c r="BY12" s="356" t="inlineStr">
        <is>
          <t>ТСНБ-2001 МО 421пр построчно</t>
        </is>
      </c>
      <c r="BZ12" s="356" t="inlineStr">
        <is>
          <t>Версия 1.7.6 ГСН (ГЭСН, ФЕР) и ТЕР (Методики НР (812/пр, 636/пр, 611/пр) и СП (774/пр и 317/пр) для версии 11.14.0.0</t>
        </is>
      </c>
      <c r="CA12" s="356" t="inlineStr">
        <is>
          <t>ТСНБ-2001 Московской области (редакция 2014 г версия 15.0)</t>
        </is>
      </c>
      <c r="CB12" s="356" t="inlineStr">
        <is>
          <t>ТСНБ-2001 Московской области (редакция 2014 г версия 15.0)</t>
        </is>
      </c>
      <c r="CC12" s="356" t="inlineStr">
        <is>
          <t>ТСНБ-2001 Московской области (редакция 2014 г версия 15.0)</t>
        </is>
      </c>
      <c r="CD12" s="356" t="inlineStr">
        <is>
          <t>ТСНБ-2001 Московской области (редакция 2014 г версия 15.0)</t>
        </is>
      </c>
      <c r="CE12" s="356" t="inlineStr">
        <is>
          <t>Поправки для НБ 2014 года от 15.06.2021 г. Строительство</t>
        </is>
      </c>
      <c r="CF12" s="356" t="n">
        <v>0</v>
      </c>
      <c r="CG12" s="356" t="n">
        <v>0</v>
      </c>
      <c r="CH12" s="356" t="n">
        <v>402989064</v>
      </c>
      <c r="CI12" s="356" t="inlineStr"/>
      <c r="CJ12" s="356" t="inlineStr"/>
      <c r="CK12" s="356" t="n">
        <v>1</v>
      </c>
      <c r="CL12" s="356" t="n"/>
      <c r="CM12" s="356" t="n"/>
      <c r="CN12" s="356" t="n"/>
      <c r="CO12" s="356" t="n"/>
      <c r="CP12" s="356" t="n"/>
      <c r="CQ12" s="356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356" t="inlineStr">
        <is>
          <t>ТЕР</t>
        </is>
      </c>
      <c r="CS12" s="356" t="n">
        <v>42794</v>
      </c>
      <c r="CT12" s="356" t="n">
        <v>421</v>
      </c>
      <c r="CU12" s="356" t="n"/>
      <c r="CV12" s="356" t="n"/>
      <c r="CW12" s="356" t="n"/>
      <c r="CX12" s="356" t="n"/>
      <c r="CY12" s="356" t="n">
        <v>0</v>
      </c>
      <c r="CZ12" s="356" t="inlineStr"/>
      <c r="DA12" s="356" t="inlineStr"/>
      <c r="DB12" s="356" t="n"/>
      <c r="DC12" s="356" t="n"/>
      <c r="DD12" s="356" t="n"/>
      <c r="DE12" s="356" t="n"/>
      <c r="DF12" s="356" t="n"/>
      <c r="DG12" s="356" t="n"/>
      <c r="DH12" s="356" t="n"/>
      <c r="DI12" s="356" t="n"/>
      <c r="DJ12" s="356" t="n"/>
      <c r="DK12" s="356" t="n"/>
      <c r="DL12" s="356" t="n"/>
      <c r="DM12" s="356" t="n"/>
      <c r="DN12" s="356" t="n"/>
      <c r="DO12" s="356" t="n"/>
      <c r="DP12" s="356" t="n"/>
      <c r="DQ12" s="356" t="n"/>
      <c r="DR12" s="356" t="n"/>
      <c r="DS12" s="356" t="n"/>
      <c r="DT12" s="356" t="n"/>
      <c r="DU12" s="356" t="n"/>
      <c r="DV12" s="356" t="n"/>
      <c r="DW12" s="356" t="n"/>
      <c r="DX12" s="356" t="n"/>
      <c r="DY12" s="356" t="n"/>
      <c r="DZ12" s="356" t="n"/>
      <c r="EA12" s="356" t="n"/>
      <c r="EB12" s="356" t="n"/>
      <c r="EC12" s="356" t="n">
        <v>0</v>
      </c>
    </row>
    <row r="14">
      <c r="A14" s="356" t="n">
        <v>22</v>
      </c>
      <c r="B14" s="356" t="n">
        <v>1</v>
      </c>
      <c r="C14" s="356" t="n">
        <v>0</v>
      </c>
      <c r="D14" s="356" t="n">
        <v>78845955</v>
      </c>
      <c r="E14" s="356" t="n">
        <v>0</v>
      </c>
      <c r="F14" s="356" t="n">
        <v>2</v>
      </c>
      <c r="G14" s="356" t="n">
        <v>1</v>
      </c>
      <c r="H14" s="356" t="n"/>
      <c r="I14" s="356" t="n"/>
      <c r="J14" s="356" t="n"/>
      <c r="K14" s="356" t="n"/>
      <c r="L14" s="356" t="n"/>
      <c r="M14" s="356" t="n"/>
      <c r="N14" s="356" t="n"/>
      <c r="O14" s="356" t="n"/>
    </row>
    <row r="16">
      <c r="A16" s="362" t="n">
        <v>3</v>
      </c>
      <c r="B16" s="362" t="n">
        <v>39</v>
      </c>
      <c r="C16" s="362" t="inlineStr">
        <is>
          <t>Новая локальная смета</t>
        </is>
      </c>
      <c r="D16" s="362" t="inlineStr">
        <is>
          <t>Первомайская, д.54</t>
        </is>
      </c>
      <c r="E16" s="363">
        <f>ROUND((Source!F1652)/1000,2)</f>
        <v/>
      </c>
      <c r="F16" s="363">
        <f>ROUND((Source!F1653)/1000,2)</f>
        <v/>
      </c>
      <c r="G16" s="363">
        <f>ROUND((Source!F1644)/1000,2)</f>
        <v/>
      </c>
      <c r="H16" s="363">
        <f>ROUND((Source!F1654)/1000+(Source!F1655)/1000,2)</f>
        <v/>
      </c>
      <c r="I16" s="363">
        <f>E16+F16+G16+H16</f>
        <v/>
      </c>
      <c r="J16" s="363">
        <f>ROUND((Source!F1650+Source!F1649)/1000,2)</f>
        <v/>
      </c>
      <c r="K16" s="363" t="n">
        <v>20.42</v>
      </c>
      <c r="L16" s="363" t="n">
        <v>0</v>
      </c>
      <c r="M16" s="363" t="n">
        <v>0</v>
      </c>
      <c r="N16" s="363">
        <f>I16+L16+M16</f>
        <v/>
      </c>
      <c r="AI16" s="362" t="n">
        <v>0</v>
      </c>
      <c r="AJ16" s="362" t="n">
        <v>-1</v>
      </c>
      <c r="AK16" s="362" t="inlineStr"/>
      <c r="AL16" s="362" t="inlineStr"/>
      <c r="AM16" s="362" t="inlineStr"/>
      <c r="AN16" s="362" t="n">
        <v>0</v>
      </c>
      <c r="AO16" s="362" t="inlineStr"/>
      <c r="AP16" s="362" t="inlineStr"/>
      <c r="AT16" s="363" t="n">
        <v>13236</v>
      </c>
      <c r="AU16" s="363" t="n">
        <v>7183</v>
      </c>
      <c r="AV16" s="363" t="n">
        <v>0</v>
      </c>
      <c r="AW16" s="363" t="n">
        <v>0</v>
      </c>
      <c r="AX16" s="363" t="n">
        <v>0</v>
      </c>
      <c r="AY16" s="363" t="n">
        <v>99</v>
      </c>
      <c r="AZ16" s="363" t="n">
        <v>0</v>
      </c>
      <c r="BA16" s="363" t="n">
        <v>5954</v>
      </c>
      <c r="BB16" s="363" t="n">
        <v>22582</v>
      </c>
      <c r="BC16" s="363" t="n">
        <v>0</v>
      </c>
      <c r="BD16" s="363" t="n">
        <v>0</v>
      </c>
      <c r="BE16" s="363" t="n">
        <v>0</v>
      </c>
      <c r="BF16" s="363" t="n">
        <v>12.709</v>
      </c>
      <c r="BG16" s="363" t="n">
        <v>0</v>
      </c>
      <c r="BH16" s="363" t="n">
        <v>0</v>
      </c>
      <c r="BI16" s="363" t="n">
        <v>6188</v>
      </c>
      <c r="BJ16" s="363" t="n">
        <v>3158</v>
      </c>
      <c r="BK16" s="363" t="n">
        <v>22582</v>
      </c>
    </row>
    <row r="18">
      <c r="A18" s="0" t="n">
        <v>51</v>
      </c>
      <c r="E18" s="0" t="n">
        <v>22.58</v>
      </c>
      <c r="F18" s="0" t="n">
        <v>0</v>
      </c>
      <c r="G18" s="0" t="n">
        <v>0</v>
      </c>
      <c r="H18" s="0" t="n">
        <v>0</v>
      </c>
      <c r="I18" s="0" t="n">
        <v>22.58</v>
      </c>
      <c r="J18" s="0" t="n">
        <v>5.95</v>
      </c>
      <c r="K18" s="0" t="n">
        <v>20.42</v>
      </c>
      <c r="L18" s="0" t="n">
        <v>0</v>
      </c>
      <c r="M18" s="0" t="n">
        <v>0</v>
      </c>
      <c r="N18" s="0" t="n">
        <v>22.58</v>
      </c>
    </row>
    <row r="20">
      <c r="A20" s="360" t="n">
        <v>50</v>
      </c>
      <c r="B20" s="360" t="n">
        <v>0</v>
      </c>
      <c r="C20" s="360" t="n">
        <v>0</v>
      </c>
      <c r="D20" s="360" t="n">
        <v>1</v>
      </c>
      <c r="E20" s="360" t="n">
        <v>201</v>
      </c>
      <c r="F20" s="360" t="n">
        <v>13236</v>
      </c>
      <c r="G20" s="360" t="inlineStr">
        <is>
          <t>ПЗ</t>
        </is>
      </c>
      <c r="H20" s="360" t="inlineStr">
        <is>
          <t>Прямые затраты</t>
        </is>
      </c>
      <c r="I20" s="360" t="n"/>
      <c r="J20" s="360" t="n"/>
      <c r="K20" s="360" t="n">
        <v>201</v>
      </c>
      <c r="L20" s="360" t="n">
        <v>1</v>
      </c>
      <c r="M20" s="360" t="n">
        <v>3</v>
      </c>
      <c r="N20" s="360" t="inlineStr"/>
      <c r="O20" s="360" t="n">
        <v>2</v>
      </c>
      <c r="P20" s="360" t="n"/>
    </row>
    <row r="21">
      <c r="A21" s="360" t="n">
        <v>50</v>
      </c>
      <c r="B21" s="360" t="n">
        <v>0</v>
      </c>
      <c r="C21" s="360" t="n">
        <v>0</v>
      </c>
      <c r="D21" s="360" t="n">
        <v>1</v>
      </c>
      <c r="E21" s="360" t="n">
        <v>202</v>
      </c>
      <c r="F21" s="360" t="n">
        <v>7183</v>
      </c>
      <c r="G21" s="360" t="inlineStr">
        <is>
          <t>СтМатОб</t>
        </is>
      </c>
      <c r="H21" s="360" t="inlineStr">
        <is>
          <t>Стоимость материальных ресурсов (всего)</t>
        </is>
      </c>
      <c r="I21" s="360" t="n"/>
      <c r="J21" s="360" t="n"/>
      <c r="K21" s="360" t="n">
        <v>202</v>
      </c>
      <c r="L21" s="360" t="n">
        <v>2</v>
      </c>
      <c r="M21" s="360" t="n">
        <v>3</v>
      </c>
      <c r="N21" s="360" t="inlineStr"/>
      <c r="O21" s="360" t="n">
        <v>2</v>
      </c>
      <c r="P21" s="360" t="n"/>
    </row>
    <row r="22">
      <c r="A22" s="360" t="n">
        <v>50</v>
      </c>
      <c r="B22" s="360" t="n">
        <v>0</v>
      </c>
      <c r="C22" s="360" t="n">
        <v>0</v>
      </c>
      <c r="D22" s="360" t="n">
        <v>1</v>
      </c>
      <c r="E22" s="360" t="n">
        <v>222</v>
      </c>
      <c r="F22" s="360" t="n">
        <v>0</v>
      </c>
      <c r="G22" s="360" t="inlineStr">
        <is>
          <t>СтМатОбЗак</t>
        </is>
      </c>
      <c r="H22" s="360" t="inlineStr">
        <is>
          <t>Стоимость материалов и оборудования заказчика</t>
        </is>
      </c>
      <c r="I22" s="360" t="n"/>
      <c r="J22" s="360" t="n"/>
      <c r="K22" s="360" t="n">
        <v>222</v>
      </c>
      <c r="L22" s="360" t="n">
        <v>3</v>
      </c>
      <c r="M22" s="360" t="n">
        <v>3</v>
      </c>
      <c r="N22" s="360" t="inlineStr"/>
      <c r="O22" s="360" t="n">
        <v>2</v>
      </c>
      <c r="P22" s="360" t="n"/>
    </row>
    <row r="23">
      <c r="A23" s="360" t="n">
        <v>50</v>
      </c>
      <c r="B23" s="360" t="n">
        <v>0</v>
      </c>
      <c r="C23" s="360" t="n">
        <v>0</v>
      </c>
      <c r="D23" s="360" t="n">
        <v>1</v>
      </c>
      <c r="E23" s="360" t="n">
        <v>225</v>
      </c>
      <c r="F23" s="360" t="n">
        <v>7183</v>
      </c>
      <c r="G23" s="360" t="inlineStr">
        <is>
          <t>СтМатОбПод</t>
        </is>
      </c>
      <c r="H23" s="360" t="inlineStr">
        <is>
          <t>Стоимость материалов и оборудования подрядчика</t>
        </is>
      </c>
      <c r="I23" s="360" t="n"/>
      <c r="J23" s="360" t="n"/>
      <c r="K23" s="360" t="n">
        <v>225</v>
      </c>
      <c r="L23" s="360" t="n">
        <v>4</v>
      </c>
      <c r="M23" s="360" t="n">
        <v>3</v>
      </c>
      <c r="N23" s="360" t="inlineStr"/>
      <c r="O23" s="360" t="n">
        <v>2</v>
      </c>
      <c r="P23" s="360" t="n"/>
    </row>
    <row r="24">
      <c r="A24" s="360" t="n">
        <v>50</v>
      </c>
      <c r="B24" s="360" t="n">
        <v>0</v>
      </c>
      <c r="C24" s="360" t="n">
        <v>0</v>
      </c>
      <c r="D24" s="360" t="n">
        <v>1</v>
      </c>
      <c r="E24" s="360" t="n">
        <v>226</v>
      </c>
      <c r="F24" s="360" t="n">
        <v>7183</v>
      </c>
      <c r="G24" s="360" t="inlineStr">
        <is>
          <t>СтМат</t>
        </is>
      </c>
      <c r="H24" s="360" t="inlineStr">
        <is>
          <t>Стоимость материалов (всего)</t>
        </is>
      </c>
      <c r="I24" s="360" t="n"/>
      <c r="J24" s="360" t="n"/>
      <c r="K24" s="360" t="n">
        <v>226</v>
      </c>
      <c r="L24" s="360" t="n">
        <v>5</v>
      </c>
      <c r="M24" s="360" t="n">
        <v>3</v>
      </c>
      <c r="N24" s="360" t="inlineStr"/>
      <c r="O24" s="360" t="n">
        <v>2</v>
      </c>
      <c r="P24" s="360" t="n"/>
    </row>
    <row r="25">
      <c r="A25" s="360" t="n">
        <v>50</v>
      </c>
      <c r="B25" s="360" t="n">
        <v>0</v>
      </c>
      <c r="C25" s="360" t="n">
        <v>0</v>
      </c>
      <c r="D25" s="360" t="n">
        <v>1</v>
      </c>
      <c r="E25" s="360" t="n">
        <v>227</v>
      </c>
      <c r="F25" s="360" t="n">
        <v>0</v>
      </c>
      <c r="G25" s="360" t="inlineStr">
        <is>
          <t>СтМатЗак</t>
        </is>
      </c>
      <c r="H25" s="360" t="inlineStr">
        <is>
          <t>Стоимость материалов заказчика</t>
        </is>
      </c>
      <c r="I25" s="360" t="n"/>
      <c r="J25" s="360" t="n"/>
      <c r="K25" s="360" t="n">
        <v>227</v>
      </c>
      <c r="L25" s="360" t="n">
        <v>6</v>
      </c>
      <c r="M25" s="360" t="n">
        <v>3</v>
      </c>
      <c r="N25" s="360" t="inlineStr"/>
      <c r="O25" s="360" t="n">
        <v>2</v>
      </c>
      <c r="P25" s="360" t="n"/>
    </row>
    <row r="26">
      <c r="A26" s="360" t="n">
        <v>50</v>
      </c>
      <c r="B26" s="360" t="n">
        <v>0</v>
      </c>
      <c r="C26" s="360" t="n">
        <v>0</v>
      </c>
      <c r="D26" s="360" t="n">
        <v>1</v>
      </c>
      <c r="E26" s="360" t="n">
        <v>228</v>
      </c>
      <c r="F26" s="360" t="n">
        <v>7183</v>
      </c>
      <c r="G26" s="360" t="inlineStr">
        <is>
          <t>СтМатПод</t>
        </is>
      </c>
      <c r="H26" s="360" t="inlineStr">
        <is>
          <t>Стоимость материалов подрядчика</t>
        </is>
      </c>
      <c r="I26" s="360" t="n"/>
      <c r="J26" s="360" t="n"/>
      <c r="K26" s="360" t="n">
        <v>228</v>
      </c>
      <c r="L26" s="360" t="n">
        <v>7</v>
      </c>
      <c r="M26" s="360" t="n">
        <v>3</v>
      </c>
      <c r="N26" s="360" t="inlineStr"/>
      <c r="O26" s="360" t="n">
        <v>2</v>
      </c>
      <c r="P26" s="360" t="n"/>
    </row>
    <row r="27">
      <c r="A27" s="360" t="n">
        <v>50</v>
      </c>
      <c r="B27" s="360" t="n">
        <v>0</v>
      </c>
      <c r="C27" s="360" t="n">
        <v>0</v>
      </c>
      <c r="D27" s="360" t="n">
        <v>1</v>
      </c>
      <c r="E27" s="360" t="n">
        <v>216</v>
      </c>
      <c r="F27" s="360" t="n">
        <v>0</v>
      </c>
      <c r="G27" s="360" t="inlineStr">
        <is>
          <t>Оборуд</t>
        </is>
      </c>
      <c r="H27" s="360" t="inlineStr">
        <is>
          <t>Стоимость оборудования (всего)</t>
        </is>
      </c>
      <c r="I27" s="360" t="n"/>
      <c r="J27" s="360" t="n"/>
      <c r="K27" s="360" t="n">
        <v>216</v>
      </c>
      <c r="L27" s="360" t="n">
        <v>8</v>
      </c>
      <c r="M27" s="360" t="n">
        <v>3</v>
      </c>
      <c r="N27" s="360" t="inlineStr"/>
      <c r="O27" s="360" t="n">
        <v>2</v>
      </c>
      <c r="P27" s="360" t="n"/>
    </row>
    <row r="28">
      <c r="A28" s="360" t="n">
        <v>50</v>
      </c>
      <c r="B28" s="360" t="n">
        <v>0</v>
      </c>
      <c r="C28" s="360" t="n">
        <v>0</v>
      </c>
      <c r="D28" s="360" t="n">
        <v>1</v>
      </c>
      <c r="E28" s="360" t="n">
        <v>223</v>
      </c>
      <c r="F28" s="360" t="n">
        <v>0</v>
      </c>
      <c r="G28" s="360" t="inlineStr">
        <is>
          <t>ОборудЗак</t>
        </is>
      </c>
      <c r="H28" s="360" t="inlineStr">
        <is>
          <t>Стоимость оборудования заказчика</t>
        </is>
      </c>
      <c r="I28" s="360" t="n"/>
      <c r="J28" s="360" t="n"/>
      <c r="K28" s="360" t="n">
        <v>223</v>
      </c>
      <c r="L28" s="360" t="n">
        <v>9</v>
      </c>
      <c r="M28" s="360" t="n">
        <v>3</v>
      </c>
      <c r="N28" s="360" t="inlineStr"/>
      <c r="O28" s="360" t="n">
        <v>2</v>
      </c>
      <c r="P28" s="360" t="n"/>
    </row>
    <row r="29">
      <c r="A29" s="360" t="n">
        <v>50</v>
      </c>
      <c r="B29" s="360" t="n">
        <v>0</v>
      </c>
      <c r="C29" s="360" t="n">
        <v>0</v>
      </c>
      <c r="D29" s="360" t="n">
        <v>1</v>
      </c>
      <c r="E29" s="360" t="n">
        <v>229</v>
      </c>
      <c r="F29" s="360" t="n">
        <v>0</v>
      </c>
      <c r="G29" s="360" t="inlineStr">
        <is>
          <t>ОборудПод</t>
        </is>
      </c>
      <c r="H29" s="360" t="inlineStr">
        <is>
          <t>Стоимость оборудования подрядчика</t>
        </is>
      </c>
      <c r="I29" s="360" t="n"/>
      <c r="J29" s="360" t="n"/>
      <c r="K29" s="360" t="n">
        <v>229</v>
      </c>
      <c r="L29" s="360" t="n">
        <v>10</v>
      </c>
      <c r="M29" s="360" t="n">
        <v>3</v>
      </c>
      <c r="N29" s="360" t="inlineStr"/>
      <c r="O29" s="360" t="n">
        <v>2</v>
      </c>
      <c r="P29" s="360" t="n"/>
    </row>
    <row r="30">
      <c r="A30" s="360" t="n">
        <v>50</v>
      </c>
      <c r="B30" s="360" t="n">
        <v>0</v>
      </c>
      <c r="C30" s="360" t="n">
        <v>0</v>
      </c>
      <c r="D30" s="360" t="n">
        <v>1</v>
      </c>
      <c r="E30" s="360" t="n">
        <v>203</v>
      </c>
      <c r="F30" s="360" t="n">
        <v>99</v>
      </c>
      <c r="G30" s="360" t="inlineStr">
        <is>
          <t>ЭММ</t>
        </is>
      </c>
      <c r="H30" s="360" t="inlineStr">
        <is>
          <t>Эксплуатация машин</t>
        </is>
      </c>
      <c r="I30" s="360" t="n"/>
      <c r="J30" s="360" t="n"/>
      <c r="K30" s="360" t="n">
        <v>203</v>
      </c>
      <c r="L30" s="360" t="n">
        <v>11</v>
      </c>
      <c r="M30" s="360" t="n">
        <v>3</v>
      </c>
      <c r="N30" s="360" t="inlineStr"/>
      <c r="O30" s="360" t="n">
        <v>2</v>
      </c>
      <c r="P30" s="360" t="n"/>
    </row>
    <row r="31">
      <c r="A31" s="360" t="n">
        <v>50</v>
      </c>
      <c r="B31" s="360" t="n">
        <v>0</v>
      </c>
      <c r="C31" s="360" t="n">
        <v>0</v>
      </c>
      <c r="D31" s="360" t="n">
        <v>1</v>
      </c>
      <c r="E31" s="360" t="n">
        <v>231</v>
      </c>
      <c r="F31" s="360" t="n">
        <v>0</v>
      </c>
      <c r="G31" s="360" t="inlineStr">
        <is>
          <t>ЭММсНРиСП</t>
        </is>
      </c>
      <c r="H31" s="360" t="inlineStr">
        <is>
          <t>Эксплуатация машин по ТСН-2001.16</t>
        </is>
      </c>
      <c r="I31" s="360" t="n"/>
      <c r="J31" s="360" t="n"/>
      <c r="K31" s="360" t="n">
        <v>231</v>
      </c>
      <c r="L31" s="360" t="n">
        <v>12</v>
      </c>
      <c r="M31" s="360" t="n">
        <v>3</v>
      </c>
      <c r="N31" s="360" t="inlineStr"/>
      <c r="O31" s="360" t="n">
        <v>2</v>
      </c>
      <c r="P31" s="360" t="n"/>
    </row>
    <row r="32">
      <c r="A32" s="360" t="n">
        <v>50</v>
      </c>
      <c r="B32" s="360" t="n">
        <v>0</v>
      </c>
      <c r="C32" s="360" t="n">
        <v>0</v>
      </c>
      <c r="D32" s="360" t="n">
        <v>1</v>
      </c>
      <c r="E32" s="360" t="n">
        <v>204</v>
      </c>
      <c r="F32" s="360" t="n">
        <v>0</v>
      </c>
      <c r="G32" s="360" t="inlineStr">
        <is>
          <t>ЗПМ</t>
        </is>
      </c>
      <c r="H32" s="360" t="inlineStr">
        <is>
          <t>ЗП машинистов</t>
        </is>
      </c>
      <c r="I32" s="360" t="n"/>
      <c r="J32" s="360" t="n"/>
      <c r="K32" s="360" t="n">
        <v>204</v>
      </c>
      <c r="L32" s="360" t="n">
        <v>13</v>
      </c>
      <c r="M32" s="360" t="n">
        <v>3</v>
      </c>
      <c r="N32" s="360" t="inlineStr"/>
      <c r="O32" s="360" t="n">
        <v>2</v>
      </c>
      <c r="P32" s="360" t="n"/>
    </row>
    <row r="33">
      <c r="A33" s="360" t="n">
        <v>50</v>
      </c>
      <c r="B33" s="360" t="n">
        <v>0</v>
      </c>
      <c r="C33" s="360" t="n">
        <v>0</v>
      </c>
      <c r="D33" s="360" t="n">
        <v>1</v>
      </c>
      <c r="E33" s="360" t="n">
        <v>205</v>
      </c>
      <c r="F33" s="360" t="n">
        <v>5954</v>
      </c>
      <c r="G33" s="360" t="inlineStr">
        <is>
          <t>ОЗП</t>
        </is>
      </c>
      <c r="H33" s="360" t="inlineStr">
        <is>
          <t>Основная ЗП рабочих</t>
        </is>
      </c>
      <c r="I33" s="360" t="n"/>
      <c r="J33" s="360" t="n"/>
      <c r="K33" s="360" t="n">
        <v>205</v>
      </c>
      <c r="L33" s="360" t="n">
        <v>14</v>
      </c>
      <c r="M33" s="360" t="n">
        <v>3</v>
      </c>
      <c r="N33" s="360" t="inlineStr"/>
      <c r="O33" s="360" t="n">
        <v>2</v>
      </c>
      <c r="P33" s="360" t="n"/>
    </row>
    <row r="34">
      <c r="A34" s="360" t="n">
        <v>50</v>
      </c>
      <c r="B34" s="360" t="n">
        <v>0</v>
      </c>
      <c r="C34" s="360" t="n">
        <v>0</v>
      </c>
      <c r="D34" s="360" t="n">
        <v>1</v>
      </c>
      <c r="E34" s="360" t="n">
        <v>232</v>
      </c>
      <c r="F34" s="360" t="n">
        <v>0</v>
      </c>
      <c r="G34" s="360" t="inlineStr">
        <is>
          <t>ОЗПсНРиСП</t>
        </is>
      </c>
      <c r="H34" s="360" t="inlineStr">
        <is>
          <t>Основная ЗП рабочих по ТСН-2001.16</t>
        </is>
      </c>
      <c r="I34" s="360" t="n"/>
      <c r="J34" s="360" t="n"/>
      <c r="K34" s="360" t="n">
        <v>232</v>
      </c>
      <c r="L34" s="360" t="n">
        <v>15</v>
      </c>
      <c r="M34" s="360" t="n">
        <v>3</v>
      </c>
      <c r="N34" s="360" t="inlineStr"/>
      <c r="O34" s="360" t="n">
        <v>2</v>
      </c>
      <c r="P34" s="360" t="n"/>
    </row>
    <row r="35">
      <c r="A35" s="360" t="n">
        <v>50</v>
      </c>
      <c r="B35" s="360" t="n">
        <v>0</v>
      </c>
      <c r="C35" s="360" t="n">
        <v>0</v>
      </c>
      <c r="D35" s="360" t="n">
        <v>1</v>
      </c>
      <c r="E35" s="360" t="n">
        <v>214</v>
      </c>
      <c r="F35" s="360" t="n">
        <v>22582</v>
      </c>
      <c r="G35" s="360" t="inlineStr">
        <is>
          <t>Строит</t>
        </is>
      </c>
      <c r="H35" s="360" t="inlineStr">
        <is>
          <t>Строительные работы с НР и СП</t>
        </is>
      </c>
      <c r="I35" s="360" t="n"/>
      <c r="J35" s="360" t="n"/>
      <c r="K35" s="360" t="n">
        <v>214</v>
      </c>
      <c r="L35" s="360" t="n">
        <v>16</v>
      </c>
      <c r="M35" s="360" t="n">
        <v>3</v>
      </c>
      <c r="N35" s="360" t="inlineStr"/>
      <c r="O35" s="360" t="n">
        <v>2</v>
      </c>
      <c r="P35" s="360" t="n"/>
    </row>
    <row r="36">
      <c r="A36" s="360" t="n">
        <v>50</v>
      </c>
      <c r="B36" s="360" t="n">
        <v>0</v>
      </c>
      <c r="C36" s="360" t="n">
        <v>0</v>
      </c>
      <c r="D36" s="360" t="n">
        <v>1</v>
      </c>
      <c r="E36" s="360" t="n">
        <v>215</v>
      </c>
      <c r="F36" s="360" t="n">
        <v>0</v>
      </c>
      <c r="G36" s="360" t="inlineStr">
        <is>
          <t>Монтаж</t>
        </is>
      </c>
      <c r="H36" s="360" t="inlineStr">
        <is>
          <t>Монтажные работы с НР и СП</t>
        </is>
      </c>
      <c r="I36" s="360" t="n"/>
      <c r="J36" s="360" t="n"/>
      <c r="K36" s="360" t="n">
        <v>215</v>
      </c>
      <c r="L36" s="360" t="n">
        <v>17</v>
      </c>
      <c r="M36" s="360" t="n">
        <v>3</v>
      </c>
      <c r="N36" s="360" t="inlineStr"/>
      <c r="O36" s="360" t="n">
        <v>2</v>
      </c>
      <c r="P36" s="360" t="n"/>
    </row>
    <row r="37">
      <c r="A37" s="360" t="n">
        <v>50</v>
      </c>
      <c r="B37" s="360" t="n">
        <v>0</v>
      </c>
      <c r="C37" s="360" t="n">
        <v>0</v>
      </c>
      <c r="D37" s="360" t="n">
        <v>1</v>
      </c>
      <c r="E37" s="360" t="n">
        <v>217</v>
      </c>
      <c r="F37" s="360" t="n">
        <v>0</v>
      </c>
      <c r="G37" s="360" t="inlineStr">
        <is>
          <t>Прочие</t>
        </is>
      </c>
      <c r="H37" s="360" t="inlineStr">
        <is>
          <t>Прочие работы с НР и СП</t>
        </is>
      </c>
      <c r="I37" s="360" t="n"/>
      <c r="J37" s="360" t="n"/>
      <c r="K37" s="360" t="n">
        <v>217</v>
      </c>
      <c r="L37" s="360" t="n">
        <v>18</v>
      </c>
      <c r="M37" s="360" t="n">
        <v>3</v>
      </c>
      <c r="N37" s="360" t="inlineStr"/>
      <c r="O37" s="360" t="n">
        <v>2</v>
      </c>
      <c r="P37" s="360" t="n"/>
    </row>
    <row r="38">
      <c r="A38" s="360" t="n">
        <v>50</v>
      </c>
      <c r="B38" s="360" t="n">
        <v>0</v>
      </c>
      <c r="C38" s="360" t="n">
        <v>0</v>
      </c>
      <c r="D38" s="360" t="n">
        <v>1</v>
      </c>
      <c r="E38" s="360" t="n">
        <v>230</v>
      </c>
      <c r="F38" s="360" t="n">
        <v>0</v>
      </c>
      <c r="G38" s="360" t="inlineStr">
        <is>
          <t>ПрочиеЗатр</t>
        </is>
      </c>
      <c r="H38" s="360" t="inlineStr">
        <is>
          <t>Прочие затраты по ТСН-2001.16</t>
        </is>
      </c>
      <c r="I38" s="360" t="n"/>
      <c r="J38" s="360" t="n"/>
      <c r="K38" s="360" t="n">
        <v>230</v>
      </c>
      <c r="L38" s="360" t="n">
        <v>19</v>
      </c>
      <c r="M38" s="360" t="n">
        <v>3</v>
      </c>
      <c r="N38" s="360" t="inlineStr"/>
      <c r="O38" s="360" t="n">
        <v>2</v>
      </c>
      <c r="P38" s="360" t="n"/>
    </row>
    <row r="39">
      <c r="A39" s="360" t="n">
        <v>50</v>
      </c>
      <c r="B39" s="360" t="n">
        <v>0</v>
      </c>
      <c r="C39" s="360" t="n">
        <v>0</v>
      </c>
      <c r="D39" s="360" t="n">
        <v>1</v>
      </c>
      <c r="E39" s="360" t="n">
        <v>206</v>
      </c>
      <c r="F39" s="360" t="n">
        <v>0</v>
      </c>
      <c r="G39" s="360" t="inlineStr">
        <is>
          <t>ВозврМат</t>
        </is>
      </c>
      <c r="H39" s="360" t="inlineStr">
        <is>
          <t>Возврат материалов</t>
        </is>
      </c>
      <c r="I39" s="360" t="n"/>
      <c r="J39" s="360" t="n"/>
      <c r="K39" s="360" t="n">
        <v>206</v>
      </c>
      <c r="L39" s="360" t="n">
        <v>20</v>
      </c>
      <c r="M39" s="360" t="n">
        <v>3</v>
      </c>
      <c r="N39" s="360" t="inlineStr"/>
      <c r="O39" s="360" t="n">
        <v>2</v>
      </c>
      <c r="P39" s="360" t="n"/>
    </row>
    <row r="40">
      <c r="A40" s="360" t="n">
        <v>50</v>
      </c>
      <c r="B40" s="360" t="n">
        <v>0</v>
      </c>
      <c r="C40" s="360" t="n">
        <v>0</v>
      </c>
      <c r="D40" s="360" t="n">
        <v>1</v>
      </c>
      <c r="E40" s="360" t="n">
        <v>207</v>
      </c>
      <c r="F40" s="360" t="n">
        <v>12.709</v>
      </c>
      <c r="G40" s="360" t="inlineStr">
        <is>
          <t>ТрудСтр</t>
        </is>
      </c>
      <c r="H40" s="360" t="inlineStr">
        <is>
          <t>Трудозатраты строителей</t>
        </is>
      </c>
      <c r="I40" s="360" t="n"/>
      <c r="J40" s="360" t="n"/>
      <c r="K40" s="360" t="n">
        <v>207</v>
      </c>
      <c r="L40" s="360" t="n">
        <v>21</v>
      </c>
      <c r="M40" s="360" t="n">
        <v>3</v>
      </c>
      <c r="N40" s="360" t="inlineStr"/>
      <c r="O40" s="360" t="n">
        <v>-1</v>
      </c>
      <c r="P40" s="360" t="n"/>
    </row>
    <row r="41">
      <c r="A41" s="360" t="n">
        <v>50</v>
      </c>
      <c r="B41" s="360" t="n">
        <v>0</v>
      </c>
      <c r="C41" s="360" t="n">
        <v>0</v>
      </c>
      <c r="D41" s="360" t="n">
        <v>1</v>
      </c>
      <c r="E41" s="360" t="n">
        <v>208</v>
      </c>
      <c r="F41" s="360" t="n">
        <v>0</v>
      </c>
      <c r="G41" s="360" t="inlineStr">
        <is>
          <t>ТрудМаш</t>
        </is>
      </c>
      <c r="H41" s="360" t="inlineStr">
        <is>
          <t>Трудозатраты машинистов</t>
        </is>
      </c>
      <c r="I41" s="360" t="n"/>
      <c r="J41" s="360" t="n"/>
      <c r="K41" s="360" t="n">
        <v>208</v>
      </c>
      <c r="L41" s="360" t="n">
        <v>22</v>
      </c>
      <c r="M41" s="360" t="n">
        <v>3</v>
      </c>
      <c r="N41" s="360" t="inlineStr"/>
      <c r="O41" s="360" t="n">
        <v>-1</v>
      </c>
      <c r="P41" s="360" t="n"/>
    </row>
    <row r="42">
      <c r="A42" s="360" t="n">
        <v>50</v>
      </c>
      <c r="B42" s="360" t="n">
        <v>0</v>
      </c>
      <c r="C42" s="360" t="n">
        <v>0</v>
      </c>
      <c r="D42" s="360" t="n">
        <v>1</v>
      </c>
      <c r="E42" s="360" t="n">
        <v>209</v>
      </c>
      <c r="F42" s="360" t="n">
        <v>0</v>
      </c>
      <c r="G42" s="360" t="inlineStr">
        <is>
          <t>ТранспМат</t>
        </is>
      </c>
      <c r="H42" s="360" t="inlineStr">
        <is>
          <t>Транспорт материалов</t>
        </is>
      </c>
      <c r="I42" s="360" t="n"/>
      <c r="J42" s="360" t="n"/>
      <c r="K42" s="360" t="n">
        <v>209</v>
      </c>
      <c r="L42" s="360" t="n">
        <v>23</v>
      </c>
      <c r="M42" s="360" t="n">
        <v>3</v>
      </c>
      <c r="N42" s="360" t="inlineStr"/>
      <c r="O42" s="360" t="n">
        <v>2</v>
      </c>
      <c r="P42" s="360" t="n"/>
    </row>
    <row r="43">
      <c r="A43" s="360" t="n">
        <v>50</v>
      </c>
      <c r="B43" s="360" t="n">
        <v>0</v>
      </c>
      <c r="C43" s="360" t="n">
        <v>0</v>
      </c>
      <c r="D43" s="360" t="n">
        <v>1</v>
      </c>
      <c r="E43" s="360" t="n">
        <v>233</v>
      </c>
      <c r="F43" s="360" t="n">
        <v>0</v>
      </c>
      <c r="G43" s="360" t="inlineStr">
        <is>
          <t>Перевозка</t>
        </is>
      </c>
      <c r="H43" s="360" t="inlineStr">
        <is>
          <t>Перевозка грузов</t>
        </is>
      </c>
      <c r="I43" s="360" t="n"/>
      <c r="J43" s="360" t="n"/>
      <c r="K43" s="360" t="n">
        <v>233</v>
      </c>
      <c r="L43" s="360" t="n">
        <v>24</v>
      </c>
      <c r="M43" s="360" t="n">
        <v>3</v>
      </c>
      <c r="N43" s="360" t="inlineStr"/>
      <c r="O43" s="360" t="n">
        <v>2</v>
      </c>
      <c r="P43" s="360" t="n"/>
    </row>
    <row r="44">
      <c r="A44" s="360" t="n">
        <v>50</v>
      </c>
      <c r="B44" s="360" t="n">
        <v>0</v>
      </c>
      <c r="C44" s="360" t="n">
        <v>0</v>
      </c>
      <c r="D44" s="360" t="n">
        <v>1</v>
      </c>
      <c r="E44" s="360" t="n">
        <v>210</v>
      </c>
      <c r="F44" s="360" t="n">
        <v>6188</v>
      </c>
      <c r="G44" s="360" t="inlineStr">
        <is>
          <t>НР</t>
        </is>
      </c>
      <c r="H44" s="360" t="inlineStr">
        <is>
          <t>Накладные расходы</t>
        </is>
      </c>
      <c r="I44" s="360" t="n"/>
      <c r="J44" s="360" t="n"/>
      <c r="K44" s="360" t="n">
        <v>210</v>
      </c>
      <c r="L44" s="360" t="n">
        <v>25</v>
      </c>
      <c r="M44" s="360" t="n">
        <v>3</v>
      </c>
      <c r="N44" s="360" t="inlineStr"/>
      <c r="O44" s="360" t="n">
        <v>2</v>
      </c>
      <c r="P44" s="360" t="n"/>
    </row>
    <row r="45">
      <c r="A45" s="360" t="n">
        <v>50</v>
      </c>
      <c r="B45" s="360" t="n">
        <v>0</v>
      </c>
      <c r="C45" s="360" t="n">
        <v>0</v>
      </c>
      <c r="D45" s="360" t="n">
        <v>1</v>
      </c>
      <c r="E45" s="360" t="n">
        <v>211</v>
      </c>
      <c r="F45" s="360" t="n">
        <v>3158</v>
      </c>
      <c r="G45" s="360" t="inlineStr">
        <is>
          <t>СмПриб</t>
        </is>
      </c>
      <c r="H45" s="360" t="inlineStr">
        <is>
          <t>Сметная прибыль</t>
        </is>
      </c>
      <c r="I45" s="360" t="n"/>
      <c r="J45" s="360" t="n"/>
      <c r="K45" s="360" t="n">
        <v>211</v>
      </c>
      <c r="L45" s="360" t="n">
        <v>26</v>
      </c>
      <c r="M45" s="360" t="n">
        <v>3</v>
      </c>
      <c r="N45" s="360" t="inlineStr"/>
      <c r="O45" s="360" t="n">
        <v>2</v>
      </c>
      <c r="P45" s="360" t="n"/>
    </row>
    <row r="46">
      <c r="A46" s="360" t="n">
        <v>50</v>
      </c>
      <c r="B46" s="360" t="n">
        <v>0</v>
      </c>
      <c r="C46" s="360" t="n">
        <v>0</v>
      </c>
      <c r="D46" s="360" t="n">
        <v>1</v>
      </c>
      <c r="E46" s="360" t="n">
        <v>224</v>
      </c>
      <c r="F46" s="360" t="n">
        <v>22582</v>
      </c>
      <c r="G46" s="360" t="inlineStr">
        <is>
          <t>Всего</t>
        </is>
      </c>
      <c r="H46" s="360" t="inlineStr">
        <is>
          <t>Всего с НР и СП</t>
        </is>
      </c>
      <c r="I46" s="360" t="n"/>
      <c r="J46" s="360" t="n"/>
      <c r="K46" s="360" t="n">
        <v>224</v>
      </c>
      <c r="L46" s="360" t="n">
        <v>27</v>
      </c>
      <c r="M46" s="360" t="n">
        <v>3</v>
      </c>
      <c r="N46" s="360" t="inlineStr"/>
      <c r="O46" s="360" t="n">
        <v>2</v>
      </c>
      <c r="P46" s="360" t="n"/>
    </row>
    <row r="47">
      <c r="A47" s="360" t="n">
        <v>50</v>
      </c>
      <c r="B47" s="360" t="n">
        <v>0</v>
      </c>
      <c r="C47" s="360" t="n">
        <v>0</v>
      </c>
      <c r="D47" s="360" t="n">
        <v>2</v>
      </c>
      <c r="E47" s="360" t="n">
        <v>0</v>
      </c>
      <c r="F47" s="360" t="n">
        <v>22582</v>
      </c>
      <c r="G47" s="360" t="inlineStr">
        <is>
          <t>и1</t>
        </is>
      </c>
      <c r="H47" s="360" t="inlineStr">
        <is>
          <t>Итого</t>
        </is>
      </c>
      <c r="I47" s="360" t="n"/>
      <c r="J47" s="360" t="n"/>
      <c r="K47" s="360" t="n">
        <v>212</v>
      </c>
      <c r="L47" s="360" t="n">
        <v>28</v>
      </c>
      <c r="M47" s="360" t="n">
        <v>0</v>
      </c>
      <c r="N47" s="360" t="inlineStr"/>
      <c r="O47" s="360" t="n">
        <v>2</v>
      </c>
      <c r="P47" s="360" t="n"/>
    </row>
    <row r="48">
      <c r="A48" s="360" t="n">
        <v>50</v>
      </c>
      <c r="B48" s="360" t="n">
        <v>0</v>
      </c>
      <c r="C48" s="360" t="n">
        <v>0</v>
      </c>
      <c r="D48" s="360" t="n">
        <v>2</v>
      </c>
      <c r="E48" s="360" t="n">
        <v>0</v>
      </c>
      <c r="F48" s="360" t="n">
        <v>4968</v>
      </c>
      <c r="G48" s="360" t="inlineStr">
        <is>
          <t>и2</t>
        </is>
      </c>
      <c r="H48" s="360" t="inlineStr">
        <is>
          <t>НДС 22%</t>
        </is>
      </c>
      <c r="I48" s="360" t="n"/>
      <c r="J48" s="360" t="n"/>
      <c r="K48" s="360" t="n">
        <v>212</v>
      </c>
      <c r="L48" s="360" t="n">
        <v>29</v>
      </c>
      <c r="M48" s="360" t="n">
        <v>0</v>
      </c>
      <c r="N48" s="360" t="inlineStr"/>
      <c r="O48" s="360" t="n">
        <v>2</v>
      </c>
      <c r="P48" s="360" t="n"/>
    </row>
    <row r="49">
      <c r="A49" s="360" t="n">
        <v>50</v>
      </c>
      <c r="B49" s="360" t="n">
        <v>0</v>
      </c>
      <c r="C49" s="360" t="n">
        <v>0</v>
      </c>
      <c r="D49" s="360" t="n">
        <v>2</v>
      </c>
      <c r="E49" s="360" t="n">
        <v>213</v>
      </c>
      <c r="F49" s="360" t="n">
        <v>27550</v>
      </c>
      <c r="G49" s="360" t="inlineStr">
        <is>
          <t>и3</t>
        </is>
      </c>
      <c r="H49" s="360" t="inlineStr">
        <is>
          <t>Всего</t>
        </is>
      </c>
      <c r="I49" s="360" t="n"/>
      <c r="J49" s="360" t="n"/>
      <c r="K49" s="360" t="n">
        <v>212</v>
      </c>
      <c r="L49" s="360" t="n">
        <v>30</v>
      </c>
      <c r="M49" s="360" t="n">
        <v>0</v>
      </c>
      <c r="N49" s="360" t="inlineStr"/>
      <c r="O49" s="360" t="n">
        <v>2</v>
      </c>
      <c r="P49" s="360" t="n"/>
    </row>
    <row r="51">
      <c r="A51" s="0" t="n">
        <v>-1</v>
      </c>
    </row>
    <row r="54">
      <c r="A54" s="359" t="n">
        <v>75</v>
      </c>
      <c r="B54" s="359" t="inlineStr">
        <is>
          <t>Уровень цен</t>
        </is>
      </c>
      <c r="C54" s="359" t="n">
        <v>2025</v>
      </c>
      <c r="D54" s="359" t="n">
        <v>0</v>
      </c>
      <c r="E54" s="359" t="n">
        <v>6</v>
      </c>
      <c r="F54" s="359" t="n"/>
      <c r="G54" s="359" t="n">
        <v>0</v>
      </c>
      <c r="H54" s="359" t="n">
        <v>1</v>
      </c>
      <c r="I54" s="359" t="n">
        <v>0</v>
      </c>
      <c r="J54" s="359" t="n">
        <v>3</v>
      </c>
      <c r="K54" s="359" t="n">
        <v>0</v>
      </c>
      <c r="L54" s="359" t="n">
        <v>0</v>
      </c>
      <c r="M54" s="359" t="n">
        <v>0</v>
      </c>
      <c r="N54" s="359" t="n">
        <v>78845955</v>
      </c>
      <c r="O54" s="359" t="n">
        <v>1</v>
      </c>
    </row>
    <row r="55">
      <c r="A55" s="361" t="n">
        <v>1</v>
      </c>
      <c r="B55" s="361" t="inlineStr">
        <is>
          <t>Сборник индексов</t>
        </is>
      </c>
      <c r="C55" s="361" t="inlineStr">
        <is>
          <t>ТСНБ-2001 Московской области (редакция 2014 г)</t>
        </is>
      </c>
      <c r="D55" s="361" t="n">
        <v>2025</v>
      </c>
      <c r="E55" s="361" t="n">
        <v>6</v>
      </c>
      <c r="F55" s="361" t="n">
        <v>1</v>
      </c>
      <c r="G55" s="361" t="n">
        <v>1</v>
      </c>
      <c r="H55" s="361" t="n">
        <v>0</v>
      </c>
      <c r="I55" s="361" t="n">
        <v>2</v>
      </c>
      <c r="J55" s="361" t="n">
        <v>1</v>
      </c>
      <c r="K55" s="361" t="n">
        <v>1</v>
      </c>
      <c r="L55" s="361" t="n">
        <v>1</v>
      </c>
      <c r="M55" s="361" t="n">
        <v>1</v>
      </c>
      <c r="N55" s="361" t="n">
        <v>1</v>
      </c>
      <c r="O55" s="361" t="n">
        <v>1</v>
      </c>
      <c r="P55" s="361" t="n">
        <v>1</v>
      </c>
      <c r="Q55" s="361" t="n">
        <v>1</v>
      </c>
      <c r="R55" s="361" t="inlineStr"/>
      <c r="S55" s="361" t="inlineStr"/>
      <c r="T55" s="361" t="inlineStr"/>
      <c r="U55" s="361" t="inlineStr"/>
      <c r="V55" s="361" t="inlineStr"/>
      <c r="W55" s="361" t="inlineStr"/>
      <c r="X55" s="361" t="inlineStr"/>
      <c r="Y55" s="361" t="inlineStr"/>
      <c r="Z55" s="361" t="inlineStr"/>
      <c r="AA55" s="361" t="inlineStr"/>
      <c r="AB55" s="361" t="n"/>
      <c r="AC55" s="361" t="n"/>
      <c r="AD55" s="361" t="n"/>
      <c r="AE55" s="361" t="n"/>
      <c r="AF55" s="361" t="n"/>
      <c r="AG55" s="361" t="n"/>
      <c r="AH55" s="361" t="n"/>
      <c r="AI55" s="361" t="n"/>
      <c r="AJ55" s="361" t="n"/>
      <c r="AK55" s="361" t="n"/>
      <c r="AL55" s="361" t="n"/>
      <c r="AM55" s="361" t="n"/>
      <c r="AN55" s="361" t="n">
        <v>78845956</v>
      </c>
      <c r="AO55" s="361" t="n"/>
      <c r="AP55" s="361" t="n"/>
      <c r="AQ55" s="361" t="n"/>
      <c r="AR55" s="361" t="n"/>
      <c r="AS55" s="361" t="n"/>
      <c r="AT55" s="361" t="n"/>
      <c r="AU55" s="361" t="n"/>
      <c r="AV55" s="361" t="n"/>
      <c r="AW55" s="361" t="n"/>
      <c r="AX55" s="361" t="n"/>
    </row>
    <row r="56">
      <c r="A56" s="361" t="n">
        <v>2</v>
      </c>
      <c r="B56" s="361" t="inlineStr">
        <is>
          <t>Вид цен</t>
        </is>
      </c>
      <c r="C56" s="361" t="inlineStr"/>
      <c r="D56" s="361" t="n">
        <v>0</v>
      </c>
      <c r="E56" s="361" t="n">
        <v>0</v>
      </c>
      <c r="F56" s="361" t="n">
        <v>-1</v>
      </c>
      <c r="G56" s="361" t="n"/>
      <c r="H56" s="361" t="n"/>
      <c r="I56" s="361" t="n"/>
      <c r="J56" s="361" t="n"/>
      <c r="K56" s="361" t="n"/>
      <c r="L56" s="361" t="n"/>
      <c r="M56" s="361" t="n"/>
      <c r="N56" s="361" t="n"/>
      <c r="O56" s="361" t="n"/>
      <c r="P56" s="361" t="n"/>
      <c r="Q56" s="361" t="n"/>
      <c r="R56" s="361" t="n"/>
      <c r="S56" s="361" t="n"/>
      <c r="T56" s="361" t="n"/>
      <c r="U56" s="361" t="n"/>
      <c r="V56" s="361" t="n"/>
      <c r="W56" s="361" t="n"/>
      <c r="X56" s="361" t="n"/>
      <c r="Y56" s="361" t="n"/>
      <c r="Z56" s="361" t="n"/>
      <c r="AA56" s="361" t="n"/>
      <c r="AB56" s="361" t="n"/>
      <c r="AC56" s="361" t="n"/>
      <c r="AD56" s="361" t="n"/>
      <c r="AE56" s="361" t="n"/>
      <c r="AF56" s="361" t="n"/>
      <c r="AG56" s="361" t="n"/>
      <c r="AH56" s="361" t="n"/>
      <c r="AI56" s="361" t="n"/>
      <c r="AJ56" s="361" t="n"/>
      <c r="AK56" s="361" t="n"/>
      <c r="AL56" s="361" t="n"/>
      <c r="AM56" s="361" t="n"/>
      <c r="AN56" s="361" t="n">
        <v>78845957</v>
      </c>
    </row>
    <row r="57">
      <c r="A57" s="361" t="n">
        <v>1</v>
      </c>
      <c r="B57" s="361" t="inlineStr">
        <is>
          <t>Сборник индексов</t>
        </is>
      </c>
      <c r="C57" s="361" t="inlineStr">
        <is>
          <t>МО эксплуатация дорог</t>
        </is>
      </c>
      <c r="D57" s="361" t="n">
        <v>2025</v>
      </c>
      <c r="E57" s="361" t="n">
        <v>9</v>
      </c>
      <c r="F57" s="361" t="n">
        <v>1</v>
      </c>
      <c r="G57" s="361" t="n">
        <v>1</v>
      </c>
      <c r="H57" s="361" t="n">
        <v>0</v>
      </c>
      <c r="I57" s="361" t="n">
        <v>2</v>
      </c>
      <c r="J57" s="361" t="n">
        <v>1</v>
      </c>
      <c r="K57" s="361" t="n">
        <v>1</v>
      </c>
      <c r="L57" s="361" t="n">
        <v>1</v>
      </c>
      <c r="M57" s="361" t="n">
        <v>1</v>
      </c>
      <c r="N57" s="361" t="n">
        <v>1</v>
      </c>
      <c r="O57" s="361" t="n">
        <v>1</v>
      </c>
      <c r="P57" s="361" t="n">
        <v>1</v>
      </c>
      <c r="Q57" s="361" t="n">
        <v>1</v>
      </c>
      <c r="R57" s="361" t="inlineStr"/>
      <c r="S57" s="361" t="inlineStr"/>
      <c r="T57" s="361" t="inlineStr"/>
      <c r="U57" s="361" t="inlineStr"/>
      <c r="V57" s="361" t="inlineStr"/>
      <c r="W57" s="361" t="inlineStr"/>
      <c r="X57" s="361" t="inlineStr"/>
      <c r="Y57" s="361" t="inlineStr"/>
      <c r="Z57" s="361" t="inlineStr"/>
      <c r="AA57" s="361" t="inlineStr"/>
      <c r="AB57" s="361" t="n"/>
      <c r="AC57" s="361" t="n"/>
      <c r="AD57" s="361" t="n"/>
      <c r="AE57" s="361" t="n"/>
      <c r="AF57" s="361" t="n"/>
      <c r="AG57" s="361" t="n"/>
      <c r="AH57" s="361" t="n"/>
      <c r="AI57" s="361" t="n"/>
      <c r="AJ57" s="361" t="n"/>
      <c r="AK57" s="361" t="n"/>
      <c r="AL57" s="361" t="n"/>
      <c r="AM57" s="361" t="n"/>
      <c r="AN57" s="361" t="n">
        <v>78845958</v>
      </c>
      <c r="AO57" s="361" t="n"/>
      <c r="AP57" s="361" t="n"/>
      <c r="AQ57" s="361" t="n"/>
      <c r="AR57" s="361" t="n"/>
      <c r="AS57" s="361" t="n"/>
      <c r="AT57" s="361" t="n"/>
      <c r="AU57" s="361" t="n"/>
      <c r="AV57" s="361" t="n"/>
      <c r="AW57" s="361" t="n"/>
      <c r="AX57" s="361" t="n"/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DO884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  <col width="13" customWidth="1" style="201" min="104" max="104"/>
    <col width="13" customWidth="1" style="201" min="105" max="105"/>
    <col width="13" customWidth="1" style="201" min="106" max="106"/>
    <col width="13" customWidth="1" style="201" min="107" max="107"/>
    <col width="13" customWidth="1" style="201" min="108" max="108"/>
    <col width="13" customWidth="1" style="201" min="109" max="109"/>
    <col width="13" customWidth="1" style="201" min="110" max="110"/>
    <col width="13" customWidth="1" style="201" min="111" max="111"/>
    <col width="13" customWidth="1" style="201" min="112" max="112"/>
    <col width="13" customWidth="1" style="201" min="113" max="113"/>
    <col width="13" customWidth="1" style="201" min="114" max="114"/>
    <col width="13" customWidth="1" style="201" min="115" max="115"/>
    <col width="13" customWidth="1" style="201" min="116" max="116"/>
    <col width="13" customWidth="1" style="201" min="117" max="117"/>
    <col width="13" customWidth="1" style="201" min="118" max="118"/>
    <col width="13" customWidth="1" style="201" min="119" max="119"/>
  </cols>
  <sheetData>
    <row r="1">
      <c r="A1" s="0">
        <f>ROW(Source!A24)</f>
        <v/>
      </c>
      <c r="B1" s="0" t="n">
        <v>78845955</v>
      </c>
      <c r="C1" s="0" t="n">
        <v>78846326</v>
      </c>
      <c r="D1" s="0" t="n">
        <v>18410280</v>
      </c>
      <c r="E1" s="0" t="n">
        <v>1</v>
      </c>
      <c r="F1" s="0" t="n">
        <v>1</v>
      </c>
      <c r="G1" s="0" t="n">
        <v>1</v>
      </c>
      <c r="H1" s="0" t="n">
        <v>1</v>
      </c>
      <c r="I1" s="0" t="inlineStr">
        <is>
          <t>1-1039-90</t>
        </is>
      </c>
      <c r="J1" s="0" t="inlineStr"/>
      <c r="K1" s="0" t="inlineStr">
        <is>
          <t>Рабочий строитель среднего разряда 3,9</t>
        </is>
      </c>
      <c r="L1" s="0" t="n">
        <v>1369</v>
      </c>
      <c r="N1" s="0" t="n">
        <v>1013</v>
      </c>
      <c r="O1" s="0" t="inlineStr">
        <is>
          <t>чел.-ч</t>
        </is>
      </c>
      <c r="P1" s="0" t="inlineStr">
        <is>
          <t>чел.-ч</t>
        </is>
      </c>
      <c r="Q1" s="0" t="n">
        <v>1</v>
      </c>
      <c r="W1" s="0" t="n">
        <v>0</v>
      </c>
      <c r="X1" s="0" t="n">
        <v>-464685602</v>
      </c>
      <c r="Y1" s="0">
        <f>AT1</f>
        <v/>
      </c>
      <c r="AA1" s="0" t="n">
        <v>0</v>
      </c>
      <c r="AB1" s="0" t="n">
        <v>0</v>
      </c>
      <c r="AC1" s="0" t="n">
        <v>0</v>
      </c>
      <c r="AD1" s="0" t="n">
        <v>9.51</v>
      </c>
      <c r="AE1" s="0" t="n">
        <v>0</v>
      </c>
      <c r="AF1" s="0" t="n">
        <v>0</v>
      </c>
      <c r="AG1" s="0" t="n">
        <v>0</v>
      </c>
      <c r="AH1" s="0" t="n">
        <v>9.51</v>
      </c>
      <c r="AI1" s="0" t="n">
        <v>1</v>
      </c>
      <c r="AJ1" s="0" t="n">
        <v>1</v>
      </c>
      <c r="AK1" s="0" t="n">
        <v>1</v>
      </c>
      <c r="AL1" s="0" t="n">
        <v>1</v>
      </c>
      <c r="AM1" s="0" t="n">
        <v>-2</v>
      </c>
      <c r="AN1" s="0" t="n">
        <v>0</v>
      </c>
      <c r="AO1" s="0" t="n">
        <v>1</v>
      </c>
      <c r="AP1" s="0" t="n">
        <v>0</v>
      </c>
      <c r="AQ1" s="0" t="n">
        <v>0</v>
      </c>
      <c r="AR1" s="0" t="n">
        <v>0</v>
      </c>
      <c r="AS1" s="0" t="inlineStr"/>
      <c r="AT1" s="0" t="n">
        <v>71</v>
      </c>
      <c r="AU1" s="0" t="inlineStr"/>
      <c r="AV1" s="0" t="n">
        <v>1</v>
      </c>
      <c r="AW1" s="0" t="n">
        <v>2</v>
      </c>
      <c r="AX1" s="0" t="n">
        <v>78846327</v>
      </c>
      <c r="AY1" s="0" t="n">
        <v>1</v>
      </c>
      <c r="AZ1" s="0" t="n">
        <v>0</v>
      </c>
      <c r="BA1" s="0" t="n">
        <v>1</v>
      </c>
      <c r="BB1" s="0" t="n">
        <v>0</v>
      </c>
      <c r="BC1" s="0" t="n">
        <v>0</v>
      </c>
      <c r="BD1" s="0" t="n">
        <v>0</v>
      </c>
      <c r="BE1" s="0" t="n">
        <v>0</v>
      </c>
      <c r="BF1" s="0" t="n">
        <v>0</v>
      </c>
      <c r="BG1" s="0" t="n">
        <v>0</v>
      </c>
      <c r="BH1" s="0" t="n">
        <v>0</v>
      </c>
      <c r="BI1" s="0" t="n">
        <v>0</v>
      </c>
      <c r="BJ1" s="0" t="n">
        <v>0</v>
      </c>
      <c r="BK1" s="0" t="n">
        <v>0</v>
      </c>
      <c r="BL1" s="0" t="n">
        <v>0</v>
      </c>
      <c r="BM1" s="0" t="n">
        <v>0</v>
      </c>
      <c r="BN1" s="0" t="n">
        <v>0</v>
      </c>
      <c r="BO1" s="0" t="n">
        <v>0</v>
      </c>
      <c r="BP1" s="0" t="n">
        <v>0</v>
      </c>
      <c r="BQ1" s="0" t="n">
        <v>0</v>
      </c>
      <c r="BR1" s="0" t="n">
        <v>0</v>
      </c>
      <c r="BS1" s="0" t="n">
        <v>0</v>
      </c>
      <c r="BT1" s="0" t="n">
        <v>0</v>
      </c>
      <c r="BU1" s="0" t="n">
        <v>0</v>
      </c>
      <c r="BV1" s="0" t="n">
        <v>0</v>
      </c>
      <c r="BW1" s="0" t="n">
        <v>0</v>
      </c>
      <c r="CU1" s="0">
        <f>ROUND(AT1*Source!I24*AH1*AL1,0)</f>
        <v/>
      </c>
      <c r="CV1" s="0">
        <f>ROUND(Y1*Source!I24,7)</f>
        <v/>
      </c>
      <c r="CW1" s="0" t="n">
        <v>0</v>
      </c>
      <c r="CX1" s="0">
        <f>ROUND(Y1*Source!I24,7)</f>
        <v/>
      </c>
      <c r="CY1" s="0">
        <f>AD1</f>
        <v/>
      </c>
      <c r="CZ1" s="0">
        <f>AH1</f>
        <v/>
      </c>
      <c r="DA1" s="0">
        <f>AL1</f>
        <v/>
      </c>
      <c r="DB1" s="0">
        <f>ROUND(ROUND(AT1*CZ1,2),2)</f>
        <v/>
      </c>
      <c r="DC1" s="0">
        <f>ROUND(ROUND(AT1*AG1,2),2)</f>
        <v/>
      </c>
      <c r="DD1" s="0" t="inlineStr"/>
      <c r="DE1" s="0" t="inlineStr"/>
      <c r="DF1" s="0">
        <f>ROUND(ROUND(AE1,0)*CX1,0)</f>
        <v/>
      </c>
      <c r="DG1" s="0">
        <f>ROUND(ROUND(AF1,0)*CX1,0)</f>
        <v/>
      </c>
      <c r="DH1" s="0">
        <f>ROUND(ROUND(AG1,0)*CX1,0)</f>
        <v/>
      </c>
      <c r="DI1" s="0">
        <f>ROUND(ROUND(AH1,0)*CX1,0)</f>
        <v/>
      </c>
      <c r="DJ1" s="0">
        <f>DI1</f>
        <v/>
      </c>
      <c r="DK1" s="0" t="n">
        <v>0</v>
      </c>
      <c r="DL1" s="0" t="inlineStr"/>
      <c r="DM1" s="0" t="n">
        <v>0</v>
      </c>
      <c r="DN1" s="0" t="inlineStr"/>
      <c r="DO1" s="0" t="n">
        <v>0</v>
      </c>
    </row>
    <row r="2">
      <c r="A2" s="0">
        <f>ROW(Source!A24)</f>
        <v/>
      </c>
      <c r="B2" s="0" t="n">
        <v>78845955</v>
      </c>
      <c r="C2" s="0" t="n">
        <v>78846326</v>
      </c>
      <c r="D2" s="0" t="n">
        <v>121548</v>
      </c>
      <c r="E2" s="0" t="n">
        <v>1</v>
      </c>
      <c r="F2" s="0" t="n">
        <v>1</v>
      </c>
      <c r="G2" s="0" t="n">
        <v>1</v>
      </c>
      <c r="H2" s="0" t="n">
        <v>1</v>
      </c>
      <c r="I2" s="0" t="inlineStr">
        <is>
          <t>2</t>
        </is>
      </c>
      <c r="J2" s="0" t="inlineStr"/>
      <c r="K2" s="0" t="inlineStr">
        <is>
          <t>Затраты труда машинистов</t>
        </is>
      </c>
      <c r="L2" s="0" t="n">
        <v>608254</v>
      </c>
      <c r="N2" s="0" t="n">
        <v>1013</v>
      </c>
      <c r="O2" s="0" t="inlineStr">
        <is>
          <t>чел.час</t>
        </is>
      </c>
      <c r="P2" s="0" t="inlineStr">
        <is>
          <t>чел.час</t>
        </is>
      </c>
      <c r="Q2" s="0" t="n">
        <v>1</v>
      </c>
      <c r="W2" s="0" t="n">
        <v>0</v>
      </c>
      <c r="X2" s="0" t="n">
        <v>-185737400</v>
      </c>
      <c r="Y2" s="0">
        <f>AT2</f>
        <v/>
      </c>
      <c r="AA2" s="0" t="n">
        <v>0</v>
      </c>
      <c r="AB2" s="0" t="n">
        <v>0</v>
      </c>
      <c r="AC2" s="0" t="n">
        <v>0</v>
      </c>
      <c r="AD2" s="0" t="n">
        <v>0</v>
      </c>
      <c r="AE2" s="0" t="n">
        <v>0</v>
      </c>
      <c r="AF2" s="0" t="n">
        <v>0</v>
      </c>
      <c r="AG2" s="0" t="n">
        <v>0</v>
      </c>
      <c r="AH2" s="0" t="n">
        <v>0</v>
      </c>
      <c r="AI2" s="0" t="n">
        <v>1</v>
      </c>
      <c r="AJ2" s="0" t="n">
        <v>1</v>
      </c>
      <c r="AK2" s="0" t="n">
        <v>1</v>
      </c>
      <c r="AL2" s="0" t="n">
        <v>1</v>
      </c>
      <c r="AM2" s="0" t="n">
        <v>-2</v>
      </c>
      <c r="AN2" s="0" t="n">
        <v>0</v>
      </c>
      <c r="AO2" s="0" t="n">
        <v>1</v>
      </c>
      <c r="AP2" s="0" t="n">
        <v>0</v>
      </c>
      <c r="AQ2" s="0" t="n">
        <v>0</v>
      </c>
      <c r="AR2" s="0" t="n">
        <v>0</v>
      </c>
      <c r="AS2" s="0" t="inlineStr"/>
      <c r="AT2" s="0" t="n">
        <v>0.11</v>
      </c>
      <c r="AU2" s="0" t="inlineStr"/>
      <c r="AV2" s="0" t="n">
        <v>2</v>
      </c>
      <c r="AW2" s="0" t="n">
        <v>2</v>
      </c>
      <c r="AX2" s="0" t="n">
        <v>78846328</v>
      </c>
      <c r="AY2" s="0" t="n">
        <v>1</v>
      </c>
      <c r="AZ2" s="0" t="n">
        <v>0</v>
      </c>
      <c r="BA2" s="0" t="n">
        <v>2</v>
      </c>
      <c r="BB2" s="0" t="n">
        <v>0</v>
      </c>
      <c r="BC2" s="0" t="n">
        <v>0</v>
      </c>
      <c r="BD2" s="0" t="n">
        <v>0</v>
      </c>
      <c r="BE2" s="0" t="n">
        <v>0</v>
      </c>
      <c r="BF2" s="0" t="n">
        <v>0</v>
      </c>
      <c r="BG2" s="0" t="n">
        <v>0</v>
      </c>
      <c r="BH2" s="0" t="n">
        <v>0</v>
      </c>
      <c r="BI2" s="0" t="n">
        <v>0</v>
      </c>
      <c r="BJ2" s="0" t="n">
        <v>0</v>
      </c>
      <c r="BK2" s="0" t="n">
        <v>0</v>
      </c>
      <c r="BL2" s="0" t="n">
        <v>0</v>
      </c>
      <c r="BM2" s="0" t="n">
        <v>0</v>
      </c>
      <c r="BN2" s="0" t="n">
        <v>0</v>
      </c>
      <c r="BO2" s="0" t="n">
        <v>0</v>
      </c>
      <c r="BP2" s="0" t="n">
        <v>0</v>
      </c>
      <c r="BQ2" s="0" t="n">
        <v>0</v>
      </c>
      <c r="BR2" s="0" t="n">
        <v>0</v>
      </c>
      <c r="BS2" s="0" t="n">
        <v>0</v>
      </c>
      <c r="BT2" s="0" t="n">
        <v>0</v>
      </c>
      <c r="BU2" s="0" t="n">
        <v>0</v>
      </c>
      <c r="BV2" s="0" t="n">
        <v>0</v>
      </c>
      <c r="BW2" s="0" t="n">
        <v>0</v>
      </c>
      <c r="CV2" s="0" t="n">
        <v>0</v>
      </c>
      <c r="CW2" s="0" t="n">
        <v>0</v>
      </c>
      <c r="CX2" s="0">
        <f>ROUND(Y2*Source!I24,7)</f>
        <v/>
      </c>
      <c r="CY2" s="0">
        <f>AD2</f>
        <v/>
      </c>
      <c r="CZ2" s="0">
        <f>AH2</f>
        <v/>
      </c>
      <c r="DA2" s="0">
        <f>AL2</f>
        <v/>
      </c>
      <c r="DB2" s="0">
        <f>ROUND(ROUND(AT2*CZ2,2),2)</f>
        <v/>
      </c>
      <c r="DC2" s="0">
        <f>ROUND(ROUND(AT2*AG2,2),2)</f>
        <v/>
      </c>
      <c r="DD2" s="0" t="inlineStr"/>
      <c r="DE2" s="0" t="inlineStr"/>
      <c r="DF2" s="0">
        <f>ROUND(ROUND(AE2,0)*CX2,0)</f>
        <v/>
      </c>
      <c r="DG2" s="0">
        <f>ROUND(ROUND(AF2,0)*CX2,0)</f>
        <v/>
      </c>
      <c r="DH2" s="0">
        <f>ROUND(ROUND(AG2,0)*CX2,0)</f>
        <v/>
      </c>
      <c r="DI2" s="0">
        <f>ROUND(ROUND(AH2,0)*CX2,0)</f>
        <v/>
      </c>
      <c r="DJ2" s="0">
        <f>DI2</f>
        <v/>
      </c>
      <c r="DK2" s="0" t="n">
        <v>0</v>
      </c>
      <c r="DL2" s="0" t="inlineStr"/>
      <c r="DM2" s="0" t="n">
        <v>0</v>
      </c>
      <c r="DN2" s="0" t="inlineStr"/>
      <c r="DO2" s="0" t="n">
        <v>0</v>
      </c>
    </row>
    <row r="3">
      <c r="A3" s="0">
        <f>ROW(Source!A24)</f>
        <v/>
      </c>
      <c r="B3" s="0" t="n">
        <v>78845955</v>
      </c>
      <c r="C3" s="0" t="n">
        <v>78846326</v>
      </c>
      <c r="D3" s="0" t="n">
        <v>29172556</v>
      </c>
      <c r="E3" s="0" t="n">
        <v>1</v>
      </c>
      <c r="F3" s="0" t="n">
        <v>1</v>
      </c>
      <c r="G3" s="0" t="n">
        <v>1</v>
      </c>
      <c r="H3" s="0" t="n">
        <v>2</v>
      </c>
      <c r="I3" s="0" t="inlineStr">
        <is>
          <t>030954</t>
        </is>
      </c>
      <c r="J3" s="0" t="inlineStr">
        <is>
          <t>ТСЭМ Московской обл., 030954, приказ Минстроя России №675/пр от 28.02.2017 № 264/пр</t>
        </is>
      </c>
      <c r="K3" s="0" t="inlineStr">
        <is>
          <t>Подъемники грузоподъемностью до 500 кг одномачтовые, высота подъема 45 м</t>
        </is>
      </c>
      <c r="L3" s="0" t="n">
        <v>1368</v>
      </c>
      <c r="N3" s="0" t="n">
        <v>1011</v>
      </c>
      <c r="O3" s="0" t="inlineStr">
        <is>
          <t>маш.-ч</t>
        </is>
      </c>
      <c r="P3" s="0" t="inlineStr">
        <is>
          <t>маш.-ч</t>
        </is>
      </c>
      <c r="Q3" s="0" t="n">
        <v>1</v>
      </c>
      <c r="W3" s="0" t="n">
        <v>0</v>
      </c>
      <c r="X3" s="0" t="n">
        <v>344519037</v>
      </c>
      <c r="Y3" s="0">
        <f>AT3</f>
        <v/>
      </c>
      <c r="AA3" s="0" t="n">
        <v>0</v>
      </c>
      <c r="AB3" s="0" t="n">
        <v>728.98</v>
      </c>
      <c r="AC3" s="0" t="n">
        <v>705.38</v>
      </c>
      <c r="AD3" s="0" t="n">
        <v>0</v>
      </c>
      <c r="AE3" s="0" t="n">
        <v>0</v>
      </c>
      <c r="AF3" s="0" t="n">
        <v>31.26</v>
      </c>
      <c r="AG3" s="0" t="n">
        <v>13.5</v>
      </c>
      <c r="AH3" s="0" t="n">
        <v>0</v>
      </c>
      <c r="AI3" s="0" t="n">
        <v>1</v>
      </c>
      <c r="AJ3" s="0" t="n">
        <v>23.32</v>
      </c>
      <c r="AK3" s="0" t="n">
        <v>52.25</v>
      </c>
      <c r="AL3" s="0" t="n">
        <v>1</v>
      </c>
      <c r="AM3" s="0" t="n">
        <v>2</v>
      </c>
      <c r="AN3" s="0" t="n">
        <v>0</v>
      </c>
      <c r="AO3" s="0" t="n">
        <v>1</v>
      </c>
      <c r="AP3" s="0" t="n">
        <v>0</v>
      </c>
      <c r="AQ3" s="0" t="n">
        <v>0</v>
      </c>
      <c r="AR3" s="0" t="n">
        <v>0</v>
      </c>
      <c r="AS3" s="0" t="inlineStr"/>
      <c r="AT3" s="0" t="n">
        <v>0.11</v>
      </c>
      <c r="AU3" s="0" t="inlineStr"/>
      <c r="AV3" s="0" t="n">
        <v>0</v>
      </c>
      <c r="AW3" s="0" t="n">
        <v>2</v>
      </c>
      <c r="AX3" s="0" t="n">
        <v>78846329</v>
      </c>
      <c r="AY3" s="0" t="n">
        <v>1</v>
      </c>
      <c r="AZ3" s="0" t="n">
        <v>0</v>
      </c>
      <c r="BA3" s="0" t="n">
        <v>3</v>
      </c>
      <c r="BB3" s="0" t="n">
        <v>0</v>
      </c>
      <c r="BC3" s="0" t="n">
        <v>0</v>
      </c>
      <c r="BD3" s="0" t="n">
        <v>0</v>
      </c>
      <c r="BE3" s="0" t="n">
        <v>0</v>
      </c>
      <c r="BF3" s="0" t="n">
        <v>0</v>
      </c>
      <c r="BG3" s="0" t="n">
        <v>0</v>
      </c>
      <c r="BH3" s="0" t="n">
        <v>0</v>
      </c>
      <c r="BI3" s="0" t="n">
        <v>0</v>
      </c>
      <c r="BJ3" s="0" t="n">
        <v>0</v>
      </c>
      <c r="BK3" s="0" t="n">
        <v>0</v>
      </c>
      <c r="BL3" s="0" t="n">
        <v>0</v>
      </c>
      <c r="BM3" s="0" t="n">
        <v>0</v>
      </c>
      <c r="BN3" s="0" t="n">
        <v>0</v>
      </c>
      <c r="BO3" s="0" t="n">
        <v>0</v>
      </c>
      <c r="BP3" s="0" t="n">
        <v>0</v>
      </c>
      <c r="BQ3" s="0" t="n">
        <v>0</v>
      </c>
      <c r="BR3" s="0" t="n">
        <v>0</v>
      </c>
      <c r="BS3" s="0" t="n">
        <v>0</v>
      </c>
      <c r="BT3" s="0" t="n">
        <v>0</v>
      </c>
      <c r="BU3" s="0" t="n">
        <v>0</v>
      </c>
      <c r="BV3" s="0" t="n">
        <v>0</v>
      </c>
      <c r="BW3" s="0" t="n">
        <v>0</v>
      </c>
      <c r="CV3" s="0" t="n">
        <v>0</v>
      </c>
      <c r="CW3" s="0">
        <f>ROUND(Y3*Source!I24*DO3,7)</f>
        <v/>
      </c>
      <c r="CX3" s="0">
        <f>ROUND(Y3*Source!I24,7)</f>
        <v/>
      </c>
      <c r="CY3" s="0">
        <f>AB3</f>
        <v/>
      </c>
      <c r="CZ3" s="0">
        <f>AF3</f>
        <v/>
      </c>
      <c r="DA3" s="0">
        <f>AJ3</f>
        <v/>
      </c>
      <c r="DB3" s="0">
        <f>ROUND(ROUND(AT3*CZ3,2),2)</f>
        <v/>
      </c>
      <c r="DC3" s="0">
        <f>ROUND(ROUND(AT3*AG3,2),2)</f>
        <v/>
      </c>
      <c r="DD3" s="0" t="inlineStr"/>
      <c r="DE3" s="0" t="inlineStr"/>
      <c r="DF3" s="0">
        <f>ROUND(ROUND(AE3,0)*CX3,0)</f>
        <v/>
      </c>
      <c r="DG3" s="0">
        <f>ROUND(ROUND(AF3*AJ3,0)*CX3,0)</f>
        <v/>
      </c>
      <c r="DH3" s="0">
        <f>ROUND(ROUND(AG3*AK3,0)*CX3,0)</f>
        <v/>
      </c>
      <c r="DI3" s="0">
        <f>ROUND(ROUND(AH3,0)*CX3,0)</f>
        <v/>
      </c>
      <c r="DJ3" s="0">
        <f>DG3</f>
        <v/>
      </c>
      <c r="DK3" s="0" t="n">
        <v>0</v>
      </c>
      <c r="DL3" s="0" t="inlineStr"/>
      <c r="DM3" s="0" t="n">
        <v>0</v>
      </c>
      <c r="DN3" s="0" t="inlineStr"/>
      <c r="DO3" s="0" t="n">
        <v>0</v>
      </c>
    </row>
    <row r="4">
      <c r="A4" s="0">
        <f>ROW(Source!A24)</f>
        <v/>
      </c>
      <c r="B4" s="0" t="n">
        <v>78845955</v>
      </c>
      <c r="C4" s="0" t="n">
        <v>78846326</v>
      </c>
      <c r="D4" s="0" t="n">
        <v>29110398</v>
      </c>
      <c r="E4" s="0" t="n">
        <v>1</v>
      </c>
      <c r="F4" s="0" t="n">
        <v>1</v>
      </c>
      <c r="G4" s="0" t="n">
        <v>1</v>
      </c>
      <c r="H4" s="0" t="n">
        <v>3</v>
      </c>
      <c r="I4" s="0" t="inlineStr">
        <is>
          <t>101-0388</t>
        </is>
      </c>
      <c r="J4" s="0" t="inlineStr">
        <is>
          <t>ТССЦ Московской обл., 101-0388, приказ Минстроя России №675/пр от 28.02.2017 № 254/пр</t>
        </is>
      </c>
      <c r="K4" s="0" t="inlineStr">
        <is>
          <t>Краски масляные земляные марки МА-0115 мумия, сурик железный</t>
        </is>
      </c>
      <c r="L4" s="0" t="n">
        <v>1348</v>
      </c>
      <c r="N4" s="0" t="n">
        <v>1009</v>
      </c>
      <c r="O4" s="0" t="inlineStr">
        <is>
          <t>т</t>
        </is>
      </c>
      <c r="P4" s="0" t="inlineStr">
        <is>
          <t>т</t>
        </is>
      </c>
      <c r="Q4" s="0" t="n">
        <v>1000</v>
      </c>
      <c r="W4" s="0" t="n">
        <v>0</v>
      </c>
      <c r="X4" s="0" t="n">
        <v>1625292450</v>
      </c>
      <c r="Y4" s="0">
        <f>AT4</f>
        <v/>
      </c>
      <c r="AA4" s="0" t="n">
        <v>76804.47</v>
      </c>
      <c r="AB4" s="0" t="n">
        <v>0</v>
      </c>
      <c r="AC4" s="0" t="n">
        <v>0</v>
      </c>
      <c r="AD4" s="0" t="n">
        <v>0</v>
      </c>
      <c r="AE4" s="0" t="n">
        <v>15118.99</v>
      </c>
      <c r="AF4" s="0" t="n">
        <v>0</v>
      </c>
      <c r="AG4" s="0" t="n">
        <v>0</v>
      </c>
      <c r="AH4" s="0" t="n">
        <v>0</v>
      </c>
      <c r="AI4" s="0" t="n">
        <v>5.08</v>
      </c>
      <c r="AJ4" s="0" t="n">
        <v>1</v>
      </c>
      <c r="AK4" s="0" t="n">
        <v>1</v>
      </c>
      <c r="AL4" s="0" t="n">
        <v>1</v>
      </c>
      <c r="AM4" s="0" t="n">
        <v>2</v>
      </c>
      <c r="AN4" s="0" t="n">
        <v>0</v>
      </c>
      <c r="AO4" s="0" t="n">
        <v>1</v>
      </c>
      <c r="AP4" s="0" t="n">
        <v>0</v>
      </c>
      <c r="AQ4" s="0" t="n">
        <v>0</v>
      </c>
      <c r="AR4" s="0" t="n">
        <v>0</v>
      </c>
      <c r="AS4" s="0" t="inlineStr"/>
      <c r="AT4" s="0" t="n">
        <v>0.0013</v>
      </c>
      <c r="AU4" s="0" t="inlineStr"/>
      <c r="AV4" s="0" t="n">
        <v>0</v>
      </c>
      <c r="AW4" s="0" t="n">
        <v>2</v>
      </c>
      <c r="AX4" s="0" t="n">
        <v>78846330</v>
      </c>
      <c r="AY4" s="0" t="n">
        <v>1</v>
      </c>
      <c r="AZ4" s="0" t="n">
        <v>0</v>
      </c>
      <c r="BA4" s="0" t="n">
        <v>4</v>
      </c>
      <c r="BB4" s="0" t="n">
        <v>0</v>
      </c>
      <c r="BC4" s="0" t="n">
        <v>0</v>
      </c>
      <c r="BD4" s="0" t="n">
        <v>0</v>
      </c>
      <c r="BE4" s="0" t="n">
        <v>0</v>
      </c>
      <c r="BF4" s="0" t="n">
        <v>0</v>
      </c>
      <c r="BG4" s="0" t="n">
        <v>0</v>
      </c>
      <c r="BH4" s="0" t="n">
        <v>0</v>
      </c>
      <c r="BI4" s="0" t="n">
        <v>0</v>
      </c>
      <c r="BJ4" s="0" t="n">
        <v>0</v>
      </c>
      <c r="BK4" s="0" t="n">
        <v>0</v>
      </c>
      <c r="BL4" s="0" t="n">
        <v>0</v>
      </c>
      <c r="BM4" s="0" t="n">
        <v>0</v>
      </c>
      <c r="BN4" s="0" t="n">
        <v>0</v>
      </c>
      <c r="BO4" s="0" t="n">
        <v>0</v>
      </c>
      <c r="BP4" s="0" t="n">
        <v>0</v>
      </c>
      <c r="BQ4" s="0" t="n">
        <v>0</v>
      </c>
      <c r="BR4" s="0" t="n">
        <v>0</v>
      </c>
      <c r="BS4" s="0" t="n">
        <v>0</v>
      </c>
      <c r="BT4" s="0" t="n">
        <v>0</v>
      </c>
      <c r="BU4" s="0" t="n">
        <v>0</v>
      </c>
      <c r="BV4" s="0" t="n">
        <v>0</v>
      </c>
      <c r="BW4" s="0" t="n">
        <v>0</v>
      </c>
      <c r="CV4" s="0" t="n">
        <v>0</v>
      </c>
      <c r="CW4" s="0" t="n">
        <v>0</v>
      </c>
      <c r="CX4" s="0">
        <f>ROUND(Y4*Source!I24,7)</f>
        <v/>
      </c>
      <c r="CY4" s="0">
        <f>AA4</f>
        <v/>
      </c>
      <c r="CZ4" s="0">
        <f>AE4</f>
        <v/>
      </c>
      <c r="DA4" s="0">
        <f>AI4</f>
        <v/>
      </c>
      <c r="DB4" s="0">
        <f>ROUND(ROUND(AT4*CZ4,2),2)</f>
        <v/>
      </c>
      <c r="DC4" s="0">
        <f>ROUND(ROUND(AT4*AG4,2),2)</f>
        <v/>
      </c>
      <c r="DD4" s="0" t="inlineStr"/>
      <c r="DE4" s="0" t="inlineStr"/>
      <c r="DF4" s="0">
        <f>ROUND(ROUND(AE4*AI4,0)*CX4,0)</f>
        <v/>
      </c>
      <c r="DG4" s="0">
        <f>ROUND(ROUND(AF4,0)*CX4,0)</f>
        <v/>
      </c>
      <c r="DH4" s="0">
        <f>ROUND(ROUND(AG4,0)*CX4,0)</f>
        <v/>
      </c>
      <c r="DI4" s="0">
        <f>ROUND(ROUND(AH4,0)*CX4,0)</f>
        <v/>
      </c>
      <c r="DJ4" s="0">
        <f>DF4</f>
        <v/>
      </c>
      <c r="DK4" s="0" t="n">
        <v>0</v>
      </c>
      <c r="DL4" s="0" t="inlineStr"/>
      <c r="DM4" s="0" t="n">
        <v>0</v>
      </c>
      <c r="DN4" s="0" t="inlineStr"/>
      <c r="DO4" s="0" t="n">
        <v>0</v>
      </c>
    </row>
    <row r="5">
      <c r="A5" s="0">
        <f>ROW(Source!A24)</f>
        <v/>
      </c>
      <c r="B5" s="0" t="n">
        <v>78845955</v>
      </c>
      <c r="C5" s="0" t="n">
        <v>78846326</v>
      </c>
      <c r="D5" s="0" t="n">
        <v>29110573</v>
      </c>
      <c r="E5" s="0" t="n">
        <v>1</v>
      </c>
      <c r="F5" s="0" t="n">
        <v>1</v>
      </c>
      <c r="G5" s="0" t="n">
        <v>1</v>
      </c>
      <c r="H5" s="0" t="n">
        <v>3</v>
      </c>
      <c r="I5" s="0" t="inlineStr">
        <is>
          <t>101-0628</t>
        </is>
      </c>
      <c r="J5" s="0" t="inlineStr">
        <is>
          <t>ТССЦ Московской обл., 101-0628, приказ Минстроя России №675/пр от 28.02.2017 № 254/пр</t>
        </is>
      </c>
      <c r="K5" s="0" t="inlineStr">
        <is>
          <t>Олифа комбинированная, марки К-3</t>
        </is>
      </c>
      <c r="L5" s="0" t="n">
        <v>1348</v>
      </c>
      <c r="N5" s="0" t="n">
        <v>1009</v>
      </c>
      <c r="O5" s="0" t="inlineStr">
        <is>
          <t>т</t>
        </is>
      </c>
      <c r="P5" s="0" t="inlineStr">
        <is>
          <t>т</t>
        </is>
      </c>
      <c r="Q5" s="0" t="n">
        <v>1000</v>
      </c>
      <c r="W5" s="0" t="n">
        <v>0</v>
      </c>
      <c r="X5" s="0" t="n">
        <v>24062879</v>
      </c>
      <c r="Y5" s="0">
        <f>AT5</f>
        <v/>
      </c>
      <c r="AA5" s="0" t="n">
        <v>87631.5</v>
      </c>
      <c r="AB5" s="0" t="n">
        <v>0</v>
      </c>
      <c r="AC5" s="0" t="n">
        <v>0</v>
      </c>
      <c r="AD5" s="0" t="n">
        <v>0</v>
      </c>
      <c r="AE5" s="0" t="n">
        <v>16950</v>
      </c>
      <c r="AF5" s="0" t="n">
        <v>0</v>
      </c>
      <c r="AG5" s="0" t="n">
        <v>0</v>
      </c>
      <c r="AH5" s="0" t="n">
        <v>0</v>
      </c>
      <c r="AI5" s="0" t="n">
        <v>5.17</v>
      </c>
      <c r="AJ5" s="0" t="n">
        <v>1</v>
      </c>
      <c r="AK5" s="0" t="n">
        <v>1</v>
      </c>
      <c r="AL5" s="0" t="n">
        <v>1</v>
      </c>
      <c r="AM5" s="0" t="n">
        <v>2</v>
      </c>
      <c r="AN5" s="0" t="n">
        <v>0</v>
      </c>
      <c r="AO5" s="0" t="n">
        <v>1</v>
      </c>
      <c r="AP5" s="0" t="n">
        <v>0</v>
      </c>
      <c r="AQ5" s="0" t="n">
        <v>0</v>
      </c>
      <c r="AR5" s="0" t="n">
        <v>0</v>
      </c>
      <c r="AS5" s="0" t="inlineStr"/>
      <c r="AT5" s="0" t="n">
        <v>0.0024</v>
      </c>
      <c r="AU5" s="0" t="inlineStr"/>
      <c r="AV5" s="0" t="n">
        <v>0</v>
      </c>
      <c r="AW5" s="0" t="n">
        <v>2</v>
      </c>
      <c r="AX5" s="0" t="n">
        <v>78846331</v>
      </c>
      <c r="AY5" s="0" t="n">
        <v>1</v>
      </c>
      <c r="AZ5" s="0" t="n">
        <v>0</v>
      </c>
      <c r="BA5" s="0" t="n">
        <v>5</v>
      </c>
      <c r="BB5" s="0" t="n">
        <v>0</v>
      </c>
      <c r="BC5" s="0" t="n">
        <v>0</v>
      </c>
      <c r="BD5" s="0" t="n">
        <v>0</v>
      </c>
      <c r="BE5" s="0" t="n">
        <v>0</v>
      </c>
      <c r="BF5" s="0" t="n">
        <v>0</v>
      </c>
      <c r="BG5" s="0" t="n">
        <v>0</v>
      </c>
      <c r="BH5" s="0" t="n">
        <v>0</v>
      </c>
      <c r="BI5" s="0" t="n">
        <v>0</v>
      </c>
      <c r="BJ5" s="0" t="n">
        <v>0</v>
      </c>
      <c r="BK5" s="0" t="n">
        <v>0</v>
      </c>
      <c r="BL5" s="0" t="n">
        <v>0</v>
      </c>
      <c r="BM5" s="0" t="n">
        <v>0</v>
      </c>
      <c r="BN5" s="0" t="n">
        <v>0</v>
      </c>
      <c r="BO5" s="0" t="n">
        <v>0</v>
      </c>
      <c r="BP5" s="0" t="n">
        <v>0</v>
      </c>
      <c r="BQ5" s="0" t="n">
        <v>0</v>
      </c>
      <c r="BR5" s="0" t="n">
        <v>0</v>
      </c>
      <c r="BS5" s="0" t="n">
        <v>0</v>
      </c>
      <c r="BT5" s="0" t="n">
        <v>0</v>
      </c>
      <c r="BU5" s="0" t="n">
        <v>0</v>
      </c>
      <c r="BV5" s="0" t="n">
        <v>0</v>
      </c>
      <c r="BW5" s="0" t="n">
        <v>0</v>
      </c>
      <c r="CV5" s="0" t="n">
        <v>0</v>
      </c>
      <c r="CW5" s="0" t="n">
        <v>0</v>
      </c>
      <c r="CX5" s="0">
        <f>ROUND(Y5*Source!I24,7)</f>
        <v/>
      </c>
      <c r="CY5" s="0">
        <f>AA5</f>
        <v/>
      </c>
      <c r="CZ5" s="0">
        <f>AE5</f>
        <v/>
      </c>
      <c r="DA5" s="0">
        <f>AI5</f>
        <v/>
      </c>
      <c r="DB5" s="0">
        <f>ROUND(ROUND(AT5*CZ5,2),2)</f>
        <v/>
      </c>
      <c r="DC5" s="0">
        <f>ROUND(ROUND(AT5*AG5,2),2)</f>
        <v/>
      </c>
      <c r="DD5" s="0" t="inlineStr"/>
      <c r="DE5" s="0" t="inlineStr"/>
      <c r="DF5" s="0">
        <f>ROUND(ROUND(AE5*AI5,0)*CX5,0)</f>
        <v/>
      </c>
      <c r="DG5" s="0">
        <f>ROUND(ROUND(AF5,0)*CX5,0)</f>
        <v/>
      </c>
      <c r="DH5" s="0">
        <f>ROUND(ROUND(AG5,0)*CX5,0)</f>
        <v/>
      </c>
      <c r="DI5" s="0">
        <f>ROUND(ROUND(AH5,0)*CX5,0)</f>
        <v/>
      </c>
      <c r="DJ5" s="0">
        <f>DF5</f>
        <v/>
      </c>
      <c r="DK5" s="0" t="n">
        <v>0</v>
      </c>
      <c r="DL5" s="0" t="inlineStr"/>
      <c r="DM5" s="0" t="n">
        <v>0</v>
      </c>
      <c r="DN5" s="0" t="inlineStr"/>
      <c r="DO5" s="0" t="n">
        <v>0</v>
      </c>
    </row>
    <row r="6">
      <c r="A6" s="0">
        <f>ROW(Source!A24)</f>
        <v/>
      </c>
      <c r="B6" s="0" t="n">
        <v>78845955</v>
      </c>
      <c r="C6" s="0" t="n">
        <v>78846326</v>
      </c>
      <c r="D6" s="0" t="n">
        <v>29107963</v>
      </c>
      <c r="E6" s="0" t="n">
        <v>1</v>
      </c>
      <c r="F6" s="0" t="n">
        <v>1</v>
      </c>
      <c r="G6" s="0" t="n">
        <v>1</v>
      </c>
      <c r="H6" s="0" t="n">
        <v>3</v>
      </c>
      <c r="I6" s="0" t="inlineStr">
        <is>
          <t>101-1669</t>
        </is>
      </c>
      <c r="J6" s="0" t="inlineStr">
        <is>
          <t>ТССЦ Московской обл., 101-1669, приказ Минстроя России №675/пр от 28.02.2017 № 254/пр</t>
        </is>
      </c>
      <c r="K6" s="0" t="inlineStr">
        <is>
          <t>Очес льняной</t>
        </is>
      </c>
      <c r="L6" s="0" t="n">
        <v>1346</v>
      </c>
      <c r="N6" s="0" t="n">
        <v>1009</v>
      </c>
      <c r="O6" s="0" t="inlineStr">
        <is>
          <t>кг</t>
        </is>
      </c>
      <c r="P6" s="0" t="inlineStr">
        <is>
          <t>кг</t>
        </is>
      </c>
      <c r="Q6" s="0" t="n">
        <v>1</v>
      </c>
      <c r="W6" s="0" t="n">
        <v>0</v>
      </c>
      <c r="X6" s="0" t="n">
        <v>-2113933962</v>
      </c>
      <c r="Y6" s="0">
        <f>AT6</f>
        <v/>
      </c>
      <c r="AA6" s="0" t="n">
        <v>590.67</v>
      </c>
      <c r="AB6" s="0" t="n">
        <v>0</v>
      </c>
      <c r="AC6" s="0" t="n">
        <v>0</v>
      </c>
      <c r="AD6" s="0" t="n">
        <v>0</v>
      </c>
      <c r="AE6" s="0" t="n">
        <v>37.29</v>
      </c>
      <c r="AF6" s="0" t="n">
        <v>0</v>
      </c>
      <c r="AG6" s="0" t="n">
        <v>0</v>
      </c>
      <c r="AH6" s="0" t="n">
        <v>0</v>
      </c>
      <c r="AI6" s="0" t="n">
        <v>15.84</v>
      </c>
      <c r="AJ6" s="0" t="n">
        <v>1</v>
      </c>
      <c r="AK6" s="0" t="n">
        <v>1</v>
      </c>
      <c r="AL6" s="0" t="n">
        <v>1</v>
      </c>
      <c r="AM6" s="0" t="n">
        <v>2</v>
      </c>
      <c r="AN6" s="0" t="n">
        <v>0</v>
      </c>
      <c r="AO6" s="0" t="n">
        <v>1</v>
      </c>
      <c r="AP6" s="0" t="n">
        <v>0</v>
      </c>
      <c r="AQ6" s="0" t="n">
        <v>0</v>
      </c>
      <c r="AR6" s="0" t="n">
        <v>0</v>
      </c>
      <c r="AS6" s="0" t="inlineStr"/>
      <c r="AT6" s="0" t="n">
        <v>0.5600000000000001</v>
      </c>
      <c r="AU6" s="0" t="inlineStr"/>
      <c r="AV6" s="0" t="n">
        <v>0</v>
      </c>
      <c r="AW6" s="0" t="n">
        <v>2</v>
      </c>
      <c r="AX6" s="0" t="n">
        <v>78846332</v>
      </c>
      <c r="AY6" s="0" t="n">
        <v>1</v>
      </c>
      <c r="AZ6" s="0" t="n">
        <v>0</v>
      </c>
      <c r="BA6" s="0" t="n">
        <v>6</v>
      </c>
      <c r="BB6" s="0" t="n">
        <v>0</v>
      </c>
      <c r="BC6" s="0" t="n">
        <v>0</v>
      </c>
      <c r="BD6" s="0" t="n">
        <v>0</v>
      </c>
      <c r="BE6" s="0" t="n">
        <v>0</v>
      </c>
      <c r="BF6" s="0" t="n">
        <v>0</v>
      </c>
      <c r="BG6" s="0" t="n">
        <v>0</v>
      </c>
      <c r="BH6" s="0" t="n">
        <v>0</v>
      </c>
      <c r="BI6" s="0" t="n">
        <v>0</v>
      </c>
      <c r="BJ6" s="0" t="n">
        <v>0</v>
      </c>
      <c r="BK6" s="0" t="n">
        <v>0</v>
      </c>
      <c r="BL6" s="0" t="n">
        <v>0</v>
      </c>
      <c r="BM6" s="0" t="n">
        <v>0</v>
      </c>
      <c r="BN6" s="0" t="n">
        <v>0</v>
      </c>
      <c r="BO6" s="0" t="n">
        <v>0</v>
      </c>
      <c r="BP6" s="0" t="n">
        <v>0</v>
      </c>
      <c r="BQ6" s="0" t="n">
        <v>0</v>
      </c>
      <c r="BR6" s="0" t="n">
        <v>0</v>
      </c>
      <c r="BS6" s="0" t="n">
        <v>0</v>
      </c>
      <c r="BT6" s="0" t="n">
        <v>0</v>
      </c>
      <c r="BU6" s="0" t="n">
        <v>0</v>
      </c>
      <c r="BV6" s="0" t="n">
        <v>0</v>
      </c>
      <c r="BW6" s="0" t="n">
        <v>0</v>
      </c>
      <c r="CV6" s="0" t="n">
        <v>0</v>
      </c>
      <c r="CW6" s="0" t="n">
        <v>0</v>
      </c>
      <c r="CX6" s="0">
        <f>ROUND(Y6*Source!I24,7)</f>
        <v/>
      </c>
      <c r="CY6" s="0">
        <f>AA6</f>
        <v/>
      </c>
      <c r="CZ6" s="0">
        <f>AE6</f>
        <v/>
      </c>
      <c r="DA6" s="0">
        <f>AI6</f>
        <v/>
      </c>
      <c r="DB6" s="0">
        <f>ROUND(ROUND(AT6*CZ6,2),2)</f>
        <v/>
      </c>
      <c r="DC6" s="0">
        <f>ROUND(ROUND(AT6*AG6,2),2)</f>
        <v/>
      </c>
      <c r="DD6" s="0" t="inlineStr"/>
      <c r="DE6" s="0" t="inlineStr"/>
      <c r="DF6" s="0">
        <f>ROUND(ROUND(AE6*AI6,0)*CX6,0)</f>
        <v/>
      </c>
      <c r="DG6" s="0">
        <f>ROUND(ROUND(AF6,0)*CX6,0)</f>
        <v/>
      </c>
      <c r="DH6" s="0">
        <f>ROUND(ROUND(AG6,0)*CX6,0)</f>
        <v/>
      </c>
      <c r="DI6" s="0">
        <f>ROUND(ROUND(AH6,0)*CX6,0)</f>
        <v/>
      </c>
      <c r="DJ6" s="0">
        <f>DF6</f>
        <v/>
      </c>
      <c r="DK6" s="0" t="n">
        <v>0</v>
      </c>
      <c r="DL6" s="0" t="inlineStr"/>
      <c r="DM6" s="0" t="n">
        <v>0</v>
      </c>
      <c r="DN6" s="0" t="inlineStr"/>
      <c r="DO6" s="0" t="n">
        <v>0</v>
      </c>
    </row>
    <row r="7">
      <c r="A7" s="0">
        <f>ROW(Source!A24)</f>
        <v/>
      </c>
      <c r="B7" s="0" t="n">
        <v>78845955</v>
      </c>
      <c r="C7" s="0" t="n">
        <v>78846326</v>
      </c>
      <c r="D7" s="0" t="n">
        <v>29144224</v>
      </c>
      <c r="E7" s="0" t="n">
        <v>1</v>
      </c>
      <c r="F7" s="0" t="n">
        <v>1</v>
      </c>
      <c r="G7" s="0" t="n">
        <v>1</v>
      </c>
      <c r="H7" s="0" t="n">
        <v>3</v>
      </c>
      <c r="I7" s="0" t="inlineStr">
        <is>
          <t>302-1241</t>
        </is>
      </c>
      <c r="J7" s="0" t="inlineStr">
        <is>
          <t>ТССЦ Московской обл., 302-1241, приказ Минстроя России №675/пр от 28.02.2017 № 256/пр</t>
        </is>
      </c>
      <c r="K7" s="0" t="inlineStr">
        <is>
          <t>Сгоны стальные с муфтой и контргайкой, диаметром 50 мм</t>
        </is>
      </c>
      <c r="L7" s="0" t="n">
        <v>1354</v>
      </c>
      <c r="N7" s="0" t="n">
        <v>1010</v>
      </c>
      <c r="O7" s="0" t="inlineStr">
        <is>
          <t>шт.</t>
        </is>
      </c>
      <c r="P7" s="0" t="inlineStr">
        <is>
          <t>шт.</t>
        </is>
      </c>
      <c r="Q7" s="0" t="n">
        <v>1</v>
      </c>
      <c r="W7" s="0" t="n">
        <v>1</v>
      </c>
      <c r="X7" s="0" t="n">
        <v>-1108176549</v>
      </c>
      <c r="Y7" s="0">
        <f>AT7</f>
        <v/>
      </c>
      <c r="AA7" s="0" t="n">
        <v>391.55</v>
      </c>
      <c r="AB7" s="0" t="n">
        <v>0</v>
      </c>
      <c r="AC7" s="0" t="n">
        <v>0</v>
      </c>
      <c r="AD7" s="0" t="n">
        <v>0</v>
      </c>
      <c r="AE7" s="0" t="n">
        <v>28.58</v>
      </c>
      <c r="AF7" s="0" t="n">
        <v>0</v>
      </c>
      <c r="AG7" s="0" t="n">
        <v>0</v>
      </c>
      <c r="AH7" s="0" t="n">
        <v>0</v>
      </c>
      <c r="AI7" s="0" t="n">
        <v>13.7</v>
      </c>
      <c r="AJ7" s="0" t="n">
        <v>1</v>
      </c>
      <c r="AK7" s="0" t="n">
        <v>1</v>
      </c>
      <c r="AL7" s="0" t="n">
        <v>1</v>
      </c>
      <c r="AM7" s="0" t="n">
        <v>2</v>
      </c>
      <c r="AN7" s="0" t="n">
        <v>0</v>
      </c>
      <c r="AO7" s="0" t="n">
        <v>1</v>
      </c>
      <c r="AP7" s="0" t="n">
        <v>0</v>
      </c>
      <c r="AQ7" s="0" t="n">
        <v>0</v>
      </c>
      <c r="AR7" s="0" t="n">
        <v>0</v>
      </c>
      <c r="AS7" s="0" t="inlineStr"/>
      <c r="AT7" s="0" t="n">
        <v>-100</v>
      </c>
      <c r="AU7" s="0" t="inlineStr"/>
      <c r="AV7" s="0" t="n">
        <v>0</v>
      </c>
      <c r="AW7" s="0" t="n">
        <v>2</v>
      </c>
      <c r="AX7" s="0" t="n">
        <v>78846333</v>
      </c>
      <c r="AY7" s="0" t="n">
        <v>1</v>
      </c>
      <c r="AZ7" s="0" t="n">
        <v>6144</v>
      </c>
      <c r="BA7" s="0" t="n">
        <v>7</v>
      </c>
      <c r="BB7" s="0" t="n">
        <v>0</v>
      </c>
      <c r="BC7" s="0" t="n">
        <v>0</v>
      </c>
      <c r="BD7" s="0" t="n">
        <v>0</v>
      </c>
      <c r="BE7" s="0" t="n">
        <v>0</v>
      </c>
      <c r="BF7" s="0" t="n">
        <v>0</v>
      </c>
      <c r="BG7" s="0" t="n">
        <v>0</v>
      </c>
      <c r="BH7" s="0" t="n">
        <v>0</v>
      </c>
      <c r="BI7" s="0" t="n">
        <v>0</v>
      </c>
      <c r="BJ7" s="0" t="n">
        <v>0</v>
      </c>
      <c r="BK7" s="0" t="n">
        <v>0</v>
      </c>
      <c r="BL7" s="0" t="n">
        <v>0</v>
      </c>
      <c r="BM7" s="0" t="n">
        <v>0</v>
      </c>
      <c r="BN7" s="0" t="n">
        <v>0</v>
      </c>
      <c r="BO7" s="0" t="n">
        <v>0</v>
      </c>
      <c r="BP7" s="0" t="n">
        <v>0</v>
      </c>
      <c r="BQ7" s="0" t="n">
        <v>0</v>
      </c>
      <c r="BR7" s="0" t="n">
        <v>0</v>
      </c>
      <c r="BS7" s="0" t="n">
        <v>0</v>
      </c>
      <c r="BT7" s="0" t="n">
        <v>0</v>
      </c>
      <c r="BU7" s="0" t="n">
        <v>0</v>
      </c>
      <c r="BV7" s="0" t="n">
        <v>0</v>
      </c>
      <c r="BW7" s="0" t="n">
        <v>0</v>
      </c>
      <c r="CV7" s="0" t="n">
        <v>0</v>
      </c>
      <c r="CW7" s="0" t="n">
        <v>0</v>
      </c>
      <c r="CX7" s="0">
        <f>ROUND(Y7*Source!I24,7)</f>
        <v/>
      </c>
      <c r="CY7" s="0">
        <f>AA7</f>
        <v/>
      </c>
      <c r="CZ7" s="0">
        <f>AE7</f>
        <v/>
      </c>
      <c r="DA7" s="0">
        <f>AI7</f>
        <v/>
      </c>
      <c r="DB7" s="0">
        <f>ROUND(ROUND(AT7*CZ7,2),2)</f>
        <v/>
      </c>
      <c r="DC7" s="0">
        <f>ROUND(ROUND(AT7*AG7,2),2)</f>
        <v/>
      </c>
      <c r="DD7" s="0" t="inlineStr"/>
      <c r="DE7" s="0" t="inlineStr"/>
      <c r="DF7" s="0">
        <f>ROUND(ROUND(AE7*AI7,0)*CX7,0)</f>
        <v/>
      </c>
      <c r="DG7" s="0">
        <f>ROUND(ROUND(AF7,0)*CX7,0)</f>
        <v/>
      </c>
      <c r="DH7" s="0">
        <f>ROUND(ROUND(AG7,0)*CX7,0)</f>
        <v/>
      </c>
      <c r="DI7" s="0">
        <f>ROUND(ROUND(AH7,0)*CX7,0)</f>
        <v/>
      </c>
      <c r="DJ7" s="0">
        <f>DF7</f>
        <v/>
      </c>
      <c r="DK7" s="0" t="n">
        <v>0</v>
      </c>
      <c r="DL7" s="0" t="inlineStr"/>
      <c r="DM7" s="0" t="n">
        <v>0</v>
      </c>
      <c r="DN7" s="0" t="inlineStr"/>
      <c r="DO7" s="0" t="n">
        <v>0</v>
      </c>
    </row>
    <row r="8">
      <c r="A8" s="0">
        <f>ROW(Source!A24)</f>
        <v/>
      </c>
      <c r="B8" s="0" t="n">
        <v>78845955</v>
      </c>
      <c r="C8" s="0" t="n">
        <v>78846326</v>
      </c>
      <c r="D8" s="0" t="n">
        <v>38120439</v>
      </c>
      <c r="E8" s="0" t="n">
        <v>1</v>
      </c>
      <c r="F8" s="0" t="n">
        <v>1</v>
      </c>
      <c r="G8" s="0" t="n">
        <v>1</v>
      </c>
      <c r="H8" s="0" t="n">
        <v>3</v>
      </c>
      <c r="I8" s="0" t="inlineStr">
        <is>
          <t>507-4994</t>
        </is>
      </c>
      <c r="J8" s="0" t="inlineStr">
        <is>
          <t>ТССЦ Московской обл., 507-4994, приказ Минстроя России №675/пр от 28.02.2017 № 258/пр</t>
        </is>
      </c>
      <c r="K8" s="0" t="inlineStr">
        <is>
          <t>Муфты стальные прямые диаметром 50 мм</t>
        </is>
      </c>
      <c r="L8" s="0" t="n">
        <v>1358</v>
      </c>
      <c r="N8" s="0" t="n">
        <v>1010</v>
      </c>
      <c r="O8" s="0" t="inlineStr">
        <is>
          <t>10 шт.</t>
        </is>
      </c>
      <c r="P8" s="0" t="inlineStr">
        <is>
          <t>10 шт.</t>
        </is>
      </c>
      <c r="Q8" s="0" t="n">
        <v>10</v>
      </c>
      <c r="W8" s="0" t="n">
        <v>0</v>
      </c>
      <c r="X8" s="0" t="n">
        <v>-506320507</v>
      </c>
      <c r="Y8" s="0">
        <f>AT8</f>
        <v/>
      </c>
      <c r="AA8" s="0" t="n">
        <v>1344.1</v>
      </c>
      <c r="AB8" s="0" t="n">
        <v>0</v>
      </c>
      <c r="AC8" s="0" t="n">
        <v>0</v>
      </c>
      <c r="AD8" s="0" t="n">
        <v>0</v>
      </c>
      <c r="AE8" s="0" t="n">
        <v>205.52</v>
      </c>
      <c r="AF8" s="0" t="n">
        <v>0</v>
      </c>
      <c r="AG8" s="0" t="n">
        <v>0</v>
      </c>
      <c r="AH8" s="0" t="n">
        <v>0</v>
      </c>
      <c r="AI8" s="0" t="n">
        <v>6.54</v>
      </c>
      <c r="AJ8" s="0" t="n">
        <v>1</v>
      </c>
      <c r="AK8" s="0" t="n">
        <v>1</v>
      </c>
      <c r="AL8" s="0" t="n">
        <v>1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  <c r="AS8" s="0" t="inlineStr"/>
      <c r="AT8" s="0" t="n">
        <v>100</v>
      </c>
      <c r="AU8" s="0" t="inlineStr"/>
      <c r="AV8" s="0" t="n">
        <v>0</v>
      </c>
      <c r="AW8" s="0" t="n">
        <v>1</v>
      </c>
      <c r="AX8" s="0" t="n">
        <v>-1</v>
      </c>
      <c r="AY8" s="0" t="n">
        <v>0</v>
      </c>
      <c r="AZ8" s="0" t="n">
        <v>0</v>
      </c>
      <c r="BA8" s="0" t="inlineStr"/>
      <c r="BB8" s="0" t="n">
        <v>0</v>
      </c>
      <c r="BC8" s="0" t="n">
        <v>0</v>
      </c>
      <c r="BD8" s="0" t="n">
        <v>0</v>
      </c>
      <c r="BE8" s="0" t="n">
        <v>0</v>
      </c>
      <c r="BF8" s="0" t="n">
        <v>0</v>
      </c>
      <c r="BG8" s="0" t="n">
        <v>0</v>
      </c>
      <c r="BH8" s="0" t="n">
        <v>0</v>
      </c>
      <c r="BI8" s="0" t="n">
        <v>0</v>
      </c>
      <c r="BJ8" s="0" t="n">
        <v>0</v>
      </c>
      <c r="BK8" s="0" t="n">
        <v>0</v>
      </c>
      <c r="BL8" s="0" t="n">
        <v>0</v>
      </c>
      <c r="BM8" s="0" t="n">
        <v>0</v>
      </c>
      <c r="BN8" s="0" t="n">
        <v>0</v>
      </c>
      <c r="BO8" s="0" t="n">
        <v>0</v>
      </c>
      <c r="BP8" s="0" t="n">
        <v>0</v>
      </c>
      <c r="BQ8" s="0" t="n">
        <v>0</v>
      </c>
      <c r="BR8" s="0" t="n">
        <v>0</v>
      </c>
      <c r="BS8" s="0" t="n">
        <v>0</v>
      </c>
      <c r="BT8" s="0" t="n">
        <v>0</v>
      </c>
      <c r="BU8" s="0" t="n">
        <v>0</v>
      </c>
      <c r="BV8" s="0" t="n">
        <v>0</v>
      </c>
      <c r="BW8" s="0" t="n">
        <v>0</v>
      </c>
      <c r="CV8" s="0" t="n">
        <v>0</v>
      </c>
      <c r="CW8" s="0" t="n">
        <v>0</v>
      </c>
      <c r="CX8" s="0">
        <f>ROUND(Y8*Source!I24,7)</f>
        <v/>
      </c>
      <c r="CY8" s="0">
        <f>AA8</f>
        <v/>
      </c>
      <c r="CZ8" s="0">
        <f>AE8</f>
        <v/>
      </c>
      <c r="DA8" s="0">
        <f>AI8</f>
        <v/>
      </c>
      <c r="DB8" s="0">
        <f>ROUND(ROUND(AT8*CZ8,2),2)</f>
        <v/>
      </c>
      <c r="DC8" s="0">
        <f>ROUND(ROUND(AT8*AG8,2),2)</f>
        <v/>
      </c>
      <c r="DD8" s="0" t="inlineStr"/>
      <c r="DE8" s="0" t="inlineStr"/>
      <c r="DF8" s="0">
        <f>ROUND(ROUND(AE8*AI8,0)*CX8,0)</f>
        <v/>
      </c>
      <c r="DG8" s="0">
        <f>ROUND(ROUND(AF8,0)*CX8,0)</f>
        <v/>
      </c>
      <c r="DH8" s="0">
        <f>ROUND(ROUND(AG8,0)*CX8,0)</f>
        <v/>
      </c>
      <c r="DI8" s="0">
        <f>ROUND(ROUND(AH8,0)*CX8,0)</f>
        <v/>
      </c>
      <c r="DJ8" s="0">
        <f>DF8</f>
        <v/>
      </c>
      <c r="DK8" s="0" t="n">
        <v>0</v>
      </c>
      <c r="DL8" s="0" t="inlineStr"/>
      <c r="DM8" s="0" t="n">
        <v>0</v>
      </c>
      <c r="DN8" s="0" t="inlineStr"/>
      <c r="DO8" s="0" t="n">
        <v>0</v>
      </c>
    </row>
    <row r="9">
      <c r="A9" s="0">
        <f>ROW(Source!A65)</f>
        <v/>
      </c>
      <c r="B9" s="0" t="n">
        <v>78845955</v>
      </c>
      <c r="C9" s="0" t="n">
        <v>78846334</v>
      </c>
      <c r="D9" s="0" t="n">
        <v>18411117</v>
      </c>
      <c r="E9" s="0" t="n">
        <v>1</v>
      </c>
      <c r="F9" s="0" t="n">
        <v>1</v>
      </c>
      <c r="G9" s="0" t="n">
        <v>1</v>
      </c>
      <c r="H9" s="0" t="n">
        <v>1</v>
      </c>
      <c r="I9" s="0" t="inlineStr">
        <is>
          <t>1-1040-90</t>
        </is>
      </c>
      <c r="J9" s="0" t="inlineStr"/>
      <c r="K9" s="0" t="inlineStr">
        <is>
          <t>Рабочий строитель среднего разряда 4</t>
        </is>
      </c>
      <c r="L9" s="0" t="n">
        <v>1369</v>
      </c>
      <c r="N9" s="0" t="n">
        <v>1013</v>
      </c>
      <c r="O9" s="0" t="inlineStr">
        <is>
          <t>чел.-ч</t>
        </is>
      </c>
      <c r="P9" s="0" t="inlineStr">
        <is>
          <t>чел.-ч</t>
        </is>
      </c>
      <c r="Q9" s="0" t="n">
        <v>1</v>
      </c>
      <c r="W9" s="0" t="n">
        <v>0</v>
      </c>
      <c r="X9" s="0" t="n">
        <v>-1739886638</v>
      </c>
      <c r="Y9" s="0">
        <f>AT9</f>
        <v/>
      </c>
      <c r="AA9" s="0" t="n">
        <v>0</v>
      </c>
      <c r="AB9" s="0" t="n">
        <v>0</v>
      </c>
      <c r="AC9" s="0" t="n">
        <v>0</v>
      </c>
      <c r="AD9" s="0" t="n">
        <v>9.619999999999999</v>
      </c>
      <c r="AE9" s="0" t="n">
        <v>0</v>
      </c>
      <c r="AF9" s="0" t="n">
        <v>0</v>
      </c>
      <c r="AG9" s="0" t="n">
        <v>0</v>
      </c>
      <c r="AH9" s="0" t="n">
        <v>9.619999999999999</v>
      </c>
      <c r="AI9" s="0" t="n">
        <v>1</v>
      </c>
      <c r="AJ9" s="0" t="n">
        <v>1</v>
      </c>
      <c r="AK9" s="0" t="n">
        <v>1</v>
      </c>
      <c r="AL9" s="0" t="n">
        <v>1</v>
      </c>
      <c r="AM9" s="0" t="n">
        <v>-2</v>
      </c>
      <c r="AN9" s="0" t="n">
        <v>0</v>
      </c>
      <c r="AO9" s="0" t="n">
        <v>1</v>
      </c>
      <c r="AP9" s="0" t="n">
        <v>0</v>
      </c>
      <c r="AQ9" s="0" t="n">
        <v>0</v>
      </c>
      <c r="AR9" s="0" t="n">
        <v>0</v>
      </c>
      <c r="AS9" s="0" t="inlineStr"/>
      <c r="AT9" s="0" t="n">
        <v>77.8</v>
      </c>
      <c r="AU9" s="0" t="inlineStr"/>
      <c r="AV9" s="0" t="n">
        <v>1</v>
      </c>
      <c r="AW9" s="0" t="n">
        <v>2</v>
      </c>
      <c r="AX9" s="0" t="n">
        <v>78846335</v>
      </c>
      <c r="AY9" s="0" t="n">
        <v>1</v>
      </c>
      <c r="AZ9" s="0" t="n">
        <v>0</v>
      </c>
      <c r="BA9" s="0" t="n">
        <v>8</v>
      </c>
      <c r="BB9" s="0" t="n">
        <v>0</v>
      </c>
      <c r="BC9" s="0" t="n">
        <v>0</v>
      </c>
      <c r="BD9" s="0" t="n">
        <v>0</v>
      </c>
      <c r="BE9" s="0" t="n">
        <v>0</v>
      </c>
      <c r="BF9" s="0" t="n">
        <v>0</v>
      </c>
      <c r="BG9" s="0" t="n">
        <v>0</v>
      </c>
      <c r="BH9" s="0" t="n">
        <v>0</v>
      </c>
      <c r="BI9" s="0" t="n">
        <v>0</v>
      </c>
      <c r="BJ9" s="0" t="n">
        <v>0</v>
      </c>
      <c r="BK9" s="0" t="n">
        <v>0</v>
      </c>
      <c r="BL9" s="0" t="n">
        <v>0</v>
      </c>
      <c r="BM9" s="0" t="n">
        <v>0</v>
      </c>
      <c r="BN9" s="0" t="n">
        <v>0</v>
      </c>
      <c r="BO9" s="0" t="n">
        <v>0</v>
      </c>
      <c r="BP9" s="0" t="n">
        <v>0</v>
      </c>
      <c r="BQ9" s="0" t="n">
        <v>0</v>
      </c>
      <c r="BR9" s="0" t="n">
        <v>0</v>
      </c>
      <c r="BS9" s="0" t="n">
        <v>0</v>
      </c>
      <c r="BT9" s="0" t="n">
        <v>0</v>
      </c>
      <c r="BU9" s="0" t="n">
        <v>0</v>
      </c>
      <c r="BV9" s="0" t="n">
        <v>0</v>
      </c>
      <c r="BW9" s="0" t="n">
        <v>0</v>
      </c>
      <c r="CU9" s="0">
        <f>ROUND(AT9*Source!I65*AH9*AL9,0)</f>
        <v/>
      </c>
      <c r="CV9" s="0">
        <f>ROUND(Y9*Source!I65,7)</f>
        <v/>
      </c>
      <c r="CW9" s="0" t="n">
        <v>0</v>
      </c>
      <c r="CX9" s="0">
        <f>ROUND(Y9*Source!I65,7)</f>
        <v/>
      </c>
      <c r="CY9" s="0">
        <f>AD9</f>
        <v/>
      </c>
      <c r="CZ9" s="0">
        <f>AH9</f>
        <v/>
      </c>
      <c r="DA9" s="0">
        <f>AL9</f>
        <v/>
      </c>
      <c r="DB9" s="0">
        <f>ROUND(ROUND(AT9*CZ9,2),2)</f>
        <v/>
      </c>
      <c r="DC9" s="0">
        <f>ROUND(ROUND(AT9*AG9,2),2)</f>
        <v/>
      </c>
      <c r="DD9" s="0" t="inlineStr"/>
      <c r="DE9" s="0" t="inlineStr"/>
      <c r="DF9" s="0">
        <f>ROUND(ROUND(AE9,0)*CX9,0)</f>
        <v/>
      </c>
      <c r="DG9" s="0">
        <f>ROUND(ROUND(AF9,0)*CX9,0)</f>
        <v/>
      </c>
      <c r="DH9" s="0">
        <f>ROUND(ROUND(AG9,0)*CX9,0)</f>
        <v/>
      </c>
      <c r="DI9" s="0">
        <f>ROUND(ROUND(AH9,0)*CX9,0)</f>
        <v/>
      </c>
      <c r="DJ9" s="0">
        <f>DI9</f>
        <v/>
      </c>
      <c r="DK9" s="0" t="n">
        <v>0</v>
      </c>
      <c r="DL9" s="0" t="inlineStr"/>
      <c r="DM9" s="0" t="n">
        <v>0</v>
      </c>
      <c r="DN9" s="0" t="inlineStr"/>
      <c r="DO9" s="0" t="n">
        <v>0</v>
      </c>
    </row>
    <row r="10">
      <c r="A10" s="0">
        <f>ROW(Source!A65)</f>
        <v/>
      </c>
      <c r="B10" s="0" t="n">
        <v>78845955</v>
      </c>
      <c r="C10" s="0" t="n">
        <v>78846334</v>
      </c>
      <c r="D10" s="0" t="n">
        <v>121548</v>
      </c>
      <c r="E10" s="0" t="n">
        <v>1</v>
      </c>
      <c r="F10" s="0" t="n">
        <v>1</v>
      </c>
      <c r="G10" s="0" t="n">
        <v>1</v>
      </c>
      <c r="H10" s="0" t="n">
        <v>1</v>
      </c>
      <c r="I10" s="0" t="inlineStr">
        <is>
          <t>2</t>
        </is>
      </c>
      <c r="J10" s="0" t="inlineStr"/>
      <c r="K10" s="0" t="inlineStr">
        <is>
          <t>Затраты труда машинистов</t>
        </is>
      </c>
      <c r="L10" s="0" t="n">
        <v>608254</v>
      </c>
      <c r="N10" s="0" t="n">
        <v>1013</v>
      </c>
      <c r="O10" s="0" t="inlineStr">
        <is>
          <t>чел.час</t>
        </is>
      </c>
      <c r="P10" s="0" t="inlineStr">
        <is>
          <t>чел.час</t>
        </is>
      </c>
      <c r="Q10" s="0" t="n">
        <v>1</v>
      </c>
      <c r="W10" s="0" t="n">
        <v>0</v>
      </c>
      <c r="X10" s="0" t="n">
        <v>-185737400</v>
      </c>
      <c r="Y10" s="0">
        <f>AT10</f>
        <v/>
      </c>
      <c r="AA10" s="0" t="n">
        <v>0</v>
      </c>
      <c r="AB10" s="0" t="n">
        <v>0</v>
      </c>
      <c r="AC10" s="0" t="n">
        <v>0</v>
      </c>
      <c r="AD10" s="0" t="n">
        <v>0</v>
      </c>
      <c r="AE10" s="0" t="n">
        <v>0</v>
      </c>
      <c r="AF10" s="0" t="n">
        <v>0</v>
      </c>
      <c r="AG10" s="0" t="n">
        <v>0</v>
      </c>
      <c r="AH10" s="0" t="n">
        <v>0</v>
      </c>
      <c r="AI10" s="0" t="n">
        <v>1</v>
      </c>
      <c r="AJ10" s="0" t="n">
        <v>1</v>
      </c>
      <c r="AK10" s="0" t="n">
        <v>1</v>
      </c>
      <c r="AL10" s="0" t="n">
        <v>1</v>
      </c>
      <c r="AM10" s="0" t="n">
        <v>-2</v>
      </c>
      <c r="AN10" s="0" t="n">
        <v>0</v>
      </c>
      <c r="AO10" s="0" t="n">
        <v>1</v>
      </c>
      <c r="AP10" s="0" t="n">
        <v>0</v>
      </c>
      <c r="AQ10" s="0" t="n">
        <v>0</v>
      </c>
      <c r="AR10" s="0" t="n">
        <v>0</v>
      </c>
      <c r="AS10" s="0" t="inlineStr"/>
      <c r="AT10" s="0" t="n">
        <v>0.21</v>
      </c>
      <c r="AU10" s="0" t="inlineStr"/>
      <c r="AV10" s="0" t="n">
        <v>2</v>
      </c>
      <c r="AW10" s="0" t="n">
        <v>2</v>
      </c>
      <c r="AX10" s="0" t="n">
        <v>78846336</v>
      </c>
      <c r="AY10" s="0" t="n">
        <v>1</v>
      </c>
      <c r="AZ10" s="0" t="n">
        <v>0</v>
      </c>
      <c r="BA10" s="0" t="n">
        <v>9</v>
      </c>
      <c r="BB10" s="0" t="n">
        <v>0</v>
      </c>
      <c r="BC10" s="0" t="n">
        <v>0</v>
      </c>
      <c r="BD10" s="0" t="n">
        <v>0</v>
      </c>
      <c r="BE10" s="0" t="n">
        <v>0</v>
      </c>
      <c r="BF10" s="0" t="n">
        <v>0</v>
      </c>
      <c r="BG10" s="0" t="n">
        <v>0</v>
      </c>
      <c r="BH10" s="0" t="n">
        <v>0</v>
      </c>
      <c r="BI10" s="0" t="n">
        <v>0</v>
      </c>
      <c r="BJ10" s="0" t="n">
        <v>0</v>
      </c>
      <c r="BK10" s="0" t="n">
        <v>0</v>
      </c>
      <c r="BL10" s="0" t="n">
        <v>0</v>
      </c>
      <c r="BM10" s="0" t="n">
        <v>0</v>
      </c>
      <c r="BN10" s="0" t="n">
        <v>0</v>
      </c>
      <c r="BO10" s="0" t="n">
        <v>0</v>
      </c>
      <c r="BP10" s="0" t="n">
        <v>0</v>
      </c>
      <c r="BQ10" s="0" t="n">
        <v>0</v>
      </c>
      <c r="BR10" s="0" t="n">
        <v>0</v>
      </c>
      <c r="BS10" s="0" t="n">
        <v>0</v>
      </c>
      <c r="BT10" s="0" t="n">
        <v>0</v>
      </c>
      <c r="BU10" s="0" t="n">
        <v>0</v>
      </c>
      <c r="BV10" s="0" t="n">
        <v>0</v>
      </c>
      <c r="BW10" s="0" t="n">
        <v>0</v>
      </c>
      <c r="CV10" s="0" t="n">
        <v>0</v>
      </c>
      <c r="CW10" s="0" t="n">
        <v>0</v>
      </c>
      <c r="CX10" s="0">
        <f>ROUND(Y10*Source!I65,7)</f>
        <v/>
      </c>
      <c r="CY10" s="0">
        <f>AD10</f>
        <v/>
      </c>
      <c r="CZ10" s="0">
        <f>AH10</f>
        <v/>
      </c>
      <c r="DA10" s="0">
        <f>AL10</f>
        <v/>
      </c>
      <c r="DB10" s="0">
        <f>ROUND(ROUND(AT10*CZ10,2),2)</f>
        <v/>
      </c>
      <c r="DC10" s="0">
        <f>ROUND(ROUND(AT10*AG10,2),2)</f>
        <v/>
      </c>
      <c r="DD10" s="0" t="inlineStr"/>
      <c r="DE10" s="0" t="inlineStr"/>
      <c r="DF10" s="0">
        <f>ROUND(ROUND(AE10,0)*CX10,0)</f>
        <v/>
      </c>
      <c r="DG10" s="0">
        <f>ROUND(ROUND(AF10,0)*CX10,0)</f>
        <v/>
      </c>
      <c r="DH10" s="0">
        <f>ROUND(ROUND(AG10,0)*CX10,0)</f>
        <v/>
      </c>
      <c r="DI10" s="0">
        <f>ROUND(ROUND(AH10,0)*CX10,0)</f>
        <v/>
      </c>
      <c r="DJ10" s="0">
        <f>DI10</f>
        <v/>
      </c>
      <c r="DK10" s="0" t="n">
        <v>0</v>
      </c>
      <c r="DL10" s="0" t="inlineStr"/>
      <c r="DM10" s="0" t="n">
        <v>0</v>
      </c>
      <c r="DN10" s="0" t="inlineStr"/>
      <c r="DO10" s="0" t="n">
        <v>0</v>
      </c>
    </row>
    <row r="11">
      <c r="A11" s="0">
        <f>ROW(Source!A65)</f>
        <v/>
      </c>
      <c r="B11" s="0" t="n">
        <v>78845955</v>
      </c>
      <c r="C11" s="0" t="n">
        <v>78846334</v>
      </c>
      <c r="D11" s="0" t="n">
        <v>29172556</v>
      </c>
      <c r="E11" s="0" t="n">
        <v>1</v>
      </c>
      <c r="F11" s="0" t="n">
        <v>1</v>
      </c>
      <c r="G11" s="0" t="n">
        <v>1</v>
      </c>
      <c r="H11" s="0" t="n">
        <v>2</v>
      </c>
      <c r="I11" s="0" t="inlineStr">
        <is>
          <t>030954</t>
        </is>
      </c>
      <c r="J11" s="0" t="inlineStr">
        <is>
          <t>ТСЭМ Московской обл., 030954, приказ Минстроя России №675/пр от 28.02.2017 № 264/пр</t>
        </is>
      </c>
      <c r="K11" s="0" t="inlineStr">
        <is>
          <t>Подъемники грузоподъемностью до 500 кг одномачтовые, высота подъема 45 м</t>
        </is>
      </c>
      <c r="L11" s="0" t="n">
        <v>1368</v>
      </c>
      <c r="N11" s="0" t="n">
        <v>1011</v>
      </c>
      <c r="O11" s="0" t="inlineStr">
        <is>
          <t>маш.-ч</t>
        </is>
      </c>
      <c r="P11" s="0" t="inlineStr">
        <is>
          <t>маш.-ч</t>
        </is>
      </c>
      <c r="Q11" s="0" t="n">
        <v>1</v>
      </c>
      <c r="W11" s="0" t="n">
        <v>0</v>
      </c>
      <c r="X11" s="0" t="n">
        <v>344519037</v>
      </c>
      <c r="Y11" s="0">
        <f>AT11</f>
        <v/>
      </c>
      <c r="AA11" s="0" t="n">
        <v>0</v>
      </c>
      <c r="AB11" s="0" t="n">
        <v>728.98</v>
      </c>
      <c r="AC11" s="0" t="n">
        <v>705.38</v>
      </c>
      <c r="AD11" s="0" t="n">
        <v>0</v>
      </c>
      <c r="AE11" s="0" t="n">
        <v>0</v>
      </c>
      <c r="AF11" s="0" t="n">
        <v>31.26</v>
      </c>
      <c r="AG11" s="0" t="n">
        <v>13.5</v>
      </c>
      <c r="AH11" s="0" t="n">
        <v>0</v>
      </c>
      <c r="AI11" s="0" t="n">
        <v>1</v>
      </c>
      <c r="AJ11" s="0" t="n">
        <v>23.32</v>
      </c>
      <c r="AK11" s="0" t="n">
        <v>52.25</v>
      </c>
      <c r="AL11" s="0" t="n">
        <v>1</v>
      </c>
      <c r="AM11" s="0" t="n">
        <v>2</v>
      </c>
      <c r="AN11" s="0" t="n">
        <v>0</v>
      </c>
      <c r="AO11" s="0" t="n">
        <v>1</v>
      </c>
      <c r="AP11" s="0" t="n">
        <v>0</v>
      </c>
      <c r="AQ11" s="0" t="n">
        <v>0</v>
      </c>
      <c r="AR11" s="0" t="n">
        <v>0</v>
      </c>
      <c r="AS11" s="0" t="inlineStr"/>
      <c r="AT11" s="0" t="n">
        <v>0.21</v>
      </c>
      <c r="AU11" s="0" t="inlineStr"/>
      <c r="AV11" s="0" t="n">
        <v>0</v>
      </c>
      <c r="AW11" s="0" t="n">
        <v>2</v>
      </c>
      <c r="AX11" s="0" t="n">
        <v>78846337</v>
      </c>
      <c r="AY11" s="0" t="n">
        <v>1</v>
      </c>
      <c r="AZ11" s="0" t="n">
        <v>0</v>
      </c>
      <c r="BA11" s="0" t="n">
        <v>10</v>
      </c>
      <c r="BB11" s="0" t="n">
        <v>0</v>
      </c>
      <c r="BC11" s="0" t="n">
        <v>0</v>
      </c>
      <c r="BD11" s="0" t="n">
        <v>0</v>
      </c>
      <c r="BE11" s="0" t="n">
        <v>0</v>
      </c>
      <c r="BF11" s="0" t="n">
        <v>0</v>
      </c>
      <c r="BG11" s="0" t="n">
        <v>0</v>
      </c>
      <c r="BH11" s="0" t="n">
        <v>0</v>
      </c>
      <c r="BI11" s="0" t="n">
        <v>0</v>
      </c>
      <c r="BJ11" s="0" t="n">
        <v>0</v>
      </c>
      <c r="BK11" s="0" t="n">
        <v>0</v>
      </c>
      <c r="BL11" s="0" t="n">
        <v>0</v>
      </c>
      <c r="BM11" s="0" t="n">
        <v>0</v>
      </c>
      <c r="BN11" s="0" t="n">
        <v>0</v>
      </c>
      <c r="BO11" s="0" t="n">
        <v>0</v>
      </c>
      <c r="BP11" s="0" t="n">
        <v>0</v>
      </c>
      <c r="BQ11" s="0" t="n">
        <v>0</v>
      </c>
      <c r="BR11" s="0" t="n">
        <v>0</v>
      </c>
      <c r="BS11" s="0" t="n">
        <v>0</v>
      </c>
      <c r="BT11" s="0" t="n">
        <v>0</v>
      </c>
      <c r="BU11" s="0" t="n">
        <v>0</v>
      </c>
      <c r="BV11" s="0" t="n">
        <v>0</v>
      </c>
      <c r="BW11" s="0" t="n">
        <v>0</v>
      </c>
      <c r="CV11" s="0" t="n">
        <v>0</v>
      </c>
      <c r="CW11" s="0">
        <f>ROUND(Y11*Source!I65*DO11,7)</f>
        <v/>
      </c>
      <c r="CX11" s="0">
        <f>ROUND(Y11*Source!I65,7)</f>
        <v/>
      </c>
      <c r="CY11" s="0">
        <f>AB11</f>
        <v/>
      </c>
      <c r="CZ11" s="0">
        <f>AF11</f>
        <v/>
      </c>
      <c r="DA11" s="0">
        <f>AJ11</f>
        <v/>
      </c>
      <c r="DB11" s="0">
        <f>ROUND(ROUND(AT11*CZ11,2),2)</f>
        <v/>
      </c>
      <c r="DC11" s="0">
        <f>ROUND(ROUND(AT11*AG11,2),2)</f>
        <v/>
      </c>
      <c r="DD11" s="0" t="inlineStr"/>
      <c r="DE11" s="0" t="inlineStr"/>
      <c r="DF11" s="0">
        <f>ROUND(ROUND(AE11,0)*CX11,0)</f>
        <v/>
      </c>
      <c r="DG11" s="0">
        <f>ROUND(ROUND(AF11*AJ11,0)*CX11,0)</f>
        <v/>
      </c>
      <c r="DH11" s="0">
        <f>ROUND(ROUND(AG11*AK11,0)*CX11,0)</f>
        <v/>
      </c>
      <c r="DI11" s="0">
        <f>ROUND(ROUND(AH11,0)*CX11,0)</f>
        <v/>
      </c>
      <c r="DJ11" s="0">
        <f>DG11</f>
        <v/>
      </c>
      <c r="DK11" s="0" t="n">
        <v>0</v>
      </c>
      <c r="DL11" s="0" t="inlineStr"/>
      <c r="DM11" s="0" t="n">
        <v>0</v>
      </c>
      <c r="DN11" s="0" t="inlineStr"/>
      <c r="DO11" s="0" t="n">
        <v>0</v>
      </c>
    </row>
    <row r="12">
      <c r="A12" s="0">
        <f>ROW(Source!A65)</f>
        <v/>
      </c>
      <c r="B12" s="0" t="n">
        <v>78845955</v>
      </c>
      <c r="C12" s="0" t="n">
        <v>78846334</v>
      </c>
      <c r="D12" s="0" t="n">
        <v>29172657</v>
      </c>
      <c r="E12" s="0" t="n">
        <v>1</v>
      </c>
      <c r="F12" s="0" t="n">
        <v>1</v>
      </c>
      <c r="G12" s="0" t="n">
        <v>1</v>
      </c>
      <c r="H12" s="0" t="n">
        <v>2</v>
      </c>
      <c r="I12" s="0" t="inlineStr">
        <is>
          <t>040502</t>
        </is>
      </c>
      <c r="J12" s="0" t="inlineStr">
        <is>
          <t>ТСЭМ Московской обл., 040502, приказ Минстроя России №675/пр от 28.02.2017 № 264/пр</t>
        </is>
      </c>
      <c r="K12" s="0" t="inlineStr">
        <is>
          <t>Установки для сварки ручной дуговой (постоянного тока)</t>
        </is>
      </c>
      <c r="L12" s="0" t="n">
        <v>1368</v>
      </c>
      <c r="N12" s="0" t="n">
        <v>1011</v>
      </c>
      <c r="O12" s="0" t="inlineStr">
        <is>
          <t>маш.-ч</t>
        </is>
      </c>
      <c r="P12" s="0" t="inlineStr">
        <is>
          <t>маш.-ч</t>
        </is>
      </c>
      <c r="Q12" s="0" t="n">
        <v>1</v>
      </c>
      <c r="W12" s="0" t="n">
        <v>0</v>
      </c>
      <c r="X12" s="0" t="n">
        <v>1474986261</v>
      </c>
      <c r="Y12" s="0">
        <f>AT12</f>
        <v/>
      </c>
      <c r="AA12" s="0" t="n">
        <v>0</v>
      </c>
      <c r="AB12" s="0" t="n">
        <v>69.26000000000001</v>
      </c>
      <c r="AC12" s="0" t="n">
        <v>0</v>
      </c>
      <c r="AD12" s="0" t="n">
        <v>0</v>
      </c>
      <c r="AE12" s="0" t="n">
        <v>0</v>
      </c>
      <c r="AF12" s="0" t="n">
        <v>8.1</v>
      </c>
      <c r="AG12" s="0" t="n">
        <v>0</v>
      </c>
      <c r="AH12" s="0" t="n">
        <v>0</v>
      </c>
      <c r="AI12" s="0" t="n">
        <v>1</v>
      </c>
      <c r="AJ12" s="0" t="n">
        <v>8.550000000000001</v>
      </c>
      <c r="AK12" s="0" t="n">
        <v>52.25</v>
      </c>
      <c r="AL12" s="0" t="n">
        <v>1</v>
      </c>
      <c r="AM12" s="0" t="n">
        <v>2</v>
      </c>
      <c r="AN12" s="0" t="n">
        <v>0</v>
      </c>
      <c r="AO12" s="0" t="n">
        <v>1</v>
      </c>
      <c r="AP12" s="0" t="n">
        <v>0</v>
      </c>
      <c r="AQ12" s="0" t="n">
        <v>0</v>
      </c>
      <c r="AR12" s="0" t="n">
        <v>0</v>
      </c>
      <c r="AS12" s="0" t="inlineStr"/>
      <c r="AT12" s="0" t="n">
        <v>4.58</v>
      </c>
      <c r="AU12" s="0" t="inlineStr"/>
      <c r="AV12" s="0" t="n">
        <v>0</v>
      </c>
      <c r="AW12" s="0" t="n">
        <v>2</v>
      </c>
      <c r="AX12" s="0" t="n">
        <v>78846338</v>
      </c>
      <c r="AY12" s="0" t="n">
        <v>1</v>
      </c>
      <c r="AZ12" s="0" t="n">
        <v>0</v>
      </c>
      <c r="BA12" s="0" t="n">
        <v>11</v>
      </c>
      <c r="BB12" s="0" t="n">
        <v>0</v>
      </c>
      <c r="BC12" s="0" t="n">
        <v>0</v>
      </c>
      <c r="BD12" s="0" t="n">
        <v>0</v>
      </c>
      <c r="BE12" s="0" t="n">
        <v>0</v>
      </c>
      <c r="BF12" s="0" t="n">
        <v>0</v>
      </c>
      <c r="BG12" s="0" t="n">
        <v>0</v>
      </c>
      <c r="BH12" s="0" t="n">
        <v>0</v>
      </c>
      <c r="BI12" s="0" t="n">
        <v>0</v>
      </c>
      <c r="BJ12" s="0" t="n">
        <v>0</v>
      </c>
      <c r="BK12" s="0" t="n">
        <v>0</v>
      </c>
      <c r="BL12" s="0" t="n">
        <v>0</v>
      </c>
      <c r="BM12" s="0" t="n">
        <v>0</v>
      </c>
      <c r="BN12" s="0" t="n">
        <v>0</v>
      </c>
      <c r="BO12" s="0" t="n">
        <v>0</v>
      </c>
      <c r="BP12" s="0" t="n">
        <v>0</v>
      </c>
      <c r="BQ12" s="0" t="n">
        <v>0</v>
      </c>
      <c r="BR12" s="0" t="n">
        <v>0</v>
      </c>
      <c r="BS12" s="0" t="n">
        <v>0</v>
      </c>
      <c r="BT12" s="0" t="n">
        <v>0</v>
      </c>
      <c r="BU12" s="0" t="n">
        <v>0</v>
      </c>
      <c r="BV12" s="0" t="n">
        <v>0</v>
      </c>
      <c r="BW12" s="0" t="n">
        <v>0</v>
      </c>
      <c r="CV12" s="0" t="n">
        <v>0</v>
      </c>
      <c r="CW12" s="0">
        <f>ROUND(Y12*Source!I65*DO12,7)</f>
        <v/>
      </c>
      <c r="CX12" s="0">
        <f>ROUND(Y12*Source!I65,7)</f>
        <v/>
      </c>
      <c r="CY12" s="0">
        <f>AB12</f>
        <v/>
      </c>
      <c r="CZ12" s="0">
        <f>AF12</f>
        <v/>
      </c>
      <c r="DA12" s="0">
        <f>AJ12</f>
        <v/>
      </c>
      <c r="DB12" s="0">
        <f>ROUND(ROUND(AT12*CZ12,2),2)</f>
        <v/>
      </c>
      <c r="DC12" s="0">
        <f>ROUND(ROUND(AT12*AG12,2),2)</f>
        <v/>
      </c>
      <c r="DD12" s="0" t="inlineStr"/>
      <c r="DE12" s="0" t="inlineStr"/>
      <c r="DF12" s="0">
        <f>ROUND(ROUND(AE12,0)*CX12,0)</f>
        <v/>
      </c>
      <c r="DG12" s="0">
        <f>ROUND(ROUND(AF12*AJ12,0)*CX12,0)</f>
        <v/>
      </c>
      <c r="DH12" s="0">
        <f>ROUND(ROUND(AG12*AK12,0)*CX12,0)</f>
        <v/>
      </c>
      <c r="DI12" s="0">
        <f>ROUND(ROUND(AH12,0)*CX12,0)</f>
        <v/>
      </c>
      <c r="DJ12" s="0">
        <f>DG12</f>
        <v/>
      </c>
      <c r="DK12" s="0" t="n">
        <v>0</v>
      </c>
      <c r="DL12" s="0" t="inlineStr"/>
      <c r="DM12" s="0" t="n">
        <v>0</v>
      </c>
      <c r="DN12" s="0" t="inlineStr"/>
      <c r="DO12" s="0" t="n">
        <v>0</v>
      </c>
    </row>
    <row r="13">
      <c r="A13" s="0">
        <f>ROW(Source!A65)</f>
        <v/>
      </c>
      <c r="B13" s="0" t="n">
        <v>78845955</v>
      </c>
      <c r="C13" s="0" t="n">
        <v>78846334</v>
      </c>
      <c r="D13" s="0" t="n">
        <v>29172659</v>
      </c>
      <c r="E13" s="0" t="n">
        <v>1</v>
      </c>
      <c r="F13" s="0" t="n">
        <v>1</v>
      </c>
      <c r="G13" s="0" t="n">
        <v>1</v>
      </c>
      <c r="H13" s="0" t="n">
        <v>2</v>
      </c>
      <c r="I13" s="0" t="inlineStr">
        <is>
          <t>040504</t>
        </is>
      </c>
      <c r="J13" s="0" t="inlineStr">
        <is>
          <t>ТСЭМ Московской обл., 040504, приказ Минстроя России №675/пр от 28.02.2017 № 264/пр</t>
        </is>
      </c>
      <c r="K13" s="0" t="inlineStr">
        <is>
          <t>Аппарат для газовой сварки и резки</t>
        </is>
      </c>
      <c r="L13" s="0" t="n">
        <v>1368</v>
      </c>
      <c r="N13" s="0" t="n">
        <v>1011</v>
      </c>
      <c r="O13" s="0" t="inlineStr">
        <is>
          <t>маш.-ч</t>
        </is>
      </c>
      <c r="P13" s="0" t="inlineStr">
        <is>
          <t>маш.-ч</t>
        </is>
      </c>
      <c r="Q13" s="0" t="n">
        <v>1</v>
      </c>
      <c r="W13" s="0" t="n">
        <v>0</v>
      </c>
      <c r="X13" s="0" t="n">
        <v>1514068676</v>
      </c>
      <c r="Y13" s="0">
        <f>AT13</f>
        <v/>
      </c>
      <c r="AA13" s="0" t="n">
        <v>0</v>
      </c>
      <c r="AB13" s="0" t="n">
        <v>9.76</v>
      </c>
      <c r="AC13" s="0" t="n">
        <v>0</v>
      </c>
      <c r="AD13" s="0" t="n">
        <v>0</v>
      </c>
      <c r="AE13" s="0" t="n">
        <v>0</v>
      </c>
      <c r="AF13" s="0" t="n">
        <v>1.2</v>
      </c>
      <c r="AG13" s="0" t="n">
        <v>0</v>
      </c>
      <c r="AH13" s="0" t="n">
        <v>0</v>
      </c>
      <c r="AI13" s="0" t="n">
        <v>1</v>
      </c>
      <c r="AJ13" s="0" t="n">
        <v>8.130000000000001</v>
      </c>
      <c r="AK13" s="0" t="n">
        <v>52.25</v>
      </c>
      <c r="AL13" s="0" t="n">
        <v>1</v>
      </c>
      <c r="AM13" s="0" t="n">
        <v>2</v>
      </c>
      <c r="AN13" s="0" t="n">
        <v>0</v>
      </c>
      <c r="AO13" s="0" t="n">
        <v>1</v>
      </c>
      <c r="AP13" s="0" t="n">
        <v>0</v>
      </c>
      <c r="AQ13" s="0" t="n">
        <v>0</v>
      </c>
      <c r="AR13" s="0" t="n">
        <v>0</v>
      </c>
      <c r="AS13" s="0" t="inlineStr"/>
      <c r="AT13" s="0" t="n">
        <v>3.07</v>
      </c>
      <c r="AU13" s="0" t="inlineStr"/>
      <c r="AV13" s="0" t="n">
        <v>0</v>
      </c>
      <c r="AW13" s="0" t="n">
        <v>2</v>
      </c>
      <c r="AX13" s="0" t="n">
        <v>78846339</v>
      </c>
      <c r="AY13" s="0" t="n">
        <v>1</v>
      </c>
      <c r="AZ13" s="0" t="n">
        <v>0</v>
      </c>
      <c r="BA13" s="0" t="n">
        <v>12</v>
      </c>
      <c r="BB13" s="0" t="n">
        <v>0</v>
      </c>
      <c r="BC13" s="0" t="n">
        <v>0</v>
      </c>
      <c r="BD13" s="0" t="n">
        <v>0</v>
      </c>
      <c r="BE13" s="0" t="n">
        <v>0</v>
      </c>
      <c r="BF13" s="0" t="n">
        <v>0</v>
      </c>
      <c r="BG13" s="0" t="n">
        <v>0</v>
      </c>
      <c r="BH13" s="0" t="n">
        <v>0</v>
      </c>
      <c r="BI13" s="0" t="n">
        <v>0</v>
      </c>
      <c r="BJ13" s="0" t="n">
        <v>0</v>
      </c>
      <c r="BK13" s="0" t="n">
        <v>0</v>
      </c>
      <c r="BL13" s="0" t="n">
        <v>0</v>
      </c>
      <c r="BM13" s="0" t="n">
        <v>0</v>
      </c>
      <c r="BN13" s="0" t="n">
        <v>0</v>
      </c>
      <c r="BO13" s="0" t="n">
        <v>0</v>
      </c>
      <c r="BP13" s="0" t="n">
        <v>0</v>
      </c>
      <c r="BQ13" s="0" t="n">
        <v>0</v>
      </c>
      <c r="BR13" s="0" t="n">
        <v>0</v>
      </c>
      <c r="BS13" s="0" t="n">
        <v>0</v>
      </c>
      <c r="BT13" s="0" t="n">
        <v>0</v>
      </c>
      <c r="BU13" s="0" t="n">
        <v>0</v>
      </c>
      <c r="BV13" s="0" t="n">
        <v>0</v>
      </c>
      <c r="BW13" s="0" t="n">
        <v>0</v>
      </c>
      <c r="CV13" s="0" t="n">
        <v>0</v>
      </c>
      <c r="CW13" s="0">
        <f>ROUND(Y13*Source!I65*DO13,7)</f>
        <v/>
      </c>
      <c r="CX13" s="0">
        <f>ROUND(Y13*Source!I65,7)</f>
        <v/>
      </c>
      <c r="CY13" s="0">
        <f>AB13</f>
        <v/>
      </c>
      <c r="CZ13" s="0">
        <f>AF13</f>
        <v/>
      </c>
      <c r="DA13" s="0">
        <f>AJ13</f>
        <v/>
      </c>
      <c r="DB13" s="0">
        <f>ROUND(ROUND(AT13*CZ13,2),2)</f>
        <v/>
      </c>
      <c r="DC13" s="0">
        <f>ROUND(ROUND(AT13*AG13,2),2)</f>
        <v/>
      </c>
      <c r="DD13" s="0" t="inlineStr"/>
      <c r="DE13" s="0" t="inlineStr"/>
      <c r="DF13" s="0">
        <f>ROUND(ROUND(AE13,0)*CX13,0)</f>
        <v/>
      </c>
      <c r="DG13" s="0">
        <f>ROUND(ROUND(AF13*AJ13,0)*CX13,0)</f>
        <v/>
      </c>
      <c r="DH13" s="0">
        <f>ROUND(ROUND(AG13*AK13,0)*CX13,0)</f>
        <v/>
      </c>
      <c r="DI13" s="0">
        <f>ROUND(ROUND(AH13,0)*CX13,0)</f>
        <v/>
      </c>
      <c r="DJ13" s="0">
        <f>DG13</f>
        <v/>
      </c>
      <c r="DK13" s="0" t="n">
        <v>0</v>
      </c>
      <c r="DL13" s="0" t="inlineStr"/>
      <c r="DM13" s="0" t="n">
        <v>0</v>
      </c>
      <c r="DN13" s="0" t="inlineStr"/>
      <c r="DO13" s="0" t="n">
        <v>0</v>
      </c>
    </row>
    <row r="14">
      <c r="A14" s="0">
        <f>ROW(Source!A65)</f>
        <v/>
      </c>
      <c r="B14" s="0" t="n">
        <v>78845955</v>
      </c>
      <c r="C14" s="0" t="n">
        <v>78846334</v>
      </c>
      <c r="D14" s="0" t="n">
        <v>29174913</v>
      </c>
      <c r="E14" s="0" t="n">
        <v>1</v>
      </c>
      <c r="F14" s="0" t="n">
        <v>1</v>
      </c>
      <c r="G14" s="0" t="n">
        <v>1</v>
      </c>
      <c r="H14" s="0" t="n">
        <v>2</v>
      </c>
      <c r="I14" s="0" t="inlineStr">
        <is>
          <t>400001</t>
        </is>
      </c>
      <c r="J14" s="0" t="inlineStr">
        <is>
          <t>ТСЭМ Московской обл., 400001, приказ Минстроя России №675/пр от 28.02.2017 № 264/пр</t>
        </is>
      </c>
      <c r="K14" s="0" t="inlineStr">
        <is>
          <t>Автомобили бортовые, грузоподъемность до 5 т</t>
        </is>
      </c>
      <c r="L14" s="0" t="n">
        <v>1368</v>
      </c>
      <c r="N14" s="0" t="n">
        <v>1011</v>
      </c>
      <c r="O14" s="0" t="inlineStr">
        <is>
          <t>маш.-ч</t>
        </is>
      </c>
      <c r="P14" s="0" t="inlineStr">
        <is>
          <t>маш.-ч</t>
        </is>
      </c>
      <c r="Q14" s="0" t="n">
        <v>1</v>
      </c>
      <c r="W14" s="0" t="n">
        <v>0</v>
      </c>
      <c r="X14" s="0" t="n">
        <v>1230759911</v>
      </c>
      <c r="Y14" s="0">
        <f>AT14</f>
        <v/>
      </c>
      <c r="AA14" s="0" t="n">
        <v>0</v>
      </c>
      <c r="AB14" s="0" t="n">
        <v>2177.51</v>
      </c>
      <c r="AC14" s="0" t="n">
        <v>606.1</v>
      </c>
      <c r="AD14" s="0" t="n">
        <v>0</v>
      </c>
      <c r="AE14" s="0" t="n">
        <v>0</v>
      </c>
      <c r="AF14" s="0" t="n">
        <v>87.17</v>
      </c>
      <c r="AG14" s="0" t="n">
        <v>11.6</v>
      </c>
      <c r="AH14" s="0" t="n">
        <v>0</v>
      </c>
      <c r="AI14" s="0" t="n">
        <v>1</v>
      </c>
      <c r="AJ14" s="0" t="n">
        <v>24.98</v>
      </c>
      <c r="AK14" s="0" t="n">
        <v>52.25</v>
      </c>
      <c r="AL14" s="0" t="n">
        <v>1</v>
      </c>
      <c r="AM14" s="0" t="n">
        <v>2</v>
      </c>
      <c r="AN14" s="0" t="n">
        <v>0</v>
      </c>
      <c r="AO14" s="0" t="n">
        <v>1</v>
      </c>
      <c r="AP14" s="0" t="n">
        <v>0</v>
      </c>
      <c r="AQ14" s="0" t="n">
        <v>0</v>
      </c>
      <c r="AR14" s="0" t="n">
        <v>0</v>
      </c>
      <c r="AS14" s="0" t="inlineStr"/>
      <c r="AT14" s="0" t="n">
        <v>0.21</v>
      </c>
      <c r="AU14" s="0" t="inlineStr"/>
      <c r="AV14" s="0" t="n">
        <v>0</v>
      </c>
      <c r="AW14" s="0" t="n">
        <v>2</v>
      </c>
      <c r="AX14" s="0" t="n">
        <v>78846340</v>
      </c>
      <c r="AY14" s="0" t="n">
        <v>1</v>
      </c>
      <c r="AZ14" s="0" t="n">
        <v>0</v>
      </c>
      <c r="BA14" s="0" t="n">
        <v>13</v>
      </c>
      <c r="BB14" s="0" t="n">
        <v>0</v>
      </c>
      <c r="BC14" s="0" t="n">
        <v>0</v>
      </c>
      <c r="BD14" s="0" t="n">
        <v>0</v>
      </c>
      <c r="BE14" s="0" t="n">
        <v>0</v>
      </c>
      <c r="BF14" s="0" t="n">
        <v>0</v>
      </c>
      <c r="BG14" s="0" t="n">
        <v>0</v>
      </c>
      <c r="BH14" s="0" t="n">
        <v>0</v>
      </c>
      <c r="BI14" s="0" t="n">
        <v>0</v>
      </c>
      <c r="BJ14" s="0" t="n">
        <v>0</v>
      </c>
      <c r="BK14" s="0" t="n">
        <v>0</v>
      </c>
      <c r="BL14" s="0" t="n">
        <v>0</v>
      </c>
      <c r="BM14" s="0" t="n">
        <v>0</v>
      </c>
      <c r="BN14" s="0" t="n">
        <v>0</v>
      </c>
      <c r="BO14" s="0" t="n">
        <v>0</v>
      </c>
      <c r="BP14" s="0" t="n">
        <v>0</v>
      </c>
      <c r="BQ14" s="0" t="n">
        <v>0</v>
      </c>
      <c r="BR14" s="0" t="n">
        <v>0</v>
      </c>
      <c r="BS14" s="0" t="n">
        <v>0</v>
      </c>
      <c r="BT14" s="0" t="n">
        <v>0</v>
      </c>
      <c r="BU14" s="0" t="n">
        <v>0</v>
      </c>
      <c r="BV14" s="0" t="n">
        <v>0</v>
      </c>
      <c r="BW14" s="0" t="n">
        <v>0</v>
      </c>
      <c r="CV14" s="0" t="n">
        <v>0</v>
      </c>
      <c r="CW14" s="0">
        <f>ROUND(Y14*Source!I65*DO14,7)</f>
        <v/>
      </c>
      <c r="CX14" s="0">
        <f>ROUND(Y14*Source!I65,7)</f>
        <v/>
      </c>
      <c r="CY14" s="0">
        <f>AB14</f>
        <v/>
      </c>
      <c r="CZ14" s="0">
        <f>AF14</f>
        <v/>
      </c>
      <c r="DA14" s="0">
        <f>AJ14</f>
        <v/>
      </c>
      <c r="DB14" s="0">
        <f>ROUND(ROUND(AT14*CZ14,2),2)</f>
        <v/>
      </c>
      <c r="DC14" s="0">
        <f>ROUND(ROUND(AT14*AG14,2),2)</f>
        <v/>
      </c>
      <c r="DD14" s="0" t="inlineStr"/>
      <c r="DE14" s="0" t="inlineStr"/>
      <c r="DF14" s="0">
        <f>ROUND(ROUND(AE14,0)*CX14,0)</f>
        <v/>
      </c>
      <c r="DG14" s="0">
        <f>ROUND(ROUND(AF14*AJ14,0)*CX14,0)</f>
        <v/>
      </c>
      <c r="DH14" s="0">
        <f>ROUND(ROUND(AG14*AK14,0)*CX14,0)</f>
        <v/>
      </c>
      <c r="DI14" s="0">
        <f>ROUND(ROUND(AH14,0)*CX14,0)</f>
        <v/>
      </c>
      <c r="DJ14" s="0">
        <f>DG14</f>
        <v/>
      </c>
      <c r="DK14" s="0" t="n">
        <v>0</v>
      </c>
      <c r="DL14" s="0" t="inlineStr"/>
      <c r="DM14" s="0" t="n">
        <v>0</v>
      </c>
      <c r="DN14" s="0" t="inlineStr"/>
      <c r="DO14" s="0" t="n">
        <v>0</v>
      </c>
    </row>
    <row r="15">
      <c r="A15" s="0">
        <f>ROW(Source!A65)</f>
        <v/>
      </c>
      <c r="B15" s="0" t="n">
        <v>78845955</v>
      </c>
      <c r="C15" s="0" t="n">
        <v>78846334</v>
      </c>
      <c r="D15" s="0" t="n">
        <v>29107441</v>
      </c>
      <c r="E15" s="0" t="n">
        <v>1</v>
      </c>
      <c r="F15" s="0" t="n">
        <v>1</v>
      </c>
      <c r="G15" s="0" t="n">
        <v>1</v>
      </c>
      <c r="H15" s="0" t="n">
        <v>3</v>
      </c>
      <c r="I15" s="0" t="inlineStr">
        <is>
          <t>101-0324</t>
        </is>
      </c>
      <c r="J15" s="0" t="inlineStr">
        <is>
          <t>ТССЦ Московской обл., 101-0324, приказ Минстроя России №675/пр от 28.02.2017 № 254/пр</t>
        </is>
      </c>
      <c r="K15" s="0" t="inlineStr">
        <is>
          <t>Кислород технический газообразный</t>
        </is>
      </c>
      <c r="L15" s="0" t="n">
        <v>1339</v>
      </c>
      <c r="N15" s="0" t="n">
        <v>1007</v>
      </c>
      <c r="O15" s="0" t="inlineStr">
        <is>
          <t>м3</t>
        </is>
      </c>
      <c r="P15" s="0" t="inlineStr">
        <is>
          <t>м3</t>
        </is>
      </c>
      <c r="Q15" s="0" t="n">
        <v>1</v>
      </c>
      <c r="W15" s="0" t="n">
        <v>0</v>
      </c>
      <c r="X15" s="0" t="n">
        <v>-756465305</v>
      </c>
      <c r="Y15" s="0">
        <f>AT15</f>
        <v/>
      </c>
      <c r="AA15" s="0" t="n">
        <v>111.08</v>
      </c>
      <c r="AB15" s="0" t="n">
        <v>0</v>
      </c>
      <c r="AC15" s="0" t="n">
        <v>0</v>
      </c>
      <c r="AD15" s="0" t="n">
        <v>0</v>
      </c>
      <c r="AE15" s="0" t="n">
        <v>6.23</v>
      </c>
      <c r="AF15" s="0" t="n">
        <v>0</v>
      </c>
      <c r="AG15" s="0" t="n">
        <v>0</v>
      </c>
      <c r="AH15" s="0" t="n">
        <v>0</v>
      </c>
      <c r="AI15" s="0" t="n">
        <v>17.83</v>
      </c>
      <c r="AJ15" s="0" t="n">
        <v>1</v>
      </c>
      <c r="AK15" s="0" t="n">
        <v>1</v>
      </c>
      <c r="AL15" s="0" t="n">
        <v>1</v>
      </c>
      <c r="AM15" s="0" t="n">
        <v>2</v>
      </c>
      <c r="AN15" s="0" t="n">
        <v>0</v>
      </c>
      <c r="AO15" s="0" t="n">
        <v>1</v>
      </c>
      <c r="AP15" s="0" t="n">
        <v>0</v>
      </c>
      <c r="AQ15" s="0" t="n">
        <v>0</v>
      </c>
      <c r="AR15" s="0" t="n">
        <v>0</v>
      </c>
      <c r="AS15" s="0" t="inlineStr"/>
      <c r="AT15" s="0" t="n">
        <v>0.51</v>
      </c>
      <c r="AU15" s="0" t="inlineStr"/>
      <c r="AV15" s="0" t="n">
        <v>0</v>
      </c>
      <c r="AW15" s="0" t="n">
        <v>2</v>
      </c>
      <c r="AX15" s="0" t="n">
        <v>78846341</v>
      </c>
      <c r="AY15" s="0" t="n">
        <v>1</v>
      </c>
      <c r="AZ15" s="0" t="n">
        <v>0</v>
      </c>
      <c r="BA15" s="0" t="n">
        <v>14</v>
      </c>
      <c r="BB15" s="0" t="n">
        <v>0</v>
      </c>
      <c r="BC15" s="0" t="n">
        <v>0</v>
      </c>
      <c r="BD15" s="0" t="n">
        <v>0</v>
      </c>
      <c r="BE15" s="0" t="n">
        <v>0</v>
      </c>
      <c r="BF15" s="0" t="n">
        <v>0</v>
      </c>
      <c r="BG15" s="0" t="n">
        <v>0</v>
      </c>
      <c r="BH15" s="0" t="n">
        <v>0</v>
      </c>
      <c r="BI15" s="0" t="n">
        <v>0</v>
      </c>
      <c r="BJ15" s="0" t="n">
        <v>0</v>
      </c>
      <c r="BK15" s="0" t="n">
        <v>0</v>
      </c>
      <c r="BL15" s="0" t="n">
        <v>0</v>
      </c>
      <c r="BM15" s="0" t="n">
        <v>0</v>
      </c>
      <c r="BN15" s="0" t="n">
        <v>0</v>
      </c>
      <c r="BO15" s="0" t="n">
        <v>0</v>
      </c>
      <c r="BP15" s="0" t="n">
        <v>0</v>
      </c>
      <c r="BQ15" s="0" t="n">
        <v>0</v>
      </c>
      <c r="BR15" s="0" t="n">
        <v>0</v>
      </c>
      <c r="BS15" s="0" t="n">
        <v>0</v>
      </c>
      <c r="BT15" s="0" t="n">
        <v>0</v>
      </c>
      <c r="BU15" s="0" t="n">
        <v>0</v>
      </c>
      <c r="BV15" s="0" t="n">
        <v>0</v>
      </c>
      <c r="BW15" s="0" t="n">
        <v>0</v>
      </c>
      <c r="CV15" s="0" t="n">
        <v>0</v>
      </c>
      <c r="CW15" s="0" t="n">
        <v>0</v>
      </c>
      <c r="CX15" s="0">
        <f>ROUND(Y15*Source!I65,7)</f>
        <v/>
      </c>
      <c r="CY15" s="0">
        <f>AA15</f>
        <v/>
      </c>
      <c r="CZ15" s="0">
        <f>AE15</f>
        <v/>
      </c>
      <c r="DA15" s="0">
        <f>AI15</f>
        <v/>
      </c>
      <c r="DB15" s="0">
        <f>ROUND(ROUND(AT15*CZ15,2),2)</f>
        <v/>
      </c>
      <c r="DC15" s="0">
        <f>ROUND(ROUND(AT15*AG15,2),2)</f>
        <v/>
      </c>
      <c r="DD15" s="0" t="inlineStr"/>
      <c r="DE15" s="0" t="inlineStr"/>
      <c r="DF15" s="0">
        <f>ROUND(ROUND(AE15*AI15,0)*CX15,0)</f>
        <v/>
      </c>
      <c r="DG15" s="0">
        <f>ROUND(ROUND(AF15,0)*CX15,0)</f>
        <v/>
      </c>
      <c r="DH15" s="0">
        <f>ROUND(ROUND(AG15,0)*CX15,0)</f>
        <v/>
      </c>
      <c r="DI15" s="0">
        <f>ROUND(ROUND(AH15,0)*CX15,0)</f>
        <v/>
      </c>
      <c r="DJ15" s="0">
        <f>DF15</f>
        <v/>
      </c>
      <c r="DK15" s="0" t="n">
        <v>0</v>
      </c>
      <c r="DL15" s="0" t="inlineStr"/>
      <c r="DM15" s="0" t="n">
        <v>0</v>
      </c>
      <c r="DN15" s="0" t="inlineStr"/>
      <c r="DO15" s="0" t="n">
        <v>0</v>
      </c>
    </row>
    <row r="16">
      <c r="A16" s="0">
        <f>ROW(Source!A65)</f>
        <v/>
      </c>
      <c r="B16" s="0" t="n">
        <v>78845955</v>
      </c>
      <c r="C16" s="0" t="n">
        <v>78846334</v>
      </c>
      <c r="D16" s="0" t="n">
        <v>29110398</v>
      </c>
      <c r="E16" s="0" t="n">
        <v>1</v>
      </c>
      <c r="F16" s="0" t="n">
        <v>1</v>
      </c>
      <c r="G16" s="0" t="n">
        <v>1</v>
      </c>
      <c r="H16" s="0" t="n">
        <v>3</v>
      </c>
      <c r="I16" s="0" t="inlineStr">
        <is>
          <t>101-0388</t>
        </is>
      </c>
      <c r="J16" s="0" t="inlineStr">
        <is>
          <t>ТССЦ Московской обл., 101-0388, приказ Минстроя России №675/пр от 28.02.2017 № 254/пр</t>
        </is>
      </c>
      <c r="K16" s="0" t="inlineStr">
        <is>
          <t>Краски масляные земляные марки МА-0115 мумия, сурик железный</t>
        </is>
      </c>
      <c r="L16" s="0" t="n">
        <v>1348</v>
      </c>
      <c r="N16" s="0" t="n">
        <v>1009</v>
      </c>
      <c r="O16" s="0" t="inlineStr">
        <is>
          <t>т</t>
        </is>
      </c>
      <c r="P16" s="0" t="inlineStr">
        <is>
          <t>т</t>
        </is>
      </c>
      <c r="Q16" s="0" t="n">
        <v>1000</v>
      </c>
      <c r="W16" s="0" t="n">
        <v>0</v>
      </c>
      <c r="X16" s="0" t="n">
        <v>1625292450</v>
      </c>
      <c r="Y16" s="0">
        <f>AT16</f>
        <v/>
      </c>
      <c r="AA16" s="0" t="n">
        <v>76804.47</v>
      </c>
      <c r="AB16" s="0" t="n">
        <v>0</v>
      </c>
      <c r="AC16" s="0" t="n">
        <v>0</v>
      </c>
      <c r="AD16" s="0" t="n">
        <v>0</v>
      </c>
      <c r="AE16" s="0" t="n">
        <v>15118.99</v>
      </c>
      <c r="AF16" s="0" t="n">
        <v>0</v>
      </c>
      <c r="AG16" s="0" t="n">
        <v>0</v>
      </c>
      <c r="AH16" s="0" t="n">
        <v>0</v>
      </c>
      <c r="AI16" s="0" t="n">
        <v>5.08</v>
      </c>
      <c r="AJ16" s="0" t="n">
        <v>1</v>
      </c>
      <c r="AK16" s="0" t="n">
        <v>1</v>
      </c>
      <c r="AL16" s="0" t="n">
        <v>1</v>
      </c>
      <c r="AM16" s="0" t="n">
        <v>2</v>
      </c>
      <c r="AN16" s="0" t="n">
        <v>0</v>
      </c>
      <c r="AO16" s="0" t="n">
        <v>1</v>
      </c>
      <c r="AP16" s="0" t="n">
        <v>0</v>
      </c>
      <c r="AQ16" s="0" t="n">
        <v>0</v>
      </c>
      <c r="AR16" s="0" t="n">
        <v>0</v>
      </c>
      <c r="AS16" s="0" t="inlineStr"/>
      <c r="AT16" s="0" t="n">
        <v>0.00011</v>
      </c>
      <c r="AU16" s="0" t="inlineStr"/>
      <c r="AV16" s="0" t="n">
        <v>0</v>
      </c>
      <c r="AW16" s="0" t="n">
        <v>2</v>
      </c>
      <c r="AX16" s="0" t="n">
        <v>78846342</v>
      </c>
      <c r="AY16" s="0" t="n">
        <v>1</v>
      </c>
      <c r="AZ16" s="0" t="n">
        <v>0</v>
      </c>
      <c r="BA16" s="0" t="n">
        <v>15</v>
      </c>
      <c r="BB16" s="0" t="n">
        <v>0</v>
      </c>
      <c r="BC16" s="0" t="n">
        <v>0</v>
      </c>
      <c r="BD16" s="0" t="n">
        <v>0</v>
      </c>
      <c r="BE16" s="0" t="n">
        <v>0</v>
      </c>
      <c r="BF16" s="0" t="n">
        <v>0</v>
      </c>
      <c r="BG16" s="0" t="n">
        <v>0</v>
      </c>
      <c r="BH16" s="0" t="n">
        <v>0</v>
      </c>
      <c r="BI16" s="0" t="n">
        <v>0</v>
      </c>
      <c r="BJ16" s="0" t="n">
        <v>0</v>
      </c>
      <c r="BK16" s="0" t="n">
        <v>0</v>
      </c>
      <c r="BL16" s="0" t="n">
        <v>0</v>
      </c>
      <c r="BM16" s="0" t="n">
        <v>0</v>
      </c>
      <c r="BN16" s="0" t="n">
        <v>0</v>
      </c>
      <c r="BO16" s="0" t="n">
        <v>0</v>
      </c>
      <c r="BP16" s="0" t="n">
        <v>0</v>
      </c>
      <c r="BQ16" s="0" t="n">
        <v>0</v>
      </c>
      <c r="BR16" s="0" t="n">
        <v>0</v>
      </c>
      <c r="BS16" s="0" t="n">
        <v>0</v>
      </c>
      <c r="BT16" s="0" t="n">
        <v>0</v>
      </c>
      <c r="BU16" s="0" t="n">
        <v>0</v>
      </c>
      <c r="BV16" s="0" t="n">
        <v>0</v>
      </c>
      <c r="BW16" s="0" t="n">
        <v>0</v>
      </c>
      <c r="CV16" s="0" t="n">
        <v>0</v>
      </c>
      <c r="CW16" s="0" t="n">
        <v>0</v>
      </c>
      <c r="CX16" s="0">
        <f>ROUND(Y16*Source!I65,7)</f>
        <v/>
      </c>
      <c r="CY16" s="0">
        <f>AA16</f>
        <v/>
      </c>
      <c r="CZ16" s="0">
        <f>AE16</f>
        <v/>
      </c>
      <c r="DA16" s="0">
        <f>AI16</f>
        <v/>
      </c>
      <c r="DB16" s="0">
        <f>ROUND(ROUND(AT16*CZ16,2),2)</f>
        <v/>
      </c>
      <c r="DC16" s="0">
        <f>ROUND(ROUND(AT16*AG16,2),2)</f>
        <v/>
      </c>
      <c r="DD16" s="0" t="inlineStr"/>
      <c r="DE16" s="0" t="inlineStr"/>
      <c r="DF16" s="0">
        <f>ROUND(ROUND(AE16*AI16,0)*CX16,0)</f>
        <v/>
      </c>
      <c r="DG16" s="0">
        <f>ROUND(ROUND(AF16,0)*CX16,0)</f>
        <v/>
      </c>
      <c r="DH16" s="0">
        <f>ROUND(ROUND(AG16,0)*CX16,0)</f>
        <v/>
      </c>
      <c r="DI16" s="0">
        <f>ROUND(ROUND(AH16,0)*CX16,0)</f>
        <v/>
      </c>
      <c r="DJ16" s="0">
        <f>DF16</f>
        <v/>
      </c>
      <c r="DK16" s="0" t="n">
        <v>0</v>
      </c>
      <c r="DL16" s="0" t="inlineStr"/>
      <c r="DM16" s="0" t="n">
        <v>0</v>
      </c>
      <c r="DN16" s="0" t="inlineStr"/>
      <c r="DO16" s="0" t="n">
        <v>0</v>
      </c>
    </row>
    <row r="17">
      <c r="A17" s="0">
        <f>ROW(Source!A65)</f>
        <v/>
      </c>
      <c r="B17" s="0" t="n">
        <v>78845955</v>
      </c>
      <c r="C17" s="0" t="n">
        <v>78846334</v>
      </c>
      <c r="D17" s="0" t="n">
        <v>29110573</v>
      </c>
      <c r="E17" s="0" t="n">
        <v>1</v>
      </c>
      <c r="F17" s="0" t="n">
        <v>1</v>
      </c>
      <c r="G17" s="0" t="n">
        <v>1</v>
      </c>
      <c r="H17" s="0" t="n">
        <v>3</v>
      </c>
      <c r="I17" s="0" t="inlineStr">
        <is>
          <t>101-0628</t>
        </is>
      </c>
      <c r="J17" s="0" t="inlineStr">
        <is>
          <t>ТССЦ Московской обл., 101-0628, приказ Минстроя России №675/пр от 28.02.2017 № 254/пр</t>
        </is>
      </c>
      <c r="K17" s="0" t="inlineStr">
        <is>
          <t>Олифа комбинированная, марки К-3</t>
        </is>
      </c>
      <c r="L17" s="0" t="n">
        <v>1348</v>
      </c>
      <c r="N17" s="0" t="n">
        <v>1009</v>
      </c>
      <c r="O17" s="0" t="inlineStr">
        <is>
          <t>т</t>
        </is>
      </c>
      <c r="P17" s="0" t="inlineStr">
        <is>
          <t>т</t>
        </is>
      </c>
      <c r="Q17" s="0" t="n">
        <v>1000</v>
      </c>
      <c r="W17" s="0" t="n">
        <v>0</v>
      </c>
      <c r="X17" s="0" t="n">
        <v>24062879</v>
      </c>
      <c r="Y17" s="0">
        <f>AT17</f>
        <v/>
      </c>
      <c r="AA17" s="0" t="n">
        <v>87631.5</v>
      </c>
      <c r="AB17" s="0" t="n">
        <v>0</v>
      </c>
      <c r="AC17" s="0" t="n">
        <v>0</v>
      </c>
      <c r="AD17" s="0" t="n">
        <v>0</v>
      </c>
      <c r="AE17" s="0" t="n">
        <v>16950</v>
      </c>
      <c r="AF17" s="0" t="n">
        <v>0</v>
      </c>
      <c r="AG17" s="0" t="n">
        <v>0</v>
      </c>
      <c r="AH17" s="0" t="n">
        <v>0</v>
      </c>
      <c r="AI17" s="0" t="n">
        <v>5.17</v>
      </c>
      <c r="AJ17" s="0" t="n">
        <v>1</v>
      </c>
      <c r="AK17" s="0" t="n">
        <v>1</v>
      </c>
      <c r="AL17" s="0" t="n">
        <v>1</v>
      </c>
      <c r="AM17" s="0" t="n">
        <v>2</v>
      </c>
      <c r="AN17" s="0" t="n">
        <v>0</v>
      </c>
      <c r="AO17" s="0" t="n">
        <v>1</v>
      </c>
      <c r="AP17" s="0" t="n">
        <v>0</v>
      </c>
      <c r="AQ17" s="0" t="n">
        <v>0</v>
      </c>
      <c r="AR17" s="0" t="n">
        <v>0</v>
      </c>
      <c r="AS17" s="0" t="inlineStr"/>
      <c r="AT17" s="0" t="n">
        <v>5e-05</v>
      </c>
      <c r="AU17" s="0" t="inlineStr"/>
      <c r="AV17" s="0" t="n">
        <v>0</v>
      </c>
      <c r="AW17" s="0" t="n">
        <v>2</v>
      </c>
      <c r="AX17" s="0" t="n">
        <v>78846343</v>
      </c>
      <c r="AY17" s="0" t="n">
        <v>1</v>
      </c>
      <c r="AZ17" s="0" t="n">
        <v>0</v>
      </c>
      <c r="BA17" s="0" t="n">
        <v>16</v>
      </c>
      <c r="BB17" s="0" t="n">
        <v>0</v>
      </c>
      <c r="BC17" s="0" t="n">
        <v>0</v>
      </c>
      <c r="BD17" s="0" t="n">
        <v>0</v>
      </c>
      <c r="BE17" s="0" t="n">
        <v>0</v>
      </c>
      <c r="BF17" s="0" t="n">
        <v>0</v>
      </c>
      <c r="BG17" s="0" t="n">
        <v>0</v>
      </c>
      <c r="BH17" s="0" t="n">
        <v>0</v>
      </c>
      <c r="BI17" s="0" t="n">
        <v>0</v>
      </c>
      <c r="BJ17" s="0" t="n">
        <v>0</v>
      </c>
      <c r="BK17" s="0" t="n">
        <v>0</v>
      </c>
      <c r="BL17" s="0" t="n">
        <v>0</v>
      </c>
      <c r="BM17" s="0" t="n">
        <v>0</v>
      </c>
      <c r="BN17" s="0" t="n">
        <v>0</v>
      </c>
      <c r="BO17" s="0" t="n">
        <v>0</v>
      </c>
      <c r="BP17" s="0" t="n">
        <v>0</v>
      </c>
      <c r="BQ17" s="0" t="n">
        <v>0</v>
      </c>
      <c r="BR17" s="0" t="n">
        <v>0</v>
      </c>
      <c r="BS17" s="0" t="n">
        <v>0</v>
      </c>
      <c r="BT17" s="0" t="n">
        <v>0</v>
      </c>
      <c r="BU17" s="0" t="n">
        <v>0</v>
      </c>
      <c r="BV17" s="0" t="n">
        <v>0</v>
      </c>
      <c r="BW17" s="0" t="n">
        <v>0</v>
      </c>
      <c r="CV17" s="0" t="n">
        <v>0</v>
      </c>
      <c r="CW17" s="0" t="n">
        <v>0</v>
      </c>
      <c r="CX17" s="0">
        <f>ROUND(Y17*Source!I65,7)</f>
        <v/>
      </c>
      <c r="CY17" s="0">
        <f>AA17</f>
        <v/>
      </c>
      <c r="CZ17" s="0">
        <f>AE17</f>
        <v/>
      </c>
      <c r="DA17" s="0">
        <f>AI17</f>
        <v/>
      </c>
      <c r="DB17" s="0">
        <f>ROUND(ROUND(AT17*CZ17,2),2)</f>
        <v/>
      </c>
      <c r="DC17" s="0">
        <f>ROUND(ROUND(AT17*AG17,2),2)</f>
        <v/>
      </c>
      <c r="DD17" s="0" t="inlineStr"/>
      <c r="DE17" s="0" t="inlineStr"/>
      <c r="DF17" s="0">
        <f>ROUND(ROUND(AE17*AI17,0)*CX17,0)</f>
        <v/>
      </c>
      <c r="DG17" s="0">
        <f>ROUND(ROUND(AF17,0)*CX17,0)</f>
        <v/>
      </c>
      <c r="DH17" s="0">
        <f>ROUND(ROUND(AG17,0)*CX17,0)</f>
        <v/>
      </c>
      <c r="DI17" s="0">
        <f>ROUND(ROUND(AH17,0)*CX17,0)</f>
        <v/>
      </c>
      <c r="DJ17" s="0">
        <f>DF17</f>
        <v/>
      </c>
      <c r="DK17" s="0" t="n">
        <v>0</v>
      </c>
      <c r="DL17" s="0" t="inlineStr"/>
      <c r="DM17" s="0" t="n">
        <v>0</v>
      </c>
      <c r="DN17" s="0" t="inlineStr"/>
      <c r="DO17" s="0" t="n">
        <v>0</v>
      </c>
    </row>
    <row r="18">
      <c r="A18" s="0">
        <f>ROW(Source!A65)</f>
        <v/>
      </c>
      <c r="B18" s="0" t="n">
        <v>78845955</v>
      </c>
      <c r="C18" s="0" t="n">
        <v>78846334</v>
      </c>
      <c r="D18" s="0" t="n">
        <v>29113927</v>
      </c>
      <c r="E18" s="0" t="n">
        <v>1</v>
      </c>
      <c r="F18" s="0" t="n">
        <v>1</v>
      </c>
      <c r="G18" s="0" t="n">
        <v>1</v>
      </c>
      <c r="H18" s="0" t="n">
        <v>3</v>
      </c>
      <c r="I18" s="0" t="inlineStr">
        <is>
          <t>101-0807</t>
        </is>
      </c>
      <c r="J18" s="0" t="inlineStr">
        <is>
          <t>ТССЦ Московской обл., 101-0807, приказ Минстроя России №675/пр от 28.02.2017 № 254/пр</t>
        </is>
      </c>
      <c r="K18" s="0" t="inlineStr">
        <is>
          <t>Проволока сварочная легированная диаметром 4 мм</t>
        </is>
      </c>
      <c r="L18" s="0" t="n">
        <v>1348</v>
      </c>
      <c r="N18" s="0" t="n">
        <v>1009</v>
      </c>
      <c r="O18" s="0" t="inlineStr">
        <is>
          <t>т</t>
        </is>
      </c>
      <c r="P18" s="0" t="inlineStr">
        <is>
          <t>т</t>
        </is>
      </c>
      <c r="Q18" s="0" t="n">
        <v>1000</v>
      </c>
      <c r="W18" s="0" t="n">
        <v>0</v>
      </c>
      <c r="X18" s="0" t="n">
        <v>1756124173</v>
      </c>
      <c r="Y18" s="0">
        <f>AT18</f>
        <v/>
      </c>
      <c r="AA18" s="0" t="n">
        <v>144142.69</v>
      </c>
      <c r="AB18" s="0" t="n">
        <v>0</v>
      </c>
      <c r="AC18" s="0" t="n">
        <v>0</v>
      </c>
      <c r="AD18" s="0" t="n">
        <v>0</v>
      </c>
      <c r="AE18" s="0" t="n">
        <v>13559.99</v>
      </c>
      <c r="AF18" s="0" t="n">
        <v>0</v>
      </c>
      <c r="AG18" s="0" t="n">
        <v>0</v>
      </c>
      <c r="AH18" s="0" t="n">
        <v>0</v>
      </c>
      <c r="AI18" s="0" t="n">
        <v>10.63</v>
      </c>
      <c r="AJ18" s="0" t="n">
        <v>1</v>
      </c>
      <c r="AK18" s="0" t="n">
        <v>1</v>
      </c>
      <c r="AL18" s="0" t="n">
        <v>1</v>
      </c>
      <c r="AM18" s="0" t="n">
        <v>2</v>
      </c>
      <c r="AN18" s="0" t="n">
        <v>0</v>
      </c>
      <c r="AO18" s="0" t="n">
        <v>1</v>
      </c>
      <c r="AP18" s="0" t="n">
        <v>0</v>
      </c>
      <c r="AQ18" s="0" t="n">
        <v>0</v>
      </c>
      <c r="AR18" s="0" t="n">
        <v>0</v>
      </c>
      <c r="AS18" s="0" t="inlineStr"/>
      <c r="AT18" s="0" t="n">
        <v>0.0004</v>
      </c>
      <c r="AU18" s="0" t="inlineStr"/>
      <c r="AV18" s="0" t="n">
        <v>0</v>
      </c>
      <c r="AW18" s="0" t="n">
        <v>2</v>
      </c>
      <c r="AX18" s="0" t="n">
        <v>78846344</v>
      </c>
      <c r="AY18" s="0" t="n">
        <v>1</v>
      </c>
      <c r="AZ18" s="0" t="n">
        <v>0</v>
      </c>
      <c r="BA18" s="0" t="n">
        <v>17</v>
      </c>
      <c r="BB18" s="0" t="n">
        <v>0</v>
      </c>
      <c r="BC18" s="0" t="n">
        <v>0</v>
      </c>
      <c r="BD18" s="0" t="n">
        <v>0</v>
      </c>
      <c r="BE18" s="0" t="n">
        <v>0</v>
      </c>
      <c r="BF18" s="0" t="n">
        <v>0</v>
      </c>
      <c r="BG18" s="0" t="n">
        <v>0</v>
      </c>
      <c r="BH18" s="0" t="n">
        <v>0</v>
      </c>
      <c r="BI18" s="0" t="n">
        <v>0</v>
      </c>
      <c r="BJ18" s="0" t="n">
        <v>0</v>
      </c>
      <c r="BK18" s="0" t="n">
        <v>0</v>
      </c>
      <c r="BL18" s="0" t="n">
        <v>0</v>
      </c>
      <c r="BM18" s="0" t="n">
        <v>0</v>
      </c>
      <c r="BN18" s="0" t="n">
        <v>0</v>
      </c>
      <c r="BO18" s="0" t="n">
        <v>0</v>
      </c>
      <c r="BP18" s="0" t="n">
        <v>0</v>
      </c>
      <c r="BQ18" s="0" t="n">
        <v>0</v>
      </c>
      <c r="BR18" s="0" t="n">
        <v>0</v>
      </c>
      <c r="BS18" s="0" t="n">
        <v>0</v>
      </c>
      <c r="BT18" s="0" t="n">
        <v>0</v>
      </c>
      <c r="BU18" s="0" t="n">
        <v>0</v>
      </c>
      <c r="BV18" s="0" t="n">
        <v>0</v>
      </c>
      <c r="BW18" s="0" t="n">
        <v>0</v>
      </c>
      <c r="CV18" s="0" t="n">
        <v>0</v>
      </c>
      <c r="CW18" s="0" t="n">
        <v>0</v>
      </c>
      <c r="CX18" s="0">
        <f>ROUND(Y18*Source!I65,7)</f>
        <v/>
      </c>
      <c r="CY18" s="0">
        <f>AA18</f>
        <v/>
      </c>
      <c r="CZ18" s="0">
        <f>AE18</f>
        <v/>
      </c>
      <c r="DA18" s="0">
        <f>AI18</f>
        <v/>
      </c>
      <c r="DB18" s="0">
        <f>ROUND(ROUND(AT18*CZ18,2),2)</f>
        <v/>
      </c>
      <c r="DC18" s="0">
        <f>ROUND(ROUND(AT18*AG18,2),2)</f>
        <v/>
      </c>
      <c r="DD18" s="0" t="inlineStr"/>
      <c r="DE18" s="0" t="inlineStr"/>
      <c r="DF18" s="0">
        <f>ROUND(ROUND(AE18*AI18,0)*CX18,0)</f>
        <v/>
      </c>
      <c r="DG18" s="0">
        <f>ROUND(ROUND(AF18,0)*CX18,0)</f>
        <v/>
      </c>
      <c r="DH18" s="0">
        <f>ROUND(ROUND(AG18,0)*CX18,0)</f>
        <v/>
      </c>
      <c r="DI18" s="0">
        <f>ROUND(ROUND(AH18,0)*CX18,0)</f>
        <v/>
      </c>
      <c r="DJ18" s="0">
        <f>DF18</f>
        <v/>
      </c>
      <c r="DK18" s="0" t="n">
        <v>0</v>
      </c>
      <c r="DL18" s="0" t="inlineStr"/>
      <c r="DM18" s="0" t="n">
        <v>0</v>
      </c>
      <c r="DN18" s="0" t="inlineStr"/>
      <c r="DO18" s="0" t="n">
        <v>0</v>
      </c>
    </row>
    <row r="19">
      <c r="A19" s="0">
        <f>ROW(Source!A65)</f>
        <v/>
      </c>
      <c r="B19" s="0" t="n">
        <v>78845955</v>
      </c>
      <c r="C19" s="0" t="n">
        <v>78846334</v>
      </c>
      <c r="D19" s="0" t="n">
        <v>29113986</v>
      </c>
      <c r="E19" s="0" t="n">
        <v>1</v>
      </c>
      <c r="F19" s="0" t="n">
        <v>1</v>
      </c>
      <c r="G19" s="0" t="n">
        <v>1</v>
      </c>
      <c r="H19" s="0" t="n">
        <v>3</v>
      </c>
      <c r="I19" s="0" t="inlineStr">
        <is>
          <t>101-1522</t>
        </is>
      </c>
      <c r="J19" s="0" t="inlineStr">
        <is>
          <t>ТССЦ Московской обл., 101-1522, приказ Минстроя России №675/пр от 28.02.2017 № 254/пр</t>
        </is>
      </c>
      <c r="K19" s="0" t="inlineStr">
        <is>
          <t>Электроды диаметром 5 мм Э42А</t>
        </is>
      </c>
      <c r="L19" s="0" t="n">
        <v>1348</v>
      </c>
      <c r="N19" s="0" t="n">
        <v>1009</v>
      </c>
      <c r="O19" s="0" t="inlineStr">
        <is>
          <t>т</t>
        </is>
      </c>
      <c r="P19" s="0" t="inlineStr">
        <is>
          <t>т</t>
        </is>
      </c>
      <c r="Q19" s="0" t="n">
        <v>1000</v>
      </c>
      <c r="W19" s="0" t="n">
        <v>0</v>
      </c>
      <c r="X19" s="0" t="n">
        <v>-2063358494</v>
      </c>
      <c r="Y19" s="0">
        <f>AT19</f>
        <v/>
      </c>
      <c r="AA19" s="0" t="n">
        <v>195841.8</v>
      </c>
      <c r="AB19" s="0" t="n">
        <v>0</v>
      </c>
      <c r="AC19" s="0" t="n">
        <v>0</v>
      </c>
      <c r="AD19" s="0" t="n">
        <v>0</v>
      </c>
      <c r="AE19" s="0" t="n">
        <v>10362</v>
      </c>
      <c r="AF19" s="0" t="n">
        <v>0</v>
      </c>
      <c r="AG19" s="0" t="n">
        <v>0</v>
      </c>
      <c r="AH19" s="0" t="n">
        <v>0</v>
      </c>
      <c r="AI19" s="0" t="n">
        <v>18.9</v>
      </c>
      <c r="AJ19" s="0" t="n">
        <v>1</v>
      </c>
      <c r="AK19" s="0" t="n">
        <v>1</v>
      </c>
      <c r="AL19" s="0" t="n">
        <v>1</v>
      </c>
      <c r="AM19" s="0" t="n">
        <v>2</v>
      </c>
      <c r="AN19" s="0" t="n">
        <v>0</v>
      </c>
      <c r="AO19" s="0" t="n">
        <v>1</v>
      </c>
      <c r="AP19" s="0" t="n">
        <v>0</v>
      </c>
      <c r="AQ19" s="0" t="n">
        <v>0</v>
      </c>
      <c r="AR19" s="0" t="n">
        <v>0</v>
      </c>
      <c r="AS19" s="0" t="inlineStr"/>
      <c r="AT19" s="0" t="n">
        <v>0.0019</v>
      </c>
      <c r="AU19" s="0" t="inlineStr"/>
      <c r="AV19" s="0" t="n">
        <v>0</v>
      </c>
      <c r="AW19" s="0" t="n">
        <v>2</v>
      </c>
      <c r="AX19" s="0" t="n">
        <v>78846345</v>
      </c>
      <c r="AY19" s="0" t="n">
        <v>1</v>
      </c>
      <c r="AZ19" s="0" t="n">
        <v>0</v>
      </c>
      <c r="BA19" s="0" t="n">
        <v>18</v>
      </c>
      <c r="BB19" s="0" t="n">
        <v>0</v>
      </c>
      <c r="BC19" s="0" t="n">
        <v>0</v>
      </c>
      <c r="BD19" s="0" t="n">
        <v>0</v>
      </c>
      <c r="BE19" s="0" t="n">
        <v>0</v>
      </c>
      <c r="BF19" s="0" t="n">
        <v>0</v>
      </c>
      <c r="BG19" s="0" t="n">
        <v>0</v>
      </c>
      <c r="BH19" s="0" t="n">
        <v>0</v>
      </c>
      <c r="BI19" s="0" t="n">
        <v>0</v>
      </c>
      <c r="BJ19" s="0" t="n">
        <v>0</v>
      </c>
      <c r="BK19" s="0" t="n">
        <v>0</v>
      </c>
      <c r="BL19" s="0" t="n">
        <v>0</v>
      </c>
      <c r="BM19" s="0" t="n">
        <v>0</v>
      </c>
      <c r="BN19" s="0" t="n">
        <v>0</v>
      </c>
      <c r="BO19" s="0" t="n">
        <v>0</v>
      </c>
      <c r="BP19" s="0" t="n">
        <v>0</v>
      </c>
      <c r="BQ19" s="0" t="n">
        <v>0</v>
      </c>
      <c r="BR19" s="0" t="n">
        <v>0</v>
      </c>
      <c r="BS19" s="0" t="n">
        <v>0</v>
      </c>
      <c r="BT19" s="0" t="n">
        <v>0</v>
      </c>
      <c r="BU19" s="0" t="n">
        <v>0</v>
      </c>
      <c r="BV19" s="0" t="n">
        <v>0</v>
      </c>
      <c r="BW19" s="0" t="n">
        <v>0</v>
      </c>
      <c r="CV19" s="0" t="n">
        <v>0</v>
      </c>
      <c r="CW19" s="0" t="n">
        <v>0</v>
      </c>
      <c r="CX19" s="0">
        <f>ROUND(Y19*Source!I65,7)</f>
        <v/>
      </c>
      <c r="CY19" s="0">
        <f>AA19</f>
        <v/>
      </c>
      <c r="CZ19" s="0">
        <f>AE19</f>
        <v/>
      </c>
      <c r="DA19" s="0">
        <f>AI19</f>
        <v/>
      </c>
      <c r="DB19" s="0">
        <f>ROUND(ROUND(AT19*CZ19,2),2)</f>
        <v/>
      </c>
      <c r="DC19" s="0">
        <f>ROUND(ROUND(AT19*AG19,2),2)</f>
        <v/>
      </c>
      <c r="DD19" s="0" t="inlineStr"/>
      <c r="DE19" s="0" t="inlineStr"/>
      <c r="DF19" s="0">
        <f>ROUND(ROUND(AE19*AI19,0)*CX19,0)</f>
        <v/>
      </c>
      <c r="DG19" s="0">
        <f>ROUND(ROUND(AF19,0)*CX19,0)</f>
        <v/>
      </c>
      <c r="DH19" s="0">
        <f>ROUND(ROUND(AG19,0)*CX19,0)</f>
        <v/>
      </c>
      <c r="DI19" s="0">
        <f>ROUND(ROUND(AH19,0)*CX19,0)</f>
        <v/>
      </c>
      <c r="DJ19" s="0">
        <f>DF19</f>
        <v/>
      </c>
      <c r="DK19" s="0" t="n">
        <v>0</v>
      </c>
      <c r="DL19" s="0" t="inlineStr"/>
      <c r="DM19" s="0" t="n">
        <v>0</v>
      </c>
      <c r="DN19" s="0" t="inlineStr"/>
      <c r="DO19" s="0" t="n">
        <v>0</v>
      </c>
    </row>
    <row r="20">
      <c r="A20" s="0">
        <f>ROW(Source!A65)</f>
        <v/>
      </c>
      <c r="B20" s="0" t="n">
        <v>78845955</v>
      </c>
      <c r="C20" s="0" t="n">
        <v>78846334</v>
      </c>
      <c r="D20" s="0" t="n">
        <v>29107430</v>
      </c>
      <c r="E20" s="0" t="n">
        <v>1</v>
      </c>
      <c r="F20" s="0" t="n">
        <v>1</v>
      </c>
      <c r="G20" s="0" t="n">
        <v>1</v>
      </c>
      <c r="H20" s="0" t="n">
        <v>3</v>
      </c>
      <c r="I20" s="0" t="inlineStr">
        <is>
          <t>101-1602</t>
        </is>
      </c>
      <c r="J20" s="0" t="inlineStr">
        <is>
          <t>ТССЦ Московской обл., 101-1602, приказ Минстроя России №675/пр от 28.02.2017 № 254/пр</t>
        </is>
      </c>
      <c r="K20" s="0" t="inlineStr">
        <is>
          <t>Ацетилен газообразный технический</t>
        </is>
      </c>
      <c r="L20" s="0" t="n">
        <v>1339</v>
      </c>
      <c r="N20" s="0" t="n">
        <v>1007</v>
      </c>
      <c r="O20" s="0" t="inlineStr">
        <is>
          <t>м3</t>
        </is>
      </c>
      <c r="P20" s="0" t="inlineStr">
        <is>
          <t>м3</t>
        </is>
      </c>
      <c r="Q20" s="0" t="n">
        <v>1</v>
      </c>
      <c r="W20" s="0" t="n">
        <v>0</v>
      </c>
      <c r="X20" s="0" t="n">
        <v>-203673795</v>
      </c>
      <c r="Y20" s="0">
        <f>AT20</f>
        <v/>
      </c>
      <c r="AA20" s="0" t="n">
        <v>618.53</v>
      </c>
      <c r="AB20" s="0" t="n">
        <v>0</v>
      </c>
      <c r="AC20" s="0" t="n">
        <v>0</v>
      </c>
      <c r="AD20" s="0" t="n">
        <v>0</v>
      </c>
      <c r="AE20" s="0" t="n">
        <v>38.49</v>
      </c>
      <c r="AF20" s="0" t="n">
        <v>0</v>
      </c>
      <c r="AG20" s="0" t="n">
        <v>0</v>
      </c>
      <c r="AH20" s="0" t="n">
        <v>0</v>
      </c>
      <c r="AI20" s="0" t="n">
        <v>16.07</v>
      </c>
      <c r="AJ20" s="0" t="n">
        <v>1</v>
      </c>
      <c r="AK20" s="0" t="n">
        <v>1</v>
      </c>
      <c r="AL20" s="0" t="n">
        <v>1</v>
      </c>
      <c r="AM20" s="0" t="n">
        <v>2</v>
      </c>
      <c r="AN20" s="0" t="n">
        <v>0</v>
      </c>
      <c r="AO20" s="0" t="n">
        <v>1</v>
      </c>
      <c r="AP20" s="0" t="n">
        <v>0</v>
      </c>
      <c r="AQ20" s="0" t="n">
        <v>0</v>
      </c>
      <c r="AR20" s="0" t="n">
        <v>0</v>
      </c>
      <c r="AS20" s="0" t="inlineStr"/>
      <c r="AT20" s="0" t="n">
        <v>0.23</v>
      </c>
      <c r="AU20" s="0" t="inlineStr"/>
      <c r="AV20" s="0" t="n">
        <v>0</v>
      </c>
      <c r="AW20" s="0" t="n">
        <v>2</v>
      </c>
      <c r="AX20" s="0" t="n">
        <v>78846346</v>
      </c>
      <c r="AY20" s="0" t="n">
        <v>1</v>
      </c>
      <c r="AZ20" s="0" t="n">
        <v>0</v>
      </c>
      <c r="BA20" s="0" t="n">
        <v>19</v>
      </c>
      <c r="BB20" s="0" t="n">
        <v>0</v>
      </c>
      <c r="BC20" s="0" t="n">
        <v>0</v>
      </c>
      <c r="BD20" s="0" t="n">
        <v>0</v>
      </c>
      <c r="BE20" s="0" t="n">
        <v>0</v>
      </c>
      <c r="BF20" s="0" t="n">
        <v>0</v>
      </c>
      <c r="BG20" s="0" t="n">
        <v>0</v>
      </c>
      <c r="BH20" s="0" t="n">
        <v>0</v>
      </c>
      <c r="BI20" s="0" t="n">
        <v>0</v>
      </c>
      <c r="BJ20" s="0" t="n">
        <v>0</v>
      </c>
      <c r="BK20" s="0" t="n">
        <v>0</v>
      </c>
      <c r="BL20" s="0" t="n">
        <v>0</v>
      </c>
      <c r="BM20" s="0" t="n">
        <v>0</v>
      </c>
      <c r="BN20" s="0" t="n">
        <v>0</v>
      </c>
      <c r="BO20" s="0" t="n">
        <v>0</v>
      </c>
      <c r="BP20" s="0" t="n">
        <v>0</v>
      </c>
      <c r="BQ20" s="0" t="n">
        <v>0</v>
      </c>
      <c r="BR20" s="0" t="n">
        <v>0</v>
      </c>
      <c r="BS20" s="0" t="n">
        <v>0</v>
      </c>
      <c r="BT20" s="0" t="n">
        <v>0</v>
      </c>
      <c r="BU20" s="0" t="n">
        <v>0</v>
      </c>
      <c r="BV20" s="0" t="n">
        <v>0</v>
      </c>
      <c r="BW20" s="0" t="n">
        <v>0</v>
      </c>
      <c r="CV20" s="0" t="n">
        <v>0</v>
      </c>
      <c r="CW20" s="0" t="n">
        <v>0</v>
      </c>
      <c r="CX20" s="0">
        <f>ROUND(Y20*Source!I65,7)</f>
        <v/>
      </c>
      <c r="CY20" s="0">
        <f>AA20</f>
        <v/>
      </c>
      <c r="CZ20" s="0">
        <f>AE20</f>
        <v/>
      </c>
      <c r="DA20" s="0">
        <f>AI20</f>
        <v/>
      </c>
      <c r="DB20" s="0">
        <f>ROUND(ROUND(AT20*CZ20,2),2)</f>
        <v/>
      </c>
      <c r="DC20" s="0">
        <f>ROUND(ROUND(AT20*AG20,2),2)</f>
        <v/>
      </c>
      <c r="DD20" s="0" t="inlineStr"/>
      <c r="DE20" s="0" t="inlineStr"/>
      <c r="DF20" s="0">
        <f>ROUND(ROUND(AE20*AI20,0)*CX20,0)</f>
        <v/>
      </c>
      <c r="DG20" s="0">
        <f>ROUND(ROUND(AF20,0)*CX20,0)</f>
        <v/>
      </c>
      <c r="DH20" s="0">
        <f>ROUND(ROUND(AG20,0)*CX20,0)</f>
        <v/>
      </c>
      <c r="DI20" s="0">
        <f>ROUND(ROUND(AH20,0)*CX20,0)</f>
        <v/>
      </c>
      <c r="DJ20" s="0">
        <f>DF20</f>
        <v/>
      </c>
      <c r="DK20" s="0" t="n">
        <v>0</v>
      </c>
      <c r="DL20" s="0" t="inlineStr"/>
      <c r="DM20" s="0" t="n">
        <v>0</v>
      </c>
      <c r="DN20" s="0" t="inlineStr"/>
      <c r="DO20" s="0" t="n">
        <v>0</v>
      </c>
    </row>
    <row r="21">
      <c r="A21" s="0">
        <f>ROW(Source!A65)</f>
        <v/>
      </c>
      <c r="B21" s="0" t="n">
        <v>78845955</v>
      </c>
      <c r="C21" s="0" t="n">
        <v>78846334</v>
      </c>
      <c r="D21" s="0" t="n">
        <v>29107963</v>
      </c>
      <c r="E21" s="0" t="n">
        <v>1</v>
      </c>
      <c r="F21" s="0" t="n">
        <v>1</v>
      </c>
      <c r="G21" s="0" t="n">
        <v>1</v>
      </c>
      <c r="H21" s="0" t="n">
        <v>3</v>
      </c>
      <c r="I21" s="0" t="inlineStr">
        <is>
          <t>101-1669</t>
        </is>
      </c>
      <c r="J21" s="0" t="inlineStr">
        <is>
          <t>ТССЦ Московской обл., 101-1669, приказ Минстроя России №675/пр от 28.02.2017 № 254/пр</t>
        </is>
      </c>
      <c r="K21" s="0" t="inlineStr">
        <is>
          <t>Очес льняной</t>
        </is>
      </c>
      <c r="L21" s="0" t="n">
        <v>1346</v>
      </c>
      <c r="N21" s="0" t="n">
        <v>1009</v>
      </c>
      <c r="O21" s="0" t="inlineStr">
        <is>
          <t>кг</t>
        </is>
      </c>
      <c r="P21" s="0" t="inlineStr">
        <is>
          <t>кг</t>
        </is>
      </c>
      <c r="Q21" s="0" t="n">
        <v>1</v>
      </c>
      <c r="W21" s="0" t="n">
        <v>0</v>
      </c>
      <c r="X21" s="0" t="n">
        <v>-2113933962</v>
      </c>
      <c r="Y21" s="0">
        <f>AT21</f>
        <v/>
      </c>
      <c r="AA21" s="0" t="n">
        <v>590.67</v>
      </c>
      <c r="AB21" s="0" t="n">
        <v>0</v>
      </c>
      <c r="AC21" s="0" t="n">
        <v>0</v>
      </c>
      <c r="AD21" s="0" t="n">
        <v>0</v>
      </c>
      <c r="AE21" s="0" t="n">
        <v>37.29</v>
      </c>
      <c r="AF21" s="0" t="n">
        <v>0</v>
      </c>
      <c r="AG21" s="0" t="n">
        <v>0</v>
      </c>
      <c r="AH21" s="0" t="n">
        <v>0</v>
      </c>
      <c r="AI21" s="0" t="n">
        <v>15.84</v>
      </c>
      <c r="AJ21" s="0" t="n">
        <v>1</v>
      </c>
      <c r="AK21" s="0" t="n">
        <v>1</v>
      </c>
      <c r="AL21" s="0" t="n">
        <v>1</v>
      </c>
      <c r="AM21" s="0" t="n">
        <v>2</v>
      </c>
      <c r="AN21" s="0" t="n">
        <v>0</v>
      </c>
      <c r="AO21" s="0" t="n">
        <v>1</v>
      </c>
      <c r="AP21" s="0" t="n">
        <v>0</v>
      </c>
      <c r="AQ21" s="0" t="n">
        <v>0</v>
      </c>
      <c r="AR21" s="0" t="n">
        <v>0</v>
      </c>
      <c r="AS21" s="0" t="inlineStr"/>
      <c r="AT21" s="0" t="n">
        <v>0.05</v>
      </c>
      <c r="AU21" s="0" t="inlineStr"/>
      <c r="AV21" s="0" t="n">
        <v>0</v>
      </c>
      <c r="AW21" s="0" t="n">
        <v>2</v>
      </c>
      <c r="AX21" s="0" t="n">
        <v>78846347</v>
      </c>
      <c r="AY21" s="0" t="n">
        <v>1</v>
      </c>
      <c r="AZ21" s="0" t="n">
        <v>0</v>
      </c>
      <c r="BA21" s="0" t="n">
        <v>20</v>
      </c>
      <c r="BB21" s="0" t="n">
        <v>0</v>
      </c>
      <c r="BC21" s="0" t="n">
        <v>0</v>
      </c>
      <c r="BD21" s="0" t="n">
        <v>0</v>
      </c>
      <c r="BE21" s="0" t="n">
        <v>0</v>
      </c>
      <c r="BF21" s="0" t="n">
        <v>0</v>
      </c>
      <c r="BG21" s="0" t="n">
        <v>0</v>
      </c>
      <c r="BH21" s="0" t="n">
        <v>0</v>
      </c>
      <c r="BI21" s="0" t="n">
        <v>0</v>
      </c>
      <c r="BJ21" s="0" t="n">
        <v>0</v>
      </c>
      <c r="BK21" s="0" t="n">
        <v>0</v>
      </c>
      <c r="BL21" s="0" t="n">
        <v>0</v>
      </c>
      <c r="BM21" s="0" t="n">
        <v>0</v>
      </c>
      <c r="BN21" s="0" t="n">
        <v>0</v>
      </c>
      <c r="BO21" s="0" t="n">
        <v>0</v>
      </c>
      <c r="BP21" s="0" t="n">
        <v>0</v>
      </c>
      <c r="BQ21" s="0" t="n">
        <v>0</v>
      </c>
      <c r="BR21" s="0" t="n">
        <v>0</v>
      </c>
      <c r="BS21" s="0" t="n">
        <v>0</v>
      </c>
      <c r="BT21" s="0" t="n">
        <v>0</v>
      </c>
      <c r="BU21" s="0" t="n">
        <v>0</v>
      </c>
      <c r="BV21" s="0" t="n">
        <v>0</v>
      </c>
      <c r="BW21" s="0" t="n">
        <v>0</v>
      </c>
      <c r="CV21" s="0" t="n">
        <v>0</v>
      </c>
      <c r="CW21" s="0" t="n">
        <v>0</v>
      </c>
      <c r="CX21" s="0">
        <f>ROUND(Y21*Source!I65,7)</f>
        <v/>
      </c>
      <c r="CY21" s="0">
        <f>AA21</f>
        <v/>
      </c>
      <c r="CZ21" s="0">
        <f>AE21</f>
        <v/>
      </c>
      <c r="DA21" s="0">
        <f>AI21</f>
        <v/>
      </c>
      <c r="DB21" s="0">
        <f>ROUND(ROUND(AT21*CZ21,2),2)</f>
        <v/>
      </c>
      <c r="DC21" s="0">
        <f>ROUND(ROUND(AT21*AG21,2),2)</f>
        <v/>
      </c>
      <c r="DD21" s="0" t="inlineStr"/>
      <c r="DE21" s="0" t="inlineStr"/>
      <c r="DF21" s="0">
        <f>ROUND(ROUND(AE21*AI21,0)*CX21,0)</f>
        <v/>
      </c>
      <c r="DG21" s="0">
        <f>ROUND(ROUND(AF21,0)*CX21,0)</f>
        <v/>
      </c>
      <c r="DH21" s="0">
        <f>ROUND(ROUND(AG21,0)*CX21,0)</f>
        <v/>
      </c>
      <c r="DI21" s="0">
        <f>ROUND(ROUND(AH21,0)*CX21,0)</f>
        <v/>
      </c>
      <c r="DJ21" s="0">
        <f>DF21</f>
        <v/>
      </c>
      <c r="DK21" s="0" t="n">
        <v>0</v>
      </c>
      <c r="DL21" s="0" t="inlineStr"/>
      <c r="DM21" s="0" t="n">
        <v>0</v>
      </c>
      <c r="DN21" s="0" t="inlineStr"/>
      <c r="DO21" s="0" t="n">
        <v>0</v>
      </c>
    </row>
    <row r="22">
      <c r="A22" s="0">
        <f>ROW(Source!A65)</f>
        <v/>
      </c>
      <c r="B22" s="0" t="n">
        <v>78845955</v>
      </c>
      <c r="C22" s="0" t="n">
        <v>78846334</v>
      </c>
      <c r="D22" s="0" t="n">
        <v>29144378</v>
      </c>
      <c r="E22" s="0" t="n">
        <v>1</v>
      </c>
      <c r="F22" s="0" t="n">
        <v>1</v>
      </c>
      <c r="G22" s="0" t="n">
        <v>1</v>
      </c>
      <c r="H22" s="0" t="n">
        <v>3</v>
      </c>
      <c r="I22" s="0" t="inlineStr">
        <is>
          <t>302-0887</t>
        </is>
      </c>
      <c r="J22" s="0" t="inlineStr">
        <is>
          <t>ТССЦ Московской обл., 302-0887, приказ Минстроя России №675/пр от 28.02.2017 № 256/пр</t>
        </is>
      </c>
      <c r="K22" s="0" t="inlineStr">
        <is>
          <t>Узлы укрупненные монтажные (трубопроводы) из стальных водогазопроводных оцинкованных труб с гильзами для водоснабжения диаметром 15 мм</t>
        </is>
      </c>
      <c r="L22" s="0" t="n">
        <v>1301</v>
      </c>
      <c r="N22" s="0" t="n">
        <v>1003</v>
      </c>
      <c r="O22" s="0" t="inlineStr">
        <is>
          <t>м</t>
        </is>
      </c>
      <c r="P22" s="0" t="inlineStr">
        <is>
          <t>м</t>
        </is>
      </c>
      <c r="Q22" s="0" t="n">
        <v>1</v>
      </c>
      <c r="W22" s="0" t="n">
        <v>0</v>
      </c>
      <c r="X22" s="0" t="n">
        <v>613901377</v>
      </c>
      <c r="Y22" s="0">
        <f>AT22</f>
        <v/>
      </c>
      <c r="AA22" s="0" t="n">
        <v>105.66</v>
      </c>
      <c r="AB22" s="0" t="n">
        <v>0</v>
      </c>
      <c r="AC22" s="0" t="n">
        <v>0</v>
      </c>
      <c r="AD22" s="0" t="n">
        <v>0</v>
      </c>
      <c r="AE22" s="0" t="n">
        <v>28.25</v>
      </c>
      <c r="AF22" s="0" t="n">
        <v>0</v>
      </c>
      <c r="AG22" s="0" t="n">
        <v>0</v>
      </c>
      <c r="AH22" s="0" t="n">
        <v>0</v>
      </c>
      <c r="AI22" s="0" t="n">
        <v>3.74</v>
      </c>
      <c r="AJ22" s="0" t="n">
        <v>1</v>
      </c>
      <c r="AK22" s="0" t="n">
        <v>1</v>
      </c>
      <c r="AL22" s="0" t="n">
        <v>1</v>
      </c>
      <c r="AM22" s="0" t="n">
        <v>2</v>
      </c>
      <c r="AN22" s="0" t="n">
        <v>0</v>
      </c>
      <c r="AO22" s="0" t="n">
        <v>1</v>
      </c>
      <c r="AP22" s="0" t="n">
        <v>0</v>
      </c>
      <c r="AQ22" s="0" t="n">
        <v>0</v>
      </c>
      <c r="AR22" s="0" t="n">
        <v>0</v>
      </c>
      <c r="AS22" s="0" t="inlineStr"/>
      <c r="AT22" s="0" t="n">
        <v>100</v>
      </c>
      <c r="AU22" s="0" t="inlineStr"/>
      <c r="AV22" s="0" t="n">
        <v>0</v>
      </c>
      <c r="AW22" s="0" t="n">
        <v>2</v>
      </c>
      <c r="AX22" s="0" t="n">
        <v>78846349</v>
      </c>
      <c r="AY22" s="0" t="n">
        <v>1</v>
      </c>
      <c r="AZ22" s="0" t="n">
        <v>0</v>
      </c>
      <c r="BA22" s="0" t="n">
        <v>22</v>
      </c>
      <c r="BB22" s="0" t="n">
        <v>0</v>
      </c>
      <c r="BC22" s="0" t="n">
        <v>0</v>
      </c>
      <c r="BD22" s="0" t="n">
        <v>0</v>
      </c>
      <c r="BE22" s="0" t="n">
        <v>0</v>
      </c>
      <c r="BF22" s="0" t="n">
        <v>0</v>
      </c>
      <c r="BG22" s="0" t="n">
        <v>0</v>
      </c>
      <c r="BH22" s="0" t="n">
        <v>0</v>
      </c>
      <c r="BI22" s="0" t="n">
        <v>0</v>
      </c>
      <c r="BJ22" s="0" t="n">
        <v>0</v>
      </c>
      <c r="BK22" s="0" t="n">
        <v>0</v>
      </c>
      <c r="BL22" s="0" t="n">
        <v>0</v>
      </c>
      <c r="BM22" s="0" t="n">
        <v>0</v>
      </c>
      <c r="BN22" s="0" t="n">
        <v>0</v>
      </c>
      <c r="BO22" s="0" t="n">
        <v>0</v>
      </c>
      <c r="BP22" s="0" t="n">
        <v>0</v>
      </c>
      <c r="BQ22" s="0" t="n">
        <v>0</v>
      </c>
      <c r="BR22" s="0" t="n">
        <v>0</v>
      </c>
      <c r="BS22" s="0" t="n">
        <v>0</v>
      </c>
      <c r="BT22" s="0" t="n">
        <v>0</v>
      </c>
      <c r="BU22" s="0" t="n">
        <v>0</v>
      </c>
      <c r="BV22" s="0" t="n">
        <v>0</v>
      </c>
      <c r="BW22" s="0" t="n">
        <v>0</v>
      </c>
      <c r="CV22" s="0" t="n">
        <v>0</v>
      </c>
      <c r="CW22" s="0" t="n">
        <v>0</v>
      </c>
      <c r="CX22" s="0">
        <f>ROUND(Y22*Source!I65,7)</f>
        <v/>
      </c>
      <c r="CY22" s="0">
        <f>AA22</f>
        <v/>
      </c>
      <c r="CZ22" s="0">
        <f>AE22</f>
        <v/>
      </c>
      <c r="DA22" s="0">
        <f>AI22</f>
        <v/>
      </c>
      <c r="DB22" s="0">
        <f>ROUND(ROUND(AT22*CZ22,2),2)</f>
        <v/>
      </c>
      <c r="DC22" s="0">
        <f>ROUND(ROUND(AT22*AG22,2),2)</f>
        <v/>
      </c>
      <c r="DD22" s="0" t="inlineStr"/>
      <c r="DE22" s="0" t="inlineStr"/>
      <c r="DF22" s="0">
        <f>ROUND(ROUND(AE22*AI22,0)*CX22,0)</f>
        <v/>
      </c>
      <c r="DG22" s="0">
        <f>ROUND(ROUND(AF22,0)*CX22,0)</f>
        <v/>
      </c>
      <c r="DH22" s="0">
        <f>ROUND(ROUND(AG22,0)*CX22,0)</f>
        <v/>
      </c>
      <c r="DI22" s="0">
        <f>ROUND(ROUND(AH22,0)*CX22,0)</f>
        <v/>
      </c>
      <c r="DJ22" s="0">
        <f>DF22</f>
        <v/>
      </c>
      <c r="DK22" s="0" t="n">
        <v>0</v>
      </c>
      <c r="DL22" s="0" t="inlineStr"/>
      <c r="DM22" s="0" t="n">
        <v>0</v>
      </c>
      <c r="DN22" s="0" t="inlineStr"/>
      <c r="DO22" s="0" t="n">
        <v>0</v>
      </c>
    </row>
    <row r="23">
      <c r="A23" s="0">
        <f>ROW(Source!A104)</f>
        <v/>
      </c>
      <c r="B23" s="0" t="n">
        <v>78845955</v>
      </c>
      <c r="C23" s="0" t="n">
        <v>78846354</v>
      </c>
      <c r="D23" s="0" t="n">
        <v>18411117</v>
      </c>
      <c r="E23" s="0" t="n">
        <v>1</v>
      </c>
      <c r="F23" s="0" t="n">
        <v>1</v>
      </c>
      <c r="G23" s="0" t="n">
        <v>1</v>
      </c>
      <c r="H23" s="0" t="n">
        <v>1</v>
      </c>
      <c r="I23" s="0" t="inlineStr">
        <is>
          <t>1-1040-90</t>
        </is>
      </c>
      <c r="J23" s="0" t="inlineStr"/>
      <c r="K23" s="0" t="inlineStr">
        <is>
          <t>Рабочий строитель среднего разряда 4</t>
        </is>
      </c>
      <c r="L23" s="0" t="n">
        <v>1369</v>
      </c>
      <c r="N23" s="0" t="n">
        <v>1013</v>
      </c>
      <c r="O23" s="0" t="inlineStr">
        <is>
          <t>чел.-ч</t>
        </is>
      </c>
      <c r="P23" s="0" t="inlineStr">
        <is>
          <t>чел.-ч</t>
        </is>
      </c>
      <c r="Q23" s="0" t="n">
        <v>1</v>
      </c>
      <c r="W23" s="0" t="n">
        <v>0</v>
      </c>
      <c r="X23" s="0" t="n">
        <v>-1739886638</v>
      </c>
      <c r="Y23" s="0">
        <f>AT23</f>
        <v/>
      </c>
      <c r="AA23" s="0" t="n">
        <v>0</v>
      </c>
      <c r="AB23" s="0" t="n">
        <v>0</v>
      </c>
      <c r="AC23" s="0" t="n">
        <v>0</v>
      </c>
      <c r="AD23" s="0" t="n">
        <v>9.619999999999999</v>
      </c>
      <c r="AE23" s="0" t="n">
        <v>0</v>
      </c>
      <c r="AF23" s="0" t="n">
        <v>0</v>
      </c>
      <c r="AG23" s="0" t="n">
        <v>0</v>
      </c>
      <c r="AH23" s="0" t="n">
        <v>9.619999999999999</v>
      </c>
      <c r="AI23" s="0" t="n">
        <v>1</v>
      </c>
      <c r="AJ23" s="0" t="n">
        <v>1</v>
      </c>
      <c r="AK23" s="0" t="n">
        <v>1</v>
      </c>
      <c r="AL23" s="0" t="n">
        <v>1</v>
      </c>
      <c r="AM23" s="0" t="n">
        <v>-2</v>
      </c>
      <c r="AN23" s="0" t="n">
        <v>0</v>
      </c>
      <c r="AO23" s="0" t="n">
        <v>1</v>
      </c>
      <c r="AP23" s="0" t="n">
        <v>1</v>
      </c>
      <c r="AQ23" s="0" t="n">
        <v>0</v>
      </c>
      <c r="AR23" s="0" t="n">
        <v>0</v>
      </c>
      <c r="AS23" s="0" t="inlineStr"/>
      <c r="AT23" s="0" t="n">
        <v>183</v>
      </c>
      <c r="AU23" s="0" t="inlineStr"/>
      <c r="AV23" s="0" t="n">
        <v>1</v>
      </c>
      <c r="AW23" s="0" t="n">
        <v>2</v>
      </c>
      <c r="AX23" s="0" t="n">
        <v>78850016</v>
      </c>
      <c r="AY23" s="0" t="n">
        <v>1</v>
      </c>
      <c r="AZ23" s="0" t="n">
        <v>0</v>
      </c>
      <c r="BA23" s="0" t="n">
        <v>24</v>
      </c>
      <c r="BB23" s="0" t="n">
        <v>0</v>
      </c>
      <c r="BC23" s="0" t="n">
        <v>0</v>
      </c>
      <c r="BD23" s="0" t="n">
        <v>0</v>
      </c>
      <c r="BE23" s="0" t="n">
        <v>0</v>
      </c>
      <c r="BF23" s="0" t="n">
        <v>0</v>
      </c>
      <c r="BG23" s="0" t="n">
        <v>0</v>
      </c>
      <c r="BH23" s="0" t="n">
        <v>0</v>
      </c>
      <c r="BI23" s="0" t="n">
        <v>0</v>
      </c>
      <c r="BJ23" s="0" t="n">
        <v>0</v>
      </c>
      <c r="BK23" s="0" t="n">
        <v>0</v>
      </c>
      <c r="BL23" s="0" t="n">
        <v>0</v>
      </c>
      <c r="BM23" s="0" t="n">
        <v>0</v>
      </c>
      <c r="BN23" s="0" t="n">
        <v>0</v>
      </c>
      <c r="BO23" s="0" t="n">
        <v>0</v>
      </c>
      <c r="BP23" s="0" t="n">
        <v>0</v>
      </c>
      <c r="BQ23" s="0" t="n">
        <v>0</v>
      </c>
      <c r="BR23" s="0" t="n">
        <v>0</v>
      </c>
      <c r="BS23" s="0" t="n">
        <v>0</v>
      </c>
      <c r="BT23" s="0" t="n">
        <v>0</v>
      </c>
      <c r="BU23" s="0" t="n">
        <v>0</v>
      </c>
      <c r="BV23" s="0" t="n">
        <v>0</v>
      </c>
      <c r="BW23" s="0" t="n">
        <v>0</v>
      </c>
      <c r="CU23" s="0">
        <f>ROUND(AT23*Source!I104*AH23*AL23,0)</f>
        <v/>
      </c>
      <c r="CV23" s="0">
        <f>ROUND(Y23*Source!I104,7)</f>
        <v/>
      </c>
      <c r="CW23" s="0" t="n">
        <v>0</v>
      </c>
      <c r="CX23" s="0">
        <f>ROUND(Y23*Source!I104,7)</f>
        <v/>
      </c>
      <c r="CY23" s="0">
        <f>AD23</f>
        <v/>
      </c>
      <c r="CZ23" s="0">
        <f>AH23</f>
        <v/>
      </c>
      <c r="DA23" s="0">
        <f>AL23</f>
        <v/>
      </c>
      <c r="DB23" s="0">
        <f>ROUND(ROUND(AT23*CZ23,2),2)</f>
        <v/>
      </c>
      <c r="DC23" s="0">
        <f>ROUND(ROUND(AT23*AG23,2),2)</f>
        <v/>
      </c>
      <c r="DD23" s="0" t="inlineStr"/>
      <c r="DE23" s="0" t="inlineStr"/>
      <c r="DF23" s="0">
        <f>ROUND(ROUND(AE23,0)*CX23,0)</f>
        <v/>
      </c>
      <c r="DG23" s="0">
        <f>ROUND(ROUND(AF23,0)*CX23,0)</f>
        <v/>
      </c>
      <c r="DH23" s="0">
        <f>ROUND(ROUND(AG23,0)*CX23,0)</f>
        <v/>
      </c>
      <c r="DI23" s="0">
        <f>ROUND(ROUND(AH23,0)*CX23,0)</f>
        <v/>
      </c>
      <c r="DJ23" s="0">
        <f>DI23</f>
        <v/>
      </c>
      <c r="DK23" s="0" t="n">
        <v>0</v>
      </c>
      <c r="DL23" s="0" t="inlineStr"/>
      <c r="DM23" s="0" t="n">
        <v>0</v>
      </c>
      <c r="DN23" s="0" t="inlineStr"/>
      <c r="DO23" s="0" t="n">
        <v>0</v>
      </c>
    </row>
    <row r="24">
      <c r="A24" s="0">
        <f>ROW(Source!A104)</f>
        <v/>
      </c>
      <c r="B24" s="0" t="n">
        <v>78845955</v>
      </c>
      <c r="C24" s="0" t="n">
        <v>78846354</v>
      </c>
      <c r="D24" s="0" t="n">
        <v>29172659</v>
      </c>
      <c r="E24" s="0" t="n">
        <v>1</v>
      </c>
      <c r="F24" s="0" t="n">
        <v>1</v>
      </c>
      <c r="G24" s="0" t="n">
        <v>1</v>
      </c>
      <c r="H24" s="0" t="n">
        <v>2</v>
      </c>
      <c r="I24" s="0" t="inlineStr">
        <is>
          <t>040504</t>
        </is>
      </c>
      <c r="J24" s="0" t="inlineStr">
        <is>
          <t>ТСЭМ Московской обл., 040504, приказ Минстроя России №675/пр от 28.02.2017 № 264/пр</t>
        </is>
      </c>
      <c r="K24" s="0" t="inlineStr">
        <is>
          <t>Аппарат для газовой сварки и резки</t>
        </is>
      </c>
      <c r="L24" s="0" t="n">
        <v>1368</v>
      </c>
      <c r="N24" s="0" t="n">
        <v>1011</v>
      </c>
      <c r="O24" s="0" t="inlineStr">
        <is>
          <t>маш.-ч</t>
        </is>
      </c>
      <c r="P24" s="0" t="inlineStr">
        <is>
          <t>маш.-ч</t>
        </is>
      </c>
      <c r="Q24" s="0" t="n">
        <v>1</v>
      </c>
      <c r="W24" s="0" t="n">
        <v>0</v>
      </c>
      <c r="X24" s="0" t="n">
        <v>1514068676</v>
      </c>
      <c r="Y24" s="0">
        <f>AT24</f>
        <v/>
      </c>
      <c r="AA24" s="0" t="n">
        <v>0</v>
      </c>
      <c r="AB24" s="0" t="n">
        <v>9.76</v>
      </c>
      <c r="AC24" s="0" t="n">
        <v>0</v>
      </c>
      <c r="AD24" s="0" t="n">
        <v>0</v>
      </c>
      <c r="AE24" s="0" t="n">
        <v>0</v>
      </c>
      <c r="AF24" s="0" t="n">
        <v>1.2</v>
      </c>
      <c r="AG24" s="0" t="n">
        <v>0</v>
      </c>
      <c r="AH24" s="0" t="n">
        <v>0</v>
      </c>
      <c r="AI24" s="0" t="n">
        <v>1</v>
      </c>
      <c r="AJ24" s="0" t="n">
        <v>8.130000000000001</v>
      </c>
      <c r="AK24" s="0" t="n">
        <v>52.25</v>
      </c>
      <c r="AL24" s="0" t="n">
        <v>1</v>
      </c>
      <c r="AM24" s="0" t="n">
        <v>2</v>
      </c>
      <c r="AN24" s="0" t="n">
        <v>0</v>
      </c>
      <c r="AO24" s="0" t="n">
        <v>1</v>
      </c>
      <c r="AP24" s="0" t="n">
        <v>1</v>
      </c>
      <c r="AQ24" s="0" t="n">
        <v>0</v>
      </c>
      <c r="AR24" s="0" t="n">
        <v>0</v>
      </c>
      <c r="AS24" s="0" t="inlineStr"/>
      <c r="AT24" s="0" t="n">
        <v>2.7</v>
      </c>
      <c r="AU24" s="0" t="inlineStr"/>
      <c r="AV24" s="0" t="n">
        <v>0</v>
      </c>
      <c r="AW24" s="0" t="n">
        <v>2</v>
      </c>
      <c r="AX24" s="0" t="n">
        <v>78850017</v>
      </c>
      <c r="AY24" s="0" t="n">
        <v>1</v>
      </c>
      <c r="AZ24" s="0" t="n">
        <v>0</v>
      </c>
      <c r="BA24" s="0" t="n">
        <v>25</v>
      </c>
      <c r="BB24" s="0" t="n">
        <v>0</v>
      </c>
      <c r="BC24" s="0" t="n">
        <v>0</v>
      </c>
      <c r="BD24" s="0" t="n">
        <v>0</v>
      </c>
      <c r="BE24" s="0" t="n">
        <v>0</v>
      </c>
      <c r="BF24" s="0" t="n">
        <v>0</v>
      </c>
      <c r="BG24" s="0" t="n">
        <v>0</v>
      </c>
      <c r="BH24" s="0" t="n">
        <v>0</v>
      </c>
      <c r="BI24" s="0" t="n">
        <v>0</v>
      </c>
      <c r="BJ24" s="0" t="n">
        <v>0</v>
      </c>
      <c r="BK24" s="0" t="n">
        <v>0</v>
      </c>
      <c r="BL24" s="0" t="n">
        <v>0</v>
      </c>
      <c r="BM24" s="0" t="n">
        <v>0</v>
      </c>
      <c r="BN24" s="0" t="n">
        <v>0</v>
      </c>
      <c r="BO24" s="0" t="n">
        <v>0</v>
      </c>
      <c r="BP24" s="0" t="n">
        <v>0</v>
      </c>
      <c r="BQ24" s="0" t="n">
        <v>0</v>
      </c>
      <c r="BR24" s="0" t="n">
        <v>0</v>
      </c>
      <c r="BS24" s="0" t="n">
        <v>0</v>
      </c>
      <c r="BT24" s="0" t="n">
        <v>0</v>
      </c>
      <c r="BU24" s="0" t="n">
        <v>0</v>
      </c>
      <c r="BV24" s="0" t="n">
        <v>0</v>
      </c>
      <c r="BW24" s="0" t="n">
        <v>0</v>
      </c>
      <c r="CV24" s="0" t="n">
        <v>0</v>
      </c>
      <c r="CW24" s="0">
        <f>ROUND(Y24*Source!I104*DO24,7)</f>
        <v/>
      </c>
      <c r="CX24" s="0">
        <f>ROUND(Y24*Source!I104,7)</f>
        <v/>
      </c>
      <c r="CY24" s="0">
        <f>AB24</f>
        <v/>
      </c>
      <c r="CZ24" s="0">
        <f>AF24</f>
        <v/>
      </c>
      <c r="DA24" s="0">
        <f>AJ24</f>
        <v/>
      </c>
      <c r="DB24" s="0">
        <f>ROUND(ROUND(AT24*CZ24,2),2)</f>
        <v/>
      </c>
      <c r="DC24" s="0">
        <f>ROUND(ROUND(AT24*AG24,2),2)</f>
        <v/>
      </c>
      <c r="DD24" s="0" t="inlineStr"/>
      <c r="DE24" s="0" t="inlineStr"/>
      <c r="DF24" s="0">
        <f>ROUND(ROUND(AE24,0)*CX24,0)</f>
        <v/>
      </c>
      <c r="DG24" s="0">
        <f>ROUND(ROUND(AF24*AJ24,0)*CX24,0)</f>
        <v/>
      </c>
      <c r="DH24" s="0">
        <f>ROUND(ROUND(AG24*AK24,0)*CX24,0)</f>
        <v/>
      </c>
      <c r="DI24" s="0">
        <f>ROUND(ROUND(AH24,0)*CX24,0)</f>
        <v/>
      </c>
      <c r="DJ24" s="0">
        <f>DG24</f>
        <v/>
      </c>
      <c r="DK24" s="0" t="n">
        <v>0</v>
      </c>
      <c r="DL24" s="0" t="inlineStr"/>
      <c r="DM24" s="0" t="n">
        <v>0</v>
      </c>
      <c r="DN24" s="0" t="inlineStr"/>
      <c r="DO24" s="0" t="n">
        <v>0</v>
      </c>
    </row>
    <row r="25">
      <c r="A25" s="0">
        <f>ROW(Source!A104)</f>
        <v/>
      </c>
      <c r="B25" s="0" t="n">
        <v>78845955</v>
      </c>
      <c r="C25" s="0" t="n">
        <v>78846354</v>
      </c>
      <c r="D25" s="0" t="n">
        <v>29174500</v>
      </c>
      <c r="E25" s="0" t="n">
        <v>1</v>
      </c>
      <c r="F25" s="0" t="n">
        <v>1</v>
      </c>
      <c r="G25" s="0" t="n">
        <v>1</v>
      </c>
      <c r="H25" s="0" t="n">
        <v>2</v>
      </c>
      <c r="I25" s="0" t="inlineStr">
        <is>
          <t>330206</t>
        </is>
      </c>
      <c r="J25" s="0" t="inlineStr">
        <is>
          <t>ТСЭМ Московской обл., 330206, приказ Минстроя России №675/пр от 28.02.2017 № 264/пр</t>
        </is>
      </c>
      <c r="K25" s="0" t="inlineStr">
        <is>
          <t>Дрели электрические</t>
        </is>
      </c>
      <c r="L25" s="0" t="n">
        <v>1368</v>
      </c>
      <c r="N25" s="0" t="n">
        <v>1011</v>
      </c>
      <c r="O25" s="0" t="inlineStr">
        <is>
          <t>маш.-ч</t>
        </is>
      </c>
      <c r="P25" s="0" t="inlineStr">
        <is>
          <t>маш.-ч</t>
        </is>
      </c>
      <c r="Q25" s="0" t="n">
        <v>1</v>
      </c>
      <c r="W25" s="0" t="n">
        <v>0</v>
      </c>
      <c r="X25" s="0" t="n">
        <v>-1867053656</v>
      </c>
      <c r="Y25" s="0">
        <f>AT25</f>
        <v/>
      </c>
      <c r="AA25" s="0" t="n">
        <v>0</v>
      </c>
      <c r="AB25" s="0" t="n">
        <v>8.390000000000001</v>
      </c>
      <c r="AC25" s="0" t="n">
        <v>0</v>
      </c>
      <c r="AD25" s="0" t="n">
        <v>0</v>
      </c>
      <c r="AE25" s="0" t="n">
        <v>0</v>
      </c>
      <c r="AF25" s="0" t="n">
        <v>1.95</v>
      </c>
      <c r="AG25" s="0" t="n">
        <v>0</v>
      </c>
      <c r="AH25" s="0" t="n">
        <v>0</v>
      </c>
      <c r="AI25" s="0" t="n">
        <v>1</v>
      </c>
      <c r="AJ25" s="0" t="n">
        <v>4.3</v>
      </c>
      <c r="AK25" s="0" t="n">
        <v>52.25</v>
      </c>
      <c r="AL25" s="0" t="n">
        <v>1</v>
      </c>
      <c r="AM25" s="0" t="n">
        <v>2</v>
      </c>
      <c r="AN25" s="0" t="n">
        <v>0</v>
      </c>
      <c r="AO25" s="0" t="n">
        <v>1</v>
      </c>
      <c r="AP25" s="0" t="n">
        <v>1</v>
      </c>
      <c r="AQ25" s="0" t="n">
        <v>0</v>
      </c>
      <c r="AR25" s="0" t="n">
        <v>0</v>
      </c>
      <c r="AS25" s="0" t="inlineStr"/>
      <c r="AT25" s="0" t="n">
        <v>4.64</v>
      </c>
      <c r="AU25" s="0" t="inlineStr"/>
      <c r="AV25" s="0" t="n">
        <v>0</v>
      </c>
      <c r="AW25" s="0" t="n">
        <v>2</v>
      </c>
      <c r="AX25" s="0" t="n">
        <v>78850018</v>
      </c>
      <c r="AY25" s="0" t="n">
        <v>1</v>
      </c>
      <c r="AZ25" s="0" t="n">
        <v>0</v>
      </c>
      <c r="BA25" s="0" t="n">
        <v>26</v>
      </c>
      <c r="BB25" s="0" t="n">
        <v>0</v>
      </c>
      <c r="BC25" s="0" t="n">
        <v>0</v>
      </c>
      <c r="BD25" s="0" t="n">
        <v>0</v>
      </c>
      <c r="BE25" s="0" t="n">
        <v>0</v>
      </c>
      <c r="BF25" s="0" t="n">
        <v>0</v>
      </c>
      <c r="BG25" s="0" t="n">
        <v>0</v>
      </c>
      <c r="BH25" s="0" t="n">
        <v>0</v>
      </c>
      <c r="BI25" s="0" t="n">
        <v>0</v>
      </c>
      <c r="BJ25" s="0" t="n">
        <v>0</v>
      </c>
      <c r="BK25" s="0" t="n">
        <v>0</v>
      </c>
      <c r="BL25" s="0" t="n">
        <v>0</v>
      </c>
      <c r="BM25" s="0" t="n">
        <v>0</v>
      </c>
      <c r="BN25" s="0" t="n">
        <v>0</v>
      </c>
      <c r="BO25" s="0" t="n">
        <v>0</v>
      </c>
      <c r="BP25" s="0" t="n">
        <v>0</v>
      </c>
      <c r="BQ25" s="0" t="n">
        <v>0</v>
      </c>
      <c r="BR25" s="0" t="n">
        <v>0</v>
      </c>
      <c r="BS25" s="0" t="n">
        <v>0</v>
      </c>
      <c r="BT25" s="0" t="n">
        <v>0</v>
      </c>
      <c r="BU25" s="0" t="n">
        <v>0</v>
      </c>
      <c r="BV25" s="0" t="n">
        <v>0</v>
      </c>
      <c r="BW25" s="0" t="n">
        <v>0</v>
      </c>
      <c r="CV25" s="0" t="n">
        <v>0</v>
      </c>
      <c r="CW25" s="0">
        <f>ROUND(Y25*Source!I104*DO25,7)</f>
        <v/>
      </c>
      <c r="CX25" s="0">
        <f>ROUND(Y25*Source!I104,7)</f>
        <v/>
      </c>
      <c r="CY25" s="0">
        <f>AB25</f>
        <v/>
      </c>
      <c r="CZ25" s="0">
        <f>AF25</f>
        <v/>
      </c>
      <c r="DA25" s="0">
        <f>AJ25</f>
        <v/>
      </c>
      <c r="DB25" s="0">
        <f>ROUND(ROUND(AT25*CZ25,2),2)</f>
        <v/>
      </c>
      <c r="DC25" s="0">
        <f>ROUND(ROUND(AT25*AG25,2),2)</f>
        <v/>
      </c>
      <c r="DD25" s="0" t="inlineStr"/>
      <c r="DE25" s="0" t="inlineStr"/>
      <c r="DF25" s="0">
        <f>ROUND(ROUND(AE25,0)*CX25,0)</f>
        <v/>
      </c>
      <c r="DG25" s="0">
        <f>ROUND(ROUND(AF25*AJ25,0)*CX25,0)</f>
        <v/>
      </c>
      <c r="DH25" s="0">
        <f>ROUND(ROUND(AG25*AK25,0)*CX25,0)</f>
        <v/>
      </c>
      <c r="DI25" s="0">
        <f>ROUND(ROUND(AH25,0)*CX25,0)</f>
        <v/>
      </c>
      <c r="DJ25" s="0">
        <f>DG25</f>
        <v/>
      </c>
      <c r="DK25" s="0" t="n">
        <v>0</v>
      </c>
      <c r="DL25" s="0" t="inlineStr"/>
      <c r="DM25" s="0" t="n">
        <v>0</v>
      </c>
      <c r="DN25" s="0" t="inlineStr"/>
      <c r="DO25" s="0" t="n">
        <v>0</v>
      </c>
    </row>
    <row r="26">
      <c r="A26" s="0">
        <f>ROW(Source!A104)</f>
        <v/>
      </c>
      <c r="B26" s="0" t="n">
        <v>78845955</v>
      </c>
      <c r="C26" s="0" t="n">
        <v>78846354</v>
      </c>
      <c r="D26" s="0" t="n">
        <v>29174913</v>
      </c>
      <c r="E26" s="0" t="n">
        <v>1</v>
      </c>
      <c r="F26" s="0" t="n">
        <v>1</v>
      </c>
      <c r="G26" s="0" t="n">
        <v>1</v>
      </c>
      <c r="H26" s="0" t="n">
        <v>2</v>
      </c>
      <c r="I26" s="0" t="inlineStr">
        <is>
          <t>400001</t>
        </is>
      </c>
      <c r="J26" s="0" t="inlineStr">
        <is>
          <t>ТСЭМ Московской обл., 400001, приказ Минстроя России №675/пр от 28.02.2017 № 264/пр</t>
        </is>
      </c>
      <c r="K26" s="0" t="inlineStr">
        <is>
          <t>Автомобили бортовые, грузоподъемность до 5 т</t>
        </is>
      </c>
      <c r="L26" s="0" t="n">
        <v>1368</v>
      </c>
      <c r="N26" s="0" t="n">
        <v>1011</v>
      </c>
      <c r="O26" s="0" t="inlineStr">
        <is>
          <t>маш.-ч</t>
        </is>
      </c>
      <c r="P26" s="0" t="inlineStr">
        <is>
          <t>маш.-ч</t>
        </is>
      </c>
      <c r="Q26" s="0" t="n">
        <v>1</v>
      </c>
      <c r="W26" s="0" t="n">
        <v>0</v>
      </c>
      <c r="X26" s="0" t="n">
        <v>1230759911</v>
      </c>
      <c r="Y26" s="0">
        <f>AT26</f>
        <v/>
      </c>
      <c r="AA26" s="0" t="n">
        <v>0</v>
      </c>
      <c r="AB26" s="0" t="n">
        <v>2177.51</v>
      </c>
      <c r="AC26" s="0" t="n">
        <v>606.1</v>
      </c>
      <c r="AD26" s="0" t="n">
        <v>0</v>
      </c>
      <c r="AE26" s="0" t="n">
        <v>0</v>
      </c>
      <c r="AF26" s="0" t="n">
        <v>87.17</v>
      </c>
      <c r="AG26" s="0" t="n">
        <v>11.6</v>
      </c>
      <c r="AH26" s="0" t="n">
        <v>0</v>
      </c>
      <c r="AI26" s="0" t="n">
        <v>1</v>
      </c>
      <c r="AJ26" s="0" t="n">
        <v>24.98</v>
      </c>
      <c r="AK26" s="0" t="n">
        <v>52.25</v>
      </c>
      <c r="AL26" s="0" t="n">
        <v>1</v>
      </c>
      <c r="AM26" s="0" t="n">
        <v>2</v>
      </c>
      <c r="AN26" s="0" t="n">
        <v>0</v>
      </c>
      <c r="AO26" s="0" t="n">
        <v>1</v>
      </c>
      <c r="AP26" s="0" t="n">
        <v>1</v>
      </c>
      <c r="AQ26" s="0" t="n">
        <v>0</v>
      </c>
      <c r="AR26" s="0" t="n">
        <v>0</v>
      </c>
      <c r="AS26" s="0" t="inlineStr"/>
      <c r="AT26" s="0" t="n">
        <v>0.6</v>
      </c>
      <c r="AU26" s="0" t="inlineStr"/>
      <c r="AV26" s="0" t="n">
        <v>0</v>
      </c>
      <c r="AW26" s="0" t="n">
        <v>2</v>
      </c>
      <c r="AX26" s="0" t="n">
        <v>78850019</v>
      </c>
      <c r="AY26" s="0" t="n">
        <v>1</v>
      </c>
      <c r="AZ26" s="0" t="n">
        <v>0</v>
      </c>
      <c r="BA26" s="0" t="n">
        <v>27</v>
      </c>
      <c r="BB26" s="0" t="n">
        <v>0</v>
      </c>
      <c r="BC26" s="0" t="n">
        <v>0</v>
      </c>
      <c r="BD26" s="0" t="n">
        <v>0</v>
      </c>
      <c r="BE26" s="0" t="n">
        <v>0</v>
      </c>
      <c r="BF26" s="0" t="n">
        <v>0</v>
      </c>
      <c r="BG26" s="0" t="n">
        <v>0</v>
      </c>
      <c r="BH26" s="0" t="n">
        <v>0</v>
      </c>
      <c r="BI26" s="0" t="n">
        <v>0</v>
      </c>
      <c r="BJ26" s="0" t="n">
        <v>0</v>
      </c>
      <c r="BK26" s="0" t="n">
        <v>0</v>
      </c>
      <c r="BL26" s="0" t="n">
        <v>0</v>
      </c>
      <c r="BM26" s="0" t="n">
        <v>0</v>
      </c>
      <c r="BN26" s="0" t="n">
        <v>0</v>
      </c>
      <c r="BO26" s="0" t="n">
        <v>0</v>
      </c>
      <c r="BP26" s="0" t="n">
        <v>0</v>
      </c>
      <c r="BQ26" s="0" t="n">
        <v>0</v>
      </c>
      <c r="BR26" s="0" t="n">
        <v>0</v>
      </c>
      <c r="BS26" s="0" t="n">
        <v>0</v>
      </c>
      <c r="BT26" s="0" t="n">
        <v>0</v>
      </c>
      <c r="BU26" s="0" t="n">
        <v>0</v>
      </c>
      <c r="BV26" s="0" t="n">
        <v>0</v>
      </c>
      <c r="BW26" s="0" t="n">
        <v>0</v>
      </c>
      <c r="CV26" s="0" t="n">
        <v>0</v>
      </c>
      <c r="CW26" s="0">
        <f>ROUND(Y26*Source!I104*DO26,7)</f>
        <v/>
      </c>
      <c r="CX26" s="0">
        <f>ROUND(Y26*Source!I104,7)</f>
        <v/>
      </c>
      <c r="CY26" s="0">
        <f>AB26</f>
        <v/>
      </c>
      <c r="CZ26" s="0">
        <f>AF26</f>
        <v/>
      </c>
      <c r="DA26" s="0">
        <f>AJ26</f>
        <v/>
      </c>
      <c r="DB26" s="0">
        <f>ROUND(ROUND(AT26*CZ26,2),2)</f>
        <v/>
      </c>
      <c r="DC26" s="0">
        <f>ROUND(ROUND(AT26*AG26,2),2)</f>
        <v/>
      </c>
      <c r="DD26" s="0" t="inlineStr"/>
      <c r="DE26" s="0" t="inlineStr"/>
      <c r="DF26" s="0">
        <f>ROUND(ROUND(AE26,0)*CX26,0)</f>
        <v/>
      </c>
      <c r="DG26" s="0">
        <f>ROUND(ROUND(AF26*AJ26,0)*CX26,0)</f>
        <v/>
      </c>
      <c r="DH26" s="0">
        <f>ROUND(ROUND(AG26*AK26,0)*CX26,0)</f>
        <v/>
      </c>
      <c r="DI26" s="0">
        <f>ROUND(ROUND(AH26,0)*CX26,0)</f>
        <v/>
      </c>
      <c r="DJ26" s="0">
        <f>DG26</f>
        <v/>
      </c>
      <c r="DK26" s="0" t="n">
        <v>0</v>
      </c>
      <c r="DL26" s="0" t="inlineStr"/>
      <c r="DM26" s="0" t="n">
        <v>0</v>
      </c>
      <c r="DN26" s="0" t="inlineStr"/>
      <c r="DO26" s="0" t="n">
        <v>0</v>
      </c>
    </row>
    <row r="27">
      <c r="A27" s="0">
        <f>ROW(Source!A104)</f>
        <v/>
      </c>
      <c r="B27" s="0" t="n">
        <v>78845955</v>
      </c>
      <c r="C27" s="0" t="n">
        <v>78846354</v>
      </c>
      <c r="D27" s="0" t="n">
        <v>29107441</v>
      </c>
      <c r="E27" s="0" t="n">
        <v>1</v>
      </c>
      <c r="F27" s="0" t="n">
        <v>1</v>
      </c>
      <c r="G27" s="0" t="n">
        <v>1</v>
      </c>
      <c r="H27" s="0" t="n">
        <v>3</v>
      </c>
      <c r="I27" s="0" t="inlineStr">
        <is>
          <t>101-0324</t>
        </is>
      </c>
      <c r="J27" s="0" t="inlineStr">
        <is>
          <t>ТССЦ Московской обл., 101-0324, приказ Минстроя России №675/пр от 28.02.2017 № 254/пр</t>
        </is>
      </c>
      <c r="K27" s="0" t="inlineStr">
        <is>
          <t>Кислород технический газообразный</t>
        </is>
      </c>
      <c r="L27" s="0" t="n">
        <v>1339</v>
      </c>
      <c r="N27" s="0" t="n">
        <v>1007</v>
      </c>
      <c r="O27" s="0" t="inlineStr">
        <is>
          <t>м3</t>
        </is>
      </c>
      <c r="P27" s="0" t="inlineStr">
        <is>
          <t>м3</t>
        </is>
      </c>
      <c r="Q27" s="0" t="n">
        <v>1</v>
      </c>
      <c r="W27" s="0" t="n">
        <v>0</v>
      </c>
      <c r="X27" s="0" t="n">
        <v>-756465305</v>
      </c>
      <c r="Y27" s="0">
        <f>AT27</f>
        <v/>
      </c>
      <c r="AA27" s="0" t="n">
        <v>111.08</v>
      </c>
      <c r="AB27" s="0" t="n">
        <v>0</v>
      </c>
      <c r="AC27" s="0" t="n">
        <v>0</v>
      </c>
      <c r="AD27" s="0" t="n">
        <v>0</v>
      </c>
      <c r="AE27" s="0" t="n">
        <v>6.23</v>
      </c>
      <c r="AF27" s="0" t="n">
        <v>0</v>
      </c>
      <c r="AG27" s="0" t="n">
        <v>0</v>
      </c>
      <c r="AH27" s="0" t="n">
        <v>0</v>
      </c>
      <c r="AI27" s="0" t="n">
        <v>17.83</v>
      </c>
      <c r="AJ27" s="0" t="n">
        <v>1</v>
      </c>
      <c r="AK27" s="0" t="n">
        <v>1</v>
      </c>
      <c r="AL27" s="0" t="n">
        <v>1</v>
      </c>
      <c r="AM27" s="0" t="n">
        <v>2</v>
      </c>
      <c r="AN27" s="0" t="n">
        <v>0</v>
      </c>
      <c r="AO27" s="0" t="n">
        <v>1</v>
      </c>
      <c r="AP27" s="0" t="n">
        <v>1</v>
      </c>
      <c r="AQ27" s="0" t="n">
        <v>0</v>
      </c>
      <c r="AR27" s="0" t="n">
        <v>0</v>
      </c>
      <c r="AS27" s="0" t="inlineStr"/>
      <c r="AT27" s="0" t="n">
        <v>0.48</v>
      </c>
      <c r="AU27" s="0" t="inlineStr"/>
      <c r="AV27" s="0" t="n">
        <v>0</v>
      </c>
      <c r="AW27" s="0" t="n">
        <v>2</v>
      </c>
      <c r="AX27" s="0" t="n">
        <v>78850020</v>
      </c>
      <c r="AY27" s="0" t="n">
        <v>1</v>
      </c>
      <c r="AZ27" s="0" t="n">
        <v>0</v>
      </c>
      <c r="BA27" s="0" t="n">
        <v>28</v>
      </c>
      <c r="BB27" s="0" t="n">
        <v>0</v>
      </c>
      <c r="BC27" s="0" t="n">
        <v>0</v>
      </c>
      <c r="BD27" s="0" t="n">
        <v>0</v>
      </c>
      <c r="BE27" s="0" t="n">
        <v>0</v>
      </c>
      <c r="BF27" s="0" t="n">
        <v>0</v>
      </c>
      <c r="BG27" s="0" t="n">
        <v>0</v>
      </c>
      <c r="BH27" s="0" t="n">
        <v>0</v>
      </c>
      <c r="BI27" s="0" t="n">
        <v>0</v>
      </c>
      <c r="BJ27" s="0" t="n">
        <v>0</v>
      </c>
      <c r="BK27" s="0" t="n">
        <v>0</v>
      </c>
      <c r="BL27" s="0" t="n">
        <v>0</v>
      </c>
      <c r="BM27" s="0" t="n">
        <v>0</v>
      </c>
      <c r="BN27" s="0" t="n">
        <v>0</v>
      </c>
      <c r="BO27" s="0" t="n">
        <v>0</v>
      </c>
      <c r="BP27" s="0" t="n">
        <v>0</v>
      </c>
      <c r="BQ27" s="0" t="n">
        <v>0</v>
      </c>
      <c r="BR27" s="0" t="n">
        <v>0</v>
      </c>
      <c r="BS27" s="0" t="n">
        <v>0</v>
      </c>
      <c r="BT27" s="0" t="n">
        <v>0</v>
      </c>
      <c r="BU27" s="0" t="n">
        <v>0</v>
      </c>
      <c r="BV27" s="0" t="n">
        <v>0</v>
      </c>
      <c r="BW27" s="0" t="n">
        <v>0</v>
      </c>
      <c r="CV27" s="0" t="n">
        <v>0</v>
      </c>
      <c r="CW27" s="0" t="n">
        <v>0</v>
      </c>
      <c r="CX27" s="0">
        <f>ROUND(Y27*Source!I104,7)</f>
        <v/>
      </c>
      <c r="CY27" s="0">
        <f>AA27</f>
        <v/>
      </c>
      <c r="CZ27" s="0">
        <f>AE27</f>
        <v/>
      </c>
      <c r="DA27" s="0">
        <f>AI27</f>
        <v/>
      </c>
      <c r="DB27" s="0">
        <f>ROUND(ROUND(AT27*CZ27,2),2)</f>
        <v/>
      </c>
      <c r="DC27" s="0">
        <f>ROUND(ROUND(AT27*AG27,2),2)</f>
        <v/>
      </c>
      <c r="DD27" s="0" t="inlineStr"/>
      <c r="DE27" s="0" t="inlineStr"/>
      <c r="DF27" s="0">
        <f>ROUND(ROUND(AE27*AI27,0)*CX27,0)</f>
        <v/>
      </c>
      <c r="DG27" s="0">
        <f>ROUND(ROUND(AF27,0)*CX27,0)</f>
        <v/>
      </c>
      <c r="DH27" s="0">
        <f>ROUND(ROUND(AG27,0)*CX27,0)</f>
        <v/>
      </c>
      <c r="DI27" s="0">
        <f>ROUND(ROUND(AH27,0)*CX27,0)</f>
        <v/>
      </c>
      <c r="DJ27" s="0">
        <f>DF27</f>
        <v/>
      </c>
      <c r="DK27" s="0" t="n">
        <v>0</v>
      </c>
      <c r="DL27" s="0" t="inlineStr"/>
      <c r="DM27" s="0" t="n">
        <v>0</v>
      </c>
      <c r="DN27" s="0" t="inlineStr"/>
      <c r="DO27" s="0" t="n">
        <v>0</v>
      </c>
    </row>
    <row r="28">
      <c r="A28" s="0">
        <f>ROW(Source!A104)</f>
        <v/>
      </c>
      <c r="B28" s="0" t="n">
        <v>78845955</v>
      </c>
      <c r="C28" s="0" t="n">
        <v>78846354</v>
      </c>
      <c r="D28" s="0" t="n">
        <v>29107430</v>
      </c>
      <c r="E28" s="0" t="n">
        <v>1</v>
      </c>
      <c r="F28" s="0" t="n">
        <v>1</v>
      </c>
      <c r="G28" s="0" t="n">
        <v>1</v>
      </c>
      <c r="H28" s="0" t="n">
        <v>3</v>
      </c>
      <c r="I28" s="0" t="inlineStr">
        <is>
          <t>101-1602</t>
        </is>
      </c>
      <c r="J28" s="0" t="inlineStr">
        <is>
          <t>ТССЦ Московской обл., 101-1602, приказ Минстроя России №675/пр от 28.02.2017 № 254/пр</t>
        </is>
      </c>
      <c r="K28" s="0" t="inlineStr">
        <is>
          <t>Ацетилен газообразный технический</t>
        </is>
      </c>
      <c r="L28" s="0" t="n">
        <v>1339</v>
      </c>
      <c r="N28" s="0" t="n">
        <v>1007</v>
      </c>
      <c r="O28" s="0" t="inlineStr">
        <is>
          <t>м3</t>
        </is>
      </c>
      <c r="P28" s="0" t="inlineStr">
        <is>
          <t>м3</t>
        </is>
      </c>
      <c r="Q28" s="0" t="n">
        <v>1</v>
      </c>
      <c r="W28" s="0" t="n">
        <v>0</v>
      </c>
      <c r="X28" s="0" t="n">
        <v>-203673795</v>
      </c>
      <c r="Y28" s="0">
        <f>AT28</f>
        <v/>
      </c>
      <c r="AA28" s="0" t="n">
        <v>618.53</v>
      </c>
      <c r="AB28" s="0" t="n">
        <v>0</v>
      </c>
      <c r="AC28" s="0" t="n">
        <v>0</v>
      </c>
      <c r="AD28" s="0" t="n">
        <v>0</v>
      </c>
      <c r="AE28" s="0" t="n">
        <v>38.49</v>
      </c>
      <c r="AF28" s="0" t="n">
        <v>0</v>
      </c>
      <c r="AG28" s="0" t="n">
        <v>0</v>
      </c>
      <c r="AH28" s="0" t="n">
        <v>0</v>
      </c>
      <c r="AI28" s="0" t="n">
        <v>16.07</v>
      </c>
      <c r="AJ28" s="0" t="n">
        <v>1</v>
      </c>
      <c r="AK28" s="0" t="n">
        <v>1</v>
      </c>
      <c r="AL28" s="0" t="n">
        <v>1</v>
      </c>
      <c r="AM28" s="0" t="n">
        <v>2</v>
      </c>
      <c r="AN28" s="0" t="n">
        <v>0</v>
      </c>
      <c r="AO28" s="0" t="n">
        <v>1</v>
      </c>
      <c r="AP28" s="0" t="n">
        <v>1</v>
      </c>
      <c r="AQ28" s="0" t="n">
        <v>0</v>
      </c>
      <c r="AR28" s="0" t="n">
        <v>0</v>
      </c>
      <c r="AS28" s="0" t="inlineStr"/>
      <c r="AT28" s="0" t="n">
        <v>0.21</v>
      </c>
      <c r="AU28" s="0" t="inlineStr"/>
      <c r="AV28" s="0" t="n">
        <v>0</v>
      </c>
      <c r="AW28" s="0" t="n">
        <v>2</v>
      </c>
      <c r="AX28" s="0" t="n">
        <v>78850021</v>
      </c>
      <c r="AY28" s="0" t="n">
        <v>1</v>
      </c>
      <c r="AZ28" s="0" t="n">
        <v>0</v>
      </c>
      <c r="BA28" s="0" t="n">
        <v>29</v>
      </c>
      <c r="BB28" s="0" t="n">
        <v>0</v>
      </c>
      <c r="BC28" s="0" t="n">
        <v>0</v>
      </c>
      <c r="BD28" s="0" t="n">
        <v>0</v>
      </c>
      <c r="BE28" s="0" t="n">
        <v>0</v>
      </c>
      <c r="BF28" s="0" t="n">
        <v>0</v>
      </c>
      <c r="BG28" s="0" t="n">
        <v>0</v>
      </c>
      <c r="BH28" s="0" t="n">
        <v>0</v>
      </c>
      <c r="BI28" s="0" t="n">
        <v>0</v>
      </c>
      <c r="BJ28" s="0" t="n">
        <v>0</v>
      </c>
      <c r="BK28" s="0" t="n">
        <v>0</v>
      </c>
      <c r="BL28" s="0" t="n">
        <v>0</v>
      </c>
      <c r="BM28" s="0" t="n">
        <v>0</v>
      </c>
      <c r="BN28" s="0" t="n">
        <v>0</v>
      </c>
      <c r="BO28" s="0" t="n">
        <v>0</v>
      </c>
      <c r="BP28" s="0" t="n">
        <v>0</v>
      </c>
      <c r="BQ28" s="0" t="n">
        <v>0</v>
      </c>
      <c r="BR28" s="0" t="n">
        <v>0</v>
      </c>
      <c r="BS28" s="0" t="n">
        <v>0</v>
      </c>
      <c r="BT28" s="0" t="n">
        <v>0</v>
      </c>
      <c r="BU28" s="0" t="n">
        <v>0</v>
      </c>
      <c r="BV28" s="0" t="n">
        <v>0</v>
      </c>
      <c r="BW28" s="0" t="n">
        <v>0</v>
      </c>
      <c r="CV28" s="0" t="n">
        <v>0</v>
      </c>
      <c r="CW28" s="0" t="n">
        <v>0</v>
      </c>
      <c r="CX28" s="0">
        <f>ROUND(Y28*Source!I104,7)</f>
        <v/>
      </c>
      <c r="CY28" s="0">
        <f>AA28</f>
        <v/>
      </c>
      <c r="CZ28" s="0">
        <f>AE28</f>
        <v/>
      </c>
      <c r="DA28" s="0">
        <f>AI28</f>
        <v/>
      </c>
      <c r="DB28" s="0">
        <f>ROUND(ROUND(AT28*CZ28,2),2)</f>
        <v/>
      </c>
      <c r="DC28" s="0">
        <f>ROUND(ROUND(AT28*AG28,2),2)</f>
        <v/>
      </c>
      <c r="DD28" s="0" t="inlineStr"/>
      <c r="DE28" s="0" t="inlineStr"/>
      <c r="DF28" s="0">
        <f>ROUND(ROUND(AE28*AI28,0)*CX28,0)</f>
        <v/>
      </c>
      <c r="DG28" s="0">
        <f>ROUND(ROUND(AF28,0)*CX28,0)</f>
        <v/>
      </c>
      <c r="DH28" s="0">
        <f>ROUND(ROUND(AG28,0)*CX28,0)</f>
        <v/>
      </c>
      <c r="DI28" s="0">
        <f>ROUND(ROUND(AH28,0)*CX28,0)</f>
        <v/>
      </c>
      <c r="DJ28" s="0">
        <f>DF28</f>
        <v/>
      </c>
      <c r="DK28" s="0" t="n">
        <v>0</v>
      </c>
      <c r="DL28" s="0" t="inlineStr"/>
      <c r="DM28" s="0" t="n">
        <v>0</v>
      </c>
      <c r="DN28" s="0" t="inlineStr"/>
      <c r="DO28" s="0" t="n">
        <v>0</v>
      </c>
    </row>
    <row r="29">
      <c r="A29" s="0">
        <f>ROW(Source!A104)</f>
        <v/>
      </c>
      <c r="B29" s="0" t="n">
        <v>78845955</v>
      </c>
      <c r="C29" s="0" t="n">
        <v>78846354</v>
      </c>
      <c r="D29" s="0" t="n">
        <v>29117365</v>
      </c>
      <c r="E29" s="0" t="n">
        <v>1</v>
      </c>
      <c r="F29" s="0" t="n">
        <v>1</v>
      </c>
      <c r="G29" s="0" t="n">
        <v>1</v>
      </c>
      <c r="H29" s="0" t="n">
        <v>3</v>
      </c>
      <c r="I29" s="0" t="inlineStr">
        <is>
          <t>103-1460</t>
        </is>
      </c>
      <c r="J29" s="0" t="inlineStr">
        <is>
          <t>ТССЦ Московской обл., 103-1460, приказ Минстроя России №675/пр от 28.02.2017 № 254/пр</t>
        </is>
      </c>
      <c r="K29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29" s="0" t="n">
        <v>1301</v>
      </c>
      <c r="N29" s="0" t="n">
        <v>1003</v>
      </c>
      <c r="O29" s="0" t="inlineStr">
        <is>
          <t>м</t>
        </is>
      </c>
      <c r="P29" s="0" t="inlineStr">
        <is>
          <t>м</t>
        </is>
      </c>
      <c r="Q29" s="0" t="n">
        <v>1</v>
      </c>
      <c r="W29" s="0" t="n">
        <v>0</v>
      </c>
      <c r="X29" s="0" t="n">
        <v>-348398556</v>
      </c>
      <c r="Y29" s="0">
        <f>AT29</f>
        <v/>
      </c>
      <c r="AA29" s="0" t="n">
        <v>314.7</v>
      </c>
      <c r="AB29" s="0" t="n">
        <v>0</v>
      </c>
      <c r="AC29" s="0" t="n">
        <v>0</v>
      </c>
      <c r="AD29" s="0" t="n">
        <v>0</v>
      </c>
      <c r="AE29" s="0" t="n">
        <v>28.48</v>
      </c>
      <c r="AF29" s="0" t="n">
        <v>0</v>
      </c>
      <c r="AG29" s="0" t="n">
        <v>0</v>
      </c>
      <c r="AH29" s="0" t="n">
        <v>0</v>
      </c>
      <c r="AI29" s="0" t="n">
        <v>11.05</v>
      </c>
      <c r="AJ29" s="0" t="n">
        <v>1</v>
      </c>
      <c r="AK29" s="0" t="n">
        <v>1</v>
      </c>
      <c r="AL29" s="0" t="n">
        <v>1</v>
      </c>
      <c r="AM29" s="0" t="n">
        <v>2</v>
      </c>
      <c r="AN29" s="0" t="n">
        <v>0</v>
      </c>
      <c r="AO29" s="0" t="n">
        <v>1</v>
      </c>
      <c r="AP29" s="0" t="n">
        <v>1</v>
      </c>
      <c r="AQ29" s="0" t="n">
        <v>0</v>
      </c>
      <c r="AR29" s="0" t="n">
        <v>0</v>
      </c>
      <c r="AS29" s="0" t="inlineStr"/>
      <c r="AT29" s="0" t="n">
        <v>97.8</v>
      </c>
      <c r="AU29" s="0" t="inlineStr"/>
      <c r="AV29" s="0" t="n">
        <v>0</v>
      </c>
      <c r="AW29" s="0" t="n">
        <v>2</v>
      </c>
      <c r="AX29" s="0" t="n">
        <v>78850022</v>
      </c>
      <c r="AY29" s="0" t="n">
        <v>1</v>
      </c>
      <c r="AZ29" s="0" t="n">
        <v>0</v>
      </c>
      <c r="BA29" s="0" t="n">
        <v>30</v>
      </c>
      <c r="BB29" s="0" t="n">
        <v>0</v>
      </c>
      <c r="BC29" s="0" t="n">
        <v>0</v>
      </c>
      <c r="BD29" s="0" t="n">
        <v>0</v>
      </c>
      <c r="BE29" s="0" t="n">
        <v>0</v>
      </c>
      <c r="BF29" s="0" t="n">
        <v>0</v>
      </c>
      <c r="BG29" s="0" t="n">
        <v>0</v>
      </c>
      <c r="BH29" s="0" t="n">
        <v>0</v>
      </c>
      <c r="BI29" s="0" t="n">
        <v>0</v>
      </c>
      <c r="BJ29" s="0" t="n">
        <v>0</v>
      </c>
      <c r="BK29" s="0" t="n">
        <v>0</v>
      </c>
      <c r="BL29" s="0" t="n">
        <v>0</v>
      </c>
      <c r="BM29" s="0" t="n">
        <v>0</v>
      </c>
      <c r="BN29" s="0" t="n">
        <v>0</v>
      </c>
      <c r="BO29" s="0" t="n">
        <v>0</v>
      </c>
      <c r="BP29" s="0" t="n">
        <v>0</v>
      </c>
      <c r="BQ29" s="0" t="n">
        <v>0</v>
      </c>
      <c r="BR29" s="0" t="n">
        <v>0</v>
      </c>
      <c r="BS29" s="0" t="n">
        <v>0</v>
      </c>
      <c r="BT29" s="0" t="n">
        <v>0</v>
      </c>
      <c r="BU29" s="0" t="n">
        <v>0</v>
      </c>
      <c r="BV29" s="0" t="n">
        <v>0</v>
      </c>
      <c r="BW29" s="0" t="n">
        <v>0</v>
      </c>
      <c r="CV29" s="0" t="n">
        <v>0</v>
      </c>
      <c r="CW29" s="0" t="n">
        <v>0</v>
      </c>
      <c r="CX29" s="0">
        <f>ROUND(Y29*Source!I104,7)</f>
        <v/>
      </c>
      <c r="CY29" s="0">
        <f>AA29</f>
        <v/>
      </c>
      <c r="CZ29" s="0">
        <f>AE29</f>
        <v/>
      </c>
      <c r="DA29" s="0">
        <f>AI29</f>
        <v/>
      </c>
      <c r="DB29" s="0">
        <f>ROUND(ROUND(AT29*CZ29,2),2)</f>
        <v/>
      </c>
      <c r="DC29" s="0">
        <f>ROUND(ROUND(AT29*AG29,2),2)</f>
        <v/>
      </c>
      <c r="DD29" s="0" t="inlineStr"/>
      <c r="DE29" s="0" t="inlineStr"/>
      <c r="DF29" s="0">
        <f>ROUND(ROUND(AE29*AI29,0)*CX29,0)</f>
        <v/>
      </c>
      <c r="DG29" s="0">
        <f>ROUND(ROUND(AF29,0)*CX29,0)</f>
        <v/>
      </c>
      <c r="DH29" s="0">
        <f>ROUND(ROUND(AG29,0)*CX29,0)</f>
        <v/>
      </c>
      <c r="DI29" s="0">
        <f>ROUND(ROUND(AH29,0)*CX29,0)</f>
        <v/>
      </c>
      <c r="DJ29" s="0">
        <f>DF29</f>
        <v/>
      </c>
      <c r="DK29" s="0" t="n">
        <v>0</v>
      </c>
      <c r="DL29" s="0" t="inlineStr"/>
      <c r="DM29" s="0" t="n">
        <v>0</v>
      </c>
      <c r="DN29" s="0" t="inlineStr"/>
      <c r="DO29" s="0" t="n">
        <v>0</v>
      </c>
    </row>
    <row r="30">
      <c r="A30" s="0">
        <f>ROW(Source!A104)</f>
        <v/>
      </c>
      <c r="B30" s="0" t="n">
        <v>78845955</v>
      </c>
      <c r="C30" s="0" t="n">
        <v>78846354</v>
      </c>
      <c r="D30" s="0" t="n">
        <v>29140635</v>
      </c>
      <c r="E30" s="0" t="n">
        <v>1</v>
      </c>
      <c r="F30" s="0" t="n">
        <v>1</v>
      </c>
      <c r="G30" s="0" t="n">
        <v>1</v>
      </c>
      <c r="H30" s="0" t="n">
        <v>3</v>
      </c>
      <c r="I30" s="0" t="inlineStr">
        <is>
          <t>301-1380</t>
        </is>
      </c>
      <c r="J30" s="0" t="inlineStr">
        <is>
          <t>ТССЦ Московской обл., 301-1380, приказ Минстроя России №675/пр от 28.02.2017 № 256/пр</t>
        </is>
      </c>
      <c r="K30" s="0" t="inlineStr">
        <is>
          <t>Трубки защитные гофрированные</t>
        </is>
      </c>
      <c r="L30" s="0" t="n">
        <v>1301</v>
      </c>
      <c r="N30" s="0" t="n">
        <v>1003</v>
      </c>
      <c r="O30" s="0" t="inlineStr">
        <is>
          <t>м</t>
        </is>
      </c>
      <c r="P30" s="0" t="inlineStr">
        <is>
          <t>м</t>
        </is>
      </c>
      <c r="Q30" s="0" t="n">
        <v>1</v>
      </c>
      <c r="W30" s="0" t="n">
        <v>0</v>
      </c>
      <c r="X30" s="0" t="n">
        <v>-1225716149</v>
      </c>
      <c r="Y30" s="0">
        <f>AT30</f>
        <v/>
      </c>
      <c r="AA30" s="0" t="n">
        <v>17.99</v>
      </c>
      <c r="AB30" s="0" t="n">
        <v>0</v>
      </c>
      <c r="AC30" s="0" t="n">
        <v>0</v>
      </c>
      <c r="AD30" s="0" t="n">
        <v>0</v>
      </c>
      <c r="AE30" s="0" t="n">
        <v>9.52</v>
      </c>
      <c r="AF30" s="0" t="n">
        <v>0</v>
      </c>
      <c r="AG30" s="0" t="n">
        <v>0</v>
      </c>
      <c r="AH30" s="0" t="n">
        <v>0</v>
      </c>
      <c r="AI30" s="0" t="n">
        <v>1.89</v>
      </c>
      <c r="AJ30" s="0" t="n">
        <v>1</v>
      </c>
      <c r="AK30" s="0" t="n">
        <v>1</v>
      </c>
      <c r="AL30" s="0" t="n">
        <v>1</v>
      </c>
      <c r="AM30" s="0" t="n">
        <v>2</v>
      </c>
      <c r="AN30" s="0" t="n">
        <v>0</v>
      </c>
      <c r="AO30" s="0" t="n">
        <v>1</v>
      </c>
      <c r="AP30" s="0" t="n">
        <v>1</v>
      </c>
      <c r="AQ30" s="0" t="n">
        <v>0</v>
      </c>
      <c r="AR30" s="0" t="n">
        <v>0</v>
      </c>
      <c r="AS30" s="0" t="inlineStr"/>
      <c r="AT30" s="0" t="n">
        <v>7</v>
      </c>
      <c r="AU30" s="0" t="inlineStr"/>
      <c r="AV30" s="0" t="n">
        <v>0</v>
      </c>
      <c r="AW30" s="0" t="n">
        <v>2</v>
      </c>
      <c r="AX30" s="0" t="n">
        <v>78850024</v>
      </c>
      <c r="AY30" s="0" t="n">
        <v>1</v>
      </c>
      <c r="AZ30" s="0" t="n">
        <v>0</v>
      </c>
      <c r="BA30" s="0" t="n">
        <v>32</v>
      </c>
      <c r="BB30" s="0" t="n">
        <v>0</v>
      </c>
      <c r="BC30" s="0" t="n">
        <v>0</v>
      </c>
      <c r="BD30" s="0" t="n">
        <v>0</v>
      </c>
      <c r="BE30" s="0" t="n">
        <v>0</v>
      </c>
      <c r="BF30" s="0" t="n">
        <v>0</v>
      </c>
      <c r="BG30" s="0" t="n">
        <v>0</v>
      </c>
      <c r="BH30" s="0" t="n">
        <v>0</v>
      </c>
      <c r="BI30" s="0" t="n">
        <v>0</v>
      </c>
      <c r="BJ30" s="0" t="n">
        <v>0</v>
      </c>
      <c r="BK30" s="0" t="n">
        <v>0</v>
      </c>
      <c r="BL30" s="0" t="n">
        <v>0</v>
      </c>
      <c r="BM30" s="0" t="n">
        <v>0</v>
      </c>
      <c r="BN30" s="0" t="n">
        <v>0</v>
      </c>
      <c r="BO30" s="0" t="n">
        <v>0</v>
      </c>
      <c r="BP30" s="0" t="n">
        <v>0</v>
      </c>
      <c r="BQ30" s="0" t="n">
        <v>0</v>
      </c>
      <c r="BR30" s="0" t="n">
        <v>0</v>
      </c>
      <c r="BS30" s="0" t="n">
        <v>0</v>
      </c>
      <c r="BT30" s="0" t="n">
        <v>0</v>
      </c>
      <c r="BU30" s="0" t="n">
        <v>0</v>
      </c>
      <c r="BV30" s="0" t="n">
        <v>0</v>
      </c>
      <c r="BW30" s="0" t="n">
        <v>0</v>
      </c>
      <c r="CV30" s="0" t="n">
        <v>0</v>
      </c>
      <c r="CW30" s="0" t="n">
        <v>0</v>
      </c>
      <c r="CX30" s="0">
        <f>ROUND(Y30*Source!I104,7)</f>
        <v/>
      </c>
      <c r="CY30" s="0">
        <f>AA30</f>
        <v/>
      </c>
      <c r="CZ30" s="0">
        <f>AE30</f>
        <v/>
      </c>
      <c r="DA30" s="0">
        <f>AI30</f>
        <v/>
      </c>
      <c r="DB30" s="0">
        <f>ROUND(ROUND(AT30*CZ30,2),2)</f>
        <v/>
      </c>
      <c r="DC30" s="0">
        <f>ROUND(ROUND(AT30*AG30,2),2)</f>
        <v/>
      </c>
      <c r="DD30" s="0" t="inlineStr"/>
      <c r="DE30" s="0" t="inlineStr"/>
      <c r="DF30" s="0">
        <f>ROUND(ROUND(AE30*AI30,0)*CX30,0)</f>
        <v/>
      </c>
      <c r="DG30" s="0">
        <f>ROUND(ROUND(AF30,0)*CX30,0)</f>
        <v/>
      </c>
      <c r="DH30" s="0">
        <f>ROUND(ROUND(AG30,0)*CX30,0)</f>
        <v/>
      </c>
      <c r="DI30" s="0">
        <f>ROUND(ROUND(AH30,0)*CX30,0)</f>
        <v/>
      </c>
      <c r="DJ30" s="0">
        <f>DF30</f>
        <v/>
      </c>
      <c r="DK30" s="0" t="n">
        <v>0</v>
      </c>
      <c r="DL30" s="0" t="inlineStr"/>
      <c r="DM30" s="0" t="n">
        <v>0</v>
      </c>
      <c r="DN30" s="0" t="inlineStr"/>
      <c r="DO30" s="0" t="n">
        <v>0</v>
      </c>
    </row>
    <row r="31">
      <c r="A31" s="0">
        <f>ROW(Source!A104)</f>
        <v/>
      </c>
      <c r="B31" s="0" t="n">
        <v>78845955</v>
      </c>
      <c r="C31" s="0" t="n">
        <v>78846354</v>
      </c>
      <c r="D31" s="0" t="n">
        <v>29143379</v>
      </c>
      <c r="E31" s="0" t="n">
        <v>1</v>
      </c>
      <c r="F31" s="0" t="n">
        <v>1</v>
      </c>
      <c r="G31" s="0" t="n">
        <v>1</v>
      </c>
      <c r="H31" s="0" t="n">
        <v>3</v>
      </c>
      <c r="I31" s="0" t="inlineStr">
        <is>
          <t>302-0063</t>
        </is>
      </c>
      <c r="J31" s="0" t="inlineStr">
        <is>
          <t>ТССЦ Московской обл., 302-0063, приказ Минстроя России №675/пр от 28.02.2017 № 256/пр</t>
        </is>
      </c>
      <c r="K31" s="0" t="inlineStr">
        <is>
          <t>Кран шаровый муфтовый Valtec для воды диаметром 20 мм, тип в/в</t>
        </is>
      </c>
      <c r="L31" s="0" t="n">
        <v>1354</v>
      </c>
      <c r="N31" s="0" t="n">
        <v>1010</v>
      </c>
      <c r="O31" s="0" t="inlineStr">
        <is>
          <t>шт.</t>
        </is>
      </c>
      <c r="P31" s="0" t="inlineStr">
        <is>
          <t>шт.</t>
        </is>
      </c>
      <c r="Q31" s="0" t="n">
        <v>1</v>
      </c>
      <c r="W31" s="0" t="n">
        <v>0</v>
      </c>
      <c r="X31" s="0" t="n">
        <v>1037232740</v>
      </c>
      <c r="Y31" s="0">
        <f>AT31</f>
        <v/>
      </c>
      <c r="AA31" s="0" t="n">
        <v>585.1</v>
      </c>
      <c r="AB31" s="0" t="n">
        <v>0</v>
      </c>
      <c r="AC31" s="0" t="n">
        <v>0</v>
      </c>
      <c r="AD31" s="0" t="n">
        <v>0</v>
      </c>
      <c r="AE31" s="0" t="n">
        <v>42.46</v>
      </c>
      <c r="AF31" s="0" t="n">
        <v>0</v>
      </c>
      <c r="AG31" s="0" t="n">
        <v>0</v>
      </c>
      <c r="AH31" s="0" t="n">
        <v>0</v>
      </c>
      <c r="AI31" s="0" t="n">
        <v>13.78</v>
      </c>
      <c r="AJ31" s="0" t="n">
        <v>1</v>
      </c>
      <c r="AK31" s="0" t="n">
        <v>1</v>
      </c>
      <c r="AL31" s="0" t="n">
        <v>1</v>
      </c>
      <c r="AM31" s="0" t="n">
        <v>0</v>
      </c>
      <c r="AN31" s="0" t="n">
        <v>0</v>
      </c>
      <c r="AO31" s="0" t="n">
        <v>0</v>
      </c>
      <c r="AP31" s="0" t="n">
        <v>1</v>
      </c>
      <c r="AQ31" s="0" t="n">
        <v>0</v>
      </c>
      <c r="AR31" s="0" t="n">
        <v>0</v>
      </c>
      <c r="AS31" s="0" t="inlineStr"/>
      <c r="AT31" s="0" t="n">
        <v>66.66666669999999</v>
      </c>
      <c r="AU31" s="0" t="inlineStr"/>
      <c r="AV31" s="0" t="n">
        <v>0</v>
      </c>
      <c r="AW31" s="0" t="n">
        <v>1</v>
      </c>
      <c r="AX31" s="0" t="n">
        <v>-1</v>
      </c>
      <c r="AY31" s="0" t="n">
        <v>0</v>
      </c>
      <c r="AZ31" s="0" t="n">
        <v>0</v>
      </c>
      <c r="BA31" s="0" t="inlineStr"/>
      <c r="BB31" s="0" t="n">
        <v>0</v>
      </c>
      <c r="BC31" s="0" t="n">
        <v>0</v>
      </c>
      <c r="BD31" s="0" t="n">
        <v>0</v>
      </c>
      <c r="BE31" s="0" t="n">
        <v>0</v>
      </c>
      <c r="BF31" s="0" t="n">
        <v>0</v>
      </c>
      <c r="BG31" s="0" t="n">
        <v>0</v>
      </c>
      <c r="BH31" s="0" t="n">
        <v>0</v>
      </c>
      <c r="BI31" s="0" t="n">
        <v>0</v>
      </c>
      <c r="BJ31" s="0" t="n">
        <v>0</v>
      </c>
      <c r="BK31" s="0" t="n">
        <v>0</v>
      </c>
      <c r="BL31" s="0" t="n">
        <v>0</v>
      </c>
      <c r="BM31" s="0" t="n">
        <v>0</v>
      </c>
      <c r="BN31" s="0" t="n">
        <v>0</v>
      </c>
      <c r="BO31" s="0" t="n">
        <v>0</v>
      </c>
      <c r="BP31" s="0" t="n">
        <v>0</v>
      </c>
      <c r="BQ31" s="0" t="n">
        <v>0</v>
      </c>
      <c r="BR31" s="0" t="n">
        <v>0</v>
      </c>
      <c r="BS31" s="0" t="n">
        <v>0</v>
      </c>
      <c r="BT31" s="0" t="n">
        <v>0</v>
      </c>
      <c r="BU31" s="0" t="n">
        <v>0</v>
      </c>
      <c r="BV31" s="0" t="n">
        <v>0</v>
      </c>
      <c r="BW31" s="0" t="n">
        <v>0</v>
      </c>
      <c r="CV31" s="0" t="n">
        <v>0</v>
      </c>
      <c r="CW31" s="0" t="n">
        <v>0</v>
      </c>
      <c r="CX31" s="0">
        <f>ROUND(Y31*Source!I104,7)</f>
        <v/>
      </c>
      <c r="CY31" s="0">
        <f>AA31</f>
        <v/>
      </c>
      <c r="CZ31" s="0">
        <f>AE31</f>
        <v/>
      </c>
      <c r="DA31" s="0">
        <f>AI31</f>
        <v/>
      </c>
      <c r="DB31" s="0">
        <f>ROUND(ROUND(AT31*CZ31,2),2)</f>
        <v/>
      </c>
      <c r="DC31" s="0">
        <f>ROUND(ROUND(AT31*AG31,2),2)</f>
        <v/>
      </c>
      <c r="DD31" s="0" t="inlineStr"/>
      <c r="DE31" s="0" t="inlineStr"/>
      <c r="DF31" s="0">
        <f>ROUND(ROUND(AE31*AI31,0)*CX31,0)</f>
        <v/>
      </c>
      <c r="DG31" s="0">
        <f>ROUND(ROUND(AF31,0)*CX31,0)</f>
        <v/>
      </c>
      <c r="DH31" s="0">
        <f>ROUND(ROUND(AG31,0)*CX31,0)</f>
        <v/>
      </c>
      <c r="DI31" s="0">
        <f>ROUND(ROUND(AH31,0)*CX31,0)</f>
        <v/>
      </c>
      <c r="DJ31" s="0">
        <f>DF31</f>
        <v/>
      </c>
      <c r="DK31" s="0" t="n">
        <v>0</v>
      </c>
      <c r="DL31" s="0" t="inlineStr"/>
      <c r="DM31" s="0" t="n">
        <v>0</v>
      </c>
      <c r="DN31" s="0" t="inlineStr"/>
      <c r="DO31" s="0" t="n">
        <v>0</v>
      </c>
    </row>
    <row r="32">
      <c r="A32" s="0">
        <f>ROW(Source!A104)</f>
        <v/>
      </c>
      <c r="B32" s="0" t="n">
        <v>78845955</v>
      </c>
      <c r="C32" s="0" t="n">
        <v>78846354</v>
      </c>
      <c r="D32" s="0" t="n">
        <v>29143380</v>
      </c>
      <c r="E32" s="0" t="n">
        <v>1</v>
      </c>
      <c r="F32" s="0" t="n">
        <v>1</v>
      </c>
      <c r="G32" s="0" t="n">
        <v>1</v>
      </c>
      <c r="H32" s="0" t="n">
        <v>3</v>
      </c>
      <c r="I32" s="0" t="inlineStr">
        <is>
          <t>302-0064</t>
        </is>
      </c>
      <c r="J32" s="0" t="inlineStr">
        <is>
          <t>ТССЦ Московской обл., 302-0064, приказ Минстроя России №675/пр от 28.02.2017 № 256/пр</t>
        </is>
      </c>
      <c r="K32" s="0" t="inlineStr">
        <is>
          <t>Кран шаровый муфтовый Valtec для воды диаметром 25 мм, тип в/в</t>
        </is>
      </c>
      <c r="L32" s="0" t="n">
        <v>1354</v>
      </c>
      <c r="N32" s="0" t="n">
        <v>1010</v>
      </c>
      <c r="O32" s="0" t="inlineStr">
        <is>
          <t>шт.</t>
        </is>
      </c>
      <c r="P32" s="0" t="inlineStr">
        <is>
          <t>шт.</t>
        </is>
      </c>
      <c r="Q32" s="0" t="n">
        <v>1</v>
      </c>
      <c r="W32" s="0" t="n">
        <v>0</v>
      </c>
      <c r="X32" s="0" t="n">
        <v>1163367142</v>
      </c>
      <c r="Y32" s="0">
        <f>AT32</f>
        <v/>
      </c>
      <c r="AA32" s="0" t="n">
        <v>949.99</v>
      </c>
      <c r="AB32" s="0" t="n">
        <v>0</v>
      </c>
      <c r="AC32" s="0" t="n">
        <v>0</v>
      </c>
      <c r="AD32" s="0" t="n">
        <v>0</v>
      </c>
      <c r="AE32" s="0" t="n">
        <v>67.09</v>
      </c>
      <c r="AF32" s="0" t="n">
        <v>0</v>
      </c>
      <c r="AG32" s="0" t="n">
        <v>0</v>
      </c>
      <c r="AH32" s="0" t="n">
        <v>0</v>
      </c>
      <c r="AI32" s="0" t="n">
        <v>14.16</v>
      </c>
      <c r="AJ32" s="0" t="n">
        <v>1</v>
      </c>
      <c r="AK32" s="0" t="n">
        <v>1</v>
      </c>
      <c r="AL32" s="0" t="n">
        <v>1</v>
      </c>
      <c r="AM32" s="0" t="n">
        <v>0</v>
      </c>
      <c r="AN32" s="0" t="n">
        <v>0</v>
      </c>
      <c r="AO32" s="0" t="n">
        <v>0</v>
      </c>
      <c r="AP32" s="0" t="n">
        <v>1</v>
      </c>
      <c r="AQ32" s="0" t="n">
        <v>0</v>
      </c>
      <c r="AR32" s="0" t="n">
        <v>0</v>
      </c>
      <c r="AS32" s="0" t="inlineStr"/>
      <c r="AT32" s="0" t="n">
        <v>66.66666669999999</v>
      </c>
      <c r="AU32" s="0" t="inlineStr"/>
      <c r="AV32" s="0" t="n">
        <v>0</v>
      </c>
      <c r="AW32" s="0" t="n">
        <v>1</v>
      </c>
      <c r="AX32" s="0" t="n">
        <v>-1</v>
      </c>
      <c r="AY32" s="0" t="n">
        <v>0</v>
      </c>
      <c r="AZ32" s="0" t="n">
        <v>0</v>
      </c>
      <c r="BA32" s="0" t="inlineStr"/>
      <c r="BB32" s="0" t="n">
        <v>0</v>
      </c>
      <c r="BC32" s="0" t="n">
        <v>0</v>
      </c>
      <c r="BD32" s="0" t="n">
        <v>0</v>
      </c>
      <c r="BE32" s="0" t="n">
        <v>0</v>
      </c>
      <c r="BF32" s="0" t="n">
        <v>0</v>
      </c>
      <c r="BG32" s="0" t="n">
        <v>0</v>
      </c>
      <c r="BH32" s="0" t="n">
        <v>0</v>
      </c>
      <c r="BI32" s="0" t="n">
        <v>0</v>
      </c>
      <c r="BJ32" s="0" t="n">
        <v>0</v>
      </c>
      <c r="BK32" s="0" t="n">
        <v>0</v>
      </c>
      <c r="BL32" s="0" t="n">
        <v>0</v>
      </c>
      <c r="BM32" s="0" t="n">
        <v>0</v>
      </c>
      <c r="BN32" s="0" t="n">
        <v>0</v>
      </c>
      <c r="BO32" s="0" t="n">
        <v>0</v>
      </c>
      <c r="BP32" s="0" t="n">
        <v>0</v>
      </c>
      <c r="BQ32" s="0" t="n">
        <v>0</v>
      </c>
      <c r="BR32" s="0" t="n">
        <v>0</v>
      </c>
      <c r="BS32" s="0" t="n">
        <v>0</v>
      </c>
      <c r="BT32" s="0" t="n">
        <v>0</v>
      </c>
      <c r="BU32" s="0" t="n">
        <v>0</v>
      </c>
      <c r="BV32" s="0" t="n">
        <v>0</v>
      </c>
      <c r="BW32" s="0" t="n">
        <v>0</v>
      </c>
      <c r="CV32" s="0" t="n">
        <v>0</v>
      </c>
      <c r="CW32" s="0" t="n">
        <v>0</v>
      </c>
      <c r="CX32" s="0">
        <f>ROUND(Y32*Source!I104,7)</f>
        <v/>
      </c>
      <c r="CY32" s="0">
        <f>AA32</f>
        <v/>
      </c>
      <c r="CZ32" s="0">
        <f>AE32</f>
        <v/>
      </c>
      <c r="DA32" s="0">
        <f>AI32</f>
        <v/>
      </c>
      <c r="DB32" s="0">
        <f>ROUND(ROUND(AT32*CZ32,2),2)</f>
        <v/>
      </c>
      <c r="DC32" s="0">
        <f>ROUND(ROUND(AT32*AG32,2),2)</f>
        <v/>
      </c>
      <c r="DD32" s="0" t="inlineStr"/>
      <c r="DE32" s="0" t="inlineStr"/>
      <c r="DF32" s="0">
        <f>ROUND(ROUND(AE32*AI32,0)*CX32,0)</f>
        <v/>
      </c>
      <c r="DG32" s="0">
        <f>ROUND(ROUND(AF32,0)*CX32,0)</f>
        <v/>
      </c>
      <c r="DH32" s="0">
        <f>ROUND(ROUND(AG32,0)*CX32,0)</f>
        <v/>
      </c>
      <c r="DI32" s="0">
        <f>ROUND(ROUND(AH32,0)*CX32,0)</f>
        <v/>
      </c>
      <c r="DJ32" s="0">
        <f>DF32</f>
        <v/>
      </c>
      <c r="DK32" s="0" t="n">
        <v>0</v>
      </c>
      <c r="DL32" s="0" t="inlineStr"/>
      <c r="DM32" s="0" t="n">
        <v>0</v>
      </c>
      <c r="DN32" s="0" t="inlineStr"/>
      <c r="DO32" s="0" t="n">
        <v>0</v>
      </c>
    </row>
    <row r="33">
      <c r="A33" s="0">
        <f>ROW(Source!A104)</f>
        <v/>
      </c>
      <c r="B33" s="0" t="n">
        <v>78845955</v>
      </c>
      <c r="C33" s="0" t="n">
        <v>78846354</v>
      </c>
      <c r="D33" s="0" t="n">
        <v>29159179</v>
      </c>
      <c r="E33" s="0" t="n">
        <v>1</v>
      </c>
      <c r="F33" s="0" t="n">
        <v>1</v>
      </c>
      <c r="G33" s="0" t="n">
        <v>1</v>
      </c>
      <c r="H33" s="0" t="n">
        <v>3</v>
      </c>
      <c r="I33" s="0" t="inlineStr">
        <is>
          <t>507-5019</t>
        </is>
      </c>
      <c r="J33" s="0" t="inlineStr">
        <is>
          <t>ТССЦ Московской обл., 507-5019, приказ Минстроя России №675/пр от 28.02.2017 № 258/пр</t>
        </is>
      </c>
      <c r="K33" s="0" t="inlineStr">
        <is>
          <t>Муфта полипропиленовая комбинированная, с внутренней резьбой диаметром 20х1/2"</t>
        </is>
      </c>
      <c r="L33" s="0" t="n">
        <v>1358</v>
      </c>
      <c r="N33" s="0" t="n">
        <v>1010</v>
      </c>
      <c r="O33" s="0" t="inlineStr">
        <is>
          <t>10 шт.</t>
        </is>
      </c>
      <c r="P33" s="0" t="inlineStr">
        <is>
          <t>10 шт.</t>
        </is>
      </c>
      <c r="Q33" s="0" t="n">
        <v>10</v>
      </c>
      <c r="W33" s="0" t="n">
        <v>0</v>
      </c>
      <c r="X33" s="0" t="n">
        <v>-2070859470</v>
      </c>
      <c r="Y33" s="0">
        <f>AT33</f>
        <v/>
      </c>
      <c r="AA33" s="0" t="n">
        <v>425.74</v>
      </c>
      <c r="AB33" s="0" t="n">
        <v>0</v>
      </c>
      <c r="AC33" s="0" t="n">
        <v>0</v>
      </c>
      <c r="AD33" s="0" t="n">
        <v>0</v>
      </c>
      <c r="AE33" s="0" t="n">
        <v>74.3</v>
      </c>
      <c r="AF33" s="0" t="n">
        <v>0</v>
      </c>
      <c r="AG33" s="0" t="n">
        <v>0</v>
      </c>
      <c r="AH33" s="0" t="n">
        <v>0</v>
      </c>
      <c r="AI33" s="0" t="n">
        <v>5.73</v>
      </c>
      <c r="AJ33" s="0" t="n">
        <v>1</v>
      </c>
      <c r="AK33" s="0" t="n">
        <v>1</v>
      </c>
      <c r="AL33" s="0" t="n">
        <v>1</v>
      </c>
      <c r="AM33" s="0" t="n">
        <v>0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  <c r="AS33" s="0" t="inlineStr"/>
      <c r="AT33" s="0" t="n">
        <v>6.6666667</v>
      </c>
      <c r="AU33" s="0" t="inlineStr"/>
      <c r="AV33" s="0" t="n">
        <v>0</v>
      </c>
      <c r="AW33" s="0" t="n">
        <v>1</v>
      </c>
      <c r="AX33" s="0" t="n">
        <v>-1</v>
      </c>
      <c r="AY33" s="0" t="n">
        <v>0</v>
      </c>
      <c r="AZ33" s="0" t="n">
        <v>0</v>
      </c>
      <c r="BA33" s="0" t="inlineStr"/>
      <c r="BB33" s="0" t="n">
        <v>0</v>
      </c>
      <c r="BC33" s="0" t="n">
        <v>0</v>
      </c>
      <c r="BD33" s="0" t="n">
        <v>0</v>
      </c>
      <c r="BE33" s="0" t="n">
        <v>0</v>
      </c>
      <c r="BF33" s="0" t="n">
        <v>0</v>
      </c>
      <c r="BG33" s="0" t="n">
        <v>0</v>
      </c>
      <c r="BH33" s="0" t="n">
        <v>0</v>
      </c>
      <c r="BI33" s="0" t="n">
        <v>0</v>
      </c>
      <c r="BJ33" s="0" t="n">
        <v>0</v>
      </c>
      <c r="BK33" s="0" t="n">
        <v>0</v>
      </c>
      <c r="BL33" s="0" t="n">
        <v>0</v>
      </c>
      <c r="BM33" s="0" t="n">
        <v>0</v>
      </c>
      <c r="BN33" s="0" t="n">
        <v>0</v>
      </c>
      <c r="BO33" s="0" t="n">
        <v>0</v>
      </c>
      <c r="BP33" s="0" t="n">
        <v>0</v>
      </c>
      <c r="BQ33" s="0" t="n">
        <v>0</v>
      </c>
      <c r="BR33" s="0" t="n">
        <v>0</v>
      </c>
      <c r="BS33" s="0" t="n">
        <v>0</v>
      </c>
      <c r="BT33" s="0" t="n">
        <v>0</v>
      </c>
      <c r="BU33" s="0" t="n">
        <v>0</v>
      </c>
      <c r="BV33" s="0" t="n">
        <v>0</v>
      </c>
      <c r="BW33" s="0" t="n">
        <v>0</v>
      </c>
      <c r="CV33" s="0" t="n">
        <v>0</v>
      </c>
      <c r="CW33" s="0" t="n">
        <v>0</v>
      </c>
      <c r="CX33" s="0">
        <f>ROUND(Y33*Source!I104,7)</f>
        <v/>
      </c>
      <c r="CY33" s="0">
        <f>AA33</f>
        <v/>
      </c>
      <c r="CZ33" s="0">
        <f>AE33</f>
        <v/>
      </c>
      <c r="DA33" s="0">
        <f>AI33</f>
        <v/>
      </c>
      <c r="DB33" s="0">
        <f>ROUND(ROUND(AT33*CZ33,2),2)</f>
        <v/>
      </c>
      <c r="DC33" s="0">
        <f>ROUND(ROUND(AT33*AG33,2),2)</f>
        <v/>
      </c>
      <c r="DD33" s="0" t="inlineStr"/>
      <c r="DE33" s="0" t="inlineStr"/>
      <c r="DF33" s="0">
        <f>ROUND(ROUND(AE33*AI33,0)*CX33,0)</f>
        <v/>
      </c>
      <c r="DG33" s="0">
        <f>ROUND(ROUND(AF33,0)*CX33,0)</f>
        <v/>
      </c>
      <c r="DH33" s="0">
        <f>ROUND(ROUND(AG33,0)*CX33,0)</f>
        <v/>
      </c>
      <c r="DI33" s="0">
        <f>ROUND(ROUND(AH33,0)*CX33,0)</f>
        <v/>
      </c>
      <c r="DJ33" s="0">
        <f>DF33</f>
        <v/>
      </c>
      <c r="DK33" s="0" t="n">
        <v>0</v>
      </c>
      <c r="DL33" s="0" t="inlineStr"/>
      <c r="DM33" s="0" t="n">
        <v>0</v>
      </c>
      <c r="DN33" s="0" t="inlineStr"/>
      <c r="DO33" s="0" t="n">
        <v>0</v>
      </c>
    </row>
    <row r="34">
      <c r="A34" s="0">
        <f>ROW(Source!A146)</f>
        <v/>
      </c>
      <c r="B34" s="0" t="n">
        <v>78845955</v>
      </c>
      <c r="C34" s="0" t="n">
        <v>78846108</v>
      </c>
      <c r="D34" s="0" t="n">
        <v>18410572</v>
      </c>
      <c r="E34" s="0" t="n">
        <v>1</v>
      </c>
      <c r="F34" s="0" t="n">
        <v>1</v>
      </c>
      <c r="G34" s="0" t="n">
        <v>1</v>
      </c>
      <c r="H34" s="0" t="n">
        <v>1</v>
      </c>
      <c r="I34" s="0" t="inlineStr">
        <is>
          <t>1-1032-90</t>
        </is>
      </c>
      <c r="J34" s="0" t="inlineStr"/>
      <c r="K34" s="0" t="inlineStr">
        <is>
          <t>Рабочий строитель среднего разряда 3,2</t>
        </is>
      </c>
      <c r="L34" s="0" t="n">
        <v>1369</v>
      </c>
      <c r="N34" s="0" t="n">
        <v>1013</v>
      </c>
      <c r="O34" s="0" t="inlineStr">
        <is>
          <t>чел.-ч</t>
        </is>
      </c>
      <c r="P34" s="0" t="inlineStr">
        <is>
          <t>чел.-ч</t>
        </is>
      </c>
      <c r="Q34" s="0" t="n">
        <v>1</v>
      </c>
      <c r="W34" s="0" t="n">
        <v>0</v>
      </c>
      <c r="X34" s="0" t="n">
        <v>-546915240</v>
      </c>
      <c r="Y34" s="0">
        <f>AT34</f>
        <v/>
      </c>
      <c r="AA34" s="0" t="n">
        <v>0</v>
      </c>
      <c r="AB34" s="0" t="n">
        <v>0</v>
      </c>
      <c r="AC34" s="0" t="n">
        <v>0</v>
      </c>
      <c r="AD34" s="0" t="n">
        <v>8.74</v>
      </c>
      <c r="AE34" s="0" t="n">
        <v>0</v>
      </c>
      <c r="AF34" s="0" t="n">
        <v>0</v>
      </c>
      <c r="AG34" s="0" t="n">
        <v>0</v>
      </c>
      <c r="AH34" s="0" t="n">
        <v>8.74</v>
      </c>
      <c r="AI34" s="0" t="n">
        <v>1</v>
      </c>
      <c r="AJ34" s="0" t="n">
        <v>1</v>
      </c>
      <c r="AK34" s="0" t="n">
        <v>1</v>
      </c>
      <c r="AL34" s="0" t="n">
        <v>1</v>
      </c>
      <c r="AM34" s="0" t="n">
        <v>-2</v>
      </c>
      <c r="AN34" s="0" t="n">
        <v>0</v>
      </c>
      <c r="AO34" s="0" t="n">
        <v>1</v>
      </c>
      <c r="AP34" s="0" t="n">
        <v>0</v>
      </c>
      <c r="AQ34" s="0" t="n">
        <v>0</v>
      </c>
      <c r="AR34" s="0" t="n">
        <v>0</v>
      </c>
      <c r="AS34" s="0" t="inlineStr"/>
      <c r="AT34" s="0" t="n">
        <v>201.84</v>
      </c>
      <c r="AU34" s="0" t="inlineStr"/>
      <c r="AV34" s="0" t="n">
        <v>1</v>
      </c>
      <c r="AW34" s="0" t="n">
        <v>2</v>
      </c>
      <c r="AX34" s="0" t="n">
        <v>78846109</v>
      </c>
      <c r="AY34" s="0" t="n">
        <v>1</v>
      </c>
      <c r="AZ34" s="0" t="n">
        <v>0</v>
      </c>
      <c r="BA34" s="0" t="n">
        <v>35</v>
      </c>
      <c r="BB34" s="0" t="n">
        <v>0</v>
      </c>
      <c r="BC34" s="0" t="n">
        <v>0</v>
      </c>
      <c r="BD34" s="0" t="n">
        <v>0</v>
      </c>
      <c r="BE34" s="0" t="n">
        <v>0</v>
      </c>
      <c r="BF34" s="0" t="n">
        <v>0</v>
      </c>
      <c r="BG34" s="0" t="n">
        <v>0</v>
      </c>
      <c r="BH34" s="0" t="n">
        <v>0</v>
      </c>
      <c r="BI34" s="0" t="n">
        <v>0</v>
      </c>
      <c r="BJ34" s="0" t="n">
        <v>0</v>
      </c>
      <c r="BK34" s="0" t="n">
        <v>0</v>
      </c>
      <c r="BL34" s="0" t="n">
        <v>0</v>
      </c>
      <c r="BM34" s="0" t="n">
        <v>0</v>
      </c>
      <c r="BN34" s="0" t="n">
        <v>0</v>
      </c>
      <c r="BO34" s="0" t="n">
        <v>0</v>
      </c>
      <c r="BP34" s="0" t="n">
        <v>0</v>
      </c>
      <c r="BQ34" s="0" t="n">
        <v>0</v>
      </c>
      <c r="BR34" s="0" t="n">
        <v>0</v>
      </c>
      <c r="BS34" s="0" t="n">
        <v>0</v>
      </c>
      <c r="BT34" s="0" t="n">
        <v>0</v>
      </c>
      <c r="BU34" s="0" t="n">
        <v>0</v>
      </c>
      <c r="BV34" s="0" t="n">
        <v>0</v>
      </c>
      <c r="BW34" s="0" t="n">
        <v>0</v>
      </c>
      <c r="CU34" s="0">
        <f>ROUND(AT34*Source!I146*AH34*AL34,0)</f>
        <v/>
      </c>
      <c r="CV34" s="0">
        <f>ROUND(Y34*Source!I146,7)</f>
        <v/>
      </c>
      <c r="CW34" s="0" t="n">
        <v>0</v>
      </c>
      <c r="CX34" s="0">
        <f>ROUND(Y34*Source!I146,7)</f>
        <v/>
      </c>
      <c r="CY34" s="0">
        <f>AD34</f>
        <v/>
      </c>
      <c r="CZ34" s="0">
        <f>AH34</f>
        <v/>
      </c>
      <c r="DA34" s="0">
        <f>AL34</f>
        <v/>
      </c>
      <c r="DB34" s="0">
        <f>ROUND(ROUND(AT34*CZ34,2),2)</f>
        <v/>
      </c>
      <c r="DC34" s="0">
        <f>ROUND(ROUND(AT34*AG34,2),2)</f>
        <v/>
      </c>
      <c r="DD34" s="0" t="inlineStr"/>
      <c r="DE34" s="0" t="inlineStr"/>
      <c r="DF34" s="0">
        <f>ROUND(ROUND(AE34,0)*CX34,0)</f>
        <v/>
      </c>
      <c r="DG34" s="0">
        <f>ROUND(ROUND(AF34,0)*CX34,0)</f>
        <v/>
      </c>
      <c r="DH34" s="0">
        <f>ROUND(ROUND(AG34,0)*CX34,0)</f>
        <v/>
      </c>
      <c r="DI34" s="0">
        <f>ROUND(ROUND(AH34,0)*CX34,0)</f>
        <v/>
      </c>
      <c r="DJ34" s="0">
        <f>DI34</f>
        <v/>
      </c>
      <c r="DK34" s="0" t="n">
        <v>0</v>
      </c>
      <c r="DL34" s="0" t="inlineStr"/>
      <c r="DM34" s="0" t="n">
        <v>0</v>
      </c>
      <c r="DN34" s="0" t="inlineStr"/>
      <c r="DO34" s="0" t="n">
        <v>0</v>
      </c>
    </row>
    <row r="35">
      <c r="A35" s="0">
        <f>ROW(Source!A146)</f>
        <v/>
      </c>
      <c r="B35" s="0" t="n">
        <v>78845955</v>
      </c>
      <c r="C35" s="0" t="n">
        <v>78846108</v>
      </c>
      <c r="D35" s="0" t="n">
        <v>29172513</v>
      </c>
      <c r="E35" s="0" t="n">
        <v>1</v>
      </c>
      <c r="F35" s="0" t="n">
        <v>1</v>
      </c>
      <c r="G35" s="0" t="n">
        <v>1</v>
      </c>
      <c r="H35" s="0" t="n">
        <v>2</v>
      </c>
      <c r="I35" s="0" t="inlineStr">
        <is>
          <t>030401</t>
        </is>
      </c>
      <c r="J35" s="0" t="inlineStr">
        <is>
          <t>ТСЭМ Московской обл., 030401, приказ Минстроя России №675/пр от 28.02.2017 № 264/пр</t>
        </is>
      </c>
      <c r="K35" s="0" t="inlineStr">
        <is>
          <t>Лебедки электрические тяговым усилием до 5,79 кН (0,59 т)</t>
        </is>
      </c>
      <c r="L35" s="0" t="n">
        <v>1368</v>
      </c>
      <c r="N35" s="0" t="n">
        <v>1011</v>
      </c>
      <c r="O35" s="0" t="inlineStr">
        <is>
          <t>маш.-ч</t>
        </is>
      </c>
      <c r="P35" s="0" t="inlineStr">
        <is>
          <t>маш.-ч</t>
        </is>
      </c>
      <c r="Q35" s="0" t="n">
        <v>1</v>
      </c>
      <c r="W35" s="0" t="n">
        <v>0</v>
      </c>
      <c r="X35" s="0" t="n">
        <v>-1790740115</v>
      </c>
      <c r="Y35" s="0">
        <f>AT35</f>
        <v/>
      </c>
      <c r="AA35" s="0" t="n">
        <v>0</v>
      </c>
      <c r="AB35" s="0" t="n">
        <v>20.59</v>
      </c>
      <c r="AC35" s="0" t="n">
        <v>0</v>
      </c>
      <c r="AD35" s="0" t="n">
        <v>0</v>
      </c>
      <c r="AE35" s="0" t="n">
        <v>0</v>
      </c>
      <c r="AF35" s="0" t="n">
        <v>1.7</v>
      </c>
      <c r="AG35" s="0" t="n">
        <v>0</v>
      </c>
      <c r="AH35" s="0" t="n">
        <v>0</v>
      </c>
      <c r="AI35" s="0" t="n">
        <v>1</v>
      </c>
      <c r="AJ35" s="0" t="n">
        <v>12.11</v>
      </c>
      <c r="AK35" s="0" t="n">
        <v>52.25</v>
      </c>
      <c r="AL35" s="0" t="n">
        <v>1</v>
      </c>
      <c r="AM35" s="0" t="n">
        <v>2</v>
      </c>
      <c r="AN35" s="0" t="n">
        <v>0</v>
      </c>
      <c r="AO35" s="0" t="n">
        <v>1</v>
      </c>
      <c r="AP35" s="0" t="n">
        <v>0</v>
      </c>
      <c r="AQ35" s="0" t="n">
        <v>0</v>
      </c>
      <c r="AR35" s="0" t="n">
        <v>0</v>
      </c>
      <c r="AS35" s="0" t="inlineStr"/>
      <c r="AT35" s="0" t="n">
        <v>0.71</v>
      </c>
      <c r="AU35" s="0" t="inlineStr"/>
      <c r="AV35" s="0" t="n">
        <v>0</v>
      </c>
      <c r="AW35" s="0" t="n">
        <v>2</v>
      </c>
      <c r="AX35" s="0" t="n">
        <v>78846110</v>
      </c>
      <c r="AY35" s="0" t="n">
        <v>1</v>
      </c>
      <c r="AZ35" s="0" t="n">
        <v>0</v>
      </c>
      <c r="BA35" s="0" t="n">
        <v>36</v>
      </c>
      <c r="BB35" s="0" t="n">
        <v>0</v>
      </c>
      <c r="BC35" s="0" t="n">
        <v>0</v>
      </c>
      <c r="BD35" s="0" t="n">
        <v>0</v>
      </c>
      <c r="BE35" s="0" t="n">
        <v>0</v>
      </c>
      <c r="BF35" s="0" t="n">
        <v>0</v>
      </c>
      <c r="BG35" s="0" t="n">
        <v>0</v>
      </c>
      <c r="BH35" s="0" t="n">
        <v>0</v>
      </c>
      <c r="BI35" s="0" t="n">
        <v>0</v>
      </c>
      <c r="BJ35" s="0" t="n">
        <v>0</v>
      </c>
      <c r="BK35" s="0" t="n">
        <v>0</v>
      </c>
      <c r="BL35" s="0" t="n">
        <v>0</v>
      </c>
      <c r="BM35" s="0" t="n">
        <v>0</v>
      </c>
      <c r="BN35" s="0" t="n">
        <v>0</v>
      </c>
      <c r="BO35" s="0" t="n">
        <v>0</v>
      </c>
      <c r="BP35" s="0" t="n">
        <v>0</v>
      </c>
      <c r="BQ35" s="0" t="n">
        <v>0</v>
      </c>
      <c r="BR35" s="0" t="n">
        <v>0</v>
      </c>
      <c r="BS35" s="0" t="n">
        <v>0</v>
      </c>
      <c r="BT35" s="0" t="n">
        <v>0</v>
      </c>
      <c r="BU35" s="0" t="n">
        <v>0</v>
      </c>
      <c r="BV35" s="0" t="n">
        <v>0</v>
      </c>
      <c r="BW35" s="0" t="n">
        <v>0</v>
      </c>
      <c r="CV35" s="0" t="n">
        <v>0</v>
      </c>
      <c r="CW35" s="0">
        <f>ROUND(Y35*Source!I146*DO35,7)</f>
        <v/>
      </c>
      <c r="CX35" s="0">
        <f>ROUND(Y35*Source!I146,7)</f>
        <v/>
      </c>
      <c r="CY35" s="0">
        <f>AB35</f>
        <v/>
      </c>
      <c r="CZ35" s="0">
        <f>AF35</f>
        <v/>
      </c>
      <c r="DA35" s="0">
        <f>AJ35</f>
        <v/>
      </c>
      <c r="DB35" s="0">
        <f>ROUND(ROUND(AT35*CZ35,2),2)</f>
        <v/>
      </c>
      <c r="DC35" s="0">
        <f>ROUND(ROUND(AT35*AG35,2),2)</f>
        <v/>
      </c>
      <c r="DD35" s="0" t="inlineStr"/>
      <c r="DE35" s="0" t="inlineStr"/>
      <c r="DF35" s="0">
        <f>ROUND(ROUND(AE35,0)*CX35,0)</f>
        <v/>
      </c>
      <c r="DG35" s="0">
        <f>ROUND(ROUND(AF35*AJ35,0)*CX35,0)</f>
        <v/>
      </c>
      <c r="DH35" s="0">
        <f>ROUND(ROUND(AG35*AK35,0)*CX35,0)</f>
        <v/>
      </c>
      <c r="DI35" s="0">
        <f>ROUND(ROUND(AH35,0)*CX35,0)</f>
        <v/>
      </c>
      <c r="DJ35" s="0">
        <f>DG35</f>
        <v/>
      </c>
      <c r="DK35" s="0" t="n">
        <v>0</v>
      </c>
      <c r="DL35" s="0" t="inlineStr"/>
      <c r="DM35" s="0" t="n">
        <v>0</v>
      </c>
      <c r="DN35" s="0" t="inlineStr"/>
      <c r="DO35" s="0" t="n">
        <v>0</v>
      </c>
    </row>
    <row r="36">
      <c r="A36" s="0">
        <f>ROW(Source!A146)</f>
        <v/>
      </c>
      <c r="B36" s="0" t="n">
        <v>78845955</v>
      </c>
      <c r="C36" s="0" t="n">
        <v>78846108</v>
      </c>
      <c r="D36" s="0" t="n">
        <v>29145213</v>
      </c>
      <c r="E36" s="0" t="n">
        <v>1</v>
      </c>
      <c r="F36" s="0" t="n">
        <v>1</v>
      </c>
      <c r="G36" s="0" t="n">
        <v>1</v>
      </c>
      <c r="H36" s="0" t="n">
        <v>3</v>
      </c>
      <c r="I36" s="0" t="inlineStr">
        <is>
          <t>402-0083</t>
        </is>
      </c>
      <c r="J36" s="0" t="inlineStr">
        <is>
          <t>ТССЦ Московской обл., 402-0083, приказ Минстроя России №675/пр от 28.02.2017 № 257/пр</t>
        </is>
      </c>
      <c r="K36" s="0" t="inlineStr">
        <is>
          <t>Раствор готовый отделочный тяжелый, цементно-известковый 1:1:6</t>
        </is>
      </c>
      <c r="L36" s="0" t="n">
        <v>1339</v>
      </c>
      <c r="N36" s="0" t="n">
        <v>1007</v>
      </c>
      <c r="O36" s="0" t="inlineStr">
        <is>
          <t>м3</t>
        </is>
      </c>
      <c r="P36" s="0" t="inlineStr">
        <is>
          <t>м3</t>
        </is>
      </c>
      <c r="Q36" s="0" t="n">
        <v>1</v>
      </c>
      <c r="W36" s="0" t="n">
        <v>0</v>
      </c>
      <c r="X36" s="0" t="n">
        <v>298602793</v>
      </c>
      <c r="Y36" s="0">
        <f>AT36</f>
        <v/>
      </c>
      <c r="AA36" s="0" t="n">
        <v>5246.23</v>
      </c>
      <c r="AB36" s="0" t="n">
        <v>0</v>
      </c>
      <c r="AC36" s="0" t="n">
        <v>0</v>
      </c>
      <c r="AD36" s="0" t="n">
        <v>0</v>
      </c>
      <c r="AE36" s="0" t="n">
        <v>517.89</v>
      </c>
      <c r="AF36" s="0" t="n">
        <v>0</v>
      </c>
      <c r="AG36" s="0" t="n">
        <v>0</v>
      </c>
      <c r="AH36" s="0" t="n">
        <v>0</v>
      </c>
      <c r="AI36" s="0" t="n">
        <v>10.13</v>
      </c>
      <c r="AJ36" s="0" t="n">
        <v>1</v>
      </c>
      <c r="AK36" s="0" t="n">
        <v>1</v>
      </c>
      <c r="AL36" s="0" t="n">
        <v>1</v>
      </c>
      <c r="AM36" s="0" t="n">
        <v>2</v>
      </c>
      <c r="AN36" s="0" t="n">
        <v>0</v>
      </c>
      <c r="AO36" s="0" t="n">
        <v>1</v>
      </c>
      <c r="AP36" s="0" t="n">
        <v>0</v>
      </c>
      <c r="AQ36" s="0" t="n">
        <v>0</v>
      </c>
      <c r="AR36" s="0" t="n">
        <v>0</v>
      </c>
      <c r="AS36" s="0" t="inlineStr"/>
      <c r="AT36" s="0" t="n">
        <v>2.2</v>
      </c>
      <c r="AU36" s="0" t="inlineStr"/>
      <c r="AV36" s="0" t="n">
        <v>0</v>
      </c>
      <c r="AW36" s="0" t="n">
        <v>2</v>
      </c>
      <c r="AX36" s="0" t="n">
        <v>78846111</v>
      </c>
      <c r="AY36" s="0" t="n">
        <v>1</v>
      </c>
      <c r="AZ36" s="0" t="n">
        <v>0</v>
      </c>
      <c r="BA36" s="0" t="n">
        <v>37</v>
      </c>
      <c r="BB36" s="0" t="n">
        <v>0</v>
      </c>
      <c r="BC36" s="0" t="n">
        <v>0</v>
      </c>
      <c r="BD36" s="0" t="n">
        <v>0</v>
      </c>
      <c r="BE36" s="0" t="n">
        <v>0</v>
      </c>
      <c r="BF36" s="0" t="n">
        <v>0</v>
      </c>
      <c r="BG36" s="0" t="n">
        <v>0</v>
      </c>
      <c r="BH36" s="0" t="n">
        <v>0</v>
      </c>
      <c r="BI36" s="0" t="n">
        <v>0</v>
      </c>
      <c r="BJ36" s="0" t="n">
        <v>0</v>
      </c>
      <c r="BK36" s="0" t="n">
        <v>0</v>
      </c>
      <c r="BL36" s="0" t="n">
        <v>0</v>
      </c>
      <c r="BM36" s="0" t="n">
        <v>0</v>
      </c>
      <c r="BN36" s="0" t="n">
        <v>0</v>
      </c>
      <c r="BO36" s="0" t="n">
        <v>0</v>
      </c>
      <c r="BP36" s="0" t="n">
        <v>0</v>
      </c>
      <c r="BQ36" s="0" t="n">
        <v>0</v>
      </c>
      <c r="BR36" s="0" t="n">
        <v>0</v>
      </c>
      <c r="BS36" s="0" t="n">
        <v>0</v>
      </c>
      <c r="BT36" s="0" t="n">
        <v>0</v>
      </c>
      <c r="BU36" s="0" t="n">
        <v>0</v>
      </c>
      <c r="BV36" s="0" t="n">
        <v>0</v>
      </c>
      <c r="BW36" s="0" t="n">
        <v>0</v>
      </c>
      <c r="CV36" s="0" t="n">
        <v>0</v>
      </c>
      <c r="CW36" s="0" t="n">
        <v>0</v>
      </c>
      <c r="CX36" s="0">
        <f>ROUND(Y36*Source!I146,7)</f>
        <v/>
      </c>
      <c r="CY36" s="0">
        <f>AA36</f>
        <v/>
      </c>
      <c r="CZ36" s="0">
        <f>AE36</f>
        <v/>
      </c>
      <c r="DA36" s="0">
        <f>AI36</f>
        <v/>
      </c>
      <c r="DB36" s="0">
        <f>ROUND(ROUND(AT36*CZ36,2),2)</f>
        <v/>
      </c>
      <c r="DC36" s="0">
        <f>ROUND(ROUND(AT36*AG36,2),2)</f>
        <v/>
      </c>
      <c r="DD36" s="0" t="inlineStr"/>
      <c r="DE36" s="0" t="inlineStr"/>
      <c r="DF36" s="0">
        <f>ROUND(ROUND(AE36*AI36,0)*CX36,0)</f>
        <v/>
      </c>
      <c r="DG36" s="0">
        <f>ROUND(ROUND(AF36,0)*CX36,0)</f>
        <v/>
      </c>
      <c r="DH36" s="0">
        <f>ROUND(ROUND(AG36,0)*CX36,0)</f>
        <v/>
      </c>
      <c r="DI36" s="0">
        <f>ROUND(ROUND(AH36,0)*CX36,0)</f>
        <v/>
      </c>
      <c r="DJ36" s="0">
        <f>DF36</f>
        <v/>
      </c>
      <c r="DK36" s="0" t="n">
        <v>0</v>
      </c>
      <c r="DL36" s="0" t="inlineStr"/>
      <c r="DM36" s="0" t="n">
        <v>0</v>
      </c>
      <c r="DN36" s="0" t="inlineStr"/>
      <c r="DO36" s="0" t="n">
        <v>0</v>
      </c>
    </row>
    <row r="37">
      <c r="A37" s="0">
        <f>ROW(Source!A146)</f>
        <v/>
      </c>
      <c r="B37" s="0" t="n">
        <v>78845955</v>
      </c>
      <c r="C37" s="0" t="n">
        <v>78846108</v>
      </c>
      <c r="D37" s="0" t="n">
        <v>29145281</v>
      </c>
      <c r="E37" s="0" t="n">
        <v>1</v>
      </c>
      <c r="F37" s="0" t="n">
        <v>1</v>
      </c>
      <c r="G37" s="0" t="n">
        <v>1</v>
      </c>
      <c r="H37" s="0" t="n">
        <v>3</v>
      </c>
      <c r="I37" s="0" t="inlineStr">
        <is>
          <t>402-0093</t>
        </is>
      </c>
      <c r="J37" s="0" t="inlineStr">
        <is>
          <t>ТССЦ Московской обл., 402-0093, приказ Минстроя России №675/пр от 28.02.2017 № 257/пр</t>
        </is>
      </c>
      <c r="K37" s="0" t="inlineStr">
        <is>
          <t>Штукатурка фасадная декоративная типа "BOLIX MPKA15DM"</t>
        </is>
      </c>
      <c r="L37" s="0" t="n">
        <v>1346</v>
      </c>
      <c r="N37" s="0" t="n">
        <v>1009</v>
      </c>
      <c r="O37" s="0" t="inlineStr">
        <is>
          <t>кг</t>
        </is>
      </c>
      <c r="P37" s="0" t="inlineStr">
        <is>
          <t>кг</t>
        </is>
      </c>
      <c r="Q37" s="0" t="n">
        <v>1</v>
      </c>
      <c r="W37" s="0" t="n">
        <v>0</v>
      </c>
      <c r="X37" s="0" t="n">
        <v>1120003935</v>
      </c>
      <c r="Y37" s="0">
        <f>AT37</f>
        <v/>
      </c>
      <c r="AA37" s="0" t="n">
        <v>50.6</v>
      </c>
      <c r="AB37" s="0" t="n">
        <v>0</v>
      </c>
      <c r="AC37" s="0" t="n">
        <v>0</v>
      </c>
      <c r="AD37" s="0" t="n">
        <v>0</v>
      </c>
      <c r="AE37" s="0" t="n">
        <v>9.02</v>
      </c>
      <c r="AF37" s="0" t="n">
        <v>0</v>
      </c>
      <c r="AG37" s="0" t="n">
        <v>0</v>
      </c>
      <c r="AH37" s="0" t="n">
        <v>0</v>
      </c>
      <c r="AI37" s="0" t="n">
        <v>5.61</v>
      </c>
      <c r="AJ37" s="0" t="n">
        <v>1</v>
      </c>
      <c r="AK37" s="0" t="n">
        <v>1</v>
      </c>
      <c r="AL37" s="0" t="n">
        <v>1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  <c r="AS37" s="0" t="inlineStr"/>
      <c r="AT37" s="0" t="n">
        <v>909.0909091</v>
      </c>
      <c r="AU37" s="0" t="inlineStr"/>
      <c r="AV37" s="0" t="n">
        <v>0</v>
      </c>
      <c r="AW37" s="0" t="n">
        <v>1</v>
      </c>
      <c r="AX37" s="0" t="n">
        <v>-1</v>
      </c>
      <c r="AY37" s="0" t="n">
        <v>0</v>
      </c>
      <c r="AZ37" s="0" t="n">
        <v>0</v>
      </c>
      <c r="BA37" s="0" t="inlineStr"/>
      <c r="BB37" s="0" t="n">
        <v>0</v>
      </c>
      <c r="BC37" s="0" t="n">
        <v>0</v>
      </c>
      <c r="BD37" s="0" t="n">
        <v>0</v>
      </c>
      <c r="BE37" s="0" t="n">
        <v>0</v>
      </c>
      <c r="BF37" s="0" t="n">
        <v>0</v>
      </c>
      <c r="BG37" s="0" t="n">
        <v>0</v>
      </c>
      <c r="BH37" s="0" t="n">
        <v>0</v>
      </c>
      <c r="BI37" s="0" t="n">
        <v>0</v>
      </c>
      <c r="BJ37" s="0" t="n">
        <v>0</v>
      </c>
      <c r="BK37" s="0" t="n">
        <v>0</v>
      </c>
      <c r="BL37" s="0" t="n">
        <v>0</v>
      </c>
      <c r="BM37" s="0" t="n">
        <v>0</v>
      </c>
      <c r="BN37" s="0" t="n">
        <v>0</v>
      </c>
      <c r="BO37" s="0" t="n">
        <v>0</v>
      </c>
      <c r="BP37" s="0" t="n">
        <v>0</v>
      </c>
      <c r="BQ37" s="0" t="n">
        <v>0</v>
      </c>
      <c r="BR37" s="0" t="n">
        <v>0</v>
      </c>
      <c r="BS37" s="0" t="n">
        <v>0</v>
      </c>
      <c r="BT37" s="0" t="n">
        <v>0</v>
      </c>
      <c r="BU37" s="0" t="n">
        <v>0</v>
      </c>
      <c r="BV37" s="0" t="n">
        <v>0</v>
      </c>
      <c r="BW37" s="0" t="n">
        <v>0</v>
      </c>
      <c r="CV37" s="0" t="n">
        <v>0</v>
      </c>
      <c r="CW37" s="0" t="n">
        <v>0</v>
      </c>
      <c r="CX37" s="0">
        <f>ROUND(Y37*Source!I146,7)</f>
        <v/>
      </c>
      <c r="CY37" s="0">
        <f>AA37</f>
        <v/>
      </c>
      <c r="CZ37" s="0">
        <f>AE37</f>
        <v/>
      </c>
      <c r="DA37" s="0">
        <f>AI37</f>
        <v/>
      </c>
      <c r="DB37" s="0">
        <f>ROUND(ROUND(AT37*CZ37,2),2)</f>
        <v/>
      </c>
      <c r="DC37" s="0">
        <f>ROUND(ROUND(AT37*AG37,2),2)</f>
        <v/>
      </c>
      <c r="DD37" s="0" t="inlineStr"/>
      <c r="DE37" s="0" t="inlineStr"/>
      <c r="DF37" s="0">
        <f>ROUND(ROUND(AE37*AI37,0)*CX37,0)</f>
        <v/>
      </c>
      <c r="DG37" s="0">
        <f>ROUND(ROUND(AF37,0)*CX37,0)</f>
        <v/>
      </c>
      <c r="DH37" s="0">
        <f>ROUND(ROUND(AG37,0)*CX37,0)</f>
        <v/>
      </c>
      <c r="DI37" s="0">
        <f>ROUND(ROUND(AH37,0)*CX37,0)</f>
        <v/>
      </c>
      <c r="DJ37" s="0">
        <f>DF37</f>
        <v/>
      </c>
      <c r="DK37" s="0" t="n">
        <v>0</v>
      </c>
      <c r="DL37" s="0" t="inlineStr"/>
      <c r="DM37" s="0" t="n">
        <v>0</v>
      </c>
      <c r="DN37" s="0" t="inlineStr"/>
      <c r="DO37" s="0" t="n">
        <v>0</v>
      </c>
    </row>
    <row r="38">
      <c r="A38" s="0">
        <f>ROW(Source!A146)</f>
        <v/>
      </c>
      <c r="B38" s="0" t="n">
        <v>78845955</v>
      </c>
      <c r="C38" s="0" t="n">
        <v>78846108</v>
      </c>
      <c r="D38" s="0" t="n">
        <v>29150040</v>
      </c>
      <c r="E38" s="0" t="n">
        <v>1</v>
      </c>
      <c r="F38" s="0" t="n">
        <v>1</v>
      </c>
      <c r="G38" s="0" t="n">
        <v>1</v>
      </c>
      <c r="H38" s="0" t="n">
        <v>3</v>
      </c>
      <c r="I38" s="0" t="inlineStr">
        <is>
          <t>411-0001</t>
        </is>
      </c>
      <c r="J38" s="0" t="inlineStr">
        <is>
          <t>ТССЦ Московской обл., 411-0001, приказ Минстроя России №675/пр от 28.02.2017 № 257/пр</t>
        </is>
      </c>
      <c r="K38" s="0" t="inlineStr">
        <is>
          <t>Вода</t>
        </is>
      </c>
      <c r="L38" s="0" t="n">
        <v>1339</v>
      </c>
      <c r="N38" s="0" t="n">
        <v>1007</v>
      </c>
      <c r="O38" s="0" t="inlineStr">
        <is>
          <t>м3</t>
        </is>
      </c>
      <c r="P38" s="0" t="inlineStr">
        <is>
          <t>м3</t>
        </is>
      </c>
      <c r="Q38" s="0" t="n">
        <v>1</v>
      </c>
      <c r="W38" s="0" t="n">
        <v>0</v>
      </c>
      <c r="X38" s="0" t="n">
        <v>619799737</v>
      </c>
      <c r="Y38" s="0">
        <f>AT38</f>
        <v/>
      </c>
      <c r="AA38" s="0" t="n">
        <v>31.28</v>
      </c>
      <c r="AB38" s="0" t="n">
        <v>0</v>
      </c>
      <c r="AC38" s="0" t="n">
        <v>0</v>
      </c>
      <c r="AD38" s="0" t="n">
        <v>0</v>
      </c>
      <c r="AE38" s="0" t="n">
        <v>2.44</v>
      </c>
      <c r="AF38" s="0" t="n">
        <v>0</v>
      </c>
      <c r="AG38" s="0" t="n">
        <v>0</v>
      </c>
      <c r="AH38" s="0" t="n">
        <v>0</v>
      </c>
      <c r="AI38" s="0" t="n">
        <v>12.82</v>
      </c>
      <c r="AJ38" s="0" t="n">
        <v>1</v>
      </c>
      <c r="AK38" s="0" t="n">
        <v>1</v>
      </c>
      <c r="AL38" s="0" t="n">
        <v>1</v>
      </c>
      <c r="AM38" s="0" t="n">
        <v>2</v>
      </c>
      <c r="AN38" s="0" t="n">
        <v>0</v>
      </c>
      <c r="AO38" s="0" t="n">
        <v>1</v>
      </c>
      <c r="AP38" s="0" t="n">
        <v>0</v>
      </c>
      <c r="AQ38" s="0" t="n">
        <v>0</v>
      </c>
      <c r="AR38" s="0" t="n">
        <v>0</v>
      </c>
      <c r="AS38" s="0" t="inlineStr"/>
      <c r="AT38" s="0" t="n">
        <v>0.35</v>
      </c>
      <c r="AU38" s="0" t="inlineStr"/>
      <c r="AV38" s="0" t="n">
        <v>0</v>
      </c>
      <c r="AW38" s="0" t="n">
        <v>2</v>
      </c>
      <c r="AX38" s="0" t="n">
        <v>78846112</v>
      </c>
      <c r="AY38" s="0" t="n">
        <v>1</v>
      </c>
      <c r="AZ38" s="0" t="n">
        <v>0</v>
      </c>
      <c r="BA38" s="0" t="n">
        <v>38</v>
      </c>
      <c r="BB38" s="0" t="n">
        <v>0</v>
      </c>
      <c r="BC38" s="0" t="n">
        <v>0</v>
      </c>
      <c r="BD38" s="0" t="n">
        <v>0</v>
      </c>
      <c r="BE38" s="0" t="n">
        <v>0</v>
      </c>
      <c r="BF38" s="0" t="n">
        <v>0</v>
      </c>
      <c r="BG38" s="0" t="n">
        <v>0</v>
      </c>
      <c r="BH38" s="0" t="n">
        <v>0</v>
      </c>
      <c r="BI38" s="0" t="n">
        <v>0</v>
      </c>
      <c r="BJ38" s="0" t="n">
        <v>0</v>
      </c>
      <c r="BK38" s="0" t="n">
        <v>0</v>
      </c>
      <c r="BL38" s="0" t="n">
        <v>0</v>
      </c>
      <c r="BM38" s="0" t="n">
        <v>0</v>
      </c>
      <c r="BN38" s="0" t="n">
        <v>0</v>
      </c>
      <c r="BO38" s="0" t="n">
        <v>0</v>
      </c>
      <c r="BP38" s="0" t="n">
        <v>0</v>
      </c>
      <c r="BQ38" s="0" t="n">
        <v>0</v>
      </c>
      <c r="BR38" s="0" t="n">
        <v>0</v>
      </c>
      <c r="BS38" s="0" t="n">
        <v>0</v>
      </c>
      <c r="BT38" s="0" t="n">
        <v>0</v>
      </c>
      <c r="BU38" s="0" t="n">
        <v>0</v>
      </c>
      <c r="BV38" s="0" t="n">
        <v>0</v>
      </c>
      <c r="BW38" s="0" t="n">
        <v>0</v>
      </c>
      <c r="CV38" s="0" t="n">
        <v>0</v>
      </c>
      <c r="CW38" s="0" t="n">
        <v>0</v>
      </c>
      <c r="CX38" s="0">
        <f>ROUND(Y38*Source!I146,7)</f>
        <v/>
      </c>
      <c r="CY38" s="0">
        <f>AA38</f>
        <v/>
      </c>
      <c r="CZ38" s="0">
        <f>AE38</f>
        <v/>
      </c>
      <c r="DA38" s="0">
        <f>AI38</f>
        <v/>
      </c>
      <c r="DB38" s="0">
        <f>ROUND(ROUND(AT38*CZ38,2),2)</f>
        <v/>
      </c>
      <c r="DC38" s="0">
        <f>ROUND(ROUND(AT38*AG38,2),2)</f>
        <v/>
      </c>
      <c r="DD38" s="0" t="inlineStr"/>
      <c r="DE38" s="0" t="inlineStr"/>
      <c r="DF38" s="0">
        <f>ROUND(ROUND(AE38*AI38,0)*CX38,0)</f>
        <v/>
      </c>
      <c r="DG38" s="0">
        <f>ROUND(ROUND(AF38,0)*CX38,0)</f>
        <v/>
      </c>
      <c r="DH38" s="0">
        <f>ROUND(ROUND(AG38,0)*CX38,0)</f>
        <v/>
      </c>
      <c r="DI38" s="0">
        <f>ROUND(ROUND(AH38,0)*CX38,0)</f>
        <v/>
      </c>
      <c r="DJ38" s="0">
        <f>DF38</f>
        <v/>
      </c>
      <c r="DK38" s="0" t="n">
        <v>0</v>
      </c>
      <c r="DL38" s="0" t="inlineStr"/>
      <c r="DM38" s="0" t="n">
        <v>0</v>
      </c>
      <c r="DN38" s="0" t="inlineStr"/>
      <c r="DO38" s="0" t="n">
        <v>0</v>
      </c>
    </row>
    <row r="39">
      <c r="A39" s="0">
        <f>ROW(Source!A146)</f>
        <v/>
      </c>
      <c r="B39" s="0" t="n">
        <v>78845955</v>
      </c>
      <c r="C39" s="0" t="n">
        <v>78846108</v>
      </c>
      <c r="D39" s="0" t="n">
        <v>29164349</v>
      </c>
      <c r="E39" s="0" t="n">
        <v>1</v>
      </c>
      <c r="F39" s="0" t="n">
        <v>1</v>
      </c>
      <c r="G39" s="0" t="n">
        <v>1</v>
      </c>
      <c r="H39" s="0" t="n">
        <v>3</v>
      </c>
      <c r="I39" s="0" t="inlineStr">
        <is>
          <t>509-9900</t>
        </is>
      </c>
      <c r="J39" s="0" t="inlineStr">
        <is>
          <t>ТССЦ Московской обл., 509-9900, приказ Минстроя России №675/пр от 28.02.2017 № 258/пр</t>
        </is>
      </c>
      <c r="K39" s="0" t="inlineStr">
        <is>
          <t>Строительный мусор</t>
        </is>
      </c>
      <c r="L39" s="0" t="n">
        <v>1348</v>
      </c>
      <c r="N39" s="0" t="n">
        <v>1009</v>
      </c>
      <c r="O39" s="0" t="inlineStr">
        <is>
          <t>т</t>
        </is>
      </c>
      <c r="P39" s="0" t="inlineStr">
        <is>
          <t>т</t>
        </is>
      </c>
      <c r="Q39" s="0" t="n">
        <v>1000</v>
      </c>
      <c r="W39" s="0" t="n">
        <v>0</v>
      </c>
      <c r="X39" s="0" t="n">
        <v>1876412176</v>
      </c>
      <c r="Y39" s="0">
        <f>AT39</f>
        <v/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n">
        <v>0</v>
      </c>
      <c r="AG39" s="0" t="n">
        <v>0</v>
      </c>
      <c r="AH39" s="0" t="n">
        <v>0</v>
      </c>
      <c r="AI39" s="0" t="n">
        <v>1</v>
      </c>
      <c r="AJ39" s="0" t="n">
        <v>1</v>
      </c>
      <c r="AK39" s="0" t="n">
        <v>1</v>
      </c>
      <c r="AL39" s="0" t="n">
        <v>1</v>
      </c>
      <c r="AM39" s="0" t="n">
        <v>0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  <c r="AS39" s="0" t="inlineStr"/>
      <c r="AT39" s="0" t="n">
        <v>4.84</v>
      </c>
      <c r="AU39" s="0" t="inlineStr"/>
      <c r="AV39" s="0" t="n">
        <v>0</v>
      </c>
      <c r="AW39" s="0" t="n">
        <v>2</v>
      </c>
      <c r="AX39" s="0" t="n">
        <v>78846113</v>
      </c>
      <c r="AY39" s="0" t="n">
        <v>1</v>
      </c>
      <c r="AZ39" s="0" t="n">
        <v>0</v>
      </c>
      <c r="BA39" s="0" t="n">
        <v>39</v>
      </c>
      <c r="BB39" s="0" t="n">
        <v>0</v>
      </c>
      <c r="BC39" s="0" t="n">
        <v>0</v>
      </c>
      <c r="BD39" s="0" t="n">
        <v>0</v>
      </c>
      <c r="BE39" s="0" t="n">
        <v>0</v>
      </c>
      <c r="BF39" s="0" t="n">
        <v>0</v>
      </c>
      <c r="BG39" s="0" t="n">
        <v>0</v>
      </c>
      <c r="BH39" s="0" t="n">
        <v>0</v>
      </c>
      <c r="BI39" s="0" t="n">
        <v>0</v>
      </c>
      <c r="BJ39" s="0" t="n">
        <v>0</v>
      </c>
      <c r="BK39" s="0" t="n">
        <v>0</v>
      </c>
      <c r="BL39" s="0" t="n">
        <v>0</v>
      </c>
      <c r="BM39" s="0" t="n">
        <v>0</v>
      </c>
      <c r="BN39" s="0" t="n">
        <v>0</v>
      </c>
      <c r="BO39" s="0" t="n">
        <v>0</v>
      </c>
      <c r="BP39" s="0" t="n">
        <v>0</v>
      </c>
      <c r="BQ39" s="0" t="n">
        <v>0</v>
      </c>
      <c r="BR39" s="0" t="n">
        <v>0</v>
      </c>
      <c r="BS39" s="0" t="n">
        <v>0</v>
      </c>
      <c r="BT39" s="0" t="n">
        <v>0</v>
      </c>
      <c r="BU39" s="0" t="n">
        <v>0</v>
      </c>
      <c r="BV39" s="0" t="n">
        <v>0</v>
      </c>
      <c r="BW39" s="0" t="n">
        <v>0</v>
      </c>
      <c r="CV39" s="0" t="n">
        <v>0</v>
      </c>
      <c r="CW39" s="0" t="n">
        <v>0</v>
      </c>
      <c r="CX39" s="0">
        <f>ROUND(Y39*Source!I146,7)</f>
        <v/>
      </c>
      <c r="CY39" s="0">
        <f>AA39</f>
        <v/>
      </c>
      <c r="CZ39" s="0">
        <f>AE39</f>
        <v/>
      </c>
      <c r="DA39" s="0">
        <f>AI39</f>
        <v/>
      </c>
      <c r="DB39" s="0">
        <f>ROUND(ROUND(AT39*CZ39,2),2)</f>
        <v/>
      </c>
      <c r="DC39" s="0">
        <f>ROUND(ROUND(AT39*AG39,2),2)</f>
        <v/>
      </c>
      <c r="DD39" s="0" t="inlineStr"/>
      <c r="DE39" s="0" t="inlineStr"/>
      <c r="DF39" s="0">
        <f>ROUND(ROUND(AE39,0)*CX39,0)</f>
        <v/>
      </c>
      <c r="DG39" s="0">
        <f>ROUND(ROUND(AF39,0)*CX39,0)</f>
        <v/>
      </c>
      <c r="DH39" s="0">
        <f>ROUND(ROUND(AG39,0)*CX39,0)</f>
        <v/>
      </c>
      <c r="DI39" s="0">
        <f>ROUND(ROUND(AH39,0)*CX39,0)</f>
        <v/>
      </c>
      <c r="DJ39" s="0">
        <f>DF39</f>
        <v/>
      </c>
      <c r="DK39" s="0" t="n">
        <v>0</v>
      </c>
      <c r="DL39" s="0" t="inlineStr"/>
      <c r="DM39" s="0" t="n">
        <v>0</v>
      </c>
      <c r="DN39" s="0" t="inlineStr"/>
      <c r="DO39" s="0" t="n">
        <v>0</v>
      </c>
    </row>
    <row r="40">
      <c r="A40" s="0">
        <f>ROW(Source!A187)</f>
        <v/>
      </c>
      <c r="B40" s="0" t="n">
        <v>78845955</v>
      </c>
      <c r="C40" s="0" t="n">
        <v>78846180</v>
      </c>
      <c r="D40" s="0" t="n">
        <v>18407525</v>
      </c>
      <c r="E40" s="0" t="n">
        <v>1</v>
      </c>
      <c r="F40" s="0" t="n">
        <v>1</v>
      </c>
      <c r="G40" s="0" t="n">
        <v>1</v>
      </c>
      <c r="H40" s="0" t="n">
        <v>1</v>
      </c>
      <c r="I40" s="0" t="inlineStr">
        <is>
          <t>1-1021-90</t>
        </is>
      </c>
      <c r="J40" s="0" t="inlineStr"/>
      <c r="K40" s="0" t="inlineStr">
        <is>
          <t>Рабочий строитель среднего разряда 2,1</t>
        </is>
      </c>
      <c r="L40" s="0" t="n">
        <v>1369</v>
      </c>
      <c r="N40" s="0" t="n">
        <v>1013</v>
      </c>
      <c r="O40" s="0" t="inlineStr">
        <is>
          <t>чел.-ч</t>
        </is>
      </c>
      <c r="P40" s="0" t="inlineStr">
        <is>
          <t>чел.-ч</t>
        </is>
      </c>
      <c r="Q40" s="0" t="n">
        <v>1</v>
      </c>
      <c r="W40" s="0" t="n">
        <v>0</v>
      </c>
      <c r="X40" s="0" t="n">
        <v>-364664199</v>
      </c>
      <c r="Y40" s="0">
        <f>AT40</f>
        <v/>
      </c>
      <c r="AA40" s="0" t="n">
        <v>0</v>
      </c>
      <c r="AB40" s="0" t="n">
        <v>0</v>
      </c>
      <c r="AC40" s="0" t="n">
        <v>0</v>
      </c>
      <c r="AD40" s="0" t="n">
        <v>7.87</v>
      </c>
      <c r="AE40" s="0" t="n">
        <v>0</v>
      </c>
      <c r="AF40" s="0" t="n">
        <v>0</v>
      </c>
      <c r="AG40" s="0" t="n">
        <v>0</v>
      </c>
      <c r="AH40" s="0" t="n">
        <v>7.87</v>
      </c>
      <c r="AI40" s="0" t="n">
        <v>1</v>
      </c>
      <c r="AJ40" s="0" t="n">
        <v>1</v>
      </c>
      <c r="AK40" s="0" t="n">
        <v>1</v>
      </c>
      <c r="AL40" s="0" t="n">
        <v>1</v>
      </c>
      <c r="AM40" s="0" t="n">
        <v>-2</v>
      </c>
      <c r="AN40" s="0" t="n">
        <v>0</v>
      </c>
      <c r="AO40" s="0" t="n">
        <v>1</v>
      </c>
      <c r="AP40" s="0" t="n">
        <v>0</v>
      </c>
      <c r="AQ40" s="0" t="n">
        <v>0</v>
      </c>
      <c r="AR40" s="0" t="n">
        <v>0</v>
      </c>
      <c r="AS40" s="0" t="inlineStr"/>
      <c r="AT40" s="0" t="n">
        <v>110</v>
      </c>
      <c r="AU40" s="0" t="inlineStr"/>
      <c r="AV40" s="0" t="n">
        <v>1</v>
      </c>
      <c r="AW40" s="0" t="n">
        <v>2</v>
      </c>
      <c r="AX40" s="0" t="n">
        <v>78846185</v>
      </c>
      <c r="AY40" s="0" t="n">
        <v>1</v>
      </c>
      <c r="AZ40" s="0" t="n">
        <v>0</v>
      </c>
      <c r="BA40" s="0" t="n">
        <v>40</v>
      </c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 t="n">
        <v>0</v>
      </c>
      <c r="BH40" s="0" t="n">
        <v>0</v>
      </c>
      <c r="BI40" s="0" t="n">
        <v>0</v>
      </c>
      <c r="BJ40" s="0" t="n">
        <v>0</v>
      </c>
      <c r="BK40" s="0" t="n">
        <v>0</v>
      </c>
      <c r="BL40" s="0" t="n">
        <v>0</v>
      </c>
      <c r="BM40" s="0" t="n">
        <v>0</v>
      </c>
      <c r="BN40" s="0" t="n">
        <v>0</v>
      </c>
      <c r="BO40" s="0" t="n">
        <v>0</v>
      </c>
      <c r="BP40" s="0" t="n">
        <v>0</v>
      </c>
      <c r="BQ40" s="0" t="n">
        <v>0</v>
      </c>
      <c r="BR40" s="0" t="n">
        <v>0</v>
      </c>
      <c r="BS40" s="0" t="n">
        <v>0</v>
      </c>
      <c r="BT40" s="0" t="n">
        <v>0</v>
      </c>
      <c r="BU40" s="0" t="n">
        <v>0</v>
      </c>
      <c r="BV40" s="0" t="n">
        <v>0</v>
      </c>
      <c r="BW40" s="0" t="n">
        <v>0</v>
      </c>
      <c r="CU40" s="0">
        <f>ROUND(AT40*Source!I187*AH40*AL40,0)</f>
        <v/>
      </c>
      <c r="CV40" s="0">
        <f>ROUND(Y40*Source!I187,7)</f>
        <v/>
      </c>
      <c r="CW40" s="0" t="n">
        <v>0</v>
      </c>
      <c r="CX40" s="0">
        <f>ROUND(Y40*Source!I187,7)</f>
        <v/>
      </c>
      <c r="CY40" s="0">
        <f>AD40</f>
        <v/>
      </c>
      <c r="CZ40" s="0">
        <f>AH40</f>
        <v/>
      </c>
      <c r="DA40" s="0">
        <f>AL40</f>
        <v/>
      </c>
      <c r="DB40" s="0">
        <f>ROUND(ROUND(AT40*CZ40,2),2)</f>
        <v/>
      </c>
      <c r="DC40" s="0">
        <f>ROUND(ROUND(AT40*AG40,2),2)</f>
        <v/>
      </c>
      <c r="DD40" s="0" t="inlineStr"/>
      <c r="DE40" s="0" t="inlineStr"/>
      <c r="DF40" s="0">
        <f>ROUND(ROUND(AE40,0)*CX40,0)</f>
        <v/>
      </c>
      <c r="DG40" s="0">
        <f>ROUND(ROUND(AF40,0)*CX40,0)</f>
        <v/>
      </c>
      <c r="DH40" s="0">
        <f>ROUND(ROUND(AG40,0)*CX40,0)</f>
        <v/>
      </c>
      <c r="DI40" s="0">
        <f>ROUND(ROUND(AH40,0)*CX40,0)</f>
        <v/>
      </c>
      <c r="DJ40" s="0">
        <f>DI40</f>
        <v/>
      </c>
      <c r="DK40" s="0" t="n">
        <v>0</v>
      </c>
      <c r="DL40" s="0" t="inlineStr"/>
      <c r="DM40" s="0" t="n">
        <v>0</v>
      </c>
      <c r="DN40" s="0" t="inlineStr"/>
      <c r="DO40" s="0" t="n">
        <v>0</v>
      </c>
    </row>
    <row r="41">
      <c r="A41" s="0">
        <f>ROW(Source!A187)</f>
        <v/>
      </c>
      <c r="B41" s="0" t="n">
        <v>78845955</v>
      </c>
      <c r="C41" s="0" t="n">
        <v>78846180</v>
      </c>
      <c r="D41" s="0" t="n">
        <v>121548</v>
      </c>
      <c r="E41" s="0" t="n">
        <v>1</v>
      </c>
      <c r="F41" s="0" t="n">
        <v>1</v>
      </c>
      <c r="G41" s="0" t="n">
        <v>1</v>
      </c>
      <c r="H41" s="0" t="n">
        <v>1</v>
      </c>
      <c r="I41" s="0" t="inlineStr">
        <is>
          <t>2</t>
        </is>
      </c>
      <c r="J41" s="0" t="inlineStr"/>
      <c r="K41" s="0" t="inlineStr">
        <is>
          <t>Затраты труда машинистов</t>
        </is>
      </c>
      <c r="L41" s="0" t="n">
        <v>608254</v>
      </c>
      <c r="N41" s="0" t="n">
        <v>1013</v>
      </c>
      <c r="O41" s="0" t="inlineStr">
        <is>
          <t>чел.час</t>
        </is>
      </c>
      <c r="P41" s="0" t="inlineStr">
        <is>
          <t>чел.час</t>
        </is>
      </c>
      <c r="Q41" s="0" t="n">
        <v>1</v>
      </c>
      <c r="W41" s="0" t="n">
        <v>0</v>
      </c>
      <c r="X41" s="0" t="n">
        <v>-185737400</v>
      </c>
      <c r="Y41" s="0">
        <f>AT41</f>
        <v/>
      </c>
      <c r="AA41" s="0" t="n">
        <v>0</v>
      </c>
      <c r="AB41" s="0" t="n">
        <v>0</v>
      </c>
      <c r="AC41" s="0" t="n">
        <v>0</v>
      </c>
      <c r="AD41" s="0" t="n">
        <v>0</v>
      </c>
      <c r="AE41" s="0" t="n">
        <v>0</v>
      </c>
      <c r="AF41" s="0" t="n">
        <v>0</v>
      </c>
      <c r="AG41" s="0" t="n">
        <v>0</v>
      </c>
      <c r="AH41" s="0" t="n">
        <v>0</v>
      </c>
      <c r="AI41" s="0" t="n">
        <v>1</v>
      </c>
      <c r="AJ41" s="0" t="n">
        <v>1</v>
      </c>
      <c r="AK41" s="0" t="n">
        <v>1</v>
      </c>
      <c r="AL41" s="0" t="n">
        <v>1</v>
      </c>
      <c r="AM41" s="0" t="n">
        <v>-2</v>
      </c>
      <c r="AN41" s="0" t="n">
        <v>0</v>
      </c>
      <c r="AO41" s="0" t="n">
        <v>1</v>
      </c>
      <c r="AP41" s="0" t="n">
        <v>0</v>
      </c>
      <c r="AQ41" s="0" t="n">
        <v>0</v>
      </c>
      <c r="AR41" s="0" t="n">
        <v>0</v>
      </c>
      <c r="AS41" s="0" t="inlineStr"/>
      <c r="AT41" s="0" t="n">
        <v>2.24</v>
      </c>
      <c r="AU41" s="0" t="inlineStr"/>
      <c r="AV41" s="0" t="n">
        <v>2</v>
      </c>
      <c r="AW41" s="0" t="n">
        <v>2</v>
      </c>
      <c r="AX41" s="0" t="n">
        <v>78846186</v>
      </c>
      <c r="AY41" s="0" t="n">
        <v>1</v>
      </c>
      <c r="AZ41" s="0" t="n">
        <v>0</v>
      </c>
      <c r="BA41" s="0" t="n">
        <v>41</v>
      </c>
      <c r="BB41" s="0" t="n">
        <v>0</v>
      </c>
      <c r="BC41" s="0" t="n">
        <v>0</v>
      </c>
      <c r="BD41" s="0" t="n">
        <v>0</v>
      </c>
      <c r="BE41" s="0" t="n">
        <v>0</v>
      </c>
      <c r="BF41" s="0" t="n">
        <v>0</v>
      </c>
      <c r="BG41" s="0" t="n">
        <v>0</v>
      </c>
      <c r="BH41" s="0" t="n">
        <v>0</v>
      </c>
      <c r="BI41" s="0" t="n">
        <v>0</v>
      </c>
      <c r="BJ41" s="0" t="n">
        <v>0</v>
      </c>
      <c r="BK41" s="0" t="n">
        <v>0</v>
      </c>
      <c r="BL41" s="0" t="n">
        <v>0</v>
      </c>
      <c r="BM41" s="0" t="n">
        <v>0</v>
      </c>
      <c r="BN41" s="0" t="n">
        <v>0</v>
      </c>
      <c r="BO41" s="0" t="n">
        <v>0</v>
      </c>
      <c r="BP41" s="0" t="n">
        <v>0</v>
      </c>
      <c r="BQ41" s="0" t="n">
        <v>0</v>
      </c>
      <c r="BR41" s="0" t="n">
        <v>0</v>
      </c>
      <c r="BS41" s="0" t="n">
        <v>0</v>
      </c>
      <c r="BT41" s="0" t="n">
        <v>0</v>
      </c>
      <c r="BU41" s="0" t="n">
        <v>0</v>
      </c>
      <c r="BV41" s="0" t="n">
        <v>0</v>
      </c>
      <c r="BW41" s="0" t="n">
        <v>0</v>
      </c>
      <c r="CV41" s="0" t="n">
        <v>0</v>
      </c>
      <c r="CW41" s="0" t="n">
        <v>0</v>
      </c>
      <c r="CX41" s="0">
        <f>ROUND(Y41*Source!I187,7)</f>
        <v/>
      </c>
      <c r="CY41" s="0">
        <f>AD41</f>
        <v/>
      </c>
      <c r="CZ41" s="0">
        <f>AH41</f>
        <v/>
      </c>
      <c r="DA41" s="0">
        <f>AL41</f>
        <v/>
      </c>
      <c r="DB41" s="0">
        <f>ROUND(ROUND(AT41*CZ41,2),2)</f>
        <v/>
      </c>
      <c r="DC41" s="0">
        <f>ROUND(ROUND(AT41*AG41,2),2)</f>
        <v/>
      </c>
      <c r="DD41" s="0" t="inlineStr"/>
      <c r="DE41" s="0" t="inlineStr"/>
      <c r="DF41" s="0">
        <f>ROUND(ROUND(AE41,0)*CX41,0)</f>
        <v/>
      </c>
      <c r="DG41" s="0">
        <f>ROUND(ROUND(AF41,0)*CX41,0)</f>
        <v/>
      </c>
      <c r="DH41" s="0">
        <f>ROUND(ROUND(AG41,0)*CX41,0)</f>
        <v/>
      </c>
      <c r="DI41" s="0">
        <f>ROUND(ROUND(AH41,0)*CX41,0)</f>
        <v/>
      </c>
      <c r="DJ41" s="0">
        <f>DI41</f>
        <v/>
      </c>
      <c r="DK41" s="0" t="n">
        <v>0</v>
      </c>
      <c r="DL41" s="0" t="inlineStr"/>
      <c r="DM41" s="0" t="n">
        <v>0</v>
      </c>
      <c r="DN41" s="0" t="inlineStr"/>
      <c r="DO41" s="0" t="n">
        <v>0</v>
      </c>
    </row>
    <row r="42">
      <c r="A42" s="0">
        <f>ROW(Source!A187)</f>
        <v/>
      </c>
      <c r="B42" s="0" t="n">
        <v>78845955</v>
      </c>
      <c r="C42" s="0" t="n">
        <v>78846180</v>
      </c>
      <c r="D42" s="0" t="n">
        <v>29172556</v>
      </c>
      <c r="E42" s="0" t="n">
        <v>1</v>
      </c>
      <c r="F42" s="0" t="n">
        <v>1</v>
      </c>
      <c r="G42" s="0" t="n">
        <v>1</v>
      </c>
      <c r="H42" s="0" t="n">
        <v>2</v>
      </c>
      <c r="I42" s="0" t="inlineStr">
        <is>
          <t>030954</t>
        </is>
      </c>
      <c r="J42" s="0" t="inlineStr">
        <is>
          <t>ТСЭМ Московской обл., 030954, приказ Минстроя России №675/пр от 28.02.2017 № 264/пр</t>
        </is>
      </c>
      <c r="K42" s="0" t="inlineStr">
        <is>
          <t>Подъемники грузоподъемностью до 500 кг одномачтовые, высота подъема 45 м</t>
        </is>
      </c>
      <c r="L42" s="0" t="n">
        <v>1368</v>
      </c>
      <c r="N42" s="0" t="n">
        <v>1011</v>
      </c>
      <c r="O42" s="0" t="inlineStr">
        <is>
          <t>маш.-ч</t>
        </is>
      </c>
      <c r="P42" s="0" t="inlineStr">
        <is>
          <t>маш.-ч</t>
        </is>
      </c>
      <c r="Q42" s="0" t="n">
        <v>1</v>
      </c>
      <c r="W42" s="0" t="n">
        <v>0</v>
      </c>
      <c r="X42" s="0" t="n">
        <v>344519037</v>
      </c>
      <c r="Y42" s="0">
        <f>AT42</f>
        <v/>
      </c>
      <c r="AA42" s="0" t="n">
        <v>0</v>
      </c>
      <c r="AB42" s="0" t="n">
        <v>728.98</v>
      </c>
      <c r="AC42" s="0" t="n">
        <v>705.38</v>
      </c>
      <c r="AD42" s="0" t="n">
        <v>0</v>
      </c>
      <c r="AE42" s="0" t="n">
        <v>0</v>
      </c>
      <c r="AF42" s="0" t="n">
        <v>31.26</v>
      </c>
      <c r="AG42" s="0" t="n">
        <v>13.5</v>
      </c>
      <c r="AH42" s="0" t="n">
        <v>0</v>
      </c>
      <c r="AI42" s="0" t="n">
        <v>1</v>
      </c>
      <c r="AJ42" s="0" t="n">
        <v>23.32</v>
      </c>
      <c r="AK42" s="0" t="n">
        <v>52.25</v>
      </c>
      <c r="AL42" s="0" t="n">
        <v>1</v>
      </c>
      <c r="AM42" s="0" t="n">
        <v>2</v>
      </c>
      <c r="AN42" s="0" t="n">
        <v>0</v>
      </c>
      <c r="AO42" s="0" t="n">
        <v>1</v>
      </c>
      <c r="AP42" s="0" t="n">
        <v>0</v>
      </c>
      <c r="AQ42" s="0" t="n">
        <v>0</v>
      </c>
      <c r="AR42" s="0" t="n">
        <v>0</v>
      </c>
      <c r="AS42" s="0" t="inlineStr"/>
      <c r="AT42" s="0" t="n">
        <v>2.24</v>
      </c>
      <c r="AU42" s="0" t="inlineStr"/>
      <c r="AV42" s="0" t="n">
        <v>0</v>
      </c>
      <c r="AW42" s="0" t="n">
        <v>2</v>
      </c>
      <c r="AX42" s="0" t="n">
        <v>78846187</v>
      </c>
      <c r="AY42" s="0" t="n">
        <v>1</v>
      </c>
      <c r="AZ42" s="0" t="n">
        <v>0</v>
      </c>
      <c r="BA42" s="0" t="n">
        <v>42</v>
      </c>
      <c r="BB42" s="0" t="n">
        <v>0</v>
      </c>
      <c r="BC42" s="0" t="n">
        <v>0</v>
      </c>
      <c r="BD42" s="0" t="n">
        <v>0</v>
      </c>
      <c r="BE42" s="0" t="n">
        <v>0</v>
      </c>
      <c r="BF42" s="0" t="n">
        <v>0</v>
      </c>
      <c r="BG42" s="0" t="n">
        <v>0</v>
      </c>
      <c r="BH42" s="0" t="n">
        <v>0</v>
      </c>
      <c r="BI42" s="0" t="n">
        <v>0</v>
      </c>
      <c r="BJ42" s="0" t="n">
        <v>0</v>
      </c>
      <c r="BK42" s="0" t="n">
        <v>0</v>
      </c>
      <c r="BL42" s="0" t="n">
        <v>0</v>
      </c>
      <c r="BM42" s="0" t="n">
        <v>0</v>
      </c>
      <c r="BN42" s="0" t="n">
        <v>0</v>
      </c>
      <c r="BO42" s="0" t="n">
        <v>0</v>
      </c>
      <c r="BP42" s="0" t="n">
        <v>0</v>
      </c>
      <c r="BQ42" s="0" t="n">
        <v>0</v>
      </c>
      <c r="BR42" s="0" t="n">
        <v>0</v>
      </c>
      <c r="BS42" s="0" t="n">
        <v>0</v>
      </c>
      <c r="BT42" s="0" t="n">
        <v>0</v>
      </c>
      <c r="BU42" s="0" t="n">
        <v>0</v>
      </c>
      <c r="BV42" s="0" t="n">
        <v>0</v>
      </c>
      <c r="BW42" s="0" t="n">
        <v>0</v>
      </c>
      <c r="CV42" s="0" t="n">
        <v>0</v>
      </c>
      <c r="CW42" s="0">
        <f>ROUND(Y42*Source!I187*DO42,7)</f>
        <v/>
      </c>
      <c r="CX42" s="0">
        <f>ROUND(Y42*Source!I187,7)</f>
        <v/>
      </c>
      <c r="CY42" s="0">
        <f>AB42</f>
        <v/>
      </c>
      <c r="CZ42" s="0">
        <f>AF42</f>
        <v/>
      </c>
      <c r="DA42" s="0">
        <f>AJ42</f>
        <v/>
      </c>
      <c r="DB42" s="0">
        <f>ROUND(ROUND(AT42*CZ42,2),2)</f>
        <v/>
      </c>
      <c r="DC42" s="0">
        <f>ROUND(ROUND(AT42*AG42,2),2)</f>
        <v/>
      </c>
      <c r="DD42" s="0" t="inlineStr"/>
      <c r="DE42" s="0" t="inlineStr"/>
      <c r="DF42" s="0">
        <f>ROUND(ROUND(AE42,0)*CX42,0)</f>
        <v/>
      </c>
      <c r="DG42" s="0">
        <f>ROUND(ROUND(AF42*AJ42,0)*CX42,0)</f>
        <v/>
      </c>
      <c r="DH42" s="0">
        <f>ROUND(ROUND(AG42*AK42,0)*CX42,0)</f>
        <v/>
      </c>
      <c r="DI42" s="0">
        <f>ROUND(ROUND(AH42,0)*CX42,0)</f>
        <v/>
      </c>
      <c r="DJ42" s="0">
        <f>DG42</f>
        <v/>
      </c>
      <c r="DK42" s="0" t="n">
        <v>0</v>
      </c>
      <c r="DL42" s="0" t="inlineStr"/>
      <c r="DM42" s="0" t="n">
        <v>0</v>
      </c>
      <c r="DN42" s="0" t="inlineStr"/>
      <c r="DO42" s="0" t="n">
        <v>0</v>
      </c>
    </row>
    <row r="43">
      <c r="A43" s="0">
        <f>ROW(Source!A188)</f>
        <v/>
      </c>
      <c r="B43" s="0" t="n">
        <v>78845955</v>
      </c>
      <c r="C43" s="0" t="n">
        <v>78846231</v>
      </c>
      <c r="D43" s="0" t="n">
        <v>18410171</v>
      </c>
      <c r="E43" s="0" t="n">
        <v>1</v>
      </c>
      <c r="F43" s="0" t="n">
        <v>1</v>
      </c>
      <c r="G43" s="0" t="n">
        <v>1</v>
      </c>
      <c r="H43" s="0" t="n">
        <v>1</v>
      </c>
      <c r="I43" s="0" t="inlineStr">
        <is>
          <t>1-1034-90</t>
        </is>
      </c>
      <c r="J43" s="0" t="inlineStr"/>
      <c r="K43" s="0" t="inlineStr">
        <is>
          <t>Рабочий строитель среднего разряда 3,4</t>
        </is>
      </c>
      <c r="L43" s="0" t="n">
        <v>1369</v>
      </c>
      <c r="N43" s="0" t="n">
        <v>1013</v>
      </c>
      <c r="O43" s="0" t="inlineStr">
        <is>
          <t>чел.-ч</t>
        </is>
      </c>
      <c r="P43" s="0" t="inlineStr">
        <is>
          <t>чел.-ч</t>
        </is>
      </c>
      <c r="Q43" s="0" t="n">
        <v>1</v>
      </c>
      <c r="W43" s="0" t="n">
        <v>0</v>
      </c>
      <c r="X43" s="0" t="n">
        <v>1151098980</v>
      </c>
      <c r="Y43" s="0">
        <f>AT43</f>
        <v/>
      </c>
      <c r="AA43" s="0" t="n">
        <v>0</v>
      </c>
      <c r="AB43" s="0" t="n">
        <v>0</v>
      </c>
      <c r="AC43" s="0" t="n">
        <v>0</v>
      </c>
      <c r="AD43" s="0" t="n">
        <v>8.970000000000001</v>
      </c>
      <c r="AE43" s="0" t="n">
        <v>0</v>
      </c>
      <c r="AF43" s="0" t="n">
        <v>0</v>
      </c>
      <c r="AG43" s="0" t="n">
        <v>0</v>
      </c>
      <c r="AH43" s="0" t="n">
        <v>8.970000000000001</v>
      </c>
      <c r="AI43" s="0" t="n">
        <v>1</v>
      </c>
      <c r="AJ43" s="0" t="n">
        <v>1</v>
      </c>
      <c r="AK43" s="0" t="n">
        <v>1</v>
      </c>
      <c r="AL43" s="0" t="n">
        <v>1</v>
      </c>
      <c r="AM43" s="0" t="n">
        <v>-2</v>
      </c>
      <c r="AN43" s="0" t="n">
        <v>0</v>
      </c>
      <c r="AO43" s="0" t="n">
        <v>1</v>
      </c>
      <c r="AP43" s="0" t="n">
        <v>0</v>
      </c>
      <c r="AQ43" s="0" t="n">
        <v>0</v>
      </c>
      <c r="AR43" s="0" t="n">
        <v>0</v>
      </c>
      <c r="AS43" s="0" t="inlineStr"/>
      <c r="AT43" s="0" t="n">
        <v>65.59999999999999</v>
      </c>
      <c r="AU43" s="0" t="inlineStr"/>
      <c r="AV43" s="0" t="n">
        <v>1</v>
      </c>
      <c r="AW43" s="0" t="n">
        <v>2</v>
      </c>
      <c r="AX43" s="0" t="n">
        <v>78846245</v>
      </c>
      <c r="AY43" s="0" t="n">
        <v>1</v>
      </c>
      <c r="AZ43" s="0" t="n">
        <v>0</v>
      </c>
      <c r="BA43" s="0" t="n">
        <v>43</v>
      </c>
      <c r="BB43" s="0" t="n">
        <v>0</v>
      </c>
      <c r="BC43" s="0" t="n">
        <v>0</v>
      </c>
      <c r="BD43" s="0" t="n">
        <v>0</v>
      </c>
      <c r="BE43" s="0" t="n">
        <v>0</v>
      </c>
      <c r="BF43" s="0" t="n">
        <v>0</v>
      </c>
      <c r="BG43" s="0" t="n">
        <v>0</v>
      </c>
      <c r="BH43" s="0" t="n">
        <v>0</v>
      </c>
      <c r="BI43" s="0" t="n">
        <v>0</v>
      </c>
      <c r="BJ43" s="0" t="n">
        <v>0</v>
      </c>
      <c r="BK43" s="0" t="n">
        <v>0</v>
      </c>
      <c r="BL43" s="0" t="n">
        <v>0</v>
      </c>
      <c r="BM43" s="0" t="n">
        <v>0</v>
      </c>
      <c r="BN43" s="0" t="n">
        <v>0</v>
      </c>
      <c r="BO43" s="0" t="n">
        <v>0</v>
      </c>
      <c r="BP43" s="0" t="n">
        <v>0</v>
      </c>
      <c r="BQ43" s="0" t="n">
        <v>0</v>
      </c>
      <c r="BR43" s="0" t="n">
        <v>0</v>
      </c>
      <c r="BS43" s="0" t="n">
        <v>0</v>
      </c>
      <c r="BT43" s="0" t="n">
        <v>0</v>
      </c>
      <c r="BU43" s="0" t="n">
        <v>0</v>
      </c>
      <c r="BV43" s="0" t="n">
        <v>0</v>
      </c>
      <c r="BW43" s="0" t="n">
        <v>0</v>
      </c>
      <c r="CU43" s="0">
        <f>ROUND(AT43*Source!I188*AH43*AL43,0)</f>
        <v/>
      </c>
      <c r="CV43" s="0">
        <f>ROUND(Y43*Source!I188,7)</f>
        <v/>
      </c>
      <c r="CW43" s="0" t="n">
        <v>0</v>
      </c>
      <c r="CX43" s="0">
        <f>ROUND(Y43*Source!I188,7)</f>
        <v/>
      </c>
      <c r="CY43" s="0">
        <f>AD43</f>
        <v/>
      </c>
      <c r="CZ43" s="0">
        <f>AH43</f>
        <v/>
      </c>
      <c r="DA43" s="0">
        <f>AL43</f>
        <v/>
      </c>
      <c r="DB43" s="0">
        <f>ROUND(ROUND(AT43*CZ43,2),2)</f>
        <v/>
      </c>
      <c r="DC43" s="0">
        <f>ROUND(ROUND(AT43*AG43,2),2)</f>
        <v/>
      </c>
      <c r="DD43" s="0" t="inlineStr"/>
      <c r="DE43" s="0" t="inlineStr"/>
      <c r="DF43" s="0">
        <f>ROUND(ROUND(AE43,0)*CX43,0)</f>
        <v/>
      </c>
      <c r="DG43" s="0">
        <f>ROUND(ROUND(AF43,0)*CX43,0)</f>
        <v/>
      </c>
      <c r="DH43" s="0">
        <f>ROUND(ROUND(AG43,0)*CX43,0)</f>
        <v/>
      </c>
      <c r="DI43" s="0">
        <f>ROUND(ROUND(AH43,0)*CX43,0)</f>
        <v/>
      </c>
      <c r="DJ43" s="0">
        <f>DI43</f>
        <v/>
      </c>
      <c r="DK43" s="0" t="n">
        <v>0</v>
      </c>
      <c r="DL43" s="0" t="inlineStr"/>
      <c r="DM43" s="0" t="n">
        <v>0</v>
      </c>
      <c r="DN43" s="0" t="inlineStr"/>
      <c r="DO43" s="0" t="n">
        <v>0</v>
      </c>
    </row>
    <row r="44">
      <c r="A44" s="0">
        <f>ROW(Source!A188)</f>
        <v/>
      </c>
      <c r="B44" s="0" t="n">
        <v>78845955</v>
      </c>
      <c r="C44" s="0" t="n">
        <v>78846231</v>
      </c>
      <c r="D44" s="0" t="n">
        <v>121548</v>
      </c>
      <c r="E44" s="0" t="n">
        <v>1</v>
      </c>
      <c r="F44" s="0" t="n">
        <v>1</v>
      </c>
      <c r="G44" s="0" t="n">
        <v>1</v>
      </c>
      <c r="H44" s="0" t="n">
        <v>1</v>
      </c>
      <c r="I44" s="0" t="inlineStr">
        <is>
          <t>2</t>
        </is>
      </c>
      <c r="J44" s="0" t="inlineStr"/>
      <c r="K44" s="0" t="inlineStr">
        <is>
          <t>Затраты труда машинистов</t>
        </is>
      </c>
      <c r="L44" s="0" t="n">
        <v>608254</v>
      </c>
      <c r="N44" s="0" t="n">
        <v>1013</v>
      </c>
      <c r="O44" s="0" t="inlineStr">
        <is>
          <t>чел.час</t>
        </is>
      </c>
      <c r="P44" s="0" t="inlineStr">
        <is>
          <t>чел.час</t>
        </is>
      </c>
      <c r="Q44" s="0" t="n">
        <v>1</v>
      </c>
      <c r="W44" s="0" t="n">
        <v>0</v>
      </c>
      <c r="X44" s="0" t="n">
        <v>-185737400</v>
      </c>
      <c r="Y44" s="0">
        <f>AT44</f>
        <v/>
      </c>
      <c r="AA44" s="0" t="n">
        <v>0</v>
      </c>
      <c r="AB44" s="0" t="n">
        <v>0</v>
      </c>
      <c r="AC44" s="0" t="n">
        <v>0</v>
      </c>
      <c r="AD44" s="0" t="n">
        <v>0</v>
      </c>
      <c r="AE44" s="0" t="n">
        <v>0</v>
      </c>
      <c r="AF44" s="0" t="n">
        <v>0</v>
      </c>
      <c r="AG44" s="0" t="n">
        <v>0</v>
      </c>
      <c r="AH44" s="0" t="n">
        <v>0</v>
      </c>
      <c r="AI44" s="0" t="n">
        <v>1</v>
      </c>
      <c r="AJ44" s="0" t="n">
        <v>1</v>
      </c>
      <c r="AK44" s="0" t="n">
        <v>1</v>
      </c>
      <c r="AL44" s="0" t="n">
        <v>1</v>
      </c>
      <c r="AM44" s="0" t="n">
        <v>-2</v>
      </c>
      <c r="AN44" s="0" t="n">
        <v>0</v>
      </c>
      <c r="AO44" s="0" t="n">
        <v>1</v>
      </c>
      <c r="AP44" s="0" t="n">
        <v>0</v>
      </c>
      <c r="AQ44" s="0" t="n">
        <v>0</v>
      </c>
      <c r="AR44" s="0" t="n">
        <v>0</v>
      </c>
      <c r="AS44" s="0" t="inlineStr"/>
      <c r="AT44" s="0" t="n">
        <v>1.28</v>
      </c>
      <c r="AU44" s="0" t="inlineStr"/>
      <c r="AV44" s="0" t="n">
        <v>2</v>
      </c>
      <c r="AW44" s="0" t="n">
        <v>2</v>
      </c>
      <c r="AX44" s="0" t="n">
        <v>78846246</v>
      </c>
      <c r="AY44" s="0" t="n">
        <v>1</v>
      </c>
      <c r="AZ44" s="0" t="n">
        <v>0</v>
      </c>
      <c r="BA44" s="0" t="n">
        <v>44</v>
      </c>
      <c r="BB44" s="0" t="n">
        <v>0</v>
      </c>
      <c r="BC44" s="0" t="n">
        <v>0</v>
      </c>
      <c r="BD44" s="0" t="n">
        <v>0</v>
      </c>
      <c r="BE44" s="0" t="n">
        <v>0</v>
      </c>
      <c r="BF44" s="0" t="n">
        <v>0</v>
      </c>
      <c r="BG44" s="0" t="n">
        <v>0</v>
      </c>
      <c r="BH44" s="0" t="n">
        <v>0</v>
      </c>
      <c r="BI44" s="0" t="n">
        <v>0</v>
      </c>
      <c r="BJ44" s="0" t="n">
        <v>0</v>
      </c>
      <c r="BK44" s="0" t="n">
        <v>0</v>
      </c>
      <c r="BL44" s="0" t="n">
        <v>0</v>
      </c>
      <c r="BM44" s="0" t="n">
        <v>0</v>
      </c>
      <c r="BN44" s="0" t="n">
        <v>0</v>
      </c>
      <c r="BO44" s="0" t="n">
        <v>0</v>
      </c>
      <c r="BP44" s="0" t="n">
        <v>0</v>
      </c>
      <c r="BQ44" s="0" t="n">
        <v>0</v>
      </c>
      <c r="BR44" s="0" t="n">
        <v>0</v>
      </c>
      <c r="BS44" s="0" t="n">
        <v>0</v>
      </c>
      <c r="BT44" s="0" t="n">
        <v>0</v>
      </c>
      <c r="BU44" s="0" t="n">
        <v>0</v>
      </c>
      <c r="BV44" s="0" t="n">
        <v>0</v>
      </c>
      <c r="BW44" s="0" t="n">
        <v>0</v>
      </c>
      <c r="CV44" s="0" t="n">
        <v>0</v>
      </c>
      <c r="CW44" s="0" t="n">
        <v>0</v>
      </c>
      <c r="CX44" s="0">
        <f>ROUND(Y44*Source!I188,7)</f>
        <v/>
      </c>
      <c r="CY44" s="0">
        <f>AD44</f>
        <v/>
      </c>
      <c r="CZ44" s="0">
        <f>AH44</f>
        <v/>
      </c>
      <c r="DA44" s="0">
        <f>AL44</f>
        <v/>
      </c>
      <c r="DB44" s="0">
        <f>ROUND(ROUND(AT44*CZ44,2),2)</f>
        <v/>
      </c>
      <c r="DC44" s="0">
        <f>ROUND(ROUND(AT44*AG44,2),2)</f>
        <v/>
      </c>
      <c r="DD44" s="0" t="inlineStr"/>
      <c r="DE44" s="0" t="inlineStr"/>
      <c r="DF44" s="0">
        <f>ROUND(ROUND(AE44,0)*CX44,0)</f>
        <v/>
      </c>
      <c r="DG44" s="0">
        <f>ROUND(ROUND(AF44,0)*CX44,0)</f>
        <v/>
      </c>
      <c r="DH44" s="0">
        <f>ROUND(ROUND(AG44,0)*CX44,0)</f>
        <v/>
      </c>
      <c r="DI44" s="0">
        <f>ROUND(ROUND(AH44,0)*CX44,0)</f>
        <v/>
      </c>
      <c r="DJ44" s="0">
        <f>DI44</f>
        <v/>
      </c>
      <c r="DK44" s="0" t="n">
        <v>0</v>
      </c>
      <c r="DL44" s="0" t="inlineStr"/>
      <c r="DM44" s="0" t="n">
        <v>0</v>
      </c>
      <c r="DN44" s="0" t="inlineStr"/>
      <c r="DO44" s="0" t="n">
        <v>0</v>
      </c>
    </row>
    <row r="45">
      <c r="A45" s="0">
        <f>ROW(Source!A188)</f>
        <v/>
      </c>
      <c r="B45" s="0" t="n">
        <v>78845955</v>
      </c>
      <c r="C45" s="0" t="n">
        <v>78846231</v>
      </c>
      <c r="D45" s="0" t="n">
        <v>29172379</v>
      </c>
      <c r="E45" s="0" t="n">
        <v>1</v>
      </c>
      <c r="F45" s="0" t="n">
        <v>1</v>
      </c>
      <c r="G45" s="0" t="n">
        <v>1</v>
      </c>
      <c r="H45" s="0" t="n">
        <v>2</v>
      </c>
      <c r="I45" s="0" t="inlineStr">
        <is>
          <t>021141</t>
        </is>
      </c>
      <c r="J45" s="0" t="inlineStr">
        <is>
          <t>ТСЭМ Московской обл., 021141, приказ Минстроя России №675/пр от 28.02.2017 № 264/пр</t>
        </is>
      </c>
      <c r="K45" s="0" t="inlineStr">
        <is>
          <t>Краны на автомобильном ходу при работе на других видах строительства 10 т</t>
        </is>
      </c>
      <c r="L45" s="0" t="n">
        <v>1368</v>
      </c>
      <c r="N45" s="0" t="n">
        <v>1011</v>
      </c>
      <c r="O45" s="0" t="inlineStr">
        <is>
          <t>маш.-ч</t>
        </is>
      </c>
      <c r="P45" s="0" t="inlineStr">
        <is>
          <t>маш.-ч</t>
        </is>
      </c>
      <c r="Q45" s="0" t="n">
        <v>1</v>
      </c>
      <c r="W45" s="0" t="n">
        <v>0</v>
      </c>
      <c r="X45" s="0" t="n">
        <v>1106923569</v>
      </c>
      <c r="Y45" s="0">
        <f>AT45</f>
        <v/>
      </c>
      <c r="AA45" s="0" t="n">
        <v>0</v>
      </c>
      <c r="AB45" s="0" t="n">
        <v>1490.72</v>
      </c>
      <c r="AC45" s="0" t="n">
        <v>705.38</v>
      </c>
      <c r="AD45" s="0" t="n">
        <v>0</v>
      </c>
      <c r="AE45" s="0" t="n">
        <v>0</v>
      </c>
      <c r="AF45" s="0" t="n">
        <v>112</v>
      </c>
      <c r="AG45" s="0" t="n">
        <v>13.5</v>
      </c>
      <c r="AH45" s="0" t="n">
        <v>0</v>
      </c>
      <c r="AI45" s="0" t="n">
        <v>1</v>
      </c>
      <c r="AJ45" s="0" t="n">
        <v>13.31</v>
      </c>
      <c r="AK45" s="0" t="n">
        <v>52.25</v>
      </c>
      <c r="AL45" s="0" t="n">
        <v>1</v>
      </c>
      <c r="AM45" s="0" t="n">
        <v>2</v>
      </c>
      <c r="AN45" s="0" t="n">
        <v>0</v>
      </c>
      <c r="AO45" s="0" t="n">
        <v>1</v>
      </c>
      <c r="AP45" s="0" t="n">
        <v>0</v>
      </c>
      <c r="AQ45" s="0" t="n">
        <v>0</v>
      </c>
      <c r="AR45" s="0" t="n">
        <v>0</v>
      </c>
      <c r="AS45" s="0" t="inlineStr"/>
      <c r="AT45" s="0" t="n">
        <v>0.09</v>
      </c>
      <c r="AU45" s="0" t="inlineStr"/>
      <c r="AV45" s="0" t="n">
        <v>0</v>
      </c>
      <c r="AW45" s="0" t="n">
        <v>2</v>
      </c>
      <c r="AX45" s="0" t="n">
        <v>78846247</v>
      </c>
      <c r="AY45" s="0" t="n">
        <v>1</v>
      </c>
      <c r="AZ45" s="0" t="n">
        <v>0</v>
      </c>
      <c r="BA45" s="0" t="n">
        <v>45</v>
      </c>
      <c r="BB45" s="0" t="n">
        <v>0</v>
      </c>
      <c r="BC45" s="0" t="n">
        <v>0</v>
      </c>
      <c r="BD45" s="0" t="n">
        <v>0</v>
      </c>
      <c r="BE45" s="0" t="n">
        <v>0</v>
      </c>
      <c r="BF45" s="0" t="n">
        <v>0</v>
      </c>
      <c r="BG45" s="0" t="n">
        <v>0</v>
      </c>
      <c r="BH45" s="0" t="n">
        <v>0</v>
      </c>
      <c r="BI45" s="0" t="n">
        <v>0</v>
      </c>
      <c r="BJ45" s="0" t="n">
        <v>0</v>
      </c>
      <c r="BK45" s="0" t="n">
        <v>0</v>
      </c>
      <c r="BL45" s="0" t="n">
        <v>0</v>
      </c>
      <c r="BM45" s="0" t="n">
        <v>0</v>
      </c>
      <c r="BN45" s="0" t="n">
        <v>0</v>
      </c>
      <c r="BO45" s="0" t="n">
        <v>0</v>
      </c>
      <c r="BP45" s="0" t="n">
        <v>0</v>
      </c>
      <c r="BQ45" s="0" t="n">
        <v>0</v>
      </c>
      <c r="BR45" s="0" t="n">
        <v>0</v>
      </c>
      <c r="BS45" s="0" t="n">
        <v>0</v>
      </c>
      <c r="BT45" s="0" t="n">
        <v>0</v>
      </c>
      <c r="BU45" s="0" t="n">
        <v>0</v>
      </c>
      <c r="BV45" s="0" t="n">
        <v>0</v>
      </c>
      <c r="BW45" s="0" t="n">
        <v>0</v>
      </c>
      <c r="CV45" s="0" t="n">
        <v>0</v>
      </c>
      <c r="CW45" s="0">
        <f>ROUND(Y45*Source!I188*DO45,7)</f>
        <v/>
      </c>
      <c r="CX45" s="0">
        <f>ROUND(Y45*Source!I188,7)</f>
        <v/>
      </c>
      <c r="CY45" s="0">
        <f>AB45</f>
        <v/>
      </c>
      <c r="CZ45" s="0">
        <f>AF45</f>
        <v/>
      </c>
      <c r="DA45" s="0">
        <f>AJ45</f>
        <v/>
      </c>
      <c r="DB45" s="0">
        <f>ROUND(ROUND(AT45*CZ45,2),2)</f>
        <v/>
      </c>
      <c r="DC45" s="0">
        <f>ROUND(ROUND(AT45*AG45,2),2)</f>
        <v/>
      </c>
      <c r="DD45" s="0" t="inlineStr"/>
      <c r="DE45" s="0" t="inlineStr"/>
      <c r="DF45" s="0">
        <f>ROUND(ROUND(AE45,0)*CX45,0)</f>
        <v/>
      </c>
      <c r="DG45" s="0">
        <f>ROUND(ROUND(AF45*AJ45,0)*CX45,0)</f>
        <v/>
      </c>
      <c r="DH45" s="0">
        <f>ROUND(ROUND(AG45*AK45,0)*CX45,0)</f>
        <v/>
      </c>
      <c r="DI45" s="0">
        <f>ROUND(ROUND(AH45,0)*CX45,0)</f>
        <v/>
      </c>
      <c r="DJ45" s="0">
        <f>DG45</f>
        <v/>
      </c>
      <c r="DK45" s="0" t="n">
        <v>0</v>
      </c>
      <c r="DL45" s="0" t="inlineStr"/>
      <c r="DM45" s="0" t="n">
        <v>0</v>
      </c>
      <c r="DN45" s="0" t="inlineStr"/>
      <c r="DO45" s="0" t="n">
        <v>0</v>
      </c>
    </row>
    <row r="46">
      <c r="A46" s="0">
        <f>ROW(Source!A188)</f>
        <v/>
      </c>
      <c r="B46" s="0" t="n">
        <v>78845955</v>
      </c>
      <c r="C46" s="0" t="n">
        <v>78846231</v>
      </c>
      <c r="D46" s="0" t="n">
        <v>29172556</v>
      </c>
      <c r="E46" s="0" t="n">
        <v>1</v>
      </c>
      <c r="F46" s="0" t="n">
        <v>1</v>
      </c>
      <c r="G46" s="0" t="n">
        <v>1</v>
      </c>
      <c r="H46" s="0" t="n">
        <v>2</v>
      </c>
      <c r="I46" s="0" t="inlineStr">
        <is>
          <t>030954</t>
        </is>
      </c>
      <c r="J46" s="0" t="inlineStr">
        <is>
          <t>ТСЭМ Московской обл., 030954, приказ Минстроя России №675/пр от 28.02.2017 № 264/пр</t>
        </is>
      </c>
      <c r="K46" s="0" t="inlineStr">
        <is>
          <t>Подъемники грузоподъемностью до 500 кг одномачтовые, высота подъема 45 м</t>
        </is>
      </c>
      <c r="L46" s="0" t="n">
        <v>1368</v>
      </c>
      <c r="N46" s="0" t="n">
        <v>1011</v>
      </c>
      <c r="O46" s="0" t="inlineStr">
        <is>
          <t>маш.-ч</t>
        </is>
      </c>
      <c r="P46" s="0" t="inlineStr">
        <is>
          <t>маш.-ч</t>
        </is>
      </c>
      <c r="Q46" s="0" t="n">
        <v>1</v>
      </c>
      <c r="W46" s="0" t="n">
        <v>0</v>
      </c>
      <c r="X46" s="0" t="n">
        <v>344519037</v>
      </c>
      <c r="Y46" s="0">
        <f>AT46</f>
        <v/>
      </c>
      <c r="AA46" s="0" t="n">
        <v>0</v>
      </c>
      <c r="AB46" s="0" t="n">
        <v>728.98</v>
      </c>
      <c r="AC46" s="0" t="n">
        <v>705.38</v>
      </c>
      <c r="AD46" s="0" t="n">
        <v>0</v>
      </c>
      <c r="AE46" s="0" t="n">
        <v>0</v>
      </c>
      <c r="AF46" s="0" t="n">
        <v>31.26</v>
      </c>
      <c r="AG46" s="0" t="n">
        <v>13.5</v>
      </c>
      <c r="AH46" s="0" t="n">
        <v>0</v>
      </c>
      <c r="AI46" s="0" t="n">
        <v>1</v>
      </c>
      <c r="AJ46" s="0" t="n">
        <v>23.32</v>
      </c>
      <c r="AK46" s="0" t="n">
        <v>52.25</v>
      </c>
      <c r="AL46" s="0" t="n">
        <v>1</v>
      </c>
      <c r="AM46" s="0" t="n">
        <v>2</v>
      </c>
      <c r="AN46" s="0" t="n">
        <v>0</v>
      </c>
      <c r="AO46" s="0" t="n">
        <v>1</v>
      </c>
      <c r="AP46" s="0" t="n">
        <v>0</v>
      </c>
      <c r="AQ46" s="0" t="n">
        <v>0</v>
      </c>
      <c r="AR46" s="0" t="n">
        <v>0</v>
      </c>
      <c r="AS46" s="0" t="inlineStr"/>
      <c r="AT46" s="0" t="n">
        <v>1.19</v>
      </c>
      <c r="AU46" s="0" t="inlineStr"/>
      <c r="AV46" s="0" t="n">
        <v>0</v>
      </c>
      <c r="AW46" s="0" t="n">
        <v>2</v>
      </c>
      <c r="AX46" s="0" t="n">
        <v>78846248</v>
      </c>
      <c r="AY46" s="0" t="n">
        <v>1</v>
      </c>
      <c r="AZ46" s="0" t="n">
        <v>0</v>
      </c>
      <c r="BA46" s="0" t="n">
        <v>46</v>
      </c>
      <c r="BB46" s="0" t="n">
        <v>0</v>
      </c>
      <c r="BC46" s="0" t="n">
        <v>0</v>
      </c>
      <c r="BD46" s="0" t="n">
        <v>0</v>
      </c>
      <c r="BE46" s="0" t="n">
        <v>0</v>
      </c>
      <c r="BF46" s="0" t="n">
        <v>0</v>
      </c>
      <c r="BG46" s="0" t="n">
        <v>0</v>
      </c>
      <c r="BH46" s="0" t="n">
        <v>0</v>
      </c>
      <c r="BI46" s="0" t="n">
        <v>0</v>
      </c>
      <c r="BJ46" s="0" t="n">
        <v>0</v>
      </c>
      <c r="BK46" s="0" t="n">
        <v>0</v>
      </c>
      <c r="BL46" s="0" t="n">
        <v>0</v>
      </c>
      <c r="BM46" s="0" t="n">
        <v>0</v>
      </c>
      <c r="BN46" s="0" t="n">
        <v>0</v>
      </c>
      <c r="BO46" s="0" t="n">
        <v>0</v>
      </c>
      <c r="BP46" s="0" t="n">
        <v>0</v>
      </c>
      <c r="BQ46" s="0" t="n">
        <v>0</v>
      </c>
      <c r="BR46" s="0" t="n">
        <v>0</v>
      </c>
      <c r="BS46" s="0" t="n">
        <v>0</v>
      </c>
      <c r="BT46" s="0" t="n">
        <v>0</v>
      </c>
      <c r="BU46" s="0" t="n">
        <v>0</v>
      </c>
      <c r="BV46" s="0" t="n">
        <v>0</v>
      </c>
      <c r="BW46" s="0" t="n">
        <v>0</v>
      </c>
      <c r="CV46" s="0" t="n">
        <v>0</v>
      </c>
      <c r="CW46" s="0">
        <f>ROUND(Y46*Source!I188*DO46,7)</f>
        <v/>
      </c>
      <c r="CX46" s="0">
        <f>ROUND(Y46*Source!I188,7)</f>
        <v/>
      </c>
      <c r="CY46" s="0">
        <f>AB46</f>
        <v/>
      </c>
      <c r="CZ46" s="0">
        <f>AF46</f>
        <v/>
      </c>
      <c r="DA46" s="0">
        <f>AJ46</f>
        <v/>
      </c>
      <c r="DB46" s="0">
        <f>ROUND(ROUND(AT46*CZ46,2),2)</f>
        <v/>
      </c>
      <c r="DC46" s="0">
        <f>ROUND(ROUND(AT46*AG46,2),2)</f>
        <v/>
      </c>
      <c r="DD46" s="0" t="inlineStr"/>
      <c r="DE46" s="0" t="inlineStr"/>
      <c r="DF46" s="0">
        <f>ROUND(ROUND(AE46,0)*CX46,0)</f>
        <v/>
      </c>
      <c r="DG46" s="0">
        <f>ROUND(ROUND(AF46*AJ46,0)*CX46,0)</f>
        <v/>
      </c>
      <c r="DH46" s="0">
        <f>ROUND(ROUND(AG46*AK46,0)*CX46,0)</f>
        <v/>
      </c>
      <c r="DI46" s="0">
        <f>ROUND(ROUND(AH46,0)*CX46,0)</f>
        <v/>
      </c>
      <c r="DJ46" s="0">
        <f>DG46</f>
        <v/>
      </c>
      <c r="DK46" s="0" t="n">
        <v>0</v>
      </c>
      <c r="DL46" s="0" t="inlineStr"/>
      <c r="DM46" s="0" t="n">
        <v>0</v>
      </c>
      <c r="DN46" s="0" t="inlineStr"/>
      <c r="DO46" s="0" t="n">
        <v>0</v>
      </c>
    </row>
    <row r="47">
      <c r="A47" s="0">
        <f>ROW(Source!A188)</f>
        <v/>
      </c>
      <c r="B47" s="0" t="n">
        <v>78845955</v>
      </c>
      <c r="C47" s="0" t="n">
        <v>78846231</v>
      </c>
      <c r="D47" s="0" t="n">
        <v>29172703</v>
      </c>
      <c r="E47" s="0" t="n">
        <v>1</v>
      </c>
      <c r="F47" s="0" t="n">
        <v>1</v>
      </c>
      <c r="G47" s="0" t="n">
        <v>1</v>
      </c>
      <c r="H47" s="0" t="n">
        <v>2</v>
      </c>
      <c r="I47" s="0" t="inlineStr">
        <is>
          <t>042900</t>
        </is>
      </c>
      <c r="J47" s="0" t="inlineStr">
        <is>
          <t>ТСЭМ Московской обл., 042900, приказ Минстроя России №675/пр от 28.02.2017 № 264/пр</t>
        </is>
      </c>
      <c r="K4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" s="0" t="n">
        <v>1368</v>
      </c>
      <c r="N47" s="0" t="n">
        <v>1011</v>
      </c>
      <c r="O47" s="0" t="inlineStr">
        <is>
          <t>маш.-ч</t>
        </is>
      </c>
      <c r="P47" s="0" t="inlineStr">
        <is>
          <t>маш.-ч</t>
        </is>
      </c>
      <c r="Q47" s="0" t="n">
        <v>1</v>
      </c>
      <c r="W47" s="0" t="n">
        <v>0</v>
      </c>
      <c r="X47" s="0" t="n">
        <v>1695838894</v>
      </c>
      <c r="Y47" s="0">
        <f>AT47</f>
        <v/>
      </c>
      <c r="AA47" s="0" t="n">
        <v>0</v>
      </c>
      <c r="AB47" s="0" t="n">
        <v>177.13</v>
      </c>
      <c r="AC47" s="0" t="n">
        <v>0</v>
      </c>
      <c r="AD47" s="0" t="n">
        <v>0</v>
      </c>
      <c r="AE47" s="0" t="n">
        <v>0</v>
      </c>
      <c r="AF47" s="0" t="n">
        <v>29.67</v>
      </c>
      <c r="AG47" s="0" t="n">
        <v>0</v>
      </c>
      <c r="AH47" s="0" t="n">
        <v>0</v>
      </c>
      <c r="AI47" s="0" t="n">
        <v>1</v>
      </c>
      <c r="AJ47" s="0" t="n">
        <v>5.97</v>
      </c>
      <c r="AK47" s="0" t="n">
        <v>52.25</v>
      </c>
      <c r="AL47" s="0" t="n">
        <v>1</v>
      </c>
      <c r="AM47" s="0" t="n">
        <v>2</v>
      </c>
      <c r="AN47" s="0" t="n">
        <v>0</v>
      </c>
      <c r="AO47" s="0" t="n">
        <v>1</v>
      </c>
      <c r="AP47" s="0" t="n">
        <v>0</v>
      </c>
      <c r="AQ47" s="0" t="n">
        <v>0</v>
      </c>
      <c r="AR47" s="0" t="n">
        <v>0</v>
      </c>
      <c r="AS47" s="0" t="inlineStr"/>
      <c r="AT47" s="0" t="n">
        <v>0.8</v>
      </c>
      <c r="AU47" s="0" t="inlineStr"/>
      <c r="AV47" s="0" t="n">
        <v>0</v>
      </c>
      <c r="AW47" s="0" t="n">
        <v>2</v>
      </c>
      <c r="AX47" s="0" t="n">
        <v>78846249</v>
      </c>
      <c r="AY47" s="0" t="n">
        <v>1</v>
      </c>
      <c r="AZ47" s="0" t="n">
        <v>0</v>
      </c>
      <c r="BA47" s="0" t="n">
        <v>47</v>
      </c>
      <c r="BB47" s="0" t="n">
        <v>0</v>
      </c>
      <c r="BC47" s="0" t="n">
        <v>0</v>
      </c>
      <c r="BD47" s="0" t="n">
        <v>0</v>
      </c>
      <c r="BE47" s="0" t="n">
        <v>0</v>
      </c>
      <c r="BF47" s="0" t="n">
        <v>0</v>
      </c>
      <c r="BG47" s="0" t="n">
        <v>0</v>
      </c>
      <c r="BH47" s="0" t="n">
        <v>0</v>
      </c>
      <c r="BI47" s="0" t="n">
        <v>0</v>
      </c>
      <c r="BJ47" s="0" t="n">
        <v>0</v>
      </c>
      <c r="BK47" s="0" t="n">
        <v>0</v>
      </c>
      <c r="BL47" s="0" t="n">
        <v>0</v>
      </c>
      <c r="BM47" s="0" t="n">
        <v>0</v>
      </c>
      <c r="BN47" s="0" t="n">
        <v>0</v>
      </c>
      <c r="BO47" s="0" t="n">
        <v>0</v>
      </c>
      <c r="BP47" s="0" t="n">
        <v>0</v>
      </c>
      <c r="BQ47" s="0" t="n">
        <v>0</v>
      </c>
      <c r="BR47" s="0" t="n">
        <v>0</v>
      </c>
      <c r="BS47" s="0" t="n">
        <v>0</v>
      </c>
      <c r="BT47" s="0" t="n">
        <v>0</v>
      </c>
      <c r="BU47" s="0" t="n">
        <v>0</v>
      </c>
      <c r="BV47" s="0" t="n">
        <v>0</v>
      </c>
      <c r="BW47" s="0" t="n">
        <v>0</v>
      </c>
      <c r="CV47" s="0" t="n">
        <v>0</v>
      </c>
      <c r="CW47" s="0">
        <f>ROUND(Y47*Source!I188*DO47,7)</f>
        <v/>
      </c>
      <c r="CX47" s="0">
        <f>ROUND(Y47*Source!I188,7)</f>
        <v/>
      </c>
      <c r="CY47" s="0">
        <f>AB47</f>
        <v/>
      </c>
      <c r="CZ47" s="0">
        <f>AF47</f>
        <v/>
      </c>
      <c r="DA47" s="0">
        <f>AJ47</f>
        <v/>
      </c>
      <c r="DB47" s="0">
        <f>ROUND(ROUND(AT47*CZ47,2),2)</f>
        <v/>
      </c>
      <c r="DC47" s="0">
        <f>ROUND(ROUND(AT47*AG47,2),2)</f>
        <v/>
      </c>
      <c r="DD47" s="0" t="inlineStr"/>
      <c r="DE47" s="0" t="inlineStr"/>
      <c r="DF47" s="0">
        <f>ROUND(ROUND(AE47,0)*CX47,0)</f>
        <v/>
      </c>
      <c r="DG47" s="0">
        <f>ROUND(ROUND(AF47*AJ47,0)*CX47,0)</f>
        <v/>
      </c>
      <c r="DH47" s="0">
        <f>ROUND(ROUND(AG47*AK47,0)*CX47,0)</f>
        <v/>
      </c>
      <c r="DI47" s="0">
        <f>ROUND(ROUND(AH47,0)*CX47,0)</f>
        <v/>
      </c>
      <c r="DJ47" s="0">
        <f>DG47</f>
        <v/>
      </c>
      <c r="DK47" s="0" t="n">
        <v>0</v>
      </c>
      <c r="DL47" s="0" t="inlineStr"/>
      <c r="DM47" s="0" t="n">
        <v>0</v>
      </c>
      <c r="DN47" s="0" t="inlineStr"/>
      <c r="DO47" s="0" t="n">
        <v>0</v>
      </c>
    </row>
    <row r="48">
      <c r="A48" s="0">
        <f>ROW(Source!A188)</f>
        <v/>
      </c>
      <c r="B48" s="0" t="n">
        <v>78845955</v>
      </c>
      <c r="C48" s="0" t="n">
        <v>78846231</v>
      </c>
      <c r="D48" s="0" t="n">
        <v>29174500</v>
      </c>
      <c r="E48" s="0" t="n">
        <v>1</v>
      </c>
      <c r="F48" s="0" t="n">
        <v>1</v>
      </c>
      <c r="G48" s="0" t="n">
        <v>1</v>
      </c>
      <c r="H48" s="0" t="n">
        <v>2</v>
      </c>
      <c r="I48" s="0" t="inlineStr">
        <is>
          <t>330206</t>
        </is>
      </c>
      <c r="J48" s="0" t="inlineStr">
        <is>
          <t>ТСЭМ Московской обл., 330206, приказ Минстроя России №675/пр от 28.02.2017 № 264/пр</t>
        </is>
      </c>
      <c r="K48" s="0" t="inlineStr">
        <is>
          <t>Дрели электрические</t>
        </is>
      </c>
      <c r="L48" s="0" t="n">
        <v>1368</v>
      </c>
      <c r="N48" s="0" t="n">
        <v>1011</v>
      </c>
      <c r="O48" s="0" t="inlineStr">
        <is>
          <t>маш.-ч</t>
        </is>
      </c>
      <c r="P48" s="0" t="inlineStr">
        <is>
          <t>маш.-ч</t>
        </is>
      </c>
      <c r="Q48" s="0" t="n">
        <v>1</v>
      </c>
      <c r="W48" s="0" t="n">
        <v>0</v>
      </c>
      <c r="X48" s="0" t="n">
        <v>-1867053656</v>
      </c>
      <c r="Y48" s="0">
        <f>AT48</f>
        <v/>
      </c>
      <c r="AA48" s="0" t="n">
        <v>0</v>
      </c>
      <c r="AB48" s="0" t="n">
        <v>8.390000000000001</v>
      </c>
      <c r="AC48" s="0" t="n">
        <v>0</v>
      </c>
      <c r="AD48" s="0" t="n">
        <v>0</v>
      </c>
      <c r="AE48" s="0" t="n">
        <v>0</v>
      </c>
      <c r="AF48" s="0" t="n">
        <v>1.95</v>
      </c>
      <c r="AG48" s="0" t="n">
        <v>0</v>
      </c>
      <c r="AH48" s="0" t="n">
        <v>0</v>
      </c>
      <c r="AI48" s="0" t="n">
        <v>1</v>
      </c>
      <c r="AJ48" s="0" t="n">
        <v>4.3</v>
      </c>
      <c r="AK48" s="0" t="n">
        <v>52.25</v>
      </c>
      <c r="AL48" s="0" t="n">
        <v>1</v>
      </c>
      <c r="AM48" s="0" t="n">
        <v>2</v>
      </c>
      <c r="AN48" s="0" t="n">
        <v>0</v>
      </c>
      <c r="AO48" s="0" t="n">
        <v>1</v>
      </c>
      <c r="AP48" s="0" t="n">
        <v>0</v>
      </c>
      <c r="AQ48" s="0" t="n">
        <v>0</v>
      </c>
      <c r="AR48" s="0" t="n">
        <v>0</v>
      </c>
      <c r="AS48" s="0" t="inlineStr"/>
      <c r="AT48" s="0" t="n">
        <v>0.21</v>
      </c>
      <c r="AU48" s="0" t="inlineStr"/>
      <c r="AV48" s="0" t="n">
        <v>0</v>
      </c>
      <c r="AW48" s="0" t="n">
        <v>2</v>
      </c>
      <c r="AX48" s="0" t="n">
        <v>78846250</v>
      </c>
      <c r="AY48" s="0" t="n">
        <v>1</v>
      </c>
      <c r="AZ48" s="0" t="n">
        <v>0</v>
      </c>
      <c r="BA48" s="0" t="n">
        <v>48</v>
      </c>
      <c r="BB48" s="0" t="n">
        <v>0</v>
      </c>
      <c r="BC48" s="0" t="n">
        <v>0</v>
      </c>
      <c r="BD48" s="0" t="n">
        <v>0</v>
      </c>
      <c r="BE48" s="0" t="n">
        <v>0</v>
      </c>
      <c r="BF48" s="0" t="n">
        <v>0</v>
      </c>
      <c r="BG48" s="0" t="n">
        <v>0</v>
      </c>
      <c r="BH48" s="0" t="n">
        <v>0</v>
      </c>
      <c r="BI48" s="0" t="n">
        <v>0</v>
      </c>
      <c r="BJ48" s="0" t="n">
        <v>0</v>
      </c>
      <c r="BK48" s="0" t="n">
        <v>0</v>
      </c>
      <c r="BL48" s="0" t="n">
        <v>0</v>
      </c>
      <c r="BM48" s="0" t="n">
        <v>0</v>
      </c>
      <c r="BN48" s="0" t="n">
        <v>0</v>
      </c>
      <c r="BO48" s="0" t="n">
        <v>0</v>
      </c>
      <c r="BP48" s="0" t="n">
        <v>0</v>
      </c>
      <c r="BQ48" s="0" t="n">
        <v>0</v>
      </c>
      <c r="BR48" s="0" t="n">
        <v>0</v>
      </c>
      <c r="BS48" s="0" t="n">
        <v>0</v>
      </c>
      <c r="BT48" s="0" t="n">
        <v>0</v>
      </c>
      <c r="BU48" s="0" t="n">
        <v>0</v>
      </c>
      <c r="BV48" s="0" t="n">
        <v>0</v>
      </c>
      <c r="BW48" s="0" t="n">
        <v>0</v>
      </c>
      <c r="CV48" s="0" t="n">
        <v>0</v>
      </c>
      <c r="CW48" s="0">
        <f>ROUND(Y48*Source!I188*DO48,7)</f>
        <v/>
      </c>
      <c r="CX48" s="0">
        <f>ROUND(Y48*Source!I188,7)</f>
        <v/>
      </c>
      <c r="CY48" s="0">
        <f>AB48</f>
        <v/>
      </c>
      <c r="CZ48" s="0">
        <f>AF48</f>
        <v/>
      </c>
      <c r="DA48" s="0">
        <f>AJ48</f>
        <v/>
      </c>
      <c r="DB48" s="0">
        <f>ROUND(ROUND(AT48*CZ48,2),2)</f>
        <v/>
      </c>
      <c r="DC48" s="0">
        <f>ROUND(ROUND(AT48*AG48,2),2)</f>
        <v/>
      </c>
      <c r="DD48" s="0" t="inlineStr"/>
      <c r="DE48" s="0" t="inlineStr"/>
      <c r="DF48" s="0">
        <f>ROUND(ROUND(AE48,0)*CX48,0)</f>
        <v/>
      </c>
      <c r="DG48" s="0">
        <f>ROUND(ROUND(AF48*AJ48,0)*CX48,0)</f>
        <v/>
      </c>
      <c r="DH48" s="0">
        <f>ROUND(ROUND(AG48*AK48,0)*CX48,0)</f>
        <v/>
      </c>
      <c r="DI48" s="0">
        <f>ROUND(ROUND(AH48,0)*CX48,0)</f>
        <v/>
      </c>
      <c r="DJ48" s="0">
        <f>DG48</f>
        <v/>
      </c>
      <c r="DK48" s="0" t="n">
        <v>0</v>
      </c>
      <c r="DL48" s="0" t="inlineStr"/>
      <c r="DM48" s="0" t="n">
        <v>0</v>
      </c>
      <c r="DN48" s="0" t="inlineStr"/>
      <c r="DO48" s="0" t="n">
        <v>0</v>
      </c>
    </row>
    <row r="49">
      <c r="A49" s="0">
        <f>ROW(Source!A188)</f>
        <v/>
      </c>
      <c r="B49" s="0" t="n">
        <v>78845955</v>
      </c>
      <c r="C49" s="0" t="n">
        <v>78846231</v>
      </c>
      <c r="D49" s="0" t="n">
        <v>29174913</v>
      </c>
      <c r="E49" s="0" t="n">
        <v>1</v>
      </c>
      <c r="F49" s="0" t="n">
        <v>1</v>
      </c>
      <c r="G49" s="0" t="n">
        <v>1</v>
      </c>
      <c r="H49" s="0" t="n">
        <v>2</v>
      </c>
      <c r="I49" s="0" t="inlineStr">
        <is>
          <t>400001</t>
        </is>
      </c>
      <c r="J49" s="0" t="inlineStr">
        <is>
          <t>ТСЭМ Московской обл., 400001, приказ Минстроя России №675/пр от 28.02.2017 № 264/пр</t>
        </is>
      </c>
      <c r="K49" s="0" t="inlineStr">
        <is>
          <t>Автомобили бортовые, грузоподъемность до 5 т</t>
        </is>
      </c>
      <c r="L49" s="0" t="n">
        <v>1368</v>
      </c>
      <c r="N49" s="0" t="n">
        <v>1011</v>
      </c>
      <c r="O49" s="0" t="inlineStr">
        <is>
          <t>маш.-ч</t>
        </is>
      </c>
      <c r="P49" s="0" t="inlineStr">
        <is>
          <t>маш.-ч</t>
        </is>
      </c>
      <c r="Q49" s="0" t="n">
        <v>1</v>
      </c>
      <c r="W49" s="0" t="n">
        <v>0</v>
      </c>
      <c r="X49" s="0" t="n">
        <v>1230759911</v>
      </c>
      <c r="Y49" s="0">
        <f>AT49</f>
        <v/>
      </c>
      <c r="AA49" s="0" t="n">
        <v>0</v>
      </c>
      <c r="AB49" s="0" t="n">
        <v>2177.51</v>
      </c>
      <c r="AC49" s="0" t="n">
        <v>606.1</v>
      </c>
      <c r="AD49" s="0" t="n">
        <v>0</v>
      </c>
      <c r="AE49" s="0" t="n">
        <v>0</v>
      </c>
      <c r="AF49" s="0" t="n">
        <v>87.17</v>
      </c>
      <c r="AG49" s="0" t="n">
        <v>11.6</v>
      </c>
      <c r="AH49" s="0" t="n">
        <v>0</v>
      </c>
      <c r="AI49" s="0" t="n">
        <v>1</v>
      </c>
      <c r="AJ49" s="0" t="n">
        <v>24.98</v>
      </c>
      <c r="AK49" s="0" t="n">
        <v>52.25</v>
      </c>
      <c r="AL49" s="0" t="n">
        <v>1</v>
      </c>
      <c r="AM49" s="0" t="n">
        <v>2</v>
      </c>
      <c r="AN49" s="0" t="n">
        <v>0</v>
      </c>
      <c r="AO49" s="0" t="n">
        <v>1</v>
      </c>
      <c r="AP49" s="0" t="n">
        <v>0</v>
      </c>
      <c r="AQ49" s="0" t="n">
        <v>0</v>
      </c>
      <c r="AR49" s="0" t="n">
        <v>0</v>
      </c>
      <c r="AS49" s="0" t="inlineStr"/>
      <c r="AT49" s="0" t="n">
        <v>1.85</v>
      </c>
      <c r="AU49" s="0" t="inlineStr"/>
      <c r="AV49" s="0" t="n">
        <v>0</v>
      </c>
      <c r="AW49" s="0" t="n">
        <v>2</v>
      </c>
      <c r="AX49" s="0" t="n">
        <v>78846251</v>
      </c>
      <c r="AY49" s="0" t="n">
        <v>1</v>
      </c>
      <c r="AZ49" s="0" t="n">
        <v>0</v>
      </c>
      <c r="BA49" s="0" t="n">
        <v>49</v>
      </c>
      <c r="BB49" s="0" t="n">
        <v>0</v>
      </c>
      <c r="BC49" s="0" t="n">
        <v>0</v>
      </c>
      <c r="BD49" s="0" t="n">
        <v>0</v>
      </c>
      <c r="BE49" s="0" t="n">
        <v>0</v>
      </c>
      <c r="BF49" s="0" t="n">
        <v>0</v>
      </c>
      <c r="BG49" s="0" t="n">
        <v>0</v>
      </c>
      <c r="BH49" s="0" t="n">
        <v>0</v>
      </c>
      <c r="BI49" s="0" t="n">
        <v>0</v>
      </c>
      <c r="BJ49" s="0" t="n">
        <v>0</v>
      </c>
      <c r="BK49" s="0" t="n">
        <v>0</v>
      </c>
      <c r="BL49" s="0" t="n">
        <v>0</v>
      </c>
      <c r="BM49" s="0" t="n">
        <v>0</v>
      </c>
      <c r="BN49" s="0" t="n">
        <v>0</v>
      </c>
      <c r="BO49" s="0" t="n">
        <v>0</v>
      </c>
      <c r="BP49" s="0" t="n">
        <v>0</v>
      </c>
      <c r="BQ49" s="0" t="n">
        <v>0</v>
      </c>
      <c r="BR49" s="0" t="n">
        <v>0</v>
      </c>
      <c r="BS49" s="0" t="n">
        <v>0</v>
      </c>
      <c r="BT49" s="0" t="n">
        <v>0</v>
      </c>
      <c r="BU49" s="0" t="n">
        <v>0</v>
      </c>
      <c r="BV49" s="0" t="n">
        <v>0</v>
      </c>
      <c r="BW49" s="0" t="n">
        <v>0</v>
      </c>
      <c r="CV49" s="0" t="n">
        <v>0</v>
      </c>
      <c r="CW49" s="0">
        <f>ROUND(Y49*Source!I188*DO49,7)</f>
        <v/>
      </c>
      <c r="CX49" s="0">
        <f>ROUND(Y49*Source!I188,7)</f>
        <v/>
      </c>
      <c r="CY49" s="0">
        <f>AB49</f>
        <v/>
      </c>
      <c r="CZ49" s="0">
        <f>AF49</f>
        <v/>
      </c>
      <c r="DA49" s="0">
        <f>AJ49</f>
        <v/>
      </c>
      <c r="DB49" s="0">
        <f>ROUND(ROUND(AT49*CZ49,2),2)</f>
        <v/>
      </c>
      <c r="DC49" s="0">
        <f>ROUND(ROUND(AT49*AG49,2),2)</f>
        <v/>
      </c>
      <c r="DD49" s="0" t="inlineStr"/>
      <c r="DE49" s="0" t="inlineStr"/>
      <c r="DF49" s="0">
        <f>ROUND(ROUND(AE49,0)*CX49,0)</f>
        <v/>
      </c>
      <c r="DG49" s="0">
        <f>ROUND(ROUND(AF49*AJ49,0)*CX49,0)</f>
        <v/>
      </c>
      <c r="DH49" s="0">
        <f>ROUND(ROUND(AG49*AK49,0)*CX49,0)</f>
        <v/>
      </c>
      <c r="DI49" s="0">
        <f>ROUND(ROUND(AH49,0)*CX49,0)</f>
        <v/>
      </c>
      <c r="DJ49" s="0">
        <f>DG49</f>
        <v/>
      </c>
      <c r="DK49" s="0" t="n">
        <v>0</v>
      </c>
      <c r="DL49" s="0" t="inlineStr"/>
      <c r="DM49" s="0" t="n">
        <v>0</v>
      </c>
      <c r="DN49" s="0" t="inlineStr"/>
      <c r="DO49" s="0" t="n">
        <v>0</v>
      </c>
    </row>
    <row r="50">
      <c r="A50" s="0">
        <f>ROW(Source!A188)</f>
        <v/>
      </c>
      <c r="B50" s="0" t="n">
        <v>78845955</v>
      </c>
      <c r="C50" s="0" t="n">
        <v>78846231</v>
      </c>
      <c r="D50" s="0" t="n">
        <v>29114681</v>
      </c>
      <c r="E50" s="0" t="n">
        <v>1</v>
      </c>
      <c r="F50" s="0" t="n">
        <v>1</v>
      </c>
      <c r="G50" s="0" t="n">
        <v>1</v>
      </c>
      <c r="H50" s="0" t="n">
        <v>3</v>
      </c>
      <c r="I50" s="0" t="inlineStr">
        <is>
          <t>101-1488</t>
        </is>
      </c>
      <c r="J50" s="0" t="inlineStr">
        <is>
          <t>ТССЦ Московской обл., 101-1488, приказ Минстроя России №675/пр от 28.02.2017 № 254/пр</t>
        </is>
      </c>
      <c r="K50" s="0" t="inlineStr">
        <is>
          <t>Шурупы с шестигранной головкой 12х70 мм</t>
        </is>
      </c>
      <c r="L50" s="0" t="n">
        <v>1348</v>
      </c>
      <c r="N50" s="0" t="n">
        <v>1009</v>
      </c>
      <c r="O50" s="0" t="inlineStr">
        <is>
          <t>т</t>
        </is>
      </c>
      <c r="P50" s="0" t="inlineStr">
        <is>
          <t>т</t>
        </is>
      </c>
      <c r="Q50" s="0" t="n">
        <v>1000</v>
      </c>
      <c r="W50" s="0" t="n">
        <v>0</v>
      </c>
      <c r="X50" s="0" t="n">
        <v>-1964751701</v>
      </c>
      <c r="Y50" s="0">
        <f>AT50</f>
        <v/>
      </c>
      <c r="AA50" s="0" t="n">
        <v>238678.12</v>
      </c>
      <c r="AB50" s="0" t="n">
        <v>0</v>
      </c>
      <c r="AC50" s="0" t="n">
        <v>0</v>
      </c>
      <c r="AD50" s="0" t="n">
        <v>0</v>
      </c>
      <c r="AE50" s="0" t="n">
        <v>9628</v>
      </c>
      <c r="AF50" s="0" t="n">
        <v>0</v>
      </c>
      <c r="AG50" s="0" t="n">
        <v>0</v>
      </c>
      <c r="AH50" s="0" t="n">
        <v>0</v>
      </c>
      <c r="AI50" s="0" t="n">
        <v>24.79</v>
      </c>
      <c r="AJ50" s="0" t="n">
        <v>1</v>
      </c>
      <c r="AK50" s="0" t="n">
        <v>1</v>
      </c>
      <c r="AL50" s="0" t="n">
        <v>1</v>
      </c>
      <c r="AM50" s="0" t="n">
        <v>2</v>
      </c>
      <c r="AN50" s="0" t="n">
        <v>0</v>
      </c>
      <c r="AO50" s="0" t="n">
        <v>1</v>
      </c>
      <c r="AP50" s="0" t="n">
        <v>0</v>
      </c>
      <c r="AQ50" s="0" t="n">
        <v>0</v>
      </c>
      <c r="AR50" s="0" t="n">
        <v>0</v>
      </c>
      <c r="AS50" s="0" t="inlineStr"/>
      <c r="AT50" s="0" t="n">
        <v>0.0045</v>
      </c>
      <c r="AU50" s="0" t="inlineStr"/>
      <c r="AV50" s="0" t="n">
        <v>0</v>
      </c>
      <c r="AW50" s="0" t="n">
        <v>2</v>
      </c>
      <c r="AX50" s="0" t="n">
        <v>78846252</v>
      </c>
      <c r="AY50" s="0" t="n">
        <v>1</v>
      </c>
      <c r="AZ50" s="0" t="n">
        <v>0</v>
      </c>
      <c r="BA50" s="0" t="n">
        <v>50</v>
      </c>
      <c r="BB50" s="0" t="n">
        <v>0</v>
      </c>
      <c r="BC50" s="0" t="n">
        <v>0</v>
      </c>
      <c r="BD50" s="0" t="n">
        <v>0</v>
      </c>
      <c r="BE50" s="0" t="n">
        <v>0</v>
      </c>
      <c r="BF50" s="0" t="n">
        <v>0</v>
      </c>
      <c r="BG50" s="0" t="n">
        <v>0</v>
      </c>
      <c r="BH50" s="0" t="n">
        <v>0</v>
      </c>
      <c r="BI50" s="0" t="n">
        <v>0</v>
      </c>
      <c r="BJ50" s="0" t="n">
        <v>0</v>
      </c>
      <c r="BK50" s="0" t="n">
        <v>0</v>
      </c>
      <c r="BL50" s="0" t="n">
        <v>0</v>
      </c>
      <c r="BM50" s="0" t="n">
        <v>0</v>
      </c>
      <c r="BN50" s="0" t="n">
        <v>0</v>
      </c>
      <c r="BO50" s="0" t="n">
        <v>0</v>
      </c>
      <c r="BP50" s="0" t="n">
        <v>0</v>
      </c>
      <c r="BQ50" s="0" t="n">
        <v>0</v>
      </c>
      <c r="BR50" s="0" t="n">
        <v>0</v>
      </c>
      <c r="BS50" s="0" t="n">
        <v>0</v>
      </c>
      <c r="BT50" s="0" t="n">
        <v>0</v>
      </c>
      <c r="BU50" s="0" t="n">
        <v>0</v>
      </c>
      <c r="BV50" s="0" t="n">
        <v>0</v>
      </c>
      <c r="BW50" s="0" t="n">
        <v>0</v>
      </c>
      <c r="CV50" s="0" t="n">
        <v>0</v>
      </c>
      <c r="CW50" s="0" t="n">
        <v>0</v>
      </c>
      <c r="CX50" s="0">
        <f>ROUND(Y50*Source!I188,7)</f>
        <v/>
      </c>
      <c r="CY50" s="0">
        <f>AA50</f>
        <v/>
      </c>
      <c r="CZ50" s="0">
        <f>AE50</f>
        <v/>
      </c>
      <c r="DA50" s="0">
        <f>AI50</f>
        <v/>
      </c>
      <c r="DB50" s="0">
        <f>ROUND(ROUND(AT50*CZ50,2),2)</f>
        <v/>
      </c>
      <c r="DC50" s="0">
        <f>ROUND(ROUND(AT50*AG50,2),2)</f>
        <v/>
      </c>
      <c r="DD50" s="0" t="inlineStr"/>
      <c r="DE50" s="0" t="inlineStr"/>
      <c r="DF50" s="0">
        <f>ROUND(ROUND(AE50*AI50,0)*CX50,0)</f>
        <v/>
      </c>
      <c r="DG50" s="0">
        <f>ROUND(ROUND(AF50,0)*CX50,0)</f>
        <v/>
      </c>
      <c r="DH50" s="0">
        <f>ROUND(ROUND(AG50,0)*CX50,0)</f>
        <v/>
      </c>
      <c r="DI50" s="0">
        <f>ROUND(ROUND(AH50,0)*CX50,0)</f>
        <v/>
      </c>
      <c r="DJ50" s="0">
        <f>DF50</f>
        <v/>
      </c>
      <c r="DK50" s="0" t="n">
        <v>0</v>
      </c>
      <c r="DL50" s="0" t="inlineStr"/>
      <c r="DM50" s="0" t="n">
        <v>0</v>
      </c>
      <c r="DN50" s="0" t="inlineStr"/>
      <c r="DO50" s="0" t="n">
        <v>0</v>
      </c>
    </row>
    <row r="51">
      <c r="A51" s="0">
        <f>ROW(Source!A188)</f>
        <v/>
      </c>
      <c r="B51" s="0" t="n">
        <v>78845955</v>
      </c>
      <c r="C51" s="0" t="n">
        <v>78846231</v>
      </c>
      <c r="D51" s="0" t="n">
        <v>29114471</v>
      </c>
      <c r="E51" s="0" t="n">
        <v>1</v>
      </c>
      <c r="F51" s="0" t="n">
        <v>1</v>
      </c>
      <c r="G51" s="0" t="n">
        <v>1</v>
      </c>
      <c r="H51" s="0" t="n">
        <v>3</v>
      </c>
      <c r="I51" s="0" t="inlineStr">
        <is>
          <t>101-2201</t>
        </is>
      </c>
      <c r="J51" s="0" t="inlineStr">
        <is>
          <t>ТССЦ Московской обл., 101-2201, приказ Минстроя России №675/пр от 28.02.2017 № 254/пр</t>
        </is>
      </c>
      <c r="K51" s="0" t="inlineStr">
        <is>
          <t>Дюбели распорные полиэтиленовые 6х30 мм</t>
        </is>
      </c>
      <c r="L51" s="0" t="n">
        <v>1356</v>
      </c>
      <c r="N51" s="0" t="n">
        <v>1010</v>
      </c>
      <c r="O51" s="0" t="inlineStr">
        <is>
          <t>1000 шт.</t>
        </is>
      </c>
      <c r="P51" s="0" t="inlineStr">
        <is>
          <t>1000 шт.</t>
        </is>
      </c>
      <c r="Q51" s="0" t="n">
        <v>1000</v>
      </c>
      <c r="W51" s="0" t="n">
        <v>0</v>
      </c>
      <c r="X51" s="0" t="n">
        <v>938517584</v>
      </c>
      <c r="Y51" s="0">
        <f>AT51</f>
        <v/>
      </c>
      <c r="AA51" s="0" t="n">
        <v>190.4</v>
      </c>
      <c r="AB51" s="0" t="n">
        <v>0</v>
      </c>
      <c r="AC51" s="0" t="n">
        <v>0</v>
      </c>
      <c r="AD51" s="0" t="n">
        <v>0</v>
      </c>
      <c r="AE51" s="0" t="n">
        <v>160</v>
      </c>
      <c r="AF51" s="0" t="n">
        <v>0</v>
      </c>
      <c r="AG51" s="0" t="n">
        <v>0</v>
      </c>
      <c r="AH51" s="0" t="n">
        <v>0</v>
      </c>
      <c r="AI51" s="0" t="n">
        <v>1.19</v>
      </c>
      <c r="AJ51" s="0" t="n">
        <v>1</v>
      </c>
      <c r="AK51" s="0" t="n">
        <v>1</v>
      </c>
      <c r="AL51" s="0" t="n">
        <v>1</v>
      </c>
      <c r="AM51" s="0" t="n">
        <v>2</v>
      </c>
      <c r="AN51" s="0" t="n">
        <v>0</v>
      </c>
      <c r="AO51" s="0" t="n">
        <v>1</v>
      </c>
      <c r="AP51" s="0" t="n">
        <v>0</v>
      </c>
      <c r="AQ51" s="0" t="n">
        <v>0</v>
      </c>
      <c r="AR51" s="0" t="n">
        <v>0</v>
      </c>
      <c r="AS51" s="0" t="inlineStr"/>
      <c r="AT51" s="0" t="n">
        <v>0.089</v>
      </c>
      <c r="AU51" s="0" t="inlineStr"/>
      <c r="AV51" s="0" t="n">
        <v>0</v>
      </c>
      <c r="AW51" s="0" t="n">
        <v>2</v>
      </c>
      <c r="AX51" s="0" t="n">
        <v>78846253</v>
      </c>
      <c r="AY51" s="0" t="n">
        <v>1</v>
      </c>
      <c r="AZ51" s="0" t="n">
        <v>0</v>
      </c>
      <c r="BA51" s="0" t="n">
        <v>51</v>
      </c>
      <c r="BB51" s="0" t="n">
        <v>0</v>
      </c>
      <c r="BC51" s="0" t="n">
        <v>0</v>
      </c>
      <c r="BD51" s="0" t="n">
        <v>0</v>
      </c>
      <c r="BE51" s="0" t="n">
        <v>0</v>
      </c>
      <c r="BF51" s="0" t="n">
        <v>0</v>
      </c>
      <c r="BG51" s="0" t="n">
        <v>0</v>
      </c>
      <c r="BH51" s="0" t="n">
        <v>0</v>
      </c>
      <c r="BI51" s="0" t="n">
        <v>0</v>
      </c>
      <c r="BJ51" s="0" t="n">
        <v>0</v>
      </c>
      <c r="BK51" s="0" t="n">
        <v>0</v>
      </c>
      <c r="BL51" s="0" t="n">
        <v>0</v>
      </c>
      <c r="BM51" s="0" t="n">
        <v>0</v>
      </c>
      <c r="BN51" s="0" t="n">
        <v>0</v>
      </c>
      <c r="BO51" s="0" t="n">
        <v>0</v>
      </c>
      <c r="BP51" s="0" t="n">
        <v>0</v>
      </c>
      <c r="BQ51" s="0" t="n">
        <v>0</v>
      </c>
      <c r="BR51" s="0" t="n">
        <v>0</v>
      </c>
      <c r="BS51" s="0" t="n">
        <v>0</v>
      </c>
      <c r="BT51" s="0" t="n">
        <v>0</v>
      </c>
      <c r="BU51" s="0" t="n">
        <v>0</v>
      </c>
      <c r="BV51" s="0" t="n">
        <v>0</v>
      </c>
      <c r="BW51" s="0" t="n">
        <v>0</v>
      </c>
      <c r="CV51" s="0" t="n">
        <v>0</v>
      </c>
      <c r="CW51" s="0" t="n">
        <v>0</v>
      </c>
      <c r="CX51" s="0">
        <f>ROUND(Y51*Source!I188,7)</f>
        <v/>
      </c>
      <c r="CY51" s="0">
        <f>AA51</f>
        <v/>
      </c>
      <c r="CZ51" s="0">
        <f>AE51</f>
        <v/>
      </c>
      <c r="DA51" s="0">
        <f>AI51</f>
        <v/>
      </c>
      <c r="DB51" s="0">
        <f>ROUND(ROUND(AT51*CZ51,2),2)</f>
        <v/>
      </c>
      <c r="DC51" s="0">
        <f>ROUND(ROUND(AT51*AG51,2),2)</f>
        <v/>
      </c>
      <c r="DD51" s="0" t="inlineStr"/>
      <c r="DE51" s="0" t="inlineStr"/>
      <c r="DF51" s="0">
        <f>ROUND(ROUND(AE51*AI51,0)*CX51,0)</f>
        <v/>
      </c>
      <c r="DG51" s="0">
        <f>ROUND(ROUND(AF51,0)*CX51,0)</f>
        <v/>
      </c>
      <c r="DH51" s="0">
        <f>ROUND(ROUND(AG51,0)*CX51,0)</f>
        <v/>
      </c>
      <c r="DI51" s="0">
        <f>ROUND(ROUND(AH51,0)*CX51,0)</f>
        <v/>
      </c>
      <c r="DJ51" s="0">
        <f>DF51</f>
        <v/>
      </c>
      <c r="DK51" s="0" t="n">
        <v>0</v>
      </c>
      <c r="DL51" s="0" t="inlineStr"/>
      <c r="DM51" s="0" t="n">
        <v>0</v>
      </c>
      <c r="DN51" s="0" t="inlineStr"/>
      <c r="DO51" s="0" t="n">
        <v>0</v>
      </c>
    </row>
    <row r="52">
      <c r="A52" s="0">
        <f>ROW(Source!A188)</f>
        <v/>
      </c>
      <c r="B52" s="0" t="n">
        <v>78845955</v>
      </c>
      <c r="C52" s="0" t="n">
        <v>78846231</v>
      </c>
      <c r="D52" s="0" t="n">
        <v>29140948</v>
      </c>
      <c r="E52" s="0" t="n">
        <v>1</v>
      </c>
      <c r="F52" s="0" t="n">
        <v>1</v>
      </c>
      <c r="G52" s="0" t="n">
        <v>1</v>
      </c>
      <c r="H52" s="0" t="n">
        <v>3</v>
      </c>
      <c r="I52" s="0" t="inlineStr">
        <is>
          <t>301-0559</t>
        </is>
      </c>
      <c r="J52" s="0" t="inlineStr">
        <is>
          <t>ТССЦ Московской обл., 301-0559, приказ Минстроя России №675/пр от 28.02.2017 № 256/пр</t>
        </is>
      </c>
      <c r="K52" s="0" t="inlineStr">
        <is>
          <t>Радиаторы стальные панельные РСВ2-1, РСВ2-6 однорядные</t>
        </is>
      </c>
      <c r="L52" s="0" t="n">
        <v>1033</v>
      </c>
      <c r="N52" s="0" t="n">
        <v>1013</v>
      </c>
      <c r="O52" s="0" t="inlineStr">
        <is>
          <t>квт</t>
        </is>
      </c>
      <c r="P52" s="0" t="inlineStr">
        <is>
          <t>квт</t>
        </is>
      </c>
      <c r="Q52" s="0" t="n">
        <v>1</v>
      </c>
      <c r="W52" s="0" t="n">
        <v>1</v>
      </c>
      <c r="X52" s="0" t="n">
        <v>-1698548958</v>
      </c>
      <c r="Y52" s="0">
        <f>AT52</f>
        <v/>
      </c>
      <c r="AA52" s="0" t="n">
        <v>1162.18</v>
      </c>
      <c r="AB52" s="0" t="n">
        <v>0</v>
      </c>
      <c r="AC52" s="0" t="n">
        <v>0</v>
      </c>
      <c r="AD52" s="0" t="n">
        <v>0</v>
      </c>
      <c r="AE52" s="0" t="n">
        <v>166.98</v>
      </c>
      <c r="AF52" s="0" t="n">
        <v>0</v>
      </c>
      <c r="AG52" s="0" t="n">
        <v>0</v>
      </c>
      <c r="AH52" s="0" t="n">
        <v>0</v>
      </c>
      <c r="AI52" s="0" t="n">
        <v>6.96</v>
      </c>
      <c r="AJ52" s="0" t="n">
        <v>1</v>
      </c>
      <c r="AK52" s="0" t="n">
        <v>1</v>
      </c>
      <c r="AL52" s="0" t="n">
        <v>1</v>
      </c>
      <c r="AM52" s="0" t="n">
        <v>2</v>
      </c>
      <c r="AN52" s="0" t="n">
        <v>0</v>
      </c>
      <c r="AO52" s="0" t="n">
        <v>1</v>
      </c>
      <c r="AP52" s="0" t="n">
        <v>0</v>
      </c>
      <c r="AQ52" s="0" t="n">
        <v>0</v>
      </c>
      <c r="AR52" s="0" t="n">
        <v>0</v>
      </c>
      <c r="AS52" s="0" t="inlineStr"/>
      <c r="AT52" s="0" t="n">
        <v>-100</v>
      </c>
      <c r="AU52" s="0" t="inlineStr"/>
      <c r="AV52" s="0" t="n">
        <v>0</v>
      </c>
      <c r="AW52" s="0" t="n">
        <v>2</v>
      </c>
      <c r="AX52" s="0" t="n">
        <v>78846254</v>
      </c>
      <c r="AY52" s="0" t="n">
        <v>1</v>
      </c>
      <c r="AZ52" s="0" t="n">
        <v>6144</v>
      </c>
      <c r="BA52" s="0" t="n">
        <v>52</v>
      </c>
      <c r="BB52" s="0" t="n">
        <v>0</v>
      </c>
      <c r="BC52" s="0" t="n">
        <v>0</v>
      </c>
      <c r="BD52" s="0" t="n">
        <v>0</v>
      </c>
      <c r="BE52" s="0" t="n">
        <v>0</v>
      </c>
      <c r="BF52" s="0" t="n">
        <v>0</v>
      </c>
      <c r="BG52" s="0" t="n">
        <v>0</v>
      </c>
      <c r="BH52" s="0" t="n">
        <v>0</v>
      </c>
      <c r="BI52" s="0" t="n">
        <v>0</v>
      </c>
      <c r="BJ52" s="0" t="n">
        <v>0</v>
      </c>
      <c r="BK52" s="0" t="n">
        <v>0</v>
      </c>
      <c r="BL52" s="0" t="n">
        <v>0</v>
      </c>
      <c r="BM52" s="0" t="n">
        <v>0</v>
      </c>
      <c r="BN52" s="0" t="n">
        <v>0</v>
      </c>
      <c r="BO52" s="0" t="n">
        <v>0</v>
      </c>
      <c r="BP52" s="0" t="n">
        <v>0</v>
      </c>
      <c r="BQ52" s="0" t="n">
        <v>0</v>
      </c>
      <c r="BR52" s="0" t="n">
        <v>0</v>
      </c>
      <c r="BS52" s="0" t="n">
        <v>0</v>
      </c>
      <c r="BT52" s="0" t="n">
        <v>0</v>
      </c>
      <c r="BU52" s="0" t="n">
        <v>0</v>
      </c>
      <c r="BV52" s="0" t="n">
        <v>0</v>
      </c>
      <c r="BW52" s="0" t="n">
        <v>0</v>
      </c>
      <c r="CV52" s="0" t="n">
        <v>0</v>
      </c>
      <c r="CW52" s="0" t="n">
        <v>0</v>
      </c>
      <c r="CX52" s="0">
        <f>ROUND(Y52*Source!I188,7)</f>
        <v/>
      </c>
      <c r="CY52" s="0">
        <f>AA52</f>
        <v/>
      </c>
      <c r="CZ52" s="0">
        <f>AE52</f>
        <v/>
      </c>
      <c r="DA52" s="0">
        <f>AI52</f>
        <v/>
      </c>
      <c r="DB52" s="0">
        <f>ROUND(ROUND(AT52*CZ52,2),2)</f>
        <v/>
      </c>
      <c r="DC52" s="0">
        <f>ROUND(ROUND(AT52*AG52,2),2)</f>
        <v/>
      </c>
      <c r="DD52" s="0" t="inlineStr"/>
      <c r="DE52" s="0" t="inlineStr"/>
      <c r="DF52" s="0">
        <f>ROUND(ROUND(AE52*AI52,0)*CX52,0)</f>
        <v/>
      </c>
      <c r="DG52" s="0">
        <f>ROUND(ROUND(AF52,0)*CX52,0)</f>
        <v/>
      </c>
      <c r="DH52" s="0">
        <f>ROUND(ROUND(AG52,0)*CX52,0)</f>
        <v/>
      </c>
      <c r="DI52" s="0">
        <f>ROUND(ROUND(AH52,0)*CX52,0)</f>
        <v/>
      </c>
      <c r="DJ52" s="0">
        <f>DF52</f>
        <v/>
      </c>
      <c r="DK52" s="0" t="n">
        <v>0</v>
      </c>
      <c r="DL52" s="0" t="inlineStr"/>
      <c r="DM52" s="0" t="n">
        <v>0</v>
      </c>
      <c r="DN52" s="0" t="inlineStr"/>
      <c r="DO52" s="0" t="n">
        <v>0</v>
      </c>
    </row>
    <row r="53">
      <c r="A53" s="0">
        <f>ROW(Source!A188)</f>
        <v/>
      </c>
      <c r="B53" s="0" t="n">
        <v>78845955</v>
      </c>
      <c r="C53" s="0" t="n">
        <v>78846231</v>
      </c>
      <c r="D53" s="0" t="n">
        <v>29141200</v>
      </c>
      <c r="E53" s="0" t="n">
        <v>1</v>
      </c>
      <c r="F53" s="0" t="n">
        <v>1</v>
      </c>
      <c r="G53" s="0" t="n">
        <v>1</v>
      </c>
      <c r="H53" s="0" t="n">
        <v>3</v>
      </c>
      <c r="I53" s="0" t="inlineStr">
        <is>
          <t>301-1014</t>
        </is>
      </c>
      <c r="J53" s="0" t="inlineStr">
        <is>
          <t>ТССЦ Московской обл., 301-1014, приказ Минстроя России №675/пр от 28.02.2017 № 256/пр</t>
        </is>
      </c>
      <c r="K53" s="0" t="inlineStr">
        <is>
          <t>Радиаторы биметаллические, марка «Rifar-A 500», количество секций 7, мощность 1155 Вт</t>
        </is>
      </c>
      <c r="L53" s="0" t="n">
        <v>1354</v>
      </c>
      <c r="N53" s="0" t="n">
        <v>1010</v>
      </c>
      <c r="O53" s="0" t="inlineStr">
        <is>
          <t>шт.</t>
        </is>
      </c>
      <c r="P53" s="0" t="inlineStr">
        <is>
          <t>шт.</t>
        </is>
      </c>
      <c r="Q53" s="0" t="n">
        <v>1</v>
      </c>
      <c r="W53" s="0" t="n">
        <v>0</v>
      </c>
      <c r="X53" s="0" t="n">
        <v>-672054610</v>
      </c>
      <c r="Y53" s="0">
        <f>AT53</f>
        <v/>
      </c>
      <c r="AA53" s="0" t="n">
        <v>5308.35</v>
      </c>
      <c r="AB53" s="0" t="n">
        <v>0</v>
      </c>
      <c r="AC53" s="0" t="n">
        <v>0</v>
      </c>
      <c r="AD53" s="0" t="n">
        <v>0</v>
      </c>
      <c r="AE53" s="0" t="n">
        <v>999.6900000000001</v>
      </c>
      <c r="AF53" s="0" t="n">
        <v>0</v>
      </c>
      <c r="AG53" s="0" t="n">
        <v>0</v>
      </c>
      <c r="AH53" s="0" t="n">
        <v>0</v>
      </c>
      <c r="AI53" s="0" t="n">
        <v>5.31</v>
      </c>
      <c r="AJ53" s="0" t="n">
        <v>1</v>
      </c>
      <c r="AK53" s="0" t="n">
        <v>1</v>
      </c>
      <c r="AL53" s="0" t="n">
        <v>1</v>
      </c>
      <c r="AM53" s="0" t="n">
        <v>0</v>
      </c>
      <c r="AN53" s="0" t="n">
        <v>0</v>
      </c>
      <c r="AO53" s="0" t="n">
        <v>0</v>
      </c>
      <c r="AP53" s="0" t="n">
        <v>1</v>
      </c>
      <c r="AQ53" s="0" t="n">
        <v>0</v>
      </c>
      <c r="AR53" s="0" t="n">
        <v>0</v>
      </c>
      <c r="AS53" s="0" t="inlineStr"/>
      <c r="AT53" s="0" t="n">
        <v>86.5800866</v>
      </c>
      <c r="AU53" s="0" t="inlineStr"/>
      <c r="AV53" s="0" t="n">
        <v>0</v>
      </c>
      <c r="AW53" s="0" t="n">
        <v>1</v>
      </c>
      <c r="AX53" s="0" t="n">
        <v>-1</v>
      </c>
      <c r="AY53" s="0" t="n">
        <v>0</v>
      </c>
      <c r="AZ53" s="0" t="n">
        <v>0</v>
      </c>
      <c r="BA53" s="0" t="inlineStr"/>
      <c r="BB53" s="0" t="n">
        <v>0</v>
      </c>
      <c r="BC53" s="0" t="n">
        <v>0</v>
      </c>
      <c r="BD53" s="0" t="n">
        <v>0</v>
      </c>
      <c r="BE53" s="0" t="n">
        <v>0</v>
      </c>
      <c r="BF53" s="0" t="n">
        <v>0</v>
      </c>
      <c r="BG53" s="0" t="n">
        <v>0</v>
      </c>
      <c r="BH53" s="0" t="n">
        <v>0</v>
      </c>
      <c r="BI53" s="0" t="n">
        <v>0</v>
      </c>
      <c r="BJ53" s="0" t="n">
        <v>0</v>
      </c>
      <c r="BK53" s="0" t="n">
        <v>0</v>
      </c>
      <c r="BL53" s="0" t="n">
        <v>0</v>
      </c>
      <c r="BM53" s="0" t="n">
        <v>0</v>
      </c>
      <c r="BN53" s="0" t="n">
        <v>0</v>
      </c>
      <c r="BO53" s="0" t="n">
        <v>0</v>
      </c>
      <c r="BP53" s="0" t="n">
        <v>0</v>
      </c>
      <c r="BQ53" s="0" t="n">
        <v>0</v>
      </c>
      <c r="BR53" s="0" t="n">
        <v>0</v>
      </c>
      <c r="BS53" s="0" t="n">
        <v>0</v>
      </c>
      <c r="BT53" s="0" t="n">
        <v>0</v>
      </c>
      <c r="BU53" s="0" t="n">
        <v>0</v>
      </c>
      <c r="BV53" s="0" t="n">
        <v>0</v>
      </c>
      <c r="BW53" s="0" t="n">
        <v>0</v>
      </c>
      <c r="CV53" s="0" t="n">
        <v>0</v>
      </c>
      <c r="CW53" s="0" t="n">
        <v>0</v>
      </c>
      <c r="CX53" s="0">
        <f>ROUND(Y53*Source!I188,7)</f>
        <v/>
      </c>
      <c r="CY53" s="0">
        <f>AA53</f>
        <v/>
      </c>
      <c r="CZ53" s="0">
        <f>AE53</f>
        <v/>
      </c>
      <c r="DA53" s="0">
        <f>AI53</f>
        <v/>
      </c>
      <c r="DB53" s="0">
        <f>ROUND(ROUND(AT53*CZ53,2),2)</f>
        <v/>
      </c>
      <c r="DC53" s="0">
        <f>ROUND(ROUND(AT53*AG53,2),2)</f>
        <v/>
      </c>
      <c r="DD53" s="0" t="inlineStr"/>
      <c r="DE53" s="0" t="inlineStr"/>
      <c r="DF53" s="0">
        <f>ROUND(ROUND(AE53*AI53,0)*CX53,0)</f>
        <v/>
      </c>
      <c r="DG53" s="0">
        <f>ROUND(ROUND(AF53,0)*CX53,0)</f>
        <v/>
      </c>
      <c r="DH53" s="0">
        <f>ROUND(ROUND(AG53,0)*CX53,0)</f>
        <v/>
      </c>
      <c r="DI53" s="0">
        <f>ROUND(ROUND(AH53,0)*CX53,0)</f>
        <v/>
      </c>
      <c r="DJ53" s="0">
        <f>DF53</f>
        <v/>
      </c>
      <c r="DK53" s="0" t="n">
        <v>0</v>
      </c>
      <c r="DL53" s="0" t="inlineStr"/>
      <c r="DM53" s="0" t="n">
        <v>0</v>
      </c>
      <c r="DN53" s="0" t="inlineStr"/>
      <c r="DO53" s="0" t="n">
        <v>0</v>
      </c>
    </row>
    <row r="54">
      <c r="A54" s="0">
        <f>ROW(Source!A188)</f>
        <v/>
      </c>
      <c r="B54" s="0" t="n">
        <v>78845955</v>
      </c>
      <c r="C54" s="0" t="n">
        <v>78846231</v>
      </c>
      <c r="D54" s="0" t="n">
        <v>29140930</v>
      </c>
      <c r="E54" s="0" t="n">
        <v>1</v>
      </c>
      <c r="F54" s="0" t="n">
        <v>1</v>
      </c>
      <c r="G54" s="0" t="n">
        <v>1</v>
      </c>
      <c r="H54" s="0" t="n">
        <v>3</v>
      </c>
      <c r="I54" s="0" t="inlineStr">
        <is>
          <t>301-1225</t>
        </is>
      </c>
      <c r="J54" s="0" t="inlineStr">
        <is>
          <t>ТССЦ Московской обл., 301-1225, приказ Минстроя России №675/пр от 28.02.2017 № 256/пр</t>
        </is>
      </c>
      <c r="K54" s="0" t="inlineStr">
        <is>
          <t>Кронштейны для радиаторов стальных спаренных марки КР1-РС</t>
        </is>
      </c>
      <c r="L54" s="0" t="n">
        <v>1035</v>
      </c>
      <c r="N54" s="0" t="n">
        <v>1013</v>
      </c>
      <c r="O54" s="0" t="inlineStr">
        <is>
          <t>компл.</t>
        </is>
      </c>
      <c r="P54" s="0" t="inlineStr">
        <is>
          <t>компл.</t>
        </is>
      </c>
      <c r="Q54" s="0" t="n">
        <v>1</v>
      </c>
      <c r="W54" s="0" t="n">
        <v>0</v>
      </c>
      <c r="X54" s="0" t="n">
        <v>-1375229326</v>
      </c>
      <c r="Y54" s="0">
        <f>AT54</f>
        <v/>
      </c>
      <c r="AA54" s="0" t="n">
        <v>373.57</v>
      </c>
      <c r="AB54" s="0" t="n">
        <v>0</v>
      </c>
      <c r="AC54" s="0" t="n">
        <v>0</v>
      </c>
      <c r="AD54" s="0" t="n">
        <v>0</v>
      </c>
      <c r="AE54" s="0" t="n">
        <v>24.74</v>
      </c>
      <c r="AF54" s="0" t="n">
        <v>0</v>
      </c>
      <c r="AG54" s="0" t="n">
        <v>0</v>
      </c>
      <c r="AH54" s="0" t="n">
        <v>0</v>
      </c>
      <c r="AI54" s="0" t="n">
        <v>15.1</v>
      </c>
      <c r="AJ54" s="0" t="n">
        <v>1</v>
      </c>
      <c r="AK54" s="0" t="n">
        <v>1</v>
      </c>
      <c r="AL54" s="0" t="n">
        <v>1</v>
      </c>
      <c r="AM54" s="0" t="n">
        <v>2</v>
      </c>
      <c r="AN54" s="0" t="n">
        <v>0</v>
      </c>
      <c r="AO54" s="0" t="n">
        <v>1</v>
      </c>
      <c r="AP54" s="0" t="n">
        <v>0</v>
      </c>
      <c r="AQ54" s="0" t="n">
        <v>0</v>
      </c>
      <c r="AR54" s="0" t="n">
        <v>0</v>
      </c>
      <c r="AS54" s="0" t="inlineStr"/>
      <c r="AT54" s="0" t="n">
        <v>44.2</v>
      </c>
      <c r="AU54" s="0" t="inlineStr"/>
      <c r="AV54" s="0" t="n">
        <v>0</v>
      </c>
      <c r="AW54" s="0" t="n">
        <v>2</v>
      </c>
      <c r="AX54" s="0" t="n">
        <v>78846255</v>
      </c>
      <c r="AY54" s="0" t="n">
        <v>1</v>
      </c>
      <c r="AZ54" s="0" t="n">
        <v>0</v>
      </c>
      <c r="BA54" s="0" t="n">
        <v>53</v>
      </c>
      <c r="BB54" s="0" t="n">
        <v>0</v>
      </c>
      <c r="BC54" s="0" t="n">
        <v>0</v>
      </c>
      <c r="BD54" s="0" t="n">
        <v>0</v>
      </c>
      <c r="BE54" s="0" t="n">
        <v>0</v>
      </c>
      <c r="BF54" s="0" t="n">
        <v>0</v>
      </c>
      <c r="BG54" s="0" t="n">
        <v>0</v>
      </c>
      <c r="BH54" s="0" t="n">
        <v>0</v>
      </c>
      <c r="BI54" s="0" t="n">
        <v>0</v>
      </c>
      <c r="BJ54" s="0" t="n">
        <v>0</v>
      </c>
      <c r="BK54" s="0" t="n">
        <v>0</v>
      </c>
      <c r="BL54" s="0" t="n">
        <v>0</v>
      </c>
      <c r="BM54" s="0" t="n">
        <v>0</v>
      </c>
      <c r="BN54" s="0" t="n">
        <v>0</v>
      </c>
      <c r="BO54" s="0" t="n">
        <v>0</v>
      </c>
      <c r="BP54" s="0" t="n">
        <v>0</v>
      </c>
      <c r="BQ54" s="0" t="n">
        <v>0</v>
      </c>
      <c r="BR54" s="0" t="n">
        <v>0</v>
      </c>
      <c r="BS54" s="0" t="n">
        <v>0</v>
      </c>
      <c r="BT54" s="0" t="n">
        <v>0</v>
      </c>
      <c r="BU54" s="0" t="n">
        <v>0</v>
      </c>
      <c r="BV54" s="0" t="n">
        <v>0</v>
      </c>
      <c r="BW54" s="0" t="n">
        <v>0</v>
      </c>
      <c r="CV54" s="0" t="n">
        <v>0</v>
      </c>
      <c r="CW54" s="0" t="n">
        <v>0</v>
      </c>
      <c r="CX54" s="0">
        <f>ROUND(Y54*Source!I188,7)</f>
        <v/>
      </c>
      <c r="CY54" s="0">
        <f>AA54</f>
        <v/>
      </c>
      <c r="CZ54" s="0">
        <f>AE54</f>
        <v/>
      </c>
      <c r="DA54" s="0">
        <f>AI54</f>
        <v/>
      </c>
      <c r="DB54" s="0">
        <f>ROUND(ROUND(AT54*CZ54,2),2)</f>
        <v/>
      </c>
      <c r="DC54" s="0">
        <f>ROUND(ROUND(AT54*AG54,2),2)</f>
        <v/>
      </c>
      <c r="DD54" s="0" t="inlineStr"/>
      <c r="DE54" s="0" t="inlineStr"/>
      <c r="DF54" s="0">
        <f>ROUND(ROUND(AE54*AI54,0)*CX54,0)</f>
        <v/>
      </c>
      <c r="DG54" s="0">
        <f>ROUND(ROUND(AF54,0)*CX54,0)</f>
        <v/>
      </c>
      <c r="DH54" s="0">
        <f>ROUND(ROUND(AG54,0)*CX54,0)</f>
        <v/>
      </c>
      <c r="DI54" s="0">
        <f>ROUND(ROUND(AH54,0)*CX54,0)</f>
        <v/>
      </c>
      <c r="DJ54" s="0">
        <f>DF54</f>
        <v/>
      </c>
      <c r="DK54" s="0" t="n">
        <v>0</v>
      </c>
      <c r="DL54" s="0" t="inlineStr"/>
      <c r="DM54" s="0" t="n">
        <v>0</v>
      </c>
      <c r="DN54" s="0" t="inlineStr"/>
      <c r="DO54" s="0" t="n">
        <v>0</v>
      </c>
    </row>
    <row r="55">
      <c r="A55" s="0">
        <f>ROW(Source!A188)</f>
        <v/>
      </c>
      <c r="B55" s="0" t="n">
        <v>78845955</v>
      </c>
      <c r="C55" s="0" t="n">
        <v>78846231</v>
      </c>
      <c r="D55" s="0" t="n">
        <v>29140920</v>
      </c>
      <c r="E55" s="0" t="n">
        <v>1</v>
      </c>
      <c r="F55" s="0" t="n">
        <v>1</v>
      </c>
      <c r="G55" s="0" t="n">
        <v>1</v>
      </c>
      <c r="H55" s="0" t="n">
        <v>3</v>
      </c>
      <c r="I55" s="0" t="inlineStr">
        <is>
          <t>301-3361</t>
        </is>
      </c>
      <c r="J55" s="0" t="inlineStr">
        <is>
          <t>ТССЦ Московской обл., 301-3361, приказ Минстроя России №675/пр от 28.02.2017 № 256/пр</t>
        </is>
      </c>
      <c r="K55" s="0" t="inlineStr">
        <is>
          <t>Водный раствор нитрата и карбоната</t>
        </is>
      </c>
      <c r="L55" s="0" t="n">
        <v>1339</v>
      </c>
      <c r="N55" s="0" t="n">
        <v>1007</v>
      </c>
      <c r="O55" s="0" t="inlineStr">
        <is>
          <t>м3</t>
        </is>
      </c>
      <c r="P55" s="0" t="inlineStr">
        <is>
          <t>м3</t>
        </is>
      </c>
      <c r="Q55" s="0" t="n">
        <v>1</v>
      </c>
      <c r="W55" s="0" t="n">
        <v>0</v>
      </c>
      <c r="X55" s="0" t="n">
        <v>-1034213419</v>
      </c>
      <c r="Y55" s="0">
        <f>AT55</f>
        <v/>
      </c>
      <c r="AA55" s="0" t="n">
        <v>89.83</v>
      </c>
      <c r="AB55" s="0" t="n">
        <v>0</v>
      </c>
      <c r="AC55" s="0" t="n">
        <v>0</v>
      </c>
      <c r="AD55" s="0" t="n">
        <v>0</v>
      </c>
      <c r="AE55" s="0" t="n">
        <v>45.83</v>
      </c>
      <c r="AF55" s="0" t="n">
        <v>0</v>
      </c>
      <c r="AG55" s="0" t="n">
        <v>0</v>
      </c>
      <c r="AH55" s="0" t="n">
        <v>0</v>
      </c>
      <c r="AI55" s="0" t="n">
        <v>1.96</v>
      </c>
      <c r="AJ55" s="0" t="n">
        <v>1</v>
      </c>
      <c r="AK55" s="0" t="n">
        <v>1</v>
      </c>
      <c r="AL55" s="0" t="n">
        <v>1</v>
      </c>
      <c r="AM55" s="0" t="n">
        <v>2</v>
      </c>
      <c r="AN55" s="0" t="n">
        <v>0</v>
      </c>
      <c r="AO55" s="0" t="n">
        <v>1</v>
      </c>
      <c r="AP55" s="0" t="n">
        <v>0</v>
      </c>
      <c r="AQ55" s="0" t="n">
        <v>0</v>
      </c>
      <c r="AR55" s="0" t="n">
        <v>0</v>
      </c>
      <c r="AS55" s="0" t="inlineStr"/>
      <c r="AT55" s="0" t="n">
        <v>0.67</v>
      </c>
      <c r="AU55" s="0" t="inlineStr"/>
      <c r="AV55" s="0" t="n">
        <v>0</v>
      </c>
      <c r="AW55" s="0" t="n">
        <v>2</v>
      </c>
      <c r="AX55" s="0" t="n">
        <v>78846256</v>
      </c>
      <c r="AY55" s="0" t="n">
        <v>1</v>
      </c>
      <c r="AZ55" s="0" t="n">
        <v>0</v>
      </c>
      <c r="BA55" s="0" t="n">
        <v>54</v>
      </c>
      <c r="BB55" s="0" t="n">
        <v>0</v>
      </c>
      <c r="BC55" s="0" t="n">
        <v>0</v>
      </c>
      <c r="BD55" s="0" t="n">
        <v>0</v>
      </c>
      <c r="BE55" s="0" t="n">
        <v>0</v>
      </c>
      <c r="BF55" s="0" t="n">
        <v>0</v>
      </c>
      <c r="BG55" s="0" t="n">
        <v>0</v>
      </c>
      <c r="BH55" s="0" t="n">
        <v>0</v>
      </c>
      <c r="BI55" s="0" t="n">
        <v>0</v>
      </c>
      <c r="BJ55" s="0" t="n">
        <v>0</v>
      </c>
      <c r="BK55" s="0" t="n">
        <v>0</v>
      </c>
      <c r="BL55" s="0" t="n">
        <v>0</v>
      </c>
      <c r="BM55" s="0" t="n">
        <v>0</v>
      </c>
      <c r="BN55" s="0" t="n">
        <v>0</v>
      </c>
      <c r="BO55" s="0" t="n">
        <v>0</v>
      </c>
      <c r="BP55" s="0" t="n">
        <v>0</v>
      </c>
      <c r="BQ55" s="0" t="n">
        <v>0</v>
      </c>
      <c r="BR55" s="0" t="n">
        <v>0</v>
      </c>
      <c r="BS55" s="0" t="n">
        <v>0</v>
      </c>
      <c r="BT55" s="0" t="n">
        <v>0</v>
      </c>
      <c r="BU55" s="0" t="n">
        <v>0</v>
      </c>
      <c r="BV55" s="0" t="n">
        <v>0</v>
      </c>
      <c r="BW55" s="0" t="n">
        <v>0</v>
      </c>
      <c r="CV55" s="0" t="n">
        <v>0</v>
      </c>
      <c r="CW55" s="0" t="n">
        <v>0</v>
      </c>
      <c r="CX55" s="0">
        <f>ROUND(Y55*Source!I188,7)</f>
        <v/>
      </c>
      <c r="CY55" s="0">
        <f>AA55</f>
        <v/>
      </c>
      <c r="CZ55" s="0">
        <f>AE55</f>
        <v/>
      </c>
      <c r="DA55" s="0">
        <f>AI55</f>
        <v/>
      </c>
      <c r="DB55" s="0">
        <f>ROUND(ROUND(AT55*CZ55,2),2)</f>
        <v/>
      </c>
      <c r="DC55" s="0">
        <f>ROUND(ROUND(AT55*AG55,2),2)</f>
        <v/>
      </c>
      <c r="DD55" s="0" t="inlineStr"/>
      <c r="DE55" s="0" t="inlineStr"/>
      <c r="DF55" s="0">
        <f>ROUND(ROUND(AE55*AI55,0)*CX55,0)</f>
        <v/>
      </c>
      <c r="DG55" s="0">
        <f>ROUND(ROUND(AF55,0)*CX55,0)</f>
        <v/>
      </c>
      <c r="DH55" s="0">
        <f>ROUND(ROUND(AG55,0)*CX55,0)</f>
        <v/>
      </c>
      <c r="DI55" s="0">
        <f>ROUND(ROUND(AH55,0)*CX55,0)</f>
        <v/>
      </c>
      <c r="DJ55" s="0">
        <f>DF55</f>
        <v/>
      </c>
      <c r="DK55" s="0" t="n">
        <v>0</v>
      </c>
      <c r="DL55" s="0" t="inlineStr"/>
      <c r="DM55" s="0" t="n">
        <v>0</v>
      </c>
      <c r="DN55" s="0" t="inlineStr"/>
      <c r="DO55" s="0" t="n">
        <v>0</v>
      </c>
    </row>
    <row r="56">
      <c r="A56" s="0">
        <f>ROW(Source!A188)</f>
        <v/>
      </c>
      <c r="B56" s="0" t="n">
        <v>78845955</v>
      </c>
      <c r="C56" s="0" t="n">
        <v>78846231</v>
      </c>
      <c r="D56" s="0" t="n">
        <v>29143430</v>
      </c>
      <c r="E56" s="0" t="n">
        <v>1</v>
      </c>
      <c r="F56" s="0" t="n">
        <v>1</v>
      </c>
      <c r="G56" s="0" t="n">
        <v>1</v>
      </c>
      <c r="H56" s="0" t="n">
        <v>3</v>
      </c>
      <c r="I56" s="0" t="inlineStr">
        <is>
          <t>302-1911</t>
        </is>
      </c>
      <c r="J56" s="0" t="inlineStr">
        <is>
          <t>ТССЦ Московской обл., 302-1911, приказ Минстроя России №675/пр от 28.02.2017 № 256/пр</t>
        </is>
      </c>
      <c r="K56" s="0" t="inlineStr">
        <is>
          <t>Кран шаровый муфтовый 11Б41п для воды, давлением 1,6 МПа (16 кгс/см2), диаметром 25 мм</t>
        </is>
      </c>
      <c r="L56" s="0" t="n">
        <v>1354</v>
      </c>
      <c r="N56" s="0" t="n">
        <v>1010</v>
      </c>
      <c r="O56" s="0" t="inlineStr">
        <is>
          <t>шт.</t>
        </is>
      </c>
      <c r="P56" s="0" t="inlineStr">
        <is>
          <t>шт.</t>
        </is>
      </c>
      <c r="Q56" s="0" t="n">
        <v>1</v>
      </c>
      <c r="W56" s="0" t="n">
        <v>0</v>
      </c>
      <c r="X56" s="0" t="n">
        <v>-1552349425</v>
      </c>
      <c r="Y56" s="0">
        <f>AT56</f>
        <v/>
      </c>
      <c r="AA56" s="0" t="n">
        <v>313.85</v>
      </c>
      <c r="AB56" s="0" t="n">
        <v>0</v>
      </c>
      <c r="AC56" s="0" t="n">
        <v>0</v>
      </c>
      <c r="AD56" s="0" t="n">
        <v>0</v>
      </c>
      <c r="AE56" s="0" t="n">
        <v>73.33</v>
      </c>
      <c r="AF56" s="0" t="n">
        <v>0</v>
      </c>
      <c r="AG56" s="0" t="n">
        <v>0</v>
      </c>
      <c r="AH56" s="0" t="n">
        <v>0</v>
      </c>
      <c r="AI56" s="0" t="n">
        <v>4.28</v>
      </c>
      <c r="AJ56" s="0" t="n">
        <v>1</v>
      </c>
      <c r="AK56" s="0" t="n">
        <v>1</v>
      </c>
      <c r="AL56" s="0" t="n">
        <v>1</v>
      </c>
      <c r="AM56" s="0" t="n">
        <v>0</v>
      </c>
      <c r="AN56" s="0" t="n">
        <v>0</v>
      </c>
      <c r="AO56" s="0" t="n">
        <v>0</v>
      </c>
      <c r="AP56" s="0" t="n">
        <v>1</v>
      </c>
      <c r="AQ56" s="0" t="n">
        <v>0</v>
      </c>
      <c r="AR56" s="0" t="n">
        <v>0</v>
      </c>
      <c r="AS56" s="0" t="inlineStr"/>
      <c r="AT56" s="0" t="n">
        <v>86.5800866</v>
      </c>
      <c r="AU56" s="0" t="inlineStr"/>
      <c r="AV56" s="0" t="n">
        <v>0</v>
      </c>
      <c r="AW56" s="0" t="n">
        <v>1</v>
      </c>
      <c r="AX56" s="0" t="n">
        <v>-1</v>
      </c>
      <c r="AY56" s="0" t="n">
        <v>0</v>
      </c>
      <c r="AZ56" s="0" t="n">
        <v>0</v>
      </c>
      <c r="BA56" s="0" t="inlineStr"/>
      <c r="BB56" s="0" t="n">
        <v>0</v>
      </c>
      <c r="BC56" s="0" t="n">
        <v>0</v>
      </c>
      <c r="BD56" s="0" t="n">
        <v>0</v>
      </c>
      <c r="BE56" s="0" t="n">
        <v>0</v>
      </c>
      <c r="BF56" s="0" t="n">
        <v>0</v>
      </c>
      <c r="BG56" s="0" t="n">
        <v>0</v>
      </c>
      <c r="BH56" s="0" t="n">
        <v>0</v>
      </c>
      <c r="BI56" s="0" t="n">
        <v>0</v>
      </c>
      <c r="BJ56" s="0" t="n">
        <v>0</v>
      </c>
      <c r="BK56" s="0" t="n">
        <v>0</v>
      </c>
      <c r="BL56" s="0" t="n">
        <v>0</v>
      </c>
      <c r="BM56" s="0" t="n">
        <v>0</v>
      </c>
      <c r="BN56" s="0" t="n">
        <v>0</v>
      </c>
      <c r="BO56" s="0" t="n">
        <v>0</v>
      </c>
      <c r="BP56" s="0" t="n">
        <v>0</v>
      </c>
      <c r="BQ56" s="0" t="n">
        <v>0</v>
      </c>
      <c r="BR56" s="0" t="n">
        <v>0</v>
      </c>
      <c r="BS56" s="0" t="n">
        <v>0</v>
      </c>
      <c r="BT56" s="0" t="n">
        <v>0</v>
      </c>
      <c r="BU56" s="0" t="n">
        <v>0</v>
      </c>
      <c r="BV56" s="0" t="n">
        <v>0</v>
      </c>
      <c r="BW56" s="0" t="n">
        <v>0</v>
      </c>
      <c r="CV56" s="0" t="n">
        <v>0</v>
      </c>
      <c r="CW56" s="0" t="n">
        <v>0</v>
      </c>
      <c r="CX56" s="0">
        <f>ROUND(Y56*Source!I188,7)</f>
        <v/>
      </c>
      <c r="CY56" s="0">
        <f>AA56</f>
        <v/>
      </c>
      <c r="CZ56" s="0">
        <f>AE56</f>
        <v/>
      </c>
      <c r="DA56" s="0">
        <f>AI56</f>
        <v/>
      </c>
      <c r="DB56" s="0">
        <f>ROUND(ROUND(AT56*CZ56,2),2)</f>
        <v/>
      </c>
      <c r="DC56" s="0">
        <f>ROUND(ROUND(AT56*AG56,2),2)</f>
        <v/>
      </c>
      <c r="DD56" s="0" t="inlineStr"/>
      <c r="DE56" s="0" t="inlineStr"/>
      <c r="DF56" s="0">
        <f>ROUND(ROUND(AE56*AI56,0)*CX56,0)</f>
        <v/>
      </c>
      <c r="DG56" s="0">
        <f>ROUND(ROUND(AF56,0)*CX56,0)</f>
        <v/>
      </c>
      <c r="DH56" s="0">
        <f>ROUND(ROUND(AG56,0)*CX56,0)</f>
        <v/>
      </c>
      <c r="DI56" s="0">
        <f>ROUND(ROUND(AH56,0)*CX56,0)</f>
        <v/>
      </c>
      <c r="DJ56" s="0">
        <f>DF56</f>
        <v/>
      </c>
      <c r="DK56" s="0" t="n">
        <v>0</v>
      </c>
      <c r="DL56" s="0" t="inlineStr"/>
      <c r="DM56" s="0" t="n">
        <v>0</v>
      </c>
      <c r="DN56" s="0" t="inlineStr"/>
      <c r="DO56" s="0" t="n">
        <v>0</v>
      </c>
    </row>
    <row r="57">
      <c r="A57" s="0">
        <f>ROW(Source!A188)</f>
        <v/>
      </c>
      <c r="B57" s="0" t="n">
        <v>78845955</v>
      </c>
      <c r="C57" s="0" t="n">
        <v>78846231</v>
      </c>
      <c r="D57" s="0" t="n">
        <v>29150040</v>
      </c>
      <c r="E57" s="0" t="n">
        <v>1</v>
      </c>
      <c r="F57" s="0" t="n">
        <v>1</v>
      </c>
      <c r="G57" s="0" t="n">
        <v>1</v>
      </c>
      <c r="H57" s="0" t="n">
        <v>3</v>
      </c>
      <c r="I57" s="0" t="inlineStr">
        <is>
          <t>411-0001</t>
        </is>
      </c>
      <c r="J57" s="0" t="inlineStr">
        <is>
          <t>ТССЦ Московской обл., 411-0001, приказ Минстроя России №675/пр от 28.02.2017 № 257/пр</t>
        </is>
      </c>
      <c r="K57" s="0" t="inlineStr">
        <is>
          <t>Вода</t>
        </is>
      </c>
      <c r="L57" s="0" t="n">
        <v>1339</v>
      </c>
      <c r="N57" s="0" t="n">
        <v>1007</v>
      </c>
      <c r="O57" s="0" t="inlineStr">
        <is>
          <t>м3</t>
        </is>
      </c>
      <c r="P57" s="0" t="inlineStr">
        <is>
          <t>м3</t>
        </is>
      </c>
      <c r="Q57" s="0" t="n">
        <v>1</v>
      </c>
      <c r="W57" s="0" t="n">
        <v>0</v>
      </c>
      <c r="X57" s="0" t="n">
        <v>619799737</v>
      </c>
      <c r="Y57" s="0">
        <f>AT57</f>
        <v/>
      </c>
      <c r="AA57" s="0" t="n">
        <v>31.28</v>
      </c>
      <c r="AB57" s="0" t="n">
        <v>0</v>
      </c>
      <c r="AC57" s="0" t="n">
        <v>0</v>
      </c>
      <c r="AD57" s="0" t="n">
        <v>0</v>
      </c>
      <c r="AE57" s="0" t="n">
        <v>2.44</v>
      </c>
      <c r="AF57" s="0" t="n">
        <v>0</v>
      </c>
      <c r="AG57" s="0" t="n">
        <v>0</v>
      </c>
      <c r="AH57" s="0" t="n">
        <v>0</v>
      </c>
      <c r="AI57" s="0" t="n">
        <v>12.82</v>
      </c>
      <c r="AJ57" s="0" t="n">
        <v>1</v>
      </c>
      <c r="AK57" s="0" t="n">
        <v>1</v>
      </c>
      <c r="AL57" s="0" t="n">
        <v>1</v>
      </c>
      <c r="AM57" s="0" t="n">
        <v>2</v>
      </c>
      <c r="AN57" s="0" t="n">
        <v>0</v>
      </c>
      <c r="AO57" s="0" t="n">
        <v>1</v>
      </c>
      <c r="AP57" s="0" t="n">
        <v>0</v>
      </c>
      <c r="AQ57" s="0" t="n">
        <v>0</v>
      </c>
      <c r="AR57" s="0" t="n">
        <v>0</v>
      </c>
      <c r="AS57" s="0" t="inlineStr"/>
      <c r="AT57" s="0" t="n">
        <v>15</v>
      </c>
      <c r="AU57" s="0" t="inlineStr"/>
      <c r="AV57" s="0" t="n">
        <v>0</v>
      </c>
      <c r="AW57" s="0" t="n">
        <v>2</v>
      </c>
      <c r="AX57" s="0" t="n">
        <v>78846257</v>
      </c>
      <c r="AY57" s="0" t="n">
        <v>1</v>
      </c>
      <c r="AZ57" s="0" t="n">
        <v>0</v>
      </c>
      <c r="BA57" s="0" t="n">
        <v>55</v>
      </c>
      <c r="BB57" s="0" t="n">
        <v>0</v>
      </c>
      <c r="BC57" s="0" t="n">
        <v>0</v>
      </c>
      <c r="BD57" s="0" t="n">
        <v>0</v>
      </c>
      <c r="BE57" s="0" t="n">
        <v>0</v>
      </c>
      <c r="BF57" s="0" t="n">
        <v>0</v>
      </c>
      <c r="BG57" s="0" t="n">
        <v>0</v>
      </c>
      <c r="BH57" s="0" t="n">
        <v>0</v>
      </c>
      <c r="BI57" s="0" t="n">
        <v>0</v>
      </c>
      <c r="BJ57" s="0" t="n">
        <v>0</v>
      </c>
      <c r="BK57" s="0" t="n">
        <v>0</v>
      </c>
      <c r="BL57" s="0" t="n">
        <v>0</v>
      </c>
      <c r="BM57" s="0" t="n">
        <v>0</v>
      </c>
      <c r="BN57" s="0" t="n">
        <v>0</v>
      </c>
      <c r="BO57" s="0" t="n">
        <v>0</v>
      </c>
      <c r="BP57" s="0" t="n">
        <v>0</v>
      </c>
      <c r="BQ57" s="0" t="n">
        <v>0</v>
      </c>
      <c r="BR57" s="0" t="n">
        <v>0</v>
      </c>
      <c r="BS57" s="0" t="n">
        <v>0</v>
      </c>
      <c r="BT57" s="0" t="n">
        <v>0</v>
      </c>
      <c r="BU57" s="0" t="n">
        <v>0</v>
      </c>
      <c r="BV57" s="0" t="n">
        <v>0</v>
      </c>
      <c r="BW57" s="0" t="n">
        <v>0</v>
      </c>
      <c r="CV57" s="0" t="n">
        <v>0</v>
      </c>
      <c r="CW57" s="0" t="n">
        <v>0</v>
      </c>
      <c r="CX57" s="0">
        <f>ROUND(Y57*Source!I188,7)</f>
        <v/>
      </c>
      <c r="CY57" s="0">
        <f>AA57</f>
        <v/>
      </c>
      <c r="CZ57" s="0">
        <f>AE57</f>
        <v/>
      </c>
      <c r="DA57" s="0">
        <f>AI57</f>
        <v/>
      </c>
      <c r="DB57" s="0">
        <f>ROUND(ROUND(AT57*CZ57,2),2)</f>
        <v/>
      </c>
      <c r="DC57" s="0">
        <f>ROUND(ROUND(AT57*AG57,2),2)</f>
        <v/>
      </c>
      <c r="DD57" s="0" t="inlineStr"/>
      <c r="DE57" s="0" t="inlineStr"/>
      <c r="DF57" s="0">
        <f>ROUND(ROUND(AE57*AI57,0)*CX57,0)</f>
        <v/>
      </c>
      <c r="DG57" s="0">
        <f>ROUND(ROUND(AF57,0)*CX57,0)</f>
        <v/>
      </c>
      <c r="DH57" s="0">
        <f>ROUND(ROUND(AG57,0)*CX57,0)</f>
        <v/>
      </c>
      <c r="DI57" s="0">
        <f>ROUND(ROUND(AH57,0)*CX57,0)</f>
        <v/>
      </c>
      <c r="DJ57" s="0">
        <f>DF57</f>
        <v/>
      </c>
      <c r="DK57" s="0" t="n">
        <v>0</v>
      </c>
      <c r="DL57" s="0" t="inlineStr"/>
      <c r="DM57" s="0" t="n">
        <v>0</v>
      </c>
      <c r="DN57" s="0" t="inlineStr"/>
      <c r="DO57" s="0" t="n">
        <v>0</v>
      </c>
    </row>
    <row r="58">
      <c r="A58" s="0">
        <f>ROW(Source!A188)</f>
        <v/>
      </c>
      <c r="B58" s="0" t="n">
        <v>78845955</v>
      </c>
      <c r="C58" s="0" t="n">
        <v>78846231</v>
      </c>
      <c r="D58" s="0" t="n">
        <v>29159179</v>
      </c>
      <c r="E58" s="0" t="n">
        <v>1</v>
      </c>
      <c r="F58" s="0" t="n">
        <v>1</v>
      </c>
      <c r="G58" s="0" t="n">
        <v>1</v>
      </c>
      <c r="H58" s="0" t="n">
        <v>3</v>
      </c>
      <c r="I58" s="0" t="inlineStr">
        <is>
          <t>507-5019</t>
        </is>
      </c>
      <c r="J58" s="0" t="inlineStr">
        <is>
          <t>ТССЦ Московской обл., 507-5019, приказ Минстроя России №675/пр от 28.02.2017 № 258/пр</t>
        </is>
      </c>
      <c r="K58" s="0" t="inlineStr">
        <is>
          <t>Муфта полипропиленовая комбинированная, с внутренней резьбой диаметром 20х1/2"</t>
        </is>
      </c>
      <c r="L58" s="0" t="n">
        <v>1358</v>
      </c>
      <c r="N58" s="0" t="n">
        <v>1010</v>
      </c>
      <c r="O58" s="0" t="inlineStr">
        <is>
          <t>10 шт.</t>
        </is>
      </c>
      <c r="P58" s="0" t="inlineStr">
        <is>
          <t>10 шт.</t>
        </is>
      </c>
      <c r="Q58" s="0" t="n">
        <v>10</v>
      </c>
      <c r="W58" s="0" t="n">
        <v>0</v>
      </c>
      <c r="X58" s="0" t="n">
        <v>-2070859470</v>
      </c>
      <c r="Y58" s="0">
        <f>AT58</f>
        <v/>
      </c>
      <c r="AA58" s="0" t="n">
        <v>425.74</v>
      </c>
      <c r="AB58" s="0" t="n">
        <v>0</v>
      </c>
      <c r="AC58" s="0" t="n">
        <v>0</v>
      </c>
      <c r="AD58" s="0" t="n">
        <v>0</v>
      </c>
      <c r="AE58" s="0" t="n">
        <v>74.3</v>
      </c>
      <c r="AF58" s="0" t="n">
        <v>0</v>
      </c>
      <c r="AG58" s="0" t="n">
        <v>0</v>
      </c>
      <c r="AH58" s="0" t="n">
        <v>0</v>
      </c>
      <c r="AI58" s="0" t="n">
        <v>5.73</v>
      </c>
      <c r="AJ58" s="0" t="n">
        <v>1</v>
      </c>
      <c r="AK58" s="0" t="n">
        <v>1</v>
      </c>
      <c r="AL58" s="0" t="n">
        <v>1</v>
      </c>
      <c r="AM58" s="0" t="n">
        <v>0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  <c r="AS58" s="0" t="inlineStr"/>
      <c r="AT58" s="0" t="n">
        <v>8.6580087</v>
      </c>
      <c r="AU58" s="0" t="inlineStr"/>
      <c r="AV58" s="0" t="n">
        <v>0</v>
      </c>
      <c r="AW58" s="0" t="n">
        <v>1</v>
      </c>
      <c r="AX58" s="0" t="n">
        <v>-1</v>
      </c>
      <c r="AY58" s="0" t="n">
        <v>0</v>
      </c>
      <c r="AZ58" s="0" t="n">
        <v>0</v>
      </c>
      <c r="BA58" s="0" t="inlineStr"/>
      <c r="BB58" s="0" t="n">
        <v>0</v>
      </c>
      <c r="BC58" s="0" t="n">
        <v>0</v>
      </c>
      <c r="BD58" s="0" t="n">
        <v>0</v>
      </c>
      <c r="BE58" s="0" t="n">
        <v>0</v>
      </c>
      <c r="BF58" s="0" t="n">
        <v>0</v>
      </c>
      <c r="BG58" s="0" t="n">
        <v>0</v>
      </c>
      <c r="BH58" s="0" t="n">
        <v>0</v>
      </c>
      <c r="BI58" s="0" t="n">
        <v>0</v>
      </c>
      <c r="BJ58" s="0" t="n">
        <v>0</v>
      </c>
      <c r="BK58" s="0" t="n">
        <v>0</v>
      </c>
      <c r="BL58" s="0" t="n">
        <v>0</v>
      </c>
      <c r="BM58" s="0" t="n">
        <v>0</v>
      </c>
      <c r="BN58" s="0" t="n">
        <v>0</v>
      </c>
      <c r="BO58" s="0" t="n">
        <v>0</v>
      </c>
      <c r="BP58" s="0" t="n">
        <v>0</v>
      </c>
      <c r="BQ58" s="0" t="n">
        <v>0</v>
      </c>
      <c r="BR58" s="0" t="n">
        <v>0</v>
      </c>
      <c r="BS58" s="0" t="n">
        <v>0</v>
      </c>
      <c r="BT58" s="0" t="n">
        <v>0</v>
      </c>
      <c r="BU58" s="0" t="n">
        <v>0</v>
      </c>
      <c r="BV58" s="0" t="n">
        <v>0</v>
      </c>
      <c r="BW58" s="0" t="n">
        <v>0</v>
      </c>
      <c r="CV58" s="0" t="n">
        <v>0</v>
      </c>
      <c r="CW58" s="0" t="n">
        <v>0</v>
      </c>
      <c r="CX58" s="0">
        <f>ROUND(Y58*Source!I188,7)</f>
        <v/>
      </c>
      <c r="CY58" s="0">
        <f>AA58</f>
        <v/>
      </c>
      <c r="CZ58" s="0">
        <f>AE58</f>
        <v/>
      </c>
      <c r="DA58" s="0">
        <f>AI58</f>
        <v/>
      </c>
      <c r="DB58" s="0">
        <f>ROUND(ROUND(AT58*CZ58,2),2)</f>
        <v/>
      </c>
      <c r="DC58" s="0">
        <f>ROUND(ROUND(AT58*AG58,2),2)</f>
        <v/>
      </c>
      <c r="DD58" s="0" t="inlineStr"/>
      <c r="DE58" s="0" t="inlineStr"/>
      <c r="DF58" s="0">
        <f>ROUND(ROUND(AE58*AI58,0)*CX58,0)</f>
        <v/>
      </c>
      <c r="DG58" s="0">
        <f>ROUND(ROUND(AF58,0)*CX58,0)</f>
        <v/>
      </c>
      <c r="DH58" s="0">
        <f>ROUND(ROUND(AG58,0)*CX58,0)</f>
        <v/>
      </c>
      <c r="DI58" s="0">
        <f>ROUND(ROUND(AH58,0)*CX58,0)</f>
        <v/>
      </c>
      <c r="DJ58" s="0">
        <f>DF58</f>
        <v/>
      </c>
      <c r="DK58" s="0" t="n">
        <v>0</v>
      </c>
      <c r="DL58" s="0" t="inlineStr"/>
      <c r="DM58" s="0" t="n">
        <v>0</v>
      </c>
      <c r="DN58" s="0" t="inlineStr"/>
      <c r="DO58" s="0" t="n">
        <v>0</v>
      </c>
    </row>
    <row r="59">
      <c r="A59" s="0">
        <f>ROW(Source!A193)</f>
        <v/>
      </c>
      <c r="B59" s="0" t="n">
        <v>78845955</v>
      </c>
      <c r="C59" s="0" t="n">
        <v>78850038</v>
      </c>
      <c r="D59" s="0" t="n">
        <v>18416200</v>
      </c>
      <c r="E59" s="0" t="n">
        <v>1</v>
      </c>
      <c r="F59" s="0" t="n">
        <v>1</v>
      </c>
      <c r="G59" s="0" t="n">
        <v>1</v>
      </c>
      <c r="H59" s="0" t="n">
        <v>1</v>
      </c>
      <c r="I59" s="0" t="inlineStr">
        <is>
          <t>1-1041-90</t>
        </is>
      </c>
      <c r="J59" s="0" t="inlineStr"/>
      <c r="K59" s="0" t="inlineStr">
        <is>
          <t>Рабочий строитель среднего разряда 4,1</t>
        </is>
      </c>
      <c r="L59" s="0" t="n">
        <v>1369</v>
      </c>
      <c r="N59" s="0" t="n">
        <v>1013</v>
      </c>
      <c r="O59" s="0" t="inlineStr">
        <is>
          <t>чел.-ч</t>
        </is>
      </c>
      <c r="P59" s="0" t="inlineStr">
        <is>
          <t>чел.-ч</t>
        </is>
      </c>
      <c r="Q59" s="0" t="n">
        <v>1</v>
      </c>
      <c r="W59" s="0" t="n">
        <v>0</v>
      </c>
      <c r="X59" s="0" t="n">
        <v>-1663475933</v>
      </c>
      <c r="Y59" s="0">
        <f>AT59</f>
        <v/>
      </c>
      <c r="AA59" s="0" t="n">
        <v>0</v>
      </c>
      <c r="AB59" s="0" t="n">
        <v>0</v>
      </c>
      <c r="AC59" s="0" t="n">
        <v>0</v>
      </c>
      <c r="AD59" s="0" t="n">
        <v>9.76</v>
      </c>
      <c r="AE59" s="0" t="n">
        <v>0</v>
      </c>
      <c r="AF59" s="0" t="n">
        <v>0</v>
      </c>
      <c r="AG59" s="0" t="n">
        <v>0</v>
      </c>
      <c r="AH59" s="0" t="n">
        <v>9.76</v>
      </c>
      <c r="AI59" s="0" t="n">
        <v>1</v>
      </c>
      <c r="AJ59" s="0" t="n">
        <v>1</v>
      </c>
      <c r="AK59" s="0" t="n">
        <v>1</v>
      </c>
      <c r="AL59" s="0" t="n">
        <v>1</v>
      </c>
      <c r="AM59" s="0" t="n">
        <v>-2</v>
      </c>
      <c r="AN59" s="0" t="n">
        <v>0</v>
      </c>
      <c r="AO59" s="0" t="n">
        <v>1</v>
      </c>
      <c r="AP59" s="0" t="n">
        <v>0</v>
      </c>
      <c r="AQ59" s="0" t="n">
        <v>0</v>
      </c>
      <c r="AR59" s="0" t="n">
        <v>0</v>
      </c>
      <c r="AS59" s="0" t="inlineStr"/>
      <c r="AT59" s="0" t="n">
        <v>111</v>
      </c>
      <c r="AU59" s="0" t="inlineStr"/>
      <c r="AV59" s="0" t="n">
        <v>1</v>
      </c>
      <c r="AW59" s="0" t="n">
        <v>2</v>
      </c>
      <c r="AX59" s="0" t="n">
        <v>78850039</v>
      </c>
      <c r="AY59" s="0" t="n">
        <v>1</v>
      </c>
      <c r="AZ59" s="0" t="n">
        <v>0</v>
      </c>
      <c r="BA59" s="0" t="n">
        <v>56</v>
      </c>
      <c r="BB59" s="0" t="n">
        <v>0</v>
      </c>
      <c r="BC59" s="0" t="n">
        <v>0</v>
      </c>
      <c r="BD59" s="0" t="n">
        <v>0</v>
      </c>
      <c r="BE59" s="0" t="n">
        <v>0</v>
      </c>
      <c r="BF59" s="0" t="n">
        <v>0</v>
      </c>
      <c r="BG59" s="0" t="n">
        <v>0</v>
      </c>
      <c r="BH59" s="0" t="n">
        <v>0</v>
      </c>
      <c r="BI59" s="0" t="n">
        <v>0</v>
      </c>
      <c r="BJ59" s="0" t="n">
        <v>0</v>
      </c>
      <c r="BK59" s="0" t="n">
        <v>0</v>
      </c>
      <c r="BL59" s="0" t="n">
        <v>0</v>
      </c>
      <c r="BM59" s="0" t="n">
        <v>0</v>
      </c>
      <c r="BN59" s="0" t="n">
        <v>0</v>
      </c>
      <c r="BO59" s="0" t="n">
        <v>0</v>
      </c>
      <c r="BP59" s="0" t="n">
        <v>0</v>
      </c>
      <c r="BQ59" s="0" t="n">
        <v>0</v>
      </c>
      <c r="BR59" s="0" t="n">
        <v>0</v>
      </c>
      <c r="BS59" s="0" t="n">
        <v>0</v>
      </c>
      <c r="BT59" s="0" t="n">
        <v>0</v>
      </c>
      <c r="BU59" s="0" t="n">
        <v>0</v>
      </c>
      <c r="BV59" s="0" t="n">
        <v>0</v>
      </c>
      <c r="BW59" s="0" t="n">
        <v>0</v>
      </c>
      <c r="CU59" s="0">
        <f>ROUND(AT59*Source!I193*AH59*AL59,0)</f>
        <v/>
      </c>
      <c r="CV59" s="0">
        <f>ROUND(Y59*Source!I193,7)</f>
        <v/>
      </c>
      <c r="CW59" s="0" t="n">
        <v>0</v>
      </c>
      <c r="CX59" s="0">
        <f>ROUND(Y59*Source!I193,7)</f>
        <v/>
      </c>
      <c r="CY59" s="0">
        <f>AD59</f>
        <v/>
      </c>
      <c r="CZ59" s="0">
        <f>AH59</f>
        <v/>
      </c>
      <c r="DA59" s="0">
        <f>AL59</f>
        <v/>
      </c>
      <c r="DB59" s="0">
        <f>ROUND(ROUND(AT59*CZ59,2),2)</f>
        <v/>
      </c>
      <c r="DC59" s="0">
        <f>ROUND(ROUND(AT59*AG59,2),2)</f>
        <v/>
      </c>
      <c r="DD59" s="0" t="inlineStr"/>
      <c r="DE59" s="0" t="inlineStr"/>
      <c r="DF59" s="0">
        <f>ROUND(ROUND(AE59,0)*CX59,0)</f>
        <v/>
      </c>
      <c r="DG59" s="0">
        <f>ROUND(ROUND(AF59,0)*CX59,0)</f>
        <v/>
      </c>
      <c r="DH59" s="0">
        <f>ROUND(ROUND(AG59,0)*CX59,0)</f>
        <v/>
      </c>
      <c r="DI59" s="0">
        <f>ROUND(ROUND(AH59,0)*CX59,0)</f>
        <v/>
      </c>
      <c r="DJ59" s="0">
        <f>DI59</f>
        <v/>
      </c>
      <c r="DK59" s="0" t="n">
        <v>0</v>
      </c>
      <c r="DL59" s="0" t="inlineStr"/>
      <c r="DM59" s="0" t="n">
        <v>0</v>
      </c>
      <c r="DN59" s="0" t="inlineStr"/>
      <c r="DO59" s="0" t="n">
        <v>0</v>
      </c>
    </row>
    <row r="60">
      <c r="A60" s="0">
        <f>ROW(Source!A193)</f>
        <v/>
      </c>
      <c r="B60" s="0" t="n">
        <v>78845955</v>
      </c>
      <c r="C60" s="0" t="n">
        <v>78850038</v>
      </c>
      <c r="D60" s="0" t="n">
        <v>121548</v>
      </c>
      <c r="E60" s="0" t="n">
        <v>1</v>
      </c>
      <c r="F60" s="0" t="n">
        <v>1</v>
      </c>
      <c r="G60" s="0" t="n">
        <v>1</v>
      </c>
      <c r="H60" s="0" t="n">
        <v>1</v>
      </c>
      <c r="I60" s="0" t="inlineStr">
        <is>
          <t>2</t>
        </is>
      </c>
      <c r="J60" s="0" t="inlineStr"/>
      <c r="K60" s="0" t="inlineStr">
        <is>
          <t>Затраты труда машинистов</t>
        </is>
      </c>
      <c r="L60" s="0" t="n">
        <v>608254</v>
      </c>
      <c r="N60" s="0" t="n">
        <v>1013</v>
      </c>
      <c r="O60" s="0" t="inlineStr">
        <is>
          <t>чел.час</t>
        </is>
      </c>
      <c r="P60" s="0" t="inlineStr">
        <is>
          <t>чел.час</t>
        </is>
      </c>
      <c r="Q60" s="0" t="n">
        <v>1</v>
      </c>
      <c r="W60" s="0" t="n">
        <v>0</v>
      </c>
      <c r="X60" s="0" t="n">
        <v>-185737400</v>
      </c>
      <c r="Y60" s="0">
        <f>AT60</f>
        <v/>
      </c>
      <c r="AA60" s="0" t="n">
        <v>0</v>
      </c>
      <c r="AB60" s="0" t="n">
        <v>0</v>
      </c>
      <c r="AC60" s="0" t="n">
        <v>0</v>
      </c>
      <c r="AD60" s="0" t="n">
        <v>0</v>
      </c>
      <c r="AE60" s="0" t="n">
        <v>0</v>
      </c>
      <c r="AF60" s="0" t="n">
        <v>0</v>
      </c>
      <c r="AG60" s="0" t="n">
        <v>0</v>
      </c>
      <c r="AH60" s="0" t="n">
        <v>0</v>
      </c>
      <c r="AI60" s="0" t="n">
        <v>1</v>
      </c>
      <c r="AJ60" s="0" t="n">
        <v>1</v>
      </c>
      <c r="AK60" s="0" t="n">
        <v>1</v>
      </c>
      <c r="AL60" s="0" t="n">
        <v>1</v>
      </c>
      <c r="AM60" s="0" t="n">
        <v>-2</v>
      </c>
      <c r="AN60" s="0" t="n">
        <v>0</v>
      </c>
      <c r="AO60" s="0" t="n">
        <v>1</v>
      </c>
      <c r="AP60" s="0" t="n">
        <v>0</v>
      </c>
      <c r="AQ60" s="0" t="n">
        <v>0</v>
      </c>
      <c r="AR60" s="0" t="n">
        <v>0</v>
      </c>
      <c r="AS60" s="0" t="inlineStr"/>
      <c r="AT60" s="0" t="n">
        <v>0.07000000000000001</v>
      </c>
      <c r="AU60" s="0" t="inlineStr"/>
      <c r="AV60" s="0" t="n">
        <v>2</v>
      </c>
      <c r="AW60" s="0" t="n">
        <v>2</v>
      </c>
      <c r="AX60" s="0" t="n">
        <v>78850040</v>
      </c>
      <c r="AY60" s="0" t="n">
        <v>1</v>
      </c>
      <c r="AZ60" s="0" t="n">
        <v>0</v>
      </c>
      <c r="BA60" s="0" t="n">
        <v>57</v>
      </c>
      <c r="BB60" s="0" t="n">
        <v>0</v>
      </c>
      <c r="BC60" s="0" t="n">
        <v>0</v>
      </c>
      <c r="BD60" s="0" t="n">
        <v>0</v>
      </c>
      <c r="BE60" s="0" t="n">
        <v>0</v>
      </c>
      <c r="BF60" s="0" t="n">
        <v>0</v>
      </c>
      <c r="BG60" s="0" t="n">
        <v>0</v>
      </c>
      <c r="BH60" s="0" t="n">
        <v>0</v>
      </c>
      <c r="BI60" s="0" t="n">
        <v>0</v>
      </c>
      <c r="BJ60" s="0" t="n">
        <v>0</v>
      </c>
      <c r="BK60" s="0" t="n">
        <v>0</v>
      </c>
      <c r="BL60" s="0" t="n">
        <v>0</v>
      </c>
      <c r="BM60" s="0" t="n">
        <v>0</v>
      </c>
      <c r="BN60" s="0" t="n">
        <v>0</v>
      </c>
      <c r="BO60" s="0" t="n">
        <v>0</v>
      </c>
      <c r="BP60" s="0" t="n">
        <v>0</v>
      </c>
      <c r="BQ60" s="0" t="n">
        <v>0</v>
      </c>
      <c r="BR60" s="0" t="n">
        <v>0</v>
      </c>
      <c r="BS60" s="0" t="n">
        <v>0</v>
      </c>
      <c r="BT60" s="0" t="n">
        <v>0</v>
      </c>
      <c r="BU60" s="0" t="n">
        <v>0</v>
      </c>
      <c r="BV60" s="0" t="n">
        <v>0</v>
      </c>
      <c r="BW60" s="0" t="n">
        <v>0</v>
      </c>
      <c r="CV60" s="0" t="n">
        <v>0</v>
      </c>
      <c r="CW60" s="0" t="n">
        <v>0</v>
      </c>
      <c r="CX60" s="0">
        <f>ROUND(Y60*Source!I193,7)</f>
        <v/>
      </c>
      <c r="CY60" s="0">
        <f>AD60</f>
        <v/>
      </c>
      <c r="CZ60" s="0">
        <f>AH60</f>
        <v/>
      </c>
      <c r="DA60" s="0">
        <f>AL60</f>
        <v/>
      </c>
      <c r="DB60" s="0">
        <f>ROUND(ROUND(AT60*CZ60,2),2)</f>
        <v/>
      </c>
      <c r="DC60" s="0">
        <f>ROUND(ROUND(AT60*AG60,2),2)</f>
        <v/>
      </c>
      <c r="DD60" s="0" t="inlineStr"/>
      <c r="DE60" s="0" t="inlineStr"/>
      <c r="DF60" s="0">
        <f>ROUND(ROUND(AE60,0)*CX60,0)</f>
        <v/>
      </c>
      <c r="DG60" s="0">
        <f>ROUND(ROUND(AF60,0)*CX60,0)</f>
        <v/>
      </c>
      <c r="DH60" s="0">
        <f>ROUND(ROUND(AG60,0)*CX60,0)</f>
        <v/>
      </c>
      <c r="DI60" s="0">
        <f>ROUND(ROUND(AH60,0)*CX60,0)</f>
        <v/>
      </c>
      <c r="DJ60" s="0">
        <f>DI60</f>
        <v/>
      </c>
      <c r="DK60" s="0" t="n">
        <v>0</v>
      </c>
      <c r="DL60" s="0" t="inlineStr"/>
      <c r="DM60" s="0" t="n">
        <v>0</v>
      </c>
      <c r="DN60" s="0" t="inlineStr"/>
      <c r="DO60" s="0" t="n">
        <v>0</v>
      </c>
    </row>
    <row r="61">
      <c r="A61" s="0">
        <f>ROW(Source!A193)</f>
        <v/>
      </c>
      <c r="B61" s="0" t="n">
        <v>78845955</v>
      </c>
      <c r="C61" s="0" t="n">
        <v>78850038</v>
      </c>
      <c r="D61" s="0" t="n">
        <v>29172268</v>
      </c>
      <c r="E61" s="0" t="n">
        <v>1</v>
      </c>
      <c r="F61" s="0" t="n">
        <v>1</v>
      </c>
      <c r="G61" s="0" t="n">
        <v>1</v>
      </c>
      <c r="H61" s="0" t="n">
        <v>2</v>
      </c>
      <c r="I61" s="0" t="inlineStr">
        <is>
          <t>020129</t>
        </is>
      </c>
      <c r="J61" s="0" t="inlineStr">
        <is>
          <t>ТСЭМ Московской обл., 020129, приказ Минстроя России №675/пр от 28.02.2017 № 264/пр</t>
        </is>
      </c>
      <c r="K61" s="0" t="inlineStr">
        <is>
          <t>Краны башенные при работе на других видах строительства 8 т</t>
        </is>
      </c>
      <c r="L61" s="0" t="n">
        <v>1368</v>
      </c>
      <c r="N61" s="0" t="n">
        <v>1011</v>
      </c>
      <c r="O61" s="0" t="inlineStr">
        <is>
          <t>маш.-ч</t>
        </is>
      </c>
      <c r="P61" s="0" t="inlineStr">
        <is>
          <t>маш.-ч</t>
        </is>
      </c>
      <c r="Q61" s="0" t="n">
        <v>1</v>
      </c>
      <c r="W61" s="0" t="n">
        <v>0</v>
      </c>
      <c r="X61" s="0" t="n">
        <v>-438066613</v>
      </c>
      <c r="Y61" s="0">
        <f>AT61</f>
        <v/>
      </c>
      <c r="AA61" s="0" t="n">
        <v>0</v>
      </c>
      <c r="AB61" s="0" t="n">
        <v>1211.33</v>
      </c>
      <c r="AC61" s="0" t="n">
        <v>705.38</v>
      </c>
      <c r="AD61" s="0" t="n">
        <v>0</v>
      </c>
      <c r="AE61" s="0" t="n">
        <v>0</v>
      </c>
      <c r="AF61" s="0" t="n">
        <v>86.40000000000001</v>
      </c>
      <c r="AG61" s="0" t="n">
        <v>13.5</v>
      </c>
      <c r="AH61" s="0" t="n">
        <v>0</v>
      </c>
      <c r="AI61" s="0" t="n">
        <v>1</v>
      </c>
      <c r="AJ61" s="0" t="n">
        <v>14.02</v>
      </c>
      <c r="AK61" s="0" t="n">
        <v>52.25</v>
      </c>
      <c r="AL61" s="0" t="n">
        <v>1</v>
      </c>
      <c r="AM61" s="0" t="n">
        <v>2</v>
      </c>
      <c r="AN61" s="0" t="n">
        <v>0</v>
      </c>
      <c r="AO61" s="0" t="n">
        <v>1</v>
      </c>
      <c r="AP61" s="0" t="n">
        <v>0</v>
      </c>
      <c r="AQ61" s="0" t="n">
        <v>0</v>
      </c>
      <c r="AR61" s="0" t="n">
        <v>0</v>
      </c>
      <c r="AS61" s="0" t="inlineStr"/>
      <c r="AT61" s="0" t="n">
        <v>0.04</v>
      </c>
      <c r="AU61" s="0" t="inlineStr"/>
      <c r="AV61" s="0" t="n">
        <v>0</v>
      </c>
      <c r="AW61" s="0" t="n">
        <v>2</v>
      </c>
      <c r="AX61" s="0" t="n">
        <v>78850041</v>
      </c>
      <c r="AY61" s="0" t="n">
        <v>1</v>
      </c>
      <c r="AZ61" s="0" t="n">
        <v>0</v>
      </c>
      <c r="BA61" s="0" t="n">
        <v>58</v>
      </c>
      <c r="BB61" s="0" t="n">
        <v>0</v>
      </c>
      <c r="BC61" s="0" t="n">
        <v>0</v>
      </c>
      <c r="BD61" s="0" t="n">
        <v>0</v>
      </c>
      <c r="BE61" s="0" t="n">
        <v>0</v>
      </c>
      <c r="BF61" s="0" t="n">
        <v>0</v>
      </c>
      <c r="BG61" s="0" t="n">
        <v>0</v>
      </c>
      <c r="BH61" s="0" t="n">
        <v>0</v>
      </c>
      <c r="BI61" s="0" t="n">
        <v>0</v>
      </c>
      <c r="BJ61" s="0" t="n">
        <v>0</v>
      </c>
      <c r="BK61" s="0" t="n">
        <v>0</v>
      </c>
      <c r="BL61" s="0" t="n">
        <v>0</v>
      </c>
      <c r="BM61" s="0" t="n">
        <v>0</v>
      </c>
      <c r="BN61" s="0" t="n">
        <v>0</v>
      </c>
      <c r="BO61" s="0" t="n">
        <v>0</v>
      </c>
      <c r="BP61" s="0" t="n">
        <v>0</v>
      </c>
      <c r="BQ61" s="0" t="n">
        <v>0</v>
      </c>
      <c r="BR61" s="0" t="n">
        <v>0</v>
      </c>
      <c r="BS61" s="0" t="n">
        <v>0</v>
      </c>
      <c r="BT61" s="0" t="n">
        <v>0</v>
      </c>
      <c r="BU61" s="0" t="n">
        <v>0</v>
      </c>
      <c r="BV61" s="0" t="n">
        <v>0</v>
      </c>
      <c r="BW61" s="0" t="n">
        <v>0</v>
      </c>
      <c r="CV61" s="0" t="n">
        <v>0</v>
      </c>
      <c r="CW61" s="0">
        <f>ROUND(Y61*Source!I193*DO61,7)</f>
        <v/>
      </c>
      <c r="CX61" s="0">
        <f>ROUND(Y61*Source!I193,7)</f>
        <v/>
      </c>
      <c r="CY61" s="0">
        <f>AB61</f>
        <v/>
      </c>
      <c r="CZ61" s="0">
        <f>AF61</f>
        <v/>
      </c>
      <c r="DA61" s="0">
        <f>AJ61</f>
        <v/>
      </c>
      <c r="DB61" s="0">
        <f>ROUND(ROUND(AT61*CZ61,2),2)</f>
        <v/>
      </c>
      <c r="DC61" s="0">
        <f>ROUND(ROUND(AT61*AG61,2),2)</f>
        <v/>
      </c>
      <c r="DD61" s="0" t="inlineStr"/>
      <c r="DE61" s="0" t="inlineStr"/>
      <c r="DF61" s="0">
        <f>ROUND(ROUND(AE61,0)*CX61,0)</f>
        <v/>
      </c>
      <c r="DG61" s="0">
        <f>ROUND(ROUND(AF61*AJ61,0)*CX61,0)</f>
        <v/>
      </c>
      <c r="DH61" s="0">
        <f>ROUND(ROUND(AG61*AK61,0)*CX61,0)</f>
        <v/>
      </c>
      <c r="DI61" s="0">
        <f>ROUND(ROUND(AH61,0)*CX61,0)</f>
        <v/>
      </c>
      <c r="DJ61" s="0">
        <f>DG61</f>
        <v/>
      </c>
      <c r="DK61" s="0" t="n">
        <v>0</v>
      </c>
      <c r="DL61" s="0" t="inlineStr"/>
      <c r="DM61" s="0" t="n">
        <v>0</v>
      </c>
      <c r="DN61" s="0" t="inlineStr"/>
      <c r="DO61" s="0" t="n">
        <v>0</v>
      </c>
    </row>
    <row r="62">
      <c r="A62" s="0">
        <f>ROW(Source!A193)</f>
        <v/>
      </c>
      <c r="B62" s="0" t="n">
        <v>78845955</v>
      </c>
      <c r="C62" s="0" t="n">
        <v>78850038</v>
      </c>
      <c r="D62" s="0" t="n">
        <v>29172379</v>
      </c>
      <c r="E62" s="0" t="n">
        <v>1</v>
      </c>
      <c r="F62" s="0" t="n">
        <v>1</v>
      </c>
      <c r="G62" s="0" t="n">
        <v>1</v>
      </c>
      <c r="H62" s="0" t="n">
        <v>2</v>
      </c>
      <c r="I62" s="0" t="inlineStr">
        <is>
          <t>021141</t>
        </is>
      </c>
      <c r="J62" s="0" t="inlineStr">
        <is>
          <t>ТСЭМ Московской обл., 021141, приказ Минстроя России №675/пр от 28.02.2017 № 264/пр</t>
        </is>
      </c>
      <c r="K62" s="0" t="inlineStr">
        <is>
          <t>Краны на автомобильном ходу при работе на других видах строительства 10 т</t>
        </is>
      </c>
      <c r="L62" s="0" t="n">
        <v>1368</v>
      </c>
      <c r="N62" s="0" t="n">
        <v>1011</v>
      </c>
      <c r="O62" s="0" t="inlineStr">
        <is>
          <t>маш.-ч</t>
        </is>
      </c>
      <c r="P62" s="0" t="inlineStr">
        <is>
          <t>маш.-ч</t>
        </is>
      </c>
      <c r="Q62" s="0" t="n">
        <v>1</v>
      </c>
      <c r="W62" s="0" t="n">
        <v>0</v>
      </c>
      <c r="X62" s="0" t="n">
        <v>1106923569</v>
      </c>
      <c r="Y62" s="0">
        <f>AT62</f>
        <v/>
      </c>
      <c r="AA62" s="0" t="n">
        <v>0</v>
      </c>
      <c r="AB62" s="0" t="n">
        <v>1490.72</v>
      </c>
      <c r="AC62" s="0" t="n">
        <v>705.38</v>
      </c>
      <c r="AD62" s="0" t="n">
        <v>0</v>
      </c>
      <c r="AE62" s="0" t="n">
        <v>0</v>
      </c>
      <c r="AF62" s="0" t="n">
        <v>112</v>
      </c>
      <c r="AG62" s="0" t="n">
        <v>13.5</v>
      </c>
      <c r="AH62" s="0" t="n">
        <v>0</v>
      </c>
      <c r="AI62" s="0" t="n">
        <v>1</v>
      </c>
      <c r="AJ62" s="0" t="n">
        <v>13.31</v>
      </c>
      <c r="AK62" s="0" t="n">
        <v>52.25</v>
      </c>
      <c r="AL62" s="0" t="n">
        <v>1</v>
      </c>
      <c r="AM62" s="0" t="n">
        <v>2</v>
      </c>
      <c r="AN62" s="0" t="n">
        <v>0</v>
      </c>
      <c r="AO62" s="0" t="n">
        <v>1</v>
      </c>
      <c r="AP62" s="0" t="n">
        <v>0</v>
      </c>
      <c r="AQ62" s="0" t="n">
        <v>0</v>
      </c>
      <c r="AR62" s="0" t="n">
        <v>0</v>
      </c>
      <c r="AS62" s="0" t="inlineStr"/>
      <c r="AT62" s="0" t="n">
        <v>0.03</v>
      </c>
      <c r="AU62" s="0" t="inlineStr"/>
      <c r="AV62" s="0" t="n">
        <v>0</v>
      </c>
      <c r="AW62" s="0" t="n">
        <v>2</v>
      </c>
      <c r="AX62" s="0" t="n">
        <v>78850042</v>
      </c>
      <c r="AY62" s="0" t="n">
        <v>1</v>
      </c>
      <c r="AZ62" s="0" t="n">
        <v>0</v>
      </c>
      <c r="BA62" s="0" t="n">
        <v>59</v>
      </c>
      <c r="BB62" s="0" t="n">
        <v>0</v>
      </c>
      <c r="BC62" s="0" t="n">
        <v>0</v>
      </c>
      <c r="BD62" s="0" t="n">
        <v>0</v>
      </c>
      <c r="BE62" s="0" t="n">
        <v>0</v>
      </c>
      <c r="BF62" s="0" t="n">
        <v>0</v>
      </c>
      <c r="BG62" s="0" t="n">
        <v>0</v>
      </c>
      <c r="BH62" s="0" t="n">
        <v>0</v>
      </c>
      <c r="BI62" s="0" t="n">
        <v>0</v>
      </c>
      <c r="BJ62" s="0" t="n">
        <v>0</v>
      </c>
      <c r="BK62" s="0" t="n">
        <v>0</v>
      </c>
      <c r="BL62" s="0" t="n">
        <v>0</v>
      </c>
      <c r="BM62" s="0" t="n">
        <v>0</v>
      </c>
      <c r="BN62" s="0" t="n">
        <v>0</v>
      </c>
      <c r="BO62" s="0" t="n">
        <v>0</v>
      </c>
      <c r="BP62" s="0" t="n">
        <v>0</v>
      </c>
      <c r="BQ62" s="0" t="n">
        <v>0</v>
      </c>
      <c r="BR62" s="0" t="n">
        <v>0</v>
      </c>
      <c r="BS62" s="0" t="n">
        <v>0</v>
      </c>
      <c r="BT62" s="0" t="n">
        <v>0</v>
      </c>
      <c r="BU62" s="0" t="n">
        <v>0</v>
      </c>
      <c r="BV62" s="0" t="n">
        <v>0</v>
      </c>
      <c r="BW62" s="0" t="n">
        <v>0</v>
      </c>
      <c r="CV62" s="0" t="n">
        <v>0</v>
      </c>
      <c r="CW62" s="0">
        <f>ROUND(Y62*Source!I193*DO62,7)</f>
        <v/>
      </c>
      <c r="CX62" s="0">
        <f>ROUND(Y62*Source!I193,7)</f>
        <v/>
      </c>
      <c r="CY62" s="0">
        <f>AB62</f>
        <v/>
      </c>
      <c r="CZ62" s="0">
        <f>AF62</f>
        <v/>
      </c>
      <c r="DA62" s="0">
        <f>AJ62</f>
        <v/>
      </c>
      <c r="DB62" s="0">
        <f>ROUND(ROUND(AT62*CZ62,2),2)</f>
        <v/>
      </c>
      <c r="DC62" s="0">
        <f>ROUND(ROUND(AT62*AG62,2),2)</f>
        <v/>
      </c>
      <c r="DD62" s="0" t="inlineStr"/>
      <c r="DE62" s="0" t="inlineStr"/>
      <c r="DF62" s="0">
        <f>ROUND(ROUND(AE62,0)*CX62,0)</f>
        <v/>
      </c>
      <c r="DG62" s="0">
        <f>ROUND(ROUND(AF62*AJ62,0)*CX62,0)</f>
        <v/>
      </c>
      <c r="DH62" s="0">
        <f>ROUND(ROUND(AG62*AK62,0)*CX62,0)</f>
        <v/>
      </c>
      <c r="DI62" s="0">
        <f>ROUND(ROUND(AH62,0)*CX62,0)</f>
        <v/>
      </c>
      <c r="DJ62" s="0">
        <f>DG62</f>
        <v/>
      </c>
      <c r="DK62" s="0" t="n">
        <v>0</v>
      </c>
      <c r="DL62" s="0" t="inlineStr"/>
      <c r="DM62" s="0" t="n">
        <v>0</v>
      </c>
      <c r="DN62" s="0" t="inlineStr"/>
      <c r="DO62" s="0" t="n">
        <v>0</v>
      </c>
    </row>
    <row r="63">
      <c r="A63" s="0">
        <f>ROW(Source!A193)</f>
        <v/>
      </c>
      <c r="B63" s="0" t="n">
        <v>78845955</v>
      </c>
      <c r="C63" s="0" t="n">
        <v>78850038</v>
      </c>
      <c r="D63" s="0" t="n">
        <v>29174500</v>
      </c>
      <c r="E63" s="0" t="n">
        <v>1</v>
      </c>
      <c r="F63" s="0" t="n">
        <v>1</v>
      </c>
      <c r="G63" s="0" t="n">
        <v>1</v>
      </c>
      <c r="H63" s="0" t="n">
        <v>2</v>
      </c>
      <c r="I63" s="0" t="inlineStr">
        <is>
          <t>330206</t>
        </is>
      </c>
      <c r="J63" s="0" t="inlineStr">
        <is>
          <t>ТСЭМ Московской обл., 330206, приказ Минстроя России №675/пр от 28.02.2017 № 264/пр</t>
        </is>
      </c>
      <c r="K63" s="0" t="inlineStr">
        <is>
          <t>Дрели электрические</t>
        </is>
      </c>
      <c r="L63" s="0" t="n">
        <v>1368</v>
      </c>
      <c r="N63" s="0" t="n">
        <v>1011</v>
      </c>
      <c r="O63" s="0" t="inlineStr">
        <is>
          <t>маш.-ч</t>
        </is>
      </c>
      <c r="P63" s="0" t="inlineStr">
        <is>
          <t>маш.-ч</t>
        </is>
      </c>
      <c r="Q63" s="0" t="n">
        <v>1</v>
      </c>
      <c r="W63" s="0" t="n">
        <v>0</v>
      </c>
      <c r="X63" s="0" t="n">
        <v>-1867053656</v>
      </c>
      <c r="Y63" s="0">
        <f>AT63</f>
        <v/>
      </c>
      <c r="AA63" s="0" t="n">
        <v>0</v>
      </c>
      <c r="AB63" s="0" t="n">
        <v>8.390000000000001</v>
      </c>
      <c r="AC63" s="0" t="n">
        <v>0</v>
      </c>
      <c r="AD63" s="0" t="n">
        <v>0</v>
      </c>
      <c r="AE63" s="0" t="n">
        <v>0</v>
      </c>
      <c r="AF63" s="0" t="n">
        <v>1.95</v>
      </c>
      <c r="AG63" s="0" t="n">
        <v>0</v>
      </c>
      <c r="AH63" s="0" t="n">
        <v>0</v>
      </c>
      <c r="AI63" s="0" t="n">
        <v>1</v>
      </c>
      <c r="AJ63" s="0" t="n">
        <v>4.3</v>
      </c>
      <c r="AK63" s="0" t="n">
        <v>52.25</v>
      </c>
      <c r="AL63" s="0" t="n">
        <v>1</v>
      </c>
      <c r="AM63" s="0" t="n">
        <v>2</v>
      </c>
      <c r="AN63" s="0" t="n">
        <v>0</v>
      </c>
      <c r="AO63" s="0" t="n">
        <v>1</v>
      </c>
      <c r="AP63" s="0" t="n">
        <v>0</v>
      </c>
      <c r="AQ63" s="0" t="n">
        <v>0</v>
      </c>
      <c r="AR63" s="0" t="n">
        <v>0</v>
      </c>
      <c r="AS63" s="0" t="inlineStr"/>
      <c r="AT63" s="0" t="n">
        <v>4.56</v>
      </c>
      <c r="AU63" s="0" t="inlineStr"/>
      <c r="AV63" s="0" t="n">
        <v>0</v>
      </c>
      <c r="AW63" s="0" t="n">
        <v>2</v>
      </c>
      <c r="AX63" s="0" t="n">
        <v>78850043</v>
      </c>
      <c r="AY63" s="0" t="n">
        <v>1</v>
      </c>
      <c r="AZ63" s="0" t="n">
        <v>0</v>
      </c>
      <c r="BA63" s="0" t="n">
        <v>60</v>
      </c>
      <c r="BB63" s="0" t="n">
        <v>0</v>
      </c>
      <c r="BC63" s="0" t="n">
        <v>0</v>
      </c>
      <c r="BD63" s="0" t="n">
        <v>0</v>
      </c>
      <c r="BE63" s="0" t="n">
        <v>0</v>
      </c>
      <c r="BF63" s="0" t="n">
        <v>0</v>
      </c>
      <c r="BG63" s="0" t="n">
        <v>0</v>
      </c>
      <c r="BH63" s="0" t="n">
        <v>0</v>
      </c>
      <c r="BI63" s="0" t="n">
        <v>0</v>
      </c>
      <c r="BJ63" s="0" t="n">
        <v>0</v>
      </c>
      <c r="BK63" s="0" t="n">
        <v>0</v>
      </c>
      <c r="BL63" s="0" t="n">
        <v>0</v>
      </c>
      <c r="BM63" s="0" t="n">
        <v>0</v>
      </c>
      <c r="BN63" s="0" t="n">
        <v>0</v>
      </c>
      <c r="BO63" s="0" t="n">
        <v>0</v>
      </c>
      <c r="BP63" s="0" t="n">
        <v>0</v>
      </c>
      <c r="BQ63" s="0" t="n">
        <v>0</v>
      </c>
      <c r="BR63" s="0" t="n">
        <v>0</v>
      </c>
      <c r="BS63" s="0" t="n">
        <v>0</v>
      </c>
      <c r="BT63" s="0" t="n">
        <v>0</v>
      </c>
      <c r="BU63" s="0" t="n">
        <v>0</v>
      </c>
      <c r="BV63" s="0" t="n">
        <v>0</v>
      </c>
      <c r="BW63" s="0" t="n">
        <v>0</v>
      </c>
      <c r="CV63" s="0" t="n">
        <v>0</v>
      </c>
      <c r="CW63" s="0">
        <f>ROUND(Y63*Source!I193*DO63,7)</f>
        <v/>
      </c>
      <c r="CX63" s="0">
        <f>ROUND(Y63*Source!I193,7)</f>
        <v/>
      </c>
      <c r="CY63" s="0">
        <f>AB63</f>
        <v/>
      </c>
      <c r="CZ63" s="0">
        <f>AF63</f>
        <v/>
      </c>
      <c r="DA63" s="0">
        <f>AJ63</f>
        <v/>
      </c>
      <c r="DB63" s="0">
        <f>ROUND(ROUND(AT63*CZ63,2),2)</f>
        <v/>
      </c>
      <c r="DC63" s="0">
        <f>ROUND(ROUND(AT63*AG63,2),2)</f>
        <v/>
      </c>
      <c r="DD63" s="0" t="inlineStr"/>
      <c r="DE63" s="0" t="inlineStr"/>
      <c r="DF63" s="0">
        <f>ROUND(ROUND(AE63,0)*CX63,0)</f>
        <v/>
      </c>
      <c r="DG63" s="0">
        <f>ROUND(ROUND(AF63*AJ63,0)*CX63,0)</f>
        <v/>
      </c>
      <c r="DH63" s="0">
        <f>ROUND(ROUND(AG63*AK63,0)*CX63,0)</f>
        <v/>
      </c>
      <c r="DI63" s="0">
        <f>ROUND(ROUND(AH63,0)*CX63,0)</f>
        <v/>
      </c>
      <c r="DJ63" s="0">
        <f>DG63</f>
        <v/>
      </c>
      <c r="DK63" s="0" t="n">
        <v>0</v>
      </c>
      <c r="DL63" s="0" t="inlineStr"/>
      <c r="DM63" s="0" t="n">
        <v>0</v>
      </c>
      <c r="DN63" s="0" t="inlineStr"/>
      <c r="DO63" s="0" t="n">
        <v>0</v>
      </c>
    </row>
    <row r="64">
      <c r="A64" s="0">
        <f>ROW(Source!A193)</f>
        <v/>
      </c>
      <c r="B64" s="0" t="n">
        <v>78845955</v>
      </c>
      <c r="C64" s="0" t="n">
        <v>78850038</v>
      </c>
      <c r="D64" s="0" t="n">
        <v>29174913</v>
      </c>
      <c r="E64" s="0" t="n">
        <v>1</v>
      </c>
      <c r="F64" s="0" t="n">
        <v>1</v>
      </c>
      <c r="G64" s="0" t="n">
        <v>1</v>
      </c>
      <c r="H64" s="0" t="n">
        <v>2</v>
      </c>
      <c r="I64" s="0" t="inlineStr">
        <is>
          <t>400001</t>
        </is>
      </c>
      <c r="J64" s="0" t="inlineStr">
        <is>
          <t>ТСЭМ Московской обл., 400001, приказ Минстроя России №675/пр от 28.02.2017 № 264/пр</t>
        </is>
      </c>
      <c r="K64" s="0" t="inlineStr">
        <is>
          <t>Автомобили бортовые, грузоподъемность до 5 т</t>
        </is>
      </c>
      <c r="L64" s="0" t="n">
        <v>1368</v>
      </c>
      <c r="N64" s="0" t="n">
        <v>1011</v>
      </c>
      <c r="O64" s="0" t="inlineStr">
        <is>
          <t>маш.-ч</t>
        </is>
      </c>
      <c r="P64" s="0" t="inlineStr">
        <is>
          <t>маш.-ч</t>
        </is>
      </c>
      <c r="Q64" s="0" t="n">
        <v>1</v>
      </c>
      <c r="W64" s="0" t="n">
        <v>0</v>
      </c>
      <c r="X64" s="0" t="n">
        <v>1230759911</v>
      </c>
      <c r="Y64" s="0">
        <f>AT64</f>
        <v/>
      </c>
      <c r="AA64" s="0" t="n">
        <v>0</v>
      </c>
      <c r="AB64" s="0" t="n">
        <v>2177.51</v>
      </c>
      <c r="AC64" s="0" t="n">
        <v>606.1</v>
      </c>
      <c r="AD64" s="0" t="n">
        <v>0</v>
      </c>
      <c r="AE64" s="0" t="n">
        <v>0</v>
      </c>
      <c r="AF64" s="0" t="n">
        <v>87.17</v>
      </c>
      <c r="AG64" s="0" t="n">
        <v>11.6</v>
      </c>
      <c r="AH64" s="0" t="n">
        <v>0</v>
      </c>
      <c r="AI64" s="0" t="n">
        <v>1</v>
      </c>
      <c r="AJ64" s="0" t="n">
        <v>24.98</v>
      </c>
      <c r="AK64" s="0" t="n">
        <v>52.25</v>
      </c>
      <c r="AL64" s="0" t="n">
        <v>1</v>
      </c>
      <c r="AM64" s="0" t="n">
        <v>2</v>
      </c>
      <c r="AN64" s="0" t="n">
        <v>0</v>
      </c>
      <c r="AO64" s="0" t="n">
        <v>1</v>
      </c>
      <c r="AP64" s="0" t="n">
        <v>0</v>
      </c>
      <c r="AQ64" s="0" t="n">
        <v>0</v>
      </c>
      <c r="AR64" s="0" t="n">
        <v>0</v>
      </c>
      <c r="AS64" s="0" t="inlineStr"/>
      <c r="AT64" s="0" t="n">
        <v>0.37</v>
      </c>
      <c r="AU64" s="0" t="inlineStr"/>
      <c r="AV64" s="0" t="n">
        <v>0</v>
      </c>
      <c r="AW64" s="0" t="n">
        <v>2</v>
      </c>
      <c r="AX64" s="0" t="n">
        <v>78850044</v>
      </c>
      <c r="AY64" s="0" t="n">
        <v>1</v>
      </c>
      <c r="AZ64" s="0" t="n">
        <v>0</v>
      </c>
      <c r="BA64" s="0" t="n">
        <v>61</v>
      </c>
      <c r="BB64" s="0" t="n">
        <v>0</v>
      </c>
      <c r="BC64" s="0" t="n">
        <v>0</v>
      </c>
      <c r="BD64" s="0" t="n">
        <v>0</v>
      </c>
      <c r="BE64" s="0" t="n">
        <v>0</v>
      </c>
      <c r="BF64" s="0" t="n">
        <v>0</v>
      </c>
      <c r="BG64" s="0" t="n">
        <v>0</v>
      </c>
      <c r="BH64" s="0" t="n">
        <v>0</v>
      </c>
      <c r="BI64" s="0" t="n">
        <v>0</v>
      </c>
      <c r="BJ64" s="0" t="n">
        <v>0</v>
      </c>
      <c r="BK64" s="0" t="n">
        <v>0</v>
      </c>
      <c r="BL64" s="0" t="n">
        <v>0</v>
      </c>
      <c r="BM64" s="0" t="n">
        <v>0</v>
      </c>
      <c r="BN64" s="0" t="n">
        <v>0</v>
      </c>
      <c r="BO64" s="0" t="n">
        <v>0</v>
      </c>
      <c r="BP64" s="0" t="n">
        <v>0</v>
      </c>
      <c r="BQ64" s="0" t="n">
        <v>0</v>
      </c>
      <c r="BR64" s="0" t="n">
        <v>0</v>
      </c>
      <c r="BS64" s="0" t="n">
        <v>0</v>
      </c>
      <c r="BT64" s="0" t="n">
        <v>0</v>
      </c>
      <c r="BU64" s="0" t="n">
        <v>0</v>
      </c>
      <c r="BV64" s="0" t="n">
        <v>0</v>
      </c>
      <c r="BW64" s="0" t="n">
        <v>0</v>
      </c>
      <c r="CV64" s="0" t="n">
        <v>0</v>
      </c>
      <c r="CW64" s="0">
        <f>ROUND(Y64*Source!I193*DO64,7)</f>
        <v/>
      </c>
      <c r="CX64" s="0">
        <f>ROUND(Y64*Source!I193,7)</f>
        <v/>
      </c>
      <c r="CY64" s="0">
        <f>AB64</f>
        <v/>
      </c>
      <c r="CZ64" s="0">
        <f>AF64</f>
        <v/>
      </c>
      <c r="DA64" s="0">
        <f>AJ64</f>
        <v/>
      </c>
      <c r="DB64" s="0">
        <f>ROUND(ROUND(AT64*CZ64,2),2)</f>
        <v/>
      </c>
      <c r="DC64" s="0">
        <f>ROUND(ROUND(AT64*AG64,2),2)</f>
        <v/>
      </c>
      <c r="DD64" s="0" t="inlineStr"/>
      <c r="DE64" s="0" t="inlineStr"/>
      <c r="DF64" s="0">
        <f>ROUND(ROUND(AE64,0)*CX64,0)</f>
        <v/>
      </c>
      <c r="DG64" s="0">
        <f>ROUND(ROUND(AF64*AJ64,0)*CX64,0)</f>
        <v/>
      </c>
      <c r="DH64" s="0">
        <f>ROUND(ROUND(AG64*AK64,0)*CX64,0)</f>
        <v/>
      </c>
      <c r="DI64" s="0">
        <f>ROUND(ROUND(AH64,0)*CX64,0)</f>
        <v/>
      </c>
      <c r="DJ64" s="0">
        <f>DG64</f>
        <v/>
      </c>
      <c r="DK64" s="0" t="n">
        <v>0</v>
      </c>
      <c r="DL64" s="0" t="inlineStr"/>
      <c r="DM64" s="0" t="n">
        <v>0</v>
      </c>
      <c r="DN64" s="0" t="inlineStr"/>
      <c r="DO64" s="0" t="n">
        <v>0</v>
      </c>
    </row>
    <row r="65">
      <c r="A65" s="0">
        <f>ROW(Source!A193)</f>
        <v/>
      </c>
      <c r="B65" s="0" t="n">
        <v>78845955</v>
      </c>
      <c r="C65" s="0" t="n">
        <v>78850038</v>
      </c>
      <c r="D65" s="0" t="n">
        <v>29117364</v>
      </c>
      <c r="E65" s="0" t="n">
        <v>1</v>
      </c>
      <c r="F65" s="0" t="n">
        <v>1</v>
      </c>
      <c r="G65" s="0" t="n">
        <v>1</v>
      </c>
      <c r="H65" s="0" t="n">
        <v>3</v>
      </c>
      <c r="I65" s="0" t="inlineStr">
        <is>
          <t>103-1459</t>
        </is>
      </c>
      <c r="J65" s="0" t="inlineStr">
        <is>
          <t>ТССЦ Московской обл., 103-1459, приказ Минстроя России №675/пр от 28.02.2017 № 254/пр</t>
        </is>
      </c>
      <c r="K6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65" s="0" t="n">
        <v>1301</v>
      </c>
      <c r="N65" s="0" t="n">
        <v>1003</v>
      </c>
      <c r="O65" s="0" t="inlineStr">
        <is>
          <t>м</t>
        </is>
      </c>
      <c r="P65" s="0" t="inlineStr">
        <is>
          <t>м</t>
        </is>
      </c>
      <c r="Q65" s="0" t="n">
        <v>1</v>
      </c>
      <c r="W65" s="0" t="n">
        <v>0</v>
      </c>
      <c r="X65" s="0" t="n">
        <v>-1536345473</v>
      </c>
      <c r="Y65" s="0">
        <f>AT65</f>
        <v/>
      </c>
      <c r="AA65" s="0" t="n">
        <v>161.62</v>
      </c>
      <c r="AB65" s="0" t="n">
        <v>0</v>
      </c>
      <c r="AC65" s="0" t="n">
        <v>0</v>
      </c>
      <c r="AD65" s="0" t="n">
        <v>0</v>
      </c>
      <c r="AE65" s="0" t="n">
        <v>22.14</v>
      </c>
      <c r="AF65" s="0" t="n">
        <v>0</v>
      </c>
      <c r="AG65" s="0" t="n">
        <v>0</v>
      </c>
      <c r="AH65" s="0" t="n">
        <v>0</v>
      </c>
      <c r="AI65" s="0" t="n">
        <v>7.3</v>
      </c>
      <c r="AJ65" s="0" t="n">
        <v>1</v>
      </c>
      <c r="AK65" s="0" t="n">
        <v>1</v>
      </c>
      <c r="AL65" s="0" t="n">
        <v>1</v>
      </c>
      <c r="AM65" s="0" t="n">
        <v>2</v>
      </c>
      <c r="AN65" s="0" t="n">
        <v>0</v>
      </c>
      <c r="AO65" s="0" t="n">
        <v>1</v>
      </c>
      <c r="AP65" s="0" t="n">
        <v>0</v>
      </c>
      <c r="AQ65" s="0" t="n">
        <v>0</v>
      </c>
      <c r="AR65" s="0" t="n">
        <v>0</v>
      </c>
      <c r="AS65" s="0" t="inlineStr"/>
      <c r="AT65" s="0" t="n">
        <v>95.8</v>
      </c>
      <c r="AU65" s="0" t="inlineStr"/>
      <c r="AV65" s="0" t="n">
        <v>0</v>
      </c>
      <c r="AW65" s="0" t="n">
        <v>2</v>
      </c>
      <c r="AX65" s="0" t="n">
        <v>78850045</v>
      </c>
      <c r="AY65" s="0" t="n">
        <v>1</v>
      </c>
      <c r="AZ65" s="0" t="n">
        <v>0</v>
      </c>
      <c r="BA65" s="0" t="n">
        <v>62</v>
      </c>
      <c r="BB65" s="0" t="n">
        <v>0</v>
      </c>
      <c r="BC65" s="0" t="n">
        <v>0</v>
      </c>
      <c r="BD65" s="0" t="n">
        <v>0</v>
      </c>
      <c r="BE65" s="0" t="n">
        <v>0</v>
      </c>
      <c r="BF65" s="0" t="n">
        <v>0</v>
      </c>
      <c r="BG65" s="0" t="n">
        <v>0</v>
      </c>
      <c r="BH65" s="0" t="n">
        <v>0</v>
      </c>
      <c r="BI65" s="0" t="n">
        <v>0</v>
      </c>
      <c r="BJ65" s="0" t="n">
        <v>0</v>
      </c>
      <c r="BK65" s="0" t="n">
        <v>0</v>
      </c>
      <c r="BL65" s="0" t="n">
        <v>0</v>
      </c>
      <c r="BM65" s="0" t="n">
        <v>0</v>
      </c>
      <c r="BN65" s="0" t="n">
        <v>0</v>
      </c>
      <c r="BO65" s="0" t="n">
        <v>0</v>
      </c>
      <c r="BP65" s="0" t="n">
        <v>0</v>
      </c>
      <c r="BQ65" s="0" t="n">
        <v>0</v>
      </c>
      <c r="BR65" s="0" t="n">
        <v>0</v>
      </c>
      <c r="BS65" s="0" t="n">
        <v>0</v>
      </c>
      <c r="BT65" s="0" t="n">
        <v>0</v>
      </c>
      <c r="BU65" s="0" t="n">
        <v>0</v>
      </c>
      <c r="BV65" s="0" t="n">
        <v>0</v>
      </c>
      <c r="BW65" s="0" t="n">
        <v>0</v>
      </c>
      <c r="CV65" s="0" t="n">
        <v>0</v>
      </c>
      <c r="CW65" s="0" t="n">
        <v>0</v>
      </c>
      <c r="CX65" s="0">
        <f>ROUND(Y65*Source!I193,7)</f>
        <v/>
      </c>
      <c r="CY65" s="0">
        <f>AA65</f>
        <v/>
      </c>
      <c r="CZ65" s="0">
        <f>AE65</f>
        <v/>
      </c>
      <c r="DA65" s="0">
        <f>AI65</f>
        <v/>
      </c>
      <c r="DB65" s="0">
        <f>ROUND(ROUND(AT65*CZ65,2),2)</f>
        <v/>
      </c>
      <c r="DC65" s="0">
        <f>ROUND(ROUND(AT65*AG65,2),2)</f>
        <v/>
      </c>
      <c r="DD65" s="0" t="inlineStr"/>
      <c r="DE65" s="0" t="inlineStr"/>
      <c r="DF65" s="0">
        <f>ROUND(ROUND(AE65*AI65,0)*CX65,0)</f>
        <v/>
      </c>
      <c r="DG65" s="0">
        <f>ROUND(ROUND(AF65,0)*CX65,0)</f>
        <v/>
      </c>
      <c r="DH65" s="0">
        <f>ROUND(ROUND(AG65,0)*CX65,0)</f>
        <v/>
      </c>
      <c r="DI65" s="0">
        <f>ROUND(ROUND(AH65,0)*CX65,0)</f>
        <v/>
      </c>
      <c r="DJ65" s="0">
        <f>DF65</f>
        <v/>
      </c>
      <c r="DK65" s="0" t="n">
        <v>0</v>
      </c>
      <c r="DL65" s="0" t="inlineStr"/>
      <c r="DM65" s="0" t="n">
        <v>0</v>
      </c>
      <c r="DN65" s="0" t="inlineStr"/>
      <c r="DO65" s="0" t="n">
        <v>0</v>
      </c>
    </row>
    <row r="66">
      <c r="A66" s="0">
        <f>ROW(Source!A193)</f>
        <v/>
      </c>
      <c r="B66" s="0" t="n">
        <v>78845955</v>
      </c>
      <c r="C66" s="0" t="n">
        <v>78850038</v>
      </c>
      <c r="D66" s="0" t="n">
        <v>29140635</v>
      </c>
      <c r="E66" s="0" t="n">
        <v>1</v>
      </c>
      <c r="F66" s="0" t="n">
        <v>1</v>
      </c>
      <c r="G66" s="0" t="n">
        <v>1</v>
      </c>
      <c r="H66" s="0" t="n">
        <v>3</v>
      </c>
      <c r="I66" s="0" t="inlineStr">
        <is>
          <t>301-1380</t>
        </is>
      </c>
      <c r="J66" s="0" t="inlineStr">
        <is>
          <t>ТССЦ Московской обл., 301-1380, приказ Минстроя России №675/пр от 28.02.2017 № 256/пр</t>
        </is>
      </c>
      <c r="K66" s="0" t="inlineStr">
        <is>
          <t>Трубки защитные гофрированные</t>
        </is>
      </c>
      <c r="L66" s="0" t="n">
        <v>1301</v>
      </c>
      <c r="N66" s="0" t="n">
        <v>1003</v>
      </c>
      <c r="O66" s="0" t="inlineStr">
        <is>
          <t>м</t>
        </is>
      </c>
      <c r="P66" s="0" t="inlineStr">
        <is>
          <t>м</t>
        </is>
      </c>
      <c r="Q66" s="0" t="n">
        <v>1</v>
      </c>
      <c r="W66" s="0" t="n">
        <v>0</v>
      </c>
      <c r="X66" s="0" t="n">
        <v>-1225716149</v>
      </c>
      <c r="Y66" s="0">
        <f>AT66</f>
        <v/>
      </c>
      <c r="AA66" s="0" t="n">
        <v>17.99</v>
      </c>
      <c r="AB66" s="0" t="n">
        <v>0</v>
      </c>
      <c r="AC66" s="0" t="n">
        <v>0</v>
      </c>
      <c r="AD66" s="0" t="n">
        <v>0</v>
      </c>
      <c r="AE66" s="0" t="n">
        <v>9.52</v>
      </c>
      <c r="AF66" s="0" t="n">
        <v>0</v>
      </c>
      <c r="AG66" s="0" t="n">
        <v>0</v>
      </c>
      <c r="AH66" s="0" t="n">
        <v>0</v>
      </c>
      <c r="AI66" s="0" t="n">
        <v>1.89</v>
      </c>
      <c r="AJ66" s="0" t="n">
        <v>1</v>
      </c>
      <c r="AK66" s="0" t="n">
        <v>1</v>
      </c>
      <c r="AL66" s="0" t="n">
        <v>1</v>
      </c>
      <c r="AM66" s="0" t="n">
        <v>2</v>
      </c>
      <c r="AN66" s="0" t="n">
        <v>0</v>
      </c>
      <c r="AO66" s="0" t="n">
        <v>1</v>
      </c>
      <c r="AP66" s="0" t="n">
        <v>0</v>
      </c>
      <c r="AQ66" s="0" t="n">
        <v>0</v>
      </c>
      <c r="AR66" s="0" t="n">
        <v>0</v>
      </c>
      <c r="AS66" s="0" t="inlineStr"/>
      <c r="AT66" s="0" t="n">
        <v>6</v>
      </c>
      <c r="AU66" s="0" t="inlineStr"/>
      <c r="AV66" s="0" t="n">
        <v>0</v>
      </c>
      <c r="AW66" s="0" t="n">
        <v>2</v>
      </c>
      <c r="AX66" s="0" t="n">
        <v>78850047</v>
      </c>
      <c r="AY66" s="0" t="n">
        <v>1</v>
      </c>
      <c r="AZ66" s="0" t="n">
        <v>0</v>
      </c>
      <c r="BA66" s="0" t="n">
        <v>64</v>
      </c>
      <c r="BB66" s="0" t="n">
        <v>0</v>
      </c>
      <c r="BC66" s="0" t="n">
        <v>0</v>
      </c>
      <c r="BD66" s="0" t="n">
        <v>0</v>
      </c>
      <c r="BE66" s="0" t="n">
        <v>0</v>
      </c>
      <c r="BF66" s="0" t="n">
        <v>0</v>
      </c>
      <c r="BG66" s="0" t="n">
        <v>0</v>
      </c>
      <c r="BH66" s="0" t="n">
        <v>0</v>
      </c>
      <c r="BI66" s="0" t="n">
        <v>0</v>
      </c>
      <c r="BJ66" s="0" t="n">
        <v>0</v>
      </c>
      <c r="BK66" s="0" t="n">
        <v>0</v>
      </c>
      <c r="BL66" s="0" t="n">
        <v>0</v>
      </c>
      <c r="BM66" s="0" t="n">
        <v>0</v>
      </c>
      <c r="BN66" s="0" t="n">
        <v>0</v>
      </c>
      <c r="BO66" s="0" t="n">
        <v>0</v>
      </c>
      <c r="BP66" s="0" t="n">
        <v>0</v>
      </c>
      <c r="BQ66" s="0" t="n">
        <v>0</v>
      </c>
      <c r="BR66" s="0" t="n">
        <v>0</v>
      </c>
      <c r="BS66" s="0" t="n">
        <v>0</v>
      </c>
      <c r="BT66" s="0" t="n">
        <v>0</v>
      </c>
      <c r="BU66" s="0" t="n">
        <v>0</v>
      </c>
      <c r="BV66" s="0" t="n">
        <v>0</v>
      </c>
      <c r="BW66" s="0" t="n">
        <v>0</v>
      </c>
      <c r="CV66" s="0" t="n">
        <v>0</v>
      </c>
      <c r="CW66" s="0" t="n">
        <v>0</v>
      </c>
      <c r="CX66" s="0">
        <f>ROUND(Y66*Source!I193,7)</f>
        <v/>
      </c>
      <c r="CY66" s="0">
        <f>AA66</f>
        <v/>
      </c>
      <c r="CZ66" s="0">
        <f>AE66</f>
        <v/>
      </c>
      <c r="DA66" s="0">
        <f>AI66</f>
        <v/>
      </c>
      <c r="DB66" s="0">
        <f>ROUND(ROUND(AT66*CZ66,2),2)</f>
        <v/>
      </c>
      <c r="DC66" s="0">
        <f>ROUND(ROUND(AT66*AG66,2),2)</f>
        <v/>
      </c>
      <c r="DD66" s="0" t="inlineStr"/>
      <c r="DE66" s="0" t="inlineStr"/>
      <c r="DF66" s="0">
        <f>ROUND(ROUND(AE66*AI66,0)*CX66,0)</f>
        <v/>
      </c>
      <c r="DG66" s="0">
        <f>ROUND(ROUND(AF66,0)*CX66,0)</f>
        <v/>
      </c>
      <c r="DH66" s="0">
        <f>ROUND(ROUND(AG66,0)*CX66,0)</f>
        <v/>
      </c>
      <c r="DI66" s="0">
        <f>ROUND(ROUND(AH66,0)*CX66,0)</f>
        <v/>
      </c>
      <c r="DJ66" s="0">
        <f>DF66</f>
        <v/>
      </c>
      <c r="DK66" s="0" t="n">
        <v>0</v>
      </c>
      <c r="DL66" s="0" t="inlineStr"/>
      <c r="DM66" s="0" t="n">
        <v>0</v>
      </c>
      <c r="DN66" s="0" t="inlineStr"/>
      <c r="DO66" s="0" t="n">
        <v>0</v>
      </c>
    </row>
    <row r="67">
      <c r="A67" s="0">
        <f>ROW(Source!A193)</f>
        <v/>
      </c>
      <c r="B67" s="0" t="n">
        <v>78845955</v>
      </c>
      <c r="C67" s="0" t="n">
        <v>78850038</v>
      </c>
      <c r="D67" s="0" t="n">
        <v>29143430</v>
      </c>
      <c r="E67" s="0" t="n">
        <v>1</v>
      </c>
      <c r="F67" s="0" t="n">
        <v>1</v>
      </c>
      <c r="G67" s="0" t="n">
        <v>1</v>
      </c>
      <c r="H67" s="0" t="n">
        <v>3</v>
      </c>
      <c r="I67" s="0" t="inlineStr">
        <is>
          <t>302-1911</t>
        </is>
      </c>
      <c r="J67" s="0" t="inlineStr">
        <is>
          <t>ТССЦ Московской обл., 302-1911, приказ Минстроя России №675/пр от 28.02.2017 № 256/пр</t>
        </is>
      </c>
      <c r="K67" s="0" t="inlineStr">
        <is>
          <t>Кран шаровый муфтовый 11Б41п для воды, давлением 1,6 МПа (16 кгс/см2), диаметром 25 мм</t>
        </is>
      </c>
      <c r="L67" s="0" t="n">
        <v>1354</v>
      </c>
      <c r="N67" s="0" t="n">
        <v>1010</v>
      </c>
      <c r="O67" s="0" t="inlineStr">
        <is>
          <t>шт.</t>
        </is>
      </c>
      <c r="P67" s="0" t="inlineStr">
        <is>
          <t>шт.</t>
        </is>
      </c>
      <c r="Q67" s="0" t="n">
        <v>1</v>
      </c>
      <c r="W67" s="0" t="n">
        <v>0</v>
      </c>
      <c r="X67" s="0" t="n">
        <v>-1552349425</v>
      </c>
      <c r="Y67" s="0">
        <f>AT67</f>
        <v/>
      </c>
      <c r="AA67" s="0" t="n">
        <v>313.85</v>
      </c>
      <c r="AB67" s="0" t="n">
        <v>0</v>
      </c>
      <c r="AC67" s="0" t="n">
        <v>0</v>
      </c>
      <c r="AD67" s="0" t="n">
        <v>0</v>
      </c>
      <c r="AE67" s="0" t="n">
        <v>73.33</v>
      </c>
      <c r="AF67" s="0" t="n">
        <v>0</v>
      </c>
      <c r="AG67" s="0" t="n">
        <v>0</v>
      </c>
      <c r="AH67" s="0" t="n">
        <v>0</v>
      </c>
      <c r="AI67" s="0" t="n">
        <v>4.28</v>
      </c>
      <c r="AJ67" s="0" t="n">
        <v>1</v>
      </c>
      <c r="AK67" s="0" t="n">
        <v>1</v>
      </c>
      <c r="AL67" s="0" t="n">
        <v>1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  <c r="AS67" s="0" t="inlineStr"/>
      <c r="AT67" s="0" t="n">
        <v>100</v>
      </c>
      <c r="AU67" s="0" t="inlineStr"/>
      <c r="AV67" s="0" t="n">
        <v>0</v>
      </c>
      <c r="AW67" s="0" t="n">
        <v>1</v>
      </c>
      <c r="AX67" s="0" t="n">
        <v>-1</v>
      </c>
      <c r="AY67" s="0" t="n">
        <v>0</v>
      </c>
      <c r="AZ67" s="0" t="n">
        <v>0</v>
      </c>
      <c r="BA67" s="0" t="inlineStr"/>
      <c r="BB67" s="0" t="n">
        <v>0</v>
      </c>
      <c r="BC67" s="0" t="n">
        <v>0</v>
      </c>
      <c r="BD67" s="0" t="n">
        <v>0</v>
      </c>
      <c r="BE67" s="0" t="n">
        <v>0</v>
      </c>
      <c r="BF67" s="0" t="n">
        <v>0</v>
      </c>
      <c r="BG67" s="0" t="n">
        <v>0</v>
      </c>
      <c r="BH67" s="0" t="n">
        <v>0</v>
      </c>
      <c r="BI67" s="0" t="n">
        <v>0</v>
      </c>
      <c r="BJ67" s="0" t="n">
        <v>0</v>
      </c>
      <c r="BK67" s="0" t="n">
        <v>0</v>
      </c>
      <c r="BL67" s="0" t="n">
        <v>0</v>
      </c>
      <c r="BM67" s="0" t="n">
        <v>0</v>
      </c>
      <c r="BN67" s="0" t="n">
        <v>0</v>
      </c>
      <c r="BO67" s="0" t="n">
        <v>0</v>
      </c>
      <c r="BP67" s="0" t="n">
        <v>0</v>
      </c>
      <c r="BQ67" s="0" t="n">
        <v>0</v>
      </c>
      <c r="BR67" s="0" t="n">
        <v>0</v>
      </c>
      <c r="BS67" s="0" t="n">
        <v>0</v>
      </c>
      <c r="BT67" s="0" t="n">
        <v>0</v>
      </c>
      <c r="BU67" s="0" t="n">
        <v>0</v>
      </c>
      <c r="BV67" s="0" t="n">
        <v>0</v>
      </c>
      <c r="BW67" s="0" t="n">
        <v>0</v>
      </c>
      <c r="CV67" s="0" t="n">
        <v>0</v>
      </c>
      <c r="CW67" s="0" t="n">
        <v>0</v>
      </c>
      <c r="CX67" s="0">
        <f>ROUND(Y67*Source!I193,7)</f>
        <v/>
      </c>
      <c r="CY67" s="0">
        <f>AA67</f>
        <v/>
      </c>
      <c r="CZ67" s="0">
        <f>AE67</f>
        <v/>
      </c>
      <c r="DA67" s="0">
        <f>AI67</f>
        <v/>
      </c>
      <c r="DB67" s="0">
        <f>ROUND(ROUND(AT67*CZ67,2),2)</f>
        <v/>
      </c>
      <c r="DC67" s="0">
        <f>ROUND(ROUND(AT67*AG67,2),2)</f>
        <v/>
      </c>
      <c r="DD67" s="0" t="inlineStr"/>
      <c r="DE67" s="0" t="inlineStr"/>
      <c r="DF67" s="0">
        <f>ROUND(ROUND(AE67*AI67,0)*CX67,0)</f>
        <v/>
      </c>
      <c r="DG67" s="0">
        <f>ROUND(ROUND(AF67,0)*CX67,0)</f>
        <v/>
      </c>
      <c r="DH67" s="0">
        <f>ROUND(ROUND(AG67,0)*CX67,0)</f>
        <v/>
      </c>
      <c r="DI67" s="0">
        <f>ROUND(ROUND(AH67,0)*CX67,0)</f>
        <v/>
      </c>
      <c r="DJ67" s="0">
        <f>DF67</f>
        <v/>
      </c>
      <c r="DK67" s="0" t="n">
        <v>0</v>
      </c>
      <c r="DL67" s="0" t="inlineStr"/>
      <c r="DM67" s="0" t="n">
        <v>0</v>
      </c>
      <c r="DN67" s="0" t="inlineStr"/>
      <c r="DO67" s="0" t="n">
        <v>0</v>
      </c>
    </row>
    <row r="68">
      <c r="A68" s="0">
        <f>ROW(Source!A193)</f>
        <v/>
      </c>
      <c r="B68" s="0" t="n">
        <v>78845955</v>
      </c>
      <c r="C68" s="0" t="n">
        <v>78850038</v>
      </c>
      <c r="D68" s="0" t="n">
        <v>29149246</v>
      </c>
      <c r="E68" s="0" t="n">
        <v>1</v>
      </c>
      <c r="F68" s="0" t="n">
        <v>1</v>
      </c>
      <c r="G68" s="0" t="n">
        <v>1</v>
      </c>
      <c r="H68" s="0" t="n">
        <v>3</v>
      </c>
      <c r="I68" s="0" t="inlineStr">
        <is>
          <t>405-1601</t>
        </is>
      </c>
      <c r="J68" s="0" t="inlineStr">
        <is>
          <t>ТССЦ Московской обл., 405-1601, приказ Минстроя России №675/пр от 28.02.2017 № 257/пр</t>
        </is>
      </c>
      <c r="K68" s="0" t="inlineStr">
        <is>
          <t>Известь строительная негашеная хлорная, марки А</t>
        </is>
      </c>
      <c r="L68" s="0" t="n">
        <v>1346</v>
      </c>
      <c r="N68" s="0" t="n">
        <v>1009</v>
      </c>
      <c r="O68" s="0" t="inlineStr">
        <is>
          <t>кг</t>
        </is>
      </c>
      <c r="P68" s="0" t="inlineStr">
        <is>
          <t>кг</t>
        </is>
      </c>
      <c r="Q68" s="0" t="n">
        <v>1</v>
      </c>
      <c r="W68" s="0" t="n">
        <v>0</v>
      </c>
      <c r="X68" s="0" t="n">
        <v>-823040862</v>
      </c>
      <c r="Y68" s="0">
        <f>AT68</f>
        <v/>
      </c>
      <c r="AA68" s="0" t="n">
        <v>7.87</v>
      </c>
      <c r="AB68" s="0" t="n">
        <v>0</v>
      </c>
      <c r="AC68" s="0" t="n">
        <v>0</v>
      </c>
      <c r="AD68" s="0" t="n">
        <v>0</v>
      </c>
      <c r="AE68" s="0" t="n">
        <v>2.15</v>
      </c>
      <c r="AF68" s="0" t="n">
        <v>0</v>
      </c>
      <c r="AG68" s="0" t="n">
        <v>0</v>
      </c>
      <c r="AH68" s="0" t="n">
        <v>0</v>
      </c>
      <c r="AI68" s="0" t="n">
        <v>3.66</v>
      </c>
      <c r="AJ68" s="0" t="n">
        <v>1</v>
      </c>
      <c r="AK68" s="0" t="n">
        <v>1</v>
      </c>
      <c r="AL68" s="0" t="n">
        <v>1</v>
      </c>
      <c r="AM68" s="0" t="n">
        <v>2</v>
      </c>
      <c r="AN68" s="0" t="n">
        <v>0</v>
      </c>
      <c r="AO68" s="0" t="n">
        <v>1</v>
      </c>
      <c r="AP68" s="0" t="n">
        <v>0</v>
      </c>
      <c r="AQ68" s="0" t="n">
        <v>0</v>
      </c>
      <c r="AR68" s="0" t="n">
        <v>0</v>
      </c>
      <c r="AS68" s="0" t="inlineStr"/>
      <c r="AT68" s="0" t="n">
        <v>0.0016</v>
      </c>
      <c r="AU68" s="0" t="inlineStr"/>
      <c r="AV68" s="0" t="n">
        <v>0</v>
      </c>
      <c r="AW68" s="0" t="n">
        <v>2</v>
      </c>
      <c r="AX68" s="0" t="n">
        <v>78850050</v>
      </c>
      <c r="AY68" s="0" t="n">
        <v>1</v>
      </c>
      <c r="AZ68" s="0" t="n">
        <v>0</v>
      </c>
      <c r="BA68" s="0" t="n">
        <v>67</v>
      </c>
      <c r="BB68" s="0" t="n">
        <v>0</v>
      </c>
      <c r="BC68" s="0" t="n">
        <v>0</v>
      </c>
      <c r="BD68" s="0" t="n">
        <v>0</v>
      </c>
      <c r="BE68" s="0" t="n">
        <v>0</v>
      </c>
      <c r="BF68" s="0" t="n">
        <v>0</v>
      </c>
      <c r="BG68" s="0" t="n">
        <v>0</v>
      </c>
      <c r="BH68" s="0" t="n">
        <v>0</v>
      </c>
      <c r="BI68" s="0" t="n">
        <v>0</v>
      </c>
      <c r="BJ68" s="0" t="n">
        <v>0</v>
      </c>
      <c r="BK68" s="0" t="n">
        <v>0</v>
      </c>
      <c r="BL68" s="0" t="n">
        <v>0</v>
      </c>
      <c r="BM68" s="0" t="n">
        <v>0</v>
      </c>
      <c r="BN68" s="0" t="n">
        <v>0</v>
      </c>
      <c r="BO68" s="0" t="n">
        <v>0</v>
      </c>
      <c r="BP68" s="0" t="n">
        <v>0</v>
      </c>
      <c r="BQ68" s="0" t="n">
        <v>0</v>
      </c>
      <c r="BR68" s="0" t="n">
        <v>0</v>
      </c>
      <c r="BS68" s="0" t="n">
        <v>0</v>
      </c>
      <c r="BT68" s="0" t="n">
        <v>0</v>
      </c>
      <c r="BU68" s="0" t="n">
        <v>0</v>
      </c>
      <c r="BV68" s="0" t="n">
        <v>0</v>
      </c>
      <c r="BW68" s="0" t="n">
        <v>0</v>
      </c>
      <c r="CV68" s="0" t="n">
        <v>0</v>
      </c>
      <c r="CW68" s="0" t="n">
        <v>0</v>
      </c>
      <c r="CX68" s="0">
        <f>ROUND(Y68*Source!I193,7)</f>
        <v/>
      </c>
      <c r="CY68" s="0">
        <f>AA68</f>
        <v/>
      </c>
      <c r="CZ68" s="0">
        <f>AE68</f>
        <v/>
      </c>
      <c r="DA68" s="0">
        <f>AI68</f>
        <v/>
      </c>
      <c r="DB68" s="0">
        <f>ROUND(ROUND(AT68*CZ68,2),2)</f>
        <v/>
      </c>
      <c r="DC68" s="0">
        <f>ROUND(ROUND(AT68*AG68,2),2)</f>
        <v/>
      </c>
      <c r="DD68" s="0" t="inlineStr"/>
      <c r="DE68" s="0" t="inlineStr"/>
      <c r="DF68" s="0">
        <f>ROUND(ROUND(AE68*AI68,0)*CX68,0)</f>
        <v/>
      </c>
      <c r="DG68" s="0">
        <f>ROUND(ROUND(AF68,0)*CX68,0)</f>
        <v/>
      </c>
      <c r="DH68" s="0">
        <f>ROUND(ROUND(AG68,0)*CX68,0)</f>
        <v/>
      </c>
      <c r="DI68" s="0">
        <f>ROUND(ROUND(AH68,0)*CX68,0)</f>
        <v/>
      </c>
      <c r="DJ68" s="0">
        <f>DF68</f>
        <v/>
      </c>
      <c r="DK68" s="0" t="n">
        <v>0</v>
      </c>
      <c r="DL68" s="0" t="inlineStr"/>
      <c r="DM68" s="0" t="n">
        <v>0</v>
      </c>
      <c r="DN68" s="0" t="inlineStr"/>
      <c r="DO68" s="0" t="n">
        <v>0</v>
      </c>
    </row>
    <row r="69">
      <c r="A69" s="0">
        <f>ROW(Source!A193)</f>
        <v/>
      </c>
      <c r="B69" s="0" t="n">
        <v>78845955</v>
      </c>
      <c r="C69" s="0" t="n">
        <v>78850038</v>
      </c>
      <c r="D69" s="0" t="n">
        <v>29150040</v>
      </c>
      <c r="E69" s="0" t="n">
        <v>1</v>
      </c>
      <c r="F69" s="0" t="n">
        <v>1</v>
      </c>
      <c r="G69" s="0" t="n">
        <v>1</v>
      </c>
      <c r="H69" s="0" t="n">
        <v>3</v>
      </c>
      <c r="I69" s="0" t="inlineStr">
        <is>
          <t>411-0001</t>
        </is>
      </c>
      <c r="J69" s="0" t="inlineStr">
        <is>
          <t>ТССЦ Московской обл., 411-0001, приказ Минстроя России №675/пр от 28.02.2017 № 257/пр</t>
        </is>
      </c>
      <c r="K69" s="0" t="inlineStr">
        <is>
          <t>Вода</t>
        </is>
      </c>
      <c r="L69" s="0" t="n">
        <v>1339</v>
      </c>
      <c r="N69" s="0" t="n">
        <v>1007</v>
      </c>
      <c r="O69" s="0" t="inlineStr">
        <is>
          <t>м3</t>
        </is>
      </c>
      <c r="P69" s="0" t="inlineStr">
        <is>
          <t>м3</t>
        </is>
      </c>
      <c r="Q69" s="0" t="n">
        <v>1</v>
      </c>
      <c r="W69" s="0" t="n">
        <v>0</v>
      </c>
      <c r="X69" s="0" t="n">
        <v>619799737</v>
      </c>
      <c r="Y69" s="0">
        <f>AT69</f>
        <v/>
      </c>
      <c r="AA69" s="0" t="n">
        <v>31.28</v>
      </c>
      <c r="AB69" s="0" t="n">
        <v>0</v>
      </c>
      <c r="AC69" s="0" t="n">
        <v>0</v>
      </c>
      <c r="AD69" s="0" t="n">
        <v>0</v>
      </c>
      <c r="AE69" s="0" t="n">
        <v>2.44</v>
      </c>
      <c r="AF69" s="0" t="n">
        <v>0</v>
      </c>
      <c r="AG69" s="0" t="n">
        <v>0</v>
      </c>
      <c r="AH69" s="0" t="n">
        <v>0</v>
      </c>
      <c r="AI69" s="0" t="n">
        <v>12.82</v>
      </c>
      <c r="AJ69" s="0" t="n">
        <v>1</v>
      </c>
      <c r="AK69" s="0" t="n">
        <v>1</v>
      </c>
      <c r="AL69" s="0" t="n">
        <v>1</v>
      </c>
      <c r="AM69" s="0" t="n">
        <v>2</v>
      </c>
      <c r="AN69" s="0" t="n">
        <v>0</v>
      </c>
      <c r="AO69" s="0" t="n">
        <v>1</v>
      </c>
      <c r="AP69" s="0" t="n">
        <v>0</v>
      </c>
      <c r="AQ69" s="0" t="n">
        <v>0</v>
      </c>
      <c r="AR69" s="0" t="n">
        <v>0</v>
      </c>
      <c r="AS69" s="0" t="inlineStr"/>
      <c r="AT69" s="0" t="n">
        <v>0.47</v>
      </c>
      <c r="AU69" s="0" t="inlineStr"/>
      <c r="AV69" s="0" t="n">
        <v>0</v>
      </c>
      <c r="AW69" s="0" t="n">
        <v>2</v>
      </c>
      <c r="AX69" s="0" t="n">
        <v>78850051</v>
      </c>
      <c r="AY69" s="0" t="n">
        <v>1</v>
      </c>
      <c r="AZ69" s="0" t="n">
        <v>0</v>
      </c>
      <c r="BA69" s="0" t="n">
        <v>68</v>
      </c>
      <c r="BB69" s="0" t="n">
        <v>0</v>
      </c>
      <c r="BC69" s="0" t="n">
        <v>0</v>
      </c>
      <c r="BD69" s="0" t="n">
        <v>0</v>
      </c>
      <c r="BE69" s="0" t="n">
        <v>0</v>
      </c>
      <c r="BF69" s="0" t="n">
        <v>0</v>
      </c>
      <c r="BG69" s="0" t="n">
        <v>0</v>
      </c>
      <c r="BH69" s="0" t="n">
        <v>0</v>
      </c>
      <c r="BI69" s="0" t="n">
        <v>0</v>
      </c>
      <c r="BJ69" s="0" t="n">
        <v>0</v>
      </c>
      <c r="BK69" s="0" t="n">
        <v>0</v>
      </c>
      <c r="BL69" s="0" t="n">
        <v>0</v>
      </c>
      <c r="BM69" s="0" t="n">
        <v>0</v>
      </c>
      <c r="BN69" s="0" t="n">
        <v>0</v>
      </c>
      <c r="BO69" s="0" t="n">
        <v>0</v>
      </c>
      <c r="BP69" s="0" t="n">
        <v>0</v>
      </c>
      <c r="BQ69" s="0" t="n">
        <v>0</v>
      </c>
      <c r="BR69" s="0" t="n">
        <v>0</v>
      </c>
      <c r="BS69" s="0" t="n">
        <v>0</v>
      </c>
      <c r="BT69" s="0" t="n">
        <v>0</v>
      </c>
      <c r="BU69" s="0" t="n">
        <v>0</v>
      </c>
      <c r="BV69" s="0" t="n">
        <v>0</v>
      </c>
      <c r="BW69" s="0" t="n">
        <v>0</v>
      </c>
      <c r="CV69" s="0" t="n">
        <v>0</v>
      </c>
      <c r="CW69" s="0" t="n">
        <v>0</v>
      </c>
      <c r="CX69" s="0">
        <f>ROUND(Y69*Source!I193,7)</f>
        <v/>
      </c>
      <c r="CY69" s="0">
        <f>AA69</f>
        <v/>
      </c>
      <c r="CZ69" s="0">
        <f>AE69</f>
        <v/>
      </c>
      <c r="DA69" s="0">
        <f>AI69</f>
        <v/>
      </c>
      <c r="DB69" s="0">
        <f>ROUND(ROUND(AT69*CZ69,2),2)</f>
        <v/>
      </c>
      <c r="DC69" s="0">
        <f>ROUND(ROUND(AT69*AG69,2),2)</f>
        <v/>
      </c>
      <c r="DD69" s="0" t="inlineStr"/>
      <c r="DE69" s="0" t="inlineStr"/>
      <c r="DF69" s="0">
        <f>ROUND(ROUND(AE69*AI69,0)*CX69,0)</f>
        <v/>
      </c>
      <c r="DG69" s="0">
        <f>ROUND(ROUND(AF69,0)*CX69,0)</f>
        <v/>
      </c>
      <c r="DH69" s="0">
        <f>ROUND(ROUND(AG69,0)*CX69,0)</f>
        <v/>
      </c>
      <c r="DI69" s="0">
        <f>ROUND(ROUND(AH69,0)*CX69,0)</f>
        <v/>
      </c>
      <c r="DJ69" s="0">
        <f>DF69</f>
        <v/>
      </c>
      <c r="DK69" s="0" t="n">
        <v>0</v>
      </c>
      <c r="DL69" s="0" t="inlineStr"/>
      <c r="DM69" s="0" t="n">
        <v>0</v>
      </c>
      <c r="DN69" s="0" t="inlineStr"/>
      <c r="DO69" s="0" t="n">
        <v>0</v>
      </c>
    </row>
    <row r="70">
      <c r="A70" s="0">
        <f>ROW(Source!A193)</f>
        <v/>
      </c>
      <c r="B70" s="0" t="n">
        <v>78845955</v>
      </c>
      <c r="C70" s="0" t="n">
        <v>78850038</v>
      </c>
      <c r="D70" s="0" t="n">
        <v>29159179</v>
      </c>
      <c r="E70" s="0" t="n">
        <v>1</v>
      </c>
      <c r="F70" s="0" t="n">
        <v>1</v>
      </c>
      <c r="G70" s="0" t="n">
        <v>1</v>
      </c>
      <c r="H70" s="0" t="n">
        <v>3</v>
      </c>
      <c r="I70" s="0" t="inlineStr">
        <is>
          <t>507-5019</t>
        </is>
      </c>
      <c r="J70" s="0" t="inlineStr">
        <is>
          <t>ТССЦ Московской обл., 507-5019, приказ Минстроя России №675/пр от 28.02.2017 № 258/пр</t>
        </is>
      </c>
      <c r="K70" s="0" t="inlineStr">
        <is>
          <t>Муфта полипропиленовая комбинированная, с внутренней резьбой диаметром 20х1/2"</t>
        </is>
      </c>
      <c r="L70" s="0" t="n">
        <v>1358</v>
      </c>
      <c r="N70" s="0" t="n">
        <v>1010</v>
      </c>
      <c r="O70" s="0" t="inlineStr">
        <is>
          <t>10 шт.</t>
        </is>
      </c>
      <c r="P70" s="0" t="inlineStr">
        <is>
          <t>10 шт.</t>
        </is>
      </c>
      <c r="Q70" s="0" t="n">
        <v>10</v>
      </c>
      <c r="W70" s="0" t="n">
        <v>0</v>
      </c>
      <c r="X70" s="0" t="n">
        <v>-2070859470</v>
      </c>
      <c r="Y70" s="0">
        <f>AT70</f>
        <v/>
      </c>
      <c r="AA70" s="0" t="n">
        <v>425.74</v>
      </c>
      <c r="AB70" s="0" t="n">
        <v>0</v>
      </c>
      <c r="AC70" s="0" t="n">
        <v>0</v>
      </c>
      <c r="AD70" s="0" t="n">
        <v>0</v>
      </c>
      <c r="AE70" s="0" t="n">
        <v>74.3</v>
      </c>
      <c r="AF70" s="0" t="n">
        <v>0</v>
      </c>
      <c r="AG70" s="0" t="n">
        <v>0</v>
      </c>
      <c r="AH70" s="0" t="n">
        <v>0</v>
      </c>
      <c r="AI70" s="0" t="n">
        <v>5.73</v>
      </c>
      <c r="AJ70" s="0" t="n">
        <v>1</v>
      </c>
      <c r="AK70" s="0" t="n">
        <v>1</v>
      </c>
      <c r="AL70" s="0" t="n">
        <v>1</v>
      </c>
      <c r="AM70" s="0" t="n">
        <v>0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  <c r="AS70" s="0" t="inlineStr"/>
      <c r="AT70" s="0" t="n">
        <v>10</v>
      </c>
      <c r="AU70" s="0" t="inlineStr"/>
      <c r="AV70" s="0" t="n">
        <v>0</v>
      </c>
      <c r="AW70" s="0" t="n">
        <v>1</v>
      </c>
      <c r="AX70" s="0" t="n">
        <v>-1</v>
      </c>
      <c r="AY70" s="0" t="n">
        <v>0</v>
      </c>
      <c r="AZ70" s="0" t="n">
        <v>0</v>
      </c>
      <c r="BA70" s="0" t="inlineStr"/>
      <c r="BB70" s="0" t="n">
        <v>0</v>
      </c>
      <c r="BC70" s="0" t="n">
        <v>0</v>
      </c>
      <c r="BD70" s="0" t="n">
        <v>0</v>
      </c>
      <c r="BE70" s="0" t="n">
        <v>0</v>
      </c>
      <c r="BF70" s="0" t="n">
        <v>0</v>
      </c>
      <c r="BG70" s="0" t="n">
        <v>0</v>
      </c>
      <c r="BH70" s="0" t="n">
        <v>0</v>
      </c>
      <c r="BI70" s="0" t="n">
        <v>0</v>
      </c>
      <c r="BJ70" s="0" t="n">
        <v>0</v>
      </c>
      <c r="BK70" s="0" t="n">
        <v>0</v>
      </c>
      <c r="BL70" s="0" t="n">
        <v>0</v>
      </c>
      <c r="BM70" s="0" t="n">
        <v>0</v>
      </c>
      <c r="BN70" s="0" t="n">
        <v>0</v>
      </c>
      <c r="BO70" s="0" t="n">
        <v>0</v>
      </c>
      <c r="BP70" s="0" t="n">
        <v>0</v>
      </c>
      <c r="BQ70" s="0" t="n">
        <v>0</v>
      </c>
      <c r="BR70" s="0" t="n">
        <v>0</v>
      </c>
      <c r="BS70" s="0" t="n">
        <v>0</v>
      </c>
      <c r="BT70" s="0" t="n">
        <v>0</v>
      </c>
      <c r="BU70" s="0" t="n">
        <v>0</v>
      </c>
      <c r="BV70" s="0" t="n">
        <v>0</v>
      </c>
      <c r="BW70" s="0" t="n">
        <v>0</v>
      </c>
      <c r="CV70" s="0" t="n">
        <v>0</v>
      </c>
      <c r="CW70" s="0" t="n">
        <v>0</v>
      </c>
      <c r="CX70" s="0">
        <f>ROUND(Y70*Source!I193,7)</f>
        <v/>
      </c>
      <c r="CY70" s="0">
        <f>AA70</f>
        <v/>
      </c>
      <c r="CZ70" s="0">
        <f>AE70</f>
        <v/>
      </c>
      <c r="DA70" s="0">
        <f>AI70</f>
        <v/>
      </c>
      <c r="DB70" s="0">
        <f>ROUND(ROUND(AT70*CZ70,2),2)</f>
        <v/>
      </c>
      <c r="DC70" s="0">
        <f>ROUND(ROUND(AT70*AG70,2),2)</f>
        <v/>
      </c>
      <c r="DD70" s="0" t="inlineStr"/>
      <c r="DE70" s="0" t="inlineStr"/>
      <c r="DF70" s="0">
        <f>ROUND(ROUND(AE70*AI70,0)*CX70,0)</f>
        <v/>
      </c>
      <c r="DG70" s="0">
        <f>ROUND(ROUND(AF70,0)*CX70,0)</f>
        <v/>
      </c>
      <c r="DH70" s="0">
        <f>ROUND(ROUND(AG70,0)*CX70,0)</f>
        <v/>
      </c>
      <c r="DI70" s="0">
        <f>ROUND(ROUND(AH70,0)*CX70,0)</f>
        <v/>
      </c>
      <c r="DJ70" s="0">
        <f>DF70</f>
        <v/>
      </c>
      <c r="DK70" s="0" t="n">
        <v>0</v>
      </c>
      <c r="DL70" s="0" t="inlineStr"/>
      <c r="DM70" s="0" t="n">
        <v>0</v>
      </c>
      <c r="DN70" s="0" t="inlineStr"/>
      <c r="DO70" s="0" t="n">
        <v>0</v>
      </c>
    </row>
    <row r="71">
      <c r="A71" s="0">
        <f>ROW(Source!A234)</f>
        <v/>
      </c>
      <c r="B71" s="0" t="n">
        <v>78845955</v>
      </c>
      <c r="C71" s="0" t="n">
        <v>78850059</v>
      </c>
      <c r="D71" s="0" t="n">
        <v>18409850</v>
      </c>
      <c r="E71" s="0" t="n">
        <v>1</v>
      </c>
      <c r="F71" s="0" t="n">
        <v>1</v>
      </c>
      <c r="G71" s="0" t="n">
        <v>1</v>
      </c>
      <c r="H71" s="0" t="n">
        <v>1</v>
      </c>
      <c r="I71" s="0" t="inlineStr">
        <is>
          <t>1-1035-90</t>
        </is>
      </c>
      <c r="J71" s="0" t="inlineStr"/>
      <c r="K71" s="0" t="inlineStr">
        <is>
          <t>Рабочий строитель среднего разряда 3,5</t>
        </is>
      </c>
      <c r="L71" s="0" t="n">
        <v>1369</v>
      </c>
      <c r="N71" s="0" t="n">
        <v>1013</v>
      </c>
      <c r="O71" s="0" t="inlineStr">
        <is>
          <t>чел.-ч</t>
        </is>
      </c>
      <c r="P71" s="0" t="inlineStr">
        <is>
          <t>чел.-ч</t>
        </is>
      </c>
      <c r="Q71" s="0" t="n">
        <v>1</v>
      </c>
      <c r="W71" s="0" t="n">
        <v>0</v>
      </c>
      <c r="X71" s="0" t="n">
        <v>855544366</v>
      </c>
      <c r="Y71" s="0">
        <f>AT71</f>
        <v/>
      </c>
      <c r="AA71" s="0" t="n">
        <v>0</v>
      </c>
      <c r="AB71" s="0" t="n">
        <v>0</v>
      </c>
      <c r="AC71" s="0" t="n">
        <v>0</v>
      </c>
      <c r="AD71" s="0" t="n">
        <v>9.07</v>
      </c>
      <c r="AE71" s="0" t="n">
        <v>0</v>
      </c>
      <c r="AF71" s="0" t="n">
        <v>0</v>
      </c>
      <c r="AG71" s="0" t="n">
        <v>0</v>
      </c>
      <c r="AH71" s="0" t="n">
        <v>9.07</v>
      </c>
      <c r="AI71" s="0" t="n">
        <v>1</v>
      </c>
      <c r="AJ71" s="0" t="n">
        <v>1</v>
      </c>
      <c r="AK71" s="0" t="n">
        <v>1</v>
      </c>
      <c r="AL71" s="0" t="n">
        <v>1</v>
      </c>
      <c r="AM71" s="0" t="n">
        <v>-2</v>
      </c>
      <c r="AN71" s="0" t="n">
        <v>0</v>
      </c>
      <c r="AO71" s="0" t="n">
        <v>1</v>
      </c>
      <c r="AP71" s="0" t="n">
        <v>0</v>
      </c>
      <c r="AQ71" s="0" t="n">
        <v>0</v>
      </c>
      <c r="AR71" s="0" t="n">
        <v>0</v>
      </c>
      <c r="AS71" s="0" t="inlineStr"/>
      <c r="AT71" s="0" t="n">
        <v>308</v>
      </c>
      <c r="AU71" s="0" t="inlineStr"/>
      <c r="AV71" s="0" t="n">
        <v>1</v>
      </c>
      <c r="AW71" s="0" t="n">
        <v>2</v>
      </c>
      <c r="AX71" s="0" t="n">
        <v>78850060</v>
      </c>
      <c r="AY71" s="0" t="n">
        <v>1</v>
      </c>
      <c r="AZ71" s="0" t="n">
        <v>0</v>
      </c>
      <c r="BA71" s="0" t="n">
        <v>69</v>
      </c>
      <c r="BB71" s="0" t="n">
        <v>0</v>
      </c>
      <c r="BC71" s="0" t="n">
        <v>0</v>
      </c>
      <c r="BD71" s="0" t="n">
        <v>0</v>
      </c>
      <c r="BE71" s="0" t="n">
        <v>0</v>
      </c>
      <c r="BF71" s="0" t="n">
        <v>0</v>
      </c>
      <c r="BG71" s="0" t="n">
        <v>0</v>
      </c>
      <c r="BH71" s="0" t="n">
        <v>0</v>
      </c>
      <c r="BI71" s="0" t="n">
        <v>0</v>
      </c>
      <c r="BJ71" s="0" t="n">
        <v>0</v>
      </c>
      <c r="BK71" s="0" t="n">
        <v>0</v>
      </c>
      <c r="BL71" s="0" t="n">
        <v>0</v>
      </c>
      <c r="BM71" s="0" t="n">
        <v>0</v>
      </c>
      <c r="BN71" s="0" t="n">
        <v>0</v>
      </c>
      <c r="BO71" s="0" t="n">
        <v>0</v>
      </c>
      <c r="BP71" s="0" t="n">
        <v>0</v>
      </c>
      <c r="BQ71" s="0" t="n">
        <v>0</v>
      </c>
      <c r="BR71" s="0" t="n">
        <v>0</v>
      </c>
      <c r="BS71" s="0" t="n">
        <v>0</v>
      </c>
      <c r="BT71" s="0" t="n">
        <v>0</v>
      </c>
      <c r="BU71" s="0" t="n">
        <v>0</v>
      </c>
      <c r="BV71" s="0" t="n">
        <v>0</v>
      </c>
      <c r="BW71" s="0" t="n">
        <v>0</v>
      </c>
      <c r="CU71" s="0">
        <f>ROUND(AT71*Source!I234*AH71*AL71,0)</f>
        <v/>
      </c>
      <c r="CV71" s="0">
        <f>ROUND(Y71*Source!I234,7)</f>
        <v/>
      </c>
      <c r="CW71" s="0" t="n">
        <v>0</v>
      </c>
      <c r="CX71" s="0">
        <f>ROUND(Y71*Source!I234,7)</f>
        <v/>
      </c>
      <c r="CY71" s="0">
        <f>AD71</f>
        <v/>
      </c>
      <c r="CZ71" s="0">
        <f>AH71</f>
        <v/>
      </c>
      <c r="DA71" s="0">
        <f>AL71</f>
        <v/>
      </c>
      <c r="DB71" s="0">
        <f>ROUND(ROUND(AT71*CZ71,2),2)</f>
        <v/>
      </c>
      <c r="DC71" s="0">
        <f>ROUND(ROUND(AT71*AG71,2),2)</f>
        <v/>
      </c>
      <c r="DD71" s="0" t="inlineStr"/>
      <c r="DE71" s="0" t="inlineStr"/>
      <c r="DF71" s="0">
        <f>ROUND(ROUND(AE71,0)*CX71,0)</f>
        <v/>
      </c>
      <c r="DG71" s="0">
        <f>ROUND(ROUND(AF71,0)*CX71,0)</f>
        <v/>
      </c>
      <c r="DH71" s="0">
        <f>ROUND(ROUND(AG71,0)*CX71,0)</f>
        <v/>
      </c>
      <c r="DI71" s="0">
        <f>ROUND(ROUND(AH71,0)*CX71,0)</f>
        <v/>
      </c>
      <c r="DJ71" s="0">
        <f>DI71</f>
        <v/>
      </c>
      <c r="DK71" s="0" t="n">
        <v>0</v>
      </c>
      <c r="DL71" s="0" t="inlineStr"/>
      <c r="DM71" s="0" t="n">
        <v>0</v>
      </c>
      <c r="DN71" s="0" t="inlineStr"/>
      <c r="DO71" s="0" t="n">
        <v>0</v>
      </c>
    </row>
    <row r="72">
      <c r="A72" s="0">
        <f>ROW(Source!A234)</f>
        <v/>
      </c>
      <c r="B72" s="0" t="n">
        <v>78845955</v>
      </c>
      <c r="C72" s="0" t="n">
        <v>78850059</v>
      </c>
      <c r="D72" s="0" t="n">
        <v>29174913</v>
      </c>
      <c r="E72" s="0" t="n">
        <v>1</v>
      </c>
      <c r="F72" s="0" t="n">
        <v>1</v>
      </c>
      <c r="G72" s="0" t="n">
        <v>1</v>
      </c>
      <c r="H72" s="0" t="n">
        <v>2</v>
      </c>
      <c r="I72" s="0" t="inlineStr">
        <is>
          <t>400001</t>
        </is>
      </c>
      <c r="J72" s="0" t="inlineStr">
        <is>
          <t>ТСЭМ Московской обл., 400001, приказ Минстроя России №675/пр от 28.02.2017 № 264/пр</t>
        </is>
      </c>
      <c r="K72" s="0" t="inlineStr">
        <is>
          <t>Автомобили бортовые, грузоподъемность до 5 т</t>
        </is>
      </c>
      <c r="L72" s="0" t="n">
        <v>1368</v>
      </c>
      <c r="N72" s="0" t="n">
        <v>1011</v>
      </c>
      <c r="O72" s="0" t="inlineStr">
        <is>
          <t>маш.-ч</t>
        </is>
      </c>
      <c r="P72" s="0" t="inlineStr">
        <is>
          <t>маш.-ч</t>
        </is>
      </c>
      <c r="Q72" s="0" t="n">
        <v>1</v>
      </c>
      <c r="W72" s="0" t="n">
        <v>0</v>
      </c>
      <c r="X72" s="0" t="n">
        <v>1230759911</v>
      </c>
      <c r="Y72" s="0">
        <f>AT72</f>
        <v/>
      </c>
      <c r="AA72" s="0" t="n">
        <v>0</v>
      </c>
      <c r="AB72" s="0" t="n">
        <v>2177.51</v>
      </c>
      <c r="AC72" s="0" t="n">
        <v>606.1</v>
      </c>
      <c r="AD72" s="0" t="n">
        <v>0</v>
      </c>
      <c r="AE72" s="0" t="n">
        <v>0</v>
      </c>
      <c r="AF72" s="0" t="n">
        <v>87.17</v>
      </c>
      <c r="AG72" s="0" t="n">
        <v>11.6</v>
      </c>
      <c r="AH72" s="0" t="n">
        <v>0</v>
      </c>
      <c r="AI72" s="0" t="n">
        <v>1</v>
      </c>
      <c r="AJ72" s="0" t="n">
        <v>24.98</v>
      </c>
      <c r="AK72" s="0" t="n">
        <v>52.25</v>
      </c>
      <c r="AL72" s="0" t="n">
        <v>1</v>
      </c>
      <c r="AM72" s="0" t="n">
        <v>2</v>
      </c>
      <c r="AN72" s="0" t="n">
        <v>0</v>
      </c>
      <c r="AO72" s="0" t="n">
        <v>1</v>
      </c>
      <c r="AP72" s="0" t="n">
        <v>0</v>
      </c>
      <c r="AQ72" s="0" t="n">
        <v>0</v>
      </c>
      <c r="AR72" s="0" t="n">
        <v>0</v>
      </c>
      <c r="AS72" s="0" t="inlineStr"/>
      <c r="AT72" s="0" t="n">
        <v>1.6</v>
      </c>
      <c r="AU72" s="0" t="inlineStr"/>
      <c r="AV72" s="0" t="n">
        <v>0</v>
      </c>
      <c r="AW72" s="0" t="n">
        <v>2</v>
      </c>
      <c r="AX72" s="0" t="n">
        <v>78850061</v>
      </c>
      <c r="AY72" s="0" t="n">
        <v>1</v>
      </c>
      <c r="AZ72" s="0" t="n">
        <v>0</v>
      </c>
      <c r="BA72" s="0" t="n">
        <v>70</v>
      </c>
      <c r="BB72" s="0" t="n">
        <v>0</v>
      </c>
      <c r="BC72" s="0" t="n">
        <v>0</v>
      </c>
      <c r="BD72" s="0" t="n">
        <v>0</v>
      </c>
      <c r="BE72" s="0" t="n">
        <v>0</v>
      </c>
      <c r="BF72" s="0" t="n">
        <v>0</v>
      </c>
      <c r="BG72" s="0" t="n">
        <v>0</v>
      </c>
      <c r="BH72" s="0" t="n">
        <v>0</v>
      </c>
      <c r="BI72" s="0" t="n">
        <v>0</v>
      </c>
      <c r="BJ72" s="0" t="n">
        <v>0</v>
      </c>
      <c r="BK72" s="0" t="n">
        <v>0</v>
      </c>
      <c r="BL72" s="0" t="n">
        <v>0</v>
      </c>
      <c r="BM72" s="0" t="n">
        <v>0</v>
      </c>
      <c r="BN72" s="0" t="n">
        <v>0</v>
      </c>
      <c r="BO72" s="0" t="n">
        <v>0</v>
      </c>
      <c r="BP72" s="0" t="n">
        <v>0</v>
      </c>
      <c r="BQ72" s="0" t="n">
        <v>0</v>
      </c>
      <c r="BR72" s="0" t="n">
        <v>0</v>
      </c>
      <c r="BS72" s="0" t="n">
        <v>0</v>
      </c>
      <c r="BT72" s="0" t="n">
        <v>0</v>
      </c>
      <c r="BU72" s="0" t="n">
        <v>0</v>
      </c>
      <c r="BV72" s="0" t="n">
        <v>0</v>
      </c>
      <c r="BW72" s="0" t="n">
        <v>0</v>
      </c>
      <c r="CV72" s="0" t="n">
        <v>0</v>
      </c>
      <c r="CW72" s="0">
        <f>ROUND(Y72*Source!I234*DO72,7)</f>
        <v/>
      </c>
      <c r="CX72" s="0">
        <f>ROUND(Y72*Source!I234,7)</f>
        <v/>
      </c>
      <c r="CY72" s="0">
        <f>AB72</f>
        <v/>
      </c>
      <c r="CZ72" s="0">
        <f>AF72</f>
        <v/>
      </c>
      <c r="DA72" s="0">
        <f>AJ72</f>
        <v/>
      </c>
      <c r="DB72" s="0">
        <f>ROUND(ROUND(AT72*CZ72,2),2)</f>
        <v/>
      </c>
      <c r="DC72" s="0">
        <f>ROUND(ROUND(AT72*AG72,2),2)</f>
        <v/>
      </c>
      <c r="DD72" s="0" t="inlineStr"/>
      <c r="DE72" s="0" t="inlineStr"/>
      <c r="DF72" s="0">
        <f>ROUND(ROUND(AE72,0)*CX72,0)</f>
        <v/>
      </c>
      <c r="DG72" s="0">
        <f>ROUND(ROUND(AF72*AJ72,0)*CX72,0)</f>
        <v/>
      </c>
      <c r="DH72" s="0">
        <f>ROUND(ROUND(AG72*AK72,0)*CX72,0)</f>
        <v/>
      </c>
      <c r="DI72" s="0">
        <f>ROUND(ROUND(AH72,0)*CX72,0)</f>
        <v/>
      </c>
      <c r="DJ72" s="0">
        <f>DG72</f>
        <v/>
      </c>
      <c r="DK72" s="0" t="n">
        <v>0</v>
      </c>
      <c r="DL72" s="0" t="inlineStr"/>
      <c r="DM72" s="0" t="n">
        <v>0</v>
      </c>
      <c r="DN72" s="0" t="inlineStr"/>
      <c r="DO72" s="0" t="n">
        <v>0</v>
      </c>
    </row>
    <row r="73">
      <c r="A73" s="0">
        <f>ROW(Source!A234)</f>
        <v/>
      </c>
      <c r="B73" s="0" t="n">
        <v>78845955</v>
      </c>
      <c r="C73" s="0" t="n">
        <v>78850059</v>
      </c>
      <c r="D73" s="0" t="n">
        <v>29114241</v>
      </c>
      <c r="E73" s="0" t="n">
        <v>1</v>
      </c>
      <c r="F73" s="0" t="n">
        <v>1</v>
      </c>
      <c r="G73" s="0" t="n">
        <v>1</v>
      </c>
      <c r="H73" s="0" t="n">
        <v>3</v>
      </c>
      <c r="I73" s="0" t="inlineStr">
        <is>
          <t>101-2577</t>
        </is>
      </c>
      <c r="J73" s="0" t="inlineStr">
        <is>
          <t>ТССЦ Московской обл., 101-2577, приказ Минстроя России №675/пр от 28.02.2017 № 254/пр</t>
        </is>
      </c>
      <c r="K73" s="0" t="inlineStr">
        <is>
          <t>Болты с гайками и шайбами для санитарно-технических работ диаметром 20-22 мм</t>
        </is>
      </c>
      <c r="L73" s="0" t="n">
        <v>1348</v>
      </c>
      <c r="N73" s="0" t="n">
        <v>1009</v>
      </c>
      <c r="O73" s="0" t="inlineStr">
        <is>
          <t>т</t>
        </is>
      </c>
      <c r="P73" s="0" t="inlineStr">
        <is>
          <t>т</t>
        </is>
      </c>
      <c r="Q73" s="0" t="n">
        <v>1000</v>
      </c>
      <c r="W73" s="0" t="n">
        <v>0</v>
      </c>
      <c r="X73" s="0" t="n">
        <v>509278498</v>
      </c>
      <c r="Y73" s="0">
        <f>AT73</f>
        <v/>
      </c>
      <c r="AA73" s="0" t="n">
        <v>152821.09</v>
      </c>
      <c r="AB73" s="0" t="n">
        <v>0</v>
      </c>
      <c r="AC73" s="0" t="n">
        <v>0</v>
      </c>
      <c r="AD73" s="0" t="n">
        <v>0</v>
      </c>
      <c r="AE73" s="0" t="n">
        <v>13559.99</v>
      </c>
      <c r="AF73" s="0" t="n">
        <v>0</v>
      </c>
      <c r="AG73" s="0" t="n">
        <v>0</v>
      </c>
      <c r="AH73" s="0" t="n">
        <v>0</v>
      </c>
      <c r="AI73" s="0" t="n">
        <v>11.27</v>
      </c>
      <c r="AJ73" s="0" t="n">
        <v>1</v>
      </c>
      <c r="AK73" s="0" t="n">
        <v>1</v>
      </c>
      <c r="AL73" s="0" t="n">
        <v>1</v>
      </c>
      <c r="AM73" s="0" t="n">
        <v>2</v>
      </c>
      <c r="AN73" s="0" t="n">
        <v>0</v>
      </c>
      <c r="AO73" s="0" t="n">
        <v>1</v>
      </c>
      <c r="AP73" s="0" t="n">
        <v>0</v>
      </c>
      <c r="AQ73" s="0" t="n">
        <v>0</v>
      </c>
      <c r="AR73" s="0" t="n">
        <v>0</v>
      </c>
      <c r="AS73" s="0" t="inlineStr"/>
      <c r="AT73" s="0" t="n">
        <v>0.11</v>
      </c>
      <c r="AU73" s="0" t="inlineStr"/>
      <c r="AV73" s="0" t="n">
        <v>0</v>
      </c>
      <c r="AW73" s="0" t="n">
        <v>2</v>
      </c>
      <c r="AX73" s="0" t="n">
        <v>78850062</v>
      </c>
      <c r="AY73" s="0" t="n">
        <v>1</v>
      </c>
      <c r="AZ73" s="0" t="n">
        <v>0</v>
      </c>
      <c r="BA73" s="0" t="n">
        <v>71</v>
      </c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 t="n">
        <v>0</v>
      </c>
      <c r="BH73" s="0" t="n">
        <v>0</v>
      </c>
      <c r="BI73" s="0" t="n">
        <v>0</v>
      </c>
      <c r="BJ73" s="0" t="n">
        <v>0</v>
      </c>
      <c r="BK73" s="0" t="n">
        <v>0</v>
      </c>
      <c r="BL73" s="0" t="n">
        <v>0</v>
      </c>
      <c r="BM73" s="0" t="n">
        <v>0</v>
      </c>
      <c r="BN73" s="0" t="n">
        <v>0</v>
      </c>
      <c r="BO73" s="0" t="n">
        <v>0</v>
      </c>
      <c r="BP73" s="0" t="n">
        <v>0</v>
      </c>
      <c r="BQ73" s="0" t="n">
        <v>0</v>
      </c>
      <c r="BR73" s="0" t="n">
        <v>0</v>
      </c>
      <c r="BS73" s="0" t="n">
        <v>0</v>
      </c>
      <c r="BT73" s="0" t="n">
        <v>0</v>
      </c>
      <c r="BU73" s="0" t="n">
        <v>0</v>
      </c>
      <c r="BV73" s="0" t="n">
        <v>0</v>
      </c>
      <c r="BW73" s="0" t="n">
        <v>0</v>
      </c>
      <c r="CV73" s="0" t="n">
        <v>0</v>
      </c>
      <c r="CW73" s="0" t="n">
        <v>0</v>
      </c>
      <c r="CX73" s="0">
        <f>ROUND(Y73*Source!I234,7)</f>
        <v/>
      </c>
      <c r="CY73" s="0">
        <f>AA73</f>
        <v/>
      </c>
      <c r="CZ73" s="0">
        <f>AE73</f>
        <v/>
      </c>
      <c r="DA73" s="0">
        <f>AI73</f>
        <v/>
      </c>
      <c r="DB73" s="0">
        <f>ROUND(ROUND(AT73*CZ73,2),2)</f>
        <v/>
      </c>
      <c r="DC73" s="0">
        <f>ROUND(ROUND(AT73*AG73,2),2)</f>
        <v/>
      </c>
      <c r="DD73" s="0" t="inlineStr"/>
      <c r="DE73" s="0" t="inlineStr"/>
      <c r="DF73" s="0">
        <f>ROUND(ROUND(AE73*AI73,0)*CX73,0)</f>
        <v/>
      </c>
      <c r="DG73" s="0">
        <f>ROUND(ROUND(AF73,0)*CX73,0)</f>
        <v/>
      </c>
      <c r="DH73" s="0">
        <f>ROUND(ROUND(AG73,0)*CX73,0)</f>
        <v/>
      </c>
      <c r="DI73" s="0">
        <f>ROUND(ROUND(AH73,0)*CX73,0)</f>
        <v/>
      </c>
      <c r="DJ73" s="0">
        <f>DF73</f>
        <v/>
      </c>
      <c r="DK73" s="0" t="n">
        <v>0</v>
      </c>
      <c r="DL73" s="0" t="inlineStr"/>
      <c r="DM73" s="0" t="n">
        <v>0</v>
      </c>
      <c r="DN73" s="0" t="inlineStr"/>
      <c r="DO73" s="0" t="n">
        <v>0</v>
      </c>
    </row>
    <row r="74">
      <c r="A74" s="0">
        <f>ROW(Source!A234)</f>
        <v/>
      </c>
      <c r="B74" s="0" t="n">
        <v>78845955</v>
      </c>
      <c r="C74" s="0" t="n">
        <v>78850059</v>
      </c>
      <c r="D74" s="0" t="n">
        <v>29142947</v>
      </c>
      <c r="E74" s="0" t="n">
        <v>1</v>
      </c>
      <c r="F74" s="0" t="n">
        <v>1</v>
      </c>
      <c r="G74" s="0" t="n">
        <v>1</v>
      </c>
      <c r="H74" s="0" t="n">
        <v>3</v>
      </c>
      <c r="I74" s="0" t="inlineStr">
        <is>
          <t>302-1175</t>
        </is>
      </c>
      <c r="J74" s="0" t="inlineStr">
        <is>
          <t>ТССЦ Московской обл., 302-1175, приказ Минстроя России №675/пр от 28.02.2017 № 256/пр</t>
        </is>
      </c>
      <c r="K74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4" s="0" t="n">
        <v>1354</v>
      </c>
      <c r="N74" s="0" t="n">
        <v>1010</v>
      </c>
      <c r="O74" s="0" t="inlineStr">
        <is>
          <t>шт.</t>
        </is>
      </c>
      <c r="P74" s="0" t="inlineStr">
        <is>
          <t>шт.</t>
        </is>
      </c>
      <c r="Q74" s="0" t="n">
        <v>1</v>
      </c>
      <c r="W74" s="0" t="n">
        <v>0</v>
      </c>
      <c r="X74" s="0" t="n">
        <v>1348129569</v>
      </c>
      <c r="Y74" s="0">
        <f>AT74</f>
        <v/>
      </c>
      <c r="AA74" s="0" t="n">
        <v>3336.9</v>
      </c>
      <c r="AB74" s="0" t="n">
        <v>0</v>
      </c>
      <c r="AC74" s="0" t="n">
        <v>0</v>
      </c>
      <c r="AD74" s="0" t="n">
        <v>0</v>
      </c>
      <c r="AE74" s="0" t="n">
        <v>257.08</v>
      </c>
      <c r="AF74" s="0" t="n">
        <v>0</v>
      </c>
      <c r="AG74" s="0" t="n">
        <v>0</v>
      </c>
      <c r="AH74" s="0" t="n">
        <v>0</v>
      </c>
      <c r="AI74" s="0" t="n">
        <v>12.98</v>
      </c>
      <c r="AJ74" s="0" t="n">
        <v>1</v>
      </c>
      <c r="AK74" s="0" t="n">
        <v>1</v>
      </c>
      <c r="AL74" s="0" t="n">
        <v>1</v>
      </c>
      <c r="AM74" s="0" t="n">
        <v>2</v>
      </c>
      <c r="AN74" s="0" t="n">
        <v>0</v>
      </c>
      <c r="AO74" s="0" t="n">
        <v>1</v>
      </c>
      <c r="AP74" s="0" t="n">
        <v>0</v>
      </c>
      <c r="AQ74" s="0" t="n">
        <v>0</v>
      </c>
      <c r="AR74" s="0" t="n">
        <v>0</v>
      </c>
      <c r="AS74" s="0" t="inlineStr"/>
      <c r="AT74" s="0" t="n">
        <v>100</v>
      </c>
      <c r="AU74" s="0" t="inlineStr"/>
      <c r="AV74" s="0" t="n">
        <v>0</v>
      </c>
      <c r="AW74" s="0" t="n">
        <v>2</v>
      </c>
      <c r="AX74" s="0" t="n">
        <v>78850063</v>
      </c>
      <c r="AY74" s="0" t="n">
        <v>1</v>
      </c>
      <c r="AZ74" s="0" t="n">
        <v>0</v>
      </c>
      <c r="BA74" s="0" t="n">
        <v>72</v>
      </c>
      <c r="BB74" s="0" t="n">
        <v>0</v>
      </c>
      <c r="BC74" s="0" t="n">
        <v>0</v>
      </c>
      <c r="BD74" s="0" t="n">
        <v>0</v>
      </c>
      <c r="BE74" s="0" t="n">
        <v>0</v>
      </c>
      <c r="BF74" s="0" t="n">
        <v>0</v>
      </c>
      <c r="BG74" s="0" t="n">
        <v>0</v>
      </c>
      <c r="BH74" s="0" t="n">
        <v>0</v>
      </c>
      <c r="BI74" s="0" t="n">
        <v>0</v>
      </c>
      <c r="BJ74" s="0" t="n">
        <v>0</v>
      </c>
      <c r="BK74" s="0" t="n">
        <v>0</v>
      </c>
      <c r="BL74" s="0" t="n">
        <v>0</v>
      </c>
      <c r="BM74" s="0" t="n">
        <v>0</v>
      </c>
      <c r="BN74" s="0" t="n">
        <v>0</v>
      </c>
      <c r="BO74" s="0" t="n">
        <v>0</v>
      </c>
      <c r="BP74" s="0" t="n">
        <v>0</v>
      </c>
      <c r="BQ74" s="0" t="n">
        <v>0</v>
      </c>
      <c r="BR74" s="0" t="n">
        <v>0</v>
      </c>
      <c r="BS74" s="0" t="n">
        <v>0</v>
      </c>
      <c r="BT74" s="0" t="n">
        <v>0</v>
      </c>
      <c r="BU74" s="0" t="n">
        <v>0</v>
      </c>
      <c r="BV74" s="0" t="n">
        <v>0</v>
      </c>
      <c r="BW74" s="0" t="n">
        <v>0</v>
      </c>
      <c r="CV74" s="0" t="n">
        <v>0</v>
      </c>
      <c r="CW74" s="0" t="n">
        <v>0</v>
      </c>
      <c r="CX74" s="0">
        <f>ROUND(Y74*Source!I234,7)</f>
        <v/>
      </c>
      <c r="CY74" s="0">
        <f>AA74</f>
        <v/>
      </c>
      <c r="CZ74" s="0">
        <f>AE74</f>
        <v/>
      </c>
      <c r="DA74" s="0">
        <f>AI74</f>
        <v/>
      </c>
      <c r="DB74" s="0">
        <f>ROUND(ROUND(AT74*CZ74,2),2)</f>
        <v/>
      </c>
      <c r="DC74" s="0">
        <f>ROUND(ROUND(AT74*AG74,2),2)</f>
        <v/>
      </c>
      <c r="DD74" s="0" t="inlineStr"/>
      <c r="DE74" s="0" t="inlineStr"/>
      <c r="DF74" s="0">
        <f>ROUND(ROUND(AE74*AI74,0)*CX74,0)</f>
        <v/>
      </c>
      <c r="DG74" s="0">
        <f>ROUND(ROUND(AF74,0)*CX74,0)</f>
        <v/>
      </c>
      <c r="DH74" s="0">
        <f>ROUND(ROUND(AG74,0)*CX74,0)</f>
        <v/>
      </c>
      <c r="DI74" s="0">
        <f>ROUND(ROUND(AH74,0)*CX74,0)</f>
        <v/>
      </c>
      <c r="DJ74" s="0">
        <f>DF74</f>
        <v/>
      </c>
      <c r="DK74" s="0" t="n">
        <v>0</v>
      </c>
      <c r="DL74" s="0" t="inlineStr"/>
      <c r="DM74" s="0" t="n">
        <v>0</v>
      </c>
      <c r="DN74" s="0" t="inlineStr"/>
      <c r="DO74" s="0" t="n">
        <v>0</v>
      </c>
    </row>
    <row r="75">
      <c r="A75" s="0">
        <f>ROW(Source!A234)</f>
        <v/>
      </c>
      <c r="B75" s="0" t="n">
        <v>78845955</v>
      </c>
      <c r="C75" s="0" t="n">
        <v>78850059</v>
      </c>
      <c r="D75" s="0" t="n">
        <v>29171635</v>
      </c>
      <c r="E75" s="0" t="n">
        <v>1</v>
      </c>
      <c r="F75" s="0" t="n">
        <v>1</v>
      </c>
      <c r="G75" s="0" t="n">
        <v>1</v>
      </c>
      <c r="H75" s="0" t="n">
        <v>3</v>
      </c>
      <c r="I75" s="0" t="inlineStr">
        <is>
          <t>509-0966</t>
        </is>
      </c>
      <c r="J75" s="0" t="inlineStr">
        <is>
          <t>ТССЦ Московской обл., 509-0966, приказ Минстроя России №675/пр от 28.02.2017 № 258/пр</t>
        </is>
      </c>
      <c r="K75" s="0" t="inlineStr">
        <is>
          <t>Прокладки из паронита марки ПМБ, толщиной 1 мм, диаметром 50 мм</t>
        </is>
      </c>
      <c r="L75" s="0" t="n">
        <v>1356</v>
      </c>
      <c r="N75" s="0" t="n">
        <v>1010</v>
      </c>
      <c r="O75" s="0" t="inlineStr">
        <is>
          <t>1000 шт.</t>
        </is>
      </c>
      <c r="P75" s="0" t="inlineStr">
        <is>
          <t>1000 шт.</t>
        </is>
      </c>
      <c r="Q75" s="0" t="n">
        <v>1000</v>
      </c>
      <c r="W75" s="0" t="n">
        <v>0</v>
      </c>
      <c r="X75" s="0" t="n">
        <v>469352752</v>
      </c>
      <c r="Y75" s="0">
        <f>AT75</f>
        <v/>
      </c>
      <c r="AA75" s="0" t="n">
        <v>12316.54</v>
      </c>
      <c r="AB75" s="0" t="n">
        <v>0</v>
      </c>
      <c r="AC75" s="0" t="n">
        <v>0</v>
      </c>
      <c r="AD75" s="0" t="n">
        <v>0</v>
      </c>
      <c r="AE75" s="0" t="n">
        <v>3450.01</v>
      </c>
      <c r="AF75" s="0" t="n">
        <v>0</v>
      </c>
      <c r="AG75" s="0" t="n">
        <v>0</v>
      </c>
      <c r="AH75" s="0" t="n">
        <v>0</v>
      </c>
      <c r="AI75" s="0" t="n">
        <v>3.57</v>
      </c>
      <c r="AJ75" s="0" t="n">
        <v>1</v>
      </c>
      <c r="AK75" s="0" t="n">
        <v>1</v>
      </c>
      <c r="AL75" s="0" t="n">
        <v>1</v>
      </c>
      <c r="AM75" s="0" t="n">
        <v>2</v>
      </c>
      <c r="AN75" s="0" t="n">
        <v>0</v>
      </c>
      <c r="AO75" s="0" t="n">
        <v>1</v>
      </c>
      <c r="AP75" s="0" t="n">
        <v>0</v>
      </c>
      <c r="AQ75" s="0" t="n">
        <v>0</v>
      </c>
      <c r="AR75" s="0" t="n">
        <v>0</v>
      </c>
      <c r="AS75" s="0" t="inlineStr"/>
      <c r="AT75" s="0" t="n">
        <v>0.2</v>
      </c>
      <c r="AU75" s="0" t="inlineStr"/>
      <c r="AV75" s="0" t="n">
        <v>0</v>
      </c>
      <c r="AW75" s="0" t="n">
        <v>2</v>
      </c>
      <c r="AX75" s="0" t="n">
        <v>78850064</v>
      </c>
      <c r="AY75" s="0" t="n">
        <v>1</v>
      </c>
      <c r="AZ75" s="0" t="n">
        <v>0</v>
      </c>
      <c r="BA75" s="0" t="n">
        <v>73</v>
      </c>
      <c r="BB75" s="0" t="n">
        <v>0</v>
      </c>
      <c r="BC75" s="0" t="n">
        <v>0</v>
      </c>
      <c r="BD75" s="0" t="n">
        <v>0</v>
      </c>
      <c r="BE75" s="0" t="n">
        <v>0</v>
      </c>
      <c r="BF75" s="0" t="n">
        <v>0</v>
      </c>
      <c r="BG75" s="0" t="n">
        <v>0</v>
      </c>
      <c r="BH75" s="0" t="n">
        <v>0</v>
      </c>
      <c r="BI75" s="0" t="n">
        <v>0</v>
      </c>
      <c r="BJ75" s="0" t="n">
        <v>0</v>
      </c>
      <c r="BK75" s="0" t="n">
        <v>0</v>
      </c>
      <c r="BL75" s="0" t="n">
        <v>0</v>
      </c>
      <c r="BM75" s="0" t="n">
        <v>0</v>
      </c>
      <c r="BN75" s="0" t="n">
        <v>0</v>
      </c>
      <c r="BO75" s="0" t="n">
        <v>0</v>
      </c>
      <c r="BP75" s="0" t="n">
        <v>0</v>
      </c>
      <c r="BQ75" s="0" t="n">
        <v>0</v>
      </c>
      <c r="BR75" s="0" t="n">
        <v>0</v>
      </c>
      <c r="BS75" s="0" t="n">
        <v>0</v>
      </c>
      <c r="BT75" s="0" t="n">
        <v>0</v>
      </c>
      <c r="BU75" s="0" t="n">
        <v>0</v>
      </c>
      <c r="BV75" s="0" t="n">
        <v>0</v>
      </c>
      <c r="BW75" s="0" t="n">
        <v>0</v>
      </c>
      <c r="CV75" s="0" t="n">
        <v>0</v>
      </c>
      <c r="CW75" s="0" t="n">
        <v>0</v>
      </c>
      <c r="CX75" s="0">
        <f>ROUND(Y75*Source!I234,7)</f>
        <v/>
      </c>
      <c r="CY75" s="0">
        <f>AA75</f>
        <v/>
      </c>
      <c r="CZ75" s="0">
        <f>AE75</f>
        <v/>
      </c>
      <c r="DA75" s="0">
        <f>AI75</f>
        <v/>
      </c>
      <c r="DB75" s="0">
        <f>ROUND(ROUND(AT75*CZ75,2),2)</f>
        <v/>
      </c>
      <c r="DC75" s="0">
        <f>ROUND(ROUND(AT75*AG75,2),2)</f>
        <v/>
      </c>
      <c r="DD75" s="0" t="inlineStr"/>
      <c r="DE75" s="0" t="inlineStr"/>
      <c r="DF75" s="0">
        <f>ROUND(ROUND(AE75*AI75,0)*CX75,0)</f>
        <v/>
      </c>
      <c r="DG75" s="0">
        <f>ROUND(ROUND(AF75,0)*CX75,0)</f>
        <v/>
      </c>
      <c r="DH75" s="0">
        <f>ROUND(ROUND(AG75,0)*CX75,0)</f>
        <v/>
      </c>
      <c r="DI75" s="0">
        <f>ROUND(ROUND(AH75,0)*CX75,0)</f>
        <v/>
      </c>
      <c r="DJ75" s="0">
        <f>DF75</f>
        <v/>
      </c>
      <c r="DK75" s="0" t="n">
        <v>0</v>
      </c>
      <c r="DL75" s="0" t="inlineStr"/>
      <c r="DM75" s="0" t="n">
        <v>0</v>
      </c>
      <c r="DN75" s="0" t="inlineStr"/>
      <c r="DO75" s="0" t="n">
        <v>0</v>
      </c>
    </row>
    <row r="76">
      <c r="A76" s="0">
        <f>ROW(Source!A234)</f>
        <v/>
      </c>
      <c r="B76" s="0" t="n">
        <v>78845955</v>
      </c>
      <c r="C76" s="0" t="n">
        <v>78850059</v>
      </c>
      <c r="D76" s="0" t="n">
        <v>29164350</v>
      </c>
      <c r="E76" s="0" t="n">
        <v>1</v>
      </c>
      <c r="F76" s="0" t="n">
        <v>1</v>
      </c>
      <c r="G76" s="0" t="n">
        <v>1</v>
      </c>
      <c r="H76" s="0" t="n">
        <v>3</v>
      </c>
      <c r="I76" s="0" t="inlineStr">
        <is>
          <t>509-9899</t>
        </is>
      </c>
      <c r="J76" s="0" t="inlineStr">
        <is>
          <t>ТССЦ Московской обл., 509-9899, приказ Минстроя России №675/пр от 28.02.2017 № 258/пр</t>
        </is>
      </c>
      <c r="K76" s="0" t="inlineStr">
        <is>
          <t>Строительный мусор и масса возвратных материалов</t>
        </is>
      </c>
      <c r="L76" s="0" t="n">
        <v>1348</v>
      </c>
      <c r="N76" s="0" t="n">
        <v>1009</v>
      </c>
      <c r="O76" s="0" t="inlineStr">
        <is>
          <t>т</t>
        </is>
      </c>
      <c r="P76" s="0" t="inlineStr">
        <is>
          <t>т</t>
        </is>
      </c>
      <c r="Q76" s="0" t="n">
        <v>1000</v>
      </c>
      <c r="W76" s="0" t="n">
        <v>0</v>
      </c>
      <c r="X76" s="0" t="n">
        <v>1839160745</v>
      </c>
      <c r="Y76" s="0">
        <f>AT76</f>
        <v/>
      </c>
      <c r="AA76" s="0" t="n">
        <v>0</v>
      </c>
      <c r="AB76" s="0" t="n">
        <v>0</v>
      </c>
      <c r="AC76" s="0" t="n">
        <v>0</v>
      </c>
      <c r="AD76" s="0" t="n">
        <v>0</v>
      </c>
      <c r="AE76" s="0" t="n">
        <v>0</v>
      </c>
      <c r="AF76" s="0" t="n">
        <v>0</v>
      </c>
      <c r="AG76" s="0" t="n">
        <v>0</v>
      </c>
      <c r="AH76" s="0" t="n">
        <v>0</v>
      </c>
      <c r="AI76" s="0" t="n">
        <v>1</v>
      </c>
      <c r="AJ76" s="0" t="n">
        <v>1</v>
      </c>
      <c r="AK76" s="0" t="n">
        <v>1</v>
      </c>
      <c r="AL76" s="0" t="n">
        <v>1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  <c r="AS76" s="0" t="inlineStr"/>
      <c r="AT76" s="0" t="n">
        <v>1.8</v>
      </c>
      <c r="AU76" s="0" t="inlineStr"/>
      <c r="AV76" s="0" t="n">
        <v>0</v>
      </c>
      <c r="AW76" s="0" t="n">
        <v>2</v>
      </c>
      <c r="AX76" s="0" t="n">
        <v>78850065</v>
      </c>
      <c r="AY76" s="0" t="n">
        <v>1</v>
      </c>
      <c r="AZ76" s="0" t="n">
        <v>0</v>
      </c>
      <c r="BA76" s="0" t="n">
        <v>74</v>
      </c>
      <c r="BB76" s="0" t="n">
        <v>0</v>
      </c>
      <c r="BC76" s="0" t="n">
        <v>0</v>
      </c>
      <c r="BD76" s="0" t="n">
        <v>0</v>
      </c>
      <c r="BE76" s="0" t="n">
        <v>0</v>
      </c>
      <c r="BF76" s="0" t="n">
        <v>0</v>
      </c>
      <c r="BG76" s="0" t="n">
        <v>0</v>
      </c>
      <c r="BH76" s="0" t="n">
        <v>0</v>
      </c>
      <c r="BI76" s="0" t="n">
        <v>0</v>
      </c>
      <c r="BJ76" s="0" t="n">
        <v>0</v>
      </c>
      <c r="BK76" s="0" t="n">
        <v>0</v>
      </c>
      <c r="BL76" s="0" t="n">
        <v>0</v>
      </c>
      <c r="BM76" s="0" t="n">
        <v>0</v>
      </c>
      <c r="BN76" s="0" t="n">
        <v>0</v>
      </c>
      <c r="BO76" s="0" t="n">
        <v>0</v>
      </c>
      <c r="BP76" s="0" t="n">
        <v>0</v>
      </c>
      <c r="BQ76" s="0" t="n">
        <v>0</v>
      </c>
      <c r="BR76" s="0" t="n">
        <v>0</v>
      </c>
      <c r="BS76" s="0" t="n">
        <v>0</v>
      </c>
      <c r="BT76" s="0" t="n">
        <v>0</v>
      </c>
      <c r="BU76" s="0" t="n">
        <v>0</v>
      </c>
      <c r="BV76" s="0" t="n">
        <v>0</v>
      </c>
      <c r="BW76" s="0" t="n">
        <v>0</v>
      </c>
      <c r="CV76" s="0" t="n">
        <v>0</v>
      </c>
      <c r="CW76" s="0" t="n">
        <v>0</v>
      </c>
      <c r="CX76" s="0">
        <f>ROUND(Y76*Source!I234,7)</f>
        <v/>
      </c>
      <c r="CY76" s="0">
        <f>AA76</f>
        <v/>
      </c>
      <c r="CZ76" s="0">
        <f>AE76</f>
        <v/>
      </c>
      <c r="DA76" s="0">
        <f>AI76</f>
        <v/>
      </c>
      <c r="DB76" s="0">
        <f>ROUND(ROUND(AT76*CZ76,2),2)</f>
        <v/>
      </c>
      <c r="DC76" s="0">
        <f>ROUND(ROUND(AT76*AG76,2),2)</f>
        <v/>
      </c>
      <c r="DD76" s="0" t="inlineStr"/>
      <c r="DE76" s="0" t="inlineStr"/>
      <c r="DF76" s="0">
        <f>ROUND(ROUND(AE76,0)*CX76,0)</f>
        <v/>
      </c>
      <c r="DG76" s="0">
        <f>ROUND(ROUND(AF76,0)*CX76,0)</f>
        <v/>
      </c>
      <c r="DH76" s="0">
        <f>ROUND(ROUND(AG76,0)*CX76,0)</f>
        <v/>
      </c>
      <c r="DI76" s="0">
        <f>ROUND(ROUND(AH76,0)*CX76,0)</f>
        <v/>
      </c>
      <c r="DJ76" s="0">
        <f>DF76</f>
        <v/>
      </c>
      <c r="DK76" s="0" t="n">
        <v>0</v>
      </c>
      <c r="DL76" s="0" t="inlineStr"/>
      <c r="DM76" s="0" t="n">
        <v>0</v>
      </c>
      <c r="DN76" s="0" t="inlineStr"/>
      <c r="DO76" s="0" t="n">
        <v>0</v>
      </c>
    </row>
    <row r="77">
      <c r="A77" s="0">
        <f>ROW(Source!A236)</f>
        <v/>
      </c>
      <c r="B77" s="0" t="n">
        <v>78845955</v>
      </c>
      <c r="C77" s="0" t="n">
        <v>78846626</v>
      </c>
      <c r="D77" s="0" t="n">
        <v>18409661</v>
      </c>
      <c r="E77" s="0" t="n">
        <v>1</v>
      </c>
      <c r="F77" s="0" t="n">
        <v>1</v>
      </c>
      <c r="G77" s="0" t="n">
        <v>1</v>
      </c>
      <c r="H77" s="0" t="n">
        <v>1</v>
      </c>
      <c r="I77" s="0" t="inlineStr">
        <is>
          <t>1-1031-90</t>
        </is>
      </c>
      <c r="J77" s="0" t="inlineStr"/>
      <c r="K77" s="0" t="inlineStr">
        <is>
          <t>Рабочий строитель среднего разряда 3,1</t>
        </is>
      </c>
      <c r="L77" s="0" t="n">
        <v>1369</v>
      </c>
      <c r="N77" s="0" t="n">
        <v>1013</v>
      </c>
      <c r="O77" s="0" t="inlineStr">
        <is>
          <t>чел.-ч</t>
        </is>
      </c>
      <c r="P77" s="0" t="inlineStr">
        <is>
          <t>чел.-ч</t>
        </is>
      </c>
      <c r="Q77" s="0" t="n">
        <v>1</v>
      </c>
      <c r="W77" s="0" t="n">
        <v>0</v>
      </c>
      <c r="X77" s="0" t="n">
        <v>1989723076</v>
      </c>
      <c r="Y77" s="0">
        <f>AT77</f>
        <v/>
      </c>
      <c r="AA77" s="0" t="n">
        <v>0</v>
      </c>
      <c r="AB77" s="0" t="n">
        <v>0</v>
      </c>
      <c r="AC77" s="0" t="n">
        <v>0</v>
      </c>
      <c r="AD77" s="0" t="n">
        <v>8.640000000000001</v>
      </c>
      <c r="AE77" s="0" t="n">
        <v>0</v>
      </c>
      <c r="AF77" s="0" t="n">
        <v>0</v>
      </c>
      <c r="AG77" s="0" t="n">
        <v>0</v>
      </c>
      <c r="AH77" s="0" t="n">
        <v>8.640000000000001</v>
      </c>
      <c r="AI77" s="0" t="n">
        <v>1</v>
      </c>
      <c r="AJ77" s="0" t="n">
        <v>1</v>
      </c>
      <c r="AK77" s="0" t="n">
        <v>1</v>
      </c>
      <c r="AL77" s="0" t="n">
        <v>1</v>
      </c>
      <c r="AM77" s="0" t="n">
        <v>-2</v>
      </c>
      <c r="AN77" s="0" t="n">
        <v>0</v>
      </c>
      <c r="AO77" s="0" t="n">
        <v>1</v>
      </c>
      <c r="AP77" s="0" t="n">
        <v>0</v>
      </c>
      <c r="AQ77" s="0" t="n">
        <v>0</v>
      </c>
      <c r="AR77" s="0" t="n">
        <v>0</v>
      </c>
      <c r="AS77" s="0" t="inlineStr"/>
      <c r="AT77" s="0" t="n">
        <v>302.4</v>
      </c>
      <c r="AU77" s="0" t="inlineStr"/>
      <c r="AV77" s="0" t="n">
        <v>1</v>
      </c>
      <c r="AW77" s="0" t="n">
        <v>2</v>
      </c>
      <c r="AX77" s="0" t="n">
        <v>78846632</v>
      </c>
      <c r="AY77" s="0" t="n">
        <v>1</v>
      </c>
      <c r="AZ77" s="0" t="n">
        <v>0</v>
      </c>
      <c r="BA77" s="0" t="n">
        <v>75</v>
      </c>
      <c r="BB77" s="0" t="n">
        <v>0</v>
      </c>
      <c r="BC77" s="0" t="n">
        <v>0</v>
      </c>
      <c r="BD77" s="0" t="n">
        <v>0</v>
      </c>
      <c r="BE77" s="0" t="n">
        <v>0</v>
      </c>
      <c r="BF77" s="0" t="n">
        <v>0</v>
      </c>
      <c r="BG77" s="0" t="n">
        <v>0</v>
      </c>
      <c r="BH77" s="0" t="n">
        <v>0</v>
      </c>
      <c r="BI77" s="0" t="n">
        <v>0</v>
      </c>
      <c r="BJ77" s="0" t="n">
        <v>0</v>
      </c>
      <c r="BK77" s="0" t="n">
        <v>0</v>
      </c>
      <c r="BL77" s="0" t="n">
        <v>0</v>
      </c>
      <c r="BM77" s="0" t="n">
        <v>0</v>
      </c>
      <c r="BN77" s="0" t="n">
        <v>0</v>
      </c>
      <c r="BO77" s="0" t="n">
        <v>0</v>
      </c>
      <c r="BP77" s="0" t="n">
        <v>0</v>
      </c>
      <c r="BQ77" s="0" t="n">
        <v>0</v>
      </c>
      <c r="BR77" s="0" t="n">
        <v>0</v>
      </c>
      <c r="BS77" s="0" t="n">
        <v>0</v>
      </c>
      <c r="BT77" s="0" t="n">
        <v>0</v>
      </c>
      <c r="BU77" s="0" t="n">
        <v>0</v>
      </c>
      <c r="BV77" s="0" t="n">
        <v>0</v>
      </c>
      <c r="BW77" s="0" t="n">
        <v>0</v>
      </c>
      <c r="CU77" s="0">
        <f>ROUND(AT77*Source!I236*AH77*AL77,0)</f>
        <v/>
      </c>
      <c r="CV77" s="0">
        <f>ROUND(Y77*Source!I236,7)</f>
        <v/>
      </c>
      <c r="CW77" s="0" t="n">
        <v>0</v>
      </c>
      <c r="CX77" s="0">
        <f>ROUND(Y77*Source!I236,7)</f>
        <v/>
      </c>
      <c r="CY77" s="0">
        <f>AD77</f>
        <v/>
      </c>
      <c r="CZ77" s="0">
        <f>AH77</f>
        <v/>
      </c>
      <c r="DA77" s="0">
        <f>AL77</f>
        <v/>
      </c>
      <c r="DB77" s="0">
        <f>ROUND(ROUND(AT77*CZ77,2),2)</f>
        <v/>
      </c>
      <c r="DC77" s="0">
        <f>ROUND(ROUND(AT77*AG77,2),2)</f>
        <v/>
      </c>
      <c r="DD77" s="0" t="inlineStr"/>
      <c r="DE77" s="0" t="inlineStr"/>
      <c r="DF77" s="0">
        <f>ROUND(ROUND(AE77,0)*CX77,0)</f>
        <v/>
      </c>
      <c r="DG77" s="0">
        <f>ROUND(ROUND(AF77,0)*CX77,0)</f>
        <v/>
      </c>
      <c r="DH77" s="0">
        <f>ROUND(ROUND(AG77,0)*CX77,0)</f>
        <v/>
      </c>
      <c r="DI77" s="0">
        <f>ROUND(ROUND(AH77,0)*CX77,0)</f>
        <v/>
      </c>
      <c r="DJ77" s="0">
        <f>DI77</f>
        <v/>
      </c>
      <c r="DK77" s="0" t="n">
        <v>0</v>
      </c>
      <c r="DL77" s="0" t="inlineStr"/>
      <c r="DM77" s="0" t="n">
        <v>0</v>
      </c>
      <c r="DN77" s="0" t="inlineStr"/>
      <c r="DO77" s="0" t="n">
        <v>0</v>
      </c>
    </row>
    <row r="78">
      <c r="A78" s="0">
        <f>ROW(Source!A236)</f>
        <v/>
      </c>
      <c r="B78" s="0" t="n">
        <v>78845955</v>
      </c>
      <c r="C78" s="0" t="n">
        <v>78846626</v>
      </c>
      <c r="D78" s="0" t="n">
        <v>29174913</v>
      </c>
      <c r="E78" s="0" t="n">
        <v>1</v>
      </c>
      <c r="F78" s="0" t="n">
        <v>1</v>
      </c>
      <c r="G78" s="0" t="n">
        <v>1</v>
      </c>
      <c r="H78" s="0" t="n">
        <v>2</v>
      </c>
      <c r="I78" s="0" t="inlineStr">
        <is>
          <t>400001</t>
        </is>
      </c>
      <c r="J78" s="0" t="inlineStr">
        <is>
          <t>ТСЭМ Московской обл., 400001, приказ Минстроя России №675/пр от 28.02.2017 № 264/пр</t>
        </is>
      </c>
      <c r="K78" s="0" t="inlineStr">
        <is>
          <t>Автомобили бортовые, грузоподъемность до 5 т</t>
        </is>
      </c>
      <c r="L78" s="0" t="n">
        <v>1368</v>
      </c>
      <c r="N78" s="0" t="n">
        <v>1011</v>
      </c>
      <c r="O78" s="0" t="inlineStr">
        <is>
          <t>маш.-ч</t>
        </is>
      </c>
      <c r="P78" s="0" t="inlineStr">
        <is>
          <t>маш.-ч</t>
        </is>
      </c>
      <c r="Q78" s="0" t="n">
        <v>1</v>
      </c>
      <c r="W78" s="0" t="n">
        <v>0</v>
      </c>
      <c r="X78" s="0" t="n">
        <v>1230759911</v>
      </c>
      <c r="Y78" s="0">
        <f>AT78</f>
        <v/>
      </c>
      <c r="AA78" s="0" t="n">
        <v>0</v>
      </c>
      <c r="AB78" s="0" t="n">
        <v>2177.51</v>
      </c>
      <c r="AC78" s="0" t="n">
        <v>606.1</v>
      </c>
      <c r="AD78" s="0" t="n">
        <v>0</v>
      </c>
      <c r="AE78" s="0" t="n">
        <v>0</v>
      </c>
      <c r="AF78" s="0" t="n">
        <v>87.17</v>
      </c>
      <c r="AG78" s="0" t="n">
        <v>11.6</v>
      </c>
      <c r="AH78" s="0" t="n">
        <v>0</v>
      </c>
      <c r="AI78" s="0" t="n">
        <v>1</v>
      </c>
      <c r="AJ78" s="0" t="n">
        <v>24.98</v>
      </c>
      <c r="AK78" s="0" t="n">
        <v>52.25</v>
      </c>
      <c r="AL78" s="0" t="n">
        <v>1</v>
      </c>
      <c r="AM78" s="0" t="n">
        <v>2</v>
      </c>
      <c r="AN78" s="0" t="n">
        <v>0</v>
      </c>
      <c r="AO78" s="0" t="n">
        <v>1</v>
      </c>
      <c r="AP78" s="0" t="n">
        <v>0</v>
      </c>
      <c r="AQ78" s="0" t="n">
        <v>0</v>
      </c>
      <c r="AR78" s="0" t="n">
        <v>0</v>
      </c>
      <c r="AS78" s="0" t="inlineStr"/>
      <c r="AT78" s="0" t="n">
        <v>0.01</v>
      </c>
      <c r="AU78" s="0" t="inlineStr"/>
      <c r="AV78" s="0" t="n">
        <v>0</v>
      </c>
      <c r="AW78" s="0" t="n">
        <v>2</v>
      </c>
      <c r="AX78" s="0" t="n">
        <v>78846633</v>
      </c>
      <c r="AY78" s="0" t="n">
        <v>1</v>
      </c>
      <c r="AZ78" s="0" t="n">
        <v>0</v>
      </c>
      <c r="BA78" s="0" t="n">
        <v>76</v>
      </c>
      <c r="BB78" s="0" t="n">
        <v>0</v>
      </c>
      <c r="BC78" s="0" t="n">
        <v>0</v>
      </c>
      <c r="BD78" s="0" t="n">
        <v>0</v>
      </c>
      <c r="BE78" s="0" t="n">
        <v>0</v>
      </c>
      <c r="BF78" s="0" t="n">
        <v>0</v>
      </c>
      <c r="BG78" s="0" t="n">
        <v>0</v>
      </c>
      <c r="BH78" s="0" t="n">
        <v>0</v>
      </c>
      <c r="BI78" s="0" t="n">
        <v>0</v>
      </c>
      <c r="BJ78" s="0" t="n">
        <v>0</v>
      </c>
      <c r="BK78" s="0" t="n">
        <v>0</v>
      </c>
      <c r="BL78" s="0" t="n">
        <v>0</v>
      </c>
      <c r="BM78" s="0" t="n">
        <v>0</v>
      </c>
      <c r="BN78" s="0" t="n">
        <v>0</v>
      </c>
      <c r="BO78" s="0" t="n">
        <v>0</v>
      </c>
      <c r="BP78" s="0" t="n">
        <v>0</v>
      </c>
      <c r="BQ78" s="0" t="n">
        <v>0</v>
      </c>
      <c r="BR78" s="0" t="n">
        <v>0</v>
      </c>
      <c r="BS78" s="0" t="n">
        <v>0</v>
      </c>
      <c r="BT78" s="0" t="n">
        <v>0</v>
      </c>
      <c r="BU78" s="0" t="n">
        <v>0</v>
      </c>
      <c r="BV78" s="0" t="n">
        <v>0</v>
      </c>
      <c r="BW78" s="0" t="n">
        <v>0</v>
      </c>
      <c r="CV78" s="0" t="n">
        <v>0</v>
      </c>
      <c r="CW78" s="0">
        <f>ROUND(Y78*Source!I236*DO78,7)</f>
        <v/>
      </c>
      <c r="CX78" s="0">
        <f>ROUND(Y78*Source!I236,7)</f>
        <v/>
      </c>
      <c r="CY78" s="0">
        <f>AB78</f>
        <v/>
      </c>
      <c r="CZ78" s="0">
        <f>AF78</f>
        <v/>
      </c>
      <c r="DA78" s="0">
        <f>AJ78</f>
        <v/>
      </c>
      <c r="DB78" s="0">
        <f>ROUND(ROUND(AT78*CZ78,2),2)</f>
        <v/>
      </c>
      <c r="DC78" s="0">
        <f>ROUND(ROUND(AT78*AG78,2),2)</f>
        <v/>
      </c>
      <c r="DD78" s="0" t="inlineStr"/>
      <c r="DE78" s="0" t="inlineStr"/>
      <c r="DF78" s="0">
        <f>ROUND(ROUND(AE78,0)*CX78,0)</f>
        <v/>
      </c>
      <c r="DG78" s="0">
        <f>ROUND(ROUND(AF78*AJ78,0)*CX78,0)</f>
        <v/>
      </c>
      <c r="DH78" s="0">
        <f>ROUND(ROUND(AG78*AK78,0)*CX78,0)</f>
        <v/>
      </c>
      <c r="DI78" s="0">
        <f>ROUND(ROUND(AH78,0)*CX78,0)</f>
        <v/>
      </c>
      <c r="DJ78" s="0">
        <f>DG78</f>
        <v/>
      </c>
      <c r="DK78" s="0" t="n">
        <v>0</v>
      </c>
      <c r="DL78" s="0" t="inlineStr"/>
      <c r="DM78" s="0" t="n">
        <v>0</v>
      </c>
      <c r="DN78" s="0" t="inlineStr"/>
      <c r="DO78" s="0" t="n">
        <v>0</v>
      </c>
    </row>
    <row r="79">
      <c r="A79" s="0">
        <f>ROW(Source!A236)</f>
        <v/>
      </c>
      <c r="B79" s="0" t="n">
        <v>78845955</v>
      </c>
      <c r="C79" s="0" t="n">
        <v>78846626</v>
      </c>
      <c r="D79" s="0" t="n">
        <v>29107658</v>
      </c>
      <c r="E79" s="0" t="n">
        <v>1</v>
      </c>
      <c r="F79" s="0" t="n">
        <v>1</v>
      </c>
      <c r="G79" s="0" t="n">
        <v>1</v>
      </c>
      <c r="H79" s="0" t="n">
        <v>3</v>
      </c>
      <c r="I79" s="0" t="inlineStr">
        <is>
          <t>101-0962</t>
        </is>
      </c>
      <c r="J79" s="0" t="inlineStr">
        <is>
          <t>ТССЦ Московской обл., 101-0962, приказ Минстроя России №675/пр от 28.02.2017 № 254/пр</t>
        </is>
      </c>
      <c r="K79" s="0" t="inlineStr">
        <is>
          <t>Смазка солидол жировой марки «Ж»</t>
        </is>
      </c>
      <c r="L79" s="0" t="n">
        <v>1348</v>
      </c>
      <c r="N79" s="0" t="n">
        <v>1009</v>
      </c>
      <c r="O79" s="0" t="inlineStr">
        <is>
          <t>т</t>
        </is>
      </c>
      <c r="P79" s="0" t="inlineStr">
        <is>
          <t>т</t>
        </is>
      </c>
      <c r="Q79" s="0" t="n">
        <v>1000</v>
      </c>
      <c r="W79" s="0" t="n">
        <v>0</v>
      </c>
      <c r="X79" s="0" t="n">
        <v>-401544708</v>
      </c>
      <c r="Y79" s="0">
        <f>AT79</f>
        <v/>
      </c>
      <c r="AA79" s="0" t="n">
        <v>205307.09</v>
      </c>
      <c r="AB79" s="0" t="n">
        <v>0</v>
      </c>
      <c r="AC79" s="0" t="n">
        <v>0</v>
      </c>
      <c r="AD79" s="0" t="n">
        <v>0</v>
      </c>
      <c r="AE79" s="0" t="n">
        <v>9661.51</v>
      </c>
      <c r="AF79" s="0" t="n">
        <v>0</v>
      </c>
      <c r="AG79" s="0" t="n">
        <v>0</v>
      </c>
      <c r="AH79" s="0" t="n">
        <v>0</v>
      </c>
      <c r="AI79" s="0" t="n">
        <v>21.25</v>
      </c>
      <c r="AJ79" s="0" t="n">
        <v>1</v>
      </c>
      <c r="AK79" s="0" t="n">
        <v>1</v>
      </c>
      <c r="AL79" s="0" t="n">
        <v>1</v>
      </c>
      <c r="AM79" s="0" t="n">
        <v>2</v>
      </c>
      <c r="AN79" s="0" t="n">
        <v>0</v>
      </c>
      <c r="AO79" s="0" t="n">
        <v>1</v>
      </c>
      <c r="AP79" s="0" t="n">
        <v>0</v>
      </c>
      <c r="AQ79" s="0" t="n">
        <v>0</v>
      </c>
      <c r="AR79" s="0" t="n">
        <v>0</v>
      </c>
      <c r="AS79" s="0" t="inlineStr"/>
      <c r="AT79" s="0" t="n">
        <v>0.0078</v>
      </c>
      <c r="AU79" s="0" t="inlineStr"/>
      <c r="AV79" s="0" t="n">
        <v>0</v>
      </c>
      <c r="AW79" s="0" t="n">
        <v>2</v>
      </c>
      <c r="AX79" s="0" t="n">
        <v>78846634</v>
      </c>
      <c r="AY79" s="0" t="n">
        <v>1</v>
      </c>
      <c r="AZ79" s="0" t="n">
        <v>0</v>
      </c>
      <c r="BA79" s="0" t="n">
        <v>77</v>
      </c>
      <c r="BB79" s="0" t="n">
        <v>0</v>
      </c>
      <c r="BC79" s="0" t="n">
        <v>0</v>
      </c>
      <c r="BD79" s="0" t="n">
        <v>0</v>
      </c>
      <c r="BE79" s="0" t="n">
        <v>0</v>
      </c>
      <c r="BF79" s="0" t="n">
        <v>0</v>
      </c>
      <c r="BG79" s="0" t="n">
        <v>0</v>
      </c>
      <c r="BH79" s="0" t="n">
        <v>0</v>
      </c>
      <c r="BI79" s="0" t="n">
        <v>0</v>
      </c>
      <c r="BJ79" s="0" t="n">
        <v>0</v>
      </c>
      <c r="BK79" s="0" t="n">
        <v>0</v>
      </c>
      <c r="BL79" s="0" t="n">
        <v>0</v>
      </c>
      <c r="BM79" s="0" t="n">
        <v>0</v>
      </c>
      <c r="BN79" s="0" t="n">
        <v>0</v>
      </c>
      <c r="BO79" s="0" t="n">
        <v>0</v>
      </c>
      <c r="BP79" s="0" t="n">
        <v>0</v>
      </c>
      <c r="BQ79" s="0" t="n">
        <v>0</v>
      </c>
      <c r="BR79" s="0" t="n">
        <v>0</v>
      </c>
      <c r="BS79" s="0" t="n">
        <v>0</v>
      </c>
      <c r="BT79" s="0" t="n">
        <v>0</v>
      </c>
      <c r="BU79" s="0" t="n">
        <v>0</v>
      </c>
      <c r="BV79" s="0" t="n">
        <v>0</v>
      </c>
      <c r="BW79" s="0" t="n">
        <v>0</v>
      </c>
      <c r="CV79" s="0" t="n">
        <v>0</v>
      </c>
      <c r="CW79" s="0" t="n">
        <v>0</v>
      </c>
      <c r="CX79" s="0">
        <f>ROUND(Y79*Source!I236,7)</f>
        <v/>
      </c>
      <c r="CY79" s="0">
        <f>AA79</f>
        <v/>
      </c>
      <c r="CZ79" s="0">
        <f>AE79</f>
        <v/>
      </c>
      <c r="DA79" s="0">
        <f>AI79</f>
        <v/>
      </c>
      <c r="DB79" s="0">
        <f>ROUND(ROUND(AT79*CZ79,2),2)</f>
        <v/>
      </c>
      <c r="DC79" s="0">
        <f>ROUND(ROUND(AT79*AG79,2),2)</f>
        <v/>
      </c>
      <c r="DD79" s="0" t="inlineStr"/>
      <c r="DE79" s="0" t="inlineStr"/>
      <c r="DF79" s="0">
        <f>ROUND(ROUND(AE79*AI79,0)*CX79,0)</f>
        <v/>
      </c>
      <c r="DG79" s="0">
        <f>ROUND(ROUND(AF79,0)*CX79,0)</f>
        <v/>
      </c>
      <c r="DH79" s="0">
        <f>ROUND(ROUND(AG79,0)*CX79,0)</f>
        <v/>
      </c>
      <c r="DI79" s="0">
        <f>ROUND(ROUND(AH79,0)*CX79,0)</f>
        <v/>
      </c>
      <c r="DJ79" s="0">
        <f>DF79</f>
        <v/>
      </c>
      <c r="DK79" s="0" t="n">
        <v>0</v>
      </c>
      <c r="DL79" s="0" t="inlineStr"/>
      <c r="DM79" s="0" t="n">
        <v>0</v>
      </c>
      <c r="DN79" s="0" t="inlineStr"/>
      <c r="DO79" s="0" t="n">
        <v>0</v>
      </c>
    </row>
    <row r="80">
      <c r="A80" s="0">
        <f>ROW(Source!A236)</f>
        <v/>
      </c>
      <c r="B80" s="0" t="n">
        <v>78845955</v>
      </c>
      <c r="C80" s="0" t="n">
        <v>78846626</v>
      </c>
      <c r="D80" s="0" t="n">
        <v>29171624</v>
      </c>
      <c r="E80" s="0" t="n">
        <v>1</v>
      </c>
      <c r="F80" s="0" t="n">
        <v>1</v>
      </c>
      <c r="G80" s="0" t="n">
        <v>1</v>
      </c>
      <c r="H80" s="0" t="n">
        <v>3</v>
      </c>
      <c r="I80" s="0" t="inlineStr">
        <is>
          <t>509-0965</t>
        </is>
      </c>
      <c r="J80" s="0" t="inlineStr">
        <is>
          <t>ТССЦ Московской обл., 509-0965, приказ Минстроя России №675/пр от 28.02.2017 № 258/пр</t>
        </is>
      </c>
      <c r="K80" s="0" t="inlineStr">
        <is>
          <t>Паронит</t>
        </is>
      </c>
      <c r="L80" s="0" t="n">
        <v>1348</v>
      </c>
      <c r="N80" s="0" t="n">
        <v>1009</v>
      </c>
      <c r="O80" s="0" t="inlineStr">
        <is>
          <t>т</t>
        </is>
      </c>
      <c r="P80" s="0" t="inlineStr">
        <is>
          <t>т</t>
        </is>
      </c>
      <c r="Q80" s="0" t="n">
        <v>1000</v>
      </c>
      <c r="W80" s="0" t="n">
        <v>0</v>
      </c>
      <c r="X80" s="0" t="n">
        <v>-1454193387</v>
      </c>
      <c r="Y80" s="0">
        <f>AT80</f>
        <v/>
      </c>
      <c r="AA80" s="0" t="n">
        <v>125101.26</v>
      </c>
      <c r="AB80" s="0" t="n">
        <v>0</v>
      </c>
      <c r="AC80" s="0" t="n">
        <v>0</v>
      </c>
      <c r="AD80" s="0" t="n">
        <v>0</v>
      </c>
      <c r="AE80" s="0" t="n">
        <v>28496.87</v>
      </c>
      <c r="AF80" s="0" t="n">
        <v>0</v>
      </c>
      <c r="AG80" s="0" t="n">
        <v>0</v>
      </c>
      <c r="AH80" s="0" t="n">
        <v>0</v>
      </c>
      <c r="AI80" s="0" t="n">
        <v>4.39</v>
      </c>
      <c r="AJ80" s="0" t="n">
        <v>1</v>
      </c>
      <c r="AK80" s="0" t="n">
        <v>1</v>
      </c>
      <c r="AL80" s="0" t="n">
        <v>1</v>
      </c>
      <c r="AM80" s="0" t="n">
        <v>2</v>
      </c>
      <c r="AN80" s="0" t="n">
        <v>0</v>
      </c>
      <c r="AO80" s="0" t="n">
        <v>1</v>
      </c>
      <c r="AP80" s="0" t="n">
        <v>0</v>
      </c>
      <c r="AQ80" s="0" t="n">
        <v>0</v>
      </c>
      <c r="AR80" s="0" t="n">
        <v>0</v>
      </c>
      <c r="AS80" s="0" t="inlineStr"/>
      <c r="AT80" s="0" t="n">
        <v>0.0252</v>
      </c>
      <c r="AU80" s="0" t="inlineStr"/>
      <c r="AV80" s="0" t="n">
        <v>0</v>
      </c>
      <c r="AW80" s="0" t="n">
        <v>2</v>
      </c>
      <c r="AX80" s="0" t="n">
        <v>78846635</v>
      </c>
      <c r="AY80" s="0" t="n">
        <v>1</v>
      </c>
      <c r="AZ80" s="0" t="n">
        <v>0</v>
      </c>
      <c r="BA80" s="0" t="n">
        <v>78</v>
      </c>
      <c r="BB80" s="0" t="n">
        <v>0</v>
      </c>
      <c r="BC80" s="0" t="n">
        <v>0</v>
      </c>
      <c r="BD80" s="0" t="n">
        <v>0</v>
      </c>
      <c r="BE80" s="0" t="n">
        <v>0</v>
      </c>
      <c r="BF80" s="0" t="n">
        <v>0</v>
      </c>
      <c r="BG80" s="0" t="n">
        <v>0</v>
      </c>
      <c r="BH80" s="0" t="n">
        <v>0</v>
      </c>
      <c r="BI80" s="0" t="n">
        <v>0</v>
      </c>
      <c r="BJ80" s="0" t="n">
        <v>0</v>
      </c>
      <c r="BK80" s="0" t="n">
        <v>0</v>
      </c>
      <c r="BL80" s="0" t="n">
        <v>0</v>
      </c>
      <c r="BM80" s="0" t="n">
        <v>0</v>
      </c>
      <c r="BN80" s="0" t="n">
        <v>0</v>
      </c>
      <c r="BO80" s="0" t="n">
        <v>0</v>
      </c>
      <c r="BP80" s="0" t="n">
        <v>0</v>
      </c>
      <c r="BQ80" s="0" t="n">
        <v>0</v>
      </c>
      <c r="BR80" s="0" t="n">
        <v>0</v>
      </c>
      <c r="BS80" s="0" t="n">
        <v>0</v>
      </c>
      <c r="BT80" s="0" t="n">
        <v>0</v>
      </c>
      <c r="BU80" s="0" t="n">
        <v>0</v>
      </c>
      <c r="BV80" s="0" t="n">
        <v>0</v>
      </c>
      <c r="BW80" s="0" t="n">
        <v>0</v>
      </c>
      <c r="CV80" s="0" t="n">
        <v>0</v>
      </c>
      <c r="CW80" s="0" t="n">
        <v>0</v>
      </c>
      <c r="CX80" s="0">
        <f>ROUND(Y80*Source!I236,7)</f>
        <v/>
      </c>
      <c r="CY80" s="0">
        <f>AA80</f>
        <v/>
      </c>
      <c r="CZ80" s="0">
        <f>AE80</f>
        <v/>
      </c>
      <c r="DA80" s="0">
        <f>AI80</f>
        <v/>
      </c>
      <c r="DB80" s="0">
        <f>ROUND(ROUND(AT80*CZ80,2),2)</f>
        <v/>
      </c>
      <c r="DC80" s="0">
        <f>ROUND(ROUND(AT80*AG80,2),2)</f>
        <v/>
      </c>
      <c r="DD80" s="0" t="inlineStr"/>
      <c r="DE80" s="0" t="inlineStr"/>
      <c r="DF80" s="0">
        <f>ROUND(ROUND(AE80*AI80,0)*CX80,0)</f>
        <v/>
      </c>
      <c r="DG80" s="0">
        <f>ROUND(ROUND(AF80,0)*CX80,0)</f>
        <v/>
      </c>
      <c r="DH80" s="0">
        <f>ROUND(ROUND(AG80,0)*CX80,0)</f>
        <v/>
      </c>
      <c r="DI80" s="0">
        <f>ROUND(ROUND(AH80,0)*CX80,0)</f>
        <v/>
      </c>
      <c r="DJ80" s="0">
        <f>DF80</f>
        <v/>
      </c>
      <c r="DK80" s="0" t="n">
        <v>0</v>
      </c>
      <c r="DL80" s="0" t="inlineStr"/>
      <c r="DM80" s="0" t="n">
        <v>0</v>
      </c>
      <c r="DN80" s="0" t="inlineStr"/>
      <c r="DO80" s="0" t="n">
        <v>0</v>
      </c>
    </row>
    <row r="81">
      <c r="A81" s="0">
        <f>ROW(Source!A236)</f>
        <v/>
      </c>
      <c r="B81" s="0" t="n">
        <v>78845955</v>
      </c>
      <c r="C81" s="0" t="n">
        <v>78846626</v>
      </c>
      <c r="D81" s="0" t="n">
        <v>29164239</v>
      </c>
      <c r="E81" s="0" t="n">
        <v>1</v>
      </c>
      <c r="F81" s="0" t="n">
        <v>1</v>
      </c>
      <c r="G81" s="0" t="n">
        <v>1</v>
      </c>
      <c r="H81" s="0" t="n">
        <v>3</v>
      </c>
      <c r="I81" s="0" t="inlineStr">
        <is>
          <t>509-3368</t>
        </is>
      </c>
      <c r="J81" s="0" t="inlineStr">
        <is>
          <t>ТССЦ Московской обл., 509-3368, приказ Минстроя России №675/пр от 28.02.2017 № 258/пр</t>
        </is>
      </c>
      <c r="K81" s="0" t="inlineStr">
        <is>
          <t>Набивки сальниковые</t>
        </is>
      </c>
      <c r="L81" s="0" t="n">
        <v>1346</v>
      </c>
      <c r="N81" s="0" t="n">
        <v>1009</v>
      </c>
      <c r="O81" s="0" t="inlineStr">
        <is>
          <t>кг</t>
        </is>
      </c>
      <c r="P81" s="0" t="inlineStr">
        <is>
          <t>кг</t>
        </is>
      </c>
      <c r="Q81" s="0" t="n">
        <v>1</v>
      </c>
      <c r="W81" s="0" t="n">
        <v>0</v>
      </c>
      <c r="X81" s="0" t="n">
        <v>944959504</v>
      </c>
      <c r="Y81" s="0">
        <f>AT81</f>
        <v/>
      </c>
      <c r="AA81" s="0" t="n">
        <v>386.7</v>
      </c>
      <c r="AB81" s="0" t="n">
        <v>0</v>
      </c>
      <c r="AC81" s="0" t="n">
        <v>0</v>
      </c>
      <c r="AD81" s="0" t="n">
        <v>0</v>
      </c>
      <c r="AE81" s="0" t="n">
        <v>28.56</v>
      </c>
      <c r="AF81" s="0" t="n">
        <v>0</v>
      </c>
      <c r="AG81" s="0" t="n">
        <v>0</v>
      </c>
      <c r="AH81" s="0" t="n">
        <v>0</v>
      </c>
      <c r="AI81" s="0" t="n">
        <v>13.54</v>
      </c>
      <c r="AJ81" s="0" t="n">
        <v>1</v>
      </c>
      <c r="AK81" s="0" t="n">
        <v>1</v>
      </c>
      <c r="AL81" s="0" t="n">
        <v>1</v>
      </c>
      <c r="AM81" s="0" t="n">
        <v>2</v>
      </c>
      <c r="AN81" s="0" t="n">
        <v>0</v>
      </c>
      <c r="AO81" s="0" t="n">
        <v>1</v>
      </c>
      <c r="AP81" s="0" t="n">
        <v>0</v>
      </c>
      <c r="AQ81" s="0" t="n">
        <v>0</v>
      </c>
      <c r="AR81" s="0" t="n">
        <v>0</v>
      </c>
      <c r="AS81" s="0" t="inlineStr"/>
      <c r="AT81" s="0" t="n">
        <v>3.5</v>
      </c>
      <c r="AU81" s="0" t="inlineStr"/>
      <c r="AV81" s="0" t="n">
        <v>0</v>
      </c>
      <c r="AW81" s="0" t="n">
        <v>2</v>
      </c>
      <c r="AX81" s="0" t="n">
        <v>78846636</v>
      </c>
      <c r="AY81" s="0" t="n">
        <v>1</v>
      </c>
      <c r="AZ81" s="0" t="n">
        <v>0</v>
      </c>
      <c r="BA81" s="0" t="n">
        <v>79</v>
      </c>
      <c r="BB81" s="0" t="n">
        <v>0</v>
      </c>
      <c r="BC81" s="0" t="n">
        <v>0</v>
      </c>
      <c r="BD81" s="0" t="n">
        <v>0</v>
      </c>
      <c r="BE81" s="0" t="n">
        <v>0</v>
      </c>
      <c r="BF81" s="0" t="n">
        <v>0</v>
      </c>
      <c r="BG81" s="0" t="n">
        <v>0</v>
      </c>
      <c r="BH81" s="0" t="n">
        <v>0</v>
      </c>
      <c r="BI81" s="0" t="n">
        <v>0</v>
      </c>
      <c r="BJ81" s="0" t="n">
        <v>0</v>
      </c>
      <c r="BK81" s="0" t="n">
        <v>0</v>
      </c>
      <c r="BL81" s="0" t="n">
        <v>0</v>
      </c>
      <c r="BM81" s="0" t="n">
        <v>0</v>
      </c>
      <c r="BN81" s="0" t="n">
        <v>0</v>
      </c>
      <c r="BO81" s="0" t="n">
        <v>0</v>
      </c>
      <c r="BP81" s="0" t="n">
        <v>0</v>
      </c>
      <c r="BQ81" s="0" t="n">
        <v>0</v>
      </c>
      <c r="BR81" s="0" t="n">
        <v>0</v>
      </c>
      <c r="BS81" s="0" t="n">
        <v>0</v>
      </c>
      <c r="BT81" s="0" t="n">
        <v>0</v>
      </c>
      <c r="BU81" s="0" t="n">
        <v>0</v>
      </c>
      <c r="BV81" s="0" t="n">
        <v>0</v>
      </c>
      <c r="BW81" s="0" t="n">
        <v>0</v>
      </c>
      <c r="CV81" s="0" t="n">
        <v>0</v>
      </c>
      <c r="CW81" s="0" t="n">
        <v>0</v>
      </c>
      <c r="CX81" s="0">
        <f>ROUND(Y81*Source!I236,7)</f>
        <v/>
      </c>
      <c r="CY81" s="0">
        <f>AA81</f>
        <v/>
      </c>
      <c r="CZ81" s="0">
        <f>AE81</f>
        <v/>
      </c>
      <c r="DA81" s="0">
        <f>AI81</f>
        <v/>
      </c>
      <c r="DB81" s="0">
        <f>ROUND(ROUND(AT81*CZ81,2),2)</f>
        <v/>
      </c>
      <c r="DC81" s="0">
        <f>ROUND(ROUND(AT81*AG81,2),2)</f>
        <v/>
      </c>
      <c r="DD81" s="0" t="inlineStr"/>
      <c r="DE81" s="0" t="inlineStr"/>
      <c r="DF81" s="0">
        <f>ROUND(ROUND(AE81*AI81,0)*CX81,0)</f>
        <v/>
      </c>
      <c r="DG81" s="0">
        <f>ROUND(ROUND(AF81,0)*CX81,0)</f>
        <v/>
      </c>
      <c r="DH81" s="0">
        <f>ROUND(ROUND(AG81,0)*CX81,0)</f>
        <v/>
      </c>
      <c r="DI81" s="0">
        <f>ROUND(ROUND(AH81,0)*CX81,0)</f>
        <v/>
      </c>
      <c r="DJ81" s="0">
        <f>DF81</f>
        <v/>
      </c>
      <c r="DK81" s="0" t="n">
        <v>0</v>
      </c>
      <c r="DL81" s="0" t="inlineStr"/>
      <c r="DM81" s="0" t="n">
        <v>0</v>
      </c>
      <c r="DN81" s="0" t="inlineStr"/>
      <c r="DO81" s="0" t="n">
        <v>0</v>
      </c>
    </row>
    <row r="82">
      <c r="A82" s="0">
        <f>ROW(Source!A275)</f>
        <v/>
      </c>
      <c r="B82" s="0" t="n">
        <v>78845955</v>
      </c>
      <c r="C82" s="0" t="n">
        <v>78846714</v>
      </c>
      <c r="D82" s="0" t="n">
        <v>18407525</v>
      </c>
      <c r="E82" s="0" t="n">
        <v>1</v>
      </c>
      <c r="F82" s="0" t="n">
        <v>1</v>
      </c>
      <c r="G82" s="0" t="n">
        <v>1</v>
      </c>
      <c r="H82" s="0" t="n">
        <v>1</v>
      </c>
      <c r="I82" s="0" t="inlineStr">
        <is>
          <t>1-1021-90</t>
        </is>
      </c>
      <c r="J82" s="0" t="inlineStr"/>
      <c r="K82" s="0" t="inlineStr">
        <is>
          <t>Рабочий строитель среднего разряда 2,1</t>
        </is>
      </c>
      <c r="L82" s="0" t="n">
        <v>1369</v>
      </c>
      <c r="N82" s="0" t="n">
        <v>1013</v>
      </c>
      <c r="O82" s="0" t="inlineStr">
        <is>
          <t>чел.-ч</t>
        </is>
      </c>
      <c r="P82" s="0" t="inlineStr">
        <is>
          <t>чел.-ч</t>
        </is>
      </c>
      <c r="Q82" s="0" t="n">
        <v>1</v>
      </c>
      <c r="W82" s="0" t="n">
        <v>0</v>
      </c>
      <c r="X82" s="0" t="n">
        <v>-364664199</v>
      </c>
      <c r="Y82" s="0">
        <f>AT82</f>
        <v/>
      </c>
      <c r="AA82" s="0" t="n">
        <v>0</v>
      </c>
      <c r="AB82" s="0" t="n">
        <v>0</v>
      </c>
      <c r="AC82" s="0" t="n">
        <v>0</v>
      </c>
      <c r="AD82" s="0" t="n">
        <v>7.87</v>
      </c>
      <c r="AE82" s="0" t="n">
        <v>0</v>
      </c>
      <c r="AF82" s="0" t="n">
        <v>0</v>
      </c>
      <c r="AG82" s="0" t="n">
        <v>0</v>
      </c>
      <c r="AH82" s="0" t="n">
        <v>7.87</v>
      </c>
      <c r="AI82" s="0" t="n">
        <v>1</v>
      </c>
      <c r="AJ82" s="0" t="n">
        <v>1</v>
      </c>
      <c r="AK82" s="0" t="n">
        <v>1</v>
      </c>
      <c r="AL82" s="0" t="n">
        <v>1</v>
      </c>
      <c r="AM82" s="0" t="n">
        <v>-2</v>
      </c>
      <c r="AN82" s="0" t="n">
        <v>0</v>
      </c>
      <c r="AO82" s="0" t="n">
        <v>1</v>
      </c>
      <c r="AP82" s="0" t="n">
        <v>0</v>
      </c>
      <c r="AQ82" s="0" t="n">
        <v>0</v>
      </c>
      <c r="AR82" s="0" t="n">
        <v>0</v>
      </c>
      <c r="AS82" s="0" t="inlineStr"/>
      <c r="AT82" s="0" t="n">
        <v>110</v>
      </c>
      <c r="AU82" s="0" t="inlineStr"/>
      <c r="AV82" s="0" t="n">
        <v>1</v>
      </c>
      <c r="AW82" s="0" t="n">
        <v>2</v>
      </c>
      <c r="AX82" s="0" t="n">
        <v>78846718</v>
      </c>
      <c r="AY82" s="0" t="n">
        <v>1</v>
      </c>
      <c r="AZ82" s="0" t="n">
        <v>0</v>
      </c>
      <c r="BA82" s="0" t="n">
        <v>80</v>
      </c>
      <c r="BB82" s="0" t="n">
        <v>0</v>
      </c>
      <c r="BC82" s="0" t="n">
        <v>0</v>
      </c>
      <c r="BD82" s="0" t="n">
        <v>0</v>
      </c>
      <c r="BE82" s="0" t="n">
        <v>0</v>
      </c>
      <c r="BF82" s="0" t="n">
        <v>0</v>
      </c>
      <c r="BG82" s="0" t="n">
        <v>0</v>
      </c>
      <c r="BH82" s="0" t="n">
        <v>0</v>
      </c>
      <c r="BI82" s="0" t="n">
        <v>0</v>
      </c>
      <c r="BJ82" s="0" t="n">
        <v>0</v>
      </c>
      <c r="BK82" s="0" t="n">
        <v>0</v>
      </c>
      <c r="BL82" s="0" t="n">
        <v>0</v>
      </c>
      <c r="BM82" s="0" t="n">
        <v>0</v>
      </c>
      <c r="BN82" s="0" t="n">
        <v>0</v>
      </c>
      <c r="BO82" s="0" t="n">
        <v>0</v>
      </c>
      <c r="BP82" s="0" t="n">
        <v>0</v>
      </c>
      <c r="BQ82" s="0" t="n">
        <v>0</v>
      </c>
      <c r="BR82" s="0" t="n">
        <v>0</v>
      </c>
      <c r="BS82" s="0" t="n">
        <v>0</v>
      </c>
      <c r="BT82" s="0" t="n">
        <v>0</v>
      </c>
      <c r="BU82" s="0" t="n">
        <v>0</v>
      </c>
      <c r="BV82" s="0" t="n">
        <v>0</v>
      </c>
      <c r="BW82" s="0" t="n">
        <v>0</v>
      </c>
      <c r="CU82" s="0">
        <f>ROUND(AT82*Source!I275*AH82*AL82,0)</f>
        <v/>
      </c>
      <c r="CV82" s="0">
        <f>ROUND(Y82*Source!I275,7)</f>
        <v/>
      </c>
      <c r="CW82" s="0" t="n">
        <v>0</v>
      </c>
      <c r="CX82" s="0">
        <f>ROUND(Y82*Source!I275,7)</f>
        <v/>
      </c>
      <c r="CY82" s="0">
        <f>AD82</f>
        <v/>
      </c>
      <c r="CZ82" s="0">
        <f>AH82</f>
        <v/>
      </c>
      <c r="DA82" s="0">
        <f>AL82</f>
        <v/>
      </c>
      <c r="DB82" s="0">
        <f>ROUND(ROUND(AT82*CZ82,2),2)</f>
        <v/>
      </c>
      <c r="DC82" s="0">
        <f>ROUND(ROUND(AT82*AG82,2),2)</f>
        <v/>
      </c>
      <c r="DD82" s="0" t="inlineStr"/>
      <c r="DE82" s="0" t="inlineStr"/>
      <c r="DF82" s="0">
        <f>ROUND(ROUND(AE82,0)*CX82,0)</f>
        <v/>
      </c>
      <c r="DG82" s="0">
        <f>ROUND(ROUND(AF82,0)*CX82,0)</f>
        <v/>
      </c>
      <c r="DH82" s="0">
        <f>ROUND(ROUND(AG82,0)*CX82,0)</f>
        <v/>
      </c>
      <c r="DI82" s="0">
        <f>ROUND(ROUND(AH82,0)*CX82,0)</f>
        <v/>
      </c>
      <c r="DJ82" s="0">
        <f>DI82</f>
        <v/>
      </c>
      <c r="DK82" s="0" t="n">
        <v>0</v>
      </c>
      <c r="DL82" s="0" t="inlineStr"/>
      <c r="DM82" s="0" t="n">
        <v>0</v>
      </c>
      <c r="DN82" s="0" t="inlineStr"/>
      <c r="DO82" s="0" t="n">
        <v>0</v>
      </c>
    </row>
    <row r="83">
      <c r="A83" s="0">
        <f>ROW(Source!A275)</f>
        <v/>
      </c>
      <c r="B83" s="0" t="n">
        <v>78845955</v>
      </c>
      <c r="C83" s="0" t="n">
        <v>78846714</v>
      </c>
      <c r="D83" s="0" t="n">
        <v>121548</v>
      </c>
      <c r="E83" s="0" t="n">
        <v>1</v>
      </c>
      <c r="F83" s="0" t="n">
        <v>1</v>
      </c>
      <c r="G83" s="0" t="n">
        <v>1</v>
      </c>
      <c r="H83" s="0" t="n">
        <v>1</v>
      </c>
      <c r="I83" s="0" t="inlineStr">
        <is>
          <t>2</t>
        </is>
      </c>
      <c r="J83" s="0" t="inlineStr"/>
      <c r="K83" s="0" t="inlineStr">
        <is>
          <t>Затраты труда машинистов</t>
        </is>
      </c>
      <c r="L83" s="0" t="n">
        <v>608254</v>
      </c>
      <c r="N83" s="0" t="n">
        <v>1013</v>
      </c>
      <c r="O83" s="0" t="inlineStr">
        <is>
          <t>чел.час</t>
        </is>
      </c>
      <c r="P83" s="0" t="inlineStr">
        <is>
          <t>чел.час</t>
        </is>
      </c>
      <c r="Q83" s="0" t="n">
        <v>1</v>
      </c>
      <c r="W83" s="0" t="n">
        <v>0</v>
      </c>
      <c r="X83" s="0" t="n">
        <v>-185737400</v>
      </c>
      <c r="Y83" s="0">
        <f>AT83</f>
        <v/>
      </c>
      <c r="AA83" s="0" t="n">
        <v>0</v>
      </c>
      <c r="AB83" s="0" t="n">
        <v>0</v>
      </c>
      <c r="AC83" s="0" t="n">
        <v>0</v>
      </c>
      <c r="AD83" s="0" t="n">
        <v>0</v>
      </c>
      <c r="AE83" s="0" t="n">
        <v>0</v>
      </c>
      <c r="AF83" s="0" t="n">
        <v>0</v>
      </c>
      <c r="AG83" s="0" t="n">
        <v>0</v>
      </c>
      <c r="AH83" s="0" t="n">
        <v>0</v>
      </c>
      <c r="AI83" s="0" t="n">
        <v>1</v>
      </c>
      <c r="AJ83" s="0" t="n">
        <v>1</v>
      </c>
      <c r="AK83" s="0" t="n">
        <v>1</v>
      </c>
      <c r="AL83" s="0" t="n">
        <v>1</v>
      </c>
      <c r="AM83" s="0" t="n">
        <v>-2</v>
      </c>
      <c r="AN83" s="0" t="n">
        <v>0</v>
      </c>
      <c r="AO83" s="0" t="n">
        <v>1</v>
      </c>
      <c r="AP83" s="0" t="n">
        <v>0</v>
      </c>
      <c r="AQ83" s="0" t="n">
        <v>0</v>
      </c>
      <c r="AR83" s="0" t="n">
        <v>0</v>
      </c>
      <c r="AS83" s="0" t="inlineStr"/>
      <c r="AT83" s="0" t="n">
        <v>2.24</v>
      </c>
      <c r="AU83" s="0" t="inlineStr"/>
      <c r="AV83" s="0" t="n">
        <v>2</v>
      </c>
      <c r="AW83" s="0" t="n">
        <v>2</v>
      </c>
      <c r="AX83" s="0" t="n">
        <v>78846719</v>
      </c>
      <c r="AY83" s="0" t="n">
        <v>1</v>
      </c>
      <c r="AZ83" s="0" t="n">
        <v>0</v>
      </c>
      <c r="BA83" s="0" t="n">
        <v>81</v>
      </c>
      <c r="BB83" s="0" t="n">
        <v>0</v>
      </c>
      <c r="BC83" s="0" t="n">
        <v>0</v>
      </c>
      <c r="BD83" s="0" t="n">
        <v>0</v>
      </c>
      <c r="BE83" s="0" t="n">
        <v>0</v>
      </c>
      <c r="BF83" s="0" t="n">
        <v>0</v>
      </c>
      <c r="BG83" s="0" t="n">
        <v>0</v>
      </c>
      <c r="BH83" s="0" t="n">
        <v>0</v>
      </c>
      <c r="BI83" s="0" t="n">
        <v>0</v>
      </c>
      <c r="BJ83" s="0" t="n">
        <v>0</v>
      </c>
      <c r="BK83" s="0" t="n">
        <v>0</v>
      </c>
      <c r="BL83" s="0" t="n">
        <v>0</v>
      </c>
      <c r="BM83" s="0" t="n">
        <v>0</v>
      </c>
      <c r="BN83" s="0" t="n">
        <v>0</v>
      </c>
      <c r="BO83" s="0" t="n">
        <v>0</v>
      </c>
      <c r="BP83" s="0" t="n">
        <v>0</v>
      </c>
      <c r="BQ83" s="0" t="n">
        <v>0</v>
      </c>
      <c r="BR83" s="0" t="n">
        <v>0</v>
      </c>
      <c r="BS83" s="0" t="n">
        <v>0</v>
      </c>
      <c r="BT83" s="0" t="n">
        <v>0</v>
      </c>
      <c r="BU83" s="0" t="n">
        <v>0</v>
      </c>
      <c r="BV83" s="0" t="n">
        <v>0</v>
      </c>
      <c r="BW83" s="0" t="n">
        <v>0</v>
      </c>
      <c r="CV83" s="0" t="n">
        <v>0</v>
      </c>
      <c r="CW83" s="0" t="n">
        <v>0</v>
      </c>
      <c r="CX83" s="0">
        <f>ROUND(Y83*Source!I275,7)</f>
        <v/>
      </c>
      <c r="CY83" s="0">
        <f>AD83</f>
        <v/>
      </c>
      <c r="CZ83" s="0">
        <f>AH83</f>
        <v/>
      </c>
      <c r="DA83" s="0">
        <f>AL83</f>
        <v/>
      </c>
      <c r="DB83" s="0">
        <f>ROUND(ROUND(AT83*CZ83,2),2)</f>
        <v/>
      </c>
      <c r="DC83" s="0">
        <f>ROUND(ROUND(AT83*AG83,2),2)</f>
        <v/>
      </c>
      <c r="DD83" s="0" t="inlineStr"/>
      <c r="DE83" s="0" t="inlineStr"/>
      <c r="DF83" s="0">
        <f>ROUND(ROUND(AE83,0)*CX83,0)</f>
        <v/>
      </c>
      <c r="DG83" s="0">
        <f>ROUND(ROUND(AF83,0)*CX83,0)</f>
        <v/>
      </c>
      <c r="DH83" s="0">
        <f>ROUND(ROUND(AG83,0)*CX83,0)</f>
        <v/>
      </c>
      <c r="DI83" s="0">
        <f>ROUND(ROUND(AH83,0)*CX83,0)</f>
        <v/>
      </c>
      <c r="DJ83" s="0">
        <f>DI83</f>
        <v/>
      </c>
      <c r="DK83" s="0" t="n">
        <v>0</v>
      </c>
      <c r="DL83" s="0" t="inlineStr"/>
      <c r="DM83" s="0" t="n">
        <v>0</v>
      </c>
      <c r="DN83" s="0" t="inlineStr"/>
      <c r="DO83" s="0" t="n">
        <v>0</v>
      </c>
    </row>
    <row r="84">
      <c r="A84" s="0">
        <f>ROW(Source!A275)</f>
        <v/>
      </c>
      <c r="B84" s="0" t="n">
        <v>78845955</v>
      </c>
      <c r="C84" s="0" t="n">
        <v>78846714</v>
      </c>
      <c r="D84" s="0" t="n">
        <v>29172556</v>
      </c>
      <c r="E84" s="0" t="n">
        <v>1</v>
      </c>
      <c r="F84" s="0" t="n">
        <v>1</v>
      </c>
      <c r="G84" s="0" t="n">
        <v>1</v>
      </c>
      <c r="H84" s="0" t="n">
        <v>2</v>
      </c>
      <c r="I84" s="0" t="inlineStr">
        <is>
          <t>030954</t>
        </is>
      </c>
      <c r="J84" s="0" t="inlineStr">
        <is>
          <t>ТСЭМ Московской обл., 030954, приказ Минстроя России №675/пр от 28.02.2017 № 264/пр</t>
        </is>
      </c>
      <c r="K84" s="0" t="inlineStr">
        <is>
          <t>Подъемники грузоподъемностью до 500 кг одномачтовые, высота подъема 45 м</t>
        </is>
      </c>
      <c r="L84" s="0" t="n">
        <v>1368</v>
      </c>
      <c r="N84" s="0" t="n">
        <v>1011</v>
      </c>
      <c r="O84" s="0" t="inlineStr">
        <is>
          <t>маш.-ч</t>
        </is>
      </c>
      <c r="P84" s="0" t="inlineStr">
        <is>
          <t>маш.-ч</t>
        </is>
      </c>
      <c r="Q84" s="0" t="n">
        <v>1</v>
      </c>
      <c r="W84" s="0" t="n">
        <v>0</v>
      </c>
      <c r="X84" s="0" t="n">
        <v>344519037</v>
      </c>
      <c r="Y84" s="0">
        <f>AT84</f>
        <v/>
      </c>
      <c r="AA84" s="0" t="n">
        <v>0</v>
      </c>
      <c r="AB84" s="0" t="n">
        <v>728.98</v>
      </c>
      <c r="AC84" s="0" t="n">
        <v>705.38</v>
      </c>
      <c r="AD84" s="0" t="n">
        <v>0</v>
      </c>
      <c r="AE84" s="0" t="n">
        <v>0</v>
      </c>
      <c r="AF84" s="0" t="n">
        <v>31.26</v>
      </c>
      <c r="AG84" s="0" t="n">
        <v>13.5</v>
      </c>
      <c r="AH84" s="0" t="n">
        <v>0</v>
      </c>
      <c r="AI84" s="0" t="n">
        <v>1</v>
      </c>
      <c r="AJ84" s="0" t="n">
        <v>23.32</v>
      </c>
      <c r="AK84" s="0" t="n">
        <v>52.25</v>
      </c>
      <c r="AL84" s="0" t="n">
        <v>1</v>
      </c>
      <c r="AM84" s="0" t="n">
        <v>2</v>
      </c>
      <c r="AN84" s="0" t="n">
        <v>0</v>
      </c>
      <c r="AO84" s="0" t="n">
        <v>1</v>
      </c>
      <c r="AP84" s="0" t="n">
        <v>0</v>
      </c>
      <c r="AQ84" s="0" t="n">
        <v>0</v>
      </c>
      <c r="AR84" s="0" t="n">
        <v>0</v>
      </c>
      <c r="AS84" s="0" t="inlineStr"/>
      <c r="AT84" s="0" t="n">
        <v>2.24</v>
      </c>
      <c r="AU84" s="0" t="inlineStr"/>
      <c r="AV84" s="0" t="n">
        <v>0</v>
      </c>
      <c r="AW84" s="0" t="n">
        <v>2</v>
      </c>
      <c r="AX84" s="0" t="n">
        <v>78846720</v>
      </c>
      <c r="AY84" s="0" t="n">
        <v>1</v>
      </c>
      <c r="AZ84" s="0" t="n">
        <v>0</v>
      </c>
      <c r="BA84" s="0" t="n">
        <v>82</v>
      </c>
      <c r="BB84" s="0" t="n">
        <v>0</v>
      </c>
      <c r="BC84" s="0" t="n">
        <v>0</v>
      </c>
      <c r="BD84" s="0" t="n">
        <v>0</v>
      </c>
      <c r="BE84" s="0" t="n">
        <v>0</v>
      </c>
      <c r="BF84" s="0" t="n">
        <v>0</v>
      </c>
      <c r="BG84" s="0" t="n">
        <v>0</v>
      </c>
      <c r="BH84" s="0" t="n">
        <v>0</v>
      </c>
      <c r="BI84" s="0" t="n">
        <v>0</v>
      </c>
      <c r="BJ84" s="0" t="n">
        <v>0</v>
      </c>
      <c r="BK84" s="0" t="n">
        <v>0</v>
      </c>
      <c r="BL84" s="0" t="n">
        <v>0</v>
      </c>
      <c r="BM84" s="0" t="n">
        <v>0</v>
      </c>
      <c r="BN84" s="0" t="n">
        <v>0</v>
      </c>
      <c r="BO84" s="0" t="n">
        <v>0</v>
      </c>
      <c r="BP84" s="0" t="n">
        <v>0</v>
      </c>
      <c r="BQ84" s="0" t="n">
        <v>0</v>
      </c>
      <c r="BR84" s="0" t="n">
        <v>0</v>
      </c>
      <c r="BS84" s="0" t="n">
        <v>0</v>
      </c>
      <c r="BT84" s="0" t="n">
        <v>0</v>
      </c>
      <c r="BU84" s="0" t="n">
        <v>0</v>
      </c>
      <c r="BV84" s="0" t="n">
        <v>0</v>
      </c>
      <c r="BW84" s="0" t="n">
        <v>0</v>
      </c>
      <c r="CV84" s="0" t="n">
        <v>0</v>
      </c>
      <c r="CW84" s="0">
        <f>ROUND(Y84*Source!I275*DO84,7)</f>
        <v/>
      </c>
      <c r="CX84" s="0">
        <f>ROUND(Y84*Source!I275,7)</f>
        <v/>
      </c>
      <c r="CY84" s="0">
        <f>AB84</f>
        <v/>
      </c>
      <c r="CZ84" s="0">
        <f>AF84</f>
        <v/>
      </c>
      <c r="DA84" s="0">
        <f>AJ84</f>
        <v/>
      </c>
      <c r="DB84" s="0">
        <f>ROUND(ROUND(AT84*CZ84,2),2)</f>
        <v/>
      </c>
      <c r="DC84" s="0">
        <f>ROUND(ROUND(AT84*AG84,2),2)</f>
        <v/>
      </c>
      <c r="DD84" s="0" t="inlineStr"/>
      <c r="DE84" s="0" t="inlineStr"/>
      <c r="DF84" s="0">
        <f>ROUND(ROUND(AE84,0)*CX84,0)</f>
        <v/>
      </c>
      <c r="DG84" s="0">
        <f>ROUND(ROUND(AF84*AJ84,0)*CX84,0)</f>
        <v/>
      </c>
      <c r="DH84" s="0">
        <f>ROUND(ROUND(AG84*AK84,0)*CX84,0)</f>
        <v/>
      </c>
      <c r="DI84" s="0">
        <f>ROUND(ROUND(AH84,0)*CX84,0)</f>
        <v/>
      </c>
      <c r="DJ84" s="0">
        <f>DG84</f>
        <v/>
      </c>
      <c r="DK84" s="0" t="n">
        <v>0</v>
      </c>
      <c r="DL84" s="0" t="inlineStr"/>
      <c r="DM84" s="0" t="n">
        <v>0</v>
      </c>
      <c r="DN84" s="0" t="inlineStr"/>
      <c r="DO84" s="0" t="n">
        <v>0</v>
      </c>
    </row>
    <row r="85">
      <c r="A85" s="0">
        <f>ROW(Source!A276)</f>
        <v/>
      </c>
      <c r="B85" s="0" t="n">
        <v>78845955</v>
      </c>
      <c r="C85" s="0" t="n">
        <v>78846721</v>
      </c>
      <c r="D85" s="0" t="n">
        <v>18410171</v>
      </c>
      <c r="E85" s="0" t="n">
        <v>1</v>
      </c>
      <c r="F85" s="0" t="n">
        <v>1</v>
      </c>
      <c r="G85" s="0" t="n">
        <v>1</v>
      </c>
      <c r="H85" s="0" t="n">
        <v>1</v>
      </c>
      <c r="I85" s="0" t="inlineStr">
        <is>
          <t>1-1034-90</t>
        </is>
      </c>
      <c r="J85" s="0" t="inlineStr"/>
      <c r="K85" s="0" t="inlineStr">
        <is>
          <t>Рабочий строитель среднего разряда 3,4</t>
        </is>
      </c>
      <c r="L85" s="0" t="n">
        <v>1369</v>
      </c>
      <c r="N85" s="0" t="n">
        <v>1013</v>
      </c>
      <c r="O85" s="0" t="inlineStr">
        <is>
          <t>чел.-ч</t>
        </is>
      </c>
      <c r="P85" s="0" t="inlineStr">
        <is>
          <t>чел.-ч</t>
        </is>
      </c>
      <c r="Q85" s="0" t="n">
        <v>1</v>
      </c>
      <c r="W85" s="0" t="n">
        <v>0</v>
      </c>
      <c r="X85" s="0" t="n">
        <v>1151098980</v>
      </c>
      <c r="Y85" s="0">
        <f>AT85</f>
        <v/>
      </c>
      <c r="AA85" s="0" t="n">
        <v>0</v>
      </c>
      <c r="AB85" s="0" t="n">
        <v>0</v>
      </c>
      <c r="AC85" s="0" t="n">
        <v>0</v>
      </c>
      <c r="AD85" s="0" t="n">
        <v>8.970000000000001</v>
      </c>
      <c r="AE85" s="0" t="n">
        <v>0</v>
      </c>
      <c r="AF85" s="0" t="n">
        <v>0</v>
      </c>
      <c r="AG85" s="0" t="n">
        <v>0</v>
      </c>
      <c r="AH85" s="0" t="n">
        <v>8.970000000000001</v>
      </c>
      <c r="AI85" s="0" t="n">
        <v>1</v>
      </c>
      <c r="AJ85" s="0" t="n">
        <v>1</v>
      </c>
      <c r="AK85" s="0" t="n">
        <v>1</v>
      </c>
      <c r="AL85" s="0" t="n">
        <v>1</v>
      </c>
      <c r="AM85" s="0" t="n">
        <v>-2</v>
      </c>
      <c r="AN85" s="0" t="n">
        <v>0</v>
      </c>
      <c r="AO85" s="0" t="n">
        <v>1</v>
      </c>
      <c r="AP85" s="0" t="n">
        <v>0</v>
      </c>
      <c r="AQ85" s="0" t="n">
        <v>0</v>
      </c>
      <c r="AR85" s="0" t="n">
        <v>0</v>
      </c>
      <c r="AS85" s="0" t="inlineStr"/>
      <c r="AT85" s="0" t="n">
        <v>65.59999999999999</v>
      </c>
      <c r="AU85" s="0" t="inlineStr"/>
      <c r="AV85" s="0" t="n">
        <v>1</v>
      </c>
      <c r="AW85" s="0" t="n">
        <v>2</v>
      </c>
      <c r="AX85" s="0" t="n">
        <v>78846738</v>
      </c>
      <c r="AY85" s="0" t="n">
        <v>1</v>
      </c>
      <c r="AZ85" s="0" t="n">
        <v>0</v>
      </c>
      <c r="BA85" s="0" t="n">
        <v>83</v>
      </c>
      <c r="BB85" s="0" t="n">
        <v>0</v>
      </c>
      <c r="BC85" s="0" t="n">
        <v>0</v>
      </c>
      <c r="BD85" s="0" t="n">
        <v>0</v>
      </c>
      <c r="BE85" s="0" t="n">
        <v>0</v>
      </c>
      <c r="BF85" s="0" t="n">
        <v>0</v>
      </c>
      <c r="BG85" s="0" t="n">
        <v>0</v>
      </c>
      <c r="BH85" s="0" t="n">
        <v>0</v>
      </c>
      <c r="BI85" s="0" t="n">
        <v>0</v>
      </c>
      <c r="BJ85" s="0" t="n">
        <v>0</v>
      </c>
      <c r="BK85" s="0" t="n">
        <v>0</v>
      </c>
      <c r="BL85" s="0" t="n">
        <v>0</v>
      </c>
      <c r="BM85" s="0" t="n">
        <v>0</v>
      </c>
      <c r="BN85" s="0" t="n">
        <v>0</v>
      </c>
      <c r="BO85" s="0" t="n">
        <v>0</v>
      </c>
      <c r="BP85" s="0" t="n">
        <v>0</v>
      </c>
      <c r="BQ85" s="0" t="n">
        <v>0</v>
      </c>
      <c r="BR85" s="0" t="n">
        <v>0</v>
      </c>
      <c r="BS85" s="0" t="n">
        <v>0</v>
      </c>
      <c r="BT85" s="0" t="n">
        <v>0</v>
      </c>
      <c r="BU85" s="0" t="n">
        <v>0</v>
      </c>
      <c r="BV85" s="0" t="n">
        <v>0</v>
      </c>
      <c r="BW85" s="0" t="n">
        <v>0</v>
      </c>
      <c r="CU85" s="0">
        <f>ROUND(AT85*Source!I276*AH85*AL85,0)</f>
        <v/>
      </c>
      <c r="CV85" s="0">
        <f>ROUND(Y85*Source!I276,7)</f>
        <v/>
      </c>
      <c r="CW85" s="0" t="n">
        <v>0</v>
      </c>
      <c r="CX85" s="0">
        <f>ROUND(Y85*Source!I276,7)</f>
        <v/>
      </c>
      <c r="CY85" s="0">
        <f>AD85</f>
        <v/>
      </c>
      <c r="CZ85" s="0">
        <f>AH85</f>
        <v/>
      </c>
      <c r="DA85" s="0">
        <f>AL85</f>
        <v/>
      </c>
      <c r="DB85" s="0">
        <f>ROUND(ROUND(AT85*CZ85,2),2)</f>
        <v/>
      </c>
      <c r="DC85" s="0">
        <f>ROUND(ROUND(AT85*AG85,2),2)</f>
        <v/>
      </c>
      <c r="DD85" s="0" t="inlineStr"/>
      <c r="DE85" s="0" t="inlineStr"/>
      <c r="DF85" s="0">
        <f>ROUND(ROUND(AE85,0)*CX85,0)</f>
        <v/>
      </c>
      <c r="DG85" s="0">
        <f>ROUND(ROUND(AF85,0)*CX85,0)</f>
        <v/>
      </c>
      <c r="DH85" s="0">
        <f>ROUND(ROUND(AG85,0)*CX85,0)</f>
        <v/>
      </c>
      <c r="DI85" s="0">
        <f>ROUND(ROUND(AH85,0)*CX85,0)</f>
        <v/>
      </c>
      <c r="DJ85" s="0">
        <f>DI85</f>
        <v/>
      </c>
      <c r="DK85" s="0" t="n">
        <v>0</v>
      </c>
      <c r="DL85" s="0" t="inlineStr"/>
      <c r="DM85" s="0" t="n">
        <v>0</v>
      </c>
      <c r="DN85" s="0" t="inlineStr"/>
      <c r="DO85" s="0" t="n">
        <v>0</v>
      </c>
    </row>
    <row r="86">
      <c r="A86" s="0">
        <f>ROW(Source!A276)</f>
        <v/>
      </c>
      <c r="B86" s="0" t="n">
        <v>78845955</v>
      </c>
      <c r="C86" s="0" t="n">
        <v>78846721</v>
      </c>
      <c r="D86" s="0" t="n">
        <v>121548</v>
      </c>
      <c r="E86" s="0" t="n">
        <v>1</v>
      </c>
      <c r="F86" s="0" t="n">
        <v>1</v>
      </c>
      <c r="G86" s="0" t="n">
        <v>1</v>
      </c>
      <c r="H86" s="0" t="n">
        <v>1</v>
      </c>
      <c r="I86" s="0" t="inlineStr">
        <is>
          <t>2</t>
        </is>
      </c>
      <c r="J86" s="0" t="inlineStr"/>
      <c r="K86" s="0" t="inlineStr">
        <is>
          <t>Затраты труда машинистов</t>
        </is>
      </c>
      <c r="L86" s="0" t="n">
        <v>608254</v>
      </c>
      <c r="N86" s="0" t="n">
        <v>1013</v>
      </c>
      <c r="O86" s="0" t="inlineStr">
        <is>
          <t>чел.час</t>
        </is>
      </c>
      <c r="P86" s="0" t="inlineStr">
        <is>
          <t>чел.час</t>
        </is>
      </c>
      <c r="Q86" s="0" t="n">
        <v>1</v>
      </c>
      <c r="W86" s="0" t="n">
        <v>0</v>
      </c>
      <c r="X86" s="0" t="n">
        <v>-185737400</v>
      </c>
      <c r="Y86" s="0">
        <f>AT86</f>
        <v/>
      </c>
      <c r="AA86" s="0" t="n">
        <v>0</v>
      </c>
      <c r="AB86" s="0" t="n">
        <v>0</v>
      </c>
      <c r="AC86" s="0" t="n">
        <v>0</v>
      </c>
      <c r="AD86" s="0" t="n">
        <v>0</v>
      </c>
      <c r="AE86" s="0" t="n">
        <v>0</v>
      </c>
      <c r="AF86" s="0" t="n">
        <v>0</v>
      </c>
      <c r="AG86" s="0" t="n">
        <v>0</v>
      </c>
      <c r="AH86" s="0" t="n">
        <v>0</v>
      </c>
      <c r="AI86" s="0" t="n">
        <v>1</v>
      </c>
      <c r="AJ86" s="0" t="n">
        <v>1</v>
      </c>
      <c r="AK86" s="0" t="n">
        <v>1</v>
      </c>
      <c r="AL86" s="0" t="n">
        <v>1</v>
      </c>
      <c r="AM86" s="0" t="n">
        <v>-2</v>
      </c>
      <c r="AN86" s="0" t="n">
        <v>0</v>
      </c>
      <c r="AO86" s="0" t="n">
        <v>1</v>
      </c>
      <c r="AP86" s="0" t="n">
        <v>0</v>
      </c>
      <c r="AQ86" s="0" t="n">
        <v>0</v>
      </c>
      <c r="AR86" s="0" t="n">
        <v>0</v>
      </c>
      <c r="AS86" s="0" t="inlineStr"/>
      <c r="AT86" s="0" t="n">
        <v>1.28</v>
      </c>
      <c r="AU86" s="0" t="inlineStr"/>
      <c r="AV86" s="0" t="n">
        <v>2</v>
      </c>
      <c r="AW86" s="0" t="n">
        <v>2</v>
      </c>
      <c r="AX86" s="0" t="n">
        <v>78846739</v>
      </c>
      <c r="AY86" s="0" t="n">
        <v>1</v>
      </c>
      <c r="AZ86" s="0" t="n">
        <v>0</v>
      </c>
      <c r="BA86" s="0" t="n">
        <v>84</v>
      </c>
      <c r="BB86" s="0" t="n">
        <v>0</v>
      </c>
      <c r="BC86" s="0" t="n">
        <v>0</v>
      </c>
      <c r="BD86" s="0" t="n">
        <v>0</v>
      </c>
      <c r="BE86" s="0" t="n">
        <v>0</v>
      </c>
      <c r="BF86" s="0" t="n">
        <v>0</v>
      </c>
      <c r="BG86" s="0" t="n">
        <v>0</v>
      </c>
      <c r="BH86" s="0" t="n">
        <v>0</v>
      </c>
      <c r="BI86" s="0" t="n">
        <v>0</v>
      </c>
      <c r="BJ86" s="0" t="n">
        <v>0</v>
      </c>
      <c r="BK86" s="0" t="n">
        <v>0</v>
      </c>
      <c r="BL86" s="0" t="n">
        <v>0</v>
      </c>
      <c r="BM86" s="0" t="n">
        <v>0</v>
      </c>
      <c r="BN86" s="0" t="n">
        <v>0</v>
      </c>
      <c r="BO86" s="0" t="n">
        <v>0</v>
      </c>
      <c r="BP86" s="0" t="n">
        <v>0</v>
      </c>
      <c r="BQ86" s="0" t="n">
        <v>0</v>
      </c>
      <c r="BR86" s="0" t="n">
        <v>0</v>
      </c>
      <c r="BS86" s="0" t="n">
        <v>0</v>
      </c>
      <c r="BT86" s="0" t="n">
        <v>0</v>
      </c>
      <c r="BU86" s="0" t="n">
        <v>0</v>
      </c>
      <c r="BV86" s="0" t="n">
        <v>0</v>
      </c>
      <c r="BW86" s="0" t="n">
        <v>0</v>
      </c>
      <c r="CV86" s="0" t="n">
        <v>0</v>
      </c>
      <c r="CW86" s="0" t="n">
        <v>0</v>
      </c>
      <c r="CX86" s="0">
        <f>ROUND(Y86*Source!I276,7)</f>
        <v/>
      </c>
      <c r="CY86" s="0">
        <f>AD86</f>
        <v/>
      </c>
      <c r="CZ86" s="0">
        <f>AH86</f>
        <v/>
      </c>
      <c r="DA86" s="0">
        <f>AL86</f>
        <v/>
      </c>
      <c r="DB86" s="0">
        <f>ROUND(ROUND(AT86*CZ86,2),2)</f>
        <v/>
      </c>
      <c r="DC86" s="0">
        <f>ROUND(ROUND(AT86*AG86,2),2)</f>
        <v/>
      </c>
      <c r="DD86" s="0" t="inlineStr"/>
      <c r="DE86" s="0" t="inlineStr"/>
      <c r="DF86" s="0">
        <f>ROUND(ROUND(AE86,0)*CX86,0)</f>
        <v/>
      </c>
      <c r="DG86" s="0">
        <f>ROUND(ROUND(AF86,0)*CX86,0)</f>
        <v/>
      </c>
      <c r="DH86" s="0">
        <f>ROUND(ROUND(AG86,0)*CX86,0)</f>
        <v/>
      </c>
      <c r="DI86" s="0">
        <f>ROUND(ROUND(AH86,0)*CX86,0)</f>
        <v/>
      </c>
      <c r="DJ86" s="0">
        <f>DI86</f>
        <v/>
      </c>
      <c r="DK86" s="0" t="n">
        <v>0</v>
      </c>
      <c r="DL86" s="0" t="inlineStr"/>
      <c r="DM86" s="0" t="n">
        <v>0</v>
      </c>
      <c r="DN86" s="0" t="inlineStr"/>
      <c r="DO86" s="0" t="n">
        <v>0</v>
      </c>
    </row>
    <row r="87">
      <c r="A87" s="0">
        <f>ROW(Source!A276)</f>
        <v/>
      </c>
      <c r="B87" s="0" t="n">
        <v>78845955</v>
      </c>
      <c r="C87" s="0" t="n">
        <v>78846721</v>
      </c>
      <c r="D87" s="0" t="n">
        <v>29172379</v>
      </c>
      <c r="E87" s="0" t="n">
        <v>1</v>
      </c>
      <c r="F87" s="0" t="n">
        <v>1</v>
      </c>
      <c r="G87" s="0" t="n">
        <v>1</v>
      </c>
      <c r="H87" s="0" t="n">
        <v>2</v>
      </c>
      <c r="I87" s="0" t="inlineStr">
        <is>
          <t>021141</t>
        </is>
      </c>
      <c r="J87" s="0" t="inlineStr">
        <is>
          <t>ТСЭМ Московской обл., 021141, приказ Минстроя России №675/пр от 28.02.2017 № 264/пр</t>
        </is>
      </c>
      <c r="K87" s="0" t="inlineStr">
        <is>
          <t>Краны на автомобильном ходу при работе на других видах строительства 10 т</t>
        </is>
      </c>
      <c r="L87" s="0" t="n">
        <v>1368</v>
      </c>
      <c r="N87" s="0" t="n">
        <v>1011</v>
      </c>
      <c r="O87" s="0" t="inlineStr">
        <is>
          <t>маш.-ч</t>
        </is>
      </c>
      <c r="P87" s="0" t="inlineStr">
        <is>
          <t>маш.-ч</t>
        </is>
      </c>
      <c r="Q87" s="0" t="n">
        <v>1</v>
      </c>
      <c r="W87" s="0" t="n">
        <v>0</v>
      </c>
      <c r="X87" s="0" t="n">
        <v>1106923569</v>
      </c>
      <c r="Y87" s="0">
        <f>AT87</f>
        <v/>
      </c>
      <c r="AA87" s="0" t="n">
        <v>0</v>
      </c>
      <c r="AB87" s="0" t="n">
        <v>1490.72</v>
      </c>
      <c r="AC87" s="0" t="n">
        <v>705.38</v>
      </c>
      <c r="AD87" s="0" t="n">
        <v>0</v>
      </c>
      <c r="AE87" s="0" t="n">
        <v>0</v>
      </c>
      <c r="AF87" s="0" t="n">
        <v>112</v>
      </c>
      <c r="AG87" s="0" t="n">
        <v>13.5</v>
      </c>
      <c r="AH87" s="0" t="n">
        <v>0</v>
      </c>
      <c r="AI87" s="0" t="n">
        <v>1</v>
      </c>
      <c r="AJ87" s="0" t="n">
        <v>13.31</v>
      </c>
      <c r="AK87" s="0" t="n">
        <v>52.25</v>
      </c>
      <c r="AL87" s="0" t="n">
        <v>1</v>
      </c>
      <c r="AM87" s="0" t="n">
        <v>2</v>
      </c>
      <c r="AN87" s="0" t="n">
        <v>0</v>
      </c>
      <c r="AO87" s="0" t="n">
        <v>1</v>
      </c>
      <c r="AP87" s="0" t="n">
        <v>0</v>
      </c>
      <c r="AQ87" s="0" t="n">
        <v>0</v>
      </c>
      <c r="AR87" s="0" t="n">
        <v>0</v>
      </c>
      <c r="AS87" s="0" t="inlineStr"/>
      <c r="AT87" s="0" t="n">
        <v>0.09</v>
      </c>
      <c r="AU87" s="0" t="inlineStr"/>
      <c r="AV87" s="0" t="n">
        <v>0</v>
      </c>
      <c r="AW87" s="0" t="n">
        <v>2</v>
      </c>
      <c r="AX87" s="0" t="n">
        <v>78846740</v>
      </c>
      <c r="AY87" s="0" t="n">
        <v>1</v>
      </c>
      <c r="AZ87" s="0" t="n">
        <v>0</v>
      </c>
      <c r="BA87" s="0" t="n">
        <v>85</v>
      </c>
      <c r="BB87" s="0" t="n">
        <v>0</v>
      </c>
      <c r="BC87" s="0" t="n">
        <v>0</v>
      </c>
      <c r="BD87" s="0" t="n">
        <v>0</v>
      </c>
      <c r="BE87" s="0" t="n">
        <v>0</v>
      </c>
      <c r="BF87" s="0" t="n">
        <v>0</v>
      </c>
      <c r="BG87" s="0" t="n">
        <v>0</v>
      </c>
      <c r="BH87" s="0" t="n">
        <v>0</v>
      </c>
      <c r="BI87" s="0" t="n">
        <v>0</v>
      </c>
      <c r="BJ87" s="0" t="n">
        <v>0</v>
      </c>
      <c r="BK87" s="0" t="n">
        <v>0</v>
      </c>
      <c r="BL87" s="0" t="n">
        <v>0</v>
      </c>
      <c r="BM87" s="0" t="n">
        <v>0</v>
      </c>
      <c r="BN87" s="0" t="n">
        <v>0</v>
      </c>
      <c r="BO87" s="0" t="n">
        <v>0</v>
      </c>
      <c r="BP87" s="0" t="n">
        <v>0</v>
      </c>
      <c r="BQ87" s="0" t="n">
        <v>0</v>
      </c>
      <c r="BR87" s="0" t="n">
        <v>0</v>
      </c>
      <c r="BS87" s="0" t="n">
        <v>0</v>
      </c>
      <c r="BT87" s="0" t="n">
        <v>0</v>
      </c>
      <c r="BU87" s="0" t="n">
        <v>0</v>
      </c>
      <c r="BV87" s="0" t="n">
        <v>0</v>
      </c>
      <c r="BW87" s="0" t="n">
        <v>0</v>
      </c>
      <c r="CV87" s="0" t="n">
        <v>0</v>
      </c>
      <c r="CW87" s="0">
        <f>ROUND(Y87*Source!I276*DO87,7)</f>
        <v/>
      </c>
      <c r="CX87" s="0">
        <f>ROUND(Y87*Source!I276,7)</f>
        <v/>
      </c>
      <c r="CY87" s="0">
        <f>AB87</f>
        <v/>
      </c>
      <c r="CZ87" s="0">
        <f>AF87</f>
        <v/>
      </c>
      <c r="DA87" s="0">
        <f>AJ87</f>
        <v/>
      </c>
      <c r="DB87" s="0">
        <f>ROUND(ROUND(AT87*CZ87,2),2)</f>
        <v/>
      </c>
      <c r="DC87" s="0">
        <f>ROUND(ROUND(AT87*AG87,2),2)</f>
        <v/>
      </c>
      <c r="DD87" s="0" t="inlineStr"/>
      <c r="DE87" s="0" t="inlineStr"/>
      <c r="DF87" s="0">
        <f>ROUND(ROUND(AE87,0)*CX87,0)</f>
        <v/>
      </c>
      <c r="DG87" s="0">
        <f>ROUND(ROUND(AF87*AJ87,0)*CX87,0)</f>
        <v/>
      </c>
      <c r="DH87" s="0">
        <f>ROUND(ROUND(AG87*AK87,0)*CX87,0)</f>
        <v/>
      </c>
      <c r="DI87" s="0">
        <f>ROUND(ROUND(AH87,0)*CX87,0)</f>
        <v/>
      </c>
      <c r="DJ87" s="0">
        <f>DG87</f>
        <v/>
      </c>
      <c r="DK87" s="0" t="n">
        <v>0</v>
      </c>
      <c r="DL87" s="0" t="inlineStr"/>
      <c r="DM87" s="0" t="n">
        <v>0</v>
      </c>
      <c r="DN87" s="0" t="inlineStr"/>
      <c r="DO87" s="0" t="n">
        <v>0</v>
      </c>
    </row>
    <row r="88">
      <c r="A88" s="0">
        <f>ROW(Source!A276)</f>
        <v/>
      </c>
      <c r="B88" s="0" t="n">
        <v>78845955</v>
      </c>
      <c r="C88" s="0" t="n">
        <v>78846721</v>
      </c>
      <c r="D88" s="0" t="n">
        <v>29172556</v>
      </c>
      <c r="E88" s="0" t="n">
        <v>1</v>
      </c>
      <c r="F88" s="0" t="n">
        <v>1</v>
      </c>
      <c r="G88" s="0" t="n">
        <v>1</v>
      </c>
      <c r="H88" s="0" t="n">
        <v>2</v>
      </c>
      <c r="I88" s="0" t="inlineStr">
        <is>
          <t>030954</t>
        </is>
      </c>
      <c r="J88" s="0" t="inlineStr">
        <is>
          <t>ТСЭМ Московской обл., 030954, приказ Минстроя России №675/пр от 28.02.2017 № 264/пр</t>
        </is>
      </c>
      <c r="K88" s="0" t="inlineStr">
        <is>
          <t>Подъемники грузоподъемностью до 500 кг одномачтовые, высота подъема 45 м</t>
        </is>
      </c>
      <c r="L88" s="0" t="n">
        <v>1368</v>
      </c>
      <c r="N88" s="0" t="n">
        <v>1011</v>
      </c>
      <c r="O88" s="0" t="inlineStr">
        <is>
          <t>маш.-ч</t>
        </is>
      </c>
      <c r="P88" s="0" t="inlineStr">
        <is>
          <t>маш.-ч</t>
        </is>
      </c>
      <c r="Q88" s="0" t="n">
        <v>1</v>
      </c>
      <c r="W88" s="0" t="n">
        <v>0</v>
      </c>
      <c r="X88" s="0" t="n">
        <v>344519037</v>
      </c>
      <c r="Y88" s="0">
        <f>AT88</f>
        <v/>
      </c>
      <c r="AA88" s="0" t="n">
        <v>0</v>
      </c>
      <c r="AB88" s="0" t="n">
        <v>728.98</v>
      </c>
      <c r="AC88" s="0" t="n">
        <v>705.38</v>
      </c>
      <c r="AD88" s="0" t="n">
        <v>0</v>
      </c>
      <c r="AE88" s="0" t="n">
        <v>0</v>
      </c>
      <c r="AF88" s="0" t="n">
        <v>31.26</v>
      </c>
      <c r="AG88" s="0" t="n">
        <v>13.5</v>
      </c>
      <c r="AH88" s="0" t="n">
        <v>0</v>
      </c>
      <c r="AI88" s="0" t="n">
        <v>1</v>
      </c>
      <c r="AJ88" s="0" t="n">
        <v>23.32</v>
      </c>
      <c r="AK88" s="0" t="n">
        <v>52.25</v>
      </c>
      <c r="AL88" s="0" t="n">
        <v>1</v>
      </c>
      <c r="AM88" s="0" t="n">
        <v>2</v>
      </c>
      <c r="AN88" s="0" t="n">
        <v>0</v>
      </c>
      <c r="AO88" s="0" t="n">
        <v>1</v>
      </c>
      <c r="AP88" s="0" t="n">
        <v>0</v>
      </c>
      <c r="AQ88" s="0" t="n">
        <v>0</v>
      </c>
      <c r="AR88" s="0" t="n">
        <v>0</v>
      </c>
      <c r="AS88" s="0" t="inlineStr"/>
      <c r="AT88" s="0" t="n">
        <v>1.19</v>
      </c>
      <c r="AU88" s="0" t="inlineStr"/>
      <c r="AV88" s="0" t="n">
        <v>0</v>
      </c>
      <c r="AW88" s="0" t="n">
        <v>2</v>
      </c>
      <c r="AX88" s="0" t="n">
        <v>78846741</v>
      </c>
      <c r="AY88" s="0" t="n">
        <v>1</v>
      </c>
      <c r="AZ88" s="0" t="n">
        <v>0</v>
      </c>
      <c r="BA88" s="0" t="n">
        <v>86</v>
      </c>
      <c r="BB88" s="0" t="n">
        <v>0</v>
      </c>
      <c r="BC88" s="0" t="n">
        <v>0</v>
      </c>
      <c r="BD88" s="0" t="n">
        <v>0</v>
      </c>
      <c r="BE88" s="0" t="n">
        <v>0</v>
      </c>
      <c r="BF88" s="0" t="n">
        <v>0</v>
      </c>
      <c r="BG88" s="0" t="n">
        <v>0</v>
      </c>
      <c r="BH88" s="0" t="n">
        <v>0</v>
      </c>
      <c r="BI88" s="0" t="n">
        <v>0</v>
      </c>
      <c r="BJ88" s="0" t="n">
        <v>0</v>
      </c>
      <c r="BK88" s="0" t="n">
        <v>0</v>
      </c>
      <c r="BL88" s="0" t="n">
        <v>0</v>
      </c>
      <c r="BM88" s="0" t="n">
        <v>0</v>
      </c>
      <c r="BN88" s="0" t="n">
        <v>0</v>
      </c>
      <c r="BO88" s="0" t="n">
        <v>0</v>
      </c>
      <c r="BP88" s="0" t="n">
        <v>0</v>
      </c>
      <c r="BQ88" s="0" t="n">
        <v>0</v>
      </c>
      <c r="BR88" s="0" t="n">
        <v>0</v>
      </c>
      <c r="BS88" s="0" t="n">
        <v>0</v>
      </c>
      <c r="BT88" s="0" t="n">
        <v>0</v>
      </c>
      <c r="BU88" s="0" t="n">
        <v>0</v>
      </c>
      <c r="BV88" s="0" t="n">
        <v>0</v>
      </c>
      <c r="BW88" s="0" t="n">
        <v>0</v>
      </c>
      <c r="CV88" s="0" t="n">
        <v>0</v>
      </c>
      <c r="CW88" s="0">
        <f>ROUND(Y88*Source!I276*DO88,7)</f>
        <v/>
      </c>
      <c r="CX88" s="0">
        <f>ROUND(Y88*Source!I276,7)</f>
        <v/>
      </c>
      <c r="CY88" s="0">
        <f>AB88</f>
        <v/>
      </c>
      <c r="CZ88" s="0">
        <f>AF88</f>
        <v/>
      </c>
      <c r="DA88" s="0">
        <f>AJ88</f>
        <v/>
      </c>
      <c r="DB88" s="0">
        <f>ROUND(ROUND(AT88*CZ88,2),2)</f>
        <v/>
      </c>
      <c r="DC88" s="0">
        <f>ROUND(ROUND(AT88*AG88,2),2)</f>
        <v/>
      </c>
      <c r="DD88" s="0" t="inlineStr"/>
      <c r="DE88" s="0" t="inlineStr"/>
      <c r="DF88" s="0">
        <f>ROUND(ROUND(AE88,0)*CX88,0)</f>
        <v/>
      </c>
      <c r="DG88" s="0">
        <f>ROUND(ROUND(AF88*AJ88,0)*CX88,0)</f>
        <v/>
      </c>
      <c r="DH88" s="0">
        <f>ROUND(ROUND(AG88*AK88,0)*CX88,0)</f>
        <v/>
      </c>
      <c r="DI88" s="0">
        <f>ROUND(ROUND(AH88,0)*CX88,0)</f>
        <v/>
      </c>
      <c r="DJ88" s="0">
        <f>DG88</f>
        <v/>
      </c>
      <c r="DK88" s="0" t="n">
        <v>0</v>
      </c>
      <c r="DL88" s="0" t="inlineStr"/>
      <c r="DM88" s="0" t="n">
        <v>0</v>
      </c>
      <c r="DN88" s="0" t="inlineStr"/>
      <c r="DO88" s="0" t="n">
        <v>0</v>
      </c>
    </row>
    <row r="89">
      <c r="A89" s="0">
        <f>ROW(Source!A276)</f>
        <v/>
      </c>
      <c r="B89" s="0" t="n">
        <v>78845955</v>
      </c>
      <c r="C89" s="0" t="n">
        <v>78846721</v>
      </c>
      <c r="D89" s="0" t="n">
        <v>29172703</v>
      </c>
      <c r="E89" s="0" t="n">
        <v>1</v>
      </c>
      <c r="F89" s="0" t="n">
        <v>1</v>
      </c>
      <c r="G89" s="0" t="n">
        <v>1</v>
      </c>
      <c r="H89" s="0" t="n">
        <v>2</v>
      </c>
      <c r="I89" s="0" t="inlineStr">
        <is>
          <t>042900</t>
        </is>
      </c>
      <c r="J89" s="0" t="inlineStr">
        <is>
          <t>ТСЭМ Московской обл., 042900, приказ Минстроя России №675/пр от 28.02.2017 № 264/пр</t>
        </is>
      </c>
      <c r="K8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9" s="0" t="n">
        <v>1368</v>
      </c>
      <c r="N89" s="0" t="n">
        <v>1011</v>
      </c>
      <c r="O89" s="0" t="inlineStr">
        <is>
          <t>маш.-ч</t>
        </is>
      </c>
      <c r="P89" s="0" t="inlineStr">
        <is>
          <t>маш.-ч</t>
        </is>
      </c>
      <c r="Q89" s="0" t="n">
        <v>1</v>
      </c>
      <c r="W89" s="0" t="n">
        <v>0</v>
      </c>
      <c r="X89" s="0" t="n">
        <v>1695838894</v>
      </c>
      <c r="Y89" s="0">
        <f>AT89</f>
        <v/>
      </c>
      <c r="AA89" s="0" t="n">
        <v>0</v>
      </c>
      <c r="AB89" s="0" t="n">
        <v>177.13</v>
      </c>
      <c r="AC89" s="0" t="n">
        <v>0</v>
      </c>
      <c r="AD89" s="0" t="n">
        <v>0</v>
      </c>
      <c r="AE89" s="0" t="n">
        <v>0</v>
      </c>
      <c r="AF89" s="0" t="n">
        <v>29.67</v>
      </c>
      <c r="AG89" s="0" t="n">
        <v>0</v>
      </c>
      <c r="AH89" s="0" t="n">
        <v>0</v>
      </c>
      <c r="AI89" s="0" t="n">
        <v>1</v>
      </c>
      <c r="AJ89" s="0" t="n">
        <v>5.97</v>
      </c>
      <c r="AK89" s="0" t="n">
        <v>52.25</v>
      </c>
      <c r="AL89" s="0" t="n">
        <v>1</v>
      </c>
      <c r="AM89" s="0" t="n">
        <v>2</v>
      </c>
      <c r="AN89" s="0" t="n">
        <v>0</v>
      </c>
      <c r="AO89" s="0" t="n">
        <v>1</v>
      </c>
      <c r="AP89" s="0" t="n">
        <v>0</v>
      </c>
      <c r="AQ89" s="0" t="n">
        <v>0</v>
      </c>
      <c r="AR89" s="0" t="n">
        <v>0</v>
      </c>
      <c r="AS89" s="0" t="inlineStr"/>
      <c r="AT89" s="0" t="n">
        <v>0.8</v>
      </c>
      <c r="AU89" s="0" t="inlineStr"/>
      <c r="AV89" s="0" t="n">
        <v>0</v>
      </c>
      <c r="AW89" s="0" t="n">
        <v>2</v>
      </c>
      <c r="AX89" s="0" t="n">
        <v>78846742</v>
      </c>
      <c r="AY89" s="0" t="n">
        <v>1</v>
      </c>
      <c r="AZ89" s="0" t="n">
        <v>0</v>
      </c>
      <c r="BA89" s="0" t="n">
        <v>87</v>
      </c>
      <c r="BB89" s="0" t="n">
        <v>0</v>
      </c>
      <c r="BC89" s="0" t="n">
        <v>0</v>
      </c>
      <c r="BD89" s="0" t="n">
        <v>0</v>
      </c>
      <c r="BE89" s="0" t="n">
        <v>0</v>
      </c>
      <c r="BF89" s="0" t="n">
        <v>0</v>
      </c>
      <c r="BG89" s="0" t="n">
        <v>0</v>
      </c>
      <c r="BH89" s="0" t="n">
        <v>0</v>
      </c>
      <c r="BI89" s="0" t="n">
        <v>0</v>
      </c>
      <c r="BJ89" s="0" t="n">
        <v>0</v>
      </c>
      <c r="BK89" s="0" t="n">
        <v>0</v>
      </c>
      <c r="BL89" s="0" t="n">
        <v>0</v>
      </c>
      <c r="BM89" s="0" t="n">
        <v>0</v>
      </c>
      <c r="BN89" s="0" t="n">
        <v>0</v>
      </c>
      <c r="BO89" s="0" t="n">
        <v>0</v>
      </c>
      <c r="BP89" s="0" t="n">
        <v>0</v>
      </c>
      <c r="BQ89" s="0" t="n">
        <v>0</v>
      </c>
      <c r="BR89" s="0" t="n">
        <v>0</v>
      </c>
      <c r="BS89" s="0" t="n">
        <v>0</v>
      </c>
      <c r="BT89" s="0" t="n">
        <v>0</v>
      </c>
      <c r="BU89" s="0" t="n">
        <v>0</v>
      </c>
      <c r="BV89" s="0" t="n">
        <v>0</v>
      </c>
      <c r="BW89" s="0" t="n">
        <v>0</v>
      </c>
      <c r="CV89" s="0" t="n">
        <v>0</v>
      </c>
      <c r="CW89" s="0">
        <f>ROUND(Y89*Source!I276*DO89,7)</f>
        <v/>
      </c>
      <c r="CX89" s="0">
        <f>ROUND(Y89*Source!I276,7)</f>
        <v/>
      </c>
      <c r="CY89" s="0">
        <f>AB89</f>
        <v/>
      </c>
      <c r="CZ89" s="0">
        <f>AF89</f>
        <v/>
      </c>
      <c r="DA89" s="0">
        <f>AJ89</f>
        <v/>
      </c>
      <c r="DB89" s="0">
        <f>ROUND(ROUND(AT89*CZ89,2),2)</f>
        <v/>
      </c>
      <c r="DC89" s="0">
        <f>ROUND(ROUND(AT89*AG89,2),2)</f>
        <v/>
      </c>
      <c r="DD89" s="0" t="inlineStr"/>
      <c r="DE89" s="0" t="inlineStr"/>
      <c r="DF89" s="0">
        <f>ROUND(ROUND(AE89,0)*CX89,0)</f>
        <v/>
      </c>
      <c r="DG89" s="0">
        <f>ROUND(ROUND(AF89*AJ89,0)*CX89,0)</f>
        <v/>
      </c>
      <c r="DH89" s="0">
        <f>ROUND(ROUND(AG89*AK89,0)*CX89,0)</f>
        <v/>
      </c>
      <c r="DI89" s="0">
        <f>ROUND(ROUND(AH89,0)*CX89,0)</f>
        <v/>
      </c>
      <c r="DJ89" s="0">
        <f>DG89</f>
        <v/>
      </c>
      <c r="DK89" s="0" t="n">
        <v>0</v>
      </c>
      <c r="DL89" s="0" t="inlineStr"/>
      <c r="DM89" s="0" t="n">
        <v>0</v>
      </c>
      <c r="DN89" s="0" t="inlineStr"/>
      <c r="DO89" s="0" t="n">
        <v>0</v>
      </c>
    </row>
    <row r="90">
      <c r="A90" s="0">
        <f>ROW(Source!A276)</f>
        <v/>
      </c>
      <c r="B90" s="0" t="n">
        <v>78845955</v>
      </c>
      <c r="C90" s="0" t="n">
        <v>78846721</v>
      </c>
      <c r="D90" s="0" t="n">
        <v>29174500</v>
      </c>
      <c r="E90" s="0" t="n">
        <v>1</v>
      </c>
      <c r="F90" s="0" t="n">
        <v>1</v>
      </c>
      <c r="G90" s="0" t="n">
        <v>1</v>
      </c>
      <c r="H90" s="0" t="n">
        <v>2</v>
      </c>
      <c r="I90" s="0" t="inlineStr">
        <is>
          <t>330206</t>
        </is>
      </c>
      <c r="J90" s="0" t="inlineStr">
        <is>
          <t>ТСЭМ Московской обл., 330206, приказ Минстроя России №675/пр от 28.02.2017 № 264/пр</t>
        </is>
      </c>
      <c r="K90" s="0" t="inlineStr">
        <is>
          <t>Дрели электрические</t>
        </is>
      </c>
      <c r="L90" s="0" t="n">
        <v>1368</v>
      </c>
      <c r="N90" s="0" t="n">
        <v>1011</v>
      </c>
      <c r="O90" s="0" t="inlineStr">
        <is>
          <t>маш.-ч</t>
        </is>
      </c>
      <c r="P90" s="0" t="inlineStr">
        <is>
          <t>маш.-ч</t>
        </is>
      </c>
      <c r="Q90" s="0" t="n">
        <v>1</v>
      </c>
      <c r="W90" s="0" t="n">
        <v>0</v>
      </c>
      <c r="X90" s="0" t="n">
        <v>-1867053656</v>
      </c>
      <c r="Y90" s="0">
        <f>AT90</f>
        <v/>
      </c>
      <c r="AA90" s="0" t="n">
        <v>0</v>
      </c>
      <c r="AB90" s="0" t="n">
        <v>8.390000000000001</v>
      </c>
      <c r="AC90" s="0" t="n">
        <v>0</v>
      </c>
      <c r="AD90" s="0" t="n">
        <v>0</v>
      </c>
      <c r="AE90" s="0" t="n">
        <v>0</v>
      </c>
      <c r="AF90" s="0" t="n">
        <v>1.95</v>
      </c>
      <c r="AG90" s="0" t="n">
        <v>0</v>
      </c>
      <c r="AH90" s="0" t="n">
        <v>0</v>
      </c>
      <c r="AI90" s="0" t="n">
        <v>1</v>
      </c>
      <c r="AJ90" s="0" t="n">
        <v>4.3</v>
      </c>
      <c r="AK90" s="0" t="n">
        <v>52.25</v>
      </c>
      <c r="AL90" s="0" t="n">
        <v>1</v>
      </c>
      <c r="AM90" s="0" t="n">
        <v>2</v>
      </c>
      <c r="AN90" s="0" t="n">
        <v>0</v>
      </c>
      <c r="AO90" s="0" t="n">
        <v>1</v>
      </c>
      <c r="AP90" s="0" t="n">
        <v>0</v>
      </c>
      <c r="AQ90" s="0" t="n">
        <v>0</v>
      </c>
      <c r="AR90" s="0" t="n">
        <v>0</v>
      </c>
      <c r="AS90" s="0" t="inlineStr"/>
      <c r="AT90" s="0" t="n">
        <v>0.21</v>
      </c>
      <c r="AU90" s="0" t="inlineStr"/>
      <c r="AV90" s="0" t="n">
        <v>0</v>
      </c>
      <c r="AW90" s="0" t="n">
        <v>2</v>
      </c>
      <c r="AX90" s="0" t="n">
        <v>78846743</v>
      </c>
      <c r="AY90" s="0" t="n">
        <v>1</v>
      </c>
      <c r="AZ90" s="0" t="n">
        <v>0</v>
      </c>
      <c r="BA90" s="0" t="n">
        <v>88</v>
      </c>
      <c r="BB90" s="0" t="n">
        <v>0</v>
      </c>
      <c r="BC90" s="0" t="n">
        <v>0</v>
      </c>
      <c r="BD90" s="0" t="n">
        <v>0</v>
      </c>
      <c r="BE90" s="0" t="n">
        <v>0</v>
      </c>
      <c r="BF90" s="0" t="n">
        <v>0</v>
      </c>
      <c r="BG90" s="0" t="n">
        <v>0</v>
      </c>
      <c r="BH90" s="0" t="n">
        <v>0</v>
      </c>
      <c r="BI90" s="0" t="n">
        <v>0</v>
      </c>
      <c r="BJ90" s="0" t="n">
        <v>0</v>
      </c>
      <c r="BK90" s="0" t="n">
        <v>0</v>
      </c>
      <c r="BL90" s="0" t="n">
        <v>0</v>
      </c>
      <c r="BM90" s="0" t="n">
        <v>0</v>
      </c>
      <c r="BN90" s="0" t="n">
        <v>0</v>
      </c>
      <c r="BO90" s="0" t="n">
        <v>0</v>
      </c>
      <c r="BP90" s="0" t="n">
        <v>0</v>
      </c>
      <c r="BQ90" s="0" t="n">
        <v>0</v>
      </c>
      <c r="BR90" s="0" t="n">
        <v>0</v>
      </c>
      <c r="BS90" s="0" t="n">
        <v>0</v>
      </c>
      <c r="BT90" s="0" t="n">
        <v>0</v>
      </c>
      <c r="BU90" s="0" t="n">
        <v>0</v>
      </c>
      <c r="BV90" s="0" t="n">
        <v>0</v>
      </c>
      <c r="BW90" s="0" t="n">
        <v>0</v>
      </c>
      <c r="CV90" s="0" t="n">
        <v>0</v>
      </c>
      <c r="CW90" s="0">
        <f>ROUND(Y90*Source!I276*DO90,7)</f>
        <v/>
      </c>
      <c r="CX90" s="0">
        <f>ROUND(Y90*Source!I276,7)</f>
        <v/>
      </c>
      <c r="CY90" s="0">
        <f>AB90</f>
        <v/>
      </c>
      <c r="CZ90" s="0">
        <f>AF90</f>
        <v/>
      </c>
      <c r="DA90" s="0">
        <f>AJ90</f>
        <v/>
      </c>
      <c r="DB90" s="0">
        <f>ROUND(ROUND(AT90*CZ90,2),2)</f>
        <v/>
      </c>
      <c r="DC90" s="0">
        <f>ROUND(ROUND(AT90*AG90,2),2)</f>
        <v/>
      </c>
      <c r="DD90" s="0" t="inlineStr"/>
      <c r="DE90" s="0" t="inlineStr"/>
      <c r="DF90" s="0">
        <f>ROUND(ROUND(AE90,0)*CX90,0)</f>
        <v/>
      </c>
      <c r="DG90" s="0">
        <f>ROUND(ROUND(AF90*AJ90,0)*CX90,0)</f>
        <v/>
      </c>
      <c r="DH90" s="0">
        <f>ROUND(ROUND(AG90*AK90,0)*CX90,0)</f>
        <v/>
      </c>
      <c r="DI90" s="0">
        <f>ROUND(ROUND(AH90,0)*CX90,0)</f>
        <v/>
      </c>
      <c r="DJ90" s="0">
        <f>DG90</f>
        <v/>
      </c>
      <c r="DK90" s="0" t="n">
        <v>0</v>
      </c>
      <c r="DL90" s="0" t="inlineStr"/>
      <c r="DM90" s="0" t="n">
        <v>0</v>
      </c>
      <c r="DN90" s="0" t="inlineStr"/>
      <c r="DO90" s="0" t="n">
        <v>0</v>
      </c>
    </row>
    <row r="91">
      <c r="A91" s="0">
        <f>ROW(Source!A276)</f>
        <v/>
      </c>
      <c r="B91" s="0" t="n">
        <v>78845955</v>
      </c>
      <c r="C91" s="0" t="n">
        <v>78846721</v>
      </c>
      <c r="D91" s="0" t="n">
        <v>29174913</v>
      </c>
      <c r="E91" s="0" t="n">
        <v>1</v>
      </c>
      <c r="F91" s="0" t="n">
        <v>1</v>
      </c>
      <c r="G91" s="0" t="n">
        <v>1</v>
      </c>
      <c r="H91" s="0" t="n">
        <v>2</v>
      </c>
      <c r="I91" s="0" t="inlineStr">
        <is>
          <t>400001</t>
        </is>
      </c>
      <c r="J91" s="0" t="inlineStr">
        <is>
          <t>ТСЭМ Московской обл., 400001, приказ Минстроя России №675/пр от 28.02.2017 № 264/пр</t>
        </is>
      </c>
      <c r="K91" s="0" t="inlineStr">
        <is>
          <t>Автомобили бортовые, грузоподъемность до 5 т</t>
        </is>
      </c>
      <c r="L91" s="0" t="n">
        <v>1368</v>
      </c>
      <c r="N91" s="0" t="n">
        <v>1011</v>
      </c>
      <c r="O91" s="0" t="inlineStr">
        <is>
          <t>маш.-ч</t>
        </is>
      </c>
      <c r="P91" s="0" t="inlineStr">
        <is>
          <t>маш.-ч</t>
        </is>
      </c>
      <c r="Q91" s="0" t="n">
        <v>1</v>
      </c>
      <c r="W91" s="0" t="n">
        <v>0</v>
      </c>
      <c r="X91" s="0" t="n">
        <v>1230759911</v>
      </c>
      <c r="Y91" s="0">
        <f>AT91</f>
        <v/>
      </c>
      <c r="AA91" s="0" t="n">
        <v>0</v>
      </c>
      <c r="AB91" s="0" t="n">
        <v>2177.51</v>
      </c>
      <c r="AC91" s="0" t="n">
        <v>606.1</v>
      </c>
      <c r="AD91" s="0" t="n">
        <v>0</v>
      </c>
      <c r="AE91" s="0" t="n">
        <v>0</v>
      </c>
      <c r="AF91" s="0" t="n">
        <v>87.17</v>
      </c>
      <c r="AG91" s="0" t="n">
        <v>11.6</v>
      </c>
      <c r="AH91" s="0" t="n">
        <v>0</v>
      </c>
      <c r="AI91" s="0" t="n">
        <v>1</v>
      </c>
      <c r="AJ91" s="0" t="n">
        <v>24.98</v>
      </c>
      <c r="AK91" s="0" t="n">
        <v>52.25</v>
      </c>
      <c r="AL91" s="0" t="n">
        <v>1</v>
      </c>
      <c r="AM91" s="0" t="n">
        <v>2</v>
      </c>
      <c r="AN91" s="0" t="n">
        <v>0</v>
      </c>
      <c r="AO91" s="0" t="n">
        <v>1</v>
      </c>
      <c r="AP91" s="0" t="n">
        <v>0</v>
      </c>
      <c r="AQ91" s="0" t="n">
        <v>0</v>
      </c>
      <c r="AR91" s="0" t="n">
        <v>0</v>
      </c>
      <c r="AS91" s="0" t="inlineStr"/>
      <c r="AT91" s="0" t="n">
        <v>1.85</v>
      </c>
      <c r="AU91" s="0" t="inlineStr"/>
      <c r="AV91" s="0" t="n">
        <v>0</v>
      </c>
      <c r="AW91" s="0" t="n">
        <v>2</v>
      </c>
      <c r="AX91" s="0" t="n">
        <v>78846744</v>
      </c>
      <c r="AY91" s="0" t="n">
        <v>1</v>
      </c>
      <c r="AZ91" s="0" t="n">
        <v>0</v>
      </c>
      <c r="BA91" s="0" t="n">
        <v>89</v>
      </c>
      <c r="BB91" s="0" t="n">
        <v>0</v>
      </c>
      <c r="BC91" s="0" t="n">
        <v>0</v>
      </c>
      <c r="BD91" s="0" t="n">
        <v>0</v>
      </c>
      <c r="BE91" s="0" t="n">
        <v>0</v>
      </c>
      <c r="BF91" s="0" t="n">
        <v>0</v>
      </c>
      <c r="BG91" s="0" t="n">
        <v>0</v>
      </c>
      <c r="BH91" s="0" t="n">
        <v>0</v>
      </c>
      <c r="BI91" s="0" t="n">
        <v>0</v>
      </c>
      <c r="BJ91" s="0" t="n">
        <v>0</v>
      </c>
      <c r="BK91" s="0" t="n">
        <v>0</v>
      </c>
      <c r="BL91" s="0" t="n">
        <v>0</v>
      </c>
      <c r="BM91" s="0" t="n">
        <v>0</v>
      </c>
      <c r="BN91" s="0" t="n">
        <v>0</v>
      </c>
      <c r="BO91" s="0" t="n">
        <v>0</v>
      </c>
      <c r="BP91" s="0" t="n">
        <v>0</v>
      </c>
      <c r="BQ91" s="0" t="n">
        <v>0</v>
      </c>
      <c r="BR91" s="0" t="n">
        <v>0</v>
      </c>
      <c r="BS91" s="0" t="n">
        <v>0</v>
      </c>
      <c r="BT91" s="0" t="n">
        <v>0</v>
      </c>
      <c r="BU91" s="0" t="n">
        <v>0</v>
      </c>
      <c r="BV91" s="0" t="n">
        <v>0</v>
      </c>
      <c r="BW91" s="0" t="n">
        <v>0</v>
      </c>
      <c r="CV91" s="0" t="n">
        <v>0</v>
      </c>
      <c r="CW91" s="0">
        <f>ROUND(Y91*Source!I276*DO91,7)</f>
        <v/>
      </c>
      <c r="CX91" s="0">
        <f>ROUND(Y91*Source!I276,7)</f>
        <v/>
      </c>
      <c r="CY91" s="0">
        <f>AB91</f>
        <v/>
      </c>
      <c r="CZ91" s="0">
        <f>AF91</f>
        <v/>
      </c>
      <c r="DA91" s="0">
        <f>AJ91</f>
        <v/>
      </c>
      <c r="DB91" s="0">
        <f>ROUND(ROUND(AT91*CZ91,2),2)</f>
        <v/>
      </c>
      <c r="DC91" s="0">
        <f>ROUND(ROUND(AT91*AG91,2),2)</f>
        <v/>
      </c>
      <c r="DD91" s="0" t="inlineStr"/>
      <c r="DE91" s="0" t="inlineStr"/>
      <c r="DF91" s="0">
        <f>ROUND(ROUND(AE91,0)*CX91,0)</f>
        <v/>
      </c>
      <c r="DG91" s="0">
        <f>ROUND(ROUND(AF91*AJ91,0)*CX91,0)</f>
        <v/>
      </c>
      <c r="DH91" s="0">
        <f>ROUND(ROUND(AG91*AK91,0)*CX91,0)</f>
        <v/>
      </c>
      <c r="DI91" s="0">
        <f>ROUND(ROUND(AH91,0)*CX91,0)</f>
        <v/>
      </c>
      <c r="DJ91" s="0">
        <f>DG91</f>
        <v/>
      </c>
      <c r="DK91" s="0" t="n">
        <v>0</v>
      </c>
      <c r="DL91" s="0" t="inlineStr"/>
      <c r="DM91" s="0" t="n">
        <v>0</v>
      </c>
      <c r="DN91" s="0" t="inlineStr"/>
      <c r="DO91" s="0" t="n">
        <v>0</v>
      </c>
    </row>
    <row r="92">
      <c r="A92" s="0">
        <f>ROW(Source!A276)</f>
        <v/>
      </c>
      <c r="B92" s="0" t="n">
        <v>78845955</v>
      </c>
      <c r="C92" s="0" t="n">
        <v>78846721</v>
      </c>
      <c r="D92" s="0" t="n">
        <v>29114681</v>
      </c>
      <c r="E92" s="0" t="n">
        <v>1</v>
      </c>
      <c r="F92" s="0" t="n">
        <v>1</v>
      </c>
      <c r="G92" s="0" t="n">
        <v>1</v>
      </c>
      <c r="H92" s="0" t="n">
        <v>3</v>
      </c>
      <c r="I92" s="0" t="inlineStr">
        <is>
          <t>101-1488</t>
        </is>
      </c>
      <c r="J92" s="0" t="inlineStr">
        <is>
          <t>ТССЦ Московской обл., 101-1488, приказ Минстроя России №675/пр от 28.02.2017 № 254/пр</t>
        </is>
      </c>
      <c r="K92" s="0" t="inlineStr">
        <is>
          <t>Шурупы с шестигранной головкой 12х70 мм</t>
        </is>
      </c>
      <c r="L92" s="0" t="n">
        <v>1348</v>
      </c>
      <c r="N92" s="0" t="n">
        <v>1009</v>
      </c>
      <c r="O92" s="0" t="inlineStr">
        <is>
          <t>т</t>
        </is>
      </c>
      <c r="P92" s="0" t="inlineStr">
        <is>
          <t>т</t>
        </is>
      </c>
      <c r="Q92" s="0" t="n">
        <v>1000</v>
      </c>
      <c r="W92" s="0" t="n">
        <v>0</v>
      </c>
      <c r="X92" s="0" t="n">
        <v>-1964751701</v>
      </c>
      <c r="Y92" s="0">
        <f>AT92</f>
        <v/>
      </c>
      <c r="AA92" s="0" t="n">
        <v>238678.12</v>
      </c>
      <c r="AB92" s="0" t="n">
        <v>0</v>
      </c>
      <c r="AC92" s="0" t="n">
        <v>0</v>
      </c>
      <c r="AD92" s="0" t="n">
        <v>0</v>
      </c>
      <c r="AE92" s="0" t="n">
        <v>9628</v>
      </c>
      <c r="AF92" s="0" t="n">
        <v>0</v>
      </c>
      <c r="AG92" s="0" t="n">
        <v>0</v>
      </c>
      <c r="AH92" s="0" t="n">
        <v>0</v>
      </c>
      <c r="AI92" s="0" t="n">
        <v>24.79</v>
      </c>
      <c r="AJ92" s="0" t="n">
        <v>1</v>
      </c>
      <c r="AK92" s="0" t="n">
        <v>1</v>
      </c>
      <c r="AL92" s="0" t="n">
        <v>1</v>
      </c>
      <c r="AM92" s="0" t="n">
        <v>2</v>
      </c>
      <c r="AN92" s="0" t="n">
        <v>0</v>
      </c>
      <c r="AO92" s="0" t="n">
        <v>1</v>
      </c>
      <c r="AP92" s="0" t="n">
        <v>0</v>
      </c>
      <c r="AQ92" s="0" t="n">
        <v>0</v>
      </c>
      <c r="AR92" s="0" t="n">
        <v>0</v>
      </c>
      <c r="AS92" s="0" t="inlineStr"/>
      <c r="AT92" s="0" t="n">
        <v>0.0045</v>
      </c>
      <c r="AU92" s="0" t="inlineStr"/>
      <c r="AV92" s="0" t="n">
        <v>0</v>
      </c>
      <c r="AW92" s="0" t="n">
        <v>2</v>
      </c>
      <c r="AX92" s="0" t="n">
        <v>78846745</v>
      </c>
      <c r="AY92" s="0" t="n">
        <v>1</v>
      </c>
      <c r="AZ92" s="0" t="n">
        <v>0</v>
      </c>
      <c r="BA92" s="0" t="n">
        <v>90</v>
      </c>
      <c r="BB92" s="0" t="n">
        <v>0</v>
      </c>
      <c r="BC92" s="0" t="n">
        <v>0</v>
      </c>
      <c r="BD92" s="0" t="n">
        <v>0</v>
      </c>
      <c r="BE92" s="0" t="n">
        <v>0</v>
      </c>
      <c r="BF92" s="0" t="n">
        <v>0</v>
      </c>
      <c r="BG92" s="0" t="n">
        <v>0</v>
      </c>
      <c r="BH92" s="0" t="n">
        <v>0</v>
      </c>
      <c r="BI92" s="0" t="n">
        <v>0</v>
      </c>
      <c r="BJ92" s="0" t="n">
        <v>0</v>
      </c>
      <c r="BK92" s="0" t="n">
        <v>0</v>
      </c>
      <c r="BL92" s="0" t="n">
        <v>0</v>
      </c>
      <c r="BM92" s="0" t="n">
        <v>0</v>
      </c>
      <c r="BN92" s="0" t="n">
        <v>0</v>
      </c>
      <c r="BO92" s="0" t="n">
        <v>0</v>
      </c>
      <c r="BP92" s="0" t="n">
        <v>0</v>
      </c>
      <c r="BQ92" s="0" t="n">
        <v>0</v>
      </c>
      <c r="BR92" s="0" t="n">
        <v>0</v>
      </c>
      <c r="BS92" s="0" t="n">
        <v>0</v>
      </c>
      <c r="BT92" s="0" t="n">
        <v>0</v>
      </c>
      <c r="BU92" s="0" t="n">
        <v>0</v>
      </c>
      <c r="BV92" s="0" t="n">
        <v>0</v>
      </c>
      <c r="BW92" s="0" t="n">
        <v>0</v>
      </c>
      <c r="CV92" s="0" t="n">
        <v>0</v>
      </c>
      <c r="CW92" s="0" t="n">
        <v>0</v>
      </c>
      <c r="CX92" s="0">
        <f>ROUND(Y92*Source!I276,7)</f>
        <v/>
      </c>
      <c r="CY92" s="0">
        <f>AA92</f>
        <v/>
      </c>
      <c r="CZ92" s="0">
        <f>AE92</f>
        <v/>
      </c>
      <c r="DA92" s="0">
        <f>AI92</f>
        <v/>
      </c>
      <c r="DB92" s="0">
        <f>ROUND(ROUND(AT92*CZ92,2),2)</f>
        <v/>
      </c>
      <c r="DC92" s="0">
        <f>ROUND(ROUND(AT92*AG92,2),2)</f>
        <v/>
      </c>
      <c r="DD92" s="0" t="inlineStr"/>
      <c r="DE92" s="0" t="inlineStr"/>
      <c r="DF92" s="0">
        <f>ROUND(ROUND(AE92*AI92,0)*CX92,0)</f>
        <v/>
      </c>
      <c r="DG92" s="0">
        <f>ROUND(ROUND(AF92,0)*CX92,0)</f>
        <v/>
      </c>
      <c r="DH92" s="0">
        <f>ROUND(ROUND(AG92,0)*CX92,0)</f>
        <v/>
      </c>
      <c r="DI92" s="0">
        <f>ROUND(ROUND(AH92,0)*CX92,0)</f>
        <v/>
      </c>
      <c r="DJ92" s="0">
        <f>DF92</f>
        <v/>
      </c>
      <c r="DK92" s="0" t="n">
        <v>0</v>
      </c>
      <c r="DL92" s="0" t="inlineStr"/>
      <c r="DM92" s="0" t="n">
        <v>0</v>
      </c>
      <c r="DN92" s="0" t="inlineStr"/>
      <c r="DO92" s="0" t="n">
        <v>0</v>
      </c>
    </row>
    <row r="93">
      <c r="A93" s="0">
        <f>ROW(Source!A276)</f>
        <v/>
      </c>
      <c r="B93" s="0" t="n">
        <v>78845955</v>
      </c>
      <c r="C93" s="0" t="n">
        <v>78846721</v>
      </c>
      <c r="D93" s="0" t="n">
        <v>29114471</v>
      </c>
      <c r="E93" s="0" t="n">
        <v>1</v>
      </c>
      <c r="F93" s="0" t="n">
        <v>1</v>
      </c>
      <c r="G93" s="0" t="n">
        <v>1</v>
      </c>
      <c r="H93" s="0" t="n">
        <v>3</v>
      </c>
      <c r="I93" s="0" t="inlineStr">
        <is>
          <t>101-2201</t>
        </is>
      </c>
      <c r="J93" s="0" t="inlineStr">
        <is>
          <t>ТССЦ Московской обл., 101-2201, приказ Минстроя России №675/пр от 28.02.2017 № 254/пр</t>
        </is>
      </c>
      <c r="K93" s="0" t="inlineStr">
        <is>
          <t>Дюбели распорные полиэтиленовые 6х30 мм</t>
        </is>
      </c>
      <c r="L93" s="0" t="n">
        <v>1356</v>
      </c>
      <c r="N93" s="0" t="n">
        <v>1010</v>
      </c>
      <c r="O93" s="0" t="inlineStr">
        <is>
          <t>1000 шт.</t>
        </is>
      </c>
      <c r="P93" s="0" t="inlineStr">
        <is>
          <t>1000 шт.</t>
        </is>
      </c>
      <c r="Q93" s="0" t="n">
        <v>1000</v>
      </c>
      <c r="W93" s="0" t="n">
        <v>0</v>
      </c>
      <c r="X93" s="0" t="n">
        <v>938517584</v>
      </c>
      <c r="Y93" s="0">
        <f>AT93</f>
        <v/>
      </c>
      <c r="AA93" s="0" t="n">
        <v>190.4</v>
      </c>
      <c r="AB93" s="0" t="n">
        <v>0</v>
      </c>
      <c r="AC93" s="0" t="n">
        <v>0</v>
      </c>
      <c r="AD93" s="0" t="n">
        <v>0</v>
      </c>
      <c r="AE93" s="0" t="n">
        <v>160</v>
      </c>
      <c r="AF93" s="0" t="n">
        <v>0</v>
      </c>
      <c r="AG93" s="0" t="n">
        <v>0</v>
      </c>
      <c r="AH93" s="0" t="n">
        <v>0</v>
      </c>
      <c r="AI93" s="0" t="n">
        <v>1.19</v>
      </c>
      <c r="AJ93" s="0" t="n">
        <v>1</v>
      </c>
      <c r="AK93" s="0" t="n">
        <v>1</v>
      </c>
      <c r="AL93" s="0" t="n">
        <v>1</v>
      </c>
      <c r="AM93" s="0" t="n">
        <v>2</v>
      </c>
      <c r="AN93" s="0" t="n">
        <v>0</v>
      </c>
      <c r="AO93" s="0" t="n">
        <v>1</v>
      </c>
      <c r="AP93" s="0" t="n">
        <v>0</v>
      </c>
      <c r="AQ93" s="0" t="n">
        <v>0</v>
      </c>
      <c r="AR93" s="0" t="n">
        <v>0</v>
      </c>
      <c r="AS93" s="0" t="inlineStr"/>
      <c r="AT93" s="0" t="n">
        <v>0.089</v>
      </c>
      <c r="AU93" s="0" t="inlineStr"/>
      <c r="AV93" s="0" t="n">
        <v>0</v>
      </c>
      <c r="AW93" s="0" t="n">
        <v>2</v>
      </c>
      <c r="AX93" s="0" t="n">
        <v>78846746</v>
      </c>
      <c r="AY93" s="0" t="n">
        <v>1</v>
      </c>
      <c r="AZ93" s="0" t="n">
        <v>0</v>
      </c>
      <c r="BA93" s="0" t="n">
        <v>91</v>
      </c>
      <c r="BB93" s="0" t="n">
        <v>0</v>
      </c>
      <c r="BC93" s="0" t="n">
        <v>0</v>
      </c>
      <c r="BD93" s="0" t="n">
        <v>0</v>
      </c>
      <c r="BE93" s="0" t="n">
        <v>0</v>
      </c>
      <c r="BF93" s="0" t="n">
        <v>0</v>
      </c>
      <c r="BG93" s="0" t="n">
        <v>0</v>
      </c>
      <c r="BH93" s="0" t="n">
        <v>0</v>
      </c>
      <c r="BI93" s="0" t="n">
        <v>0</v>
      </c>
      <c r="BJ93" s="0" t="n">
        <v>0</v>
      </c>
      <c r="BK93" s="0" t="n">
        <v>0</v>
      </c>
      <c r="BL93" s="0" t="n">
        <v>0</v>
      </c>
      <c r="BM93" s="0" t="n">
        <v>0</v>
      </c>
      <c r="BN93" s="0" t="n">
        <v>0</v>
      </c>
      <c r="BO93" s="0" t="n">
        <v>0</v>
      </c>
      <c r="BP93" s="0" t="n">
        <v>0</v>
      </c>
      <c r="BQ93" s="0" t="n">
        <v>0</v>
      </c>
      <c r="BR93" s="0" t="n">
        <v>0</v>
      </c>
      <c r="BS93" s="0" t="n">
        <v>0</v>
      </c>
      <c r="BT93" s="0" t="n">
        <v>0</v>
      </c>
      <c r="BU93" s="0" t="n">
        <v>0</v>
      </c>
      <c r="BV93" s="0" t="n">
        <v>0</v>
      </c>
      <c r="BW93" s="0" t="n">
        <v>0</v>
      </c>
      <c r="CV93" s="0" t="n">
        <v>0</v>
      </c>
      <c r="CW93" s="0" t="n">
        <v>0</v>
      </c>
      <c r="CX93" s="0">
        <f>ROUND(Y93*Source!I276,7)</f>
        <v/>
      </c>
      <c r="CY93" s="0">
        <f>AA93</f>
        <v/>
      </c>
      <c r="CZ93" s="0">
        <f>AE93</f>
        <v/>
      </c>
      <c r="DA93" s="0">
        <f>AI93</f>
        <v/>
      </c>
      <c r="DB93" s="0">
        <f>ROUND(ROUND(AT93*CZ93,2),2)</f>
        <v/>
      </c>
      <c r="DC93" s="0">
        <f>ROUND(ROUND(AT93*AG93,2),2)</f>
        <v/>
      </c>
      <c r="DD93" s="0" t="inlineStr"/>
      <c r="DE93" s="0" t="inlineStr"/>
      <c r="DF93" s="0">
        <f>ROUND(ROUND(AE93*AI93,0)*CX93,0)</f>
        <v/>
      </c>
      <c r="DG93" s="0">
        <f>ROUND(ROUND(AF93,0)*CX93,0)</f>
        <v/>
      </c>
      <c r="DH93" s="0">
        <f>ROUND(ROUND(AG93,0)*CX93,0)</f>
        <v/>
      </c>
      <c r="DI93" s="0">
        <f>ROUND(ROUND(AH93,0)*CX93,0)</f>
        <v/>
      </c>
      <c r="DJ93" s="0">
        <f>DF93</f>
        <v/>
      </c>
      <c r="DK93" s="0" t="n">
        <v>0</v>
      </c>
      <c r="DL93" s="0" t="inlineStr"/>
      <c r="DM93" s="0" t="n">
        <v>0</v>
      </c>
      <c r="DN93" s="0" t="inlineStr"/>
      <c r="DO93" s="0" t="n">
        <v>0</v>
      </c>
    </row>
    <row r="94">
      <c r="A94" s="0">
        <f>ROW(Source!A276)</f>
        <v/>
      </c>
      <c r="B94" s="0" t="n">
        <v>78845955</v>
      </c>
      <c r="C94" s="0" t="n">
        <v>78846721</v>
      </c>
      <c r="D94" s="0" t="n">
        <v>29140948</v>
      </c>
      <c r="E94" s="0" t="n">
        <v>1</v>
      </c>
      <c r="F94" s="0" t="n">
        <v>1</v>
      </c>
      <c r="G94" s="0" t="n">
        <v>1</v>
      </c>
      <c r="H94" s="0" t="n">
        <v>3</v>
      </c>
      <c r="I94" s="0" t="inlineStr">
        <is>
          <t>301-0559</t>
        </is>
      </c>
      <c r="J94" s="0" t="inlineStr">
        <is>
          <t>ТССЦ Московской обл., 301-0559, приказ Минстроя России №675/пр от 28.02.2017 № 256/пр</t>
        </is>
      </c>
      <c r="K94" s="0" t="inlineStr">
        <is>
          <t>Радиаторы стальные панельные РСВ2-1, РСВ2-6 однорядные</t>
        </is>
      </c>
      <c r="L94" s="0" t="n">
        <v>1033</v>
      </c>
      <c r="N94" s="0" t="n">
        <v>1013</v>
      </c>
      <c r="O94" s="0" t="inlineStr">
        <is>
          <t>квт</t>
        </is>
      </c>
      <c r="P94" s="0" t="inlineStr">
        <is>
          <t>квт</t>
        </is>
      </c>
      <c r="Q94" s="0" t="n">
        <v>1</v>
      </c>
      <c r="W94" s="0" t="n">
        <v>1</v>
      </c>
      <c r="X94" s="0" t="n">
        <v>-1698548958</v>
      </c>
      <c r="Y94" s="0">
        <f>AT94</f>
        <v/>
      </c>
      <c r="AA94" s="0" t="n">
        <v>1162.18</v>
      </c>
      <c r="AB94" s="0" t="n">
        <v>0</v>
      </c>
      <c r="AC94" s="0" t="n">
        <v>0</v>
      </c>
      <c r="AD94" s="0" t="n">
        <v>0</v>
      </c>
      <c r="AE94" s="0" t="n">
        <v>166.98</v>
      </c>
      <c r="AF94" s="0" t="n">
        <v>0</v>
      </c>
      <c r="AG94" s="0" t="n">
        <v>0</v>
      </c>
      <c r="AH94" s="0" t="n">
        <v>0</v>
      </c>
      <c r="AI94" s="0" t="n">
        <v>6.96</v>
      </c>
      <c r="AJ94" s="0" t="n">
        <v>1</v>
      </c>
      <c r="AK94" s="0" t="n">
        <v>1</v>
      </c>
      <c r="AL94" s="0" t="n">
        <v>1</v>
      </c>
      <c r="AM94" s="0" t="n">
        <v>2</v>
      </c>
      <c r="AN94" s="0" t="n">
        <v>0</v>
      </c>
      <c r="AO94" s="0" t="n">
        <v>1</v>
      </c>
      <c r="AP94" s="0" t="n">
        <v>0</v>
      </c>
      <c r="AQ94" s="0" t="n">
        <v>0</v>
      </c>
      <c r="AR94" s="0" t="n">
        <v>0</v>
      </c>
      <c r="AS94" s="0" t="inlineStr"/>
      <c r="AT94" s="0" t="n">
        <v>-100</v>
      </c>
      <c r="AU94" s="0" t="inlineStr"/>
      <c r="AV94" s="0" t="n">
        <v>0</v>
      </c>
      <c r="AW94" s="0" t="n">
        <v>2</v>
      </c>
      <c r="AX94" s="0" t="n">
        <v>78846747</v>
      </c>
      <c r="AY94" s="0" t="n">
        <v>1</v>
      </c>
      <c r="AZ94" s="0" t="n">
        <v>6144</v>
      </c>
      <c r="BA94" s="0" t="n">
        <v>92</v>
      </c>
      <c r="BB94" s="0" t="n">
        <v>0</v>
      </c>
      <c r="BC94" s="0" t="n">
        <v>0</v>
      </c>
      <c r="BD94" s="0" t="n">
        <v>0</v>
      </c>
      <c r="BE94" s="0" t="n">
        <v>0</v>
      </c>
      <c r="BF94" s="0" t="n">
        <v>0</v>
      </c>
      <c r="BG94" s="0" t="n">
        <v>0</v>
      </c>
      <c r="BH94" s="0" t="n">
        <v>0</v>
      </c>
      <c r="BI94" s="0" t="n">
        <v>0</v>
      </c>
      <c r="BJ94" s="0" t="n">
        <v>0</v>
      </c>
      <c r="BK94" s="0" t="n">
        <v>0</v>
      </c>
      <c r="BL94" s="0" t="n">
        <v>0</v>
      </c>
      <c r="BM94" s="0" t="n">
        <v>0</v>
      </c>
      <c r="BN94" s="0" t="n">
        <v>0</v>
      </c>
      <c r="BO94" s="0" t="n">
        <v>0</v>
      </c>
      <c r="BP94" s="0" t="n">
        <v>0</v>
      </c>
      <c r="BQ94" s="0" t="n">
        <v>0</v>
      </c>
      <c r="BR94" s="0" t="n">
        <v>0</v>
      </c>
      <c r="BS94" s="0" t="n">
        <v>0</v>
      </c>
      <c r="BT94" s="0" t="n">
        <v>0</v>
      </c>
      <c r="BU94" s="0" t="n">
        <v>0</v>
      </c>
      <c r="BV94" s="0" t="n">
        <v>0</v>
      </c>
      <c r="BW94" s="0" t="n">
        <v>0</v>
      </c>
      <c r="CV94" s="0" t="n">
        <v>0</v>
      </c>
      <c r="CW94" s="0" t="n">
        <v>0</v>
      </c>
      <c r="CX94" s="0">
        <f>ROUND(Y94*Source!I276,7)</f>
        <v/>
      </c>
      <c r="CY94" s="0">
        <f>AA94</f>
        <v/>
      </c>
      <c r="CZ94" s="0">
        <f>AE94</f>
        <v/>
      </c>
      <c r="DA94" s="0">
        <f>AI94</f>
        <v/>
      </c>
      <c r="DB94" s="0">
        <f>ROUND(ROUND(AT94*CZ94,2),2)</f>
        <v/>
      </c>
      <c r="DC94" s="0">
        <f>ROUND(ROUND(AT94*AG94,2),2)</f>
        <v/>
      </c>
      <c r="DD94" s="0" t="inlineStr"/>
      <c r="DE94" s="0" t="inlineStr"/>
      <c r="DF94" s="0">
        <f>ROUND(ROUND(AE94*AI94,0)*CX94,0)</f>
        <v/>
      </c>
      <c r="DG94" s="0">
        <f>ROUND(ROUND(AF94,0)*CX94,0)</f>
        <v/>
      </c>
      <c r="DH94" s="0">
        <f>ROUND(ROUND(AG94,0)*CX94,0)</f>
        <v/>
      </c>
      <c r="DI94" s="0">
        <f>ROUND(ROUND(AH94,0)*CX94,0)</f>
        <v/>
      </c>
      <c r="DJ94" s="0">
        <f>DF94</f>
        <v/>
      </c>
      <c r="DK94" s="0" t="n">
        <v>0</v>
      </c>
      <c r="DL94" s="0" t="inlineStr"/>
      <c r="DM94" s="0" t="n">
        <v>0</v>
      </c>
      <c r="DN94" s="0" t="inlineStr"/>
      <c r="DO94" s="0" t="n">
        <v>0</v>
      </c>
    </row>
    <row r="95">
      <c r="A95" s="0">
        <f>ROW(Source!A276)</f>
        <v/>
      </c>
      <c r="B95" s="0" t="n">
        <v>78845955</v>
      </c>
      <c r="C95" s="0" t="n">
        <v>78846721</v>
      </c>
      <c r="D95" s="0" t="n">
        <v>29141200</v>
      </c>
      <c r="E95" s="0" t="n">
        <v>1</v>
      </c>
      <c r="F95" s="0" t="n">
        <v>1</v>
      </c>
      <c r="G95" s="0" t="n">
        <v>1</v>
      </c>
      <c r="H95" s="0" t="n">
        <v>3</v>
      </c>
      <c r="I95" s="0" t="inlineStr">
        <is>
          <t>301-1014</t>
        </is>
      </c>
      <c r="J95" s="0" t="inlineStr">
        <is>
          <t>ТССЦ Московской обл., 301-1014, приказ Минстроя России №675/пр от 28.02.2017 № 256/пр</t>
        </is>
      </c>
      <c r="K95" s="0" t="inlineStr">
        <is>
          <t>Радиаторы биметаллические, марка «Rifar-A 500», количество секций 7, мощность 1155 Вт</t>
        </is>
      </c>
      <c r="L95" s="0" t="n">
        <v>1354</v>
      </c>
      <c r="N95" s="0" t="n">
        <v>1010</v>
      </c>
      <c r="O95" s="0" t="inlineStr">
        <is>
          <t>шт.</t>
        </is>
      </c>
      <c r="P95" s="0" t="inlineStr">
        <is>
          <t>шт.</t>
        </is>
      </c>
      <c r="Q95" s="0" t="n">
        <v>1</v>
      </c>
      <c r="W95" s="0" t="n">
        <v>0</v>
      </c>
      <c r="X95" s="0" t="n">
        <v>-672054610</v>
      </c>
      <c r="Y95" s="0">
        <f>AT95</f>
        <v/>
      </c>
      <c r="AA95" s="0" t="n">
        <v>5308.35</v>
      </c>
      <c r="AB95" s="0" t="n">
        <v>0</v>
      </c>
      <c r="AC95" s="0" t="n">
        <v>0</v>
      </c>
      <c r="AD95" s="0" t="n">
        <v>0</v>
      </c>
      <c r="AE95" s="0" t="n">
        <v>999.6900000000001</v>
      </c>
      <c r="AF95" s="0" t="n">
        <v>0</v>
      </c>
      <c r="AG95" s="0" t="n">
        <v>0</v>
      </c>
      <c r="AH95" s="0" t="n">
        <v>0</v>
      </c>
      <c r="AI95" s="0" t="n">
        <v>5.31</v>
      </c>
      <c r="AJ95" s="0" t="n">
        <v>1</v>
      </c>
      <c r="AK95" s="0" t="n">
        <v>1</v>
      </c>
      <c r="AL95" s="0" t="n">
        <v>1</v>
      </c>
      <c r="AM95" s="0" t="n">
        <v>0</v>
      </c>
      <c r="AN95" s="0" t="n">
        <v>0</v>
      </c>
      <c r="AO95" s="0" t="n">
        <v>0</v>
      </c>
      <c r="AP95" s="0" t="n">
        <v>1</v>
      </c>
      <c r="AQ95" s="0" t="n">
        <v>0</v>
      </c>
      <c r="AR95" s="0" t="n">
        <v>0</v>
      </c>
      <c r="AS95" s="0" t="inlineStr"/>
      <c r="AT95" s="0" t="n">
        <v>86.20689659999999</v>
      </c>
      <c r="AU95" s="0" t="inlineStr"/>
      <c r="AV95" s="0" t="n">
        <v>0</v>
      </c>
      <c r="AW95" s="0" t="n">
        <v>1</v>
      </c>
      <c r="AX95" s="0" t="n">
        <v>-1</v>
      </c>
      <c r="AY95" s="0" t="n">
        <v>0</v>
      </c>
      <c r="AZ95" s="0" t="n">
        <v>0</v>
      </c>
      <c r="BA95" s="0" t="inlineStr"/>
      <c r="BB95" s="0" t="n">
        <v>0</v>
      </c>
      <c r="BC95" s="0" t="n">
        <v>0</v>
      </c>
      <c r="BD95" s="0" t="n">
        <v>0</v>
      </c>
      <c r="BE95" s="0" t="n">
        <v>0</v>
      </c>
      <c r="BF95" s="0" t="n">
        <v>0</v>
      </c>
      <c r="BG95" s="0" t="n">
        <v>0</v>
      </c>
      <c r="BH95" s="0" t="n">
        <v>0</v>
      </c>
      <c r="BI95" s="0" t="n">
        <v>0</v>
      </c>
      <c r="BJ95" s="0" t="n">
        <v>0</v>
      </c>
      <c r="BK95" s="0" t="n">
        <v>0</v>
      </c>
      <c r="BL95" s="0" t="n">
        <v>0</v>
      </c>
      <c r="BM95" s="0" t="n">
        <v>0</v>
      </c>
      <c r="BN95" s="0" t="n">
        <v>0</v>
      </c>
      <c r="BO95" s="0" t="n">
        <v>0</v>
      </c>
      <c r="BP95" s="0" t="n">
        <v>0</v>
      </c>
      <c r="BQ95" s="0" t="n">
        <v>0</v>
      </c>
      <c r="BR95" s="0" t="n">
        <v>0</v>
      </c>
      <c r="BS95" s="0" t="n">
        <v>0</v>
      </c>
      <c r="BT95" s="0" t="n">
        <v>0</v>
      </c>
      <c r="BU95" s="0" t="n">
        <v>0</v>
      </c>
      <c r="BV95" s="0" t="n">
        <v>0</v>
      </c>
      <c r="BW95" s="0" t="n">
        <v>0</v>
      </c>
      <c r="CV95" s="0" t="n">
        <v>0</v>
      </c>
      <c r="CW95" s="0" t="n">
        <v>0</v>
      </c>
      <c r="CX95" s="0">
        <f>ROUND(Y95*Source!I276,7)</f>
        <v/>
      </c>
      <c r="CY95" s="0">
        <f>AA95</f>
        <v/>
      </c>
      <c r="CZ95" s="0">
        <f>AE95</f>
        <v/>
      </c>
      <c r="DA95" s="0">
        <f>AI95</f>
        <v/>
      </c>
      <c r="DB95" s="0">
        <f>ROUND(ROUND(AT95*CZ95,2),2)</f>
        <v/>
      </c>
      <c r="DC95" s="0">
        <f>ROUND(ROUND(AT95*AG95,2),2)</f>
        <v/>
      </c>
      <c r="DD95" s="0" t="inlineStr"/>
      <c r="DE95" s="0" t="inlineStr"/>
      <c r="DF95" s="0">
        <f>ROUND(ROUND(AE95*AI95,0)*CX95,0)</f>
        <v/>
      </c>
      <c r="DG95" s="0">
        <f>ROUND(ROUND(AF95,0)*CX95,0)</f>
        <v/>
      </c>
      <c r="DH95" s="0">
        <f>ROUND(ROUND(AG95,0)*CX95,0)</f>
        <v/>
      </c>
      <c r="DI95" s="0">
        <f>ROUND(ROUND(AH95,0)*CX95,0)</f>
        <v/>
      </c>
      <c r="DJ95" s="0">
        <f>DF95</f>
        <v/>
      </c>
      <c r="DK95" s="0" t="n">
        <v>0</v>
      </c>
      <c r="DL95" s="0" t="inlineStr"/>
      <c r="DM95" s="0" t="n">
        <v>0</v>
      </c>
      <c r="DN95" s="0" t="inlineStr"/>
      <c r="DO95" s="0" t="n">
        <v>0</v>
      </c>
    </row>
    <row r="96">
      <c r="A96" s="0">
        <f>ROW(Source!A276)</f>
        <v/>
      </c>
      <c r="B96" s="0" t="n">
        <v>78845955</v>
      </c>
      <c r="C96" s="0" t="n">
        <v>78846721</v>
      </c>
      <c r="D96" s="0" t="n">
        <v>29140930</v>
      </c>
      <c r="E96" s="0" t="n">
        <v>1</v>
      </c>
      <c r="F96" s="0" t="n">
        <v>1</v>
      </c>
      <c r="G96" s="0" t="n">
        <v>1</v>
      </c>
      <c r="H96" s="0" t="n">
        <v>3</v>
      </c>
      <c r="I96" s="0" t="inlineStr">
        <is>
          <t>301-1225</t>
        </is>
      </c>
      <c r="J96" s="0" t="inlineStr">
        <is>
          <t>ТССЦ Московской обл., 301-1225, приказ Минстроя России №675/пр от 28.02.2017 № 256/пр</t>
        </is>
      </c>
      <c r="K96" s="0" t="inlineStr">
        <is>
          <t>Кронштейны для радиаторов стальных спаренных марки КР1-РС</t>
        </is>
      </c>
      <c r="L96" s="0" t="n">
        <v>1035</v>
      </c>
      <c r="N96" s="0" t="n">
        <v>1013</v>
      </c>
      <c r="O96" s="0" t="inlineStr">
        <is>
          <t>компл.</t>
        </is>
      </c>
      <c r="P96" s="0" t="inlineStr">
        <is>
          <t>компл.</t>
        </is>
      </c>
      <c r="Q96" s="0" t="n">
        <v>1</v>
      </c>
      <c r="W96" s="0" t="n">
        <v>0</v>
      </c>
      <c r="X96" s="0" t="n">
        <v>-1375229326</v>
      </c>
      <c r="Y96" s="0">
        <f>AT96</f>
        <v/>
      </c>
      <c r="AA96" s="0" t="n">
        <v>373.57</v>
      </c>
      <c r="AB96" s="0" t="n">
        <v>0</v>
      </c>
      <c r="AC96" s="0" t="n">
        <v>0</v>
      </c>
      <c r="AD96" s="0" t="n">
        <v>0</v>
      </c>
      <c r="AE96" s="0" t="n">
        <v>24.74</v>
      </c>
      <c r="AF96" s="0" t="n">
        <v>0</v>
      </c>
      <c r="AG96" s="0" t="n">
        <v>0</v>
      </c>
      <c r="AH96" s="0" t="n">
        <v>0</v>
      </c>
      <c r="AI96" s="0" t="n">
        <v>15.1</v>
      </c>
      <c r="AJ96" s="0" t="n">
        <v>1</v>
      </c>
      <c r="AK96" s="0" t="n">
        <v>1</v>
      </c>
      <c r="AL96" s="0" t="n">
        <v>1</v>
      </c>
      <c r="AM96" s="0" t="n">
        <v>2</v>
      </c>
      <c r="AN96" s="0" t="n">
        <v>0</v>
      </c>
      <c r="AO96" s="0" t="n">
        <v>1</v>
      </c>
      <c r="AP96" s="0" t="n">
        <v>0</v>
      </c>
      <c r="AQ96" s="0" t="n">
        <v>0</v>
      </c>
      <c r="AR96" s="0" t="n">
        <v>0</v>
      </c>
      <c r="AS96" s="0" t="inlineStr"/>
      <c r="AT96" s="0" t="n">
        <v>44.2</v>
      </c>
      <c r="AU96" s="0" t="inlineStr"/>
      <c r="AV96" s="0" t="n">
        <v>0</v>
      </c>
      <c r="AW96" s="0" t="n">
        <v>2</v>
      </c>
      <c r="AX96" s="0" t="n">
        <v>78846748</v>
      </c>
      <c r="AY96" s="0" t="n">
        <v>1</v>
      </c>
      <c r="AZ96" s="0" t="n">
        <v>0</v>
      </c>
      <c r="BA96" s="0" t="n">
        <v>93</v>
      </c>
      <c r="BB96" s="0" t="n">
        <v>0</v>
      </c>
      <c r="BC96" s="0" t="n">
        <v>0</v>
      </c>
      <c r="BD96" s="0" t="n">
        <v>0</v>
      </c>
      <c r="BE96" s="0" t="n">
        <v>0</v>
      </c>
      <c r="BF96" s="0" t="n">
        <v>0</v>
      </c>
      <c r="BG96" s="0" t="n">
        <v>0</v>
      </c>
      <c r="BH96" s="0" t="n">
        <v>0</v>
      </c>
      <c r="BI96" s="0" t="n">
        <v>0</v>
      </c>
      <c r="BJ96" s="0" t="n">
        <v>0</v>
      </c>
      <c r="BK96" s="0" t="n">
        <v>0</v>
      </c>
      <c r="BL96" s="0" t="n">
        <v>0</v>
      </c>
      <c r="BM96" s="0" t="n">
        <v>0</v>
      </c>
      <c r="BN96" s="0" t="n">
        <v>0</v>
      </c>
      <c r="BO96" s="0" t="n">
        <v>0</v>
      </c>
      <c r="BP96" s="0" t="n">
        <v>0</v>
      </c>
      <c r="BQ96" s="0" t="n">
        <v>0</v>
      </c>
      <c r="BR96" s="0" t="n">
        <v>0</v>
      </c>
      <c r="BS96" s="0" t="n">
        <v>0</v>
      </c>
      <c r="BT96" s="0" t="n">
        <v>0</v>
      </c>
      <c r="BU96" s="0" t="n">
        <v>0</v>
      </c>
      <c r="BV96" s="0" t="n">
        <v>0</v>
      </c>
      <c r="BW96" s="0" t="n">
        <v>0</v>
      </c>
      <c r="CV96" s="0" t="n">
        <v>0</v>
      </c>
      <c r="CW96" s="0" t="n">
        <v>0</v>
      </c>
      <c r="CX96" s="0">
        <f>ROUND(Y96*Source!I276,7)</f>
        <v/>
      </c>
      <c r="CY96" s="0">
        <f>AA96</f>
        <v/>
      </c>
      <c r="CZ96" s="0">
        <f>AE96</f>
        <v/>
      </c>
      <c r="DA96" s="0">
        <f>AI96</f>
        <v/>
      </c>
      <c r="DB96" s="0">
        <f>ROUND(ROUND(AT96*CZ96,2),2)</f>
        <v/>
      </c>
      <c r="DC96" s="0">
        <f>ROUND(ROUND(AT96*AG96,2),2)</f>
        <v/>
      </c>
      <c r="DD96" s="0" t="inlineStr"/>
      <c r="DE96" s="0" t="inlineStr"/>
      <c r="DF96" s="0">
        <f>ROUND(ROUND(AE96*AI96,0)*CX96,0)</f>
        <v/>
      </c>
      <c r="DG96" s="0">
        <f>ROUND(ROUND(AF96,0)*CX96,0)</f>
        <v/>
      </c>
      <c r="DH96" s="0">
        <f>ROUND(ROUND(AG96,0)*CX96,0)</f>
        <v/>
      </c>
      <c r="DI96" s="0">
        <f>ROUND(ROUND(AH96,0)*CX96,0)</f>
        <v/>
      </c>
      <c r="DJ96" s="0">
        <f>DF96</f>
        <v/>
      </c>
      <c r="DK96" s="0" t="n">
        <v>0</v>
      </c>
      <c r="DL96" s="0" t="inlineStr"/>
      <c r="DM96" s="0" t="n">
        <v>0</v>
      </c>
      <c r="DN96" s="0" t="inlineStr"/>
      <c r="DO96" s="0" t="n">
        <v>0</v>
      </c>
    </row>
    <row r="97">
      <c r="A97" s="0">
        <f>ROW(Source!A276)</f>
        <v/>
      </c>
      <c r="B97" s="0" t="n">
        <v>78845955</v>
      </c>
      <c r="C97" s="0" t="n">
        <v>78846721</v>
      </c>
      <c r="D97" s="0" t="n">
        <v>29140920</v>
      </c>
      <c r="E97" s="0" t="n">
        <v>1</v>
      </c>
      <c r="F97" s="0" t="n">
        <v>1</v>
      </c>
      <c r="G97" s="0" t="n">
        <v>1</v>
      </c>
      <c r="H97" s="0" t="n">
        <v>3</v>
      </c>
      <c r="I97" s="0" t="inlineStr">
        <is>
          <t>301-3361</t>
        </is>
      </c>
      <c r="J97" s="0" t="inlineStr">
        <is>
          <t>ТССЦ Московской обл., 301-3361, приказ Минстроя России №675/пр от 28.02.2017 № 256/пр</t>
        </is>
      </c>
      <c r="K97" s="0" t="inlineStr">
        <is>
          <t>Водный раствор нитрата и карбоната</t>
        </is>
      </c>
      <c r="L97" s="0" t="n">
        <v>1339</v>
      </c>
      <c r="N97" s="0" t="n">
        <v>1007</v>
      </c>
      <c r="O97" s="0" t="inlineStr">
        <is>
          <t>м3</t>
        </is>
      </c>
      <c r="P97" s="0" t="inlineStr">
        <is>
          <t>м3</t>
        </is>
      </c>
      <c r="Q97" s="0" t="n">
        <v>1</v>
      </c>
      <c r="W97" s="0" t="n">
        <v>0</v>
      </c>
      <c r="X97" s="0" t="n">
        <v>-1034213419</v>
      </c>
      <c r="Y97" s="0">
        <f>AT97</f>
        <v/>
      </c>
      <c r="AA97" s="0" t="n">
        <v>89.83</v>
      </c>
      <c r="AB97" s="0" t="n">
        <v>0</v>
      </c>
      <c r="AC97" s="0" t="n">
        <v>0</v>
      </c>
      <c r="AD97" s="0" t="n">
        <v>0</v>
      </c>
      <c r="AE97" s="0" t="n">
        <v>45.83</v>
      </c>
      <c r="AF97" s="0" t="n">
        <v>0</v>
      </c>
      <c r="AG97" s="0" t="n">
        <v>0</v>
      </c>
      <c r="AH97" s="0" t="n">
        <v>0</v>
      </c>
      <c r="AI97" s="0" t="n">
        <v>1.96</v>
      </c>
      <c r="AJ97" s="0" t="n">
        <v>1</v>
      </c>
      <c r="AK97" s="0" t="n">
        <v>1</v>
      </c>
      <c r="AL97" s="0" t="n">
        <v>1</v>
      </c>
      <c r="AM97" s="0" t="n">
        <v>2</v>
      </c>
      <c r="AN97" s="0" t="n">
        <v>0</v>
      </c>
      <c r="AO97" s="0" t="n">
        <v>1</v>
      </c>
      <c r="AP97" s="0" t="n">
        <v>0</v>
      </c>
      <c r="AQ97" s="0" t="n">
        <v>0</v>
      </c>
      <c r="AR97" s="0" t="n">
        <v>0</v>
      </c>
      <c r="AS97" s="0" t="inlineStr"/>
      <c r="AT97" s="0" t="n">
        <v>0.67</v>
      </c>
      <c r="AU97" s="0" t="inlineStr"/>
      <c r="AV97" s="0" t="n">
        <v>0</v>
      </c>
      <c r="AW97" s="0" t="n">
        <v>2</v>
      </c>
      <c r="AX97" s="0" t="n">
        <v>78846749</v>
      </c>
      <c r="AY97" s="0" t="n">
        <v>1</v>
      </c>
      <c r="AZ97" s="0" t="n">
        <v>0</v>
      </c>
      <c r="BA97" s="0" t="n">
        <v>94</v>
      </c>
      <c r="BB97" s="0" t="n">
        <v>0</v>
      </c>
      <c r="BC97" s="0" t="n">
        <v>0</v>
      </c>
      <c r="BD97" s="0" t="n">
        <v>0</v>
      </c>
      <c r="BE97" s="0" t="n">
        <v>0</v>
      </c>
      <c r="BF97" s="0" t="n">
        <v>0</v>
      </c>
      <c r="BG97" s="0" t="n">
        <v>0</v>
      </c>
      <c r="BH97" s="0" t="n">
        <v>0</v>
      </c>
      <c r="BI97" s="0" t="n">
        <v>0</v>
      </c>
      <c r="BJ97" s="0" t="n">
        <v>0</v>
      </c>
      <c r="BK97" s="0" t="n">
        <v>0</v>
      </c>
      <c r="BL97" s="0" t="n">
        <v>0</v>
      </c>
      <c r="BM97" s="0" t="n">
        <v>0</v>
      </c>
      <c r="BN97" s="0" t="n">
        <v>0</v>
      </c>
      <c r="BO97" s="0" t="n">
        <v>0</v>
      </c>
      <c r="BP97" s="0" t="n">
        <v>0</v>
      </c>
      <c r="BQ97" s="0" t="n">
        <v>0</v>
      </c>
      <c r="BR97" s="0" t="n">
        <v>0</v>
      </c>
      <c r="BS97" s="0" t="n">
        <v>0</v>
      </c>
      <c r="BT97" s="0" t="n">
        <v>0</v>
      </c>
      <c r="BU97" s="0" t="n">
        <v>0</v>
      </c>
      <c r="BV97" s="0" t="n">
        <v>0</v>
      </c>
      <c r="BW97" s="0" t="n">
        <v>0</v>
      </c>
      <c r="CV97" s="0" t="n">
        <v>0</v>
      </c>
      <c r="CW97" s="0" t="n">
        <v>0</v>
      </c>
      <c r="CX97" s="0">
        <f>ROUND(Y97*Source!I276,7)</f>
        <v/>
      </c>
      <c r="CY97" s="0">
        <f>AA97</f>
        <v/>
      </c>
      <c r="CZ97" s="0">
        <f>AE97</f>
        <v/>
      </c>
      <c r="DA97" s="0">
        <f>AI97</f>
        <v/>
      </c>
      <c r="DB97" s="0">
        <f>ROUND(ROUND(AT97*CZ97,2),2)</f>
        <v/>
      </c>
      <c r="DC97" s="0">
        <f>ROUND(ROUND(AT97*AG97,2),2)</f>
        <v/>
      </c>
      <c r="DD97" s="0" t="inlineStr"/>
      <c r="DE97" s="0" t="inlineStr"/>
      <c r="DF97" s="0">
        <f>ROUND(ROUND(AE97*AI97,0)*CX97,0)</f>
        <v/>
      </c>
      <c r="DG97" s="0">
        <f>ROUND(ROUND(AF97,0)*CX97,0)</f>
        <v/>
      </c>
      <c r="DH97" s="0">
        <f>ROUND(ROUND(AG97,0)*CX97,0)</f>
        <v/>
      </c>
      <c r="DI97" s="0">
        <f>ROUND(ROUND(AH97,0)*CX97,0)</f>
        <v/>
      </c>
      <c r="DJ97" s="0">
        <f>DF97</f>
        <v/>
      </c>
      <c r="DK97" s="0" t="n">
        <v>0</v>
      </c>
      <c r="DL97" s="0" t="inlineStr"/>
      <c r="DM97" s="0" t="n">
        <v>0</v>
      </c>
      <c r="DN97" s="0" t="inlineStr"/>
      <c r="DO97" s="0" t="n">
        <v>0</v>
      </c>
    </row>
    <row r="98">
      <c r="A98" s="0">
        <f>ROW(Source!A276)</f>
        <v/>
      </c>
      <c r="B98" s="0" t="n">
        <v>78845955</v>
      </c>
      <c r="C98" s="0" t="n">
        <v>78846721</v>
      </c>
      <c r="D98" s="0" t="n">
        <v>29150040</v>
      </c>
      <c r="E98" s="0" t="n">
        <v>1</v>
      </c>
      <c r="F98" s="0" t="n">
        <v>1</v>
      </c>
      <c r="G98" s="0" t="n">
        <v>1</v>
      </c>
      <c r="H98" s="0" t="n">
        <v>3</v>
      </c>
      <c r="I98" s="0" t="inlineStr">
        <is>
          <t>411-0001</t>
        </is>
      </c>
      <c r="J98" s="0" t="inlineStr">
        <is>
          <t>ТССЦ Московской обл., 411-0001, приказ Минстроя России №675/пр от 28.02.2017 № 257/пр</t>
        </is>
      </c>
      <c r="K98" s="0" t="inlineStr">
        <is>
          <t>Вода</t>
        </is>
      </c>
      <c r="L98" s="0" t="n">
        <v>1339</v>
      </c>
      <c r="N98" s="0" t="n">
        <v>1007</v>
      </c>
      <c r="O98" s="0" t="inlineStr">
        <is>
          <t>м3</t>
        </is>
      </c>
      <c r="P98" s="0" t="inlineStr">
        <is>
          <t>м3</t>
        </is>
      </c>
      <c r="Q98" s="0" t="n">
        <v>1</v>
      </c>
      <c r="W98" s="0" t="n">
        <v>0</v>
      </c>
      <c r="X98" s="0" t="n">
        <v>619799737</v>
      </c>
      <c r="Y98" s="0">
        <f>AT98</f>
        <v/>
      </c>
      <c r="AA98" s="0" t="n">
        <v>31.28</v>
      </c>
      <c r="AB98" s="0" t="n">
        <v>0</v>
      </c>
      <c r="AC98" s="0" t="n">
        <v>0</v>
      </c>
      <c r="AD98" s="0" t="n">
        <v>0</v>
      </c>
      <c r="AE98" s="0" t="n">
        <v>2.44</v>
      </c>
      <c r="AF98" s="0" t="n">
        <v>0</v>
      </c>
      <c r="AG98" s="0" t="n">
        <v>0</v>
      </c>
      <c r="AH98" s="0" t="n">
        <v>0</v>
      </c>
      <c r="AI98" s="0" t="n">
        <v>12.82</v>
      </c>
      <c r="AJ98" s="0" t="n">
        <v>1</v>
      </c>
      <c r="AK98" s="0" t="n">
        <v>1</v>
      </c>
      <c r="AL98" s="0" t="n">
        <v>1</v>
      </c>
      <c r="AM98" s="0" t="n">
        <v>2</v>
      </c>
      <c r="AN98" s="0" t="n">
        <v>0</v>
      </c>
      <c r="AO98" s="0" t="n">
        <v>1</v>
      </c>
      <c r="AP98" s="0" t="n">
        <v>0</v>
      </c>
      <c r="AQ98" s="0" t="n">
        <v>0</v>
      </c>
      <c r="AR98" s="0" t="n">
        <v>0</v>
      </c>
      <c r="AS98" s="0" t="inlineStr"/>
      <c r="AT98" s="0" t="n">
        <v>15</v>
      </c>
      <c r="AU98" s="0" t="inlineStr"/>
      <c r="AV98" s="0" t="n">
        <v>0</v>
      </c>
      <c r="AW98" s="0" t="n">
        <v>2</v>
      </c>
      <c r="AX98" s="0" t="n">
        <v>78846750</v>
      </c>
      <c r="AY98" s="0" t="n">
        <v>1</v>
      </c>
      <c r="AZ98" s="0" t="n">
        <v>0</v>
      </c>
      <c r="BA98" s="0" t="n">
        <v>95</v>
      </c>
      <c r="BB98" s="0" t="n">
        <v>0</v>
      </c>
      <c r="BC98" s="0" t="n">
        <v>0</v>
      </c>
      <c r="BD98" s="0" t="n">
        <v>0</v>
      </c>
      <c r="BE98" s="0" t="n">
        <v>0</v>
      </c>
      <c r="BF98" s="0" t="n">
        <v>0</v>
      </c>
      <c r="BG98" s="0" t="n">
        <v>0</v>
      </c>
      <c r="BH98" s="0" t="n">
        <v>0</v>
      </c>
      <c r="BI98" s="0" t="n">
        <v>0</v>
      </c>
      <c r="BJ98" s="0" t="n">
        <v>0</v>
      </c>
      <c r="BK98" s="0" t="n">
        <v>0</v>
      </c>
      <c r="BL98" s="0" t="n">
        <v>0</v>
      </c>
      <c r="BM98" s="0" t="n">
        <v>0</v>
      </c>
      <c r="BN98" s="0" t="n">
        <v>0</v>
      </c>
      <c r="BO98" s="0" t="n">
        <v>0</v>
      </c>
      <c r="BP98" s="0" t="n">
        <v>0</v>
      </c>
      <c r="BQ98" s="0" t="n">
        <v>0</v>
      </c>
      <c r="BR98" s="0" t="n">
        <v>0</v>
      </c>
      <c r="BS98" s="0" t="n">
        <v>0</v>
      </c>
      <c r="BT98" s="0" t="n">
        <v>0</v>
      </c>
      <c r="BU98" s="0" t="n">
        <v>0</v>
      </c>
      <c r="BV98" s="0" t="n">
        <v>0</v>
      </c>
      <c r="BW98" s="0" t="n">
        <v>0</v>
      </c>
      <c r="CV98" s="0" t="n">
        <v>0</v>
      </c>
      <c r="CW98" s="0" t="n">
        <v>0</v>
      </c>
      <c r="CX98" s="0">
        <f>ROUND(Y98*Source!I276,7)</f>
        <v/>
      </c>
      <c r="CY98" s="0">
        <f>AA98</f>
        <v/>
      </c>
      <c r="CZ98" s="0">
        <f>AE98</f>
        <v/>
      </c>
      <c r="DA98" s="0">
        <f>AI98</f>
        <v/>
      </c>
      <c r="DB98" s="0">
        <f>ROUND(ROUND(AT98*CZ98,2),2)</f>
        <v/>
      </c>
      <c r="DC98" s="0">
        <f>ROUND(ROUND(AT98*AG98,2),2)</f>
        <v/>
      </c>
      <c r="DD98" s="0" t="inlineStr"/>
      <c r="DE98" s="0" t="inlineStr"/>
      <c r="DF98" s="0">
        <f>ROUND(ROUND(AE98*AI98,0)*CX98,0)</f>
        <v/>
      </c>
      <c r="DG98" s="0">
        <f>ROUND(ROUND(AF98,0)*CX98,0)</f>
        <v/>
      </c>
      <c r="DH98" s="0">
        <f>ROUND(ROUND(AG98,0)*CX98,0)</f>
        <v/>
      </c>
      <c r="DI98" s="0">
        <f>ROUND(ROUND(AH98,0)*CX98,0)</f>
        <v/>
      </c>
      <c r="DJ98" s="0">
        <f>DF98</f>
        <v/>
      </c>
      <c r="DK98" s="0" t="n">
        <v>0</v>
      </c>
      <c r="DL98" s="0" t="inlineStr"/>
      <c r="DM98" s="0" t="n">
        <v>0</v>
      </c>
      <c r="DN98" s="0" t="inlineStr"/>
      <c r="DO98" s="0" t="n">
        <v>0</v>
      </c>
    </row>
    <row r="99">
      <c r="A99" s="0">
        <f>ROW(Source!A317)</f>
        <v/>
      </c>
      <c r="B99" s="0" t="n">
        <v>78845955</v>
      </c>
      <c r="C99" s="0" t="n">
        <v>78846940</v>
      </c>
      <c r="D99" s="0" t="n">
        <v>18413627</v>
      </c>
      <c r="E99" s="0" t="n">
        <v>1</v>
      </c>
      <c r="F99" s="0" t="n">
        <v>1</v>
      </c>
      <c r="G99" s="0" t="n">
        <v>1</v>
      </c>
      <c r="H99" s="0" t="n">
        <v>1</v>
      </c>
      <c r="I99" s="0" t="inlineStr">
        <is>
          <t>1-1042-90</t>
        </is>
      </c>
      <c r="J99" s="0" t="inlineStr"/>
      <c r="K99" s="0" t="inlineStr">
        <is>
          <t>Рабочий строитель среднего разряда 4,2</t>
        </is>
      </c>
      <c r="L99" s="0" t="n">
        <v>1369</v>
      </c>
      <c r="N99" s="0" t="n">
        <v>1013</v>
      </c>
      <c r="O99" s="0" t="inlineStr">
        <is>
          <t>чел.-ч</t>
        </is>
      </c>
      <c r="P99" s="0" t="inlineStr">
        <is>
          <t>чел.-ч</t>
        </is>
      </c>
      <c r="Q99" s="0" t="n">
        <v>1</v>
      </c>
      <c r="W99" s="0" t="n">
        <v>0</v>
      </c>
      <c r="X99" s="0" t="n">
        <v>-1366182279</v>
      </c>
      <c r="Y99" s="0">
        <f>AT99</f>
        <v/>
      </c>
      <c r="AA99" s="0" t="n">
        <v>0</v>
      </c>
      <c r="AB99" s="0" t="n">
        <v>0</v>
      </c>
      <c r="AC99" s="0" t="n">
        <v>0</v>
      </c>
      <c r="AD99" s="0" t="n">
        <v>9.92</v>
      </c>
      <c r="AE99" s="0" t="n">
        <v>0</v>
      </c>
      <c r="AF99" s="0" t="n">
        <v>0</v>
      </c>
      <c r="AG99" s="0" t="n">
        <v>0</v>
      </c>
      <c r="AH99" s="0" t="n">
        <v>9.92</v>
      </c>
      <c r="AI99" s="0" t="n">
        <v>1</v>
      </c>
      <c r="AJ99" s="0" t="n">
        <v>1</v>
      </c>
      <c r="AK99" s="0" t="n">
        <v>1</v>
      </c>
      <c r="AL99" s="0" t="n">
        <v>1</v>
      </c>
      <c r="AM99" s="0" t="n">
        <v>-2</v>
      </c>
      <c r="AN99" s="0" t="n">
        <v>0</v>
      </c>
      <c r="AO99" s="0" t="n">
        <v>1</v>
      </c>
      <c r="AP99" s="0" t="n">
        <v>0</v>
      </c>
      <c r="AQ99" s="0" t="n">
        <v>0</v>
      </c>
      <c r="AR99" s="0" t="n">
        <v>0</v>
      </c>
      <c r="AS99" s="0" t="inlineStr"/>
      <c r="AT99" s="0" t="n">
        <v>2.31</v>
      </c>
      <c r="AU99" s="0" t="inlineStr"/>
      <c r="AV99" s="0" t="n">
        <v>1</v>
      </c>
      <c r="AW99" s="0" t="n">
        <v>2</v>
      </c>
      <c r="AX99" s="0" t="n">
        <v>78846947</v>
      </c>
      <c r="AY99" s="0" t="n">
        <v>1</v>
      </c>
      <c r="AZ99" s="0" t="n">
        <v>0</v>
      </c>
      <c r="BA99" s="0" t="n">
        <v>96</v>
      </c>
      <c r="BB99" s="0" t="n">
        <v>0</v>
      </c>
      <c r="BC99" s="0" t="n">
        <v>0</v>
      </c>
      <c r="BD99" s="0" t="n">
        <v>0</v>
      </c>
      <c r="BE99" s="0" t="n">
        <v>0</v>
      </c>
      <c r="BF99" s="0" t="n">
        <v>0</v>
      </c>
      <c r="BG99" s="0" t="n">
        <v>0</v>
      </c>
      <c r="BH99" s="0" t="n">
        <v>0</v>
      </c>
      <c r="BI99" s="0" t="n">
        <v>0</v>
      </c>
      <c r="BJ99" s="0" t="n">
        <v>0</v>
      </c>
      <c r="BK99" s="0" t="n">
        <v>0</v>
      </c>
      <c r="BL99" s="0" t="n">
        <v>0</v>
      </c>
      <c r="BM99" s="0" t="n">
        <v>0</v>
      </c>
      <c r="BN99" s="0" t="n">
        <v>0</v>
      </c>
      <c r="BO99" s="0" t="n">
        <v>0</v>
      </c>
      <c r="BP99" s="0" t="n">
        <v>0</v>
      </c>
      <c r="BQ99" s="0" t="n">
        <v>0</v>
      </c>
      <c r="BR99" s="0" t="n">
        <v>0</v>
      </c>
      <c r="BS99" s="0" t="n">
        <v>0</v>
      </c>
      <c r="BT99" s="0" t="n">
        <v>0</v>
      </c>
      <c r="BU99" s="0" t="n">
        <v>0</v>
      </c>
      <c r="BV99" s="0" t="n">
        <v>0</v>
      </c>
      <c r="BW99" s="0" t="n">
        <v>0</v>
      </c>
      <c r="CU99" s="0">
        <f>ROUND(AT99*Source!I317*AH99*AL99,0)</f>
        <v/>
      </c>
      <c r="CV99" s="0">
        <f>ROUND(Y99*Source!I317,7)</f>
        <v/>
      </c>
      <c r="CW99" s="0" t="n">
        <v>0</v>
      </c>
      <c r="CX99" s="0">
        <f>ROUND(Y99*Source!I317,7)</f>
        <v/>
      </c>
      <c r="CY99" s="0">
        <f>AD99</f>
        <v/>
      </c>
      <c r="CZ99" s="0">
        <f>AH99</f>
        <v/>
      </c>
      <c r="DA99" s="0">
        <f>AL99</f>
        <v/>
      </c>
      <c r="DB99" s="0">
        <f>ROUND(ROUND(AT99*CZ99,2),2)</f>
        <v/>
      </c>
      <c r="DC99" s="0">
        <f>ROUND(ROUND(AT99*AG99,2),2)</f>
        <v/>
      </c>
      <c r="DD99" s="0" t="inlineStr"/>
      <c r="DE99" s="0" t="inlineStr"/>
      <c r="DF99" s="0">
        <f>ROUND(ROUND(AE99,0)*CX99,0)</f>
        <v/>
      </c>
      <c r="DG99" s="0">
        <f>ROUND(ROUND(AF99,0)*CX99,0)</f>
        <v/>
      </c>
      <c r="DH99" s="0">
        <f>ROUND(ROUND(AG99,0)*CX99,0)</f>
        <v/>
      </c>
      <c r="DI99" s="0">
        <f>ROUND(ROUND(AH99,0)*CX99,0)</f>
        <v/>
      </c>
      <c r="DJ99" s="0">
        <f>DI99</f>
        <v/>
      </c>
      <c r="DK99" s="0" t="n">
        <v>0</v>
      </c>
      <c r="DL99" s="0" t="inlineStr"/>
      <c r="DM99" s="0" t="n">
        <v>0</v>
      </c>
      <c r="DN99" s="0" t="inlineStr"/>
      <c r="DO99" s="0" t="n">
        <v>0</v>
      </c>
    </row>
    <row r="100">
      <c r="A100" s="0">
        <f>ROW(Source!A317)</f>
        <v/>
      </c>
      <c r="B100" s="0" t="n">
        <v>78845955</v>
      </c>
      <c r="C100" s="0" t="n">
        <v>78846940</v>
      </c>
      <c r="D100" s="0" t="n">
        <v>29172669</v>
      </c>
      <c r="E100" s="0" t="n">
        <v>1</v>
      </c>
      <c r="F100" s="0" t="n">
        <v>1</v>
      </c>
      <c r="G100" s="0" t="n">
        <v>1</v>
      </c>
      <c r="H100" s="0" t="n">
        <v>2</v>
      </c>
      <c r="I100" s="0" t="inlineStr">
        <is>
          <t>041000</t>
        </is>
      </c>
      <c r="J100" s="0" t="inlineStr">
        <is>
          <t>ТСЭМ Московской обл., 041000, приказ Минстроя России №675/пр от 28.02.2017 № 264/пр</t>
        </is>
      </c>
      <c r="K100" s="0" t="inlineStr">
        <is>
          <t>Преобразователи сварочные с номинальным сварочным током 315-500 А</t>
        </is>
      </c>
      <c r="L100" s="0" t="n">
        <v>1368</v>
      </c>
      <c r="N100" s="0" t="n">
        <v>1011</v>
      </c>
      <c r="O100" s="0" t="inlineStr">
        <is>
          <t>маш.-ч</t>
        </is>
      </c>
      <c r="P100" s="0" t="inlineStr">
        <is>
          <t>маш.-ч</t>
        </is>
      </c>
      <c r="Q100" s="0" t="n">
        <v>1</v>
      </c>
      <c r="W100" s="0" t="n">
        <v>0</v>
      </c>
      <c r="X100" s="0" t="n">
        <v>1159853466</v>
      </c>
      <c r="Y100" s="0">
        <f>AT100</f>
        <v/>
      </c>
      <c r="AA100" s="0" t="n">
        <v>0</v>
      </c>
      <c r="AB100" s="0" t="n">
        <v>119.65</v>
      </c>
      <c r="AC100" s="0" t="n">
        <v>0</v>
      </c>
      <c r="AD100" s="0" t="n">
        <v>0</v>
      </c>
      <c r="AE100" s="0" t="n">
        <v>0</v>
      </c>
      <c r="AF100" s="0" t="n">
        <v>12.31</v>
      </c>
      <c r="AG100" s="0" t="n">
        <v>0</v>
      </c>
      <c r="AH100" s="0" t="n">
        <v>0</v>
      </c>
      <c r="AI100" s="0" t="n">
        <v>1</v>
      </c>
      <c r="AJ100" s="0" t="n">
        <v>9.720000000000001</v>
      </c>
      <c r="AK100" s="0" t="n">
        <v>52.25</v>
      </c>
      <c r="AL100" s="0" t="n">
        <v>1</v>
      </c>
      <c r="AM100" s="0" t="n">
        <v>2</v>
      </c>
      <c r="AN100" s="0" t="n">
        <v>0</v>
      </c>
      <c r="AO100" s="0" t="n">
        <v>1</v>
      </c>
      <c r="AP100" s="0" t="n">
        <v>0</v>
      </c>
      <c r="AQ100" s="0" t="n">
        <v>0</v>
      </c>
      <c r="AR100" s="0" t="n">
        <v>0</v>
      </c>
      <c r="AS100" s="0" t="inlineStr"/>
      <c r="AT100" s="0" t="n">
        <v>0.67</v>
      </c>
      <c r="AU100" s="0" t="inlineStr"/>
      <c r="AV100" s="0" t="n">
        <v>0</v>
      </c>
      <c r="AW100" s="0" t="n">
        <v>2</v>
      </c>
      <c r="AX100" s="0" t="n">
        <v>78846948</v>
      </c>
      <c r="AY100" s="0" t="n">
        <v>1</v>
      </c>
      <c r="AZ100" s="0" t="n">
        <v>0</v>
      </c>
      <c r="BA100" s="0" t="n">
        <v>97</v>
      </c>
      <c r="BB100" s="0" t="n">
        <v>0</v>
      </c>
      <c r="BC100" s="0" t="n">
        <v>0</v>
      </c>
      <c r="BD100" s="0" t="n">
        <v>0</v>
      </c>
      <c r="BE100" s="0" t="n">
        <v>0</v>
      </c>
      <c r="BF100" s="0" t="n">
        <v>0</v>
      </c>
      <c r="BG100" s="0" t="n">
        <v>0</v>
      </c>
      <c r="BH100" s="0" t="n">
        <v>0</v>
      </c>
      <c r="BI100" s="0" t="n">
        <v>0</v>
      </c>
      <c r="BJ100" s="0" t="n">
        <v>0</v>
      </c>
      <c r="BK100" s="0" t="n">
        <v>0</v>
      </c>
      <c r="BL100" s="0" t="n">
        <v>0</v>
      </c>
      <c r="BM100" s="0" t="n">
        <v>0</v>
      </c>
      <c r="BN100" s="0" t="n">
        <v>0</v>
      </c>
      <c r="BO100" s="0" t="n">
        <v>0</v>
      </c>
      <c r="BP100" s="0" t="n">
        <v>0</v>
      </c>
      <c r="BQ100" s="0" t="n">
        <v>0</v>
      </c>
      <c r="BR100" s="0" t="n">
        <v>0</v>
      </c>
      <c r="BS100" s="0" t="n">
        <v>0</v>
      </c>
      <c r="BT100" s="0" t="n">
        <v>0</v>
      </c>
      <c r="BU100" s="0" t="n">
        <v>0</v>
      </c>
      <c r="BV100" s="0" t="n">
        <v>0</v>
      </c>
      <c r="BW100" s="0" t="n">
        <v>0</v>
      </c>
      <c r="CV100" s="0" t="n">
        <v>0</v>
      </c>
      <c r="CW100" s="0">
        <f>ROUND(Y100*Source!I317*DO100,7)</f>
        <v/>
      </c>
      <c r="CX100" s="0">
        <f>ROUND(Y100*Source!I317,7)</f>
        <v/>
      </c>
      <c r="CY100" s="0">
        <f>AB100</f>
        <v/>
      </c>
      <c r="CZ100" s="0">
        <f>AF100</f>
        <v/>
      </c>
      <c r="DA100" s="0">
        <f>AJ100</f>
        <v/>
      </c>
      <c r="DB100" s="0">
        <f>ROUND(ROUND(AT100*CZ100,2),2)</f>
        <v/>
      </c>
      <c r="DC100" s="0">
        <f>ROUND(ROUND(AT100*AG100,2),2)</f>
        <v/>
      </c>
      <c r="DD100" s="0" t="inlineStr"/>
      <c r="DE100" s="0" t="inlineStr"/>
      <c r="DF100" s="0">
        <f>ROUND(ROUND(AE100,0)*CX100,0)</f>
        <v/>
      </c>
      <c r="DG100" s="0">
        <f>ROUND(ROUND(AF100*AJ100,0)*CX100,0)</f>
        <v/>
      </c>
      <c r="DH100" s="0">
        <f>ROUND(ROUND(AG100*AK100,0)*CX100,0)</f>
        <v/>
      </c>
      <c r="DI100" s="0">
        <f>ROUND(ROUND(AH100,0)*CX100,0)</f>
        <v/>
      </c>
      <c r="DJ100" s="0">
        <f>DG100</f>
        <v/>
      </c>
      <c r="DK100" s="0" t="n">
        <v>0</v>
      </c>
      <c r="DL100" s="0" t="inlineStr"/>
      <c r="DM100" s="0" t="n">
        <v>0</v>
      </c>
      <c r="DN100" s="0" t="inlineStr"/>
      <c r="DO100" s="0" t="n">
        <v>0</v>
      </c>
    </row>
    <row r="101">
      <c r="A101" s="0">
        <f>ROW(Source!A317)</f>
        <v/>
      </c>
      <c r="B101" s="0" t="n">
        <v>78845955</v>
      </c>
      <c r="C101" s="0" t="n">
        <v>78846940</v>
      </c>
      <c r="D101" s="0" t="n">
        <v>29172679</v>
      </c>
      <c r="E101" s="0" t="n">
        <v>1</v>
      </c>
      <c r="F101" s="0" t="n">
        <v>1</v>
      </c>
      <c r="G101" s="0" t="n">
        <v>1</v>
      </c>
      <c r="H101" s="0" t="n">
        <v>2</v>
      </c>
      <c r="I101" s="0" t="inlineStr">
        <is>
          <t>041400</t>
        </is>
      </c>
      <c r="J101" s="0" t="inlineStr">
        <is>
          <t>ТСЭМ Московской обл., 041400, приказ Минстроя России №675/пр от 28.02.2017 № 264/пр</t>
        </is>
      </c>
      <c r="K101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101" s="0" t="n">
        <v>1368</v>
      </c>
      <c r="N101" s="0" t="n">
        <v>1011</v>
      </c>
      <c r="O101" s="0" t="inlineStr">
        <is>
          <t>маш.-ч</t>
        </is>
      </c>
      <c r="P101" s="0" t="inlineStr">
        <is>
          <t>маш.-ч</t>
        </is>
      </c>
      <c r="Q101" s="0" t="n">
        <v>1</v>
      </c>
      <c r="W101" s="0" t="n">
        <v>0</v>
      </c>
      <c r="X101" s="0" t="n">
        <v>1123115873</v>
      </c>
      <c r="Y101" s="0">
        <f>AT101</f>
        <v/>
      </c>
      <c r="AA101" s="0" t="n">
        <v>0</v>
      </c>
      <c r="AB101" s="0" t="n">
        <v>65.06</v>
      </c>
      <c r="AC101" s="0" t="n">
        <v>0</v>
      </c>
      <c r="AD101" s="0" t="n">
        <v>0</v>
      </c>
      <c r="AE101" s="0" t="n">
        <v>0</v>
      </c>
      <c r="AF101" s="0" t="n">
        <v>6.7</v>
      </c>
      <c r="AG101" s="0" t="n">
        <v>0</v>
      </c>
      <c r="AH101" s="0" t="n">
        <v>0</v>
      </c>
      <c r="AI101" s="0" t="n">
        <v>1</v>
      </c>
      <c r="AJ101" s="0" t="n">
        <v>9.710000000000001</v>
      </c>
      <c r="AK101" s="0" t="n">
        <v>52.25</v>
      </c>
      <c r="AL101" s="0" t="n">
        <v>1</v>
      </c>
      <c r="AM101" s="0" t="n">
        <v>2</v>
      </c>
      <c r="AN101" s="0" t="n">
        <v>0</v>
      </c>
      <c r="AO101" s="0" t="n">
        <v>1</v>
      </c>
      <c r="AP101" s="0" t="n">
        <v>0</v>
      </c>
      <c r="AQ101" s="0" t="n">
        <v>0</v>
      </c>
      <c r="AR101" s="0" t="n">
        <v>0</v>
      </c>
      <c r="AS101" s="0" t="inlineStr"/>
      <c r="AT101" s="0" t="n">
        <v>0.17</v>
      </c>
      <c r="AU101" s="0" t="inlineStr"/>
      <c r="AV101" s="0" t="n">
        <v>0</v>
      </c>
      <c r="AW101" s="0" t="n">
        <v>2</v>
      </c>
      <c r="AX101" s="0" t="n">
        <v>78846949</v>
      </c>
      <c r="AY101" s="0" t="n">
        <v>1</v>
      </c>
      <c r="AZ101" s="0" t="n">
        <v>0</v>
      </c>
      <c r="BA101" s="0" t="n">
        <v>98</v>
      </c>
      <c r="BB101" s="0" t="n">
        <v>0</v>
      </c>
      <c r="BC101" s="0" t="n">
        <v>0</v>
      </c>
      <c r="BD101" s="0" t="n">
        <v>0</v>
      </c>
      <c r="BE101" s="0" t="n">
        <v>0</v>
      </c>
      <c r="BF101" s="0" t="n">
        <v>0</v>
      </c>
      <c r="BG101" s="0" t="n">
        <v>0</v>
      </c>
      <c r="BH101" s="0" t="n">
        <v>0</v>
      </c>
      <c r="BI101" s="0" t="n">
        <v>0</v>
      </c>
      <c r="BJ101" s="0" t="n">
        <v>0</v>
      </c>
      <c r="BK101" s="0" t="n">
        <v>0</v>
      </c>
      <c r="BL101" s="0" t="n">
        <v>0</v>
      </c>
      <c r="BM101" s="0" t="n">
        <v>0</v>
      </c>
      <c r="BN101" s="0" t="n">
        <v>0</v>
      </c>
      <c r="BO101" s="0" t="n">
        <v>0</v>
      </c>
      <c r="BP101" s="0" t="n">
        <v>0</v>
      </c>
      <c r="BQ101" s="0" t="n">
        <v>0</v>
      </c>
      <c r="BR101" s="0" t="n">
        <v>0</v>
      </c>
      <c r="BS101" s="0" t="n">
        <v>0</v>
      </c>
      <c r="BT101" s="0" t="n">
        <v>0</v>
      </c>
      <c r="BU101" s="0" t="n">
        <v>0</v>
      </c>
      <c r="BV101" s="0" t="n">
        <v>0</v>
      </c>
      <c r="BW101" s="0" t="n">
        <v>0</v>
      </c>
      <c r="CV101" s="0" t="n">
        <v>0</v>
      </c>
      <c r="CW101" s="0">
        <f>ROUND(Y101*Source!I317*DO101,7)</f>
        <v/>
      </c>
      <c r="CX101" s="0">
        <f>ROUND(Y101*Source!I317,7)</f>
        <v/>
      </c>
      <c r="CY101" s="0">
        <f>AB101</f>
        <v/>
      </c>
      <c r="CZ101" s="0">
        <f>AF101</f>
        <v/>
      </c>
      <c r="DA101" s="0">
        <f>AJ101</f>
        <v/>
      </c>
      <c r="DB101" s="0">
        <f>ROUND(ROUND(AT101*CZ101,2),2)</f>
        <v/>
      </c>
      <c r="DC101" s="0">
        <f>ROUND(ROUND(AT101*AG101,2),2)</f>
        <v/>
      </c>
      <c r="DD101" s="0" t="inlineStr"/>
      <c r="DE101" s="0" t="inlineStr"/>
      <c r="DF101" s="0">
        <f>ROUND(ROUND(AE101,0)*CX101,0)</f>
        <v/>
      </c>
      <c r="DG101" s="0">
        <f>ROUND(ROUND(AF101*AJ101,0)*CX101,0)</f>
        <v/>
      </c>
      <c r="DH101" s="0">
        <f>ROUND(ROUND(AG101*AK101,0)*CX101,0)</f>
        <v/>
      </c>
      <c r="DI101" s="0">
        <f>ROUND(ROUND(AH101,0)*CX101,0)</f>
        <v/>
      </c>
      <c r="DJ101" s="0">
        <f>DG101</f>
        <v/>
      </c>
      <c r="DK101" s="0" t="n">
        <v>0</v>
      </c>
      <c r="DL101" s="0" t="inlineStr"/>
      <c r="DM101" s="0" t="n">
        <v>0</v>
      </c>
      <c r="DN101" s="0" t="inlineStr"/>
      <c r="DO101" s="0" t="n">
        <v>0</v>
      </c>
    </row>
    <row r="102">
      <c r="A102" s="0">
        <f>ROW(Source!A317)</f>
        <v/>
      </c>
      <c r="B102" s="0" t="n">
        <v>78845955</v>
      </c>
      <c r="C102" s="0" t="n">
        <v>78846940</v>
      </c>
      <c r="D102" s="0" t="n">
        <v>29174507</v>
      </c>
      <c r="E102" s="0" t="n">
        <v>1</v>
      </c>
      <c r="F102" s="0" t="n">
        <v>1</v>
      </c>
      <c r="G102" s="0" t="n">
        <v>1</v>
      </c>
      <c r="H102" s="0" t="n">
        <v>2</v>
      </c>
      <c r="I102" s="0" t="inlineStr">
        <is>
          <t>330301</t>
        </is>
      </c>
      <c r="J102" s="0" t="inlineStr">
        <is>
          <t>ТСЭМ Московской обл., 330301, приказ Минстроя России №675/пр от 28.02.2017 № 264/пр</t>
        </is>
      </c>
      <c r="K102" s="0" t="inlineStr">
        <is>
          <t>Машины шлифовальные электрические</t>
        </is>
      </c>
      <c r="L102" s="0" t="n">
        <v>1368</v>
      </c>
      <c r="N102" s="0" t="n">
        <v>1011</v>
      </c>
      <c r="O102" s="0" t="inlineStr">
        <is>
          <t>маш.-ч</t>
        </is>
      </c>
      <c r="P102" s="0" t="inlineStr">
        <is>
          <t>маш.-ч</t>
        </is>
      </c>
      <c r="Q102" s="0" t="n">
        <v>1</v>
      </c>
      <c r="W102" s="0" t="n">
        <v>0</v>
      </c>
      <c r="X102" s="0" t="n">
        <v>-144556207</v>
      </c>
      <c r="Y102" s="0">
        <f>AT102</f>
        <v/>
      </c>
      <c r="AA102" s="0" t="n">
        <v>0</v>
      </c>
      <c r="AB102" s="0" t="n">
        <v>20.73</v>
      </c>
      <c r="AC102" s="0" t="n">
        <v>0</v>
      </c>
      <c r="AD102" s="0" t="n">
        <v>0</v>
      </c>
      <c r="AE102" s="0" t="n">
        <v>0</v>
      </c>
      <c r="AF102" s="0" t="n">
        <v>5.13</v>
      </c>
      <c r="AG102" s="0" t="n">
        <v>0</v>
      </c>
      <c r="AH102" s="0" t="n">
        <v>0</v>
      </c>
      <c r="AI102" s="0" t="n">
        <v>1</v>
      </c>
      <c r="AJ102" s="0" t="n">
        <v>4.04</v>
      </c>
      <c r="AK102" s="0" t="n">
        <v>52.25</v>
      </c>
      <c r="AL102" s="0" t="n">
        <v>1</v>
      </c>
      <c r="AM102" s="0" t="n">
        <v>2</v>
      </c>
      <c r="AN102" s="0" t="n">
        <v>0</v>
      </c>
      <c r="AO102" s="0" t="n">
        <v>1</v>
      </c>
      <c r="AP102" s="0" t="n">
        <v>0</v>
      </c>
      <c r="AQ102" s="0" t="n">
        <v>0</v>
      </c>
      <c r="AR102" s="0" t="n">
        <v>0</v>
      </c>
      <c r="AS102" s="0" t="inlineStr"/>
      <c r="AT102" s="0" t="n">
        <v>1.57</v>
      </c>
      <c r="AU102" s="0" t="inlineStr"/>
      <c r="AV102" s="0" t="n">
        <v>0</v>
      </c>
      <c r="AW102" s="0" t="n">
        <v>2</v>
      </c>
      <c r="AX102" s="0" t="n">
        <v>78846950</v>
      </c>
      <c r="AY102" s="0" t="n">
        <v>1</v>
      </c>
      <c r="AZ102" s="0" t="n">
        <v>0</v>
      </c>
      <c r="BA102" s="0" t="n">
        <v>99</v>
      </c>
      <c r="BB102" s="0" t="n">
        <v>0</v>
      </c>
      <c r="BC102" s="0" t="n">
        <v>0</v>
      </c>
      <c r="BD102" s="0" t="n">
        <v>0</v>
      </c>
      <c r="BE102" s="0" t="n">
        <v>0</v>
      </c>
      <c r="BF102" s="0" t="n">
        <v>0</v>
      </c>
      <c r="BG102" s="0" t="n">
        <v>0</v>
      </c>
      <c r="BH102" s="0" t="n">
        <v>0</v>
      </c>
      <c r="BI102" s="0" t="n">
        <v>0</v>
      </c>
      <c r="BJ102" s="0" t="n">
        <v>0</v>
      </c>
      <c r="BK102" s="0" t="n">
        <v>0</v>
      </c>
      <c r="BL102" s="0" t="n">
        <v>0</v>
      </c>
      <c r="BM102" s="0" t="n">
        <v>0</v>
      </c>
      <c r="BN102" s="0" t="n">
        <v>0</v>
      </c>
      <c r="BO102" s="0" t="n">
        <v>0</v>
      </c>
      <c r="BP102" s="0" t="n">
        <v>0</v>
      </c>
      <c r="BQ102" s="0" t="n">
        <v>0</v>
      </c>
      <c r="BR102" s="0" t="n">
        <v>0</v>
      </c>
      <c r="BS102" s="0" t="n">
        <v>0</v>
      </c>
      <c r="BT102" s="0" t="n">
        <v>0</v>
      </c>
      <c r="BU102" s="0" t="n">
        <v>0</v>
      </c>
      <c r="BV102" s="0" t="n">
        <v>0</v>
      </c>
      <c r="BW102" s="0" t="n">
        <v>0</v>
      </c>
      <c r="CV102" s="0" t="n">
        <v>0</v>
      </c>
      <c r="CW102" s="0">
        <f>ROUND(Y102*Source!I317*DO102,7)</f>
        <v/>
      </c>
      <c r="CX102" s="0">
        <f>ROUND(Y102*Source!I317,7)</f>
        <v/>
      </c>
      <c r="CY102" s="0">
        <f>AB102</f>
        <v/>
      </c>
      <c r="CZ102" s="0">
        <f>AF102</f>
        <v/>
      </c>
      <c r="DA102" s="0">
        <f>AJ102</f>
        <v/>
      </c>
      <c r="DB102" s="0">
        <f>ROUND(ROUND(AT102*CZ102,2),2)</f>
        <v/>
      </c>
      <c r="DC102" s="0">
        <f>ROUND(ROUND(AT102*AG102,2),2)</f>
        <v/>
      </c>
      <c r="DD102" s="0" t="inlineStr"/>
      <c r="DE102" s="0" t="inlineStr"/>
      <c r="DF102" s="0">
        <f>ROUND(ROUND(AE102,0)*CX102,0)</f>
        <v/>
      </c>
      <c r="DG102" s="0">
        <f>ROUND(ROUND(AF102*AJ102,0)*CX102,0)</f>
        <v/>
      </c>
      <c r="DH102" s="0">
        <f>ROUND(ROUND(AG102*AK102,0)*CX102,0)</f>
        <v/>
      </c>
      <c r="DI102" s="0">
        <f>ROUND(ROUND(AH102,0)*CX102,0)</f>
        <v/>
      </c>
      <c r="DJ102" s="0">
        <f>DG102</f>
        <v/>
      </c>
      <c r="DK102" s="0" t="n">
        <v>0</v>
      </c>
      <c r="DL102" s="0" t="inlineStr"/>
      <c r="DM102" s="0" t="n">
        <v>0</v>
      </c>
      <c r="DN102" s="0" t="inlineStr"/>
      <c r="DO102" s="0" t="n">
        <v>0</v>
      </c>
    </row>
    <row r="103">
      <c r="A103" s="0">
        <f>ROW(Source!A317)</f>
        <v/>
      </c>
      <c r="B103" s="0" t="n">
        <v>78845955</v>
      </c>
      <c r="C103" s="0" t="n">
        <v>78846940</v>
      </c>
      <c r="D103" s="0" t="n">
        <v>29113946</v>
      </c>
      <c r="E103" s="0" t="n">
        <v>1</v>
      </c>
      <c r="F103" s="0" t="n">
        <v>1</v>
      </c>
      <c r="G103" s="0" t="n">
        <v>1</v>
      </c>
      <c r="H103" s="0" t="n">
        <v>3</v>
      </c>
      <c r="I103" s="0" t="inlineStr">
        <is>
          <t>101-0802</t>
        </is>
      </c>
      <c r="J103" s="0" t="inlineStr">
        <is>
          <t>ТССЦ Московской обл., 101-0802, приказ Минстроя России №675/пр от 28.02.2017 № 254/пр</t>
        </is>
      </c>
      <c r="K103" s="0" t="inlineStr">
        <is>
          <t>Проволока порошковая для дуговой сварки</t>
        </is>
      </c>
      <c r="L103" s="0" t="n">
        <v>1348</v>
      </c>
      <c r="N103" s="0" t="n">
        <v>1009</v>
      </c>
      <c r="O103" s="0" t="inlineStr">
        <is>
          <t>т</t>
        </is>
      </c>
      <c r="P103" s="0" t="inlineStr">
        <is>
          <t>т</t>
        </is>
      </c>
      <c r="Q103" s="0" t="n">
        <v>1000</v>
      </c>
      <c r="W103" s="0" t="n">
        <v>0</v>
      </c>
      <c r="X103" s="0" t="n">
        <v>-1112151242</v>
      </c>
      <c r="Y103" s="0">
        <f>AT103</f>
        <v/>
      </c>
      <c r="AA103" s="0" t="n">
        <v>295944.19</v>
      </c>
      <c r="AB103" s="0" t="n">
        <v>0</v>
      </c>
      <c r="AC103" s="0" t="n">
        <v>0</v>
      </c>
      <c r="AD103" s="0" t="n">
        <v>0</v>
      </c>
      <c r="AE103" s="0" t="n">
        <v>15200.01</v>
      </c>
      <c r="AF103" s="0" t="n">
        <v>0</v>
      </c>
      <c r="AG103" s="0" t="n">
        <v>0</v>
      </c>
      <c r="AH103" s="0" t="n">
        <v>0</v>
      </c>
      <c r="AI103" s="0" t="n">
        <v>19.47</v>
      </c>
      <c r="AJ103" s="0" t="n">
        <v>1</v>
      </c>
      <c r="AK103" s="0" t="n">
        <v>1</v>
      </c>
      <c r="AL103" s="0" t="n">
        <v>1</v>
      </c>
      <c r="AM103" s="0" t="n">
        <v>2</v>
      </c>
      <c r="AN103" s="0" t="n">
        <v>0</v>
      </c>
      <c r="AO103" s="0" t="n">
        <v>1</v>
      </c>
      <c r="AP103" s="0" t="n">
        <v>0</v>
      </c>
      <c r="AQ103" s="0" t="n">
        <v>0</v>
      </c>
      <c r="AR103" s="0" t="n">
        <v>0</v>
      </c>
      <c r="AS103" s="0" t="inlineStr"/>
      <c r="AT103" s="0" t="n">
        <v>0.00066</v>
      </c>
      <c r="AU103" s="0" t="inlineStr"/>
      <c r="AV103" s="0" t="n">
        <v>0</v>
      </c>
      <c r="AW103" s="0" t="n">
        <v>2</v>
      </c>
      <c r="AX103" s="0" t="n">
        <v>78846951</v>
      </c>
      <c r="AY103" s="0" t="n">
        <v>1</v>
      </c>
      <c r="AZ103" s="0" t="n">
        <v>0</v>
      </c>
      <c r="BA103" s="0" t="n">
        <v>100</v>
      </c>
      <c r="BB103" s="0" t="n">
        <v>0</v>
      </c>
      <c r="BC103" s="0" t="n">
        <v>0</v>
      </c>
      <c r="BD103" s="0" t="n">
        <v>0</v>
      </c>
      <c r="BE103" s="0" t="n">
        <v>0</v>
      </c>
      <c r="BF103" s="0" t="n">
        <v>0</v>
      </c>
      <c r="BG103" s="0" t="n">
        <v>0</v>
      </c>
      <c r="BH103" s="0" t="n">
        <v>0</v>
      </c>
      <c r="BI103" s="0" t="n">
        <v>0</v>
      </c>
      <c r="BJ103" s="0" t="n">
        <v>0</v>
      </c>
      <c r="BK103" s="0" t="n">
        <v>0</v>
      </c>
      <c r="BL103" s="0" t="n">
        <v>0</v>
      </c>
      <c r="BM103" s="0" t="n">
        <v>0</v>
      </c>
      <c r="BN103" s="0" t="n">
        <v>0</v>
      </c>
      <c r="BO103" s="0" t="n">
        <v>0</v>
      </c>
      <c r="BP103" s="0" t="n">
        <v>0</v>
      </c>
      <c r="BQ103" s="0" t="n">
        <v>0</v>
      </c>
      <c r="BR103" s="0" t="n">
        <v>0</v>
      </c>
      <c r="BS103" s="0" t="n">
        <v>0</v>
      </c>
      <c r="BT103" s="0" t="n">
        <v>0</v>
      </c>
      <c r="BU103" s="0" t="n">
        <v>0</v>
      </c>
      <c r="BV103" s="0" t="n">
        <v>0</v>
      </c>
      <c r="BW103" s="0" t="n">
        <v>0</v>
      </c>
      <c r="CV103" s="0" t="n">
        <v>0</v>
      </c>
      <c r="CW103" s="0" t="n">
        <v>0</v>
      </c>
      <c r="CX103" s="0">
        <f>ROUND(Y103*Source!I317,7)</f>
        <v/>
      </c>
      <c r="CY103" s="0">
        <f>AA103</f>
        <v/>
      </c>
      <c r="CZ103" s="0">
        <f>AE103</f>
        <v/>
      </c>
      <c r="DA103" s="0">
        <f>AI103</f>
        <v/>
      </c>
      <c r="DB103" s="0">
        <f>ROUND(ROUND(AT103*CZ103,2),2)</f>
        <v/>
      </c>
      <c r="DC103" s="0">
        <f>ROUND(ROUND(AT103*AG103,2),2)</f>
        <v/>
      </c>
      <c r="DD103" s="0" t="inlineStr"/>
      <c r="DE103" s="0" t="inlineStr"/>
      <c r="DF103" s="0">
        <f>ROUND(ROUND(AE103*AI103,0)*CX103,0)</f>
        <v/>
      </c>
      <c r="DG103" s="0">
        <f>ROUND(ROUND(AF103,0)*CX103,0)</f>
        <v/>
      </c>
      <c r="DH103" s="0">
        <f>ROUND(ROUND(AG103,0)*CX103,0)</f>
        <v/>
      </c>
      <c r="DI103" s="0">
        <f>ROUND(ROUND(AH103,0)*CX103,0)</f>
        <v/>
      </c>
      <c r="DJ103" s="0">
        <f>DF103</f>
        <v/>
      </c>
      <c r="DK103" s="0" t="n">
        <v>0</v>
      </c>
      <c r="DL103" s="0" t="inlineStr"/>
      <c r="DM103" s="0" t="n">
        <v>0</v>
      </c>
      <c r="DN103" s="0" t="inlineStr"/>
      <c r="DO103" s="0" t="n">
        <v>0</v>
      </c>
    </row>
    <row r="104">
      <c r="A104" s="0">
        <f>ROW(Source!A317)</f>
        <v/>
      </c>
      <c r="B104" s="0" t="n">
        <v>78845955</v>
      </c>
      <c r="C104" s="0" t="n">
        <v>78846940</v>
      </c>
      <c r="D104" s="0" t="n">
        <v>29113990</v>
      </c>
      <c r="E104" s="0" t="n">
        <v>1</v>
      </c>
      <c r="F104" s="0" t="n">
        <v>1</v>
      </c>
      <c r="G104" s="0" t="n">
        <v>1</v>
      </c>
      <c r="H104" s="0" t="n">
        <v>3</v>
      </c>
      <c r="I104" s="0" t="inlineStr">
        <is>
          <t>101-1515</t>
        </is>
      </c>
      <c r="J104" s="0" t="inlineStr">
        <is>
          <t>ТССЦ Московской обл., 101-1515, приказ Минстроя России №675/пр от 28.02.2017 № 254/пр</t>
        </is>
      </c>
      <c r="K104" s="0" t="inlineStr">
        <is>
          <t>Электроды диаметром 4 мм Э46</t>
        </is>
      </c>
      <c r="L104" s="0" t="n">
        <v>1348</v>
      </c>
      <c r="N104" s="0" t="n">
        <v>1009</v>
      </c>
      <c r="O104" s="0" t="inlineStr">
        <is>
          <t>т</t>
        </is>
      </c>
      <c r="P104" s="0" t="inlineStr">
        <is>
          <t>т</t>
        </is>
      </c>
      <c r="Q104" s="0" t="n">
        <v>1000</v>
      </c>
      <c r="W104" s="0" t="n">
        <v>0</v>
      </c>
      <c r="X104" s="0" t="n">
        <v>703561654</v>
      </c>
      <c r="Y104" s="0">
        <f>AT104</f>
        <v/>
      </c>
      <c r="AA104" s="0" t="n">
        <v>247944.36</v>
      </c>
      <c r="AB104" s="0" t="n">
        <v>0</v>
      </c>
      <c r="AC104" s="0" t="n">
        <v>0</v>
      </c>
      <c r="AD104" s="0" t="n">
        <v>0</v>
      </c>
      <c r="AE104" s="0" t="n">
        <v>10169.99</v>
      </c>
      <c r="AF104" s="0" t="n">
        <v>0</v>
      </c>
      <c r="AG104" s="0" t="n">
        <v>0</v>
      </c>
      <c r="AH104" s="0" t="n">
        <v>0</v>
      </c>
      <c r="AI104" s="0" t="n">
        <v>24.38</v>
      </c>
      <c r="AJ104" s="0" t="n">
        <v>1</v>
      </c>
      <c r="AK104" s="0" t="n">
        <v>1</v>
      </c>
      <c r="AL104" s="0" t="n">
        <v>1</v>
      </c>
      <c r="AM104" s="0" t="n">
        <v>2</v>
      </c>
      <c r="AN104" s="0" t="n">
        <v>0</v>
      </c>
      <c r="AO104" s="0" t="n">
        <v>1</v>
      </c>
      <c r="AP104" s="0" t="n">
        <v>0</v>
      </c>
      <c r="AQ104" s="0" t="n">
        <v>0</v>
      </c>
      <c r="AR104" s="0" t="n">
        <v>0</v>
      </c>
      <c r="AS104" s="0" t="inlineStr"/>
      <c r="AT104" s="0" t="n">
        <v>0.001</v>
      </c>
      <c r="AU104" s="0" t="inlineStr"/>
      <c r="AV104" s="0" t="n">
        <v>0</v>
      </c>
      <c r="AW104" s="0" t="n">
        <v>2</v>
      </c>
      <c r="AX104" s="0" t="n">
        <v>78846952</v>
      </c>
      <c r="AY104" s="0" t="n">
        <v>1</v>
      </c>
      <c r="AZ104" s="0" t="n">
        <v>0</v>
      </c>
      <c r="BA104" s="0" t="n">
        <v>101</v>
      </c>
      <c r="BB104" s="0" t="n">
        <v>0</v>
      </c>
      <c r="BC104" s="0" t="n">
        <v>0</v>
      </c>
      <c r="BD104" s="0" t="n">
        <v>0</v>
      </c>
      <c r="BE104" s="0" t="n">
        <v>0</v>
      </c>
      <c r="BF104" s="0" t="n">
        <v>0</v>
      </c>
      <c r="BG104" s="0" t="n">
        <v>0</v>
      </c>
      <c r="BH104" s="0" t="n">
        <v>0</v>
      </c>
      <c r="BI104" s="0" t="n">
        <v>0</v>
      </c>
      <c r="BJ104" s="0" t="n">
        <v>0</v>
      </c>
      <c r="BK104" s="0" t="n">
        <v>0</v>
      </c>
      <c r="BL104" s="0" t="n">
        <v>0</v>
      </c>
      <c r="BM104" s="0" t="n">
        <v>0</v>
      </c>
      <c r="BN104" s="0" t="n">
        <v>0</v>
      </c>
      <c r="BO104" s="0" t="n">
        <v>0</v>
      </c>
      <c r="BP104" s="0" t="n">
        <v>0</v>
      </c>
      <c r="BQ104" s="0" t="n">
        <v>0</v>
      </c>
      <c r="BR104" s="0" t="n">
        <v>0</v>
      </c>
      <c r="BS104" s="0" t="n">
        <v>0</v>
      </c>
      <c r="BT104" s="0" t="n">
        <v>0</v>
      </c>
      <c r="BU104" s="0" t="n">
        <v>0</v>
      </c>
      <c r="BV104" s="0" t="n">
        <v>0</v>
      </c>
      <c r="BW104" s="0" t="n">
        <v>0</v>
      </c>
      <c r="CV104" s="0" t="n">
        <v>0</v>
      </c>
      <c r="CW104" s="0" t="n">
        <v>0</v>
      </c>
      <c r="CX104" s="0">
        <f>ROUND(Y104*Source!I317,7)</f>
        <v/>
      </c>
      <c r="CY104" s="0">
        <f>AA104</f>
        <v/>
      </c>
      <c r="CZ104" s="0">
        <f>AE104</f>
        <v/>
      </c>
      <c r="DA104" s="0">
        <f>AI104</f>
        <v/>
      </c>
      <c r="DB104" s="0">
        <f>ROUND(ROUND(AT104*CZ104,2),2)</f>
        <v/>
      </c>
      <c r="DC104" s="0">
        <f>ROUND(ROUND(AT104*AG104,2),2)</f>
        <v/>
      </c>
      <c r="DD104" s="0" t="inlineStr"/>
      <c r="DE104" s="0" t="inlineStr"/>
      <c r="DF104" s="0">
        <f>ROUND(ROUND(AE104*AI104,0)*CX104,0)</f>
        <v/>
      </c>
      <c r="DG104" s="0">
        <f>ROUND(ROUND(AF104,0)*CX104,0)</f>
        <v/>
      </c>
      <c r="DH104" s="0">
        <f>ROUND(ROUND(AG104,0)*CX104,0)</f>
        <v/>
      </c>
      <c r="DI104" s="0">
        <f>ROUND(ROUND(AH104,0)*CX104,0)</f>
        <v/>
      </c>
      <c r="DJ104" s="0">
        <f>DF104</f>
        <v/>
      </c>
      <c r="DK104" s="0" t="n">
        <v>0</v>
      </c>
      <c r="DL104" s="0" t="inlineStr"/>
      <c r="DM104" s="0" t="n">
        <v>0</v>
      </c>
      <c r="DN104" s="0" t="inlineStr"/>
      <c r="DO104" s="0" t="n">
        <v>0</v>
      </c>
    </row>
    <row r="105">
      <c r="A105" s="0">
        <f>ROW(Source!A356)</f>
        <v/>
      </c>
      <c r="B105" s="0" t="n">
        <v>78845955</v>
      </c>
      <c r="C105" s="0" t="n">
        <v>78847015</v>
      </c>
      <c r="D105" s="0" t="n">
        <v>18410171</v>
      </c>
      <c r="E105" s="0" t="n">
        <v>1</v>
      </c>
      <c r="F105" s="0" t="n">
        <v>1</v>
      </c>
      <c r="G105" s="0" t="n">
        <v>1</v>
      </c>
      <c r="H105" s="0" t="n">
        <v>1</v>
      </c>
      <c r="I105" s="0" t="inlineStr">
        <is>
          <t>1-1034-90</t>
        </is>
      </c>
      <c r="J105" s="0" t="inlineStr"/>
      <c r="K105" s="0" t="inlineStr">
        <is>
          <t>Рабочий строитель среднего разряда 3,4</t>
        </is>
      </c>
      <c r="L105" s="0" t="n">
        <v>1369</v>
      </c>
      <c r="N105" s="0" t="n">
        <v>1013</v>
      </c>
      <c r="O105" s="0" t="inlineStr">
        <is>
          <t>чел.-ч</t>
        </is>
      </c>
      <c r="P105" s="0" t="inlineStr">
        <is>
          <t>чел.-ч</t>
        </is>
      </c>
      <c r="Q105" s="0" t="n">
        <v>1</v>
      </c>
      <c r="W105" s="0" t="n">
        <v>0</v>
      </c>
      <c r="X105" s="0" t="n">
        <v>1151098980</v>
      </c>
      <c r="Y105" s="0">
        <f>AT105</f>
        <v/>
      </c>
      <c r="AA105" s="0" t="n">
        <v>0</v>
      </c>
      <c r="AB105" s="0" t="n">
        <v>0</v>
      </c>
      <c r="AC105" s="0" t="n">
        <v>0</v>
      </c>
      <c r="AD105" s="0" t="n">
        <v>8.970000000000001</v>
      </c>
      <c r="AE105" s="0" t="n">
        <v>0</v>
      </c>
      <c r="AF105" s="0" t="n">
        <v>0</v>
      </c>
      <c r="AG105" s="0" t="n">
        <v>0</v>
      </c>
      <c r="AH105" s="0" t="n">
        <v>8.970000000000001</v>
      </c>
      <c r="AI105" s="0" t="n">
        <v>1</v>
      </c>
      <c r="AJ105" s="0" t="n">
        <v>1</v>
      </c>
      <c r="AK105" s="0" t="n">
        <v>1</v>
      </c>
      <c r="AL105" s="0" t="n">
        <v>1</v>
      </c>
      <c r="AM105" s="0" t="n">
        <v>-2</v>
      </c>
      <c r="AN105" s="0" t="n">
        <v>0</v>
      </c>
      <c r="AO105" s="0" t="n">
        <v>1</v>
      </c>
      <c r="AP105" s="0" t="n">
        <v>1</v>
      </c>
      <c r="AQ105" s="0" t="n">
        <v>0</v>
      </c>
      <c r="AR105" s="0" t="n">
        <v>0</v>
      </c>
      <c r="AS105" s="0" t="inlineStr"/>
      <c r="AT105" s="0" t="n">
        <v>46.99</v>
      </c>
      <c r="AU105" s="0" t="inlineStr"/>
      <c r="AV105" s="0" t="n">
        <v>1</v>
      </c>
      <c r="AW105" s="0" t="n">
        <v>2</v>
      </c>
      <c r="AX105" s="0" t="n">
        <v>78847028</v>
      </c>
      <c r="AY105" s="0" t="n">
        <v>1</v>
      </c>
      <c r="AZ105" s="0" t="n">
        <v>0</v>
      </c>
      <c r="BA105" s="0" t="n">
        <v>102</v>
      </c>
      <c r="BB105" s="0" t="n">
        <v>0</v>
      </c>
      <c r="BC105" s="0" t="n">
        <v>0</v>
      </c>
      <c r="BD105" s="0" t="n">
        <v>0</v>
      </c>
      <c r="BE105" s="0" t="n">
        <v>0</v>
      </c>
      <c r="BF105" s="0" t="n">
        <v>0</v>
      </c>
      <c r="BG105" s="0" t="n">
        <v>0</v>
      </c>
      <c r="BH105" s="0" t="n">
        <v>0</v>
      </c>
      <c r="BI105" s="0" t="n">
        <v>0</v>
      </c>
      <c r="BJ105" s="0" t="n">
        <v>0</v>
      </c>
      <c r="BK105" s="0" t="n">
        <v>0</v>
      </c>
      <c r="BL105" s="0" t="n">
        <v>0</v>
      </c>
      <c r="BM105" s="0" t="n">
        <v>0</v>
      </c>
      <c r="BN105" s="0" t="n">
        <v>0</v>
      </c>
      <c r="BO105" s="0" t="n">
        <v>0</v>
      </c>
      <c r="BP105" s="0" t="n">
        <v>0</v>
      </c>
      <c r="BQ105" s="0" t="n">
        <v>0</v>
      </c>
      <c r="BR105" s="0" t="n">
        <v>0</v>
      </c>
      <c r="BS105" s="0" t="n">
        <v>0</v>
      </c>
      <c r="BT105" s="0" t="n">
        <v>0</v>
      </c>
      <c r="BU105" s="0" t="n">
        <v>0</v>
      </c>
      <c r="BV105" s="0" t="n">
        <v>0</v>
      </c>
      <c r="BW105" s="0" t="n">
        <v>0</v>
      </c>
      <c r="CU105" s="0">
        <f>ROUND(AT105*Source!I356*AH105*AL105,0)</f>
        <v/>
      </c>
      <c r="CV105" s="0">
        <f>ROUND(Y105*Source!I356,7)</f>
        <v/>
      </c>
      <c r="CW105" s="0" t="n">
        <v>0</v>
      </c>
      <c r="CX105" s="0">
        <f>ROUND(Y105*Source!I356,7)</f>
        <v/>
      </c>
      <c r="CY105" s="0">
        <f>AD105</f>
        <v/>
      </c>
      <c r="CZ105" s="0">
        <f>AH105</f>
        <v/>
      </c>
      <c r="DA105" s="0">
        <f>AL105</f>
        <v/>
      </c>
      <c r="DB105" s="0">
        <f>ROUND(ROUND(AT105*CZ105,2),2)</f>
        <v/>
      </c>
      <c r="DC105" s="0">
        <f>ROUND(ROUND(AT105*AG105,2),2)</f>
        <v/>
      </c>
      <c r="DD105" s="0" t="inlineStr"/>
      <c r="DE105" s="0" t="inlineStr"/>
      <c r="DF105" s="0">
        <f>ROUND(ROUND(AE105,0)*CX105,0)</f>
        <v/>
      </c>
      <c r="DG105" s="0">
        <f>ROUND(ROUND(AF105,0)*CX105,0)</f>
        <v/>
      </c>
      <c r="DH105" s="0">
        <f>ROUND(ROUND(AG105,0)*CX105,0)</f>
        <v/>
      </c>
      <c r="DI105" s="0">
        <f>ROUND(ROUND(AH105,0)*CX105,0)</f>
        <v/>
      </c>
      <c r="DJ105" s="0">
        <f>DI105</f>
        <v/>
      </c>
      <c r="DK105" s="0" t="n">
        <v>0</v>
      </c>
      <c r="DL105" s="0" t="inlineStr"/>
      <c r="DM105" s="0" t="n">
        <v>0</v>
      </c>
      <c r="DN105" s="0" t="inlineStr"/>
      <c r="DO105" s="0" t="n">
        <v>0</v>
      </c>
    </row>
    <row r="106">
      <c r="A106" s="0">
        <f>ROW(Source!A356)</f>
        <v/>
      </c>
      <c r="B106" s="0" t="n">
        <v>78845955</v>
      </c>
      <c r="C106" s="0" t="n">
        <v>78847015</v>
      </c>
      <c r="D106" s="0" t="n">
        <v>29174913</v>
      </c>
      <c r="E106" s="0" t="n">
        <v>1</v>
      </c>
      <c r="F106" s="0" t="n">
        <v>1</v>
      </c>
      <c r="G106" s="0" t="n">
        <v>1</v>
      </c>
      <c r="H106" s="0" t="n">
        <v>2</v>
      </c>
      <c r="I106" s="0" t="inlineStr">
        <is>
          <t>400001</t>
        </is>
      </c>
      <c r="J106" s="0" t="inlineStr">
        <is>
          <t>ТСЭМ Московской обл., 400001, приказ Минстроя России №675/пр от 28.02.2017 № 264/пр</t>
        </is>
      </c>
      <c r="K106" s="0" t="inlineStr">
        <is>
          <t>Автомобили бортовые, грузоподъемность до 5 т</t>
        </is>
      </c>
      <c r="L106" s="0" t="n">
        <v>1368</v>
      </c>
      <c r="N106" s="0" t="n">
        <v>1011</v>
      </c>
      <c r="O106" s="0" t="inlineStr">
        <is>
          <t>маш.-ч</t>
        </is>
      </c>
      <c r="P106" s="0" t="inlineStr">
        <is>
          <t>маш.-ч</t>
        </is>
      </c>
      <c r="Q106" s="0" t="n">
        <v>1</v>
      </c>
      <c r="W106" s="0" t="n">
        <v>0</v>
      </c>
      <c r="X106" s="0" t="n">
        <v>1230759911</v>
      </c>
      <c r="Y106" s="0">
        <f>AT106</f>
        <v/>
      </c>
      <c r="AA106" s="0" t="n">
        <v>0</v>
      </c>
      <c r="AB106" s="0" t="n">
        <v>2177.51</v>
      </c>
      <c r="AC106" s="0" t="n">
        <v>606.1</v>
      </c>
      <c r="AD106" s="0" t="n">
        <v>0</v>
      </c>
      <c r="AE106" s="0" t="n">
        <v>0</v>
      </c>
      <c r="AF106" s="0" t="n">
        <v>87.17</v>
      </c>
      <c r="AG106" s="0" t="n">
        <v>11.6</v>
      </c>
      <c r="AH106" s="0" t="n">
        <v>0</v>
      </c>
      <c r="AI106" s="0" t="n">
        <v>1</v>
      </c>
      <c r="AJ106" s="0" t="n">
        <v>24.98</v>
      </c>
      <c r="AK106" s="0" t="n">
        <v>52.25</v>
      </c>
      <c r="AL106" s="0" t="n">
        <v>1</v>
      </c>
      <c r="AM106" s="0" t="n">
        <v>2</v>
      </c>
      <c r="AN106" s="0" t="n">
        <v>0</v>
      </c>
      <c r="AO106" s="0" t="n">
        <v>1</v>
      </c>
      <c r="AP106" s="0" t="n">
        <v>1</v>
      </c>
      <c r="AQ106" s="0" t="n">
        <v>0</v>
      </c>
      <c r="AR106" s="0" t="n">
        <v>0</v>
      </c>
      <c r="AS106" s="0" t="inlineStr"/>
      <c r="AT106" s="0" t="n">
        <v>0.12</v>
      </c>
      <c r="AU106" s="0" t="inlineStr"/>
      <c r="AV106" s="0" t="n">
        <v>0</v>
      </c>
      <c r="AW106" s="0" t="n">
        <v>2</v>
      </c>
      <c r="AX106" s="0" t="n">
        <v>78847029</v>
      </c>
      <c r="AY106" s="0" t="n">
        <v>1</v>
      </c>
      <c r="AZ106" s="0" t="n">
        <v>0</v>
      </c>
      <c r="BA106" s="0" t="n">
        <v>103</v>
      </c>
      <c r="BB106" s="0" t="n">
        <v>0</v>
      </c>
      <c r="BC106" s="0" t="n">
        <v>0</v>
      </c>
      <c r="BD106" s="0" t="n">
        <v>0</v>
      </c>
      <c r="BE106" s="0" t="n">
        <v>0</v>
      </c>
      <c r="BF106" s="0" t="n">
        <v>0</v>
      </c>
      <c r="BG106" s="0" t="n">
        <v>0</v>
      </c>
      <c r="BH106" s="0" t="n">
        <v>0</v>
      </c>
      <c r="BI106" s="0" t="n">
        <v>0</v>
      </c>
      <c r="BJ106" s="0" t="n">
        <v>0</v>
      </c>
      <c r="BK106" s="0" t="n">
        <v>0</v>
      </c>
      <c r="BL106" s="0" t="n">
        <v>0</v>
      </c>
      <c r="BM106" s="0" t="n">
        <v>0</v>
      </c>
      <c r="BN106" s="0" t="n">
        <v>0</v>
      </c>
      <c r="BO106" s="0" t="n">
        <v>0</v>
      </c>
      <c r="BP106" s="0" t="n">
        <v>0</v>
      </c>
      <c r="BQ106" s="0" t="n">
        <v>0</v>
      </c>
      <c r="BR106" s="0" t="n">
        <v>0</v>
      </c>
      <c r="BS106" s="0" t="n">
        <v>0</v>
      </c>
      <c r="BT106" s="0" t="n">
        <v>0</v>
      </c>
      <c r="BU106" s="0" t="n">
        <v>0</v>
      </c>
      <c r="BV106" s="0" t="n">
        <v>0</v>
      </c>
      <c r="BW106" s="0" t="n">
        <v>0</v>
      </c>
      <c r="CV106" s="0" t="n">
        <v>0</v>
      </c>
      <c r="CW106" s="0">
        <f>ROUND(Y106*Source!I356*DO106,7)</f>
        <v/>
      </c>
      <c r="CX106" s="0">
        <f>ROUND(Y106*Source!I356,7)</f>
        <v/>
      </c>
      <c r="CY106" s="0">
        <f>AB106</f>
        <v/>
      </c>
      <c r="CZ106" s="0">
        <f>AF106</f>
        <v/>
      </c>
      <c r="DA106" s="0">
        <f>AJ106</f>
        <v/>
      </c>
      <c r="DB106" s="0">
        <f>ROUND(ROUND(AT106*CZ106,2),2)</f>
        <v/>
      </c>
      <c r="DC106" s="0">
        <f>ROUND(ROUND(AT106*AG106,2),2)</f>
        <v/>
      </c>
      <c r="DD106" s="0" t="inlineStr"/>
      <c r="DE106" s="0" t="inlineStr"/>
      <c r="DF106" s="0">
        <f>ROUND(ROUND(AE106,0)*CX106,0)</f>
        <v/>
      </c>
      <c r="DG106" s="0">
        <f>ROUND(ROUND(AF106*AJ106,0)*CX106,0)</f>
        <v/>
      </c>
      <c r="DH106" s="0">
        <f>ROUND(ROUND(AG106*AK106,0)*CX106,0)</f>
        <v/>
      </c>
      <c r="DI106" s="0">
        <f>ROUND(ROUND(AH106,0)*CX106,0)</f>
        <v/>
      </c>
      <c r="DJ106" s="0">
        <f>DG106</f>
        <v/>
      </c>
      <c r="DK106" s="0" t="n">
        <v>0</v>
      </c>
      <c r="DL106" s="0" t="inlineStr"/>
      <c r="DM106" s="0" t="n">
        <v>0</v>
      </c>
      <c r="DN106" s="0" t="inlineStr"/>
      <c r="DO106" s="0" t="n">
        <v>0</v>
      </c>
    </row>
    <row r="107">
      <c r="A107" s="0">
        <f>ROW(Source!A356)</f>
        <v/>
      </c>
      <c r="B107" s="0" t="n">
        <v>78845955</v>
      </c>
      <c r="C107" s="0" t="n">
        <v>78847015</v>
      </c>
      <c r="D107" s="0" t="n">
        <v>29107809</v>
      </c>
      <c r="E107" s="0" t="n">
        <v>1</v>
      </c>
      <c r="F107" s="0" t="n">
        <v>1</v>
      </c>
      <c r="G107" s="0" t="n">
        <v>1</v>
      </c>
      <c r="H107" s="0" t="n">
        <v>3</v>
      </c>
      <c r="I107" s="0" t="inlineStr">
        <is>
          <t>101-1704</t>
        </is>
      </c>
      <c r="J107" s="0" t="inlineStr">
        <is>
          <t>ТССЦ Московской обл., 101-1704, приказ Минстроя России №675/пр от 28.02.2017 № 254/пр</t>
        </is>
      </c>
      <c r="K107" s="0" t="inlineStr">
        <is>
          <t>Войлок строительный</t>
        </is>
      </c>
      <c r="L107" s="0" t="n">
        <v>1348</v>
      </c>
      <c r="N107" s="0" t="n">
        <v>1009</v>
      </c>
      <c r="O107" s="0" t="inlineStr">
        <is>
          <t>т</t>
        </is>
      </c>
      <c r="P107" s="0" t="inlineStr">
        <is>
          <t>т</t>
        </is>
      </c>
      <c r="Q107" s="0" t="n">
        <v>1000</v>
      </c>
      <c r="W107" s="0" t="n">
        <v>0</v>
      </c>
      <c r="X107" s="0" t="n">
        <v>1662468189</v>
      </c>
      <c r="Y107" s="0">
        <f>AT107</f>
        <v/>
      </c>
      <c r="AA107" s="0" t="n">
        <v>322363.34</v>
      </c>
      <c r="AB107" s="0" t="n">
        <v>0</v>
      </c>
      <c r="AC107" s="0" t="n">
        <v>0</v>
      </c>
      <c r="AD107" s="0" t="n">
        <v>0</v>
      </c>
      <c r="AE107" s="0" t="n">
        <v>9774.51</v>
      </c>
      <c r="AF107" s="0" t="n">
        <v>0</v>
      </c>
      <c r="AG107" s="0" t="n">
        <v>0</v>
      </c>
      <c r="AH107" s="0" t="n">
        <v>0</v>
      </c>
      <c r="AI107" s="0" t="n">
        <v>32.98</v>
      </c>
      <c r="AJ107" s="0" t="n">
        <v>1</v>
      </c>
      <c r="AK107" s="0" t="n">
        <v>1</v>
      </c>
      <c r="AL107" s="0" t="n">
        <v>1</v>
      </c>
      <c r="AM107" s="0" t="n">
        <v>2</v>
      </c>
      <c r="AN107" s="0" t="n">
        <v>0</v>
      </c>
      <c r="AO107" s="0" t="n">
        <v>1</v>
      </c>
      <c r="AP107" s="0" t="n">
        <v>1</v>
      </c>
      <c r="AQ107" s="0" t="n">
        <v>0</v>
      </c>
      <c r="AR107" s="0" t="n">
        <v>0</v>
      </c>
      <c r="AS107" s="0" t="inlineStr"/>
      <c r="AT107" s="0" t="n">
        <v>0.08799999999999999</v>
      </c>
      <c r="AU107" s="0" t="inlineStr"/>
      <c r="AV107" s="0" t="n">
        <v>0</v>
      </c>
      <c r="AW107" s="0" t="n">
        <v>2</v>
      </c>
      <c r="AX107" s="0" t="n">
        <v>78847030</v>
      </c>
      <c r="AY107" s="0" t="n">
        <v>1</v>
      </c>
      <c r="AZ107" s="0" t="n">
        <v>0</v>
      </c>
      <c r="BA107" s="0" t="n">
        <v>104</v>
      </c>
      <c r="BB107" s="0" t="n">
        <v>0</v>
      </c>
      <c r="BC107" s="0" t="n">
        <v>0</v>
      </c>
      <c r="BD107" s="0" t="n">
        <v>0</v>
      </c>
      <c r="BE107" s="0" t="n">
        <v>0</v>
      </c>
      <c r="BF107" s="0" t="n">
        <v>0</v>
      </c>
      <c r="BG107" s="0" t="n">
        <v>0</v>
      </c>
      <c r="BH107" s="0" t="n">
        <v>0</v>
      </c>
      <c r="BI107" s="0" t="n">
        <v>0</v>
      </c>
      <c r="BJ107" s="0" t="n">
        <v>0</v>
      </c>
      <c r="BK107" s="0" t="n">
        <v>0</v>
      </c>
      <c r="BL107" s="0" t="n">
        <v>0</v>
      </c>
      <c r="BM107" s="0" t="n">
        <v>0</v>
      </c>
      <c r="BN107" s="0" t="n">
        <v>0</v>
      </c>
      <c r="BO107" s="0" t="n">
        <v>0</v>
      </c>
      <c r="BP107" s="0" t="n">
        <v>0</v>
      </c>
      <c r="BQ107" s="0" t="n">
        <v>0</v>
      </c>
      <c r="BR107" s="0" t="n">
        <v>0</v>
      </c>
      <c r="BS107" s="0" t="n">
        <v>0</v>
      </c>
      <c r="BT107" s="0" t="n">
        <v>0</v>
      </c>
      <c r="BU107" s="0" t="n">
        <v>0</v>
      </c>
      <c r="BV107" s="0" t="n">
        <v>0</v>
      </c>
      <c r="BW107" s="0" t="n">
        <v>0</v>
      </c>
      <c r="CV107" s="0" t="n">
        <v>0</v>
      </c>
      <c r="CW107" s="0" t="n">
        <v>0</v>
      </c>
      <c r="CX107" s="0">
        <f>ROUND(Y107*Source!I356,7)</f>
        <v/>
      </c>
      <c r="CY107" s="0">
        <f>AA107</f>
        <v/>
      </c>
      <c r="CZ107" s="0">
        <f>AE107</f>
        <v/>
      </c>
      <c r="DA107" s="0">
        <f>AI107</f>
        <v/>
      </c>
      <c r="DB107" s="0">
        <f>ROUND(ROUND(AT107*CZ107,2),2)</f>
        <v/>
      </c>
      <c r="DC107" s="0">
        <f>ROUND(ROUND(AT107*AG107,2),2)</f>
        <v/>
      </c>
      <c r="DD107" s="0" t="inlineStr"/>
      <c r="DE107" s="0" t="inlineStr"/>
      <c r="DF107" s="0">
        <f>ROUND(ROUND(AE107*AI107,0)*CX107,0)</f>
        <v/>
      </c>
      <c r="DG107" s="0">
        <f>ROUND(ROUND(AF107,0)*CX107,0)</f>
        <v/>
      </c>
      <c r="DH107" s="0">
        <f>ROUND(ROUND(AG107,0)*CX107,0)</f>
        <v/>
      </c>
      <c r="DI107" s="0">
        <f>ROUND(ROUND(AH107,0)*CX107,0)</f>
        <v/>
      </c>
      <c r="DJ107" s="0">
        <f>DF107</f>
        <v/>
      </c>
      <c r="DK107" s="0" t="n">
        <v>0</v>
      </c>
      <c r="DL107" s="0" t="inlineStr"/>
      <c r="DM107" s="0" t="n">
        <v>0</v>
      </c>
      <c r="DN107" s="0" t="inlineStr"/>
      <c r="DO107" s="0" t="n">
        <v>0</v>
      </c>
    </row>
    <row r="108">
      <c r="A108" s="0">
        <f>ROW(Source!A356)</f>
        <v/>
      </c>
      <c r="B108" s="0" t="n">
        <v>78845955</v>
      </c>
      <c r="C108" s="0" t="n">
        <v>78847015</v>
      </c>
      <c r="D108" s="0" t="n">
        <v>29109162</v>
      </c>
      <c r="E108" s="0" t="n">
        <v>1</v>
      </c>
      <c r="F108" s="0" t="n">
        <v>1</v>
      </c>
      <c r="G108" s="0" t="n">
        <v>1</v>
      </c>
      <c r="H108" s="0" t="n">
        <v>3</v>
      </c>
      <c r="I108" s="0" t="inlineStr">
        <is>
          <t>101-1742</t>
        </is>
      </c>
      <c r="J108" s="0" t="inlineStr">
        <is>
          <t>ТССЦ Московской обл., 101-1742, приказ Минстроя России №675/пр от 28.02.2017 № 254/пр</t>
        </is>
      </c>
      <c r="K108" s="0" t="inlineStr">
        <is>
          <t>Толь с крупнозернистой посыпкой гидроизоляционный марки ТГ-350</t>
        </is>
      </c>
      <c r="L108" s="0" t="n">
        <v>1327</v>
      </c>
      <c r="N108" s="0" t="n">
        <v>1005</v>
      </c>
      <c r="O108" s="0" t="inlineStr">
        <is>
          <t>м2</t>
        </is>
      </c>
      <c r="P108" s="0" t="inlineStr">
        <is>
          <t>м2</t>
        </is>
      </c>
      <c r="Q108" s="0" t="n">
        <v>1</v>
      </c>
      <c r="W108" s="0" t="n">
        <v>0</v>
      </c>
      <c r="X108" s="0" t="n">
        <v>328735001</v>
      </c>
      <c r="Y108" s="0">
        <f>AT108</f>
        <v/>
      </c>
      <c r="AA108" s="0" t="n">
        <v>60.13</v>
      </c>
      <c r="AB108" s="0" t="n">
        <v>0</v>
      </c>
      <c r="AC108" s="0" t="n">
        <v>0</v>
      </c>
      <c r="AD108" s="0" t="n">
        <v>0</v>
      </c>
      <c r="AE108" s="0" t="n">
        <v>5.71</v>
      </c>
      <c r="AF108" s="0" t="n">
        <v>0</v>
      </c>
      <c r="AG108" s="0" t="n">
        <v>0</v>
      </c>
      <c r="AH108" s="0" t="n">
        <v>0</v>
      </c>
      <c r="AI108" s="0" t="n">
        <v>10.53</v>
      </c>
      <c r="AJ108" s="0" t="n">
        <v>1</v>
      </c>
      <c r="AK108" s="0" t="n">
        <v>1</v>
      </c>
      <c r="AL108" s="0" t="n">
        <v>1</v>
      </c>
      <c r="AM108" s="0" t="n">
        <v>2</v>
      </c>
      <c r="AN108" s="0" t="n">
        <v>0</v>
      </c>
      <c r="AO108" s="0" t="n">
        <v>1</v>
      </c>
      <c r="AP108" s="0" t="n">
        <v>1</v>
      </c>
      <c r="AQ108" s="0" t="n">
        <v>0</v>
      </c>
      <c r="AR108" s="0" t="n">
        <v>0</v>
      </c>
      <c r="AS108" s="0" t="inlineStr"/>
      <c r="AT108" s="0" t="n">
        <v>2.7</v>
      </c>
      <c r="AU108" s="0" t="inlineStr"/>
      <c r="AV108" s="0" t="n">
        <v>0</v>
      </c>
      <c r="AW108" s="0" t="n">
        <v>2</v>
      </c>
      <c r="AX108" s="0" t="n">
        <v>78847031</v>
      </c>
      <c r="AY108" s="0" t="n">
        <v>1</v>
      </c>
      <c r="AZ108" s="0" t="n">
        <v>0</v>
      </c>
      <c r="BA108" s="0" t="n">
        <v>105</v>
      </c>
      <c r="BB108" s="0" t="n">
        <v>0</v>
      </c>
      <c r="BC108" s="0" t="n">
        <v>0</v>
      </c>
      <c r="BD108" s="0" t="n">
        <v>0</v>
      </c>
      <c r="BE108" s="0" t="n">
        <v>0</v>
      </c>
      <c r="BF108" s="0" t="n">
        <v>0</v>
      </c>
      <c r="BG108" s="0" t="n">
        <v>0</v>
      </c>
      <c r="BH108" s="0" t="n">
        <v>0</v>
      </c>
      <c r="BI108" s="0" t="n">
        <v>0</v>
      </c>
      <c r="BJ108" s="0" t="n">
        <v>0</v>
      </c>
      <c r="BK108" s="0" t="n">
        <v>0</v>
      </c>
      <c r="BL108" s="0" t="n">
        <v>0</v>
      </c>
      <c r="BM108" s="0" t="n">
        <v>0</v>
      </c>
      <c r="BN108" s="0" t="n">
        <v>0</v>
      </c>
      <c r="BO108" s="0" t="n">
        <v>0</v>
      </c>
      <c r="BP108" s="0" t="n">
        <v>0</v>
      </c>
      <c r="BQ108" s="0" t="n">
        <v>0</v>
      </c>
      <c r="BR108" s="0" t="n">
        <v>0</v>
      </c>
      <c r="BS108" s="0" t="n">
        <v>0</v>
      </c>
      <c r="BT108" s="0" t="n">
        <v>0</v>
      </c>
      <c r="BU108" s="0" t="n">
        <v>0</v>
      </c>
      <c r="BV108" s="0" t="n">
        <v>0</v>
      </c>
      <c r="BW108" s="0" t="n">
        <v>0</v>
      </c>
      <c r="CV108" s="0" t="n">
        <v>0</v>
      </c>
      <c r="CW108" s="0" t="n">
        <v>0</v>
      </c>
      <c r="CX108" s="0">
        <f>ROUND(Y108*Source!I356,7)</f>
        <v/>
      </c>
      <c r="CY108" s="0">
        <f>AA108</f>
        <v/>
      </c>
      <c r="CZ108" s="0">
        <f>AE108</f>
        <v/>
      </c>
      <c r="DA108" s="0">
        <f>AI108</f>
        <v/>
      </c>
      <c r="DB108" s="0">
        <f>ROUND(ROUND(AT108*CZ108,2),2)</f>
        <v/>
      </c>
      <c r="DC108" s="0">
        <f>ROUND(ROUND(AT108*AG108,2),2)</f>
        <v/>
      </c>
      <c r="DD108" s="0" t="inlineStr"/>
      <c r="DE108" s="0" t="inlineStr"/>
      <c r="DF108" s="0">
        <f>ROUND(ROUND(AE108*AI108,0)*CX108,0)</f>
        <v/>
      </c>
      <c r="DG108" s="0">
        <f>ROUND(ROUND(AF108,0)*CX108,0)</f>
        <v/>
      </c>
      <c r="DH108" s="0">
        <f>ROUND(ROUND(AG108,0)*CX108,0)</f>
        <v/>
      </c>
      <c r="DI108" s="0">
        <f>ROUND(ROUND(AH108,0)*CX108,0)</f>
        <v/>
      </c>
      <c r="DJ108" s="0">
        <f>DF108</f>
        <v/>
      </c>
      <c r="DK108" s="0" t="n">
        <v>0</v>
      </c>
      <c r="DL108" s="0" t="inlineStr"/>
      <c r="DM108" s="0" t="n">
        <v>0</v>
      </c>
      <c r="DN108" s="0" t="inlineStr"/>
      <c r="DO108" s="0" t="n">
        <v>0</v>
      </c>
    </row>
    <row r="109">
      <c r="A109" s="0">
        <f>ROW(Source!A356)</f>
        <v/>
      </c>
      <c r="B109" s="0" t="n">
        <v>78845955</v>
      </c>
      <c r="C109" s="0" t="n">
        <v>78847015</v>
      </c>
      <c r="D109" s="0" t="n">
        <v>29114332</v>
      </c>
      <c r="E109" s="0" t="n">
        <v>1</v>
      </c>
      <c r="F109" s="0" t="n">
        <v>1</v>
      </c>
      <c r="G109" s="0" t="n">
        <v>1</v>
      </c>
      <c r="H109" s="0" t="n">
        <v>3</v>
      </c>
      <c r="I109" s="0" t="inlineStr">
        <is>
          <t>101-1805</t>
        </is>
      </c>
      <c r="J109" s="0" t="inlineStr">
        <is>
          <t>ТССЦ Московской обл., 101-1805, приказ Минстроя России №675/пр от 28.02.2017 № 254/пр</t>
        </is>
      </c>
      <c r="K109" s="0" t="inlineStr">
        <is>
          <t>Гвозди строительные</t>
        </is>
      </c>
      <c r="L109" s="0" t="n">
        <v>1348</v>
      </c>
      <c r="N109" s="0" t="n">
        <v>1009</v>
      </c>
      <c r="O109" s="0" t="inlineStr">
        <is>
          <t>т</t>
        </is>
      </c>
      <c r="P109" s="0" t="inlineStr">
        <is>
          <t>т</t>
        </is>
      </c>
      <c r="Q109" s="0" t="n">
        <v>1000</v>
      </c>
      <c r="W109" s="0" t="n">
        <v>0</v>
      </c>
      <c r="X109" s="0" t="n">
        <v>1561117559</v>
      </c>
      <c r="Y109" s="0">
        <f>AT109</f>
        <v/>
      </c>
      <c r="AA109" s="0" t="n">
        <v>104567.94</v>
      </c>
      <c r="AB109" s="0" t="n">
        <v>0</v>
      </c>
      <c r="AC109" s="0" t="n">
        <v>0</v>
      </c>
      <c r="AD109" s="0" t="n">
        <v>0</v>
      </c>
      <c r="AE109" s="0" t="n">
        <v>11978</v>
      </c>
      <c r="AF109" s="0" t="n">
        <v>0</v>
      </c>
      <c r="AG109" s="0" t="n">
        <v>0</v>
      </c>
      <c r="AH109" s="0" t="n">
        <v>0</v>
      </c>
      <c r="AI109" s="0" t="n">
        <v>8.73</v>
      </c>
      <c r="AJ109" s="0" t="n">
        <v>1</v>
      </c>
      <c r="AK109" s="0" t="n">
        <v>1</v>
      </c>
      <c r="AL109" s="0" t="n">
        <v>1</v>
      </c>
      <c r="AM109" s="0" t="n">
        <v>2</v>
      </c>
      <c r="AN109" s="0" t="n">
        <v>0</v>
      </c>
      <c r="AO109" s="0" t="n">
        <v>1</v>
      </c>
      <c r="AP109" s="0" t="n">
        <v>1</v>
      </c>
      <c r="AQ109" s="0" t="n">
        <v>0</v>
      </c>
      <c r="AR109" s="0" t="n">
        <v>0</v>
      </c>
      <c r="AS109" s="0" t="inlineStr"/>
      <c r="AT109" s="0" t="n">
        <v>0.0001</v>
      </c>
      <c r="AU109" s="0" t="inlineStr"/>
      <c r="AV109" s="0" t="n">
        <v>0</v>
      </c>
      <c r="AW109" s="0" t="n">
        <v>2</v>
      </c>
      <c r="AX109" s="0" t="n">
        <v>78847032</v>
      </c>
      <c r="AY109" s="0" t="n">
        <v>1</v>
      </c>
      <c r="AZ109" s="0" t="n">
        <v>0</v>
      </c>
      <c r="BA109" s="0" t="n">
        <v>106</v>
      </c>
      <c r="BB109" s="0" t="n">
        <v>0</v>
      </c>
      <c r="BC109" s="0" t="n">
        <v>0</v>
      </c>
      <c r="BD109" s="0" t="n">
        <v>0</v>
      </c>
      <c r="BE109" s="0" t="n">
        <v>0</v>
      </c>
      <c r="BF109" s="0" t="n">
        <v>0</v>
      </c>
      <c r="BG109" s="0" t="n">
        <v>0</v>
      </c>
      <c r="BH109" s="0" t="n">
        <v>0</v>
      </c>
      <c r="BI109" s="0" t="n">
        <v>0</v>
      </c>
      <c r="BJ109" s="0" t="n">
        <v>0</v>
      </c>
      <c r="BK109" s="0" t="n">
        <v>0</v>
      </c>
      <c r="BL109" s="0" t="n">
        <v>0</v>
      </c>
      <c r="BM109" s="0" t="n">
        <v>0</v>
      </c>
      <c r="BN109" s="0" t="n">
        <v>0</v>
      </c>
      <c r="BO109" s="0" t="n">
        <v>0</v>
      </c>
      <c r="BP109" s="0" t="n">
        <v>0</v>
      </c>
      <c r="BQ109" s="0" t="n">
        <v>0</v>
      </c>
      <c r="BR109" s="0" t="n">
        <v>0</v>
      </c>
      <c r="BS109" s="0" t="n">
        <v>0</v>
      </c>
      <c r="BT109" s="0" t="n">
        <v>0</v>
      </c>
      <c r="BU109" s="0" t="n">
        <v>0</v>
      </c>
      <c r="BV109" s="0" t="n">
        <v>0</v>
      </c>
      <c r="BW109" s="0" t="n">
        <v>0</v>
      </c>
      <c r="CV109" s="0" t="n">
        <v>0</v>
      </c>
      <c r="CW109" s="0" t="n">
        <v>0</v>
      </c>
      <c r="CX109" s="0">
        <f>ROUND(Y109*Source!I356,7)</f>
        <v/>
      </c>
      <c r="CY109" s="0">
        <f>AA109</f>
        <v/>
      </c>
      <c r="CZ109" s="0">
        <f>AE109</f>
        <v/>
      </c>
      <c r="DA109" s="0">
        <f>AI109</f>
        <v/>
      </c>
      <c r="DB109" s="0">
        <f>ROUND(ROUND(AT109*CZ109,2),2)</f>
        <v/>
      </c>
      <c r="DC109" s="0">
        <f>ROUND(ROUND(AT109*AG109,2),2)</f>
        <v/>
      </c>
      <c r="DD109" s="0" t="inlineStr"/>
      <c r="DE109" s="0" t="inlineStr"/>
      <c r="DF109" s="0">
        <f>ROUND(ROUND(AE109*AI109,0)*CX109,0)</f>
        <v/>
      </c>
      <c r="DG109" s="0">
        <f>ROUND(ROUND(AF109,0)*CX109,0)</f>
        <v/>
      </c>
      <c r="DH109" s="0">
        <f>ROUND(ROUND(AG109,0)*CX109,0)</f>
        <v/>
      </c>
      <c r="DI109" s="0">
        <f>ROUND(ROUND(AH109,0)*CX109,0)</f>
        <v/>
      </c>
      <c r="DJ109" s="0">
        <f>DF109</f>
        <v/>
      </c>
      <c r="DK109" s="0" t="n">
        <v>0</v>
      </c>
      <c r="DL109" s="0" t="inlineStr"/>
      <c r="DM109" s="0" t="n">
        <v>0</v>
      </c>
      <c r="DN109" s="0" t="inlineStr"/>
      <c r="DO109" s="0" t="n">
        <v>0</v>
      </c>
    </row>
    <row r="110">
      <c r="A110" s="0">
        <f>ROW(Source!A356)</f>
        <v/>
      </c>
      <c r="B110" s="0" t="n">
        <v>78845955</v>
      </c>
      <c r="C110" s="0" t="n">
        <v>78847015</v>
      </c>
      <c r="D110" s="0" t="n">
        <v>29109387</v>
      </c>
      <c r="E110" s="0" t="n">
        <v>1</v>
      </c>
      <c r="F110" s="0" t="n">
        <v>1</v>
      </c>
      <c r="G110" s="0" t="n">
        <v>1</v>
      </c>
      <c r="H110" s="0" t="n">
        <v>3</v>
      </c>
      <c r="I110" s="0" t="inlineStr">
        <is>
          <t>101-1814</t>
        </is>
      </c>
      <c r="J110" s="0" t="inlineStr">
        <is>
          <t>ТССЦ Московской обл., 101-1814, приказ Минстроя России №675/пр от 28.02.2017 № 254/пр</t>
        </is>
      </c>
      <c r="K110" s="0" t="inlineStr">
        <is>
          <t>Клей столярный сухой</t>
        </is>
      </c>
      <c r="L110" s="0" t="n">
        <v>1346</v>
      </c>
      <c r="N110" s="0" t="n">
        <v>1009</v>
      </c>
      <c r="O110" s="0" t="inlineStr">
        <is>
          <t>кг</t>
        </is>
      </c>
      <c r="P110" s="0" t="inlineStr">
        <is>
          <t>кг</t>
        </is>
      </c>
      <c r="Q110" s="0" t="n">
        <v>1</v>
      </c>
      <c r="W110" s="0" t="n">
        <v>0</v>
      </c>
      <c r="X110" s="0" t="n">
        <v>-12468428</v>
      </c>
      <c r="Y110" s="0">
        <f>AT110</f>
        <v/>
      </c>
      <c r="AA110" s="0" t="n">
        <v>489.64</v>
      </c>
      <c r="AB110" s="0" t="n">
        <v>0</v>
      </c>
      <c r="AC110" s="0" t="n">
        <v>0</v>
      </c>
      <c r="AD110" s="0" t="n">
        <v>0</v>
      </c>
      <c r="AE110" s="0" t="n">
        <v>16.96</v>
      </c>
      <c r="AF110" s="0" t="n">
        <v>0</v>
      </c>
      <c r="AG110" s="0" t="n">
        <v>0</v>
      </c>
      <c r="AH110" s="0" t="n">
        <v>0</v>
      </c>
      <c r="AI110" s="0" t="n">
        <v>28.87</v>
      </c>
      <c r="AJ110" s="0" t="n">
        <v>1</v>
      </c>
      <c r="AK110" s="0" t="n">
        <v>1</v>
      </c>
      <c r="AL110" s="0" t="n">
        <v>1</v>
      </c>
      <c r="AM110" s="0" t="n">
        <v>2</v>
      </c>
      <c r="AN110" s="0" t="n">
        <v>0</v>
      </c>
      <c r="AO110" s="0" t="n">
        <v>1</v>
      </c>
      <c r="AP110" s="0" t="n">
        <v>1</v>
      </c>
      <c r="AQ110" s="0" t="n">
        <v>0</v>
      </c>
      <c r="AR110" s="0" t="n">
        <v>0</v>
      </c>
      <c r="AS110" s="0" t="inlineStr"/>
      <c r="AT110" s="0" t="n">
        <v>0.2</v>
      </c>
      <c r="AU110" s="0" t="inlineStr"/>
      <c r="AV110" s="0" t="n">
        <v>0</v>
      </c>
      <c r="AW110" s="0" t="n">
        <v>2</v>
      </c>
      <c r="AX110" s="0" t="n">
        <v>78847033</v>
      </c>
      <c r="AY110" s="0" t="n">
        <v>1</v>
      </c>
      <c r="AZ110" s="0" t="n">
        <v>0</v>
      </c>
      <c r="BA110" s="0" t="n">
        <v>107</v>
      </c>
      <c r="BB110" s="0" t="n">
        <v>0</v>
      </c>
      <c r="BC110" s="0" t="n">
        <v>0</v>
      </c>
      <c r="BD110" s="0" t="n">
        <v>0</v>
      </c>
      <c r="BE110" s="0" t="n">
        <v>0</v>
      </c>
      <c r="BF110" s="0" t="n">
        <v>0</v>
      </c>
      <c r="BG110" s="0" t="n">
        <v>0</v>
      </c>
      <c r="BH110" s="0" t="n">
        <v>0</v>
      </c>
      <c r="BI110" s="0" t="n">
        <v>0</v>
      </c>
      <c r="BJ110" s="0" t="n">
        <v>0</v>
      </c>
      <c r="BK110" s="0" t="n">
        <v>0</v>
      </c>
      <c r="BL110" s="0" t="n">
        <v>0</v>
      </c>
      <c r="BM110" s="0" t="n">
        <v>0</v>
      </c>
      <c r="BN110" s="0" t="n">
        <v>0</v>
      </c>
      <c r="BO110" s="0" t="n">
        <v>0</v>
      </c>
      <c r="BP110" s="0" t="n">
        <v>0</v>
      </c>
      <c r="BQ110" s="0" t="n">
        <v>0</v>
      </c>
      <c r="BR110" s="0" t="n">
        <v>0</v>
      </c>
      <c r="BS110" s="0" t="n">
        <v>0</v>
      </c>
      <c r="BT110" s="0" t="n">
        <v>0</v>
      </c>
      <c r="BU110" s="0" t="n">
        <v>0</v>
      </c>
      <c r="BV110" s="0" t="n">
        <v>0</v>
      </c>
      <c r="BW110" s="0" t="n">
        <v>0</v>
      </c>
      <c r="CV110" s="0" t="n">
        <v>0</v>
      </c>
      <c r="CW110" s="0" t="n">
        <v>0</v>
      </c>
      <c r="CX110" s="0">
        <f>ROUND(Y110*Source!I356,7)</f>
        <v/>
      </c>
      <c r="CY110" s="0">
        <f>AA110</f>
        <v/>
      </c>
      <c r="CZ110" s="0">
        <f>AE110</f>
        <v/>
      </c>
      <c r="DA110" s="0">
        <f>AI110</f>
        <v/>
      </c>
      <c r="DB110" s="0">
        <f>ROUND(ROUND(AT110*CZ110,2),2)</f>
        <v/>
      </c>
      <c r="DC110" s="0">
        <f>ROUND(ROUND(AT110*AG110,2),2)</f>
        <v/>
      </c>
      <c r="DD110" s="0" t="inlineStr"/>
      <c r="DE110" s="0" t="inlineStr"/>
      <c r="DF110" s="0">
        <f>ROUND(ROUND(AE110*AI110,0)*CX110,0)</f>
        <v/>
      </c>
      <c r="DG110" s="0">
        <f>ROUND(ROUND(AF110,0)*CX110,0)</f>
        <v/>
      </c>
      <c r="DH110" s="0">
        <f>ROUND(ROUND(AG110,0)*CX110,0)</f>
        <v/>
      </c>
      <c r="DI110" s="0">
        <f>ROUND(ROUND(AH110,0)*CX110,0)</f>
        <v/>
      </c>
      <c r="DJ110" s="0">
        <f>DF110</f>
        <v/>
      </c>
      <c r="DK110" s="0" t="n">
        <v>0</v>
      </c>
      <c r="DL110" s="0" t="inlineStr"/>
      <c r="DM110" s="0" t="n">
        <v>0</v>
      </c>
      <c r="DN110" s="0" t="inlineStr"/>
      <c r="DO110" s="0" t="n">
        <v>0</v>
      </c>
    </row>
    <row r="111">
      <c r="A111" s="0">
        <f>ROW(Source!A356)</f>
        <v/>
      </c>
      <c r="B111" s="0" t="n">
        <v>78845955</v>
      </c>
      <c r="C111" s="0" t="n">
        <v>78847015</v>
      </c>
      <c r="D111" s="0" t="n">
        <v>29115480</v>
      </c>
      <c r="E111" s="0" t="n">
        <v>1</v>
      </c>
      <c r="F111" s="0" t="n">
        <v>1</v>
      </c>
      <c r="G111" s="0" t="n">
        <v>1</v>
      </c>
      <c r="H111" s="0" t="n">
        <v>3</v>
      </c>
      <c r="I111" s="0" t="inlineStr">
        <is>
          <t>102-0084</t>
        </is>
      </c>
      <c r="J111" s="0" t="inlineStr">
        <is>
          <t>ТССЦ Московской обл., 102-0084, приказ Минстроя России №675/пр от 28.02.2017 № 254/пр</t>
        </is>
      </c>
      <c r="K111" s="0" t="inlineStr">
        <is>
          <t>Бруски обрезные хвойных пород длиной 2-3,75 м, шириной 75-150 мм, толщиной 40-75 мм, II сорта</t>
        </is>
      </c>
      <c r="L111" s="0" t="n">
        <v>1339</v>
      </c>
      <c r="N111" s="0" t="n">
        <v>1007</v>
      </c>
      <c r="O111" s="0" t="inlineStr">
        <is>
          <t>м3</t>
        </is>
      </c>
      <c r="P111" s="0" t="inlineStr">
        <is>
          <t>м3</t>
        </is>
      </c>
      <c r="Q111" s="0" t="n">
        <v>1</v>
      </c>
      <c r="W111" s="0" t="n">
        <v>0</v>
      </c>
      <c r="X111" s="0" t="n">
        <v>64911500</v>
      </c>
      <c r="Y111" s="0">
        <f>AT111</f>
        <v/>
      </c>
      <c r="AA111" s="0" t="n">
        <v>18139.21</v>
      </c>
      <c r="AB111" s="0" t="n">
        <v>0</v>
      </c>
      <c r="AC111" s="0" t="n">
        <v>0</v>
      </c>
      <c r="AD111" s="0" t="n">
        <v>0</v>
      </c>
      <c r="AE111" s="0" t="n">
        <v>1436.2</v>
      </c>
      <c r="AF111" s="0" t="n">
        <v>0</v>
      </c>
      <c r="AG111" s="0" t="n">
        <v>0</v>
      </c>
      <c r="AH111" s="0" t="n">
        <v>0</v>
      </c>
      <c r="AI111" s="0" t="n">
        <v>12.63</v>
      </c>
      <c r="AJ111" s="0" t="n">
        <v>1</v>
      </c>
      <c r="AK111" s="0" t="n">
        <v>1</v>
      </c>
      <c r="AL111" s="0" t="n">
        <v>1</v>
      </c>
      <c r="AM111" s="0" t="n">
        <v>2</v>
      </c>
      <c r="AN111" s="0" t="n">
        <v>0</v>
      </c>
      <c r="AO111" s="0" t="n">
        <v>1</v>
      </c>
      <c r="AP111" s="0" t="n">
        <v>1</v>
      </c>
      <c r="AQ111" s="0" t="n">
        <v>0</v>
      </c>
      <c r="AR111" s="0" t="n">
        <v>0</v>
      </c>
      <c r="AS111" s="0" t="inlineStr"/>
      <c r="AT111" s="0" t="n">
        <v>0.165</v>
      </c>
      <c r="AU111" s="0" t="inlineStr"/>
      <c r="AV111" s="0" t="n">
        <v>0</v>
      </c>
      <c r="AW111" s="0" t="n">
        <v>2</v>
      </c>
      <c r="AX111" s="0" t="n">
        <v>78847034</v>
      </c>
      <c r="AY111" s="0" t="n">
        <v>1</v>
      </c>
      <c r="AZ111" s="0" t="n">
        <v>0</v>
      </c>
      <c r="BA111" s="0" t="n">
        <v>108</v>
      </c>
      <c r="BB111" s="0" t="n">
        <v>0</v>
      </c>
      <c r="BC111" s="0" t="n">
        <v>0</v>
      </c>
      <c r="BD111" s="0" t="n">
        <v>0</v>
      </c>
      <c r="BE111" s="0" t="n">
        <v>0</v>
      </c>
      <c r="BF111" s="0" t="n">
        <v>0</v>
      </c>
      <c r="BG111" s="0" t="n">
        <v>0</v>
      </c>
      <c r="BH111" s="0" t="n">
        <v>0</v>
      </c>
      <c r="BI111" s="0" t="n">
        <v>0</v>
      </c>
      <c r="BJ111" s="0" t="n">
        <v>0</v>
      </c>
      <c r="BK111" s="0" t="n">
        <v>0</v>
      </c>
      <c r="BL111" s="0" t="n">
        <v>0</v>
      </c>
      <c r="BM111" s="0" t="n">
        <v>0</v>
      </c>
      <c r="BN111" s="0" t="n">
        <v>0</v>
      </c>
      <c r="BO111" s="0" t="n">
        <v>0</v>
      </c>
      <c r="BP111" s="0" t="n">
        <v>0</v>
      </c>
      <c r="BQ111" s="0" t="n">
        <v>0</v>
      </c>
      <c r="BR111" s="0" t="n">
        <v>0</v>
      </c>
      <c r="BS111" s="0" t="n">
        <v>0</v>
      </c>
      <c r="BT111" s="0" t="n">
        <v>0</v>
      </c>
      <c r="BU111" s="0" t="n">
        <v>0</v>
      </c>
      <c r="BV111" s="0" t="n">
        <v>0</v>
      </c>
      <c r="BW111" s="0" t="n">
        <v>0</v>
      </c>
      <c r="CV111" s="0" t="n">
        <v>0</v>
      </c>
      <c r="CW111" s="0" t="n">
        <v>0</v>
      </c>
      <c r="CX111" s="0">
        <f>ROUND(Y111*Source!I356,7)</f>
        <v/>
      </c>
      <c r="CY111" s="0">
        <f>AA111</f>
        <v/>
      </c>
      <c r="CZ111" s="0">
        <f>AE111</f>
        <v/>
      </c>
      <c r="DA111" s="0">
        <f>AI111</f>
        <v/>
      </c>
      <c r="DB111" s="0">
        <f>ROUND(ROUND(AT111*CZ111,2),2)</f>
        <v/>
      </c>
      <c r="DC111" s="0">
        <f>ROUND(ROUND(AT111*AG111,2),2)</f>
        <v/>
      </c>
      <c r="DD111" s="0" t="inlineStr"/>
      <c r="DE111" s="0" t="inlineStr"/>
      <c r="DF111" s="0">
        <f>ROUND(ROUND(AE111*AI111,0)*CX111,0)</f>
        <v/>
      </c>
      <c r="DG111" s="0">
        <f>ROUND(ROUND(AF111,0)*CX111,0)</f>
        <v/>
      </c>
      <c r="DH111" s="0">
        <f>ROUND(ROUND(AG111,0)*CX111,0)</f>
        <v/>
      </c>
      <c r="DI111" s="0">
        <f>ROUND(ROUND(AH111,0)*CX111,0)</f>
        <v/>
      </c>
      <c r="DJ111" s="0">
        <f>DF111</f>
        <v/>
      </c>
      <c r="DK111" s="0" t="n">
        <v>0</v>
      </c>
      <c r="DL111" s="0" t="inlineStr"/>
      <c r="DM111" s="0" t="n">
        <v>0</v>
      </c>
      <c r="DN111" s="0" t="inlineStr"/>
      <c r="DO111" s="0" t="n">
        <v>0</v>
      </c>
    </row>
    <row r="112">
      <c r="A112" s="0">
        <f>ROW(Source!A356)</f>
        <v/>
      </c>
      <c r="B112" s="0" t="n">
        <v>78845955</v>
      </c>
      <c r="C112" s="0" t="n">
        <v>78847015</v>
      </c>
      <c r="D112" s="0" t="n">
        <v>29149204</v>
      </c>
      <c r="E112" s="0" t="n">
        <v>1</v>
      </c>
      <c r="F112" s="0" t="n">
        <v>1</v>
      </c>
      <c r="G112" s="0" t="n">
        <v>1</v>
      </c>
      <c r="H112" s="0" t="n">
        <v>3</v>
      </c>
      <c r="I112" s="0" t="inlineStr">
        <is>
          <t>405-0219</t>
        </is>
      </c>
      <c r="J112" s="0" t="inlineStr">
        <is>
          <t>ТССЦ Московской обл., 405-0219, приказ Минстроя России №675/пр от 28.02.2017 № 257/пр</t>
        </is>
      </c>
      <c r="K112" s="0" t="inlineStr">
        <is>
          <t>Гипсовые вяжущие, марка Г3</t>
        </is>
      </c>
      <c r="L112" s="0" t="n">
        <v>1348</v>
      </c>
      <c r="N112" s="0" t="n">
        <v>1009</v>
      </c>
      <c r="O112" s="0" t="inlineStr">
        <is>
          <t>т</t>
        </is>
      </c>
      <c r="P112" s="0" t="inlineStr">
        <is>
          <t>т</t>
        </is>
      </c>
      <c r="Q112" s="0" t="n">
        <v>1000</v>
      </c>
      <c r="W112" s="0" t="n">
        <v>0</v>
      </c>
      <c r="X112" s="0" t="n">
        <v>-601557392</v>
      </c>
      <c r="Y112" s="0">
        <f>AT112</f>
        <v/>
      </c>
      <c r="AA112" s="0" t="n">
        <v>5482.15</v>
      </c>
      <c r="AB112" s="0" t="n">
        <v>0</v>
      </c>
      <c r="AC112" s="0" t="n">
        <v>0</v>
      </c>
      <c r="AD112" s="0" t="n">
        <v>0</v>
      </c>
      <c r="AE112" s="0" t="n">
        <v>729.98</v>
      </c>
      <c r="AF112" s="0" t="n">
        <v>0</v>
      </c>
      <c r="AG112" s="0" t="n">
        <v>0</v>
      </c>
      <c r="AH112" s="0" t="n">
        <v>0</v>
      </c>
      <c r="AI112" s="0" t="n">
        <v>7.51</v>
      </c>
      <c r="AJ112" s="0" t="n">
        <v>1</v>
      </c>
      <c r="AK112" s="0" t="n">
        <v>1</v>
      </c>
      <c r="AL112" s="0" t="n">
        <v>1</v>
      </c>
      <c r="AM112" s="0" t="n">
        <v>2</v>
      </c>
      <c r="AN112" s="0" t="n">
        <v>0</v>
      </c>
      <c r="AO112" s="0" t="n">
        <v>1</v>
      </c>
      <c r="AP112" s="0" t="n">
        <v>1</v>
      </c>
      <c r="AQ112" s="0" t="n">
        <v>0</v>
      </c>
      <c r="AR112" s="0" t="n">
        <v>0</v>
      </c>
      <c r="AS112" s="0" t="inlineStr"/>
      <c r="AT112" s="0" t="n">
        <v>0.14</v>
      </c>
      <c r="AU112" s="0" t="inlineStr"/>
      <c r="AV112" s="0" t="n">
        <v>0</v>
      </c>
      <c r="AW112" s="0" t="n">
        <v>2</v>
      </c>
      <c r="AX112" s="0" t="n">
        <v>78847035</v>
      </c>
      <c r="AY112" s="0" t="n">
        <v>1</v>
      </c>
      <c r="AZ112" s="0" t="n">
        <v>0</v>
      </c>
      <c r="BA112" s="0" t="n">
        <v>109</v>
      </c>
      <c r="BB112" s="0" t="n">
        <v>0</v>
      </c>
      <c r="BC112" s="0" t="n">
        <v>0</v>
      </c>
      <c r="BD112" s="0" t="n">
        <v>0</v>
      </c>
      <c r="BE112" s="0" t="n">
        <v>0</v>
      </c>
      <c r="BF112" s="0" t="n">
        <v>0</v>
      </c>
      <c r="BG112" s="0" t="n">
        <v>0</v>
      </c>
      <c r="BH112" s="0" t="n">
        <v>0</v>
      </c>
      <c r="BI112" s="0" t="n">
        <v>0</v>
      </c>
      <c r="BJ112" s="0" t="n">
        <v>0</v>
      </c>
      <c r="BK112" s="0" t="n">
        <v>0</v>
      </c>
      <c r="BL112" s="0" t="n">
        <v>0</v>
      </c>
      <c r="BM112" s="0" t="n">
        <v>0</v>
      </c>
      <c r="BN112" s="0" t="n">
        <v>0</v>
      </c>
      <c r="BO112" s="0" t="n">
        <v>0</v>
      </c>
      <c r="BP112" s="0" t="n">
        <v>0</v>
      </c>
      <c r="BQ112" s="0" t="n">
        <v>0</v>
      </c>
      <c r="BR112" s="0" t="n">
        <v>0</v>
      </c>
      <c r="BS112" s="0" t="n">
        <v>0</v>
      </c>
      <c r="BT112" s="0" t="n">
        <v>0</v>
      </c>
      <c r="BU112" s="0" t="n">
        <v>0</v>
      </c>
      <c r="BV112" s="0" t="n">
        <v>0</v>
      </c>
      <c r="BW112" s="0" t="n">
        <v>0</v>
      </c>
      <c r="CV112" s="0" t="n">
        <v>0</v>
      </c>
      <c r="CW112" s="0" t="n">
        <v>0</v>
      </c>
      <c r="CX112" s="0">
        <f>ROUND(Y112*Source!I356,7)</f>
        <v/>
      </c>
      <c r="CY112" s="0">
        <f>AA112</f>
        <v/>
      </c>
      <c r="CZ112" s="0">
        <f>AE112</f>
        <v/>
      </c>
      <c r="DA112" s="0">
        <f>AI112</f>
        <v/>
      </c>
      <c r="DB112" s="0">
        <f>ROUND(ROUND(AT112*CZ112,2),2)</f>
        <v/>
      </c>
      <c r="DC112" s="0">
        <f>ROUND(ROUND(AT112*AG112,2),2)</f>
        <v/>
      </c>
      <c r="DD112" s="0" t="inlineStr"/>
      <c r="DE112" s="0" t="inlineStr"/>
      <c r="DF112" s="0">
        <f>ROUND(ROUND(AE112*AI112,0)*CX112,0)</f>
        <v/>
      </c>
      <c r="DG112" s="0">
        <f>ROUND(ROUND(AF112,0)*CX112,0)</f>
        <v/>
      </c>
      <c r="DH112" s="0">
        <f>ROUND(ROUND(AG112,0)*CX112,0)</f>
        <v/>
      </c>
      <c r="DI112" s="0">
        <f>ROUND(ROUND(AH112,0)*CX112,0)</f>
        <v/>
      </c>
      <c r="DJ112" s="0">
        <f>DF112</f>
        <v/>
      </c>
      <c r="DK112" s="0" t="n">
        <v>0</v>
      </c>
      <c r="DL112" s="0" t="inlineStr"/>
      <c r="DM112" s="0" t="n">
        <v>0</v>
      </c>
      <c r="DN112" s="0" t="inlineStr"/>
      <c r="DO112" s="0" t="n">
        <v>0</v>
      </c>
    </row>
    <row r="113">
      <c r="A113" s="0">
        <f>ROW(Source!A356)</f>
        <v/>
      </c>
      <c r="B113" s="0" t="n">
        <v>78845955</v>
      </c>
      <c r="C113" s="0" t="n">
        <v>78847015</v>
      </c>
      <c r="D113" s="0" t="n">
        <v>29150040</v>
      </c>
      <c r="E113" s="0" t="n">
        <v>1</v>
      </c>
      <c r="F113" s="0" t="n">
        <v>1</v>
      </c>
      <c r="G113" s="0" t="n">
        <v>1</v>
      </c>
      <c r="H113" s="0" t="n">
        <v>3</v>
      </c>
      <c r="I113" s="0" t="inlineStr">
        <is>
          <t>411-0001</t>
        </is>
      </c>
      <c r="J113" s="0" t="inlineStr">
        <is>
          <t>ТССЦ Московской обл., 411-0001, приказ Минстроя России №675/пр от 28.02.2017 № 257/пр</t>
        </is>
      </c>
      <c r="K113" s="0" t="inlineStr">
        <is>
          <t>Вода</t>
        </is>
      </c>
      <c r="L113" s="0" t="n">
        <v>1339</v>
      </c>
      <c r="N113" s="0" t="n">
        <v>1007</v>
      </c>
      <c r="O113" s="0" t="inlineStr">
        <is>
          <t>м3</t>
        </is>
      </c>
      <c r="P113" s="0" t="inlineStr">
        <is>
          <t>м3</t>
        </is>
      </c>
      <c r="Q113" s="0" t="n">
        <v>1</v>
      </c>
      <c r="W113" s="0" t="n">
        <v>0</v>
      </c>
      <c r="X113" s="0" t="n">
        <v>619799737</v>
      </c>
      <c r="Y113" s="0">
        <f>AT113</f>
        <v/>
      </c>
      <c r="AA113" s="0" t="n">
        <v>31.28</v>
      </c>
      <c r="AB113" s="0" t="n">
        <v>0</v>
      </c>
      <c r="AC113" s="0" t="n">
        <v>0</v>
      </c>
      <c r="AD113" s="0" t="n">
        <v>0</v>
      </c>
      <c r="AE113" s="0" t="n">
        <v>2.44</v>
      </c>
      <c r="AF113" s="0" t="n">
        <v>0</v>
      </c>
      <c r="AG113" s="0" t="n">
        <v>0</v>
      </c>
      <c r="AH113" s="0" t="n">
        <v>0</v>
      </c>
      <c r="AI113" s="0" t="n">
        <v>12.82</v>
      </c>
      <c r="AJ113" s="0" t="n">
        <v>1</v>
      </c>
      <c r="AK113" s="0" t="n">
        <v>1</v>
      </c>
      <c r="AL113" s="0" t="n">
        <v>1</v>
      </c>
      <c r="AM113" s="0" t="n">
        <v>2</v>
      </c>
      <c r="AN113" s="0" t="n">
        <v>0</v>
      </c>
      <c r="AO113" s="0" t="n">
        <v>1</v>
      </c>
      <c r="AP113" s="0" t="n">
        <v>1</v>
      </c>
      <c r="AQ113" s="0" t="n">
        <v>0</v>
      </c>
      <c r="AR113" s="0" t="n">
        <v>0</v>
      </c>
      <c r="AS113" s="0" t="inlineStr"/>
      <c r="AT113" s="0" t="n">
        <v>0.15</v>
      </c>
      <c r="AU113" s="0" t="inlineStr"/>
      <c r="AV113" s="0" t="n">
        <v>0</v>
      </c>
      <c r="AW113" s="0" t="n">
        <v>2</v>
      </c>
      <c r="AX113" s="0" t="n">
        <v>78847036</v>
      </c>
      <c r="AY113" s="0" t="n">
        <v>1</v>
      </c>
      <c r="AZ113" s="0" t="n">
        <v>0</v>
      </c>
      <c r="BA113" s="0" t="n">
        <v>110</v>
      </c>
      <c r="BB113" s="0" t="n">
        <v>0</v>
      </c>
      <c r="BC113" s="0" t="n">
        <v>0</v>
      </c>
      <c r="BD113" s="0" t="n">
        <v>0</v>
      </c>
      <c r="BE113" s="0" t="n">
        <v>0</v>
      </c>
      <c r="BF113" s="0" t="n">
        <v>0</v>
      </c>
      <c r="BG113" s="0" t="n">
        <v>0</v>
      </c>
      <c r="BH113" s="0" t="n">
        <v>0</v>
      </c>
      <c r="BI113" s="0" t="n">
        <v>0</v>
      </c>
      <c r="BJ113" s="0" t="n">
        <v>0</v>
      </c>
      <c r="BK113" s="0" t="n">
        <v>0</v>
      </c>
      <c r="BL113" s="0" t="n">
        <v>0</v>
      </c>
      <c r="BM113" s="0" t="n">
        <v>0</v>
      </c>
      <c r="BN113" s="0" t="n">
        <v>0</v>
      </c>
      <c r="BO113" s="0" t="n">
        <v>0</v>
      </c>
      <c r="BP113" s="0" t="n">
        <v>0</v>
      </c>
      <c r="BQ113" s="0" t="n">
        <v>0</v>
      </c>
      <c r="BR113" s="0" t="n">
        <v>0</v>
      </c>
      <c r="BS113" s="0" t="n">
        <v>0</v>
      </c>
      <c r="BT113" s="0" t="n">
        <v>0</v>
      </c>
      <c r="BU113" s="0" t="n">
        <v>0</v>
      </c>
      <c r="BV113" s="0" t="n">
        <v>0</v>
      </c>
      <c r="BW113" s="0" t="n">
        <v>0</v>
      </c>
      <c r="CV113" s="0" t="n">
        <v>0</v>
      </c>
      <c r="CW113" s="0" t="n">
        <v>0</v>
      </c>
      <c r="CX113" s="0">
        <f>ROUND(Y113*Source!I356,7)</f>
        <v/>
      </c>
      <c r="CY113" s="0">
        <f>AA113</f>
        <v/>
      </c>
      <c r="CZ113" s="0">
        <f>AE113</f>
        <v/>
      </c>
      <c r="DA113" s="0">
        <f>AI113</f>
        <v/>
      </c>
      <c r="DB113" s="0">
        <f>ROUND(ROUND(AT113*CZ113,2),2)</f>
        <v/>
      </c>
      <c r="DC113" s="0">
        <f>ROUND(ROUND(AT113*AG113,2),2)</f>
        <v/>
      </c>
      <c r="DD113" s="0" t="inlineStr"/>
      <c r="DE113" s="0" t="inlineStr"/>
      <c r="DF113" s="0">
        <f>ROUND(ROUND(AE113*AI113,0)*CX113,0)</f>
        <v/>
      </c>
      <c r="DG113" s="0">
        <f>ROUND(ROUND(AF113,0)*CX113,0)</f>
        <v/>
      </c>
      <c r="DH113" s="0">
        <f>ROUND(ROUND(AG113,0)*CX113,0)</f>
        <v/>
      </c>
      <c r="DI113" s="0">
        <f>ROUND(ROUND(AH113,0)*CX113,0)</f>
        <v/>
      </c>
      <c r="DJ113" s="0">
        <f>DF113</f>
        <v/>
      </c>
      <c r="DK113" s="0" t="n">
        <v>0</v>
      </c>
      <c r="DL113" s="0" t="inlineStr"/>
      <c r="DM113" s="0" t="n">
        <v>0</v>
      </c>
      <c r="DN113" s="0" t="inlineStr"/>
      <c r="DO113" s="0" t="n">
        <v>0</v>
      </c>
    </row>
    <row r="114">
      <c r="A114" s="0">
        <f>ROW(Source!A356)</f>
        <v/>
      </c>
      <c r="B114" s="0" t="n">
        <v>78845955</v>
      </c>
      <c r="C114" s="0" t="n">
        <v>78847015</v>
      </c>
      <c r="D114" s="0" t="n">
        <v>29164349</v>
      </c>
      <c r="E114" s="0" t="n">
        <v>1</v>
      </c>
      <c r="F114" s="0" t="n">
        <v>1</v>
      </c>
      <c r="G114" s="0" t="n">
        <v>1</v>
      </c>
      <c r="H114" s="0" t="n">
        <v>3</v>
      </c>
      <c r="I114" s="0" t="inlineStr">
        <is>
          <t>509-9900</t>
        </is>
      </c>
      <c r="J114" s="0" t="inlineStr">
        <is>
          <t>ТССЦ Московской обл., 509-9900, приказ Минстроя России №675/пр от 28.02.2017 № 258/пр</t>
        </is>
      </c>
      <c r="K114" s="0" t="inlineStr">
        <is>
          <t>Строительный мусор</t>
        </is>
      </c>
      <c r="L114" s="0" t="n">
        <v>1348</v>
      </c>
      <c r="N114" s="0" t="n">
        <v>1009</v>
      </c>
      <c r="O114" s="0" t="inlineStr">
        <is>
          <t>т</t>
        </is>
      </c>
      <c r="P114" s="0" t="inlineStr">
        <is>
          <t>т</t>
        </is>
      </c>
      <c r="Q114" s="0" t="n">
        <v>1000</v>
      </c>
      <c r="W114" s="0" t="n">
        <v>0</v>
      </c>
      <c r="X114" s="0" t="n">
        <v>1876412176</v>
      </c>
      <c r="Y114" s="0">
        <f>AT114</f>
        <v/>
      </c>
      <c r="AA114" s="0" t="n">
        <v>0</v>
      </c>
      <c r="AB114" s="0" t="n">
        <v>0</v>
      </c>
      <c r="AC114" s="0" t="n">
        <v>0</v>
      </c>
      <c r="AD114" s="0" t="n">
        <v>0</v>
      </c>
      <c r="AE114" s="0" t="n">
        <v>0</v>
      </c>
      <c r="AF114" s="0" t="n">
        <v>0</v>
      </c>
      <c r="AG114" s="0" t="n">
        <v>0</v>
      </c>
      <c r="AH114" s="0" t="n">
        <v>0</v>
      </c>
      <c r="AI114" s="0" t="n">
        <v>1</v>
      </c>
      <c r="AJ114" s="0" t="n">
        <v>1</v>
      </c>
      <c r="AK114" s="0" t="n">
        <v>1</v>
      </c>
      <c r="AL114" s="0" t="n">
        <v>1</v>
      </c>
      <c r="AM114" s="0" t="n">
        <v>0</v>
      </c>
      <c r="AN114" s="0" t="n">
        <v>0</v>
      </c>
      <c r="AO114" s="0" t="n">
        <v>0</v>
      </c>
      <c r="AP114" s="0" t="n">
        <v>1</v>
      </c>
      <c r="AQ114" s="0" t="n">
        <v>0</v>
      </c>
      <c r="AR114" s="0" t="n">
        <v>0</v>
      </c>
      <c r="AS114" s="0" t="inlineStr"/>
      <c r="AT114" s="0" t="n">
        <v>0.44</v>
      </c>
      <c r="AU114" s="0" t="inlineStr"/>
      <c r="AV114" s="0" t="n">
        <v>0</v>
      </c>
      <c r="AW114" s="0" t="n">
        <v>2</v>
      </c>
      <c r="AX114" s="0" t="n">
        <v>78847037</v>
      </c>
      <c r="AY114" s="0" t="n">
        <v>1</v>
      </c>
      <c r="AZ114" s="0" t="n">
        <v>0</v>
      </c>
      <c r="BA114" s="0" t="n">
        <v>111</v>
      </c>
      <c r="BB114" s="0" t="n">
        <v>0</v>
      </c>
      <c r="BC114" s="0" t="n">
        <v>0</v>
      </c>
      <c r="BD114" s="0" t="n">
        <v>0</v>
      </c>
      <c r="BE114" s="0" t="n">
        <v>0</v>
      </c>
      <c r="BF114" s="0" t="n">
        <v>0</v>
      </c>
      <c r="BG114" s="0" t="n">
        <v>0</v>
      </c>
      <c r="BH114" s="0" t="n">
        <v>0</v>
      </c>
      <c r="BI114" s="0" t="n">
        <v>0</v>
      </c>
      <c r="BJ114" s="0" t="n">
        <v>0</v>
      </c>
      <c r="BK114" s="0" t="n">
        <v>0</v>
      </c>
      <c r="BL114" s="0" t="n">
        <v>0</v>
      </c>
      <c r="BM114" s="0" t="n">
        <v>0</v>
      </c>
      <c r="BN114" s="0" t="n">
        <v>0</v>
      </c>
      <c r="BO114" s="0" t="n">
        <v>0</v>
      </c>
      <c r="BP114" s="0" t="n">
        <v>0</v>
      </c>
      <c r="BQ114" s="0" t="n">
        <v>0</v>
      </c>
      <c r="BR114" s="0" t="n">
        <v>0</v>
      </c>
      <c r="BS114" s="0" t="n">
        <v>0</v>
      </c>
      <c r="BT114" s="0" t="n">
        <v>0</v>
      </c>
      <c r="BU114" s="0" t="n">
        <v>0</v>
      </c>
      <c r="BV114" s="0" t="n">
        <v>0</v>
      </c>
      <c r="BW114" s="0" t="n">
        <v>0</v>
      </c>
      <c r="CV114" s="0" t="n">
        <v>0</v>
      </c>
      <c r="CW114" s="0" t="n">
        <v>0</v>
      </c>
      <c r="CX114" s="0">
        <f>ROUND(Y114*Source!I356,7)</f>
        <v/>
      </c>
      <c r="CY114" s="0">
        <f>AA114</f>
        <v/>
      </c>
      <c r="CZ114" s="0">
        <f>AE114</f>
        <v/>
      </c>
      <c r="DA114" s="0">
        <f>AI114</f>
        <v/>
      </c>
      <c r="DB114" s="0">
        <f>ROUND(ROUND(AT114*CZ114,2),2)</f>
        <v/>
      </c>
      <c r="DC114" s="0">
        <f>ROUND(ROUND(AT114*AG114,2),2)</f>
        <v/>
      </c>
      <c r="DD114" s="0" t="inlineStr"/>
      <c r="DE114" s="0" t="inlineStr"/>
      <c r="DF114" s="0">
        <f>ROUND(ROUND(AE114,0)*CX114,0)</f>
        <v/>
      </c>
      <c r="DG114" s="0">
        <f>ROUND(ROUND(AF114,0)*CX114,0)</f>
        <v/>
      </c>
      <c r="DH114" s="0">
        <f>ROUND(ROUND(AG114,0)*CX114,0)</f>
        <v/>
      </c>
      <c r="DI114" s="0">
        <f>ROUND(ROUND(AH114,0)*CX114,0)</f>
        <v/>
      </c>
      <c r="DJ114" s="0">
        <f>DF114</f>
        <v/>
      </c>
      <c r="DK114" s="0" t="n">
        <v>0</v>
      </c>
      <c r="DL114" s="0" t="inlineStr"/>
      <c r="DM114" s="0" t="n">
        <v>0</v>
      </c>
      <c r="DN114" s="0" t="inlineStr"/>
      <c r="DO114" s="0" t="n">
        <v>0</v>
      </c>
    </row>
    <row r="115">
      <c r="A115" s="0">
        <f>ROW(Source!A396)</f>
        <v/>
      </c>
      <c r="B115" s="0" t="n">
        <v>78845955</v>
      </c>
      <c r="C115" s="0" t="n">
        <v>78846883</v>
      </c>
      <c r="D115" s="0" t="n">
        <v>18410280</v>
      </c>
      <c r="E115" s="0" t="n">
        <v>1</v>
      </c>
      <c r="F115" s="0" t="n">
        <v>1</v>
      </c>
      <c r="G115" s="0" t="n">
        <v>1</v>
      </c>
      <c r="H115" s="0" t="n">
        <v>1</v>
      </c>
      <c r="I115" s="0" t="inlineStr">
        <is>
          <t>1-1039-90</t>
        </is>
      </c>
      <c r="J115" s="0" t="inlineStr"/>
      <c r="K115" s="0" t="inlineStr">
        <is>
          <t>Рабочий строитель среднего разряда 3,9</t>
        </is>
      </c>
      <c r="L115" s="0" t="n">
        <v>1369</v>
      </c>
      <c r="N115" s="0" t="n">
        <v>1013</v>
      </c>
      <c r="O115" s="0" t="inlineStr">
        <is>
          <t>чел.-ч</t>
        </is>
      </c>
      <c r="P115" s="0" t="inlineStr">
        <is>
          <t>чел.-ч</t>
        </is>
      </c>
      <c r="Q115" s="0" t="n">
        <v>1</v>
      </c>
      <c r="W115" s="0" t="n">
        <v>0</v>
      </c>
      <c r="X115" s="0" t="n">
        <v>-464685602</v>
      </c>
      <c r="Y115" s="0">
        <f>AT115</f>
        <v/>
      </c>
      <c r="AA115" s="0" t="n">
        <v>0</v>
      </c>
      <c r="AB115" s="0" t="n">
        <v>0</v>
      </c>
      <c r="AC115" s="0" t="n">
        <v>0</v>
      </c>
      <c r="AD115" s="0" t="n">
        <v>9.51</v>
      </c>
      <c r="AE115" s="0" t="n">
        <v>0</v>
      </c>
      <c r="AF115" s="0" t="n">
        <v>0</v>
      </c>
      <c r="AG115" s="0" t="n">
        <v>0</v>
      </c>
      <c r="AH115" s="0" t="n">
        <v>9.51</v>
      </c>
      <c r="AI115" s="0" t="n">
        <v>1</v>
      </c>
      <c r="AJ115" s="0" t="n">
        <v>1</v>
      </c>
      <c r="AK115" s="0" t="n">
        <v>1</v>
      </c>
      <c r="AL115" s="0" t="n">
        <v>1</v>
      </c>
      <c r="AM115" s="0" t="n">
        <v>-2</v>
      </c>
      <c r="AN115" s="0" t="n">
        <v>0</v>
      </c>
      <c r="AO115" s="0" t="n">
        <v>1</v>
      </c>
      <c r="AP115" s="0" t="n">
        <v>1</v>
      </c>
      <c r="AQ115" s="0" t="n">
        <v>0</v>
      </c>
      <c r="AR115" s="0" t="n">
        <v>0</v>
      </c>
      <c r="AS115" s="0" t="inlineStr"/>
      <c r="AT115" s="0" t="n">
        <v>28.7</v>
      </c>
      <c r="AU115" s="0" t="inlineStr"/>
      <c r="AV115" s="0" t="n">
        <v>1</v>
      </c>
      <c r="AW115" s="0" t="n">
        <v>2</v>
      </c>
      <c r="AX115" s="0" t="n">
        <v>78846884</v>
      </c>
      <c r="AY115" s="0" t="n">
        <v>1</v>
      </c>
      <c r="AZ115" s="0" t="n">
        <v>0</v>
      </c>
      <c r="BA115" s="0" t="n">
        <v>112</v>
      </c>
      <c r="BB115" s="0" t="n">
        <v>0</v>
      </c>
      <c r="BC115" s="0" t="n">
        <v>0</v>
      </c>
      <c r="BD115" s="0" t="n">
        <v>0</v>
      </c>
      <c r="BE115" s="0" t="n">
        <v>0</v>
      </c>
      <c r="BF115" s="0" t="n">
        <v>0</v>
      </c>
      <c r="BG115" s="0" t="n">
        <v>0</v>
      </c>
      <c r="BH115" s="0" t="n">
        <v>0</v>
      </c>
      <c r="BI115" s="0" t="n">
        <v>0</v>
      </c>
      <c r="BJ115" s="0" t="n">
        <v>0</v>
      </c>
      <c r="BK115" s="0" t="n">
        <v>0</v>
      </c>
      <c r="BL115" s="0" t="n">
        <v>0</v>
      </c>
      <c r="BM115" s="0" t="n">
        <v>0</v>
      </c>
      <c r="BN115" s="0" t="n">
        <v>0</v>
      </c>
      <c r="BO115" s="0" t="n">
        <v>0</v>
      </c>
      <c r="BP115" s="0" t="n">
        <v>0</v>
      </c>
      <c r="BQ115" s="0" t="n">
        <v>0</v>
      </c>
      <c r="BR115" s="0" t="n">
        <v>0</v>
      </c>
      <c r="BS115" s="0" t="n">
        <v>0</v>
      </c>
      <c r="BT115" s="0" t="n">
        <v>0</v>
      </c>
      <c r="BU115" s="0" t="n">
        <v>0</v>
      </c>
      <c r="BV115" s="0" t="n">
        <v>0</v>
      </c>
      <c r="BW115" s="0" t="n">
        <v>0</v>
      </c>
      <c r="CU115" s="0">
        <f>ROUND(AT115*Source!I396*AH115*AL115,0)</f>
        <v/>
      </c>
      <c r="CV115" s="0">
        <f>ROUND(Y115*Source!I396,7)</f>
        <v/>
      </c>
      <c r="CW115" s="0" t="n">
        <v>0</v>
      </c>
      <c r="CX115" s="0">
        <f>ROUND(Y115*Source!I396,7)</f>
        <v/>
      </c>
      <c r="CY115" s="0">
        <f>AD115</f>
        <v/>
      </c>
      <c r="CZ115" s="0">
        <f>AH115</f>
        <v/>
      </c>
      <c r="DA115" s="0">
        <f>AL115</f>
        <v/>
      </c>
      <c r="DB115" s="0">
        <f>ROUND(ROUND(AT115*CZ115,2),2)</f>
        <v/>
      </c>
      <c r="DC115" s="0">
        <f>ROUND(ROUND(AT115*AG115,2),2)</f>
        <v/>
      </c>
      <c r="DD115" s="0" t="inlineStr"/>
      <c r="DE115" s="0" t="inlineStr"/>
      <c r="DF115" s="0">
        <f>ROUND(ROUND(AE115,0)*CX115,0)</f>
        <v/>
      </c>
      <c r="DG115" s="0">
        <f>ROUND(ROUND(AF115,0)*CX115,0)</f>
        <v/>
      </c>
      <c r="DH115" s="0">
        <f>ROUND(ROUND(AG115,0)*CX115,0)</f>
        <v/>
      </c>
      <c r="DI115" s="0">
        <f>ROUND(ROUND(AH115,0)*CX115,0)</f>
        <v/>
      </c>
      <c r="DJ115" s="0">
        <f>DI115</f>
        <v/>
      </c>
      <c r="DK115" s="0" t="n">
        <v>0</v>
      </c>
      <c r="DL115" s="0" t="inlineStr"/>
      <c r="DM115" s="0" t="n">
        <v>0</v>
      </c>
      <c r="DN115" s="0" t="inlineStr"/>
      <c r="DO115" s="0" t="n">
        <v>0</v>
      </c>
    </row>
    <row r="116">
      <c r="A116" s="0">
        <f>ROW(Source!A396)</f>
        <v/>
      </c>
      <c r="B116" s="0" t="n">
        <v>78845955</v>
      </c>
      <c r="C116" s="0" t="n">
        <v>78846883</v>
      </c>
      <c r="D116" s="0" t="n">
        <v>121548</v>
      </c>
      <c r="E116" s="0" t="n">
        <v>1</v>
      </c>
      <c r="F116" s="0" t="n">
        <v>1</v>
      </c>
      <c r="G116" s="0" t="n">
        <v>1</v>
      </c>
      <c r="H116" s="0" t="n">
        <v>1</v>
      </c>
      <c r="I116" s="0" t="inlineStr">
        <is>
          <t>2</t>
        </is>
      </c>
      <c r="J116" s="0" t="inlineStr"/>
      <c r="K116" s="0" t="inlineStr">
        <is>
          <t>Затраты труда машинистов</t>
        </is>
      </c>
      <c r="L116" s="0" t="n">
        <v>608254</v>
      </c>
      <c r="N116" s="0" t="n">
        <v>1013</v>
      </c>
      <c r="O116" s="0" t="inlineStr">
        <is>
          <t>чел.час</t>
        </is>
      </c>
      <c r="P116" s="0" t="inlineStr">
        <is>
          <t>чел.час</t>
        </is>
      </c>
      <c r="Q116" s="0" t="n">
        <v>1</v>
      </c>
      <c r="W116" s="0" t="n">
        <v>0</v>
      </c>
      <c r="X116" s="0" t="n">
        <v>-185737400</v>
      </c>
      <c r="Y116" s="0">
        <f>AT116</f>
        <v/>
      </c>
      <c r="AA116" s="0" t="n">
        <v>0</v>
      </c>
      <c r="AB116" s="0" t="n">
        <v>0</v>
      </c>
      <c r="AC116" s="0" t="n">
        <v>0</v>
      </c>
      <c r="AD116" s="0" t="n">
        <v>0</v>
      </c>
      <c r="AE116" s="0" t="n">
        <v>0</v>
      </c>
      <c r="AF116" s="0" t="n">
        <v>0</v>
      </c>
      <c r="AG116" s="0" t="n">
        <v>0</v>
      </c>
      <c r="AH116" s="0" t="n">
        <v>0</v>
      </c>
      <c r="AI116" s="0" t="n">
        <v>1</v>
      </c>
      <c r="AJ116" s="0" t="n">
        <v>1</v>
      </c>
      <c r="AK116" s="0" t="n">
        <v>1</v>
      </c>
      <c r="AL116" s="0" t="n">
        <v>1</v>
      </c>
      <c r="AM116" s="0" t="n">
        <v>-2</v>
      </c>
      <c r="AN116" s="0" t="n">
        <v>0</v>
      </c>
      <c r="AO116" s="0" t="n">
        <v>1</v>
      </c>
      <c r="AP116" s="0" t="n">
        <v>1</v>
      </c>
      <c r="AQ116" s="0" t="n">
        <v>0</v>
      </c>
      <c r="AR116" s="0" t="n">
        <v>0</v>
      </c>
      <c r="AS116" s="0" t="inlineStr"/>
      <c r="AT116" s="0" t="n">
        <v>0.02</v>
      </c>
      <c r="AU116" s="0" t="inlineStr"/>
      <c r="AV116" s="0" t="n">
        <v>2</v>
      </c>
      <c r="AW116" s="0" t="n">
        <v>2</v>
      </c>
      <c r="AX116" s="0" t="n">
        <v>78846885</v>
      </c>
      <c r="AY116" s="0" t="n">
        <v>1</v>
      </c>
      <c r="AZ116" s="0" t="n">
        <v>0</v>
      </c>
      <c r="BA116" s="0" t="n">
        <v>113</v>
      </c>
      <c r="BB116" s="0" t="n">
        <v>0</v>
      </c>
      <c r="BC116" s="0" t="n">
        <v>0</v>
      </c>
      <c r="BD116" s="0" t="n">
        <v>0</v>
      </c>
      <c r="BE116" s="0" t="n">
        <v>0</v>
      </c>
      <c r="BF116" s="0" t="n">
        <v>0</v>
      </c>
      <c r="BG116" s="0" t="n">
        <v>0</v>
      </c>
      <c r="BH116" s="0" t="n">
        <v>0</v>
      </c>
      <c r="BI116" s="0" t="n">
        <v>0</v>
      </c>
      <c r="BJ116" s="0" t="n">
        <v>0</v>
      </c>
      <c r="BK116" s="0" t="n">
        <v>0</v>
      </c>
      <c r="BL116" s="0" t="n">
        <v>0</v>
      </c>
      <c r="BM116" s="0" t="n">
        <v>0</v>
      </c>
      <c r="BN116" s="0" t="n">
        <v>0</v>
      </c>
      <c r="BO116" s="0" t="n">
        <v>0</v>
      </c>
      <c r="BP116" s="0" t="n">
        <v>0</v>
      </c>
      <c r="BQ116" s="0" t="n">
        <v>0</v>
      </c>
      <c r="BR116" s="0" t="n">
        <v>0</v>
      </c>
      <c r="BS116" s="0" t="n">
        <v>0</v>
      </c>
      <c r="BT116" s="0" t="n">
        <v>0</v>
      </c>
      <c r="BU116" s="0" t="n">
        <v>0</v>
      </c>
      <c r="BV116" s="0" t="n">
        <v>0</v>
      </c>
      <c r="BW116" s="0" t="n">
        <v>0</v>
      </c>
      <c r="CV116" s="0" t="n">
        <v>0</v>
      </c>
      <c r="CW116" s="0" t="n">
        <v>0</v>
      </c>
      <c r="CX116" s="0">
        <f>ROUND(Y116*Source!I396,7)</f>
        <v/>
      </c>
      <c r="CY116" s="0">
        <f>AD116</f>
        <v/>
      </c>
      <c r="CZ116" s="0">
        <f>AH116</f>
        <v/>
      </c>
      <c r="DA116" s="0">
        <f>AL116</f>
        <v/>
      </c>
      <c r="DB116" s="0">
        <f>ROUND(ROUND(AT116*CZ116,2),2)</f>
        <v/>
      </c>
      <c r="DC116" s="0">
        <f>ROUND(ROUND(AT116*AG116,2),2)</f>
        <v/>
      </c>
      <c r="DD116" s="0" t="inlineStr"/>
      <c r="DE116" s="0" t="inlineStr"/>
      <c r="DF116" s="0">
        <f>ROUND(ROUND(AE116,0)*CX116,0)</f>
        <v/>
      </c>
      <c r="DG116" s="0">
        <f>ROUND(ROUND(AF116,0)*CX116,0)</f>
        <v/>
      </c>
      <c r="DH116" s="0">
        <f>ROUND(ROUND(AG116,0)*CX116,0)</f>
        <v/>
      </c>
      <c r="DI116" s="0">
        <f>ROUND(ROUND(AH116,0)*CX116,0)</f>
        <v/>
      </c>
      <c r="DJ116" s="0">
        <f>DI116</f>
        <v/>
      </c>
      <c r="DK116" s="0" t="n">
        <v>0</v>
      </c>
      <c r="DL116" s="0" t="inlineStr"/>
      <c r="DM116" s="0" t="n">
        <v>0</v>
      </c>
      <c r="DN116" s="0" t="inlineStr"/>
      <c r="DO116" s="0" t="n">
        <v>0</v>
      </c>
    </row>
    <row r="117">
      <c r="A117" s="0">
        <f>ROW(Source!A396)</f>
        <v/>
      </c>
      <c r="B117" s="0" t="n">
        <v>78845955</v>
      </c>
      <c r="C117" s="0" t="n">
        <v>78846883</v>
      </c>
      <c r="D117" s="0" t="n">
        <v>29172556</v>
      </c>
      <c r="E117" s="0" t="n">
        <v>1</v>
      </c>
      <c r="F117" s="0" t="n">
        <v>1</v>
      </c>
      <c r="G117" s="0" t="n">
        <v>1</v>
      </c>
      <c r="H117" s="0" t="n">
        <v>2</v>
      </c>
      <c r="I117" s="0" t="inlineStr">
        <is>
          <t>030954</t>
        </is>
      </c>
      <c r="J117" s="0" t="inlineStr">
        <is>
          <t>ТСЭМ Московской обл., 030954, приказ Минстроя России №675/пр от 28.02.2017 № 264/пр</t>
        </is>
      </c>
      <c r="K117" s="0" t="inlineStr">
        <is>
          <t>Подъемники грузоподъемностью до 500 кг одномачтовые, высота подъема 45 м</t>
        </is>
      </c>
      <c r="L117" s="0" t="n">
        <v>1368</v>
      </c>
      <c r="N117" s="0" t="n">
        <v>1011</v>
      </c>
      <c r="O117" s="0" t="inlineStr">
        <is>
          <t>маш.-ч</t>
        </is>
      </c>
      <c r="P117" s="0" t="inlineStr">
        <is>
          <t>маш.-ч</t>
        </is>
      </c>
      <c r="Q117" s="0" t="n">
        <v>1</v>
      </c>
      <c r="W117" s="0" t="n">
        <v>0</v>
      </c>
      <c r="X117" s="0" t="n">
        <v>344519037</v>
      </c>
      <c r="Y117" s="0">
        <f>AT117</f>
        <v/>
      </c>
      <c r="AA117" s="0" t="n">
        <v>0</v>
      </c>
      <c r="AB117" s="0" t="n">
        <v>728.98</v>
      </c>
      <c r="AC117" s="0" t="n">
        <v>705.38</v>
      </c>
      <c r="AD117" s="0" t="n">
        <v>0</v>
      </c>
      <c r="AE117" s="0" t="n">
        <v>0</v>
      </c>
      <c r="AF117" s="0" t="n">
        <v>31.26</v>
      </c>
      <c r="AG117" s="0" t="n">
        <v>13.5</v>
      </c>
      <c r="AH117" s="0" t="n">
        <v>0</v>
      </c>
      <c r="AI117" s="0" t="n">
        <v>1</v>
      </c>
      <c r="AJ117" s="0" t="n">
        <v>23.32</v>
      </c>
      <c r="AK117" s="0" t="n">
        <v>52.25</v>
      </c>
      <c r="AL117" s="0" t="n">
        <v>1</v>
      </c>
      <c r="AM117" s="0" t="n">
        <v>2</v>
      </c>
      <c r="AN117" s="0" t="n">
        <v>0</v>
      </c>
      <c r="AO117" s="0" t="n">
        <v>1</v>
      </c>
      <c r="AP117" s="0" t="n">
        <v>1</v>
      </c>
      <c r="AQ117" s="0" t="n">
        <v>0</v>
      </c>
      <c r="AR117" s="0" t="n">
        <v>0</v>
      </c>
      <c r="AS117" s="0" t="inlineStr"/>
      <c r="AT117" s="0" t="n">
        <v>0.02</v>
      </c>
      <c r="AU117" s="0" t="inlineStr"/>
      <c r="AV117" s="0" t="n">
        <v>0</v>
      </c>
      <c r="AW117" s="0" t="n">
        <v>2</v>
      </c>
      <c r="AX117" s="0" t="n">
        <v>78846886</v>
      </c>
      <c r="AY117" s="0" t="n">
        <v>1</v>
      </c>
      <c r="AZ117" s="0" t="n">
        <v>0</v>
      </c>
      <c r="BA117" s="0" t="n">
        <v>114</v>
      </c>
      <c r="BB117" s="0" t="n">
        <v>0</v>
      </c>
      <c r="BC117" s="0" t="n">
        <v>0</v>
      </c>
      <c r="BD117" s="0" t="n">
        <v>0</v>
      </c>
      <c r="BE117" s="0" t="n">
        <v>0</v>
      </c>
      <c r="BF117" s="0" t="n">
        <v>0</v>
      </c>
      <c r="BG117" s="0" t="n">
        <v>0</v>
      </c>
      <c r="BH117" s="0" t="n">
        <v>0</v>
      </c>
      <c r="BI117" s="0" t="n">
        <v>0</v>
      </c>
      <c r="BJ117" s="0" t="n">
        <v>0</v>
      </c>
      <c r="BK117" s="0" t="n">
        <v>0</v>
      </c>
      <c r="BL117" s="0" t="n">
        <v>0</v>
      </c>
      <c r="BM117" s="0" t="n">
        <v>0</v>
      </c>
      <c r="BN117" s="0" t="n">
        <v>0</v>
      </c>
      <c r="BO117" s="0" t="n">
        <v>0</v>
      </c>
      <c r="BP117" s="0" t="n">
        <v>0</v>
      </c>
      <c r="BQ117" s="0" t="n">
        <v>0</v>
      </c>
      <c r="BR117" s="0" t="n">
        <v>0</v>
      </c>
      <c r="BS117" s="0" t="n">
        <v>0</v>
      </c>
      <c r="BT117" s="0" t="n">
        <v>0</v>
      </c>
      <c r="BU117" s="0" t="n">
        <v>0</v>
      </c>
      <c r="BV117" s="0" t="n">
        <v>0</v>
      </c>
      <c r="BW117" s="0" t="n">
        <v>0</v>
      </c>
      <c r="CV117" s="0" t="n">
        <v>0</v>
      </c>
      <c r="CW117" s="0">
        <f>ROUND(Y117*Source!I396*DO117,7)</f>
        <v/>
      </c>
      <c r="CX117" s="0">
        <f>ROUND(Y117*Source!I396,7)</f>
        <v/>
      </c>
      <c r="CY117" s="0">
        <f>AB117</f>
        <v/>
      </c>
      <c r="CZ117" s="0">
        <f>AF117</f>
        <v/>
      </c>
      <c r="DA117" s="0">
        <f>AJ117</f>
        <v/>
      </c>
      <c r="DB117" s="0">
        <f>ROUND(ROUND(AT117*CZ117,2),2)</f>
        <v/>
      </c>
      <c r="DC117" s="0">
        <f>ROUND(ROUND(AT117*AG117,2),2)</f>
        <v/>
      </c>
      <c r="DD117" s="0" t="inlineStr"/>
      <c r="DE117" s="0" t="inlineStr"/>
      <c r="DF117" s="0">
        <f>ROUND(ROUND(AE117,0)*CX117,0)</f>
        <v/>
      </c>
      <c r="DG117" s="0">
        <f>ROUND(ROUND(AF117*AJ117,0)*CX117,0)</f>
        <v/>
      </c>
      <c r="DH117" s="0">
        <f>ROUND(ROUND(AG117*AK117,0)*CX117,0)</f>
        <v/>
      </c>
      <c r="DI117" s="0">
        <f>ROUND(ROUND(AH117,0)*CX117,0)</f>
        <v/>
      </c>
      <c r="DJ117" s="0">
        <f>DG117</f>
        <v/>
      </c>
      <c r="DK117" s="0" t="n">
        <v>0</v>
      </c>
      <c r="DL117" s="0" t="inlineStr"/>
      <c r="DM117" s="0" t="n">
        <v>0</v>
      </c>
      <c r="DN117" s="0" t="inlineStr"/>
      <c r="DO117" s="0" t="n">
        <v>0</v>
      </c>
    </row>
    <row r="118">
      <c r="A118" s="0">
        <f>ROW(Source!A396)</f>
        <v/>
      </c>
      <c r="B118" s="0" t="n">
        <v>78845955</v>
      </c>
      <c r="C118" s="0" t="n">
        <v>78846883</v>
      </c>
      <c r="D118" s="0" t="n">
        <v>29110398</v>
      </c>
      <c r="E118" s="0" t="n">
        <v>1</v>
      </c>
      <c r="F118" s="0" t="n">
        <v>1</v>
      </c>
      <c r="G118" s="0" t="n">
        <v>1</v>
      </c>
      <c r="H118" s="0" t="n">
        <v>3</v>
      </c>
      <c r="I118" s="0" t="inlineStr">
        <is>
          <t>101-0388</t>
        </is>
      </c>
      <c r="J118" s="0" t="inlineStr">
        <is>
          <t>ТССЦ Московской обл., 101-0388, приказ Минстроя России №675/пр от 28.02.2017 № 254/пр</t>
        </is>
      </c>
      <c r="K118" s="0" t="inlineStr">
        <is>
          <t>Краски масляные земляные марки МА-0115 мумия, сурик железный</t>
        </is>
      </c>
      <c r="L118" s="0" t="n">
        <v>1348</v>
      </c>
      <c r="N118" s="0" t="n">
        <v>1009</v>
      </c>
      <c r="O118" s="0" t="inlineStr">
        <is>
          <t>т</t>
        </is>
      </c>
      <c r="P118" s="0" t="inlineStr">
        <is>
          <t>т</t>
        </is>
      </c>
      <c r="Q118" s="0" t="n">
        <v>1000</v>
      </c>
      <c r="W118" s="0" t="n">
        <v>0</v>
      </c>
      <c r="X118" s="0" t="n">
        <v>1625292450</v>
      </c>
      <c r="Y118" s="0">
        <f>AT118</f>
        <v/>
      </c>
      <c r="AA118" s="0" t="n">
        <v>76804.47</v>
      </c>
      <c r="AB118" s="0" t="n">
        <v>0</v>
      </c>
      <c r="AC118" s="0" t="n">
        <v>0</v>
      </c>
      <c r="AD118" s="0" t="n">
        <v>0</v>
      </c>
      <c r="AE118" s="0" t="n">
        <v>15118.99</v>
      </c>
      <c r="AF118" s="0" t="n">
        <v>0</v>
      </c>
      <c r="AG118" s="0" t="n">
        <v>0</v>
      </c>
      <c r="AH118" s="0" t="n">
        <v>0</v>
      </c>
      <c r="AI118" s="0" t="n">
        <v>5.08</v>
      </c>
      <c r="AJ118" s="0" t="n">
        <v>1</v>
      </c>
      <c r="AK118" s="0" t="n">
        <v>1</v>
      </c>
      <c r="AL118" s="0" t="n">
        <v>1</v>
      </c>
      <c r="AM118" s="0" t="n">
        <v>2</v>
      </c>
      <c r="AN118" s="0" t="n">
        <v>0</v>
      </c>
      <c r="AO118" s="0" t="n">
        <v>1</v>
      </c>
      <c r="AP118" s="0" t="n">
        <v>1</v>
      </c>
      <c r="AQ118" s="0" t="n">
        <v>0</v>
      </c>
      <c r="AR118" s="0" t="n">
        <v>0</v>
      </c>
      <c r="AS118" s="0" t="inlineStr"/>
      <c r="AT118" s="0" t="n">
        <v>0.00048</v>
      </c>
      <c r="AU118" s="0" t="inlineStr"/>
      <c r="AV118" s="0" t="n">
        <v>0</v>
      </c>
      <c r="AW118" s="0" t="n">
        <v>2</v>
      </c>
      <c r="AX118" s="0" t="n">
        <v>78846887</v>
      </c>
      <c r="AY118" s="0" t="n">
        <v>1</v>
      </c>
      <c r="AZ118" s="0" t="n">
        <v>0</v>
      </c>
      <c r="BA118" s="0" t="n">
        <v>115</v>
      </c>
      <c r="BB118" s="0" t="n">
        <v>0</v>
      </c>
      <c r="BC118" s="0" t="n">
        <v>0</v>
      </c>
      <c r="BD118" s="0" t="n">
        <v>0</v>
      </c>
      <c r="BE118" s="0" t="n">
        <v>0</v>
      </c>
      <c r="BF118" s="0" t="n">
        <v>0</v>
      </c>
      <c r="BG118" s="0" t="n">
        <v>0</v>
      </c>
      <c r="BH118" s="0" t="n">
        <v>0</v>
      </c>
      <c r="BI118" s="0" t="n">
        <v>0</v>
      </c>
      <c r="BJ118" s="0" t="n">
        <v>0</v>
      </c>
      <c r="BK118" s="0" t="n">
        <v>0</v>
      </c>
      <c r="BL118" s="0" t="n">
        <v>0</v>
      </c>
      <c r="BM118" s="0" t="n">
        <v>0</v>
      </c>
      <c r="BN118" s="0" t="n">
        <v>0</v>
      </c>
      <c r="BO118" s="0" t="n">
        <v>0</v>
      </c>
      <c r="BP118" s="0" t="n">
        <v>0</v>
      </c>
      <c r="BQ118" s="0" t="n">
        <v>0</v>
      </c>
      <c r="BR118" s="0" t="n">
        <v>0</v>
      </c>
      <c r="BS118" s="0" t="n">
        <v>0</v>
      </c>
      <c r="BT118" s="0" t="n">
        <v>0</v>
      </c>
      <c r="BU118" s="0" t="n">
        <v>0</v>
      </c>
      <c r="BV118" s="0" t="n">
        <v>0</v>
      </c>
      <c r="BW118" s="0" t="n">
        <v>0</v>
      </c>
      <c r="CV118" s="0" t="n">
        <v>0</v>
      </c>
      <c r="CW118" s="0" t="n">
        <v>0</v>
      </c>
      <c r="CX118" s="0">
        <f>ROUND(Y118*Source!I396,7)</f>
        <v/>
      </c>
      <c r="CY118" s="0">
        <f>AA118</f>
        <v/>
      </c>
      <c r="CZ118" s="0">
        <f>AE118</f>
        <v/>
      </c>
      <c r="DA118" s="0">
        <f>AI118</f>
        <v/>
      </c>
      <c r="DB118" s="0">
        <f>ROUND(ROUND(AT118*CZ118,2),2)</f>
        <v/>
      </c>
      <c r="DC118" s="0">
        <f>ROUND(ROUND(AT118*AG118,2),2)</f>
        <v/>
      </c>
      <c r="DD118" s="0" t="inlineStr"/>
      <c r="DE118" s="0" t="inlineStr"/>
      <c r="DF118" s="0">
        <f>ROUND(ROUND(AE118*AI118,0)*CX118,0)</f>
        <v/>
      </c>
      <c r="DG118" s="0">
        <f>ROUND(ROUND(AF118,0)*CX118,0)</f>
        <v/>
      </c>
      <c r="DH118" s="0">
        <f>ROUND(ROUND(AG118,0)*CX118,0)</f>
        <v/>
      </c>
      <c r="DI118" s="0">
        <f>ROUND(ROUND(AH118,0)*CX118,0)</f>
        <v/>
      </c>
      <c r="DJ118" s="0">
        <f>DF118</f>
        <v/>
      </c>
      <c r="DK118" s="0" t="n">
        <v>0</v>
      </c>
      <c r="DL118" s="0" t="inlineStr"/>
      <c r="DM118" s="0" t="n">
        <v>0</v>
      </c>
      <c r="DN118" s="0" t="inlineStr"/>
      <c r="DO118" s="0" t="n">
        <v>0</v>
      </c>
    </row>
    <row r="119">
      <c r="A119" s="0">
        <f>ROW(Source!A396)</f>
        <v/>
      </c>
      <c r="B119" s="0" t="n">
        <v>78845955</v>
      </c>
      <c r="C119" s="0" t="n">
        <v>78846883</v>
      </c>
      <c r="D119" s="0" t="n">
        <v>29110573</v>
      </c>
      <c r="E119" s="0" t="n">
        <v>1</v>
      </c>
      <c r="F119" s="0" t="n">
        <v>1</v>
      </c>
      <c r="G119" s="0" t="n">
        <v>1</v>
      </c>
      <c r="H119" s="0" t="n">
        <v>3</v>
      </c>
      <c r="I119" s="0" t="inlineStr">
        <is>
          <t>101-0628</t>
        </is>
      </c>
      <c r="J119" s="0" t="inlineStr">
        <is>
          <t>ТССЦ Московской обл., 101-0628, приказ Минстроя России №675/пр от 28.02.2017 № 254/пр</t>
        </is>
      </c>
      <c r="K119" s="0" t="inlineStr">
        <is>
          <t>Олифа комбинированная, марки К-3</t>
        </is>
      </c>
      <c r="L119" s="0" t="n">
        <v>1348</v>
      </c>
      <c r="N119" s="0" t="n">
        <v>1009</v>
      </c>
      <c r="O119" s="0" t="inlineStr">
        <is>
          <t>т</t>
        </is>
      </c>
      <c r="P119" s="0" t="inlineStr">
        <is>
          <t>т</t>
        </is>
      </c>
      <c r="Q119" s="0" t="n">
        <v>1000</v>
      </c>
      <c r="W119" s="0" t="n">
        <v>0</v>
      </c>
      <c r="X119" s="0" t="n">
        <v>24062879</v>
      </c>
      <c r="Y119" s="0">
        <f>AT119</f>
        <v/>
      </c>
      <c r="AA119" s="0" t="n">
        <v>87631.5</v>
      </c>
      <c r="AB119" s="0" t="n">
        <v>0</v>
      </c>
      <c r="AC119" s="0" t="n">
        <v>0</v>
      </c>
      <c r="AD119" s="0" t="n">
        <v>0</v>
      </c>
      <c r="AE119" s="0" t="n">
        <v>16950</v>
      </c>
      <c r="AF119" s="0" t="n">
        <v>0</v>
      </c>
      <c r="AG119" s="0" t="n">
        <v>0</v>
      </c>
      <c r="AH119" s="0" t="n">
        <v>0</v>
      </c>
      <c r="AI119" s="0" t="n">
        <v>5.17</v>
      </c>
      <c r="AJ119" s="0" t="n">
        <v>1</v>
      </c>
      <c r="AK119" s="0" t="n">
        <v>1</v>
      </c>
      <c r="AL119" s="0" t="n">
        <v>1</v>
      </c>
      <c r="AM119" s="0" t="n">
        <v>2</v>
      </c>
      <c r="AN119" s="0" t="n">
        <v>0</v>
      </c>
      <c r="AO119" s="0" t="n">
        <v>1</v>
      </c>
      <c r="AP119" s="0" t="n">
        <v>1</v>
      </c>
      <c r="AQ119" s="0" t="n">
        <v>0</v>
      </c>
      <c r="AR119" s="0" t="n">
        <v>0</v>
      </c>
      <c r="AS119" s="0" t="inlineStr"/>
      <c r="AT119" s="0" t="n">
        <v>0.0009</v>
      </c>
      <c r="AU119" s="0" t="inlineStr"/>
      <c r="AV119" s="0" t="n">
        <v>0</v>
      </c>
      <c r="AW119" s="0" t="n">
        <v>2</v>
      </c>
      <c r="AX119" s="0" t="n">
        <v>78846888</v>
      </c>
      <c r="AY119" s="0" t="n">
        <v>1</v>
      </c>
      <c r="AZ119" s="0" t="n">
        <v>0</v>
      </c>
      <c r="BA119" s="0" t="n">
        <v>116</v>
      </c>
      <c r="BB119" s="0" t="n">
        <v>0</v>
      </c>
      <c r="BC119" s="0" t="n">
        <v>0</v>
      </c>
      <c r="BD119" s="0" t="n">
        <v>0</v>
      </c>
      <c r="BE119" s="0" t="n">
        <v>0</v>
      </c>
      <c r="BF119" s="0" t="n">
        <v>0</v>
      </c>
      <c r="BG119" s="0" t="n">
        <v>0</v>
      </c>
      <c r="BH119" s="0" t="n">
        <v>0</v>
      </c>
      <c r="BI119" s="0" t="n">
        <v>0</v>
      </c>
      <c r="BJ119" s="0" t="n">
        <v>0</v>
      </c>
      <c r="BK119" s="0" t="n">
        <v>0</v>
      </c>
      <c r="BL119" s="0" t="n">
        <v>0</v>
      </c>
      <c r="BM119" s="0" t="n">
        <v>0</v>
      </c>
      <c r="BN119" s="0" t="n">
        <v>0</v>
      </c>
      <c r="BO119" s="0" t="n">
        <v>0</v>
      </c>
      <c r="BP119" s="0" t="n">
        <v>0</v>
      </c>
      <c r="BQ119" s="0" t="n">
        <v>0</v>
      </c>
      <c r="BR119" s="0" t="n">
        <v>0</v>
      </c>
      <c r="BS119" s="0" t="n">
        <v>0</v>
      </c>
      <c r="BT119" s="0" t="n">
        <v>0</v>
      </c>
      <c r="BU119" s="0" t="n">
        <v>0</v>
      </c>
      <c r="BV119" s="0" t="n">
        <v>0</v>
      </c>
      <c r="BW119" s="0" t="n">
        <v>0</v>
      </c>
      <c r="CV119" s="0" t="n">
        <v>0</v>
      </c>
      <c r="CW119" s="0" t="n">
        <v>0</v>
      </c>
      <c r="CX119" s="0">
        <f>ROUND(Y119*Source!I396,7)</f>
        <v/>
      </c>
      <c r="CY119" s="0">
        <f>AA119</f>
        <v/>
      </c>
      <c r="CZ119" s="0">
        <f>AE119</f>
        <v/>
      </c>
      <c r="DA119" s="0">
        <f>AI119</f>
        <v/>
      </c>
      <c r="DB119" s="0">
        <f>ROUND(ROUND(AT119*CZ119,2),2)</f>
        <v/>
      </c>
      <c r="DC119" s="0">
        <f>ROUND(ROUND(AT119*AG119,2),2)</f>
        <v/>
      </c>
      <c r="DD119" s="0" t="inlineStr"/>
      <c r="DE119" s="0" t="inlineStr"/>
      <c r="DF119" s="0">
        <f>ROUND(ROUND(AE119*AI119,0)*CX119,0)</f>
        <v/>
      </c>
      <c r="DG119" s="0">
        <f>ROUND(ROUND(AF119,0)*CX119,0)</f>
        <v/>
      </c>
      <c r="DH119" s="0">
        <f>ROUND(ROUND(AG119,0)*CX119,0)</f>
        <v/>
      </c>
      <c r="DI119" s="0">
        <f>ROUND(ROUND(AH119,0)*CX119,0)</f>
        <v/>
      </c>
      <c r="DJ119" s="0">
        <f>DF119</f>
        <v/>
      </c>
      <c r="DK119" s="0" t="n">
        <v>0</v>
      </c>
      <c r="DL119" s="0" t="inlineStr"/>
      <c r="DM119" s="0" t="n">
        <v>0</v>
      </c>
      <c r="DN119" s="0" t="inlineStr"/>
      <c r="DO119" s="0" t="n">
        <v>0</v>
      </c>
    </row>
    <row r="120">
      <c r="A120" s="0">
        <f>ROW(Source!A396)</f>
        <v/>
      </c>
      <c r="B120" s="0" t="n">
        <v>78845955</v>
      </c>
      <c r="C120" s="0" t="n">
        <v>78846883</v>
      </c>
      <c r="D120" s="0" t="n">
        <v>29107963</v>
      </c>
      <c r="E120" s="0" t="n">
        <v>1</v>
      </c>
      <c r="F120" s="0" t="n">
        <v>1</v>
      </c>
      <c r="G120" s="0" t="n">
        <v>1</v>
      </c>
      <c r="H120" s="0" t="n">
        <v>3</v>
      </c>
      <c r="I120" s="0" t="inlineStr">
        <is>
          <t>101-1669</t>
        </is>
      </c>
      <c r="J120" s="0" t="inlineStr">
        <is>
          <t>ТССЦ Московской обл., 101-1669, приказ Минстроя России №675/пр от 28.02.2017 № 254/пр</t>
        </is>
      </c>
      <c r="K120" s="0" t="inlineStr">
        <is>
          <t>Очес льняной</t>
        </is>
      </c>
      <c r="L120" s="0" t="n">
        <v>1346</v>
      </c>
      <c r="N120" s="0" t="n">
        <v>1009</v>
      </c>
      <c r="O120" s="0" t="inlineStr">
        <is>
          <t>кг</t>
        </is>
      </c>
      <c r="P120" s="0" t="inlineStr">
        <is>
          <t>кг</t>
        </is>
      </c>
      <c r="Q120" s="0" t="n">
        <v>1</v>
      </c>
      <c r="W120" s="0" t="n">
        <v>0</v>
      </c>
      <c r="X120" s="0" t="n">
        <v>-2113933962</v>
      </c>
      <c r="Y120" s="0">
        <f>AT120</f>
        <v/>
      </c>
      <c r="AA120" s="0" t="n">
        <v>590.67</v>
      </c>
      <c r="AB120" s="0" t="n">
        <v>0</v>
      </c>
      <c r="AC120" s="0" t="n">
        <v>0</v>
      </c>
      <c r="AD120" s="0" t="n">
        <v>0</v>
      </c>
      <c r="AE120" s="0" t="n">
        <v>37.29</v>
      </c>
      <c r="AF120" s="0" t="n">
        <v>0</v>
      </c>
      <c r="AG120" s="0" t="n">
        <v>0</v>
      </c>
      <c r="AH120" s="0" t="n">
        <v>0</v>
      </c>
      <c r="AI120" s="0" t="n">
        <v>15.84</v>
      </c>
      <c r="AJ120" s="0" t="n">
        <v>1</v>
      </c>
      <c r="AK120" s="0" t="n">
        <v>1</v>
      </c>
      <c r="AL120" s="0" t="n">
        <v>1</v>
      </c>
      <c r="AM120" s="0" t="n">
        <v>2</v>
      </c>
      <c r="AN120" s="0" t="n">
        <v>0</v>
      </c>
      <c r="AO120" s="0" t="n">
        <v>1</v>
      </c>
      <c r="AP120" s="0" t="n">
        <v>1</v>
      </c>
      <c r="AQ120" s="0" t="n">
        <v>0</v>
      </c>
      <c r="AR120" s="0" t="n">
        <v>0</v>
      </c>
      <c r="AS120" s="0" t="inlineStr"/>
      <c r="AT120" s="0" t="n">
        <v>0.2</v>
      </c>
      <c r="AU120" s="0" t="inlineStr"/>
      <c r="AV120" s="0" t="n">
        <v>0</v>
      </c>
      <c r="AW120" s="0" t="n">
        <v>2</v>
      </c>
      <c r="AX120" s="0" t="n">
        <v>78846889</v>
      </c>
      <c r="AY120" s="0" t="n">
        <v>1</v>
      </c>
      <c r="AZ120" s="0" t="n">
        <v>0</v>
      </c>
      <c r="BA120" s="0" t="n">
        <v>117</v>
      </c>
      <c r="BB120" s="0" t="n">
        <v>0</v>
      </c>
      <c r="BC120" s="0" t="n">
        <v>0</v>
      </c>
      <c r="BD120" s="0" t="n">
        <v>0</v>
      </c>
      <c r="BE120" s="0" t="n">
        <v>0</v>
      </c>
      <c r="BF120" s="0" t="n">
        <v>0</v>
      </c>
      <c r="BG120" s="0" t="n">
        <v>0</v>
      </c>
      <c r="BH120" s="0" t="n">
        <v>0</v>
      </c>
      <c r="BI120" s="0" t="n">
        <v>0</v>
      </c>
      <c r="BJ120" s="0" t="n">
        <v>0</v>
      </c>
      <c r="BK120" s="0" t="n">
        <v>0</v>
      </c>
      <c r="BL120" s="0" t="n">
        <v>0</v>
      </c>
      <c r="BM120" s="0" t="n">
        <v>0</v>
      </c>
      <c r="BN120" s="0" t="n">
        <v>0</v>
      </c>
      <c r="BO120" s="0" t="n">
        <v>0</v>
      </c>
      <c r="BP120" s="0" t="n">
        <v>0</v>
      </c>
      <c r="BQ120" s="0" t="n">
        <v>0</v>
      </c>
      <c r="BR120" s="0" t="n">
        <v>0</v>
      </c>
      <c r="BS120" s="0" t="n">
        <v>0</v>
      </c>
      <c r="BT120" s="0" t="n">
        <v>0</v>
      </c>
      <c r="BU120" s="0" t="n">
        <v>0</v>
      </c>
      <c r="BV120" s="0" t="n">
        <v>0</v>
      </c>
      <c r="BW120" s="0" t="n">
        <v>0</v>
      </c>
      <c r="CV120" s="0" t="n">
        <v>0</v>
      </c>
      <c r="CW120" s="0" t="n">
        <v>0</v>
      </c>
      <c r="CX120" s="0">
        <f>ROUND(Y120*Source!I396,7)</f>
        <v/>
      </c>
      <c r="CY120" s="0">
        <f>AA120</f>
        <v/>
      </c>
      <c r="CZ120" s="0">
        <f>AE120</f>
        <v/>
      </c>
      <c r="DA120" s="0">
        <f>AI120</f>
        <v/>
      </c>
      <c r="DB120" s="0">
        <f>ROUND(ROUND(AT120*CZ120,2),2)</f>
        <v/>
      </c>
      <c r="DC120" s="0">
        <f>ROUND(ROUND(AT120*AG120,2),2)</f>
        <v/>
      </c>
      <c r="DD120" s="0" t="inlineStr"/>
      <c r="DE120" s="0" t="inlineStr"/>
      <c r="DF120" s="0">
        <f>ROUND(ROUND(AE120*AI120,0)*CX120,0)</f>
        <v/>
      </c>
      <c r="DG120" s="0">
        <f>ROUND(ROUND(AF120,0)*CX120,0)</f>
        <v/>
      </c>
      <c r="DH120" s="0">
        <f>ROUND(ROUND(AG120,0)*CX120,0)</f>
        <v/>
      </c>
      <c r="DI120" s="0">
        <f>ROUND(ROUND(AH120,0)*CX120,0)</f>
        <v/>
      </c>
      <c r="DJ120" s="0">
        <f>DF120</f>
        <v/>
      </c>
      <c r="DK120" s="0" t="n">
        <v>0</v>
      </c>
      <c r="DL120" s="0" t="inlineStr"/>
      <c r="DM120" s="0" t="n">
        <v>0</v>
      </c>
      <c r="DN120" s="0" t="inlineStr"/>
      <c r="DO120" s="0" t="n">
        <v>0</v>
      </c>
    </row>
    <row r="121">
      <c r="A121" s="0">
        <f>ROW(Source!A396)</f>
        <v/>
      </c>
      <c r="B121" s="0" t="n">
        <v>78845955</v>
      </c>
      <c r="C121" s="0" t="n">
        <v>78846883</v>
      </c>
      <c r="D121" s="0" t="n">
        <v>29144220</v>
      </c>
      <c r="E121" s="0" t="n">
        <v>1</v>
      </c>
      <c r="F121" s="0" t="n">
        <v>1</v>
      </c>
      <c r="G121" s="0" t="n">
        <v>1</v>
      </c>
      <c r="H121" s="0" t="n">
        <v>3</v>
      </c>
      <c r="I121" s="0" t="inlineStr">
        <is>
          <t>302-1237</t>
        </is>
      </c>
      <c r="J121" s="0" t="inlineStr">
        <is>
          <t>ТССЦ Московской обл., 302-1237, приказ Минстроя России №675/пр от 28.02.2017 № 256/пр</t>
        </is>
      </c>
      <c r="K121" s="0" t="inlineStr">
        <is>
          <t>Сгоны стальные с муфтой и контргайкой, диаметром 20 мм</t>
        </is>
      </c>
      <c r="L121" s="0" t="n">
        <v>1354</v>
      </c>
      <c r="N121" s="0" t="n">
        <v>1010</v>
      </c>
      <c r="O121" s="0" t="inlineStr">
        <is>
          <t>шт.</t>
        </is>
      </c>
      <c r="P121" s="0" t="inlineStr">
        <is>
          <t>шт.</t>
        </is>
      </c>
      <c r="Q121" s="0" t="n">
        <v>1</v>
      </c>
      <c r="W121" s="0" t="n">
        <v>0</v>
      </c>
      <c r="X121" s="0" t="n">
        <v>-1208440998</v>
      </c>
      <c r="Y121" s="0">
        <f>AT121</f>
        <v/>
      </c>
      <c r="AA121" s="0" t="n">
        <v>98.98999999999999</v>
      </c>
      <c r="AB121" s="0" t="n">
        <v>0</v>
      </c>
      <c r="AC121" s="0" t="n">
        <v>0</v>
      </c>
      <c r="AD121" s="0" t="n">
        <v>0</v>
      </c>
      <c r="AE121" s="0" t="n">
        <v>10.95</v>
      </c>
      <c r="AF121" s="0" t="n">
        <v>0</v>
      </c>
      <c r="AG121" s="0" t="n">
        <v>0</v>
      </c>
      <c r="AH121" s="0" t="n">
        <v>0</v>
      </c>
      <c r="AI121" s="0" t="n">
        <v>9.039999999999999</v>
      </c>
      <c r="AJ121" s="0" t="n">
        <v>1</v>
      </c>
      <c r="AK121" s="0" t="n">
        <v>1</v>
      </c>
      <c r="AL121" s="0" t="n">
        <v>1</v>
      </c>
      <c r="AM121" s="0" t="n">
        <v>2</v>
      </c>
      <c r="AN121" s="0" t="n">
        <v>0</v>
      </c>
      <c r="AO121" s="0" t="n">
        <v>1</v>
      </c>
      <c r="AP121" s="0" t="n">
        <v>1</v>
      </c>
      <c r="AQ121" s="0" t="n">
        <v>0</v>
      </c>
      <c r="AR121" s="0" t="n">
        <v>0</v>
      </c>
      <c r="AS121" s="0" t="inlineStr"/>
      <c r="AT121" s="0" t="n">
        <v>100</v>
      </c>
      <c r="AU121" s="0" t="inlineStr"/>
      <c r="AV121" s="0" t="n">
        <v>0</v>
      </c>
      <c r="AW121" s="0" t="n">
        <v>2</v>
      </c>
      <c r="AX121" s="0" t="n">
        <v>78846890</v>
      </c>
      <c r="AY121" s="0" t="n">
        <v>1</v>
      </c>
      <c r="AZ121" s="0" t="n">
        <v>0</v>
      </c>
      <c r="BA121" s="0" t="n">
        <v>118</v>
      </c>
      <c r="BB121" s="0" t="n">
        <v>0</v>
      </c>
      <c r="BC121" s="0" t="n">
        <v>0</v>
      </c>
      <c r="BD121" s="0" t="n">
        <v>0</v>
      </c>
      <c r="BE121" s="0" t="n">
        <v>0</v>
      </c>
      <c r="BF121" s="0" t="n">
        <v>0</v>
      </c>
      <c r="BG121" s="0" t="n">
        <v>0</v>
      </c>
      <c r="BH121" s="0" t="n">
        <v>0</v>
      </c>
      <c r="BI121" s="0" t="n">
        <v>0</v>
      </c>
      <c r="BJ121" s="0" t="n">
        <v>0</v>
      </c>
      <c r="BK121" s="0" t="n">
        <v>0</v>
      </c>
      <c r="BL121" s="0" t="n">
        <v>0</v>
      </c>
      <c r="BM121" s="0" t="n">
        <v>0</v>
      </c>
      <c r="BN121" s="0" t="n">
        <v>0</v>
      </c>
      <c r="BO121" s="0" t="n">
        <v>0</v>
      </c>
      <c r="BP121" s="0" t="n">
        <v>0</v>
      </c>
      <c r="BQ121" s="0" t="n">
        <v>0</v>
      </c>
      <c r="BR121" s="0" t="n">
        <v>0</v>
      </c>
      <c r="BS121" s="0" t="n">
        <v>0</v>
      </c>
      <c r="BT121" s="0" t="n">
        <v>0</v>
      </c>
      <c r="BU121" s="0" t="n">
        <v>0</v>
      </c>
      <c r="BV121" s="0" t="n">
        <v>0</v>
      </c>
      <c r="BW121" s="0" t="n">
        <v>0</v>
      </c>
      <c r="CV121" s="0" t="n">
        <v>0</v>
      </c>
      <c r="CW121" s="0" t="n">
        <v>0</v>
      </c>
      <c r="CX121" s="0">
        <f>ROUND(Y121*Source!I396,7)</f>
        <v/>
      </c>
      <c r="CY121" s="0">
        <f>AA121</f>
        <v/>
      </c>
      <c r="CZ121" s="0">
        <f>AE121</f>
        <v/>
      </c>
      <c r="DA121" s="0">
        <f>AI121</f>
        <v/>
      </c>
      <c r="DB121" s="0">
        <f>ROUND(ROUND(AT121*CZ121,2),2)</f>
        <v/>
      </c>
      <c r="DC121" s="0">
        <f>ROUND(ROUND(AT121*AG121,2),2)</f>
        <v/>
      </c>
      <c r="DD121" s="0" t="inlineStr"/>
      <c r="DE121" s="0" t="inlineStr"/>
      <c r="DF121" s="0">
        <f>ROUND(ROUND(AE121*AI121,0)*CX121,0)</f>
        <v/>
      </c>
      <c r="DG121" s="0">
        <f>ROUND(ROUND(AF121,0)*CX121,0)</f>
        <v/>
      </c>
      <c r="DH121" s="0">
        <f>ROUND(ROUND(AG121,0)*CX121,0)</f>
        <v/>
      </c>
      <c r="DI121" s="0">
        <f>ROUND(ROUND(AH121,0)*CX121,0)</f>
        <v/>
      </c>
      <c r="DJ121" s="0">
        <f>DF121</f>
        <v/>
      </c>
      <c r="DK121" s="0" t="n">
        <v>0</v>
      </c>
      <c r="DL121" s="0" t="inlineStr"/>
      <c r="DM121" s="0" t="n">
        <v>0</v>
      </c>
      <c r="DN121" s="0" t="inlineStr"/>
      <c r="DO121" s="0" t="n">
        <v>0</v>
      </c>
    </row>
    <row r="122">
      <c r="A122" s="0">
        <f>ROW(Source!A397)</f>
        <v/>
      </c>
      <c r="B122" s="0" t="n">
        <v>78845955</v>
      </c>
      <c r="C122" s="0" t="n">
        <v>78846891</v>
      </c>
      <c r="D122" s="0" t="n">
        <v>18411117</v>
      </c>
      <c r="E122" s="0" t="n">
        <v>1</v>
      </c>
      <c r="F122" s="0" t="n">
        <v>1</v>
      </c>
      <c r="G122" s="0" t="n">
        <v>1</v>
      </c>
      <c r="H122" s="0" t="n">
        <v>1</v>
      </c>
      <c r="I122" s="0" t="inlineStr">
        <is>
          <t>1-1040-90</t>
        </is>
      </c>
      <c r="J122" s="0" t="inlineStr"/>
      <c r="K122" s="0" t="inlineStr">
        <is>
          <t>Рабочий строитель среднего разряда 4</t>
        </is>
      </c>
      <c r="L122" s="0" t="n">
        <v>1369</v>
      </c>
      <c r="N122" s="0" t="n">
        <v>1013</v>
      </c>
      <c r="O122" s="0" t="inlineStr">
        <is>
          <t>чел.-ч</t>
        </is>
      </c>
      <c r="P122" s="0" t="inlineStr">
        <is>
          <t>чел.-ч</t>
        </is>
      </c>
      <c r="Q122" s="0" t="n">
        <v>1</v>
      </c>
      <c r="W122" s="0" t="n">
        <v>0</v>
      </c>
      <c r="X122" s="0" t="n">
        <v>-1739886638</v>
      </c>
      <c r="Y122" s="0">
        <f>AT122</f>
        <v/>
      </c>
      <c r="AA122" s="0" t="n">
        <v>0</v>
      </c>
      <c r="AB122" s="0" t="n">
        <v>0</v>
      </c>
      <c r="AC122" s="0" t="n">
        <v>0</v>
      </c>
      <c r="AD122" s="0" t="n">
        <v>9.619999999999999</v>
      </c>
      <c r="AE122" s="0" t="n">
        <v>0</v>
      </c>
      <c r="AF122" s="0" t="n">
        <v>0</v>
      </c>
      <c r="AG122" s="0" t="n">
        <v>0</v>
      </c>
      <c r="AH122" s="0" t="n">
        <v>9.619999999999999</v>
      </c>
      <c r="AI122" s="0" t="n">
        <v>1</v>
      </c>
      <c r="AJ122" s="0" t="n">
        <v>1</v>
      </c>
      <c r="AK122" s="0" t="n">
        <v>1</v>
      </c>
      <c r="AL122" s="0" t="n">
        <v>1</v>
      </c>
      <c r="AM122" s="0" t="n">
        <v>-2</v>
      </c>
      <c r="AN122" s="0" t="n">
        <v>0</v>
      </c>
      <c r="AO122" s="0" t="n">
        <v>1</v>
      </c>
      <c r="AP122" s="0" t="n">
        <v>1</v>
      </c>
      <c r="AQ122" s="0" t="n">
        <v>0</v>
      </c>
      <c r="AR122" s="0" t="n">
        <v>0</v>
      </c>
      <c r="AS122" s="0" t="inlineStr"/>
      <c r="AT122" s="0" t="n">
        <v>183</v>
      </c>
      <c r="AU122" s="0" t="inlineStr"/>
      <c r="AV122" s="0" t="n">
        <v>1</v>
      </c>
      <c r="AW122" s="0" t="n">
        <v>2</v>
      </c>
      <c r="AX122" s="0" t="n">
        <v>78847039</v>
      </c>
      <c r="AY122" s="0" t="n">
        <v>1</v>
      </c>
      <c r="AZ122" s="0" t="n">
        <v>0</v>
      </c>
      <c r="BA122" s="0" t="n">
        <v>119</v>
      </c>
      <c r="BB122" s="0" t="n">
        <v>0</v>
      </c>
      <c r="BC122" s="0" t="n">
        <v>0</v>
      </c>
      <c r="BD122" s="0" t="n">
        <v>0</v>
      </c>
      <c r="BE122" s="0" t="n">
        <v>0</v>
      </c>
      <c r="BF122" s="0" t="n">
        <v>0</v>
      </c>
      <c r="BG122" s="0" t="n">
        <v>0</v>
      </c>
      <c r="BH122" s="0" t="n">
        <v>0</v>
      </c>
      <c r="BI122" s="0" t="n">
        <v>0</v>
      </c>
      <c r="BJ122" s="0" t="n">
        <v>0</v>
      </c>
      <c r="BK122" s="0" t="n">
        <v>0</v>
      </c>
      <c r="BL122" s="0" t="n">
        <v>0</v>
      </c>
      <c r="BM122" s="0" t="n">
        <v>0</v>
      </c>
      <c r="BN122" s="0" t="n">
        <v>0</v>
      </c>
      <c r="BO122" s="0" t="n">
        <v>0</v>
      </c>
      <c r="BP122" s="0" t="n">
        <v>0</v>
      </c>
      <c r="BQ122" s="0" t="n">
        <v>0</v>
      </c>
      <c r="BR122" s="0" t="n">
        <v>0</v>
      </c>
      <c r="BS122" s="0" t="n">
        <v>0</v>
      </c>
      <c r="BT122" s="0" t="n">
        <v>0</v>
      </c>
      <c r="BU122" s="0" t="n">
        <v>0</v>
      </c>
      <c r="BV122" s="0" t="n">
        <v>0</v>
      </c>
      <c r="BW122" s="0" t="n">
        <v>0</v>
      </c>
      <c r="CU122" s="0">
        <f>ROUND(AT122*Source!I397*AH122*AL122,0)</f>
        <v/>
      </c>
      <c r="CV122" s="0">
        <f>ROUND(Y122*Source!I397,7)</f>
        <v/>
      </c>
      <c r="CW122" s="0" t="n">
        <v>0</v>
      </c>
      <c r="CX122" s="0">
        <f>ROUND(Y122*Source!I397,7)</f>
        <v/>
      </c>
      <c r="CY122" s="0">
        <f>AD122</f>
        <v/>
      </c>
      <c r="CZ122" s="0">
        <f>AH122</f>
        <v/>
      </c>
      <c r="DA122" s="0">
        <f>AL122</f>
        <v/>
      </c>
      <c r="DB122" s="0">
        <f>ROUND(ROUND(AT122*CZ122,2),2)</f>
        <v/>
      </c>
      <c r="DC122" s="0">
        <f>ROUND(ROUND(AT122*AG122,2),2)</f>
        <v/>
      </c>
      <c r="DD122" s="0" t="inlineStr"/>
      <c r="DE122" s="0" t="inlineStr"/>
      <c r="DF122" s="0">
        <f>ROUND(ROUND(AE122,0)*CX122,0)</f>
        <v/>
      </c>
      <c r="DG122" s="0">
        <f>ROUND(ROUND(AF122,0)*CX122,0)</f>
        <v/>
      </c>
      <c r="DH122" s="0">
        <f>ROUND(ROUND(AG122,0)*CX122,0)</f>
        <v/>
      </c>
      <c r="DI122" s="0">
        <f>ROUND(ROUND(AH122,0)*CX122,0)</f>
        <v/>
      </c>
      <c r="DJ122" s="0">
        <f>DI122</f>
        <v/>
      </c>
      <c r="DK122" s="0" t="n">
        <v>0</v>
      </c>
      <c r="DL122" s="0" t="inlineStr"/>
      <c r="DM122" s="0" t="n">
        <v>0</v>
      </c>
      <c r="DN122" s="0" t="inlineStr"/>
      <c r="DO122" s="0" t="n">
        <v>0</v>
      </c>
    </row>
    <row r="123">
      <c r="A123" s="0">
        <f>ROW(Source!A397)</f>
        <v/>
      </c>
      <c r="B123" s="0" t="n">
        <v>78845955</v>
      </c>
      <c r="C123" s="0" t="n">
        <v>78846891</v>
      </c>
      <c r="D123" s="0" t="n">
        <v>29172659</v>
      </c>
      <c r="E123" s="0" t="n">
        <v>1</v>
      </c>
      <c r="F123" s="0" t="n">
        <v>1</v>
      </c>
      <c r="G123" s="0" t="n">
        <v>1</v>
      </c>
      <c r="H123" s="0" t="n">
        <v>2</v>
      </c>
      <c r="I123" s="0" t="inlineStr">
        <is>
          <t>040504</t>
        </is>
      </c>
      <c r="J123" s="0" t="inlineStr">
        <is>
          <t>ТСЭМ Московской обл., 040504, приказ Минстроя России №675/пр от 28.02.2017 № 264/пр</t>
        </is>
      </c>
      <c r="K123" s="0" t="inlineStr">
        <is>
          <t>Аппарат для газовой сварки и резки</t>
        </is>
      </c>
      <c r="L123" s="0" t="n">
        <v>1368</v>
      </c>
      <c r="N123" s="0" t="n">
        <v>1011</v>
      </c>
      <c r="O123" s="0" t="inlineStr">
        <is>
          <t>маш.-ч</t>
        </is>
      </c>
      <c r="P123" s="0" t="inlineStr">
        <is>
          <t>маш.-ч</t>
        </is>
      </c>
      <c r="Q123" s="0" t="n">
        <v>1</v>
      </c>
      <c r="W123" s="0" t="n">
        <v>0</v>
      </c>
      <c r="X123" s="0" t="n">
        <v>1514068676</v>
      </c>
      <c r="Y123" s="0">
        <f>AT123</f>
        <v/>
      </c>
      <c r="AA123" s="0" t="n">
        <v>0</v>
      </c>
      <c r="AB123" s="0" t="n">
        <v>9.76</v>
      </c>
      <c r="AC123" s="0" t="n">
        <v>0</v>
      </c>
      <c r="AD123" s="0" t="n">
        <v>0</v>
      </c>
      <c r="AE123" s="0" t="n">
        <v>0</v>
      </c>
      <c r="AF123" s="0" t="n">
        <v>1.2</v>
      </c>
      <c r="AG123" s="0" t="n">
        <v>0</v>
      </c>
      <c r="AH123" s="0" t="n">
        <v>0</v>
      </c>
      <c r="AI123" s="0" t="n">
        <v>1</v>
      </c>
      <c r="AJ123" s="0" t="n">
        <v>8.130000000000001</v>
      </c>
      <c r="AK123" s="0" t="n">
        <v>52.25</v>
      </c>
      <c r="AL123" s="0" t="n">
        <v>1</v>
      </c>
      <c r="AM123" s="0" t="n">
        <v>2</v>
      </c>
      <c r="AN123" s="0" t="n">
        <v>0</v>
      </c>
      <c r="AO123" s="0" t="n">
        <v>1</v>
      </c>
      <c r="AP123" s="0" t="n">
        <v>1</v>
      </c>
      <c r="AQ123" s="0" t="n">
        <v>0</v>
      </c>
      <c r="AR123" s="0" t="n">
        <v>0</v>
      </c>
      <c r="AS123" s="0" t="inlineStr"/>
      <c r="AT123" s="0" t="n">
        <v>2.7</v>
      </c>
      <c r="AU123" s="0" t="inlineStr"/>
      <c r="AV123" s="0" t="n">
        <v>0</v>
      </c>
      <c r="AW123" s="0" t="n">
        <v>2</v>
      </c>
      <c r="AX123" s="0" t="n">
        <v>78847040</v>
      </c>
      <c r="AY123" s="0" t="n">
        <v>1</v>
      </c>
      <c r="AZ123" s="0" t="n">
        <v>0</v>
      </c>
      <c r="BA123" s="0" t="n">
        <v>120</v>
      </c>
      <c r="BB123" s="0" t="n">
        <v>0</v>
      </c>
      <c r="BC123" s="0" t="n">
        <v>0</v>
      </c>
      <c r="BD123" s="0" t="n">
        <v>0</v>
      </c>
      <c r="BE123" s="0" t="n">
        <v>0</v>
      </c>
      <c r="BF123" s="0" t="n">
        <v>0</v>
      </c>
      <c r="BG123" s="0" t="n">
        <v>0</v>
      </c>
      <c r="BH123" s="0" t="n">
        <v>0</v>
      </c>
      <c r="BI123" s="0" t="n">
        <v>0</v>
      </c>
      <c r="BJ123" s="0" t="n">
        <v>0</v>
      </c>
      <c r="BK123" s="0" t="n">
        <v>0</v>
      </c>
      <c r="BL123" s="0" t="n">
        <v>0</v>
      </c>
      <c r="BM123" s="0" t="n">
        <v>0</v>
      </c>
      <c r="BN123" s="0" t="n">
        <v>0</v>
      </c>
      <c r="BO123" s="0" t="n">
        <v>0</v>
      </c>
      <c r="BP123" s="0" t="n">
        <v>0</v>
      </c>
      <c r="BQ123" s="0" t="n">
        <v>0</v>
      </c>
      <c r="BR123" s="0" t="n">
        <v>0</v>
      </c>
      <c r="BS123" s="0" t="n">
        <v>0</v>
      </c>
      <c r="BT123" s="0" t="n">
        <v>0</v>
      </c>
      <c r="BU123" s="0" t="n">
        <v>0</v>
      </c>
      <c r="BV123" s="0" t="n">
        <v>0</v>
      </c>
      <c r="BW123" s="0" t="n">
        <v>0</v>
      </c>
      <c r="CV123" s="0" t="n">
        <v>0</v>
      </c>
      <c r="CW123" s="0">
        <f>ROUND(Y123*Source!I397*DO123,7)</f>
        <v/>
      </c>
      <c r="CX123" s="0">
        <f>ROUND(Y123*Source!I397,7)</f>
        <v/>
      </c>
      <c r="CY123" s="0">
        <f>AB123</f>
        <v/>
      </c>
      <c r="CZ123" s="0">
        <f>AF123</f>
        <v/>
      </c>
      <c r="DA123" s="0">
        <f>AJ123</f>
        <v/>
      </c>
      <c r="DB123" s="0">
        <f>ROUND(ROUND(AT123*CZ123,2),2)</f>
        <v/>
      </c>
      <c r="DC123" s="0">
        <f>ROUND(ROUND(AT123*AG123,2),2)</f>
        <v/>
      </c>
      <c r="DD123" s="0" t="inlineStr"/>
      <c r="DE123" s="0" t="inlineStr"/>
      <c r="DF123" s="0">
        <f>ROUND(ROUND(AE123,0)*CX123,0)</f>
        <v/>
      </c>
      <c r="DG123" s="0">
        <f>ROUND(ROUND(AF123*AJ123,0)*CX123,0)</f>
        <v/>
      </c>
      <c r="DH123" s="0">
        <f>ROUND(ROUND(AG123*AK123,0)*CX123,0)</f>
        <v/>
      </c>
      <c r="DI123" s="0">
        <f>ROUND(ROUND(AH123,0)*CX123,0)</f>
        <v/>
      </c>
      <c r="DJ123" s="0">
        <f>DG123</f>
        <v/>
      </c>
      <c r="DK123" s="0" t="n">
        <v>0</v>
      </c>
      <c r="DL123" s="0" t="inlineStr"/>
      <c r="DM123" s="0" t="n">
        <v>0</v>
      </c>
      <c r="DN123" s="0" t="inlineStr"/>
      <c r="DO123" s="0" t="n">
        <v>0</v>
      </c>
    </row>
    <row r="124">
      <c r="A124" s="0">
        <f>ROW(Source!A397)</f>
        <v/>
      </c>
      <c r="B124" s="0" t="n">
        <v>78845955</v>
      </c>
      <c r="C124" s="0" t="n">
        <v>78846891</v>
      </c>
      <c r="D124" s="0" t="n">
        <v>29174500</v>
      </c>
      <c r="E124" s="0" t="n">
        <v>1</v>
      </c>
      <c r="F124" s="0" t="n">
        <v>1</v>
      </c>
      <c r="G124" s="0" t="n">
        <v>1</v>
      </c>
      <c r="H124" s="0" t="n">
        <v>2</v>
      </c>
      <c r="I124" s="0" t="inlineStr">
        <is>
          <t>330206</t>
        </is>
      </c>
      <c r="J124" s="0" t="inlineStr">
        <is>
          <t>ТСЭМ Московской обл., 330206, приказ Минстроя России №675/пр от 28.02.2017 № 264/пр</t>
        </is>
      </c>
      <c r="K124" s="0" t="inlineStr">
        <is>
          <t>Дрели электрические</t>
        </is>
      </c>
      <c r="L124" s="0" t="n">
        <v>1368</v>
      </c>
      <c r="N124" s="0" t="n">
        <v>1011</v>
      </c>
      <c r="O124" s="0" t="inlineStr">
        <is>
          <t>маш.-ч</t>
        </is>
      </c>
      <c r="P124" s="0" t="inlineStr">
        <is>
          <t>маш.-ч</t>
        </is>
      </c>
      <c r="Q124" s="0" t="n">
        <v>1</v>
      </c>
      <c r="W124" s="0" t="n">
        <v>0</v>
      </c>
      <c r="X124" s="0" t="n">
        <v>-1867053656</v>
      </c>
      <c r="Y124" s="0">
        <f>AT124</f>
        <v/>
      </c>
      <c r="AA124" s="0" t="n">
        <v>0</v>
      </c>
      <c r="AB124" s="0" t="n">
        <v>8.390000000000001</v>
      </c>
      <c r="AC124" s="0" t="n">
        <v>0</v>
      </c>
      <c r="AD124" s="0" t="n">
        <v>0</v>
      </c>
      <c r="AE124" s="0" t="n">
        <v>0</v>
      </c>
      <c r="AF124" s="0" t="n">
        <v>1.95</v>
      </c>
      <c r="AG124" s="0" t="n">
        <v>0</v>
      </c>
      <c r="AH124" s="0" t="n">
        <v>0</v>
      </c>
      <c r="AI124" s="0" t="n">
        <v>1</v>
      </c>
      <c r="AJ124" s="0" t="n">
        <v>4.3</v>
      </c>
      <c r="AK124" s="0" t="n">
        <v>52.25</v>
      </c>
      <c r="AL124" s="0" t="n">
        <v>1</v>
      </c>
      <c r="AM124" s="0" t="n">
        <v>2</v>
      </c>
      <c r="AN124" s="0" t="n">
        <v>0</v>
      </c>
      <c r="AO124" s="0" t="n">
        <v>1</v>
      </c>
      <c r="AP124" s="0" t="n">
        <v>1</v>
      </c>
      <c r="AQ124" s="0" t="n">
        <v>0</v>
      </c>
      <c r="AR124" s="0" t="n">
        <v>0</v>
      </c>
      <c r="AS124" s="0" t="inlineStr"/>
      <c r="AT124" s="0" t="n">
        <v>4.64</v>
      </c>
      <c r="AU124" s="0" t="inlineStr"/>
      <c r="AV124" s="0" t="n">
        <v>0</v>
      </c>
      <c r="AW124" s="0" t="n">
        <v>2</v>
      </c>
      <c r="AX124" s="0" t="n">
        <v>78847041</v>
      </c>
      <c r="AY124" s="0" t="n">
        <v>1</v>
      </c>
      <c r="AZ124" s="0" t="n">
        <v>0</v>
      </c>
      <c r="BA124" s="0" t="n">
        <v>121</v>
      </c>
      <c r="BB124" s="0" t="n">
        <v>0</v>
      </c>
      <c r="BC124" s="0" t="n">
        <v>0</v>
      </c>
      <c r="BD124" s="0" t="n">
        <v>0</v>
      </c>
      <c r="BE124" s="0" t="n">
        <v>0</v>
      </c>
      <c r="BF124" s="0" t="n">
        <v>0</v>
      </c>
      <c r="BG124" s="0" t="n">
        <v>0</v>
      </c>
      <c r="BH124" s="0" t="n">
        <v>0</v>
      </c>
      <c r="BI124" s="0" t="n">
        <v>0</v>
      </c>
      <c r="BJ124" s="0" t="n">
        <v>0</v>
      </c>
      <c r="BK124" s="0" t="n">
        <v>0</v>
      </c>
      <c r="BL124" s="0" t="n">
        <v>0</v>
      </c>
      <c r="BM124" s="0" t="n">
        <v>0</v>
      </c>
      <c r="BN124" s="0" t="n">
        <v>0</v>
      </c>
      <c r="BO124" s="0" t="n">
        <v>0</v>
      </c>
      <c r="BP124" s="0" t="n">
        <v>0</v>
      </c>
      <c r="BQ124" s="0" t="n">
        <v>0</v>
      </c>
      <c r="BR124" s="0" t="n">
        <v>0</v>
      </c>
      <c r="BS124" s="0" t="n">
        <v>0</v>
      </c>
      <c r="BT124" s="0" t="n">
        <v>0</v>
      </c>
      <c r="BU124" s="0" t="n">
        <v>0</v>
      </c>
      <c r="BV124" s="0" t="n">
        <v>0</v>
      </c>
      <c r="BW124" s="0" t="n">
        <v>0</v>
      </c>
      <c r="CV124" s="0" t="n">
        <v>0</v>
      </c>
      <c r="CW124" s="0">
        <f>ROUND(Y124*Source!I397*DO124,7)</f>
        <v/>
      </c>
      <c r="CX124" s="0">
        <f>ROUND(Y124*Source!I397,7)</f>
        <v/>
      </c>
      <c r="CY124" s="0">
        <f>AB124</f>
        <v/>
      </c>
      <c r="CZ124" s="0">
        <f>AF124</f>
        <v/>
      </c>
      <c r="DA124" s="0">
        <f>AJ124</f>
        <v/>
      </c>
      <c r="DB124" s="0">
        <f>ROUND(ROUND(AT124*CZ124,2),2)</f>
        <v/>
      </c>
      <c r="DC124" s="0">
        <f>ROUND(ROUND(AT124*AG124,2),2)</f>
        <v/>
      </c>
      <c r="DD124" s="0" t="inlineStr"/>
      <c r="DE124" s="0" t="inlineStr"/>
      <c r="DF124" s="0">
        <f>ROUND(ROUND(AE124,0)*CX124,0)</f>
        <v/>
      </c>
      <c r="DG124" s="0">
        <f>ROUND(ROUND(AF124*AJ124,0)*CX124,0)</f>
        <v/>
      </c>
      <c r="DH124" s="0">
        <f>ROUND(ROUND(AG124*AK124,0)*CX124,0)</f>
        <v/>
      </c>
      <c r="DI124" s="0">
        <f>ROUND(ROUND(AH124,0)*CX124,0)</f>
        <v/>
      </c>
      <c r="DJ124" s="0">
        <f>DG124</f>
        <v/>
      </c>
      <c r="DK124" s="0" t="n">
        <v>0</v>
      </c>
      <c r="DL124" s="0" t="inlineStr"/>
      <c r="DM124" s="0" t="n">
        <v>0</v>
      </c>
      <c r="DN124" s="0" t="inlineStr"/>
      <c r="DO124" s="0" t="n">
        <v>0</v>
      </c>
    </row>
    <row r="125">
      <c r="A125" s="0">
        <f>ROW(Source!A397)</f>
        <v/>
      </c>
      <c r="B125" s="0" t="n">
        <v>78845955</v>
      </c>
      <c r="C125" s="0" t="n">
        <v>78846891</v>
      </c>
      <c r="D125" s="0" t="n">
        <v>29174913</v>
      </c>
      <c r="E125" s="0" t="n">
        <v>1</v>
      </c>
      <c r="F125" s="0" t="n">
        <v>1</v>
      </c>
      <c r="G125" s="0" t="n">
        <v>1</v>
      </c>
      <c r="H125" s="0" t="n">
        <v>2</v>
      </c>
      <c r="I125" s="0" t="inlineStr">
        <is>
          <t>400001</t>
        </is>
      </c>
      <c r="J125" s="0" t="inlineStr">
        <is>
          <t>ТСЭМ Московской обл., 400001, приказ Минстроя России №675/пр от 28.02.2017 № 264/пр</t>
        </is>
      </c>
      <c r="K125" s="0" t="inlineStr">
        <is>
          <t>Автомобили бортовые, грузоподъемность до 5 т</t>
        </is>
      </c>
      <c r="L125" s="0" t="n">
        <v>1368</v>
      </c>
      <c r="N125" s="0" t="n">
        <v>1011</v>
      </c>
      <c r="O125" s="0" t="inlineStr">
        <is>
          <t>маш.-ч</t>
        </is>
      </c>
      <c r="P125" s="0" t="inlineStr">
        <is>
          <t>маш.-ч</t>
        </is>
      </c>
      <c r="Q125" s="0" t="n">
        <v>1</v>
      </c>
      <c r="W125" s="0" t="n">
        <v>0</v>
      </c>
      <c r="X125" s="0" t="n">
        <v>1230759911</v>
      </c>
      <c r="Y125" s="0">
        <f>AT125</f>
        <v/>
      </c>
      <c r="AA125" s="0" t="n">
        <v>0</v>
      </c>
      <c r="AB125" s="0" t="n">
        <v>2177.51</v>
      </c>
      <c r="AC125" s="0" t="n">
        <v>606.1</v>
      </c>
      <c r="AD125" s="0" t="n">
        <v>0</v>
      </c>
      <c r="AE125" s="0" t="n">
        <v>0</v>
      </c>
      <c r="AF125" s="0" t="n">
        <v>87.17</v>
      </c>
      <c r="AG125" s="0" t="n">
        <v>11.6</v>
      </c>
      <c r="AH125" s="0" t="n">
        <v>0</v>
      </c>
      <c r="AI125" s="0" t="n">
        <v>1</v>
      </c>
      <c r="AJ125" s="0" t="n">
        <v>24.98</v>
      </c>
      <c r="AK125" s="0" t="n">
        <v>52.25</v>
      </c>
      <c r="AL125" s="0" t="n">
        <v>1</v>
      </c>
      <c r="AM125" s="0" t="n">
        <v>2</v>
      </c>
      <c r="AN125" s="0" t="n">
        <v>0</v>
      </c>
      <c r="AO125" s="0" t="n">
        <v>1</v>
      </c>
      <c r="AP125" s="0" t="n">
        <v>1</v>
      </c>
      <c r="AQ125" s="0" t="n">
        <v>0</v>
      </c>
      <c r="AR125" s="0" t="n">
        <v>0</v>
      </c>
      <c r="AS125" s="0" t="inlineStr"/>
      <c r="AT125" s="0" t="n">
        <v>0.6</v>
      </c>
      <c r="AU125" s="0" t="inlineStr"/>
      <c r="AV125" s="0" t="n">
        <v>0</v>
      </c>
      <c r="AW125" s="0" t="n">
        <v>2</v>
      </c>
      <c r="AX125" s="0" t="n">
        <v>78847042</v>
      </c>
      <c r="AY125" s="0" t="n">
        <v>1</v>
      </c>
      <c r="AZ125" s="0" t="n">
        <v>0</v>
      </c>
      <c r="BA125" s="0" t="n">
        <v>122</v>
      </c>
      <c r="BB125" s="0" t="n">
        <v>0</v>
      </c>
      <c r="BC125" s="0" t="n">
        <v>0</v>
      </c>
      <c r="BD125" s="0" t="n">
        <v>0</v>
      </c>
      <c r="BE125" s="0" t="n">
        <v>0</v>
      </c>
      <c r="BF125" s="0" t="n">
        <v>0</v>
      </c>
      <c r="BG125" s="0" t="n">
        <v>0</v>
      </c>
      <c r="BH125" s="0" t="n">
        <v>0</v>
      </c>
      <c r="BI125" s="0" t="n">
        <v>0</v>
      </c>
      <c r="BJ125" s="0" t="n">
        <v>0</v>
      </c>
      <c r="BK125" s="0" t="n">
        <v>0</v>
      </c>
      <c r="BL125" s="0" t="n">
        <v>0</v>
      </c>
      <c r="BM125" s="0" t="n">
        <v>0</v>
      </c>
      <c r="BN125" s="0" t="n">
        <v>0</v>
      </c>
      <c r="BO125" s="0" t="n">
        <v>0</v>
      </c>
      <c r="BP125" s="0" t="n">
        <v>0</v>
      </c>
      <c r="BQ125" s="0" t="n">
        <v>0</v>
      </c>
      <c r="BR125" s="0" t="n">
        <v>0</v>
      </c>
      <c r="BS125" s="0" t="n">
        <v>0</v>
      </c>
      <c r="BT125" s="0" t="n">
        <v>0</v>
      </c>
      <c r="BU125" s="0" t="n">
        <v>0</v>
      </c>
      <c r="BV125" s="0" t="n">
        <v>0</v>
      </c>
      <c r="BW125" s="0" t="n">
        <v>0</v>
      </c>
      <c r="CV125" s="0" t="n">
        <v>0</v>
      </c>
      <c r="CW125" s="0">
        <f>ROUND(Y125*Source!I397*DO125,7)</f>
        <v/>
      </c>
      <c r="CX125" s="0">
        <f>ROUND(Y125*Source!I397,7)</f>
        <v/>
      </c>
      <c r="CY125" s="0">
        <f>AB125</f>
        <v/>
      </c>
      <c r="CZ125" s="0">
        <f>AF125</f>
        <v/>
      </c>
      <c r="DA125" s="0">
        <f>AJ125</f>
        <v/>
      </c>
      <c r="DB125" s="0">
        <f>ROUND(ROUND(AT125*CZ125,2),2)</f>
        <v/>
      </c>
      <c r="DC125" s="0">
        <f>ROUND(ROUND(AT125*AG125,2),2)</f>
        <v/>
      </c>
      <c r="DD125" s="0" t="inlineStr"/>
      <c r="DE125" s="0" t="inlineStr"/>
      <c r="DF125" s="0">
        <f>ROUND(ROUND(AE125,0)*CX125,0)</f>
        <v/>
      </c>
      <c r="DG125" s="0">
        <f>ROUND(ROUND(AF125*AJ125,0)*CX125,0)</f>
        <v/>
      </c>
      <c r="DH125" s="0">
        <f>ROUND(ROUND(AG125*AK125,0)*CX125,0)</f>
        <v/>
      </c>
      <c r="DI125" s="0">
        <f>ROUND(ROUND(AH125,0)*CX125,0)</f>
        <v/>
      </c>
      <c r="DJ125" s="0">
        <f>DG125</f>
        <v/>
      </c>
      <c r="DK125" s="0" t="n">
        <v>0</v>
      </c>
      <c r="DL125" s="0" t="inlineStr"/>
      <c r="DM125" s="0" t="n">
        <v>0</v>
      </c>
      <c r="DN125" s="0" t="inlineStr"/>
      <c r="DO125" s="0" t="n">
        <v>0</v>
      </c>
    </row>
    <row r="126">
      <c r="A126" s="0">
        <f>ROW(Source!A397)</f>
        <v/>
      </c>
      <c r="B126" s="0" t="n">
        <v>78845955</v>
      </c>
      <c r="C126" s="0" t="n">
        <v>78846891</v>
      </c>
      <c r="D126" s="0" t="n">
        <v>29107441</v>
      </c>
      <c r="E126" s="0" t="n">
        <v>1</v>
      </c>
      <c r="F126" s="0" t="n">
        <v>1</v>
      </c>
      <c r="G126" s="0" t="n">
        <v>1</v>
      </c>
      <c r="H126" s="0" t="n">
        <v>3</v>
      </c>
      <c r="I126" s="0" t="inlineStr">
        <is>
          <t>101-0324</t>
        </is>
      </c>
      <c r="J126" s="0" t="inlineStr">
        <is>
          <t>ТССЦ Московской обл., 101-0324, приказ Минстроя России №675/пр от 28.02.2017 № 254/пр</t>
        </is>
      </c>
      <c r="K126" s="0" t="inlineStr">
        <is>
          <t>Кислород технический газообразный</t>
        </is>
      </c>
      <c r="L126" s="0" t="n">
        <v>1339</v>
      </c>
      <c r="N126" s="0" t="n">
        <v>1007</v>
      </c>
      <c r="O126" s="0" t="inlineStr">
        <is>
          <t>м3</t>
        </is>
      </c>
      <c r="P126" s="0" t="inlineStr">
        <is>
          <t>м3</t>
        </is>
      </c>
      <c r="Q126" s="0" t="n">
        <v>1</v>
      </c>
      <c r="W126" s="0" t="n">
        <v>0</v>
      </c>
      <c r="X126" s="0" t="n">
        <v>-756465305</v>
      </c>
      <c r="Y126" s="0">
        <f>AT126</f>
        <v/>
      </c>
      <c r="AA126" s="0" t="n">
        <v>111.08</v>
      </c>
      <c r="AB126" s="0" t="n">
        <v>0</v>
      </c>
      <c r="AC126" s="0" t="n">
        <v>0</v>
      </c>
      <c r="AD126" s="0" t="n">
        <v>0</v>
      </c>
      <c r="AE126" s="0" t="n">
        <v>6.23</v>
      </c>
      <c r="AF126" s="0" t="n">
        <v>0</v>
      </c>
      <c r="AG126" s="0" t="n">
        <v>0</v>
      </c>
      <c r="AH126" s="0" t="n">
        <v>0</v>
      </c>
      <c r="AI126" s="0" t="n">
        <v>17.83</v>
      </c>
      <c r="AJ126" s="0" t="n">
        <v>1</v>
      </c>
      <c r="AK126" s="0" t="n">
        <v>1</v>
      </c>
      <c r="AL126" s="0" t="n">
        <v>1</v>
      </c>
      <c r="AM126" s="0" t="n">
        <v>2</v>
      </c>
      <c r="AN126" s="0" t="n">
        <v>0</v>
      </c>
      <c r="AO126" s="0" t="n">
        <v>1</v>
      </c>
      <c r="AP126" s="0" t="n">
        <v>1</v>
      </c>
      <c r="AQ126" s="0" t="n">
        <v>0</v>
      </c>
      <c r="AR126" s="0" t="n">
        <v>0</v>
      </c>
      <c r="AS126" s="0" t="inlineStr"/>
      <c r="AT126" s="0" t="n">
        <v>0.48</v>
      </c>
      <c r="AU126" s="0" t="inlineStr"/>
      <c r="AV126" s="0" t="n">
        <v>0</v>
      </c>
      <c r="AW126" s="0" t="n">
        <v>2</v>
      </c>
      <c r="AX126" s="0" t="n">
        <v>78847043</v>
      </c>
      <c r="AY126" s="0" t="n">
        <v>1</v>
      </c>
      <c r="AZ126" s="0" t="n">
        <v>0</v>
      </c>
      <c r="BA126" s="0" t="n">
        <v>123</v>
      </c>
      <c r="BB126" s="0" t="n">
        <v>0</v>
      </c>
      <c r="BC126" s="0" t="n">
        <v>0</v>
      </c>
      <c r="BD126" s="0" t="n">
        <v>0</v>
      </c>
      <c r="BE126" s="0" t="n">
        <v>0</v>
      </c>
      <c r="BF126" s="0" t="n">
        <v>0</v>
      </c>
      <c r="BG126" s="0" t="n">
        <v>0</v>
      </c>
      <c r="BH126" s="0" t="n">
        <v>0</v>
      </c>
      <c r="BI126" s="0" t="n">
        <v>0</v>
      </c>
      <c r="BJ126" s="0" t="n">
        <v>0</v>
      </c>
      <c r="BK126" s="0" t="n">
        <v>0</v>
      </c>
      <c r="BL126" s="0" t="n">
        <v>0</v>
      </c>
      <c r="BM126" s="0" t="n">
        <v>0</v>
      </c>
      <c r="BN126" s="0" t="n">
        <v>0</v>
      </c>
      <c r="BO126" s="0" t="n">
        <v>0</v>
      </c>
      <c r="BP126" s="0" t="n">
        <v>0</v>
      </c>
      <c r="BQ126" s="0" t="n">
        <v>0</v>
      </c>
      <c r="BR126" s="0" t="n">
        <v>0</v>
      </c>
      <c r="BS126" s="0" t="n">
        <v>0</v>
      </c>
      <c r="BT126" s="0" t="n">
        <v>0</v>
      </c>
      <c r="BU126" s="0" t="n">
        <v>0</v>
      </c>
      <c r="BV126" s="0" t="n">
        <v>0</v>
      </c>
      <c r="BW126" s="0" t="n">
        <v>0</v>
      </c>
      <c r="CV126" s="0" t="n">
        <v>0</v>
      </c>
      <c r="CW126" s="0" t="n">
        <v>0</v>
      </c>
      <c r="CX126" s="0">
        <f>ROUND(Y126*Source!I397,7)</f>
        <v/>
      </c>
      <c r="CY126" s="0">
        <f>AA126</f>
        <v/>
      </c>
      <c r="CZ126" s="0">
        <f>AE126</f>
        <v/>
      </c>
      <c r="DA126" s="0">
        <f>AI126</f>
        <v/>
      </c>
      <c r="DB126" s="0">
        <f>ROUND(ROUND(AT126*CZ126,2),2)</f>
        <v/>
      </c>
      <c r="DC126" s="0">
        <f>ROUND(ROUND(AT126*AG126,2),2)</f>
        <v/>
      </c>
      <c r="DD126" s="0" t="inlineStr"/>
      <c r="DE126" s="0" t="inlineStr"/>
      <c r="DF126" s="0">
        <f>ROUND(ROUND(AE126*AI126,0)*CX126,0)</f>
        <v/>
      </c>
      <c r="DG126" s="0">
        <f>ROUND(ROUND(AF126,0)*CX126,0)</f>
        <v/>
      </c>
      <c r="DH126" s="0">
        <f>ROUND(ROUND(AG126,0)*CX126,0)</f>
        <v/>
      </c>
      <c r="DI126" s="0">
        <f>ROUND(ROUND(AH126,0)*CX126,0)</f>
        <v/>
      </c>
      <c r="DJ126" s="0">
        <f>DF126</f>
        <v/>
      </c>
      <c r="DK126" s="0" t="n">
        <v>0</v>
      </c>
      <c r="DL126" s="0" t="inlineStr"/>
      <c r="DM126" s="0" t="n">
        <v>0</v>
      </c>
      <c r="DN126" s="0" t="inlineStr"/>
      <c r="DO126" s="0" t="n">
        <v>0</v>
      </c>
    </row>
    <row r="127">
      <c r="A127" s="0">
        <f>ROW(Source!A397)</f>
        <v/>
      </c>
      <c r="B127" s="0" t="n">
        <v>78845955</v>
      </c>
      <c r="C127" s="0" t="n">
        <v>78846891</v>
      </c>
      <c r="D127" s="0" t="n">
        <v>29107430</v>
      </c>
      <c r="E127" s="0" t="n">
        <v>1</v>
      </c>
      <c r="F127" s="0" t="n">
        <v>1</v>
      </c>
      <c r="G127" s="0" t="n">
        <v>1</v>
      </c>
      <c r="H127" s="0" t="n">
        <v>3</v>
      </c>
      <c r="I127" s="0" t="inlineStr">
        <is>
          <t>101-1602</t>
        </is>
      </c>
      <c r="J127" s="0" t="inlineStr">
        <is>
          <t>ТССЦ Московской обл., 101-1602, приказ Минстроя России №675/пр от 28.02.2017 № 254/пр</t>
        </is>
      </c>
      <c r="K127" s="0" t="inlineStr">
        <is>
          <t>Ацетилен газообразный технический</t>
        </is>
      </c>
      <c r="L127" s="0" t="n">
        <v>1339</v>
      </c>
      <c r="N127" s="0" t="n">
        <v>1007</v>
      </c>
      <c r="O127" s="0" t="inlineStr">
        <is>
          <t>м3</t>
        </is>
      </c>
      <c r="P127" s="0" t="inlineStr">
        <is>
          <t>м3</t>
        </is>
      </c>
      <c r="Q127" s="0" t="n">
        <v>1</v>
      </c>
      <c r="W127" s="0" t="n">
        <v>0</v>
      </c>
      <c r="X127" s="0" t="n">
        <v>-203673795</v>
      </c>
      <c r="Y127" s="0">
        <f>AT127</f>
        <v/>
      </c>
      <c r="AA127" s="0" t="n">
        <v>618.53</v>
      </c>
      <c r="AB127" s="0" t="n">
        <v>0</v>
      </c>
      <c r="AC127" s="0" t="n">
        <v>0</v>
      </c>
      <c r="AD127" s="0" t="n">
        <v>0</v>
      </c>
      <c r="AE127" s="0" t="n">
        <v>38.49</v>
      </c>
      <c r="AF127" s="0" t="n">
        <v>0</v>
      </c>
      <c r="AG127" s="0" t="n">
        <v>0</v>
      </c>
      <c r="AH127" s="0" t="n">
        <v>0</v>
      </c>
      <c r="AI127" s="0" t="n">
        <v>16.07</v>
      </c>
      <c r="AJ127" s="0" t="n">
        <v>1</v>
      </c>
      <c r="AK127" s="0" t="n">
        <v>1</v>
      </c>
      <c r="AL127" s="0" t="n">
        <v>1</v>
      </c>
      <c r="AM127" s="0" t="n">
        <v>2</v>
      </c>
      <c r="AN127" s="0" t="n">
        <v>0</v>
      </c>
      <c r="AO127" s="0" t="n">
        <v>1</v>
      </c>
      <c r="AP127" s="0" t="n">
        <v>1</v>
      </c>
      <c r="AQ127" s="0" t="n">
        <v>0</v>
      </c>
      <c r="AR127" s="0" t="n">
        <v>0</v>
      </c>
      <c r="AS127" s="0" t="inlineStr"/>
      <c r="AT127" s="0" t="n">
        <v>0.21</v>
      </c>
      <c r="AU127" s="0" t="inlineStr"/>
      <c r="AV127" s="0" t="n">
        <v>0</v>
      </c>
      <c r="AW127" s="0" t="n">
        <v>2</v>
      </c>
      <c r="AX127" s="0" t="n">
        <v>78847044</v>
      </c>
      <c r="AY127" s="0" t="n">
        <v>1</v>
      </c>
      <c r="AZ127" s="0" t="n">
        <v>0</v>
      </c>
      <c r="BA127" s="0" t="n">
        <v>124</v>
      </c>
      <c r="BB127" s="0" t="n">
        <v>0</v>
      </c>
      <c r="BC127" s="0" t="n">
        <v>0</v>
      </c>
      <c r="BD127" s="0" t="n">
        <v>0</v>
      </c>
      <c r="BE127" s="0" t="n">
        <v>0</v>
      </c>
      <c r="BF127" s="0" t="n">
        <v>0</v>
      </c>
      <c r="BG127" s="0" t="n">
        <v>0</v>
      </c>
      <c r="BH127" s="0" t="n">
        <v>0</v>
      </c>
      <c r="BI127" s="0" t="n">
        <v>0</v>
      </c>
      <c r="BJ127" s="0" t="n">
        <v>0</v>
      </c>
      <c r="BK127" s="0" t="n">
        <v>0</v>
      </c>
      <c r="BL127" s="0" t="n">
        <v>0</v>
      </c>
      <c r="BM127" s="0" t="n">
        <v>0</v>
      </c>
      <c r="BN127" s="0" t="n">
        <v>0</v>
      </c>
      <c r="BO127" s="0" t="n">
        <v>0</v>
      </c>
      <c r="BP127" s="0" t="n">
        <v>0</v>
      </c>
      <c r="BQ127" s="0" t="n">
        <v>0</v>
      </c>
      <c r="BR127" s="0" t="n">
        <v>0</v>
      </c>
      <c r="BS127" s="0" t="n">
        <v>0</v>
      </c>
      <c r="BT127" s="0" t="n">
        <v>0</v>
      </c>
      <c r="BU127" s="0" t="n">
        <v>0</v>
      </c>
      <c r="BV127" s="0" t="n">
        <v>0</v>
      </c>
      <c r="BW127" s="0" t="n">
        <v>0</v>
      </c>
      <c r="CV127" s="0" t="n">
        <v>0</v>
      </c>
      <c r="CW127" s="0" t="n">
        <v>0</v>
      </c>
      <c r="CX127" s="0">
        <f>ROUND(Y127*Source!I397,7)</f>
        <v/>
      </c>
      <c r="CY127" s="0">
        <f>AA127</f>
        <v/>
      </c>
      <c r="CZ127" s="0">
        <f>AE127</f>
        <v/>
      </c>
      <c r="DA127" s="0">
        <f>AI127</f>
        <v/>
      </c>
      <c r="DB127" s="0">
        <f>ROUND(ROUND(AT127*CZ127,2),2)</f>
        <v/>
      </c>
      <c r="DC127" s="0">
        <f>ROUND(ROUND(AT127*AG127,2),2)</f>
        <v/>
      </c>
      <c r="DD127" s="0" t="inlineStr"/>
      <c r="DE127" s="0" t="inlineStr"/>
      <c r="DF127" s="0">
        <f>ROUND(ROUND(AE127*AI127,0)*CX127,0)</f>
        <v/>
      </c>
      <c r="DG127" s="0">
        <f>ROUND(ROUND(AF127,0)*CX127,0)</f>
        <v/>
      </c>
      <c r="DH127" s="0">
        <f>ROUND(ROUND(AG127,0)*CX127,0)</f>
        <v/>
      </c>
      <c r="DI127" s="0">
        <f>ROUND(ROUND(AH127,0)*CX127,0)</f>
        <v/>
      </c>
      <c r="DJ127" s="0">
        <f>DF127</f>
        <v/>
      </c>
      <c r="DK127" s="0" t="n">
        <v>0</v>
      </c>
      <c r="DL127" s="0" t="inlineStr"/>
      <c r="DM127" s="0" t="n">
        <v>0</v>
      </c>
      <c r="DN127" s="0" t="inlineStr"/>
      <c r="DO127" s="0" t="n">
        <v>0</v>
      </c>
    </row>
    <row r="128">
      <c r="A128" s="0">
        <f>ROW(Source!A397)</f>
        <v/>
      </c>
      <c r="B128" s="0" t="n">
        <v>78845955</v>
      </c>
      <c r="C128" s="0" t="n">
        <v>78846891</v>
      </c>
      <c r="D128" s="0" t="n">
        <v>29117365</v>
      </c>
      <c r="E128" s="0" t="n">
        <v>1</v>
      </c>
      <c r="F128" s="0" t="n">
        <v>1</v>
      </c>
      <c r="G128" s="0" t="n">
        <v>1</v>
      </c>
      <c r="H128" s="0" t="n">
        <v>3</v>
      </c>
      <c r="I128" s="0" t="inlineStr">
        <is>
          <t>103-1460</t>
        </is>
      </c>
      <c r="J128" s="0" t="inlineStr">
        <is>
          <t>ТССЦ Московской обл., 103-1460, приказ Минстроя России №675/пр от 28.02.2017 № 254/пр</t>
        </is>
      </c>
      <c r="K12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8" s="0" t="n">
        <v>1301</v>
      </c>
      <c r="N128" s="0" t="n">
        <v>1003</v>
      </c>
      <c r="O128" s="0" t="inlineStr">
        <is>
          <t>м</t>
        </is>
      </c>
      <c r="P128" s="0" t="inlineStr">
        <is>
          <t>м</t>
        </is>
      </c>
      <c r="Q128" s="0" t="n">
        <v>1</v>
      </c>
      <c r="W128" s="0" t="n">
        <v>0</v>
      </c>
      <c r="X128" s="0" t="n">
        <v>-348398556</v>
      </c>
      <c r="Y128" s="0">
        <f>AT128</f>
        <v/>
      </c>
      <c r="AA128" s="0" t="n">
        <v>314.7</v>
      </c>
      <c r="AB128" s="0" t="n">
        <v>0</v>
      </c>
      <c r="AC128" s="0" t="n">
        <v>0</v>
      </c>
      <c r="AD128" s="0" t="n">
        <v>0</v>
      </c>
      <c r="AE128" s="0" t="n">
        <v>28.48</v>
      </c>
      <c r="AF128" s="0" t="n">
        <v>0</v>
      </c>
      <c r="AG128" s="0" t="n">
        <v>0</v>
      </c>
      <c r="AH128" s="0" t="n">
        <v>0</v>
      </c>
      <c r="AI128" s="0" t="n">
        <v>11.05</v>
      </c>
      <c r="AJ128" s="0" t="n">
        <v>1</v>
      </c>
      <c r="AK128" s="0" t="n">
        <v>1</v>
      </c>
      <c r="AL128" s="0" t="n">
        <v>1</v>
      </c>
      <c r="AM128" s="0" t="n">
        <v>2</v>
      </c>
      <c r="AN128" s="0" t="n">
        <v>0</v>
      </c>
      <c r="AO128" s="0" t="n">
        <v>1</v>
      </c>
      <c r="AP128" s="0" t="n">
        <v>1</v>
      </c>
      <c r="AQ128" s="0" t="n">
        <v>0</v>
      </c>
      <c r="AR128" s="0" t="n">
        <v>0</v>
      </c>
      <c r="AS128" s="0" t="inlineStr"/>
      <c r="AT128" s="0" t="n">
        <v>97.8</v>
      </c>
      <c r="AU128" s="0" t="inlineStr"/>
      <c r="AV128" s="0" t="n">
        <v>0</v>
      </c>
      <c r="AW128" s="0" t="n">
        <v>2</v>
      </c>
      <c r="AX128" s="0" t="n">
        <v>78847045</v>
      </c>
      <c r="AY128" s="0" t="n">
        <v>1</v>
      </c>
      <c r="AZ128" s="0" t="n">
        <v>0</v>
      </c>
      <c r="BA128" s="0" t="n">
        <v>125</v>
      </c>
      <c r="BB128" s="0" t="n">
        <v>0</v>
      </c>
      <c r="BC128" s="0" t="n">
        <v>0</v>
      </c>
      <c r="BD128" s="0" t="n">
        <v>0</v>
      </c>
      <c r="BE128" s="0" t="n">
        <v>0</v>
      </c>
      <c r="BF128" s="0" t="n">
        <v>0</v>
      </c>
      <c r="BG128" s="0" t="n">
        <v>0</v>
      </c>
      <c r="BH128" s="0" t="n">
        <v>0</v>
      </c>
      <c r="BI128" s="0" t="n">
        <v>0</v>
      </c>
      <c r="BJ128" s="0" t="n">
        <v>0</v>
      </c>
      <c r="BK128" s="0" t="n">
        <v>0</v>
      </c>
      <c r="BL128" s="0" t="n">
        <v>0</v>
      </c>
      <c r="BM128" s="0" t="n">
        <v>0</v>
      </c>
      <c r="BN128" s="0" t="n">
        <v>0</v>
      </c>
      <c r="BO128" s="0" t="n">
        <v>0</v>
      </c>
      <c r="BP128" s="0" t="n">
        <v>0</v>
      </c>
      <c r="BQ128" s="0" t="n">
        <v>0</v>
      </c>
      <c r="BR128" s="0" t="n">
        <v>0</v>
      </c>
      <c r="BS128" s="0" t="n">
        <v>0</v>
      </c>
      <c r="BT128" s="0" t="n">
        <v>0</v>
      </c>
      <c r="BU128" s="0" t="n">
        <v>0</v>
      </c>
      <c r="BV128" s="0" t="n">
        <v>0</v>
      </c>
      <c r="BW128" s="0" t="n">
        <v>0</v>
      </c>
      <c r="CV128" s="0" t="n">
        <v>0</v>
      </c>
      <c r="CW128" s="0" t="n">
        <v>0</v>
      </c>
      <c r="CX128" s="0">
        <f>ROUND(Y128*Source!I397,7)</f>
        <v/>
      </c>
      <c r="CY128" s="0">
        <f>AA128</f>
        <v/>
      </c>
      <c r="CZ128" s="0">
        <f>AE128</f>
        <v/>
      </c>
      <c r="DA128" s="0">
        <f>AI128</f>
        <v/>
      </c>
      <c r="DB128" s="0">
        <f>ROUND(ROUND(AT128*CZ128,2),2)</f>
        <v/>
      </c>
      <c r="DC128" s="0">
        <f>ROUND(ROUND(AT128*AG128,2),2)</f>
        <v/>
      </c>
      <c r="DD128" s="0" t="inlineStr"/>
      <c r="DE128" s="0" t="inlineStr"/>
      <c r="DF128" s="0">
        <f>ROUND(ROUND(AE128*AI128,0)*CX128,0)</f>
        <v/>
      </c>
      <c r="DG128" s="0">
        <f>ROUND(ROUND(AF128,0)*CX128,0)</f>
        <v/>
      </c>
      <c r="DH128" s="0">
        <f>ROUND(ROUND(AG128,0)*CX128,0)</f>
        <v/>
      </c>
      <c r="DI128" s="0">
        <f>ROUND(ROUND(AH128,0)*CX128,0)</f>
        <v/>
      </c>
      <c r="DJ128" s="0">
        <f>DF128</f>
        <v/>
      </c>
      <c r="DK128" s="0" t="n">
        <v>0</v>
      </c>
      <c r="DL128" s="0" t="inlineStr"/>
      <c r="DM128" s="0" t="n">
        <v>0</v>
      </c>
      <c r="DN128" s="0" t="inlineStr"/>
      <c r="DO128" s="0" t="n">
        <v>0</v>
      </c>
    </row>
    <row r="129">
      <c r="A129" s="0">
        <f>ROW(Source!A397)</f>
        <v/>
      </c>
      <c r="B129" s="0" t="n">
        <v>78845955</v>
      </c>
      <c r="C129" s="0" t="n">
        <v>78846891</v>
      </c>
      <c r="D129" s="0" t="n">
        <v>29140635</v>
      </c>
      <c r="E129" s="0" t="n">
        <v>1</v>
      </c>
      <c r="F129" s="0" t="n">
        <v>1</v>
      </c>
      <c r="G129" s="0" t="n">
        <v>1</v>
      </c>
      <c r="H129" s="0" t="n">
        <v>3</v>
      </c>
      <c r="I129" s="0" t="inlineStr">
        <is>
          <t>301-1380</t>
        </is>
      </c>
      <c r="J129" s="0" t="inlineStr">
        <is>
          <t>ТССЦ Московской обл., 301-1380, приказ Минстроя России №675/пр от 28.02.2017 № 256/пр</t>
        </is>
      </c>
      <c r="K129" s="0" t="inlineStr">
        <is>
          <t>Трубки защитные гофрированные</t>
        </is>
      </c>
      <c r="L129" s="0" t="n">
        <v>1301</v>
      </c>
      <c r="N129" s="0" t="n">
        <v>1003</v>
      </c>
      <c r="O129" s="0" t="inlineStr">
        <is>
          <t>м</t>
        </is>
      </c>
      <c r="P129" s="0" t="inlineStr">
        <is>
          <t>м</t>
        </is>
      </c>
      <c r="Q129" s="0" t="n">
        <v>1</v>
      </c>
      <c r="W129" s="0" t="n">
        <v>0</v>
      </c>
      <c r="X129" s="0" t="n">
        <v>-1225716149</v>
      </c>
      <c r="Y129" s="0">
        <f>AT129</f>
        <v/>
      </c>
      <c r="AA129" s="0" t="n">
        <v>17.99</v>
      </c>
      <c r="AB129" s="0" t="n">
        <v>0</v>
      </c>
      <c r="AC129" s="0" t="n">
        <v>0</v>
      </c>
      <c r="AD129" s="0" t="n">
        <v>0</v>
      </c>
      <c r="AE129" s="0" t="n">
        <v>9.52</v>
      </c>
      <c r="AF129" s="0" t="n">
        <v>0</v>
      </c>
      <c r="AG129" s="0" t="n">
        <v>0</v>
      </c>
      <c r="AH129" s="0" t="n">
        <v>0</v>
      </c>
      <c r="AI129" s="0" t="n">
        <v>1.89</v>
      </c>
      <c r="AJ129" s="0" t="n">
        <v>1</v>
      </c>
      <c r="AK129" s="0" t="n">
        <v>1</v>
      </c>
      <c r="AL129" s="0" t="n">
        <v>1</v>
      </c>
      <c r="AM129" s="0" t="n">
        <v>2</v>
      </c>
      <c r="AN129" s="0" t="n">
        <v>0</v>
      </c>
      <c r="AO129" s="0" t="n">
        <v>1</v>
      </c>
      <c r="AP129" s="0" t="n">
        <v>1</v>
      </c>
      <c r="AQ129" s="0" t="n">
        <v>0</v>
      </c>
      <c r="AR129" s="0" t="n">
        <v>0</v>
      </c>
      <c r="AS129" s="0" t="inlineStr"/>
      <c r="AT129" s="0" t="n">
        <v>7</v>
      </c>
      <c r="AU129" s="0" t="inlineStr"/>
      <c r="AV129" s="0" t="n">
        <v>0</v>
      </c>
      <c r="AW129" s="0" t="n">
        <v>2</v>
      </c>
      <c r="AX129" s="0" t="n">
        <v>78847047</v>
      </c>
      <c r="AY129" s="0" t="n">
        <v>1</v>
      </c>
      <c r="AZ129" s="0" t="n">
        <v>0</v>
      </c>
      <c r="BA129" s="0" t="n">
        <v>127</v>
      </c>
      <c r="BB129" s="0" t="n">
        <v>0</v>
      </c>
      <c r="BC129" s="0" t="n">
        <v>0</v>
      </c>
      <c r="BD129" s="0" t="n">
        <v>0</v>
      </c>
      <c r="BE129" s="0" t="n">
        <v>0</v>
      </c>
      <c r="BF129" s="0" t="n">
        <v>0</v>
      </c>
      <c r="BG129" s="0" t="n">
        <v>0</v>
      </c>
      <c r="BH129" s="0" t="n">
        <v>0</v>
      </c>
      <c r="BI129" s="0" t="n">
        <v>0</v>
      </c>
      <c r="BJ129" s="0" t="n">
        <v>0</v>
      </c>
      <c r="BK129" s="0" t="n">
        <v>0</v>
      </c>
      <c r="BL129" s="0" t="n">
        <v>0</v>
      </c>
      <c r="BM129" s="0" t="n">
        <v>0</v>
      </c>
      <c r="BN129" s="0" t="n">
        <v>0</v>
      </c>
      <c r="BO129" s="0" t="n">
        <v>0</v>
      </c>
      <c r="BP129" s="0" t="n">
        <v>0</v>
      </c>
      <c r="BQ129" s="0" t="n">
        <v>0</v>
      </c>
      <c r="BR129" s="0" t="n">
        <v>0</v>
      </c>
      <c r="BS129" s="0" t="n">
        <v>0</v>
      </c>
      <c r="BT129" s="0" t="n">
        <v>0</v>
      </c>
      <c r="BU129" s="0" t="n">
        <v>0</v>
      </c>
      <c r="BV129" s="0" t="n">
        <v>0</v>
      </c>
      <c r="BW129" s="0" t="n">
        <v>0</v>
      </c>
      <c r="CV129" s="0" t="n">
        <v>0</v>
      </c>
      <c r="CW129" s="0" t="n">
        <v>0</v>
      </c>
      <c r="CX129" s="0">
        <f>ROUND(Y129*Source!I397,7)</f>
        <v/>
      </c>
      <c r="CY129" s="0">
        <f>AA129</f>
        <v/>
      </c>
      <c r="CZ129" s="0">
        <f>AE129</f>
        <v/>
      </c>
      <c r="DA129" s="0">
        <f>AI129</f>
        <v/>
      </c>
      <c r="DB129" s="0">
        <f>ROUND(ROUND(AT129*CZ129,2),2)</f>
        <v/>
      </c>
      <c r="DC129" s="0">
        <f>ROUND(ROUND(AT129*AG129,2),2)</f>
        <v/>
      </c>
      <c r="DD129" s="0" t="inlineStr"/>
      <c r="DE129" s="0" t="inlineStr"/>
      <c r="DF129" s="0">
        <f>ROUND(ROUND(AE129*AI129,0)*CX129,0)</f>
        <v/>
      </c>
      <c r="DG129" s="0">
        <f>ROUND(ROUND(AF129,0)*CX129,0)</f>
        <v/>
      </c>
      <c r="DH129" s="0">
        <f>ROUND(ROUND(AG129,0)*CX129,0)</f>
        <v/>
      </c>
      <c r="DI129" s="0">
        <f>ROUND(ROUND(AH129,0)*CX129,0)</f>
        <v/>
      </c>
      <c r="DJ129" s="0">
        <f>DF129</f>
        <v/>
      </c>
      <c r="DK129" s="0" t="n">
        <v>0</v>
      </c>
      <c r="DL129" s="0" t="inlineStr"/>
      <c r="DM129" s="0" t="n">
        <v>0</v>
      </c>
      <c r="DN129" s="0" t="inlineStr"/>
      <c r="DO129" s="0" t="n">
        <v>0</v>
      </c>
    </row>
    <row r="130">
      <c r="A130" s="0">
        <f>ROW(Source!A397)</f>
        <v/>
      </c>
      <c r="B130" s="0" t="n">
        <v>78845955</v>
      </c>
      <c r="C130" s="0" t="n">
        <v>78846891</v>
      </c>
      <c r="D130" s="0" t="n">
        <v>29159216</v>
      </c>
      <c r="E130" s="0" t="n">
        <v>1</v>
      </c>
      <c r="F130" s="0" t="n">
        <v>1</v>
      </c>
      <c r="G130" s="0" t="n">
        <v>1</v>
      </c>
      <c r="H130" s="0" t="n">
        <v>3</v>
      </c>
      <c r="I130" s="0" t="inlineStr">
        <is>
          <t>507-5056</t>
        </is>
      </c>
      <c r="J130" s="0" t="inlineStr">
        <is>
          <t>ТССЦ Московской обл., 507-5056, приказ Минстроя России №675/пр от 28.02.2017 № 258/пр</t>
        </is>
      </c>
      <c r="K130" s="0" t="inlineStr">
        <is>
          <t>Муфта полипропиленовая переходная диаметром 25х20 мм</t>
        </is>
      </c>
      <c r="L130" s="0" t="n">
        <v>1358</v>
      </c>
      <c r="N130" s="0" t="n">
        <v>1010</v>
      </c>
      <c r="O130" s="0" t="inlineStr">
        <is>
          <t>10 шт.</t>
        </is>
      </c>
      <c r="P130" s="0" t="inlineStr">
        <is>
          <t>10 шт.</t>
        </is>
      </c>
      <c r="Q130" s="0" t="n">
        <v>10</v>
      </c>
      <c r="W130" s="0" t="n">
        <v>0</v>
      </c>
      <c r="X130" s="0" t="n">
        <v>-676915284</v>
      </c>
      <c r="Y130" s="0">
        <f>AT130</f>
        <v/>
      </c>
      <c r="AA130" s="0" t="n">
        <v>59.69</v>
      </c>
      <c r="AB130" s="0" t="n">
        <v>0</v>
      </c>
      <c r="AC130" s="0" t="n">
        <v>0</v>
      </c>
      <c r="AD130" s="0" t="n">
        <v>0</v>
      </c>
      <c r="AE130" s="0" t="n">
        <v>10.1</v>
      </c>
      <c r="AF130" s="0" t="n">
        <v>0</v>
      </c>
      <c r="AG130" s="0" t="n">
        <v>0</v>
      </c>
      <c r="AH130" s="0" t="n">
        <v>0</v>
      </c>
      <c r="AI130" s="0" t="n">
        <v>5.91</v>
      </c>
      <c r="AJ130" s="0" t="n">
        <v>1</v>
      </c>
      <c r="AK130" s="0" t="n">
        <v>1</v>
      </c>
      <c r="AL130" s="0" t="n">
        <v>1</v>
      </c>
      <c r="AM130" s="0" t="n">
        <v>0</v>
      </c>
      <c r="AN130" s="0" t="n">
        <v>1</v>
      </c>
      <c r="AO130" s="0" t="n">
        <v>0</v>
      </c>
      <c r="AP130" s="0" t="n">
        <v>1</v>
      </c>
      <c r="AQ130" s="0" t="n">
        <v>0</v>
      </c>
      <c r="AR130" s="0" t="n">
        <v>0</v>
      </c>
      <c r="AS130" s="0" t="inlineStr"/>
      <c r="AT130" s="0" t="n">
        <v>10</v>
      </c>
      <c r="AU130" s="0" t="inlineStr"/>
      <c r="AV130" s="0" t="n">
        <v>0</v>
      </c>
      <c r="AW130" s="0" t="n">
        <v>1</v>
      </c>
      <c r="AX130" s="0" t="n">
        <v>-1</v>
      </c>
      <c r="AY130" s="0" t="n">
        <v>0</v>
      </c>
      <c r="AZ130" s="0" t="n">
        <v>0</v>
      </c>
      <c r="BA130" s="0" t="inlineStr"/>
      <c r="BB130" s="0" t="n">
        <v>0</v>
      </c>
      <c r="BC130" s="0" t="n">
        <v>0</v>
      </c>
      <c r="BD130" s="0" t="n">
        <v>0</v>
      </c>
      <c r="BE130" s="0" t="n">
        <v>0</v>
      </c>
      <c r="BF130" s="0" t="n">
        <v>0</v>
      </c>
      <c r="BG130" s="0" t="n">
        <v>0</v>
      </c>
      <c r="BH130" s="0" t="n">
        <v>0</v>
      </c>
      <c r="BI130" s="0" t="n">
        <v>0</v>
      </c>
      <c r="BJ130" s="0" t="n">
        <v>0</v>
      </c>
      <c r="BK130" s="0" t="n">
        <v>0</v>
      </c>
      <c r="BL130" s="0" t="n">
        <v>0</v>
      </c>
      <c r="BM130" s="0" t="n">
        <v>0</v>
      </c>
      <c r="BN130" s="0" t="n">
        <v>0</v>
      </c>
      <c r="BO130" s="0" t="n">
        <v>0</v>
      </c>
      <c r="BP130" s="0" t="n">
        <v>0</v>
      </c>
      <c r="BQ130" s="0" t="n">
        <v>0</v>
      </c>
      <c r="BR130" s="0" t="n">
        <v>0</v>
      </c>
      <c r="BS130" s="0" t="n">
        <v>0</v>
      </c>
      <c r="BT130" s="0" t="n">
        <v>0</v>
      </c>
      <c r="BU130" s="0" t="n">
        <v>0</v>
      </c>
      <c r="BV130" s="0" t="n">
        <v>0</v>
      </c>
      <c r="BW130" s="0" t="n">
        <v>0</v>
      </c>
      <c r="CV130" s="0" t="n">
        <v>0</v>
      </c>
      <c r="CW130" s="0" t="n">
        <v>0</v>
      </c>
      <c r="CX130" s="0">
        <f>ROUND(Y130*Source!I397,7)</f>
        <v/>
      </c>
      <c r="CY130" s="0">
        <f>AA130</f>
        <v/>
      </c>
      <c r="CZ130" s="0">
        <f>AE130</f>
        <v/>
      </c>
      <c r="DA130" s="0">
        <f>AI130</f>
        <v/>
      </c>
      <c r="DB130" s="0">
        <f>ROUND(ROUND(AT130*CZ130,2),2)</f>
        <v/>
      </c>
      <c r="DC130" s="0">
        <f>ROUND(ROUND(AT130*AG130,2),2)</f>
        <v/>
      </c>
      <c r="DD130" s="0" t="inlineStr"/>
      <c r="DE130" s="0" t="inlineStr"/>
      <c r="DF130" s="0">
        <f>ROUND(ROUND(AE130*AI130,0)*CX130,0)</f>
        <v/>
      </c>
      <c r="DG130" s="0">
        <f>ROUND(ROUND(AF130,0)*CX130,0)</f>
        <v/>
      </c>
      <c r="DH130" s="0">
        <f>ROUND(ROUND(AG130,0)*CX130,0)</f>
        <v/>
      </c>
      <c r="DI130" s="0">
        <f>ROUND(ROUND(AH130,0)*CX130,0)</f>
        <v/>
      </c>
      <c r="DJ130" s="0">
        <f>DF130</f>
        <v/>
      </c>
      <c r="DK130" s="0" t="n">
        <v>0</v>
      </c>
      <c r="DL130" s="0" t="inlineStr"/>
      <c r="DM130" s="0" t="n">
        <v>0</v>
      </c>
      <c r="DN130" s="0" t="inlineStr"/>
      <c r="DO130" s="0" t="n">
        <v>0</v>
      </c>
    </row>
    <row r="131">
      <c r="A131" s="0">
        <f>ROW(Source!A399)</f>
        <v/>
      </c>
      <c r="B131" s="0" t="n">
        <v>78845955</v>
      </c>
      <c r="C131" s="0" t="n">
        <v>78847875</v>
      </c>
      <c r="D131" s="0" t="n">
        <v>18410572</v>
      </c>
      <c r="E131" s="0" t="n">
        <v>1</v>
      </c>
      <c r="F131" s="0" t="n">
        <v>1</v>
      </c>
      <c r="G131" s="0" t="n">
        <v>1</v>
      </c>
      <c r="H131" s="0" t="n">
        <v>1</v>
      </c>
      <c r="I131" s="0" t="inlineStr">
        <is>
          <t>1-1032-90</t>
        </is>
      </c>
      <c r="J131" s="0" t="inlineStr"/>
      <c r="K131" s="0" t="inlineStr">
        <is>
          <t>Рабочий строитель среднего разряда 3,2</t>
        </is>
      </c>
      <c r="L131" s="0" t="n">
        <v>1369</v>
      </c>
      <c r="N131" s="0" t="n">
        <v>1013</v>
      </c>
      <c r="O131" s="0" t="inlineStr">
        <is>
          <t>чел.-ч</t>
        </is>
      </c>
      <c r="P131" s="0" t="inlineStr">
        <is>
          <t>чел.-ч</t>
        </is>
      </c>
      <c r="Q131" s="0" t="n">
        <v>1</v>
      </c>
      <c r="W131" s="0" t="n">
        <v>0</v>
      </c>
      <c r="X131" s="0" t="n">
        <v>-546915240</v>
      </c>
      <c r="Y131" s="0">
        <f>AT131</f>
        <v/>
      </c>
      <c r="AA131" s="0" t="n">
        <v>0</v>
      </c>
      <c r="AB131" s="0" t="n">
        <v>0</v>
      </c>
      <c r="AC131" s="0" t="n">
        <v>0</v>
      </c>
      <c r="AD131" s="0" t="n">
        <v>8.74</v>
      </c>
      <c r="AE131" s="0" t="n">
        <v>0</v>
      </c>
      <c r="AF131" s="0" t="n">
        <v>0</v>
      </c>
      <c r="AG131" s="0" t="n">
        <v>0</v>
      </c>
      <c r="AH131" s="0" t="n">
        <v>8.74</v>
      </c>
      <c r="AI131" s="0" t="n">
        <v>1</v>
      </c>
      <c r="AJ131" s="0" t="n">
        <v>1</v>
      </c>
      <c r="AK131" s="0" t="n">
        <v>1</v>
      </c>
      <c r="AL131" s="0" t="n">
        <v>1</v>
      </c>
      <c r="AM131" s="0" t="n">
        <v>-2</v>
      </c>
      <c r="AN131" s="0" t="n">
        <v>0</v>
      </c>
      <c r="AO131" s="0" t="n">
        <v>1</v>
      </c>
      <c r="AP131" s="0" t="n">
        <v>0</v>
      </c>
      <c r="AQ131" s="0" t="n">
        <v>0</v>
      </c>
      <c r="AR131" s="0" t="n">
        <v>0</v>
      </c>
      <c r="AS131" s="0" t="inlineStr"/>
      <c r="AT131" s="0" t="n">
        <v>201.84</v>
      </c>
      <c r="AU131" s="0" t="inlineStr"/>
      <c r="AV131" s="0" t="n">
        <v>1</v>
      </c>
      <c r="AW131" s="0" t="n">
        <v>2</v>
      </c>
      <c r="AX131" s="0" t="n">
        <v>78847882</v>
      </c>
      <c r="AY131" s="0" t="n">
        <v>1</v>
      </c>
      <c r="AZ131" s="0" t="n">
        <v>0</v>
      </c>
      <c r="BA131" s="0" t="n">
        <v>130</v>
      </c>
      <c r="BB131" s="0" t="n">
        <v>0</v>
      </c>
      <c r="BC131" s="0" t="n">
        <v>0</v>
      </c>
      <c r="BD131" s="0" t="n">
        <v>0</v>
      </c>
      <c r="BE131" s="0" t="n">
        <v>0</v>
      </c>
      <c r="BF131" s="0" t="n">
        <v>0</v>
      </c>
      <c r="BG131" s="0" t="n">
        <v>0</v>
      </c>
      <c r="BH131" s="0" t="n">
        <v>0</v>
      </c>
      <c r="BI131" s="0" t="n">
        <v>0</v>
      </c>
      <c r="BJ131" s="0" t="n">
        <v>0</v>
      </c>
      <c r="BK131" s="0" t="n">
        <v>0</v>
      </c>
      <c r="BL131" s="0" t="n">
        <v>0</v>
      </c>
      <c r="BM131" s="0" t="n">
        <v>0</v>
      </c>
      <c r="BN131" s="0" t="n">
        <v>0</v>
      </c>
      <c r="BO131" s="0" t="n">
        <v>0</v>
      </c>
      <c r="BP131" s="0" t="n">
        <v>0</v>
      </c>
      <c r="BQ131" s="0" t="n">
        <v>0</v>
      </c>
      <c r="BR131" s="0" t="n">
        <v>0</v>
      </c>
      <c r="BS131" s="0" t="n">
        <v>0</v>
      </c>
      <c r="BT131" s="0" t="n">
        <v>0</v>
      </c>
      <c r="BU131" s="0" t="n">
        <v>0</v>
      </c>
      <c r="BV131" s="0" t="n">
        <v>0</v>
      </c>
      <c r="BW131" s="0" t="n">
        <v>0</v>
      </c>
      <c r="CU131" s="0">
        <f>ROUND(AT131*Source!I399*AH131*AL131,0)</f>
        <v/>
      </c>
      <c r="CV131" s="0">
        <f>ROUND(Y131*Source!I399,7)</f>
        <v/>
      </c>
      <c r="CW131" s="0" t="n">
        <v>0</v>
      </c>
      <c r="CX131" s="0">
        <f>ROUND(Y131*Source!I399,7)</f>
        <v/>
      </c>
      <c r="CY131" s="0">
        <f>AD131</f>
        <v/>
      </c>
      <c r="CZ131" s="0">
        <f>AH131</f>
        <v/>
      </c>
      <c r="DA131" s="0">
        <f>AL131</f>
        <v/>
      </c>
      <c r="DB131" s="0">
        <f>ROUND(ROUND(AT131*CZ131,2),2)</f>
        <v/>
      </c>
      <c r="DC131" s="0">
        <f>ROUND(ROUND(AT131*AG131,2),2)</f>
        <v/>
      </c>
      <c r="DD131" s="0" t="inlineStr"/>
      <c r="DE131" s="0" t="inlineStr"/>
      <c r="DF131" s="0">
        <f>ROUND(ROUND(AE131,0)*CX131,0)</f>
        <v/>
      </c>
      <c r="DG131" s="0">
        <f>ROUND(ROUND(AF131,0)*CX131,0)</f>
        <v/>
      </c>
      <c r="DH131" s="0">
        <f>ROUND(ROUND(AG131,0)*CX131,0)</f>
        <v/>
      </c>
      <c r="DI131" s="0">
        <f>ROUND(ROUND(AH131,0)*CX131,0)</f>
        <v/>
      </c>
      <c r="DJ131" s="0">
        <f>DI131</f>
        <v/>
      </c>
      <c r="DK131" s="0" t="n">
        <v>0</v>
      </c>
      <c r="DL131" s="0" t="inlineStr"/>
      <c r="DM131" s="0" t="n">
        <v>0</v>
      </c>
      <c r="DN131" s="0" t="inlineStr"/>
      <c r="DO131" s="0" t="n">
        <v>0</v>
      </c>
    </row>
    <row r="132">
      <c r="A132" s="0">
        <f>ROW(Source!A399)</f>
        <v/>
      </c>
      <c r="B132" s="0" t="n">
        <v>78845955</v>
      </c>
      <c r="C132" s="0" t="n">
        <v>78847875</v>
      </c>
      <c r="D132" s="0" t="n">
        <v>29172513</v>
      </c>
      <c r="E132" s="0" t="n">
        <v>1</v>
      </c>
      <c r="F132" s="0" t="n">
        <v>1</v>
      </c>
      <c r="G132" s="0" t="n">
        <v>1</v>
      </c>
      <c r="H132" s="0" t="n">
        <v>2</v>
      </c>
      <c r="I132" s="0" t="inlineStr">
        <is>
          <t>030401</t>
        </is>
      </c>
      <c r="J132" s="0" t="inlineStr">
        <is>
          <t>ТСЭМ Московской обл., 030401, приказ Минстроя России №675/пр от 28.02.2017 № 264/пр</t>
        </is>
      </c>
      <c r="K132" s="0" t="inlineStr">
        <is>
          <t>Лебедки электрические тяговым усилием до 5,79 кН (0,59 т)</t>
        </is>
      </c>
      <c r="L132" s="0" t="n">
        <v>1368</v>
      </c>
      <c r="N132" s="0" t="n">
        <v>1011</v>
      </c>
      <c r="O132" s="0" t="inlineStr">
        <is>
          <t>маш.-ч</t>
        </is>
      </c>
      <c r="P132" s="0" t="inlineStr">
        <is>
          <t>маш.-ч</t>
        </is>
      </c>
      <c r="Q132" s="0" t="n">
        <v>1</v>
      </c>
      <c r="W132" s="0" t="n">
        <v>0</v>
      </c>
      <c r="X132" s="0" t="n">
        <v>-1790740115</v>
      </c>
      <c r="Y132" s="0">
        <f>AT132</f>
        <v/>
      </c>
      <c r="AA132" s="0" t="n">
        <v>0</v>
      </c>
      <c r="AB132" s="0" t="n">
        <v>20.59</v>
      </c>
      <c r="AC132" s="0" t="n">
        <v>0</v>
      </c>
      <c r="AD132" s="0" t="n">
        <v>0</v>
      </c>
      <c r="AE132" s="0" t="n">
        <v>0</v>
      </c>
      <c r="AF132" s="0" t="n">
        <v>1.7</v>
      </c>
      <c r="AG132" s="0" t="n">
        <v>0</v>
      </c>
      <c r="AH132" s="0" t="n">
        <v>0</v>
      </c>
      <c r="AI132" s="0" t="n">
        <v>1</v>
      </c>
      <c r="AJ132" s="0" t="n">
        <v>12.11</v>
      </c>
      <c r="AK132" s="0" t="n">
        <v>52.25</v>
      </c>
      <c r="AL132" s="0" t="n">
        <v>1</v>
      </c>
      <c r="AM132" s="0" t="n">
        <v>2</v>
      </c>
      <c r="AN132" s="0" t="n">
        <v>0</v>
      </c>
      <c r="AO132" s="0" t="n">
        <v>1</v>
      </c>
      <c r="AP132" s="0" t="n">
        <v>0</v>
      </c>
      <c r="AQ132" s="0" t="n">
        <v>0</v>
      </c>
      <c r="AR132" s="0" t="n">
        <v>0</v>
      </c>
      <c r="AS132" s="0" t="inlineStr"/>
      <c r="AT132" s="0" t="n">
        <v>0.71</v>
      </c>
      <c r="AU132" s="0" t="inlineStr"/>
      <c r="AV132" s="0" t="n">
        <v>0</v>
      </c>
      <c r="AW132" s="0" t="n">
        <v>2</v>
      </c>
      <c r="AX132" s="0" t="n">
        <v>78847883</v>
      </c>
      <c r="AY132" s="0" t="n">
        <v>1</v>
      </c>
      <c r="AZ132" s="0" t="n">
        <v>0</v>
      </c>
      <c r="BA132" s="0" t="n">
        <v>131</v>
      </c>
      <c r="BB132" s="0" t="n">
        <v>0</v>
      </c>
      <c r="BC132" s="0" t="n">
        <v>0</v>
      </c>
      <c r="BD132" s="0" t="n">
        <v>0</v>
      </c>
      <c r="BE132" s="0" t="n">
        <v>0</v>
      </c>
      <c r="BF132" s="0" t="n">
        <v>0</v>
      </c>
      <c r="BG132" s="0" t="n">
        <v>0</v>
      </c>
      <c r="BH132" s="0" t="n">
        <v>0</v>
      </c>
      <c r="BI132" s="0" t="n">
        <v>0</v>
      </c>
      <c r="BJ132" s="0" t="n">
        <v>0</v>
      </c>
      <c r="BK132" s="0" t="n">
        <v>0</v>
      </c>
      <c r="BL132" s="0" t="n">
        <v>0</v>
      </c>
      <c r="BM132" s="0" t="n">
        <v>0</v>
      </c>
      <c r="BN132" s="0" t="n">
        <v>0</v>
      </c>
      <c r="BO132" s="0" t="n">
        <v>0</v>
      </c>
      <c r="BP132" s="0" t="n">
        <v>0</v>
      </c>
      <c r="BQ132" s="0" t="n">
        <v>0</v>
      </c>
      <c r="BR132" s="0" t="n">
        <v>0</v>
      </c>
      <c r="BS132" s="0" t="n">
        <v>0</v>
      </c>
      <c r="BT132" s="0" t="n">
        <v>0</v>
      </c>
      <c r="BU132" s="0" t="n">
        <v>0</v>
      </c>
      <c r="BV132" s="0" t="n">
        <v>0</v>
      </c>
      <c r="BW132" s="0" t="n">
        <v>0</v>
      </c>
      <c r="CV132" s="0" t="n">
        <v>0</v>
      </c>
      <c r="CW132" s="0">
        <f>ROUND(Y132*Source!I399*DO132,7)</f>
        <v/>
      </c>
      <c r="CX132" s="0">
        <f>ROUND(Y132*Source!I399,7)</f>
        <v/>
      </c>
      <c r="CY132" s="0">
        <f>AB132</f>
        <v/>
      </c>
      <c r="CZ132" s="0">
        <f>AF132</f>
        <v/>
      </c>
      <c r="DA132" s="0">
        <f>AJ132</f>
        <v/>
      </c>
      <c r="DB132" s="0">
        <f>ROUND(ROUND(AT132*CZ132,2),2)</f>
        <v/>
      </c>
      <c r="DC132" s="0">
        <f>ROUND(ROUND(AT132*AG132,2),2)</f>
        <v/>
      </c>
      <c r="DD132" s="0" t="inlineStr"/>
      <c r="DE132" s="0" t="inlineStr"/>
      <c r="DF132" s="0">
        <f>ROUND(ROUND(AE132,0)*CX132,0)</f>
        <v/>
      </c>
      <c r="DG132" s="0">
        <f>ROUND(ROUND(AF132*AJ132,0)*CX132,0)</f>
        <v/>
      </c>
      <c r="DH132" s="0">
        <f>ROUND(ROUND(AG132*AK132,0)*CX132,0)</f>
        <v/>
      </c>
      <c r="DI132" s="0">
        <f>ROUND(ROUND(AH132,0)*CX132,0)</f>
        <v/>
      </c>
      <c r="DJ132" s="0">
        <f>DG132</f>
        <v/>
      </c>
      <c r="DK132" s="0" t="n">
        <v>0</v>
      </c>
      <c r="DL132" s="0" t="inlineStr"/>
      <c r="DM132" s="0" t="n">
        <v>0</v>
      </c>
      <c r="DN132" s="0" t="inlineStr"/>
      <c r="DO132" s="0" t="n">
        <v>0</v>
      </c>
    </row>
    <row r="133">
      <c r="A133" s="0">
        <f>ROW(Source!A399)</f>
        <v/>
      </c>
      <c r="B133" s="0" t="n">
        <v>78845955</v>
      </c>
      <c r="C133" s="0" t="n">
        <v>78847875</v>
      </c>
      <c r="D133" s="0" t="n">
        <v>29145213</v>
      </c>
      <c r="E133" s="0" t="n">
        <v>1</v>
      </c>
      <c r="F133" s="0" t="n">
        <v>1</v>
      </c>
      <c r="G133" s="0" t="n">
        <v>1</v>
      </c>
      <c r="H133" s="0" t="n">
        <v>3</v>
      </c>
      <c r="I133" s="0" t="inlineStr">
        <is>
          <t>402-0083</t>
        </is>
      </c>
      <c r="J133" s="0" t="inlineStr">
        <is>
          <t>ТССЦ Московской обл., 402-0083, приказ Минстроя России №675/пр от 28.02.2017 № 257/пр</t>
        </is>
      </c>
      <c r="K133" s="0" t="inlineStr">
        <is>
          <t>Раствор готовый отделочный тяжелый, цементно-известковый 1:1:6</t>
        </is>
      </c>
      <c r="L133" s="0" t="n">
        <v>1339</v>
      </c>
      <c r="N133" s="0" t="n">
        <v>1007</v>
      </c>
      <c r="O133" s="0" t="inlineStr">
        <is>
          <t>м3</t>
        </is>
      </c>
      <c r="P133" s="0" t="inlineStr">
        <is>
          <t>м3</t>
        </is>
      </c>
      <c r="Q133" s="0" t="n">
        <v>1</v>
      </c>
      <c r="W133" s="0" t="n">
        <v>0</v>
      </c>
      <c r="X133" s="0" t="n">
        <v>298602793</v>
      </c>
      <c r="Y133" s="0">
        <f>AT133</f>
        <v/>
      </c>
      <c r="AA133" s="0" t="n">
        <v>5246.23</v>
      </c>
      <c r="AB133" s="0" t="n">
        <v>0</v>
      </c>
      <c r="AC133" s="0" t="n">
        <v>0</v>
      </c>
      <c r="AD133" s="0" t="n">
        <v>0</v>
      </c>
      <c r="AE133" s="0" t="n">
        <v>517.89</v>
      </c>
      <c r="AF133" s="0" t="n">
        <v>0</v>
      </c>
      <c r="AG133" s="0" t="n">
        <v>0</v>
      </c>
      <c r="AH133" s="0" t="n">
        <v>0</v>
      </c>
      <c r="AI133" s="0" t="n">
        <v>10.13</v>
      </c>
      <c r="AJ133" s="0" t="n">
        <v>1</v>
      </c>
      <c r="AK133" s="0" t="n">
        <v>1</v>
      </c>
      <c r="AL133" s="0" t="n">
        <v>1</v>
      </c>
      <c r="AM133" s="0" t="n">
        <v>2</v>
      </c>
      <c r="AN133" s="0" t="n">
        <v>0</v>
      </c>
      <c r="AO133" s="0" t="n">
        <v>1</v>
      </c>
      <c r="AP133" s="0" t="n">
        <v>0</v>
      </c>
      <c r="AQ133" s="0" t="n">
        <v>0</v>
      </c>
      <c r="AR133" s="0" t="n">
        <v>0</v>
      </c>
      <c r="AS133" s="0" t="inlineStr"/>
      <c r="AT133" s="0" t="n">
        <v>2.2</v>
      </c>
      <c r="AU133" s="0" t="inlineStr"/>
      <c r="AV133" s="0" t="n">
        <v>0</v>
      </c>
      <c r="AW133" s="0" t="n">
        <v>2</v>
      </c>
      <c r="AX133" s="0" t="n">
        <v>78847884</v>
      </c>
      <c r="AY133" s="0" t="n">
        <v>1</v>
      </c>
      <c r="AZ133" s="0" t="n">
        <v>0</v>
      </c>
      <c r="BA133" s="0" t="n">
        <v>132</v>
      </c>
      <c r="BB133" s="0" t="n">
        <v>0</v>
      </c>
      <c r="BC133" s="0" t="n">
        <v>0</v>
      </c>
      <c r="BD133" s="0" t="n">
        <v>0</v>
      </c>
      <c r="BE133" s="0" t="n">
        <v>0</v>
      </c>
      <c r="BF133" s="0" t="n">
        <v>0</v>
      </c>
      <c r="BG133" s="0" t="n">
        <v>0</v>
      </c>
      <c r="BH133" s="0" t="n">
        <v>0</v>
      </c>
      <c r="BI133" s="0" t="n">
        <v>0</v>
      </c>
      <c r="BJ133" s="0" t="n">
        <v>0</v>
      </c>
      <c r="BK133" s="0" t="n">
        <v>0</v>
      </c>
      <c r="BL133" s="0" t="n">
        <v>0</v>
      </c>
      <c r="BM133" s="0" t="n">
        <v>0</v>
      </c>
      <c r="BN133" s="0" t="n">
        <v>0</v>
      </c>
      <c r="BO133" s="0" t="n">
        <v>0</v>
      </c>
      <c r="BP133" s="0" t="n">
        <v>0</v>
      </c>
      <c r="BQ133" s="0" t="n">
        <v>0</v>
      </c>
      <c r="BR133" s="0" t="n">
        <v>0</v>
      </c>
      <c r="BS133" s="0" t="n">
        <v>0</v>
      </c>
      <c r="BT133" s="0" t="n">
        <v>0</v>
      </c>
      <c r="BU133" s="0" t="n">
        <v>0</v>
      </c>
      <c r="BV133" s="0" t="n">
        <v>0</v>
      </c>
      <c r="BW133" s="0" t="n">
        <v>0</v>
      </c>
      <c r="CV133" s="0" t="n">
        <v>0</v>
      </c>
      <c r="CW133" s="0" t="n">
        <v>0</v>
      </c>
      <c r="CX133" s="0">
        <f>ROUND(Y133*Source!I399,7)</f>
        <v/>
      </c>
      <c r="CY133" s="0">
        <f>AA133</f>
        <v/>
      </c>
      <c r="CZ133" s="0">
        <f>AE133</f>
        <v/>
      </c>
      <c r="DA133" s="0">
        <f>AI133</f>
        <v/>
      </c>
      <c r="DB133" s="0">
        <f>ROUND(ROUND(AT133*CZ133,2),2)</f>
        <v/>
      </c>
      <c r="DC133" s="0">
        <f>ROUND(ROUND(AT133*AG133,2),2)</f>
        <v/>
      </c>
      <c r="DD133" s="0" t="inlineStr"/>
      <c r="DE133" s="0" t="inlineStr"/>
      <c r="DF133" s="0">
        <f>ROUND(ROUND(AE133*AI133,0)*CX133,0)</f>
        <v/>
      </c>
      <c r="DG133" s="0">
        <f>ROUND(ROUND(AF133,0)*CX133,0)</f>
        <v/>
      </c>
      <c r="DH133" s="0">
        <f>ROUND(ROUND(AG133,0)*CX133,0)</f>
        <v/>
      </c>
      <c r="DI133" s="0">
        <f>ROUND(ROUND(AH133,0)*CX133,0)</f>
        <v/>
      </c>
      <c r="DJ133" s="0">
        <f>DF133</f>
        <v/>
      </c>
      <c r="DK133" s="0" t="n">
        <v>0</v>
      </c>
      <c r="DL133" s="0" t="inlineStr"/>
      <c r="DM133" s="0" t="n">
        <v>0</v>
      </c>
      <c r="DN133" s="0" t="inlineStr"/>
      <c r="DO133" s="0" t="n">
        <v>0</v>
      </c>
    </row>
    <row r="134">
      <c r="A134" s="0">
        <f>ROW(Source!A399)</f>
        <v/>
      </c>
      <c r="B134" s="0" t="n">
        <v>78845955</v>
      </c>
      <c r="C134" s="0" t="n">
        <v>78847875</v>
      </c>
      <c r="D134" s="0" t="n">
        <v>29145281</v>
      </c>
      <c r="E134" s="0" t="n">
        <v>1</v>
      </c>
      <c r="F134" s="0" t="n">
        <v>1</v>
      </c>
      <c r="G134" s="0" t="n">
        <v>1</v>
      </c>
      <c r="H134" s="0" t="n">
        <v>3</v>
      </c>
      <c r="I134" s="0" t="inlineStr">
        <is>
          <t>402-0093</t>
        </is>
      </c>
      <c r="J134" s="0" t="inlineStr">
        <is>
          <t>ТССЦ Московской обл., 402-0093, приказ Минстроя России №675/пр от 28.02.2017 № 257/пр</t>
        </is>
      </c>
      <c r="K134" s="0" t="inlineStr">
        <is>
          <t>Штукатурка фасадная декоративная типа "BOLIX MPKA15DM"</t>
        </is>
      </c>
      <c r="L134" s="0" t="n">
        <v>1346</v>
      </c>
      <c r="N134" s="0" t="n">
        <v>1009</v>
      </c>
      <c r="O134" s="0" t="inlineStr">
        <is>
          <t>кг</t>
        </is>
      </c>
      <c r="P134" s="0" t="inlineStr">
        <is>
          <t>кг</t>
        </is>
      </c>
      <c r="Q134" s="0" t="n">
        <v>1</v>
      </c>
      <c r="W134" s="0" t="n">
        <v>0</v>
      </c>
      <c r="X134" s="0" t="n">
        <v>1120003935</v>
      </c>
      <c r="Y134" s="0">
        <f>AT134</f>
        <v/>
      </c>
      <c r="AA134" s="0" t="n">
        <v>50.6</v>
      </c>
      <c r="AB134" s="0" t="n">
        <v>0</v>
      </c>
      <c r="AC134" s="0" t="n">
        <v>0</v>
      </c>
      <c r="AD134" s="0" t="n">
        <v>0</v>
      </c>
      <c r="AE134" s="0" t="n">
        <v>9.02</v>
      </c>
      <c r="AF134" s="0" t="n">
        <v>0</v>
      </c>
      <c r="AG134" s="0" t="n">
        <v>0</v>
      </c>
      <c r="AH134" s="0" t="n">
        <v>0</v>
      </c>
      <c r="AI134" s="0" t="n">
        <v>5.61</v>
      </c>
      <c r="AJ134" s="0" t="n">
        <v>1</v>
      </c>
      <c r="AK134" s="0" t="n">
        <v>1</v>
      </c>
      <c r="AL134" s="0" t="n">
        <v>1</v>
      </c>
      <c r="AM134" s="0" t="n">
        <v>0</v>
      </c>
      <c r="AN134" s="0" t="n">
        <v>0</v>
      </c>
      <c r="AO134" s="0" t="n">
        <v>0</v>
      </c>
      <c r="AP134" s="0" t="n">
        <v>0</v>
      </c>
      <c r="AQ134" s="0" t="n">
        <v>0</v>
      </c>
      <c r="AR134" s="0" t="n">
        <v>0</v>
      </c>
      <c r="AS134" s="0" t="inlineStr"/>
      <c r="AT134" s="0" t="n">
        <v>909.0909091</v>
      </c>
      <c r="AU134" s="0" t="inlineStr"/>
      <c r="AV134" s="0" t="n">
        <v>0</v>
      </c>
      <c r="AW134" s="0" t="n">
        <v>1</v>
      </c>
      <c r="AX134" s="0" t="n">
        <v>-1</v>
      </c>
      <c r="AY134" s="0" t="n">
        <v>0</v>
      </c>
      <c r="AZ134" s="0" t="n">
        <v>0</v>
      </c>
      <c r="BA134" s="0" t="inlineStr"/>
      <c r="BB134" s="0" t="n">
        <v>0</v>
      </c>
      <c r="BC134" s="0" t="n">
        <v>0</v>
      </c>
      <c r="BD134" s="0" t="n">
        <v>0</v>
      </c>
      <c r="BE134" s="0" t="n">
        <v>0</v>
      </c>
      <c r="BF134" s="0" t="n">
        <v>0</v>
      </c>
      <c r="BG134" s="0" t="n">
        <v>0</v>
      </c>
      <c r="BH134" s="0" t="n">
        <v>0</v>
      </c>
      <c r="BI134" s="0" t="n">
        <v>0</v>
      </c>
      <c r="BJ134" s="0" t="n">
        <v>0</v>
      </c>
      <c r="BK134" s="0" t="n">
        <v>0</v>
      </c>
      <c r="BL134" s="0" t="n">
        <v>0</v>
      </c>
      <c r="BM134" s="0" t="n">
        <v>0</v>
      </c>
      <c r="BN134" s="0" t="n">
        <v>0</v>
      </c>
      <c r="BO134" s="0" t="n">
        <v>0</v>
      </c>
      <c r="BP134" s="0" t="n">
        <v>0</v>
      </c>
      <c r="BQ134" s="0" t="n">
        <v>0</v>
      </c>
      <c r="BR134" s="0" t="n">
        <v>0</v>
      </c>
      <c r="BS134" s="0" t="n">
        <v>0</v>
      </c>
      <c r="BT134" s="0" t="n">
        <v>0</v>
      </c>
      <c r="BU134" s="0" t="n">
        <v>0</v>
      </c>
      <c r="BV134" s="0" t="n">
        <v>0</v>
      </c>
      <c r="BW134" s="0" t="n">
        <v>0</v>
      </c>
      <c r="CV134" s="0" t="n">
        <v>0</v>
      </c>
      <c r="CW134" s="0" t="n">
        <v>0</v>
      </c>
      <c r="CX134" s="0">
        <f>ROUND(Y134*Source!I399,7)</f>
        <v/>
      </c>
      <c r="CY134" s="0">
        <f>AA134</f>
        <v/>
      </c>
      <c r="CZ134" s="0">
        <f>AE134</f>
        <v/>
      </c>
      <c r="DA134" s="0">
        <f>AI134</f>
        <v/>
      </c>
      <c r="DB134" s="0">
        <f>ROUND(ROUND(AT134*CZ134,2),2)</f>
        <v/>
      </c>
      <c r="DC134" s="0">
        <f>ROUND(ROUND(AT134*AG134,2),2)</f>
        <v/>
      </c>
      <c r="DD134" s="0" t="inlineStr"/>
      <c r="DE134" s="0" t="inlineStr"/>
      <c r="DF134" s="0">
        <f>ROUND(ROUND(AE134*AI134,0)*CX134,0)</f>
        <v/>
      </c>
      <c r="DG134" s="0">
        <f>ROUND(ROUND(AF134,0)*CX134,0)</f>
        <v/>
      </c>
      <c r="DH134" s="0">
        <f>ROUND(ROUND(AG134,0)*CX134,0)</f>
        <v/>
      </c>
      <c r="DI134" s="0">
        <f>ROUND(ROUND(AH134,0)*CX134,0)</f>
        <v/>
      </c>
      <c r="DJ134" s="0">
        <f>DF134</f>
        <v/>
      </c>
      <c r="DK134" s="0" t="n">
        <v>0</v>
      </c>
      <c r="DL134" s="0" t="inlineStr"/>
      <c r="DM134" s="0" t="n">
        <v>0</v>
      </c>
      <c r="DN134" s="0" t="inlineStr"/>
      <c r="DO134" s="0" t="n">
        <v>0</v>
      </c>
    </row>
    <row r="135">
      <c r="A135" s="0">
        <f>ROW(Source!A399)</f>
        <v/>
      </c>
      <c r="B135" s="0" t="n">
        <v>78845955</v>
      </c>
      <c r="C135" s="0" t="n">
        <v>78847875</v>
      </c>
      <c r="D135" s="0" t="n">
        <v>29150040</v>
      </c>
      <c r="E135" s="0" t="n">
        <v>1</v>
      </c>
      <c r="F135" s="0" t="n">
        <v>1</v>
      </c>
      <c r="G135" s="0" t="n">
        <v>1</v>
      </c>
      <c r="H135" s="0" t="n">
        <v>3</v>
      </c>
      <c r="I135" s="0" t="inlineStr">
        <is>
          <t>411-0001</t>
        </is>
      </c>
      <c r="J135" s="0" t="inlineStr">
        <is>
          <t>ТССЦ Московской обл., 411-0001, приказ Минстроя России №675/пр от 28.02.2017 № 257/пр</t>
        </is>
      </c>
      <c r="K135" s="0" t="inlineStr">
        <is>
          <t>Вода</t>
        </is>
      </c>
      <c r="L135" s="0" t="n">
        <v>1339</v>
      </c>
      <c r="N135" s="0" t="n">
        <v>1007</v>
      </c>
      <c r="O135" s="0" t="inlineStr">
        <is>
          <t>м3</t>
        </is>
      </c>
      <c r="P135" s="0" t="inlineStr">
        <is>
          <t>м3</t>
        </is>
      </c>
      <c r="Q135" s="0" t="n">
        <v>1</v>
      </c>
      <c r="W135" s="0" t="n">
        <v>0</v>
      </c>
      <c r="X135" s="0" t="n">
        <v>619799737</v>
      </c>
      <c r="Y135" s="0">
        <f>AT135</f>
        <v/>
      </c>
      <c r="AA135" s="0" t="n">
        <v>31.28</v>
      </c>
      <c r="AB135" s="0" t="n">
        <v>0</v>
      </c>
      <c r="AC135" s="0" t="n">
        <v>0</v>
      </c>
      <c r="AD135" s="0" t="n">
        <v>0</v>
      </c>
      <c r="AE135" s="0" t="n">
        <v>2.44</v>
      </c>
      <c r="AF135" s="0" t="n">
        <v>0</v>
      </c>
      <c r="AG135" s="0" t="n">
        <v>0</v>
      </c>
      <c r="AH135" s="0" t="n">
        <v>0</v>
      </c>
      <c r="AI135" s="0" t="n">
        <v>12.82</v>
      </c>
      <c r="AJ135" s="0" t="n">
        <v>1</v>
      </c>
      <c r="AK135" s="0" t="n">
        <v>1</v>
      </c>
      <c r="AL135" s="0" t="n">
        <v>1</v>
      </c>
      <c r="AM135" s="0" t="n">
        <v>2</v>
      </c>
      <c r="AN135" s="0" t="n">
        <v>0</v>
      </c>
      <c r="AO135" s="0" t="n">
        <v>1</v>
      </c>
      <c r="AP135" s="0" t="n">
        <v>0</v>
      </c>
      <c r="AQ135" s="0" t="n">
        <v>0</v>
      </c>
      <c r="AR135" s="0" t="n">
        <v>0</v>
      </c>
      <c r="AS135" s="0" t="inlineStr"/>
      <c r="AT135" s="0" t="n">
        <v>0.35</v>
      </c>
      <c r="AU135" s="0" t="inlineStr"/>
      <c r="AV135" s="0" t="n">
        <v>0</v>
      </c>
      <c r="AW135" s="0" t="n">
        <v>2</v>
      </c>
      <c r="AX135" s="0" t="n">
        <v>78847885</v>
      </c>
      <c r="AY135" s="0" t="n">
        <v>1</v>
      </c>
      <c r="AZ135" s="0" t="n">
        <v>0</v>
      </c>
      <c r="BA135" s="0" t="n">
        <v>133</v>
      </c>
      <c r="BB135" s="0" t="n">
        <v>0</v>
      </c>
      <c r="BC135" s="0" t="n">
        <v>0</v>
      </c>
      <c r="BD135" s="0" t="n">
        <v>0</v>
      </c>
      <c r="BE135" s="0" t="n">
        <v>0</v>
      </c>
      <c r="BF135" s="0" t="n">
        <v>0</v>
      </c>
      <c r="BG135" s="0" t="n">
        <v>0</v>
      </c>
      <c r="BH135" s="0" t="n">
        <v>0</v>
      </c>
      <c r="BI135" s="0" t="n">
        <v>0</v>
      </c>
      <c r="BJ135" s="0" t="n">
        <v>0</v>
      </c>
      <c r="BK135" s="0" t="n">
        <v>0</v>
      </c>
      <c r="BL135" s="0" t="n">
        <v>0</v>
      </c>
      <c r="BM135" s="0" t="n">
        <v>0</v>
      </c>
      <c r="BN135" s="0" t="n">
        <v>0</v>
      </c>
      <c r="BO135" s="0" t="n">
        <v>0</v>
      </c>
      <c r="BP135" s="0" t="n">
        <v>0</v>
      </c>
      <c r="BQ135" s="0" t="n">
        <v>0</v>
      </c>
      <c r="BR135" s="0" t="n">
        <v>0</v>
      </c>
      <c r="BS135" s="0" t="n">
        <v>0</v>
      </c>
      <c r="BT135" s="0" t="n">
        <v>0</v>
      </c>
      <c r="BU135" s="0" t="n">
        <v>0</v>
      </c>
      <c r="BV135" s="0" t="n">
        <v>0</v>
      </c>
      <c r="BW135" s="0" t="n">
        <v>0</v>
      </c>
      <c r="CV135" s="0" t="n">
        <v>0</v>
      </c>
      <c r="CW135" s="0" t="n">
        <v>0</v>
      </c>
      <c r="CX135" s="0">
        <f>ROUND(Y135*Source!I399,7)</f>
        <v/>
      </c>
      <c r="CY135" s="0">
        <f>AA135</f>
        <v/>
      </c>
      <c r="CZ135" s="0">
        <f>AE135</f>
        <v/>
      </c>
      <c r="DA135" s="0">
        <f>AI135</f>
        <v/>
      </c>
      <c r="DB135" s="0">
        <f>ROUND(ROUND(AT135*CZ135,2),2)</f>
        <v/>
      </c>
      <c r="DC135" s="0">
        <f>ROUND(ROUND(AT135*AG135,2),2)</f>
        <v/>
      </c>
      <c r="DD135" s="0" t="inlineStr"/>
      <c r="DE135" s="0" t="inlineStr"/>
      <c r="DF135" s="0">
        <f>ROUND(ROUND(AE135*AI135,0)*CX135,0)</f>
        <v/>
      </c>
      <c r="DG135" s="0">
        <f>ROUND(ROUND(AF135,0)*CX135,0)</f>
        <v/>
      </c>
      <c r="DH135" s="0">
        <f>ROUND(ROUND(AG135,0)*CX135,0)</f>
        <v/>
      </c>
      <c r="DI135" s="0">
        <f>ROUND(ROUND(AH135,0)*CX135,0)</f>
        <v/>
      </c>
      <c r="DJ135" s="0">
        <f>DF135</f>
        <v/>
      </c>
      <c r="DK135" s="0" t="n">
        <v>0</v>
      </c>
      <c r="DL135" s="0" t="inlineStr"/>
      <c r="DM135" s="0" t="n">
        <v>0</v>
      </c>
      <c r="DN135" s="0" t="inlineStr"/>
      <c r="DO135" s="0" t="n">
        <v>0</v>
      </c>
    </row>
    <row r="136">
      <c r="A136" s="0">
        <f>ROW(Source!A399)</f>
        <v/>
      </c>
      <c r="B136" s="0" t="n">
        <v>78845955</v>
      </c>
      <c r="C136" s="0" t="n">
        <v>78847875</v>
      </c>
      <c r="D136" s="0" t="n">
        <v>29164349</v>
      </c>
      <c r="E136" s="0" t="n">
        <v>1</v>
      </c>
      <c r="F136" s="0" t="n">
        <v>1</v>
      </c>
      <c r="G136" s="0" t="n">
        <v>1</v>
      </c>
      <c r="H136" s="0" t="n">
        <v>3</v>
      </c>
      <c r="I136" s="0" t="inlineStr">
        <is>
          <t>509-9900</t>
        </is>
      </c>
      <c r="J136" s="0" t="inlineStr">
        <is>
          <t>ТССЦ Московской обл., 509-9900, приказ Минстроя России №675/пр от 28.02.2017 № 258/пр</t>
        </is>
      </c>
      <c r="K136" s="0" t="inlineStr">
        <is>
          <t>Строительный мусор</t>
        </is>
      </c>
      <c r="L136" s="0" t="n">
        <v>1348</v>
      </c>
      <c r="N136" s="0" t="n">
        <v>1009</v>
      </c>
      <c r="O136" s="0" t="inlineStr">
        <is>
          <t>т</t>
        </is>
      </c>
      <c r="P136" s="0" t="inlineStr">
        <is>
          <t>т</t>
        </is>
      </c>
      <c r="Q136" s="0" t="n">
        <v>1000</v>
      </c>
      <c r="W136" s="0" t="n">
        <v>0</v>
      </c>
      <c r="X136" s="0" t="n">
        <v>1876412176</v>
      </c>
      <c r="Y136" s="0">
        <f>AT136</f>
        <v/>
      </c>
      <c r="AA136" s="0" t="n">
        <v>0</v>
      </c>
      <c r="AB136" s="0" t="n">
        <v>0</v>
      </c>
      <c r="AC136" s="0" t="n">
        <v>0</v>
      </c>
      <c r="AD136" s="0" t="n">
        <v>0</v>
      </c>
      <c r="AE136" s="0" t="n">
        <v>0</v>
      </c>
      <c r="AF136" s="0" t="n">
        <v>0</v>
      </c>
      <c r="AG136" s="0" t="n">
        <v>0</v>
      </c>
      <c r="AH136" s="0" t="n">
        <v>0</v>
      </c>
      <c r="AI136" s="0" t="n">
        <v>1</v>
      </c>
      <c r="AJ136" s="0" t="n">
        <v>1</v>
      </c>
      <c r="AK136" s="0" t="n">
        <v>1</v>
      </c>
      <c r="AL136" s="0" t="n">
        <v>1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  <c r="AS136" s="0" t="inlineStr"/>
      <c r="AT136" s="0" t="n">
        <v>4.84</v>
      </c>
      <c r="AU136" s="0" t="inlineStr"/>
      <c r="AV136" s="0" t="n">
        <v>0</v>
      </c>
      <c r="AW136" s="0" t="n">
        <v>2</v>
      </c>
      <c r="AX136" s="0" t="n">
        <v>78847886</v>
      </c>
      <c r="AY136" s="0" t="n">
        <v>1</v>
      </c>
      <c r="AZ136" s="0" t="n">
        <v>0</v>
      </c>
      <c r="BA136" s="0" t="n">
        <v>134</v>
      </c>
      <c r="BB136" s="0" t="n">
        <v>0</v>
      </c>
      <c r="BC136" s="0" t="n">
        <v>0</v>
      </c>
      <c r="BD136" s="0" t="n">
        <v>0</v>
      </c>
      <c r="BE136" s="0" t="n">
        <v>0</v>
      </c>
      <c r="BF136" s="0" t="n">
        <v>0</v>
      </c>
      <c r="BG136" s="0" t="n">
        <v>0</v>
      </c>
      <c r="BH136" s="0" t="n">
        <v>0</v>
      </c>
      <c r="BI136" s="0" t="n">
        <v>0</v>
      </c>
      <c r="BJ136" s="0" t="n">
        <v>0</v>
      </c>
      <c r="BK136" s="0" t="n">
        <v>0</v>
      </c>
      <c r="BL136" s="0" t="n">
        <v>0</v>
      </c>
      <c r="BM136" s="0" t="n">
        <v>0</v>
      </c>
      <c r="BN136" s="0" t="n">
        <v>0</v>
      </c>
      <c r="BO136" s="0" t="n">
        <v>0</v>
      </c>
      <c r="BP136" s="0" t="n">
        <v>0</v>
      </c>
      <c r="BQ136" s="0" t="n">
        <v>0</v>
      </c>
      <c r="BR136" s="0" t="n">
        <v>0</v>
      </c>
      <c r="BS136" s="0" t="n">
        <v>0</v>
      </c>
      <c r="BT136" s="0" t="n">
        <v>0</v>
      </c>
      <c r="BU136" s="0" t="n">
        <v>0</v>
      </c>
      <c r="BV136" s="0" t="n">
        <v>0</v>
      </c>
      <c r="BW136" s="0" t="n">
        <v>0</v>
      </c>
      <c r="CV136" s="0" t="n">
        <v>0</v>
      </c>
      <c r="CW136" s="0" t="n">
        <v>0</v>
      </c>
      <c r="CX136" s="0">
        <f>ROUND(Y136*Source!I399,7)</f>
        <v/>
      </c>
      <c r="CY136" s="0">
        <f>AA136</f>
        <v/>
      </c>
      <c r="CZ136" s="0">
        <f>AE136</f>
        <v/>
      </c>
      <c r="DA136" s="0">
        <f>AI136</f>
        <v/>
      </c>
      <c r="DB136" s="0">
        <f>ROUND(ROUND(AT136*CZ136,2),2)</f>
        <v/>
      </c>
      <c r="DC136" s="0">
        <f>ROUND(ROUND(AT136*AG136,2),2)</f>
        <v/>
      </c>
      <c r="DD136" s="0" t="inlineStr"/>
      <c r="DE136" s="0" t="inlineStr"/>
      <c r="DF136" s="0">
        <f>ROUND(ROUND(AE136,0)*CX136,0)</f>
        <v/>
      </c>
      <c r="DG136" s="0">
        <f>ROUND(ROUND(AF136,0)*CX136,0)</f>
        <v/>
      </c>
      <c r="DH136" s="0">
        <f>ROUND(ROUND(AG136,0)*CX136,0)</f>
        <v/>
      </c>
      <c r="DI136" s="0">
        <f>ROUND(ROUND(AH136,0)*CX136,0)</f>
        <v/>
      </c>
      <c r="DJ136" s="0">
        <f>DF136</f>
        <v/>
      </c>
      <c r="DK136" s="0" t="n">
        <v>0</v>
      </c>
      <c r="DL136" s="0" t="inlineStr"/>
      <c r="DM136" s="0" t="n">
        <v>0</v>
      </c>
      <c r="DN136" s="0" t="inlineStr"/>
      <c r="DO136" s="0" t="n">
        <v>0</v>
      </c>
    </row>
    <row r="137">
      <c r="A137" s="0">
        <f>ROW(Source!A440)</f>
        <v/>
      </c>
      <c r="B137" s="0" t="n">
        <v>78845955</v>
      </c>
      <c r="C137" s="0" t="n">
        <v>78849693</v>
      </c>
      <c r="D137" s="0" t="n">
        <v>18408291</v>
      </c>
      <c r="E137" s="0" t="n">
        <v>1</v>
      </c>
      <c r="F137" s="0" t="n">
        <v>1</v>
      </c>
      <c r="G137" s="0" t="n">
        <v>1</v>
      </c>
      <c r="H137" s="0" t="n">
        <v>1</v>
      </c>
      <c r="I137" s="0" t="inlineStr">
        <is>
          <t>1-1025-90</t>
        </is>
      </c>
      <c r="J137" s="0" t="inlineStr"/>
      <c r="K137" s="0" t="inlineStr">
        <is>
          <t>Рабочий строитель среднего разряда 2,5</t>
        </is>
      </c>
      <c r="L137" s="0" t="n">
        <v>1369</v>
      </c>
      <c r="N137" s="0" t="n">
        <v>1013</v>
      </c>
      <c r="O137" s="0" t="inlineStr">
        <is>
          <t>чел.-ч</t>
        </is>
      </c>
      <c r="P137" s="0" t="inlineStr">
        <is>
          <t>чел.-ч</t>
        </is>
      </c>
      <c r="Q137" s="0" t="n">
        <v>1</v>
      </c>
      <c r="W137" s="0" t="n">
        <v>0</v>
      </c>
      <c r="X137" s="0" t="n">
        <v>1933892413</v>
      </c>
      <c r="Y137" s="0">
        <f>AT137</f>
        <v/>
      </c>
      <c r="AA137" s="0" t="n">
        <v>0</v>
      </c>
      <c r="AB137" s="0" t="n">
        <v>0</v>
      </c>
      <c r="AC137" s="0" t="n">
        <v>0</v>
      </c>
      <c r="AD137" s="0" t="n">
        <v>8.17</v>
      </c>
      <c r="AE137" s="0" t="n">
        <v>0</v>
      </c>
      <c r="AF137" s="0" t="n">
        <v>0</v>
      </c>
      <c r="AG137" s="0" t="n">
        <v>0</v>
      </c>
      <c r="AH137" s="0" t="n">
        <v>8.17</v>
      </c>
      <c r="AI137" s="0" t="n">
        <v>1</v>
      </c>
      <c r="AJ137" s="0" t="n">
        <v>1</v>
      </c>
      <c r="AK137" s="0" t="n">
        <v>1</v>
      </c>
      <c r="AL137" s="0" t="n">
        <v>1</v>
      </c>
      <c r="AM137" s="0" t="n">
        <v>-2</v>
      </c>
      <c r="AN137" s="0" t="n">
        <v>0</v>
      </c>
      <c r="AO137" s="0" t="n">
        <v>1</v>
      </c>
      <c r="AP137" s="0" t="n">
        <v>1</v>
      </c>
      <c r="AQ137" s="0" t="n">
        <v>0</v>
      </c>
      <c r="AR137" s="0" t="n">
        <v>0</v>
      </c>
      <c r="AS137" s="0" t="inlineStr"/>
      <c r="AT137" s="0" t="n">
        <v>32.2</v>
      </c>
      <c r="AU137" s="0" t="inlineStr"/>
      <c r="AV137" s="0" t="n">
        <v>1</v>
      </c>
      <c r="AW137" s="0" t="n">
        <v>2</v>
      </c>
      <c r="AX137" s="0" t="n">
        <v>78849700</v>
      </c>
      <c r="AY137" s="0" t="n">
        <v>1</v>
      </c>
      <c r="AZ137" s="0" t="n">
        <v>0</v>
      </c>
      <c r="BA137" s="0" t="n">
        <v>135</v>
      </c>
      <c r="BB137" s="0" t="n">
        <v>0</v>
      </c>
      <c r="BC137" s="0" t="n">
        <v>0</v>
      </c>
      <c r="BD137" s="0" t="n">
        <v>0</v>
      </c>
      <c r="BE137" s="0" t="n">
        <v>0</v>
      </c>
      <c r="BF137" s="0" t="n">
        <v>0</v>
      </c>
      <c r="BG137" s="0" t="n">
        <v>0</v>
      </c>
      <c r="BH137" s="0" t="n">
        <v>0</v>
      </c>
      <c r="BI137" s="0" t="n">
        <v>0</v>
      </c>
      <c r="BJ137" s="0" t="n">
        <v>0</v>
      </c>
      <c r="BK137" s="0" t="n">
        <v>0</v>
      </c>
      <c r="BL137" s="0" t="n">
        <v>0</v>
      </c>
      <c r="BM137" s="0" t="n">
        <v>0</v>
      </c>
      <c r="BN137" s="0" t="n">
        <v>0</v>
      </c>
      <c r="BO137" s="0" t="n">
        <v>0</v>
      </c>
      <c r="BP137" s="0" t="n">
        <v>0</v>
      </c>
      <c r="BQ137" s="0" t="n">
        <v>0</v>
      </c>
      <c r="BR137" s="0" t="n">
        <v>0</v>
      </c>
      <c r="BS137" s="0" t="n">
        <v>0</v>
      </c>
      <c r="BT137" s="0" t="n">
        <v>0</v>
      </c>
      <c r="BU137" s="0" t="n">
        <v>0</v>
      </c>
      <c r="BV137" s="0" t="n">
        <v>0</v>
      </c>
      <c r="BW137" s="0" t="n">
        <v>0</v>
      </c>
      <c r="CU137" s="0">
        <f>ROUND(AT137*Source!I440*AH137*AL137,0)</f>
        <v/>
      </c>
      <c r="CV137" s="0">
        <f>ROUND(Y137*Source!I440,7)</f>
        <v/>
      </c>
      <c r="CW137" s="0" t="n">
        <v>0</v>
      </c>
      <c r="CX137" s="0">
        <f>ROUND(Y137*Source!I440,7)</f>
        <v/>
      </c>
      <c r="CY137" s="0">
        <f>AD137</f>
        <v/>
      </c>
      <c r="CZ137" s="0">
        <f>AH137</f>
        <v/>
      </c>
      <c r="DA137" s="0">
        <f>AL137</f>
        <v/>
      </c>
      <c r="DB137" s="0">
        <f>ROUND(ROUND(AT137*CZ137,2),2)</f>
        <v/>
      </c>
      <c r="DC137" s="0">
        <f>ROUND(ROUND(AT137*AG137,2),2)</f>
        <v/>
      </c>
      <c r="DD137" s="0" t="inlineStr"/>
      <c r="DE137" s="0" t="inlineStr"/>
      <c r="DF137" s="0">
        <f>ROUND(ROUND(AE137,0)*CX137,0)</f>
        <v/>
      </c>
      <c r="DG137" s="0">
        <f>ROUND(ROUND(AF137,0)*CX137,0)</f>
        <v/>
      </c>
      <c r="DH137" s="0">
        <f>ROUND(ROUND(AG137,0)*CX137,0)</f>
        <v/>
      </c>
      <c r="DI137" s="0">
        <f>ROUND(ROUND(AH137,0)*CX137,0)</f>
        <v/>
      </c>
      <c r="DJ137" s="0">
        <f>DI137</f>
        <v/>
      </c>
      <c r="DK137" s="0" t="n">
        <v>0</v>
      </c>
      <c r="DL137" s="0" t="inlineStr"/>
      <c r="DM137" s="0" t="n">
        <v>0</v>
      </c>
      <c r="DN137" s="0" t="inlineStr"/>
      <c r="DO137" s="0" t="n">
        <v>0</v>
      </c>
    </row>
    <row r="138">
      <c r="A138" s="0">
        <f>ROW(Source!A440)</f>
        <v/>
      </c>
      <c r="B138" s="0" t="n">
        <v>78845955</v>
      </c>
      <c r="C138" s="0" t="n">
        <v>78849693</v>
      </c>
      <c r="D138" s="0" t="n">
        <v>29174913</v>
      </c>
      <c r="E138" s="0" t="n">
        <v>1</v>
      </c>
      <c r="F138" s="0" t="n">
        <v>1</v>
      </c>
      <c r="G138" s="0" t="n">
        <v>1</v>
      </c>
      <c r="H138" s="0" t="n">
        <v>2</v>
      </c>
      <c r="I138" s="0" t="inlineStr">
        <is>
          <t>400001</t>
        </is>
      </c>
      <c r="J138" s="0" t="inlineStr">
        <is>
          <t>ТСЭМ Московской обл., 400001, приказ Минстроя России №675/пр от 28.02.2017 № 264/пр</t>
        </is>
      </c>
      <c r="K138" s="0" t="inlineStr">
        <is>
          <t>Автомобили бортовые, грузоподъемность до 5 т</t>
        </is>
      </c>
      <c r="L138" s="0" t="n">
        <v>1368</v>
      </c>
      <c r="N138" s="0" t="n">
        <v>1011</v>
      </c>
      <c r="O138" s="0" t="inlineStr">
        <is>
          <t>маш.-ч</t>
        </is>
      </c>
      <c r="P138" s="0" t="inlineStr">
        <is>
          <t>маш.-ч</t>
        </is>
      </c>
      <c r="Q138" s="0" t="n">
        <v>1</v>
      </c>
      <c r="W138" s="0" t="n">
        <v>0</v>
      </c>
      <c r="X138" s="0" t="n">
        <v>1230759911</v>
      </c>
      <c r="Y138" s="0">
        <f>AT138</f>
        <v/>
      </c>
      <c r="AA138" s="0" t="n">
        <v>0</v>
      </c>
      <c r="AB138" s="0" t="n">
        <v>2177.51</v>
      </c>
      <c r="AC138" s="0" t="n">
        <v>606.1</v>
      </c>
      <c r="AD138" s="0" t="n">
        <v>0</v>
      </c>
      <c r="AE138" s="0" t="n">
        <v>0</v>
      </c>
      <c r="AF138" s="0" t="n">
        <v>87.17</v>
      </c>
      <c r="AG138" s="0" t="n">
        <v>11.6</v>
      </c>
      <c r="AH138" s="0" t="n">
        <v>0</v>
      </c>
      <c r="AI138" s="0" t="n">
        <v>1</v>
      </c>
      <c r="AJ138" s="0" t="n">
        <v>24.98</v>
      </c>
      <c r="AK138" s="0" t="n">
        <v>52.25</v>
      </c>
      <c r="AL138" s="0" t="n">
        <v>1</v>
      </c>
      <c r="AM138" s="0" t="n">
        <v>2</v>
      </c>
      <c r="AN138" s="0" t="n">
        <v>0</v>
      </c>
      <c r="AO138" s="0" t="n">
        <v>1</v>
      </c>
      <c r="AP138" s="0" t="n">
        <v>1</v>
      </c>
      <c r="AQ138" s="0" t="n">
        <v>0</v>
      </c>
      <c r="AR138" s="0" t="n">
        <v>0</v>
      </c>
      <c r="AS138" s="0" t="inlineStr"/>
      <c r="AT138" s="0" t="n">
        <v>0.01</v>
      </c>
      <c r="AU138" s="0" t="inlineStr"/>
      <c r="AV138" s="0" t="n">
        <v>0</v>
      </c>
      <c r="AW138" s="0" t="n">
        <v>2</v>
      </c>
      <c r="AX138" s="0" t="n">
        <v>78849701</v>
      </c>
      <c r="AY138" s="0" t="n">
        <v>1</v>
      </c>
      <c r="AZ138" s="0" t="n">
        <v>0</v>
      </c>
      <c r="BA138" s="0" t="n">
        <v>136</v>
      </c>
      <c r="BB138" s="0" t="n">
        <v>0</v>
      </c>
      <c r="BC138" s="0" t="n">
        <v>0</v>
      </c>
      <c r="BD138" s="0" t="n">
        <v>0</v>
      </c>
      <c r="BE138" s="0" t="n">
        <v>0</v>
      </c>
      <c r="BF138" s="0" t="n">
        <v>0</v>
      </c>
      <c r="BG138" s="0" t="n">
        <v>0</v>
      </c>
      <c r="BH138" s="0" t="n">
        <v>0</v>
      </c>
      <c r="BI138" s="0" t="n">
        <v>0</v>
      </c>
      <c r="BJ138" s="0" t="n">
        <v>0</v>
      </c>
      <c r="BK138" s="0" t="n">
        <v>0</v>
      </c>
      <c r="BL138" s="0" t="n">
        <v>0</v>
      </c>
      <c r="BM138" s="0" t="n">
        <v>0</v>
      </c>
      <c r="BN138" s="0" t="n">
        <v>0</v>
      </c>
      <c r="BO138" s="0" t="n">
        <v>0</v>
      </c>
      <c r="BP138" s="0" t="n">
        <v>0</v>
      </c>
      <c r="BQ138" s="0" t="n">
        <v>0</v>
      </c>
      <c r="BR138" s="0" t="n">
        <v>0</v>
      </c>
      <c r="BS138" s="0" t="n">
        <v>0</v>
      </c>
      <c r="BT138" s="0" t="n">
        <v>0</v>
      </c>
      <c r="BU138" s="0" t="n">
        <v>0</v>
      </c>
      <c r="BV138" s="0" t="n">
        <v>0</v>
      </c>
      <c r="BW138" s="0" t="n">
        <v>0</v>
      </c>
      <c r="CV138" s="0" t="n">
        <v>0</v>
      </c>
      <c r="CW138" s="0">
        <f>ROUND(Y138*Source!I440*DO138,7)</f>
        <v/>
      </c>
      <c r="CX138" s="0">
        <f>ROUND(Y138*Source!I440,7)</f>
        <v/>
      </c>
      <c r="CY138" s="0">
        <f>AB138</f>
        <v/>
      </c>
      <c r="CZ138" s="0">
        <f>AF138</f>
        <v/>
      </c>
      <c r="DA138" s="0">
        <f>AJ138</f>
        <v/>
      </c>
      <c r="DB138" s="0">
        <f>ROUND(ROUND(AT138*CZ138,2),2)</f>
        <v/>
      </c>
      <c r="DC138" s="0">
        <f>ROUND(ROUND(AT138*AG138,2),2)</f>
        <v/>
      </c>
      <c r="DD138" s="0" t="inlineStr"/>
      <c r="DE138" s="0" t="inlineStr"/>
      <c r="DF138" s="0">
        <f>ROUND(ROUND(AE138,0)*CX138,0)</f>
        <v/>
      </c>
      <c r="DG138" s="0">
        <f>ROUND(ROUND(AF138*AJ138,0)*CX138,0)</f>
        <v/>
      </c>
      <c r="DH138" s="0">
        <f>ROUND(ROUND(AG138*AK138,0)*CX138,0)</f>
        <v/>
      </c>
      <c r="DI138" s="0">
        <f>ROUND(ROUND(AH138,0)*CX138,0)</f>
        <v/>
      </c>
      <c r="DJ138" s="0">
        <f>DG138</f>
        <v/>
      </c>
      <c r="DK138" s="0" t="n">
        <v>0</v>
      </c>
      <c r="DL138" s="0" t="inlineStr"/>
      <c r="DM138" s="0" t="n">
        <v>0</v>
      </c>
      <c r="DN138" s="0" t="inlineStr"/>
      <c r="DO138" s="0" t="n">
        <v>0</v>
      </c>
    </row>
    <row r="139">
      <c r="A139" s="0">
        <f>ROW(Source!A440)</f>
        <v/>
      </c>
      <c r="B139" s="0" t="n">
        <v>78845955</v>
      </c>
      <c r="C139" s="0" t="n">
        <v>78849693</v>
      </c>
      <c r="D139" s="0" t="n">
        <v>29110139</v>
      </c>
      <c r="E139" s="0" t="n">
        <v>1</v>
      </c>
      <c r="F139" s="0" t="n">
        <v>1</v>
      </c>
      <c r="G139" s="0" t="n">
        <v>1</v>
      </c>
      <c r="H139" s="0" t="n">
        <v>3</v>
      </c>
      <c r="I139" s="0" t="inlineStr">
        <is>
          <t>101-1703</t>
        </is>
      </c>
      <c r="J139" s="0" t="inlineStr">
        <is>
          <t>ТССЦ Московской обл., 101-1703, приказ Минстроя России №675/пр от 28.02.2017 № 254/пр</t>
        </is>
      </c>
      <c r="K139" s="0" t="inlineStr">
        <is>
          <t>Прокладки резиновые (пластина техническая прессованная)</t>
        </is>
      </c>
      <c r="L139" s="0" t="n">
        <v>1346</v>
      </c>
      <c r="N139" s="0" t="n">
        <v>1009</v>
      </c>
      <c r="O139" s="0" t="inlineStr">
        <is>
          <t>кг</t>
        </is>
      </c>
      <c r="P139" s="0" t="inlineStr">
        <is>
          <t>кг</t>
        </is>
      </c>
      <c r="Q139" s="0" t="n">
        <v>1</v>
      </c>
      <c r="W139" s="0" t="n">
        <v>0</v>
      </c>
      <c r="X139" s="0" t="n">
        <v>-1947909329</v>
      </c>
      <c r="Y139" s="0">
        <f>AT139</f>
        <v/>
      </c>
      <c r="AA139" s="0" t="n">
        <v>341.04</v>
      </c>
      <c r="AB139" s="0" t="n">
        <v>0</v>
      </c>
      <c r="AC139" s="0" t="n">
        <v>0</v>
      </c>
      <c r="AD139" s="0" t="n">
        <v>0</v>
      </c>
      <c r="AE139" s="0" t="n">
        <v>23.09</v>
      </c>
      <c r="AF139" s="0" t="n">
        <v>0</v>
      </c>
      <c r="AG139" s="0" t="n">
        <v>0</v>
      </c>
      <c r="AH139" s="0" t="n">
        <v>0</v>
      </c>
      <c r="AI139" s="0" t="n">
        <v>14.77</v>
      </c>
      <c r="AJ139" s="0" t="n">
        <v>1</v>
      </c>
      <c r="AK139" s="0" t="n">
        <v>1</v>
      </c>
      <c r="AL139" s="0" t="n">
        <v>1</v>
      </c>
      <c r="AM139" s="0" t="n">
        <v>2</v>
      </c>
      <c r="AN139" s="0" t="n">
        <v>0</v>
      </c>
      <c r="AO139" s="0" t="n">
        <v>1</v>
      </c>
      <c r="AP139" s="0" t="n">
        <v>1</v>
      </c>
      <c r="AQ139" s="0" t="n">
        <v>0</v>
      </c>
      <c r="AR139" s="0" t="n">
        <v>0</v>
      </c>
      <c r="AS139" s="0" t="inlineStr"/>
      <c r="AT139" s="0" t="n">
        <v>2</v>
      </c>
      <c r="AU139" s="0" t="inlineStr"/>
      <c r="AV139" s="0" t="n">
        <v>0</v>
      </c>
      <c r="AW139" s="0" t="n">
        <v>2</v>
      </c>
      <c r="AX139" s="0" t="n">
        <v>78849702</v>
      </c>
      <c r="AY139" s="0" t="n">
        <v>1</v>
      </c>
      <c r="AZ139" s="0" t="n">
        <v>0</v>
      </c>
      <c r="BA139" s="0" t="n">
        <v>137</v>
      </c>
      <c r="BB139" s="0" t="n">
        <v>0</v>
      </c>
      <c r="BC139" s="0" t="n">
        <v>0</v>
      </c>
      <c r="BD139" s="0" t="n">
        <v>0</v>
      </c>
      <c r="BE139" s="0" t="n">
        <v>0</v>
      </c>
      <c r="BF139" s="0" t="n">
        <v>0</v>
      </c>
      <c r="BG139" s="0" t="n">
        <v>0</v>
      </c>
      <c r="BH139" s="0" t="n">
        <v>0</v>
      </c>
      <c r="BI139" s="0" t="n">
        <v>0</v>
      </c>
      <c r="BJ139" s="0" t="n">
        <v>0</v>
      </c>
      <c r="BK139" s="0" t="n">
        <v>0</v>
      </c>
      <c r="BL139" s="0" t="n">
        <v>0</v>
      </c>
      <c r="BM139" s="0" t="n">
        <v>0</v>
      </c>
      <c r="BN139" s="0" t="n">
        <v>0</v>
      </c>
      <c r="BO139" s="0" t="n">
        <v>0</v>
      </c>
      <c r="BP139" s="0" t="n">
        <v>0</v>
      </c>
      <c r="BQ139" s="0" t="n">
        <v>0</v>
      </c>
      <c r="BR139" s="0" t="n">
        <v>0</v>
      </c>
      <c r="BS139" s="0" t="n">
        <v>0</v>
      </c>
      <c r="BT139" s="0" t="n">
        <v>0</v>
      </c>
      <c r="BU139" s="0" t="n">
        <v>0</v>
      </c>
      <c r="BV139" s="0" t="n">
        <v>0</v>
      </c>
      <c r="BW139" s="0" t="n">
        <v>0</v>
      </c>
      <c r="CV139" s="0" t="n">
        <v>0</v>
      </c>
      <c r="CW139" s="0" t="n">
        <v>0</v>
      </c>
      <c r="CX139" s="0">
        <f>ROUND(Y139*Source!I440,7)</f>
        <v/>
      </c>
      <c r="CY139" s="0">
        <f>AA139</f>
        <v/>
      </c>
      <c r="CZ139" s="0">
        <f>AE139</f>
        <v/>
      </c>
      <c r="DA139" s="0">
        <f>AI139</f>
        <v/>
      </c>
      <c r="DB139" s="0">
        <f>ROUND(ROUND(AT139*CZ139,2),2)</f>
        <v/>
      </c>
      <c r="DC139" s="0">
        <f>ROUND(ROUND(AT139*AG139,2),2)</f>
        <v/>
      </c>
      <c r="DD139" s="0" t="inlineStr"/>
      <c r="DE139" s="0" t="inlineStr"/>
      <c r="DF139" s="0">
        <f>ROUND(ROUND(AE139*AI139,0)*CX139,0)</f>
        <v/>
      </c>
      <c r="DG139" s="0">
        <f>ROUND(ROUND(AF139,0)*CX139,0)</f>
        <v/>
      </c>
      <c r="DH139" s="0">
        <f>ROUND(ROUND(AG139,0)*CX139,0)</f>
        <v/>
      </c>
      <c r="DI139" s="0">
        <f>ROUND(ROUND(AH139,0)*CX139,0)</f>
        <v/>
      </c>
      <c r="DJ139" s="0">
        <f>DF139</f>
        <v/>
      </c>
      <c r="DK139" s="0" t="n">
        <v>0</v>
      </c>
      <c r="DL139" s="0" t="inlineStr"/>
      <c r="DM139" s="0" t="n">
        <v>0</v>
      </c>
      <c r="DN139" s="0" t="inlineStr"/>
      <c r="DO139" s="0" t="n">
        <v>0</v>
      </c>
    </row>
    <row r="140">
      <c r="A140" s="0">
        <f>ROW(Source!A440)</f>
        <v/>
      </c>
      <c r="B140" s="0" t="n">
        <v>78845955</v>
      </c>
      <c r="C140" s="0" t="n">
        <v>78849693</v>
      </c>
      <c r="D140" s="0" t="n">
        <v>29114240</v>
      </c>
      <c r="E140" s="0" t="n">
        <v>1</v>
      </c>
      <c r="F140" s="0" t="n">
        <v>1</v>
      </c>
      <c r="G140" s="0" t="n">
        <v>1</v>
      </c>
      <c r="H140" s="0" t="n">
        <v>3</v>
      </c>
      <c r="I140" s="0" t="inlineStr">
        <is>
          <t>101-2576</t>
        </is>
      </c>
      <c r="J140" s="0" t="inlineStr">
        <is>
          <t>ТССЦ Московской обл., 101-2576, приказ Минстроя России №675/пр от 28.02.2017 № 254/пр</t>
        </is>
      </c>
      <c r="K140" s="0" t="inlineStr">
        <is>
          <t>Болты с гайками и шайбами для санитарно-технических работ диаметром 16 мм</t>
        </is>
      </c>
      <c r="L140" s="0" t="n">
        <v>1348</v>
      </c>
      <c r="N140" s="0" t="n">
        <v>1009</v>
      </c>
      <c r="O140" s="0" t="inlineStr">
        <is>
          <t>т</t>
        </is>
      </c>
      <c r="P140" s="0" t="inlineStr">
        <is>
          <t>т</t>
        </is>
      </c>
      <c r="Q140" s="0" t="n">
        <v>1000</v>
      </c>
      <c r="W140" s="0" t="n">
        <v>0</v>
      </c>
      <c r="X140" s="0" t="n">
        <v>-1701539228</v>
      </c>
      <c r="Y140" s="0">
        <f>AT140</f>
        <v/>
      </c>
      <c r="AA140" s="0" t="n">
        <v>145037.4</v>
      </c>
      <c r="AB140" s="0" t="n">
        <v>0</v>
      </c>
      <c r="AC140" s="0" t="n">
        <v>0</v>
      </c>
      <c r="AD140" s="0" t="n">
        <v>0</v>
      </c>
      <c r="AE140" s="0" t="n">
        <v>14830</v>
      </c>
      <c r="AF140" s="0" t="n">
        <v>0</v>
      </c>
      <c r="AG140" s="0" t="n">
        <v>0</v>
      </c>
      <c r="AH140" s="0" t="n">
        <v>0</v>
      </c>
      <c r="AI140" s="0" t="n">
        <v>9.779999999999999</v>
      </c>
      <c r="AJ140" s="0" t="n">
        <v>1</v>
      </c>
      <c r="AK140" s="0" t="n">
        <v>1</v>
      </c>
      <c r="AL140" s="0" t="n">
        <v>1</v>
      </c>
      <c r="AM140" s="0" t="n">
        <v>2</v>
      </c>
      <c r="AN140" s="0" t="n">
        <v>0</v>
      </c>
      <c r="AO140" s="0" t="n">
        <v>1</v>
      </c>
      <c r="AP140" s="0" t="n">
        <v>1</v>
      </c>
      <c r="AQ140" s="0" t="n">
        <v>0</v>
      </c>
      <c r="AR140" s="0" t="n">
        <v>0</v>
      </c>
      <c r="AS140" s="0" t="inlineStr"/>
      <c r="AT140" s="0" t="n">
        <v>0.005</v>
      </c>
      <c r="AU140" s="0" t="inlineStr"/>
      <c r="AV140" s="0" t="n">
        <v>0</v>
      </c>
      <c r="AW140" s="0" t="n">
        <v>2</v>
      </c>
      <c r="AX140" s="0" t="n">
        <v>78849703</v>
      </c>
      <c r="AY140" s="0" t="n">
        <v>1</v>
      </c>
      <c r="AZ140" s="0" t="n">
        <v>0</v>
      </c>
      <c r="BA140" s="0" t="n">
        <v>138</v>
      </c>
      <c r="BB140" s="0" t="n">
        <v>0</v>
      </c>
      <c r="BC140" s="0" t="n">
        <v>0</v>
      </c>
      <c r="BD140" s="0" t="n">
        <v>0</v>
      </c>
      <c r="BE140" s="0" t="n">
        <v>0</v>
      </c>
      <c r="BF140" s="0" t="n">
        <v>0</v>
      </c>
      <c r="BG140" s="0" t="n">
        <v>0</v>
      </c>
      <c r="BH140" s="0" t="n">
        <v>0</v>
      </c>
      <c r="BI140" s="0" t="n">
        <v>0</v>
      </c>
      <c r="BJ140" s="0" t="n">
        <v>0</v>
      </c>
      <c r="BK140" s="0" t="n">
        <v>0</v>
      </c>
      <c r="BL140" s="0" t="n">
        <v>0</v>
      </c>
      <c r="BM140" s="0" t="n">
        <v>0</v>
      </c>
      <c r="BN140" s="0" t="n">
        <v>0</v>
      </c>
      <c r="BO140" s="0" t="n">
        <v>0</v>
      </c>
      <c r="BP140" s="0" t="n">
        <v>0</v>
      </c>
      <c r="BQ140" s="0" t="n">
        <v>0</v>
      </c>
      <c r="BR140" s="0" t="n">
        <v>0</v>
      </c>
      <c r="BS140" s="0" t="n">
        <v>0</v>
      </c>
      <c r="BT140" s="0" t="n">
        <v>0</v>
      </c>
      <c r="BU140" s="0" t="n">
        <v>0</v>
      </c>
      <c r="BV140" s="0" t="n">
        <v>0</v>
      </c>
      <c r="BW140" s="0" t="n">
        <v>0</v>
      </c>
      <c r="CV140" s="0" t="n">
        <v>0</v>
      </c>
      <c r="CW140" s="0" t="n">
        <v>0</v>
      </c>
      <c r="CX140" s="0">
        <f>ROUND(Y140*Source!I440,7)</f>
        <v/>
      </c>
      <c r="CY140" s="0">
        <f>AA140</f>
        <v/>
      </c>
      <c r="CZ140" s="0">
        <f>AE140</f>
        <v/>
      </c>
      <c r="DA140" s="0">
        <f>AI140</f>
        <v/>
      </c>
      <c r="DB140" s="0">
        <f>ROUND(ROUND(AT140*CZ140,2),2)</f>
        <v/>
      </c>
      <c r="DC140" s="0">
        <f>ROUND(ROUND(AT140*AG140,2),2)</f>
        <v/>
      </c>
      <c r="DD140" s="0" t="inlineStr"/>
      <c r="DE140" s="0" t="inlineStr"/>
      <c r="DF140" s="0">
        <f>ROUND(ROUND(AE140*AI140,0)*CX140,0)</f>
        <v/>
      </c>
      <c r="DG140" s="0">
        <f>ROUND(ROUND(AF140,0)*CX140,0)</f>
        <v/>
      </c>
      <c r="DH140" s="0">
        <f>ROUND(ROUND(AG140,0)*CX140,0)</f>
        <v/>
      </c>
      <c r="DI140" s="0">
        <f>ROUND(ROUND(AH140,0)*CX140,0)</f>
        <v/>
      </c>
      <c r="DJ140" s="0">
        <f>DF140</f>
        <v/>
      </c>
      <c r="DK140" s="0" t="n">
        <v>0</v>
      </c>
      <c r="DL140" s="0" t="inlineStr"/>
      <c r="DM140" s="0" t="n">
        <v>0</v>
      </c>
      <c r="DN140" s="0" t="inlineStr"/>
      <c r="DO140" s="0" t="n">
        <v>0</v>
      </c>
    </row>
    <row r="141">
      <c r="A141" s="0">
        <f>ROW(Source!A440)</f>
        <v/>
      </c>
      <c r="B141" s="0" t="n">
        <v>78845955</v>
      </c>
      <c r="C141" s="0" t="n">
        <v>78849693</v>
      </c>
      <c r="D141" s="0" t="n">
        <v>29150040</v>
      </c>
      <c r="E141" s="0" t="n">
        <v>1</v>
      </c>
      <c r="F141" s="0" t="n">
        <v>1</v>
      </c>
      <c r="G141" s="0" t="n">
        <v>1</v>
      </c>
      <c r="H141" s="0" t="n">
        <v>3</v>
      </c>
      <c r="I141" s="0" t="inlineStr">
        <is>
          <t>411-0001</t>
        </is>
      </c>
      <c r="J141" s="0" t="inlineStr">
        <is>
          <t>ТССЦ Московской обл., 411-0001, приказ Минстроя России №675/пр от 28.02.2017 № 257/пр</t>
        </is>
      </c>
      <c r="K141" s="0" t="inlineStr">
        <is>
          <t>Вода</t>
        </is>
      </c>
      <c r="L141" s="0" t="n">
        <v>1339</v>
      </c>
      <c r="N141" s="0" t="n">
        <v>1007</v>
      </c>
      <c r="O141" s="0" t="inlineStr">
        <is>
          <t>м3</t>
        </is>
      </c>
      <c r="P141" s="0" t="inlineStr">
        <is>
          <t>м3</t>
        </is>
      </c>
      <c r="Q141" s="0" t="n">
        <v>1</v>
      </c>
      <c r="W141" s="0" t="n">
        <v>0</v>
      </c>
      <c r="X141" s="0" t="n">
        <v>619799737</v>
      </c>
      <c r="Y141" s="0">
        <f>AT141</f>
        <v/>
      </c>
      <c r="AA141" s="0" t="n">
        <v>31.28</v>
      </c>
      <c r="AB141" s="0" t="n">
        <v>0</v>
      </c>
      <c r="AC141" s="0" t="n">
        <v>0</v>
      </c>
      <c r="AD141" s="0" t="n">
        <v>0</v>
      </c>
      <c r="AE141" s="0" t="n">
        <v>2.44</v>
      </c>
      <c r="AF141" s="0" t="n">
        <v>0</v>
      </c>
      <c r="AG141" s="0" t="n">
        <v>0</v>
      </c>
      <c r="AH141" s="0" t="n">
        <v>0</v>
      </c>
      <c r="AI141" s="0" t="n">
        <v>12.82</v>
      </c>
      <c r="AJ141" s="0" t="n">
        <v>1</v>
      </c>
      <c r="AK141" s="0" t="n">
        <v>1</v>
      </c>
      <c r="AL141" s="0" t="n">
        <v>1</v>
      </c>
      <c r="AM141" s="0" t="n">
        <v>2</v>
      </c>
      <c r="AN141" s="0" t="n">
        <v>0</v>
      </c>
      <c r="AO141" s="0" t="n">
        <v>1</v>
      </c>
      <c r="AP141" s="0" t="n">
        <v>1</v>
      </c>
      <c r="AQ141" s="0" t="n">
        <v>0</v>
      </c>
      <c r="AR141" s="0" t="n">
        <v>0</v>
      </c>
      <c r="AS141" s="0" t="inlineStr"/>
      <c r="AT141" s="0" t="n">
        <v>7.8</v>
      </c>
      <c r="AU141" s="0" t="inlineStr"/>
      <c r="AV141" s="0" t="n">
        <v>0</v>
      </c>
      <c r="AW141" s="0" t="n">
        <v>2</v>
      </c>
      <c r="AX141" s="0" t="n">
        <v>78849704</v>
      </c>
      <c r="AY141" s="0" t="n">
        <v>1</v>
      </c>
      <c r="AZ141" s="0" t="n">
        <v>0</v>
      </c>
      <c r="BA141" s="0" t="n">
        <v>139</v>
      </c>
      <c r="BB141" s="0" t="n">
        <v>0</v>
      </c>
      <c r="BC141" s="0" t="n">
        <v>0</v>
      </c>
      <c r="BD141" s="0" t="n">
        <v>0</v>
      </c>
      <c r="BE141" s="0" t="n">
        <v>0</v>
      </c>
      <c r="BF141" s="0" t="n">
        <v>0</v>
      </c>
      <c r="BG141" s="0" t="n">
        <v>0</v>
      </c>
      <c r="BH141" s="0" t="n">
        <v>0</v>
      </c>
      <c r="BI141" s="0" t="n">
        <v>0</v>
      </c>
      <c r="BJ141" s="0" t="n">
        <v>0</v>
      </c>
      <c r="BK141" s="0" t="n">
        <v>0</v>
      </c>
      <c r="BL141" s="0" t="n">
        <v>0</v>
      </c>
      <c r="BM141" s="0" t="n">
        <v>0</v>
      </c>
      <c r="BN141" s="0" t="n">
        <v>0</v>
      </c>
      <c r="BO141" s="0" t="n">
        <v>0</v>
      </c>
      <c r="BP141" s="0" t="n">
        <v>0</v>
      </c>
      <c r="BQ141" s="0" t="n">
        <v>0</v>
      </c>
      <c r="BR141" s="0" t="n">
        <v>0</v>
      </c>
      <c r="BS141" s="0" t="n">
        <v>0</v>
      </c>
      <c r="BT141" s="0" t="n">
        <v>0</v>
      </c>
      <c r="BU141" s="0" t="n">
        <v>0</v>
      </c>
      <c r="BV141" s="0" t="n">
        <v>0</v>
      </c>
      <c r="BW141" s="0" t="n">
        <v>0</v>
      </c>
      <c r="CV141" s="0" t="n">
        <v>0</v>
      </c>
      <c r="CW141" s="0" t="n">
        <v>0</v>
      </c>
      <c r="CX141" s="0">
        <f>ROUND(Y141*Source!I440,7)</f>
        <v/>
      </c>
      <c r="CY141" s="0">
        <f>AA141</f>
        <v/>
      </c>
      <c r="CZ141" s="0">
        <f>AE141</f>
        <v/>
      </c>
      <c r="DA141" s="0">
        <f>AI141</f>
        <v/>
      </c>
      <c r="DB141" s="0">
        <f>ROUND(ROUND(AT141*CZ141,2),2)</f>
        <v/>
      </c>
      <c r="DC141" s="0">
        <f>ROUND(ROUND(AT141*AG141,2),2)</f>
        <v/>
      </c>
      <c r="DD141" s="0" t="inlineStr"/>
      <c r="DE141" s="0" t="inlineStr"/>
      <c r="DF141" s="0">
        <f>ROUND(ROUND(AE141*AI141,0)*CX141,0)</f>
        <v/>
      </c>
      <c r="DG141" s="0">
        <f>ROUND(ROUND(AF141,0)*CX141,0)</f>
        <v/>
      </c>
      <c r="DH141" s="0">
        <f>ROUND(ROUND(AG141,0)*CX141,0)</f>
        <v/>
      </c>
      <c r="DI141" s="0">
        <f>ROUND(ROUND(AH141,0)*CX141,0)</f>
        <v/>
      </c>
      <c r="DJ141" s="0">
        <f>DF141</f>
        <v/>
      </c>
      <c r="DK141" s="0" t="n">
        <v>0</v>
      </c>
      <c r="DL141" s="0" t="inlineStr"/>
      <c r="DM141" s="0" t="n">
        <v>0</v>
      </c>
      <c r="DN141" s="0" t="inlineStr"/>
      <c r="DO141" s="0" t="n">
        <v>0</v>
      </c>
    </row>
    <row r="142">
      <c r="A142" s="0">
        <f>ROW(Source!A440)</f>
        <v/>
      </c>
      <c r="B142" s="0" t="n">
        <v>78845955</v>
      </c>
      <c r="C142" s="0" t="n">
        <v>78849693</v>
      </c>
      <c r="D142" s="0" t="n">
        <v>0</v>
      </c>
      <c r="E142" s="0" t="n">
        <v>1</v>
      </c>
      <c r="F142" s="0" t="n">
        <v>1</v>
      </c>
      <c r="G142" s="0" t="n">
        <v>1</v>
      </c>
      <c r="H142" s="0" t="n">
        <v>3</v>
      </c>
      <c r="I142" s="0" t="inlineStr">
        <is>
          <t>Цена поставщика</t>
        </is>
      </c>
      <c r="J142" s="0" t="inlineStr"/>
      <c r="K142" s="0" t="inlineStr">
        <is>
          <t>Прочистка КРОТ</t>
        </is>
      </c>
      <c r="L142" s="0" t="n">
        <v>1296</v>
      </c>
      <c r="N142" s="0" t="n">
        <v>1002</v>
      </c>
      <c r="O142" s="0" t="inlineStr">
        <is>
          <t>л</t>
        </is>
      </c>
      <c r="P142" s="0" t="inlineStr">
        <is>
          <t>л</t>
        </is>
      </c>
      <c r="Q142" s="0" t="n">
        <v>1</v>
      </c>
      <c r="W142" s="0" t="n">
        <v>0</v>
      </c>
      <c r="X142" s="0" t="n">
        <v>-1978592410</v>
      </c>
      <c r="Y142" s="0">
        <f>AT142</f>
        <v/>
      </c>
      <c r="AA142" s="0" t="n">
        <v>384.43</v>
      </c>
      <c r="AB142" s="0" t="n">
        <v>0</v>
      </c>
      <c r="AC142" s="0" t="n">
        <v>0</v>
      </c>
      <c r="AD142" s="0" t="n">
        <v>0</v>
      </c>
      <c r="AE142" s="0" t="n">
        <v>384.43</v>
      </c>
      <c r="AF142" s="0" t="n">
        <v>0</v>
      </c>
      <c r="AG142" s="0" t="n">
        <v>0</v>
      </c>
      <c r="AH142" s="0" t="n">
        <v>0</v>
      </c>
      <c r="AI142" s="0" t="n">
        <v>1</v>
      </c>
      <c r="AJ142" s="0" t="n">
        <v>1</v>
      </c>
      <c r="AK142" s="0" t="n">
        <v>1</v>
      </c>
      <c r="AL142" s="0" t="n">
        <v>1</v>
      </c>
      <c r="AM142" s="0" t="n">
        <v>0</v>
      </c>
      <c r="AN142" s="0" t="n">
        <v>0</v>
      </c>
      <c r="AO142" s="0" t="n">
        <v>0</v>
      </c>
      <c r="AP142" s="0" t="n">
        <v>1</v>
      </c>
      <c r="AQ142" s="0" t="n">
        <v>0</v>
      </c>
      <c r="AR142" s="0" t="n">
        <v>0</v>
      </c>
      <c r="AS142" s="0" t="inlineStr"/>
      <c r="AT142" s="0" t="n">
        <v>8.3333333</v>
      </c>
      <c r="AU142" s="0" t="inlineStr"/>
      <c r="AV142" s="0" t="n">
        <v>0</v>
      </c>
      <c r="AW142" s="0" t="n">
        <v>1</v>
      </c>
      <c r="AX142" s="0" t="n">
        <v>-1</v>
      </c>
      <c r="AY142" s="0" t="n">
        <v>0</v>
      </c>
      <c r="AZ142" s="0" t="n">
        <v>0</v>
      </c>
      <c r="BA142" s="0" t="inlineStr"/>
      <c r="BB142" s="0" t="n">
        <v>0</v>
      </c>
      <c r="BC142" s="0" t="n">
        <v>0</v>
      </c>
      <c r="BD142" s="0" t="n">
        <v>0</v>
      </c>
      <c r="BE142" s="0" t="n">
        <v>0</v>
      </c>
      <c r="BF142" s="0" t="n">
        <v>0</v>
      </c>
      <c r="BG142" s="0" t="n">
        <v>0</v>
      </c>
      <c r="BH142" s="0" t="n">
        <v>0</v>
      </c>
      <c r="BI142" s="0" t="n">
        <v>0</v>
      </c>
      <c r="BJ142" s="0" t="n">
        <v>0</v>
      </c>
      <c r="BK142" s="0" t="n">
        <v>0</v>
      </c>
      <c r="BL142" s="0" t="n">
        <v>0</v>
      </c>
      <c r="BM142" s="0" t="n">
        <v>0</v>
      </c>
      <c r="BN142" s="0" t="n">
        <v>0</v>
      </c>
      <c r="BO142" s="0" t="n">
        <v>0</v>
      </c>
      <c r="BP142" s="0" t="n">
        <v>0</v>
      </c>
      <c r="BQ142" s="0" t="n">
        <v>0</v>
      </c>
      <c r="BR142" s="0" t="n">
        <v>0</v>
      </c>
      <c r="BS142" s="0" t="n">
        <v>0</v>
      </c>
      <c r="BT142" s="0" t="n">
        <v>0</v>
      </c>
      <c r="BU142" s="0" t="n">
        <v>0</v>
      </c>
      <c r="BV142" s="0" t="n">
        <v>0</v>
      </c>
      <c r="BW142" s="0" t="n">
        <v>0</v>
      </c>
      <c r="CV142" s="0" t="n">
        <v>0</v>
      </c>
      <c r="CW142" s="0" t="n">
        <v>0</v>
      </c>
      <c r="CX142" s="0">
        <f>ROUND(Y142*Source!I440,7)</f>
        <v/>
      </c>
      <c r="CY142" s="0">
        <f>AA142</f>
        <v/>
      </c>
      <c r="CZ142" s="0">
        <f>AE142</f>
        <v/>
      </c>
      <c r="DA142" s="0">
        <f>AI142</f>
        <v/>
      </c>
      <c r="DB142" s="0">
        <f>ROUND(ROUND(AT142*CZ142,2),2)</f>
        <v/>
      </c>
      <c r="DC142" s="0">
        <f>ROUND(ROUND(AT142*AG142,2),2)</f>
        <v/>
      </c>
      <c r="DD142" s="0" t="inlineStr"/>
      <c r="DE142" s="0" t="inlineStr"/>
      <c r="DF142" s="0">
        <f>ROUND(ROUND(AE142,0)*CX142,0)</f>
        <v/>
      </c>
      <c r="DG142" s="0">
        <f>ROUND(ROUND(AF142,0)*CX142,0)</f>
        <v/>
      </c>
      <c r="DH142" s="0">
        <f>ROUND(ROUND(AG142,0)*CX142,0)</f>
        <v/>
      </c>
      <c r="DI142" s="0">
        <f>ROUND(ROUND(AH142,0)*CX142,0)</f>
        <v/>
      </c>
      <c r="DJ142" s="0">
        <f>DF142</f>
        <v/>
      </c>
      <c r="DK142" s="0" t="n">
        <v>0</v>
      </c>
      <c r="DL142" s="0" t="inlineStr"/>
      <c r="DM142" s="0" t="n">
        <v>0</v>
      </c>
      <c r="DN142" s="0" t="inlineStr"/>
      <c r="DO142" s="0" t="n">
        <v>0</v>
      </c>
    </row>
    <row r="143">
      <c r="A143" s="0">
        <f>ROW(Source!A480)</f>
        <v/>
      </c>
      <c r="B143" s="0" t="n">
        <v>78845955</v>
      </c>
      <c r="C143" s="0" t="n">
        <v>78849706</v>
      </c>
      <c r="D143" s="0" t="n">
        <v>18408291</v>
      </c>
      <c r="E143" s="0" t="n">
        <v>1</v>
      </c>
      <c r="F143" s="0" t="n">
        <v>1</v>
      </c>
      <c r="G143" s="0" t="n">
        <v>1</v>
      </c>
      <c r="H143" s="0" t="n">
        <v>1</v>
      </c>
      <c r="I143" s="0" t="inlineStr">
        <is>
          <t>1-1025-90</t>
        </is>
      </c>
      <c r="J143" s="0" t="inlineStr"/>
      <c r="K143" s="0" t="inlineStr">
        <is>
          <t>Рабочий строитель среднего разряда 2,5</t>
        </is>
      </c>
      <c r="L143" s="0" t="n">
        <v>1369</v>
      </c>
      <c r="N143" s="0" t="n">
        <v>1013</v>
      </c>
      <c r="O143" s="0" t="inlineStr">
        <is>
          <t>чел.-ч</t>
        </is>
      </c>
      <c r="P143" s="0" t="inlineStr">
        <is>
          <t>чел.-ч</t>
        </is>
      </c>
      <c r="Q143" s="0" t="n">
        <v>1</v>
      </c>
      <c r="W143" s="0" t="n">
        <v>0</v>
      </c>
      <c r="X143" s="0" t="n">
        <v>1933892413</v>
      </c>
      <c r="Y143" s="0">
        <f>AT143</f>
        <v/>
      </c>
      <c r="AA143" s="0" t="n">
        <v>0</v>
      </c>
      <c r="AB143" s="0" t="n">
        <v>0</v>
      </c>
      <c r="AC143" s="0" t="n">
        <v>0</v>
      </c>
      <c r="AD143" s="0" t="n">
        <v>8.17</v>
      </c>
      <c r="AE143" s="0" t="n">
        <v>0</v>
      </c>
      <c r="AF143" s="0" t="n">
        <v>0</v>
      </c>
      <c r="AG143" s="0" t="n">
        <v>0</v>
      </c>
      <c r="AH143" s="0" t="n">
        <v>8.17</v>
      </c>
      <c r="AI143" s="0" t="n">
        <v>1</v>
      </c>
      <c r="AJ143" s="0" t="n">
        <v>1</v>
      </c>
      <c r="AK143" s="0" t="n">
        <v>1</v>
      </c>
      <c r="AL143" s="0" t="n">
        <v>1</v>
      </c>
      <c r="AM143" s="0" t="n">
        <v>-2</v>
      </c>
      <c r="AN143" s="0" t="n">
        <v>0</v>
      </c>
      <c r="AO143" s="0" t="n">
        <v>1</v>
      </c>
      <c r="AP143" s="0" t="n">
        <v>1</v>
      </c>
      <c r="AQ143" s="0" t="n">
        <v>0</v>
      </c>
      <c r="AR143" s="0" t="n">
        <v>0</v>
      </c>
      <c r="AS143" s="0" t="inlineStr"/>
      <c r="AT143" s="0" t="n">
        <v>32.2</v>
      </c>
      <c r="AU143" s="0" t="inlineStr"/>
      <c r="AV143" s="0" t="n">
        <v>1</v>
      </c>
      <c r="AW143" s="0" t="n">
        <v>2</v>
      </c>
      <c r="AX143" s="0" t="n">
        <v>78849713</v>
      </c>
      <c r="AY143" s="0" t="n">
        <v>1</v>
      </c>
      <c r="AZ143" s="0" t="n">
        <v>0</v>
      </c>
      <c r="BA143" s="0" t="n">
        <v>140</v>
      </c>
      <c r="BB143" s="0" t="n">
        <v>0</v>
      </c>
      <c r="BC143" s="0" t="n">
        <v>0</v>
      </c>
      <c r="BD143" s="0" t="n">
        <v>0</v>
      </c>
      <c r="BE143" s="0" t="n">
        <v>0</v>
      </c>
      <c r="BF143" s="0" t="n">
        <v>0</v>
      </c>
      <c r="BG143" s="0" t="n">
        <v>0</v>
      </c>
      <c r="BH143" s="0" t="n">
        <v>0</v>
      </c>
      <c r="BI143" s="0" t="n">
        <v>0</v>
      </c>
      <c r="BJ143" s="0" t="n">
        <v>0</v>
      </c>
      <c r="BK143" s="0" t="n">
        <v>0</v>
      </c>
      <c r="BL143" s="0" t="n">
        <v>0</v>
      </c>
      <c r="BM143" s="0" t="n">
        <v>0</v>
      </c>
      <c r="BN143" s="0" t="n">
        <v>0</v>
      </c>
      <c r="BO143" s="0" t="n">
        <v>0</v>
      </c>
      <c r="BP143" s="0" t="n">
        <v>0</v>
      </c>
      <c r="BQ143" s="0" t="n">
        <v>0</v>
      </c>
      <c r="BR143" s="0" t="n">
        <v>0</v>
      </c>
      <c r="BS143" s="0" t="n">
        <v>0</v>
      </c>
      <c r="BT143" s="0" t="n">
        <v>0</v>
      </c>
      <c r="BU143" s="0" t="n">
        <v>0</v>
      </c>
      <c r="BV143" s="0" t="n">
        <v>0</v>
      </c>
      <c r="BW143" s="0" t="n">
        <v>0</v>
      </c>
      <c r="CU143" s="0">
        <f>ROUND(AT143*Source!I480*AH143*AL143,0)</f>
        <v/>
      </c>
      <c r="CV143" s="0">
        <f>ROUND(Y143*Source!I480,7)</f>
        <v/>
      </c>
      <c r="CW143" s="0" t="n">
        <v>0</v>
      </c>
      <c r="CX143" s="0">
        <f>ROUND(Y143*Source!I480,7)</f>
        <v/>
      </c>
      <c r="CY143" s="0">
        <f>AD143</f>
        <v/>
      </c>
      <c r="CZ143" s="0">
        <f>AH143</f>
        <v/>
      </c>
      <c r="DA143" s="0">
        <f>AL143</f>
        <v/>
      </c>
      <c r="DB143" s="0">
        <f>ROUND(ROUND(AT143*CZ143,2),2)</f>
        <v/>
      </c>
      <c r="DC143" s="0">
        <f>ROUND(ROUND(AT143*AG143,2),2)</f>
        <v/>
      </c>
      <c r="DD143" s="0" t="inlineStr"/>
      <c r="DE143" s="0" t="inlineStr"/>
      <c r="DF143" s="0">
        <f>ROUND(ROUND(AE143,0)*CX143,0)</f>
        <v/>
      </c>
      <c r="DG143" s="0">
        <f>ROUND(ROUND(AF143,0)*CX143,0)</f>
        <v/>
      </c>
      <c r="DH143" s="0">
        <f>ROUND(ROUND(AG143,0)*CX143,0)</f>
        <v/>
      </c>
      <c r="DI143" s="0">
        <f>ROUND(ROUND(AH143,0)*CX143,0)</f>
        <v/>
      </c>
      <c r="DJ143" s="0">
        <f>DI143</f>
        <v/>
      </c>
      <c r="DK143" s="0" t="n">
        <v>0</v>
      </c>
      <c r="DL143" s="0" t="inlineStr"/>
      <c r="DM143" s="0" t="n">
        <v>0</v>
      </c>
      <c r="DN143" s="0" t="inlineStr"/>
      <c r="DO143" s="0" t="n">
        <v>0</v>
      </c>
    </row>
    <row r="144">
      <c r="A144" s="0">
        <f>ROW(Source!A480)</f>
        <v/>
      </c>
      <c r="B144" s="0" t="n">
        <v>78845955</v>
      </c>
      <c r="C144" s="0" t="n">
        <v>78849706</v>
      </c>
      <c r="D144" s="0" t="n">
        <v>29174913</v>
      </c>
      <c r="E144" s="0" t="n">
        <v>1</v>
      </c>
      <c r="F144" s="0" t="n">
        <v>1</v>
      </c>
      <c r="G144" s="0" t="n">
        <v>1</v>
      </c>
      <c r="H144" s="0" t="n">
        <v>2</v>
      </c>
      <c r="I144" s="0" t="inlineStr">
        <is>
          <t>400001</t>
        </is>
      </c>
      <c r="J144" s="0" t="inlineStr">
        <is>
          <t>ТСЭМ Московской обл., 400001, приказ Минстроя России №675/пр от 28.02.2017 № 264/пр</t>
        </is>
      </c>
      <c r="K144" s="0" t="inlineStr">
        <is>
          <t>Автомобили бортовые, грузоподъемность до 5 т</t>
        </is>
      </c>
      <c r="L144" s="0" t="n">
        <v>1368</v>
      </c>
      <c r="N144" s="0" t="n">
        <v>1011</v>
      </c>
      <c r="O144" s="0" t="inlineStr">
        <is>
          <t>маш.-ч</t>
        </is>
      </c>
      <c r="P144" s="0" t="inlineStr">
        <is>
          <t>маш.-ч</t>
        </is>
      </c>
      <c r="Q144" s="0" t="n">
        <v>1</v>
      </c>
      <c r="W144" s="0" t="n">
        <v>0</v>
      </c>
      <c r="X144" s="0" t="n">
        <v>1230759911</v>
      </c>
      <c r="Y144" s="0">
        <f>AT144</f>
        <v/>
      </c>
      <c r="AA144" s="0" t="n">
        <v>0</v>
      </c>
      <c r="AB144" s="0" t="n">
        <v>2177.51</v>
      </c>
      <c r="AC144" s="0" t="n">
        <v>606.1</v>
      </c>
      <c r="AD144" s="0" t="n">
        <v>0</v>
      </c>
      <c r="AE144" s="0" t="n">
        <v>0</v>
      </c>
      <c r="AF144" s="0" t="n">
        <v>87.17</v>
      </c>
      <c r="AG144" s="0" t="n">
        <v>11.6</v>
      </c>
      <c r="AH144" s="0" t="n">
        <v>0</v>
      </c>
      <c r="AI144" s="0" t="n">
        <v>1</v>
      </c>
      <c r="AJ144" s="0" t="n">
        <v>24.98</v>
      </c>
      <c r="AK144" s="0" t="n">
        <v>52.25</v>
      </c>
      <c r="AL144" s="0" t="n">
        <v>1</v>
      </c>
      <c r="AM144" s="0" t="n">
        <v>2</v>
      </c>
      <c r="AN144" s="0" t="n">
        <v>0</v>
      </c>
      <c r="AO144" s="0" t="n">
        <v>1</v>
      </c>
      <c r="AP144" s="0" t="n">
        <v>1</v>
      </c>
      <c r="AQ144" s="0" t="n">
        <v>0</v>
      </c>
      <c r="AR144" s="0" t="n">
        <v>0</v>
      </c>
      <c r="AS144" s="0" t="inlineStr"/>
      <c r="AT144" s="0" t="n">
        <v>0.01</v>
      </c>
      <c r="AU144" s="0" t="inlineStr"/>
      <c r="AV144" s="0" t="n">
        <v>0</v>
      </c>
      <c r="AW144" s="0" t="n">
        <v>2</v>
      </c>
      <c r="AX144" s="0" t="n">
        <v>78849714</v>
      </c>
      <c r="AY144" s="0" t="n">
        <v>1</v>
      </c>
      <c r="AZ144" s="0" t="n">
        <v>0</v>
      </c>
      <c r="BA144" s="0" t="n">
        <v>141</v>
      </c>
      <c r="BB144" s="0" t="n">
        <v>0</v>
      </c>
      <c r="BC144" s="0" t="n">
        <v>0</v>
      </c>
      <c r="BD144" s="0" t="n">
        <v>0</v>
      </c>
      <c r="BE144" s="0" t="n">
        <v>0</v>
      </c>
      <c r="BF144" s="0" t="n">
        <v>0</v>
      </c>
      <c r="BG144" s="0" t="n">
        <v>0</v>
      </c>
      <c r="BH144" s="0" t="n">
        <v>0</v>
      </c>
      <c r="BI144" s="0" t="n">
        <v>0</v>
      </c>
      <c r="BJ144" s="0" t="n">
        <v>0</v>
      </c>
      <c r="BK144" s="0" t="n">
        <v>0</v>
      </c>
      <c r="BL144" s="0" t="n">
        <v>0</v>
      </c>
      <c r="BM144" s="0" t="n">
        <v>0</v>
      </c>
      <c r="BN144" s="0" t="n">
        <v>0</v>
      </c>
      <c r="BO144" s="0" t="n">
        <v>0</v>
      </c>
      <c r="BP144" s="0" t="n">
        <v>0</v>
      </c>
      <c r="BQ144" s="0" t="n">
        <v>0</v>
      </c>
      <c r="BR144" s="0" t="n">
        <v>0</v>
      </c>
      <c r="BS144" s="0" t="n">
        <v>0</v>
      </c>
      <c r="BT144" s="0" t="n">
        <v>0</v>
      </c>
      <c r="BU144" s="0" t="n">
        <v>0</v>
      </c>
      <c r="BV144" s="0" t="n">
        <v>0</v>
      </c>
      <c r="BW144" s="0" t="n">
        <v>0</v>
      </c>
      <c r="CV144" s="0" t="n">
        <v>0</v>
      </c>
      <c r="CW144" s="0">
        <f>ROUND(Y144*Source!I480*DO144,7)</f>
        <v/>
      </c>
      <c r="CX144" s="0">
        <f>ROUND(Y144*Source!I480,7)</f>
        <v/>
      </c>
      <c r="CY144" s="0">
        <f>AB144</f>
        <v/>
      </c>
      <c r="CZ144" s="0">
        <f>AF144</f>
        <v/>
      </c>
      <c r="DA144" s="0">
        <f>AJ144</f>
        <v/>
      </c>
      <c r="DB144" s="0">
        <f>ROUND(ROUND(AT144*CZ144,2),2)</f>
        <v/>
      </c>
      <c r="DC144" s="0">
        <f>ROUND(ROUND(AT144*AG144,2),2)</f>
        <v/>
      </c>
      <c r="DD144" s="0" t="inlineStr"/>
      <c r="DE144" s="0" t="inlineStr"/>
      <c r="DF144" s="0">
        <f>ROUND(ROUND(AE144,0)*CX144,0)</f>
        <v/>
      </c>
      <c r="DG144" s="0">
        <f>ROUND(ROUND(AF144*AJ144,0)*CX144,0)</f>
        <v/>
      </c>
      <c r="DH144" s="0">
        <f>ROUND(ROUND(AG144*AK144,0)*CX144,0)</f>
        <v/>
      </c>
      <c r="DI144" s="0">
        <f>ROUND(ROUND(AH144,0)*CX144,0)</f>
        <v/>
      </c>
      <c r="DJ144" s="0">
        <f>DG144</f>
        <v/>
      </c>
      <c r="DK144" s="0" t="n">
        <v>0</v>
      </c>
      <c r="DL144" s="0" t="inlineStr"/>
      <c r="DM144" s="0" t="n">
        <v>0</v>
      </c>
      <c r="DN144" s="0" t="inlineStr"/>
      <c r="DO144" s="0" t="n">
        <v>0</v>
      </c>
    </row>
    <row r="145">
      <c r="A145" s="0">
        <f>ROW(Source!A480)</f>
        <v/>
      </c>
      <c r="B145" s="0" t="n">
        <v>78845955</v>
      </c>
      <c r="C145" s="0" t="n">
        <v>78849706</v>
      </c>
      <c r="D145" s="0" t="n">
        <v>29110139</v>
      </c>
      <c r="E145" s="0" t="n">
        <v>1</v>
      </c>
      <c r="F145" s="0" t="n">
        <v>1</v>
      </c>
      <c r="G145" s="0" t="n">
        <v>1</v>
      </c>
      <c r="H145" s="0" t="n">
        <v>3</v>
      </c>
      <c r="I145" s="0" t="inlineStr">
        <is>
          <t>101-1703</t>
        </is>
      </c>
      <c r="J145" s="0" t="inlineStr">
        <is>
          <t>ТССЦ Московской обл., 101-1703, приказ Минстроя России №675/пр от 28.02.2017 № 254/пр</t>
        </is>
      </c>
      <c r="K145" s="0" t="inlineStr">
        <is>
          <t>Прокладки резиновые (пластина техническая прессованная)</t>
        </is>
      </c>
      <c r="L145" s="0" t="n">
        <v>1346</v>
      </c>
      <c r="N145" s="0" t="n">
        <v>1009</v>
      </c>
      <c r="O145" s="0" t="inlineStr">
        <is>
          <t>кг</t>
        </is>
      </c>
      <c r="P145" s="0" t="inlineStr">
        <is>
          <t>кг</t>
        </is>
      </c>
      <c r="Q145" s="0" t="n">
        <v>1</v>
      </c>
      <c r="W145" s="0" t="n">
        <v>0</v>
      </c>
      <c r="X145" s="0" t="n">
        <v>-1947909329</v>
      </c>
      <c r="Y145" s="0">
        <f>AT145</f>
        <v/>
      </c>
      <c r="AA145" s="0" t="n">
        <v>341.04</v>
      </c>
      <c r="AB145" s="0" t="n">
        <v>0</v>
      </c>
      <c r="AC145" s="0" t="n">
        <v>0</v>
      </c>
      <c r="AD145" s="0" t="n">
        <v>0</v>
      </c>
      <c r="AE145" s="0" t="n">
        <v>23.09</v>
      </c>
      <c r="AF145" s="0" t="n">
        <v>0</v>
      </c>
      <c r="AG145" s="0" t="n">
        <v>0</v>
      </c>
      <c r="AH145" s="0" t="n">
        <v>0</v>
      </c>
      <c r="AI145" s="0" t="n">
        <v>14.77</v>
      </c>
      <c r="AJ145" s="0" t="n">
        <v>1</v>
      </c>
      <c r="AK145" s="0" t="n">
        <v>1</v>
      </c>
      <c r="AL145" s="0" t="n">
        <v>1</v>
      </c>
      <c r="AM145" s="0" t="n">
        <v>2</v>
      </c>
      <c r="AN145" s="0" t="n">
        <v>0</v>
      </c>
      <c r="AO145" s="0" t="n">
        <v>1</v>
      </c>
      <c r="AP145" s="0" t="n">
        <v>1</v>
      </c>
      <c r="AQ145" s="0" t="n">
        <v>0</v>
      </c>
      <c r="AR145" s="0" t="n">
        <v>0</v>
      </c>
      <c r="AS145" s="0" t="inlineStr"/>
      <c r="AT145" s="0" t="n">
        <v>2</v>
      </c>
      <c r="AU145" s="0" t="inlineStr"/>
      <c r="AV145" s="0" t="n">
        <v>0</v>
      </c>
      <c r="AW145" s="0" t="n">
        <v>2</v>
      </c>
      <c r="AX145" s="0" t="n">
        <v>78849715</v>
      </c>
      <c r="AY145" s="0" t="n">
        <v>1</v>
      </c>
      <c r="AZ145" s="0" t="n">
        <v>0</v>
      </c>
      <c r="BA145" s="0" t="n">
        <v>142</v>
      </c>
      <c r="BB145" s="0" t="n">
        <v>0</v>
      </c>
      <c r="BC145" s="0" t="n">
        <v>0</v>
      </c>
      <c r="BD145" s="0" t="n">
        <v>0</v>
      </c>
      <c r="BE145" s="0" t="n">
        <v>0</v>
      </c>
      <c r="BF145" s="0" t="n">
        <v>0</v>
      </c>
      <c r="BG145" s="0" t="n">
        <v>0</v>
      </c>
      <c r="BH145" s="0" t="n">
        <v>0</v>
      </c>
      <c r="BI145" s="0" t="n">
        <v>0</v>
      </c>
      <c r="BJ145" s="0" t="n">
        <v>0</v>
      </c>
      <c r="BK145" s="0" t="n">
        <v>0</v>
      </c>
      <c r="BL145" s="0" t="n">
        <v>0</v>
      </c>
      <c r="BM145" s="0" t="n">
        <v>0</v>
      </c>
      <c r="BN145" s="0" t="n">
        <v>0</v>
      </c>
      <c r="BO145" s="0" t="n">
        <v>0</v>
      </c>
      <c r="BP145" s="0" t="n">
        <v>0</v>
      </c>
      <c r="BQ145" s="0" t="n">
        <v>0</v>
      </c>
      <c r="BR145" s="0" t="n">
        <v>0</v>
      </c>
      <c r="BS145" s="0" t="n">
        <v>0</v>
      </c>
      <c r="BT145" s="0" t="n">
        <v>0</v>
      </c>
      <c r="BU145" s="0" t="n">
        <v>0</v>
      </c>
      <c r="BV145" s="0" t="n">
        <v>0</v>
      </c>
      <c r="BW145" s="0" t="n">
        <v>0</v>
      </c>
      <c r="CV145" s="0" t="n">
        <v>0</v>
      </c>
      <c r="CW145" s="0" t="n">
        <v>0</v>
      </c>
      <c r="CX145" s="0">
        <f>ROUND(Y145*Source!I480,7)</f>
        <v/>
      </c>
      <c r="CY145" s="0">
        <f>AA145</f>
        <v/>
      </c>
      <c r="CZ145" s="0">
        <f>AE145</f>
        <v/>
      </c>
      <c r="DA145" s="0">
        <f>AI145</f>
        <v/>
      </c>
      <c r="DB145" s="0">
        <f>ROUND(ROUND(AT145*CZ145,2),2)</f>
        <v/>
      </c>
      <c r="DC145" s="0">
        <f>ROUND(ROUND(AT145*AG145,2),2)</f>
        <v/>
      </c>
      <c r="DD145" s="0" t="inlineStr"/>
      <c r="DE145" s="0" t="inlineStr"/>
      <c r="DF145" s="0">
        <f>ROUND(ROUND(AE145*AI145,0)*CX145,0)</f>
        <v/>
      </c>
      <c r="DG145" s="0">
        <f>ROUND(ROUND(AF145,0)*CX145,0)</f>
        <v/>
      </c>
      <c r="DH145" s="0">
        <f>ROUND(ROUND(AG145,0)*CX145,0)</f>
        <v/>
      </c>
      <c r="DI145" s="0">
        <f>ROUND(ROUND(AH145,0)*CX145,0)</f>
        <v/>
      </c>
      <c r="DJ145" s="0">
        <f>DF145</f>
        <v/>
      </c>
      <c r="DK145" s="0" t="n">
        <v>0</v>
      </c>
      <c r="DL145" s="0" t="inlineStr"/>
      <c r="DM145" s="0" t="n">
        <v>0</v>
      </c>
      <c r="DN145" s="0" t="inlineStr"/>
      <c r="DO145" s="0" t="n">
        <v>0</v>
      </c>
    </row>
    <row r="146">
      <c r="A146" s="0">
        <f>ROW(Source!A480)</f>
        <v/>
      </c>
      <c r="B146" s="0" t="n">
        <v>78845955</v>
      </c>
      <c r="C146" s="0" t="n">
        <v>78849706</v>
      </c>
      <c r="D146" s="0" t="n">
        <v>29114240</v>
      </c>
      <c r="E146" s="0" t="n">
        <v>1</v>
      </c>
      <c r="F146" s="0" t="n">
        <v>1</v>
      </c>
      <c r="G146" s="0" t="n">
        <v>1</v>
      </c>
      <c r="H146" s="0" t="n">
        <v>3</v>
      </c>
      <c r="I146" s="0" t="inlineStr">
        <is>
          <t>101-2576</t>
        </is>
      </c>
      <c r="J146" s="0" t="inlineStr">
        <is>
          <t>ТССЦ Московской обл., 101-2576, приказ Минстроя России №675/пр от 28.02.2017 № 254/пр</t>
        </is>
      </c>
      <c r="K146" s="0" t="inlineStr">
        <is>
          <t>Болты с гайками и шайбами для санитарно-технических работ диаметром 16 мм</t>
        </is>
      </c>
      <c r="L146" s="0" t="n">
        <v>1348</v>
      </c>
      <c r="N146" s="0" t="n">
        <v>1009</v>
      </c>
      <c r="O146" s="0" t="inlineStr">
        <is>
          <t>т</t>
        </is>
      </c>
      <c r="P146" s="0" t="inlineStr">
        <is>
          <t>т</t>
        </is>
      </c>
      <c r="Q146" s="0" t="n">
        <v>1000</v>
      </c>
      <c r="W146" s="0" t="n">
        <v>0</v>
      </c>
      <c r="X146" s="0" t="n">
        <v>-1701539228</v>
      </c>
      <c r="Y146" s="0">
        <f>AT146</f>
        <v/>
      </c>
      <c r="AA146" s="0" t="n">
        <v>145037.4</v>
      </c>
      <c r="AB146" s="0" t="n">
        <v>0</v>
      </c>
      <c r="AC146" s="0" t="n">
        <v>0</v>
      </c>
      <c r="AD146" s="0" t="n">
        <v>0</v>
      </c>
      <c r="AE146" s="0" t="n">
        <v>14830</v>
      </c>
      <c r="AF146" s="0" t="n">
        <v>0</v>
      </c>
      <c r="AG146" s="0" t="n">
        <v>0</v>
      </c>
      <c r="AH146" s="0" t="n">
        <v>0</v>
      </c>
      <c r="AI146" s="0" t="n">
        <v>9.779999999999999</v>
      </c>
      <c r="AJ146" s="0" t="n">
        <v>1</v>
      </c>
      <c r="AK146" s="0" t="n">
        <v>1</v>
      </c>
      <c r="AL146" s="0" t="n">
        <v>1</v>
      </c>
      <c r="AM146" s="0" t="n">
        <v>2</v>
      </c>
      <c r="AN146" s="0" t="n">
        <v>0</v>
      </c>
      <c r="AO146" s="0" t="n">
        <v>1</v>
      </c>
      <c r="AP146" s="0" t="n">
        <v>1</v>
      </c>
      <c r="AQ146" s="0" t="n">
        <v>0</v>
      </c>
      <c r="AR146" s="0" t="n">
        <v>0</v>
      </c>
      <c r="AS146" s="0" t="inlineStr"/>
      <c r="AT146" s="0" t="n">
        <v>0.005</v>
      </c>
      <c r="AU146" s="0" t="inlineStr"/>
      <c r="AV146" s="0" t="n">
        <v>0</v>
      </c>
      <c r="AW146" s="0" t="n">
        <v>2</v>
      </c>
      <c r="AX146" s="0" t="n">
        <v>78849716</v>
      </c>
      <c r="AY146" s="0" t="n">
        <v>1</v>
      </c>
      <c r="AZ146" s="0" t="n">
        <v>0</v>
      </c>
      <c r="BA146" s="0" t="n">
        <v>143</v>
      </c>
      <c r="BB146" s="0" t="n">
        <v>0</v>
      </c>
      <c r="BC146" s="0" t="n">
        <v>0</v>
      </c>
      <c r="BD146" s="0" t="n">
        <v>0</v>
      </c>
      <c r="BE146" s="0" t="n">
        <v>0</v>
      </c>
      <c r="BF146" s="0" t="n">
        <v>0</v>
      </c>
      <c r="BG146" s="0" t="n">
        <v>0</v>
      </c>
      <c r="BH146" s="0" t="n">
        <v>0</v>
      </c>
      <c r="BI146" s="0" t="n">
        <v>0</v>
      </c>
      <c r="BJ146" s="0" t="n">
        <v>0</v>
      </c>
      <c r="BK146" s="0" t="n">
        <v>0</v>
      </c>
      <c r="BL146" s="0" t="n">
        <v>0</v>
      </c>
      <c r="BM146" s="0" t="n">
        <v>0</v>
      </c>
      <c r="BN146" s="0" t="n">
        <v>0</v>
      </c>
      <c r="BO146" s="0" t="n">
        <v>0</v>
      </c>
      <c r="BP146" s="0" t="n">
        <v>0</v>
      </c>
      <c r="BQ146" s="0" t="n">
        <v>0</v>
      </c>
      <c r="BR146" s="0" t="n">
        <v>0</v>
      </c>
      <c r="BS146" s="0" t="n">
        <v>0</v>
      </c>
      <c r="BT146" s="0" t="n">
        <v>0</v>
      </c>
      <c r="BU146" s="0" t="n">
        <v>0</v>
      </c>
      <c r="BV146" s="0" t="n">
        <v>0</v>
      </c>
      <c r="BW146" s="0" t="n">
        <v>0</v>
      </c>
      <c r="CV146" s="0" t="n">
        <v>0</v>
      </c>
      <c r="CW146" s="0" t="n">
        <v>0</v>
      </c>
      <c r="CX146" s="0">
        <f>ROUND(Y146*Source!I480,7)</f>
        <v/>
      </c>
      <c r="CY146" s="0">
        <f>AA146</f>
        <v/>
      </c>
      <c r="CZ146" s="0">
        <f>AE146</f>
        <v/>
      </c>
      <c r="DA146" s="0">
        <f>AI146</f>
        <v/>
      </c>
      <c r="DB146" s="0">
        <f>ROUND(ROUND(AT146*CZ146,2),2)</f>
        <v/>
      </c>
      <c r="DC146" s="0">
        <f>ROUND(ROUND(AT146*AG146,2),2)</f>
        <v/>
      </c>
      <c r="DD146" s="0" t="inlineStr"/>
      <c r="DE146" s="0" t="inlineStr"/>
      <c r="DF146" s="0">
        <f>ROUND(ROUND(AE146*AI146,0)*CX146,0)</f>
        <v/>
      </c>
      <c r="DG146" s="0">
        <f>ROUND(ROUND(AF146,0)*CX146,0)</f>
        <v/>
      </c>
      <c r="DH146" s="0">
        <f>ROUND(ROUND(AG146,0)*CX146,0)</f>
        <v/>
      </c>
      <c r="DI146" s="0">
        <f>ROUND(ROUND(AH146,0)*CX146,0)</f>
        <v/>
      </c>
      <c r="DJ146" s="0">
        <f>DF146</f>
        <v/>
      </c>
      <c r="DK146" s="0" t="n">
        <v>0</v>
      </c>
      <c r="DL146" s="0" t="inlineStr"/>
      <c r="DM146" s="0" t="n">
        <v>0</v>
      </c>
      <c r="DN146" s="0" t="inlineStr"/>
      <c r="DO146" s="0" t="n">
        <v>0</v>
      </c>
    </row>
    <row r="147">
      <c r="A147" s="0">
        <f>ROW(Source!A480)</f>
        <v/>
      </c>
      <c r="B147" s="0" t="n">
        <v>78845955</v>
      </c>
      <c r="C147" s="0" t="n">
        <v>78849706</v>
      </c>
      <c r="D147" s="0" t="n">
        <v>29150040</v>
      </c>
      <c r="E147" s="0" t="n">
        <v>1</v>
      </c>
      <c r="F147" s="0" t="n">
        <v>1</v>
      </c>
      <c r="G147" s="0" t="n">
        <v>1</v>
      </c>
      <c r="H147" s="0" t="n">
        <v>3</v>
      </c>
      <c r="I147" s="0" t="inlineStr">
        <is>
          <t>411-0001</t>
        </is>
      </c>
      <c r="J147" s="0" t="inlineStr">
        <is>
          <t>ТССЦ Московской обл., 411-0001, приказ Минстроя России №675/пр от 28.02.2017 № 257/пр</t>
        </is>
      </c>
      <c r="K147" s="0" t="inlineStr">
        <is>
          <t>Вода</t>
        </is>
      </c>
      <c r="L147" s="0" t="n">
        <v>1339</v>
      </c>
      <c r="N147" s="0" t="n">
        <v>1007</v>
      </c>
      <c r="O147" s="0" t="inlineStr">
        <is>
          <t>м3</t>
        </is>
      </c>
      <c r="P147" s="0" t="inlineStr">
        <is>
          <t>м3</t>
        </is>
      </c>
      <c r="Q147" s="0" t="n">
        <v>1</v>
      </c>
      <c r="W147" s="0" t="n">
        <v>0</v>
      </c>
      <c r="X147" s="0" t="n">
        <v>619799737</v>
      </c>
      <c r="Y147" s="0">
        <f>AT147</f>
        <v/>
      </c>
      <c r="AA147" s="0" t="n">
        <v>31.28</v>
      </c>
      <c r="AB147" s="0" t="n">
        <v>0</v>
      </c>
      <c r="AC147" s="0" t="n">
        <v>0</v>
      </c>
      <c r="AD147" s="0" t="n">
        <v>0</v>
      </c>
      <c r="AE147" s="0" t="n">
        <v>2.44</v>
      </c>
      <c r="AF147" s="0" t="n">
        <v>0</v>
      </c>
      <c r="AG147" s="0" t="n">
        <v>0</v>
      </c>
      <c r="AH147" s="0" t="n">
        <v>0</v>
      </c>
      <c r="AI147" s="0" t="n">
        <v>12.82</v>
      </c>
      <c r="AJ147" s="0" t="n">
        <v>1</v>
      </c>
      <c r="AK147" s="0" t="n">
        <v>1</v>
      </c>
      <c r="AL147" s="0" t="n">
        <v>1</v>
      </c>
      <c r="AM147" s="0" t="n">
        <v>2</v>
      </c>
      <c r="AN147" s="0" t="n">
        <v>0</v>
      </c>
      <c r="AO147" s="0" t="n">
        <v>1</v>
      </c>
      <c r="AP147" s="0" t="n">
        <v>1</v>
      </c>
      <c r="AQ147" s="0" t="n">
        <v>0</v>
      </c>
      <c r="AR147" s="0" t="n">
        <v>0</v>
      </c>
      <c r="AS147" s="0" t="inlineStr"/>
      <c r="AT147" s="0" t="n">
        <v>7.8</v>
      </c>
      <c r="AU147" s="0" t="inlineStr"/>
      <c r="AV147" s="0" t="n">
        <v>0</v>
      </c>
      <c r="AW147" s="0" t="n">
        <v>2</v>
      </c>
      <c r="AX147" s="0" t="n">
        <v>78849717</v>
      </c>
      <c r="AY147" s="0" t="n">
        <v>1</v>
      </c>
      <c r="AZ147" s="0" t="n">
        <v>0</v>
      </c>
      <c r="BA147" s="0" t="n">
        <v>144</v>
      </c>
      <c r="BB147" s="0" t="n">
        <v>0</v>
      </c>
      <c r="BC147" s="0" t="n">
        <v>0</v>
      </c>
      <c r="BD147" s="0" t="n">
        <v>0</v>
      </c>
      <c r="BE147" s="0" t="n">
        <v>0</v>
      </c>
      <c r="BF147" s="0" t="n">
        <v>0</v>
      </c>
      <c r="BG147" s="0" t="n">
        <v>0</v>
      </c>
      <c r="BH147" s="0" t="n">
        <v>0</v>
      </c>
      <c r="BI147" s="0" t="n">
        <v>0</v>
      </c>
      <c r="BJ147" s="0" t="n">
        <v>0</v>
      </c>
      <c r="BK147" s="0" t="n">
        <v>0</v>
      </c>
      <c r="BL147" s="0" t="n">
        <v>0</v>
      </c>
      <c r="BM147" s="0" t="n">
        <v>0</v>
      </c>
      <c r="BN147" s="0" t="n">
        <v>0</v>
      </c>
      <c r="BO147" s="0" t="n">
        <v>0</v>
      </c>
      <c r="BP147" s="0" t="n">
        <v>0</v>
      </c>
      <c r="BQ147" s="0" t="n">
        <v>0</v>
      </c>
      <c r="BR147" s="0" t="n">
        <v>0</v>
      </c>
      <c r="BS147" s="0" t="n">
        <v>0</v>
      </c>
      <c r="BT147" s="0" t="n">
        <v>0</v>
      </c>
      <c r="BU147" s="0" t="n">
        <v>0</v>
      </c>
      <c r="BV147" s="0" t="n">
        <v>0</v>
      </c>
      <c r="BW147" s="0" t="n">
        <v>0</v>
      </c>
      <c r="CV147" s="0" t="n">
        <v>0</v>
      </c>
      <c r="CW147" s="0" t="n">
        <v>0</v>
      </c>
      <c r="CX147" s="0">
        <f>ROUND(Y147*Source!I480,7)</f>
        <v/>
      </c>
      <c r="CY147" s="0">
        <f>AA147</f>
        <v/>
      </c>
      <c r="CZ147" s="0">
        <f>AE147</f>
        <v/>
      </c>
      <c r="DA147" s="0">
        <f>AI147</f>
        <v/>
      </c>
      <c r="DB147" s="0">
        <f>ROUND(ROUND(AT147*CZ147,2),2)</f>
        <v/>
      </c>
      <c r="DC147" s="0">
        <f>ROUND(ROUND(AT147*AG147,2),2)</f>
        <v/>
      </c>
      <c r="DD147" s="0" t="inlineStr"/>
      <c r="DE147" s="0" t="inlineStr"/>
      <c r="DF147" s="0">
        <f>ROUND(ROUND(AE147*AI147,0)*CX147,0)</f>
        <v/>
      </c>
      <c r="DG147" s="0">
        <f>ROUND(ROUND(AF147,0)*CX147,0)</f>
        <v/>
      </c>
      <c r="DH147" s="0">
        <f>ROUND(ROUND(AG147,0)*CX147,0)</f>
        <v/>
      </c>
      <c r="DI147" s="0">
        <f>ROUND(ROUND(AH147,0)*CX147,0)</f>
        <v/>
      </c>
      <c r="DJ147" s="0">
        <f>DF147</f>
        <v/>
      </c>
      <c r="DK147" s="0" t="n">
        <v>0</v>
      </c>
      <c r="DL147" s="0" t="inlineStr"/>
      <c r="DM147" s="0" t="n">
        <v>0</v>
      </c>
      <c r="DN147" s="0" t="inlineStr"/>
      <c r="DO147" s="0" t="n">
        <v>0</v>
      </c>
    </row>
    <row r="148">
      <c r="A148" s="0">
        <f>ROW(Source!A480)</f>
        <v/>
      </c>
      <c r="B148" s="0" t="n">
        <v>78845955</v>
      </c>
      <c r="C148" s="0" t="n">
        <v>78849706</v>
      </c>
      <c r="D148" s="0" t="n">
        <v>0</v>
      </c>
      <c r="E148" s="0" t="n">
        <v>1</v>
      </c>
      <c r="F148" s="0" t="n">
        <v>1</v>
      </c>
      <c r="G148" s="0" t="n">
        <v>1</v>
      </c>
      <c r="H148" s="0" t="n">
        <v>3</v>
      </c>
      <c r="I148" s="0" t="inlineStr">
        <is>
          <t>Цена поставщика</t>
        </is>
      </c>
      <c r="J148" s="0" t="inlineStr"/>
      <c r="K148" s="0" t="inlineStr">
        <is>
          <t>Прочистка КРОТ</t>
        </is>
      </c>
      <c r="L148" s="0" t="n">
        <v>1296</v>
      </c>
      <c r="N148" s="0" t="n">
        <v>1002</v>
      </c>
      <c r="O148" s="0" t="inlineStr">
        <is>
          <t>л</t>
        </is>
      </c>
      <c r="P148" s="0" t="inlineStr">
        <is>
          <t>л</t>
        </is>
      </c>
      <c r="Q148" s="0" t="n">
        <v>1</v>
      </c>
      <c r="W148" s="0" t="n">
        <v>0</v>
      </c>
      <c r="X148" s="0" t="n">
        <v>-1978592410</v>
      </c>
      <c r="Y148" s="0">
        <f>AT148</f>
        <v/>
      </c>
      <c r="AA148" s="0" t="n">
        <v>384.43</v>
      </c>
      <c r="AB148" s="0" t="n">
        <v>0</v>
      </c>
      <c r="AC148" s="0" t="n">
        <v>0</v>
      </c>
      <c r="AD148" s="0" t="n">
        <v>0</v>
      </c>
      <c r="AE148" s="0" t="n">
        <v>384.43</v>
      </c>
      <c r="AF148" s="0" t="n">
        <v>0</v>
      </c>
      <c r="AG148" s="0" t="n">
        <v>0</v>
      </c>
      <c r="AH148" s="0" t="n">
        <v>0</v>
      </c>
      <c r="AI148" s="0" t="n">
        <v>1</v>
      </c>
      <c r="AJ148" s="0" t="n">
        <v>1</v>
      </c>
      <c r="AK148" s="0" t="n">
        <v>1</v>
      </c>
      <c r="AL148" s="0" t="n">
        <v>1</v>
      </c>
      <c r="AM148" s="0" t="n">
        <v>0</v>
      </c>
      <c r="AN148" s="0" t="n">
        <v>0</v>
      </c>
      <c r="AO148" s="0" t="n">
        <v>0</v>
      </c>
      <c r="AP148" s="0" t="n">
        <v>1</v>
      </c>
      <c r="AQ148" s="0" t="n">
        <v>0</v>
      </c>
      <c r="AR148" s="0" t="n">
        <v>0</v>
      </c>
      <c r="AS148" s="0" t="inlineStr"/>
      <c r="AT148" s="0" t="n">
        <v>8.3333333</v>
      </c>
      <c r="AU148" s="0" t="inlineStr"/>
      <c r="AV148" s="0" t="n">
        <v>0</v>
      </c>
      <c r="AW148" s="0" t="n">
        <v>1</v>
      </c>
      <c r="AX148" s="0" t="n">
        <v>-1</v>
      </c>
      <c r="AY148" s="0" t="n">
        <v>0</v>
      </c>
      <c r="AZ148" s="0" t="n">
        <v>0</v>
      </c>
      <c r="BA148" s="0" t="inlineStr"/>
      <c r="BB148" s="0" t="n">
        <v>0</v>
      </c>
      <c r="BC148" s="0" t="n">
        <v>0</v>
      </c>
      <c r="BD148" s="0" t="n">
        <v>0</v>
      </c>
      <c r="BE148" s="0" t="n">
        <v>0</v>
      </c>
      <c r="BF148" s="0" t="n">
        <v>0</v>
      </c>
      <c r="BG148" s="0" t="n">
        <v>0</v>
      </c>
      <c r="BH148" s="0" t="n">
        <v>0</v>
      </c>
      <c r="BI148" s="0" t="n">
        <v>0</v>
      </c>
      <c r="BJ148" s="0" t="n">
        <v>0</v>
      </c>
      <c r="BK148" s="0" t="n">
        <v>0</v>
      </c>
      <c r="BL148" s="0" t="n">
        <v>0</v>
      </c>
      <c r="BM148" s="0" t="n">
        <v>0</v>
      </c>
      <c r="BN148" s="0" t="n">
        <v>0</v>
      </c>
      <c r="BO148" s="0" t="n">
        <v>0</v>
      </c>
      <c r="BP148" s="0" t="n">
        <v>0</v>
      </c>
      <c r="BQ148" s="0" t="n">
        <v>0</v>
      </c>
      <c r="BR148" s="0" t="n">
        <v>0</v>
      </c>
      <c r="BS148" s="0" t="n">
        <v>0</v>
      </c>
      <c r="BT148" s="0" t="n">
        <v>0</v>
      </c>
      <c r="BU148" s="0" t="n">
        <v>0</v>
      </c>
      <c r="BV148" s="0" t="n">
        <v>0</v>
      </c>
      <c r="BW148" s="0" t="n">
        <v>0</v>
      </c>
      <c r="CV148" s="0" t="n">
        <v>0</v>
      </c>
      <c r="CW148" s="0" t="n">
        <v>0</v>
      </c>
      <c r="CX148" s="0">
        <f>ROUND(Y148*Source!I480,7)</f>
        <v/>
      </c>
      <c r="CY148" s="0">
        <f>AA148</f>
        <v/>
      </c>
      <c r="CZ148" s="0">
        <f>AE148</f>
        <v/>
      </c>
      <c r="DA148" s="0">
        <f>AI148</f>
        <v/>
      </c>
      <c r="DB148" s="0">
        <f>ROUND(ROUND(AT148*CZ148,2),2)</f>
        <v/>
      </c>
      <c r="DC148" s="0">
        <f>ROUND(ROUND(AT148*AG148,2),2)</f>
        <v/>
      </c>
      <c r="DD148" s="0" t="inlineStr"/>
      <c r="DE148" s="0" t="inlineStr"/>
      <c r="DF148" s="0">
        <f>ROUND(ROUND(AE148,0)*CX148,0)</f>
        <v/>
      </c>
      <c r="DG148" s="0">
        <f>ROUND(ROUND(AF148,0)*CX148,0)</f>
        <v/>
      </c>
      <c r="DH148" s="0">
        <f>ROUND(ROUND(AG148,0)*CX148,0)</f>
        <v/>
      </c>
      <c r="DI148" s="0">
        <f>ROUND(ROUND(AH148,0)*CX148,0)</f>
        <v/>
      </c>
      <c r="DJ148" s="0">
        <f>DF148</f>
        <v/>
      </c>
      <c r="DK148" s="0" t="n">
        <v>0</v>
      </c>
      <c r="DL148" s="0" t="inlineStr"/>
      <c r="DM148" s="0" t="n">
        <v>0</v>
      </c>
      <c r="DN148" s="0" t="inlineStr"/>
      <c r="DO148" s="0" t="n">
        <v>0</v>
      </c>
    </row>
    <row r="149">
      <c r="A149" s="0">
        <f>ROW(Source!A482)</f>
        <v/>
      </c>
      <c r="B149" s="0" t="n">
        <v>78845955</v>
      </c>
      <c r="C149" s="0" t="n">
        <v>78847194</v>
      </c>
      <c r="D149" s="0" t="n">
        <v>18409850</v>
      </c>
      <c r="E149" s="0" t="n">
        <v>1</v>
      </c>
      <c r="F149" s="0" t="n">
        <v>1</v>
      </c>
      <c r="G149" s="0" t="n">
        <v>1</v>
      </c>
      <c r="H149" s="0" t="n">
        <v>1</v>
      </c>
      <c r="I149" s="0" t="inlineStr">
        <is>
          <t>1-1035-90</t>
        </is>
      </c>
      <c r="J149" s="0" t="inlineStr"/>
      <c r="K149" s="0" t="inlineStr">
        <is>
          <t>Рабочий строитель среднего разряда 3,5</t>
        </is>
      </c>
      <c r="L149" s="0" t="n">
        <v>1369</v>
      </c>
      <c r="N149" s="0" t="n">
        <v>1013</v>
      </c>
      <c r="O149" s="0" t="inlineStr">
        <is>
          <t>чел.-ч</t>
        </is>
      </c>
      <c r="P149" s="0" t="inlineStr">
        <is>
          <t>чел.-ч</t>
        </is>
      </c>
      <c r="Q149" s="0" t="n">
        <v>1</v>
      </c>
      <c r="W149" s="0" t="n">
        <v>0</v>
      </c>
      <c r="X149" s="0" t="n">
        <v>855544366</v>
      </c>
      <c r="Y149" s="0">
        <f>AT149</f>
        <v/>
      </c>
      <c r="AA149" s="0" t="n">
        <v>0</v>
      </c>
      <c r="AB149" s="0" t="n">
        <v>0</v>
      </c>
      <c r="AC149" s="0" t="n">
        <v>0</v>
      </c>
      <c r="AD149" s="0" t="n">
        <v>9.07</v>
      </c>
      <c r="AE149" s="0" t="n">
        <v>0</v>
      </c>
      <c r="AF149" s="0" t="n">
        <v>0</v>
      </c>
      <c r="AG149" s="0" t="n">
        <v>0</v>
      </c>
      <c r="AH149" s="0" t="n">
        <v>9.07</v>
      </c>
      <c r="AI149" s="0" t="n">
        <v>1</v>
      </c>
      <c r="AJ149" s="0" t="n">
        <v>1</v>
      </c>
      <c r="AK149" s="0" t="n">
        <v>1</v>
      </c>
      <c r="AL149" s="0" t="n">
        <v>1</v>
      </c>
      <c r="AM149" s="0" t="n">
        <v>-2</v>
      </c>
      <c r="AN149" s="0" t="n">
        <v>0</v>
      </c>
      <c r="AO149" s="0" t="n">
        <v>1</v>
      </c>
      <c r="AP149" s="0" t="n">
        <v>1</v>
      </c>
      <c r="AQ149" s="0" t="n">
        <v>0</v>
      </c>
      <c r="AR149" s="0" t="n">
        <v>0</v>
      </c>
      <c r="AS149" s="0" t="inlineStr"/>
      <c r="AT149" s="0" t="n">
        <v>308</v>
      </c>
      <c r="AU149" s="0" t="inlineStr"/>
      <c r="AV149" s="0" t="n">
        <v>1</v>
      </c>
      <c r="AW149" s="0" t="n">
        <v>2</v>
      </c>
      <c r="AX149" s="0" t="n">
        <v>78847206</v>
      </c>
      <c r="AY149" s="0" t="n">
        <v>1</v>
      </c>
      <c r="AZ149" s="0" t="n">
        <v>0</v>
      </c>
      <c r="BA149" s="0" t="n">
        <v>145</v>
      </c>
      <c r="BB149" s="0" t="n">
        <v>0</v>
      </c>
      <c r="BC149" s="0" t="n">
        <v>0</v>
      </c>
      <c r="BD149" s="0" t="n">
        <v>0</v>
      </c>
      <c r="BE149" s="0" t="n">
        <v>0</v>
      </c>
      <c r="BF149" s="0" t="n">
        <v>0</v>
      </c>
      <c r="BG149" s="0" t="n">
        <v>0</v>
      </c>
      <c r="BH149" s="0" t="n">
        <v>0</v>
      </c>
      <c r="BI149" s="0" t="n">
        <v>0</v>
      </c>
      <c r="BJ149" s="0" t="n">
        <v>0</v>
      </c>
      <c r="BK149" s="0" t="n">
        <v>0</v>
      </c>
      <c r="BL149" s="0" t="n">
        <v>0</v>
      </c>
      <c r="BM149" s="0" t="n">
        <v>0</v>
      </c>
      <c r="BN149" s="0" t="n">
        <v>0</v>
      </c>
      <c r="BO149" s="0" t="n">
        <v>0</v>
      </c>
      <c r="BP149" s="0" t="n">
        <v>0</v>
      </c>
      <c r="BQ149" s="0" t="n">
        <v>0</v>
      </c>
      <c r="BR149" s="0" t="n">
        <v>0</v>
      </c>
      <c r="BS149" s="0" t="n">
        <v>0</v>
      </c>
      <c r="BT149" s="0" t="n">
        <v>0</v>
      </c>
      <c r="BU149" s="0" t="n">
        <v>0</v>
      </c>
      <c r="BV149" s="0" t="n">
        <v>0</v>
      </c>
      <c r="BW149" s="0" t="n">
        <v>0</v>
      </c>
      <c r="CU149" s="0">
        <f>ROUND(AT149*Source!I482*AH149*AL149,0)</f>
        <v/>
      </c>
      <c r="CV149" s="0">
        <f>ROUND(Y149*Source!I482,7)</f>
        <v/>
      </c>
      <c r="CW149" s="0" t="n">
        <v>0</v>
      </c>
      <c r="CX149" s="0">
        <f>ROUND(Y149*Source!I482,7)</f>
        <v/>
      </c>
      <c r="CY149" s="0">
        <f>AD149</f>
        <v/>
      </c>
      <c r="CZ149" s="0">
        <f>AH149</f>
        <v/>
      </c>
      <c r="DA149" s="0">
        <f>AL149</f>
        <v/>
      </c>
      <c r="DB149" s="0">
        <f>ROUND(ROUND(AT149*CZ149,2),2)</f>
        <v/>
      </c>
      <c r="DC149" s="0">
        <f>ROUND(ROUND(AT149*AG149,2),2)</f>
        <v/>
      </c>
      <c r="DD149" s="0" t="inlineStr"/>
      <c r="DE149" s="0" t="inlineStr"/>
      <c r="DF149" s="0">
        <f>ROUND(ROUND(AE149,0)*CX149,0)</f>
        <v/>
      </c>
      <c r="DG149" s="0">
        <f>ROUND(ROUND(AF149,0)*CX149,0)</f>
        <v/>
      </c>
      <c r="DH149" s="0">
        <f>ROUND(ROUND(AG149,0)*CX149,0)</f>
        <v/>
      </c>
      <c r="DI149" s="0">
        <f>ROUND(ROUND(AH149,0)*CX149,0)</f>
        <v/>
      </c>
      <c r="DJ149" s="0">
        <f>DI149</f>
        <v/>
      </c>
      <c r="DK149" s="0" t="n">
        <v>0</v>
      </c>
      <c r="DL149" s="0" t="inlineStr"/>
      <c r="DM149" s="0" t="n">
        <v>0</v>
      </c>
      <c r="DN149" s="0" t="inlineStr"/>
      <c r="DO149" s="0" t="n">
        <v>0</v>
      </c>
    </row>
    <row r="150">
      <c r="A150" s="0">
        <f>ROW(Source!A482)</f>
        <v/>
      </c>
      <c r="B150" s="0" t="n">
        <v>78845955</v>
      </c>
      <c r="C150" s="0" t="n">
        <v>78847194</v>
      </c>
      <c r="D150" s="0" t="n">
        <v>29174913</v>
      </c>
      <c r="E150" s="0" t="n">
        <v>1</v>
      </c>
      <c r="F150" s="0" t="n">
        <v>1</v>
      </c>
      <c r="G150" s="0" t="n">
        <v>1</v>
      </c>
      <c r="H150" s="0" t="n">
        <v>2</v>
      </c>
      <c r="I150" s="0" t="inlineStr">
        <is>
          <t>400001</t>
        </is>
      </c>
      <c r="J150" s="0" t="inlineStr">
        <is>
          <t>ТСЭМ Московской обл., 400001, приказ Минстроя России №675/пр от 28.02.2017 № 264/пр</t>
        </is>
      </c>
      <c r="K150" s="0" t="inlineStr">
        <is>
          <t>Автомобили бортовые, грузоподъемность до 5 т</t>
        </is>
      </c>
      <c r="L150" s="0" t="n">
        <v>1368</v>
      </c>
      <c r="N150" s="0" t="n">
        <v>1011</v>
      </c>
      <c r="O150" s="0" t="inlineStr">
        <is>
          <t>маш.-ч</t>
        </is>
      </c>
      <c r="P150" s="0" t="inlineStr">
        <is>
          <t>маш.-ч</t>
        </is>
      </c>
      <c r="Q150" s="0" t="n">
        <v>1</v>
      </c>
      <c r="W150" s="0" t="n">
        <v>0</v>
      </c>
      <c r="X150" s="0" t="n">
        <v>1230759911</v>
      </c>
      <c r="Y150" s="0">
        <f>AT150</f>
        <v/>
      </c>
      <c r="AA150" s="0" t="n">
        <v>0</v>
      </c>
      <c r="AB150" s="0" t="n">
        <v>2177.51</v>
      </c>
      <c r="AC150" s="0" t="n">
        <v>606.1</v>
      </c>
      <c r="AD150" s="0" t="n">
        <v>0</v>
      </c>
      <c r="AE150" s="0" t="n">
        <v>0</v>
      </c>
      <c r="AF150" s="0" t="n">
        <v>87.17</v>
      </c>
      <c r="AG150" s="0" t="n">
        <v>11.6</v>
      </c>
      <c r="AH150" s="0" t="n">
        <v>0</v>
      </c>
      <c r="AI150" s="0" t="n">
        <v>1</v>
      </c>
      <c r="AJ150" s="0" t="n">
        <v>24.98</v>
      </c>
      <c r="AK150" s="0" t="n">
        <v>52.25</v>
      </c>
      <c r="AL150" s="0" t="n">
        <v>1</v>
      </c>
      <c r="AM150" s="0" t="n">
        <v>2</v>
      </c>
      <c r="AN150" s="0" t="n">
        <v>0</v>
      </c>
      <c r="AO150" s="0" t="n">
        <v>1</v>
      </c>
      <c r="AP150" s="0" t="n">
        <v>1</v>
      </c>
      <c r="AQ150" s="0" t="n">
        <v>0</v>
      </c>
      <c r="AR150" s="0" t="n">
        <v>0</v>
      </c>
      <c r="AS150" s="0" t="inlineStr"/>
      <c r="AT150" s="0" t="n">
        <v>1.6</v>
      </c>
      <c r="AU150" s="0" t="inlineStr"/>
      <c r="AV150" s="0" t="n">
        <v>0</v>
      </c>
      <c r="AW150" s="0" t="n">
        <v>2</v>
      </c>
      <c r="AX150" s="0" t="n">
        <v>78847207</v>
      </c>
      <c r="AY150" s="0" t="n">
        <v>1</v>
      </c>
      <c r="AZ150" s="0" t="n">
        <v>0</v>
      </c>
      <c r="BA150" s="0" t="n">
        <v>146</v>
      </c>
      <c r="BB150" s="0" t="n">
        <v>0</v>
      </c>
      <c r="BC150" s="0" t="n">
        <v>0</v>
      </c>
      <c r="BD150" s="0" t="n">
        <v>0</v>
      </c>
      <c r="BE150" s="0" t="n">
        <v>0</v>
      </c>
      <c r="BF150" s="0" t="n">
        <v>0</v>
      </c>
      <c r="BG150" s="0" t="n">
        <v>0</v>
      </c>
      <c r="BH150" s="0" t="n">
        <v>0</v>
      </c>
      <c r="BI150" s="0" t="n">
        <v>0</v>
      </c>
      <c r="BJ150" s="0" t="n">
        <v>0</v>
      </c>
      <c r="BK150" s="0" t="n">
        <v>0</v>
      </c>
      <c r="BL150" s="0" t="n">
        <v>0</v>
      </c>
      <c r="BM150" s="0" t="n">
        <v>0</v>
      </c>
      <c r="BN150" s="0" t="n">
        <v>0</v>
      </c>
      <c r="BO150" s="0" t="n">
        <v>0</v>
      </c>
      <c r="BP150" s="0" t="n">
        <v>0</v>
      </c>
      <c r="BQ150" s="0" t="n">
        <v>0</v>
      </c>
      <c r="BR150" s="0" t="n">
        <v>0</v>
      </c>
      <c r="BS150" s="0" t="n">
        <v>0</v>
      </c>
      <c r="BT150" s="0" t="n">
        <v>0</v>
      </c>
      <c r="BU150" s="0" t="n">
        <v>0</v>
      </c>
      <c r="BV150" s="0" t="n">
        <v>0</v>
      </c>
      <c r="BW150" s="0" t="n">
        <v>0</v>
      </c>
      <c r="CV150" s="0" t="n">
        <v>0</v>
      </c>
      <c r="CW150" s="0">
        <f>ROUND(Y150*Source!I482*DO150,7)</f>
        <v/>
      </c>
      <c r="CX150" s="0">
        <f>ROUND(Y150*Source!I482,7)</f>
        <v/>
      </c>
      <c r="CY150" s="0">
        <f>AB150</f>
        <v/>
      </c>
      <c r="CZ150" s="0">
        <f>AF150</f>
        <v/>
      </c>
      <c r="DA150" s="0">
        <f>AJ150</f>
        <v/>
      </c>
      <c r="DB150" s="0">
        <f>ROUND(ROUND(AT150*CZ150,2),2)</f>
        <v/>
      </c>
      <c r="DC150" s="0">
        <f>ROUND(ROUND(AT150*AG150,2),2)</f>
        <v/>
      </c>
      <c r="DD150" s="0" t="inlineStr"/>
      <c r="DE150" s="0" t="inlineStr"/>
      <c r="DF150" s="0">
        <f>ROUND(ROUND(AE150,0)*CX150,0)</f>
        <v/>
      </c>
      <c r="DG150" s="0">
        <f>ROUND(ROUND(AF150*AJ150,0)*CX150,0)</f>
        <v/>
      </c>
      <c r="DH150" s="0">
        <f>ROUND(ROUND(AG150*AK150,0)*CX150,0)</f>
        <v/>
      </c>
      <c r="DI150" s="0">
        <f>ROUND(ROUND(AH150,0)*CX150,0)</f>
        <v/>
      </c>
      <c r="DJ150" s="0">
        <f>DG150</f>
        <v/>
      </c>
      <c r="DK150" s="0" t="n">
        <v>0</v>
      </c>
      <c r="DL150" s="0" t="inlineStr"/>
      <c r="DM150" s="0" t="n">
        <v>0</v>
      </c>
      <c r="DN150" s="0" t="inlineStr"/>
      <c r="DO150" s="0" t="n">
        <v>0</v>
      </c>
    </row>
    <row r="151">
      <c r="A151" s="0">
        <f>ROW(Source!A482)</f>
        <v/>
      </c>
      <c r="B151" s="0" t="n">
        <v>78845955</v>
      </c>
      <c r="C151" s="0" t="n">
        <v>78847194</v>
      </c>
      <c r="D151" s="0" t="n">
        <v>29114241</v>
      </c>
      <c r="E151" s="0" t="n">
        <v>1</v>
      </c>
      <c r="F151" s="0" t="n">
        <v>1</v>
      </c>
      <c r="G151" s="0" t="n">
        <v>1</v>
      </c>
      <c r="H151" s="0" t="n">
        <v>3</v>
      </c>
      <c r="I151" s="0" t="inlineStr">
        <is>
          <t>101-2577</t>
        </is>
      </c>
      <c r="J151" s="0" t="inlineStr">
        <is>
          <t>ТССЦ Московской обл., 101-2577, приказ Минстроя России №675/пр от 28.02.2017 № 254/пр</t>
        </is>
      </c>
      <c r="K151" s="0" t="inlineStr">
        <is>
          <t>Болты с гайками и шайбами для санитарно-технических работ диаметром 20-22 мм</t>
        </is>
      </c>
      <c r="L151" s="0" t="n">
        <v>1348</v>
      </c>
      <c r="N151" s="0" t="n">
        <v>1009</v>
      </c>
      <c r="O151" s="0" t="inlineStr">
        <is>
          <t>т</t>
        </is>
      </c>
      <c r="P151" s="0" t="inlineStr">
        <is>
          <t>т</t>
        </is>
      </c>
      <c r="Q151" s="0" t="n">
        <v>1000</v>
      </c>
      <c r="W151" s="0" t="n">
        <v>0</v>
      </c>
      <c r="X151" s="0" t="n">
        <v>509278498</v>
      </c>
      <c r="Y151" s="0">
        <f>AT151</f>
        <v/>
      </c>
      <c r="AA151" s="0" t="n">
        <v>152821.09</v>
      </c>
      <c r="AB151" s="0" t="n">
        <v>0</v>
      </c>
      <c r="AC151" s="0" t="n">
        <v>0</v>
      </c>
      <c r="AD151" s="0" t="n">
        <v>0</v>
      </c>
      <c r="AE151" s="0" t="n">
        <v>13559.99</v>
      </c>
      <c r="AF151" s="0" t="n">
        <v>0</v>
      </c>
      <c r="AG151" s="0" t="n">
        <v>0</v>
      </c>
      <c r="AH151" s="0" t="n">
        <v>0</v>
      </c>
      <c r="AI151" s="0" t="n">
        <v>11.27</v>
      </c>
      <c r="AJ151" s="0" t="n">
        <v>1</v>
      </c>
      <c r="AK151" s="0" t="n">
        <v>1</v>
      </c>
      <c r="AL151" s="0" t="n">
        <v>1</v>
      </c>
      <c r="AM151" s="0" t="n">
        <v>2</v>
      </c>
      <c r="AN151" s="0" t="n">
        <v>0</v>
      </c>
      <c r="AO151" s="0" t="n">
        <v>1</v>
      </c>
      <c r="AP151" s="0" t="n">
        <v>1</v>
      </c>
      <c r="AQ151" s="0" t="n">
        <v>0</v>
      </c>
      <c r="AR151" s="0" t="n">
        <v>0</v>
      </c>
      <c r="AS151" s="0" t="inlineStr"/>
      <c r="AT151" s="0" t="n">
        <v>0.11</v>
      </c>
      <c r="AU151" s="0" t="inlineStr"/>
      <c r="AV151" s="0" t="n">
        <v>0</v>
      </c>
      <c r="AW151" s="0" t="n">
        <v>2</v>
      </c>
      <c r="AX151" s="0" t="n">
        <v>78847208</v>
      </c>
      <c r="AY151" s="0" t="n">
        <v>1</v>
      </c>
      <c r="AZ151" s="0" t="n">
        <v>0</v>
      </c>
      <c r="BA151" s="0" t="n">
        <v>147</v>
      </c>
      <c r="BB151" s="0" t="n">
        <v>0</v>
      </c>
      <c r="BC151" s="0" t="n">
        <v>0</v>
      </c>
      <c r="BD151" s="0" t="n">
        <v>0</v>
      </c>
      <c r="BE151" s="0" t="n">
        <v>0</v>
      </c>
      <c r="BF151" s="0" t="n">
        <v>0</v>
      </c>
      <c r="BG151" s="0" t="n">
        <v>0</v>
      </c>
      <c r="BH151" s="0" t="n">
        <v>0</v>
      </c>
      <c r="BI151" s="0" t="n">
        <v>0</v>
      </c>
      <c r="BJ151" s="0" t="n">
        <v>0</v>
      </c>
      <c r="BK151" s="0" t="n">
        <v>0</v>
      </c>
      <c r="BL151" s="0" t="n">
        <v>0</v>
      </c>
      <c r="BM151" s="0" t="n">
        <v>0</v>
      </c>
      <c r="BN151" s="0" t="n">
        <v>0</v>
      </c>
      <c r="BO151" s="0" t="n">
        <v>0</v>
      </c>
      <c r="BP151" s="0" t="n">
        <v>0</v>
      </c>
      <c r="BQ151" s="0" t="n">
        <v>0</v>
      </c>
      <c r="BR151" s="0" t="n">
        <v>0</v>
      </c>
      <c r="BS151" s="0" t="n">
        <v>0</v>
      </c>
      <c r="BT151" s="0" t="n">
        <v>0</v>
      </c>
      <c r="BU151" s="0" t="n">
        <v>0</v>
      </c>
      <c r="BV151" s="0" t="n">
        <v>0</v>
      </c>
      <c r="BW151" s="0" t="n">
        <v>0</v>
      </c>
      <c r="CV151" s="0" t="n">
        <v>0</v>
      </c>
      <c r="CW151" s="0" t="n">
        <v>0</v>
      </c>
      <c r="CX151" s="0">
        <f>ROUND(Y151*Source!I482,7)</f>
        <v/>
      </c>
      <c r="CY151" s="0">
        <f>AA151</f>
        <v/>
      </c>
      <c r="CZ151" s="0">
        <f>AE151</f>
        <v/>
      </c>
      <c r="DA151" s="0">
        <f>AI151</f>
        <v/>
      </c>
      <c r="DB151" s="0">
        <f>ROUND(ROUND(AT151*CZ151,2),2)</f>
        <v/>
      </c>
      <c r="DC151" s="0">
        <f>ROUND(ROUND(AT151*AG151,2),2)</f>
        <v/>
      </c>
      <c r="DD151" s="0" t="inlineStr"/>
      <c r="DE151" s="0" t="inlineStr"/>
      <c r="DF151" s="0">
        <f>ROUND(ROUND(AE151*AI151,0)*CX151,0)</f>
        <v/>
      </c>
      <c r="DG151" s="0">
        <f>ROUND(ROUND(AF151,0)*CX151,0)</f>
        <v/>
      </c>
      <c r="DH151" s="0">
        <f>ROUND(ROUND(AG151,0)*CX151,0)</f>
        <v/>
      </c>
      <c r="DI151" s="0">
        <f>ROUND(ROUND(AH151,0)*CX151,0)</f>
        <v/>
      </c>
      <c r="DJ151" s="0">
        <f>DF151</f>
        <v/>
      </c>
      <c r="DK151" s="0" t="n">
        <v>0</v>
      </c>
      <c r="DL151" s="0" t="inlineStr"/>
      <c r="DM151" s="0" t="n">
        <v>0</v>
      </c>
      <c r="DN151" s="0" t="inlineStr"/>
      <c r="DO151" s="0" t="n">
        <v>0</v>
      </c>
    </row>
    <row r="152">
      <c r="A152" s="0">
        <f>ROW(Source!A482)</f>
        <v/>
      </c>
      <c r="B152" s="0" t="n">
        <v>78845955</v>
      </c>
      <c r="C152" s="0" t="n">
        <v>78847194</v>
      </c>
      <c r="D152" s="0" t="n">
        <v>29142947</v>
      </c>
      <c r="E152" s="0" t="n">
        <v>1</v>
      </c>
      <c r="F152" s="0" t="n">
        <v>1</v>
      </c>
      <c r="G152" s="0" t="n">
        <v>1</v>
      </c>
      <c r="H152" s="0" t="n">
        <v>3</v>
      </c>
      <c r="I152" s="0" t="inlineStr">
        <is>
          <t>302-1175</t>
        </is>
      </c>
      <c r="J152" s="0" t="inlineStr">
        <is>
          <t>ТССЦ Московской обл., 302-1175, приказ Минстроя России №675/пр от 28.02.2017 № 256/пр</t>
        </is>
      </c>
      <c r="K15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52" s="0" t="n">
        <v>1354</v>
      </c>
      <c r="N152" s="0" t="n">
        <v>1010</v>
      </c>
      <c r="O152" s="0" t="inlineStr">
        <is>
          <t>шт.</t>
        </is>
      </c>
      <c r="P152" s="0" t="inlineStr">
        <is>
          <t>шт.</t>
        </is>
      </c>
      <c r="Q152" s="0" t="n">
        <v>1</v>
      </c>
      <c r="W152" s="0" t="n">
        <v>0</v>
      </c>
      <c r="X152" s="0" t="n">
        <v>1348129569</v>
      </c>
      <c r="Y152" s="0">
        <f>AT152</f>
        <v/>
      </c>
      <c r="AA152" s="0" t="n">
        <v>3336.9</v>
      </c>
      <c r="AB152" s="0" t="n">
        <v>0</v>
      </c>
      <c r="AC152" s="0" t="n">
        <v>0</v>
      </c>
      <c r="AD152" s="0" t="n">
        <v>0</v>
      </c>
      <c r="AE152" s="0" t="n">
        <v>257.08</v>
      </c>
      <c r="AF152" s="0" t="n">
        <v>0</v>
      </c>
      <c r="AG152" s="0" t="n">
        <v>0</v>
      </c>
      <c r="AH152" s="0" t="n">
        <v>0</v>
      </c>
      <c r="AI152" s="0" t="n">
        <v>12.98</v>
      </c>
      <c r="AJ152" s="0" t="n">
        <v>1</v>
      </c>
      <c r="AK152" s="0" t="n">
        <v>1</v>
      </c>
      <c r="AL152" s="0" t="n">
        <v>1</v>
      </c>
      <c r="AM152" s="0" t="n">
        <v>2</v>
      </c>
      <c r="AN152" s="0" t="n">
        <v>0</v>
      </c>
      <c r="AO152" s="0" t="n">
        <v>1</v>
      </c>
      <c r="AP152" s="0" t="n">
        <v>1</v>
      </c>
      <c r="AQ152" s="0" t="n">
        <v>0</v>
      </c>
      <c r="AR152" s="0" t="n">
        <v>0</v>
      </c>
      <c r="AS152" s="0" t="inlineStr"/>
      <c r="AT152" s="0" t="n">
        <v>100</v>
      </c>
      <c r="AU152" s="0" t="inlineStr"/>
      <c r="AV152" s="0" t="n">
        <v>0</v>
      </c>
      <c r="AW152" s="0" t="n">
        <v>2</v>
      </c>
      <c r="AX152" s="0" t="n">
        <v>78847209</v>
      </c>
      <c r="AY152" s="0" t="n">
        <v>1</v>
      </c>
      <c r="AZ152" s="0" t="n">
        <v>0</v>
      </c>
      <c r="BA152" s="0" t="n">
        <v>148</v>
      </c>
      <c r="BB152" s="0" t="n">
        <v>0</v>
      </c>
      <c r="BC152" s="0" t="n">
        <v>0</v>
      </c>
      <c r="BD152" s="0" t="n">
        <v>0</v>
      </c>
      <c r="BE152" s="0" t="n">
        <v>0</v>
      </c>
      <c r="BF152" s="0" t="n">
        <v>0</v>
      </c>
      <c r="BG152" s="0" t="n">
        <v>0</v>
      </c>
      <c r="BH152" s="0" t="n">
        <v>0</v>
      </c>
      <c r="BI152" s="0" t="n">
        <v>0</v>
      </c>
      <c r="BJ152" s="0" t="n">
        <v>0</v>
      </c>
      <c r="BK152" s="0" t="n">
        <v>0</v>
      </c>
      <c r="BL152" s="0" t="n">
        <v>0</v>
      </c>
      <c r="BM152" s="0" t="n">
        <v>0</v>
      </c>
      <c r="BN152" s="0" t="n">
        <v>0</v>
      </c>
      <c r="BO152" s="0" t="n">
        <v>0</v>
      </c>
      <c r="BP152" s="0" t="n">
        <v>0</v>
      </c>
      <c r="BQ152" s="0" t="n">
        <v>0</v>
      </c>
      <c r="BR152" s="0" t="n">
        <v>0</v>
      </c>
      <c r="BS152" s="0" t="n">
        <v>0</v>
      </c>
      <c r="BT152" s="0" t="n">
        <v>0</v>
      </c>
      <c r="BU152" s="0" t="n">
        <v>0</v>
      </c>
      <c r="BV152" s="0" t="n">
        <v>0</v>
      </c>
      <c r="BW152" s="0" t="n">
        <v>0</v>
      </c>
      <c r="CV152" s="0" t="n">
        <v>0</v>
      </c>
      <c r="CW152" s="0" t="n">
        <v>0</v>
      </c>
      <c r="CX152" s="0">
        <f>ROUND(Y152*Source!I482,7)</f>
        <v/>
      </c>
      <c r="CY152" s="0">
        <f>AA152</f>
        <v/>
      </c>
      <c r="CZ152" s="0">
        <f>AE152</f>
        <v/>
      </c>
      <c r="DA152" s="0">
        <f>AI152</f>
        <v/>
      </c>
      <c r="DB152" s="0">
        <f>ROUND(ROUND(AT152*CZ152,2),2)</f>
        <v/>
      </c>
      <c r="DC152" s="0">
        <f>ROUND(ROUND(AT152*AG152,2),2)</f>
        <v/>
      </c>
      <c r="DD152" s="0" t="inlineStr"/>
      <c r="DE152" s="0" t="inlineStr"/>
      <c r="DF152" s="0">
        <f>ROUND(ROUND(AE152*AI152,0)*CX152,0)</f>
        <v/>
      </c>
      <c r="DG152" s="0">
        <f>ROUND(ROUND(AF152,0)*CX152,0)</f>
        <v/>
      </c>
      <c r="DH152" s="0">
        <f>ROUND(ROUND(AG152,0)*CX152,0)</f>
        <v/>
      </c>
      <c r="DI152" s="0">
        <f>ROUND(ROUND(AH152,0)*CX152,0)</f>
        <v/>
      </c>
      <c r="DJ152" s="0">
        <f>DF152</f>
        <v/>
      </c>
      <c r="DK152" s="0" t="n">
        <v>0</v>
      </c>
      <c r="DL152" s="0" t="inlineStr"/>
      <c r="DM152" s="0" t="n">
        <v>0</v>
      </c>
      <c r="DN152" s="0" t="inlineStr"/>
      <c r="DO152" s="0" t="n">
        <v>0</v>
      </c>
    </row>
    <row r="153">
      <c r="A153" s="0">
        <f>ROW(Source!A482)</f>
        <v/>
      </c>
      <c r="B153" s="0" t="n">
        <v>78845955</v>
      </c>
      <c r="C153" s="0" t="n">
        <v>78847194</v>
      </c>
      <c r="D153" s="0" t="n">
        <v>29171635</v>
      </c>
      <c r="E153" s="0" t="n">
        <v>1</v>
      </c>
      <c r="F153" s="0" t="n">
        <v>1</v>
      </c>
      <c r="G153" s="0" t="n">
        <v>1</v>
      </c>
      <c r="H153" s="0" t="n">
        <v>3</v>
      </c>
      <c r="I153" s="0" t="inlineStr">
        <is>
          <t>509-0966</t>
        </is>
      </c>
      <c r="J153" s="0" t="inlineStr">
        <is>
          <t>ТССЦ Московской обл., 509-0966, приказ Минстроя России №675/пр от 28.02.2017 № 258/пр</t>
        </is>
      </c>
      <c r="K153" s="0" t="inlineStr">
        <is>
          <t>Прокладки из паронита марки ПМБ, толщиной 1 мм, диаметром 50 мм</t>
        </is>
      </c>
      <c r="L153" s="0" t="n">
        <v>1356</v>
      </c>
      <c r="N153" s="0" t="n">
        <v>1010</v>
      </c>
      <c r="O153" s="0" t="inlineStr">
        <is>
          <t>1000 шт.</t>
        </is>
      </c>
      <c r="P153" s="0" t="inlineStr">
        <is>
          <t>1000 шт.</t>
        </is>
      </c>
      <c r="Q153" s="0" t="n">
        <v>1000</v>
      </c>
      <c r="W153" s="0" t="n">
        <v>0</v>
      </c>
      <c r="X153" s="0" t="n">
        <v>469352752</v>
      </c>
      <c r="Y153" s="0">
        <f>AT153</f>
        <v/>
      </c>
      <c r="AA153" s="0" t="n">
        <v>12316.54</v>
      </c>
      <c r="AB153" s="0" t="n">
        <v>0</v>
      </c>
      <c r="AC153" s="0" t="n">
        <v>0</v>
      </c>
      <c r="AD153" s="0" t="n">
        <v>0</v>
      </c>
      <c r="AE153" s="0" t="n">
        <v>3450.01</v>
      </c>
      <c r="AF153" s="0" t="n">
        <v>0</v>
      </c>
      <c r="AG153" s="0" t="n">
        <v>0</v>
      </c>
      <c r="AH153" s="0" t="n">
        <v>0</v>
      </c>
      <c r="AI153" s="0" t="n">
        <v>3.57</v>
      </c>
      <c r="AJ153" s="0" t="n">
        <v>1</v>
      </c>
      <c r="AK153" s="0" t="n">
        <v>1</v>
      </c>
      <c r="AL153" s="0" t="n">
        <v>1</v>
      </c>
      <c r="AM153" s="0" t="n">
        <v>2</v>
      </c>
      <c r="AN153" s="0" t="n">
        <v>0</v>
      </c>
      <c r="AO153" s="0" t="n">
        <v>1</v>
      </c>
      <c r="AP153" s="0" t="n">
        <v>1</v>
      </c>
      <c r="AQ153" s="0" t="n">
        <v>0</v>
      </c>
      <c r="AR153" s="0" t="n">
        <v>0</v>
      </c>
      <c r="AS153" s="0" t="inlineStr"/>
      <c r="AT153" s="0" t="n">
        <v>0.2</v>
      </c>
      <c r="AU153" s="0" t="inlineStr"/>
      <c r="AV153" s="0" t="n">
        <v>0</v>
      </c>
      <c r="AW153" s="0" t="n">
        <v>2</v>
      </c>
      <c r="AX153" s="0" t="n">
        <v>78847210</v>
      </c>
      <c r="AY153" s="0" t="n">
        <v>1</v>
      </c>
      <c r="AZ153" s="0" t="n">
        <v>0</v>
      </c>
      <c r="BA153" s="0" t="n">
        <v>149</v>
      </c>
      <c r="BB153" s="0" t="n">
        <v>0</v>
      </c>
      <c r="BC153" s="0" t="n">
        <v>0</v>
      </c>
      <c r="BD153" s="0" t="n">
        <v>0</v>
      </c>
      <c r="BE153" s="0" t="n">
        <v>0</v>
      </c>
      <c r="BF153" s="0" t="n">
        <v>0</v>
      </c>
      <c r="BG153" s="0" t="n">
        <v>0</v>
      </c>
      <c r="BH153" s="0" t="n">
        <v>0</v>
      </c>
      <c r="BI153" s="0" t="n">
        <v>0</v>
      </c>
      <c r="BJ153" s="0" t="n">
        <v>0</v>
      </c>
      <c r="BK153" s="0" t="n">
        <v>0</v>
      </c>
      <c r="BL153" s="0" t="n">
        <v>0</v>
      </c>
      <c r="BM153" s="0" t="n">
        <v>0</v>
      </c>
      <c r="BN153" s="0" t="n">
        <v>0</v>
      </c>
      <c r="BO153" s="0" t="n">
        <v>0</v>
      </c>
      <c r="BP153" s="0" t="n">
        <v>0</v>
      </c>
      <c r="BQ153" s="0" t="n">
        <v>0</v>
      </c>
      <c r="BR153" s="0" t="n">
        <v>0</v>
      </c>
      <c r="BS153" s="0" t="n">
        <v>0</v>
      </c>
      <c r="BT153" s="0" t="n">
        <v>0</v>
      </c>
      <c r="BU153" s="0" t="n">
        <v>0</v>
      </c>
      <c r="BV153" s="0" t="n">
        <v>0</v>
      </c>
      <c r="BW153" s="0" t="n">
        <v>0</v>
      </c>
      <c r="CV153" s="0" t="n">
        <v>0</v>
      </c>
      <c r="CW153" s="0" t="n">
        <v>0</v>
      </c>
      <c r="CX153" s="0">
        <f>ROUND(Y153*Source!I482,7)</f>
        <v/>
      </c>
      <c r="CY153" s="0">
        <f>AA153</f>
        <v/>
      </c>
      <c r="CZ153" s="0">
        <f>AE153</f>
        <v/>
      </c>
      <c r="DA153" s="0">
        <f>AI153</f>
        <v/>
      </c>
      <c r="DB153" s="0">
        <f>ROUND(ROUND(AT153*CZ153,2),2)</f>
        <v/>
      </c>
      <c r="DC153" s="0">
        <f>ROUND(ROUND(AT153*AG153,2),2)</f>
        <v/>
      </c>
      <c r="DD153" s="0" t="inlineStr"/>
      <c r="DE153" s="0" t="inlineStr"/>
      <c r="DF153" s="0">
        <f>ROUND(ROUND(AE153*AI153,0)*CX153,0)</f>
        <v/>
      </c>
      <c r="DG153" s="0">
        <f>ROUND(ROUND(AF153,0)*CX153,0)</f>
        <v/>
      </c>
      <c r="DH153" s="0">
        <f>ROUND(ROUND(AG153,0)*CX153,0)</f>
        <v/>
      </c>
      <c r="DI153" s="0">
        <f>ROUND(ROUND(AH153,0)*CX153,0)</f>
        <v/>
      </c>
      <c r="DJ153" s="0">
        <f>DF153</f>
        <v/>
      </c>
      <c r="DK153" s="0" t="n">
        <v>0</v>
      </c>
      <c r="DL153" s="0" t="inlineStr"/>
      <c r="DM153" s="0" t="n">
        <v>0</v>
      </c>
      <c r="DN153" s="0" t="inlineStr"/>
      <c r="DO153" s="0" t="n">
        <v>0</v>
      </c>
    </row>
    <row r="154">
      <c r="A154" s="0">
        <f>ROW(Source!A482)</f>
        <v/>
      </c>
      <c r="B154" s="0" t="n">
        <v>78845955</v>
      </c>
      <c r="C154" s="0" t="n">
        <v>78847194</v>
      </c>
      <c r="D154" s="0" t="n">
        <v>29164350</v>
      </c>
      <c r="E154" s="0" t="n">
        <v>1</v>
      </c>
      <c r="F154" s="0" t="n">
        <v>1</v>
      </c>
      <c r="G154" s="0" t="n">
        <v>1</v>
      </c>
      <c r="H154" s="0" t="n">
        <v>3</v>
      </c>
      <c r="I154" s="0" t="inlineStr">
        <is>
          <t>509-9899</t>
        </is>
      </c>
      <c r="J154" s="0" t="inlineStr">
        <is>
          <t>ТССЦ Московской обл., 509-9899, приказ Минстроя России №675/пр от 28.02.2017 № 258/пр</t>
        </is>
      </c>
      <c r="K154" s="0" t="inlineStr">
        <is>
          <t>Строительный мусор и масса возвратных материалов</t>
        </is>
      </c>
      <c r="L154" s="0" t="n">
        <v>1348</v>
      </c>
      <c r="N154" s="0" t="n">
        <v>1009</v>
      </c>
      <c r="O154" s="0" t="inlineStr">
        <is>
          <t>т</t>
        </is>
      </c>
      <c r="P154" s="0" t="inlineStr">
        <is>
          <t>т</t>
        </is>
      </c>
      <c r="Q154" s="0" t="n">
        <v>1000</v>
      </c>
      <c r="W154" s="0" t="n">
        <v>0</v>
      </c>
      <c r="X154" s="0" t="n">
        <v>1839160745</v>
      </c>
      <c r="Y154" s="0">
        <f>AT154</f>
        <v/>
      </c>
      <c r="AA154" s="0" t="n">
        <v>0</v>
      </c>
      <c r="AB154" s="0" t="n">
        <v>0</v>
      </c>
      <c r="AC154" s="0" t="n">
        <v>0</v>
      </c>
      <c r="AD154" s="0" t="n">
        <v>0</v>
      </c>
      <c r="AE154" s="0" t="n">
        <v>0</v>
      </c>
      <c r="AF154" s="0" t="n">
        <v>0</v>
      </c>
      <c r="AG154" s="0" t="n">
        <v>0</v>
      </c>
      <c r="AH154" s="0" t="n">
        <v>0</v>
      </c>
      <c r="AI154" s="0" t="n">
        <v>1</v>
      </c>
      <c r="AJ154" s="0" t="n">
        <v>1</v>
      </c>
      <c r="AK154" s="0" t="n">
        <v>1</v>
      </c>
      <c r="AL154" s="0" t="n">
        <v>1</v>
      </c>
      <c r="AM154" s="0" t="n">
        <v>0</v>
      </c>
      <c r="AN154" s="0" t="n">
        <v>0</v>
      </c>
      <c r="AO154" s="0" t="n">
        <v>0</v>
      </c>
      <c r="AP154" s="0" t="n">
        <v>1</v>
      </c>
      <c r="AQ154" s="0" t="n">
        <v>0</v>
      </c>
      <c r="AR154" s="0" t="n">
        <v>0</v>
      </c>
      <c r="AS154" s="0" t="inlineStr"/>
      <c r="AT154" s="0" t="n">
        <v>1.8</v>
      </c>
      <c r="AU154" s="0" t="inlineStr"/>
      <c r="AV154" s="0" t="n">
        <v>0</v>
      </c>
      <c r="AW154" s="0" t="n">
        <v>2</v>
      </c>
      <c r="AX154" s="0" t="n">
        <v>78847211</v>
      </c>
      <c r="AY154" s="0" t="n">
        <v>1</v>
      </c>
      <c r="AZ154" s="0" t="n">
        <v>0</v>
      </c>
      <c r="BA154" s="0" t="n">
        <v>150</v>
      </c>
      <c r="BB154" s="0" t="n">
        <v>0</v>
      </c>
      <c r="BC154" s="0" t="n">
        <v>0</v>
      </c>
      <c r="BD154" s="0" t="n">
        <v>0</v>
      </c>
      <c r="BE154" s="0" t="n">
        <v>0</v>
      </c>
      <c r="BF154" s="0" t="n">
        <v>0</v>
      </c>
      <c r="BG154" s="0" t="n">
        <v>0</v>
      </c>
      <c r="BH154" s="0" t="n">
        <v>0</v>
      </c>
      <c r="BI154" s="0" t="n">
        <v>0</v>
      </c>
      <c r="BJ154" s="0" t="n">
        <v>0</v>
      </c>
      <c r="BK154" s="0" t="n">
        <v>0</v>
      </c>
      <c r="BL154" s="0" t="n">
        <v>0</v>
      </c>
      <c r="BM154" s="0" t="n">
        <v>0</v>
      </c>
      <c r="BN154" s="0" t="n">
        <v>0</v>
      </c>
      <c r="BO154" s="0" t="n">
        <v>0</v>
      </c>
      <c r="BP154" s="0" t="n">
        <v>0</v>
      </c>
      <c r="BQ154" s="0" t="n">
        <v>0</v>
      </c>
      <c r="BR154" s="0" t="n">
        <v>0</v>
      </c>
      <c r="BS154" s="0" t="n">
        <v>0</v>
      </c>
      <c r="BT154" s="0" t="n">
        <v>0</v>
      </c>
      <c r="BU154" s="0" t="n">
        <v>0</v>
      </c>
      <c r="BV154" s="0" t="n">
        <v>0</v>
      </c>
      <c r="BW154" s="0" t="n">
        <v>0</v>
      </c>
      <c r="CV154" s="0" t="n">
        <v>0</v>
      </c>
      <c r="CW154" s="0" t="n">
        <v>0</v>
      </c>
      <c r="CX154" s="0">
        <f>ROUND(Y154*Source!I482,7)</f>
        <v/>
      </c>
      <c r="CY154" s="0">
        <f>AA154</f>
        <v/>
      </c>
      <c r="CZ154" s="0">
        <f>AE154</f>
        <v/>
      </c>
      <c r="DA154" s="0">
        <f>AI154</f>
        <v/>
      </c>
      <c r="DB154" s="0">
        <f>ROUND(ROUND(AT154*CZ154,2),2)</f>
        <v/>
      </c>
      <c r="DC154" s="0">
        <f>ROUND(ROUND(AT154*AG154,2),2)</f>
        <v/>
      </c>
      <c r="DD154" s="0" t="inlineStr"/>
      <c r="DE154" s="0" t="inlineStr"/>
      <c r="DF154" s="0">
        <f>ROUND(ROUND(AE154,0)*CX154,0)</f>
        <v/>
      </c>
      <c r="DG154" s="0">
        <f>ROUND(ROUND(AF154,0)*CX154,0)</f>
        <v/>
      </c>
      <c r="DH154" s="0">
        <f>ROUND(ROUND(AG154,0)*CX154,0)</f>
        <v/>
      </c>
      <c r="DI154" s="0">
        <f>ROUND(ROUND(AH154,0)*CX154,0)</f>
        <v/>
      </c>
      <c r="DJ154" s="0">
        <f>DF154</f>
        <v/>
      </c>
      <c r="DK154" s="0" t="n">
        <v>0</v>
      </c>
      <c r="DL154" s="0" t="inlineStr"/>
      <c r="DM154" s="0" t="n">
        <v>0</v>
      </c>
      <c r="DN154" s="0" t="inlineStr"/>
      <c r="DO154" s="0" t="n">
        <v>0</v>
      </c>
    </row>
    <row r="155">
      <c r="A155" s="0">
        <f>ROW(Source!A484)</f>
        <v/>
      </c>
      <c r="B155" s="0" t="n">
        <v>78845955</v>
      </c>
      <c r="C155" s="0" t="n">
        <v>78849719</v>
      </c>
      <c r="D155" s="0" t="n">
        <v>18442827</v>
      </c>
      <c r="E155" s="0" t="n">
        <v>1</v>
      </c>
      <c r="F155" s="0" t="n">
        <v>1</v>
      </c>
      <c r="G155" s="0" t="n">
        <v>1</v>
      </c>
      <c r="H155" s="0" t="n">
        <v>1</v>
      </c>
      <c r="I155" s="0" t="inlineStr">
        <is>
          <t>1-1053-90</t>
        </is>
      </c>
      <c r="J155" s="0" t="inlineStr"/>
      <c r="K155" s="0" t="inlineStr">
        <is>
          <t>Рабочий строитель среднего разряда 5,3</t>
        </is>
      </c>
      <c r="L155" s="0" t="n">
        <v>1369</v>
      </c>
      <c r="N155" s="0" t="n">
        <v>1013</v>
      </c>
      <c r="O155" s="0" t="inlineStr">
        <is>
          <t>чел.-ч</t>
        </is>
      </c>
      <c r="P155" s="0" t="inlineStr">
        <is>
          <t>чел.-ч</t>
        </is>
      </c>
      <c r="Q155" s="0" t="n">
        <v>1</v>
      </c>
      <c r="W155" s="0" t="n">
        <v>0</v>
      </c>
      <c r="X155" s="0" t="n">
        <v>717490484</v>
      </c>
      <c r="Y155" s="0">
        <f>AT155</f>
        <v/>
      </c>
      <c r="AA155" s="0" t="n">
        <v>0</v>
      </c>
      <c r="AB155" s="0" t="n">
        <v>0</v>
      </c>
      <c r="AC155" s="0" t="n">
        <v>0</v>
      </c>
      <c r="AD155" s="0" t="n">
        <v>11.64</v>
      </c>
      <c r="AE155" s="0" t="n">
        <v>0</v>
      </c>
      <c r="AF155" s="0" t="n">
        <v>0</v>
      </c>
      <c r="AG155" s="0" t="n">
        <v>0</v>
      </c>
      <c r="AH155" s="0" t="n">
        <v>11.64</v>
      </c>
      <c r="AI155" s="0" t="n">
        <v>1</v>
      </c>
      <c r="AJ155" s="0" t="n">
        <v>1</v>
      </c>
      <c r="AK155" s="0" t="n">
        <v>1</v>
      </c>
      <c r="AL155" s="0" t="n">
        <v>1</v>
      </c>
      <c r="AM155" s="0" t="n">
        <v>-2</v>
      </c>
      <c r="AN155" s="0" t="n">
        <v>0</v>
      </c>
      <c r="AO155" s="0" t="n">
        <v>1</v>
      </c>
      <c r="AP155" s="0" t="n">
        <v>1</v>
      </c>
      <c r="AQ155" s="0" t="n">
        <v>0</v>
      </c>
      <c r="AR155" s="0" t="n">
        <v>0</v>
      </c>
      <c r="AS155" s="0" t="inlineStr"/>
      <c r="AT155" s="0" t="n">
        <v>5.01</v>
      </c>
      <c r="AU155" s="0" t="inlineStr"/>
      <c r="AV155" s="0" t="n">
        <v>1</v>
      </c>
      <c r="AW155" s="0" t="n">
        <v>2</v>
      </c>
      <c r="AX155" s="0" t="n">
        <v>78849720</v>
      </c>
      <c r="AY155" s="0" t="n">
        <v>1</v>
      </c>
      <c r="AZ155" s="0" t="n">
        <v>0</v>
      </c>
      <c r="BA155" s="0" t="n">
        <v>151</v>
      </c>
      <c r="BB155" s="0" t="n">
        <v>0</v>
      </c>
      <c r="BC155" s="0" t="n">
        <v>0</v>
      </c>
      <c r="BD155" s="0" t="n">
        <v>0</v>
      </c>
      <c r="BE155" s="0" t="n">
        <v>0</v>
      </c>
      <c r="BF155" s="0" t="n">
        <v>0</v>
      </c>
      <c r="BG155" s="0" t="n">
        <v>0</v>
      </c>
      <c r="BH155" s="0" t="n">
        <v>0</v>
      </c>
      <c r="BI155" s="0" t="n">
        <v>0</v>
      </c>
      <c r="BJ155" s="0" t="n">
        <v>0</v>
      </c>
      <c r="BK155" s="0" t="n">
        <v>0</v>
      </c>
      <c r="BL155" s="0" t="n">
        <v>0</v>
      </c>
      <c r="BM155" s="0" t="n">
        <v>0</v>
      </c>
      <c r="BN155" s="0" t="n">
        <v>0</v>
      </c>
      <c r="BO155" s="0" t="n">
        <v>0</v>
      </c>
      <c r="BP155" s="0" t="n">
        <v>0</v>
      </c>
      <c r="BQ155" s="0" t="n">
        <v>0</v>
      </c>
      <c r="BR155" s="0" t="n">
        <v>0</v>
      </c>
      <c r="BS155" s="0" t="n">
        <v>0</v>
      </c>
      <c r="BT155" s="0" t="n">
        <v>0</v>
      </c>
      <c r="BU155" s="0" t="n">
        <v>0</v>
      </c>
      <c r="BV155" s="0" t="n">
        <v>0</v>
      </c>
      <c r="BW155" s="0" t="n">
        <v>0</v>
      </c>
      <c r="CU155" s="0">
        <f>ROUND(AT155*Source!I484*AH155*AL155,0)</f>
        <v/>
      </c>
      <c r="CV155" s="0">
        <f>ROUND(Y155*Source!I484,7)</f>
        <v/>
      </c>
      <c r="CW155" s="0" t="n">
        <v>0</v>
      </c>
      <c r="CX155" s="0">
        <f>ROUND(Y155*Source!I484,7)</f>
        <v/>
      </c>
      <c r="CY155" s="0">
        <f>AD155</f>
        <v/>
      </c>
      <c r="CZ155" s="0">
        <f>AH155</f>
        <v/>
      </c>
      <c r="DA155" s="0">
        <f>AL155</f>
        <v/>
      </c>
      <c r="DB155" s="0">
        <f>ROUND(ROUND(AT155*CZ155,2),2)</f>
        <v/>
      </c>
      <c r="DC155" s="0">
        <f>ROUND(ROUND(AT155*AG155,2),2)</f>
        <v/>
      </c>
      <c r="DD155" s="0" t="inlineStr"/>
      <c r="DE155" s="0" t="inlineStr"/>
      <c r="DF155" s="0">
        <f>ROUND(ROUND(AE155,0)*CX155,0)</f>
        <v/>
      </c>
      <c r="DG155" s="0">
        <f>ROUND(ROUND(AF155,0)*CX155,0)</f>
        <v/>
      </c>
      <c r="DH155" s="0">
        <f>ROUND(ROUND(AG155,0)*CX155,0)</f>
        <v/>
      </c>
      <c r="DI155" s="0">
        <f>ROUND(ROUND(AH155,0)*CX155,0)</f>
        <v/>
      </c>
      <c r="DJ155" s="0">
        <f>DI155</f>
        <v/>
      </c>
      <c r="DK155" s="0" t="n">
        <v>0</v>
      </c>
      <c r="DL155" s="0" t="inlineStr"/>
      <c r="DM155" s="0" t="n">
        <v>0</v>
      </c>
      <c r="DN155" s="0" t="inlineStr"/>
      <c r="DO155" s="0" t="n">
        <v>0</v>
      </c>
    </row>
    <row r="156">
      <c r="A156" s="0">
        <f>ROW(Source!A484)</f>
        <v/>
      </c>
      <c r="B156" s="0" t="n">
        <v>78845955</v>
      </c>
      <c r="C156" s="0" t="n">
        <v>78849719</v>
      </c>
      <c r="D156" s="0" t="n">
        <v>29172703</v>
      </c>
      <c r="E156" s="0" t="n">
        <v>1</v>
      </c>
      <c r="F156" s="0" t="n">
        <v>1</v>
      </c>
      <c r="G156" s="0" t="n">
        <v>1</v>
      </c>
      <c r="H156" s="0" t="n">
        <v>2</v>
      </c>
      <c r="I156" s="0" t="inlineStr">
        <is>
          <t>042900</t>
        </is>
      </c>
      <c r="J156" s="0" t="inlineStr">
        <is>
          <t>ТСЭМ Московской обл., 042900, приказ Минстроя России №675/пр от 28.02.2017 № 264/пр</t>
        </is>
      </c>
      <c r="K15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6" s="0" t="n">
        <v>1368</v>
      </c>
      <c r="N156" s="0" t="n">
        <v>1011</v>
      </c>
      <c r="O156" s="0" t="inlineStr">
        <is>
          <t>маш.-ч</t>
        </is>
      </c>
      <c r="P156" s="0" t="inlineStr">
        <is>
          <t>маш.-ч</t>
        </is>
      </c>
      <c r="Q156" s="0" t="n">
        <v>1</v>
      </c>
      <c r="W156" s="0" t="n">
        <v>0</v>
      </c>
      <c r="X156" s="0" t="n">
        <v>1695838894</v>
      </c>
      <c r="Y156" s="0">
        <f>AT156</f>
        <v/>
      </c>
      <c r="AA156" s="0" t="n">
        <v>0</v>
      </c>
      <c r="AB156" s="0" t="n">
        <v>177.13</v>
      </c>
      <c r="AC156" s="0" t="n">
        <v>0</v>
      </c>
      <c r="AD156" s="0" t="n">
        <v>0</v>
      </c>
      <c r="AE156" s="0" t="n">
        <v>0</v>
      </c>
      <c r="AF156" s="0" t="n">
        <v>29.67</v>
      </c>
      <c r="AG156" s="0" t="n">
        <v>0</v>
      </c>
      <c r="AH156" s="0" t="n">
        <v>0</v>
      </c>
      <c r="AI156" s="0" t="n">
        <v>1</v>
      </c>
      <c r="AJ156" s="0" t="n">
        <v>5.97</v>
      </c>
      <c r="AK156" s="0" t="n">
        <v>52.25</v>
      </c>
      <c r="AL156" s="0" t="n">
        <v>1</v>
      </c>
      <c r="AM156" s="0" t="n">
        <v>2</v>
      </c>
      <c r="AN156" s="0" t="n">
        <v>0</v>
      </c>
      <c r="AO156" s="0" t="n">
        <v>1</v>
      </c>
      <c r="AP156" s="0" t="n">
        <v>1</v>
      </c>
      <c r="AQ156" s="0" t="n">
        <v>0</v>
      </c>
      <c r="AR156" s="0" t="n">
        <v>0</v>
      </c>
      <c r="AS156" s="0" t="inlineStr"/>
      <c r="AT156" s="0" t="n">
        <v>1.5</v>
      </c>
      <c r="AU156" s="0" t="inlineStr"/>
      <c r="AV156" s="0" t="n">
        <v>0</v>
      </c>
      <c r="AW156" s="0" t="n">
        <v>2</v>
      </c>
      <c r="AX156" s="0" t="n">
        <v>78849721</v>
      </c>
      <c r="AY156" s="0" t="n">
        <v>1</v>
      </c>
      <c r="AZ156" s="0" t="n">
        <v>0</v>
      </c>
      <c r="BA156" s="0" t="n">
        <v>152</v>
      </c>
      <c r="BB156" s="0" t="n">
        <v>0</v>
      </c>
      <c r="BC156" s="0" t="n">
        <v>0</v>
      </c>
      <c r="BD156" s="0" t="n">
        <v>0</v>
      </c>
      <c r="BE156" s="0" t="n">
        <v>0</v>
      </c>
      <c r="BF156" s="0" t="n">
        <v>0</v>
      </c>
      <c r="BG156" s="0" t="n">
        <v>0</v>
      </c>
      <c r="BH156" s="0" t="n">
        <v>0</v>
      </c>
      <c r="BI156" s="0" t="n">
        <v>0</v>
      </c>
      <c r="BJ156" s="0" t="n">
        <v>0</v>
      </c>
      <c r="BK156" s="0" t="n">
        <v>0</v>
      </c>
      <c r="BL156" s="0" t="n">
        <v>0</v>
      </c>
      <c r="BM156" s="0" t="n">
        <v>0</v>
      </c>
      <c r="BN156" s="0" t="n">
        <v>0</v>
      </c>
      <c r="BO156" s="0" t="n">
        <v>0</v>
      </c>
      <c r="BP156" s="0" t="n">
        <v>0</v>
      </c>
      <c r="BQ156" s="0" t="n">
        <v>0</v>
      </c>
      <c r="BR156" s="0" t="n">
        <v>0</v>
      </c>
      <c r="BS156" s="0" t="n">
        <v>0</v>
      </c>
      <c r="BT156" s="0" t="n">
        <v>0</v>
      </c>
      <c r="BU156" s="0" t="n">
        <v>0</v>
      </c>
      <c r="BV156" s="0" t="n">
        <v>0</v>
      </c>
      <c r="BW156" s="0" t="n">
        <v>0</v>
      </c>
      <c r="CV156" s="0" t="n">
        <v>0</v>
      </c>
      <c r="CW156" s="0">
        <f>ROUND(Y156*Source!I484*DO156,7)</f>
        <v/>
      </c>
      <c r="CX156" s="0">
        <f>ROUND(Y156*Source!I484,7)</f>
        <v/>
      </c>
      <c r="CY156" s="0">
        <f>AB156</f>
        <v/>
      </c>
      <c r="CZ156" s="0">
        <f>AF156</f>
        <v/>
      </c>
      <c r="DA156" s="0">
        <f>AJ156</f>
        <v/>
      </c>
      <c r="DB156" s="0">
        <f>ROUND(ROUND(AT156*CZ156,2),2)</f>
        <v/>
      </c>
      <c r="DC156" s="0">
        <f>ROUND(ROUND(AT156*AG156,2),2)</f>
        <v/>
      </c>
      <c r="DD156" s="0" t="inlineStr"/>
      <c r="DE156" s="0" t="inlineStr"/>
      <c r="DF156" s="0">
        <f>ROUND(ROUND(AE156,0)*CX156,0)</f>
        <v/>
      </c>
      <c r="DG156" s="0">
        <f>ROUND(ROUND(AF156*AJ156,0)*CX156,0)</f>
        <v/>
      </c>
      <c r="DH156" s="0">
        <f>ROUND(ROUND(AG156*AK156,0)*CX156,0)</f>
        <v/>
      </c>
      <c r="DI156" s="0">
        <f>ROUND(ROUND(AH156,0)*CX156,0)</f>
        <v/>
      </c>
      <c r="DJ156" s="0">
        <f>DG156</f>
        <v/>
      </c>
      <c r="DK156" s="0" t="n">
        <v>0</v>
      </c>
      <c r="DL156" s="0" t="inlineStr"/>
      <c r="DM156" s="0" t="n">
        <v>0</v>
      </c>
      <c r="DN156" s="0" t="inlineStr"/>
      <c r="DO156" s="0" t="n">
        <v>0</v>
      </c>
    </row>
    <row r="157">
      <c r="A157" s="0">
        <f>ROW(Source!A484)</f>
        <v/>
      </c>
      <c r="B157" s="0" t="n">
        <v>78845955</v>
      </c>
      <c r="C157" s="0" t="n">
        <v>78849719</v>
      </c>
      <c r="D157" s="0" t="n">
        <v>29110398</v>
      </c>
      <c r="E157" s="0" t="n">
        <v>1</v>
      </c>
      <c r="F157" s="0" t="n">
        <v>1</v>
      </c>
      <c r="G157" s="0" t="n">
        <v>1</v>
      </c>
      <c r="H157" s="0" t="n">
        <v>3</v>
      </c>
      <c r="I157" s="0" t="inlineStr">
        <is>
          <t>101-0388</t>
        </is>
      </c>
      <c r="J157" s="0" t="inlineStr">
        <is>
          <t>ТССЦ Московской обл., 101-0388, приказ Минстроя России №675/пр от 28.02.2017 № 254/пр</t>
        </is>
      </c>
      <c r="K157" s="0" t="inlineStr">
        <is>
          <t>Краски масляные земляные марки МА-0115 мумия, сурик железный</t>
        </is>
      </c>
      <c r="L157" s="0" t="n">
        <v>1348</v>
      </c>
      <c r="N157" s="0" t="n">
        <v>1009</v>
      </c>
      <c r="O157" s="0" t="inlineStr">
        <is>
          <t>т</t>
        </is>
      </c>
      <c r="P157" s="0" t="inlineStr">
        <is>
          <t>т</t>
        </is>
      </c>
      <c r="Q157" s="0" t="n">
        <v>1000</v>
      </c>
      <c r="W157" s="0" t="n">
        <v>0</v>
      </c>
      <c r="X157" s="0" t="n">
        <v>1625292450</v>
      </c>
      <c r="Y157" s="0">
        <f>AT157</f>
        <v/>
      </c>
      <c r="AA157" s="0" t="n">
        <v>76804.47</v>
      </c>
      <c r="AB157" s="0" t="n">
        <v>0</v>
      </c>
      <c r="AC157" s="0" t="n">
        <v>0</v>
      </c>
      <c r="AD157" s="0" t="n">
        <v>0</v>
      </c>
      <c r="AE157" s="0" t="n">
        <v>15118.99</v>
      </c>
      <c r="AF157" s="0" t="n">
        <v>0</v>
      </c>
      <c r="AG157" s="0" t="n">
        <v>0</v>
      </c>
      <c r="AH157" s="0" t="n">
        <v>0</v>
      </c>
      <c r="AI157" s="0" t="n">
        <v>5.08</v>
      </c>
      <c r="AJ157" s="0" t="n">
        <v>1</v>
      </c>
      <c r="AK157" s="0" t="n">
        <v>1</v>
      </c>
      <c r="AL157" s="0" t="n">
        <v>1</v>
      </c>
      <c r="AM157" s="0" t="n">
        <v>2</v>
      </c>
      <c r="AN157" s="0" t="n">
        <v>0</v>
      </c>
      <c r="AO157" s="0" t="n">
        <v>1</v>
      </c>
      <c r="AP157" s="0" t="n">
        <v>1</v>
      </c>
      <c r="AQ157" s="0" t="n">
        <v>0</v>
      </c>
      <c r="AR157" s="0" t="n">
        <v>0</v>
      </c>
      <c r="AS157" s="0" t="inlineStr"/>
      <c r="AT157" s="0" t="n">
        <v>5e-05</v>
      </c>
      <c r="AU157" s="0" t="inlineStr"/>
      <c r="AV157" s="0" t="n">
        <v>0</v>
      </c>
      <c r="AW157" s="0" t="n">
        <v>2</v>
      </c>
      <c r="AX157" s="0" t="n">
        <v>78849722</v>
      </c>
      <c r="AY157" s="0" t="n">
        <v>1</v>
      </c>
      <c r="AZ157" s="0" t="n">
        <v>0</v>
      </c>
      <c r="BA157" s="0" t="n">
        <v>153</v>
      </c>
      <c r="BB157" s="0" t="n">
        <v>0</v>
      </c>
      <c r="BC157" s="0" t="n">
        <v>0</v>
      </c>
      <c r="BD157" s="0" t="n">
        <v>0</v>
      </c>
      <c r="BE157" s="0" t="n">
        <v>0</v>
      </c>
      <c r="BF157" s="0" t="n">
        <v>0</v>
      </c>
      <c r="BG157" s="0" t="n">
        <v>0</v>
      </c>
      <c r="BH157" s="0" t="n">
        <v>0</v>
      </c>
      <c r="BI157" s="0" t="n">
        <v>0</v>
      </c>
      <c r="BJ157" s="0" t="n">
        <v>0</v>
      </c>
      <c r="BK157" s="0" t="n">
        <v>0</v>
      </c>
      <c r="BL157" s="0" t="n">
        <v>0</v>
      </c>
      <c r="BM157" s="0" t="n">
        <v>0</v>
      </c>
      <c r="BN157" s="0" t="n">
        <v>0</v>
      </c>
      <c r="BO157" s="0" t="n">
        <v>0</v>
      </c>
      <c r="BP157" s="0" t="n">
        <v>0</v>
      </c>
      <c r="BQ157" s="0" t="n">
        <v>0</v>
      </c>
      <c r="BR157" s="0" t="n">
        <v>0</v>
      </c>
      <c r="BS157" s="0" t="n">
        <v>0</v>
      </c>
      <c r="BT157" s="0" t="n">
        <v>0</v>
      </c>
      <c r="BU157" s="0" t="n">
        <v>0</v>
      </c>
      <c r="BV157" s="0" t="n">
        <v>0</v>
      </c>
      <c r="BW157" s="0" t="n">
        <v>0</v>
      </c>
      <c r="CV157" s="0" t="n">
        <v>0</v>
      </c>
      <c r="CW157" s="0" t="n">
        <v>0</v>
      </c>
      <c r="CX157" s="0">
        <f>ROUND(Y157*Source!I484,7)</f>
        <v/>
      </c>
      <c r="CY157" s="0">
        <f>AA157</f>
        <v/>
      </c>
      <c r="CZ157" s="0">
        <f>AE157</f>
        <v/>
      </c>
      <c r="DA157" s="0">
        <f>AI157</f>
        <v/>
      </c>
      <c r="DB157" s="0">
        <f>ROUND(ROUND(AT157*CZ157,2),2)</f>
        <v/>
      </c>
      <c r="DC157" s="0">
        <f>ROUND(ROUND(AT157*AG157,2),2)</f>
        <v/>
      </c>
      <c r="DD157" s="0" t="inlineStr"/>
      <c r="DE157" s="0" t="inlineStr"/>
      <c r="DF157" s="0">
        <f>ROUND(ROUND(AE157*AI157,0)*CX157,0)</f>
        <v/>
      </c>
      <c r="DG157" s="0">
        <f>ROUND(ROUND(AF157,0)*CX157,0)</f>
        <v/>
      </c>
      <c r="DH157" s="0">
        <f>ROUND(ROUND(AG157,0)*CX157,0)</f>
        <v/>
      </c>
      <c r="DI157" s="0">
        <f>ROUND(ROUND(AH157,0)*CX157,0)</f>
        <v/>
      </c>
      <c r="DJ157" s="0">
        <f>DF157</f>
        <v/>
      </c>
      <c r="DK157" s="0" t="n">
        <v>0</v>
      </c>
      <c r="DL157" s="0" t="inlineStr"/>
      <c r="DM157" s="0" t="n">
        <v>0</v>
      </c>
      <c r="DN157" s="0" t="inlineStr"/>
      <c r="DO157" s="0" t="n">
        <v>0</v>
      </c>
    </row>
    <row r="158">
      <c r="A158" s="0">
        <f>ROW(Source!A484)</f>
        <v/>
      </c>
      <c r="B158" s="0" t="n">
        <v>78845955</v>
      </c>
      <c r="C158" s="0" t="n">
        <v>78849719</v>
      </c>
      <c r="D158" s="0" t="n">
        <v>29110573</v>
      </c>
      <c r="E158" s="0" t="n">
        <v>1</v>
      </c>
      <c r="F158" s="0" t="n">
        <v>1</v>
      </c>
      <c r="G158" s="0" t="n">
        <v>1</v>
      </c>
      <c r="H158" s="0" t="n">
        <v>3</v>
      </c>
      <c r="I158" s="0" t="inlineStr">
        <is>
          <t>101-0628</t>
        </is>
      </c>
      <c r="J158" s="0" t="inlineStr">
        <is>
          <t>ТССЦ Московской обл., 101-0628, приказ Минстроя России №675/пр от 28.02.2017 № 254/пр</t>
        </is>
      </c>
      <c r="K158" s="0" t="inlineStr">
        <is>
          <t>Олифа комбинированная, марки К-3</t>
        </is>
      </c>
      <c r="L158" s="0" t="n">
        <v>1348</v>
      </c>
      <c r="N158" s="0" t="n">
        <v>1009</v>
      </c>
      <c r="O158" s="0" t="inlineStr">
        <is>
          <t>т</t>
        </is>
      </c>
      <c r="P158" s="0" t="inlineStr">
        <is>
          <t>т</t>
        </is>
      </c>
      <c r="Q158" s="0" t="n">
        <v>1000</v>
      </c>
      <c r="W158" s="0" t="n">
        <v>0</v>
      </c>
      <c r="X158" s="0" t="n">
        <v>24062879</v>
      </c>
      <c r="Y158" s="0">
        <f>AT158</f>
        <v/>
      </c>
      <c r="AA158" s="0" t="n">
        <v>87631.5</v>
      </c>
      <c r="AB158" s="0" t="n">
        <v>0</v>
      </c>
      <c r="AC158" s="0" t="n">
        <v>0</v>
      </c>
      <c r="AD158" s="0" t="n">
        <v>0</v>
      </c>
      <c r="AE158" s="0" t="n">
        <v>16950</v>
      </c>
      <c r="AF158" s="0" t="n">
        <v>0</v>
      </c>
      <c r="AG158" s="0" t="n">
        <v>0</v>
      </c>
      <c r="AH158" s="0" t="n">
        <v>0</v>
      </c>
      <c r="AI158" s="0" t="n">
        <v>5.17</v>
      </c>
      <c r="AJ158" s="0" t="n">
        <v>1</v>
      </c>
      <c r="AK158" s="0" t="n">
        <v>1</v>
      </c>
      <c r="AL158" s="0" t="n">
        <v>1</v>
      </c>
      <c r="AM158" s="0" t="n">
        <v>2</v>
      </c>
      <c r="AN158" s="0" t="n">
        <v>0</v>
      </c>
      <c r="AO158" s="0" t="n">
        <v>1</v>
      </c>
      <c r="AP158" s="0" t="n">
        <v>1</v>
      </c>
      <c r="AQ158" s="0" t="n">
        <v>0</v>
      </c>
      <c r="AR158" s="0" t="n">
        <v>0</v>
      </c>
      <c r="AS158" s="0" t="inlineStr"/>
      <c r="AT158" s="0" t="n">
        <v>2e-05</v>
      </c>
      <c r="AU158" s="0" t="inlineStr"/>
      <c r="AV158" s="0" t="n">
        <v>0</v>
      </c>
      <c r="AW158" s="0" t="n">
        <v>2</v>
      </c>
      <c r="AX158" s="0" t="n">
        <v>78849723</v>
      </c>
      <c r="AY158" s="0" t="n">
        <v>1</v>
      </c>
      <c r="AZ158" s="0" t="n">
        <v>0</v>
      </c>
      <c r="BA158" s="0" t="n">
        <v>154</v>
      </c>
      <c r="BB158" s="0" t="n">
        <v>0</v>
      </c>
      <c r="BC158" s="0" t="n">
        <v>0</v>
      </c>
      <c r="BD158" s="0" t="n">
        <v>0</v>
      </c>
      <c r="BE158" s="0" t="n">
        <v>0</v>
      </c>
      <c r="BF158" s="0" t="n">
        <v>0</v>
      </c>
      <c r="BG158" s="0" t="n">
        <v>0</v>
      </c>
      <c r="BH158" s="0" t="n">
        <v>0</v>
      </c>
      <c r="BI158" s="0" t="n">
        <v>0</v>
      </c>
      <c r="BJ158" s="0" t="n">
        <v>0</v>
      </c>
      <c r="BK158" s="0" t="n">
        <v>0</v>
      </c>
      <c r="BL158" s="0" t="n">
        <v>0</v>
      </c>
      <c r="BM158" s="0" t="n">
        <v>0</v>
      </c>
      <c r="BN158" s="0" t="n">
        <v>0</v>
      </c>
      <c r="BO158" s="0" t="n">
        <v>0</v>
      </c>
      <c r="BP158" s="0" t="n">
        <v>0</v>
      </c>
      <c r="BQ158" s="0" t="n">
        <v>0</v>
      </c>
      <c r="BR158" s="0" t="n">
        <v>0</v>
      </c>
      <c r="BS158" s="0" t="n">
        <v>0</v>
      </c>
      <c r="BT158" s="0" t="n">
        <v>0</v>
      </c>
      <c r="BU158" s="0" t="n">
        <v>0</v>
      </c>
      <c r="BV158" s="0" t="n">
        <v>0</v>
      </c>
      <c r="BW158" s="0" t="n">
        <v>0</v>
      </c>
      <c r="CV158" s="0" t="n">
        <v>0</v>
      </c>
      <c r="CW158" s="0" t="n">
        <v>0</v>
      </c>
      <c r="CX158" s="0">
        <f>ROUND(Y158*Source!I484,7)</f>
        <v/>
      </c>
      <c r="CY158" s="0">
        <f>AA158</f>
        <v/>
      </c>
      <c r="CZ158" s="0">
        <f>AE158</f>
        <v/>
      </c>
      <c r="DA158" s="0">
        <f>AI158</f>
        <v/>
      </c>
      <c r="DB158" s="0">
        <f>ROUND(ROUND(AT158*CZ158,2),2)</f>
        <v/>
      </c>
      <c r="DC158" s="0">
        <f>ROUND(ROUND(AT158*AG158,2),2)</f>
        <v/>
      </c>
      <c r="DD158" s="0" t="inlineStr"/>
      <c r="DE158" s="0" t="inlineStr"/>
      <c r="DF158" s="0">
        <f>ROUND(ROUND(AE158*AI158,0)*CX158,0)</f>
        <v/>
      </c>
      <c r="DG158" s="0">
        <f>ROUND(ROUND(AF158,0)*CX158,0)</f>
        <v/>
      </c>
      <c r="DH158" s="0">
        <f>ROUND(ROUND(AG158,0)*CX158,0)</f>
        <v/>
      </c>
      <c r="DI158" s="0">
        <f>ROUND(ROUND(AH158,0)*CX158,0)</f>
        <v/>
      </c>
      <c r="DJ158" s="0">
        <f>DF158</f>
        <v/>
      </c>
      <c r="DK158" s="0" t="n">
        <v>0</v>
      </c>
      <c r="DL158" s="0" t="inlineStr"/>
      <c r="DM158" s="0" t="n">
        <v>0</v>
      </c>
      <c r="DN158" s="0" t="inlineStr"/>
      <c r="DO158" s="0" t="n">
        <v>0</v>
      </c>
    </row>
    <row r="159">
      <c r="A159" s="0">
        <f>ROW(Source!A484)</f>
        <v/>
      </c>
      <c r="B159" s="0" t="n">
        <v>78845955</v>
      </c>
      <c r="C159" s="0" t="n">
        <v>78849719</v>
      </c>
      <c r="D159" s="0" t="n">
        <v>29107963</v>
      </c>
      <c r="E159" s="0" t="n">
        <v>1</v>
      </c>
      <c r="F159" s="0" t="n">
        <v>1</v>
      </c>
      <c r="G159" s="0" t="n">
        <v>1</v>
      </c>
      <c r="H159" s="0" t="n">
        <v>3</v>
      </c>
      <c r="I159" s="0" t="inlineStr">
        <is>
          <t>101-1669</t>
        </is>
      </c>
      <c r="J159" s="0" t="inlineStr">
        <is>
          <t>ТССЦ Московской обл., 101-1669, приказ Минстроя России №675/пр от 28.02.2017 № 254/пр</t>
        </is>
      </c>
      <c r="K159" s="0" t="inlineStr">
        <is>
          <t>Очес льняной</t>
        </is>
      </c>
      <c r="L159" s="0" t="n">
        <v>1346</v>
      </c>
      <c r="N159" s="0" t="n">
        <v>1009</v>
      </c>
      <c r="O159" s="0" t="inlineStr">
        <is>
          <t>кг</t>
        </is>
      </c>
      <c r="P159" s="0" t="inlineStr">
        <is>
          <t>кг</t>
        </is>
      </c>
      <c r="Q159" s="0" t="n">
        <v>1</v>
      </c>
      <c r="W159" s="0" t="n">
        <v>0</v>
      </c>
      <c r="X159" s="0" t="n">
        <v>-2113933962</v>
      </c>
      <c r="Y159" s="0">
        <f>AT159</f>
        <v/>
      </c>
      <c r="AA159" s="0" t="n">
        <v>590.67</v>
      </c>
      <c r="AB159" s="0" t="n">
        <v>0</v>
      </c>
      <c r="AC159" s="0" t="n">
        <v>0</v>
      </c>
      <c r="AD159" s="0" t="n">
        <v>0</v>
      </c>
      <c r="AE159" s="0" t="n">
        <v>37.29</v>
      </c>
      <c r="AF159" s="0" t="n">
        <v>0</v>
      </c>
      <c r="AG159" s="0" t="n">
        <v>0</v>
      </c>
      <c r="AH159" s="0" t="n">
        <v>0</v>
      </c>
      <c r="AI159" s="0" t="n">
        <v>15.84</v>
      </c>
      <c r="AJ159" s="0" t="n">
        <v>1</v>
      </c>
      <c r="AK159" s="0" t="n">
        <v>1</v>
      </c>
      <c r="AL159" s="0" t="n">
        <v>1</v>
      </c>
      <c r="AM159" s="0" t="n">
        <v>2</v>
      </c>
      <c r="AN159" s="0" t="n">
        <v>0</v>
      </c>
      <c r="AO159" s="0" t="n">
        <v>1</v>
      </c>
      <c r="AP159" s="0" t="n">
        <v>1</v>
      </c>
      <c r="AQ159" s="0" t="n">
        <v>0</v>
      </c>
      <c r="AR159" s="0" t="n">
        <v>0</v>
      </c>
      <c r="AS159" s="0" t="inlineStr"/>
      <c r="AT159" s="0" t="n">
        <v>0.02</v>
      </c>
      <c r="AU159" s="0" t="inlineStr"/>
      <c r="AV159" s="0" t="n">
        <v>0</v>
      </c>
      <c r="AW159" s="0" t="n">
        <v>2</v>
      </c>
      <c r="AX159" s="0" t="n">
        <v>78849724</v>
      </c>
      <c r="AY159" s="0" t="n">
        <v>1</v>
      </c>
      <c r="AZ159" s="0" t="n">
        <v>0</v>
      </c>
      <c r="BA159" s="0" t="n">
        <v>155</v>
      </c>
      <c r="BB159" s="0" t="n">
        <v>0</v>
      </c>
      <c r="BC159" s="0" t="n">
        <v>0</v>
      </c>
      <c r="BD159" s="0" t="n">
        <v>0</v>
      </c>
      <c r="BE159" s="0" t="n">
        <v>0</v>
      </c>
      <c r="BF159" s="0" t="n">
        <v>0</v>
      </c>
      <c r="BG159" s="0" t="n">
        <v>0</v>
      </c>
      <c r="BH159" s="0" t="n">
        <v>0</v>
      </c>
      <c r="BI159" s="0" t="n">
        <v>0</v>
      </c>
      <c r="BJ159" s="0" t="n">
        <v>0</v>
      </c>
      <c r="BK159" s="0" t="n">
        <v>0</v>
      </c>
      <c r="BL159" s="0" t="n">
        <v>0</v>
      </c>
      <c r="BM159" s="0" t="n">
        <v>0</v>
      </c>
      <c r="BN159" s="0" t="n">
        <v>0</v>
      </c>
      <c r="BO159" s="0" t="n">
        <v>0</v>
      </c>
      <c r="BP159" s="0" t="n">
        <v>0</v>
      </c>
      <c r="BQ159" s="0" t="n">
        <v>0</v>
      </c>
      <c r="BR159" s="0" t="n">
        <v>0</v>
      </c>
      <c r="BS159" s="0" t="n">
        <v>0</v>
      </c>
      <c r="BT159" s="0" t="n">
        <v>0</v>
      </c>
      <c r="BU159" s="0" t="n">
        <v>0</v>
      </c>
      <c r="BV159" s="0" t="n">
        <v>0</v>
      </c>
      <c r="BW159" s="0" t="n">
        <v>0</v>
      </c>
      <c r="CV159" s="0" t="n">
        <v>0</v>
      </c>
      <c r="CW159" s="0" t="n">
        <v>0</v>
      </c>
      <c r="CX159" s="0">
        <f>ROUND(Y159*Source!I484,7)</f>
        <v/>
      </c>
      <c r="CY159" s="0">
        <f>AA159</f>
        <v/>
      </c>
      <c r="CZ159" s="0">
        <f>AE159</f>
        <v/>
      </c>
      <c r="DA159" s="0">
        <f>AI159</f>
        <v/>
      </c>
      <c r="DB159" s="0">
        <f>ROUND(ROUND(AT159*CZ159,2),2)</f>
        <v/>
      </c>
      <c r="DC159" s="0">
        <f>ROUND(ROUND(AT159*AG159,2),2)</f>
        <v/>
      </c>
      <c r="DD159" s="0" t="inlineStr"/>
      <c r="DE159" s="0" t="inlineStr"/>
      <c r="DF159" s="0">
        <f>ROUND(ROUND(AE159*AI159,0)*CX159,0)</f>
        <v/>
      </c>
      <c r="DG159" s="0">
        <f>ROUND(ROUND(AF159,0)*CX159,0)</f>
        <v/>
      </c>
      <c r="DH159" s="0">
        <f>ROUND(ROUND(AG159,0)*CX159,0)</f>
        <v/>
      </c>
      <c r="DI159" s="0">
        <f>ROUND(ROUND(AH159,0)*CX159,0)</f>
        <v/>
      </c>
      <c r="DJ159" s="0">
        <f>DF159</f>
        <v/>
      </c>
      <c r="DK159" s="0" t="n">
        <v>0</v>
      </c>
      <c r="DL159" s="0" t="inlineStr"/>
      <c r="DM159" s="0" t="n">
        <v>0</v>
      </c>
      <c r="DN159" s="0" t="inlineStr"/>
      <c r="DO159" s="0" t="n">
        <v>0</v>
      </c>
    </row>
    <row r="160">
      <c r="A160" s="0">
        <f>ROW(Source!A484)</f>
        <v/>
      </c>
      <c r="B160" s="0" t="n">
        <v>78845955</v>
      </c>
      <c r="C160" s="0" t="n">
        <v>78849719</v>
      </c>
      <c r="D160" s="0" t="n">
        <v>29150040</v>
      </c>
      <c r="E160" s="0" t="n">
        <v>1</v>
      </c>
      <c r="F160" s="0" t="n">
        <v>1</v>
      </c>
      <c r="G160" s="0" t="n">
        <v>1</v>
      </c>
      <c r="H160" s="0" t="n">
        <v>3</v>
      </c>
      <c r="I160" s="0" t="inlineStr">
        <is>
          <t>411-0001</t>
        </is>
      </c>
      <c r="J160" s="0" t="inlineStr">
        <is>
          <t>ТССЦ Московской обл., 411-0001, приказ Минстроя России №675/пр от 28.02.2017 № 257/пр</t>
        </is>
      </c>
      <c r="K160" s="0" t="inlineStr">
        <is>
          <t>Вода</t>
        </is>
      </c>
      <c r="L160" s="0" t="n">
        <v>1339</v>
      </c>
      <c r="N160" s="0" t="n">
        <v>1007</v>
      </c>
      <c r="O160" s="0" t="inlineStr">
        <is>
          <t>м3</t>
        </is>
      </c>
      <c r="P160" s="0" t="inlineStr">
        <is>
          <t>м3</t>
        </is>
      </c>
      <c r="Q160" s="0" t="n">
        <v>1</v>
      </c>
      <c r="W160" s="0" t="n">
        <v>0</v>
      </c>
      <c r="X160" s="0" t="n">
        <v>619799737</v>
      </c>
      <c r="Y160" s="0">
        <f>AT160</f>
        <v/>
      </c>
      <c r="AA160" s="0" t="n">
        <v>31.28</v>
      </c>
      <c r="AB160" s="0" t="n">
        <v>0</v>
      </c>
      <c r="AC160" s="0" t="n">
        <v>0</v>
      </c>
      <c r="AD160" s="0" t="n">
        <v>0</v>
      </c>
      <c r="AE160" s="0" t="n">
        <v>2.44</v>
      </c>
      <c r="AF160" s="0" t="n">
        <v>0</v>
      </c>
      <c r="AG160" s="0" t="n">
        <v>0</v>
      </c>
      <c r="AH160" s="0" t="n">
        <v>0</v>
      </c>
      <c r="AI160" s="0" t="n">
        <v>12.82</v>
      </c>
      <c r="AJ160" s="0" t="n">
        <v>1</v>
      </c>
      <c r="AK160" s="0" t="n">
        <v>1</v>
      </c>
      <c r="AL160" s="0" t="n">
        <v>1</v>
      </c>
      <c r="AM160" s="0" t="n">
        <v>2</v>
      </c>
      <c r="AN160" s="0" t="n">
        <v>0</v>
      </c>
      <c r="AO160" s="0" t="n">
        <v>1</v>
      </c>
      <c r="AP160" s="0" t="n">
        <v>1</v>
      </c>
      <c r="AQ160" s="0" t="n">
        <v>0</v>
      </c>
      <c r="AR160" s="0" t="n">
        <v>0</v>
      </c>
      <c r="AS160" s="0" t="inlineStr"/>
      <c r="AT160" s="0" t="n">
        <v>1</v>
      </c>
      <c r="AU160" s="0" t="inlineStr"/>
      <c r="AV160" s="0" t="n">
        <v>0</v>
      </c>
      <c r="AW160" s="0" t="n">
        <v>2</v>
      </c>
      <c r="AX160" s="0" t="n">
        <v>78849725</v>
      </c>
      <c r="AY160" s="0" t="n">
        <v>1</v>
      </c>
      <c r="AZ160" s="0" t="n">
        <v>0</v>
      </c>
      <c r="BA160" s="0" t="n">
        <v>156</v>
      </c>
      <c r="BB160" s="0" t="n">
        <v>0</v>
      </c>
      <c r="BC160" s="0" t="n">
        <v>0</v>
      </c>
      <c r="BD160" s="0" t="n">
        <v>0</v>
      </c>
      <c r="BE160" s="0" t="n">
        <v>0</v>
      </c>
      <c r="BF160" s="0" t="n">
        <v>0</v>
      </c>
      <c r="BG160" s="0" t="n">
        <v>0</v>
      </c>
      <c r="BH160" s="0" t="n">
        <v>0</v>
      </c>
      <c r="BI160" s="0" t="n">
        <v>0</v>
      </c>
      <c r="BJ160" s="0" t="n">
        <v>0</v>
      </c>
      <c r="BK160" s="0" t="n">
        <v>0</v>
      </c>
      <c r="BL160" s="0" t="n">
        <v>0</v>
      </c>
      <c r="BM160" s="0" t="n">
        <v>0</v>
      </c>
      <c r="BN160" s="0" t="n">
        <v>0</v>
      </c>
      <c r="BO160" s="0" t="n">
        <v>0</v>
      </c>
      <c r="BP160" s="0" t="n">
        <v>0</v>
      </c>
      <c r="BQ160" s="0" t="n">
        <v>0</v>
      </c>
      <c r="BR160" s="0" t="n">
        <v>0</v>
      </c>
      <c r="BS160" s="0" t="n">
        <v>0</v>
      </c>
      <c r="BT160" s="0" t="n">
        <v>0</v>
      </c>
      <c r="BU160" s="0" t="n">
        <v>0</v>
      </c>
      <c r="BV160" s="0" t="n">
        <v>0</v>
      </c>
      <c r="BW160" s="0" t="n">
        <v>0</v>
      </c>
      <c r="CV160" s="0" t="n">
        <v>0</v>
      </c>
      <c r="CW160" s="0" t="n">
        <v>0</v>
      </c>
      <c r="CX160" s="0">
        <f>ROUND(Y160*Source!I484,7)</f>
        <v/>
      </c>
      <c r="CY160" s="0">
        <f>AA160</f>
        <v/>
      </c>
      <c r="CZ160" s="0">
        <f>AE160</f>
        <v/>
      </c>
      <c r="DA160" s="0">
        <f>AI160</f>
        <v/>
      </c>
      <c r="DB160" s="0">
        <f>ROUND(ROUND(AT160*CZ160,2),2)</f>
        <v/>
      </c>
      <c r="DC160" s="0">
        <f>ROUND(ROUND(AT160*AG160,2),2)</f>
        <v/>
      </c>
      <c r="DD160" s="0" t="inlineStr"/>
      <c r="DE160" s="0" t="inlineStr"/>
      <c r="DF160" s="0">
        <f>ROUND(ROUND(AE160*AI160,0)*CX160,0)</f>
        <v/>
      </c>
      <c r="DG160" s="0">
        <f>ROUND(ROUND(AF160,0)*CX160,0)</f>
        <v/>
      </c>
      <c r="DH160" s="0">
        <f>ROUND(ROUND(AG160,0)*CX160,0)</f>
        <v/>
      </c>
      <c r="DI160" s="0">
        <f>ROUND(ROUND(AH160,0)*CX160,0)</f>
        <v/>
      </c>
      <c r="DJ160" s="0">
        <f>DF160</f>
        <v/>
      </c>
      <c r="DK160" s="0" t="n">
        <v>0</v>
      </c>
      <c r="DL160" s="0" t="inlineStr"/>
      <c r="DM160" s="0" t="n">
        <v>0</v>
      </c>
      <c r="DN160" s="0" t="inlineStr"/>
      <c r="DO160" s="0" t="n">
        <v>0</v>
      </c>
    </row>
    <row r="161">
      <c r="A161" s="0">
        <f>ROW(Source!A523)</f>
        <v/>
      </c>
      <c r="B161" s="0" t="n">
        <v>78845955</v>
      </c>
      <c r="C161" s="0" t="n">
        <v>78849726</v>
      </c>
      <c r="D161" s="0" t="n">
        <v>18408291</v>
      </c>
      <c r="E161" s="0" t="n">
        <v>1</v>
      </c>
      <c r="F161" s="0" t="n">
        <v>1</v>
      </c>
      <c r="G161" s="0" t="n">
        <v>1</v>
      </c>
      <c r="H161" s="0" t="n">
        <v>1</v>
      </c>
      <c r="I161" s="0" t="inlineStr">
        <is>
          <t>1-1025-90</t>
        </is>
      </c>
      <c r="J161" s="0" t="inlineStr"/>
      <c r="K161" s="0" t="inlineStr">
        <is>
          <t>Рабочий строитель среднего разряда 2,5</t>
        </is>
      </c>
      <c r="L161" s="0" t="n">
        <v>1369</v>
      </c>
      <c r="N161" s="0" t="n">
        <v>1013</v>
      </c>
      <c r="O161" s="0" t="inlineStr">
        <is>
          <t>чел.-ч</t>
        </is>
      </c>
      <c r="P161" s="0" t="inlineStr">
        <is>
          <t>чел.-ч</t>
        </is>
      </c>
      <c r="Q161" s="0" t="n">
        <v>1</v>
      </c>
      <c r="W161" s="0" t="n">
        <v>0</v>
      </c>
      <c r="X161" s="0" t="n">
        <v>1933892413</v>
      </c>
      <c r="Y161" s="0">
        <f>AT161</f>
        <v/>
      </c>
      <c r="AA161" s="0" t="n">
        <v>0</v>
      </c>
      <c r="AB161" s="0" t="n">
        <v>0</v>
      </c>
      <c r="AC161" s="0" t="n">
        <v>0</v>
      </c>
      <c r="AD161" s="0" t="n">
        <v>8.17</v>
      </c>
      <c r="AE161" s="0" t="n">
        <v>0</v>
      </c>
      <c r="AF161" s="0" t="n">
        <v>0</v>
      </c>
      <c r="AG161" s="0" t="n">
        <v>0</v>
      </c>
      <c r="AH161" s="0" t="n">
        <v>8.17</v>
      </c>
      <c r="AI161" s="0" t="n">
        <v>1</v>
      </c>
      <c r="AJ161" s="0" t="n">
        <v>1</v>
      </c>
      <c r="AK161" s="0" t="n">
        <v>1</v>
      </c>
      <c r="AL161" s="0" t="n">
        <v>1</v>
      </c>
      <c r="AM161" s="0" t="n">
        <v>-2</v>
      </c>
      <c r="AN161" s="0" t="n">
        <v>0</v>
      </c>
      <c r="AO161" s="0" t="n">
        <v>1</v>
      </c>
      <c r="AP161" s="0" t="n">
        <v>1</v>
      </c>
      <c r="AQ161" s="0" t="n">
        <v>0</v>
      </c>
      <c r="AR161" s="0" t="n">
        <v>0</v>
      </c>
      <c r="AS161" s="0" t="inlineStr"/>
      <c r="AT161" s="0" t="n">
        <v>32.2</v>
      </c>
      <c r="AU161" s="0" t="inlineStr"/>
      <c r="AV161" s="0" t="n">
        <v>1</v>
      </c>
      <c r="AW161" s="0" t="n">
        <v>2</v>
      </c>
      <c r="AX161" s="0" t="n">
        <v>78849733</v>
      </c>
      <c r="AY161" s="0" t="n">
        <v>1</v>
      </c>
      <c r="AZ161" s="0" t="n">
        <v>0</v>
      </c>
      <c r="BA161" s="0" t="n">
        <v>157</v>
      </c>
      <c r="BB161" s="0" t="n">
        <v>0</v>
      </c>
      <c r="BC161" s="0" t="n">
        <v>0</v>
      </c>
      <c r="BD161" s="0" t="n">
        <v>0</v>
      </c>
      <c r="BE161" s="0" t="n">
        <v>0</v>
      </c>
      <c r="BF161" s="0" t="n">
        <v>0</v>
      </c>
      <c r="BG161" s="0" t="n">
        <v>0</v>
      </c>
      <c r="BH161" s="0" t="n">
        <v>0</v>
      </c>
      <c r="BI161" s="0" t="n">
        <v>0</v>
      </c>
      <c r="BJ161" s="0" t="n">
        <v>0</v>
      </c>
      <c r="BK161" s="0" t="n">
        <v>0</v>
      </c>
      <c r="BL161" s="0" t="n">
        <v>0</v>
      </c>
      <c r="BM161" s="0" t="n">
        <v>0</v>
      </c>
      <c r="BN161" s="0" t="n">
        <v>0</v>
      </c>
      <c r="BO161" s="0" t="n">
        <v>0</v>
      </c>
      <c r="BP161" s="0" t="n">
        <v>0</v>
      </c>
      <c r="BQ161" s="0" t="n">
        <v>0</v>
      </c>
      <c r="BR161" s="0" t="n">
        <v>0</v>
      </c>
      <c r="BS161" s="0" t="n">
        <v>0</v>
      </c>
      <c r="BT161" s="0" t="n">
        <v>0</v>
      </c>
      <c r="BU161" s="0" t="n">
        <v>0</v>
      </c>
      <c r="BV161" s="0" t="n">
        <v>0</v>
      </c>
      <c r="BW161" s="0" t="n">
        <v>0</v>
      </c>
      <c r="CU161" s="0">
        <f>ROUND(AT161*Source!I523*AH161*AL161,0)</f>
        <v/>
      </c>
      <c r="CV161" s="0">
        <f>ROUND(Y161*Source!I523,7)</f>
        <v/>
      </c>
      <c r="CW161" s="0" t="n">
        <v>0</v>
      </c>
      <c r="CX161" s="0">
        <f>ROUND(Y161*Source!I523,7)</f>
        <v/>
      </c>
      <c r="CY161" s="0">
        <f>AD161</f>
        <v/>
      </c>
      <c r="CZ161" s="0">
        <f>AH161</f>
        <v/>
      </c>
      <c r="DA161" s="0">
        <f>AL161</f>
        <v/>
      </c>
      <c r="DB161" s="0">
        <f>ROUND(ROUND(AT161*CZ161,2),2)</f>
        <v/>
      </c>
      <c r="DC161" s="0">
        <f>ROUND(ROUND(AT161*AG161,2),2)</f>
        <v/>
      </c>
      <c r="DD161" s="0" t="inlineStr"/>
      <c r="DE161" s="0" t="inlineStr"/>
      <c r="DF161" s="0">
        <f>ROUND(ROUND(AE161,0)*CX161,0)</f>
        <v/>
      </c>
      <c r="DG161" s="0">
        <f>ROUND(ROUND(AF161,0)*CX161,0)</f>
        <v/>
      </c>
      <c r="DH161" s="0">
        <f>ROUND(ROUND(AG161,0)*CX161,0)</f>
        <v/>
      </c>
      <c r="DI161" s="0">
        <f>ROUND(ROUND(AH161,0)*CX161,0)</f>
        <v/>
      </c>
      <c r="DJ161" s="0">
        <f>DI161</f>
        <v/>
      </c>
      <c r="DK161" s="0" t="n">
        <v>0</v>
      </c>
      <c r="DL161" s="0" t="inlineStr"/>
      <c r="DM161" s="0" t="n">
        <v>0</v>
      </c>
      <c r="DN161" s="0" t="inlineStr"/>
      <c r="DO161" s="0" t="n">
        <v>0</v>
      </c>
    </row>
    <row r="162">
      <c r="A162" s="0">
        <f>ROW(Source!A523)</f>
        <v/>
      </c>
      <c r="B162" s="0" t="n">
        <v>78845955</v>
      </c>
      <c r="C162" s="0" t="n">
        <v>78849726</v>
      </c>
      <c r="D162" s="0" t="n">
        <v>29174913</v>
      </c>
      <c r="E162" s="0" t="n">
        <v>1</v>
      </c>
      <c r="F162" s="0" t="n">
        <v>1</v>
      </c>
      <c r="G162" s="0" t="n">
        <v>1</v>
      </c>
      <c r="H162" s="0" t="n">
        <v>2</v>
      </c>
      <c r="I162" s="0" t="inlineStr">
        <is>
          <t>400001</t>
        </is>
      </c>
      <c r="J162" s="0" t="inlineStr">
        <is>
          <t>ТСЭМ Московской обл., 400001, приказ Минстроя России №675/пр от 28.02.2017 № 264/пр</t>
        </is>
      </c>
      <c r="K162" s="0" t="inlineStr">
        <is>
          <t>Автомобили бортовые, грузоподъемность до 5 т</t>
        </is>
      </c>
      <c r="L162" s="0" t="n">
        <v>1368</v>
      </c>
      <c r="N162" s="0" t="n">
        <v>1011</v>
      </c>
      <c r="O162" s="0" t="inlineStr">
        <is>
          <t>маш.-ч</t>
        </is>
      </c>
      <c r="P162" s="0" t="inlineStr">
        <is>
          <t>маш.-ч</t>
        </is>
      </c>
      <c r="Q162" s="0" t="n">
        <v>1</v>
      </c>
      <c r="W162" s="0" t="n">
        <v>0</v>
      </c>
      <c r="X162" s="0" t="n">
        <v>1230759911</v>
      </c>
      <c r="Y162" s="0">
        <f>AT162</f>
        <v/>
      </c>
      <c r="AA162" s="0" t="n">
        <v>0</v>
      </c>
      <c r="AB162" s="0" t="n">
        <v>2177.51</v>
      </c>
      <c r="AC162" s="0" t="n">
        <v>606.1</v>
      </c>
      <c r="AD162" s="0" t="n">
        <v>0</v>
      </c>
      <c r="AE162" s="0" t="n">
        <v>0</v>
      </c>
      <c r="AF162" s="0" t="n">
        <v>87.17</v>
      </c>
      <c r="AG162" s="0" t="n">
        <v>11.6</v>
      </c>
      <c r="AH162" s="0" t="n">
        <v>0</v>
      </c>
      <c r="AI162" s="0" t="n">
        <v>1</v>
      </c>
      <c r="AJ162" s="0" t="n">
        <v>24.98</v>
      </c>
      <c r="AK162" s="0" t="n">
        <v>52.25</v>
      </c>
      <c r="AL162" s="0" t="n">
        <v>1</v>
      </c>
      <c r="AM162" s="0" t="n">
        <v>2</v>
      </c>
      <c r="AN162" s="0" t="n">
        <v>0</v>
      </c>
      <c r="AO162" s="0" t="n">
        <v>1</v>
      </c>
      <c r="AP162" s="0" t="n">
        <v>1</v>
      </c>
      <c r="AQ162" s="0" t="n">
        <v>0</v>
      </c>
      <c r="AR162" s="0" t="n">
        <v>0</v>
      </c>
      <c r="AS162" s="0" t="inlineStr"/>
      <c r="AT162" s="0" t="n">
        <v>0.01</v>
      </c>
      <c r="AU162" s="0" t="inlineStr"/>
      <c r="AV162" s="0" t="n">
        <v>0</v>
      </c>
      <c r="AW162" s="0" t="n">
        <v>2</v>
      </c>
      <c r="AX162" s="0" t="n">
        <v>78849734</v>
      </c>
      <c r="AY162" s="0" t="n">
        <v>1</v>
      </c>
      <c r="AZ162" s="0" t="n">
        <v>0</v>
      </c>
      <c r="BA162" s="0" t="n">
        <v>158</v>
      </c>
      <c r="BB162" s="0" t="n">
        <v>0</v>
      </c>
      <c r="BC162" s="0" t="n">
        <v>0</v>
      </c>
      <c r="BD162" s="0" t="n">
        <v>0</v>
      </c>
      <c r="BE162" s="0" t="n">
        <v>0</v>
      </c>
      <c r="BF162" s="0" t="n">
        <v>0</v>
      </c>
      <c r="BG162" s="0" t="n">
        <v>0</v>
      </c>
      <c r="BH162" s="0" t="n">
        <v>0</v>
      </c>
      <c r="BI162" s="0" t="n">
        <v>0</v>
      </c>
      <c r="BJ162" s="0" t="n">
        <v>0</v>
      </c>
      <c r="BK162" s="0" t="n">
        <v>0</v>
      </c>
      <c r="BL162" s="0" t="n">
        <v>0</v>
      </c>
      <c r="BM162" s="0" t="n">
        <v>0</v>
      </c>
      <c r="BN162" s="0" t="n">
        <v>0</v>
      </c>
      <c r="BO162" s="0" t="n">
        <v>0</v>
      </c>
      <c r="BP162" s="0" t="n">
        <v>0</v>
      </c>
      <c r="BQ162" s="0" t="n">
        <v>0</v>
      </c>
      <c r="BR162" s="0" t="n">
        <v>0</v>
      </c>
      <c r="BS162" s="0" t="n">
        <v>0</v>
      </c>
      <c r="BT162" s="0" t="n">
        <v>0</v>
      </c>
      <c r="BU162" s="0" t="n">
        <v>0</v>
      </c>
      <c r="BV162" s="0" t="n">
        <v>0</v>
      </c>
      <c r="BW162" s="0" t="n">
        <v>0</v>
      </c>
      <c r="CV162" s="0" t="n">
        <v>0</v>
      </c>
      <c r="CW162" s="0">
        <f>ROUND(Y162*Source!I523*DO162,7)</f>
        <v/>
      </c>
      <c r="CX162" s="0">
        <f>ROUND(Y162*Source!I523,7)</f>
        <v/>
      </c>
      <c r="CY162" s="0">
        <f>AB162</f>
        <v/>
      </c>
      <c r="CZ162" s="0">
        <f>AF162</f>
        <v/>
      </c>
      <c r="DA162" s="0">
        <f>AJ162</f>
        <v/>
      </c>
      <c r="DB162" s="0">
        <f>ROUND(ROUND(AT162*CZ162,2),2)</f>
        <v/>
      </c>
      <c r="DC162" s="0">
        <f>ROUND(ROUND(AT162*AG162,2),2)</f>
        <v/>
      </c>
      <c r="DD162" s="0" t="inlineStr"/>
      <c r="DE162" s="0" t="inlineStr"/>
      <c r="DF162" s="0">
        <f>ROUND(ROUND(AE162,0)*CX162,0)</f>
        <v/>
      </c>
      <c r="DG162" s="0">
        <f>ROUND(ROUND(AF162*AJ162,0)*CX162,0)</f>
        <v/>
      </c>
      <c r="DH162" s="0">
        <f>ROUND(ROUND(AG162*AK162,0)*CX162,0)</f>
        <v/>
      </c>
      <c r="DI162" s="0">
        <f>ROUND(ROUND(AH162,0)*CX162,0)</f>
        <v/>
      </c>
      <c r="DJ162" s="0">
        <f>DG162</f>
        <v/>
      </c>
      <c r="DK162" s="0" t="n">
        <v>0</v>
      </c>
      <c r="DL162" s="0" t="inlineStr"/>
      <c r="DM162" s="0" t="n">
        <v>0</v>
      </c>
      <c r="DN162" s="0" t="inlineStr"/>
      <c r="DO162" s="0" t="n">
        <v>0</v>
      </c>
    </row>
    <row r="163">
      <c r="A163" s="0">
        <f>ROW(Source!A523)</f>
        <v/>
      </c>
      <c r="B163" s="0" t="n">
        <v>78845955</v>
      </c>
      <c r="C163" s="0" t="n">
        <v>78849726</v>
      </c>
      <c r="D163" s="0" t="n">
        <v>29110139</v>
      </c>
      <c r="E163" s="0" t="n">
        <v>1</v>
      </c>
      <c r="F163" s="0" t="n">
        <v>1</v>
      </c>
      <c r="G163" s="0" t="n">
        <v>1</v>
      </c>
      <c r="H163" s="0" t="n">
        <v>3</v>
      </c>
      <c r="I163" s="0" t="inlineStr">
        <is>
          <t>101-1703</t>
        </is>
      </c>
      <c r="J163" s="0" t="inlineStr">
        <is>
          <t>ТССЦ Московской обл., 101-1703, приказ Минстроя России №675/пр от 28.02.2017 № 254/пр</t>
        </is>
      </c>
      <c r="K163" s="0" t="inlineStr">
        <is>
          <t>Прокладки резиновые (пластина техническая прессованная)</t>
        </is>
      </c>
      <c r="L163" s="0" t="n">
        <v>1346</v>
      </c>
      <c r="N163" s="0" t="n">
        <v>1009</v>
      </c>
      <c r="O163" s="0" t="inlineStr">
        <is>
          <t>кг</t>
        </is>
      </c>
      <c r="P163" s="0" t="inlineStr">
        <is>
          <t>кг</t>
        </is>
      </c>
      <c r="Q163" s="0" t="n">
        <v>1</v>
      </c>
      <c r="W163" s="0" t="n">
        <v>0</v>
      </c>
      <c r="X163" s="0" t="n">
        <v>-1947909329</v>
      </c>
      <c r="Y163" s="0">
        <f>AT163</f>
        <v/>
      </c>
      <c r="AA163" s="0" t="n">
        <v>341.04</v>
      </c>
      <c r="AB163" s="0" t="n">
        <v>0</v>
      </c>
      <c r="AC163" s="0" t="n">
        <v>0</v>
      </c>
      <c r="AD163" s="0" t="n">
        <v>0</v>
      </c>
      <c r="AE163" s="0" t="n">
        <v>23.09</v>
      </c>
      <c r="AF163" s="0" t="n">
        <v>0</v>
      </c>
      <c r="AG163" s="0" t="n">
        <v>0</v>
      </c>
      <c r="AH163" s="0" t="n">
        <v>0</v>
      </c>
      <c r="AI163" s="0" t="n">
        <v>14.77</v>
      </c>
      <c r="AJ163" s="0" t="n">
        <v>1</v>
      </c>
      <c r="AK163" s="0" t="n">
        <v>1</v>
      </c>
      <c r="AL163" s="0" t="n">
        <v>1</v>
      </c>
      <c r="AM163" s="0" t="n">
        <v>2</v>
      </c>
      <c r="AN163" s="0" t="n">
        <v>0</v>
      </c>
      <c r="AO163" s="0" t="n">
        <v>1</v>
      </c>
      <c r="AP163" s="0" t="n">
        <v>1</v>
      </c>
      <c r="AQ163" s="0" t="n">
        <v>0</v>
      </c>
      <c r="AR163" s="0" t="n">
        <v>0</v>
      </c>
      <c r="AS163" s="0" t="inlineStr"/>
      <c r="AT163" s="0" t="n">
        <v>2</v>
      </c>
      <c r="AU163" s="0" t="inlineStr"/>
      <c r="AV163" s="0" t="n">
        <v>0</v>
      </c>
      <c r="AW163" s="0" t="n">
        <v>2</v>
      </c>
      <c r="AX163" s="0" t="n">
        <v>78849735</v>
      </c>
      <c r="AY163" s="0" t="n">
        <v>1</v>
      </c>
      <c r="AZ163" s="0" t="n">
        <v>0</v>
      </c>
      <c r="BA163" s="0" t="n">
        <v>159</v>
      </c>
      <c r="BB163" s="0" t="n">
        <v>0</v>
      </c>
      <c r="BC163" s="0" t="n">
        <v>0</v>
      </c>
      <c r="BD163" s="0" t="n">
        <v>0</v>
      </c>
      <c r="BE163" s="0" t="n">
        <v>0</v>
      </c>
      <c r="BF163" s="0" t="n">
        <v>0</v>
      </c>
      <c r="BG163" s="0" t="n">
        <v>0</v>
      </c>
      <c r="BH163" s="0" t="n">
        <v>0</v>
      </c>
      <c r="BI163" s="0" t="n">
        <v>0</v>
      </c>
      <c r="BJ163" s="0" t="n">
        <v>0</v>
      </c>
      <c r="BK163" s="0" t="n">
        <v>0</v>
      </c>
      <c r="BL163" s="0" t="n">
        <v>0</v>
      </c>
      <c r="BM163" s="0" t="n">
        <v>0</v>
      </c>
      <c r="BN163" s="0" t="n">
        <v>0</v>
      </c>
      <c r="BO163" s="0" t="n">
        <v>0</v>
      </c>
      <c r="BP163" s="0" t="n">
        <v>0</v>
      </c>
      <c r="BQ163" s="0" t="n">
        <v>0</v>
      </c>
      <c r="BR163" s="0" t="n">
        <v>0</v>
      </c>
      <c r="BS163" s="0" t="n">
        <v>0</v>
      </c>
      <c r="BT163" s="0" t="n">
        <v>0</v>
      </c>
      <c r="BU163" s="0" t="n">
        <v>0</v>
      </c>
      <c r="BV163" s="0" t="n">
        <v>0</v>
      </c>
      <c r="BW163" s="0" t="n">
        <v>0</v>
      </c>
      <c r="CV163" s="0" t="n">
        <v>0</v>
      </c>
      <c r="CW163" s="0" t="n">
        <v>0</v>
      </c>
      <c r="CX163" s="0">
        <f>ROUND(Y163*Source!I523,7)</f>
        <v/>
      </c>
      <c r="CY163" s="0">
        <f>AA163</f>
        <v/>
      </c>
      <c r="CZ163" s="0">
        <f>AE163</f>
        <v/>
      </c>
      <c r="DA163" s="0">
        <f>AI163</f>
        <v/>
      </c>
      <c r="DB163" s="0">
        <f>ROUND(ROUND(AT163*CZ163,2),2)</f>
        <v/>
      </c>
      <c r="DC163" s="0">
        <f>ROUND(ROUND(AT163*AG163,2),2)</f>
        <v/>
      </c>
      <c r="DD163" s="0" t="inlineStr"/>
      <c r="DE163" s="0" t="inlineStr"/>
      <c r="DF163" s="0">
        <f>ROUND(ROUND(AE163*AI163,0)*CX163,0)</f>
        <v/>
      </c>
      <c r="DG163" s="0">
        <f>ROUND(ROUND(AF163,0)*CX163,0)</f>
        <v/>
      </c>
      <c r="DH163" s="0">
        <f>ROUND(ROUND(AG163,0)*CX163,0)</f>
        <v/>
      </c>
      <c r="DI163" s="0">
        <f>ROUND(ROUND(AH163,0)*CX163,0)</f>
        <v/>
      </c>
      <c r="DJ163" s="0">
        <f>DF163</f>
        <v/>
      </c>
      <c r="DK163" s="0" t="n">
        <v>0</v>
      </c>
      <c r="DL163" s="0" t="inlineStr"/>
      <c r="DM163" s="0" t="n">
        <v>0</v>
      </c>
      <c r="DN163" s="0" t="inlineStr"/>
      <c r="DO163" s="0" t="n">
        <v>0</v>
      </c>
    </row>
    <row r="164">
      <c r="A164" s="0">
        <f>ROW(Source!A523)</f>
        <v/>
      </c>
      <c r="B164" s="0" t="n">
        <v>78845955</v>
      </c>
      <c r="C164" s="0" t="n">
        <v>78849726</v>
      </c>
      <c r="D164" s="0" t="n">
        <v>29114240</v>
      </c>
      <c r="E164" s="0" t="n">
        <v>1</v>
      </c>
      <c r="F164" s="0" t="n">
        <v>1</v>
      </c>
      <c r="G164" s="0" t="n">
        <v>1</v>
      </c>
      <c r="H164" s="0" t="n">
        <v>3</v>
      </c>
      <c r="I164" s="0" t="inlineStr">
        <is>
          <t>101-2576</t>
        </is>
      </c>
      <c r="J164" s="0" t="inlineStr">
        <is>
          <t>ТССЦ Московской обл., 101-2576, приказ Минстроя России №675/пр от 28.02.2017 № 254/пр</t>
        </is>
      </c>
      <c r="K164" s="0" t="inlineStr">
        <is>
          <t>Болты с гайками и шайбами для санитарно-технических работ диаметром 16 мм</t>
        </is>
      </c>
      <c r="L164" s="0" t="n">
        <v>1348</v>
      </c>
      <c r="N164" s="0" t="n">
        <v>1009</v>
      </c>
      <c r="O164" s="0" t="inlineStr">
        <is>
          <t>т</t>
        </is>
      </c>
      <c r="P164" s="0" t="inlineStr">
        <is>
          <t>т</t>
        </is>
      </c>
      <c r="Q164" s="0" t="n">
        <v>1000</v>
      </c>
      <c r="W164" s="0" t="n">
        <v>0</v>
      </c>
      <c r="X164" s="0" t="n">
        <v>-1701539228</v>
      </c>
      <c r="Y164" s="0">
        <f>AT164</f>
        <v/>
      </c>
      <c r="AA164" s="0" t="n">
        <v>145037.4</v>
      </c>
      <c r="AB164" s="0" t="n">
        <v>0</v>
      </c>
      <c r="AC164" s="0" t="n">
        <v>0</v>
      </c>
      <c r="AD164" s="0" t="n">
        <v>0</v>
      </c>
      <c r="AE164" s="0" t="n">
        <v>14830</v>
      </c>
      <c r="AF164" s="0" t="n">
        <v>0</v>
      </c>
      <c r="AG164" s="0" t="n">
        <v>0</v>
      </c>
      <c r="AH164" s="0" t="n">
        <v>0</v>
      </c>
      <c r="AI164" s="0" t="n">
        <v>9.779999999999999</v>
      </c>
      <c r="AJ164" s="0" t="n">
        <v>1</v>
      </c>
      <c r="AK164" s="0" t="n">
        <v>1</v>
      </c>
      <c r="AL164" s="0" t="n">
        <v>1</v>
      </c>
      <c r="AM164" s="0" t="n">
        <v>2</v>
      </c>
      <c r="AN164" s="0" t="n">
        <v>0</v>
      </c>
      <c r="AO164" s="0" t="n">
        <v>1</v>
      </c>
      <c r="AP164" s="0" t="n">
        <v>1</v>
      </c>
      <c r="AQ164" s="0" t="n">
        <v>0</v>
      </c>
      <c r="AR164" s="0" t="n">
        <v>0</v>
      </c>
      <c r="AS164" s="0" t="inlineStr"/>
      <c r="AT164" s="0" t="n">
        <v>0.005</v>
      </c>
      <c r="AU164" s="0" t="inlineStr"/>
      <c r="AV164" s="0" t="n">
        <v>0</v>
      </c>
      <c r="AW164" s="0" t="n">
        <v>2</v>
      </c>
      <c r="AX164" s="0" t="n">
        <v>78849736</v>
      </c>
      <c r="AY164" s="0" t="n">
        <v>1</v>
      </c>
      <c r="AZ164" s="0" t="n">
        <v>0</v>
      </c>
      <c r="BA164" s="0" t="n">
        <v>160</v>
      </c>
      <c r="BB164" s="0" t="n">
        <v>0</v>
      </c>
      <c r="BC164" s="0" t="n">
        <v>0</v>
      </c>
      <c r="BD164" s="0" t="n">
        <v>0</v>
      </c>
      <c r="BE164" s="0" t="n">
        <v>0</v>
      </c>
      <c r="BF164" s="0" t="n">
        <v>0</v>
      </c>
      <c r="BG164" s="0" t="n">
        <v>0</v>
      </c>
      <c r="BH164" s="0" t="n">
        <v>0</v>
      </c>
      <c r="BI164" s="0" t="n">
        <v>0</v>
      </c>
      <c r="BJ164" s="0" t="n">
        <v>0</v>
      </c>
      <c r="BK164" s="0" t="n">
        <v>0</v>
      </c>
      <c r="BL164" s="0" t="n">
        <v>0</v>
      </c>
      <c r="BM164" s="0" t="n">
        <v>0</v>
      </c>
      <c r="BN164" s="0" t="n">
        <v>0</v>
      </c>
      <c r="BO164" s="0" t="n">
        <v>0</v>
      </c>
      <c r="BP164" s="0" t="n">
        <v>0</v>
      </c>
      <c r="BQ164" s="0" t="n">
        <v>0</v>
      </c>
      <c r="BR164" s="0" t="n">
        <v>0</v>
      </c>
      <c r="BS164" s="0" t="n">
        <v>0</v>
      </c>
      <c r="BT164" s="0" t="n">
        <v>0</v>
      </c>
      <c r="BU164" s="0" t="n">
        <v>0</v>
      </c>
      <c r="BV164" s="0" t="n">
        <v>0</v>
      </c>
      <c r="BW164" s="0" t="n">
        <v>0</v>
      </c>
      <c r="CV164" s="0" t="n">
        <v>0</v>
      </c>
      <c r="CW164" s="0" t="n">
        <v>0</v>
      </c>
      <c r="CX164" s="0">
        <f>ROUND(Y164*Source!I523,7)</f>
        <v/>
      </c>
      <c r="CY164" s="0">
        <f>AA164</f>
        <v/>
      </c>
      <c r="CZ164" s="0">
        <f>AE164</f>
        <v/>
      </c>
      <c r="DA164" s="0">
        <f>AI164</f>
        <v/>
      </c>
      <c r="DB164" s="0">
        <f>ROUND(ROUND(AT164*CZ164,2),2)</f>
        <v/>
      </c>
      <c r="DC164" s="0">
        <f>ROUND(ROUND(AT164*AG164,2),2)</f>
        <v/>
      </c>
      <c r="DD164" s="0" t="inlineStr"/>
      <c r="DE164" s="0" t="inlineStr"/>
      <c r="DF164" s="0">
        <f>ROUND(ROUND(AE164*AI164,0)*CX164,0)</f>
        <v/>
      </c>
      <c r="DG164" s="0">
        <f>ROUND(ROUND(AF164,0)*CX164,0)</f>
        <v/>
      </c>
      <c r="DH164" s="0">
        <f>ROUND(ROUND(AG164,0)*CX164,0)</f>
        <v/>
      </c>
      <c r="DI164" s="0">
        <f>ROUND(ROUND(AH164,0)*CX164,0)</f>
        <v/>
      </c>
      <c r="DJ164" s="0">
        <f>DF164</f>
        <v/>
      </c>
      <c r="DK164" s="0" t="n">
        <v>0</v>
      </c>
      <c r="DL164" s="0" t="inlineStr"/>
      <c r="DM164" s="0" t="n">
        <v>0</v>
      </c>
      <c r="DN164" s="0" t="inlineStr"/>
      <c r="DO164" s="0" t="n">
        <v>0</v>
      </c>
    </row>
    <row r="165">
      <c r="A165" s="0">
        <f>ROW(Source!A523)</f>
        <v/>
      </c>
      <c r="B165" s="0" t="n">
        <v>78845955</v>
      </c>
      <c r="C165" s="0" t="n">
        <v>78849726</v>
      </c>
      <c r="D165" s="0" t="n">
        <v>29150040</v>
      </c>
      <c r="E165" s="0" t="n">
        <v>1</v>
      </c>
      <c r="F165" s="0" t="n">
        <v>1</v>
      </c>
      <c r="G165" s="0" t="n">
        <v>1</v>
      </c>
      <c r="H165" s="0" t="n">
        <v>3</v>
      </c>
      <c r="I165" s="0" t="inlineStr">
        <is>
          <t>411-0001</t>
        </is>
      </c>
      <c r="J165" s="0" t="inlineStr">
        <is>
          <t>ТССЦ Московской обл., 411-0001, приказ Минстроя России №675/пр от 28.02.2017 № 257/пр</t>
        </is>
      </c>
      <c r="K165" s="0" t="inlineStr">
        <is>
          <t>Вода</t>
        </is>
      </c>
      <c r="L165" s="0" t="n">
        <v>1339</v>
      </c>
      <c r="N165" s="0" t="n">
        <v>1007</v>
      </c>
      <c r="O165" s="0" t="inlineStr">
        <is>
          <t>м3</t>
        </is>
      </c>
      <c r="P165" s="0" t="inlineStr">
        <is>
          <t>м3</t>
        </is>
      </c>
      <c r="Q165" s="0" t="n">
        <v>1</v>
      </c>
      <c r="W165" s="0" t="n">
        <v>0</v>
      </c>
      <c r="X165" s="0" t="n">
        <v>619799737</v>
      </c>
      <c r="Y165" s="0">
        <f>AT165</f>
        <v/>
      </c>
      <c r="AA165" s="0" t="n">
        <v>31.28</v>
      </c>
      <c r="AB165" s="0" t="n">
        <v>0</v>
      </c>
      <c r="AC165" s="0" t="n">
        <v>0</v>
      </c>
      <c r="AD165" s="0" t="n">
        <v>0</v>
      </c>
      <c r="AE165" s="0" t="n">
        <v>2.44</v>
      </c>
      <c r="AF165" s="0" t="n">
        <v>0</v>
      </c>
      <c r="AG165" s="0" t="n">
        <v>0</v>
      </c>
      <c r="AH165" s="0" t="n">
        <v>0</v>
      </c>
      <c r="AI165" s="0" t="n">
        <v>12.82</v>
      </c>
      <c r="AJ165" s="0" t="n">
        <v>1</v>
      </c>
      <c r="AK165" s="0" t="n">
        <v>1</v>
      </c>
      <c r="AL165" s="0" t="n">
        <v>1</v>
      </c>
      <c r="AM165" s="0" t="n">
        <v>2</v>
      </c>
      <c r="AN165" s="0" t="n">
        <v>0</v>
      </c>
      <c r="AO165" s="0" t="n">
        <v>1</v>
      </c>
      <c r="AP165" s="0" t="n">
        <v>1</v>
      </c>
      <c r="AQ165" s="0" t="n">
        <v>0</v>
      </c>
      <c r="AR165" s="0" t="n">
        <v>0</v>
      </c>
      <c r="AS165" s="0" t="inlineStr"/>
      <c r="AT165" s="0" t="n">
        <v>7.8</v>
      </c>
      <c r="AU165" s="0" t="inlineStr"/>
      <c r="AV165" s="0" t="n">
        <v>0</v>
      </c>
      <c r="AW165" s="0" t="n">
        <v>2</v>
      </c>
      <c r="AX165" s="0" t="n">
        <v>78849737</v>
      </c>
      <c r="AY165" s="0" t="n">
        <v>1</v>
      </c>
      <c r="AZ165" s="0" t="n">
        <v>0</v>
      </c>
      <c r="BA165" s="0" t="n">
        <v>161</v>
      </c>
      <c r="BB165" s="0" t="n">
        <v>0</v>
      </c>
      <c r="BC165" s="0" t="n">
        <v>0</v>
      </c>
      <c r="BD165" s="0" t="n">
        <v>0</v>
      </c>
      <c r="BE165" s="0" t="n">
        <v>0</v>
      </c>
      <c r="BF165" s="0" t="n">
        <v>0</v>
      </c>
      <c r="BG165" s="0" t="n">
        <v>0</v>
      </c>
      <c r="BH165" s="0" t="n">
        <v>0</v>
      </c>
      <c r="BI165" s="0" t="n">
        <v>0</v>
      </c>
      <c r="BJ165" s="0" t="n">
        <v>0</v>
      </c>
      <c r="BK165" s="0" t="n">
        <v>0</v>
      </c>
      <c r="BL165" s="0" t="n">
        <v>0</v>
      </c>
      <c r="BM165" s="0" t="n">
        <v>0</v>
      </c>
      <c r="BN165" s="0" t="n">
        <v>0</v>
      </c>
      <c r="BO165" s="0" t="n">
        <v>0</v>
      </c>
      <c r="BP165" s="0" t="n">
        <v>0</v>
      </c>
      <c r="BQ165" s="0" t="n">
        <v>0</v>
      </c>
      <c r="BR165" s="0" t="n">
        <v>0</v>
      </c>
      <c r="BS165" s="0" t="n">
        <v>0</v>
      </c>
      <c r="BT165" s="0" t="n">
        <v>0</v>
      </c>
      <c r="BU165" s="0" t="n">
        <v>0</v>
      </c>
      <c r="BV165" s="0" t="n">
        <v>0</v>
      </c>
      <c r="BW165" s="0" t="n">
        <v>0</v>
      </c>
      <c r="CV165" s="0" t="n">
        <v>0</v>
      </c>
      <c r="CW165" s="0" t="n">
        <v>0</v>
      </c>
      <c r="CX165" s="0">
        <f>ROUND(Y165*Source!I523,7)</f>
        <v/>
      </c>
      <c r="CY165" s="0">
        <f>AA165</f>
        <v/>
      </c>
      <c r="CZ165" s="0">
        <f>AE165</f>
        <v/>
      </c>
      <c r="DA165" s="0">
        <f>AI165</f>
        <v/>
      </c>
      <c r="DB165" s="0">
        <f>ROUND(ROUND(AT165*CZ165,2),2)</f>
        <v/>
      </c>
      <c r="DC165" s="0">
        <f>ROUND(ROUND(AT165*AG165,2),2)</f>
        <v/>
      </c>
      <c r="DD165" s="0" t="inlineStr"/>
      <c r="DE165" s="0" t="inlineStr"/>
      <c r="DF165" s="0">
        <f>ROUND(ROUND(AE165*AI165,0)*CX165,0)</f>
        <v/>
      </c>
      <c r="DG165" s="0">
        <f>ROUND(ROUND(AF165,0)*CX165,0)</f>
        <v/>
      </c>
      <c r="DH165" s="0">
        <f>ROUND(ROUND(AG165,0)*CX165,0)</f>
        <v/>
      </c>
      <c r="DI165" s="0">
        <f>ROUND(ROUND(AH165,0)*CX165,0)</f>
        <v/>
      </c>
      <c r="DJ165" s="0">
        <f>DF165</f>
        <v/>
      </c>
      <c r="DK165" s="0" t="n">
        <v>0</v>
      </c>
      <c r="DL165" s="0" t="inlineStr"/>
      <c r="DM165" s="0" t="n">
        <v>0</v>
      </c>
      <c r="DN165" s="0" t="inlineStr"/>
      <c r="DO165" s="0" t="n">
        <v>0</v>
      </c>
    </row>
    <row r="166">
      <c r="A166" s="0">
        <f>ROW(Source!A523)</f>
        <v/>
      </c>
      <c r="B166" s="0" t="n">
        <v>78845955</v>
      </c>
      <c r="C166" s="0" t="n">
        <v>78849726</v>
      </c>
      <c r="D166" s="0" t="n">
        <v>0</v>
      </c>
      <c r="E166" s="0" t="n">
        <v>1</v>
      </c>
      <c r="F166" s="0" t="n">
        <v>1</v>
      </c>
      <c r="G166" s="0" t="n">
        <v>1</v>
      </c>
      <c r="H166" s="0" t="n">
        <v>3</v>
      </c>
      <c r="I166" s="0" t="inlineStr">
        <is>
          <t>Цена поставщика</t>
        </is>
      </c>
      <c r="J166" s="0" t="inlineStr"/>
      <c r="K166" s="0" t="inlineStr">
        <is>
          <t>Прочистка КРОТ</t>
        </is>
      </c>
      <c r="L166" s="0" t="n">
        <v>1296</v>
      </c>
      <c r="N166" s="0" t="n">
        <v>1002</v>
      </c>
      <c r="O166" s="0" t="inlineStr">
        <is>
          <t>л</t>
        </is>
      </c>
      <c r="P166" s="0" t="inlineStr">
        <is>
          <t>л</t>
        </is>
      </c>
      <c r="Q166" s="0" t="n">
        <v>1</v>
      </c>
      <c r="W166" s="0" t="n">
        <v>0</v>
      </c>
      <c r="X166" s="0" t="n">
        <v>-1978592410</v>
      </c>
      <c r="Y166" s="0">
        <f>AT166</f>
        <v/>
      </c>
      <c r="AA166" s="0" t="n">
        <v>384.43</v>
      </c>
      <c r="AB166" s="0" t="n">
        <v>0</v>
      </c>
      <c r="AC166" s="0" t="n">
        <v>0</v>
      </c>
      <c r="AD166" s="0" t="n">
        <v>0</v>
      </c>
      <c r="AE166" s="0" t="n">
        <v>384.43</v>
      </c>
      <c r="AF166" s="0" t="n">
        <v>0</v>
      </c>
      <c r="AG166" s="0" t="n">
        <v>0</v>
      </c>
      <c r="AH166" s="0" t="n">
        <v>0</v>
      </c>
      <c r="AI166" s="0" t="n">
        <v>1</v>
      </c>
      <c r="AJ166" s="0" t="n">
        <v>1</v>
      </c>
      <c r="AK166" s="0" t="n">
        <v>1</v>
      </c>
      <c r="AL166" s="0" t="n">
        <v>1</v>
      </c>
      <c r="AM166" s="0" t="n">
        <v>0</v>
      </c>
      <c r="AN166" s="0" t="n">
        <v>0</v>
      </c>
      <c r="AO166" s="0" t="n">
        <v>0</v>
      </c>
      <c r="AP166" s="0" t="n">
        <v>1</v>
      </c>
      <c r="AQ166" s="0" t="n">
        <v>0</v>
      </c>
      <c r="AR166" s="0" t="n">
        <v>0</v>
      </c>
      <c r="AS166" s="0" t="inlineStr"/>
      <c r="AT166" s="0" t="n">
        <v>8.3333333</v>
      </c>
      <c r="AU166" s="0" t="inlineStr"/>
      <c r="AV166" s="0" t="n">
        <v>0</v>
      </c>
      <c r="AW166" s="0" t="n">
        <v>1</v>
      </c>
      <c r="AX166" s="0" t="n">
        <v>-1</v>
      </c>
      <c r="AY166" s="0" t="n">
        <v>0</v>
      </c>
      <c r="AZ166" s="0" t="n">
        <v>0</v>
      </c>
      <c r="BA166" s="0" t="inlineStr"/>
      <c r="BB166" s="0" t="n">
        <v>0</v>
      </c>
      <c r="BC166" s="0" t="n">
        <v>0</v>
      </c>
      <c r="BD166" s="0" t="n">
        <v>0</v>
      </c>
      <c r="BE166" s="0" t="n">
        <v>0</v>
      </c>
      <c r="BF166" s="0" t="n">
        <v>0</v>
      </c>
      <c r="BG166" s="0" t="n">
        <v>0</v>
      </c>
      <c r="BH166" s="0" t="n">
        <v>0</v>
      </c>
      <c r="BI166" s="0" t="n">
        <v>0</v>
      </c>
      <c r="BJ166" s="0" t="n">
        <v>0</v>
      </c>
      <c r="BK166" s="0" t="n">
        <v>0</v>
      </c>
      <c r="BL166" s="0" t="n">
        <v>0</v>
      </c>
      <c r="BM166" s="0" t="n">
        <v>0</v>
      </c>
      <c r="BN166" s="0" t="n">
        <v>0</v>
      </c>
      <c r="BO166" s="0" t="n">
        <v>0</v>
      </c>
      <c r="BP166" s="0" t="n">
        <v>0</v>
      </c>
      <c r="BQ166" s="0" t="n">
        <v>0</v>
      </c>
      <c r="BR166" s="0" t="n">
        <v>0</v>
      </c>
      <c r="BS166" s="0" t="n">
        <v>0</v>
      </c>
      <c r="BT166" s="0" t="n">
        <v>0</v>
      </c>
      <c r="BU166" s="0" t="n">
        <v>0</v>
      </c>
      <c r="BV166" s="0" t="n">
        <v>0</v>
      </c>
      <c r="BW166" s="0" t="n">
        <v>0</v>
      </c>
      <c r="CV166" s="0" t="n">
        <v>0</v>
      </c>
      <c r="CW166" s="0" t="n">
        <v>0</v>
      </c>
      <c r="CX166" s="0">
        <f>ROUND(Y166*Source!I523,7)</f>
        <v/>
      </c>
      <c r="CY166" s="0">
        <f>AA166</f>
        <v/>
      </c>
      <c r="CZ166" s="0">
        <f>AE166</f>
        <v/>
      </c>
      <c r="DA166" s="0">
        <f>AI166</f>
        <v/>
      </c>
      <c r="DB166" s="0">
        <f>ROUND(ROUND(AT166*CZ166,2),2)</f>
        <v/>
      </c>
      <c r="DC166" s="0">
        <f>ROUND(ROUND(AT166*AG166,2),2)</f>
        <v/>
      </c>
      <c r="DD166" s="0" t="inlineStr"/>
      <c r="DE166" s="0" t="inlineStr"/>
      <c r="DF166" s="0">
        <f>ROUND(ROUND(AE166,0)*CX166,0)</f>
        <v/>
      </c>
      <c r="DG166" s="0">
        <f>ROUND(ROUND(AF166,0)*CX166,0)</f>
        <v/>
      </c>
      <c r="DH166" s="0">
        <f>ROUND(ROUND(AG166,0)*CX166,0)</f>
        <v/>
      </c>
      <c r="DI166" s="0">
        <f>ROUND(ROUND(AH166,0)*CX166,0)</f>
        <v/>
      </c>
      <c r="DJ166" s="0">
        <f>DF166</f>
        <v/>
      </c>
      <c r="DK166" s="0" t="n">
        <v>0</v>
      </c>
      <c r="DL166" s="0" t="inlineStr"/>
      <c r="DM166" s="0" t="n">
        <v>0</v>
      </c>
      <c r="DN166" s="0" t="inlineStr"/>
      <c r="DO166" s="0" t="n">
        <v>0</v>
      </c>
    </row>
    <row r="167">
      <c r="A167" s="0">
        <f>ROW(Source!A525)</f>
        <v/>
      </c>
      <c r="B167" s="0" t="n">
        <v>78845955</v>
      </c>
      <c r="C167" s="0" t="n">
        <v>78849739</v>
      </c>
      <c r="D167" s="0" t="n">
        <v>18442827</v>
      </c>
      <c r="E167" s="0" t="n">
        <v>1</v>
      </c>
      <c r="F167" s="0" t="n">
        <v>1</v>
      </c>
      <c r="G167" s="0" t="n">
        <v>1</v>
      </c>
      <c r="H167" s="0" t="n">
        <v>1</v>
      </c>
      <c r="I167" s="0" t="inlineStr">
        <is>
          <t>1-1053-90</t>
        </is>
      </c>
      <c r="J167" s="0" t="inlineStr"/>
      <c r="K167" s="0" t="inlineStr">
        <is>
          <t>Рабочий строитель среднего разряда 5,3</t>
        </is>
      </c>
      <c r="L167" s="0" t="n">
        <v>1369</v>
      </c>
      <c r="N167" s="0" t="n">
        <v>1013</v>
      </c>
      <c r="O167" s="0" t="inlineStr">
        <is>
          <t>чел.-ч</t>
        </is>
      </c>
      <c r="P167" s="0" t="inlineStr">
        <is>
          <t>чел.-ч</t>
        </is>
      </c>
      <c r="Q167" s="0" t="n">
        <v>1</v>
      </c>
      <c r="W167" s="0" t="n">
        <v>0</v>
      </c>
      <c r="X167" s="0" t="n">
        <v>717490484</v>
      </c>
      <c r="Y167" s="0">
        <f>AT167</f>
        <v/>
      </c>
      <c r="AA167" s="0" t="n">
        <v>0</v>
      </c>
      <c r="AB167" s="0" t="n">
        <v>0</v>
      </c>
      <c r="AC167" s="0" t="n">
        <v>0</v>
      </c>
      <c r="AD167" s="0" t="n">
        <v>11.64</v>
      </c>
      <c r="AE167" s="0" t="n">
        <v>0</v>
      </c>
      <c r="AF167" s="0" t="n">
        <v>0</v>
      </c>
      <c r="AG167" s="0" t="n">
        <v>0</v>
      </c>
      <c r="AH167" s="0" t="n">
        <v>11.64</v>
      </c>
      <c r="AI167" s="0" t="n">
        <v>1</v>
      </c>
      <c r="AJ167" s="0" t="n">
        <v>1</v>
      </c>
      <c r="AK167" s="0" t="n">
        <v>1</v>
      </c>
      <c r="AL167" s="0" t="n">
        <v>1</v>
      </c>
      <c r="AM167" s="0" t="n">
        <v>-2</v>
      </c>
      <c r="AN167" s="0" t="n">
        <v>0</v>
      </c>
      <c r="AO167" s="0" t="n">
        <v>1</v>
      </c>
      <c r="AP167" s="0" t="n">
        <v>1</v>
      </c>
      <c r="AQ167" s="0" t="n">
        <v>0</v>
      </c>
      <c r="AR167" s="0" t="n">
        <v>0</v>
      </c>
      <c r="AS167" s="0" t="inlineStr"/>
      <c r="AT167" s="0" t="n">
        <v>5.01</v>
      </c>
      <c r="AU167" s="0" t="inlineStr"/>
      <c r="AV167" s="0" t="n">
        <v>1</v>
      </c>
      <c r="AW167" s="0" t="n">
        <v>2</v>
      </c>
      <c r="AX167" s="0" t="n">
        <v>78849746</v>
      </c>
      <c r="AY167" s="0" t="n">
        <v>1</v>
      </c>
      <c r="AZ167" s="0" t="n">
        <v>0</v>
      </c>
      <c r="BA167" s="0" t="n">
        <v>162</v>
      </c>
      <c r="BB167" s="0" t="n">
        <v>0</v>
      </c>
      <c r="BC167" s="0" t="n">
        <v>0</v>
      </c>
      <c r="BD167" s="0" t="n">
        <v>0</v>
      </c>
      <c r="BE167" s="0" t="n">
        <v>0</v>
      </c>
      <c r="BF167" s="0" t="n">
        <v>0</v>
      </c>
      <c r="BG167" s="0" t="n">
        <v>0</v>
      </c>
      <c r="BH167" s="0" t="n">
        <v>0</v>
      </c>
      <c r="BI167" s="0" t="n">
        <v>0</v>
      </c>
      <c r="BJ167" s="0" t="n">
        <v>0</v>
      </c>
      <c r="BK167" s="0" t="n">
        <v>0</v>
      </c>
      <c r="BL167" s="0" t="n">
        <v>0</v>
      </c>
      <c r="BM167" s="0" t="n">
        <v>0</v>
      </c>
      <c r="BN167" s="0" t="n">
        <v>0</v>
      </c>
      <c r="BO167" s="0" t="n">
        <v>0</v>
      </c>
      <c r="BP167" s="0" t="n">
        <v>0</v>
      </c>
      <c r="BQ167" s="0" t="n">
        <v>0</v>
      </c>
      <c r="BR167" s="0" t="n">
        <v>0</v>
      </c>
      <c r="BS167" s="0" t="n">
        <v>0</v>
      </c>
      <c r="BT167" s="0" t="n">
        <v>0</v>
      </c>
      <c r="BU167" s="0" t="n">
        <v>0</v>
      </c>
      <c r="BV167" s="0" t="n">
        <v>0</v>
      </c>
      <c r="BW167" s="0" t="n">
        <v>0</v>
      </c>
      <c r="CU167" s="0">
        <f>ROUND(AT167*Source!I525*AH167*AL167,0)</f>
        <v/>
      </c>
      <c r="CV167" s="0">
        <f>ROUND(Y167*Source!I525,7)</f>
        <v/>
      </c>
      <c r="CW167" s="0" t="n">
        <v>0</v>
      </c>
      <c r="CX167" s="0">
        <f>ROUND(Y167*Source!I525,7)</f>
        <v/>
      </c>
      <c r="CY167" s="0">
        <f>AD167</f>
        <v/>
      </c>
      <c r="CZ167" s="0">
        <f>AH167</f>
        <v/>
      </c>
      <c r="DA167" s="0">
        <f>AL167</f>
        <v/>
      </c>
      <c r="DB167" s="0">
        <f>ROUND(ROUND(AT167*CZ167,2),2)</f>
        <v/>
      </c>
      <c r="DC167" s="0">
        <f>ROUND(ROUND(AT167*AG167,2),2)</f>
        <v/>
      </c>
      <c r="DD167" s="0" t="inlineStr"/>
      <c r="DE167" s="0" t="inlineStr"/>
      <c r="DF167" s="0">
        <f>ROUND(ROUND(AE167,0)*CX167,0)</f>
        <v/>
      </c>
      <c r="DG167" s="0">
        <f>ROUND(ROUND(AF167,0)*CX167,0)</f>
        <v/>
      </c>
      <c r="DH167" s="0">
        <f>ROUND(ROUND(AG167,0)*CX167,0)</f>
        <v/>
      </c>
      <c r="DI167" s="0">
        <f>ROUND(ROUND(AH167,0)*CX167,0)</f>
        <v/>
      </c>
      <c r="DJ167" s="0">
        <f>DI167</f>
        <v/>
      </c>
      <c r="DK167" s="0" t="n">
        <v>0</v>
      </c>
      <c r="DL167" s="0" t="inlineStr"/>
      <c r="DM167" s="0" t="n">
        <v>0</v>
      </c>
      <c r="DN167" s="0" t="inlineStr"/>
      <c r="DO167" s="0" t="n">
        <v>0</v>
      </c>
    </row>
    <row r="168">
      <c r="A168" s="0">
        <f>ROW(Source!A525)</f>
        <v/>
      </c>
      <c r="B168" s="0" t="n">
        <v>78845955</v>
      </c>
      <c r="C168" s="0" t="n">
        <v>78849739</v>
      </c>
      <c r="D168" s="0" t="n">
        <v>29172703</v>
      </c>
      <c r="E168" s="0" t="n">
        <v>1</v>
      </c>
      <c r="F168" s="0" t="n">
        <v>1</v>
      </c>
      <c r="G168" s="0" t="n">
        <v>1</v>
      </c>
      <c r="H168" s="0" t="n">
        <v>2</v>
      </c>
      <c r="I168" s="0" t="inlineStr">
        <is>
          <t>042900</t>
        </is>
      </c>
      <c r="J168" s="0" t="inlineStr">
        <is>
          <t>ТСЭМ Московской обл., 042900, приказ Минстроя России №675/пр от 28.02.2017 № 264/пр</t>
        </is>
      </c>
      <c r="K168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8" s="0" t="n">
        <v>1368</v>
      </c>
      <c r="N168" s="0" t="n">
        <v>1011</v>
      </c>
      <c r="O168" s="0" t="inlineStr">
        <is>
          <t>маш.-ч</t>
        </is>
      </c>
      <c r="P168" s="0" t="inlineStr">
        <is>
          <t>маш.-ч</t>
        </is>
      </c>
      <c r="Q168" s="0" t="n">
        <v>1</v>
      </c>
      <c r="W168" s="0" t="n">
        <v>0</v>
      </c>
      <c r="X168" s="0" t="n">
        <v>1695838894</v>
      </c>
      <c r="Y168" s="0">
        <f>AT168</f>
        <v/>
      </c>
      <c r="AA168" s="0" t="n">
        <v>0</v>
      </c>
      <c r="AB168" s="0" t="n">
        <v>177.13</v>
      </c>
      <c r="AC168" s="0" t="n">
        <v>0</v>
      </c>
      <c r="AD168" s="0" t="n">
        <v>0</v>
      </c>
      <c r="AE168" s="0" t="n">
        <v>0</v>
      </c>
      <c r="AF168" s="0" t="n">
        <v>29.67</v>
      </c>
      <c r="AG168" s="0" t="n">
        <v>0</v>
      </c>
      <c r="AH168" s="0" t="n">
        <v>0</v>
      </c>
      <c r="AI168" s="0" t="n">
        <v>1</v>
      </c>
      <c r="AJ168" s="0" t="n">
        <v>5.97</v>
      </c>
      <c r="AK168" s="0" t="n">
        <v>52.25</v>
      </c>
      <c r="AL168" s="0" t="n">
        <v>1</v>
      </c>
      <c r="AM168" s="0" t="n">
        <v>2</v>
      </c>
      <c r="AN168" s="0" t="n">
        <v>0</v>
      </c>
      <c r="AO168" s="0" t="n">
        <v>1</v>
      </c>
      <c r="AP168" s="0" t="n">
        <v>1</v>
      </c>
      <c r="AQ168" s="0" t="n">
        <v>0</v>
      </c>
      <c r="AR168" s="0" t="n">
        <v>0</v>
      </c>
      <c r="AS168" s="0" t="inlineStr"/>
      <c r="AT168" s="0" t="n">
        <v>1.5</v>
      </c>
      <c r="AU168" s="0" t="inlineStr"/>
      <c r="AV168" s="0" t="n">
        <v>0</v>
      </c>
      <c r="AW168" s="0" t="n">
        <v>2</v>
      </c>
      <c r="AX168" s="0" t="n">
        <v>78849747</v>
      </c>
      <c r="AY168" s="0" t="n">
        <v>1</v>
      </c>
      <c r="AZ168" s="0" t="n">
        <v>0</v>
      </c>
      <c r="BA168" s="0" t="n">
        <v>163</v>
      </c>
      <c r="BB168" s="0" t="n">
        <v>0</v>
      </c>
      <c r="BC168" s="0" t="n">
        <v>0</v>
      </c>
      <c r="BD168" s="0" t="n">
        <v>0</v>
      </c>
      <c r="BE168" s="0" t="n">
        <v>0</v>
      </c>
      <c r="BF168" s="0" t="n">
        <v>0</v>
      </c>
      <c r="BG168" s="0" t="n">
        <v>0</v>
      </c>
      <c r="BH168" s="0" t="n">
        <v>0</v>
      </c>
      <c r="BI168" s="0" t="n">
        <v>0</v>
      </c>
      <c r="BJ168" s="0" t="n">
        <v>0</v>
      </c>
      <c r="BK168" s="0" t="n">
        <v>0</v>
      </c>
      <c r="BL168" s="0" t="n">
        <v>0</v>
      </c>
      <c r="BM168" s="0" t="n">
        <v>0</v>
      </c>
      <c r="BN168" s="0" t="n">
        <v>0</v>
      </c>
      <c r="BO168" s="0" t="n">
        <v>0</v>
      </c>
      <c r="BP168" s="0" t="n">
        <v>0</v>
      </c>
      <c r="BQ168" s="0" t="n">
        <v>0</v>
      </c>
      <c r="BR168" s="0" t="n">
        <v>0</v>
      </c>
      <c r="BS168" s="0" t="n">
        <v>0</v>
      </c>
      <c r="BT168" s="0" t="n">
        <v>0</v>
      </c>
      <c r="BU168" s="0" t="n">
        <v>0</v>
      </c>
      <c r="BV168" s="0" t="n">
        <v>0</v>
      </c>
      <c r="BW168" s="0" t="n">
        <v>0</v>
      </c>
      <c r="CV168" s="0" t="n">
        <v>0</v>
      </c>
      <c r="CW168" s="0">
        <f>ROUND(Y168*Source!I525*DO168,7)</f>
        <v/>
      </c>
      <c r="CX168" s="0">
        <f>ROUND(Y168*Source!I525,7)</f>
        <v/>
      </c>
      <c r="CY168" s="0">
        <f>AB168</f>
        <v/>
      </c>
      <c r="CZ168" s="0">
        <f>AF168</f>
        <v/>
      </c>
      <c r="DA168" s="0">
        <f>AJ168</f>
        <v/>
      </c>
      <c r="DB168" s="0">
        <f>ROUND(ROUND(AT168*CZ168,2),2)</f>
        <v/>
      </c>
      <c r="DC168" s="0">
        <f>ROUND(ROUND(AT168*AG168,2),2)</f>
        <v/>
      </c>
      <c r="DD168" s="0" t="inlineStr"/>
      <c r="DE168" s="0" t="inlineStr"/>
      <c r="DF168" s="0">
        <f>ROUND(ROUND(AE168,0)*CX168,0)</f>
        <v/>
      </c>
      <c r="DG168" s="0">
        <f>ROUND(ROUND(AF168*AJ168,0)*CX168,0)</f>
        <v/>
      </c>
      <c r="DH168" s="0">
        <f>ROUND(ROUND(AG168*AK168,0)*CX168,0)</f>
        <v/>
      </c>
      <c r="DI168" s="0">
        <f>ROUND(ROUND(AH168,0)*CX168,0)</f>
        <v/>
      </c>
      <c r="DJ168" s="0">
        <f>DG168</f>
        <v/>
      </c>
      <c r="DK168" s="0" t="n">
        <v>0</v>
      </c>
      <c r="DL168" s="0" t="inlineStr"/>
      <c r="DM168" s="0" t="n">
        <v>0</v>
      </c>
      <c r="DN168" s="0" t="inlineStr"/>
      <c r="DO168" s="0" t="n">
        <v>0</v>
      </c>
    </row>
    <row r="169">
      <c r="A169" s="0">
        <f>ROW(Source!A525)</f>
        <v/>
      </c>
      <c r="B169" s="0" t="n">
        <v>78845955</v>
      </c>
      <c r="C169" s="0" t="n">
        <v>78849739</v>
      </c>
      <c r="D169" s="0" t="n">
        <v>29110398</v>
      </c>
      <c r="E169" s="0" t="n">
        <v>1</v>
      </c>
      <c r="F169" s="0" t="n">
        <v>1</v>
      </c>
      <c r="G169" s="0" t="n">
        <v>1</v>
      </c>
      <c r="H169" s="0" t="n">
        <v>3</v>
      </c>
      <c r="I169" s="0" t="inlineStr">
        <is>
          <t>101-0388</t>
        </is>
      </c>
      <c r="J169" s="0" t="inlineStr">
        <is>
          <t>ТССЦ Московской обл., 101-0388, приказ Минстроя России №675/пр от 28.02.2017 № 254/пр</t>
        </is>
      </c>
      <c r="K169" s="0" t="inlineStr">
        <is>
          <t>Краски масляные земляные марки МА-0115 мумия, сурик железный</t>
        </is>
      </c>
      <c r="L169" s="0" t="n">
        <v>1348</v>
      </c>
      <c r="N169" s="0" t="n">
        <v>1009</v>
      </c>
      <c r="O169" s="0" t="inlineStr">
        <is>
          <t>т</t>
        </is>
      </c>
      <c r="P169" s="0" t="inlineStr">
        <is>
          <t>т</t>
        </is>
      </c>
      <c r="Q169" s="0" t="n">
        <v>1000</v>
      </c>
      <c r="W169" s="0" t="n">
        <v>0</v>
      </c>
      <c r="X169" s="0" t="n">
        <v>1625292450</v>
      </c>
      <c r="Y169" s="0">
        <f>AT169</f>
        <v/>
      </c>
      <c r="AA169" s="0" t="n">
        <v>76804.47</v>
      </c>
      <c r="AB169" s="0" t="n">
        <v>0</v>
      </c>
      <c r="AC169" s="0" t="n">
        <v>0</v>
      </c>
      <c r="AD169" s="0" t="n">
        <v>0</v>
      </c>
      <c r="AE169" s="0" t="n">
        <v>15118.99</v>
      </c>
      <c r="AF169" s="0" t="n">
        <v>0</v>
      </c>
      <c r="AG169" s="0" t="n">
        <v>0</v>
      </c>
      <c r="AH169" s="0" t="n">
        <v>0</v>
      </c>
      <c r="AI169" s="0" t="n">
        <v>5.08</v>
      </c>
      <c r="AJ169" s="0" t="n">
        <v>1</v>
      </c>
      <c r="AK169" s="0" t="n">
        <v>1</v>
      </c>
      <c r="AL169" s="0" t="n">
        <v>1</v>
      </c>
      <c r="AM169" s="0" t="n">
        <v>2</v>
      </c>
      <c r="AN169" s="0" t="n">
        <v>0</v>
      </c>
      <c r="AO169" s="0" t="n">
        <v>1</v>
      </c>
      <c r="AP169" s="0" t="n">
        <v>1</v>
      </c>
      <c r="AQ169" s="0" t="n">
        <v>0</v>
      </c>
      <c r="AR169" s="0" t="n">
        <v>0</v>
      </c>
      <c r="AS169" s="0" t="inlineStr"/>
      <c r="AT169" s="0" t="n">
        <v>5e-05</v>
      </c>
      <c r="AU169" s="0" t="inlineStr"/>
      <c r="AV169" s="0" t="n">
        <v>0</v>
      </c>
      <c r="AW169" s="0" t="n">
        <v>2</v>
      </c>
      <c r="AX169" s="0" t="n">
        <v>78849748</v>
      </c>
      <c r="AY169" s="0" t="n">
        <v>1</v>
      </c>
      <c r="AZ169" s="0" t="n">
        <v>0</v>
      </c>
      <c r="BA169" s="0" t="n">
        <v>164</v>
      </c>
      <c r="BB169" s="0" t="n">
        <v>0</v>
      </c>
      <c r="BC169" s="0" t="n">
        <v>0</v>
      </c>
      <c r="BD169" s="0" t="n">
        <v>0</v>
      </c>
      <c r="BE169" s="0" t="n">
        <v>0</v>
      </c>
      <c r="BF169" s="0" t="n">
        <v>0</v>
      </c>
      <c r="BG169" s="0" t="n">
        <v>0</v>
      </c>
      <c r="BH169" s="0" t="n">
        <v>0</v>
      </c>
      <c r="BI169" s="0" t="n">
        <v>0</v>
      </c>
      <c r="BJ169" s="0" t="n">
        <v>0</v>
      </c>
      <c r="BK169" s="0" t="n">
        <v>0</v>
      </c>
      <c r="BL169" s="0" t="n">
        <v>0</v>
      </c>
      <c r="BM169" s="0" t="n">
        <v>0</v>
      </c>
      <c r="BN169" s="0" t="n">
        <v>0</v>
      </c>
      <c r="BO169" s="0" t="n">
        <v>0</v>
      </c>
      <c r="BP169" s="0" t="n">
        <v>0</v>
      </c>
      <c r="BQ169" s="0" t="n">
        <v>0</v>
      </c>
      <c r="BR169" s="0" t="n">
        <v>0</v>
      </c>
      <c r="BS169" s="0" t="n">
        <v>0</v>
      </c>
      <c r="BT169" s="0" t="n">
        <v>0</v>
      </c>
      <c r="BU169" s="0" t="n">
        <v>0</v>
      </c>
      <c r="BV169" s="0" t="n">
        <v>0</v>
      </c>
      <c r="BW169" s="0" t="n">
        <v>0</v>
      </c>
      <c r="CV169" s="0" t="n">
        <v>0</v>
      </c>
      <c r="CW169" s="0" t="n">
        <v>0</v>
      </c>
      <c r="CX169" s="0">
        <f>ROUND(Y169*Source!I525,7)</f>
        <v/>
      </c>
      <c r="CY169" s="0">
        <f>AA169</f>
        <v/>
      </c>
      <c r="CZ169" s="0">
        <f>AE169</f>
        <v/>
      </c>
      <c r="DA169" s="0">
        <f>AI169</f>
        <v/>
      </c>
      <c r="DB169" s="0">
        <f>ROUND(ROUND(AT169*CZ169,2),2)</f>
        <v/>
      </c>
      <c r="DC169" s="0">
        <f>ROUND(ROUND(AT169*AG169,2),2)</f>
        <v/>
      </c>
      <c r="DD169" s="0" t="inlineStr"/>
      <c r="DE169" s="0" t="inlineStr"/>
      <c r="DF169" s="0">
        <f>ROUND(ROUND(AE169*AI169,0)*CX169,0)</f>
        <v/>
      </c>
      <c r="DG169" s="0">
        <f>ROUND(ROUND(AF169,0)*CX169,0)</f>
        <v/>
      </c>
      <c r="DH169" s="0">
        <f>ROUND(ROUND(AG169,0)*CX169,0)</f>
        <v/>
      </c>
      <c r="DI169" s="0">
        <f>ROUND(ROUND(AH169,0)*CX169,0)</f>
        <v/>
      </c>
      <c r="DJ169" s="0">
        <f>DF169</f>
        <v/>
      </c>
      <c r="DK169" s="0" t="n">
        <v>0</v>
      </c>
      <c r="DL169" s="0" t="inlineStr"/>
      <c r="DM169" s="0" t="n">
        <v>0</v>
      </c>
      <c r="DN169" s="0" t="inlineStr"/>
      <c r="DO169" s="0" t="n">
        <v>0</v>
      </c>
    </row>
    <row r="170">
      <c r="A170" s="0">
        <f>ROW(Source!A525)</f>
        <v/>
      </c>
      <c r="B170" s="0" t="n">
        <v>78845955</v>
      </c>
      <c r="C170" s="0" t="n">
        <v>78849739</v>
      </c>
      <c r="D170" s="0" t="n">
        <v>29110573</v>
      </c>
      <c r="E170" s="0" t="n">
        <v>1</v>
      </c>
      <c r="F170" s="0" t="n">
        <v>1</v>
      </c>
      <c r="G170" s="0" t="n">
        <v>1</v>
      </c>
      <c r="H170" s="0" t="n">
        <v>3</v>
      </c>
      <c r="I170" s="0" t="inlineStr">
        <is>
          <t>101-0628</t>
        </is>
      </c>
      <c r="J170" s="0" t="inlineStr">
        <is>
          <t>ТССЦ Московской обл., 101-0628, приказ Минстроя России №675/пр от 28.02.2017 № 254/пр</t>
        </is>
      </c>
      <c r="K170" s="0" t="inlineStr">
        <is>
          <t>Олифа комбинированная, марки К-3</t>
        </is>
      </c>
      <c r="L170" s="0" t="n">
        <v>1348</v>
      </c>
      <c r="N170" s="0" t="n">
        <v>1009</v>
      </c>
      <c r="O170" s="0" t="inlineStr">
        <is>
          <t>т</t>
        </is>
      </c>
      <c r="P170" s="0" t="inlineStr">
        <is>
          <t>т</t>
        </is>
      </c>
      <c r="Q170" s="0" t="n">
        <v>1000</v>
      </c>
      <c r="W170" s="0" t="n">
        <v>0</v>
      </c>
      <c r="X170" s="0" t="n">
        <v>24062879</v>
      </c>
      <c r="Y170" s="0">
        <f>AT170</f>
        <v/>
      </c>
      <c r="AA170" s="0" t="n">
        <v>87631.5</v>
      </c>
      <c r="AB170" s="0" t="n">
        <v>0</v>
      </c>
      <c r="AC170" s="0" t="n">
        <v>0</v>
      </c>
      <c r="AD170" s="0" t="n">
        <v>0</v>
      </c>
      <c r="AE170" s="0" t="n">
        <v>16950</v>
      </c>
      <c r="AF170" s="0" t="n">
        <v>0</v>
      </c>
      <c r="AG170" s="0" t="n">
        <v>0</v>
      </c>
      <c r="AH170" s="0" t="n">
        <v>0</v>
      </c>
      <c r="AI170" s="0" t="n">
        <v>5.17</v>
      </c>
      <c r="AJ170" s="0" t="n">
        <v>1</v>
      </c>
      <c r="AK170" s="0" t="n">
        <v>1</v>
      </c>
      <c r="AL170" s="0" t="n">
        <v>1</v>
      </c>
      <c r="AM170" s="0" t="n">
        <v>2</v>
      </c>
      <c r="AN170" s="0" t="n">
        <v>0</v>
      </c>
      <c r="AO170" s="0" t="n">
        <v>1</v>
      </c>
      <c r="AP170" s="0" t="n">
        <v>1</v>
      </c>
      <c r="AQ170" s="0" t="n">
        <v>0</v>
      </c>
      <c r="AR170" s="0" t="n">
        <v>0</v>
      </c>
      <c r="AS170" s="0" t="inlineStr"/>
      <c r="AT170" s="0" t="n">
        <v>2e-05</v>
      </c>
      <c r="AU170" s="0" t="inlineStr"/>
      <c r="AV170" s="0" t="n">
        <v>0</v>
      </c>
      <c r="AW170" s="0" t="n">
        <v>2</v>
      </c>
      <c r="AX170" s="0" t="n">
        <v>78849749</v>
      </c>
      <c r="AY170" s="0" t="n">
        <v>1</v>
      </c>
      <c r="AZ170" s="0" t="n">
        <v>0</v>
      </c>
      <c r="BA170" s="0" t="n">
        <v>165</v>
      </c>
      <c r="BB170" s="0" t="n">
        <v>0</v>
      </c>
      <c r="BC170" s="0" t="n">
        <v>0</v>
      </c>
      <c r="BD170" s="0" t="n">
        <v>0</v>
      </c>
      <c r="BE170" s="0" t="n">
        <v>0</v>
      </c>
      <c r="BF170" s="0" t="n">
        <v>0</v>
      </c>
      <c r="BG170" s="0" t="n">
        <v>0</v>
      </c>
      <c r="BH170" s="0" t="n">
        <v>0</v>
      </c>
      <c r="BI170" s="0" t="n">
        <v>0</v>
      </c>
      <c r="BJ170" s="0" t="n">
        <v>0</v>
      </c>
      <c r="BK170" s="0" t="n">
        <v>0</v>
      </c>
      <c r="BL170" s="0" t="n">
        <v>0</v>
      </c>
      <c r="BM170" s="0" t="n">
        <v>0</v>
      </c>
      <c r="BN170" s="0" t="n">
        <v>0</v>
      </c>
      <c r="BO170" s="0" t="n">
        <v>0</v>
      </c>
      <c r="BP170" s="0" t="n">
        <v>0</v>
      </c>
      <c r="BQ170" s="0" t="n">
        <v>0</v>
      </c>
      <c r="BR170" s="0" t="n">
        <v>0</v>
      </c>
      <c r="BS170" s="0" t="n">
        <v>0</v>
      </c>
      <c r="BT170" s="0" t="n">
        <v>0</v>
      </c>
      <c r="BU170" s="0" t="n">
        <v>0</v>
      </c>
      <c r="BV170" s="0" t="n">
        <v>0</v>
      </c>
      <c r="BW170" s="0" t="n">
        <v>0</v>
      </c>
      <c r="CV170" s="0" t="n">
        <v>0</v>
      </c>
      <c r="CW170" s="0" t="n">
        <v>0</v>
      </c>
      <c r="CX170" s="0">
        <f>ROUND(Y170*Source!I525,7)</f>
        <v/>
      </c>
      <c r="CY170" s="0">
        <f>AA170</f>
        <v/>
      </c>
      <c r="CZ170" s="0">
        <f>AE170</f>
        <v/>
      </c>
      <c r="DA170" s="0">
        <f>AI170</f>
        <v/>
      </c>
      <c r="DB170" s="0">
        <f>ROUND(ROUND(AT170*CZ170,2),2)</f>
        <v/>
      </c>
      <c r="DC170" s="0">
        <f>ROUND(ROUND(AT170*AG170,2),2)</f>
        <v/>
      </c>
      <c r="DD170" s="0" t="inlineStr"/>
      <c r="DE170" s="0" t="inlineStr"/>
      <c r="DF170" s="0">
        <f>ROUND(ROUND(AE170*AI170,0)*CX170,0)</f>
        <v/>
      </c>
      <c r="DG170" s="0">
        <f>ROUND(ROUND(AF170,0)*CX170,0)</f>
        <v/>
      </c>
      <c r="DH170" s="0">
        <f>ROUND(ROUND(AG170,0)*CX170,0)</f>
        <v/>
      </c>
      <c r="DI170" s="0">
        <f>ROUND(ROUND(AH170,0)*CX170,0)</f>
        <v/>
      </c>
      <c r="DJ170" s="0">
        <f>DF170</f>
        <v/>
      </c>
      <c r="DK170" s="0" t="n">
        <v>0</v>
      </c>
      <c r="DL170" s="0" t="inlineStr"/>
      <c r="DM170" s="0" t="n">
        <v>0</v>
      </c>
      <c r="DN170" s="0" t="inlineStr"/>
      <c r="DO170" s="0" t="n">
        <v>0</v>
      </c>
    </row>
    <row r="171">
      <c r="A171" s="0">
        <f>ROW(Source!A525)</f>
        <v/>
      </c>
      <c r="B171" s="0" t="n">
        <v>78845955</v>
      </c>
      <c r="C171" s="0" t="n">
        <v>78849739</v>
      </c>
      <c r="D171" s="0" t="n">
        <v>29107963</v>
      </c>
      <c r="E171" s="0" t="n">
        <v>1</v>
      </c>
      <c r="F171" s="0" t="n">
        <v>1</v>
      </c>
      <c r="G171" s="0" t="n">
        <v>1</v>
      </c>
      <c r="H171" s="0" t="n">
        <v>3</v>
      </c>
      <c r="I171" s="0" t="inlineStr">
        <is>
          <t>101-1669</t>
        </is>
      </c>
      <c r="J171" s="0" t="inlineStr">
        <is>
          <t>ТССЦ Московской обл., 101-1669, приказ Минстроя России №675/пр от 28.02.2017 № 254/пр</t>
        </is>
      </c>
      <c r="K171" s="0" t="inlineStr">
        <is>
          <t>Очес льняной</t>
        </is>
      </c>
      <c r="L171" s="0" t="n">
        <v>1346</v>
      </c>
      <c r="N171" s="0" t="n">
        <v>1009</v>
      </c>
      <c r="O171" s="0" t="inlineStr">
        <is>
          <t>кг</t>
        </is>
      </c>
      <c r="P171" s="0" t="inlineStr">
        <is>
          <t>кг</t>
        </is>
      </c>
      <c r="Q171" s="0" t="n">
        <v>1</v>
      </c>
      <c r="W171" s="0" t="n">
        <v>0</v>
      </c>
      <c r="X171" s="0" t="n">
        <v>-2113933962</v>
      </c>
      <c r="Y171" s="0">
        <f>AT171</f>
        <v/>
      </c>
      <c r="AA171" s="0" t="n">
        <v>590.67</v>
      </c>
      <c r="AB171" s="0" t="n">
        <v>0</v>
      </c>
      <c r="AC171" s="0" t="n">
        <v>0</v>
      </c>
      <c r="AD171" s="0" t="n">
        <v>0</v>
      </c>
      <c r="AE171" s="0" t="n">
        <v>37.29</v>
      </c>
      <c r="AF171" s="0" t="n">
        <v>0</v>
      </c>
      <c r="AG171" s="0" t="n">
        <v>0</v>
      </c>
      <c r="AH171" s="0" t="n">
        <v>0</v>
      </c>
      <c r="AI171" s="0" t="n">
        <v>15.84</v>
      </c>
      <c r="AJ171" s="0" t="n">
        <v>1</v>
      </c>
      <c r="AK171" s="0" t="n">
        <v>1</v>
      </c>
      <c r="AL171" s="0" t="n">
        <v>1</v>
      </c>
      <c r="AM171" s="0" t="n">
        <v>2</v>
      </c>
      <c r="AN171" s="0" t="n">
        <v>0</v>
      </c>
      <c r="AO171" s="0" t="n">
        <v>1</v>
      </c>
      <c r="AP171" s="0" t="n">
        <v>1</v>
      </c>
      <c r="AQ171" s="0" t="n">
        <v>0</v>
      </c>
      <c r="AR171" s="0" t="n">
        <v>0</v>
      </c>
      <c r="AS171" s="0" t="inlineStr"/>
      <c r="AT171" s="0" t="n">
        <v>0.02</v>
      </c>
      <c r="AU171" s="0" t="inlineStr"/>
      <c r="AV171" s="0" t="n">
        <v>0</v>
      </c>
      <c r="AW171" s="0" t="n">
        <v>2</v>
      </c>
      <c r="AX171" s="0" t="n">
        <v>78849750</v>
      </c>
      <c r="AY171" s="0" t="n">
        <v>1</v>
      </c>
      <c r="AZ171" s="0" t="n">
        <v>0</v>
      </c>
      <c r="BA171" s="0" t="n">
        <v>166</v>
      </c>
      <c r="BB171" s="0" t="n">
        <v>0</v>
      </c>
      <c r="BC171" s="0" t="n">
        <v>0</v>
      </c>
      <c r="BD171" s="0" t="n">
        <v>0</v>
      </c>
      <c r="BE171" s="0" t="n">
        <v>0</v>
      </c>
      <c r="BF171" s="0" t="n">
        <v>0</v>
      </c>
      <c r="BG171" s="0" t="n">
        <v>0</v>
      </c>
      <c r="BH171" s="0" t="n">
        <v>0</v>
      </c>
      <c r="BI171" s="0" t="n">
        <v>0</v>
      </c>
      <c r="BJ171" s="0" t="n">
        <v>0</v>
      </c>
      <c r="BK171" s="0" t="n">
        <v>0</v>
      </c>
      <c r="BL171" s="0" t="n">
        <v>0</v>
      </c>
      <c r="BM171" s="0" t="n">
        <v>0</v>
      </c>
      <c r="BN171" s="0" t="n">
        <v>0</v>
      </c>
      <c r="BO171" s="0" t="n">
        <v>0</v>
      </c>
      <c r="BP171" s="0" t="n">
        <v>0</v>
      </c>
      <c r="BQ171" s="0" t="n">
        <v>0</v>
      </c>
      <c r="BR171" s="0" t="n">
        <v>0</v>
      </c>
      <c r="BS171" s="0" t="n">
        <v>0</v>
      </c>
      <c r="BT171" s="0" t="n">
        <v>0</v>
      </c>
      <c r="BU171" s="0" t="n">
        <v>0</v>
      </c>
      <c r="BV171" s="0" t="n">
        <v>0</v>
      </c>
      <c r="BW171" s="0" t="n">
        <v>0</v>
      </c>
      <c r="CV171" s="0" t="n">
        <v>0</v>
      </c>
      <c r="CW171" s="0" t="n">
        <v>0</v>
      </c>
      <c r="CX171" s="0">
        <f>ROUND(Y171*Source!I525,7)</f>
        <v/>
      </c>
      <c r="CY171" s="0">
        <f>AA171</f>
        <v/>
      </c>
      <c r="CZ171" s="0">
        <f>AE171</f>
        <v/>
      </c>
      <c r="DA171" s="0">
        <f>AI171</f>
        <v/>
      </c>
      <c r="DB171" s="0">
        <f>ROUND(ROUND(AT171*CZ171,2),2)</f>
        <v/>
      </c>
      <c r="DC171" s="0">
        <f>ROUND(ROUND(AT171*AG171,2),2)</f>
        <v/>
      </c>
      <c r="DD171" s="0" t="inlineStr"/>
      <c r="DE171" s="0" t="inlineStr"/>
      <c r="DF171" s="0">
        <f>ROUND(ROUND(AE171*AI171,0)*CX171,0)</f>
        <v/>
      </c>
      <c r="DG171" s="0">
        <f>ROUND(ROUND(AF171,0)*CX171,0)</f>
        <v/>
      </c>
      <c r="DH171" s="0">
        <f>ROUND(ROUND(AG171,0)*CX171,0)</f>
        <v/>
      </c>
      <c r="DI171" s="0">
        <f>ROUND(ROUND(AH171,0)*CX171,0)</f>
        <v/>
      </c>
      <c r="DJ171" s="0">
        <f>DF171</f>
        <v/>
      </c>
      <c r="DK171" s="0" t="n">
        <v>0</v>
      </c>
      <c r="DL171" s="0" t="inlineStr"/>
      <c r="DM171" s="0" t="n">
        <v>0</v>
      </c>
      <c r="DN171" s="0" t="inlineStr"/>
      <c r="DO171" s="0" t="n">
        <v>0</v>
      </c>
    </row>
    <row r="172">
      <c r="A172" s="0">
        <f>ROW(Source!A525)</f>
        <v/>
      </c>
      <c r="B172" s="0" t="n">
        <v>78845955</v>
      </c>
      <c r="C172" s="0" t="n">
        <v>78849739</v>
      </c>
      <c r="D172" s="0" t="n">
        <v>29150040</v>
      </c>
      <c r="E172" s="0" t="n">
        <v>1</v>
      </c>
      <c r="F172" s="0" t="n">
        <v>1</v>
      </c>
      <c r="G172" s="0" t="n">
        <v>1</v>
      </c>
      <c r="H172" s="0" t="n">
        <v>3</v>
      </c>
      <c r="I172" s="0" t="inlineStr">
        <is>
          <t>411-0001</t>
        </is>
      </c>
      <c r="J172" s="0" t="inlineStr">
        <is>
          <t>ТССЦ Московской обл., 411-0001, приказ Минстроя России №675/пр от 28.02.2017 № 257/пр</t>
        </is>
      </c>
      <c r="K172" s="0" t="inlineStr">
        <is>
          <t>Вода</t>
        </is>
      </c>
      <c r="L172" s="0" t="n">
        <v>1339</v>
      </c>
      <c r="N172" s="0" t="n">
        <v>1007</v>
      </c>
      <c r="O172" s="0" t="inlineStr">
        <is>
          <t>м3</t>
        </is>
      </c>
      <c r="P172" s="0" t="inlineStr">
        <is>
          <t>м3</t>
        </is>
      </c>
      <c r="Q172" s="0" t="n">
        <v>1</v>
      </c>
      <c r="W172" s="0" t="n">
        <v>0</v>
      </c>
      <c r="X172" s="0" t="n">
        <v>619799737</v>
      </c>
      <c r="Y172" s="0">
        <f>AT172</f>
        <v/>
      </c>
      <c r="AA172" s="0" t="n">
        <v>31.28</v>
      </c>
      <c r="AB172" s="0" t="n">
        <v>0</v>
      </c>
      <c r="AC172" s="0" t="n">
        <v>0</v>
      </c>
      <c r="AD172" s="0" t="n">
        <v>0</v>
      </c>
      <c r="AE172" s="0" t="n">
        <v>2.44</v>
      </c>
      <c r="AF172" s="0" t="n">
        <v>0</v>
      </c>
      <c r="AG172" s="0" t="n">
        <v>0</v>
      </c>
      <c r="AH172" s="0" t="n">
        <v>0</v>
      </c>
      <c r="AI172" s="0" t="n">
        <v>12.82</v>
      </c>
      <c r="AJ172" s="0" t="n">
        <v>1</v>
      </c>
      <c r="AK172" s="0" t="n">
        <v>1</v>
      </c>
      <c r="AL172" s="0" t="n">
        <v>1</v>
      </c>
      <c r="AM172" s="0" t="n">
        <v>2</v>
      </c>
      <c r="AN172" s="0" t="n">
        <v>0</v>
      </c>
      <c r="AO172" s="0" t="n">
        <v>1</v>
      </c>
      <c r="AP172" s="0" t="n">
        <v>1</v>
      </c>
      <c r="AQ172" s="0" t="n">
        <v>0</v>
      </c>
      <c r="AR172" s="0" t="n">
        <v>0</v>
      </c>
      <c r="AS172" s="0" t="inlineStr"/>
      <c r="AT172" s="0" t="n">
        <v>1</v>
      </c>
      <c r="AU172" s="0" t="inlineStr"/>
      <c r="AV172" s="0" t="n">
        <v>0</v>
      </c>
      <c r="AW172" s="0" t="n">
        <v>2</v>
      </c>
      <c r="AX172" s="0" t="n">
        <v>78849751</v>
      </c>
      <c r="AY172" s="0" t="n">
        <v>1</v>
      </c>
      <c r="AZ172" s="0" t="n">
        <v>0</v>
      </c>
      <c r="BA172" s="0" t="n">
        <v>167</v>
      </c>
      <c r="BB172" s="0" t="n">
        <v>0</v>
      </c>
      <c r="BC172" s="0" t="n">
        <v>0</v>
      </c>
      <c r="BD172" s="0" t="n">
        <v>0</v>
      </c>
      <c r="BE172" s="0" t="n">
        <v>0</v>
      </c>
      <c r="BF172" s="0" t="n">
        <v>0</v>
      </c>
      <c r="BG172" s="0" t="n">
        <v>0</v>
      </c>
      <c r="BH172" s="0" t="n">
        <v>0</v>
      </c>
      <c r="BI172" s="0" t="n">
        <v>0</v>
      </c>
      <c r="BJ172" s="0" t="n">
        <v>0</v>
      </c>
      <c r="BK172" s="0" t="n">
        <v>0</v>
      </c>
      <c r="BL172" s="0" t="n">
        <v>0</v>
      </c>
      <c r="BM172" s="0" t="n">
        <v>0</v>
      </c>
      <c r="BN172" s="0" t="n">
        <v>0</v>
      </c>
      <c r="BO172" s="0" t="n">
        <v>0</v>
      </c>
      <c r="BP172" s="0" t="n">
        <v>0</v>
      </c>
      <c r="BQ172" s="0" t="n">
        <v>0</v>
      </c>
      <c r="BR172" s="0" t="n">
        <v>0</v>
      </c>
      <c r="BS172" s="0" t="n">
        <v>0</v>
      </c>
      <c r="BT172" s="0" t="n">
        <v>0</v>
      </c>
      <c r="BU172" s="0" t="n">
        <v>0</v>
      </c>
      <c r="BV172" s="0" t="n">
        <v>0</v>
      </c>
      <c r="BW172" s="0" t="n">
        <v>0</v>
      </c>
      <c r="CV172" s="0" t="n">
        <v>0</v>
      </c>
      <c r="CW172" s="0" t="n">
        <v>0</v>
      </c>
      <c r="CX172" s="0">
        <f>ROUND(Y172*Source!I525,7)</f>
        <v/>
      </c>
      <c r="CY172" s="0">
        <f>AA172</f>
        <v/>
      </c>
      <c r="CZ172" s="0">
        <f>AE172</f>
        <v/>
      </c>
      <c r="DA172" s="0">
        <f>AI172</f>
        <v/>
      </c>
      <c r="DB172" s="0">
        <f>ROUND(ROUND(AT172*CZ172,2),2)</f>
        <v/>
      </c>
      <c r="DC172" s="0">
        <f>ROUND(ROUND(AT172*AG172,2),2)</f>
        <v/>
      </c>
      <c r="DD172" s="0" t="inlineStr"/>
      <c r="DE172" s="0" t="inlineStr"/>
      <c r="DF172" s="0">
        <f>ROUND(ROUND(AE172*AI172,0)*CX172,0)</f>
        <v/>
      </c>
      <c r="DG172" s="0">
        <f>ROUND(ROUND(AF172,0)*CX172,0)</f>
        <v/>
      </c>
      <c r="DH172" s="0">
        <f>ROUND(ROUND(AG172,0)*CX172,0)</f>
        <v/>
      </c>
      <c r="DI172" s="0">
        <f>ROUND(ROUND(AH172,0)*CX172,0)</f>
        <v/>
      </c>
      <c r="DJ172" s="0">
        <f>DF172</f>
        <v/>
      </c>
      <c r="DK172" s="0" t="n">
        <v>0</v>
      </c>
      <c r="DL172" s="0" t="inlineStr"/>
      <c r="DM172" s="0" t="n">
        <v>0</v>
      </c>
      <c r="DN172" s="0" t="inlineStr"/>
      <c r="DO172" s="0" t="n">
        <v>0</v>
      </c>
    </row>
    <row r="173">
      <c r="A173" s="0">
        <f>ROW(Source!A564)</f>
        <v/>
      </c>
      <c r="B173" s="0" t="n">
        <v>78845955</v>
      </c>
      <c r="C173" s="0" t="n">
        <v>78847343</v>
      </c>
      <c r="D173" s="0" t="n">
        <v>18407150</v>
      </c>
      <c r="E173" s="0" t="n">
        <v>1</v>
      </c>
      <c r="F173" s="0" t="n">
        <v>1</v>
      </c>
      <c r="G173" s="0" t="n">
        <v>1</v>
      </c>
      <c r="H173" s="0" t="n">
        <v>1</v>
      </c>
      <c r="I173" s="0" t="inlineStr">
        <is>
          <t>1-1030-90</t>
        </is>
      </c>
      <c r="J173" s="0" t="inlineStr"/>
      <c r="K173" s="0" t="inlineStr">
        <is>
          <t>Рабочий строитель среднего разряда 3</t>
        </is>
      </c>
      <c r="L173" s="0" t="n">
        <v>1369</v>
      </c>
      <c r="N173" s="0" t="n">
        <v>1013</v>
      </c>
      <c r="O173" s="0" t="inlineStr">
        <is>
          <t>чел.-ч</t>
        </is>
      </c>
      <c r="P173" s="0" t="inlineStr">
        <is>
          <t>чел.-ч</t>
        </is>
      </c>
      <c r="Q173" s="0" t="n">
        <v>1</v>
      </c>
      <c r="W173" s="0" t="n">
        <v>0</v>
      </c>
      <c r="X173" s="0" t="n">
        <v>-931037793</v>
      </c>
      <c r="Y173" s="0">
        <f>AT173</f>
        <v/>
      </c>
      <c r="AA173" s="0" t="n">
        <v>0</v>
      </c>
      <c r="AB173" s="0" t="n">
        <v>0</v>
      </c>
      <c r="AC173" s="0" t="n">
        <v>0</v>
      </c>
      <c r="AD173" s="0" t="n">
        <v>8.529999999999999</v>
      </c>
      <c r="AE173" s="0" t="n">
        <v>0</v>
      </c>
      <c r="AF173" s="0" t="n">
        <v>0</v>
      </c>
      <c r="AG173" s="0" t="n">
        <v>0</v>
      </c>
      <c r="AH173" s="0" t="n">
        <v>8.529999999999999</v>
      </c>
      <c r="AI173" s="0" t="n">
        <v>1</v>
      </c>
      <c r="AJ173" s="0" t="n">
        <v>1</v>
      </c>
      <c r="AK173" s="0" t="n">
        <v>1</v>
      </c>
      <c r="AL173" s="0" t="n">
        <v>1</v>
      </c>
      <c r="AM173" s="0" t="n">
        <v>-2</v>
      </c>
      <c r="AN173" s="0" t="n">
        <v>0</v>
      </c>
      <c r="AO173" s="0" t="n">
        <v>1</v>
      </c>
      <c r="AP173" s="0" t="n">
        <v>0</v>
      </c>
      <c r="AQ173" s="0" t="n">
        <v>0</v>
      </c>
      <c r="AR173" s="0" t="n">
        <v>0</v>
      </c>
      <c r="AS173" s="0" t="inlineStr"/>
      <c r="AT173" s="0" t="n">
        <v>37.8</v>
      </c>
      <c r="AU173" s="0" t="inlineStr"/>
      <c r="AV173" s="0" t="n">
        <v>1</v>
      </c>
      <c r="AW173" s="0" t="n">
        <v>2</v>
      </c>
      <c r="AX173" s="0" t="n">
        <v>78847344</v>
      </c>
      <c r="AY173" s="0" t="n">
        <v>1</v>
      </c>
      <c r="AZ173" s="0" t="n">
        <v>0</v>
      </c>
      <c r="BA173" s="0" t="n">
        <v>168</v>
      </c>
      <c r="BB173" s="0" t="n">
        <v>0</v>
      </c>
      <c r="BC173" s="0" t="n">
        <v>0</v>
      </c>
      <c r="BD173" s="0" t="n">
        <v>0</v>
      </c>
      <c r="BE173" s="0" t="n">
        <v>0</v>
      </c>
      <c r="BF173" s="0" t="n">
        <v>0</v>
      </c>
      <c r="BG173" s="0" t="n">
        <v>0</v>
      </c>
      <c r="BH173" s="0" t="n">
        <v>0</v>
      </c>
      <c r="BI173" s="0" t="n">
        <v>0</v>
      </c>
      <c r="BJ173" s="0" t="n">
        <v>0</v>
      </c>
      <c r="BK173" s="0" t="n">
        <v>0</v>
      </c>
      <c r="BL173" s="0" t="n">
        <v>0</v>
      </c>
      <c r="BM173" s="0" t="n">
        <v>0</v>
      </c>
      <c r="BN173" s="0" t="n">
        <v>0</v>
      </c>
      <c r="BO173" s="0" t="n">
        <v>0</v>
      </c>
      <c r="BP173" s="0" t="n">
        <v>0</v>
      </c>
      <c r="BQ173" s="0" t="n">
        <v>0</v>
      </c>
      <c r="BR173" s="0" t="n">
        <v>0</v>
      </c>
      <c r="BS173" s="0" t="n">
        <v>0</v>
      </c>
      <c r="BT173" s="0" t="n">
        <v>0</v>
      </c>
      <c r="BU173" s="0" t="n">
        <v>0</v>
      </c>
      <c r="BV173" s="0" t="n">
        <v>0</v>
      </c>
      <c r="BW173" s="0" t="n">
        <v>0</v>
      </c>
      <c r="CU173" s="0">
        <f>ROUND(AT173*Source!I564*AH173*AL173,0)</f>
        <v/>
      </c>
      <c r="CV173" s="0">
        <f>ROUND(Y173*Source!I564,7)</f>
        <v/>
      </c>
      <c r="CW173" s="0" t="n">
        <v>0</v>
      </c>
      <c r="CX173" s="0">
        <f>ROUND(Y173*Source!I564,7)</f>
        <v/>
      </c>
      <c r="CY173" s="0">
        <f>AD173</f>
        <v/>
      </c>
      <c r="CZ173" s="0">
        <f>AH173</f>
        <v/>
      </c>
      <c r="DA173" s="0">
        <f>AL173</f>
        <v/>
      </c>
      <c r="DB173" s="0">
        <f>ROUND(ROUND(AT173*CZ173,2),2)</f>
        <v/>
      </c>
      <c r="DC173" s="0">
        <f>ROUND(ROUND(AT173*AG173,2),2)</f>
        <v/>
      </c>
      <c r="DD173" s="0" t="inlineStr"/>
      <c r="DE173" s="0" t="inlineStr"/>
      <c r="DF173" s="0">
        <f>ROUND(ROUND(AE173,0)*CX173,0)</f>
        <v/>
      </c>
      <c r="DG173" s="0">
        <f>ROUND(ROUND(AF173,0)*CX173,0)</f>
        <v/>
      </c>
      <c r="DH173" s="0">
        <f>ROUND(ROUND(AG173,0)*CX173,0)</f>
        <v/>
      </c>
      <c r="DI173" s="0">
        <f>ROUND(ROUND(AH173,0)*CX173,0)</f>
        <v/>
      </c>
      <c r="DJ173" s="0">
        <f>DI173</f>
        <v/>
      </c>
      <c r="DK173" s="0" t="n">
        <v>0</v>
      </c>
      <c r="DL173" s="0" t="inlineStr"/>
      <c r="DM173" s="0" t="n">
        <v>0</v>
      </c>
      <c r="DN173" s="0" t="inlineStr"/>
      <c r="DO173" s="0" t="n">
        <v>0</v>
      </c>
    </row>
    <row r="174">
      <c r="A174" s="0">
        <f>ROW(Source!A565)</f>
        <v/>
      </c>
      <c r="B174" s="0" t="n">
        <v>78845955</v>
      </c>
      <c r="C174" s="0" t="n">
        <v>78847453</v>
      </c>
      <c r="D174" s="0" t="n">
        <v>18413627</v>
      </c>
      <c r="E174" s="0" t="n">
        <v>1</v>
      </c>
      <c r="F174" s="0" t="n">
        <v>1</v>
      </c>
      <c r="G174" s="0" t="n">
        <v>1</v>
      </c>
      <c r="H174" s="0" t="n">
        <v>1</v>
      </c>
      <c r="I174" s="0" t="inlineStr">
        <is>
          <t>1-1042-90</t>
        </is>
      </c>
      <c r="J174" s="0" t="inlineStr"/>
      <c r="K174" s="0" t="inlineStr">
        <is>
          <t>Рабочий строитель среднего разряда 4,2</t>
        </is>
      </c>
      <c r="L174" s="0" t="n">
        <v>1369</v>
      </c>
      <c r="N174" s="0" t="n">
        <v>1013</v>
      </c>
      <c r="O174" s="0" t="inlineStr">
        <is>
          <t>чел.-ч</t>
        </is>
      </c>
      <c r="P174" s="0" t="inlineStr">
        <is>
          <t>чел.-ч</t>
        </is>
      </c>
      <c r="Q174" s="0" t="n">
        <v>1</v>
      </c>
      <c r="W174" s="0" t="n">
        <v>0</v>
      </c>
      <c r="X174" s="0" t="n">
        <v>-1366182279</v>
      </c>
      <c r="Y174" s="0">
        <f>AT174</f>
        <v/>
      </c>
      <c r="AA174" s="0" t="n">
        <v>0</v>
      </c>
      <c r="AB174" s="0" t="n">
        <v>0</v>
      </c>
      <c r="AC174" s="0" t="n">
        <v>0</v>
      </c>
      <c r="AD174" s="0" t="n">
        <v>9.92</v>
      </c>
      <c r="AE174" s="0" t="n">
        <v>0</v>
      </c>
      <c r="AF174" s="0" t="n">
        <v>0</v>
      </c>
      <c r="AG174" s="0" t="n">
        <v>0</v>
      </c>
      <c r="AH174" s="0" t="n">
        <v>9.92</v>
      </c>
      <c r="AI174" s="0" t="n">
        <v>1</v>
      </c>
      <c r="AJ174" s="0" t="n">
        <v>1</v>
      </c>
      <c r="AK174" s="0" t="n">
        <v>1</v>
      </c>
      <c r="AL174" s="0" t="n">
        <v>1</v>
      </c>
      <c r="AM174" s="0" t="n">
        <v>-2</v>
      </c>
      <c r="AN174" s="0" t="n">
        <v>0</v>
      </c>
      <c r="AO174" s="0" t="n">
        <v>1</v>
      </c>
      <c r="AP174" s="0" t="n">
        <v>0</v>
      </c>
      <c r="AQ174" s="0" t="n">
        <v>0</v>
      </c>
      <c r="AR174" s="0" t="n">
        <v>0</v>
      </c>
      <c r="AS174" s="0" t="inlineStr"/>
      <c r="AT174" s="0" t="n">
        <v>121.8</v>
      </c>
      <c r="AU174" s="0" t="inlineStr"/>
      <c r="AV174" s="0" t="n">
        <v>1</v>
      </c>
      <c r="AW174" s="0" t="n">
        <v>2</v>
      </c>
      <c r="AX174" s="0" t="n">
        <v>78847454</v>
      </c>
      <c r="AY174" s="0" t="n">
        <v>1</v>
      </c>
      <c r="AZ174" s="0" t="n">
        <v>0</v>
      </c>
      <c r="BA174" s="0" t="n">
        <v>169</v>
      </c>
      <c r="BB174" s="0" t="n">
        <v>0</v>
      </c>
      <c r="BC174" s="0" t="n">
        <v>0</v>
      </c>
      <c r="BD174" s="0" t="n">
        <v>0</v>
      </c>
      <c r="BE174" s="0" t="n">
        <v>0</v>
      </c>
      <c r="BF174" s="0" t="n">
        <v>0</v>
      </c>
      <c r="BG174" s="0" t="n">
        <v>0</v>
      </c>
      <c r="BH174" s="0" t="n">
        <v>0</v>
      </c>
      <c r="BI174" s="0" t="n">
        <v>0</v>
      </c>
      <c r="BJ174" s="0" t="n">
        <v>0</v>
      </c>
      <c r="BK174" s="0" t="n">
        <v>0</v>
      </c>
      <c r="BL174" s="0" t="n">
        <v>0</v>
      </c>
      <c r="BM174" s="0" t="n">
        <v>0</v>
      </c>
      <c r="BN174" s="0" t="n">
        <v>0</v>
      </c>
      <c r="BO174" s="0" t="n">
        <v>0</v>
      </c>
      <c r="BP174" s="0" t="n">
        <v>0</v>
      </c>
      <c r="BQ174" s="0" t="n">
        <v>0</v>
      </c>
      <c r="BR174" s="0" t="n">
        <v>0</v>
      </c>
      <c r="BS174" s="0" t="n">
        <v>0</v>
      </c>
      <c r="BT174" s="0" t="n">
        <v>0</v>
      </c>
      <c r="BU174" s="0" t="n">
        <v>0</v>
      </c>
      <c r="BV174" s="0" t="n">
        <v>0</v>
      </c>
      <c r="BW174" s="0" t="n">
        <v>0</v>
      </c>
      <c r="CU174" s="0">
        <f>ROUND(AT174*Source!I565*AH174*AL174,0)</f>
        <v/>
      </c>
      <c r="CV174" s="0">
        <f>ROUND(Y174*Source!I565,7)</f>
        <v/>
      </c>
      <c r="CW174" s="0" t="n">
        <v>0</v>
      </c>
      <c r="CX174" s="0">
        <f>ROUND(Y174*Source!I565,7)</f>
        <v/>
      </c>
      <c r="CY174" s="0">
        <f>AD174</f>
        <v/>
      </c>
      <c r="CZ174" s="0">
        <f>AH174</f>
        <v/>
      </c>
      <c r="DA174" s="0">
        <f>AL174</f>
        <v/>
      </c>
      <c r="DB174" s="0">
        <f>ROUND(ROUND(AT174*CZ174,2),2)</f>
        <v/>
      </c>
      <c r="DC174" s="0">
        <f>ROUND(ROUND(AT174*AG174,2),2)</f>
        <v/>
      </c>
      <c r="DD174" s="0" t="inlineStr"/>
      <c r="DE174" s="0" t="inlineStr"/>
      <c r="DF174" s="0">
        <f>ROUND(ROUND(AE174,0)*CX174,0)</f>
        <v/>
      </c>
      <c r="DG174" s="0">
        <f>ROUND(ROUND(AF174,0)*CX174,0)</f>
        <v/>
      </c>
      <c r="DH174" s="0">
        <f>ROUND(ROUND(AG174,0)*CX174,0)</f>
        <v/>
      </c>
      <c r="DI174" s="0">
        <f>ROUND(ROUND(AH174,0)*CX174,0)</f>
        <v/>
      </c>
      <c r="DJ174" s="0">
        <f>DI174</f>
        <v/>
      </c>
      <c r="DK174" s="0" t="n">
        <v>0</v>
      </c>
      <c r="DL174" s="0" t="inlineStr"/>
      <c r="DM174" s="0" t="n">
        <v>0</v>
      </c>
      <c r="DN174" s="0" t="inlineStr"/>
      <c r="DO174" s="0" t="n">
        <v>0</v>
      </c>
    </row>
    <row r="175">
      <c r="A175" s="0">
        <f>ROW(Source!A565)</f>
        <v/>
      </c>
      <c r="B175" s="0" t="n">
        <v>78845955</v>
      </c>
      <c r="C175" s="0" t="n">
        <v>78847453</v>
      </c>
      <c r="D175" s="0" t="n">
        <v>121548</v>
      </c>
      <c r="E175" s="0" t="n">
        <v>1</v>
      </c>
      <c r="F175" s="0" t="n">
        <v>1</v>
      </c>
      <c r="G175" s="0" t="n">
        <v>1</v>
      </c>
      <c r="H175" s="0" t="n">
        <v>1</v>
      </c>
      <c r="I175" s="0" t="inlineStr">
        <is>
          <t>2</t>
        </is>
      </c>
      <c r="J175" s="0" t="inlineStr"/>
      <c r="K175" s="0" t="inlineStr">
        <is>
          <t>Затраты труда машинистов</t>
        </is>
      </c>
      <c r="L175" s="0" t="n">
        <v>608254</v>
      </c>
      <c r="N175" s="0" t="n">
        <v>1013</v>
      </c>
      <c r="O175" s="0" t="inlineStr">
        <is>
          <t>чел.час</t>
        </is>
      </c>
      <c r="P175" s="0" t="inlineStr">
        <is>
          <t>чел.час</t>
        </is>
      </c>
      <c r="Q175" s="0" t="n">
        <v>1</v>
      </c>
      <c r="W175" s="0" t="n">
        <v>0</v>
      </c>
      <c r="X175" s="0" t="n">
        <v>-185737400</v>
      </c>
      <c r="Y175" s="0">
        <f>AT175</f>
        <v/>
      </c>
      <c r="AA175" s="0" t="n">
        <v>0</v>
      </c>
      <c r="AB175" s="0" t="n">
        <v>0</v>
      </c>
      <c r="AC175" s="0" t="n">
        <v>0</v>
      </c>
      <c r="AD175" s="0" t="n">
        <v>0</v>
      </c>
      <c r="AE175" s="0" t="n">
        <v>0</v>
      </c>
      <c r="AF175" s="0" t="n">
        <v>0</v>
      </c>
      <c r="AG175" s="0" t="n">
        <v>0</v>
      </c>
      <c r="AH175" s="0" t="n">
        <v>0</v>
      </c>
      <c r="AI175" s="0" t="n">
        <v>1</v>
      </c>
      <c r="AJ175" s="0" t="n">
        <v>1</v>
      </c>
      <c r="AK175" s="0" t="n">
        <v>1</v>
      </c>
      <c r="AL175" s="0" t="n">
        <v>1</v>
      </c>
      <c r="AM175" s="0" t="n">
        <v>-2</v>
      </c>
      <c r="AN175" s="0" t="n">
        <v>0</v>
      </c>
      <c r="AO175" s="0" t="n">
        <v>1</v>
      </c>
      <c r="AP175" s="0" t="n">
        <v>0</v>
      </c>
      <c r="AQ175" s="0" t="n">
        <v>0</v>
      </c>
      <c r="AR175" s="0" t="n">
        <v>0</v>
      </c>
      <c r="AS175" s="0" t="inlineStr"/>
      <c r="AT175" s="0" t="n">
        <v>4.72</v>
      </c>
      <c r="AU175" s="0" t="inlineStr"/>
      <c r="AV175" s="0" t="n">
        <v>2</v>
      </c>
      <c r="AW175" s="0" t="n">
        <v>2</v>
      </c>
      <c r="AX175" s="0" t="n">
        <v>78847455</v>
      </c>
      <c r="AY175" s="0" t="n">
        <v>1</v>
      </c>
      <c r="AZ175" s="0" t="n">
        <v>0</v>
      </c>
      <c r="BA175" s="0" t="n">
        <v>170</v>
      </c>
      <c r="BB175" s="0" t="n">
        <v>0</v>
      </c>
      <c r="BC175" s="0" t="n">
        <v>0</v>
      </c>
      <c r="BD175" s="0" t="n">
        <v>0</v>
      </c>
      <c r="BE175" s="0" t="n">
        <v>0</v>
      </c>
      <c r="BF175" s="0" t="n">
        <v>0</v>
      </c>
      <c r="BG175" s="0" t="n">
        <v>0</v>
      </c>
      <c r="BH175" s="0" t="n">
        <v>0</v>
      </c>
      <c r="BI175" s="0" t="n">
        <v>0</v>
      </c>
      <c r="BJ175" s="0" t="n">
        <v>0</v>
      </c>
      <c r="BK175" s="0" t="n">
        <v>0</v>
      </c>
      <c r="BL175" s="0" t="n">
        <v>0</v>
      </c>
      <c r="BM175" s="0" t="n">
        <v>0</v>
      </c>
      <c r="BN175" s="0" t="n">
        <v>0</v>
      </c>
      <c r="BO175" s="0" t="n">
        <v>0</v>
      </c>
      <c r="BP175" s="0" t="n">
        <v>0</v>
      </c>
      <c r="BQ175" s="0" t="n">
        <v>0</v>
      </c>
      <c r="BR175" s="0" t="n">
        <v>0</v>
      </c>
      <c r="BS175" s="0" t="n">
        <v>0</v>
      </c>
      <c r="BT175" s="0" t="n">
        <v>0</v>
      </c>
      <c r="BU175" s="0" t="n">
        <v>0</v>
      </c>
      <c r="BV175" s="0" t="n">
        <v>0</v>
      </c>
      <c r="BW175" s="0" t="n">
        <v>0</v>
      </c>
      <c r="CV175" s="0" t="n">
        <v>0</v>
      </c>
      <c r="CW175" s="0" t="n">
        <v>0</v>
      </c>
      <c r="CX175" s="0">
        <f>ROUND(Y175*Source!I565,7)</f>
        <v/>
      </c>
      <c r="CY175" s="0">
        <f>AD175</f>
        <v/>
      </c>
      <c r="CZ175" s="0">
        <f>AH175</f>
        <v/>
      </c>
      <c r="DA175" s="0">
        <f>AL175</f>
        <v/>
      </c>
      <c r="DB175" s="0">
        <f>ROUND(ROUND(AT175*CZ175,2),2)</f>
        <v/>
      </c>
      <c r="DC175" s="0">
        <f>ROUND(ROUND(AT175*AG175,2),2)</f>
        <v/>
      </c>
      <c r="DD175" s="0" t="inlineStr"/>
      <c r="DE175" s="0" t="inlineStr"/>
      <c r="DF175" s="0">
        <f>ROUND(ROUND(AE175,0)*CX175,0)</f>
        <v/>
      </c>
      <c r="DG175" s="0">
        <f>ROUND(ROUND(AF175,0)*CX175,0)</f>
        <v/>
      </c>
      <c r="DH175" s="0">
        <f>ROUND(ROUND(AG175,0)*CX175,0)</f>
        <v/>
      </c>
      <c r="DI175" s="0">
        <f>ROUND(ROUND(AH175,0)*CX175,0)</f>
        <v/>
      </c>
      <c r="DJ175" s="0">
        <f>DI175</f>
        <v/>
      </c>
      <c r="DK175" s="0" t="n">
        <v>0</v>
      </c>
      <c r="DL175" s="0" t="inlineStr"/>
      <c r="DM175" s="0" t="n">
        <v>0</v>
      </c>
      <c r="DN175" s="0" t="inlineStr"/>
      <c r="DO175" s="0" t="n">
        <v>0</v>
      </c>
    </row>
    <row r="176">
      <c r="A176" s="0">
        <f>ROW(Source!A565)</f>
        <v/>
      </c>
      <c r="B176" s="0" t="n">
        <v>78845955</v>
      </c>
      <c r="C176" s="0" t="n">
        <v>78847453</v>
      </c>
      <c r="D176" s="0" t="n">
        <v>29172268</v>
      </c>
      <c r="E176" s="0" t="n">
        <v>1</v>
      </c>
      <c r="F176" s="0" t="n">
        <v>1</v>
      </c>
      <c r="G176" s="0" t="n">
        <v>1</v>
      </c>
      <c r="H176" s="0" t="n">
        <v>2</v>
      </c>
      <c r="I176" s="0" t="inlineStr">
        <is>
          <t>020129</t>
        </is>
      </c>
      <c r="J176" s="0" t="inlineStr">
        <is>
          <t>ТСЭМ Московской обл., 020129, приказ Минстроя России №675/пр от 28.02.2017 № 264/пр</t>
        </is>
      </c>
      <c r="K176" s="0" t="inlineStr">
        <is>
          <t>Краны башенные при работе на других видах строительства 8 т</t>
        </is>
      </c>
      <c r="L176" s="0" t="n">
        <v>1368</v>
      </c>
      <c r="N176" s="0" t="n">
        <v>1011</v>
      </c>
      <c r="O176" s="0" t="inlineStr">
        <is>
          <t>маш.-ч</t>
        </is>
      </c>
      <c r="P176" s="0" t="inlineStr">
        <is>
          <t>маш.-ч</t>
        </is>
      </c>
      <c r="Q176" s="0" t="n">
        <v>1</v>
      </c>
      <c r="W176" s="0" t="n">
        <v>0</v>
      </c>
      <c r="X176" s="0" t="n">
        <v>-438066613</v>
      </c>
      <c r="Y176" s="0">
        <f>AT176</f>
        <v/>
      </c>
      <c r="AA176" s="0" t="n">
        <v>0</v>
      </c>
      <c r="AB176" s="0" t="n">
        <v>1211.33</v>
      </c>
      <c r="AC176" s="0" t="n">
        <v>705.38</v>
      </c>
      <c r="AD176" s="0" t="n">
        <v>0</v>
      </c>
      <c r="AE176" s="0" t="n">
        <v>0</v>
      </c>
      <c r="AF176" s="0" t="n">
        <v>86.40000000000001</v>
      </c>
      <c r="AG176" s="0" t="n">
        <v>13.5</v>
      </c>
      <c r="AH176" s="0" t="n">
        <v>0</v>
      </c>
      <c r="AI176" s="0" t="n">
        <v>1</v>
      </c>
      <c r="AJ176" s="0" t="n">
        <v>14.02</v>
      </c>
      <c r="AK176" s="0" t="n">
        <v>52.25</v>
      </c>
      <c r="AL176" s="0" t="n">
        <v>1</v>
      </c>
      <c r="AM176" s="0" t="n">
        <v>2</v>
      </c>
      <c r="AN176" s="0" t="n">
        <v>0</v>
      </c>
      <c r="AO176" s="0" t="n">
        <v>1</v>
      </c>
      <c r="AP176" s="0" t="n">
        <v>0</v>
      </c>
      <c r="AQ176" s="0" t="n">
        <v>0</v>
      </c>
      <c r="AR176" s="0" t="n">
        <v>0</v>
      </c>
      <c r="AS176" s="0" t="inlineStr"/>
      <c r="AT176" s="0" t="n">
        <v>0.05</v>
      </c>
      <c r="AU176" s="0" t="inlineStr"/>
      <c r="AV176" s="0" t="n">
        <v>0</v>
      </c>
      <c r="AW176" s="0" t="n">
        <v>2</v>
      </c>
      <c r="AX176" s="0" t="n">
        <v>78847456</v>
      </c>
      <c r="AY176" s="0" t="n">
        <v>1</v>
      </c>
      <c r="AZ176" s="0" t="n">
        <v>0</v>
      </c>
      <c r="BA176" s="0" t="n">
        <v>171</v>
      </c>
      <c r="BB176" s="0" t="n">
        <v>0</v>
      </c>
      <c r="BC176" s="0" t="n">
        <v>0</v>
      </c>
      <c r="BD176" s="0" t="n">
        <v>0</v>
      </c>
      <c r="BE176" s="0" t="n">
        <v>0</v>
      </c>
      <c r="BF176" s="0" t="n">
        <v>0</v>
      </c>
      <c r="BG176" s="0" t="n">
        <v>0</v>
      </c>
      <c r="BH176" s="0" t="n">
        <v>0</v>
      </c>
      <c r="BI176" s="0" t="n">
        <v>0</v>
      </c>
      <c r="BJ176" s="0" t="n">
        <v>0</v>
      </c>
      <c r="BK176" s="0" t="n">
        <v>0</v>
      </c>
      <c r="BL176" s="0" t="n">
        <v>0</v>
      </c>
      <c r="BM176" s="0" t="n">
        <v>0</v>
      </c>
      <c r="BN176" s="0" t="n">
        <v>0</v>
      </c>
      <c r="BO176" s="0" t="n">
        <v>0</v>
      </c>
      <c r="BP176" s="0" t="n">
        <v>0</v>
      </c>
      <c r="BQ176" s="0" t="n">
        <v>0</v>
      </c>
      <c r="BR176" s="0" t="n">
        <v>0</v>
      </c>
      <c r="BS176" s="0" t="n">
        <v>0</v>
      </c>
      <c r="BT176" s="0" t="n">
        <v>0</v>
      </c>
      <c r="BU176" s="0" t="n">
        <v>0</v>
      </c>
      <c r="BV176" s="0" t="n">
        <v>0</v>
      </c>
      <c r="BW176" s="0" t="n">
        <v>0</v>
      </c>
      <c r="CV176" s="0" t="n">
        <v>0</v>
      </c>
      <c r="CW176" s="0">
        <f>ROUND(Y176*Source!I565*DO176,7)</f>
        <v/>
      </c>
      <c r="CX176" s="0">
        <f>ROUND(Y176*Source!I565,7)</f>
        <v/>
      </c>
      <c r="CY176" s="0">
        <f>AB176</f>
        <v/>
      </c>
      <c r="CZ176" s="0">
        <f>AF176</f>
        <v/>
      </c>
      <c r="DA176" s="0">
        <f>AJ176</f>
        <v/>
      </c>
      <c r="DB176" s="0">
        <f>ROUND(ROUND(AT176*CZ176,2),2)</f>
        <v/>
      </c>
      <c r="DC176" s="0">
        <f>ROUND(ROUND(AT176*AG176,2),2)</f>
        <v/>
      </c>
      <c r="DD176" s="0" t="inlineStr"/>
      <c r="DE176" s="0" t="inlineStr"/>
      <c r="DF176" s="0">
        <f>ROUND(ROUND(AE176,0)*CX176,0)</f>
        <v/>
      </c>
      <c r="DG176" s="0">
        <f>ROUND(ROUND(AF176*AJ176,0)*CX176,0)</f>
        <v/>
      </c>
      <c r="DH176" s="0">
        <f>ROUND(ROUND(AG176*AK176,0)*CX176,0)</f>
        <v/>
      </c>
      <c r="DI176" s="0">
        <f>ROUND(ROUND(AH176,0)*CX176,0)</f>
        <v/>
      </c>
      <c r="DJ176" s="0">
        <f>DG176</f>
        <v/>
      </c>
      <c r="DK176" s="0" t="n">
        <v>0</v>
      </c>
      <c r="DL176" s="0" t="inlineStr"/>
      <c r="DM176" s="0" t="n">
        <v>0</v>
      </c>
      <c r="DN176" s="0" t="inlineStr"/>
      <c r="DO176" s="0" t="n">
        <v>0</v>
      </c>
    </row>
    <row r="177">
      <c r="A177" s="0">
        <f>ROW(Source!A565)</f>
        <v/>
      </c>
      <c r="B177" s="0" t="n">
        <v>78845955</v>
      </c>
      <c r="C177" s="0" t="n">
        <v>78847453</v>
      </c>
      <c r="D177" s="0" t="n">
        <v>29172379</v>
      </c>
      <c r="E177" s="0" t="n">
        <v>1</v>
      </c>
      <c r="F177" s="0" t="n">
        <v>1</v>
      </c>
      <c r="G177" s="0" t="n">
        <v>1</v>
      </c>
      <c r="H177" s="0" t="n">
        <v>2</v>
      </c>
      <c r="I177" s="0" t="inlineStr">
        <is>
          <t>021141</t>
        </is>
      </c>
      <c r="J177" s="0" t="inlineStr">
        <is>
          <t>ТСЭМ Московской обл., 021141, приказ Минстроя России №675/пр от 28.02.2017 № 264/пр</t>
        </is>
      </c>
      <c r="K177" s="0" t="inlineStr">
        <is>
          <t>Краны на автомобильном ходу при работе на других видах строительства 10 т</t>
        </is>
      </c>
      <c r="L177" s="0" t="n">
        <v>1368</v>
      </c>
      <c r="N177" s="0" t="n">
        <v>1011</v>
      </c>
      <c r="O177" s="0" t="inlineStr">
        <is>
          <t>маш.-ч</t>
        </is>
      </c>
      <c r="P177" s="0" t="inlineStr">
        <is>
          <t>маш.-ч</t>
        </is>
      </c>
      <c r="Q177" s="0" t="n">
        <v>1</v>
      </c>
      <c r="W177" s="0" t="n">
        <v>0</v>
      </c>
      <c r="X177" s="0" t="n">
        <v>1106923569</v>
      </c>
      <c r="Y177" s="0">
        <f>AT177</f>
        <v/>
      </c>
      <c r="AA177" s="0" t="n">
        <v>0</v>
      </c>
      <c r="AB177" s="0" t="n">
        <v>1490.72</v>
      </c>
      <c r="AC177" s="0" t="n">
        <v>705.38</v>
      </c>
      <c r="AD177" s="0" t="n">
        <v>0</v>
      </c>
      <c r="AE177" s="0" t="n">
        <v>0</v>
      </c>
      <c r="AF177" s="0" t="n">
        <v>112</v>
      </c>
      <c r="AG177" s="0" t="n">
        <v>13.5</v>
      </c>
      <c r="AH177" s="0" t="n">
        <v>0</v>
      </c>
      <c r="AI177" s="0" t="n">
        <v>1</v>
      </c>
      <c r="AJ177" s="0" t="n">
        <v>13.31</v>
      </c>
      <c r="AK177" s="0" t="n">
        <v>52.25</v>
      </c>
      <c r="AL177" s="0" t="n">
        <v>1</v>
      </c>
      <c r="AM177" s="0" t="n">
        <v>2</v>
      </c>
      <c r="AN177" s="0" t="n">
        <v>0</v>
      </c>
      <c r="AO177" s="0" t="n">
        <v>1</v>
      </c>
      <c r="AP177" s="0" t="n">
        <v>0</v>
      </c>
      <c r="AQ177" s="0" t="n">
        <v>0</v>
      </c>
      <c r="AR177" s="0" t="n">
        <v>0</v>
      </c>
      <c r="AS177" s="0" t="inlineStr"/>
      <c r="AT177" s="0" t="n">
        <v>0.03</v>
      </c>
      <c r="AU177" s="0" t="inlineStr"/>
      <c r="AV177" s="0" t="n">
        <v>0</v>
      </c>
      <c r="AW177" s="0" t="n">
        <v>2</v>
      </c>
      <c r="AX177" s="0" t="n">
        <v>78847457</v>
      </c>
      <c r="AY177" s="0" t="n">
        <v>1</v>
      </c>
      <c r="AZ177" s="0" t="n">
        <v>0</v>
      </c>
      <c r="BA177" s="0" t="n">
        <v>172</v>
      </c>
      <c r="BB177" s="0" t="n">
        <v>0</v>
      </c>
      <c r="BC177" s="0" t="n">
        <v>0</v>
      </c>
      <c r="BD177" s="0" t="n">
        <v>0</v>
      </c>
      <c r="BE177" s="0" t="n">
        <v>0</v>
      </c>
      <c r="BF177" s="0" t="n">
        <v>0</v>
      </c>
      <c r="BG177" s="0" t="n">
        <v>0</v>
      </c>
      <c r="BH177" s="0" t="n">
        <v>0</v>
      </c>
      <c r="BI177" s="0" t="n">
        <v>0</v>
      </c>
      <c r="BJ177" s="0" t="n">
        <v>0</v>
      </c>
      <c r="BK177" s="0" t="n">
        <v>0</v>
      </c>
      <c r="BL177" s="0" t="n">
        <v>0</v>
      </c>
      <c r="BM177" s="0" t="n">
        <v>0</v>
      </c>
      <c r="BN177" s="0" t="n">
        <v>0</v>
      </c>
      <c r="BO177" s="0" t="n">
        <v>0</v>
      </c>
      <c r="BP177" s="0" t="n">
        <v>0</v>
      </c>
      <c r="BQ177" s="0" t="n">
        <v>0</v>
      </c>
      <c r="BR177" s="0" t="n">
        <v>0</v>
      </c>
      <c r="BS177" s="0" t="n">
        <v>0</v>
      </c>
      <c r="BT177" s="0" t="n">
        <v>0</v>
      </c>
      <c r="BU177" s="0" t="n">
        <v>0</v>
      </c>
      <c r="BV177" s="0" t="n">
        <v>0</v>
      </c>
      <c r="BW177" s="0" t="n">
        <v>0</v>
      </c>
      <c r="CV177" s="0" t="n">
        <v>0</v>
      </c>
      <c r="CW177" s="0">
        <f>ROUND(Y177*Source!I565*DO177,7)</f>
        <v/>
      </c>
      <c r="CX177" s="0">
        <f>ROUND(Y177*Source!I565,7)</f>
        <v/>
      </c>
      <c r="CY177" s="0">
        <f>AB177</f>
        <v/>
      </c>
      <c r="CZ177" s="0">
        <f>AF177</f>
        <v/>
      </c>
      <c r="DA177" s="0">
        <f>AJ177</f>
        <v/>
      </c>
      <c r="DB177" s="0">
        <f>ROUND(ROUND(AT177*CZ177,2),2)</f>
        <v/>
      </c>
      <c r="DC177" s="0">
        <f>ROUND(ROUND(AT177*AG177,2),2)</f>
        <v/>
      </c>
      <c r="DD177" s="0" t="inlineStr"/>
      <c r="DE177" s="0" t="inlineStr"/>
      <c r="DF177" s="0">
        <f>ROUND(ROUND(AE177,0)*CX177,0)</f>
        <v/>
      </c>
      <c r="DG177" s="0">
        <f>ROUND(ROUND(AF177*AJ177,0)*CX177,0)</f>
        <v/>
      </c>
      <c r="DH177" s="0">
        <f>ROUND(ROUND(AG177*AK177,0)*CX177,0)</f>
        <v/>
      </c>
      <c r="DI177" s="0">
        <f>ROUND(ROUND(AH177,0)*CX177,0)</f>
        <v/>
      </c>
      <c r="DJ177" s="0">
        <f>DG177</f>
        <v/>
      </c>
      <c r="DK177" s="0" t="n">
        <v>0</v>
      </c>
      <c r="DL177" s="0" t="inlineStr"/>
      <c r="DM177" s="0" t="n">
        <v>0</v>
      </c>
      <c r="DN177" s="0" t="inlineStr"/>
      <c r="DO177" s="0" t="n">
        <v>0</v>
      </c>
    </row>
    <row r="178">
      <c r="A178" s="0">
        <f>ROW(Source!A565)</f>
        <v/>
      </c>
      <c r="B178" s="0" t="n">
        <v>78845955</v>
      </c>
      <c r="C178" s="0" t="n">
        <v>78847453</v>
      </c>
      <c r="D178" s="0" t="n">
        <v>29172951</v>
      </c>
      <c r="E178" s="0" t="n">
        <v>1</v>
      </c>
      <c r="F178" s="0" t="n">
        <v>1</v>
      </c>
      <c r="G178" s="0" t="n">
        <v>1</v>
      </c>
      <c r="H178" s="0" t="n">
        <v>2</v>
      </c>
      <c r="I178" s="0" t="inlineStr">
        <is>
          <t>081600</t>
        </is>
      </c>
      <c r="J178" s="0" t="inlineStr">
        <is>
          <t>ТСЭМ Московской обл., 081600, приказ Минстроя России №675/пр от 28.02.2017 № 264/пр</t>
        </is>
      </c>
      <c r="K178" s="0" t="inlineStr">
        <is>
          <t>Агрегаты для сварки полиэтиленовых труб</t>
        </is>
      </c>
      <c r="L178" s="0" t="n">
        <v>1368</v>
      </c>
      <c r="N178" s="0" t="n">
        <v>1011</v>
      </c>
      <c r="O178" s="0" t="inlineStr">
        <is>
          <t>маш.-ч</t>
        </is>
      </c>
      <c r="P178" s="0" t="inlineStr">
        <is>
          <t>маш.-ч</t>
        </is>
      </c>
      <c r="Q178" s="0" t="n">
        <v>1</v>
      </c>
      <c r="W178" s="0" t="n">
        <v>0</v>
      </c>
      <c r="X178" s="0" t="n">
        <v>1994325455</v>
      </c>
      <c r="Y178" s="0">
        <f>AT178</f>
        <v/>
      </c>
      <c r="AA178" s="0" t="n">
        <v>0</v>
      </c>
      <c r="AB178" s="0" t="n">
        <v>1193.19</v>
      </c>
      <c r="AC178" s="0" t="n">
        <v>705.38</v>
      </c>
      <c r="AD178" s="0" t="n">
        <v>0</v>
      </c>
      <c r="AE178" s="0" t="n">
        <v>0</v>
      </c>
      <c r="AF178" s="0" t="n">
        <v>100.1</v>
      </c>
      <c r="AG178" s="0" t="n">
        <v>13.5</v>
      </c>
      <c r="AH178" s="0" t="n">
        <v>0</v>
      </c>
      <c r="AI178" s="0" t="n">
        <v>1</v>
      </c>
      <c r="AJ178" s="0" t="n">
        <v>11.92</v>
      </c>
      <c r="AK178" s="0" t="n">
        <v>52.25</v>
      </c>
      <c r="AL178" s="0" t="n">
        <v>1</v>
      </c>
      <c r="AM178" s="0" t="n">
        <v>2</v>
      </c>
      <c r="AN178" s="0" t="n">
        <v>0</v>
      </c>
      <c r="AO178" s="0" t="n">
        <v>1</v>
      </c>
      <c r="AP178" s="0" t="n">
        <v>0</v>
      </c>
      <c r="AQ178" s="0" t="n">
        <v>0</v>
      </c>
      <c r="AR178" s="0" t="n">
        <v>0</v>
      </c>
      <c r="AS178" s="0" t="inlineStr"/>
      <c r="AT178" s="0" t="n">
        <v>4.64</v>
      </c>
      <c r="AU178" s="0" t="inlineStr"/>
      <c r="AV178" s="0" t="n">
        <v>0</v>
      </c>
      <c r="AW178" s="0" t="n">
        <v>2</v>
      </c>
      <c r="AX178" s="0" t="n">
        <v>78847458</v>
      </c>
      <c r="AY178" s="0" t="n">
        <v>1</v>
      </c>
      <c r="AZ178" s="0" t="n">
        <v>0</v>
      </c>
      <c r="BA178" s="0" t="n">
        <v>173</v>
      </c>
      <c r="BB178" s="0" t="n">
        <v>0</v>
      </c>
      <c r="BC178" s="0" t="n">
        <v>0</v>
      </c>
      <c r="BD178" s="0" t="n">
        <v>0</v>
      </c>
      <c r="BE178" s="0" t="n">
        <v>0</v>
      </c>
      <c r="BF178" s="0" t="n">
        <v>0</v>
      </c>
      <c r="BG178" s="0" t="n">
        <v>0</v>
      </c>
      <c r="BH178" s="0" t="n">
        <v>0</v>
      </c>
      <c r="BI178" s="0" t="n">
        <v>0</v>
      </c>
      <c r="BJ178" s="0" t="n">
        <v>0</v>
      </c>
      <c r="BK178" s="0" t="n">
        <v>0</v>
      </c>
      <c r="BL178" s="0" t="n">
        <v>0</v>
      </c>
      <c r="BM178" s="0" t="n">
        <v>0</v>
      </c>
      <c r="BN178" s="0" t="n">
        <v>0</v>
      </c>
      <c r="BO178" s="0" t="n">
        <v>0</v>
      </c>
      <c r="BP178" s="0" t="n">
        <v>0</v>
      </c>
      <c r="BQ178" s="0" t="n">
        <v>0</v>
      </c>
      <c r="BR178" s="0" t="n">
        <v>0</v>
      </c>
      <c r="BS178" s="0" t="n">
        <v>0</v>
      </c>
      <c r="BT178" s="0" t="n">
        <v>0</v>
      </c>
      <c r="BU178" s="0" t="n">
        <v>0</v>
      </c>
      <c r="BV178" s="0" t="n">
        <v>0</v>
      </c>
      <c r="BW178" s="0" t="n">
        <v>0</v>
      </c>
      <c r="CV178" s="0" t="n">
        <v>0</v>
      </c>
      <c r="CW178" s="0">
        <f>ROUND(Y178*Source!I565*DO178,7)</f>
        <v/>
      </c>
      <c r="CX178" s="0">
        <f>ROUND(Y178*Source!I565,7)</f>
        <v/>
      </c>
      <c r="CY178" s="0">
        <f>AB178</f>
        <v/>
      </c>
      <c r="CZ178" s="0">
        <f>AF178</f>
        <v/>
      </c>
      <c r="DA178" s="0">
        <f>AJ178</f>
        <v/>
      </c>
      <c r="DB178" s="0">
        <f>ROUND(ROUND(AT178*CZ178,2),2)</f>
        <v/>
      </c>
      <c r="DC178" s="0">
        <f>ROUND(ROUND(AT178*AG178,2),2)</f>
        <v/>
      </c>
      <c r="DD178" s="0" t="inlineStr"/>
      <c r="DE178" s="0" t="inlineStr"/>
      <c r="DF178" s="0">
        <f>ROUND(ROUND(AE178,0)*CX178,0)</f>
        <v/>
      </c>
      <c r="DG178" s="0">
        <f>ROUND(ROUND(AF178*AJ178,0)*CX178,0)</f>
        <v/>
      </c>
      <c r="DH178" s="0">
        <f>ROUND(ROUND(AG178*AK178,0)*CX178,0)</f>
        <v/>
      </c>
      <c r="DI178" s="0">
        <f>ROUND(ROUND(AH178,0)*CX178,0)</f>
        <v/>
      </c>
      <c r="DJ178" s="0">
        <f>DG178</f>
        <v/>
      </c>
      <c r="DK178" s="0" t="n">
        <v>0</v>
      </c>
      <c r="DL178" s="0" t="inlineStr"/>
      <c r="DM178" s="0" t="n">
        <v>0</v>
      </c>
      <c r="DN178" s="0" t="inlineStr"/>
      <c r="DO178" s="0" t="n">
        <v>0</v>
      </c>
    </row>
    <row r="179">
      <c r="A179" s="0">
        <f>ROW(Source!A565)</f>
        <v/>
      </c>
      <c r="B179" s="0" t="n">
        <v>78845955</v>
      </c>
      <c r="C179" s="0" t="n">
        <v>78847453</v>
      </c>
      <c r="D179" s="0" t="n">
        <v>29174913</v>
      </c>
      <c r="E179" s="0" t="n">
        <v>1</v>
      </c>
      <c r="F179" s="0" t="n">
        <v>1</v>
      </c>
      <c r="G179" s="0" t="n">
        <v>1</v>
      </c>
      <c r="H179" s="0" t="n">
        <v>2</v>
      </c>
      <c r="I179" s="0" t="inlineStr">
        <is>
          <t>400001</t>
        </is>
      </c>
      <c r="J179" s="0" t="inlineStr">
        <is>
          <t>ТСЭМ Московской обл., 400001, приказ Минстроя России №675/пр от 28.02.2017 № 264/пр</t>
        </is>
      </c>
      <c r="K179" s="0" t="inlineStr">
        <is>
          <t>Автомобили бортовые, грузоподъемность до 5 т</t>
        </is>
      </c>
      <c r="L179" s="0" t="n">
        <v>1368</v>
      </c>
      <c r="N179" s="0" t="n">
        <v>1011</v>
      </c>
      <c r="O179" s="0" t="inlineStr">
        <is>
          <t>маш.-ч</t>
        </is>
      </c>
      <c r="P179" s="0" t="inlineStr">
        <is>
          <t>маш.-ч</t>
        </is>
      </c>
      <c r="Q179" s="0" t="n">
        <v>1</v>
      </c>
      <c r="W179" s="0" t="n">
        <v>0</v>
      </c>
      <c r="X179" s="0" t="n">
        <v>1230759911</v>
      </c>
      <c r="Y179" s="0">
        <f>AT179</f>
        <v/>
      </c>
      <c r="AA179" s="0" t="n">
        <v>0</v>
      </c>
      <c r="AB179" s="0" t="n">
        <v>2177.51</v>
      </c>
      <c r="AC179" s="0" t="n">
        <v>606.1</v>
      </c>
      <c r="AD179" s="0" t="n">
        <v>0</v>
      </c>
      <c r="AE179" s="0" t="n">
        <v>0</v>
      </c>
      <c r="AF179" s="0" t="n">
        <v>87.17</v>
      </c>
      <c r="AG179" s="0" t="n">
        <v>11.6</v>
      </c>
      <c r="AH179" s="0" t="n">
        <v>0</v>
      </c>
      <c r="AI179" s="0" t="n">
        <v>1</v>
      </c>
      <c r="AJ179" s="0" t="n">
        <v>24.98</v>
      </c>
      <c r="AK179" s="0" t="n">
        <v>52.25</v>
      </c>
      <c r="AL179" s="0" t="n">
        <v>1</v>
      </c>
      <c r="AM179" s="0" t="n">
        <v>2</v>
      </c>
      <c r="AN179" s="0" t="n">
        <v>0</v>
      </c>
      <c r="AO179" s="0" t="n">
        <v>1</v>
      </c>
      <c r="AP179" s="0" t="n">
        <v>0</v>
      </c>
      <c r="AQ179" s="0" t="n">
        <v>0</v>
      </c>
      <c r="AR179" s="0" t="n">
        <v>0</v>
      </c>
      <c r="AS179" s="0" t="inlineStr"/>
      <c r="AT179" s="0" t="n">
        <v>0.22</v>
      </c>
      <c r="AU179" s="0" t="inlineStr"/>
      <c r="AV179" s="0" t="n">
        <v>0</v>
      </c>
      <c r="AW179" s="0" t="n">
        <v>2</v>
      </c>
      <c r="AX179" s="0" t="n">
        <v>78847459</v>
      </c>
      <c r="AY179" s="0" t="n">
        <v>1</v>
      </c>
      <c r="AZ179" s="0" t="n">
        <v>0</v>
      </c>
      <c r="BA179" s="0" t="n">
        <v>174</v>
      </c>
      <c r="BB179" s="0" t="n">
        <v>0</v>
      </c>
      <c r="BC179" s="0" t="n">
        <v>0</v>
      </c>
      <c r="BD179" s="0" t="n">
        <v>0</v>
      </c>
      <c r="BE179" s="0" t="n">
        <v>0</v>
      </c>
      <c r="BF179" s="0" t="n">
        <v>0</v>
      </c>
      <c r="BG179" s="0" t="n">
        <v>0</v>
      </c>
      <c r="BH179" s="0" t="n">
        <v>0</v>
      </c>
      <c r="BI179" s="0" t="n">
        <v>0</v>
      </c>
      <c r="BJ179" s="0" t="n">
        <v>0</v>
      </c>
      <c r="BK179" s="0" t="n">
        <v>0</v>
      </c>
      <c r="BL179" s="0" t="n">
        <v>0</v>
      </c>
      <c r="BM179" s="0" t="n">
        <v>0</v>
      </c>
      <c r="BN179" s="0" t="n">
        <v>0</v>
      </c>
      <c r="BO179" s="0" t="n">
        <v>0</v>
      </c>
      <c r="BP179" s="0" t="n">
        <v>0</v>
      </c>
      <c r="BQ179" s="0" t="n">
        <v>0</v>
      </c>
      <c r="BR179" s="0" t="n">
        <v>0</v>
      </c>
      <c r="BS179" s="0" t="n">
        <v>0</v>
      </c>
      <c r="BT179" s="0" t="n">
        <v>0</v>
      </c>
      <c r="BU179" s="0" t="n">
        <v>0</v>
      </c>
      <c r="BV179" s="0" t="n">
        <v>0</v>
      </c>
      <c r="BW179" s="0" t="n">
        <v>0</v>
      </c>
      <c r="CV179" s="0" t="n">
        <v>0</v>
      </c>
      <c r="CW179" s="0">
        <f>ROUND(Y179*Source!I565*DO179,7)</f>
        <v/>
      </c>
      <c r="CX179" s="0">
        <f>ROUND(Y179*Source!I565,7)</f>
        <v/>
      </c>
      <c r="CY179" s="0">
        <f>AB179</f>
        <v/>
      </c>
      <c r="CZ179" s="0">
        <f>AF179</f>
        <v/>
      </c>
      <c r="DA179" s="0">
        <f>AJ179</f>
        <v/>
      </c>
      <c r="DB179" s="0">
        <f>ROUND(ROUND(AT179*CZ179,2),2)</f>
        <v/>
      </c>
      <c r="DC179" s="0">
        <f>ROUND(ROUND(AT179*AG179,2),2)</f>
        <v/>
      </c>
      <c r="DD179" s="0" t="inlineStr"/>
      <c r="DE179" s="0" t="inlineStr"/>
      <c r="DF179" s="0">
        <f>ROUND(ROUND(AE179,0)*CX179,0)</f>
        <v/>
      </c>
      <c r="DG179" s="0">
        <f>ROUND(ROUND(AF179*AJ179,0)*CX179,0)</f>
        <v/>
      </c>
      <c r="DH179" s="0">
        <f>ROUND(ROUND(AG179*AK179,0)*CX179,0)</f>
        <v/>
      </c>
      <c r="DI179" s="0">
        <f>ROUND(ROUND(AH179,0)*CX179,0)</f>
        <v/>
      </c>
      <c r="DJ179" s="0">
        <f>DG179</f>
        <v/>
      </c>
      <c r="DK179" s="0" t="n">
        <v>0</v>
      </c>
      <c r="DL179" s="0" t="inlineStr"/>
      <c r="DM179" s="0" t="n">
        <v>0</v>
      </c>
      <c r="DN179" s="0" t="inlineStr"/>
      <c r="DO179" s="0" t="n">
        <v>0</v>
      </c>
    </row>
    <row r="180">
      <c r="A180" s="0">
        <f>ROW(Source!A565)</f>
        <v/>
      </c>
      <c r="B180" s="0" t="n">
        <v>78845955</v>
      </c>
      <c r="C180" s="0" t="n">
        <v>78847453</v>
      </c>
      <c r="D180" s="0" t="n">
        <v>29114425</v>
      </c>
      <c r="E180" s="0" t="n">
        <v>1</v>
      </c>
      <c r="F180" s="0" t="n">
        <v>1</v>
      </c>
      <c r="G180" s="0" t="n">
        <v>1</v>
      </c>
      <c r="H180" s="0" t="n">
        <v>3</v>
      </c>
      <c r="I180" s="0" t="inlineStr">
        <is>
          <t>101-0137</t>
        </is>
      </c>
      <c r="J180" s="0" t="inlineStr">
        <is>
          <t>ТССЦ Московской обл., 101-0137, приказ Минстроя России №675/пр от 28.02.2017 № 254/пр</t>
        </is>
      </c>
      <c r="K180" s="0" t="inlineStr">
        <is>
          <t>Дюбели с калиброванной головкой (в обоймах) 3х58,5 мм</t>
        </is>
      </c>
      <c r="L180" s="0" t="n">
        <v>1348</v>
      </c>
      <c r="N180" s="0" t="n">
        <v>1009</v>
      </c>
      <c r="O180" s="0" t="inlineStr">
        <is>
          <t>т</t>
        </is>
      </c>
      <c r="P180" s="0" t="inlineStr">
        <is>
          <t>т</t>
        </is>
      </c>
      <c r="Q180" s="0" t="n">
        <v>1000</v>
      </c>
      <c r="W180" s="0" t="n">
        <v>0</v>
      </c>
      <c r="X180" s="0" t="n">
        <v>-1847793032</v>
      </c>
      <c r="Y180" s="0">
        <f>AT180</f>
        <v/>
      </c>
      <c r="AA180" s="0" t="n">
        <v>84141.34</v>
      </c>
      <c r="AB180" s="0" t="n">
        <v>0</v>
      </c>
      <c r="AC180" s="0" t="n">
        <v>0</v>
      </c>
      <c r="AD180" s="0" t="n">
        <v>0</v>
      </c>
      <c r="AE180" s="0" t="n">
        <v>22558</v>
      </c>
      <c r="AF180" s="0" t="n">
        <v>0</v>
      </c>
      <c r="AG180" s="0" t="n">
        <v>0</v>
      </c>
      <c r="AH180" s="0" t="n">
        <v>0</v>
      </c>
      <c r="AI180" s="0" t="n">
        <v>3.73</v>
      </c>
      <c r="AJ180" s="0" t="n">
        <v>1</v>
      </c>
      <c r="AK180" s="0" t="n">
        <v>1</v>
      </c>
      <c r="AL180" s="0" t="n">
        <v>1</v>
      </c>
      <c r="AM180" s="0" t="n">
        <v>2</v>
      </c>
      <c r="AN180" s="0" t="n">
        <v>0</v>
      </c>
      <c r="AO180" s="0" t="n">
        <v>1</v>
      </c>
      <c r="AP180" s="0" t="n">
        <v>0</v>
      </c>
      <c r="AQ180" s="0" t="n">
        <v>0</v>
      </c>
      <c r="AR180" s="0" t="n">
        <v>0</v>
      </c>
      <c r="AS180" s="0" t="inlineStr"/>
      <c r="AT180" s="0" t="n">
        <v>0.00051</v>
      </c>
      <c r="AU180" s="0" t="inlineStr"/>
      <c r="AV180" s="0" t="n">
        <v>0</v>
      </c>
      <c r="AW180" s="0" t="n">
        <v>2</v>
      </c>
      <c r="AX180" s="0" t="n">
        <v>78847460</v>
      </c>
      <c r="AY180" s="0" t="n">
        <v>1</v>
      </c>
      <c r="AZ180" s="0" t="n">
        <v>0</v>
      </c>
      <c r="BA180" s="0" t="n">
        <v>175</v>
      </c>
      <c r="BB180" s="0" t="n">
        <v>0</v>
      </c>
      <c r="BC180" s="0" t="n">
        <v>0</v>
      </c>
      <c r="BD180" s="0" t="n">
        <v>0</v>
      </c>
      <c r="BE180" s="0" t="n">
        <v>0</v>
      </c>
      <c r="BF180" s="0" t="n">
        <v>0</v>
      </c>
      <c r="BG180" s="0" t="n">
        <v>0</v>
      </c>
      <c r="BH180" s="0" t="n">
        <v>0</v>
      </c>
      <c r="BI180" s="0" t="n">
        <v>0</v>
      </c>
      <c r="BJ180" s="0" t="n">
        <v>0</v>
      </c>
      <c r="BK180" s="0" t="n">
        <v>0</v>
      </c>
      <c r="BL180" s="0" t="n">
        <v>0</v>
      </c>
      <c r="BM180" s="0" t="n">
        <v>0</v>
      </c>
      <c r="BN180" s="0" t="n">
        <v>0</v>
      </c>
      <c r="BO180" s="0" t="n">
        <v>0</v>
      </c>
      <c r="BP180" s="0" t="n">
        <v>0</v>
      </c>
      <c r="BQ180" s="0" t="n">
        <v>0</v>
      </c>
      <c r="BR180" s="0" t="n">
        <v>0</v>
      </c>
      <c r="BS180" s="0" t="n">
        <v>0</v>
      </c>
      <c r="BT180" s="0" t="n">
        <v>0</v>
      </c>
      <c r="BU180" s="0" t="n">
        <v>0</v>
      </c>
      <c r="BV180" s="0" t="n">
        <v>0</v>
      </c>
      <c r="BW180" s="0" t="n">
        <v>0</v>
      </c>
      <c r="CV180" s="0" t="n">
        <v>0</v>
      </c>
      <c r="CW180" s="0" t="n">
        <v>0</v>
      </c>
      <c r="CX180" s="0">
        <f>ROUND(Y180*Source!I565,7)</f>
        <v/>
      </c>
      <c r="CY180" s="0">
        <f>AA180</f>
        <v/>
      </c>
      <c r="CZ180" s="0">
        <f>AE180</f>
        <v/>
      </c>
      <c r="DA180" s="0">
        <f>AI180</f>
        <v/>
      </c>
      <c r="DB180" s="0">
        <f>ROUND(ROUND(AT180*CZ180,2),2)</f>
        <v/>
      </c>
      <c r="DC180" s="0">
        <f>ROUND(ROUND(AT180*AG180,2),2)</f>
        <v/>
      </c>
      <c r="DD180" s="0" t="inlineStr"/>
      <c r="DE180" s="0" t="inlineStr"/>
      <c r="DF180" s="0">
        <f>ROUND(ROUND(AE180*AI180,0)*CX180,0)</f>
        <v/>
      </c>
      <c r="DG180" s="0">
        <f>ROUND(ROUND(AF180,0)*CX180,0)</f>
        <v/>
      </c>
      <c r="DH180" s="0">
        <f>ROUND(ROUND(AG180,0)*CX180,0)</f>
        <v/>
      </c>
      <c r="DI180" s="0">
        <f>ROUND(ROUND(AH180,0)*CX180,0)</f>
        <v/>
      </c>
      <c r="DJ180" s="0">
        <f>DF180</f>
        <v/>
      </c>
      <c r="DK180" s="0" t="n">
        <v>0</v>
      </c>
      <c r="DL180" s="0" t="inlineStr"/>
      <c r="DM180" s="0" t="n">
        <v>0</v>
      </c>
      <c r="DN180" s="0" t="inlineStr"/>
      <c r="DO180" s="0" t="n">
        <v>0</v>
      </c>
    </row>
    <row r="181">
      <c r="A181" s="0">
        <f>ROW(Source!A565)</f>
        <v/>
      </c>
      <c r="B181" s="0" t="n">
        <v>78845955</v>
      </c>
      <c r="C181" s="0" t="n">
        <v>78847453</v>
      </c>
      <c r="D181" s="0" t="n">
        <v>29109382</v>
      </c>
      <c r="E181" s="0" t="n">
        <v>1</v>
      </c>
      <c r="F181" s="0" t="n">
        <v>1</v>
      </c>
      <c r="G181" s="0" t="n">
        <v>1</v>
      </c>
      <c r="H181" s="0" t="n">
        <v>3</v>
      </c>
      <c r="I181" s="0" t="inlineStr">
        <is>
          <t>101-0329</t>
        </is>
      </c>
      <c r="J181" s="0" t="inlineStr">
        <is>
          <t>ТССЦ Московской обл., 101-0329, приказ Минстроя России №675/пр от 28.02.2017 № 254/пр</t>
        </is>
      </c>
      <c r="K181" s="0" t="inlineStr">
        <is>
          <t>Клей 88-СА</t>
        </is>
      </c>
      <c r="L181" s="0" t="n">
        <v>1346</v>
      </c>
      <c r="N181" s="0" t="n">
        <v>1009</v>
      </c>
      <c r="O181" s="0" t="inlineStr">
        <is>
          <t>кг</t>
        </is>
      </c>
      <c r="P181" s="0" t="inlineStr">
        <is>
          <t>кг</t>
        </is>
      </c>
      <c r="Q181" s="0" t="n">
        <v>1</v>
      </c>
      <c r="W181" s="0" t="n">
        <v>0</v>
      </c>
      <c r="X181" s="0" t="n">
        <v>342338703</v>
      </c>
      <c r="Y181" s="0">
        <f>AT181</f>
        <v/>
      </c>
      <c r="AA181" s="0" t="n">
        <v>477.06</v>
      </c>
      <c r="AB181" s="0" t="n">
        <v>0</v>
      </c>
      <c r="AC181" s="0" t="n">
        <v>0</v>
      </c>
      <c r="AD181" s="0" t="n">
        <v>0</v>
      </c>
      <c r="AE181" s="0" t="n">
        <v>28.93</v>
      </c>
      <c r="AF181" s="0" t="n">
        <v>0</v>
      </c>
      <c r="AG181" s="0" t="n">
        <v>0</v>
      </c>
      <c r="AH181" s="0" t="n">
        <v>0</v>
      </c>
      <c r="AI181" s="0" t="n">
        <v>16.49</v>
      </c>
      <c r="AJ181" s="0" t="n">
        <v>1</v>
      </c>
      <c r="AK181" s="0" t="n">
        <v>1</v>
      </c>
      <c r="AL181" s="0" t="n">
        <v>1</v>
      </c>
      <c r="AM181" s="0" t="n">
        <v>2</v>
      </c>
      <c r="AN181" s="0" t="n">
        <v>0</v>
      </c>
      <c r="AO181" s="0" t="n">
        <v>1</v>
      </c>
      <c r="AP181" s="0" t="n">
        <v>0</v>
      </c>
      <c r="AQ181" s="0" t="n">
        <v>0</v>
      </c>
      <c r="AR181" s="0" t="n">
        <v>0</v>
      </c>
      <c r="AS181" s="0" t="inlineStr"/>
      <c r="AT181" s="0" t="n">
        <v>0.17</v>
      </c>
      <c r="AU181" s="0" t="inlineStr"/>
      <c r="AV181" s="0" t="n">
        <v>0</v>
      </c>
      <c r="AW181" s="0" t="n">
        <v>2</v>
      </c>
      <c r="AX181" s="0" t="n">
        <v>78847461</v>
      </c>
      <c r="AY181" s="0" t="n">
        <v>1</v>
      </c>
      <c r="AZ181" s="0" t="n">
        <v>0</v>
      </c>
      <c r="BA181" s="0" t="n">
        <v>176</v>
      </c>
      <c r="BB181" s="0" t="n">
        <v>0</v>
      </c>
      <c r="BC181" s="0" t="n">
        <v>0</v>
      </c>
      <c r="BD181" s="0" t="n">
        <v>0</v>
      </c>
      <c r="BE181" s="0" t="n">
        <v>0</v>
      </c>
      <c r="BF181" s="0" t="n">
        <v>0</v>
      </c>
      <c r="BG181" s="0" t="n">
        <v>0</v>
      </c>
      <c r="BH181" s="0" t="n">
        <v>0</v>
      </c>
      <c r="BI181" s="0" t="n">
        <v>0</v>
      </c>
      <c r="BJ181" s="0" t="n">
        <v>0</v>
      </c>
      <c r="BK181" s="0" t="n">
        <v>0</v>
      </c>
      <c r="BL181" s="0" t="n">
        <v>0</v>
      </c>
      <c r="BM181" s="0" t="n">
        <v>0</v>
      </c>
      <c r="BN181" s="0" t="n">
        <v>0</v>
      </c>
      <c r="BO181" s="0" t="n">
        <v>0</v>
      </c>
      <c r="BP181" s="0" t="n">
        <v>0</v>
      </c>
      <c r="BQ181" s="0" t="n">
        <v>0</v>
      </c>
      <c r="BR181" s="0" t="n">
        <v>0</v>
      </c>
      <c r="BS181" s="0" t="n">
        <v>0</v>
      </c>
      <c r="BT181" s="0" t="n">
        <v>0</v>
      </c>
      <c r="BU181" s="0" t="n">
        <v>0</v>
      </c>
      <c r="BV181" s="0" t="n">
        <v>0</v>
      </c>
      <c r="BW181" s="0" t="n">
        <v>0</v>
      </c>
      <c r="CV181" s="0" t="n">
        <v>0</v>
      </c>
      <c r="CW181" s="0" t="n">
        <v>0</v>
      </c>
      <c r="CX181" s="0">
        <f>ROUND(Y181*Source!I565,7)</f>
        <v/>
      </c>
      <c r="CY181" s="0">
        <f>AA181</f>
        <v/>
      </c>
      <c r="CZ181" s="0">
        <f>AE181</f>
        <v/>
      </c>
      <c r="DA181" s="0">
        <f>AI181</f>
        <v/>
      </c>
      <c r="DB181" s="0">
        <f>ROUND(ROUND(AT181*CZ181,2),2)</f>
        <v/>
      </c>
      <c r="DC181" s="0">
        <f>ROUND(ROUND(AT181*AG181,2),2)</f>
        <v/>
      </c>
      <c r="DD181" s="0" t="inlineStr"/>
      <c r="DE181" s="0" t="inlineStr"/>
      <c r="DF181" s="0">
        <f>ROUND(ROUND(AE181*AI181,0)*CX181,0)</f>
        <v/>
      </c>
      <c r="DG181" s="0">
        <f>ROUND(ROUND(AF181,0)*CX181,0)</f>
        <v/>
      </c>
      <c r="DH181" s="0">
        <f>ROUND(ROUND(AG181,0)*CX181,0)</f>
        <v/>
      </c>
      <c r="DI181" s="0">
        <f>ROUND(ROUND(AH181,0)*CX181,0)</f>
        <v/>
      </c>
      <c r="DJ181" s="0">
        <f>DF181</f>
        <v/>
      </c>
      <c r="DK181" s="0" t="n">
        <v>0</v>
      </c>
      <c r="DL181" s="0" t="inlineStr"/>
      <c r="DM181" s="0" t="n">
        <v>0</v>
      </c>
      <c r="DN181" s="0" t="inlineStr"/>
      <c r="DO181" s="0" t="n">
        <v>0</v>
      </c>
    </row>
    <row r="182">
      <c r="A182" s="0">
        <f>ROW(Source!A565)</f>
        <v/>
      </c>
      <c r="B182" s="0" t="n">
        <v>78845955</v>
      </c>
      <c r="C182" s="0" t="n">
        <v>78847453</v>
      </c>
      <c r="D182" s="0" t="n">
        <v>29107972</v>
      </c>
      <c r="E182" s="0" t="n">
        <v>1</v>
      </c>
      <c r="F182" s="0" t="n">
        <v>1</v>
      </c>
      <c r="G182" s="0" t="n">
        <v>1</v>
      </c>
      <c r="H182" s="0" t="n">
        <v>3</v>
      </c>
      <c r="I182" s="0" t="inlineStr">
        <is>
          <t>101-1680</t>
        </is>
      </c>
      <c r="J182" s="0" t="inlineStr">
        <is>
          <t>ТССЦ Московской обл., 101-1680, приказ Минстроя России №675/пр от 28.02.2017 № 254/пр</t>
        </is>
      </c>
      <c r="K182" s="0" t="inlineStr">
        <is>
          <t>Патроны для строительно-монтажного пистолета</t>
        </is>
      </c>
      <c r="L182" s="0" t="n">
        <v>1356</v>
      </c>
      <c r="N182" s="0" t="n">
        <v>1010</v>
      </c>
      <c r="O182" s="0" t="inlineStr">
        <is>
          <t>1000 шт.</t>
        </is>
      </c>
      <c r="P182" s="0" t="inlineStr">
        <is>
          <t>1000 шт.</t>
        </is>
      </c>
      <c r="Q182" s="0" t="n">
        <v>1000</v>
      </c>
      <c r="W182" s="0" t="n">
        <v>0</v>
      </c>
      <c r="X182" s="0" t="n">
        <v>110535374</v>
      </c>
      <c r="Y182" s="0">
        <f>AT182</f>
        <v/>
      </c>
      <c r="AA182" s="0" t="n">
        <v>4642</v>
      </c>
      <c r="AB182" s="0" t="n">
        <v>0</v>
      </c>
      <c r="AC182" s="0" t="n">
        <v>0</v>
      </c>
      <c r="AD182" s="0" t="n">
        <v>0</v>
      </c>
      <c r="AE182" s="0" t="n">
        <v>253.8</v>
      </c>
      <c r="AF182" s="0" t="n">
        <v>0</v>
      </c>
      <c r="AG182" s="0" t="n">
        <v>0</v>
      </c>
      <c r="AH182" s="0" t="n">
        <v>0</v>
      </c>
      <c r="AI182" s="0" t="n">
        <v>18.29</v>
      </c>
      <c r="AJ182" s="0" t="n">
        <v>1</v>
      </c>
      <c r="AK182" s="0" t="n">
        <v>1</v>
      </c>
      <c r="AL182" s="0" t="n">
        <v>1</v>
      </c>
      <c r="AM182" s="0" t="n">
        <v>2</v>
      </c>
      <c r="AN182" s="0" t="n">
        <v>0</v>
      </c>
      <c r="AO182" s="0" t="n">
        <v>1</v>
      </c>
      <c r="AP182" s="0" t="n">
        <v>0</v>
      </c>
      <c r="AQ182" s="0" t="n">
        <v>0</v>
      </c>
      <c r="AR182" s="0" t="n">
        <v>0</v>
      </c>
      <c r="AS182" s="0" t="inlineStr"/>
      <c r="AT182" s="0" t="n">
        <v>0.06</v>
      </c>
      <c r="AU182" s="0" t="inlineStr"/>
      <c r="AV182" s="0" t="n">
        <v>0</v>
      </c>
      <c r="AW182" s="0" t="n">
        <v>2</v>
      </c>
      <c r="AX182" s="0" t="n">
        <v>78847462</v>
      </c>
      <c r="AY182" s="0" t="n">
        <v>1</v>
      </c>
      <c r="AZ182" s="0" t="n">
        <v>0</v>
      </c>
      <c r="BA182" s="0" t="n">
        <v>177</v>
      </c>
      <c r="BB182" s="0" t="n">
        <v>0</v>
      </c>
      <c r="BC182" s="0" t="n">
        <v>0</v>
      </c>
      <c r="BD182" s="0" t="n">
        <v>0</v>
      </c>
      <c r="BE182" s="0" t="n">
        <v>0</v>
      </c>
      <c r="BF182" s="0" t="n">
        <v>0</v>
      </c>
      <c r="BG182" s="0" t="n">
        <v>0</v>
      </c>
      <c r="BH182" s="0" t="n">
        <v>0</v>
      </c>
      <c r="BI182" s="0" t="n">
        <v>0</v>
      </c>
      <c r="BJ182" s="0" t="n">
        <v>0</v>
      </c>
      <c r="BK182" s="0" t="n">
        <v>0</v>
      </c>
      <c r="BL182" s="0" t="n">
        <v>0</v>
      </c>
      <c r="BM182" s="0" t="n">
        <v>0</v>
      </c>
      <c r="BN182" s="0" t="n">
        <v>0</v>
      </c>
      <c r="BO182" s="0" t="n">
        <v>0</v>
      </c>
      <c r="BP182" s="0" t="n">
        <v>0</v>
      </c>
      <c r="BQ182" s="0" t="n">
        <v>0</v>
      </c>
      <c r="BR182" s="0" t="n">
        <v>0</v>
      </c>
      <c r="BS182" s="0" t="n">
        <v>0</v>
      </c>
      <c r="BT182" s="0" t="n">
        <v>0</v>
      </c>
      <c r="BU182" s="0" t="n">
        <v>0</v>
      </c>
      <c r="BV182" s="0" t="n">
        <v>0</v>
      </c>
      <c r="BW182" s="0" t="n">
        <v>0</v>
      </c>
      <c r="CV182" s="0" t="n">
        <v>0</v>
      </c>
      <c r="CW182" s="0" t="n">
        <v>0</v>
      </c>
      <c r="CX182" s="0">
        <f>ROUND(Y182*Source!I565,7)</f>
        <v/>
      </c>
      <c r="CY182" s="0">
        <f>AA182</f>
        <v/>
      </c>
      <c r="CZ182" s="0">
        <f>AE182</f>
        <v/>
      </c>
      <c r="DA182" s="0">
        <f>AI182</f>
        <v/>
      </c>
      <c r="DB182" s="0">
        <f>ROUND(ROUND(AT182*CZ182,2),2)</f>
        <v/>
      </c>
      <c r="DC182" s="0">
        <f>ROUND(ROUND(AT182*AG182,2),2)</f>
        <v/>
      </c>
      <c r="DD182" s="0" t="inlineStr"/>
      <c r="DE182" s="0" t="inlineStr"/>
      <c r="DF182" s="0">
        <f>ROUND(ROUND(AE182*AI182,0)*CX182,0)</f>
        <v/>
      </c>
      <c r="DG182" s="0">
        <f>ROUND(ROUND(AF182,0)*CX182,0)</f>
        <v/>
      </c>
      <c r="DH182" s="0">
        <f>ROUND(ROUND(AG182,0)*CX182,0)</f>
        <v/>
      </c>
      <c r="DI182" s="0">
        <f>ROUND(ROUND(AH182,0)*CX182,0)</f>
        <v/>
      </c>
      <c r="DJ182" s="0">
        <f>DF182</f>
        <v/>
      </c>
      <c r="DK182" s="0" t="n">
        <v>0</v>
      </c>
      <c r="DL182" s="0" t="inlineStr"/>
      <c r="DM182" s="0" t="n">
        <v>0</v>
      </c>
      <c r="DN182" s="0" t="inlineStr"/>
      <c r="DO182" s="0" t="n">
        <v>0</v>
      </c>
    </row>
    <row r="183">
      <c r="A183" s="0">
        <f>ROW(Source!A565)</f>
        <v/>
      </c>
      <c r="B183" s="0" t="n">
        <v>78845955</v>
      </c>
      <c r="C183" s="0" t="n">
        <v>78847453</v>
      </c>
      <c r="D183" s="0" t="n">
        <v>29112620</v>
      </c>
      <c r="E183" s="0" t="n">
        <v>1</v>
      </c>
      <c r="F183" s="0" t="n">
        <v>1</v>
      </c>
      <c r="G183" s="0" t="n">
        <v>1</v>
      </c>
      <c r="H183" s="0" t="n">
        <v>3</v>
      </c>
      <c r="I183" s="0" t="inlineStr">
        <is>
          <t>101-1700</t>
        </is>
      </c>
      <c r="J183" s="0" t="inlineStr">
        <is>
          <t>ТССЦ Московской обл., 101-1700, приказ Минстроя России №675/пр от 28.02.2017 № 254/пр</t>
        </is>
      </c>
      <c r="K183" s="0" t="inlineStr">
        <is>
          <t>Наконечники для полиэтиленовых труб</t>
        </is>
      </c>
      <c r="L183" s="0" t="n">
        <v>1346</v>
      </c>
      <c r="N183" s="0" t="n">
        <v>1009</v>
      </c>
      <c r="O183" s="0" t="inlineStr">
        <is>
          <t>кг</t>
        </is>
      </c>
      <c r="P183" s="0" t="inlineStr">
        <is>
          <t>кг</t>
        </is>
      </c>
      <c r="Q183" s="0" t="n">
        <v>1</v>
      </c>
      <c r="W183" s="0" t="n">
        <v>0</v>
      </c>
      <c r="X183" s="0" t="n">
        <v>-2067002353</v>
      </c>
      <c r="Y183" s="0">
        <f>AT183</f>
        <v/>
      </c>
      <c r="AA183" s="0" t="n">
        <v>54.27</v>
      </c>
      <c r="AB183" s="0" t="n">
        <v>0</v>
      </c>
      <c r="AC183" s="0" t="n">
        <v>0</v>
      </c>
      <c r="AD183" s="0" t="n">
        <v>0</v>
      </c>
      <c r="AE183" s="0" t="n">
        <v>25.01</v>
      </c>
      <c r="AF183" s="0" t="n">
        <v>0</v>
      </c>
      <c r="AG183" s="0" t="n">
        <v>0</v>
      </c>
      <c r="AH183" s="0" t="n">
        <v>0</v>
      </c>
      <c r="AI183" s="0" t="n">
        <v>2.17</v>
      </c>
      <c r="AJ183" s="0" t="n">
        <v>1</v>
      </c>
      <c r="AK183" s="0" t="n">
        <v>1</v>
      </c>
      <c r="AL183" s="0" t="n">
        <v>1</v>
      </c>
      <c r="AM183" s="0" t="n">
        <v>2</v>
      </c>
      <c r="AN183" s="0" t="n">
        <v>0</v>
      </c>
      <c r="AO183" s="0" t="n">
        <v>1</v>
      </c>
      <c r="AP183" s="0" t="n">
        <v>0</v>
      </c>
      <c r="AQ183" s="0" t="n">
        <v>0</v>
      </c>
      <c r="AR183" s="0" t="n">
        <v>0</v>
      </c>
      <c r="AS183" s="0" t="inlineStr"/>
      <c r="AT183" s="0" t="n">
        <v>0.33</v>
      </c>
      <c r="AU183" s="0" t="inlineStr"/>
      <c r="AV183" s="0" t="n">
        <v>0</v>
      </c>
      <c r="AW183" s="0" t="n">
        <v>2</v>
      </c>
      <c r="AX183" s="0" t="n">
        <v>78847463</v>
      </c>
      <c r="AY183" s="0" t="n">
        <v>1</v>
      </c>
      <c r="AZ183" s="0" t="n">
        <v>0</v>
      </c>
      <c r="BA183" s="0" t="n">
        <v>178</v>
      </c>
      <c r="BB183" s="0" t="n">
        <v>0</v>
      </c>
      <c r="BC183" s="0" t="n">
        <v>0</v>
      </c>
      <c r="BD183" s="0" t="n">
        <v>0</v>
      </c>
      <c r="BE183" s="0" t="n">
        <v>0</v>
      </c>
      <c r="BF183" s="0" t="n">
        <v>0</v>
      </c>
      <c r="BG183" s="0" t="n">
        <v>0</v>
      </c>
      <c r="BH183" s="0" t="n">
        <v>0</v>
      </c>
      <c r="BI183" s="0" t="n">
        <v>0</v>
      </c>
      <c r="BJ183" s="0" t="n">
        <v>0</v>
      </c>
      <c r="BK183" s="0" t="n">
        <v>0</v>
      </c>
      <c r="BL183" s="0" t="n">
        <v>0</v>
      </c>
      <c r="BM183" s="0" t="n">
        <v>0</v>
      </c>
      <c r="BN183" s="0" t="n">
        <v>0</v>
      </c>
      <c r="BO183" s="0" t="n">
        <v>0</v>
      </c>
      <c r="BP183" s="0" t="n">
        <v>0</v>
      </c>
      <c r="BQ183" s="0" t="n">
        <v>0</v>
      </c>
      <c r="BR183" s="0" t="n">
        <v>0</v>
      </c>
      <c r="BS183" s="0" t="n">
        <v>0</v>
      </c>
      <c r="BT183" s="0" t="n">
        <v>0</v>
      </c>
      <c r="BU183" s="0" t="n">
        <v>0</v>
      </c>
      <c r="BV183" s="0" t="n">
        <v>0</v>
      </c>
      <c r="BW183" s="0" t="n">
        <v>0</v>
      </c>
      <c r="CV183" s="0" t="n">
        <v>0</v>
      </c>
      <c r="CW183" s="0" t="n">
        <v>0</v>
      </c>
      <c r="CX183" s="0">
        <f>ROUND(Y183*Source!I565,7)</f>
        <v/>
      </c>
      <c r="CY183" s="0">
        <f>AA183</f>
        <v/>
      </c>
      <c r="CZ183" s="0">
        <f>AE183</f>
        <v/>
      </c>
      <c r="DA183" s="0">
        <f>AI183</f>
        <v/>
      </c>
      <c r="DB183" s="0">
        <f>ROUND(ROUND(AT183*CZ183,2),2)</f>
        <v/>
      </c>
      <c r="DC183" s="0">
        <f>ROUND(ROUND(AT183*AG183,2),2)</f>
        <v/>
      </c>
      <c r="DD183" s="0" t="inlineStr"/>
      <c r="DE183" s="0" t="inlineStr"/>
      <c r="DF183" s="0">
        <f>ROUND(ROUND(AE183*AI183,0)*CX183,0)</f>
        <v/>
      </c>
      <c r="DG183" s="0">
        <f>ROUND(ROUND(AF183,0)*CX183,0)</f>
        <v/>
      </c>
      <c r="DH183" s="0">
        <f>ROUND(ROUND(AG183,0)*CX183,0)</f>
        <v/>
      </c>
      <c r="DI183" s="0">
        <f>ROUND(ROUND(AH183,0)*CX183,0)</f>
        <v/>
      </c>
      <c r="DJ183" s="0">
        <f>DF183</f>
        <v/>
      </c>
      <c r="DK183" s="0" t="n">
        <v>0</v>
      </c>
      <c r="DL183" s="0" t="inlineStr"/>
      <c r="DM183" s="0" t="n">
        <v>0</v>
      </c>
      <c r="DN183" s="0" t="inlineStr"/>
      <c r="DO183" s="0" t="n">
        <v>0</v>
      </c>
    </row>
    <row r="184">
      <c r="A184" s="0">
        <f>ROW(Source!A565)</f>
        <v/>
      </c>
      <c r="B184" s="0" t="n">
        <v>78845955</v>
      </c>
      <c r="C184" s="0" t="n">
        <v>78847453</v>
      </c>
      <c r="D184" s="0" t="n">
        <v>29122510</v>
      </c>
      <c r="E184" s="0" t="n">
        <v>1</v>
      </c>
      <c r="F184" s="0" t="n">
        <v>1</v>
      </c>
      <c r="G184" s="0" t="n">
        <v>1</v>
      </c>
      <c r="H184" s="0" t="n">
        <v>3</v>
      </c>
      <c r="I184" s="0" t="inlineStr">
        <is>
          <t>113-0473</t>
        </is>
      </c>
      <c r="J184" s="0" t="inlineStr">
        <is>
          <t>ТССЦ Московской обл., 113-0473, приказ Минстроя России №675/пр от 28.02.2017 № 254/пр</t>
        </is>
      </c>
      <c r="K184" s="0" t="inlineStr">
        <is>
          <t>Метиленхлорид</t>
        </is>
      </c>
      <c r="L184" s="0" t="n">
        <v>1346</v>
      </c>
      <c r="N184" s="0" t="n">
        <v>1009</v>
      </c>
      <c r="O184" s="0" t="inlineStr">
        <is>
          <t>кг</t>
        </is>
      </c>
      <c r="P184" s="0" t="inlineStr">
        <is>
          <t>кг</t>
        </is>
      </c>
      <c r="Q184" s="0" t="n">
        <v>1</v>
      </c>
      <c r="W184" s="0" t="n">
        <v>0</v>
      </c>
      <c r="X184" s="0" t="n">
        <v>-773887630</v>
      </c>
      <c r="Y184" s="0">
        <f>AT184</f>
        <v/>
      </c>
      <c r="AA184" s="0" t="n">
        <v>352.8</v>
      </c>
      <c r="AB184" s="0" t="n">
        <v>0</v>
      </c>
      <c r="AC184" s="0" t="n">
        <v>0</v>
      </c>
      <c r="AD184" s="0" t="n">
        <v>0</v>
      </c>
      <c r="AE184" s="0" t="n">
        <v>120</v>
      </c>
      <c r="AF184" s="0" t="n">
        <v>0</v>
      </c>
      <c r="AG184" s="0" t="n">
        <v>0</v>
      </c>
      <c r="AH184" s="0" t="n">
        <v>0</v>
      </c>
      <c r="AI184" s="0" t="n">
        <v>2.94</v>
      </c>
      <c r="AJ184" s="0" t="n">
        <v>1</v>
      </c>
      <c r="AK184" s="0" t="n">
        <v>1</v>
      </c>
      <c r="AL184" s="0" t="n">
        <v>1</v>
      </c>
      <c r="AM184" s="0" t="n">
        <v>2</v>
      </c>
      <c r="AN184" s="0" t="n">
        <v>0</v>
      </c>
      <c r="AO184" s="0" t="n">
        <v>1</v>
      </c>
      <c r="AP184" s="0" t="n">
        <v>0</v>
      </c>
      <c r="AQ184" s="0" t="n">
        <v>0</v>
      </c>
      <c r="AR184" s="0" t="n">
        <v>0</v>
      </c>
      <c r="AS184" s="0" t="inlineStr"/>
      <c r="AT184" s="0" t="n">
        <v>0.2</v>
      </c>
      <c r="AU184" s="0" t="inlineStr"/>
      <c r="AV184" s="0" t="n">
        <v>0</v>
      </c>
      <c r="AW184" s="0" t="n">
        <v>2</v>
      </c>
      <c r="AX184" s="0" t="n">
        <v>78847465</v>
      </c>
      <c r="AY184" s="0" t="n">
        <v>1</v>
      </c>
      <c r="AZ184" s="0" t="n">
        <v>0</v>
      </c>
      <c r="BA184" s="0" t="n">
        <v>180</v>
      </c>
      <c r="BB184" s="0" t="n">
        <v>0</v>
      </c>
      <c r="BC184" s="0" t="n">
        <v>0</v>
      </c>
      <c r="BD184" s="0" t="n">
        <v>0</v>
      </c>
      <c r="BE184" s="0" t="n">
        <v>0</v>
      </c>
      <c r="BF184" s="0" t="n">
        <v>0</v>
      </c>
      <c r="BG184" s="0" t="n">
        <v>0</v>
      </c>
      <c r="BH184" s="0" t="n">
        <v>0</v>
      </c>
      <c r="BI184" s="0" t="n">
        <v>0</v>
      </c>
      <c r="BJ184" s="0" t="n">
        <v>0</v>
      </c>
      <c r="BK184" s="0" t="n">
        <v>0</v>
      </c>
      <c r="BL184" s="0" t="n">
        <v>0</v>
      </c>
      <c r="BM184" s="0" t="n">
        <v>0</v>
      </c>
      <c r="BN184" s="0" t="n">
        <v>0</v>
      </c>
      <c r="BO184" s="0" t="n">
        <v>0</v>
      </c>
      <c r="BP184" s="0" t="n">
        <v>0</v>
      </c>
      <c r="BQ184" s="0" t="n">
        <v>0</v>
      </c>
      <c r="BR184" s="0" t="n">
        <v>0</v>
      </c>
      <c r="BS184" s="0" t="n">
        <v>0</v>
      </c>
      <c r="BT184" s="0" t="n">
        <v>0</v>
      </c>
      <c r="BU184" s="0" t="n">
        <v>0</v>
      </c>
      <c r="BV184" s="0" t="n">
        <v>0</v>
      </c>
      <c r="BW184" s="0" t="n">
        <v>0</v>
      </c>
      <c r="CV184" s="0" t="n">
        <v>0</v>
      </c>
      <c r="CW184" s="0" t="n">
        <v>0</v>
      </c>
      <c r="CX184" s="0">
        <f>ROUND(Y184*Source!I565,7)</f>
        <v/>
      </c>
      <c r="CY184" s="0">
        <f>AA184</f>
        <v/>
      </c>
      <c r="CZ184" s="0">
        <f>AE184</f>
        <v/>
      </c>
      <c r="DA184" s="0">
        <f>AI184</f>
        <v/>
      </c>
      <c r="DB184" s="0">
        <f>ROUND(ROUND(AT184*CZ184,2),2)</f>
        <v/>
      </c>
      <c r="DC184" s="0">
        <f>ROUND(ROUND(AT184*AG184,2),2)</f>
        <v/>
      </c>
      <c r="DD184" s="0" t="inlineStr"/>
      <c r="DE184" s="0" t="inlineStr"/>
      <c r="DF184" s="0">
        <f>ROUND(ROUND(AE184*AI184,0)*CX184,0)</f>
        <v/>
      </c>
      <c r="DG184" s="0">
        <f>ROUND(ROUND(AF184,0)*CX184,0)</f>
        <v/>
      </c>
      <c r="DH184" s="0">
        <f>ROUND(ROUND(AG184,0)*CX184,0)</f>
        <v/>
      </c>
      <c r="DI184" s="0">
        <f>ROUND(ROUND(AH184,0)*CX184,0)</f>
        <v/>
      </c>
      <c r="DJ184" s="0">
        <f>DF184</f>
        <v/>
      </c>
      <c r="DK184" s="0" t="n">
        <v>0</v>
      </c>
      <c r="DL184" s="0" t="inlineStr"/>
      <c r="DM184" s="0" t="n">
        <v>0</v>
      </c>
      <c r="DN184" s="0" t="inlineStr"/>
      <c r="DO184" s="0" t="n">
        <v>0</v>
      </c>
    </row>
    <row r="185">
      <c r="A185" s="0">
        <f>ROW(Source!A565)</f>
        <v/>
      </c>
      <c r="B185" s="0" t="n">
        <v>78845955</v>
      </c>
      <c r="C185" s="0" t="n">
        <v>78847453</v>
      </c>
      <c r="D185" s="0" t="n">
        <v>29149246</v>
      </c>
      <c r="E185" s="0" t="n">
        <v>1</v>
      </c>
      <c r="F185" s="0" t="n">
        <v>1</v>
      </c>
      <c r="G185" s="0" t="n">
        <v>1</v>
      </c>
      <c r="H185" s="0" t="n">
        <v>3</v>
      </c>
      <c r="I185" s="0" t="inlineStr">
        <is>
          <t>405-1601</t>
        </is>
      </c>
      <c r="J185" s="0" t="inlineStr">
        <is>
          <t>ТССЦ Московской обл., 405-1601, приказ Минстроя России №675/пр от 28.02.2017 № 257/пр</t>
        </is>
      </c>
      <c r="K185" s="0" t="inlineStr">
        <is>
          <t>Известь строительная негашеная хлорная, марки А</t>
        </is>
      </c>
      <c r="L185" s="0" t="n">
        <v>1346</v>
      </c>
      <c r="N185" s="0" t="n">
        <v>1009</v>
      </c>
      <c r="O185" s="0" t="inlineStr">
        <is>
          <t>кг</t>
        </is>
      </c>
      <c r="P185" s="0" t="inlineStr">
        <is>
          <t>кг</t>
        </is>
      </c>
      <c r="Q185" s="0" t="n">
        <v>1</v>
      </c>
      <c r="W185" s="0" t="n">
        <v>0</v>
      </c>
      <c r="X185" s="0" t="n">
        <v>-823040862</v>
      </c>
      <c r="Y185" s="0">
        <f>AT185</f>
        <v/>
      </c>
      <c r="AA185" s="0" t="n">
        <v>7.87</v>
      </c>
      <c r="AB185" s="0" t="n">
        <v>0</v>
      </c>
      <c r="AC185" s="0" t="n">
        <v>0</v>
      </c>
      <c r="AD185" s="0" t="n">
        <v>0</v>
      </c>
      <c r="AE185" s="0" t="n">
        <v>2.15</v>
      </c>
      <c r="AF185" s="0" t="n">
        <v>0</v>
      </c>
      <c r="AG185" s="0" t="n">
        <v>0</v>
      </c>
      <c r="AH185" s="0" t="n">
        <v>0</v>
      </c>
      <c r="AI185" s="0" t="n">
        <v>3.66</v>
      </c>
      <c r="AJ185" s="0" t="n">
        <v>1</v>
      </c>
      <c r="AK185" s="0" t="n">
        <v>1</v>
      </c>
      <c r="AL185" s="0" t="n">
        <v>1</v>
      </c>
      <c r="AM185" s="0" t="n">
        <v>2</v>
      </c>
      <c r="AN185" s="0" t="n">
        <v>0</v>
      </c>
      <c r="AO185" s="0" t="n">
        <v>1</v>
      </c>
      <c r="AP185" s="0" t="n">
        <v>0</v>
      </c>
      <c r="AQ185" s="0" t="n">
        <v>0</v>
      </c>
      <c r="AR185" s="0" t="n">
        <v>0</v>
      </c>
      <c r="AS185" s="0" t="inlineStr"/>
      <c r="AT185" s="0" t="n">
        <v>0.004</v>
      </c>
      <c r="AU185" s="0" t="inlineStr"/>
      <c r="AV185" s="0" t="n">
        <v>0</v>
      </c>
      <c r="AW185" s="0" t="n">
        <v>2</v>
      </c>
      <c r="AX185" s="0" t="n">
        <v>78847468</v>
      </c>
      <c r="AY185" s="0" t="n">
        <v>1</v>
      </c>
      <c r="AZ185" s="0" t="n">
        <v>0</v>
      </c>
      <c r="BA185" s="0" t="n">
        <v>183</v>
      </c>
      <c r="BB185" s="0" t="n">
        <v>0</v>
      </c>
      <c r="BC185" s="0" t="n">
        <v>0</v>
      </c>
      <c r="BD185" s="0" t="n">
        <v>0</v>
      </c>
      <c r="BE185" s="0" t="n">
        <v>0</v>
      </c>
      <c r="BF185" s="0" t="n">
        <v>0</v>
      </c>
      <c r="BG185" s="0" t="n">
        <v>0</v>
      </c>
      <c r="BH185" s="0" t="n">
        <v>0</v>
      </c>
      <c r="BI185" s="0" t="n">
        <v>0</v>
      </c>
      <c r="BJ185" s="0" t="n">
        <v>0</v>
      </c>
      <c r="BK185" s="0" t="n">
        <v>0</v>
      </c>
      <c r="BL185" s="0" t="n">
        <v>0</v>
      </c>
      <c r="BM185" s="0" t="n">
        <v>0</v>
      </c>
      <c r="BN185" s="0" t="n">
        <v>0</v>
      </c>
      <c r="BO185" s="0" t="n">
        <v>0</v>
      </c>
      <c r="BP185" s="0" t="n">
        <v>0</v>
      </c>
      <c r="BQ185" s="0" t="n">
        <v>0</v>
      </c>
      <c r="BR185" s="0" t="n">
        <v>0</v>
      </c>
      <c r="BS185" s="0" t="n">
        <v>0</v>
      </c>
      <c r="BT185" s="0" t="n">
        <v>0</v>
      </c>
      <c r="BU185" s="0" t="n">
        <v>0</v>
      </c>
      <c r="BV185" s="0" t="n">
        <v>0</v>
      </c>
      <c r="BW185" s="0" t="n">
        <v>0</v>
      </c>
      <c r="CV185" s="0" t="n">
        <v>0</v>
      </c>
      <c r="CW185" s="0" t="n">
        <v>0</v>
      </c>
      <c r="CX185" s="0">
        <f>ROUND(Y185*Source!I565,7)</f>
        <v/>
      </c>
      <c r="CY185" s="0">
        <f>AA185</f>
        <v/>
      </c>
      <c r="CZ185" s="0">
        <f>AE185</f>
        <v/>
      </c>
      <c r="DA185" s="0">
        <f>AI185</f>
        <v/>
      </c>
      <c r="DB185" s="0">
        <f>ROUND(ROUND(AT185*CZ185,2),2)</f>
        <v/>
      </c>
      <c r="DC185" s="0">
        <f>ROUND(ROUND(AT185*AG185,2),2)</f>
        <v/>
      </c>
      <c r="DD185" s="0" t="inlineStr"/>
      <c r="DE185" s="0" t="inlineStr"/>
      <c r="DF185" s="0">
        <f>ROUND(ROUND(AE185*AI185,0)*CX185,0)</f>
        <v/>
      </c>
      <c r="DG185" s="0">
        <f>ROUND(ROUND(AF185,0)*CX185,0)</f>
        <v/>
      </c>
      <c r="DH185" s="0">
        <f>ROUND(ROUND(AG185,0)*CX185,0)</f>
        <v/>
      </c>
      <c r="DI185" s="0">
        <f>ROUND(ROUND(AH185,0)*CX185,0)</f>
        <v/>
      </c>
      <c r="DJ185" s="0">
        <f>DF185</f>
        <v/>
      </c>
      <c r="DK185" s="0" t="n">
        <v>0</v>
      </c>
      <c r="DL185" s="0" t="inlineStr"/>
      <c r="DM185" s="0" t="n">
        <v>0</v>
      </c>
      <c r="DN185" s="0" t="inlineStr"/>
      <c r="DO185" s="0" t="n">
        <v>0</v>
      </c>
    </row>
    <row r="186">
      <c r="A186" s="0">
        <f>ROW(Source!A565)</f>
        <v/>
      </c>
      <c r="B186" s="0" t="n">
        <v>78845955</v>
      </c>
      <c r="C186" s="0" t="n">
        <v>78847453</v>
      </c>
      <c r="D186" s="0" t="n">
        <v>29150040</v>
      </c>
      <c r="E186" s="0" t="n">
        <v>1</v>
      </c>
      <c r="F186" s="0" t="n">
        <v>1</v>
      </c>
      <c r="G186" s="0" t="n">
        <v>1</v>
      </c>
      <c r="H186" s="0" t="n">
        <v>3</v>
      </c>
      <c r="I186" s="0" t="inlineStr">
        <is>
          <t>411-0001</t>
        </is>
      </c>
      <c r="J186" s="0" t="inlineStr">
        <is>
          <t>ТССЦ Московской обл., 411-0001, приказ Минстроя России №675/пр от 28.02.2017 № 257/пр</t>
        </is>
      </c>
      <c r="K186" s="0" t="inlineStr">
        <is>
          <t>Вода</t>
        </is>
      </c>
      <c r="L186" s="0" t="n">
        <v>1339</v>
      </c>
      <c r="N186" s="0" t="n">
        <v>1007</v>
      </c>
      <c r="O186" s="0" t="inlineStr">
        <is>
          <t>м3</t>
        </is>
      </c>
      <c r="P186" s="0" t="inlineStr">
        <is>
          <t>м3</t>
        </is>
      </c>
      <c r="Q186" s="0" t="n">
        <v>1</v>
      </c>
      <c r="W186" s="0" t="n">
        <v>0</v>
      </c>
      <c r="X186" s="0" t="n">
        <v>619799737</v>
      </c>
      <c r="Y186" s="0">
        <f>AT186</f>
        <v/>
      </c>
      <c r="AA186" s="0" t="n">
        <v>31.28</v>
      </c>
      <c r="AB186" s="0" t="n">
        <v>0</v>
      </c>
      <c r="AC186" s="0" t="n">
        <v>0</v>
      </c>
      <c r="AD186" s="0" t="n">
        <v>0</v>
      </c>
      <c r="AE186" s="0" t="n">
        <v>2.44</v>
      </c>
      <c r="AF186" s="0" t="n">
        <v>0</v>
      </c>
      <c r="AG186" s="0" t="n">
        <v>0</v>
      </c>
      <c r="AH186" s="0" t="n">
        <v>0</v>
      </c>
      <c r="AI186" s="0" t="n">
        <v>12.82</v>
      </c>
      <c r="AJ186" s="0" t="n">
        <v>1</v>
      </c>
      <c r="AK186" s="0" t="n">
        <v>1</v>
      </c>
      <c r="AL186" s="0" t="n">
        <v>1</v>
      </c>
      <c r="AM186" s="0" t="n">
        <v>2</v>
      </c>
      <c r="AN186" s="0" t="n">
        <v>0</v>
      </c>
      <c r="AO186" s="0" t="n">
        <v>1</v>
      </c>
      <c r="AP186" s="0" t="n">
        <v>0</v>
      </c>
      <c r="AQ186" s="0" t="n">
        <v>0</v>
      </c>
      <c r="AR186" s="0" t="n">
        <v>0</v>
      </c>
      <c r="AS186" s="0" t="inlineStr"/>
      <c r="AT186" s="0" t="n">
        <v>1.21</v>
      </c>
      <c r="AU186" s="0" t="inlineStr"/>
      <c r="AV186" s="0" t="n">
        <v>0</v>
      </c>
      <c r="AW186" s="0" t="n">
        <v>2</v>
      </c>
      <c r="AX186" s="0" t="n">
        <v>78847469</v>
      </c>
      <c r="AY186" s="0" t="n">
        <v>1</v>
      </c>
      <c r="AZ186" s="0" t="n">
        <v>0</v>
      </c>
      <c r="BA186" s="0" t="n">
        <v>184</v>
      </c>
      <c r="BB186" s="0" t="n">
        <v>0</v>
      </c>
      <c r="BC186" s="0" t="n">
        <v>0</v>
      </c>
      <c r="BD186" s="0" t="n">
        <v>0</v>
      </c>
      <c r="BE186" s="0" t="n">
        <v>0</v>
      </c>
      <c r="BF186" s="0" t="n">
        <v>0</v>
      </c>
      <c r="BG186" s="0" t="n">
        <v>0</v>
      </c>
      <c r="BH186" s="0" t="n">
        <v>0</v>
      </c>
      <c r="BI186" s="0" t="n">
        <v>0</v>
      </c>
      <c r="BJ186" s="0" t="n">
        <v>0</v>
      </c>
      <c r="BK186" s="0" t="n">
        <v>0</v>
      </c>
      <c r="BL186" s="0" t="n">
        <v>0</v>
      </c>
      <c r="BM186" s="0" t="n">
        <v>0</v>
      </c>
      <c r="BN186" s="0" t="n">
        <v>0</v>
      </c>
      <c r="BO186" s="0" t="n">
        <v>0</v>
      </c>
      <c r="BP186" s="0" t="n">
        <v>0</v>
      </c>
      <c r="BQ186" s="0" t="n">
        <v>0</v>
      </c>
      <c r="BR186" s="0" t="n">
        <v>0</v>
      </c>
      <c r="BS186" s="0" t="n">
        <v>0</v>
      </c>
      <c r="BT186" s="0" t="n">
        <v>0</v>
      </c>
      <c r="BU186" s="0" t="n">
        <v>0</v>
      </c>
      <c r="BV186" s="0" t="n">
        <v>0</v>
      </c>
      <c r="BW186" s="0" t="n">
        <v>0</v>
      </c>
      <c r="CV186" s="0" t="n">
        <v>0</v>
      </c>
      <c r="CW186" s="0" t="n">
        <v>0</v>
      </c>
      <c r="CX186" s="0">
        <f>ROUND(Y186*Source!I565,7)</f>
        <v/>
      </c>
      <c r="CY186" s="0">
        <f>AA186</f>
        <v/>
      </c>
      <c r="CZ186" s="0">
        <f>AE186</f>
        <v/>
      </c>
      <c r="DA186" s="0">
        <f>AI186</f>
        <v/>
      </c>
      <c r="DB186" s="0">
        <f>ROUND(ROUND(AT186*CZ186,2),2)</f>
        <v/>
      </c>
      <c r="DC186" s="0">
        <f>ROUND(ROUND(AT186*AG186,2),2)</f>
        <v/>
      </c>
      <c r="DD186" s="0" t="inlineStr"/>
      <c r="DE186" s="0" t="inlineStr"/>
      <c r="DF186" s="0">
        <f>ROUND(ROUND(AE186*AI186,0)*CX186,0)</f>
        <v/>
      </c>
      <c r="DG186" s="0">
        <f>ROUND(ROUND(AF186,0)*CX186,0)</f>
        <v/>
      </c>
      <c r="DH186" s="0">
        <f>ROUND(ROUND(AG186,0)*CX186,0)</f>
        <v/>
      </c>
      <c r="DI186" s="0">
        <f>ROUND(ROUND(AH186,0)*CX186,0)</f>
        <v/>
      </c>
      <c r="DJ186" s="0">
        <f>DF186</f>
        <v/>
      </c>
      <c r="DK186" s="0" t="n">
        <v>0</v>
      </c>
      <c r="DL186" s="0" t="inlineStr"/>
      <c r="DM186" s="0" t="n">
        <v>0</v>
      </c>
      <c r="DN186" s="0" t="inlineStr"/>
      <c r="DO186" s="0" t="n">
        <v>0</v>
      </c>
    </row>
    <row r="187">
      <c r="A187" s="0">
        <f>ROW(Source!A565)</f>
        <v/>
      </c>
      <c r="B187" s="0" t="n">
        <v>78845955</v>
      </c>
      <c r="C187" s="0" t="n">
        <v>78847453</v>
      </c>
      <c r="D187" s="0" t="n">
        <v>29158419</v>
      </c>
      <c r="E187" s="0" t="n">
        <v>1</v>
      </c>
      <c r="F187" s="0" t="n">
        <v>1</v>
      </c>
      <c r="G187" s="0" t="n">
        <v>1</v>
      </c>
      <c r="H187" s="0" t="n">
        <v>3</v>
      </c>
      <c r="I187" s="0" t="inlineStr">
        <is>
          <t>507-3642</t>
        </is>
      </c>
      <c r="J187" s="0" t="inlineStr">
        <is>
          <t>ТССЦ Московской обл., 507-3642, приказ Минстроя России №675/пр от 28.02.2017 № 258/пр</t>
        </is>
      </c>
      <c r="K187" s="0" t="inlineStr">
        <is>
          <t>Труба напорная из полиэтилена PE 100 питьевая ПЭ100 SDR11, размером 32х3,0 мм (ГОСТ 18599-2001, ГОСТ Р 52134-2003)</t>
        </is>
      </c>
      <c r="L187" s="0" t="n">
        <v>1301</v>
      </c>
      <c r="N187" s="0" t="n">
        <v>1003</v>
      </c>
      <c r="O187" s="0" t="inlineStr">
        <is>
          <t>м</t>
        </is>
      </c>
      <c r="P187" s="0" t="inlineStr">
        <is>
          <t>м</t>
        </is>
      </c>
      <c r="Q187" s="0" t="n">
        <v>1</v>
      </c>
      <c r="W187" s="0" t="n">
        <v>0</v>
      </c>
      <c r="X187" s="0" t="n">
        <v>-829717903</v>
      </c>
      <c r="Y187" s="0">
        <f>AT187</f>
        <v/>
      </c>
      <c r="AA187" s="0" t="n">
        <v>49.03</v>
      </c>
      <c r="AB187" s="0" t="n">
        <v>0</v>
      </c>
      <c r="AC187" s="0" t="n">
        <v>0</v>
      </c>
      <c r="AD187" s="0" t="n">
        <v>0</v>
      </c>
      <c r="AE187" s="0" t="n">
        <v>16.29</v>
      </c>
      <c r="AF187" s="0" t="n">
        <v>0</v>
      </c>
      <c r="AG187" s="0" t="n">
        <v>0</v>
      </c>
      <c r="AH187" s="0" t="n">
        <v>0</v>
      </c>
      <c r="AI187" s="0" t="n">
        <v>3.01</v>
      </c>
      <c r="AJ187" s="0" t="n">
        <v>1</v>
      </c>
      <c r="AK187" s="0" t="n">
        <v>1</v>
      </c>
      <c r="AL187" s="0" t="n">
        <v>1</v>
      </c>
      <c r="AM187" s="0" t="n">
        <v>2</v>
      </c>
      <c r="AN187" s="0" t="n">
        <v>0</v>
      </c>
      <c r="AO187" s="0" t="n">
        <v>1</v>
      </c>
      <c r="AP187" s="0" t="n">
        <v>0</v>
      </c>
      <c r="AQ187" s="0" t="n">
        <v>0</v>
      </c>
      <c r="AR187" s="0" t="n">
        <v>0</v>
      </c>
      <c r="AS187" s="0" t="inlineStr"/>
      <c r="AT187" s="0" t="n">
        <v>93.8</v>
      </c>
      <c r="AU187" s="0" t="inlineStr"/>
      <c r="AV187" s="0" t="n">
        <v>0</v>
      </c>
      <c r="AW187" s="0" t="n">
        <v>2</v>
      </c>
      <c r="AX187" s="0" t="n">
        <v>78847470</v>
      </c>
      <c r="AY187" s="0" t="n">
        <v>1</v>
      </c>
      <c r="AZ187" s="0" t="n">
        <v>0</v>
      </c>
      <c r="BA187" s="0" t="n">
        <v>185</v>
      </c>
      <c r="BB187" s="0" t="n">
        <v>0</v>
      </c>
      <c r="BC187" s="0" t="n">
        <v>0</v>
      </c>
      <c r="BD187" s="0" t="n">
        <v>0</v>
      </c>
      <c r="BE187" s="0" t="n">
        <v>0</v>
      </c>
      <c r="BF187" s="0" t="n">
        <v>0</v>
      </c>
      <c r="BG187" s="0" t="n">
        <v>0</v>
      </c>
      <c r="BH187" s="0" t="n">
        <v>0</v>
      </c>
      <c r="BI187" s="0" t="n">
        <v>0</v>
      </c>
      <c r="BJ187" s="0" t="n">
        <v>0</v>
      </c>
      <c r="BK187" s="0" t="n">
        <v>0</v>
      </c>
      <c r="BL187" s="0" t="n">
        <v>0</v>
      </c>
      <c r="BM187" s="0" t="n">
        <v>0</v>
      </c>
      <c r="BN187" s="0" t="n">
        <v>0</v>
      </c>
      <c r="BO187" s="0" t="n">
        <v>0</v>
      </c>
      <c r="BP187" s="0" t="n">
        <v>0</v>
      </c>
      <c r="BQ187" s="0" t="n">
        <v>0</v>
      </c>
      <c r="BR187" s="0" t="n">
        <v>0</v>
      </c>
      <c r="BS187" s="0" t="n">
        <v>0</v>
      </c>
      <c r="BT187" s="0" t="n">
        <v>0</v>
      </c>
      <c r="BU187" s="0" t="n">
        <v>0</v>
      </c>
      <c r="BV187" s="0" t="n">
        <v>0</v>
      </c>
      <c r="BW187" s="0" t="n">
        <v>0</v>
      </c>
      <c r="CV187" s="0" t="n">
        <v>0</v>
      </c>
      <c r="CW187" s="0" t="n">
        <v>0</v>
      </c>
      <c r="CX187" s="0">
        <f>ROUND(Y187*Source!I565,7)</f>
        <v/>
      </c>
      <c r="CY187" s="0">
        <f>AA187</f>
        <v/>
      </c>
      <c r="CZ187" s="0">
        <f>AE187</f>
        <v/>
      </c>
      <c r="DA187" s="0">
        <f>AI187</f>
        <v/>
      </c>
      <c r="DB187" s="0">
        <f>ROUND(ROUND(AT187*CZ187,2),2)</f>
        <v/>
      </c>
      <c r="DC187" s="0">
        <f>ROUND(ROUND(AT187*AG187,2),2)</f>
        <v/>
      </c>
      <c r="DD187" s="0" t="inlineStr"/>
      <c r="DE187" s="0" t="inlineStr"/>
      <c r="DF187" s="0">
        <f>ROUND(ROUND(AE187*AI187,0)*CX187,0)</f>
        <v/>
      </c>
      <c r="DG187" s="0">
        <f>ROUND(ROUND(AF187,0)*CX187,0)</f>
        <v/>
      </c>
      <c r="DH187" s="0">
        <f>ROUND(ROUND(AG187,0)*CX187,0)</f>
        <v/>
      </c>
      <c r="DI187" s="0">
        <f>ROUND(ROUND(AH187,0)*CX187,0)</f>
        <v/>
      </c>
      <c r="DJ187" s="0">
        <f>DF187</f>
        <v/>
      </c>
      <c r="DK187" s="0" t="n">
        <v>0</v>
      </c>
      <c r="DL187" s="0" t="inlineStr"/>
      <c r="DM187" s="0" t="n">
        <v>0</v>
      </c>
      <c r="DN187" s="0" t="inlineStr"/>
      <c r="DO187" s="0" t="n">
        <v>0</v>
      </c>
    </row>
    <row r="188">
      <c r="A188" s="0">
        <f>ROW(Source!A565)</f>
        <v/>
      </c>
      <c r="B188" s="0" t="n">
        <v>78845955</v>
      </c>
      <c r="C188" s="0" t="n">
        <v>78847453</v>
      </c>
      <c r="D188" s="0" t="n">
        <v>29159169</v>
      </c>
      <c r="E188" s="0" t="n">
        <v>1</v>
      </c>
      <c r="F188" s="0" t="n">
        <v>1</v>
      </c>
      <c r="G188" s="0" t="n">
        <v>1</v>
      </c>
      <c r="H188" s="0" t="n">
        <v>3</v>
      </c>
      <c r="I188" s="0" t="inlineStr">
        <is>
          <t>507-5009</t>
        </is>
      </c>
      <c r="J188" s="0" t="inlineStr">
        <is>
          <t>ТССЦ Московской обл., 507-5009, приказ Минстроя России №675/пр от 28.02.2017 № 258/пр</t>
        </is>
      </c>
      <c r="K188" s="0" t="inlineStr">
        <is>
          <t>Муфта полипропиленовая соединительная диаметром 32 мм</t>
        </is>
      </c>
      <c r="L188" s="0" t="n">
        <v>1358</v>
      </c>
      <c r="N188" s="0" t="n">
        <v>1010</v>
      </c>
      <c r="O188" s="0" t="inlineStr">
        <is>
          <t>10 шт.</t>
        </is>
      </c>
      <c r="P188" s="0" t="inlineStr">
        <is>
          <t>10 шт.</t>
        </is>
      </c>
      <c r="Q188" s="0" t="n">
        <v>10</v>
      </c>
      <c r="W188" s="0" t="n">
        <v>0</v>
      </c>
      <c r="X188" s="0" t="n">
        <v>-1186610544</v>
      </c>
      <c r="Y188" s="0">
        <f>AT188</f>
        <v/>
      </c>
      <c r="AA188" s="0" t="n">
        <v>133.92</v>
      </c>
      <c r="AB188" s="0" t="n">
        <v>0</v>
      </c>
      <c r="AC188" s="0" t="n">
        <v>0</v>
      </c>
      <c r="AD188" s="0" t="n">
        <v>0</v>
      </c>
      <c r="AE188" s="0" t="n">
        <v>13.5</v>
      </c>
      <c r="AF188" s="0" t="n">
        <v>0</v>
      </c>
      <c r="AG188" s="0" t="n">
        <v>0</v>
      </c>
      <c r="AH188" s="0" t="n">
        <v>0</v>
      </c>
      <c r="AI188" s="0" t="n">
        <v>9.92</v>
      </c>
      <c r="AJ188" s="0" t="n">
        <v>1</v>
      </c>
      <c r="AK188" s="0" t="n">
        <v>1</v>
      </c>
      <c r="AL188" s="0" t="n">
        <v>1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  <c r="AS188" s="0" t="inlineStr"/>
      <c r="AT188" s="0" t="n">
        <v>10</v>
      </c>
      <c r="AU188" s="0" t="inlineStr"/>
      <c r="AV188" s="0" t="n">
        <v>0</v>
      </c>
      <c r="AW188" s="0" t="n">
        <v>1</v>
      </c>
      <c r="AX188" s="0" t="n">
        <v>-1</v>
      </c>
      <c r="AY188" s="0" t="n">
        <v>0</v>
      </c>
      <c r="AZ188" s="0" t="n">
        <v>0</v>
      </c>
      <c r="BA188" s="0" t="inlineStr"/>
      <c r="BB188" s="0" t="n">
        <v>0</v>
      </c>
      <c r="BC188" s="0" t="n">
        <v>0</v>
      </c>
      <c r="BD188" s="0" t="n">
        <v>0</v>
      </c>
      <c r="BE188" s="0" t="n">
        <v>0</v>
      </c>
      <c r="BF188" s="0" t="n">
        <v>0</v>
      </c>
      <c r="BG188" s="0" t="n">
        <v>0</v>
      </c>
      <c r="BH188" s="0" t="n">
        <v>0</v>
      </c>
      <c r="BI188" s="0" t="n">
        <v>0</v>
      </c>
      <c r="BJ188" s="0" t="n">
        <v>0</v>
      </c>
      <c r="BK188" s="0" t="n">
        <v>0</v>
      </c>
      <c r="BL188" s="0" t="n">
        <v>0</v>
      </c>
      <c r="BM188" s="0" t="n">
        <v>0</v>
      </c>
      <c r="BN188" s="0" t="n">
        <v>0</v>
      </c>
      <c r="BO188" s="0" t="n">
        <v>0</v>
      </c>
      <c r="BP188" s="0" t="n">
        <v>0</v>
      </c>
      <c r="BQ188" s="0" t="n">
        <v>0</v>
      </c>
      <c r="BR188" s="0" t="n">
        <v>0</v>
      </c>
      <c r="BS188" s="0" t="n">
        <v>0</v>
      </c>
      <c r="BT188" s="0" t="n">
        <v>0</v>
      </c>
      <c r="BU188" s="0" t="n">
        <v>0</v>
      </c>
      <c r="BV188" s="0" t="n">
        <v>0</v>
      </c>
      <c r="BW188" s="0" t="n">
        <v>0</v>
      </c>
      <c r="CV188" s="0" t="n">
        <v>0</v>
      </c>
      <c r="CW188" s="0" t="n">
        <v>0</v>
      </c>
      <c r="CX188" s="0">
        <f>ROUND(Y188*Source!I565,7)</f>
        <v/>
      </c>
      <c r="CY188" s="0">
        <f>AA188</f>
        <v/>
      </c>
      <c r="CZ188" s="0">
        <f>AE188</f>
        <v/>
      </c>
      <c r="DA188" s="0">
        <f>AI188</f>
        <v/>
      </c>
      <c r="DB188" s="0">
        <f>ROUND(ROUND(AT188*CZ188,2),2)</f>
        <v/>
      </c>
      <c r="DC188" s="0">
        <f>ROUND(ROUND(AT188*AG188,2),2)</f>
        <v/>
      </c>
      <c r="DD188" s="0" t="inlineStr"/>
      <c r="DE188" s="0" t="inlineStr"/>
      <c r="DF188" s="0">
        <f>ROUND(ROUND(AE188*AI188,0)*CX188,0)</f>
        <v/>
      </c>
      <c r="DG188" s="0">
        <f>ROUND(ROUND(AF188,0)*CX188,0)</f>
        <v/>
      </c>
      <c r="DH188" s="0">
        <f>ROUND(ROUND(AG188,0)*CX188,0)</f>
        <v/>
      </c>
      <c r="DI188" s="0">
        <f>ROUND(ROUND(AH188,0)*CX188,0)</f>
        <v/>
      </c>
      <c r="DJ188" s="0">
        <f>DF188</f>
        <v/>
      </c>
      <c r="DK188" s="0" t="n">
        <v>0</v>
      </c>
      <c r="DL188" s="0" t="inlineStr"/>
      <c r="DM188" s="0" t="n">
        <v>0</v>
      </c>
      <c r="DN188" s="0" t="inlineStr"/>
      <c r="DO188" s="0" t="n">
        <v>0</v>
      </c>
    </row>
    <row r="189">
      <c r="A189" s="0">
        <f>ROW(Source!A567)</f>
        <v/>
      </c>
      <c r="B189" s="0" t="n">
        <v>78845955</v>
      </c>
      <c r="C189" s="0" t="n">
        <v>78847428</v>
      </c>
      <c r="D189" s="0" t="n">
        <v>18409850</v>
      </c>
      <c r="E189" s="0" t="n">
        <v>1</v>
      </c>
      <c r="F189" s="0" t="n">
        <v>1</v>
      </c>
      <c r="G189" s="0" t="n">
        <v>1</v>
      </c>
      <c r="H189" s="0" t="n">
        <v>1</v>
      </c>
      <c r="I189" s="0" t="inlineStr">
        <is>
          <t>1-1035-90</t>
        </is>
      </c>
      <c r="J189" s="0" t="inlineStr"/>
      <c r="K189" s="0" t="inlineStr">
        <is>
          <t>Рабочий строитель среднего разряда 3,5</t>
        </is>
      </c>
      <c r="L189" s="0" t="n">
        <v>1369</v>
      </c>
      <c r="N189" s="0" t="n">
        <v>1013</v>
      </c>
      <c r="O189" s="0" t="inlineStr">
        <is>
          <t>чел.-ч</t>
        </is>
      </c>
      <c r="P189" s="0" t="inlineStr">
        <is>
          <t>чел.-ч</t>
        </is>
      </c>
      <c r="Q189" s="0" t="n">
        <v>1</v>
      </c>
      <c r="W189" s="0" t="n">
        <v>0</v>
      </c>
      <c r="X189" s="0" t="n">
        <v>855544366</v>
      </c>
      <c r="Y189" s="0">
        <f>AT189</f>
        <v/>
      </c>
      <c r="AA189" s="0" t="n">
        <v>0</v>
      </c>
      <c r="AB189" s="0" t="n">
        <v>0</v>
      </c>
      <c r="AC189" s="0" t="n">
        <v>0</v>
      </c>
      <c r="AD189" s="0" t="n">
        <v>9.07</v>
      </c>
      <c r="AE189" s="0" t="n">
        <v>0</v>
      </c>
      <c r="AF189" s="0" t="n">
        <v>0</v>
      </c>
      <c r="AG189" s="0" t="n">
        <v>0</v>
      </c>
      <c r="AH189" s="0" t="n">
        <v>9.07</v>
      </c>
      <c r="AI189" s="0" t="n">
        <v>1</v>
      </c>
      <c r="AJ189" s="0" t="n">
        <v>1</v>
      </c>
      <c r="AK189" s="0" t="n">
        <v>1</v>
      </c>
      <c r="AL189" s="0" t="n">
        <v>1</v>
      </c>
      <c r="AM189" s="0" t="n">
        <v>-2</v>
      </c>
      <c r="AN189" s="0" t="n">
        <v>0</v>
      </c>
      <c r="AO189" s="0" t="n">
        <v>1</v>
      </c>
      <c r="AP189" s="0" t="n">
        <v>1</v>
      </c>
      <c r="AQ189" s="0" t="n">
        <v>0</v>
      </c>
      <c r="AR189" s="0" t="n">
        <v>0</v>
      </c>
      <c r="AS189" s="0" t="inlineStr"/>
      <c r="AT189" s="0" t="n">
        <v>308</v>
      </c>
      <c r="AU189" s="0" t="inlineStr"/>
      <c r="AV189" s="0" t="n">
        <v>1</v>
      </c>
      <c r="AW189" s="0" t="n">
        <v>2</v>
      </c>
      <c r="AX189" s="0" t="n">
        <v>78847429</v>
      </c>
      <c r="AY189" s="0" t="n">
        <v>1</v>
      </c>
      <c r="AZ189" s="0" t="n">
        <v>0</v>
      </c>
      <c r="BA189" s="0" t="n">
        <v>186</v>
      </c>
      <c r="BB189" s="0" t="n">
        <v>0</v>
      </c>
      <c r="BC189" s="0" t="n">
        <v>0</v>
      </c>
      <c r="BD189" s="0" t="n">
        <v>0</v>
      </c>
      <c r="BE189" s="0" t="n">
        <v>0</v>
      </c>
      <c r="BF189" s="0" t="n">
        <v>0</v>
      </c>
      <c r="BG189" s="0" t="n">
        <v>0</v>
      </c>
      <c r="BH189" s="0" t="n">
        <v>0</v>
      </c>
      <c r="BI189" s="0" t="n">
        <v>0</v>
      </c>
      <c r="BJ189" s="0" t="n">
        <v>0</v>
      </c>
      <c r="BK189" s="0" t="n">
        <v>0</v>
      </c>
      <c r="BL189" s="0" t="n">
        <v>0</v>
      </c>
      <c r="BM189" s="0" t="n">
        <v>0</v>
      </c>
      <c r="BN189" s="0" t="n">
        <v>0</v>
      </c>
      <c r="BO189" s="0" t="n">
        <v>0</v>
      </c>
      <c r="BP189" s="0" t="n">
        <v>0</v>
      </c>
      <c r="BQ189" s="0" t="n">
        <v>0</v>
      </c>
      <c r="BR189" s="0" t="n">
        <v>0</v>
      </c>
      <c r="BS189" s="0" t="n">
        <v>0</v>
      </c>
      <c r="BT189" s="0" t="n">
        <v>0</v>
      </c>
      <c r="BU189" s="0" t="n">
        <v>0</v>
      </c>
      <c r="BV189" s="0" t="n">
        <v>0</v>
      </c>
      <c r="BW189" s="0" t="n">
        <v>0</v>
      </c>
      <c r="CU189" s="0">
        <f>ROUND(AT189*Source!I567*AH189*AL189,0)</f>
        <v/>
      </c>
      <c r="CV189" s="0">
        <f>ROUND(Y189*Source!I567,7)</f>
        <v/>
      </c>
      <c r="CW189" s="0" t="n">
        <v>0</v>
      </c>
      <c r="CX189" s="0">
        <f>ROUND(Y189*Source!I567,7)</f>
        <v/>
      </c>
      <c r="CY189" s="0">
        <f>AD189</f>
        <v/>
      </c>
      <c r="CZ189" s="0">
        <f>AH189</f>
        <v/>
      </c>
      <c r="DA189" s="0">
        <f>AL189</f>
        <v/>
      </c>
      <c r="DB189" s="0">
        <f>ROUND(ROUND(AT189*CZ189,2),2)</f>
        <v/>
      </c>
      <c r="DC189" s="0">
        <f>ROUND(ROUND(AT189*AG189,2),2)</f>
        <v/>
      </c>
      <c r="DD189" s="0" t="inlineStr"/>
      <c r="DE189" s="0" t="inlineStr"/>
      <c r="DF189" s="0">
        <f>ROUND(ROUND(AE189,0)*CX189,0)</f>
        <v/>
      </c>
      <c r="DG189" s="0">
        <f>ROUND(ROUND(AF189,0)*CX189,0)</f>
        <v/>
      </c>
      <c r="DH189" s="0">
        <f>ROUND(ROUND(AG189,0)*CX189,0)</f>
        <v/>
      </c>
      <c r="DI189" s="0">
        <f>ROUND(ROUND(AH189,0)*CX189,0)</f>
        <v/>
      </c>
      <c r="DJ189" s="0">
        <f>DI189</f>
        <v/>
      </c>
      <c r="DK189" s="0" t="n">
        <v>0</v>
      </c>
      <c r="DL189" s="0" t="inlineStr"/>
      <c r="DM189" s="0" t="n">
        <v>0</v>
      </c>
      <c r="DN189" s="0" t="inlineStr"/>
      <c r="DO189" s="0" t="n">
        <v>0</v>
      </c>
    </row>
    <row r="190">
      <c r="A190" s="0">
        <f>ROW(Source!A567)</f>
        <v/>
      </c>
      <c r="B190" s="0" t="n">
        <v>78845955</v>
      </c>
      <c r="C190" s="0" t="n">
        <v>78847428</v>
      </c>
      <c r="D190" s="0" t="n">
        <v>29174913</v>
      </c>
      <c r="E190" s="0" t="n">
        <v>1</v>
      </c>
      <c r="F190" s="0" t="n">
        <v>1</v>
      </c>
      <c r="G190" s="0" t="n">
        <v>1</v>
      </c>
      <c r="H190" s="0" t="n">
        <v>2</v>
      </c>
      <c r="I190" s="0" t="inlineStr">
        <is>
          <t>400001</t>
        </is>
      </c>
      <c r="J190" s="0" t="inlineStr">
        <is>
          <t>ТСЭМ Московской обл., 400001, приказ Минстроя России №675/пр от 28.02.2017 № 264/пр</t>
        </is>
      </c>
      <c r="K190" s="0" t="inlineStr">
        <is>
          <t>Автомобили бортовые, грузоподъемность до 5 т</t>
        </is>
      </c>
      <c r="L190" s="0" t="n">
        <v>1368</v>
      </c>
      <c r="N190" s="0" t="n">
        <v>1011</v>
      </c>
      <c r="O190" s="0" t="inlineStr">
        <is>
          <t>маш.-ч</t>
        </is>
      </c>
      <c r="P190" s="0" t="inlineStr">
        <is>
          <t>маш.-ч</t>
        </is>
      </c>
      <c r="Q190" s="0" t="n">
        <v>1</v>
      </c>
      <c r="W190" s="0" t="n">
        <v>0</v>
      </c>
      <c r="X190" s="0" t="n">
        <v>1230759911</v>
      </c>
      <c r="Y190" s="0">
        <f>AT190</f>
        <v/>
      </c>
      <c r="AA190" s="0" t="n">
        <v>0</v>
      </c>
      <c r="AB190" s="0" t="n">
        <v>2177.51</v>
      </c>
      <c r="AC190" s="0" t="n">
        <v>606.1</v>
      </c>
      <c r="AD190" s="0" t="n">
        <v>0</v>
      </c>
      <c r="AE190" s="0" t="n">
        <v>0</v>
      </c>
      <c r="AF190" s="0" t="n">
        <v>87.17</v>
      </c>
      <c r="AG190" s="0" t="n">
        <v>11.6</v>
      </c>
      <c r="AH190" s="0" t="n">
        <v>0</v>
      </c>
      <c r="AI190" s="0" t="n">
        <v>1</v>
      </c>
      <c r="AJ190" s="0" t="n">
        <v>24.98</v>
      </c>
      <c r="AK190" s="0" t="n">
        <v>52.25</v>
      </c>
      <c r="AL190" s="0" t="n">
        <v>1</v>
      </c>
      <c r="AM190" s="0" t="n">
        <v>2</v>
      </c>
      <c r="AN190" s="0" t="n">
        <v>0</v>
      </c>
      <c r="AO190" s="0" t="n">
        <v>1</v>
      </c>
      <c r="AP190" s="0" t="n">
        <v>1</v>
      </c>
      <c r="AQ190" s="0" t="n">
        <v>0</v>
      </c>
      <c r="AR190" s="0" t="n">
        <v>0</v>
      </c>
      <c r="AS190" s="0" t="inlineStr"/>
      <c r="AT190" s="0" t="n">
        <v>1.6</v>
      </c>
      <c r="AU190" s="0" t="inlineStr"/>
      <c r="AV190" s="0" t="n">
        <v>0</v>
      </c>
      <c r="AW190" s="0" t="n">
        <v>2</v>
      </c>
      <c r="AX190" s="0" t="n">
        <v>78847430</v>
      </c>
      <c r="AY190" s="0" t="n">
        <v>1</v>
      </c>
      <c r="AZ190" s="0" t="n">
        <v>0</v>
      </c>
      <c r="BA190" s="0" t="n">
        <v>187</v>
      </c>
      <c r="BB190" s="0" t="n">
        <v>0</v>
      </c>
      <c r="BC190" s="0" t="n">
        <v>0</v>
      </c>
      <c r="BD190" s="0" t="n">
        <v>0</v>
      </c>
      <c r="BE190" s="0" t="n">
        <v>0</v>
      </c>
      <c r="BF190" s="0" t="n">
        <v>0</v>
      </c>
      <c r="BG190" s="0" t="n">
        <v>0</v>
      </c>
      <c r="BH190" s="0" t="n">
        <v>0</v>
      </c>
      <c r="BI190" s="0" t="n">
        <v>0</v>
      </c>
      <c r="BJ190" s="0" t="n">
        <v>0</v>
      </c>
      <c r="BK190" s="0" t="n">
        <v>0</v>
      </c>
      <c r="BL190" s="0" t="n">
        <v>0</v>
      </c>
      <c r="BM190" s="0" t="n">
        <v>0</v>
      </c>
      <c r="BN190" s="0" t="n">
        <v>0</v>
      </c>
      <c r="BO190" s="0" t="n">
        <v>0</v>
      </c>
      <c r="BP190" s="0" t="n">
        <v>0</v>
      </c>
      <c r="BQ190" s="0" t="n">
        <v>0</v>
      </c>
      <c r="BR190" s="0" t="n">
        <v>0</v>
      </c>
      <c r="BS190" s="0" t="n">
        <v>0</v>
      </c>
      <c r="BT190" s="0" t="n">
        <v>0</v>
      </c>
      <c r="BU190" s="0" t="n">
        <v>0</v>
      </c>
      <c r="BV190" s="0" t="n">
        <v>0</v>
      </c>
      <c r="BW190" s="0" t="n">
        <v>0</v>
      </c>
      <c r="CV190" s="0" t="n">
        <v>0</v>
      </c>
      <c r="CW190" s="0">
        <f>ROUND(Y190*Source!I567*DO190,7)</f>
        <v/>
      </c>
      <c r="CX190" s="0">
        <f>ROUND(Y190*Source!I567,7)</f>
        <v/>
      </c>
      <c r="CY190" s="0">
        <f>AB190</f>
        <v/>
      </c>
      <c r="CZ190" s="0">
        <f>AF190</f>
        <v/>
      </c>
      <c r="DA190" s="0">
        <f>AJ190</f>
        <v/>
      </c>
      <c r="DB190" s="0">
        <f>ROUND(ROUND(AT190*CZ190,2),2)</f>
        <v/>
      </c>
      <c r="DC190" s="0">
        <f>ROUND(ROUND(AT190*AG190,2),2)</f>
        <v/>
      </c>
      <c r="DD190" s="0" t="inlineStr"/>
      <c r="DE190" s="0" t="inlineStr"/>
      <c r="DF190" s="0">
        <f>ROUND(ROUND(AE190,0)*CX190,0)</f>
        <v/>
      </c>
      <c r="DG190" s="0">
        <f>ROUND(ROUND(AF190*AJ190,0)*CX190,0)</f>
        <v/>
      </c>
      <c r="DH190" s="0">
        <f>ROUND(ROUND(AG190*AK190,0)*CX190,0)</f>
        <v/>
      </c>
      <c r="DI190" s="0">
        <f>ROUND(ROUND(AH190,0)*CX190,0)</f>
        <v/>
      </c>
      <c r="DJ190" s="0">
        <f>DG190</f>
        <v/>
      </c>
      <c r="DK190" s="0" t="n">
        <v>0</v>
      </c>
      <c r="DL190" s="0" t="inlineStr"/>
      <c r="DM190" s="0" t="n">
        <v>0</v>
      </c>
      <c r="DN190" s="0" t="inlineStr"/>
      <c r="DO190" s="0" t="n">
        <v>0</v>
      </c>
    </row>
    <row r="191">
      <c r="A191" s="0">
        <f>ROW(Source!A567)</f>
        <v/>
      </c>
      <c r="B191" s="0" t="n">
        <v>78845955</v>
      </c>
      <c r="C191" s="0" t="n">
        <v>78847428</v>
      </c>
      <c r="D191" s="0" t="n">
        <v>29114241</v>
      </c>
      <c r="E191" s="0" t="n">
        <v>1</v>
      </c>
      <c r="F191" s="0" t="n">
        <v>1</v>
      </c>
      <c r="G191" s="0" t="n">
        <v>1</v>
      </c>
      <c r="H191" s="0" t="n">
        <v>3</v>
      </c>
      <c r="I191" s="0" t="inlineStr">
        <is>
          <t>101-2577</t>
        </is>
      </c>
      <c r="J191" s="0" t="inlineStr">
        <is>
          <t>ТССЦ Московской обл., 101-2577, приказ Минстроя России №675/пр от 28.02.2017 № 254/пр</t>
        </is>
      </c>
      <c r="K191" s="0" t="inlineStr">
        <is>
          <t>Болты с гайками и шайбами для санитарно-технических работ диаметром 20-22 мм</t>
        </is>
      </c>
      <c r="L191" s="0" t="n">
        <v>1348</v>
      </c>
      <c r="N191" s="0" t="n">
        <v>1009</v>
      </c>
      <c r="O191" s="0" t="inlineStr">
        <is>
          <t>т</t>
        </is>
      </c>
      <c r="P191" s="0" t="inlineStr">
        <is>
          <t>т</t>
        </is>
      </c>
      <c r="Q191" s="0" t="n">
        <v>1000</v>
      </c>
      <c r="W191" s="0" t="n">
        <v>0</v>
      </c>
      <c r="X191" s="0" t="n">
        <v>509278498</v>
      </c>
      <c r="Y191" s="0">
        <f>AT191</f>
        <v/>
      </c>
      <c r="AA191" s="0" t="n">
        <v>152821.09</v>
      </c>
      <c r="AB191" s="0" t="n">
        <v>0</v>
      </c>
      <c r="AC191" s="0" t="n">
        <v>0</v>
      </c>
      <c r="AD191" s="0" t="n">
        <v>0</v>
      </c>
      <c r="AE191" s="0" t="n">
        <v>13559.99</v>
      </c>
      <c r="AF191" s="0" t="n">
        <v>0</v>
      </c>
      <c r="AG191" s="0" t="n">
        <v>0</v>
      </c>
      <c r="AH191" s="0" t="n">
        <v>0</v>
      </c>
      <c r="AI191" s="0" t="n">
        <v>11.27</v>
      </c>
      <c r="AJ191" s="0" t="n">
        <v>1</v>
      </c>
      <c r="AK191" s="0" t="n">
        <v>1</v>
      </c>
      <c r="AL191" s="0" t="n">
        <v>1</v>
      </c>
      <c r="AM191" s="0" t="n">
        <v>2</v>
      </c>
      <c r="AN191" s="0" t="n">
        <v>0</v>
      </c>
      <c r="AO191" s="0" t="n">
        <v>1</v>
      </c>
      <c r="AP191" s="0" t="n">
        <v>1</v>
      </c>
      <c r="AQ191" s="0" t="n">
        <v>0</v>
      </c>
      <c r="AR191" s="0" t="n">
        <v>0</v>
      </c>
      <c r="AS191" s="0" t="inlineStr"/>
      <c r="AT191" s="0" t="n">
        <v>0.11</v>
      </c>
      <c r="AU191" s="0" t="inlineStr"/>
      <c r="AV191" s="0" t="n">
        <v>0</v>
      </c>
      <c r="AW191" s="0" t="n">
        <v>2</v>
      </c>
      <c r="AX191" s="0" t="n">
        <v>78847431</v>
      </c>
      <c r="AY191" s="0" t="n">
        <v>1</v>
      </c>
      <c r="AZ191" s="0" t="n">
        <v>0</v>
      </c>
      <c r="BA191" s="0" t="n">
        <v>188</v>
      </c>
      <c r="BB191" s="0" t="n">
        <v>0</v>
      </c>
      <c r="BC191" s="0" t="n">
        <v>0</v>
      </c>
      <c r="BD191" s="0" t="n">
        <v>0</v>
      </c>
      <c r="BE191" s="0" t="n">
        <v>0</v>
      </c>
      <c r="BF191" s="0" t="n">
        <v>0</v>
      </c>
      <c r="BG191" s="0" t="n">
        <v>0</v>
      </c>
      <c r="BH191" s="0" t="n">
        <v>0</v>
      </c>
      <c r="BI191" s="0" t="n">
        <v>0</v>
      </c>
      <c r="BJ191" s="0" t="n">
        <v>0</v>
      </c>
      <c r="BK191" s="0" t="n">
        <v>0</v>
      </c>
      <c r="BL191" s="0" t="n">
        <v>0</v>
      </c>
      <c r="BM191" s="0" t="n">
        <v>0</v>
      </c>
      <c r="BN191" s="0" t="n">
        <v>0</v>
      </c>
      <c r="BO191" s="0" t="n">
        <v>0</v>
      </c>
      <c r="BP191" s="0" t="n">
        <v>0</v>
      </c>
      <c r="BQ191" s="0" t="n">
        <v>0</v>
      </c>
      <c r="BR191" s="0" t="n">
        <v>0</v>
      </c>
      <c r="BS191" s="0" t="n">
        <v>0</v>
      </c>
      <c r="BT191" s="0" t="n">
        <v>0</v>
      </c>
      <c r="BU191" s="0" t="n">
        <v>0</v>
      </c>
      <c r="BV191" s="0" t="n">
        <v>0</v>
      </c>
      <c r="BW191" s="0" t="n">
        <v>0</v>
      </c>
      <c r="CV191" s="0" t="n">
        <v>0</v>
      </c>
      <c r="CW191" s="0" t="n">
        <v>0</v>
      </c>
      <c r="CX191" s="0">
        <f>ROUND(Y191*Source!I567,7)</f>
        <v/>
      </c>
      <c r="CY191" s="0">
        <f>AA191</f>
        <v/>
      </c>
      <c r="CZ191" s="0">
        <f>AE191</f>
        <v/>
      </c>
      <c r="DA191" s="0">
        <f>AI191</f>
        <v/>
      </c>
      <c r="DB191" s="0">
        <f>ROUND(ROUND(AT191*CZ191,2),2)</f>
        <v/>
      </c>
      <c r="DC191" s="0">
        <f>ROUND(ROUND(AT191*AG191,2),2)</f>
        <v/>
      </c>
      <c r="DD191" s="0" t="inlineStr"/>
      <c r="DE191" s="0" t="inlineStr"/>
      <c r="DF191" s="0">
        <f>ROUND(ROUND(AE191*AI191,0)*CX191,0)</f>
        <v/>
      </c>
      <c r="DG191" s="0">
        <f>ROUND(ROUND(AF191,0)*CX191,0)</f>
        <v/>
      </c>
      <c r="DH191" s="0">
        <f>ROUND(ROUND(AG191,0)*CX191,0)</f>
        <v/>
      </c>
      <c r="DI191" s="0">
        <f>ROUND(ROUND(AH191,0)*CX191,0)</f>
        <v/>
      </c>
      <c r="DJ191" s="0">
        <f>DF191</f>
        <v/>
      </c>
      <c r="DK191" s="0" t="n">
        <v>0</v>
      </c>
      <c r="DL191" s="0" t="inlineStr"/>
      <c r="DM191" s="0" t="n">
        <v>0</v>
      </c>
      <c r="DN191" s="0" t="inlineStr"/>
      <c r="DO191" s="0" t="n">
        <v>0</v>
      </c>
    </row>
    <row r="192">
      <c r="A192" s="0">
        <f>ROW(Source!A567)</f>
        <v/>
      </c>
      <c r="B192" s="0" t="n">
        <v>78845955</v>
      </c>
      <c r="C192" s="0" t="n">
        <v>78847428</v>
      </c>
      <c r="D192" s="0" t="n">
        <v>29142947</v>
      </c>
      <c r="E192" s="0" t="n">
        <v>1</v>
      </c>
      <c r="F192" s="0" t="n">
        <v>1</v>
      </c>
      <c r="G192" s="0" t="n">
        <v>1</v>
      </c>
      <c r="H192" s="0" t="n">
        <v>3</v>
      </c>
      <c r="I192" s="0" t="inlineStr">
        <is>
          <t>302-1175</t>
        </is>
      </c>
      <c r="J192" s="0" t="inlineStr">
        <is>
          <t>ТССЦ Московской обл., 302-1175, приказ Минстроя России №675/пр от 28.02.2017 № 256/пр</t>
        </is>
      </c>
      <c r="K19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92" s="0" t="n">
        <v>1354</v>
      </c>
      <c r="N192" s="0" t="n">
        <v>1010</v>
      </c>
      <c r="O192" s="0" t="inlineStr">
        <is>
          <t>шт.</t>
        </is>
      </c>
      <c r="P192" s="0" t="inlineStr">
        <is>
          <t>шт.</t>
        </is>
      </c>
      <c r="Q192" s="0" t="n">
        <v>1</v>
      </c>
      <c r="W192" s="0" t="n">
        <v>0</v>
      </c>
      <c r="X192" s="0" t="n">
        <v>1348129569</v>
      </c>
      <c r="Y192" s="0">
        <f>AT192</f>
        <v/>
      </c>
      <c r="AA192" s="0" t="n">
        <v>3336.9</v>
      </c>
      <c r="AB192" s="0" t="n">
        <v>0</v>
      </c>
      <c r="AC192" s="0" t="n">
        <v>0</v>
      </c>
      <c r="AD192" s="0" t="n">
        <v>0</v>
      </c>
      <c r="AE192" s="0" t="n">
        <v>257.08</v>
      </c>
      <c r="AF192" s="0" t="n">
        <v>0</v>
      </c>
      <c r="AG192" s="0" t="n">
        <v>0</v>
      </c>
      <c r="AH192" s="0" t="n">
        <v>0</v>
      </c>
      <c r="AI192" s="0" t="n">
        <v>12.98</v>
      </c>
      <c r="AJ192" s="0" t="n">
        <v>1</v>
      </c>
      <c r="AK192" s="0" t="n">
        <v>1</v>
      </c>
      <c r="AL192" s="0" t="n">
        <v>1</v>
      </c>
      <c r="AM192" s="0" t="n">
        <v>2</v>
      </c>
      <c r="AN192" s="0" t="n">
        <v>0</v>
      </c>
      <c r="AO192" s="0" t="n">
        <v>1</v>
      </c>
      <c r="AP192" s="0" t="n">
        <v>1</v>
      </c>
      <c r="AQ192" s="0" t="n">
        <v>0</v>
      </c>
      <c r="AR192" s="0" t="n">
        <v>0</v>
      </c>
      <c r="AS192" s="0" t="inlineStr"/>
      <c r="AT192" s="0" t="n">
        <v>100</v>
      </c>
      <c r="AU192" s="0" t="inlineStr"/>
      <c r="AV192" s="0" t="n">
        <v>0</v>
      </c>
      <c r="AW192" s="0" t="n">
        <v>2</v>
      </c>
      <c r="AX192" s="0" t="n">
        <v>78847432</v>
      </c>
      <c r="AY192" s="0" t="n">
        <v>1</v>
      </c>
      <c r="AZ192" s="0" t="n">
        <v>0</v>
      </c>
      <c r="BA192" s="0" t="n">
        <v>189</v>
      </c>
      <c r="BB192" s="0" t="n">
        <v>0</v>
      </c>
      <c r="BC192" s="0" t="n">
        <v>0</v>
      </c>
      <c r="BD192" s="0" t="n">
        <v>0</v>
      </c>
      <c r="BE192" s="0" t="n">
        <v>0</v>
      </c>
      <c r="BF192" s="0" t="n">
        <v>0</v>
      </c>
      <c r="BG192" s="0" t="n">
        <v>0</v>
      </c>
      <c r="BH192" s="0" t="n">
        <v>0</v>
      </c>
      <c r="BI192" s="0" t="n">
        <v>0</v>
      </c>
      <c r="BJ192" s="0" t="n">
        <v>0</v>
      </c>
      <c r="BK192" s="0" t="n">
        <v>0</v>
      </c>
      <c r="BL192" s="0" t="n">
        <v>0</v>
      </c>
      <c r="BM192" s="0" t="n">
        <v>0</v>
      </c>
      <c r="BN192" s="0" t="n">
        <v>0</v>
      </c>
      <c r="BO192" s="0" t="n">
        <v>0</v>
      </c>
      <c r="BP192" s="0" t="n">
        <v>0</v>
      </c>
      <c r="BQ192" s="0" t="n">
        <v>0</v>
      </c>
      <c r="BR192" s="0" t="n">
        <v>0</v>
      </c>
      <c r="BS192" s="0" t="n">
        <v>0</v>
      </c>
      <c r="BT192" s="0" t="n">
        <v>0</v>
      </c>
      <c r="BU192" s="0" t="n">
        <v>0</v>
      </c>
      <c r="BV192" s="0" t="n">
        <v>0</v>
      </c>
      <c r="BW192" s="0" t="n">
        <v>0</v>
      </c>
      <c r="CV192" s="0" t="n">
        <v>0</v>
      </c>
      <c r="CW192" s="0" t="n">
        <v>0</v>
      </c>
      <c r="CX192" s="0">
        <f>ROUND(Y192*Source!I567,7)</f>
        <v/>
      </c>
      <c r="CY192" s="0">
        <f>AA192</f>
        <v/>
      </c>
      <c r="CZ192" s="0">
        <f>AE192</f>
        <v/>
      </c>
      <c r="DA192" s="0">
        <f>AI192</f>
        <v/>
      </c>
      <c r="DB192" s="0">
        <f>ROUND(ROUND(AT192*CZ192,2),2)</f>
        <v/>
      </c>
      <c r="DC192" s="0">
        <f>ROUND(ROUND(AT192*AG192,2),2)</f>
        <v/>
      </c>
      <c r="DD192" s="0" t="inlineStr"/>
      <c r="DE192" s="0" t="inlineStr"/>
      <c r="DF192" s="0">
        <f>ROUND(ROUND(AE192*AI192,0)*CX192,0)</f>
        <v/>
      </c>
      <c r="DG192" s="0">
        <f>ROUND(ROUND(AF192,0)*CX192,0)</f>
        <v/>
      </c>
      <c r="DH192" s="0">
        <f>ROUND(ROUND(AG192,0)*CX192,0)</f>
        <v/>
      </c>
      <c r="DI192" s="0">
        <f>ROUND(ROUND(AH192,0)*CX192,0)</f>
        <v/>
      </c>
      <c r="DJ192" s="0">
        <f>DF192</f>
        <v/>
      </c>
      <c r="DK192" s="0" t="n">
        <v>0</v>
      </c>
      <c r="DL192" s="0" t="inlineStr"/>
      <c r="DM192" s="0" t="n">
        <v>0</v>
      </c>
      <c r="DN192" s="0" t="inlineStr"/>
      <c r="DO192" s="0" t="n">
        <v>0</v>
      </c>
    </row>
    <row r="193">
      <c r="A193" s="0">
        <f>ROW(Source!A567)</f>
        <v/>
      </c>
      <c r="B193" s="0" t="n">
        <v>78845955</v>
      </c>
      <c r="C193" s="0" t="n">
        <v>78847428</v>
      </c>
      <c r="D193" s="0" t="n">
        <v>29171635</v>
      </c>
      <c r="E193" s="0" t="n">
        <v>1</v>
      </c>
      <c r="F193" s="0" t="n">
        <v>1</v>
      </c>
      <c r="G193" s="0" t="n">
        <v>1</v>
      </c>
      <c r="H193" s="0" t="n">
        <v>3</v>
      </c>
      <c r="I193" s="0" t="inlineStr">
        <is>
          <t>509-0966</t>
        </is>
      </c>
      <c r="J193" s="0" t="inlineStr">
        <is>
          <t>ТССЦ Московской обл., 509-0966, приказ Минстроя России №675/пр от 28.02.2017 № 258/пр</t>
        </is>
      </c>
      <c r="K193" s="0" t="inlineStr">
        <is>
          <t>Прокладки из паронита марки ПМБ, толщиной 1 мм, диаметром 50 мм</t>
        </is>
      </c>
      <c r="L193" s="0" t="n">
        <v>1356</v>
      </c>
      <c r="N193" s="0" t="n">
        <v>1010</v>
      </c>
      <c r="O193" s="0" t="inlineStr">
        <is>
          <t>1000 шт.</t>
        </is>
      </c>
      <c r="P193" s="0" t="inlineStr">
        <is>
          <t>1000 шт.</t>
        </is>
      </c>
      <c r="Q193" s="0" t="n">
        <v>1000</v>
      </c>
      <c r="W193" s="0" t="n">
        <v>0</v>
      </c>
      <c r="X193" s="0" t="n">
        <v>469352752</v>
      </c>
      <c r="Y193" s="0">
        <f>AT193</f>
        <v/>
      </c>
      <c r="AA193" s="0" t="n">
        <v>12316.54</v>
      </c>
      <c r="AB193" s="0" t="n">
        <v>0</v>
      </c>
      <c r="AC193" s="0" t="n">
        <v>0</v>
      </c>
      <c r="AD193" s="0" t="n">
        <v>0</v>
      </c>
      <c r="AE193" s="0" t="n">
        <v>3450.01</v>
      </c>
      <c r="AF193" s="0" t="n">
        <v>0</v>
      </c>
      <c r="AG193" s="0" t="n">
        <v>0</v>
      </c>
      <c r="AH193" s="0" t="n">
        <v>0</v>
      </c>
      <c r="AI193" s="0" t="n">
        <v>3.57</v>
      </c>
      <c r="AJ193" s="0" t="n">
        <v>1</v>
      </c>
      <c r="AK193" s="0" t="n">
        <v>1</v>
      </c>
      <c r="AL193" s="0" t="n">
        <v>1</v>
      </c>
      <c r="AM193" s="0" t="n">
        <v>2</v>
      </c>
      <c r="AN193" s="0" t="n">
        <v>0</v>
      </c>
      <c r="AO193" s="0" t="n">
        <v>1</v>
      </c>
      <c r="AP193" s="0" t="n">
        <v>1</v>
      </c>
      <c r="AQ193" s="0" t="n">
        <v>0</v>
      </c>
      <c r="AR193" s="0" t="n">
        <v>0</v>
      </c>
      <c r="AS193" s="0" t="inlineStr"/>
      <c r="AT193" s="0" t="n">
        <v>0.2</v>
      </c>
      <c r="AU193" s="0" t="inlineStr"/>
      <c r="AV193" s="0" t="n">
        <v>0</v>
      </c>
      <c r="AW193" s="0" t="n">
        <v>2</v>
      </c>
      <c r="AX193" s="0" t="n">
        <v>78847433</v>
      </c>
      <c r="AY193" s="0" t="n">
        <v>1</v>
      </c>
      <c r="AZ193" s="0" t="n">
        <v>0</v>
      </c>
      <c r="BA193" s="0" t="n">
        <v>190</v>
      </c>
      <c r="BB193" s="0" t="n">
        <v>0</v>
      </c>
      <c r="BC193" s="0" t="n">
        <v>0</v>
      </c>
      <c r="BD193" s="0" t="n">
        <v>0</v>
      </c>
      <c r="BE193" s="0" t="n">
        <v>0</v>
      </c>
      <c r="BF193" s="0" t="n">
        <v>0</v>
      </c>
      <c r="BG193" s="0" t="n">
        <v>0</v>
      </c>
      <c r="BH193" s="0" t="n">
        <v>0</v>
      </c>
      <c r="BI193" s="0" t="n">
        <v>0</v>
      </c>
      <c r="BJ193" s="0" t="n">
        <v>0</v>
      </c>
      <c r="BK193" s="0" t="n">
        <v>0</v>
      </c>
      <c r="BL193" s="0" t="n">
        <v>0</v>
      </c>
      <c r="BM193" s="0" t="n">
        <v>0</v>
      </c>
      <c r="BN193" s="0" t="n">
        <v>0</v>
      </c>
      <c r="BO193" s="0" t="n">
        <v>0</v>
      </c>
      <c r="BP193" s="0" t="n">
        <v>0</v>
      </c>
      <c r="BQ193" s="0" t="n">
        <v>0</v>
      </c>
      <c r="BR193" s="0" t="n">
        <v>0</v>
      </c>
      <c r="BS193" s="0" t="n">
        <v>0</v>
      </c>
      <c r="BT193" s="0" t="n">
        <v>0</v>
      </c>
      <c r="BU193" s="0" t="n">
        <v>0</v>
      </c>
      <c r="BV193" s="0" t="n">
        <v>0</v>
      </c>
      <c r="BW193" s="0" t="n">
        <v>0</v>
      </c>
      <c r="CV193" s="0" t="n">
        <v>0</v>
      </c>
      <c r="CW193" s="0" t="n">
        <v>0</v>
      </c>
      <c r="CX193" s="0">
        <f>ROUND(Y193*Source!I567,7)</f>
        <v/>
      </c>
      <c r="CY193" s="0">
        <f>AA193</f>
        <v/>
      </c>
      <c r="CZ193" s="0">
        <f>AE193</f>
        <v/>
      </c>
      <c r="DA193" s="0">
        <f>AI193</f>
        <v/>
      </c>
      <c r="DB193" s="0">
        <f>ROUND(ROUND(AT193*CZ193,2),2)</f>
        <v/>
      </c>
      <c r="DC193" s="0">
        <f>ROUND(ROUND(AT193*AG193,2),2)</f>
        <v/>
      </c>
      <c r="DD193" s="0" t="inlineStr"/>
      <c r="DE193" s="0" t="inlineStr"/>
      <c r="DF193" s="0">
        <f>ROUND(ROUND(AE193*AI193,0)*CX193,0)</f>
        <v/>
      </c>
      <c r="DG193" s="0">
        <f>ROUND(ROUND(AF193,0)*CX193,0)</f>
        <v/>
      </c>
      <c r="DH193" s="0">
        <f>ROUND(ROUND(AG193,0)*CX193,0)</f>
        <v/>
      </c>
      <c r="DI193" s="0">
        <f>ROUND(ROUND(AH193,0)*CX193,0)</f>
        <v/>
      </c>
      <c r="DJ193" s="0">
        <f>DF193</f>
        <v/>
      </c>
      <c r="DK193" s="0" t="n">
        <v>0</v>
      </c>
      <c r="DL193" s="0" t="inlineStr"/>
      <c r="DM193" s="0" t="n">
        <v>0</v>
      </c>
      <c r="DN193" s="0" t="inlineStr"/>
      <c r="DO193" s="0" t="n">
        <v>0</v>
      </c>
    </row>
    <row r="194">
      <c r="A194" s="0">
        <f>ROW(Source!A567)</f>
        <v/>
      </c>
      <c r="B194" s="0" t="n">
        <v>78845955</v>
      </c>
      <c r="C194" s="0" t="n">
        <v>78847428</v>
      </c>
      <c r="D194" s="0" t="n">
        <v>29164350</v>
      </c>
      <c r="E194" s="0" t="n">
        <v>1</v>
      </c>
      <c r="F194" s="0" t="n">
        <v>1</v>
      </c>
      <c r="G194" s="0" t="n">
        <v>1</v>
      </c>
      <c r="H194" s="0" t="n">
        <v>3</v>
      </c>
      <c r="I194" s="0" t="inlineStr">
        <is>
          <t>509-9899</t>
        </is>
      </c>
      <c r="J194" s="0" t="inlineStr">
        <is>
          <t>ТССЦ Московской обл., 509-9899, приказ Минстроя России №675/пр от 28.02.2017 № 258/пр</t>
        </is>
      </c>
      <c r="K194" s="0" t="inlineStr">
        <is>
          <t>Строительный мусор и масса возвратных материалов</t>
        </is>
      </c>
      <c r="L194" s="0" t="n">
        <v>1348</v>
      </c>
      <c r="N194" s="0" t="n">
        <v>1009</v>
      </c>
      <c r="O194" s="0" t="inlineStr">
        <is>
          <t>т</t>
        </is>
      </c>
      <c r="P194" s="0" t="inlineStr">
        <is>
          <t>т</t>
        </is>
      </c>
      <c r="Q194" s="0" t="n">
        <v>1000</v>
      </c>
      <c r="W194" s="0" t="n">
        <v>0</v>
      </c>
      <c r="X194" s="0" t="n">
        <v>1839160745</v>
      </c>
      <c r="Y194" s="0">
        <f>AT194</f>
        <v/>
      </c>
      <c r="AA194" s="0" t="n">
        <v>0</v>
      </c>
      <c r="AB194" s="0" t="n">
        <v>0</v>
      </c>
      <c r="AC194" s="0" t="n">
        <v>0</v>
      </c>
      <c r="AD194" s="0" t="n">
        <v>0</v>
      </c>
      <c r="AE194" s="0" t="n">
        <v>0</v>
      </c>
      <c r="AF194" s="0" t="n">
        <v>0</v>
      </c>
      <c r="AG194" s="0" t="n">
        <v>0</v>
      </c>
      <c r="AH194" s="0" t="n">
        <v>0</v>
      </c>
      <c r="AI194" s="0" t="n">
        <v>1</v>
      </c>
      <c r="AJ194" s="0" t="n">
        <v>1</v>
      </c>
      <c r="AK194" s="0" t="n">
        <v>1</v>
      </c>
      <c r="AL194" s="0" t="n">
        <v>1</v>
      </c>
      <c r="AM194" s="0" t="n">
        <v>0</v>
      </c>
      <c r="AN194" s="0" t="n">
        <v>0</v>
      </c>
      <c r="AO194" s="0" t="n">
        <v>0</v>
      </c>
      <c r="AP194" s="0" t="n">
        <v>1</v>
      </c>
      <c r="AQ194" s="0" t="n">
        <v>0</v>
      </c>
      <c r="AR194" s="0" t="n">
        <v>0</v>
      </c>
      <c r="AS194" s="0" t="inlineStr"/>
      <c r="AT194" s="0" t="n">
        <v>1.8</v>
      </c>
      <c r="AU194" s="0" t="inlineStr"/>
      <c r="AV194" s="0" t="n">
        <v>0</v>
      </c>
      <c r="AW194" s="0" t="n">
        <v>2</v>
      </c>
      <c r="AX194" s="0" t="n">
        <v>78847434</v>
      </c>
      <c r="AY194" s="0" t="n">
        <v>1</v>
      </c>
      <c r="AZ194" s="0" t="n">
        <v>0</v>
      </c>
      <c r="BA194" s="0" t="n">
        <v>191</v>
      </c>
      <c r="BB194" s="0" t="n">
        <v>0</v>
      </c>
      <c r="BC194" s="0" t="n">
        <v>0</v>
      </c>
      <c r="BD194" s="0" t="n">
        <v>0</v>
      </c>
      <c r="BE194" s="0" t="n">
        <v>0</v>
      </c>
      <c r="BF194" s="0" t="n">
        <v>0</v>
      </c>
      <c r="BG194" s="0" t="n">
        <v>0</v>
      </c>
      <c r="BH194" s="0" t="n">
        <v>0</v>
      </c>
      <c r="BI194" s="0" t="n">
        <v>0</v>
      </c>
      <c r="BJ194" s="0" t="n">
        <v>0</v>
      </c>
      <c r="BK194" s="0" t="n">
        <v>0</v>
      </c>
      <c r="BL194" s="0" t="n">
        <v>0</v>
      </c>
      <c r="BM194" s="0" t="n">
        <v>0</v>
      </c>
      <c r="BN194" s="0" t="n">
        <v>0</v>
      </c>
      <c r="BO194" s="0" t="n">
        <v>0</v>
      </c>
      <c r="BP194" s="0" t="n">
        <v>0</v>
      </c>
      <c r="BQ194" s="0" t="n">
        <v>0</v>
      </c>
      <c r="BR194" s="0" t="n">
        <v>0</v>
      </c>
      <c r="BS194" s="0" t="n">
        <v>0</v>
      </c>
      <c r="BT194" s="0" t="n">
        <v>0</v>
      </c>
      <c r="BU194" s="0" t="n">
        <v>0</v>
      </c>
      <c r="BV194" s="0" t="n">
        <v>0</v>
      </c>
      <c r="BW194" s="0" t="n">
        <v>0</v>
      </c>
      <c r="CV194" s="0" t="n">
        <v>0</v>
      </c>
      <c r="CW194" s="0" t="n">
        <v>0</v>
      </c>
      <c r="CX194" s="0">
        <f>ROUND(Y194*Source!I567,7)</f>
        <v/>
      </c>
      <c r="CY194" s="0">
        <f>AA194</f>
        <v/>
      </c>
      <c r="CZ194" s="0">
        <f>AE194</f>
        <v/>
      </c>
      <c r="DA194" s="0">
        <f>AI194</f>
        <v/>
      </c>
      <c r="DB194" s="0">
        <f>ROUND(ROUND(AT194*CZ194,2),2)</f>
        <v/>
      </c>
      <c r="DC194" s="0">
        <f>ROUND(ROUND(AT194*AG194,2),2)</f>
        <v/>
      </c>
      <c r="DD194" s="0" t="inlineStr"/>
      <c r="DE194" s="0" t="inlineStr"/>
      <c r="DF194" s="0">
        <f>ROUND(ROUND(AE194,0)*CX194,0)</f>
        <v/>
      </c>
      <c r="DG194" s="0">
        <f>ROUND(ROUND(AF194,0)*CX194,0)</f>
        <v/>
      </c>
      <c r="DH194" s="0">
        <f>ROUND(ROUND(AG194,0)*CX194,0)</f>
        <v/>
      </c>
      <c r="DI194" s="0">
        <f>ROUND(ROUND(AH194,0)*CX194,0)</f>
        <v/>
      </c>
      <c r="DJ194" s="0">
        <f>DF194</f>
        <v/>
      </c>
      <c r="DK194" s="0" t="n">
        <v>0</v>
      </c>
      <c r="DL194" s="0" t="inlineStr"/>
      <c r="DM194" s="0" t="n">
        <v>0</v>
      </c>
      <c r="DN194" s="0" t="inlineStr"/>
      <c r="DO194" s="0" t="n">
        <v>0</v>
      </c>
    </row>
    <row r="195">
      <c r="A195" s="0">
        <f>ROW(Source!A569)</f>
        <v/>
      </c>
      <c r="B195" s="0" t="n">
        <v>78845955</v>
      </c>
      <c r="C195" s="0" t="n">
        <v>78849752</v>
      </c>
      <c r="D195" s="0" t="n">
        <v>18409661</v>
      </c>
      <c r="E195" s="0" t="n">
        <v>1</v>
      </c>
      <c r="F195" s="0" t="n">
        <v>1</v>
      </c>
      <c r="G195" s="0" t="n">
        <v>1</v>
      </c>
      <c r="H195" s="0" t="n">
        <v>1</v>
      </c>
      <c r="I195" s="0" t="inlineStr">
        <is>
          <t>1-1031-90</t>
        </is>
      </c>
      <c r="J195" s="0" t="inlineStr"/>
      <c r="K195" s="0" t="inlineStr">
        <is>
          <t>Рабочий строитель среднего разряда 3,1</t>
        </is>
      </c>
      <c r="L195" s="0" t="n">
        <v>1369</v>
      </c>
      <c r="N195" s="0" t="n">
        <v>1013</v>
      </c>
      <c r="O195" s="0" t="inlineStr">
        <is>
          <t>чел.-ч</t>
        </is>
      </c>
      <c r="P195" s="0" t="inlineStr">
        <is>
          <t>чел.-ч</t>
        </is>
      </c>
      <c r="Q195" s="0" t="n">
        <v>1</v>
      </c>
      <c r="W195" s="0" t="n">
        <v>0</v>
      </c>
      <c r="X195" s="0" t="n">
        <v>1989723076</v>
      </c>
      <c r="Y195" s="0">
        <f>AT195</f>
        <v/>
      </c>
      <c r="AA195" s="0" t="n">
        <v>0</v>
      </c>
      <c r="AB195" s="0" t="n">
        <v>0</v>
      </c>
      <c r="AC195" s="0" t="n">
        <v>0</v>
      </c>
      <c r="AD195" s="0" t="n">
        <v>8.640000000000001</v>
      </c>
      <c r="AE195" s="0" t="n">
        <v>0</v>
      </c>
      <c r="AF195" s="0" t="n">
        <v>0</v>
      </c>
      <c r="AG195" s="0" t="n">
        <v>0</v>
      </c>
      <c r="AH195" s="0" t="n">
        <v>8.640000000000001</v>
      </c>
      <c r="AI195" s="0" t="n">
        <v>1</v>
      </c>
      <c r="AJ195" s="0" t="n">
        <v>1</v>
      </c>
      <c r="AK195" s="0" t="n">
        <v>1</v>
      </c>
      <c r="AL195" s="0" t="n">
        <v>1</v>
      </c>
      <c r="AM195" s="0" t="n">
        <v>-2</v>
      </c>
      <c r="AN195" s="0" t="n">
        <v>0</v>
      </c>
      <c r="AO195" s="0" t="n">
        <v>1</v>
      </c>
      <c r="AP195" s="0" t="n">
        <v>1</v>
      </c>
      <c r="AQ195" s="0" t="n">
        <v>0</v>
      </c>
      <c r="AR195" s="0" t="n">
        <v>0</v>
      </c>
      <c r="AS195" s="0" t="inlineStr"/>
      <c r="AT195" s="0" t="n">
        <v>302.4</v>
      </c>
      <c r="AU195" s="0" t="inlineStr"/>
      <c r="AV195" s="0" t="n">
        <v>1</v>
      </c>
      <c r="AW195" s="0" t="n">
        <v>2</v>
      </c>
      <c r="AX195" s="0" t="n">
        <v>78850105</v>
      </c>
      <c r="AY195" s="0" t="n">
        <v>1</v>
      </c>
      <c r="AZ195" s="0" t="n">
        <v>0</v>
      </c>
      <c r="BA195" s="0" t="n">
        <v>192</v>
      </c>
      <c r="BB195" s="0" t="n">
        <v>0</v>
      </c>
      <c r="BC195" s="0" t="n">
        <v>0</v>
      </c>
      <c r="BD195" s="0" t="n">
        <v>0</v>
      </c>
      <c r="BE195" s="0" t="n">
        <v>0</v>
      </c>
      <c r="BF195" s="0" t="n">
        <v>0</v>
      </c>
      <c r="BG195" s="0" t="n">
        <v>0</v>
      </c>
      <c r="BH195" s="0" t="n">
        <v>0</v>
      </c>
      <c r="BI195" s="0" t="n">
        <v>0</v>
      </c>
      <c r="BJ195" s="0" t="n">
        <v>0</v>
      </c>
      <c r="BK195" s="0" t="n">
        <v>0</v>
      </c>
      <c r="BL195" s="0" t="n">
        <v>0</v>
      </c>
      <c r="BM195" s="0" t="n">
        <v>0</v>
      </c>
      <c r="BN195" s="0" t="n">
        <v>0</v>
      </c>
      <c r="BO195" s="0" t="n">
        <v>0</v>
      </c>
      <c r="BP195" s="0" t="n">
        <v>0</v>
      </c>
      <c r="BQ195" s="0" t="n">
        <v>0</v>
      </c>
      <c r="BR195" s="0" t="n">
        <v>0</v>
      </c>
      <c r="BS195" s="0" t="n">
        <v>0</v>
      </c>
      <c r="BT195" s="0" t="n">
        <v>0</v>
      </c>
      <c r="BU195" s="0" t="n">
        <v>0</v>
      </c>
      <c r="BV195" s="0" t="n">
        <v>0</v>
      </c>
      <c r="BW195" s="0" t="n">
        <v>0</v>
      </c>
      <c r="CU195" s="0">
        <f>ROUND(AT195*Source!I569*AH195*AL195,0)</f>
        <v/>
      </c>
      <c r="CV195" s="0">
        <f>ROUND(Y195*Source!I569,7)</f>
        <v/>
      </c>
      <c r="CW195" s="0" t="n">
        <v>0</v>
      </c>
      <c r="CX195" s="0">
        <f>ROUND(Y195*Source!I569,7)</f>
        <v/>
      </c>
      <c r="CY195" s="0">
        <f>AD195</f>
        <v/>
      </c>
      <c r="CZ195" s="0">
        <f>AH195</f>
        <v/>
      </c>
      <c r="DA195" s="0">
        <f>AL195</f>
        <v/>
      </c>
      <c r="DB195" s="0">
        <f>ROUND(ROUND(AT195*CZ195,2),2)</f>
        <v/>
      </c>
      <c r="DC195" s="0">
        <f>ROUND(ROUND(AT195*AG195,2),2)</f>
        <v/>
      </c>
      <c r="DD195" s="0" t="inlineStr"/>
      <c r="DE195" s="0" t="inlineStr"/>
      <c r="DF195" s="0">
        <f>ROUND(ROUND(AE195,0)*CX195,0)</f>
        <v/>
      </c>
      <c r="DG195" s="0">
        <f>ROUND(ROUND(AF195,0)*CX195,0)</f>
        <v/>
      </c>
      <c r="DH195" s="0">
        <f>ROUND(ROUND(AG195,0)*CX195,0)</f>
        <v/>
      </c>
      <c r="DI195" s="0">
        <f>ROUND(ROUND(AH195,0)*CX195,0)</f>
        <v/>
      </c>
      <c r="DJ195" s="0">
        <f>DI195</f>
        <v/>
      </c>
      <c r="DK195" s="0" t="n">
        <v>0</v>
      </c>
      <c r="DL195" s="0" t="inlineStr"/>
      <c r="DM195" s="0" t="n">
        <v>0</v>
      </c>
      <c r="DN195" s="0" t="inlineStr"/>
      <c r="DO195" s="0" t="n">
        <v>0</v>
      </c>
    </row>
    <row r="196">
      <c r="A196" s="0">
        <f>ROW(Source!A569)</f>
        <v/>
      </c>
      <c r="B196" s="0" t="n">
        <v>78845955</v>
      </c>
      <c r="C196" s="0" t="n">
        <v>78849752</v>
      </c>
      <c r="D196" s="0" t="n">
        <v>29174913</v>
      </c>
      <c r="E196" s="0" t="n">
        <v>1</v>
      </c>
      <c r="F196" s="0" t="n">
        <v>1</v>
      </c>
      <c r="G196" s="0" t="n">
        <v>1</v>
      </c>
      <c r="H196" s="0" t="n">
        <v>2</v>
      </c>
      <c r="I196" s="0" t="inlineStr">
        <is>
          <t>400001</t>
        </is>
      </c>
      <c r="J196" s="0" t="inlineStr">
        <is>
          <t>ТСЭМ Московской обл., 400001, приказ Минстроя России №675/пр от 28.02.2017 № 264/пр</t>
        </is>
      </c>
      <c r="K196" s="0" t="inlineStr">
        <is>
          <t>Автомобили бортовые, грузоподъемность до 5 т</t>
        </is>
      </c>
      <c r="L196" s="0" t="n">
        <v>1368</v>
      </c>
      <c r="N196" s="0" t="n">
        <v>1011</v>
      </c>
      <c r="O196" s="0" t="inlineStr">
        <is>
          <t>маш.-ч</t>
        </is>
      </c>
      <c r="P196" s="0" t="inlineStr">
        <is>
          <t>маш.-ч</t>
        </is>
      </c>
      <c r="Q196" s="0" t="n">
        <v>1</v>
      </c>
      <c r="W196" s="0" t="n">
        <v>0</v>
      </c>
      <c r="X196" s="0" t="n">
        <v>1230759911</v>
      </c>
      <c r="Y196" s="0">
        <f>AT196</f>
        <v/>
      </c>
      <c r="AA196" s="0" t="n">
        <v>0</v>
      </c>
      <c r="AB196" s="0" t="n">
        <v>2177.51</v>
      </c>
      <c r="AC196" s="0" t="n">
        <v>606.1</v>
      </c>
      <c r="AD196" s="0" t="n">
        <v>0</v>
      </c>
      <c r="AE196" s="0" t="n">
        <v>0</v>
      </c>
      <c r="AF196" s="0" t="n">
        <v>87.17</v>
      </c>
      <c r="AG196" s="0" t="n">
        <v>11.6</v>
      </c>
      <c r="AH196" s="0" t="n">
        <v>0</v>
      </c>
      <c r="AI196" s="0" t="n">
        <v>1</v>
      </c>
      <c r="AJ196" s="0" t="n">
        <v>24.98</v>
      </c>
      <c r="AK196" s="0" t="n">
        <v>52.25</v>
      </c>
      <c r="AL196" s="0" t="n">
        <v>1</v>
      </c>
      <c r="AM196" s="0" t="n">
        <v>2</v>
      </c>
      <c r="AN196" s="0" t="n">
        <v>0</v>
      </c>
      <c r="AO196" s="0" t="n">
        <v>1</v>
      </c>
      <c r="AP196" s="0" t="n">
        <v>1</v>
      </c>
      <c r="AQ196" s="0" t="n">
        <v>0</v>
      </c>
      <c r="AR196" s="0" t="n">
        <v>0</v>
      </c>
      <c r="AS196" s="0" t="inlineStr"/>
      <c r="AT196" s="0" t="n">
        <v>0.01</v>
      </c>
      <c r="AU196" s="0" t="inlineStr"/>
      <c r="AV196" s="0" t="n">
        <v>0</v>
      </c>
      <c r="AW196" s="0" t="n">
        <v>2</v>
      </c>
      <c r="AX196" s="0" t="n">
        <v>78850106</v>
      </c>
      <c r="AY196" s="0" t="n">
        <v>1</v>
      </c>
      <c r="AZ196" s="0" t="n">
        <v>0</v>
      </c>
      <c r="BA196" s="0" t="n">
        <v>193</v>
      </c>
      <c r="BB196" s="0" t="n">
        <v>0</v>
      </c>
      <c r="BC196" s="0" t="n">
        <v>0</v>
      </c>
      <c r="BD196" s="0" t="n">
        <v>0</v>
      </c>
      <c r="BE196" s="0" t="n">
        <v>0</v>
      </c>
      <c r="BF196" s="0" t="n">
        <v>0</v>
      </c>
      <c r="BG196" s="0" t="n">
        <v>0</v>
      </c>
      <c r="BH196" s="0" t="n">
        <v>0</v>
      </c>
      <c r="BI196" s="0" t="n">
        <v>0</v>
      </c>
      <c r="BJ196" s="0" t="n">
        <v>0</v>
      </c>
      <c r="BK196" s="0" t="n">
        <v>0</v>
      </c>
      <c r="BL196" s="0" t="n">
        <v>0</v>
      </c>
      <c r="BM196" s="0" t="n">
        <v>0</v>
      </c>
      <c r="BN196" s="0" t="n">
        <v>0</v>
      </c>
      <c r="BO196" s="0" t="n">
        <v>0</v>
      </c>
      <c r="BP196" s="0" t="n">
        <v>0</v>
      </c>
      <c r="BQ196" s="0" t="n">
        <v>0</v>
      </c>
      <c r="BR196" s="0" t="n">
        <v>0</v>
      </c>
      <c r="BS196" s="0" t="n">
        <v>0</v>
      </c>
      <c r="BT196" s="0" t="n">
        <v>0</v>
      </c>
      <c r="BU196" s="0" t="n">
        <v>0</v>
      </c>
      <c r="BV196" s="0" t="n">
        <v>0</v>
      </c>
      <c r="BW196" s="0" t="n">
        <v>0</v>
      </c>
      <c r="CV196" s="0" t="n">
        <v>0</v>
      </c>
      <c r="CW196" s="0">
        <f>ROUND(Y196*Source!I569*DO196,7)</f>
        <v/>
      </c>
      <c r="CX196" s="0">
        <f>ROUND(Y196*Source!I569,7)</f>
        <v/>
      </c>
      <c r="CY196" s="0">
        <f>AB196</f>
        <v/>
      </c>
      <c r="CZ196" s="0">
        <f>AF196</f>
        <v/>
      </c>
      <c r="DA196" s="0">
        <f>AJ196</f>
        <v/>
      </c>
      <c r="DB196" s="0">
        <f>ROUND(ROUND(AT196*CZ196,2),2)</f>
        <v/>
      </c>
      <c r="DC196" s="0">
        <f>ROUND(ROUND(AT196*AG196,2),2)</f>
        <v/>
      </c>
      <c r="DD196" s="0" t="inlineStr"/>
      <c r="DE196" s="0" t="inlineStr"/>
      <c r="DF196" s="0">
        <f>ROUND(ROUND(AE196,0)*CX196,0)</f>
        <v/>
      </c>
      <c r="DG196" s="0">
        <f>ROUND(ROUND(AF196*AJ196,0)*CX196,0)</f>
        <v/>
      </c>
      <c r="DH196" s="0">
        <f>ROUND(ROUND(AG196*AK196,0)*CX196,0)</f>
        <v/>
      </c>
      <c r="DI196" s="0">
        <f>ROUND(ROUND(AH196,0)*CX196,0)</f>
        <v/>
      </c>
      <c r="DJ196" s="0">
        <f>DG196</f>
        <v/>
      </c>
      <c r="DK196" s="0" t="n">
        <v>0</v>
      </c>
      <c r="DL196" s="0" t="inlineStr"/>
      <c r="DM196" s="0" t="n">
        <v>0</v>
      </c>
      <c r="DN196" s="0" t="inlineStr"/>
      <c r="DO196" s="0" t="n">
        <v>0</v>
      </c>
    </row>
    <row r="197">
      <c r="A197" s="0">
        <f>ROW(Source!A569)</f>
        <v/>
      </c>
      <c r="B197" s="0" t="n">
        <v>78845955</v>
      </c>
      <c r="C197" s="0" t="n">
        <v>78849752</v>
      </c>
      <c r="D197" s="0" t="n">
        <v>29107658</v>
      </c>
      <c r="E197" s="0" t="n">
        <v>1</v>
      </c>
      <c r="F197" s="0" t="n">
        <v>1</v>
      </c>
      <c r="G197" s="0" t="n">
        <v>1</v>
      </c>
      <c r="H197" s="0" t="n">
        <v>3</v>
      </c>
      <c r="I197" s="0" t="inlineStr">
        <is>
          <t>101-0962</t>
        </is>
      </c>
      <c r="J197" s="0" t="inlineStr">
        <is>
          <t>ТССЦ Московской обл., 101-0962, приказ Минстроя России №675/пр от 28.02.2017 № 254/пр</t>
        </is>
      </c>
      <c r="K197" s="0" t="inlineStr">
        <is>
          <t>Смазка солидол жировой марки «Ж»</t>
        </is>
      </c>
      <c r="L197" s="0" t="n">
        <v>1348</v>
      </c>
      <c r="N197" s="0" t="n">
        <v>1009</v>
      </c>
      <c r="O197" s="0" t="inlineStr">
        <is>
          <t>т</t>
        </is>
      </c>
      <c r="P197" s="0" t="inlineStr">
        <is>
          <t>т</t>
        </is>
      </c>
      <c r="Q197" s="0" t="n">
        <v>1000</v>
      </c>
      <c r="W197" s="0" t="n">
        <v>0</v>
      </c>
      <c r="X197" s="0" t="n">
        <v>-401544708</v>
      </c>
      <c r="Y197" s="0">
        <f>AT197</f>
        <v/>
      </c>
      <c r="AA197" s="0" t="n">
        <v>205307.09</v>
      </c>
      <c r="AB197" s="0" t="n">
        <v>0</v>
      </c>
      <c r="AC197" s="0" t="n">
        <v>0</v>
      </c>
      <c r="AD197" s="0" t="n">
        <v>0</v>
      </c>
      <c r="AE197" s="0" t="n">
        <v>9661.51</v>
      </c>
      <c r="AF197" s="0" t="n">
        <v>0</v>
      </c>
      <c r="AG197" s="0" t="n">
        <v>0</v>
      </c>
      <c r="AH197" s="0" t="n">
        <v>0</v>
      </c>
      <c r="AI197" s="0" t="n">
        <v>21.25</v>
      </c>
      <c r="AJ197" s="0" t="n">
        <v>1</v>
      </c>
      <c r="AK197" s="0" t="n">
        <v>1</v>
      </c>
      <c r="AL197" s="0" t="n">
        <v>1</v>
      </c>
      <c r="AM197" s="0" t="n">
        <v>2</v>
      </c>
      <c r="AN197" s="0" t="n">
        <v>0</v>
      </c>
      <c r="AO197" s="0" t="n">
        <v>1</v>
      </c>
      <c r="AP197" s="0" t="n">
        <v>1</v>
      </c>
      <c r="AQ197" s="0" t="n">
        <v>0</v>
      </c>
      <c r="AR197" s="0" t="n">
        <v>0</v>
      </c>
      <c r="AS197" s="0" t="inlineStr"/>
      <c r="AT197" s="0" t="n">
        <v>0.0078</v>
      </c>
      <c r="AU197" s="0" t="inlineStr"/>
      <c r="AV197" s="0" t="n">
        <v>0</v>
      </c>
      <c r="AW197" s="0" t="n">
        <v>2</v>
      </c>
      <c r="AX197" s="0" t="n">
        <v>78850107</v>
      </c>
      <c r="AY197" s="0" t="n">
        <v>1</v>
      </c>
      <c r="AZ197" s="0" t="n">
        <v>0</v>
      </c>
      <c r="BA197" s="0" t="n">
        <v>194</v>
      </c>
      <c r="BB197" s="0" t="n">
        <v>0</v>
      </c>
      <c r="BC197" s="0" t="n">
        <v>0</v>
      </c>
      <c r="BD197" s="0" t="n">
        <v>0</v>
      </c>
      <c r="BE197" s="0" t="n">
        <v>0</v>
      </c>
      <c r="BF197" s="0" t="n">
        <v>0</v>
      </c>
      <c r="BG197" s="0" t="n">
        <v>0</v>
      </c>
      <c r="BH197" s="0" t="n">
        <v>0</v>
      </c>
      <c r="BI197" s="0" t="n">
        <v>0</v>
      </c>
      <c r="BJ197" s="0" t="n">
        <v>0</v>
      </c>
      <c r="BK197" s="0" t="n">
        <v>0</v>
      </c>
      <c r="BL197" s="0" t="n">
        <v>0</v>
      </c>
      <c r="BM197" s="0" t="n">
        <v>0</v>
      </c>
      <c r="BN197" s="0" t="n">
        <v>0</v>
      </c>
      <c r="BO197" s="0" t="n">
        <v>0</v>
      </c>
      <c r="BP197" s="0" t="n">
        <v>0</v>
      </c>
      <c r="BQ197" s="0" t="n">
        <v>0</v>
      </c>
      <c r="BR197" s="0" t="n">
        <v>0</v>
      </c>
      <c r="BS197" s="0" t="n">
        <v>0</v>
      </c>
      <c r="BT197" s="0" t="n">
        <v>0</v>
      </c>
      <c r="BU197" s="0" t="n">
        <v>0</v>
      </c>
      <c r="BV197" s="0" t="n">
        <v>0</v>
      </c>
      <c r="BW197" s="0" t="n">
        <v>0</v>
      </c>
      <c r="CV197" s="0" t="n">
        <v>0</v>
      </c>
      <c r="CW197" s="0" t="n">
        <v>0</v>
      </c>
      <c r="CX197" s="0">
        <f>ROUND(Y197*Source!I569,7)</f>
        <v/>
      </c>
      <c r="CY197" s="0">
        <f>AA197</f>
        <v/>
      </c>
      <c r="CZ197" s="0">
        <f>AE197</f>
        <v/>
      </c>
      <c r="DA197" s="0">
        <f>AI197</f>
        <v/>
      </c>
      <c r="DB197" s="0">
        <f>ROUND(ROUND(AT197*CZ197,2),2)</f>
        <v/>
      </c>
      <c r="DC197" s="0">
        <f>ROUND(ROUND(AT197*AG197,2),2)</f>
        <v/>
      </c>
      <c r="DD197" s="0" t="inlineStr"/>
      <c r="DE197" s="0" t="inlineStr"/>
      <c r="DF197" s="0">
        <f>ROUND(ROUND(AE197*AI197,0)*CX197,0)</f>
        <v/>
      </c>
      <c r="DG197" s="0">
        <f>ROUND(ROUND(AF197,0)*CX197,0)</f>
        <v/>
      </c>
      <c r="DH197" s="0">
        <f>ROUND(ROUND(AG197,0)*CX197,0)</f>
        <v/>
      </c>
      <c r="DI197" s="0">
        <f>ROUND(ROUND(AH197,0)*CX197,0)</f>
        <v/>
      </c>
      <c r="DJ197" s="0">
        <f>DF197</f>
        <v/>
      </c>
      <c r="DK197" s="0" t="n">
        <v>0</v>
      </c>
      <c r="DL197" s="0" t="inlineStr"/>
      <c r="DM197" s="0" t="n">
        <v>0</v>
      </c>
      <c r="DN197" s="0" t="inlineStr"/>
      <c r="DO197" s="0" t="n">
        <v>0</v>
      </c>
    </row>
    <row r="198">
      <c r="A198" s="0">
        <f>ROW(Source!A569)</f>
        <v/>
      </c>
      <c r="B198" s="0" t="n">
        <v>78845955</v>
      </c>
      <c r="C198" s="0" t="n">
        <v>78849752</v>
      </c>
      <c r="D198" s="0" t="n">
        <v>29171624</v>
      </c>
      <c r="E198" s="0" t="n">
        <v>1</v>
      </c>
      <c r="F198" s="0" t="n">
        <v>1</v>
      </c>
      <c r="G198" s="0" t="n">
        <v>1</v>
      </c>
      <c r="H198" s="0" t="n">
        <v>3</v>
      </c>
      <c r="I198" s="0" t="inlineStr">
        <is>
          <t>509-0965</t>
        </is>
      </c>
      <c r="J198" s="0" t="inlineStr">
        <is>
          <t>ТССЦ Московской обл., 509-0965, приказ Минстроя России №675/пр от 28.02.2017 № 258/пр</t>
        </is>
      </c>
      <c r="K198" s="0" t="inlineStr">
        <is>
          <t>Паронит</t>
        </is>
      </c>
      <c r="L198" s="0" t="n">
        <v>1348</v>
      </c>
      <c r="N198" s="0" t="n">
        <v>1009</v>
      </c>
      <c r="O198" s="0" t="inlineStr">
        <is>
          <t>т</t>
        </is>
      </c>
      <c r="P198" s="0" t="inlineStr">
        <is>
          <t>т</t>
        </is>
      </c>
      <c r="Q198" s="0" t="n">
        <v>1000</v>
      </c>
      <c r="W198" s="0" t="n">
        <v>0</v>
      </c>
      <c r="X198" s="0" t="n">
        <v>-1454193387</v>
      </c>
      <c r="Y198" s="0">
        <f>AT198</f>
        <v/>
      </c>
      <c r="AA198" s="0" t="n">
        <v>125101.26</v>
      </c>
      <c r="AB198" s="0" t="n">
        <v>0</v>
      </c>
      <c r="AC198" s="0" t="n">
        <v>0</v>
      </c>
      <c r="AD198" s="0" t="n">
        <v>0</v>
      </c>
      <c r="AE198" s="0" t="n">
        <v>28496.87</v>
      </c>
      <c r="AF198" s="0" t="n">
        <v>0</v>
      </c>
      <c r="AG198" s="0" t="n">
        <v>0</v>
      </c>
      <c r="AH198" s="0" t="n">
        <v>0</v>
      </c>
      <c r="AI198" s="0" t="n">
        <v>4.39</v>
      </c>
      <c r="AJ198" s="0" t="n">
        <v>1</v>
      </c>
      <c r="AK198" s="0" t="n">
        <v>1</v>
      </c>
      <c r="AL198" s="0" t="n">
        <v>1</v>
      </c>
      <c r="AM198" s="0" t="n">
        <v>2</v>
      </c>
      <c r="AN198" s="0" t="n">
        <v>0</v>
      </c>
      <c r="AO198" s="0" t="n">
        <v>1</v>
      </c>
      <c r="AP198" s="0" t="n">
        <v>1</v>
      </c>
      <c r="AQ198" s="0" t="n">
        <v>0</v>
      </c>
      <c r="AR198" s="0" t="n">
        <v>0</v>
      </c>
      <c r="AS198" s="0" t="inlineStr"/>
      <c r="AT198" s="0" t="n">
        <v>0.0252</v>
      </c>
      <c r="AU198" s="0" t="inlineStr"/>
      <c r="AV198" s="0" t="n">
        <v>0</v>
      </c>
      <c r="AW198" s="0" t="n">
        <v>2</v>
      </c>
      <c r="AX198" s="0" t="n">
        <v>78850108</v>
      </c>
      <c r="AY198" s="0" t="n">
        <v>1</v>
      </c>
      <c r="AZ198" s="0" t="n">
        <v>0</v>
      </c>
      <c r="BA198" s="0" t="n">
        <v>195</v>
      </c>
      <c r="BB198" s="0" t="n">
        <v>0</v>
      </c>
      <c r="BC198" s="0" t="n">
        <v>0</v>
      </c>
      <c r="BD198" s="0" t="n">
        <v>0</v>
      </c>
      <c r="BE198" s="0" t="n">
        <v>0</v>
      </c>
      <c r="BF198" s="0" t="n">
        <v>0</v>
      </c>
      <c r="BG198" s="0" t="n">
        <v>0</v>
      </c>
      <c r="BH198" s="0" t="n">
        <v>0</v>
      </c>
      <c r="BI198" s="0" t="n">
        <v>0</v>
      </c>
      <c r="BJ198" s="0" t="n">
        <v>0</v>
      </c>
      <c r="BK198" s="0" t="n">
        <v>0</v>
      </c>
      <c r="BL198" s="0" t="n">
        <v>0</v>
      </c>
      <c r="BM198" s="0" t="n">
        <v>0</v>
      </c>
      <c r="BN198" s="0" t="n">
        <v>0</v>
      </c>
      <c r="BO198" s="0" t="n">
        <v>0</v>
      </c>
      <c r="BP198" s="0" t="n">
        <v>0</v>
      </c>
      <c r="BQ198" s="0" t="n">
        <v>0</v>
      </c>
      <c r="BR198" s="0" t="n">
        <v>0</v>
      </c>
      <c r="BS198" s="0" t="n">
        <v>0</v>
      </c>
      <c r="BT198" s="0" t="n">
        <v>0</v>
      </c>
      <c r="BU198" s="0" t="n">
        <v>0</v>
      </c>
      <c r="BV198" s="0" t="n">
        <v>0</v>
      </c>
      <c r="BW198" s="0" t="n">
        <v>0</v>
      </c>
      <c r="CV198" s="0" t="n">
        <v>0</v>
      </c>
      <c r="CW198" s="0" t="n">
        <v>0</v>
      </c>
      <c r="CX198" s="0">
        <f>ROUND(Y198*Source!I569,7)</f>
        <v/>
      </c>
      <c r="CY198" s="0">
        <f>AA198</f>
        <v/>
      </c>
      <c r="CZ198" s="0">
        <f>AE198</f>
        <v/>
      </c>
      <c r="DA198" s="0">
        <f>AI198</f>
        <v/>
      </c>
      <c r="DB198" s="0">
        <f>ROUND(ROUND(AT198*CZ198,2),2)</f>
        <v/>
      </c>
      <c r="DC198" s="0">
        <f>ROUND(ROUND(AT198*AG198,2),2)</f>
        <v/>
      </c>
      <c r="DD198" s="0" t="inlineStr"/>
      <c r="DE198" s="0" t="inlineStr"/>
      <c r="DF198" s="0">
        <f>ROUND(ROUND(AE198*AI198,0)*CX198,0)</f>
        <v/>
      </c>
      <c r="DG198" s="0">
        <f>ROUND(ROUND(AF198,0)*CX198,0)</f>
        <v/>
      </c>
      <c r="DH198" s="0">
        <f>ROUND(ROUND(AG198,0)*CX198,0)</f>
        <v/>
      </c>
      <c r="DI198" s="0">
        <f>ROUND(ROUND(AH198,0)*CX198,0)</f>
        <v/>
      </c>
      <c r="DJ198" s="0">
        <f>DF198</f>
        <v/>
      </c>
      <c r="DK198" s="0" t="n">
        <v>0</v>
      </c>
      <c r="DL198" s="0" t="inlineStr"/>
      <c r="DM198" s="0" t="n">
        <v>0</v>
      </c>
      <c r="DN198" s="0" t="inlineStr"/>
      <c r="DO198" s="0" t="n">
        <v>0</v>
      </c>
    </row>
    <row r="199">
      <c r="A199" s="0">
        <f>ROW(Source!A569)</f>
        <v/>
      </c>
      <c r="B199" s="0" t="n">
        <v>78845955</v>
      </c>
      <c r="C199" s="0" t="n">
        <v>78849752</v>
      </c>
      <c r="D199" s="0" t="n">
        <v>29164239</v>
      </c>
      <c r="E199" s="0" t="n">
        <v>1</v>
      </c>
      <c r="F199" s="0" t="n">
        <v>1</v>
      </c>
      <c r="G199" s="0" t="n">
        <v>1</v>
      </c>
      <c r="H199" s="0" t="n">
        <v>3</v>
      </c>
      <c r="I199" s="0" t="inlineStr">
        <is>
          <t>509-3368</t>
        </is>
      </c>
      <c r="J199" s="0" t="inlineStr">
        <is>
          <t>ТССЦ Московской обл., 509-3368, приказ Минстроя России №675/пр от 28.02.2017 № 258/пр</t>
        </is>
      </c>
      <c r="K199" s="0" t="inlineStr">
        <is>
          <t>Набивки сальниковые</t>
        </is>
      </c>
      <c r="L199" s="0" t="n">
        <v>1346</v>
      </c>
      <c r="N199" s="0" t="n">
        <v>1009</v>
      </c>
      <c r="O199" s="0" t="inlineStr">
        <is>
          <t>кг</t>
        </is>
      </c>
      <c r="P199" s="0" t="inlineStr">
        <is>
          <t>кг</t>
        </is>
      </c>
      <c r="Q199" s="0" t="n">
        <v>1</v>
      </c>
      <c r="W199" s="0" t="n">
        <v>0</v>
      </c>
      <c r="X199" s="0" t="n">
        <v>944959504</v>
      </c>
      <c r="Y199" s="0">
        <f>AT199</f>
        <v/>
      </c>
      <c r="AA199" s="0" t="n">
        <v>386.7</v>
      </c>
      <c r="AB199" s="0" t="n">
        <v>0</v>
      </c>
      <c r="AC199" s="0" t="n">
        <v>0</v>
      </c>
      <c r="AD199" s="0" t="n">
        <v>0</v>
      </c>
      <c r="AE199" s="0" t="n">
        <v>28.56</v>
      </c>
      <c r="AF199" s="0" t="n">
        <v>0</v>
      </c>
      <c r="AG199" s="0" t="n">
        <v>0</v>
      </c>
      <c r="AH199" s="0" t="n">
        <v>0</v>
      </c>
      <c r="AI199" s="0" t="n">
        <v>13.54</v>
      </c>
      <c r="AJ199" s="0" t="n">
        <v>1</v>
      </c>
      <c r="AK199" s="0" t="n">
        <v>1</v>
      </c>
      <c r="AL199" s="0" t="n">
        <v>1</v>
      </c>
      <c r="AM199" s="0" t="n">
        <v>2</v>
      </c>
      <c r="AN199" s="0" t="n">
        <v>0</v>
      </c>
      <c r="AO199" s="0" t="n">
        <v>1</v>
      </c>
      <c r="AP199" s="0" t="n">
        <v>1</v>
      </c>
      <c r="AQ199" s="0" t="n">
        <v>0</v>
      </c>
      <c r="AR199" s="0" t="n">
        <v>0</v>
      </c>
      <c r="AS199" s="0" t="inlineStr"/>
      <c r="AT199" s="0" t="n">
        <v>3.5</v>
      </c>
      <c r="AU199" s="0" t="inlineStr"/>
      <c r="AV199" s="0" t="n">
        <v>0</v>
      </c>
      <c r="AW199" s="0" t="n">
        <v>2</v>
      </c>
      <c r="AX199" s="0" t="n">
        <v>78850109</v>
      </c>
      <c r="AY199" s="0" t="n">
        <v>1</v>
      </c>
      <c r="AZ199" s="0" t="n">
        <v>0</v>
      </c>
      <c r="BA199" s="0" t="n">
        <v>196</v>
      </c>
      <c r="BB199" s="0" t="n">
        <v>0</v>
      </c>
      <c r="BC199" s="0" t="n">
        <v>0</v>
      </c>
      <c r="BD199" s="0" t="n">
        <v>0</v>
      </c>
      <c r="BE199" s="0" t="n">
        <v>0</v>
      </c>
      <c r="BF199" s="0" t="n">
        <v>0</v>
      </c>
      <c r="BG199" s="0" t="n">
        <v>0</v>
      </c>
      <c r="BH199" s="0" t="n">
        <v>0</v>
      </c>
      <c r="BI199" s="0" t="n">
        <v>0</v>
      </c>
      <c r="BJ199" s="0" t="n">
        <v>0</v>
      </c>
      <c r="BK199" s="0" t="n">
        <v>0</v>
      </c>
      <c r="BL199" s="0" t="n">
        <v>0</v>
      </c>
      <c r="BM199" s="0" t="n">
        <v>0</v>
      </c>
      <c r="BN199" s="0" t="n">
        <v>0</v>
      </c>
      <c r="BO199" s="0" t="n">
        <v>0</v>
      </c>
      <c r="BP199" s="0" t="n">
        <v>0</v>
      </c>
      <c r="BQ199" s="0" t="n">
        <v>0</v>
      </c>
      <c r="BR199" s="0" t="n">
        <v>0</v>
      </c>
      <c r="BS199" s="0" t="n">
        <v>0</v>
      </c>
      <c r="BT199" s="0" t="n">
        <v>0</v>
      </c>
      <c r="BU199" s="0" t="n">
        <v>0</v>
      </c>
      <c r="BV199" s="0" t="n">
        <v>0</v>
      </c>
      <c r="BW199" s="0" t="n">
        <v>0</v>
      </c>
      <c r="CV199" s="0" t="n">
        <v>0</v>
      </c>
      <c r="CW199" s="0" t="n">
        <v>0</v>
      </c>
      <c r="CX199" s="0">
        <f>ROUND(Y199*Source!I569,7)</f>
        <v/>
      </c>
      <c r="CY199" s="0">
        <f>AA199</f>
        <v/>
      </c>
      <c r="CZ199" s="0">
        <f>AE199</f>
        <v/>
      </c>
      <c r="DA199" s="0">
        <f>AI199</f>
        <v/>
      </c>
      <c r="DB199" s="0">
        <f>ROUND(ROUND(AT199*CZ199,2),2)</f>
        <v/>
      </c>
      <c r="DC199" s="0">
        <f>ROUND(ROUND(AT199*AG199,2),2)</f>
        <v/>
      </c>
      <c r="DD199" s="0" t="inlineStr"/>
      <c r="DE199" s="0" t="inlineStr"/>
      <c r="DF199" s="0">
        <f>ROUND(ROUND(AE199*AI199,0)*CX199,0)</f>
        <v/>
      </c>
      <c r="DG199" s="0">
        <f>ROUND(ROUND(AF199,0)*CX199,0)</f>
        <v/>
      </c>
      <c r="DH199" s="0">
        <f>ROUND(ROUND(AG199,0)*CX199,0)</f>
        <v/>
      </c>
      <c r="DI199" s="0">
        <f>ROUND(ROUND(AH199,0)*CX199,0)</f>
        <v/>
      </c>
      <c r="DJ199" s="0">
        <f>DF199</f>
        <v/>
      </c>
      <c r="DK199" s="0" t="n">
        <v>0</v>
      </c>
      <c r="DL199" s="0" t="inlineStr"/>
      <c r="DM199" s="0" t="n">
        <v>0</v>
      </c>
      <c r="DN199" s="0" t="inlineStr"/>
      <c r="DO199" s="0" t="n">
        <v>0</v>
      </c>
    </row>
    <row r="200">
      <c r="A200" s="0">
        <f>ROW(Source!A608)</f>
        <v/>
      </c>
      <c r="B200" s="0" t="n">
        <v>78845955</v>
      </c>
      <c r="C200" s="0" t="n">
        <v>78850111</v>
      </c>
      <c r="D200" s="0" t="n">
        <v>18409850</v>
      </c>
      <c r="E200" s="0" t="n">
        <v>1</v>
      </c>
      <c r="F200" s="0" t="n">
        <v>1</v>
      </c>
      <c r="G200" s="0" t="n">
        <v>1</v>
      </c>
      <c r="H200" s="0" t="n">
        <v>1</v>
      </c>
      <c r="I200" s="0" t="inlineStr">
        <is>
          <t>1-1035-90</t>
        </is>
      </c>
      <c r="J200" s="0" t="inlineStr"/>
      <c r="K200" s="0" t="inlineStr">
        <is>
          <t>Рабочий строитель среднего разряда 3,5</t>
        </is>
      </c>
      <c r="L200" s="0" t="n">
        <v>1369</v>
      </c>
      <c r="N200" s="0" t="n">
        <v>1013</v>
      </c>
      <c r="O200" s="0" t="inlineStr">
        <is>
          <t>чел.-ч</t>
        </is>
      </c>
      <c r="P200" s="0" t="inlineStr">
        <is>
          <t>чел.-ч</t>
        </is>
      </c>
      <c r="Q200" s="0" t="n">
        <v>1</v>
      </c>
      <c r="W200" s="0" t="n">
        <v>0</v>
      </c>
      <c r="X200" s="0" t="n">
        <v>855544366</v>
      </c>
      <c r="Y200" s="0">
        <f>AT200</f>
        <v/>
      </c>
      <c r="AA200" s="0" t="n">
        <v>0</v>
      </c>
      <c r="AB200" s="0" t="n">
        <v>0</v>
      </c>
      <c r="AC200" s="0" t="n">
        <v>0</v>
      </c>
      <c r="AD200" s="0" t="n">
        <v>9.07</v>
      </c>
      <c r="AE200" s="0" t="n">
        <v>0</v>
      </c>
      <c r="AF200" s="0" t="n">
        <v>0</v>
      </c>
      <c r="AG200" s="0" t="n">
        <v>0</v>
      </c>
      <c r="AH200" s="0" t="n">
        <v>9.07</v>
      </c>
      <c r="AI200" s="0" t="n">
        <v>1</v>
      </c>
      <c r="AJ200" s="0" t="n">
        <v>1</v>
      </c>
      <c r="AK200" s="0" t="n">
        <v>1</v>
      </c>
      <c r="AL200" s="0" t="n">
        <v>1</v>
      </c>
      <c r="AM200" s="0" t="n">
        <v>-2</v>
      </c>
      <c r="AN200" s="0" t="n">
        <v>0</v>
      </c>
      <c r="AO200" s="0" t="n">
        <v>1</v>
      </c>
      <c r="AP200" s="0" t="n">
        <v>0</v>
      </c>
      <c r="AQ200" s="0" t="n">
        <v>0</v>
      </c>
      <c r="AR200" s="0" t="n">
        <v>0</v>
      </c>
      <c r="AS200" s="0" t="inlineStr"/>
      <c r="AT200" s="0" t="n">
        <v>81</v>
      </c>
      <c r="AU200" s="0" t="inlineStr"/>
      <c r="AV200" s="0" t="n">
        <v>1</v>
      </c>
      <c r="AW200" s="0" t="n">
        <v>2</v>
      </c>
      <c r="AX200" s="0" t="n">
        <v>78850112</v>
      </c>
      <c r="AY200" s="0" t="n">
        <v>1</v>
      </c>
      <c r="AZ200" s="0" t="n">
        <v>0</v>
      </c>
      <c r="BA200" s="0" t="n">
        <v>197</v>
      </c>
      <c r="BB200" s="0" t="n">
        <v>0</v>
      </c>
      <c r="BC200" s="0" t="n">
        <v>0</v>
      </c>
      <c r="BD200" s="0" t="n">
        <v>0</v>
      </c>
      <c r="BE200" s="0" t="n">
        <v>0</v>
      </c>
      <c r="BF200" s="0" t="n">
        <v>0</v>
      </c>
      <c r="BG200" s="0" t="n">
        <v>0</v>
      </c>
      <c r="BH200" s="0" t="n">
        <v>0</v>
      </c>
      <c r="BI200" s="0" t="n">
        <v>0</v>
      </c>
      <c r="BJ200" s="0" t="n">
        <v>0</v>
      </c>
      <c r="BK200" s="0" t="n">
        <v>0</v>
      </c>
      <c r="BL200" s="0" t="n">
        <v>0</v>
      </c>
      <c r="BM200" s="0" t="n">
        <v>0</v>
      </c>
      <c r="BN200" s="0" t="n">
        <v>0</v>
      </c>
      <c r="BO200" s="0" t="n">
        <v>0</v>
      </c>
      <c r="BP200" s="0" t="n">
        <v>0</v>
      </c>
      <c r="BQ200" s="0" t="n">
        <v>0</v>
      </c>
      <c r="BR200" s="0" t="n">
        <v>0</v>
      </c>
      <c r="BS200" s="0" t="n">
        <v>0</v>
      </c>
      <c r="BT200" s="0" t="n">
        <v>0</v>
      </c>
      <c r="BU200" s="0" t="n">
        <v>0</v>
      </c>
      <c r="BV200" s="0" t="n">
        <v>0</v>
      </c>
      <c r="BW200" s="0" t="n">
        <v>0</v>
      </c>
      <c r="CU200" s="0">
        <f>ROUND(AT200*Source!I608*AH200*AL200,0)</f>
        <v/>
      </c>
      <c r="CV200" s="0">
        <f>ROUND(Y200*Source!I608,7)</f>
        <v/>
      </c>
      <c r="CW200" s="0" t="n">
        <v>0</v>
      </c>
      <c r="CX200" s="0">
        <f>ROUND(Y200*Source!I608,7)</f>
        <v/>
      </c>
      <c r="CY200" s="0">
        <f>AD200</f>
        <v/>
      </c>
      <c r="CZ200" s="0">
        <f>AH200</f>
        <v/>
      </c>
      <c r="DA200" s="0">
        <f>AL200</f>
        <v/>
      </c>
      <c r="DB200" s="0">
        <f>ROUND(ROUND(AT200*CZ200,2),2)</f>
        <v/>
      </c>
      <c r="DC200" s="0">
        <f>ROUND(ROUND(AT200*AG200,2),2)</f>
        <v/>
      </c>
      <c r="DD200" s="0" t="inlineStr"/>
      <c r="DE200" s="0" t="inlineStr"/>
      <c r="DF200" s="0">
        <f>ROUND(ROUND(AE200,0)*CX200,0)</f>
        <v/>
      </c>
      <c r="DG200" s="0">
        <f>ROUND(ROUND(AF200,0)*CX200,0)</f>
        <v/>
      </c>
      <c r="DH200" s="0">
        <f>ROUND(ROUND(AG200,0)*CX200,0)</f>
        <v/>
      </c>
      <c r="DI200" s="0">
        <f>ROUND(ROUND(AH200,0)*CX200,0)</f>
        <v/>
      </c>
      <c r="DJ200" s="0">
        <f>DI200</f>
        <v/>
      </c>
      <c r="DK200" s="0" t="n">
        <v>0</v>
      </c>
      <c r="DL200" s="0" t="inlineStr"/>
      <c r="DM200" s="0" t="n">
        <v>0</v>
      </c>
      <c r="DN200" s="0" t="inlineStr"/>
      <c r="DO200" s="0" t="n">
        <v>0</v>
      </c>
    </row>
    <row r="201">
      <c r="A201" s="0">
        <f>ROW(Source!A608)</f>
        <v/>
      </c>
      <c r="B201" s="0" t="n">
        <v>78845955</v>
      </c>
      <c r="C201" s="0" t="n">
        <v>78850111</v>
      </c>
      <c r="D201" s="0" t="n">
        <v>29174913</v>
      </c>
      <c r="E201" s="0" t="n">
        <v>1</v>
      </c>
      <c r="F201" s="0" t="n">
        <v>1</v>
      </c>
      <c r="G201" s="0" t="n">
        <v>1</v>
      </c>
      <c r="H201" s="0" t="n">
        <v>2</v>
      </c>
      <c r="I201" s="0" t="inlineStr">
        <is>
          <t>400001</t>
        </is>
      </c>
      <c r="J201" s="0" t="inlineStr">
        <is>
          <t>ТСЭМ Московской обл., 400001, приказ Минстроя России №675/пр от 28.02.2017 № 264/пр</t>
        </is>
      </c>
      <c r="K201" s="0" t="inlineStr">
        <is>
          <t>Автомобили бортовые, грузоподъемность до 5 т</t>
        </is>
      </c>
      <c r="L201" s="0" t="n">
        <v>1368</v>
      </c>
      <c r="N201" s="0" t="n">
        <v>1011</v>
      </c>
      <c r="O201" s="0" t="inlineStr">
        <is>
          <t>маш.-ч</t>
        </is>
      </c>
      <c r="P201" s="0" t="inlineStr">
        <is>
          <t>маш.-ч</t>
        </is>
      </c>
      <c r="Q201" s="0" t="n">
        <v>1</v>
      </c>
      <c r="W201" s="0" t="n">
        <v>0</v>
      </c>
      <c r="X201" s="0" t="n">
        <v>1230759911</v>
      </c>
      <c r="Y201" s="0">
        <f>AT201</f>
        <v/>
      </c>
      <c r="AA201" s="0" t="n">
        <v>0</v>
      </c>
      <c r="AB201" s="0" t="n">
        <v>2177.51</v>
      </c>
      <c r="AC201" s="0" t="n">
        <v>606.1</v>
      </c>
      <c r="AD201" s="0" t="n">
        <v>0</v>
      </c>
      <c r="AE201" s="0" t="n">
        <v>0</v>
      </c>
      <c r="AF201" s="0" t="n">
        <v>87.17</v>
      </c>
      <c r="AG201" s="0" t="n">
        <v>11.6</v>
      </c>
      <c r="AH201" s="0" t="n">
        <v>0</v>
      </c>
      <c r="AI201" s="0" t="n">
        <v>1</v>
      </c>
      <c r="AJ201" s="0" t="n">
        <v>24.98</v>
      </c>
      <c r="AK201" s="0" t="n">
        <v>52.25</v>
      </c>
      <c r="AL201" s="0" t="n">
        <v>1</v>
      </c>
      <c r="AM201" s="0" t="n">
        <v>2</v>
      </c>
      <c r="AN201" s="0" t="n">
        <v>0</v>
      </c>
      <c r="AO201" s="0" t="n">
        <v>1</v>
      </c>
      <c r="AP201" s="0" t="n">
        <v>0</v>
      </c>
      <c r="AQ201" s="0" t="n">
        <v>0</v>
      </c>
      <c r="AR201" s="0" t="n">
        <v>0</v>
      </c>
      <c r="AS201" s="0" t="inlineStr"/>
      <c r="AT201" s="0" t="n">
        <v>0.05</v>
      </c>
      <c r="AU201" s="0" t="inlineStr"/>
      <c r="AV201" s="0" t="n">
        <v>0</v>
      </c>
      <c r="AW201" s="0" t="n">
        <v>2</v>
      </c>
      <c r="AX201" s="0" t="n">
        <v>78850113</v>
      </c>
      <c r="AY201" s="0" t="n">
        <v>1</v>
      </c>
      <c r="AZ201" s="0" t="n">
        <v>0</v>
      </c>
      <c r="BA201" s="0" t="n">
        <v>198</v>
      </c>
      <c r="BB201" s="0" t="n">
        <v>0</v>
      </c>
      <c r="BC201" s="0" t="n">
        <v>0</v>
      </c>
      <c r="BD201" s="0" t="n">
        <v>0</v>
      </c>
      <c r="BE201" s="0" t="n">
        <v>0</v>
      </c>
      <c r="BF201" s="0" t="n">
        <v>0</v>
      </c>
      <c r="BG201" s="0" t="n">
        <v>0</v>
      </c>
      <c r="BH201" s="0" t="n">
        <v>0</v>
      </c>
      <c r="BI201" s="0" t="n">
        <v>0</v>
      </c>
      <c r="BJ201" s="0" t="n">
        <v>0</v>
      </c>
      <c r="BK201" s="0" t="n">
        <v>0</v>
      </c>
      <c r="BL201" s="0" t="n">
        <v>0</v>
      </c>
      <c r="BM201" s="0" t="n">
        <v>0</v>
      </c>
      <c r="BN201" s="0" t="n">
        <v>0</v>
      </c>
      <c r="BO201" s="0" t="n">
        <v>0</v>
      </c>
      <c r="BP201" s="0" t="n">
        <v>0</v>
      </c>
      <c r="BQ201" s="0" t="n">
        <v>0</v>
      </c>
      <c r="BR201" s="0" t="n">
        <v>0</v>
      </c>
      <c r="BS201" s="0" t="n">
        <v>0</v>
      </c>
      <c r="BT201" s="0" t="n">
        <v>0</v>
      </c>
      <c r="BU201" s="0" t="n">
        <v>0</v>
      </c>
      <c r="BV201" s="0" t="n">
        <v>0</v>
      </c>
      <c r="BW201" s="0" t="n">
        <v>0</v>
      </c>
      <c r="CV201" s="0" t="n">
        <v>0</v>
      </c>
      <c r="CW201" s="0">
        <f>ROUND(Y201*Source!I608*DO201,7)</f>
        <v/>
      </c>
      <c r="CX201" s="0">
        <f>ROUND(Y201*Source!I608,7)</f>
        <v/>
      </c>
      <c r="CY201" s="0">
        <f>AB201</f>
        <v/>
      </c>
      <c r="CZ201" s="0">
        <f>AF201</f>
        <v/>
      </c>
      <c r="DA201" s="0">
        <f>AJ201</f>
        <v/>
      </c>
      <c r="DB201" s="0">
        <f>ROUND(ROUND(AT201*CZ201,2),2)</f>
        <v/>
      </c>
      <c r="DC201" s="0">
        <f>ROUND(ROUND(AT201*AG201,2),2)</f>
        <v/>
      </c>
      <c r="DD201" s="0" t="inlineStr"/>
      <c r="DE201" s="0" t="inlineStr"/>
      <c r="DF201" s="0">
        <f>ROUND(ROUND(AE201,0)*CX201,0)</f>
        <v/>
      </c>
      <c r="DG201" s="0">
        <f>ROUND(ROUND(AF201*AJ201,0)*CX201,0)</f>
        <v/>
      </c>
      <c r="DH201" s="0">
        <f>ROUND(ROUND(AG201*AK201,0)*CX201,0)</f>
        <v/>
      </c>
      <c r="DI201" s="0">
        <f>ROUND(ROUND(AH201,0)*CX201,0)</f>
        <v/>
      </c>
      <c r="DJ201" s="0">
        <f>DG201</f>
        <v/>
      </c>
      <c r="DK201" s="0" t="n">
        <v>0</v>
      </c>
      <c r="DL201" s="0" t="inlineStr"/>
      <c r="DM201" s="0" t="n">
        <v>0</v>
      </c>
      <c r="DN201" s="0" t="inlineStr"/>
      <c r="DO201" s="0" t="n">
        <v>0</v>
      </c>
    </row>
    <row r="202">
      <c r="A202" s="0">
        <f>ROW(Source!A608)</f>
        <v/>
      </c>
      <c r="B202" s="0" t="n">
        <v>78845955</v>
      </c>
      <c r="C202" s="0" t="n">
        <v>78850111</v>
      </c>
      <c r="D202" s="0" t="n">
        <v>29110398</v>
      </c>
      <c r="E202" s="0" t="n">
        <v>1</v>
      </c>
      <c r="F202" s="0" t="n">
        <v>1</v>
      </c>
      <c r="G202" s="0" t="n">
        <v>1</v>
      </c>
      <c r="H202" s="0" t="n">
        <v>3</v>
      </c>
      <c r="I202" s="0" t="inlineStr">
        <is>
          <t>101-0388</t>
        </is>
      </c>
      <c r="J202" s="0" t="inlineStr">
        <is>
          <t>ТССЦ Московской обл., 101-0388, приказ Минстроя России №675/пр от 28.02.2017 № 254/пр</t>
        </is>
      </c>
      <c r="K202" s="0" t="inlineStr">
        <is>
          <t>Краски масляные земляные марки МА-0115 мумия, сурик железный</t>
        </is>
      </c>
      <c r="L202" s="0" t="n">
        <v>1348</v>
      </c>
      <c r="N202" s="0" t="n">
        <v>1009</v>
      </c>
      <c r="O202" s="0" t="inlineStr">
        <is>
          <t>т</t>
        </is>
      </c>
      <c r="P202" s="0" t="inlineStr">
        <is>
          <t>т</t>
        </is>
      </c>
      <c r="Q202" s="0" t="n">
        <v>1000</v>
      </c>
      <c r="W202" s="0" t="n">
        <v>0</v>
      </c>
      <c r="X202" s="0" t="n">
        <v>1625292450</v>
      </c>
      <c r="Y202" s="0">
        <f>AT202</f>
        <v/>
      </c>
      <c r="AA202" s="0" t="n">
        <v>76804.47</v>
      </c>
      <c r="AB202" s="0" t="n">
        <v>0</v>
      </c>
      <c r="AC202" s="0" t="n">
        <v>0</v>
      </c>
      <c r="AD202" s="0" t="n">
        <v>0</v>
      </c>
      <c r="AE202" s="0" t="n">
        <v>15118.99</v>
      </c>
      <c r="AF202" s="0" t="n">
        <v>0</v>
      </c>
      <c r="AG202" s="0" t="n">
        <v>0</v>
      </c>
      <c r="AH202" s="0" t="n">
        <v>0</v>
      </c>
      <c r="AI202" s="0" t="n">
        <v>5.08</v>
      </c>
      <c r="AJ202" s="0" t="n">
        <v>1</v>
      </c>
      <c r="AK202" s="0" t="n">
        <v>1</v>
      </c>
      <c r="AL202" s="0" t="n">
        <v>1</v>
      </c>
      <c r="AM202" s="0" t="n">
        <v>2</v>
      </c>
      <c r="AN202" s="0" t="n">
        <v>0</v>
      </c>
      <c r="AO202" s="0" t="n">
        <v>1</v>
      </c>
      <c r="AP202" s="0" t="n">
        <v>0</v>
      </c>
      <c r="AQ202" s="0" t="n">
        <v>0</v>
      </c>
      <c r="AR202" s="0" t="n">
        <v>0</v>
      </c>
      <c r="AS202" s="0" t="inlineStr"/>
      <c r="AT202" s="0" t="n">
        <v>0.0014</v>
      </c>
      <c r="AU202" s="0" t="inlineStr"/>
      <c r="AV202" s="0" t="n">
        <v>0</v>
      </c>
      <c r="AW202" s="0" t="n">
        <v>2</v>
      </c>
      <c r="AX202" s="0" t="n">
        <v>78850114</v>
      </c>
      <c r="AY202" s="0" t="n">
        <v>1</v>
      </c>
      <c r="AZ202" s="0" t="n">
        <v>0</v>
      </c>
      <c r="BA202" s="0" t="n">
        <v>199</v>
      </c>
      <c r="BB202" s="0" t="n">
        <v>0</v>
      </c>
      <c r="BC202" s="0" t="n">
        <v>0</v>
      </c>
      <c r="BD202" s="0" t="n">
        <v>0</v>
      </c>
      <c r="BE202" s="0" t="n">
        <v>0</v>
      </c>
      <c r="BF202" s="0" t="n">
        <v>0</v>
      </c>
      <c r="BG202" s="0" t="n">
        <v>0</v>
      </c>
      <c r="BH202" s="0" t="n">
        <v>0</v>
      </c>
      <c r="BI202" s="0" t="n">
        <v>0</v>
      </c>
      <c r="BJ202" s="0" t="n">
        <v>0</v>
      </c>
      <c r="BK202" s="0" t="n">
        <v>0</v>
      </c>
      <c r="BL202" s="0" t="n">
        <v>0</v>
      </c>
      <c r="BM202" s="0" t="n">
        <v>0</v>
      </c>
      <c r="BN202" s="0" t="n">
        <v>0</v>
      </c>
      <c r="BO202" s="0" t="n">
        <v>0</v>
      </c>
      <c r="BP202" s="0" t="n">
        <v>0</v>
      </c>
      <c r="BQ202" s="0" t="n">
        <v>0</v>
      </c>
      <c r="BR202" s="0" t="n">
        <v>0</v>
      </c>
      <c r="BS202" s="0" t="n">
        <v>0</v>
      </c>
      <c r="BT202" s="0" t="n">
        <v>0</v>
      </c>
      <c r="BU202" s="0" t="n">
        <v>0</v>
      </c>
      <c r="BV202" s="0" t="n">
        <v>0</v>
      </c>
      <c r="BW202" s="0" t="n">
        <v>0</v>
      </c>
      <c r="CV202" s="0" t="n">
        <v>0</v>
      </c>
      <c r="CW202" s="0" t="n">
        <v>0</v>
      </c>
      <c r="CX202" s="0">
        <f>ROUND(Y202*Source!I608,7)</f>
        <v/>
      </c>
      <c r="CY202" s="0">
        <f>AA202</f>
        <v/>
      </c>
      <c r="CZ202" s="0">
        <f>AE202</f>
        <v/>
      </c>
      <c r="DA202" s="0">
        <f>AI202</f>
        <v/>
      </c>
      <c r="DB202" s="0">
        <f>ROUND(ROUND(AT202*CZ202,2),2)</f>
        <v/>
      </c>
      <c r="DC202" s="0">
        <f>ROUND(ROUND(AT202*AG202,2),2)</f>
        <v/>
      </c>
      <c r="DD202" s="0" t="inlineStr"/>
      <c r="DE202" s="0" t="inlineStr"/>
      <c r="DF202" s="0">
        <f>ROUND(ROUND(AE202*AI202,0)*CX202,0)</f>
        <v/>
      </c>
      <c r="DG202" s="0">
        <f>ROUND(ROUND(AF202,0)*CX202,0)</f>
        <v/>
      </c>
      <c r="DH202" s="0">
        <f>ROUND(ROUND(AG202,0)*CX202,0)</f>
        <v/>
      </c>
      <c r="DI202" s="0">
        <f>ROUND(ROUND(AH202,0)*CX202,0)</f>
        <v/>
      </c>
      <c r="DJ202" s="0">
        <f>DF202</f>
        <v/>
      </c>
      <c r="DK202" s="0" t="n">
        <v>0</v>
      </c>
      <c r="DL202" s="0" t="inlineStr"/>
      <c r="DM202" s="0" t="n">
        <v>0</v>
      </c>
      <c r="DN202" s="0" t="inlineStr"/>
      <c r="DO202" s="0" t="n">
        <v>0</v>
      </c>
    </row>
    <row r="203">
      <c r="A203" s="0">
        <f>ROW(Source!A608)</f>
        <v/>
      </c>
      <c r="B203" s="0" t="n">
        <v>78845955</v>
      </c>
      <c r="C203" s="0" t="n">
        <v>78850111</v>
      </c>
      <c r="D203" s="0" t="n">
        <v>29110573</v>
      </c>
      <c r="E203" s="0" t="n">
        <v>1</v>
      </c>
      <c r="F203" s="0" t="n">
        <v>1</v>
      </c>
      <c r="G203" s="0" t="n">
        <v>1</v>
      </c>
      <c r="H203" s="0" t="n">
        <v>3</v>
      </c>
      <c r="I203" s="0" t="inlineStr">
        <is>
          <t>101-0628</t>
        </is>
      </c>
      <c r="J203" s="0" t="inlineStr">
        <is>
          <t>ТССЦ Московской обл., 101-0628, приказ Минстроя России №675/пр от 28.02.2017 № 254/пр</t>
        </is>
      </c>
      <c r="K203" s="0" t="inlineStr">
        <is>
          <t>Олифа комбинированная, марки К-3</t>
        </is>
      </c>
      <c r="L203" s="0" t="n">
        <v>1348</v>
      </c>
      <c r="N203" s="0" t="n">
        <v>1009</v>
      </c>
      <c r="O203" s="0" t="inlineStr">
        <is>
          <t>т</t>
        </is>
      </c>
      <c r="P203" s="0" t="inlineStr">
        <is>
          <t>т</t>
        </is>
      </c>
      <c r="Q203" s="0" t="n">
        <v>1000</v>
      </c>
      <c r="W203" s="0" t="n">
        <v>0</v>
      </c>
      <c r="X203" s="0" t="n">
        <v>24062879</v>
      </c>
      <c r="Y203" s="0">
        <f>AT203</f>
        <v/>
      </c>
      <c r="AA203" s="0" t="n">
        <v>87631.5</v>
      </c>
      <c r="AB203" s="0" t="n">
        <v>0</v>
      </c>
      <c r="AC203" s="0" t="n">
        <v>0</v>
      </c>
      <c r="AD203" s="0" t="n">
        <v>0</v>
      </c>
      <c r="AE203" s="0" t="n">
        <v>16950</v>
      </c>
      <c r="AF203" s="0" t="n">
        <v>0</v>
      </c>
      <c r="AG203" s="0" t="n">
        <v>0</v>
      </c>
      <c r="AH203" s="0" t="n">
        <v>0</v>
      </c>
      <c r="AI203" s="0" t="n">
        <v>5.17</v>
      </c>
      <c r="AJ203" s="0" t="n">
        <v>1</v>
      </c>
      <c r="AK203" s="0" t="n">
        <v>1</v>
      </c>
      <c r="AL203" s="0" t="n">
        <v>1</v>
      </c>
      <c r="AM203" s="0" t="n">
        <v>2</v>
      </c>
      <c r="AN203" s="0" t="n">
        <v>0</v>
      </c>
      <c r="AO203" s="0" t="n">
        <v>1</v>
      </c>
      <c r="AP203" s="0" t="n">
        <v>0</v>
      </c>
      <c r="AQ203" s="0" t="n">
        <v>0</v>
      </c>
      <c r="AR203" s="0" t="n">
        <v>0</v>
      </c>
      <c r="AS203" s="0" t="inlineStr"/>
      <c r="AT203" s="0" t="n">
        <v>0.0007</v>
      </c>
      <c r="AU203" s="0" t="inlineStr"/>
      <c r="AV203" s="0" t="n">
        <v>0</v>
      </c>
      <c r="AW203" s="0" t="n">
        <v>2</v>
      </c>
      <c r="AX203" s="0" t="n">
        <v>78850115</v>
      </c>
      <c r="AY203" s="0" t="n">
        <v>1</v>
      </c>
      <c r="AZ203" s="0" t="n">
        <v>0</v>
      </c>
      <c r="BA203" s="0" t="n">
        <v>200</v>
      </c>
      <c r="BB203" s="0" t="n">
        <v>0</v>
      </c>
      <c r="BC203" s="0" t="n">
        <v>0</v>
      </c>
      <c r="BD203" s="0" t="n">
        <v>0</v>
      </c>
      <c r="BE203" s="0" t="n">
        <v>0</v>
      </c>
      <c r="BF203" s="0" t="n">
        <v>0</v>
      </c>
      <c r="BG203" s="0" t="n">
        <v>0</v>
      </c>
      <c r="BH203" s="0" t="n">
        <v>0</v>
      </c>
      <c r="BI203" s="0" t="n">
        <v>0</v>
      </c>
      <c r="BJ203" s="0" t="n">
        <v>0</v>
      </c>
      <c r="BK203" s="0" t="n">
        <v>0</v>
      </c>
      <c r="BL203" s="0" t="n">
        <v>0</v>
      </c>
      <c r="BM203" s="0" t="n">
        <v>0</v>
      </c>
      <c r="BN203" s="0" t="n">
        <v>0</v>
      </c>
      <c r="BO203" s="0" t="n">
        <v>0</v>
      </c>
      <c r="BP203" s="0" t="n">
        <v>0</v>
      </c>
      <c r="BQ203" s="0" t="n">
        <v>0</v>
      </c>
      <c r="BR203" s="0" t="n">
        <v>0</v>
      </c>
      <c r="BS203" s="0" t="n">
        <v>0</v>
      </c>
      <c r="BT203" s="0" t="n">
        <v>0</v>
      </c>
      <c r="BU203" s="0" t="n">
        <v>0</v>
      </c>
      <c r="BV203" s="0" t="n">
        <v>0</v>
      </c>
      <c r="BW203" s="0" t="n">
        <v>0</v>
      </c>
      <c r="CV203" s="0" t="n">
        <v>0</v>
      </c>
      <c r="CW203" s="0" t="n">
        <v>0</v>
      </c>
      <c r="CX203" s="0">
        <f>ROUND(Y203*Source!I608,7)</f>
        <v/>
      </c>
      <c r="CY203" s="0">
        <f>AA203</f>
        <v/>
      </c>
      <c r="CZ203" s="0">
        <f>AE203</f>
        <v/>
      </c>
      <c r="DA203" s="0">
        <f>AI203</f>
        <v/>
      </c>
      <c r="DB203" s="0">
        <f>ROUND(ROUND(AT203*CZ203,2),2)</f>
        <v/>
      </c>
      <c r="DC203" s="0">
        <f>ROUND(ROUND(AT203*AG203,2),2)</f>
        <v/>
      </c>
      <c r="DD203" s="0" t="inlineStr"/>
      <c r="DE203" s="0" t="inlineStr"/>
      <c r="DF203" s="0">
        <f>ROUND(ROUND(AE203*AI203,0)*CX203,0)</f>
        <v/>
      </c>
      <c r="DG203" s="0">
        <f>ROUND(ROUND(AF203,0)*CX203,0)</f>
        <v/>
      </c>
      <c r="DH203" s="0">
        <f>ROUND(ROUND(AG203,0)*CX203,0)</f>
        <v/>
      </c>
      <c r="DI203" s="0">
        <f>ROUND(ROUND(AH203,0)*CX203,0)</f>
        <v/>
      </c>
      <c r="DJ203" s="0">
        <f>DF203</f>
        <v/>
      </c>
      <c r="DK203" s="0" t="n">
        <v>0</v>
      </c>
      <c r="DL203" s="0" t="inlineStr"/>
      <c r="DM203" s="0" t="n">
        <v>0</v>
      </c>
      <c r="DN203" s="0" t="inlineStr"/>
      <c r="DO203" s="0" t="n">
        <v>0</v>
      </c>
    </row>
    <row r="204">
      <c r="A204" s="0">
        <f>ROW(Source!A608)</f>
        <v/>
      </c>
      <c r="B204" s="0" t="n">
        <v>78845955</v>
      </c>
      <c r="C204" s="0" t="n">
        <v>78850111</v>
      </c>
      <c r="D204" s="0" t="n">
        <v>29107963</v>
      </c>
      <c r="E204" s="0" t="n">
        <v>1</v>
      </c>
      <c r="F204" s="0" t="n">
        <v>1</v>
      </c>
      <c r="G204" s="0" t="n">
        <v>1</v>
      </c>
      <c r="H204" s="0" t="n">
        <v>3</v>
      </c>
      <c r="I204" s="0" t="inlineStr">
        <is>
          <t>101-1669</t>
        </is>
      </c>
      <c r="J204" s="0" t="inlineStr">
        <is>
          <t>ТССЦ Московской обл., 101-1669, приказ Минстроя России №675/пр от 28.02.2017 № 254/пр</t>
        </is>
      </c>
      <c r="K204" s="0" t="inlineStr">
        <is>
          <t>Очес льняной</t>
        </is>
      </c>
      <c r="L204" s="0" t="n">
        <v>1346</v>
      </c>
      <c r="N204" s="0" t="n">
        <v>1009</v>
      </c>
      <c r="O204" s="0" t="inlineStr">
        <is>
          <t>кг</t>
        </is>
      </c>
      <c r="P204" s="0" t="inlineStr">
        <is>
          <t>кг</t>
        </is>
      </c>
      <c r="Q204" s="0" t="n">
        <v>1</v>
      </c>
      <c r="W204" s="0" t="n">
        <v>0</v>
      </c>
      <c r="X204" s="0" t="n">
        <v>-2113933962</v>
      </c>
      <c r="Y204" s="0">
        <f>AT204</f>
        <v/>
      </c>
      <c r="AA204" s="0" t="n">
        <v>590.67</v>
      </c>
      <c r="AB204" s="0" t="n">
        <v>0</v>
      </c>
      <c r="AC204" s="0" t="n">
        <v>0</v>
      </c>
      <c r="AD204" s="0" t="n">
        <v>0</v>
      </c>
      <c r="AE204" s="0" t="n">
        <v>37.29</v>
      </c>
      <c r="AF204" s="0" t="n">
        <v>0</v>
      </c>
      <c r="AG204" s="0" t="n">
        <v>0</v>
      </c>
      <c r="AH204" s="0" t="n">
        <v>0</v>
      </c>
      <c r="AI204" s="0" t="n">
        <v>15.84</v>
      </c>
      <c r="AJ204" s="0" t="n">
        <v>1</v>
      </c>
      <c r="AK204" s="0" t="n">
        <v>1</v>
      </c>
      <c r="AL204" s="0" t="n">
        <v>1</v>
      </c>
      <c r="AM204" s="0" t="n">
        <v>2</v>
      </c>
      <c r="AN204" s="0" t="n">
        <v>0</v>
      </c>
      <c r="AO204" s="0" t="n">
        <v>1</v>
      </c>
      <c r="AP204" s="0" t="n">
        <v>0</v>
      </c>
      <c r="AQ204" s="0" t="n">
        <v>0</v>
      </c>
      <c r="AR204" s="0" t="n">
        <v>0</v>
      </c>
      <c r="AS204" s="0" t="inlineStr"/>
      <c r="AT204" s="0" t="n">
        <v>0.7</v>
      </c>
      <c r="AU204" s="0" t="inlineStr"/>
      <c r="AV204" s="0" t="n">
        <v>0</v>
      </c>
      <c r="AW204" s="0" t="n">
        <v>2</v>
      </c>
      <c r="AX204" s="0" t="n">
        <v>78850116</v>
      </c>
      <c r="AY204" s="0" t="n">
        <v>1</v>
      </c>
      <c r="AZ204" s="0" t="n">
        <v>0</v>
      </c>
      <c r="BA204" s="0" t="n">
        <v>201</v>
      </c>
      <c r="BB204" s="0" t="n">
        <v>0</v>
      </c>
      <c r="BC204" s="0" t="n">
        <v>0</v>
      </c>
      <c r="BD204" s="0" t="n">
        <v>0</v>
      </c>
      <c r="BE204" s="0" t="n">
        <v>0</v>
      </c>
      <c r="BF204" s="0" t="n">
        <v>0</v>
      </c>
      <c r="BG204" s="0" t="n">
        <v>0</v>
      </c>
      <c r="BH204" s="0" t="n">
        <v>0</v>
      </c>
      <c r="BI204" s="0" t="n">
        <v>0</v>
      </c>
      <c r="BJ204" s="0" t="n">
        <v>0</v>
      </c>
      <c r="BK204" s="0" t="n">
        <v>0</v>
      </c>
      <c r="BL204" s="0" t="n">
        <v>0</v>
      </c>
      <c r="BM204" s="0" t="n">
        <v>0</v>
      </c>
      <c r="BN204" s="0" t="n">
        <v>0</v>
      </c>
      <c r="BO204" s="0" t="n">
        <v>0</v>
      </c>
      <c r="BP204" s="0" t="n">
        <v>0</v>
      </c>
      <c r="BQ204" s="0" t="n">
        <v>0</v>
      </c>
      <c r="BR204" s="0" t="n">
        <v>0</v>
      </c>
      <c r="BS204" s="0" t="n">
        <v>0</v>
      </c>
      <c r="BT204" s="0" t="n">
        <v>0</v>
      </c>
      <c r="BU204" s="0" t="n">
        <v>0</v>
      </c>
      <c r="BV204" s="0" t="n">
        <v>0</v>
      </c>
      <c r="BW204" s="0" t="n">
        <v>0</v>
      </c>
      <c r="CV204" s="0" t="n">
        <v>0</v>
      </c>
      <c r="CW204" s="0" t="n">
        <v>0</v>
      </c>
      <c r="CX204" s="0">
        <f>ROUND(Y204*Source!I608,7)</f>
        <v/>
      </c>
      <c r="CY204" s="0">
        <f>AA204</f>
        <v/>
      </c>
      <c r="CZ204" s="0">
        <f>AE204</f>
        <v/>
      </c>
      <c r="DA204" s="0">
        <f>AI204</f>
        <v/>
      </c>
      <c r="DB204" s="0">
        <f>ROUND(ROUND(AT204*CZ204,2),2)</f>
        <v/>
      </c>
      <c r="DC204" s="0">
        <f>ROUND(ROUND(AT204*AG204,2),2)</f>
        <v/>
      </c>
      <c r="DD204" s="0" t="inlineStr"/>
      <c r="DE204" s="0" t="inlineStr"/>
      <c r="DF204" s="0">
        <f>ROUND(ROUND(AE204*AI204,0)*CX204,0)</f>
        <v/>
      </c>
      <c r="DG204" s="0">
        <f>ROUND(ROUND(AF204,0)*CX204,0)</f>
        <v/>
      </c>
      <c r="DH204" s="0">
        <f>ROUND(ROUND(AG204,0)*CX204,0)</f>
        <v/>
      </c>
      <c r="DI204" s="0">
        <f>ROUND(ROUND(AH204,0)*CX204,0)</f>
        <v/>
      </c>
      <c r="DJ204" s="0">
        <f>DF204</f>
        <v/>
      </c>
      <c r="DK204" s="0" t="n">
        <v>0</v>
      </c>
      <c r="DL204" s="0" t="inlineStr"/>
      <c r="DM204" s="0" t="n">
        <v>0</v>
      </c>
      <c r="DN204" s="0" t="inlineStr"/>
      <c r="DO204" s="0" t="n">
        <v>0</v>
      </c>
    </row>
    <row r="205">
      <c r="A205" s="0">
        <f>ROW(Source!A608)</f>
        <v/>
      </c>
      <c r="B205" s="0" t="n">
        <v>78845955</v>
      </c>
      <c r="C205" s="0" t="n">
        <v>78850111</v>
      </c>
      <c r="D205" s="0" t="n">
        <v>29143378</v>
      </c>
      <c r="E205" s="0" t="n">
        <v>1</v>
      </c>
      <c r="F205" s="0" t="n">
        <v>1</v>
      </c>
      <c r="G205" s="0" t="n">
        <v>1</v>
      </c>
      <c r="H205" s="0" t="n">
        <v>3</v>
      </c>
      <c r="I205" s="0" t="inlineStr">
        <is>
          <t>302-0062</t>
        </is>
      </c>
      <c r="J205" s="0" t="inlineStr">
        <is>
          <t>ТССЦ Московской обл., 302-0062, приказ Минстроя России №675/пр от 28.02.2017 № 256/пр</t>
        </is>
      </c>
      <c r="K205" s="0" t="inlineStr">
        <is>
          <t>Кран шаровый муфтовый Valtec для воды диаметром 15 мм, тип в/в</t>
        </is>
      </c>
      <c r="L205" s="0" t="n">
        <v>1354</v>
      </c>
      <c r="N205" s="0" t="n">
        <v>1010</v>
      </c>
      <c r="O205" s="0" t="inlineStr">
        <is>
          <t>шт.</t>
        </is>
      </c>
      <c r="P205" s="0" t="inlineStr">
        <is>
          <t>шт.</t>
        </is>
      </c>
      <c r="Q205" s="0" t="n">
        <v>1</v>
      </c>
      <c r="W205" s="0" t="n">
        <v>0</v>
      </c>
      <c r="X205" s="0" t="n">
        <v>-1687406522</v>
      </c>
      <c r="Y205" s="0">
        <f>AT205</f>
        <v/>
      </c>
      <c r="AA205" s="0" t="n">
        <v>384.3</v>
      </c>
      <c r="AB205" s="0" t="n">
        <v>0</v>
      </c>
      <c r="AC205" s="0" t="n">
        <v>0</v>
      </c>
      <c r="AD205" s="0" t="n">
        <v>0</v>
      </c>
      <c r="AE205" s="0" t="n">
        <v>28.53</v>
      </c>
      <c r="AF205" s="0" t="n">
        <v>0</v>
      </c>
      <c r="AG205" s="0" t="n">
        <v>0</v>
      </c>
      <c r="AH205" s="0" t="n">
        <v>0</v>
      </c>
      <c r="AI205" s="0" t="n">
        <v>13.47</v>
      </c>
      <c r="AJ205" s="0" t="n">
        <v>1</v>
      </c>
      <c r="AK205" s="0" t="n">
        <v>1</v>
      </c>
      <c r="AL205" s="0" t="n">
        <v>1</v>
      </c>
      <c r="AM205" s="0" t="n">
        <v>0</v>
      </c>
      <c r="AN205" s="0" t="n">
        <v>0</v>
      </c>
      <c r="AO205" s="0" t="n">
        <v>0</v>
      </c>
      <c r="AP205" s="0" t="n">
        <v>1</v>
      </c>
      <c r="AQ205" s="0" t="n">
        <v>0</v>
      </c>
      <c r="AR205" s="0" t="n">
        <v>0</v>
      </c>
      <c r="AS205" s="0" t="inlineStr"/>
      <c r="AT205" s="0" t="n">
        <v>100</v>
      </c>
      <c r="AU205" s="0" t="inlineStr"/>
      <c r="AV205" s="0" t="n">
        <v>0</v>
      </c>
      <c r="AW205" s="0" t="n">
        <v>1</v>
      </c>
      <c r="AX205" s="0" t="n">
        <v>-1</v>
      </c>
      <c r="AY205" s="0" t="n">
        <v>0</v>
      </c>
      <c r="AZ205" s="0" t="n">
        <v>0</v>
      </c>
      <c r="BA205" s="0" t="inlineStr"/>
      <c r="BB205" s="0" t="n">
        <v>0</v>
      </c>
      <c r="BC205" s="0" t="n">
        <v>0</v>
      </c>
      <c r="BD205" s="0" t="n">
        <v>0</v>
      </c>
      <c r="BE205" s="0" t="n">
        <v>0</v>
      </c>
      <c r="BF205" s="0" t="n">
        <v>0</v>
      </c>
      <c r="BG205" s="0" t="n">
        <v>0</v>
      </c>
      <c r="BH205" s="0" t="n">
        <v>0</v>
      </c>
      <c r="BI205" s="0" t="n">
        <v>0</v>
      </c>
      <c r="BJ205" s="0" t="n">
        <v>0</v>
      </c>
      <c r="BK205" s="0" t="n">
        <v>0</v>
      </c>
      <c r="BL205" s="0" t="n">
        <v>0</v>
      </c>
      <c r="BM205" s="0" t="n">
        <v>0</v>
      </c>
      <c r="BN205" s="0" t="n">
        <v>0</v>
      </c>
      <c r="BO205" s="0" t="n">
        <v>0</v>
      </c>
      <c r="BP205" s="0" t="n">
        <v>0</v>
      </c>
      <c r="BQ205" s="0" t="n">
        <v>0</v>
      </c>
      <c r="BR205" s="0" t="n">
        <v>0</v>
      </c>
      <c r="BS205" s="0" t="n">
        <v>0</v>
      </c>
      <c r="BT205" s="0" t="n">
        <v>0</v>
      </c>
      <c r="BU205" s="0" t="n">
        <v>0</v>
      </c>
      <c r="BV205" s="0" t="n">
        <v>0</v>
      </c>
      <c r="BW205" s="0" t="n">
        <v>0</v>
      </c>
      <c r="CV205" s="0" t="n">
        <v>0</v>
      </c>
      <c r="CW205" s="0" t="n">
        <v>0</v>
      </c>
      <c r="CX205" s="0">
        <f>ROUND(Y205*Source!I608,7)</f>
        <v/>
      </c>
      <c r="CY205" s="0">
        <f>AA205</f>
        <v/>
      </c>
      <c r="CZ205" s="0">
        <f>AE205</f>
        <v/>
      </c>
      <c r="DA205" s="0">
        <f>AI205</f>
        <v/>
      </c>
      <c r="DB205" s="0">
        <f>ROUND(ROUND(AT205*CZ205,2),2)</f>
        <v/>
      </c>
      <c r="DC205" s="0">
        <f>ROUND(ROUND(AT205*AG205,2),2)</f>
        <v/>
      </c>
      <c r="DD205" s="0" t="inlineStr"/>
      <c r="DE205" s="0" t="inlineStr"/>
      <c r="DF205" s="0">
        <f>ROUND(ROUND(AE205*AI205,0)*CX205,0)</f>
        <v/>
      </c>
      <c r="DG205" s="0">
        <f>ROUND(ROUND(AF205,0)*CX205,0)</f>
        <v/>
      </c>
      <c r="DH205" s="0">
        <f>ROUND(ROUND(AG205,0)*CX205,0)</f>
        <v/>
      </c>
      <c r="DI205" s="0">
        <f>ROUND(ROUND(AH205,0)*CX205,0)</f>
        <v/>
      </c>
      <c r="DJ205" s="0">
        <f>DF205</f>
        <v/>
      </c>
      <c r="DK205" s="0" t="n">
        <v>0</v>
      </c>
      <c r="DL205" s="0" t="inlineStr"/>
      <c r="DM205" s="0" t="n">
        <v>0</v>
      </c>
      <c r="DN205" s="0" t="inlineStr"/>
      <c r="DO205" s="0" t="n">
        <v>0</v>
      </c>
    </row>
    <row r="206">
      <c r="A206" s="0">
        <f>ROW(Source!A608)</f>
        <v/>
      </c>
      <c r="B206" s="0" t="n">
        <v>78845955</v>
      </c>
      <c r="C206" s="0" t="n">
        <v>78850111</v>
      </c>
      <c r="D206" s="0" t="n">
        <v>29142465</v>
      </c>
      <c r="E206" s="0" t="n">
        <v>1</v>
      </c>
      <c r="F206" s="0" t="n">
        <v>1</v>
      </c>
      <c r="G206" s="0" t="n">
        <v>1</v>
      </c>
      <c r="H206" s="0" t="n">
        <v>3</v>
      </c>
      <c r="I206" s="0" t="inlineStr">
        <is>
          <t>302-1342</t>
        </is>
      </c>
      <c r="J206" s="0" t="inlineStr">
        <is>
          <t>ТССЦ Московской обл., 302-1342, приказ Минстроя России №675/пр от 28.02.2017 № 256/пр</t>
        </is>
      </c>
      <c r="K206" s="0" t="inlineStr">
        <is>
          <t>Вентили проходные муфтовые 15кч18п для воды давлением 1,6 МПа (16 кгс/см2), диаметром 20 мм</t>
        </is>
      </c>
      <c r="L206" s="0" t="n">
        <v>1354</v>
      </c>
      <c r="N206" s="0" t="n">
        <v>1010</v>
      </c>
      <c r="O206" s="0" t="inlineStr">
        <is>
          <t>шт.</t>
        </is>
      </c>
      <c r="P206" s="0" t="inlineStr">
        <is>
          <t>шт.</t>
        </is>
      </c>
      <c r="Q206" s="0" t="n">
        <v>1</v>
      </c>
      <c r="W206" s="0" t="n">
        <v>1</v>
      </c>
      <c r="X206" s="0" t="n">
        <v>-852705161</v>
      </c>
      <c r="Y206" s="0">
        <f>AT206</f>
        <v/>
      </c>
      <c r="AA206" s="0" t="n">
        <v>221.81</v>
      </c>
      <c r="AB206" s="0" t="n">
        <v>0</v>
      </c>
      <c r="AC206" s="0" t="n">
        <v>0</v>
      </c>
      <c r="AD206" s="0" t="n">
        <v>0</v>
      </c>
      <c r="AE206" s="0" t="n">
        <v>21.81</v>
      </c>
      <c r="AF206" s="0" t="n">
        <v>0</v>
      </c>
      <c r="AG206" s="0" t="n">
        <v>0</v>
      </c>
      <c r="AH206" s="0" t="n">
        <v>0</v>
      </c>
      <c r="AI206" s="0" t="n">
        <v>10.17</v>
      </c>
      <c r="AJ206" s="0" t="n">
        <v>1</v>
      </c>
      <c r="AK206" s="0" t="n">
        <v>1</v>
      </c>
      <c r="AL206" s="0" t="n">
        <v>1</v>
      </c>
      <c r="AM206" s="0" t="n">
        <v>2</v>
      </c>
      <c r="AN206" s="0" t="n">
        <v>0</v>
      </c>
      <c r="AO206" s="0" t="n">
        <v>1</v>
      </c>
      <c r="AP206" s="0" t="n">
        <v>0</v>
      </c>
      <c r="AQ206" s="0" t="n">
        <v>0</v>
      </c>
      <c r="AR206" s="0" t="n">
        <v>0</v>
      </c>
      <c r="AS206" s="0" t="inlineStr"/>
      <c r="AT206" s="0" t="n">
        <v>-100</v>
      </c>
      <c r="AU206" s="0" t="inlineStr"/>
      <c r="AV206" s="0" t="n">
        <v>0</v>
      </c>
      <c r="AW206" s="0" t="n">
        <v>2</v>
      </c>
      <c r="AX206" s="0" t="n">
        <v>78850117</v>
      </c>
      <c r="AY206" s="0" t="n">
        <v>1</v>
      </c>
      <c r="AZ206" s="0" t="n">
        <v>6144</v>
      </c>
      <c r="BA206" s="0" t="n">
        <v>202</v>
      </c>
      <c r="BB206" s="0" t="n">
        <v>0</v>
      </c>
      <c r="BC206" s="0" t="n">
        <v>0</v>
      </c>
      <c r="BD206" s="0" t="n">
        <v>0</v>
      </c>
      <c r="BE206" s="0" t="n">
        <v>0</v>
      </c>
      <c r="BF206" s="0" t="n">
        <v>0</v>
      </c>
      <c r="BG206" s="0" t="n">
        <v>0</v>
      </c>
      <c r="BH206" s="0" t="n">
        <v>0</v>
      </c>
      <c r="BI206" s="0" t="n">
        <v>0</v>
      </c>
      <c r="BJ206" s="0" t="n">
        <v>0</v>
      </c>
      <c r="BK206" s="0" t="n">
        <v>0</v>
      </c>
      <c r="BL206" s="0" t="n">
        <v>0</v>
      </c>
      <c r="BM206" s="0" t="n">
        <v>0</v>
      </c>
      <c r="BN206" s="0" t="n">
        <v>0</v>
      </c>
      <c r="BO206" s="0" t="n">
        <v>0</v>
      </c>
      <c r="BP206" s="0" t="n">
        <v>0</v>
      </c>
      <c r="BQ206" s="0" t="n">
        <v>0</v>
      </c>
      <c r="BR206" s="0" t="n">
        <v>0</v>
      </c>
      <c r="BS206" s="0" t="n">
        <v>0</v>
      </c>
      <c r="BT206" s="0" t="n">
        <v>0</v>
      </c>
      <c r="BU206" s="0" t="n">
        <v>0</v>
      </c>
      <c r="BV206" s="0" t="n">
        <v>0</v>
      </c>
      <c r="BW206" s="0" t="n">
        <v>0</v>
      </c>
      <c r="CV206" s="0" t="n">
        <v>0</v>
      </c>
      <c r="CW206" s="0" t="n">
        <v>0</v>
      </c>
      <c r="CX206" s="0">
        <f>ROUND(Y206*Source!I608,7)</f>
        <v/>
      </c>
      <c r="CY206" s="0">
        <f>AA206</f>
        <v/>
      </c>
      <c r="CZ206" s="0">
        <f>AE206</f>
        <v/>
      </c>
      <c r="DA206" s="0">
        <f>AI206</f>
        <v/>
      </c>
      <c r="DB206" s="0">
        <f>ROUND(ROUND(AT206*CZ206,2),2)</f>
        <v/>
      </c>
      <c r="DC206" s="0">
        <f>ROUND(ROUND(AT206*AG206,2),2)</f>
        <v/>
      </c>
      <c r="DD206" s="0" t="inlineStr"/>
      <c r="DE206" s="0" t="inlineStr"/>
      <c r="DF206" s="0">
        <f>ROUND(ROUND(AE206*AI206,0)*CX206,0)</f>
        <v/>
      </c>
      <c r="DG206" s="0">
        <f>ROUND(ROUND(AF206,0)*CX206,0)</f>
        <v/>
      </c>
      <c r="DH206" s="0">
        <f>ROUND(ROUND(AG206,0)*CX206,0)</f>
        <v/>
      </c>
      <c r="DI206" s="0">
        <f>ROUND(ROUND(AH206,0)*CX206,0)</f>
        <v/>
      </c>
      <c r="DJ206" s="0">
        <f>DF206</f>
        <v/>
      </c>
      <c r="DK206" s="0" t="n">
        <v>0</v>
      </c>
      <c r="DL206" s="0" t="inlineStr"/>
      <c r="DM206" s="0" t="n">
        <v>0</v>
      </c>
      <c r="DN206" s="0" t="inlineStr"/>
      <c r="DO206" s="0" t="n">
        <v>0</v>
      </c>
    </row>
    <row r="207">
      <c r="A207" s="0">
        <f>ROW(Source!A608)</f>
        <v/>
      </c>
      <c r="B207" s="0" t="n">
        <v>78845955</v>
      </c>
      <c r="C207" s="0" t="n">
        <v>78850111</v>
      </c>
      <c r="D207" s="0" t="n">
        <v>29164350</v>
      </c>
      <c r="E207" s="0" t="n">
        <v>1</v>
      </c>
      <c r="F207" s="0" t="n">
        <v>1</v>
      </c>
      <c r="G207" s="0" t="n">
        <v>1</v>
      </c>
      <c r="H207" s="0" t="n">
        <v>3</v>
      </c>
      <c r="I207" s="0" t="inlineStr">
        <is>
          <t>509-9899</t>
        </is>
      </c>
      <c r="J207" s="0" t="inlineStr">
        <is>
          <t>ТССЦ Московской обл., 509-9899, приказ Минстроя России №675/пр от 28.02.2017 № 258/пр</t>
        </is>
      </c>
      <c r="K207" s="0" t="inlineStr">
        <is>
          <t>Строительный мусор и масса возвратных материалов</t>
        </is>
      </c>
      <c r="L207" s="0" t="n">
        <v>1348</v>
      </c>
      <c r="N207" s="0" t="n">
        <v>1009</v>
      </c>
      <c r="O207" s="0" t="inlineStr">
        <is>
          <t>т</t>
        </is>
      </c>
      <c r="P207" s="0" t="inlineStr">
        <is>
          <t>т</t>
        </is>
      </c>
      <c r="Q207" s="0" t="n">
        <v>1000</v>
      </c>
      <c r="W207" s="0" t="n">
        <v>0</v>
      </c>
      <c r="X207" s="0" t="n">
        <v>1839160745</v>
      </c>
      <c r="Y207" s="0">
        <f>AT207</f>
        <v/>
      </c>
      <c r="AA207" s="0" t="n">
        <v>0</v>
      </c>
      <c r="AB207" s="0" t="n">
        <v>0</v>
      </c>
      <c r="AC207" s="0" t="n">
        <v>0</v>
      </c>
      <c r="AD207" s="0" t="n">
        <v>0</v>
      </c>
      <c r="AE207" s="0" t="n">
        <v>0</v>
      </c>
      <c r="AF207" s="0" t="n">
        <v>0</v>
      </c>
      <c r="AG207" s="0" t="n">
        <v>0</v>
      </c>
      <c r="AH207" s="0" t="n">
        <v>0</v>
      </c>
      <c r="AI207" s="0" t="n">
        <v>1</v>
      </c>
      <c r="AJ207" s="0" t="n">
        <v>1</v>
      </c>
      <c r="AK207" s="0" t="n">
        <v>1</v>
      </c>
      <c r="AL207" s="0" t="n">
        <v>1</v>
      </c>
      <c r="AM207" s="0" t="n">
        <v>0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0</v>
      </c>
      <c r="AS207" s="0" t="inlineStr"/>
      <c r="AT207" s="0" t="n">
        <v>0.04</v>
      </c>
      <c r="AU207" s="0" t="inlineStr"/>
      <c r="AV207" s="0" t="n">
        <v>0</v>
      </c>
      <c r="AW207" s="0" t="n">
        <v>2</v>
      </c>
      <c r="AX207" s="0" t="n">
        <v>78850118</v>
      </c>
      <c r="AY207" s="0" t="n">
        <v>1</v>
      </c>
      <c r="AZ207" s="0" t="n">
        <v>0</v>
      </c>
      <c r="BA207" s="0" t="n">
        <v>203</v>
      </c>
      <c r="BB207" s="0" t="n">
        <v>0</v>
      </c>
      <c r="BC207" s="0" t="n">
        <v>0</v>
      </c>
      <c r="BD207" s="0" t="n">
        <v>0</v>
      </c>
      <c r="BE207" s="0" t="n">
        <v>0</v>
      </c>
      <c r="BF207" s="0" t="n">
        <v>0</v>
      </c>
      <c r="BG207" s="0" t="n">
        <v>0</v>
      </c>
      <c r="BH207" s="0" t="n">
        <v>0</v>
      </c>
      <c r="BI207" s="0" t="n">
        <v>0</v>
      </c>
      <c r="BJ207" s="0" t="n">
        <v>0</v>
      </c>
      <c r="BK207" s="0" t="n">
        <v>0</v>
      </c>
      <c r="BL207" s="0" t="n">
        <v>0</v>
      </c>
      <c r="BM207" s="0" t="n">
        <v>0</v>
      </c>
      <c r="BN207" s="0" t="n">
        <v>0</v>
      </c>
      <c r="BO207" s="0" t="n">
        <v>0</v>
      </c>
      <c r="BP207" s="0" t="n">
        <v>0</v>
      </c>
      <c r="BQ207" s="0" t="n">
        <v>0</v>
      </c>
      <c r="BR207" s="0" t="n">
        <v>0</v>
      </c>
      <c r="BS207" s="0" t="n">
        <v>0</v>
      </c>
      <c r="BT207" s="0" t="n">
        <v>0</v>
      </c>
      <c r="BU207" s="0" t="n">
        <v>0</v>
      </c>
      <c r="BV207" s="0" t="n">
        <v>0</v>
      </c>
      <c r="BW207" s="0" t="n">
        <v>0</v>
      </c>
      <c r="CV207" s="0" t="n">
        <v>0</v>
      </c>
      <c r="CW207" s="0" t="n">
        <v>0</v>
      </c>
      <c r="CX207" s="0">
        <f>ROUND(Y207*Source!I608,7)</f>
        <v/>
      </c>
      <c r="CY207" s="0">
        <f>AA207</f>
        <v/>
      </c>
      <c r="CZ207" s="0">
        <f>AE207</f>
        <v/>
      </c>
      <c r="DA207" s="0">
        <f>AI207</f>
        <v/>
      </c>
      <c r="DB207" s="0">
        <f>ROUND(ROUND(AT207*CZ207,2),2)</f>
        <v/>
      </c>
      <c r="DC207" s="0">
        <f>ROUND(ROUND(AT207*AG207,2),2)</f>
        <v/>
      </c>
      <c r="DD207" s="0" t="inlineStr"/>
      <c r="DE207" s="0" t="inlineStr"/>
      <c r="DF207" s="0">
        <f>ROUND(ROUND(AE207,0)*CX207,0)</f>
        <v/>
      </c>
      <c r="DG207" s="0">
        <f>ROUND(ROUND(AF207,0)*CX207,0)</f>
        <v/>
      </c>
      <c r="DH207" s="0">
        <f>ROUND(ROUND(AG207,0)*CX207,0)</f>
        <v/>
      </c>
      <c r="DI207" s="0">
        <f>ROUND(ROUND(AH207,0)*CX207,0)</f>
        <v/>
      </c>
      <c r="DJ207" s="0">
        <f>DF207</f>
        <v/>
      </c>
      <c r="DK207" s="0" t="n">
        <v>0</v>
      </c>
      <c r="DL207" s="0" t="inlineStr"/>
      <c r="DM207" s="0" t="n">
        <v>0</v>
      </c>
      <c r="DN207" s="0" t="inlineStr"/>
      <c r="DO207" s="0" t="n">
        <v>0</v>
      </c>
    </row>
    <row r="208">
      <c r="A208" s="0">
        <f>ROW(Source!A650)</f>
        <v/>
      </c>
      <c r="B208" s="0" t="n">
        <v>78845955</v>
      </c>
      <c r="C208" s="0" t="n">
        <v>78849816</v>
      </c>
      <c r="D208" s="0" t="n">
        <v>18406785</v>
      </c>
      <c r="E208" s="0" t="n">
        <v>1</v>
      </c>
      <c r="F208" s="0" t="n">
        <v>1</v>
      </c>
      <c r="G208" s="0" t="n">
        <v>1</v>
      </c>
      <c r="H208" s="0" t="n">
        <v>1</v>
      </c>
      <c r="I208" s="0" t="inlineStr">
        <is>
          <t>1-1033-90</t>
        </is>
      </c>
      <c r="J208" s="0" t="inlineStr"/>
      <c r="K208" s="0" t="inlineStr">
        <is>
          <t>Рабочий строитель среднего разряда 3,3</t>
        </is>
      </c>
      <c r="L208" s="0" t="n">
        <v>1369</v>
      </c>
      <c r="N208" s="0" t="n">
        <v>1013</v>
      </c>
      <c r="O208" s="0" t="inlineStr">
        <is>
          <t>чел.-ч</t>
        </is>
      </c>
      <c r="P208" s="0" t="inlineStr">
        <is>
          <t>чел.-ч</t>
        </is>
      </c>
      <c r="Q208" s="0" t="n">
        <v>1</v>
      </c>
      <c r="W208" s="0" t="n">
        <v>0</v>
      </c>
      <c r="X208" s="0" t="n">
        <v>645971194</v>
      </c>
      <c r="Y208" s="0">
        <f>AT208</f>
        <v/>
      </c>
      <c r="AA208" s="0" t="n">
        <v>0</v>
      </c>
      <c r="AB208" s="0" t="n">
        <v>0</v>
      </c>
      <c r="AC208" s="0" t="n">
        <v>0</v>
      </c>
      <c r="AD208" s="0" t="n">
        <v>8.859999999999999</v>
      </c>
      <c r="AE208" s="0" t="n">
        <v>0</v>
      </c>
      <c r="AF208" s="0" t="n">
        <v>0</v>
      </c>
      <c r="AG208" s="0" t="n">
        <v>0</v>
      </c>
      <c r="AH208" s="0" t="n">
        <v>8.859999999999999</v>
      </c>
      <c r="AI208" s="0" t="n">
        <v>1</v>
      </c>
      <c r="AJ208" s="0" t="n">
        <v>1</v>
      </c>
      <c r="AK208" s="0" t="n">
        <v>1</v>
      </c>
      <c r="AL208" s="0" t="n">
        <v>1</v>
      </c>
      <c r="AM208" s="0" t="n">
        <v>-2</v>
      </c>
      <c r="AN208" s="0" t="n">
        <v>0</v>
      </c>
      <c r="AO208" s="0" t="n">
        <v>1</v>
      </c>
      <c r="AP208" s="0" t="n">
        <v>1</v>
      </c>
      <c r="AQ208" s="0" t="n">
        <v>0</v>
      </c>
      <c r="AR208" s="0" t="n">
        <v>0</v>
      </c>
      <c r="AS208" s="0" t="inlineStr"/>
      <c r="AT208" s="0" t="n">
        <v>130</v>
      </c>
      <c r="AU208" s="0" t="inlineStr"/>
      <c r="AV208" s="0" t="n">
        <v>1</v>
      </c>
      <c r="AW208" s="0" t="n">
        <v>2</v>
      </c>
      <c r="AX208" s="0" t="n">
        <v>78849842</v>
      </c>
      <c r="AY208" s="0" t="n">
        <v>1</v>
      </c>
      <c r="AZ208" s="0" t="n">
        <v>0</v>
      </c>
      <c r="BA208" s="0" t="n">
        <v>204</v>
      </c>
      <c r="BB208" s="0" t="n">
        <v>0</v>
      </c>
      <c r="BC208" s="0" t="n">
        <v>0</v>
      </c>
      <c r="BD208" s="0" t="n">
        <v>0</v>
      </c>
      <c r="BE208" s="0" t="n">
        <v>0</v>
      </c>
      <c r="BF208" s="0" t="n">
        <v>0</v>
      </c>
      <c r="BG208" s="0" t="n">
        <v>0</v>
      </c>
      <c r="BH208" s="0" t="n">
        <v>0</v>
      </c>
      <c r="BI208" s="0" t="n">
        <v>0</v>
      </c>
      <c r="BJ208" s="0" t="n">
        <v>0</v>
      </c>
      <c r="BK208" s="0" t="n">
        <v>0</v>
      </c>
      <c r="BL208" s="0" t="n">
        <v>0</v>
      </c>
      <c r="BM208" s="0" t="n">
        <v>0</v>
      </c>
      <c r="BN208" s="0" t="n">
        <v>0</v>
      </c>
      <c r="BO208" s="0" t="n">
        <v>0</v>
      </c>
      <c r="BP208" s="0" t="n">
        <v>0</v>
      </c>
      <c r="BQ208" s="0" t="n">
        <v>0</v>
      </c>
      <c r="BR208" s="0" t="n">
        <v>0</v>
      </c>
      <c r="BS208" s="0" t="n">
        <v>0</v>
      </c>
      <c r="BT208" s="0" t="n">
        <v>0</v>
      </c>
      <c r="BU208" s="0" t="n">
        <v>0</v>
      </c>
      <c r="BV208" s="0" t="n">
        <v>0</v>
      </c>
      <c r="BW208" s="0" t="n">
        <v>0</v>
      </c>
      <c r="CU208" s="0">
        <f>ROUND(AT208*Source!I650*AH208*AL208,0)</f>
        <v/>
      </c>
      <c r="CV208" s="0">
        <f>ROUND(Y208*Source!I650,7)</f>
        <v/>
      </c>
      <c r="CW208" s="0" t="n">
        <v>0</v>
      </c>
      <c r="CX208" s="0">
        <f>ROUND(Y208*Source!I650,7)</f>
        <v/>
      </c>
      <c r="CY208" s="0">
        <f>AD208</f>
        <v/>
      </c>
      <c r="CZ208" s="0">
        <f>AH208</f>
        <v/>
      </c>
      <c r="DA208" s="0">
        <f>AL208</f>
        <v/>
      </c>
      <c r="DB208" s="0">
        <f>ROUND(ROUND(AT208*CZ208,2),2)</f>
        <v/>
      </c>
      <c r="DC208" s="0">
        <f>ROUND(ROUND(AT208*AG208,2),2)</f>
        <v/>
      </c>
      <c r="DD208" s="0" t="inlineStr"/>
      <c r="DE208" s="0" t="inlineStr"/>
      <c r="DF208" s="0">
        <f>ROUND(ROUND(AE208,0)*CX208,0)</f>
        <v/>
      </c>
      <c r="DG208" s="0">
        <f>ROUND(ROUND(AF208,0)*CX208,0)</f>
        <v/>
      </c>
      <c r="DH208" s="0">
        <f>ROUND(ROUND(AG208,0)*CX208,0)</f>
        <v/>
      </c>
      <c r="DI208" s="0">
        <f>ROUND(ROUND(AH208,0)*CX208,0)</f>
        <v/>
      </c>
      <c r="DJ208" s="0">
        <f>DI208</f>
        <v/>
      </c>
      <c r="DK208" s="0" t="n">
        <v>0</v>
      </c>
      <c r="DL208" s="0" t="inlineStr"/>
      <c r="DM208" s="0" t="n">
        <v>0</v>
      </c>
      <c r="DN208" s="0" t="inlineStr"/>
      <c r="DO208" s="0" t="n">
        <v>0</v>
      </c>
    </row>
    <row r="209">
      <c r="A209" s="0">
        <f>ROW(Source!A650)</f>
        <v/>
      </c>
      <c r="B209" s="0" t="n">
        <v>78845955</v>
      </c>
      <c r="C209" s="0" t="n">
        <v>78849816</v>
      </c>
      <c r="D209" s="0" t="n">
        <v>121548</v>
      </c>
      <c r="E209" s="0" t="n">
        <v>1</v>
      </c>
      <c r="F209" s="0" t="n">
        <v>1</v>
      </c>
      <c r="G209" s="0" t="n">
        <v>1</v>
      </c>
      <c r="H209" s="0" t="n">
        <v>1</v>
      </c>
      <c r="I209" s="0" t="inlineStr">
        <is>
          <t>2</t>
        </is>
      </c>
      <c r="J209" s="0" t="inlineStr"/>
      <c r="K209" s="0" t="inlineStr">
        <is>
          <t>Затраты труда машинистов</t>
        </is>
      </c>
      <c r="L209" s="0" t="n">
        <v>608254</v>
      </c>
      <c r="N209" s="0" t="n">
        <v>1013</v>
      </c>
      <c r="O209" s="0" t="inlineStr">
        <is>
          <t>чел.час</t>
        </is>
      </c>
      <c r="P209" s="0" t="inlineStr">
        <is>
          <t>чел.час</t>
        </is>
      </c>
      <c r="Q209" s="0" t="n">
        <v>1</v>
      </c>
      <c r="W209" s="0" t="n">
        <v>0</v>
      </c>
      <c r="X209" s="0" t="n">
        <v>-185737400</v>
      </c>
      <c r="Y209" s="0">
        <f>AT209</f>
        <v/>
      </c>
      <c r="AA209" s="0" t="n">
        <v>0</v>
      </c>
      <c r="AB209" s="0" t="n">
        <v>0</v>
      </c>
      <c r="AC209" s="0" t="n">
        <v>0</v>
      </c>
      <c r="AD209" s="0" t="n">
        <v>0</v>
      </c>
      <c r="AE209" s="0" t="n">
        <v>0</v>
      </c>
      <c r="AF209" s="0" t="n">
        <v>0</v>
      </c>
      <c r="AG209" s="0" t="n">
        <v>0</v>
      </c>
      <c r="AH209" s="0" t="n">
        <v>0</v>
      </c>
      <c r="AI209" s="0" t="n">
        <v>1</v>
      </c>
      <c r="AJ209" s="0" t="n">
        <v>1</v>
      </c>
      <c r="AK209" s="0" t="n">
        <v>1</v>
      </c>
      <c r="AL209" s="0" t="n">
        <v>1</v>
      </c>
      <c r="AM209" s="0" t="n">
        <v>-2</v>
      </c>
      <c r="AN209" s="0" t="n">
        <v>0</v>
      </c>
      <c r="AO209" s="0" t="n">
        <v>1</v>
      </c>
      <c r="AP209" s="0" t="n">
        <v>1</v>
      </c>
      <c r="AQ209" s="0" t="n">
        <v>0</v>
      </c>
      <c r="AR209" s="0" t="n">
        <v>0</v>
      </c>
      <c r="AS209" s="0" t="inlineStr"/>
      <c r="AT209" s="0" t="n">
        <v>0.45</v>
      </c>
      <c r="AU209" s="0" t="inlineStr"/>
      <c r="AV209" s="0" t="n">
        <v>2</v>
      </c>
      <c r="AW209" s="0" t="n">
        <v>2</v>
      </c>
      <c r="AX209" s="0" t="n">
        <v>78849843</v>
      </c>
      <c r="AY209" s="0" t="n">
        <v>1</v>
      </c>
      <c r="AZ209" s="0" t="n">
        <v>0</v>
      </c>
      <c r="BA209" s="0" t="n">
        <v>205</v>
      </c>
      <c r="BB209" s="0" t="n">
        <v>0</v>
      </c>
      <c r="BC209" s="0" t="n">
        <v>0</v>
      </c>
      <c r="BD209" s="0" t="n">
        <v>0</v>
      </c>
      <c r="BE209" s="0" t="n">
        <v>0</v>
      </c>
      <c r="BF209" s="0" t="n">
        <v>0</v>
      </c>
      <c r="BG209" s="0" t="n">
        <v>0</v>
      </c>
      <c r="BH209" s="0" t="n">
        <v>0</v>
      </c>
      <c r="BI209" s="0" t="n">
        <v>0</v>
      </c>
      <c r="BJ209" s="0" t="n">
        <v>0</v>
      </c>
      <c r="BK209" s="0" t="n">
        <v>0</v>
      </c>
      <c r="BL209" s="0" t="n">
        <v>0</v>
      </c>
      <c r="BM209" s="0" t="n">
        <v>0</v>
      </c>
      <c r="BN209" s="0" t="n">
        <v>0</v>
      </c>
      <c r="BO209" s="0" t="n">
        <v>0</v>
      </c>
      <c r="BP209" s="0" t="n">
        <v>0</v>
      </c>
      <c r="BQ209" s="0" t="n">
        <v>0</v>
      </c>
      <c r="BR209" s="0" t="n">
        <v>0</v>
      </c>
      <c r="BS209" s="0" t="n">
        <v>0</v>
      </c>
      <c r="BT209" s="0" t="n">
        <v>0</v>
      </c>
      <c r="BU209" s="0" t="n">
        <v>0</v>
      </c>
      <c r="BV209" s="0" t="n">
        <v>0</v>
      </c>
      <c r="BW209" s="0" t="n">
        <v>0</v>
      </c>
      <c r="CV209" s="0" t="n">
        <v>0</v>
      </c>
      <c r="CW209" s="0" t="n">
        <v>0</v>
      </c>
      <c r="CX209" s="0">
        <f>ROUND(Y209*Source!I650,7)</f>
        <v/>
      </c>
      <c r="CY209" s="0">
        <f>AD209</f>
        <v/>
      </c>
      <c r="CZ209" s="0">
        <f>AH209</f>
        <v/>
      </c>
      <c r="DA209" s="0">
        <f>AL209</f>
        <v/>
      </c>
      <c r="DB209" s="0">
        <f>ROUND(ROUND(AT209*CZ209,2),2)</f>
        <v/>
      </c>
      <c r="DC209" s="0">
        <f>ROUND(ROUND(AT209*AG209,2),2)</f>
        <v/>
      </c>
      <c r="DD209" s="0" t="inlineStr"/>
      <c r="DE209" s="0" t="inlineStr"/>
      <c r="DF209" s="0">
        <f>ROUND(ROUND(AE209,0)*CX209,0)</f>
        <v/>
      </c>
      <c r="DG209" s="0">
        <f>ROUND(ROUND(AF209,0)*CX209,0)</f>
        <v/>
      </c>
      <c r="DH209" s="0">
        <f>ROUND(ROUND(AG209,0)*CX209,0)</f>
        <v/>
      </c>
      <c r="DI209" s="0">
        <f>ROUND(ROUND(AH209,0)*CX209,0)</f>
        <v/>
      </c>
      <c r="DJ209" s="0">
        <f>DI209</f>
        <v/>
      </c>
      <c r="DK209" s="0" t="n">
        <v>0</v>
      </c>
      <c r="DL209" s="0" t="inlineStr"/>
      <c r="DM209" s="0" t="n">
        <v>0</v>
      </c>
      <c r="DN209" s="0" t="inlineStr"/>
      <c r="DO209" s="0" t="n">
        <v>0</v>
      </c>
    </row>
    <row r="210">
      <c r="A210" s="0">
        <f>ROW(Source!A650)</f>
        <v/>
      </c>
      <c r="B210" s="0" t="n">
        <v>78845955</v>
      </c>
      <c r="C210" s="0" t="n">
        <v>78849816</v>
      </c>
      <c r="D210" s="0" t="n">
        <v>29172556</v>
      </c>
      <c r="E210" s="0" t="n">
        <v>1</v>
      </c>
      <c r="F210" s="0" t="n">
        <v>1</v>
      </c>
      <c r="G210" s="0" t="n">
        <v>1</v>
      </c>
      <c r="H210" s="0" t="n">
        <v>2</v>
      </c>
      <c r="I210" s="0" t="inlineStr">
        <is>
          <t>030954</t>
        </is>
      </c>
      <c r="J210" s="0" t="inlineStr">
        <is>
          <t>ТСЭМ Московской обл., 030954, приказ Минстроя России №675/пр от 28.02.2017 № 264/пр</t>
        </is>
      </c>
      <c r="K210" s="0" t="inlineStr">
        <is>
          <t>Подъемники грузоподъемностью до 500 кг одномачтовые, высота подъема 45 м</t>
        </is>
      </c>
      <c r="L210" s="0" t="n">
        <v>1368</v>
      </c>
      <c r="N210" s="0" t="n">
        <v>1011</v>
      </c>
      <c r="O210" s="0" t="inlineStr">
        <is>
          <t>маш.-ч</t>
        </is>
      </c>
      <c r="P210" s="0" t="inlineStr">
        <is>
          <t>маш.-ч</t>
        </is>
      </c>
      <c r="Q210" s="0" t="n">
        <v>1</v>
      </c>
      <c r="W210" s="0" t="n">
        <v>0</v>
      </c>
      <c r="X210" s="0" t="n">
        <v>344519037</v>
      </c>
      <c r="Y210" s="0">
        <f>AT210</f>
        <v/>
      </c>
      <c r="AA210" s="0" t="n">
        <v>0</v>
      </c>
      <c r="AB210" s="0" t="n">
        <v>728.98</v>
      </c>
      <c r="AC210" s="0" t="n">
        <v>705.38</v>
      </c>
      <c r="AD210" s="0" t="n">
        <v>0</v>
      </c>
      <c r="AE210" s="0" t="n">
        <v>0</v>
      </c>
      <c r="AF210" s="0" t="n">
        <v>31.26</v>
      </c>
      <c r="AG210" s="0" t="n">
        <v>13.5</v>
      </c>
      <c r="AH210" s="0" t="n">
        <v>0</v>
      </c>
      <c r="AI210" s="0" t="n">
        <v>1</v>
      </c>
      <c r="AJ210" s="0" t="n">
        <v>23.32</v>
      </c>
      <c r="AK210" s="0" t="n">
        <v>52.25</v>
      </c>
      <c r="AL210" s="0" t="n">
        <v>1</v>
      </c>
      <c r="AM210" s="0" t="n">
        <v>2</v>
      </c>
      <c r="AN210" s="0" t="n">
        <v>0</v>
      </c>
      <c r="AO210" s="0" t="n">
        <v>1</v>
      </c>
      <c r="AP210" s="0" t="n">
        <v>1</v>
      </c>
      <c r="AQ210" s="0" t="n">
        <v>0</v>
      </c>
      <c r="AR210" s="0" t="n">
        <v>0</v>
      </c>
      <c r="AS210" s="0" t="inlineStr"/>
      <c r="AT210" s="0" t="n">
        <v>0.45</v>
      </c>
      <c r="AU210" s="0" t="inlineStr"/>
      <c r="AV210" s="0" t="n">
        <v>0</v>
      </c>
      <c r="AW210" s="0" t="n">
        <v>2</v>
      </c>
      <c r="AX210" s="0" t="n">
        <v>78849844</v>
      </c>
      <c r="AY210" s="0" t="n">
        <v>1</v>
      </c>
      <c r="AZ210" s="0" t="n">
        <v>0</v>
      </c>
      <c r="BA210" s="0" t="n">
        <v>206</v>
      </c>
      <c r="BB210" s="0" t="n">
        <v>0</v>
      </c>
      <c r="BC210" s="0" t="n">
        <v>0</v>
      </c>
      <c r="BD210" s="0" t="n">
        <v>0</v>
      </c>
      <c r="BE210" s="0" t="n">
        <v>0</v>
      </c>
      <c r="BF210" s="0" t="n">
        <v>0</v>
      </c>
      <c r="BG210" s="0" t="n">
        <v>0</v>
      </c>
      <c r="BH210" s="0" t="n">
        <v>0</v>
      </c>
      <c r="BI210" s="0" t="n">
        <v>0</v>
      </c>
      <c r="BJ210" s="0" t="n">
        <v>0</v>
      </c>
      <c r="BK210" s="0" t="n">
        <v>0</v>
      </c>
      <c r="BL210" s="0" t="n">
        <v>0</v>
      </c>
      <c r="BM210" s="0" t="n">
        <v>0</v>
      </c>
      <c r="BN210" s="0" t="n">
        <v>0</v>
      </c>
      <c r="BO210" s="0" t="n">
        <v>0</v>
      </c>
      <c r="BP210" s="0" t="n">
        <v>0</v>
      </c>
      <c r="BQ210" s="0" t="n">
        <v>0</v>
      </c>
      <c r="BR210" s="0" t="n">
        <v>0</v>
      </c>
      <c r="BS210" s="0" t="n">
        <v>0</v>
      </c>
      <c r="BT210" s="0" t="n">
        <v>0</v>
      </c>
      <c r="BU210" s="0" t="n">
        <v>0</v>
      </c>
      <c r="BV210" s="0" t="n">
        <v>0</v>
      </c>
      <c r="BW210" s="0" t="n">
        <v>0</v>
      </c>
      <c r="CV210" s="0" t="n">
        <v>0</v>
      </c>
      <c r="CW210" s="0">
        <f>ROUND(Y210*Source!I650*DO210,7)</f>
        <v/>
      </c>
      <c r="CX210" s="0">
        <f>ROUND(Y210*Source!I650,7)</f>
        <v/>
      </c>
      <c r="CY210" s="0">
        <f>AB210</f>
        <v/>
      </c>
      <c r="CZ210" s="0">
        <f>AF210</f>
        <v/>
      </c>
      <c r="DA210" s="0">
        <f>AJ210</f>
        <v/>
      </c>
      <c r="DB210" s="0">
        <f>ROUND(ROUND(AT210*CZ210,2),2)</f>
        <v/>
      </c>
      <c r="DC210" s="0">
        <f>ROUND(ROUND(AT210*AG210,2),2)</f>
        <v/>
      </c>
      <c r="DD210" s="0" t="inlineStr"/>
      <c r="DE210" s="0" t="inlineStr"/>
      <c r="DF210" s="0">
        <f>ROUND(ROUND(AE210,0)*CX210,0)</f>
        <v/>
      </c>
      <c r="DG210" s="0">
        <f>ROUND(ROUND(AF210*AJ210,0)*CX210,0)</f>
        <v/>
      </c>
      <c r="DH210" s="0">
        <f>ROUND(ROUND(AG210*AK210,0)*CX210,0)</f>
        <v/>
      </c>
      <c r="DI210" s="0">
        <f>ROUND(ROUND(AH210,0)*CX210,0)</f>
        <v/>
      </c>
      <c r="DJ210" s="0">
        <f>DG210</f>
        <v/>
      </c>
      <c r="DK210" s="0" t="n">
        <v>0</v>
      </c>
      <c r="DL210" s="0" t="inlineStr"/>
      <c r="DM210" s="0" t="n">
        <v>0</v>
      </c>
      <c r="DN210" s="0" t="inlineStr"/>
      <c r="DO210" s="0" t="n">
        <v>0</v>
      </c>
    </row>
    <row r="211">
      <c r="A211" s="0">
        <f>ROW(Source!A650)</f>
        <v/>
      </c>
      <c r="B211" s="0" t="n">
        <v>78845955</v>
      </c>
      <c r="C211" s="0" t="n">
        <v>78849816</v>
      </c>
      <c r="D211" s="0" t="n">
        <v>29172657</v>
      </c>
      <c r="E211" s="0" t="n">
        <v>1</v>
      </c>
      <c r="F211" s="0" t="n">
        <v>1</v>
      </c>
      <c r="G211" s="0" t="n">
        <v>1</v>
      </c>
      <c r="H211" s="0" t="n">
        <v>2</v>
      </c>
      <c r="I211" s="0" t="inlineStr">
        <is>
          <t>040502</t>
        </is>
      </c>
      <c r="J211" s="0" t="inlineStr">
        <is>
          <t>ТСЭМ Московской обл., 040502, приказ Минстроя России №675/пр от 28.02.2017 № 264/пр</t>
        </is>
      </c>
      <c r="K211" s="0" t="inlineStr">
        <is>
          <t>Установки для сварки ручной дуговой (постоянного тока)</t>
        </is>
      </c>
      <c r="L211" s="0" t="n">
        <v>1368</v>
      </c>
      <c r="N211" s="0" t="n">
        <v>1011</v>
      </c>
      <c r="O211" s="0" t="inlineStr">
        <is>
          <t>маш.-ч</t>
        </is>
      </c>
      <c r="P211" s="0" t="inlineStr">
        <is>
          <t>маш.-ч</t>
        </is>
      </c>
      <c r="Q211" s="0" t="n">
        <v>1</v>
      </c>
      <c r="W211" s="0" t="n">
        <v>0</v>
      </c>
      <c r="X211" s="0" t="n">
        <v>1474986261</v>
      </c>
      <c r="Y211" s="0">
        <f>AT211</f>
        <v/>
      </c>
      <c r="AA211" s="0" t="n">
        <v>0</v>
      </c>
      <c r="AB211" s="0" t="n">
        <v>69.26000000000001</v>
      </c>
      <c r="AC211" s="0" t="n">
        <v>0</v>
      </c>
      <c r="AD211" s="0" t="n">
        <v>0</v>
      </c>
      <c r="AE211" s="0" t="n">
        <v>0</v>
      </c>
      <c r="AF211" s="0" t="n">
        <v>8.1</v>
      </c>
      <c r="AG211" s="0" t="n">
        <v>0</v>
      </c>
      <c r="AH211" s="0" t="n">
        <v>0</v>
      </c>
      <c r="AI211" s="0" t="n">
        <v>1</v>
      </c>
      <c r="AJ211" s="0" t="n">
        <v>8.550000000000001</v>
      </c>
      <c r="AK211" s="0" t="n">
        <v>52.25</v>
      </c>
      <c r="AL211" s="0" t="n">
        <v>1</v>
      </c>
      <c r="AM211" s="0" t="n">
        <v>2</v>
      </c>
      <c r="AN211" s="0" t="n">
        <v>0</v>
      </c>
      <c r="AO211" s="0" t="n">
        <v>1</v>
      </c>
      <c r="AP211" s="0" t="n">
        <v>1</v>
      </c>
      <c r="AQ211" s="0" t="n">
        <v>0</v>
      </c>
      <c r="AR211" s="0" t="n">
        <v>0</v>
      </c>
      <c r="AS211" s="0" t="inlineStr"/>
      <c r="AT211" s="0" t="n">
        <v>25.9</v>
      </c>
      <c r="AU211" s="0" t="inlineStr"/>
      <c r="AV211" s="0" t="n">
        <v>0</v>
      </c>
      <c r="AW211" s="0" t="n">
        <v>2</v>
      </c>
      <c r="AX211" s="0" t="n">
        <v>78849845</v>
      </c>
      <c r="AY211" s="0" t="n">
        <v>1</v>
      </c>
      <c r="AZ211" s="0" t="n">
        <v>0</v>
      </c>
      <c r="BA211" s="0" t="n">
        <v>207</v>
      </c>
      <c r="BB211" s="0" t="n">
        <v>0</v>
      </c>
      <c r="BC211" s="0" t="n">
        <v>0</v>
      </c>
      <c r="BD211" s="0" t="n">
        <v>0</v>
      </c>
      <c r="BE211" s="0" t="n">
        <v>0</v>
      </c>
      <c r="BF211" s="0" t="n">
        <v>0</v>
      </c>
      <c r="BG211" s="0" t="n">
        <v>0</v>
      </c>
      <c r="BH211" s="0" t="n">
        <v>0</v>
      </c>
      <c r="BI211" s="0" t="n">
        <v>0</v>
      </c>
      <c r="BJ211" s="0" t="n">
        <v>0</v>
      </c>
      <c r="BK211" s="0" t="n">
        <v>0</v>
      </c>
      <c r="BL211" s="0" t="n">
        <v>0</v>
      </c>
      <c r="BM211" s="0" t="n">
        <v>0</v>
      </c>
      <c r="BN211" s="0" t="n">
        <v>0</v>
      </c>
      <c r="BO211" s="0" t="n">
        <v>0</v>
      </c>
      <c r="BP211" s="0" t="n">
        <v>0</v>
      </c>
      <c r="BQ211" s="0" t="n">
        <v>0</v>
      </c>
      <c r="BR211" s="0" t="n">
        <v>0</v>
      </c>
      <c r="BS211" s="0" t="n">
        <v>0</v>
      </c>
      <c r="BT211" s="0" t="n">
        <v>0</v>
      </c>
      <c r="BU211" s="0" t="n">
        <v>0</v>
      </c>
      <c r="BV211" s="0" t="n">
        <v>0</v>
      </c>
      <c r="BW211" s="0" t="n">
        <v>0</v>
      </c>
      <c r="CV211" s="0" t="n">
        <v>0</v>
      </c>
      <c r="CW211" s="0">
        <f>ROUND(Y211*Source!I650*DO211,7)</f>
        <v/>
      </c>
      <c r="CX211" s="0">
        <f>ROUND(Y211*Source!I650,7)</f>
        <v/>
      </c>
      <c r="CY211" s="0">
        <f>AB211</f>
        <v/>
      </c>
      <c r="CZ211" s="0">
        <f>AF211</f>
        <v/>
      </c>
      <c r="DA211" s="0">
        <f>AJ211</f>
        <v/>
      </c>
      <c r="DB211" s="0">
        <f>ROUND(ROUND(AT211*CZ211,2),2)</f>
        <v/>
      </c>
      <c r="DC211" s="0">
        <f>ROUND(ROUND(AT211*AG211,2),2)</f>
        <v/>
      </c>
      <c r="DD211" s="0" t="inlineStr"/>
      <c r="DE211" s="0" t="inlineStr"/>
      <c r="DF211" s="0">
        <f>ROUND(ROUND(AE211,0)*CX211,0)</f>
        <v/>
      </c>
      <c r="DG211" s="0">
        <f>ROUND(ROUND(AF211*AJ211,0)*CX211,0)</f>
        <v/>
      </c>
      <c r="DH211" s="0">
        <f>ROUND(ROUND(AG211*AK211,0)*CX211,0)</f>
        <v/>
      </c>
      <c r="DI211" s="0">
        <f>ROUND(ROUND(AH211,0)*CX211,0)</f>
        <v/>
      </c>
      <c r="DJ211" s="0">
        <f>DG211</f>
        <v/>
      </c>
      <c r="DK211" s="0" t="n">
        <v>0</v>
      </c>
      <c r="DL211" s="0" t="inlineStr"/>
      <c r="DM211" s="0" t="n">
        <v>0</v>
      </c>
      <c r="DN211" s="0" t="inlineStr"/>
      <c r="DO211" s="0" t="n">
        <v>0</v>
      </c>
    </row>
    <row r="212">
      <c r="A212" s="0">
        <f>ROW(Source!A650)</f>
        <v/>
      </c>
      <c r="B212" s="0" t="n">
        <v>78845955</v>
      </c>
      <c r="C212" s="0" t="n">
        <v>78849816</v>
      </c>
      <c r="D212" s="0" t="n">
        <v>29172659</v>
      </c>
      <c r="E212" s="0" t="n">
        <v>1</v>
      </c>
      <c r="F212" s="0" t="n">
        <v>1</v>
      </c>
      <c r="G212" s="0" t="n">
        <v>1</v>
      </c>
      <c r="H212" s="0" t="n">
        <v>2</v>
      </c>
      <c r="I212" s="0" t="inlineStr">
        <is>
          <t>040504</t>
        </is>
      </c>
      <c r="J212" s="0" t="inlineStr">
        <is>
          <t>ТСЭМ Московской обл., 040504, приказ Минстроя России №675/пр от 28.02.2017 № 264/пр</t>
        </is>
      </c>
      <c r="K212" s="0" t="inlineStr">
        <is>
          <t>Аппарат для газовой сварки и резки</t>
        </is>
      </c>
      <c r="L212" s="0" t="n">
        <v>1368</v>
      </c>
      <c r="N212" s="0" t="n">
        <v>1011</v>
      </c>
      <c r="O212" s="0" t="inlineStr">
        <is>
          <t>маш.-ч</t>
        </is>
      </c>
      <c r="P212" s="0" t="inlineStr">
        <is>
          <t>маш.-ч</t>
        </is>
      </c>
      <c r="Q212" s="0" t="n">
        <v>1</v>
      </c>
      <c r="W212" s="0" t="n">
        <v>0</v>
      </c>
      <c r="X212" s="0" t="n">
        <v>1514068676</v>
      </c>
      <c r="Y212" s="0">
        <f>AT212</f>
        <v/>
      </c>
      <c r="AA212" s="0" t="n">
        <v>0</v>
      </c>
      <c r="AB212" s="0" t="n">
        <v>9.76</v>
      </c>
      <c r="AC212" s="0" t="n">
        <v>0</v>
      </c>
      <c r="AD212" s="0" t="n">
        <v>0</v>
      </c>
      <c r="AE212" s="0" t="n">
        <v>0</v>
      </c>
      <c r="AF212" s="0" t="n">
        <v>1.2</v>
      </c>
      <c r="AG212" s="0" t="n">
        <v>0</v>
      </c>
      <c r="AH212" s="0" t="n">
        <v>0</v>
      </c>
      <c r="AI212" s="0" t="n">
        <v>1</v>
      </c>
      <c r="AJ212" s="0" t="n">
        <v>8.130000000000001</v>
      </c>
      <c r="AK212" s="0" t="n">
        <v>52.25</v>
      </c>
      <c r="AL212" s="0" t="n">
        <v>1</v>
      </c>
      <c r="AM212" s="0" t="n">
        <v>2</v>
      </c>
      <c r="AN212" s="0" t="n">
        <v>0</v>
      </c>
      <c r="AO212" s="0" t="n">
        <v>1</v>
      </c>
      <c r="AP212" s="0" t="n">
        <v>1</v>
      </c>
      <c r="AQ212" s="0" t="n">
        <v>0</v>
      </c>
      <c r="AR212" s="0" t="n">
        <v>0</v>
      </c>
      <c r="AS212" s="0" t="inlineStr"/>
      <c r="AT212" s="0" t="n">
        <v>11.6</v>
      </c>
      <c r="AU212" s="0" t="inlineStr"/>
      <c r="AV212" s="0" t="n">
        <v>0</v>
      </c>
      <c r="AW212" s="0" t="n">
        <v>2</v>
      </c>
      <c r="AX212" s="0" t="n">
        <v>78849846</v>
      </c>
      <c r="AY212" s="0" t="n">
        <v>1</v>
      </c>
      <c r="AZ212" s="0" t="n">
        <v>0</v>
      </c>
      <c r="BA212" s="0" t="n">
        <v>208</v>
      </c>
      <c r="BB212" s="0" t="n">
        <v>0</v>
      </c>
      <c r="BC212" s="0" t="n">
        <v>0</v>
      </c>
      <c r="BD212" s="0" t="n">
        <v>0</v>
      </c>
      <c r="BE212" s="0" t="n">
        <v>0</v>
      </c>
      <c r="BF212" s="0" t="n">
        <v>0</v>
      </c>
      <c r="BG212" s="0" t="n">
        <v>0</v>
      </c>
      <c r="BH212" s="0" t="n">
        <v>0</v>
      </c>
      <c r="BI212" s="0" t="n">
        <v>0</v>
      </c>
      <c r="BJ212" s="0" t="n">
        <v>0</v>
      </c>
      <c r="BK212" s="0" t="n">
        <v>0</v>
      </c>
      <c r="BL212" s="0" t="n">
        <v>0</v>
      </c>
      <c r="BM212" s="0" t="n">
        <v>0</v>
      </c>
      <c r="BN212" s="0" t="n">
        <v>0</v>
      </c>
      <c r="BO212" s="0" t="n">
        <v>0</v>
      </c>
      <c r="BP212" s="0" t="n">
        <v>0</v>
      </c>
      <c r="BQ212" s="0" t="n">
        <v>0</v>
      </c>
      <c r="BR212" s="0" t="n">
        <v>0</v>
      </c>
      <c r="BS212" s="0" t="n">
        <v>0</v>
      </c>
      <c r="BT212" s="0" t="n">
        <v>0</v>
      </c>
      <c r="BU212" s="0" t="n">
        <v>0</v>
      </c>
      <c r="BV212" s="0" t="n">
        <v>0</v>
      </c>
      <c r="BW212" s="0" t="n">
        <v>0</v>
      </c>
      <c r="CV212" s="0" t="n">
        <v>0</v>
      </c>
      <c r="CW212" s="0">
        <f>ROUND(Y212*Source!I650*DO212,7)</f>
        <v/>
      </c>
      <c r="CX212" s="0">
        <f>ROUND(Y212*Source!I650,7)</f>
        <v/>
      </c>
      <c r="CY212" s="0">
        <f>AB212</f>
        <v/>
      </c>
      <c r="CZ212" s="0">
        <f>AF212</f>
        <v/>
      </c>
      <c r="DA212" s="0">
        <f>AJ212</f>
        <v/>
      </c>
      <c r="DB212" s="0">
        <f>ROUND(ROUND(AT212*CZ212,2),2)</f>
        <v/>
      </c>
      <c r="DC212" s="0">
        <f>ROUND(ROUND(AT212*AG212,2),2)</f>
        <v/>
      </c>
      <c r="DD212" s="0" t="inlineStr"/>
      <c r="DE212" s="0" t="inlineStr"/>
      <c r="DF212" s="0">
        <f>ROUND(ROUND(AE212,0)*CX212,0)</f>
        <v/>
      </c>
      <c r="DG212" s="0">
        <f>ROUND(ROUND(AF212*AJ212,0)*CX212,0)</f>
        <v/>
      </c>
      <c r="DH212" s="0">
        <f>ROUND(ROUND(AG212*AK212,0)*CX212,0)</f>
        <v/>
      </c>
      <c r="DI212" s="0">
        <f>ROUND(ROUND(AH212,0)*CX212,0)</f>
        <v/>
      </c>
      <c r="DJ212" s="0">
        <f>DG212</f>
        <v/>
      </c>
      <c r="DK212" s="0" t="n">
        <v>0</v>
      </c>
      <c r="DL212" s="0" t="inlineStr"/>
      <c r="DM212" s="0" t="n">
        <v>0</v>
      </c>
      <c r="DN212" s="0" t="inlineStr"/>
      <c r="DO212" s="0" t="n">
        <v>0</v>
      </c>
    </row>
    <row r="213">
      <c r="A213" s="0">
        <f>ROW(Source!A650)</f>
        <v/>
      </c>
      <c r="B213" s="0" t="n">
        <v>78845955</v>
      </c>
      <c r="C213" s="0" t="n">
        <v>78849816</v>
      </c>
      <c r="D213" s="0" t="n">
        <v>29174913</v>
      </c>
      <c r="E213" s="0" t="n">
        <v>1</v>
      </c>
      <c r="F213" s="0" t="n">
        <v>1</v>
      </c>
      <c r="G213" s="0" t="n">
        <v>1</v>
      </c>
      <c r="H213" s="0" t="n">
        <v>2</v>
      </c>
      <c r="I213" s="0" t="inlineStr">
        <is>
          <t>400001</t>
        </is>
      </c>
      <c r="J213" s="0" t="inlineStr">
        <is>
          <t>ТСЭМ Московской обл., 400001, приказ Минстроя России №675/пр от 28.02.2017 № 264/пр</t>
        </is>
      </c>
      <c r="K213" s="0" t="inlineStr">
        <is>
          <t>Автомобили бортовые, грузоподъемность до 5 т</t>
        </is>
      </c>
      <c r="L213" s="0" t="n">
        <v>1368</v>
      </c>
      <c r="N213" s="0" t="n">
        <v>1011</v>
      </c>
      <c r="O213" s="0" t="inlineStr">
        <is>
          <t>маш.-ч</t>
        </is>
      </c>
      <c r="P213" s="0" t="inlineStr">
        <is>
          <t>маш.-ч</t>
        </is>
      </c>
      <c r="Q213" s="0" t="n">
        <v>1</v>
      </c>
      <c r="W213" s="0" t="n">
        <v>0</v>
      </c>
      <c r="X213" s="0" t="n">
        <v>1230759911</v>
      </c>
      <c r="Y213" s="0">
        <f>AT213</f>
        <v/>
      </c>
      <c r="AA213" s="0" t="n">
        <v>0</v>
      </c>
      <c r="AB213" s="0" t="n">
        <v>2177.51</v>
      </c>
      <c r="AC213" s="0" t="n">
        <v>606.1</v>
      </c>
      <c r="AD213" s="0" t="n">
        <v>0</v>
      </c>
      <c r="AE213" s="0" t="n">
        <v>0</v>
      </c>
      <c r="AF213" s="0" t="n">
        <v>87.17</v>
      </c>
      <c r="AG213" s="0" t="n">
        <v>11.6</v>
      </c>
      <c r="AH213" s="0" t="n">
        <v>0</v>
      </c>
      <c r="AI213" s="0" t="n">
        <v>1</v>
      </c>
      <c r="AJ213" s="0" t="n">
        <v>24.98</v>
      </c>
      <c r="AK213" s="0" t="n">
        <v>52.25</v>
      </c>
      <c r="AL213" s="0" t="n">
        <v>1</v>
      </c>
      <c r="AM213" s="0" t="n">
        <v>2</v>
      </c>
      <c r="AN213" s="0" t="n">
        <v>0</v>
      </c>
      <c r="AO213" s="0" t="n">
        <v>1</v>
      </c>
      <c r="AP213" s="0" t="n">
        <v>1</v>
      </c>
      <c r="AQ213" s="0" t="n">
        <v>0</v>
      </c>
      <c r="AR213" s="0" t="n">
        <v>0</v>
      </c>
      <c r="AS213" s="0" t="inlineStr"/>
      <c r="AT213" s="0" t="n">
        <v>0.45</v>
      </c>
      <c r="AU213" s="0" t="inlineStr"/>
      <c r="AV213" s="0" t="n">
        <v>0</v>
      </c>
      <c r="AW213" s="0" t="n">
        <v>2</v>
      </c>
      <c r="AX213" s="0" t="n">
        <v>78849847</v>
      </c>
      <c r="AY213" s="0" t="n">
        <v>1</v>
      </c>
      <c r="AZ213" s="0" t="n">
        <v>0</v>
      </c>
      <c r="BA213" s="0" t="n">
        <v>209</v>
      </c>
      <c r="BB213" s="0" t="n">
        <v>0</v>
      </c>
      <c r="BC213" s="0" t="n">
        <v>0</v>
      </c>
      <c r="BD213" s="0" t="n">
        <v>0</v>
      </c>
      <c r="BE213" s="0" t="n">
        <v>0</v>
      </c>
      <c r="BF213" s="0" t="n">
        <v>0</v>
      </c>
      <c r="BG213" s="0" t="n">
        <v>0</v>
      </c>
      <c r="BH213" s="0" t="n">
        <v>0</v>
      </c>
      <c r="BI213" s="0" t="n">
        <v>0</v>
      </c>
      <c r="BJ213" s="0" t="n">
        <v>0</v>
      </c>
      <c r="BK213" s="0" t="n">
        <v>0</v>
      </c>
      <c r="BL213" s="0" t="n">
        <v>0</v>
      </c>
      <c r="BM213" s="0" t="n">
        <v>0</v>
      </c>
      <c r="BN213" s="0" t="n">
        <v>0</v>
      </c>
      <c r="BO213" s="0" t="n">
        <v>0</v>
      </c>
      <c r="BP213" s="0" t="n">
        <v>0</v>
      </c>
      <c r="BQ213" s="0" t="n">
        <v>0</v>
      </c>
      <c r="BR213" s="0" t="n">
        <v>0</v>
      </c>
      <c r="BS213" s="0" t="n">
        <v>0</v>
      </c>
      <c r="BT213" s="0" t="n">
        <v>0</v>
      </c>
      <c r="BU213" s="0" t="n">
        <v>0</v>
      </c>
      <c r="BV213" s="0" t="n">
        <v>0</v>
      </c>
      <c r="BW213" s="0" t="n">
        <v>0</v>
      </c>
      <c r="CV213" s="0" t="n">
        <v>0</v>
      </c>
      <c r="CW213" s="0">
        <f>ROUND(Y213*Source!I650*DO213,7)</f>
        <v/>
      </c>
      <c r="CX213" s="0">
        <f>ROUND(Y213*Source!I650,7)</f>
        <v/>
      </c>
      <c r="CY213" s="0">
        <f>AB213</f>
        <v/>
      </c>
      <c r="CZ213" s="0">
        <f>AF213</f>
        <v/>
      </c>
      <c r="DA213" s="0">
        <f>AJ213</f>
        <v/>
      </c>
      <c r="DB213" s="0">
        <f>ROUND(ROUND(AT213*CZ213,2),2)</f>
        <v/>
      </c>
      <c r="DC213" s="0">
        <f>ROUND(ROUND(AT213*AG213,2),2)</f>
        <v/>
      </c>
      <c r="DD213" s="0" t="inlineStr"/>
      <c r="DE213" s="0" t="inlineStr"/>
      <c r="DF213" s="0">
        <f>ROUND(ROUND(AE213,0)*CX213,0)</f>
        <v/>
      </c>
      <c r="DG213" s="0">
        <f>ROUND(ROUND(AF213*AJ213,0)*CX213,0)</f>
        <v/>
      </c>
      <c r="DH213" s="0">
        <f>ROUND(ROUND(AG213*AK213,0)*CX213,0)</f>
        <v/>
      </c>
      <c r="DI213" s="0">
        <f>ROUND(ROUND(AH213,0)*CX213,0)</f>
        <v/>
      </c>
      <c r="DJ213" s="0">
        <f>DG213</f>
        <v/>
      </c>
      <c r="DK213" s="0" t="n">
        <v>0</v>
      </c>
      <c r="DL213" s="0" t="inlineStr"/>
      <c r="DM213" s="0" t="n">
        <v>0</v>
      </c>
      <c r="DN213" s="0" t="inlineStr"/>
      <c r="DO213" s="0" t="n">
        <v>0</v>
      </c>
    </row>
    <row r="214">
      <c r="A214" s="0">
        <f>ROW(Source!A650)</f>
        <v/>
      </c>
      <c r="B214" s="0" t="n">
        <v>78845955</v>
      </c>
      <c r="C214" s="0" t="n">
        <v>78849816</v>
      </c>
      <c r="D214" s="0" t="n">
        <v>29107441</v>
      </c>
      <c r="E214" s="0" t="n">
        <v>1</v>
      </c>
      <c r="F214" s="0" t="n">
        <v>1</v>
      </c>
      <c r="G214" s="0" t="n">
        <v>1</v>
      </c>
      <c r="H214" s="0" t="n">
        <v>3</v>
      </c>
      <c r="I214" s="0" t="inlineStr">
        <is>
          <t>101-0324</t>
        </is>
      </c>
      <c r="J214" s="0" t="inlineStr">
        <is>
          <t>ТССЦ Московской обл., 101-0324, приказ Минстроя России №675/пр от 28.02.2017 № 254/пр</t>
        </is>
      </c>
      <c r="K214" s="0" t="inlineStr">
        <is>
          <t>Кислород технический газообразный</t>
        </is>
      </c>
      <c r="L214" s="0" t="n">
        <v>1339</v>
      </c>
      <c r="N214" s="0" t="n">
        <v>1007</v>
      </c>
      <c r="O214" s="0" t="inlineStr">
        <is>
          <t>м3</t>
        </is>
      </c>
      <c r="P214" s="0" t="inlineStr">
        <is>
          <t>м3</t>
        </is>
      </c>
      <c r="Q214" s="0" t="n">
        <v>1</v>
      </c>
      <c r="W214" s="0" t="n">
        <v>0</v>
      </c>
      <c r="X214" s="0" t="n">
        <v>-756465305</v>
      </c>
      <c r="Y214" s="0">
        <f>AT214</f>
        <v/>
      </c>
      <c r="AA214" s="0" t="n">
        <v>111.08</v>
      </c>
      <c r="AB214" s="0" t="n">
        <v>0</v>
      </c>
      <c r="AC214" s="0" t="n">
        <v>0</v>
      </c>
      <c r="AD214" s="0" t="n">
        <v>0</v>
      </c>
      <c r="AE214" s="0" t="n">
        <v>6.23</v>
      </c>
      <c r="AF214" s="0" t="n">
        <v>0</v>
      </c>
      <c r="AG214" s="0" t="n">
        <v>0</v>
      </c>
      <c r="AH214" s="0" t="n">
        <v>0</v>
      </c>
      <c r="AI214" s="0" t="n">
        <v>17.83</v>
      </c>
      <c r="AJ214" s="0" t="n">
        <v>1</v>
      </c>
      <c r="AK214" s="0" t="n">
        <v>1</v>
      </c>
      <c r="AL214" s="0" t="n">
        <v>1</v>
      </c>
      <c r="AM214" s="0" t="n">
        <v>2</v>
      </c>
      <c r="AN214" s="0" t="n">
        <v>0</v>
      </c>
      <c r="AO214" s="0" t="n">
        <v>1</v>
      </c>
      <c r="AP214" s="0" t="n">
        <v>1</v>
      </c>
      <c r="AQ214" s="0" t="n">
        <v>0</v>
      </c>
      <c r="AR214" s="0" t="n">
        <v>0</v>
      </c>
      <c r="AS214" s="0" t="inlineStr"/>
      <c r="AT214" s="0" t="n">
        <v>3.28</v>
      </c>
      <c r="AU214" s="0" t="inlineStr"/>
      <c r="AV214" s="0" t="n">
        <v>0</v>
      </c>
      <c r="AW214" s="0" t="n">
        <v>2</v>
      </c>
      <c r="AX214" s="0" t="n">
        <v>78849848</v>
      </c>
      <c r="AY214" s="0" t="n">
        <v>1</v>
      </c>
      <c r="AZ214" s="0" t="n">
        <v>0</v>
      </c>
      <c r="BA214" s="0" t="n">
        <v>210</v>
      </c>
      <c r="BB214" s="0" t="n">
        <v>0</v>
      </c>
      <c r="BC214" s="0" t="n">
        <v>0</v>
      </c>
      <c r="BD214" s="0" t="n">
        <v>0</v>
      </c>
      <c r="BE214" s="0" t="n">
        <v>0</v>
      </c>
      <c r="BF214" s="0" t="n">
        <v>0</v>
      </c>
      <c r="BG214" s="0" t="n">
        <v>0</v>
      </c>
      <c r="BH214" s="0" t="n">
        <v>0</v>
      </c>
      <c r="BI214" s="0" t="n">
        <v>0</v>
      </c>
      <c r="BJ214" s="0" t="n">
        <v>0</v>
      </c>
      <c r="BK214" s="0" t="n">
        <v>0</v>
      </c>
      <c r="BL214" s="0" t="n">
        <v>0</v>
      </c>
      <c r="BM214" s="0" t="n">
        <v>0</v>
      </c>
      <c r="BN214" s="0" t="n">
        <v>0</v>
      </c>
      <c r="BO214" s="0" t="n">
        <v>0</v>
      </c>
      <c r="BP214" s="0" t="n">
        <v>0</v>
      </c>
      <c r="BQ214" s="0" t="n">
        <v>0</v>
      </c>
      <c r="BR214" s="0" t="n">
        <v>0</v>
      </c>
      <c r="BS214" s="0" t="n">
        <v>0</v>
      </c>
      <c r="BT214" s="0" t="n">
        <v>0</v>
      </c>
      <c r="BU214" s="0" t="n">
        <v>0</v>
      </c>
      <c r="BV214" s="0" t="n">
        <v>0</v>
      </c>
      <c r="BW214" s="0" t="n">
        <v>0</v>
      </c>
      <c r="CV214" s="0" t="n">
        <v>0</v>
      </c>
      <c r="CW214" s="0" t="n">
        <v>0</v>
      </c>
      <c r="CX214" s="0">
        <f>ROUND(Y214*Source!I650,7)</f>
        <v/>
      </c>
      <c r="CY214" s="0">
        <f>AA214</f>
        <v/>
      </c>
      <c r="CZ214" s="0">
        <f>AE214</f>
        <v/>
      </c>
      <c r="DA214" s="0">
        <f>AI214</f>
        <v/>
      </c>
      <c r="DB214" s="0">
        <f>ROUND(ROUND(AT214*CZ214,2),2)</f>
        <v/>
      </c>
      <c r="DC214" s="0">
        <f>ROUND(ROUND(AT214*AG214,2),2)</f>
        <v/>
      </c>
      <c r="DD214" s="0" t="inlineStr"/>
      <c r="DE214" s="0" t="inlineStr"/>
      <c r="DF214" s="0">
        <f>ROUND(ROUND(AE214*AI214,0)*CX214,0)</f>
        <v/>
      </c>
      <c r="DG214" s="0">
        <f>ROUND(ROUND(AF214,0)*CX214,0)</f>
        <v/>
      </c>
      <c r="DH214" s="0">
        <f>ROUND(ROUND(AG214,0)*CX214,0)</f>
        <v/>
      </c>
      <c r="DI214" s="0">
        <f>ROUND(ROUND(AH214,0)*CX214,0)</f>
        <v/>
      </c>
      <c r="DJ214" s="0">
        <f>DF214</f>
        <v/>
      </c>
      <c r="DK214" s="0" t="n">
        <v>0</v>
      </c>
      <c r="DL214" s="0" t="inlineStr"/>
      <c r="DM214" s="0" t="n">
        <v>0</v>
      </c>
      <c r="DN214" s="0" t="inlineStr"/>
      <c r="DO214" s="0" t="n">
        <v>0</v>
      </c>
    </row>
    <row r="215">
      <c r="A215" s="0">
        <f>ROW(Source!A650)</f>
        <v/>
      </c>
      <c r="B215" s="0" t="n">
        <v>78845955</v>
      </c>
      <c r="C215" s="0" t="n">
        <v>78849816</v>
      </c>
      <c r="D215" s="0" t="n">
        <v>29113927</v>
      </c>
      <c r="E215" s="0" t="n">
        <v>1</v>
      </c>
      <c r="F215" s="0" t="n">
        <v>1</v>
      </c>
      <c r="G215" s="0" t="n">
        <v>1</v>
      </c>
      <c r="H215" s="0" t="n">
        <v>3</v>
      </c>
      <c r="I215" s="0" t="inlineStr">
        <is>
          <t>101-0807</t>
        </is>
      </c>
      <c r="J215" s="0" t="inlineStr">
        <is>
          <t>ТССЦ Московской обл., 101-0807, приказ Минстроя России №675/пр от 28.02.2017 № 254/пр</t>
        </is>
      </c>
      <c r="K215" s="0" t="inlineStr">
        <is>
          <t>Проволока сварочная легированная диаметром 4 мм</t>
        </is>
      </c>
      <c r="L215" s="0" t="n">
        <v>1348</v>
      </c>
      <c r="N215" s="0" t="n">
        <v>1009</v>
      </c>
      <c r="O215" s="0" t="inlineStr">
        <is>
          <t>т</t>
        </is>
      </c>
      <c r="P215" s="0" t="inlineStr">
        <is>
          <t>т</t>
        </is>
      </c>
      <c r="Q215" s="0" t="n">
        <v>1000</v>
      </c>
      <c r="W215" s="0" t="n">
        <v>0</v>
      </c>
      <c r="X215" s="0" t="n">
        <v>1756124173</v>
      </c>
      <c r="Y215" s="0">
        <f>AT215</f>
        <v/>
      </c>
      <c r="AA215" s="0" t="n">
        <v>144142.69</v>
      </c>
      <c r="AB215" s="0" t="n">
        <v>0</v>
      </c>
      <c r="AC215" s="0" t="n">
        <v>0</v>
      </c>
      <c r="AD215" s="0" t="n">
        <v>0</v>
      </c>
      <c r="AE215" s="0" t="n">
        <v>13559.99</v>
      </c>
      <c r="AF215" s="0" t="n">
        <v>0</v>
      </c>
      <c r="AG215" s="0" t="n">
        <v>0</v>
      </c>
      <c r="AH215" s="0" t="n">
        <v>0</v>
      </c>
      <c r="AI215" s="0" t="n">
        <v>10.63</v>
      </c>
      <c r="AJ215" s="0" t="n">
        <v>1</v>
      </c>
      <c r="AK215" s="0" t="n">
        <v>1</v>
      </c>
      <c r="AL215" s="0" t="n">
        <v>1</v>
      </c>
      <c r="AM215" s="0" t="n">
        <v>2</v>
      </c>
      <c r="AN215" s="0" t="n">
        <v>0</v>
      </c>
      <c r="AO215" s="0" t="n">
        <v>1</v>
      </c>
      <c r="AP215" s="0" t="n">
        <v>1</v>
      </c>
      <c r="AQ215" s="0" t="n">
        <v>0</v>
      </c>
      <c r="AR215" s="0" t="n">
        <v>0</v>
      </c>
      <c r="AS215" s="0" t="inlineStr"/>
      <c r="AT215" s="0" t="n">
        <v>0.001</v>
      </c>
      <c r="AU215" s="0" t="inlineStr"/>
      <c r="AV215" s="0" t="n">
        <v>0</v>
      </c>
      <c r="AW215" s="0" t="n">
        <v>2</v>
      </c>
      <c r="AX215" s="0" t="n">
        <v>78849849</v>
      </c>
      <c r="AY215" s="0" t="n">
        <v>1</v>
      </c>
      <c r="AZ215" s="0" t="n">
        <v>0</v>
      </c>
      <c r="BA215" s="0" t="n">
        <v>211</v>
      </c>
      <c r="BB215" s="0" t="n">
        <v>0</v>
      </c>
      <c r="BC215" s="0" t="n">
        <v>0</v>
      </c>
      <c r="BD215" s="0" t="n">
        <v>0</v>
      </c>
      <c r="BE215" s="0" t="n">
        <v>0</v>
      </c>
      <c r="BF215" s="0" t="n">
        <v>0</v>
      </c>
      <c r="BG215" s="0" t="n">
        <v>0</v>
      </c>
      <c r="BH215" s="0" t="n">
        <v>0</v>
      </c>
      <c r="BI215" s="0" t="n">
        <v>0</v>
      </c>
      <c r="BJ215" s="0" t="n">
        <v>0</v>
      </c>
      <c r="BK215" s="0" t="n">
        <v>0</v>
      </c>
      <c r="BL215" s="0" t="n">
        <v>0</v>
      </c>
      <c r="BM215" s="0" t="n">
        <v>0</v>
      </c>
      <c r="BN215" s="0" t="n">
        <v>0</v>
      </c>
      <c r="BO215" s="0" t="n">
        <v>0</v>
      </c>
      <c r="BP215" s="0" t="n">
        <v>0</v>
      </c>
      <c r="BQ215" s="0" t="n">
        <v>0</v>
      </c>
      <c r="BR215" s="0" t="n">
        <v>0</v>
      </c>
      <c r="BS215" s="0" t="n">
        <v>0</v>
      </c>
      <c r="BT215" s="0" t="n">
        <v>0</v>
      </c>
      <c r="BU215" s="0" t="n">
        <v>0</v>
      </c>
      <c r="BV215" s="0" t="n">
        <v>0</v>
      </c>
      <c r="BW215" s="0" t="n">
        <v>0</v>
      </c>
      <c r="CV215" s="0" t="n">
        <v>0</v>
      </c>
      <c r="CW215" s="0" t="n">
        <v>0</v>
      </c>
      <c r="CX215" s="0">
        <f>ROUND(Y215*Source!I650,7)</f>
        <v/>
      </c>
      <c r="CY215" s="0">
        <f>AA215</f>
        <v/>
      </c>
      <c r="CZ215" s="0">
        <f>AE215</f>
        <v/>
      </c>
      <c r="DA215" s="0">
        <f>AI215</f>
        <v/>
      </c>
      <c r="DB215" s="0">
        <f>ROUND(ROUND(AT215*CZ215,2),2)</f>
        <v/>
      </c>
      <c r="DC215" s="0">
        <f>ROUND(ROUND(AT215*AG215,2),2)</f>
        <v/>
      </c>
      <c r="DD215" s="0" t="inlineStr"/>
      <c r="DE215" s="0" t="inlineStr"/>
      <c r="DF215" s="0">
        <f>ROUND(ROUND(AE215*AI215,0)*CX215,0)</f>
        <v/>
      </c>
      <c r="DG215" s="0">
        <f>ROUND(ROUND(AF215,0)*CX215,0)</f>
        <v/>
      </c>
      <c r="DH215" s="0">
        <f>ROUND(ROUND(AG215,0)*CX215,0)</f>
        <v/>
      </c>
      <c r="DI215" s="0">
        <f>ROUND(ROUND(AH215,0)*CX215,0)</f>
        <v/>
      </c>
      <c r="DJ215" s="0">
        <f>DF215</f>
        <v/>
      </c>
      <c r="DK215" s="0" t="n">
        <v>0</v>
      </c>
      <c r="DL215" s="0" t="inlineStr"/>
      <c r="DM215" s="0" t="n">
        <v>0</v>
      </c>
      <c r="DN215" s="0" t="inlineStr"/>
      <c r="DO215" s="0" t="n">
        <v>0</v>
      </c>
    </row>
    <row r="216">
      <c r="A216" s="0">
        <f>ROW(Source!A650)</f>
        <v/>
      </c>
      <c r="B216" s="0" t="n">
        <v>78845955</v>
      </c>
      <c r="C216" s="0" t="n">
        <v>78849816</v>
      </c>
      <c r="D216" s="0" t="n">
        <v>29113986</v>
      </c>
      <c r="E216" s="0" t="n">
        <v>1</v>
      </c>
      <c r="F216" s="0" t="n">
        <v>1</v>
      </c>
      <c r="G216" s="0" t="n">
        <v>1</v>
      </c>
      <c r="H216" s="0" t="n">
        <v>3</v>
      </c>
      <c r="I216" s="0" t="inlineStr">
        <is>
          <t>101-1522</t>
        </is>
      </c>
      <c r="J216" s="0" t="inlineStr">
        <is>
          <t>ТССЦ Московской обл., 101-1522, приказ Минстроя России №675/пр от 28.02.2017 № 254/пр</t>
        </is>
      </c>
      <c r="K216" s="0" t="inlineStr">
        <is>
          <t>Электроды диаметром 5 мм Э42А</t>
        </is>
      </c>
      <c r="L216" s="0" t="n">
        <v>1348</v>
      </c>
      <c r="N216" s="0" t="n">
        <v>1009</v>
      </c>
      <c r="O216" s="0" t="inlineStr">
        <is>
          <t>т</t>
        </is>
      </c>
      <c r="P216" s="0" t="inlineStr">
        <is>
          <t>т</t>
        </is>
      </c>
      <c r="Q216" s="0" t="n">
        <v>1000</v>
      </c>
      <c r="W216" s="0" t="n">
        <v>0</v>
      </c>
      <c r="X216" s="0" t="n">
        <v>-2063358494</v>
      </c>
      <c r="Y216" s="0">
        <f>AT216</f>
        <v/>
      </c>
      <c r="AA216" s="0" t="n">
        <v>195841.8</v>
      </c>
      <c r="AB216" s="0" t="n">
        <v>0</v>
      </c>
      <c r="AC216" s="0" t="n">
        <v>0</v>
      </c>
      <c r="AD216" s="0" t="n">
        <v>0</v>
      </c>
      <c r="AE216" s="0" t="n">
        <v>10362</v>
      </c>
      <c r="AF216" s="0" t="n">
        <v>0</v>
      </c>
      <c r="AG216" s="0" t="n">
        <v>0</v>
      </c>
      <c r="AH216" s="0" t="n">
        <v>0</v>
      </c>
      <c r="AI216" s="0" t="n">
        <v>18.9</v>
      </c>
      <c r="AJ216" s="0" t="n">
        <v>1</v>
      </c>
      <c r="AK216" s="0" t="n">
        <v>1</v>
      </c>
      <c r="AL216" s="0" t="n">
        <v>1</v>
      </c>
      <c r="AM216" s="0" t="n">
        <v>2</v>
      </c>
      <c r="AN216" s="0" t="n">
        <v>0</v>
      </c>
      <c r="AO216" s="0" t="n">
        <v>1</v>
      </c>
      <c r="AP216" s="0" t="n">
        <v>1</v>
      </c>
      <c r="AQ216" s="0" t="n">
        <v>0</v>
      </c>
      <c r="AR216" s="0" t="n">
        <v>0</v>
      </c>
      <c r="AS216" s="0" t="inlineStr"/>
      <c r="AT216" s="0" t="n">
        <v>0.006</v>
      </c>
      <c r="AU216" s="0" t="inlineStr"/>
      <c r="AV216" s="0" t="n">
        <v>0</v>
      </c>
      <c r="AW216" s="0" t="n">
        <v>2</v>
      </c>
      <c r="AX216" s="0" t="n">
        <v>78849850</v>
      </c>
      <c r="AY216" s="0" t="n">
        <v>1</v>
      </c>
      <c r="AZ216" s="0" t="n">
        <v>0</v>
      </c>
      <c r="BA216" s="0" t="n">
        <v>212</v>
      </c>
      <c r="BB216" s="0" t="n">
        <v>0</v>
      </c>
      <c r="BC216" s="0" t="n">
        <v>0</v>
      </c>
      <c r="BD216" s="0" t="n">
        <v>0</v>
      </c>
      <c r="BE216" s="0" t="n">
        <v>0</v>
      </c>
      <c r="BF216" s="0" t="n">
        <v>0</v>
      </c>
      <c r="BG216" s="0" t="n">
        <v>0</v>
      </c>
      <c r="BH216" s="0" t="n">
        <v>0</v>
      </c>
      <c r="BI216" s="0" t="n">
        <v>0</v>
      </c>
      <c r="BJ216" s="0" t="n">
        <v>0</v>
      </c>
      <c r="BK216" s="0" t="n">
        <v>0</v>
      </c>
      <c r="BL216" s="0" t="n">
        <v>0</v>
      </c>
      <c r="BM216" s="0" t="n">
        <v>0</v>
      </c>
      <c r="BN216" s="0" t="n">
        <v>0</v>
      </c>
      <c r="BO216" s="0" t="n">
        <v>0</v>
      </c>
      <c r="BP216" s="0" t="n">
        <v>0</v>
      </c>
      <c r="BQ216" s="0" t="n">
        <v>0</v>
      </c>
      <c r="BR216" s="0" t="n">
        <v>0</v>
      </c>
      <c r="BS216" s="0" t="n">
        <v>0</v>
      </c>
      <c r="BT216" s="0" t="n">
        <v>0</v>
      </c>
      <c r="BU216" s="0" t="n">
        <v>0</v>
      </c>
      <c r="BV216" s="0" t="n">
        <v>0</v>
      </c>
      <c r="BW216" s="0" t="n">
        <v>0</v>
      </c>
      <c r="CV216" s="0" t="n">
        <v>0</v>
      </c>
      <c r="CW216" s="0" t="n">
        <v>0</v>
      </c>
      <c r="CX216" s="0">
        <f>ROUND(Y216*Source!I650,7)</f>
        <v/>
      </c>
      <c r="CY216" s="0">
        <f>AA216</f>
        <v/>
      </c>
      <c r="CZ216" s="0">
        <f>AE216</f>
        <v/>
      </c>
      <c r="DA216" s="0">
        <f>AI216</f>
        <v/>
      </c>
      <c r="DB216" s="0">
        <f>ROUND(ROUND(AT216*CZ216,2),2)</f>
        <v/>
      </c>
      <c r="DC216" s="0">
        <f>ROUND(ROUND(AT216*AG216,2),2)</f>
        <v/>
      </c>
      <c r="DD216" s="0" t="inlineStr"/>
      <c r="DE216" s="0" t="inlineStr"/>
      <c r="DF216" s="0">
        <f>ROUND(ROUND(AE216*AI216,0)*CX216,0)</f>
        <v/>
      </c>
      <c r="DG216" s="0">
        <f>ROUND(ROUND(AF216,0)*CX216,0)</f>
        <v/>
      </c>
      <c r="DH216" s="0">
        <f>ROUND(ROUND(AG216,0)*CX216,0)</f>
        <v/>
      </c>
      <c r="DI216" s="0">
        <f>ROUND(ROUND(AH216,0)*CX216,0)</f>
        <v/>
      </c>
      <c r="DJ216" s="0">
        <f>DF216</f>
        <v/>
      </c>
      <c r="DK216" s="0" t="n">
        <v>0</v>
      </c>
      <c r="DL216" s="0" t="inlineStr"/>
      <c r="DM216" s="0" t="n">
        <v>0</v>
      </c>
      <c r="DN216" s="0" t="inlineStr"/>
      <c r="DO216" s="0" t="n">
        <v>0</v>
      </c>
    </row>
    <row r="217">
      <c r="A217" s="0">
        <f>ROW(Source!A650)</f>
        <v/>
      </c>
      <c r="B217" s="0" t="n">
        <v>78845955</v>
      </c>
      <c r="C217" s="0" t="n">
        <v>78849816</v>
      </c>
      <c r="D217" s="0" t="n">
        <v>29107430</v>
      </c>
      <c r="E217" s="0" t="n">
        <v>1</v>
      </c>
      <c r="F217" s="0" t="n">
        <v>1</v>
      </c>
      <c r="G217" s="0" t="n">
        <v>1</v>
      </c>
      <c r="H217" s="0" t="n">
        <v>3</v>
      </c>
      <c r="I217" s="0" t="inlineStr">
        <is>
          <t>101-1602</t>
        </is>
      </c>
      <c r="J217" s="0" t="inlineStr">
        <is>
          <t>ТССЦ Московской обл., 101-1602, приказ Минстроя России №675/пр от 28.02.2017 № 254/пр</t>
        </is>
      </c>
      <c r="K217" s="0" t="inlineStr">
        <is>
          <t>Ацетилен газообразный технический</t>
        </is>
      </c>
      <c r="L217" s="0" t="n">
        <v>1339</v>
      </c>
      <c r="N217" s="0" t="n">
        <v>1007</v>
      </c>
      <c r="O217" s="0" t="inlineStr">
        <is>
          <t>м3</t>
        </is>
      </c>
      <c r="P217" s="0" t="inlineStr">
        <is>
          <t>м3</t>
        </is>
      </c>
      <c r="Q217" s="0" t="n">
        <v>1</v>
      </c>
      <c r="W217" s="0" t="n">
        <v>0</v>
      </c>
      <c r="X217" s="0" t="n">
        <v>-203673795</v>
      </c>
      <c r="Y217" s="0">
        <f>AT217</f>
        <v/>
      </c>
      <c r="AA217" s="0" t="n">
        <v>618.53</v>
      </c>
      <c r="AB217" s="0" t="n">
        <v>0</v>
      </c>
      <c r="AC217" s="0" t="n">
        <v>0</v>
      </c>
      <c r="AD217" s="0" t="n">
        <v>0</v>
      </c>
      <c r="AE217" s="0" t="n">
        <v>38.49</v>
      </c>
      <c r="AF217" s="0" t="n">
        <v>0</v>
      </c>
      <c r="AG217" s="0" t="n">
        <v>0</v>
      </c>
      <c r="AH217" s="0" t="n">
        <v>0</v>
      </c>
      <c r="AI217" s="0" t="n">
        <v>16.07</v>
      </c>
      <c r="AJ217" s="0" t="n">
        <v>1</v>
      </c>
      <c r="AK217" s="0" t="n">
        <v>1</v>
      </c>
      <c r="AL217" s="0" t="n">
        <v>1</v>
      </c>
      <c r="AM217" s="0" t="n">
        <v>2</v>
      </c>
      <c r="AN217" s="0" t="n">
        <v>0</v>
      </c>
      <c r="AO217" s="0" t="n">
        <v>1</v>
      </c>
      <c r="AP217" s="0" t="n">
        <v>1</v>
      </c>
      <c r="AQ217" s="0" t="n">
        <v>0</v>
      </c>
      <c r="AR217" s="0" t="n">
        <v>0</v>
      </c>
      <c r="AS217" s="0" t="inlineStr"/>
      <c r="AT217" s="0" t="n">
        <v>2.71</v>
      </c>
      <c r="AU217" s="0" t="inlineStr"/>
      <c r="AV217" s="0" t="n">
        <v>0</v>
      </c>
      <c r="AW217" s="0" t="n">
        <v>2</v>
      </c>
      <c r="AX217" s="0" t="n">
        <v>78849851</v>
      </c>
      <c r="AY217" s="0" t="n">
        <v>1</v>
      </c>
      <c r="AZ217" s="0" t="n">
        <v>0</v>
      </c>
      <c r="BA217" s="0" t="n">
        <v>213</v>
      </c>
      <c r="BB217" s="0" t="n">
        <v>0</v>
      </c>
      <c r="BC217" s="0" t="n">
        <v>0</v>
      </c>
      <c r="BD217" s="0" t="n">
        <v>0</v>
      </c>
      <c r="BE217" s="0" t="n">
        <v>0</v>
      </c>
      <c r="BF217" s="0" t="n">
        <v>0</v>
      </c>
      <c r="BG217" s="0" t="n">
        <v>0</v>
      </c>
      <c r="BH217" s="0" t="n">
        <v>0</v>
      </c>
      <c r="BI217" s="0" t="n">
        <v>0</v>
      </c>
      <c r="BJ217" s="0" t="n">
        <v>0</v>
      </c>
      <c r="BK217" s="0" t="n">
        <v>0</v>
      </c>
      <c r="BL217" s="0" t="n">
        <v>0</v>
      </c>
      <c r="BM217" s="0" t="n">
        <v>0</v>
      </c>
      <c r="BN217" s="0" t="n">
        <v>0</v>
      </c>
      <c r="BO217" s="0" t="n">
        <v>0</v>
      </c>
      <c r="BP217" s="0" t="n">
        <v>0</v>
      </c>
      <c r="BQ217" s="0" t="n">
        <v>0</v>
      </c>
      <c r="BR217" s="0" t="n">
        <v>0</v>
      </c>
      <c r="BS217" s="0" t="n">
        <v>0</v>
      </c>
      <c r="BT217" s="0" t="n">
        <v>0</v>
      </c>
      <c r="BU217" s="0" t="n">
        <v>0</v>
      </c>
      <c r="BV217" s="0" t="n">
        <v>0</v>
      </c>
      <c r="BW217" s="0" t="n">
        <v>0</v>
      </c>
      <c r="CV217" s="0" t="n">
        <v>0</v>
      </c>
      <c r="CW217" s="0" t="n">
        <v>0</v>
      </c>
      <c r="CX217" s="0">
        <f>ROUND(Y217*Source!I650,7)</f>
        <v/>
      </c>
      <c r="CY217" s="0">
        <f>AA217</f>
        <v/>
      </c>
      <c r="CZ217" s="0">
        <f>AE217</f>
        <v/>
      </c>
      <c r="DA217" s="0">
        <f>AI217</f>
        <v/>
      </c>
      <c r="DB217" s="0">
        <f>ROUND(ROUND(AT217*CZ217,2),2)</f>
        <v/>
      </c>
      <c r="DC217" s="0">
        <f>ROUND(ROUND(AT217*AG217,2),2)</f>
        <v/>
      </c>
      <c r="DD217" s="0" t="inlineStr"/>
      <c r="DE217" s="0" t="inlineStr"/>
      <c r="DF217" s="0">
        <f>ROUND(ROUND(AE217*AI217,0)*CX217,0)</f>
        <v/>
      </c>
      <c r="DG217" s="0">
        <f>ROUND(ROUND(AF217,0)*CX217,0)</f>
        <v/>
      </c>
      <c r="DH217" s="0">
        <f>ROUND(ROUND(AG217,0)*CX217,0)</f>
        <v/>
      </c>
      <c r="DI217" s="0">
        <f>ROUND(ROUND(AH217,0)*CX217,0)</f>
        <v/>
      </c>
      <c r="DJ217" s="0">
        <f>DF217</f>
        <v/>
      </c>
      <c r="DK217" s="0" t="n">
        <v>0</v>
      </c>
      <c r="DL217" s="0" t="inlineStr"/>
      <c r="DM217" s="0" t="n">
        <v>0</v>
      </c>
      <c r="DN217" s="0" t="inlineStr"/>
      <c r="DO217" s="0" t="n">
        <v>0</v>
      </c>
    </row>
    <row r="218">
      <c r="A218" s="0">
        <f>ROW(Source!A650)</f>
        <v/>
      </c>
      <c r="B218" s="0" t="n">
        <v>78845955</v>
      </c>
      <c r="C218" s="0" t="n">
        <v>78849816</v>
      </c>
      <c r="D218" s="0" t="n">
        <v>29115868</v>
      </c>
      <c r="E218" s="0" t="n">
        <v>1</v>
      </c>
      <c r="F218" s="0" t="n">
        <v>1</v>
      </c>
      <c r="G218" s="0" t="n">
        <v>1</v>
      </c>
      <c r="H218" s="0" t="n">
        <v>3</v>
      </c>
      <c r="I218" s="0" t="inlineStr">
        <is>
          <t>103-0020</t>
        </is>
      </c>
      <c r="J218" s="0" t="inlineStr">
        <is>
          <t>ТССЦ Московской обл., 103-0020, приказ Минстроя России №675/пр от 28.02.2017 № 254/пр</t>
        </is>
      </c>
      <c r="K218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218" s="0" t="n">
        <v>1301</v>
      </c>
      <c r="N218" s="0" t="n">
        <v>1003</v>
      </c>
      <c r="O218" s="0" t="inlineStr">
        <is>
          <t>м</t>
        </is>
      </c>
      <c r="P218" s="0" t="inlineStr">
        <is>
          <t>м</t>
        </is>
      </c>
      <c r="Q218" s="0" t="n">
        <v>1</v>
      </c>
      <c r="W218" s="0" t="n">
        <v>0</v>
      </c>
      <c r="X218" s="0" t="n">
        <v>-1181009624</v>
      </c>
      <c r="Y218" s="0">
        <f>AT218</f>
        <v/>
      </c>
      <c r="AA218" s="0" t="n">
        <v>404.99</v>
      </c>
      <c r="AB218" s="0" t="n">
        <v>0</v>
      </c>
      <c r="AC218" s="0" t="n">
        <v>0</v>
      </c>
      <c r="AD218" s="0" t="n">
        <v>0</v>
      </c>
      <c r="AE218" s="0" t="n">
        <v>68.41</v>
      </c>
      <c r="AF218" s="0" t="n">
        <v>0</v>
      </c>
      <c r="AG218" s="0" t="n">
        <v>0</v>
      </c>
      <c r="AH218" s="0" t="n">
        <v>0</v>
      </c>
      <c r="AI218" s="0" t="n">
        <v>5.92</v>
      </c>
      <c r="AJ218" s="0" t="n">
        <v>1</v>
      </c>
      <c r="AK218" s="0" t="n">
        <v>1</v>
      </c>
      <c r="AL218" s="0" t="n">
        <v>1</v>
      </c>
      <c r="AM218" s="0" t="n">
        <v>2</v>
      </c>
      <c r="AN218" s="0" t="n">
        <v>0</v>
      </c>
      <c r="AO218" s="0" t="n">
        <v>1</v>
      </c>
      <c r="AP218" s="0" t="n">
        <v>1</v>
      </c>
      <c r="AQ218" s="0" t="n">
        <v>0</v>
      </c>
      <c r="AR218" s="0" t="n">
        <v>0</v>
      </c>
      <c r="AS218" s="0" t="inlineStr"/>
      <c r="AT218" s="0" t="n">
        <v>107</v>
      </c>
      <c r="AU218" s="0" t="inlineStr"/>
      <c r="AV218" s="0" t="n">
        <v>0</v>
      </c>
      <c r="AW218" s="0" t="n">
        <v>2</v>
      </c>
      <c r="AX218" s="0" t="n">
        <v>78849852</v>
      </c>
      <c r="AY218" s="0" t="n">
        <v>1</v>
      </c>
      <c r="AZ218" s="0" t="n">
        <v>0</v>
      </c>
      <c r="BA218" s="0" t="n">
        <v>214</v>
      </c>
      <c r="BB218" s="0" t="n">
        <v>0</v>
      </c>
      <c r="BC218" s="0" t="n">
        <v>0</v>
      </c>
      <c r="BD218" s="0" t="n">
        <v>0</v>
      </c>
      <c r="BE218" s="0" t="n">
        <v>0</v>
      </c>
      <c r="BF218" s="0" t="n">
        <v>0</v>
      </c>
      <c r="BG218" s="0" t="n">
        <v>0</v>
      </c>
      <c r="BH218" s="0" t="n">
        <v>0</v>
      </c>
      <c r="BI218" s="0" t="n">
        <v>0</v>
      </c>
      <c r="BJ218" s="0" t="n">
        <v>0</v>
      </c>
      <c r="BK218" s="0" t="n">
        <v>0</v>
      </c>
      <c r="BL218" s="0" t="n">
        <v>0</v>
      </c>
      <c r="BM218" s="0" t="n">
        <v>0</v>
      </c>
      <c r="BN218" s="0" t="n">
        <v>0</v>
      </c>
      <c r="BO218" s="0" t="n">
        <v>0</v>
      </c>
      <c r="BP218" s="0" t="n">
        <v>0</v>
      </c>
      <c r="BQ218" s="0" t="n">
        <v>0</v>
      </c>
      <c r="BR218" s="0" t="n">
        <v>0</v>
      </c>
      <c r="BS218" s="0" t="n">
        <v>0</v>
      </c>
      <c r="BT218" s="0" t="n">
        <v>0</v>
      </c>
      <c r="BU218" s="0" t="n">
        <v>0</v>
      </c>
      <c r="BV218" s="0" t="n">
        <v>0</v>
      </c>
      <c r="BW218" s="0" t="n">
        <v>0</v>
      </c>
      <c r="CV218" s="0" t="n">
        <v>0</v>
      </c>
      <c r="CW218" s="0" t="n">
        <v>0</v>
      </c>
      <c r="CX218" s="0">
        <f>ROUND(Y218*Source!I650,7)</f>
        <v/>
      </c>
      <c r="CY218" s="0">
        <f>AA218</f>
        <v/>
      </c>
      <c r="CZ218" s="0">
        <f>AE218</f>
        <v/>
      </c>
      <c r="DA218" s="0">
        <f>AI218</f>
        <v/>
      </c>
      <c r="DB218" s="0">
        <f>ROUND(ROUND(AT218*CZ218,2),2)</f>
        <v/>
      </c>
      <c r="DC218" s="0">
        <f>ROUND(ROUND(AT218*AG218,2),2)</f>
        <v/>
      </c>
      <c r="DD218" s="0" t="inlineStr"/>
      <c r="DE218" s="0" t="inlineStr"/>
      <c r="DF218" s="0">
        <f>ROUND(ROUND(AE218*AI218,0)*CX218,0)</f>
        <v/>
      </c>
      <c r="DG218" s="0">
        <f>ROUND(ROUND(AF218,0)*CX218,0)</f>
        <v/>
      </c>
      <c r="DH218" s="0">
        <f>ROUND(ROUND(AG218,0)*CX218,0)</f>
        <v/>
      </c>
      <c r="DI218" s="0">
        <f>ROUND(ROUND(AH218,0)*CX218,0)</f>
        <v/>
      </c>
      <c r="DJ218" s="0">
        <f>DF218</f>
        <v/>
      </c>
      <c r="DK218" s="0" t="n">
        <v>0</v>
      </c>
      <c r="DL218" s="0" t="inlineStr"/>
      <c r="DM218" s="0" t="n">
        <v>0</v>
      </c>
      <c r="DN218" s="0" t="inlineStr"/>
      <c r="DO218" s="0" t="n">
        <v>0</v>
      </c>
    </row>
    <row r="219">
      <c r="A219" s="0">
        <f>ROW(Source!A651)</f>
        <v/>
      </c>
      <c r="B219" s="0" t="n">
        <v>78845955</v>
      </c>
      <c r="C219" s="0" t="n">
        <v>78850120</v>
      </c>
      <c r="D219" s="0" t="n">
        <v>18409850</v>
      </c>
      <c r="E219" s="0" t="n">
        <v>1</v>
      </c>
      <c r="F219" s="0" t="n">
        <v>1</v>
      </c>
      <c r="G219" s="0" t="n">
        <v>1</v>
      </c>
      <c r="H219" s="0" t="n">
        <v>1</v>
      </c>
      <c r="I219" s="0" t="inlineStr">
        <is>
          <t>1-1035-90</t>
        </is>
      </c>
      <c r="J219" s="0" t="inlineStr"/>
      <c r="K219" s="0" t="inlineStr">
        <is>
          <t>Рабочий строитель среднего разряда 3,5</t>
        </is>
      </c>
      <c r="L219" s="0" t="n">
        <v>1369</v>
      </c>
      <c r="N219" s="0" t="n">
        <v>1013</v>
      </c>
      <c r="O219" s="0" t="inlineStr">
        <is>
          <t>чел.-ч</t>
        </is>
      </c>
      <c r="P219" s="0" t="inlineStr">
        <is>
          <t>чел.-ч</t>
        </is>
      </c>
      <c r="Q219" s="0" t="n">
        <v>1</v>
      </c>
      <c r="W219" s="0" t="n">
        <v>0</v>
      </c>
      <c r="X219" s="0" t="n">
        <v>855544366</v>
      </c>
      <c r="Y219" s="0">
        <f>AT219</f>
        <v/>
      </c>
      <c r="AA219" s="0" t="n">
        <v>0</v>
      </c>
      <c r="AB219" s="0" t="n">
        <v>0</v>
      </c>
      <c r="AC219" s="0" t="n">
        <v>0</v>
      </c>
      <c r="AD219" s="0" t="n">
        <v>9.07</v>
      </c>
      <c r="AE219" s="0" t="n">
        <v>0</v>
      </c>
      <c r="AF219" s="0" t="n">
        <v>0</v>
      </c>
      <c r="AG219" s="0" t="n">
        <v>0</v>
      </c>
      <c r="AH219" s="0" t="n">
        <v>9.07</v>
      </c>
      <c r="AI219" s="0" t="n">
        <v>1</v>
      </c>
      <c r="AJ219" s="0" t="n">
        <v>1</v>
      </c>
      <c r="AK219" s="0" t="n">
        <v>1</v>
      </c>
      <c r="AL219" s="0" t="n">
        <v>1</v>
      </c>
      <c r="AM219" s="0" t="n">
        <v>-2</v>
      </c>
      <c r="AN219" s="0" t="n">
        <v>0</v>
      </c>
      <c r="AO219" s="0" t="n">
        <v>1</v>
      </c>
      <c r="AP219" s="0" t="n">
        <v>1</v>
      </c>
      <c r="AQ219" s="0" t="n">
        <v>0</v>
      </c>
      <c r="AR219" s="0" t="n">
        <v>0</v>
      </c>
      <c r="AS219" s="0" t="inlineStr"/>
      <c r="AT219" s="0" t="n">
        <v>422</v>
      </c>
      <c r="AU219" s="0" t="inlineStr"/>
      <c r="AV219" s="0" t="n">
        <v>1</v>
      </c>
      <c r="AW219" s="0" t="n">
        <v>2</v>
      </c>
      <c r="AX219" s="0" t="n">
        <v>78850145</v>
      </c>
      <c r="AY219" s="0" t="n">
        <v>1</v>
      </c>
      <c r="AZ219" s="0" t="n">
        <v>0</v>
      </c>
      <c r="BA219" s="0" t="n">
        <v>217</v>
      </c>
      <c r="BB219" s="0" t="n">
        <v>0</v>
      </c>
      <c r="BC219" s="0" t="n">
        <v>0</v>
      </c>
      <c r="BD219" s="0" t="n">
        <v>0</v>
      </c>
      <c r="BE219" s="0" t="n">
        <v>0</v>
      </c>
      <c r="BF219" s="0" t="n">
        <v>0</v>
      </c>
      <c r="BG219" s="0" t="n">
        <v>0</v>
      </c>
      <c r="BH219" s="0" t="n">
        <v>0</v>
      </c>
      <c r="BI219" s="0" t="n">
        <v>0</v>
      </c>
      <c r="BJ219" s="0" t="n">
        <v>0</v>
      </c>
      <c r="BK219" s="0" t="n">
        <v>0</v>
      </c>
      <c r="BL219" s="0" t="n">
        <v>0</v>
      </c>
      <c r="BM219" s="0" t="n">
        <v>0</v>
      </c>
      <c r="BN219" s="0" t="n">
        <v>0</v>
      </c>
      <c r="BO219" s="0" t="n">
        <v>0</v>
      </c>
      <c r="BP219" s="0" t="n">
        <v>0</v>
      </c>
      <c r="BQ219" s="0" t="n">
        <v>0</v>
      </c>
      <c r="BR219" s="0" t="n">
        <v>0</v>
      </c>
      <c r="BS219" s="0" t="n">
        <v>0</v>
      </c>
      <c r="BT219" s="0" t="n">
        <v>0</v>
      </c>
      <c r="BU219" s="0" t="n">
        <v>0</v>
      </c>
      <c r="BV219" s="0" t="n">
        <v>0</v>
      </c>
      <c r="BW219" s="0" t="n">
        <v>0</v>
      </c>
      <c r="CU219" s="0">
        <f>ROUND(AT219*Source!I651*AH219*AL219,0)</f>
        <v/>
      </c>
      <c r="CV219" s="0">
        <f>ROUND(Y219*Source!I651,7)</f>
        <v/>
      </c>
      <c r="CW219" s="0" t="n">
        <v>0</v>
      </c>
      <c r="CX219" s="0">
        <f>ROUND(Y219*Source!I651,7)</f>
        <v/>
      </c>
      <c r="CY219" s="0">
        <f>AD219</f>
        <v/>
      </c>
      <c r="CZ219" s="0">
        <f>AH219</f>
        <v/>
      </c>
      <c r="DA219" s="0">
        <f>AL219</f>
        <v/>
      </c>
      <c r="DB219" s="0">
        <f>ROUND(ROUND(AT219*CZ219,2),2)</f>
        <v/>
      </c>
      <c r="DC219" s="0">
        <f>ROUND(ROUND(AT219*AG219,2),2)</f>
        <v/>
      </c>
      <c r="DD219" s="0" t="inlineStr"/>
      <c r="DE219" s="0" t="inlineStr"/>
      <c r="DF219" s="0">
        <f>ROUND(ROUND(AE219,0)*CX219,0)</f>
        <v/>
      </c>
      <c r="DG219" s="0">
        <f>ROUND(ROUND(AF219,0)*CX219,0)</f>
        <v/>
      </c>
      <c r="DH219" s="0">
        <f>ROUND(ROUND(AG219,0)*CX219,0)</f>
        <v/>
      </c>
      <c r="DI219" s="0">
        <f>ROUND(ROUND(AH219,0)*CX219,0)</f>
        <v/>
      </c>
      <c r="DJ219" s="0">
        <f>DI219</f>
        <v/>
      </c>
      <c r="DK219" s="0" t="n">
        <v>0</v>
      </c>
      <c r="DL219" s="0" t="inlineStr"/>
      <c r="DM219" s="0" t="n">
        <v>0</v>
      </c>
      <c r="DN219" s="0" t="inlineStr"/>
      <c r="DO219" s="0" t="n">
        <v>0</v>
      </c>
    </row>
    <row r="220">
      <c r="A220" s="0">
        <f>ROW(Source!A651)</f>
        <v/>
      </c>
      <c r="B220" s="0" t="n">
        <v>78845955</v>
      </c>
      <c r="C220" s="0" t="n">
        <v>78850120</v>
      </c>
      <c r="D220" s="0" t="n">
        <v>29174913</v>
      </c>
      <c r="E220" s="0" t="n">
        <v>1</v>
      </c>
      <c r="F220" s="0" t="n">
        <v>1</v>
      </c>
      <c r="G220" s="0" t="n">
        <v>1</v>
      </c>
      <c r="H220" s="0" t="n">
        <v>2</v>
      </c>
      <c r="I220" s="0" t="inlineStr">
        <is>
          <t>400001</t>
        </is>
      </c>
      <c r="J220" s="0" t="inlineStr">
        <is>
          <t>ТСЭМ Московской обл., 400001, приказ Минстроя России №675/пр от 28.02.2017 № 264/пр</t>
        </is>
      </c>
      <c r="K220" s="0" t="inlineStr">
        <is>
          <t>Автомобили бортовые, грузоподъемность до 5 т</t>
        </is>
      </c>
      <c r="L220" s="0" t="n">
        <v>1368</v>
      </c>
      <c r="N220" s="0" t="n">
        <v>1011</v>
      </c>
      <c r="O220" s="0" t="inlineStr">
        <is>
          <t>маш.-ч</t>
        </is>
      </c>
      <c r="P220" s="0" t="inlineStr">
        <is>
          <t>маш.-ч</t>
        </is>
      </c>
      <c r="Q220" s="0" t="n">
        <v>1</v>
      </c>
      <c r="W220" s="0" t="n">
        <v>0</v>
      </c>
      <c r="X220" s="0" t="n">
        <v>1230759911</v>
      </c>
      <c r="Y220" s="0">
        <f>AT220</f>
        <v/>
      </c>
      <c r="AA220" s="0" t="n">
        <v>0</v>
      </c>
      <c r="AB220" s="0" t="n">
        <v>2177.51</v>
      </c>
      <c r="AC220" s="0" t="n">
        <v>606.1</v>
      </c>
      <c r="AD220" s="0" t="n">
        <v>0</v>
      </c>
      <c r="AE220" s="0" t="n">
        <v>0</v>
      </c>
      <c r="AF220" s="0" t="n">
        <v>87.17</v>
      </c>
      <c r="AG220" s="0" t="n">
        <v>11.6</v>
      </c>
      <c r="AH220" s="0" t="n">
        <v>0</v>
      </c>
      <c r="AI220" s="0" t="n">
        <v>1</v>
      </c>
      <c r="AJ220" s="0" t="n">
        <v>24.98</v>
      </c>
      <c r="AK220" s="0" t="n">
        <v>52.25</v>
      </c>
      <c r="AL220" s="0" t="n">
        <v>1</v>
      </c>
      <c r="AM220" s="0" t="n">
        <v>2</v>
      </c>
      <c r="AN220" s="0" t="n">
        <v>0</v>
      </c>
      <c r="AO220" s="0" t="n">
        <v>1</v>
      </c>
      <c r="AP220" s="0" t="n">
        <v>1</v>
      </c>
      <c r="AQ220" s="0" t="n">
        <v>0</v>
      </c>
      <c r="AR220" s="0" t="n">
        <v>0</v>
      </c>
      <c r="AS220" s="0" t="inlineStr"/>
      <c r="AT220" s="0" t="n">
        <v>4.2</v>
      </c>
      <c r="AU220" s="0" t="inlineStr"/>
      <c r="AV220" s="0" t="n">
        <v>0</v>
      </c>
      <c r="AW220" s="0" t="n">
        <v>2</v>
      </c>
      <c r="AX220" s="0" t="n">
        <v>78850146</v>
      </c>
      <c r="AY220" s="0" t="n">
        <v>1</v>
      </c>
      <c r="AZ220" s="0" t="n">
        <v>0</v>
      </c>
      <c r="BA220" s="0" t="n">
        <v>218</v>
      </c>
      <c r="BB220" s="0" t="n">
        <v>0</v>
      </c>
      <c r="BC220" s="0" t="n">
        <v>0</v>
      </c>
      <c r="BD220" s="0" t="n">
        <v>0</v>
      </c>
      <c r="BE220" s="0" t="n">
        <v>0</v>
      </c>
      <c r="BF220" s="0" t="n">
        <v>0</v>
      </c>
      <c r="BG220" s="0" t="n">
        <v>0</v>
      </c>
      <c r="BH220" s="0" t="n">
        <v>0</v>
      </c>
      <c r="BI220" s="0" t="n">
        <v>0</v>
      </c>
      <c r="BJ220" s="0" t="n">
        <v>0</v>
      </c>
      <c r="BK220" s="0" t="n">
        <v>0</v>
      </c>
      <c r="BL220" s="0" t="n">
        <v>0</v>
      </c>
      <c r="BM220" s="0" t="n">
        <v>0</v>
      </c>
      <c r="BN220" s="0" t="n">
        <v>0</v>
      </c>
      <c r="BO220" s="0" t="n">
        <v>0</v>
      </c>
      <c r="BP220" s="0" t="n">
        <v>0</v>
      </c>
      <c r="BQ220" s="0" t="n">
        <v>0</v>
      </c>
      <c r="BR220" s="0" t="n">
        <v>0</v>
      </c>
      <c r="BS220" s="0" t="n">
        <v>0</v>
      </c>
      <c r="BT220" s="0" t="n">
        <v>0</v>
      </c>
      <c r="BU220" s="0" t="n">
        <v>0</v>
      </c>
      <c r="BV220" s="0" t="n">
        <v>0</v>
      </c>
      <c r="BW220" s="0" t="n">
        <v>0</v>
      </c>
      <c r="CV220" s="0" t="n">
        <v>0</v>
      </c>
      <c r="CW220" s="0">
        <f>ROUND(Y220*Source!I651*DO220,7)</f>
        <v/>
      </c>
      <c r="CX220" s="0">
        <f>ROUND(Y220*Source!I651,7)</f>
        <v/>
      </c>
      <c r="CY220" s="0">
        <f>AB220</f>
        <v/>
      </c>
      <c r="CZ220" s="0">
        <f>AF220</f>
        <v/>
      </c>
      <c r="DA220" s="0">
        <f>AJ220</f>
        <v/>
      </c>
      <c r="DB220" s="0">
        <f>ROUND(ROUND(AT220*CZ220,2),2)</f>
        <v/>
      </c>
      <c r="DC220" s="0">
        <f>ROUND(ROUND(AT220*AG220,2),2)</f>
        <v/>
      </c>
      <c r="DD220" s="0" t="inlineStr"/>
      <c r="DE220" s="0" t="inlineStr"/>
      <c r="DF220" s="0">
        <f>ROUND(ROUND(AE220,0)*CX220,0)</f>
        <v/>
      </c>
      <c r="DG220" s="0">
        <f>ROUND(ROUND(AF220*AJ220,0)*CX220,0)</f>
        <v/>
      </c>
      <c r="DH220" s="0">
        <f>ROUND(ROUND(AG220*AK220,0)*CX220,0)</f>
        <v/>
      </c>
      <c r="DI220" s="0">
        <f>ROUND(ROUND(AH220,0)*CX220,0)</f>
        <v/>
      </c>
      <c r="DJ220" s="0">
        <f>DG220</f>
        <v/>
      </c>
      <c r="DK220" s="0" t="n">
        <v>0</v>
      </c>
      <c r="DL220" s="0" t="inlineStr"/>
      <c r="DM220" s="0" t="n">
        <v>0</v>
      </c>
      <c r="DN220" s="0" t="inlineStr"/>
      <c r="DO220" s="0" t="n">
        <v>0</v>
      </c>
    </row>
    <row r="221">
      <c r="A221" s="0">
        <f>ROW(Source!A651)</f>
        <v/>
      </c>
      <c r="B221" s="0" t="n">
        <v>78845955</v>
      </c>
      <c r="C221" s="0" t="n">
        <v>78850120</v>
      </c>
      <c r="D221" s="0" t="n">
        <v>29114241</v>
      </c>
      <c r="E221" s="0" t="n">
        <v>1</v>
      </c>
      <c r="F221" s="0" t="n">
        <v>1</v>
      </c>
      <c r="G221" s="0" t="n">
        <v>1</v>
      </c>
      <c r="H221" s="0" t="n">
        <v>3</v>
      </c>
      <c r="I221" s="0" t="inlineStr">
        <is>
          <t>101-2577</t>
        </is>
      </c>
      <c r="J221" s="0" t="inlineStr">
        <is>
          <t>ТССЦ Московской обл., 101-2577, приказ Минстроя России №675/пр от 28.02.2017 № 254/пр</t>
        </is>
      </c>
      <c r="K221" s="0" t="inlineStr">
        <is>
          <t>Болты с гайками и шайбами для санитарно-технических работ диаметром 20-22 мм</t>
        </is>
      </c>
      <c r="L221" s="0" t="n">
        <v>1348</v>
      </c>
      <c r="N221" s="0" t="n">
        <v>1009</v>
      </c>
      <c r="O221" s="0" t="inlineStr">
        <is>
          <t>т</t>
        </is>
      </c>
      <c r="P221" s="0" t="inlineStr">
        <is>
          <t>т</t>
        </is>
      </c>
      <c r="Q221" s="0" t="n">
        <v>1000</v>
      </c>
      <c r="W221" s="0" t="n">
        <v>0</v>
      </c>
      <c r="X221" s="0" t="n">
        <v>509278498</v>
      </c>
      <c r="Y221" s="0">
        <f>AT221</f>
        <v/>
      </c>
      <c r="AA221" s="0" t="n">
        <v>152821.09</v>
      </c>
      <c r="AB221" s="0" t="n">
        <v>0</v>
      </c>
      <c r="AC221" s="0" t="n">
        <v>0</v>
      </c>
      <c r="AD221" s="0" t="n">
        <v>0</v>
      </c>
      <c r="AE221" s="0" t="n">
        <v>13559.99</v>
      </c>
      <c r="AF221" s="0" t="n">
        <v>0</v>
      </c>
      <c r="AG221" s="0" t="n">
        <v>0</v>
      </c>
      <c r="AH221" s="0" t="n">
        <v>0</v>
      </c>
      <c r="AI221" s="0" t="n">
        <v>11.27</v>
      </c>
      <c r="AJ221" s="0" t="n">
        <v>1</v>
      </c>
      <c r="AK221" s="0" t="n">
        <v>1</v>
      </c>
      <c r="AL221" s="0" t="n">
        <v>1</v>
      </c>
      <c r="AM221" s="0" t="n">
        <v>2</v>
      </c>
      <c r="AN221" s="0" t="n">
        <v>0</v>
      </c>
      <c r="AO221" s="0" t="n">
        <v>1</v>
      </c>
      <c r="AP221" s="0" t="n">
        <v>1</v>
      </c>
      <c r="AQ221" s="0" t="n">
        <v>0</v>
      </c>
      <c r="AR221" s="0" t="n">
        <v>0</v>
      </c>
      <c r="AS221" s="0" t="inlineStr"/>
      <c r="AT221" s="0" t="n">
        <v>0.21</v>
      </c>
      <c r="AU221" s="0" t="inlineStr"/>
      <c r="AV221" s="0" t="n">
        <v>0</v>
      </c>
      <c r="AW221" s="0" t="n">
        <v>2</v>
      </c>
      <c r="AX221" s="0" t="n">
        <v>78850147</v>
      </c>
      <c r="AY221" s="0" t="n">
        <v>1</v>
      </c>
      <c r="AZ221" s="0" t="n">
        <v>0</v>
      </c>
      <c r="BA221" s="0" t="n">
        <v>219</v>
      </c>
      <c r="BB221" s="0" t="n">
        <v>0</v>
      </c>
      <c r="BC221" s="0" t="n">
        <v>0</v>
      </c>
      <c r="BD221" s="0" t="n">
        <v>0</v>
      </c>
      <c r="BE221" s="0" t="n">
        <v>0</v>
      </c>
      <c r="BF221" s="0" t="n">
        <v>0</v>
      </c>
      <c r="BG221" s="0" t="n">
        <v>0</v>
      </c>
      <c r="BH221" s="0" t="n">
        <v>0</v>
      </c>
      <c r="BI221" s="0" t="n">
        <v>0</v>
      </c>
      <c r="BJ221" s="0" t="n">
        <v>0</v>
      </c>
      <c r="BK221" s="0" t="n">
        <v>0</v>
      </c>
      <c r="BL221" s="0" t="n">
        <v>0</v>
      </c>
      <c r="BM221" s="0" t="n">
        <v>0</v>
      </c>
      <c r="BN221" s="0" t="n">
        <v>0</v>
      </c>
      <c r="BO221" s="0" t="n">
        <v>0</v>
      </c>
      <c r="BP221" s="0" t="n">
        <v>0</v>
      </c>
      <c r="BQ221" s="0" t="n">
        <v>0</v>
      </c>
      <c r="BR221" s="0" t="n">
        <v>0</v>
      </c>
      <c r="BS221" s="0" t="n">
        <v>0</v>
      </c>
      <c r="BT221" s="0" t="n">
        <v>0</v>
      </c>
      <c r="BU221" s="0" t="n">
        <v>0</v>
      </c>
      <c r="BV221" s="0" t="n">
        <v>0</v>
      </c>
      <c r="BW221" s="0" t="n">
        <v>0</v>
      </c>
      <c r="CV221" s="0" t="n">
        <v>0</v>
      </c>
      <c r="CW221" s="0" t="n">
        <v>0</v>
      </c>
      <c r="CX221" s="0">
        <f>ROUND(Y221*Source!I651,7)</f>
        <v/>
      </c>
      <c r="CY221" s="0">
        <f>AA221</f>
        <v/>
      </c>
      <c r="CZ221" s="0">
        <f>AE221</f>
        <v/>
      </c>
      <c r="DA221" s="0">
        <f>AI221</f>
        <v/>
      </c>
      <c r="DB221" s="0">
        <f>ROUND(ROUND(AT221*CZ221,2),2)</f>
        <v/>
      </c>
      <c r="DC221" s="0">
        <f>ROUND(ROUND(AT221*AG221,2),2)</f>
        <v/>
      </c>
      <c r="DD221" s="0" t="inlineStr"/>
      <c r="DE221" s="0" t="inlineStr"/>
      <c r="DF221" s="0">
        <f>ROUND(ROUND(AE221*AI221,0)*CX221,0)</f>
        <v/>
      </c>
      <c r="DG221" s="0">
        <f>ROUND(ROUND(AF221,0)*CX221,0)</f>
        <v/>
      </c>
      <c r="DH221" s="0">
        <f>ROUND(ROUND(AG221,0)*CX221,0)</f>
        <v/>
      </c>
      <c r="DI221" s="0">
        <f>ROUND(ROUND(AH221,0)*CX221,0)</f>
        <v/>
      </c>
      <c r="DJ221" s="0">
        <f>DF221</f>
        <v/>
      </c>
      <c r="DK221" s="0" t="n">
        <v>0</v>
      </c>
      <c r="DL221" s="0" t="inlineStr"/>
      <c r="DM221" s="0" t="n">
        <v>0</v>
      </c>
      <c r="DN221" s="0" t="inlineStr"/>
      <c r="DO221" s="0" t="n">
        <v>0</v>
      </c>
    </row>
    <row r="222">
      <c r="A222" s="0">
        <f>ROW(Source!A651)</f>
        <v/>
      </c>
      <c r="B222" s="0" t="n">
        <v>78845955</v>
      </c>
      <c r="C222" s="0" t="n">
        <v>78850120</v>
      </c>
      <c r="D222" s="0" t="n">
        <v>29142948</v>
      </c>
      <c r="E222" s="0" t="n">
        <v>1</v>
      </c>
      <c r="F222" s="0" t="n">
        <v>1</v>
      </c>
      <c r="G222" s="0" t="n">
        <v>1</v>
      </c>
      <c r="H222" s="0" t="n">
        <v>3</v>
      </c>
      <c r="I222" s="0" t="inlineStr">
        <is>
          <t>302-1176</t>
        </is>
      </c>
      <c r="J222" s="0" t="inlineStr">
        <is>
          <t>ТССЦ Московской обл., 302-1176, приказ Минстроя России №675/пр от 28.02.2017 № 256/пр</t>
        </is>
      </c>
      <c r="K222" s="0" t="inlineStr">
        <is>
          <t>Задвижки параллельные фланцевые с выдвижным шпинделем для воды и пара давлением 1 Мпа (10 кгс/см2) 30ч6бр диаметром 80 мм</t>
        </is>
      </c>
      <c r="L222" s="0" t="n">
        <v>1354</v>
      </c>
      <c r="N222" s="0" t="n">
        <v>1010</v>
      </c>
      <c r="O222" s="0" t="inlineStr">
        <is>
          <t>шт.</t>
        </is>
      </c>
      <c r="P222" s="0" t="inlineStr">
        <is>
          <t>шт.</t>
        </is>
      </c>
      <c r="Q222" s="0" t="n">
        <v>1</v>
      </c>
      <c r="W222" s="0" t="n">
        <v>0</v>
      </c>
      <c r="X222" s="0" t="n">
        <v>-1783822360</v>
      </c>
      <c r="Y222" s="0">
        <f>AT222</f>
        <v/>
      </c>
      <c r="AA222" s="0" t="n">
        <v>5387.99</v>
      </c>
      <c r="AB222" s="0" t="n">
        <v>0</v>
      </c>
      <c r="AC222" s="0" t="n">
        <v>0</v>
      </c>
      <c r="AD222" s="0" t="n">
        <v>0</v>
      </c>
      <c r="AE222" s="0" t="n">
        <v>404.2</v>
      </c>
      <c r="AF222" s="0" t="n">
        <v>0</v>
      </c>
      <c r="AG222" s="0" t="n">
        <v>0</v>
      </c>
      <c r="AH222" s="0" t="n">
        <v>0</v>
      </c>
      <c r="AI222" s="0" t="n">
        <v>13.33</v>
      </c>
      <c r="AJ222" s="0" t="n">
        <v>1</v>
      </c>
      <c r="AK222" s="0" t="n">
        <v>1</v>
      </c>
      <c r="AL222" s="0" t="n">
        <v>1</v>
      </c>
      <c r="AM222" s="0" t="n">
        <v>0</v>
      </c>
      <c r="AN222" s="0" t="n">
        <v>0</v>
      </c>
      <c r="AO222" s="0" t="n">
        <v>0</v>
      </c>
      <c r="AP222" s="0" t="n">
        <v>1</v>
      </c>
      <c r="AQ222" s="0" t="n">
        <v>0</v>
      </c>
      <c r="AR222" s="0" t="n">
        <v>0</v>
      </c>
      <c r="AS222" s="0" t="inlineStr"/>
      <c r="AT222" s="0" t="n">
        <v>100</v>
      </c>
      <c r="AU222" s="0" t="inlineStr"/>
      <c r="AV222" s="0" t="n">
        <v>0</v>
      </c>
      <c r="AW222" s="0" t="n">
        <v>1</v>
      </c>
      <c r="AX222" s="0" t="n">
        <v>-1</v>
      </c>
      <c r="AY222" s="0" t="n">
        <v>0</v>
      </c>
      <c r="AZ222" s="0" t="n">
        <v>0</v>
      </c>
      <c r="BA222" s="0" t="inlineStr"/>
      <c r="BB222" s="0" t="n">
        <v>0</v>
      </c>
      <c r="BC222" s="0" t="n">
        <v>0</v>
      </c>
      <c r="BD222" s="0" t="n">
        <v>0</v>
      </c>
      <c r="BE222" s="0" t="n">
        <v>0</v>
      </c>
      <c r="BF222" s="0" t="n">
        <v>0</v>
      </c>
      <c r="BG222" s="0" t="n">
        <v>0</v>
      </c>
      <c r="BH222" s="0" t="n">
        <v>0</v>
      </c>
      <c r="BI222" s="0" t="n">
        <v>0</v>
      </c>
      <c r="BJ222" s="0" t="n">
        <v>0</v>
      </c>
      <c r="BK222" s="0" t="n">
        <v>0</v>
      </c>
      <c r="BL222" s="0" t="n">
        <v>0</v>
      </c>
      <c r="BM222" s="0" t="n">
        <v>0</v>
      </c>
      <c r="BN222" s="0" t="n">
        <v>0</v>
      </c>
      <c r="BO222" s="0" t="n">
        <v>0</v>
      </c>
      <c r="BP222" s="0" t="n">
        <v>0</v>
      </c>
      <c r="BQ222" s="0" t="n">
        <v>0</v>
      </c>
      <c r="BR222" s="0" t="n">
        <v>0</v>
      </c>
      <c r="BS222" s="0" t="n">
        <v>0</v>
      </c>
      <c r="BT222" s="0" t="n">
        <v>0</v>
      </c>
      <c r="BU222" s="0" t="n">
        <v>0</v>
      </c>
      <c r="BV222" s="0" t="n">
        <v>0</v>
      </c>
      <c r="BW222" s="0" t="n">
        <v>0</v>
      </c>
      <c r="CV222" s="0" t="n">
        <v>0</v>
      </c>
      <c r="CW222" s="0" t="n">
        <v>0</v>
      </c>
      <c r="CX222" s="0">
        <f>ROUND(Y222*Source!I651,7)</f>
        <v/>
      </c>
      <c r="CY222" s="0">
        <f>AA222</f>
        <v/>
      </c>
      <c r="CZ222" s="0">
        <f>AE222</f>
        <v/>
      </c>
      <c r="DA222" s="0">
        <f>AI222</f>
        <v/>
      </c>
      <c r="DB222" s="0">
        <f>ROUND(ROUND(AT222*CZ222,2),2)</f>
        <v/>
      </c>
      <c r="DC222" s="0">
        <f>ROUND(ROUND(AT222*AG222,2),2)</f>
        <v/>
      </c>
      <c r="DD222" s="0" t="inlineStr"/>
      <c r="DE222" s="0" t="inlineStr"/>
      <c r="DF222" s="0">
        <f>ROUND(ROUND(AE222*AI222,0)*CX222,0)</f>
        <v/>
      </c>
      <c r="DG222" s="0">
        <f>ROUND(ROUND(AF222,0)*CX222,0)</f>
        <v/>
      </c>
      <c r="DH222" s="0">
        <f>ROUND(ROUND(AG222,0)*CX222,0)</f>
        <v/>
      </c>
      <c r="DI222" s="0">
        <f>ROUND(ROUND(AH222,0)*CX222,0)</f>
        <v/>
      </c>
      <c r="DJ222" s="0">
        <f>DF222</f>
        <v/>
      </c>
      <c r="DK222" s="0" t="n">
        <v>0</v>
      </c>
      <c r="DL222" s="0" t="inlineStr"/>
      <c r="DM222" s="0" t="n">
        <v>0</v>
      </c>
      <c r="DN222" s="0" t="inlineStr"/>
      <c r="DO222" s="0" t="n">
        <v>0</v>
      </c>
    </row>
    <row r="223">
      <c r="A223" s="0">
        <f>ROW(Source!A651)</f>
        <v/>
      </c>
      <c r="B223" s="0" t="n">
        <v>78845955</v>
      </c>
      <c r="C223" s="0" t="n">
        <v>78850120</v>
      </c>
      <c r="D223" s="0" t="n">
        <v>29142949</v>
      </c>
      <c r="E223" s="0" t="n">
        <v>1</v>
      </c>
      <c r="F223" s="0" t="n">
        <v>1</v>
      </c>
      <c r="G223" s="0" t="n">
        <v>1</v>
      </c>
      <c r="H223" s="0" t="n">
        <v>3</v>
      </c>
      <c r="I223" s="0" t="inlineStr">
        <is>
          <t>302-1177</t>
        </is>
      </c>
      <c r="J223" s="0" t="inlineStr">
        <is>
          <t>ТССЦ Московской обл., 302-1177, приказ Минстроя России №675/пр от 28.02.2017 № 256/пр</t>
        </is>
      </c>
      <c r="K223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223" s="0" t="n">
        <v>1354</v>
      </c>
      <c r="N223" s="0" t="n">
        <v>1010</v>
      </c>
      <c r="O223" s="0" t="inlineStr">
        <is>
          <t>шт.</t>
        </is>
      </c>
      <c r="P223" s="0" t="inlineStr">
        <is>
          <t>шт.</t>
        </is>
      </c>
      <c r="Q223" s="0" t="n">
        <v>1</v>
      </c>
      <c r="W223" s="0" t="n">
        <v>1</v>
      </c>
      <c r="X223" s="0" t="n">
        <v>797628454</v>
      </c>
      <c r="Y223" s="0">
        <f>AT223</f>
        <v/>
      </c>
      <c r="AA223" s="0" t="n">
        <v>7703.47</v>
      </c>
      <c r="AB223" s="0" t="n">
        <v>0</v>
      </c>
      <c r="AC223" s="0" t="n">
        <v>0</v>
      </c>
      <c r="AD223" s="0" t="n">
        <v>0</v>
      </c>
      <c r="AE223" s="0" t="n">
        <v>476.7</v>
      </c>
      <c r="AF223" s="0" t="n">
        <v>0</v>
      </c>
      <c r="AG223" s="0" t="n">
        <v>0</v>
      </c>
      <c r="AH223" s="0" t="n">
        <v>0</v>
      </c>
      <c r="AI223" s="0" t="n">
        <v>16.16</v>
      </c>
      <c r="AJ223" s="0" t="n">
        <v>1</v>
      </c>
      <c r="AK223" s="0" t="n">
        <v>1</v>
      </c>
      <c r="AL223" s="0" t="n">
        <v>1</v>
      </c>
      <c r="AM223" s="0" t="n">
        <v>2</v>
      </c>
      <c r="AN223" s="0" t="n">
        <v>0</v>
      </c>
      <c r="AO223" s="0" t="n">
        <v>1</v>
      </c>
      <c r="AP223" s="0" t="n">
        <v>1</v>
      </c>
      <c r="AQ223" s="0" t="n">
        <v>0</v>
      </c>
      <c r="AR223" s="0" t="n">
        <v>0</v>
      </c>
      <c r="AS223" s="0" t="inlineStr"/>
      <c r="AT223" s="0" t="n">
        <v>-100</v>
      </c>
      <c r="AU223" s="0" t="inlineStr"/>
      <c r="AV223" s="0" t="n">
        <v>0</v>
      </c>
      <c r="AW223" s="0" t="n">
        <v>2</v>
      </c>
      <c r="AX223" s="0" t="n">
        <v>78850148</v>
      </c>
      <c r="AY223" s="0" t="n">
        <v>1</v>
      </c>
      <c r="AZ223" s="0" t="n">
        <v>6144</v>
      </c>
      <c r="BA223" s="0" t="n">
        <v>220</v>
      </c>
      <c r="BB223" s="0" t="n">
        <v>0</v>
      </c>
      <c r="BC223" s="0" t="n">
        <v>0</v>
      </c>
      <c r="BD223" s="0" t="n">
        <v>0</v>
      </c>
      <c r="BE223" s="0" t="n">
        <v>0</v>
      </c>
      <c r="BF223" s="0" t="n">
        <v>0</v>
      </c>
      <c r="BG223" s="0" t="n">
        <v>0</v>
      </c>
      <c r="BH223" s="0" t="n">
        <v>0</v>
      </c>
      <c r="BI223" s="0" t="n">
        <v>0</v>
      </c>
      <c r="BJ223" s="0" t="n">
        <v>0</v>
      </c>
      <c r="BK223" s="0" t="n">
        <v>0</v>
      </c>
      <c r="BL223" s="0" t="n">
        <v>0</v>
      </c>
      <c r="BM223" s="0" t="n">
        <v>0</v>
      </c>
      <c r="BN223" s="0" t="n">
        <v>0</v>
      </c>
      <c r="BO223" s="0" t="n">
        <v>0</v>
      </c>
      <c r="BP223" s="0" t="n">
        <v>0</v>
      </c>
      <c r="BQ223" s="0" t="n">
        <v>0</v>
      </c>
      <c r="BR223" s="0" t="n">
        <v>0</v>
      </c>
      <c r="BS223" s="0" t="n">
        <v>0</v>
      </c>
      <c r="BT223" s="0" t="n">
        <v>0</v>
      </c>
      <c r="BU223" s="0" t="n">
        <v>0</v>
      </c>
      <c r="BV223" s="0" t="n">
        <v>0</v>
      </c>
      <c r="BW223" s="0" t="n">
        <v>0</v>
      </c>
      <c r="CV223" s="0" t="n">
        <v>0</v>
      </c>
      <c r="CW223" s="0" t="n">
        <v>0</v>
      </c>
      <c r="CX223" s="0">
        <f>ROUND(Y223*Source!I651,7)</f>
        <v/>
      </c>
      <c r="CY223" s="0">
        <f>AA223</f>
        <v/>
      </c>
      <c r="CZ223" s="0">
        <f>AE223</f>
        <v/>
      </c>
      <c r="DA223" s="0">
        <f>AI223</f>
        <v/>
      </c>
      <c r="DB223" s="0">
        <f>ROUND(ROUND(AT223*CZ223,2),2)</f>
        <v/>
      </c>
      <c r="DC223" s="0">
        <f>ROUND(ROUND(AT223*AG223,2),2)</f>
        <v/>
      </c>
      <c r="DD223" s="0" t="inlineStr"/>
      <c r="DE223" s="0" t="inlineStr"/>
      <c r="DF223" s="0">
        <f>ROUND(ROUND(AE223*AI223,0)*CX223,0)</f>
        <v/>
      </c>
      <c r="DG223" s="0">
        <f>ROUND(ROUND(AF223,0)*CX223,0)</f>
        <v/>
      </c>
      <c r="DH223" s="0">
        <f>ROUND(ROUND(AG223,0)*CX223,0)</f>
        <v/>
      </c>
      <c r="DI223" s="0">
        <f>ROUND(ROUND(AH223,0)*CX223,0)</f>
        <v/>
      </c>
      <c r="DJ223" s="0">
        <f>DF223</f>
        <v/>
      </c>
      <c r="DK223" s="0" t="n">
        <v>0</v>
      </c>
      <c r="DL223" s="0" t="inlineStr"/>
      <c r="DM223" s="0" t="n">
        <v>0</v>
      </c>
      <c r="DN223" s="0" t="inlineStr"/>
      <c r="DO223" s="0" t="n">
        <v>0</v>
      </c>
    </row>
    <row r="224">
      <c r="A224" s="0">
        <f>ROW(Source!A651)</f>
        <v/>
      </c>
      <c r="B224" s="0" t="n">
        <v>78845955</v>
      </c>
      <c r="C224" s="0" t="n">
        <v>78850120</v>
      </c>
      <c r="D224" s="0" t="n">
        <v>29171636</v>
      </c>
      <c r="E224" s="0" t="n">
        <v>1</v>
      </c>
      <c r="F224" s="0" t="n">
        <v>1</v>
      </c>
      <c r="G224" s="0" t="n">
        <v>1</v>
      </c>
      <c r="H224" s="0" t="n">
        <v>3</v>
      </c>
      <c r="I224" s="0" t="inlineStr">
        <is>
          <t>509-0967</t>
        </is>
      </c>
      <c r="J224" s="0" t="inlineStr">
        <is>
          <t>ТССЦ Московской обл., 509-0967, приказ Минстроя России №675/пр от 28.02.2017 № 258/пр</t>
        </is>
      </c>
      <c r="K224" s="0" t="inlineStr">
        <is>
          <t>Прокладки из паронита марки ПМБ, толщиной 1 мм, диаметром 100 мм</t>
        </is>
      </c>
      <c r="L224" s="0" t="n">
        <v>1356</v>
      </c>
      <c r="N224" s="0" t="n">
        <v>1010</v>
      </c>
      <c r="O224" s="0" t="inlineStr">
        <is>
          <t>1000 шт.</t>
        </is>
      </c>
      <c r="P224" s="0" t="inlineStr">
        <is>
          <t>1000 шт.</t>
        </is>
      </c>
      <c r="Q224" s="0" t="n">
        <v>1000</v>
      </c>
      <c r="W224" s="0" t="n">
        <v>0</v>
      </c>
      <c r="X224" s="0" t="n">
        <v>-309739256</v>
      </c>
      <c r="Y224" s="0">
        <f>AT224</f>
        <v/>
      </c>
      <c r="AA224" s="0" t="n">
        <v>23673.46</v>
      </c>
      <c r="AB224" s="0" t="n">
        <v>0</v>
      </c>
      <c r="AC224" s="0" t="n">
        <v>0</v>
      </c>
      <c r="AD224" s="0" t="n">
        <v>0</v>
      </c>
      <c r="AE224" s="0" t="n">
        <v>5649.99</v>
      </c>
      <c r="AF224" s="0" t="n">
        <v>0</v>
      </c>
      <c r="AG224" s="0" t="n">
        <v>0</v>
      </c>
      <c r="AH224" s="0" t="n">
        <v>0</v>
      </c>
      <c r="AI224" s="0" t="n">
        <v>4.19</v>
      </c>
      <c r="AJ224" s="0" t="n">
        <v>1</v>
      </c>
      <c r="AK224" s="0" t="n">
        <v>1</v>
      </c>
      <c r="AL224" s="0" t="n">
        <v>1</v>
      </c>
      <c r="AM224" s="0" t="n">
        <v>2</v>
      </c>
      <c r="AN224" s="0" t="n">
        <v>0</v>
      </c>
      <c r="AO224" s="0" t="n">
        <v>1</v>
      </c>
      <c r="AP224" s="0" t="n">
        <v>1</v>
      </c>
      <c r="AQ224" s="0" t="n">
        <v>0</v>
      </c>
      <c r="AR224" s="0" t="n">
        <v>0</v>
      </c>
      <c r="AS224" s="0" t="inlineStr"/>
      <c r="AT224" s="0" t="n">
        <v>0.2</v>
      </c>
      <c r="AU224" s="0" t="inlineStr"/>
      <c r="AV224" s="0" t="n">
        <v>0</v>
      </c>
      <c r="AW224" s="0" t="n">
        <v>2</v>
      </c>
      <c r="AX224" s="0" t="n">
        <v>78850149</v>
      </c>
      <c r="AY224" s="0" t="n">
        <v>1</v>
      </c>
      <c r="AZ224" s="0" t="n">
        <v>0</v>
      </c>
      <c r="BA224" s="0" t="n">
        <v>221</v>
      </c>
      <c r="BB224" s="0" t="n">
        <v>0</v>
      </c>
      <c r="BC224" s="0" t="n">
        <v>0</v>
      </c>
      <c r="BD224" s="0" t="n">
        <v>0</v>
      </c>
      <c r="BE224" s="0" t="n">
        <v>0</v>
      </c>
      <c r="BF224" s="0" t="n">
        <v>0</v>
      </c>
      <c r="BG224" s="0" t="n">
        <v>0</v>
      </c>
      <c r="BH224" s="0" t="n">
        <v>0</v>
      </c>
      <c r="BI224" s="0" t="n">
        <v>0</v>
      </c>
      <c r="BJ224" s="0" t="n">
        <v>0</v>
      </c>
      <c r="BK224" s="0" t="n">
        <v>0</v>
      </c>
      <c r="BL224" s="0" t="n">
        <v>0</v>
      </c>
      <c r="BM224" s="0" t="n">
        <v>0</v>
      </c>
      <c r="BN224" s="0" t="n">
        <v>0</v>
      </c>
      <c r="BO224" s="0" t="n">
        <v>0</v>
      </c>
      <c r="BP224" s="0" t="n">
        <v>0</v>
      </c>
      <c r="BQ224" s="0" t="n">
        <v>0</v>
      </c>
      <c r="BR224" s="0" t="n">
        <v>0</v>
      </c>
      <c r="BS224" s="0" t="n">
        <v>0</v>
      </c>
      <c r="BT224" s="0" t="n">
        <v>0</v>
      </c>
      <c r="BU224" s="0" t="n">
        <v>0</v>
      </c>
      <c r="BV224" s="0" t="n">
        <v>0</v>
      </c>
      <c r="BW224" s="0" t="n">
        <v>0</v>
      </c>
      <c r="CV224" s="0" t="n">
        <v>0</v>
      </c>
      <c r="CW224" s="0" t="n">
        <v>0</v>
      </c>
      <c r="CX224" s="0">
        <f>ROUND(Y224*Source!I651,7)</f>
        <v/>
      </c>
      <c r="CY224" s="0">
        <f>AA224</f>
        <v/>
      </c>
      <c r="CZ224" s="0">
        <f>AE224</f>
        <v/>
      </c>
      <c r="DA224" s="0">
        <f>AI224</f>
        <v/>
      </c>
      <c r="DB224" s="0">
        <f>ROUND(ROUND(AT224*CZ224,2),2)</f>
        <v/>
      </c>
      <c r="DC224" s="0">
        <f>ROUND(ROUND(AT224*AG224,2),2)</f>
        <v/>
      </c>
      <c r="DD224" s="0" t="inlineStr"/>
      <c r="DE224" s="0" t="inlineStr"/>
      <c r="DF224" s="0">
        <f>ROUND(ROUND(AE224*AI224,0)*CX224,0)</f>
        <v/>
      </c>
      <c r="DG224" s="0">
        <f>ROUND(ROUND(AF224,0)*CX224,0)</f>
        <v/>
      </c>
      <c r="DH224" s="0">
        <f>ROUND(ROUND(AG224,0)*CX224,0)</f>
        <v/>
      </c>
      <c r="DI224" s="0">
        <f>ROUND(ROUND(AH224,0)*CX224,0)</f>
        <v/>
      </c>
      <c r="DJ224" s="0">
        <f>DF224</f>
        <v/>
      </c>
      <c r="DK224" s="0" t="n">
        <v>0</v>
      </c>
      <c r="DL224" s="0" t="inlineStr"/>
      <c r="DM224" s="0" t="n">
        <v>0</v>
      </c>
      <c r="DN224" s="0" t="inlineStr"/>
      <c r="DO224" s="0" t="n">
        <v>0</v>
      </c>
    </row>
    <row r="225">
      <c r="A225" s="0">
        <f>ROW(Source!A651)</f>
        <v/>
      </c>
      <c r="B225" s="0" t="n">
        <v>78845955</v>
      </c>
      <c r="C225" s="0" t="n">
        <v>78850120</v>
      </c>
      <c r="D225" s="0" t="n">
        <v>29164350</v>
      </c>
      <c r="E225" s="0" t="n">
        <v>1</v>
      </c>
      <c r="F225" s="0" t="n">
        <v>1</v>
      </c>
      <c r="G225" s="0" t="n">
        <v>1</v>
      </c>
      <c r="H225" s="0" t="n">
        <v>3</v>
      </c>
      <c r="I225" s="0" t="inlineStr">
        <is>
          <t>509-9899</t>
        </is>
      </c>
      <c r="J225" s="0" t="inlineStr">
        <is>
          <t>ТССЦ Московской обл., 509-9899, приказ Минстроя России №675/пр от 28.02.2017 № 258/пр</t>
        </is>
      </c>
      <c r="K225" s="0" t="inlineStr">
        <is>
          <t>Строительный мусор и масса возвратных материалов</t>
        </is>
      </c>
      <c r="L225" s="0" t="n">
        <v>1348</v>
      </c>
      <c r="N225" s="0" t="n">
        <v>1009</v>
      </c>
      <c r="O225" s="0" t="inlineStr">
        <is>
          <t>т</t>
        </is>
      </c>
      <c r="P225" s="0" t="inlineStr">
        <is>
          <t>т</t>
        </is>
      </c>
      <c r="Q225" s="0" t="n">
        <v>1000</v>
      </c>
      <c r="W225" s="0" t="n">
        <v>0</v>
      </c>
      <c r="X225" s="0" t="n">
        <v>1839160745</v>
      </c>
      <c r="Y225" s="0">
        <f>AT225</f>
        <v/>
      </c>
      <c r="AA225" s="0" t="n">
        <v>0</v>
      </c>
      <c r="AB225" s="0" t="n">
        <v>0</v>
      </c>
      <c r="AC225" s="0" t="n">
        <v>0</v>
      </c>
      <c r="AD225" s="0" t="n">
        <v>0</v>
      </c>
      <c r="AE225" s="0" t="n">
        <v>0</v>
      </c>
      <c r="AF225" s="0" t="n">
        <v>0</v>
      </c>
      <c r="AG225" s="0" t="n">
        <v>0</v>
      </c>
      <c r="AH225" s="0" t="n">
        <v>0</v>
      </c>
      <c r="AI225" s="0" t="n">
        <v>1</v>
      </c>
      <c r="AJ225" s="0" t="n">
        <v>1</v>
      </c>
      <c r="AK225" s="0" t="n">
        <v>1</v>
      </c>
      <c r="AL225" s="0" t="n">
        <v>1</v>
      </c>
      <c r="AM225" s="0" t="n">
        <v>0</v>
      </c>
      <c r="AN225" s="0" t="n">
        <v>0</v>
      </c>
      <c r="AO225" s="0" t="n">
        <v>0</v>
      </c>
      <c r="AP225" s="0" t="n">
        <v>1</v>
      </c>
      <c r="AQ225" s="0" t="n">
        <v>0</v>
      </c>
      <c r="AR225" s="0" t="n">
        <v>0</v>
      </c>
      <c r="AS225" s="0" t="inlineStr"/>
      <c r="AT225" s="0" t="n">
        <v>3.84</v>
      </c>
      <c r="AU225" s="0" t="inlineStr"/>
      <c r="AV225" s="0" t="n">
        <v>0</v>
      </c>
      <c r="AW225" s="0" t="n">
        <v>2</v>
      </c>
      <c r="AX225" s="0" t="n">
        <v>78850150</v>
      </c>
      <c r="AY225" s="0" t="n">
        <v>1</v>
      </c>
      <c r="AZ225" s="0" t="n">
        <v>0</v>
      </c>
      <c r="BA225" s="0" t="n">
        <v>222</v>
      </c>
      <c r="BB225" s="0" t="n">
        <v>0</v>
      </c>
      <c r="BC225" s="0" t="n">
        <v>0</v>
      </c>
      <c r="BD225" s="0" t="n">
        <v>0</v>
      </c>
      <c r="BE225" s="0" t="n">
        <v>0</v>
      </c>
      <c r="BF225" s="0" t="n">
        <v>0</v>
      </c>
      <c r="BG225" s="0" t="n">
        <v>0</v>
      </c>
      <c r="BH225" s="0" t="n">
        <v>0</v>
      </c>
      <c r="BI225" s="0" t="n">
        <v>0</v>
      </c>
      <c r="BJ225" s="0" t="n">
        <v>0</v>
      </c>
      <c r="BK225" s="0" t="n">
        <v>0</v>
      </c>
      <c r="BL225" s="0" t="n">
        <v>0</v>
      </c>
      <c r="BM225" s="0" t="n">
        <v>0</v>
      </c>
      <c r="BN225" s="0" t="n">
        <v>0</v>
      </c>
      <c r="BO225" s="0" t="n">
        <v>0</v>
      </c>
      <c r="BP225" s="0" t="n">
        <v>0</v>
      </c>
      <c r="BQ225" s="0" t="n">
        <v>0</v>
      </c>
      <c r="BR225" s="0" t="n">
        <v>0</v>
      </c>
      <c r="BS225" s="0" t="n">
        <v>0</v>
      </c>
      <c r="BT225" s="0" t="n">
        <v>0</v>
      </c>
      <c r="BU225" s="0" t="n">
        <v>0</v>
      </c>
      <c r="BV225" s="0" t="n">
        <v>0</v>
      </c>
      <c r="BW225" s="0" t="n">
        <v>0</v>
      </c>
      <c r="CV225" s="0" t="n">
        <v>0</v>
      </c>
      <c r="CW225" s="0" t="n">
        <v>0</v>
      </c>
      <c r="CX225" s="0">
        <f>ROUND(Y225*Source!I651,7)</f>
        <v/>
      </c>
      <c r="CY225" s="0">
        <f>AA225</f>
        <v/>
      </c>
      <c r="CZ225" s="0">
        <f>AE225</f>
        <v/>
      </c>
      <c r="DA225" s="0">
        <f>AI225</f>
        <v/>
      </c>
      <c r="DB225" s="0">
        <f>ROUND(ROUND(AT225*CZ225,2),2)</f>
        <v/>
      </c>
      <c r="DC225" s="0">
        <f>ROUND(ROUND(AT225*AG225,2),2)</f>
        <v/>
      </c>
      <c r="DD225" s="0" t="inlineStr"/>
      <c r="DE225" s="0" t="inlineStr"/>
      <c r="DF225" s="0">
        <f>ROUND(ROUND(AE225,0)*CX225,0)</f>
        <v/>
      </c>
      <c r="DG225" s="0">
        <f>ROUND(ROUND(AF225,0)*CX225,0)</f>
        <v/>
      </c>
      <c r="DH225" s="0">
        <f>ROUND(ROUND(AG225,0)*CX225,0)</f>
        <v/>
      </c>
      <c r="DI225" s="0">
        <f>ROUND(ROUND(AH225,0)*CX225,0)</f>
        <v/>
      </c>
      <c r="DJ225" s="0">
        <f>DF225</f>
        <v/>
      </c>
      <c r="DK225" s="0" t="n">
        <v>0</v>
      </c>
      <c r="DL225" s="0" t="inlineStr"/>
      <c r="DM225" s="0" t="n">
        <v>0</v>
      </c>
      <c r="DN225" s="0" t="inlineStr"/>
      <c r="DO225" s="0" t="n">
        <v>0</v>
      </c>
    </row>
    <row r="226">
      <c r="A226" s="0">
        <f>ROW(Source!A655)</f>
        <v/>
      </c>
      <c r="B226" s="0" t="n">
        <v>78845955</v>
      </c>
      <c r="C226" s="0" t="n">
        <v>78849949</v>
      </c>
      <c r="D226" s="0" t="n">
        <v>18409850</v>
      </c>
      <c r="E226" s="0" t="n">
        <v>1</v>
      </c>
      <c r="F226" s="0" t="n">
        <v>1</v>
      </c>
      <c r="G226" s="0" t="n">
        <v>1</v>
      </c>
      <c r="H226" s="0" t="n">
        <v>1</v>
      </c>
      <c r="I226" s="0" t="inlineStr">
        <is>
          <t>1-1035-90</t>
        </is>
      </c>
      <c r="J226" s="0" t="inlineStr"/>
      <c r="K226" s="0" t="inlineStr">
        <is>
          <t>Рабочий строитель среднего разряда 3,5</t>
        </is>
      </c>
      <c r="L226" s="0" t="n">
        <v>1369</v>
      </c>
      <c r="N226" s="0" t="n">
        <v>1013</v>
      </c>
      <c r="O226" s="0" t="inlineStr">
        <is>
          <t>чел.-ч</t>
        </is>
      </c>
      <c r="P226" s="0" t="inlineStr">
        <is>
          <t>чел.-ч</t>
        </is>
      </c>
      <c r="Q226" s="0" t="n">
        <v>1</v>
      </c>
      <c r="W226" s="0" t="n">
        <v>0</v>
      </c>
      <c r="X226" s="0" t="n">
        <v>855544366</v>
      </c>
      <c r="Y226" s="0">
        <f>AT226</f>
        <v/>
      </c>
      <c r="AA226" s="0" t="n">
        <v>0</v>
      </c>
      <c r="AB226" s="0" t="n">
        <v>0</v>
      </c>
      <c r="AC226" s="0" t="n">
        <v>0</v>
      </c>
      <c r="AD226" s="0" t="n">
        <v>9.07</v>
      </c>
      <c r="AE226" s="0" t="n">
        <v>0</v>
      </c>
      <c r="AF226" s="0" t="n">
        <v>0</v>
      </c>
      <c r="AG226" s="0" t="n">
        <v>0</v>
      </c>
      <c r="AH226" s="0" t="n">
        <v>9.07</v>
      </c>
      <c r="AI226" s="0" t="n">
        <v>1</v>
      </c>
      <c r="AJ226" s="0" t="n">
        <v>1</v>
      </c>
      <c r="AK226" s="0" t="n">
        <v>1</v>
      </c>
      <c r="AL226" s="0" t="n">
        <v>1</v>
      </c>
      <c r="AM226" s="0" t="n">
        <v>-2</v>
      </c>
      <c r="AN226" s="0" t="n">
        <v>0</v>
      </c>
      <c r="AO226" s="0" t="n">
        <v>1</v>
      </c>
      <c r="AP226" s="0" t="n">
        <v>0</v>
      </c>
      <c r="AQ226" s="0" t="n">
        <v>0</v>
      </c>
      <c r="AR226" s="0" t="n">
        <v>0</v>
      </c>
      <c r="AS226" s="0" t="inlineStr"/>
      <c r="AT226" s="0" t="n">
        <v>2.91</v>
      </c>
      <c r="AU226" s="0" t="inlineStr"/>
      <c r="AV226" s="0" t="n">
        <v>1</v>
      </c>
      <c r="AW226" s="0" t="n">
        <v>2</v>
      </c>
      <c r="AX226" s="0" t="n">
        <v>78849950</v>
      </c>
      <c r="AY226" s="0" t="n">
        <v>1</v>
      </c>
      <c r="AZ226" s="0" t="n">
        <v>0</v>
      </c>
      <c r="BA226" s="0" t="n">
        <v>223</v>
      </c>
      <c r="BB226" s="0" t="n">
        <v>0</v>
      </c>
      <c r="BC226" s="0" t="n">
        <v>0</v>
      </c>
      <c r="BD226" s="0" t="n">
        <v>0</v>
      </c>
      <c r="BE226" s="0" t="n">
        <v>0</v>
      </c>
      <c r="BF226" s="0" t="n">
        <v>0</v>
      </c>
      <c r="BG226" s="0" t="n">
        <v>0</v>
      </c>
      <c r="BH226" s="0" t="n">
        <v>0</v>
      </c>
      <c r="BI226" s="0" t="n">
        <v>0</v>
      </c>
      <c r="BJ226" s="0" t="n">
        <v>0</v>
      </c>
      <c r="BK226" s="0" t="n">
        <v>0</v>
      </c>
      <c r="BL226" s="0" t="n">
        <v>0</v>
      </c>
      <c r="BM226" s="0" t="n">
        <v>0</v>
      </c>
      <c r="BN226" s="0" t="n">
        <v>0</v>
      </c>
      <c r="BO226" s="0" t="n">
        <v>0</v>
      </c>
      <c r="BP226" s="0" t="n">
        <v>0</v>
      </c>
      <c r="BQ226" s="0" t="n">
        <v>0</v>
      </c>
      <c r="BR226" s="0" t="n">
        <v>0</v>
      </c>
      <c r="BS226" s="0" t="n">
        <v>0</v>
      </c>
      <c r="BT226" s="0" t="n">
        <v>0</v>
      </c>
      <c r="BU226" s="0" t="n">
        <v>0</v>
      </c>
      <c r="BV226" s="0" t="n">
        <v>0</v>
      </c>
      <c r="BW226" s="0" t="n">
        <v>0</v>
      </c>
      <c r="CU226" s="0">
        <f>ROUND(AT226*Source!I655*AH226*AL226,0)</f>
        <v/>
      </c>
      <c r="CV226" s="0">
        <f>ROUND(Y226*Source!I655,7)</f>
        <v/>
      </c>
      <c r="CW226" s="0" t="n">
        <v>0</v>
      </c>
      <c r="CX226" s="0">
        <f>ROUND(Y226*Source!I655,7)</f>
        <v/>
      </c>
      <c r="CY226" s="0">
        <f>AD226</f>
        <v/>
      </c>
      <c r="CZ226" s="0">
        <f>AH226</f>
        <v/>
      </c>
      <c r="DA226" s="0">
        <f>AL226</f>
        <v/>
      </c>
      <c r="DB226" s="0">
        <f>ROUND(ROUND(AT226*CZ226,2),2)</f>
        <v/>
      </c>
      <c r="DC226" s="0">
        <f>ROUND(ROUND(AT226*AG226,2),2)</f>
        <v/>
      </c>
      <c r="DD226" s="0" t="inlineStr"/>
      <c r="DE226" s="0" t="inlineStr"/>
      <c r="DF226" s="0">
        <f>ROUND(ROUND(AE226,0)*CX226,0)</f>
        <v/>
      </c>
      <c r="DG226" s="0">
        <f>ROUND(ROUND(AF226,0)*CX226,0)</f>
        <v/>
      </c>
      <c r="DH226" s="0">
        <f>ROUND(ROUND(AG226,0)*CX226,0)</f>
        <v/>
      </c>
      <c r="DI226" s="0">
        <f>ROUND(ROUND(AH226,0)*CX226,0)</f>
        <v/>
      </c>
      <c r="DJ226" s="0">
        <f>DI226</f>
        <v/>
      </c>
      <c r="DK226" s="0" t="n">
        <v>0</v>
      </c>
      <c r="DL226" s="0" t="inlineStr"/>
      <c r="DM226" s="0" t="n">
        <v>0</v>
      </c>
      <c r="DN226" s="0" t="inlineStr"/>
      <c r="DO226" s="0" t="n">
        <v>0</v>
      </c>
    </row>
    <row r="227">
      <c r="A227" s="0">
        <f>ROW(Source!A655)</f>
        <v/>
      </c>
      <c r="B227" s="0" t="n">
        <v>78845955</v>
      </c>
      <c r="C227" s="0" t="n">
        <v>78849949</v>
      </c>
      <c r="D227" s="0" t="n">
        <v>121548</v>
      </c>
      <c r="E227" s="0" t="n">
        <v>1</v>
      </c>
      <c r="F227" s="0" t="n">
        <v>1</v>
      </c>
      <c r="G227" s="0" t="n">
        <v>1</v>
      </c>
      <c r="H227" s="0" t="n">
        <v>1</v>
      </c>
      <c r="I227" s="0" t="inlineStr">
        <is>
          <t>2</t>
        </is>
      </c>
      <c r="J227" s="0" t="inlineStr"/>
      <c r="K227" s="0" t="inlineStr">
        <is>
          <t>Затраты труда машинистов</t>
        </is>
      </c>
      <c r="L227" s="0" t="n">
        <v>608254</v>
      </c>
      <c r="N227" s="0" t="n">
        <v>1013</v>
      </c>
      <c r="O227" s="0" t="inlineStr">
        <is>
          <t>чел.час</t>
        </is>
      </c>
      <c r="P227" s="0" t="inlineStr">
        <is>
          <t>чел.час</t>
        </is>
      </c>
      <c r="Q227" s="0" t="n">
        <v>1</v>
      </c>
      <c r="W227" s="0" t="n">
        <v>0</v>
      </c>
      <c r="X227" s="0" t="n">
        <v>-185737400</v>
      </c>
      <c r="Y227" s="0">
        <f>AT227</f>
        <v/>
      </c>
      <c r="AA227" s="0" t="n">
        <v>0</v>
      </c>
      <c r="AB227" s="0" t="n">
        <v>0</v>
      </c>
      <c r="AC227" s="0" t="n">
        <v>0</v>
      </c>
      <c r="AD227" s="0" t="n">
        <v>0</v>
      </c>
      <c r="AE227" s="0" t="n">
        <v>0</v>
      </c>
      <c r="AF227" s="0" t="n">
        <v>0</v>
      </c>
      <c r="AG227" s="0" t="n">
        <v>0</v>
      </c>
      <c r="AH227" s="0" t="n">
        <v>0</v>
      </c>
      <c r="AI227" s="0" t="n">
        <v>1</v>
      </c>
      <c r="AJ227" s="0" t="n">
        <v>1</v>
      </c>
      <c r="AK227" s="0" t="n">
        <v>1</v>
      </c>
      <c r="AL227" s="0" t="n">
        <v>1</v>
      </c>
      <c r="AM227" s="0" t="n">
        <v>-2</v>
      </c>
      <c r="AN227" s="0" t="n">
        <v>0</v>
      </c>
      <c r="AO227" s="0" t="n">
        <v>1</v>
      </c>
      <c r="AP227" s="0" t="n">
        <v>0</v>
      </c>
      <c r="AQ227" s="0" t="n">
        <v>0</v>
      </c>
      <c r="AR227" s="0" t="n">
        <v>0</v>
      </c>
      <c r="AS227" s="0" t="inlineStr"/>
      <c r="AT227" s="0" t="n">
        <v>0.02</v>
      </c>
      <c r="AU227" s="0" t="inlineStr"/>
      <c r="AV227" s="0" t="n">
        <v>2</v>
      </c>
      <c r="AW227" s="0" t="n">
        <v>2</v>
      </c>
      <c r="AX227" s="0" t="n">
        <v>78849951</v>
      </c>
      <c r="AY227" s="0" t="n">
        <v>1</v>
      </c>
      <c r="AZ227" s="0" t="n">
        <v>0</v>
      </c>
      <c r="BA227" s="0" t="n">
        <v>224</v>
      </c>
      <c r="BB227" s="0" t="n">
        <v>0</v>
      </c>
      <c r="BC227" s="0" t="n">
        <v>0</v>
      </c>
      <c r="BD227" s="0" t="n">
        <v>0</v>
      </c>
      <c r="BE227" s="0" t="n">
        <v>0</v>
      </c>
      <c r="BF227" s="0" t="n">
        <v>0</v>
      </c>
      <c r="BG227" s="0" t="n">
        <v>0</v>
      </c>
      <c r="BH227" s="0" t="n">
        <v>0</v>
      </c>
      <c r="BI227" s="0" t="n">
        <v>0</v>
      </c>
      <c r="BJ227" s="0" t="n">
        <v>0</v>
      </c>
      <c r="BK227" s="0" t="n">
        <v>0</v>
      </c>
      <c r="BL227" s="0" t="n">
        <v>0</v>
      </c>
      <c r="BM227" s="0" t="n">
        <v>0</v>
      </c>
      <c r="BN227" s="0" t="n">
        <v>0</v>
      </c>
      <c r="BO227" s="0" t="n">
        <v>0</v>
      </c>
      <c r="BP227" s="0" t="n">
        <v>0</v>
      </c>
      <c r="BQ227" s="0" t="n">
        <v>0</v>
      </c>
      <c r="BR227" s="0" t="n">
        <v>0</v>
      </c>
      <c r="BS227" s="0" t="n">
        <v>0</v>
      </c>
      <c r="BT227" s="0" t="n">
        <v>0</v>
      </c>
      <c r="BU227" s="0" t="n">
        <v>0</v>
      </c>
      <c r="BV227" s="0" t="n">
        <v>0</v>
      </c>
      <c r="BW227" s="0" t="n">
        <v>0</v>
      </c>
      <c r="CV227" s="0" t="n">
        <v>0</v>
      </c>
      <c r="CW227" s="0" t="n">
        <v>0</v>
      </c>
      <c r="CX227" s="0">
        <f>ROUND(Y227*Source!I655,7)</f>
        <v/>
      </c>
      <c r="CY227" s="0">
        <f>AD227</f>
        <v/>
      </c>
      <c r="CZ227" s="0">
        <f>AH227</f>
        <v/>
      </c>
      <c r="DA227" s="0">
        <f>AL227</f>
        <v/>
      </c>
      <c r="DB227" s="0">
        <f>ROUND(ROUND(AT227*CZ227,2),2)</f>
        <v/>
      </c>
      <c r="DC227" s="0">
        <f>ROUND(ROUND(AT227*AG227,2),2)</f>
        <v/>
      </c>
      <c r="DD227" s="0" t="inlineStr"/>
      <c r="DE227" s="0" t="inlineStr"/>
      <c r="DF227" s="0">
        <f>ROUND(ROUND(AE227,0)*CX227,0)</f>
        <v/>
      </c>
      <c r="DG227" s="0">
        <f>ROUND(ROUND(AF227,0)*CX227,0)</f>
        <v/>
      </c>
      <c r="DH227" s="0">
        <f>ROUND(ROUND(AG227,0)*CX227,0)</f>
        <v/>
      </c>
      <c r="DI227" s="0">
        <f>ROUND(ROUND(AH227,0)*CX227,0)</f>
        <v/>
      </c>
      <c r="DJ227" s="0">
        <f>DI227</f>
        <v/>
      </c>
      <c r="DK227" s="0" t="n">
        <v>0</v>
      </c>
      <c r="DL227" s="0" t="inlineStr"/>
      <c r="DM227" s="0" t="n">
        <v>0</v>
      </c>
      <c r="DN227" s="0" t="inlineStr"/>
      <c r="DO227" s="0" t="n">
        <v>0</v>
      </c>
    </row>
    <row r="228">
      <c r="A228" s="0">
        <f>ROW(Source!A655)</f>
        <v/>
      </c>
      <c r="B228" s="0" t="n">
        <v>78845955</v>
      </c>
      <c r="C228" s="0" t="n">
        <v>78849949</v>
      </c>
      <c r="D228" s="0" t="n">
        <v>29172268</v>
      </c>
      <c r="E228" s="0" t="n">
        <v>1</v>
      </c>
      <c r="F228" s="0" t="n">
        <v>1</v>
      </c>
      <c r="G228" s="0" t="n">
        <v>1</v>
      </c>
      <c r="H228" s="0" t="n">
        <v>2</v>
      </c>
      <c r="I228" s="0" t="inlineStr">
        <is>
          <t>020129</t>
        </is>
      </c>
      <c r="J228" s="0" t="inlineStr">
        <is>
          <t>ТСЭМ Московской обл., 020129, приказ Минстроя России №675/пр от 28.02.2017 № 264/пр</t>
        </is>
      </c>
      <c r="K228" s="0" t="inlineStr">
        <is>
          <t>Краны башенные при работе на других видах строительства 8 т</t>
        </is>
      </c>
      <c r="L228" s="0" t="n">
        <v>1368</v>
      </c>
      <c r="N228" s="0" t="n">
        <v>1011</v>
      </c>
      <c r="O228" s="0" t="inlineStr">
        <is>
          <t>маш.-ч</t>
        </is>
      </c>
      <c r="P228" s="0" t="inlineStr">
        <is>
          <t>маш.-ч</t>
        </is>
      </c>
      <c r="Q228" s="0" t="n">
        <v>1</v>
      </c>
      <c r="W228" s="0" t="n">
        <v>0</v>
      </c>
      <c r="X228" s="0" t="n">
        <v>-438066613</v>
      </c>
      <c r="Y228" s="0">
        <f>AT228</f>
        <v/>
      </c>
      <c r="AA228" s="0" t="n">
        <v>0</v>
      </c>
      <c r="AB228" s="0" t="n">
        <v>1211.33</v>
      </c>
      <c r="AC228" s="0" t="n">
        <v>705.38</v>
      </c>
      <c r="AD228" s="0" t="n">
        <v>0</v>
      </c>
      <c r="AE228" s="0" t="n">
        <v>0</v>
      </c>
      <c r="AF228" s="0" t="n">
        <v>86.40000000000001</v>
      </c>
      <c r="AG228" s="0" t="n">
        <v>13.5</v>
      </c>
      <c r="AH228" s="0" t="n">
        <v>0</v>
      </c>
      <c r="AI228" s="0" t="n">
        <v>1</v>
      </c>
      <c r="AJ228" s="0" t="n">
        <v>14.02</v>
      </c>
      <c r="AK228" s="0" t="n">
        <v>52.25</v>
      </c>
      <c r="AL228" s="0" t="n">
        <v>1</v>
      </c>
      <c r="AM228" s="0" t="n">
        <v>2</v>
      </c>
      <c r="AN228" s="0" t="n">
        <v>0</v>
      </c>
      <c r="AO228" s="0" t="n">
        <v>1</v>
      </c>
      <c r="AP228" s="0" t="n">
        <v>0</v>
      </c>
      <c r="AQ228" s="0" t="n">
        <v>0</v>
      </c>
      <c r="AR228" s="0" t="n">
        <v>0</v>
      </c>
      <c r="AS228" s="0" t="inlineStr"/>
      <c r="AT228" s="0" t="n">
        <v>0.01</v>
      </c>
      <c r="AU228" s="0" t="inlineStr"/>
      <c r="AV228" s="0" t="n">
        <v>0</v>
      </c>
      <c r="AW228" s="0" t="n">
        <v>2</v>
      </c>
      <c r="AX228" s="0" t="n">
        <v>78849952</v>
      </c>
      <c r="AY228" s="0" t="n">
        <v>1</v>
      </c>
      <c r="AZ228" s="0" t="n">
        <v>0</v>
      </c>
      <c r="BA228" s="0" t="n">
        <v>225</v>
      </c>
      <c r="BB228" s="0" t="n">
        <v>0</v>
      </c>
      <c r="BC228" s="0" t="n">
        <v>0</v>
      </c>
      <c r="BD228" s="0" t="n">
        <v>0</v>
      </c>
      <c r="BE228" s="0" t="n">
        <v>0</v>
      </c>
      <c r="BF228" s="0" t="n">
        <v>0</v>
      </c>
      <c r="BG228" s="0" t="n">
        <v>0</v>
      </c>
      <c r="BH228" s="0" t="n">
        <v>0</v>
      </c>
      <c r="BI228" s="0" t="n">
        <v>0</v>
      </c>
      <c r="BJ228" s="0" t="n">
        <v>0</v>
      </c>
      <c r="BK228" s="0" t="n">
        <v>0</v>
      </c>
      <c r="BL228" s="0" t="n">
        <v>0</v>
      </c>
      <c r="BM228" s="0" t="n">
        <v>0</v>
      </c>
      <c r="BN228" s="0" t="n">
        <v>0</v>
      </c>
      <c r="BO228" s="0" t="n">
        <v>0</v>
      </c>
      <c r="BP228" s="0" t="n">
        <v>0</v>
      </c>
      <c r="BQ228" s="0" t="n">
        <v>0</v>
      </c>
      <c r="BR228" s="0" t="n">
        <v>0</v>
      </c>
      <c r="BS228" s="0" t="n">
        <v>0</v>
      </c>
      <c r="BT228" s="0" t="n">
        <v>0</v>
      </c>
      <c r="BU228" s="0" t="n">
        <v>0</v>
      </c>
      <c r="BV228" s="0" t="n">
        <v>0</v>
      </c>
      <c r="BW228" s="0" t="n">
        <v>0</v>
      </c>
      <c r="CV228" s="0" t="n">
        <v>0</v>
      </c>
      <c r="CW228" s="0">
        <f>ROUND(Y228*Source!I655*DO228,7)</f>
        <v/>
      </c>
      <c r="CX228" s="0">
        <f>ROUND(Y228*Source!I655,7)</f>
        <v/>
      </c>
      <c r="CY228" s="0">
        <f>AB228</f>
        <v/>
      </c>
      <c r="CZ228" s="0">
        <f>AF228</f>
        <v/>
      </c>
      <c r="DA228" s="0">
        <f>AJ228</f>
        <v/>
      </c>
      <c r="DB228" s="0">
        <f>ROUND(ROUND(AT228*CZ228,2),2)</f>
        <v/>
      </c>
      <c r="DC228" s="0">
        <f>ROUND(ROUND(AT228*AG228,2),2)</f>
        <v/>
      </c>
      <c r="DD228" s="0" t="inlineStr"/>
      <c r="DE228" s="0" t="inlineStr"/>
      <c r="DF228" s="0">
        <f>ROUND(ROUND(AE228,0)*CX228,0)</f>
        <v/>
      </c>
      <c r="DG228" s="0">
        <f>ROUND(ROUND(AF228*AJ228,0)*CX228,0)</f>
        <v/>
      </c>
      <c r="DH228" s="0">
        <f>ROUND(ROUND(AG228*AK228,0)*CX228,0)</f>
        <v/>
      </c>
      <c r="DI228" s="0">
        <f>ROUND(ROUND(AH228,0)*CX228,0)</f>
        <v/>
      </c>
      <c r="DJ228" s="0">
        <f>DG228</f>
        <v/>
      </c>
      <c r="DK228" s="0" t="n">
        <v>0</v>
      </c>
      <c r="DL228" s="0" t="inlineStr"/>
      <c r="DM228" s="0" t="n">
        <v>0</v>
      </c>
      <c r="DN228" s="0" t="inlineStr"/>
      <c r="DO228" s="0" t="n">
        <v>0</v>
      </c>
    </row>
    <row r="229">
      <c r="A229" s="0">
        <f>ROW(Source!A655)</f>
        <v/>
      </c>
      <c r="B229" s="0" t="n">
        <v>78845955</v>
      </c>
      <c r="C229" s="0" t="n">
        <v>78849949</v>
      </c>
      <c r="D229" s="0" t="n">
        <v>29172379</v>
      </c>
      <c r="E229" s="0" t="n">
        <v>1</v>
      </c>
      <c r="F229" s="0" t="n">
        <v>1</v>
      </c>
      <c r="G229" s="0" t="n">
        <v>1</v>
      </c>
      <c r="H229" s="0" t="n">
        <v>2</v>
      </c>
      <c r="I229" s="0" t="inlineStr">
        <is>
          <t>021141</t>
        </is>
      </c>
      <c r="J229" s="0" t="inlineStr">
        <is>
          <t>ТСЭМ Московской обл., 021141, приказ Минстроя России №675/пр от 28.02.2017 № 264/пр</t>
        </is>
      </c>
      <c r="K229" s="0" t="inlineStr">
        <is>
          <t>Краны на автомобильном ходу при работе на других видах строительства 10 т</t>
        </is>
      </c>
      <c r="L229" s="0" t="n">
        <v>1368</v>
      </c>
      <c r="N229" s="0" t="n">
        <v>1011</v>
      </c>
      <c r="O229" s="0" t="inlineStr">
        <is>
          <t>маш.-ч</t>
        </is>
      </c>
      <c r="P229" s="0" t="inlineStr">
        <is>
          <t>маш.-ч</t>
        </is>
      </c>
      <c r="Q229" s="0" t="n">
        <v>1</v>
      </c>
      <c r="W229" s="0" t="n">
        <v>0</v>
      </c>
      <c r="X229" s="0" t="n">
        <v>1106923569</v>
      </c>
      <c r="Y229" s="0">
        <f>AT229</f>
        <v/>
      </c>
      <c r="AA229" s="0" t="n">
        <v>0</v>
      </c>
      <c r="AB229" s="0" t="n">
        <v>1490.72</v>
      </c>
      <c r="AC229" s="0" t="n">
        <v>705.38</v>
      </c>
      <c r="AD229" s="0" t="n">
        <v>0</v>
      </c>
      <c r="AE229" s="0" t="n">
        <v>0</v>
      </c>
      <c r="AF229" s="0" t="n">
        <v>112</v>
      </c>
      <c r="AG229" s="0" t="n">
        <v>13.5</v>
      </c>
      <c r="AH229" s="0" t="n">
        <v>0</v>
      </c>
      <c r="AI229" s="0" t="n">
        <v>1</v>
      </c>
      <c r="AJ229" s="0" t="n">
        <v>13.31</v>
      </c>
      <c r="AK229" s="0" t="n">
        <v>52.25</v>
      </c>
      <c r="AL229" s="0" t="n">
        <v>1</v>
      </c>
      <c r="AM229" s="0" t="n">
        <v>2</v>
      </c>
      <c r="AN229" s="0" t="n">
        <v>0</v>
      </c>
      <c r="AO229" s="0" t="n">
        <v>1</v>
      </c>
      <c r="AP229" s="0" t="n">
        <v>0</v>
      </c>
      <c r="AQ229" s="0" t="n">
        <v>0</v>
      </c>
      <c r="AR229" s="0" t="n">
        <v>0</v>
      </c>
      <c r="AS229" s="0" t="inlineStr"/>
      <c r="AT229" s="0" t="n">
        <v>0.01</v>
      </c>
      <c r="AU229" s="0" t="inlineStr"/>
      <c r="AV229" s="0" t="n">
        <v>0</v>
      </c>
      <c r="AW229" s="0" t="n">
        <v>2</v>
      </c>
      <c r="AX229" s="0" t="n">
        <v>78849953</v>
      </c>
      <c r="AY229" s="0" t="n">
        <v>1</v>
      </c>
      <c r="AZ229" s="0" t="n">
        <v>0</v>
      </c>
      <c r="BA229" s="0" t="n">
        <v>226</v>
      </c>
      <c r="BB229" s="0" t="n">
        <v>0</v>
      </c>
      <c r="BC229" s="0" t="n">
        <v>0</v>
      </c>
      <c r="BD229" s="0" t="n">
        <v>0</v>
      </c>
      <c r="BE229" s="0" t="n">
        <v>0</v>
      </c>
      <c r="BF229" s="0" t="n">
        <v>0</v>
      </c>
      <c r="BG229" s="0" t="n">
        <v>0</v>
      </c>
      <c r="BH229" s="0" t="n">
        <v>0</v>
      </c>
      <c r="BI229" s="0" t="n">
        <v>0</v>
      </c>
      <c r="BJ229" s="0" t="n">
        <v>0</v>
      </c>
      <c r="BK229" s="0" t="n">
        <v>0</v>
      </c>
      <c r="BL229" s="0" t="n">
        <v>0</v>
      </c>
      <c r="BM229" s="0" t="n">
        <v>0</v>
      </c>
      <c r="BN229" s="0" t="n">
        <v>0</v>
      </c>
      <c r="BO229" s="0" t="n">
        <v>0</v>
      </c>
      <c r="BP229" s="0" t="n">
        <v>0</v>
      </c>
      <c r="BQ229" s="0" t="n">
        <v>0</v>
      </c>
      <c r="BR229" s="0" t="n">
        <v>0</v>
      </c>
      <c r="BS229" s="0" t="n">
        <v>0</v>
      </c>
      <c r="BT229" s="0" t="n">
        <v>0</v>
      </c>
      <c r="BU229" s="0" t="n">
        <v>0</v>
      </c>
      <c r="BV229" s="0" t="n">
        <v>0</v>
      </c>
      <c r="BW229" s="0" t="n">
        <v>0</v>
      </c>
      <c r="CV229" s="0" t="n">
        <v>0</v>
      </c>
      <c r="CW229" s="0">
        <f>ROUND(Y229*Source!I655*DO229,7)</f>
        <v/>
      </c>
      <c r="CX229" s="0">
        <f>ROUND(Y229*Source!I655,7)</f>
        <v/>
      </c>
      <c r="CY229" s="0">
        <f>AB229</f>
        <v/>
      </c>
      <c r="CZ229" s="0">
        <f>AF229</f>
        <v/>
      </c>
      <c r="DA229" s="0">
        <f>AJ229</f>
        <v/>
      </c>
      <c r="DB229" s="0">
        <f>ROUND(ROUND(AT229*CZ229,2),2)</f>
        <v/>
      </c>
      <c r="DC229" s="0">
        <f>ROUND(ROUND(AT229*AG229,2),2)</f>
        <v/>
      </c>
      <c r="DD229" s="0" t="inlineStr"/>
      <c r="DE229" s="0" t="inlineStr"/>
      <c r="DF229" s="0">
        <f>ROUND(ROUND(AE229,0)*CX229,0)</f>
        <v/>
      </c>
      <c r="DG229" s="0">
        <f>ROUND(ROUND(AF229*AJ229,0)*CX229,0)</f>
        <v/>
      </c>
      <c r="DH229" s="0">
        <f>ROUND(ROUND(AG229*AK229,0)*CX229,0)</f>
        <v/>
      </c>
      <c r="DI229" s="0">
        <f>ROUND(ROUND(AH229,0)*CX229,0)</f>
        <v/>
      </c>
      <c r="DJ229" s="0">
        <f>DG229</f>
        <v/>
      </c>
      <c r="DK229" s="0" t="n">
        <v>0</v>
      </c>
      <c r="DL229" s="0" t="inlineStr"/>
      <c r="DM229" s="0" t="n">
        <v>0</v>
      </c>
      <c r="DN229" s="0" t="inlineStr"/>
      <c r="DO229" s="0" t="n">
        <v>0</v>
      </c>
    </row>
    <row r="230">
      <c r="A230" s="0">
        <f>ROW(Source!A655)</f>
        <v/>
      </c>
      <c r="B230" s="0" t="n">
        <v>78845955</v>
      </c>
      <c r="C230" s="0" t="n">
        <v>78849949</v>
      </c>
      <c r="D230" s="0" t="n">
        <v>29172657</v>
      </c>
      <c r="E230" s="0" t="n">
        <v>1</v>
      </c>
      <c r="F230" s="0" t="n">
        <v>1</v>
      </c>
      <c r="G230" s="0" t="n">
        <v>1</v>
      </c>
      <c r="H230" s="0" t="n">
        <v>2</v>
      </c>
      <c r="I230" s="0" t="inlineStr">
        <is>
          <t>040502</t>
        </is>
      </c>
      <c r="J230" s="0" t="inlineStr">
        <is>
          <t>ТСЭМ Московской обл., 040502, приказ Минстроя России №675/пр от 28.02.2017 № 264/пр</t>
        </is>
      </c>
      <c r="K230" s="0" t="inlineStr">
        <is>
          <t>Установки для сварки ручной дуговой (постоянного тока)</t>
        </is>
      </c>
      <c r="L230" s="0" t="n">
        <v>1368</v>
      </c>
      <c r="N230" s="0" t="n">
        <v>1011</v>
      </c>
      <c r="O230" s="0" t="inlineStr">
        <is>
          <t>маш.-ч</t>
        </is>
      </c>
      <c r="P230" s="0" t="inlineStr">
        <is>
          <t>маш.-ч</t>
        </is>
      </c>
      <c r="Q230" s="0" t="n">
        <v>1</v>
      </c>
      <c r="W230" s="0" t="n">
        <v>0</v>
      </c>
      <c r="X230" s="0" t="n">
        <v>1474986261</v>
      </c>
      <c r="Y230" s="0">
        <f>AT230</f>
        <v/>
      </c>
      <c r="AA230" s="0" t="n">
        <v>0</v>
      </c>
      <c r="AB230" s="0" t="n">
        <v>69.26000000000001</v>
      </c>
      <c r="AC230" s="0" t="n">
        <v>0</v>
      </c>
      <c r="AD230" s="0" t="n">
        <v>0</v>
      </c>
      <c r="AE230" s="0" t="n">
        <v>0</v>
      </c>
      <c r="AF230" s="0" t="n">
        <v>8.1</v>
      </c>
      <c r="AG230" s="0" t="n">
        <v>0</v>
      </c>
      <c r="AH230" s="0" t="n">
        <v>0</v>
      </c>
      <c r="AI230" s="0" t="n">
        <v>1</v>
      </c>
      <c r="AJ230" s="0" t="n">
        <v>8.550000000000001</v>
      </c>
      <c r="AK230" s="0" t="n">
        <v>52.25</v>
      </c>
      <c r="AL230" s="0" t="n">
        <v>1</v>
      </c>
      <c r="AM230" s="0" t="n">
        <v>2</v>
      </c>
      <c r="AN230" s="0" t="n">
        <v>0</v>
      </c>
      <c r="AO230" s="0" t="n">
        <v>1</v>
      </c>
      <c r="AP230" s="0" t="n">
        <v>0</v>
      </c>
      <c r="AQ230" s="0" t="n">
        <v>0</v>
      </c>
      <c r="AR230" s="0" t="n">
        <v>0</v>
      </c>
      <c r="AS230" s="0" t="inlineStr"/>
      <c r="AT230" s="0" t="n">
        <v>0.63</v>
      </c>
      <c r="AU230" s="0" t="inlineStr"/>
      <c r="AV230" s="0" t="n">
        <v>0</v>
      </c>
      <c r="AW230" s="0" t="n">
        <v>2</v>
      </c>
      <c r="AX230" s="0" t="n">
        <v>78849954</v>
      </c>
      <c r="AY230" s="0" t="n">
        <v>1</v>
      </c>
      <c r="AZ230" s="0" t="n">
        <v>0</v>
      </c>
      <c r="BA230" s="0" t="n">
        <v>227</v>
      </c>
      <c r="BB230" s="0" t="n">
        <v>0</v>
      </c>
      <c r="BC230" s="0" t="n">
        <v>0</v>
      </c>
      <c r="BD230" s="0" t="n">
        <v>0</v>
      </c>
      <c r="BE230" s="0" t="n">
        <v>0</v>
      </c>
      <c r="BF230" s="0" t="n">
        <v>0</v>
      </c>
      <c r="BG230" s="0" t="n">
        <v>0</v>
      </c>
      <c r="BH230" s="0" t="n">
        <v>0</v>
      </c>
      <c r="BI230" s="0" t="n">
        <v>0</v>
      </c>
      <c r="BJ230" s="0" t="n">
        <v>0</v>
      </c>
      <c r="BK230" s="0" t="n">
        <v>0</v>
      </c>
      <c r="BL230" s="0" t="n">
        <v>0</v>
      </c>
      <c r="BM230" s="0" t="n">
        <v>0</v>
      </c>
      <c r="BN230" s="0" t="n">
        <v>0</v>
      </c>
      <c r="BO230" s="0" t="n">
        <v>0</v>
      </c>
      <c r="BP230" s="0" t="n">
        <v>0</v>
      </c>
      <c r="BQ230" s="0" t="n">
        <v>0</v>
      </c>
      <c r="BR230" s="0" t="n">
        <v>0</v>
      </c>
      <c r="BS230" s="0" t="n">
        <v>0</v>
      </c>
      <c r="BT230" s="0" t="n">
        <v>0</v>
      </c>
      <c r="BU230" s="0" t="n">
        <v>0</v>
      </c>
      <c r="BV230" s="0" t="n">
        <v>0</v>
      </c>
      <c r="BW230" s="0" t="n">
        <v>0</v>
      </c>
      <c r="CV230" s="0" t="n">
        <v>0</v>
      </c>
      <c r="CW230" s="0">
        <f>ROUND(Y230*Source!I655*DO230,7)</f>
        <v/>
      </c>
      <c r="CX230" s="0">
        <f>ROUND(Y230*Source!I655,7)</f>
        <v/>
      </c>
      <c r="CY230" s="0">
        <f>AB230</f>
        <v/>
      </c>
      <c r="CZ230" s="0">
        <f>AF230</f>
        <v/>
      </c>
      <c r="DA230" s="0">
        <f>AJ230</f>
        <v/>
      </c>
      <c r="DB230" s="0">
        <f>ROUND(ROUND(AT230*CZ230,2),2)</f>
        <v/>
      </c>
      <c r="DC230" s="0">
        <f>ROUND(ROUND(AT230*AG230,2),2)</f>
        <v/>
      </c>
      <c r="DD230" s="0" t="inlineStr"/>
      <c r="DE230" s="0" t="inlineStr"/>
      <c r="DF230" s="0">
        <f>ROUND(ROUND(AE230,0)*CX230,0)</f>
        <v/>
      </c>
      <c r="DG230" s="0">
        <f>ROUND(ROUND(AF230*AJ230,0)*CX230,0)</f>
        <v/>
      </c>
      <c r="DH230" s="0">
        <f>ROUND(ROUND(AG230*AK230,0)*CX230,0)</f>
        <v/>
      </c>
      <c r="DI230" s="0">
        <f>ROUND(ROUND(AH230,0)*CX230,0)</f>
        <v/>
      </c>
      <c r="DJ230" s="0">
        <f>DG230</f>
        <v/>
      </c>
      <c r="DK230" s="0" t="n">
        <v>0</v>
      </c>
      <c r="DL230" s="0" t="inlineStr"/>
      <c r="DM230" s="0" t="n">
        <v>0</v>
      </c>
      <c r="DN230" s="0" t="inlineStr"/>
      <c r="DO230" s="0" t="n">
        <v>0</v>
      </c>
    </row>
    <row r="231">
      <c r="A231" s="0">
        <f>ROW(Source!A655)</f>
        <v/>
      </c>
      <c r="B231" s="0" t="n">
        <v>78845955</v>
      </c>
      <c r="C231" s="0" t="n">
        <v>78849949</v>
      </c>
      <c r="D231" s="0" t="n">
        <v>29174913</v>
      </c>
      <c r="E231" s="0" t="n">
        <v>1</v>
      </c>
      <c r="F231" s="0" t="n">
        <v>1</v>
      </c>
      <c r="G231" s="0" t="n">
        <v>1</v>
      </c>
      <c r="H231" s="0" t="n">
        <v>2</v>
      </c>
      <c r="I231" s="0" t="inlineStr">
        <is>
          <t>400001</t>
        </is>
      </c>
      <c r="J231" s="0" t="inlineStr">
        <is>
          <t>ТСЭМ Московской обл., 400001, приказ Минстроя России №675/пр от 28.02.2017 № 264/пр</t>
        </is>
      </c>
      <c r="K231" s="0" t="inlineStr">
        <is>
          <t>Автомобили бортовые, грузоподъемность до 5 т</t>
        </is>
      </c>
      <c r="L231" s="0" t="n">
        <v>1368</v>
      </c>
      <c r="N231" s="0" t="n">
        <v>1011</v>
      </c>
      <c r="O231" s="0" t="inlineStr">
        <is>
          <t>маш.-ч</t>
        </is>
      </c>
      <c r="P231" s="0" t="inlineStr">
        <is>
          <t>маш.-ч</t>
        </is>
      </c>
      <c r="Q231" s="0" t="n">
        <v>1</v>
      </c>
      <c r="W231" s="0" t="n">
        <v>0</v>
      </c>
      <c r="X231" s="0" t="n">
        <v>1230759911</v>
      </c>
      <c r="Y231" s="0">
        <f>AT231</f>
        <v/>
      </c>
      <c r="AA231" s="0" t="n">
        <v>0</v>
      </c>
      <c r="AB231" s="0" t="n">
        <v>2177.51</v>
      </c>
      <c r="AC231" s="0" t="n">
        <v>606.1</v>
      </c>
      <c r="AD231" s="0" t="n">
        <v>0</v>
      </c>
      <c r="AE231" s="0" t="n">
        <v>0</v>
      </c>
      <c r="AF231" s="0" t="n">
        <v>87.17</v>
      </c>
      <c r="AG231" s="0" t="n">
        <v>11.6</v>
      </c>
      <c r="AH231" s="0" t="n">
        <v>0</v>
      </c>
      <c r="AI231" s="0" t="n">
        <v>1</v>
      </c>
      <c r="AJ231" s="0" t="n">
        <v>24.98</v>
      </c>
      <c r="AK231" s="0" t="n">
        <v>52.25</v>
      </c>
      <c r="AL231" s="0" t="n">
        <v>1</v>
      </c>
      <c r="AM231" s="0" t="n">
        <v>2</v>
      </c>
      <c r="AN231" s="0" t="n">
        <v>0</v>
      </c>
      <c r="AO231" s="0" t="n">
        <v>1</v>
      </c>
      <c r="AP231" s="0" t="n">
        <v>0</v>
      </c>
      <c r="AQ231" s="0" t="n">
        <v>0</v>
      </c>
      <c r="AR231" s="0" t="n">
        <v>0</v>
      </c>
      <c r="AS231" s="0" t="inlineStr"/>
      <c r="AT231" s="0" t="n">
        <v>0.02</v>
      </c>
      <c r="AU231" s="0" t="inlineStr"/>
      <c r="AV231" s="0" t="n">
        <v>0</v>
      </c>
      <c r="AW231" s="0" t="n">
        <v>2</v>
      </c>
      <c r="AX231" s="0" t="n">
        <v>78849955</v>
      </c>
      <c r="AY231" s="0" t="n">
        <v>1</v>
      </c>
      <c r="AZ231" s="0" t="n">
        <v>0</v>
      </c>
      <c r="BA231" s="0" t="n">
        <v>228</v>
      </c>
      <c r="BB231" s="0" t="n">
        <v>0</v>
      </c>
      <c r="BC231" s="0" t="n">
        <v>0</v>
      </c>
      <c r="BD231" s="0" t="n">
        <v>0</v>
      </c>
      <c r="BE231" s="0" t="n">
        <v>0</v>
      </c>
      <c r="BF231" s="0" t="n">
        <v>0</v>
      </c>
      <c r="BG231" s="0" t="n">
        <v>0</v>
      </c>
      <c r="BH231" s="0" t="n">
        <v>0</v>
      </c>
      <c r="BI231" s="0" t="n">
        <v>0</v>
      </c>
      <c r="BJ231" s="0" t="n">
        <v>0</v>
      </c>
      <c r="BK231" s="0" t="n">
        <v>0</v>
      </c>
      <c r="BL231" s="0" t="n">
        <v>0</v>
      </c>
      <c r="BM231" s="0" t="n">
        <v>0</v>
      </c>
      <c r="BN231" s="0" t="n">
        <v>0</v>
      </c>
      <c r="BO231" s="0" t="n">
        <v>0</v>
      </c>
      <c r="BP231" s="0" t="n">
        <v>0</v>
      </c>
      <c r="BQ231" s="0" t="n">
        <v>0</v>
      </c>
      <c r="BR231" s="0" t="n">
        <v>0</v>
      </c>
      <c r="BS231" s="0" t="n">
        <v>0</v>
      </c>
      <c r="BT231" s="0" t="n">
        <v>0</v>
      </c>
      <c r="BU231" s="0" t="n">
        <v>0</v>
      </c>
      <c r="BV231" s="0" t="n">
        <v>0</v>
      </c>
      <c r="BW231" s="0" t="n">
        <v>0</v>
      </c>
      <c r="CV231" s="0" t="n">
        <v>0</v>
      </c>
      <c r="CW231" s="0">
        <f>ROUND(Y231*Source!I655*DO231,7)</f>
        <v/>
      </c>
      <c r="CX231" s="0">
        <f>ROUND(Y231*Source!I655,7)</f>
        <v/>
      </c>
      <c r="CY231" s="0">
        <f>AB231</f>
        <v/>
      </c>
      <c r="CZ231" s="0">
        <f>AF231</f>
        <v/>
      </c>
      <c r="DA231" s="0">
        <f>AJ231</f>
        <v/>
      </c>
      <c r="DB231" s="0">
        <f>ROUND(ROUND(AT231*CZ231,2),2)</f>
        <v/>
      </c>
      <c r="DC231" s="0">
        <f>ROUND(ROUND(AT231*AG231,2),2)</f>
        <v/>
      </c>
      <c r="DD231" s="0" t="inlineStr"/>
      <c r="DE231" s="0" t="inlineStr"/>
      <c r="DF231" s="0">
        <f>ROUND(ROUND(AE231,0)*CX231,0)</f>
        <v/>
      </c>
      <c r="DG231" s="0">
        <f>ROUND(ROUND(AF231*AJ231,0)*CX231,0)</f>
        <v/>
      </c>
      <c r="DH231" s="0">
        <f>ROUND(ROUND(AG231*AK231,0)*CX231,0)</f>
        <v/>
      </c>
      <c r="DI231" s="0">
        <f>ROUND(ROUND(AH231,0)*CX231,0)</f>
        <v/>
      </c>
      <c r="DJ231" s="0">
        <f>DG231</f>
        <v/>
      </c>
      <c r="DK231" s="0" t="n">
        <v>0</v>
      </c>
      <c r="DL231" s="0" t="inlineStr"/>
      <c r="DM231" s="0" t="n">
        <v>0</v>
      </c>
      <c r="DN231" s="0" t="inlineStr"/>
      <c r="DO231" s="0" t="n">
        <v>0</v>
      </c>
    </row>
    <row r="232">
      <c r="A232" s="0">
        <f>ROW(Source!A655)</f>
        <v/>
      </c>
      <c r="B232" s="0" t="n">
        <v>78845955</v>
      </c>
      <c r="C232" s="0" t="n">
        <v>78849949</v>
      </c>
      <c r="D232" s="0" t="n">
        <v>29113986</v>
      </c>
      <c r="E232" s="0" t="n">
        <v>1</v>
      </c>
      <c r="F232" s="0" t="n">
        <v>1</v>
      </c>
      <c r="G232" s="0" t="n">
        <v>1</v>
      </c>
      <c r="H232" s="0" t="n">
        <v>3</v>
      </c>
      <c r="I232" s="0" t="inlineStr">
        <is>
          <t>101-1522</t>
        </is>
      </c>
      <c r="J232" s="0" t="inlineStr">
        <is>
          <t>ТССЦ Московской обл., 101-1522, приказ Минстроя России №675/пр от 28.02.2017 № 254/пр</t>
        </is>
      </c>
      <c r="K232" s="0" t="inlineStr">
        <is>
          <t>Электроды диаметром 5 мм Э42А</t>
        </is>
      </c>
      <c r="L232" s="0" t="n">
        <v>1348</v>
      </c>
      <c r="N232" s="0" t="n">
        <v>1009</v>
      </c>
      <c r="O232" s="0" t="inlineStr">
        <is>
          <t>т</t>
        </is>
      </c>
      <c r="P232" s="0" t="inlineStr">
        <is>
          <t>т</t>
        </is>
      </c>
      <c r="Q232" s="0" t="n">
        <v>1000</v>
      </c>
      <c r="W232" s="0" t="n">
        <v>0</v>
      </c>
      <c r="X232" s="0" t="n">
        <v>-2063358494</v>
      </c>
      <c r="Y232" s="0">
        <f>AT232</f>
        <v/>
      </c>
      <c r="AA232" s="0" t="n">
        <v>195841.8</v>
      </c>
      <c r="AB232" s="0" t="n">
        <v>0</v>
      </c>
      <c r="AC232" s="0" t="n">
        <v>0</v>
      </c>
      <c r="AD232" s="0" t="n">
        <v>0</v>
      </c>
      <c r="AE232" s="0" t="n">
        <v>10362</v>
      </c>
      <c r="AF232" s="0" t="n">
        <v>0</v>
      </c>
      <c r="AG232" s="0" t="n">
        <v>0</v>
      </c>
      <c r="AH232" s="0" t="n">
        <v>0</v>
      </c>
      <c r="AI232" s="0" t="n">
        <v>18.9</v>
      </c>
      <c r="AJ232" s="0" t="n">
        <v>1</v>
      </c>
      <c r="AK232" s="0" t="n">
        <v>1</v>
      </c>
      <c r="AL232" s="0" t="n">
        <v>1</v>
      </c>
      <c r="AM232" s="0" t="n">
        <v>2</v>
      </c>
      <c r="AN232" s="0" t="n">
        <v>0</v>
      </c>
      <c r="AO232" s="0" t="n">
        <v>1</v>
      </c>
      <c r="AP232" s="0" t="n">
        <v>0</v>
      </c>
      <c r="AQ232" s="0" t="n">
        <v>0</v>
      </c>
      <c r="AR232" s="0" t="n">
        <v>0</v>
      </c>
      <c r="AS232" s="0" t="inlineStr"/>
      <c r="AT232" s="0" t="n">
        <v>0.00033</v>
      </c>
      <c r="AU232" s="0" t="inlineStr"/>
      <c r="AV232" s="0" t="n">
        <v>0</v>
      </c>
      <c r="AW232" s="0" t="n">
        <v>2</v>
      </c>
      <c r="AX232" s="0" t="n">
        <v>78849956</v>
      </c>
      <c r="AY232" s="0" t="n">
        <v>1</v>
      </c>
      <c r="AZ232" s="0" t="n">
        <v>0</v>
      </c>
      <c r="BA232" s="0" t="n">
        <v>229</v>
      </c>
      <c r="BB232" s="0" t="n">
        <v>0</v>
      </c>
      <c r="BC232" s="0" t="n">
        <v>0</v>
      </c>
      <c r="BD232" s="0" t="n">
        <v>0</v>
      </c>
      <c r="BE232" s="0" t="n">
        <v>0</v>
      </c>
      <c r="BF232" s="0" t="n">
        <v>0</v>
      </c>
      <c r="BG232" s="0" t="n">
        <v>0</v>
      </c>
      <c r="BH232" s="0" t="n">
        <v>0</v>
      </c>
      <c r="BI232" s="0" t="n">
        <v>0</v>
      </c>
      <c r="BJ232" s="0" t="n">
        <v>0</v>
      </c>
      <c r="BK232" s="0" t="n">
        <v>0</v>
      </c>
      <c r="BL232" s="0" t="n">
        <v>0</v>
      </c>
      <c r="BM232" s="0" t="n">
        <v>0</v>
      </c>
      <c r="BN232" s="0" t="n">
        <v>0</v>
      </c>
      <c r="BO232" s="0" t="n">
        <v>0</v>
      </c>
      <c r="BP232" s="0" t="n">
        <v>0</v>
      </c>
      <c r="BQ232" s="0" t="n">
        <v>0</v>
      </c>
      <c r="BR232" s="0" t="n">
        <v>0</v>
      </c>
      <c r="BS232" s="0" t="n">
        <v>0</v>
      </c>
      <c r="BT232" s="0" t="n">
        <v>0</v>
      </c>
      <c r="BU232" s="0" t="n">
        <v>0</v>
      </c>
      <c r="BV232" s="0" t="n">
        <v>0</v>
      </c>
      <c r="BW232" s="0" t="n">
        <v>0</v>
      </c>
      <c r="CV232" s="0" t="n">
        <v>0</v>
      </c>
      <c r="CW232" s="0" t="n">
        <v>0</v>
      </c>
      <c r="CX232" s="0">
        <f>ROUND(Y232*Source!I655,7)</f>
        <v/>
      </c>
      <c r="CY232" s="0">
        <f>AA232</f>
        <v/>
      </c>
      <c r="CZ232" s="0">
        <f>AE232</f>
        <v/>
      </c>
      <c r="DA232" s="0">
        <f>AI232</f>
        <v/>
      </c>
      <c r="DB232" s="0">
        <f>ROUND(ROUND(AT232*CZ232,2),2)</f>
        <v/>
      </c>
      <c r="DC232" s="0">
        <f>ROUND(ROUND(AT232*AG232,2),2)</f>
        <v/>
      </c>
      <c r="DD232" s="0" t="inlineStr"/>
      <c r="DE232" s="0" t="inlineStr"/>
      <c r="DF232" s="0">
        <f>ROUND(ROUND(AE232*AI232,0)*CX232,0)</f>
        <v/>
      </c>
      <c r="DG232" s="0">
        <f>ROUND(ROUND(AF232,0)*CX232,0)</f>
        <v/>
      </c>
      <c r="DH232" s="0">
        <f>ROUND(ROUND(AG232,0)*CX232,0)</f>
        <v/>
      </c>
      <c r="DI232" s="0">
        <f>ROUND(ROUND(AH232,0)*CX232,0)</f>
        <v/>
      </c>
      <c r="DJ232" s="0">
        <f>DF232</f>
        <v/>
      </c>
      <c r="DK232" s="0" t="n">
        <v>0</v>
      </c>
      <c r="DL232" s="0" t="inlineStr"/>
      <c r="DM232" s="0" t="n">
        <v>0</v>
      </c>
      <c r="DN232" s="0" t="inlineStr"/>
      <c r="DO232" s="0" t="n">
        <v>0</v>
      </c>
    </row>
    <row r="233">
      <c r="A233" s="0">
        <f>ROW(Source!A655)</f>
        <v/>
      </c>
      <c r="B233" s="0" t="n">
        <v>78845955</v>
      </c>
      <c r="C233" s="0" t="n">
        <v>78849949</v>
      </c>
      <c r="D233" s="0" t="n">
        <v>29114240</v>
      </c>
      <c r="E233" s="0" t="n">
        <v>1</v>
      </c>
      <c r="F233" s="0" t="n">
        <v>1</v>
      </c>
      <c r="G233" s="0" t="n">
        <v>1</v>
      </c>
      <c r="H233" s="0" t="n">
        <v>3</v>
      </c>
      <c r="I233" s="0" t="inlineStr">
        <is>
          <t>101-2576</t>
        </is>
      </c>
      <c r="J233" s="0" t="inlineStr">
        <is>
          <t>ТССЦ Московской обл., 101-2576, приказ Минстроя России №675/пр от 28.02.2017 № 254/пр</t>
        </is>
      </c>
      <c r="K233" s="0" t="inlineStr">
        <is>
          <t>Болты с гайками и шайбами для санитарно-технических работ диаметром 16 мм</t>
        </is>
      </c>
      <c r="L233" s="0" t="n">
        <v>1348</v>
      </c>
      <c r="N233" s="0" t="n">
        <v>1009</v>
      </c>
      <c r="O233" s="0" t="inlineStr">
        <is>
          <t>т</t>
        </is>
      </c>
      <c r="P233" s="0" t="inlineStr">
        <is>
          <t>т</t>
        </is>
      </c>
      <c r="Q233" s="0" t="n">
        <v>1000</v>
      </c>
      <c r="W233" s="0" t="n">
        <v>0</v>
      </c>
      <c r="X233" s="0" t="n">
        <v>-1701539228</v>
      </c>
      <c r="Y233" s="0">
        <f>AT233</f>
        <v/>
      </c>
      <c r="AA233" s="0" t="n">
        <v>145037.4</v>
      </c>
      <c r="AB233" s="0" t="n">
        <v>0</v>
      </c>
      <c r="AC233" s="0" t="n">
        <v>0</v>
      </c>
      <c r="AD233" s="0" t="n">
        <v>0</v>
      </c>
      <c r="AE233" s="0" t="n">
        <v>14830</v>
      </c>
      <c r="AF233" s="0" t="n">
        <v>0</v>
      </c>
      <c r="AG233" s="0" t="n">
        <v>0</v>
      </c>
      <c r="AH233" s="0" t="n">
        <v>0</v>
      </c>
      <c r="AI233" s="0" t="n">
        <v>9.779999999999999</v>
      </c>
      <c r="AJ233" s="0" t="n">
        <v>1</v>
      </c>
      <c r="AK233" s="0" t="n">
        <v>1</v>
      </c>
      <c r="AL233" s="0" t="n">
        <v>1</v>
      </c>
      <c r="AM233" s="0" t="n">
        <v>2</v>
      </c>
      <c r="AN233" s="0" t="n">
        <v>0</v>
      </c>
      <c r="AO233" s="0" t="n">
        <v>1</v>
      </c>
      <c r="AP233" s="0" t="n">
        <v>0</v>
      </c>
      <c r="AQ233" s="0" t="n">
        <v>0</v>
      </c>
      <c r="AR233" s="0" t="n">
        <v>0</v>
      </c>
      <c r="AS233" s="0" t="inlineStr"/>
      <c r="AT233" s="0" t="n">
        <v>0.00207</v>
      </c>
      <c r="AU233" s="0" t="inlineStr"/>
      <c r="AV233" s="0" t="n">
        <v>0</v>
      </c>
      <c r="AW233" s="0" t="n">
        <v>2</v>
      </c>
      <c r="AX233" s="0" t="n">
        <v>78849957</v>
      </c>
      <c r="AY233" s="0" t="n">
        <v>1</v>
      </c>
      <c r="AZ233" s="0" t="n">
        <v>0</v>
      </c>
      <c r="BA233" s="0" t="n">
        <v>230</v>
      </c>
      <c r="BB233" s="0" t="n">
        <v>0</v>
      </c>
      <c r="BC233" s="0" t="n">
        <v>0</v>
      </c>
      <c r="BD233" s="0" t="n">
        <v>0</v>
      </c>
      <c r="BE233" s="0" t="n">
        <v>0</v>
      </c>
      <c r="BF233" s="0" t="n">
        <v>0</v>
      </c>
      <c r="BG233" s="0" t="n">
        <v>0</v>
      </c>
      <c r="BH233" s="0" t="n">
        <v>0</v>
      </c>
      <c r="BI233" s="0" t="n">
        <v>0</v>
      </c>
      <c r="BJ233" s="0" t="n">
        <v>0</v>
      </c>
      <c r="BK233" s="0" t="n">
        <v>0</v>
      </c>
      <c r="BL233" s="0" t="n">
        <v>0</v>
      </c>
      <c r="BM233" s="0" t="n">
        <v>0</v>
      </c>
      <c r="BN233" s="0" t="n">
        <v>0</v>
      </c>
      <c r="BO233" s="0" t="n">
        <v>0</v>
      </c>
      <c r="BP233" s="0" t="n">
        <v>0</v>
      </c>
      <c r="BQ233" s="0" t="n">
        <v>0</v>
      </c>
      <c r="BR233" s="0" t="n">
        <v>0</v>
      </c>
      <c r="BS233" s="0" t="n">
        <v>0</v>
      </c>
      <c r="BT233" s="0" t="n">
        <v>0</v>
      </c>
      <c r="BU233" s="0" t="n">
        <v>0</v>
      </c>
      <c r="BV233" s="0" t="n">
        <v>0</v>
      </c>
      <c r="BW233" s="0" t="n">
        <v>0</v>
      </c>
      <c r="CV233" s="0" t="n">
        <v>0</v>
      </c>
      <c r="CW233" s="0" t="n">
        <v>0</v>
      </c>
      <c r="CX233" s="0">
        <f>ROUND(Y233*Source!I655,7)</f>
        <v/>
      </c>
      <c r="CY233" s="0">
        <f>AA233</f>
        <v/>
      </c>
      <c r="CZ233" s="0">
        <f>AE233</f>
        <v/>
      </c>
      <c r="DA233" s="0">
        <f>AI233</f>
        <v/>
      </c>
      <c r="DB233" s="0">
        <f>ROUND(ROUND(AT233*CZ233,2),2)</f>
        <v/>
      </c>
      <c r="DC233" s="0">
        <f>ROUND(ROUND(AT233*AG233,2),2)</f>
        <v/>
      </c>
      <c r="DD233" s="0" t="inlineStr"/>
      <c r="DE233" s="0" t="inlineStr"/>
      <c r="DF233" s="0">
        <f>ROUND(ROUND(AE233*AI233,0)*CX233,0)</f>
        <v/>
      </c>
      <c r="DG233" s="0">
        <f>ROUND(ROUND(AF233,0)*CX233,0)</f>
        <v/>
      </c>
      <c r="DH233" s="0">
        <f>ROUND(ROUND(AG233,0)*CX233,0)</f>
        <v/>
      </c>
      <c r="DI233" s="0">
        <f>ROUND(ROUND(AH233,0)*CX233,0)</f>
        <v/>
      </c>
      <c r="DJ233" s="0">
        <f>DF233</f>
        <v/>
      </c>
      <c r="DK233" s="0" t="n">
        <v>0</v>
      </c>
      <c r="DL233" s="0" t="inlineStr"/>
      <c r="DM233" s="0" t="n">
        <v>0</v>
      </c>
      <c r="DN233" s="0" t="inlineStr"/>
      <c r="DO233" s="0" t="n">
        <v>0</v>
      </c>
    </row>
    <row r="234">
      <c r="A234" s="0">
        <f>ROW(Source!A655)</f>
        <v/>
      </c>
      <c r="B234" s="0" t="n">
        <v>78845955</v>
      </c>
      <c r="C234" s="0" t="n">
        <v>78849949</v>
      </c>
      <c r="D234" s="0" t="n">
        <v>29142983</v>
      </c>
      <c r="E234" s="0" t="n">
        <v>1</v>
      </c>
      <c r="F234" s="0" t="n">
        <v>1</v>
      </c>
      <c r="G234" s="0" t="n">
        <v>1</v>
      </c>
      <c r="H234" s="0" t="n">
        <v>3</v>
      </c>
      <c r="I234" s="0" t="inlineStr">
        <is>
          <t>302-1352</t>
        </is>
      </c>
      <c r="J234" s="0" t="inlineStr">
        <is>
          <t>ТССЦ Московской обл., 302-1352, приказ Минстроя России №675/пр от 28.02.2017 № 256/пр</t>
        </is>
      </c>
      <c r="K234" s="0" t="inlineStr">
        <is>
          <t>Задвижки фланцевые чугунные с параллельным затвором для газа давлением 0,6 МПа (6 кгс/см2) 30ч7бк диаметром 80 мм</t>
        </is>
      </c>
      <c r="L234" s="0" t="n">
        <v>1354</v>
      </c>
      <c r="N234" s="0" t="n">
        <v>1010</v>
      </c>
      <c r="O234" s="0" t="inlineStr">
        <is>
          <t>шт.</t>
        </is>
      </c>
      <c r="P234" s="0" t="inlineStr">
        <is>
          <t>шт.</t>
        </is>
      </c>
      <c r="Q234" s="0" t="n">
        <v>1</v>
      </c>
      <c r="W234" s="0" t="n">
        <v>0</v>
      </c>
      <c r="X234" s="0" t="n">
        <v>408243211</v>
      </c>
      <c r="Y234" s="0">
        <f>AT234</f>
        <v/>
      </c>
      <c r="AA234" s="0" t="n">
        <v>8467.139999999999</v>
      </c>
      <c r="AB234" s="0" t="n">
        <v>0</v>
      </c>
      <c r="AC234" s="0" t="n">
        <v>0</v>
      </c>
      <c r="AD234" s="0" t="n">
        <v>0</v>
      </c>
      <c r="AE234" s="0" t="n">
        <v>477.56</v>
      </c>
      <c r="AF234" s="0" t="n">
        <v>0</v>
      </c>
      <c r="AG234" s="0" t="n">
        <v>0</v>
      </c>
      <c r="AH234" s="0" t="n">
        <v>0</v>
      </c>
      <c r="AI234" s="0" t="n">
        <v>17.73</v>
      </c>
      <c r="AJ234" s="0" t="n">
        <v>1</v>
      </c>
      <c r="AK234" s="0" t="n">
        <v>1</v>
      </c>
      <c r="AL234" s="0" t="n">
        <v>1</v>
      </c>
      <c r="AM234" s="0" t="n">
        <v>0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  <c r="AS234" s="0" t="inlineStr"/>
      <c r="AT234" s="0" t="n">
        <v>1</v>
      </c>
      <c r="AU234" s="0" t="inlineStr"/>
      <c r="AV234" s="0" t="n">
        <v>0</v>
      </c>
      <c r="AW234" s="0" t="n">
        <v>1</v>
      </c>
      <c r="AX234" s="0" t="n">
        <v>-1</v>
      </c>
      <c r="AY234" s="0" t="n">
        <v>0</v>
      </c>
      <c r="AZ234" s="0" t="n">
        <v>0</v>
      </c>
      <c r="BA234" s="0" t="inlineStr"/>
      <c r="BB234" s="0" t="n">
        <v>0</v>
      </c>
      <c r="BC234" s="0" t="n">
        <v>0</v>
      </c>
      <c r="BD234" s="0" t="n">
        <v>0</v>
      </c>
      <c r="BE234" s="0" t="n">
        <v>0</v>
      </c>
      <c r="BF234" s="0" t="n">
        <v>0</v>
      </c>
      <c r="BG234" s="0" t="n">
        <v>0</v>
      </c>
      <c r="BH234" s="0" t="n">
        <v>0</v>
      </c>
      <c r="BI234" s="0" t="n">
        <v>0</v>
      </c>
      <c r="BJ234" s="0" t="n">
        <v>0</v>
      </c>
      <c r="BK234" s="0" t="n">
        <v>0</v>
      </c>
      <c r="BL234" s="0" t="n">
        <v>0</v>
      </c>
      <c r="BM234" s="0" t="n">
        <v>0</v>
      </c>
      <c r="BN234" s="0" t="n">
        <v>0</v>
      </c>
      <c r="BO234" s="0" t="n">
        <v>0</v>
      </c>
      <c r="BP234" s="0" t="n">
        <v>0</v>
      </c>
      <c r="BQ234" s="0" t="n">
        <v>0</v>
      </c>
      <c r="BR234" s="0" t="n">
        <v>0</v>
      </c>
      <c r="BS234" s="0" t="n">
        <v>0</v>
      </c>
      <c r="BT234" s="0" t="n">
        <v>0</v>
      </c>
      <c r="BU234" s="0" t="n">
        <v>0</v>
      </c>
      <c r="BV234" s="0" t="n">
        <v>0</v>
      </c>
      <c r="BW234" s="0" t="n">
        <v>0</v>
      </c>
      <c r="CV234" s="0" t="n">
        <v>0</v>
      </c>
      <c r="CW234" s="0" t="n">
        <v>0</v>
      </c>
      <c r="CX234" s="0">
        <f>ROUND(Y234*Source!I655,7)</f>
        <v/>
      </c>
      <c r="CY234" s="0">
        <f>AA234</f>
        <v/>
      </c>
      <c r="CZ234" s="0">
        <f>AE234</f>
        <v/>
      </c>
      <c r="DA234" s="0">
        <f>AI234</f>
        <v/>
      </c>
      <c r="DB234" s="0">
        <f>ROUND(ROUND(AT234*CZ234,2),2)</f>
        <v/>
      </c>
      <c r="DC234" s="0">
        <f>ROUND(ROUND(AT234*AG234,2),2)</f>
        <v/>
      </c>
      <c r="DD234" s="0" t="inlineStr"/>
      <c r="DE234" s="0" t="inlineStr"/>
      <c r="DF234" s="0">
        <f>ROUND(ROUND(AE234*AI234,0)*CX234,0)</f>
        <v/>
      </c>
      <c r="DG234" s="0">
        <f>ROUND(ROUND(AF234,0)*CX234,0)</f>
        <v/>
      </c>
      <c r="DH234" s="0">
        <f>ROUND(ROUND(AG234,0)*CX234,0)</f>
        <v/>
      </c>
      <c r="DI234" s="0">
        <f>ROUND(ROUND(AH234,0)*CX234,0)</f>
        <v/>
      </c>
      <c r="DJ234" s="0">
        <f>DF234</f>
        <v/>
      </c>
      <c r="DK234" s="0" t="n">
        <v>0</v>
      </c>
      <c r="DL234" s="0" t="inlineStr"/>
      <c r="DM234" s="0" t="n">
        <v>0</v>
      </c>
      <c r="DN234" s="0" t="inlineStr"/>
      <c r="DO234" s="0" t="n">
        <v>0</v>
      </c>
    </row>
    <row r="235">
      <c r="A235" s="0">
        <f>ROW(Source!A655)</f>
        <v/>
      </c>
      <c r="B235" s="0" t="n">
        <v>78845955</v>
      </c>
      <c r="C235" s="0" t="n">
        <v>78849949</v>
      </c>
      <c r="D235" s="0" t="n">
        <v>29160609</v>
      </c>
      <c r="E235" s="0" t="n">
        <v>1</v>
      </c>
      <c r="F235" s="0" t="n">
        <v>1</v>
      </c>
      <c r="G235" s="0" t="n">
        <v>1</v>
      </c>
      <c r="H235" s="0" t="n">
        <v>3</v>
      </c>
      <c r="I235" s="0" t="inlineStr">
        <is>
          <t>507-0986</t>
        </is>
      </c>
      <c r="J235" s="0" t="inlineStr">
        <is>
          <t>ТССЦ Московской обл., 507-0986, приказ Минстроя России №675/пр от 28.02.2017 № 258/пр</t>
        </is>
      </c>
      <c r="K235" s="0" t="inlineStr">
        <is>
          <t>Фланцы стальные плоские приварные из стали ВСт3сп2, ВСт3сп3, давлением 1,0 МПа (10 кгс/см2), диаметром 100 мм</t>
        </is>
      </c>
      <c r="L235" s="0" t="n">
        <v>1354</v>
      </c>
      <c r="N235" s="0" t="n">
        <v>1010</v>
      </c>
      <c r="O235" s="0" t="inlineStr">
        <is>
          <t>шт.</t>
        </is>
      </c>
      <c r="P235" s="0" t="inlineStr">
        <is>
          <t>шт.</t>
        </is>
      </c>
      <c r="Q235" s="0" t="n">
        <v>1</v>
      </c>
      <c r="W235" s="0" t="n">
        <v>0</v>
      </c>
      <c r="X235" s="0" t="n">
        <v>839139610</v>
      </c>
      <c r="Y235" s="0">
        <f>AT235</f>
        <v/>
      </c>
      <c r="AA235" s="0" t="n">
        <v>894.15</v>
      </c>
      <c r="AB235" s="0" t="n">
        <v>0</v>
      </c>
      <c r="AC235" s="0" t="n">
        <v>0</v>
      </c>
      <c r="AD235" s="0" t="n">
        <v>0</v>
      </c>
      <c r="AE235" s="0" t="n">
        <v>45</v>
      </c>
      <c r="AF235" s="0" t="n">
        <v>0</v>
      </c>
      <c r="AG235" s="0" t="n">
        <v>0</v>
      </c>
      <c r="AH235" s="0" t="n">
        <v>0</v>
      </c>
      <c r="AI235" s="0" t="n">
        <v>19.87</v>
      </c>
      <c r="AJ235" s="0" t="n">
        <v>1</v>
      </c>
      <c r="AK235" s="0" t="n">
        <v>1</v>
      </c>
      <c r="AL235" s="0" t="n">
        <v>1</v>
      </c>
      <c r="AM235" s="0" t="n">
        <v>2</v>
      </c>
      <c r="AN235" s="0" t="n">
        <v>0</v>
      </c>
      <c r="AO235" s="0" t="n">
        <v>1</v>
      </c>
      <c r="AP235" s="0" t="n">
        <v>0</v>
      </c>
      <c r="AQ235" s="0" t="n">
        <v>0</v>
      </c>
      <c r="AR235" s="0" t="n">
        <v>0</v>
      </c>
      <c r="AS235" s="0" t="inlineStr"/>
      <c r="AT235" s="0" t="n">
        <v>2</v>
      </c>
      <c r="AU235" s="0" t="inlineStr"/>
      <c r="AV235" s="0" t="n">
        <v>0</v>
      </c>
      <c r="AW235" s="0" t="n">
        <v>2</v>
      </c>
      <c r="AX235" s="0" t="n">
        <v>78849959</v>
      </c>
      <c r="AY235" s="0" t="n">
        <v>1</v>
      </c>
      <c r="AZ235" s="0" t="n">
        <v>0</v>
      </c>
      <c r="BA235" s="0" t="n">
        <v>232</v>
      </c>
      <c r="BB235" s="0" t="n">
        <v>0</v>
      </c>
      <c r="BC235" s="0" t="n">
        <v>0</v>
      </c>
      <c r="BD235" s="0" t="n">
        <v>0</v>
      </c>
      <c r="BE235" s="0" t="n">
        <v>0</v>
      </c>
      <c r="BF235" s="0" t="n">
        <v>0</v>
      </c>
      <c r="BG235" s="0" t="n">
        <v>0</v>
      </c>
      <c r="BH235" s="0" t="n">
        <v>0</v>
      </c>
      <c r="BI235" s="0" t="n">
        <v>0</v>
      </c>
      <c r="BJ235" s="0" t="n">
        <v>0</v>
      </c>
      <c r="BK235" s="0" t="n">
        <v>0</v>
      </c>
      <c r="BL235" s="0" t="n">
        <v>0</v>
      </c>
      <c r="BM235" s="0" t="n">
        <v>0</v>
      </c>
      <c r="BN235" s="0" t="n">
        <v>0</v>
      </c>
      <c r="BO235" s="0" t="n">
        <v>0</v>
      </c>
      <c r="BP235" s="0" t="n">
        <v>0</v>
      </c>
      <c r="BQ235" s="0" t="n">
        <v>0</v>
      </c>
      <c r="BR235" s="0" t="n">
        <v>0</v>
      </c>
      <c r="BS235" s="0" t="n">
        <v>0</v>
      </c>
      <c r="BT235" s="0" t="n">
        <v>0</v>
      </c>
      <c r="BU235" s="0" t="n">
        <v>0</v>
      </c>
      <c r="BV235" s="0" t="n">
        <v>0</v>
      </c>
      <c r="BW235" s="0" t="n">
        <v>0</v>
      </c>
      <c r="CV235" s="0" t="n">
        <v>0</v>
      </c>
      <c r="CW235" s="0" t="n">
        <v>0</v>
      </c>
      <c r="CX235" s="0">
        <f>ROUND(Y235*Source!I655,7)</f>
        <v/>
      </c>
      <c r="CY235" s="0">
        <f>AA235</f>
        <v/>
      </c>
      <c r="CZ235" s="0">
        <f>AE235</f>
        <v/>
      </c>
      <c r="DA235" s="0">
        <f>AI235</f>
        <v/>
      </c>
      <c r="DB235" s="0">
        <f>ROUND(ROUND(AT235*CZ235,2),2)</f>
        <v/>
      </c>
      <c r="DC235" s="0">
        <f>ROUND(ROUND(AT235*AG235,2),2)</f>
        <v/>
      </c>
      <c r="DD235" s="0" t="inlineStr"/>
      <c r="DE235" s="0" t="inlineStr"/>
      <c r="DF235" s="0">
        <f>ROUND(ROUND(AE235*AI235,0)*CX235,0)</f>
        <v/>
      </c>
      <c r="DG235" s="0">
        <f>ROUND(ROUND(AF235,0)*CX235,0)</f>
        <v/>
      </c>
      <c r="DH235" s="0">
        <f>ROUND(ROUND(AG235,0)*CX235,0)</f>
        <v/>
      </c>
      <c r="DI235" s="0">
        <f>ROUND(ROUND(AH235,0)*CX235,0)</f>
        <v/>
      </c>
      <c r="DJ235" s="0">
        <f>DF235</f>
        <v/>
      </c>
      <c r="DK235" s="0" t="n">
        <v>0</v>
      </c>
      <c r="DL235" s="0" t="inlineStr"/>
      <c r="DM235" s="0" t="n">
        <v>0</v>
      </c>
      <c r="DN235" s="0" t="inlineStr"/>
      <c r="DO235" s="0" t="n">
        <v>0</v>
      </c>
    </row>
    <row r="236">
      <c r="A236" s="0">
        <f>ROW(Source!A655)</f>
        <v/>
      </c>
      <c r="B236" s="0" t="n">
        <v>78845955</v>
      </c>
      <c r="C236" s="0" t="n">
        <v>78849949</v>
      </c>
      <c r="D236" s="0" t="n">
        <v>29171636</v>
      </c>
      <c r="E236" s="0" t="n">
        <v>1</v>
      </c>
      <c r="F236" s="0" t="n">
        <v>1</v>
      </c>
      <c r="G236" s="0" t="n">
        <v>1</v>
      </c>
      <c r="H236" s="0" t="n">
        <v>3</v>
      </c>
      <c r="I236" s="0" t="inlineStr">
        <is>
          <t>509-0967</t>
        </is>
      </c>
      <c r="J236" s="0" t="inlineStr">
        <is>
          <t>ТССЦ Московской обл., 509-0967, приказ Минстроя России №675/пр от 28.02.2017 № 258/пр</t>
        </is>
      </c>
      <c r="K236" s="0" t="inlineStr">
        <is>
          <t>Прокладки из паронита марки ПМБ, толщиной 1 мм, диаметром 100 мм</t>
        </is>
      </c>
      <c r="L236" s="0" t="n">
        <v>1356</v>
      </c>
      <c r="N236" s="0" t="n">
        <v>1010</v>
      </c>
      <c r="O236" s="0" t="inlineStr">
        <is>
          <t>1000 шт.</t>
        </is>
      </c>
      <c r="P236" s="0" t="inlineStr">
        <is>
          <t>1000 шт.</t>
        </is>
      </c>
      <c r="Q236" s="0" t="n">
        <v>1000</v>
      </c>
      <c r="W236" s="0" t="n">
        <v>0</v>
      </c>
      <c r="X236" s="0" t="n">
        <v>-309739256</v>
      </c>
      <c r="Y236" s="0">
        <f>AT236</f>
        <v/>
      </c>
      <c r="AA236" s="0" t="n">
        <v>23673.46</v>
      </c>
      <c r="AB236" s="0" t="n">
        <v>0</v>
      </c>
      <c r="AC236" s="0" t="n">
        <v>0</v>
      </c>
      <c r="AD236" s="0" t="n">
        <v>0</v>
      </c>
      <c r="AE236" s="0" t="n">
        <v>5649.99</v>
      </c>
      <c r="AF236" s="0" t="n">
        <v>0</v>
      </c>
      <c r="AG236" s="0" t="n">
        <v>0</v>
      </c>
      <c r="AH236" s="0" t="n">
        <v>0</v>
      </c>
      <c r="AI236" s="0" t="n">
        <v>4.19</v>
      </c>
      <c r="AJ236" s="0" t="n">
        <v>1</v>
      </c>
      <c r="AK236" s="0" t="n">
        <v>1</v>
      </c>
      <c r="AL236" s="0" t="n">
        <v>1</v>
      </c>
      <c r="AM236" s="0" t="n">
        <v>2</v>
      </c>
      <c r="AN236" s="0" t="n">
        <v>0</v>
      </c>
      <c r="AO236" s="0" t="n">
        <v>1</v>
      </c>
      <c r="AP236" s="0" t="n">
        <v>0</v>
      </c>
      <c r="AQ236" s="0" t="n">
        <v>0</v>
      </c>
      <c r="AR236" s="0" t="n">
        <v>0</v>
      </c>
      <c r="AS236" s="0" t="inlineStr"/>
      <c r="AT236" s="0" t="n">
        <v>0.002</v>
      </c>
      <c r="AU236" s="0" t="inlineStr"/>
      <c r="AV236" s="0" t="n">
        <v>0</v>
      </c>
      <c r="AW236" s="0" t="n">
        <v>2</v>
      </c>
      <c r="AX236" s="0" t="n">
        <v>78849960</v>
      </c>
      <c r="AY236" s="0" t="n">
        <v>1</v>
      </c>
      <c r="AZ236" s="0" t="n">
        <v>0</v>
      </c>
      <c r="BA236" s="0" t="n">
        <v>233</v>
      </c>
      <c r="BB236" s="0" t="n">
        <v>0</v>
      </c>
      <c r="BC236" s="0" t="n">
        <v>0</v>
      </c>
      <c r="BD236" s="0" t="n">
        <v>0</v>
      </c>
      <c r="BE236" s="0" t="n">
        <v>0</v>
      </c>
      <c r="BF236" s="0" t="n">
        <v>0</v>
      </c>
      <c r="BG236" s="0" t="n">
        <v>0</v>
      </c>
      <c r="BH236" s="0" t="n">
        <v>0</v>
      </c>
      <c r="BI236" s="0" t="n">
        <v>0</v>
      </c>
      <c r="BJ236" s="0" t="n">
        <v>0</v>
      </c>
      <c r="BK236" s="0" t="n">
        <v>0</v>
      </c>
      <c r="BL236" s="0" t="n">
        <v>0</v>
      </c>
      <c r="BM236" s="0" t="n">
        <v>0</v>
      </c>
      <c r="BN236" s="0" t="n">
        <v>0</v>
      </c>
      <c r="BO236" s="0" t="n">
        <v>0</v>
      </c>
      <c r="BP236" s="0" t="n">
        <v>0</v>
      </c>
      <c r="BQ236" s="0" t="n">
        <v>0</v>
      </c>
      <c r="BR236" s="0" t="n">
        <v>0</v>
      </c>
      <c r="BS236" s="0" t="n">
        <v>0</v>
      </c>
      <c r="BT236" s="0" t="n">
        <v>0</v>
      </c>
      <c r="BU236" s="0" t="n">
        <v>0</v>
      </c>
      <c r="BV236" s="0" t="n">
        <v>0</v>
      </c>
      <c r="BW236" s="0" t="n">
        <v>0</v>
      </c>
      <c r="CV236" s="0" t="n">
        <v>0</v>
      </c>
      <c r="CW236" s="0" t="n">
        <v>0</v>
      </c>
      <c r="CX236" s="0">
        <f>ROUND(Y236*Source!I655,7)</f>
        <v/>
      </c>
      <c r="CY236" s="0">
        <f>AA236</f>
        <v/>
      </c>
      <c r="CZ236" s="0">
        <f>AE236</f>
        <v/>
      </c>
      <c r="DA236" s="0">
        <f>AI236</f>
        <v/>
      </c>
      <c r="DB236" s="0">
        <f>ROUND(ROUND(AT236*CZ236,2),2)</f>
        <v/>
      </c>
      <c r="DC236" s="0">
        <f>ROUND(ROUND(AT236*AG236,2),2)</f>
        <v/>
      </c>
      <c r="DD236" s="0" t="inlineStr"/>
      <c r="DE236" s="0" t="inlineStr"/>
      <c r="DF236" s="0">
        <f>ROUND(ROUND(AE236*AI236,0)*CX236,0)</f>
        <v/>
      </c>
      <c r="DG236" s="0">
        <f>ROUND(ROUND(AF236,0)*CX236,0)</f>
        <v/>
      </c>
      <c r="DH236" s="0">
        <f>ROUND(ROUND(AG236,0)*CX236,0)</f>
        <v/>
      </c>
      <c r="DI236" s="0">
        <f>ROUND(ROUND(AH236,0)*CX236,0)</f>
        <v/>
      </c>
      <c r="DJ236" s="0">
        <f>DF236</f>
        <v/>
      </c>
      <c r="DK236" s="0" t="n">
        <v>0</v>
      </c>
      <c r="DL236" s="0" t="inlineStr"/>
      <c r="DM236" s="0" t="n">
        <v>0</v>
      </c>
      <c r="DN236" s="0" t="inlineStr"/>
      <c r="DO236" s="0" t="n">
        <v>0</v>
      </c>
    </row>
    <row r="237">
      <c r="A237" s="0">
        <f>ROW(Source!A657)</f>
        <v/>
      </c>
      <c r="B237" s="0" t="n">
        <v>78845955</v>
      </c>
      <c r="C237" s="0" t="n">
        <v>78849965</v>
      </c>
      <c r="D237" s="0" t="n">
        <v>18442827</v>
      </c>
      <c r="E237" s="0" t="n">
        <v>1</v>
      </c>
      <c r="F237" s="0" t="n">
        <v>1</v>
      </c>
      <c r="G237" s="0" t="n">
        <v>1</v>
      </c>
      <c r="H237" s="0" t="n">
        <v>1</v>
      </c>
      <c r="I237" s="0" t="inlineStr">
        <is>
          <t>1-1053-90</t>
        </is>
      </c>
      <c r="J237" s="0" t="inlineStr"/>
      <c r="K237" s="0" t="inlineStr">
        <is>
          <t>Рабочий строитель среднего разряда 5,3</t>
        </is>
      </c>
      <c r="L237" s="0" t="n">
        <v>1369</v>
      </c>
      <c r="N237" s="0" t="n">
        <v>1013</v>
      </c>
      <c r="O237" s="0" t="inlineStr">
        <is>
          <t>чел.-ч</t>
        </is>
      </c>
      <c r="P237" s="0" t="inlineStr">
        <is>
          <t>чел.-ч</t>
        </is>
      </c>
      <c r="Q237" s="0" t="n">
        <v>1</v>
      </c>
      <c r="W237" s="0" t="n">
        <v>0</v>
      </c>
      <c r="X237" s="0" t="n">
        <v>717490484</v>
      </c>
      <c r="Y237" s="0">
        <f>AT237</f>
        <v/>
      </c>
      <c r="AA237" s="0" t="n">
        <v>0</v>
      </c>
      <c r="AB237" s="0" t="n">
        <v>0</v>
      </c>
      <c r="AC237" s="0" t="n">
        <v>0</v>
      </c>
      <c r="AD237" s="0" t="n">
        <v>11.64</v>
      </c>
      <c r="AE237" s="0" t="n">
        <v>0</v>
      </c>
      <c r="AF237" s="0" t="n">
        <v>0</v>
      </c>
      <c r="AG237" s="0" t="n">
        <v>0</v>
      </c>
      <c r="AH237" s="0" t="n">
        <v>11.64</v>
      </c>
      <c r="AI237" s="0" t="n">
        <v>1</v>
      </c>
      <c r="AJ237" s="0" t="n">
        <v>1</v>
      </c>
      <c r="AK237" s="0" t="n">
        <v>1</v>
      </c>
      <c r="AL237" s="0" t="n">
        <v>1</v>
      </c>
      <c r="AM237" s="0" t="n">
        <v>-2</v>
      </c>
      <c r="AN237" s="0" t="n">
        <v>0</v>
      </c>
      <c r="AO237" s="0" t="n">
        <v>1</v>
      </c>
      <c r="AP237" s="0" t="n">
        <v>0</v>
      </c>
      <c r="AQ237" s="0" t="n">
        <v>0</v>
      </c>
      <c r="AR237" s="0" t="n">
        <v>0</v>
      </c>
      <c r="AS237" s="0" t="inlineStr"/>
      <c r="AT237" s="0" t="n">
        <v>5.01</v>
      </c>
      <c r="AU237" s="0" t="inlineStr"/>
      <c r="AV237" s="0" t="n">
        <v>1</v>
      </c>
      <c r="AW237" s="0" t="n">
        <v>2</v>
      </c>
      <c r="AX237" s="0" t="n">
        <v>78849972</v>
      </c>
      <c r="AY237" s="0" t="n">
        <v>1</v>
      </c>
      <c r="AZ237" s="0" t="n">
        <v>0</v>
      </c>
      <c r="BA237" s="0" t="n">
        <v>234</v>
      </c>
      <c r="BB237" s="0" t="n">
        <v>0</v>
      </c>
      <c r="BC237" s="0" t="n">
        <v>0</v>
      </c>
      <c r="BD237" s="0" t="n">
        <v>0</v>
      </c>
      <c r="BE237" s="0" t="n">
        <v>0</v>
      </c>
      <c r="BF237" s="0" t="n">
        <v>0</v>
      </c>
      <c r="BG237" s="0" t="n">
        <v>0</v>
      </c>
      <c r="BH237" s="0" t="n">
        <v>0</v>
      </c>
      <c r="BI237" s="0" t="n">
        <v>0</v>
      </c>
      <c r="BJ237" s="0" t="n">
        <v>0</v>
      </c>
      <c r="BK237" s="0" t="n">
        <v>0</v>
      </c>
      <c r="BL237" s="0" t="n">
        <v>0</v>
      </c>
      <c r="BM237" s="0" t="n">
        <v>0</v>
      </c>
      <c r="BN237" s="0" t="n">
        <v>0</v>
      </c>
      <c r="BO237" s="0" t="n">
        <v>0</v>
      </c>
      <c r="BP237" s="0" t="n">
        <v>0</v>
      </c>
      <c r="BQ237" s="0" t="n">
        <v>0</v>
      </c>
      <c r="BR237" s="0" t="n">
        <v>0</v>
      </c>
      <c r="BS237" s="0" t="n">
        <v>0</v>
      </c>
      <c r="BT237" s="0" t="n">
        <v>0</v>
      </c>
      <c r="BU237" s="0" t="n">
        <v>0</v>
      </c>
      <c r="BV237" s="0" t="n">
        <v>0</v>
      </c>
      <c r="BW237" s="0" t="n">
        <v>0</v>
      </c>
      <c r="CU237" s="0">
        <f>ROUND(AT237*Source!I657*AH237*AL237,0)</f>
        <v/>
      </c>
      <c r="CV237" s="0">
        <f>ROUND(Y237*Source!I657,7)</f>
        <v/>
      </c>
      <c r="CW237" s="0" t="n">
        <v>0</v>
      </c>
      <c r="CX237" s="0">
        <f>ROUND(Y237*Source!I657,7)</f>
        <v/>
      </c>
      <c r="CY237" s="0">
        <f>AD237</f>
        <v/>
      </c>
      <c r="CZ237" s="0">
        <f>AH237</f>
        <v/>
      </c>
      <c r="DA237" s="0">
        <f>AL237</f>
        <v/>
      </c>
      <c r="DB237" s="0">
        <f>ROUND(ROUND(AT237*CZ237,2),2)</f>
        <v/>
      </c>
      <c r="DC237" s="0">
        <f>ROUND(ROUND(AT237*AG237,2),2)</f>
        <v/>
      </c>
      <c r="DD237" s="0" t="inlineStr"/>
      <c r="DE237" s="0" t="inlineStr"/>
      <c r="DF237" s="0">
        <f>ROUND(ROUND(AE237,0)*CX237,0)</f>
        <v/>
      </c>
      <c r="DG237" s="0">
        <f>ROUND(ROUND(AF237,0)*CX237,0)</f>
        <v/>
      </c>
      <c r="DH237" s="0">
        <f>ROUND(ROUND(AG237,0)*CX237,0)</f>
        <v/>
      </c>
      <c r="DI237" s="0">
        <f>ROUND(ROUND(AH237,0)*CX237,0)</f>
        <v/>
      </c>
      <c r="DJ237" s="0">
        <f>DI237</f>
        <v/>
      </c>
      <c r="DK237" s="0" t="n">
        <v>0</v>
      </c>
      <c r="DL237" s="0" t="inlineStr"/>
      <c r="DM237" s="0" t="n">
        <v>0</v>
      </c>
      <c r="DN237" s="0" t="inlineStr"/>
      <c r="DO237" s="0" t="n">
        <v>0</v>
      </c>
    </row>
    <row r="238">
      <c r="A238" s="0">
        <f>ROW(Source!A657)</f>
        <v/>
      </c>
      <c r="B238" s="0" t="n">
        <v>78845955</v>
      </c>
      <c r="C238" s="0" t="n">
        <v>78849965</v>
      </c>
      <c r="D238" s="0" t="n">
        <v>29172703</v>
      </c>
      <c r="E238" s="0" t="n">
        <v>1</v>
      </c>
      <c r="F238" s="0" t="n">
        <v>1</v>
      </c>
      <c r="G238" s="0" t="n">
        <v>1</v>
      </c>
      <c r="H238" s="0" t="n">
        <v>2</v>
      </c>
      <c r="I238" s="0" t="inlineStr">
        <is>
          <t>042900</t>
        </is>
      </c>
      <c r="J238" s="0" t="inlineStr">
        <is>
          <t>ТСЭМ Московской обл., 042900, приказ Минстроя России №675/пр от 28.02.2017 № 264/пр</t>
        </is>
      </c>
      <c r="K238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8" s="0" t="n">
        <v>1368</v>
      </c>
      <c r="N238" s="0" t="n">
        <v>1011</v>
      </c>
      <c r="O238" s="0" t="inlineStr">
        <is>
          <t>маш.-ч</t>
        </is>
      </c>
      <c r="P238" s="0" t="inlineStr">
        <is>
          <t>маш.-ч</t>
        </is>
      </c>
      <c r="Q238" s="0" t="n">
        <v>1</v>
      </c>
      <c r="W238" s="0" t="n">
        <v>0</v>
      </c>
      <c r="X238" s="0" t="n">
        <v>1695838894</v>
      </c>
      <c r="Y238" s="0">
        <f>AT238</f>
        <v/>
      </c>
      <c r="AA238" s="0" t="n">
        <v>0</v>
      </c>
      <c r="AB238" s="0" t="n">
        <v>177.13</v>
      </c>
      <c r="AC238" s="0" t="n">
        <v>0</v>
      </c>
      <c r="AD238" s="0" t="n">
        <v>0</v>
      </c>
      <c r="AE238" s="0" t="n">
        <v>0</v>
      </c>
      <c r="AF238" s="0" t="n">
        <v>29.67</v>
      </c>
      <c r="AG238" s="0" t="n">
        <v>0</v>
      </c>
      <c r="AH238" s="0" t="n">
        <v>0</v>
      </c>
      <c r="AI238" s="0" t="n">
        <v>1</v>
      </c>
      <c r="AJ238" s="0" t="n">
        <v>5.97</v>
      </c>
      <c r="AK238" s="0" t="n">
        <v>52.25</v>
      </c>
      <c r="AL238" s="0" t="n">
        <v>1</v>
      </c>
      <c r="AM238" s="0" t="n">
        <v>2</v>
      </c>
      <c r="AN238" s="0" t="n">
        <v>0</v>
      </c>
      <c r="AO238" s="0" t="n">
        <v>1</v>
      </c>
      <c r="AP238" s="0" t="n">
        <v>0</v>
      </c>
      <c r="AQ238" s="0" t="n">
        <v>0</v>
      </c>
      <c r="AR238" s="0" t="n">
        <v>0</v>
      </c>
      <c r="AS238" s="0" t="inlineStr"/>
      <c r="AT238" s="0" t="n">
        <v>1.5</v>
      </c>
      <c r="AU238" s="0" t="inlineStr"/>
      <c r="AV238" s="0" t="n">
        <v>0</v>
      </c>
      <c r="AW238" s="0" t="n">
        <v>2</v>
      </c>
      <c r="AX238" s="0" t="n">
        <v>78849973</v>
      </c>
      <c r="AY238" s="0" t="n">
        <v>1</v>
      </c>
      <c r="AZ238" s="0" t="n">
        <v>0</v>
      </c>
      <c r="BA238" s="0" t="n">
        <v>235</v>
      </c>
      <c r="BB238" s="0" t="n">
        <v>0</v>
      </c>
      <c r="BC238" s="0" t="n">
        <v>0</v>
      </c>
      <c r="BD238" s="0" t="n">
        <v>0</v>
      </c>
      <c r="BE238" s="0" t="n">
        <v>0</v>
      </c>
      <c r="BF238" s="0" t="n">
        <v>0</v>
      </c>
      <c r="BG238" s="0" t="n">
        <v>0</v>
      </c>
      <c r="BH238" s="0" t="n">
        <v>0</v>
      </c>
      <c r="BI238" s="0" t="n">
        <v>0</v>
      </c>
      <c r="BJ238" s="0" t="n">
        <v>0</v>
      </c>
      <c r="BK238" s="0" t="n">
        <v>0</v>
      </c>
      <c r="BL238" s="0" t="n">
        <v>0</v>
      </c>
      <c r="BM238" s="0" t="n">
        <v>0</v>
      </c>
      <c r="BN238" s="0" t="n">
        <v>0</v>
      </c>
      <c r="BO238" s="0" t="n">
        <v>0</v>
      </c>
      <c r="BP238" s="0" t="n">
        <v>0</v>
      </c>
      <c r="BQ238" s="0" t="n">
        <v>0</v>
      </c>
      <c r="BR238" s="0" t="n">
        <v>0</v>
      </c>
      <c r="BS238" s="0" t="n">
        <v>0</v>
      </c>
      <c r="BT238" s="0" t="n">
        <v>0</v>
      </c>
      <c r="BU238" s="0" t="n">
        <v>0</v>
      </c>
      <c r="BV238" s="0" t="n">
        <v>0</v>
      </c>
      <c r="BW238" s="0" t="n">
        <v>0</v>
      </c>
      <c r="CV238" s="0" t="n">
        <v>0</v>
      </c>
      <c r="CW238" s="0">
        <f>ROUND(Y238*Source!I657*DO238,7)</f>
        <v/>
      </c>
      <c r="CX238" s="0">
        <f>ROUND(Y238*Source!I657,7)</f>
        <v/>
      </c>
      <c r="CY238" s="0">
        <f>AB238</f>
        <v/>
      </c>
      <c r="CZ238" s="0">
        <f>AF238</f>
        <v/>
      </c>
      <c r="DA238" s="0">
        <f>AJ238</f>
        <v/>
      </c>
      <c r="DB238" s="0">
        <f>ROUND(ROUND(AT238*CZ238,2),2)</f>
        <v/>
      </c>
      <c r="DC238" s="0">
        <f>ROUND(ROUND(AT238*AG238,2),2)</f>
        <v/>
      </c>
      <c r="DD238" s="0" t="inlineStr"/>
      <c r="DE238" s="0" t="inlineStr"/>
      <c r="DF238" s="0">
        <f>ROUND(ROUND(AE238,0)*CX238,0)</f>
        <v/>
      </c>
      <c r="DG238" s="0">
        <f>ROUND(ROUND(AF238*AJ238,0)*CX238,0)</f>
        <v/>
      </c>
      <c r="DH238" s="0">
        <f>ROUND(ROUND(AG238*AK238,0)*CX238,0)</f>
        <v/>
      </c>
      <c r="DI238" s="0">
        <f>ROUND(ROUND(AH238,0)*CX238,0)</f>
        <v/>
      </c>
      <c r="DJ238" s="0">
        <f>DG238</f>
        <v/>
      </c>
      <c r="DK238" s="0" t="n">
        <v>0</v>
      </c>
      <c r="DL238" s="0" t="inlineStr"/>
      <c r="DM238" s="0" t="n">
        <v>0</v>
      </c>
      <c r="DN238" s="0" t="inlineStr"/>
      <c r="DO238" s="0" t="n">
        <v>0</v>
      </c>
    </row>
    <row r="239">
      <c r="A239" s="0">
        <f>ROW(Source!A657)</f>
        <v/>
      </c>
      <c r="B239" s="0" t="n">
        <v>78845955</v>
      </c>
      <c r="C239" s="0" t="n">
        <v>78849965</v>
      </c>
      <c r="D239" s="0" t="n">
        <v>29110398</v>
      </c>
      <c r="E239" s="0" t="n">
        <v>1</v>
      </c>
      <c r="F239" s="0" t="n">
        <v>1</v>
      </c>
      <c r="G239" s="0" t="n">
        <v>1</v>
      </c>
      <c r="H239" s="0" t="n">
        <v>3</v>
      </c>
      <c r="I239" s="0" t="inlineStr">
        <is>
          <t>101-0388</t>
        </is>
      </c>
      <c r="J239" s="0" t="inlineStr">
        <is>
          <t>ТССЦ Московской обл., 101-0388, приказ Минстроя России №675/пр от 28.02.2017 № 254/пр</t>
        </is>
      </c>
      <c r="K239" s="0" t="inlineStr">
        <is>
          <t>Краски масляные земляные марки МА-0115 мумия, сурик железный</t>
        </is>
      </c>
      <c r="L239" s="0" t="n">
        <v>1348</v>
      </c>
      <c r="N239" s="0" t="n">
        <v>1009</v>
      </c>
      <c r="O239" s="0" t="inlineStr">
        <is>
          <t>т</t>
        </is>
      </c>
      <c r="P239" s="0" t="inlineStr">
        <is>
          <t>т</t>
        </is>
      </c>
      <c r="Q239" s="0" t="n">
        <v>1000</v>
      </c>
      <c r="W239" s="0" t="n">
        <v>0</v>
      </c>
      <c r="X239" s="0" t="n">
        <v>1625292450</v>
      </c>
      <c r="Y239" s="0">
        <f>AT239</f>
        <v/>
      </c>
      <c r="AA239" s="0" t="n">
        <v>76804.47</v>
      </c>
      <c r="AB239" s="0" t="n">
        <v>0</v>
      </c>
      <c r="AC239" s="0" t="n">
        <v>0</v>
      </c>
      <c r="AD239" s="0" t="n">
        <v>0</v>
      </c>
      <c r="AE239" s="0" t="n">
        <v>15118.99</v>
      </c>
      <c r="AF239" s="0" t="n">
        <v>0</v>
      </c>
      <c r="AG239" s="0" t="n">
        <v>0</v>
      </c>
      <c r="AH239" s="0" t="n">
        <v>0</v>
      </c>
      <c r="AI239" s="0" t="n">
        <v>5.08</v>
      </c>
      <c r="AJ239" s="0" t="n">
        <v>1</v>
      </c>
      <c r="AK239" s="0" t="n">
        <v>1</v>
      </c>
      <c r="AL239" s="0" t="n">
        <v>1</v>
      </c>
      <c r="AM239" s="0" t="n">
        <v>2</v>
      </c>
      <c r="AN239" s="0" t="n">
        <v>0</v>
      </c>
      <c r="AO239" s="0" t="n">
        <v>1</v>
      </c>
      <c r="AP239" s="0" t="n">
        <v>0</v>
      </c>
      <c r="AQ239" s="0" t="n">
        <v>0</v>
      </c>
      <c r="AR239" s="0" t="n">
        <v>0</v>
      </c>
      <c r="AS239" s="0" t="inlineStr"/>
      <c r="AT239" s="0" t="n">
        <v>5e-05</v>
      </c>
      <c r="AU239" s="0" t="inlineStr"/>
      <c r="AV239" s="0" t="n">
        <v>0</v>
      </c>
      <c r="AW239" s="0" t="n">
        <v>2</v>
      </c>
      <c r="AX239" s="0" t="n">
        <v>78849974</v>
      </c>
      <c r="AY239" s="0" t="n">
        <v>1</v>
      </c>
      <c r="AZ239" s="0" t="n">
        <v>0</v>
      </c>
      <c r="BA239" s="0" t="n">
        <v>236</v>
      </c>
      <c r="BB239" s="0" t="n">
        <v>0</v>
      </c>
      <c r="BC239" s="0" t="n">
        <v>0</v>
      </c>
      <c r="BD239" s="0" t="n">
        <v>0</v>
      </c>
      <c r="BE239" s="0" t="n">
        <v>0</v>
      </c>
      <c r="BF239" s="0" t="n">
        <v>0</v>
      </c>
      <c r="BG239" s="0" t="n">
        <v>0</v>
      </c>
      <c r="BH239" s="0" t="n">
        <v>0</v>
      </c>
      <c r="BI239" s="0" t="n">
        <v>0</v>
      </c>
      <c r="BJ239" s="0" t="n">
        <v>0</v>
      </c>
      <c r="BK239" s="0" t="n">
        <v>0</v>
      </c>
      <c r="BL239" s="0" t="n">
        <v>0</v>
      </c>
      <c r="BM239" s="0" t="n">
        <v>0</v>
      </c>
      <c r="BN239" s="0" t="n">
        <v>0</v>
      </c>
      <c r="BO239" s="0" t="n">
        <v>0</v>
      </c>
      <c r="BP239" s="0" t="n">
        <v>0</v>
      </c>
      <c r="BQ239" s="0" t="n">
        <v>0</v>
      </c>
      <c r="BR239" s="0" t="n">
        <v>0</v>
      </c>
      <c r="BS239" s="0" t="n">
        <v>0</v>
      </c>
      <c r="BT239" s="0" t="n">
        <v>0</v>
      </c>
      <c r="BU239" s="0" t="n">
        <v>0</v>
      </c>
      <c r="BV239" s="0" t="n">
        <v>0</v>
      </c>
      <c r="BW239" s="0" t="n">
        <v>0</v>
      </c>
      <c r="CV239" s="0" t="n">
        <v>0</v>
      </c>
      <c r="CW239" s="0" t="n">
        <v>0</v>
      </c>
      <c r="CX239" s="0">
        <f>ROUND(Y239*Source!I657,7)</f>
        <v/>
      </c>
      <c r="CY239" s="0">
        <f>AA239</f>
        <v/>
      </c>
      <c r="CZ239" s="0">
        <f>AE239</f>
        <v/>
      </c>
      <c r="DA239" s="0">
        <f>AI239</f>
        <v/>
      </c>
      <c r="DB239" s="0">
        <f>ROUND(ROUND(AT239*CZ239,2),2)</f>
        <v/>
      </c>
      <c r="DC239" s="0">
        <f>ROUND(ROUND(AT239*AG239,2),2)</f>
        <v/>
      </c>
      <c r="DD239" s="0" t="inlineStr"/>
      <c r="DE239" s="0" t="inlineStr"/>
      <c r="DF239" s="0">
        <f>ROUND(ROUND(AE239*AI239,0)*CX239,0)</f>
        <v/>
      </c>
      <c r="DG239" s="0">
        <f>ROUND(ROUND(AF239,0)*CX239,0)</f>
        <v/>
      </c>
      <c r="DH239" s="0">
        <f>ROUND(ROUND(AG239,0)*CX239,0)</f>
        <v/>
      </c>
      <c r="DI239" s="0">
        <f>ROUND(ROUND(AH239,0)*CX239,0)</f>
        <v/>
      </c>
      <c r="DJ239" s="0">
        <f>DF239</f>
        <v/>
      </c>
      <c r="DK239" s="0" t="n">
        <v>0</v>
      </c>
      <c r="DL239" s="0" t="inlineStr"/>
      <c r="DM239" s="0" t="n">
        <v>0</v>
      </c>
      <c r="DN239" s="0" t="inlineStr"/>
      <c r="DO239" s="0" t="n">
        <v>0</v>
      </c>
    </row>
    <row r="240">
      <c r="A240" s="0">
        <f>ROW(Source!A657)</f>
        <v/>
      </c>
      <c r="B240" s="0" t="n">
        <v>78845955</v>
      </c>
      <c r="C240" s="0" t="n">
        <v>78849965</v>
      </c>
      <c r="D240" s="0" t="n">
        <v>29110573</v>
      </c>
      <c r="E240" s="0" t="n">
        <v>1</v>
      </c>
      <c r="F240" s="0" t="n">
        <v>1</v>
      </c>
      <c r="G240" s="0" t="n">
        <v>1</v>
      </c>
      <c r="H240" s="0" t="n">
        <v>3</v>
      </c>
      <c r="I240" s="0" t="inlineStr">
        <is>
          <t>101-0628</t>
        </is>
      </c>
      <c r="J240" s="0" t="inlineStr">
        <is>
          <t>ТССЦ Московской обл., 101-0628, приказ Минстроя России №675/пр от 28.02.2017 № 254/пр</t>
        </is>
      </c>
      <c r="K240" s="0" t="inlineStr">
        <is>
          <t>Олифа комбинированная, марки К-3</t>
        </is>
      </c>
      <c r="L240" s="0" t="n">
        <v>1348</v>
      </c>
      <c r="N240" s="0" t="n">
        <v>1009</v>
      </c>
      <c r="O240" s="0" t="inlineStr">
        <is>
          <t>т</t>
        </is>
      </c>
      <c r="P240" s="0" t="inlineStr">
        <is>
          <t>т</t>
        </is>
      </c>
      <c r="Q240" s="0" t="n">
        <v>1000</v>
      </c>
      <c r="W240" s="0" t="n">
        <v>0</v>
      </c>
      <c r="X240" s="0" t="n">
        <v>24062879</v>
      </c>
      <c r="Y240" s="0">
        <f>AT240</f>
        <v/>
      </c>
      <c r="AA240" s="0" t="n">
        <v>87631.5</v>
      </c>
      <c r="AB240" s="0" t="n">
        <v>0</v>
      </c>
      <c r="AC240" s="0" t="n">
        <v>0</v>
      </c>
      <c r="AD240" s="0" t="n">
        <v>0</v>
      </c>
      <c r="AE240" s="0" t="n">
        <v>16950</v>
      </c>
      <c r="AF240" s="0" t="n">
        <v>0</v>
      </c>
      <c r="AG240" s="0" t="n">
        <v>0</v>
      </c>
      <c r="AH240" s="0" t="n">
        <v>0</v>
      </c>
      <c r="AI240" s="0" t="n">
        <v>5.17</v>
      </c>
      <c r="AJ240" s="0" t="n">
        <v>1</v>
      </c>
      <c r="AK240" s="0" t="n">
        <v>1</v>
      </c>
      <c r="AL240" s="0" t="n">
        <v>1</v>
      </c>
      <c r="AM240" s="0" t="n">
        <v>2</v>
      </c>
      <c r="AN240" s="0" t="n">
        <v>0</v>
      </c>
      <c r="AO240" s="0" t="n">
        <v>1</v>
      </c>
      <c r="AP240" s="0" t="n">
        <v>0</v>
      </c>
      <c r="AQ240" s="0" t="n">
        <v>0</v>
      </c>
      <c r="AR240" s="0" t="n">
        <v>0</v>
      </c>
      <c r="AS240" s="0" t="inlineStr"/>
      <c r="AT240" s="0" t="n">
        <v>2e-05</v>
      </c>
      <c r="AU240" s="0" t="inlineStr"/>
      <c r="AV240" s="0" t="n">
        <v>0</v>
      </c>
      <c r="AW240" s="0" t="n">
        <v>2</v>
      </c>
      <c r="AX240" s="0" t="n">
        <v>78849975</v>
      </c>
      <c r="AY240" s="0" t="n">
        <v>1</v>
      </c>
      <c r="AZ240" s="0" t="n">
        <v>0</v>
      </c>
      <c r="BA240" s="0" t="n">
        <v>237</v>
      </c>
      <c r="BB240" s="0" t="n">
        <v>0</v>
      </c>
      <c r="BC240" s="0" t="n">
        <v>0</v>
      </c>
      <c r="BD240" s="0" t="n">
        <v>0</v>
      </c>
      <c r="BE240" s="0" t="n">
        <v>0</v>
      </c>
      <c r="BF240" s="0" t="n">
        <v>0</v>
      </c>
      <c r="BG240" s="0" t="n">
        <v>0</v>
      </c>
      <c r="BH240" s="0" t="n">
        <v>0</v>
      </c>
      <c r="BI240" s="0" t="n">
        <v>0</v>
      </c>
      <c r="BJ240" s="0" t="n">
        <v>0</v>
      </c>
      <c r="BK240" s="0" t="n">
        <v>0</v>
      </c>
      <c r="BL240" s="0" t="n">
        <v>0</v>
      </c>
      <c r="BM240" s="0" t="n">
        <v>0</v>
      </c>
      <c r="BN240" s="0" t="n">
        <v>0</v>
      </c>
      <c r="BO240" s="0" t="n">
        <v>0</v>
      </c>
      <c r="BP240" s="0" t="n">
        <v>0</v>
      </c>
      <c r="BQ240" s="0" t="n">
        <v>0</v>
      </c>
      <c r="BR240" s="0" t="n">
        <v>0</v>
      </c>
      <c r="BS240" s="0" t="n">
        <v>0</v>
      </c>
      <c r="BT240" s="0" t="n">
        <v>0</v>
      </c>
      <c r="BU240" s="0" t="n">
        <v>0</v>
      </c>
      <c r="BV240" s="0" t="n">
        <v>0</v>
      </c>
      <c r="BW240" s="0" t="n">
        <v>0</v>
      </c>
      <c r="CV240" s="0" t="n">
        <v>0</v>
      </c>
      <c r="CW240" s="0" t="n">
        <v>0</v>
      </c>
      <c r="CX240" s="0">
        <f>ROUND(Y240*Source!I657,7)</f>
        <v/>
      </c>
      <c r="CY240" s="0">
        <f>AA240</f>
        <v/>
      </c>
      <c r="CZ240" s="0">
        <f>AE240</f>
        <v/>
      </c>
      <c r="DA240" s="0">
        <f>AI240</f>
        <v/>
      </c>
      <c r="DB240" s="0">
        <f>ROUND(ROUND(AT240*CZ240,2),2)</f>
        <v/>
      </c>
      <c r="DC240" s="0">
        <f>ROUND(ROUND(AT240*AG240,2),2)</f>
        <v/>
      </c>
      <c r="DD240" s="0" t="inlineStr"/>
      <c r="DE240" s="0" t="inlineStr"/>
      <c r="DF240" s="0">
        <f>ROUND(ROUND(AE240*AI240,0)*CX240,0)</f>
        <v/>
      </c>
      <c r="DG240" s="0">
        <f>ROUND(ROUND(AF240,0)*CX240,0)</f>
        <v/>
      </c>
      <c r="DH240" s="0">
        <f>ROUND(ROUND(AG240,0)*CX240,0)</f>
        <v/>
      </c>
      <c r="DI240" s="0">
        <f>ROUND(ROUND(AH240,0)*CX240,0)</f>
        <v/>
      </c>
      <c r="DJ240" s="0">
        <f>DF240</f>
        <v/>
      </c>
      <c r="DK240" s="0" t="n">
        <v>0</v>
      </c>
      <c r="DL240" s="0" t="inlineStr"/>
      <c r="DM240" s="0" t="n">
        <v>0</v>
      </c>
      <c r="DN240" s="0" t="inlineStr"/>
      <c r="DO240" s="0" t="n">
        <v>0</v>
      </c>
    </row>
    <row r="241">
      <c r="A241" s="0">
        <f>ROW(Source!A657)</f>
        <v/>
      </c>
      <c r="B241" s="0" t="n">
        <v>78845955</v>
      </c>
      <c r="C241" s="0" t="n">
        <v>78849965</v>
      </c>
      <c r="D241" s="0" t="n">
        <v>29107963</v>
      </c>
      <c r="E241" s="0" t="n">
        <v>1</v>
      </c>
      <c r="F241" s="0" t="n">
        <v>1</v>
      </c>
      <c r="G241" s="0" t="n">
        <v>1</v>
      </c>
      <c r="H241" s="0" t="n">
        <v>3</v>
      </c>
      <c r="I241" s="0" t="inlineStr">
        <is>
          <t>101-1669</t>
        </is>
      </c>
      <c r="J241" s="0" t="inlineStr">
        <is>
          <t>ТССЦ Московской обл., 101-1669, приказ Минстроя России №675/пр от 28.02.2017 № 254/пр</t>
        </is>
      </c>
      <c r="K241" s="0" t="inlineStr">
        <is>
          <t>Очес льняной</t>
        </is>
      </c>
      <c r="L241" s="0" t="n">
        <v>1346</v>
      </c>
      <c r="N241" s="0" t="n">
        <v>1009</v>
      </c>
      <c r="O241" s="0" t="inlineStr">
        <is>
          <t>кг</t>
        </is>
      </c>
      <c r="P241" s="0" t="inlineStr">
        <is>
          <t>кг</t>
        </is>
      </c>
      <c r="Q241" s="0" t="n">
        <v>1</v>
      </c>
      <c r="W241" s="0" t="n">
        <v>0</v>
      </c>
      <c r="X241" s="0" t="n">
        <v>-2113933962</v>
      </c>
      <c r="Y241" s="0">
        <f>AT241</f>
        <v/>
      </c>
      <c r="AA241" s="0" t="n">
        <v>590.67</v>
      </c>
      <c r="AB241" s="0" t="n">
        <v>0</v>
      </c>
      <c r="AC241" s="0" t="n">
        <v>0</v>
      </c>
      <c r="AD241" s="0" t="n">
        <v>0</v>
      </c>
      <c r="AE241" s="0" t="n">
        <v>37.29</v>
      </c>
      <c r="AF241" s="0" t="n">
        <v>0</v>
      </c>
      <c r="AG241" s="0" t="n">
        <v>0</v>
      </c>
      <c r="AH241" s="0" t="n">
        <v>0</v>
      </c>
      <c r="AI241" s="0" t="n">
        <v>15.84</v>
      </c>
      <c r="AJ241" s="0" t="n">
        <v>1</v>
      </c>
      <c r="AK241" s="0" t="n">
        <v>1</v>
      </c>
      <c r="AL241" s="0" t="n">
        <v>1</v>
      </c>
      <c r="AM241" s="0" t="n">
        <v>2</v>
      </c>
      <c r="AN241" s="0" t="n">
        <v>0</v>
      </c>
      <c r="AO241" s="0" t="n">
        <v>1</v>
      </c>
      <c r="AP241" s="0" t="n">
        <v>0</v>
      </c>
      <c r="AQ241" s="0" t="n">
        <v>0</v>
      </c>
      <c r="AR241" s="0" t="n">
        <v>0</v>
      </c>
      <c r="AS241" s="0" t="inlineStr"/>
      <c r="AT241" s="0" t="n">
        <v>0.02</v>
      </c>
      <c r="AU241" s="0" t="inlineStr"/>
      <c r="AV241" s="0" t="n">
        <v>0</v>
      </c>
      <c r="AW241" s="0" t="n">
        <v>2</v>
      </c>
      <c r="AX241" s="0" t="n">
        <v>78849976</v>
      </c>
      <c r="AY241" s="0" t="n">
        <v>1</v>
      </c>
      <c r="AZ241" s="0" t="n">
        <v>0</v>
      </c>
      <c r="BA241" s="0" t="n">
        <v>238</v>
      </c>
      <c r="BB241" s="0" t="n">
        <v>0</v>
      </c>
      <c r="BC241" s="0" t="n">
        <v>0</v>
      </c>
      <c r="BD241" s="0" t="n">
        <v>0</v>
      </c>
      <c r="BE241" s="0" t="n">
        <v>0</v>
      </c>
      <c r="BF241" s="0" t="n">
        <v>0</v>
      </c>
      <c r="BG241" s="0" t="n">
        <v>0</v>
      </c>
      <c r="BH241" s="0" t="n">
        <v>0</v>
      </c>
      <c r="BI241" s="0" t="n">
        <v>0</v>
      </c>
      <c r="BJ241" s="0" t="n">
        <v>0</v>
      </c>
      <c r="BK241" s="0" t="n">
        <v>0</v>
      </c>
      <c r="BL241" s="0" t="n">
        <v>0</v>
      </c>
      <c r="BM241" s="0" t="n">
        <v>0</v>
      </c>
      <c r="BN241" s="0" t="n">
        <v>0</v>
      </c>
      <c r="BO241" s="0" t="n">
        <v>0</v>
      </c>
      <c r="BP241" s="0" t="n">
        <v>0</v>
      </c>
      <c r="BQ241" s="0" t="n">
        <v>0</v>
      </c>
      <c r="BR241" s="0" t="n">
        <v>0</v>
      </c>
      <c r="BS241" s="0" t="n">
        <v>0</v>
      </c>
      <c r="BT241" s="0" t="n">
        <v>0</v>
      </c>
      <c r="BU241" s="0" t="n">
        <v>0</v>
      </c>
      <c r="BV241" s="0" t="n">
        <v>0</v>
      </c>
      <c r="BW241" s="0" t="n">
        <v>0</v>
      </c>
      <c r="CV241" s="0" t="n">
        <v>0</v>
      </c>
      <c r="CW241" s="0" t="n">
        <v>0</v>
      </c>
      <c r="CX241" s="0">
        <f>ROUND(Y241*Source!I657,7)</f>
        <v/>
      </c>
      <c r="CY241" s="0">
        <f>AA241</f>
        <v/>
      </c>
      <c r="CZ241" s="0">
        <f>AE241</f>
        <v/>
      </c>
      <c r="DA241" s="0">
        <f>AI241</f>
        <v/>
      </c>
      <c r="DB241" s="0">
        <f>ROUND(ROUND(AT241*CZ241,2),2)</f>
        <v/>
      </c>
      <c r="DC241" s="0">
        <f>ROUND(ROUND(AT241*AG241,2),2)</f>
        <v/>
      </c>
      <c r="DD241" s="0" t="inlineStr"/>
      <c r="DE241" s="0" t="inlineStr"/>
      <c r="DF241" s="0">
        <f>ROUND(ROUND(AE241*AI241,0)*CX241,0)</f>
        <v/>
      </c>
      <c r="DG241" s="0">
        <f>ROUND(ROUND(AF241,0)*CX241,0)</f>
        <v/>
      </c>
      <c r="DH241" s="0">
        <f>ROUND(ROUND(AG241,0)*CX241,0)</f>
        <v/>
      </c>
      <c r="DI241" s="0">
        <f>ROUND(ROUND(AH241,0)*CX241,0)</f>
        <v/>
      </c>
      <c r="DJ241" s="0">
        <f>DF241</f>
        <v/>
      </c>
      <c r="DK241" s="0" t="n">
        <v>0</v>
      </c>
      <c r="DL241" s="0" t="inlineStr"/>
      <c r="DM241" s="0" t="n">
        <v>0</v>
      </c>
      <c r="DN241" s="0" t="inlineStr"/>
      <c r="DO241" s="0" t="n">
        <v>0</v>
      </c>
    </row>
    <row r="242">
      <c r="A242" s="0">
        <f>ROW(Source!A657)</f>
        <v/>
      </c>
      <c r="B242" s="0" t="n">
        <v>78845955</v>
      </c>
      <c r="C242" s="0" t="n">
        <v>78849965</v>
      </c>
      <c r="D242" s="0" t="n">
        <v>29150040</v>
      </c>
      <c r="E242" s="0" t="n">
        <v>1</v>
      </c>
      <c r="F242" s="0" t="n">
        <v>1</v>
      </c>
      <c r="G242" s="0" t="n">
        <v>1</v>
      </c>
      <c r="H242" s="0" t="n">
        <v>3</v>
      </c>
      <c r="I242" s="0" t="inlineStr">
        <is>
          <t>411-0001</t>
        </is>
      </c>
      <c r="J242" s="0" t="inlineStr">
        <is>
          <t>ТССЦ Московской обл., 411-0001, приказ Минстроя России №675/пр от 28.02.2017 № 257/пр</t>
        </is>
      </c>
      <c r="K242" s="0" t="inlineStr">
        <is>
          <t>Вода</t>
        </is>
      </c>
      <c r="L242" s="0" t="n">
        <v>1339</v>
      </c>
      <c r="N242" s="0" t="n">
        <v>1007</v>
      </c>
      <c r="O242" s="0" t="inlineStr">
        <is>
          <t>м3</t>
        </is>
      </c>
      <c r="P242" s="0" t="inlineStr">
        <is>
          <t>м3</t>
        </is>
      </c>
      <c r="Q242" s="0" t="n">
        <v>1</v>
      </c>
      <c r="W242" s="0" t="n">
        <v>0</v>
      </c>
      <c r="X242" s="0" t="n">
        <v>619799737</v>
      </c>
      <c r="Y242" s="0">
        <f>AT242</f>
        <v/>
      </c>
      <c r="AA242" s="0" t="n">
        <v>31.28</v>
      </c>
      <c r="AB242" s="0" t="n">
        <v>0</v>
      </c>
      <c r="AC242" s="0" t="n">
        <v>0</v>
      </c>
      <c r="AD242" s="0" t="n">
        <v>0</v>
      </c>
      <c r="AE242" s="0" t="n">
        <v>2.44</v>
      </c>
      <c r="AF242" s="0" t="n">
        <v>0</v>
      </c>
      <c r="AG242" s="0" t="n">
        <v>0</v>
      </c>
      <c r="AH242" s="0" t="n">
        <v>0</v>
      </c>
      <c r="AI242" s="0" t="n">
        <v>12.82</v>
      </c>
      <c r="AJ242" s="0" t="n">
        <v>1</v>
      </c>
      <c r="AK242" s="0" t="n">
        <v>1</v>
      </c>
      <c r="AL242" s="0" t="n">
        <v>1</v>
      </c>
      <c r="AM242" s="0" t="n">
        <v>2</v>
      </c>
      <c r="AN242" s="0" t="n">
        <v>0</v>
      </c>
      <c r="AO242" s="0" t="n">
        <v>1</v>
      </c>
      <c r="AP242" s="0" t="n">
        <v>0</v>
      </c>
      <c r="AQ242" s="0" t="n">
        <v>0</v>
      </c>
      <c r="AR242" s="0" t="n">
        <v>0</v>
      </c>
      <c r="AS242" s="0" t="inlineStr"/>
      <c r="AT242" s="0" t="n">
        <v>1</v>
      </c>
      <c r="AU242" s="0" t="inlineStr"/>
      <c r="AV242" s="0" t="n">
        <v>0</v>
      </c>
      <c r="AW242" s="0" t="n">
        <v>2</v>
      </c>
      <c r="AX242" s="0" t="n">
        <v>78849977</v>
      </c>
      <c r="AY242" s="0" t="n">
        <v>1</v>
      </c>
      <c r="AZ242" s="0" t="n">
        <v>0</v>
      </c>
      <c r="BA242" s="0" t="n">
        <v>239</v>
      </c>
      <c r="BB242" s="0" t="n">
        <v>0</v>
      </c>
      <c r="BC242" s="0" t="n">
        <v>0</v>
      </c>
      <c r="BD242" s="0" t="n">
        <v>0</v>
      </c>
      <c r="BE242" s="0" t="n">
        <v>0</v>
      </c>
      <c r="BF242" s="0" t="n">
        <v>0</v>
      </c>
      <c r="BG242" s="0" t="n">
        <v>0</v>
      </c>
      <c r="BH242" s="0" t="n">
        <v>0</v>
      </c>
      <c r="BI242" s="0" t="n">
        <v>0</v>
      </c>
      <c r="BJ242" s="0" t="n">
        <v>0</v>
      </c>
      <c r="BK242" s="0" t="n">
        <v>0</v>
      </c>
      <c r="BL242" s="0" t="n">
        <v>0</v>
      </c>
      <c r="BM242" s="0" t="n">
        <v>0</v>
      </c>
      <c r="BN242" s="0" t="n">
        <v>0</v>
      </c>
      <c r="BO242" s="0" t="n">
        <v>0</v>
      </c>
      <c r="BP242" s="0" t="n">
        <v>0</v>
      </c>
      <c r="BQ242" s="0" t="n">
        <v>0</v>
      </c>
      <c r="BR242" s="0" t="n">
        <v>0</v>
      </c>
      <c r="BS242" s="0" t="n">
        <v>0</v>
      </c>
      <c r="BT242" s="0" t="n">
        <v>0</v>
      </c>
      <c r="BU242" s="0" t="n">
        <v>0</v>
      </c>
      <c r="BV242" s="0" t="n">
        <v>0</v>
      </c>
      <c r="BW242" s="0" t="n">
        <v>0</v>
      </c>
      <c r="CV242" s="0" t="n">
        <v>0</v>
      </c>
      <c r="CW242" s="0" t="n">
        <v>0</v>
      </c>
      <c r="CX242" s="0">
        <f>ROUND(Y242*Source!I657,7)</f>
        <v/>
      </c>
      <c r="CY242" s="0">
        <f>AA242</f>
        <v/>
      </c>
      <c r="CZ242" s="0">
        <f>AE242</f>
        <v/>
      </c>
      <c r="DA242" s="0">
        <f>AI242</f>
        <v/>
      </c>
      <c r="DB242" s="0">
        <f>ROUND(ROUND(AT242*CZ242,2),2)</f>
        <v/>
      </c>
      <c r="DC242" s="0">
        <f>ROUND(ROUND(AT242*AG242,2),2)</f>
        <v/>
      </c>
      <c r="DD242" s="0" t="inlineStr"/>
      <c r="DE242" s="0" t="inlineStr"/>
      <c r="DF242" s="0">
        <f>ROUND(ROUND(AE242*AI242,0)*CX242,0)</f>
        <v/>
      </c>
      <c r="DG242" s="0">
        <f>ROUND(ROUND(AF242,0)*CX242,0)</f>
        <v/>
      </c>
      <c r="DH242" s="0">
        <f>ROUND(ROUND(AG242,0)*CX242,0)</f>
        <v/>
      </c>
      <c r="DI242" s="0">
        <f>ROUND(ROUND(AH242,0)*CX242,0)</f>
        <v/>
      </c>
      <c r="DJ242" s="0">
        <f>DF242</f>
        <v/>
      </c>
      <c r="DK242" s="0" t="n">
        <v>0</v>
      </c>
      <c r="DL242" s="0" t="inlineStr"/>
      <c r="DM242" s="0" t="n">
        <v>0</v>
      </c>
      <c r="DN242" s="0" t="inlineStr"/>
      <c r="DO242" s="0" t="n">
        <v>0</v>
      </c>
    </row>
    <row r="243">
      <c r="A243" s="0">
        <f>ROW(Source!A696)</f>
        <v/>
      </c>
      <c r="B243" s="0" t="n">
        <v>78845955</v>
      </c>
      <c r="C243" s="0" t="n">
        <v>78847540</v>
      </c>
      <c r="D243" s="0" t="n">
        <v>18411117</v>
      </c>
      <c r="E243" s="0" t="n">
        <v>1</v>
      </c>
      <c r="F243" s="0" t="n">
        <v>1</v>
      </c>
      <c r="G243" s="0" t="n">
        <v>1</v>
      </c>
      <c r="H243" s="0" t="n">
        <v>1</v>
      </c>
      <c r="I243" s="0" t="inlineStr">
        <is>
          <t>1-1040-90</t>
        </is>
      </c>
      <c r="J243" s="0" t="inlineStr"/>
      <c r="K243" s="0" t="inlineStr">
        <is>
          <t>Рабочий строитель среднего разряда 4</t>
        </is>
      </c>
      <c r="L243" s="0" t="n">
        <v>1369</v>
      </c>
      <c r="N243" s="0" t="n">
        <v>1013</v>
      </c>
      <c r="O243" s="0" t="inlineStr">
        <is>
          <t>чел.-ч</t>
        </is>
      </c>
      <c r="P243" s="0" t="inlineStr">
        <is>
          <t>чел.-ч</t>
        </is>
      </c>
      <c r="Q243" s="0" t="n">
        <v>1</v>
      </c>
      <c r="W243" s="0" t="n">
        <v>0</v>
      </c>
      <c r="X243" s="0" t="n">
        <v>-1739886638</v>
      </c>
      <c r="Y243" s="0">
        <f>AT243</f>
        <v/>
      </c>
      <c r="AA243" s="0" t="n">
        <v>0</v>
      </c>
      <c r="AB243" s="0" t="n">
        <v>0</v>
      </c>
      <c r="AC243" s="0" t="n">
        <v>0</v>
      </c>
      <c r="AD243" s="0" t="n">
        <v>9.619999999999999</v>
      </c>
      <c r="AE243" s="0" t="n">
        <v>0</v>
      </c>
      <c r="AF243" s="0" t="n">
        <v>0</v>
      </c>
      <c r="AG243" s="0" t="n">
        <v>0</v>
      </c>
      <c r="AH243" s="0" t="n">
        <v>9.619999999999999</v>
      </c>
      <c r="AI243" s="0" t="n">
        <v>1</v>
      </c>
      <c r="AJ243" s="0" t="n">
        <v>1</v>
      </c>
      <c r="AK243" s="0" t="n">
        <v>1</v>
      </c>
      <c r="AL243" s="0" t="n">
        <v>1</v>
      </c>
      <c r="AM243" s="0" t="n">
        <v>-2</v>
      </c>
      <c r="AN243" s="0" t="n">
        <v>0</v>
      </c>
      <c r="AO243" s="0" t="n">
        <v>1</v>
      </c>
      <c r="AP243" s="0" t="n">
        <v>1</v>
      </c>
      <c r="AQ243" s="0" t="n">
        <v>0</v>
      </c>
      <c r="AR243" s="0" t="n">
        <v>0</v>
      </c>
      <c r="AS243" s="0" t="inlineStr"/>
      <c r="AT243" s="0" t="n">
        <v>155</v>
      </c>
      <c r="AU243" s="0" t="inlineStr"/>
      <c r="AV243" s="0" t="n">
        <v>1</v>
      </c>
      <c r="AW243" s="0" t="n">
        <v>2</v>
      </c>
      <c r="AX243" s="0" t="n">
        <v>78849857</v>
      </c>
      <c r="AY243" s="0" t="n">
        <v>1</v>
      </c>
      <c r="AZ243" s="0" t="n">
        <v>0</v>
      </c>
      <c r="BA243" s="0" t="n">
        <v>240</v>
      </c>
      <c r="BB243" s="0" t="n">
        <v>0</v>
      </c>
      <c r="BC243" s="0" t="n">
        <v>0</v>
      </c>
      <c r="BD243" s="0" t="n">
        <v>0</v>
      </c>
      <c r="BE243" s="0" t="n">
        <v>0</v>
      </c>
      <c r="BF243" s="0" t="n">
        <v>0</v>
      </c>
      <c r="BG243" s="0" t="n">
        <v>0</v>
      </c>
      <c r="BH243" s="0" t="n">
        <v>0</v>
      </c>
      <c r="BI243" s="0" t="n">
        <v>0</v>
      </c>
      <c r="BJ243" s="0" t="n">
        <v>0</v>
      </c>
      <c r="BK243" s="0" t="n">
        <v>0</v>
      </c>
      <c r="BL243" s="0" t="n">
        <v>0</v>
      </c>
      <c r="BM243" s="0" t="n">
        <v>0</v>
      </c>
      <c r="BN243" s="0" t="n">
        <v>0</v>
      </c>
      <c r="BO243" s="0" t="n">
        <v>0</v>
      </c>
      <c r="BP243" s="0" t="n">
        <v>0</v>
      </c>
      <c r="BQ243" s="0" t="n">
        <v>0</v>
      </c>
      <c r="BR243" s="0" t="n">
        <v>0</v>
      </c>
      <c r="BS243" s="0" t="n">
        <v>0</v>
      </c>
      <c r="BT243" s="0" t="n">
        <v>0</v>
      </c>
      <c r="BU243" s="0" t="n">
        <v>0</v>
      </c>
      <c r="BV243" s="0" t="n">
        <v>0</v>
      </c>
      <c r="BW243" s="0" t="n">
        <v>0</v>
      </c>
      <c r="CU243" s="0">
        <f>ROUND(AT243*Source!I696*AH243*AL243,0)</f>
        <v/>
      </c>
      <c r="CV243" s="0">
        <f>ROUND(Y243*Source!I696,7)</f>
        <v/>
      </c>
      <c r="CW243" s="0" t="n">
        <v>0</v>
      </c>
      <c r="CX243" s="0">
        <f>ROUND(Y243*Source!I696,7)</f>
        <v/>
      </c>
      <c r="CY243" s="0">
        <f>AD243</f>
        <v/>
      </c>
      <c r="CZ243" s="0">
        <f>AH243</f>
        <v/>
      </c>
      <c r="DA243" s="0">
        <f>AL243</f>
        <v/>
      </c>
      <c r="DB243" s="0">
        <f>ROUND(ROUND(AT243*CZ243,2),2)</f>
        <v/>
      </c>
      <c r="DC243" s="0">
        <f>ROUND(ROUND(AT243*AG243,2),2)</f>
        <v/>
      </c>
      <c r="DD243" s="0" t="inlineStr"/>
      <c r="DE243" s="0" t="inlineStr"/>
      <c r="DF243" s="0">
        <f>ROUND(ROUND(AE243,0)*CX243,0)</f>
        <v/>
      </c>
      <c r="DG243" s="0">
        <f>ROUND(ROUND(AF243,0)*CX243,0)</f>
        <v/>
      </c>
      <c r="DH243" s="0">
        <f>ROUND(ROUND(AG243,0)*CX243,0)</f>
        <v/>
      </c>
      <c r="DI243" s="0">
        <f>ROUND(ROUND(AH243,0)*CX243,0)</f>
        <v/>
      </c>
      <c r="DJ243" s="0">
        <f>DI243</f>
        <v/>
      </c>
      <c r="DK243" s="0" t="n">
        <v>0</v>
      </c>
      <c r="DL243" s="0" t="inlineStr"/>
      <c r="DM243" s="0" t="n">
        <v>0</v>
      </c>
      <c r="DN243" s="0" t="inlineStr"/>
      <c r="DO243" s="0" t="n">
        <v>0</v>
      </c>
    </row>
    <row r="244">
      <c r="A244" s="0">
        <f>ROW(Source!A696)</f>
        <v/>
      </c>
      <c r="B244" s="0" t="n">
        <v>78845955</v>
      </c>
      <c r="C244" s="0" t="n">
        <v>78847540</v>
      </c>
      <c r="D244" s="0" t="n">
        <v>29172659</v>
      </c>
      <c r="E244" s="0" t="n">
        <v>1</v>
      </c>
      <c r="F244" s="0" t="n">
        <v>1</v>
      </c>
      <c r="G244" s="0" t="n">
        <v>1</v>
      </c>
      <c r="H244" s="0" t="n">
        <v>2</v>
      </c>
      <c r="I244" s="0" t="inlineStr">
        <is>
          <t>040504</t>
        </is>
      </c>
      <c r="J244" s="0" t="inlineStr">
        <is>
          <t>ТСЭМ Московской обл., 040504, приказ Минстроя России №675/пр от 28.02.2017 № 264/пр</t>
        </is>
      </c>
      <c r="K244" s="0" t="inlineStr">
        <is>
          <t>Аппарат для газовой сварки и резки</t>
        </is>
      </c>
      <c r="L244" s="0" t="n">
        <v>1368</v>
      </c>
      <c r="N244" s="0" t="n">
        <v>1011</v>
      </c>
      <c r="O244" s="0" t="inlineStr">
        <is>
          <t>маш.-ч</t>
        </is>
      </c>
      <c r="P244" s="0" t="inlineStr">
        <is>
          <t>маш.-ч</t>
        </is>
      </c>
      <c r="Q244" s="0" t="n">
        <v>1</v>
      </c>
      <c r="W244" s="0" t="n">
        <v>0</v>
      </c>
      <c r="X244" s="0" t="n">
        <v>1514068676</v>
      </c>
      <c r="Y244" s="0">
        <f>AT244</f>
        <v/>
      </c>
      <c r="AA244" s="0" t="n">
        <v>0</v>
      </c>
      <c r="AB244" s="0" t="n">
        <v>9.76</v>
      </c>
      <c r="AC244" s="0" t="n">
        <v>0</v>
      </c>
      <c r="AD244" s="0" t="n">
        <v>0</v>
      </c>
      <c r="AE244" s="0" t="n">
        <v>0</v>
      </c>
      <c r="AF244" s="0" t="n">
        <v>1.2</v>
      </c>
      <c r="AG244" s="0" t="n">
        <v>0</v>
      </c>
      <c r="AH244" s="0" t="n">
        <v>0</v>
      </c>
      <c r="AI244" s="0" t="n">
        <v>1</v>
      </c>
      <c r="AJ244" s="0" t="n">
        <v>8.130000000000001</v>
      </c>
      <c r="AK244" s="0" t="n">
        <v>52.25</v>
      </c>
      <c r="AL244" s="0" t="n">
        <v>1</v>
      </c>
      <c r="AM244" s="0" t="n">
        <v>2</v>
      </c>
      <c r="AN244" s="0" t="n">
        <v>0</v>
      </c>
      <c r="AO244" s="0" t="n">
        <v>1</v>
      </c>
      <c r="AP244" s="0" t="n">
        <v>1</v>
      </c>
      <c r="AQ244" s="0" t="n">
        <v>0</v>
      </c>
      <c r="AR244" s="0" t="n">
        <v>0</v>
      </c>
      <c r="AS244" s="0" t="inlineStr"/>
      <c r="AT244" s="0" t="n">
        <v>2.82</v>
      </c>
      <c r="AU244" s="0" t="inlineStr"/>
      <c r="AV244" s="0" t="n">
        <v>0</v>
      </c>
      <c r="AW244" s="0" t="n">
        <v>2</v>
      </c>
      <c r="AX244" s="0" t="n">
        <v>78849858</v>
      </c>
      <c r="AY244" s="0" t="n">
        <v>1</v>
      </c>
      <c r="AZ244" s="0" t="n">
        <v>0</v>
      </c>
      <c r="BA244" s="0" t="n">
        <v>241</v>
      </c>
      <c r="BB244" s="0" t="n">
        <v>0</v>
      </c>
      <c r="BC244" s="0" t="n">
        <v>0</v>
      </c>
      <c r="BD244" s="0" t="n">
        <v>0</v>
      </c>
      <c r="BE244" s="0" t="n">
        <v>0</v>
      </c>
      <c r="BF244" s="0" t="n">
        <v>0</v>
      </c>
      <c r="BG244" s="0" t="n">
        <v>0</v>
      </c>
      <c r="BH244" s="0" t="n">
        <v>0</v>
      </c>
      <c r="BI244" s="0" t="n">
        <v>0</v>
      </c>
      <c r="BJ244" s="0" t="n">
        <v>0</v>
      </c>
      <c r="BK244" s="0" t="n">
        <v>0</v>
      </c>
      <c r="BL244" s="0" t="n">
        <v>0</v>
      </c>
      <c r="BM244" s="0" t="n">
        <v>0</v>
      </c>
      <c r="BN244" s="0" t="n">
        <v>0</v>
      </c>
      <c r="BO244" s="0" t="n">
        <v>0</v>
      </c>
      <c r="BP244" s="0" t="n">
        <v>0</v>
      </c>
      <c r="BQ244" s="0" t="n">
        <v>0</v>
      </c>
      <c r="BR244" s="0" t="n">
        <v>0</v>
      </c>
      <c r="BS244" s="0" t="n">
        <v>0</v>
      </c>
      <c r="BT244" s="0" t="n">
        <v>0</v>
      </c>
      <c r="BU244" s="0" t="n">
        <v>0</v>
      </c>
      <c r="BV244" s="0" t="n">
        <v>0</v>
      </c>
      <c r="BW244" s="0" t="n">
        <v>0</v>
      </c>
      <c r="CV244" s="0" t="n">
        <v>0</v>
      </c>
      <c r="CW244" s="0">
        <f>ROUND(Y244*Source!I696*DO244,7)</f>
        <v/>
      </c>
      <c r="CX244" s="0">
        <f>ROUND(Y244*Source!I696,7)</f>
        <v/>
      </c>
      <c r="CY244" s="0">
        <f>AB244</f>
        <v/>
      </c>
      <c r="CZ244" s="0">
        <f>AF244</f>
        <v/>
      </c>
      <c r="DA244" s="0">
        <f>AJ244</f>
        <v/>
      </c>
      <c r="DB244" s="0">
        <f>ROUND(ROUND(AT244*CZ244,2),2)</f>
        <v/>
      </c>
      <c r="DC244" s="0">
        <f>ROUND(ROUND(AT244*AG244,2),2)</f>
        <v/>
      </c>
      <c r="DD244" s="0" t="inlineStr"/>
      <c r="DE244" s="0" t="inlineStr"/>
      <c r="DF244" s="0">
        <f>ROUND(ROUND(AE244,0)*CX244,0)</f>
        <v/>
      </c>
      <c r="DG244" s="0">
        <f>ROUND(ROUND(AF244*AJ244,0)*CX244,0)</f>
        <v/>
      </c>
      <c r="DH244" s="0">
        <f>ROUND(ROUND(AG244*AK244,0)*CX244,0)</f>
        <v/>
      </c>
      <c r="DI244" s="0">
        <f>ROUND(ROUND(AH244,0)*CX244,0)</f>
        <v/>
      </c>
      <c r="DJ244" s="0">
        <f>DG244</f>
        <v/>
      </c>
      <c r="DK244" s="0" t="n">
        <v>0</v>
      </c>
      <c r="DL244" s="0" t="inlineStr"/>
      <c r="DM244" s="0" t="n">
        <v>0</v>
      </c>
      <c r="DN244" s="0" t="inlineStr"/>
      <c r="DO244" s="0" t="n">
        <v>0</v>
      </c>
    </row>
    <row r="245">
      <c r="A245" s="0">
        <f>ROW(Source!A696)</f>
        <v/>
      </c>
      <c r="B245" s="0" t="n">
        <v>78845955</v>
      </c>
      <c r="C245" s="0" t="n">
        <v>78847540</v>
      </c>
      <c r="D245" s="0" t="n">
        <v>29174500</v>
      </c>
      <c r="E245" s="0" t="n">
        <v>1</v>
      </c>
      <c r="F245" s="0" t="n">
        <v>1</v>
      </c>
      <c r="G245" s="0" t="n">
        <v>1</v>
      </c>
      <c r="H245" s="0" t="n">
        <v>2</v>
      </c>
      <c r="I245" s="0" t="inlineStr">
        <is>
          <t>330206</t>
        </is>
      </c>
      <c r="J245" s="0" t="inlineStr">
        <is>
          <t>ТСЭМ Московской обл., 330206, приказ Минстроя России №675/пр от 28.02.2017 № 264/пр</t>
        </is>
      </c>
      <c r="K245" s="0" t="inlineStr">
        <is>
          <t>Дрели электрические</t>
        </is>
      </c>
      <c r="L245" s="0" t="n">
        <v>1368</v>
      </c>
      <c r="N245" s="0" t="n">
        <v>1011</v>
      </c>
      <c r="O245" s="0" t="inlineStr">
        <is>
          <t>маш.-ч</t>
        </is>
      </c>
      <c r="P245" s="0" t="inlineStr">
        <is>
          <t>маш.-ч</t>
        </is>
      </c>
      <c r="Q245" s="0" t="n">
        <v>1</v>
      </c>
      <c r="W245" s="0" t="n">
        <v>0</v>
      </c>
      <c r="X245" s="0" t="n">
        <v>-1867053656</v>
      </c>
      <c r="Y245" s="0">
        <f>AT245</f>
        <v/>
      </c>
      <c r="AA245" s="0" t="n">
        <v>0</v>
      </c>
      <c r="AB245" s="0" t="n">
        <v>8.390000000000001</v>
      </c>
      <c r="AC245" s="0" t="n">
        <v>0</v>
      </c>
      <c r="AD245" s="0" t="n">
        <v>0</v>
      </c>
      <c r="AE245" s="0" t="n">
        <v>0</v>
      </c>
      <c r="AF245" s="0" t="n">
        <v>1.95</v>
      </c>
      <c r="AG245" s="0" t="n">
        <v>0</v>
      </c>
      <c r="AH245" s="0" t="n">
        <v>0</v>
      </c>
      <c r="AI245" s="0" t="n">
        <v>1</v>
      </c>
      <c r="AJ245" s="0" t="n">
        <v>4.3</v>
      </c>
      <c r="AK245" s="0" t="n">
        <v>52.25</v>
      </c>
      <c r="AL245" s="0" t="n">
        <v>1</v>
      </c>
      <c r="AM245" s="0" t="n">
        <v>2</v>
      </c>
      <c r="AN245" s="0" t="n">
        <v>0</v>
      </c>
      <c r="AO245" s="0" t="n">
        <v>1</v>
      </c>
      <c r="AP245" s="0" t="n">
        <v>1</v>
      </c>
      <c r="AQ245" s="0" t="n">
        <v>0</v>
      </c>
      <c r="AR245" s="0" t="n">
        <v>0</v>
      </c>
      <c r="AS245" s="0" t="inlineStr"/>
      <c r="AT245" s="0" t="n">
        <v>4.56</v>
      </c>
      <c r="AU245" s="0" t="inlineStr"/>
      <c r="AV245" s="0" t="n">
        <v>0</v>
      </c>
      <c r="AW245" s="0" t="n">
        <v>2</v>
      </c>
      <c r="AX245" s="0" t="n">
        <v>78849859</v>
      </c>
      <c r="AY245" s="0" t="n">
        <v>1</v>
      </c>
      <c r="AZ245" s="0" t="n">
        <v>0</v>
      </c>
      <c r="BA245" s="0" t="n">
        <v>242</v>
      </c>
      <c r="BB245" s="0" t="n">
        <v>0</v>
      </c>
      <c r="BC245" s="0" t="n">
        <v>0</v>
      </c>
      <c r="BD245" s="0" t="n">
        <v>0</v>
      </c>
      <c r="BE245" s="0" t="n">
        <v>0</v>
      </c>
      <c r="BF245" s="0" t="n">
        <v>0</v>
      </c>
      <c r="BG245" s="0" t="n">
        <v>0</v>
      </c>
      <c r="BH245" s="0" t="n">
        <v>0</v>
      </c>
      <c r="BI245" s="0" t="n">
        <v>0</v>
      </c>
      <c r="BJ245" s="0" t="n">
        <v>0</v>
      </c>
      <c r="BK245" s="0" t="n">
        <v>0</v>
      </c>
      <c r="BL245" s="0" t="n">
        <v>0</v>
      </c>
      <c r="BM245" s="0" t="n">
        <v>0</v>
      </c>
      <c r="BN245" s="0" t="n">
        <v>0</v>
      </c>
      <c r="BO245" s="0" t="n">
        <v>0</v>
      </c>
      <c r="BP245" s="0" t="n">
        <v>0</v>
      </c>
      <c r="BQ245" s="0" t="n">
        <v>0</v>
      </c>
      <c r="BR245" s="0" t="n">
        <v>0</v>
      </c>
      <c r="BS245" s="0" t="n">
        <v>0</v>
      </c>
      <c r="BT245" s="0" t="n">
        <v>0</v>
      </c>
      <c r="BU245" s="0" t="n">
        <v>0</v>
      </c>
      <c r="BV245" s="0" t="n">
        <v>0</v>
      </c>
      <c r="BW245" s="0" t="n">
        <v>0</v>
      </c>
      <c r="CV245" s="0" t="n">
        <v>0</v>
      </c>
      <c r="CW245" s="0">
        <f>ROUND(Y245*Source!I696*DO245,7)</f>
        <v/>
      </c>
      <c r="CX245" s="0">
        <f>ROUND(Y245*Source!I696,7)</f>
        <v/>
      </c>
      <c r="CY245" s="0">
        <f>AB245</f>
        <v/>
      </c>
      <c r="CZ245" s="0">
        <f>AF245</f>
        <v/>
      </c>
      <c r="DA245" s="0">
        <f>AJ245</f>
        <v/>
      </c>
      <c r="DB245" s="0">
        <f>ROUND(ROUND(AT245*CZ245,2),2)</f>
        <v/>
      </c>
      <c r="DC245" s="0">
        <f>ROUND(ROUND(AT245*AG245,2),2)</f>
        <v/>
      </c>
      <c r="DD245" s="0" t="inlineStr"/>
      <c r="DE245" s="0" t="inlineStr"/>
      <c r="DF245" s="0">
        <f>ROUND(ROUND(AE245,0)*CX245,0)</f>
        <v/>
      </c>
      <c r="DG245" s="0">
        <f>ROUND(ROUND(AF245*AJ245,0)*CX245,0)</f>
        <v/>
      </c>
      <c r="DH245" s="0">
        <f>ROUND(ROUND(AG245*AK245,0)*CX245,0)</f>
        <v/>
      </c>
      <c r="DI245" s="0">
        <f>ROUND(ROUND(AH245,0)*CX245,0)</f>
        <v/>
      </c>
      <c r="DJ245" s="0">
        <f>DG245</f>
        <v/>
      </c>
      <c r="DK245" s="0" t="n">
        <v>0</v>
      </c>
      <c r="DL245" s="0" t="inlineStr"/>
      <c r="DM245" s="0" t="n">
        <v>0</v>
      </c>
      <c r="DN245" s="0" t="inlineStr"/>
      <c r="DO245" s="0" t="n">
        <v>0</v>
      </c>
    </row>
    <row r="246">
      <c r="A246" s="0">
        <f>ROW(Source!A696)</f>
        <v/>
      </c>
      <c r="B246" s="0" t="n">
        <v>78845955</v>
      </c>
      <c r="C246" s="0" t="n">
        <v>78847540</v>
      </c>
      <c r="D246" s="0" t="n">
        <v>29174913</v>
      </c>
      <c r="E246" s="0" t="n">
        <v>1</v>
      </c>
      <c r="F246" s="0" t="n">
        <v>1</v>
      </c>
      <c r="G246" s="0" t="n">
        <v>1</v>
      </c>
      <c r="H246" s="0" t="n">
        <v>2</v>
      </c>
      <c r="I246" s="0" t="inlineStr">
        <is>
          <t>400001</t>
        </is>
      </c>
      <c r="J246" s="0" t="inlineStr">
        <is>
          <t>ТСЭМ Московской обл., 400001, приказ Минстроя России №675/пр от 28.02.2017 № 264/пр</t>
        </is>
      </c>
      <c r="K246" s="0" t="inlineStr">
        <is>
          <t>Автомобили бортовые, грузоподъемность до 5 т</t>
        </is>
      </c>
      <c r="L246" s="0" t="n">
        <v>1368</v>
      </c>
      <c r="N246" s="0" t="n">
        <v>1011</v>
      </c>
      <c r="O246" s="0" t="inlineStr">
        <is>
          <t>маш.-ч</t>
        </is>
      </c>
      <c r="P246" s="0" t="inlineStr">
        <is>
          <t>маш.-ч</t>
        </is>
      </c>
      <c r="Q246" s="0" t="n">
        <v>1</v>
      </c>
      <c r="W246" s="0" t="n">
        <v>0</v>
      </c>
      <c r="X246" s="0" t="n">
        <v>1230759911</v>
      </c>
      <c r="Y246" s="0">
        <f>AT246</f>
        <v/>
      </c>
      <c r="AA246" s="0" t="n">
        <v>0</v>
      </c>
      <c r="AB246" s="0" t="n">
        <v>2177.51</v>
      </c>
      <c r="AC246" s="0" t="n">
        <v>606.1</v>
      </c>
      <c r="AD246" s="0" t="n">
        <v>0</v>
      </c>
      <c r="AE246" s="0" t="n">
        <v>0</v>
      </c>
      <c r="AF246" s="0" t="n">
        <v>87.17</v>
      </c>
      <c r="AG246" s="0" t="n">
        <v>11.6</v>
      </c>
      <c r="AH246" s="0" t="n">
        <v>0</v>
      </c>
      <c r="AI246" s="0" t="n">
        <v>1</v>
      </c>
      <c r="AJ246" s="0" t="n">
        <v>24.98</v>
      </c>
      <c r="AK246" s="0" t="n">
        <v>52.25</v>
      </c>
      <c r="AL246" s="0" t="n">
        <v>1</v>
      </c>
      <c r="AM246" s="0" t="n">
        <v>2</v>
      </c>
      <c r="AN246" s="0" t="n">
        <v>0</v>
      </c>
      <c r="AO246" s="0" t="n">
        <v>1</v>
      </c>
      <c r="AP246" s="0" t="n">
        <v>1</v>
      </c>
      <c r="AQ246" s="0" t="n">
        <v>0</v>
      </c>
      <c r="AR246" s="0" t="n">
        <v>0</v>
      </c>
      <c r="AS246" s="0" t="inlineStr"/>
      <c r="AT246" s="0" t="n">
        <v>0.6</v>
      </c>
      <c r="AU246" s="0" t="inlineStr"/>
      <c r="AV246" s="0" t="n">
        <v>0</v>
      </c>
      <c r="AW246" s="0" t="n">
        <v>2</v>
      </c>
      <c r="AX246" s="0" t="n">
        <v>78849860</v>
      </c>
      <c r="AY246" s="0" t="n">
        <v>1</v>
      </c>
      <c r="AZ246" s="0" t="n">
        <v>0</v>
      </c>
      <c r="BA246" s="0" t="n">
        <v>243</v>
      </c>
      <c r="BB246" s="0" t="n">
        <v>0</v>
      </c>
      <c r="BC246" s="0" t="n">
        <v>0</v>
      </c>
      <c r="BD246" s="0" t="n">
        <v>0</v>
      </c>
      <c r="BE246" s="0" t="n">
        <v>0</v>
      </c>
      <c r="BF246" s="0" t="n">
        <v>0</v>
      </c>
      <c r="BG246" s="0" t="n">
        <v>0</v>
      </c>
      <c r="BH246" s="0" t="n">
        <v>0</v>
      </c>
      <c r="BI246" s="0" t="n">
        <v>0</v>
      </c>
      <c r="BJ246" s="0" t="n">
        <v>0</v>
      </c>
      <c r="BK246" s="0" t="n">
        <v>0</v>
      </c>
      <c r="BL246" s="0" t="n">
        <v>0</v>
      </c>
      <c r="BM246" s="0" t="n">
        <v>0</v>
      </c>
      <c r="BN246" s="0" t="n">
        <v>0</v>
      </c>
      <c r="BO246" s="0" t="n">
        <v>0</v>
      </c>
      <c r="BP246" s="0" t="n">
        <v>0</v>
      </c>
      <c r="BQ246" s="0" t="n">
        <v>0</v>
      </c>
      <c r="BR246" s="0" t="n">
        <v>0</v>
      </c>
      <c r="BS246" s="0" t="n">
        <v>0</v>
      </c>
      <c r="BT246" s="0" t="n">
        <v>0</v>
      </c>
      <c r="BU246" s="0" t="n">
        <v>0</v>
      </c>
      <c r="BV246" s="0" t="n">
        <v>0</v>
      </c>
      <c r="BW246" s="0" t="n">
        <v>0</v>
      </c>
      <c r="CV246" s="0" t="n">
        <v>0</v>
      </c>
      <c r="CW246" s="0">
        <f>ROUND(Y246*Source!I696*DO246,7)</f>
        <v/>
      </c>
      <c r="CX246" s="0">
        <f>ROUND(Y246*Source!I696,7)</f>
        <v/>
      </c>
      <c r="CY246" s="0">
        <f>AB246</f>
        <v/>
      </c>
      <c r="CZ246" s="0">
        <f>AF246</f>
        <v/>
      </c>
      <c r="DA246" s="0">
        <f>AJ246</f>
        <v/>
      </c>
      <c r="DB246" s="0">
        <f>ROUND(ROUND(AT246*CZ246,2),2)</f>
        <v/>
      </c>
      <c r="DC246" s="0">
        <f>ROUND(ROUND(AT246*AG246,2),2)</f>
        <v/>
      </c>
      <c r="DD246" s="0" t="inlineStr"/>
      <c r="DE246" s="0" t="inlineStr"/>
      <c r="DF246" s="0">
        <f>ROUND(ROUND(AE246,0)*CX246,0)</f>
        <v/>
      </c>
      <c r="DG246" s="0">
        <f>ROUND(ROUND(AF246*AJ246,0)*CX246,0)</f>
        <v/>
      </c>
      <c r="DH246" s="0">
        <f>ROUND(ROUND(AG246*AK246,0)*CX246,0)</f>
        <v/>
      </c>
      <c r="DI246" s="0">
        <f>ROUND(ROUND(AH246,0)*CX246,0)</f>
        <v/>
      </c>
      <c r="DJ246" s="0">
        <f>DG246</f>
        <v/>
      </c>
      <c r="DK246" s="0" t="n">
        <v>0</v>
      </c>
      <c r="DL246" s="0" t="inlineStr"/>
      <c r="DM246" s="0" t="n">
        <v>0</v>
      </c>
      <c r="DN246" s="0" t="inlineStr"/>
      <c r="DO246" s="0" t="n">
        <v>0</v>
      </c>
    </row>
    <row r="247">
      <c r="A247" s="0">
        <f>ROW(Source!A696)</f>
        <v/>
      </c>
      <c r="B247" s="0" t="n">
        <v>78845955</v>
      </c>
      <c r="C247" s="0" t="n">
        <v>78847540</v>
      </c>
      <c r="D247" s="0" t="n">
        <v>29107441</v>
      </c>
      <c r="E247" s="0" t="n">
        <v>1</v>
      </c>
      <c r="F247" s="0" t="n">
        <v>1</v>
      </c>
      <c r="G247" s="0" t="n">
        <v>1</v>
      </c>
      <c r="H247" s="0" t="n">
        <v>3</v>
      </c>
      <c r="I247" s="0" t="inlineStr">
        <is>
          <t>101-0324</t>
        </is>
      </c>
      <c r="J247" s="0" t="inlineStr">
        <is>
          <t>ТССЦ Московской обл., 101-0324, приказ Минстроя России №675/пр от 28.02.2017 № 254/пр</t>
        </is>
      </c>
      <c r="K247" s="0" t="inlineStr">
        <is>
          <t>Кислород технический газообразный</t>
        </is>
      </c>
      <c r="L247" s="0" t="n">
        <v>1339</v>
      </c>
      <c r="N247" s="0" t="n">
        <v>1007</v>
      </c>
      <c r="O247" s="0" t="inlineStr">
        <is>
          <t>м3</t>
        </is>
      </c>
      <c r="P247" s="0" t="inlineStr">
        <is>
          <t>м3</t>
        </is>
      </c>
      <c r="Q247" s="0" t="n">
        <v>1</v>
      </c>
      <c r="W247" s="0" t="n">
        <v>0</v>
      </c>
      <c r="X247" s="0" t="n">
        <v>-756465305</v>
      </c>
      <c r="Y247" s="0">
        <f>AT247</f>
        <v/>
      </c>
      <c r="AA247" s="0" t="n">
        <v>111.08</v>
      </c>
      <c r="AB247" s="0" t="n">
        <v>0</v>
      </c>
      <c r="AC247" s="0" t="n">
        <v>0</v>
      </c>
      <c r="AD247" s="0" t="n">
        <v>0</v>
      </c>
      <c r="AE247" s="0" t="n">
        <v>6.23</v>
      </c>
      <c r="AF247" s="0" t="n">
        <v>0</v>
      </c>
      <c r="AG247" s="0" t="n">
        <v>0</v>
      </c>
      <c r="AH247" s="0" t="n">
        <v>0</v>
      </c>
      <c r="AI247" s="0" t="n">
        <v>17.83</v>
      </c>
      <c r="AJ247" s="0" t="n">
        <v>1</v>
      </c>
      <c r="AK247" s="0" t="n">
        <v>1</v>
      </c>
      <c r="AL247" s="0" t="n">
        <v>1</v>
      </c>
      <c r="AM247" s="0" t="n">
        <v>2</v>
      </c>
      <c r="AN247" s="0" t="n">
        <v>0</v>
      </c>
      <c r="AO247" s="0" t="n">
        <v>1</v>
      </c>
      <c r="AP247" s="0" t="n">
        <v>1</v>
      </c>
      <c r="AQ247" s="0" t="n">
        <v>0</v>
      </c>
      <c r="AR247" s="0" t="n">
        <v>0</v>
      </c>
      <c r="AS247" s="0" t="inlineStr"/>
      <c r="AT247" s="0" t="n">
        <v>0.48</v>
      </c>
      <c r="AU247" s="0" t="inlineStr"/>
      <c r="AV247" s="0" t="n">
        <v>0</v>
      </c>
      <c r="AW247" s="0" t="n">
        <v>2</v>
      </c>
      <c r="AX247" s="0" t="n">
        <v>78849861</v>
      </c>
      <c r="AY247" s="0" t="n">
        <v>1</v>
      </c>
      <c r="AZ247" s="0" t="n">
        <v>0</v>
      </c>
      <c r="BA247" s="0" t="n">
        <v>244</v>
      </c>
      <c r="BB247" s="0" t="n">
        <v>0</v>
      </c>
      <c r="BC247" s="0" t="n">
        <v>0</v>
      </c>
      <c r="BD247" s="0" t="n">
        <v>0</v>
      </c>
      <c r="BE247" s="0" t="n">
        <v>0</v>
      </c>
      <c r="BF247" s="0" t="n">
        <v>0</v>
      </c>
      <c r="BG247" s="0" t="n">
        <v>0</v>
      </c>
      <c r="BH247" s="0" t="n">
        <v>0</v>
      </c>
      <c r="BI247" s="0" t="n">
        <v>0</v>
      </c>
      <c r="BJ247" s="0" t="n">
        <v>0</v>
      </c>
      <c r="BK247" s="0" t="n">
        <v>0</v>
      </c>
      <c r="BL247" s="0" t="n">
        <v>0</v>
      </c>
      <c r="BM247" s="0" t="n">
        <v>0</v>
      </c>
      <c r="BN247" s="0" t="n">
        <v>0</v>
      </c>
      <c r="BO247" s="0" t="n">
        <v>0</v>
      </c>
      <c r="BP247" s="0" t="n">
        <v>0</v>
      </c>
      <c r="BQ247" s="0" t="n">
        <v>0</v>
      </c>
      <c r="BR247" s="0" t="n">
        <v>0</v>
      </c>
      <c r="BS247" s="0" t="n">
        <v>0</v>
      </c>
      <c r="BT247" s="0" t="n">
        <v>0</v>
      </c>
      <c r="BU247" s="0" t="n">
        <v>0</v>
      </c>
      <c r="BV247" s="0" t="n">
        <v>0</v>
      </c>
      <c r="BW247" s="0" t="n">
        <v>0</v>
      </c>
      <c r="CV247" s="0" t="n">
        <v>0</v>
      </c>
      <c r="CW247" s="0" t="n">
        <v>0</v>
      </c>
      <c r="CX247" s="0">
        <f>ROUND(Y247*Source!I696,7)</f>
        <v/>
      </c>
      <c r="CY247" s="0">
        <f>AA247</f>
        <v/>
      </c>
      <c r="CZ247" s="0">
        <f>AE247</f>
        <v/>
      </c>
      <c r="DA247" s="0">
        <f>AI247</f>
        <v/>
      </c>
      <c r="DB247" s="0">
        <f>ROUND(ROUND(AT247*CZ247,2),2)</f>
        <v/>
      </c>
      <c r="DC247" s="0">
        <f>ROUND(ROUND(AT247*AG247,2),2)</f>
        <v/>
      </c>
      <c r="DD247" s="0" t="inlineStr"/>
      <c r="DE247" s="0" t="inlineStr"/>
      <c r="DF247" s="0">
        <f>ROUND(ROUND(AE247*AI247,0)*CX247,0)</f>
        <v/>
      </c>
      <c r="DG247" s="0">
        <f>ROUND(ROUND(AF247,0)*CX247,0)</f>
        <v/>
      </c>
      <c r="DH247" s="0">
        <f>ROUND(ROUND(AG247,0)*CX247,0)</f>
        <v/>
      </c>
      <c r="DI247" s="0">
        <f>ROUND(ROUND(AH247,0)*CX247,0)</f>
        <v/>
      </c>
      <c r="DJ247" s="0">
        <f>DF247</f>
        <v/>
      </c>
      <c r="DK247" s="0" t="n">
        <v>0</v>
      </c>
      <c r="DL247" s="0" t="inlineStr"/>
      <c r="DM247" s="0" t="n">
        <v>0</v>
      </c>
      <c r="DN247" s="0" t="inlineStr"/>
      <c r="DO247" s="0" t="n">
        <v>0</v>
      </c>
    </row>
    <row r="248">
      <c r="A248" s="0">
        <f>ROW(Source!A696)</f>
        <v/>
      </c>
      <c r="B248" s="0" t="n">
        <v>78845955</v>
      </c>
      <c r="C248" s="0" t="n">
        <v>78847540</v>
      </c>
      <c r="D248" s="0" t="n">
        <v>29107430</v>
      </c>
      <c r="E248" s="0" t="n">
        <v>1</v>
      </c>
      <c r="F248" s="0" t="n">
        <v>1</v>
      </c>
      <c r="G248" s="0" t="n">
        <v>1</v>
      </c>
      <c r="H248" s="0" t="n">
        <v>3</v>
      </c>
      <c r="I248" s="0" t="inlineStr">
        <is>
          <t>101-1602</t>
        </is>
      </c>
      <c r="J248" s="0" t="inlineStr">
        <is>
          <t>ТССЦ Московской обл., 101-1602, приказ Минстроя России №675/пр от 28.02.2017 № 254/пр</t>
        </is>
      </c>
      <c r="K248" s="0" t="inlineStr">
        <is>
          <t>Ацетилен газообразный технический</t>
        </is>
      </c>
      <c r="L248" s="0" t="n">
        <v>1339</v>
      </c>
      <c r="N248" s="0" t="n">
        <v>1007</v>
      </c>
      <c r="O248" s="0" t="inlineStr">
        <is>
          <t>м3</t>
        </is>
      </c>
      <c r="P248" s="0" t="inlineStr">
        <is>
          <t>м3</t>
        </is>
      </c>
      <c r="Q248" s="0" t="n">
        <v>1</v>
      </c>
      <c r="W248" s="0" t="n">
        <v>0</v>
      </c>
      <c r="X248" s="0" t="n">
        <v>-203673795</v>
      </c>
      <c r="Y248" s="0">
        <f>AT248</f>
        <v/>
      </c>
      <c r="AA248" s="0" t="n">
        <v>618.53</v>
      </c>
      <c r="AB248" s="0" t="n">
        <v>0</v>
      </c>
      <c r="AC248" s="0" t="n">
        <v>0</v>
      </c>
      <c r="AD248" s="0" t="n">
        <v>0</v>
      </c>
      <c r="AE248" s="0" t="n">
        <v>38.49</v>
      </c>
      <c r="AF248" s="0" t="n">
        <v>0</v>
      </c>
      <c r="AG248" s="0" t="n">
        <v>0</v>
      </c>
      <c r="AH248" s="0" t="n">
        <v>0</v>
      </c>
      <c r="AI248" s="0" t="n">
        <v>16.07</v>
      </c>
      <c r="AJ248" s="0" t="n">
        <v>1</v>
      </c>
      <c r="AK248" s="0" t="n">
        <v>1</v>
      </c>
      <c r="AL248" s="0" t="n">
        <v>1</v>
      </c>
      <c r="AM248" s="0" t="n">
        <v>2</v>
      </c>
      <c r="AN248" s="0" t="n">
        <v>0</v>
      </c>
      <c r="AO248" s="0" t="n">
        <v>1</v>
      </c>
      <c r="AP248" s="0" t="n">
        <v>1</v>
      </c>
      <c r="AQ248" s="0" t="n">
        <v>0</v>
      </c>
      <c r="AR248" s="0" t="n">
        <v>0</v>
      </c>
      <c r="AS248" s="0" t="inlineStr"/>
      <c r="AT248" s="0" t="n">
        <v>0.21</v>
      </c>
      <c r="AU248" s="0" t="inlineStr"/>
      <c r="AV248" s="0" t="n">
        <v>0</v>
      </c>
      <c r="AW248" s="0" t="n">
        <v>2</v>
      </c>
      <c r="AX248" s="0" t="n">
        <v>78849862</v>
      </c>
      <c r="AY248" s="0" t="n">
        <v>1</v>
      </c>
      <c r="AZ248" s="0" t="n">
        <v>0</v>
      </c>
      <c r="BA248" s="0" t="n">
        <v>245</v>
      </c>
      <c r="BB248" s="0" t="n">
        <v>0</v>
      </c>
      <c r="BC248" s="0" t="n">
        <v>0</v>
      </c>
      <c r="BD248" s="0" t="n">
        <v>0</v>
      </c>
      <c r="BE248" s="0" t="n">
        <v>0</v>
      </c>
      <c r="BF248" s="0" t="n">
        <v>0</v>
      </c>
      <c r="BG248" s="0" t="n">
        <v>0</v>
      </c>
      <c r="BH248" s="0" t="n">
        <v>0</v>
      </c>
      <c r="BI248" s="0" t="n">
        <v>0</v>
      </c>
      <c r="BJ248" s="0" t="n">
        <v>0</v>
      </c>
      <c r="BK248" s="0" t="n">
        <v>0</v>
      </c>
      <c r="BL248" s="0" t="n">
        <v>0</v>
      </c>
      <c r="BM248" s="0" t="n">
        <v>0</v>
      </c>
      <c r="BN248" s="0" t="n">
        <v>0</v>
      </c>
      <c r="BO248" s="0" t="n">
        <v>0</v>
      </c>
      <c r="BP248" s="0" t="n">
        <v>0</v>
      </c>
      <c r="BQ248" s="0" t="n">
        <v>0</v>
      </c>
      <c r="BR248" s="0" t="n">
        <v>0</v>
      </c>
      <c r="BS248" s="0" t="n">
        <v>0</v>
      </c>
      <c r="BT248" s="0" t="n">
        <v>0</v>
      </c>
      <c r="BU248" s="0" t="n">
        <v>0</v>
      </c>
      <c r="BV248" s="0" t="n">
        <v>0</v>
      </c>
      <c r="BW248" s="0" t="n">
        <v>0</v>
      </c>
      <c r="CV248" s="0" t="n">
        <v>0</v>
      </c>
      <c r="CW248" s="0" t="n">
        <v>0</v>
      </c>
      <c r="CX248" s="0">
        <f>ROUND(Y248*Source!I696,7)</f>
        <v/>
      </c>
      <c r="CY248" s="0">
        <f>AA248</f>
        <v/>
      </c>
      <c r="CZ248" s="0">
        <f>AE248</f>
        <v/>
      </c>
      <c r="DA248" s="0">
        <f>AI248</f>
        <v/>
      </c>
      <c r="DB248" s="0">
        <f>ROUND(ROUND(AT248*CZ248,2),2)</f>
        <v/>
      </c>
      <c r="DC248" s="0">
        <f>ROUND(ROUND(AT248*AG248,2),2)</f>
        <v/>
      </c>
      <c r="DD248" s="0" t="inlineStr"/>
      <c r="DE248" s="0" t="inlineStr"/>
      <c r="DF248" s="0">
        <f>ROUND(ROUND(AE248*AI248,0)*CX248,0)</f>
        <v/>
      </c>
      <c r="DG248" s="0">
        <f>ROUND(ROUND(AF248,0)*CX248,0)</f>
        <v/>
      </c>
      <c r="DH248" s="0">
        <f>ROUND(ROUND(AG248,0)*CX248,0)</f>
        <v/>
      </c>
      <c r="DI248" s="0">
        <f>ROUND(ROUND(AH248,0)*CX248,0)</f>
        <v/>
      </c>
      <c r="DJ248" s="0">
        <f>DF248</f>
        <v/>
      </c>
      <c r="DK248" s="0" t="n">
        <v>0</v>
      </c>
      <c r="DL248" s="0" t="inlineStr"/>
      <c r="DM248" s="0" t="n">
        <v>0</v>
      </c>
      <c r="DN248" s="0" t="inlineStr"/>
      <c r="DO248" s="0" t="n">
        <v>0</v>
      </c>
    </row>
    <row r="249">
      <c r="A249" s="0">
        <f>ROW(Source!A696)</f>
        <v/>
      </c>
      <c r="B249" s="0" t="n">
        <v>78845955</v>
      </c>
      <c r="C249" s="0" t="n">
        <v>78847540</v>
      </c>
      <c r="D249" s="0" t="n">
        <v>29117360</v>
      </c>
      <c r="E249" s="0" t="n">
        <v>1</v>
      </c>
      <c r="F249" s="0" t="n">
        <v>1</v>
      </c>
      <c r="G249" s="0" t="n">
        <v>1</v>
      </c>
      <c r="H249" s="0" t="n">
        <v>3</v>
      </c>
      <c r="I249" s="0" t="inlineStr">
        <is>
          <t>103-1456</t>
        </is>
      </c>
      <c r="J249" s="0" t="inlineStr">
        <is>
          <t>ТССЦ Московской обл., 103-1456, приказ Минстроя России №675/пр от 28.02.2017 № 254/пр</t>
        </is>
      </c>
      <c r="K249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49" s="0" t="n">
        <v>1301</v>
      </c>
      <c r="N249" s="0" t="n">
        <v>1003</v>
      </c>
      <c r="O249" s="0" t="inlineStr">
        <is>
          <t>м</t>
        </is>
      </c>
      <c r="P249" s="0" t="inlineStr">
        <is>
          <t>м</t>
        </is>
      </c>
      <c r="Q249" s="0" t="n">
        <v>1</v>
      </c>
      <c r="W249" s="0" t="n">
        <v>0</v>
      </c>
      <c r="X249" s="0" t="n">
        <v>2059370813</v>
      </c>
      <c r="Y249" s="0">
        <f>AT249</f>
        <v/>
      </c>
      <c r="AA249" s="0" t="n">
        <v>161.63</v>
      </c>
      <c r="AB249" s="0" t="n">
        <v>0</v>
      </c>
      <c r="AC249" s="0" t="n">
        <v>0</v>
      </c>
      <c r="AD249" s="0" t="n">
        <v>0</v>
      </c>
      <c r="AE249" s="0" t="n">
        <v>21.1</v>
      </c>
      <c r="AF249" s="0" t="n">
        <v>0</v>
      </c>
      <c r="AG249" s="0" t="n">
        <v>0</v>
      </c>
      <c r="AH249" s="0" t="n">
        <v>0</v>
      </c>
      <c r="AI249" s="0" t="n">
        <v>7.66</v>
      </c>
      <c r="AJ249" s="0" t="n">
        <v>1</v>
      </c>
      <c r="AK249" s="0" t="n">
        <v>1</v>
      </c>
      <c r="AL249" s="0" t="n">
        <v>1</v>
      </c>
      <c r="AM249" s="0" t="n">
        <v>2</v>
      </c>
      <c r="AN249" s="0" t="n">
        <v>0</v>
      </c>
      <c r="AO249" s="0" t="n">
        <v>1</v>
      </c>
      <c r="AP249" s="0" t="n">
        <v>1</v>
      </c>
      <c r="AQ249" s="0" t="n">
        <v>0</v>
      </c>
      <c r="AR249" s="0" t="n">
        <v>0</v>
      </c>
      <c r="AS249" s="0" t="inlineStr"/>
      <c r="AT249" s="0" t="n">
        <v>95.8</v>
      </c>
      <c r="AU249" s="0" t="inlineStr"/>
      <c r="AV249" s="0" t="n">
        <v>0</v>
      </c>
      <c r="AW249" s="0" t="n">
        <v>2</v>
      </c>
      <c r="AX249" s="0" t="n">
        <v>78849863</v>
      </c>
      <c r="AY249" s="0" t="n">
        <v>1</v>
      </c>
      <c r="AZ249" s="0" t="n">
        <v>0</v>
      </c>
      <c r="BA249" s="0" t="n">
        <v>246</v>
      </c>
      <c r="BB249" s="0" t="n">
        <v>0</v>
      </c>
      <c r="BC249" s="0" t="n">
        <v>0</v>
      </c>
      <c r="BD249" s="0" t="n">
        <v>0</v>
      </c>
      <c r="BE249" s="0" t="n">
        <v>0</v>
      </c>
      <c r="BF249" s="0" t="n">
        <v>0</v>
      </c>
      <c r="BG249" s="0" t="n">
        <v>0</v>
      </c>
      <c r="BH249" s="0" t="n">
        <v>0</v>
      </c>
      <c r="BI249" s="0" t="n">
        <v>0</v>
      </c>
      <c r="BJ249" s="0" t="n">
        <v>0</v>
      </c>
      <c r="BK249" s="0" t="n">
        <v>0</v>
      </c>
      <c r="BL249" s="0" t="n">
        <v>0</v>
      </c>
      <c r="BM249" s="0" t="n">
        <v>0</v>
      </c>
      <c r="BN249" s="0" t="n">
        <v>0</v>
      </c>
      <c r="BO249" s="0" t="n">
        <v>0</v>
      </c>
      <c r="BP249" s="0" t="n">
        <v>0</v>
      </c>
      <c r="BQ249" s="0" t="n">
        <v>0</v>
      </c>
      <c r="BR249" s="0" t="n">
        <v>0</v>
      </c>
      <c r="BS249" s="0" t="n">
        <v>0</v>
      </c>
      <c r="BT249" s="0" t="n">
        <v>0</v>
      </c>
      <c r="BU249" s="0" t="n">
        <v>0</v>
      </c>
      <c r="BV249" s="0" t="n">
        <v>0</v>
      </c>
      <c r="BW249" s="0" t="n">
        <v>0</v>
      </c>
      <c r="CV249" s="0" t="n">
        <v>0</v>
      </c>
      <c r="CW249" s="0" t="n">
        <v>0</v>
      </c>
      <c r="CX249" s="0">
        <f>ROUND(Y249*Source!I696,7)</f>
        <v/>
      </c>
      <c r="CY249" s="0">
        <f>AA249</f>
        <v/>
      </c>
      <c r="CZ249" s="0">
        <f>AE249</f>
        <v/>
      </c>
      <c r="DA249" s="0">
        <f>AI249</f>
        <v/>
      </c>
      <c r="DB249" s="0">
        <f>ROUND(ROUND(AT249*CZ249,2),2)</f>
        <v/>
      </c>
      <c r="DC249" s="0">
        <f>ROUND(ROUND(AT249*AG249,2),2)</f>
        <v/>
      </c>
      <c r="DD249" s="0" t="inlineStr"/>
      <c r="DE249" s="0" t="inlineStr"/>
      <c r="DF249" s="0">
        <f>ROUND(ROUND(AE249*AI249,0)*CX249,0)</f>
        <v/>
      </c>
      <c r="DG249" s="0">
        <f>ROUND(ROUND(AF249,0)*CX249,0)</f>
        <v/>
      </c>
      <c r="DH249" s="0">
        <f>ROUND(ROUND(AG249,0)*CX249,0)</f>
        <v/>
      </c>
      <c r="DI249" s="0">
        <f>ROUND(ROUND(AH249,0)*CX249,0)</f>
        <v/>
      </c>
      <c r="DJ249" s="0">
        <f>DF249</f>
        <v/>
      </c>
      <c r="DK249" s="0" t="n">
        <v>0</v>
      </c>
      <c r="DL249" s="0" t="inlineStr"/>
      <c r="DM249" s="0" t="n">
        <v>0</v>
      </c>
      <c r="DN249" s="0" t="inlineStr"/>
      <c r="DO249" s="0" t="n">
        <v>0</v>
      </c>
    </row>
    <row r="250">
      <c r="A250" s="0">
        <f>ROW(Source!A696)</f>
        <v/>
      </c>
      <c r="B250" s="0" t="n">
        <v>78845955</v>
      </c>
      <c r="C250" s="0" t="n">
        <v>78847540</v>
      </c>
      <c r="D250" s="0" t="n">
        <v>29140635</v>
      </c>
      <c r="E250" s="0" t="n">
        <v>1</v>
      </c>
      <c r="F250" s="0" t="n">
        <v>1</v>
      </c>
      <c r="G250" s="0" t="n">
        <v>1</v>
      </c>
      <c r="H250" s="0" t="n">
        <v>3</v>
      </c>
      <c r="I250" s="0" t="inlineStr">
        <is>
          <t>301-1380</t>
        </is>
      </c>
      <c r="J250" s="0" t="inlineStr">
        <is>
          <t>ТССЦ Московской обл., 301-1380, приказ Минстроя России №675/пр от 28.02.2017 № 256/пр</t>
        </is>
      </c>
      <c r="K250" s="0" t="inlineStr">
        <is>
          <t>Трубки защитные гофрированные</t>
        </is>
      </c>
      <c r="L250" s="0" t="n">
        <v>1301</v>
      </c>
      <c r="N250" s="0" t="n">
        <v>1003</v>
      </c>
      <c r="O250" s="0" t="inlineStr">
        <is>
          <t>м</t>
        </is>
      </c>
      <c r="P250" s="0" t="inlineStr">
        <is>
          <t>м</t>
        </is>
      </c>
      <c r="Q250" s="0" t="n">
        <v>1</v>
      </c>
      <c r="W250" s="0" t="n">
        <v>0</v>
      </c>
      <c r="X250" s="0" t="n">
        <v>-1225716149</v>
      </c>
      <c r="Y250" s="0">
        <f>AT250</f>
        <v/>
      </c>
      <c r="AA250" s="0" t="n">
        <v>17.99</v>
      </c>
      <c r="AB250" s="0" t="n">
        <v>0</v>
      </c>
      <c r="AC250" s="0" t="n">
        <v>0</v>
      </c>
      <c r="AD250" s="0" t="n">
        <v>0</v>
      </c>
      <c r="AE250" s="0" t="n">
        <v>9.52</v>
      </c>
      <c r="AF250" s="0" t="n">
        <v>0</v>
      </c>
      <c r="AG250" s="0" t="n">
        <v>0</v>
      </c>
      <c r="AH250" s="0" t="n">
        <v>0</v>
      </c>
      <c r="AI250" s="0" t="n">
        <v>1.89</v>
      </c>
      <c r="AJ250" s="0" t="n">
        <v>1</v>
      </c>
      <c r="AK250" s="0" t="n">
        <v>1</v>
      </c>
      <c r="AL250" s="0" t="n">
        <v>1</v>
      </c>
      <c r="AM250" s="0" t="n">
        <v>2</v>
      </c>
      <c r="AN250" s="0" t="n">
        <v>0</v>
      </c>
      <c r="AO250" s="0" t="n">
        <v>1</v>
      </c>
      <c r="AP250" s="0" t="n">
        <v>1</v>
      </c>
      <c r="AQ250" s="0" t="n">
        <v>0</v>
      </c>
      <c r="AR250" s="0" t="n">
        <v>0</v>
      </c>
      <c r="AS250" s="0" t="inlineStr"/>
      <c r="AT250" s="0" t="n">
        <v>11</v>
      </c>
      <c r="AU250" s="0" t="inlineStr"/>
      <c r="AV250" s="0" t="n">
        <v>0</v>
      </c>
      <c r="AW250" s="0" t="n">
        <v>2</v>
      </c>
      <c r="AX250" s="0" t="n">
        <v>78849865</v>
      </c>
      <c r="AY250" s="0" t="n">
        <v>1</v>
      </c>
      <c r="AZ250" s="0" t="n">
        <v>0</v>
      </c>
      <c r="BA250" s="0" t="n">
        <v>248</v>
      </c>
      <c r="BB250" s="0" t="n">
        <v>0</v>
      </c>
      <c r="BC250" s="0" t="n">
        <v>0</v>
      </c>
      <c r="BD250" s="0" t="n">
        <v>0</v>
      </c>
      <c r="BE250" s="0" t="n">
        <v>0</v>
      </c>
      <c r="BF250" s="0" t="n">
        <v>0</v>
      </c>
      <c r="BG250" s="0" t="n">
        <v>0</v>
      </c>
      <c r="BH250" s="0" t="n">
        <v>0</v>
      </c>
      <c r="BI250" s="0" t="n">
        <v>0</v>
      </c>
      <c r="BJ250" s="0" t="n">
        <v>0</v>
      </c>
      <c r="BK250" s="0" t="n">
        <v>0</v>
      </c>
      <c r="BL250" s="0" t="n">
        <v>0</v>
      </c>
      <c r="BM250" s="0" t="n">
        <v>0</v>
      </c>
      <c r="BN250" s="0" t="n">
        <v>0</v>
      </c>
      <c r="BO250" s="0" t="n">
        <v>0</v>
      </c>
      <c r="BP250" s="0" t="n">
        <v>0</v>
      </c>
      <c r="BQ250" s="0" t="n">
        <v>0</v>
      </c>
      <c r="BR250" s="0" t="n">
        <v>0</v>
      </c>
      <c r="BS250" s="0" t="n">
        <v>0</v>
      </c>
      <c r="BT250" s="0" t="n">
        <v>0</v>
      </c>
      <c r="BU250" s="0" t="n">
        <v>0</v>
      </c>
      <c r="BV250" s="0" t="n">
        <v>0</v>
      </c>
      <c r="BW250" s="0" t="n">
        <v>0</v>
      </c>
      <c r="CV250" s="0" t="n">
        <v>0</v>
      </c>
      <c r="CW250" s="0" t="n">
        <v>0</v>
      </c>
      <c r="CX250" s="0">
        <f>ROUND(Y250*Source!I696,7)</f>
        <v/>
      </c>
      <c r="CY250" s="0">
        <f>AA250</f>
        <v/>
      </c>
      <c r="CZ250" s="0">
        <f>AE250</f>
        <v/>
      </c>
      <c r="DA250" s="0">
        <f>AI250</f>
        <v/>
      </c>
      <c r="DB250" s="0">
        <f>ROUND(ROUND(AT250*CZ250,2),2)</f>
        <v/>
      </c>
      <c r="DC250" s="0">
        <f>ROUND(ROUND(AT250*AG250,2),2)</f>
        <v/>
      </c>
      <c r="DD250" s="0" t="inlineStr"/>
      <c r="DE250" s="0" t="inlineStr"/>
      <c r="DF250" s="0">
        <f>ROUND(ROUND(AE250*AI250,0)*CX250,0)</f>
        <v/>
      </c>
      <c r="DG250" s="0">
        <f>ROUND(ROUND(AF250,0)*CX250,0)</f>
        <v/>
      </c>
      <c r="DH250" s="0">
        <f>ROUND(ROUND(AG250,0)*CX250,0)</f>
        <v/>
      </c>
      <c r="DI250" s="0">
        <f>ROUND(ROUND(AH250,0)*CX250,0)</f>
        <v/>
      </c>
      <c r="DJ250" s="0">
        <f>DF250</f>
        <v/>
      </c>
      <c r="DK250" s="0" t="n">
        <v>0</v>
      </c>
      <c r="DL250" s="0" t="inlineStr"/>
      <c r="DM250" s="0" t="n">
        <v>0</v>
      </c>
      <c r="DN250" s="0" t="inlineStr"/>
      <c r="DO250" s="0" t="n">
        <v>0</v>
      </c>
    </row>
    <row r="251">
      <c r="A251" s="0">
        <f>ROW(Source!A696)</f>
        <v/>
      </c>
      <c r="B251" s="0" t="n">
        <v>78845955</v>
      </c>
      <c r="C251" s="0" t="n">
        <v>78847540</v>
      </c>
      <c r="D251" s="0" t="n">
        <v>29149245</v>
      </c>
      <c r="E251" s="0" t="n">
        <v>1</v>
      </c>
      <c r="F251" s="0" t="n">
        <v>1</v>
      </c>
      <c r="G251" s="0" t="n">
        <v>1</v>
      </c>
      <c r="H251" s="0" t="n">
        <v>3</v>
      </c>
      <c r="I251" s="0" t="inlineStr">
        <is>
          <t>405-0254</t>
        </is>
      </c>
      <c r="J251" s="0" t="inlineStr">
        <is>
          <t>ТССЦ Московской обл., 405-0254, приказ Минстроя России №675/пр от 28.02.2017 № 257/пр</t>
        </is>
      </c>
      <c r="K251" s="0" t="inlineStr">
        <is>
          <t>Известь строительная негашеная хлорная, марки А</t>
        </is>
      </c>
      <c r="L251" s="0" t="n">
        <v>1348</v>
      </c>
      <c r="N251" s="0" t="n">
        <v>1009</v>
      </c>
      <c r="O251" s="0" t="inlineStr">
        <is>
          <t>т</t>
        </is>
      </c>
      <c r="P251" s="0" t="inlineStr">
        <is>
          <t>т</t>
        </is>
      </c>
      <c r="Q251" s="0" t="n">
        <v>1000</v>
      </c>
      <c r="W251" s="0" t="n">
        <v>0</v>
      </c>
      <c r="X251" s="0" t="n">
        <v>469989087</v>
      </c>
      <c r="Y251" s="0">
        <f>AT251</f>
        <v/>
      </c>
      <c r="AA251" s="0" t="n">
        <v>7858.02</v>
      </c>
      <c r="AB251" s="0" t="n">
        <v>0</v>
      </c>
      <c r="AC251" s="0" t="n">
        <v>0</v>
      </c>
      <c r="AD251" s="0" t="n">
        <v>0</v>
      </c>
      <c r="AE251" s="0" t="n">
        <v>2147</v>
      </c>
      <c r="AF251" s="0" t="n">
        <v>0</v>
      </c>
      <c r="AG251" s="0" t="n">
        <v>0</v>
      </c>
      <c r="AH251" s="0" t="n">
        <v>0</v>
      </c>
      <c r="AI251" s="0" t="n">
        <v>3.66</v>
      </c>
      <c r="AJ251" s="0" t="n">
        <v>1</v>
      </c>
      <c r="AK251" s="0" t="n">
        <v>1</v>
      </c>
      <c r="AL251" s="0" t="n">
        <v>1</v>
      </c>
      <c r="AM251" s="0" t="n">
        <v>2</v>
      </c>
      <c r="AN251" s="0" t="n">
        <v>0</v>
      </c>
      <c r="AO251" s="0" t="n">
        <v>1</v>
      </c>
      <c r="AP251" s="0" t="n">
        <v>1</v>
      </c>
      <c r="AQ251" s="0" t="n">
        <v>0</v>
      </c>
      <c r="AR251" s="0" t="n">
        <v>0</v>
      </c>
      <c r="AS251" s="0" t="inlineStr"/>
      <c r="AT251" s="0" t="n">
        <v>0.0016</v>
      </c>
      <c r="AU251" s="0" t="inlineStr"/>
      <c r="AV251" s="0" t="n">
        <v>0</v>
      </c>
      <c r="AW251" s="0" t="n">
        <v>2</v>
      </c>
      <c r="AX251" s="0" t="n">
        <v>78849868</v>
      </c>
      <c r="AY251" s="0" t="n">
        <v>1</v>
      </c>
      <c r="AZ251" s="0" t="n">
        <v>0</v>
      </c>
      <c r="BA251" s="0" t="n">
        <v>251</v>
      </c>
      <c r="BB251" s="0" t="n">
        <v>0</v>
      </c>
      <c r="BC251" s="0" t="n">
        <v>0</v>
      </c>
      <c r="BD251" s="0" t="n">
        <v>0</v>
      </c>
      <c r="BE251" s="0" t="n">
        <v>0</v>
      </c>
      <c r="BF251" s="0" t="n">
        <v>0</v>
      </c>
      <c r="BG251" s="0" t="n">
        <v>0</v>
      </c>
      <c r="BH251" s="0" t="n">
        <v>0</v>
      </c>
      <c r="BI251" s="0" t="n">
        <v>0</v>
      </c>
      <c r="BJ251" s="0" t="n">
        <v>0</v>
      </c>
      <c r="BK251" s="0" t="n">
        <v>0</v>
      </c>
      <c r="BL251" s="0" t="n">
        <v>0</v>
      </c>
      <c r="BM251" s="0" t="n">
        <v>0</v>
      </c>
      <c r="BN251" s="0" t="n">
        <v>0</v>
      </c>
      <c r="BO251" s="0" t="n">
        <v>0</v>
      </c>
      <c r="BP251" s="0" t="n">
        <v>0</v>
      </c>
      <c r="BQ251" s="0" t="n">
        <v>0</v>
      </c>
      <c r="BR251" s="0" t="n">
        <v>0</v>
      </c>
      <c r="BS251" s="0" t="n">
        <v>0</v>
      </c>
      <c r="BT251" s="0" t="n">
        <v>0</v>
      </c>
      <c r="BU251" s="0" t="n">
        <v>0</v>
      </c>
      <c r="BV251" s="0" t="n">
        <v>0</v>
      </c>
      <c r="BW251" s="0" t="n">
        <v>0</v>
      </c>
      <c r="CV251" s="0" t="n">
        <v>0</v>
      </c>
      <c r="CW251" s="0" t="n">
        <v>0</v>
      </c>
      <c r="CX251" s="0">
        <f>ROUND(Y251*Source!I696,7)</f>
        <v/>
      </c>
      <c r="CY251" s="0">
        <f>AA251</f>
        <v/>
      </c>
      <c r="CZ251" s="0">
        <f>AE251</f>
        <v/>
      </c>
      <c r="DA251" s="0">
        <f>AI251</f>
        <v/>
      </c>
      <c r="DB251" s="0">
        <f>ROUND(ROUND(AT251*CZ251,2),2)</f>
        <v/>
      </c>
      <c r="DC251" s="0">
        <f>ROUND(ROUND(AT251*AG251,2),2)</f>
        <v/>
      </c>
      <c r="DD251" s="0" t="inlineStr"/>
      <c r="DE251" s="0" t="inlineStr"/>
      <c r="DF251" s="0">
        <f>ROUND(ROUND(AE251*AI251,0)*CX251,0)</f>
        <v/>
      </c>
      <c r="DG251" s="0">
        <f>ROUND(ROUND(AF251,0)*CX251,0)</f>
        <v/>
      </c>
      <c r="DH251" s="0">
        <f>ROUND(ROUND(AG251,0)*CX251,0)</f>
        <v/>
      </c>
      <c r="DI251" s="0">
        <f>ROUND(ROUND(AH251,0)*CX251,0)</f>
        <v/>
      </c>
      <c r="DJ251" s="0">
        <f>DF251</f>
        <v/>
      </c>
      <c r="DK251" s="0" t="n">
        <v>0</v>
      </c>
      <c r="DL251" s="0" t="inlineStr"/>
      <c r="DM251" s="0" t="n">
        <v>0</v>
      </c>
      <c r="DN251" s="0" t="inlineStr"/>
      <c r="DO251" s="0" t="n">
        <v>0</v>
      </c>
    </row>
    <row r="252">
      <c r="A252" s="0">
        <f>ROW(Source!A696)</f>
        <v/>
      </c>
      <c r="B252" s="0" t="n">
        <v>78845955</v>
      </c>
      <c r="C252" s="0" t="n">
        <v>78847540</v>
      </c>
      <c r="D252" s="0" t="n">
        <v>29150040</v>
      </c>
      <c r="E252" s="0" t="n">
        <v>1</v>
      </c>
      <c r="F252" s="0" t="n">
        <v>1</v>
      </c>
      <c r="G252" s="0" t="n">
        <v>1</v>
      </c>
      <c r="H252" s="0" t="n">
        <v>3</v>
      </c>
      <c r="I252" s="0" t="inlineStr">
        <is>
          <t>411-0001</t>
        </is>
      </c>
      <c r="J252" s="0" t="inlineStr">
        <is>
          <t>ТССЦ Московской обл., 411-0001, приказ Минстроя России №675/пр от 28.02.2017 № 257/пр</t>
        </is>
      </c>
      <c r="K252" s="0" t="inlineStr">
        <is>
          <t>Вода</t>
        </is>
      </c>
      <c r="L252" s="0" t="n">
        <v>1339</v>
      </c>
      <c r="N252" s="0" t="n">
        <v>1007</v>
      </c>
      <c r="O252" s="0" t="inlineStr">
        <is>
          <t>м3</t>
        </is>
      </c>
      <c r="P252" s="0" t="inlineStr">
        <is>
          <t>м3</t>
        </is>
      </c>
      <c r="Q252" s="0" t="n">
        <v>1</v>
      </c>
      <c r="W252" s="0" t="n">
        <v>0</v>
      </c>
      <c r="X252" s="0" t="n">
        <v>619799737</v>
      </c>
      <c r="Y252" s="0">
        <f>AT252</f>
        <v/>
      </c>
      <c r="AA252" s="0" t="n">
        <v>31.28</v>
      </c>
      <c r="AB252" s="0" t="n">
        <v>0</v>
      </c>
      <c r="AC252" s="0" t="n">
        <v>0</v>
      </c>
      <c r="AD252" s="0" t="n">
        <v>0</v>
      </c>
      <c r="AE252" s="0" t="n">
        <v>2.44</v>
      </c>
      <c r="AF252" s="0" t="n">
        <v>0</v>
      </c>
      <c r="AG252" s="0" t="n">
        <v>0</v>
      </c>
      <c r="AH252" s="0" t="n">
        <v>0</v>
      </c>
      <c r="AI252" s="0" t="n">
        <v>12.82</v>
      </c>
      <c r="AJ252" s="0" t="n">
        <v>1</v>
      </c>
      <c r="AK252" s="0" t="n">
        <v>1</v>
      </c>
      <c r="AL252" s="0" t="n">
        <v>1</v>
      </c>
      <c r="AM252" s="0" t="n">
        <v>2</v>
      </c>
      <c r="AN252" s="0" t="n">
        <v>0</v>
      </c>
      <c r="AO252" s="0" t="n">
        <v>1</v>
      </c>
      <c r="AP252" s="0" t="n">
        <v>1</v>
      </c>
      <c r="AQ252" s="0" t="n">
        <v>0</v>
      </c>
      <c r="AR252" s="0" t="n">
        <v>0</v>
      </c>
      <c r="AS252" s="0" t="inlineStr"/>
      <c r="AT252" s="0" t="n">
        <v>0.47</v>
      </c>
      <c r="AU252" s="0" t="inlineStr"/>
      <c r="AV252" s="0" t="n">
        <v>0</v>
      </c>
      <c r="AW252" s="0" t="n">
        <v>2</v>
      </c>
      <c r="AX252" s="0" t="n">
        <v>78849869</v>
      </c>
      <c r="AY252" s="0" t="n">
        <v>1</v>
      </c>
      <c r="AZ252" s="0" t="n">
        <v>0</v>
      </c>
      <c r="BA252" s="0" t="n">
        <v>252</v>
      </c>
      <c r="BB252" s="0" t="n">
        <v>0</v>
      </c>
      <c r="BC252" s="0" t="n">
        <v>0</v>
      </c>
      <c r="BD252" s="0" t="n">
        <v>0</v>
      </c>
      <c r="BE252" s="0" t="n">
        <v>0</v>
      </c>
      <c r="BF252" s="0" t="n">
        <v>0</v>
      </c>
      <c r="BG252" s="0" t="n">
        <v>0</v>
      </c>
      <c r="BH252" s="0" t="n">
        <v>0</v>
      </c>
      <c r="BI252" s="0" t="n">
        <v>0</v>
      </c>
      <c r="BJ252" s="0" t="n">
        <v>0</v>
      </c>
      <c r="BK252" s="0" t="n">
        <v>0</v>
      </c>
      <c r="BL252" s="0" t="n">
        <v>0</v>
      </c>
      <c r="BM252" s="0" t="n">
        <v>0</v>
      </c>
      <c r="BN252" s="0" t="n">
        <v>0</v>
      </c>
      <c r="BO252" s="0" t="n">
        <v>0</v>
      </c>
      <c r="BP252" s="0" t="n">
        <v>0</v>
      </c>
      <c r="BQ252" s="0" t="n">
        <v>0</v>
      </c>
      <c r="BR252" s="0" t="n">
        <v>0</v>
      </c>
      <c r="BS252" s="0" t="n">
        <v>0</v>
      </c>
      <c r="BT252" s="0" t="n">
        <v>0</v>
      </c>
      <c r="BU252" s="0" t="n">
        <v>0</v>
      </c>
      <c r="BV252" s="0" t="n">
        <v>0</v>
      </c>
      <c r="BW252" s="0" t="n">
        <v>0</v>
      </c>
      <c r="CV252" s="0" t="n">
        <v>0</v>
      </c>
      <c r="CW252" s="0" t="n">
        <v>0</v>
      </c>
      <c r="CX252" s="0">
        <f>ROUND(Y252*Source!I696,7)</f>
        <v/>
      </c>
      <c r="CY252" s="0">
        <f>AA252</f>
        <v/>
      </c>
      <c r="CZ252" s="0">
        <f>AE252</f>
        <v/>
      </c>
      <c r="DA252" s="0">
        <f>AI252</f>
        <v/>
      </c>
      <c r="DB252" s="0">
        <f>ROUND(ROUND(AT252*CZ252,2),2)</f>
        <v/>
      </c>
      <c r="DC252" s="0">
        <f>ROUND(ROUND(AT252*AG252,2),2)</f>
        <v/>
      </c>
      <c r="DD252" s="0" t="inlineStr"/>
      <c r="DE252" s="0" t="inlineStr"/>
      <c r="DF252" s="0">
        <f>ROUND(ROUND(AE252*AI252,0)*CX252,0)</f>
        <v/>
      </c>
      <c r="DG252" s="0">
        <f>ROUND(ROUND(AF252,0)*CX252,0)</f>
        <v/>
      </c>
      <c r="DH252" s="0">
        <f>ROUND(ROUND(AG252,0)*CX252,0)</f>
        <v/>
      </c>
      <c r="DI252" s="0">
        <f>ROUND(ROUND(AH252,0)*CX252,0)</f>
        <v/>
      </c>
      <c r="DJ252" s="0">
        <f>DF252</f>
        <v/>
      </c>
      <c r="DK252" s="0" t="n">
        <v>0</v>
      </c>
      <c r="DL252" s="0" t="inlineStr"/>
      <c r="DM252" s="0" t="n">
        <v>0</v>
      </c>
      <c r="DN252" s="0" t="inlineStr"/>
      <c r="DO252" s="0" t="n">
        <v>0</v>
      </c>
    </row>
    <row r="253">
      <c r="A253" s="0">
        <f>ROW(Source!A696)</f>
        <v/>
      </c>
      <c r="B253" s="0" t="n">
        <v>78845955</v>
      </c>
      <c r="C253" s="0" t="n">
        <v>78847540</v>
      </c>
      <c r="D253" s="0" t="n">
        <v>29160296</v>
      </c>
      <c r="E253" s="0" t="n">
        <v>1</v>
      </c>
      <c r="F253" s="0" t="n">
        <v>1</v>
      </c>
      <c r="G253" s="0" t="n">
        <v>1</v>
      </c>
      <c r="H253" s="0" t="n">
        <v>3</v>
      </c>
      <c r="I253" s="0" t="inlineStr">
        <is>
          <t>507-3173</t>
        </is>
      </c>
      <c r="J253" s="0" t="inlineStr">
        <is>
          <t>ТССЦ Московской обл., 507-3173, приказ Минстроя России №675/пр от 28.02.2017 № 258/пр</t>
        </is>
      </c>
      <c r="K253" s="0" t="inlineStr">
        <is>
          <t>Угольник 90 град. полипропиленовый диаметром 20 мм</t>
        </is>
      </c>
      <c r="L253" s="0" t="n">
        <v>1358</v>
      </c>
      <c r="N253" s="0" t="n">
        <v>1010</v>
      </c>
      <c r="O253" s="0" t="inlineStr">
        <is>
          <t>10 шт.</t>
        </is>
      </c>
      <c r="P253" s="0" t="inlineStr">
        <is>
          <t>10 шт.</t>
        </is>
      </c>
      <c r="Q253" s="0" t="n">
        <v>10</v>
      </c>
      <c r="W253" s="0" t="n">
        <v>0</v>
      </c>
      <c r="X253" s="0" t="n">
        <v>281770412</v>
      </c>
      <c r="Y253" s="0">
        <f>AT253</f>
        <v/>
      </c>
      <c r="AA253" s="0" t="n">
        <v>115.69</v>
      </c>
      <c r="AB253" s="0" t="n">
        <v>0</v>
      </c>
      <c r="AC253" s="0" t="n">
        <v>0</v>
      </c>
      <c r="AD253" s="0" t="n">
        <v>0</v>
      </c>
      <c r="AE253" s="0" t="n">
        <v>14.3</v>
      </c>
      <c r="AF253" s="0" t="n">
        <v>0</v>
      </c>
      <c r="AG253" s="0" t="n">
        <v>0</v>
      </c>
      <c r="AH253" s="0" t="n">
        <v>0</v>
      </c>
      <c r="AI253" s="0" t="n">
        <v>8.09</v>
      </c>
      <c r="AJ253" s="0" t="n">
        <v>1</v>
      </c>
      <c r="AK253" s="0" t="n">
        <v>1</v>
      </c>
      <c r="AL253" s="0" t="n">
        <v>1</v>
      </c>
      <c r="AM253" s="0" t="n">
        <v>0</v>
      </c>
      <c r="AN253" s="0" t="n">
        <v>0</v>
      </c>
      <c r="AO253" s="0" t="n">
        <v>0</v>
      </c>
      <c r="AP253" s="0" t="n">
        <v>1</v>
      </c>
      <c r="AQ253" s="0" t="n">
        <v>0</v>
      </c>
      <c r="AR253" s="0" t="n">
        <v>0</v>
      </c>
      <c r="AS253" s="0" t="inlineStr"/>
      <c r="AT253" s="0" t="n">
        <v>6.6666667</v>
      </c>
      <c r="AU253" s="0" t="inlineStr"/>
      <c r="AV253" s="0" t="n">
        <v>0</v>
      </c>
      <c r="AW253" s="0" t="n">
        <v>1</v>
      </c>
      <c r="AX253" s="0" t="n">
        <v>-1</v>
      </c>
      <c r="AY253" s="0" t="n">
        <v>0</v>
      </c>
      <c r="AZ253" s="0" t="n">
        <v>0</v>
      </c>
      <c r="BA253" s="0" t="inlineStr"/>
      <c r="BB253" s="0" t="n">
        <v>0</v>
      </c>
      <c r="BC253" s="0" t="n">
        <v>0</v>
      </c>
      <c r="BD253" s="0" t="n">
        <v>0</v>
      </c>
      <c r="BE253" s="0" t="n">
        <v>0</v>
      </c>
      <c r="BF253" s="0" t="n">
        <v>0</v>
      </c>
      <c r="BG253" s="0" t="n">
        <v>0</v>
      </c>
      <c r="BH253" s="0" t="n">
        <v>0</v>
      </c>
      <c r="BI253" s="0" t="n">
        <v>0</v>
      </c>
      <c r="BJ253" s="0" t="n">
        <v>0</v>
      </c>
      <c r="BK253" s="0" t="n">
        <v>0</v>
      </c>
      <c r="BL253" s="0" t="n">
        <v>0</v>
      </c>
      <c r="BM253" s="0" t="n">
        <v>0</v>
      </c>
      <c r="BN253" s="0" t="n">
        <v>0</v>
      </c>
      <c r="BO253" s="0" t="n">
        <v>0</v>
      </c>
      <c r="BP253" s="0" t="n">
        <v>0</v>
      </c>
      <c r="BQ253" s="0" t="n">
        <v>0</v>
      </c>
      <c r="BR253" s="0" t="n">
        <v>0</v>
      </c>
      <c r="BS253" s="0" t="n">
        <v>0</v>
      </c>
      <c r="BT253" s="0" t="n">
        <v>0</v>
      </c>
      <c r="BU253" s="0" t="n">
        <v>0</v>
      </c>
      <c r="BV253" s="0" t="n">
        <v>0</v>
      </c>
      <c r="BW253" s="0" t="n">
        <v>0</v>
      </c>
      <c r="CV253" s="0" t="n">
        <v>0</v>
      </c>
      <c r="CW253" s="0" t="n">
        <v>0</v>
      </c>
      <c r="CX253" s="0">
        <f>ROUND(Y253*Source!I696,7)</f>
        <v/>
      </c>
      <c r="CY253" s="0">
        <f>AA253</f>
        <v/>
      </c>
      <c r="CZ253" s="0">
        <f>AE253</f>
        <v/>
      </c>
      <c r="DA253" s="0">
        <f>AI253</f>
        <v/>
      </c>
      <c r="DB253" s="0">
        <f>ROUND(ROUND(AT253*CZ253,2),2)</f>
        <v/>
      </c>
      <c r="DC253" s="0">
        <f>ROUND(ROUND(AT253*AG253,2),2)</f>
        <v/>
      </c>
      <c r="DD253" s="0" t="inlineStr"/>
      <c r="DE253" s="0" t="inlineStr"/>
      <c r="DF253" s="0">
        <f>ROUND(ROUND(AE253*AI253,0)*CX253,0)</f>
        <v/>
      </c>
      <c r="DG253" s="0">
        <f>ROUND(ROUND(AF253,0)*CX253,0)</f>
        <v/>
      </c>
      <c r="DH253" s="0">
        <f>ROUND(ROUND(AG253,0)*CX253,0)</f>
        <v/>
      </c>
      <c r="DI253" s="0">
        <f>ROUND(ROUND(AH253,0)*CX253,0)</f>
        <v/>
      </c>
      <c r="DJ253" s="0">
        <f>DF253</f>
        <v/>
      </c>
      <c r="DK253" s="0" t="n">
        <v>0</v>
      </c>
      <c r="DL253" s="0" t="inlineStr"/>
      <c r="DM253" s="0" t="n">
        <v>0</v>
      </c>
      <c r="DN253" s="0" t="inlineStr"/>
      <c r="DO253" s="0" t="n">
        <v>0</v>
      </c>
    </row>
    <row r="254">
      <c r="A254" s="0">
        <f>ROW(Source!A696)</f>
        <v/>
      </c>
      <c r="B254" s="0" t="n">
        <v>78845955</v>
      </c>
      <c r="C254" s="0" t="n">
        <v>78847540</v>
      </c>
      <c r="D254" s="0" t="n">
        <v>29159167</v>
      </c>
      <c r="E254" s="0" t="n">
        <v>1</v>
      </c>
      <c r="F254" s="0" t="n">
        <v>1</v>
      </c>
      <c r="G254" s="0" t="n">
        <v>1</v>
      </c>
      <c r="H254" s="0" t="n">
        <v>3</v>
      </c>
      <c r="I254" s="0" t="inlineStr">
        <is>
          <t>507-5007</t>
        </is>
      </c>
      <c r="J254" s="0" t="inlineStr">
        <is>
          <t>ТССЦ Московской обл., 507-5007, приказ Минстроя России №675/пр от 28.02.2017 № 258/пр</t>
        </is>
      </c>
      <c r="K254" s="0" t="inlineStr">
        <is>
          <t>Муфта полипропиленовая соединительная диаметром 20 мм</t>
        </is>
      </c>
      <c r="L254" s="0" t="n">
        <v>1358</v>
      </c>
      <c r="N254" s="0" t="n">
        <v>1010</v>
      </c>
      <c r="O254" s="0" t="inlineStr">
        <is>
          <t>10 шт.</t>
        </is>
      </c>
      <c r="P254" s="0" t="inlineStr">
        <is>
          <t>10 шт.</t>
        </is>
      </c>
      <c r="Q254" s="0" t="n">
        <v>10</v>
      </c>
      <c r="W254" s="0" t="n">
        <v>0</v>
      </c>
      <c r="X254" s="0" t="n">
        <v>-793832491</v>
      </c>
      <c r="Y254" s="0">
        <f>AT254</f>
        <v/>
      </c>
      <c r="AA254" s="0" t="n">
        <v>42.7</v>
      </c>
      <c r="AB254" s="0" t="n">
        <v>0</v>
      </c>
      <c r="AC254" s="0" t="n">
        <v>0</v>
      </c>
      <c r="AD254" s="0" t="n">
        <v>0</v>
      </c>
      <c r="AE254" s="0" t="n">
        <v>7</v>
      </c>
      <c r="AF254" s="0" t="n">
        <v>0</v>
      </c>
      <c r="AG254" s="0" t="n">
        <v>0</v>
      </c>
      <c r="AH254" s="0" t="n">
        <v>0</v>
      </c>
      <c r="AI254" s="0" t="n">
        <v>6.1</v>
      </c>
      <c r="AJ254" s="0" t="n">
        <v>1</v>
      </c>
      <c r="AK254" s="0" t="n">
        <v>1</v>
      </c>
      <c r="AL254" s="0" t="n">
        <v>1</v>
      </c>
      <c r="AM254" s="0" t="n">
        <v>0</v>
      </c>
      <c r="AN254" s="0" t="n">
        <v>0</v>
      </c>
      <c r="AO254" s="0" t="n">
        <v>0</v>
      </c>
      <c r="AP254" s="0" t="n">
        <v>1</v>
      </c>
      <c r="AQ254" s="0" t="n">
        <v>0</v>
      </c>
      <c r="AR254" s="0" t="n">
        <v>0</v>
      </c>
      <c r="AS254" s="0" t="inlineStr"/>
      <c r="AT254" s="0" t="n">
        <v>1.6666667</v>
      </c>
      <c r="AU254" s="0" t="inlineStr"/>
      <c r="AV254" s="0" t="n">
        <v>0</v>
      </c>
      <c r="AW254" s="0" t="n">
        <v>1</v>
      </c>
      <c r="AX254" s="0" t="n">
        <v>-1</v>
      </c>
      <c r="AY254" s="0" t="n">
        <v>0</v>
      </c>
      <c r="AZ254" s="0" t="n">
        <v>0</v>
      </c>
      <c r="BA254" s="0" t="inlineStr"/>
      <c r="BB254" s="0" t="n">
        <v>0</v>
      </c>
      <c r="BC254" s="0" t="n">
        <v>0</v>
      </c>
      <c r="BD254" s="0" t="n">
        <v>0</v>
      </c>
      <c r="BE254" s="0" t="n">
        <v>0</v>
      </c>
      <c r="BF254" s="0" t="n">
        <v>0</v>
      </c>
      <c r="BG254" s="0" t="n">
        <v>0</v>
      </c>
      <c r="BH254" s="0" t="n">
        <v>0</v>
      </c>
      <c r="BI254" s="0" t="n">
        <v>0</v>
      </c>
      <c r="BJ254" s="0" t="n">
        <v>0</v>
      </c>
      <c r="BK254" s="0" t="n">
        <v>0</v>
      </c>
      <c r="BL254" s="0" t="n">
        <v>0</v>
      </c>
      <c r="BM254" s="0" t="n">
        <v>0</v>
      </c>
      <c r="BN254" s="0" t="n">
        <v>0</v>
      </c>
      <c r="BO254" s="0" t="n">
        <v>0</v>
      </c>
      <c r="BP254" s="0" t="n">
        <v>0</v>
      </c>
      <c r="BQ254" s="0" t="n">
        <v>0</v>
      </c>
      <c r="BR254" s="0" t="n">
        <v>0</v>
      </c>
      <c r="BS254" s="0" t="n">
        <v>0</v>
      </c>
      <c r="BT254" s="0" t="n">
        <v>0</v>
      </c>
      <c r="BU254" s="0" t="n">
        <v>0</v>
      </c>
      <c r="BV254" s="0" t="n">
        <v>0</v>
      </c>
      <c r="BW254" s="0" t="n">
        <v>0</v>
      </c>
      <c r="CV254" s="0" t="n">
        <v>0</v>
      </c>
      <c r="CW254" s="0" t="n">
        <v>0</v>
      </c>
      <c r="CX254" s="0">
        <f>ROUND(Y254*Source!I696,7)</f>
        <v/>
      </c>
      <c r="CY254" s="0">
        <f>AA254</f>
        <v/>
      </c>
      <c r="CZ254" s="0">
        <f>AE254</f>
        <v/>
      </c>
      <c r="DA254" s="0">
        <f>AI254</f>
        <v/>
      </c>
      <c r="DB254" s="0">
        <f>ROUND(ROUND(AT254*CZ254,2),2)</f>
        <v/>
      </c>
      <c r="DC254" s="0">
        <f>ROUND(ROUND(AT254*AG254,2),2)</f>
        <v/>
      </c>
      <c r="DD254" s="0" t="inlineStr"/>
      <c r="DE254" s="0" t="inlineStr"/>
      <c r="DF254" s="0">
        <f>ROUND(ROUND(AE254*AI254,0)*CX254,0)</f>
        <v/>
      </c>
      <c r="DG254" s="0">
        <f>ROUND(ROUND(AF254,0)*CX254,0)</f>
        <v/>
      </c>
      <c r="DH254" s="0">
        <f>ROUND(ROUND(AG254,0)*CX254,0)</f>
        <v/>
      </c>
      <c r="DI254" s="0">
        <f>ROUND(ROUND(AH254,0)*CX254,0)</f>
        <v/>
      </c>
      <c r="DJ254" s="0">
        <f>DF254</f>
        <v/>
      </c>
      <c r="DK254" s="0" t="n">
        <v>0</v>
      </c>
      <c r="DL254" s="0" t="inlineStr"/>
      <c r="DM254" s="0" t="n">
        <v>0</v>
      </c>
      <c r="DN254" s="0" t="inlineStr"/>
      <c r="DO254" s="0" t="n">
        <v>0</v>
      </c>
    </row>
    <row r="255">
      <c r="A255" s="0">
        <f>ROW(Source!A696)</f>
        <v/>
      </c>
      <c r="B255" s="0" t="n">
        <v>78845955</v>
      </c>
      <c r="C255" s="0" t="n">
        <v>78847540</v>
      </c>
      <c r="D255" s="0" t="n">
        <v>29159167</v>
      </c>
      <c r="E255" s="0" t="n">
        <v>1</v>
      </c>
      <c r="F255" s="0" t="n">
        <v>1</v>
      </c>
      <c r="G255" s="0" t="n">
        <v>1</v>
      </c>
      <c r="H255" s="0" t="n">
        <v>3</v>
      </c>
      <c r="I255" s="0" t="inlineStr">
        <is>
          <t>507-5007</t>
        </is>
      </c>
      <c r="J255" s="0" t="inlineStr">
        <is>
          <t>ТССЦ Московской обл., 507-5007, приказ Минстроя России №675/пр от 28.02.2017 № 258/пр</t>
        </is>
      </c>
      <c r="K255" s="0" t="inlineStr">
        <is>
          <t>Муфта полипропиленовая соединительная диаметром 20 мм</t>
        </is>
      </c>
      <c r="L255" s="0" t="n">
        <v>1358</v>
      </c>
      <c r="N255" s="0" t="n">
        <v>1010</v>
      </c>
      <c r="O255" s="0" t="inlineStr">
        <is>
          <t>10 шт.</t>
        </is>
      </c>
      <c r="P255" s="0" t="inlineStr">
        <is>
          <t>10 шт.</t>
        </is>
      </c>
      <c r="Q255" s="0" t="n">
        <v>10</v>
      </c>
      <c r="W255" s="0" t="n">
        <v>0</v>
      </c>
      <c r="X255" s="0" t="n">
        <v>-793832491</v>
      </c>
      <c r="Y255" s="0">
        <f>AT255</f>
        <v/>
      </c>
      <c r="AA255" s="0" t="n">
        <v>42.7</v>
      </c>
      <c r="AB255" s="0" t="n">
        <v>0</v>
      </c>
      <c r="AC255" s="0" t="n">
        <v>0</v>
      </c>
      <c r="AD255" s="0" t="n">
        <v>0</v>
      </c>
      <c r="AE255" s="0" t="n">
        <v>7</v>
      </c>
      <c r="AF255" s="0" t="n">
        <v>0</v>
      </c>
      <c r="AG255" s="0" t="n">
        <v>0</v>
      </c>
      <c r="AH255" s="0" t="n">
        <v>0</v>
      </c>
      <c r="AI255" s="0" t="n">
        <v>6.1</v>
      </c>
      <c r="AJ255" s="0" t="n">
        <v>1</v>
      </c>
      <c r="AK255" s="0" t="n">
        <v>1</v>
      </c>
      <c r="AL255" s="0" t="n">
        <v>1</v>
      </c>
      <c r="AM255" s="0" t="n">
        <v>0</v>
      </c>
      <c r="AN255" s="0" t="n">
        <v>0</v>
      </c>
      <c r="AO255" s="0" t="n">
        <v>0</v>
      </c>
      <c r="AP255" s="0" t="n">
        <v>1</v>
      </c>
      <c r="AQ255" s="0" t="n">
        <v>0</v>
      </c>
      <c r="AR255" s="0" t="n">
        <v>0</v>
      </c>
      <c r="AS255" s="0" t="inlineStr"/>
      <c r="AT255" s="0" t="n">
        <v>3.3333333</v>
      </c>
      <c r="AU255" s="0" t="inlineStr"/>
      <c r="AV255" s="0" t="n">
        <v>0</v>
      </c>
      <c r="AW255" s="0" t="n">
        <v>1</v>
      </c>
      <c r="AX255" s="0" t="n">
        <v>-1</v>
      </c>
      <c r="AY255" s="0" t="n">
        <v>0</v>
      </c>
      <c r="AZ255" s="0" t="n">
        <v>0</v>
      </c>
      <c r="BA255" s="0" t="inlineStr"/>
      <c r="BB255" s="0" t="n">
        <v>0</v>
      </c>
      <c r="BC255" s="0" t="n">
        <v>0</v>
      </c>
      <c r="BD255" s="0" t="n">
        <v>0</v>
      </c>
      <c r="BE255" s="0" t="n">
        <v>0</v>
      </c>
      <c r="BF255" s="0" t="n">
        <v>0</v>
      </c>
      <c r="BG255" s="0" t="n">
        <v>0</v>
      </c>
      <c r="BH255" s="0" t="n">
        <v>0</v>
      </c>
      <c r="BI255" s="0" t="n">
        <v>0</v>
      </c>
      <c r="BJ255" s="0" t="n">
        <v>0</v>
      </c>
      <c r="BK255" s="0" t="n">
        <v>0</v>
      </c>
      <c r="BL255" s="0" t="n">
        <v>0</v>
      </c>
      <c r="BM255" s="0" t="n">
        <v>0</v>
      </c>
      <c r="BN255" s="0" t="n">
        <v>0</v>
      </c>
      <c r="BO255" s="0" t="n">
        <v>0</v>
      </c>
      <c r="BP255" s="0" t="n">
        <v>0</v>
      </c>
      <c r="BQ255" s="0" t="n">
        <v>0</v>
      </c>
      <c r="BR255" s="0" t="n">
        <v>0</v>
      </c>
      <c r="BS255" s="0" t="n">
        <v>0</v>
      </c>
      <c r="BT255" s="0" t="n">
        <v>0</v>
      </c>
      <c r="BU255" s="0" t="n">
        <v>0</v>
      </c>
      <c r="BV255" s="0" t="n">
        <v>0</v>
      </c>
      <c r="BW255" s="0" t="n">
        <v>0</v>
      </c>
      <c r="CV255" s="0" t="n">
        <v>0</v>
      </c>
      <c r="CW255" s="0" t="n">
        <v>0</v>
      </c>
      <c r="CX255" s="0">
        <f>ROUND(Y255*Source!I696,7)</f>
        <v/>
      </c>
      <c r="CY255" s="0">
        <f>AA255</f>
        <v/>
      </c>
      <c r="CZ255" s="0">
        <f>AE255</f>
        <v/>
      </c>
      <c r="DA255" s="0">
        <f>AI255</f>
        <v/>
      </c>
      <c r="DB255" s="0">
        <f>ROUND(ROUND(AT255*CZ255,2),2)</f>
        <v/>
      </c>
      <c r="DC255" s="0">
        <f>ROUND(ROUND(AT255*AG255,2),2)</f>
        <v/>
      </c>
      <c r="DD255" s="0" t="inlineStr"/>
      <c r="DE255" s="0" t="inlineStr"/>
      <c r="DF255" s="0">
        <f>ROUND(ROUND(AE255*AI255,0)*CX255,0)</f>
        <v/>
      </c>
      <c r="DG255" s="0">
        <f>ROUND(ROUND(AF255,0)*CX255,0)</f>
        <v/>
      </c>
      <c r="DH255" s="0">
        <f>ROUND(ROUND(AG255,0)*CX255,0)</f>
        <v/>
      </c>
      <c r="DI255" s="0">
        <f>ROUND(ROUND(AH255,0)*CX255,0)</f>
        <v/>
      </c>
      <c r="DJ255" s="0">
        <f>DF255</f>
        <v/>
      </c>
      <c r="DK255" s="0" t="n">
        <v>0</v>
      </c>
      <c r="DL255" s="0" t="inlineStr"/>
      <c r="DM255" s="0" t="n">
        <v>0</v>
      </c>
      <c r="DN255" s="0" t="inlineStr"/>
      <c r="DO255" s="0" t="n">
        <v>0</v>
      </c>
    </row>
    <row r="256">
      <c r="A256" s="0">
        <f>ROW(Source!A696)</f>
        <v/>
      </c>
      <c r="B256" s="0" t="n">
        <v>78845955</v>
      </c>
      <c r="C256" s="0" t="n">
        <v>78847540</v>
      </c>
      <c r="D256" s="0" t="n">
        <v>29159176</v>
      </c>
      <c r="E256" s="0" t="n">
        <v>1</v>
      </c>
      <c r="F256" s="0" t="n">
        <v>1</v>
      </c>
      <c r="G256" s="0" t="n">
        <v>1</v>
      </c>
      <c r="H256" s="0" t="n">
        <v>3</v>
      </c>
      <c r="I256" s="0" t="inlineStr">
        <is>
          <t>507-5016</t>
        </is>
      </c>
      <c r="J256" s="0" t="inlineStr">
        <is>
          <t>ТССЦ Московской обл., 507-5016, приказ Минстроя России №675/пр от 28.02.2017 № 258/пр</t>
        </is>
      </c>
      <c r="K256" s="0" t="inlineStr">
        <is>
          <t>Муфта полипропиленовая комбинированная, с внутренней резьбой диаметром 20х1/2"</t>
        </is>
      </c>
      <c r="L256" s="0" t="n">
        <v>1358</v>
      </c>
      <c r="N256" s="0" t="n">
        <v>1010</v>
      </c>
      <c r="O256" s="0" t="inlineStr">
        <is>
          <t>10 шт.</t>
        </is>
      </c>
      <c r="P256" s="0" t="inlineStr">
        <is>
          <t>10 шт.</t>
        </is>
      </c>
      <c r="Q256" s="0" t="n">
        <v>10</v>
      </c>
      <c r="W256" s="0" t="n">
        <v>0</v>
      </c>
      <c r="X256" s="0" t="n">
        <v>153523957</v>
      </c>
      <c r="Y256" s="0">
        <f>AT256</f>
        <v/>
      </c>
      <c r="AA256" s="0" t="n">
        <v>342.9</v>
      </c>
      <c r="AB256" s="0" t="n">
        <v>0</v>
      </c>
      <c r="AC256" s="0" t="n">
        <v>0</v>
      </c>
      <c r="AD256" s="0" t="n">
        <v>0</v>
      </c>
      <c r="AE256" s="0" t="n">
        <v>63.5</v>
      </c>
      <c r="AF256" s="0" t="n">
        <v>0</v>
      </c>
      <c r="AG256" s="0" t="n">
        <v>0</v>
      </c>
      <c r="AH256" s="0" t="n">
        <v>0</v>
      </c>
      <c r="AI256" s="0" t="n">
        <v>5.4</v>
      </c>
      <c r="AJ256" s="0" t="n">
        <v>1</v>
      </c>
      <c r="AK256" s="0" t="n">
        <v>1</v>
      </c>
      <c r="AL256" s="0" t="n">
        <v>1</v>
      </c>
      <c r="AM256" s="0" t="n">
        <v>0</v>
      </c>
      <c r="AN256" s="0" t="n">
        <v>0</v>
      </c>
      <c r="AO256" s="0" t="n">
        <v>0</v>
      </c>
      <c r="AP256" s="0" t="n">
        <v>1</v>
      </c>
      <c r="AQ256" s="0" t="n">
        <v>0</v>
      </c>
      <c r="AR256" s="0" t="n">
        <v>0</v>
      </c>
      <c r="AS256" s="0" t="inlineStr"/>
      <c r="AT256" s="0" t="n">
        <v>3.3333333</v>
      </c>
      <c r="AU256" s="0" t="inlineStr"/>
      <c r="AV256" s="0" t="n">
        <v>0</v>
      </c>
      <c r="AW256" s="0" t="n">
        <v>1</v>
      </c>
      <c r="AX256" s="0" t="n">
        <v>-1</v>
      </c>
      <c r="AY256" s="0" t="n">
        <v>0</v>
      </c>
      <c r="AZ256" s="0" t="n">
        <v>0</v>
      </c>
      <c r="BA256" s="0" t="inlineStr"/>
      <c r="BB256" s="0" t="n">
        <v>0</v>
      </c>
      <c r="BC256" s="0" t="n">
        <v>0</v>
      </c>
      <c r="BD256" s="0" t="n">
        <v>0</v>
      </c>
      <c r="BE256" s="0" t="n">
        <v>0</v>
      </c>
      <c r="BF256" s="0" t="n">
        <v>0</v>
      </c>
      <c r="BG256" s="0" t="n">
        <v>0</v>
      </c>
      <c r="BH256" s="0" t="n">
        <v>0</v>
      </c>
      <c r="BI256" s="0" t="n">
        <v>0</v>
      </c>
      <c r="BJ256" s="0" t="n">
        <v>0</v>
      </c>
      <c r="BK256" s="0" t="n">
        <v>0</v>
      </c>
      <c r="BL256" s="0" t="n">
        <v>0</v>
      </c>
      <c r="BM256" s="0" t="n">
        <v>0</v>
      </c>
      <c r="BN256" s="0" t="n">
        <v>0</v>
      </c>
      <c r="BO256" s="0" t="n">
        <v>0</v>
      </c>
      <c r="BP256" s="0" t="n">
        <v>0</v>
      </c>
      <c r="BQ256" s="0" t="n">
        <v>0</v>
      </c>
      <c r="BR256" s="0" t="n">
        <v>0</v>
      </c>
      <c r="BS256" s="0" t="n">
        <v>0</v>
      </c>
      <c r="BT256" s="0" t="n">
        <v>0</v>
      </c>
      <c r="BU256" s="0" t="n">
        <v>0</v>
      </c>
      <c r="BV256" s="0" t="n">
        <v>0</v>
      </c>
      <c r="BW256" s="0" t="n">
        <v>0</v>
      </c>
      <c r="CV256" s="0" t="n">
        <v>0</v>
      </c>
      <c r="CW256" s="0" t="n">
        <v>0</v>
      </c>
      <c r="CX256" s="0">
        <f>ROUND(Y256*Source!I696,7)</f>
        <v/>
      </c>
      <c r="CY256" s="0">
        <f>AA256</f>
        <v/>
      </c>
      <c r="CZ256" s="0">
        <f>AE256</f>
        <v/>
      </c>
      <c r="DA256" s="0">
        <f>AI256</f>
        <v/>
      </c>
      <c r="DB256" s="0">
        <f>ROUND(ROUND(AT256*CZ256,2),2)</f>
        <v/>
      </c>
      <c r="DC256" s="0">
        <f>ROUND(ROUND(AT256*AG256,2),2)</f>
        <v/>
      </c>
      <c r="DD256" s="0" t="inlineStr"/>
      <c r="DE256" s="0" t="inlineStr"/>
      <c r="DF256" s="0">
        <f>ROUND(ROUND(AE256*AI256,0)*CX256,0)</f>
        <v/>
      </c>
      <c r="DG256" s="0">
        <f>ROUND(ROUND(AF256,0)*CX256,0)</f>
        <v/>
      </c>
      <c r="DH256" s="0">
        <f>ROUND(ROUND(AG256,0)*CX256,0)</f>
        <v/>
      </c>
      <c r="DI256" s="0">
        <f>ROUND(ROUND(AH256,0)*CX256,0)</f>
        <v/>
      </c>
      <c r="DJ256" s="0">
        <f>DF256</f>
        <v/>
      </c>
      <c r="DK256" s="0" t="n">
        <v>0</v>
      </c>
      <c r="DL256" s="0" t="inlineStr"/>
      <c r="DM256" s="0" t="n">
        <v>0</v>
      </c>
      <c r="DN256" s="0" t="inlineStr"/>
      <c r="DO256" s="0" t="n">
        <v>0</v>
      </c>
    </row>
    <row r="257">
      <c r="A257" s="0">
        <f>ROW(Source!A696)</f>
        <v/>
      </c>
      <c r="B257" s="0" t="n">
        <v>78845955</v>
      </c>
      <c r="C257" s="0" t="n">
        <v>78847540</v>
      </c>
      <c r="D257" s="0" t="n">
        <v>29159181</v>
      </c>
      <c r="E257" s="0" t="n">
        <v>1</v>
      </c>
      <c r="F257" s="0" t="n">
        <v>1</v>
      </c>
      <c r="G257" s="0" t="n">
        <v>1</v>
      </c>
      <c r="H257" s="0" t="n">
        <v>3</v>
      </c>
      <c r="I257" s="0" t="inlineStr">
        <is>
          <t>507-5021</t>
        </is>
      </c>
      <c r="J257" s="0" t="inlineStr">
        <is>
          <t>ТССЦ Московской обл., 507-5021, приказ Минстроя России №675/пр от 28.02.2017 № 258/пр</t>
        </is>
      </c>
      <c r="K257" s="0" t="inlineStr">
        <is>
          <t>Муфта полипропиленовая комбинированная, с внутренней резьбой диаметром 25х1"</t>
        </is>
      </c>
      <c r="L257" s="0" t="n">
        <v>1358</v>
      </c>
      <c r="N257" s="0" t="n">
        <v>1010</v>
      </c>
      <c r="O257" s="0" t="inlineStr">
        <is>
          <t>10 шт.</t>
        </is>
      </c>
      <c r="P257" s="0" t="inlineStr">
        <is>
          <t>10 шт.</t>
        </is>
      </c>
      <c r="Q257" s="0" t="n">
        <v>10</v>
      </c>
      <c r="W257" s="0" t="n">
        <v>0</v>
      </c>
      <c r="X257" s="0" t="n">
        <v>522590352</v>
      </c>
      <c r="Y257" s="0">
        <f>AT257</f>
        <v/>
      </c>
      <c r="AA257" s="0" t="n">
        <v>928.04</v>
      </c>
      <c r="AB257" s="0" t="n">
        <v>0</v>
      </c>
      <c r="AC257" s="0" t="n">
        <v>0</v>
      </c>
      <c r="AD257" s="0" t="n">
        <v>0</v>
      </c>
      <c r="AE257" s="0" t="n">
        <v>132.2</v>
      </c>
      <c r="AF257" s="0" t="n">
        <v>0</v>
      </c>
      <c r="AG257" s="0" t="n">
        <v>0</v>
      </c>
      <c r="AH257" s="0" t="n">
        <v>0</v>
      </c>
      <c r="AI257" s="0" t="n">
        <v>7.02</v>
      </c>
      <c r="AJ257" s="0" t="n">
        <v>1</v>
      </c>
      <c r="AK257" s="0" t="n">
        <v>1</v>
      </c>
      <c r="AL257" s="0" t="n">
        <v>1</v>
      </c>
      <c r="AM257" s="0" t="n">
        <v>0</v>
      </c>
      <c r="AN257" s="0" t="n">
        <v>0</v>
      </c>
      <c r="AO257" s="0" t="n">
        <v>0</v>
      </c>
      <c r="AP257" s="0" t="n">
        <v>1</v>
      </c>
      <c r="AQ257" s="0" t="n">
        <v>0</v>
      </c>
      <c r="AR257" s="0" t="n">
        <v>0</v>
      </c>
      <c r="AS257" s="0" t="inlineStr"/>
      <c r="AT257" s="0" t="n">
        <v>1.6666667</v>
      </c>
      <c r="AU257" s="0" t="inlineStr"/>
      <c r="AV257" s="0" t="n">
        <v>0</v>
      </c>
      <c r="AW257" s="0" t="n">
        <v>1</v>
      </c>
      <c r="AX257" s="0" t="n">
        <v>-1</v>
      </c>
      <c r="AY257" s="0" t="n">
        <v>0</v>
      </c>
      <c r="AZ257" s="0" t="n">
        <v>0</v>
      </c>
      <c r="BA257" s="0" t="inlineStr"/>
      <c r="BB257" s="0" t="n">
        <v>0</v>
      </c>
      <c r="BC257" s="0" t="n">
        <v>0</v>
      </c>
      <c r="BD257" s="0" t="n">
        <v>0</v>
      </c>
      <c r="BE257" s="0" t="n">
        <v>0</v>
      </c>
      <c r="BF257" s="0" t="n">
        <v>0</v>
      </c>
      <c r="BG257" s="0" t="n">
        <v>0</v>
      </c>
      <c r="BH257" s="0" t="n">
        <v>0</v>
      </c>
      <c r="BI257" s="0" t="n">
        <v>0</v>
      </c>
      <c r="BJ257" s="0" t="n">
        <v>0</v>
      </c>
      <c r="BK257" s="0" t="n">
        <v>0</v>
      </c>
      <c r="BL257" s="0" t="n">
        <v>0</v>
      </c>
      <c r="BM257" s="0" t="n">
        <v>0</v>
      </c>
      <c r="BN257" s="0" t="n">
        <v>0</v>
      </c>
      <c r="BO257" s="0" t="n">
        <v>0</v>
      </c>
      <c r="BP257" s="0" t="n">
        <v>0</v>
      </c>
      <c r="BQ257" s="0" t="n">
        <v>0</v>
      </c>
      <c r="BR257" s="0" t="n">
        <v>0</v>
      </c>
      <c r="BS257" s="0" t="n">
        <v>0</v>
      </c>
      <c r="BT257" s="0" t="n">
        <v>0</v>
      </c>
      <c r="BU257" s="0" t="n">
        <v>0</v>
      </c>
      <c r="BV257" s="0" t="n">
        <v>0</v>
      </c>
      <c r="BW257" s="0" t="n">
        <v>0</v>
      </c>
      <c r="CV257" s="0" t="n">
        <v>0</v>
      </c>
      <c r="CW257" s="0" t="n">
        <v>0</v>
      </c>
      <c r="CX257" s="0">
        <f>ROUND(Y257*Source!I696,7)</f>
        <v/>
      </c>
      <c r="CY257" s="0">
        <f>AA257</f>
        <v/>
      </c>
      <c r="CZ257" s="0">
        <f>AE257</f>
        <v/>
      </c>
      <c r="DA257" s="0">
        <f>AI257</f>
        <v/>
      </c>
      <c r="DB257" s="0">
        <f>ROUND(ROUND(AT257*CZ257,2),2)</f>
        <v/>
      </c>
      <c r="DC257" s="0">
        <f>ROUND(ROUND(AT257*AG257,2),2)</f>
        <v/>
      </c>
      <c r="DD257" s="0" t="inlineStr"/>
      <c r="DE257" s="0" t="inlineStr"/>
      <c r="DF257" s="0">
        <f>ROUND(ROUND(AE257*AI257,0)*CX257,0)</f>
        <v/>
      </c>
      <c r="DG257" s="0">
        <f>ROUND(ROUND(AF257,0)*CX257,0)</f>
        <v/>
      </c>
      <c r="DH257" s="0">
        <f>ROUND(ROUND(AG257,0)*CX257,0)</f>
        <v/>
      </c>
      <c r="DI257" s="0">
        <f>ROUND(ROUND(AH257,0)*CX257,0)</f>
        <v/>
      </c>
      <c r="DJ257" s="0">
        <f>DF257</f>
        <v/>
      </c>
      <c r="DK257" s="0" t="n">
        <v>0</v>
      </c>
      <c r="DL257" s="0" t="inlineStr"/>
      <c r="DM257" s="0" t="n">
        <v>0</v>
      </c>
      <c r="DN257" s="0" t="inlineStr"/>
      <c r="DO257" s="0" t="n">
        <v>0</v>
      </c>
    </row>
    <row r="258">
      <c r="A258" s="0">
        <f>ROW(Source!A696)</f>
        <v/>
      </c>
      <c r="B258" s="0" t="n">
        <v>78845955</v>
      </c>
      <c r="C258" s="0" t="n">
        <v>78847540</v>
      </c>
      <c r="D258" s="0" t="n">
        <v>29159216</v>
      </c>
      <c r="E258" s="0" t="n">
        <v>1</v>
      </c>
      <c r="F258" s="0" t="n">
        <v>1</v>
      </c>
      <c r="G258" s="0" t="n">
        <v>1</v>
      </c>
      <c r="H258" s="0" t="n">
        <v>3</v>
      </c>
      <c r="I258" s="0" t="inlineStr">
        <is>
          <t>507-5056</t>
        </is>
      </c>
      <c r="J258" s="0" t="inlineStr">
        <is>
          <t>ТССЦ Московской обл., 507-5056, приказ Минстроя России №675/пр от 28.02.2017 № 258/пр</t>
        </is>
      </c>
      <c r="K258" s="0" t="inlineStr">
        <is>
          <t>Муфта полипропиленовая переходная диаметром 25х20 мм (прим. переход 20*3/4)</t>
        </is>
      </c>
      <c r="L258" s="0" t="n">
        <v>1358</v>
      </c>
      <c r="N258" s="0" t="n">
        <v>1010</v>
      </c>
      <c r="O258" s="0" t="inlineStr">
        <is>
          <t>10 шт.</t>
        </is>
      </c>
      <c r="P258" s="0" t="inlineStr">
        <is>
          <t>10 шт.</t>
        </is>
      </c>
      <c r="Q258" s="0" t="n">
        <v>10</v>
      </c>
      <c r="W258" s="0" t="n">
        <v>0</v>
      </c>
      <c r="X258" s="0" t="n">
        <v>277852695</v>
      </c>
      <c r="Y258" s="0">
        <f>AT258</f>
        <v/>
      </c>
      <c r="AA258" s="0" t="n">
        <v>59.69</v>
      </c>
      <c r="AB258" s="0" t="n">
        <v>0</v>
      </c>
      <c r="AC258" s="0" t="n">
        <v>0</v>
      </c>
      <c r="AD258" s="0" t="n">
        <v>0</v>
      </c>
      <c r="AE258" s="0" t="n">
        <v>10.1</v>
      </c>
      <c r="AF258" s="0" t="n">
        <v>0</v>
      </c>
      <c r="AG258" s="0" t="n">
        <v>0</v>
      </c>
      <c r="AH258" s="0" t="n">
        <v>0</v>
      </c>
      <c r="AI258" s="0" t="n">
        <v>5.91</v>
      </c>
      <c r="AJ258" s="0" t="n">
        <v>1</v>
      </c>
      <c r="AK258" s="0" t="n">
        <v>1</v>
      </c>
      <c r="AL258" s="0" t="n">
        <v>1</v>
      </c>
      <c r="AM258" s="0" t="n">
        <v>0</v>
      </c>
      <c r="AN258" s="0" t="n">
        <v>0</v>
      </c>
      <c r="AO258" s="0" t="n">
        <v>0</v>
      </c>
      <c r="AP258" s="0" t="n">
        <v>1</v>
      </c>
      <c r="AQ258" s="0" t="n">
        <v>0</v>
      </c>
      <c r="AR258" s="0" t="n">
        <v>0</v>
      </c>
      <c r="AS258" s="0" t="inlineStr"/>
      <c r="AT258" s="0" t="n">
        <v>1.6666667</v>
      </c>
      <c r="AU258" s="0" t="inlineStr"/>
      <c r="AV258" s="0" t="n">
        <v>0</v>
      </c>
      <c r="AW258" s="0" t="n">
        <v>1</v>
      </c>
      <c r="AX258" s="0" t="n">
        <v>-1</v>
      </c>
      <c r="AY258" s="0" t="n">
        <v>0</v>
      </c>
      <c r="AZ258" s="0" t="n">
        <v>0</v>
      </c>
      <c r="BA258" s="0" t="inlineStr"/>
      <c r="BB258" s="0" t="n">
        <v>0</v>
      </c>
      <c r="BC258" s="0" t="n">
        <v>0</v>
      </c>
      <c r="BD258" s="0" t="n">
        <v>0</v>
      </c>
      <c r="BE258" s="0" t="n">
        <v>0</v>
      </c>
      <c r="BF258" s="0" t="n">
        <v>0</v>
      </c>
      <c r="BG258" s="0" t="n">
        <v>0</v>
      </c>
      <c r="BH258" s="0" t="n">
        <v>0</v>
      </c>
      <c r="BI258" s="0" t="n">
        <v>0</v>
      </c>
      <c r="BJ258" s="0" t="n">
        <v>0</v>
      </c>
      <c r="BK258" s="0" t="n">
        <v>0</v>
      </c>
      <c r="BL258" s="0" t="n">
        <v>0</v>
      </c>
      <c r="BM258" s="0" t="n">
        <v>0</v>
      </c>
      <c r="BN258" s="0" t="n">
        <v>0</v>
      </c>
      <c r="BO258" s="0" t="n">
        <v>0</v>
      </c>
      <c r="BP258" s="0" t="n">
        <v>0</v>
      </c>
      <c r="BQ258" s="0" t="n">
        <v>0</v>
      </c>
      <c r="BR258" s="0" t="n">
        <v>0</v>
      </c>
      <c r="BS258" s="0" t="n">
        <v>0</v>
      </c>
      <c r="BT258" s="0" t="n">
        <v>0</v>
      </c>
      <c r="BU258" s="0" t="n">
        <v>0</v>
      </c>
      <c r="BV258" s="0" t="n">
        <v>0</v>
      </c>
      <c r="BW258" s="0" t="n">
        <v>0</v>
      </c>
      <c r="CV258" s="0" t="n">
        <v>0</v>
      </c>
      <c r="CW258" s="0" t="n">
        <v>0</v>
      </c>
      <c r="CX258" s="0">
        <f>ROUND(Y258*Source!I696,7)</f>
        <v/>
      </c>
      <c r="CY258" s="0">
        <f>AA258</f>
        <v/>
      </c>
      <c r="CZ258" s="0">
        <f>AE258</f>
        <v/>
      </c>
      <c r="DA258" s="0">
        <f>AI258</f>
        <v/>
      </c>
      <c r="DB258" s="0">
        <f>ROUND(ROUND(AT258*CZ258,2),2)</f>
        <v/>
      </c>
      <c r="DC258" s="0">
        <f>ROUND(ROUND(AT258*AG258,2),2)</f>
        <v/>
      </c>
      <c r="DD258" s="0" t="inlineStr"/>
      <c r="DE258" s="0" t="inlineStr"/>
      <c r="DF258" s="0">
        <f>ROUND(ROUND(AE258*AI258,0)*CX258,0)</f>
        <v/>
      </c>
      <c r="DG258" s="0">
        <f>ROUND(ROUND(AF258,0)*CX258,0)</f>
        <v/>
      </c>
      <c r="DH258" s="0">
        <f>ROUND(ROUND(AG258,0)*CX258,0)</f>
        <v/>
      </c>
      <c r="DI258" s="0">
        <f>ROUND(ROUND(AH258,0)*CX258,0)</f>
        <v/>
      </c>
      <c r="DJ258" s="0">
        <f>DF258</f>
        <v/>
      </c>
      <c r="DK258" s="0" t="n">
        <v>0</v>
      </c>
      <c r="DL258" s="0" t="inlineStr"/>
      <c r="DM258" s="0" t="n">
        <v>0</v>
      </c>
      <c r="DN258" s="0" t="inlineStr"/>
      <c r="DO258" s="0" t="n">
        <v>0</v>
      </c>
    </row>
    <row r="259">
      <c r="A259" s="0">
        <f>ROW(Source!A703)</f>
        <v/>
      </c>
      <c r="B259" s="0" t="n">
        <v>78845955</v>
      </c>
      <c r="C259" s="0" t="n">
        <v>78850175</v>
      </c>
      <c r="D259" s="0" t="n">
        <v>18410171</v>
      </c>
      <c r="E259" s="0" t="n">
        <v>1</v>
      </c>
      <c r="F259" s="0" t="n">
        <v>1</v>
      </c>
      <c r="G259" s="0" t="n">
        <v>1</v>
      </c>
      <c r="H259" s="0" t="n">
        <v>1</v>
      </c>
      <c r="I259" s="0" t="inlineStr">
        <is>
          <t>1-1034-90</t>
        </is>
      </c>
      <c r="J259" s="0" t="inlineStr"/>
      <c r="K259" s="0" t="inlineStr">
        <is>
          <t>Рабочий строитель среднего разряда 3,4</t>
        </is>
      </c>
      <c r="L259" s="0" t="n">
        <v>1369</v>
      </c>
      <c r="N259" s="0" t="n">
        <v>1013</v>
      </c>
      <c r="O259" s="0" t="inlineStr">
        <is>
          <t>чел.-ч</t>
        </is>
      </c>
      <c r="P259" s="0" t="inlineStr">
        <is>
          <t>чел.-ч</t>
        </is>
      </c>
      <c r="Q259" s="0" t="n">
        <v>1</v>
      </c>
      <c r="W259" s="0" t="n">
        <v>0</v>
      </c>
      <c r="X259" s="0" t="n">
        <v>1151098980</v>
      </c>
      <c r="Y259" s="0">
        <f>AT259</f>
        <v/>
      </c>
      <c r="AA259" s="0" t="n">
        <v>0</v>
      </c>
      <c r="AB259" s="0" t="n">
        <v>0</v>
      </c>
      <c r="AC259" s="0" t="n">
        <v>0</v>
      </c>
      <c r="AD259" s="0" t="n">
        <v>8.970000000000001</v>
      </c>
      <c r="AE259" s="0" t="n">
        <v>0</v>
      </c>
      <c r="AF259" s="0" t="n">
        <v>0</v>
      </c>
      <c r="AG259" s="0" t="n">
        <v>0</v>
      </c>
      <c r="AH259" s="0" t="n">
        <v>8.970000000000001</v>
      </c>
      <c r="AI259" s="0" t="n">
        <v>1</v>
      </c>
      <c r="AJ259" s="0" t="n">
        <v>1</v>
      </c>
      <c r="AK259" s="0" t="n">
        <v>1</v>
      </c>
      <c r="AL259" s="0" t="n">
        <v>1</v>
      </c>
      <c r="AM259" s="0" t="n">
        <v>-2</v>
      </c>
      <c r="AN259" s="0" t="n">
        <v>0</v>
      </c>
      <c r="AO259" s="0" t="n">
        <v>1</v>
      </c>
      <c r="AP259" s="0" t="n">
        <v>1</v>
      </c>
      <c r="AQ259" s="0" t="n">
        <v>0</v>
      </c>
      <c r="AR259" s="0" t="n">
        <v>0</v>
      </c>
      <c r="AS259" s="0" t="inlineStr"/>
      <c r="AT259" s="0" t="n">
        <v>108.89</v>
      </c>
      <c r="AU259" s="0" t="inlineStr"/>
      <c r="AV259" s="0" t="n">
        <v>1</v>
      </c>
      <c r="AW259" s="0" t="n">
        <v>2</v>
      </c>
      <c r="AX259" s="0" t="n">
        <v>78850176</v>
      </c>
      <c r="AY259" s="0" t="n">
        <v>1</v>
      </c>
      <c r="AZ259" s="0" t="n">
        <v>0</v>
      </c>
      <c r="BA259" s="0" t="n">
        <v>253</v>
      </c>
      <c r="BB259" s="0" t="n">
        <v>0</v>
      </c>
      <c r="BC259" s="0" t="n">
        <v>0</v>
      </c>
      <c r="BD259" s="0" t="n">
        <v>0</v>
      </c>
      <c r="BE259" s="0" t="n">
        <v>0</v>
      </c>
      <c r="BF259" s="0" t="n">
        <v>0</v>
      </c>
      <c r="BG259" s="0" t="n">
        <v>0</v>
      </c>
      <c r="BH259" s="0" t="n">
        <v>0</v>
      </c>
      <c r="BI259" s="0" t="n">
        <v>0</v>
      </c>
      <c r="BJ259" s="0" t="n">
        <v>0</v>
      </c>
      <c r="BK259" s="0" t="n">
        <v>0</v>
      </c>
      <c r="BL259" s="0" t="n">
        <v>0</v>
      </c>
      <c r="BM259" s="0" t="n">
        <v>0</v>
      </c>
      <c r="BN259" s="0" t="n">
        <v>0</v>
      </c>
      <c r="BO259" s="0" t="n">
        <v>0</v>
      </c>
      <c r="BP259" s="0" t="n">
        <v>0</v>
      </c>
      <c r="BQ259" s="0" t="n">
        <v>0</v>
      </c>
      <c r="BR259" s="0" t="n">
        <v>0</v>
      </c>
      <c r="BS259" s="0" t="n">
        <v>0</v>
      </c>
      <c r="BT259" s="0" t="n">
        <v>0</v>
      </c>
      <c r="BU259" s="0" t="n">
        <v>0</v>
      </c>
      <c r="BV259" s="0" t="n">
        <v>0</v>
      </c>
      <c r="BW259" s="0" t="n">
        <v>0</v>
      </c>
      <c r="CU259" s="0">
        <f>ROUND(AT259*Source!I703*AH259*AL259,0)</f>
        <v/>
      </c>
      <c r="CV259" s="0">
        <f>ROUND(Y259*Source!I703,7)</f>
        <v/>
      </c>
      <c r="CW259" s="0" t="n">
        <v>0</v>
      </c>
      <c r="CX259" s="0">
        <f>ROUND(Y259*Source!I703,7)</f>
        <v/>
      </c>
      <c r="CY259" s="0">
        <f>AD259</f>
        <v/>
      </c>
      <c r="CZ259" s="0">
        <f>AH259</f>
        <v/>
      </c>
      <c r="DA259" s="0">
        <f>AL259</f>
        <v/>
      </c>
      <c r="DB259" s="0">
        <f>ROUND(ROUND(AT259*CZ259,2),2)</f>
        <v/>
      </c>
      <c r="DC259" s="0">
        <f>ROUND(ROUND(AT259*AG259,2),2)</f>
        <v/>
      </c>
      <c r="DD259" s="0" t="inlineStr"/>
      <c r="DE259" s="0" t="inlineStr"/>
      <c r="DF259" s="0">
        <f>ROUND(ROUND(AE259,0)*CX259,0)</f>
        <v/>
      </c>
      <c r="DG259" s="0">
        <f>ROUND(ROUND(AF259,0)*CX259,0)</f>
        <v/>
      </c>
      <c r="DH259" s="0">
        <f>ROUND(ROUND(AG259,0)*CX259,0)</f>
        <v/>
      </c>
      <c r="DI259" s="0">
        <f>ROUND(ROUND(AH259,0)*CX259,0)</f>
        <v/>
      </c>
      <c r="DJ259" s="0">
        <f>DI259</f>
        <v/>
      </c>
      <c r="DK259" s="0" t="n">
        <v>0</v>
      </c>
      <c r="DL259" s="0" t="inlineStr"/>
      <c r="DM259" s="0" t="n">
        <v>0</v>
      </c>
      <c r="DN259" s="0" t="inlineStr"/>
      <c r="DO259" s="0" t="n">
        <v>0</v>
      </c>
    </row>
    <row r="260">
      <c r="A260" s="0">
        <f>ROW(Source!A703)</f>
        <v/>
      </c>
      <c r="B260" s="0" t="n">
        <v>78845955</v>
      </c>
      <c r="C260" s="0" t="n">
        <v>78850175</v>
      </c>
      <c r="D260" s="0" t="n">
        <v>121548</v>
      </c>
      <c r="E260" s="0" t="n">
        <v>1</v>
      </c>
      <c r="F260" s="0" t="n">
        <v>1</v>
      </c>
      <c r="G260" s="0" t="n">
        <v>1</v>
      </c>
      <c r="H260" s="0" t="n">
        <v>1</v>
      </c>
      <c r="I260" s="0" t="inlineStr">
        <is>
          <t>2</t>
        </is>
      </c>
      <c r="J260" s="0" t="inlineStr"/>
      <c r="K260" s="0" t="inlineStr">
        <is>
          <t>Затраты труда машинистов</t>
        </is>
      </c>
      <c r="L260" s="0" t="n">
        <v>608254</v>
      </c>
      <c r="N260" s="0" t="n">
        <v>1013</v>
      </c>
      <c r="O260" s="0" t="inlineStr">
        <is>
          <t>чел.час</t>
        </is>
      </c>
      <c r="P260" s="0" t="inlineStr">
        <is>
          <t>чел.час</t>
        </is>
      </c>
      <c r="Q260" s="0" t="n">
        <v>1</v>
      </c>
      <c r="W260" s="0" t="n">
        <v>0</v>
      </c>
      <c r="X260" s="0" t="n">
        <v>-185737400</v>
      </c>
      <c r="Y260" s="0">
        <f>AT260</f>
        <v/>
      </c>
      <c r="AA260" s="0" t="n">
        <v>0</v>
      </c>
      <c r="AB260" s="0" t="n">
        <v>0</v>
      </c>
      <c r="AC260" s="0" t="n">
        <v>0</v>
      </c>
      <c r="AD260" s="0" t="n">
        <v>0</v>
      </c>
      <c r="AE260" s="0" t="n">
        <v>0</v>
      </c>
      <c r="AF260" s="0" t="n">
        <v>0</v>
      </c>
      <c r="AG260" s="0" t="n">
        <v>0</v>
      </c>
      <c r="AH260" s="0" t="n">
        <v>0</v>
      </c>
      <c r="AI260" s="0" t="n">
        <v>1</v>
      </c>
      <c r="AJ260" s="0" t="n">
        <v>1</v>
      </c>
      <c r="AK260" s="0" t="n">
        <v>1</v>
      </c>
      <c r="AL260" s="0" t="n">
        <v>1</v>
      </c>
      <c r="AM260" s="0" t="n">
        <v>-2</v>
      </c>
      <c r="AN260" s="0" t="n">
        <v>0</v>
      </c>
      <c r="AO260" s="0" t="n">
        <v>1</v>
      </c>
      <c r="AP260" s="0" t="n">
        <v>1</v>
      </c>
      <c r="AQ260" s="0" t="n">
        <v>0</v>
      </c>
      <c r="AR260" s="0" t="n">
        <v>0</v>
      </c>
      <c r="AS260" s="0" t="inlineStr"/>
      <c r="AT260" s="0" t="n">
        <v>0.12</v>
      </c>
      <c r="AU260" s="0" t="inlineStr"/>
      <c r="AV260" s="0" t="n">
        <v>2</v>
      </c>
      <c r="AW260" s="0" t="n">
        <v>2</v>
      </c>
      <c r="AX260" s="0" t="n">
        <v>78850177</v>
      </c>
      <c r="AY260" s="0" t="n">
        <v>1</v>
      </c>
      <c r="AZ260" s="0" t="n">
        <v>0</v>
      </c>
      <c r="BA260" s="0" t="n">
        <v>254</v>
      </c>
      <c r="BB260" s="0" t="n">
        <v>0</v>
      </c>
      <c r="BC260" s="0" t="n">
        <v>0</v>
      </c>
      <c r="BD260" s="0" t="n">
        <v>0</v>
      </c>
      <c r="BE260" s="0" t="n">
        <v>0</v>
      </c>
      <c r="BF260" s="0" t="n">
        <v>0</v>
      </c>
      <c r="BG260" s="0" t="n">
        <v>0</v>
      </c>
      <c r="BH260" s="0" t="n">
        <v>0</v>
      </c>
      <c r="BI260" s="0" t="n">
        <v>0</v>
      </c>
      <c r="BJ260" s="0" t="n">
        <v>0</v>
      </c>
      <c r="BK260" s="0" t="n">
        <v>0</v>
      </c>
      <c r="BL260" s="0" t="n">
        <v>0</v>
      </c>
      <c r="BM260" s="0" t="n">
        <v>0</v>
      </c>
      <c r="BN260" s="0" t="n">
        <v>0</v>
      </c>
      <c r="BO260" s="0" t="n">
        <v>0</v>
      </c>
      <c r="BP260" s="0" t="n">
        <v>0</v>
      </c>
      <c r="BQ260" s="0" t="n">
        <v>0</v>
      </c>
      <c r="BR260" s="0" t="n">
        <v>0</v>
      </c>
      <c r="BS260" s="0" t="n">
        <v>0</v>
      </c>
      <c r="BT260" s="0" t="n">
        <v>0</v>
      </c>
      <c r="BU260" s="0" t="n">
        <v>0</v>
      </c>
      <c r="BV260" s="0" t="n">
        <v>0</v>
      </c>
      <c r="BW260" s="0" t="n">
        <v>0</v>
      </c>
      <c r="CV260" s="0" t="n">
        <v>0</v>
      </c>
      <c r="CW260" s="0" t="n">
        <v>0</v>
      </c>
      <c r="CX260" s="0">
        <f>ROUND(Y260*Source!I703,7)</f>
        <v/>
      </c>
      <c r="CY260" s="0">
        <f>AD260</f>
        <v/>
      </c>
      <c r="CZ260" s="0">
        <f>AH260</f>
        <v/>
      </c>
      <c r="DA260" s="0">
        <f>AL260</f>
        <v/>
      </c>
      <c r="DB260" s="0">
        <f>ROUND(ROUND(AT260*CZ260,2),2)</f>
        <v/>
      </c>
      <c r="DC260" s="0">
        <f>ROUND(ROUND(AT260*AG260,2),2)</f>
        <v/>
      </c>
      <c r="DD260" s="0" t="inlineStr"/>
      <c r="DE260" s="0" t="inlineStr"/>
      <c r="DF260" s="0">
        <f>ROUND(ROUND(AE260,0)*CX260,0)</f>
        <v/>
      </c>
      <c r="DG260" s="0">
        <f>ROUND(ROUND(AF260,0)*CX260,0)</f>
        <v/>
      </c>
      <c r="DH260" s="0">
        <f>ROUND(ROUND(AG260,0)*CX260,0)</f>
        <v/>
      </c>
      <c r="DI260" s="0">
        <f>ROUND(ROUND(AH260,0)*CX260,0)</f>
        <v/>
      </c>
      <c r="DJ260" s="0">
        <f>DI260</f>
        <v/>
      </c>
      <c r="DK260" s="0" t="n">
        <v>0</v>
      </c>
      <c r="DL260" s="0" t="inlineStr"/>
      <c r="DM260" s="0" t="n">
        <v>0</v>
      </c>
      <c r="DN260" s="0" t="inlineStr"/>
      <c r="DO260" s="0" t="n">
        <v>0</v>
      </c>
    </row>
    <row r="261">
      <c r="A261" s="0">
        <f>ROW(Source!A703)</f>
        <v/>
      </c>
      <c r="B261" s="0" t="n">
        <v>78845955</v>
      </c>
      <c r="C261" s="0" t="n">
        <v>78850175</v>
      </c>
      <c r="D261" s="0" t="n">
        <v>29172379</v>
      </c>
      <c r="E261" s="0" t="n">
        <v>1</v>
      </c>
      <c r="F261" s="0" t="n">
        <v>1</v>
      </c>
      <c r="G261" s="0" t="n">
        <v>1</v>
      </c>
      <c r="H261" s="0" t="n">
        <v>2</v>
      </c>
      <c r="I261" s="0" t="inlineStr">
        <is>
          <t>021141</t>
        </is>
      </c>
      <c r="J261" s="0" t="inlineStr">
        <is>
          <t>ТСЭМ Московской обл., 021141, приказ Минстроя России №675/пр от 28.02.2017 № 264/пр</t>
        </is>
      </c>
      <c r="K261" s="0" t="inlineStr">
        <is>
          <t>Краны на автомобильном ходу при работе на других видах строительства 10 т</t>
        </is>
      </c>
      <c r="L261" s="0" t="n">
        <v>1368</v>
      </c>
      <c r="N261" s="0" t="n">
        <v>1011</v>
      </c>
      <c r="O261" s="0" t="inlineStr">
        <is>
          <t>маш.-ч</t>
        </is>
      </c>
      <c r="P261" s="0" t="inlineStr">
        <is>
          <t>маш.-ч</t>
        </is>
      </c>
      <c r="Q261" s="0" t="n">
        <v>1</v>
      </c>
      <c r="W261" s="0" t="n">
        <v>0</v>
      </c>
      <c r="X261" s="0" t="n">
        <v>1106923569</v>
      </c>
      <c r="Y261" s="0">
        <f>AT261</f>
        <v/>
      </c>
      <c r="AA261" s="0" t="n">
        <v>0</v>
      </c>
      <c r="AB261" s="0" t="n">
        <v>1490.72</v>
      </c>
      <c r="AC261" s="0" t="n">
        <v>705.38</v>
      </c>
      <c r="AD261" s="0" t="n">
        <v>0</v>
      </c>
      <c r="AE261" s="0" t="n">
        <v>0</v>
      </c>
      <c r="AF261" s="0" t="n">
        <v>112</v>
      </c>
      <c r="AG261" s="0" t="n">
        <v>13.5</v>
      </c>
      <c r="AH261" s="0" t="n">
        <v>0</v>
      </c>
      <c r="AI261" s="0" t="n">
        <v>1</v>
      </c>
      <c r="AJ261" s="0" t="n">
        <v>13.31</v>
      </c>
      <c r="AK261" s="0" t="n">
        <v>52.25</v>
      </c>
      <c r="AL261" s="0" t="n">
        <v>1</v>
      </c>
      <c r="AM261" s="0" t="n">
        <v>2</v>
      </c>
      <c r="AN261" s="0" t="n">
        <v>0</v>
      </c>
      <c r="AO261" s="0" t="n">
        <v>1</v>
      </c>
      <c r="AP261" s="0" t="n">
        <v>1</v>
      </c>
      <c r="AQ261" s="0" t="n">
        <v>0</v>
      </c>
      <c r="AR261" s="0" t="n">
        <v>0</v>
      </c>
      <c r="AS261" s="0" t="inlineStr"/>
      <c r="AT261" s="0" t="n">
        <v>0.12</v>
      </c>
      <c r="AU261" s="0" t="inlineStr"/>
      <c r="AV261" s="0" t="n">
        <v>0</v>
      </c>
      <c r="AW261" s="0" t="n">
        <v>2</v>
      </c>
      <c r="AX261" s="0" t="n">
        <v>78850178</v>
      </c>
      <c r="AY261" s="0" t="n">
        <v>1</v>
      </c>
      <c r="AZ261" s="0" t="n">
        <v>0</v>
      </c>
      <c r="BA261" s="0" t="n">
        <v>255</v>
      </c>
      <c r="BB261" s="0" t="n">
        <v>0</v>
      </c>
      <c r="BC261" s="0" t="n">
        <v>0</v>
      </c>
      <c r="BD261" s="0" t="n">
        <v>0</v>
      </c>
      <c r="BE261" s="0" t="n">
        <v>0</v>
      </c>
      <c r="BF261" s="0" t="n">
        <v>0</v>
      </c>
      <c r="BG261" s="0" t="n">
        <v>0</v>
      </c>
      <c r="BH261" s="0" t="n">
        <v>0</v>
      </c>
      <c r="BI261" s="0" t="n">
        <v>0</v>
      </c>
      <c r="BJ261" s="0" t="n">
        <v>0</v>
      </c>
      <c r="BK261" s="0" t="n">
        <v>0</v>
      </c>
      <c r="BL261" s="0" t="n">
        <v>0</v>
      </c>
      <c r="BM261" s="0" t="n">
        <v>0</v>
      </c>
      <c r="BN261" s="0" t="n">
        <v>0</v>
      </c>
      <c r="BO261" s="0" t="n">
        <v>0</v>
      </c>
      <c r="BP261" s="0" t="n">
        <v>0</v>
      </c>
      <c r="BQ261" s="0" t="n">
        <v>0</v>
      </c>
      <c r="BR261" s="0" t="n">
        <v>0</v>
      </c>
      <c r="BS261" s="0" t="n">
        <v>0</v>
      </c>
      <c r="BT261" s="0" t="n">
        <v>0</v>
      </c>
      <c r="BU261" s="0" t="n">
        <v>0</v>
      </c>
      <c r="BV261" s="0" t="n">
        <v>0</v>
      </c>
      <c r="BW261" s="0" t="n">
        <v>0</v>
      </c>
      <c r="CV261" s="0" t="n">
        <v>0</v>
      </c>
      <c r="CW261" s="0">
        <f>ROUND(Y261*Source!I703*DO261,7)</f>
        <v/>
      </c>
      <c r="CX261" s="0">
        <f>ROUND(Y261*Source!I703,7)</f>
        <v/>
      </c>
      <c r="CY261" s="0">
        <f>AB261</f>
        <v/>
      </c>
      <c r="CZ261" s="0">
        <f>AF261</f>
        <v/>
      </c>
      <c r="DA261" s="0">
        <f>AJ261</f>
        <v/>
      </c>
      <c r="DB261" s="0">
        <f>ROUND(ROUND(AT261*CZ261,2),2)</f>
        <v/>
      </c>
      <c r="DC261" s="0">
        <f>ROUND(ROUND(AT261*AG261,2),2)</f>
        <v/>
      </c>
      <c r="DD261" s="0" t="inlineStr"/>
      <c r="DE261" s="0" t="inlineStr"/>
      <c r="DF261" s="0">
        <f>ROUND(ROUND(AE261,0)*CX261,0)</f>
        <v/>
      </c>
      <c r="DG261" s="0">
        <f>ROUND(ROUND(AF261*AJ261,0)*CX261,0)</f>
        <v/>
      </c>
      <c r="DH261" s="0">
        <f>ROUND(ROUND(AG261*AK261,0)*CX261,0)</f>
        <v/>
      </c>
      <c r="DI261" s="0">
        <f>ROUND(ROUND(AH261,0)*CX261,0)</f>
        <v/>
      </c>
      <c r="DJ261" s="0">
        <f>DG261</f>
        <v/>
      </c>
      <c r="DK261" s="0" t="n">
        <v>0</v>
      </c>
      <c r="DL261" s="0" t="inlineStr"/>
      <c r="DM261" s="0" t="n">
        <v>0</v>
      </c>
      <c r="DN261" s="0" t="inlineStr"/>
      <c r="DO261" s="0" t="n">
        <v>0</v>
      </c>
    </row>
    <row r="262">
      <c r="A262" s="0">
        <f>ROW(Source!A703)</f>
        <v/>
      </c>
      <c r="B262" s="0" t="n">
        <v>78845955</v>
      </c>
      <c r="C262" s="0" t="n">
        <v>78850175</v>
      </c>
      <c r="D262" s="0" t="n">
        <v>29172516</v>
      </c>
      <c r="E262" s="0" t="n">
        <v>1</v>
      </c>
      <c r="F262" s="0" t="n">
        <v>1</v>
      </c>
      <c r="G262" s="0" t="n">
        <v>1</v>
      </c>
      <c r="H262" s="0" t="n">
        <v>2</v>
      </c>
      <c r="I262" s="0" t="inlineStr">
        <is>
          <t>030404</t>
        </is>
      </c>
      <c r="J262" s="0" t="inlineStr">
        <is>
          <t>ТСЭМ Московской обл., 030404, приказ Минстроя России №675/пр от 28.02.2017 № 264/пр</t>
        </is>
      </c>
      <c r="K262" s="0" t="inlineStr">
        <is>
          <t>Лебедки электрические тяговым усилием до 31,39 кН (3,2 т)</t>
        </is>
      </c>
      <c r="L262" s="0" t="n">
        <v>1368</v>
      </c>
      <c r="N262" s="0" t="n">
        <v>1011</v>
      </c>
      <c r="O262" s="0" t="inlineStr">
        <is>
          <t>маш.-ч</t>
        </is>
      </c>
      <c r="P262" s="0" t="inlineStr">
        <is>
          <t>маш.-ч</t>
        </is>
      </c>
      <c r="Q262" s="0" t="n">
        <v>1</v>
      </c>
      <c r="W262" s="0" t="n">
        <v>0</v>
      </c>
      <c r="X262" s="0" t="n">
        <v>1843081982</v>
      </c>
      <c r="Y262" s="0">
        <f>AT262</f>
        <v/>
      </c>
      <c r="AA262" s="0" t="n">
        <v>0</v>
      </c>
      <c r="AB262" s="0" t="n">
        <v>82.8</v>
      </c>
      <c r="AC262" s="0" t="n">
        <v>0</v>
      </c>
      <c r="AD262" s="0" t="n">
        <v>0</v>
      </c>
      <c r="AE262" s="0" t="n">
        <v>0</v>
      </c>
      <c r="AF262" s="0" t="n">
        <v>6.9</v>
      </c>
      <c r="AG262" s="0" t="n">
        <v>0</v>
      </c>
      <c r="AH262" s="0" t="n">
        <v>0</v>
      </c>
      <c r="AI262" s="0" t="n">
        <v>1</v>
      </c>
      <c r="AJ262" s="0" t="n">
        <v>12</v>
      </c>
      <c r="AK262" s="0" t="n">
        <v>52.25</v>
      </c>
      <c r="AL262" s="0" t="n">
        <v>1</v>
      </c>
      <c r="AM262" s="0" t="n">
        <v>2</v>
      </c>
      <c r="AN262" s="0" t="n">
        <v>0</v>
      </c>
      <c r="AO262" s="0" t="n">
        <v>1</v>
      </c>
      <c r="AP262" s="0" t="n">
        <v>1</v>
      </c>
      <c r="AQ262" s="0" t="n">
        <v>0</v>
      </c>
      <c r="AR262" s="0" t="n">
        <v>0</v>
      </c>
      <c r="AS262" s="0" t="inlineStr"/>
      <c r="AT262" s="0" t="n">
        <v>8.6</v>
      </c>
      <c r="AU262" s="0" t="inlineStr"/>
      <c r="AV262" s="0" t="n">
        <v>0</v>
      </c>
      <c r="AW262" s="0" t="n">
        <v>2</v>
      </c>
      <c r="AX262" s="0" t="n">
        <v>78850179</v>
      </c>
      <c r="AY262" s="0" t="n">
        <v>1</v>
      </c>
      <c r="AZ262" s="0" t="n">
        <v>0</v>
      </c>
      <c r="BA262" s="0" t="n">
        <v>256</v>
      </c>
      <c r="BB262" s="0" t="n">
        <v>0</v>
      </c>
      <c r="BC262" s="0" t="n">
        <v>0</v>
      </c>
      <c r="BD262" s="0" t="n">
        <v>0</v>
      </c>
      <c r="BE262" s="0" t="n">
        <v>0</v>
      </c>
      <c r="BF262" s="0" t="n">
        <v>0</v>
      </c>
      <c r="BG262" s="0" t="n">
        <v>0</v>
      </c>
      <c r="BH262" s="0" t="n">
        <v>0</v>
      </c>
      <c r="BI262" s="0" t="n">
        <v>0</v>
      </c>
      <c r="BJ262" s="0" t="n">
        <v>0</v>
      </c>
      <c r="BK262" s="0" t="n">
        <v>0</v>
      </c>
      <c r="BL262" s="0" t="n">
        <v>0</v>
      </c>
      <c r="BM262" s="0" t="n">
        <v>0</v>
      </c>
      <c r="BN262" s="0" t="n">
        <v>0</v>
      </c>
      <c r="BO262" s="0" t="n">
        <v>0</v>
      </c>
      <c r="BP262" s="0" t="n">
        <v>0</v>
      </c>
      <c r="BQ262" s="0" t="n">
        <v>0</v>
      </c>
      <c r="BR262" s="0" t="n">
        <v>0</v>
      </c>
      <c r="BS262" s="0" t="n">
        <v>0</v>
      </c>
      <c r="BT262" s="0" t="n">
        <v>0</v>
      </c>
      <c r="BU262" s="0" t="n">
        <v>0</v>
      </c>
      <c r="BV262" s="0" t="n">
        <v>0</v>
      </c>
      <c r="BW262" s="0" t="n">
        <v>0</v>
      </c>
      <c r="CV262" s="0" t="n">
        <v>0</v>
      </c>
      <c r="CW262" s="0">
        <f>ROUND(Y262*Source!I703*DO262,7)</f>
        <v/>
      </c>
      <c r="CX262" s="0">
        <f>ROUND(Y262*Source!I703,7)</f>
        <v/>
      </c>
      <c r="CY262" s="0">
        <f>AB262</f>
        <v/>
      </c>
      <c r="CZ262" s="0">
        <f>AF262</f>
        <v/>
      </c>
      <c r="DA262" s="0">
        <f>AJ262</f>
        <v/>
      </c>
      <c r="DB262" s="0">
        <f>ROUND(ROUND(AT262*CZ262,2),2)</f>
        <v/>
      </c>
      <c r="DC262" s="0">
        <f>ROUND(ROUND(AT262*AG262,2),2)</f>
        <v/>
      </c>
      <c r="DD262" s="0" t="inlineStr"/>
      <c r="DE262" s="0" t="inlineStr"/>
      <c r="DF262" s="0">
        <f>ROUND(ROUND(AE262,0)*CX262,0)</f>
        <v/>
      </c>
      <c r="DG262" s="0">
        <f>ROUND(ROUND(AF262*AJ262,0)*CX262,0)</f>
        <v/>
      </c>
      <c r="DH262" s="0">
        <f>ROUND(ROUND(AG262*AK262,0)*CX262,0)</f>
        <v/>
      </c>
      <c r="DI262" s="0">
        <f>ROUND(ROUND(AH262,0)*CX262,0)</f>
        <v/>
      </c>
      <c r="DJ262" s="0">
        <f>DG262</f>
        <v/>
      </c>
      <c r="DK262" s="0" t="n">
        <v>0</v>
      </c>
      <c r="DL262" s="0" t="inlineStr"/>
      <c r="DM262" s="0" t="n">
        <v>0</v>
      </c>
      <c r="DN262" s="0" t="inlineStr"/>
      <c r="DO262" s="0" t="n">
        <v>0</v>
      </c>
    </row>
    <row r="263">
      <c r="A263" s="0">
        <f>ROW(Source!A703)</f>
        <v/>
      </c>
      <c r="B263" s="0" t="n">
        <v>78845955</v>
      </c>
      <c r="C263" s="0" t="n">
        <v>78850175</v>
      </c>
      <c r="D263" s="0" t="n">
        <v>29174913</v>
      </c>
      <c r="E263" s="0" t="n">
        <v>1</v>
      </c>
      <c r="F263" s="0" t="n">
        <v>1</v>
      </c>
      <c r="G263" s="0" t="n">
        <v>1</v>
      </c>
      <c r="H263" s="0" t="n">
        <v>2</v>
      </c>
      <c r="I263" s="0" t="inlineStr">
        <is>
          <t>400001</t>
        </is>
      </c>
      <c r="J263" s="0" t="inlineStr">
        <is>
          <t>ТСЭМ Московской обл., 400001, приказ Минстроя России №675/пр от 28.02.2017 № 264/пр</t>
        </is>
      </c>
      <c r="K263" s="0" t="inlineStr">
        <is>
          <t>Автомобили бортовые, грузоподъемность до 5 т</t>
        </is>
      </c>
      <c r="L263" s="0" t="n">
        <v>1368</v>
      </c>
      <c r="N263" s="0" t="n">
        <v>1011</v>
      </c>
      <c r="O263" s="0" t="inlineStr">
        <is>
          <t>маш.-ч</t>
        </is>
      </c>
      <c r="P263" s="0" t="inlineStr">
        <is>
          <t>маш.-ч</t>
        </is>
      </c>
      <c r="Q263" s="0" t="n">
        <v>1</v>
      </c>
      <c r="W263" s="0" t="n">
        <v>0</v>
      </c>
      <c r="X263" s="0" t="n">
        <v>1230759911</v>
      </c>
      <c r="Y263" s="0">
        <f>AT263</f>
        <v/>
      </c>
      <c r="AA263" s="0" t="n">
        <v>0</v>
      </c>
      <c r="AB263" s="0" t="n">
        <v>2177.51</v>
      </c>
      <c r="AC263" s="0" t="n">
        <v>606.1</v>
      </c>
      <c r="AD263" s="0" t="n">
        <v>0</v>
      </c>
      <c r="AE263" s="0" t="n">
        <v>0</v>
      </c>
      <c r="AF263" s="0" t="n">
        <v>87.17</v>
      </c>
      <c r="AG263" s="0" t="n">
        <v>11.6</v>
      </c>
      <c r="AH263" s="0" t="n">
        <v>0</v>
      </c>
      <c r="AI263" s="0" t="n">
        <v>1</v>
      </c>
      <c r="AJ263" s="0" t="n">
        <v>24.98</v>
      </c>
      <c r="AK263" s="0" t="n">
        <v>52.25</v>
      </c>
      <c r="AL263" s="0" t="n">
        <v>1</v>
      </c>
      <c r="AM263" s="0" t="n">
        <v>2</v>
      </c>
      <c r="AN263" s="0" t="n">
        <v>0</v>
      </c>
      <c r="AO263" s="0" t="n">
        <v>1</v>
      </c>
      <c r="AP263" s="0" t="n">
        <v>1</v>
      </c>
      <c r="AQ263" s="0" t="n">
        <v>0</v>
      </c>
      <c r="AR263" s="0" t="n">
        <v>0</v>
      </c>
      <c r="AS263" s="0" t="inlineStr"/>
      <c r="AT263" s="0" t="n">
        <v>0.19</v>
      </c>
      <c r="AU263" s="0" t="inlineStr"/>
      <c r="AV263" s="0" t="n">
        <v>0</v>
      </c>
      <c r="AW263" s="0" t="n">
        <v>2</v>
      </c>
      <c r="AX263" s="0" t="n">
        <v>78850180</v>
      </c>
      <c r="AY263" s="0" t="n">
        <v>1</v>
      </c>
      <c r="AZ263" s="0" t="n">
        <v>0</v>
      </c>
      <c r="BA263" s="0" t="n">
        <v>257</v>
      </c>
      <c r="BB263" s="0" t="n">
        <v>0</v>
      </c>
      <c r="BC263" s="0" t="n">
        <v>0</v>
      </c>
      <c r="BD263" s="0" t="n">
        <v>0</v>
      </c>
      <c r="BE263" s="0" t="n">
        <v>0</v>
      </c>
      <c r="BF263" s="0" t="n">
        <v>0</v>
      </c>
      <c r="BG263" s="0" t="n">
        <v>0</v>
      </c>
      <c r="BH263" s="0" t="n">
        <v>0</v>
      </c>
      <c r="BI263" s="0" t="n">
        <v>0</v>
      </c>
      <c r="BJ263" s="0" t="n">
        <v>0</v>
      </c>
      <c r="BK263" s="0" t="n">
        <v>0</v>
      </c>
      <c r="BL263" s="0" t="n">
        <v>0</v>
      </c>
      <c r="BM263" s="0" t="n">
        <v>0</v>
      </c>
      <c r="BN263" s="0" t="n">
        <v>0</v>
      </c>
      <c r="BO263" s="0" t="n">
        <v>0</v>
      </c>
      <c r="BP263" s="0" t="n">
        <v>0</v>
      </c>
      <c r="BQ263" s="0" t="n">
        <v>0</v>
      </c>
      <c r="BR263" s="0" t="n">
        <v>0</v>
      </c>
      <c r="BS263" s="0" t="n">
        <v>0</v>
      </c>
      <c r="BT263" s="0" t="n">
        <v>0</v>
      </c>
      <c r="BU263" s="0" t="n">
        <v>0</v>
      </c>
      <c r="BV263" s="0" t="n">
        <v>0</v>
      </c>
      <c r="BW263" s="0" t="n">
        <v>0</v>
      </c>
      <c r="CV263" s="0" t="n">
        <v>0</v>
      </c>
      <c r="CW263" s="0">
        <f>ROUND(Y263*Source!I703*DO263,7)</f>
        <v/>
      </c>
      <c r="CX263" s="0">
        <f>ROUND(Y263*Source!I703,7)</f>
        <v/>
      </c>
      <c r="CY263" s="0">
        <f>AB263</f>
        <v/>
      </c>
      <c r="CZ263" s="0">
        <f>AF263</f>
        <v/>
      </c>
      <c r="DA263" s="0">
        <f>AJ263</f>
        <v/>
      </c>
      <c r="DB263" s="0">
        <f>ROUND(ROUND(AT263*CZ263,2),2)</f>
        <v/>
      </c>
      <c r="DC263" s="0">
        <f>ROUND(ROUND(AT263*AG263,2),2)</f>
        <v/>
      </c>
      <c r="DD263" s="0" t="inlineStr"/>
      <c r="DE263" s="0" t="inlineStr"/>
      <c r="DF263" s="0">
        <f>ROUND(ROUND(AE263,0)*CX263,0)</f>
        <v/>
      </c>
      <c r="DG263" s="0">
        <f>ROUND(ROUND(AF263*AJ263,0)*CX263,0)</f>
        <v/>
      </c>
      <c r="DH263" s="0">
        <f>ROUND(ROUND(AG263*AK263,0)*CX263,0)</f>
        <v/>
      </c>
      <c r="DI263" s="0">
        <f>ROUND(ROUND(AH263,0)*CX263,0)</f>
        <v/>
      </c>
      <c r="DJ263" s="0">
        <f>DG263</f>
        <v/>
      </c>
      <c r="DK263" s="0" t="n">
        <v>0</v>
      </c>
      <c r="DL263" s="0" t="inlineStr"/>
      <c r="DM263" s="0" t="n">
        <v>0</v>
      </c>
      <c r="DN263" s="0" t="inlineStr"/>
      <c r="DO263" s="0" t="n">
        <v>0</v>
      </c>
    </row>
    <row r="264">
      <c r="A264" s="0">
        <f>ROW(Source!A703)</f>
        <v/>
      </c>
      <c r="B264" s="0" t="n">
        <v>78845955</v>
      </c>
      <c r="C264" s="0" t="n">
        <v>78850175</v>
      </c>
      <c r="D264" s="0" t="n">
        <v>29107906</v>
      </c>
      <c r="E264" s="0" t="n">
        <v>1</v>
      </c>
      <c r="F264" s="0" t="n">
        <v>1</v>
      </c>
      <c r="G264" s="0" t="n">
        <v>1</v>
      </c>
      <c r="H264" s="0" t="n">
        <v>3</v>
      </c>
      <c r="I264" s="0" t="inlineStr">
        <is>
          <t>101-0309</t>
        </is>
      </c>
      <c r="J264" s="0" t="inlineStr">
        <is>
          <t>ТССЦ Московской обл., 101-0309, приказ Минстроя России №675/пр от 28.02.2017 № 254/пр</t>
        </is>
      </c>
      <c r="K264" s="0" t="inlineStr">
        <is>
          <t>Канаты пеньковые пропитанные</t>
        </is>
      </c>
      <c r="L264" s="0" t="n">
        <v>1348</v>
      </c>
      <c r="N264" s="0" t="n">
        <v>1009</v>
      </c>
      <c r="O264" s="0" t="inlineStr">
        <is>
          <t>т</t>
        </is>
      </c>
      <c r="P264" s="0" t="inlineStr">
        <is>
          <t>т</t>
        </is>
      </c>
      <c r="Q264" s="0" t="n">
        <v>1000</v>
      </c>
      <c r="W264" s="0" t="n">
        <v>0</v>
      </c>
      <c r="X264" s="0" t="n">
        <v>-399561490</v>
      </c>
      <c r="Y264" s="0">
        <f>AT264</f>
        <v/>
      </c>
      <c r="AA264" s="0" t="n">
        <v>233843</v>
      </c>
      <c r="AB264" s="0" t="n">
        <v>0</v>
      </c>
      <c r="AC264" s="0" t="n">
        <v>0</v>
      </c>
      <c r="AD264" s="0" t="n">
        <v>0</v>
      </c>
      <c r="AE264" s="0" t="n">
        <v>37900</v>
      </c>
      <c r="AF264" s="0" t="n">
        <v>0</v>
      </c>
      <c r="AG264" s="0" t="n">
        <v>0</v>
      </c>
      <c r="AH264" s="0" t="n">
        <v>0</v>
      </c>
      <c r="AI264" s="0" t="n">
        <v>6.17</v>
      </c>
      <c r="AJ264" s="0" t="n">
        <v>1</v>
      </c>
      <c r="AK264" s="0" t="n">
        <v>1</v>
      </c>
      <c r="AL264" s="0" t="n">
        <v>1</v>
      </c>
      <c r="AM264" s="0" t="n">
        <v>2</v>
      </c>
      <c r="AN264" s="0" t="n">
        <v>0</v>
      </c>
      <c r="AO264" s="0" t="n">
        <v>1</v>
      </c>
      <c r="AP264" s="0" t="n">
        <v>1</v>
      </c>
      <c r="AQ264" s="0" t="n">
        <v>0</v>
      </c>
      <c r="AR264" s="0" t="n">
        <v>0</v>
      </c>
      <c r="AS264" s="0" t="inlineStr"/>
      <c r="AT264" s="0" t="n">
        <v>0.0001</v>
      </c>
      <c r="AU264" s="0" t="inlineStr"/>
      <c r="AV264" s="0" t="n">
        <v>0</v>
      </c>
      <c r="AW264" s="0" t="n">
        <v>2</v>
      </c>
      <c r="AX264" s="0" t="n">
        <v>78850181</v>
      </c>
      <c r="AY264" s="0" t="n">
        <v>1</v>
      </c>
      <c r="AZ264" s="0" t="n">
        <v>0</v>
      </c>
      <c r="BA264" s="0" t="n">
        <v>258</v>
      </c>
      <c r="BB264" s="0" t="n">
        <v>0</v>
      </c>
      <c r="BC264" s="0" t="n">
        <v>0</v>
      </c>
      <c r="BD264" s="0" t="n">
        <v>0</v>
      </c>
      <c r="BE264" s="0" t="n">
        <v>0</v>
      </c>
      <c r="BF264" s="0" t="n">
        <v>0</v>
      </c>
      <c r="BG264" s="0" t="n">
        <v>0</v>
      </c>
      <c r="BH264" s="0" t="n">
        <v>0</v>
      </c>
      <c r="BI264" s="0" t="n">
        <v>0</v>
      </c>
      <c r="BJ264" s="0" t="n">
        <v>0</v>
      </c>
      <c r="BK264" s="0" t="n">
        <v>0</v>
      </c>
      <c r="BL264" s="0" t="n">
        <v>0</v>
      </c>
      <c r="BM264" s="0" t="n">
        <v>0</v>
      </c>
      <c r="BN264" s="0" t="n">
        <v>0</v>
      </c>
      <c r="BO264" s="0" t="n">
        <v>0</v>
      </c>
      <c r="BP264" s="0" t="n">
        <v>0</v>
      </c>
      <c r="BQ264" s="0" t="n">
        <v>0</v>
      </c>
      <c r="BR264" s="0" t="n">
        <v>0</v>
      </c>
      <c r="BS264" s="0" t="n">
        <v>0</v>
      </c>
      <c r="BT264" s="0" t="n">
        <v>0</v>
      </c>
      <c r="BU264" s="0" t="n">
        <v>0</v>
      </c>
      <c r="BV264" s="0" t="n">
        <v>0</v>
      </c>
      <c r="BW264" s="0" t="n">
        <v>0</v>
      </c>
      <c r="CV264" s="0" t="n">
        <v>0</v>
      </c>
      <c r="CW264" s="0" t="n">
        <v>0</v>
      </c>
      <c r="CX264" s="0">
        <f>ROUND(Y264*Source!I703,7)</f>
        <v/>
      </c>
      <c r="CY264" s="0">
        <f>AA264</f>
        <v/>
      </c>
      <c r="CZ264" s="0">
        <f>AE264</f>
        <v/>
      </c>
      <c r="DA264" s="0">
        <f>AI264</f>
        <v/>
      </c>
      <c r="DB264" s="0">
        <f>ROUND(ROUND(AT264*CZ264,2),2)</f>
        <v/>
      </c>
      <c r="DC264" s="0">
        <f>ROUND(ROUND(AT264*AG264,2),2)</f>
        <v/>
      </c>
      <c r="DD264" s="0" t="inlineStr"/>
      <c r="DE264" s="0" t="inlineStr"/>
      <c r="DF264" s="0">
        <f>ROUND(ROUND(AE264*AI264,0)*CX264,0)</f>
        <v/>
      </c>
      <c r="DG264" s="0">
        <f>ROUND(ROUND(AF264,0)*CX264,0)</f>
        <v/>
      </c>
      <c r="DH264" s="0">
        <f>ROUND(ROUND(AG264,0)*CX264,0)</f>
        <v/>
      </c>
      <c r="DI264" s="0">
        <f>ROUND(ROUND(AH264,0)*CX264,0)</f>
        <v/>
      </c>
      <c r="DJ264" s="0">
        <f>DF264</f>
        <v/>
      </c>
      <c r="DK264" s="0" t="n">
        <v>0</v>
      </c>
      <c r="DL264" s="0" t="inlineStr"/>
      <c r="DM264" s="0" t="n">
        <v>0</v>
      </c>
      <c r="DN264" s="0" t="inlineStr"/>
      <c r="DO264" s="0" t="n">
        <v>0</v>
      </c>
    </row>
    <row r="265">
      <c r="A265" s="0">
        <f>ROW(Source!A703)</f>
        <v/>
      </c>
      <c r="B265" s="0" t="n">
        <v>78845955</v>
      </c>
      <c r="C265" s="0" t="n">
        <v>78850175</v>
      </c>
      <c r="D265" s="0" t="n">
        <v>29113598</v>
      </c>
      <c r="E265" s="0" t="n">
        <v>1</v>
      </c>
      <c r="F265" s="0" t="n">
        <v>1</v>
      </c>
      <c r="G265" s="0" t="n">
        <v>1</v>
      </c>
      <c r="H265" s="0" t="n">
        <v>3</v>
      </c>
      <c r="I265" s="0" t="inlineStr">
        <is>
          <t>101-0797</t>
        </is>
      </c>
      <c r="J265" s="0" t="inlineStr">
        <is>
          <t>ТССЦ Московской обл., 101-0797, приказ Минстроя России №675/пр от 28.02.2017 № 254/пр</t>
        </is>
      </c>
      <c r="K265" s="0" t="inlineStr">
        <is>
          <t>Проволока горячекатаная в мотках, диаметром 6,3-6,5 мм</t>
        </is>
      </c>
      <c r="L265" s="0" t="n">
        <v>1348</v>
      </c>
      <c r="N265" s="0" t="n">
        <v>1009</v>
      </c>
      <c r="O265" s="0" t="inlineStr">
        <is>
          <t>т</t>
        </is>
      </c>
      <c r="P265" s="0" t="inlineStr">
        <is>
          <t>т</t>
        </is>
      </c>
      <c r="Q265" s="0" t="n">
        <v>1000</v>
      </c>
      <c r="W265" s="0" t="n">
        <v>0</v>
      </c>
      <c r="X265" s="0" t="n">
        <v>-1012359093</v>
      </c>
      <c r="Y265" s="0">
        <f>AT265</f>
        <v/>
      </c>
      <c r="AA265" s="0" t="n">
        <v>51012.04</v>
      </c>
      <c r="AB265" s="0" t="n">
        <v>0</v>
      </c>
      <c r="AC265" s="0" t="n">
        <v>0</v>
      </c>
      <c r="AD265" s="0" t="n">
        <v>0</v>
      </c>
      <c r="AE265" s="0" t="n">
        <v>4455.2</v>
      </c>
      <c r="AF265" s="0" t="n">
        <v>0</v>
      </c>
      <c r="AG265" s="0" t="n">
        <v>0</v>
      </c>
      <c r="AH265" s="0" t="n">
        <v>0</v>
      </c>
      <c r="AI265" s="0" t="n">
        <v>11.45</v>
      </c>
      <c r="AJ265" s="0" t="n">
        <v>1</v>
      </c>
      <c r="AK265" s="0" t="n">
        <v>1</v>
      </c>
      <c r="AL265" s="0" t="n">
        <v>1</v>
      </c>
      <c r="AM265" s="0" t="n">
        <v>2</v>
      </c>
      <c r="AN265" s="0" t="n">
        <v>0</v>
      </c>
      <c r="AO265" s="0" t="n">
        <v>1</v>
      </c>
      <c r="AP265" s="0" t="n">
        <v>1</v>
      </c>
      <c r="AQ265" s="0" t="n">
        <v>0</v>
      </c>
      <c r="AR265" s="0" t="n">
        <v>0</v>
      </c>
      <c r="AS265" s="0" t="inlineStr"/>
      <c r="AT265" s="0" t="n">
        <v>3e-05</v>
      </c>
      <c r="AU265" s="0" t="inlineStr"/>
      <c r="AV265" s="0" t="n">
        <v>0</v>
      </c>
      <c r="AW265" s="0" t="n">
        <v>2</v>
      </c>
      <c r="AX265" s="0" t="n">
        <v>78850182</v>
      </c>
      <c r="AY265" s="0" t="n">
        <v>1</v>
      </c>
      <c r="AZ265" s="0" t="n">
        <v>0</v>
      </c>
      <c r="BA265" s="0" t="n">
        <v>259</v>
      </c>
      <c r="BB265" s="0" t="n">
        <v>0</v>
      </c>
      <c r="BC265" s="0" t="n">
        <v>0</v>
      </c>
      <c r="BD265" s="0" t="n">
        <v>0</v>
      </c>
      <c r="BE265" s="0" t="n">
        <v>0</v>
      </c>
      <c r="BF265" s="0" t="n">
        <v>0</v>
      </c>
      <c r="BG265" s="0" t="n">
        <v>0</v>
      </c>
      <c r="BH265" s="0" t="n">
        <v>0</v>
      </c>
      <c r="BI265" s="0" t="n">
        <v>0</v>
      </c>
      <c r="BJ265" s="0" t="n">
        <v>0</v>
      </c>
      <c r="BK265" s="0" t="n">
        <v>0</v>
      </c>
      <c r="BL265" s="0" t="n">
        <v>0</v>
      </c>
      <c r="BM265" s="0" t="n">
        <v>0</v>
      </c>
      <c r="BN265" s="0" t="n">
        <v>0</v>
      </c>
      <c r="BO265" s="0" t="n">
        <v>0</v>
      </c>
      <c r="BP265" s="0" t="n">
        <v>0</v>
      </c>
      <c r="BQ265" s="0" t="n">
        <v>0</v>
      </c>
      <c r="BR265" s="0" t="n">
        <v>0</v>
      </c>
      <c r="BS265" s="0" t="n">
        <v>0</v>
      </c>
      <c r="BT265" s="0" t="n">
        <v>0</v>
      </c>
      <c r="BU265" s="0" t="n">
        <v>0</v>
      </c>
      <c r="BV265" s="0" t="n">
        <v>0</v>
      </c>
      <c r="BW265" s="0" t="n">
        <v>0</v>
      </c>
      <c r="CV265" s="0" t="n">
        <v>0</v>
      </c>
      <c r="CW265" s="0" t="n">
        <v>0</v>
      </c>
      <c r="CX265" s="0">
        <f>ROUND(Y265*Source!I703,7)</f>
        <v/>
      </c>
      <c r="CY265" s="0">
        <f>AA265</f>
        <v/>
      </c>
      <c r="CZ265" s="0">
        <f>AE265</f>
        <v/>
      </c>
      <c r="DA265" s="0">
        <f>AI265</f>
        <v/>
      </c>
      <c r="DB265" s="0">
        <f>ROUND(ROUND(AT265*CZ265,2),2)</f>
        <v/>
      </c>
      <c r="DC265" s="0">
        <f>ROUND(ROUND(AT265*AG265,2),2)</f>
        <v/>
      </c>
      <c r="DD265" s="0" t="inlineStr"/>
      <c r="DE265" s="0" t="inlineStr"/>
      <c r="DF265" s="0">
        <f>ROUND(ROUND(AE265*AI265,0)*CX265,0)</f>
        <v/>
      </c>
      <c r="DG265" s="0">
        <f>ROUND(ROUND(AF265,0)*CX265,0)</f>
        <v/>
      </c>
      <c r="DH265" s="0">
        <f>ROUND(ROUND(AG265,0)*CX265,0)</f>
        <v/>
      </c>
      <c r="DI265" s="0">
        <f>ROUND(ROUND(AH265,0)*CX265,0)</f>
        <v/>
      </c>
      <c r="DJ265" s="0">
        <f>DF265</f>
        <v/>
      </c>
      <c r="DK265" s="0" t="n">
        <v>0</v>
      </c>
      <c r="DL265" s="0" t="inlineStr"/>
      <c r="DM265" s="0" t="n">
        <v>0</v>
      </c>
      <c r="DN265" s="0" t="inlineStr"/>
      <c r="DO265" s="0" t="n">
        <v>0</v>
      </c>
    </row>
    <row r="266">
      <c r="A266" s="0">
        <f>ROW(Source!A703)</f>
        <v/>
      </c>
      <c r="B266" s="0" t="n">
        <v>78845955</v>
      </c>
      <c r="C266" s="0" t="n">
        <v>78850175</v>
      </c>
      <c r="D266" s="0" t="n">
        <v>29113797</v>
      </c>
      <c r="E266" s="0" t="n">
        <v>1</v>
      </c>
      <c r="F266" s="0" t="n">
        <v>1</v>
      </c>
      <c r="G266" s="0" t="n">
        <v>1</v>
      </c>
      <c r="H266" s="0" t="n">
        <v>3</v>
      </c>
      <c r="I266" s="0" t="inlineStr">
        <is>
          <t>101-1019</t>
        </is>
      </c>
      <c r="J266" s="0" t="inlineStr">
        <is>
          <t>ТССЦ Московской обл., 101-1019, приказ Минстроя России №675/пр от 28.02.2017 № 254/пр</t>
        </is>
      </c>
      <c r="K266" s="0" t="inlineStr">
        <is>
          <t>Швеллеры № 40 из стали марки Ст0</t>
        </is>
      </c>
      <c r="L266" s="0" t="n">
        <v>1348</v>
      </c>
      <c r="N266" s="0" t="n">
        <v>1009</v>
      </c>
      <c r="O266" s="0" t="inlineStr">
        <is>
          <t>т</t>
        </is>
      </c>
      <c r="P266" s="0" t="inlineStr">
        <is>
          <t>т</t>
        </is>
      </c>
      <c r="Q266" s="0" t="n">
        <v>1000</v>
      </c>
      <c r="W266" s="0" t="n">
        <v>0</v>
      </c>
      <c r="X266" s="0" t="n">
        <v>-61748979</v>
      </c>
      <c r="Y266" s="0">
        <f>AT266</f>
        <v/>
      </c>
      <c r="AA266" s="0" t="n">
        <v>160638</v>
      </c>
      <c r="AB266" s="0" t="n">
        <v>0</v>
      </c>
      <c r="AC266" s="0" t="n">
        <v>0</v>
      </c>
      <c r="AD266" s="0" t="n">
        <v>0</v>
      </c>
      <c r="AE266" s="0" t="n">
        <v>4920</v>
      </c>
      <c r="AF266" s="0" t="n">
        <v>0</v>
      </c>
      <c r="AG266" s="0" t="n">
        <v>0</v>
      </c>
      <c r="AH266" s="0" t="n">
        <v>0</v>
      </c>
      <c r="AI266" s="0" t="n">
        <v>32.65</v>
      </c>
      <c r="AJ266" s="0" t="n">
        <v>1</v>
      </c>
      <c r="AK266" s="0" t="n">
        <v>1</v>
      </c>
      <c r="AL266" s="0" t="n">
        <v>1</v>
      </c>
      <c r="AM266" s="0" t="n">
        <v>2</v>
      </c>
      <c r="AN266" s="0" t="n">
        <v>0</v>
      </c>
      <c r="AO266" s="0" t="n">
        <v>1</v>
      </c>
      <c r="AP266" s="0" t="n">
        <v>1</v>
      </c>
      <c r="AQ266" s="0" t="n">
        <v>0</v>
      </c>
      <c r="AR266" s="0" t="n">
        <v>0</v>
      </c>
      <c r="AS266" s="0" t="inlineStr"/>
      <c r="AT266" s="0" t="n">
        <v>0.00194</v>
      </c>
      <c r="AU266" s="0" t="inlineStr"/>
      <c r="AV266" s="0" t="n">
        <v>0</v>
      </c>
      <c r="AW266" s="0" t="n">
        <v>2</v>
      </c>
      <c r="AX266" s="0" t="n">
        <v>78850183</v>
      </c>
      <c r="AY266" s="0" t="n">
        <v>1</v>
      </c>
      <c r="AZ266" s="0" t="n">
        <v>0</v>
      </c>
      <c r="BA266" s="0" t="n">
        <v>260</v>
      </c>
      <c r="BB266" s="0" t="n">
        <v>0</v>
      </c>
      <c r="BC266" s="0" t="n">
        <v>0</v>
      </c>
      <c r="BD266" s="0" t="n">
        <v>0</v>
      </c>
      <c r="BE266" s="0" t="n">
        <v>0</v>
      </c>
      <c r="BF266" s="0" t="n">
        <v>0</v>
      </c>
      <c r="BG266" s="0" t="n">
        <v>0</v>
      </c>
      <c r="BH266" s="0" t="n">
        <v>0</v>
      </c>
      <c r="BI266" s="0" t="n">
        <v>0</v>
      </c>
      <c r="BJ266" s="0" t="n">
        <v>0</v>
      </c>
      <c r="BK266" s="0" t="n">
        <v>0</v>
      </c>
      <c r="BL266" s="0" t="n">
        <v>0</v>
      </c>
      <c r="BM266" s="0" t="n">
        <v>0</v>
      </c>
      <c r="BN266" s="0" t="n">
        <v>0</v>
      </c>
      <c r="BO266" s="0" t="n">
        <v>0</v>
      </c>
      <c r="BP266" s="0" t="n">
        <v>0</v>
      </c>
      <c r="BQ266" s="0" t="n">
        <v>0</v>
      </c>
      <c r="BR266" s="0" t="n">
        <v>0</v>
      </c>
      <c r="BS266" s="0" t="n">
        <v>0</v>
      </c>
      <c r="BT266" s="0" t="n">
        <v>0</v>
      </c>
      <c r="BU266" s="0" t="n">
        <v>0</v>
      </c>
      <c r="BV266" s="0" t="n">
        <v>0</v>
      </c>
      <c r="BW266" s="0" t="n">
        <v>0</v>
      </c>
      <c r="CV266" s="0" t="n">
        <v>0</v>
      </c>
      <c r="CW266" s="0" t="n">
        <v>0</v>
      </c>
      <c r="CX266" s="0">
        <f>ROUND(Y266*Source!I703,7)</f>
        <v/>
      </c>
      <c r="CY266" s="0">
        <f>AA266</f>
        <v/>
      </c>
      <c r="CZ266" s="0">
        <f>AE266</f>
        <v/>
      </c>
      <c r="DA266" s="0">
        <f>AI266</f>
        <v/>
      </c>
      <c r="DB266" s="0">
        <f>ROUND(ROUND(AT266*CZ266,2),2)</f>
        <v/>
      </c>
      <c r="DC266" s="0">
        <f>ROUND(ROUND(AT266*AG266,2),2)</f>
        <v/>
      </c>
      <c r="DD266" s="0" t="inlineStr"/>
      <c r="DE266" s="0" t="inlineStr"/>
      <c r="DF266" s="0">
        <f>ROUND(ROUND(AE266*AI266,0)*CX266,0)</f>
        <v/>
      </c>
      <c r="DG266" s="0">
        <f>ROUND(ROUND(AF266,0)*CX266,0)</f>
        <v/>
      </c>
      <c r="DH266" s="0">
        <f>ROUND(ROUND(AG266,0)*CX266,0)</f>
        <v/>
      </c>
      <c r="DI266" s="0">
        <f>ROUND(ROUND(AH266,0)*CX266,0)</f>
        <v/>
      </c>
      <c r="DJ266" s="0">
        <f>DF266</f>
        <v/>
      </c>
      <c r="DK266" s="0" t="n">
        <v>0</v>
      </c>
      <c r="DL266" s="0" t="inlineStr"/>
      <c r="DM266" s="0" t="n">
        <v>0</v>
      </c>
      <c r="DN266" s="0" t="inlineStr"/>
      <c r="DO266" s="0" t="n">
        <v>0</v>
      </c>
    </row>
    <row r="267">
      <c r="A267" s="0">
        <f>ROW(Source!A703)</f>
        <v/>
      </c>
      <c r="B267" s="0" t="n">
        <v>78845955</v>
      </c>
      <c r="C267" s="0" t="n">
        <v>78850175</v>
      </c>
      <c r="D267" s="0" t="n">
        <v>29114247</v>
      </c>
      <c r="E267" s="0" t="n">
        <v>1</v>
      </c>
      <c r="F267" s="0" t="n">
        <v>1</v>
      </c>
      <c r="G267" s="0" t="n">
        <v>1</v>
      </c>
      <c r="H267" s="0" t="n">
        <v>3</v>
      </c>
      <c r="I267" s="0" t="inlineStr">
        <is>
          <t>101-1714</t>
        </is>
      </c>
      <c r="J267" s="0" t="inlineStr">
        <is>
          <t>ТССЦ Московской обл., 101-1714, приказ Минстроя России №675/пр от 28.02.2017 № 254/пр</t>
        </is>
      </c>
      <c r="K267" s="0" t="inlineStr">
        <is>
          <t>Болты с гайками и шайбами строительные</t>
        </is>
      </c>
      <c r="L267" s="0" t="n">
        <v>1348</v>
      </c>
      <c r="N267" s="0" t="n">
        <v>1009</v>
      </c>
      <c r="O267" s="0" t="inlineStr">
        <is>
          <t>т</t>
        </is>
      </c>
      <c r="P267" s="0" t="inlineStr">
        <is>
          <t>т</t>
        </is>
      </c>
      <c r="Q267" s="0" t="n">
        <v>1000</v>
      </c>
      <c r="W267" s="0" t="n">
        <v>0</v>
      </c>
      <c r="X267" s="0" t="n">
        <v>969423507</v>
      </c>
      <c r="Y267" s="0">
        <f>AT267</f>
        <v/>
      </c>
      <c r="AA267" s="0" t="n">
        <v>152324.17</v>
      </c>
      <c r="AB267" s="0" t="n">
        <v>0</v>
      </c>
      <c r="AC267" s="0" t="n">
        <v>0</v>
      </c>
      <c r="AD267" s="0" t="n">
        <v>0</v>
      </c>
      <c r="AE267" s="0" t="n">
        <v>9040.01</v>
      </c>
      <c r="AF267" s="0" t="n">
        <v>0</v>
      </c>
      <c r="AG267" s="0" t="n">
        <v>0</v>
      </c>
      <c r="AH267" s="0" t="n">
        <v>0</v>
      </c>
      <c r="AI267" s="0" t="n">
        <v>16.85</v>
      </c>
      <c r="AJ267" s="0" t="n">
        <v>1</v>
      </c>
      <c r="AK267" s="0" t="n">
        <v>1</v>
      </c>
      <c r="AL267" s="0" t="n">
        <v>1</v>
      </c>
      <c r="AM267" s="0" t="n">
        <v>2</v>
      </c>
      <c r="AN267" s="0" t="n">
        <v>0</v>
      </c>
      <c r="AO267" s="0" t="n">
        <v>1</v>
      </c>
      <c r="AP267" s="0" t="n">
        <v>1</v>
      </c>
      <c r="AQ267" s="0" t="n">
        <v>0</v>
      </c>
      <c r="AR267" s="0" t="n">
        <v>0</v>
      </c>
      <c r="AS267" s="0" t="inlineStr"/>
      <c r="AT267" s="0" t="n">
        <v>0.022</v>
      </c>
      <c r="AU267" s="0" t="inlineStr"/>
      <c r="AV267" s="0" t="n">
        <v>0</v>
      </c>
      <c r="AW267" s="0" t="n">
        <v>2</v>
      </c>
      <c r="AX267" s="0" t="n">
        <v>78850184</v>
      </c>
      <c r="AY267" s="0" t="n">
        <v>1</v>
      </c>
      <c r="AZ267" s="0" t="n">
        <v>0</v>
      </c>
      <c r="BA267" s="0" t="n">
        <v>261</v>
      </c>
      <c r="BB267" s="0" t="n">
        <v>0</v>
      </c>
      <c r="BC267" s="0" t="n">
        <v>0</v>
      </c>
      <c r="BD267" s="0" t="n">
        <v>0</v>
      </c>
      <c r="BE267" s="0" t="n">
        <v>0</v>
      </c>
      <c r="BF267" s="0" t="n">
        <v>0</v>
      </c>
      <c r="BG267" s="0" t="n">
        <v>0</v>
      </c>
      <c r="BH267" s="0" t="n">
        <v>0</v>
      </c>
      <c r="BI267" s="0" t="n">
        <v>0</v>
      </c>
      <c r="BJ267" s="0" t="n">
        <v>0</v>
      </c>
      <c r="BK267" s="0" t="n">
        <v>0</v>
      </c>
      <c r="BL267" s="0" t="n">
        <v>0</v>
      </c>
      <c r="BM267" s="0" t="n">
        <v>0</v>
      </c>
      <c r="BN267" s="0" t="n">
        <v>0</v>
      </c>
      <c r="BO267" s="0" t="n">
        <v>0</v>
      </c>
      <c r="BP267" s="0" t="n">
        <v>0</v>
      </c>
      <c r="BQ267" s="0" t="n">
        <v>0</v>
      </c>
      <c r="BR267" s="0" t="n">
        <v>0</v>
      </c>
      <c r="BS267" s="0" t="n">
        <v>0</v>
      </c>
      <c r="BT267" s="0" t="n">
        <v>0</v>
      </c>
      <c r="BU267" s="0" t="n">
        <v>0</v>
      </c>
      <c r="BV267" s="0" t="n">
        <v>0</v>
      </c>
      <c r="BW267" s="0" t="n">
        <v>0</v>
      </c>
      <c r="CV267" s="0" t="n">
        <v>0</v>
      </c>
      <c r="CW267" s="0" t="n">
        <v>0</v>
      </c>
      <c r="CX267" s="0">
        <f>ROUND(Y267*Source!I703,7)</f>
        <v/>
      </c>
      <c r="CY267" s="0">
        <f>AA267</f>
        <v/>
      </c>
      <c r="CZ267" s="0">
        <f>AE267</f>
        <v/>
      </c>
      <c r="DA267" s="0">
        <f>AI267</f>
        <v/>
      </c>
      <c r="DB267" s="0">
        <f>ROUND(ROUND(AT267*CZ267,2),2)</f>
        <v/>
      </c>
      <c r="DC267" s="0">
        <f>ROUND(ROUND(AT267*AG267,2),2)</f>
        <v/>
      </c>
      <c r="DD267" s="0" t="inlineStr"/>
      <c r="DE267" s="0" t="inlineStr"/>
      <c r="DF267" s="0">
        <f>ROUND(ROUND(AE267*AI267,0)*CX267,0)</f>
        <v/>
      </c>
      <c r="DG267" s="0">
        <f>ROUND(ROUND(AF267,0)*CX267,0)</f>
        <v/>
      </c>
      <c r="DH267" s="0">
        <f>ROUND(ROUND(AG267,0)*CX267,0)</f>
        <v/>
      </c>
      <c r="DI267" s="0">
        <f>ROUND(ROUND(AH267,0)*CX267,0)</f>
        <v/>
      </c>
      <c r="DJ267" s="0">
        <f>DF267</f>
        <v/>
      </c>
      <c r="DK267" s="0" t="n">
        <v>0</v>
      </c>
      <c r="DL267" s="0" t="inlineStr"/>
      <c r="DM267" s="0" t="n">
        <v>0</v>
      </c>
      <c r="DN267" s="0" t="inlineStr"/>
      <c r="DO267" s="0" t="n">
        <v>0</v>
      </c>
    </row>
    <row r="268">
      <c r="A268" s="0">
        <f>ROW(Source!A703)</f>
        <v/>
      </c>
      <c r="B268" s="0" t="n">
        <v>78845955</v>
      </c>
      <c r="C268" s="0" t="n">
        <v>78850175</v>
      </c>
      <c r="D268" s="0" t="n">
        <v>29114332</v>
      </c>
      <c r="E268" s="0" t="n">
        <v>1</v>
      </c>
      <c r="F268" s="0" t="n">
        <v>1</v>
      </c>
      <c r="G268" s="0" t="n">
        <v>1</v>
      </c>
      <c r="H268" s="0" t="n">
        <v>3</v>
      </c>
      <c r="I268" s="0" t="inlineStr">
        <is>
          <t>101-1805</t>
        </is>
      </c>
      <c r="J268" s="0" t="inlineStr">
        <is>
          <t>ТССЦ Московской обл., 101-1805, приказ Минстроя России №675/пр от 28.02.2017 № 254/пр</t>
        </is>
      </c>
      <c r="K268" s="0" t="inlineStr">
        <is>
          <t>Гвозди строительные</t>
        </is>
      </c>
      <c r="L268" s="0" t="n">
        <v>1348</v>
      </c>
      <c r="N268" s="0" t="n">
        <v>1009</v>
      </c>
      <c r="O268" s="0" t="inlineStr">
        <is>
          <t>т</t>
        </is>
      </c>
      <c r="P268" s="0" t="inlineStr">
        <is>
          <t>т</t>
        </is>
      </c>
      <c r="Q268" s="0" t="n">
        <v>1000</v>
      </c>
      <c r="W268" s="0" t="n">
        <v>0</v>
      </c>
      <c r="X268" s="0" t="n">
        <v>1561117559</v>
      </c>
      <c r="Y268" s="0">
        <f>AT268</f>
        <v/>
      </c>
      <c r="AA268" s="0" t="n">
        <v>104567.94</v>
      </c>
      <c r="AB268" s="0" t="n">
        <v>0</v>
      </c>
      <c r="AC268" s="0" t="n">
        <v>0</v>
      </c>
      <c r="AD268" s="0" t="n">
        <v>0</v>
      </c>
      <c r="AE268" s="0" t="n">
        <v>11978</v>
      </c>
      <c r="AF268" s="0" t="n">
        <v>0</v>
      </c>
      <c r="AG268" s="0" t="n">
        <v>0</v>
      </c>
      <c r="AH268" s="0" t="n">
        <v>0</v>
      </c>
      <c r="AI268" s="0" t="n">
        <v>8.73</v>
      </c>
      <c r="AJ268" s="0" t="n">
        <v>1</v>
      </c>
      <c r="AK268" s="0" t="n">
        <v>1</v>
      </c>
      <c r="AL268" s="0" t="n">
        <v>1</v>
      </c>
      <c r="AM268" s="0" t="n">
        <v>2</v>
      </c>
      <c r="AN268" s="0" t="n">
        <v>0</v>
      </c>
      <c r="AO268" s="0" t="n">
        <v>1</v>
      </c>
      <c r="AP268" s="0" t="n">
        <v>1</v>
      </c>
      <c r="AQ268" s="0" t="n">
        <v>0</v>
      </c>
      <c r="AR268" s="0" t="n">
        <v>0</v>
      </c>
      <c r="AS268" s="0" t="inlineStr"/>
      <c r="AT268" s="0" t="n">
        <v>1e-05</v>
      </c>
      <c r="AU268" s="0" t="inlineStr"/>
      <c r="AV268" s="0" t="n">
        <v>0</v>
      </c>
      <c r="AW268" s="0" t="n">
        <v>2</v>
      </c>
      <c r="AX268" s="0" t="n">
        <v>78850185</v>
      </c>
      <c r="AY268" s="0" t="n">
        <v>1</v>
      </c>
      <c r="AZ268" s="0" t="n">
        <v>0</v>
      </c>
      <c r="BA268" s="0" t="n">
        <v>262</v>
      </c>
      <c r="BB268" s="0" t="n">
        <v>0</v>
      </c>
      <c r="BC268" s="0" t="n">
        <v>0</v>
      </c>
      <c r="BD268" s="0" t="n">
        <v>0</v>
      </c>
      <c r="BE268" s="0" t="n">
        <v>0</v>
      </c>
      <c r="BF268" s="0" t="n">
        <v>0</v>
      </c>
      <c r="BG268" s="0" t="n">
        <v>0</v>
      </c>
      <c r="BH268" s="0" t="n">
        <v>0</v>
      </c>
      <c r="BI268" s="0" t="n">
        <v>0</v>
      </c>
      <c r="BJ268" s="0" t="n">
        <v>0</v>
      </c>
      <c r="BK268" s="0" t="n">
        <v>0</v>
      </c>
      <c r="BL268" s="0" t="n">
        <v>0</v>
      </c>
      <c r="BM268" s="0" t="n">
        <v>0</v>
      </c>
      <c r="BN268" s="0" t="n">
        <v>0</v>
      </c>
      <c r="BO268" s="0" t="n">
        <v>0</v>
      </c>
      <c r="BP268" s="0" t="n">
        <v>0</v>
      </c>
      <c r="BQ268" s="0" t="n">
        <v>0</v>
      </c>
      <c r="BR268" s="0" t="n">
        <v>0</v>
      </c>
      <c r="BS268" s="0" t="n">
        <v>0</v>
      </c>
      <c r="BT268" s="0" t="n">
        <v>0</v>
      </c>
      <c r="BU268" s="0" t="n">
        <v>0</v>
      </c>
      <c r="BV268" s="0" t="n">
        <v>0</v>
      </c>
      <c r="BW268" s="0" t="n">
        <v>0</v>
      </c>
      <c r="CV268" s="0" t="n">
        <v>0</v>
      </c>
      <c r="CW268" s="0" t="n">
        <v>0</v>
      </c>
      <c r="CX268" s="0">
        <f>ROUND(Y268*Source!I703,7)</f>
        <v/>
      </c>
      <c r="CY268" s="0">
        <f>AA268</f>
        <v/>
      </c>
      <c r="CZ268" s="0">
        <f>AE268</f>
        <v/>
      </c>
      <c r="DA268" s="0">
        <f>AI268</f>
        <v/>
      </c>
      <c r="DB268" s="0">
        <f>ROUND(ROUND(AT268*CZ268,2),2)</f>
        <v/>
      </c>
      <c r="DC268" s="0">
        <f>ROUND(ROUND(AT268*AG268,2),2)</f>
        <v/>
      </c>
      <c r="DD268" s="0" t="inlineStr"/>
      <c r="DE268" s="0" t="inlineStr"/>
      <c r="DF268" s="0">
        <f>ROUND(ROUND(AE268*AI268,0)*CX268,0)</f>
        <v/>
      </c>
      <c r="DG268" s="0">
        <f>ROUND(ROUND(AF268,0)*CX268,0)</f>
        <v/>
      </c>
      <c r="DH268" s="0">
        <f>ROUND(ROUND(AG268,0)*CX268,0)</f>
        <v/>
      </c>
      <c r="DI268" s="0">
        <f>ROUND(ROUND(AH268,0)*CX268,0)</f>
        <v/>
      </c>
      <c r="DJ268" s="0">
        <f>DF268</f>
        <v/>
      </c>
      <c r="DK268" s="0" t="n">
        <v>0</v>
      </c>
      <c r="DL268" s="0" t="inlineStr"/>
      <c r="DM268" s="0" t="n">
        <v>0</v>
      </c>
      <c r="DN268" s="0" t="inlineStr"/>
      <c r="DO268" s="0" t="n">
        <v>0</v>
      </c>
    </row>
    <row r="269">
      <c r="A269" s="0">
        <f>ROW(Source!A703)</f>
        <v/>
      </c>
      <c r="B269" s="0" t="n">
        <v>78845955</v>
      </c>
      <c r="C269" s="0" t="n">
        <v>78850175</v>
      </c>
      <c r="D269" s="0" t="n">
        <v>29110606</v>
      </c>
      <c r="E269" s="0" t="n">
        <v>1</v>
      </c>
      <c r="F269" s="0" t="n">
        <v>1</v>
      </c>
      <c r="G269" s="0" t="n">
        <v>1</v>
      </c>
      <c r="H269" s="0" t="n">
        <v>3</v>
      </c>
      <c r="I269" s="0" t="inlineStr">
        <is>
          <t>101-2467</t>
        </is>
      </c>
      <c r="J269" s="0" t="inlineStr">
        <is>
          <t>ТССЦ Московской обл., 101-2467, приказ Минстроя России №675/пр от 28.02.2017 № 254/пр</t>
        </is>
      </c>
      <c r="K269" s="0" t="inlineStr">
        <is>
          <t>Растворитель марки Р-4</t>
        </is>
      </c>
      <c r="L269" s="0" t="n">
        <v>1348</v>
      </c>
      <c r="N269" s="0" t="n">
        <v>1009</v>
      </c>
      <c r="O269" s="0" t="inlineStr">
        <is>
          <t>т</t>
        </is>
      </c>
      <c r="P269" s="0" t="inlineStr">
        <is>
          <t>т</t>
        </is>
      </c>
      <c r="Q269" s="0" t="n">
        <v>1000</v>
      </c>
      <c r="W269" s="0" t="n">
        <v>0</v>
      </c>
      <c r="X269" s="0" t="n">
        <v>1170503714</v>
      </c>
      <c r="Y269" s="0">
        <f>AT269</f>
        <v/>
      </c>
      <c r="AA269" s="0" t="n">
        <v>111627</v>
      </c>
      <c r="AB269" s="0" t="n">
        <v>0</v>
      </c>
      <c r="AC269" s="0" t="n">
        <v>0</v>
      </c>
      <c r="AD269" s="0" t="n">
        <v>0</v>
      </c>
      <c r="AE269" s="0" t="n">
        <v>9420</v>
      </c>
      <c r="AF269" s="0" t="n">
        <v>0</v>
      </c>
      <c r="AG269" s="0" t="n">
        <v>0</v>
      </c>
      <c r="AH269" s="0" t="n">
        <v>0</v>
      </c>
      <c r="AI269" s="0" t="n">
        <v>11.85</v>
      </c>
      <c r="AJ269" s="0" t="n">
        <v>1</v>
      </c>
      <c r="AK269" s="0" t="n">
        <v>1</v>
      </c>
      <c r="AL269" s="0" t="n">
        <v>1</v>
      </c>
      <c r="AM269" s="0" t="n">
        <v>2</v>
      </c>
      <c r="AN269" s="0" t="n">
        <v>0</v>
      </c>
      <c r="AO269" s="0" t="n">
        <v>1</v>
      </c>
      <c r="AP269" s="0" t="n">
        <v>1</v>
      </c>
      <c r="AQ269" s="0" t="n">
        <v>0</v>
      </c>
      <c r="AR269" s="0" t="n">
        <v>0</v>
      </c>
      <c r="AS269" s="0" t="inlineStr"/>
      <c r="AT269" s="0" t="n">
        <v>0.0005999999999999999</v>
      </c>
      <c r="AU269" s="0" t="inlineStr"/>
      <c r="AV269" s="0" t="n">
        <v>0</v>
      </c>
      <c r="AW269" s="0" t="n">
        <v>2</v>
      </c>
      <c r="AX269" s="0" t="n">
        <v>78850186</v>
      </c>
      <c r="AY269" s="0" t="n">
        <v>1</v>
      </c>
      <c r="AZ269" s="0" t="n">
        <v>0</v>
      </c>
      <c r="BA269" s="0" t="n">
        <v>263</v>
      </c>
      <c r="BB269" s="0" t="n">
        <v>0</v>
      </c>
      <c r="BC269" s="0" t="n">
        <v>0</v>
      </c>
      <c r="BD269" s="0" t="n">
        <v>0</v>
      </c>
      <c r="BE269" s="0" t="n">
        <v>0</v>
      </c>
      <c r="BF269" s="0" t="n">
        <v>0</v>
      </c>
      <c r="BG269" s="0" t="n">
        <v>0</v>
      </c>
      <c r="BH269" s="0" t="n">
        <v>0</v>
      </c>
      <c r="BI269" s="0" t="n">
        <v>0</v>
      </c>
      <c r="BJ269" s="0" t="n">
        <v>0</v>
      </c>
      <c r="BK269" s="0" t="n">
        <v>0</v>
      </c>
      <c r="BL269" s="0" t="n">
        <v>0</v>
      </c>
      <c r="BM269" s="0" t="n">
        <v>0</v>
      </c>
      <c r="BN269" s="0" t="n">
        <v>0</v>
      </c>
      <c r="BO269" s="0" t="n">
        <v>0</v>
      </c>
      <c r="BP269" s="0" t="n">
        <v>0</v>
      </c>
      <c r="BQ269" s="0" t="n">
        <v>0</v>
      </c>
      <c r="BR269" s="0" t="n">
        <v>0</v>
      </c>
      <c r="BS269" s="0" t="n">
        <v>0</v>
      </c>
      <c r="BT269" s="0" t="n">
        <v>0</v>
      </c>
      <c r="BU269" s="0" t="n">
        <v>0</v>
      </c>
      <c r="BV269" s="0" t="n">
        <v>0</v>
      </c>
      <c r="BW269" s="0" t="n">
        <v>0</v>
      </c>
      <c r="CV269" s="0" t="n">
        <v>0</v>
      </c>
      <c r="CW269" s="0" t="n">
        <v>0</v>
      </c>
      <c r="CX269" s="0">
        <f>ROUND(Y269*Source!I703,7)</f>
        <v/>
      </c>
      <c r="CY269" s="0">
        <f>AA269</f>
        <v/>
      </c>
      <c r="CZ269" s="0">
        <f>AE269</f>
        <v/>
      </c>
      <c r="DA269" s="0">
        <f>AI269</f>
        <v/>
      </c>
      <c r="DB269" s="0">
        <f>ROUND(ROUND(AT269*CZ269,2),2)</f>
        <v/>
      </c>
      <c r="DC269" s="0">
        <f>ROUND(ROUND(AT269*AG269,2),2)</f>
        <v/>
      </c>
      <c r="DD269" s="0" t="inlineStr"/>
      <c r="DE269" s="0" t="inlineStr"/>
      <c r="DF269" s="0">
        <f>ROUND(ROUND(AE269*AI269,0)*CX269,0)</f>
        <v/>
      </c>
      <c r="DG269" s="0">
        <f>ROUND(ROUND(AF269,0)*CX269,0)</f>
        <v/>
      </c>
      <c r="DH269" s="0">
        <f>ROUND(ROUND(AG269,0)*CX269,0)</f>
        <v/>
      </c>
      <c r="DI269" s="0">
        <f>ROUND(ROUND(AH269,0)*CX269,0)</f>
        <v/>
      </c>
      <c r="DJ269" s="0">
        <f>DF269</f>
        <v/>
      </c>
      <c r="DK269" s="0" t="n">
        <v>0</v>
      </c>
      <c r="DL269" s="0" t="inlineStr"/>
      <c r="DM269" s="0" t="n">
        <v>0</v>
      </c>
      <c r="DN269" s="0" t="inlineStr"/>
      <c r="DO269" s="0" t="n">
        <v>0</v>
      </c>
    </row>
    <row r="270">
      <c r="A270" s="0">
        <f>ROW(Source!A703)</f>
        <v/>
      </c>
      <c r="B270" s="0" t="n">
        <v>78845955</v>
      </c>
      <c r="C270" s="0" t="n">
        <v>78850175</v>
      </c>
      <c r="D270" s="0" t="n">
        <v>29115467</v>
      </c>
      <c r="E270" s="0" t="n">
        <v>1</v>
      </c>
      <c r="F270" s="0" t="n">
        <v>1</v>
      </c>
      <c r="G270" s="0" t="n">
        <v>1</v>
      </c>
      <c r="H270" s="0" t="n">
        <v>3</v>
      </c>
      <c r="I270" s="0" t="inlineStr">
        <is>
          <t>102-0023</t>
        </is>
      </c>
      <c r="J270" s="0" t="inlineStr">
        <is>
          <t>ТССЦ Московской обл., 102-0023, приказ Минстроя России №675/пр от 28.02.2017 № 254/пр</t>
        </is>
      </c>
      <c r="K270" s="0" t="inlineStr">
        <is>
          <t>Бруски обрезные хвойных пород длиной 4-6,5 м, шириной 75-150 мм, толщиной 40-75 мм, I сорта</t>
        </is>
      </c>
      <c r="L270" s="0" t="n">
        <v>1339</v>
      </c>
      <c r="N270" s="0" t="n">
        <v>1007</v>
      </c>
      <c r="O270" s="0" t="inlineStr">
        <is>
          <t>м3</t>
        </is>
      </c>
      <c r="P270" s="0" t="inlineStr">
        <is>
          <t>м3</t>
        </is>
      </c>
      <c r="Q270" s="0" t="n">
        <v>1</v>
      </c>
      <c r="W270" s="0" t="n">
        <v>0</v>
      </c>
      <c r="X270" s="0" t="n">
        <v>-312411735</v>
      </c>
      <c r="Y270" s="0">
        <f>AT270</f>
        <v/>
      </c>
      <c r="AA270" s="0" t="n">
        <v>19158.89</v>
      </c>
      <c r="AB270" s="0" t="n">
        <v>0</v>
      </c>
      <c r="AC270" s="0" t="n">
        <v>0</v>
      </c>
      <c r="AD270" s="0" t="n">
        <v>0</v>
      </c>
      <c r="AE270" s="0" t="n">
        <v>1699.99</v>
      </c>
      <c r="AF270" s="0" t="n">
        <v>0</v>
      </c>
      <c r="AG270" s="0" t="n">
        <v>0</v>
      </c>
      <c r="AH270" s="0" t="n">
        <v>0</v>
      </c>
      <c r="AI270" s="0" t="n">
        <v>11.27</v>
      </c>
      <c r="AJ270" s="0" t="n">
        <v>1</v>
      </c>
      <c r="AK270" s="0" t="n">
        <v>1</v>
      </c>
      <c r="AL270" s="0" t="n">
        <v>1</v>
      </c>
      <c r="AM270" s="0" t="n">
        <v>2</v>
      </c>
      <c r="AN270" s="0" t="n">
        <v>0</v>
      </c>
      <c r="AO270" s="0" t="n">
        <v>1</v>
      </c>
      <c r="AP270" s="0" t="n">
        <v>1</v>
      </c>
      <c r="AQ270" s="0" t="n">
        <v>0</v>
      </c>
      <c r="AR270" s="0" t="n">
        <v>0</v>
      </c>
      <c r="AS270" s="0" t="inlineStr"/>
      <c r="AT270" s="0" t="n">
        <v>0.00103</v>
      </c>
      <c r="AU270" s="0" t="inlineStr"/>
      <c r="AV270" s="0" t="n">
        <v>0</v>
      </c>
      <c r="AW270" s="0" t="n">
        <v>2</v>
      </c>
      <c r="AX270" s="0" t="n">
        <v>78850187</v>
      </c>
      <c r="AY270" s="0" t="n">
        <v>1</v>
      </c>
      <c r="AZ270" s="0" t="n">
        <v>0</v>
      </c>
      <c r="BA270" s="0" t="n">
        <v>264</v>
      </c>
      <c r="BB270" s="0" t="n">
        <v>0</v>
      </c>
      <c r="BC270" s="0" t="n">
        <v>0</v>
      </c>
      <c r="BD270" s="0" t="n">
        <v>0</v>
      </c>
      <c r="BE270" s="0" t="n">
        <v>0</v>
      </c>
      <c r="BF270" s="0" t="n">
        <v>0</v>
      </c>
      <c r="BG270" s="0" t="n">
        <v>0</v>
      </c>
      <c r="BH270" s="0" t="n">
        <v>0</v>
      </c>
      <c r="BI270" s="0" t="n">
        <v>0</v>
      </c>
      <c r="BJ270" s="0" t="n">
        <v>0</v>
      </c>
      <c r="BK270" s="0" t="n">
        <v>0</v>
      </c>
      <c r="BL270" s="0" t="n">
        <v>0</v>
      </c>
      <c r="BM270" s="0" t="n">
        <v>0</v>
      </c>
      <c r="BN270" s="0" t="n">
        <v>0</v>
      </c>
      <c r="BO270" s="0" t="n">
        <v>0</v>
      </c>
      <c r="BP270" s="0" t="n">
        <v>0</v>
      </c>
      <c r="BQ270" s="0" t="n">
        <v>0</v>
      </c>
      <c r="BR270" s="0" t="n">
        <v>0</v>
      </c>
      <c r="BS270" s="0" t="n">
        <v>0</v>
      </c>
      <c r="BT270" s="0" t="n">
        <v>0</v>
      </c>
      <c r="BU270" s="0" t="n">
        <v>0</v>
      </c>
      <c r="BV270" s="0" t="n">
        <v>0</v>
      </c>
      <c r="BW270" s="0" t="n">
        <v>0</v>
      </c>
      <c r="CV270" s="0" t="n">
        <v>0</v>
      </c>
      <c r="CW270" s="0" t="n">
        <v>0</v>
      </c>
      <c r="CX270" s="0">
        <f>ROUND(Y270*Source!I703,7)</f>
        <v/>
      </c>
      <c r="CY270" s="0">
        <f>AA270</f>
        <v/>
      </c>
      <c r="CZ270" s="0">
        <f>AE270</f>
        <v/>
      </c>
      <c r="DA270" s="0">
        <f>AI270</f>
        <v/>
      </c>
      <c r="DB270" s="0">
        <f>ROUND(ROUND(AT270*CZ270,2),2)</f>
        <v/>
      </c>
      <c r="DC270" s="0">
        <f>ROUND(ROUND(AT270*AG270,2),2)</f>
        <v/>
      </c>
      <c r="DD270" s="0" t="inlineStr"/>
      <c r="DE270" s="0" t="inlineStr"/>
      <c r="DF270" s="0">
        <f>ROUND(ROUND(AE270*AI270,0)*CX270,0)</f>
        <v/>
      </c>
      <c r="DG270" s="0">
        <f>ROUND(ROUND(AF270,0)*CX270,0)</f>
        <v/>
      </c>
      <c r="DH270" s="0">
        <f>ROUND(ROUND(AG270,0)*CX270,0)</f>
        <v/>
      </c>
      <c r="DI270" s="0">
        <f>ROUND(ROUND(AH270,0)*CX270,0)</f>
        <v/>
      </c>
      <c r="DJ270" s="0">
        <f>DF270</f>
        <v/>
      </c>
      <c r="DK270" s="0" t="n">
        <v>0</v>
      </c>
      <c r="DL270" s="0" t="inlineStr"/>
      <c r="DM270" s="0" t="n">
        <v>0</v>
      </c>
      <c r="DN270" s="0" t="inlineStr"/>
      <c r="DO270" s="0" t="n">
        <v>0</v>
      </c>
    </row>
    <row r="271">
      <c r="A271" s="0">
        <f>ROW(Source!A703)</f>
        <v/>
      </c>
      <c r="B271" s="0" t="n">
        <v>78845955</v>
      </c>
      <c r="C271" s="0" t="n">
        <v>78850175</v>
      </c>
      <c r="D271" s="0" t="n">
        <v>29122102</v>
      </c>
      <c r="E271" s="0" t="n">
        <v>1</v>
      </c>
      <c r="F271" s="0" t="n">
        <v>1</v>
      </c>
      <c r="G271" s="0" t="n">
        <v>1</v>
      </c>
      <c r="H271" s="0" t="n">
        <v>3</v>
      </c>
      <c r="I271" s="0" t="inlineStr">
        <is>
          <t>113-0021</t>
        </is>
      </c>
      <c r="J271" s="0" t="inlineStr">
        <is>
          <t>ТССЦ Московской обл., 113-0021, приказ Минстроя России №675/пр от 28.02.2017 № 254/пр</t>
        </is>
      </c>
      <c r="K271" s="0" t="inlineStr">
        <is>
          <t>Грунтовка ГФ-021 красно-коричневая</t>
        </is>
      </c>
      <c r="L271" s="0" t="n">
        <v>1348</v>
      </c>
      <c r="N271" s="0" t="n">
        <v>1009</v>
      </c>
      <c r="O271" s="0" t="inlineStr">
        <is>
          <t>т</t>
        </is>
      </c>
      <c r="P271" s="0" t="inlineStr">
        <is>
          <t>т</t>
        </is>
      </c>
      <c r="Q271" s="0" t="n">
        <v>1000</v>
      </c>
      <c r="W271" s="0" t="n">
        <v>0</v>
      </c>
      <c r="X271" s="0" t="n">
        <v>-1142562182</v>
      </c>
      <c r="Y271" s="0">
        <f>AT271</f>
        <v/>
      </c>
      <c r="AA271" s="0" t="n">
        <v>80755.39999999999</v>
      </c>
      <c r="AB271" s="0" t="n">
        <v>0</v>
      </c>
      <c r="AC271" s="0" t="n">
        <v>0</v>
      </c>
      <c r="AD271" s="0" t="n">
        <v>0</v>
      </c>
      <c r="AE271" s="0" t="n">
        <v>15620</v>
      </c>
      <c r="AF271" s="0" t="n">
        <v>0</v>
      </c>
      <c r="AG271" s="0" t="n">
        <v>0</v>
      </c>
      <c r="AH271" s="0" t="n">
        <v>0</v>
      </c>
      <c r="AI271" s="0" t="n">
        <v>5.17</v>
      </c>
      <c r="AJ271" s="0" t="n">
        <v>1</v>
      </c>
      <c r="AK271" s="0" t="n">
        <v>1</v>
      </c>
      <c r="AL271" s="0" t="n">
        <v>1</v>
      </c>
      <c r="AM271" s="0" t="n">
        <v>2</v>
      </c>
      <c r="AN271" s="0" t="n">
        <v>0</v>
      </c>
      <c r="AO271" s="0" t="n">
        <v>1</v>
      </c>
      <c r="AP271" s="0" t="n">
        <v>1</v>
      </c>
      <c r="AQ271" s="0" t="n">
        <v>0</v>
      </c>
      <c r="AR271" s="0" t="n">
        <v>0</v>
      </c>
      <c r="AS271" s="0" t="inlineStr"/>
      <c r="AT271" s="0" t="n">
        <v>0.00031</v>
      </c>
      <c r="AU271" s="0" t="inlineStr"/>
      <c r="AV271" s="0" t="n">
        <v>0</v>
      </c>
      <c r="AW271" s="0" t="n">
        <v>2</v>
      </c>
      <c r="AX271" s="0" t="n">
        <v>78850188</v>
      </c>
      <c r="AY271" s="0" t="n">
        <v>1</v>
      </c>
      <c r="AZ271" s="0" t="n">
        <v>0</v>
      </c>
      <c r="BA271" s="0" t="n">
        <v>265</v>
      </c>
      <c r="BB271" s="0" t="n">
        <v>0</v>
      </c>
      <c r="BC271" s="0" t="n">
        <v>0</v>
      </c>
      <c r="BD271" s="0" t="n">
        <v>0</v>
      </c>
      <c r="BE271" s="0" t="n">
        <v>0</v>
      </c>
      <c r="BF271" s="0" t="n">
        <v>0</v>
      </c>
      <c r="BG271" s="0" t="n">
        <v>0</v>
      </c>
      <c r="BH271" s="0" t="n">
        <v>0</v>
      </c>
      <c r="BI271" s="0" t="n">
        <v>0</v>
      </c>
      <c r="BJ271" s="0" t="n">
        <v>0</v>
      </c>
      <c r="BK271" s="0" t="n">
        <v>0</v>
      </c>
      <c r="BL271" s="0" t="n">
        <v>0</v>
      </c>
      <c r="BM271" s="0" t="n">
        <v>0</v>
      </c>
      <c r="BN271" s="0" t="n">
        <v>0</v>
      </c>
      <c r="BO271" s="0" t="n">
        <v>0</v>
      </c>
      <c r="BP271" s="0" t="n">
        <v>0</v>
      </c>
      <c r="BQ271" s="0" t="n">
        <v>0</v>
      </c>
      <c r="BR271" s="0" t="n">
        <v>0</v>
      </c>
      <c r="BS271" s="0" t="n">
        <v>0</v>
      </c>
      <c r="BT271" s="0" t="n">
        <v>0</v>
      </c>
      <c r="BU271" s="0" t="n">
        <v>0</v>
      </c>
      <c r="BV271" s="0" t="n">
        <v>0</v>
      </c>
      <c r="BW271" s="0" t="n">
        <v>0</v>
      </c>
      <c r="CV271" s="0" t="n">
        <v>0</v>
      </c>
      <c r="CW271" s="0" t="n">
        <v>0</v>
      </c>
      <c r="CX271" s="0">
        <f>ROUND(Y271*Source!I703,7)</f>
        <v/>
      </c>
      <c r="CY271" s="0">
        <f>AA271</f>
        <v/>
      </c>
      <c r="CZ271" s="0">
        <f>AE271</f>
        <v/>
      </c>
      <c r="DA271" s="0">
        <f>AI271</f>
        <v/>
      </c>
      <c r="DB271" s="0">
        <f>ROUND(ROUND(AT271*CZ271,2),2)</f>
        <v/>
      </c>
      <c r="DC271" s="0">
        <f>ROUND(ROUND(AT271*AG271,2),2)</f>
        <v/>
      </c>
      <c r="DD271" s="0" t="inlineStr"/>
      <c r="DE271" s="0" t="inlineStr"/>
      <c r="DF271" s="0">
        <f>ROUND(ROUND(AE271*AI271,0)*CX271,0)</f>
        <v/>
      </c>
      <c r="DG271" s="0">
        <f>ROUND(ROUND(AF271,0)*CX271,0)</f>
        <v/>
      </c>
      <c r="DH271" s="0">
        <f>ROUND(ROUND(AG271,0)*CX271,0)</f>
        <v/>
      </c>
      <c r="DI271" s="0">
        <f>ROUND(ROUND(AH271,0)*CX271,0)</f>
        <v/>
      </c>
      <c r="DJ271" s="0">
        <f>DF271</f>
        <v/>
      </c>
      <c r="DK271" s="0" t="n">
        <v>0</v>
      </c>
      <c r="DL271" s="0" t="inlineStr"/>
      <c r="DM271" s="0" t="n">
        <v>0</v>
      </c>
      <c r="DN271" s="0" t="inlineStr"/>
      <c r="DO271" s="0" t="n">
        <v>0</v>
      </c>
    </row>
    <row r="272">
      <c r="A272" s="0">
        <f>ROW(Source!A703)</f>
        <v/>
      </c>
      <c r="B272" s="0" t="n">
        <v>78845955</v>
      </c>
      <c r="C272" s="0" t="n">
        <v>78850175</v>
      </c>
      <c r="D272" s="0" t="n">
        <v>29139997</v>
      </c>
      <c r="E272" s="0" t="n">
        <v>1</v>
      </c>
      <c r="F272" s="0" t="n">
        <v>1</v>
      </c>
      <c r="G272" s="0" t="n">
        <v>1</v>
      </c>
      <c r="H272" s="0" t="n">
        <v>3</v>
      </c>
      <c r="I272" s="0" t="inlineStr">
        <is>
          <t>301-7157</t>
        </is>
      </c>
      <c r="J272" s="0" t="inlineStr">
        <is>
          <t>ТССЦ Московской обл., 301-7157, приказ Минстроя России №675/пр от 28.02.2017 № 256/пр</t>
        </is>
      </c>
      <c r="K272" s="0" t="inlineStr">
        <is>
          <t>Хомут стальной оцинкованный с саморезом и резиновой прокладкой для крепления труб диаметром 32 мм</t>
        </is>
      </c>
      <c r="L272" s="0" t="n">
        <v>1358</v>
      </c>
      <c r="N272" s="0" t="n">
        <v>1010</v>
      </c>
      <c r="O272" s="0" t="inlineStr">
        <is>
          <t>10 шт.</t>
        </is>
      </c>
      <c r="P272" s="0" t="inlineStr">
        <is>
          <t>10 шт.</t>
        </is>
      </c>
      <c r="Q272" s="0" t="n">
        <v>10</v>
      </c>
      <c r="W272" s="0" t="n">
        <v>0</v>
      </c>
      <c r="X272" s="0" t="n">
        <v>2068602776</v>
      </c>
      <c r="Y272" s="0">
        <f>AT272</f>
        <v/>
      </c>
      <c r="AA272" s="0" t="n">
        <v>240.01</v>
      </c>
      <c r="AB272" s="0" t="n">
        <v>0</v>
      </c>
      <c r="AC272" s="0" t="n">
        <v>0</v>
      </c>
      <c r="AD272" s="0" t="n">
        <v>0</v>
      </c>
      <c r="AE272" s="0" t="n">
        <v>61.7</v>
      </c>
      <c r="AF272" s="0" t="n">
        <v>0</v>
      </c>
      <c r="AG272" s="0" t="n">
        <v>0</v>
      </c>
      <c r="AH272" s="0" t="n">
        <v>0</v>
      </c>
      <c r="AI272" s="0" t="n">
        <v>3.89</v>
      </c>
      <c r="AJ272" s="0" t="n">
        <v>1</v>
      </c>
      <c r="AK272" s="0" t="n">
        <v>1</v>
      </c>
      <c r="AL272" s="0" t="n">
        <v>1</v>
      </c>
      <c r="AM272" s="0" t="n">
        <v>0</v>
      </c>
      <c r="AN272" s="0" t="n">
        <v>0</v>
      </c>
      <c r="AO272" s="0" t="n">
        <v>0</v>
      </c>
      <c r="AP272" s="0" t="n">
        <v>1</v>
      </c>
      <c r="AQ272" s="0" t="n">
        <v>0</v>
      </c>
      <c r="AR272" s="0" t="n">
        <v>0</v>
      </c>
      <c r="AS272" s="0" t="inlineStr"/>
      <c r="AT272" s="0" t="n">
        <v>588.2352941</v>
      </c>
      <c r="AU272" s="0" t="inlineStr"/>
      <c r="AV272" s="0" t="n">
        <v>0</v>
      </c>
      <c r="AW272" s="0" t="n">
        <v>1</v>
      </c>
      <c r="AX272" s="0" t="n">
        <v>-1</v>
      </c>
      <c r="AY272" s="0" t="n">
        <v>0</v>
      </c>
      <c r="AZ272" s="0" t="n">
        <v>0</v>
      </c>
      <c r="BA272" s="0" t="inlineStr"/>
      <c r="BB272" s="0" t="n">
        <v>0</v>
      </c>
      <c r="BC272" s="0" t="n">
        <v>0</v>
      </c>
      <c r="BD272" s="0" t="n">
        <v>0</v>
      </c>
      <c r="BE272" s="0" t="n">
        <v>0</v>
      </c>
      <c r="BF272" s="0" t="n">
        <v>0</v>
      </c>
      <c r="BG272" s="0" t="n">
        <v>0</v>
      </c>
      <c r="BH272" s="0" t="n">
        <v>0</v>
      </c>
      <c r="BI272" s="0" t="n">
        <v>0</v>
      </c>
      <c r="BJ272" s="0" t="n">
        <v>0</v>
      </c>
      <c r="BK272" s="0" t="n">
        <v>0</v>
      </c>
      <c r="BL272" s="0" t="n">
        <v>0</v>
      </c>
      <c r="BM272" s="0" t="n">
        <v>0</v>
      </c>
      <c r="BN272" s="0" t="n">
        <v>0</v>
      </c>
      <c r="BO272" s="0" t="n">
        <v>0</v>
      </c>
      <c r="BP272" s="0" t="n">
        <v>0</v>
      </c>
      <c r="BQ272" s="0" t="n">
        <v>0</v>
      </c>
      <c r="BR272" s="0" t="n">
        <v>0</v>
      </c>
      <c r="BS272" s="0" t="n">
        <v>0</v>
      </c>
      <c r="BT272" s="0" t="n">
        <v>0</v>
      </c>
      <c r="BU272" s="0" t="n">
        <v>0</v>
      </c>
      <c r="BV272" s="0" t="n">
        <v>0</v>
      </c>
      <c r="BW272" s="0" t="n">
        <v>0</v>
      </c>
      <c r="CV272" s="0" t="n">
        <v>0</v>
      </c>
      <c r="CW272" s="0" t="n">
        <v>0</v>
      </c>
      <c r="CX272" s="0">
        <f>ROUND(Y272*Source!I703,7)</f>
        <v/>
      </c>
      <c r="CY272" s="0">
        <f>AA272</f>
        <v/>
      </c>
      <c r="CZ272" s="0">
        <f>AE272</f>
        <v/>
      </c>
      <c r="DA272" s="0">
        <f>AI272</f>
        <v/>
      </c>
      <c r="DB272" s="0">
        <f>ROUND(ROUND(AT272*CZ272,2),2)</f>
        <v/>
      </c>
      <c r="DC272" s="0">
        <f>ROUND(ROUND(AT272*AG272,2),2)</f>
        <v/>
      </c>
      <c r="DD272" s="0" t="inlineStr"/>
      <c r="DE272" s="0" t="inlineStr"/>
      <c r="DF272" s="0">
        <f>ROUND(ROUND(AE272*AI272,0)*CX272,0)</f>
        <v/>
      </c>
      <c r="DG272" s="0">
        <f>ROUND(ROUND(AF272,0)*CX272,0)</f>
        <v/>
      </c>
      <c r="DH272" s="0">
        <f>ROUND(ROUND(AG272,0)*CX272,0)</f>
        <v/>
      </c>
      <c r="DI272" s="0">
        <f>ROUND(ROUND(AH272,0)*CX272,0)</f>
        <v/>
      </c>
      <c r="DJ272" s="0">
        <f>DF272</f>
        <v/>
      </c>
      <c r="DK272" s="0" t="n">
        <v>0</v>
      </c>
      <c r="DL272" s="0" t="inlineStr"/>
      <c r="DM272" s="0" t="n">
        <v>0</v>
      </c>
      <c r="DN272" s="0" t="inlineStr"/>
      <c r="DO272" s="0" t="n">
        <v>0</v>
      </c>
    </row>
    <row r="273">
      <c r="A273" s="0">
        <f>ROW(Source!A703)</f>
        <v/>
      </c>
      <c r="B273" s="0" t="n">
        <v>78845955</v>
      </c>
      <c r="C273" s="0" t="n">
        <v>78850175</v>
      </c>
      <c r="D273" s="0" t="n">
        <v>29139998</v>
      </c>
      <c r="E273" s="0" t="n">
        <v>1</v>
      </c>
      <c r="F273" s="0" t="n">
        <v>1</v>
      </c>
      <c r="G273" s="0" t="n">
        <v>1</v>
      </c>
      <c r="H273" s="0" t="n">
        <v>3</v>
      </c>
      <c r="I273" s="0" t="inlineStr">
        <is>
          <t>301-7158</t>
        </is>
      </c>
      <c r="J273" s="0" t="inlineStr">
        <is>
          <t>ТССЦ Московской обл., 301-7158, приказ Минстроя России №675/пр от 28.02.2017 № 256/пр</t>
        </is>
      </c>
      <c r="K273" s="0" t="inlineStr">
        <is>
          <t>Хомут стальной оцинкованный с саморезом и резиновой прокладкой для крепления труб диаметром 40 мм</t>
        </is>
      </c>
      <c r="L273" s="0" t="n">
        <v>1358</v>
      </c>
      <c r="N273" s="0" t="n">
        <v>1010</v>
      </c>
      <c r="O273" s="0" t="inlineStr">
        <is>
          <t>10 шт.</t>
        </is>
      </c>
      <c r="P273" s="0" t="inlineStr">
        <is>
          <t>10 шт.</t>
        </is>
      </c>
      <c r="Q273" s="0" t="n">
        <v>10</v>
      </c>
      <c r="W273" s="0" t="n">
        <v>0</v>
      </c>
      <c r="X273" s="0" t="n">
        <v>-940806907</v>
      </c>
      <c r="Y273" s="0">
        <f>AT273</f>
        <v/>
      </c>
      <c r="AA273" s="0" t="n">
        <v>248.92</v>
      </c>
      <c r="AB273" s="0" t="n">
        <v>0</v>
      </c>
      <c r="AC273" s="0" t="n">
        <v>0</v>
      </c>
      <c r="AD273" s="0" t="n">
        <v>0</v>
      </c>
      <c r="AE273" s="0" t="n">
        <v>62.7</v>
      </c>
      <c r="AF273" s="0" t="n">
        <v>0</v>
      </c>
      <c r="AG273" s="0" t="n">
        <v>0</v>
      </c>
      <c r="AH273" s="0" t="n">
        <v>0</v>
      </c>
      <c r="AI273" s="0" t="n">
        <v>3.97</v>
      </c>
      <c r="AJ273" s="0" t="n">
        <v>1</v>
      </c>
      <c r="AK273" s="0" t="n">
        <v>1</v>
      </c>
      <c r="AL273" s="0" t="n">
        <v>1</v>
      </c>
      <c r="AM273" s="0" t="n">
        <v>0</v>
      </c>
      <c r="AN273" s="0" t="n">
        <v>0</v>
      </c>
      <c r="AO273" s="0" t="n">
        <v>0</v>
      </c>
      <c r="AP273" s="0" t="n">
        <v>1</v>
      </c>
      <c r="AQ273" s="0" t="n">
        <v>0</v>
      </c>
      <c r="AR273" s="0" t="n">
        <v>0</v>
      </c>
      <c r="AS273" s="0" t="inlineStr"/>
      <c r="AT273" s="0" t="n">
        <v>588.2352941</v>
      </c>
      <c r="AU273" s="0" t="inlineStr"/>
      <c r="AV273" s="0" t="n">
        <v>0</v>
      </c>
      <c r="AW273" s="0" t="n">
        <v>1</v>
      </c>
      <c r="AX273" s="0" t="n">
        <v>-1</v>
      </c>
      <c r="AY273" s="0" t="n">
        <v>0</v>
      </c>
      <c r="AZ273" s="0" t="n">
        <v>0</v>
      </c>
      <c r="BA273" s="0" t="inlineStr"/>
      <c r="BB273" s="0" t="n">
        <v>0</v>
      </c>
      <c r="BC273" s="0" t="n">
        <v>0</v>
      </c>
      <c r="BD273" s="0" t="n">
        <v>0</v>
      </c>
      <c r="BE273" s="0" t="n">
        <v>0</v>
      </c>
      <c r="BF273" s="0" t="n">
        <v>0</v>
      </c>
      <c r="BG273" s="0" t="n">
        <v>0</v>
      </c>
      <c r="BH273" s="0" t="n">
        <v>0</v>
      </c>
      <c r="BI273" s="0" t="n">
        <v>0</v>
      </c>
      <c r="BJ273" s="0" t="n">
        <v>0</v>
      </c>
      <c r="BK273" s="0" t="n">
        <v>0</v>
      </c>
      <c r="BL273" s="0" t="n">
        <v>0</v>
      </c>
      <c r="BM273" s="0" t="n">
        <v>0</v>
      </c>
      <c r="BN273" s="0" t="n">
        <v>0</v>
      </c>
      <c r="BO273" s="0" t="n">
        <v>0</v>
      </c>
      <c r="BP273" s="0" t="n">
        <v>0</v>
      </c>
      <c r="BQ273" s="0" t="n">
        <v>0</v>
      </c>
      <c r="BR273" s="0" t="n">
        <v>0</v>
      </c>
      <c r="BS273" s="0" t="n">
        <v>0</v>
      </c>
      <c r="BT273" s="0" t="n">
        <v>0</v>
      </c>
      <c r="BU273" s="0" t="n">
        <v>0</v>
      </c>
      <c r="BV273" s="0" t="n">
        <v>0</v>
      </c>
      <c r="BW273" s="0" t="n">
        <v>0</v>
      </c>
      <c r="CV273" s="0" t="n">
        <v>0</v>
      </c>
      <c r="CW273" s="0" t="n">
        <v>0</v>
      </c>
      <c r="CX273" s="0">
        <f>ROUND(Y273*Source!I703,7)</f>
        <v/>
      </c>
      <c r="CY273" s="0">
        <f>AA273</f>
        <v/>
      </c>
      <c r="CZ273" s="0">
        <f>AE273</f>
        <v/>
      </c>
      <c r="DA273" s="0">
        <f>AI273</f>
        <v/>
      </c>
      <c r="DB273" s="0">
        <f>ROUND(ROUND(AT273*CZ273,2),2)</f>
        <v/>
      </c>
      <c r="DC273" s="0">
        <f>ROUND(ROUND(AT273*AG273,2),2)</f>
        <v/>
      </c>
      <c r="DD273" s="0" t="inlineStr"/>
      <c r="DE273" s="0" t="inlineStr"/>
      <c r="DF273" s="0">
        <f>ROUND(ROUND(AE273*AI273,0)*CX273,0)</f>
        <v/>
      </c>
      <c r="DG273" s="0">
        <f>ROUND(ROUND(AF273,0)*CX273,0)</f>
        <v/>
      </c>
      <c r="DH273" s="0">
        <f>ROUND(ROUND(AG273,0)*CX273,0)</f>
        <v/>
      </c>
      <c r="DI273" s="0">
        <f>ROUND(ROUND(AH273,0)*CX273,0)</f>
        <v/>
      </c>
      <c r="DJ273" s="0">
        <f>DF273</f>
        <v/>
      </c>
      <c r="DK273" s="0" t="n">
        <v>0</v>
      </c>
      <c r="DL273" s="0" t="inlineStr"/>
      <c r="DM273" s="0" t="n">
        <v>0</v>
      </c>
      <c r="DN273" s="0" t="inlineStr"/>
      <c r="DO273" s="0" t="n">
        <v>0</v>
      </c>
    </row>
    <row r="274">
      <c r="A274" s="0">
        <f>ROW(Source!A703)</f>
        <v/>
      </c>
      <c r="B274" s="0" t="n">
        <v>78845955</v>
      </c>
      <c r="C274" s="0" t="n">
        <v>78850175</v>
      </c>
      <c r="D274" s="0" t="n">
        <v>29162764</v>
      </c>
      <c r="E274" s="0" t="n">
        <v>1</v>
      </c>
      <c r="F274" s="0" t="n">
        <v>1</v>
      </c>
      <c r="G274" s="0" t="n">
        <v>1</v>
      </c>
      <c r="H274" s="0" t="n">
        <v>3</v>
      </c>
      <c r="I274" s="0" t="inlineStr">
        <is>
          <t>508-0097</t>
        </is>
      </c>
      <c r="J274" s="0" t="inlineStr">
        <is>
          <t>ТССЦ Московской обл., 508-0097, приказ Минстроя России №675/пр от 28.02.2017 № 258/пр</t>
        </is>
      </c>
      <c r="K274" s="0" t="inlineStr">
        <is>
          <t>Канат двойной свивки типа ТК, конструкции 6х19(1+6+12)+1 о.с., оцинкованный из проволок марки В, маркировочная группа 1770 н/мм2, диаметром 5,5 мм</t>
        </is>
      </c>
      <c r="L274" s="0" t="n">
        <v>1302</v>
      </c>
      <c r="N274" s="0" t="n">
        <v>1003</v>
      </c>
      <c r="O274" s="0" t="inlineStr">
        <is>
          <t>10 м</t>
        </is>
      </c>
      <c r="P274" s="0" t="inlineStr">
        <is>
          <t>10 м</t>
        </is>
      </c>
      <c r="Q274" s="0" t="n">
        <v>10</v>
      </c>
      <c r="W274" s="0" t="n">
        <v>0</v>
      </c>
      <c r="X274" s="0" t="n">
        <v>838327806</v>
      </c>
      <c r="Y274" s="0">
        <f>AT274</f>
        <v/>
      </c>
      <c r="AA274" s="0" t="n">
        <v>1097.37</v>
      </c>
      <c r="AB274" s="0" t="n">
        <v>0</v>
      </c>
      <c r="AC274" s="0" t="n">
        <v>0</v>
      </c>
      <c r="AD274" s="0" t="n">
        <v>0</v>
      </c>
      <c r="AE274" s="0" t="n">
        <v>71.48999999999999</v>
      </c>
      <c r="AF274" s="0" t="n">
        <v>0</v>
      </c>
      <c r="AG274" s="0" t="n">
        <v>0</v>
      </c>
      <c r="AH274" s="0" t="n">
        <v>0</v>
      </c>
      <c r="AI274" s="0" t="n">
        <v>15.35</v>
      </c>
      <c r="AJ274" s="0" t="n">
        <v>1</v>
      </c>
      <c r="AK274" s="0" t="n">
        <v>1</v>
      </c>
      <c r="AL274" s="0" t="n">
        <v>1</v>
      </c>
      <c r="AM274" s="0" t="n">
        <v>2</v>
      </c>
      <c r="AN274" s="0" t="n">
        <v>0</v>
      </c>
      <c r="AO274" s="0" t="n">
        <v>1</v>
      </c>
      <c r="AP274" s="0" t="n">
        <v>1</v>
      </c>
      <c r="AQ274" s="0" t="n">
        <v>0</v>
      </c>
      <c r="AR274" s="0" t="n">
        <v>0</v>
      </c>
      <c r="AS274" s="0" t="inlineStr"/>
      <c r="AT274" s="0" t="n">
        <v>0.0187</v>
      </c>
      <c r="AU274" s="0" t="inlineStr"/>
      <c r="AV274" s="0" t="n">
        <v>0</v>
      </c>
      <c r="AW274" s="0" t="n">
        <v>2</v>
      </c>
      <c r="AX274" s="0" t="n">
        <v>78850190</v>
      </c>
      <c r="AY274" s="0" t="n">
        <v>1</v>
      </c>
      <c r="AZ274" s="0" t="n">
        <v>0</v>
      </c>
      <c r="BA274" s="0" t="n">
        <v>267</v>
      </c>
      <c r="BB274" s="0" t="n">
        <v>0</v>
      </c>
      <c r="BC274" s="0" t="n">
        <v>0</v>
      </c>
      <c r="BD274" s="0" t="n">
        <v>0</v>
      </c>
      <c r="BE274" s="0" t="n">
        <v>0</v>
      </c>
      <c r="BF274" s="0" t="n">
        <v>0</v>
      </c>
      <c r="BG274" s="0" t="n">
        <v>0</v>
      </c>
      <c r="BH274" s="0" t="n">
        <v>0</v>
      </c>
      <c r="BI274" s="0" t="n">
        <v>0</v>
      </c>
      <c r="BJ274" s="0" t="n">
        <v>0</v>
      </c>
      <c r="BK274" s="0" t="n">
        <v>0</v>
      </c>
      <c r="BL274" s="0" t="n">
        <v>0</v>
      </c>
      <c r="BM274" s="0" t="n">
        <v>0</v>
      </c>
      <c r="BN274" s="0" t="n">
        <v>0</v>
      </c>
      <c r="BO274" s="0" t="n">
        <v>0</v>
      </c>
      <c r="BP274" s="0" t="n">
        <v>0</v>
      </c>
      <c r="BQ274" s="0" t="n">
        <v>0</v>
      </c>
      <c r="BR274" s="0" t="n">
        <v>0</v>
      </c>
      <c r="BS274" s="0" t="n">
        <v>0</v>
      </c>
      <c r="BT274" s="0" t="n">
        <v>0</v>
      </c>
      <c r="BU274" s="0" t="n">
        <v>0</v>
      </c>
      <c r="BV274" s="0" t="n">
        <v>0</v>
      </c>
      <c r="BW274" s="0" t="n">
        <v>0</v>
      </c>
      <c r="CV274" s="0" t="n">
        <v>0</v>
      </c>
      <c r="CW274" s="0" t="n">
        <v>0</v>
      </c>
      <c r="CX274" s="0">
        <f>ROUND(Y274*Source!I703,7)</f>
        <v/>
      </c>
      <c r="CY274" s="0">
        <f>AA274</f>
        <v/>
      </c>
      <c r="CZ274" s="0">
        <f>AE274</f>
        <v/>
      </c>
      <c r="DA274" s="0">
        <f>AI274</f>
        <v/>
      </c>
      <c r="DB274" s="0">
        <f>ROUND(ROUND(AT274*CZ274,2),2)</f>
        <v/>
      </c>
      <c r="DC274" s="0">
        <f>ROUND(ROUND(AT274*AG274,2),2)</f>
        <v/>
      </c>
      <c r="DD274" s="0" t="inlineStr"/>
      <c r="DE274" s="0" t="inlineStr"/>
      <c r="DF274" s="0">
        <f>ROUND(ROUND(AE274*AI274,0)*CX274,0)</f>
        <v/>
      </c>
      <c r="DG274" s="0">
        <f>ROUND(ROUND(AF274,0)*CX274,0)</f>
        <v/>
      </c>
      <c r="DH274" s="0">
        <f>ROUND(ROUND(AG274,0)*CX274,0)</f>
        <v/>
      </c>
      <c r="DI274" s="0">
        <f>ROUND(ROUND(AH274,0)*CX274,0)</f>
        <v/>
      </c>
      <c r="DJ274" s="0">
        <f>DF274</f>
        <v/>
      </c>
      <c r="DK274" s="0" t="n">
        <v>0</v>
      </c>
      <c r="DL274" s="0" t="inlineStr"/>
      <c r="DM274" s="0" t="n">
        <v>0</v>
      </c>
      <c r="DN274" s="0" t="inlineStr"/>
      <c r="DO274" s="0" t="n">
        <v>0</v>
      </c>
    </row>
    <row r="275">
      <c r="A275" s="0">
        <f>ROW(Source!A706)</f>
        <v/>
      </c>
      <c r="B275" s="0" t="n">
        <v>78845955</v>
      </c>
      <c r="C275" s="0" t="n">
        <v>78850200</v>
      </c>
      <c r="D275" s="0" t="n">
        <v>18442827</v>
      </c>
      <c r="E275" s="0" t="n">
        <v>1</v>
      </c>
      <c r="F275" s="0" t="n">
        <v>1</v>
      </c>
      <c r="G275" s="0" t="n">
        <v>1</v>
      </c>
      <c r="H275" s="0" t="n">
        <v>1</v>
      </c>
      <c r="I275" s="0" t="inlineStr">
        <is>
          <t>1-1053-90</t>
        </is>
      </c>
      <c r="J275" s="0" t="inlineStr"/>
      <c r="K275" s="0" t="inlineStr">
        <is>
          <t>Рабочий строитель среднего разряда 5,3</t>
        </is>
      </c>
      <c r="L275" s="0" t="n">
        <v>1369</v>
      </c>
      <c r="N275" s="0" t="n">
        <v>1013</v>
      </c>
      <c r="O275" s="0" t="inlineStr">
        <is>
          <t>чел.-ч</t>
        </is>
      </c>
      <c r="P275" s="0" t="inlineStr">
        <is>
          <t>чел.-ч</t>
        </is>
      </c>
      <c r="Q275" s="0" t="n">
        <v>1</v>
      </c>
      <c r="W275" s="0" t="n">
        <v>0</v>
      </c>
      <c r="X275" s="0" t="n">
        <v>717490484</v>
      </c>
      <c r="Y275" s="0">
        <f>AT275</f>
        <v/>
      </c>
      <c r="AA275" s="0" t="n">
        <v>0</v>
      </c>
      <c r="AB275" s="0" t="n">
        <v>0</v>
      </c>
      <c r="AC275" s="0" t="n">
        <v>0</v>
      </c>
      <c r="AD275" s="0" t="n">
        <v>11.64</v>
      </c>
      <c r="AE275" s="0" t="n">
        <v>0</v>
      </c>
      <c r="AF275" s="0" t="n">
        <v>0</v>
      </c>
      <c r="AG275" s="0" t="n">
        <v>0</v>
      </c>
      <c r="AH275" s="0" t="n">
        <v>11.64</v>
      </c>
      <c r="AI275" s="0" t="n">
        <v>1</v>
      </c>
      <c r="AJ275" s="0" t="n">
        <v>1</v>
      </c>
      <c r="AK275" s="0" t="n">
        <v>1</v>
      </c>
      <c r="AL275" s="0" t="n">
        <v>1</v>
      </c>
      <c r="AM275" s="0" t="n">
        <v>-2</v>
      </c>
      <c r="AN275" s="0" t="n">
        <v>0</v>
      </c>
      <c r="AO275" s="0" t="n">
        <v>1</v>
      </c>
      <c r="AP275" s="0" t="n">
        <v>1</v>
      </c>
      <c r="AQ275" s="0" t="n">
        <v>0</v>
      </c>
      <c r="AR275" s="0" t="n">
        <v>0</v>
      </c>
      <c r="AS275" s="0" t="inlineStr"/>
      <c r="AT275" s="0" t="n">
        <v>5.01</v>
      </c>
      <c r="AU275" s="0" t="inlineStr"/>
      <c r="AV275" s="0" t="n">
        <v>1</v>
      </c>
      <c r="AW275" s="0" t="n">
        <v>2</v>
      </c>
      <c r="AX275" s="0" t="n">
        <v>78850207</v>
      </c>
      <c r="AY275" s="0" t="n">
        <v>1</v>
      </c>
      <c r="AZ275" s="0" t="n">
        <v>0</v>
      </c>
      <c r="BA275" s="0" t="n">
        <v>268</v>
      </c>
      <c r="BB275" s="0" t="n">
        <v>0</v>
      </c>
      <c r="BC275" s="0" t="n">
        <v>0</v>
      </c>
      <c r="BD275" s="0" t="n">
        <v>0</v>
      </c>
      <c r="BE275" s="0" t="n">
        <v>0</v>
      </c>
      <c r="BF275" s="0" t="n">
        <v>0</v>
      </c>
      <c r="BG275" s="0" t="n">
        <v>0</v>
      </c>
      <c r="BH275" s="0" t="n">
        <v>0</v>
      </c>
      <c r="BI275" s="0" t="n">
        <v>0</v>
      </c>
      <c r="BJ275" s="0" t="n">
        <v>0</v>
      </c>
      <c r="BK275" s="0" t="n">
        <v>0</v>
      </c>
      <c r="BL275" s="0" t="n">
        <v>0</v>
      </c>
      <c r="BM275" s="0" t="n">
        <v>0</v>
      </c>
      <c r="BN275" s="0" t="n">
        <v>0</v>
      </c>
      <c r="BO275" s="0" t="n">
        <v>0</v>
      </c>
      <c r="BP275" s="0" t="n">
        <v>0</v>
      </c>
      <c r="BQ275" s="0" t="n">
        <v>0</v>
      </c>
      <c r="BR275" s="0" t="n">
        <v>0</v>
      </c>
      <c r="BS275" s="0" t="n">
        <v>0</v>
      </c>
      <c r="BT275" s="0" t="n">
        <v>0</v>
      </c>
      <c r="BU275" s="0" t="n">
        <v>0</v>
      </c>
      <c r="BV275" s="0" t="n">
        <v>0</v>
      </c>
      <c r="BW275" s="0" t="n">
        <v>0</v>
      </c>
      <c r="CU275" s="0">
        <f>ROUND(AT275*Source!I706*AH275*AL275,0)</f>
        <v/>
      </c>
      <c r="CV275" s="0">
        <f>ROUND(Y275*Source!I706,7)</f>
        <v/>
      </c>
      <c r="CW275" s="0" t="n">
        <v>0</v>
      </c>
      <c r="CX275" s="0">
        <f>ROUND(Y275*Source!I706,7)</f>
        <v/>
      </c>
      <c r="CY275" s="0">
        <f>AD275</f>
        <v/>
      </c>
      <c r="CZ275" s="0">
        <f>AH275</f>
        <v/>
      </c>
      <c r="DA275" s="0">
        <f>AL275</f>
        <v/>
      </c>
      <c r="DB275" s="0">
        <f>ROUND(ROUND(AT275*CZ275,2),2)</f>
        <v/>
      </c>
      <c r="DC275" s="0">
        <f>ROUND(ROUND(AT275*AG275,2),2)</f>
        <v/>
      </c>
      <c r="DD275" s="0" t="inlineStr"/>
      <c r="DE275" s="0" t="inlineStr"/>
      <c r="DF275" s="0">
        <f>ROUND(ROUND(AE275,0)*CX275,0)</f>
        <v/>
      </c>
      <c r="DG275" s="0">
        <f>ROUND(ROUND(AF275,0)*CX275,0)</f>
        <v/>
      </c>
      <c r="DH275" s="0">
        <f>ROUND(ROUND(AG275,0)*CX275,0)</f>
        <v/>
      </c>
      <c r="DI275" s="0">
        <f>ROUND(ROUND(AH275,0)*CX275,0)</f>
        <v/>
      </c>
      <c r="DJ275" s="0">
        <f>DI275</f>
        <v/>
      </c>
      <c r="DK275" s="0" t="n">
        <v>0</v>
      </c>
      <c r="DL275" s="0" t="inlineStr"/>
      <c r="DM275" s="0" t="n">
        <v>0</v>
      </c>
      <c r="DN275" s="0" t="inlineStr"/>
      <c r="DO275" s="0" t="n">
        <v>0</v>
      </c>
    </row>
    <row r="276">
      <c r="A276" s="0">
        <f>ROW(Source!A706)</f>
        <v/>
      </c>
      <c r="B276" s="0" t="n">
        <v>78845955</v>
      </c>
      <c r="C276" s="0" t="n">
        <v>78850200</v>
      </c>
      <c r="D276" s="0" t="n">
        <v>29172703</v>
      </c>
      <c r="E276" s="0" t="n">
        <v>1</v>
      </c>
      <c r="F276" s="0" t="n">
        <v>1</v>
      </c>
      <c r="G276" s="0" t="n">
        <v>1</v>
      </c>
      <c r="H276" s="0" t="n">
        <v>2</v>
      </c>
      <c r="I276" s="0" t="inlineStr">
        <is>
          <t>042900</t>
        </is>
      </c>
      <c r="J276" s="0" t="inlineStr">
        <is>
          <t>ТСЭМ Московской обл., 042900, приказ Минстроя России №675/пр от 28.02.2017 № 264/пр</t>
        </is>
      </c>
      <c r="K27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76" s="0" t="n">
        <v>1368</v>
      </c>
      <c r="N276" s="0" t="n">
        <v>1011</v>
      </c>
      <c r="O276" s="0" t="inlineStr">
        <is>
          <t>маш.-ч</t>
        </is>
      </c>
      <c r="P276" s="0" t="inlineStr">
        <is>
          <t>маш.-ч</t>
        </is>
      </c>
      <c r="Q276" s="0" t="n">
        <v>1</v>
      </c>
      <c r="W276" s="0" t="n">
        <v>0</v>
      </c>
      <c r="X276" s="0" t="n">
        <v>1695838894</v>
      </c>
      <c r="Y276" s="0">
        <f>AT276</f>
        <v/>
      </c>
      <c r="AA276" s="0" t="n">
        <v>0</v>
      </c>
      <c r="AB276" s="0" t="n">
        <v>177.13</v>
      </c>
      <c r="AC276" s="0" t="n">
        <v>0</v>
      </c>
      <c r="AD276" s="0" t="n">
        <v>0</v>
      </c>
      <c r="AE276" s="0" t="n">
        <v>0</v>
      </c>
      <c r="AF276" s="0" t="n">
        <v>29.67</v>
      </c>
      <c r="AG276" s="0" t="n">
        <v>0</v>
      </c>
      <c r="AH276" s="0" t="n">
        <v>0</v>
      </c>
      <c r="AI276" s="0" t="n">
        <v>1</v>
      </c>
      <c r="AJ276" s="0" t="n">
        <v>5.97</v>
      </c>
      <c r="AK276" s="0" t="n">
        <v>52.25</v>
      </c>
      <c r="AL276" s="0" t="n">
        <v>1</v>
      </c>
      <c r="AM276" s="0" t="n">
        <v>2</v>
      </c>
      <c r="AN276" s="0" t="n">
        <v>0</v>
      </c>
      <c r="AO276" s="0" t="n">
        <v>1</v>
      </c>
      <c r="AP276" s="0" t="n">
        <v>1</v>
      </c>
      <c r="AQ276" s="0" t="n">
        <v>0</v>
      </c>
      <c r="AR276" s="0" t="n">
        <v>0</v>
      </c>
      <c r="AS276" s="0" t="inlineStr"/>
      <c r="AT276" s="0" t="n">
        <v>1.5</v>
      </c>
      <c r="AU276" s="0" t="inlineStr"/>
      <c r="AV276" s="0" t="n">
        <v>0</v>
      </c>
      <c r="AW276" s="0" t="n">
        <v>2</v>
      </c>
      <c r="AX276" s="0" t="n">
        <v>78850208</v>
      </c>
      <c r="AY276" s="0" t="n">
        <v>1</v>
      </c>
      <c r="AZ276" s="0" t="n">
        <v>0</v>
      </c>
      <c r="BA276" s="0" t="n">
        <v>269</v>
      </c>
      <c r="BB276" s="0" t="n">
        <v>0</v>
      </c>
      <c r="BC276" s="0" t="n">
        <v>0</v>
      </c>
      <c r="BD276" s="0" t="n">
        <v>0</v>
      </c>
      <c r="BE276" s="0" t="n">
        <v>0</v>
      </c>
      <c r="BF276" s="0" t="n">
        <v>0</v>
      </c>
      <c r="BG276" s="0" t="n">
        <v>0</v>
      </c>
      <c r="BH276" s="0" t="n">
        <v>0</v>
      </c>
      <c r="BI276" s="0" t="n">
        <v>0</v>
      </c>
      <c r="BJ276" s="0" t="n">
        <v>0</v>
      </c>
      <c r="BK276" s="0" t="n">
        <v>0</v>
      </c>
      <c r="BL276" s="0" t="n">
        <v>0</v>
      </c>
      <c r="BM276" s="0" t="n">
        <v>0</v>
      </c>
      <c r="BN276" s="0" t="n">
        <v>0</v>
      </c>
      <c r="BO276" s="0" t="n">
        <v>0</v>
      </c>
      <c r="BP276" s="0" t="n">
        <v>0</v>
      </c>
      <c r="BQ276" s="0" t="n">
        <v>0</v>
      </c>
      <c r="BR276" s="0" t="n">
        <v>0</v>
      </c>
      <c r="BS276" s="0" t="n">
        <v>0</v>
      </c>
      <c r="BT276" s="0" t="n">
        <v>0</v>
      </c>
      <c r="BU276" s="0" t="n">
        <v>0</v>
      </c>
      <c r="BV276" s="0" t="n">
        <v>0</v>
      </c>
      <c r="BW276" s="0" t="n">
        <v>0</v>
      </c>
      <c r="CV276" s="0" t="n">
        <v>0</v>
      </c>
      <c r="CW276" s="0">
        <f>ROUND(Y276*Source!I706*DO276,7)</f>
        <v/>
      </c>
      <c r="CX276" s="0">
        <f>ROUND(Y276*Source!I706,7)</f>
        <v/>
      </c>
      <c r="CY276" s="0">
        <f>AB276</f>
        <v/>
      </c>
      <c r="CZ276" s="0">
        <f>AF276</f>
        <v/>
      </c>
      <c r="DA276" s="0">
        <f>AJ276</f>
        <v/>
      </c>
      <c r="DB276" s="0">
        <f>ROUND(ROUND(AT276*CZ276,2),2)</f>
        <v/>
      </c>
      <c r="DC276" s="0">
        <f>ROUND(ROUND(AT276*AG276,2),2)</f>
        <v/>
      </c>
      <c r="DD276" s="0" t="inlineStr"/>
      <c r="DE276" s="0" t="inlineStr"/>
      <c r="DF276" s="0">
        <f>ROUND(ROUND(AE276,0)*CX276,0)</f>
        <v/>
      </c>
      <c r="DG276" s="0">
        <f>ROUND(ROUND(AF276*AJ276,0)*CX276,0)</f>
        <v/>
      </c>
      <c r="DH276" s="0">
        <f>ROUND(ROUND(AG276*AK276,0)*CX276,0)</f>
        <v/>
      </c>
      <c r="DI276" s="0">
        <f>ROUND(ROUND(AH276,0)*CX276,0)</f>
        <v/>
      </c>
      <c r="DJ276" s="0">
        <f>DG276</f>
        <v/>
      </c>
      <c r="DK276" s="0" t="n">
        <v>0</v>
      </c>
      <c r="DL276" s="0" t="inlineStr"/>
      <c r="DM276" s="0" t="n">
        <v>0</v>
      </c>
      <c r="DN276" s="0" t="inlineStr"/>
      <c r="DO276" s="0" t="n">
        <v>0</v>
      </c>
    </row>
    <row r="277">
      <c r="A277" s="0">
        <f>ROW(Source!A706)</f>
        <v/>
      </c>
      <c r="B277" s="0" t="n">
        <v>78845955</v>
      </c>
      <c r="C277" s="0" t="n">
        <v>78850200</v>
      </c>
      <c r="D277" s="0" t="n">
        <v>29110398</v>
      </c>
      <c r="E277" s="0" t="n">
        <v>1</v>
      </c>
      <c r="F277" s="0" t="n">
        <v>1</v>
      </c>
      <c r="G277" s="0" t="n">
        <v>1</v>
      </c>
      <c r="H277" s="0" t="n">
        <v>3</v>
      </c>
      <c r="I277" s="0" t="inlineStr">
        <is>
          <t>101-0388</t>
        </is>
      </c>
      <c r="J277" s="0" t="inlineStr">
        <is>
          <t>ТССЦ Московской обл., 101-0388, приказ Минстроя России №675/пр от 28.02.2017 № 254/пр</t>
        </is>
      </c>
      <c r="K277" s="0" t="inlineStr">
        <is>
          <t>Краски масляные земляные марки МА-0115 мумия, сурик железный</t>
        </is>
      </c>
      <c r="L277" s="0" t="n">
        <v>1348</v>
      </c>
      <c r="N277" s="0" t="n">
        <v>1009</v>
      </c>
      <c r="O277" s="0" t="inlineStr">
        <is>
          <t>т</t>
        </is>
      </c>
      <c r="P277" s="0" t="inlineStr">
        <is>
          <t>т</t>
        </is>
      </c>
      <c r="Q277" s="0" t="n">
        <v>1000</v>
      </c>
      <c r="W277" s="0" t="n">
        <v>0</v>
      </c>
      <c r="X277" s="0" t="n">
        <v>1625292450</v>
      </c>
      <c r="Y277" s="0">
        <f>AT277</f>
        <v/>
      </c>
      <c r="AA277" s="0" t="n">
        <v>76804.47</v>
      </c>
      <c r="AB277" s="0" t="n">
        <v>0</v>
      </c>
      <c r="AC277" s="0" t="n">
        <v>0</v>
      </c>
      <c r="AD277" s="0" t="n">
        <v>0</v>
      </c>
      <c r="AE277" s="0" t="n">
        <v>15118.99</v>
      </c>
      <c r="AF277" s="0" t="n">
        <v>0</v>
      </c>
      <c r="AG277" s="0" t="n">
        <v>0</v>
      </c>
      <c r="AH277" s="0" t="n">
        <v>0</v>
      </c>
      <c r="AI277" s="0" t="n">
        <v>5.08</v>
      </c>
      <c r="AJ277" s="0" t="n">
        <v>1</v>
      </c>
      <c r="AK277" s="0" t="n">
        <v>1</v>
      </c>
      <c r="AL277" s="0" t="n">
        <v>1</v>
      </c>
      <c r="AM277" s="0" t="n">
        <v>2</v>
      </c>
      <c r="AN277" s="0" t="n">
        <v>0</v>
      </c>
      <c r="AO277" s="0" t="n">
        <v>1</v>
      </c>
      <c r="AP277" s="0" t="n">
        <v>1</v>
      </c>
      <c r="AQ277" s="0" t="n">
        <v>0</v>
      </c>
      <c r="AR277" s="0" t="n">
        <v>0</v>
      </c>
      <c r="AS277" s="0" t="inlineStr"/>
      <c r="AT277" s="0" t="n">
        <v>5e-05</v>
      </c>
      <c r="AU277" s="0" t="inlineStr"/>
      <c r="AV277" s="0" t="n">
        <v>0</v>
      </c>
      <c r="AW277" s="0" t="n">
        <v>2</v>
      </c>
      <c r="AX277" s="0" t="n">
        <v>78850209</v>
      </c>
      <c r="AY277" s="0" t="n">
        <v>1</v>
      </c>
      <c r="AZ277" s="0" t="n">
        <v>0</v>
      </c>
      <c r="BA277" s="0" t="n">
        <v>270</v>
      </c>
      <c r="BB277" s="0" t="n">
        <v>0</v>
      </c>
      <c r="BC277" s="0" t="n">
        <v>0</v>
      </c>
      <c r="BD277" s="0" t="n">
        <v>0</v>
      </c>
      <c r="BE277" s="0" t="n">
        <v>0</v>
      </c>
      <c r="BF277" s="0" t="n">
        <v>0</v>
      </c>
      <c r="BG277" s="0" t="n">
        <v>0</v>
      </c>
      <c r="BH277" s="0" t="n">
        <v>0</v>
      </c>
      <c r="BI277" s="0" t="n">
        <v>0</v>
      </c>
      <c r="BJ277" s="0" t="n">
        <v>0</v>
      </c>
      <c r="BK277" s="0" t="n">
        <v>0</v>
      </c>
      <c r="BL277" s="0" t="n">
        <v>0</v>
      </c>
      <c r="BM277" s="0" t="n">
        <v>0</v>
      </c>
      <c r="BN277" s="0" t="n">
        <v>0</v>
      </c>
      <c r="BO277" s="0" t="n">
        <v>0</v>
      </c>
      <c r="BP277" s="0" t="n">
        <v>0</v>
      </c>
      <c r="BQ277" s="0" t="n">
        <v>0</v>
      </c>
      <c r="BR277" s="0" t="n">
        <v>0</v>
      </c>
      <c r="BS277" s="0" t="n">
        <v>0</v>
      </c>
      <c r="BT277" s="0" t="n">
        <v>0</v>
      </c>
      <c r="BU277" s="0" t="n">
        <v>0</v>
      </c>
      <c r="BV277" s="0" t="n">
        <v>0</v>
      </c>
      <c r="BW277" s="0" t="n">
        <v>0</v>
      </c>
      <c r="CV277" s="0" t="n">
        <v>0</v>
      </c>
      <c r="CW277" s="0" t="n">
        <v>0</v>
      </c>
      <c r="CX277" s="0">
        <f>ROUND(Y277*Source!I706,7)</f>
        <v/>
      </c>
      <c r="CY277" s="0">
        <f>AA277</f>
        <v/>
      </c>
      <c r="CZ277" s="0">
        <f>AE277</f>
        <v/>
      </c>
      <c r="DA277" s="0">
        <f>AI277</f>
        <v/>
      </c>
      <c r="DB277" s="0">
        <f>ROUND(ROUND(AT277*CZ277,2),2)</f>
        <v/>
      </c>
      <c r="DC277" s="0">
        <f>ROUND(ROUND(AT277*AG277,2),2)</f>
        <v/>
      </c>
      <c r="DD277" s="0" t="inlineStr"/>
      <c r="DE277" s="0" t="inlineStr"/>
      <c r="DF277" s="0">
        <f>ROUND(ROUND(AE277*AI277,0)*CX277,0)</f>
        <v/>
      </c>
      <c r="DG277" s="0">
        <f>ROUND(ROUND(AF277,0)*CX277,0)</f>
        <v/>
      </c>
      <c r="DH277" s="0">
        <f>ROUND(ROUND(AG277,0)*CX277,0)</f>
        <v/>
      </c>
      <c r="DI277" s="0">
        <f>ROUND(ROUND(AH277,0)*CX277,0)</f>
        <v/>
      </c>
      <c r="DJ277" s="0">
        <f>DF277</f>
        <v/>
      </c>
      <c r="DK277" s="0" t="n">
        <v>0</v>
      </c>
      <c r="DL277" s="0" t="inlineStr"/>
      <c r="DM277" s="0" t="n">
        <v>0</v>
      </c>
      <c r="DN277" s="0" t="inlineStr"/>
      <c r="DO277" s="0" t="n">
        <v>0</v>
      </c>
    </row>
    <row r="278">
      <c r="A278" s="0">
        <f>ROW(Source!A706)</f>
        <v/>
      </c>
      <c r="B278" s="0" t="n">
        <v>78845955</v>
      </c>
      <c r="C278" s="0" t="n">
        <v>78850200</v>
      </c>
      <c r="D278" s="0" t="n">
        <v>29110573</v>
      </c>
      <c r="E278" s="0" t="n">
        <v>1</v>
      </c>
      <c r="F278" s="0" t="n">
        <v>1</v>
      </c>
      <c r="G278" s="0" t="n">
        <v>1</v>
      </c>
      <c r="H278" s="0" t="n">
        <v>3</v>
      </c>
      <c r="I278" s="0" t="inlineStr">
        <is>
          <t>101-0628</t>
        </is>
      </c>
      <c r="J278" s="0" t="inlineStr">
        <is>
          <t>ТССЦ Московской обл., 101-0628, приказ Минстроя России №675/пр от 28.02.2017 № 254/пр</t>
        </is>
      </c>
      <c r="K278" s="0" t="inlineStr">
        <is>
          <t>Олифа комбинированная, марки К-3</t>
        </is>
      </c>
      <c r="L278" s="0" t="n">
        <v>1348</v>
      </c>
      <c r="N278" s="0" t="n">
        <v>1009</v>
      </c>
      <c r="O278" s="0" t="inlineStr">
        <is>
          <t>т</t>
        </is>
      </c>
      <c r="P278" s="0" t="inlineStr">
        <is>
          <t>т</t>
        </is>
      </c>
      <c r="Q278" s="0" t="n">
        <v>1000</v>
      </c>
      <c r="W278" s="0" t="n">
        <v>0</v>
      </c>
      <c r="X278" s="0" t="n">
        <v>24062879</v>
      </c>
      <c r="Y278" s="0">
        <f>AT278</f>
        <v/>
      </c>
      <c r="AA278" s="0" t="n">
        <v>87631.5</v>
      </c>
      <c r="AB278" s="0" t="n">
        <v>0</v>
      </c>
      <c r="AC278" s="0" t="n">
        <v>0</v>
      </c>
      <c r="AD278" s="0" t="n">
        <v>0</v>
      </c>
      <c r="AE278" s="0" t="n">
        <v>16950</v>
      </c>
      <c r="AF278" s="0" t="n">
        <v>0</v>
      </c>
      <c r="AG278" s="0" t="n">
        <v>0</v>
      </c>
      <c r="AH278" s="0" t="n">
        <v>0</v>
      </c>
      <c r="AI278" s="0" t="n">
        <v>5.17</v>
      </c>
      <c r="AJ278" s="0" t="n">
        <v>1</v>
      </c>
      <c r="AK278" s="0" t="n">
        <v>1</v>
      </c>
      <c r="AL278" s="0" t="n">
        <v>1</v>
      </c>
      <c r="AM278" s="0" t="n">
        <v>2</v>
      </c>
      <c r="AN278" s="0" t="n">
        <v>0</v>
      </c>
      <c r="AO278" s="0" t="n">
        <v>1</v>
      </c>
      <c r="AP278" s="0" t="n">
        <v>1</v>
      </c>
      <c r="AQ278" s="0" t="n">
        <v>0</v>
      </c>
      <c r="AR278" s="0" t="n">
        <v>0</v>
      </c>
      <c r="AS278" s="0" t="inlineStr"/>
      <c r="AT278" s="0" t="n">
        <v>2e-05</v>
      </c>
      <c r="AU278" s="0" t="inlineStr"/>
      <c r="AV278" s="0" t="n">
        <v>0</v>
      </c>
      <c r="AW278" s="0" t="n">
        <v>2</v>
      </c>
      <c r="AX278" s="0" t="n">
        <v>78850210</v>
      </c>
      <c r="AY278" s="0" t="n">
        <v>1</v>
      </c>
      <c r="AZ278" s="0" t="n">
        <v>0</v>
      </c>
      <c r="BA278" s="0" t="n">
        <v>271</v>
      </c>
      <c r="BB278" s="0" t="n">
        <v>0</v>
      </c>
      <c r="BC278" s="0" t="n">
        <v>0</v>
      </c>
      <c r="BD278" s="0" t="n">
        <v>0</v>
      </c>
      <c r="BE278" s="0" t="n">
        <v>0</v>
      </c>
      <c r="BF278" s="0" t="n">
        <v>0</v>
      </c>
      <c r="BG278" s="0" t="n">
        <v>0</v>
      </c>
      <c r="BH278" s="0" t="n">
        <v>0</v>
      </c>
      <c r="BI278" s="0" t="n">
        <v>0</v>
      </c>
      <c r="BJ278" s="0" t="n">
        <v>0</v>
      </c>
      <c r="BK278" s="0" t="n">
        <v>0</v>
      </c>
      <c r="BL278" s="0" t="n">
        <v>0</v>
      </c>
      <c r="BM278" s="0" t="n">
        <v>0</v>
      </c>
      <c r="BN278" s="0" t="n">
        <v>0</v>
      </c>
      <c r="BO278" s="0" t="n">
        <v>0</v>
      </c>
      <c r="BP278" s="0" t="n">
        <v>0</v>
      </c>
      <c r="BQ278" s="0" t="n">
        <v>0</v>
      </c>
      <c r="BR278" s="0" t="n">
        <v>0</v>
      </c>
      <c r="BS278" s="0" t="n">
        <v>0</v>
      </c>
      <c r="BT278" s="0" t="n">
        <v>0</v>
      </c>
      <c r="BU278" s="0" t="n">
        <v>0</v>
      </c>
      <c r="BV278" s="0" t="n">
        <v>0</v>
      </c>
      <c r="BW278" s="0" t="n">
        <v>0</v>
      </c>
      <c r="CV278" s="0" t="n">
        <v>0</v>
      </c>
      <c r="CW278" s="0" t="n">
        <v>0</v>
      </c>
      <c r="CX278" s="0">
        <f>ROUND(Y278*Source!I706,7)</f>
        <v/>
      </c>
      <c r="CY278" s="0">
        <f>AA278</f>
        <v/>
      </c>
      <c r="CZ278" s="0">
        <f>AE278</f>
        <v/>
      </c>
      <c r="DA278" s="0">
        <f>AI278</f>
        <v/>
      </c>
      <c r="DB278" s="0">
        <f>ROUND(ROUND(AT278*CZ278,2),2)</f>
        <v/>
      </c>
      <c r="DC278" s="0">
        <f>ROUND(ROUND(AT278*AG278,2),2)</f>
        <v/>
      </c>
      <c r="DD278" s="0" t="inlineStr"/>
      <c r="DE278" s="0" t="inlineStr"/>
      <c r="DF278" s="0">
        <f>ROUND(ROUND(AE278*AI278,0)*CX278,0)</f>
        <v/>
      </c>
      <c r="DG278" s="0">
        <f>ROUND(ROUND(AF278,0)*CX278,0)</f>
        <v/>
      </c>
      <c r="DH278" s="0">
        <f>ROUND(ROUND(AG278,0)*CX278,0)</f>
        <v/>
      </c>
      <c r="DI278" s="0">
        <f>ROUND(ROUND(AH278,0)*CX278,0)</f>
        <v/>
      </c>
      <c r="DJ278" s="0">
        <f>DF278</f>
        <v/>
      </c>
      <c r="DK278" s="0" t="n">
        <v>0</v>
      </c>
      <c r="DL278" s="0" t="inlineStr"/>
      <c r="DM278" s="0" t="n">
        <v>0</v>
      </c>
      <c r="DN278" s="0" t="inlineStr"/>
      <c r="DO278" s="0" t="n">
        <v>0</v>
      </c>
    </row>
    <row r="279">
      <c r="A279" s="0">
        <f>ROW(Source!A706)</f>
        <v/>
      </c>
      <c r="B279" s="0" t="n">
        <v>78845955</v>
      </c>
      <c r="C279" s="0" t="n">
        <v>78850200</v>
      </c>
      <c r="D279" s="0" t="n">
        <v>29107963</v>
      </c>
      <c r="E279" s="0" t="n">
        <v>1</v>
      </c>
      <c r="F279" s="0" t="n">
        <v>1</v>
      </c>
      <c r="G279" s="0" t="n">
        <v>1</v>
      </c>
      <c r="H279" s="0" t="n">
        <v>3</v>
      </c>
      <c r="I279" s="0" t="inlineStr">
        <is>
          <t>101-1669</t>
        </is>
      </c>
      <c r="J279" s="0" t="inlineStr">
        <is>
          <t>ТССЦ Московской обл., 101-1669, приказ Минстроя России №675/пр от 28.02.2017 № 254/пр</t>
        </is>
      </c>
      <c r="K279" s="0" t="inlineStr">
        <is>
          <t>Очес льняной</t>
        </is>
      </c>
      <c r="L279" s="0" t="n">
        <v>1346</v>
      </c>
      <c r="N279" s="0" t="n">
        <v>1009</v>
      </c>
      <c r="O279" s="0" t="inlineStr">
        <is>
          <t>кг</t>
        </is>
      </c>
      <c r="P279" s="0" t="inlineStr">
        <is>
          <t>кг</t>
        </is>
      </c>
      <c r="Q279" s="0" t="n">
        <v>1</v>
      </c>
      <c r="W279" s="0" t="n">
        <v>0</v>
      </c>
      <c r="X279" s="0" t="n">
        <v>-2113933962</v>
      </c>
      <c r="Y279" s="0">
        <f>AT279</f>
        <v/>
      </c>
      <c r="AA279" s="0" t="n">
        <v>590.67</v>
      </c>
      <c r="AB279" s="0" t="n">
        <v>0</v>
      </c>
      <c r="AC279" s="0" t="n">
        <v>0</v>
      </c>
      <c r="AD279" s="0" t="n">
        <v>0</v>
      </c>
      <c r="AE279" s="0" t="n">
        <v>37.29</v>
      </c>
      <c r="AF279" s="0" t="n">
        <v>0</v>
      </c>
      <c r="AG279" s="0" t="n">
        <v>0</v>
      </c>
      <c r="AH279" s="0" t="n">
        <v>0</v>
      </c>
      <c r="AI279" s="0" t="n">
        <v>15.84</v>
      </c>
      <c r="AJ279" s="0" t="n">
        <v>1</v>
      </c>
      <c r="AK279" s="0" t="n">
        <v>1</v>
      </c>
      <c r="AL279" s="0" t="n">
        <v>1</v>
      </c>
      <c r="AM279" s="0" t="n">
        <v>2</v>
      </c>
      <c r="AN279" s="0" t="n">
        <v>0</v>
      </c>
      <c r="AO279" s="0" t="n">
        <v>1</v>
      </c>
      <c r="AP279" s="0" t="n">
        <v>1</v>
      </c>
      <c r="AQ279" s="0" t="n">
        <v>0</v>
      </c>
      <c r="AR279" s="0" t="n">
        <v>0</v>
      </c>
      <c r="AS279" s="0" t="inlineStr"/>
      <c r="AT279" s="0" t="n">
        <v>0.02</v>
      </c>
      <c r="AU279" s="0" t="inlineStr"/>
      <c r="AV279" s="0" t="n">
        <v>0</v>
      </c>
      <c r="AW279" s="0" t="n">
        <v>2</v>
      </c>
      <c r="AX279" s="0" t="n">
        <v>78850211</v>
      </c>
      <c r="AY279" s="0" t="n">
        <v>1</v>
      </c>
      <c r="AZ279" s="0" t="n">
        <v>0</v>
      </c>
      <c r="BA279" s="0" t="n">
        <v>272</v>
      </c>
      <c r="BB279" s="0" t="n">
        <v>0</v>
      </c>
      <c r="BC279" s="0" t="n">
        <v>0</v>
      </c>
      <c r="BD279" s="0" t="n">
        <v>0</v>
      </c>
      <c r="BE279" s="0" t="n">
        <v>0</v>
      </c>
      <c r="BF279" s="0" t="n">
        <v>0</v>
      </c>
      <c r="BG279" s="0" t="n">
        <v>0</v>
      </c>
      <c r="BH279" s="0" t="n">
        <v>0</v>
      </c>
      <c r="BI279" s="0" t="n">
        <v>0</v>
      </c>
      <c r="BJ279" s="0" t="n">
        <v>0</v>
      </c>
      <c r="BK279" s="0" t="n">
        <v>0</v>
      </c>
      <c r="BL279" s="0" t="n">
        <v>0</v>
      </c>
      <c r="BM279" s="0" t="n">
        <v>0</v>
      </c>
      <c r="BN279" s="0" t="n">
        <v>0</v>
      </c>
      <c r="BO279" s="0" t="n">
        <v>0</v>
      </c>
      <c r="BP279" s="0" t="n">
        <v>0</v>
      </c>
      <c r="BQ279" s="0" t="n">
        <v>0</v>
      </c>
      <c r="BR279" s="0" t="n">
        <v>0</v>
      </c>
      <c r="BS279" s="0" t="n">
        <v>0</v>
      </c>
      <c r="BT279" s="0" t="n">
        <v>0</v>
      </c>
      <c r="BU279" s="0" t="n">
        <v>0</v>
      </c>
      <c r="BV279" s="0" t="n">
        <v>0</v>
      </c>
      <c r="BW279" s="0" t="n">
        <v>0</v>
      </c>
      <c r="CV279" s="0" t="n">
        <v>0</v>
      </c>
      <c r="CW279" s="0" t="n">
        <v>0</v>
      </c>
      <c r="CX279" s="0">
        <f>ROUND(Y279*Source!I706,7)</f>
        <v/>
      </c>
      <c r="CY279" s="0">
        <f>AA279</f>
        <v/>
      </c>
      <c r="CZ279" s="0">
        <f>AE279</f>
        <v/>
      </c>
      <c r="DA279" s="0">
        <f>AI279</f>
        <v/>
      </c>
      <c r="DB279" s="0">
        <f>ROUND(ROUND(AT279*CZ279,2),2)</f>
        <v/>
      </c>
      <c r="DC279" s="0">
        <f>ROUND(ROUND(AT279*AG279,2),2)</f>
        <v/>
      </c>
      <c r="DD279" s="0" t="inlineStr"/>
      <c r="DE279" s="0" t="inlineStr"/>
      <c r="DF279" s="0">
        <f>ROUND(ROUND(AE279*AI279,0)*CX279,0)</f>
        <v/>
      </c>
      <c r="DG279" s="0">
        <f>ROUND(ROUND(AF279,0)*CX279,0)</f>
        <v/>
      </c>
      <c r="DH279" s="0">
        <f>ROUND(ROUND(AG279,0)*CX279,0)</f>
        <v/>
      </c>
      <c r="DI279" s="0">
        <f>ROUND(ROUND(AH279,0)*CX279,0)</f>
        <v/>
      </c>
      <c r="DJ279" s="0">
        <f>DF279</f>
        <v/>
      </c>
      <c r="DK279" s="0" t="n">
        <v>0</v>
      </c>
      <c r="DL279" s="0" t="inlineStr"/>
      <c r="DM279" s="0" t="n">
        <v>0</v>
      </c>
      <c r="DN279" s="0" t="inlineStr"/>
      <c r="DO279" s="0" t="n">
        <v>0</v>
      </c>
    </row>
    <row r="280">
      <c r="A280" s="0">
        <f>ROW(Source!A706)</f>
        <v/>
      </c>
      <c r="B280" s="0" t="n">
        <v>78845955</v>
      </c>
      <c r="C280" s="0" t="n">
        <v>78850200</v>
      </c>
      <c r="D280" s="0" t="n">
        <v>29150040</v>
      </c>
      <c r="E280" s="0" t="n">
        <v>1</v>
      </c>
      <c r="F280" s="0" t="n">
        <v>1</v>
      </c>
      <c r="G280" s="0" t="n">
        <v>1</v>
      </c>
      <c r="H280" s="0" t="n">
        <v>3</v>
      </c>
      <c r="I280" s="0" t="inlineStr">
        <is>
          <t>411-0001</t>
        </is>
      </c>
      <c r="J280" s="0" t="inlineStr">
        <is>
          <t>ТССЦ Московской обл., 411-0001, приказ Минстроя России №675/пр от 28.02.2017 № 257/пр</t>
        </is>
      </c>
      <c r="K280" s="0" t="inlineStr">
        <is>
          <t>Вода</t>
        </is>
      </c>
      <c r="L280" s="0" t="n">
        <v>1339</v>
      </c>
      <c r="N280" s="0" t="n">
        <v>1007</v>
      </c>
      <c r="O280" s="0" t="inlineStr">
        <is>
          <t>м3</t>
        </is>
      </c>
      <c r="P280" s="0" t="inlineStr">
        <is>
          <t>м3</t>
        </is>
      </c>
      <c r="Q280" s="0" t="n">
        <v>1</v>
      </c>
      <c r="W280" s="0" t="n">
        <v>0</v>
      </c>
      <c r="X280" s="0" t="n">
        <v>619799737</v>
      </c>
      <c r="Y280" s="0">
        <f>AT280</f>
        <v/>
      </c>
      <c r="AA280" s="0" t="n">
        <v>31.28</v>
      </c>
      <c r="AB280" s="0" t="n">
        <v>0</v>
      </c>
      <c r="AC280" s="0" t="n">
        <v>0</v>
      </c>
      <c r="AD280" s="0" t="n">
        <v>0</v>
      </c>
      <c r="AE280" s="0" t="n">
        <v>2.44</v>
      </c>
      <c r="AF280" s="0" t="n">
        <v>0</v>
      </c>
      <c r="AG280" s="0" t="n">
        <v>0</v>
      </c>
      <c r="AH280" s="0" t="n">
        <v>0</v>
      </c>
      <c r="AI280" s="0" t="n">
        <v>12.82</v>
      </c>
      <c r="AJ280" s="0" t="n">
        <v>1</v>
      </c>
      <c r="AK280" s="0" t="n">
        <v>1</v>
      </c>
      <c r="AL280" s="0" t="n">
        <v>1</v>
      </c>
      <c r="AM280" s="0" t="n">
        <v>2</v>
      </c>
      <c r="AN280" s="0" t="n">
        <v>0</v>
      </c>
      <c r="AO280" s="0" t="n">
        <v>1</v>
      </c>
      <c r="AP280" s="0" t="n">
        <v>1</v>
      </c>
      <c r="AQ280" s="0" t="n">
        <v>0</v>
      </c>
      <c r="AR280" s="0" t="n">
        <v>0</v>
      </c>
      <c r="AS280" s="0" t="inlineStr"/>
      <c r="AT280" s="0" t="n">
        <v>1</v>
      </c>
      <c r="AU280" s="0" t="inlineStr"/>
      <c r="AV280" s="0" t="n">
        <v>0</v>
      </c>
      <c r="AW280" s="0" t="n">
        <v>2</v>
      </c>
      <c r="AX280" s="0" t="n">
        <v>78850212</v>
      </c>
      <c r="AY280" s="0" t="n">
        <v>1</v>
      </c>
      <c r="AZ280" s="0" t="n">
        <v>0</v>
      </c>
      <c r="BA280" s="0" t="n">
        <v>273</v>
      </c>
      <c r="BB280" s="0" t="n">
        <v>0</v>
      </c>
      <c r="BC280" s="0" t="n">
        <v>0</v>
      </c>
      <c r="BD280" s="0" t="n">
        <v>0</v>
      </c>
      <c r="BE280" s="0" t="n">
        <v>0</v>
      </c>
      <c r="BF280" s="0" t="n">
        <v>0</v>
      </c>
      <c r="BG280" s="0" t="n">
        <v>0</v>
      </c>
      <c r="BH280" s="0" t="n">
        <v>0</v>
      </c>
      <c r="BI280" s="0" t="n">
        <v>0</v>
      </c>
      <c r="BJ280" s="0" t="n">
        <v>0</v>
      </c>
      <c r="BK280" s="0" t="n">
        <v>0</v>
      </c>
      <c r="BL280" s="0" t="n">
        <v>0</v>
      </c>
      <c r="BM280" s="0" t="n">
        <v>0</v>
      </c>
      <c r="BN280" s="0" t="n">
        <v>0</v>
      </c>
      <c r="BO280" s="0" t="n">
        <v>0</v>
      </c>
      <c r="BP280" s="0" t="n">
        <v>0</v>
      </c>
      <c r="BQ280" s="0" t="n">
        <v>0</v>
      </c>
      <c r="BR280" s="0" t="n">
        <v>0</v>
      </c>
      <c r="BS280" s="0" t="n">
        <v>0</v>
      </c>
      <c r="BT280" s="0" t="n">
        <v>0</v>
      </c>
      <c r="BU280" s="0" t="n">
        <v>0</v>
      </c>
      <c r="BV280" s="0" t="n">
        <v>0</v>
      </c>
      <c r="BW280" s="0" t="n">
        <v>0</v>
      </c>
      <c r="CV280" s="0" t="n">
        <v>0</v>
      </c>
      <c r="CW280" s="0" t="n">
        <v>0</v>
      </c>
      <c r="CX280" s="0">
        <f>ROUND(Y280*Source!I706,7)</f>
        <v/>
      </c>
      <c r="CY280" s="0">
        <f>AA280</f>
        <v/>
      </c>
      <c r="CZ280" s="0">
        <f>AE280</f>
        <v/>
      </c>
      <c r="DA280" s="0">
        <f>AI280</f>
        <v/>
      </c>
      <c r="DB280" s="0">
        <f>ROUND(ROUND(AT280*CZ280,2),2)</f>
        <v/>
      </c>
      <c r="DC280" s="0">
        <f>ROUND(ROUND(AT280*AG280,2),2)</f>
        <v/>
      </c>
      <c r="DD280" s="0" t="inlineStr"/>
      <c r="DE280" s="0" t="inlineStr"/>
      <c r="DF280" s="0">
        <f>ROUND(ROUND(AE280*AI280,0)*CX280,0)</f>
        <v/>
      </c>
      <c r="DG280" s="0">
        <f>ROUND(ROUND(AF280,0)*CX280,0)</f>
        <v/>
      </c>
      <c r="DH280" s="0">
        <f>ROUND(ROUND(AG280,0)*CX280,0)</f>
        <v/>
      </c>
      <c r="DI280" s="0">
        <f>ROUND(ROUND(AH280,0)*CX280,0)</f>
        <v/>
      </c>
      <c r="DJ280" s="0">
        <f>DF280</f>
        <v/>
      </c>
      <c r="DK280" s="0" t="n">
        <v>0</v>
      </c>
      <c r="DL280" s="0" t="inlineStr"/>
      <c r="DM280" s="0" t="n">
        <v>0</v>
      </c>
      <c r="DN280" s="0" t="inlineStr"/>
      <c r="DO280" s="0" t="n">
        <v>0</v>
      </c>
    </row>
    <row r="281">
      <c r="A281" s="0">
        <f>ROW(Source!A707)</f>
        <v/>
      </c>
      <c r="B281" s="0" t="n">
        <v>78845955</v>
      </c>
      <c r="C281" s="0" t="n">
        <v>78850213</v>
      </c>
      <c r="D281" s="0" t="n">
        <v>18409850</v>
      </c>
      <c r="E281" s="0" t="n">
        <v>1</v>
      </c>
      <c r="F281" s="0" t="n">
        <v>1</v>
      </c>
      <c r="G281" s="0" t="n">
        <v>1</v>
      </c>
      <c r="H281" s="0" t="n">
        <v>1</v>
      </c>
      <c r="I281" s="0" t="inlineStr">
        <is>
          <t>1-1035-90</t>
        </is>
      </c>
      <c r="J281" s="0" t="inlineStr"/>
      <c r="K281" s="0" t="inlineStr">
        <is>
          <t>Рабочий строитель среднего разряда 3,5</t>
        </is>
      </c>
      <c r="L281" s="0" t="n">
        <v>1369</v>
      </c>
      <c r="N281" s="0" t="n">
        <v>1013</v>
      </c>
      <c r="O281" s="0" t="inlineStr">
        <is>
          <t>чел.-ч</t>
        </is>
      </c>
      <c r="P281" s="0" t="inlineStr">
        <is>
          <t>чел.-ч</t>
        </is>
      </c>
      <c r="Q281" s="0" t="n">
        <v>1</v>
      </c>
      <c r="W281" s="0" t="n">
        <v>0</v>
      </c>
      <c r="X281" s="0" t="n">
        <v>855544366</v>
      </c>
      <c r="Y281" s="0">
        <f>AT281</f>
        <v/>
      </c>
      <c r="AA281" s="0" t="n">
        <v>0</v>
      </c>
      <c r="AB281" s="0" t="n">
        <v>0</v>
      </c>
      <c r="AC281" s="0" t="n">
        <v>0</v>
      </c>
      <c r="AD281" s="0" t="n">
        <v>9.07</v>
      </c>
      <c r="AE281" s="0" t="n">
        <v>0</v>
      </c>
      <c r="AF281" s="0" t="n">
        <v>0</v>
      </c>
      <c r="AG281" s="0" t="n">
        <v>0</v>
      </c>
      <c r="AH281" s="0" t="n">
        <v>9.07</v>
      </c>
      <c r="AI281" s="0" t="n">
        <v>1</v>
      </c>
      <c r="AJ281" s="0" t="n">
        <v>1</v>
      </c>
      <c r="AK281" s="0" t="n">
        <v>1</v>
      </c>
      <c r="AL281" s="0" t="n">
        <v>1</v>
      </c>
      <c r="AM281" s="0" t="n">
        <v>-2</v>
      </c>
      <c r="AN281" s="0" t="n">
        <v>0</v>
      </c>
      <c r="AO281" s="0" t="n">
        <v>1</v>
      </c>
      <c r="AP281" s="0" t="n">
        <v>0</v>
      </c>
      <c r="AQ281" s="0" t="n">
        <v>0</v>
      </c>
      <c r="AR281" s="0" t="n">
        <v>0</v>
      </c>
      <c r="AS281" s="0" t="inlineStr"/>
      <c r="AT281" s="0" t="n">
        <v>103</v>
      </c>
      <c r="AU281" s="0" t="inlineStr"/>
      <c r="AV281" s="0" t="n">
        <v>1</v>
      </c>
      <c r="AW281" s="0" t="n">
        <v>2</v>
      </c>
      <c r="AX281" s="0" t="n">
        <v>78850214</v>
      </c>
      <c r="AY281" s="0" t="n">
        <v>1</v>
      </c>
      <c r="AZ281" s="0" t="n">
        <v>0</v>
      </c>
      <c r="BA281" s="0" t="n">
        <v>274</v>
      </c>
      <c r="BB281" s="0" t="n">
        <v>0</v>
      </c>
      <c r="BC281" s="0" t="n">
        <v>0</v>
      </c>
      <c r="BD281" s="0" t="n">
        <v>0</v>
      </c>
      <c r="BE281" s="0" t="n">
        <v>0</v>
      </c>
      <c r="BF281" s="0" t="n">
        <v>0</v>
      </c>
      <c r="BG281" s="0" t="n">
        <v>0</v>
      </c>
      <c r="BH281" s="0" t="n">
        <v>0</v>
      </c>
      <c r="BI281" s="0" t="n">
        <v>0</v>
      </c>
      <c r="BJ281" s="0" t="n">
        <v>0</v>
      </c>
      <c r="BK281" s="0" t="n">
        <v>0</v>
      </c>
      <c r="BL281" s="0" t="n">
        <v>0</v>
      </c>
      <c r="BM281" s="0" t="n">
        <v>0</v>
      </c>
      <c r="BN281" s="0" t="n">
        <v>0</v>
      </c>
      <c r="BO281" s="0" t="n">
        <v>0</v>
      </c>
      <c r="BP281" s="0" t="n">
        <v>0</v>
      </c>
      <c r="BQ281" s="0" t="n">
        <v>0</v>
      </c>
      <c r="BR281" s="0" t="n">
        <v>0</v>
      </c>
      <c r="BS281" s="0" t="n">
        <v>0</v>
      </c>
      <c r="BT281" s="0" t="n">
        <v>0</v>
      </c>
      <c r="BU281" s="0" t="n">
        <v>0</v>
      </c>
      <c r="BV281" s="0" t="n">
        <v>0</v>
      </c>
      <c r="BW281" s="0" t="n">
        <v>0</v>
      </c>
      <c r="CU281" s="0">
        <f>ROUND(AT281*Source!I707*AH281*AL281,0)</f>
        <v/>
      </c>
      <c r="CV281" s="0">
        <f>ROUND(Y281*Source!I707,7)</f>
        <v/>
      </c>
      <c r="CW281" s="0" t="n">
        <v>0</v>
      </c>
      <c r="CX281" s="0">
        <f>ROUND(Y281*Source!I707,7)</f>
        <v/>
      </c>
      <c r="CY281" s="0">
        <f>AD281</f>
        <v/>
      </c>
      <c r="CZ281" s="0">
        <f>AH281</f>
        <v/>
      </c>
      <c r="DA281" s="0">
        <f>AL281</f>
        <v/>
      </c>
      <c r="DB281" s="0">
        <f>ROUND(ROUND(AT281*CZ281,2),2)</f>
        <v/>
      </c>
      <c r="DC281" s="0">
        <f>ROUND(ROUND(AT281*AG281,2),2)</f>
        <v/>
      </c>
      <c r="DD281" s="0" t="inlineStr"/>
      <c r="DE281" s="0" t="inlineStr"/>
      <c r="DF281" s="0">
        <f>ROUND(ROUND(AE281,0)*CX281,0)</f>
        <v/>
      </c>
      <c r="DG281" s="0">
        <f>ROUND(ROUND(AF281,0)*CX281,0)</f>
        <v/>
      </c>
      <c r="DH281" s="0">
        <f>ROUND(ROUND(AG281,0)*CX281,0)</f>
        <v/>
      </c>
      <c r="DI281" s="0">
        <f>ROUND(ROUND(AH281,0)*CX281,0)</f>
        <v/>
      </c>
      <c r="DJ281" s="0">
        <f>DI281</f>
        <v/>
      </c>
      <c r="DK281" s="0" t="n">
        <v>0</v>
      </c>
      <c r="DL281" s="0" t="inlineStr"/>
      <c r="DM281" s="0" t="n">
        <v>0</v>
      </c>
      <c r="DN281" s="0" t="inlineStr"/>
      <c r="DO281" s="0" t="n">
        <v>0</v>
      </c>
    </row>
    <row r="282">
      <c r="A282" s="0">
        <f>ROW(Source!A707)</f>
        <v/>
      </c>
      <c r="B282" s="0" t="n">
        <v>78845955</v>
      </c>
      <c r="C282" s="0" t="n">
        <v>78850213</v>
      </c>
      <c r="D282" s="0" t="n">
        <v>29174913</v>
      </c>
      <c r="E282" s="0" t="n">
        <v>1</v>
      </c>
      <c r="F282" s="0" t="n">
        <v>1</v>
      </c>
      <c r="G282" s="0" t="n">
        <v>1</v>
      </c>
      <c r="H282" s="0" t="n">
        <v>2</v>
      </c>
      <c r="I282" s="0" t="inlineStr">
        <is>
          <t>400001</t>
        </is>
      </c>
      <c r="J282" s="0" t="inlineStr">
        <is>
          <t>ТСЭМ Московской обл., 400001, приказ Минстроя России №675/пр от 28.02.2017 № 264/пр</t>
        </is>
      </c>
      <c r="K282" s="0" t="inlineStr">
        <is>
          <t>Автомобили бортовые, грузоподъемность до 5 т</t>
        </is>
      </c>
      <c r="L282" s="0" t="n">
        <v>1368</v>
      </c>
      <c r="N282" s="0" t="n">
        <v>1011</v>
      </c>
      <c r="O282" s="0" t="inlineStr">
        <is>
          <t>маш.-ч</t>
        </is>
      </c>
      <c r="P282" s="0" t="inlineStr">
        <is>
          <t>маш.-ч</t>
        </is>
      </c>
      <c r="Q282" s="0" t="n">
        <v>1</v>
      </c>
      <c r="W282" s="0" t="n">
        <v>0</v>
      </c>
      <c r="X282" s="0" t="n">
        <v>1230759911</v>
      </c>
      <c r="Y282" s="0">
        <f>AT282</f>
        <v/>
      </c>
      <c r="AA282" s="0" t="n">
        <v>0</v>
      </c>
      <c r="AB282" s="0" t="n">
        <v>2177.51</v>
      </c>
      <c r="AC282" s="0" t="n">
        <v>606.1</v>
      </c>
      <c r="AD282" s="0" t="n">
        <v>0</v>
      </c>
      <c r="AE282" s="0" t="n">
        <v>0</v>
      </c>
      <c r="AF282" s="0" t="n">
        <v>87.17</v>
      </c>
      <c r="AG282" s="0" t="n">
        <v>11.6</v>
      </c>
      <c r="AH282" s="0" t="n">
        <v>0</v>
      </c>
      <c r="AI282" s="0" t="n">
        <v>1</v>
      </c>
      <c r="AJ282" s="0" t="n">
        <v>24.98</v>
      </c>
      <c r="AK282" s="0" t="n">
        <v>52.25</v>
      </c>
      <c r="AL282" s="0" t="n">
        <v>1</v>
      </c>
      <c r="AM282" s="0" t="n">
        <v>2</v>
      </c>
      <c r="AN282" s="0" t="n">
        <v>0</v>
      </c>
      <c r="AO282" s="0" t="n">
        <v>1</v>
      </c>
      <c r="AP282" s="0" t="n">
        <v>0</v>
      </c>
      <c r="AQ282" s="0" t="n">
        <v>0</v>
      </c>
      <c r="AR282" s="0" t="n">
        <v>0</v>
      </c>
      <c r="AS282" s="0" t="inlineStr"/>
      <c r="AT282" s="0" t="n">
        <v>0.12</v>
      </c>
      <c r="AU282" s="0" t="inlineStr"/>
      <c r="AV282" s="0" t="n">
        <v>0</v>
      </c>
      <c r="AW282" s="0" t="n">
        <v>2</v>
      </c>
      <c r="AX282" s="0" t="n">
        <v>78850215</v>
      </c>
      <c r="AY282" s="0" t="n">
        <v>1</v>
      </c>
      <c r="AZ282" s="0" t="n">
        <v>0</v>
      </c>
      <c r="BA282" s="0" t="n">
        <v>275</v>
      </c>
      <c r="BB282" s="0" t="n">
        <v>0</v>
      </c>
      <c r="BC282" s="0" t="n">
        <v>0</v>
      </c>
      <c r="BD282" s="0" t="n">
        <v>0</v>
      </c>
      <c r="BE282" s="0" t="n">
        <v>0</v>
      </c>
      <c r="BF282" s="0" t="n">
        <v>0</v>
      </c>
      <c r="BG282" s="0" t="n">
        <v>0</v>
      </c>
      <c r="BH282" s="0" t="n">
        <v>0</v>
      </c>
      <c r="BI282" s="0" t="n">
        <v>0</v>
      </c>
      <c r="BJ282" s="0" t="n">
        <v>0</v>
      </c>
      <c r="BK282" s="0" t="n">
        <v>0</v>
      </c>
      <c r="BL282" s="0" t="n">
        <v>0</v>
      </c>
      <c r="BM282" s="0" t="n">
        <v>0</v>
      </c>
      <c r="BN282" s="0" t="n">
        <v>0</v>
      </c>
      <c r="BO282" s="0" t="n">
        <v>0</v>
      </c>
      <c r="BP282" s="0" t="n">
        <v>0</v>
      </c>
      <c r="BQ282" s="0" t="n">
        <v>0</v>
      </c>
      <c r="BR282" s="0" t="n">
        <v>0</v>
      </c>
      <c r="BS282" s="0" t="n">
        <v>0</v>
      </c>
      <c r="BT282" s="0" t="n">
        <v>0</v>
      </c>
      <c r="BU282" s="0" t="n">
        <v>0</v>
      </c>
      <c r="BV282" s="0" t="n">
        <v>0</v>
      </c>
      <c r="BW282" s="0" t="n">
        <v>0</v>
      </c>
      <c r="CV282" s="0" t="n">
        <v>0</v>
      </c>
      <c r="CW282" s="0">
        <f>ROUND(Y282*Source!I707*DO282,7)</f>
        <v/>
      </c>
      <c r="CX282" s="0">
        <f>ROUND(Y282*Source!I707,7)</f>
        <v/>
      </c>
      <c r="CY282" s="0">
        <f>AB282</f>
        <v/>
      </c>
      <c r="CZ282" s="0">
        <f>AF282</f>
        <v/>
      </c>
      <c r="DA282" s="0">
        <f>AJ282</f>
        <v/>
      </c>
      <c r="DB282" s="0">
        <f>ROUND(ROUND(AT282*CZ282,2),2)</f>
        <v/>
      </c>
      <c r="DC282" s="0">
        <f>ROUND(ROUND(AT282*AG282,2),2)</f>
        <v/>
      </c>
      <c r="DD282" s="0" t="inlineStr"/>
      <c r="DE282" s="0" t="inlineStr"/>
      <c r="DF282" s="0">
        <f>ROUND(ROUND(AE282,0)*CX282,0)</f>
        <v/>
      </c>
      <c r="DG282" s="0">
        <f>ROUND(ROUND(AF282*AJ282,0)*CX282,0)</f>
        <v/>
      </c>
      <c r="DH282" s="0">
        <f>ROUND(ROUND(AG282*AK282,0)*CX282,0)</f>
        <v/>
      </c>
      <c r="DI282" s="0">
        <f>ROUND(ROUND(AH282,0)*CX282,0)</f>
        <v/>
      </c>
      <c r="DJ282" s="0">
        <f>DG282</f>
        <v/>
      </c>
      <c r="DK282" s="0" t="n">
        <v>0</v>
      </c>
      <c r="DL282" s="0" t="inlineStr"/>
      <c r="DM282" s="0" t="n">
        <v>0</v>
      </c>
      <c r="DN282" s="0" t="inlineStr"/>
      <c r="DO282" s="0" t="n">
        <v>0</v>
      </c>
    </row>
    <row r="283">
      <c r="A283" s="0">
        <f>ROW(Source!A707)</f>
        <v/>
      </c>
      <c r="B283" s="0" t="n">
        <v>78845955</v>
      </c>
      <c r="C283" s="0" t="n">
        <v>78850213</v>
      </c>
      <c r="D283" s="0" t="n">
        <v>29110398</v>
      </c>
      <c r="E283" s="0" t="n">
        <v>1</v>
      </c>
      <c r="F283" s="0" t="n">
        <v>1</v>
      </c>
      <c r="G283" s="0" t="n">
        <v>1</v>
      </c>
      <c r="H283" s="0" t="n">
        <v>3</v>
      </c>
      <c r="I283" s="0" t="inlineStr">
        <is>
          <t>101-0388</t>
        </is>
      </c>
      <c r="J283" s="0" t="inlineStr">
        <is>
          <t>ТССЦ Московской обл., 101-0388, приказ Минстроя России №675/пр от 28.02.2017 № 254/пр</t>
        </is>
      </c>
      <c r="K283" s="0" t="inlineStr">
        <is>
          <t>Краски масляные земляные марки МА-0115 мумия, сурик железный</t>
        </is>
      </c>
      <c r="L283" s="0" t="n">
        <v>1348</v>
      </c>
      <c r="N283" s="0" t="n">
        <v>1009</v>
      </c>
      <c r="O283" s="0" t="inlineStr">
        <is>
          <t>т</t>
        </is>
      </c>
      <c r="P283" s="0" t="inlineStr">
        <is>
          <t>т</t>
        </is>
      </c>
      <c r="Q283" s="0" t="n">
        <v>1000</v>
      </c>
      <c r="W283" s="0" t="n">
        <v>0</v>
      </c>
      <c r="X283" s="0" t="n">
        <v>1625292450</v>
      </c>
      <c r="Y283" s="0">
        <f>AT283</f>
        <v/>
      </c>
      <c r="AA283" s="0" t="n">
        <v>76804.47</v>
      </c>
      <c r="AB283" s="0" t="n">
        <v>0</v>
      </c>
      <c r="AC283" s="0" t="n">
        <v>0</v>
      </c>
      <c r="AD283" s="0" t="n">
        <v>0</v>
      </c>
      <c r="AE283" s="0" t="n">
        <v>15118.99</v>
      </c>
      <c r="AF283" s="0" t="n">
        <v>0</v>
      </c>
      <c r="AG283" s="0" t="n">
        <v>0</v>
      </c>
      <c r="AH283" s="0" t="n">
        <v>0</v>
      </c>
      <c r="AI283" s="0" t="n">
        <v>5.08</v>
      </c>
      <c r="AJ283" s="0" t="n">
        <v>1</v>
      </c>
      <c r="AK283" s="0" t="n">
        <v>1</v>
      </c>
      <c r="AL283" s="0" t="n">
        <v>1</v>
      </c>
      <c r="AM283" s="0" t="n">
        <v>2</v>
      </c>
      <c r="AN283" s="0" t="n">
        <v>0</v>
      </c>
      <c r="AO283" s="0" t="n">
        <v>1</v>
      </c>
      <c r="AP283" s="0" t="n">
        <v>0</v>
      </c>
      <c r="AQ283" s="0" t="n">
        <v>0</v>
      </c>
      <c r="AR283" s="0" t="n">
        <v>0</v>
      </c>
      <c r="AS283" s="0" t="inlineStr"/>
      <c r="AT283" s="0" t="n">
        <v>0.0025</v>
      </c>
      <c r="AU283" s="0" t="inlineStr"/>
      <c r="AV283" s="0" t="n">
        <v>0</v>
      </c>
      <c r="AW283" s="0" t="n">
        <v>2</v>
      </c>
      <c r="AX283" s="0" t="n">
        <v>78850216</v>
      </c>
      <c r="AY283" s="0" t="n">
        <v>1</v>
      </c>
      <c r="AZ283" s="0" t="n">
        <v>0</v>
      </c>
      <c r="BA283" s="0" t="n">
        <v>276</v>
      </c>
      <c r="BB283" s="0" t="n">
        <v>0</v>
      </c>
      <c r="BC283" s="0" t="n">
        <v>0</v>
      </c>
      <c r="BD283" s="0" t="n">
        <v>0</v>
      </c>
      <c r="BE283" s="0" t="n">
        <v>0</v>
      </c>
      <c r="BF283" s="0" t="n">
        <v>0</v>
      </c>
      <c r="BG283" s="0" t="n">
        <v>0</v>
      </c>
      <c r="BH283" s="0" t="n">
        <v>0</v>
      </c>
      <c r="BI283" s="0" t="n">
        <v>0</v>
      </c>
      <c r="BJ283" s="0" t="n">
        <v>0</v>
      </c>
      <c r="BK283" s="0" t="n">
        <v>0</v>
      </c>
      <c r="BL283" s="0" t="n">
        <v>0</v>
      </c>
      <c r="BM283" s="0" t="n">
        <v>0</v>
      </c>
      <c r="BN283" s="0" t="n">
        <v>0</v>
      </c>
      <c r="BO283" s="0" t="n">
        <v>0</v>
      </c>
      <c r="BP283" s="0" t="n">
        <v>0</v>
      </c>
      <c r="BQ283" s="0" t="n">
        <v>0</v>
      </c>
      <c r="BR283" s="0" t="n">
        <v>0</v>
      </c>
      <c r="BS283" s="0" t="n">
        <v>0</v>
      </c>
      <c r="BT283" s="0" t="n">
        <v>0</v>
      </c>
      <c r="BU283" s="0" t="n">
        <v>0</v>
      </c>
      <c r="BV283" s="0" t="n">
        <v>0</v>
      </c>
      <c r="BW283" s="0" t="n">
        <v>0</v>
      </c>
      <c r="CV283" s="0" t="n">
        <v>0</v>
      </c>
      <c r="CW283" s="0" t="n">
        <v>0</v>
      </c>
      <c r="CX283" s="0">
        <f>ROUND(Y283*Source!I707,7)</f>
        <v/>
      </c>
      <c r="CY283" s="0">
        <f>AA283</f>
        <v/>
      </c>
      <c r="CZ283" s="0">
        <f>AE283</f>
        <v/>
      </c>
      <c r="DA283" s="0">
        <f>AI283</f>
        <v/>
      </c>
      <c r="DB283" s="0">
        <f>ROUND(ROUND(AT283*CZ283,2),2)</f>
        <v/>
      </c>
      <c r="DC283" s="0">
        <f>ROUND(ROUND(AT283*AG283,2),2)</f>
        <v/>
      </c>
      <c r="DD283" s="0" t="inlineStr"/>
      <c r="DE283" s="0" t="inlineStr"/>
      <c r="DF283" s="0">
        <f>ROUND(ROUND(AE283*AI283,0)*CX283,0)</f>
        <v/>
      </c>
      <c r="DG283" s="0">
        <f>ROUND(ROUND(AF283,0)*CX283,0)</f>
        <v/>
      </c>
      <c r="DH283" s="0">
        <f>ROUND(ROUND(AG283,0)*CX283,0)</f>
        <v/>
      </c>
      <c r="DI283" s="0">
        <f>ROUND(ROUND(AH283,0)*CX283,0)</f>
        <v/>
      </c>
      <c r="DJ283" s="0">
        <f>DF283</f>
        <v/>
      </c>
      <c r="DK283" s="0" t="n">
        <v>0</v>
      </c>
      <c r="DL283" s="0" t="inlineStr"/>
      <c r="DM283" s="0" t="n">
        <v>0</v>
      </c>
      <c r="DN283" s="0" t="inlineStr"/>
      <c r="DO283" s="0" t="n">
        <v>0</v>
      </c>
    </row>
    <row r="284">
      <c r="A284" s="0">
        <f>ROW(Source!A707)</f>
        <v/>
      </c>
      <c r="B284" s="0" t="n">
        <v>78845955</v>
      </c>
      <c r="C284" s="0" t="n">
        <v>78850213</v>
      </c>
      <c r="D284" s="0" t="n">
        <v>29110573</v>
      </c>
      <c r="E284" s="0" t="n">
        <v>1</v>
      </c>
      <c r="F284" s="0" t="n">
        <v>1</v>
      </c>
      <c r="G284" s="0" t="n">
        <v>1</v>
      </c>
      <c r="H284" s="0" t="n">
        <v>3</v>
      </c>
      <c r="I284" s="0" t="inlineStr">
        <is>
          <t>101-0628</t>
        </is>
      </c>
      <c r="J284" s="0" t="inlineStr">
        <is>
          <t>ТССЦ Московской обл., 101-0628, приказ Минстроя России №675/пр от 28.02.2017 № 254/пр</t>
        </is>
      </c>
      <c r="K284" s="0" t="inlineStr">
        <is>
          <t>Олифа комбинированная, марки К-3</t>
        </is>
      </c>
      <c r="L284" s="0" t="n">
        <v>1348</v>
      </c>
      <c r="N284" s="0" t="n">
        <v>1009</v>
      </c>
      <c r="O284" s="0" t="inlineStr">
        <is>
          <t>т</t>
        </is>
      </c>
      <c r="P284" s="0" t="inlineStr">
        <is>
          <t>т</t>
        </is>
      </c>
      <c r="Q284" s="0" t="n">
        <v>1000</v>
      </c>
      <c r="W284" s="0" t="n">
        <v>0</v>
      </c>
      <c r="X284" s="0" t="n">
        <v>24062879</v>
      </c>
      <c r="Y284" s="0">
        <f>AT284</f>
        <v/>
      </c>
      <c r="AA284" s="0" t="n">
        <v>87631.5</v>
      </c>
      <c r="AB284" s="0" t="n">
        <v>0</v>
      </c>
      <c r="AC284" s="0" t="n">
        <v>0</v>
      </c>
      <c r="AD284" s="0" t="n">
        <v>0</v>
      </c>
      <c r="AE284" s="0" t="n">
        <v>16950</v>
      </c>
      <c r="AF284" s="0" t="n">
        <v>0</v>
      </c>
      <c r="AG284" s="0" t="n">
        <v>0</v>
      </c>
      <c r="AH284" s="0" t="n">
        <v>0</v>
      </c>
      <c r="AI284" s="0" t="n">
        <v>5.17</v>
      </c>
      <c r="AJ284" s="0" t="n">
        <v>1</v>
      </c>
      <c r="AK284" s="0" t="n">
        <v>1</v>
      </c>
      <c r="AL284" s="0" t="n">
        <v>1</v>
      </c>
      <c r="AM284" s="0" t="n">
        <v>2</v>
      </c>
      <c r="AN284" s="0" t="n">
        <v>0</v>
      </c>
      <c r="AO284" s="0" t="n">
        <v>1</v>
      </c>
      <c r="AP284" s="0" t="n">
        <v>0</v>
      </c>
      <c r="AQ284" s="0" t="n">
        <v>0</v>
      </c>
      <c r="AR284" s="0" t="n">
        <v>0</v>
      </c>
      <c r="AS284" s="0" t="inlineStr"/>
      <c r="AT284" s="0" t="n">
        <v>0.0012</v>
      </c>
      <c r="AU284" s="0" t="inlineStr"/>
      <c r="AV284" s="0" t="n">
        <v>0</v>
      </c>
      <c r="AW284" s="0" t="n">
        <v>2</v>
      </c>
      <c r="AX284" s="0" t="n">
        <v>78850217</v>
      </c>
      <c r="AY284" s="0" t="n">
        <v>1</v>
      </c>
      <c r="AZ284" s="0" t="n">
        <v>0</v>
      </c>
      <c r="BA284" s="0" t="n">
        <v>277</v>
      </c>
      <c r="BB284" s="0" t="n">
        <v>0</v>
      </c>
      <c r="BC284" s="0" t="n">
        <v>0</v>
      </c>
      <c r="BD284" s="0" t="n">
        <v>0</v>
      </c>
      <c r="BE284" s="0" t="n">
        <v>0</v>
      </c>
      <c r="BF284" s="0" t="n">
        <v>0</v>
      </c>
      <c r="BG284" s="0" t="n">
        <v>0</v>
      </c>
      <c r="BH284" s="0" t="n">
        <v>0</v>
      </c>
      <c r="BI284" s="0" t="n">
        <v>0</v>
      </c>
      <c r="BJ284" s="0" t="n">
        <v>0</v>
      </c>
      <c r="BK284" s="0" t="n">
        <v>0</v>
      </c>
      <c r="BL284" s="0" t="n">
        <v>0</v>
      </c>
      <c r="BM284" s="0" t="n">
        <v>0</v>
      </c>
      <c r="BN284" s="0" t="n">
        <v>0</v>
      </c>
      <c r="BO284" s="0" t="n">
        <v>0</v>
      </c>
      <c r="BP284" s="0" t="n">
        <v>0</v>
      </c>
      <c r="BQ284" s="0" t="n">
        <v>0</v>
      </c>
      <c r="BR284" s="0" t="n">
        <v>0</v>
      </c>
      <c r="BS284" s="0" t="n">
        <v>0</v>
      </c>
      <c r="BT284" s="0" t="n">
        <v>0</v>
      </c>
      <c r="BU284" s="0" t="n">
        <v>0</v>
      </c>
      <c r="BV284" s="0" t="n">
        <v>0</v>
      </c>
      <c r="BW284" s="0" t="n">
        <v>0</v>
      </c>
      <c r="CV284" s="0" t="n">
        <v>0</v>
      </c>
      <c r="CW284" s="0" t="n">
        <v>0</v>
      </c>
      <c r="CX284" s="0">
        <f>ROUND(Y284*Source!I707,7)</f>
        <v/>
      </c>
      <c r="CY284" s="0">
        <f>AA284</f>
        <v/>
      </c>
      <c r="CZ284" s="0">
        <f>AE284</f>
        <v/>
      </c>
      <c r="DA284" s="0">
        <f>AI284</f>
        <v/>
      </c>
      <c r="DB284" s="0">
        <f>ROUND(ROUND(AT284*CZ284,2),2)</f>
        <v/>
      </c>
      <c r="DC284" s="0">
        <f>ROUND(ROUND(AT284*AG284,2),2)</f>
        <v/>
      </c>
      <c r="DD284" s="0" t="inlineStr"/>
      <c r="DE284" s="0" t="inlineStr"/>
      <c r="DF284" s="0">
        <f>ROUND(ROUND(AE284*AI284,0)*CX284,0)</f>
        <v/>
      </c>
      <c r="DG284" s="0">
        <f>ROUND(ROUND(AF284,0)*CX284,0)</f>
        <v/>
      </c>
      <c r="DH284" s="0">
        <f>ROUND(ROUND(AG284,0)*CX284,0)</f>
        <v/>
      </c>
      <c r="DI284" s="0">
        <f>ROUND(ROUND(AH284,0)*CX284,0)</f>
        <v/>
      </c>
      <c r="DJ284" s="0">
        <f>DF284</f>
        <v/>
      </c>
      <c r="DK284" s="0" t="n">
        <v>0</v>
      </c>
      <c r="DL284" s="0" t="inlineStr"/>
      <c r="DM284" s="0" t="n">
        <v>0</v>
      </c>
      <c r="DN284" s="0" t="inlineStr"/>
      <c r="DO284" s="0" t="n">
        <v>0</v>
      </c>
    </row>
    <row r="285">
      <c r="A285" s="0">
        <f>ROW(Source!A707)</f>
        <v/>
      </c>
      <c r="B285" s="0" t="n">
        <v>78845955</v>
      </c>
      <c r="C285" s="0" t="n">
        <v>78850213</v>
      </c>
      <c r="D285" s="0" t="n">
        <v>29107963</v>
      </c>
      <c r="E285" s="0" t="n">
        <v>1</v>
      </c>
      <c r="F285" s="0" t="n">
        <v>1</v>
      </c>
      <c r="G285" s="0" t="n">
        <v>1</v>
      </c>
      <c r="H285" s="0" t="n">
        <v>3</v>
      </c>
      <c r="I285" s="0" t="inlineStr">
        <is>
          <t>101-1669</t>
        </is>
      </c>
      <c r="J285" s="0" t="inlineStr">
        <is>
          <t>ТССЦ Московской обл., 101-1669, приказ Минстроя России №675/пр от 28.02.2017 № 254/пр</t>
        </is>
      </c>
      <c r="K285" s="0" t="inlineStr">
        <is>
          <t>Очес льняной</t>
        </is>
      </c>
      <c r="L285" s="0" t="n">
        <v>1346</v>
      </c>
      <c r="N285" s="0" t="n">
        <v>1009</v>
      </c>
      <c r="O285" s="0" t="inlineStr">
        <is>
          <t>кг</t>
        </is>
      </c>
      <c r="P285" s="0" t="inlineStr">
        <is>
          <t>кг</t>
        </is>
      </c>
      <c r="Q285" s="0" t="n">
        <v>1</v>
      </c>
      <c r="W285" s="0" t="n">
        <v>0</v>
      </c>
      <c r="X285" s="0" t="n">
        <v>-2113933962</v>
      </c>
      <c r="Y285" s="0">
        <f>AT285</f>
        <v/>
      </c>
      <c r="AA285" s="0" t="n">
        <v>590.67</v>
      </c>
      <c r="AB285" s="0" t="n">
        <v>0</v>
      </c>
      <c r="AC285" s="0" t="n">
        <v>0</v>
      </c>
      <c r="AD285" s="0" t="n">
        <v>0</v>
      </c>
      <c r="AE285" s="0" t="n">
        <v>37.29</v>
      </c>
      <c r="AF285" s="0" t="n">
        <v>0</v>
      </c>
      <c r="AG285" s="0" t="n">
        <v>0</v>
      </c>
      <c r="AH285" s="0" t="n">
        <v>0</v>
      </c>
      <c r="AI285" s="0" t="n">
        <v>15.84</v>
      </c>
      <c r="AJ285" s="0" t="n">
        <v>1</v>
      </c>
      <c r="AK285" s="0" t="n">
        <v>1</v>
      </c>
      <c r="AL285" s="0" t="n">
        <v>1</v>
      </c>
      <c r="AM285" s="0" t="n">
        <v>2</v>
      </c>
      <c r="AN285" s="0" t="n">
        <v>0</v>
      </c>
      <c r="AO285" s="0" t="n">
        <v>1</v>
      </c>
      <c r="AP285" s="0" t="n">
        <v>0</v>
      </c>
      <c r="AQ285" s="0" t="n">
        <v>0</v>
      </c>
      <c r="AR285" s="0" t="n">
        <v>0</v>
      </c>
      <c r="AS285" s="0" t="inlineStr"/>
      <c r="AT285" s="0" t="n">
        <v>1.22</v>
      </c>
      <c r="AU285" s="0" t="inlineStr"/>
      <c r="AV285" s="0" t="n">
        <v>0</v>
      </c>
      <c r="AW285" s="0" t="n">
        <v>2</v>
      </c>
      <c r="AX285" s="0" t="n">
        <v>78850218</v>
      </c>
      <c r="AY285" s="0" t="n">
        <v>1</v>
      </c>
      <c r="AZ285" s="0" t="n">
        <v>0</v>
      </c>
      <c r="BA285" s="0" t="n">
        <v>278</v>
      </c>
      <c r="BB285" s="0" t="n">
        <v>0</v>
      </c>
      <c r="BC285" s="0" t="n">
        <v>0</v>
      </c>
      <c r="BD285" s="0" t="n">
        <v>0</v>
      </c>
      <c r="BE285" s="0" t="n">
        <v>0</v>
      </c>
      <c r="BF285" s="0" t="n">
        <v>0</v>
      </c>
      <c r="BG285" s="0" t="n">
        <v>0</v>
      </c>
      <c r="BH285" s="0" t="n">
        <v>0</v>
      </c>
      <c r="BI285" s="0" t="n">
        <v>0</v>
      </c>
      <c r="BJ285" s="0" t="n">
        <v>0</v>
      </c>
      <c r="BK285" s="0" t="n">
        <v>0</v>
      </c>
      <c r="BL285" s="0" t="n">
        <v>0</v>
      </c>
      <c r="BM285" s="0" t="n">
        <v>0</v>
      </c>
      <c r="BN285" s="0" t="n">
        <v>0</v>
      </c>
      <c r="BO285" s="0" t="n">
        <v>0</v>
      </c>
      <c r="BP285" s="0" t="n">
        <v>0</v>
      </c>
      <c r="BQ285" s="0" t="n">
        <v>0</v>
      </c>
      <c r="BR285" s="0" t="n">
        <v>0</v>
      </c>
      <c r="BS285" s="0" t="n">
        <v>0</v>
      </c>
      <c r="BT285" s="0" t="n">
        <v>0</v>
      </c>
      <c r="BU285" s="0" t="n">
        <v>0</v>
      </c>
      <c r="BV285" s="0" t="n">
        <v>0</v>
      </c>
      <c r="BW285" s="0" t="n">
        <v>0</v>
      </c>
      <c r="CV285" s="0" t="n">
        <v>0</v>
      </c>
      <c r="CW285" s="0" t="n">
        <v>0</v>
      </c>
      <c r="CX285" s="0">
        <f>ROUND(Y285*Source!I707,7)</f>
        <v/>
      </c>
      <c r="CY285" s="0">
        <f>AA285</f>
        <v/>
      </c>
      <c r="CZ285" s="0">
        <f>AE285</f>
        <v/>
      </c>
      <c r="DA285" s="0">
        <f>AI285</f>
        <v/>
      </c>
      <c r="DB285" s="0">
        <f>ROUND(ROUND(AT285*CZ285,2),2)</f>
        <v/>
      </c>
      <c r="DC285" s="0">
        <f>ROUND(ROUND(AT285*AG285,2),2)</f>
        <v/>
      </c>
      <c r="DD285" s="0" t="inlineStr"/>
      <c r="DE285" s="0" t="inlineStr"/>
      <c r="DF285" s="0">
        <f>ROUND(ROUND(AE285*AI285,0)*CX285,0)</f>
        <v/>
      </c>
      <c r="DG285" s="0">
        <f>ROUND(ROUND(AF285,0)*CX285,0)</f>
        <v/>
      </c>
      <c r="DH285" s="0">
        <f>ROUND(ROUND(AG285,0)*CX285,0)</f>
        <v/>
      </c>
      <c r="DI285" s="0">
        <f>ROUND(ROUND(AH285,0)*CX285,0)</f>
        <v/>
      </c>
      <c r="DJ285" s="0">
        <f>DF285</f>
        <v/>
      </c>
      <c r="DK285" s="0" t="n">
        <v>0</v>
      </c>
      <c r="DL285" s="0" t="inlineStr"/>
      <c r="DM285" s="0" t="n">
        <v>0</v>
      </c>
      <c r="DN285" s="0" t="inlineStr"/>
      <c r="DO285" s="0" t="n">
        <v>0</v>
      </c>
    </row>
    <row r="286">
      <c r="A286" s="0">
        <f>ROW(Source!A707)</f>
        <v/>
      </c>
      <c r="B286" s="0" t="n">
        <v>78845955</v>
      </c>
      <c r="C286" s="0" t="n">
        <v>78850213</v>
      </c>
      <c r="D286" s="0" t="n">
        <v>29142467</v>
      </c>
      <c r="E286" s="0" t="n">
        <v>1</v>
      </c>
      <c r="F286" s="0" t="n">
        <v>1</v>
      </c>
      <c r="G286" s="0" t="n">
        <v>1</v>
      </c>
      <c r="H286" s="0" t="n">
        <v>3</v>
      </c>
      <c r="I286" s="0" t="inlineStr">
        <is>
          <t>302-1344</t>
        </is>
      </c>
      <c r="J286" s="0" t="inlineStr">
        <is>
          <t>ТССЦ Московской обл., 302-1344, приказ Минстроя России №675/пр от 28.02.2017 № 256/пр</t>
        </is>
      </c>
      <c r="K286" s="0" t="inlineStr">
        <is>
          <t>Вентили проходные муфтовые 15кч18п для воды давлением 1,6 МПа (16 кгс/см2), диаметром 32 мм</t>
        </is>
      </c>
      <c r="L286" s="0" t="n">
        <v>1354</v>
      </c>
      <c r="N286" s="0" t="n">
        <v>1010</v>
      </c>
      <c r="O286" s="0" t="inlineStr">
        <is>
          <t>шт.</t>
        </is>
      </c>
      <c r="P286" s="0" t="inlineStr">
        <is>
          <t>шт.</t>
        </is>
      </c>
      <c r="Q286" s="0" t="n">
        <v>1</v>
      </c>
      <c r="W286" s="0" t="n">
        <v>1</v>
      </c>
      <c r="X286" s="0" t="n">
        <v>1846351908</v>
      </c>
      <c r="Y286" s="0">
        <f>AT286</f>
        <v/>
      </c>
      <c r="AA286" s="0" t="n">
        <v>469.06</v>
      </c>
      <c r="AB286" s="0" t="n">
        <v>0</v>
      </c>
      <c r="AC286" s="0" t="n">
        <v>0</v>
      </c>
      <c r="AD286" s="0" t="n">
        <v>0</v>
      </c>
      <c r="AE286" s="0" t="n">
        <v>39.55</v>
      </c>
      <c r="AF286" s="0" t="n">
        <v>0</v>
      </c>
      <c r="AG286" s="0" t="n">
        <v>0</v>
      </c>
      <c r="AH286" s="0" t="n">
        <v>0</v>
      </c>
      <c r="AI286" s="0" t="n">
        <v>11.86</v>
      </c>
      <c r="AJ286" s="0" t="n">
        <v>1</v>
      </c>
      <c r="AK286" s="0" t="n">
        <v>1</v>
      </c>
      <c r="AL286" s="0" t="n">
        <v>1</v>
      </c>
      <c r="AM286" s="0" t="n">
        <v>2</v>
      </c>
      <c r="AN286" s="0" t="n">
        <v>0</v>
      </c>
      <c r="AO286" s="0" t="n">
        <v>1</v>
      </c>
      <c r="AP286" s="0" t="n">
        <v>0</v>
      </c>
      <c r="AQ286" s="0" t="n">
        <v>0</v>
      </c>
      <c r="AR286" s="0" t="n">
        <v>0</v>
      </c>
      <c r="AS286" s="0" t="inlineStr"/>
      <c r="AT286" s="0" t="n">
        <v>-100</v>
      </c>
      <c r="AU286" s="0" t="inlineStr"/>
      <c r="AV286" s="0" t="n">
        <v>0</v>
      </c>
      <c r="AW286" s="0" t="n">
        <v>2</v>
      </c>
      <c r="AX286" s="0" t="n">
        <v>78850219</v>
      </c>
      <c r="AY286" s="0" t="n">
        <v>1</v>
      </c>
      <c r="AZ286" s="0" t="n">
        <v>6144</v>
      </c>
      <c r="BA286" s="0" t="n">
        <v>279</v>
      </c>
      <c r="BB286" s="0" t="n">
        <v>0</v>
      </c>
      <c r="BC286" s="0" t="n">
        <v>0</v>
      </c>
      <c r="BD286" s="0" t="n">
        <v>0</v>
      </c>
      <c r="BE286" s="0" t="n">
        <v>0</v>
      </c>
      <c r="BF286" s="0" t="n">
        <v>0</v>
      </c>
      <c r="BG286" s="0" t="n">
        <v>0</v>
      </c>
      <c r="BH286" s="0" t="n">
        <v>0</v>
      </c>
      <c r="BI286" s="0" t="n">
        <v>0</v>
      </c>
      <c r="BJ286" s="0" t="n">
        <v>0</v>
      </c>
      <c r="BK286" s="0" t="n">
        <v>0</v>
      </c>
      <c r="BL286" s="0" t="n">
        <v>0</v>
      </c>
      <c r="BM286" s="0" t="n">
        <v>0</v>
      </c>
      <c r="BN286" s="0" t="n">
        <v>0</v>
      </c>
      <c r="BO286" s="0" t="n">
        <v>0</v>
      </c>
      <c r="BP286" s="0" t="n">
        <v>0</v>
      </c>
      <c r="BQ286" s="0" t="n">
        <v>0</v>
      </c>
      <c r="BR286" s="0" t="n">
        <v>0</v>
      </c>
      <c r="BS286" s="0" t="n">
        <v>0</v>
      </c>
      <c r="BT286" s="0" t="n">
        <v>0</v>
      </c>
      <c r="BU286" s="0" t="n">
        <v>0</v>
      </c>
      <c r="BV286" s="0" t="n">
        <v>0</v>
      </c>
      <c r="BW286" s="0" t="n">
        <v>0</v>
      </c>
      <c r="CV286" s="0" t="n">
        <v>0</v>
      </c>
      <c r="CW286" s="0" t="n">
        <v>0</v>
      </c>
      <c r="CX286" s="0">
        <f>ROUND(Y286*Source!I707,7)</f>
        <v/>
      </c>
      <c r="CY286" s="0">
        <f>AA286</f>
        <v/>
      </c>
      <c r="CZ286" s="0">
        <f>AE286</f>
        <v/>
      </c>
      <c r="DA286" s="0">
        <f>AI286</f>
        <v/>
      </c>
      <c r="DB286" s="0">
        <f>ROUND(ROUND(AT286*CZ286,2),2)</f>
        <v/>
      </c>
      <c r="DC286" s="0">
        <f>ROUND(ROUND(AT286*AG286,2),2)</f>
        <v/>
      </c>
      <c r="DD286" s="0" t="inlineStr"/>
      <c r="DE286" s="0" t="inlineStr"/>
      <c r="DF286" s="0">
        <f>ROUND(ROUND(AE286*AI286,0)*CX286,0)</f>
        <v/>
      </c>
      <c r="DG286" s="0">
        <f>ROUND(ROUND(AF286,0)*CX286,0)</f>
        <v/>
      </c>
      <c r="DH286" s="0">
        <f>ROUND(ROUND(AG286,0)*CX286,0)</f>
        <v/>
      </c>
      <c r="DI286" s="0">
        <f>ROUND(ROUND(AH286,0)*CX286,0)</f>
        <v/>
      </c>
      <c r="DJ286" s="0">
        <f>DF286</f>
        <v/>
      </c>
      <c r="DK286" s="0" t="n">
        <v>0</v>
      </c>
      <c r="DL286" s="0" t="inlineStr"/>
      <c r="DM286" s="0" t="n">
        <v>0</v>
      </c>
      <c r="DN286" s="0" t="inlineStr"/>
      <c r="DO286" s="0" t="n">
        <v>0</v>
      </c>
    </row>
    <row r="287">
      <c r="A287" s="0">
        <f>ROW(Source!A707)</f>
        <v/>
      </c>
      <c r="B287" s="0" t="n">
        <v>78845955</v>
      </c>
      <c r="C287" s="0" t="n">
        <v>78850213</v>
      </c>
      <c r="D287" s="0" t="n">
        <v>29164350</v>
      </c>
      <c r="E287" s="0" t="n">
        <v>1</v>
      </c>
      <c r="F287" s="0" t="n">
        <v>1</v>
      </c>
      <c r="G287" s="0" t="n">
        <v>1</v>
      </c>
      <c r="H287" s="0" t="n">
        <v>3</v>
      </c>
      <c r="I287" s="0" t="inlineStr">
        <is>
          <t>509-9899</t>
        </is>
      </c>
      <c r="J287" s="0" t="inlineStr">
        <is>
          <t>ТССЦ Московской обл., 509-9899, приказ Минстроя России №675/пр от 28.02.2017 № 258/пр</t>
        </is>
      </c>
      <c r="K287" s="0" t="inlineStr">
        <is>
          <t>Строительный мусор и масса возвратных материалов</t>
        </is>
      </c>
      <c r="L287" s="0" t="n">
        <v>1348</v>
      </c>
      <c r="N287" s="0" t="n">
        <v>1009</v>
      </c>
      <c r="O287" s="0" t="inlineStr">
        <is>
          <t>т</t>
        </is>
      </c>
      <c r="P287" s="0" t="inlineStr">
        <is>
          <t>т</t>
        </is>
      </c>
      <c r="Q287" s="0" t="n">
        <v>1000</v>
      </c>
      <c r="W287" s="0" t="n">
        <v>0</v>
      </c>
      <c r="X287" s="0" t="n">
        <v>1839160745</v>
      </c>
      <c r="Y287" s="0">
        <f>AT287</f>
        <v/>
      </c>
      <c r="AA287" s="0" t="n">
        <v>0</v>
      </c>
      <c r="AB287" s="0" t="n">
        <v>0</v>
      </c>
      <c r="AC287" s="0" t="n">
        <v>0</v>
      </c>
      <c r="AD287" s="0" t="n">
        <v>0</v>
      </c>
      <c r="AE287" s="0" t="n">
        <v>0</v>
      </c>
      <c r="AF287" s="0" t="n">
        <v>0</v>
      </c>
      <c r="AG287" s="0" t="n">
        <v>0</v>
      </c>
      <c r="AH287" s="0" t="n">
        <v>0</v>
      </c>
      <c r="AI287" s="0" t="n">
        <v>1</v>
      </c>
      <c r="AJ287" s="0" t="n">
        <v>1</v>
      </c>
      <c r="AK287" s="0" t="n">
        <v>1</v>
      </c>
      <c r="AL287" s="0" t="n">
        <v>1</v>
      </c>
      <c r="AM287" s="0" t="n">
        <v>0</v>
      </c>
      <c r="AN287" s="0" t="n">
        <v>0</v>
      </c>
      <c r="AO287" s="0" t="n">
        <v>0</v>
      </c>
      <c r="AP287" s="0" t="n">
        <v>0</v>
      </c>
      <c r="AQ287" s="0" t="n">
        <v>0</v>
      </c>
      <c r="AR287" s="0" t="n">
        <v>0</v>
      </c>
      <c r="AS287" s="0" t="inlineStr"/>
      <c r="AT287" s="0" t="n">
        <v>0.11</v>
      </c>
      <c r="AU287" s="0" t="inlineStr"/>
      <c r="AV287" s="0" t="n">
        <v>0</v>
      </c>
      <c r="AW287" s="0" t="n">
        <v>2</v>
      </c>
      <c r="AX287" s="0" t="n">
        <v>78850220</v>
      </c>
      <c r="AY287" s="0" t="n">
        <v>1</v>
      </c>
      <c r="AZ287" s="0" t="n">
        <v>0</v>
      </c>
      <c r="BA287" s="0" t="n">
        <v>280</v>
      </c>
      <c r="BB287" s="0" t="n">
        <v>0</v>
      </c>
      <c r="BC287" s="0" t="n">
        <v>0</v>
      </c>
      <c r="BD287" s="0" t="n">
        <v>0</v>
      </c>
      <c r="BE287" s="0" t="n">
        <v>0</v>
      </c>
      <c r="BF287" s="0" t="n">
        <v>0</v>
      </c>
      <c r="BG287" s="0" t="n">
        <v>0</v>
      </c>
      <c r="BH287" s="0" t="n">
        <v>0</v>
      </c>
      <c r="BI287" s="0" t="n">
        <v>0</v>
      </c>
      <c r="BJ287" s="0" t="n">
        <v>0</v>
      </c>
      <c r="BK287" s="0" t="n">
        <v>0</v>
      </c>
      <c r="BL287" s="0" t="n">
        <v>0</v>
      </c>
      <c r="BM287" s="0" t="n">
        <v>0</v>
      </c>
      <c r="BN287" s="0" t="n">
        <v>0</v>
      </c>
      <c r="BO287" s="0" t="n">
        <v>0</v>
      </c>
      <c r="BP287" s="0" t="n">
        <v>0</v>
      </c>
      <c r="BQ287" s="0" t="n">
        <v>0</v>
      </c>
      <c r="BR287" s="0" t="n">
        <v>0</v>
      </c>
      <c r="BS287" s="0" t="n">
        <v>0</v>
      </c>
      <c r="BT287" s="0" t="n">
        <v>0</v>
      </c>
      <c r="BU287" s="0" t="n">
        <v>0</v>
      </c>
      <c r="BV287" s="0" t="n">
        <v>0</v>
      </c>
      <c r="BW287" s="0" t="n">
        <v>0</v>
      </c>
      <c r="CV287" s="0" t="n">
        <v>0</v>
      </c>
      <c r="CW287" s="0" t="n">
        <v>0</v>
      </c>
      <c r="CX287" s="0">
        <f>ROUND(Y287*Source!I707,7)</f>
        <v/>
      </c>
      <c r="CY287" s="0">
        <f>AA287</f>
        <v/>
      </c>
      <c r="CZ287" s="0">
        <f>AE287</f>
        <v/>
      </c>
      <c r="DA287" s="0">
        <f>AI287</f>
        <v/>
      </c>
      <c r="DB287" s="0">
        <f>ROUND(ROUND(AT287*CZ287,2),2)</f>
        <v/>
      </c>
      <c r="DC287" s="0">
        <f>ROUND(ROUND(AT287*AG287,2),2)</f>
        <v/>
      </c>
      <c r="DD287" s="0" t="inlineStr"/>
      <c r="DE287" s="0" t="inlineStr"/>
      <c r="DF287" s="0">
        <f>ROUND(ROUND(AE287,0)*CX287,0)</f>
        <v/>
      </c>
      <c r="DG287" s="0">
        <f>ROUND(ROUND(AF287,0)*CX287,0)</f>
        <v/>
      </c>
      <c r="DH287" s="0">
        <f>ROUND(ROUND(AG287,0)*CX287,0)</f>
        <v/>
      </c>
      <c r="DI287" s="0">
        <f>ROUND(ROUND(AH287,0)*CX287,0)</f>
        <v/>
      </c>
      <c r="DJ287" s="0">
        <f>DF287</f>
        <v/>
      </c>
      <c r="DK287" s="0" t="n">
        <v>0</v>
      </c>
      <c r="DL287" s="0" t="inlineStr"/>
      <c r="DM287" s="0" t="n">
        <v>0</v>
      </c>
      <c r="DN287" s="0" t="inlineStr"/>
      <c r="DO287" s="0" t="n">
        <v>0</v>
      </c>
    </row>
    <row r="288">
      <c r="A288" s="0">
        <f>ROW(Source!A748)</f>
        <v/>
      </c>
      <c r="B288" s="0" t="n">
        <v>78845955</v>
      </c>
      <c r="C288" s="0" t="n">
        <v>78849979</v>
      </c>
      <c r="D288" s="0" t="n">
        <v>18411117</v>
      </c>
      <c r="E288" s="0" t="n">
        <v>1</v>
      </c>
      <c r="F288" s="0" t="n">
        <v>1</v>
      </c>
      <c r="G288" s="0" t="n">
        <v>1</v>
      </c>
      <c r="H288" s="0" t="n">
        <v>1</v>
      </c>
      <c r="I288" s="0" t="inlineStr">
        <is>
          <t>1-1040-90</t>
        </is>
      </c>
      <c r="J288" s="0" t="inlineStr"/>
      <c r="K288" s="0" t="inlineStr">
        <is>
          <t>Рабочий строитель среднего разряда 4</t>
        </is>
      </c>
      <c r="L288" s="0" t="n">
        <v>1369</v>
      </c>
      <c r="N288" s="0" t="n">
        <v>1013</v>
      </c>
      <c r="O288" s="0" t="inlineStr">
        <is>
          <t>чел.-ч</t>
        </is>
      </c>
      <c r="P288" s="0" t="inlineStr">
        <is>
          <t>чел.-ч</t>
        </is>
      </c>
      <c r="Q288" s="0" t="n">
        <v>1</v>
      </c>
      <c r="W288" s="0" t="n">
        <v>0</v>
      </c>
      <c r="X288" s="0" t="n">
        <v>-1739886638</v>
      </c>
      <c r="Y288" s="0">
        <f>AT288</f>
        <v/>
      </c>
      <c r="AA288" s="0" t="n">
        <v>0</v>
      </c>
      <c r="AB288" s="0" t="n">
        <v>0</v>
      </c>
      <c r="AC288" s="0" t="n">
        <v>0</v>
      </c>
      <c r="AD288" s="0" t="n">
        <v>9.619999999999999</v>
      </c>
      <c r="AE288" s="0" t="n">
        <v>0</v>
      </c>
      <c r="AF288" s="0" t="n">
        <v>0</v>
      </c>
      <c r="AG288" s="0" t="n">
        <v>0</v>
      </c>
      <c r="AH288" s="0" t="n">
        <v>9.619999999999999</v>
      </c>
      <c r="AI288" s="0" t="n">
        <v>1</v>
      </c>
      <c r="AJ288" s="0" t="n">
        <v>1</v>
      </c>
      <c r="AK288" s="0" t="n">
        <v>1</v>
      </c>
      <c r="AL288" s="0" t="n">
        <v>1</v>
      </c>
      <c r="AM288" s="0" t="n">
        <v>-2</v>
      </c>
      <c r="AN288" s="0" t="n">
        <v>0</v>
      </c>
      <c r="AO288" s="0" t="n">
        <v>1</v>
      </c>
      <c r="AP288" s="0" t="n">
        <v>1</v>
      </c>
      <c r="AQ288" s="0" t="n">
        <v>0</v>
      </c>
      <c r="AR288" s="0" t="n">
        <v>0</v>
      </c>
      <c r="AS288" s="0" t="inlineStr"/>
      <c r="AT288" s="0" t="n">
        <v>155</v>
      </c>
      <c r="AU288" s="0" t="inlineStr"/>
      <c r="AV288" s="0" t="n">
        <v>1</v>
      </c>
      <c r="AW288" s="0" t="n">
        <v>2</v>
      </c>
      <c r="AX288" s="0" t="n">
        <v>78849992</v>
      </c>
      <c r="AY288" s="0" t="n">
        <v>1</v>
      </c>
      <c r="AZ288" s="0" t="n">
        <v>0</v>
      </c>
      <c r="BA288" s="0" t="n">
        <v>281</v>
      </c>
      <c r="BB288" s="0" t="n">
        <v>0</v>
      </c>
      <c r="BC288" s="0" t="n">
        <v>0</v>
      </c>
      <c r="BD288" s="0" t="n">
        <v>0</v>
      </c>
      <c r="BE288" s="0" t="n">
        <v>0</v>
      </c>
      <c r="BF288" s="0" t="n">
        <v>0</v>
      </c>
      <c r="BG288" s="0" t="n">
        <v>0</v>
      </c>
      <c r="BH288" s="0" t="n">
        <v>0</v>
      </c>
      <c r="BI288" s="0" t="n">
        <v>0</v>
      </c>
      <c r="BJ288" s="0" t="n">
        <v>0</v>
      </c>
      <c r="BK288" s="0" t="n">
        <v>0</v>
      </c>
      <c r="BL288" s="0" t="n">
        <v>0</v>
      </c>
      <c r="BM288" s="0" t="n">
        <v>0</v>
      </c>
      <c r="BN288" s="0" t="n">
        <v>0</v>
      </c>
      <c r="BO288" s="0" t="n">
        <v>0</v>
      </c>
      <c r="BP288" s="0" t="n">
        <v>0</v>
      </c>
      <c r="BQ288" s="0" t="n">
        <v>0</v>
      </c>
      <c r="BR288" s="0" t="n">
        <v>0</v>
      </c>
      <c r="BS288" s="0" t="n">
        <v>0</v>
      </c>
      <c r="BT288" s="0" t="n">
        <v>0</v>
      </c>
      <c r="BU288" s="0" t="n">
        <v>0</v>
      </c>
      <c r="BV288" s="0" t="n">
        <v>0</v>
      </c>
      <c r="BW288" s="0" t="n">
        <v>0</v>
      </c>
      <c r="CU288" s="0">
        <f>ROUND(AT288*Source!I748*AH288*AL288,0)</f>
        <v/>
      </c>
      <c r="CV288" s="0">
        <f>ROUND(Y288*Source!I748,7)</f>
        <v/>
      </c>
      <c r="CW288" s="0" t="n">
        <v>0</v>
      </c>
      <c r="CX288" s="0">
        <f>ROUND(Y288*Source!I748,7)</f>
        <v/>
      </c>
      <c r="CY288" s="0">
        <f>AD288</f>
        <v/>
      </c>
      <c r="CZ288" s="0">
        <f>AH288</f>
        <v/>
      </c>
      <c r="DA288" s="0">
        <f>AL288</f>
        <v/>
      </c>
      <c r="DB288" s="0">
        <f>ROUND(ROUND(AT288*CZ288,2),2)</f>
        <v/>
      </c>
      <c r="DC288" s="0">
        <f>ROUND(ROUND(AT288*AG288,2),2)</f>
        <v/>
      </c>
      <c r="DD288" s="0" t="inlineStr"/>
      <c r="DE288" s="0" t="inlineStr"/>
      <c r="DF288" s="0">
        <f>ROUND(ROUND(AE288,0)*CX288,0)</f>
        <v/>
      </c>
      <c r="DG288" s="0">
        <f>ROUND(ROUND(AF288,0)*CX288,0)</f>
        <v/>
      </c>
      <c r="DH288" s="0">
        <f>ROUND(ROUND(AG288,0)*CX288,0)</f>
        <v/>
      </c>
      <c r="DI288" s="0">
        <f>ROUND(ROUND(AH288,0)*CX288,0)</f>
        <v/>
      </c>
      <c r="DJ288" s="0">
        <f>DI288</f>
        <v/>
      </c>
      <c r="DK288" s="0" t="n">
        <v>0</v>
      </c>
      <c r="DL288" s="0" t="inlineStr"/>
      <c r="DM288" s="0" t="n">
        <v>0</v>
      </c>
      <c r="DN288" s="0" t="inlineStr"/>
      <c r="DO288" s="0" t="n">
        <v>0</v>
      </c>
    </row>
    <row r="289">
      <c r="A289" s="0">
        <f>ROW(Source!A748)</f>
        <v/>
      </c>
      <c r="B289" s="0" t="n">
        <v>78845955</v>
      </c>
      <c r="C289" s="0" t="n">
        <v>78849979</v>
      </c>
      <c r="D289" s="0" t="n">
        <v>29172659</v>
      </c>
      <c r="E289" s="0" t="n">
        <v>1</v>
      </c>
      <c r="F289" s="0" t="n">
        <v>1</v>
      </c>
      <c r="G289" s="0" t="n">
        <v>1</v>
      </c>
      <c r="H289" s="0" t="n">
        <v>2</v>
      </c>
      <c r="I289" s="0" t="inlineStr">
        <is>
          <t>040504</t>
        </is>
      </c>
      <c r="J289" s="0" t="inlineStr">
        <is>
          <t>ТСЭМ Московской обл., 040504, приказ Минстроя России №675/пр от 28.02.2017 № 264/пр</t>
        </is>
      </c>
      <c r="K289" s="0" t="inlineStr">
        <is>
          <t>Аппарат для газовой сварки и резки</t>
        </is>
      </c>
      <c r="L289" s="0" t="n">
        <v>1368</v>
      </c>
      <c r="N289" s="0" t="n">
        <v>1011</v>
      </c>
      <c r="O289" s="0" t="inlineStr">
        <is>
          <t>маш.-ч</t>
        </is>
      </c>
      <c r="P289" s="0" t="inlineStr">
        <is>
          <t>маш.-ч</t>
        </is>
      </c>
      <c r="Q289" s="0" t="n">
        <v>1</v>
      </c>
      <c r="W289" s="0" t="n">
        <v>0</v>
      </c>
      <c r="X289" s="0" t="n">
        <v>1514068676</v>
      </c>
      <c r="Y289" s="0">
        <f>AT289</f>
        <v/>
      </c>
      <c r="AA289" s="0" t="n">
        <v>0</v>
      </c>
      <c r="AB289" s="0" t="n">
        <v>9.76</v>
      </c>
      <c r="AC289" s="0" t="n">
        <v>0</v>
      </c>
      <c r="AD289" s="0" t="n">
        <v>0</v>
      </c>
      <c r="AE289" s="0" t="n">
        <v>0</v>
      </c>
      <c r="AF289" s="0" t="n">
        <v>1.2</v>
      </c>
      <c r="AG289" s="0" t="n">
        <v>0</v>
      </c>
      <c r="AH289" s="0" t="n">
        <v>0</v>
      </c>
      <c r="AI289" s="0" t="n">
        <v>1</v>
      </c>
      <c r="AJ289" s="0" t="n">
        <v>8.130000000000001</v>
      </c>
      <c r="AK289" s="0" t="n">
        <v>52.25</v>
      </c>
      <c r="AL289" s="0" t="n">
        <v>1</v>
      </c>
      <c r="AM289" s="0" t="n">
        <v>2</v>
      </c>
      <c r="AN289" s="0" t="n">
        <v>0</v>
      </c>
      <c r="AO289" s="0" t="n">
        <v>1</v>
      </c>
      <c r="AP289" s="0" t="n">
        <v>1</v>
      </c>
      <c r="AQ289" s="0" t="n">
        <v>0</v>
      </c>
      <c r="AR289" s="0" t="n">
        <v>0</v>
      </c>
      <c r="AS289" s="0" t="inlineStr"/>
      <c r="AT289" s="0" t="n">
        <v>2.82</v>
      </c>
      <c r="AU289" s="0" t="inlineStr"/>
      <c r="AV289" s="0" t="n">
        <v>0</v>
      </c>
      <c r="AW289" s="0" t="n">
        <v>2</v>
      </c>
      <c r="AX289" s="0" t="n">
        <v>78849993</v>
      </c>
      <c r="AY289" s="0" t="n">
        <v>1</v>
      </c>
      <c r="AZ289" s="0" t="n">
        <v>0</v>
      </c>
      <c r="BA289" s="0" t="n">
        <v>282</v>
      </c>
      <c r="BB289" s="0" t="n">
        <v>0</v>
      </c>
      <c r="BC289" s="0" t="n">
        <v>0</v>
      </c>
      <c r="BD289" s="0" t="n">
        <v>0</v>
      </c>
      <c r="BE289" s="0" t="n">
        <v>0</v>
      </c>
      <c r="BF289" s="0" t="n">
        <v>0</v>
      </c>
      <c r="BG289" s="0" t="n">
        <v>0</v>
      </c>
      <c r="BH289" s="0" t="n">
        <v>0</v>
      </c>
      <c r="BI289" s="0" t="n">
        <v>0</v>
      </c>
      <c r="BJ289" s="0" t="n">
        <v>0</v>
      </c>
      <c r="BK289" s="0" t="n">
        <v>0</v>
      </c>
      <c r="BL289" s="0" t="n">
        <v>0</v>
      </c>
      <c r="BM289" s="0" t="n">
        <v>0</v>
      </c>
      <c r="BN289" s="0" t="n">
        <v>0</v>
      </c>
      <c r="BO289" s="0" t="n">
        <v>0</v>
      </c>
      <c r="BP289" s="0" t="n">
        <v>0</v>
      </c>
      <c r="BQ289" s="0" t="n">
        <v>0</v>
      </c>
      <c r="BR289" s="0" t="n">
        <v>0</v>
      </c>
      <c r="BS289" s="0" t="n">
        <v>0</v>
      </c>
      <c r="BT289" s="0" t="n">
        <v>0</v>
      </c>
      <c r="BU289" s="0" t="n">
        <v>0</v>
      </c>
      <c r="BV289" s="0" t="n">
        <v>0</v>
      </c>
      <c r="BW289" s="0" t="n">
        <v>0</v>
      </c>
      <c r="CV289" s="0" t="n">
        <v>0</v>
      </c>
      <c r="CW289" s="0">
        <f>ROUND(Y289*Source!I748*DO289,7)</f>
        <v/>
      </c>
      <c r="CX289" s="0">
        <f>ROUND(Y289*Source!I748,7)</f>
        <v/>
      </c>
      <c r="CY289" s="0">
        <f>AB289</f>
        <v/>
      </c>
      <c r="CZ289" s="0">
        <f>AF289</f>
        <v/>
      </c>
      <c r="DA289" s="0">
        <f>AJ289</f>
        <v/>
      </c>
      <c r="DB289" s="0">
        <f>ROUND(ROUND(AT289*CZ289,2),2)</f>
        <v/>
      </c>
      <c r="DC289" s="0">
        <f>ROUND(ROUND(AT289*AG289,2),2)</f>
        <v/>
      </c>
      <c r="DD289" s="0" t="inlineStr"/>
      <c r="DE289" s="0" t="inlineStr"/>
      <c r="DF289" s="0">
        <f>ROUND(ROUND(AE289,0)*CX289,0)</f>
        <v/>
      </c>
      <c r="DG289" s="0">
        <f>ROUND(ROUND(AF289*AJ289,0)*CX289,0)</f>
        <v/>
      </c>
      <c r="DH289" s="0">
        <f>ROUND(ROUND(AG289*AK289,0)*CX289,0)</f>
        <v/>
      </c>
      <c r="DI289" s="0">
        <f>ROUND(ROUND(AH289,0)*CX289,0)</f>
        <v/>
      </c>
      <c r="DJ289" s="0">
        <f>DG289</f>
        <v/>
      </c>
      <c r="DK289" s="0" t="n">
        <v>0</v>
      </c>
      <c r="DL289" s="0" t="inlineStr"/>
      <c r="DM289" s="0" t="n">
        <v>0</v>
      </c>
      <c r="DN289" s="0" t="inlineStr"/>
      <c r="DO289" s="0" t="n">
        <v>0</v>
      </c>
    </row>
    <row r="290">
      <c r="A290" s="0">
        <f>ROW(Source!A748)</f>
        <v/>
      </c>
      <c r="B290" s="0" t="n">
        <v>78845955</v>
      </c>
      <c r="C290" s="0" t="n">
        <v>78849979</v>
      </c>
      <c r="D290" s="0" t="n">
        <v>29174500</v>
      </c>
      <c r="E290" s="0" t="n">
        <v>1</v>
      </c>
      <c r="F290" s="0" t="n">
        <v>1</v>
      </c>
      <c r="G290" s="0" t="n">
        <v>1</v>
      </c>
      <c r="H290" s="0" t="n">
        <v>2</v>
      </c>
      <c r="I290" s="0" t="inlineStr">
        <is>
          <t>330206</t>
        </is>
      </c>
      <c r="J290" s="0" t="inlineStr">
        <is>
          <t>ТСЭМ Московской обл., 330206, приказ Минстроя России №675/пр от 28.02.2017 № 264/пр</t>
        </is>
      </c>
      <c r="K290" s="0" t="inlineStr">
        <is>
          <t>Дрели электрические</t>
        </is>
      </c>
      <c r="L290" s="0" t="n">
        <v>1368</v>
      </c>
      <c r="N290" s="0" t="n">
        <v>1011</v>
      </c>
      <c r="O290" s="0" t="inlineStr">
        <is>
          <t>маш.-ч</t>
        </is>
      </c>
      <c r="P290" s="0" t="inlineStr">
        <is>
          <t>маш.-ч</t>
        </is>
      </c>
      <c r="Q290" s="0" t="n">
        <v>1</v>
      </c>
      <c r="W290" s="0" t="n">
        <v>0</v>
      </c>
      <c r="X290" s="0" t="n">
        <v>-1867053656</v>
      </c>
      <c r="Y290" s="0">
        <f>AT290</f>
        <v/>
      </c>
      <c r="AA290" s="0" t="n">
        <v>0</v>
      </c>
      <c r="AB290" s="0" t="n">
        <v>8.390000000000001</v>
      </c>
      <c r="AC290" s="0" t="n">
        <v>0</v>
      </c>
      <c r="AD290" s="0" t="n">
        <v>0</v>
      </c>
      <c r="AE290" s="0" t="n">
        <v>0</v>
      </c>
      <c r="AF290" s="0" t="n">
        <v>1.95</v>
      </c>
      <c r="AG290" s="0" t="n">
        <v>0</v>
      </c>
      <c r="AH290" s="0" t="n">
        <v>0</v>
      </c>
      <c r="AI290" s="0" t="n">
        <v>1</v>
      </c>
      <c r="AJ290" s="0" t="n">
        <v>4.3</v>
      </c>
      <c r="AK290" s="0" t="n">
        <v>52.25</v>
      </c>
      <c r="AL290" s="0" t="n">
        <v>1</v>
      </c>
      <c r="AM290" s="0" t="n">
        <v>2</v>
      </c>
      <c r="AN290" s="0" t="n">
        <v>0</v>
      </c>
      <c r="AO290" s="0" t="n">
        <v>1</v>
      </c>
      <c r="AP290" s="0" t="n">
        <v>1</v>
      </c>
      <c r="AQ290" s="0" t="n">
        <v>0</v>
      </c>
      <c r="AR290" s="0" t="n">
        <v>0</v>
      </c>
      <c r="AS290" s="0" t="inlineStr"/>
      <c r="AT290" s="0" t="n">
        <v>4.56</v>
      </c>
      <c r="AU290" s="0" t="inlineStr"/>
      <c r="AV290" s="0" t="n">
        <v>0</v>
      </c>
      <c r="AW290" s="0" t="n">
        <v>2</v>
      </c>
      <c r="AX290" s="0" t="n">
        <v>78849994</v>
      </c>
      <c r="AY290" s="0" t="n">
        <v>1</v>
      </c>
      <c r="AZ290" s="0" t="n">
        <v>0</v>
      </c>
      <c r="BA290" s="0" t="n">
        <v>283</v>
      </c>
      <c r="BB290" s="0" t="n">
        <v>0</v>
      </c>
      <c r="BC290" s="0" t="n">
        <v>0</v>
      </c>
      <c r="BD290" s="0" t="n">
        <v>0</v>
      </c>
      <c r="BE290" s="0" t="n">
        <v>0</v>
      </c>
      <c r="BF290" s="0" t="n">
        <v>0</v>
      </c>
      <c r="BG290" s="0" t="n">
        <v>0</v>
      </c>
      <c r="BH290" s="0" t="n">
        <v>0</v>
      </c>
      <c r="BI290" s="0" t="n">
        <v>0</v>
      </c>
      <c r="BJ290" s="0" t="n">
        <v>0</v>
      </c>
      <c r="BK290" s="0" t="n">
        <v>0</v>
      </c>
      <c r="BL290" s="0" t="n">
        <v>0</v>
      </c>
      <c r="BM290" s="0" t="n">
        <v>0</v>
      </c>
      <c r="BN290" s="0" t="n">
        <v>0</v>
      </c>
      <c r="BO290" s="0" t="n">
        <v>0</v>
      </c>
      <c r="BP290" s="0" t="n">
        <v>0</v>
      </c>
      <c r="BQ290" s="0" t="n">
        <v>0</v>
      </c>
      <c r="BR290" s="0" t="n">
        <v>0</v>
      </c>
      <c r="BS290" s="0" t="n">
        <v>0</v>
      </c>
      <c r="BT290" s="0" t="n">
        <v>0</v>
      </c>
      <c r="BU290" s="0" t="n">
        <v>0</v>
      </c>
      <c r="BV290" s="0" t="n">
        <v>0</v>
      </c>
      <c r="BW290" s="0" t="n">
        <v>0</v>
      </c>
      <c r="CV290" s="0" t="n">
        <v>0</v>
      </c>
      <c r="CW290" s="0">
        <f>ROUND(Y290*Source!I748*DO290,7)</f>
        <v/>
      </c>
      <c r="CX290" s="0">
        <f>ROUND(Y290*Source!I748,7)</f>
        <v/>
      </c>
      <c r="CY290" s="0">
        <f>AB290</f>
        <v/>
      </c>
      <c r="CZ290" s="0">
        <f>AF290</f>
        <v/>
      </c>
      <c r="DA290" s="0">
        <f>AJ290</f>
        <v/>
      </c>
      <c r="DB290" s="0">
        <f>ROUND(ROUND(AT290*CZ290,2),2)</f>
        <v/>
      </c>
      <c r="DC290" s="0">
        <f>ROUND(ROUND(AT290*AG290,2),2)</f>
        <v/>
      </c>
      <c r="DD290" s="0" t="inlineStr"/>
      <c r="DE290" s="0" t="inlineStr"/>
      <c r="DF290" s="0">
        <f>ROUND(ROUND(AE290,0)*CX290,0)</f>
        <v/>
      </c>
      <c r="DG290" s="0">
        <f>ROUND(ROUND(AF290*AJ290,0)*CX290,0)</f>
        <v/>
      </c>
      <c r="DH290" s="0">
        <f>ROUND(ROUND(AG290*AK290,0)*CX290,0)</f>
        <v/>
      </c>
      <c r="DI290" s="0">
        <f>ROUND(ROUND(AH290,0)*CX290,0)</f>
        <v/>
      </c>
      <c r="DJ290" s="0">
        <f>DG290</f>
        <v/>
      </c>
      <c r="DK290" s="0" t="n">
        <v>0</v>
      </c>
      <c r="DL290" s="0" t="inlineStr"/>
      <c r="DM290" s="0" t="n">
        <v>0</v>
      </c>
      <c r="DN290" s="0" t="inlineStr"/>
      <c r="DO290" s="0" t="n">
        <v>0</v>
      </c>
    </row>
    <row r="291">
      <c r="A291" s="0">
        <f>ROW(Source!A748)</f>
        <v/>
      </c>
      <c r="B291" s="0" t="n">
        <v>78845955</v>
      </c>
      <c r="C291" s="0" t="n">
        <v>78849979</v>
      </c>
      <c r="D291" s="0" t="n">
        <v>29174913</v>
      </c>
      <c r="E291" s="0" t="n">
        <v>1</v>
      </c>
      <c r="F291" s="0" t="n">
        <v>1</v>
      </c>
      <c r="G291" s="0" t="n">
        <v>1</v>
      </c>
      <c r="H291" s="0" t="n">
        <v>2</v>
      </c>
      <c r="I291" s="0" t="inlineStr">
        <is>
          <t>400001</t>
        </is>
      </c>
      <c r="J291" s="0" t="inlineStr">
        <is>
          <t>ТСЭМ Московской обл., 400001, приказ Минстроя России №675/пр от 28.02.2017 № 264/пр</t>
        </is>
      </c>
      <c r="K291" s="0" t="inlineStr">
        <is>
          <t>Автомобили бортовые, грузоподъемность до 5 т</t>
        </is>
      </c>
      <c r="L291" s="0" t="n">
        <v>1368</v>
      </c>
      <c r="N291" s="0" t="n">
        <v>1011</v>
      </c>
      <c r="O291" s="0" t="inlineStr">
        <is>
          <t>маш.-ч</t>
        </is>
      </c>
      <c r="P291" s="0" t="inlineStr">
        <is>
          <t>маш.-ч</t>
        </is>
      </c>
      <c r="Q291" s="0" t="n">
        <v>1</v>
      </c>
      <c r="W291" s="0" t="n">
        <v>0</v>
      </c>
      <c r="X291" s="0" t="n">
        <v>1230759911</v>
      </c>
      <c r="Y291" s="0">
        <f>AT291</f>
        <v/>
      </c>
      <c r="AA291" s="0" t="n">
        <v>0</v>
      </c>
      <c r="AB291" s="0" t="n">
        <v>2177.51</v>
      </c>
      <c r="AC291" s="0" t="n">
        <v>606.1</v>
      </c>
      <c r="AD291" s="0" t="n">
        <v>0</v>
      </c>
      <c r="AE291" s="0" t="n">
        <v>0</v>
      </c>
      <c r="AF291" s="0" t="n">
        <v>87.17</v>
      </c>
      <c r="AG291" s="0" t="n">
        <v>11.6</v>
      </c>
      <c r="AH291" s="0" t="n">
        <v>0</v>
      </c>
      <c r="AI291" s="0" t="n">
        <v>1</v>
      </c>
      <c r="AJ291" s="0" t="n">
        <v>24.98</v>
      </c>
      <c r="AK291" s="0" t="n">
        <v>52.25</v>
      </c>
      <c r="AL291" s="0" t="n">
        <v>1</v>
      </c>
      <c r="AM291" s="0" t="n">
        <v>2</v>
      </c>
      <c r="AN291" s="0" t="n">
        <v>0</v>
      </c>
      <c r="AO291" s="0" t="n">
        <v>1</v>
      </c>
      <c r="AP291" s="0" t="n">
        <v>1</v>
      </c>
      <c r="AQ291" s="0" t="n">
        <v>0</v>
      </c>
      <c r="AR291" s="0" t="n">
        <v>0</v>
      </c>
      <c r="AS291" s="0" t="inlineStr"/>
      <c r="AT291" s="0" t="n">
        <v>0.6</v>
      </c>
      <c r="AU291" s="0" t="inlineStr"/>
      <c r="AV291" s="0" t="n">
        <v>0</v>
      </c>
      <c r="AW291" s="0" t="n">
        <v>2</v>
      </c>
      <c r="AX291" s="0" t="n">
        <v>78849995</v>
      </c>
      <c r="AY291" s="0" t="n">
        <v>1</v>
      </c>
      <c r="AZ291" s="0" t="n">
        <v>0</v>
      </c>
      <c r="BA291" s="0" t="n">
        <v>284</v>
      </c>
      <c r="BB291" s="0" t="n">
        <v>0</v>
      </c>
      <c r="BC291" s="0" t="n">
        <v>0</v>
      </c>
      <c r="BD291" s="0" t="n">
        <v>0</v>
      </c>
      <c r="BE291" s="0" t="n">
        <v>0</v>
      </c>
      <c r="BF291" s="0" t="n">
        <v>0</v>
      </c>
      <c r="BG291" s="0" t="n">
        <v>0</v>
      </c>
      <c r="BH291" s="0" t="n">
        <v>0</v>
      </c>
      <c r="BI291" s="0" t="n">
        <v>0</v>
      </c>
      <c r="BJ291" s="0" t="n">
        <v>0</v>
      </c>
      <c r="BK291" s="0" t="n">
        <v>0</v>
      </c>
      <c r="BL291" s="0" t="n">
        <v>0</v>
      </c>
      <c r="BM291" s="0" t="n">
        <v>0</v>
      </c>
      <c r="BN291" s="0" t="n">
        <v>0</v>
      </c>
      <c r="BO291" s="0" t="n">
        <v>0</v>
      </c>
      <c r="BP291" s="0" t="n">
        <v>0</v>
      </c>
      <c r="BQ291" s="0" t="n">
        <v>0</v>
      </c>
      <c r="BR291" s="0" t="n">
        <v>0</v>
      </c>
      <c r="BS291" s="0" t="n">
        <v>0</v>
      </c>
      <c r="BT291" s="0" t="n">
        <v>0</v>
      </c>
      <c r="BU291" s="0" t="n">
        <v>0</v>
      </c>
      <c r="BV291" s="0" t="n">
        <v>0</v>
      </c>
      <c r="BW291" s="0" t="n">
        <v>0</v>
      </c>
      <c r="CV291" s="0" t="n">
        <v>0</v>
      </c>
      <c r="CW291" s="0">
        <f>ROUND(Y291*Source!I748*DO291,7)</f>
        <v/>
      </c>
      <c r="CX291" s="0">
        <f>ROUND(Y291*Source!I748,7)</f>
        <v/>
      </c>
      <c r="CY291" s="0">
        <f>AB291</f>
        <v/>
      </c>
      <c r="CZ291" s="0">
        <f>AF291</f>
        <v/>
      </c>
      <c r="DA291" s="0">
        <f>AJ291</f>
        <v/>
      </c>
      <c r="DB291" s="0">
        <f>ROUND(ROUND(AT291*CZ291,2),2)</f>
        <v/>
      </c>
      <c r="DC291" s="0">
        <f>ROUND(ROUND(AT291*AG291,2),2)</f>
        <v/>
      </c>
      <c r="DD291" s="0" t="inlineStr"/>
      <c r="DE291" s="0" t="inlineStr"/>
      <c r="DF291" s="0">
        <f>ROUND(ROUND(AE291,0)*CX291,0)</f>
        <v/>
      </c>
      <c r="DG291" s="0">
        <f>ROUND(ROUND(AF291*AJ291,0)*CX291,0)</f>
        <v/>
      </c>
      <c r="DH291" s="0">
        <f>ROUND(ROUND(AG291*AK291,0)*CX291,0)</f>
        <v/>
      </c>
      <c r="DI291" s="0">
        <f>ROUND(ROUND(AH291,0)*CX291,0)</f>
        <v/>
      </c>
      <c r="DJ291" s="0">
        <f>DG291</f>
        <v/>
      </c>
      <c r="DK291" s="0" t="n">
        <v>0</v>
      </c>
      <c r="DL291" s="0" t="inlineStr"/>
      <c r="DM291" s="0" t="n">
        <v>0</v>
      </c>
      <c r="DN291" s="0" t="inlineStr"/>
      <c r="DO291" s="0" t="n">
        <v>0</v>
      </c>
    </row>
    <row r="292">
      <c r="A292" s="0">
        <f>ROW(Source!A748)</f>
        <v/>
      </c>
      <c r="B292" s="0" t="n">
        <v>78845955</v>
      </c>
      <c r="C292" s="0" t="n">
        <v>78849979</v>
      </c>
      <c r="D292" s="0" t="n">
        <v>29107441</v>
      </c>
      <c r="E292" s="0" t="n">
        <v>1</v>
      </c>
      <c r="F292" s="0" t="n">
        <v>1</v>
      </c>
      <c r="G292" s="0" t="n">
        <v>1</v>
      </c>
      <c r="H292" s="0" t="n">
        <v>3</v>
      </c>
      <c r="I292" s="0" t="inlineStr">
        <is>
          <t>101-0324</t>
        </is>
      </c>
      <c r="J292" s="0" t="inlineStr">
        <is>
          <t>ТССЦ Московской обл., 101-0324, приказ Минстроя России №675/пр от 28.02.2017 № 254/пр</t>
        </is>
      </c>
      <c r="K292" s="0" t="inlineStr">
        <is>
          <t>Кислород технический газообразный</t>
        </is>
      </c>
      <c r="L292" s="0" t="n">
        <v>1339</v>
      </c>
      <c r="N292" s="0" t="n">
        <v>1007</v>
      </c>
      <c r="O292" s="0" t="inlineStr">
        <is>
          <t>м3</t>
        </is>
      </c>
      <c r="P292" s="0" t="inlineStr">
        <is>
          <t>м3</t>
        </is>
      </c>
      <c r="Q292" s="0" t="n">
        <v>1</v>
      </c>
      <c r="W292" s="0" t="n">
        <v>0</v>
      </c>
      <c r="X292" s="0" t="n">
        <v>-756465305</v>
      </c>
      <c r="Y292" s="0">
        <f>AT292</f>
        <v/>
      </c>
      <c r="AA292" s="0" t="n">
        <v>111.08</v>
      </c>
      <c r="AB292" s="0" t="n">
        <v>0</v>
      </c>
      <c r="AC292" s="0" t="n">
        <v>0</v>
      </c>
      <c r="AD292" s="0" t="n">
        <v>0</v>
      </c>
      <c r="AE292" s="0" t="n">
        <v>6.23</v>
      </c>
      <c r="AF292" s="0" t="n">
        <v>0</v>
      </c>
      <c r="AG292" s="0" t="n">
        <v>0</v>
      </c>
      <c r="AH292" s="0" t="n">
        <v>0</v>
      </c>
      <c r="AI292" s="0" t="n">
        <v>17.83</v>
      </c>
      <c r="AJ292" s="0" t="n">
        <v>1</v>
      </c>
      <c r="AK292" s="0" t="n">
        <v>1</v>
      </c>
      <c r="AL292" s="0" t="n">
        <v>1</v>
      </c>
      <c r="AM292" s="0" t="n">
        <v>2</v>
      </c>
      <c r="AN292" s="0" t="n">
        <v>0</v>
      </c>
      <c r="AO292" s="0" t="n">
        <v>1</v>
      </c>
      <c r="AP292" s="0" t="n">
        <v>1</v>
      </c>
      <c r="AQ292" s="0" t="n">
        <v>0</v>
      </c>
      <c r="AR292" s="0" t="n">
        <v>0</v>
      </c>
      <c r="AS292" s="0" t="inlineStr"/>
      <c r="AT292" s="0" t="n">
        <v>0.48</v>
      </c>
      <c r="AU292" s="0" t="inlineStr"/>
      <c r="AV292" s="0" t="n">
        <v>0</v>
      </c>
      <c r="AW292" s="0" t="n">
        <v>2</v>
      </c>
      <c r="AX292" s="0" t="n">
        <v>78849996</v>
      </c>
      <c r="AY292" s="0" t="n">
        <v>1</v>
      </c>
      <c r="AZ292" s="0" t="n">
        <v>0</v>
      </c>
      <c r="BA292" s="0" t="n">
        <v>285</v>
      </c>
      <c r="BB292" s="0" t="n">
        <v>0</v>
      </c>
      <c r="BC292" s="0" t="n">
        <v>0</v>
      </c>
      <c r="BD292" s="0" t="n">
        <v>0</v>
      </c>
      <c r="BE292" s="0" t="n">
        <v>0</v>
      </c>
      <c r="BF292" s="0" t="n">
        <v>0</v>
      </c>
      <c r="BG292" s="0" t="n">
        <v>0</v>
      </c>
      <c r="BH292" s="0" t="n">
        <v>0</v>
      </c>
      <c r="BI292" s="0" t="n">
        <v>0</v>
      </c>
      <c r="BJ292" s="0" t="n">
        <v>0</v>
      </c>
      <c r="BK292" s="0" t="n">
        <v>0</v>
      </c>
      <c r="BL292" s="0" t="n">
        <v>0</v>
      </c>
      <c r="BM292" s="0" t="n">
        <v>0</v>
      </c>
      <c r="BN292" s="0" t="n">
        <v>0</v>
      </c>
      <c r="BO292" s="0" t="n">
        <v>0</v>
      </c>
      <c r="BP292" s="0" t="n">
        <v>0</v>
      </c>
      <c r="BQ292" s="0" t="n">
        <v>0</v>
      </c>
      <c r="BR292" s="0" t="n">
        <v>0</v>
      </c>
      <c r="BS292" s="0" t="n">
        <v>0</v>
      </c>
      <c r="BT292" s="0" t="n">
        <v>0</v>
      </c>
      <c r="BU292" s="0" t="n">
        <v>0</v>
      </c>
      <c r="BV292" s="0" t="n">
        <v>0</v>
      </c>
      <c r="BW292" s="0" t="n">
        <v>0</v>
      </c>
      <c r="CV292" s="0" t="n">
        <v>0</v>
      </c>
      <c r="CW292" s="0" t="n">
        <v>0</v>
      </c>
      <c r="CX292" s="0">
        <f>ROUND(Y292*Source!I748,7)</f>
        <v/>
      </c>
      <c r="CY292" s="0">
        <f>AA292</f>
        <v/>
      </c>
      <c r="CZ292" s="0">
        <f>AE292</f>
        <v/>
      </c>
      <c r="DA292" s="0">
        <f>AI292</f>
        <v/>
      </c>
      <c r="DB292" s="0">
        <f>ROUND(ROUND(AT292*CZ292,2),2)</f>
        <v/>
      </c>
      <c r="DC292" s="0">
        <f>ROUND(ROUND(AT292*AG292,2),2)</f>
        <v/>
      </c>
      <c r="DD292" s="0" t="inlineStr"/>
      <c r="DE292" s="0" t="inlineStr"/>
      <c r="DF292" s="0">
        <f>ROUND(ROUND(AE292*AI292,0)*CX292,0)</f>
        <v/>
      </c>
      <c r="DG292" s="0">
        <f>ROUND(ROUND(AF292,0)*CX292,0)</f>
        <v/>
      </c>
      <c r="DH292" s="0">
        <f>ROUND(ROUND(AG292,0)*CX292,0)</f>
        <v/>
      </c>
      <c r="DI292" s="0">
        <f>ROUND(ROUND(AH292,0)*CX292,0)</f>
        <v/>
      </c>
      <c r="DJ292" s="0">
        <f>DF292</f>
        <v/>
      </c>
      <c r="DK292" s="0" t="n">
        <v>0</v>
      </c>
      <c r="DL292" s="0" t="inlineStr"/>
      <c r="DM292" s="0" t="n">
        <v>0</v>
      </c>
      <c r="DN292" s="0" t="inlineStr"/>
      <c r="DO292" s="0" t="n">
        <v>0</v>
      </c>
    </row>
    <row r="293">
      <c r="A293" s="0">
        <f>ROW(Source!A748)</f>
        <v/>
      </c>
      <c r="B293" s="0" t="n">
        <v>78845955</v>
      </c>
      <c r="C293" s="0" t="n">
        <v>78849979</v>
      </c>
      <c r="D293" s="0" t="n">
        <v>29107430</v>
      </c>
      <c r="E293" s="0" t="n">
        <v>1</v>
      </c>
      <c r="F293" s="0" t="n">
        <v>1</v>
      </c>
      <c r="G293" s="0" t="n">
        <v>1</v>
      </c>
      <c r="H293" s="0" t="n">
        <v>3</v>
      </c>
      <c r="I293" s="0" t="inlineStr">
        <is>
          <t>101-1602</t>
        </is>
      </c>
      <c r="J293" s="0" t="inlineStr">
        <is>
          <t>ТССЦ Московской обл., 101-1602, приказ Минстроя России №675/пр от 28.02.2017 № 254/пр</t>
        </is>
      </c>
      <c r="K293" s="0" t="inlineStr">
        <is>
          <t>Ацетилен газообразный технический</t>
        </is>
      </c>
      <c r="L293" s="0" t="n">
        <v>1339</v>
      </c>
      <c r="N293" s="0" t="n">
        <v>1007</v>
      </c>
      <c r="O293" s="0" t="inlineStr">
        <is>
          <t>м3</t>
        </is>
      </c>
      <c r="P293" s="0" t="inlineStr">
        <is>
          <t>м3</t>
        </is>
      </c>
      <c r="Q293" s="0" t="n">
        <v>1</v>
      </c>
      <c r="W293" s="0" t="n">
        <v>0</v>
      </c>
      <c r="X293" s="0" t="n">
        <v>-203673795</v>
      </c>
      <c r="Y293" s="0">
        <f>AT293</f>
        <v/>
      </c>
      <c r="AA293" s="0" t="n">
        <v>618.53</v>
      </c>
      <c r="AB293" s="0" t="n">
        <v>0</v>
      </c>
      <c r="AC293" s="0" t="n">
        <v>0</v>
      </c>
      <c r="AD293" s="0" t="n">
        <v>0</v>
      </c>
      <c r="AE293" s="0" t="n">
        <v>38.49</v>
      </c>
      <c r="AF293" s="0" t="n">
        <v>0</v>
      </c>
      <c r="AG293" s="0" t="n">
        <v>0</v>
      </c>
      <c r="AH293" s="0" t="n">
        <v>0</v>
      </c>
      <c r="AI293" s="0" t="n">
        <v>16.07</v>
      </c>
      <c r="AJ293" s="0" t="n">
        <v>1</v>
      </c>
      <c r="AK293" s="0" t="n">
        <v>1</v>
      </c>
      <c r="AL293" s="0" t="n">
        <v>1</v>
      </c>
      <c r="AM293" s="0" t="n">
        <v>2</v>
      </c>
      <c r="AN293" s="0" t="n">
        <v>0</v>
      </c>
      <c r="AO293" s="0" t="n">
        <v>1</v>
      </c>
      <c r="AP293" s="0" t="n">
        <v>1</v>
      </c>
      <c r="AQ293" s="0" t="n">
        <v>0</v>
      </c>
      <c r="AR293" s="0" t="n">
        <v>0</v>
      </c>
      <c r="AS293" s="0" t="inlineStr"/>
      <c r="AT293" s="0" t="n">
        <v>0.21</v>
      </c>
      <c r="AU293" s="0" t="inlineStr"/>
      <c r="AV293" s="0" t="n">
        <v>0</v>
      </c>
      <c r="AW293" s="0" t="n">
        <v>2</v>
      </c>
      <c r="AX293" s="0" t="n">
        <v>78849997</v>
      </c>
      <c r="AY293" s="0" t="n">
        <v>1</v>
      </c>
      <c r="AZ293" s="0" t="n">
        <v>0</v>
      </c>
      <c r="BA293" s="0" t="n">
        <v>286</v>
      </c>
      <c r="BB293" s="0" t="n">
        <v>0</v>
      </c>
      <c r="BC293" s="0" t="n">
        <v>0</v>
      </c>
      <c r="BD293" s="0" t="n">
        <v>0</v>
      </c>
      <c r="BE293" s="0" t="n">
        <v>0</v>
      </c>
      <c r="BF293" s="0" t="n">
        <v>0</v>
      </c>
      <c r="BG293" s="0" t="n">
        <v>0</v>
      </c>
      <c r="BH293" s="0" t="n">
        <v>0</v>
      </c>
      <c r="BI293" s="0" t="n">
        <v>0</v>
      </c>
      <c r="BJ293" s="0" t="n">
        <v>0</v>
      </c>
      <c r="BK293" s="0" t="n">
        <v>0</v>
      </c>
      <c r="BL293" s="0" t="n">
        <v>0</v>
      </c>
      <c r="BM293" s="0" t="n">
        <v>0</v>
      </c>
      <c r="BN293" s="0" t="n">
        <v>0</v>
      </c>
      <c r="BO293" s="0" t="n">
        <v>0</v>
      </c>
      <c r="BP293" s="0" t="n">
        <v>0</v>
      </c>
      <c r="BQ293" s="0" t="n">
        <v>0</v>
      </c>
      <c r="BR293" s="0" t="n">
        <v>0</v>
      </c>
      <c r="BS293" s="0" t="n">
        <v>0</v>
      </c>
      <c r="BT293" s="0" t="n">
        <v>0</v>
      </c>
      <c r="BU293" s="0" t="n">
        <v>0</v>
      </c>
      <c r="BV293" s="0" t="n">
        <v>0</v>
      </c>
      <c r="BW293" s="0" t="n">
        <v>0</v>
      </c>
      <c r="CV293" s="0" t="n">
        <v>0</v>
      </c>
      <c r="CW293" s="0" t="n">
        <v>0</v>
      </c>
      <c r="CX293" s="0">
        <f>ROUND(Y293*Source!I748,7)</f>
        <v/>
      </c>
      <c r="CY293" s="0">
        <f>AA293</f>
        <v/>
      </c>
      <c r="CZ293" s="0">
        <f>AE293</f>
        <v/>
      </c>
      <c r="DA293" s="0">
        <f>AI293</f>
        <v/>
      </c>
      <c r="DB293" s="0">
        <f>ROUND(ROUND(AT293*CZ293,2),2)</f>
        <v/>
      </c>
      <c r="DC293" s="0">
        <f>ROUND(ROUND(AT293*AG293,2),2)</f>
        <v/>
      </c>
      <c r="DD293" s="0" t="inlineStr"/>
      <c r="DE293" s="0" t="inlineStr"/>
      <c r="DF293" s="0">
        <f>ROUND(ROUND(AE293*AI293,0)*CX293,0)</f>
        <v/>
      </c>
      <c r="DG293" s="0">
        <f>ROUND(ROUND(AF293,0)*CX293,0)</f>
        <v/>
      </c>
      <c r="DH293" s="0">
        <f>ROUND(ROUND(AG293,0)*CX293,0)</f>
        <v/>
      </c>
      <c r="DI293" s="0">
        <f>ROUND(ROUND(AH293,0)*CX293,0)</f>
        <v/>
      </c>
      <c r="DJ293" s="0">
        <f>DF293</f>
        <v/>
      </c>
      <c r="DK293" s="0" t="n">
        <v>0</v>
      </c>
      <c r="DL293" s="0" t="inlineStr"/>
      <c r="DM293" s="0" t="n">
        <v>0</v>
      </c>
      <c r="DN293" s="0" t="inlineStr"/>
      <c r="DO293" s="0" t="n">
        <v>0</v>
      </c>
    </row>
    <row r="294">
      <c r="A294" s="0">
        <f>ROW(Source!A748)</f>
        <v/>
      </c>
      <c r="B294" s="0" t="n">
        <v>78845955</v>
      </c>
      <c r="C294" s="0" t="n">
        <v>78849979</v>
      </c>
      <c r="D294" s="0" t="n">
        <v>29117360</v>
      </c>
      <c r="E294" s="0" t="n">
        <v>1</v>
      </c>
      <c r="F294" s="0" t="n">
        <v>1</v>
      </c>
      <c r="G294" s="0" t="n">
        <v>1</v>
      </c>
      <c r="H294" s="0" t="n">
        <v>3</v>
      </c>
      <c r="I294" s="0" t="inlineStr">
        <is>
          <t>103-1456</t>
        </is>
      </c>
      <c r="J294" s="0" t="inlineStr">
        <is>
          <t>ТССЦ Московской обл., 103-1456, приказ Минстроя России №675/пр от 28.02.2017 № 254/пр</t>
        </is>
      </c>
      <c r="K294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94" s="0" t="n">
        <v>1301</v>
      </c>
      <c r="N294" s="0" t="n">
        <v>1003</v>
      </c>
      <c r="O294" s="0" t="inlineStr">
        <is>
          <t>м</t>
        </is>
      </c>
      <c r="P294" s="0" t="inlineStr">
        <is>
          <t>м</t>
        </is>
      </c>
      <c r="Q294" s="0" t="n">
        <v>1</v>
      </c>
      <c r="W294" s="0" t="n">
        <v>0</v>
      </c>
      <c r="X294" s="0" t="n">
        <v>2059370813</v>
      </c>
      <c r="Y294" s="0">
        <f>AT294</f>
        <v/>
      </c>
      <c r="AA294" s="0" t="n">
        <v>161.63</v>
      </c>
      <c r="AB294" s="0" t="n">
        <v>0</v>
      </c>
      <c r="AC294" s="0" t="n">
        <v>0</v>
      </c>
      <c r="AD294" s="0" t="n">
        <v>0</v>
      </c>
      <c r="AE294" s="0" t="n">
        <v>21.1</v>
      </c>
      <c r="AF294" s="0" t="n">
        <v>0</v>
      </c>
      <c r="AG294" s="0" t="n">
        <v>0</v>
      </c>
      <c r="AH294" s="0" t="n">
        <v>0</v>
      </c>
      <c r="AI294" s="0" t="n">
        <v>7.66</v>
      </c>
      <c r="AJ294" s="0" t="n">
        <v>1</v>
      </c>
      <c r="AK294" s="0" t="n">
        <v>1</v>
      </c>
      <c r="AL294" s="0" t="n">
        <v>1</v>
      </c>
      <c r="AM294" s="0" t="n">
        <v>2</v>
      </c>
      <c r="AN294" s="0" t="n">
        <v>0</v>
      </c>
      <c r="AO294" s="0" t="n">
        <v>1</v>
      </c>
      <c r="AP294" s="0" t="n">
        <v>1</v>
      </c>
      <c r="AQ294" s="0" t="n">
        <v>0</v>
      </c>
      <c r="AR294" s="0" t="n">
        <v>0</v>
      </c>
      <c r="AS294" s="0" t="inlineStr"/>
      <c r="AT294" s="0" t="n">
        <v>95.8</v>
      </c>
      <c r="AU294" s="0" t="inlineStr"/>
      <c r="AV294" s="0" t="n">
        <v>0</v>
      </c>
      <c r="AW294" s="0" t="n">
        <v>2</v>
      </c>
      <c r="AX294" s="0" t="n">
        <v>78849998</v>
      </c>
      <c r="AY294" s="0" t="n">
        <v>1</v>
      </c>
      <c r="AZ294" s="0" t="n">
        <v>0</v>
      </c>
      <c r="BA294" s="0" t="n">
        <v>287</v>
      </c>
      <c r="BB294" s="0" t="n">
        <v>0</v>
      </c>
      <c r="BC294" s="0" t="n">
        <v>0</v>
      </c>
      <c r="BD294" s="0" t="n">
        <v>0</v>
      </c>
      <c r="BE294" s="0" t="n">
        <v>0</v>
      </c>
      <c r="BF294" s="0" t="n">
        <v>0</v>
      </c>
      <c r="BG294" s="0" t="n">
        <v>0</v>
      </c>
      <c r="BH294" s="0" t="n">
        <v>0</v>
      </c>
      <c r="BI294" s="0" t="n">
        <v>0</v>
      </c>
      <c r="BJ294" s="0" t="n">
        <v>0</v>
      </c>
      <c r="BK294" s="0" t="n">
        <v>0</v>
      </c>
      <c r="BL294" s="0" t="n">
        <v>0</v>
      </c>
      <c r="BM294" s="0" t="n">
        <v>0</v>
      </c>
      <c r="BN294" s="0" t="n">
        <v>0</v>
      </c>
      <c r="BO294" s="0" t="n">
        <v>0</v>
      </c>
      <c r="BP294" s="0" t="n">
        <v>0</v>
      </c>
      <c r="BQ294" s="0" t="n">
        <v>0</v>
      </c>
      <c r="BR294" s="0" t="n">
        <v>0</v>
      </c>
      <c r="BS294" s="0" t="n">
        <v>0</v>
      </c>
      <c r="BT294" s="0" t="n">
        <v>0</v>
      </c>
      <c r="BU294" s="0" t="n">
        <v>0</v>
      </c>
      <c r="BV294" s="0" t="n">
        <v>0</v>
      </c>
      <c r="BW294" s="0" t="n">
        <v>0</v>
      </c>
      <c r="CV294" s="0" t="n">
        <v>0</v>
      </c>
      <c r="CW294" s="0" t="n">
        <v>0</v>
      </c>
      <c r="CX294" s="0">
        <f>ROUND(Y294*Source!I748,7)</f>
        <v/>
      </c>
      <c r="CY294" s="0">
        <f>AA294</f>
        <v/>
      </c>
      <c r="CZ294" s="0">
        <f>AE294</f>
        <v/>
      </c>
      <c r="DA294" s="0">
        <f>AI294</f>
        <v/>
      </c>
      <c r="DB294" s="0">
        <f>ROUND(ROUND(AT294*CZ294,2),2)</f>
        <v/>
      </c>
      <c r="DC294" s="0">
        <f>ROUND(ROUND(AT294*AG294,2),2)</f>
        <v/>
      </c>
      <c r="DD294" s="0" t="inlineStr"/>
      <c r="DE294" s="0" t="inlineStr"/>
      <c r="DF294" s="0">
        <f>ROUND(ROUND(AE294*AI294,0)*CX294,0)</f>
        <v/>
      </c>
      <c r="DG294" s="0">
        <f>ROUND(ROUND(AF294,0)*CX294,0)</f>
        <v/>
      </c>
      <c r="DH294" s="0">
        <f>ROUND(ROUND(AG294,0)*CX294,0)</f>
        <v/>
      </c>
      <c r="DI294" s="0">
        <f>ROUND(ROUND(AH294,0)*CX294,0)</f>
        <v/>
      </c>
      <c r="DJ294" s="0">
        <f>DF294</f>
        <v/>
      </c>
      <c r="DK294" s="0" t="n">
        <v>0</v>
      </c>
      <c r="DL294" s="0" t="inlineStr"/>
      <c r="DM294" s="0" t="n">
        <v>0</v>
      </c>
      <c r="DN294" s="0" t="inlineStr"/>
      <c r="DO294" s="0" t="n">
        <v>0</v>
      </c>
    </row>
    <row r="295">
      <c r="A295" s="0">
        <f>ROW(Source!A748)</f>
        <v/>
      </c>
      <c r="B295" s="0" t="n">
        <v>78845955</v>
      </c>
      <c r="C295" s="0" t="n">
        <v>78849979</v>
      </c>
      <c r="D295" s="0" t="n">
        <v>29140635</v>
      </c>
      <c r="E295" s="0" t="n">
        <v>1</v>
      </c>
      <c r="F295" s="0" t="n">
        <v>1</v>
      </c>
      <c r="G295" s="0" t="n">
        <v>1</v>
      </c>
      <c r="H295" s="0" t="n">
        <v>3</v>
      </c>
      <c r="I295" s="0" t="inlineStr">
        <is>
          <t>301-1380</t>
        </is>
      </c>
      <c r="J295" s="0" t="inlineStr">
        <is>
          <t>ТССЦ Московской обл., 301-1380, приказ Минстроя России №675/пр от 28.02.2017 № 256/пр</t>
        </is>
      </c>
      <c r="K295" s="0" t="inlineStr">
        <is>
          <t>Трубки защитные гофрированные</t>
        </is>
      </c>
      <c r="L295" s="0" t="n">
        <v>1301</v>
      </c>
      <c r="N295" s="0" t="n">
        <v>1003</v>
      </c>
      <c r="O295" s="0" t="inlineStr">
        <is>
          <t>м</t>
        </is>
      </c>
      <c r="P295" s="0" t="inlineStr">
        <is>
          <t>м</t>
        </is>
      </c>
      <c r="Q295" s="0" t="n">
        <v>1</v>
      </c>
      <c r="W295" s="0" t="n">
        <v>0</v>
      </c>
      <c r="X295" s="0" t="n">
        <v>-1225716149</v>
      </c>
      <c r="Y295" s="0">
        <f>AT295</f>
        <v/>
      </c>
      <c r="AA295" s="0" t="n">
        <v>17.99</v>
      </c>
      <c r="AB295" s="0" t="n">
        <v>0</v>
      </c>
      <c r="AC295" s="0" t="n">
        <v>0</v>
      </c>
      <c r="AD295" s="0" t="n">
        <v>0</v>
      </c>
      <c r="AE295" s="0" t="n">
        <v>9.52</v>
      </c>
      <c r="AF295" s="0" t="n">
        <v>0</v>
      </c>
      <c r="AG295" s="0" t="n">
        <v>0</v>
      </c>
      <c r="AH295" s="0" t="n">
        <v>0</v>
      </c>
      <c r="AI295" s="0" t="n">
        <v>1.89</v>
      </c>
      <c r="AJ295" s="0" t="n">
        <v>1</v>
      </c>
      <c r="AK295" s="0" t="n">
        <v>1</v>
      </c>
      <c r="AL295" s="0" t="n">
        <v>1</v>
      </c>
      <c r="AM295" s="0" t="n">
        <v>2</v>
      </c>
      <c r="AN295" s="0" t="n">
        <v>0</v>
      </c>
      <c r="AO295" s="0" t="n">
        <v>1</v>
      </c>
      <c r="AP295" s="0" t="n">
        <v>1</v>
      </c>
      <c r="AQ295" s="0" t="n">
        <v>0</v>
      </c>
      <c r="AR295" s="0" t="n">
        <v>0</v>
      </c>
      <c r="AS295" s="0" t="inlineStr"/>
      <c r="AT295" s="0" t="n">
        <v>11</v>
      </c>
      <c r="AU295" s="0" t="inlineStr"/>
      <c r="AV295" s="0" t="n">
        <v>0</v>
      </c>
      <c r="AW295" s="0" t="n">
        <v>2</v>
      </c>
      <c r="AX295" s="0" t="n">
        <v>78850000</v>
      </c>
      <c r="AY295" s="0" t="n">
        <v>1</v>
      </c>
      <c r="AZ295" s="0" t="n">
        <v>0</v>
      </c>
      <c r="BA295" s="0" t="n">
        <v>289</v>
      </c>
      <c r="BB295" s="0" t="n">
        <v>0</v>
      </c>
      <c r="BC295" s="0" t="n">
        <v>0</v>
      </c>
      <c r="BD295" s="0" t="n">
        <v>0</v>
      </c>
      <c r="BE295" s="0" t="n">
        <v>0</v>
      </c>
      <c r="BF295" s="0" t="n">
        <v>0</v>
      </c>
      <c r="BG295" s="0" t="n">
        <v>0</v>
      </c>
      <c r="BH295" s="0" t="n">
        <v>0</v>
      </c>
      <c r="BI295" s="0" t="n">
        <v>0</v>
      </c>
      <c r="BJ295" s="0" t="n">
        <v>0</v>
      </c>
      <c r="BK295" s="0" t="n">
        <v>0</v>
      </c>
      <c r="BL295" s="0" t="n">
        <v>0</v>
      </c>
      <c r="BM295" s="0" t="n">
        <v>0</v>
      </c>
      <c r="BN295" s="0" t="n">
        <v>0</v>
      </c>
      <c r="BO295" s="0" t="n">
        <v>0</v>
      </c>
      <c r="BP295" s="0" t="n">
        <v>0</v>
      </c>
      <c r="BQ295" s="0" t="n">
        <v>0</v>
      </c>
      <c r="BR295" s="0" t="n">
        <v>0</v>
      </c>
      <c r="BS295" s="0" t="n">
        <v>0</v>
      </c>
      <c r="BT295" s="0" t="n">
        <v>0</v>
      </c>
      <c r="BU295" s="0" t="n">
        <v>0</v>
      </c>
      <c r="BV295" s="0" t="n">
        <v>0</v>
      </c>
      <c r="BW295" s="0" t="n">
        <v>0</v>
      </c>
      <c r="CV295" s="0" t="n">
        <v>0</v>
      </c>
      <c r="CW295" s="0" t="n">
        <v>0</v>
      </c>
      <c r="CX295" s="0">
        <f>ROUND(Y295*Source!I748,7)</f>
        <v/>
      </c>
      <c r="CY295" s="0">
        <f>AA295</f>
        <v/>
      </c>
      <c r="CZ295" s="0">
        <f>AE295</f>
        <v/>
      </c>
      <c r="DA295" s="0">
        <f>AI295</f>
        <v/>
      </c>
      <c r="DB295" s="0">
        <f>ROUND(ROUND(AT295*CZ295,2),2)</f>
        <v/>
      </c>
      <c r="DC295" s="0">
        <f>ROUND(ROUND(AT295*AG295,2),2)</f>
        <v/>
      </c>
      <c r="DD295" s="0" t="inlineStr"/>
      <c r="DE295" s="0" t="inlineStr"/>
      <c r="DF295" s="0">
        <f>ROUND(ROUND(AE295*AI295,0)*CX295,0)</f>
        <v/>
      </c>
      <c r="DG295" s="0">
        <f>ROUND(ROUND(AF295,0)*CX295,0)</f>
        <v/>
      </c>
      <c r="DH295" s="0">
        <f>ROUND(ROUND(AG295,0)*CX295,0)</f>
        <v/>
      </c>
      <c r="DI295" s="0">
        <f>ROUND(ROUND(AH295,0)*CX295,0)</f>
        <v/>
      </c>
      <c r="DJ295" s="0">
        <f>DF295</f>
        <v/>
      </c>
      <c r="DK295" s="0" t="n">
        <v>0</v>
      </c>
      <c r="DL295" s="0" t="inlineStr"/>
      <c r="DM295" s="0" t="n">
        <v>0</v>
      </c>
      <c r="DN295" s="0" t="inlineStr"/>
      <c r="DO295" s="0" t="n">
        <v>0</v>
      </c>
    </row>
    <row r="296">
      <c r="A296" s="0">
        <f>ROW(Source!A748)</f>
        <v/>
      </c>
      <c r="B296" s="0" t="n">
        <v>78845955</v>
      </c>
      <c r="C296" s="0" t="n">
        <v>78849979</v>
      </c>
      <c r="D296" s="0" t="n">
        <v>29143381</v>
      </c>
      <c r="E296" s="0" t="n">
        <v>1</v>
      </c>
      <c r="F296" s="0" t="n">
        <v>1</v>
      </c>
      <c r="G296" s="0" t="n">
        <v>1</v>
      </c>
      <c r="H296" s="0" t="n">
        <v>3</v>
      </c>
      <c r="I296" s="0" t="inlineStr">
        <is>
          <t>302-0065</t>
        </is>
      </c>
      <c r="J296" s="0" t="inlineStr">
        <is>
          <t>ТССЦ Московской обл., 302-0065, приказ Минстроя России №675/пр от 28.02.2017 № 256/пр</t>
        </is>
      </c>
      <c r="K296" s="0" t="inlineStr">
        <is>
          <t>Кран шаровый муфтовый Valtec для воды диаметром 32 мм, тип в/в</t>
        </is>
      </c>
      <c r="L296" s="0" t="n">
        <v>1354</v>
      </c>
      <c r="N296" s="0" t="n">
        <v>1010</v>
      </c>
      <c r="O296" s="0" t="inlineStr">
        <is>
          <t>шт.</t>
        </is>
      </c>
      <c r="P296" s="0" t="inlineStr">
        <is>
          <t>шт.</t>
        </is>
      </c>
      <c r="Q296" s="0" t="n">
        <v>1</v>
      </c>
      <c r="W296" s="0" t="n">
        <v>0</v>
      </c>
      <c r="X296" s="0" t="n">
        <v>535473645</v>
      </c>
      <c r="Y296" s="0">
        <f>AT296</f>
        <v/>
      </c>
      <c r="AA296" s="0" t="n">
        <v>1520.76</v>
      </c>
      <c r="AB296" s="0" t="n">
        <v>0</v>
      </c>
      <c r="AC296" s="0" t="n">
        <v>0</v>
      </c>
      <c r="AD296" s="0" t="n">
        <v>0</v>
      </c>
      <c r="AE296" s="0" t="n">
        <v>106.72</v>
      </c>
      <c r="AF296" s="0" t="n">
        <v>0</v>
      </c>
      <c r="AG296" s="0" t="n">
        <v>0</v>
      </c>
      <c r="AH296" s="0" t="n">
        <v>0</v>
      </c>
      <c r="AI296" s="0" t="n">
        <v>14.25</v>
      </c>
      <c r="AJ296" s="0" t="n">
        <v>1</v>
      </c>
      <c r="AK296" s="0" t="n">
        <v>1</v>
      </c>
      <c r="AL296" s="0" t="n">
        <v>1</v>
      </c>
      <c r="AM296" s="0" t="n">
        <v>0</v>
      </c>
      <c r="AN296" s="0" t="n">
        <v>0</v>
      </c>
      <c r="AO296" s="0" t="n">
        <v>0</v>
      </c>
      <c r="AP296" s="0" t="n">
        <v>1</v>
      </c>
      <c r="AQ296" s="0" t="n">
        <v>0</v>
      </c>
      <c r="AR296" s="0" t="n">
        <v>0</v>
      </c>
      <c r="AS296" s="0" t="inlineStr"/>
      <c r="AT296" s="0" t="n">
        <v>5</v>
      </c>
      <c r="AU296" s="0" t="inlineStr"/>
      <c r="AV296" s="0" t="n">
        <v>0</v>
      </c>
      <c r="AW296" s="0" t="n">
        <v>1</v>
      </c>
      <c r="AX296" s="0" t="n">
        <v>-1</v>
      </c>
      <c r="AY296" s="0" t="n">
        <v>0</v>
      </c>
      <c r="AZ296" s="0" t="n">
        <v>0</v>
      </c>
      <c r="BA296" s="0" t="inlineStr"/>
      <c r="BB296" s="0" t="n">
        <v>0</v>
      </c>
      <c r="BC296" s="0" t="n">
        <v>0</v>
      </c>
      <c r="BD296" s="0" t="n">
        <v>0</v>
      </c>
      <c r="BE296" s="0" t="n">
        <v>0</v>
      </c>
      <c r="BF296" s="0" t="n">
        <v>0</v>
      </c>
      <c r="BG296" s="0" t="n">
        <v>0</v>
      </c>
      <c r="BH296" s="0" t="n">
        <v>0</v>
      </c>
      <c r="BI296" s="0" t="n">
        <v>0</v>
      </c>
      <c r="BJ296" s="0" t="n">
        <v>0</v>
      </c>
      <c r="BK296" s="0" t="n">
        <v>0</v>
      </c>
      <c r="BL296" s="0" t="n">
        <v>0</v>
      </c>
      <c r="BM296" s="0" t="n">
        <v>0</v>
      </c>
      <c r="BN296" s="0" t="n">
        <v>0</v>
      </c>
      <c r="BO296" s="0" t="n">
        <v>0</v>
      </c>
      <c r="BP296" s="0" t="n">
        <v>0</v>
      </c>
      <c r="BQ296" s="0" t="n">
        <v>0</v>
      </c>
      <c r="BR296" s="0" t="n">
        <v>0</v>
      </c>
      <c r="BS296" s="0" t="n">
        <v>0</v>
      </c>
      <c r="BT296" s="0" t="n">
        <v>0</v>
      </c>
      <c r="BU296" s="0" t="n">
        <v>0</v>
      </c>
      <c r="BV296" s="0" t="n">
        <v>0</v>
      </c>
      <c r="BW296" s="0" t="n">
        <v>0</v>
      </c>
      <c r="CV296" s="0" t="n">
        <v>0</v>
      </c>
      <c r="CW296" s="0" t="n">
        <v>0</v>
      </c>
      <c r="CX296" s="0">
        <f>ROUND(Y296*Source!I748,7)</f>
        <v/>
      </c>
      <c r="CY296" s="0">
        <f>AA296</f>
        <v/>
      </c>
      <c r="CZ296" s="0">
        <f>AE296</f>
        <v/>
      </c>
      <c r="DA296" s="0">
        <f>AI296</f>
        <v/>
      </c>
      <c r="DB296" s="0">
        <f>ROUND(ROUND(AT296*CZ296,2),2)</f>
        <v/>
      </c>
      <c r="DC296" s="0">
        <f>ROUND(ROUND(AT296*AG296,2),2)</f>
        <v/>
      </c>
      <c r="DD296" s="0" t="inlineStr"/>
      <c r="DE296" s="0" t="inlineStr"/>
      <c r="DF296" s="0">
        <f>ROUND(ROUND(AE296*AI296,0)*CX296,0)</f>
        <v/>
      </c>
      <c r="DG296" s="0">
        <f>ROUND(ROUND(AF296,0)*CX296,0)</f>
        <v/>
      </c>
      <c r="DH296" s="0">
        <f>ROUND(ROUND(AG296,0)*CX296,0)</f>
        <v/>
      </c>
      <c r="DI296" s="0">
        <f>ROUND(ROUND(AH296,0)*CX296,0)</f>
        <v/>
      </c>
      <c r="DJ296" s="0">
        <f>DF296</f>
        <v/>
      </c>
      <c r="DK296" s="0" t="n">
        <v>0</v>
      </c>
      <c r="DL296" s="0" t="inlineStr"/>
      <c r="DM296" s="0" t="n">
        <v>0</v>
      </c>
      <c r="DN296" s="0" t="inlineStr"/>
      <c r="DO296" s="0" t="n">
        <v>0</v>
      </c>
    </row>
    <row r="297">
      <c r="A297" s="0">
        <f>ROW(Source!A748)</f>
        <v/>
      </c>
      <c r="B297" s="0" t="n">
        <v>78845955</v>
      </c>
      <c r="C297" s="0" t="n">
        <v>78849979</v>
      </c>
      <c r="D297" s="0" t="n">
        <v>29143384</v>
      </c>
      <c r="E297" s="0" t="n">
        <v>1</v>
      </c>
      <c r="F297" s="0" t="n">
        <v>1</v>
      </c>
      <c r="G297" s="0" t="n">
        <v>1</v>
      </c>
      <c r="H297" s="0" t="n">
        <v>3</v>
      </c>
      <c r="I297" s="0" t="inlineStr">
        <is>
          <t>302-0068</t>
        </is>
      </c>
      <c r="J297" s="0" t="inlineStr">
        <is>
          <t>ТССЦ Московской обл., 302-0068, приказ Минстроя России №675/пр от 28.02.2017 № 256/пр</t>
        </is>
      </c>
      <c r="K297" s="0" t="inlineStr">
        <is>
          <t>Кран шаровый муфтовый Valtec для воды диаметром 15 мм, тип в/н</t>
        </is>
      </c>
      <c r="L297" s="0" t="n">
        <v>1354</v>
      </c>
      <c r="N297" s="0" t="n">
        <v>1010</v>
      </c>
      <c r="O297" s="0" t="inlineStr">
        <is>
          <t>шт.</t>
        </is>
      </c>
      <c r="P297" s="0" t="inlineStr">
        <is>
          <t>шт.</t>
        </is>
      </c>
      <c r="Q297" s="0" t="n">
        <v>1</v>
      </c>
      <c r="W297" s="0" t="n">
        <v>0</v>
      </c>
      <c r="X297" s="0" t="n">
        <v>-22704264</v>
      </c>
      <c r="Y297" s="0">
        <f>AT297</f>
        <v/>
      </c>
      <c r="AA297" s="0" t="n">
        <v>414.14</v>
      </c>
      <c r="AB297" s="0" t="n">
        <v>0</v>
      </c>
      <c r="AC297" s="0" t="n">
        <v>0</v>
      </c>
      <c r="AD297" s="0" t="n">
        <v>0</v>
      </c>
      <c r="AE297" s="0" t="n">
        <v>33.78</v>
      </c>
      <c r="AF297" s="0" t="n">
        <v>0</v>
      </c>
      <c r="AG297" s="0" t="n">
        <v>0</v>
      </c>
      <c r="AH297" s="0" t="n">
        <v>0</v>
      </c>
      <c r="AI297" s="0" t="n">
        <v>12.26</v>
      </c>
      <c r="AJ297" s="0" t="n">
        <v>1</v>
      </c>
      <c r="AK297" s="0" t="n">
        <v>1</v>
      </c>
      <c r="AL297" s="0" t="n">
        <v>1</v>
      </c>
      <c r="AM297" s="0" t="n">
        <v>0</v>
      </c>
      <c r="AN297" s="0" t="n">
        <v>0</v>
      </c>
      <c r="AO297" s="0" t="n">
        <v>0</v>
      </c>
      <c r="AP297" s="0" t="n">
        <v>1</v>
      </c>
      <c r="AQ297" s="0" t="n">
        <v>0</v>
      </c>
      <c r="AR297" s="0" t="n">
        <v>0</v>
      </c>
      <c r="AS297" s="0" t="inlineStr"/>
      <c r="AT297" s="0" t="n">
        <v>5</v>
      </c>
      <c r="AU297" s="0" t="inlineStr"/>
      <c r="AV297" s="0" t="n">
        <v>0</v>
      </c>
      <c r="AW297" s="0" t="n">
        <v>1</v>
      </c>
      <c r="AX297" s="0" t="n">
        <v>-1</v>
      </c>
      <c r="AY297" s="0" t="n">
        <v>0</v>
      </c>
      <c r="AZ297" s="0" t="n">
        <v>0</v>
      </c>
      <c r="BA297" s="0" t="inlineStr"/>
      <c r="BB297" s="0" t="n">
        <v>0</v>
      </c>
      <c r="BC297" s="0" t="n">
        <v>0</v>
      </c>
      <c r="BD297" s="0" t="n">
        <v>0</v>
      </c>
      <c r="BE297" s="0" t="n">
        <v>0</v>
      </c>
      <c r="BF297" s="0" t="n">
        <v>0</v>
      </c>
      <c r="BG297" s="0" t="n">
        <v>0</v>
      </c>
      <c r="BH297" s="0" t="n">
        <v>0</v>
      </c>
      <c r="BI297" s="0" t="n">
        <v>0</v>
      </c>
      <c r="BJ297" s="0" t="n">
        <v>0</v>
      </c>
      <c r="BK297" s="0" t="n">
        <v>0</v>
      </c>
      <c r="BL297" s="0" t="n">
        <v>0</v>
      </c>
      <c r="BM297" s="0" t="n">
        <v>0</v>
      </c>
      <c r="BN297" s="0" t="n">
        <v>0</v>
      </c>
      <c r="BO297" s="0" t="n">
        <v>0</v>
      </c>
      <c r="BP297" s="0" t="n">
        <v>0</v>
      </c>
      <c r="BQ297" s="0" t="n">
        <v>0</v>
      </c>
      <c r="BR297" s="0" t="n">
        <v>0</v>
      </c>
      <c r="BS297" s="0" t="n">
        <v>0</v>
      </c>
      <c r="BT297" s="0" t="n">
        <v>0</v>
      </c>
      <c r="BU297" s="0" t="n">
        <v>0</v>
      </c>
      <c r="BV297" s="0" t="n">
        <v>0</v>
      </c>
      <c r="BW297" s="0" t="n">
        <v>0</v>
      </c>
      <c r="CV297" s="0" t="n">
        <v>0</v>
      </c>
      <c r="CW297" s="0" t="n">
        <v>0</v>
      </c>
      <c r="CX297" s="0">
        <f>ROUND(Y297*Source!I748,7)</f>
        <v/>
      </c>
      <c r="CY297" s="0">
        <f>AA297</f>
        <v/>
      </c>
      <c r="CZ297" s="0">
        <f>AE297</f>
        <v/>
      </c>
      <c r="DA297" s="0">
        <f>AI297</f>
        <v/>
      </c>
      <c r="DB297" s="0">
        <f>ROUND(ROUND(AT297*CZ297,2),2)</f>
        <v/>
      </c>
      <c r="DC297" s="0">
        <f>ROUND(ROUND(AT297*AG297,2),2)</f>
        <v/>
      </c>
      <c r="DD297" s="0" t="inlineStr"/>
      <c r="DE297" s="0" t="inlineStr"/>
      <c r="DF297" s="0">
        <f>ROUND(ROUND(AE297*AI297,0)*CX297,0)</f>
        <v/>
      </c>
      <c r="DG297" s="0">
        <f>ROUND(ROUND(AF297,0)*CX297,0)</f>
        <v/>
      </c>
      <c r="DH297" s="0">
        <f>ROUND(ROUND(AG297,0)*CX297,0)</f>
        <v/>
      </c>
      <c r="DI297" s="0">
        <f>ROUND(ROUND(AH297,0)*CX297,0)</f>
        <v/>
      </c>
      <c r="DJ297" s="0">
        <f>DF297</f>
        <v/>
      </c>
      <c r="DK297" s="0" t="n">
        <v>0</v>
      </c>
      <c r="DL297" s="0" t="inlineStr"/>
      <c r="DM297" s="0" t="n">
        <v>0</v>
      </c>
      <c r="DN297" s="0" t="inlineStr"/>
      <c r="DO297" s="0" t="n">
        <v>0</v>
      </c>
    </row>
    <row r="298">
      <c r="A298" s="0">
        <f>ROW(Source!A748)</f>
        <v/>
      </c>
      <c r="B298" s="0" t="n">
        <v>78845955</v>
      </c>
      <c r="C298" s="0" t="n">
        <v>78849979</v>
      </c>
      <c r="D298" s="0" t="n">
        <v>29149245</v>
      </c>
      <c r="E298" s="0" t="n">
        <v>1</v>
      </c>
      <c r="F298" s="0" t="n">
        <v>1</v>
      </c>
      <c r="G298" s="0" t="n">
        <v>1</v>
      </c>
      <c r="H298" s="0" t="n">
        <v>3</v>
      </c>
      <c r="I298" s="0" t="inlineStr">
        <is>
          <t>405-0254</t>
        </is>
      </c>
      <c r="J298" s="0" t="inlineStr">
        <is>
          <t>ТССЦ Московской обл., 405-0254, приказ Минстроя России №675/пр от 28.02.2017 № 257/пр</t>
        </is>
      </c>
      <c r="K298" s="0" t="inlineStr">
        <is>
          <t>Известь строительная негашеная хлорная, марки А</t>
        </is>
      </c>
      <c r="L298" s="0" t="n">
        <v>1348</v>
      </c>
      <c r="N298" s="0" t="n">
        <v>1009</v>
      </c>
      <c r="O298" s="0" t="inlineStr">
        <is>
          <t>т</t>
        </is>
      </c>
      <c r="P298" s="0" t="inlineStr">
        <is>
          <t>т</t>
        </is>
      </c>
      <c r="Q298" s="0" t="n">
        <v>1000</v>
      </c>
      <c r="W298" s="0" t="n">
        <v>0</v>
      </c>
      <c r="X298" s="0" t="n">
        <v>469989087</v>
      </c>
      <c r="Y298" s="0">
        <f>AT298</f>
        <v/>
      </c>
      <c r="AA298" s="0" t="n">
        <v>7858.02</v>
      </c>
      <c r="AB298" s="0" t="n">
        <v>0</v>
      </c>
      <c r="AC298" s="0" t="n">
        <v>0</v>
      </c>
      <c r="AD298" s="0" t="n">
        <v>0</v>
      </c>
      <c r="AE298" s="0" t="n">
        <v>2147</v>
      </c>
      <c r="AF298" s="0" t="n">
        <v>0</v>
      </c>
      <c r="AG298" s="0" t="n">
        <v>0</v>
      </c>
      <c r="AH298" s="0" t="n">
        <v>0</v>
      </c>
      <c r="AI298" s="0" t="n">
        <v>3.66</v>
      </c>
      <c r="AJ298" s="0" t="n">
        <v>1</v>
      </c>
      <c r="AK298" s="0" t="n">
        <v>1</v>
      </c>
      <c r="AL298" s="0" t="n">
        <v>1</v>
      </c>
      <c r="AM298" s="0" t="n">
        <v>2</v>
      </c>
      <c r="AN298" s="0" t="n">
        <v>0</v>
      </c>
      <c r="AO298" s="0" t="n">
        <v>1</v>
      </c>
      <c r="AP298" s="0" t="n">
        <v>1</v>
      </c>
      <c r="AQ298" s="0" t="n">
        <v>0</v>
      </c>
      <c r="AR298" s="0" t="n">
        <v>0</v>
      </c>
      <c r="AS298" s="0" t="inlineStr"/>
      <c r="AT298" s="0" t="n">
        <v>0.0016</v>
      </c>
      <c r="AU298" s="0" t="inlineStr"/>
      <c r="AV298" s="0" t="n">
        <v>0</v>
      </c>
      <c r="AW298" s="0" t="n">
        <v>2</v>
      </c>
      <c r="AX298" s="0" t="n">
        <v>78850003</v>
      </c>
      <c r="AY298" s="0" t="n">
        <v>1</v>
      </c>
      <c r="AZ298" s="0" t="n">
        <v>0</v>
      </c>
      <c r="BA298" s="0" t="n">
        <v>292</v>
      </c>
      <c r="BB298" s="0" t="n">
        <v>0</v>
      </c>
      <c r="BC298" s="0" t="n">
        <v>0</v>
      </c>
      <c r="BD298" s="0" t="n">
        <v>0</v>
      </c>
      <c r="BE298" s="0" t="n">
        <v>0</v>
      </c>
      <c r="BF298" s="0" t="n">
        <v>0</v>
      </c>
      <c r="BG298" s="0" t="n">
        <v>0</v>
      </c>
      <c r="BH298" s="0" t="n">
        <v>0</v>
      </c>
      <c r="BI298" s="0" t="n">
        <v>0</v>
      </c>
      <c r="BJ298" s="0" t="n">
        <v>0</v>
      </c>
      <c r="BK298" s="0" t="n">
        <v>0</v>
      </c>
      <c r="BL298" s="0" t="n">
        <v>0</v>
      </c>
      <c r="BM298" s="0" t="n">
        <v>0</v>
      </c>
      <c r="BN298" s="0" t="n">
        <v>0</v>
      </c>
      <c r="BO298" s="0" t="n">
        <v>0</v>
      </c>
      <c r="BP298" s="0" t="n">
        <v>0</v>
      </c>
      <c r="BQ298" s="0" t="n">
        <v>0</v>
      </c>
      <c r="BR298" s="0" t="n">
        <v>0</v>
      </c>
      <c r="BS298" s="0" t="n">
        <v>0</v>
      </c>
      <c r="BT298" s="0" t="n">
        <v>0</v>
      </c>
      <c r="BU298" s="0" t="n">
        <v>0</v>
      </c>
      <c r="BV298" s="0" t="n">
        <v>0</v>
      </c>
      <c r="BW298" s="0" t="n">
        <v>0</v>
      </c>
      <c r="CV298" s="0" t="n">
        <v>0</v>
      </c>
      <c r="CW298" s="0" t="n">
        <v>0</v>
      </c>
      <c r="CX298" s="0">
        <f>ROUND(Y298*Source!I748,7)</f>
        <v/>
      </c>
      <c r="CY298" s="0">
        <f>AA298</f>
        <v/>
      </c>
      <c r="CZ298" s="0">
        <f>AE298</f>
        <v/>
      </c>
      <c r="DA298" s="0">
        <f>AI298</f>
        <v/>
      </c>
      <c r="DB298" s="0">
        <f>ROUND(ROUND(AT298*CZ298,2),2)</f>
        <v/>
      </c>
      <c r="DC298" s="0">
        <f>ROUND(ROUND(AT298*AG298,2),2)</f>
        <v/>
      </c>
      <c r="DD298" s="0" t="inlineStr"/>
      <c r="DE298" s="0" t="inlineStr"/>
      <c r="DF298" s="0">
        <f>ROUND(ROUND(AE298*AI298,0)*CX298,0)</f>
        <v/>
      </c>
      <c r="DG298" s="0">
        <f>ROUND(ROUND(AF298,0)*CX298,0)</f>
        <v/>
      </c>
      <c r="DH298" s="0">
        <f>ROUND(ROUND(AG298,0)*CX298,0)</f>
        <v/>
      </c>
      <c r="DI298" s="0">
        <f>ROUND(ROUND(AH298,0)*CX298,0)</f>
        <v/>
      </c>
      <c r="DJ298" s="0">
        <f>DF298</f>
        <v/>
      </c>
      <c r="DK298" s="0" t="n">
        <v>0</v>
      </c>
      <c r="DL298" s="0" t="inlineStr"/>
      <c r="DM298" s="0" t="n">
        <v>0</v>
      </c>
      <c r="DN298" s="0" t="inlineStr"/>
      <c r="DO298" s="0" t="n">
        <v>0</v>
      </c>
    </row>
    <row r="299">
      <c r="A299" s="0">
        <f>ROW(Source!A748)</f>
        <v/>
      </c>
      <c r="B299" s="0" t="n">
        <v>78845955</v>
      </c>
      <c r="C299" s="0" t="n">
        <v>78849979</v>
      </c>
      <c r="D299" s="0" t="n">
        <v>29150040</v>
      </c>
      <c r="E299" s="0" t="n">
        <v>1</v>
      </c>
      <c r="F299" s="0" t="n">
        <v>1</v>
      </c>
      <c r="G299" s="0" t="n">
        <v>1</v>
      </c>
      <c r="H299" s="0" t="n">
        <v>3</v>
      </c>
      <c r="I299" s="0" t="inlineStr">
        <is>
          <t>411-0001</t>
        </is>
      </c>
      <c r="J299" s="0" t="inlineStr">
        <is>
          <t>ТССЦ Московской обл., 411-0001, приказ Минстроя России №675/пр от 28.02.2017 № 257/пр</t>
        </is>
      </c>
      <c r="K299" s="0" t="inlineStr">
        <is>
          <t>Вода</t>
        </is>
      </c>
      <c r="L299" s="0" t="n">
        <v>1339</v>
      </c>
      <c r="N299" s="0" t="n">
        <v>1007</v>
      </c>
      <c r="O299" s="0" t="inlineStr">
        <is>
          <t>м3</t>
        </is>
      </c>
      <c r="P299" s="0" t="inlineStr">
        <is>
          <t>м3</t>
        </is>
      </c>
      <c r="Q299" s="0" t="n">
        <v>1</v>
      </c>
      <c r="W299" s="0" t="n">
        <v>0</v>
      </c>
      <c r="X299" s="0" t="n">
        <v>619799737</v>
      </c>
      <c r="Y299" s="0">
        <f>AT299</f>
        <v/>
      </c>
      <c r="AA299" s="0" t="n">
        <v>31.28</v>
      </c>
      <c r="AB299" s="0" t="n">
        <v>0</v>
      </c>
      <c r="AC299" s="0" t="n">
        <v>0</v>
      </c>
      <c r="AD299" s="0" t="n">
        <v>0</v>
      </c>
      <c r="AE299" s="0" t="n">
        <v>2.44</v>
      </c>
      <c r="AF299" s="0" t="n">
        <v>0</v>
      </c>
      <c r="AG299" s="0" t="n">
        <v>0</v>
      </c>
      <c r="AH299" s="0" t="n">
        <v>0</v>
      </c>
      <c r="AI299" s="0" t="n">
        <v>12.82</v>
      </c>
      <c r="AJ299" s="0" t="n">
        <v>1</v>
      </c>
      <c r="AK299" s="0" t="n">
        <v>1</v>
      </c>
      <c r="AL299" s="0" t="n">
        <v>1</v>
      </c>
      <c r="AM299" s="0" t="n">
        <v>2</v>
      </c>
      <c r="AN299" s="0" t="n">
        <v>0</v>
      </c>
      <c r="AO299" s="0" t="n">
        <v>1</v>
      </c>
      <c r="AP299" s="0" t="n">
        <v>1</v>
      </c>
      <c r="AQ299" s="0" t="n">
        <v>0</v>
      </c>
      <c r="AR299" s="0" t="n">
        <v>0</v>
      </c>
      <c r="AS299" s="0" t="inlineStr"/>
      <c r="AT299" s="0" t="n">
        <v>0.47</v>
      </c>
      <c r="AU299" s="0" t="inlineStr"/>
      <c r="AV299" s="0" t="n">
        <v>0</v>
      </c>
      <c r="AW299" s="0" t="n">
        <v>2</v>
      </c>
      <c r="AX299" s="0" t="n">
        <v>78850004</v>
      </c>
      <c r="AY299" s="0" t="n">
        <v>1</v>
      </c>
      <c r="AZ299" s="0" t="n">
        <v>0</v>
      </c>
      <c r="BA299" s="0" t="n">
        <v>293</v>
      </c>
      <c r="BB299" s="0" t="n">
        <v>0</v>
      </c>
      <c r="BC299" s="0" t="n">
        <v>0</v>
      </c>
      <c r="BD299" s="0" t="n">
        <v>0</v>
      </c>
      <c r="BE299" s="0" t="n">
        <v>0</v>
      </c>
      <c r="BF299" s="0" t="n">
        <v>0</v>
      </c>
      <c r="BG299" s="0" t="n">
        <v>0</v>
      </c>
      <c r="BH299" s="0" t="n">
        <v>0</v>
      </c>
      <c r="BI299" s="0" t="n">
        <v>0</v>
      </c>
      <c r="BJ299" s="0" t="n">
        <v>0</v>
      </c>
      <c r="BK299" s="0" t="n">
        <v>0</v>
      </c>
      <c r="BL299" s="0" t="n">
        <v>0</v>
      </c>
      <c r="BM299" s="0" t="n">
        <v>0</v>
      </c>
      <c r="BN299" s="0" t="n">
        <v>0</v>
      </c>
      <c r="BO299" s="0" t="n">
        <v>0</v>
      </c>
      <c r="BP299" s="0" t="n">
        <v>0</v>
      </c>
      <c r="BQ299" s="0" t="n">
        <v>0</v>
      </c>
      <c r="BR299" s="0" t="n">
        <v>0</v>
      </c>
      <c r="BS299" s="0" t="n">
        <v>0</v>
      </c>
      <c r="BT299" s="0" t="n">
        <v>0</v>
      </c>
      <c r="BU299" s="0" t="n">
        <v>0</v>
      </c>
      <c r="BV299" s="0" t="n">
        <v>0</v>
      </c>
      <c r="BW299" s="0" t="n">
        <v>0</v>
      </c>
      <c r="CV299" s="0" t="n">
        <v>0</v>
      </c>
      <c r="CW299" s="0" t="n">
        <v>0</v>
      </c>
      <c r="CX299" s="0">
        <f>ROUND(Y299*Source!I748,7)</f>
        <v/>
      </c>
      <c r="CY299" s="0">
        <f>AA299</f>
        <v/>
      </c>
      <c r="CZ299" s="0">
        <f>AE299</f>
        <v/>
      </c>
      <c r="DA299" s="0">
        <f>AI299</f>
        <v/>
      </c>
      <c r="DB299" s="0">
        <f>ROUND(ROUND(AT299*CZ299,2),2)</f>
        <v/>
      </c>
      <c r="DC299" s="0">
        <f>ROUND(ROUND(AT299*AG299,2),2)</f>
        <v/>
      </c>
      <c r="DD299" s="0" t="inlineStr"/>
      <c r="DE299" s="0" t="inlineStr"/>
      <c r="DF299" s="0">
        <f>ROUND(ROUND(AE299*AI299,0)*CX299,0)</f>
        <v/>
      </c>
      <c r="DG299" s="0">
        <f>ROUND(ROUND(AF299,0)*CX299,0)</f>
        <v/>
      </c>
      <c r="DH299" s="0">
        <f>ROUND(ROUND(AG299,0)*CX299,0)</f>
        <v/>
      </c>
      <c r="DI299" s="0">
        <f>ROUND(ROUND(AH299,0)*CX299,0)</f>
        <v/>
      </c>
      <c r="DJ299" s="0">
        <f>DF299</f>
        <v/>
      </c>
      <c r="DK299" s="0" t="n">
        <v>0</v>
      </c>
      <c r="DL299" s="0" t="inlineStr"/>
      <c r="DM299" s="0" t="n">
        <v>0</v>
      </c>
      <c r="DN299" s="0" t="inlineStr"/>
      <c r="DO299" s="0" t="n">
        <v>0</v>
      </c>
    </row>
    <row r="300">
      <c r="A300" s="0">
        <f>ROW(Source!A748)</f>
        <v/>
      </c>
      <c r="B300" s="0" t="n">
        <v>78845955</v>
      </c>
      <c r="C300" s="0" t="n">
        <v>78849979</v>
      </c>
      <c r="D300" s="0" t="n">
        <v>29160095</v>
      </c>
      <c r="E300" s="0" t="n">
        <v>1</v>
      </c>
      <c r="F300" s="0" t="n">
        <v>1</v>
      </c>
      <c r="G300" s="0" t="n">
        <v>1</v>
      </c>
      <c r="H300" s="0" t="n">
        <v>3</v>
      </c>
      <c r="I300" s="0" t="inlineStr">
        <is>
          <t>507-3620</t>
        </is>
      </c>
      <c r="J300" s="0" t="inlineStr">
        <is>
          <t>ТССЦ Московской обл., 507-3620, приказ Минстроя России №675/пр от 28.02.2017 № 258/пр</t>
        </is>
      </c>
      <c r="K300" s="0" t="inlineStr">
        <is>
          <t>Тройник полипропиленовый переходной диаметром 32х20х20 мм (прим. 32*20*15)</t>
        </is>
      </c>
      <c r="L300" s="0" t="n">
        <v>1358</v>
      </c>
      <c r="N300" s="0" t="n">
        <v>1010</v>
      </c>
      <c r="O300" s="0" t="inlineStr">
        <is>
          <t>10 шт.</t>
        </is>
      </c>
      <c r="P300" s="0" t="inlineStr">
        <is>
          <t>10 шт.</t>
        </is>
      </c>
      <c r="Q300" s="0" t="n">
        <v>10</v>
      </c>
      <c r="W300" s="0" t="n">
        <v>0</v>
      </c>
      <c r="X300" s="0" t="n">
        <v>-1942986040</v>
      </c>
      <c r="Y300" s="0">
        <f>AT300</f>
        <v/>
      </c>
      <c r="AA300" s="0" t="n">
        <v>191.78</v>
      </c>
      <c r="AB300" s="0" t="n">
        <v>0</v>
      </c>
      <c r="AC300" s="0" t="n">
        <v>0</v>
      </c>
      <c r="AD300" s="0" t="n">
        <v>0</v>
      </c>
      <c r="AE300" s="0" t="n">
        <v>36.6</v>
      </c>
      <c r="AF300" s="0" t="n">
        <v>0</v>
      </c>
      <c r="AG300" s="0" t="n">
        <v>0</v>
      </c>
      <c r="AH300" s="0" t="n">
        <v>0</v>
      </c>
      <c r="AI300" s="0" t="n">
        <v>5.24</v>
      </c>
      <c r="AJ300" s="0" t="n">
        <v>1</v>
      </c>
      <c r="AK300" s="0" t="n">
        <v>1</v>
      </c>
      <c r="AL300" s="0" t="n">
        <v>1</v>
      </c>
      <c r="AM300" s="0" t="n">
        <v>0</v>
      </c>
      <c r="AN300" s="0" t="n">
        <v>0</v>
      </c>
      <c r="AO300" s="0" t="n">
        <v>0</v>
      </c>
      <c r="AP300" s="0" t="n">
        <v>1</v>
      </c>
      <c r="AQ300" s="0" t="n">
        <v>0</v>
      </c>
      <c r="AR300" s="0" t="n">
        <v>0</v>
      </c>
      <c r="AS300" s="0" t="inlineStr"/>
      <c r="AT300" s="0" t="n">
        <v>2.5</v>
      </c>
      <c r="AU300" s="0" t="inlineStr"/>
      <c r="AV300" s="0" t="n">
        <v>0</v>
      </c>
      <c r="AW300" s="0" t="n">
        <v>1</v>
      </c>
      <c r="AX300" s="0" t="n">
        <v>-1</v>
      </c>
      <c r="AY300" s="0" t="n">
        <v>0</v>
      </c>
      <c r="AZ300" s="0" t="n">
        <v>0</v>
      </c>
      <c r="BA300" s="0" t="inlineStr"/>
      <c r="BB300" s="0" t="n">
        <v>0</v>
      </c>
      <c r="BC300" s="0" t="n">
        <v>0</v>
      </c>
      <c r="BD300" s="0" t="n">
        <v>0</v>
      </c>
      <c r="BE300" s="0" t="n">
        <v>0</v>
      </c>
      <c r="BF300" s="0" t="n">
        <v>0</v>
      </c>
      <c r="BG300" s="0" t="n">
        <v>0</v>
      </c>
      <c r="BH300" s="0" t="n">
        <v>0</v>
      </c>
      <c r="BI300" s="0" t="n">
        <v>0</v>
      </c>
      <c r="BJ300" s="0" t="n">
        <v>0</v>
      </c>
      <c r="BK300" s="0" t="n">
        <v>0</v>
      </c>
      <c r="BL300" s="0" t="n">
        <v>0</v>
      </c>
      <c r="BM300" s="0" t="n">
        <v>0</v>
      </c>
      <c r="BN300" s="0" t="n">
        <v>0</v>
      </c>
      <c r="BO300" s="0" t="n">
        <v>0</v>
      </c>
      <c r="BP300" s="0" t="n">
        <v>0</v>
      </c>
      <c r="BQ300" s="0" t="n">
        <v>0</v>
      </c>
      <c r="BR300" s="0" t="n">
        <v>0</v>
      </c>
      <c r="BS300" s="0" t="n">
        <v>0</v>
      </c>
      <c r="BT300" s="0" t="n">
        <v>0</v>
      </c>
      <c r="BU300" s="0" t="n">
        <v>0</v>
      </c>
      <c r="BV300" s="0" t="n">
        <v>0</v>
      </c>
      <c r="BW300" s="0" t="n">
        <v>0</v>
      </c>
      <c r="CV300" s="0" t="n">
        <v>0</v>
      </c>
      <c r="CW300" s="0" t="n">
        <v>0</v>
      </c>
      <c r="CX300" s="0">
        <f>ROUND(Y300*Source!I748,7)</f>
        <v/>
      </c>
      <c r="CY300" s="0">
        <f>AA300</f>
        <v/>
      </c>
      <c r="CZ300" s="0">
        <f>AE300</f>
        <v/>
      </c>
      <c r="DA300" s="0">
        <f>AI300</f>
        <v/>
      </c>
      <c r="DB300" s="0">
        <f>ROUND(ROUND(AT300*CZ300,2),2)</f>
        <v/>
      </c>
      <c r="DC300" s="0">
        <f>ROUND(ROUND(AT300*AG300,2),2)</f>
        <v/>
      </c>
      <c r="DD300" s="0" t="inlineStr"/>
      <c r="DE300" s="0" t="inlineStr"/>
      <c r="DF300" s="0">
        <f>ROUND(ROUND(AE300*AI300,0)*CX300,0)</f>
        <v/>
      </c>
      <c r="DG300" s="0">
        <f>ROUND(ROUND(AF300,0)*CX300,0)</f>
        <v/>
      </c>
      <c r="DH300" s="0">
        <f>ROUND(ROUND(AG300,0)*CX300,0)</f>
        <v/>
      </c>
      <c r="DI300" s="0">
        <f>ROUND(ROUND(AH300,0)*CX300,0)</f>
        <v/>
      </c>
      <c r="DJ300" s="0">
        <f>DF300</f>
        <v/>
      </c>
      <c r="DK300" s="0" t="n">
        <v>0</v>
      </c>
      <c r="DL300" s="0" t="inlineStr"/>
      <c r="DM300" s="0" t="n">
        <v>0</v>
      </c>
      <c r="DN300" s="0" t="inlineStr"/>
      <c r="DO300" s="0" t="n">
        <v>0</v>
      </c>
    </row>
    <row r="301">
      <c r="A301" s="0">
        <f>ROW(Source!A748)</f>
        <v/>
      </c>
      <c r="B301" s="0" t="n">
        <v>78845955</v>
      </c>
      <c r="C301" s="0" t="n">
        <v>78849979</v>
      </c>
      <c r="D301" s="0" t="n">
        <v>29159179</v>
      </c>
      <c r="E301" s="0" t="n">
        <v>1</v>
      </c>
      <c r="F301" s="0" t="n">
        <v>1</v>
      </c>
      <c r="G301" s="0" t="n">
        <v>1</v>
      </c>
      <c r="H301" s="0" t="n">
        <v>3</v>
      </c>
      <c r="I301" s="0" t="inlineStr">
        <is>
          <t>507-5019</t>
        </is>
      </c>
      <c r="J301" s="0" t="inlineStr">
        <is>
          <t>ТССЦ Московской обл., 507-5019, приказ Минстроя России №675/пр от 28.02.2017 № 258/пр</t>
        </is>
      </c>
      <c r="K301" s="0" t="inlineStr">
        <is>
          <t>Муфта полипропиленовая комбинированная, с внутренней резьбой диаметром 20х1/2"</t>
        </is>
      </c>
      <c r="L301" s="0" t="n">
        <v>1358</v>
      </c>
      <c r="N301" s="0" t="n">
        <v>1010</v>
      </c>
      <c r="O301" s="0" t="inlineStr">
        <is>
          <t>10 шт.</t>
        </is>
      </c>
      <c r="P301" s="0" t="inlineStr">
        <is>
          <t>10 шт.</t>
        </is>
      </c>
      <c r="Q301" s="0" t="n">
        <v>10</v>
      </c>
      <c r="W301" s="0" t="n">
        <v>0</v>
      </c>
      <c r="X301" s="0" t="n">
        <v>-2070859470</v>
      </c>
      <c r="Y301" s="0">
        <f>AT301</f>
        <v/>
      </c>
      <c r="AA301" s="0" t="n">
        <v>425.74</v>
      </c>
      <c r="AB301" s="0" t="n">
        <v>0</v>
      </c>
      <c r="AC301" s="0" t="n">
        <v>0</v>
      </c>
      <c r="AD301" s="0" t="n">
        <v>0</v>
      </c>
      <c r="AE301" s="0" t="n">
        <v>74.3</v>
      </c>
      <c r="AF301" s="0" t="n">
        <v>0</v>
      </c>
      <c r="AG301" s="0" t="n">
        <v>0</v>
      </c>
      <c r="AH301" s="0" t="n">
        <v>0</v>
      </c>
      <c r="AI301" s="0" t="n">
        <v>5.73</v>
      </c>
      <c r="AJ301" s="0" t="n">
        <v>1</v>
      </c>
      <c r="AK301" s="0" t="n">
        <v>1</v>
      </c>
      <c r="AL301" s="0" t="n">
        <v>1</v>
      </c>
      <c r="AM301" s="0" t="n">
        <v>0</v>
      </c>
      <c r="AN301" s="0" t="n">
        <v>0</v>
      </c>
      <c r="AO301" s="0" t="n">
        <v>0</v>
      </c>
      <c r="AP301" s="0" t="n">
        <v>0</v>
      </c>
      <c r="AQ301" s="0" t="n">
        <v>0</v>
      </c>
      <c r="AR301" s="0" t="n">
        <v>0</v>
      </c>
      <c r="AS301" s="0" t="inlineStr"/>
      <c r="AT301" s="0" t="n">
        <v>2.5</v>
      </c>
      <c r="AU301" s="0" t="inlineStr"/>
      <c r="AV301" s="0" t="n">
        <v>0</v>
      </c>
      <c r="AW301" s="0" t="n">
        <v>1</v>
      </c>
      <c r="AX301" s="0" t="n">
        <v>-1</v>
      </c>
      <c r="AY301" s="0" t="n">
        <v>0</v>
      </c>
      <c r="AZ301" s="0" t="n">
        <v>0</v>
      </c>
      <c r="BA301" s="0" t="inlineStr"/>
      <c r="BB301" s="0" t="n">
        <v>0</v>
      </c>
      <c r="BC301" s="0" t="n">
        <v>0</v>
      </c>
      <c r="BD301" s="0" t="n">
        <v>0</v>
      </c>
      <c r="BE301" s="0" t="n">
        <v>0</v>
      </c>
      <c r="BF301" s="0" t="n">
        <v>0</v>
      </c>
      <c r="BG301" s="0" t="n">
        <v>0</v>
      </c>
      <c r="BH301" s="0" t="n">
        <v>0</v>
      </c>
      <c r="BI301" s="0" t="n">
        <v>0</v>
      </c>
      <c r="BJ301" s="0" t="n">
        <v>0</v>
      </c>
      <c r="BK301" s="0" t="n">
        <v>0</v>
      </c>
      <c r="BL301" s="0" t="n">
        <v>0</v>
      </c>
      <c r="BM301" s="0" t="n">
        <v>0</v>
      </c>
      <c r="BN301" s="0" t="n">
        <v>0</v>
      </c>
      <c r="BO301" s="0" t="n">
        <v>0</v>
      </c>
      <c r="BP301" s="0" t="n">
        <v>0</v>
      </c>
      <c r="BQ301" s="0" t="n">
        <v>0</v>
      </c>
      <c r="BR301" s="0" t="n">
        <v>0</v>
      </c>
      <c r="BS301" s="0" t="n">
        <v>0</v>
      </c>
      <c r="BT301" s="0" t="n">
        <v>0</v>
      </c>
      <c r="BU301" s="0" t="n">
        <v>0</v>
      </c>
      <c r="BV301" s="0" t="n">
        <v>0</v>
      </c>
      <c r="BW301" s="0" t="n">
        <v>0</v>
      </c>
      <c r="CV301" s="0" t="n">
        <v>0</v>
      </c>
      <c r="CW301" s="0" t="n">
        <v>0</v>
      </c>
      <c r="CX301" s="0">
        <f>ROUND(Y301*Source!I748,7)</f>
        <v/>
      </c>
      <c r="CY301" s="0">
        <f>AA301</f>
        <v/>
      </c>
      <c r="CZ301" s="0">
        <f>AE301</f>
        <v/>
      </c>
      <c r="DA301" s="0">
        <f>AI301</f>
        <v/>
      </c>
      <c r="DB301" s="0">
        <f>ROUND(ROUND(AT301*CZ301,2),2)</f>
        <v/>
      </c>
      <c r="DC301" s="0">
        <f>ROUND(ROUND(AT301*AG301,2),2)</f>
        <v/>
      </c>
      <c r="DD301" s="0" t="inlineStr"/>
      <c r="DE301" s="0" t="inlineStr"/>
      <c r="DF301" s="0">
        <f>ROUND(ROUND(AE301*AI301,0)*CX301,0)</f>
        <v/>
      </c>
      <c r="DG301" s="0">
        <f>ROUND(ROUND(AF301,0)*CX301,0)</f>
        <v/>
      </c>
      <c r="DH301" s="0">
        <f>ROUND(ROUND(AG301,0)*CX301,0)</f>
        <v/>
      </c>
      <c r="DI301" s="0">
        <f>ROUND(ROUND(AH301,0)*CX301,0)</f>
        <v/>
      </c>
      <c r="DJ301" s="0">
        <f>DF301</f>
        <v/>
      </c>
      <c r="DK301" s="0" t="n">
        <v>0</v>
      </c>
      <c r="DL301" s="0" t="inlineStr"/>
      <c r="DM301" s="0" t="n">
        <v>0</v>
      </c>
      <c r="DN301" s="0" t="inlineStr"/>
      <c r="DO301" s="0" t="n">
        <v>0</v>
      </c>
    </row>
    <row r="302">
      <c r="A302" s="0">
        <f>ROW(Source!A791)</f>
        <v/>
      </c>
      <c r="B302" s="0" t="n">
        <v>78845955</v>
      </c>
      <c r="C302" s="0" t="n">
        <v>78847762</v>
      </c>
      <c r="D302" s="0" t="n">
        <v>18411117</v>
      </c>
      <c r="E302" s="0" t="n">
        <v>1</v>
      </c>
      <c r="F302" s="0" t="n">
        <v>1</v>
      </c>
      <c r="G302" s="0" t="n">
        <v>1</v>
      </c>
      <c r="H302" s="0" t="n">
        <v>1</v>
      </c>
      <c r="I302" s="0" t="inlineStr">
        <is>
          <t>1-1040-90</t>
        </is>
      </c>
      <c r="J302" s="0" t="inlineStr"/>
      <c r="K302" s="0" t="inlineStr">
        <is>
          <t>Рабочий строитель среднего разряда 4</t>
        </is>
      </c>
      <c r="L302" s="0" t="n">
        <v>1369</v>
      </c>
      <c r="N302" s="0" t="n">
        <v>1013</v>
      </c>
      <c r="O302" s="0" t="inlineStr">
        <is>
          <t>чел.-ч</t>
        </is>
      </c>
      <c r="P302" s="0" t="inlineStr">
        <is>
          <t>чел.-ч</t>
        </is>
      </c>
      <c r="Q302" s="0" t="n">
        <v>1</v>
      </c>
      <c r="W302" s="0" t="n">
        <v>0</v>
      </c>
      <c r="X302" s="0" t="n">
        <v>-1739886638</v>
      </c>
      <c r="Y302" s="0">
        <f>AT302</f>
        <v/>
      </c>
      <c r="AA302" s="0" t="n">
        <v>0</v>
      </c>
      <c r="AB302" s="0" t="n">
        <v>0</v>
      </c>
      <c r="AC302" s="0" t="n">
        <v>0</v>
      </c>
      <c r="AD302" s="0" t="n">
        <v>9.619999999999999</v>
      </c>
      <c r="AE302" s="0" t="n">
        <v>0</v>
      </c>
      <c r="AF302" s="0" t="n">
        <v>0</v>
      </c>
      <c r="AG302" s="0" t="n">
        <v>0</v>
      </c>
      <c r="AH302" s="0" t="n">
        <v>9.619999999999999</v>
      </c>
      <c r="AI302" s="0" t="n">
        <v>1</v>
      </c>
      <c r="AJ302" s="0" t="n">
        <v>1</v>
      </c>
      <c r="AK302" s="0" t="n">
        <v>1</v>
      </c>
      <c r="AL302" s="0" t="n">
        <v>1</v>
      </c>
      <c r="AM302" s="0" t="n">
        <v>-2</v>
      </c>
      <c r="AN302" s="0" t="n">
        <v>0</v>
      </c>
      <c r="AO302" s="0" t="n">
        <v>1</v>
      </c>
      <c r="AP302" s="0" t="n">
        <v>1</v>
      </c>
      <c r="AQ302" s="0" t="n">
        <v>0</v>
      </c>
      <c r="AR302" s="0" t="n">
        <v>0</v>
      </c>
      <c r="AS302" s="0" t="inlineStr"/>
      <c r="AT302" s="0" t="n">
        <v>183</v>
      </c>
      <c r="AU302" s="0" t="inlineStr"/>
      <c r="AV302" s="0" t="n">
        <v>1</v>
      </c>
      <c r="AW302" s="0" t="n">
        <v>2</v>
      </c>
      <c r="AX302" s="0" t="n">
        <v>78847772</v>
      </c>
      <c r="AY302" s="0" t="n">
        <v>1</v>
      </c>
      <c r="AZ302" s="0" t="n">
        <v>0</v>
      </c>
      <c r="BA302" s="0" t="n">
        <v>294</v>
      </c>
      <c r="BB302" s="0" t="n">
        <v>0</v>
      </c>
      <c r="BC302" s="0" t="n">
        <v>0</v>
      </c>
      <c r="BD302" s="0" t="n">
        <v>0</v>
      </c>
      <c r="BE302" s="0" t="n">
        <v>0</v>
      </c>
      <c r="BF302" s="0" t="n">
        <v>0</v>
      </c>
      <c r="BG302" s="0" t="n">
        <v>0</v>
      </c>
      <c r="BH302" s="0" t="n">
        <v>0</v>
      </c>
      <c r="BI302" s="0" t="n">
        <v>0</v>
      </c>
      <c r="BJ302" s="0" t="n">
        <v>0</v>
      </c>
      <c r="BK302" s="0" t="n">
        <v>0</v>
      </c>
      <c r="BL302" s="0" t="n">
        <v>0</v>
      </c>
      <c r="BM302" s="0" t="n">
        <v>0</v>
      </c>
      <c r="BN302" s="0" t="n">
        <v>0</v>
      </c>
      <c r="BO302" s="0" t="n">
        <v>0</v>
      </c>
      <c r="BP302" s="0" t="n">
        <v>0</v>
      </c>
      <c r="BQ302" s="0" t="n">
        <v>0</v>
      </c>
      <c r="BR302" s="0" t="n">
        <v>0</v>
      </c>
      <c r="BS302" s="0" t="n">
        <v>0</v>
      </c>
      <c r="BT302" s="0" t="n">
        <v>0</v>
      </c>
      <c r="BU302" s="0" t="n">
        <v>0</v>
      </c>
      <c r="BV302" s="0" t="n">
        <v>0</v>
      </c>
      <c r="BW302" s="0" t="n">
        <v>0</v>
      </c>
      <c r="CU302" s="0">
        <f>ROUND(AT302*Source!I791*AH302*AL302,0)</f>
        <v/>
      </c>
      <c r="CV302" s="0">
        <f>ROUND(Y302*Source!I791,7)</f>
        <v/>
      </c>
      <c r="CW302" s="0" t="n">
        <v>0</v>
      </c>
      <c r="CX302" s="0">
        <f>ROUND(Y302*Source!I791,7)</f>
        <v/>
      </c>
      <c r="CY302" s="0">
        <f>AD302</f>
        <v/>
      </c>
      <c r="CZ302" s="0">
        <f>AH302</f>
        <v/>
      </c>
      <c r="DA302" s="0">
        <f>AL302</f>
        <v/>
      </c>
      <c r="DB302" s="0">
        <f>ROUND(ROUND(AT302*CZ302,2),2)</f>
        <v/>
      </c>
      <c r="DC302" s="0">
        <f>ROUND(ROUND(AT302*AG302,2),2)</f>
        <v/>
      </c>
      <c r="DD302" s="0" t="inlineStr"/>
      <c r="DE302" s="0" t="inlineStr"/>
      <c r="DF302" s="0">
        <f>ROUND(ROUND(AE302,0)*CX302,0)</f>
        <v/>
      </c>
      <c r="DG302" s="0">
        <f>ROUND(ROUND(AF302,0)*CX302,0)</f>
        <v/>
      </c>
      <c r="DH302" s="0">
        <f>ROUND(ROUND(AG302,0)*CX302,0)</f>
        <v/>
      </c>
      <c r="DI302" s="0">
        <f>ROUND(ROUND(AH302,0)*CX302,0)</f>
        <v/>
      </c>
      <c r="DJ302" s="0">
        <f>DI302</f>
        <v/>
      </c>
      <c r="DK302" s="0" t="n">
        <v>0</v>
      </c>
      <c r="DL302" s="0" t="inlineStr"/>
      <c r="DM302" s="0" t="n">
        <v>0</v>
      </c>
      <c r="DN302" s="0" t="inlineStr"/>
      <c r="DO302" s="0" t="n">
        <v>0</v>
      </c>
    </row>
    <row r="303">
      <c r="A303" s="0">
        <f>ROW(Source!A791)</f>
        <v/>
      </c>
      <c r="B303" s="0" t="n">
        <v>78845955</v>
      </c>
      <c r="C303" s="0" t="n">
        <v>78847762</v>
      </c>
      <c r="D303" s="0" t="n">
        <v>29172659</v>
      </c>
      <c r="E303" s="0" t="n">
        <v>1</v>
      </c>
      <c r="F303" s="0" t="n">
        <v>1</v>
      </c>
      <c r="G303" s="0" t="n">
        <v>1</v>
      </c>
      <c r="H303" s="0" t="n">
        <v>2</v>
      </c>
      <c r="I303" s="0" t="inlineStr">
        <is>
          <t>040504</t>
        </is>
      </c>
      <c r="J303" s="0" t="inlineStr">
        <is>
          <t>ТСЭМ Московской обл., 040504, приказ Минстроя России №675/пр от 28.02.2017 № 264/пр</t>
        </is>
      </c>
      <c r="K303" s="0" t="inlineStr">
        <is>
          <t>Аппарат для газовой сварки и резки</t>
        </is>
      </c>
      <c r="L303" s="0" t="n">
        <v>1368</v>
      </c>
      <c r="N303" s="0" t="n">
        <v>1011</v>
      </c>
      <c r="O303" s="0" t="inlineStr">
        <is>
          <t>маш.-ч</t>
        </is>
      </c>
      <c r="P303" s="0" t="inlineStr">
        <is>
          <t>маш.-ч</t>
        </is>
      </c>
      <c r="Q303" s="0" t="n">
        <v>1</v>
      </c>
      <c r="W303" s="0" t="n">
        <v>0</v>
      </c>
      <c r="X303" s="0" t="n">
        <v>1514068676</v>
      </c>
      <c r="Y303" s="0">
        <f>AT303</f>
        <v/>
      </c>
      <c r="AA303" s="0" t="n">
        <v>0</v>
      </c>
      <c r="AB303" s="0" t="n">
        <v>9.76</v>
      </c>
      <c r="AC303" s="0" t="n">
        <v>0</v>
      </c>
      <c r="AD303" s="0" t="n">
        <v>0</v>
      </c>
      <c r="AE303" s="0" t="n">
        <v>0</v>
      </c>
      <c r="AF303" s="0" t="n">
        <v>1.2</v>
      </c>
      <c r="AG303" s="0" t="n">
        <v>0</v>
      </c>
      <c r="AH303" s="0" t="n">
        <v>0</v>
      </c>
      <c r="AI303" s="0" t="n">
        <v>1</v>
      </c>
      <c r="AJ303" s="0" t="n">
        <v>8.130000000000001</v>
      </c>
      <c r="AK303" s="0" t="n">
        <v>52.25</v>
      </c>
      <c r="AL303" s="0" t="n">
        <v>1</v>
      </c>
      <c r="AM303" s="0" t="n">
        <v>2</v>
      </c>
      <c r="AN303" s="0" t="n">
        <v>0</v>
      </c>
      <c r="AO303" s="0" t="n">
        <v>1</v>
      </c>
      <c r="AP303" s="0" t="n">
        <v>1</v>
      </c>
      <c r="AQ303" s="0" t="n">
        <v>0</v>
      </c>
      <c r="AR303" s="0" t="n">
        <v>0</v>
      </c>
      <c r="AS303" s="0" t="inlineStr"/>
      <c r="AT303" s="0" t="n">
        <v>2.7</v>
      </c>
      <c r="AU303" s="0" t="inlineStr"/>
      <c r="AV303" s="0" t="n">
        <v>0</v>
      </c>
      <c r="AW303" s="0" t="n">
        <v>2</v>
      </c>
      <c r="AX303" s="0" t="n">
        <v>78847773</v>
      </c>
      <c r="AY303" s="0" t="n">
        <v>1</v>
      </c>
      <c r="AZ303" s="0" t="n">
        <v>0</v>
      </c>
      <c r="BA303" s="0" t="n">
        <v>295</v>
      </c>
      <c r="BB303" s="0" t="n">
        <v>0</v>
      </c>
      <c r="BC303" s="0" t="n">
        <v>0</v>
      </c>
      <c r="BD303" s="0" t="n">
        <v>0</v>
      </c>
      <c r="BE303" s="0" t="n">
        <v>0</v>
      </c>
      <c r="BF303" s="0" t="n">
        <v>0</v>
      </c>
      <c r="BG303" s="0" t="n">
        <v>0</v>
      </c>
      <c r="BH303" s="0" t="n">
        <v>0</v>
      </c>
      <c r="BI303" s="0" t="n">
        <v>0</v>
      </c>
      <c r="BJ303" s="0" t="n">
        <v>0</v>
      </c>
      <c r="BK303" s="0" t="n">
        <v>0</v>
      </c>
      <c r="BL303" s="0" t="n">
        <v>0</v>
      </c>
      <c r="BM303" s="0" t="n">
        <v>0</v>
      </c>
      <c r="BN303" s="0" t="n">
        <v>0</v>
      </c>
      <c r="BO303" s="0" t="n">
        <v>0</v>
      </c>
      <c r="BP303" s="0" t="n">
        <v>0</v>
      </c>
      <c r="BQ303" s="0" t="n">
        <v>0</v>
      </c>
      <c r="BR303" s="0" t="n">
        <v>0</v>
      </c>
      <c r="BS303" s="0" t="n">
        <v>0</v>
      </c>
      <c r="BT303" s="0" t="n">
        <v>0</v>
      </c>
      <c r="BU303" s="0" t="n">
        <v>0</v>
      </c>
      <c r="BV303" s="0" t="n">
        <v>0</v>
      </c>
      <c r="BW303" s="0" t="n">
        <v>0</v>
      </c>
      <c r="CV303" s="0" t="n">
        <v>0</v>
      </c>
      <c r="CW303" s="0">
        <f>ROUND(Y303*Source!I791*DO303,7)</f>
        <v/>
      </c>
      <c r="CX303" s="0">
        <f>ROUND(Y303*Source!I791,7)</f>
        <v/>
      </c>
      <c r="CY303" s="0">
        <f>AB303</f>
        <v/>
      </c>
      <c r="CZ303" s="0">
        <f>AF303</f>
        <v/>
      </c>
      <c r="DA303" s="0">
        <f>AJ303</f>
        <v/>
      </c>
      <c r="DB303" s="0">
        <f>ROUND(ROUND(AT303*CZ303,2),2)</f>
        <v/>
      </c>
      <c r="DC303" s="0">
        <f>ROUND(ROUND(AT303*AG303,2),2)</f>
        <v/>
      </c>
      <c r="DD303" s="0" t="inlineStr"/>
      <c r="DE303" s="0" t="inlineStr"/>
      <c r="DF303" s="0">
        <f>ROUND(ROUND(AE303,0)*CX303,0)</f>
        <v/>
      </c>
      <c r="DG303" s="0">
        <f>ROUND(ROUND(AF303*AJ303,0)*CX303,0)</f>
        <v/>
      </c>
      <c r="DH303" s="0">
        <f>ROUND(ROUND(AG303*AK303,0)*CX303,0)</f>
        <v/>
      </c>
      <c r="DI303" s="0">
        <f>ROUND(ROUND(AH303,0)*CX303,0)</f>
        <v/>
      </c>
      <c r="DJ303" s="0">
        <f>DG303</f>
        <v/>
      </c>
      <c r="DK303" s="0" t="n">
        <v>0</v>
      </c>
      <c r="DL303" s="0" t="inlineStr"/>
      <c r="DM303" s="0" t="n">
        <v>0</v>
      </c>
      <c r="DN303" s="0" t="inlineStr"/>
      <c r="DO303" s="0" t="n">
        <v>0</v>
      </c>
    </row>
    <row r="304">
      <c r="A304" s="0">
        <f>ROW(Source!A791)</f>
        <v/>
      </c>
      <c r="B304" s="0" t="n">
        <v>78845955</v>
      </c>
      <c r="C304" s="0" t="n">
        <v>78847762</v>
      </c>
      <c r="D304" s="0" t="n">
        <v>29174500</v>
      </c>
      <c r="E304" s="0" t="n">
        <v>1</v>
      </c>
      <c r="F304" s="0" t="n">
        <v>1</v>
      </c>
      <c r="G304" s="0" t="n">
        <v>1</v>
      </c>
      <c r="H304" s="0" t="n">
        <v>2</v>
      </c>
      <c r="I304" s="0" t="inlineStr">
        <is>
          <t>330206</t>
        </is>
      </c>
      <c r="J304" s="0" t="inlineStr">
        <is>
          <t>ТСЭМ Московской обл., 330206, приказ Минстроя России №675/пр от 28.02.2017 № 264/пр</t>
        </is>
      </c>
      <c r="K304" s="0" t="inlineStr">
        <is>
          <t>Дрели электрические</t>
        </is>
      </c>
      <c r="L304" s="0" t="n">
        <v>1368</v>
      </c>
      <c r="N304" s="0" t="n">
        <v>1011</v>
      </c>
      <c r="O304" s="0" t="inlineStr">
        <is>
          <t>маш.-ч</t>
        </is>
      </c>
      <c r="P304" s="0" t="inlineStr">
        <is>
          <t>маш.-ч</t>
        </is>
      </c>
      <c r="Q304" s="0" t="n">
        <v>1</v>
      </c>
      <c r="W304" s="0" t="n">
        <v>0</v>
      </c>
      <c r="X304" s="0" t="n">
        <v>-1867053656</v>
      </c>
      <c r="Y304" s="0">
        <f>AT304</f>
        <v/>
      </c>
      <c r="AA304" s="0" t="n">
        <v>0</v>
      </c>
      <c r="AB304" s="0" t="n">
        <v>8.390000000000001</v>
      </c>
      <c r="AC304" s="0" t="n">
        <v>0</v>
      </c>
      <c r="AD304" s="0" t="n">
        <v>0</v>
      </c>
      <c r="AE304" s="0" t="n">
        <v>0</v>
      </c>
      <c r="AF304" s="0" t="n">
        <v>1.95</v>
      </c>
      <c r="AG304" s="0" t="n">
        <v>0</v>
      </c>
      <c r="AH304" s="0" t="n">
        <v>0</v>
      </c>
      <c r="AI304" s="0" t="n">
        <v>1</v>
      </c>
      <c r="AJ304" s="0" t="n">
        <v>4.3</v>
      </c>
      <c r="AK304" s="0" t="n">
        <v>52.25</v>
      </c>
      <c r="AL304" s="0" t="n">
        <v>1</v>
      </c>
      <c r="AM304" s="0" t="n">
        <v>2</v>
      </c>
      <c r="AN304" s="0" t="n">
        <v>0</v>
      </c>
      <c r="AO304" s="0" t="n">
        <v>1</v>
      </c>
      <c r="AP304" s="0" t="n">
        <v>1</v>
      </c>
      <c r="AQ304" s="0" t="n">
        <v>0</v>
      </c>
      <c r="AR304" s="0" t="n">
        <v>0</v>
      </c>
      <c r="AS304" s="0" t="inlineStr"/>
      <c r="AT304" s="0" t="n">
        <v>4.64</v>
      </c>
      <c r="AU304" s="0" t="inlineStr"/>
      <c r="AV304" s="0" t="n">
        <v>0</v>
      </c>
      <c r="AW304" s="0" t="n">
        <v>2</v>
      </c>
      <c r="AX304" s="0" t="n">
        <v>78847774</v>
      </c>
      <c r="AY304" s="0" t="n">
        <v>1</v>
      </c>
      <c r="AZ304" s="0" t="n">
        <v>0</v>
      </c>
      <c r="BA304" s="0" t="n">
        <v>296</v>
      </c>
      <c r="BB304" s="0" t="n">
        <v>0</v>
      </c>
      <c r="BC304" s="0" t="n">
        <v>0</v>
      </c>
      <c r="BD304" s="0" t="n">
        <v>0</v>
      </c>
      <c r="BE304" s="0" t="n">
        <v>0</v>
      </c>
      <c r="BF304" s="0" t="n">
        <v>0</v>
      </c>
      <c r="BG304" s="0" t="n">
        <v>0</v>
      </c>
      <c r="BH304" s="0" t="n">
        <v>0</v>
      </c>
      <c r="BI304" s="0" t="n">
        <v>0</v>
      </c>
      <c r="BJ304" s="0" t="n">
        <v>0</v>
      </c>
      <c r="BK304" s="0" t="n">
        <v>0</v>
      </c>
      <c r="BL304" s="0" t="n">
        <v>0</v>
      </c>
      <c r="BM304" s="0" t="n">
        <v>0</v>
      </c>
      <c r="BN304" s="0" t="n">
        <v>0</v>
      </c>
      <c r="BO304" s="0" t="n">
        <v>0</v>
      </c>
      <c r="BP304" s="0" t="n">
        <v>0</v>
      </c>
      <c r="BQ304" s="0" t="n">
        <v>0</v>
      </c>
      <c r="BR304" s="0" t="n">
        <v>0</v>
      </c>
      <c r="BS304" s="0" t="n">
        <v>0</v>
      </c>
      <c r="BT304" s="0" t="n">
        <v>0</v>
      </c>
      <c r="BU304" s="0" t="n">
        <v>0</v>
      </c>
      <c r="BV304" s="0" t="n">
        <v>0</v>
      </c>
      <c r="BW304" s="0" t="n">
        <v>0</v>
      </c>
      <c r="CV304" s="0" t="n">
        <v>0</v>
      </c>
      <c r="CW304" s="0">
        <f>ROUND(Y304*Source!I791*DO304,7)</f>
        <v/>
      </c>
      <c r="CX304" s="0">
        <f>ROUND(Y304*Source!I791,7)</f>
        <v/>
      </c>
      <c r="CY304" s="0">
        <f>AB304</f>
        <v/>
      </c>
      <c r="CZ304" s="0">
        <f>AF304</f>
        <v/>
      </c>
      <c r="DA304" s="0">
        <f>AJ304</f>
        <v/>
      </c>
      <c r="DB304" s="0">
        <f>ROUND(ROUND(AT304*CZ304,2),2)</f>
        <v/>
      </c>
      <c r="DC304" s="0">
        <f>ROUND(ROUND(AT304*AG304,2),2)</f>
        <v/>
      </c>
      <c r="DD304" s="0" t="inlineStr"/>
      <c r="DE304" s="0" t="inlineStr"/>
      <c r="DF304" s="0">
        <f>ROUND(ROUND(AE304,0)*CX304,0)</f>
        <v/>
      </c>
      <c r="DG304" s="0">
        <f>ROUND(ROUND(AF304*AJ304,0)*CX304,0)</f>
        <v/>
      </c>
      <c r="DH304" s="0">
        <f>ROUND(ROUND(AG304*AK304,0)*CX304,0)</f>
        <v/>
      </c>
      <c r="DI304" s="0">
        <f>ROUND(ROUND(AH304,0)*CX304,0)</f>
        <v/>
      </c>
      <c r="DJ304" s="0">
        <f>DG304</f>
        <v/>
      </c>
      <c r="DK304" s="0" t="n">
        <v>0</v>
      </c>
      <c r="DL304" s="0" t="inlineStr"/>
      <c r="DM304" s="0" t="n">
        <v>0</v>
      </c>
      <c r="DN304" s="0" t="inlineStr"/>
      <c r="DO304" s="0" t="n">
        <v>0</v>
      </c>
    </row>
    <row r="305">
      <c r="A305" s="0">
        <f>ROW(Source!A791)</f>
        <v/>
      </c>
      <c r="B305" s="0" t="n">
        <v>78845955</v>
      </c>
      <c r="C305" s="0" t="n">
        <v>78847762</v>
      </c>
      <c r="D305" s="0" t="n">
        <v>29174913</v>
      </c>
      <c r="E305" s="0" t="n">
        <v>1</v>
      </c>
      <c r="F305" s="0" t="n">
        <v>1</v>
      </c>
      <c r="G305" s="0" t="n">
        <v>1</v>
      </c>
      <c r="H305" s="0" t="n">
        <v>2</v>
      </c>
      <c r="I305" s="0" t="inlineStr">
        <is>
          <t>400001</t>
        </is>
      </c>
      <c r="J305" s="0" t="inlineStr">
        <is>
          <t>ТСЭМ Московской обл., 400001, приказ Минстроя России №675/пр от 28.02.2017 № 264/пр</t>
        </is>
      </c>
      <c r="K305" s="0" t="inlineStr">
        <is>
          <t>Автомобили бортовые, грузоподъемность до 5 т</t>
        </is>
      </c>
      <c r="L305" s="0" t="n">
        <v>1368</v>
      </c>
      <c r="N305" s="0" t="n">
        <v>1011</v>
      </c>
      <c r="O305" s="0" t="inlineStr">
        <is>
          <t>маш.-ч</t>
        </is>
      </c>
      <c r="P305" s="0" t="inlineStr">
        <is>
          <t>маш.-ч</t>
        </is>
      </c>
      <c r="Q305" s="0" t="n">
        <v>1</v>
      </c>
      <c r="W305" s="0" t="n">
        <v>0</v>
      </c>
      <c r="X305" s="0" t="n">
        <v>1230759911</v>
      </c>
      <c r="Y305" s="0">
        <f>AT305</f>
        <v/>
      </c>
      <c r="AA305" s="0" t="n">
        <v>0</v>
      </c>
      <c r="AB305" s="0" t="n">
        <v>2177.51</v>
      </c>
      <c r="AC305" s="0" t="n">
        <v>606.1</v>
      </c>
      <c r="AD305" s="0" t="n">
        <v>0</v>
      </c>
      <c r="AE305" s="0" t="n">
        <v>0</v>
      </c>
      <c r="AF305" s="0" t="n">
        <v>87.17</v>
      </c>
      <c r="AG305" s="0" t="n">
        <v>11.6</v>
      </c>
      <c r="AH305" s="0" t="n">
        <v>0</v>
      </c>
      <c r="AI305" s="0" t="n">
        <v>1</v>
      </c>
      <c r="AJ305" s="0" t="n">
        <v>24.98</v>
      </c>
      <c r="AK305" s="0" t="n">
        <v>52.25</v>
      </c>
      <c r="AL305" s="0" t="n">
        <v>1</v>
      </c>
      <c r="AM305" s="0" t="n">
        <v>2</v>
      </c>
      <c r="AN305" s="0" t="n">
        <v>0</v>
      </c>
      <c r="AO305" s="0" t="n">
        <v>1</v>
      </c>
      <c r="AP305" s="0" t="n">
        <v>1</v>
      </c>
      <c r="AQ305" s="0" t="n">
        <v>0</v>
      </c>
      <c r="AR305" s="0" t="n">
        <v>0</v>
      </c>
      <c r="AS305" s="0" t="inlineStr"/>
      <c r="AT305" s="0" t="n">
        <v>0.6</v>
      </c>
      <c r="AU305" s="0" t="inlineStr"/>
      <c r="AV305" s="0" t="n">
        <v>0</v>
      </c>
      <c r="AW305" s="0" t="n">
        <v>2</v>
      </c>
      <c r="AX305" s="0" t="n">
        <v>78847775</v>
      </c>
      <c r="AY305" s="0" t="n">
        <v>1</v>
      </c>
      <c r="AZ305" s="0" t="n">
        <v>0</v>
      </c>
      <c r="BA305" s="0" t="n">
        <v>297</v>
      </c>
      <c r="BB305" s="0" t="n">
        <v>0</v>
      </c>
      <c r="BC305" s="0" t="n">
        <v>0</v>
      </c>
      <c r="BD305" s="0" t="n">
        <v>0</v>
      </c>
      <c r="BE305" s="0" t="n">
        <v>0</v>
      </c>
      <c r="BF305" s="0" t="n">
        <v>0</v>
      </c>
      <c r="BG305" s="0" t="n">
        <v>0</v>
      </c>
      <c r="BH305" s="0" t="n">
        <v>0</v>
      </c>
      <c r="BI305" s="0" t="n">
        <v>0</v>
      </c>
      <c r="BJ305" s="0" t="n">
        <v>0</v>
      </c>
      <c r="BK305" s="0" t="n">
        <v>0</v>
      </c>
      <c r="BL305" s="0" t="n">
        <v>0</v>
      </c>
      <c r="BM305" s="0" t="n">
        <v>0</v>
      </c>
      <c r="BN305" s="0" t="n">
        <v>0</v>
      </c>
      <c r="BO305" s="0" t="n">
        <v>0</v>
      </c>
      <c r="BP305" s="0" t="n">
        <v>0</v>
      </c>
      <c r="BQ305" s="0" t="n">
        <v>0</v>
      </c>
      <c r="BR305" s="0" t="n">
        <v>0</v>
      </c>
      <c r="BS305" s="0" t="n">
        <v>0</v>
      </c>
      <c r="BT305" s="0" t="n">
        <v>0</v>
      </c>
      <c r="BU305" s="0" t="n">
        <v>0</v>
      </c>
      <c r="BV305" s="0" t="n">
        <v>0</v>
      </c>
      <c r="BW305" s="0" t="n">
        <v>0</v>
      </c>
      <c r="CV305" s="0" t="n">
        <v>0</v>
      </c>
      <c r="CW305" s="0">
        <f>ROUND(Y305*Source!I791*DO305,7)</f>
        <v/>
      </c>
      <c r="CX305" s="0">
        <f>ROUND(Y305*Source!I791,7)</f>
        <v/>
      </c>
      <c r="CY305" s="0">
        <f>AB305</f>
        <v/>
      </c>
      <c r="CZ305" s="0">
        <f>AF305</f>
        <v/>
      </c>
      <c r="DA305" s="0">
        <f>AJ305</f>
        <v/>
      </c>
      <c r="DB305" s="0">
        <f>ROUND(ROUND(AT305*CZ305,2),2)</f>
        <v/>
      </c>
      <c r="DC305" s="0">
        <f>ROUND(ROUND(AT305*AG305,2),2)</f>
        <v/>
      </c>
      <c r="DD305" s="0" t="inlineStr"/>
      <c r="DE305" s="0" t="inlineStr"/>
      <c r="DF305" s="0">
        <f>ROUND(ROUND(AE305,0)*CX305,0)</f>
        <v/>
      </c>
      <c r="DG305" s="0">
        <f>ROUND(ROUND(AF305*AJ305,0)*CX305,0)</f>
        <v/>
      </c>
      <c r="DH305" s="0">
        <f>ROUND(ROUND(AG305*AK305,0)*CX305,0)</f>
        <v/>
      </c>
      <c r="DI305" s="0">
        <f>ROUND(ROUND(AH305,0)*CX305,0)</f>
        <v/>
      </c>
      <c r="DJ305" s="0">
        <f>DG305</f>
        <v/>
      </c>
      <c r="DK305" s="0" t="n">
        <v>0</v>
      </c>
      <c r="DL305" s="0" t="inlineStr"/>
      <c r="DM305" s="0" t="n">
        <v>0</v>
      </c>
      <c r="DN305" s="0" t="inlineStr"/>
      <c r="DO305" s="0" t="n">
        <v>0</v>
      </c>
    </row>
    <row r="306">
      <c r="A306" s="0">
        <f>ROW(Source!A791)</f>
        <v/>
      </c>
      <c r="B306" s="0" t="n">
        <v>78845955</v>
      </c>
      <c r="C306" s="0" t="n">
        <v>78847762</v>
      </c>
      <c r="D306" s="0" t="n">
        <v>29107441</v>
      </c>
      <c r="E306" s="0" t="n">
        <v>1</v>
      </c>
      <c r="F306" s="0" t="n">
        <v>1</v>
      </c>
      <c r="G306" s="0" t="n">
        <v>1</v>
      </c>
      <c r="H306" s="0" t="n">
        <v>3</v>
      </c>
      <c r="I306" s="0" t="inlineStr">
        <is>
          <t>101-0324</t>
        </is>
      </c>
      <c r="J306" s="0" t="inlineStr">
        <is>
          <t>ТССЦ Московской обл., 101-0324, приказ Минстроя России №675/пр от 28.02.2017 № 254/пр</t>
        </is>
      </c>
      <c r="K306" s="0" t="inlineStr">
        <is>
          <t>Кислород технический газообразный</t>
        </is>
      </c>
      <c r="L306" s="0" t="n">
        <v>1339</v>
      </c>
      <c r="N306" s="0" t="n">
        <v>1007</v>
      </c>
      <c r="O306" s="0" t="inlineStr">
        <is>
          <t>м3</t>
        </is>
      </c>
      <c r="P306" s="0" t="inlineStr">
        <is>
          <t>м3</t>
        </is>
      </c>
      <c r="Q306" s="0" t="n">
        <v>1</v>
      </c>
      <c r="W306" s="0" t="n">
        <v>0</v>
      </c>
      <c r="X306" s="0" t="n">
        <v>-756465305</v>
      </c>
      <c r="Y306" s="0">
        <f>AT306</f>
        <v/>
      </c>
      <c r="AA306" s="0" t="n">
        <v>111.08</v>
      </c>
      <c r="AB306" s="0" t="n">
        <v>0</v>
      </c>
      <c r="AC306" s="0" t="n">
        <v>0</v>
      </c>
      <c r="AD306" s="0" t="n">
        <v>0</v>
      </c>
      <c r="AE306" s="0" t="n">
        <v>6.23</v>
      </c>
      <c r="AF306" s="0" t="n">
        <v>0</v>
      </c>
      <c r="AG306" s="0" t="n">
        <v>0</v>
      </c>
      <c r="AH306" s="0" t="n">
        <v>0</v>
      </c>
      <c r="AI306" s="0" t="n">
        <v>17.83</v>
      </c>
      <c r="AJ306" s="0" t="n">
        <v>1</v>
      </c>
      <c r="AK306" s="0" t="n">
        <v>1</v>
      </c>
      <c r="AL306" s="0" t="n">
        <v>1</v>
      </c>
      <c r="AM306" s="0" t="n">
        <v>2</v>
      </c>
      <c r="AN306" s="0" t="n">
        <v>0</v>
      </c>
      <c r="AO306" s="0" t="n">
        <v>1</v>
      </c>
      <c r="AP306" s="0" t="n">
        <v>1</v>
      </c>
      <c r="AQ306" s="0" t="n">
        <v>0</v>
      </c>
      <c r="AR306" s="0" t="n">
        <v>0</v>
      </c>
      <c r="AS306" s="0" t="inlineStr"/>
      <c r="AT306" s="0" t="n">
        <v>0.48</v>
      </c>
      <c r="AU306" s="0" t="inlineStr"/>
      <c r="AV306" s="0" t="n">
        <v>0</v>
      </c>
      <c r="AW306" s="0" t="n">
        <v>2</v>
      </c>
      <c r="AX306" s="0" t="n">
        <v>78847776</v>
      </c>
      <c r="AY306" s="0" t="n">
        <v>1</v>
      </c>
      <c r="AZ306" s="0" t="n">
        <v>0</v>
      </c>
      <c r="BA306" s="0" t="n">
        <v>298</v>
      </c>
      <c r="BB306" s="0" t="n">
        <v>0</v>
      </c>
      <c r="BC306" s="0" t="n">
        <v>0</v>
      </c>
      <c r="BD306" s="0" t="n">
        <v>0</v>
      </c>
      <c r="BE306" s="0" t="n">
        <v>0</v>
      </c>
      <c r="BF306" s="0" t="n">
        <v>0</v>
      </c>
      <c r="BG306" s="0" t="n">
        <v>0</v>
      </c>
      <c r="BH306" s="0" t="n">
        <v>0</v>
      </c>
      <c r="BI306" s="0" t="n">
        <v>0</v>
      </c>
      <c r="BJ306" s="0" t="n">
        <v>0</v>
      </c>
      <c r="BK306" s="0" t="n">
        <v>0</v>
      </c>
      <c r="BL306" s="0" t="n">
        <v>0</v>
      </c>
      <c r="BM306" s="0" t="n">
        <v>0</v>
      </c>
      <c r="BN306" s="0" t="n">
        <v>0</v>
      </c>
      <c r="BO306" s="0" t="n">
        <v>0</v>
      </c>
      <c r="BP306" s="0" t="n">
        <v>0</v>
      </c>
      <c r="BQ306" s="0" t="n">
        <v>0</v>
      </c>
      <c r="BR306" s="0" t="n">
        <v>0</v>
      </c>
      <c r="BS306" s="0" t="n">
        <v>0</v>
      </c>
      <c r="BT306" s="0" t="n">
        <v>0</v>
      </c>
      <c r="BU306" s="0" t="n">
        <v>0</v>
      </c>
      <c r="BV306" s="0" t="n">
        <v>0</v>
      </c>
      <c r="BW306" s="0" t="n">
        <v>0</v>
      </c>
      <c r="CV306" s="0" t="n">
        <v>0</v>
      </c>
      <c r="CW306" s="0" t="n">
        <v>0</v>
      </c>
      <c r="CX306" s="0">
        <f>ROUND(Y306*Source!I791,7)</f>
        <v/>
      </c>
      <c r="CY306" s="0">
        <f>AA306</f>
        <v/>
      </c>
      <c r="CZ306" s="0">
        <f>AE306</f>
        <v/>
      </c>
      <c r="DA306" s="0">
        <f>AI306</f>
        <v/>
      </c>
      <c r="DB306" s="0">
        <f>ROUND(ROUND(AT306*CZ306,2),2)</f>
        <v/>
      </c>
      <c r="DC306" s="0">
        <f>ROUND(ROUND(AT306*AG306,2),2)</f>
        <v/>
      </c>
      <c r="DD306" s="0" t="inlineStr"/>
      <c r="DE306" s="0" t="inlineStr"/>
      <c r="DF306" s="0">
        <f>ROUND(ROUND(AE306*AI306,0)*CX306,0)</f>
        <v/>
      </c>
      <c r="DG306" s="0">
        <f>ROUND(ROUND(AF306,0)*CX306,0)</f>
        <v/>
      </c>
      <c r="DH306" s="0">
        <f>ROUND(ROUND(AG306,0)*CX306,0)</f>
        <v/>
      </c>
      <c r="DI306" s="0">
        <f>ROUND(ROUND(AH306,0)*CX306,0)</f>
        <v/>
      </c>
      <c r="DJ306" s="0">
        <f>DF306</f>
        <v/>
      </c>
      <c r="DK306" s="0" t="n">
        <v>0</v>
      </c>
      <c r="DL306" s="0" t="inlineStr"/>
      <c r="DM306" s="0" t="n">
        <v>0</v>
      </c>
      <c r="DN306" s="0" t="inlineStr"/>
      <c r="DO306" s="0" t="n">
        <v>0</v>
      </c>
    </row>
    <row r="307">
      <c r="A307" s="0">
        <f>ROW(Source!A791)</f>
        <v/>
      </c>
      <c r="B307" s="0" t="n">
        <v>78845955</v>
      </c>
      <c r="C307" s="0" t="n">
        <v>78847762</v>
      </c>
      <c r="D307" s="0" t="n">
        <v>29107430</v>
      </c>
      <c r="E307" s="0" t="n">
        <v>1</v>
      </c>
      <c r="F307" s="0" t="n">
        <v>1</v>
      </c>
      <c r="G307" s="0" t="n">
        <v>1</v>
      </c>
      <c r="H307" s="0" t="n">
        <v>3</v>
      </c>
      <c r="I307" s="0" t="inlineStr">
        <is>
          <t>101-1602</t>
        </is>
      </c>
      <c r="J307" s="0" t="inlineStr">
        <is>
          <t>ТССЦ Московской обл., 101-1602, приказ Минстроя России №675/пр от 28.02.2017 № 254/пр</t>
        </is>
      </c>
      <c r="K307" s="0" t="inlineStr">
        <is>
          <t>Ацетилен газообразный технический</t>
        </is>
      </c>
      <c r="L307" s="0" t="n">
        <v>1339</v>
      </c>
      <c r="N307" s="0" t="n">
        <v>1007</v>
      </c>
      <c r="O307" s="0" t="inlineStr">
        <is>
          <t>м3</t>
        </is>
      </c>
      <c r="P307" s="0" t="inlineStr">
        <is>
          <t>м3</t>
        </is>
      </c>
      <c r="Q307" s="0" t="n">
        <v>1</v>
      </c>
      <c r="W307" s="0" t="n">
        <v>0</v>
      </c>
      <c r="X307" s="0" t="n">
        <v>-203673795</v>
      </c>
      <c r="Y307" s="0">
        <f>AT307</f>
        <v/>
      </c>
      <c r="AA307" s="0" t="n">
        <v>618.53</v>
      </c>
      <c r="AB307" s="0" t="n">
        <v>0</v>
      </c>
      <c r="AC307" s="0" t="n">
        <v>0</v>
      </c>
      <c r="AD307" s="0" t="n">
        <v>0</v>
      </c>
      <c r="AE307" s="0" t="n">
        <v>38.49</v>
      </c>
      <c r="AF307" s="0" t="n">
        <v>0</v>
      </c>
      <c r="AG307" s="0" t="n">
        <v>0</v>
      </c>
      <c r="AH307" s="0" t="n">
        <v>0</v>
      </c>
      <c r="AI307" s="0" t="n">
        <v>16.07</v>
      </c>
      <c r="AJ307" s="0" t="n">
        <v>1</v>
      </c>
      <c r="AK307" s="0" t="n">
        <v>1</v>
      </c>
      <c r="AL307" s="0" t="n">
        <v>1</v>
      </c>
      <c r="AM307" s="0" t="n">
        <v>2</v>
      </c>
      <c r="AN307" s="0" t="n">
        <v>0</v>
      </c>
      <c r="AO307" s="0" t="n">
        <v>1</v>
      </c>
      <c r="AP307" s="0" t="n">
        <v>1</v>
      </c>
      <c r="AQ307" s="0" t="n">
        <v>0</v>
      </c>
      <c r="AR307" s="0" t="n">
        <v>0</v>
      </c>
      <c r="AS307" s="0" t="inlineStr"/>
      <c r="AT307" s="0" t="n">
        <v>0.21</v>
      </c>
      <c r="AU307" s="0" t="inlineStr"/>
      <c r="AV307" s="0" t="n">
        <v>0</v>
      </c>
      <c r="AW307" s="0" t="n">
        <v>2</v>
      </c>
      <c r="AX307" s="0" t="n">
        <v>78847777</v>
      </c>
      <c r="AY307" s="0" t="n">
        <v>1</v>
      </c>
      <c r="AZ307" s="0" t="n">
        <v>0</v>
      </c>
      <c r="BA307" s="0" t="n">
        <v>299</v>
      </c>
      <c r="BB307" s="0" t="n">
        <v>0</v>
      </c>
      <c r="BC307" s="0" t="n">
        <v>0</v>
      </c>
      <c r="BD307" s="0" t="n">
        <v>0</v>
      </c>
      <c r="BE307" s="0" t="n">
        <v>0</v>
      </c>
      <c r="BF307" s="0" t="n">
        <v>0</v>
      </c>
      <c r="BG307" s="0" t="n">
        <v>0</v>
      </c>
      <c r="BH307" s="0" t="n">
        <v>0</v>
      </c>
      <c r="BI307" s="0" t="n">
        <v>0</v>
      </c>
      <c r="BJ307" s="0" t="n">
        <v>0</v>
      </c>
      <c r="BK307" s="0" t="n">
        <v>0</v>
      </c>
      <c r="BL307" s="0" t="n">
        <v>0</v>
      </c>
      <c r="BM307" s="0" t="n">
        <v>0</v>
      </c>
      <c r="BN307" s="0" t="n">
        <v>0</v>
      </c>
      <c r="BO307" s="0" t="n">
        <v>0</v>
      </c>
      <c r="BP307" s="0" t="n">
        <v>0</v>
      </c>
      <c r="BQ307" s="0" t="n">
        <v>0</v>
      </c>
      <c r="BR307" s="0" t="n">
        <v>0</v>
      </c>
      <c r="BS307" s="0" t="n">
        <v>0</v>
      </c>
      <c r="BT307" s="0" t="n">
        <v>0</v>
      </c>
      <c r="BU307" s="0" t="n">
        <v>0</v>
      </c>
      <c r="BV307" s="0" t="n">
        <v>0</v>
      </c>
      <c r="BW307" s="0" t="n">
        <v>0</v>
      </c>
      <c r="CV307" s="0" t="n">
        <v>0</v>
      </c>
      <c r="CW307" s="0" t="n">
        <v>0</v>
      </c>
      <c r="CX307" s="0">
        <f>ROUND(Y307*Source!I791,7)</f>
        <v/>
      </c>
      <c r="CY307" s="0">
        <f>AA307</f>
        <v/>
      </c>
      <c r="CZ307" s="0">
        <f>AE307</f>
        <v/>
      </c>
      <c r="DA307" s="0">
        <f>AI307</f>
        <v/>
      </c>
      <c r="DB307" s="0">
        <f>ROUND(ROUND(AT307*CZ307,2),2)</f>
        <v/>
      </c>
      <c r="DC307" s="0">
        <f>ROUND(ROUND(AT307*AG307,2),2)</f>
        <v/>
      </c>
      <c r="DD307" s="0" t="inlineStr"/>
      <c r="DE307" s="0" t="inlineStr"/>
      <c r="DF307" s="0">
        <f>ROUND(ROUND(AE307*AI307,0)*CX307,0)</f>
        <v/>
      </c>
      <c r="DG307" s="0">
        <f>ROUND(ROUND(AF307,0)*CX307,0)</f>
        <v/>
      </c>
      <c r="DH307" s="0">
        <f>ROUND(ROUND(AG307,0)*CX307,0)</f>
        <v/>
      </c>
      <c r="DI307" s="0">
        <f>ROUND(ROUND(AH307,0)*CX307,0)</f>
        <v/>
      </c>
      <c r="DJ307" s="0">
        <f>DF307</f>
        <v/>
      </c>
      <c r="DK307" s="0" t="n">
        <v>0</v>
      </c>
      <c r="DL307" s="0" t="inlineStr"/>
      <c r="DM307" s="0" t="n">
        <v>0</v>
      </c>
      <c r="DN307" s="0" t="inlineStr"/>
      <c r="DO307" s="0" t="n">
        <v>0</v>
      </c>
    </row>
    <row r="308">
      <c r="A308" s="0">
        <f>ROW(Source!A791)</f>
        <v/>
      </c>
      <c r="B308" s="0" t="n">
        <v>78845955</v>
      </c>
      <c r="C308" s="0" t="n">
        <v>78847762</v>
      </c>
      <c r="D308" s="0" t="n">
        <v>29117365</v>
      </c>
      <c r="E308" s="0" t="n">
        <v>1</v>
      </c>
      <c r="F308" s="0" t="n">
        <v>1</v>
      </c>
      <c r="G308" s="0" t="n">
        <v>1</v>
      </c>
      <c r="H308" s="0" t="n">
        <v>3</v>
      </c>
      <c r="I308" s="0" t="inlineStr">
        <is>
          <t>103-1460</t>
        </is>
      </c>
      <c r="J308" s="0" t="inlineStr">
        <is>
          <t>ТССЦ Московской обл., 103-1460, приказ Минстроя России №675/пр от 28.02.2017 № 254/пр</t>
        </is>
      </c>
      <c r="K30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8" s="0" t="n">
        <v>1301</v>
      </c>
      <c r="N308" s="0" t="n">
        <v>1003</v>
      </c>
      <c r="O308" s="0" t="inlineStr">
        <is>
          <t>м</t>
        </is>
      </c>
      <c r="P308" s="0" t="inlineStr">
        <is>
          <t>м</t>
        </is>
      </c>
      <c r="Q308" s="0" t="n">
        <v>1</v>
      </c>
      <c r="W308" s="0" t="n">
        <v>0</v>
      </c>
      <c r="X308" s="0" t="n">
        <v>-348398556</v>
      </c>
      <c r="Y308" s="0">
        <f>AT308</f>
        <v/>
      </c>
      <c r="AA308" s="0" t="n">
        <v>314.7</v>
      </c>
      <c r="AB308" s="0" t="n">
        <v>0</v>
      </c>
      <c r="AC308" s="0" t="n">
        <v>0</v>
      </c>
      <c r="AD308" s="0" t="n">
        <v>0</v>
      </c>
      <c r="AE308" s="0" t="n">
        <v>28.48</v>
      </c>
      <c r="AF308" s="0" t="n">
        <v>0</v>
      </c>
      <c r="AG308" s="0" t="n">
        <v>0</v>
      </c>
      <c r="AH308" s="0" t="n">
        <v>0</v>
      </c>
      <c r="AI308" s="0" t="n">
        <v>11.05</v>
      </c>
      <c r="AJ308" s="0" t="n">
        <v>1</v>
      </c>
      <c r="AK308" s="0" t="n">
        <v>1</v>
      </c>
      <c r="AL308" s="0" t="n">
        <v>1</v>
      </c>
      <c r="AM308" s="0" t="n">
        <v>2</v>
      </c>
      <c r="AN308" s="0" t="n">
        <v>0</v>
      </c>
      <c r="AO308" s="0" t="n">
        <v>1</v>
      </c>
      <c r="AP308" s="0" t="n">
        <v>1</v>
      </c>
      <c r="AQ308" s="0" t="n">
        <v>0</v>
      </c>
      <c r="AR308" s="0" t="n">
        <v>0</v>
      </c>
      <c r="AS308" s="0" t="inlineStr"/>
      <c r="AT308" s="0" t="n">
        <v>97.8</v>
      </c>
      <c r="AU308" s="0" t="inlineStr"/>
      <c r="AV308" s="0" t="n">
        <v>0</v>
      </c>
      <c r="AW308" s="0" t="n">
        <v>2</v>
      </c>
      <c r="AX308" s="0" t="n">
        <v>78847778</v>
      </c>
      <c r="AY308" s="0" t="n">
        <v>1</v>
      </c>
      <c r="AZ308" s="0" t="n">
        <v>0</v>
      </c>
      <c r="BA308" s="0" t="n">
        <v>300</v>
      </c>
      <c r="BB308" s="0" t="n">
        <v>0</v>
      </c>
      <c r="BC308" s="0" t="n">
        <v>0</v>
      </c>
      <c r="BD308" s="0" t="n">
        <v>0</v>
      </c>
      <c r="BE308" s="0" t="n">
        <v>0</v>
      </c>
      <c r="BF308" s="0" t="n">
        <v>0</v>
      </c>
      <c r="BG308" s="0" t="n">
        <v>0</v>
      </c>
      <c r="BH308" s="0" t="n">
        <v>0</v>
      </c>
      <c r="BI308" s="0" t="n">
        <v>0</v>
      </c>
      <c r="BJ308" s="0" t="n">
        <v>0</v>
      </c>
      <c r="BK308" s="0" t="n">
        <v>0</v>
      </c>
      <c r="BL308" s="0" t="n">
        <v>0</v>
      </c>
      <c r="BM308" s="0" t="n">
        <v>0</v>
      </c>
      <c r="BN308" s="0" t="n">
        <v>0</v>
      </c>
      <c r="BO308" s="0" t="n">
        <v>0</v>
      </c>
      <c r="BP308" s="0" t="n">
        <v>0</v>
      </c>
      <c r="BQ308" s="0" t="n">
        <v>0</v>
      </c>
      <c r="BR308" s="0" t="n">
        <v>0</v>
      </c>
      <c r="BS308" s="0" t="n">
        <v>0</v>
      </c>
      <c r="BT308" s="0" t="n">
        <v>0</v>
      </c>
      <c r="BU308" s="0" t="n">
        <v>0</v>
      </c>
      <c r="BV308" s="0" t="n">
        <v>0</v>
      </c>
      <c r="BW308" s="0" t="n">
        <v>0</v>
      </c>
      <c r="CV308" s="0" t="n">
        <v>0</v>
      </c>
      <c r="CW308" s="0" t="n">
        <v>0</v>
      </c>
      <c r="CX308" s="0">
        <f>ROUND(Y308*Source!I791,7)</f>
        <v/>
      </c>
      <c r="CY308" s="0">
        <f>AA308</f>
        <v/>
      </c>
      <c r="CZ308" s="0">
        <f>AE308</f>
        <v/>
      </c>
      <c r="DA308" s="0">
        <f>AI308</f>
        <v/>
      </c>
      <c r="DB308" s="0">
        <f>ROUND(ROUND(AT308*CZ308,2),2)</f>
        <v/>
      </c>
      <c r="DC308" s="0">
        <f>ROUND(ROUND(AT308*AG308,2),2)</f>
        <v/>
      </c>
      <c r="DD308" s="0" t="inlineStr"/>
      <c r="DE308" s="0" t="inlineStr"/>
      <c r="DF308" s="0">
        <f>ROUND(ROUND(AE308*AI308,0)*CX308,0)</f>
        <v/>
      </c>
      <c r="DG308" s="0">
        <f>ROUND(ROUND(AF308,0)*CX308,0)</f>
        <v/>
      </c>
      <c r="DH308" s="0">
        <f>ROUND(ROUND(AG308,0)*CX308,0)</f>
        <v/>
      </c>
      <c r="DI308" s="0">
        <f>ROUND(ROUND(AH308,0)*CX308,0)</f>
        <v/>
      </c>
      <c r="DJ308" s="0">
        <f>DF308</f>
        <v/>
      </c>
      <c r="DK308" s="0" t="n">
        <v>0</v>
      </c>
      <c r="DL308" s="0" t="inlineStr"/>
      <c r="DM308" s="0" t="n">
        <v>0</v>
      </c>
      <c r="DN308" s="0" t="inlineStr"/>
      <c r="DO308" s="0" t="n">
        <v>0</v>
      </c>
    </row>
    <row r="309">
      <c r="A309" s="0">
        <f>ROW(Source!A791)</f>
        <v/>
      </c>
      <c r="B309" s="0" t="n">
        <v>78845955</v>
      </c>
      <c r="C309" s="0" t="n">
        <v>78847762</v>
      </c>
      <c r="D309" s="0" t="n">
        <v>29140635</v>
      </c>
      <c r="E309" s="0" t="n">
        <v>1</v>
      </c>
      <c r="F309" s="0" t="n">
        <v>1</v>
      </c>
      <c r="G309" s="0" t="n">
        <v>1</v>
      </c>
      <c r="H309" s="0" t="n">
        <v>3</v>
      </c>
      <c r="I309" s="0" t="inlineStr">
        <is>
          <t>301-1380</t>
        </is>
      </c>
      <c r="J309" s="0" t="inlineStr">
        <is>
          <t>ТССЦ Московской обл., 301-1380, приказ Минстроя России №675/пр от 28.02.2017 № 256/пр</t>
        </is>
      </c>
      <c r="K309" s="0" t="inlineStr">
        <is>
          <t>Трубки защитные гофрированные</t>
        </is>
      </c>
      <c r="L309" s="0" t="n">
        <v>1301</v>
      </c>
      <c r="N309" s="0" t="n">
        <v>1003</v>
      </c>
      <c r="O309" s="0" t="inlineStr">
        <is>
          <t>м</t>
        </is>
      </c>
      <c r="P309" s="0" t="inlineStr">
        <is>
          <t>м</t>
        </is>
      </c>
      <c r="Q309" s="0" t="n">
        <v>1</v>
      </c>
      <c r="W309" s="0" t="n">
        <v>0</v>
      </c>
      <c r="X309" s="0" t="n">
        <v>-1225716149</v>
      </c>
      <c r="Y309" s="0">
        <f>AT309</f>
        <v/>
      </c>
      <c r="AA309" s="0" t="n">
        <v>17.99</v>
      </c>
      <c r="AB309" s="0" t="n">
        <v>0</v>
      </c>
      <c r="AC309" s="0" t="n">
        <v>0</v>
      </c>
      <c r="AD309" s="0" t="n">
        <v>0</v>
      </c>
      <c r="AE309" s="0" t="n">
        <v>9.52</v>
      </c>
      <c r="AF309" s="0" t="n">
        <v>0</v>
      </c>
      <c r="AG309" s="0" t="n">
        <v>0</v>
      </c>
      <c r="AH309" s="0" t="n">
        <v>0</v>
      </c>
      <c r="AI309" s="0" t="n">
        <v>1.89</v>
      </c>
      <c r="AJ309" s="0" t="n">
        <v>1</v>
      </c>
      <c r="AK309" s="0" t="n">
        <v>1</v>
      </c>
      <c r="AL309" s="0" t="n">
        <v>1</v>
      </c>
      <c r="AM309" s="0" t="n">
        <v>2</v>
      </c>
      <c r="AN309" s="0" t="n">
        <v>0</v>
      </c>
      <c r="AO309" s="0" t="n">
        <v>1</v>
      </c>
      <c r="AP309" s="0" t="n">
        <v>1</v>
      </c>
      <c r="AQ309" s="0" t="n">
        <v>0</v>
      </c>
      <c r="AR309" s="0" t="n">
        <v>0</v>
      </c>
      <c r="AS309" s="0" t="inlineStr"/>
      <c r="AT309" s="0" t="n">
        <v>7</v>
      </c>
      <c r="AU309" s="0" t="inlineStr"/>
      <c r="AV309" s="0" t="n">
        <v>0</v>
      </c>
      <c r="AW309" s="0" t="n">
        <v>2</v>
      </c>
      <c r="AX309" s="0" t="n">
        <v>78847780</v>
      </c>
      <c r="AY309" s="0" t="n">
        <v>1</v>
      </c>
      <c r="AZ309" s="0" t="n">
        <v>0</v>
      </c>
      <c r="BA309" s="0" t="n">
        <v>302</v>
      </c>
      <c r="BB309" s="0" t="n">
        <v>0</v>
      </c>
      <c r="BC309" s="0" t="n">
        <v>0</v>
      </c>
      <c r="BD309" s="0" t="n">
        <v>0</v>
      </c>
      <c r="BE309" s="0" t="n">
        <v>0</v>
      </c>
      <c r="BF309" s="0" t="n">
        <v>0</v>
      </c>
      <c r="BG309" s="0" t="n">
        <v>0</v>
      </c>
      <c r="BH309" s="0" t="n">
        <v>0</v>
      </c>
      <c r="BI309" s="0" t="n">
        <v>0</v>
      </c>
      <c r="BJ309" s="0" t="n">
        <v>0</v>
      </c>
      <c r="BK309" s="0" t="n">
        <v>0</v>
      </c>
      <c r="BL309" s="0" t="n">
        <v>0</v>
      </c>
      <c r="BM309" s="0" t="n">
        <v>0</v>
      </c>
      <c r="BN309" s="0" t="n">
        <v>0</v>
      </c>
      <c r="BO309" s="0" t="n">
        <v>0</v>
      </c>
      <c r="BP309" s="0" t="n">
        <v>0</v>
      </c>
      <c r="BQ309" s="0" t="n">
        <v>0</v>
      </c>
      <c r="BR309" s="0" t="n">
        <v>0</v>
      </c>
      <c r="BS309" s="0" t="n">
        <v>0</v>
      </c>
      <c r="BT309" s="0" t="n">
        <v>0</v>
      </c>
      <c r="BU309" s="0" t="n">
        <v>0</v>
      </c>
      <c r="BV309" s="0" t="n">
        <v>0</v>
      </c>
      <c r="BW309" s="0" t="n">
        <v>0</v>
      </c>
      <c r="CV309" s="0" t="n">
        <v>0</v>
      </c>
      <c r="CW309" s="0" t="n">
        <v>0</v>
      </c>
      <c r="CX309" s="0">
        <f>ROUND(Y309*Source!I791,7)</f>
        <v/>
      </c>
      <c r="CY309" s="0">
        <f>AA309</f>
        <v/>
      </c>
      <c r="CZ309" s="0">
        <f>AE309</f>
        <v/>
      </c>
      <c r="DA309" s="0">
        <f>AI309</f>
        <v/>
      </c>
      <c r="DB309" s="0">
        <f>ROUND(ROUND(AT309*CZ309,2),2)</f>
        <v/>
      </c>
      <c r="DC309" s="0">
        <f>ROUND(ROUND(AT309*AG309,2),2)</f>
        <v/>
      </c>
      <c r="DD309" s="0" t="inlineStr"/>
      <c r="DE309" s="0" t="inlineStr"/>
      <c r="DF309" s="0">
        <f>ROUND(ROUND(AE309*AI309,0)*CX309,0)</f>
        <v/>
      </c>
      <c r="DG309" s="0">
        <f>ROUND(ROUND(AF309,0)*CX309,0)</f>
        <v/>
      </c>
      <c r="DH309" s="0">
        <f>ROUND(ROUND(AG309,0)*CX309,0)</f>
        <v/>
      </c>
      <c r="DI309" s="0">
        <f>ROUND(ROUND(AH309,0)*CX309,0)</f>
        <v/>
      </c>
      <c r="DJ309" s="0">
        <f>DF309</f>
        <v/>
      </c>
      <c r="DK309" s="0" t="n">
        <v>0</v>
      </c>
      <c r="DL309" s="0" t="inlineStr"/>
      <c r="DM309" s="0" t="n">
        <v>0</v>
      </c>
      <c r="DN309" s="0" t="inlineStr"/>
      <c r="DO309" s="0" t="n">
        <v>0</v>
      </c>
    </row>
    <row r="310">
      <c r="A310" s="0">
        <f>ROW(Source!A791)</f>
        <v/>
      </c>
      <c r="B310" s="0" t="n">
        <v>78845955</v>
      </c>
      <c r="C310" s="0" t="n">
        <v>78847762</v>
      </c>
      <c r="D310" s="0" t="n">
        <v>38120434</v>
      </c>
      <c r="E310" s="0" t="n">
        <v>1</v>
      </c>
      <c r="F310" s="0" t="n">
        <v>1</v>
      </c>
      <c r="G310" s="0" t="n">
        <v>1</v>
      </c>
      <c r="H310" s="0" t="n">
        <v>3</v>
      </c>
      <c r="I310" s="0" t="inlineStr">
        <is>
          <t>507-4989</t>
        </is>
      </c>
      <c r="J310" s="0" t="inlineStr">
        <is>
          <t>ТССЦ Московской обл., 507-4989, приказ Минстроя России №675/пр от 28.02.2017 № 258/пр</t>
        </is>
      </c>
      <c r="K310" s="0" t="inlineStr">
        <is>
          <t>Муфты стальные прямые диаметром 15 мм</t>
        </is>
      </c>
      <c r="L310" s="0" t="n">
        <v>1358</v>
      </c>
      <c r="N310" s="0" t="n">
        <v>1010</v>
      </c>
      <c r="O310" s="0" t="inlineStr">
        <is>
          <t>10 шт.</t>
        </is>
      </c>
      <c r="P310" s="0" t="inlineStr">
        <is>
          <t>10 шт.</t>
        </is>
      </c>
      <c r="Q310" s="0" t="n">
        <v>10</v>
      </c>
      <c r="W310" s="0" t="n">
        <v>0</v>
      </c>
      <c r="X310" s="0" t="n">
        <v>1891374900</v>
      </c>
      <c r="Y310" s="0">
        <f>AT310</f>
        <v/>
      </c>
      <c r="AA310" s="0" t="n">
        <v>236.12</v>
      </c>
      <c r="AB310" s="0" t="n">
        <v>0</v>
      </c>
      <c r="AC310" s="0" t="n">
        <v>0</v>
      </c>
      <c r="AD310" s="0" t="n">
        <v>0</v>
      </c>
      <c r="AE310" s="0" t="n">
        <v>32.84</v>
      </c>
      <c r="AF310" s="0" t="n">
        <v>0</v>
      </c>
      <c r="AG310" s="0" t="n">
        <v>0</v>
      </c>
      <c r="AH310" s="0" t="n">
        <v>0</v>
      </c>
      <c r="AI310" s="0" t="n">
        <v>7.19</v>
      </c>
      <c r="AJ310" s="0" t="n">
        <v>1</v>
      </c>
      <c r="AK310" s="0" t="n">
        <v>1</v>
      </c>
      <c r="AL310" s="0" t="n">
        <v>1</v>
      </c>
      <c r="AM310" s="0" t="n">
        <v>0</v>
      </c>
      <c r="AN310" s="0" t="n">
        <v>1</v>
      </c>
      <c r="AO310" s="0" t="n">
        <v>0</v>
      </c>
      <c r="AP310" s="0" t="n">
        <v>1</v>
      </c>
      <c r="AQ310" s="0" t="n">
        <v>0</v>
      </c>
      <c r="AR310" s="0" t="n">
        <v>0</v>
      </c>
      <c r="AS310" s="0" t="inlineStr"/>
      <c r="AT310" s="0" t="n">
        <v>20</v>
      </c>
      <c r="AU310" s="0" t="inlineStr"/>
      <c r="AV310" s="0" t="n">
        <v>0</v>
      </c>
      <c r="AW310" s="0" t="n">
        <v>1</v>
      </c>
      <c r="AX310" s="0" t="n">
        <v>-1</v>
      </c>
      <c r="AY310" s="0" t="n">
        <v>0</v>
      </c>
      <c r="AZ310" s="0" t="n">
        <v>0</v>
      </c>
      <c r="BA310" s="0" t="inlineStr"/>
      <c r="BB310" s="0" t="n">
        <v>0</v>
      </c>
      <c r="BC310" s="0" t="n">
        <v>0</v>
      </c>
      <c r="BD310" s="0" t="n">
        <v>0</v>
      </c>
      <c r="BE310" s="0" t="n">
        <v>0</v>
      </c>
      <c r="BF310" s="0" t="n">
        <v>0</v>
      </c>
      <c r="BG310" s="0" t="n">
        <v>0</v>
      </c>
      <c r="BH310" s="0" t="n">
        <v>0</v>
      </c>
      <c r="BI310" s="0" t="n">
        <v>0</v>
      </c>
      <c r="BJ310" s="0" t="n">
        <v>0</v>
      </c>
      <c r="BK310" s="0" t="n">
        <v>0</v>
      </c>
      <c r="BL310" s="0" t="n">
        <v>0</v>
      </c>
      <c r="BM310" s="0" t="n">
        <v>0</v>
      </c>
      <c r="BN310" s="0" t="n">
        <v>0</v>
      </c>
      <c r="BO310" s="0" t="n">
        <v>0</v>
      </c>
      <c r="BP310" s="0" t="n">
        <v>0</v>
      </c>
      <c r="BQ310" s="0" t="n">
        <v>0</v>
      </c>
      <c r="BR310" s="0" t="n">
        <v>0</v>
      </c>
      <c r="BS310" s="0" t="n">
        <v>0</v>
      </c>
      <c r="BT310" s="0" t="n">
        <v>0</v>
      </c>
      <c r="BU310" s="0" t="n">
        <v>0</v>
      </c>
      <c r="BV310" s="0" t="n">
        <v>0</v>
      </c>
      <c r="BW310" s="0" t="n">
        <v>0</v>
      </c>
      <c r="CV310" s="0" t="n">
        <v>0</v>
      </c>
      <c r="CW310" s="0" t="n">
        <v>0</v>
      </c>
      <c r="CX310" s="0">
        <f>ROUND(Y310*Source!I791,7)</f>
        <v/>
      </c>
      <c r="CY310" s="0">
        <f>AA310</f>
        <v/>
      </c>
      <c r="CZ310" s="0">
        <f>AE310</f>
        <v/>
      </c>
      <c r="DA310" s="0">
        <f>AI310</f>
        <v/>
      </c>
      <c r="DB310" s="0">
        <f>ROUND(ROUND(AT310*CZ310,2),2)</f>
        <v/>
      </c>
      <c r="DC310" s="0">
        <f>ROUND(ROUND(AT310*AG310,2),2)</f>
        <v/>
      </c>
      <c r="DD310" s="0" t="inlineStr"/>
      <c r="DE310" s="0" t="inlineStr"/>
      <c r="DF310" s="0">
        <f>ROUND(ROUND(AE310*AI310,0)*CX310,0)</f>
        <v/>
      </c>
      <c r="DG310" s="0">
        <f>ROUND(ROUND(AF310,0)*CX310,0)</f>
        <v/>
      </c>
      <c r="DH310" s="0">
        <f>ROUND(ROUND(AG310,0)*CX310,0)</f>
        <v/>
      </c>
      <c r="DI310" s="0">
        <f>ROUND(ROUND(AH310,0)*CX310,0)</f>
        <v/>
      </c>
      <c r="DJ310" s="0">
        <f>DF310</f>
        <v/>
      </c>
      <c r="DK310" s="0" t="n">
        <v>0</v>
      </c>
      <c r="DL310" s="0" t="inlineStr"/>
      <c r="DM310" s="0" t="n">
        <v>0</v>
      </c>
      <c r="DN310" s="0" t="inlineStr"/>
      <c r="DO310" s="0" t="n">
        <v>0</v>
      </c>
    </row>
    <row r="311">
      <c r="A311" s="0">
        <f>ROW(Source!A831)</f>
        <v/>
      </c>
      <c r="B311" s="0" t="n">
        <v>78845955</v>
      </c>
      <c r="C311" s="0" t="n">
        <v>78847863</v>
      </c>
      <c r="D311" s="0" t="n">
        <v>18408066</v>
      </c>
      <c r="E311" s="0" t="n">
        <v>1</v>
      </c>
      <c r="F311" s="0" t="n">
        <v>1</v>
      </c>
      <c r="G311" s="0" t="n">
        <v>1</v>
      </c>
      <c r="H311" s="0" t="n">
        <v>1</v>
      </c>
      <c r="I311" s="0" t="inlineStr">
        <is>
          <t>1-1023-90</t>
        </is>
      </c>
      <c r="J311" s="0" t="inlineStr"/>
      <c r="K311" s="0" t="inlineStr">
        <is>
          <t>Рабочий строитель среднего разряда 2,3</t>
        </is>
      </c>
      <c r="L311" s="0" t="n">
        <v>1369</v>
      </c>
      <c r="N311" s="0" t="n">
        <v>1013</v>
      </c>
      <c r="O311" s="0" t="inlineStr">
        <is>
          <t>чел.-ч</t>
        </is>
      </c>
      <c r="P311" s="0" t="inlineStr">
        <is>
          <t>чел.-ч</t>
        </is>
      </c>
      <c r="Q311" s="0" t="n">
        <v>1</v>
      </c>
      <c r="W311" s="0" t="n">
        <v>0</v>
      </c>
      <c r="X311" s="0" t="n">
        <v>-886480961</v>
      </c>
      <c r="Y311" s="0">
        <f>AT311</f>
        <v/>
      </c>
      <c r="AA311" s="0" t="n">
        <v>0</v>
      </c>
      <c r="AB311" s="0" t="n">
        <v>0</v>
      </c>
      <c r="AC311" s="0" t="n">
        <v>0</v>
      </c>
      <c r="AD311" s="0" t="n">
        <v>8.02</v>
      </c>
      <c r="AE311" s="0" t="n">
        <v>0</v>
      </c>
      <c r="AF311" s="0" t="n">
        <v>0</v>
      </c>
      <c r="AG311" s="0" t="n">
        <v>0</v>
      </c>
      <c r="AH311" s="0" t="n">
        <v>8.02</v>
      </c>
      <c r="AI311" s="0" t="n">
        <v>1</v>
      </c>
      <c r="AJ311" s="0" t="n">
        <v>1</v>
      </c>
      <c r="AK311" s="0" t="n">
        <v>1</v>
      </c>
      <c r="AL311" s="0" t="n">
        <v>1</v>
      </c>
      <c r="AM311" s="0" t="n">
        <v>-2</v>
      </c>
      <c r="AN311" s="0" t="n">
        <v>0</v>
      </c>
      <c r="AO311" s="0" t="n">
        <v>1</v>
      </c>
      <c r="AP311" s="0" t="n">
        <v>1</v>
      </c>
      <c r="AQ311" s="0" t="n">
        <v>0</v>
      </c>
      <c r="AR311" s="0" t="n">
        <v>0</v>
      </c>
      <c r="AS311" s="0" t="inlineStr"/>
      <c r="AT311" s="0" t="n">
        <v>35.39</v>
      </c>
      <c r="AU311" s="0" t="inlineStr"/>
      <c r="AV311" s="0" t="n">
        <v>1</v>
      </c>
      <c r="AW311" s="0" t="n">
        <v>2</v>
      </c>
      <c r="AX311" s="0" t="n">
        <v>78847864</v>
      </c>
      <c r="AY311" s="0" t="n">
        <v>1</v>
      </c>
      <c r="AZ311" s="0" t="n">
        <v>0</v>
      </c>
      <c r="BA311" s="0" t="n">
        <v>305</v>
      </c>
      <c r="BB311" s="0" t="n">
        <v>0</v>
      </c>
      <c r="BC311" s="0" t="n">
        <v>0</v>
      </c>
      <c r="BD311" s="0" t="n">
        <v>0</v>
      </c>
      <c r="BE311" s="0" t="n">
        <v>0</v>
      </c>
      <c r="BF311" s="0" t="n">
        <v>0</v>
      </c>
      <c r="BG311" s="0" t="n">
        <v>0</v>
      </c>
      <c r="BH311" s="0" t="n">
        <v>0</v>
      </c>
      <c r="BI311" s="0" t="n">
        <v>0</v>
      </c>
      <c r="BJ311" s="0" t="n">
        <v>0</v>
      </c>
      <c r="BK311" s="0" t="n">
        <v>0</v>
      </c>
      <c r="BL311" s="0" t="n">
        <v>0</v>
      </c>
      <c r="BM311" s="0" t="n">
        <v>0</v>
      </c>
      <c r="BN311" s="0" t="n">
        <v>0</v>
      </c>
      <c r="BO311" s="0" t="n">
        <v>0</v>
      </c>
      <c r="BP311" s="0" t="n">
        <v>0</v>
      </c>
      <c r="BQ311" s="0" t="n">
        <v>0</v>
      </c>
      <c r="BR311" s="0" t="n">
        <v>0</v>
      </c>
      <c r="BS311" s="0" t="n">
        <v>0</v>
      </c>
      <c r="BT311" s="0" t="n">
        <v>0</v>
      </c>
      <c r="BU311" s="0" t="n">
        <v>0</v>
      </c>
      <c r="BV311" s="0" t="n">
        <v>0</v>
      </c>
      <c r="BW311" s="0" t="n">
        <v>0</v>
      </c>
      <c r="CU311" s="0">
        <f>ROUND(AT311*Source!I831*AH311*AL311,0)</f>
        <v/>
      </c>
      <c r="CV311" s="0">
        <f>ROUND(Y311*Source!I831,7)</f>
        <v/>
      </c>
      <c r="CW311" s="0" t="n">
        <v>0</v>
      </c>
      <c r="CX311" s="0">
        <f>ROUND(Y311*Source!I831,7)</f>
        <v/>
      </c>
      <c r="CY311" s="0">
        <f>AD311</f>
        <v/>
      </c>
      <c r="CZ311" s="0">
        <f>AH311</f>
        <v/>
      </c>
      <c r="DA311" s="0">
        <f>AL311</f>
        <v/>
      </c>
      <c r="DB311" s="0">
        <f>ROUND(ROUND(AT311*CZ311,2),2)</f>
        <v/>
      </c>
      <c r="DC311" s="0">
        <f>ROUND(ROUND(AT311*AG311,2),2)</f>
        <v/>
      </c>
      <c r="DD311" s="0" t="inlineStr"/>
      <c r="DE311" s="0" t="inlineStr"/>
      <c r="DF311" s="0">
        <f>ROUND(ROUND(AE311,0)*CX311,0)</f>
        <v/>
      </c>
      <c r="DG311" s="0">
        <f>ROUND(ROUND(AF311,0)*CX311,0)</f>
        <v/>
      </c>
      <c r="DH311" s="0">
        <f>ROUND(ROUND(AG311,0)*CX311,0)</f>
        <v/>
      </c>
      <c r="DI311" s="0">
        <f>ROUND(ROUND(AH311,0)*CX311,0)</f>
        <v/>
      </c>
      <c r="DJ311" s="0">
        <f>DI311</f>
        <v/>
      </c>
      <c r="DK311" s="0" t="n">
        <v>0</v>
      </c>
      <c r="DL311" s="0" t="inlineStr"/>
      <c r="DM311" s="0" t="n">
        <v>0</v>
      </c>
      <c r="DN311" s="0" t="inlineStr"/>
      <c r="DO311" s="0" t="n">
        <v>0</v>
      </c>
    </row>
    <row r="312">
      <c r="A312" s="0">
        <f>ROW(Source!A831)</f>
        <v/>
      </c>
      <c r="B312" s="0" t="n">
        <v>78845955</v>
      </c>
      <c r="C312" s="0" t="n">
        <v>78847863</v>
      </c>
      <c r="D312" s="0" t="n">
        <v>121548</v>
      </c>
      <c r="E312" s="0" t="n">
        <v>1</v>
      </c>
      <c r="F312" s="0" t="n">
        <v>1</v>
      </c>
      <c r="G312" s="0" t="n">
        <v>1</v>
      </c>
      <c r="H312" s="0" t="n">
        <v>1</v>
      </c>
      <c r="I312" s="0" t="inlineStr">
        <is>
          <t>2</t>
        </is>
      </c>
      <c r="J312" s="0" t="inlineStr"/>
      <c r="K312" s="0" t="inlineStr">
        <is>
          <t>Затраты труда машинистов</t>
        </is>
      </c>
      <c r="L312" s="0" t="n">
        <v>608254</v>
      </c>
      <c r="N312" s="0" t="n">
        <v>1013</v>
      </c>
      <c r="O312" s="0" t="inlineStr">
        <is>
          <t>чел.час</t>
        </is>
      </c>
      <c r="P312" s="0" t="inlineStr">
        <is>
          <t>чел.час</t>
        </is>
      </c>
      <c r="Q312" s="0" t="n">
        <v>1</v>
      </c>
      <c r="W312" s="0" t="n">
        <v>0</v>
      </c>
      <c r="X312" s="0" t="n">
        <v>-185737400</v>
      </c>
      <c r="Y312" s="0">
        <f>AT312</f>
        <v/>
      </c>
      <c r="AA312" s="0" t="n">
        <v>0</v>
      </c>
      <c r="AB312" s="0" t="n">
        <v>0</v>
      </c>
      <c r="AC312" s="0" t="n">
        <v>0</v>
      </c>
      <c r="AD312" s="0" t="n">
        <v>0</v>
      </c>
      <c r="AE312" s="0" t="n">
        <v>0</v>
      </c>
      <c r="AF312" s="0" t="n">
        <v>0</v>
      </c>
      <c r="AG312" s="0" t="n">
        <v>0</v>
      </c>
      <c r="AH312" s="0" t="n">
        <v>0</v>
      </c>
      <c r="AI312" s="0" t="n">
        <v>1</v>
      </c>
      <c r="AJ312" s="0" t="n">
        <v>1</v>
      </c>
      <c r="AK312" s="0" t="n">
        <v>1</v>
      </c>
      <c r="AL312" s="0" t="n">
        <v>1</v>
      </c>
      <c r="AM312" s="0" t="n">
        <v>-2</v>
      </c>
      <c r="AN312" s="0" t="n">
        <v>0</v>
      </c>
      <c r="AO312" s="0" t="n">
        <v>1</v>
      </c>
      <c r="AP312" s="0" t="n">
        <v>1</v>
      </c>
      <c r="AQ312" s="0" t="n">
        <v>0</v>
      </c>
      <c r="AR312" s="0" t="n">
        <v>0</v>
      </c>
      <c r="AS312" s="0" t="inlineStr"/>
      <c r="AT312" s="0" t="n">
        <v>0.43</v>
      </c>
      <c r="AU312" s="0" t="inlineStr"/>
      <c r="AV312" s="0" t="n">
        <v>2</v>
      </c>
      <c r="AW312" s="0" t="n">
        <v>2</v>
      </c>
      <c r="AX312" s="0" t="n">
        <v>78847865</v>
      </c>
      <c r="AY312" s="0" t="n">
        <v>1</v>
      </c>
      <c r="AZ312" s="0" t="n">
        <v>0</v>
      </c>
      <c r="BA312" s="0" t="n">
        <v>306</v>
      </c>
      <c r="BB312" s="0" t="n">
        <v>0</v>
      </c>
      <c r="BC312" s="0" t="n">
        <v>0</v>
      </c>
      <c r="BD312" s="0" t="n">
        <v>0</v>
      </c>
      <c r="BE312" s="0" t="n">
        <v>0</v>
      </c>
      <c r="BF312" s="0" t="n">
        <v>0</v>
      </c>
      <c r="BG312" s="0" t="n">
        <v>0</v>
      </c>
      <c r="BH312" s="0" t="n">
        <v>0</v>
      </c>
      <c r="BI312" s="0" t="n">
        <v>0</v>
      </c>
      <c r="BJ312" s="0" t="n">
        <v>0</v>
      </c>
      <c r="BK312" s="0" t="n">
        <v>0</v>
      </c>
      <c r="BL312" s="0" t="n">
        <v>0</v>
      </c>
      <c r="BM312" s="0" t="n">
        <v>0</v>
      </c>
      <c r="BN312" s="0" t="n">
        <v>0</v>
      </c>
      <c r="BO312" s="0" t="n">
        <v>0</v>
      </c>
      <c r="BP312" s="0" t="n">
        <v>0</v>
      </c>
      <c r="BQ312" s="0" t="n">
        <v>0</v>
      </c>
      <c r="BR312" s="0" t="n">
        <v>0</v>
      </c>
      <c r="BS312" s="0" t="n">
        <v>0</v>
      </c>
      <c r="BT312" s="0" t="n">
        <v>0</v>
      </c>
      <c r="BU312" s="0" t="n">
        <v>0</v>
      </c>
      <c r="BV312" s="0" t="n">
        <v>0</v>
      </c>
      <c r="BW312" s="0" t="n">
        <v>0</v>
      </c>
      <c r="CV312" s="0" t="n">
        <v>0</v>
      </c>
      <c r="CW312" s="0" t="n">
        <v>0</v>
      </c>
      <c r="CX312" s="0">
        <f>ROUND(Y312*Source!I831,7)</f>
        <v/>
      </c>
      <c r="CY312" s="0">
        <f>AD312</f>
        <v/>
      </c>
      <c r="CZ312" s="0">
        <f>AH312</f>
        <v/>
      </c>
      <c r="DA312" s="0">
        <f>AL312</f>
        <v/>
      </c>
      <c r="DB312" s="0">
        <f>ROUND(ROUND(AT312*CZ312,2),2)</f>
        <v/>
      </c>
      <c r="DC312" s="0">
        <f>ROUND(ROUND(AT312*AG312,2),2)</f>
        <v/>
      </c>
      <c r="DD312" s="0" t="inlineStr"/>
      <c r="DE312" s="0" t="inlineStr"/>
      <c r="DF312" s="0">
        <f>ROUND(ROUND(AE312,0)*CX312,0)</f>
        <v/>
      </c>
      <c r="DG312" s="0">
        <f>ROUND(ROUND(AF312,0)*CX312,0)</f>
        <v/>
      </c>
      <c r="DH312" s="0">
        <f>ROUND(ROUND(AG312,0)*CX312,0)</f>
        <v/>
      </c>
      <c r="DI312" s="0">
        <f>ROUND(ROUND(AH312,0)*CX312,0)</f>
        <v/>
      </c>
      <c r="DJ312" s="0">
        <f>DI312</f>
        <v/>
      </c>
      <c r="DK312" s="0" t="n">
        <v>0</v>
      </c>
      <c r="DL312" s="0" t="inlineStr"/>
      <c r="DM312" s="0" t="n">
        <v>0</v>
      </c>
      <c r="DN312" s="0" t="inlineStr"/>
      <c r="DO312" s="0" t="n">
        <v>0</v>
      </c>
    </row>
    <row r="313">
      <c r="A313" s="0">
        <f>ROW(Source!A831)</f>
        <v/>
      </c>
      <c r="B313" s="0" t="n">
        <v>78845955</v>
      </c>
      <c r="C313" s="0" t="n">
        <v>78847863</v>
      </c>
      <c r="D313" s="0" t="n">
        <v>29172379</v>
      </c>
      <c r="E313" s="0" t="n">
        <v>1</v>
      </c>
      <c r="F313" s="0" t="n">
        <v>1</v>
      </c>
      <c r="G313" s="0" t="n">
        <v>1</v>
      </c>
      <c r="H313" s="0" t="n">
        <v>2</v>
      </c>
      <c r="I313" s="0" t="inlineStr">
        <is>
          <t>021141</t>
        </is>
      </c>
      <c r="J313" s="0" t="inlineStr">
        <is>
          <t>ТСЭМ Московской обл., 021141, приказ Минстроя России №675/пр от 28.02.2017 № 264/пр</t>
        </is>
      </c>
      <c r="K313" s="0" t="inlineStr">
        <is>
          <t>Краны на автомобильном ходу при работе на других видах строительства 10 т</t>
        </is>
      </c>
      <c r="L313" s="0" t="n">
        <v>1368</v>
      </c>
      <c r="N313" s="0" t="n">
        <v>1011</v>
      </c>
      <c r="O313" s="0" t="inlineStr">
        <is>
          <t>маш.-ч</t>
        </is>
      </c>
      <c r="P313" s="0" t="inlineStr">
        <is>
          <t>маш.-ч</t>
        </is>
      </c>
      <c r="Q313" s="0" t="n">
        <v>1</v>
      </c>
      <c r="W313" s="0" t="n">
        <v>0</v>
      </c>
      <c r="X313" s="0" t="n">
        <v>1106923569</v>
      </c>
      <c r="Y313" s="0">
        <f>AT313</f>
        <v/>
      </c>
      <c r="AA313" s="0" t="n">
        <v>0</v>
      </c>
      <c r="AB313" s="0" t="n">
        <v>1490.72</v>
      </c>
      <c r="AC313" s="0" t="n">
        <v>705.38</v>
      </c>
      <c r="AD313" s="0" t="n">
        <v>0</v>
      </c>
      <c r="AE313" s="0" t="n">
        <v>0</v>
      </c>
      <c r="AF313" s="0" t="n">
        <v>112</v>
      </c>
      <c r="AG313" s="0" t="n">
        <v>13.5</v>
      </c>
      <c r="AH313" s="0" t="n">
        <v>0</v>
      </c>
      <c r="AI313" s="0" t="n">
        <v>1</v>
      </c>
      <c r="AJ313" s="0" t="n">
        <v>13.31</v>
      </c>
      <c r="AK313" s="0" t="n">
        <v>52.25</v>
      </c>
      <c r="AL313" s="0" t="n">
        <v>1</v>
      </c>
      <c r="AM313" s="0" t="n">
        <v>2</v>
      </c>
      <c r="AN313" s="0" t="n">
        <v>0</v>
      </c>
      <c r="AO313" s="0" t="n">
        <v>1</v>
      </c>
      <c r="AP313" s="0" t="n">
        <v>1</v>
      </c>
      <c r="AQ313" s="0" t="n">
        <v>0</v>
      </c>
      <c r="AR313" s="0" t="n">
        <v>0</v>
      </c>
      <c r="AS313" s="0" t="inlineStr"/>
      <c r="AT313" s="0" t="n">
        <v>0.2</v>
      </c>
      <c r="AU313" s="0" t="inlineStr"/>
      <c r="AV313" s="0" t="n">
        <v>0</v>
      </c>
      <c r="AW313" s="0" t="n">
        <v>2</v>
      </c>
      <c r="AX313" s="0" t="n">
        <v>78847866</v>
      </c>
      <c r="AY313" s="0" t="n">
        <v>1</v>
      </c>
      <c r="AZ313" s="0" t="n">
        <v>0</v>
      </c>
      <c r="BA313" s="0" t="n">
        <v>307</v>
      </c>
      <c r="BB313" s="0" t="n">
        <v>0</v>
      </c>
      <c r="BC313" s="0" t="n">
        <v>0</v>
      </c>
      <c r="BD313" s="0" t="n">
        <v>0</v>
      </c>
      <c r="BE313" s="0" t="n">
        <v>0</v>
      </c>
      <c r="BF313" s="0" t="n">
        <v>0</v>
      </c>
      <c r="BG313" s="0" t="n">
        <v>0</v>
      </c>
      <c r="BH313" s="0" t="n">
        <v>0</v>
      </c>
      <c r="BI313" s="0" t="n">
        <v>0</v>
      </c>
      <c r="BJ313" s="0" t="n">
        <v>0</v>
      </c>
      <c r="BK313" s="0" t="n">
        <v>0</v>
      </c>
      <c r="BL313" s="0" t="n">
        <v>0</v>
      </c>
      <c r="BM313" s="0" t="n">
        <v>0</v>
      </c>
      <c r="BN313" s="0" t="n">
        <v>0</v>
      </c>
      <c r="BO313" s="0" t="n">
        <v>0</v>
      </c>
      <c r="BP313" s="0" t="n">
        <v>0</v>
      </c>
      <c r="BQ313" s="0" t="n">
        <v>0</v>
      </c>
      <c r="BR313" s="0" t="n">
        <v>0</v>
      </c>
      <c r="BS313" s="0" t="n">
        <v>0</v>
      </c>
      <c r="BT313" s="0" t="n">
        <v>0</v>
      </c>
      <c r="BU313" s="0" t="n">
        <v>0</v>
      </c>
      <c r="BV313" s="0" t="n">
        <v>0</v>
      </c>
      <c r="BW313" s="0" t="n">
        <v>0</v>
      </c>
      <c r="CV313" s="0" t="n">
        <v>0</v>
      </c>
      <c r="CW313" s="0">
        <f>ROUND(Y313*Source!I831*DO313,7)</f>
        <v/>
      </c>
      <c r="CX313" s="0">
        <f>ROUND(Y313*Source!I831,7)</f>
        <v/>
      </c>
      <c r="CY313" s="0">
        <f>AB313</f>
        <v/>
      </c>
      <c r="CZ313" s="0">
        <f>AF313</f>
        <v/>
      </c>
      <c r="DA313" s="0">
        <f>AJ313</f>
        <v/>
      </c>
      <c r="DB313" s="0">
        <f>ROUND(ROUND(AT313*CZ313,2),2)</f>
        <v/>
      </c>
      <c r="DC313" s="0">
        <f>ROUND(ROUND(AT313*AG313,2),2)</f>
        <v/>
      </c>
      <c r="DD313" s="0" t="inlineStr"/>
      <c r="DE313" s="0" t="inlineStr"/>
      <c r="DF313" s="0">
        <f>ROUND(ROUND(AE313,0)*CX313,0)</f>
        <v/>
      </c>
      <c r="DG313" s="0">
        <f>ROUND(ROUND(AF313*AJ313,0)*CX313,0)</f>
        <v/>
      </c>
      <c r="DH313" s="0">
        <f>ROUND(ROUND(AG313*AK313,0)*CX313,0)</f>
        <v/>
      </c>
      <c r="DI313" s="0">
        <f>ROUND(ROUND(AH313,0)*CX313,0)</f>
        <v/>
      </c>
      <c r="DJ313" s="0">
        <f>DG313</f>
        <v/>
      </c>
      <c r="DK313" s="0" t="n">
        <v>0</v>
      </c>
      <c r="DL313" s="0" t="inlineStr"/>
      <c r="DM313" s="0" t="n">
        <v>0</v>
      </c>
      <c r="DN313" s="0" t="inlineStr"/>
      <c r="DO313" s="0" t="n">
        <v>0</v>
      </c>
    </row>
    <row r="314">
      <c r="A314" s="0">
        <f>ROW(Source!A831)</f>
        <v/>
      </c>
      <c r="B314" s="0" t="n">
        <v>78845955</v>
      </c>
      <c r="C314" s="0" t="n">
        <v>78847863</v>
      </c>
      <c r="D314" s="0" t="n">
        <v>29172556</v>
      </c>
      <c r="E314" s="0" t="n">
        <v>1</v>
      </c>
      <c r="F314" s="0" t="n">
        <v>1</v>
      </c>
      <c r="G314" s="0" t="n">
        <v>1</v>
      </c>
      <c r="H314" s="0" t="n">
        <v>2</v>
      </c>
      <c r="I314" s="0" t="inlineStr">
        <is>
          <t>030954</t>
        </is>
      </c>
      <c r="J314" s="0" t="inlineStr">
        <is>
          <t>ТСЭМ Московской обл., 030954, приказ Минстроя России №675/пр от 28.02.2017 № 264/пр</t>
        </is>
      </c>
      <c r="K314" s="0" t="inlineStr">
        <is>
          <t>Подъемники грузоподъемностью до 500 кг одномачтовые, высота подъема 45 м</t>
        </is>
      </c>
      <c r="L314" s="0" t="n">
        <v>1368</v>
      </c>
      <c r="N314" s="0" t="n">
        <v>1011</v>
      </c>
      <c r="O314" s="0" t="inlineStr">
        <is>
          <t>маш.-ч</t>
        </is>
      </c>
      <c r="P314" s="0" t="inlineStr">
        <is>
          <t>маш.-ч</t>
        </is>
      </c>
      <c r="Q314" s="0" t="n">
        <v>1</v>
      </c>
      <c r="W314" s="0" t="n">
        <v>0</v>
      </c>
      <c r="X314" s="0" t="n">
        <v>344519037</v>
      </c>
      <c r="Y314" s="0">
        <f>AT314</f>
        <v/>
      </c>
      <c r="AA314" s="0" t="n">
        <v>0</v>
      </c>
      <c r="AB314" s="0" t="n">
        <v>728.98</v>
      </c>
      <c r="AC314" s="0" t="n">
        <v>705.38</v>
      </c>
      <c r="AD314" s="0" t="n">
        <v>0</v>
      </c>
      <c r="AE314" s="0" t="n">
        <v>0</v>
      </c>
      <c r="AF314" s="0" t="n">
        <v>31.26</v>
      </c>
      <c r="AG314" s="0" t="n">
        <v>13.5</v>
      </c>
      <c r="AH314" s="0" t="n">
        <v>0</v>
      </c>
      <c r="AI314" s="0" t="n">
        <v>1</v>
      </c>
      <c r="AJ314" s="0" t="n">
        <v>23.32</v>
      </c>
      <c r="AK314" s="0" t="n">
        <v>52.25</v>
      </c>
      <c r="AL314" s="0" t="n">
        <v>1</v>
      </c>
      <c r="AM314" s="0" t="n">
        <v>2</v>
      </c>
      <c r="AN314" s="0" t="n">
        <v>0</v>
      </c>
      <c r="AO314" s="0" t="n">
        <v>1</v>
      </c>
      <c r="AP314" s="0" t="n">
        <v>1</v>
      </c>
      <c r="AQ314" s="0" t="n">
        <v>0</v>
      </c>
      <c r="AR314" s="0" t="n">
        <v>0</v>
      </c>
      <c r="AS314" s="0" t="inlineStr"/>
      <c r="AT314" s="0" t="n">
        <v>0.23</v>
      </c>
      <c r="AU314" s="0" t="inlineStr"/>
      <c r="AV314" s="0" t="n">
        <v>0</v>
      </c>
      <c r="AW314" s="0" t="n">
        <v>2</v>
      </c>
      <c r="AX314" s="0" t="n">
        <v>78847867</v>
      </c>
      <c r="AY314" s="0" t="n">
        <v>1</v>
      </c>
      <c r="AZ314" s="0" t="n">
        <v>0</v>
      </c>
      <c r="BA314" s="0" t="n">
        <v>308</v>
      </c>
      <c r="BB314" s="0" t="n">
        <v>0</v>
      </c>
      <c r="BC314" s="0" t="n">
        <v>0</v>
      </c>
      <c r="BD314" s="0" t="n">
        <v>0</v>
      </c>
      <c r="BE314" s="0" t="n">
        <v>0</v>
      </c>
      <c r="BF314" s="0" t="n">
        <v>0</v>
      </c>
      <c r="BG314" s="0" t="n">
        <v>0</v>
      </c>
      <c r="BH314" s="0" t="n">
        <v>0</v>
      </c>
      <c r="BI314" s="0" t="n">
        <v>0</v>
      </c>
      <c r="BJ314" s="0" t="n">
        <v>0</v>
      </c>
      <c r="BK314" s="0" t="n">
        <v>0</v>
      </c>
      <c r="BL314" s="0" t="n">
        <v>0</v>
      </c>
      <c r="BM314" s="0" t="n">
        <v>0</v>
      </c>
      <c r="BN314" s="0" t="n">
        <v>0</v>
      </c>
      <c r="BO314" s="0" t="n">
        <v>0</v>
      </c>
      <c r="BP314" s="0" t="n">
        <v>0</v>
      </c>
      <c r="BQ314" s="0" t="n">
        <v>0</v>
      </c>
      <c r="BR314" s="0" t="n">
        <v>0</v>
      </c>
      <c r="BS314" s="0" t="n">
        <v>0</v>
      </c>
      <c r="BT314" s="0" t="n">
        <v>0</v>
      </c>
      <c r="BU314" s="0" t="n">
        <v>0</v>
      </c>
      <c r="BV314" s="0" t="n">
        <v>0</v>
      </c>
      <c r="BW314" s="0" t="n">
        <v>0</v>
      </c>
      <c r="CV314" s="0" t="n">
        <v>0</v>
      </c>
      <c r="CW314" s="0">
        <f>ROUND(Y314*Source!I831*DO314,7)</f>
        <v/>
      </c>
      <c r="CX314" s="0">
        <f>ROUND(Y314*Source!I831,7)</f>
        <v/>
      </c>
      <c r="CY314" s="0">
        <f>AB314</f>
        <v/>
      </c>
      <c r="CZ314" s="0">
        <f>AF314</f>
        <v/>
      </c>
      <c r="DA314" s="0">
        <f>AJ314</f>
        <v/>
      </c>
      <c r="DB314" s="0">
        <f>ROUND(ROUND(AT314*CZ314,2),2)</f>
        <v/>
      </c>
      <c r="DC314" s="0">
        <f>ROUND(ROUND(AT314*AG314,2),2)</f>
        <v/>
      </c>
      <c r="DD314" s="0" t="inlineStr"/>
      <c r="DE314" s="0" t="inlineStr"/>
      <c r="DF314" s="0">
        <f>ROUND(ROUND(AE314,0)*CX314,0)</f>
        <v/>
      </c>
      <c r="DG314" s="0">
        <f>ROUND(ROUND(AF314*AJ314,0)*CX314,0)</f>
        <v/>
      </c>
      <c r="DH314" s="0">
        <f>ROUND(ROUND(AG314*AK314,0)*CX314,0)</f>
        <v/>
      </c>
      <c r="DI314" s="0">
        <f>ROUND(ROUND(AH314,0)*CX314,0)</f>
        <v/>
      </c>
      <c r="DJ314" s="0">
        <f>DG314</f>
        <v/>
      </c>
      <c r="DK314" s="0" t="n">
        <v>0</v>
      </c>
      <c r="DL314" s="0" t="inlineStr"/>
      <c r="DM314" s="0" t="n">
        <v>0</v>
      </c>
      <c r="DN314" s="0" t="inlineStr"/>
      <c r="DO314" s="0" t="n">
        <v>0</v>
      </c>
    </row>
    <row r="315">
      <c r="A315" s="0">
        <f>ROW(Source!A831)</f>
        <v/>
      </c>
      <c r="B315" s="0" t="n">
        <v>78845955</v>
      </c>
      <c r="C315" s="0" t="n">
        <v>78847863</v>
      </c>
      <c r="D315" s="0" t="n">
        <v>29145167</v>
      </c>
      <c r="E315" s="0" t="n">
        <v>1</v>
      </c>
      <c r="F315" s="0" t="n">
        <v>1</v>
      </c>
      <c r="G315" s="0" t="n">
        <v>1</v>
      </c>
      <c r="H315" s="0" t="n">
        <v>3</v>
      </c>
      <c r="I315" s="0" t="inlineStr">
        <is>
          <t>402-0013</t>
        </is>
      </c>
      <c r="J315" s="0" t="inlineStr">
        <is>
          <t>ТССЦ Московской обл., 402-0013, приказ Минстроя России №675/пр от 28.02.2017 № 257/пр</t>
        </is>
      </c>
      <c r="K315" s="0" t="inlineStr">
        <is>
          <t>Раствор готовый кладочный цементно-известковый марки 50</t>
        </is>
      </c>
      <c r="L315" s="0" t="n">
        <v>1339</v>
      </c>
      <c r="N315" s="0" t="n">
        <v>1007</v>
      </c>
      <c r="O315" s="0" t="inlineStr">
        <is>
          <t>м3</t>
        </is>
      </c>
      <c r="P315" s="0" t="inlineStr">
        <is>
          <t>м3</t>
        </is>
      </c>
      <c r="Q315" s="0" t="n">
        <v>1</v>
      </c>
      <c r="W315" s="0" t="n">
        <v>0</v>
      </c>
      <c r="X315" s="0" t="n">
        <v>277969142</v>
      </c>
      <c r="Y315" s="0">
        <f>AT315</f>
        <v/>
      </c>
      <c r="AA315" s="0" t="n">
        <v>4906.91</v>
      </c>
      <c r="AB315" s="0" t="n">
        <v>0</v>
      </c>
      <c r="AC315" s="0" t="n">
        <v>0</v>
      </c>
      <c r="AD315" s="0" t="n">
        <v>0</v>
      </c>
      <c r="AE315" s="0" t="n">
        <v>519.8</v>
      </c>
      <c r="AF315" s="0" t="n">
        <v>0</v>
      </c>
      <c r="AG315" s="0" t="n">
        <v>0</v>
      </c>
      <c r="AH315" s="0" t="n">
        <v>0</v>
      </c>
      <c r="AI315" s="0" t="n">
        <v>9.44</v>
      </c>
      <c r="AJ315" s="0" t="n">
        <v>1</v>
      </c>
      <c r="AK315" s="0" t="n">
        <v>1</v>
      </c>
      <c r="AL315" s="0" t="n">
        <v>1</v>
      </c>
      <c r="AM315" s="0" t="n">
        <v>2</v>
      </c>
      <c r="AN315" s="0" t="n">
        <v>0</v>
      </c>
      <c r="AO315" s="0" t="n">
        <v>1</v>
      </c>
      <c r="AP315" s="0" t="n">
        <v>1</v>
      </c>
      <c r="AQ315" s="0" t="n">
        <v>0</v>
      </c>
      <c r="AR315" s="0" t="n">
        <v>0</v>
      </c>
      <c r="AS315" s="0" t="inlineStr"/>
      <c r="AT315" s="0" t="n">
        <v>0.253</v>
      </c>
      <c r="AU315" s="0" t="inlineStr"/>
      <c r="AV315" s="0" t="n">
        <v>0</v>
      </c>
      <c r="AW315" s="0" t="n">
        <v>2</v>
      </c>
      <c r="AX315" s="0" t="n">
        <v>78847868</v>
      </c>
      <c r="AY315" s="0" t="n">
        <v>1</v>
      </c>
      <c r="AZ315" s="0" t="n">
        <v>0</v>
      </c>
      <c r="BA315" s="0" t="n">
        <v>309</v>
      </c>
      <c r="BB315" s="0" t="n">
        <v>0</v>
      </c>
      <c r="BC315" s="0" t="n">
        <v>0</v>
      </c>
      <c r="BD315" s="0" t="n">
        <v>0</v>
      </c>
      <c r="BE315" s="0" t="n">
        <v>0</v>
      </c>
      <c r="BF315" s="0" t="n">
        <v>0</v>
      </c>
      <c r="BG315" s="0" t="n">
        <v>0</v>
      </c>
      <c r="BH315" s="0" t="n">
        <v>0</v>
      </c>
      <c r="BI315" s="0" t="n">
        <v>0</v>
      </c>
      <c r="BJ315" s="0" t="n">
        <v>0</v>
      </c>
      <c r="BK315" s="0" t="n">
        <v>0</v>
      </c>
      <c r="BL315" s="0" t="n">
        <v>0</v>
      </c>
      <c r="BM315" s="0" t="n">
        <v>0</v>
      </c>
      <c r="BN315" s="0" t="n">
        <v>0</v>
      </c>
      <c r="BO315" s="0" t="n">
        <v>0</v>
      </c>
      <c r="BP315" s="0" t="n">
        <v>0</v>
      </c>
      <c r="BQ315" s="0" t="n">
        <v>0</v>
      </c>
      <c r="BR315" s="0" t="n">
        <v>0</v>
      </c>
      <c r="BS315" s="0" t="n">
        <v>0</v>
      </c>
      <c r="BT315" s="0" t="n">
        <v>0</v>
      </c>
      <c r="BU315" s="0" t="n">
        <v>0</v>
      </c>
      <c r="BV315" s="0" t="n">
        <v>0</v>
      </c>
      <c r="BW315" s="0" t="n">
        <v>0</v>
      </c>
      <c r="CV315" s="0" t="n">
        <v>0</v>
      </c>
      <c r="CW315" s="0" t="n">
        <v>0</v>
      </c>
      <c r="CX315" s="0">
        <f>ROUND(Y315*Source!I831,7)</f>
        <v/>
      </c>
      <c r="CY315" s="0">
        <f>AA315</f>
        <v/>
      </c>
      <c r="CZ315" s="0">
        <f>AE315</f>
        <v/>
      </c>
      <c r="DA315" s="0">
        <f>AI315</f>
        <v/>
      </c>
      <c r="DB315" s="0">
        <f>ROUND(ROUND(AT315*CZ315,2),2)</f>
        <v/>
      </c>
      <c r="DC315" s="0">
        <f>ROUND(ROUND(AT315*AG315,2),2)</f>
        <v/>
      </c>
      <c r="DD315" s="0" t="inlineStr"/>
      <c r="DE315" s="0" t="inlineStr"/>
      <c r="DF315" s="0">
        <f>ROUND(ROUND(AE315*AI315,0)*CX315,0)</f>
        <v/>
      </c>
      <c r="DG315" s="0">
        <f>ROUND(ROUND(AF315,0)*CX315,0)</f>
        <v/>
      </c>
      <c r="DH315" s="0">
        <f>ROUND(ROUND(AG315,0)*CX315,0)</f>
        <v/>
      </c>
      <c r="DI315" s="0">
        <f>ROUND(ROUND(AH315,0)*CX315,0)</f>
        <v/>
      </c>
      <c r="DJ315" s="0">
        <f>DF315</f>
        <v/>
      </c>
      <c r="DK315" s="0" t="n">
        <v>0</v>
      </c>
      <c r="DL315" s="0" t="inlineStr"/>
      <c r="DM315" s="0" t="n">
        <v>0</v>
      </c>
      <c r="DN315" s="0" t="inlineStr"/>
      <c r="DO315" s="0" t="n">
        <v>0</v>
      </c>
    </row>
    <row r="316">
      <c r="A316" s="0">
        <f>ROW(Source!A831)</f>
        <v/>
      </c>
      <c r="B316" s="0" t="n">
        <v>78845955</v>
      </c>
      <c r="C316" s="0" t="n">
        <v>78847863</v>
      </c>
      <c r="D316" s="0" t="n">
        <v>29148832</v>
      </c>
      <c r="E316" s="0" t="n">
        <v>1</v>
      </c>
      <c r="F316" s="0" t="n">
        <v>1</v>
      </c>
      <c r="G316" s="0" t="n">
        <v>1</v>
      </c>
      <c r="H316" s="0" t="n">
        <v>3</v>
      </c>
      <c r="I316" s="0" t="inlineStr">
        <is>
          <t>404-0005</t>
        </is>
      </c>
      <c r="J316" s="0" t="inlineStr">
        <is>
          <t>ТССЦ Московской обл., 404-0005, приказ Минстроя России №675/пр от 28.02.2017 № 257/пр</t>
        </is>
      </c>
      <c r="K316" s="0" t="inlineStr">
        <is>
          <t>Кирпич керамический одинарный, размером 250х120х65 мм, марка 100</t>
        </is>
      </c>
      <c r="L316" s="0" t="n">
        <v>1356</v>
      </c>
      <c r="N316" s="0" t="n">
        <v>1010</v>
      </c>
      <c r="O316" s="0" t="inlineStr">
        <is>
          <t>1000 шт.</t>
        </is>
      </c>
      <c r="P316" s="0" t="inlineStr">
        <is>
          <t>1000 шт.</t>
        </is>
      </c>
      <c r="Q316" s="0" t="n">
        <v>1000</v>
      </c>
      <c r="W316" s="0" t="n">
        <v>0</v>
      </c>
      <c r="X316" s="0" t="n">
        <v>346929249</v>
      </c>
      <c r="Y316" s="0">
        <f>AT316</f>
        <v/>
      </c>
      <c r="AA316" s="0" t="n">
        <v>14756.81</v>
      </c>
      <c r="AB316" s="0" t="n">
        <v>0</v>
      </c>
      <c r="AC316" s="0" t="n">
        <v>0</v>
      </c>
      <c r="AD316" s="0" t="n">
        <v>0</v>
      </c>
      <c r="AE316" s="0" t="n">
        <v>1752.59</v>
      </c>
      <c r="AF316" s="0" t="n">
        <v>0</v>
      </c>
      <c r="AG316" s="0" t="n">
        <v>0</v>
      </c>
      <c r="AH316" s="0" t="n">
        <v>0</v>
      </c>
      <c r="AI316" s="0" t="n">
        <v>8.42</v>
      </c>
      <c r="AJ316" s="0" t="n">
        <v>1</v>
      </c>
      <c r="AK316" s="0" t="n">
        <v>1</v>
      </c>
      <c r="AL316" s="0" t="n">
        <v>1</v>
      </c>
      <c r="AM316" s="0" t="n">
        <v>2</v>
      </c>
      <c r="AN316" s="0" t="n">
        <v>0</v>
      </c>
      <c r="AO316" s="0" t="n">
        <v>1</v>
      </c>
      <c r="AP316" s="0" t="n">
        <v>1</v>
      </c>
      <c r="AQ316" s="0" t="n">
        <v>0</v>
      </c>
      <c r="AR316" s="0" t="n">
        <v>0</v>
      </c>
      <c r="AS316" s="0" t="inlineStr"/>
      <c r="AT316" s="0" t="n">
        <v>0.402</v>
      </c>
      <c r="AU316" s="0" t="inlineStr"/>
      <c r="AV316" s="0" t="n">
        <v>0</v>
      </c>
      <c r="AW316" s="0" t="n">
        <v>2</v>
      </c>
      <c r="AX316" s="0" t="n">
        <v>78847869</v>
      </c>
      <c r="AY316" s="0" t="n">
        <v>1</v>
      </c>
      <c r="AZ316" s="0" t="n">
        <v>0</v>
      </c>
      <c r="BA316" s="0" t="n">
        <v>310</v>
      </c>
      <c r="BB316" s="0" t="n">
        <v>0</v>
      </c>
      <c r="BC316" s="0" t="n">
        <v>0</v>
      </c>
      <c r="BD316" s="0" t="n">
        <v>0</v>
      </c>
      <c r="BE316" s="0" t="n">
        <v>0</v>
      </c>
      <c r="BF316" s="0" t="n">
        <v>0</v>
      </c>
      <c r="BG316" s="0" t="n">
        <v>0</v>
      </c>
      <c r="BH316" s="0" t="n">
        <v>0</v>
      </c>
      <c r="BI316" s="0" t="n">
        <v>0</v>
      </c>
      <c r="BJ316" s="0" t="n">
        <v>0</v>
      </c>
      <c r="BK316" s="0" t="n">
        <v>0</v>
      </c>
      <c r="BL316" s="0" t="n">
        <v>0</v>
      </c>
      <c r="BM316" s="0" t="n">
        <v>0</v>
      </c>
      <c r="BN316" s="0" t="n">
        <v>0</v>
      </c>
      <c r="BO316" s="0" t="n">
        <v>0</v>
      </c>
      <c r="BP316" s="0" t="n">
        <v>0</v>
      </c>
      <c r="BQ316" s="0" t="n">
        <v>0</v>
      </c>
      <c r="BR316" s="0" t="n">
        <v>0</v>
      </c>
      <c r="BS316" s="0" t="n">
        <v>0</v>
      </c>
      <c r="BT316" s="0" t="n">
        <v>0</v>
      </c>
      <c r="BU316" s="0" t="n">
        <v>0</v>
      </c>
      <c r="BV316" s="0" t="n">
        <v>0</v>
      </c>
      <c r="BW316" s="0" t="n">
        <v>0</v>
      </c>
      <c r="CV316" s="0" t="n">
        <v>0</v>
      </c>
      <c r="CW316" s="0" t="n">
        <v>0</v>
      </c>
      <c r="CX316" s="0">
        <f>ROUND(Y316*Source!I831,7)</f>
        <v/>
      </c>
      <c r="CY316" s="0">
        <f>AA316</f>
        <v/>
      </c>
      <c r="CZ316" s="0">
        <f>AE316</f>
        <v/>
      </c>
      <c r="DA316" s="0">
        <f>AI316</f>
        <v/>
      </c>
      <c r="DB316" s="0">
        <f>ROUND(ROUND(AT316*CZ316,2),2)</f>
        <v/>
      </c>
      <c r="DC316" s="0">
        <f>ROUND(ROUND(AT316*AG316,2),2)</f>
        <v/>
      </c>
      <c r="DD316" s="0" t="inlineStr"/>
      <c r="DE316" s="0" t="inlineStr"/>
      <c r="DF316" s="0">
        <f>ROUND(ROUND(AE316*AI316,0)*CX316,0)</f>
        <v/>
      </c>
      <c r="DG316" s="0">
        <f>ROUND(ROUND(AF316,0)*CX316,0)</f>
        <v/>
      </c>
      <c r="DH316" s="0">
        <f>ROUND(ROUND(AG316,0)*CX316,0)</f>
        <v/>
      </c>
      <c r="DI316" s="0">
        <f>ROUND(ROUND(AH316,0)*CX316,0)</f>
        <v/>
      </c>
      <c r="DJ316" s="0">
        <f>DF316</f>
        <v/>
      </c>
      <c r="DK316" s="0" t="n">
        <v>0</v>
      </c>
      <c r="DL316" s="0" t="inlineStr"/>
      <c r="DM316" s="0" t="n">
        <v>0</v>
      </c>
      <c r="DN316" s="0" t="inlineStr"/>
      <c r="DO316" s="0" t="n">
        <v>0</v>
      </c>
    </row>
    <row r="317">
      <c r="A317" s="0">
        <f>ROW(Source!A831)</f>
        <v/>
      </c>
      <c r="B317" s="0" t="n">
        <v>78845955</v>
      </c>
      <c r="C317" s="0" t="n">
        <v>78847863</v>
      </c>
      <c r="D317" s="0" t="n">
        <v>29150040</v>
      </c>
      <c r="E317" s="0" t="n">
        <v>1</v>
      </c>
      <c r="F317" s="0" t="n">
        <v>1</v>
      </c>
      <c r="G317" s="0" t="n">
        <v>1</v>
      </c>
      <c r="H317" s="0" t="n">
        <v>3</v>
      </c>
      <c r="I317" s="0" t="inlineStr">
        <is>
          <t>411-0001</t>
        </is>
      </c>
      <c r="J317" s="0" t="inlineStr">
        <is>
          <t>ТССЦ Московской обл., 411-0001, приказ Минстроя России №675/пр от 28.02.2017 № 257/пр</t>
        </is>
      </c>
      <c r="K317" s="0" t="inlineStr">
        <is>
          <t>Вода</t>
        </is>
      </c>
      <c r="L317" s="0" t="n">
        <v>1339</v>
      </c>
      <c r="N317" s="0" t="n">
        <v>1007</v>
      </c>
      <c r="O317" s="0" t="inlineStr">
        <is>
          <t>м3</t>
        </is>
      </c>
      <c r="P317" s="0" t="inlineStr">
        <is>
          <t>м3</t>
        </is>
      </c>
      <c r="Q317" s="0" t="n">
        <v>1</v>
      </c>
      <c r="W317" s="0" t="n">
        <v>0</v>
      </c>
      <c r="X317" s="0" t="n">
        <v>619799737</v>
      </c>
      <c r="Y317" s="0">
        <f>AT317</f>
        <v/>
      </c>
      <c r="AA317" s="0" t="n">
        <v>31.28</v>
      </c>
      <c r="AB317" s="0" t="n">
        <v>0</v>
      </c>
      <c r="AC317" s="0" t="n">
        <v>0</v>
      </c>
      <c r="AD317" s="0" t="n">
        <v>0</v>
      </c>
      <c r="AE317" s="0" t="n">
        <v>2.44</v>
      </c>
      <c r="AF317" s="0" t="n">
        <v>0</v>
      </c>
      <c r="AG317" s="0" t="n">
        <v>0</v>
      </c>
      <c r="AH317" s="0" t="n">
        <v>0</v>
      </c>
      <c r="AI317" s="0" t="n">
        <v>12.82</v>
      </c>
      <c r="AJ317" s="0" t="n">
        <v>1</v>
      </c>
      <c r="AK317" s="0" t="n">
        <v>1</v>
      </c>
      <c r="AL317" s="0" t="n">
        <v>1</v>
      </c>
      <c r="AM317" s="0" t="n">
        <v>2</v>
      </c>
      <c r="AN317" s="0" t="n">
        <v>0</v>
      </c>
      <c r="AO317" s="0" t="n">
        <v>1</v>
      </c>
      <c r="AP317" s="0" t="n">
        <v>1</v>
      </c>
      <c r="AQ317" s="0" t="n">
        <v>0</v>
      </c>
      <c r="AR317" s="0" t="n">
        <v>0</v>
      </c>
      <c r="AS317" s="0" t="inlineStr"/>
      <c r="AT317" s="0" t="n">
        <v>0.044</v>
      </c>
      <c r="AU317" s="0" t="inlineStr"/>
      <c r="AV317" s="0" t="n">
        <v>0</v>
      </c>
      <c r="AW317" s="0" t="n">
        <v>2</v>
      </c>
      <c r="AX317" s="0" t="n">
        <v>78847870</v>
      </c>
      <c r="AY317" s="0" t="n">
        <v>1</v>
      </c>
      <c r="AZ317" s="0" t="n">
        <v>0</v>
      </c>
      <c r="BA317" s="0" t="n">
        <v>311</v>
      </c>
      <c r="BB317" s="0" t="n">
        <v>0</v>
      </c>
      <c r="BC317" s="0" t="n">
        <v>0</v>
      </c>
      <c r="BD317" s="0" t="n">
        <v>0</v>
      </c>
      <c r="BE317" s="0" t="n">
        <v>0</v>
      </c>
      <c r="BF317" s="0" t="n">
        <v>0</v>
      </c>
      <c r="BG317" s="0" t="n">
        <v>0</v>
      </c>
      <c r="BH317" s="0" t="n">
        <v>0</v>
      </c>
      <c r="BI317" s="0" t="n">
        <v>0</v>
      </c>
      <c r="BJ317" s="0" t="n">
        <v>0</v>
      </c>
      <c r="BK317" s="0" t="n">
        <v>0</v>
      </c>
      <c r="BL317" s="0" t="n">
        <v>0</v>
      </c>
      <c r="BM317" s="0" t="n">
        <v>0</v>
      </c>
      <c r="BN317" s="0" t="n">
        <v>0</v>
      </c>
      <c r="BO317" s="0" t="n">
        <v>0</v>
      </c>
      <c r="BP317" s="0" t="n">
        <v>0</v>
      </c>
      <c r="BQ317" s="0" t="n">
        <v>0</v>
      </c>
      <c r="BR317" s="0" t="n">
        <v>0</v>
      </c>
      <c r="BS317" s="0" t="n">
        <v>0</v>
      </c>
      <c r="BT317" s="0" t="n">
        <v>0</v>
      </c>
      <c r="BU317" s="0" t="n">
        <v>0</v>
      </c>
      <c r="BV317" s="0" t="n">
        <v>0</v>
      </c>
      <c r="BW317" s="0" t="n">
        <v>0</v>
      </c>
      <c r="CV317" s="0" t="n">
        <v>0</v>
      </c>
      <c r="CW317" s="0" t="n">
        <v>0</v>
      </c>
      <c r="CX317" s="0">
        <f>ROUND(Y317*Source!I831,7)</f>
        <v/>
      </c>
      <c r="CY317" s="0">
        <f>AA317</f>
        <v/>
      </c>
      <c r="CZ317" s="0">
        <f>AE317</f>
        <v/>
      </c>
      <c r="DA317" s="0">
        <f>AI317</f>
        <v/>
      </c>
      <c r="DB317" s="0">
        <f>ROUND(ROUND(AT317*CZ317,2),2)</f>
        <v/>
      </c>
      <c r="DC317" s="0">
        <f>ROUND(ROUND(AT317*AG317,2),2)</f>
        <v/>
      </c>
      <c r="DD317" s="0" t="inlineStr"/>
      <c r="DE317" s="0" t="inlineStr"/>
      <c r="DF317" s="0">
        <f>ROUND(ROUND(AE317*AI317,0)*CX317,0)</f>
        <v/>
      </c>
      <c r="DG317" s="0">
        <f>ROUND(ROUND(AF317,0)*CX317,0)</f>
        <v/>
      </c>
      <c r="DH317" s="0">
        <f>ROUND(ROUND(AG317,0)*CX317,0)</f>
        <v/>
      </c>
      <c r="DI317" s="0">
        <f>ROUND(ROUND(AH317,0)*CX317,0)</f>
        <v/>
      </c>
      <c r="DJ317" s="0">
        <f>DF317</f>
        <v/>
      </c>
      <c r="DK317" s="0" t="n">
        <v>0</v>
      </c>
      <c r="DL317" s="0" t="inlineStr"/>
      <c r="DM317" s="0" t="n">
        <v>0</v>
      </c>
      <c r="DN317" s="0" t="inlineStr"/>
      <c r="DO317" s="0" t="n">
        <v>0</v>
      </c>
    </row>
    <row r="318">
      <c r="A318" s="0">
        <f>ROW(Source!A832)</f>
        <v/>
      </c>
      <c r="B318" s="0" t="n">
        <v>78845955</v>
      </c>
      <c r="C318" s="0" t="n">
        <v>78847847</v>
      </c>
      <c r="D318" s="0" t="n">
        <v>18406785</v>
      </c>
      <c r="E318" s="0" t="n">
        <v>1</v>
      </c>
      <c r="F318" s="0" t="n">
        <v>1</v>
      </c>
      <c r="G318" s="0" t="n">
        <v>1</v>
      </c>
      <c r="H318" s="0" t="n">
        <v>1</v>
      </c>
      <c r="I318" s="0" t="inlineStr">
        <is>
          <t>1-1033-90</t>
        </is>
      </c>
      <c r="J318" s="0" t="inlineStr"/>
      <c r="K318" s="0" t="inlineStr">
        <is>
          <t>Рабочий строитель среднего разряда 3,3</t>
        </is>
      </c>
      <c r="L318" s="0" t="n">
        <v>1369</v>
      </c>
      <c r="N318" s="0" t="n">
        <v>1013</v>
      </c>
      <c r="O318" s="0" t="inlineStr">
        <is>
          <t>чел.-ч</t>
        </is>
      </c>
      <c r="P318" s="0" t="inlineStr">
        <is>
          <t>чел.-ч</t>
        </is>
      </c>
      <c r="Q318" s="0" t="n">
        <v>1</v>
      </c>
      <c r="W318" s="0" t="n">
        <v>0</v>
      </c>
      <c r="X318" s="0" t="n">
        <v>645971194</v>
      </c>
      <c r="Y318" s="0">
        <f>AT318</f>
        <v/>
      </c>
      <c r="AA318" s="0" t="n">
        <v>0</v>
      </c>
      <c r="AB318" s="0" t="n">
        <v>0</v>
      </c>
      <c r="AC318" s="0" t="n">
        <v>0</v>
      </c>
      <c r="AD318" s="0" t="n">
        <v>8.859999999999999</v>
      </c>
      <c r="AE318" s="0" t="n">
        <v>0</v>
      </c>
      <c r="AF318" s="0" t="n">
        <v>0</v>
      </c>
      <c r="AG318" s="0" t="n">
        <v>0</v>
      </c>
      <c r="AH318" s="0" t="n">
        <v>8.859999999999999</v>
      </c>
      <c r="AI318" s="0" t="n">
        <v>1</v>
      </c>
      <c r="AJ318" s="0" t="n">
        <v>1</v>
      </c>
      <c r="AK318" s="0" t="n">
        <v>1</v>
      </c>
      <c r="AL318" s="0" t="n">
        <v>1</v>
      </c>
      <c r="AM318" s="0" t="n">
        <v>-2</v>
      </c>
      <c r="AN318" s="0" t="n">
        <v>0</v>
      </c>
      <c r="AO318" s="0" t="n">
        <v>1</v>
      </c>
      <c r="AP318" s="0" t="n">
        <v>1</v>
      </c>
      <c r="AQ318" s="0" t="n">
        <v>0</v>
      </c>
      <c r="AR318" s="0" t="n">
        <v>0</v>
      </c>
      <c r="AS318" s="0" t="inlineStr"/>
      <c r="AT318" s="0" t="n">
        <v>228.35</v>
      </c>
      <c r="AU318" s="0" t="inlineStr"/>
      <c r="AV318" s="0" t="n">
        <v>1</v>
      </c>
      <c r="AW318" s="0" t="n">
        <v>2</v>
      </c>
      <c r="AX318" s="0" t="n">
        <v>78850237</v>
      </c>
      <c r="AY318" s="0" t="n">
        <v>1</v>
      </c>
      <c r="AZ318" s="0" t="n">
        <v>0</v>
      </c>
      <c r="BA318" s="0" t="n">
        <v>312</v>
      </c>
      <c r="BB318" s="0" t="n">
        <v>0</v>
      </c>
      <c r="BC318" s="0" t="n">
        <v>0</v>
      </c>
      <c r="BD318" s="0" t="n">
        <v>0</v>
      </c>
      <c r="BE318" s="0" t="n">
        <v>0</v>
      </c>
      <c r="BF318" s="0" t="n">
        <v>0</v>
      </c>
      <c r="BG318" s="0" t="n">
        <v>0</v>
      </c>
      <c r="BH318" s="0" t="n">
        <v>0</v>
      </c>
      <c r="BI318" s="0" t="n">
        <v>0</v>
      </c>
      <c r="BJ318" s="0" t="n">
        <v>0</v>
      </c>
      <c r="BK318" s="0" t="n">
        <v>0</v>
      </c>
      <c r="BL318" s="0" t="n">
        <v>0</v>
      </c>
      <c r="BM318" s="0" t="n">
        <v>0</v>
      </c>
      <c r="BN318" s="0" t="n">
        <v>0</v>
      </c>
      <c r="BO318" s="0" t="n">
        <v>0</v>
      </c>
      <c r="BP318" s="0" t="n">
        <v>0</v>
      </c>
      <c r="BQ318" s="0" t="n">
        <v>0</v>
      </c>
      <c r="BR318" s="0" t="n">
        <v>0</v>
      </c>
      <c r="BS318" s="0" t="n">
        <v>0</v>
      </c>
      <c r="BT318" s="0" t="n">
        <v>0</v>
      </c>
      <c r="BU318" s="0" t="n">
        <v>0</v>
      </c>
      <c r="BV318" s="0" t="n">
        <v>0</v>
      </c>
      <c r="BW318" s="0" t="n">
        <v>0</v>
      </c>
      <c r="CU318" s="0">
        <f>ROUND(AT318*Source!I832*AH318*AL318,0)</f>
        <v/>
      </c>
      <c r="CV318" s="0">
        <f>ROUND(Y318*Source!I832,7)</f>
        <v/>
      </c>
      <c r="CW318" s="0" t="n">
        <v>0</v>
      </c>
      <c r="CX318" s="0">
        <f>ROUND(Y318*Source!I832,7)</f>
        <v/>
      </c>
      <c r="CY318" s="0">
        <f>AD318</f>
        <v/>
      </c>
      <c r="CZ318" s="0">
        <f>AH318</f>
        <v/>
      </c>
      <c r="DA318" s="0">
        <f>AL318</f>
        <v/>
      </c>
      <c r="DB318" s="0">
        <f>ROUND(ROUND(AT318*CZ318,2),2)</f>
        <v/>
      </c>
      <c r="DC318" s="0">
        <f>ROUND(ROUND(AT318*AG318,2),2)</f>
        <v/>
      </c>
      <c r="DD318" s="0" t="inlineStr"/>
      <c r="DE318" s="0" t="inlineStr"/>
      <c r="DF318" s="0">
        <f>ROUND(ROUND(AE318,0)*CX318,0)</f>
        <v/>
      </c>
      <c r="DG318" s="0">
        <f>ROUND(ROUND(AF318,0)*CX318,0)</f>
        <v/>
      </c>
      <c r="DH318" s="0">
        <f>ROUND(ROUND(AG318,0)*CX318,0)</f>
        <v/>
      </c>
      <c r="DI318" s="0">
        <f>ROUND(ROUND(AH318,0)*CX318,0)</f>
        <v/>
      </c>
      <c r="DJ318" s="0">
        <f>DI318</f>
        <v/>
      </c>
      <c r="DK318" s="0" t="n">
        <v>0</v>
      </c>
      <c r="DL318" s="0" t="inlineStr"/>
      <c r="DM318" s="0" t="n">
        <v>0</v>
      </c>
      <c r="DN318" s="0" t="inlineStr"/>
      <c r="DO318" s="0" t="n">
        <v>0</v>
      </c>
    </row>
    <row r="319">
      <c r="A319" s="0">
        <f>ROW(Source!A832)</f>
        <v/>
      </c>
      <c r="B319" s="0" t="n">
        <v>78845955</v>
      </c>
      <c r="C319" s="0" t="n">
        <v>78847847</v>
      </c>
      <c r="D319" s="0" t="n">
        <v>121548</v>
      </c>
      <c r="E319" s="0" t="n">
        <v>1</v>
      </c>
      <c r="F319" s="0" t="n">
        <v>1</v>
      </c>
      <c r="G319" s="0" t="n">
        <v>1</v>
      </c>
      <c r="H319" s="0" t="n">
        <v>1</v>
      </c>
      <c r="I319" s="0" t="inlineStr">
        <is>
          <t>2</t>
        </is>
      </c>
      <c r="J319" s="0" t="inlineStr"/>
      <c r="K319" s="0" t="inlineStr">
        <is>
          <t>Затраты труда машинистов</t>
        </is>
      </c>
      <c r="L319" s="0" t="n">
        <v>608254</v>
      </c>
      <c r="N319" s="0" t="n">
        <v>1013</v>
      </c>
      <c r="O319" s="0" t="inlineStr">
        <is>
          <t>чел.час</t>
        </is>
      </c>
      <c r="P319" s="0" t="inlineStr">
        <is>
          <t>чел.час</t>
        </is>
      </c>
      <c r="Q319" s="0" t="n">
        <v>1</v>
      </c>
      <c r="W319" s="0" t="n">
        <v>0</v>
      </c>
      <c r="X319" s="0" t="n">
        <v>-185737400</v>
      </c>
      <c r="Y319" s="0">
        <f>AT319</f>
        <v/>
      </c>
      <c r="AA319" s="0" t="n">
        <v>0</v>
      </c>
      <c r="AB319" s="0" t="n">
        <v>0</v>
      </c>
      <c r="AC319" s="0" t="n">
        <v>0</v>
      </c>
      <c r="AD319" s="0" t="n">
        <v>0</v>
      </c>
      <c r="AE319" s="0" t="n">
        <v>0</v>
      </c>
      <c r="AF319" s="0" t="n">
        <v>0</v>
      </c>
      <c r="AG319" s="0" t="n">
        <v>0</v>
      </c>
      <c r="AH319" s="0" t="n">
        <v>0</v>
      </c>
      <c r="AI319" s="0" t="n">
        <v>1</v>
      </c>
      <c r="AJ319" s="0" t="n">
        <v>1</v>
      </c>
      <c r="AK319" s="0" t="n">
        <v>1</v>
      </c>
      <c r="AL319" s="0" t="n">
        <v>1</v>
      </c>
      <c r="AM319" s="0" t="n">
        <v>-2</v>
      </c>
      <c r="AN319" s="0" t="n">
        <v>0</v>
      </c>
      <c r="AO319" s="0" t="n">
        <v>1</v>
      </c>
      <c r="AP319" s="0" t="n">
        <v>1</v>
      </c>
      <c r="AQ319" s="0" t="n">
        <v>0</v>
      </c>
      <c r="AR319" s="0" t="n">
        <v>0</v>
      </c>
      <c r="AS319" s="0" t="inlineStr"/>
      <c r="AT319" s="0" t="n">
        <v>0.67</v>
      </c>
      <c r="AU319" s="0" t="inlineStr"/>
      <c r="AV319" s="0" t="n">
        <v>2</v>
      </c>
      <c r="AW319" s="0" t="n">
        <v>2</v>
      </c>
      <c r="AX319" s="0" t="n">
        <v>78850238</v>
      </c>
      <c r="AY319" s="0" t="n">
        <v>1</v>
      </c>
      <c r="AZ319" s="0" t="n">
        <v>0</v>
      </c>
      <c r="BA319" s="0" t="n">
        <v>313</v>
      </c>
      <c r="BB319" s="0" t="n">
        <v>0</v>
      </c>
      <c r="BC319" s="0" t="n">
        <v>0</v>
      </c>
      <c r="BD319" s="0" t="n">
        <v>0</v>
      </c>
      <c r="BE319" s="0" t="n">
        <v>0</v>
      </c>
      <c r="BF319" s="0" t="n">
        <v>0</v>
      </c>
      <c r="BG319" s="0" t="n">
        <v>0</v>
      </c>
      <c r="BH319" s="0" t="n">
        <v>0</v>
      </c>
      <c r="BI319" s="0" t="n">
        <v>0</v>
      </c>
      <c r="BJ319" s="0" t="n">
        <v>0</v>
      </c>
      <c r="BK319" s="0" t="n">
        <v>0</v>
      </c>
      <c r="BL319" s="0" t="n">
        <v>0</v>
      </c>
      <c r="BM319" s="0" t="n">
        <v>0</v>
      </c>
      <c r="BN319" s="0" t="n">
        <v>0</v>
      </c>
      <c r="BO319" s="0" t="n">
        <v>0</v>
      </c>
      <c r="BP319" s="0" t="n">
        <v>0</v>
      </c>
      <c r="BQ319" s="0" t="n">
        <v>0</v>
      </c>
      <c r="BR319" s="0" t="n">
        <v>0</v>
      </c>
      <c r="BS319" s="0" t="n">
        <v>0</v>
      </c>
      <c r="BT319" s="0" t="n">
        <v>0</v>
      </c>
      <c r="BU319" s="0" t="n">
        <v>0</v>
      </c>
      <c r="BV319" s="0" t="n">
        <v>0</v>
      </c>
      <c r="BW319" s="0" t="n">
        <v>0</v>
      </c>
      <c r="CV319" s="0" t="n">
        <v>0</v>
      </c>
      <c r="CW319" s="0" t="n">
        <v>0</v>
      </c>
      <c r="CX319" s="0">
        <f>ROUND(Y319*Source!I832,7)</f>
        <v/>
      </c>
      <c r="CY319" s="0">
        <f>AD319</f>
        <v/>
      </c>
      <c r="CZ319" s="0">
        <f>AH319</f>
        <v/>
      </c>
      <c r="DA319" s="0">
        <f>AL319</f>
        <v/>
      </c>
      <c r="DB319" s="0">
        <f>ROUND(ROUND(AT319*CZ319,2),2)</f>
        <v/>
      </c>
      <c r="DC319" s="0">
        <f>ROUND(ROUND(AT319*AG319,2),2)</f>
        <v/>
      </c>
      <c r="DD319" s="0" t="inlineStr"/>
      <c r="DE319" s="0" t="inlineStr"/>
      <c r="DF319" s="0">
        <f>ROUND(ROUND(AE319,0)*CX319,0)</f>
        <v/>
      </c>
      <c r="DG319" s="0">
        <f>ROUND(ROUND(AF319,0)*CX319,0)</f>
        <v/>
      </c>
      <c r="DH319" s="0">
        <f>ROUND(ROUND(AG319,0)*CX319,0)</f>
        <v/>
      </c>
      <c r="DI319" s="0">
        <f>ROUND(ROUND(AH319,0)*CX319,0)</f>
        <v/>
      </c>
      <c r="DJ319" s="0">
        <f>DI319</f>
        <v/>
      </c>
      <c r="DK319" s="0" t="n">
        <v>0</v>
      </c>
      <c r="DL319" s="0" t="inlineStr"/>
      <c r="DM319" s="0" t="n">
        <v>0</v>
      </c>
      <c r="DN319" s="0" t="inlineStr"/>
      <c r="DO319" s="0" t="n">
        <v>0</v>
      </c>
    </row>
    <row r="320">
      <c r="A320" s="0">
        <f>ROW(Source!A832)</f>
        <v/>
      </c>
      <c r="B320" s="0" t="n">
        <v>78845955</v>
      </c>
      <c r="C320" s="0" t="n">
        <v>78847847</v>
      </c>
      <c r="D320" s="0" t="n">
        <v>29172556</v>
      </c>
      <c r="E320" s="0" t="n">
        <v>1</v>
      </c>
      <c r="F320" s="0" t="n">
        <v>1</v>
      </c>
      <c r="G320" s="0" t="n">
        <v>1</v>
      </c>
      <c r="H320" s="0" t="n">
        <v>2</v>
      </c>
      <c r="I320" s="0" t="inlineStr">
        <is>
          <t>030954</t>
        </is>
      </c>
      <c r="J320" s="0" t="inlineStr">
        <is>
          <t>ТСЭМ Московской обл., 030954, приказ Минстроя России №675/пр от 28.02.2017 № 264/пр</t>
        </is>
      </c>
      <c r="K320" s="0" t="inlineStr">
        <is>
          <t>Подъемники грузоподъемностью до 500 кг одномачтовые, высота подъема 45 м</t>
        </is>
      </c>
      <c r="L320" s="0" t="n">
        <v>1368</v>
      </c>
      <c r="N320" s="0" t="n">
        <v>1011</v>
      </c>
      <c r="O320" s="0" t="inlineStr">
        <is>
          <t>маш.-ч</t>
        </is>
      </c>
      <c r="P320" s="0" t="inlineStr">
        <is>
          <t>маш.-ч</t>
        </is>
      </c>
      <c r="Q320" s="0" t="n">
        <v>1</v>
      </c>
      <c r="W320" s="0" t="n">
        <v>0</v>
      </c>
      <c r="X320" s="0" t="n">
        <v>344519037</v>
      </c>
      <c r="Y320" s="0">
        <f>AT320</f>
        <v/>
      </c>
      <c r="AA320" s="0" t="n">
        <v>0</v>
      </c>
      <c r="AB320" s="0" t="n">
        <v>728.98</v>
      </c>
      <c r="AC320" s="0" t="n">
        <v>705.38</v>
      </c>
      <c r="AD320" s="0" t="n">
        <v>0</v>
      </c>
      <c r="AE320" s="0" t="n">
        <v>0</v>
      </c>
      <c r="AF320" s="0" t="n">
        <v>31.26</v>
      </c>
      <c r="AG320" s="0" t="n">
        <v>13.5</v>
      </c>
      <c r="AH320" s="0" t="n">
        <v>0</v>
      </c>
      <c r="AI320" s="0" t="n">
        <v>1</v>
      </c>
      <c r="AJ320" s="0" t="n">
        <v>23.32</v>
      </c>
      <c r="AK320" s="0" t="n">
        <v>52.25</v>
      </c>
      <c r="AL320" s="0" t="n">
        <v>1</v>
      </c>
      <c r="AM320" s="0" t="n">
        <v>2</v>
      </c>
      <c r="AN320" s="0" t="n">
        <v>0</v>
      </c>
      <c r="AO320" s="0" t="n">
        <v>1</v>
      </c>
      <c r="AP320" s="0" t="n">
        <v>1</v>
      </c>
      <c r="AQ320" s="0" t="n">
        <v>0</v>
      </c>
      <c r="AR320" s="0" t="n">
        <v>0</v>
      </c>
      <c r="AS320" s="0" t="inlineStr"/>
      <c r="AT320" s="0" t="n">
        <v>0.67</v>
      </c>
      <c r="AU320" s="0" t="inlineStr"/>
      <c r="AV320" s="0" t="n">
        <v>0</v>
      </c>
      <c r="AW320" s="0" t="n">
        <v>2</v>
      </c>
      <c r="AX320" s="0" t="n">
        <v>78850239</v>
      </c>
      <c r="AY320" s="0" t="n">
        <v>1</v>
      </c>
      <c r="AZ320" s="0" t="n">
        <v>0</v>
      </c>
      <c r="BA320" s="0" t="n">
        <v>314</v>
      </c>
      <c r="BB320" s="0" t="n">
        <v>0</v>
      </c>
      <c r="BC320" s="0" t="n">
        <v>0</v>
      </c>
      <c r="BD320" s="0" t="n">
        <v>0</v>
      </c>
      <c r="BE320" s="0" t="n">
        <v>0</v>
      </c>
      <c r="BF320" s="0" t="n">
        <v>0</v>
      </c>
      <c r="BG320" s="0" t="n">
        <v>0</v>
      </c>
      <c r="BH320" s="0" t="n">
        <v>0</v>
      </c>
      <c r="BI320" s="0" t="n">
        <v>0</v>
      </c>
      <c r="BJ320" s="0" t="n">
        <v>0</v>
      </c>
      <c r="BK320" s="0" t="n">
        <v>0</v>
      </c>
      <c r="BL320" s="0" t="n">
        <v>0</v>
      </c>
      <c r="BM320" s="0" t="n">
        <v>0</v>
      </c>
      <c r="BN320" s="0" t="n">
        <v>0</v>
      </c>
      <c r="BO320" s="0" t="n">
        <v>0</v>
      </c>
      <c r="BP320" s="0" t="n">
        <v>0</v>
      </c>
      <c r="BQ320" s="0" t="n">
        <v>0</v>
      </c>
      <c r="BR320" s="0" t="n">
        <v>0</v>
      </c>
      <c r="BS320" s="0" t="n">
        <v>0</v>
      </c>
      <c r="BT320" s="0" t="n">
        <v>0</v>
      </c>
      <c r="BU320" s="0" t="n">
        <v>0</v>
      </c>
      <c r="BV320" s="0" t="n">
        <v>0</v>
      </c>
      <c r="BW320" s="0" t="n">
        <v>0</v>
      </c>
      <c r="CV320" s="0" t="n">
        <v>0</v>
      </c>
      <c r="CW320" s="0">
        <f>ROUND(Y320*Source!I832*DO320,7)</f>
        <v/>
      </c>
      <c r="CX320" s="0">
        <f>ROUND(Y320*Source!I832,7)</f>
        <v/>
      </c>
      <c r="CY320" s="0">
        <f>AB320</f>
        <v/>
      </c>
      <c r="CZ320" s="0">
        <f>AF320</f>
        <v/>
      </c>
      <c r="DA320" s="0">
        <f>AJ320</f>
        <v/>
      </c>
      <c r="DB320" s="0">
        <f>ROUND(ROUND(AT320*CZ320,2),2)</f>
        <v/>
      </c>
      <c r="DC320" s="0">
        <f>ROUND(ROUND(AT320*AG320,2),2)</f>
        <v/>
      </c>
      <c r="DD320" s="0" t="inlineStr"/>
      <c r="DE320" s="0" t="inlineStr"/>
      <c r="DF320" s="0">
        <f>ROUND(ROUND(AE320,0)*CX320,0)</f>
        <v/>
      </c>
      <c r="DG320" s="0">
        <f>ROUND(ROUND(AF320*AJ320,0)*CX320,0)</f>
        <v/>
      </c>
      <c r="DH320" s="0">
        <f>ROUND(ROUND(AG320*AK320,0)*CX320,0)</f>
        <v/>
      </c>
      <c r="DI320" s="0">
        <f>ROUND(ROUND(AH320,0)*CX320,0)</f>
        <v/>
      </c>
      <c r="DJ320" s="0">
        <f>DG320</f>
        <v/>
      </c>
      <c r="DK320" s="0" t="n">
        <v>0</v>
      </c>
      <c r="DL320" s="0" t="inlineStr"/>
      <c r="DM320" s="0" t="n">
        <v>0</v>
      </c>
      <c r="DN320" s="0" t="inlineStr"/>
      <c r="DO320" s="0" t="n">
        <v>0</v>
      </c>
    </row>
    <row r="321">
      <c r="A321" s="0">
        <f>ROW(Source!A832)</f>
        <v/>
      </c>
      <c r="B321" s="0" t="n">
        <v>78845955</v>
      </c>
      <c r="C321" s="0" t="n">
        <v>78847847</v>
      </c>
      <c r="D321" s="0" t="n">
        <v>29145213</v>
      </c>
      <c r="E321" s="0" t="n">
        <v>1</v>
      </c>
      <c r="F321" s="0" t="n">
        <v>1</v>
      </c>
      <c r="G321" s="0" t="n">
        <v>1</v>
      </c>
      <c r="H321" s="0" t="n">
        <v>3</v>
      </c>
      <c r="I321" s="0" t="inlineStr">
        <is>
          <t>402-0083</t>
        </is>
      </c>
      <c r="J321" s="0" t="inlineStr">
        <is>
          <t>ТССЦ Московской обл., 402-0083, приказ Минстроя России №675/пр от 28.02.2017 № 257/пр</t>
        </is>
      </c>
      <c r="K321" s="0" t="inlineStr">
        <is>
          <t>Раствор готовый отделочный тяжелый, цементно-известковый 1:1:6</t>
        </is>
      </c>
      <c r="L321" s="0" t="n">
        <v>1339</v>
      </c>
      <c r="N321" s="0" t="n">
        <v>1007</v>
      </c>
      <c r="O321" s="0" t="inlineStr">
        <is>
          <t>м3</t>
        </is>
      </c>
      <c r="P321" s="0" t="inlineStr">
        <is>
          <t>м3</t>
        </is>
      </c>
      <c r="Q321" s="0" t="n">
        <v>1</v>
      </c>
      <c r="W321" s="0" t="n">
        <v>0</v>
      </c>
      <c r="X321" s="0" t="n">
        <v>298602793</v>
      </c>
      <c r="Y321" s="0">
        <f>AT321</f>
        <v/>
      </c>
      <c r="AA321" s="0" t="n">
        <v>5246.23</v>
      </c>
      <c r="AB321" s="0" t="n">
        <v>0</v>
      </c>
      <c r="AC321" s="0" t="n">
        <v>0</v>
      </c>
      <c r="AD321" s="0" t="n">
        <v>0</v>
      </c>
      <c r="AE321" s="0" t="n">
        <v>517.89</v>
      </c>
      <c r="AF321" s="0" t="n">
        <v>0</v>
      </c>
      <c r="AG321" s="0" t="n">
        <v>0</v>
      </c>
      <c r="AH321" s="0" t="n">
        <v>0</v>
      </c>
      <c r="AI321" s="0" t="n">
        <v>10.13</v>
      </c>
      <c r="AJ321" s="0" t="n">
        <v>1</v>
      </c>
      <c r="AK321" s="0" t="n">
        <v>1</v>
      </c>
      <c r="AL321" s="0" t="n">
        <v>1</v>
      </c>
      <c r="AM321" s="0" t="n">
        <v>2</v>
      </c>
      <c r="AN321" s="0" t="n">
        <v>0</v>
      </c>
      <c r="AO321" s="0" t="n">
        <v>1</v>
      </c>
      <c r="AP321" s="0" t="n">
        <v>1</v>
      </c>
      <c r="AQ321" s="0" t="n">
        <v>0</v>
      </c>
      <c r="AR321" s="0" t="n">
        <v>0</v>
      </c>
      <c r="AS321" s="0" t="inlineStr"/>
      <c r="AT321" s="0" t="n">
        <v>2.2</v>
      </c>
      <c r="AU321" s="0" t="inlineStr"/>
      <c r="AV321" s="0" t="n">
        <v>0</v>
      </c>
      <c r="AW321" s="0" t="n">
        <v>2</v>
      </c>
      <c r="AX321" s="0" t="n">
        <v>78850240</v>
      </c>
      <c r="AY321" s="0" t="n">
        <v>1</v>
      </c>
      <c r="AZ321" s="0" t="n">
        <v>0</v>
      </c>
      <c r="BA321" s="0" t="n">
        <v>315</v>
      </c>
      <c r="BB321" s="0" t="n">
        <v>0</v>
      </c>
      <c r="BC321" s="0" t="n">
        <v>0</v>
      </c>
      <c r="BD321" s="0" t="n">
        <v>0</v>
      </c>
      <c r="BE321" s="0" t="n">
        <v>0</v>
      </c>
      <c r="BF321" s="0" t="n">
        <v>0</v>
      </c>
      <c r="BG321" s="0" t="n">
        <v>0</v>
      </c>
      <c r="BH321" s="0" t="n">
        <v>0</v>
      </c>
      <c r="BI321" s="0" t="n">
        <v>0</v>
      </c>
      <c r="BJ321" s="0" t="n">
        <v>0</v>
      </c>
      <c r="BK321" s="0" t="n">
        <v>0</v>
      </c>
      <c r="BL321" s="0" t="n">
        <v>0</v>
      </c>
      <c r="BM321" s="0" t="n">
        <v>0</v>
      </c>
      <c r="BN321" s="0" t="n">
        <v>0</v>
      </c>
      <c r="BO321" s="0" t="n">
        <v>0</v>
      </c>
      <c r="BP321" s="0" t="n">
        <v>0</v>
      </c>
      <c r="BQ321" s="0" t="n">
        <v>0</v>
      </c>
      <c r="BR321" s="0" t="n">
        <v>0</v>
      </c>
      <c r="BS321" s="0" t="n">
        <v>0</v>
      </c>
      <c r="BT321" s="0" t="n">
        <v>0</v>
      </c>
      <c r="BU321" s="0" t="n">
        <v>0</v>
      </c>
      <c r="BV321" s="0" t="n">
        <v>0</v>
      </c>
      <c r="BW321" s="0" t="n">
        <v>0</v>
      </c>
      <c r="CV321" s="0" t="n">
        <v>0</v>
      </c>
      <c r="CW321" s="0" t="n">
        <v>0</v>
      </c>
      <c r="CX321" s="0">
        <f>ROUND(Y321*Source!I832,7)</f>
        <v/>
      </c>
      <c r="CY321" s="0">
        <f>AA321</f>
        <v/>
      </c>
      <c r="CZ321" s="0">
        <f>AE321</f>
        <v/>
      </c>
      <c r="DA321" s="0">
        <f>AI321</f>
        <v/>
      </c>
      <c r="DB321" s="0">
        <f>ROUND(ROUND(AT321*CZ321,2),2)</f>
        <v/>
      </c>
      <c r="DC321" s="0">
        <f>ROUND(ROUND(AT321*AG321,2),2)</f>
        <v/>
      </c>
      <c r="DD321" s="0" t="inlineStr"/>
      <c r="DE321" s="0" t="inlineStr"/>
      <c r="DF321" s="0">
        <f>ROUND(ROUND(AE321*AI321,0)*CX321,0)</f>
        <v/>
      </c>
      <c r="DG321" s="0">
        <f>ROUND(ROUND(AF321,0)*CX321,0)</f>
        <v/>
      </c>
      <c r="DH321" s="0">
        <f>ROUND(ROUND(AG321,0)*CX321,0)</f>
        <v/>
      </c>
      <c r="DI321" s="0">
        <f>ROUND(ROUND(AH321,0)*CX321,0)</f>
        <v/>
      </c>
      <c r="DJ321" s="0">
        <f>DF321</f>
        <v/>
      </c>
      <c r="DK321" s="0" t="n">
        <v>0</v>
      </c>
      <c r="DL321" s="0" t="inlineStr"/>
      <c r="DM321" s="0" t="n">
        <v>0</v>
      </c>
      <c r="DN321" s="0" t="inlineStr"/>
      <c r="DO321" s="0" t="n">
        <v>0</v>
      </c>
    </row>
    <row r="322">
      <c r="A322" s="0">
        <f>ROW(Source!A832)</f>
        <v/>
      </c>
      <c r="B322" s="0" t="n">
        <v>78845955</v>
      </c>
      <c r="C322" s="0" t="n">
        <v>78847847</v>
      </c>
      <c r="D322" s="0" t="n">
        <v>29150040</v>
      </c>
      <c r="E322" s="0" t="n">
        <v>1</v>
      </c>
      <c r="F322" s="0" t="n">
        <v>1</v>
      </c>
      <c r="G322" s="0" t="n">
        <v>1</v>
      </c>
      <c r="H322" s="0" t="n">
        <v>3</v>
      </c>
      <c r="I322" s="0" t="inlineStr">
        <is>
          <t>411-0001</t>
        </is>
      </c>
      <c r="J322" s="0" t="inlineStr">
        <is>
          <t>ТССЦ Московской обл., 411-0001, приказ Минстроя России №675/пр от 28.02.2017 № 257/пр</t>
        </is>
      </c>
      <c r="K322" s="0" t="inlineStr">
        <is>
          <t>Вода</t>
        </is>
      </c>
      <c r="L322" s="0" t="n">
        <v>1339</v>
      </c>
      <c r="N322" s="0" t="n">
        <v>1007</v>
      </c>
      <c r="O322" s="0" t="inlineStr">
        <is>
          <t>м3</t>
        </is>
      </c>
      <c r="P322" s="0" t="inlineStr">
        <is>
          <t>м3</t>
        </is>
      </c>
      <c r="Q322" s="0" t="n">
        <v>1</v>
      </c>
      <c r="W322" s="0" t="n">
        <v>0</v>
      </c>
      <c r="X322" s="0" t="n">
        <v>619799737</v>
      </c>
      <c r="Y322" s="0">
        <f>AT322</f>
        <v/>
      </c>
      <c r="AA322" s="0" t="n">
        <v>31.28</v>
      </c>
      <c r="AB322" s="0" t="n">
        <v>0</v>
      </c>
      <c r="AC322" s="0" t="n">
        <v>0</v>
      </c>
      <c r="AD322" s="0" t="n">
        <v>0</v>
      </c>
      <c r="AE322" s="0" t="n">
        <v>2.44</v>
      </c>
      <c r="AF322" s="0" t="n">
        <v>0</v>
      </c>
      <c r="AG322" s="0" t="n">
        <v>0</v>
      </c>
      <c r="AH322" s="0" t="n">
        <v>0</v>
      </c>
      <c r="AI322" s="0" t="n">
        <v>12.82</v>
      </c>
      <c r="AJ322" s="0" t="n">
        <v>1</v>
      </c>
      <c r="AK322" s="0" t="n">
        <v>1</v>
      </c>
      <c r="AL322" s="0" t="n">
        <v>1</v>
      </c>
      <c r="AM322" s="0" t="n">
        <v>2</v>
      </c>
      <c r="AN322" s="0" t="n">
        <v>0</v>
      </c>
      <c r="AO322" s="0" t="n">
        <v>1</v>
      </c>
      <c r="AP322" s="0" t="n">
        <v>1</v>
      </c>
      <c r="AQ322" s="0" t="n">
        <v>0</v>
      </c>
      <c r="AR322" s="0" t="n">
        <v>0</v>
      </c>
      <c r="AS322" s="0" t="inlineStr"/>
      <c r="AT322" s="0" t="n">
        <v>0.35</v>
      </c>
      <c r="AU322" s="0" t="inlineStr"/>
      <c r="AV322" s="0" t="n">
        <v>0</v>
      </c>
      <c r="AW322" s="0" t="n">
        <v>2</v>
      </c>
      <c r="AX322" s="0" t="n">
        <v>78850241</v>
      </c>
      <c r="AY322" s="0" t="n">
        <v>1</v>
      </c>
      <c r="AZ322" s="0" t="n">
        <v>0</v>
      </c>
      <c r="BA322" s="0" t="n">
        <v>316</v>
      </c>
      <c r="BB322" s="0" t="n">
        <v>0</v>
      </c>
      <c r="BC322" s="0" t="n">
        <v>0</v>
      </c>
      <c r="BD322" s="0" t="n">
        <v>0</v>
      </c>
      <c r="BE322" s="0" t="n">
        <v>0</v>
      </c>
      <c r="BF322" s="0" t="n">
        <v>0</v>
      </c>
      <c r="BG322" s="0" t="n">
        <v>0</v>
      </c>
      <c r="BH322" s="0" t="n">
        <v>0</v>
      </c>
      <c r="BI322" s="0" t="n">
        <v>0</v>
      </c>
      <c r="BJ322" s="0" t="n">
        <v>0</v>
      </c>
      <c r="BK322" s="0" t="n">
        <v>0</v>
      </c>
      <c r="BL322" s="0" t="n">
        <v>0</v>
      </c>
      <c r="BM322" s="0" t="n">
        <v>0</v>
      </c>
      <c r="BN322" s="0" t="n">
        <v>0</v>
      </c>
      <c r="BO322" s="0" t="n">
        <v>0</v>
      </c>
      <c r="BP322" s="0" t="n">
        <v>0</v>
      </c>
      <c r="BQ322" s="0" t="n">
        <v>0</v>
      </c>
      <c r="BR322" s="0" t="n">
        <v>0</v>
      </c>
      <c r="BS322" s="0" t="n">
        <v>0</v>
      </c>
      <c r="BT322" s="0" t="n">
        <v>0</v>
      </c>
      <c r="BU322" s="0" t="n">
        <v>0</v>
      </c>
      <c r="BV322" s="0" t="n">
        <v>0</v>
      </c>
      <c r="BW322" s="0" t="n">
        <v>0</v>
      </c>
      <c r="CV322" s="0" t="n">
        <v>0</v>
      </c>
      <c r="CW322" s="0" t="n">
        <v>0</v>
      </c>
      <c r="CX322" s="0">
        <f>ROUND(Y322*Source!I832,7)</f>
        <v/>
      </c>
      <c r="CY322" s="0">
        <f>AA322</f>
        <v/>
      </c>
      <c r="CZ322" s="0">
        <f>AE322</f>
        <v/>
      </c>
      <c r="DA322" s="0">
        <f>AI322</f>
        <v/>
      </c>
      <c r="DB322" s="0">
        <f>ROUND(ROUND(AT322*CZ322,2),2)</f>
        <v/>
      </c>
      <c r="DC322" s="0">
        <f>ROUND(ROUND(AT322*AG322,2),2)</f>
        <v/>
      </c>
      <c r="DD322" s="0" t="inlineStr"/>
      <c r="DE322" s="0" t="inlineStr"/>
      <c r="DF322" s="0">
        <f>ROUND(ROUND(AE322*AI322,0)*CX322,0)</f>
        <v/>
      </c>
      <c r="DG322" s="0">
        <f>ROUND(ROUND(AF322,0)*CX322,0)</f>
        <v/>
      </c>
      <c r="DH322" s="0">
        <f>ROUND(ROUND(AG322,0)*CX322,0)</f>
        <v/>
      </c>
      <c r="DI322" s="0">
        <f>ROUND(ROUND(AH322,0)*CX322,0)</f>
        <v/>
      </c>
      <c r="DJ322" s="0">
        <f>DF322</f>
        <v/>
      </c>
      <c r="DK322" s="0" t="n">
        <v>0</v>
      </c>
      <c r="DL322" s="0" t="inlineStr"/>
      <c r="DM322" s="0" t="n">
        <v>0</v>
      </c>
      <c r="DN322" s="0" t="inlineStr"/>
      <c r="DO322" s="0" t="n">
        <v>0</v>
      </c>
    </row>
    <row r="323">
      <c r="A323" s="0">
        <f>ROW(Source!A832)</f>
        <v/>
      </c>
      <c r="B323" s="0" t="n">
        <v>78845955</v>
      </c>
      <c r="C323" s="0" t="n">
        <v>78847847</v>
      </c>
      <c r="D323" s="0" t="n">
        <v>29164349</v>
      </c>
      <c r="E323" s="0" t="n">
        <v>1</v>
      </c>
      <c r="F323" s="0" t="n">
        <v>1</v>
      </c>
      <c r="G323" s="0" t="n">
        <v>1</v>
      </c>
      <c r="H323" s="0" t="n">
        <v>3</v>
      </c>
      <c r="I323" s="0" t="inlineStr">
        <is>
          <t>509-9900</t>
        </is>
      </c>
      <c r="J323" s="0" t="inlineStr">
        <is>
          <t>ТССЦ Московской обл., 509-9900, приказ Минстроя России №675/пр от 28.02.2017 № 258/пр</t>
        </is>
      </c>
      <c r="K323" s="0" t="inlineStr">
        <is>
          <t>Строительный мусор</t>
        </is>
      </c>
      <c r="L323" s="0" t="n">
        <v>1348</v>
      </c>
      <c r="N323" s="0" t="n">
        <v>1009</v>
      </c>
      <c r="O323" s="0" t="inlineStr">
        <is>
          <t>т</t>
        </is>
      </c>
      <c r="P323" s="0" t="inlineStr">
        <is>
          <t>т</t>
        </is>
      </c>
      <c r="Q323" s="0" t="n">
        <v>1000</v>
      </c>
      <c r="W323" s="0" t="n">
        <v>0</v>
      </c>
      <c r="X323" s="0" t="n">
        <v>1876412176</v>
      </c>
      <c r="Y323" s="0">
        <f>AT323</f>
        <v/>
      </c>
      <c r="AA323" s="0" t="n">
        <v>0</v>
      </c>
      <c r="AB323" s="0" t="n">
        <v>0</v>
      </c>
      <c r="AC323" s="0" t="n">
        <v>0</v>
      </c>
      <c r="AD323" s="0" t="n">
        <v>0</v>
      </c>
      <c r="AE323" s="0" t="n">
        <v>0</v>
      </c>
      <c r="AF323" s="0" t="n">
        <v>0</v>
      </c>
      <c r="AG323" s="0" t="n">
        <v>0</v>
      </c>
      <c r="AH323" s="0" t="n">
        <v>0</v>
      </c>
      <c r="AI323" s="0" t="n">
        <v>1</v>
      </c>
      <c r="AJ323" s="0" t="n">
        <v>1</v>
      </c>
      <c r="AK323" s="0" t="n">
        <v>1</v>
      </c>
      <c r="AL323" s="0" t="n">
        <v>1</v>
      </c>
      <c r="AM323" s="0" t="n">
        <v>0</v>
      </c>
      <c r="AN323" s="0" t="n">
        <v>0</v>
      </c>
      <c r="AO323" s="0" t="n">
        <v>0</v>
      </c>
      <c r="AP323" s="0" t="n">
        <v>1</v>
      </c>
      <c r="AQ323" s="0" t="n">
        <v>0</v>
      </c>
      <c r="AR323" s="0" t="n">
        <v>0</v>
      </c>
      <c r="AS323" s="0" t="inlineStr"/>
      <c r="AT323" s="0" t="n">
        <v>3.38</v>
      </c>
      <c r="AU323" s="0" t="inlineStr"/>
      <c r="AV323" s="0" t="n">
        <v>0</v>
      </c>
      <c r="AW323" s="0" t="n">
        <v>2</v>
      </c>
      <c r="AX323" s="0" t="n">
        <v>78850242</v>
      </c>
      <c r="AY323" s="0" t="n">
        <v>1</v>
      </c>
      <c r="AZ323" s="0" t="n">
        <v>0</v>
      </c>
      <c r="BA323" s="0" t="n">
        <v>317</v>
      </c>
      <c r="BB323" s="0" t="n">
        <v>0</v>
      </c>
      <c r="BC323" s="0" t="n">
        <v>0</v>
      </c>
      <c r="BD323" s="0" t="n">
        <v>0</v>
      </c>
      <c r="BE323" s="0" t="n">
        <v>0</v>
      </c>
      <c r="BF323" s="0" t="n">
        <v>0</v>
      </c>
      <c r="BG323" s="0" t="n">
        <v>0</v>
      </c>
      <c r="BH323" s="0" t="n">
        <v>0</v>
      </c>
      <c r="BI323" s="0" t="n">
        <v>0</v>
      </c>
      <c r="BJ323" s="0" t="n">
        <v>0</v>
      </c>
      <c r="BK323" s="0" t="n">
        <v>0</v>
      </c>
      <c r="BL323" s="0" t="n">
        <v>0</v>
      </c>
      <c r="BM323" s="0" t="n">
        <v>0</v>
      </c>
      <c r="BN323" s="0" t="n">
        <v>0</v>
      </c>
      <c r="BO323" s="0" t="n">
        <v>0</v>
      </c>
      <c r="BP323" s="0" t="n">
        <v>0</v>
      </c>
      <c r="BQ323" s="0" t="n">
        <v>0</v>
      </c>
      <c r="BR323" s="0" t="n">
        <v>0</v>
      </c>
      <c r="BS323" s="0" t="n">
        <v>0</v>
      </c>
      <c r="BT323" s="0" t="n">
        <v>0</v>
      </c>
      <c r="BU323" s="0" t="n">
        <v>0</v>
      </c>
      <c r="BV323" s="0" t="n">
        <v>0</v>
      </c>
      <c r="BW323" s="0" t="n">
        <v>0</v>
      </c>
      <c r="CV323" s="0" t="n">
        <v>0</v>
      </c>
      <c r="CW323" s="0" t="n">
        <v>0</v>
      </c>
      <c r="CX323" s="0">
        <f>ROUND(Y323*Source!I832,7)</f>
        <v/>
      </c>
      <c r="CY323" s="0">
        <f>AA323</f>
        <v/>
      </c>
      <c r="CZ323" s="0">
        <f>AE323</f>
        <v/>
      </c>
      <c r="DA323" s="0">
        <f>AI323</f>
        <v/>
      </c>
      <c r="DB323" s="0">
        <f>ROUND(ROUND(AT323*CZ323,2),2)</f>
        <v/>
      </c>
      <c r="DC323" s="0">
        <f>ROUND(ROUND(AT323*AG323,2),2)</f>
        <v/>
      </c>
      <c r="DD323" s="0" t="inlineStr"/>
      <c r="DE323" s="0" t="inlineStr"/>
      <c r="DF323" s="0">
        <f>ROUND(ROUND(AE323,0)*CX323,0)</f>
        <v/>
      </c>
      <c r="DG323" s="0">
        <f>ROUND(ROUND(AF323,0)*CX323,0)</f>
        <v/>
      </c>
      <c r="DH323" s="0">
        <f>ROUND(ROUND(AG323,0)*CX323,0)</f>
        <v/>
      </c>
      <c r="DI323" s="0">
        <f>ROUND(ROUND(AH323,0)*CX323,0)</f>
        <v/>
      </c>
      <c r="DJ323" s="0">
        <f>DF323</f>
        <v/>
      </c>
      <c r="DK323" s="0" t="n">
        <v>0</v>
      </c>
      <c r="DL323" s="0" t="inlineStr"/>
      <c r="DM323" s="0" t="n">
        <v>0</v>
      </c>
      <c r="DN323" s="0" t="inlineStr"/>
      <c r="DO323" s="0" t="n">
        <v>0</v>
      </c>
    </row>
    <row r="324">
      <c r="A324" s="0">
        <f>ROW(Source!A834)</f>
        <v/>
      </c>
      <c r="B324" s="0" t="n">
        <v>78845955</v>
      </c>
      <c r="C324" s="0" t="n">
        <v>78847903</v>
      </c>
      <c r="D324" s="0" t="n">
        <v>18410171</v>
      </c>
      <c r="E324" s="0" t="n">
        <v>1</v>
      </c>
      <c r="F324" s="0" t="n">
        <v>1</v>
      </c>
      <c r="G324" s="0" t="n">
        <v>1</v>
      </c>
      <c r="H324" s="0" t="n">
        <v>1</v>
      </c>
      <c r="I324" s="0" t="inlineStr">
        <is>
          <t>1-1034-90</t>
        </is>
      </c>
      <c r="J324" s="0" t="inlineStr"/>
      <c r="K324" s="0" t="inlineStr">
        <is>
          <t>Рабочий строитель среднего разряда 3,4</t>
        </is>
      </c>
      <c r="L324" s="0" t="n">
        <v>1369</v>
      </c>
      <c r="N324" s="0" t="n">
        <v>1013</v>
      </c>
      <c r="O324" s="0" t="inlineStr">
        <is>
          <t>чел.-ч</t>
        </is>
      </c>
      <c r="P324" s="0" t="inlineStr">
        <is>
          <t>чел.-ч</t>
        </is>
      </c>
      <c r="Q324" s="0" t="n">
        <v>1</v>
      </c>
      <c r="W324" s="0" t="n">
        <v>0</v>
      </c>
      <c r="X324" s="0" t="n">
        <v>1151098980</v>
      </c>
      <c r="Y324" s="0">
        <f>AT324</f>
        <v/>
      </c>
      <c r="AA324" s="0" t="n">
        <v>0</v>
      </c>
      <c r="AB324" s="0" t="n">
        <v>0</v>
      </c>
      <c r="AC324" s="0" t="n">
        <v>0</v>
      </c>
      <c r="AD324" s="0" t="n">
        <v>8.970000000000001</v>
      </c>
      <c r="AE324" s="0" t="n">
        <v>0</v>
      </c>
      <c r="AF324" s="0" t="n">
        <v>0</v>
      </c>
      <c r="AG324" s="0" t="n">
        <v>0</v>
      </c>
      <c r="AH324" s="0" t="n">
        <v>8.970000000000001</v>
      </c>
      <c r="AI324" s="0" t="n">
        <v>1</v>
      </c>
      <c r="AJ324" s="0" t="n">
        <v>1</v>
      </c>
      <c r="AK324" s="0" t="n">
        <v>1</v>
      </c>
      <c r="AL324" s="0" t="n">
        <v>1</v>
      </c>
      <c r="AM324" s="0" t="n">
        <v>-2</v>
      </c>
      <c r="AN324" s="0" t="n">
        <v>0</v>
      </c>
      <c r="AO324" s="0" t="n">
        <v>1</v>
      </c>
      <c r="AP324" s="0" t="n">
        <v>0</v>
      </c>
      <c r="AQ324" s="0" t="n">
        <v>0</v>
      </c>
      <c r="AR324" s="0" t="n">
        <v>0</v>
      </c>
      <c r="AS324" s="0" t="inlineStr"/>
      <c r="AT324" s="0" t="n">
        <v>42.9</v>
      </c>
      <c r="AU324" s="0" t="inlineStr"/>
      <c r="AV324" s="0" t="n">
        <v>1</v>
      </c>
      <c r="AW324" s="0" t="n">
        <v>2</v>
      </c>
      <c r="AX324" s="0" t="n">
        <v>78847904</v>
      </c>
      <c r="AY324" s="0" t="n">
        <v>1</v>
      </c>
      <c r="AZ324" s="0" t="n">
        <v>0</v>
      </c>
      <c r="BA324" s="0" t="n">
        <v>318</v>
      </c>
      <c r="BB324" s="0" t="n">
        <v>0</v>
      </c>
      <c r="BC324" s="0" t="n">
        <v>0</v>
      </c>
      <c r="BD324" s="0" t="n">
        <v>0</v>
      </c>
      <c r="BE324" s="0" t="n">
        <v>0</v>
      </c>
      <c r="BF324" s="0" t="n">
        <v>0</v>
      </c>
      <c r="BG324" s="0" t="n">
        <v>0</v>
      </c>
      <c r="BH324" s="0" t="n">
        <v>0</v>
      </c>
      <c r="BI324" s="0" t="n">
        <v>0</v>
      </c>
      <c r="BJ324" s="0" t="n">
        <v>0</v>
      </c>
      <c r="BK324" s="0" t="n">
        <v>0</v>
      </c>
      <c r="BL324" s="0" t="n">
        <v>0</v>
      </c>
      <c r="BM324" s="0" t="n">
        <v>0</v>
      </c>
      <c r="BN324" s="0" t="n">
        <v>0</v>
      </c>
      <c r="BO324" s="0" t="n">
        <v>0</v>
      </c>
      <c r="BP324" s="0" t="n">
        <v>0</v>
      </c>
      <c r="BQ324" s="0" t="n">
        <v>0</v>
      </c>
      <c r="BR324" s="0" t="n">
        <v>0</v>
      </c>
      <c r="BS324" s="0" t="n">
        <v>0</v>
      </c>
      <c r="BT324" s="0" t="n">
        <v>0</v>
      </c>
      <c r="BU324" s="0" t="n">
        <v>0</v>
      </c>
      <c r="BV324" s="0" t="n">
        <v>0</v>
      </c>
      <c r="BW324" s="0" t="n">
        <v>0</v>
      </c>
      <c r="CU324" s="0">
        <f>ROUND(AT324*Source!I834*AH324*AL324,0)</f>
        <v/>
      </c>
      <c r="CV324" s="0">
        <f>ROUND(Y324*Source!I834,7)</f>
        <v/>
      </c>
      <c r="CW324" s="0" t="n">
        <v>0</v>
      </c>
      <c r="CX324" s="0">
        <f>ROUND(Y324*Source!I834,7)</f>
        <v/>
      </c>
      <c r="CY324" s="0">
        <f>AD324</f>
        <v/>
      </c>
      <c r="CZ324" s="0">
        <f>AH324</f>
        <v/>
      </c>
      <c r="DA324" s="0">
        <f>AL324</f>
        <v/>
      </c>
      <c r="DB324" s="0">
        <f>ROUND(ROUND(AT324*CZ324,2),2)</f>
        <v/>
      </c>
      <c r="DC324" s="0">
        <f>ROUND(ROUND(AT324*AG324,2),2)</f>
        <v/>
      </c>
      <c r="DD324" s="0" t="inlineStr"/>
      <c r="DE324" s="0" t="inlineStr"/>
      <c r="DF324" s="0">
        <f>ROUND(ROUND(AE324,0)*CX324,0)</f>
        <v/>
      </c>
      <c r="DG324" s="0">
        <f>ROUND(ROUND(AF324,0)*CX324,0)</f>
        <v/>
      </c>
      <c r="DH324" s="0">
        <f>ROUND(ROUND(AG324,0)*CX324,0)</f>
        <v/>
      </c>
      <c r="DI324" s="0">
        <f>ROUND(ROUND(AH324,0)*CX324,0)</f>
        <v/>
      </c>
      <c r="DJ324" s="0">
        <f>DI324</f>
        <v/>
      </c>
      <c r="DK324" s="0" t="n">
        <v>0</v>
      </c>
      <c r="DL324" s="0" t="inlineStr"/>
      <c r="DM324" s="0" t="n">
        <v>0</v>
      </c>
      <c r="DN324" s="0" t="inlineStr"/>
      <c r="DO324" s="0" t="n">
        <v>0</v>
      </c>
    </row>
    <row r="325">
      <c r="A325" s="0">
        <f>ROW(Source!A834)</f>
        <v/>
      </c>
      <c r="B325" s="0" t="n">
        <v>78845955</v>
      </c>
      <c r="C325" s="0" t="n">
        <v>78847903</v>
      </c>
      <c r="D325" s="0" t="n">
        <v>121548</v>
      </c>
      <c r="E325" s="0" t="n">
        <v>1</v>
      </c>
      <c r="F325" s="0" t="n">
        <v>1</v>
      </c>
      <c r="G325" s="0" t="n">
        <v>1</v>
      </c>
      <c r="H325" s="0" t="n">
        <v>1</v>
      </c>
      <c r="I325" s="0" t="inlineStr">
        <is>
          <t>2</t>
        </is>
      </c>
      <c r="J325" s="0" t="inlineStr"/>
      <c r="K325" s="0" t="inlineStr">
        <is>
          <t>Затраты труда машинистов</t>
        </is>
      </c>
      <c r="L325" s="0" t="n">
        <v>608254</v>
      </c>
      <c r="N325" s="0" t="n">
        <v>1013</v>
      </c>
      <c r="O325" s="0" t="inlineStr">
        <is>
          <t>чел.час</t>
        </is>
      </c>
      <c r="P325" s="0" t="inlineStr">
        <is>
          <t>чел.час</t>
        </is>
      </c>
      <c r="Q325" s="0" t="n">
        <v>1</v>
      </c>
      <c r="W325" s="0" t="n">
        <v>0</v>
      </c>
      <c r="X325" s="0" t="n">
        <v>-185737400</v>
      </c>
      <c r="Y325" s="0">
        <f>AT325</f>
        <v/>
      </c>
      <c r="AA325" s="0" t="n">
        <v>0</v>
      </c>
      <c r="AB325" s="0" t="n">
        <v>0</v>
      </c>
      <c r="AC325" s="0" t="n">
        <v>0</v>
      </c>
      <c r="AD325" s="0" t="n">
        <v>0</v>
      </c>
      <c r="AE325" s="0" t="n">
        <v>0</v>
      </c>
      <c r="AF325" s="0" t="n">
        <v>0</v>
      </c>
      <c r="AG325" s="0" t="n">
        <v>0</v>
      </c>
      <c r="AH325" s="0" t="n">
        <v>0</v>
      </c>
      <c r="AI325" s="0" t="n">
        <v>1</v>
      </c>
      <c r="AJ325" s="0" t="n">
        <v>1</v>
      </c>
      <c r="AK325" s="0" t="n">
        <v>1</v>
      </c>
      <c r="AL325" s="0" t="n">
        <v>1</v>
      </c>
      <c r="AM325" s="0" t="n">
        <v>-2</v>
      </c>
      <c r="AN325" s="0" t="n">
        <v>0</v>
      </c>
      <c r="AO325" s="0" t="n">
        <v>1</v>
      </c>
      <c r="AP325" s="0" t="n">
        <v>0</v>
      </c>
      <c r="AQ325" s="0" t="n">
        <v>0</v>
      </c>
      <c r="AR325" s="0" t="n">
        <v>0</v>
      </c>
      <c r="AS325" s="0" t="inlineStr"/>
      <c r="AT325" s="0" t="n">
        <v>0.02</v>
      </c>
      <c r="AU325" s="0" t="inlineStr"/>
      <c r="AV325" s="0" t="n">
        <v>2</v>
      </c>
      <c r="AW325" s="0" t="n">
        <v>2</v>
      </c>
      <c r="AX325" s="0" t="n">
        <v>78847905</v>
      </c>
      <c r="AY325" s="0" t="n">
        <v>1</v>
      </c>
      <c r="AZ325" s="0" t="n">
        <v>0</v>
      </c>
      <c r="BA325" s="0" t="n">
        <v>319</v>
      </c>
      <c r="BB325" s="0" t="n">
        <v>0</v>
      </c>
      <c r="BC325" s="0" t="n">
        <v>0</v>
      </c>
      <c r="BD325" s="0" t="n">
        <v>0</v>
      </c>
      <c r="BE325" s="0" t="n">
        <v>0</v>
      </c>
      <c r="BF325" s="0" t="n">
        <v>0</v>
      </c>
      <c r="BG325" s="0" t="n">
        <v>0</v>
      </c>
      <c r="BH325" s="0" t="n">
        <v>0</v>
      </c>
      <c r="BI325" s="0" t="n">
        <v>0</v>
      </c>
      <c r="BJ325" s="0" t="n">
        <v>0</v>
      </c>
      <c r="BK325" s="0" t="n">
        <v>0</v>
      </c>
      <c r="BL325" s="0" t="n">
        <v>0</v>
      </c>
      <c r="BM325" s="0" t="n">
        <v>0</v>
      </c>
      <c r="BN325" s="0" t="n">
        <v>0</v>
      </c>
      <c r="BO325" s="0" t="n">
        <v>0</v>
      </c>
      <c r="BP325" s="0" t="n">
        <v>0</v>
      </c>
      <c r="BQ325" s="0" t="n">
        <v>0</v>
      </c>
      <c r="BR325" s="0" t="n">
        <v>0</v>
      </c>
      <c r="BS325" s="0" t="n">
        <v>0</v>
      </c>
      <c r="BT325" s="0" t="n">
        <v>0</v>
      </c>
      <c r="BU325" s="0" t="n">
        <v>0</v>
      </c>
      <c r="BV325" s="0" t="n">
        <v>0</v>
      </c>
      <c r="BW325" s="0" t="n">
        <v>0</v>
      </c>
      <c r="CV325" s="0" t="n">
        <v>0</v>
      </c>
      <c r="CW325" s="0" t="n">
        <v>0</v>
      </c>
      <c r="CX325" s="0">
        <f>ROUND(Y325*Source!I834,7)</f>
        <v/>
      </c>
      <c r="CY325" s="0">
        <f>AD325</f>
        <v/>
      </c>
      <c r="CZ325" s="0">
        <f>AH325</f>
        <v/>
      </c>
      <c r="DA325" s="0">
        <f>AL325</f>
        <v/>
      </c>
      <c r="DB325" s="0">
        <f>ROUND(ROUND(AT325*CZ325,2),2)</f>
        <v/>
      </c>
      <c r="DC325" s="0">
        <f>ROUND(ROUND(AT325*AG325,2),2)</f>
        <v/>
      </c>
      <c r="DD325" s="0" t="inlineStr"/>
      <c r="DE325" s="0" t="inlineStr"/>
      <c r="DF325" s="0">
        <f>ROUND(ROUND(AE325,0)*CX325,0)</f>
        <v/>
      </c>
      <c r="DG325" s="0">
        <f>ROUND(ROUND(AF325,0)*CX325,0)</f>
        <v/>
      </c>
      <c r="DH325" s="0">
        <f>ROUND(ROUND(AG325,0)*CX325,0)</f>
        <v/>
      </c>
      <c r="DI325" s="0">
        <f>ROUND(ROUND(AH325,0)*CX325,0)</f>
        <v/>
      </c>
      <c r="DJ325" s="0">
        <f>DI325</f>
        <v/>
      </c>
      <c r="DK325" s="0" t="n">
        <v>0</v>
      </c>
      <c r="DL325" s="0" t="inlineStr"/>
      <c r="DM325" s="0" t="n">
        <v>0</v>
      </c>
      <c r="DN325" s="0" t="inlineStr"/>
      <c r="DO325" s="0" t="n">
        <v>0</v>
      </c>
    </row>
    <row r="326">
      <c r="A326" s="0">
        <f>ROW(Source!A834)</f>
        <v/>
      </c>
      <c r="B326" s="0" t="n">
        <v>78845955</v>
      </c>
      <c r="C326" s="0" t="n">
        <v>78847903</v>
      </c>
      <c r="D326" s="0" t="n">
        <v>29172556</v>
      </c>
      <c r="E326" s="0" t="n">
        <v>1</v>
      </c>
      <c r="F326" s="0" t="n">
        <v>1</v>
      </c>
      <c r="G326" s="0" t="n">
        <v>1</v>
      </c>
      <c r="H326" s="0" t="n">
        <v>2</v>
      </c>
      <c r="I326" s="0" t="inlineStr">
        <is>
          <t>030954</t>
        </is>
      </c>
      <c r="J326" s="0" t="inlineStr">
        <is>
          <t>ТСЭМ Московской обл., 030954, приказ Минстроя России №675/пр от 28.02.2017 № 264/пр</t>
        </is>
      </c>
      <c r="K326" s="0" t="inlineStr">
        <is>
          <t>Подъемники грузоподъемностью до 500 кг одномачтовые, высота подъема 45 м</t>
        </is>
      </c>
      <c r="L326" s="0" t="n">
        <v>1368</v>
      </c>
      <c r="N326" s="0" t="n">
        <v>1011</v>
      </c>
      <c r="O326" s="0" t="inlineStr">
        <is>
          <t>маш.-ч</t>
        </is>
      </c>
      <c r="P326" s="0" t="inlineStr">
        <is>
          <t>маш.-ч</t>
        </is>
      </c>
      <c r="Q326" s="0" t="n">
        <v>1</v>
      </c>
      <c r="W326" s="0" t="n">
        <v>0</v>
      </c>
      <c r="X326" s="0" t="n">
        <v>344519037</v>
      </c>
      <c r="Y326" s="0">
        <f>AT326</f>
        <v/>
      </c>
      <c r="AA326" s="0" t="n">
        <v>0</v>
      </c>
      <c r="AB326" s="0" t="n">
        <v>728.98</v>
      </c>
      <c r="AC326" s="0" t="n">
        <v>705.38</v>
      </c>
      <c r="AD326" s="0" t="n">
        <v>0</v>
      </c>
      <c r="AE326" s="0" t="n">
        <v>0</v>
      </c>
      <c r="AF326" s="0" t="n">
        <v>31.26</v>
      </c>
      <c r="AG326" s="0" t="n">
        <v>13.5</v>
      </c>
      <c r="AH326" s="0" t="n">
        <v>0</v>
      </c>
      <c r="AI326" s="0" t="n">
        <v>1</v>
      </c>
      <c r="AJ326" s="0" t="n">
        <v>23.32</v>
      </c>
      <c r="AK326" s="0" t="n">
        <v>52.25</v>
      </c>
      <c r="AL326" s="0" t="n">
        <v>1</v>
      </c>
      <c r="AM326" s="0" t="n">
        <v>2</v>
      </c>
      <c r="AN326" s="0" t="n">
        <v>0</v>
      </c>
      <c r="AO326" s="0" t="n">
        <v>1</v>
      </c>
      <c r="AP326" s="0" t="n">
        <v>0</v>
      </c>
      <c r="AQ326" s="0" t="n">
        <v>0</v>
      </c>
      <c r="AR326" s="0" t="n">
        <v>0</v>
      </c>
      <c r="AS326" s="0" t="inlineStr"/>
      <c r="AT326" s="0" t="n">
        <v>0.02</v>
      </c>
      <c r="AU326" s="0" t="inlineStr"/>
      <c r="AV326" s="0" t="n">
        <v>0</v>
      </c>
      <c r="AW326" s="0" t="n">
        <v>2</v>
      </c>
      <c r="AX326" s="0" t="n">
        <v>78847906</v>
      </c>
      <c r="AY326" s="0" t="n">
        <v>1</v>
      </c>
      <c r="AZ326" s="0" t="n">
        <v>0</v>
      </c>
      <c r="BA326" s="0" t="n">
        <v>320</v>
      </c>
      <c r="BB326" s="0" t="n">
        <v>0</v>
      </c>
      <c r="BC326" s="0" t="n">
        <v>0</v>
      </c>
      <c r="BD326" s="0" t="n">
        <v>0</v>
      </c>
      <c r="BE326" s="0" t="n">
        <v>0</v>
      </c>
      <c r="BF326" s="0" t="n">
        <v>0</v>
      </c>
      <c r="BG326" s="0" t="n">
        <v>0</v>
      </c>
      <c r="BH326" s="0" t="n">
        <v>0</v>
      </c>
      <c r="BI326" s="0" t="n">
        <v>0</v>
      </c>
      <c r="BJ326" s="0" t="n">
        <v>0</v>
      </c>
      <c r="BK326" s="0" t="n">
        <v>0</v>
      </c>
      <c r="BL326" s="0" t="n">
        <v>0</v>
      </c>
      <c r="BM326" s="0" t="n">
        <v>0</v>
      </c>
      <c r="BN326" s="0" t="n">
        <v>0</v>
      </c>
      <c r="BO326" s="0" t="n">
        <v>0</v>
      </c>
      <c r="BP326" s="0" t="n">
        <v>0</v>
      </c>
      <c r="BQ326" s="0" t="n">
        <v>0</v>
      </c>
      <c r="BR326" s="0" t="n">
        <v>0</v>
      </c>
      <c r="BS326" s="0" t="n">
        <v>0</v>
      </c>
      <c r="BT326" s="0" t="n">
        <v>0</v>
      </c>
      <c r="BU326" s="0" t="n">
        <v>0</v>
      </c>
      <c r="BV326" s="0" t="n">
        <v>0</v>
      </c>
      <c r="BW326" s="0" t="n">
        <v>0</v>
      </c>
      <c r="CV326" s="0" t="n">
        <v>0</v>
      </c>
      <c r="CW326" s="0">
        <f>ROUND(Y326*Source!I834*DO326,7)</f>
        <v/>
      </c>
      <c r="CX326" s="0">
        <f>ROUND(Y326*Source!I834,7)</f>
        <v/>
      </c>
      <c r="CY326" s="0">
        <f>AB326</f>
        <v/>
      </c>
      <c r="CZ326" s="0">
        <f>AF326</f>
        <v/>
      </c>
      <c r="DA326" s="0">
        <f>AJ326</f>
        <v/>
      </c>
      <c r="DB326" s="0">
        <f>ROUND(ROUND(AT326*CZ326,2),2)</f>
        <v/>
      </c>
      <c r="DC326" s="0">
        <f>ROUND(ROUND(AT326*AG326,2),2)</f>
        <v/>
      </c>
      <c r="DD326" s="0" t="inlineStr"/>
      <c r="DE326" s="0" t="inlineStr"/>
      <c r="DF326" s="0">
        <f>ROUND(ROUND(AE326,0)*CX326,0)</f>
        <v/>
      </c>
      <c r="DG326" s="0">
        <f>ROUND(ROUND(AF326*AJ326,0)*CX326,0)</f>
        <v/>
      </c>
      <c r="DH326" s="0">
        <f>ROUND(ROUND(AG326*AK326,0)*CX326,0)</f>
        <v/>
      </c>
      <c r="DI326" s="0">
        <f>ROUND(ROUND(AH326,0)*CX326,0)</f>
        <v/>
      </c>
      <c r="DJ326" s="0">
        <f>DG326</f>
        <v/>
      </c>
      <c r="DK326" s="0" t="n">
        <v>0</v>
      </c>
      <c r="DL326" s="0" t="inlineStr"/>
      <c r="DM326" s="0" t="n">
        <v>0</v>
      </c>
      <c r="DN326" s="0" t="inlineStr"/>
      <c r="DO326" s="0" t="n">
        <v>0</v>
      </c>
    </row>
    <row r="327">
      <c r="A327" s="0">
        <f>ROW(Source!A834)</f>
        <v/>
      </c>
      <c r="B327" s="0" t="n">
        <v>78845955</v>
      </c>
      <c r="C327" s="0" t="n">
        <v>78847903</v>
      </c>
      <c r="D327" s="0" t="n">
        <v>29174913</v>
      </c>
      <c r="E327" s="0" t="n">
        <v>1</v>
      </c>
      <c r="F327" s="0" t="n">
        <v>1</v>
      </c>
      <c r="G327" s="0" t="n">
        <v>1</v>
      </c>
      <c r="H327" s="0" t="n">
        <v>2</v>
      </c>
      <c r="I327" s="0" t="inlineStr">
        <is>
          <t>400001</t>
        </is>
      </c>
      <c r="J327" s="0" t="inlineStr">
        <is>
          <t>ТСЭМ Московской обл., 400001, приказ Минстроя России №675/пр от 28.02.2017 № 264/пр</t>
        </is>
      </c>
      <c r="K327" s="0" t="inlineStr">
        <is>
          <t>Автомобили бортовые, грузоподъемность до 5 т</t>
        </is>
      </c>
      <c r="L327" s="0" t="n">
        <v>1368</v>
      </c>
      <c r="N327" s="0" t="n">
        <v>1011</v>
      </c>
      <c r="O327" s="0" t="inlineStr">
        <is>
          <t>маш.-ч</t>
        </is>
      </c>
      <c r="P327" s="0" t="inlineStr">
        <is>
          <t>маш.-ч</t>
        </is>
      </c>
      <c r="Q327" s="0" t="n">
        <v>1</v>
      </c>
      <c r="W327" s="0" t="n">
        <v>0</v>
      </c>
      <c r="X327" s="0" t="n">
        <v>1230759911</v>
      </c>
      <c r="Y327" s="0">
        <f>AT327</f>
        <v/>
      </c>
      <c r="AA327" s="0" t="n">
        <v>0</v>
      </c>
      <c r="AB327" s="0" t="n">
        <v>2177.51</v>
      </c>
      <c r="AC327" s="0" t="n">
        <v>606.1</v>
      </c>
      <c r="AD327" s="0" t="n">
        <v>0</v>
      </c>
      <c r="AE327" s="0" t="n">
        <v>0</v>
      </c>
      <c r="AF327" s="0" t="n">
        <v>87.17</v>
      </c>
      <c r="AG327" s="0" t="n">
        <v>11.6</v>
      </c>
      <c r="AH327" s="0" t="n">
        <v>0</v>
      </c>
      <c r="AI327" s="0" t="n">
        <v>1</v>
      </c>
      <c r="AJ327" s="0" t="n">
        <v>24.98</v>
      </c>
      <c r="AK327" s="0" t="n">
        <v>52.25</v>
      </c>
      <c r="AL327" s="0" t="n">
        <v>1</v>
      </c>
      <c r="AM327" s="0" t="n">
        <v>2</v>
      </c>
      <c r="AN327" s="0" t="n">
        <v>0</v>
      </c>
      <c r="AO327" s="0" t="n">
        <v>1</v>
      </c>
      <c r="AP327" s="0" t="n">
        <v>0</v>
      </c>
      <c r="AQ327" s="0" t="n">
        <v>0</v>
      </c>
      <c r="AR327" s="0" t="n">
        <v>0</v>
      </c>
      <c r="AS327" s="0" t="inlineStr"/>
      <c r="AT327" s="0" t="n">
        <v>0.15</v>
      </c>
      <c r="AU327" s="0" t="inlineStr"/>
      <c r="AV327" s="0" t="n">
        <v>0</v>
      </c>
      <c r="AW327" s="0" t="n">
        <v>2</v>
      </c>
      <c r="AX327" s="0" t="n">
        <v>78847907</v>
      </c>
      <c r="AY327" s="0" t="n">
        <v>1</v>
      </c>
      <c r="AZ327" s="0" t="n">
        <v>0</v>
      </c>
      <c r="BA327" s="0" t="n">
        <v>321</v>
      </c>
      <c r="BB327" s="0" t="n">
        <v>0</v>
      </c>
      <c r="BC327" s="0" t="n">
        <v>0</v>
      </c>
      <c r="BD327" s="0" t="n">
        <v>0</v>
      </c>
      <c r="BE327" s="0" t="n">
        <v>0</v>
      </c>
      <c r="BF327" s="0" t="n">
        <v>0</v>
      </c>
      <c r="BG327" s="0" t="n">
        <v>0</v>
      </c>
      <c r="BH327" s="0" t="n">
        <v>0</v>
      </c>
      <c r="BI327" s="0" t="n">
        <v>0</v>
      </c>
      <c r="BJ327" s="0" t="n">
        <v>0</v>
      </c>
      <c r="BK327" s="0" t="n">
        <v>0</v>
      </c>
      <c r="BL327" s="0" t="n">
        <v>0</v>
      </c>
      <c r="BM327" s="0" t="n">
        <v>0</v>
      </c>
      <c r="BN327" s="0" t="n">
        <v>0</v>
      </c>
      <c r="BO327" s="0" t="n">
        <v>0</v>
      </c>
      <c r="BP327" s="0" t="n">
        <v>0</v>
      </c>
      <c r="BQ327" s="0" t="n">
        <v>0</v>
      </c>
      <c r="BR327" s="0" t="n">
        <v>0</v>
      </c>
      <c r="BS327" s="0" t="n">
        <v>0</v>
      </c>
      <c r="BT327" s="0" t="n">
        <v>0</v>
      </c>
      <c r="BU327" s="0" t="n">
        <v>0</v>
      </c>
      <c r="BV327" s="0" t="n">
        <v>0</v>
      </c>
      <c r="BW327" s="0" t="n">
        <v>0</v>
      </c>
      <c r="CV327" s="0" t="n">
        <v>0</v>
      </c>
      <c r="CW327" s="0">
        <f>ROUND(Y327*Source!I834*DO327,7)</f>
        <v/>
      </c>
      <c r="CX327" s="0">
        <f>ROUND(Y327*Source!I834,7)</f>
        <v/>
      </c>
      <c r="CY327" s="0">
        <f>AB327</f>
        <v/>
      </c>
      <c r="CZ327" s="0">
        <f>AF327</f>
        <v/>
      </c>
      <c r="DA327" s="0">
        <f>AJ327</f>
        <v/>
      </c>
      <c r="DB327" s="0">
        <f>ROUND(ROUND(AT327*CZ327,2),2)</f>
        <v/>
      </c>
      <c r="DC327" s="0">
        <f>ROUND(ROUND(AT327*AG327,2),2)</f>
        <v/>
      </c>
      <c r="DD327" s="0" t="inlineStr"/>
      <c r="DE327" s="0" t="inlineStr"/>
      <c r="DF327" s="0">
        <f>ROUND(ROUND(AE327,0)*CX327,0)</f>
        <v/>
      </c>
      <c r="DG327" s="0">
        <f>ROUND(ROUND(AF327*AJ327,0)*CX327,0)</f>
        <v/>
      </c>
      <c r="DH327" s="0">
        <f>ROUND(ROUND(AG327*AK327,0)*CX327,0)</f>
        <v/>
      </c>
      <c r="DI327" s="0">
        <f>ROUND(ROUND(AH327,0)*CX327,0)</f>
        <v/>
      </c>
      <c r="DJ327" s="0">
        <f>DG327</f>
        <v/>
      </c>
      <c r="DK327" s="0" t="n">
        <v>0</v>
      </c>
      <c r="DL327" s="0" t="inlineStr"/>
      <c r="DM327" s="0" t="n">
        <v>0</v>
      </c>
      <c r="DN327" s="0" t="inlineStr"/>
      <c r="DO327" s="0" t="n">
        <v>0</v>
      </c>
    </row>
    <row r="328">
      <c r="A328" s="0">
        <f>ROW(Source!A834)</f>
        <v/>
      </c>
      <c r="B328" s="0" t="n">
        <v>78845955</v>
      </c>
      <c r="C328" s="0" t="n">
        <v>78847903</v>
      </c>
      <c r="D328" s="0" t="n">
        <v>29107779</v>
      </c>
      <c r="E328" s="0" t="n">
        <v>1</v>
      </c>
      <c r="F328" s="0" t="n">
        <v>1</v>
      </c>
      <c r="G328" s="0" t="n">
        <v>1</v>
      </c>
      <c r="H328" s="0" t="n">
        <v>3</v>
      </c>
      <c r="I328" s="0" t="inlineStr">
        <is>
          <t>101-1596</t>
        </is>
      </c>
      <c r="J328" s="0" t="inlineStr">
        <is>
          <t>ТССЦ Московской обл., 101-1596, приказ Минстроя России №675/пр от 28.02.2017 № 254/пр</t>
        </is>
      </c>
      <c r="K328" s="0" t="inlineStr">
        <is>
          <t>Шкурка шлифовальная двухслойная с зернистостью 40-25</t>
        </is>
      </c>
      <c r="L328" s="0" t="n">
        <v>1327</v>
      </c>
      <c r="N328" s="0" t="n">
        <v>1005</v>
      </c>
      <c r="O328" s="0" t="inlineStr">
        <is>
          <t>м2</t>
        </is>
      </c>
      <c r="P328" s="0" t="inlineStr">
        <is>
          <t>м2</t>
        </is>
      </c>
      <c r="Q328" s="0" t="n">
        <v>1</v>
      </c>
      <c r="W328" s="0" t="n">
        <v>0</v>
      </c>
      <c r="X328" s="0" t="n">
        <v>-1827594923</v>
      </c>
      <c r="Y328" s="0">
        <f>AT328</f>
        <v/>
      </c>
      <c r="AA328" s="0" t="n">
        <v>390.47</v>
      </c>
      <c r="AB328" s="0" t="n">
        <v>0</v>
      </c>
      <c r="AC328" s="0" t="n">
        <v>0</v>
      </c>
      <c r="AD328" s="0" t="n">
        <v>0</v>
      </c>
      <c r="AE328" s="0" t="n">
        <v>72.31</v>
      </c>
      <c r="AF328" s="0" t="n">
        <v>0</v>
      </c>
      <c r="AG328" s="0" t="n">
        <v>0</v>
      </c>
      <c r="AH328" s="0" t="n">
        <v>0</v>
      </c>
      <c r="AI328" s="0" t="n">
        <v>5.4</v>
      </c>
      <c r="AJ328" s="0" t="n">
        <v>1</v>
      </c>
      <c r="AK328" s="0" t="n">
        <v>1</v>
      </c>
      <c r="AL328" s="0" t="n">
        <v>1</v>
      </c>
      <c r="AM328" s="0" t="n">
        <v>2</v>
      </c>
      <c r="AN328" s="0" t="n">
        <v>0</v>
      </c>
      <c r="AO328" s="0" t="n">
        <v>1</v>
      </c>
      <c r="AP328" s="0" t="n">
        <v>0</v>
      </c>
      <c r="AQ328" s="0" t="n">
        <v>0</v>
      </c>
      <c r="AR328" s="0" t="n">
        <v>0</v>
      </c>
      <c r="AS328" s="0" t="inlineStr"/>
      <c r="AT328" s="0" t="n">
        <v>0.84</v>
      </c>
      <c r="AU328" s="0" t="inlineStr"/>
      <c r="AV328" s="0" t="n">
        <v>0</v>
      </c>
      <c r="AW328" s="0" t="n">
        <v>2</v>
      </c>
      <c r="AX328" s="0" t="n">
        <v>78847908</v>
      </c>
      <c r="AY328" s="0" t="n">
        <v>1</v>
      </c>
      <c r="AZ328" s="0" t="n">
        <v>0</v>
      </c>
      <c r="BA328" s="0" t="n">
        <v>322</v>
      </c>
      <c r="BB328" s="0" t="n">
        <v>0</v>
      </c>
      <c r="BC328" s="0" t="n">
        <v>0</v>
      </c>
      <c r="BD328" s="0" t="n">
        <v>0</v>
      </c>
      <c r="BE328" s="0" t="n">
        <v>0</v>
      </c>
      <c r="BF328" s="0" t="n">
        <v>0</v>
      </c>
      <c r="BG328" s="0" t="n">
        <v>0</v>
      </c>
      <c r="BH328" s="0" t="n">
        <v>0</v>
      </c>
      <c r="BI328" s="0" t="n">
        <v>0</v>
      </c>
      <c r="BJ328" s="0" t="n">
        <v>0</v>
      </c>
      <c r="BK328" s="0" t="n">
        <v>0</v>
      </c>
      <c r="BL328" s="0" t="n">
        <v>0</v>
      </c>
      <c r="BM328" s="0" t="n">
        <v>0</v>
      </c>
      <c r="BN328" s="0" t="n">
        <v>0</v>
      </c>
      <c r="BO328" s="0" t="n">
        <v>0</v>
      </c>
      <c r="BP328" s="0" t="n">
        <v>0</v>
      </c>
      <c r="BQ328" s="0" t="n">
        <v>0</v>
      </c>
      <c r="BR328" s="0" t="n">
        <v>0</v>
      </c>
      <c r="BS328" s="0" t="n">
        <v>0</v>
      </c>
      <c r="BT328" s="0" t="n">
        <v>0</v>
      </c>
      <c r="BU328" s="0" t="n">
        <v>0</v>
      </c>
      <c r="BV328" s="0" t="n">
        <v>0</v>
      </c>
      <c r="BW328" s="0" t="n">
        <v>0</v>
      </c>
      <c r="CV328" s="0" t="n">
        <v>0</v>
      </c>
      <c r="CW328" s="0" t="n">
        <v>0</v>
      </c>
      <c r="CX328" s="0">
        <f>ROUND(Y328*Source!I834,7)</f>
        <v/>
      </c>
      <c r="CY328" s="0">
        <f>AA328</f>
        <v/>
      </c>
      <c r="CZ328" s="0">
        <f>AE328</f>
        <v/>
      </c>
      <c r="DA328" s="0">
        <f>AI328</f>
        <v/>
      </c>
      <c r="DB328" s="0">
        <f>ROUND(ROUND(AT328*CZ328,2),2)</f>
        <v/>
      </c>
      <c r="DC328" s="0">
        <f>ROUND(ROUND(AT328*AG328,2),2)</f>
        <v/>
      </c>
      <c r="DD328" s="0" t="inlineStr"/>
      <c r="DE328" s="0" t="inlineStr"/>
      <c r="DF328" s="0">
        <f>ROUND(ROUND(AE328*AI328,0)*CX328,0)</f>
        <v/>
      </c>
      <c r="DG328" s="0">
        <f>ROUND(ROUND(AF328,0)*CX328,0)</f>
        <v/>
      </c>
      <c r="DH328" s="0">
        <f>ROUND(ROUND(AG328,0)*CX328,0)</f>
        <v/>
      </c>
      <c r="DI328" s="0">
        <f>ROUND(ROUND(AH328,0)*CX328,0)</f>
        <v/>
      </c>
      <c r="DJ328" s="0">
        <f>DF328</f>
        <v/>
      </c>
      <c r="DK328" s="0" t="n">
        <v>0</v>
      </c>
      <c r="DL328" s="0" t="inlineStr"/>
      <c r="DM328" s="0" t="n">
        <v>0</v>
      </c>
      <c r="DN328" s="0" t="inlineStr"/>
      <c r="DO328" s="0" t="n">
        <v>0</v>
      </c>
    </row>
    <row r="329">
      <c r="A329" s="0">
        <f>ROW(Source!A834)</f>
        <v/>
      </c>
      <c r="B329" s="0" t="n">
        <v>78845955</v>
      </c>
      <c r="C329" s="0" t="n">
        <v>78847903</v>
      </c>
      <c r="D329" s="0" t="n">
        <v>29109797</v>
      </c>
      <c r="E329" s="0" t="n">
        <v>1</v>
      </c>
      <c r="F329" s="0" t="n">
        <v>1</v>
      </c>
      <c r="G329" s="0" t="n">
        <v>1</v>
      </c>
      <c r="H329" s="0" t="n">
        <v>3</v>
      </c>
      <c r="I329" s="0" t="inlineStr">
        <is>
          <t>101-1712</t>
        </is>
      </c>
      <c r="J329" s="0" t="inlineStr">
        <is>
          <t>ТССЦ Московской обл., 101-1712, приказ Минстроя России №675/пр от 28.02.2017 № 254/пр</t>
        </is>
      </c>
      <c r="K329" s="0" t="inlineStr">
        <is>
          <t>Шпатлевка клеевая</t>
        </is>
      </c>
      <c r="L329" s="0" t="n">
        <v>1348</v>
      </c>
      <c r="N329" s="0" t="n">
        <v>1009</v>
      </c>
      <c r="O329" s="0" t="inlineStr">
        <is>
          <t>т</t>
        </is>
      </c>
      <c r="P329" s="0" t="inlineStr">
        <is>
          <t>т</t>
        </is>
      </c>
      <c r="Q329" s="0" t="n">
        <v>1000</v>
      </c>
      <c r="W329" s="0" t="n">
        <v>0</v>
      </c>
      <c r="X329" s="0" t="n">
        <v>-1515146857</v>
      </c>
      <c r="Y329" s="0">
        <f>AT329</f>
        <v/>
      </c>
      <c r="AA329" s="0" t="n">
        <v>27911.13</v>
      </c>
      <c r="AB329" s="0" t="n">
        <v>0</v>
      </c>
      <c r="AC329" s="0" t="n">
        <v>0</v>
      </c>
      <c r="AD329" s="0" t="n">
        <v>0</v>
      </c>
      <c r="AE329" s="0" t="n">
        <v>4294.02</v>
      </c>
      <c r="AF329" s="0" t="n">
        <v>0</v>
      </c>
      <c r="AG329" s="0" t="n">
        <v>0</v>
      </c>
      <c r="AH329" s="0" t="n">
        <v>0</v>
      </c>
      <c r="AI329" s="0" t="n">
        <v>6.5</v>
      </c>
      <c r="AJ329" s="0" t="n">
        <v>1</v>
      </c>
      <c r="AK329" s="0" t="n">
        <v>1</v>
      </c>
      <c r="AL329" s="0" t="n">
        <v>1</v>
      </c>
      <c r="AM329" s="0" t="n">
        <v>2</v>
      </c>
      <c r="AN329" s="0" t="n">
        <v>0</v>
      </c>
      <c r="AO329" s="0" t="n">
        <v>1</v>
      </c>
      <c r="AP329" s="0" t="n">
        <v>0</v>
      </c>
      <c r="AQ329" s="0" t="n">
        <v>0</v>
      </c>
      <c r="AR329" s="0" t="n">
        <v>0</v>
      </c>
      <c r="AS329" s="0" t="inlineStr"/>
      <c r="AT329" s="0" t="n">
        <v>0.051</v>
      </c>
      <c r="AU329" s="0" t="inlineStr"/>
      <c r="AV329" s="0" t="n">
        <v>0</v>
      </c>
      <c r="AW329" s="0" t="n">
        <v>2</v>
      </c>
      <c r="AX329" s="0" t="n">
        <v>78847909</v>
      </c>
      <c r="AY329" s="0" t="n">
        <v>1</v>
      </c>
      <c r="AZ329" s="0" t="n">
        <v>0</v>
      </c>
      <c r="BA329" s="0" t="n">
        <v>323</v>
      </c>
      <c r="BB329" s="0" t="n">
        <v>0</v>
      </c>
      <c r="BC329" s="0" t="n">
        <v>0</v>
      </c>
      <c r="BD329" s="0" t="n">
        <v>0</v>
      </c>
      <c r="BE329" s="0" t="n">
        <v>0</v>
      </c>
      <c r="BF329" s="0" t="n">
        <v>0</v>
      </c>
      <c r="BG329" s="0" t="n">
        <v>0</v>
      </c>
      <c r="BH329" s="0" t="n">
        <v>0</v>
      </c>
      <c r="BI329" s="0" t="n">
        <v>0</v>
      </c>
      <c r="BJ329" s="0" t="n">
        <v>0</v>
      </c>
      <c r="BK329" s="0" t="n">
        <v>0</v>
      </c>
      <c r="BL329" s="0" t="n">
        <v>0</v>
      </c>
      <c r="BM329" s="0" t="n">
        <v>0</v>
      </c>
      <c r="BN329" s="0" t="n">
        <v>0</v>
      </c>
      <c r="BO329" s="0" t="n">
        <v>0</v>
      </c>
      <c r="BP329" s="0" t="n">
        <v>0</v>
      </c>
      <c r="BQ329" s="0" t="n">
        <v>0</v>
      </c>
      <c r="BR329" s="0" t="n">
        <v>0</v>
      </c>
      <c r="BS329" s="0" t="n">
        <v>0</v>
      </c>
      <c r="BT329" s="0" t="n">
        <v>0</v>
      </c>
      <c r="BU329" s="0" t="n">
        <v>0</v>
      </c>
      <c r="BV329" s="0" t="n">
        <v>0</v>
      </c>
      <c r="BW329" s="0" t="n">
        <v>0</v>
      </c>
      <c r="CV329" s="0" t="n">
        <v>0</v>
      </c>
      <c r="CW329" s="0" t="n">
        <v>0</v>
      </c>
      <c r="CX329" s="0">
        <f>ROUND(Y329*Source!I834,7)</f>
        <v/>
      </c>
      <c r="CY329" s="0">
        <f>AA329</f>
        <v/>
      </c>
      <c r="CZ329" s="0">
        <f>AE329</f>
        <v/>
      </c>
      <c r="DA329" s="0">
        <f>AI329</f>
        <v/>
      </c>
      <c r="DB329" s="0">
        <f>ROUND(ROUND(AT329*CZ329,2),2)</f>
        <v/>
      </c>
      <c r="DC329" s="0">
        <f>ROUND(ROUND(AT329*AG329,2),2)</f>
        <v/>
      </c>
      <c r="DD329" s="0" t="inlineStr"/>
      <c r="DE329" s="0" t="inlineStr"/>
      <c r="DF329" s="0">
        <f>ROUND(ROUND(AE329*AI329,0)*CX329,0)</f>
        <v/>
      </c>
      <c r="DG329" s="0">
        <f>ROUND(ROUND(AF329,0)*CX329,0)</f>
        <v/>
      </c>
      <c r="DH329" s="0">
        <f>ROUND(ROUND(AG329,0)*CX329,0)</f>
        <v/>
      </c>
      <c r="DI329" s="0">
        <f>ROUND(ROUND(AH329,0)*CX329,0)</f>
        <v/>
      </c>
      <c r="DJ329" s="0">
        <f>DF329</f>
        <v/>
      </c>
      <c r="DK329" s="0" t="n">
        <v>0</v>
      </c>
      <c r="DL329" s="0" t="inlineStr"/>
      <c r="DM329" s="0" t="n">
        <v>0</v>
      </c>
      <c r="DN329" s="0" t="inlineStr"/>
      <c r="DO329" s="0" t="n">
        <v>0</v>
      </c>
    </row>
    <row r="330">
      <c r="A330" s="0">
        <f>ROW(Source!A834)</f>
        <v/>
      </c>
      <c r="B330" s="0" t="n">
        <v>78845955</v>
      </c>
      <c r="C330" s="0" t="n">
        <v>78847903</v>
      </c>
      <c r="D330" s="0" t="n">
        <v>29107800</v>
      </c>
      <c r="E330" s="0" t="n">
        <v>1</v>
      </c>
      <c r="F330" s="0" t="n">
        <v>1</v>
      </c>
      <c r="G330" s="0" t="n">
        <v>1</v>
      </c>
      <c r="H330" s="0" t="n">
        <v>3</v>
      </c>
      <c r="I330" s="0" t="inlineStr">
        <is>
          <t>101-1757</t>
        </is>
      </c>
      <c r="J330" s="0" t="inlineStr">
        <is>
          <t>ТССЦ Московской обл., 101-1757, приказ Минстроя России №675/пр от 28.02.2017 № 254/пр</t>
        </is>
      </c>
      <c r="K330" s="0" t="inlineStr">
        <is>
          <t>Ветошь</t>
        </is>
      </c>
      <c r="L330" s="0" t="n">
        <v>1346</v>
      </c>
      <c r="N330" s="0" t="n">
        <v>1009</v>
      </c>
      <c r="O330" s="0" t="inlineStr">
        <is>
          <t>кг</t>
        </is>
      </c>
      <c r="P330" s="0" t="inlineStr">
        <is>
          <t>кг</t>
        </is>
      </c>
      <c r="Q330" s="0" t="n">
        <v>1</v>
      </c>
      <c r="W330" s="0" t="n">
        <v>0</v>
      </c>
      <c r="X330" s="0" t="n">
        <v>644139035</v>
      </c>
      <c r="Y330" s="0">
        <f>AT330</f>
        <v/>
      </c>
      <c r="AA330" s="0" t="n">
        <v>114.7</v>
      </c>
      <c r="AB330" s="0" t="n">
        <v>0</v>
      </c>
      <c r="AC330" s="0" t="n">
        <v>0</v>
      </c>
      <c r="AD330" s="0" t="n">
        <v>0</v>
      </c>
      <c r="AE330" s="0" t="n">
        <v>1.81</v>
      </c>
      <c r="AF330" s="0" t="n">
        <v>0</v>
      </c>
      <c r="AG330" s="0" t="n">
        <v>0</v>
      </c>
      <c r="AH330" s="0" t="n">
        <v>0</v>
      </c>
      <c r="AI330" s="0" t="n">
        <v>63.37</v>
      </c>
      <c r="AJ330" s="0" t="n">
        <v>1</v>
      </c>
      <c r="AK330" s="0" t="n">
        <v>1</v>
      </c>
      <c r="AL330" s="0" t="n">
        <v>1</v>
      </c>
      <c r="AM330" s="0" t="n">
        <v>2</v>
      </c>
      <c r="AN330" s="0" t="n">
        <v>0</v>
      </c>
      <c r="AO330" s="0" t="n">
        <v>1</v>
      </c>
      <c r="AP330" s="0" t="n">
        <v>0</v>
      </c>
      <c r="AQ330" s="0" t="n">
        <v>0</v>
      </c>
      <c r="AR330" s="0" t="n">
        <v>0</v>
      </c>
      <c r="AS330" s="0" t="inlineStr"/>
      <c r="AT330" s="0" t="n">
        <v>0.31</v>
      </c>
      <c r="AU330" s="0" t="inlineStr"/>
      <c r="AV330" s="0" t="n">
        <v>0</v>
      </c>
      <c r="AW330" s="0" t="n">
        <v>2</v>
      </c>
      <c r="AX330" s="0" t="n">
        <v>78847910</v>
      </c>
      <c r="AY330" s="0" t="n">
        <v>1</v>
      </c>
      <c r="AZ330" s="0" t="n">
        <v>0</v>
      </c>
      <c r="BA330" s="0" t="n">
        <v>324</v>
      </c>
      <c r="BB330" s="0" t="n">
        <v>0</v>
      </c>
      <c r="BC330" s="0" t="n">
        <v>0</v>
      </c>
      <c r="BD330" s="0" t="n">
        <v>0</v>
      </c>
      <c r="BE330" s="0" t="n">
        <v>0</v>
      </c>
      <c r="BF330" s="0" t="n">
        <v>0</v>
      </c>
      <c r="BG330" s="0" t="n">
        <v>0</v>
      </c>
      <c r="BH330" s="0" t="n">
        <v>0</v>
      </c>
      <c r="BI330" s="0" t="n">
        <v>0</v>
      </c>
      <c r="BJ330" s="0" t="n">
        <v>0</v>
      </c>
      <c r="BK330" s="0" t="n">
        <v>0</v>
      </c>
      <c r="BL330" s="0" t="n">
        <v>0</v>
      </c>
      <c r="BM330" s="0" t="n">
        <v>0</v>
      </c>
      <c r="BN330" s="0" t="n">
        <v>0</v>
      </c>
      <c r="BO330" s="0" t="n">
        <v>0</v>
      </c>
      <c r="BP330" s="0" t="n">
        <v>0</v>
      </c>
      <c r="BQ330" s="0" t="n">
        <v>0</v>
      </c>
      <c r="BR330" s="0" t="n">
        <v>0</v>
      </c>
      <c r="BS330" s="0" t="n">
        <v>0</v>
      </c>
      <c r="BT330" s="0" t="n">
        <v>0</v>
      </c>
      <c r="BU330" s="0" t="n">
        <v>0</v>
      </c>
      <c r="BV330" s="0" t="n">
        <v>0</v>
      </c>
      <c r="BW330" s="0" t="n">
        <v>0</v>
      </c>
      <c r="CV330" s="0" t="n">
        <v>0</v>
      </c>
      <c r="CW330" s="0" t="n">
        <v>0</v>
      </c>
      <c r="CX330" s="0">
        <f>ROUND(Y330*Source!I834,7)</f>
        <v/>
      </c>
      <c r="CY330" s="0">
        <f>AA330</f>
        <v/>
      </c>
      <c r="CZ330" s="0">
        <f>AE330</f>
        <v/>
      </c>
      <c r="DA330" s="0">
        <f>AI330</f>
        <v/>
      </c>
      <c r="DB330" s="0">
        <f>ROUND(ROUND(AT330*CZ330,2),2)</f>
        <v/>
      </c>
      <c r="DC330" s="0">
        <f>ROUND(ROUND(AT330*AG330,2),2)</f>
        <v/>
      </c>
      <c r="DD330" s="0" t="inlineStr"/>
      <c r="DE330" s="0" t="inlineStr"/>
      <c r="DF330" s="0">
        <f>ROUND(ROUND(AE330*AI330,0)*CX330,0)</f>
        <v/>
      </c>
      <c r="DG330" s="0">
        <f>ROUND(ROUND(AF330,0)*CX330,0)</f>
        <v/>
      </c>
      <c r="DH330" s="0">
        <f>ROUND(ROUND(AG330,0)*CX330,0)</f>
        <v/>
      </c>
      <c r="DI330" s="0">
        <f>ROUND(ROUND(AH330,0)*CX330,0)</f>
        <v/>
      </c>
      <c r="DJ330" s="0">
        <f>DF330</f>
        <v/>
      </c>
      <c r="DK330" s="0" t="n">
        <v>0</v>
      </c>
      <c r="DL330" s="0" t="inlineStr"/>
      <c r="DM330" s="0" t="n">
        <v>0</v>
      </c>
      <c r="DN330" s="0" t="inlineStr"/>
      <c r="DO330" s="0" t="n">
        <v>0</v>
      </c>
    </row>
    <row r="331">
      <c r="A331" s="0">
        <f>ROW(Source!A834)</f>
        <v/>
      </c>
      <c r="B331" s="0" t="n">
        <v>78845955</v>
      </c>
      <c r="C331" s="0" t="n">
        <v>78847903</v>
      </c>
      <c r="D331" s="0" t="n">
        <v>29110439</v>
      </c>
      <c r="E331" s="0" t="n">
        <v>1</v>
      </c>
      <c r="F331" s="0" t="n">
        <v>1</v>
      </c>
      <c r="G331" s="0" t="n">
        <v>1</v>
      </c>
      <c r="H331" s="0" t="n">
        <v>3</v>
      </c>
      <c r="I331" s="0" t="inlineStr">
        <is>
          <t>101-1959</t>
        </is>
      </c>
      <c r="J331" s="0" t="inlineStr">
        <is>
          <t>ТССЦ Московской обл., 101-1959, приказ Минстроя России №675/пр от 28.02.2017 № 254/пр</t>
        </is>
      </c>
      <c r="K331" s="0" t="inlineStr">
        <is>
          <t>Краска водоэмульсионная ВЭАК-1180</t>
        </is>
      </c>
      <c r="L331" s="0" t="n">
        <v>1348</v>
      </c>
      <c r="N331" s="0" t="n">
        <v>1009</v>
      </c>
      <c r="O331" s="0" t="inlineStr">
        <is>
          <t>т</t>
        </is>
      </c>
      <c r="P331" s="0" t="inlineStr">
        <is>
          <t>т</t>
        </is>
      </c>
      <c r="Q331" s="0" t="n">
        <v>1000</v>
      </c>
      <c r="W331" s="0" t="n">
        <v>0</v>
      </c>
      <c r="X331" s="0" t="n">
        <v>-764270001</v>
      </c>
      <c r="Y331" s="0">
        <f>AT331</f>
        <v/>
      </c>
      <c r="AA331" s="0" t="n">
        <v>84526.31</v>
      </c>
      <c r="AB331" s="0" t="n">
        <v>0</v>
      </c>
      <c r="AC331" s="0" t="n">
        <v>0</v>
      </c>
      <c r="AD331" s="0" t="n">
        <v>0</v>
      </c>
      <c r="AE331" s="0" t="n">
        <v>15481.01</v>
      </c>
      <c r="AF331" s="0" t="n">
        <v>0</v>
      </c>
      <c r="AG331" s="0" t="n">
        <v>0</v>
      </c>
      <c r="AH331" s="0" t="n">
        <v>0</v>
      </c>
      <c r="AI331" s="0" t="n">
        <v>5.46</v>
      </c>
      <c r="AJ331" s="0" t="n">
        <v>1</v>
      </c>
      <c r="AK331" s="0" t="n">
        <v>1</v>
      </c>
      <c r="AL331" s="0" t="n">
        <v>1</v>
      </c>
      <c r="AM331" s="0" t="n">
        <v>2</v>
      </c>
      <c r="AN331" s="0" t="n">
        <v>0</v>
      </c>
      <c r="AO331" s="0" t="n">
        <v>1</v>
      </c>
      <c r="AP331" s="0" t="n">
        <v>0</v>
      </c>
      <c r="AQ331" s="0" t="n">
        <v>0</v>
      </c>
      <c r="AR331" s="0" t="n">
        <v>0</v>
      </c>
      <c r="AS331" s="0" t="inlineStr"/>
      <c r="AT331" s="0" t="n">
        <v>0.063</v>
      </c>
      <c r="AU331" s="0" t="inlineStr"/>
      <c r="AV331" s="0" t="n">
        <v>0</v>
      </c>
      <c r="AW331" s="0" t="n">
        <v>2</v>
      </c>
      <c r="AX331" s="0" t="n">
        <v>78847911</v>
      </c>
      <c r="AY331" s="0" t="n">
        <v>1</v>
      </c>
      <c r="AZ331" s="0" t="n">
        <v>0</v>
      </c>
      <c r="BA331" s="0" t="n">
        <v>325</v>
      </c>
      <c r="BB331" s="0" t="n">
        <v>0</v>
      </c>
      <c r="BC331" s="0" t="n">
        <v>0</v>
      </c>
      <c r="BD331" s="0" t="n">
        <v>0</v>
      </c>
      <c r="BE331" s="0" t="n">
        <v>0</v>
      </c>
      <c r="BF331" s="0" t="n">
        <v>0</v>
      </c>
      <c r="BG331" s="0" t="n">
        <v>0</v>
      </c>
      <c r="BH331" s="0" t="n">
        <v>0</v>
      </c>
      <c r="BI331" s="0" t="n">
        <v>0</v>
      </c>
      <c r="BJ331" s="0" t="n">
        <v>0</v>
      </c>
      <c r="BK331" s="0" t="n">
        <v>0</v>
      </c>
      <c r="BL331" s="0" t="n">
        <v>0</v>
      </c>
      <c r="BM331" s="0" t="n">
        <v>0</v>
      </c>
      <c r="BN331" s="0" t="n">
        <v>0</v>
      </c>
      <c r="BO331" s="0" t="n">
        <v>0</v>
      </c>
      <c r="BP331" s="0" t="n">
        <v>0</v>
      </c>
      <c r="BQ331" s="0" t="n">
        <v>0</v>
      </c>
      <c r="BR331" s="0" t="n">
        <v>0</v>
      </c>
      <c r="BS331" s="0" t="n">
        <v>0</v>
      </c>
      <c r="BT331" s="0" t="n">
        <v>0</v>
      </c>
      <c r="BU331" s="0" t="n">
        <v>0</v>
      </c>
      <c r="BV331" s="0" t="n">
        <v>0</v>
      </c>
      <c r="BW331" s="0" t="n">
        <v>0</v>
      </c>
      <c r="CV331" s="0" t="n">
        <v>0</v>
      </c>
      <c r="CW331" s="0" t="n">
        <v>0</v>
      </c>
      <c r="CX331" s="0">
        <f>ROUND(Y331*Source!I834,7)</f>
        <v/>
      </c>
      <c r="CY331" s="0">
        <f>AA331</f>
        <v/>
      </c>
      <c r="CZ331" s="0">
        <f>AE331</f>
        <v/>
      </c>
      <c r="DA331" s="0">
        <f>AI331</f>
        <v/>
      </c>
      <c r="DB331" s="0">
        <f>ROUND(ROUND(AT331*CZ331,2),2)</f>
        <v/>
      </c>
      <c r="DC331" s="0">
        <f>ROUND(ROUND(AT331*AG331,2),2)</f>
        <v/>
      </c>
      <c r="DD331" s="0" t="inlineStr"/>
      <c r="DE331" s="0" t="inlineStr"/>
      <c r="DF331" s="0">
        <f>ROUND(ROUND(AE331*AI331,0)*CX331,0)</f>
        <v/>
      </c>
      <c r="DG331" s="0">
        <f>ROUND(ROUND(AF331,0)*CX331,0)</f>
        <v/>
      </c>
      <c r="DH331" s="0">
        <f>ROUND(ROUND(AG331,0)*CX331,0)</f>
        <v/>
      </c>
      <c r="DI331" s="0">
        <f>ROUND(ROUND(AH331,0)*CX331,0)</f>
        <v/>
      </c>
      <c r="DJ331" s="0">
        <f>DF331</f>
        <v/>
      </c>
      <c r="DK331" s="0" t="n">
        <v>0</v>
      </c>
      <c r="DL331" s="0" t="inlineStr"/>
      <c r="DM331" s="0" t="n">
        <v>0</v>
      </c>
      <c r="DN331" s="0" t="inlineStr"/>
      <c r="DO331" s="0" t="n">
        <v>0</v>
      </c>
    </row>
    <row r="332">
      <c r="A332" s="0">
        <f>ROW(Source!A873)</f>
        <v/>
      </c>
      <c r="B332" s="0" t="n">
        <v>78845955</v>
      </c>
      <c r="C332" s="0" t="n">
        <v>78847984</v>
      </c>
      <c r="D332" s="0" t="n">
        <v>18407150</v>
      </c>
      <c r="E332" s="0" t="n">
        <v>1</v>
      </c>
      <c r="F332" s="0" t="n">
        <v>1</v>
      </c>
      <c r="G332" s="0" t="n">
        <v>1</v>
      </c>
      <c r="H332" s="0" t="n">
        <v>1</v>
      </c>
      <c r="I332" s="0" t="inlineStr">
        <is>
          <t>1-1030-90</t>
        </is>
      </c>
      <c r="J332" s="0" t="inlineStr"/>
      <c r="K332" s="0" t="inlineStr">
        <is>
          <t>Рабочий строитель среднего разряда 3</t>
        </is>
      </c>
      <c r="L332" s="0" t="n">
        <v>1369</v>
      </c>
      <c r="N332" s="0" t="n">
        <v>1013</v>
      </c>
      <c r="O332" s="0" t="inlineStr">
        <is>
          <t>чел.-ч</t>
        </is>
      </c>
      <c r="P332" s="0" t="inlineStr">
        <is>
          <t>чел.-ч</t>
        </is>
      </c>
      <c r="Q332" s="0" t="n">
        <v>1</v>
      </c>
      <c r="W332" s="0" t="n">
        <v>0</v>
      </c>
      <c r="X332" s="0" t="n">
        <v>-931037793</v>
      </c>
      <c r="Y332" s="0">
        <f>AT332</f>
        <v/>
      </c>
      <c r="AA332" s="0" t="n">
        <v>0</v>
      </c>
      <c r="AB332" s="0" t="n">
        <v>0</v>
      </c>
      <c r="AC332" s="0" t="n">
        <v>0</v>
      </c>
      <c r="AD332" s="0" t="n">
        <v>8.529999999999999</v>
      </c>
      <c r="AE332" s="0" t="n">
        <v>0</v>
      </c>
      <c r="AF332" s="0" t="n">
        <v>0</v>
      </c>
      <c r="AG332" s="0" t="n">
        <v>0</v>
      </c>
      <c r="AH332" s="0" t="n">
        <v>8.529999999999999</v>
      </c>
      <c r="AI332" s="0" t="n">
        <v>1</v>
      </c>
      <c r="AJ332" s="0" t="n">
        <v>1</v>
      </c>
      <c r="AK332" s="0" t="n">
        <v>1</v>
      </c>
      <c r="AL332" s="0" t="n">
        <v>1</v>
      </c>
      <c r="AM332" s="0" t="n">
        <v>-2</v>
      </c>
      <c r="AN332" s="0" t="n">
        <v>0</v>
      </c>
      <c r="AO332" s="0" t="n">
        <v>1</v>
      </c>
      <c r="AP332" s="0" t="n">
        <v>1</v>
      </c>
      <c r="AQ332" s="0" t="n">
        <v>0</v>
      </c>
      <c r="AR332" s="0" t="n">
        <v>0</v>
      </c>
      <c r="AS332" s="0" t="inlineStr"/>
      <c r="AT332" s="0" t="n">
        <v>37.8</v>
      </c>
      <c r="AU332" s="0" t="inlineStr"/>
      <c r="AV332" s="0" t="n">
        <v>1</v>
      </c>
      <c r="AW332" s="0" t="n">
        <v>2</v>
      </c>
      <c r="AX332" s="0" t="n">
        <v>78847986</v>
      </c>
      <c r="AY332" s="0" t="n">
        <v>1</v>
      </c>
      <c r="AZ332" s="0" t="n">
        <v>0</v>
      </c>
      <c r="BA332" s="0" t="n">
        <v>326</v>
      </c>
      <c r="BB332" s="0" t="n">
        <v>0</v>
      </c>
      <c r="BC332" s="0" t="n">
        <v>0</v>
      </c>
      <c r="BD332" s="0" t="n">
        <v>0</v>
      </c>
      <c r="BE332" s="0" t="n">
        <v>0</v>
      </c>
      <c r="BF332" s="0" t="n">
        <v>0</v>
      </c>
      <c r="BG332" s="0" t="n">
        <v>0</v>
      </c>
      <c r="BH332" s="0" t="n">
        <v>0</v>
      </c>
      <c r="BI332" s="0" t="n">
        <v>0</v>
      </c>
      <c r="BJ332" s="0" t="n">
        <v>0</v>
      </c>
      <c r="BK332" s="0" t="n">
        <v>0</v>
      </c>
      <c r="BL332" s="0" t="n">
        <v>0</v>
      </c>
      <c r="BM332" s="0" t="n">
        <v>0</v>
      </c>
      <c r="BN332" s="0" t="n">
        <v>0</v>
      </c>
      <c r="BO332" s="0" t="n">
        <v>0</v>
      </c>
      <c r="BP332" s="0" t="n">
        <v>0</v>
      </c>
      <c r="BQ332" s="0" t="n">
        <v>0</v>
      </c>
      <c r="BR332" s="0" t="n">
        <v>0</v>
      </c>
      <c r="BS332" s="0" t="n">
        <v>0</v>
      </c>
      <c r="BT332" s="0" t="n">
        <v>0</v>
      </c>
      <c r="BU332" s="0" t="n">
        <v>0</v>
      </c>
      <c r="BV332" s="0" t="n">
        <v>0</v>
      </c>
      <c r="BW332" s="0" t="n">
        <v>0</v>
      </c>
      <c r="CU332" s="0">
        <f>ROUND(AT332*Source!I873*AH332*AL332,0)</f>
        <v/>
      </c>
      <c r="CV332" s="0">
        <f>ROUND(Y332*Source!I873,7)</f>
        <v/>
      </c>
      <c r="CW332" s="0" t="n">
        <v>0</v>
      </c>
      <c r="CX332" s="0">
        <f>ROUND(Y332*Source!I873,7)</f>
        <v/>
      </c>
      <c r="CY332" s="0">
        <f>AD332</f>
        <v/>
      </c>
      <c r="CZ332" s="0">
        <f>AH332</f>
        <v/>
      </c>
      <c r="DA332" s="0">
        <f>AL332</f>
        <v/>
      </c>
      <c r="DB332" s="0">
        <f>ROUND(ROUND(AT332*CZ332,2),2)</f>
        <v/>
      </c>
      <c r="DC332" s="0">
        <f>ROUND(ROUND(AT332*AG332,2),2)</f>
        <v/>
      </c>
      <c r="DD332" s="0" t="inlineStr"/>
      <c r="DE332" s="0" t="inlineStr"/>
      <c r="DF332" s="0">
        <f>ROUND(ROUND(AE332,0)*CX332,0)</f>
        <v/>
      </c>
      <c r="DG332" s="0">
        <f>ROUND(ROUND(AF332,0)*CX332,0)</f>
        <v/>
      </c>
      <c r="DH332" s="0">
        <f>ROUND(ROUND(AG332,0)*CX332,0)</f>
        <v/>
      </c>
      <c r="DI332" s="0">
        <f>ROUND(ROUND(AH332,0)*CX332,0)</f>
        <v/>
      </c>
      <c r="DJ332" s="0">
        <f>DI332</f>
        <v/>
      </c>
      <c r="DK332" s="0" t="n">
        <v>0</v>
      </c>
      <c r="DL332" s="0" t="inlineStr"/>
      <c r="DM332" s="0" t="n">
        <v>0</v>
      </c>
      <c r="DN332" s="0" t="inlineStr"/>
      <c r="DO332" s="0" t="n">
        <v>0</v>
      </c>
    </row>
    <row r="333">
      <c r="A333" s="0">
        <f>ROW(Source!A874)</f>
        <v/>
      </c>
      <c r="B333" s="0" t="n">
        <v>78845955</v>
      </c>
      <c r="C333" s="0" t="n">
        <v>78847987</v>
      </c>
      <c r="D333" s="0" t="n">
        <v>18413627</v>
      </c>
      <c r="E333" s="0" t="n">
        <v>1</v>
      </c>
      <c r="F333" s="0" t="n">
        <v>1</v>
      </c>
      <c r="G333" s="0" t="n">
        <v>1</v>
      </c>
      <c r="H333" s="0" t="n">
        <v>1</v>
      </c>
      <c r="I333" s="0" t="inlineStr">
        <is>
          <t>1-1042-90</t>
        </is>
      </c>
      <c r="J333" s="0" t="inlineStr"/>
      <c r="K333" s="0" t="inlineStr">
        <is>
          <t>Рабочий строитель среднего разряда 4,2</t>
        </is>
      </c>
      <c r="L333" s="0" t="n">
        <v>1369</v>
      </c>
      <c r="N333" s="0" t="n">
        <v>1013</v>
      </c>
      <c r="O333" s="0" t="inlineStr">
        <is>
          <t>чел.-ч</t>
        </is>
      </c>
      <c r="P333" s="0" t="inlineStr">
        <is>
          <t>чел.-ч</t>
        </is>
      </c>
      <c r="Q333" s="0" t="n">
        <v>1</v>
      </c>
      <c r="W333" s="0" t="n">
        <v>0</v>
      </c>
      <c r="X333" s="0" t="n">
        <v>-1366182279</v>
      </c>
      <c r="Y333" s="0">
        <f>AT333</f>
        <v/>
      </c>
      <c r="AA333" s="0" t="n">
        <v>0</v>
      </c>
      <c r="AB333" s="0" t="n">
        <v>0</v>
      </c>
      <c r="AC333" s="0" t="n">
        <v>0</v>
      </c>
      <c r="AD333" s="0" t="n">
        <v>9.92</v>
      </c>
      <c r="AE333" s="0" t="n">
        <v>0</v>
      </c>
      <c r="AF333" s="0" t="n">
        <v>0</v>
      </c>
      <c r="AG333" s="0" t="n">
        <v>0</v>
      </c>
      <c r="AH333" s="0" t="n">
        <v>9.92</v>
      </c>
      <c r="AI333" s="0" t="n">
        <v>1</v>
      </c>
      <c r="AJ333" s="0" t="n">
        <v>1</v>
      </c>
      <c r="AK333" s="0" t="n">
        <v>1</v>
      </c>
      <c r="AL333" s="0" t="n">
        <v>1</v>
      </c>
      <c r="AM333" s="0" t="n">
        <v>-2</v>
      </c>
      <c r="AN333" s="0" t="n">
        <v>0</v>
      </c>
      <c r="AO333" s="0" t="n">
        <v>1</v>
      </c>
      <c r="AP333" s="0" t="n">
        <v>1</v>
      </c>
      <c r="AQ333" s="0" t="n">
        <v>0</v>
      </c>
      <c r="AR333" s="0" t="n">
        <v>0</v>
      </c>
      <c r="AS333" s="0" t="inlineStr"/>
      <c r="AT333" s="0" t="n">
        <v>121.8</v>
      </c>
      <c r="AU333" s="0" t="inlineStr"/>
      <c r="AV333" s="0" t="n">
        <v>1</v>
      </c>
      <c r="AW333" s="0" t="n">
        <v>2</v>
      </c>
      <c r="AX333" s="0" t="n">
        <v>78850289</v>
      </c>
      <c r="AY333" s="0" t="n">
        <v>1</v>
      </c>
      <c r="AZ333" s="0" t="n">
        <v>0</v>
      </c>
      <c r="BA333" s="0" t="n">
        <v>327</v>
      </c>
      <c r="BB333" s="0" t="n">
        <v>0</v>
      </c>
      <c r="BC333" s="0" t="n">
        <v>0</v>
      </c>
      <c r="BD333" s="0" t="n">
        <v>0</v>
      </c>
      <c r="BE333" s="0" t="n">
        <v>0</v>
      </c>
      <c r="BF333" s="0" t="n">
        <v>0</v>
      </c>
      <c r="BG333" s="0" t="n">
        <v>0</v>
      </c>
      <c r="BH333" s="0" t="n">
        <v>0</v>
      </c>
      <c r="BI333" s="0" t="n">
        <v>0</v>
      </c>
      <c r="BJ333" s="0" t="n">
        <v>0</v>
      </c>
      <c r="BK333" s="0" t="n">
        <v>0</v>
      </c>
      <c r="BL333" s="0" t="n">
        <v>0</v>
      </c>
      <c r="BM333" s="0" t="n">
        <v>0</v>
      </c>
      <c r="BN333" s="0" t="n">
        <v>0</v>
      </c>
      <c r="BO333" s="0" t="n">
        <v>0</v>
      </c>
      <c r="BP333" s="0" t="n">
        <v>0</v>
      </c>
      <c r="BQ333" s="0" t="n">
        <v>0</v>
      </c>
      <c r="BR333" s="0" t="n">
        <v>0</v>
      </c>
      <c r="BS333" s="0" t="n">
        <v>0</v>
      </c>
      <c r="BT333" s="0" t="n">
        <v>0</v>
      </c>
      <c r="BU333" s="0" t="n">
        <v>0</v>
      </c>
      <c r="BV333" s="0" t="n">
        <v>0</v>
      </c>
      <c r="BW333" s="0" t="n">
        <v>0</v>
      </c>
      <c r="CU333" s="0">
        <f>ROUND(AT333*Source!I874*AH333*AL333,0)</f>
        <v/>
      </c>
      <c r="CV333" s="0">
        <f>ROUND(Y333*Source!I874,7)</f>
        <v/>
      </c>
      <c r="CW333" s="0" t="n">
        <v>0</v>
      </c>
      <c r="CX333" s="0">
        <f>ROUND(Y333*Source!I874,7)</f>
        <v/>
      </c>
      <c r="CY333" s="0">
        <f>AD333</f>
        <v/>
      </c>
      <c r="CZ333" s="0">
        <f>AH333</f>
        <v/>
      </c>
      <c r="DA333" s="0">
        <f>AL333</f>
        <v/>
      </c>
      <c r="DB333" s="0">
        <f>ROUND(ROUND(AT333*CZ333,2),2)</f>
        <v/>
      </c>
      <c r="DC333" s="0">
        <f>ROUND(ROUND(AT333*AG333,2),2)</f>
        <v/>
      </c>
      <c r="DD333" s="0" t="inlineStr"/>
      <c r="DE333" s="0" t="inlineStr"/>
      <c r="DF333" s="0">
        <f>ROUND(ROUND(AE333,0)*CX333,0)</f>
        <v/>
      </c>
      <c r="DG333" s="0">
        <f>ROUND(ROUND(AF333,0)*CX333,0)</f>
        <v/>
      </c>
      <c r="DH333" s="0">
        <f>ROUND(ROUND(AG333,0)*CX333,0)</f>
        <v/>
      </c>
      <c r="DI333" s="0">
        <f>ROUND(ROUND(AH333,0)*CX333,0)</f>
        <v/>
      </c>
      <c r="DJ333" s="0">
        <f>DI333</f>
        <v/>
      </c>
      <c r="DK333" s="0" t="n">
        <v>0</v>
      </c>
      <c r="DL333" s="0" t="inlineStr"/>
      <c r="DM333" s="0" t="n">
        <v>0</v>
      </c>
      <c r="DN333" s="0" t="inlineStr"/>
      <c r="DO333" s="0" t="n">
        <v>0</v>
      </c>
    </row>
    <row r="334">
      <c r="A334" s="0">
        <f>ROW(Source!A874)</f>
        <v/>
      </c>
      <c r="B334" s="0" t="n">
        <v>78845955</v>
      </c>
      <c r="C334" s="0" t="n">
        <v>78847987</v>
      </c>
      <c r="D334" s="0" t="n">
        <v>121548</v>
      </c>
      <c r="E334" s="0" t="n">
        <v>1</v>
      </c>
      <c r="F334" s="0" t="n">
        <v>1</v>
      </c>
      <c r="G334" s="0" t="n">
        <v>1</v>
      </c>
      <c r="H334" s="0" t="n">
        <v>1</v>
      </c>
      <c r="I334" s="0" t="inlineStr">
        <is>
          <t>2</t>
        </is>
      </c>
      <c r="J334" s="0" t="inlineStr"/>
      <c r="K334" s="0" t="inlineStr">
        <is>
          <t>Затраты труда машинистов</t>
        </is>
      </c>
      <c r="L334" s="0" t="n">
        <v>608254</v>
      </c>
      <c r="N334" s="0" t="n">
        <v>1013</v>
      </c>
      <c r="O334" s="0" t="inlineStr">
        <is>
          <t>чел.час</t>
        </is>
      </c>
      <c r="P334" s="0" t="inlineStr">
        <is>
          <t>чел.час</t>
        </is>
      </c>
      <c r="Q334" s="0" t="n">
        <v>1</v>
      </c>
      <c r="W334" s="0" t="n">
        <v>0</v>
      </c>
      <c r="X334" s="0" t="n">
        <v>-185737400</v>
      </c>
      <c r="Y334" s="0">
        <f>AT334</f>
        <v/>
      </c>
      <c r="AA334" s="0" t="n">
        <v>0</v>
      </c>
      <c r="AB334" s="0" t="n">
        <v>0</v>
      </c>
      <c r="AC334" s="0" t="n">
        <v>0</v>
      </c>
      <c r="AD334" s="0" t="n">
        <v>0</v>
      </c>
      <c r="AE334" s="0" t="n">
        <v>0</v>
      </c>
      <c r="AF334" s="0" t="n">
        <v>0</v>
      </c>
      <c r="AG334" s="0" t="n">
        <v>0</v>
      </c>
      <c r="AH334" s="0" t="n">
        <v>0</v>
      </c>
      <c r="AI334" s="0" t="n">
        <v>1</v>
      </c>
      <c r="AJ334" s="0" t="n">
        <v>1</v>
      </c>
      <c r="AK334" s="0" t="n">
        <v>1</v>
      </c>
      <c r="AL334" s="0" t="n">
        <v>1</v>
      </c>
      <c r="AM334" s="0" t="n">
        <v>-2</v>
      </c>
      <c r="AN334" s="0" t="n">
        <v>0</v>
      </c>
      <c r="AO334" s="0" t="n">
        <v>1</v>
      </c>
      <c r="AP334" s="0" t="n">
        <v>1</v>
      </c>
      <c r="AQ334" s="0" t="n">
        <v>0</v>
      </c>
      <c r="AR334" s="0" t="n">
        <v>0</v>
      </c>
      <c r="AS334" s="0" t="inlineStr"/>
      <c r="AT334" s="0" t="n">
        <v>4.72</v>
      </c>
      <c r="AU334" s="0" t="inlineStr"/>
      <c r="AV334" s="0" t="n">
        <v>2</v>
      </c>
      <c r="AW334" s="0" t="n">
        <v>2</v>
      </c>
      <c r="AX334" s="0" t="n">
        <v>78850290</v>
      </c>
      <c r="AY334" s="0" t="n">
        <v>1</v>
      </c>
      <c r="AZ334" s="0" t="n">
        <v>0</v>
      </c>
      <c r="BA334" s="0" t="n">
        <v>328</v>
      </c>
      <c r="BB334" s="0" t="n">
        <v>0</v>
      </c>
      <c r="BC334" s="0" t="n">
        <v>0</v>
      </c>
      <c r="BD334" s="0" t="n">
        <v>0</v>
      </c>
      <c r="BE334" s="0" t="n">
        <v>0</v>
      </c>
      <c r="BF334" s="0" t="n">
        <v>0</v>
      </c>
      <c r="BG334" s="0" t="n">
        <v>0</v>
      </c>
      <c r="BH334" s="0" t="n">
        <v>0</v>
      </c>
      <c r="BI334" s="0" t="n">
        <v>0</v>
      </c>
      <c r="BJ334" s="0" t="n">
        <v>0</v>
      </c>
      <c r="BK334" s="0" t="n">
        <v>0</v>
      </c>
      <c r="BL334" s="0" t="n">
        <v>0</v>
      </c>
      <c r="BM334" s="0" t="n">
        <v>0</v>
      </c>
      <c r="BN334" s="0" t="n">
        <v>0</v>
      </c>
      <c r="BO334" s="0" t="n">
        <v>0</v>
      </c>
      <c r="BP334" s="0" t="n">
        <v>0</v>
      </c>
      <c r="BQ334" s="0" t="n">
        <v>0</v>
      </c>
      <c r="BR334" s="0" t="n">
        <v>0</v>
      </c>
      <c r="BS334" s="0" t="n">
        <v>0</v>
      </c>
      <c r="BT334" s="0" t="n">
        <v>0</v>
      </c>
      <c r="BU334" s="0" t="n">
        <v>0</v>
      </c>
      <c r="BV334" s="0" t="n">
        <v>0</v>
      </c>
      <c r="BW334" s="0" t="n">
        <v>0</v>
      </c>
      <c r="CV334" s="0" t="n">
        <v>0</v>
      </c>
      <c r="CW334" s="0" t="n">
        <v>0</v>
      </c>
      <c r="CX334" s="0">
        <f>ROUND(Y334*Source!I874,7)</f>
        <v/>
      </c>
      <c r="CY334" s="0">
        <f>AD334</f>
        <v/>
      </c>
      <c r="CZ334" s="0">
        <f>AH334</f>
        <v/>
      </c>
      <c r="DA334" s="0">
        <f>AL334</f>
        <v/>
      </c>
      <c r="DB334" s="0">
        <f>ROUND(ROUND(AT334*CZ334,2),2)</f>
        <v/>
      </c>
      <c r="DC334" s="0">
        <f>ROUND(ROUND(AT334*AG334,2),2)</f>
        <v/>
      </c>
      <c r="DD334" s="0" t="inlineStr"/>
      <c r="DE334" s="0" t="inlineStr"/>
      <c r="DF334" s="0">
        <f>ROUND(ROUND(AE334,0)*CX334,0)</f>
        <v/>
      </c>
      <c r="DG334" s="0">
        <f>ROUND(ROUND(AF334,0)*CX334,0)</f>
        <v/>
      </c>
      <c r="DH334" s="0">
        <f>ROUND(ROUND(AG334,0)*CX334,0)</f>
        <v/>
      </c>
      <c r="DI334" s="0">
        <f>ROUND(ROUND(AH334,0)*CX334,0)</f>
        <v/>
      </c>
      <c r="DJ334" s="0">
        <f>DI334</f>
        <v/>
      </c>
      <c r="DK334" s="0" t="n">
        <v>0</v>
      </c>
      <c r="DL334" s="0" t="inlineStr"/>
      <c r="DM334" s="0" t="n">
        <v>0</v>
      </c>
      <c r="DN334" s="0" t="inlineStr"/>
      <c r="DO334" s="0" t="n">
        <v>0</v>
      </c>
    </row>
    <row r="335">
      <c r="A335" s="0">
        <f>ROW(Source!A874)</f>
        <v/>
      </c>
      <c r="B335" s="0" t="n">
        <v>78845955</v>
      </c>
      <c r="C335" s="0" t="n">
        <v>78847987</v>
      </c>
      <c r="D335" s="0" t="n">
        <v>29172268</v>
      </c>
      <c r="E335" s="0" t="n">
        <v>1</v>
      </c>
      <c r="F335" s="0" t="n">
        <v>1</v>
      </c>
      <c r="G335" s="0" t="n">
        <v>1</v>
      </c>
      <c r="H335" s="0" t="n">
        <v>2</v>
      </c>
      <c r="I335" s="0" t="inlineStr">
        <is>
          <t>020129</t>
        </is>
      </c>
      <c r="J335" s="0" t="inlineStr">
        <is>
          <t>ТСЭМ Московской обл., 020129, приказ Минстроя России №675/пр от 28.02.2017 № 264/пр</t>
        </is>
      </c>
      <c r="K335" s="0" t="inlineStr">
        <is>
          <t>Краны башенные при работе на других видах строительства 8 т</t>
        </is>
      </c>
      <c r="L335" s="0" t="n">
        <v>1368</v>
      </c>
      <c r="N335" s="0" t="n">
        <v>1011</v>
      </c>
      <c r="O335" s="0" t="inlineStr">
        <is>
          <t>маш.-ч</t>
        </is>
      </c>
      <c r="P335" s="0" t="inlineStr">
        <is>
          <t>маш.-ч</t>
        </is>
      </c>
      <c r="Q335" s="0" t="n">
        <v>1</v>
      </c>
      <c r="W335" s="0" t="n">
        <v>0</v>
      </c>
      <c r="X335" s="0" t="n">
        <v>-438066613</v>
      </c>
      <c r="Y335" s="0">
        <f>AT335</f>
        <v/>
      </c>
      <c r="AA335" s="0" t="n">
        <v>0</v>
      </c>
      <c r="AB335" s="0" t="n">
        <v>1211.33</v>
      </c>
      <c r="AC335" s="0" t="n">
        <v>705.38</v>
      </c>
      <c r="AD335" s="0" t="n">
        <v>0</v>
      </c>
      <c r="AE335" s="0" t="n">
        <v>0</v>
      </c>
      <c r="AF335" s="0" t="n">
        <v>86.40000000000001</v>
      </c>
      <c r="AG335" s="0" t="n">
        <v>13.5</v>
      </c>
      <c r="AH335" s="0" t="n">
        <v>0</v>
      </c>
      <c r="AI335" s="0" t="n">
        <v>1</v>
      </c>
      <c r="AJ335" s="0" t="n">
        <v>14.02</v>
      </c>
      <c r="AK335" s="0" t="n">
        <v>52.25</v>
      </c>
      <c r="AL335" s="0" t="n">
        <v>1</v>
      </c>
      <c r="AM335" s="0" t="n">
        <v>2</v>
      </c>
      <c r="AN335" s="0" t="n">
        <v>0</v>
      </c>
      <c r="AO335" s="0" t="n">
        <v>1</v>
      </c>
      <c r="AP335" s="0" t="n">
        <v>1</v>
      </c>
      <c r="AQ335" s="0" t="n">
        <v>0</v>
      </c>
      <c r="AR335" s="0" t="n">
        <v>0</v>
      </c>
      <c r="AS335" s="0" t="inlineStr"/>
      <c r="AT335" s="0" t="n">
        <v>0.05</v>
      </c>
      <c r="AU335" s="0" t="inlineStr"/>
      <c r="AV335" s="0" t="n">
        <v>0</v>
      </c>
      <c r="AW335" s="0" t="n">
        <v>2</v>
      </c>
      <c r="AX335" s="0" t="n">
        <v>78850291</v>
      </c>
      <c r="AY335" s="0" t="n">
        <v>1</v>
      </c>
      <c r="AZ335" s="0" t="n">
        <v>0</v>
      </c>
      <c r="BA335" s="0" t="n">
        <v>329</v>
      </c>
      <c r="BB335" s="0" t="n">
        <v>0</v>
      </c>
      <c r="BC335" s="0" t="n">
        <v>0</v>
      </c>
      <c r="BD335" s="0" t="n">
        <v>0</v>
      </c>
      <c r="BE335" s="0" t="n">
        <v>0</v>
      </c>
      <c r="BF335" s="0" t="n">
        <v>0</v>
      </c>
      <c r="BG335" s="0" t="n">
        <v>0</v>
      </c>
      <c r="BH335" s="0" t="n">
        <v>0</v>
      </c>
      <c r="BI335" s="0" t="n">
        <v>0</v>
      </c>
      <c r="BJ335" s="0" t="n">
        <v>0</v>
      </c>
      <c r="BK335" s="0" t="n">
        <v>0</v>
      </c>
      <c r="BL335" s="0" t="n">
        <v>0</v>
      </c>
      <c r="BM335" s="0" t="n">
        <v>0</v>
      </c>
      <c r="BN335" s="0" t="n">
        <v>0</v>
      </c>
      <c r="BO335" s="0" t="n">
        <v>0</v>
      </c>
      <c r="BP335" s="0" t="n">
        <v>0</v>
      </c>
      <c r="BQ335" s="0" t="n">
        <v>0</v>
      </c>
      <c r="BR335" s="0" t="n">
        <v>0</v>
      </c>
      <c r="BS335" s="0" t="n">
        <v>0</v>
      </c>
      <c r="BT335" s="0" t="n">
        <v>0</v>
      </c>
      <c r="BU335" s="0" t="n">
        <v>0</v>
      </c>
      <c r="BV335" s="0" t="n">
        <v>0</v>
      </c>
      <c r="BW335" s="0" t="n">
        <v>0</v>
      </c>
      <c r="CV335" s="0" t="n">
        <v>0</v>
      </c>
      <c r="CW335" s="0">
        <f>ROUND(Y335*Source!I874*DO335,7)</f>
        <v/>
      </c>
      <c r="CX335" s="0">
        <f>ROUND(Y335*Source!I874,7)</f>
        <v/>
      </c>
      <c r="CY335" s="0">
        <f>AB335</f>
        <v/>
      </c>
      <c r="CZ335" s="0">
        <f>AF335</f>
        <v/>
      </c>
      <c r="DA335" s="0">
        <f>AJ335</f>
        <v/>
      </c>
      <c r="DB335" s="0">
        <f>ROUND(ROUND(AT335*CZ335,2),2)</f>
        <v/>
      </c>
      <c r="DC335" s="0">
        <f>ROUND(ROUND(AT335*AG335,2),2)</f>
        <v/>
      </c>
      <c r="DD335" s="0" t="inlineStr"/>
      <c r="DE335" s="0" t="inlineStr"/>
      <c r="DF335" s="0">
        <f>ROUND(ROUND(AE335,0)*CX335,0)</f>
        <v/>
      </c>
      <c r="DG335" s="0">
        <f>ROUND(ROUND(AF335*AJ335,0)*CX335,0)</f>
        <v/>
      </c>
      <c r="DH335" s="0">
        <f>ROUND(ROUND(AG335*AK335,0)*CX335,0)</f>
        <v/>
      </c>
      <c r="DI335" s="0">
        <f>ROUND(ROUND(AH335,0)*CX335,0)</f>
        <v/>
      </c>
      <c r="DJ335" s="0">
        <f>DG335</f>
        <v/>
      </c>
      <c r="DK335" s="0" t="n">
        <v>0</v>
      </c>
      <c r="DL335" s="0" t="inlineStr"/>
      <c r="DM335" s="0" t="n">
        <v>0</v>
      </c>
      <c r="DN335" s="0" t="inlineStr"/>
      <c r="DO335" s="0" t="n">
        <v>0</v>
      </c>
    </row>
    <row r="336">
      <c r="A336" s="0">
        <f>ROW(Source!A874)</f>
        <v/>
      </c>
      <c r="B336" s="0" t="n">
        <v>78845955</v>
      </c>
      <c r="C336" s="0" t="n">
        <v>78847987</v>
      </c>
      <c r="D336" s="0" t="n">
        <v>29172379</v>
      </c>
      <c r="E336" s="0" t="n">
        <v>1</v>
      </c>
      <c r="F336" s="0" t="n">
        <v>1</v>
      </c>
      <c r="G336" s="0" t="n">
        <v>1</v>
      </c>
      <c r="H336" s="0" t="n">
        <v>2</v>
      </c>
      <c r="I336" s="0" t="inlineStr">
        <is>
          <t>021141</t>
        </is>
      </c>
      <c r="J336" s="0" t="inlineStr">
        <is>
          <t>ТСЭМ Московской обл., 021141, приказ Минстроя России №675/пр от 28.02.2017 № 264/пр</t>
        </is>
      </c>
      <c r="K336" s="0" t="inlineStr">
        <is>
          <t>Краны на автомобильном ходу при работе на других видах строительства 10 т</t>
        </is>
      </c>
      <c r="L336" s="0" t="n">
        <v>1368</v>
      </c>
      <c r="N336" s="0" t="n">
        <v>1011</v>
      </c>
      <c r="O336" s="0" t="inlineStr">
        <is>
          <t>маш.-ч</t>
        </is>
      </c>
      <c r="P336" s="0" t="inlineStr">
        <is>
          <t>маш.-ч</t>
        </is>
      </c>
      <c r="Q336" s="0" t="n">
        <v>1</v>
      </c>
      <c r="W336" s="0" t="n">
        <v>0</v>
      </c>
      <c r="X336" s="0" t="n">
        <v>1106923569</v>
      </c>
      <c r="Y336" s="0">
        <f>AT336</f>
        <v/>
      </c>
      <c r="AA336" s="0" t="n">
        <v>0</v>
      </c>
      <c r="AB336" s="0" t="n">
        <v>1490.72</v>
      </c>
      <c r="AC336" s="0" t="n">
        <v>705.38</v>
      </c>
      <c r="AD336" s="0" t="n">
        <v>0</v>
      </c>
      <c r="AE336" s="0" t="n">
        <v>0</v>
      </c>
      <c r="AF336" s="0" t="n">
        <v>112</v>
      </c>
      <c r="AG336" s="0" t="n">
        <v>13.5</v>
      </c>
      <c r="AH336" s="0" t="n">
        <v>0</v>
      </c>
      <c r="AI336" s="0" t="n">
        <v>1</v>
      </c>
      <c r="AJ336" s="0" t="n">
        <v>13.31</v>
      </c>
      <c r="AK336" s="0" t="n">
        <v>52.25</v>
      </c>
      <c r="AL336" s="0" t="n">
        <v>1</v>
      </c>
      <c r="AM336" s="0" t="n">
        <v>2</v>
      </c>
      <c r="AN336" s="0" t="n">
        <v>0</v>
      </c>
      <c r="AO336" s="0" t="n">
        <v>1</v>
      </c>
      <c r="AP336" s="0" t="n">
        <v>1</v>
      </c>
      <c r="AQ336" s="0" t="n">
        <v>0</v>
      </c>
      <c r="AR336" s="0" t="n">
        <v>0</v>
      </c>
      <c r="AS336" s="0" t="inlineStr"/>
      <c r="AT336" s="0" t="n">
        <v>0.03</v>
      </c>
      <c r="AU336" s="0" t="inlineStr"/>
      <c r="AV336" s="0" t="n">
        <v>0</v>
      </c>
      <c r="AW336" s="0" t="n">
        <v>2</v>
      </c>
      <c r="AX336" s="0" t="n">
        <v>78850292</v>
      </c>
      <c r="AY336" s="0" t="n">
        <v>1</v>
      </c>
      <c r="AZ336" s="0" t="n">
        <v>0</v>
      </c>
      <c r="BA336" s="0" t="n">
        <v>330</v>
      </c>
      <c r="BB336" s="0" t="n">
        <v>0</v>
      </c>
      <c r="BC336" s="0" t="n">
        <v>0</v>
      </c>
      <c r="BD336" s="0" t="n">
        <v>0</v>
      </c>
      <c r="BE336" s="0" t="n">
        <v>0</v>
      </c>
      <c r="BF336" s="0" t="n">
        <v>0</v>
      </c>
      <c r="BG336" s="0" t="n">
        <v>0</v>
      </c>
      <c r="BH336" s="0" t="n">
        <v>0</v>
      </c>
      <c r="BI336" s="0" t="n">
        <v>0</v>
      </c>
      <c r="BJ336" s="0" t="n">
        <v>0</v>
      </c>
      <c r="BK336" s="0" t="n">
        <v>0</v>
      </c>
      <c r="BL336" s="0" t="n">
        <v>0</v>
      </c>
      <c r="BM336" s="0" t="n">
        <v>0</v>
      </c>
      <c r="BN336" s="0" t="n">
        <v>0</v>
      </c>
      <c r="BO336" s="0" t="n">
        <v>0</v>
      </c>
      <c r="BP336" s="0" t="n">
        <v>0</v>
      </c>
      <c r="BQ336" s="0" t="n">
        <v>0</v>
      </c>
      <c r="BR336" s="0" t="n">
        <v>0</v>
      </c>
      <c r="BS336" s="0" t="n">
        <v>0</v>
      </c>
      <c r="BT336" s="0" t="n">
        <v>0</v>
      </c>
      <c r="BU336" s="0" t="n">
        <v>0</v>
      </c>
      <c r="BV336" s="0" t="n">
        <v>0</v>
      </c>
      <c r="BW336" s="0" t="n">
        <v>0</v>
      </c>
      <c r="CV336" s="0" t="n">
        <v>0</v>
      </c>
      <c r="CW336" s="0">
        <f>ROUND(Y336*Source!I874*DO336,7)</f>
        <v/>
      </c>
      <c r="CX336" s="0">
        <f>ROUND(Y336*Source!I874,7)</f>
        <v/>
      </c>
      <c r="CY336" s="0">
        <f>AB336</f>
        <v/>
      </c>
      <c r="CZ336" s="0">
        <f>AF336</f>
        <v/>
      </c>
      <c r="DA336" s="0">
        <f>AJ336</f>
        <v/>
      </c>
      <c r="DB336" s="0">
        <f>ROUND(ROUND(AT336*CZ336,2),2)</f>
        <v/>
      </c>
      <c r="DC336" s="0">
        <f>ROUND(ROUND(AT336*AG336,2),2)</f>
        <v/>
      </c>
      <c r="DD336" s="0" t="inlineStr"/>
      <c r="DE336" s="0" t="inlineStr"/>
      <c r="DF336" s="0">
        <f>ROUND(ROUND(AE336,0)*CX336,0)</f>
        <v/>
      </c>
      <c r="DG336" s="0">
        <f>ROUND(ROUND(AF336*AJ336,0)*CX336,0)</f>
        <v/>
      </c>
      <c r="DH336" s="0">
        <f>ROUND(ROUND(AG336*AK336,0)*CX336,0)</f>
        <v/>
      </c>
      <c r="DI336" s="0">
        <f>ROUND(ROUND(AH336,0)*CX336,0)</f>
        <v/>
      </c>
      <c r="DJ336" s="0">
        <f>DG336</f>
        <v/>
      </c>
      <c r="DK336" s="0" t="n">
        <v>0</v>
      </c>
      <c r="DL336" s="0" t="inlineStr"/>
      <c r="DM336" s="0" t="n">
        <v>0</v>
      </c>
      <c r="DN336" s="0" t="inlineStr"/>
      <c r="DO336" s="0" t="n">
        <v>0</v>
      </c>
    </row>
    <row r="337">
      <c r="A337" s="0">
        <f>ROW(Source!A874)</f>
        <v/>
      </c>
      <c r="B337" s="0" t="n">
        <v>78845955</v>
      </c>
      <c r="C337" s="0" t="n">
        <v>78847987</v>
      </c>
      <c r="D337" s="0" t="n">
        <v>29172951</v>
      </c>
      <c r="E337" s="0" t="n">
        <v>1</v>
      </c>
      <c r="F337" s="0" t="n">
        <v>1</v>
      </c>
      <c r="G337" s="0" t="n">
        <v>1</v>
      </c>
      <c r="H337" s="0" t="n">
        <v>2</v>
      </c>
      <c r="I337" s="0" t="inlineStr">
        <is>
          <t>081600</t>
        </is>
      </c>
      <c r="J337" s="0" t="inlineStr">
        <is>
          <t>ТСЭМ Московской обл., 081600, приказ Минстроя России №675/пр от 28.02.2017 № 264/пр</t>
        </is>
      </c>
      <c r="K337" s="0" t="inlineStr">
        <is>
          <t>Агрегаты для сварки полиэтиленовых труб</t>
        </is>
      </c>
      <c r="L337" s="0" t="n">
        <v>1368</v>
      </c>
      <c r="N337" s="0" t="n">
        <v>1011</v>
      </c>
      <c r="O337" s="0" t="inlineStr">
        <is>
          <t>маш.-ч</t>
        </is>
      </c>
      <c r="P337" s="0" t="inlineStr">
        <is>
          <t>маш.-ч</t>
        </is>
      </c>
      <c r="Q337" s="0" t="n">
        <v>1</v>
      </c>
      <c r="W337" s="0" t="n">
        <v>0</v>
      </c>
      <c r="X337" s="0" t="n">
        <v>1994325455</v>
      </c>
      <c r="Y337" s="0">
        <f>AT337</f>
        <v/>
      </c>
      <c r="AA337" s="0" t="n">
        <v>0</v>
      </c>
      <c r="AB337" s="0" t="n">
        <v>1193.19</v>
      </c>
      <c r="AC337" s="0" t="n">
        <v>705.38</v>
      </c>
      <c r="AD337" s="0" t="n">
        <v>0</v>
      </c>
      <c r="AE337" s="0" t="n">
        <v>0</v>
      </c>
      <c r="AF337" s="0" t="n">
        <v>100.1</v>
      </c>
      <c r="AG337" s="0" t="n">
        <v>13.5</v>
      </c>
      <c r="AH337" s="0" t="n">
        <v>0</v>
      </c>
      <c r="AI337" s="0" t="n">
        <v>1</v>
      </c>
      <c r="AJ337" s="0" t="n">
        <v>11.92</v>
      </c>
      <c r="AK337" s="0" t="n">
        <v>52.25</v>
      </c>
      <c r="AL337" s="0" t="n">
        <v>1</v>
      </c>
      <c r="AM337" s="0" t="n">
        <v>2</v>
      </c>
      <c r="AN337" s="0" t="n">
        <v>0</v>
      </c>
      <c r="AO337" s="0" t="n">
        <v>1</v>
      </c>
      <c r="AP337" s="0" t="n">
        <v>1</v>
      </c>
      <c r="AQ337" s="0" t="n">
        <v>0</v>
      </c>
      <c r="AR337" s="0" t="n">
        <v>0</v>
      </c>
      <c r="AS337" s="0" t="inlineStr"/>
      <c r="AT337" s="0" t="n">
        <v>4.64</v>
      </c>
      <c r="AU337" s="0" t="inlineStr"/>
      <c r="AV337" s="0" t="n">
        <v>0</v>
      </c>
      <c r="AW337" s="0" t="n">
        <v>2</v>
      </c>
      <c r="AX337" s="0" t="n">
        <v>78850293</v>
      </c>
      <c r="AY337" s="0" t="n">
        <v>1</v>
      </c>
      <c r="AZ337" s="0" t="n">
        <v>0</v>
      </c>
      <c r="BA337" s="0" t="n">
        <v>331</v>
      </c>
      <c r="BB337" s="0" t="n">
        <v>0</v>
      </c>
      <c r="BC337" s="0" t="n">
        <v>0</v>
      </c>
      <c r="BD337" s="0" t="n">
        <v>0</v>
      </c>
      <c r="BE337" s="0" t="n">
        <v>0</v>
      </c>
      <c r="BF337" s="0" t="n">
        <v>0</v>
      </c>
      <c r="BG337" s="0" t="n">
        <v>0</v>
      </c>
      <c r="BH337" s="0" t="n">
        <v>0</v>
      </c>
      <c r="BI337" s="0" t="n">
        <v>0</v>
      </c>
      <c r="BJ337" s="0" t="n">
        <v>0</v>
      </c>
      <c r="BK337" s="0" t="n">
        <v>0</v>
      </c>
      <c r="BL337" s="0" t="n">
        <v>0</v>
      </c>
      <c r="BM337" s="0" t="n">
        <v>0</v>
      </c>
      <c r="BN337" s="0" t="n">
        <v>0</v>
      </c>
      <c r="BO337" s="0" t="n">
        <v>0</v>
      </c>
      <c r="BP337" s="0" t="n">
        <v>0</v>
      </c>
      <c r="BQ337" s="0" t="n">
        <v>0</v>
      </c>
      <c r="BR337" s="0" t="n">
        <v>0</v>
      </c>
      <c r="BS337" s="0" t="n">
        <v>0</v>
      </c>
      <c r="BT337" s="0" t="n">
        <v>0</v>
      </c>
      <c r="BU337" s="0" t="n">
        <v>0</v>
      </c>
      <c r="BV337" s="0" t="n">
        <v>0</v>
      </c>
      <c r="BW337" s="0" t="n">
        <v>0</v>
      </c>
      <c r="CV337" s="0" t="n">
        <v>0</v>
      </c>
      <c r="CW337" s="0">
        <f>ROUND(Y337*Source!I874*DO337,7)</f>
        <v/>
      </c>
      <c r="CX337" s="0">
        <f>ROUND(Y337*Source!I874,7)</f>
        <v/>
      </c>
      <c r="CY337" s="0">
        <f>AB337</f>
        <v/>
      </c>
      <c r="CZ337" s="0">
        <f>AF337</f>
        <v/>
      </c>
      <c r="DA337" s="0">
        <f>AJ337</f>
        <v/>
      </c>
      <c r="DB337" s="0">
        <f>ROUND(ROUND(AT337*CZ337,2),2)</f>
        <v/>
      </c>
      <c r="DC337" s="0">
        <f>ROUND(ROUND(AT337*AG337,2),2)</f>
        <v/>
      </c>
      <c r="DD337" s="0" t="inlineStr"/>
      <c r="DE337" s="0" t="inlineStr"/>
      <c r="DF337" s="0">
        <f>ROUND(ROUND(AE337,0)*CX337,0)</f>
        <v/>
      </c>
      <c r="DG337" s="0">
        <f>ROUND(ROUND(AF337*AJ337,0)*CX337,0)</f>
        <v/>
      </c>
      <c r="DH337" s="0">
        <f>ROUND(ROUND(AG337*AK337,0)*CX337,0)</f>
        <v/>
      </c>
      <c r="DI337" s="0">
        <f>ROUND(ROUND(AH337,0)*CX337,0)</f>
        <v/>
      </c>
      <c r="DJ337" s="0">
        <f>DG337</f>
        <v/>
      </c>
      <c r="DK337" s="0" t="n">
        <v>0</v>
      </c>
      <c r="DL337" s="0" t="inlineStr"/>
      <c r="DM337" s="0" t="n">
        <v>0</v>
      </c>
      <c r="DN337" s="0" t="inlineStr"/>
      <c r="DO337" s="0" t="n">
        <v>0</v>
      </c>
    </row>
    <row r="338">
      <c r="A338" s="0">
        <f>ROW(Source!A874)</f>
        <v/>
      </c>
      <c r="B338" s="0" t="n">
        <v>78845955</v>
      </c>
      <c r="C338" s="0" t="n">
        <v>78847987</v>
      </c>
      <c r="D338" s="0" t="n">
        <v>29174913</v>
      </c>
      <c r="E338" s="0" t="n">
        <v>1</v>
      </c>
      <c r="F338" s="0" t="n">
        <v>1</v>
      </c>
      <c r="G338" s="0" t="n">
        <v>1</v>
      </c>
      <c r="H338" s="0" t="n">
        <v>2</v>
      </c>
      <c r="I338" s="0" t="inlineStr">
        <is>
          <t>400001</t>
        </is>
      </c>
      <c r="J338" s="0" t="inlineStr">
        <is>
          <t>ТСЭМ Московской обл., 400001, приказ Минстроя России №675/пр от 28.02.2017 № 264/пр</t>
        </is>
      </c>
      <c r="K338" s="0" t="inlineStr">
        <is>
          <t>Автомобили бортовые, грузоподъемность до 5 т</t>
        </is>
      </c>
      <c r="L338" s="0" t="n">
        <v>1368</v>
      </c>
      <c r="N338" s="0" t="n">
        <v>1011</v>
      </c>
      <c r="O338" s="0" t="inlineStr">
        <is>
          <t>маш.-ч</t>
        </is>
      </c>
      <c r="P338" s="0" t="inlineStr">
        <is>
          <t>маш.-ч</t>
        </is>
      </c>
      <c r="Q338" s="0" t="n">
        <v>1</v>
      </c>
      <c r="W338" s="0" t="n">
        <v>0</v>
      </c>
      <c r="X338" s="0" t="n">
        <v>1230759911</v>
      </c>
      <c r="Y338" s="0">
        <f>AT338</f>
        <v/>
      </c>
      <c r="AA338" s="0" t="n">
        <v>0</v>
      </c>
      <c r="AB338" s="0" t="n">
        <v>2177.51</v>
      </c>
      <c r="AC338" s="0" t="n">
        <v>606.1</v>
      </c>
      <c r="AD338" s="0" t="n">
        <v>0</v>
      </c>
      <c r="AE338" s="0" t="n">
        <v>0</v>
      </c>
      <c r="AF338" s="0" t="n">
        <v>87.17</v>
      </c>
      <c r="AG338" s="0" t="n">
        <v>11.6</v>
      </c>
      <c r="AH338" s="0" t="n">
        <v>0</v>
      </c>
      <c r="AI338" s="0" t="n">
        <v>1</v>
      </c>
      <c r="AJ338" s="0" t="n">
        <v>24.98</v>
      </c>
      <c r="AK338" s="0" t="n">
        <v>52.25</v>
      </c>
      <c r="AL338" s="0" t="n">
        <v>1</v>
      </c>
      <c r="AM338" s="0" t="n">
        <v>2</v>
      </c>
      <c r="AN338" s="0" t="n">
        <v>0</v>
      </c>
      <c r="AO338" s="0" t="n">
        <v>1</v>
      </c>
      <c r="AP338" s="0" t="n">
        <v>1</v>
      </c>
      <c r="AQ338" s="0" t="n">
        <v>0</v>
      </c>
      <c r="AR338" s="0" t="n">
        <v>0</v>
      </c>
      <c r="AS338" s="0" t="inlineStr"/>
      <c r="AT338" s="0" t="n">
        <v>0.22</v>
      </c>
      <c r="AU338" s="0" t="inlineStr"/>
      <c r="AV338" s="0" t="n">
        <v>0</v>
      </c>
      <c r="AW338" s="0" t="n">
        <v>2</v>
      </c>
      <c r="AX338" s="0" t="n">
        <v>78850294</v>
      </c>
      <c r="AY338" s="0" t="n">
        <v>1</v>
      </c>
      <c r="AZ338" s="0" t="n">
        <v>0</v>
      </c>
      <c r="BA338" s="0" t="n">
        <v>332</v>
      </c>
      <c r="BB338" s="0" t="n">
        <v>0</v>
      </c>
      <c r="BC338" s="0" t="n">
        <v>0</v>
      </c>
      <c r="BD338" s="0" t="n">
        <v>0</v>
      </c>
      <c r="BE338" s="0" t="n">
        <v>0</v>
      </c>
      <c r="BF338" s="0" t="n">
        <v>0</v>
      </c>
      <c r="BG338" s="0" t="n">
        <v>0</v>
      </c>
      <c r="BH338" s="0" t="n">
        <v>0</v>
      </c>
      <c r="BI338" s="0" t="n">
        <v>0</v>
      </c>
      <c r="BJ338" s="0" t="n">
        <v>0</v>
      </c>
      <c r="BK338" s="0" t="n">
        <v>0</v>
      </c>
      <c r="BL338" s="0" t="n">
        <v>0</v>
      </c>
      <c r="BM338" s="0" t="n">
        <v>0</v>
      </c>
      <c r="BN338" s="0" t="n">
        <v>0</v>
      </c>
      <c r="BO338" s="0" t="n">
        <v>0</v>
      </c>
      <c r="BP338" s="0" t="n">
        <v>0</v>
      </c>
      <c r="BQ338" s="0" t="n">
        <v>0</v>
      </c>
      <c r="BR338" s="0" t="n">
        <v>0</v>
      </c>
      <c r="BS338" s="0" t="n">
        <v>0</v>
      </c>
      <c r="BT338" s="0" t="n">
        <v>0</v>
      </c>
      <c r="BU338" s="0" t="n">
        <v>0</v>
      </c>
      <c r="BV338" s="0" t="n">
        <v>0</v>
      </c>
      <c r="BW338" s="0" t="n">
        <v>0</v>
      </c>
      <c r="CV338" s="0" t="n">
        <v>0</v>
      </c>
      <c r="CW338" s="0">
        <f>ROUND(Y338*Source!I874*DO338,7)</f>
        <v/>
      </c>
      <c r="CX338" s="0">
        <f>ROUND(Y338*Source!I874,7)</f>
        <v/>
      </c>
      <c r="CY338" s="0">
        <f>AB338</f>
        <v/>
      </c>
      <c r="CZ338" s="0">
        <f>AF338</f>
        <v/>
      </c>
      <c r="DA338" s="0">
        <f>AJ338</f>
        <v/>
      </c>
      <c r="DB338" s="0">
        <f>ROUND(ROUND(AT338*CZ338,2),2)</f>
        <v/>
      </c>
      <c r="DC338" s="0">
        <f>ROUND(ROUND(AT338*AG338,2),2)</f>
        <v/>
      </c>
      <c r="DD338" s="0" t="inlineStr"/>
      <c r="DE338" s="0" t="inlineStr"/>
      <c r="DF338" s="0">
        <f>ROUND(ROUND(AE338,0)*CX338,0)</f>
        <v/>
      </c>
      <c r="DG338" s="0">
        <f>ROUND(ROUND(AF338*AJ338,0)*CX338,0)</f>
        <v/>
      </c>
      <c r="DH338" s="0">
        <f>ROUND(ROUND(AG338*AK338,0)*CX338,0)</f>
        <v/>
      </c>
      <c r="DI338" s="0">
        <f>ROUND(ROUND(AH338,0)*CX338,0)</f>
        <v/>
      </c>
      <c r="DJ338" s="0">
        <f>DG338</f>
        <v/>
      </c>
      <c r="DK338" s="0" t="n">
        <v>0</v>
      </c>
      <c r="DL338" s="0" t="inlineStr"/>
      <c r="DM338" s="0" t="n">
        <v>0</v>
      </c>
      <c r="DN338" s="0" t="inlineStr"/>
      <c r="DO338" s="0" t="n">
        <v>0</v>
      </c>
    </row>
    <row r="339">
      <c r="A339" s="0">
        <f>ROW(Source!A874)</f>
        <v/>
      </c>
      <c r="B339" s="0" t="n">
        <v>78845955</v>
      </c>
      <c r="C339" s="0" t="n">
        <v>78847987</v>
      </c>
      <c r="D339" s="0" t="n">
        <v>29114425</v>
      </c>
      <c r="E339" s="0" t="n">
        <v>1</v>
      </c>
      <c r="F339" s="0" t="n">
        <v>1</v>
      </c>
      <c r="G339" s="0" t="n">
        <v>1</v>
      </c>
      <c r="H339" s="0" t="n">
        <v>3</v>
      </c>
      <c r="I339" s="0" t="inlineStr">
        <is>
          <t>101-0137</t>
        </is>
      </c>
      <c r="J339" s="0" t="inlineStr">
        <is>
          <t>ТССЦ Московской обл., 101-0137, приказ Минстроя России №675/пр от 28.02.2017 № 254/пр</t>
        </is>
      </c>
      <c r="K339" s="0" t="inlineStr">
        <is>
          <t>Дюбели с калиброванной головкой (в обоймах) 3х58,5 мм</t>
        </is>
      </c>
      <c r="L339" s="0" t="n">
        <v>1348</v>
      </c>
      <c r="N339" s="0" t="n">
        <v>1009</v>
      </c>
      <c r="O339" s="0" t="inlineStr">
        <is>
          <t>т</t>
        </is>
      </c>
      <c r="P339" s="0" t="inlineStr">
        <is>
          <t>т</t>
        </is>
      </c>
      <c r="Q339" s="0" t="n">
        <v>1000</v>
      </c>
      <c r="W339" s="0" t="n">
        <v>0</v>
      </c>
      <c r="X339" s="0" t="n">
        <v>-1847793032</v>
      </c>
      <c r="Y339" s="0">
        <f>AT339</f>
        <v/>
      </c>
      <c r="AA339" s="0" t="n">
        <v>84141.34</v>
      </c>
      <c r="AB339" s="0" t="n">
        <v>0</v>
      </c>
      <c r="AC339" s="0" t="n">
        <v>0</v>
      </c>
      <c r="AD339" s="0" t="n">
        <v>0</v>
      </c>
      <c r="AE339" s="0" t="n">
        <v>22558</v>
      </c>
      <c r="AF339" s="0" t="n">
        <v>0</v>
      </c>
      <c r="AG339" s="0" t="n">
        <v>0</v>
      </c>
      <c r="AH339" s="0" t="n">
        <v>0</v>
      </c>
      <c r="AI339" s="0" t="n">
        <v>3.73</v>
      </c>
      <c r="AJ339" s="0" t="n">
        <v>1</v>
      </c>
      <c r="AK339" s="0" t="n">
        <v>1</v>
      </c>
      <c r="AL339" s="0" t="n">
        <v>1</v>
      </c>
      <c r="AM339" s="0" t="n">
        <v>2</v>
      </c>
      <c r="AN339" s="0" t="n">
        <v>0</v>
      </c>
      <c r="AO339" s="0" t="n">
        <v>1</v>
      </c>
      <c r="AP339" s="0" t="n">
        <v>1</v>
      </c>
      <c r="AQ339" s="0" t="n">
        <v>0</v>
      </c>
      <c r="AR339" s="0" t="n">
        <v>0</v>
      </c>
      <c r="AS339" s="0" t="inlineStr"/>
      <c r="AT339" s="0" t="n">
        <v>0.00051</v>
      </c>
      <c r="AU339" s="0" t="inlineStr"/>
      <c r="AV339" s="0" t="n">
        <v>0</v>
      </c>
      <c r="AW339" s="0" t="n">
        <v>2</v>
      </c>
      <c r="AX339" s="0" t="n">
        <v>78850295</v>
      </c>
      <c r="AY339" s="0" t="n">
        <v>1</v>
      </c>
      <c r="AZ339" s="0" t="n">
        <v>0</v>
      </c>
      <c r="BA339" s="0" t="n">
        <v>333</v>
      </c>
      <c r="BB339" s="0" t="n">
        <v>0</v>
      </c>
      <c r="BC339" s="0" t="n">
        <v>0</v>
      </c>
      <c r="BD339" s="0" t="n">
        <v>0</v>
      </c>
      <c r="BE339" s="0" t="n">
        <v>0</v>
      </c>
      <c r="BF339" s="0" t="n">
        <v>0</v>
      </c>
      <c r="BG339" s="0" t="n">
        <v>0</v>
      </c>
      <c r="BH339" s="0" t="n">
        <v>0</v>
      </c>
      <c r="BI339" s="0" t="n">
        <v>0</v>
      </c>
      <c r="BJ339" s="0" t="n">
        <v>0</v>
      </c>
      <c r="BK339" s="0" t="n">
        <v>0</v>
      </c>
      <c r="BL339" s="0" t="n">
        <v>0</v>
      </c>
      <c r="BM339" s="0" t="n">
        <v>0</v>
      </c>
      <c r="BN339" s="0" t="n">
        <v>0</v>
      </c>
      <c r="BO339" s="0" t="n">
        <v>0</v>
      </c>
      <c r="BP339" s="0" t="n">
        <v>0</v>
      </c>
      <c r="BQ339" s="0" t="n">
        <v>0</v>
      </c>
      <c r="BR339" s="0" t="n">
        <v>0</v>
      </c>
      <c r="BS339" s="0" t="n">
        <v>0</v>
      </c>
      <c r="BT339" s="0" t="n">
        <v>0</v>
      </c>
      <c r="BU339" s="0" t="n">
        <v>0</v>
      </c>
      <c r="BV339" s="0" t="n">
        <v>0</v>
      </c>
      <c r="BW339" s="0" t="n">
        <v>0</v>
      </c>
      <c r="CV339" s="0" t="n">
        <v>0</v>
      </c>
      <c r="CW339" s="0" t="n">
        <v>0</v>
      </c>
      <c r="CX339" s="0">
        <f>ROUND(Y339*Source!I874,7)</f>
        <v/>
      </c>
      <c r="CY339" s="0">
        <f>AA339</f>
        <v/>
      </c>
      <c r="CZ339" s="0">
        <f>AE339</f>
        <v/>
      </c>
      <c r="DA339" s="0">
        <f>AI339</f>
        <v/>
      </c>
      <c r="DB339" s="0">
        <f>ROUND(ROUND(AT339*CZ339,2),2)</f>
        <v/>
      </c>
      <c r="DC339" s="0">
        <f>ROUND(ROUND(AT339*AG339,2),2)</f>
        <v/>
      </c>
      <c r="DD339" s="0" t="inlineStr"/>
      <c r="DE339" s="0" t="inlineStr"/>
      <c r="DF339" s="0">
        <f>ROUND(ROUND(AE339*AI339,0)*CX339,0)</f>
        <v/>
      </c>
      <c r="DG339" s="0">
        <f>ROUND(ROUND(AF339,0)*CX339,0)</f>
        <v/>
      </c>
      <c r="DH339" s="0">
        <f>ROUND(ROUND(AG339,0)*CX339,0)</f>
        <v/>
      </c>
      <c r="DI339" s="0">
        <f>ROUND(ROUND(AH339,0)*CX339,0)</f>
        <v/>
      </c>
      <c r="DJ339" s="0">
        <f>DF339</f>
        <v/>
      </c>
      <c r="DK339" s="0" t="n">
        <v>0</v>
      </c>
      <c r="DL339" s="0" t="inlineStr"/>
      <c r="DM339" s="0" t="n">
        <v>0</v>
      </c>
      <c r="DN339" s="0" t="inlineStr"/>
      <c r="DO339" s="0" t="n">
        <v>0</v>
      </c>
    </row>
    <row r="340">
      <c r="A340" s="0">
        <f>ROW(Source!A874)</f>
        <v/>
      </c>
      <c r="B340" s="0" t="n">
        <v>78845955</v>
      </c>
      <c r="C340" s="0" t="n">
        <v>78847987</v>
      </c>
      <c r="D340" s="0" t="n">
        <v>29109382</v>
      </c>
      <c r="E340" s="0" t="n">
        <v>1</v>
      </c>
      <c r="F340" s="0" t="n">
        <v>1</v>
      </c>
      <c r="G340" s="0" t="n">
        <v>1</v>
      </c>
      <c r="H340" s="0" t="n">
        <v>3</v>
      </c>
      <c r="I340" s="0" t="inlineStr">
        <is>
          <t>101-0329</t>
        </is>
      </c>
      <c r="J340" s="0" t="inlineStr">
        <is>
          <t>ТССЦ Московской обл., 101-0329, приказ Минстроя России №675/пр от 28.02.2017 № 254/пр</t>
        </is>
      </c>
      <c r="K340" s="0" t="inlineStr">
        <is>
          <t>Клей 88-СА</t>
        </is>
      </c>
      <c r="L340" s="0" t="n">
        <v>1346</v>
      </c>
      <c r="N340" s="0" t="n">
        <v>1009</v>
      </c>
      <c r="O340" s="0" t="inlineStr">
        <is>
          <t>кг</t>
        </is>
      </c>
      <c r="P340" s="0" t="inlineStr">
        <is>
          <t>кг</t>
        </is>
      </c>
      <c r="Q340" s="0" t="n">
        <v>1</v>
      </c>
      <c r="W340" s="0" t="n">
        <v>0</v>
      </c>
      <c r="X340" s="0" t="n">
        <v>342338703</v>
      </c>
      <c r="Y340" s="0">
        <f>AT340</f>
        <v/>
      </c>
      <c r="AA340" s="0" t="n">
        <v>477.06</v>
      </c>
      <c r="AB340" s="0" t="n">
        <v>0</v>
      </c>
      <c r="AC340" s="0" t="n">
        <v>0</v>
      </c>
      <c r="AD340" s="0" t="n">
        <v>0</v>
      </c>
      <c r="AE340" s="0" t="n">
        <v>28.93</v>
      </c>
      <c r="AF340" s="0" t="n">
        <v>0</v>
      </c>
      <c r="AG340" s="0" t="n">
        <v>0</v>
      </c>
      <c r="AH340" s="0" t="n">
        <v>0</v>
      </c>
      <c r="AI340" s="0" t="n">
        <v>16.49</v>
      </c>
      <c r="AJ340" s="0" t="n">
        <v>1</v>
      </c>
      <c r="AK340" s="0" t="n">
        <v>1</v>
      </c>
      <c r="AL340" s="0" t="n">
        <v>1</v>
      </c>
      <c r="AM340" s="0" t="n">
        <v>2</v>
      </c>
      <c r="AN340" s="0" t="n">
        <v>0</v>
      </c>
      <c r="AO340" s="0" t="n">
        <v>1</v>
      </c>
      <c r="AP340" s="0" t="n">
        <v>1</v>
      </c>
      <c r="AQ340" s="0" t="n">
        <v>0</v>
      </c>
      <c r="AR340" s="0" t="n">
        <v>0</v>
      </c>
      <c r="AS340" s="0" t="inlineStr"/>
      <c r="AT340" s="0" t="n">
        <v>0.17</v>
      </c>
      <c r="AU340" s="0" t="inlineStr"/>
      <c r="AV340" s="0" t="n">
        <v>0</v>
      </c>
      <c r="AW340" s="0" t="n">
        <v>2</v>
      </c>
      <c r="AX340" s="0" t="n">
        <v>78850296</v>
      </c>
      <c r="AY340" s="0" t="n">
        <v>1</v>
      </c>
      <c r="AZ340" s="0" t="n">
        <v>0</v>
      </c>
      <c r="BA340" s="0" t="n">
        <v>334</v>
      </c>
      <c r="BB340" s="0" t="n">
        <v>0</v>
      </c>
      <c r="BC340" s="0" t="n">
        <v>0</v>
      </c>
      <c r="BD340" s="0" t="n">
        <v>0</v>
      </c>
      <c r="BE340" s="0" t="n">
        <v>0</v>
      </c>
      <c r="BF340" s="0" t="n">
        <v>0</v>
      </c>
      <c r="BG340" s="0" t="n">
        <v>0</v>
      </c>
      <c r="BH340" s="0" t="n">
        <v>0</v>
      </c>
      <c r="BI340" s="0" t="n">
        <v>0</v>
      </c>
      <c r="BJ340" s="0" t="n">
        <v>0</v>
      </c>
      <c r="BK340" s="0" t="n">
        <v>0</v>
      </c>
      <c r="BL340" s="0" t="n">
        <v>0</v>
      </c>
      <c r="BM340" s="0" t="n">
        <v>0</v>
      </c>
      <c r="BN340" s="0" t="n">
        <v>0</v>
      </c>
      <c r="BO340" s="0" t="n">
        <v>0</v>
      </c>
      <c r="BP340" s="0" t="n">
        <v>0</v>
      </c>
      <c r="BQ340" s="0" t="n">
        <v>0</v>
      </c>
      <c r="BR340" s="0" t="n">
        <v>0</v>
      </c>
      <c r="BS340" s="0" t="n">
        <v>0</v>
      </c>
      <c r="BT340" s="0" t="n">
        <v>0</v>
      </c>
      <c r="BU340" s="0" t="n">
        <v>0</v>
      </c>
      <c r="BV340" s="0" t="n">
        <v>0</v>
      </c>
      <c r="BW340" s="0" t="n">
        <v>0</v>
      </c>
      <c r="CV340" s="0" t="n">
        <v>0</v>
      </c>
      <c r="CW340" s="0" t="n">
        <v>0</v>
      </c>
      <c r="CX340" s="0">
        <f>ROUND(Y340*Source!I874,7)</f>
        <v/>
      </c>
      <c r="CY340" s="0">
        <f>AA340</f>
        <v/>
      </c>
      <c r="CZ340" s="0">
        <f>AE340</f>
        <v/>
      </c>
      <c r="DA340" s="0">
        <f>AI340</f>
        <v/>
      </c>
      <c r="DB340" s="0">
        <f>ROUND(ROUND(AT340*CZ340,2),2)</f>
        <v/>
      </c>
      <c r="DC340" s="0">
        <f>ROUND(ROUND(AT340*AG340,2),2)</f>
        <v/>
      </c>
      <c r="DD340" s="0" t="inlineStr"/>
      <c r="DE340" s="0" t="inlineStr"/>
      <c r="DF340" s="0">
        <f>ROUND(ROUND(AE340*AI340,0)*CX340,0)</f>
        <v/>
      </c>
      <c r="DG340" s="0">
        <f>ROUND(ROUND(AF340,0)*CX340,0)</f>
        <v/>
      </c>
      <c r="DH340" s="0">
        <f>ROUND(ROUND(AG340,0)*CX340,0)</f>
        <v/>
      </c>
      <c r="DI340" s="0">
        <f>ROUND(ROUND(AH340,0)*CX340,0)</f>
        <v/>
      </c>
      <c r="DJ340" s="0">
        <f>DF340</f>
        <v/>
      </c>
      <c r="DK340" s="0" t="n">
        <v>0</v>
      </c>
      <c r="DL340" s="0" t="inlineStr"/>
      <c r="DM340" s="0" t="n">
        <v>0</v>
      </c>
      <c r="DN340" s="0" t="inlineStr"/>
      <c r="DO340" s="0" t="n">
        <v>0</v>
      </c>
    </row>
    <row r="341">
      <c r="A341" s="0">
        <f>ROW(Source!A874)</f>
        <v/>
      </c>
      <c r="B341" s="0" t="n">
        <v>78845955</v>
      </c>
      <c r="C341" s="0" t="n">
        <v>78847987</v>
      </c>
      <c r="D341" s="0" t="n">
        <v>29107972</v>
      </c>
      <c r="E341" s="0" t="n">
        <v>1</v>
      </c>
      <c r="F341" s="0" t="n">
        <v>1</v>
      </c>
      <c r="G341" s="0" t="n">
        <v>1</v>
      </c>
      <c r="H341" s="0" t="n">
        <v>3</v>
      </c>
      <c r="I341" s="0" t="inlineStr">
        <is>
          <t>101-1680</t>
        </is>
      </c>
      <c r="J341" s="0" t="inlineStr">
        <is>
          <t>ТССЦ Московской обл., 101-1680, приказ Минстроя России №675/пр от 28.02.2017 № 254/пр</t>
        </is>
      </c>
      <c r="K341" s="0" t="inlineStr">
        <is>
          <t>Патроны для строительно-монтажного пистолета</t>
        </is>
      </c>
      <c r="L341" s="0" t="n">
        <v>1356</v>
      </c>
      <c r="N341" s="0" t="n">
        <v>1010</v>
      </c>
      <c r="O341" s="0" t="inlineStr">
        <is>
          <t>1000 шт.</t>
        </is>
      </c>
      <c r="P341" s="0" t="inlineStr">
        <is>
          <t>1000 шт.</t>
        </is>
      </c>
      <c r="Q341" s="0" t="n">
        <v>1000</v>
      </c>
      <c r="W341" s="0" t="n">
        <v>0</v>
      </c>
      <c r="X341" s="0" t="n">
        <v>110535374</v>
      </c>
      <c r="Y341" s="0">
        <f>AT341</f>
        <v/>
      </c>
      <c r="AA341" s="0" t="n">
        <v>4642</v>
      </c>
      <c r="AB341" s="0" t="n">
        <v>0</v>
      </c>
      <c r="AC341" s="0" t="n">
        <v>0</v>
      </c>
      <c r="AD341" s="0" t="n">
        <v>0</v>
      </c>
      <c r="AE341" s="0" t="n">
        <v>253.8</v>
      </c>
      <c r="AF341" s="0" t="n">
        <v>0</v>
      </c>
      <c r="AG341" s="0" t="n">
        <v>0</v>
      </c>
      <c r="AH341" s="0" t="n">
        <v>0</v>
      </c>
      <c r="AI341" s="0" t="n">
        <v>18.29</v>
      </c>
      <c r="AJ341" s="0" t="n">
        <v>1</v>
      </c>
      <c r="AK341" s="0" t="n">
        <v>1</v>
      </c>
      <c r="AL341" s="0" t="n">
        <v>1</v>
      </c>
      <c r="AM341" s="0" t="n">
        <v>2</v>
      </c>
      <c r="AN341" s="0" t="n">
        <v>0</v>
      </c>
      <c r="AO341" s="0" t="n">
        <v>1</v>
      </c>
      <c r="AP341" s="0" t="n">
        <v>1</v>
      </c>
      <c r="AQ341" s="0" t="n">
        <v>0</v>
      </c>
      <c r="AR341" s="0" t="n">
        <v>0</v>
      </c>
      <c r="AS341" s="0" t="inlineStr"/>
      <c r="AT341" s="0" t="n">
        <v>0.06</v>
      </c>
      <c r="AU341" s="0" t="inlineStr"/>
      <c r="AV341" s="0" t="n">
        <v>0</v>
      </c>
      <c r="AW341" s="0" t="n">
        <v>2</v>
      </c>
      <c r="AX341" s="0" t="n">
        <v>78850297</v>
      </c>
      <c r="AY341" s="0" t="n">
        <v>1</v>
      </c>
      <c r="AZ341" s="0" t="n">
        <v>0</v>
      </c>
      <c r="BA341" s="0" t="n">
        <v>335</v>
      </c>
      <c r="BB341" s="0" t="n">
        <v>0</v>
      </c>
      <c r="BC341" s="0" t="n">
        <v>0</v>
      </c>
      <c r="BD341" s="0" t="n">
        <v>0</v>
      </c>
      <c r="BE341" s="0" t="n">
        <v>0</v>
      </c>
      <c r="BF341" s="0" t="n">
        <v>0</v>
      </c>
      <c r="BG341" s="0" t="n">
        <v>0</v>
      </c>
      <c r="BH341" s="0" t="n">
        <v>0</v>
      </c>
      <c r="BI341" s="0" t="n">
        <v>0</v>
      </c>
      <c r="BJ341" s="0" t="n">
        <v>0</v>
      </c>
      <c r="BK341" s="0" t="n">
        <v>0</v>
      </c>
      <c r="BL341" s="0" t="n">
        <v>0</v>
      </c>
      <c r="BM341" s="0" t="n">
        <v>0</v>
      </c>
      <c r="BN341" s="0" t="n">
        <v>0</v>
      </c>
      <c r="BO341" s="0" t="n">
        <v>0</v>
      </c>
      <c r="BP341" s="0" t="n">
        <v>0</v>
      </c>
      <c r="BQ341" s="0" t="n">
        <v>0</v>
      </c>
      <c r="BR341" s="0" t="n">
        <v>0</v>
      </c>
      <c r="BS341" s="0" t="n">
        <v>0</v>
      </c>
      <c r="BT341" s="0" t="n">
        <v>0</v>
      </c>
      <c r="BU341" s="0" t="n">
        <v>0</v>
      </c>
      <c r="BV341" s="0" t="n">
        <v>0</v>
      </c>
      <c r="BW341" s="0" t="n">
        <v>0</v>
      </c>
      <c r="CV341" s="0" t="n">
        <v>0</v>
      </c>
      <c r="CW341" s="0" t="n">
        <v>0</v>
      </c>
      <c r="CX341" s="0">
        <f>ROUND(Y341*Source!I874,7)</f>
        <v/>
      </c>
      <c r="CY341" s="0">
        <f>AA341</f>
        <v/>
      </c>
      <c r="CZ341" s="0">
        <f>AE341</f>
        <v/>
      </c>
      <c r="DA341" s="0">
        <f>AI341</f>
        <v/>
      </c>
      <c r="DB341" s="0">
        <f>ROUND(ROUND(AT341*CZ341,2),2)</f>
        <v/>
      </c>
      <c r="DC341" s="0">
        <f>ROUND(ROUND(AT341*AG341,2),2)</f>
        <v/>
      </c>
      <c r="DD341" s="0" t="inlineStr"/>
      <c r="DE341" s="0" t="inlineStr"/>
      <c r="DF341" s="0">
        <f>ROUND(ROUND(AE341*AI341,0)*CX341,0)</f>
        <v/>
      </c>
      <c r="DG341" s="0">
        <f>ROUND(ROUND(AF341,0)*CX341,0)</f>
        <v/>
      </c>
      <c r="DH341" s="0">
        <f>ROUND(ROUND(AG341,0)*CX341,0)</f>
        <v/>
      </c>
      <c r="DI341" s="0">
        <f>ROUND(ROUND(AH341,0)*CX341,0)</f>
        <v/>
      </c>
      <c r="DJ341" s="0">
        <f>DF341</f>
        <v/>
      </c>
      <c r="DK341" s="0" t="n">
        <v>0</v>
      </c>
      <c r="DL341" s="0" t="inlineStr"/>
      <c r="DM341" s="0" t="n">
        <v>0</v>
      </c>
      <c r="DN341" s="0" t="inlineStr"/>
      <c r="DO341" s="0" t="n">
        <v>0</v>
      </c>
    </row>
    <row r="342">
      <c r="A342" s="0">
        <f>ROW(Source!A874)</f>
        <v/>
      </c>
      <c r="B342" s="0" t="n">
        <v>78845955</v>
      </c>
      <c r="C342" s="0" t="n">
        <v>78847987</v>
      </c>
      <c r="D342" s="0" t="n">
        <v>29112620</v>
      </c>
      <c r="E342" s="0" t="n">
        <v>1</v>
      </c>
      <c r="F342" s="0" t="n">
        <v>1</v>
      </c>
      <c r="G342" s="0" t="n">
        <v>1</v>
      </c>
      <c r="H342" s="0" t="n">
        <v>3</v>
      </c>
      <c r="I342" s="0" t="inlineStr">
        <is>
          <t>101-1700</t>
        </is>
      </c>
      <c r="J342" s="0" t="inlineStr">
        <is>
          <t>ТССЦ Московской обл., 101-1700, приказ Минстроя России №675/пр от 28.02.2017 № 254/пр</t>
        </is>
      </c>
      <c r="K342" s="0" t="inlineStr">
        <is>
          <t>Наконечники для полиэтиленовых труб</t>
        </is>
      </c>
      <c r="L342" s="0" t="n">
        <v>1346</v>
      </c>
      <c r="N342" s="0" t="n">
        <v>1009</v>
      </c>
      <c r="O342" s="0" t="inlineStr">
        <is>
          <t>кг</t>
        </is>
      </c>
      <c r="P342" s="0" t="inlineStr">
        <is>
          <t>кг</t>
        </is>
      </c>
      <c r="Q342" s="0" t="n">
        <v>1</v>
      </c>
      <c r="W342" s="0" t="n">
        <v>0</v>
      </c>
      <c r="X342" s="0" t="n">
        <v>-2067002353</v>
      </c>
      <c r="Y342" s="0">
        <f>AT342</f>
        <v/>
      </c>
      <c r="AA342" s="0" t="n">
        <v>54.27</v>
      </c>
      <c r="AB342" s="0" t="n">
        <v>0</v>
      </c>
      <c r="AC342" s="0" t="n">
        <v>0</v>
      </c>
      <c r="AD342" s="0" t="n">
        <v>0</v>
      </c>
      <c r="AE342" s="0" t="n">
        <v>25.01</v>
      </c>
      <c r="AF342" s="0" t="n">
        <v>0</v>
      </c>
      <c r="AG342" s="0" t="n">
        <v>0</v>
      </c>
      <c r="AH342" s="0" t="n">
        <v>0</v>
      </c>
      <c r="AI342" s="0" t="n">
        <v>2.17</v>
      </c>
      <c r="AJ342" s="0" t="n">
        <v>1</v>
      </c>
      <c r="AK342" s="0" t="n">
        <v>1</v>
      </c>
      <c r="AL342" s="0" t="n">
        <v>1</v>
      </c>
      <c r="AM342" s="0" t="n">
        <v>2</v>
      </c>
      <c r="AN342" s="0" t="n">
        <v>0</v>
      </c>
      <c r="AO342" s="0" t="n">
        <v>1</v>
      </c>
      <c r="AP342" s="0" t="n">
        <v>1</v>
      </c>
      <c r="AQ342" s="0" t="n">
        <v>0</v>
      </c>
      <c r="AR342" s="0" t="n">
        <v>0</v>
      </c>
      <c r="AS342" s="0" t="inlineStr"/>
      <c r="AT342" s="0" t="n">
        <v>0.33</v>
      </c>
      <c r="AU342" s="0" t="inlineStr"/>
      <c r="AV342" s="0" t="n">
        <v>0</v>
      </c>
      <c r="AW342" s="0" t="n">
        <v>2</v>
      </c>
      <c r="AX342" s="0" t="n">
        <v>78850298</v>
      </c>
      <c r="AY342" s="0" t="n">
        <v>1</v>
      </c>
      <c r="AZ342" s="0" t="n">
        <v>0</v>
      </c>
      <c r="BA342" s="0" t="n">
        <v>336</v>
      </c>
      <c r="BB342" s="0" t="n">
        <v>0</v>
      </c>
      <c r="BC342" s="0" t="n">
        <v>0</v>
      </c>
      <c r="BD342" s="0" t="n">
        <v>0</v>
      </c>
      <c r="BE342" s="0" t="n">
        <v>0</v>
      </c>
      <c r="BF342" s="0" t="n">
        <v>0</v>
      </c>
      <c r="BG342" s="0" t="n">
        <v>0</v>
      </c>
      <c r="BH342" s="0" t="n">
        <v>0</v>
      </c>
      <c r="BI342" s="0" t="n">
        <v>0</v>
      </c>
      <c r="BJ342" s="0" t="n">
        <v>0</v>
      </c>
      <c r="BK342" s="0" t="n">
        <v>0</v>
      </c>
      <c r="BL342" s="0" t="n">
        <v>0</v>
      </c>
      <c r="BM342" s="0" t="n">
        <v>0</v>
      </c>
      <c r="BN342" s="0" t="n">
        <v>0</v>
      </c>
      <c r="BO342" s="0" t="n">
        <v>0</v>
      </c>
      <c r="BP342" s="0" t="n">
        <v>0</v>
      </c>
      <c r="BQ342" s="0" t="n">
        <v>0</v>
      </c>
      <c r="BR342" s="0" t="n">
        <v>0</v>
      </c>
      <c r="BS342" s="0" t="n">
        <v>0</v>
      </c>
      <c r="BT342" s="0" t="n">
        <v>0</v>
      </c>
      <c r="BU342" s="0" t="n">
        <v>0</v>
      </c>
      <c r="BV342" s="0" t="n">
        <v>0</v>
      </c>
      <c r="BW342" s="0" t="n">
        <v>0</v>
      </c>
      <c r="CV342" s="0" t="n">
        <v>0</v>
      </c>
      <c r="CW342" s="0" t="n">
        <v>0</v>
      </c>
      <c r="CX342" s="0">
        <f>ROUND(Y342*Source!I874,7)</f>
        <v/>
      </c>
      <c r="CY342" s="0">
        <f>AA342</f>
        <v/>
      </c>
      <c r="CZ342" s="0">
        <f>AE342</f>
        <v/>
      </c>
      <c r="DA342" s="0">
        <f>AI342</f>
        <v/>
      </c>
      <c r="DB342" s="0">
        <f>ROUND(ROUND(AT342*CZ342,2),2)</f>
        <v/>
      </c>
      <c r="DC342" s="0">
        <f>ROUND(ROUND(AT342*AG342,2),2)</f>
        <v/>
      </c>
      <c r="DD342" s="0" t="inlineStr"/>
      <c r="DE342" s="0" t="inlineStr"/>
      <c r="DF342" s="0">
        <f>ROUND(ROUND(AE342*AI342,0)*CX342,0)</f>
        <v/>
      </c>
      <c r="DG342" s="0">
        <f>ROUND(ROUND(AF342,0)*CX342,0)</f>
        <v/>
      </c>
      <c r="DH342" s="0">
        <f>ROUND(ROUND(AG342,0)*CX342,0)</f>
        <v/>
      </c>
      <c r="DI342" s="0">
        <f>ROUND(ROUND(AH342,0)*CX342,0)</f>
        <v/>
      </c>
      <c r="DJ342" s="0">
        <f>DF342</f>
        <v/>
      </c>
      <c r="DK342" s="0" t="n">
        <v>0</v>
      </c>
      <c r="DL342" s="0" t="inlineStr"/>
      <c r="DM342" s="0" t="n">
        <v>0</v>
      </c>
      <c r="DN342" s="0" t="inlineStr"/>
      <c r="DO342" s="0" t="n">
        <v>0</v>
      </c>
    </row>
    <row r="343">
      <c r="A343" s="0">
        <f>ROW(Source!A874)</f>
        <v/>
      </c>
      <c r="B343" s="0" t="n">
        <v>78845955</v>
      </c>
      <c r="C343" s="0" t="n">
        <v>78847987</v>
      </c>
      <c r="D343" s="0" t="n">
        <v>29122510</v>
      </c>
      <c r="E343" s="0" t="n">
        <v>1</v>
      </c>
      <c r="F343" s="0" t="n">
        <v>1</v>
      </c>
      <c r="G343" s="0" t="n">
        <v>1</v>
      </c>
      <c r="H343" s="0" t="n">
        <v>3</v>
      </c>
      <c r="I343" s="0" t="inlineStr">
        <is>
          <t>113-0473</t>
        </is>
      </c>
      <c r="J343" s="0" t="inlineStr">
        <is>
          <t>ТССЦ Московской обл., 113-0473, приказ Минстроя России №675/пр от 28.02.2017 № 254/пр</t>
        </is>
      </c>
      <c r="K343" s="0" t="inlineStr">
        <is>
          <t>Метиленхлорид</t>
        </is>
      </c>
      <c r="L343" s="0" t="n">
        <v>1346</v>
      </c>
      <c r="N343" s="0" t="n">
        <v>1009</v>
      </c>
      <c r="O343" s="0" t="inlineStr">
        <is>
          <t>кг</t>
        </is>
      </c>
      <c r="P343" s="0" t="inlineStr">
        <is>
          <t>кг</t>
        </is>
      </c>
      <c r="Q343" s="0" t="n">
        <v>1</v>
      </c>
      <c r="W343" s="0" t="n">
        <v>0</v>
      </c>
      <c r="X343" s="0" t="n">
        <v>-773887630</v>
      </c>
      <c r="Y343" s="0">
        <f>AT343</f>
        <v/>
      </c>
      <c r="AA343" s="0" t="n">
        <v>352.8</v>
      </c>
      <c r="AB343" s="0" t="n">
        <v>0</v>
      </c>
      <c r="AC343" s="0" t="n">
        <v>0</v>
      </c>
      <c r="AD343" s="0" t="n">
        <v>0</v>
      </c>
      <c r="AE343" s="0" t="n">
        <v>120</v>
      </c>
      <c r="AF343" s="0" t="n">
        <v>0</v>
      </c>
      <c r="AG343" s="0" t="n">
        <v>0</v>
      </c>
      <c r="AH343" s="0" t="n">
        <v>0</v>
      </c>
      <c r="AI343" s="0" t="n">
        <v>2.94</v>
      </c>
      <c r="AJ343" s="0" t="n">
        <v>1</v>
      </c>
      <c r="AK343" s="0" t="n">
        <v>1</v>
      </c>
      <c r="AL343" s="0" t="n">
        <v>1</v>
      </c>
      <c r="AM343" s="0" t="n">
        <v>2</v>
      </c>
      <c r="AN343" s="0" t="n">
        <v>0</v>
      </c>
      <c r="AO343" s="0" t="n">
        <v>1</v>
      </c>
      <c r="AP343" s="0" t="n">
        <v>1</v>
      </c>
      <c r="AQ343" s="0" t="n">
        <v>0</v>
      </c>
      <c r="AR343" s="0" t="n">
        <v>0</v>
      </c>
      <c r="AS343" s="0" t="inlineStr"/>
      <c r="AT343" s="0" t="n">
        <v>0.2</v>
      </c>
      <c r="AU343" s="0" t="inlineStr"/>
      <c r="AV343" s="0" t="n">
        <v>0</v>
      </c>
      <c r="AW343" s="0" t="n">
        <v>2</v>
      </c>
      <c r="AX343" s="0" t="n">
        <v>78850300</v>
      </c>
      <c r="AY343" s="0" t="n">
        <v>1</v>
      </c>
      <c r="AZ343" s="0" t="n">
        <v>0</v>
      </c>
      <c r="BA343" s="0" t="n">
        <v>338</v>
      </c>
      <c r="BB343" s="0" t="n">
        <v>0</v>
      </c>
      <c r="BC343" s="0" t="n">
        <v>0</v>
      </c>
      <c r="BD343" s="0" t="n">
        <v>0</v>
      </c>
      <c r="BE343" s="0" t="n">
        <v>0</v>
      </c>
      <c r="BF343" s="0" t="n">
        <v>0</v>
      </c>
      <c r="BG343" s="0" t="n">
        <v>0</v>
      </c>
      <c r="BH343" s="0" t="n">
        <v>0</v>
      </c>
      <c r="BI343" s="0" t="n">
        <v>0</v>
      </c>
      <c r="BJ343" s="0" t="n">
        <v>0</v>
      </c>
      <c r="BK343" s="0" t="n">
        <v>0</v>
      </c>
      <c r="BL343" s="0" t="n">
        <v>0</v>
      </c>
      <c r="BM343" s="0" t="n">
        <v>0</v>
      </c>
      <c r="BN343" s="0" t="n">
        <v>0</v>
      </c>
      <c r="BO343" s="0" t="n">
        <v>0</v>
      </c>
      <c r="BP343" s="0" t="n">
        <v>0</v>
      </c>
      <c r="BQ343" s="0" t="n">
        <v>0</v>
      </c>
      <c r="BR343" s="0" t="n">
        <v>0</v>
      </c>
      <c r="BS343" s="0" t="n">
        <v>0</v>
      </c>
      <c r="BT343" s="0" t="n">
        <v>0</v>
      </c>
      <c r="BU343" s="0" t="n">
        <v>0</v>
      </c>
      <c r="BV343" s="0" t="n">
        <v>0</v>
      </c>
      <c r="BW343" s="0" t="n">
        <v>0</v>
      </c>
      <c r="CV343" s="0" t="n">
        <v>0</v>
      </c>
      <c r="CW343" s="0" t="n">
        <v>0</v>
      </c>
      <c r="CX343" s="0">
        <f>ROUND(Y343*Source!I874,7)</f>
        <v/>
      </c>
      <c r="CY343" s="0">
        <f>AA343</f>
        <v/>
      </c>
      <c r="CZ343" s="0">
        <f>AE343</f>
        <v/>
      </c>
      <c r="DA343" s="0">
        <f>AI343</f>
        <v/>
      </c>
      <c r="DB343" s="0">
        <f>ROUND(ROUND(AT343*CZ343,2),2)</f>
        <v/>
      </c>
      <c r="DC343" s="0">
        <f>ROUND(ROUND(AT343*AG343,2),2)</f>
        <v/>
      </c>
      <c r="DD343" s="0" t="inlineStr"/>
      <c r="DE343" s="0" t="inlineStr"/>
      <c r="DF343" s="0">
        <f>ROUND(ROUND(AE343*AI343,0)*CX343,0)</f>
        <v/>
      </c>
      <c r="DG343" s="0">
        <f>ROUND(ROUND(AF343,0)*CX343,0)</f>
        <v/>
      </c>
      <c r="DH343" s="0">
        <f>ROUND(ROUND(AG343,0)*CX343,0)</f>
        <v/>
      </c>
      <c r="DI343" s="0">
        <f>ROUND(ROUND(AH343,0)*CX343,0)</f>
        <v/>
      </c>
      <c r="DJ343" s="0">
        <f>DF343</f>
        <v/>
      </c>
      <c r="DK343" s="0" t="n">
        <v>0</v>
      </c>
      <c r="DL343" s="0" t="inlineStr"/>
      <c r="DM343" s="0" t="n">
        <v>0</v>
      </c>
      <c r="DN343" s="0" t="inlineStr"/>
      <c r="DO343" s="0" t="n">
        <v>0</v>
      </c>
    </row>
    <row r="344">
      <c r="A344" s="0">
        <f>ROW(Source!A874)</f>
        <v/>
      </c>
      <c r="B344" s="0" t="n">
        <v>78845955</v>
      </c>
      <c r="C344" s="0" t="n">
        <v>78847987</v>
      </c>
      <c r="D344" s="0" t="n">
        <v>29149246</v>
      </c>
      <c r="E344" s="0" t="n">
        <v>1</v>
      </c>
      <c r="F344" s="0" t="n">
        <v>1</v>
      </c>
      <c r="G344" s="0" t="n">
        <v>1</v>
      </c>
      <c r="H344" s="0" t="n">
        <v>3</v>
      </c>
      <c r="I344" s="0" t="inlineStr">
        <is>
          <t>405-1601</t>
        </is>
      </c>
      <c r="J344" s="0" t="inlineStr">
        <is>
          <t>ТССЦ Московской обл., 405-1601, приказ Минстроя России №675/пр от 28.02.2017 № 257/пр</t>
        </is>
      </c>
      <c r="K344" s="0" t="inlineStr">
        <is>
          <t>Известь строительная негашеная хлорная, марки А</t>
        </is>
      </c>
      <c r="L344" s="0" t="n">
        <v>1346</v>
      </c>
      <c r="N344" s="0" t="n">
        <v>1009</v>
      </c>
      <c r="O344" s="0" t="inlineStr">
        <is>
          <t>кг</t>
        </is>
      </c>
      <c r="P344" s="0" t="inlineStr">
        <is>
          <t>кг</t>
        </is>
      </c>
      <c r="Q344" s="0" t="n">
        <v>1</v>
      </c>
      <c r="W344" s="0" t="n">
        <v>0</v>
      </c>
      <c r="X344" s="0" t="n">
        <v>-823040862</v>
      </c>
      <c r="Y344" s="0">
        <f>AT344</f>
        <v/>
      </c>
      <c r="AA344" s="0" t="n">
        <v>7.87</v>
      </c>
      <c r="AB344" s="0" t="n">
        <v>0</v>
      </c>
      <c r="AC344" s="0" t="n">
        <v>0</v>
      </c>
      <c r="AD344" s="0" t="n">
        <v>0</v>
      </c>
      <c r="AE344" s="0" t="n">
        <v>2.15</v>
      </c>
      <c r="AF344" s="0" t="n">
        <v>0</v>
      </c>
      <c r="AG344" s="0" t="n">
        <v>0</v>
      </c>
      <c r="AH344" s="0" t="n">
        <v>0</v>
      </c>
      <c r="AI344" s="0" t="n">
        <v>3.66</v>
      </c>
      <c r="AJ344" s="0" t="n">
        <v>1</v>
      </c>
      <c r="AK344" s="0" t="n">
        <v>1</v>
      </c>
      <c r="AL344" s="0" t="n">
        <v>1</v>
      </c>
      <c r="AM344" s="0" t="n">
        <v>2</v>
      </c>
      <c r="AN344" s="0" t="n">
        <v>0</v>
      </c>
      <c r="AO344" s="0" t="n">
        <v>1</v>
      </c>
      <c r="AP344" s="0" t="n">
        <v>1</v>
      </c>
      <c r="AQ344" s="0" t="n">
        <v>0</v>
      </c>
      <c r="AR344" s="0" t="n">
        <v>0</v>
      </c>
      <c r="AS344" s="0" t="inlineStr"/>
      <c r="AT344" s="0" t="n">
        <v>0.004</v>
      </c>
      <c r="AU344" s="0" t="inlineStr"/>
      <c r="AV344" s="0" t="n">
        <v>0</v>
      </c>
      <c r="AW344" s="0" t="n">
        <v>2</v>
      </c>
      <c r="AX344" s="0" t="n">
        <v>78850303</v>
      </c>
      <c r="AY344" s="0" t="n">
        <v>1</v>
      </c>
      <c r="AZ344" s="0" t="n">
        <v>0</v>
      </c>
      <c r="BA344" s="0" t="n">
        <v>341</v>
      </c>
      <c r="BB344" s="0" t="n">
        <v>0</v>
      </c>
      <c r="BC344" s="0" t="n">
        <v>0</v>
      </c>
      <c r="BD344" s="0" t="n">
        <v>0</v>
      </c>
      <c r="BE344" s="0" t="n">
        <v>0</v>
      </c>
      <c r="BF344" s="0" t="n">
        <v>0</v>
      </c>
      <c r="BG344" s="0" t="n">
        <v>0</v>
      </c>
      <c r="BH344" s="0" t="n">
        <v>0</v>
      </c>
      <c r="BI344" s="0" t="n">
        <v>0</v>
      </c>
      <c r="BJ344" s="0" t="n">
        <v>0</v>
      </c>
      <c r="BK344" s="0" t="n">
        <v>0</v>
      </c>
      <c r="BL344" s="0" t="n">
        <v>0</v>
      </c>
      <c r="BM344" s="0" t="n">
        <v>0</v>
      </c>
      <c r="BN344" s="0" t="n">
        <v>0</v>
      </c>
      <c r="BO344" s="0" t="n">
        <v>0</v>
      </c>
      <c r="BP344" s="0" t="n">
        <v>0</v>
      </c>
      <c r="BQ344" s="0" t="n">
        <v>0</v>
      </c>
      <c r="BR344" s="0" t="n">
        <v>0</v>
      </c>
      <c r="BS344" s="0" t="n">
        <v>0</v>
      </c>
      <c r="BT344" s="0" t="n">
        <v>0</v>
      </c>
      <c r="BU344" s="0" t="n">
        <v>0</v>
      </c>
      <c r="BV344" s="0" t="n">
        <v>0</v>
      </c>
      <c r="BW344" s="0" t="n">
        <v>0</v>
      </c>
      <c r="CV344" s="0" t="n">
        <v>0</v>
      </c>
      <c r="CW344" s="0" t="n">
        <v>0</v>
      </c>
      <c r="CX344" s="0">
        <f>ROUND(Y344*Source!I874,7)</f>
        <v/>
      </c>
      <c r="CY344" s="0">
        <f>AA344</f>
        <v/>
      </c>
      <c r="CZ344" s="0">
        <f>AE344</f>
        <v/>
      </c>
      <c r="DA344" s="0">
        <f>AI344</f>
        <v/>
      </c>
      <c r="DB344" s="0">
        <f>ROUND(ROUND(AT344*CZ344,2),2)</f>
        <v/>
      </c>
      <c r="DC344" s="0">
        <f>ROUND(ROUND(AT344*AG344,2),2)</f>
        <v/>
      </c>
      <c r="DD344" s="0" t="inlineStr"/>
      <c r="DE344" s="0" t="inlineStr"/>
      <c r="DF344" s="0">
        <f>ROUND(ROUND(AE344*AI344,0)*CX344,0)</f>
        <v/>
      </c>
      <c r="DG344" s="0">
        <f>ROUND(ROUND(AF344,0)*CX344,0)</f>
        <v/>
      </c>
      <c r="DH344" s="0">
        <f>ROUND(ROUND(AG344,0)*CX344,0)</f>
        <v/>
      </c>
      <c r="DI344" s="0">
        <f>ROUND(ROUND(AH344,0)*CX344,0)</f>
        <v/>
      </c>
      <c r="DJ344" s="0">
        <f>DF344</f>
        <v/>
      </c>
      <c r="DK344" s="0" t="n">
        <v>0</v>
      </c>
      <c r="DL344" s="0" t="inlineStr"/>
      <c r="DM344" s="0" t="n">
        <v>0</v>
      </c>
      <c r="DN344" s="0" t="inlineStr"/>
      <c r="DO344" s="0" t="n">
        <v>0</v>
      </c>
    </row>
    <row r="345">
      <c r="A345" s="0">
        <f>ROW(Source!A874)</f>
        <v/>
      </c>
      <c r="B345" s="0" t="n">
        <v>78845955</v>
      </c>
      <c r="C345" s="0" t="n">
        <v>78847987</v>
      </c>
      <c r="D345" s="0" t="n">
        <v>29150040</v>
      </c>
      <c r="E345" s="0" t="n">
        <v>1</v>
      </c>
      <c r="F345" s="0" t="n">
        <v>1</v>
      </c>
      <c r="G345" s="0" t="n">
        <v>1</v>
      </c>
      <c r="H345" s="0" t="n">
        <v>3</v>
      </c>
      <c r="I345" s="0" t="inlineStr">
        <is>
          <t>411-0001</t>
        </is>
      </c>
      <c r="J345" s="0" t="inlineStr">
        <is>
          <t>ТССЦ Московской обл., 411-0001, приказ Минстроя России №675/пр от 28.02.2017 № 257/пр</t>
        </is>
      </c>
      <c r="K345" s="0" t="inlineStr">
        <is>
          <t>Вода</t>
        </is>
      </c>
      <c r="L345" s="0" t="n">
        <v>1339</v>
      </c>
      <c r="N345" s="0" t="n">
        <v>1007</v>
      </c>
      <c r="O345" s="0" t="inlineStr">
        <is>
          <t>м3</t>
        </is>
      </c>
      <c r="P345" s="0" t="inlineStr">
        <is>
          <t>м3</t>
        </is>
      </c>
      <c r="Q345" s="0" t="n">
        <v>1</v>
      </c>
      <c r="W345" s="0" t="n">
        <v>0</v>
      </c>
      <c r="X345" s="0" t="n">
        <v>619799737</v>
      </c>
      <c r="Y345" s="0">
        <f>AT345</f>
        <v/>
      </c>
      <c r="AA345" s="0" t="n">
        <v>31.28</v>
      </c>
      <c r="AB345" s="0" t="n">
        <v>0</v>
      </c>
      <c r="AC345" s="0" t="n">
        <v>0</v>
      </c>
      <c r="AD345" s="0" t="n">
        <v>0</v>
      </c>
      <c r="AE345" s="0" t="n">
        <v>2.44</v>
      </c>
      <c r="AF345" s="0" t="n">
        <v>0</v>
      </c>
      <c r="AG345" s="0" t="n">
        <v>0</v>
      </c>
      <c r="AH345" s="0" t="n">
        <v>0</v>
      </c>
      <c r="AI345" s="0" t="n">
        <v>12.82</v>
      </c>
      <c r="AJ345" s="0" t="n">
        <v>1</v>
      </c>
      <c r="AK345" s="0" t="n">
        <v>1</v>
      </c>
      <c r="AL345" s="0" t="n">
        <v>1</v>
      </c>
      <c r="AM345" s="0" t="n">
        <v>2</v>
      </c>
      <c r="AN345" s="0" t="n">
        <v>0</v>
      </c>
      <c r="AO345" s="0" t="n">
        <v>1</v>
      </c>
      <c r="AP345" s="0" t="n">
        <v>1</v>
      </c>
      <c r="AQ345" s="0" t="n">
        <v>0</v>
      </c>
      <c r="AR345" s="0" t="n">
        <v>0</v>
      </c>
      <c r="AS345" s="0" t="inlineStr"/>
      <c r="AT345" s="0" t="n">
        <v>1.21</v>
      </c>
      <c r="AU345" s="0" t="inlineStr"/>
      <c r="AV345" s="0" t="n">
        <v>0</v>
      </c>
      <c r="AW345" s="0" t="n">
        <v>2</v>
      </c>
      <c r="AX345" s="0" t="n">
        <v>78850304</v>
      </c>
      <c r="AY345" s="0" t="n">
        <v>1</v>
      </c>
      <c r="AZ345" s="0" t="n">
        <v>0</v>
      </c>
      <c r="BA345" s="0" t="n">
        <v>342</v>
      </c>
      <c r="BB345" s="0" t="n">
        <v>0</v>
      </c>
      <c r="BC345" s="0" t="n">
        <v>0</v>
      </c>
      <c r="BD345" s="0" t="n">
        <v>0</v>
      </c>
      <c r="BE345" s="0" t="n">
        <v>0</v>
      </c>
      <c r="BF345" s="0" t="n">
        <v>0</v>
      </c>
      <c r="BG345" s="0" t="n">
        <v>0</v>
      </c>
      <c r="BH345" s="0" t="n">
        <v>0</v>
      </c>
      <c r="BI345" s="0" t="n">
        <v>0</v>
      </c>
      <c r="BJ345" s="0" t="n">
        <v>0</v>
      </c>
      <c r="BK345" s="0" t="n">
        <v>0</v>
      </c>
      <c r="BL345" s="0" t="n">
        <v>0</v>
      </c>
      <c r="BM345" s="0" t="n">
        <v>0</v>
      </c>
      <c r="BN345" s="0" t="n">
        <v>0</v>
      </c>
      <c r="BO345" s="0" t="n">
        <v>0</v>
      </c>
      <c r="BP345" s="0" t="n">
        <v>0</v>
      </c>
      <c r="BQ345" s="0" t="n">
        <v>0</v>
      </c>
      <c r="BR345" s="0" t="n">
        <v>0</v>
      </c>
      <c r="BS345" s="0" t="n">
        <v>0</v>
      </c>
      <c r="BT345" s="0" t="n">
        <v>0</v>
      </c>
      <c r="BU345" s="0" t="n">
        <v>0</v>
      </c>
      <c r="BV345" s="0" t="n">
        <v>0</v>
      </c>
      <c r="BW345" s="0" t="n">
        <v>0</v>
      </c>
      <c r="CV345" s="0" t="n">
        <v>0</v>
      </c>
      <c r="CW345" s="0" t="n">
        <v>0</v>
      </c>
      <c r="CX345" s="0">
        <f>ROUND(Y345*Source!I874,7)</f>
        <v/>
      </c>
      <c r="CY345" s="0">
        <f>AA345</f>
        <v/>
      </c>
      <c r="CZ345" s="0">
        <f>AE345</f>
        <v/>
      </c>
      <c r="DA345" s="0">
        <f>AI345</f>
        <v/>
      </c>
      <c r="DB345" s="0">
        <f>ROUND(ROUND(AT345*CZ345,2),2)</f>
        <v/>
      </c>
      <c r="DC345" s="0">
        <f>ROUND(ROUND(AT345*AG345,2),2)</f>
        <v/>
      </c>
      <c r="DD345" s="0" t="inlineStr"/>
      <c r="DE345" s="0" t="inlineStr"/>
      <c r="DF345" s="0">
        <f>ROUND(ROUND(AE345*AI345,0)*CX345,0)</f>
        <v/>
      </c>
      <c r="DG345" s="0">
        <f>ROUND(ROUND(AF345,0)*CX345,0)</f>
        <v/>
      </c>
      <c r="DH345" s="0">
        <f>ROUND(ROUND(AG345,0)*CX345,0)</f>
        <v/>
      </c>
      <c r="DI345" s="0">
        <f>ROUND(ROUND(AH345,0)*CX345,0)</f>
        <v/>
      </c>
      <c r="DJ345" s="0">
        <f>DF345</f>
        <v/>
      </c>
      <c r="DK345" s="0" t="n">
        <v>0</v>
      </c>
      <c r="DL345" s="0" t="inlineStr"/>
      <c r="DM345" s="0" t="n">
        <v>0</v>
      </c>
      <c r="DN345" s="0" t="inlineStr"/>
      <c r="DO345" s="0" t="n">
        <v>0</v>
      </c>
    </row>
    <row r="346">
      <c r="A346" s="0">
        <f>ROW(Source!A874)</f>
        <v/>
      </c>
      <c r="B346" s="0" t="n">
        <v>78845955</v>
      </c>
      <c r="C346" s="0" t="n">
        <v>78847987</v>
      </c>
      <c r="D346" s="0" t="n">
        <v>29158419</v>
      </c>
      <c r="E346" s="0" t="n">
        <v>1</v>
      </c>
      <c r="F346" s="0" t="n">
        <v>1</v>
      </c>
      <c r="G346" s="0" t="n">
        <v>1</v>
      </c>
      <c r="H346" s="0" t="n">
        <v>3</v>
      </c>
      <c r="I346" s="0" t="inlineStr">
        <is>
          <t>507-3642</t>
        </is>
      </c>
      <c r="J346" s="0" t="inlineStr">
        <is>
          <t>ТССЦ Московской обл., 507-3642, приказ Минстроя России №675/пр от 28.02.2017 № 258/пр</t>
        </is>
      </c>
      <c r="K346" s="0" t="inlineStr">
        <is>
          <t>Труба напорная из полиэтилена PE 100 питьевая ПЭ100 SDR11, размером 32х3,0 мм (ГОСТ 18599-2001, ГОСТ Р 52134-2003)</t>
        </is>
      </c>
      <c r="L346" s="0" t="n">
        <v>1301</v>
      </c>
      <c r="N346" s="0" t="n">
        <v>1003</v>
      </c>
      <c r="O346" s="0" t="inlineStr">
        <is>
          <t>м</t>
        </is>
      </c>
      <c r="P346" s="0" t="inlineStr">
        <is>
          <t>м</t>
        </is>
      </c>
      <c r="Q346" s="0" t="n">
        <v>1</v>
      </c>
      <c r="W346" s="0" t="n">
        <v>0</v>
      </c>
      <c r="X346" s="0" t="n">
        <v>-829717903</v>
      </c>
      <c r="Y346" s="0">
        <f>AT346</f>
        <v/>
      </c>
      <c r="AA346" s="0" t="n">
        <v>49.03</v>
      </c>
      <c r="AB346" s="0" t="n">
        <v>0</v>
      </c>
      <c r="AC346" s="0" t="n">
        <v>0</v>
      </c>
      <c r="AD346" s="0" t="n">
        <v>0</v>
      </c>
      <c r="AE346" s="0" t="n">
        <v>16.29</v>
      </c>
      <c r="AF346" s="0" t="n">
        <v>0</v>
      </c>
      <c r="AG346" s="0" t="n">
        <v>0</v>
      </c>
      <c r="AH346" s="0" t="n">
        <v>0</v>
      </c>
      <c r="AI346" s="0" t="n">
        <v>3.01</v>
      </c>
      <c r="AJ346" s="0" t="n">
        <v>1</v>
      </c>
      <c r="AK346" s="0" t="n">
        <v>1</v>
      </c>
      <c r="AL346" s="0" t="n">
        <v>1</v>
      </c>
      <c r="AM346" s="0" t="n">
        <v>2</v>
      </c>
      <c r="AN346" s="0" t="n">
        <v>0</v>
      </c>
      <c r="AO346" s="0" t="n">
        <v>1</v>
      </c>
      <c r="AP346" s="0" t="n">
        <v>1</v>
      </c>
      <c r="AQ346" s="0" t="n">
        <v>0</v>
      </c>
      <c r="AR346" s="0" t="n">
        <v>0</v>
      </c>
      <c r="AS346" s="0" t="inlineStr"/>
      <c r="AT346" s="0" t="n">
        <v>93.8</v>
      </c>
      <c r="AU346" s="0" t="inlineStr"/>
      <c r="AV346" s="0" t="n">
        <v>0</v>
      </c>
      <c r="AW346" s="0" t="n">
        <v>2</v>
      </c>
      <c r="AX346" s="0" t="n">
        <v>78850305</v>
      </c>
      <c r="AY346" s="0" t="n">
        <v>1</v>
      </c>
      <c r="AZ346" s="0" t="n">
        <v>0</v>
      </c>
      <c r="BA346" s="0" t="n">
        <v>343</v>
      </c>
      <c r="BB346" s="0" t="n">
        <v>0</v>
      </c>
      <c r="BC346" s="0" t="n">
        <v>0</v>
      </c>
      <c r="BD346" s="0" t="n">
        <v>0</v>
      </c>
      <c r="BE346" s="0" t="n">
        <v>0</v>
      </c>
      <c r="BF346" s="0" t="n">
        <v>0</v>
      </c>
      <c r="BG346" s="0" t="n">
        <v>0</v>
      </c>
      <c r="BH346" s="0" t="n">
        <v>0</v>
      </c>
      <c r="BI346" s="0" t="n">
        <v>0</v>
      </c>
      <c r="BJ346" s="0" t="n">
        <v>0</v>
      </c>
      <c r="BK346" s="0" t="n">
        <v>0</v>
      </c>
      <c r="BL346" s="0" t="n">
        <v>0</v>
      </c>
      <c r="BM346" s="0" t="n">
        <v>0</v>
      </c>
      <c r="BN346" s="0" t="n">
        <v>0</v>
      </c>
      <c r="BO346" s="0" t="n">
        <v>0</v>
      </c>
      <c r="BP346" s="0" t="n">
        <v>0</v>
      </c>
      <c r="BQ346" s="0" t="n">
        <v>0</v>
      </c>
      <c r="BR346" s="0" t="n">
        <v>0</v>
      </c>
      <c r="BS346" s="0" t="n">
        <v>0</v>
      </c>
      <c r="BT346" s="0" t="n">
        <v>0</v>
      </c>
      <c r="BU346" s="0" t="n">
        <v>0</v>
      </c>
      <c r="BV346" s="0" t="n">
        <v>0</v>
      </c>
      <c r="BW346" s="0" t="n">
        <v>0</v>
      </c>
      <c r="CV346" s="0" t="n">
        <v>0</v>
      </c>
      <c r="CW346" s="0" t="n">
        <v>0</v>
      </c>
      <c r="CX346" s="0">
        <f>ROUND(Y346*Source!I874,7)</f>
        <v/>
      </c>
      <c r="CY346" s="0">
        <f>AA346</f>
        <v/>
      </c>
      <c r="CZ346" s="0">
        <f>AE346</f>
        <v/>
      </c>
      <c r="DA346" s="0">
        <f>AI346</f>
        <v/>
      </c>
      <c r="DB346" s="0">
        <f>ROUND(ROUND(AT346*CZ346,2),2)</f>
        <v/>
      </c>
      <c r="DC346" s="0">
        <f>ROUND(ROUND(AT346*AG346,2),2)</f>
        <v/>
      </c>
      <c r="DD346" s="0" t="inlineStr"/>
      <c r="DE346" s="0" t="inlineStr"/>
      <c r="DF346" s="0">
        <f>ROUND(ROUND(AE346*AI346,0)*CX346,0)</f>
        <v/>
      </c>
      <c r="DG346" s="0">
        <f>ROUND(ROUND(AF346,0)*CX346,0)</f>
        <v/>
      </c>
      <c r="DH346" s="0">
        <f>ROUND(ROUND(AG346,0)*CX346,0)</f>
        <v/>
      </c>
      <c r="DI346" s="0">
        <f>ROUND(ROUND(AH346,0)*CX346,0)</f>
        <v/>
      </c>
      <c r="DJ346" s="0">
        <f>DF346</f>
        <v/>
      </c>
      <c r="DK346" s="0" t="n">
        <v>0</v>
      </c>
      <c r="DL346" s="0" t="inlineStr"/>
      <c r="DM346" s="0" t="n">
        <v>0</v>
      </c>
      <c r="DN346" s="0" t="inlineStr"/>
      <c r="DO346" s="0" t="n">
        <v>0</v>
      </c>
    </row>
    <row r="347">
      <c r="A347" s="0">
        <f>ROW(Source!A874)</f>
        <v/>
      </c>
      <c r="B347" s="0" t="n">
        <v>78845955</v>
      </c>
      <c r="C347" s="0" t="n">
        <v>78847987</v>
      </c>
      <c r="D347" s="0" t="n">
        <v>29159169</v>
      </c>
      <c r="E347" s="0" t="n">
        <v>1</v>
      </c>
      <c r="F347" s="0" t="n">
        <v>1</v>
      </c>
      <c r="G347" s="0" t="n">
        <v>1</v>
      </c>
      <c r="H347" s="0" t="n">
        <v>3</v>
      </c>
      <c r="I347" s="0" t="inlineStr">
        <is>
          <t>507-5009</t>
        </is>
      </c>
      <c r="J347" s="0" t="inlineStr">
        <is>
          <t>ТССЦ Московской обл., 507-5009, приказ Минстроя России №675/пр от 28.02.2017 № 258/пр</t>
        </is>
      </c>
      <c r="K347" s="0" t="inlineStr">
        <is>
          <t>Муфта полипропиленовая соединительная диаметром 32 мм</t>
        </is>
      </c>
      <c r="L347" s="0" t="n">
        <v>1358</v>
      </c>
      <c r="N347" s="0" t="n">
        <v>1010</v>
      </c>
      <c r="O347" s="0" t="inlineStr">
        <is>
          <t>10 шт.</t>
        </is>
      </c>
      <c r="P347" s="0" t="inlineStr">
        <is>
          <t>10 шт.</t>
        </is>
      </c>
      <c r="Q347" s="0" t="n">
        <v>10</v>
      </c>
      <c r="W347" s="0" t="n">
        <v>0</v>
      </c>
      <c r="X347" s="0" t="n">
        <v>-1186610544</v>
      </c>
      <c r="Y347" s="0">
        <f>AT347</f>
        <v/>
      </c>
      <c r="AA347" s="0" t="n">
        <v>133.92</v>
      </c>
      <c r="AB347" s="0" t="n">
        <v>0</v>
      </c>
      <c r="AC347" s="0" t="n">
        <v>0</v>
      </c>
      <c r="AD347" s="0" t="n">
        <v>0</v>
      </c>
      <c r="AE347" s="0" t="n">
        <v>13.5</v>
      </c>
      <c r="AF347" s="0" t="n">
        <v>0</v>
      </c>
      <c r="AG347" s="0" t="n">
        <v>0</v>
      </c>
      <c r="AH347" s="0" t="n">
        <v>0</v>
      </c>
      <c r="AI347" s="0" t="n">
        <v>9.92</v>
      </c>
      <c r="AJ347" s="0" t="n">
        <v>1</v>
      </c>
      <c r="AK347" s="0" t="n">
        <v>1</v>
      </c>
      <c r="AL347" s="0" t="n">
        <v>1</v>
      </c>
      <c r="AM347" s="0" t="n">
        <v>0</v>
      </c>
      <c r="AN347" s="0" t="n">
        <v>0</v>
      </c>
      <c r="AO347" s="0" t="n">
        <v>0</v>
      </c>
      <c r="AP347" s="0" t="n">
        <v>0</v>
      </c>
      <c r="AQ347" s="0" t="n">
        <v>0</v>
      </c>
      <c r="AR347" s="0" t="n">
        <v>0</v>
      </c>
      <c r="AS347" s="0" t="inlineStr"/>
      <c r="AT347" s="0" t="n">
        <v>6.6666667</v>
      </c>
      <c r="AU347" s="0" t="inlineStr"/>
      <c r="AV347" s="0" t="n">
        <v>0</v>
      </c>
      <c r="AW347" s="0" t="n">
        <v>1</v>
      </c>
      <c r="AX347" s="0" t="n">
        <v>-1</v>
      </c>
      <c r="AY347" s="0" t="n">
        <v>0</v>
      </c>
      <c r="AZ347" s="0" t="n">
        <v>0</v>
      </c>
      <c r="BA347" s="0" t="inlineStr"/>
      <c r="BB347" s="0" t="n">
        <v>0</v>
      </c>
      <c r="BC347" s="0" t="n">
        <v>0</v>
      </c>
      <c r="BD347" s="0" t="n">
        <v>0</v>
      </c>
      <c r="BE347" s="0" t="n">
        <v>0</v>
      </c>
      <c r="BF347" s="0" t="n">
        <v>0</v>
      </c>
      <c r="BG347" s="0" t="n">
        <v>0</v>
      </c>
      <c r="BH347" s="0" t="n">
        <v>0</v>
      </c>
      <c r="BI347" s="0" t="n">
        <v>0</v>
      </c>
      <c r="BJ347" s="0" t="n">
        <v>0</v>
      </c>
      <c r="BK347" s="0" t="n">
        <v>0</v>
      </c>
      <c r="BL347" s="0" t="n">
        <v>0</v>
      </c>
      <c r="BM347" s="0" t="n">
        <v>0</v>
      </c>
      <c r="BN347" s="0" t="n">
        <v>0</v>
      </c>
      <c r="BO347" s="0" t="n">
        <v>0</v>
      </c>
      <c r="BP347" s="0" t="n">
        <v>0</v>
      </c>
      <c r="BQ347" s="0" t="n">
        <v>0</v>
      </c>
      <c r="BR347" s="0" t="n">
        <v>0</v>
      </c>
      <c r="BS347" s="0" t="n">
        <v>0</v>
      </c>
      <c r="BT347" s="0" t="n">
        <v>0</v>
      </c>
      <c r="BU347" s="0" t="n">
        <v>0</v>
      </c>
      <c r="BV347" s="0" t="n">
        <v>0</v>
      </c>
      <c r="BW347" s="0" t="n">
        <v>0</v>
      </c>
      <c r="CV347" s="0" t="n">
        <v>0</v>
      </c>
      <c r="CW347" s="0" t="n">
        <v>0</v>
      </c>
      <c r="CX347" s="0">
        <f>ROUND(Y347*Source!I874,7)</f>
        <v/>
      </c>
      <c r="CY347" s="0">
        <f>AA347</f>
        <v/>
      </c>
      <c r="CZ347" s="0">
        <f>AE347</f>
        <v/>
      </c>
      <c r="DA347" s="0">
        <f>AI347</f>
        <v/>
      </c>
      <c r="DB347" s="0">
        <f>ROUND(ROUND(AT347*CZ347,2),2)</f>
        <v/>
      </c>
      <c r="DC347" s="0">
        <f>ROUND(ROUND(AT347*AG347,2),2)</f>
        <v/>
      </c>
      <c r="DD347" s="0" t="inlineStr"/>
      <c r="DE347" s="0" t="inlineStr"/>
      <c r="DF347" s="0">
        <f>ROUND(ROUND(AE347*AI347,0)*CX347,0)</f>
        <v/>
      </c>
      <c r="DG347" s="0">
        <f>ROUND(ROUND(AF347,0)*CX347,0)</f>
        <v/>
      </c>
      <c r="DH347" s="0">
        <f>ROUND(ROUND(AG347,0)*CX347,0)</f>
        <v/>
      </c>
      <c r="DI347" s="0">
        <f>ROUND(ROUND(AH347,0)*CX347,0)</f>
        <v/>
      </c>
      <c r="DJ347" s="0">
        <f>DF347</f>
        <v/>
      </c>
      <c r="DK347" s="0" t="n">
        <v>0</v>
      </c>
      <c r="DL347" s="0" t="inlineStr"/>
      <c r="DM347" s="0" t="n">
        <v>0</v>
      </c>
      <c r="DN347" s="0" t="inlineStr"/>
      <c r="DO347" s="0" t="n">
        <v>0</v>
      </c>
    </row>
    <row r="348">
      <c r="A348" s="0">
        <f>ROW(Source!A874)</f>
        <v/>
      </c>
      <c r="B348" s="0" t="n">
        <v>78845955</v>
      </c>
      <c r="C348" s="0" t="n">
        <v>78847987</v>
      </c>
      <c r="D348" s="0" t="n">
        <v>29159216</v>
      </c>
      <c r="E348" s="0" t="n">
        <v>1</v>
      </c>
      <c r="F348" s="0" t="n">
        <v>1</v>
      </c>
      <c r="G348" s="0" t="n">
        <v>1</v>
      </c>
      <c r="H348" s="0" t="n">
        <v>3</v>
      </c>
      <c r="I348" s="0" t="inlineStr">
        <is>
          <t>507-5056</t>
        </is>
      </c>
      <c r="J348" s="0" t="inlineStr">
        <is>
          <t>ТССЦ Московской обл., 507-5056, приказ Минстроя России №675/пр от 28.02.2017 № 258/пр</t>
        </is>
      </c>
      <c r="K348" s="0" t="inlineStr">
        <is>
          <t>Муфта полипропиленовая переходная диаметром 25х20 мм</t>
        </is>
      </c>
      <c r="L348" s="0" t="n">
        <v>1358</v>
      </c>
      <c r="N348" s="0" t="n">
        <v>1010</v>
      </c>
      <c r="O348" s="0" t="inlineStr">
        <is>
          <t>10 шт.</t>
        </is>
      </c>
      <c r="P348" s="0" t="inlineStr">
        <is>
          <t>10 шт.</t>
        </is>
      </c>
      <c r="Q348" s="0" t="n">
        <v>10</v>
      </c>
      <c r="W348" s="0" t="n">
        <v>0</v>
      </c>
      <c r="X348" s="0" t="n">
        <v>-676915284</v>
      </c>
      <c r="Y348" s="0">
        <f>AT348</f>
        <v/>
      </c>
      <c r="AA348" s="0" t="n">
        <v>59.69</v>
      </c>
      <c r="AB348" s="0" t="n">
        <v>0</v>
      </c>
      <c r="AC348" s="0" t="n">
        <v>0</v>
      </c>
      <c r="AD348" s="0" t="n">
        <v>0</v>
      </c>
      <c r="AE348" s="0" t="n">
        <v>10.1</v>
      </c>
      <c r="AF348" s="0" t="n">
        <v>0</v>
      </c>
      <c r="AG348" s="0" t="n">
        <v>0</v>
      </c>
      <c r="AH348" s="0" t="n">
        <v>0</v>
      </c>
      <c r="AI348" s="0" t="n">
        <v>5.91</v>
      </c>
      <c r="AJ348" s="0" t="n">
        <v>1</v>
      </c>
      <c r="AK348" s="0" t="n">
        <v>1</v>
      </c>
      <c r="AL348" s="0" t="n">
        <v>1</v>
      </c>
      <c r="AM348" s="0" t="n">
        <v>0</v>
      </c>
      <c r="AN348" s="0" t="n">
        <v>0</v>
      </c>
      <c r="AO348" s="0" t="n">
        <v>0</v>
      </c>
      <c r="AP348" s="0" t="n">
        <v>0</v>
      </c>
      <c r="AQ348" s="0" t="n">
        <v>0</v>
      </c>
      <c r="AR348" s="0" t="n">
        <v>0</v>
      </c>
      <c r="AS348" s="0" t="inlineStr"/>
      <c r="AT348" s="0" t="n">
        <v>3.3333333</v>
      </c>
      <c r="AU348" s="0" t="inlineStr"/>
      <c r="AV348" s="0" t="n">
        <v>0</v>
      </c>
      <c r="AW348" s="0" t="n">
        <v>1</v>
      </c>
      <c r="AX348" s="0" t="n">
        <v>-1</v>
      </c>
      <c r="AY348" s="0" t="n">
        <v>0</v>
      </c>
      <c r="AZ348" s="0" t="n">
        <v>0</v>
      </c>
      <c r="BA348" s="0" t="inlineStr"/>
      <c r="BB348" s="0" t="n">
        <v>0</v>
      </c>
      <c r="BC348" s="0" t="n">
        <v>0</v>
      </c>
      <c r="BD348" s="0" t="n">
        <v>0</v>
      </c>
      <c r="BE348" s="0" t="n">
        <v>0</v>
      </c>
      <c r="BF348" s="0" t="n">
        <v>0</v>
      </c>
      <c r="BG348" s="0" t="n">
        <v>0</v>
      </c>
      <c r="BH348" s="0" t="n">
        <v>0</v>
      </c>
      <c r="BI348" s="0" t="n">
        <v>0</v>
      </c>
      <c r="BJ348" s="0" t="n">
        <v>0</v>
      </c>
      <c r="BK348" s="0" t="n">
        <v>0</v>
      </c>
      <c r="BL348" s="0" t="n">
        <v>0</v>
      </c>
      <c r="BM348" s="0" t="n">
        <v>0</v>
      </c>
      <c r="BN348" s="0" t="n">
        <v>0</v>
      </c>
      <c r="BO348" s="0" t="n">
        <v>0</v>
      </c>
      <c r="BP348" s="0" t="n">
        <v>0</v>
      </c>
      <c r="BQ348" s="0" t="n">
        <v>0</v>
      </c>
      <c r="BR348" s="0" t="n">
        <v>0</v>
      </c>
      <c r="BS348" s="0" t="n">
        <v>0</v>
      </c>
      <c r="BT348" s="0" t="n">
        <v>0</v>
      </c>
      <c r="BU348" s="0" t="n">
        <v>0</v>
      </c>
      <c r="BV348" s="0" t="n">
        <v>0</v>
      </c>
      <c r="BW348" s="0" t="n">
        <v>0</v>
      </c>
      <c r="CV348" s="0" t="n">
        <v>0</v>
      </c>
      <c r="CW348" s="0" t="n">
        <v>0</v>
      </c>
      <c r="CX348" s="0">
        <f>ROUND(Y348*Source!I874,7)</f>
        <v/>
      </c>
      <c r="CY348" s="0">
        <f>AA348</f>
        <v/>
      </c>
      <c r="CZ348" s="0">
        <f>AE348</f>
        <v/>
      </c>
      <c r="DA348" s="0">
        <f>AI348</f>
        <v/>
      </c>
      <c r="DB348" s="0">
        <f>ROUND(ROUND(AT348*CZ348,2),2)</f>
        <v/>
      </c>
      <c r="DC348" s="0">
        <f>ROUND(ROUND(AT348*AG348,2),2)</f>
        <v/>
      </c>
      <c r="DD348" s="0" t="inlineStr"/>
      <c r="DE348" s="0" t="inlineStr"/>
      <c r="DF348" s="0">
        <f>ROUND(ROUND(AE348*AI348,0)*CX348,0)</f>
        <v/>
      </c>
      <c r="DG348" s="0">
        <f>ROUND(ROUND(AF348,0)*CX348,0)</f>
        <v/>
      </c>
      <c r="DH348" s="0">
        <f>ROUND(ROUND(AG348,0)*CX348,0)</f>
        <v/>
      </c>
      <c r="DI348" s="0">
        <f>ROUND(ROUND(AH348,0)*CX348,0)</f>
        <v/>
      </c>
      <c r="DJ348" s="0">
        <f>DF348</f>
        <v/>
      </c>
      <c r="DK348" s="0" t="n">
        <v>0</v>
      </c>
      <c r="DL348" s="0" t="inlineStr"/>
      <c r="DM348" s="0" t="n">
        <v>0</v>
      </c>
      <c r="DN348" s="0" t="inlineStr"/>
      <c r="DO348" s="0" t="n">
        <v>0</v>
      </c>
    </row>
    <row r="349">
      <c r="A349" s="0">
        <f>ROW(Source!A874)</f>
        <v/>
      </c>
      <c r="B349" s="0" t="n">
        <v>78845955</v>
      </c>
      <c r="C349" s="0" t="n">
        <v>78847987</v>
      </c>
      <c r="D349" s="0" t="n">
        <v>29159218</v>
      </c>
      <c r="E349" s="0" t="n">
        <v>1</v>
      </c>
      <c r="F349" s="0" t="n">
        <v>1</v>
      </c>
      <c r="G349" s="0" t="n">
        <v>1</v>
      </c>
      <c r="H349" s="0" t="n">
        <v>3</v>
      </c>
      <c r="I349" s="0" t="inlineStr">
        <is>
          <t>507-5058</t>
        </is>
      </c>
      <c r="J349" s="0" t="inlineStr">
        <is>
          <t>ТССЦ Московской обл., 507-5058, приказ Минстроя России №675/пр от 28.02.2017 № 258/пр</t>
        </is>
      </c>
      <c r="K349" s="0" t="inlineStr">
        <is>
          <t>Муфта полипропиленовая переходная диаметром 32х25 мм</t>
        </is>
      </c>
      <c r="L349" s="0" t="n">
        <v>1358</v>
      </c>
      <c r="N349" s="0" t="n">
        <v>1010</v>
      </c>
      <c r="O349" s="0" t="inlineStr">
        <is>
          <t>10 шт.</t>
        </is>
      </c>
      <c r="P349" s="0" t="inlineStr">
        <is>
          <t>10 шт.</t>
        </is>
      </c>
      <c r="Q349" s="0" t="n">
        <v>10</v>
      </c>
      <c r="W349" s="0" t="n">
        <v>0</v>
      </c>
      <c r="X349" s="0" t="n">
        <v>241276038</v>
      </c>
      <c r="Y349" s="0">
        <f>AT349</f>
        <v/>
      </c>
      <c r="AA349" s="0" t="n">
        <v>85.28</v>
      </c>
      <c r="AB349" s="0" t="n">
        <v>0</v>
      </c>
      <c r="AC349" s="0" t="n">
        <v>0</v>
      </c>
      <c r="AD349" s="0" t="n">
        <v>0</v>
      </c>
      <c r="AE349" s="0" t="n">
        <v>13.8</v>
      </c>
      <c r="AF349" s="0" t="n">
        <v>0</v>
      </c>
      <c r="AG349" s="0" t="n">
        <v>0</v>
      </c>
      <c r="AH349" s="0" t="n">
        <v>0</v>
      </c>
      <c r="AI349" s="0" t="n">
        <v>6.18</v>
      </c>
      <c r="AJ349" s="0" t="n">
        <v>1</v>
      </c>
      <c r="AK349" s="0" t="n">
        <v>1</v>
      </c>
      <c r="AL349" s="0" t="n">
        <v>1</v>
      </c>
      <c r="AM349" s="0" t="n">
        <v>0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  <c r="AS349" s="0" t="inlineStr"/>
      <c r="AT349" s="0" t="n">
        <v>3.3333333</v>
      </c>
      <c r="AU349" s="0" t="inlineStr"/>
      <c r="AV349" s="0" t="n">
        <v>0</v>
      </c>
      <c r="AW349" s="0" t="n">
        <v>1</v>
      </c>
      <c r="AX349" s="0" t="n">
        <v>-1</v>
      </c>
      <c r="AY349" s="0" t="n">
        <v>0</v>
      </c>
      <c r="AZ349" s="0" t="n">
        <v>0</v>
      </c>
      <c r="BA349" s="0" t="inlineStr"/>
      <c r="BB349" s="0" t="n">
        <v>0</v>
      </c>
      <c r="BC349" s="0" t="n">
        <v>0</v>
      </c>
      <c r="BD349" s="0" t="n">
        <v>0</v>
      </c>
      <c r="BE349" s="0" t="n">
        <v>0</v>
      </c>
      <c r="BF349" s="0" t="n">
        <v>0</v>
      </c>
      <c r="BG349" s="0" t="n">
        <v>0</v>
      </c>
      <c r="BH349" s="0" t="n">
        <v>0</v>
      </c>
      <c r="BI349" s="0" t="n">
        <v>0</v>
      </c>
      <c r="BJ349" s="0" t="n">
        <v>0</v>
      </c>
      <c r="BK349" s="0" t="n">
        <v>0</v>
      </c>
      <c r="BL349" s="0" t="n">
        <v>0</v>
      </c>
      <c r="BM349" s="0" t="n">
        <v>0</v>
      </c>
      <c r="BN349" s="0" t="n">
        <v>0</v>
      </c>
      <c r="BO349" s="0" t="n">
        <v>0</v>
      </c>
      <c r="BP349" s="0" t="n">
        <v>0</v>
      </c>
      <c r="BQ349" s="0" t="n">
        <v>0</v>
      </c>
      <c r="BR349" s="0" t="n">
        <v>0</v>
      </c>
      <c r="BS349" s="0" t="n">
        <v>0</v>
      </c>
      <c r="BT349" s="0" t="n">
        <v>0</v>
      </c>
      <c r="BU349" s="0" t="n">
        <v>0</v>
      </c>
      <c r="BV349" s="0" t="n">
        <v>0</v>
      </c>
      <c r="BW349" s="0" t="n">
        <v>0</v>
      </c>
      <c r="CV349" s="0" t="n">
        <v>0</v>
      </c>
      <c r="CW349" s="0" t="n">
        <v>0</v>
      </c>
      <c r="CX349" s="0">
        <f>ROUND(Y349*Source!I874,7)</f>
        <v/>
      </c>
      <c r="CY349" s="0">
        <f>AA349</f>
        <v/>
      </c>
      <c r="CZ349" s="0">
        <f>AE349</f>
        <v/>
      </c>
      <c r="DA349" s="0">
        <f>AI349</f>
        <v/>
      </c>
      <c r="DB349" s="0">
        <f>ROUND(ROUND(AT349*CZ349,2),2)</f>
        <v/>
      </c>
      <c r="DC349" s="0">
        <f>ROUND(ROUND(AT349*AG349,2),2)</f>
        <v/>
      </c>
      <c r="DD349" s="0" t="inlineStr"/>
      <c r="DE349" s="0" t="inlineStr"/>
      <c r="DF349" s="0">
        <f>ROUND(ROUND(AE349*AI349,0)*CX349,0)</f>
        <v/>
      </c>
      <c r="DG349" s="0">
        <f>ROUND(ROUND(AF349,0)*CX349,0)</f>
        <v/>
      </c>
      <c r="DH349" s="0">
        <f>ROUND(ROUND(AG349,0)*CX349,0)</f>
        <v/>
      </c>
      <c r="DI349" s="0">
        <f>ROUND(ROUND(AH349,0)*CX349,0)</f>
        <v/>
      </c>
      <c r="DJ349" s="0">
        <f>DF349</f>
        <v/>
      </c>
      <c r="DK349" s="0" t="n">
        <v>0</v>
      </c>
      <c r="DL349" s="0" t="inlineStr"/>
      <c r="DM349" s="0" t="n">
        <v>0</v>
      </c>
      <c r="DN349" s="0" t="inlineStr"/>
      <c r="DO349" s="0" t="n">
        <v>0</v>
      </c>
    </row>
    <row r="350">
      <c r="A350" s="0">
        <f>ROW(Source!A916)</f>
        <v/>
      </c>
      <c r="B350" s="0" t="n">
        <v>78845955</v>
      </c>
      <c r="C350" s="0" t="n">
        <v>78850315</v>
      </c>
      <c r="D350" s="0" t="n">
        <v>18407525</v>
      </c>
      <c r="E350" s="0" t="n">
        <v>1</v>
      </c>
      <c r="F350" s="0" t="n">
        <v>1</v>
      </c>
      <c r="G350" s="0" t="n">
        <v>1</v>
      </c>
      <c r="H350" s="0" t="n">
        <v>1</v>
      </c>
      <c r="I350" s="0" t="inlineStr">
        <is>
          <t>1-1021-90</t>
        </is>
      </c>
      <c r="J350" s="0" t="inlineStr"/>
      <c r="K350" s="0" t="inlineStr">
        <is>
          <t>Рабочий строитель среднего разряда 2,1</t>
        </is>
      </c>
      <c r="L350" s="0" t="n">
        <v>1369</v>
      </c>
      <c r="N350" s="0" t="n">
        <v>1013</v>
      </c>
      <c r="O350" s="0" t="inlineStr">
        <is>
          <t>чел.-ч</t>
        </is>
      </c>
      <c r="P350" s="0" t="inlineStr">
        <is>
          <t>чел.-ч</t>
        </is>
      </c>
      <c r="Q350" s="0" t="n">
        <v>1</v>
      </c>
      <c r="W350" s="0" t="n">
        <v>0</v>
      </c>
      <c r="X350" s="0" t="n">
        <v>-364664199</v>
      </c>
      <c r="Y350" s="0">
        <f>AT350</f>
        <v/>
      </c>
      <c r="AA350" s="0" t="n">
        <v>0</v>
      </c>
      <c r="AB350" s="0" t="n">
        <v>0</v>
      </c>
      <c r="AC350" s="0" t="n">
        <v>0</v>
      </c>
      <c r="AD350" s="0" t="n">
        <v>7.87</v>
      </c>
      <c r="AE350" s="0" t="n">
        <v>0</v>
      </c>
      <c r="AF350" s="0" t="n">
        <v>0</v>
      </c>
      <c r="AG350" s="0" t="n">
        <v>0</v>
      </c>
      <c r="AH350" s="0" t="n">
        <v>7.87</v>
      </c>
      <c r="AI350" s="0" t="n">
        <v>1</v>
      </c>
      <c r="AJ350" s="0" t="n">
        <v>1</v>
      </c>
      <c r="AK350" s="0" t="n">
        <v>1</v>
      </c>
      <c r="AL350" s="0" t="n">
        <v>1</v>
      </c>
      <c r="AM350" s="0" t="n">
        <v>-2</v>
      </c>
      <c r="AN350" s="0" t="n">
        <v>0</v>
      </c>
      <c r="AO350" s="0" t="n">
        <v>1</v>
      </c>
      <c r="AP350" s="0" t="n">
        <v>1</v>
      </c>
      <c r="AQ350" s="0" t="n">
        <v>0</v>
      </c>
      <c r="AR350" s="0" t="n">
        <v>0</v>
      </c>
      <c r="AS350" s="0" t="inlineStr"/>
      <c r="AT350" s="0" t="n">
        <v>110</v>
      </c>
      <c r="AU350" s="0" t="inlineStr"/>
      <c r="AV350" s="0" t="n">
        <v>1</v>
      </c>
      <c r="AW350" s="0" t="n">
        <v>2</v>
      </c>
      <c r="AX350" s="0" t="n">
        <v>78850319</v>
      </c>
      <c r="AY350" s="0" t="n">
        <v>1</v>
      </c>
      <c r="AZ350" s="0" t="n">
        <v>0</v>
      </c>
      <c r="BA350" s="0" t="n">
        <v>344</v>
      </c>
      <c r="BB350" s="0" t="n">
        <v>0</v>
      </c>
      <c r="BC350" s="0" t="n">
        <v>0</v>
      </c>
      <c r="BD350" s="0" t="n">
        <v>0</v>
      </c>
      <c r="BE350" s="0" t="n">
        <v>0</v>
      </c>
      <c r="BF350" s="0" t="n">
        <v>0</v>
      </c>
      <c r="BG350" s="0" t="n">
        <v>0</v>
      </c>
      <c r="BH350" s="0" t="n">
        <v>0</v>
      </c>
      <c r="BI350" s="0" t="n">
        <v>0</v>
      </c>
      <c r="BJ350" s="0" t="n">
        <v>0</v>
      </c>
      <c r="BK350" s="0" t="n">
        <v>0</v>
      </c>
      <c r="BL350" s="0" t="n">
        <v>0</v>
      </c>
      <c r="BM350" s="0" t="n">
        <v>0</v>
      </c>
      <c r="BN350" s="0" t="n">
        <v>0</v>
      </c>
      <c r="BO350" s="0" t="n">
        <v>0</v>
      </c>
      <c r="BP350" s="0" t="n">
        <v>0</v>
      </c>
      <c r="BQ350" s="0" t="n">
        <v>0</v>
      </c>
      <c r="BR350" s="0" t="n">
        <v>0</v>
      </c>
      <c r="BS350" s="0" t="n">
        <v>0</v>
      </c>
      <c r="BT350" s="0" t="n">
        <v>0</v>
      </c>
      <c r="BU350" s="0" t="n">
        <v>0</v>
      </c>
      <c r="BV350" s="0" t="n">
        <v>0</v>
      </c>
      <c r="BW350" s="0" t="n">
        <v>0</v>
      </c>
      <c r="CU350" s="0">
        <f>ROUND(AT350*Source!I916*AH350*AL350,0)</f>
        <v/>
      </c>
      <c r="CV350" s="0">
        <f>ROUND(Y350*Source!I916,7)</f>
        <v/>
      </c>
      <c r="CW350" s="0" t="n">
        <v>0</v>
      </c>
      <c r="CX350" s="0">
        <f>ROUND(Y350*Source!I916,7)</f>
        <v/>
      </c>
      <c r="CY350" s="0">
        <f>AD350</f>
        <v/>
      </c>
      <c r="CZ350" s="0">
        <f>AH350</f>
        <v/>
      </c>
      <c r="DA350" s="0">
        <f>AL350</f>
        <v/>
      </c>
      <c r="DB350" s="0">
        <f>ROUND(ROUND(AT350*CZ350,2),2)</f>
        <v/>
      </c>
      <c r="DC350" s="0">
        <f>ROUND(ROUND(AT350*AG350,2),2)</f>
        <v/>
      </c>
      <c r="DD350" s="0" t="inlineStr"/>
      <c r="DE350" s="0" t="inlineStr"/>
      <c r="DF350" s="0">
        <f>ROUND(ROUND(AE350,0)*CX350,0)</f>
        <v/>
      </c>
      <c r="DG350" s="0">
        <f>ROUND(ROUND(AF350,0)*CX350,0)</f>
        <v/>
      </c>
      <c r="DH350" s="0">
        <f>ROUND(ROUND(AG350,0)*CX350,0)</f>
        <v/>
      </c>
      <c r="DI350" s="0">
        <f>ROUND(ROUND(AH350,0)*CX350,0)</f>
        <v/>
      </c>
      <c r="DJ350" s="0">
        <f>DI350</f>
        <v/>
      </c>
      <c r="DK350" s="0" t="n">
        <v>0</v>
      </c>
      <c r="DL350" s="0" t="inlineStr"/>
      <c r="DM350" s="0" t="n">
        <v>0</v>
      </c>
      <c r="DN350" s="0" t="inlineStr"/>
      <c r="DO350" s="0" t="n">
        <v>0</v>
      </c>
    </row>
    <row r="351">
      <c r="A351" s="0">
        <f>ROW(Source!A916)</f>
        <v/>
      </c>
      <c r="B351" s="0" t="n">
        <v>78845955</v>
      </c>
      <c r="C351" s="0" t="n">
        <v>78850315</v>
      </c>
      <c r="D351" s="0" t="n">
        <v>121548</v>
      </c>
      <c r="E351" s="0" t="n">
        <v>1</v>
      </c>
      <c r="F351" s="0" t="n">
        <v>1</v>
      </c>
      <c r="G351" s="0" t="n">
        <v>1</v>
      </c>
      <c r="H351" s="0" t="n">
        <v>1</v>
      </c>
      <c r="I351" s="0" t="inlineStr">
        <is>
          <t>2</t>
        </is>
      </c>
      <c r="J351" s="0" t="inlineStr"/>
      <c r="K351" s="0" t="inlineStr">
        <is>
          <t>Затраты труда машинистов</t>
        </is>
      </c>
      <c r="L351" s="0" t="n">
        <v>608254</v>
      </c>
      <c r="N351" s="0" t="n">
        <v>1013</v>
      </c>
      <c r="O351" s="0" t="inlineStr">
        <is>
          <t>чел.час</t>
        </is>
      </c>
      <c r="P351" s="0" t="inlineStr">
        <is>
          <t>чел.час</t>
        </is>
      </c>
      <c r="Q351" s="0" t="n">
        <v>1</v>
      </c>
      <c r="W351" s="0" t="n">
        <v>0</v>
      </c>
      <c r="X351" s="0" t="n">
        <v>-185737400</v>
      </c>
      <c r="Y351" s="0">
        <f>AT351</f>
        <v/>
      </c>
      <c r="AA351" s="0" t="n">
        <v>0</v>
      </c>
      <c r="AB351" s="0" t="n">
        <v>0</v>
      </c>
      <c r="AC351" s="0" t="n">
        <v>0</v>
      </c>
      <c r="AD351" s="0" t="n">
        <v>0</v>
      </c>
      <c r="AE351" s="0" t="n">
        <v>0</v>
      </c>
      <c r="AF351" s="0" t="n">
        <v>0</v>
      </c>
      <c r="AG351" s="0" t="n">
        <v>0</v>
      </c>
      <c r="AH351" s="0" t="n">
        <v>0</v>
      </c>
      <c r="AI351" s="0" t="n">
        <v>1</v>
      </c>
      <c r="AJ351" s="0" t="n">
        <v>1</v>
      </c>
      <c r="AK351" s="0" t="n">
        <v>1</v>
      </c>
      <c r="AL351" s="0" t="n">
        <v>1</v>
      </c>
      <c r="AM351" s="0" t="n">
        <v>-2</v>
      </c>
      <c r="AN351" s="0" t="n">
        <v>0</v>
      </c>
      <c r="AO351" s="0" t="n">
        <v>1</v>
      </c>
      <c r="AP351" s="0" t="n">
        <v>1</v>
      </c>
      <c r="AQ351" s="0" t="n">
        <v>0</v>
      </c>
      <c r="AR351" s="0" t="n">
        <v>0</v>
      </c>
      <c r="AS351" s="0" t="inlineStr"/>
      <c r="AT351" s="0" t="n">
        <v>2.24</v>
      </c>
      <c r="AU351" s="0" t="inlineStr"/>
      <c r="AV351" s="0" t="n">
        <v>2</v>
      </c>
      <c r="AW351" s="0" t="n">
        <v>2</v>
      </c>
      <c r="AX351" s="0" t="n">
        <v>78850320</v>
      </c>
      <c r="AY351" s="0" t="n">
        <v>1</v>
      </c>
      <c r="AZ351" s="0" t="n">
        <v>0</v>
      </c>
      <c r="BA351" s="0" t="n">
        <v>345</v>
      </c>
      <c r="BB351" s="0" t="n">
        <v>0</v>
      </c>
      <c r="BC351" s="0" t="n">
        <v>0</v>
      </c>
      <c r="BD351" s="0" t="n">
        <v>0</v>
      </c>
      <c r="BE351" s="0" t="n">
        <v>0</v>
      </c>
      <c r="BF351" s="0" t="n">
        <v>0</v>
      </c>
      <c r="BG351" s="0" t="n">
        <v>0</v>
      </c>
      <c r="BH351" s="0" t="n">
        <v>0</v>
      </c>
      <c r="BI351" s="0" t="n">
        <v>0</v>
      </c>
      <c r="BJ351" s="0" t="n">
        <v>0</v>
      </c>
      <c r="BK351" s="0" t="n">
        <v>0</v>
      </c>
      <c r="BL351" s="0" t="n">
        <v>0</v>
      </c>
      <c r="BM351" s="0" t="n">
        <v>0</v>
      </c>
      <c r="BN351" s="0" t="n">
        <v>0</v>
      </c>
      <c r="BO351" s="0" t="n">
        <v>0</v>
      </c>
      <c r="BP351" s="0" t="n">
        <v>0</v>
      </c>
      <c r="BQ351" s="0" t="n">
        <v>0</v>
      </c>
      <c r="BR351" s="0" t="n">
        <v>0</v>
      </c>
      <c r="BS351" s="0" t="n">
        <v>0</v>
      </c>
      <c r="BT351" s="0" t="n">
        <v>0</v>
      </c>
      <c r="BU351" s="0" t="n">
        <v>0</v>
      </c>
      <c r="BV351" s="0" t="n">
        <v>0</v>
      </c>
      <c r="BW351" s="0" t="n">
        <v>0</v>
      </c>
      <c r="CV351" s="0" t="n">
        <v>0</v>
      </c>
      <c r="CW351" s="0" t="n">
        <v>0</v>
      </c>
      <c r="CX351" s="0">
        <f>ROUND(Y351*Source!I916,7)</f>
        <v/>
      </c>
      <c r="CY351" s="0">
        <f>AD351</f>
        <v/>
      </c>
      <c r="CZ351" s="0">
        <f>AH351</f>
        <v/>
      </c>
      <c r="DA351" s="0">
        <f>AL351</f>
        <v/>
      </c>
      <c r="DB351" s="0">
        <f>ROUND(ROUND(AT351*CZ351,2),2)</f>
        <v/>
      </c>
      <c r="DC351" s="0">
        <f>ROUND(ROUND(AT351*AG351,2),2)</f>
        <v/>
      </c>
      <c r="DD351" s="0" t="inlineStr"/>
      <c r="DE351" s="0" t="inlineStr"/>
      <c r="DF351" s="0">
        <f>ROUND(ROUND(AE351,0)*CX351,0)</f>
        <v/>
      </c>
      <c r="DG351" s="0">
        <f>ROUND(ROUND(AF351,0)*CX351,0)</f>
        <v/>
      </c>
      <c r="DH351" s="0">
        <f>ROUND(ROUND(AG351,0)*CX351,0)</f>
        <v/>
      </c>
      <c r="DI351" s="0">
        <f>ROUND(ROUND(AH351,0)*CX351,0)</f>
        <v/>
      </c>
      <c r="DJ351" s="0">
        <f>DI351</f>
        <v/>
      </c>
      <c r="DK351" s="0" t="n">
        <v>0</v>
      </c>
      <c r="DL351" s="0" t="inlineStr"/>
      <c r="DM351" s="0" t="n">
        <v>0</v>
      </c>
      <c r="DN351" s="0" t="inlineStr"/>
      <c r="DO351" s="0" t="n">
        <v>0</v>
      </c>
    </row>
    <row r="352">
      <c r="A352" s="0">
        <f>ROW(Source!A916)</f>
        <v/>
      </c>
      <c r="B352" s="0" t="n">
        <v>78845955</v>
      </c>
      <c r="C352" s="0" t="n">
        <v>78850315</v>
      </c>
      <c r="D352" s="0" t="n">
        <v>29172556</v>
      </c>
      <c r="E352" s="0" t="n">
        <v>1</v>
      </c>
      <c r="F352" s="0" t="n">
        <v>1</v>
      </c>
      <c r="G352" s="0" t="n">
        <v>1</v>
      </c>
      <c r="H352" s="0" t="n">
        <v>2</v>
      </c>
      <c r="I352" s="0" t="inlineStr">
        <is>
          <t>030954</t>
        </is>
      </c>
      <c r="J352" s="0" t="inlineStr">
        <is>
          <t>ТСЭМ Московской обл., 030954, приказ Минстроя России №675/пр от 28.02.2017 № 264/пр</t>
        </is>
      </c>
      <c r="K352" s="0" t="inlineStr">
        <is>
          <t>Подъемники грузоподъемностью до 500 кг одномачтовые, высота подъема 45 м</t>
        </is>
      </c>
      <c r="L352" s="0" t="n">
        <v>1368</v>
      </c>
      <c r="N352" s="0" t="n">
        <v>1011</v>
      </c>
      <c r="O352" s="0" t="inlineStr">
        <is>
          <t>маш.-ч</t>
        </is>
      </c>
      <c r="P352" s="0" t="inlineStr">
        <is>
          <t>маш.-ч</t>
        </is>
      </c>
      <c r="Q352" s="0" t="n">
        <v>1</v>
      </c>
      <c r="W352" s="0" t="n">
        <v>0</v>
      </c>
      <c r="X352" s="0" t="n">
        <v>344519037</v>
      </c>
      <c r="Y352" s="0">
        <f>AT352</f>
        <v/>
      </c>
      <c r="AA352" s="0" t="n">
        <v>0</v>
      </c>
      <c r="AB352" s="0" t="n">
        <v>728.98</v>
      </c>
      <c r="AC352" s="0" t="n">
        <v>705.38</v>
      </c>
      <c r="AD352" s="0" t="n">
        <v>0</v>
      </c>
      <c r="AE352" s="0" t="n">
        <v>0</v>
      </c>
      <c r="AF352" s="0" t="n">
        <v>31.26</v>
      </c>
      <c r="AG352" s="0" t="n">
        <v>13.5</v>
      </c>
      <c r="AH352" s="0" t="n">
        <v>0</v>
      </c>
      <c r="AI352" s="0" t="n">
        <v>1</v>
      </c>
      <c r="AJ352" s="0" t="n">
        <v>23.32</v>
      </c>
      <c r="AK352" s="0" t="n">
        <v>52.25</v>
      </c>
      <c r="AL352" s="0" t="n">
        <v>1</v>
      </c>
      <c r="AM352" s="0" t="n">
        <v>2</v>
      </c>
      <c r="AN352" s="0" t="n">
        <v>0</v>
      </c>
      <c r="AO352" s="0" t="n">
        <v>1</v>
      </c>
      <c r="AP352" s="0" t="n">
        <v>1</v>
      </c>
      <c r="AQ352" s="0" t="n">
        <v>0</v>
      </c>
      <c r="AR352" s="0" t="n">
        <v>0</v>
      </c>
      <c r="AS352" s="0" t="inlineStr"/>
      <c r="AT352" s="0" t="n">
        <v>2.24</v>
      </c>
      <c r="AU352" s="0" t="inlineStr"/>
      <c r="AV352" s="0" t="n">
        <v>0</v>
      </c>
      <c r="AW352" s="0" t="n">
        <v>2</v>
      </c>
      <c r="AX352" s="0" t="n">
        <v>78850321</v>
      </c>
      <c r="AY352" s="0" t="n">
        <v>1</v>
      </c>
      <c r="AZ352" s="0" t="n">
        <v>0</v>
      </c>
      <c r="BA352" s="0" t="n">
        <v>346</v>
      </c>
      <c r="BB352" s="0" t="n">
        <v>0</v>
      </c>
      <c r="BC352" s="0" t="n">
        <v>0</v>
      </c>
      <c r="BD352" s="0" t="n">
        <v>0</v>
      </c>
      <c r="BE352" s="0" t="n">
        <v>0</v>
      </c>
      <c r="BF352" s="0" t="n">
        <v>0</v>
      </c>
      <c r="BG352" s="0" t="n">
        <v>0</v>
      </c>
      <c r="BH352" s="0" t="n">
        <v>0</v>
      </c>
      <c r="BI352" s="0" t="n">
        <v>0</v>
      </c>
      <c r="BJ352" s="0" t="n">
        <v>0</v>
      </c>
      <c r="BK352" s="0" t="n">
        <v>0</v>
      </c>
      <c r="BL352" s="0" t="n">
        <v>0</v>
      </c>
      <c r="BM352" s="0" t="n">
        <v>0</v>
      </c>
      <c r="BN352" s="0" t="n">
        <v>0</v>
      </c>
      <c r="BO352" s="0" t="n">
        <v>0</v>
      </c>
      <c r="BP352" s="0" t="n">
        <v>0</v>
      </c>
      <c r="BQ352" s="0" t="n">
        <v>0</v>
      </c>
      <c r="BR352" s="0" t="n">
        <v>0</v>
      </c>
      <c r="BS352" s="0" t="n">
        <v>0</v>
      </c>
      <c r="BT352" s="0" t="n">
        <v>0</v>
      </c>
      <c r="BU352" s="0" t="n">
        <v>0</v>
      </c>
      <c r="BV352" s="0" t="n">
        <v>0</v>
      </c>
      <c r="BW352" s="0" t="n">
        <v>0</v>
      </c>
      <c r="CV352" s="0" t="n">
        <v>0</v>
      </c>
      <c r="CW352" s="0">
        <f>ROUND(Y352*Source!I916*DO352,7)</f>
        <v/>
      </c>
      <c r="CX352" s="0">
        <f>ROUND(Y352*Source!I916,7)</f>
        <v/>
      </c>
      <c r="CY352" s="0">
        <f>AB352</f>
        <v/>
      </c>
      <c r="CZ352" s="0">
        <f>AF352</f>
        <v/>
      </c>
      <c r="DA352" s="0">
        <f>AJ352</f>
        <v/>
      </c>
      <c r="DB352" s="0">
        <f>ROUND(ROUND(AT352*CZ352,2),2)</f>
        <v/>
      </c>
      <c r="DC352" s="0">
        <f>ROUND(ROUND(AT352*AG352,2),2)</f>
        <v/>
      </c>
      <c r="DD352" s="0" t="inlineStr"/>
      <c r="DE352" s="0" t="inlineStr"/>
      <c r="DF352" s="0">
        <f>ROUND(ROUND(AE352,0)*CX352,0)</f>
        <v/>
      </c>
      <c r="DG352" s="0">
        <f>ROUND(ROUND(AF352*AJ352,0)*CX352,0)</f>
        <v/>
      </c>
      <c r="DH352" s="0">
        <f>ROUND(ROUND(AG352*AK352,0)*CX352,0)</f>
        <v/>
      </c>
      <c r="DI352" s="0">
        <f>ROUND(ROUND(AH352,0)*CX352,0)</f>
        <v/>
      </c>
      <c r="DJ352" s="0">
        <f>DG352</f>
        <v/>
      </c>
      <c r="DK352" s="0" t="n">
        <v>0</v>
      </c>
      <c r="DL352" s="0" t="inlineStr"/>
      <c r="DM352" s="0" t="n">
        <v>0</v>
      </c>
      <c r="DN352" s="0" t="inlineStr"/>
      <c r="DO352" s="0" t="n">
        <v>0</v>
      </c>
    </row>
    <row r="353">
      <c r="A353" s="0">
        <f>ROW(Source!A917)</f>
        <v/>
      </c>
      <c r="B353" s="0" t="n">
        <v>78845955</v>
      </c>
      <c r="C353" s="0" t="n">
        <v>78850322</v>
      </c>
      <c r="D353" s="0" t="n">
        <v>18410171</v>
      </c>
      <c r="E353" s="0" t="n">
        <v>1</v>
      </c>
      <c r="F353" s="0" t="n">
        <v>1</v>
      </c>
      <c r="G353" s="0" t="n">
        <v>1</v>
      </c>
      <c r="H353" s="0" t="n">
        <v>1</v>
      </c>
      <c r="I353" s="0" t="inlineStr">
        <is>
          <t>1-1034-90</t>
        </is>
      </c>
      <c r="J353" s="0" t="inlineStr"/>
      <c r="K353" s="0" t="inlineStr">
        <is>
          <t>Рабочий строитель среднего разряда 3,4</t>
        </is>
      </c>
      <c r="L353" s="0" t="n">
        <v>1369</v>
      </c>
      <c r="N353" s="0" t="n">
        <v>1013</v>
      </c>
      <c r="O353" s="0" t="inlineStr">
        <is>
          <t>чел.-ч</t>
        </is>
      </c>
      <c r="P353" s="0" t="inlineStr">
        <is>
          <t>чел.-ч</t>
        </is>
      </c>
      <c r="Q353" s="0" t="n">
        <v>1</v>
      </c>
      <c r="W353" s="0" t="n">
        <v>0</v>
      </c>
      <c r="X353" s="0" t="n">
        <v>1151098980</v>
      </c>
      <c r="Y353" s="0">
        <f>AT353</f>
        <v/>
      </c>
      <c r="AA353" s="0" t="n">
        <v>0</v>
      </c>
      <c r="AB353" s="0" t="n">
        <v>0</v>
      </c>
      <c r="AC353" s="0" t="n">
        <v>0</v>
      </c>
      <c r="AD353" s="0" t="n">
        <v>8.970000000000001</v>
      </c>
      <c r="AE353" s="0" t="n">
        <v>0</v>
      </c>
      <c r="AF353" s="0" t="n">
        <v>0</v>
      </c>
      <c r="AG353" s="0" t="n">
        <v>0</v>
      </c>
      <c r="AH353" s="0" t="n">
        <v>8.970000000000001</v>
      </c>
      <c r="AI353" s="0" t="n">
        <v>1</v>
      </c>
      <c r="AJ353" s="0" t="n">
        <v>1</v>
      </c>
      <c r="AK353" s="0" t="n">
        <v>1</v>
      </c>
      <c r="AL353" s="0" t="n">
        <v>1</v>
      </c>
      <c r="AM353" s="0" t="n">
        <v>-2</v>
      </c>
      <c r="AN353" s="0" t="n">
        <v>0</v>
      </c>
      <c r="AO353" s="0" t="n">
        <v>1</v>
      </c>
      <c r="AP353" s="0" t="n">
        <v>1</v>
      </c>
      <c r="AQ353" s="0" t="n">
        <v>0</v>
      </c>
      <c r="AR353" s="0" t="n">
        <v>0</v>
      </c>
      <c r="AS353" s="0" t="inlineStr"/>
      <c r="AT353" s="0" t="n">
        <v>75.7</v>
      </c>
      <c r="AU353" s="0" t="inlineStr"/>
      <c r="AV353" s="0" t="n">
        <v>1</v>
      </c>
      <c r="AW353" s="0" t="n">
        <v>2</v>
      </c>
      <c r="AX353" s="0" t="n">
        <v>78850366</v>
      </c>
      <c r="AY353" s="0" t="n">
        <v>1</v>
      </c>
      <c r="AZ353" s="0" t="n">
        <v>0</v>
      </c>
      <c r="BA353" s="0" t="n">
        <v>347</v>
      </c>
      <c r="BB353" s="0" t="n">
        <v>0</v>
      </c>
      <c r="BC353" s="0" t="n">
        <v>0</v>
      </c>
      <c r="BD353" s="0" t="n">
        <v>0</v>
      </c>
      <c r="BE353" s="0" t="n">
        <v>0</v>
      </c>
      <c r="BF353" s="0" t="n">
        <v>0</v>
      </c>
      <c r="BG353" s="0" t="n">
        <v>0</v>
      </c>
      <c r="BH353" s="0" t="n">
        <v>0</v>
      </c>
      <c r="BI353" s="0" t="n">
        <v>0</v>
      </c>
      <c r="BJ353" s="0" t="n">
        <v>0</v>
      </c>
      <c r="BK353" s="0" t="n">
        <v>0</v>
      </c>
      <c r="BL353" s="0" t="n">
        <v>0</v>
      </c>
      <c r="BM353" s="0" t="n">
        <v>0</v>
      </c>
      <c r="BN353" s="0" t="n">
        <v>0</v>
      </c>
      <c r="BO353" s="0" t="n">
        <v>0</v>
      </c>
      <c r="BP353" s="0" t="n">
        <v>0</v>
      </c>
      <c r="BQ353" s="0" t="n">
        <v>0</v>
      </c>
      <c r="BR353" s="0" t="n">
        <v>0</v>
      </c>
      <c r="BS353" s="0" t="n">
        <v>0</v>
      </c>
      <c r="BT353" s="0" t="n">
        <v>0</v>
      </c>
      <c r="BU353" s="0" t="n">
        <v>0</v>
      </c>
      <c r="BV353" s="0" t="n">
        <v>0</v>
      </c>
      <c r="BW353" s="0" t="n">
        <v>0</v>
      </c>
      <c r="CU353" s="0">
        <f>ROUND(AT353*Source!I917*AH353*AL353,0)</f>
        <v/>
      </c>
      <c r="CV353" s="0">
        <f>ROUND(Y353*Source!I917,7)</f>
        <v/>
      </c>
      <c r="CW353" s="0" t="n">
        <v>0</v>
      </c>
      <c r="CX353" s="0">
        <f>ROUND(Y353*Source!I917,7)</f>
        <v/>
      </c>
      <c r="CY353" s="0">
        <f>AD353</f>
        <v/>
      </c>
      <c r="CZ353" s="0">
        <f>AH353</f>
        <v/>
      </c>
      <c r="DA353" s="0">
        <f>AL353</f>
        <v/>
      </c>
      <c r="DB353" s="0">
        <f>ROUND(ROUND(AT353*CZ353,2),2)</f>
        <v/>
      </c>
      <c r="DC353" s="0">
        <f>ROUND(ROUND(AT353*AG353,2),2)</f>
        <v/>
      </c>
      <c r="DD353" s="0" t="inlineStr"/>
      <c r="DE353" s="0" t="inlineStr"/>
      <c r="DF353" s="0">
        <f>ROUND(ROUND(AE353,0)*CX353,0)</f>
        <v/>
      </c>
      <c r="DG353" s="0">
        <f>ROUND(ROUND(AF353,0)*CX353,0)</f>
        <v/>
      </c>
      <c r="DH353" s="0">
        <f>ROUND(ROUND(AG353,0)*CX353,0)</f>
        <v/>
      </c>
      <c r="DI353" s="0">
        <f>ROUND(ROUND(AH353,0)*CX353,0)</f>
        <v/>
      </c>
      <c r="DJ353" s="0">
        <f>DI353</f>
        <v/>
      </c>
      <c r="DK353" s="0" t="n">
        <v>0</v>
      </c>
      <c r="DL353" s="0" t="inlineStr"/>
      <c r="DM353" s="0" t="n">
        <v>0</v>
      </c>
      <c r="DN353" s="0" t="inlineStr"/>
      <c r="DO353" s="0" t="n">
        <v>0</v>
      </c>
    </row>
    <row r="354">
      <c r="A354" s="0">
        <f>ROW(Source!A917)</f>
        <v/>
      </c>
      <c r="B354" s="0" t="n">
        <v>78845955</v>
      </c>
      <c r="C354" s="0" t="n">
        <v>78850322</v>
      </c>
      <c r="D354" s="0" t="n">
        <v>121548</v>
      </c>
      <c r="E354" s="0" t="n">
        <v>1</v>
      </c>
      <c r="F354" s="0" t="n">
        <v>1</v>
      </c>
      <c r="G354" s="0" t="n">
        <v>1</v>
      </c>
      <c r="H354" s="0" t="n">
        <v>1</v>
      </c>
      <c r="I354" s="0" t="inlineStr">
        <is>
          <t>2</t>
        </is>
      </c>
      <c r="J354" s="0" t="inlineStr"/>
      <c r="K354" s="0" t="inlineStr">
        <is>
          <t>Затраты труда машинистов</t>
        </is>
      </c>
      <c r="L354" s="0" t="n">
        <v>608254</v>
      </c>
      <c r="N354" s="0" t="n">
        <v>1013</v>
      </c>
      <c r="O354" s="0" t="inlineStr">
        <is>
          <t>чел.час</t>
        </is>
      </c>
      <c r="P354" s="0" t="inlineStr">
        <is>
          <t>чел.час</t>
        </is>
      </c>
      <c r="Q354" s="0" t="n">
        <v>1</v>
      </c>
      <c r="W354" s="0" t="n">
        <v>0</v>
      </c>
      <c r="X354" s="0" t="n">
        <v>-185737400</v>
      </c>
      <c r="Y354" s="0">
        <f>AT354</f>
        <v/>
      </c>
      <c r="AA354" s="0" t="n">
        <v>0</v>
      </c>
      <c r="AB354" s="0" t="n">
        <v>0</v>
      </c>
      <c r="AC354" s="0" t="n">
        <v>0</v>
      </c>
      <c r="AD354" s="0" t="n">
        <v>0</v>
      </c>
      <c r="AE354" s="0" t="n">
        <v>0</v>
      </c>
      <c r="AF354" s="0" t="n">
        <v>0</v>
      </c>
      <c r="AG354" s="0" t="n">
        <v>0</v>
      </c>
      <c r="AH354" s="0" t="n">
        <v>0</v>
      </c>
      <c r="AI354" s="0" t="n">
        <v>1</v>
      </c>
      <c r="AJ354" s="0" t="n">
        <v>1</v>
      </c>
      <c r="AK354" s="0" t="n">
        <v>1</v>
      </c>
      <c r="AL354" s="0" t="n">
        <v>1</v>
      </c>
      <c r="AM354" s="0" t="n">
        <v>-2</v>
      </c>
      <c r="AN354" s="0" t="n">
        <v>0</v>
      </c>
      <c r="AO354" s="0" t="n">
        <v>1</v>
      </c>
      <c r="AP354" s="0" t="n">
        <v>1</v>
      </c>
      <c r="AQ354" s="0" t="n">
        <v>0</v>
      </c>
      <c r="AR354" s="0" t="n">
        <v>0</v>
      </c>
      <c r="AS354" s="0" t="inlineStr"/>
      <c r="AT354" s="0" t="n">
        <v>2.72</v>
      </c>
      <c r="AU354" s="0" t="inlineStr"/>
      <c r="AV354" s="0" t="n">
        <v>2</v>
      </c>
      <c r="AW354" s="0" t="n">
        <v>2</v>
      </c>
      <c r="AX354" s="0" t="n">
        <v>78850367</v>
      </c>
      <c r="AY354" s="0" t="n">
        <v>1</v>
      </c>
      <c r="AZ354" s="0" t="n">
        <v>0</v>
      </c>
      <c r="BA354" s="0" t="n">
        <v>348</v>
      </c>
      <c r="BB354" s="0" t="n">
        <v>0</v>
      </c>
      <c r="BC354" s="0" t="n">
        <v>0</v>
      </c>
      <c r="BD354" s="0" t="n">
        <v>0</v>
      </c>
      <c r="BE354" s="0" t="n">
        <v>0</v>
      </c>
      <c r="BF354" s="0" t="n">
        <v>0</v>
      </c>
      <c r="BG354" s="0" t="n">
        <v>0</v>
      </c>
      <c r="BH354" s="0" t="n">
        <v>0</v>
      </c>
      <c r="BI354" s="0" t="n">
        <v>0</v>
      </c>
      <c r="BJ354" s="0" t="n">
        <v>0</v>
      </c>
      <c r="BK354" s="0" t="n">
        <v>0</v>
      </c>
      <c r="BL354" s="0" t="n">
        <v>0</v>
      </c>
      <c r="BM354" s="0" t="n">
        <v>0</v>
      </c>
      <c r="BN354" s="0" t="n">
        <v>0</v>
      </c>
      <c r="BO354" s="0" t="n">
        <v>0</v>
      </c>
      <c r="BP354" s="0" t="n">
        <v>0</v>
      </c>
      <c r="BQ354" s="0" t="n">
        <v>0</v>
      </c>
      <c r="BR354" s="0" t="n">
        <v>0</v>
      </c>
      <c r="BS354" s="0" t="n">
        <v>0</v>
      </c>
      <c r="BT354" s="0" t="n">
        <v>0</v>
      </c>
      <c r="BU354" s="0" t="n">
        <v>0</v>
      </c>
      <c r="BV354" s="0" t="n">
        <v>0</v>
      </c>
      <c r="BW354" s="0" t="n">
        <v>0</v>
      </c>
      <c r="CV354" s="0" t="n">
        <v>0</v>
      </c>
      <c r="CW354" s="0" t="n">
        <v>0</v>
      </c>
      <c r="CX354" s="0">
        <f>ROUND(Y354*Source!I917,7)</f>
        <v/>
      </c>
      <c r="CY354" s="0">
        <f>AD354</f>
        <v/>
      </c>
      <c r="CZ354" s="0">
        <f>AH354</f>
        <v/>
      </c>
      <c r="DA354" s="0">
        <f>AL354</f>
        <v/>
      </c>
      <c r="DB354" s="0">
        <f>ROUND(ROUND(AT354*CZ354,2),2)</f>
        <v/>
      </c>
      <c r="DC354" s="0">
        <f>ROUND(ROUND(AT354*AG354,2),2)</f>
        <v/>
      </c>
      <c r="DD354" s="0" t="inlineStr"/>
      <c r="DE354" s="0" t="inlineStr"/>
      <c r="DF354" s="0">
        <f>ROUND(ROUND(AE354,0)*CX354,0)</f>
        <v/>
      </c>
      <c r="DG354" s="0">
        <f>ROUND(ROUND(AF354,0)*CX354,0)</f>
        <v/>
      </c>
      <c r="DH354" s="0">
        <f>ROUND(ROUND(AG354,0)*CX354,0)</f>
        <v/>
      </c>
      <c r="DI354" s="0">
        <f>ROUND(ROUND(AH354,0)*CX354,0)</f>
        <v/>
      </c>
      <c r="DJ354" s="0">
        <f>DI354</f>
        <v/>
      </c>
      <c r="DK354" s="0" t="n">
        <v>0</v>
      </c>
      <c r="DL354" s="0" t="inlineStr"/>
      <c r="DM354" s="0" t="n">
        <v>0</v>
      </c>
      <c r="DN354" s="0" t="inlineStr"/>
      <c r="DO354" s="0" t="n">
        <v>0</v>
      </c>
    </row>
    <row r="355">
      <c r="A355" s="0">
        <f>ROW(Source!A917)</f>
        <v/>
      </c>
      <c r="B355" s="0" t="n">
        <v>78845955</v>
      </c>
      <c r="C355" s="0" t="n">
        <v>78850322</v>
      </c>
      <c r="D355" s="0" t="n">
        <v>29172379</v>
      </c>
      <c r="E355" s="0" t="n">
        <v>1</v>
      </c>
      <c r="F355" s="0" t="n">
        <v>1</v>
      </c>
      <c r="G355" s="0" t="n">
        <v>1</v>
      </c>
      <c r="H355" s="0" t="n">
        <v>2</v>
      </c>
      <c r="I355" s="0" t="inlineStr">
        <is>
          <t>021141</t>
        </is>
      </c>
      <c r="J355" s="0" t="inlineStr">
        <is>
          <t>ТСЭМ Московской обл., 021141, приказ Минстроя России №675/пр от 28.02.2017 № 264/пр</t>
        </is>
      </c>
      <c r="K355" s="0" t="inlineStr">
        <is>
          <t>Краны на автомобильном ходу при работе на других видах строительства 10 т</t>
        </is>
      </c>
      <c r="L355" s="0" t="n">
        <v>1368</v>
      </c>
      <c r="N355" s="0" t="n">
        <v>1011</v>
      </c>
      <c r="O355" s="0" t="inlineStr">
        <is>
          <t>маш.-ч</t>
        </is>
      </c>
      <c r="P355" s="0" t="inlineStr">
        <is>
          <t>маш.-ч</t>
        </is>
      </c>
      <c r="Q355" s="0" t="n">
        <v>1</v>
      </c>
      <c r="W355" s="0" t="n">
        <v>0</v>
      </c>
      <c r="X355" s="0" t="n">
        <v>1106923569</v>
      </c>
      <c r="Y355" s="0">
        <f>AT355</f>
        <v/>
      </c>
      <c r="AA355" s="0" t="n">
        <v>0</v>
      </c>
      <c r="AB355" s="0" t="n">
        <v>1490.72</v>
      </c>
      <c r="AC355" s="0" t="n">
        <v>705.38</v>
      </c>
      <c r="AD355" s="0" t="n">
        <v>0</v>
      </c>
      <c r="AE355" s="0" t="n">
        <v>0</v>
      </c>
      <c r="AF355" s="0" t="n">
        <v>112</v>
      </c>
      <c r="AG355" s="0" t="n">
        <v>13.5</v>
      </c>
      <c r="AH355" s="0" t="n">
        <v>0</v>
      </c>
      <c r="AI355" s="0" t="n">
        <v>1</v>
      </c>
      <c r="AJ355" s="0" t="n">
        <v>13.31</v>
      </c>
      <c r="AK355" s="0" t="n">
        <v>52.25</v>
      </c>
      <c r="AL355" s="0" t="n">
        <v>1</v>
      </c>
      <c r="AM355" s="0" t="n">
        <v>2</v>
      </c>
      <c r="AN355" s="0" t="n">
        <v>0</v>
      </c>
      <c r="AO355" s="0" t="n">
        <v>1</v>
      </c>
      <c r="AP355" s="0" t="n">
        <v>1</v>
      </c>
      <c r="AQ355" s="0" t="n">
        <v>0</v>
      </c>
      <c r="AR355" s="0" t="n">
        <v>0</v>
      </c>
      <c r="AS355" s="0" t="inlineStr"/>
      <c r="AT355" s="0" t="n">
        <v>0.14</v>
      </c>
      <c r="AU355" s="0" t="inlineStr"/>
      <c r="AV355" s="0" t="n">
        <v>0</v>
      </c>
      <c r="AW355" s="0" t="n">
        <v>2</v>
      </c>
      <c r="AX355" s="0" t="n">
        <v>78850368</v>
      </c>
      <c r="AY355" s="0" t="n">
        <v>1</v>
      </c>
      <c r="AZ355" s="0" t="n">
        <v>0</v>
      </c>
      <c r="BA355" s="0" t="n">
        <v>349</v>
      </c>
      <c r="BB355" s="0" t="n">
        <v>0</v>
      </c>
      <c r="BC355" s="0" t="n">
        <v>0</v>
      </c>
      <c r="BD355" s="0" t="n">
        <v>0</v>
      </c>
      <c r="BE355" s="0" t="n">
        <v>0</v>
      </c>
      <c r="BF355" s="0" t="n">
        <v>0</v>
      </c>
      <c r="BG355" s="0" t="n">
        <v>0</v>
      </c>
      <c r="BH355" s="0" t="n">
        <v>0</v>
      </c>
      <c r="BI355" s="0" t="n">
        <v>0</v>
      </c>
      <c r="BJ355" s="0" t="n">
        <v>0</v>
      </c>
      <c r="BK355" s="0" t="n">
        <v>0</v>
      </c>
      <c r="BL355" s="0" t="n">
        <v>0</v>
      </c>
      <c r="BM355" s="0" t="n">
        <v>0</v>
      </c>
      <c r="BN355" s="0" t="n">
        <v>0</v>
      </c>
      <c r="BO355" s="0" t="n">
        <v>0</v>
      </c>
      <c r="BP355" s="0" t="n">
        <v>0</v>
      </c>
      <c r="BQ355" s="0" t="n">
        <v>0</v>
      </c>
      <c r="BR355" s="0" t="n">
        <v>0</v>
      </c>
      <c r="BS355" s="0" t="n">
        <v>0</v>
      </c>
      <c r="BT355" s="0" t="n">
        <v>0</v>
      </c>
      <c r="BU355" s="0" t="n">
        <v>0</v>
      </c>
      <c r="BV355" s="0" t="n">
        <v>0</v>
      </c>
      <c r="BW355" s="0" t="n">
        <v>0</v>
      </c>
      <c r="CV355" s="0" t="n">
        <v>0</v>
      </c>
      <c r="CW355" s="0">
        <f>ROUND(Y355*Source!I917*DO355,7)</f>
        <v/>
      </c>
      <c r="CX355" s="0">
        <f>ROUND(Y355*Source!I917,7)</f>
        <v/>
      </c>
      <c r="CY355" s="0">
        <f>AB355</f>
        <v/>
      </c>
      <c r="CZ355" s="0">
        <f>AF355</f>
        <v/>
      </c>
      <c r="DA355" s="0">
        <f>AJ355</f>
        <v/>
      </c>
      <c r="DB355" s="0">
        <f>ROUND(ROUND(AT355*CZ355,2),2)</f>
        <v/>
      </c>
      <c r="DC355" s="0">
        <f>ROUND(ROUND(AT355*AG355,2),2)</f>
        <v/>
      </c>
      <c r="DD355" s="0" t="inlineStr"/>
      <c r="DE355" s="0" t="inlineStr"/>
      <c r="DF355" s="0">
        <f>ROUND(ROUND(AE355,0)*CX355,0)</f>
        <v/>
      </c>
      <c r="DG355" s="0">
        <f>ROUND(ROUND(AF355*AJ355,0)*CX355,0)</f>
        <v/>
      </c>
      <c r="DH355" s="0">
        <f>ROUND(ROUND(AG355*AK355,0)*CX355,0)</f>
        <v/>
      </c>
      <c r="DI355" s="0">
        <f>ROUND(ROUND(AH355,0)*CX355,0)</f>
        <v/>
      </c>
      <c r="DJ355" s="0">
        <f>DG355</f>
        <v/>
      </c>
      <c r="DK355" s="0" t="n">
        <v>0</v>
      </c>
      <c r="DL355" s="0" t="inlineStr"/>
      <c r="DM355" s="0" t="n">
        <v>0</v>
      </c>
      <c r="DN355" s="0" t="inlineStr"/>
      <c r="DO355" s="0" t="n">
        <v>0</v>
      </c>
    </row>
    <row r="356">
      <c r="A356" s="0">
        <f>ROW(Source!A917)</f>
        <v/>
      </c>
      <c r="B356" s="0" t="n">
        <v>78845955</v>
      </c>
      <c r="C356" s="0" t="n">
        <v>78850322</v>
      </c>
      <c r="D356" s="0" t="n">
        <v>29172556</v>
      </c>
      <c r="E356" s="0" t="n">
        <v>1</v>
      </c>
      <c r="F356" s="0" t="n">
        <v>1</v>
      </c>
      <c r="G356" s="0" t="n">
        <v>1</v>
      </c>
      <c r="H356" s="0" t="n">
        <v>2</v>
      </c>
      <c r="I356" s="0" t="inlineStr">
        <is>
          <t>030954</t>
        </is>
      </c>
      <c r="J356" s="0" t="inlineStr">
        <is>
          <t>ТСЭМ Московской обл., 030954, приказ Минстроя России №675/пр от 28.02.2017 № 264/пр</t>
        </is>
      </c>
      <c r="K356" s="0" t="inlineStr">
        <is>
          <t>Подъемники грузоподъемностью до 500 кг одномачтовые, высота подъема 45 м</t>
        </is>
      </c>
      <c r="L356" s="0" t="n">
        <v>1368</v>
      </c>
      <c r="N356" s="0" t="n">
        <v>1011</v>
      </c>
      <c r="O356" s="0" t="inlineStr">
        <is>
          <t>маш.-ч</t>
        </is>
      </c>
      <c r="P356" s="0" t="inlineStr">
        <is>
          <t>маш.-ч</t>
        </is>
      </c>
      <c r="Q356" s="0" t="n">
        <v>1</v>
      </c>
      <c r="W356" s="0" t="n">
        <v>0</v>
      </c>
      <c r="X356" s="0" t="n">
        <v>344519037</v>
      </c>
      <c r="Y356" s="0">
        <f>AT356</f>
        <v/>
      </c>
      <c r="AA356" s="0" t="n">
        <v>0</v>
      </c>
      <c r="AB356" s="0" t="n">
        <v>728.98</v>
      </c>
      <c r="AC356" s="0" t="n">
        <v>705.38</v>
      </c>
      <c r="AD356" s="0" t="n">
        <v>0</v>
      </c>
      <c r="AE356" s="0" t="n">
        <v>0</v>
      </c>
      <c r="AF356" s="0" t="n">
        <v>31.26</v>
      </c>
      <c r="AG356" s="0" t="n">
        <v>13.5</v>
      </c>
      <c r="AH356" s="0" t="n">
        <v>0</v>
      </c>
      <c r="AI356" s="0" t="n">
        <v>1</v>
      </c>
      <c r="AJ356" s="0" t="n">
        <v>23.32</v>
      </c>
      <c r="AK356" s="0" t="n">
        <v>52.25</v>
      </c>
      <c r="AL356" s="0" t="n">
        <v>1</v>
      </c>
      <c r="AM356" s="0" t="n">
        <v>2</v>
      </c>
      <c r="AN356" s="0" t="n">
        <v>0</v>
      </c>
      <c r="AO356" s="0" t="n">
        <v>1</v>
      </c>
      <c r="AP356" s="0" t="n">
        <v>1</v>
      </c>
      <c r="AQ356" s="0" t="n">
        <v>0</v>
      </c>
      <c r="AR356" s="0" t="n">
        <v>0</v>
      </c>
      <c r="AS356" s="0" t="inlineStr"/>
      <c r="AT356" s="0" t="n">
        <v>2.58</v>
      </c>
      <c r="AU356" s="0" t="inlineStr"/>
      <c r="AV356" s="0" t="n">
        <v>0</v>
      </c>
      <c r="AW356" s="0" t="n">
        <v>2</v>
      </c>
      <c r="AX356" s="0" t="n">
        <v>78850369</v>
      </c>
      <c r="AY356" s="0" t="n">
        <v>1</v>
      </c>
      <c r="AZ356" s="0" t="n">
        <v>0</v>
      </c>
      <c r="BA356" s="0" t="n">
        <v>350</v>
      </c>
      <c r="BB356" s="0" t="n">
        <v>0</v>
      </c>
      <c r="BC356" s="0" t="n">
        <v>0</v>
      </c>
      <c r="BD356" s="0" t="n">
        <v>0</v>
      </c>
      <c r="BE356" s="0" t="n">
        <v>0</v>
      </c>
      <c r="BF356" s="0" t="n">
        <v>0</v>
      </c>
      <c r="BG356" s="0" t="n">
        <v>0</v>
      </c>
      <c r="BH356" s="0" t="n">
        <v>0</v>
      </c>
      <c r="BI356" s="0" t="n">
        <v>0</v>
      </c>
      <c r="BJ356" s="0" t="n">
        <v>0</v>
      </c>
      <c r="BK356" s="0" t="n">
        <v>0</v>
      </c>
      <c r="BL356" s="0" t="n">
        <v>0</v>
      </c>
      <c r="BM356" s="0" t="n">
        <v>0</v>
      </c>
      <c r="BN356" s="0" t="n">
        <v>0</v>
      </c>
      <c r="BO356" s="0" t="n">
        <v>0</v>
      </c>
      <c r="BP356" s="0" t="n">
        <v>0</v>
      </c>
      <c r="BQ356" s="0" t="n">
        <v>0</v>
      </c>
      <c r="BR356" s="0" t="n">
        <v>0</v>
      </c>
      <c r="BS356" s="0" t="n">
        <v>0</v>
      </c>
      <c r="BT356" s="0" t="n">
        <v>0</v>
      </c>
      <c r="BU356" s="0" t="n">
        <v>0</v>
      </c>
      <c r="BV356" s="0" t="n">
        <v>0</v>
      </c>
      <c r="BW356" s="0" t="n">
        <v>0</v>
      </c>
      <c r="CV356" s="0" t="n">
        <v>0</v>
      </c>
      <c r="CW356" s="0">
        <f>ROUND(Y356*Source!I917*DO356,7)</f>
        <v/>
      </c>
      <c r="CX356" s="0">
        <f>ROUND(Y356*Source!I917,7)</f>
        <v/>
      </c>
      <c r="CY356" s="0">
        <f>AB356</f>
        <v/>
      </c>
      <c r="CZ356" s="0">
        <f>AF356</f>
        <v/>
      </c>
      <c r="DA356" s="0">
        <f>AJ356</f>
        <v/>
      </c>
      <c r="DB356" s="0">
        <f>ROUND(ROUND(AT356*CZ356,2),2)</f>
        <v/>
      </c>
      <c r="DC356" s="0">
        <f>ROUND(ROUND(AT356*AG356,2),2)</f>
        <v/>
      </c>
      <c r="DD356" s="0" t="inlineStr"/>
      <c r="DE356" s="0" t="inlineStr"/>
      <c r="DF356" s="0">
        <f>ROUND(ROUND(AE356,0)*CX356,0)</f>
        <v/>
      </c>
      <c r="DG356" s="0">
        <f>ROUND(ROUND(AF356*AJ356,0)*CX356,0)</f>
        <v/>
      </c>
      <c r="DH356" s="0">
        <f>ROUND(ROUND(AG356*AK356,0)*CX356,0)</f>
        <v/>
      </c>
      <c r="DI356" s="0">
        <f>ROUND(ROUND(AH356,0)*CX356,0)</f>
        <v/>
      </c>
      <c r="DJ356" s="0">
        <f>DG356</f>
        <v/>
      </c>
      <c r="DK356" s="0" t="n">
        <v>0</v>
      </c>
      <c r="DL356" s="0" t="inlineStr"/>
      <c r="DM356" s="0" t="n">
        <v>0</v>
      </c>
      <c r="DN356" s="0" t="inlineStr"/>
      <c r="DO356" s="0" t="n">
        <v>0</v>
      </c>
    </row>
    <row r="357">
      <c r="A357" s="0">
        <f>ROW(Source!A917)</f>
        <v/>
      </c>
      <c r="B357" s="0" t="n">
        <v>78845955</v>
      </c>
      <c r="C357" s="0" t="n">
        <v>78850322</v>
      </c>
      <c r="D357" s="0" t="n">
        <v>29174500</v>
      </c>
      <c r="E357" s="0" t="n">
        <v>1</v>
      </c>
      <c r="F357" s="0" t="n">
        <v>1</v>
      </c>
      <c r="G357" s="0" t="n">
        <v>1</v>
      </c>
      <c r="H357" s="0" t="n">
        <v>2</v>
      </c>
      <c r="I357" s="0" t="inlineStr">
        <is>
          <t>330206</t>
        </is>
      </c>
      <c r="J357" s="0" t="inlineStr">
        <is>
          <t>ТСЭМ Московской обл., 330206, приказ Минстроя России №675/пр от 28.02.2017 № 264/пр</t>
        </is>
      </c>
      <c r="K357" s="0" t="inlineStr">
        <is>
          <t>Дрели электрические</t>
        </is>
      </c>
      <c r="L357" s="0" t="n">
        <v>1368</v>
      </c>
      <c r="N357" s="0" t="n">
        <v>1011</v>
      </c>
      <c r="O357" s="0" t="inlineStr">
        <is>
          <t>маш.-ч</t>
        </is>
      </c>
      <c r="P357" s="0" t="inlineStr">
        <is>
          <t>маш.-ч</t>
        </is>
      </c>
      <c r="Q357" s="0" t="n">
        <v>1</v>
      </c>
      <c r="W357" s="0" t="n">
        <v>0</v>
      </c>
      <c r="X357" s="0" t="n">
        <v>-1867053656</v>
      </c>
      <c r="Y357" s="0">
        <f>AT357</f>
        <v/>
      </c>
      <c r="AA357" s="0" t="n">
        <v>0</v>
      </c>
      <c r="AB357" s="0" t="n">
        <v>8.390000000000001</v>
      </c>
      <c r="AC357" s="0" t="n">
        <v>0</v>
      </c>
      <c r="AD357" s="0" t="n">
        <v>0</v>
      </c>
      <c r="AE357" s="0" t="n">
        <v>0</v>
      </c>
      <c r="AF357" s="0" t="n">
        <v>1.95</v>
      </c>
      <c r="AG357" s="0" t="n">
        <v>0</v>
      </c>
      <c r="AH357" s="0" t="n">
        <v>0</v>
      </c>
      <c r="AI357" s="0" t="n">
        <v>1</v>
      </c>
      <c r="AJ357" s="0" t="n">
        <v>4.3</v>
      </c>
      <c r="AK357" s="0" t="n">
        <v>52.25</v>
      </c>
      <c r="AL357" s="0" t="n">
        <v>1</v>
      </c>
      <c r="AM357" s="0" t="n">
        <v>2</v>
      </c>
      <c r="AN357" s="0" t="n">
        <v>0</v>
      </c>
      <c r="AO357" s="0" t="n">
        <v>1</v>
      </c>
      <c r="AP357" s="0" t="n">
        <v>1</v>
      </c>
      <c r="AQ357" s="0" t="n">
        <v>0</v>
      </c>
      <c r="AR357" s="0" t="n">
        <v>0</v>
      </c>
      <c r="AS357" s="0" t="inlineStr"/>
      <c r="AT357" s="0" t="n">
        <v>0.21</v>
      </c>
      <c r="AU357" s="0" t="inlineStr"/>
      <c r="AV357" s="0" t="n">
        <v>0</v>
      </c>
      <c r="AW357" s="0" t="n">
        <v>2</v>
      </c>
      <c r="AX357" s="0" t="n">
        <v>78850370</v>
      </c>
      <c r="AY357" s="0" t="n">
        <v>1</v>
      </c>
      <c r="AZ357" s="0" t="n">
        <v>0</v>
      </c>
      <c r="BA357" s="0" t="n">
        <v>351</v>
      </c>
      <c r="BB357" s="0" t="n">
        <v>0</v>
      </c>
      <c r="BC357" s="0" t="n">
        <v>0</v>
      </c>
      <c r="BD357" s="0" t="n">
        <v>0</v>
      </c>
      <c r="BE357" s="0" t="n">
        <v>0</v>
      </c>
      <c r="BF357" s="0" t="n">
        <v>0</v>
      </c>
      <c r="BG357" s="0" t="n">
        <v>0</v>
      </c>
      <c r="BH357" s="0" t="n">
        <v>0</v>
      </c>
      <c r="BI357" s="0" t="n">
        <v>0</v>
      </c>
      <c r="BJ357" s="0" t="n">
        <v>0</v>
      </c>
      <c r="BK357" s="0" t="n">
        <v>0</v>
      </c>
      <c r="BL357" s="0" t="n">
        <v>0</v>
      </c>
      <c r="BM357" s="0" t="n">
        <v>0</v>
      </c>
      <c r="BN357" s="0" t="n">
        <v>0</v>
      </c>
      <c r="BO357" s="0" t="n">
        <v>0</v>
      </c>
      <c r="BP357" s="0" t="n">
        <v>0</v>
      </c>
      <c r="BQ357" s="0" t="n">
        <v>0</v>
      </c>
      <c r="BR357" s="0" t="n">
        <v>0</v>
      </c>
      <c r="BS357" s="0" t="n">
        <v>0</v>
      </c>
      <c r="BT357" s="0" t="n">
        <v>0</v>
      </c>
      <c r="BU357" s="0" t="n">
        <v>0</v>
      </c>
      <c r="BV357" s="0" t="n">
        <v>0</v>
      </c>
      <c r="BW357" s="0" t="n">
        <v>0</v>
      </c>
      <c r="CV357" s="0" t="n">
        <v>0</v>
      </c>
      <c r="CW357" s="0">
        <f>ROUND(Y357*Source!I917*DO357,7)</f>
        <v/>
      </c>
      <c r="CX357" s="0">
        <f>ROUND(Y357*Source!I917,7)</f>
        <v/>
      </c>
      <c r="CY357" s="0">
        <f>AB357</f>
        <v/>
      </c>
      <c r="CZ357" s="0">
        <f>AF357</f>
        <v/>
      </c>
      <c r="DA357" s="0">
        <f>AJ357</f>
        <v/>
      </c>
      <c r="DB357" s="0">
        <f>ROUND(ROUND(AT357*CZ357,2),2)</f>
        <v/>
      </c>
      <c r="DC357" s="0">
        <f>ROUND(ROUND(AT357*AG357,2),2)</f>
        <v/>
      </c>
      <c r="DD357" s="0" t="inlineStr"/>
      <c r="DE357" s="0" t="inlineStr"/>
      <c r="DF357" s="0">
        <f>ROUND(ROUND(AE357,0)*CX357,0)</f>
        <v/>
      </c>
      <c r="DG357" s="0">
        <f>ROUND(ROUND(AF357*AJ357,0)*CX357,0)</f>
        <v/>
      </c>
      <c r="DH357" s="0">
        <f>ROUND(ROUND(AG357*AK357,0)*CX357,0)</f>
        <v/>
      </c>
      <c r="DI357" s="0">
        <f>ROUND(ROUND(AH357,0)*CX357,0)</f>
        <v/>
      </c>
      <c r="DJ357" s="0">
        <f>DG357</f>
        <v/>
      </c>
      <c r="DK357" s="0" t="n">
        <v>0</v>
      </c>
      <c r="DL357" s="0" t="inlineStr"/>
      <c r="DM357" s="0" t="n">
        <v>0</v>
      </c>
      <c r="DN357" s="0" t="inlineStr"/>
      <c r="DO357" s="0" t="n">
        <v>0</v>
      </c>
    </row>
    <row r="358">
      <c r="A358" s="0">
        <f>ROW(Source!A917)</f>
        <v/>
      </c>
      <c r="B358" s="0" t="n">
        <v>78845955</v>
      </c>
      <c r="C358" s="0" t="n">
        <v>78850322</v>
      </c>
      <c r="D358" s="0" t="n">
        <v>29174913</v>
      </c>
      <c r="E358" s="0" t="n">
        <v>1</v>
      </c>
      <c r="F358" s="0" t="n">
        <v>1</v>
      </c>
      <c r="G358" s="0" t="n">
        <v>1</v>
      </c>
      <c r="H358" s="0" t="n">
        <v>2</v>
      </c>
      <c r="I358" s="0" t="inlineStr">
        <is>
          <t>400001</t>
        </is>
      </c>
      <c r="J358" s="0" t="inlineStr">
        <is>
          <t>ТСЭМ Московской обл., 400001, приказ Минстроя России №675/пр от 28.02.2017 № 264/пр</t>
        </is>
      </c>
      <c r="K358" s="0" t="inlineStr">
        <is>
          <t>Автомобили бортовые, грузоподъемность до 5 т</t>
        </is>
      </c>
      <c r="L358" s="0" t="n">
        <v>1368</v>
      </c>
      <c r="N358" s="0" t="n">
        <v>1011</v>
      </c>
      <c r="O358" s="0" t="inlineStr">
        <is>
          <t>маш.-ч</t>
        </is>
      </c>
      <c r="P358" s="0" t="inlineStr">
        <is>
          <t>маш.-ч</t>
        </is>
      </c>
      <c r="Q358" s="0" t="n">
        <v>1</v>
      </c>
      <c r="W358" s="0" t="n">
        <v>0</v>
      </c>
      <c r="X358" s="0" t="n">
        <v>1230759911</v>
      </c>
      <c r="Y358" s="0">
        <f>AT358</f>
        <v/>
      </c>
      <c r="AA358" s="0" t="n">
        <v>0</v>
      </c>
      <c r="AB358" s="0" t="n">
        <v>2177.51</v>
      </c>
      <c r="AC358" s="0" t="n">
        <v>606.1</v>
      </c>
      <c r="AD358" s="0" t="n">
        <v>0</v>
      </c>
      <c r="AE358" s="0" t="n">
        <v>0</v>
      </c>
      <c r="AF358" s="0" t="n">
        <v>87.17</v>
      </c>
      <c r="AG358" s="0" t="n">
        <v>11.6</v>
      </c>
      <c r="AH358" s="0" t="n">
        <v>0</v>
      </c>
      <c r="AI358" s="0" t="n">
        <v>1</v>
      </c>
      <c r="AJ358" s="0" t="n">
        <v>24.98</v>
      </c>
      <c r="AK358" s="0" t="n">
        <v>52.25</v>
      </c>
      <c r="AL358" s="0" t="n">
        <v>1</v>
      </c>
      <c r="AM358" s="0" t="n">
        <v>2</v>
      </c>
      <c r="AN358" s="0" t="n">
        <v>0</v>
      </c>
      <c r="AO358" s="0" t="n">
        <v>1</v>
      </c>
      <c r="AP358" s="0" t="n">
        <v>1</v>
      </c>
      <c r="AQ358" s="0" t="n">
        <v>0</v>
      </c>
      <c r="AR358" s="0" t="n">
        <v>0</v>
      </c>
      <c r="AS358" s="0" t="inlineStr"/>
      <c r="AT358" s="0" t="n">
        <v>3.34</v>
      </c>
      <c r="AU358" s="0" t="inlineStr"/>
      <c r="AV358" s="0" t="n">
        <v>0</v>
      </c>
      <c r="AW358" s="0" t="n">
        <v>2</v>
      </c>
      <c r="AX358" s="0" t="n">
        <v>78850371</v>
      </c>
      <c r="AY358" s="0" t="n">
        <v>1</v>
      </c>
      <c r="AZ358" s="0" t="n">
        <v>0</v>
      </c>
      <c r="BA358" s="0" t="n">
        <v>352</v>
      </c>
      <c r="BB358" s="0" t="n">
        <v>0</v>
      </c>
      <c r="BC358" s="0" t="n">
        <v>0</v>
      </c>
      <c r="BD358" s="0" t="n">
        <v>0</v>
      </c>
      <c r="BE358" s="0" t="n">
        <v>0</v>
      </c>
      <c r="BF358" s="0" t="n">
        <v>0</v>
      </c>
      <c r="BG358" s="0" t="n">
        <v>0</v>
      </c>
      <c r="BH358" s="0" t="n">
        <v>0</v>
      </c>
      <c r="BI358" s="0" t="n">
        <v>0</v>
      </c>
      <c r="BJ358" s="0" t="n">
        <v>0</v>
      </c>
      <c r="BK358" s="0" t="n">
        <v>0</v>
      </c>
      <c r="BL358" s="0" t="n">
        <v>0</v>
      </c>
      <c r="BM358" s="0" t="n">
        <v>0</v>
      </c>
      <c r="BN358" s="0" t="n">
        <v>0</v>
      </c>
      <c r="BO358" s="0" t="n">
        <v>0</v>
      </c>
      <c r="BP358" s="0" t="n">
        <v>0</v>
      </c>
      <c r="BQ358" s="0" t="n">
        <v>0</v>
      </c>
      <c r="BR358" s="0" t="n">
        <v>0</v>
      </c>
      <c r="BS358" s="0" t="n">
        <v>0</v>
      </c>
      <c r="BT358" s="0" t="n">
        <v>0</v>
      </c>
      <c r="BU358" s="0" t="n">
        <v>0</v>
      </c>
      <c r="BV358" s="0" t="n">
        <v>0</v>
      </c>
      <c r="BW358" s="0" t="n">
        <v>0</v>
      </c>
      <c r="CV358" s="0" t="n">
        <v>0</v>
      </c>
      <c r="CW358" s="0">
        <f>ROUND(Y358*Source!I917*DO358,7)</f>
        <v/>
      </c>
      <c r="CX358" s="0">
        <f>ROUND(Y358*Source!I917,7)</f>
        <v/>
      </c>
      <c r="CY358" s="0">
        <f>AB358</f>
        <v/>
      </c>
      <c r="CZ358" s="0">
        <f>AF358</f>
        <v/>
      </c>
      <c r="DA358" s="0">
        <f>AJ358</f>
        <v/>
      </c>
      <c r="DB358" s="0">
        <f>ROUND(ROUND(AT358*CZ358,2),2)</f>
        <v/>
      </c>
      <c r="DC358" s="0">
        <f>ROUND(ROUND(AT358*AG358,2),2)</f>
        <v/>
      </c>
      <c r="DD358" s="0" t="inlineStr"/>
      <c r="DE358" s="0" t="inlineStr"/>
      <c r="DF358" s="0">
        <f>ROUND(ROUND(AE358,0)*CX358,0)</f>
        <v/>
      </c>
      <c r="DG358" s="0">
        <f>ROUND(ROUND(AF358*AJ358,0)*CX358,0)</f>
        <v/>
      </c>
      <c r="DH358" s="0">
        <f>ROUND(ROUND(AG358*AK358,0)*CX358,0)</f>
        <v/>
      </c>
      <c r="DI358" s="0">
        <f>ROUND(ROUND(AH358,0)*CX358,0)</f>
        <v/>
      </c>
      <c r="DJ358" s="0">
        <f>DG358</f>
        <v/>
      </c>
      <c r="DK358" s="0" t="n">
        <v>0</v>
      </c>
      <c r="DL358" s="0" t="inlineStr"/>
      <c r="DM358" s="0" t="n">
        <v>0</v>
      </c>
      <c r="DN358" s="0" t="inlineStr"/>
      <c r="DO358" s="0" t="n">
        <v>0</v>
      </c>
    </row>
    <row r="359">
      <c r="A359" s="0">
        <f>ROW(Source!A917)</f>
        <v/>
      </c>
      <c r="B359" s="0" t="n">
        <v>78845955</v>
      </c>
      <c r="C359" s="0" t="n">
        <v>78850322</v>
      </c>
      <c r="D359" s="0" t="n">
        <v>29114436</v>
      </c>
      <c r="E359" s="0" t="n">
        <v>1</v>
      </c>
      <c r="F359" s="0" t="n">
        <v>1</v>
      </c>
      <c r="G359" s="0" t="n">
        <v>1</v>
      </c>
      <c r="H359" s="0" t="n">
        <v>3</v>
      </c>
      <c r="I359" s="0" t="inlineStr">
        <is>
          <t>101-0148</t>
        </is>
      </c>
      <c r="J359" s="0" t="inlineStr">
        <is>
          <t>ТССЦ Московской обл., 101-0148, приказ Минстроя России №675/пр от 28.02.2017 № 254/пр</t>
        </is>
      </c>
      <c r="K359" s="0" t="inlineStr">
        <is>
          <t>Дюбели с калиброванной головкой (россыпью) 3х68,5 мм</t>
        </is>
      </c>
      <c r="L359" s="0" t="n">
        <v>1348</v>
      </c>
      <c r="N359" s="0" t="n">
        <v>1009</v>
      </c>
      <c r="O359" s="0" t="inlineStr">
        <is>
          <t>т</t>
        </is>
      </c>
      <c r="P359" s="0" t="inlineStr">
        <is>
          <t>т</t>
        </is>
      </c>
      <c r="Q359" s="0" t="n">
        <v>1000</v>
      </c>
      <c r="W359" s="0" t="n">
        <v>0</v>
      </c>
      <c r="X359" s="0" t="n">
        <v>-1734514219</v>
      </c>
      <c r="Y359" s="0">
        <f>AT359</f>
        <v/>
      </c>
      <c r="AA359" s="0" t="n">
        <v>92801.25</v>
      </c>
      <c r="AB359" s="0" t="n">
        <v>0</v>
      </c>
      <c r="AC359" s="0" t="n">
        <v>0</v>
      </c>
      <c r="AD359" s="0" t="n">
        <v>0</v>
      </c>
      <c r="AE359" s="0" t="n">
        <v>25425</v>
      </c>
      <c r="AF359" s="0" t="n">
        <v>0</v>
      </c>
      <c r="AG359" s="0" t="n">
        <v>0</v>
      </c>
      <c r="AH359" s="0" t="n">
        <v>0</v>
      </c>
      <c r="AI359" s="0" t="n">
        <v>3.65</v>
      </c>
      <c r="AJ359" s="0" t="n">
        <v>1</v>
      </c>
      <c r="AK359" s="0" t="n">
        <v>1</v>
      </c>
      <c r="AL359" s="0" t="n">
        <v>1</v>
      </c>
      <c r="AM359" s="0" t="n">
        <v>2</v>
      </c>
      <c r="AN359" s="0" t="n">
        <v>0</v>
      </c>
      <c r="AO359" s="0" t="n">
        <v>1</v>
      </c>
      <c r="AP359" s="0" t="n">
        <v>1</v>
      </c>
      <c r="AQ359" s="0" t="n">
        <v>0</v>
      </c>
      <c r="AR359" s="0" t="n">
        <v>0</v>
      </c>
      <c r="AS359" s="0" t="inlineStr"/>
      <c r="AT359" s="0" t="n">
        <v>0.00632</v>
      </c>
      <c r="AU359" s="0" t="inlineStr"/>
      <c r="AV359" s="0" t="n">
        <v>0</v>
      </c>
      <c r="AW359" s="0" t="n">
        <v>2</v>
      </c>
      <c r="AX359" s="0" t="n">
        <v>78850372</v>
      </c>
      <c r="AY359" s="0" t="n">
        <v>1</v>
      </c>
      <c r="AZ359" s="0" t="n">
        <v>0</v>
      </c>
      <c r="BA359" s="0" t="n">
        <v>353</v>
      </c>
      <c r="BB359" s="0" t="n">
        <v>0</v>
      </c>
      <c r="BC359" s="0" t="n">
        <v>0</v>
      </c>
      <c r="BD359" s="0" t="n">
        <v>0</v>
      </c>
      <c r="BE359" s="0" t="n">
        <v>0</v>
      </c>
      <c r="BF359" s="0" t="n">
        <v>0</v>
      </c>
      <c r="BG359" s="0" t="n">
        <v>0</v>
      </c>
      <c r="BH359" s="0" t="n">
        <v>0</v>
      </c>
      <c r="BI359" s="0" t="n">
        <v>0</v>
      </c>
      <c r="BJ359" s="0" t="n">
        <v>0</v>
      </c>
      <c r="BK359" s="0" t="n">
        <v>0</v>
      </c>
      <c r="BL359" s="0" t="n">
        <v>0</v>
      </c>
      <c r="BM359" s="0" t="n">
        <v>0</v>
      </c>
      <c r="BN359" s="0" t="n">
        <v>0</v>
      </c>
      <c r="BO359" s="0" t="n">
        <v>0</v>
      </c>
      <c r="BP359" s="0" t="n">
        <v>0</v>
      </c>
      <c r="BQ359" s="0" t="n">
        <v>0</v>
      </c>
      <c r="BR359" s="0" t="n">
        <v>0</v>
      </c>
      <c r="BS359" s="0" t="n">
        <v>0</v>
      </c>
      <c r="BT359" s="0" t="n">
        <v>0</v>
      </c>
      <c r="BU359" s="0" t="n">
        <v>0</v>
      </c>
      <c r="BV359" s="0" t="n">
        <v>0</v>
      </c>
      <c r="BW359" s="0" t="n">
        <v>0</v>
      </c>
      <c r="CV359" s="0" t="n">
        <v>0</v>
      </c>
      <c r="CW359" s="0" t="n">
        <v>0</v>
      </c>
      <c r="CX359" s="0">
        <f>ROUND(Y359*Source!I917,7)</f>
        <v/>
      </c>
      <c r="CY359" s="0">
        <f>AA359</f>
        <v/>
      </c>
      <c r="CZ359" s="0">
        <f>AE359</f>
        <v/>
      </c>
      <c r="DA359" s="0">
        <f>AI359</f>
        <v/>
      </c>
      <c r="DB359" s="0">
        <f>ROUND(ROUND(AT359*CZ359,2),2)</f>
        <v/>
      </c>
      <c r="DC359" s="0">
        <f>ROUND(ROUND(AT359*AG359,2),2)</f>
        <v/>
      </c>
      <c r="DD359" s="0" t="inlineStr"/>
      <c r="DE359" s="0" t="inlineStr"/>
      <c r="DF359" s="0">
        <f>ROUND(ROUND(AE359*AI359,0)*CX359,0)</f>
        <v/>
      </c>
      <c r="DG359" s="0">
        <f>ROUND(ROUND(AF359,0)*CX359,0)</f>
        <v/>
      </c>
      <c r="DH359" s="0">
        <f>ROUND(ROUND(AG359,0)*CX359,0)</f>
        <v/>
      </c>
      <c r="DI359" s="0">
        <f>ROUND(ROUND(AH359,0)*CX359,0)</f>
        <v/>
      </c>
      <c r="DJ359" s="0">
        <f>DF359</f>
        <v/>
      </c>
      <c r="DK359" s="0" t="n">
        <v>0</v>
      </c>
      <c r="DL359" s="0" t="inlineStr"/>
      <c r="DM359" s="0" t="n">
        <v>0</v>
      </c>
      <c r="DN359" s="0" t="inlineStr"/>
      <c r="DO359" s="0" t="n">
        <v>0</v>
      </c>
    </row>
    <row r="360">
      <c r="A360" s="0">
        <f>ROW(Source!A917)</f>
        <v/>
      </c>
      <c r="B360" s="0" t="n">
        <v>78845955</v>
      </c>
      <c r="C360" s="0" t="n">
        <v>78850322</v>
      </c>
      <c r="D360" s="0" t="n">
        <v>29140937</v>
      </c>
      <c r="E360" s="0" t="n">
        <v>1</v>
      </c>
      <c r="F360" s="0" t="n">
        <v>1</v>
      </c>
      <c r="G360" s="0" t="n">
        <v>1</v>
      </c>
      <c r="H360" s="0" t="n">
        <v>3</v>
      </c>
      <c r="I360" s="0" t="inlineStr">
        <is>
          <t>301-0555</t>
        </is>
      </c>
      <c r="J360" s="0" t="inlineStr">
        <is>
          <t>ТССЦ Московской обл., 301-0555, приказ Минстроя России №675/пр от 28.02.2017 № 256/пр</t>
        </is>
      </c>
      <c r="K360" s="0" t="inlineStr">
        <is>
          <t>Радиаторы отопительные чугунные марка МС-140, высота полная 588 мм, высота монтажная 500 мм</t>
        </is>
      </c>
      <c r="L360" s="0" t="n">
        <v>1033</v>
      </c>
      <c r="N360" s="0" t="n">
        <v>1013</v>
      </c>
      <c r="O360" s="0" t="inlineStr">
        <is>
          <t>квт</t>
        </is>
      </c>
      <c r="P360" s="0" t="inlineStr">
        <is>
          <t>квт</t>
        </is>
      </c>
      <c r="Q360" s="0" t="n">
        <v>1</v>
      </c>
      <c r="W360" s="0" t="n">
        <v>1</v>
      </c>
      <c r="X360" s="0" t="n">
        <v>1266621233</v>
      </c>
      <c r="Y360" s="0">
        <f>AT360</f>
        <v/>
      </c>
      <c r="AA360" s="0" t="n">
        <v>2745.32</v>
      </c>
      <c r="AB360" s="0" t="n">
        <v>0</v>
      </c>
      <c r="AC360" s="0" t="n">
        <v>0</v>
      </c>
      <c r="AD360" s="0" t="n">
        <v>0</v>
      </c>
      <c r="AE360" s="0" t="n">
        <v>323.74</v>
      </c>
      <c r="AF360" s="0" t="n">
        <v>0</v>
      </c>
      <c r="AG360" s="0" t="n">
        <v>0</v>
      </c>
      <c r="AH360" s="0" t="n">
        <v>0</v>
      </c>
      <c r="AI360" s="0" t="n">
        <v>8.48</v>
      </c>
      <c r="AJ360" s="0" t="n">
        <v>1</v>
      </c>
      <c r="AK360" s="0" t="n">
        <v>1</v>
      </c>
      <c r="AL360" s="0" t="n">
        <v>1</v>
      </c>
      <c r="AM360" s="0" t="n">
        <v>2</v>
      </c>
      <c r="AN360" s="0" t="n">
        <v>0</v>
      </c>
      <c r="AO360" s="0" t="n">
        <v>1</v>
      </c>
      <c r="AP360" s="0" t="n">
        <v>1</v>
      </c>
      <c r="AQ360" s="0" t="n">
        <v>0</v>
      </c>
      <c r="AR360" s="0" t="n">
        <v>0</v>
      </c>
      <c r="AS360" s="0" t="inlineStr"/>
      <c r="AT360" s="0" t="n">
        <v>-100</v>
      </c>
      <c r="AU360" s="0" t="inlineStr"/>
      <c r="AV360" s="0" t="n">
        <v>0</v>
      </c>
      <c r="AW360" s="0" t="n">
        <v>2</v>
      </c>
      <c r="AX360" s="0" t="n">
        <v>78850373</v>
      </c>
      <c r="AY360" s="0" t="n">
        <v>1</v>
      </c>
      <c r="AZ360" s="0" t="n">
        <v>6144</v>
      </c>
      <c r="BA360" s="0" t="n">
        <v>354</v>
      </c>
      <c r="BB360" s="0" t="n">
        <v>0</v>
      </c>
      <c r="BC360" s="0" t="n">
        <v>0</v>
      </c>
      <c r="BD360" s="0" t="n">
        <v>0</v>
      </c>
      <c r="BE360" s="0" t="n">
        <v>0</v>
      </c>
      <c r="BF360" s="0" t="n">
        <v>0</v>
      </c>
      <c r="BG360" s="0" t="n">
        <v>0</v>
      </c>
      <c r="BH360" s="0" t="n">
        <v>0</v>
      </c>
      <c r="BI360" s="0" t="n">
        <v>0</v>
      </c>
      <c r="BJ360" s="0" t="n">
        <v>0</v>
      </c>
      <c r="BK360" s="0" t="n">
        <v>0</v>
      </c>
      <c r="BL360" s="0" t="n">
        <v>0</v>
      </c>
      <c r="BM360" s="0" t="n">
        <v>0</v>
      </c>
      <c r="BN360" s="0" t="n">
        <v>0</v>
      </c>
      <c r="BO360" s="0" t="n">
        <v>0</v>
      </c>
      <c r="BP360" s="0" t="n">
        <v>0</v>
      </c>
      <c r="BQ360" s="0" t="n">
        <v>0</v>
      </c>
      <c r="BR360" s="0" t="n">
        <v>0</v>
      </c>
      <c r="BS360" s="0" t="n">
        <v>0</v>
      </c>
      <c r="BT360" s="0" t="n">
        <v>0</v>
      </c>
      <c r="BU360" s="0" t="n">
        <v>0</v>
      </c>
      <c r="BV360" s="0" t="n">
        <v>0</v>
      </c>
      <c r="BW360" s="0" t="n">
        <v>0</v>
      </c>
      <c r="CV360" s="0" t="n">
        <v>0</v>
      </c>
      <c r="CW360" s="0" t="n">
        <v>0</v>
      </c>
      <c r="CX360" s="0">
        <f>ROUND(Y360*Source!I917,7)</f>
        <v/>
      </c>
      <c r="CY360" s="0">
        <f>AA360</f>
        <v/>
      </c>
      <c r="CZ360" s="0">
        <f>AE360</f>
        <v/>
      </c>
      <c r="DA360" s="0">
        <f>AI360</f>
        <v/>
      </c>
      <c r="DB360" s="0">
        <f>ROUND(ROUND(AT360*CZ360,2),2)</f>
        <v/>
      </c>
      <c r="DC360" s="0">
        <f>ROUND(ROUND(AT360*AG360,2),2)</f>
        <v/>
      </c>
      <c r="DD360" s="0" t="inlineStr"/>
      <c r="DE360" s="0" t="inlineStr"/>
      <c r="DF360" s="0">
        <f>ROUND(ROUND(AE360*AI360,0)*CX360,0)</f>
        <v/>
      </c>
      <c r="DG360" s="0">
        <f>ROUND(ROUND(AF360,0)*CX360,0)</f>
        <v/>
      </c>
      <c r="DH360" s="0">
        <f>ROUND(ROUND(AG360,0)*CX360,0)</f>
        <v/>
      </c>
      <c r="DI360" s="0">
        <f>ROUND(ROUND(AH360,0)*CX360,0)</f>
        <v/>
      </c>
      <c r="DJ360" s="0">
        <f>DF360</f>
        <v/>
      </c>
      <c r="DK360" s="0" t="n">
        <v>0</v>
      </c>
      <c r="DL360" s="0" t="inlineStr"/>
      <c r="DM360" s="0" t="n">
        <v>0</v>
      </c>
      <c r="DN360" s="0" t="inlineStr"/>
      <c r="DO360" s="0" t="n">
        <v>0</v>
      </c>
    </row>
    <row r="361">
      <c r="A361" s="0">
        <f>ROW(Source!A917)</f>
        <v/>
      </c>
      <c r="B361" s="0" t="n">
        <v>78845955</v>
      </c>
      <c r="C361" s="0" t="n">
        <v>78850322</v>
      </c>
      <c r="D361" s="0" t="n">
        <v>29140927</v>
      </c>
      <c r="E361" s="0" t="n">
        <v>1</v>
      </c>
      <c r="F361" s="0" t="n">
        <v>1</v>
      </c>
      <c r="G361" s="0" t="n">
        <v>1</v>
      </c>
      <c r="H361" s="0" t="n">
        <v>3</v>
      </c>
      <c r="I361" s="0" t="inlineStr">
        <is>
          <t>301-1195</t>
        </is>
      </c>
      <c r="J361" s="0" t="inlineStr">
        <is>
          <t>ТССЦ Московской обл., 301-1195, приказ Минстроя России №675/пр от 28.02.2017 № 256/пр</t>
        </is>
      </c>
      <c r="K361" s="0" t="inlineStr">
        <is>
          <t>Кронштейны для крепления радиаторов к кирпичным и бетонным стенам, при длине кронштейна 131 мм</t>
        </is>
      </c>
      <c r="L361" s="0" t="n">
        <v>1355</v>
      </c>
      <c r="N361" s="0" t="n">
        <v>1010</v>
      </c>
      <c r="O361" s="0" t="inlineStr">
        <is>
          <t>100 шт.</t>
        </is>
      </c>
      <c r="P361" s="0" t="inlineStr">
        <is>
          <t>100 шт.</t>
        </is>
      </c>
      <c r="Q361" s="0" t="n">
        <v>100</v>
      </c>
      <c r="W361" s="0" t="n">
        <v>0</v>
      </c>
      <c r="X361" s="0" t="n">
        <v>-2064225522</v>
      </c>
      <c r="Y361" s="0">
        <f>AT361</f>
        <v/>
      </c>
      <c r="AA361" s="0" t="n">
        <v>6327.41</v>
      </c>
      <c r="AB361" s="0" t="n">
        <v>0</v>
      </c>
      <c r="AC361" s="0" t="n">
        <v>0</v>
      </c>
      <c r="AD361" s="0" t="n">
        <v>0</v>
      </c>
      <c r="AE361" s="0" t="n">
        <v>180.68</v>
      </c>
      <c r="AF361" s="0" t="n">
        <v>0</v>
      </c>
      <c r="AG361" s="0" t="n">
        <v>0</v>
      </c>
      <c r="AH361" s="0" t="n">
        <v>0</v>
      </c>
      <c r="AI361" s="0" t="n">
        <v>35.02</v>
      </c>
      <c r="AJ361" s="0" t="n">
        <v>1</v>
      </c>
      <c r="AK361" s="0" t="n">
        <v>1</v>
      </c>
      <c r="AL361" s="0" t="n">
        <v>1</v>
      </c>
      <c r="AM361" s="0" t="n">
        <v>2</v>
      </c>
      <c r="AN361" s="0" t="n">
        <v>0</v>
      </c>
      <c r="AO361" s="0" t="n">
        <v>1</v>
      </c>
      <c r="AP361" s="0" t="n">
        <v>1</v>
      </c>
      <c r="AQ361" s="0" t="n">
        <v>0</v>
      </c>
      <c r="AR361" s="0" t="n">
        <v>0</v>
      </c>
      <c r="AS361" s="0" t="inlineStr"/>
      <c r="AT361" s="0" t="n">
        <v>2.53</v>
      </c>
      <c r="AU361" s="0" t="inlineStr"/>
      <c r="AV361" s="0" t="n">
        <v>0</v>
      </c>
      <c r="AW361" s="0" t="n">
        <v>2</v>
      </c>
      <c r="AX361" s="0" t="n">
        <v>78850374</v>
      </c>
      <c r="AY361" s="0" t="n">
        <v>1</v>
      </c>
      <c r="AZ361" s="0" t="n">
        <v>0</v>
      </c>
      <c r="BA361" s="0" t="n">
        <v>355</v>
      </c>
      <c r="BB361" s="0" t="n">
        <v>0</v>
      </c>
      <c r="BC361" s="0" t="n">
        <v>0</v>
      </c>
      <c r="BD361" s="0" t="n">
        <v>0</v>
      </c>
      <c r="BE361" s="0" t="n">
        <v>0</v>
      </c>
      <c r="BF361" s="0" t="n">
        <v>0</v>
      </c>
      <c r="BG361" s="0" t="n">
        <v>0</v>
      </c>
      <c r="BH361" s="0" t="n">
        <v>0</v>
      </c>
      <c r="BI361" s="0" t="n">
        <v>0</v>
      </c>
      <c r="BJ361" s="0" t="n">
        <v>0</v>
      </c>
      <c r="BK361" s="0" t="n">
        <v>0</v>
      </c>
      <c r="BL361" s="0" t="n">
        <v>0</v>
      </c>
      <c r="BM361" s="0" t="n">
        <v>0</v>
      </c>
      <c r="BN361" s="0" t="n">
        <v>0</v>
      </c>
      <c r="BO361" s="0" t="n">
        <v>0</v>
      </c>
      <c r="BP361" s="0" t="n">
        <v>0</v>
      </c>
      <c r="BQ361" s="0" t="n">
        <v>0</v>
      </c>
      <c r="BR361" s="0" t="n">
        <v>0</v>
      </c>
      <c r="BS361" s="0" t="n">
        <v>0</v>
      </c>
      <c r="BT361" s="0" t="n">
        <v>0</v>
      </c>
      <c r="BU361" s="0" t="n">
        <v>0</v>
      </c>
      <c r="BV361" s="0" t="n">
        <v>0</v>
      </c>
      <c r="BW361" s="0" t="n">
        <v>0</v>
      </c>
      <c r="CV361" s="0" t="n">
        <v>0</v>
      </c>
      <c r="CW361" s="0" t="n">
        <v>0</v>
      </c>
      <c r="CX361" s="0">
        <f>ROUND(Y361*Source!I917,7)</f>
        <v/>
      </c>
      <c r="CY361" s="0">
        <f>AA361</f>
        <v/>
      </c>
      <c r="CZ361" s="0">
        <f>AE361</f>
        <v/>
      </c>
      <c r="DA361" s="0">
        <f>AI361</f>
        <v/>
      </c>
      <c r="DB361" s="0">
        <f>ROUND(ROUND(AT361*CZ361,2),2)</f>
        <v/>
      </c>
      <c r="DC361" s="0">
        <f>ROUND(ROUND(AT361*AG361,2),2)</f>
        <v/>
      </c>
      <c r="DD361" s="0" t="inlineStr"/>
      <c r="DE361" s="0" t="inlineStr"/>
      <c r="DF361" s="0">
        <f>ROUND(ROUND(AE361*AI361,0)*CX361,0)</f>
        <v/>
      </c>
      <c r="DG361" s="0">
        <f>ROUND(ROUND(AF361,0)*CX361,0)</f>
        <v/>
      </c>
      <c r="DH361" s="0">
        <f>ROUND(ROUND(AG361,0)*CX361,0)</f>
        <v/>
      </c>
      <c r="DI361" s="0">
        <f>ROUND(ROUND(AH361,0)*CX361,0)</f>
        <v/>
      </c>
      <c r="DJ361" s="0">
        <f>DF361</f>
        <v/>
      </c>
      <c r="DK361" s="0" t="n">
        <v>0</v>
      </c>
      <c r="DL361" s="0" t="inlineStr"/>
      <c r="DM361" s="0" t="n">
        <v>0</v>
      </c>
      <c r="DN361" s="0" t="inlineStr"/>
      <c r="DO361" s="0" t="n">
        <v>0</v>
      </c>
    </row>
    <row r="362">
      <c r="A362" s="0">
        <f>ROW(Source!A917)</f>
        <v/>
      </c>
      <c r="B362" s="0" t="n">
        <v>78845955</v>
      </c>
      <c r="C362" s="0" t="n">
        <v>78850322</v>
      </c>
      <c r="D362" s="0" t="n">
        <v>29140928</v>
      </c>
      <c r="E362" s="0" t="n">
        <v>1</v>
      </c>
      <c r="F362" s="0" t="n">
        <v>1</v>
      </c>
      <c r="G362" s="0" t="n">
        <v>1</v>
      </c>
      <c r="H362" s="0" t="n">
        <v>3</v>
      </c>
      <c r="I362" s="0" t="inlineStr">
        <is>
          <t>301-1196</t>
        </is>
      </c>
      <c r="J362" s="0" t="inlineStr">
        <is>
          <t>ТССЦ Московской обл., 301-1196, приказ Минстроя России №675/пр от 28.02.2017 № 256/пр</t>
        </is>
      </c>
      <c r="K362" s="0" t="inlineStr">
        <is>
          <t>Кронштейны для крепления радиаторов к кирпичным и бетонным стенам, при длине кронштейна 325 мм</t>
        </is>
      </c>
      <c r="L362" s="0" t="n">
        <v>1355</v>
      </c>
      <c r="N362" s="0" t="n">
        <v>1010</v>
      </c>
      <c r="O362" s="0" t="inlineStr">
        <is>
          <t>100 шт.</t>
        </is>
      </c>
      <c r="P362" s="0" t="inlineStr">
        <is>
          <t>100 шт.</t>
        </is>
      </c>
      <c r="Q362" s="0" t="n">
        <v>100</v>
      </c>
      <c r="W362" s="0" t="n">
        <v>0</v>
      </c>
      <c r="X362" s="0" t="n">
        <v>-2097510041</v>
      </c>
      <c r="Y362" s="0">
        <f>AT362</f>
        <v/>
      </c>
      <c r="AA362" s="0" t="n">
        <v>6340.57</v>
      </c>
      <c r="AB362" s="0" t="n">
        <v>0</v>
      </c>
      <c r="AC362" s="0" t="n">
        <v>0</v>
      </c>
      <c r="AD362" s="0" t="n">
        <v>0</v>
      </c>
      <c r="AE362" s="0" t="n">
        <v>187.48</v>
      </c>
      <c r="AF362" s="0" t="n">
        <v>0</v>
      </c>
      <c r="AG362" s="0" t="n">
        <v>0</v>
      </c>
      <c r="AH362" s="0" t="n">
        <v>0</v>
      </c>
      <c r="AI362" s="0" t="n">
        <v>33.82</v>
      </c>
      <c r="AJ362" s="0" t="n">
        <v>1</v>
      </c>
      <c r="AK362" s="0" t="n">
        <v>1</v>
      </c>
      <c r="AL362" s="0" t="n">
        <v>1</v>
      </c>
      <c r="AM362" s="0" t="n">
        <v>2</v>
      </c>
      <c r="AN362" s="0" t="n">
        <v>0</v>
      </c>
      <c r="AO362" s="0" t="n">
        <v>1</v>
      </c>
      <c r="AP362" s="0" t="n">
        <v>1</v>
      </c>
      <c r="AQ362" s="0" t="n">
        <v>0</v>
      </c>
      <c r="AR362" s="0" t="n">
        <v>0</v>
      </c>
      <c r="AS362" s="0" t="inlineStr"/>
      <c r="AT362" s="0" t="n">
        <v>2.53</v>
      </c>
      <c r="AU362" s="0" t="inlineStr"/>
      <c r="AV362" s="0" t="n">
        <v>0</v>
      </c>
      <c r="AW362" s="0" t="n">
        <v>2</v>
      </c>
      <c r="AX362" s="0" t="n">
        <v>78850375</v>
      </c>
      <c r="AY362" s="0" t="n">
        <v>1</v>
      </c>
      <c r="AZ362" s="0" t="n">
        <v>0</v>
      </c>
      <c r="BA362" s="0" t="n">
        <v>356</v>
      </c>
      <c r="BB362" s="0" t="n">
        <v>0</v>
      </c>
      <c r="BC362" s="0" t="n">
        <v>0</v>
      </c>
      <c r="BD362" s="0" t="n">
        <v>0</v>
      </c>
      <c r="BE362" s="0" t="n">
        <v>0</v>
      </c>
      <c r="BF362" s="0" t="n">
        <v>0</v>
      </c>
      <c r="BG362" s="0" t="n">
        <v>0</v>
      </c>
      <c r="BH362" s="0" t="n">
        <v>0</v>
      </c>
      <c r="BI362" s="0" t="n">
        <v>0</v>
      </c>
      <c r="BJ362" s="0" t="n">
        <v>0</v>
      </c>
      <c r="BK362" s="0" t="n">
        <v>0</v>
      </c>
      <c r="BL362" s="0" t="n">
        <v>0</v>
      </c>
      <c r="BM362" s="0" t="n">
        <v>0</v>
      </c>
      <c r="BN362" s="0" t="n">
        <v>0</v>
      </c>
      <c r="BO362" s="0" t="n">
        <v>0</v>
      </c>
      <c r="BP362" s="0" t="n">
        <v>0</v>
      </c>
      <c r="BQ362" s="0" t="n">
        <v>0</v>
      </c>
      <c r="BR362" s="0" t="n">
        <v>0</v>
      </c>
      <c r="BS362" s="0" t="n">
        <v>0</v>
      </c>
      <c r="BT362" s="0" t="n">
        <v>0</v>
      </c>
      <c r="BU362" s="0" t="n">
        <v>0</v>
      </c>
      <c r="BV362" s="0" t="n">
        <v>0</v>
      </c>
      <c r="BW362" s="0" t="n">
        <v>0</v>
      </c>
      <c r="CV362" s="0" t="n">
        <v>0</v>
      </c>
      <c r="CW362" s="0" t="n">
        <v>0</v>
      </c>
      <c r="CX362" s="0">
        <f>ROUND(Y362*Source!I917,7)</f>
        <v/>
      </c>
      <c r="CY362" s="0">
        <f>AA362</f>
        <v/>
      </c>
      <c r="CZ362" s="0">
        <f>AE362</f>
        <v/>
      </c>
      <c r="DA362" s="0">
        <f>AI362</f>
        <v/>
      </c>
      <c r="DB362" s="0">
        <f>ROUND(ROUND(AT362*CZ362,2),2)</f>
        <v/>
      </c>
      <c r="DC362" s="0">
        <f>ROUND(ROUND(AT362*AG362,2),2)</f>
        <v/>
      </c>
      <c r="DD362" s="0" t="inlineStr"/>
      <c r="DE362" s="0" t="inlineStr"/>
      <c r="DF362" s="0">
        <f>ROUND(ROUND(AE362*AI362,0)*CX362,0)</f>
        <v/>
      </c>
      <c r="DG362" s="0">
        <f>ROUND(ROUND(AF362,0)*CX362,0)</f>
        <v/>
      </c>
      <c r="DH362" s="0">
        <f>ROUND(ROUND(AG362,0)*CX362,0)</f>
        <v/>
      </c>
      <c r="DI362" s="0">
        <f>ROUND(ROUND(AH362,0)*CX362,0)</f>
        <v/>
      </c>
      <c r="DJ362" s="0">
        <f>DF362</f>
        <v/>
      </c>
      <c r="DK362" s="0" t="n">
        <v>0</v>
      </c>
      <c r="DL362" s="0" t="inlineStr"/>
      <c r="DM362" s="0" t="n">
        <v>0</v>
      </c>
      <c r="DN362" s="0" t="inlineStr"/>
      <c r="DO362" s="0" t="n">
        <v>0</v>
      </c>
    </row>
    <row r="363">
      <c r="A363" s="0">
        <f>ROW(Source!A917)</f>
        <v/>
      </c>
      <c r="B363" s="0" t="n">
        <v>78845955</v>
      </c>
      <c r="C363" s="0" t="n">
        <v>78850322</v>
      </c>
      <c r="D363" s="0" t="n">
        <v>29145155</v>
      </c>
      <c r="E363" s="0" t="n">
        <v>1</v>
      </c>
      <c r="F363" s="0" t="n">
        <v>1</v>
      </c>
      <c r="G363" s="0" t="n">
        <v>1</v>
      </c>
      <c r="H363" s="0" t="n">
        <v>3</v>
      </c>
      <c r="I363" s="0" t="inlineStr">
        <is>
          <t>402-0002</t>
        </is>
      </c>
      <c r="J363" s="0" t="inlineStr">
        <is>
          <t>ТССЦ Московской обл., 402-0002, приказ Минстроя России №675/пр от 28.02.2017 № 257/пр</t>
        </is>
      </c>
      <c r="K363" s="0" t="inlineStr">
        <is>
          <t>Раствор готовый кладочный цементный марки 50</t>
        </is>
      </c>
      <c r="L363" s="0" t="n">
        <v>1339</v>
      </c>
      <c r="N363" s="0" t="n">
        <v>1007</v>
      </c>
      <c r="O363" s="0" t="inlineStr">
        <is>
          <t>м3</t>
        </is>
      </c>
      <c r="P363" s="0" t="inlineStr">
        <is>
          <t>м3</t>
        </is>
      </c>
      <c r="Q363" s="0" t="n">
        <v>1</v>
      </c>
      <c r="W363" s="0" t="n">
        <v>0</v>
      </c>
      <c r="X363" s="0" t="n">
        <v>-769468533</v>
      </c>
      <c r="Y363" s="0">
        <f>AT363</f>
        <v/>
      </c>
      <c r="AA363" s="0" t="n">
        <v>4907.59</v>
      </c>
      <c r="AB363" s="0" t="n">
        <v>0</v>
      </c>
      <c r="AC363" s="0" t="n">
        <v>0</v>
      </c>
      <c r="AD363" s="0" t="n">
        <v>0</v>
      </c>
      <c r="AE363" s="0" t="n">
        <v>485.9</v>
      </c>
      <c r="AF363" s="0" t="n">
        <v>0</v>
      </c>
      <c r="AG363" s="0" t="n">
        <v>0</v>
      </c>
      <c r="AH363" s="0" t="n">
        <v>0</v>
      </c>
      <c r="AI363" s="0" t="n">
        <v>10.1</v>
      </c>
      <c r="AJ363" s="0" t="n">
        <v>1</v>
      </c>
      <c r="AK363" s="0" t="n">
        <v>1</v>
      </c>
      <c r="AL363" s="0" t="n">
        <v>1</v>
      </c>
      <c r="AM363" s="0" t="n">
        <v>2</v>
      </c>
      <c r="AN363" s="0" t="n">
        <v>0</v>
      </c>
      <c r="AO363" s="0" t="n">
        <v>1</v>
      </c>
      <c r="AP363" s="0" t="n">
        <v>1</v>
      </c>
      <c r="AQ363" s="0" t="n">
        <v>0</v>
      </c>
      <c r="AR363" s="0" t="n">
        <v>0</v>
      </c>
      <c r="AS363" s="0" t="inlineStr"/>
      <c r="AT363" s="0" t="n">
        <v>0.0505</v>
      </c>
      <c r="AU363" s="0" t="inlineStr"/>
      <c r="AV363" s="0" t="n">
        <v>0</v>
      </c>
      <c r="AW363" s="0" t="n">
        <v>2</v>
      </c>
      <c r="AX363" s="0" t="n">
        <v>78850376</v>
      </c>
      <c r="AY363" s="0" t="n">
        <v>1</v>
      </c>
      <c r="AZ363" s="0" t="n">
        <v>0</v>
      </c>
      <c r="BA363" s="0" t="n">
        <v>357</v>
      </c>
      <c r="BB363" s="0" t="n">
        <v>0</v>
      </c>
      <c r="BC363" s="0" t="n">
        <v>0</v>
      </c>
      <c r="BD363" s="0" t="n">
        <v>0</v>
      </c>
      <c r="BE363" s="0" t="n">
        <v>0</v>
      </c>
      <c r="BF363" s="0" t="n">
        <v>0</v>
      </c>
      <c r="BG363" s="0" t="n">
        <v>0</v>
      </c>
      <c r="BH363" s="0" t="n">
        <v>0</v>
      </c>
      <c r="BI363" s="0" t="n">
        <v>0</v>
      </c>
      <c r="BJ363" s="0" t="n">
        <v>0</v>
      </c>
      <c r="BK363" s="0" t="n">
        <v>0</v>
      </c>
      <c r="BL363" s="0" t="n">
        <v>0</v>
      </c>
      <c r="BM363" s="0" t="n">
        <v>0</v>
      </c>
      <c r="BN363" s="0" t="n">
        <v>0</v>
      </c>
      <c r="BO363" s="0" t="n">
        <v>0</v>
      </c>
      <c r="BP363" s="0" t="n">
        <v>0</v>
      </c>
      <c r="BQ363" s="0" t="n">
        <v>0</v>
      </c>
      <c r="BR363" s="0" t="n">
        <v>0</v>
      </c>
      <c r="BS363" s="0" t="n">
        <v>0</v>
      </c>
      <c r="BT363" s="0" t="n">
        <v>0</v>
      </c>
      <c r="BU363" s="0" t="n">
        <v>0</v>
      </c>
      <c r="BV363" s="0" t="n">
        <v>0</v>
      </c>
      <c r="BW363" s="0" t="n">
        <v>0</v>
      </c>
      <c r="CV363" s="0" t="n">
        <v>0</v>
      </c>
      <c r="CW363" s="0" t="n">
        <v>0</v>
      </c>
      <c r="CX363" s="0">
        <f>ROUND(Y363*Source!I917,7)</f>
        <v/>
      </c>
      <c r="CY363" s="0">
        <f>AA363</f>
        <v/>
      </c>
      <c r="CZ363" s="0">
        <f>AE363</f>
        <v/>
      </c>
      <c r="DA363" s="0">
        <f>AI363</f>
        <v/>
      </c>
      <c r="DB363" s="0">
        <f>ROUND(ROUND(AT363*CZ363,2),2)</f>
        <v/>
      </c>
      <c r="DC363" s="0">
        <f>ROUND(ROUND(AT363*AG363,2),2)</f>
        <v/>
      </c>
      <c r="DD363" s="0" t="inlineStr"/>
      <c r="DE363" s="0" t="inlineStr"/>
      <c r="DF363" s="0">
        <f>ROUND(ROUND(AE363*AI363,0)*CX363,0)</f>
        <v/>
      </c>
      <c r="DG363" s="0">
        <f>ROUND(ROUND(AF363,0)*CX363,0)</f>
        <v/>
      </c>
      <c r="DH363" s="0">
        <f>ROUND(ROUND(AG363,0)*CX363,0)</f>
        <v/>
      </c>
      <c r="DI363" s="0">
        <f>ROUND(ROUND(AH363,0)*CX363,0)</f>
        <v/>
      </c>
      <c r="DJ363" s="0">
        <f>DF363</f>
        <v/>
      </c>
      <c r="DK363" s="0" t="n">
        <v>0</v>
      </c>
      <c r="DL363" s="0" t="inlineStr"/>
      <c r="DM363" s="0" t="n">
        <v>0</v>
      </c>
      <c r="DN363" s="0" t="inlineStr"/>
      <c r="DO363" s="0" t="n">
        <v>0</v>
      </c>
    </row>
    <row r="364">
      <c r="A364" s="0">
        <f>ROW(Source!A919)</f>
        <v/>
      </c>
      <c r="B364" s="0" t="n">
        <v>78845955</v>
      </c>
      <c r="C364" s="0" t="n">
        <v>78850379</v>
      </c>
      <c r="D364" s="0" t="n">
        <v>18411117</v>
      </c>
      <c r="E364" s="0" t="n">
        <v>1</v>
      </c>
      <c r="F364" s="0" t="n">
        <v>1</v>
      </c>
      <c r="G364" s="0" t="n">
        <v>1</v>
      </c>
      <c r="H364" s="0" t="n">
        <v>1</v>
      </c>
      <c r="I364" s="0" t="inlineStr">
        <is>
          <t>1-1040-90</t>
        </is>
      </c>
      <c r="J364" s="0" t="inlineStr"/>
      <c r="K364" s="0" t="inlineStr">
        <is>
          <t>Рабочий строитель среднего разряда 4</t>
        </is>
      </c>
      <c r="L364" s="0" t="n">
        <v>1369</v>
      </c>
      <c r="N364" s="0" t="n">
        <v>1013</v>
      </c>
      <c r="O364" s="0" t="inlineStr">
        <is>
          <t>чел.-ч</t>
        </is>
      </c>
      <c r="P364" s="0" t="inlineStr">
        <is>
          <t>чел.-ч</t>
        </is>
      </c>
      <c r="Q364" s="0" t="n">
        <v>1</v>
      </c>
      <c r="W364" s="0" t="n">
        <v>0</v>
      </c>
      <c r="X364" s="0" t="n">
        <v>-1739886638</v>
      </c>
      <c r="Y364" s="0">
        <f>AT364</f>
        <v/>
      </c>
      <c r="AA364" s="0" t="n">
        <v>0</v>
      </c>
      <c r="AB364" s="0" t="n">
        <v>0</v>
      </c>
      <c r="AC364" s="0" t="n">
        <v>0</v>
      </c>
      <c r="AD364" s="0" t="n">
        <v>9.619999999999999</v>
      </c>
      <c r="AE364" s="0" t="n">
        <v>0</v>
      </c>
      <c r="AF364" s="0" t="n">
        <v>0</v>
      </c>
      <c r="AG364" s="0" t="n">
        <v>0</v>
      </c>
      <c r="AH364" s="0" t="n">
        <v>9.619999999999999</v>
      </c>
      <c r="AI364" s="0" t="n">
        <v>1</v>
      </c>
      <c r="AJ364" s="0" t="n">
        <v>1</v>
      </c>
      <c r="AK364" s="0" t="n">
        <v>1</v>
      </c>
      <c r="AL364" s="0" t="n">
        <v>1</v>
      </c>
      <c r="AM364" s="0" t="n">
        <v>-2</v>
      </c>
      <c r="AN364" s="0" t="n">
        <v>0</v>
      </c>
      <c r="AO364" s="0" t="n">
        <v>1</v>
      </c>
      <c r="AP364" s="0" t="n">
        <v>0</v>
      </c>
      <c r="AQ364" s="0" t="n">
        <v>0</v>
      </c>
      <c r="AR364" s="0" t="n">
        <v>0</v>
      </c>
      <c r="AS364" s="0" t="inlineStr"/>
      <c r="AT364" s="0" t="n">
        <v>183</v>
      </c>
      <c r="AU364" s="0" t="inlineStr"/>
      <c r="AV364" s="0" t="n">
        <v>1</v>
      </c>
      <c r="AW364" s="0" t="n">
        <v>2</v>
      </c>
      <c r="AX364" s="0" t="n">
        <v>78850380</v>
      </c>
      <c r="AY364" s="0" t="n">
        <v>1</v>
      </c>
      <c r="AZ364" s="0" t="n">
        <v>0</v>
      </c>
      <c r="BA364" s="0" t="n">
        <v>358</v>
      </c>
      <c r="BB364" s="0" t="n">
        <v>0</v>
      </c>
      <c r="BC364" s="0" t="n">
        <v>0</v>
      </c>
      <c r="BD364" s="0" t="n">
        <v>0</v>
      </c>
      <c r="BE364" s="0" t="n">
        <v>0</v>
      </c>
      <c r="BF364" s="0" t="n">
        <v>0</v>
      </c>
      <c r="BG364" s="0" t="n">
        <v>0</v>
      </c>
      <c r="BH364" s="0" t="n">
        <v>0</v>
      </c>
      <c r="BI364" s="0" t="n">
        <v>0</v>
      </c>
      <c r="BJ364" s="0" t="n">
        <v>0</v>
      </c>
      <c r="BK364" s="0" t="n">
        <v>0</v>
      </c>
      <c r="BL364" s="0" t="n">
        <v>0</v>
      </c>
      <c r="BM364" s="0" t="n">
        <v>0</v>
      </c>
      <c r="BN364" s="0" t="n">
        <v>0</v>
      </c>
      <c r="BO364" s="0" t="n">
        <v>0</v>
      </c>
      <c r="BP364" s="0" t="n">
        <v>0</v>
      </c>
      <c r="BQ364" s="0" t="n">
        <v>0</v>
      </c>
      <c r="BR364" s="0" t="n">
        <v>0</v>
      </c>
      <c r="BS364" s="0" t="n">
        <v>0</v>
      </c>
      <c r="BT364" s="0" t="n">
        <v>0</v>
      </c>
      <c r="BU364" s="0" t="n">
        <v>0</v>
      </c>
      <c r="BV364" s="0" t="n">
        <v>0</v>
      </c>
      <c r="BW364" s="0" t="n">
        <v>0</v>
      </c>
      <c r="CU364" s="0">
        <f>ROUND(AT364*Source!I919*AH364*AL364,0)</f>
        <v/>
      </c>
      <c r="CV364" s="0">
        <f>ROUND(Y364*Source!I919,7)</f>
        <v/>
      </c>
      <c r="CW364" s="0" t="n">
        <v>0</v>
      </c>
      <c r="CX364" s="0">
        <f>ROUND(Y364*Source!I919,7)</f>
        <v/>
      </c>
      <c r="CY364" s="0">
        <f>AD364</f>
        <v/>
      </c>
      <c r="CZ364" s="0">
        <f>AH364</f>
        <v/>
      </c>
      <c r="DA364" s="0">
        <f>AL364</f>
        <v/>
      </c>
      <c r="DB364" s="0">
        <f>ROUND(ROUND(AT364*CZ364,2),2)</f>
        <v/>
      </c>
      <c r="DC364" s="0">
        <f>ROUND(ROUND(AT364*AG364,2),2)</f>
        <v/>
      </c>
      <c r="DD364" s="0" t="inlineStr"/>
      <c r="DE364" s="0" t="inlineStr"/>
      <c r="DF364" s="0">
        <f>ROUND(ROUND(AE364,0)*CX364,0)</f>
        <v/>
      </c>
      <c r="DG364" s="0">
        <f>ROUND(ROUND(AF364,0)*CX364,0)</f>
        <v/>
      </c>
      <c r="DH364" s="0">
        <f>ROUND(ROUND(AG364,0)*CX364,0)</f>
        <v/>
      </c>
      <c r="DI364" s="0">
        <f>ROUND(ROUND(AH364,0)*CX364,0)</f>
        <v/>
      </c>
      <c r="DJ364" s="0">
        <f>DI364</f>
        <v/>
      </c>
      <c r="DK364" s="0" t="n">
        <v>0</v>
      </c>
      <c r="DL364" s="0" t="inlineStr"/>
      <c r="DM364" s="0" t="n">
        <v>0</v>
      </c>
      <c r="DN364" s="0" t="inlineStr"/>
      <c r="DO364" s="0" t="n">
        <v>0</v>
      </c>
    </row>
    <row r="365">
      <c r="A365" s="0">
        <f>ROW(Source!A919)</f>
        <v/>
      </c>
      <c r="B365" s="0" t="n">
        <v>78845955</v>
      </c>
      <c r="C365" s="0" t="n">
        <v>78850379</v>
      </c>
      <c r="D365" s="0" t="n">
        <v>29172659</v>
      </c>
      <c r="E365" s="0" t="n">
        <v>1</v>
      </c>
      <c r="F365" s="0" t="n">
        <v>1</v>
      </c>
      <c r="G365" s="0" t="n">
        <v>1</v>
      </c>
      <c r="H365" s="0" t="n">
        <v>2</v>
      </c>
      <c r="I365" s="0" t="inlineStr">
        <is>
          <t>040504</t>
        </is>
      </c>
      <c r="J365" s="0" t="inlineStr">
        <is>
          <t>ТСЭМ Московской обл., 040504, приказ Минстроя России №675/пр от 28.02.2017 № 264/пр</t>
        </is>
      </c>
      <c r="K365" s="0" t="inlineStr">
        <is>
          <t>Аппарат для газовой сварки и резки</t>
        </is>
      </c>
      <c r="L365" s="0" t="n">
        <v>1368</v>
      </c>
      <c r="N365" s="0" t="n">
        <v>1011</v>
      </c>
      <c r="O365" s="0" t="inlineStr">
        <is>
          <t>маш.-ч</t>
        </is>
      </c>
      <c r="P365" s="0" t="inlineStr">
        <is>
          <t>маш.-ч</t>
        </is>
      </c>
      <c r="Q365" s="0" t="n">
        <v>1</v>
      </c>
      <c r="W365" s="0" t="n">
        <v>0</v>
      </c>
      <c r="X365" s="0" t="n">
        <v>1514068676</v>
      </c>
      <c r="Y365" s="0">
        <f>AT365</f>
        <v/>
      </c>
      <c r="AA365" s="0" t="n">
        <v>0</v>
      </c>
      <c r="AB365" s="0" t="n">
        <v>9.76</v>
      </c>
      <c r="AC365" s="0" t="n">
        <v>0</v>
      </c>
      <c r="AD365" s="0" t="n">
        <v>0</v>
      </c>
      <c r="AE365" s="0" t="n">
        <v>0</v>
      </c>
      <c r="AF365" s="0" t="n">
        <v>1.2</v>
      </c>
      <c r="AG365" s="0" t="n">
        <v>0</v>
      </c>
      <c r="AH365" s="0" t="n">
        <v>0</v>
      </c>
      <c r="AI365" s="0" t="n">
        <v>1</v>
      </c>
      <c r="AJ365" s="0" t="n">
        <v>8.130000000000001</v>
      </c>
      <c r="AK365" s="0" t="n">
        <v>52.25</v>
      </c>
      <c r="AL365" s="0" t="n">
        <v>1</v>
      </c>
      <c r="AM365" s="0" t="n">
        <v>2</v>
      </c>
      <c r="AN365" s="0" t="n">
        <v>0</v>
      </c>
      <c r="AO365" s="0" t="n">
        <v>1</v>
      </c>
      <c r="AP365" s="0" t="n">
        <v>0</v>
      </c>
      <c r="AQ365" s="0" t="n">
        <v>0</v>
      </c>
      <c r="AR365" s="0" t="n">
        <v>0</v>
      </c>
      <c r="AS365" s="0" t="inlineStr"/>
      <c r="AT365" s="0" t="n">
        <v>2.7</v>
      </c>
      <c r="AU365" s="0" t="inlineStr"/>
      <c r="AV365" s="0" t="n">
        <v>0</v>
      </c>
      <c r="AW365" s="0" t="n">
        <v>2</v>
      </c>
      <c r="AX365" s="0" t="n">
        <v>78850381</v>
      </c>
      <c r="AY365" s="0" t="n">
        <v>1</v>
      </c>
      <c r="AZ365" s="0" t="n">
        <v>0</v>
      </c>
      <c r="BA365" s="0" t="n">
        <v>359</v>
      </c>
      <c r="BB365" s="0" t="n">
        <v>0</v>
      </c>
      <c r="BC365" s="0" t="n">
        <v>0</v>
      </c>
      <c r="BD365" s="0" t="n">
        <v>0</v>
      </c>
      <c r="BE365" s="0" t="n">
        <v>0</v>
      </c>
      <c r="BF365" s="0" t="n">
        <v>0</v>
      </c>
      <c r="BG365" s="0" t="n">
        <v>0</v>
      </c>
      <c r="BH365" s="0" t="n">
        <v>0</v>
      </c>
      <c r="BI365" s="0" t="n">
        <v>0</v>
      </c>
      <c r="BJ365" s="0" t="n">
        <v>0</v>
      </c>
      <c r="BK365" s="0" t="n">
        <v>0</v>
      </c>
      <c r="BL365" s="0" t="n">
        <v>0</v>
      </c>
      <c r="BM365" s="0" t="n">
        <v>0</v>
      </c>
      <c r="BN365" s="0" t="n">
        <v>0</v>
      </c>
      <c r="BO365" s="0" t="n">
        <v>0</v>
      </c>
      <c r="BP365" s="0" t="n">
        <v>0</v>
      </c>
      <c r="BQ365" s="0" t="n">
        <v>0</v>
      </c>
      <c r="BR365" s="0" t="n">
        <v>0</v>
      </c>
      <c r="BS365" s="0" t="n">
        <v>0</v>
      </c>
      <c r="BT365" s="0" t="n">
        <v>0</v>
      </c>
      <c r="BU365" s="0" t="n">
        <v>0</v>
      </c>
      <c r="BV365" s="0" t="n">
        <v>0</v>
      </c>
      <c r="BW365" s="0" t="n">
        <v>0</v>
      </c>
      <c r="CV365" s="0" t="n">
        <v>0</v>
      </c>
      <c r="CW365" s="0">
        <f>ROUND(Y365*Source!I919*DO365,7)</f>
        <v/>
      </c>
      <c r="CX365" s="0">
        <f>ROUND(Y365*Source!I919,7)</f>
        <v/>
      </c>
      <c r="CY365" s="0">
        <f>AB365</f>
        <v/>
      </c>
      <c r="CZ365" s="0">
        <f>AF365</f>
        <v/>
      </c>
      <c r="DA365" s="0">
        <f>AJ365</f>
        <v/>
      </c>
      <c r="DB365" s="0">
        <f>ROUND(ROUND(AT365*CZ365,2),2)</f>
        <v/>
      </c>
      <c r="DC365" s="0">
        <f>ROUND(ROUND(AT365*AG365,2),2)</f>
        <v/>
      </c>
      <c r="DD365" s="0" t="inlineStr"/>
      <c r="DE365" s="0" t="inlineStr"/>
      <c r="DF365" s="0">
        <f>ROUND(ROUND(AE365,0)*CX365,0)</f>
        <v/>
      </c>
      <c r="DG365" s="0">
        <f>ROUND(ROUND(AF365*AJ365,0)*CX365,0)</f>
        <v/>
      </c>
      <c r="DH365" s="0">
        <f>ROUND(ROUND(AG365*AK365,0)*CX365,0)</f>
        <v/>
      </c>
      <c r="DI365" s="0">
        <f>ROUND(ROUND(AH365,0)*CX365,0)</f>
        <v/>
      </c>
      <c r="DJ365" s="0">
        <f>DG365</f>
        <v/>
      </c>
      <c r="DK365" s="0" t="n">
        <v>0</v>
      </c>
      <c r="DL365" s="0" t="inlineStr"/>
      <c r="DM365" s="0" t="n">
        <v>0</v>
      </c>
      <c r="DN365" s="0" t="inlineStr"/>
      <c r="DO365" s="0" t="n">
        <v>0</v>
      </c>
    </row>
    <row r="366">
      <c r="A366" s="0">
        <f>ROW(Source!A919)</f>
        <v/>
      </c>
      <c r="B366" s="0" t="n">
        <v>78845955</v>
      </c>
      <c r="C366" s="0" t="n">
        <v>78850379</v>
      </c>
      <c r="D366" s="0" t="n">
        <v>29174500</v>
      </c>
      <c r="E366" s="0" t="n">
        <v>1</v>
      </c>
      <c r="F366" s="0" t="n">
        <v>1</v>
      </c>
      <c r="G366" s="0" t="n">
        <v>1</v>
      </c>
      <c r="H366" s="0" t="n">
        <v>2</v>
      </c>
      <c r="I366" s="0" t="inlineStr">
        <is>
          <t>330206</t>
        </is>
      </c>
      <c r="J366" s="0" t="inlineStr">
        <is>
          <t>ТСЭМ Московской обл., 330206, приказ Минстроя России №675/пр от 28.02.2017 № 264/пр</t>
        </is>
      </c>
      <c r="K366" s="0" t="inlineStr">
        <is>
          <t>Дрели электрические</t>
        </is>
      </c>
      <c r="L366" s="0" t="n">
        <v>1368</v>
      </c>
      <c r="N366" s="0" t="n">
        <v>1011</v>
      </c>
      <c r="O366" s="0" t="inlineStr">
        <is>
          <t>маш.-ч</t>
        </is>
      </c>
      <c r="P366" s="0" t="inlineStr">
        <is>
          <t>маш.-ч</t>
        </is>
      </c>
      <c r="Q366" s="0" t="n">
        <v>1</v>
      </c>
      <c r="W366" s="0" t="n">
        <v>0</v>
      </c>
      <c r="X366" s="0" t="n">
        <v>-1867053656</v>
      </c>
      <c r="Y366" s="0">
        <f>AT366</f>
        <v/>
      </c>
      <c r="AA366" s="0" t="n">
        <v>0</v>
      </c>
      <c r="AB366" s="0" t="n">
        <v>8.390000000000001</v>
      </c>
      <c r="AC366" s="0" t="n">
        <v>0</v>
      </c>
      <c r="AD366" s="0" t="n">
        <v>0</v>
      </c>
      <c r="AE366" s="0" t="n">
        <v>0</v>
      </c>
      <c r="AF366" s="0" t="n">
        <v>1.95</v>
      </c>
      <c r="AG366" s="0" t="n">
        <v>0</v>
      </c>
      <c r="AH366" s="0" t="n">
        <v>0</v>
      </c>
      <c r="AI366" s="0" t="n">
        <v>1</v>
      </c>
      <c r="AJ366" s="0" t="n">
        <v>4.3</v>
      </c>
      <c r="AK366" s="0" t="n">
        <v>52.25</v>
      </c>
      <c r="AL366" s="0" t="n">
        <v>1</v>
      </c>
      <c r="AM366" s="0" t="n">
        <v>2</v>
      </c>
      <c r="AN366" s="0" t="n">
        <v>0</v>
      </c>
      <c r="AO366" s="0" t="n">
        <v>1</v>
      </c>
      <c r="AP366" s="0" t="n">
        <v>0</v>
      </c>
      <c r="AQ366" s="0" t="n">
        <v>0</v>
      </c>
      <c r="AR366" s="0" t="n">
        <v>0</v>
      </c>
      <c r="AS366" s="0" t="inlineStr"/>
      <c r="AT366" s="0" t="n">
        <v>4.64</v>
      </c>
      <c r="AU366" s="0" t="inlineStr"/>
      <c r="AV366" s="0" t="n">
        <v>0</v>
      </c>
      <c r="AW366" s="0" t="n">
        <v>2</v>
      </c>
      <c r="AX366" s="0" t="n">
        <v>78850382</v>
      </c>
      <c r="AY366" s="0" t="n">
        <v>1</v>
      </c>
      <c r="AZ366" s="0" t="n">
        <v>0</v>
      </c>
      <c r="BA366" s="0" t="n">
        <v>360</v>
      </c>
      <c r="BB366" s="0" t="n">
        <v>0</v>
      </c>
      <c r="BC366" s="0" t="n">
        <v>0</v>
      </c>
      <c r="BD366" s="0" t="n">
        <v>0</v>
      </c>
      <c r="BE366" s="0" t="n">
        <v>0</v>
      </c>
      <c r="BF366" s="0" t="n">
        <v>0</v>
      </c>
      <c r="BG366" s="0" t="n">
        <v>0</v>
      </c>
      <c r="BH366" s="0" t="n">
        <v>0</v>
      </c>
      <c r="BI366" s="0" t="n">
        <v>0</v>
      </c>
      <c r="BJ366" s="0" t="n">
        <v>0</v>
      </c>
      <c r="BK366" s="0" t="n">
        <v>0</v>
      </c>
      <c r="BL366" s="0" t="n">
        <v>0</v>
      </c>
      <c r="BM366" s="0" t="n">
        <v>0</v>
      </c>
      <c r="BN366" s="0" t="n">
        <v>0</v>
      </c>
      <c r="BO366" s="0" t="n">
        <v>0</v>
      </c>
      <c r="BP366" s="0" t="n">
        <v>0</v>
      </c>
      <c r="BQ366" s="0" t="n">
        <v>0</v>
      </c>
      <c r="BR366" s="0" t="n">
        <v>0</v>
      </c>
      <c r="BS366" s="0" t="n">
        <v>0</v>
      </c>
      <c r="BT366" s="0" t="n">
        <v>0</v>
      </c>
      <c r="BU366" s="0" t="n">
        <v>0</v>
      </c>
      <c r="BV366" s="0" t="n">
        <v>0</v>
      </c>
      <c r="BW366" s="0" t="n">
        <v>0</v>
      </c>
      <c r="CV366" s="0" t="n">
        <v>0</v>
      </c>
      <c r="CW366" s="0">
        <f>ROUND(Y366*Source!I919*DO366,7)</f>
        <v/>
      </c>
      <c r="CX366" s="0">
        <f>ROUND(Y366*Source!I919,7)</f>
        <v/>
      </c>
      <c r="CY366" s="0">
        <f>AB366</f>
        <v/>
      </c>
      <c r="CZ366" s="0">
        <f>AF366</f>
        <v/>
      </c>
      <c r="DA366" s="0">
        <f>AJ366</f>
        <v/>
      </c>
      <c r="DB366" s="0">
        <f>ROUND(ROUND(AT366*CZ366,2),2)</f>
        <v/>
      </c>
      <c r="DC366" s="0">
        <f>ROUND(ROUND(AT366*AG366,2),2)</f>
        <v/>
      </c>
      <c r="DD366" s="0" t="inlineStr"/>
      <c r="DE366" s="0" t="inlineStr"/>
      <c r="DF366" s="0">
        <f>ROUND(ROUND(AE366,0)*CX366,0)</f>
        <v/>
      </c>
      <c r="DG366" s="0">
        <f>ROUND(ROUND(AF366*AJ366,0)*CX366,0)</f>
        <v/>
      </c>
      <c r="DH366" s="0">
        <f>ROUND(ROUND(AG366*AK366,0)*CX366,0)</f>
        <v/>
      </c>
      <c r="DI366" s="0">
        <f>ROUND(ROUND(AH366,0)*CX366,0)</f>
        <v/>
      </c>
      <c r="DJ366" s="0">
        <f>DG366</f>
        <v/>
      </c>
      <c r="DK366" s="0" t="n">
        <v>0</v>
      </c>
      <c r="DL366" s="0" t="inlineStr"/>
      <c r="DM366" s="0" t="n">
        <v>0</v>
      </c>
      <c r="DN366" s="0" t="inlineStr"/>
      <c r="DO366" s="0" t="n">
        <v>0</v>
      </c>
    </row>
    <row r="367">
      <c r="A367" s="0">
        <f>ROW(Source!A919)</f>
        <v/>
      </c>
      <c r="B367" s="0" t="n">
        <v>78845955</v>
      </c>
      <c r="C367" s="0" t="n">
        <v>78850379</v>
      </c>
      <c r="D367" s="0" t="n">
        <v>29174913</v>
      </c>
      <c r="E367" s="0" t="n">
        <v>1</v>
      </c>
      <c r="F367" s="0" t="n">
        <v>1</v>
      </c>
      <c r="G367" s="0" t="n">
        <v>1</v>
      </c>
      <c r="H367" s="0" t="n">
        <v>2</v>
      </c>
      <c r="I367" s="0" t="inlineStr">
        <is>
          <t>400001</t>
        </is>
      </c>
      <c r="J367" s="0" t="inlineStr">
        <is>
          <t>ТСЭМ Московской обл., 400001, приказ Минстроя России №675/пр от 28.02.2017 № 264/пр</t>
        </is>
      </c>
      <c r="K367" s="0" t="inlineStr">
        <is>
          <t>Автомобили бортовые, грузоподъемность до 5 т</t>
        </is>
      </c>
      <c r="L367" s="0" t="n">
        <v>1368</v>
      </c>
      <c r="N367" s="0" t="n">
        <v>1011</v>
      </c>
      <c r="O367" s="0" t="inlineStr">
        <is>
          <t>маш.-ч</t>
        </is>
      </c>
      <c r="P367" s="0" t="inlineStr">
        <is>
          <t>маш.-ч</t>
        </is>
      </c>
      <c r="Q367" s="0" t="n">
        <v>1</v>
      </c>
      <c r="W367" s="0" t="n">
        <v>0</v>
      </c>
      <c r="X367" s="0" t="n">
        <v>1230759911</v>
      </c>
      <c r="Y367" s="0">
        <f>AT367</f>
        <v/>
      </c>
      <c r="AA367" s="0" t="n">
        <v>0</v>
      </c>
      <c r="AB367" s="0" t="n">
        <v>2177.51</v>
      </c>
      <c r="AC367" s="0" t="n">
        <v>606.1</v>
      </c>
      <c r="AD367" s="0" t="n">
        <v>0</v>
      </c>
      <c r="AE367" s="0" t="n">
        <v>0</v>
      </c>
      <c r="AF367" s="0" t="n">
        <v>87.17</v>
      </c>
      <c r="AG367" s="0" t="n">
        <v>11.6</v>
      </c>
      <c r="AH367" s="0" t="n">
        <v>0</v>
      </c>
      <c r="AI367" s="0" t="n">
        <v>1</v>
      </c>
      <c r="AJ367" s="0" t="n">
        <v>24.98</v>
      </c>
      <c r="AK367" s="0" t="n">
        <v>52.25</v>
      </c>
      <c r="AL367" s="0" t="n">
        <v>1</v>
      </c>
      <c r="AM367" s="0" t="n">
        <v>2</v>
      </c>
      <c r="AN367" s="0" t="n">
        <v>0</v>
      </c>
      <c r="AO367" s="0" t="n">
        <v>1</v>
      </c>
      <c r="AP367" s="0" t="n">
        <v>0</v>
      </c>
      <c r="AQ367" s="0" t="n">
        <v>0</v>
      </c>
      <c r="AR367" s="0" t="n">
        <v>0</v>
      </c>
      <c r="AS367" s="0" t="inlineStr"/>
      <c r="AT367" s="0" t="n">
        <v>0.6</v>
      </c>
      <c r="AU367" s="0" t="inlineStr"/>
      <c r="AV367" s="0" t="n">
        <v>0</v>
      </c>
      <c r="AW367" s="0" t="n">
        <v>2</v>
      </c>
      <c r="AX367" s="0" t="n">
        <v>78850383</v>
      </c>
      <c r="AY367" s="0" t="n">
        <v>1</v>
      </c>
      <c r="AZ367" s="0" t="n">
        <v>0</v>
      </c>
      <c r="BA367" s="0" t="n">
        <v>361</v>
      </c>
      <c r="BB367" s="0" t="n">
        <v>0</v>
      </c>
      <c r="BC367" s="0" t="n">
        <v>0</v>
      </c>
      <c r="BD367" s="0" t="n">
        <v>0</v>
      </c>
      <c r="BE367" s="0" t="n">
        <v>0</v>
      </c>
      <c r="BF367" s="0" t="n">
        <v>0</v>
      </c>
      <c r="BG367" s="0" t="n">
        <v>0</v>
      </c>
      <c r="BH367" s="0" t="n">
        <v>0</v>
      </c>
      <c r="BI367" s="0" t="n">
        <v>0</v>
      </c>
      <c r="BJ367" s="0" t="n">
        <v>0</v>
      </c>
      <c r="BK367" s="0" t="n">
        <v>0</v>
      </c>
      <c r="BL367" s="0" t="n">
        <v>0</v>
      </c>
      <c r="BM367" s="0" t="n">
        <v>0</v>
      </c>
      <c r="BN367" s="0" t="n">
        <v>0</v>
      </c>
      <c r="BO367" s="0" t="n">
        <v>0</v>
      </c>
      <c r="BP367" s="0" t="n">
        <v>0</v>
      </c>
      <c r="BQ367" s="0" t="n">
        <v>0</v>
      </c>
      <c r="BR367" s="0" t="n">
        <v>0</v>
      </c>
      <c r="BS367" s="0" t="n">
        <v>0</v>
      </c>
      <c r="BT367" s="0" t="n">
        <v>0</v>
      </c>
      <c r="BU367" s="0" t="n">
        <v>0</v>
      </c>
      <c r="BV367" s="0" t="n">
        <v>0</v>
      </c>
      <c r="BW367" s="0" t="n">
        <v>0</v>
      </c>
      <c r="CV367" s="0" t="n">
        <v>0</v>
      </c>
      <c r="CW367" s="0">
        <f>ROUND(Y367*Source!I919*DO367,7)</f>
        <v/>
      </c>
      <c r="CX367" s="0">
        <f>ROUND(Y367*Source!I919,7)</f>
        <v/>
      </c>
      <c r="CY367" s="0">
        <f>AB367</f>
        <v/>
      </c>
      <c r="CZ367" s="0">
        <f>AF367</f>
        <v/>
      </c>
      <c r="DA367" s="0">
        <f>AJ367</f>
        <v/>
      </c>
      <c r="DB367" s="0">
        <f>ROUND(ROUND(AT367*CZ367,2),2)</f>
        <v/>
      </c>
      <c r="DC367" s="0">
        <f>ROUND(ROUND(AT367*AG367,2),2)</f>
        <v/>
      </c>
      <c r="DD367" s="0" t="inlineStr"/>
      <c r="DE367" s="0" t="inlineStr"/>
      <c r="DF367" s="0">
        <f>ROUND(ROUND(AE367,0)*CX367,0)</f>
        <v/>
      </c>
      <c r="DG367" s="0">
        <f>ROUND(ROUND(AF367*AJ367,0)*CX367,0)</f>
        <v/>
      </c>
      <c r="DH367" s="0">
        <f>ROUND(ROUND(AG367*AK367,0)*CX367,0)</f>
        <v/>
      </c>
      <c r="DI367" s="0">
        <f>ROUND(ROUND(AH367,0)*CX367,0)</f>
        <v/>
      </c>
      <c r="DJ367" s="0">
        <f>DG367</f>
        <v/>
      </c>
      <c r="DK367" s="0" t="n">
        <v>0</v>
      </c>
      <c r="DL367" s="0" t="inlineStr"/>
      <c r="DM367" s="0" t="n">
        <v>0</v>
      </c>
      <c r="DN367" s="0" t="inlineStr"/>
      <c r="DO367" s="0" t="n">
        <v>0</v>
      </c>
    </row>
    <row r="368">
      <c r="A368" s="0">
        <f>ROW(Source!A919)</f>
        <v/>
      </c>
      <c r="B368" s="0" t="n">
        <v>78845955</v>
      </c>
      <c r="C368" s="0" t="n">
        <v>78850379</v>
      </c>
      <c r="D368" s="0" t="n">
        <v>29107441</v>
      </c>
      <c r="E368" s="0" t="n">
        <v>1</v>
      </c>
      <c r="F368" s="0" t="n">
        <v>1</v>
      </c>
      <c r="G368" s="0" t="n">
        <v>1</v>
      </c>
      <c r="H368" s="0" t="n">
        <v>3</v>
      </c>
      <c r="I368" s="0" t="inlineStr">
        <is>
          <t>101-0324</t>
        </is>
      </c>
      <c r="J368" s="0" t="inlineStr">
        <is>
          <t>ТССЦ Московской обл., 101-0324, приказ Минстроя России №675/пр от 28.02.2017 № 254/пр</t>
        </is>
      </c>
      <c r="K368" s="0" t="inlineStr">
        <is>
          <t>Кислород технический газообразный</t>
        </is>
      </c>
      <c r="L368" s="0" t="n">
        <v>1339</v>
      </c>
      <c r="N368" s="0" t="n">
        <v>1007</v>
      </c>
      <c r="O368" s="0" t="inlineStr">
        <is>
          <t>м3</t>
        </is>
      </c>
      <c r="P368" s="0" t="inlineStr">
        <is>
          <t>м3</t>
        </is>
      </c>
      <c r="Q368" s="0" t="n">
        <v>1</v>
      </c>
      <c r="W368" s="0" t="n">
        <v>0</v>
      </c>
      <c r="X368" s="0" t="n">
        <v>-756465305</v>
      </c>
      <c r="Y368" s="0">
        <f>AT368</f>
        <v/>
      </c>
      <c r="AA368" s="0" t="n">
        <v>111.08</v>
      </c>
      <c r="AB368" s="0" t="n">
        <v>0</v>
      </c>
      <c r="AC368" s="0" t="n">
        <v>0</v>
      </c>
      <c r="AD368" s="0" t="n">
        <v>0</v>
      </c>
      <c r="AE368" s="0" t="n">
        <v>6.23</v>
      </c>
      <c r="AF368" s="0" t="n">
        <v>0</v>
      </c>
      <c r="AG368" s="0" t="n">
        <v>0</v>
      </c>
      <c r="AH368" s="0" t="n">
        <v>0</v>
      </c>
      <c r="AI368" s="0" t="n">
        <v>17.83</v>
      </c>
      <c r="AJ368" s="0" t="n">
        <v>1</v>
      </c>
      <c r="AK368" s="0" t="n">
        <v>1</v>
      </c>
      <c r="AL368" s="0" t="n">
        <v>1</v>
      </c>
      <c r="AM368" s="0" t="n">
        <v>2</v>
      </c>
      <c r="AN368" s="0" t="n">
        <v>0</v>
      </c>
      <c r="AO368" s="0" t="n">
        <v>1</v>
      </c>
      <c r="AP368" s="0" t="n">
        <v>0</v>
      </c>
      <c r="AQ368" s="0" t="n">
        <v>0</v>
      </c>
      <c r="AR368" s="0" t="n">
        <v>0</v>
      </c>
      <c r="AS368" s="0" t="inlineStr"/>
      <c r="AT368" s="0" t="n">
        <v>0.48</v>
      </c>
      <c r="AU368" s="0" t="inlineStr"/>
      <c r="AV368" s="0" t="n">
        <v>0</v>
      </c>
      <c r="AW368" s="0" t="n">
        <v>2</v>
      </c>
      <c r="AX368" s="0" t="n">
        <v>78850384</v>
      </c>
      <c r="AY368" s="0" t="n">
        <v>1</v>
      </c>
      <c r="AZ368" s="0" t="n">
        <v>0</v>
      </c>
      <c r="BA368" s="0" t="n">
        <v>362</v>
      </c>
      <c r="BB368" s="0" t="n">
        <v>0</v>
      </c>
      <c r="BC368" s="0" t="n">
        <v>0</v>
      </c>
      <c r="BD368" s="0" t="n">
        <v>0</v>
      </c>
      <c r="BE368" s="0" t="n">
        <v>0</v>
      </c>
      <c r="BF368" s="0" t="n">
        <v>0</v>
      </c>
      <c r="BG368" s="0" t="n">
        <v>0</v>
      </c>
      <c r="BH368" s="0" t="n">
        <v>0</v>
      </c>
      <c r="BI368" s="0" t="n">
        <v>0</v>
      </c>
      <c r="BJ368" s="0" t="n">
        <v>0</v>
      </c>
      <c r="BK368" s="0" t="n">
        <v>0</v>
      </c>
      <c r="BL368" s="0" t="n">
        <v>0</v>
      </c>
      <c r="BM368" s="0" t="n">
        <v>0</v>
      </c>
      <c r="BN368" s="0" t="n">
        <v>0</v>
      </c>
      <c r="BO368" s="0" t="n">
        <v>0</v>
      </c>
      <c r="BP368" s="0" t="n">
        <v>0</v>
      </c>
      <c r="BQ368" s="0" t="n">
        <v>0</v>
      </c>
      <c r="BR368" s="0" t="n">
        <v>0</v>
      </c>
      <c r="BS368" s="0" t="n">
        <v>0</v>
      </c>
      <c r="BT368" s="0" t="n">
        <v>0</v>
      </c>
      <c r="BU368" s="0" t="n">
        <v>0</v>
      </c>
      <c r="BV368" s="0" t="n">
        <v>0</v>
      </c>
      <c r="BW368" s="0" t="n">
        <v>0</v>
      </c>
      <c r="CV368" s="0" t="n">
        <v>0</v>
      </c>
      <c r="CW368" s="0" t="n">
        <v>0</v>
      </c>
      <c r="CX368" s="0">
        <f>ROUND(Y368*Source!I919,7)</f>
        <v/>
      </c>
      <c r="CY368" s="0">
        <f>AA368</f>
        <v/>
      </c>
      <c r="CZ368" s="0">
        <f>AE368</f>
        <v/>
      </c>
      <c r="DA368" s="0">
        <f>AI368</f>
        <v/>
      </c>
      <c r="DB368" s="0">
        <f>ROUND(ROUND(AT368*CZ368,2),2)</f>
        <v/>
      </c>
      <c r="DC368" s="0">
        <f>ROUND(ROUND(AT368*AG368,2),2)</f>
        <v/>
      </c>
      <c r="DD368" s="0" t="inlineStr"/>
      <c r="DE368" s="0" t="inlineStr"/>
      <c r="DF368" s="0">
        <f>ROUND(ROUND(AE368*AI368,0)*CX368,0)</f>
        <v/>
      </c>
      <c r="DG368" s="0">
        <f>ROUND(ROUND(AF368,0)*CX368,0)</f>
        <v/>
      </c>
      <c r="DH368" s="0">
        <f>ROUND(ROUND(AG368,0)*CX368,0)</f>
        <v/>
      </c>
      <c r="DI368" s="0">
        <f>ROUND(ROUND(AH368,0)*CX368,0)</f>
        <v/>
      </c>
      <c r="DJ368" s="0">
        <f>DF368</f>
        <v/>
      </c>
      <c r="DK368" s="0" t="n">
        <v>0</v>
      </c>
      <c r="DL368" s="0" t="inlineStr"/>
      <c r="DM368" s="0" t="n">
        <v>0</v>
      </c>
      <c r="DN368" s="0" t="inlineStr"/>
      <c r="DO368" s="0" t="n">
        <v>0</v>
      </c>
    </row>
    <row r="369">
      <c r="A369" s="0">
        <f>ROW(Source!A919)</f>
        <v/>
      </c>
      <c r="B369" s="0" t="n">
        <v>78845955</v>
      </c>
      <c r="C369" s="0" t="n">
        <v>78850379</v>
      </c>
      <c r="D369" s="0" t="n">
        <v>29107430</v>
      </c>
      <c r="E369" s="0" t="n">
        <v>1</v>
      </c>
      <c r="F369" s="0" t="n">
        <v>1</v>
      </c>
      <c r="G369" s="0" t="n">
        <v>1</v>
      </c>
      <c r="H369" s="0" t="n">
        <v>3</v>
      </c>
      <c r="I369" s="0" t="inlineStr">
        <is>
          <t>101-1602</t>
        </is>
      </c>
      <c r="J369" s="0" t="inlineStr">
        <is>
          <t>ТССЦ Московской обл., 101-1602, приказ Минстроя России №675/пр от 28.02.2017 № 254/пр</t>
        </is>
      </c>
      <c r="K369" s="0" t="inlineStr">
        <is>
          <t>Ацетилен газообразный технический</t>
        </is>
      </c>
      <c r="L369" s="0" t="n">
        <v>1339</v>
      </c>
      <c r="N369" s="0" t="n">
        <v>1007</v>
      </c>
      <c r="O369" s="0" t="inlineStr">
        <is>
          <t>м3</t>
        </is>
      </c>
      <c r="P369" s="0" t="inlineStr">
        <is>
          <t>м3</t>
        </is>
      </c>
      <c r="Q369" s="0" t="n">
        <v>1</v>
      </c>
      <c r="W369" s="0" t="n">
        <v>0</v>
      </c>
      <c r="X369" s="0" t="n">
        <v>-203673795</v>
      </c>
      <c r="Y369" s="0">
        <f>AT369</f>
        <v/>
      </c>
      <c r="AA369" s="0" t="n">
        <v>618.53</v>
      </c>
      <c r="AB369" s="0" t="n">
        <v>0</v>
      </c>
      <c r="AC369" s="0" t="n">
        <v>0</v>
      </c>
      <c r="AD369" s="0" t="n">
        <v>0</v>
      </c>
      <c r="AE369" s="0" t="n">
        <v>38.49</v>
      </c>
      <c r="AF369" s="0" t="n">
        <v>0</v>
      </c>
      <c r="AG369" s="0" t="n">
        <v>0</v>
      </c>
      <c r="AH369" s="0" t="n">
        <v>0</v>
      </c>
      <c r="AI369" s="0" t="n">
        <v>16.07</v>
      </c>
      <c r="AJ369" s="0" t="n">
        <v>1</v>
      </c>
      <c r="AK369" s="0" t="n">
        <v>1</v>
      </c>
      <c r="AL369" s="0" t="n">
        <v>1</v>
      </c>
      <c r="AM369" s="0" t="n">
        <v>2</v>
      </c>
      <c r="AN369" s="0" t="n">
        <v>0</v>
      </c>
      <c r="AO369" s="0" t="n">
        <v>1</v>
      </c>
      <c r="AP369" s="0" t="n">
        <v>0</v>
      </c>
      <c r="AQ369" s="0" t="n">
        <v>0</v>
      </c>
      <c r="AR369" s="0" t="n">
        <v>0</v>
      </c>
      <c r="AS369" s="0" t="inlineStr"/>
      <c r="AT369" s="0" t="n">
        <v>0.21</v>
      </c>
      <c r="AU369" s="0" t="inlineStr"/>
      <c r="AV369" s="0" t="n">
        <v>0</v>
      </c>
      <c r="AW369" s="0" t="n">
        <v>2</v>
      </c>
      <c r="AX369" s="0" t="n">
        <v>78850385</v>
      </c>
      <c r="AY369" s="0" t="n">
        <v>1</v>
      </c>
      <c r="AZ369" s="0" t="n">
        <v>0</v>
      </c>
      <c r="BA369" s="0" t="n">
        <v>363</v>
      </c>
      <c r="BB369" s="0" t="n">
        <v>0</v>
      </c>
      <c r="BC369" s="0" t="n">
        <v>0</v>
      </c>
      <c r="BD369" s="0" t="n">
        <v>0</v>
      </c>
      <c r="BE369" s="0" t="n">
        <v>0</v>
      </c>
      <c r="BF369" s="0" t="n">
        <v>0</v>
      </c>
      <c r="BG369" s="0" t="n">
        <v>0</v>
      </c>
      <c r="BH369" s="0" t="n">
        <v>0</v>
      </c>
      <c r="BI369" s="0" t="n">
        <v>0</v>
      </c>
      <c r="BJ369" s="0" t="n">
        <v>0</v>
      </c>
      <c r="BK369" s="0" t="n">
        <v>0</v>
      </c>
      <c r="BL369" s="0" t="n">
        <v>0</v>
      </c>
      <c r="BM369" s="0" t="n">
        <v>0</v>
      </c>
      <c r="BN369" s="0" t="n">
        <v>0</v>
      </c>
      <c r="BO369" s="0" t="n">
        <v>0</v>
      </c>
      <c r="BP369" s="0" t="n">
        <v>0</v>
      </c>
      <c r="BQ369" s="0" t="n">
        <v>0</v>
      </c>
      <c r="BR369" s="0" t="n">
        <v>0</v>
      </c>
      <c r="BS369" s="0" t="n">
        <v>0</v>
      </c>
      <c r="BT369" s="0" t="n">
        <v>0</v>
      </c>
      <c r="BU369" s="0" t="n">
        <v>0</v>
      </c>
      <c r="BV369" s="0" t="n">
        <v>0</v>
      </c>
      <c r="BW369" s="0" t="n">
        <v>0</v>
      </c>
      <c r="CV369" s="0" t="n">
        <v>0</v>
      </c>
      <c r="CW369" s="0" t="n">
        <v>0</v>
      </c>
      <c r="CX369" s="0">
        <f>ROUND(Y369*Source!I919,7)</f>
        <v/>
      </c>
      <c r="CY369" s="0">
        <f>AA369</f>
        <v/>
      </c>
      <c r="CZ369" s="0">
        <f>AE369</f>
        <v/>
      </c>
      <c r="DA369" s="0">
        <f>AI369</f>
        <v/>
      </c>
      <c r="DB369" s="0">
        <f>ROUND(ROUND(AT369*CZ369,2),2)</f>
        <v/>
      </c>
      <c r="DC369" s="0">
        <f>ROUND(ROUND(AT369*AG369,2),2)</f>
        <v/>
      </c>
      <c r="DD369" s="0" t="inlineStr"/>
      <c r="DE369" s="0" t="inlineStr"/>
      <c r="DF369" s="0">
        <f>ROUND(ROUND(AE369*AI369,0)*CX369,0)</f>
        <v/>
      </c>
      <c r="DG369" s="0">
        <f>ROUND(ROUND(AF369,0)*CX369,0)</f>
        <v/>
      </c>
      <c r="DH369" s="0">
        <f>ROUND(ROUND(AG369,0)*CX369,0)</f>
        <v/>
      </c>
      <c r="DI369" s="0">
        <f>ROUND(ROUND(AH369,0)*CX369,0)</f>
        <v/>
      </c>
      <c r="DJ369" s="0">
        <f>DF369</f>
        <v/>
      </c>
      <c r="DK369" s="0" t="n">
        <v>0</v>
      </c>
      <c r="DL369" s="0" t="inlineStr"/>
      <c r="DM369" s="0" t="n">
        <v>0</v>
      </c>
      <c r="DN369" s="0" t="inlineStr"/>
      <c r="DO369" s="0" t="n">
        <v>0</v>
      </c>
    </row>
    <row r="370">
      <c r="A370" s="0">
        <f>ROW(Source!A919)</f>
        <v/>
      </c>
      <c r="B370" s="0" t="n">
        <v>78845955</v>
      </c>
      <c r="C370" s="0" t="n">
        <v>78850379</v>
      </c>
      <c r="D370" s="0" t="n">
        <v>29117365</v>
      </c>
      <c r="E370" s="0" t="n">
        <v>1</v>
      </c>
      <c r="F370" s="0" t="n">
        <v>1</v>
      </c>
      <c r="G370" s="0" t="n">
        <v>1</v>
      </c>
      <c r="H370" s="0" t="n">
        <v>3</v>
      </c>
      <c r="I370" s="0" t="inlineStr">
        <is>
          <t>103-1460</t>
        </is>
      </c>
      <c r="J370" s="0" t="inlineStr">
        <is>
          <t>ТССЦ Московской обл., 103-1460, приказ Минстроя России №675/пр от 28.02.2017 № 254/пр</t>
        </is>
      </c>
      <c r="K37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70" s="0" t="n">
        <v>1301</v>
      </c>
      <c r="N370" s="0" t="n">
        <v>1003</v>
      </c>
      <c r="O370" s="0" t="inlineStr">
        <is>
          <t>м</t>
        </is>
      </c>
      <c r="P370" s="0" t="inlineStr">
        <is>
          <t>м</t>
        </is>
      </c>
      <c r="Q370" s="0" t="n">
        <v>1</v>
      </c>
      <c r="W370" s="0" t="n">
        <v>0</v>
      </c>
      <c r="X370" s="0" t="n">
        <v>-348398556</v>
      </c>
      <c r="Y370" s="0">
        <f>AT370</f>
        <v/>
      </c>
      <c r="AA370" s="0" t="n">
        <v>314.7</v>
      </c>
      <c r="AB370" s="0" t="n">
        <v>0</v>
      </c>
      <c r="AC370" s="0" t="n">
        <v>0</v>
      </c>
      <c r="AD370" s="0" t="n">
        <v>0</v>
      </c>
      <c r="AE370" s="0" t="n">
        <v>28.48</v>
      </c>
      <c r="AF370" s="0" t="n">
        <v>0</v>
      </c>
      <c r="AG370" s="0" t="n">
        <v>0</v>
      </c>
      <c r="AH370" s="0" t="n">
        <v>0</v>
      </c>
      <c r="AI370" s="0" t="n">
        <v>11.05</v>
      </c>
      <c r="AJ370" s="0" t="n">
        <v>1</v>
      </c>
      <c r="AK370" s="0" t="n">
        <v>1</v>
      </c>
      <c r="AL370" s="0" t="n">
        <v>1</v>
      </c>
      <c r="AM370" s="0" t="n">
        <v>2</v>
      </c>
      <c r="AN370" s="0" t="n">
        <v>0</v>
      </c>
      <c r="AO370" s="0" t="n">
        <v>1</v>
      </c>
      <c r="AP370" s="0" t="n">
        <v>0</v>
      </c>
      <c r="AQ370" s="0" t="n">
        <v>0</v>
      </c>
      <c r="AR370" s="0" t="n">
        <v>0</v>
      </c>
      <c r="AS370" s="0" t="inlineStr"/>
      <c r="AT370" s="0" t="n">
        <v>97.8</v>
      </c>
      <c r="AU370" s="0" t="inlineStr"/>
      <c r="AV370" s="0" t="n">
        <v>0</v>
      </c>
      <c r="AW370" s="0" t="n">
        <v>2</v>
      </c>
      <c r="AX370" s="0" t="n">
        <v>78850386</v>
      </c>
      <c r="AY370" s="0" t="n">
        <v>1</v>
      </c>
      <c r="AZ370" s="0" t="n">
        <v>0</v>
      </c>
      <c r="BA370" s="0" t="n">
        <v>364</v>
      </c>
      <c r="BB370" s="0" t="n">
        <v>0</v>
      </c>
      <c r="BC370" s="0" t="n">
        <v>0</v>
      </c>
      <c r="BD370" s="0" t="n">
        <v>0</v>
      </c>
      <c r="BE370" s="0" t="n">
        <v>0</v>
      </c>
      <c r="BF370" s="0" t="n">
        <v>0</v>
      </c>
      <c r="BG370" s="0" t="n">
        <v>0</v>
      </c>
      <c r="BH370" s="0" t="n">
        <v>0</v>
      </c>
      <c r="BI370" s="0" t="n">
        <v>0</v>
      </c>
      <c r="BJ370" s="0" t="n">
        <v>0</v>
      </c>
      <c r="BK370" s="0" t="n">
        <v>0</v>
      </c>
      <c r="BL370" s="0" t="n">
        <v>0</v>
      </c>
      <c r="BM370" s="0" t="n">
        <v>0</v>
      </c>
      <c r="BN370" s="0" t="n">
        <v>0</v>
      </c>
      <c r="BO370" s="0" t="n">
        <v>0</v>
      </c>
      <c r="BP370" s="0" t="n">
        <v>0</v>
      </c>
      <c r="BQ370" s="0" t="n">
        <v>0</v>
      </c>
      <c r="BR370" s="0" t="n">
        <v>0</v>
      </c>
      <c r="BS370" s="0" t="n">
        <v>0</v>
      </c>
      <c r="BT370" s="0" t="n">
        <v>0</v>
      </c>
      <c r="BU370" s="0" t="n">
        <v>0</v>
      </c>
      <c r="BV370" s="0" t="n">
        <v>0</v>
      </c>
      <c r="BW370" s="0" t="n">
        <v>0</v>
      </c>
      <c r="CV370" s="0" t="n">
        <v>0</v>
      </c>
      <c r="CW370" s="0" t="n">
        <v>0</v>
      </c>
      <c r="CX370" s="0">
        <f>ROUND(Y370*Source!I919,7)</f>
        <v/>
      </c>
      <c r="CY370" s="0">
        <f>AA370</f>
        <v/>
      </c>
      <c r="CZ370" s="0">
        <f>AE370</f>
        <v/>
      </c>
      <c r="DA370" s="0">
        <f>AI370</f>
        <v/>
      </c>
      <c r="DB370" s="0">
        <f>ROUND(ROUND(AT370*CZ370,2),2)</f>
        <v/>
      </c>
      <c r="DC370" s="0">
        <f>ROUND(ROUND(AT370*AG370,2),2)</f>
        <v/>
      </c>
      <c r="DD370" s="0" t="inlineStr"/>
      <c r="DE370" s="0" t="inlineStr"/>
      <c r="DF370" s="0">
        <f>ROUND(ROUND(AE370*AI370,0)*CX370,0)</f>
        <v/>
      </c>
      <c r="DG370" s="0">
        <f>ROUND(ROUND(AF370,0)*CX370,0)</f>
        <v/>
      </c>
      <c r="DH370" s="0">
        <f>ROUND(ROUND(AG370,0)*CX370,0)</f>
        <v/>
      </c>
      <c r="DI370" s="0">
        <f>ROUND(ROUND(AH370,0)*CX370,0)</f>
        <v/>
      </c>
      <c r="DJ370" s="0">
        <f>DF370</f>
        <v/>
      </c>
      <c r="DK370" s="0" t="n">
        <v>0</v>
      </c>
      <c r="DL370" s="0" t="inlineStr"/>
      <c r="DM370" s="0" t="n">
        <v>0</v>
      </c>
      <c r="DN370" s="0" t="inlineStr"/>
      <c r="DO370" s="0" t="n">
        <v>0</v>
      </c>
    </row>
    <row r="371">
      <c r="A371" s="0">
        <f>ROW(Source!A919)</f>
        <v/>
      </c>
      <c r="B371" s="0" t="n">
        <v>78845955</v>
      </c>
      <c r="C371" s="0" t="n">
        <v>78850379</v>
      </c>
      <c r="D371" s="0" t="n">
        <v>29140635</v>
      </c>
      <c r="E371" s="0" t="n">
        <v>1</v>
      </c>
      <c r="F371" s="0" t="n">
        <v>1</v>
      </c>
      <c r="G371" s="0" t="n">
        <v>1</v>
      </c>
      <c r="H371" s="0" t="n">
        <v>3</v>
      </c>
      <c r="I371" s="0" t="inlineStr">
        <is>
          <t>301-1380</t>
        </is>
      </c>
      <c r="J371" s="0" t="inlineStr">
        <is>
          <t>ТССЦ Московской обл., 301-1380, приказ Минстроя России №675/пр от 28.02.2017 № 256/пр</t>
        </is>
      </c>
      <c r="K371" s="0" t="inlineStr">
        <is>
          <t>Трубки защитные гофрированные</t>
        </is>
      </c>
      <c r="L371" s="0" t="n">
        <v>1301</v>
      </c>
      <c r="N371" s="0" t="n">
        <v>1003</v>
      </c>
      <c r="O371" s="0" t="inlineStr">
        <is>
          <t>м</t>
        </is>
      </c>
      <c r="P371" s="0" t="inlineStr">
        <is>
          <t>м</t>
        </is>
      </c>
      <c r="Q371" s="0" t="n">
        <v>1</v>
      </c>
      <c r="W371" s="0" t="n">
        <v>0</v>
      </c>
      <c r="X371" s="0" t="n">
        <v>-1225716149</v>
      </c>
      <c r="Y371" s="0">
        <f>AT371</f>
        <v/>
      </c>
      <c r="AA371" s="0" t="n">
        <v>17.99</v>
      </c>
      <c r="AB371" s="0" t="n">
        <v>0</v>
      </c>
      <c r="AC371" s="0" t="n">
        <v>0</v>
      </c>
      <c r="AD371" s="0" t="n">
        <v>0</v>
      </c>
      <c r="AE371" s="0" t="n">
        <v>9.52</v>
      </c>
      <c r="AF371" s="0" t="n">
        <v>0</v>
      </c>
      <c r="AG371" s="0" t="n">
        <v>0</v>
      </c>
      <c r="AH371" s="0" t="n">
        <v>0</v>
      </c>
      <c r="AI371" s="0" t="n">
        <v>1.89</v>
      </c>
      <c r="AJ371" s="0" t="n">
        <v>1</v>
      </c>
      <c r="AK371" s="0" t="n">
        <v>1</v>
      </c>
      <c r="AL371" s="0" t="n">
        <v>1</v>
      </c>
      <c r="AM371" s="0" t="n">
        <v>2</v>
      </c>
      <c r="AN371" s="0" t="n">
        <v>0</v>
      </c>
      <c r="AO371" s="0" t="n">
        <v>1</v>
      </c>
      <c r="AP371" s="0" t="n">
        <v>0</v>
      </c>
      <c r="AQ371" s="0" t="n">
        <v>0</v>
      </c>
      <c r="AR371" s="0" t="n">
        <v>0</v>
      </c>
      <c r="AS371" s="0" t="inlineStr"/>
      <c r="AT371" s="0" t="n">
        <v>7</v>
      </c>
      <c r="AU371" s="0" t="inlineStr"/>
      <c r="AV371" s="0" t="n">
        <v>0</v>
      </c>
      <c r="AW371" s="0" t="n">
        <v>2</v>
      </c>
      <c r="AX371" s="0" t="n">
        <v>78850388</v>
      </c>
      <c r="AY371" s="0" t="n">
        <v>1</v>
      </c>
      <c r="AZ371" s="0" t="n">
        <v>0</v>
      </c>
      <c r="BA371" s="0" t="n">
        <v>366</v>
      </c>
      <c r="BB371" s="0" t="n">
        <v>0</v>
      </c>
      <c r="BC371" s="0" t="n">
        <v>0</v>
      </c>
      <c r="BD371" s="0" t="n">
        <v>0</v>
      </c>
      <c r="BE371" s="0" t="n">
        <v>0</v>
      </c>
      <c r="BF371" s="0" t="n">
        <v>0</v>
      </c>
      <c r="BG371" s="0" t="n">
        <v>0</v>
      </c>
      <c r="BH371" s="0" t="n">
        <v>0</v>
      </c>
      <c r="BI371" s="0" t="n">
        <v>0</v>
      </c>
      <c r="BJ371" s="0" t="n">
        <v>0</v>
      </c>
      <c r="BK371" s="0" t="n">
        <v>0</v>
      </c>
      <c r="BL371" s="0" t="n">
        <v>0</v>
      </c>
      <c r="BM371" s="0" t="n">
        <v>0</v>
      </c>
      <c r="BN371" s="0" t="n">
        <v>0</v>
      </c>
      <c r="BO371" s="0" t="n">
        <v>0</v>
      </c>
      <c r="BP371" s="0" t="n">
        <v>0</v>
      </c>
      <c r="BQ371" s="0" t="n">
        <v>0</v>
      </c>
      <c r="BR371" s="0" t="n">
        <v>0</v>
      </c>
      <c r="BS371" s="0" t="n">
        <v>0</v>
      </c>
      <c r="BT371" s="0" t="n">
        <v>0</v>
      </c>
      <c r="BU371" s="0" t="n">
        <v>0</v>
      </c>
      <c r="BV371" s="0" t="n">
        <v>0</v>
      </c>
      <c r="BW371" s="0" t="n">
        <v>0</v>
      </c>
      <c r="CV371" s="0" t="n">
        <v>0</v>
      </c>
      <c r="CW371" s="0" t="n">
        <v>0</v>
      </c>
      <c r="CX371" s="0">
        <f>ROUND(Y371*Source!I919,7)</f>
        <v/>
      </c>
      <c r="CY371" s="0">
        <f>AA371</f>
        <v/>
      </c>
      <c r="CZ371" s="0">
        <f>AE371</f>
        <v/>
      </c>
      <c r="DA371" s="0">
        <f>AI371</f>
        <v/>
      </c>
      <c r="DB371" s="0">
        <f>ROUND(ROUND(AT371*CZ371,2),2)</f>
        <v/>
      </c>
      <c r="DC371" s="0">
        <f>ROUND(ROUND(AT371*AG371,2),2)</f>
        <v/>
      </c>
      <c r="DD371" s="0" t="inlineStr"/>
      <c r="DE371" s="0" t="inlineStr"/>
      <c r="DF371" s="0">
        <f>ROUND(ROUND(AE371*AI371,0)*CX371,0)</f>
        <v/>
      </c>
      <c r="DG371" s="0">
        <f>ROUND(ROUND(AF371,0)*CX371,0)</f>
        <v/>
      </c>
      <c r="DH371" s="0">
        <f>ROUND(ROUND(AG371,0)*CX371,0)</f>
        <v/>
      </c>
      <c r="DI371" s="0">
        <f>ROUND(ROUND(AH371,0)*CX371,0)</f>
        <v/>
      </c>
      <c r="DJ371" s="0">
        <f>DF371</f>
        <v/>
      </c>
      <c r="DK371" s="0" t="n">
        <v>0</v>
      </c>
      <c r="DL371" s="0" t="inlineStr"/>
      <c r="DM371" s="0" t="n">
        <v>0</v>
      </c>
      <c r="DN371" s="0" t="inlineStr"/>
      <c r="DO371" s="0" t="n">
        <v>0</v>
      </c>
    </row>
    <row r="372">
      <c r="A372" s="0">
        <f>ROW(Source!A919)</f>
        <v/>
      </c>
      <c r="B372" s="0" t="n">
        <v>78845955</v>
      </c>
      <c r="C372" s="0" t="n">
        <v>78850379</v>
      </c>
      <c r="D372" s="0" t="n">
        <v>29160297</v>
      </c>
      <c r="E372" s="0" t="n">
        <v>1</v>
      </c>
      <c r="F372" s="0" t="n">
        <v>1</v>
      </c>
      <c r="G372" s="0" t="n">
        <v>1</v>
      </c>
      <c r="H372" s="0" t="n">
        <v>3</v>
      </c>
      <c r="I372" s="0" t="inlineStr">
        <is>
          <t>507-3174</t>
        </is>
      </c>
      <c r="J372" s="0" t="inlineStr">
        <is>
          <t>ТССЦ Московской обл., 507-3174, приказ Минстроя России №675/пр от 28.02.2017 № 258/пр</t>
        </is>
      </c>
      <c r="K372" s="0" t="inlineStr">
        <is>
          <t>Угольник 90 град. полипропиленовый диаметром 25 мм</t>
        </is>
      </c>
      <c r="L372" s="0" t="n">
        <v>1358</v>
      </c>
      <c r="N372" s="0" t="n">
        <v>1010</v>
      </c>
      <c r="O372" s="0" t="inlineStr">
        <is>
          <t>10 шт.</t>
        </is>
      </c>
      <c r="P372" s="0" t="inlineStr">
        <is>
          <t>10 шт.</t>
        </is>
      </c>
      <c r="Q372" s="0" t="n">
        <v>10</v>
      </c>
      <c r="W372" s="0" t="n">
        <v>0</v>
      </c>
      <c r="X372" s="0" t="n">
        <v>-1443168068</v>
      </c>
      <c r="Y372" s="0">
        <f>AT372</f>
        <v/>
      </c>
      <c r="AA372" s="0" t="n">
        <v>179.17</v>
      </c>
      <c r="AB372" s="0" t="n">
        <v>0</v>
      </c>
      <c r="AC372" s="0" t="n">
        <v>0</v>
      </c>
      <c r="AD372" s="0" t="n">
        <v>0</v>
      </c>
      <c r="AE372" s="0" t="n">
        <v>20.2</v>
      </c>
      <c r="AF372" s="0" t="n">
        <v>0</v>
      </c>
      <c r="AG372" s="0" t="n">
        <v>0</v>
      </c>
      <c r="AH372" s="0" t="n">
        <v>0</v>
      </c>
      <c r="AI372" s="0" t="n">
        <v>8.869999999999999</v>
      </c>
      <c r="AJ372" s="0" t="n">
        <v>1</v>
      </c>
      <c r="AK372" s="0" t="n">
        <v>1</v>
      </c>
      <c r="AL372" s="0" t="n">
        <v>1</v>
      </c>
      <c r="AM372" s="0" t="n">
        <v>0</v>
      </c>
      <c r="AN372" s="0" t="n">
        <v>0</v>
      </c>
      <c r="AO372" s="0" t="n">
        <v>0</v>
      </c>
      <c r="AP372" s="0" t="n">
        <v>0</v>
      </c>
      <c r="AQ372" s="0" t="n">
        <v>0</v>
      </c>
      <c r="AR372" s="0" t="n">
        <v>0</v>
      </c>
      <c r="AS372" s="0" t="inlineStr"/>
      <c r="AT372" s="0" t="n">
        <v>13.3333333</v>
      </c>
      <c r="AU372" s="0" t="inlineStr"/>
      <c r="AV372" s="0" t="n">
        <v>0</v>
      </c>
      <c r="AW372" s="0" t="n">
        <v>1</v>
      </c>
      <c r="AX372" s="0" t="n">
        <v>-1</v>
      </c>
      <c r="AY372" s="0" t="n">
        <v>0</v>
      </c>
      <c r="AZ372" s="0" t="n">
        <v>0</v>
      </c>
      <c r="BA372" s="0" t="inlineStr"/>
      <c r="BB372" s="0" t="n">
        <v>0</v>
      </c>
      <c r="BC372" s="0" t="n">
        <v>0</v>
      </c>
      <c r="BD372" s="0" t="n">
        <v>0</v>
      </c>
      <c r="BE372" s="0" t="n">
        <v>0</v>
      </c>
      <c r="BF372" s="0" t="n">
        <v>0</v>
      </c>
      <c r="BG372" s="0" t="n">
        <v>0</v>
      </c>
      <c r="BH372" s="0" t="n">
        <v>0</v>
      </c>
      <c r="BI372" s="0" t="n">
        <v>0</v>
      </c>
      <c r="BJ372" s="0" t="n">
        <v>0</v>
      </c>
      <c r="BK372" s="0" t="n">
        <v>0</v>
      </c>
      <c r="BL372" s="0" t="n">
        <v>0</v>
      </c>
      <c r="BM372" s="0" t="n">
        <v>0</v>
      </c>
      <c r="BN372" s="0" t="n">
        <v>0</v>
      </c>
      <c r="BO372" s="0" t="n">
        <v>0</v>
      </c>
      <c r="BP372" s="0" t="n">
        <v>0</v>
      </c>
      <c r="BQ372" s="0" t="n">
        <v>0</v>
      </c>
      <c r="BR372" s="0" t="n">
        <v>0</v>
      </c>
      <c r="BS372" s="0" t="n">
        <v>0</v>
      </c>
      <c r="BT372" s="0" t="n">
        <v>0</v>
      </c>
      <c r="BU372" s="0" t="n">
        <v>0</v>
      </c>
      <c r="BV372" s="0" t="n">
        <v>0</v>
      </c>
      <c r="BW372" s="0" t="n">
        <v>0</v>
      </c>
      <c r="CV372" s="0" t="n">
        <v>0</v>
      </c>
      <c r="CW372" s="0" t="n">
        <v>0</v>
      </c>
      <c r="CX372" s="0">
        <f>ROUND(Y372*Source!I919,7)</f>
        <v/>
      </c>
      <c r="CY372" s="0">
        <f>AA372</f>
        <v/>
      </c>
      <c r="CZ372" s="0">
        <f>AE372</f>
        <v/>
      </c>
      <c r="DA372" s="0">
        <f>AI372</f>
        <v/>
      </c>
      <c r="DB372" s="0">
        <f>ROUND(ROUND(AT372*CZ372,2),2)</f>
        <v/>
      </c>
      <c r="DC372" s="0">
        <f>ROUND(ROUND(AT372*AG372,2),2)</f>
        <v/>
      </c>
      <c r="DD372" s="0" t="inlineStr"/>
      <c r="DE372" s="0" t="inlineStr"/>
      <c r="DF372" s="0">
        <f>ROUND(ROUND(AE372*AI372,0)*CX372,0)</f>
        <v/>
      </c>
      <c r="DG372" s="0">
        <f>ROUND(ROUND(AF372,0)*CX372,0)</f>
        <v/>
      </c>
      <c r="DH372" s="0">
        <f>ROUND(ROUND(AG372,0)*CX372,0)</f>
        <v/>
      </c>
      <c r="DI372" s="0">
        <f>ROUND(ROUND(AH372,0)*CX372,0)</f>
        <v/>
      </c>
      <c r="DJ372" s="0">
        <f>DF372</f>
        <v/>
      </c>
      <c r="DK372" s="0" t="n">
        <v>0</v>
      </c>
      <c r="DL372" s="0" t="inlineStr"/>
      <c r="DM372" s="0" t="n">
        <v>0</v>
      </c>
      <c r="DN372" s="0" t="inlineStr"/>
      <c r="DO372" s="0" t="n">
        <v>0</v>
      </c>
    </row>
    <row r="373">
      <c r="A373" s="0">
        <f>ROW(Source!A919)</f>
        <v/>
      </c>
      <c r="B373" s="0" t="n">
        <v>78845955</v>
      </c>
      <c r="C373" s="0" t="n">
        <v>78850379</v>
      </c>
      <c r="D373" s="0" t="n">
        <v>29160308</v>
      </c>
      <c r="E373" s="0" t="n">
        <v>1</v>
      </c>
      <c r="F373" s="0" t="n">
        <v>1</v>
      </c>
      <c r="G373" s="0" t="n">
        <v>1</v>
      </c>
      <c r="H373" s="0" t="n">
        <v>3</v>
      </c>
      <c r="I373" s="0" t="inlineStr">
        <is>
          <t>507-5002</t>
        </is>
      </c>
      <c r="J373" s="0" t="inlineStr">
        <is>
          <t>ТССЦ Московской обл., 507-5002, приказ Минстроя России №675/пр от 28.02.2017 № 258/пр</t>
        </is>
      </c>
      <c r="K373" s="0" t="inlineStr">
        <is>
          <t>Угольник 45 град. полипропиленовый диаметром 25 мм</t>
        </is>
      </c>
      <c r="L373" s="0" t="n">
        <v>1358</v>
      </c>
      <c r="N373" s="0" t="n">
        <v>1010</v>
      </c>
      <c r="O373" s="0" t="inlineStr">
        <is>
          <t>10 шт.</t>
        </is>
      </c>
      <c r="P373" s="0" t="inlineStr">
        <is>
          <t>10 шт.</t>
        </is>
      </c>
      <c r="Q373" s="0" t="n">
        <v>10</v>
      </c>
      <c r="W373" s="0" t="n">
        <v>0</v>
      </c>
      <c r="X373" s="0" t="n">
        <v>1289447102</v>
      </c>
      <c r="Y373" s="0">
        <f>AT373</f>
        <v/>
      </c>
      <c r="AA373" s="0" t="n">
        <v>170.24</v>
      </c>
      <c r="AB373" s="0" t="n">
        <v>0</v>
      </c>
      <c r="AC373" s="0" t="n">
        <v>0</v>
      </c>
      <c r="AD373" s="0" t="n">
        <v>0</v>
      </c>
      <c r="AE373" s="0" t="n">
        <v>19</v>
      </c>
      <c r="AF373" s="0" t="n">
        <v>0</v>
      </c>
      <c r="AG373" s="0" t="n">
        <v>0</v>
      </c>
      <c r="AH373" s="0" t="n">
        <v>0</v>
      </c>
      <c r="AI373" s="0" t="n">
        <v>8.960000000000001</v>
      </c>
      <c r="AJ373" s="0" t="n">
        <v>1</v>
      </c>
      <c r="AK373" s="0" t="n">
        <v>1</v>
      </c>
      <c r="AL373" s="0" t="n">
        <v>1</v>
      </c>
      <c r="AM373" s="0" t="n">
        <v>0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  <c r="AS373" s="0" t="inlineStr"/>
      <c r="AT373" s="0" t="n">
        <v>200</v>
      </c>
      <c r="AU373" s="0" t="inlineStr"/>
      <c r="AV373" s="0" t="n">
        <v>0</v>
      </c>
      <c r="AW373" s="0" t="n">
        <v>1</v>
      </c>
      <c r="AX373" s="0" t="n">
        <v>-1</v>
      </c>
      <c r="AY373" s="0" t="n">
        <v>0</v>
      </c>
      <c r="AZ373" s="0" t="n">
        <v>0</v>
      </c>
      <c r="BA373" s="0" t="inlineStr"/>
      <c r="BB373" s="0" t="n">
        <v>0</v>
      </c>
      <c r="BC373" s="0" t="n">
        <v>0</v>
      </c>
      <c r="BD373" s="0" t="n">
        <v>0</v>
      </c>
      <c r="BE373" s="0" t="n">
        <v>0</v>
      </c>
      <c r="BF373" s="0" t="n">
        <v>0</v>
      </c>
      <c r="BG373" s="0" t="n">
        <v>0</v>
      </c>
      <c r="BH373" s="0" t="n">
        <v>0</v>
      </c>
      <c r="BI373" s="0" t="n">
        <v>0</v>
      </c>
      <c r="BJ373" s="0" t="n">
        <v>0</v>
      </c>
      <c r="BK373" s="0" t="n">
        <v>0</v>
      </c>
      <c r="BL373" s="0" t="n">
        <v>0</v>
      </c>
      <c r="BM373" s="0" t="n">
        <v>0</v>
      </c>
      <c r="BN373" s="0" t="n">
        <v>0</v>
      </c>
      <c r="BO373" s="0" t="n">
        <v>0</v>
      </c>
      <c r="BP373" s="0" t="n">
        <v>0</v>
      </c>
      <c r="BQ373" s="0" t="n">
        <v>0</v>
      </c>
      <c r="BR373" s="0" t="n">
        <v>0</v>
      </c>
      <c r="BS373" s="0" t="n">
        <v>0</v>
      </c>
      <c r="BT373" s="0" t="n">
        <v>0</v>
      </c>
      <c r="BU373" s="0" t="n">
        <v>0</v>
      </c>
      <c r="BV373" s="0" t="n">
        <v>0</v>
      </c>
      <c r="BW373" s="0" t="n">
        <v>0</v>
      </c>
      <c r="CV373" s="0" t="n">
        <v>0</v>
      </c>
      <c r="CW373" s="0" t="n">
        <v>0</v>
      </c>
      <c r="CX373" s="0">
        <f>ROUND(Y373*Source!I919,7)</f>
        <v/>
      </c>
      <c r="CY373" s="0">
        <f>AA373</f>
        <v/>
      </c>
      <c r="CZ373" s="0">
        <f>AE373</f>
        <v/>
      </c>
      <c r="DA373" s="0">
        <f>AI373</f>
        <v/>
      </c>
      <c r="DB373" s="0">
        <f>ROUND(ROUND(AT373*CZ373,2),2)</f>
        <v/>
      </c>
      <c r="DC373" s="0">
        <f>ROUND(ROUND(AT373*AG373,2),2)</f>
        <v/>
      </c>
      <c r="DD373" s="0" t="inlineStr"/>
      <c r="DE373" s="0" t="inlineStr"/>
      <c r="DF373" s="0">
        <f>ROUND(ROUND(AE373*AI373,0)*CX373,0)</f>
        <v/>
      </c>
      <c r="DG373" s="0">
        <f>ROUND(ROUND(AF373,0)*CX373,0)</f>
        <v/>
      </c>
      <c r="DH373" s="0">
        <f>ROUND(ROUND(AG373,0)*CX373,0)</f>
        <v/>
      </c>
      <c r="DI373" s="0">
        <f>ROUND(ROUND(AH373,0)*CX373,0)</f>
        <v/>
      </c>
      <c r="DJ373" s="0">
        <f>DF373</f>
        <v/>
      </c>
      <c r="DK373" s="0" t="n">
        <v>0</v>
      </c>
      <c r="DL373" s="0" t="inlineStr"/>
      <c r="DM373" s="0" t="n">
        <v>0</v>
      </c>
      <c r="DN373" s="0" t="inlineStr"/>
      <c r="DO373" s="0" t="n">
        <v>0</v>
      </c>
    </row>
    <row r="374">
      <c r="A374" s="0">
        <f>ROW(Source!A919)</f>
        <v/>
      </c>
      <c r="B374" s="0" t="n">
        <v>78845955</v>
      </c>
      <c r="C374" s="0" t="n">
        <v>78850379</v>
      </c>
      <c r="D374" s="0" t="n">
        <v>29159216</v>
      </c>
      <c r="E374" s="0" t="n">
        <v>1</v>
      </c>
      <c r="F374" s="0" t="n">
        <v>1</v>
      </c>
      <c r="G374" s="0" t="n">
        <v>1</v>
      </c>
      <c r="H374" s="0" t="n">
        <v>3</v>
      </c>
      <c r="I374" s="0" t="inlineStr">
        <is>
          <t>507-5056</t>
        </is>
      </c>
      <c r="J374" s="0" t="inlineStr">
        <is>
          <t>ТССЦ Московской обл., 507-5056, приказ Минстроя России №675/пр от 28.02.2017 № 258/пр</t>
        </is>
      </c>
      <c r="K374" s="0" t="inlineStr">
        <is>
          <t>Муфта полипропиленовая переходная диаметром 25х20 мм</t>
        </is>
      </c>
      <c r="L374" s="0" t="n">
        <v>1358</v>
      </c>
      <c r="N374" s="0" t="n">
        <v>1010</v>
      </c>
      <c r="O374" s="0" t="inlineStr">
        <is>
          <t>10 шт.</t>
        </is>
      </c>
      <c r="P374" s="0" t="inlineStr">
        <is>
          <t>10 шт.</t>
        </is>
      </c>
      <c r="Q374" s="0" t="n">
        <v>10</v>
      </c>
      <c r="W374" s="0" t="n">
        <v>0</v>
      </c>
      <c r="X374" s="0" t="n">
        <v>-676915284</v>
      </c>
      <c r="Y374" s="0">
        <f>AT374</f>
        <v/>
      </c>
      <c r="AA374" s="0" t="n">
        <v>59.69</v>
      </c>
      <c r="AB374" s="0" t="n">
        <v>0</v>
      </c>
      <c r="AC374" s="0" t="n">
        <v>0</v>
      </c>
      <c r="AD374" s="0" t="n">
        <v>0</v>
      </c>
      <c r="AE374" s="0" t="n">
        <v>10.1</v>
      </c>
      <c r="AF374" s="0" t="n">
        <v>0</v>
      </c>
      <c r="AG374" s="0" t="n">
        <v>0</v>
      </c>
      <c r="AH374" s="0" t="n">
        <v>0</v>
      </c>
      <c r="AI374" s="0" t="n">
        <v>5.91</v>
      </c>
      <c r="AJ374" s="0" t="n">
        <v>1</v>
      </c>
      <c r="AK374" s="0" t="n">
        <v>1</v>
      </c>
      <c r="AL374" s="0" t="n">
        <v>1</v>
      </c>
      <c r="AM374" s="0" t="n">
        <v>0</v>
      </c>
      <c r="AN374" s="0" t="n">
        <v>0</v>
      </c>
      <c r="AO374" s="0" t="n">
        <v>0</v>
      </c>
      <c r="AP374" s="0" t="n">
        <v>0</v>
      </c>
      <c r="AQ374" s="0" t="n">
        <v>0</v>
      </c>
      <c r="AR374" s="0" t="n">
        <v>0</v>
      </c>
      <c r="AS374" s="0" t="inlineStr"/>
      <c r="AT374" s="0" t="n">
        <v>3.3333333</v>
      </c>
      <c r="AU374" s="0" t="inlineStr"/>
      <c r="AV374" s="0" t="n">
        <v>0</v>
      </c>
      <c r="AW374" s="0" t="n">
        <v>1</v>
      </c>
      <c r="AX374" s="0" t="n">
        <v>-1</v>
      </c>
      <c r="AY374" s="0" t="n">
        <v>0</v>
      </c>
      <c r="AZ374" s="0" t="n">
        <v>0</v>
      </c>
      <c r="BA374" s="0" t="inlineStr"/>
      <c r="BB374" s="0" t="n">
        <v>0</v>
      </c>
      <c r="BC374" s="0" t="n">
        <v>0</v>
      </c>
      <c r="BD374" s="0" t="n">
        <v>0</v>
      </c>
      <c r="BE374" s="0" t="n">
        <v>0</v>
      </c>
      <c r="BF374" s="0" t="n">
        <v>0</v>
      </c>
      <c r="BG374" s="0" t="n">
        <v>0</v>
      </c>
      <c r="BH374" s="0" t="n">
        <v>0</v>
      </c>
      <c r="BI374" s="0" t="n">
        <v>0</v>
      </c>
      <c r="BJ374" s="0" t="n">
        <v>0</v>
      </c>
      <c r="BK374" s="0" t="n">
        <v>0</v>
      </c>
      <c r="BL374" s="0" t="n">
        <v>0</v>
      </c>
      <c r="BM374" s="0" t="n">
        <v>0</v>
      </c>
      <c r="BN374" s="0" t="n">
        <v>0</v>
      </c>
      <c r="BO374" s="0" t="n">
        <v>0</v>
      </c>
      <c r="BP374" s="0" t="n">
        <v>0</v>
      </c>
      <c r="BQ374" s="0" t="n">
        <v>0</v>
      </c>
      <c r="BR374" s="0" t="n">
        <v>0</v>
      </c>
      <c r="BS374" s="0" t="n">
        <v>0</v>
      </c>
      <c r="BT374" s="0" t="n">
        <v>0</v>
      </c>
      <c r="BU374" s="0" t="n">
        <v>0</v>
      </c>
      <c r="BV374" s="0" t="n">
        <v>0</v>
      </c>
      <c r="BW374" s="0" t="n">
        <v>0</v>
      </c>
      <c r="CV374" s="0" t="n">
        <v>0</v>
      </c>
      <c r="CW374" s="0" t="n">
        <v>0</v>
      </c>
      <c r="CX374" s="0">
        <f>ROUND(Y374*Source!I919,7)</f>
        <v/>
      </c>
      <c r="CY374" s="0">
        <f>AA374</f>
        <v/>
      </c>
      <c r="CZ374" s="0">
        <f>AE374</f>
        <v/>
      </c>
      <c r="DA374" s="0">
        <f>AI374</f>
        <v/>
      </c>
      <c r="DB374" s="0">
        <f>ROUND(ROUND(AT374*CZ374,2),2)</f>
        <v/>
      </c>
      <c r="DC374" s="0">
        <f>ROUND(ROUND(AT374*AG374,2),2)</f>
        <v/>
      </c>
      <c r="DD374" s="0" t="inlineStr"/>
      <c r="DE374" s="0" t="inlineStr"/>
      <c r="DF374" s="0">
        <f>ROUND(ROUND(AE374*AI374,0)*CX374,0)</f>
        <v/>
      </c>
      <c r="DG374" s="0">
        <f>ROUND(ROUND(AF374,0)*CX374,0)</f>
        <v/>
      </c>
      <c r="DH374" s="0">
        <f>ROUND(ROUND(AG374,0)*CX374,0)</f>
        <v/>
      </c>
      <c r="DI374" s="0">
        <f>ROUND(ROUND(AH374,0)*CX374,0)</f>
        <v/>
      </c>
      <c r="DJ374" s="0">
        <f>DF374</f>
        <v/>
      </c>
      <c r="DK374" s="0" t="n">
        <v>0</v>
      </c>
      <c r="DL374" s="0" t="inlineStr"/>
      <c r="DM374" s="0" t="n">
        <v>0</v>
      </c>
      <c r="DN374" s="0" t="inlineStr"/>
      <c r="DO374" s="0" t="n">
        <v>0</v>
      </c>
    </row>
    <row r="375">
      <c r="A375" s="0">
        <f>ROW(Source!A923)</f>
        <v/>
      </c>
      <c r="B375" s="0" t="n">
        <v>78845955</v>
      </c>
      <c r="C375" s="0" t="n">
        <v>78848210</v>
      </c>
      <c r="D375" s="0" t="n">
        <v>18407150</v>
      </c>
      <c r="E375" s="0" t="n">
        <v>1</v>
      </c>
      <c r="F375" s="0" t="n">
        <v>1</v>
      </c>
      <c r="G375" s="0" t="n">
        <v>1</v>
      </c>
      <c r="H375" s="0" t="n">
        <v>1</v>
      </c>
      <c r="I375" s="0" t="inlineStr">
        <is>
          <t>1-1030-90</t>
        </is>
      </c>
      <c r="J375" s="0" t="inlineStr"/>
      <c r="K375" s="0" t="inlineStr">
        <is>
          <t>Рабочий строитель среднего разряда 3</t>
        </is>
      </c>
      <c r="L375" s="0" t="n">
        <v>1369</v>
      </c>
      <c r="N375" s="0" t="n">
        <v>1013</v>
      </c>
      <c r="O375" s="0" t="inlineStr">
        <is>
          <t>чел.-ч</t>
        </is>
      </c>
      <c r="P375" s="0" t="inlineStr">
        <is>
          <t>чел.-ч</t>
        </is>
      </c>
      <c r="Q375" s="0" t="n">
        <v>1</v>
      </c>
      <c r="W375" s="0" t="n">
        <v>0</v>
      </c>
      <c r="X375" s="0" t="n">
        <v>-931037793</v>
      </c>
      <c r="Y375" s="0">
        <f>AT375</f>
        <v/>
      </c>
      <c r="AA375" s="0" t="n">
        <v>0</v>
      </c>
      <c r="AB375" s="0" t="n">
        <v>0</v>
      </c>
      <c r="AC375" s="0" t="n">
        <v>0</v>
      </c>
      <c r="AD375" s="0" t="n">
        <v>8.529999999999999</v>
      </c>
      <c r="AE375" s="0" t="n">
        <v>0</v>
      </c>
      <c r="AF375" s="0" t="n">
        <v>0</v>
      </c>
      <c r="AG375" s="0" t="n">
        <v>0</v>
      </c>
      <c r="AH375" s="0" t="n">
        <v>8.529999999999999</v>
      </c>
      <c r="AI375" s="0" t="n">
        <v>1</v>
      </c>
      <c r="AJ375" s="0" t="n">
        <v>1</v>
      </c>
      <c r="AK375" s="0" t="n">
        <v>1</v>
      </c>
      <c r="AL375" s="0" t="n">
        <v>1</v>
      </c>
      <c r="AM375" s="0" t="n">
        <v>-2</v>
      </c>
      <c r="AN375" s="0" t="n">
        <v>0</v>
      </c>
      <c r="AO375" s="0" t="n">
        <v>1</v>
      </c>
      <c r="AP375" s="0" t="n">
        <v>0</v>
      </c>
      <c r="AQ375" s="0" t="n">
        <v>0</v>
      </c>
      <c r="AR375" s="0" t="n">
        <v>0</v>
      </c>
      <c r="AS375" s="0" t="inlineStr"/>
      <c r="AT375" s="0" t="n">
        <v>37.8</v>
      </c>
      <c r="AU375" s="0" t="inlineStr"/>
      <c r="AV375" s="0" t="n">
        <v>1</v>
      </c>
      <c r="AW375" s="0" t="n">
        <v>2</v>
      </c>
      <c r="AX375" s="0" t="n">
        <v>78848212</v>
      </c>
      <c r="AY375" s="0" t="n">
        <v>1</v>
      </c>
      <c r="AZ375" s="0" t="n">
        <v>0</v>
      </c>
      <c r="BA375" s="0" t="n">
        <v>369</v>
      </c>
      <c r="BB375" s="0" t="n">
        <v>0</v>
      </c>
      <c r="BC375" s="0" t="n">
        <v>0</v>
      </c>
      <c r="BD375" s="0" t="n">
        <v>0</v>
      </c>
      <c r="BE375" s="0" t="n">
        <v>0</v>
      </c>
      <c r="BF375" s="0" t="n">
        <v>0</v>
      </c>
      <c r="BG375" s="0" t="n">
        <v>0</v>
      </c>
      <c r="BH375" s="0" t="n">
        <v>0</v>
      </c>
      <c r="BI375" s="0" t="n">
        <v>0</v>
      </c>
      <c r="BJ375" s="0" t="n">
        <v>0</v>
      </c>
      <c r="BK375" s="0" t="n">
        <v>0</v>
      </c>
      <c r="BL375" s="0" t="n">
        <v>0</v>
      </c>
      <c r="BM375" s="0" t="n">
        <v>0</v>
      </c>
      <c r="BN375" s="0" t="n">
        <v>0</v>
      </c>
      <c r="BO375" s="0" t="n">
        <v>0</v>
      </c>
      <c r="BP375" s="0" t="n">
        <v>0</v>
      </c>
      <c r="BQ375" s="0" t="n">
        <v>0</v>
      </c>
      <c r="BR375" s="0" t="n">
        <v>0</v>
      </c>
      <c r="BS375" s="0" t="n">
        <v>0</v>
      </c>
      <c r="BT375" s="0" t="n">
        <v>0</v>
      </c>
      <c r="BU375" s="0" t="n">
        <v>0</v>
      </c>
      <c r="BV375" s="0" t="n">
        <v>0</v>
      </c>
      <c r="BW375" s="0" t="n">
        <v>0</v>
      </c>
      <c r="CU375" s="0">
        <f>ROUND(AT375*Source!I923*AH375*AL375,0)</f>
        <v/>
      </c>
      <c r="CV375" s="0">
        <f>ROUND(Y375*Source!I923,7)</f>
        <v/>
      </c>
      <c r="CW375" s="0" t="n">
        <v>0</v>
      </c>
      <c r="CX375" s="0">
        <f>ROUND(Y375*Source!I923,7)</f>
        <v/>
      </c>
      <c r="CY375" s="0">
        <f>AD375</f>
        <v/>
      </c>
      <c r="CZ375" s="0">
        <f>AH375</f>
        <v/>
      </c>
      <c r="DA375" s="0">
        <f>AL375</f>
        <v/>
      </c>
      <c r="DB375" s="0">
        <f>ROUND(ROUND(AT375*CZ375,2),2)</f>
        <v/>
      </c>
      <c r="DC375" s="0">
        <f>ROUND(ROUND(AT375*AG375,2),2)</f>
        <v/>
      </c>
      <c r="DD375" s="0" t="inlineStr"/>
      <c r="DE375" s="0" t="inlineStr"/>
      <c r="DF375" s="0">
        <f>ROUND(ROUND(AE375,0)*CX375,0)</f>
        <v/>
      </c>
      <c r="DG375" s="0">
        <f>ROUND(ROUND(AF375,0)*CX375,0)</f>
        <v/>
      </c>
      <c r="DH375" s="0">
        <f>ROUND(ROUND(AG375,0)*CX375,0)</f>
        <v/>
      </c>
      <c r="DI375" s="0">
        <f>ROUND(ROUND(AH375,0)*CX375,0)</f>
        <v/>
      </c>
      <c r="DJ375" s="0">
        <f>DI375</f>
        <v/>
      </c>
      <c r="DK375" s="0" t="n">
        <v>0</v>
      </c>
      <c r="DL375" s="0" t="inlineStr"/>
      <c r="DM375" s="0" t="n">
        <v>0</v>
      </c>
      <c r="DN375" s="0" t="inlineStr"/>
      <c r="DO375" s="0" t="n">
        <v>0</v>
      </c>
    </row>
    <row r="376">
      <c r="A376" s="0">
        <f>ROW(Source!A924)</f>
        <v/>
      </c>
      <c r="B376" s="0" t="n">
        <v>78845955</v>
      </c>
      <c r="C376" s="0" t="n">
        <v>78848213</v>
      </c>
      <c r="D376" s="0" t="n">
        <v>18413627</v>
      </c>
      <c r="E376" s="0" t="n">
        <v>1</v>
      </c>
      <c r="F376" s="0" t="n">
        <v>1</v>
      </c>
      <c r="G376" s="0" t="n">
        <v>1</v>
      </c>
      <c r="H376" s="0" t="n">
        <v>1</v>
      </c>
      <c r="I376" s="0" t="inlineStr">
        <is>
          <t>1-1042-90</t>
        </is>
      </c>
      <c r="J376" s="0" t="inlineStr"/>
      <c r="K376" s="0" t="inlineStr">
        <is>
          <t>Рабочий строитель среднего разряда 4,2</t>
        </is>
      </c>
      <c r="L376" s="0" t="n">
        <v>1369</v>
      </c>
      <c r="N376" s="0" t="n">
        <v>1013</v>
      </c>
      <c r="O376" s="0" t="inlineStr">
        <is>
          <t>чел.-ч</t>
        </is>
      </c>
      <c r="P376" s="0" t="inlineStr">
        <is>
          <t>чел.-ч</t>
        </is>
      </c>
      <c r="Q376" s="0" t="n">
        <v>1</v>
      </c>
      <c r="W376" s="0" t="n">
        <v>0</v>
      </c>
      <c r="X376" s="0" t="n">
        <v>-1366182279</v>
      </c>
      <c r="Y376" s="0">
        <f>AT376</f>
        <v/>
      </c>
      <c r="AA376" s="0" t="n">
        <v>0</v>
      </c>
      <c r="AB376" s="0" t="n">
        <v>0</v>
      </c>
      <c r="AC376" s="0" t="n">
        <v>0</v>
      </c>
      <c r="AD376" s="0" t="n">
        <v>9.92</v>
      </c>
      <c r="AE376" s="0" t="n">
        <v>0</v>
      </c>
      <c r="AF376" s="0" t="n">
        <v>0</v>
      </c>
      <c r="AG376" s="0" t="n">
        <v>0</v>
      </c>
      <c r="AH376" s="0" t="n">
        <v>9.92</v>
      </c>
      <c r="AI376" s="0" t="n">
        <v>1</v>
      </c>
      <c r="AJ376" s="0" t="n">
        <v>1</v>
      </c>
      <c r="AK376" s="0" t="n">
        <v>1</v>
      </c>
      <c r="AL376" s="0" t="n">
        <v>1</v>
      </c>
      <c r="AM376" s="0" t="n">
        <v>-2</v>
      </c>
      <c r="AN376" s="0" t="n">
        <v>0</v>
      </c>
      <c r="AO376" s="0" t="n">
        <v>1</v>
      </c>
      <c r="AP376" s="0" t="n">
        <v>0</v>
      </c>
      <c r="AQ376" s="0" t="n">
        <v>0</v>
      </c>
      <c r="AR376" s="0" t="n">
        <v>0</v>
      </c>
      <c r="AS376" s="0" t="inlineStr"/>
      <c r="AT376" s="0" t="n">
        <v>149.64</v>
      </c>
      <c r="AU376" s="0" t="inlineStr"/>
      <c r="AV376" s="0" t="n">
        <v>1</v>
      </c>
      <c r="AW376" s="0" t="n">
        <v>2</v>
      </c>
      <c r="AX376" s="0" t="n">
        <v>78848228</v>
      </c>
      <c r="AY376" s="0" t="n">
        <v>1</v>
      </c>
      <c r="AZ376" s="0" t="n">
        <v>0</v>
      </c>
      <c r="BA376" s="0" t="n">
        <v>370</v>
      </c>
      <c r="BB376" s="0" t="n">
        <v>0</v>
      </c>
      <c r="BC376" s="0" t="n">
        <v>0</v>
      </c>
      <c r="BD376" s="0" t="n">
        <v>0</v>
      </c>
      <c r="BE376" s="0" t="n">
        <v>0</v>
      </c>
      <c r="BF376" s="0" t="n">
        <v>0</v>
      </c>
      <c r="BG376" s="0" t="n">
        <v>0</v>
      </c>
      <c r="BH376" s="0" t="n">
        <v>0</v>
      </c>
      <c r="BI376" s="0" t="n">
        <v>0</v>
      </c>
      <c r="BJ376" s="0" t="n">
        <v>0</v>
      </c>
      <c r="BK376" s="0" t="n">
        <v>0</v>
      </c>
      <c r="BL376" s="0" t="n">
        <v>0</v>
      </c>
      <c r="BM376" s="0" t="n">
        <v>0</v>
      </c>
      <c r="BN376" s="0" t="n">
        <v>0</v>
      </c>
      <c r="BO376" s="0" t="n">
        <v>0</v>
      </c>
      <c r="BP376" s="0" t="n">
        <v>0</v>
      </c>
      <c r="BQ376" s="0" t="n">
        <v>0</v>
      </c>
      <c r="BR376" s="0" t="n">
        <v>0</v>
      </c>
      <c r="BS376" s="0" t="n">
        <v>0</v>
      </c>
      <c r="BT376" s="0" t="n">
        <v>0</v>
      </c>
      <c r="BU376" s="0" t="n">
        <v>0</v>
      </c>
      <c r="BV376" s="0" t="n">
        <v>0</v>
      </c>
      <c r="BW376" s="0" t="n">
        <v>0</v>
      </c>
      <c r="CU376" s="0">
        <f>ROUND(AT376*Source!I924*AH376*AL376,0)</f>
        <v/>
      </c>
      <c r="CV376" s="0">
        <f>ROUND(Y376*Source!I924,7)</f>
        <v/>
      </c>
      <c r="CW376" s="0" t="n">
        <v>0</v>
      </c>
      <c r="CX376" s="0">
        <f>ROUND(Y376*Source!I924,7)</f>
        <v/>
      </c>
      <c r="CY376" s="0">
        <f>AD376</f>
        <v/>
      </c>
      <c r="CZ376" s="0">
        <f>AH376</f>
        <v/>
      </c>
      <c r="DA376" s="0">
        <f>AL376</f>
        <v/>
      </c>
      <c r="DB376" s="0">
        <f>ROUND(ROUND(AT376*CZ376,2),2)</f>
        <v/>
      </c>
      <c r="DC376" s="0">
        <f>ROUND(ROUND(AT376*AG376,2),2)</f>
        <v/>
      </c>
      <c r="DD376" s="0" t="inlineStr"/>
      <c r="DE376" s="0" t="inlineStr"/>
      <c r="DF376" s="0">
        <f>ROUND(ROUND(AE376,0)*CX376,0)</f>
        <v/>
      </c>
      <c r="DG376" s="0">
        <f>ROUND(ROUND(AF376,0)*CX376,0)</f>
        <v/>
      </c>
      <c r="DH376" s="0">
        <f>ROUND(ROUND(AG376,0)*CX376,0)</f>
        <v/>
      </c>
      <c r="DI376" s="0">
        <f>ROUND(ROUND(AH376,0)*CX376,0)</f>
        <v/>
      </c>
      <c r="DJ376" s="0">
        <f>DI376</f>
        <v/>
      </c>
      <c r="DK376" s="0" t="n">
        <v>0</v>
      </c>
      <c r="DL376" s="0" t="inlineStr"/>
      <c r="DM376" s="0" t="n">
        <v>0</v>
      </c>
      <c r="DN376" s="0" t="inlineStr"/>
      <c r="DO376" s="0" t="n">
        <v>0</v>
      </c>
    </row>
    <row r="377">
      <c r="A377" s="0">
        <f>ROW(Source!A924)</f>
        <v/>
      </c>
      <c r="B377" s="0" t="n">
        <v>78845955</v>
      </c>
      <c r="C377" s="0" t="n">
        <v>78848213</v>
      </c>
      <c r="D377" s="0" t="n">
        <v>121548</v>
      </c>
      <c r="E377" s="0" t="n">
        <v>1</v>
      </c>
      <c r="F377" s="0" t="n">
        <v>1</v>
      </c>
      <c r="G377" s="0" t="n">
        <v>1</v>
      </c>
      <c r="H377" s="0" t="n">
        <v>1</v>
      </c>
      <c r="I377" s="0" t="inlineStr">
        <is>
          <t>2</t>
        </is>
      </c>
      <c r="J377" s="0" t="inlineStr"/>
      <c r="K377" s="0" t="inlineStr">
        <is>
          <t>Затраты труда машинистов</t>
        </is>
      </c>
      <c r="L377" s="0" t="n">
        <v>608254</v>
      </c>
      <c r="N377" s="0" t="n">
        <v>1013</v>
      </c>
      <c r="O377" s="0" t="inlineStr">
        <is>
          <t>чел.час</t>
        </is>
      </c>
      <c r="P377" s="0" t="inlineStr">
        <is>
          <t>чел.час</t>
        </is>
      </c>
      <c r="Q377" s="0" t="n">
        <v>1</v>
      </c>
      <c r="W377" s="0" t="n">
        <v>0</v>
      </c>
      <c r="X377" s="0" t="n">
        <v>-185737400</v>
      </c>
      <c r="Y377" s="0">
        <f>AT377</f>
        <v/>
      </c>
      <c r="AA377" s="0" t="n">
        <v>0</v>
      </c>
      <c r="AB377" s="0" t="n">
        <v>0</v>
      </c>
      <c r="AC377" s="0" t="n">
        <v>0</v>
      </c>
      <c r="AD377" s="0" t="n">
        <v>0</v>
      </c>
      <c r="AE377" s="0" t="n">
        <v>0</v>
      </c>
      <c r="AF377" s="0" t="n">
        <v>0</v>
      </c>
      <c r="AG377" s="0" t="n">
        <v>0</v>
      </c>
      <c r="AH377" s="0" t="n">
        <v>0</v>
      </c>
      <c r="AI377" s="0" t="n">
        <v>1</v>
      </c>
      <c r="AJ377" s="0" t="n">
        <v>1</v>
      </c>
      <c r="AK377" s="0" t="n">
        <v>1</v>
      </c>
      <c r="AL377" s="0" t="n">
        <v>1</v>
      </c>
      <c r="AM377" s="0" t="n">
        <v>-2</v>
      </c>
      <c r="AN377" s="0" t="n">
        <v>0</v>
      </c>
      <c r="AO377" s="0" t="n">
        <v>1</v>
      </c>
      <c r="AP377" s="0" t="n">
        <v>0</v>
      </c>
      <c r="AQ377" s="0" t="n">
        <v>0</v>
      </c>
      <c r="AR377" s="0" t="n">
        <v>0</v>
      </c>
      <c r="AS377" s="0" t="inlineStr"/>
      <c r="AT377" s="0" t="n">
        <v>8.199999999999999</v>
      </c>
      <c r="AU377" s="0" t="inlineStr"/>
      <c r="AV377" s="0" t="n">
        <v>2</v>
      </c>
      <c r="AW377" s="0" t="n">
        <v>2</v>
      </c>
      <c r="AX377" s="0" t="n">
        <v>78848229</v>
      </c>
      <c r="AY377" s="0" t="n">
        <v>1</v>
      </c>
      <c r="AZ377" s="0" t="n">
        <v>0</v>
      </c>
      <c r="BA377" s="0" t="n">
        <v>371</v>
      </c>
      <c r="BB377" s="0" t="n">
        <v>0</v>
      </c>
      <c r="BC377" s="0" t="n">
        <v>0</v>
      </c>
      <c r="BD377" s="0" t="n">
        <v>0</v>
      </c>
      <c r="BE377" s="0" t="n">
        <v>0</v>
      </c>
      <c r="BF377" s="0" t="n">
        <v>0</v>
      </c>
      <c r="BG377" s="0" t="n">
        <v>0</v>
      </c>
      <c r="BH377" s="0" t="n">
        <v>0</v>
      </c>
      <c r="BI377" s="0" t="n">
        <v>0</v>
      </c>
      <c r="BJ377" s="0" t="n">
        <v>0</v>
      </c>
      <c r="BK377" s="0" t="n">
        <v>0</v>
      </c>
      <c r="BL377" s="0" t="n">
        <v>0</v>
      </c>
      <c r="BM377" s="0" t="n">
        <v>0</v>
      </c>
      <c r="BN377" s="0" t="n">
        <v>0</v>
      </c>
      <c r="BO377" s="0" t="n">
        <v>0</v>
      </c>
      <c r="BP377" s="0" t="n">
        <v>0</v>
      </c>
      <c r="BQ377" s="0" t="n">
        <v>0</v>
      </c>
      <c r="BR377" s="0" t="n">
        <v>0</v>
      </c>
      <c r="BS377" s="0" t="n">
        <v>0</v>
      </c>
      <c r="BT377" s="0" t="n">
        <v>0</v>
      </c>
      <c r="BU377" s="0" t="n">
        <v>0</v>
      </c>
      <c r="BV377" s="0" t="n">
        <v>0</v>
      </c>
      <c r="BW377" s="0" t="n">
        <v>0</v>
      </c>
      <c r="CV377" s="0" t="n">
        <v>0</v>
      </c>
      <c r="CW377" s="0" t="n">
        <v>0</v>
      </c>
      <c r="CX377" s="0">
        <f>ROUND(Y377*Source!I924,7)</f>
        <v/>
      </c>
      <c r="CY377" s="0">
        <f>AD377</f>
        <v/>
      </c>
      <c r="CZ377" s="0">
        <f>AH377</f>
        <v/>
      </c>
      <c r="DA377" s="0">
        <f>AL377</f>
        <v/>
      </c>
      <c r="DB377" s="0">
        <f>ROUND(ROUND(AT377*CZ377,2),2)</f>
        <v/>
      </c>
      <c r="DC377" s="0">
        <f>ROUND(ROUND(AT377*AG377,2),2)</f>
        <v/>
      </c>
      <c r="DD377" s="0" t="inlineStr"/>
      <c r="DE377" s="0" t="inlineStr"/>
      <c r="DF377" s="0">
        <f>ROUND(ROUND(AE377,0)*CX377,0)</f>
        <v/>
      </c>
      <c r="DG377" s="0">
        <f>ROUND(ROUND(AF377,0)*CX377,0)</f>
        <v/>
      </c>
      <c r="DH377" s="0">
        <f>ROUND(ROUND(AG377,0)*CX377,0)</f>
        <v/>
      </c>
      <c r="DI377" s="0">
        <f>ROUND(ROUND(AH377,0)*CX377,0)</f>
        <v/>
      </c>
      <c r="DJ377" s="0">
        <f>DI377</f>
        <v/>
      </c>
      <c r="DK377" s="0" t="n">
        <v>0</v>
      </c>
      <c r="DL377" s="0" t="inlineStr"/>
      <c r="DM377" s="0" t="n">
        <v>0</v>
      </c>
      <c r="DN377" s="0" t="inlineStr"/>
      <c r="DO377" s="0" t="n">
        <v>0</v>
      </c>
    </row>
    <row r="378">
      <c r="A378" s="0">
        <f>ROW(Source!A924)</f>
        <v/>
      </c>
      <c r="B378" s="0" t="n">
        <v>78845955</v>
      </c>
      <c r="C378" s="0" t="n">
        <v>78848213</v>
      </c>
      <c r="D378" s="0" t="n">
        <v>29172268</v>
      </c>
      <c r="E378" s="0" t="n">
        <v>1</v>
      </c>
      <c r="F378" s="0" t="n">
        <v>1</v>
      </c>
      <c r="G378" s="0" t="n">
        <v>1</v>
      </c>
      <c r="H378" s="0" t="n">
        <v>2</v>
      </c>
      <c r="I378" s="0" t="inlineStr">
        <is>
          <t>020129</t>
        </is>
      </c>
      <c r="J378" s="0" t="inlineStr">
        <is>
          <t>ТСЭМ Московской обл., 020129, приказ Минстроя России №675/пр от 28.02.2017 № 264/пр</t>
        </is>
      </c>
      <c r="K378" s="0" t="inlineStr">
        <is>
          <t>Краны башенные при работе на других видах строительства 8 т</t>
        </is>
      </c>
      <c r="L378" s="0" t="n">
        <v>1368</v>
      </c>
      <c r="N378" s="0" t="n">
        <v>1011</v>
      </c>
      <c r="O378" s="0" t="inlineStr">
        <is>
          <t>маш.-ч</t>
        </is>
      </c>
      <c r="P378" s="0" t="inlineStr">
        <is>
          <t>маш.-ч</t>
        </is>
      </c>
      <c r="Q378" s="0" t="n">
        <v>1</v>
      </c>
      <c r="W378" s="0" t="n">
        <v>0</v>
      </c>
      <c r="X378" s="0" t="n">
        <v>-438066613</v>
      </c>
      <c r="Y378" s="0">
        <f>AT378</f>
        <v/>
      </c>
      <c r="AA378" s="0" t="n">
        <v>0</v>
      </c>
      <c r="AB378" s="0" t="n">
        <v>1211.33</v>
      </c>
      <c r="AC378" s="0" t="n">
        <v>705.38</v>
      </c>
      <c r="AD378" s="0" t="n">
        <v>0</v>
      </c>
      <c r="AE378" s="0" t="n">
        <v>0</v>
      </c>
      <c r="AF378" s="0" t="n">
        <v>86.40000000000001</v>
      </c>
      <c r="AG378" s="0" t="n">
        <v>13.5</v>
      </c>
      <c r="AH378" s="0" t="n">
        <v>0</v>
      </c>
      <c r="AI378" s="0" t="n">
        <v>1</v>
      </c>
      <c r="AJ378" s="0" t="n">
        <v>14.02</v>
      </c>
      <c r="AK378" s="0" t="n">
        <v>52.25</v>
      </c>
      <c r="AL378" s="0" t="n">
        <v>1</v>
      </c>
      <c r="AM378" s="0" t="n">
        <v>2</v>
      </c>
      <c r="AN378" s="0" t="n">
        <v>0</v>
      </c>
      <c r="AO378" s="0" t="n">
        <v>1</v>
      </c>
      <c r="AP378" s="0" t="n">
        <v>0</v>
      </c>
      <c r="AQ378" s="0" t="n">
        <v>0</v>
      </c>
      <c r="AR378" s="0" t="n">
        <v>0</v>
      </c>
      <c r="AS378" s="0" t="inlineStr"/>
      <c r="AT378" s="0" t="n">
        <v>0.05</v>
      </c>
      <c r="AU378" s="0" t="inlineStr"/>
      <c r="AV378" s="0" t="n">
        <v>0</v>
      </c>
      <c r="AW378" s="0" t="n">
        <v>2</v>
      </c>
      <c r="AX378" s="0" t="n">
        <v>78848230</v>
      </c>
      <c r="AY378" s="0" t="n">
        <v>1</v>
      </c>
      <c r="AZ378" s="0" t="n">
        <v>0</v>
      </c>
      <c r="BA378" s="0" t="n">
        <v>372</v>
      </c>
      <c r="BB378" s="0" t="n">
        <v>0</v>
      </c>
      <c r="BC378" s="0" t="n">
        <v>0</v>
      </c>
      <c r="BD378" s="0" t="n">
        <v>0</v>
      </c>
      <c r="BE378" s="0" t="n">
        <v>0</v>
      </c>
      <c r="BF378" s="0" t="n">
        <v>0</v>
      </c>
      <c r="BG378" s="0" t="n">
        <v>0</v>
      </c>
      <c r="BH378" s="0" t="n">
        <v>0</v>
      </c>
      <c r="BI378" s="0" t="n">
        <v>0</v>
      </c>
      <c r="BJ378" s="0" t="n">
        <v>0</v>
      </c>
      <c r="BK378" s="0" t="n">
        <v>0</v>
      </c>
      <c r="BL378" s="0" t="n">
        <v>0</v>
      </c>
      <c r="BM378" s="0" t="n">
        <v>0</v>
      </c>
      <c r="BN378" s="0" t="n">
        <v>0</v>
      </c>
      <c r="BO378" s="0" t="n">
        <v>0</v>
      </c>
      <c r="BP378" s="0" t="n">
        <v>0</v>
      </c>
      <c r="BQ378" s="0" t="n">
        <v>0</v>
      </c>
      <c r="BR378" s="0" t="n">
        <v>0</v>
      </c>
      <c r="BS378" s="0" t="n">
        <v>0</v>
      </c>
      <c r="BT378" s="0" t="n">
        <v>0</v>
      </c>
      <c r="BU378" s="0" t="n">
        <v>0</v>
      </c>
      <c r="BV378" s="0" t="n">
        <v>0</v>
      </c>
      <c r="BW378" s="0" t="n">
        <v>0</v>
      </c>
      <c r="CV378" s="0" t="n">
        <v>0</v>
      </c>
      <c r="CW378" s="0">
        <f>ROUND(Y378*Source!I924*DO378,7)</f>
        <v/>
      </c>
      <c r="CX378" s="0">
        <f>ROUND(Y378*Source!I924,7)</f>
        <v/>
      </c>
      <c r="CY378" s="0">
        <f>AB378</f>
        <v/>
      </c>
      <c r="CZ378" s="0">
        <f>AF378</f>
        <v/>
      </c>
      <c r="DA378" s="0">
        <f>AJ378</f>
        <v/>
      </c>
      <c r="DB378" s="0">
        <f>ROUND(ROUND(AT378*CZ378,2),2)</f>
        <v/>
      </c>
      <c r="DC378" s="0">
        <f>ROUND(ROUND(AT378*AG378,2),2)</f>
        <v/>
      </c>
      <c r="DD378" s="0" t="inlineStr"/>
      <c r="DE378" s="0" t="inlineStr"/>
      <c r="DF378" s="0">
        <f>ROUND(ROUND(AE378,0)*CX378,0)</f>
        <v/>
      </c>
      <c r="DG378" s="0">
        <f>ROUND(ROUND(AF378*AJ378,0)*CX378,0)</f>
        <v/>
      </c>
      <c r="DH378" s="0">
        <f>ROUND(ROUND(AG378*AK378,0)*CX378,0)</f>
        <v/>
      </c>
      <c r="DI378" s="0">
        <f>ROUND(ROUND(AH378,0)*CX378,0)</f>
        <v/>
      </c>
      <c r="DJ378" s="0">
        <f>DG378</f>
        <v/>
      </c>
      <c r="DK378" s="0" t="n">
        <v>0</v>
      </c>
      <c r="DL378" s="0" t="inlineStr"/>
      <c r="DM378" s="0" t="n">
        <v>0</v>
      </c>
      <c r="DN378" s="0" t="inlineStr"/>
      <c r="DO378" s="0" t="n">
        <v>0</v>
      </c>
    </row>
    <row r="379">
      <c r="A379" s="0">
        <f>ROW(Source!A924)</f>
        <v/>
      </c>
      <c r="B379" s="0" t="n">
        <v>78845955</v>
      </c>
      <c r="C379" s="0" t="n">
        <v>78848213</v>
      </c>
      <c r="D379" s="0" t="n">
        <v>29172379</v>
      </c>
      <c r="E379" s="0" t="n">
        <v>1</v>
      </c>
      <c r="F379" s="0" t="n">
        <v>1</v>
      </c>
      <c r="G379" s="0" t="n">
        <v>1</v>
      </c>
      <c r="H379" s="0" t="n">
        <v>2</v>
      </c>
      <c r="I379" s="0" t="inlineStr">
        <is>
          <t>021141</t>
        </is>
      </c>
      <c r="J379" s="0" t="inlineStr">
        <is>
          <t>ТСЭМ Московской обл., 021141, приказ Минстроя России №675/пр от 28.02.2017 № 264/пр</t>
        </is>
      </c>
      <c r="K379" s="0" t="inlineStr">
        <is>
          <t>Краны на автомобильном ходу при работе на других видах строительства 10 т</t>
        </is>
      </c>
      <c r="L379" s="0" t="n">
        <v>1368</v>
      </c>
      <c r="N379" s="0" t="n">
        <v>1011</v>
      </c>
      <c r="O379" s="0" t="inlineStr">
        <is>
          <t>маш.-ч</t>
        </is>
      </c>
      <c r="P379" s="0" t="inlineStr">
        <is>
          <t>маш.-ч</t>
        </is>
      </c>
      <c r="Q379" s="0" t="n">
        <v>1</v>
      </c>
      <c r="W379" s="0" t="n">
        <v>0</v>
      </c>
      <c r="X379" s="0" t="n">
        <v>1106923569</v>
      </c>
      <c r="Y379" s="0">
        <f>AT379</f>
        <v/>
      </c>
      <c r="AA379" s="0" t="n">
        <v>0</v>
      </c>
      <c r="AB379" s="0" t="n">
        <v>1490.72</v>
      </c>
      <c r="AC379" s="0" t="n">
        <v>705.38</v>
      </c>
      <c r="AD379" s="0" t="n">
        <v>0</v>
      </c>
      <c r="AE379" s="0" t="n">
        <v>0</v>
      </c>
      <c r="AF379" s="0" t="n">
        <v>112</v>
      </c>
      <c r="AG379" s="0" t="n">
        <v>13.5</v>
      </c>
      <c r="AH379" s="0" t="n">
        <v>0</v>
      </c>
      <c r="AI379" s="0" t="n">
        <v>1</v>
      </c>
      <c r="AJ379" s="0" t="n">
        <v>13.31</v>
      </c>
      <c r="AK379" s="0" t="n">
        <v>52.25</v>
      </c>
      <c r="AL379" s="0" t="n">
        <v>1</v>
      </c>
      <c r="AM379" s="0" t="n">
        <v>2</v>
      </c>
      <c r="AN379" s="0" t="n">
        <v>0</v>
      </c>
      <c r="AO379" s="0" t="n">
        <v>1</v>
      </c>
      <c r="AP379" s="0" t="n">
        <v>0</v>
      </c>
      <c r="AQ379" s="0" t="n">
        <v>0</v>
      </c>
      <c r="AR379" s="0" t="n">
        <v>0</v>
      </c>
      <c r="AS379" s="0" t="inlineStr"/>
      <c r="AT379" s="0" t="n">
        <v>0.03</v>
      </c>
      <c r="AU379" s="0" t="inlineStr"/>
      <c r="AV379" s="0" t="n">
        <v>0</v>
      </c>
      <c r="AW379" s="0" t="n">
        <v>2</v>
      </c>
      <c r="AX379" s="0" t="n">
        <v>78848231</v>
      </c>
      <c r="AY379" s="0" t="n">
        <v>1</v>
      </c>
      <c r="AZ379" s="0" t="n">
        <v>0</v>
      </c>
      <c r="BA379" s="0" t="n">
        <v>373</v>
      </c>
      <c r="BB379" s="0" t="n">
        <v>0</v>
      </c>
      <c r="BC379" s="0" t="n">
        <v>0</v>
      </c>
      <c r="BD379" s="0" t="n">
        <v>0</v>
      </c>
      <c r="BE379" s="0" t="n">
        <v>0</v>
      </c>
      <c r="BF379" s="0" t="n">
        <v>0</v>
      </c>
      <c r="BG379" s="0" t="n">
        <v>0</v>
      </c>
      <c r="BH379" s="0" t="n">
        <v>0</v>
      </c>
      <c r="BI379" s="0" t="n">
        <v>0</v>
      </c>
      <c r="BJ379" s="0" t="n">
        <v>0</v>
      </c>
      <c r="BK379" s="0" t="n">
        <v>0</v>
      </c>
      <c r="BL379" s="0" t="n">
        <v>0</v>
      </c>
      <c r="BM379" s="0" t="n">
        <v>0</v>
      </c>
      <c r="BN379" s="0" t="n">
        <v>0</v>
      </c>
      <c r="BO379" s="0" t="n">
        <v>0</v>
      </c>
      <c r="BP379" s="0" t="n">
        <v>0</v>
      </c>
      <c r="BQ379" s="0" t="n">
        <v>0</v>
      </c>
      <c r="BR379" s="0" t="n">
        <v>0</v>
      </c>
      <c r="BS379" s="0" t="n">
        <v>0</v>
      </c>
      <c r="BT379" s="0" t="n">
        <v>0</v>
      </c>
      <c r="BU379" s="0" t="n">
        <v>0</v>
      </c>
      <c r="BV379" s="0" t="n">
        <v>0</v>
      </c>
      <c r="BW379" s="0" t="n">
        <v>0</v>
      </c>
      <c r="CV379" s="0" t="n">
        <v>0</v>
      </c>
      <c r="CW379" s="0">
        <f>ROUND(Y379*Source!I924*DO379,7)</f>
        <v/>
      </c>
      <c r="CX379" s="0">
        <f>ROUND(Y379*Source!I924,7)</f>
        <v/>
      </c>
      <c r="CY379" s="0">
        <f>AB379</f>
        <v/>
      </c>
      <c r="CZ379" s="0">
        <f>AF379</f>
        <v/>
      </c>
      <c r="DA379" s="0">
        <f>AJ379</f>
        <v/>
      </c>
      <c r="DB379" s="0">
        <f>ROUND(ROUND(AT379*CZ379,2),2)</f>
        <v/>
      </c>
      <c r="DC379" s="0">
        <f>ROUND(ROUND(AT379*AG379,2),2)</f>
        <v/>
      </c>
      <c r="DD379" s="0" t="inlineStr"/>
      <c r="DE379" s="0" t="inlineStr"/>
      <c r="DF379" s="0">
        <f>ROUND(ROUND(AE379,0)*CX379,0)</f>
        <v/>
      </c>
      <c r="DG379" s="0">
        <f>ROUND(ROUND(AF379*AJ379,0)*CX379,0)</f>
        <v/>
      </c>
      <c r="DH379" s="0">
        <f>ROUND(ROUND(AG379*AK379,0)*CX379,0)</f>
        <v/>
      </c>
      <c r="DI379" s="0">
        <f>ROUND(ROUND(AH379,0)*CX379,0)</f>
        <v/>
      </c>
      <c r="DJ379" s="0">
        <f>DG379</f>
        <v/>
      </c>
      <c r="DK379" s="0" t="n">
        <v>0</v>
      </c>
      <c r="DL379" s="0" t="inlineStr"/>
      <c r="DM379" s="0" t="n">
        <v>0</v>
      </c>
      <c r="DN379" s="0" t="inlineStr"/>
      <c r="DO379" s="0" t="n">
        <v>0</v>
      </c>
    </row>
    <row r="380">
      <c r="A380" s="0">
        <f>ROW(Source!A924)</f>
        <v/>
      </c>
      <c r="B380" s="0" t="n">
        <v>78845955</v>
      </c>
      <c r="C380" s="0" t="n">
        <v>78848213</v>
      </c>
      <c r="D380" s="0" t="n">
        <v>29172951</v>
      </c>
      <c r="E380" s="0" t="n">
        <v>1</v>
      </c>
      <c r="F380" s="0" t="n">
        <v>1</v>
      </c>
      <c r="G380" s="0" t="n">
        <v>1</v>
      </c>
      <c r="H380" s="0" t="n">
        <v>2</v>
      </c>
      <c r="I380" s="0" t="inlineStr">
        <is>
          <t>081600</t>
        </is>
      </c>
      <c r="J380" s="0" t="inlineStr">
        <is>
          <t>ТСЭМ Московской обл., 081600, приказ Минстроя России №675/пр от 28.02.2017 № 264/пр</t>
        </is>
      </c>
      <c r="K380" s="0" t="inlineStr">
        <is>
          <t>Агрегаты для сварки полиэтиленовых труб</t>
        </is>
      </c>
      <c r="L380" s="0" t="n">
        <v>1368</v>
      </c>
      <c r="N380" s="0" t="n">
        <v>1011</v>
      </c>
      <c r="O380" s="0" t="inlineStr">
        <is>
          <t>маш.-ч</t>
        </is>
      </c>
      <c r="P380" s="0" t="inlineStr">
        <is>
          <t>маш.-ч</t>
        </is>
      </c>
      <c r="Q380" s="0" t="n">
        <v>1</v>
      </c>
      <c r="W380" s="0" t="n">
        <v>0</v>
      </c>
      <c r="X380" s="0" t="n">
        <v>1994325455</v>
      </c>
      <c r="Y380" s="0">
        <f>AT380</f>
        <v/>
      </c>
      <c r="AA380" s="0" t="n">
        <v>0</v>
      </c>
      <c r="AB380" s="0" t="n">
        <v>1193.19</v>
      </c>
      <c r="AC380" s="0" t="n">
        <v>705.38</v>
      </c>
      <c r="AD380" s="0" t="n">
        <v>0</v>
      </c>
      <c r="AE380" s="0" t="n">
        <v>0</v>
      </c>
      <c r="AF380" s="0" t="n">
        <v>100.1</v>
      </c>
      <c r="AG380" s="0" t="n">
        <v>13.5</v>
      </c>
      <c r="AH380" s="0" t="n">
        <v>0</v>
      </c>
      <c r="AI380" s="0" t="n">
        <v>1</v>
      </c>
      <c r="AJ380" s="0" t="n">
        <v>11.92</v>
      </c>
      <c r="AK380" s="0" t="n">
        <v>52.25</v>
      </c>
      <c r="AL380" s="0" t="n">
        <v>1</v>
      </c>
      <c r="AM380" s="0" t="n">
        <v>2</v>
      </c>
      <c r="AN380" s="0" t="n">
        <v>0</v>
      </c>
      <c r="AO380" s="0" t="n">
        <v>1</v>
      </c>
      <c r="AP380" s="0" t="n">
        <v>0</v>
      </c>
      <c r="AQ380" s="0" t="n">
        <v>0</v>
      </c>
      <c r="AR380" s="0" t="n">
        <v>0</v>
      </c>
      <c r="AS380" s="0" t="inlineStr"/>
      <c r="AT380" s="0" t="n">
        <v>8.119999999999999</v>
      </c>
      <c r="AU380" s="0" t="inlineStr"/>
      <c r="AV380" s="0" t="n">
        <v>0</v>
      </c>
      <c r="AW380" s="0" t="n">
        <v>2</v>
      </c>
      <c r="AX380" s="0" t="n">
        <v>78848232</v>
      </c>
      <c r="AY380" s="0" t="n">
        <v>1</v>
      </c>
      <c r="AZ380" s="0" t="n">
        <v>0</v>
      </c>
      <c r="BA380" s="0" t="n">
        <v>374</v>
      </c>
      <c r="BB380" s="0" t="n">
        <v>0</v>
      </c>
      <c r="BC380" s="0" t="n">
        <v>0</v>
      </c>
      <c r="BD380" s="0" t="n">
        <v>0</v>
      </c>
      <c r="BE380" s="0" t="n">
        <v>0</v>
      </c>
      <c r="BF380" s="0" t="n">
        <v>0</v>
      </c>
      <c r="BG380" s="0" t="n">
        <v>0</v>
      </c>
      <c r="BH380" s="0" t="n">
        <v>0</v>
      </c>
      <c r="BI380" s="0" t="n">
        <v>0</v>
      </c>
      <c r="BJ380" s="0" t="n">
        <v>0</v>
      </c>
      <c r="BK380" s="0" t="n">
        <v>0</v>
      </c>
      <c r="BL380" s="0" t="n">
        <v>0</v>
      </c>
      <c r="BM380" s="0" t="n">
        <v>0</v>
      </c>
      <c r="BN380" s="0" t="n">
        <v>0</v>
      </c>
      <c r="BO380" s="0" t="n">
        <v>0</v>
      </c>
      <c r="BP380" s="0" t="n">
        <v>0</v>
      </c>
      <c r="BQ380" s="0" t="n">
        <v>0</v>
      </c>
      <c r="BR380" s="0" t="n">
        <v>0</v>
      </c>
      <c r="BS380" s="0" t="n">
        <v>0</v>
      </c>
      <c r="BT380" s="0" t="n">
        <v>0</v>
      </c>
      <c r="BU380" s="0" t="n">
        <v>0</v>
      </c>
      <c r="BV380" s="0" t="n">
        <v>0</v>
      </c>
      <c r="BW380" s="0" t="n">
        <v>0</v>
      </c>
      <c r="CV380" s="0" t="n">
        <v>0</v>
      </c>
      <c r="CW380" s="0">
        <f>ROUND(Y380*Source!I924*DO380,7)</f>
        <v/>
      </c>
      <c r="CX380" s="0">
        <f>ROUND(Y380*Source!I924,7)</f>
        <v/>
      </c>
      <c r="CY380" s="0">
        <f>AB380</f>
        <v/>
      </c>
      <c r="CZ380" s="0">
        <f>AF380</f>
        <v/>
      </c>
      <c r="DA380" s="0">
        <f>AJ380</f>
        <v/>
      </c>
      <c r="DB380" s="0">
        <f>ROUND(ROUND(AT380*CZ380,2),2)</f>
        <v/>
      </c>
      <c r="DC380" s="0">
        <f>ROUND(ROUND(AT380*AG380,2),2)</f>
        <v/>
      </c>
      <c r="DD380" s="0" t="inlineStr"/>
      <c r="DE380" s="0" t="inlineStr"/>
      <c r="DF380" s="0">
        <f>ROUND(ROUND(AE380,0)*CX380,0)</f>
        <v/>
      </c>
      <c r="DG380" s="0">
        <f>ROUND(ROUND(AF380*AJ380,0)*CX380,0)</f>
        <v/>
      </c>
      <c r="DH380" s="0">
        <f>ROUND(ROUND(AG380*AK380,0)*CX380,0)</f>
        <v/>
      </c>
      <c r="DI380" s="0">
        <f>ROUND(ROUND(AH380,0)*CX380,0)</f>
        <v/>
      </c>
      <c r="DJ380" s="0">
        <f>DG380</f>
        <v/>
      </c>
      <c r="DK380" s="0" t="n">
        <v>0</v>
      </c>
      <c r="DL380" s="0" t="inlineStr"/>
      <c r="DM380" s="0" t="n">
        <v>0</v>
      </c>
      <c r="DN380" s="0" t="inlineStr"/>
      <c r="DO380" s="0" t="n">
        <v>0</v>
      </c>
    </row>
    <row r="381">
      <c r="A381" s="0">
        <f>ROW(Source!A924)</f>
        <v/>
      </c>
      <c r="B381" s="0" t="n">
        <v>78845955</v>
      </c>
      <c r="C381" s="0" t="n">
        <v>78848213</v>
      </c>
      <c r="D381" s="0" t="n">
        <v>29174913</v>
      </c>
      <c r="E381" s="0" t="n">
        <v>1</v>
      </c>
      <c r="F381" s="0" t="n">
        <v>1</v>
      </c>
      <c r="G381" s="0" t="n">
        <v>1</v>
      </c>
      <c r="H381" s="0" t="n">
        <v>2</v>
      </c>
      <c r="I381" s="0" t="inlineStr">
        <is>
          <t>400001</t>
        </is>
      </c>
      <c r="J381" s="0" t="inlineStr">
        <is>
          <t>ТСЭМ Московской обл., 400001, приказ Минстроя России №675/пр от 28.02.2017 № 264/пр</t>
        </is>
      </c>
      <c r="K381" s="0" t="inlineStr">
        <is>
          <t>Автомобили бортовые, грузоподъемность до 5 т</t>
        </is>
      </c>
      <c r="L381" s="0" t="n">
        <v>1368</v>
      </c>
      <c r="N381" s="0" t="n">
        <v>1011</v>
      </c>
      <c r="O381" s="0" t="inlineStr">
        <is>
          <t>маш.-ч</t>
        </is>
      </c>
      <c r="P381" s="0" t="inlineStr">
        <is>
          <t>маш.-ч</t>
        </is>
      </c>
      <c r="Q381" s="0" t="n">
        <v>1</v>
      </c>
      <c r="W381" s="0" t="n">
        <v>0</v>
      </c>
      <c r="X381" s="0" t="n">
        <v>1230759911</v>
      </c>
      <c r="Y381" s="0">
        <f>AT381</f>
        <v/>
      </c>
      <c r="AA381" s="0" t="n">
        <v>0</v>
      </c>
      <c r="AB381" s="0" t="n">
        <v>2177.51</v>
      </c>
      <c r="AC381" s="0" t="n">
        <v>606.1</v>
      </c>
      <c r="AD381" s="0" t="n">
        <v>0</v>
      </c>
      <c r="AE381" s="0" t="n">
        <v>0</v>
      </c>
      <c r="AF381" s="0" t="n">
        <v>87.17</v>
      </c>
      <c r="AG381" s="0" t="n">
        <v>11.6</v>
      </c>
      <c r="AH381" s="0" t="n">
        <v>0</v>
      </c>
      <c r="AI381" s="0" t="n">
        <v>1</v>
      </c>
      <c r="AJ381" s="0" t="n">
        <v>24.98</v>
      </c>
      <c r="AK381" s="0" t="n">
        <v>52.25</v>
      </c>
      <c r="AL381" s="0" t="n">
        <v>1</v>
      </c>
      <c r="AM381" s="0" t="n">
        <v>2</v>
      </c>
      <c r="AN381" s="0" t="n">
        <v>0</v>
      </c>
      <c r="AO381" s="0" t="n">
        <v>1</v>
      </c>
      <c r="AP381" s="0" t="n">
        <v>0</v>
      </c>
      <c r="AQ381" s="0" t="n">
        <v>0</v>
      </c>
      <c r="AR381" s="0" t="n">
        <v>0</v>
      </c>
      <c r="AS381" s="0" t="inlineStr"/>
      <c r="AT381" s="0" t="n">
        <v>0.22</v>
      </c>
      <c r="AU381" s="0" t="inlineStr"/>
      <c r="AV381" s="0" t="n">
        <v>0</v>
      </c>
      <c r="AW381" s="0" t="n">
        <v>2</v>
      </c>
      <c r="AX381" s="0" t="n">
        <v>78848233</v>
      </c>
      <c r="AY381" s="0" t="n">
        <v>1</v>
      </c>
      <c r="AZ381" s="0" t="n">
        <v>0</v>
      </c>
      <c r="BA381" s="0" t="n">
        <v>375</v>
      </c>
      <c r="BB381" s="0" t="n">
        <v>0</v>
      </c>
      <c r="BC381" s="0" t="n">
        <v>0</v>
      </c>
      <c r="BD381" s="0" t="n">
        <v>0</v>
      </c>
      <c r="BE381" s="0" t="n">
        <v>0</v>
      </c>
      <c r="BF381" s="0" t="n">
        <v>0</v>
      </c>
      <c r="BG381" s="0" t="n">
        <v>0</v>
      </c>
      <c r="BH381" s="0" t="n">
        <v>0</v>
      </c>
      <c r="BI381" s="0" t="n">
        <v>0</v>
      </c>
      <c r="BJ381" s="0" t="n">
        <v>0</v>
      </c>
      <c r="BK381" s="0" t="n">
        <v>0</v>
      </c>
      <c r="BL381" s="0" t="n">
        <v>0</v>
      </c>
      <c r="BM381" s="0" t="n">
        <v>0</v>
      </c>
      <c r="BN381" s="0" t="n">
        <v>0</v>
      </c>
      <c r="BO381" s="0" t="n">
        <v>0</v>
      </c>
      <c r="BP381" s="0" t="n">
        <v>0</v>
      </c>
      <c r="BQ381" s="0" t="n">
        <v>0</v>
      </c>
      <c r="BR381" s="0" t="n">
        <v>0</v>
      </c>
      <c r="BS381" s="0" t="n">
        <v>0</v>
      </c>
      <c r="BT381" s="0" t="n">
        <v>0</v>
      </c>
      <c r="BU381" s="0" t="n">
        <v>0</v>
      </c>
      <c r="BV381" s="0" t="n">
        <v>0</v>
      </c>
      <c r="BW381" s="0" t="n">
        <v>0</v>
      </c>
      <c r="CV381" s="0" t="n">
        <v>0</v>
      </c>
      <c r="CW381" s="0">
        <f>ROUND(Y381*Source!I924*DO381,7)</f>
        <v/>
      </c>
      <c r="CX381" s="0">
        <f>ROUND(Y381*Source!I924,7)</f>
        <v/>
      </c>
      <c r="CY381" s="0">
        <f>AB381</f>
        <v/>
      </c>
      <c r="CZ381" s="0">
        <f>AF381</f>
        <v/>
      </c>
      <c r="DA381" s="0">
        <f>AJ381</f>
        <v/>
      </c>
      <c r="DB381" s="0">
        <f>ROUND(ROUND(AT381*CZ381,2),2)</f>
        <v/>
      </c>
      <c r="DC381" s="0">
        <f>ROUND(ROUND(AT381*AG381,2),2)</f>
        <v/>
      </c>
      <c r="DD381" s="0" t="inlineStr"/>
      <c r="DE381" s="0" t="inlineStr"/>
      <c r="DF381" s="0">
        <f>ROUND(ROUND(AE381,0)*CX381,0)</f>
        <v/>
      </c>
      <c r="DG381" s="0">
        <f>ROUND(ROUND(AF381*AJ381,0)*CX381,0)</f>
        <v/>
      </c>
      <c r="DH381" s="0">
        <f>ROUND(ROUND(AG381*AK381,0)*CX381,0)</f>
        <v/>
      </c>
      <c r="DI381" s="0">
        <f>ROUND(ROUND(AH381,0)*CX381,0)</f>
        <v/>
      </c>
      <c r="DJ381" s="0">
        <f>DG381</f>
        <v/>
      </c>
      <c r="DK381" s="0" t="n">
        <v>0</v>
      </c>
      <c r="DL381" s="0" t="inlineStr"/>
      <c r="DM381" s="0" t="n">
        <v>0</v>
      </c>
      <c r="DN381" s="0" t="inlineStr"/>
      <c r="DO381" s="0" t="n">
        <v>0</v>
      </c>
    </row>
    <row r="382">
      <c r="A382" s="0">
        <f>ROW(Source!A924)</f>
        <v/>
      </c>
      <c r="B382" s="0" t="n">
        <v>78845955</v>
      </c>
      <c r="C382" s="0" t="n">
        <v>78848213</v>
      </c>
      <c r="D382" s="0" t="n">
        <v>29114425</v>
      </c>
      <c r="E382" s="0" t="n">
        <v>1</v>
      </c>
      <c r="F382" s="0" t="n">
        <v>1</v>
      </c>
      <c r="G382" s="0" t="n">
        <v>1</v>
      </c>
      <c r="H382" s="0" t="n">
        <v>3</v>
      </c>
      <c r="I382" s="0" t="inlineStr">
        <is>
          <t>101-0137</t>
        </is>
      </c>
      <c r="J382" s="0" t="inlineStr">
        <is>
          <t>ТССЦ Московской обл., 101-0137, приказ Минстроя России №675/пр от 28.02.2017 № 254/пр</t>
        </is>
      </c>
      <c r="K382" s="0" t="inlineStr">
        <is>
          <t>Дюбели с калиброванной головкой (в обоймах) 3х58,5 мм</t>
        </is>
      </c>
      <c r="L382" s="0" t="n">
        <v>1348</v>
      </c>
      <c r="N382" s="0" t="n">
        <v>1009</v>
      </c>
      <c r="O382" s="0" t="inlineStr">
        <is>
          <t>т</t>
        </is>
      </c>
      <c r="P382" s="0" t="inlineStr">
        <is>
          <t>т</t>
        </is>
      </c>
      <c r="Q382" s="0" t="n">
        <v>1000</v>
      </c>
      <c r="W382" s="0" t="n">
        <v>0</v>
      </c>
      <c r="X382" s="0" t="n">
        <v>-1847793032</v>
      </c>
      <c r="Y382" s="0">
        <f>AT382</f>
        <v/>
      </c>
      <c r="AA382" s="0" t="n">
        <v>84141.34</v>
      </c>
      <c r="AB382" s="0" t="n">
        <v>0</v>
      </c>
      <c r="AC382" s="0" t="n">
        <v>0</v>
      </c>
      <c r="AD382" s="0" t="n">
        <v>0</v>
      </c>
      <c r="AE382" s="0" t="n">
        <v>22558</v>
      </c>
      <c r="AF382" s="0" t="n">
        <v>0</v>
      </c>
      <c r="AG382" s="0" t="n">
        <v>0</v>
      </c>
      <c r="AH382" s="0" t="n">
        <v>0</v>
      </c>
      <c r="AI382" s="0" t="n">
        <v>3.73</v>
      </c>
      <c r="AJ382" s="0" t="n">
        <v>1</v>
      </c>
      <c r="AK382" s="0" t="n">
        <v>1</v>
      </c>
      <c r="AL382" s="0" t="n">
        <v>1</v>
      </c>
      <c r="AM382" s="0" t="n">
        <v>2</v>
      </c>
      <c r="AN382" s="0" t="n">
        <v>0</v>
      </c>
      <c r="AO382" s="0" t="n">
        <v>1</v>
      </c>
      <c r="AP382" s="0" t="n">
        <v>0</v>
      </c>
      <c r="AQ382" s="0" t="n">
        <v>0</v>
      </c>
      <c r="AR382" s="0" t="n">
        <v>0</v>
      </c>
      <c r="AS382" s="0" t="inlineStr"/>
      <c r="AT382" s="0" t="n">
        <v>0.00059</v>
      </c>
      <c r="AU382" s="0" t="inlineStr"/>
      <c r="AV382" s="0" t="n">
        <v>0</v>
      </c>
      <c r="AW382" s="0" t="n">
        <v>2</v>
      </c>
      <c r="AX382" s="0" t="n">
        <v>78848234</v>
      </c>
      <c r="AY382" s="0" t="n">
        <v>1</v>
      </c>
      <c r="AZ382" s="0" t="n">
        <v>0</v>
      </c>
      <c r="BA382" s="0" t="n">
        <v>376</v>
      </c>
      <c r="BB382" s="0" t="n">
        <v>0</v>
      </c>
      <c r="BC382" s="0" t="n">
        <v>0</v>
      </c>
      <c r="BD382" s="0" t="n">
        <v>0</v>
      </c>
      <c r="BE382" s="0" t="n">
        <v>0</v>
      </c>
      <c r="BF382" s="0" t="n">
        <v>0</v>
      </c>
      <c r="BG382" s="0" t="n">
        <v>0</v>
      </c>
      <c r="BH382" s="0" t="n">
        <v>0</v>
      </c>
      <c r="BI382" s="0" t="n">
        <v>0</v>
      </c>
      <c r="BJ382" s="0" t="n">
        <v>0</v>
      </c>
      <c r="BK382" s="0" t="n">
        <v>0</v>
      </c>
      <c r="BL382" s="0" t="n">
        <v>0</v>
      </c>
      <c r="BM382" s="0" t="n">
        <v>0</v>
      </c>
      <c r="BN382" s="0" t="n">
        <v>0</v>
      </c>
      <c r="BO382" s="0" t="n">
        <v>0</v>
      </c>
      <c r="BP382" s="0" t="n">
        <v>0</v>
      </c>
      <c r="BQ382" s="0" t="n">
        <v>0</v>
      </c>
      <c r="BR382" s="0" t="n">
        <v>0</v>
      </c>
      <c r="BS382" s="0" t="n">
        <v>0</v>
      </c>
      <c r="BT382" s="0" t="n">
        <v>0</v>
      </c>
      <c r="BU382" s="0" t="n">
        <v>0</v>
      </c>
      <c r="BV382" s="0" t="n">
        <v>0</v>
      </c>
      <c r="BW382" s="0" t="n">
        <v>0</v>
      </c>
      <c r="CV382" s="0" t="n">
        <v>0</v>
      </c>
      <c r="CW382" s="0" t="n">
        <v>0</v>
      </c>
      <c r="CX382" s="0">
        <f>ROUND(Y382*Source!I924,7)</f>
        <v/>
      </c>
      <c r="CY382" s="0">
        <f>AA382</f>
        <v/>
      </c>
      <c r="CZ382" s="0">
        <f>AE382</f>
        <v/>
      </c>
      <c r="DA382" s="0">
        <f>AI382</f>
        <v/>
      </c>
      <c r="DB382" s="0">
        <f>ROUND(ROUND(AT382*CZ382,2),2)</f>
        <v/>
      </c>
      <c r="DC382" s="0">
        <f>ROUND(ROUND(AT382*AG382,2),2)</f>
        <v/>
      </c>
      <c r="DD382" s="0" t="inlineStr"/>
      <c r="DE382" s="0" t="inlineStr"/>
      <c r="DF382" s="0">
        <f>ROUND(ROUND(AE382*AI382,0)*CX382,0)</f>
        <v/>
      </c>
      <c r="DG382" s="0">
        <f>ROUND(ROUND(AF382,0)*CX382,0)</f>
        <v/>
      </c>
      <c r="DH382" s="0">
        <f>ROUND(ROUND(AG382,0)*CX382,0)</f>
        <v/>
      </c>
      <c r="DI382" s="0">
        <f>ROUND(ROUND(AH382,0)*CX382,0)</f>
        <v/>
      </c>
      <c r="DJ382" s="0">
        <f>DF382</f>
        <v/>
      </c>
      <c r="DK382" s="0" t="n">
        <v>0</v>
      </c>
      <c r="DL382" s="0" t="inlineStr"/>
      <c r="DM382" s="0" t="n">
        <v>0</v>
      </c>
      <c r="DN382" s="0" t="inlineStr"/>
      <c r="DO382" s="0" t="n">
        <v>0</v>
      </c>
    </row>
    <row r="383">
      <c r="A383" s="0">
        <f>ROW(Source!A924)</f>
        <v/>
      </c>
      <c r="B383" s="0" t="n">
        <v>78845955</v>
      </c>
      <c r="C383" s="0" t="n">
        <v>78848213</v>
      </c>
      <c r="D383" s="0" t="n">
        <v>29109382</v>
      </c>
      <c r="E383" s="0" t="n">
        <v>1</v>
      </c>
      <c r="F383" s="0" t="n">
        <v>1</v>
      </c>
      <c r="G383" s="0" t="n">
        <v>1</v>
      </c>
      <c r="H383" s="0" t="n">
        <v>3</v>
      </c>
      <c r="I383" s="0" t="inlineStr">
        <is>
          <t>101-0329</t>
        </is>
      </c>
      <c r="J383" s="0" t="inlineStr">
        <is>
          <t>ТССЦ Московской обл., 101-0329, приказ Минстроя России №675/пр от 28.02.2017 № 254/пр</t>
        </is>
      </c>
      <c r="K383" s="0" t="inlineStr">
        <is>
          <t>Клей 88-СА</t>
        </is>
      </c>
      <c r="L383" s="0" t="n">
        <v>1346</v>
      </c>
      <c r="N383" s="0" t="n">
        <v>1009</v>
      </c>
      <c r="O383" s="0" t="inlineStr">
        <is>
          <t>кг</t>
        </is>
      </c>
      <c r="P383" s="0" t="inlineStr">
        <is>
          <t>кг</t>
        </is>
      </c>
      <c r="Q383" s="0" t="n">
        <v>1</v>
      </c>
      <c r="W383" s="0" t="n">
        <v>0</v>
      </c>
      <c r="X383" s="0" t="n">
        <v>342338703</v>
      </c>
      <c r="Y383" s="0">
        <f>AT383</f>
        <v/>
      </c>
      <c r="AA383" s="0" t="n">
        <v>477.06</v>
      </c>
      <c r="AB383" s="0" t="n">
        <v>0</v>
      </c>
      <c r="AC383" s="0" t="n">
        <v>0</v>
      </c>
      <c r="AD383" s="0" t="n">
        <v>0</v>
      </c>
      <c r="AE383" s="0" t="n">
        <v>28.93</v>
      </c>
      <c r="AF383" s="0" t="n">
        <v>0</v>
      </c>
      <c r="AG383" s="0" t="n">
        <v>0</v>
      </c>
      <c r="AH383" s="0" t="n">
        <v>0</v>
      </c>
      <c r="AI383" s="0" t="n">
        <v>16.49</v>
      </c>
      <c r="AJ383" s="0" t="n">
        <v>1</v>
      </c>
      <c r="AK383" s="0" t="n">
        <v>1</v>
      </c>
      <c r="AL383" s="0" t="n">
        <v>1</v>
      </c>
      <c r="AM383" s="0" t="n">
        <v>2</v>
      </c>
      <c r="AN383" s="0" t="n">
        <v>0</v>
      </c>
      <c r="AO383" s="0" t="n">
        <v>1</v>
      </c>
      <c r="AP383" s="0" t="n">
        <v>0</v>
      </c>
      <c r="AQ383" s="0" t="n">
        <v>0</v>
      </c>
      <c r="AR383" s="0" t="n">
        <v>0</v>
      </c>
      <c r="AS383" s="0" t="inlineStr"/>
      <c r="AT383" s="0" t="n">
        <v>0.2</v>
      </c>
      <c r="AU383" s="0" t="inlineStr"/>
      <c r="AV383" s="0" t="n">
        <v>0</v>
      </c>
      <c r="AW383" s="0" t="n">
        <v>2</v>
      </c>
      <c r="AX383" s="0" t="n">
        <v>78848235</v>
      </c>
      <c r="AY383" s="0" t="n">
        <v>1</v>
      </c>
      <c r="AZ383" s="0" t="n">
        <v>0</v>
      </c>
      <c r="BA383" s="0" t="n">
        <v>377</v>
      </c>
      <c r="BB383" s="0" t="n">
        <v>0</v>
      </c>
      <c r="BC383" s="0" t="n">
        <v>0</v>
      </c>
      <c r="BD383" s="0" t="n">
        <v>0</v>
      </c>
      <c r="BE383" s="0" t="n">
        <v>0</v>
      </c>
      <c r="BF383" s="0" t="n">
        <v>0</v>
      </c>
      <c r="BG383" s="0" t="n">
        <v>0</v>
      </c>
      <c r="BH383" s="0" t="n">
        <v>0</v>
      </c>
      <c r="BI383" s="0" t="n">
        <v>0</v>
      </c>
      <c r="BJ383" s="0" t="n">
        <v>0</v>
      </c>
      <c r="BK383" s="0" t="n">
        <v>0</v>
      </c>
      <c r="BL383" s="0" t="n">
        <v>0</v>
      </c>
      <c r="BM383" s="0" t="n">
        <v>0</v>
      </c>
      <c r="BN383" s="0" t="n">
        <v>0</v>
      </c>
      <c r="BO383" s="0" t="n">
        <v>0</v>
      </c>
      <c r="BP383" s="0" t="n">
        <v>0</v>
      </c>
      <c r="BQ383" s="0" t="n">
        <v>0</v>
      </c>
      <c r="BR383" s="0" t="n">
        <v>0</v>
      </c>
      <c r="BS383" s="0" t="n">
        <v>0</v>
      </c>
      <c r="BT383" s="0" t="n">
        <v>0</v>
      </c>
      <c r="BU383" s="0" t="n">
        <v>0</v>
      </c>
      <c r="BV383" s="0" t="n">
        <v>0</v>
      </c>
      <c r="BW383" s="0" t="n">
        <v>0</v>
      </c>
      <c r="CV383" s="0" t="n">
        <v>0</v>
      </c>
      <c r="CW383" s="0" t="n">
        <v>0</v>
      </c>
      <c r="CX383" s="0">
        <f>ROUND(Y383*Source!I924,7)</f>
        <v/>
      </c>
      <c r="CY383" s="0">
        <f>AA383</f>
        <v/>
      </c>
      <c r="CZ383" s="0">
        <f>AE383</f>
        <v/>
      </c>
      <c r="DA383" s="0">
        <f>AI383</f>
        <v/>
      </c>
      <c r="DB383" s="0">
        <f>ROUND(ROUND(AT383*CZ383,2),2)</f>
        <v/>
      </c>
      <c r="DC383" s="0">
        <f>ROUND(ROUND(AT383*AG383,2),2)</f>
        <v/>
      </c>
      <c r="DD383" s="0" t="inlineStr"/>
      <c r="DE383" s="0" t="inlineStr"/>
      <c r="DF383" s="0">
        <f>ROUND(ROUND(AE383*AI383,0)*CX383,0)</f>
        <v/>
      </c>
      <c r="DG383" s="0">
        <f>ROUND(ROUND(AF383,0)*CX383,0)</f>
        <v/>
      </c>
      <c r="DH383" s="0">
        <f>ROUND(ROUND(AG383,0)*CX383,0)</f>
        <v/>
      </c>
      <c r="DI383" s="0">
        <f>ROUND(ROUND(AH383,0)*CX383,0)</f>
        <v/>
      </c>
      <c r="DJ383" s="0">
        <f>DF383</f>
        <v/>
      </c>
      <c r="DK383" s="0" t="n">
        <v>0</v>
      </c>
      <c r="DL383" s="0" t="inlineStr"/>
      <c r="DM383" s="0" t="n">
        <v>0</v>
      </c>
      <c r="DN383" s="0" t="inlineStr"/>
      <c r="DO383" s="0" t="n">
        <v>0</v>
      </c>
    </row>
    <row r="384">
      <c r="A384" s="0">
        <f>ROW(Source!A924)</f>
        <v/>
      </c>
      <c r="B384" s="0" t="n">
        <v>78845955</v>
      </c>
      <c r="C384" s="0" t="n">
        <v>78848213</v>
      </c>
      <c r="D384" s="0" t="n">
        <v>29107972</v>
      </c>
      <c r="E384" s="0" t="n">
        <v>1</v>
      </c>
      <c r="F384" s="0" t="n">
        <v>1</v>
      </c>
      <c r="G384" s="0" t="n">
        <v>1</v>
      </c>
      <c r="H384" s="0" t="n">
        <v>3</v>
      </c>
      <c r="I384" s="0" t="inlineStr">
        <is>
          <t>101-1680</t>
        </is>
      </c>
      <c r="J384" s="0" t="inlineStr">
        <is>
          <t>ТССЦ Московской обл., 101-1680, приказ Минстроя России №675/пр от 28.02.2017 № 254/пр</t>
        </is>
      </c>
      <c r="K384" s="0" t="inlineStr">
        <is>
          <t>Патроны для строительно-монтажного пистолета</t>
        </is>
      </c>
      <c r="L384" s="0" t="n">
        <v>1356</v>
      </c>
      <c r="N384" s="0" t="n">
        <v>1010</v>
      </c>
      <c r="O384" s="0" t="inlineStr">
        <is>
          <t>1000 шт.</t>
        </is>
      </c>
      <c r="P384" s="0" t="inlineStr">
        <is>
          <t>1000 шт.</t>
        </is>
      </c>
      <c r="Q384" s="0" t="n">
        <v>1000</v>
      </c>
      <c r="W384" s="0" t="n">
        <v>0</v>
      </c>
      <c r="X384" s="0" t="n">
        <v>110535374</v>
      </c>
      <c r="Y384" s="0">
        <f>AT384</f>
        <v/>
      </c>
      <c r="AA384" s="0" t="n">
        <v>4642</v>
      </c>
      <c r="AB384" s="0" t="n">
        <v>0</v>
      </c>
      <c r="AC384" s="0" t="n">
        <v>0</v>
      </c>
      <c r="AD384" s="0" t="n">
        <v>0</v>
      </c>
      <c r="AE384" s="0" t="n">
        <v>253.8</v>
      </c>
      <c r="AF384" s="0" t="n">
        <v>0</v>
      </c>
      <c r="AG384" s="0" t="n">
        <v>0</v>
      </c>
      <c r="AH384" s="0" t="n">
        <v>0</v>
      </c>
      <c r="AI384" s="0" t="n">
        <v>18.29</v>
      </c>
      <c r="AJ384" s="0" t="n">
        <v>1</v>
      </c>
      <c r="AK384" s="0" t="n">
        <v>1</v>
      </c>
      <c r="AL384" s="0" t="n">
        <v>1</v>
      </c>
      <c r="AM384" s="0" t="n">
        <v>2</v>
      </c>
      <c r="AN384" s="0" t="n">
        <v>0</v>
      </c>
      <c r="AO384" s="0" t="n">
        <v>1</v>
      </c>
      <c r="AP384" s="0" t="n">
        <v>0</v>
      </c>
      <c r="AQ384" s="0" t="n">
        <v>0</v>
      </c>
      <c r="AR384" s="0" t="n">
        <v>0</v>
      </c>
      <c r="AS384" s="0" t="inlineStr"/>
      <c r="AT384" s="0" t="n">
        <v>0.06900000000000001</v>
      </c>
      <c r="AU384" s="0" t="inlineStr"/>
      <c r="AV384" s="0" t="n">
        <v>0</v>
      </c>
      <c r="AW384" s="0" t="n">
        <v>2</v>
      </c>
      <c r="AX384" s="0" t="n">
        <v>78848236</v>
      </c>
      <c r="AY384" s="0" t="n">
        <v>1</v>
      </c>
      <c r="AZ384" s="0" t="n">
        <v>0</v>
      </c>
      <c r="BA384" s="0" t="n">
        <v>378</v>
      </c>
      <c r="BB384" s="0" t="n">
        <v>0</v>
      </c>
      <c r="BC384" s="0" t="n">
        <v>0</v>
      </c>
      <c r="BD384" s="0" t="n">
        <v>0</v>
      </c>
      <c r="BE384" s="0" t="n">
        <v>0</v>
      </c>
      <c r="BF384" s="0" t="n">
        <v>0</v>
      </c>
      <c r="BG384" s="0" t="n">
        <v>0</v>
      </c>
      <c r="BH384" s="0" t="n">
        <v>0</v>
      </c>
      <c r="BI384" s="0" t="n">
        <v>0</v>
      </c>
      <c r="BJ384" s="0" t="n">
        <v>0</v>
      </c>
      <c r="BK384" s="0" t="n">
        <v>0</v>
      </c>
      <c r="BL384" s="0" t="n">
        <v>0</v>
      </c>
      <c r="BM384" s="0" t="n">
        <v>0</v>
      </c>
      <c r="BN384" s="0" t="n">
        <v>0</v>
      </c>
      <c r="BO384" s="0" t="n">
        <v>0</v>
      </c>
      <c r="BP384" s="0" t="n">
        <v>0</v>
      </c>
      <c r="BQ384" s="0" t="n">
        <v>0</v>
      </c>
      <c r="BR384" s="0" t="n">
        <v>0</v>
      </c>
      <c r="BS384" s="0" t="n">
        <v>0</v>
      </c>
      <c r="BT384" s="0" t="n">
        <v>0</v>
      </c>
      <c r="BU384" s="0" t="n">
        <v>0</v>
      </c>
      <c r="BV384" s="0" t="n">
        <v>0</v>
      </c>
      <c r="BW384" s="0" t="n">
        <v>0</v>
      </c>
      <c r="CV384" s="0" t="n">
        <v>0</v>
      </c>
      <c r="CW384" s="0" t="n">
        <v>0</v>
      </c>
      <c r="CX384" s="0">
        <f>ROUND(Y384*Source!I924,7)</f>
        <v/>
      </c>
      <c r="CY384" s="0">
        <f>AA384</f>
        <v/>
      </c>
      <c r="CZ384" s="0">
        <f>AE384</f>
        <v/>
      </c>
      <c r="DA384" s="0">
        <f>AI384</f>
        <v/>
      </c>
      <c r="DB384" s="0">
        <f>ROUND(ROUND(AT384*CZ384,2),2)</f>
        <v/>
      </c>
      <c r="DC384" s="0">
        <f>ROUND(ROUND(AT384*AG384,2),2)</f>
        <v/>
      </c>
      <c r="DD384" s="0" t="inlineStr"/>
      <c r="DE384" s="0" t="inlineStr"/>
      <c r="DF384" s="0">
        <f>ROUND(ROUND(AE384*AI384,0)*CX384,0)</f>
        <v/>
      </c>
      <c r="DG384" s="0">
        <f>ROUND(ROUND(AF384,0)*CX384,0)</f>
        <v/>
      </c>
      <c r="DH384" s="0">
        <f>ROUND(ROUND(AG384,0)*CX384,0)</f>
        <v/>
      </c>
      <c r="DI384" s="0">
        <f>ROUND(ROUND(AH384,0)*CX384,0)</f>
        <v/>
      </c>
      <c r="DJ384" s="0">
        <f>DF384</f>
        <v/>
      </c>
      <c r="DK384" s="0" t="n">
        <v>0</v>
      </c>
      <c r="DL384" s="0" t="inlineStr"/>
      <c r="DM384" s="0" t="n">
        <v>0</v>
      </c>
      <c r="DN384" s="0" t="inlineStr"/>
      <c r="DO384" s="0" t="n">
        <v>0</v>
      </c>
    </row>
    <row r="385">
      <c r="A385" s="0">
        <f>ROW(Source!A924)</f>
        <v/>
      </c>
      <c r="B385" s="0" t="n">
        <v>78845955</v>
      </c>
      <c r="C385" s="0" t="n">
        <v>78848213</v>
      </c>
      <c r="D385" s="0" t="n">
        <v>29112620</v>
      </c>
      <c r="E385" s="0" t="n">
        <v>1</v>
      </c>
      <c r="F385" s="0" t="n">
        <v>1</v>
      </c>
      <c r="G385" s="0" t="n">
        <v>1</v>
      </c>
      <c r="H385" s="0" t="n">
        <v>3</v>
      </c>
      <c r="I385" s="0" t="inlineStr">
        <is>
          <t>101-1700</t>
        </is>
      </c>
      <c r="J385" s="0" t="inlineStr">
        <is>
          <t>ТССЦ Московской обл., 101-1700, приказ Минстроя России №675/пр от 28.02.2017 № 254/пр</t>
        </is>
      </c>
      <c r="K385" s="0" t="inlineStr">
        <is>
          <t>Наконечники для полиэтиленовых труб</t>
        </is>
      </c>
      <c r="L385" s="0" t="n">
        <v>1346</v>
      </c>
      <c r="N385" s="0" t="n">
        <v>1009</v>
      </c>
      <c r="O385" s="0" t="inlineStr">
        <is>
          <t>кг</t>
        </is>
      </c>
      <c r="P385" s="0" t="inlineStr">
        <is>
          <t>кг</t>
        </is>
      </c>
      <c r="Q385" s="0" t="n">
        <v>1</v>
      </c>
      <c r="W385" s="0" t="n">
        <v>0</v>
      </c>
      <c r="X385" s="0" t="n">
        <v>-2067002353</v>
      </c>
      <c r="Y385" s="0">
        <f>AT385</f>
        <v/>
      </c>
      <c r="AA385" s="0" t="n">
        <v>54.27</v>
      </c>
      <c r="AB385" s="0" t="n">
        <v>0</v>
      </c>
      <c r="AC385" s="0" t="n">
        <v>0</v>
      </c>
      <c r="AD385" s="0" t="n">
        <v>0</v>
      </c>
      <c r="AE385" s="0" t="n">
        <v>25.01</v>
      </c>
      <c r="AF385" s="0" t="n">
        <v>0</v>
      </c>
      <c r="AG385" s="0" t="n">
        <v>0</v>
      </c>
      <c r="AH385" s="0" t="n">
        <v>0</v>
      </c>
      <c r="AI385" s="0" t="n">
        <v>2.17</v>
      </c>
      <c r="AJ385" s="0" t="n">
        <v>1</v>
      </c>
      <c r="AK385" s="0" t="n">
        <v>1</v>
      </c>
      <c r="AL385" s="0" t="n">
        <v>1</v>
      </c>
      <c r="AM385" s="0" t="n">
        <v>2</v>
      </c>
      <c r="AN385" s="0" t="n">
        <v>0</v>
      </c>
      <c r="AO385" s="0" t="n">
        <v>1</v>
      </c>
      <c r="AP385" s="0" t="n">
        <v>0</v>
      </c>
      <c r="AQ385" s="0" t="n">
        <v>0</v>
      </c>
      <c r="AR385" s="0" t="n">
        <v>0</v>
      </c>
      <c r="AS385" s="0" t="inlineStr"/>
      <c r="AT385" s="0" t="n">
        <v>0.38</v>
      </c>
      <c r="AU385" s="0" t="inlineStr"/>
      <c r="AV385" s="0" t="n">
        <v>0</v>
      </c>
      <c r="AW385" s="0" t="n">
        <v>2</v>
      </c>
      <c r="AX385" s="0" t="n">
        <v>78848237</v>
      </c>
      <c r="AY385" s="0" t="n">
        <v>1</v>
      </c>
      <c r="AZ385" s="0" t="n">
        <v>0</v>
      </c>
      <c r="BA385" s="0" t="n">
        <v>379</v>
      </c>
      <c r="BB385" s="0" t="n">
        <v>0</v>
      </c>
      <c r="BC385" s="0" t="n">
        <v>0</v>
      </c>
      <c r="BD385" s="0" t="n">
        <v>0</v>
      </c>
      <c r="BE385" s="0" t="n">
        <v>0</v>
      </c>
      <c r="BF385" s="0" t="n">
        <v>0</v>
      </c>
      <c r="BG385" s="0" t="n">
        <v>0</v>
      </c>
      <c r="BH385" s="0" t="n">
        <v>0</v>
      </c>
      <c r="BI385" s="0" t="n">
        <v>0</v>
      </c>
      <c r="BJ385" s="0" t="n">
        <v>0</v>
      </c>
      <c r="BK385" s="0" t="n">
        <v>0</v>
      </c>
      <c r="BL385" s="0" t="n">
        <v>0</v>
      </c>
      <c r="BM385" s="0" t="n">
        <v>0</v>
      </c>
      <c r="BN385" s="0" t="n">
        <v>0</v>
      </c>
      <c r="BO385" s="0" t="n">
        <v>0</v>
      </c>
      <c r="BP385" s="0" t="n">
        <v>0</v>
      </c>
      <c r="BQ385" s="0" t="n">
        <v>0</v>
      </c>
      <c r="BR385" s="0" t="n">
        <v>0</v>
      </c>
      <c r="BS385" s="0" t="n">
        <v>0</v>
      </c>
      <c r="BT385" s="0" t="n">
        <v>0</v>
      </c>
      <c r="BU385" s="0" t="n">
        <v>0</v>
      </c>
      <c r="BV385" s="0" t="n">
        <v>0</v>
      </c>
      <c r="BW385" s="0" t="n">
        <v>0</v>
      </c>
      <c r="CV385" s="0" t="n">
        <v>0</v>
      </c>
      <c r="CW385" s="0" t="n">
        <v>0</v>
      </c>
      <c r="CX385" s="0">
        <f>ROUND(Y385*Source!I924,7)</f>
        <v/>
      </c>
      <c r="CY385" s="0">
        <f>AA385</f>
        <v/>
      </c>
      <c r="CZ385" s="0">
        <f>AE385</f>
        <v/>
      </c>
      <c r="DA385" s="0">
        <f>AI385</f>
        <v/>
      </c>
      <c r="DB385" s="0">
        <f>ROUND(ROUND(AT385*CZ385,2),2)</f>
        <v/>
      </c>
      <c r="DC385" s="0">
        <f>ROUND(ROUND(AT385*AG385,2),2)</f>
        <v/>
      </c>
      <c r="DD385" s="0" t="inlineStr"/>
      <c r="DE385" s="0" t="inlineStr"/>
      <c r="DF385" s="0">
        <f>ROUND(ROUND(AE385*AI385,0)*CX385,0)</f>
        <v/>
      </c>
      <c r="DG385" s="0">
        <f>ROUND(ROUND(AF385,0)*CX385,0)</f>
        <v/>
      </c>
      <c r="DH385" s="0">
        <f>ROUND(ROUND(AG385,0)*CX385,0)</f>
        <v/>
      </c>
      <c r="DI385" s="0">
        <f>ROUND(ROUND(AH385,0)*CX385,0)</f>
        <v/>
      </c>
      <c r="DJ385" s="0">
        <f>DF385</f>
        <v/>
      </c>
      <c r="DK385" s="0" t="n">
        <v>0</v>
      </c>
      <c r="DL385" s="0" t="inlineStr"/>
      <c r="DM385" s="0" t="n">
        <v>0</v>
      </c>
      <c r="DN385" s="0" t="inlineStr"/>
      <c r="DO385" s="0" t="n">
        <v>0</v>
      </c>
    </row>
    <row r="386">
      <c r="A386" s="0">
        <f>ROW(Source!A924)</f>
        <v/>
      </c>
      <c r="B386" s="0" t="n">
        <v>78845955</v>
      </c>
      <c r="C386" s="0" t="n">
        <v>78848213</v>
      </c>
      <c r="D386" s="0" t="n">
        <v>29122510</v>
      </c>
      <c r="E386" s="0" t="n">
        <v>1</v>
      </c>
      <c r="F386" s="0" t="n">
        <v>1</v>
      </c>
      <c r="G386" s="0" t="n">
        <v>1</v>
      </c>
      <c r="H386" s="0" t="n">
        <v>3</v>
      </c>
      <c r="I386" s="0" t="inlineStr">
        <is>
          <t>113-0473</t>
        </is>
      </c>
      <c r="J386" s="0" t="inlineStr">
        <is>
          <t>ТССЦ Московской обл., 113-0473, приказ Минстроя России №675/пр от 28.02.2017 № 254/пр</t>
        </is>
      </c>
      <c r="K386" s="0" t="inlineStr">
        <is>
          <t>Метиленхлорид</t>
        </is>
      </c>
      <c r="L386" s="0" t="n">
        <v>1346</v>
      </c>
      <c r="N386" s="0" t="n">
        <v>1009</v>
      </c>
      <c r="O386" s="0" t="inlineStr">
        <is>
          <t>кг</t>
        </is>
      </c>
      <c r="P386" s="0" t="inlineStr">
        <is>
          <t>кг</t>
        </is>
      </c>
      <c r="Q386" s="0" t="n">
        <v>1</v>
      </c>
      <c r="W386" s="0" t="n">
        <v>0</v>
      </c>
      <c r="X386" s="0" t="n">
        <v>-773887630</v>
      </c>
      <c r="Y386" s="0">
        <f>AT386</f>
        <v/>
      </c>
      <c r="AA386" s="0" t="n">
        <v>352.8</v>
      </c>
      <c r="AB386" s="0" t="n">
        <v>0</v>
      </c>
      <c r="AC386" s="0" t="n">
        <v>0</v>
      </c>
      <c r="AD386" s="0" t="n">
        <v>0</v>
      </c>
      <c r="AE386" s="0" t="n">
        <v>120</v>
      </c>
      <c r="AF386" s="0" t="n">
        <v>0</v>
      </c>
      <c r="AG386" s="0" t="n">
        <v>0</v>
      </c>
      <c r="AH386" s="0" t="n">
        <v>0</v>
      </c>
      <c r="AI386" s="0" t="n">
        <v>2.94</v>
      </c>
      <c r="AJ386" s="0" t="n">
        <v>1</v>
      </c>
      <c r="AK386" s="0" t="n">
        <v>1</v>
      </c>
      <c r="AL386" s="0" t="n">
        <v>1</v>
      </c>
      <c r="AM386" s="0" t="n">
        <v>2</v>
      </c>
      <c r="AN386" s="0" t="n">
        <v>0</v>
      </c>
      <c r="AO386" s="0" t="n">
        <v>1</v>
      </c>
      <c r="AP386" s="0" t="n">
        <v>0</v>
      </c>
      <c r="AQ386" s="0" t="n">
        <v>0</v>
      </c>
      <c r="AR386" s="0" t="n">
        <v>0</v>
      </c>
      <c r="AS386" s="0" t="inlineStr"/>
      <c r="AT386" s="0" t="n">
        <v>0.25</v>
      </c>
      <c r="AU386" s="0" t="inlineStr"/>
      <c r="AV386" s="0" t="n">
        <v>0</v>
      </c>
      <c r="AW386" s="0" t="n">
        <v>2</v>
      </c>
      <c r="AX386" s="0" t="n">
        <v>78848239</v>
      </c>
      <c r="AY386" s="0" t="n">
        <v>1</v>
      </c>
      <c r="AZ386" s="0" t="n">
        <v>0</v>
      </c>
      <c r="BA386" s="0" t="n">
        <v>381</v>
      </c>
      <c r="BB386" s="0" t="n">
        <v>0</v>
      </c>
      <c r="BC386" s="0" t="n">
        <v>0</v>
      </c>
      <c r="BD386" s="0" t="n">
        <v>0</v>
      </c>
      <c r="BE386" s="0" t="n">
        <v>0</v>
      </c>
      <c r="BF386" s="0" t="n">
        <v>0</v>
      </c>
      <c r="BG386" s="0" t="n">
        <v>0</v>
      </c>
      <c r="BH386" s="0" t="n">
        <v>0</v>
      </c>
      <c r="BI386" s="0" t="n">
        <v>0</v>
      </c>
      <c r="BJ386" s="0" t="n">
        <v>0</v>
      </c>
      <c r="BK386" s="0" t="n">
        <v>0</v>
      </c>
      <c r="BL386" s="0" t="n">
        <v>0</v>
      </c>
      <c r="BM386" s="0" t="n">
        <v>0</v>
      </c>
      <c r="BN386" s="0" t="n">
        <v>0</v>
      </c>
      <c r="BO386" s="0" t="n">
        <v>0</v>
      </c>
      <c r="BP386" s="0" t="n">
        <v>0</v>
      </c>
      <c r="BQ386" s="0" t="n">
        <v>0</v>
      </c>
      <c r="BR386" s="0" t="n">
        <v>0</v>
      </c>
      <c r="BS386" s="0" t="n">
        <v>0</v>
      </c>
      <c r="BT386" s="0" t="n">
        <v>0</v>
      </c>
      <c r="BU386" s="0" t="n">
        <v>0</v>
      </c>
      <c r="BV386" s="0" t="n">
        <v>0</v>
      </c>
      <c r="BW386" s="0" t="n">
        <v>0</v>
      </c>
      <c r="CV386" s="0" t="n">
        <v>0</v>
      </c>
      <c r="CW386" s="0" t="n">
        <v>0</v>
      </c>
      <c r="CX386" s="0">
        <f>ROUND(Y386*Source!I924,7)</f>
        <v/>
      </c>
      <c r="CY386" s="0">
        <f>AA386</f>
        <v/>
      </c>
      <c r="CZ386" s="0">
        <f>AE386</f>
        <v/>
      </c>
      <c r="DA386" s="0">
        <f>AI386</f>
        <v/>
      </c>
      <c r="DB386" s="0">
        <f>ROUND(ROUND(AT386*CZ386,2),2)</f>
        <v/>
      </c>
      <c r="DC386" s="0">
        <f>ROUND(ROUND(AT386*AG386,2),2)</f>
        <v/>
      </c>
      <c r="DD386" s="0" t="inlineStr"/>
      <c r="DE386" s="0" t="inlineStr"/>
      <c r="DF386" s="0">
        <f>ROUND(ROUND(AE386*AI386,0)*CX386,0)</f>
        <v/>
      </c>
      <c r="DG386" s="0">
        <f>ROUND(ROUND(AF386,0)*CX386,0)</f>
        <v/>
      </c>
      <c r="DH386" s="0">
        <f>ROUND(ROUND(AG386,0)*CX386,0)</f>
        <v/>
      </c>
      <c r="DI386" s="0">
        <f>ROUND(ROUND(AH386,0)*CX386,0)</f>
        <v/>
      </c>
      <c r="DJ386" s="0">
        <f>DF386</f>
        <v/>
      </c>
      <c r="DK386" s="0" t="n">
        <v>0</v>
      </c>
      <c r="DL386" s="0" t="inlineStr"/>
      <c r="DM386" s="0" t="n">
        <v>0</v>
      </c>
      <c r="DN386" s="0" t="inlineStr"/>
      <c r="DO386" s="0" t="n">
        <v>0</v>
      </c>
    </row>
    <row r="387">
      <c r="A387" s="0">
        <f>ROW(Source!A924)</f>
        <v/>
      </c>
      <c r="B387" s="0" t="n">
        <v>78845955</v>
      </c>
      <c r="C387" s="0" t="n">
        <v>78848213</v>
      </c>
      <c r="D387" s="0" t="n">
        <v>29149246</v>
      </c>
      <c r="E387" s="0" t="n">
        <v>1</v>
      </c>
      <c r="F387" s="0" t="n">
        <v>1</v>
      </c>
      <c r="G387" s="0" t="n">
        <v>1</v>
      </c>
      <c r="H387" s="0" t="n">
        <v>3</v>
      </c>
      <c r="I387" s="0" t="inlineStr">
        <is>
          <t>405-1601</t>
        </is>
      </c>
      <c r="J387" s="0" t="inlineStr">
        <is>
          <t>ТССЦ Московской обл., 405-1601, приказ Минстроя России №675/пр от 28.02.2017 № 257/пр</t>
        </is>
      </c>
      <c r="K387" s="0" t="inlineStr">
        <is>
          <t>Известь строительная негашеная хлорная, марки А</t>
        </is>
      </c>
      <c r="L387" s="0" t="n">
        <v>1346</v>
      </c>
      <c r="N387" s="0" t="n">
        <v>1009</v>
      </c>
      <c r="O387" s="0" t="inlineStr">
        <is>
          <t>кг</t>
        </is>
      </c>
      <c r="P387" s="0" t="inlineStr">
        <is>
          <t>кг</t>
        </is>
      </c>
      <c r="Q387" s="0" t="n">
        <v>1</v>
      </c>
      <c r="W387" s="0" t="n">
        <v>0</v>
      </c>
      <c r="X387" s="0" t="n">
        <v>-823040862</v>
      </c>
      <c r="Y387" s="0">
        <f>AT387</f>
        <v/>
      </c>
      <c r="AA387" s="0" t="n">
        <v>7.87</v>
      </c>
      <c r="AB387" s="0" t="n">
        <v>0</v>
      </c>
      <c r="AC387" s="0" t="n">
        <v>0</v>
      </c>
      <c r="AD387" s="0" t="n">
        <v>0</v>
      </c>
      <c r="AE387" s="0" t="n">
        <v>2.15</v>
      </c>
      <c r="AF387" s="0" t="n">
        <v>0</v>
      </c>
      <c r="AG387" s="0" t="n">
        <v>0</v>
      </c>
      <c r="AH387" s="0" t="n">
        <v>0</v>
      </c>
      <c r="AI387" s="0" t="n">
        <v>3.66</v>
      </c>
      <c r="AJ387" s="0" t="n">
        <v>1</v>
      </c>
      <c r="AK387" s="0" t="n">
        <v>1</v>
      </c>
      <c r="AL387" s="0" t="n">
        <v>1</v>
      </c>
      <c r="AM387" s="0" t="n">
        <v>2</v>
      </c>
      <c r="AN387" s="0" t="n">
        <v>0</v>
      </c>
      <c r="AO387" s="0" t="n">
        <v>1</v>
      </c>
      <c r="AP387" s="0" t="n">
        <v>0</v>
      </c>
      <c r="AQ387" s="0" t="n">
        <v>0</v>
      </c>
      <c r="AR387" s="0" t="n">
        <v>0</v>
      </c>
      <c r="AS387" s="0" t="inlineStr"/>
      <c r="AT387" s="0" t="n">
        <v>0.0025</v>
      </c>
      <c r="AU387" s="0" t="inlineStr"/>
      <c r="AV387" s="0" t="n">
        <v>0</v>
      </c>
      <c r="AW387" s="0" t="n">
        <v>2</v>
      </c>
      <c r="AX387" s="0" t="n">
        <v>78848242</v>
      </c>
      <c r="AY387" s="0" t="n">
        <v>1</v>
      </c>
      <c r="AZ387" s="0" t="n">
        <v>0</v>
      </c>
      <c r="BA387" s="0" t="n">
        <v>384</v>
      </c>
      <c r="BB387" s="0" t="n">
        <v>0</v>
      </c>
      <c r="BC387" s="0" t="n">
        <v>0</v>
      </c>
      <c r="BD387" s="0" t="n">
        <v>0</v>
      </c>
      <c r="BE387" s="0" t="n">
        <v>0</v>
      </c>
      <c r="BF387" s="0" t="n">
        <v>0</v>
      </c>
      <c r="BG387" s="0" t="n">
        <v>0</v>
      </c>
      <c r="BH387" s="0" t="n">
        <v>0</v>
      </c>
      <c r="BI387" s="0" t="n">
        <v>0</v>
      </c>
      <c r="BJ387" s="0" t="n">
        <v>0</v>
      </c>
      <c r="BK387" s="0" t="n">
        <v>0</v>
      </c>
      <c r="BL387" s="0" t="n">
        <v>0</v>
      </c>
      <c r="BM387" s="0" t="n">
        <v>0</v>
      </c>
      <c r="BN387" s="0" t="n">
        <v>0</v>
      </c>
      <c r="BO387" s="0" t="n">
        <v>0</v>
      </c>
      <c r="BP387" s="0" t="n">
        <v>0</v>
      </c>
      <c r="BQ387" s="0" t="n">
        <v>0</v>
      </c>
      <c r="BR387" s="0" t="n">
        <v>0</v>
      </c>
      <c r="BS387" s="0" t="n">
        <v>0</v>
      </c>
      <c r="BT387" s="0" t="n">
        <v>0</v>
      </c>
      <c r="BU387" s="0" t="n">
        <v>0</v>
      </c>
      <c r="BV387" s="0" t="n">
        <v>0</v>
      </c>
      <c r="BW387" s="0" t="n">
        <v>0</v>
      </c>
      <c r="CV387" s="0" t="n">
        <v>0</v>
      </c>
      <c r="CW387" s="0" t="n">
        <v>0</v>
      </c>
      <c r="CX387" s="0">
        <f>ROUND(Y387*Source!I924,7)</f>
        <v/>
      </c>
      <c r="CY387" s="0">
        <f>AA387</f>
        <v/>
      </c>
      <c r="CZ387" s="0">
        <f>AE387</f>
        <v/>
      </c>
      <c r="DA387" s="0">
        <f>AI387</f>
        <v/>
      </c>
      <c r="DB387" s="0">
        <f>ROUND(ROUND(AT387*CZ387,2),2)</f>
        <v/>
      </c>
      <c r="DC387" s="0">
        <f>ROUND(ROUND(AT387*AG387,2),2)</f>
        <v/>
      </c>
      <c r="DD387" s="0" t="inlineStr"/>
      <c r="DE387" s="0" t="inlineStr"/>
      <c r="DF387" s="0">
        <f>ROUND(ROUND(AE387*AI387,0)*CX387,0)</f>
        <v/>
      </c>
      <c r="DG387" s="0">
        <f>ROUND(ROUND(AF387,0)*CX387,0)</f>
        <v/>
      </c>
      <c r="DH387" s="0">
        <f>ROUND(ROUND(AG387,0)*CX387,0)</f>
        <v/>
      </c>
      <c r="DI387" s="0">
        <f>ROUND(ROUND(AH387,0)*CX387,0)</f>
        <v/>
      </c>
      <c r="DJ387" s="0">
        <f>DF387</f>
        <v/>
      </c>
      <c r="DK387" s="0" t="n">
        <v>0</v>
      </c>
      <c r="DL387" s="0" t="inlineStr"/>
      <c r="DM387" s="0" t="n">
        <v>0</v>
      </c>
      <c r="DN387" s="0" t="inlineStr"/>
      <c r="DO387" s="0" t="n">
        <v>0</v>
      </c>
    </row>
    <row r="388">
      <c r="A388" s="0">
        <f>ROW(Source!A924)</f>
        <v/>
      </c>
      <c r="B388" s="0" t="n">
        <v>78845955</v>
      </c>
      <c r="C388" s="0" t="n">
        <v>78848213</v>
      </c>
      <c r="D388" s="0" t="n">
        <v>29150040</v>
      </c>
      <c r="E388" s="0" t="n">
        <v>1</v>
      </c>
      <c r="F388" s="0" t="n">
        <v>1</v>
      </c>
      <c r="G388" s="0" t="n">
        <v>1</v>
      </c>
      <c r="H388" s="0" t="n">
        <v>3</v>
      </c>
      <c r="I388" s="0" t="inlineStr">
        <is>
          <t>411-0001</t>
        </is>
      </c>
      <c r="J388" s="0" t="inlineStr">
        <is>
          <t>ТССЦ Московской обл., 411-0001, приказ Минстроя России №675/пр от 28.02.2017 № 257/пр</t>
        </is>
      </c>
      <c r="K388" s="0" t="inlineStr">
        <is>
          <t>Вода</t>
        </is>
      </c>
      <c r="L388" s="0" t="n">
        <v>1339</v>
      </c>
      <c r="N388" s="0" t="n">
        <v>1007</v>
      </c>
      <c r="O388" s="0" t="inlineStr">
        <is>
          <t>м3</t>
        </is>
      </c>
      <c r="P388" s="0" t="inlineStr">
        <is>
          <t>м3</t>
        </is>
      </c>
      <c r="Q388" s="0" t="n">
        <v>1</v>
      </c>
      <c r="W388" s="0" t="n">
        <v>0</v>
      </c>
      <c r="X388" s="0" t="n">
        <v>619799737</v>
      </c>
      <c r="Y388" s="0">
        <f>AT388</f>
        <v/>
      </c>
      <c r="AA388" s="0" t="n">
        <v>31.28</v>
      </c>
      <c r="AB388" s="0" t="n">
        <v>0</v>
      </c>
      <c r="AC388" s="0" t="n">
        <v>0</v>
      </c>
      <c r="AD388" s="0" t="n">
        <v>0</v>
      </c>
      <c r="AE388" s="0" t="n">
        <v>2.44</v>
      </c>
      <c r="AF388" s="0" t="n">
        <v>0</v>
      </c>
      <c r="AG388" s="0" t="n">
        <v>0</v>
      </c>
      <c r="AH388" s="0" t="n">
        <v>0</v>
      </c>
      <c r="AI388" s="0" t="n">
        <v>12.82</v>
      </c>
      <c r="AJ388" s="0" t="n">
        <v>1</v>
      </c>
      <c r="AK388" s="0" t="n">
        <v>1</v>
      </c>
      <c r="AL388" s="0" t="n">
        <v>1</v>
      </c>
      <c r="AM388" s="0" t="n">
        <v>2</v>
      </c>
      <c r="AN388" s="0" t="n">
        <v>0</v>
      </c>
      <c r="AO388" s="0" t="n">
        <v>1</v>
      </c>
      <c r="AP388" s="0" t="n">
        <v>0</v>
      </c>
      <c r="AQ388" s="0" t="n">
        <v>0</v>
      </c>
      <c r="AR388" s="0" t="n">
        <v>0</v>
      </c>
      <c r="AS388" s="0" t="inlineStr"/>
      <c r="AT388" s="0" t="n">
        <v>0.74</v>
      </c>
      <c r="AU388" s="0" t="inlineStr"/>
      <c r="AV388" s="0" t="n">
        <v>0</v>
      </c>
      <c r="AW388" s="0" t="n">
        <v>2</v>
      </c>
      <c r="AX388" s="0" t="n">
        <v>78848243</v>
      </c>
      <c r="AY388" s="0" t="n">
        <v>1</v>
      </c>
      <c r="AZ388" s="0" t="n">
        <v>0</v>
      </c>
      <c r="BA388" s="0" t="n">
        <v>385</v>
      </c>
      <c r="BB388" s="0" t="n">
        <v>0</v>
      </c>
      <c r="BC388" s="0" t="n">
        <v>0</v>
      </c>
      <c r="BD388" s="0" t="n">
        <v>0</v>
      </c>
      <c r="BE388" s="0" t="n">
        <v>0</v>
      </c>
      <c r="BF388" s="0" t="n">
        <v>0</v>
      </c>
      <c r="BG388" s="0" t="n">
        <v>0</v>
      </c>
      <c r="BH388" s="0" t="n">
        <v>0</v>
      </c>
      <c r="BI388" s="0" t="n">
        <v>0</v>
      </c>
      <c r="BJ388" s="0" t="n">
        <v>0</v>
      </c>
      <c r="BK388" s="0" t="n">
        <v>0</v>
      </c>
      <c r="BL388" s="0" t="n">
        <v>0</v>
      </c>
      <c r="BM388" s="0" t="n">
        <v>0</v>
      </c>
      <c r="BN388" s="0" t="n">
        <v>0</v>
      </c>
      <c r="BO388" s="0" t="n">
        <v>0</v>
      </c>
      <c r="BP388" s="0" t="n">
        <v>0</v>
      </c>
      <c r="BQ388" s="0" t="n">
        <v>0</v>
      </c>
      <c r="BR388" s="0" t="n">
        <v>0</v>
      </c>
      <c r="BS388" s="0" t="n">
        <v>0</v>
      </c>
      <c r="BT388" s="0" t="n">
        <v>0</v>
      </c>
      <c r="BU388" s="0" t="n">
        <v>0</v>
      </c>
      <c r="BV388" s="0" t="n">
        <v>0</v>
      </c>
      <c r="BW388" s="0" t="n">
        <v>0</v>
      </c>
      <c r="CV388" s="0" t="n">
        <v>0</v>
      </c>
      <c r="CW388" s="0" t="n">
        <v>0</v>
      </c>
      <c r="CX388" s="0">
        <f>ROUND(Y388*Source!I924,7)</f>
        <v/>
      </c>
      <c r="CY388" s="0">
        <f>AA388</f>
        <v/>
      </c>
      <c r="CZ388" s="0">
        <f>AE388</f>
        <v/>
      </c>
      <c r="DA388" s="0">
        <f>AI388</f>
        <v/>
      </c>
      <c r="DB388" s="0">
        <f>ROUND(ROUND(AT388*CZ388,2),2)</f>
        <v/>
      </c>
      <c r="DC388" s="0">
        <f>ROUND(ROUND(AT388*AG388,2),2)</f>
        <v/>
      </c>
      <c r="DD388" s="0" t="inlineStr"/>
      <c r="DE388" s="0" t="inlineStr"/>
      <c r="DF388" s="0">
        <f>ROUND(ROUND(AE388*AI388,0)*CX388,0)</f>
        <v/>
      </c>
      <c r="DG388" s="0">
        <f>ROUND(ROUND(AF388,0)*CX388,0)</f>
        <v/>
      </c>
      <c r="DH388" s="0">
        <f>ROUND(ROUND(AG388,0)*CX388,0)</f>
        <v/>
      </c>
      <c r="DI388" s="0">
        <f>ROUND(ROUND(AH388,0)*CX388,0)</f>
        <v/>
      </c>
      <c r="DJ388" s="0">
        <f>DF388</f>
        <v/>
      </c>
      <c r="DK388" s="0" t="n">
        <v>0</v>
      </c>
      <c r="DL388" s="0" t="inlineStr"/>
      <c r="DM388" s="0" t="n">
        <v>0</v>
      </c>
      <c r="DN388" s="0" t="inlineStr"/>
      <c r="DO388" s="0" t="n">
        <v>0</v>
      </c>
    </row>
    <row r="389">
      <c r="A389" s="0">
        <f>ROW(Source!A924)</f>
        <v/>
      </c>
      <c r="B389" s="0" t="n">
        <v>78845955</v>
      </c>
      <c r="C389" s="0" t="n">
        <v>78848213</v>
      </c>
      <c r="D389" s="0" t="n">
        <v>29158576</v>
      </c>
      <c r="E389" s="0" t="n">
        <v>1</v>
      </c>
      <c r="F389" s="0" t="n">
        <v>1</v>
      </c>
      <c r="G389" s="0" t="n">
        <v>1</v>
      </c>
      <c r="H389" s="0" t="n">
        <v>3</v>
      </c>
      <c r="I389" s="0" t="inlineStr">
        <is>
          <t>507-2971</t>
        </is>
      </c>
      <c r="J389" s="0" t="inlineStr">
        <is>
          <t>ТССЦ Московской обл., 507-2971, приказ Минстроя России №675/пр от 28.02.2017 № 258/пр</t>
        </is>
      </c>
      <c r="K389" s="0" t="inlineStr">
        <is>
          <t>Труба ПЭ 80 SDR 11, наружный диаметр 25 мм (ГОСТ 18599-2001)</t>
        </is>
      </c>
      <c r="L389" s="0" t="n">
        <v>1302</v>
      </c>
      <c r="N389" s="0" t="n">
        <v>1003</v>
      </c>
      <c r="O389" s="0" t="inlineStr">
        <is>
          <t>10 м</t>
        </is>
      </c>
      <c r="P389" s="0" t="inlineStr">
        <is>
          <t>10 м</t>
        </is>
      </c>
      <c r="Q389" s="0" t="n">
        <v>10</v>
      </c>
      <c r="W389" s="0" t="n">
        <v>0</v>
      </c>
      <c r="X389" s="0" t="n">
        <v>1954760295</v>
      </c>
      <c r="Y389" s="0">
        <f>AT389</f>
        <v/>
      </c>
      <c r="AA389" s="0" t="n">
        <v>267.44</v>
      </c>
      <c r="AB389" s="0" t="n">
        <v>0</v>
      </c>
      <c r="AC389" s="0" t="n">
        <v>0</v>
      </c>
      <c r="AD389" s="0" t="n">
        <v>0</v>
      </c>
      <c r="AE389" s="0" t="n">
        <v>39.68</v>
      </c>
      <c r="AF389" s="0" t="n">
        <v>0</v>
      </c>
      <c r="AG389" s="0" t="n">
        <v>0</v>
      </c>
      <c r="AH389" s="0" t="n">
        <v>0</v>
      </c>
      <c r="AI389" s="0" t="n">
        <v>6.74</v>
      </c>
      <c r="AJ389" s="0" t="n">
        <v>1</v>
      </c>
      <c r="AK389" s="0" t="n">
        <v>1</v>
      </c>
      <c r="AL389" s="0" t="n">
        <v>1</v>
      </c>
      <c r="AM389" s="0" t="n">
        <v>2</v>
      </c>
      <c r="AN389" s="0" t="n">
        <v>0</v>
      </c>
      <c r="AO389" s="0" t="n">
        <v>1</v>
      </c>
      <c r="AP389" s="0" t="n">
        <v>0</v>
      </c>
      <c r="AQ389" s="0" t="n">
        <v>0</v>
      </c>
      <c r="AR389" s="0" t="n">
        <v>0</v>
      </c>
      <c r="AS389" s="0" t="inlineStr"/>
      <c r="AT389" s="0" t="n">
        <v>9.289999999999999</v>
      </c>
      <c r="AU389" s="0" t="inlineStr"/>
      <c r="AV389" s="0" t="n">
        <v>0</v>
      </c>
      <c r="AW389" s="0" t="n">
        <v>2</v>
      </c>
      <c r="AX389" s="0" t="n">
        <v>78848244</v>
      </c>
      <c r="AY389" s="0" t="n">
        <v>1</v>
      </c>
      <c r="AZ389" s="0" t="n">
        <v>0</v>
      </c>
      <c r="BA389" s="0" t="n">
        <v>386</v>
      </c>
      <c r="BB389" s="0" t="n">
        <v>0</v>
      </c>
      <c r="BC389" s="0" t="n">
        <v>0</v>
      </c>
      <c r="BD389" s="0" t="n">
        <v>0</v>
      </c>
      <c r="BE389" s="0" t="n">
        <v>0</v>
      </c>
      <c r="BF389" s="0" t="n">
        <v>0</v>
      </c>
      <c r="BG389" s="0" t="n">
        <v>0</v>
      </c>
      <c r="BH389" s="0" t="n">
        <v>0</v>
      </c>
      <c r="BI389" s="0" t="n">
        <v>0</v>
      </c>
      <c r="BJ389" s="0" t="n">
        <v>0</v>
      </c>
      <c r="BK389" s="0" t="n">
        <v>0</v>
      </c>
      <c r="BL389" s="0" t="n">
        <v>0</v>
      </c>
      <c r="BM389" s="0" t="n">
        <v>0</v>
      </c>
      <c r="BN389" s="0" t="n">
        <v>0</v>
      </c>
      <c r="BO389" s="0" t="n">
        <v>0</v>
      </c>
      <c r="BP389" s="0" t="n">
        <v>0</v>
      </c>
      <c r="BQ389" s="0" t="n">
        <v>0</v>
      </c>
      <c r="BR389" s="0" t="n">
        <v>0</v>
      </c>
      <c r="BS389" s="0" t="n">
        <v>0</v>
      </c>
      <c r="BT389" s="0" t="n">
        <v>0</v>
      </c>
      <c r="BU389" s="0" t="n">
        <v>0</v>
      </c>
      <c r="BV389" s="0" t="n">
        <v>0</v>
      </c>
      <c r="BW389" s="0" t="n">
        <v>0</v>
      </c>
      <c r="CV389" s="0" t="n">
        <v>0</v>
      </c>
      <c r="CW389" s="0" t="n">
        <v>0</v>
      </c>
      <c r="CX389" s="0">
        <f>ROUND(Y389*Source!I924,7)</f>
        <v/>
      </c>
      <c r="CY389" s="0">
        <f>AA389</f>
        <v/>
      </c>
      <c r="CZ389" s="0">
        <f>AE389</f>
        <v/>
      </c>
      <c r="DA389" s="0">
        <f>AI389</f>
        <v/>
      </c>
      <c r="DB389" s="0">
        <f>ROUND(ROUND(AT389*CZ389,2),2)</f>
        <v/>
      </c>
      <c r="DC389" s="0">
        <f>ROUND(ROUND(AT389*AG389,2),2)</f>
        <v/>
      </c>
      <c r="DD389" s="0" t="inlineStr"/>
      <c r="DE389" s="0" t="inlineStr"/>
      <c r="DF389" s="0">
        <f>ROUND(ROUND(AE389*AI389,0)*CX389,0)</f>
        <v/>
      </c>
      <c r="DG389" s="0">
        <f>ROUND(ROUND(AF389,0)*CX389,0)</f>
        <v/>
      </c>
      <c r="DH389" s="0">
        <f>ROUND(ROUND(AG389,0)*CX389,0)</f>
        <v/>
      </c>
      <c r="DI389" s="0">
        <f>ROUND(ROUND(AH389,0)*CX389,0)</f>
        <v/>
      </c>
      <c r="DJ389" s="0">
        <f>DF389</f>
        <v/>
      </c>
      <c r="DK389" s="0" t="n">
        <v>0</v>
      </c>
      <c r="DL389" s="0" t="inlineStr"/>
      <c r="DM389" s="0" t="n">
        <v>0</v>
      </c>
      <c r="DN389" s="0" t="inlineStr"/>
      <c r="DO389" s="0" t="n">
        <v>0</v>
      </c>
    </row>
    <row r="390">
      <c r="A390" s="0">
        <f>ROW(Source!A924)</f>
        <v/>
      </c>
      <c r="B390" s="0" t="n">
        <v>78845955</v>
      </c>
      <c r="C390" s="0" t="n">
        <v>78848213</v>
      </c>
      <c r="D390" s="0" t="n">
        <v>29160297</v>
      </c>
      <c r="E390" s="0" t="n">
        <v>1</v>
      </c>
      <c r="F390" s="0" t="n">
        <v>1</v>
      </c>
      <c r="G390" s="0" t="n">
        <v>1</v>
      </c>
      <c r="H390" s="0" t="n">
        <v>3</v>
      </c>
      <c r="I390" s="0" t="inlineStr">
        <is>
          <t>507-3174</t>
        </is>
      </c>
      <c r="J390" s="0" t="inlineStr">
        <is>
          <t>ТССЦ Московской обл., 507-3174, приказ Минстроя России №675/пр от 28.02.2017 № 258/пр</t>
        </is>
      </c>
      <c r="K390" s="0" t="inlineStr">
        <is>
          <t>Угольник 90 град. полипропиленовый диаметром 25 мм</t>
        </is>
      </c>
      <c r="L390" s="0" t="n">
        <v>1358</v>
      </c>
      <c r="N390" s="0" t="n">
        <v>1010</v>
      </c>
      <c r="O390" s="0" t="inlineStr">
        <is>
          <t>10 шт.</t>
        </is>
      </c>
      <c r="P390" s="0" t="inlineStr">
        <is>
          <t>10 шт.</t>
        </is>
      </c>
      <c r="Q390" s="0" t="n">
        <v>10</v>
      </c>
      <c r="W390" s="0" t="n">
        <v>0</v>
      </c>
      <c r="X390" s="0" t="n">
        <v>-1443168068</v>
      </c>
      <c r="Y390" s="0">
        <f>AT390</f>
        <v/>
      </c>
      <c r="AA390" s="0" t="n">
        <v>179.17</v>
      </c>
      <c r="AB390" s="0" t="n">
        <v>0</v>
      </c>
      <c r="AC390" s="0" t="n">
        <v>0</v>
      </c>
      <c r="AD390" s="0" t="n">
        <v>0</v>
      </c>
      <c r="AE390" s="0" t="n">
        <v>20.2</v>
      </c>
      <c r="AF390" s="0" t="n">
        <v>0</v>
      </c>
      <c r="AG390" s="0" t="n">
        <v>0</v>
      </c>
      <c r="AH390" s="0" t="n">
        <v>0</v>
      </c>
      <c r="AI390" s="0" t="n">
        <v>8.869999999999999</v>
      </c>
      <c r="AJ390" s="0" t="n">
        <v>1</v>
      </c>
      <c r="AK390" s="0" t="n">
        <v>1</v>
      </c>
      <c r="AL390" s="0" t="n">
        <v>1</v>
      </c>
      <c r="AM390" s="0" t="n">
        <v>0</v>
      </c>
      <c r="AN390" s="0" t="n">
        <v>0</v>
      </c>
      <c r="AO390" s="0" t="n">
        <v>0</v>
      </c>
      <c r="AP390" s="0" t="n">
        <v>0</v>
      </c>
      <c r="AQ390" s="0" t="n">
        <v>0</v>
      </c>
      <c r="AR390" s="0" t="n">
        <v>0</v>
      </c>
      <c r="AS390" s="0" t="inlineStr"/>
      <c r="AT390" s="0" t="n">
        <v>13.3333333</v>
      </c>
      <c r="AU390" s="0" t="inlineStr"/>
      <c r="AV390" s="0" t="n">
        <v>0</v>
      </c>
      <c r="AW390" s="0" t="n">
        <v>1</v>
      </c>
      <c r="AX390" s="0" t="n">
        <v>-1</v>
      </c>
      <c r="AY390" s="0" t="n">
        <v>0</v>
      </c>
      <c r="AZ390" s="0" t="n">
        <v>0</v>
      </c>
      <c r="BA390" s="0" t="inlineStr"/>
      <c r="BB390" s="0" t="n">
        <v>0</v>
      </c>
      <c r="BC390" s="0" t="n">
        <v>0</v>
      </c>
      <c r="BD390" s="0" t="n">
        <v>0</v>
      </c>
      <c r="BE390" s="0" t="n">
        <v>0</v>
      </c>
      <c r="BF390" s="0" t="n">
        <v>0</v>
      </c>
      <c r="BG390" s="0" t="n">
        <v>0</v>
      </c>
      <c r="BH390" s="0" t="n">
        <v>0</v>
      </c>
      <c r="BI390" s="0" t="n">
        <v>0</v>
      </c>
      <c r="BJ390" s="0" t="n">
        <v>0</v>
      </c>
      <c r="BK390" s="0" t="n">
        <v>0</v>
      </c>
      <c r="BL390" s="0" t="n">
        <v>0</v>
      </c>
      <c r="BM390" s="0" t="n">
        <v>0</v>
      </c>
      <c r="BN390" s="0" t="n">
        <v>0</v>
      </c>
      <c r="BO390" s="0" t="n">
        <v>0</v>
      </c>
      <c r="BP390" s="0" t="n">
        <v>0</v>
      </c>
      <c r="BQ390" s="0" t="n">
        <v>0</v>
      </c>
      <c r="BR390" s="0" t="n">
        <v>0</v>
      </c>
      <c r="BS390" s="0" t="n">
        <v>0</v>
      </c>
      <c r="BT390" s="0" t="n">
        <v>0</v>
      </c>
      <c r="BU390" s="0" t="n">
        <v>0</v>
      </c>
      <c r="BV390" s="0" t="n">
        <v>0</v>
      </c>
      <c r="BW390" s="0" t="n">
        <v>0</v>
      </c>
      <c r="CV390" s="0" t="n">
        <v>0</v>
      </c>
      <c r="CW390" s="0" t="n">
        <v>0</v>
      </c>
      <c r="CX390" s="0">
        <f>ROUND(Y390*Source!I924,7)</f>
        <v/>
      </c>
      <c r="CY390" s="0">
        <f>AA390</f>
        <v/>
      </c>
      <c r="CZ390" s="0">
        <f>AE390</f>
        <v/>
      </c>
      <c r="DA390" s="0">
        <f>AI390</f>
        <v/>
      </c>
      <c r="DB390" s="0">
        <f>ROUND(ROUND(AT390*CZ390,2),2)</f>
        <v/>
      </c>
      <c r="DC390" s="0">
        <f>ROUND(ROUND(AT390*AG390,2),2)</f>
        <v/>
      </c>
      <c r="DD390" s="0" t="inlineStr"/>
      <c r="DE390" s="0" t="inlineStr"/>
      <c r="DF390" s="0">
        <f>ROUND(ROUND(AE390*AI390,0)*CX390,0)</f>
        <v/>
      </c>
      <c r="DG390" s="0">
        <f>ROUND(ROUND(AF390,0)*CX390,0)</f>
        <v/>
      </c>
      <c r="DH390" s="0">
        <f>ROUND(ROUND(AG390,0)*CX390,0)</f>
        <v/>
      </c>
      <c r="DI390" s="0">
        <f>ROUND(ROUND(AH390,0)*CX390,0)</f>
        <v/>
      </c>
      <c r="DJ390" s="0">
        <f>DF390</f>
        <v/>
      </c>
      <c r="DK390" s="0" t="n">
        <v>0</v>
      </c>
      <c r="DL390" s="0" t="inlineStr"/>
      <c r="DM390" s="0" t="n">
        <v>0</v>
      </c>
      <c r="DN390" s="0" t="inlineStr"/>
      <c r="DO390" s="0" t="n">
        <v>0</v>
      </c>
    </row>
    <row r="391">
      <c r="A391" s="0">
        <f>ROW(Source!A924)</f>
        <v/>
      </c>
      <c r="B391" s="0" t="n">
        <v>78845955</v>
      </c>
      <c r="C391" s="0" t="n">
        <v>78848213</v>
      </c>
      <c r="D391" s="0" t="n">
        <v>29160308</v>
      </c>
      <c r="E391" s="0" t="n">
        <v>1</v>
      </c>
      <c r="F391" s="0" t="n">
        <v>1</v>
      </c>
      <c r="G391" s="0" t="n">
        <v>1</v>
      </c>
      <c r="H391" s="0" t="n">
        <v>3</v>
      </c>
      <c r="I391" s="0" t="inlineStr">
        <is>
          <t>507-5002</t>
        </is>
      </c>
      <c r="J391" s="0" t="inlineStr">
        <is>
          <t>ТССЦ Московской обл., 507-5002, приказ Минстроя России №675/пр от 28.02.2017 № 258/пр</t>
        </is>
      </c>
      <c r="K391" s="0" t="inlineStr">
        <is>
          <t>Угольник 45 град. полипропиленовый диаметром 25 мм</t>
        </is>
      </c>
      <c r="L391" s="0" t="n">
        <v>1358</v>
      </c>
      <c r="N391" s="0" t="n">
        <v>1010</v>
      </c>
      <c r="O391" s="0" t="inlineStr">
        <is>
          <t>10 шт.</t>
        </is>
      </c>
      <c r="P391" s="0" t="inlineStr">
        <is>
          <t>10 шт.</t>
        </is>
      </c>
      <c r="Q391" s="0" t="n">
        <v>10</v>
      </c>
      <c r="W391" s="0" t="n">
        <v>0</v>
      </c>
      <c r="X391" s="0" t="n">
        <v>1289447102</v>
      </c>
      <c r="Y391" s="0">
        <f>AT391</f>
        <v/>
      </c>
      <c r="AA391" s="0" t="n">
        <v>170.24</v>
      </c>
      <c r="AB391" s="0" t="n">
        <v>0</v>
      </c>
      <c r="AC391" s="0" t="n">
        <v>0</v>
      </c>
      <c r="AD391" s="0" t="n">
        <v>0</v>
      </c>
      <c r="AE391" s="0" t="n">
        <v>19</v>
      </c>
      <c r="AF391" s="0" t="n">
        <v>0</v>
      </c>
      <c r="AG391" s="0" t="n">
        <v>0</v>
      </c>
      <c r="AH391" s="0" t="n">
        <v>0</v>
      </c>
      <c r="AI391" s="0" t="n">
        <v>8.960000000000001</v>
      </c>
      <c r="AJ391" s="0" t="n">
        <v>1</v>
      </c>
      <c r="AK391" s="0" t="n">
        <v>1</v>
      </c>
      <c r="AL391" s="0" t="n">
        <v>1</v>
      </c>
      <c r="AM391" s="0" t="n">
        <v>0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  <c r="AS391" s="0" t="inlineStr"/>
      <c r="AT391" s="0" t="n">
        <v>200</v>
      </c>
      <c r="AU391" s="0" t="inlineStr"/>
      <c r="AV391" s="0" t="n">
        <v>0</v>
      </c>
      <c r="AW391" s="0" t="n">
        <v>1</v>
      </c>
      <c r="AX391" s="0" t="n">
        <v>-1</v>
      </c>
      <c r="AY391" s="0" t="n">
        <v>0</v>
      </c>
      <c r="AZ391" s="0" t="n">
        <v>0</v>
      </c>
      <c r="BA391" s="0" t="inlineStr"/>
      <c r="BB391" s="0" t="n">
        <v>0</v>
      </c>
      <c r="BC391" s="0" t="n">
        <v>0</v>
      </c>
      <c r="BD391" s="0" t="n">
        <v>0</v>
      </c>
      <c r="BE391" s="0" t="n">
        <v>0</v>
      </c>
      <c r="BF391" s="0" t="n">
        <v>0</v>
      </c>
      <c r="BG391" s="0" t="n">
        <v>0</v>
      </c>
      <c r="BH391" s="0" t="n">
        <v>0</v>
      </c>
      <c r="BI391" s="0" t="n">
        <v>0</v>
      </c>
      <c r="BJ391" s="0" t="n">
        <v>0</v>
      </c>
      <c r="BK391" s="0" t="n">
        <v>0</v>
      </c>
      <c r="BL391" s="0" t="n">
        <v>0</v>
      </c>
      <c r="BM391" s="0" t="n">
        <v>0</v>
      </c>
      <c r="BN391" s="0" t="n">
        <v>0</v>
      </c>
      <c r="BO391" s="0" t="n">
        <v>0</v>
      </c>
      <c r="BP391" s="0" t="n">
        <v>0</v>
      </c>
      <c r="BQ391" s="0" t="n">
        <v>0</v>
      </c>
      <c r="BR391" s="0" t="n">
        <v>0</v>
      </c>
      <c r="BS391" s="0" t="n">
        <v>0</v>
      </c>
      <c r="BT391" s="0" t="n">
        <v>0</v>
      </c>
      <c r="BU391" s="0" t="n">
        <v>0</v>
      </c>
      <c r="BV391" s="0" t="n">
        <v>0</v>
      </c>
      <c r="BW391" s="0" t="n">
        <v>0</v>
      </c>
      <c r="CV391" s="0" t="n">
        <v>0</v>
      </c>
      <c r="CW391" s="0" t="n">
        <v>0</v>
      </c>
      <c r="CX391" s="0">
        <f>ROUND(Y391*Source!I924,7)</f>
        <v/>
      </c>
      <c r="CY391" s="0">
        <f>AA391</f>
        <v/>
      </c>
      <c r="CZ391" s="0">
        <f>AE391</f>
        <v/>
      </c>
      <c r="DA391" s="0">
        <f>AI391</f>
        <v/>
      </c>
      <c r="DB391" s="0">
        <f>ROUND(ROUND(AT391*CZ391,2),2)</f>
        <v/>
      </c>
      <c r="DC391" s="0">
        <f>ROUND(ROUND(AT391*AG391,2),2)</f>
        <v/>
      </c>
      <c r="DD391" s="0" t="inlineStr"/>
      <c r="DE391" s="0" t="inlineStr"/>
      <c r="DF391" s="0">
        <f>ROUND(ROUND(AE391*AI391,0)*CX391,0)</f>
        <v/>
      </c>
      <c r="DG391" s="0">
        <f>ROUND(ROUND(AF391,0)*CX391,0)</f>
        <v/>
      </c>
      <c r="DH391" s="0">
        <f>ROUND(ROUND(AG391,0)*CX391,0)</f>
        <v/>
      </c>
      <c r="DI391" s="0">
        <f>ROUND(ROUND(AH391,0)*CX391,0)</f>
        <v/>
      </c>
      <c r="DJ391" s="0">
        <f>DF391</f>
        <v/>
      </c>
      <c r="DK391" s="0" t="n">
        <v>0</v>
      </c>
      <c r="DL391" s="0" t="inlineStr"/>
      <c r="DM391" s="0" t="n">
        <v>0</v>
      </c>
      <c r="DN391" s="0" t="inlineStr"/>
      <c r="DO391" s="0" t="n">
        <v>0</v>
      </c>
    </row>
    <row r="392">
      <c r="A392" s="0">
        <f>ROW(Source!A924)</f>
        <v/>
      </c>
      <c r="B392" s="0" t="n">
        <v>78845955</v>
      </c>
      <c r="C392" s="0" t="n">
        <v>78848213</v>
      </c>
      <c r="D392" s="0" t="n">
        <v>29159216</v>
      </c>
      <c r="E392" s="0" t="n">
        <v>1</v>
      </c>
      <c r="F392" s="0" t="n">
        <v>1</v>
      </c>
      <c r="G392" s="0" t="n">
        <v>1</v>
      </c>
      <c r="H392" s="0" t="n">
        <v>3</v>
      </c>
      <c r="I392" s="0" t="inlineStr">
        <is>
          <t>507-5056</t>
        </is>
      </c>
      <c r="J392" s="0" t="inlineStr">
        <is>
          <t>ТССЦ Московской обл., 507-5056, приказ Минстроя России №675/пр от 28.02.2017 № 258/пр</t>
        </is>
      </c>
      <c r="K392" s="0" t="inlineStr">
        <is>
          <t>Муфта полипропиленовая переходная диаметром 25х20 мм</t>
        </is>
      </c>
      <c r="L392" s="0" t="n">
        <v>1358</v>
      </c>
      <c r="N392" s="0" t="n">
        <v>1010</v>
      </c>
      <c r="O392" s="0" t="inlineStr">
        <is>
          <t>10 шт.</t>
        </is>
      </c>
      <c r="P392" s="0" t="inlineStr">
        <is>
          <t>10 шт.</t>
        </is>
      </c>
      <c r="Q392" s="0" t="n">
        <v>10</v>
      </c>
      <c r="W392" s="0" t="n">
        <v>0</v>
      </c>
      <c r="X392" s="0" t="n">
        <v>-676915284</v>
      </c>
      <c r="Y392" s="0">
        <f>AT392</f>
        <v/>
      </c>
      <c r="AA392" s="0" t="n">
        <v>59.69</v>
      </c>
      <c r="AB392" s="0" t="n">
        <v>0</v>
      </c>
      <c r="AC392" s="0" t="n">
        <v>0</v>
      </c>
      <c r="AD392" s="0" t="n">
        <v>0</v>
      </c>
      <c r="AE392" s="0" t="n">
        <v>10.1</v>
      </c>
      <c r="AF392" s="0" t="n">
        <v>0</v>
      </c>
      <c r="AG392" s="0" t="n">
        <v>0</v>
      </c>
      <c r="AH392" s="0" t="n">
        <v>0</v>
      </c>
      <c r="AI392" s="0" t="n">
        <v>5.91</v>
      </c>
      <c r="AJ392" s="0" t="n">
        <v>1</v>
      </c>
      <c r="AK392" s="0" t="n">
        <v>1</v>
      </c>
      <c r="AL392" s="0" t="n">
        <v>1</v>
      </c>
      <c r="AM392" s="0" t="n">
        <v>0</v>
      </c>
      <c r="AN392" s="0" t="n">
        <v>0</v>
      </c>
      <c r="AO392" s="0" t="n">
        <v>0</v>
      </c>
      <c r="AP392" s="0" t="n">
        <v>0</v>
      </c>
      <c r="AQ392" s="0" t="n">
        <v>0</v>
      </c>
      <c r="AR392" s="0" t="n">
        <v>0</v>
      </c>
      <c r="AS392" s="0" t="inlineStr"/>
      <c r="AT392" s="0" t="n">
        <v>3.3333333</v>
      </c>
      <c r="AU392" s="0" t="inlineStr"/>
      <c r="AV392" s="0" t="n">
        <v>0</v>
      </c>
      <c r="AW392" s="0" t="n">
        <v>1</v>
      </c>
      <c r="AX392" s="0" t="n">
        <v>-1</v>
      </c>
      <c r="AY392" s="0" t="n">
        <v>0</v>
      </c>
      <c r="AZ392" s="0" t="n">
        <v>0</v>
      </c>
      <c r="BA392" s="0" t="inlineStr"/>
      <c r="BB392" s="0" t="n">
        <v>0</v>
      </c>
      <c r="BC392" s="0" t="n">
        <v>0</v>
      </c>
      <c r="BD392" s="0" t="n">
        <v>0</v>
      </c>
      <c r="BE392" s="0" t="n">
        <v>0</v>
      </c>
      <c r="BF392" s="0" t="n">
        <v>0</v>
      </c>
      <c r="BG392" s="0" t="n">
        <v>0</v>
      </c>
      <c r="BH392" s="0" t="n">
        <v>0</v>
      </c>
      <c r="BI392" s="0" t="n">
        <v>0</v>
      </c>
      <c r="BJ392" s="0" t="n">
        <v>0</v>
      </c>
      <c r="BK392" s="0" t="n">
        <v>0</v>
      </c>
      <c r="BL392" s="0" t="n">
        <v>0</v>
      </c>
      <c r="BM392" s="0" t="n">
        <v>0</v>
      </c>
      <c r="BN392" s="0" t="n">
        <v>0</v>
      </c>
      <c r="BO392" s="0" t="n">
        <v>0</v>
      </c>
      <c r="BP392" s="0" t="n">
        <v>0</v>
      </c>
      <c r="BQ392" s="0" t="n">
        <v>0</v>
      </c>
      <c r="BR392" s="0" t="n">
        <v>0</v>
      </c>
      <c r="BS392" s="0" t="n">
        <v>0</v>
      </c>
      <c r="BT392" s="0" t="n">
        <v>0</v>
      </c>
      <c r="BU392" s="0" t="n">
        <v>0</v>
      </c>
      <c r="BV392" s="0" t="n">
        <v>0</v>
      </c>
      <c r="BW392" s="0" t="n">
        <v>0</v>
      </c>
      <c r="CV392" s="0" t="n">
        <v>0</v>
      </c>
      <c r="CW392" s="0" t="n">
        <v>0</v>
      </c>
      <c r="CX392" s="0">
        <f>ROUND(Y392*Source!I924,7)</f>
        <v/>
      </c>
      <c r="CY392" s="0">
        <f>AA392</f>
        <v/>
      </c>
      <c r="CZ392" s="0">
        <f>AE392</f>
        <v/>
      </c>
      <c r="DA392" s="0">
        <f>AI392</f>
        <v/>
      </c>
      <c r="DB392" s="0">
        <f>ROUND(ROUND(AT392*CZ392,2),2)</f>
        <v/>
      </c>
      <c r="DC392" s="0">
        <f>ROUND(ROUND(AT392*AG392,2),2)</f>
        <v/>
      </c>
      <c r="DD392" s="0" t="inlineStr"/>
      <c r="DE392" s="0" t="inlineStr"/>
      <c r="DF392" s="0">
        <f>ROUND(ROUND(AE392*AI392,0)*CX392,0)</f>
        <v/>
      </c>
      <c r="DG392" s="0">
        <f>ROUND(ROUND(AF392,0)*CX392,0)</f>
        <v/>
      </c>
      <c r="DH392" s="0">
        <f>ROUND(ROUND(AG392,0)*CX392,0)</f>
        <v/>
      </c>
      <c r="DI392" s="0">
        <f>ROUND(ROUND(AH392,0)*CX392,0)</f>
        <v/>
      </c>
      <c r="DJ392" s="0">
        <f>DF392</f>
        <v/>
      </c>
      <c r="DK392" s="0" t="n">
        <v>0</v>
      </c>
      <c r="DL392" s="0" t="inlineStr"/>
      <c r="DM392" s="0" t="n">
        <v>0</v>
      </c>
      <c r="DN392" s="0" t="inlineStr"/>
      <c r="DO392" s="0" t="n">
        <v>0</v>
      </c>
    </row>
    <row r="393">
      <c r="A393" s="0">
        <f>ROW(Source!A1003)</f>
        <v/>
      </c>
      <c r="B393" s="0" t="n">
        <v>78845955</v>
      </c>
      <c r="C393" s="0" t="n">
        <v>78850400</v>
      </c>
      <c r="D393" s="0" t="n">
        <v>18406785</v>
      </c>
      <c r="E393" s="0" t="n">
        <v>1</v>
      </c>
      <c r="F393" s="0" t="n">
        <v>1</v>
      </c>
      <c r="G393" s="0" t="n">
        <v>1</v>
      </c>
      <c r="H393" s="0" t="n">
        <v>1</v>
      </c>
      <c r="I393" s="0" t="inlineStr">
        <is>
          <t>1-1033-90</t>
        </is>
      </c>
      <c r="J393" s="0" t="inlineStr"/>
      <c r="K393" s="0" t="inlineStr">
        <is>
          <t>Рабочий строитель среднего разряда 3,3</t>
        </is>
      </c>
      <c r="L393" s="0" t="n">
        <v>1369</v>
      </c>
      <c r="N393" s="0" t="n">
        <v>1013</v>
      </c>
      <c r="O393" s="0" t="inlineStr">
        <is>
          <t>чел.-ч</t>
        </is>
      </c>
      <c r="P393" s="0" t="inlineStr">
        <is>
          <t>чел.-ч</t>
        </is>
      </c>
      <c r="Q393" s="0" t="n">
        <v>1</v>
      </c>
      <c r="W393" s="0" t="n">
        <v>0</v>
      </c>
      <c r="X393" s="0" t="n">
        <v>645971194</v>
      </c>
      <c r="Y393" s="0">
        <f>AT393</f>
        <v/>
      </c>
      <c r="AA393" s="0" t="n">
        <v>0</v>
      </c>
      <c r="AB393" s="0" t="n">
        <v>0</v>
      </c>
      <c r="AC393" s="0" t="n">
        <v>0</v>
      </c>
      <c r="AD393" s="0" t="n">
        <v>8.859999999999999</v>
      </c>
      <c r="AE393" s="0" t="n">
        <v>0</v>
      </c>
      <c r="AF393" s="0" t="n">
        <v>0</v>
      </c>
      <c r="AG393" s="0" t="n">
        <v>0</v>
      </c>
      <c r="AH393" s="0" t="n">
        <v>8.859999999999999</v>
      </c>
      <c r="AI393" s="0" t="n">
        <v>1</v>
      </c>
      <c r="AJ393" s="0" t="n">
        <v>1</v>
      </c>
      <c r="AK393" s="0" t="n">
        <v>1</v>
      </c>
      <c r="AL393" s="0" t="n">
        <v>1</v>
      </c>
      <c r="AM393" s="0" t="n">
        <v>-2</v>
      </c>
      <c r="AN393" s="0" t="n">
        <v>0</v>
      </c>
      <c r="AO393" s="0" t="n">
        <v>1</v>
      </c>
      <c r="AP393" s="0" t="n">
        <v>0</v>
      </c>
      <c r="AQ393" s="0" t="n">
        <v>0</v>
      </c>
      <c r="AR393" s="0" t="n">
        <v>0</v>
      </c>
      <c r="AS393" s="0" t="inlineStr"/>
      <c r="AT393" s="0" t="n">
        <v>228.35</v>
      </c>
      <c r="AU393" s="0" t="inlineStr"/>
      <c r="AV393" s="0" t="n">
        <v>1</v>
      </c>
      <c r="AW393" s="0" t="n">
        <v>2</v>
      </c>
      <c r="AX393" s="0" t="n">
        <v>78850401</v>
      </c>
      <c r="AY393" s="0" t="n">
        <v>1</v>
      </c>
      <c r="AZ393" s="0" t="n">
        <v>0</v>
      </c>
      <c r="BA393" s="0" t="n">
        <v>387</v>
      </c>
      <c r="BB393" s="0" t="n">
        <v>0</v>
      </c>
      <c r="BC393" s="0" t="n">
        <v>0</v>
      </c>
      <c r="BD393" s="0" t="n">
        <v>0</v>
      </c>
      <c r="BE393" s="0" t="n">
        <v>0</v>
      </c>
      <c r="BF393" s="0" t="n">
        <v>0</v>
      </c>
      <c r="BG393" s="0" t="n">
        <v>0</v>
      </c>
      <c r="BH393" s="0" t="n">
        <v>0</v>
      </c>
      <c r="BI393" s="0" t="n">
        <v>0</v>
      </c>
      <c r="BJ393" s="0" t="n">
        <v>0</v>
      </c>
      <c r="BK393" s="0" t="n">
        <v>0</v>
      </c>
      <c r="BL393" s="0" t="n">
        <v>0</v>
      </c>
      <c r="BM393" s="0" t="n">
        <v>0</v>
      </c>
      <c r="BN393" s="0" t="n">
        <v>0</v>
      </c>
      <c r="BO393" s="0" t="n">
        <v>0</v>
      </c>
      <c r="BP393" s="0" t="n">
        <v>0</v>
      </c>
      <c r="BQ393" s="0" t="n">
        <v>0</v>
      </c>
      <c r="BR393" s="0" t="n">
        <v>0</v>
      </c>
      <c r="BS393" s="0" t="n">
        <v>0</v>
      </c>
      <c r="BT393" s="0" t="n">
        <v>0</v>
      </c>
      <c r="BU393" s="0" t="n">
        <v>0</v>
      </c>
      <c r="BV393" s="0" t="n">
        <v>0</v>
      </c>
      <c r="BW393" s="0" t="n">
        <v>0</v>
      </c>
      <c r="CU393" s="0">
        <f>ROUND(AT393*Source!I1003*AH393*AL393,0)</f>
        <v/>
      </c>
      <c r="CV393" s="0">
        <f>ROUND(Y393*Source!I1003,7)</f>
        <v/>
      </c>
      <c r="CW393" s="0" t="n">
        <v>0</v>
      </c>
      <c r="CX393" s="0">
        <f>ROUND(Y393*Source!I1003,7)</f>
        <v/>
      </c>
      <c r="CY393" s="0">
        <f>AD393</f>
        <v/>
      </c>
      <c r="CZ393" s="0">
        <f>AH393</f>
        <v/>
      </c>
      <c r="DA393" s="0">
        <f>AL393</f>
        <v/>
      </c>
      <c r="DB393" s="0">
        <f>ROUND(ROUND(AT393*CZ393,2),2)</f>
        <v/>
      </c>
      <c r="DC393" s="0">
        <f>ROUND(ROUND(AT393*AG393,2),2)</f>
        <v/>
      </c>
      <c r="DD393" s="0" t="inlineStr"/>
      <c r="DE393" s="0" t="inlineStr"/>
      <c r="DF393" s="0">
        <f>ROUND(ROUND(AE393,0)*CX393,0)</f>
        <v/>
      </c>
      <c r="DG393" s="0">
        <f>ROUND(ROUND(AF393,0)*CX393,0)</f>
        <v/>
      </c>
      <c r="DH393" s="0">
        <f>ROUND(ROUND(AG393,0)*CX393,0)</f>
        <v/>
      </c>
      <c r="DI393" s="0">
        <f>ROUND(ROUND(AH393,0)*CX393,0)</f>
        <v/>
      </c>
      <c r="DJ393" s="0">
        <f>DI393</f>
        <v/>
      </c>
      <c r="DK393" s="0" t="n">
        <v>0</v>
      </c>
      <c r="DL393" s="0" t="inlineStr"/>
      <c r="DM393" s="0" t="n">
        <v>0</v>
      </c>
      <c r="DN393" s="0" t="inlineStr"/>
      <c r="DO393" s="0" t="n">
        <v>0</v>
      </c>
    </row>
    <row r="394">
      <c r="A394" s="0">
        <f>ROW(Source!A1003)</f>
        <v/>
      </c>
      <c r="B394" s="0" t="n">
        <v>78845955</v>
      </c>
      <c r="C394" s="0" t="n">
        <v>78850400</v>
      </c>
      <c r="D394" s="0" t="n">
        <v>121548</v>
      </c>
      <c r="E394" s="0" t="n">
        <v>1</v>
      </c>
      <c r="F394" s="0" t="n">
        <v>1</v>
      </c>
      <c r="G394" s="0" t="n">
        <v>1</v>
      </c>
      <c r="H394" s="0" t="n">
        <v>1</v>
      </c>
      <c r="I394" s="0" t="inlineStr">
        <is>
          <t>2</t>
        </is>
      </c>
      <c r="J394" s="0" t="inlineStr"/>
      <c r="K394" s="0" t="inlineStr">
        <is>
          <t>Затраты труда машинистов</t>
        </is>
      </c>
      <c r="L394" s="0" t="n">
        <v>608254</v>
      </c>
      <c r="N394" s="0" t="n">
        <v>1013</v>
      </c>
      <c r="O394" s="0" t="inlineStr">
        <is>
          <t>чел.час</t>
        </is>
      </c>
      <c r="P394" s="0" t="inlineStr">
        <is>
          <t>чел.час</t>
        </is>
      </c>
      <c r="Q394" s="0" t="n">
        <v>1</v>
      </c>
      <c r="W394" s="0" t="n">
        <v>0</v>
      </c>
      <c r="X394" s="0" t="n">
        <v>-185737400</v>
      </c>
      <c r="Y394" s="0">
        <f>AT394</f>
        <v/>
      </c>
      <c r="AA394" s="0" t="n">
        <v>0</v>
      </c>
      <c r="AB394" s="0" t="n">
        <v>0</v>
      </c>
      <c r="AC394" s="0" t="n">
        <v>0</v>
      </c>
      <c r="AD394" s="0" t="n">
        <v>0</v>
      </c>
      <c r="AE394" s="0" t="n">
        <v>0</v>
      </c>
      <c r="AF394" s="0" t="n">
        <v>0</v>
      </c>
      <c r="AG394" s="0" t="n">
        <v>0</v>
      </c>
      <c r="AH394" s="0" t="n">
        <v>0</v>
      </c>
      <c r="AI394" s="0" t="n">
        <v>1</v>
      </c>
      <c r="AJ394" s="0" t="n">
        <v>1</v>
      </c>
      <c r="AK394" s="0" t="n">
        <v>1</v>
      </c>
      <c r="AL394" s="0" t="n">
        <v>1</v>
      </c>
      <c r="AM394" s="0" t="n">
        <v>-2</v>
      </c>
      <c r="AN394" s="0" t="n">
        <v>0</v>
      </c>
      <c r="AO394" s="0" t="n">
        <v>1</v>
      </c>
      <c r="AP394" s="0" t="n">
        <v>0</v>
      </c>
      <c r="AQ394" s="0" t="n">
        <v>0</v>
      </c>
      <c r="AR394" s="0" t="n">
        <v>0</v>
      </c>
      <c r="AS394" s="0" t="inlineStr"/>
      <c r="AT394" s="0" t="n">
        <v>0.67</v>
      </c>
      <c r="AU394" s="0" t="inlineStr"/>
      <c r="AV394" s="0" t="n">
        <v>2</v>
      </c>
      <c r="AW394" s="0" t="n">
        <v>2</v>
      </c>
      <c r="AX394" s="0" t="n">
        <v>78850402</v>
      </c>
      <c r="AY394" s="0" t="n">
        <v>1</v>
      </c>
      <c r="AZ394" s="0" t="n">
        <v>0</v>
      </c>
      <c r="BA394" s="0" t="n">
        <v>388</v>
      </c>
      <c r="BB394" s="0" t="n">
        <v>0</v>
      </c>
      <c r="BC394" s="0" t="n">
        <v>0</v>
      </c>
      <c r="BD394" s="0" t="n">
        <v>0</v>
      </c>
      <c r="BE394" s="0" t="n">
        <v>0</v>
      </c>
      <c r="BF394" s="0" t="n">
        <v>0</v>
      </c>
      <c r="BG394" s="0" t="n">
        <v>0</v>
      </c>
      <c r="BH394" s="0" t="n">
        <v>0</v>
      </c>
      <c r="BI394" s="0" t="n">
        <v>0</v>
      </c>
      <c r="BJ394" s="0" t="n">
        <v>0</v>
      </c>
      <c r="BK394" s="0" t="n">
        <v>0</v>
      </c>
      <c r="BL394" s="0" t="n">
        <v>0</v>
      </c>
      <c r="BM394" s="0" t="n">
        <v>0</v>
      </c>
      <c r="BN394" s="0" t="n">
        <v>0</v>
      </c>
      <c r="BO394" s="0" t="n">
        <v>0</v>
      </c>
      <c r="BP394" s="0" t="n">
        <v>0</v>
      </c>
      <c r="BQ394" s="0" t="n">
        <v>0</v>
      </c>
      <c r="BR394" s="0" t="n">
        <v>0</v>
      </c>
      <c r="BS394" s="0" t="n">
        <v>0</v>
      </c>
      <c r="BT394" s="0" t="n">
        <v>0</v>
      </c>
      <c r="BU394" s="0" t="n">
        <v>0</v>
      </c>
      <c r="BV394" s="0" t="n">
        <v>0</v>
      </c>
      <c r="BW394" s="0" t="n">
        <v>0</v>
      </c>
      <c r="CV394" s="0" t="n">
        <v>0</v>
      </c>
      <c r="CW394" s="0" t="n">
        <v>0</v>
      </c>
      <c r="CX394" s="0">
        <f>ROUND(Y394*Source!I1003,7)</f>
        <v/>
      </c>
      <c r="CY394" s="0">
        <f>AD394</f>
        <v/>
      </c>
      <c r="CZ394" s="0">
        <f>AH394</f>
        <v/>
      </c>
      <c r="DA394" s="0">
        <f>AL394</f>
        <v/>
      </c>
      <c r="DB394" s="0">
        <f>ROUND(ROUND(AT394*CZ394,2),2)</f>
        <v/>
      </c>
      <c r="DC394" s="0">
        <f>ROUND(ROUND(AT394*AG394,2),2)</f>
        <v/>
      </c>
      <c r="DD394" s="0" t="inlineStr"/>
      <c r="DE394" s="0" t="inlineStr"/>
      <c r="DF394" s="0">
        <f>ROUND(ROUND(AE394,0)*CX394,0)</f>
        <v/>
      </c>
      <c r="DG394" s="0">
        <f>ROUND(ROUND(AF394,0)*CX394,0)</f>
        <v/>
      </c>
      <c r="DH394" s="0">
        <f>ROUND(ROUND(AG394,0)*CX394,0)</f>
        <v/>
      </c>
      <c r="DI394" s="0">
        <f>ROUND(ROUND(AH394,0)*CX394,0)</f>
        <v/>
      </c>
      <c r="DJ394" s="0">
        <f>DI394</f>
        <v/>
      </c>
      <c r="DK394" s="0" t="n">
        <v>0</v>
      </c>
      <c r="DL394" s="0" t="inlineStr"/>
      <c r="DM394" s="0" t="n">
        <v>0</v>
      </c>
      <c r="DN394" s="0" t="inlineStr"/>
      <c r="DO394" s="0" t="n">
        <v>0</v>
      </c>
    </row>
    <row r="395">
      <c r="A395" s="0">
        <f>ROW(Source!A1003)</f>
        <v/>
      </c>
      <c r="B395" s="0" t="n">
        <v>78845955</v>
      </c>
      <c r="C395" s="0" t="n">
        <v>78850400</v>
      </c>
      <c r="D395" s="0" t="n">
        <v>29172556</v>
      </c>
      <c r="E395" s="0" t="n">
        <v>1</v>
      </c>
      <c r="F395" s="0" t="n">
        <v>1</v>
      </c>
      <c r="G395" s="0" t="n">
        <v>1</v>
      </c>
      <c r="H395" s="0" t="n">
        <v>2</v>
      </c>
      <c r="I395" s="0" t="inlineStr">
        <is>
          <t>030954</t>
        </is>
      </c>
      <c r="J395" s="0" t="inlineStr">
        <is>
          <t>ТСЭМ Московской обл., 030954, приказ Минстроя России №675/пр от 28.02.2017 № 264/пр</t>
        </is>
      </c>
      <c r="K395" s="0" t="inlineStr">
        <is>
          <t>Подъемники грузоподъемностью до 500 кг одномачтовые, высота подъема 45 м</t>
        </is>
      </c>
      <c r="L395" s="0" t="n">
        <v>1368</v>
      </c>
      <c r="N395" s="0" t="n">
        <v>1011</v>
      </c>
      <c r="O395" s="0" t="inlineStr">
        <is>
          <t>маш.-ч</t>
        </is>
      </c>
      <c r="P395" s="0" t="inlineStr">
        <is>
          <t>маш.-ч</t>
        </is>
      </c>
      <c r="Q395" s="0" t="n">
        <v>1</v>
      </c>
      <c r="W395" s="0" t="n">
        <v>0</v>
      </c>
      <c r="X395" s="0" t="n">
        <v>344519037</v>
      </c>
      <c r="Y395" s="0">
        <f>AT395</f>
        <v/>
      </c>
      <c r="AA395" s="0" t="n">
        <v>0</v>
      </c>
      <c r="AB395" s="0" t="n">
        <v>728.98</v>
      </c>
      <c r="AC395" s="0" t="n">
        <v>705.38</v>
      </c>
      <c r="AD395" s="0" t="n">
        <v>0</v>
      </c>
      <c r="AE395" s="0" t="n">
        <v>0</v>
      </c>
      <c r="AF395" s="0" t="n">
        <v>31.26</v>
      </c>
      <c r="AG395" s="0" t="n">
        <v>13.5</v>
      </c>
      <c r="AH395" s="0" t="n">
        <v>0</v>
      </c>
      <c r="AI395" s="0" t="n">
        <v>1</v>
      </c>
      <c r="AJ395" s="0" t="n">
        <v>23.32</v>
      </c>
      <c r="AK395" s="0" t="n">
        <v>52.25</v>
      </c>
      <c r="AL395" s="0" t="n">
        <v>1</v>
      </c>
      <c r="AM395" s="0" t="n">
        <v>2</v>
      </c>
      <c r="AN395" s="0" t="n">
        <v>0</v>
      </c>
      <c r="AO395" s="0" t="n">
        <v>1</v>
      </c>
      <c r="AP395" s="0" t="n">
        <v>0</v>
      </c>
      <c r="AQ395" s="0" t="n">
        <v>0</v>
      </c>
      <c r="AR395" s="0" t="n">
        <v>0</v>
      </c>
      <c r="AS395" s="0" t="inlineStr"/>
      <c r="AT395" s="0" t="n">
        <v>0.67</v>
      </c>
      <c r="AU395" s="0" t="inlineStr"/>
      <c r="AV395" s="0" t="n">
        <v>0</v>
      </c>
      <c r="AW395" s="0" t="n">
        <v>2</v>
      </c>
      <c r="AX395" s="0" t="n">
        <v>78850403</v>
      </c>
      <c r="AY395" s="0" t="n">
        <v>1</v>
      </c>
      <c r="AZ395" s="0" t="n">
        <v>0</v>
      </c>
      <c r="BA395" s="0" t="n">
        <v>389</v>
      </c>
      <c r="BB395" s="0" t="n">
        <v>0</v>
      </c>
      <c r="BC395" s="0" t="n">
        <v>0</v>
      </c>
      <c r="BD395" s="0" t="n">
        <v>0</v>
      </c>
      <c r="BE395" s="0" t="n">
        <v>0</v>
      </c>
      <c r="BF395" s="0" t="n">
        <v>0</v>
      </c>
      <c r="BG395" s="0" t="n">
        <v>0</v>
      </c>
      <c r="BH395" s="0" t="n">
        <v>0</v>
      </c>
      <c r="BI395" s="0" t="n">
        <v>0</v>
      </c>
      <c r="BJ395" s="0" t="n">
        <v>0</v>
      </c>
      <c r="BK395" s="0" t="n">
        <v>0</v>
      </c>
      <c r="BL395" s="0" t="n">
        <v>0</v>
      </c>
      <c r="BM395" s="0" t="n">
        <v>0</v>
      </c>
      <c r="BN395" s="0" t="n">
        <v>0</v>
      </c>
      <c r="BO395" s="0" t="n">
        <v>0</v>
      </c>
      <c r="BP395" s="0" t="n">
        <v>0</v>
      </c>
      <c r="BQ395" s="0" t="n">
        <v>0</v>
      </c>
      <c r="BR395" s="0" t="n">
        <v>0</v>
      </c>
      <c r="BS395" s="0" t="n">
        <v>0</v>
      </c>
      <c r="BT395" s="0" t="n">
        <v>0</v>
      </c>
      <c r="BU395" s="0" t="n">
        <v>0</v>
      </c>
      <c r="BV395" s="0" t="n">
        <v>0</v>
      </c>
      <c r="BW395" s="0" t="n">
        <v>0</v>
      </c>
      <c r="CV395" s="0" t="n">
        <v>0</v>
      </c>
      <c r="CW395" s="0">
        <f>ROUND(Y395*Source!I1003*DO395,7)</f>
        <v/>
      </c>
      <c r="CX395" s="0">
        <f>ROUND(Y395*Source!I1003,7)</f>
        <v/>
      </c>
      <c r="CY395" s="0">
        <f>AB395</f>
        <v/>
      </c>
      <c r="CZ395" s="0">
        <f>AF395</f>
        <v/>
      </c>
      <c r="DA395" s="0">
        <f>AJ395</f>
        <v/>
      </c>
      <c r="DB395" s="0">
        <f>ROUND(ROUND(AT395*CZ395,2),2)</f>
        <v/>
      </c>
      <c r="DC395" s="0">
        <f>ROUND(ROUND(AT395*AG395,2),2)</f>
        <v/>
      </c>
      <c r="DD395" s="0" t="inlineStr"/>
      <c r="DE395" s="0" t="inlineStr"/>
      <c r="DF395" s="0">
        <f>ROUND(ROUND(AE395,0)*CX395,0)</f>
        <v/>
      </c>
      <c r="DG395" s="0">
        <f>ROUND(ROUND(AF395*AJ395,0)*CX395,0)</f>
        <v/>
      </c>
      <c r="DH395" s="0">
        <f>ROUND(ROUND(AG395*AK395,0)*CX395,0)</f>
        <v/>
      </c>
      <c r="DI395" s="0">
        <f>ROUND(ROUND(AH395,0)*CX395,0)</f>
        <v/>
      </c>
      <c r="DJ395" s="0">
        <f>DG395</f>
        <v/>
      </c>
      <c r="DK395" s="0" t="n">
        <v>0</v>
      </c>
      <c r="DL395" s="0" t="inlineStr"/>
      <c r="DM395" s="0" t="n">
        <v>0</v>
      </c>
      <c r="DN395" s="0" t="inlineStr"/>
      <c r="DO395" s="0" t="n">
        <v>0</v>
      </c>
    </row>
    <row r="396">
      <c r="A396" s="0">
        <f>ROW(Source!A1003)</f>
        <v/>
      </c>
      <c r="B396" s="0" t="n">
        <v>78845955</v>
      </c>
      <c r="C396" s="0" t="n">
        <v>78850400</v>
      </c>
      <c r="D396" s="0" t="n">
        <v>29145213</v>
      </c>
      <c r="E396" s="0" t="n">
        <v>1</v>
      </c>
      <c r="F396" s="0" t="n">
        <v>1</v>
      </c>
      <c r="G396" s="0" t="n">
        <v>1</v>
      </c>
      <c r="H396" s="0" t="n">
        <v>3</v>
      </c>
      <c r="I396" s="0" t="inlineStr">
        <is>
          <t>402-0083</t>
        </is>
      </c>
      <c r="J396" s="0" t="inlineStr">
        <is>
          <t>ТССЦ Московской обл., 402-0083, приказ Минстроя России №675/пр от 28.02.2017 № 257/пр</t>
        </is>
      </c>
      <c r="K396" s="0" t="inlineStr">
        <is>
          <t>Раствор готовый отделочный тяжелый, цементно-известковый 1:1:6</t>
        </is>
      </c>
      <c r="L396" s="0" t="n">
        <v>1339</v>
      </c>
      <c r="N396" s="0" t="n">
        <v>1007</v>
      </c>
      <c r="O396" s="0" t="inlineStr">
        <is>
          <t>м3</t>
        </is>
      </c>
      <c r="P396" s="0" t="inlineStr">
        <is>
          <t>м3</t>
        </is>
      </c>
      <c r="Q396" s="0" t="n">
        <v>1</v>
      </c>
      <c r="W396" s="0" t="n">
        <v>0</v>
      </c>
      <c r="X396" s="0" t="n">
        <v>298602793</v>
      </c>
      <c r="Y396" s="0">
        <f>AT396</f>
        <v/>
      </c>
      <c r="AA396" s="0" t="n">
        <v>5246.23</v>
      </c>
      <c r="AB396" s="0" t="n">
        <v>0</v>
      </c>
      <c r="AC396" s="0" t="n">
        <v>0</v>
      </c>
      <c r="AD396" s="0" t="n">
        <v>0</v>
      </c>
      <c r="AE396" s="0" t="n">
        <v>517.89</v>
      </c>
      <c r="AF396" s="0" t="n">
        <v>0</v>
      </c>
      <c r="AG396" s="0" t="n">
        <v>0</v>
      </c>
      <c r="AH396" s="0" t="n">
        <v>0</v>
      </c>
      <c r="AI396" s="0" t="n">
        <v>10.13</v>
      </c>
      <c r="AJ396" s="0" t="n">
        <v>1</v>
      </c>
      <c r="AK396" s="0" t="n">
        <v>1</v>
      </c>
      <c r="AL396" s="0" t="n">
        <v>1</v>
      </c>
      <c r="AM396" s="0" t="n">
        <v>2</v>
      </c>
      <c r="AN396" s="0" t="n">
        <v>0</v>
      </c>
      <c r="AO396" s="0" t="n">
        <v>1</v>
      </c>
      <c r="AP396" s="0" t="n">
        <v>0</v>
      </c>
      <c r="AQ396" s="0" t="n">
        <v>0</v>
      </c>
      <c r="AR396" s="0" t="n">
        <v>0</v>
      </c>
      <c r="AS396" s="0" t="inlineStr"/>
      <c r="AT396" s="0" t="n">
        <v>2.2</v>
      </c>
      <c r="AU396" s="0" t="inlineStr"/>
      <c r="AV396" s="0" t="n">
        <v>0</v>
      </c>
      <c r="AW396" s="0" t="n">
        <v>2</v>
      </c>
      <c r="AX396" s="0" t="n">
        <v>78850404</v>
      </c>
      <c r="AY396" s="0" t="n">
        <v>1</v>
      </c>
      <c r="AZ396" s="0" t="n">
        <v>0</v>
      </c>
      <c r="BA396" s="0" t="n">
        <v>390</v>
      </c>
      <c r="BB396" s="0" t="n">
        <v>0</v>
      </c>
      <c r="BC396" s="0" t="n">
        <v>0</v>
      </c>
      <c r="BD396" s="0" t="n">
        <v>0</v>
      </c>
      <c r="BE396" s="0" t="n">
        <v>0</v>
      </c>
      <c r="BF396" s="0" t="n">
        <v>0</v>
      </c>
      <c r="BG396" s="0" t="n">
        <v>0</v>
      </c>
      <c r="BH396" s="0" t="n">
        <v>0</v>
      </c>
      <c r="BI396" s="0" t="n">
        <v>0</v>
      </c>
      <c r="BJ396" s="0" t="n">
        <v>0</v>
      </c>
      <c r="BK396" s="0" t="n">
        <v>0</v>
      </c>
      <c r="BL396" s="0" t="n">
        <v>0</v>
      </c>
      <c r="BM396" s="0" t="n">
        <v>0</v>
      </c>
      <c r="BN396" s="0" t="n">
        <v>0</v>
      </c>
      <c r="BO396" s="0" t="n">
        <v>0</v>
      </c>
      <c r="BP396" s="0" t="n">
        <v>0</v>
      </c>
      <c r="BQ396" s="0" t="n">
        <v>0</v>
      </c>
      <c r="BR396" s="0" t="n">
        <v>0</v>
      </c>
      <c r="BS396" s="0" t="n">
        <v>0</v>
      </c>
      <c r="BT396" s="0" t="n">
        <v>0</v>
      </c>
      <c r="BU396" s="0" t="n">
        <v>0</v>
      </c>
      <c r="BV396" s="0" t="n">
        <v>0</v>
      </c>
      <c r="BW396" s="0" t="n">
        <v>0</v>
      </c>
      <c r="CV396" s="0" t="n">
        <v>0</v>
      </c>
      <c r="CW396" s="0" t="n">
        <v>0</v>
      </c>
      <c r="CX396" s="0">
        <f>ROUND(Y396*Source!I1003,7)</f>
        <v/>
      </c>
      <c r="CY396" s="0">
        <f>AA396</f>
        <v/>
      </c>
      <c r="CZ396" s="0">
        <f>AE396</f>
        <v/>
      </c>
      <c r="DA396" s="0">
        <f>AI396</f>
        <v/>
      </c>
      <c r="DB396" s="0">
        <f>ROUND(ROUND(AT396*CZ396,2),2)</f>
        <v/>
      </c>
      <c r="DC396" s="0">
        <f>ROUND(ROUND(AT396*AG396,2),2)</f>
        <v/>
      </c>
      <c r="DD396" s="0" t="inlineStr"/>
      <c r="DE396" s="0" t="inlineStr"/>
      <c r="DF396" s="0">
        <f>ROUND(ROUND(AE396*AI396,0)*CX396,0)</f>
        <v/>
      </c>
      <c r="DG396" s="0">
        <f>ROUND(ROUND(AF396,0)*CX396,0)</f>
        <v/>
      </c>
      <c r="DH396" s="0">
        <f>ROUND(ROUND(AG396,0)*CX396,0)</f>
        <v/>
      </c>
      <c r="DI396" s="0">
        <f>ROUND(ROUND(AH396,0)*CX396,0)</f>
        <v/>
      </c>
      <c r="DJ396" s="0">
        <f>DF396</f>
        <v/>
      </c>
      <c r="DK396" s="0" t="n">
        <v>0</v>
      </c>
      <c r="DL396" s="0" t="inlineStr"/>
      <c r="DM396" s="0" t="n">
        <v>0</v>
      </c>
      <c r="DN396" s="0" t="inlineStr"/>
      <c r="DO396" s="0" t="n">
        <v>0</v>
      </c>
    </row>
    <row r="397">
      <c r="A397" s="0">
        <f>ROW(Source!A1003)</f>
        <v/>
      </c>
      <c r="B397" s="0" t="n">
        <v>78845955</v>
      </c>
      <c r="C397" s="0" t="n">
        <v>78850400</v>
      </c>
      <c r="D397" s="0" t="n">
        <v>29150040</v>
      </c>
      <c r="E397" s="0" t="n">
        <v>1</v>
      </c>
      <c r="F397" s="0" t="n">
        <v>1</v>
      </c>
      <c r="G397" s="0" t="n">
        <v>1</v>
      </c>
      <c r="H397" s="0" t="n">
        <v>3</v>
      </c>
      <c r="I397" s="0" t="inlineStr">
        <is>
          <t>411-0001</t>
        </is>
      </c>
      <c r="J397" s="0" t="inlineStr">
        <is>
          <t>ТССЦ Московской обл., 411-0001, приказ Минстроя России №675/пр от 28.02.2017 № 257/пр</t>
        </is>
      </c>
      <c r="K397" s="0" t="inlineStr">
        <is>
          <t>Вода</t>
        </is>
      </c>
      <c r="L397" s="0" t="n">
        <v>1339</v>
      </c>
      <c r="N397" s="0" t="n">
        <v>1007</v>
      </c>
      <c r="O397" s="0" t="inlineStr">
        <is>
          <t>м3</t>
        </is>
      </c>
      <c r="P397" s="0" t="inlineStr">
        <is>
          <t>м3</t>
        </is>
      </c>
      <c r="Q397" s="0" t="n">
        <v>1</v>
      </c>
      <c r="W397" s="0" t="n">
        <v>0</v>
      </c>
      <c r="X397" s="0" t="n">
        <v>619799737</v>
      </c>
      <c r="Y397" s="0">
        <f>AT397</f>
        <v/>
      </c>
      <c r="AA397" s="0" t="n">
        <v>31.28</v>
      </c>
      <c r="AB397" s="0" t="n">
        <v>0</v>
      </c>
      <c r="AC397" s="0" t="n">
        <v>0</v>
      </c>
      <c r="AD397" s="0" t="n">
        <v>0</v>
      </c>
      <c r="AE397" s="0" t="n">
        <v>2.44</v>
      </c>
      <c r="AF397" s="0" t="n">
        <v>0</v>
      </c>
      <c r="AG397" s="0" t="n">
        <v>0</v>
      </c>
      <c r="AH397" s="0" t="n">
        <v>0</v>
      </c>
      <c r="AI397" s="0" t="n">
        <v>12.82</v>
      </c>
      <c r="AJ397" s="0" t="n">
        <v>1</v>
      </c>
      <c r="AK397" s="0" t="n">
        <v>1</v>
      </c>
      <c r="AL397" s="0" t="n">
        <v>1</v>
      </c>
      <c r="AM397" s="0" t="n">
        <v>2</v>
      </c>
      <c r="AN397" s="0" t="n">
        <v>0</v>
      </c>
      <c r="AO397" s="0" t="n">
        <v>1</v>
      </c>
      <c r="AP397" s="0" t="n">
        <v>0</v>
      </c>
      <c r="AQ397" s="0" t="n">
        <v>0</v>
      </c>
      <c r="AR397" s="0" t="n">
        <v>0</v>
      </c>
      <c r="AS397" s="0" t="inlineStr"/>
      <c r="AT397" s="0" t="n">
        <v>0.35</v>
      </c>
      <c r="AU397" s="0" t="inlineStr"/>
      <c r="AV397" s="0" t="n">
        <v>0</v>
      </c>
      <c r="AW397" s="0" t="n">
        <v>2</v>
      </c>
      <c r="AX397" s="0" t="n">
        <v>78850405</v>
      </c>
      <c r="AY397" s="0" t="n">
        <v>1</v>
      </c>
      <c r="AZ397" s="0" t="n">
        <v>0</v>
      </c>
      <c r="BA397" s="0" t="n">
        <v>391</v>
      </c>
      <c r="BB397" s="0" t="n">
        <v>0</v>
      </c>
      <c r="BC397" s="0" t="n">
        <v>0</v>
      </c>
      <c r="BD397" s="0" t="n">
        <v>0</v>
      </c>
      <c r="BE397" s="0" t="n">
        <v>0</v>
      </c>
      <c r="BF397" s="0" t="n">
        <v>0</v>
      </c>
      <c r="BG397" s="0" t="n">
        <v>0</v>
      </c>
      <c r="BH397" s="0" t="n">
        <v>0</v>
      </c>
      <c r="BI397" s="0" t="n">
        <v>0</v>
      </c>
      <c r="BJ397" s="0" t="n">
        <v>0</v>
      </c>
      <c r="BK397" s="0" t="n">
        <v>0</v>
      </c>
      <c r="BL397" s="0" t="n">
        <v>0</v>
      </c>
      <c r="BM397" s="0" t="n">
        <v>0</v>
      </c>
      <c r="BN397" s="0" t="n">
        <v>0</v>
      </c>
      <c r="BO397" s="0" t="n">
        <v>0</v>
      </c>
      <c r="BP397" s="0" t="n">
        <v>0</v>
      </c>
      <c r="BQ397" s="0" t="n">
        <v>0</v>
      </c>
      <c r="BR397" s="0" t="n">
        <v>0</v>
      </c>
      <c r="BS397" s="0" t="n">
        <v>0</v>
      </c>
      <c r="BT397" s="0" t="n">
        <v>0</v>
      </c>
      <c r="BU397" s="0" t="n">
        <v>0</v>
      </c>
      <c r="BV397" s="0" t="n">
        <v>0</v>
      </c>
      <c r="BW397" s="0" t="n">
        <v>0</v>
      </c>
      <c r="CV397" s="0" t="n">
        <v>0</v>
      </c>
      <c r="CW397" s="0" t="n">
        <v>0</v>
      </c>
      <c r="CX397" s="0">
        <f>ROUND(Y397*Source!I1003,7)</f>
        <v/>
      </c>
      <c r="CY397" s="0">
        <f>AA397</f>
        <v/>
      </c>
      <c r="CZ397" s="0">
        <f>AE397</f>
        <v/>
      </c>
      <c r="DA397" s="0">
        <f>AI397</f>
        <v/>
      </c>
      <c r="DB397" s="0">
        <f>ROUND(ROUND(AT397*CZ397,2),2)</f>
        <v/>
      </c>
      <c r="DC397" s="0">
        <f>ROUND(ROUND(AT397*AG397,2),2)</f>
        <v/>
      </c>
      <c r="DD397" s="0" t="inlineStr"/>
      <c r="DE397" s="0" t="inlineStr"/>
      <c r="DF397" s="0">
        <f>ROUND(ROUND(AE397*AI397,0)*CX397,0)</f>
        <v/>
      </c>
      <c r="DG397" s="0">
        <f>ROUND(ROUND(AF397,0)*CX397,0)</f>
        <v/>
      </c>
      <c r="DH397" s="0">
        <f>ROUND(ROUND(AG397,0)*CX397,0)</f>
        <v/>
      </c>
      <c r="DI397" s="0">
        <f>ROUND(ROUND(AH397,0)*CX397,0)</f>
        <v/>
      </c>
      <c r="DJ397" s="0">
        <f>DF397</f>
        <v/>
      </c>
      <c r="DK397" s="0" t="n">
        <v>0</v>
      </c>
      <c r="DL397" s="0" t="inlineStr"/>
      <c r="DM397" s="0" t="n">
        <v>0</v>
      </c>
      <c r="DN397" s="0" t="inlineStr"/>
      <c r="DO397" s="0" t="n">
        <v>0</v>
      </c>
    </row>
    <row r="398">
      <c r="A398" s="0">
        <f>ROW(Source!A1003)</f>
        <v/>
      </c>
      <c r="B398" s="0" t="n">
        <v>78845955</v>
      </c>
      <c r="C398" s="0" t="n">
        <v>78850400</v>
      </c>
      <c r="D398" s="0" t="n">
        <v>29164349</v>
      </c>
      <c r="E398" s="0" t="n">
        <v>1</v>
      </c>
      <c r="F398" s="0" t="n">
        <v>1</v>
      </c>
      <c r="G398" s="0" t="n">
        <v>1</v>
      </c>
      <c r="H398" s="0" t="n">
        <v>3</v>
      </c>
      <c r="I398" s="0" t="inlineStr">
        <is>
          <t>509-9900</t>
        </is>
      </c>
      <c r="J398" s="0" t="inlineStr">
        <is>
          <t>ТССЦ Московской обл., 509-9900, приказ Минстроя России №675/пр от 28.02.2017 № 258/пр</t>
        </is>
      </c>
      <c r="K398" s="0" t="inlineStr">
        <is>
          <t>Строительный мусор</t>
        </is>
      </c>
      <c r="L398" s="0" t="n">
        <v>1348</v>
      </c>
      <c r="N398" s="0" t="n">
        <v>1009</v>
      </c>
      <c r="O398" s="0" t="inlineStr">
        <is>
          <t>т</t>
        </is>
      </c>
      <c r="P398" s="0" t="inlineStr">
        <is>
          <t>т</t>
        </is>
      </c>
      <c r="Q398" s="0" t="n">
        <v>1000</v>
      </c>
      <c r="W398" s="0" t="n">
        <v>0</v>
      </c>
      <c r="X398" s="0" t="n">
        <v>1876412176</v>
      </c>
      <c r="Y398" s="0">
        <f>AT398</f>
        <v/>
      </c>
      <c r="AA398" s="0" t="n">
        <v>0</v>
      </c>
      <c r="AB398" s="0" t="n">
        <v>0</v>
      </c>
      <c r="AC398" s="0" t="n">
        <v>0</v>
      </c>
      <c r="AD398" s="0" t="n">
        <v>0</v>
      </c>
      <c r="AE398" s="0" t="n">
        <v>0</v>
      </c>
      <c r="AF398" s="0" t="n">
        <v>0</v>
      </c>
      <c r="AG398" s="0" t="n">
        <v>0</v>
      </c>
      <c r="AH398" s="0" t="n">
        <v>0</v>
      </c>
      <c r="AI398" s="0" t="n">
        <v>1</v>
      </c>
      <c r="AJ398" s="0" t="n">
        <v>1</v>
      </c>
      <c r="AK398" s="0" t="n">
        <v>1</v>
      </c>
      <c r="AL398" s="0" t="n">
        <v>1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  <c r="AS398" s="0" t="inlineStr"/>
      <c r="AT398" s="0" t="n">
        <v>3.38</v>
      </c>
      <c r="AU398" s="0" t="inlineStr"/>
      <c r="AV398" s="0" t="n">
        <v>0</v>
      </c>
      <c r="AW398" s="0" t="n">
        <v>2</v>
      </c>
      <c r="AX398" s="0" t="n">
        <v>78850406</v>
      </c>
      <c r="AY398" s="0" t="n">
        <v>1</v>
      </c>
      <c r="AZ398" s="0" t="n">
        <v>0</v>
      </c>
      <c r="BA398" s="0" t="n">
        <v>392</v>
      </c>
      <c r="BB398" s="0" t="n">
        <v>0</v>
      </c>
      <c r="BC398" s="0" t="n">
        <v>0</v>
      </c>
      <c r="BD398" s="0" t="n">
        <v>0</v>
      </c>
      <c r="BE398" s="0" t="n">
        <v>0</v>
      </c>
      <c r="BF398" s="0" t="n">
        <v>0</v>
      </c>
      <c r="BG398" s="0" t="n">
        <v>0</v>
      </c>
      <c r="BH398" s="0" t="n">
        <v>0</v>
      </c>
      <c r="BI398" s="0" t="n">
        <v>0</v>
      </c>
      <c r="BJ398" s="0" t="n">
        <v>0</v>
      </c>
      <c r="BK398" s="0" t="n">
        <v>0</v>
      </c>
      <c r="BL398" s="0" t="n">
        <v>0</v>
      </c>
      <c r="BM398" s="0" t="n">
        <v>0</v>
      </c>
      <c r="BN398" s="0" t="n">
        <v>0</v>
      </c>
      <c r="BO398" s="0" t="n">
        <v>0</v>
      </c>
      <c r="BP398" s="0" t="n">
        <v>0</v>
      </c>
      <c r="BQ398" s="0" t="n">
        <v>0</v>
      </c>
      <c r="BR398" s="0" t="n">
        <v>0</v>
      </c>
      <c r="BS398" s="0" t="n">
        <v>0</v>
      </c>
      <c r="BT398" s="0" t="n">
        <v>0</v>
      </c>
      <c r="BU398" s="0" t="n">
        <v>0</v>
      </c>
      <c r="BV398" s="0" t="n">
        <v>0</v>
      </c>
      <c r="BW398" s="0" t="n">
        <v>0</v>
      </c>
      <c r="CV398" s="0" t="n">
        <v>0</v>
      </c>
      <c r="CW398" s="0" t="n">
        <v>0</v>
      </c>
      <c r="CX398" s="0">
        <f>ROUND(Y398*Source!I1003,7)</f>
        <v/>
      </c>
      <c r="CY398" s="0">
        <f>AA398</f>
        <v/>
      </c>
      <c r="CZ398" s="0">
        <f>AE398</f>
        <v/>
      </c>
      <c r="DA398" s="0">
        <f>AI398</f>
        <v/>
      </c>
      <c r="DB398" s="0">
        <f>ROUND(ROUND(AT398*CZ398,2),2)</f>
        <v/>
      </c>
      <c r="DC398" s="0">
        <f>ROUND(ROUND(AT398*AG398,2),2)</f>
        <v/>
      </c>
      <c r="DD398" s="0" t="inlineStr"/>
      <c r="DE398" s="0" t="inlineStr"/>
      <c r="DF398" s="0">
        <f>ROUND(ROUND(AE398,0)*CX398,0)</f>
        <v/>
      </c>
      <c r="DG398" s="0">
        <f>ROUND(ROUND(AF398,0)*CX398,0)</f>
        <v/>
      </c>
      <c r="DH398" s="0">
        <f>ROUND(ROUND(AG398,0)*CX398,0)</f>
        <v/>
      </c>
      <c r="DI398" s="0">
        <f>ROUND(ROUND(AH398,0)*CX398,0)</f>
        <v/>
      </c>
      <c r="DJ398" s="0">
        <f>DF398</f>
        <v/>
      </c>
      <c r="DK398" s="0" t="n">
        <v>0</v>
      </c>
      <c r="DL398" s="0" t="inlineStr"/>
      <c r="DM398" s="0" t="n">
        <v>0</v>
      </c>
      <c r="DN398" s="0" t="inlineStr"/>
      <c r="DO398" s="0" t="n">
        <v>0</v>
      </c>
    </row>
    <row r="399">
      <c r="A399" s="0">
        <f>ROW(Source!A1005)</f>
        <v/>
      </c>
      <c r="B399" s="0" t="n">
        <v>78845955</v>
      </c>
      <c r="C399" s="0" t="n">
        <v>78850408</v>
      </c>
      <c r="D399" s="0" t="n">
        <v>18410171</v>
      </c>
      <c r="E399" s="0" t="n">
        <v>1</v>
      </c>
      <c r="F399" s="0" t="n">
        <v>1</v>
      </c>
      <c r="G399" s="0" t="n">
        <v>1</v>
      </c>
      <c r="H399" s="0" t="n">
        <v>1</v>
      </c>
      <c r="I399" s="0" t="inlineStr">
        <is>
          <t>1-1034-90</t>
        </is>
      </c>
      <c r="J399" s="0" t="inlineStr"/>
      <c r="K399" s="0" t="inlineStr">
        <is>
          <t>Рабочий строитель среднего разряда 3,4</t>
        </is>
      </c>
      <c r="L399" s="0" t="n">
        <v>1369</v>
      </c>
      <c r="N399" s="0" t="n">
        <v>1013</v>
      </c>
      <c r="O399" s="0" t="inlineStr">
        <is>
          <t>чел.-ч</t>
        </is>
      </c>
      <c r="P399" s="0" t="inlineStr">
        <is>
          <t>чел.-ч</t>
        </is>
      </c>
      <c r="Q399" s="0" t="n">
        <v>1</v>
      </c>
      <c r="W399" s="0" t="n">
        <v>0</v>
      </c>
      <c r="X399" s="0" t="n">
        <v>1151098980</v>
      </c>
      <c r="Y399" s="0">
        <f>AT399</f>
        <v/>
      </c>
      <c r="AA399" s="0" t="n">
        <v>0</v>
      </c>
      <c r="AB399" s="0" t="n">
        <v>0</v>
      </c>
      <c r="AC399" s="0" t="n">
        <v>0</v>
      </c>
      <c r="AD399" s="0" t="n">
        <v>8.970000000000001</v>
      </c>
      <c r="AE399" s="0" t="n">
        <v>0</v>
      </c>
      <c r="AF399" s="0" t="n">
        <v>0</v>
      </c>
      <c r="AG399" s="0" t="n">
        <v>0</v>
      </c>
      <c r="AH399" s="0" t="n">
        <v>8.970000000000001</v>
      </c>
      <c r="AI399" s="0" t="n">
        <v>1</v>
      </c>
      <c r="AJ399" s="0" t="n">
        <v>1</v>
      </c>
      <c r="AK399" s="0" t="n">
        <v>1</v>
      </c>
      <c r="AL399" s="0" t="n">
        <v>1</v>
      </c>
      <c r="AM399" s="0" t="n">
        <v>-2</v>
      </c>
      <c r="AN399" s="0" t="n">
        <v>0</v>
      </c>
      <c r="AO399" s="0" t="n">
        <v>1</v>
      </c>
      <c r="AP399" s="0" t="n">
        <v>0</v>
      </c>
      <c r="AQ399" s="0" t="n">
        <v>0</v>
      </c>
      <c r="AR399" s="0" t="n">
        <v>0</v>
      </c>
      <c r="AS399" s="0" t="inlineStr"/>
      <c r="AT399" s="0" t="n">
        <v>42.9</v>
      </c>
      <c r="AU399" s="0" t="inlineStr"/>
      <c r="AV399" s="0" t="n">
        <v>1</v>
      </c>
      <c r="AW399" s="0" t="n">
        <v>2</v>
      </c>
      <c r="AX399" s="0" t="n">
        <v>78850417</v>
      </c>
      <c r="AY399" s="0" t="n">
        <v>1</v>
      </c>
      <c r="AZ399" s="0" t="n">
        <v>0</v>
      </c>
      <c r="BA399" s="0" t="n">
        <v>393</v>
      </c>
      <c r="BB399" s="0" t="n">
        <v>0</v>
      </c>
      <c r="BC399" s="0" t="n">
        <v>0</v>
      </c>
      <c r="BD399" s="0" t="n">
        <v>0</v>
      </c>
      <c r="BE399" s="0" t="n">
        <v>0</v>
      </c>
      <c r="BF399" s="0" t="n">
        <v>0</v>
      </c>
      <c r="BG399" s="0" t="n">
        <v>0</v>
      </c>
      <c r="BH399" s="0" t="n">
        <v>0</v>
      </c>
      <c r="BI399" s="0" t="n">
        <v>0</v>
      </c>
      <c r="BJ399" s="0" t="n">
        <v>0</v>
      </c>
      <c r="BK399" s="0" t="n">
        <v>0</v>
      </c>
      <c r="BL399" s="0" t="n">
        <v>0</v>
      </c>
      <c r="BM399" s="0" t="n">
        <v>0</v>
      </c>
      <c r="BN399" s="0" t="n">
        <v>0</v>
      </c>
      <c r="BO399" s="0" t="n">
        <v>0</v>
      </c>
      <c r="BP399" s="0" t="n">
        <v>0</v>
      </c>
      <c r="BQ399" s="0" t="n">
        <v>0</v>
      </c>
      <c r="BR399" s="0" t="n">
        <v>0</v>
      </c>
      <c r="BS399" s="0" t="n">
        <v>0</v>
      </c>
      <c r="BT399" s="0" t="n">
        <v>0</v>
      </c>
      <c r="BU399" s="0" t="n">
        <v>0</v>
      </c>
      <c r="BV399" s="0" t="n">
        <v>0</v>
      </c>
      <c r="BW399" s="0" t="n">
        <v>0</v>
      </c>
      <c r="CU399" s="0">
        <f>ROUND(AT399*Source!I1005*AH399*AL399,0)</f>
        <v/>
      </c>
      <c r="CV399" s="0">
        <f>ROUND(Y399*Source!I1005,7)</f>
        <v/>
      </c>
      <c r="CW399" s="0" t="n">
        <v>0</v>
      </c>
      <c r="CX399" s="0">
        <f>ROUND(Y399*Source!I1005,7)</f>
        <v/>
      </c>
      <c r="CY399" s="0">
        <f>AD399</f>
        <v/>
      </c>
      <c r="CZ399" s="0">
        <f>AH399</f>
        <v/>
      </c>
      <c r="DA399" s="0">
        <f>AL399</f>
        <v/>
      </c>
      <c r="DB399" s="0">
        <f>ROUND(ROUND(AT399*CZ399,2),2)</f>
        <v/>
      </c>
      <c r="DC399" s="0">
        <f>ROUND(ROUND(AT399*AG399,2),2)</f>
        <v/>
      </c>
      <c r="DD399" s="0" t="inlineStr"/>
      <c r="DE399" s="0" t="inlineStr"/>
      <c r="DF399" s="0">
        <f>ROUND(ROUND(AE399,0)*CX399,0)</f>
        <v/>
      </c>
      <c r="DG399" s="0">
        <f>ROUND(ROUND(AF399,0)*CX399,0)</f>
        <v/>
      </c>
      <c r="DH399" s="0">
        <f>ROUND(ROUND(AG399,0)*CX399,0)</f>
        <v/>
      </c>
      <c r="DI399" s="0">
        <f>ROUND(ROUND(AH399,0)*CX399,0)</f>
        <v/>
      </c>
      <c r="DJ399" s="0">
        <f>DI399</f>
        <v/>
      </c>
      <c r="DK399" s="0" t="n">
        <v>0</v>
      </c>
      <c r="DL399" s="0" t="inlineStr"/>
      <c r="DM399" s="0" t="n">
        <v>0</v>
      </c>
      <c r="DN399" s="0" t="inlineStr"/>
      <c r="DO399" s="0" t="n">
        <v>0</v>
      </c>
    </row>
    <row r="400">
      <c r="A400" s="0">
        <f>ROW(Source!A1005)</f>
        <v/>
      </c>
      <c r="B400" s="0" t="n">
        <v>78845955</v>
      </c>
      <c r="C400" s="0" t="n">
        <v>78850408</v>
      </c>
      <c r="D400" s="0" t="n">
        <v>121548</v>
      </c>
      <c r="E400" s="0" t="n">
        <v>1</v>
      </c>
      <c r="F400" s="0" t="n">
        <v>1</v>
      </c>
      <c r="G400" s="0" t="n">
        <v>1</v>
      </c>
      <c r="H400" s="0" t="n">
        <v>1</v>
      </c>
      <c r="I400" s="0" t="inlineStr">
        <is>
          <t>2</t>
        </is>
      </c>
      <c r="J400" s="0" t="inlineStr"/>
      <c r="K400" s="0" t="inlineStr">
        <is>
          <t>Затраты труда машинистов</t>
        </is>
      </c>
      <c r="L400" s="0" t="n">
        <v>608254</v>
      </c>
      <c r="N400" s="0" t="n">
        <v>1013</v>
      </c>
      <c r="O400" s="0" t="inlineStr">
        <is>
          <t>чел.час</t>
        </is>
      </c>
      <c r="P400" s="0" t="inlineStr">
        <is>
          <t>чел.час</t>
        </is>
      </c>
      <c r="Q400" s="0" t="n">
        <v>1</v>
      </c>
      <c r="W400" s="0" t="n">
        <v>0</v>
      </c>
      <c r="X400" s="0" t="n">
        <v>-185737400</v>
      </c>
      <c r="Y400" s="0">
        <f>AT400</f>
        <v/>
      </c>
      <c r="AA400" s="0" t="n">
        <v>0</v>
      </c>
      <c r="AB400" s="0" t="n">
        <v>0</v>
      </c>
      <c r="AC400" s="0" t="n">
        <v>0</v>
      </c>
      <c r="AD400" s="0" t="n">
        <v>0</v>
      </c>
      <c r="AE400" s="0" t="n">
        <v>0</v>
      </c>
      <c r="AF400" s="0" t="n">
        <v>0</v>
      </c>
      <c r="AG400" s="0" t="n">
        <v>0</v>
      </c>
      <c r="AH400" s="0" t="n">
        <v>0</v>
      </c>
      <c r="AI400" s="0" t="n">
        <v>1</v>
      </c>
      <c r="AJ400" s="0" t="n">
        <v>1</v>
      </c>
      <c r="AK400" s="0" t="n">
        <v>1</v>
      </c>
      <c r="AL400" s="0" t="n">
        <v>1</v>
      </c>
      <c r="AM400" s="0" t="n">
        <v>-2</v>
      </c>
      <c r="AN400" s="0" t="n">
        <v>0</v>
      </c>
      <c r="AO400" s="0" t="n">
        <v>1</v>
      </c>
      <c r="AP400" s="0" t="n">
        <v>0</v>
      </c>
      <c r="AQ400" s="0" t="n">
        <v>0</v>
      </c>
      <c r="AR400" s="0" t="n">
        <v>0</v>
      </c>
      <c r="AS400" s="0" t="inlineStr"/>
      <c r="AT400" s="0" t="n">
        <v>0.02</v>
      </c>
      <c r="AU400" s="0" t="inlineStr"/>
      <c r="AV400" s="0" t="n">
        <v>2</v>
      </c>
      <c r="AW400" s="0" t="n">
        <v>2</v>
      </c>
      <c r="AX400" s="0" t="n">
        <v>78850418</v>
      </c>
      <c r="AY400" s="0" t="n">
        <v>1</v>
      </c>
      <c r="AZ400" s="0" t="n">
        <v>0</v>
      </c>
      <c r="BA400" s="0" t="n">
        <v>394</v>
      </c>
      <c r="BB400" s="0" t="n">
        <v>0</v>
      </c>
      <c r="BC400" s="0" t="n">
        <v>0</v>
      </c>
      <c r="BD400" s="0" t="n">
        <v>0</v>
      </c>
      <c r="BE400" s="0" t="n">
        <v>0</v>
      </c>
      <c r="BF400" s="0" t="n">
        <v>0</v>
      </c>
      <c r="BG400" s="0" t="n">
        <v>0</v>
      </c>
      <c r="BH400" s="0" t="n">
        <v>0</v>
      </c>
      <c r="BI400" s="0" t="n">
        <v>0</v>
      </c>
      <c r="BJ400" s="0" t="n">
        <v>0</v>
      </c>
      <c r="BK400" s="0" t="n">
        <v>0</v>
      </c>
      <c r="BL400" s="0" t="n">
        <v>0</v>
      </c>
      <c r="BM400" s="0" t="n">
        <v>0</v>
      </c>
      <c r="BN400" s="0" t="n">
        <v>0</v>
      </c>
      <c r="BO400" s="0" t="n">
        <v>0</v>
      </c>
      <c r="BP400" s="0" t="n">
        <v>0</v>
      </c>
      <c r="BQ400" s="0" t="n">
        <v>0</v>
      </c>
      <c r="BR400" s="0" t="n">
        <v>0</v>
      </c>
      <c r="BS400" s="0" t="n">
        <v>0</v>
      </c>
      <c r="BT400" s="0" t="n">
        <v>0</v>
      </c>
      <c r="BU400" s="0" t="n">
        <v>0</v>
      </c>
      <c r="BV400" s="0" t="n">
        <v>0</v>
      </c>
      <c r="BW400" s="0" t="n">
        <v>0</v>
      </c>
      <c r="CV400" s="0" t="n">
        <v>0</v>
      </c>
      <c r="CW400" s="0" t="n">
        <v>0</v>
      </c>
      <c r="CX400" s="0">
        <f>ROUND(Y400*Source!I1005,7)</f>
        <v/>
      </c>
      <c r="CY400" s="0">
        <f>AD400</f>
        <v/>
      </c>
      <c r="CZ400" s="0">
        <f>AH400</f>
        <v/>
      </c>
      <c r="DA400" s="0">
        <f>AL400</f>
        <v/>
      </c>
      <c r="DB400" s="0">
        <f>ROUND(ROUND(AT400*CZ400,2),2)</f>
        <v/>
      </c>
      <c r="DC400" s="0">
        <f>ROUND(ROUND(AT400*AG400,2),2)</f>
        <v/>
      </c>
      <c r="DD400" s="0" t="inlineStr"/>
      <c r="DE400" s="0" t="inlineStr"/>
      <c r="DF400" s="0">
        <f>ROUND(ROUND(AE400,0)*CX400,0)</f>
        <v/>
      </c>
      <c r="DG400" s="0">
        <f>ROUND(ROUND(AF400,0)*CX400,0)</f>
        <v/>
      </c>
      <c r="DH400" s="0">
        <f>ROUND(ROUND(AG400,0)*CX400,0)</f>
        <v/>
      </c>
      <c r="DI400" s="0">
        <f>ROUND(ROUND(AH400,0)*CX400,0)</f>
        <v/>
      </c>
      <c r="DJ400" s="0">
        <f>DI400</f>
        <v/>
      </c>
      <c r="DK400" s="0" t="n">
        <v>0</v>
      </c>
      <c r="DL400" s="0" t="inlineStr"/>
      <c r="DM400" s="0" t="n">
        <v>0</v>
      </c>
      <c r="DN400" s="0" t="inlineStr"/>
      <c r="DO400" s="0" t="n">
        <v>0</v>
      </c>
    </row>
    <row r="401">
      <c r="A401" s="0">
        <f>ROW(Source!A1005)</f>
        <v/>
      </c>
      <c r="B401" s="0" t="n">
        <v>78845955</v>
      </c>
      <c r="C401" s="0" t="n">
        <v>78850408</v>
      </c>
      <c r="D401" s="0" t="n">
        <v>29172556</v>
      </c>
      <c r="E401" s="0" t="n">
        <v>1</v>
      </c>
      <c r="F401" s="0" t="n">
        <v>1</v>
      </c>
      <c r="G401" s="0" t="n">
        <v>1</v>
      </c>
      <c r="H401" s="0" t="n">
        <v>2</v>
      </c>
      <c r="I401" s="0" t="inlineStr">
        <is>
          <t>030954</t>
        </is>
      </c>
      <c r="J401" s="0" t="inlineStr">
        <is>
          <t>ТСЭМ Московской обл., 030954, приказ Минстроя России №675/пр от 28.02.2017 № 264/пр</t>
        </is>
      </c>
      <c r="K401" s="0" t="inlineStr">
        <is>
          <t>Подъемники грузоподъемностью до 500 кг одномачтовые, высота подъема 45 м</t>
        </is>
      </c>
      <c r="L401" s="0" t="n">
        <v>1368</v>
      </c>
      <c r="N401" s="0" t="n">
        <v>1011</v>
      </c>
      <c r="O401" s="0" t="inlineStr">
        <is>
          <t>маш.-ч</t>
        </is>
      </c>
      <c r="P401" s="0" t="inlineStr">
        <is>
          <t>маш.-ч</t>
        </is>
      </c>
      <c r="Q401" s="0" t="n">
        <v>1</v>
      </c>
      <c r="W401" s="0" t="n">
        <v>0</v>
      </c>
      <c r="X401" s="0" t="n">
        <v>344519037</v>
      </c>
      <c r="Y401" s="0">
        <f>AT401</f>
        <v/>
      </c>
      <c r="AA401" s="0" t="n">
        <v>0</v>
      </c>
      <c r="AB401" s="0" t="n">
        <v>728.98</v>
      </c>
      <c r="AC401" s="0" t="n">
        <v>705.38</v>
      </c>
      <c r="AD401" s="0" t="n">
        <v>0</v>
      </c>
      <c r="AE401" s="0" t="n">
        <v>0</v>
      </c>
      <c r="AF401" s="0" t="n">
        <v>31.26</v>
      </c>
      <c r="AG401" s="0" t="n">
        <v>13.5</v>
      </c>
      <c r="AH401" s="0" t="n">
        <v>0</v>
      </c>
      <c r="AI401" s="0" t="n">
        <v>1</v>
      </c>
      <c r="AJ401" s="0" t="n">
        <v>23.32</v>
      </c>
      <c r="AK401" s="0" t="n">
        <v>52.25</v>
      </c>
      <c r="AL401" s="0" t="n">
        <v>1</v>
      </c>
      <c r="AM401" s="0" t="n">
        <v>2</v>
      </c>
      <c r="AN401" s="0" t="n">
        <v>0</v>
      </c>
      <c r="AO401" s="0" t="n">
        <v>1</v>
      </c>
      <c r="AP401" s="0" t="n">
        <v>0</v>
      </c>
      <c r="AQ401" s="0" t="n">
        <v>0</v>
      </c>
      <c r="AR401" s="0" t="n">
        <v>0</v>
      </c>
      <c r="AS401" s="0" t="inlineStr"/>
      <c r="AT401" s="0" t="n">
        <v>0.02</v>
      </c>
      <c r="AU401" s="0" t="inlineStr"/>
      <c r="AV401" s="0" t="n">
        <v>0</v>
      </c>
      <c r="AW401" s="0" t="n">
        <v>2</v>
      </c>
      <c r="AX401" s="0" t="n">
        <v>78850419</v>
      </c>
      <c r="AY401" s="0" t="n">
        <v>1</v>
      </c>
      <c r="AZ401" s="0" t="n">
        <v>0</v>
      </c>
      <c r="BA401" s="0" t="n">
        <v>395</v>
      </c>
      <c r="BB401" s="0" t="n">
        <v>0</v>
      </c>
      <c r="BC401" s="0" t="n">
        <v>0</v>
      </c>
      <c r="BD401" s="0" t="n">
        <v>0</v>
      </c>
      <c r="BE401" s="0" t="n">
        <v>0</v>
      </c>
      <c r="BF401" s="0" t="n">
        <v>0</v>
      </c>
      <c r="BG401" s="0" t="n">
        <v>0</v>
      </c>
      <c r="BH401" s="0" t="n">
        <v>0</v>
      </c>
      <c r="BI401" s="0" t="n">
        <v>0</v>
      </c>
      <c r="BJ401" s="0" t="n">
        <v>0</v>
      </c>
      <c r="BK401" s="0" t="n">
        <v>0</v>
      </c>
      <c r="BL401" s="0" t="n">
        <v>0</v>
      </c>
      <c r="BM401" s="0" t="n">
        <v>0</v>
      </c>
      <c r="BN401" s="0" t="n">
        <v>0</v>
      </c>
      <c r="BO401" s="0" t="n">
        <v>0</v>
      </c>
      <c r="BP401" s="0" t="n">
        <v>0</v>
      </c>
      <c r="BQ401" s="0" t="n">
        <v>0</v>
      </c>
      <c r="BR401" s="0" t="n">
        <v>0</v>
      </c>
      <c r="BS401" s="0" t="n">
        <v>0</v>
      </c>
      <c r="BT401" s="0" t="n">
        <v>0</v>
      </c>
      <c r="BU401" s="0" t="n">
        <v>0</v>
      </c>
      <c r="BV401" s="0" t="n">
        <v>0</v>
      </c>
      <c r="BW401" s="0" t="n">
        <v>0</v>
      </c>
      <c r="CV401" s="0" t="n">
        <v>0</v>
      </c>
      <c r="CW401" s="0">
        <f>ROUND(Y401*Source!I1005*DO401,7)</f>
        <v/>
      </c>
      <c r="CX401" s="0">
        <f>ROUND(Y401*Source!I1005,7)</f>
        <v/>
      </c>
      <c r="CY401" s="0">
        <f>AB401</f>
        <v/>
      </c>
      <c r="CZ401" s="0">
        <f>AF401</f>
        <v/>
      </c>
      <c r="DA401" s="0">
        <f>AJ401</f>
        <v/>
      </c>
      <c r="DB401" s="0">
        <f>ROUND(ROUND(AT401*CZ401,2),2)</f>
        <v/>
      </c>
      <c r="DC401" s="0">
        <f>ROUND(ROUND(AT401*AG401,2),2)</f>
        <v/>
      </c>
      <c r="DD401" s="0" t="inlineStr"/>
      <c r="DE401" s="0" t="inlineStr"/>
      <c r="DF401" s="0">
        <f>ROUND(ROUND(AE401,0)*CX401,0)</f>
        <v/>
      </c>
      <c r="DG401" s="0">
        <f>ROUND(ROUND(AF401*AJ401,0)*CX401,0)</f>
        <v/>
      </c>
      <c r="DH401" s="0">
        <f>ROUND(ROUND(AG401*AK401,0)*CX401,0)</f>
        <v/>
      </c>
      <c r="DI401" s="0">
        <f>ROUND(ROUND(AH401,0)*CX401,0)</f>
        <v/>
      </c>
      <c r="DJ401" s="0">
        <f>DG401</f>
        <v/>
      </c>
      <c r="DK401" s="0" t="n">
        <v>0</v>
      </c>
      <c r="DL401" s="0" t="inlineStr"/>
      <c r="DM401" s="0" t="n">
        <v>0</v>
      </c>
      <c r="DN401" s="0" t="inlineStr"/>
      <c r="DO401" s="0" t="n">
        <v>0</v>
      </c>
    </row>
    <row r="402">
      <c r="A402" s="0">
        <f>ROW(Source!A1005)</f>
        <v/>
      </c>
      <c r="B402" s="0" t="n">
        <v>78845955</v>
      </c>
      <c r="C402" s="0" t="n">
        <v>78850408</v>
      </c>
      <c r="D402" s="0" t="n">
        <v>29174913</v>
      </c>
      <c r="E402" s="0" t="n">
        <v>1</v>
      </c>
      <c r="F402" s="0" t="n">
        <v>1</v>
      </c>
      <c r="G402" s="0" t="n">
        <v>1</v>
      </c>
      <c r="H402" s="0" t="n">
        <v>2</v>
      </c>
      <c r="I402" s="0" t="inlineStr">
        <is>
          <t>400001</t>
        </is>
      </c>
      <c r="J402" s="0" t="inlineStr">
        <is>
          <t>ТСЭМ Московской обл., 400001, приказ Минстроя России №675/пр от 28.02.2017 № 264/пр</t>
        </is>
      </c>
      <c r="K402" s="0" t="inlineStr">
        <is>
          <t>Автомобили бортовые, грузоподъемность до 5 т</t>
        </is>
      </c>
      <c r="L402" s="0" t="n">
        <v>1368</v>
      </c>
      <c r="N402" s="0" t="n">
        <v>1011</v>
      </c>
      <c r="O402" s="0" t="inlineStr">
        <is>
          <t>маш.-ч</t>
        </is>
      </c>
      <c r="P402" s="0" t="inlineStr">
        <is>
          <t>маш.-ч</t>
        </is>
      </c>
      <c r="Q402" s="0" t="n">
        <v>1</v>
      </c>
      <c r="W402" s="0" t="n">
        <v>0</v>
      </c>
      <c r="X402" s="0" t="n">
        <v>1230759911</v>
      </c>
      <c r="Y402" s="0">
        <f>AT402</f>
        <v/>
      </c>
      <c r="AA402" s="0" t="n">
        <v>0</v>
      </c>
      <c r="AB402" s="0" t="n">
        <v>2177.51</v>
      </c>
      <c r="AC402" s="0" t="n">
        <v>606.1</v>
      </c>
      <c r="AD402" s="0" t="n">
        <v>0</v>
      </c>
      <c r="AE402" s="0" t="n">
        <v>0</v>
      </c>
      <c r="AF402" s="0" t="n">
        <v>87.17</v>
      </c>
      <c r="AG402" s="0" t="n">
        <v>11.6</v>
      </c>
      <c r="AH402" s="0" t="n">
        <v>0</v>
      </c>
      <c r="AI402" s="0" t="n">
        <v>1</v>
      </c>
      <c r="AJ402" s="0" t="n">
        <v>24.98</v>
      </c>
      <c r="AK402" s="0" t="n">
        <v>52.25</v>
      </c>
      <c r="AL402" s="0" t="n">
        <v>1</v>
      </c>
      <c r="AM402" s="0" t="n">
        <v>2</v>
      </c>
      <c r="AN402" s="0" t="n">
        <v>0</v>
      </c>
      <c r="AO402" s="0" t="n">
        <v>1</v>
      </c>
      <c r="AP402" s="0" t="n">
        <v>0</v>
      </c>
      <c r="AQ402" s="0" t="n">
        <v>0</v>
      </c>
      <c r="AR402" s="0" t="n">
        <v>0</v>
      </c>
      <c r="AS402" s="0" t="inlineStr"/>
      <c r="AT402" s="0" t="n">
        <v>0.15</v>
      </c>
      <c r="AU402" s="0" t="inlineStr"/>
      <c r="AV402" s="0" t="n">
        <v>0</v>
      </c>
      <c r="AW402" s="0" t="n">
        <v>2</v>
      </c>
      <c r="AX402" s="0" t="n">
        <v>78850420</v>
      </c>
      <c r="AY402" s="0" t="n">
        <v>1</v>
      </c>
      <c r="AZ402" s="0" t="n">
        <v>0</v>
      </c>
      <c r="BA402" s="0" t="n">
        <v>396</v>
      </c>
      <c r="BB402" s="0" t="n">
        <v>0</v>
      </c>
      <c r="BC402" s="0" t="n">
        <v>0</v>
      </c>
      <c r="BD402" s="0" t="n">
        <v>0</v>
      </c>
      <c r="BE402" s="0" t="n">
        <v>0</v>
      </c>
      <c r="BF402" s="0" t="n">
        <v>0</v>
      </c>
      <c r="BG402" s="0" t="n">
        <v>0</v>
      </c>
      <c r="BH402" s="0" t="n">
        <v>0</v>
      </c>
      <c r="BI402" s="0" t="n">
        <v>0</v>
      </c>
      <c r="BJ402" s="0" t="n">
        <v>0</v>
      </c>
      <c r="BK402" s="0" t="n">
        <v>0</v>
      </c>
      <c r="BL402" s="0" t="n">
        <v>0</v>
      </c>
      <c r="BM402" s="0" t="n">
        <v>0</v>
      </c>
      <c r="BN402" s="0" t="n">
        <v>0</v>
      </c>
      <c r="BO402" s="0" t="n">
        <v>0</v>
      </c>
      <c r="BP402" s="0" t="n">
        <v>0</v>
      </c>
      <c r="BQ402" s="0" t="n">
        <v>0</v>
      </c>
      <c r="BR402" s="0" t="n">
        <v>0</v>
      </c>
      <c r="BS402" s="0" t="n">
        <v>0</v>
      </c>
      <c r="BT402" s="0" t="n">
        <v>0</v>
      </c>
      <c r="BU402" s="0" t="n">
        <v>0</v>
      </c>
      <c r="BV402" s="0" t="n">
        <v>0</v>
      </c>
      <c r="BW402" s="0" t="n">
        <v>0</v>
      </c>
      <c r="CV402" s="0" t="n">
        <v>0</v>
      </c>
      <c r="CW402" s="0">
        <f>ROUND(Y402*Source!I1005*DO402,7)</f>
        <v/>
      </c>
      <c r="CX402" s="0">
        <f>ROUND(Y402*Source!I1005,7)</f>
        <v/>
      </c>
      <c r="CY402" s="0">
        <f>AB402</f>
        <v/>
      </c>
      <c r="CZ402" s="0">
        <f>AF402</f>
        <v/>
      </c>
      <c r="DA402" s="0">
        <f>AJ402</f>
        <v/>
      </c>
      <c r="DB402" s="0">
        <f>ROUND(ROUND(AT402*CZ402,2),2)</f>
        <v/>
      </c>
      <c r="DC402" s="0">
        <f>ROUND(ROUND(AT402*AG402,2),2)</f>
        <v/>
      </c>
      <c r="DD402" s="0" t="inlineStr"/>
      <c r="DE402" s="0" t="inlineStr"/>
      <c r="DF402" s="0">
        <f>ROUND(ROUND(AE402,0)*CX402,0)</f>
        <v/>
      </c>
      <c r="DG402" s="0">
        <f>ROUND(ROUND(AF402*AJ402,0)*CX402,0)</f>
        <v/>
      </c>
      <c r="DH402" s="0">
        <f>ROUND(ROUND(AG402*AK402,0)*CX402,0)</f>
        <v/>
      </c>
      <c r="DI402" s="0">
        <f>ROUND(ROUND(AH402,0)*CX402,0)</f>
        <v/>
      </c>
      <c r="DJ402" s="0">
        <f>DG402</f>
        <v/>
      </c>
      <c r="DK402" s="0" t="n">
        <v>0</v>
      </c>
      <c r="DL402" s="0" t="inlineStr"/>
      <c r="DM402" s="0" t="n">
        <v>0</v>
      </c>
      <c r="DN402" s="0" t="inlineStr"/>
      <c r="DO402" s="0" t="n">
        <v>0</v>
      </c>
    </row>
    <row r="403">
      <c r="A403" s="0">
        <f>ROW(Source!A1005)</f>
        <v/>
      </c>
      <c r="B403" s="0" t="n">
        <v>78845955</v>
      </c>
      <c r="C403" s="0" t="n">
        <v>78850408</v>
      </c>
      <c r="D403" s="0" t="n">
        <v>29107779</v>
      </c>
      <c r="E403" s="0" t="n">
        <v>1</v>
      </c>
      <c r="F403" s="0" t="n">
        <v>1</v>
      </c>
      <c r="G403" s="0" t="n">
        <v>1</v>
      </c>
      <c r="H403" s="0" t="n">
        <v>3</v>
      </c>
      <c r="I403" s="0" t="inlineStr">
        <is>
          <t>101-1596</t>
        </is>
      </c>
      <c r="J403" s="0" t="inlineStr">
        <is>
          <t>ТССЦ Московской обл., 101-1596, приказ Минстроя России №675/пр от 28.02.2017 № 254/пр</t>
        </is>
      </c>
      <c r="K403" s="0" t="inlineStr">
        <is>
          <t>Шкурка шлифовальная двухслойная с зернистостью 40-25</t>
        </is>
      </c>
      <c r="L403" s="0" t="n">
        <v>1327</v>
      </c>
      <c r="N403" s="0" t="n">
        <v>1005</v>
      </c>
      <c r="O403" s="0" t="inlineStr">
        <is>
          <t>м2</t>
        </is>
      </c>
      <c r="P403" s="0" t="inlineStr">
        <is>
          <t>м2</t>
        </is>
      </c>
      <c r="Q403" s="0" t="n">
        <v>1</v>
      </c>
      <c r="W403" s="0" t="n">
        <v>0</v>
      </c>
      <c r="X403" s="0" t="n">
        <v>-1827594923</v>
      </c>
      <c r="Y403" s="0">
        <f>AT403</f>
        <v/>
      </c>
      <c r="AA403" s="0" t="n">
        <v>390.47</v>
      </c>
      <c r="AB403" s="0" t="n">
        <v>0</v>
      </c>
      <c r="AC403" s="0" t="n">
        <v>0</v>
      </c>
      <c r="AD403" s="0" t="n">
        <v>0</v>
      </c>
      <c r="AE403" s="0" t="n">
        <v>72.31</v>
      </c>
      <c r="AF403" s="0" t="n">
        <v>0</v>
      </c>
      <c r="AG403" s="0" t="n">
        <v>0</v>
      </c>
      <c r="AH403" s="0" t="n">
        <v>0</v>
      </c>
      <c r="AI403" s="0" t="n">
        <v>5.4</v>
      </c>
      <c r="AJ403" s="0" t="n">
        <v>1</v>
      </c>
      <c r="AK403" s="0" t="n">
        <v>1</v>
      </c>
      <c r="AL403" s="0" t="n">
        <v>1</v>
      </c>
      <c r="AM403" s="0" t="n">
        <v>2</v>
      </c>
      <c r="AN403" s="0" t="n">
        <v>0</v>
      </c>
      <c r="AO403" s="0" t="n">
        <v>1</v>
      </c>
      <c r="AP403" s="0" t="n">
        <v>0</v>
      </c>
      <c r="AQ403" s="0" t="n">
        <v>0</v>
      </c>
      <c r="AR403" s="0" t="n">
        <v>0</v>
      </c>
      <c r="AS403" s="0" t="inlineStr"/>
      <c r="AT403" s="0" t="n">
        <v>0.84</v>
      </c>
      <c r="AU403" s="0" t="inlineStr"/>
      <c r="AV403" s="0" t="n">
        <v>0</v>
      </c>
      <c r="AW403" s="0" t="n">
        <v>2</v>
      </c>
      <c r="AX403" s="0" t="n">
        <v>78850421</v>
      </c>
      <c r="AY403" s="0" t="n">
        <v>1</v>
      </c>
      <c r="AZ403" s="0" t="n">
        <v>0</v>
      </c>
      <c r="BA403" s="0" t="n">
        <v>397</v>
      </c>
      <c r="BB403" s="0" t="n">
        <v>0</v>
      </c>
      <c r="BC403" s="0" t="n">
        <v>0</v>
      </c>
      <c r="BD403" s="0" t="n">
        <v>0</v>
      </c>
      <c r="BE403" s="0" t="n">
        <v>0</v>
      </c>
      <c r="BF403" s="0" t="n">
        <v>0</v>
      </c>
      <c r="BG403" s="0" t="n">
        <v>0</v>
      </c>
      <c r="BH403" s="0" t="n">
        <v>0</v>
      </c>
      <c r="BI403" s="0" t="n">
        <v>0</v>
      </c>
      <c r="BJ403" s="0" t="n">
        <v>0</v>
      </c>
      <c r="BK403" s="0" t="n">
        <v>0</v>
      </c>
      <c r="BL403" s="0" t="n">
        <v>0</v>
      </c>
      <c r="BM403" s="0" t="n">
        <v>0</v>
      </c>
      <c r="BN403" s="0" t="n">
        <v>0</v>
      </c>
      <c r="BO403" s="0" t="n">
        <v>0</v>
      </c>
      <c r="BP403" s="0" t="n">
        <v>0</v>
      </c>
      <c r="BQ403" s="0" t="n">
        <v>0</v>
      </c>
      <c r="BR403" s="0" t="n">
        <v>0</v>
      </c>
      <c r="BS403" s="0" t="n">
        <v>0</v>
      </c>
      <c r="BT403" s="0" t="n">
        <v>0</v>
      </c>
      <c r="BU403" s="0" t="n">
        <v>0</v>
      </c>
      <c r="BV403" s="0" t="n">
        <v>0</v>
      </c>
      <c r="BW403" s="0" t="n">
        <v>0</v>
      </c>
      <c r="CV403" s="0" t="n">
        <v>0</v>
      </c>
      <c r="CW403" s="0" t="n">
        <v>0</v>
      </c>
      <c r="CX403" s="0">
        <f>ROUND(Y403*Source!I1005,7)</f>
        <v/>
      </c>
      <c r="CY403" s="0">
        <f>AA403</f>
        <v/>
      </c>
      <c r="CZ403" s="0">
        <f>AE403</f>
        <v/>
      </c>
      <c r="DA403" s="0">
        <f>AI403</f>
        <v/>
      </c>
      <c r="DB403" s="0">
        <f>ROUND(ROUND(AT403*CZ403,2),2)</f>
        <v/>
      </c>
      <c r="DC403" s="0">
        <f>ROUND(ROUND(AT403*AG403,2),2)</f>
        <v/>
      </c>
      <c r="DD403" s="0" t="inlineStr"/>
      <c r="DE403" s="0" t="inlineStr"/>
      <c r="DF403" s="0">
        <f>ROUND(ROUND(AE403*AI403,0)*CX403,0)</f>
        <v/>
      </c>
      <c r="DG403" s="0">
        <f>ROUND(ROUND(AF403,0)*CX403,0)</f>
        <v/>
      </c>
      <c r="DH403" s="0">
        <f>ROUND(ROUND(AG403,0)*CX403,0)</f>
        <v/>
      </c>
      <c r="DI403" s="0">
        <f>ROUND(ROUND(AH403,0)*CX403,0)</f>
        <v/>
      </c>
      <c r="DJ403" s="0">
        <f>DF403</f>
        <v/>
      </c>
      <c r="DK403" s="0" t="n">
        <v>0</v>
      </c>
      <c r="DL403" s="0" t="inlineStr"/>
      <c r="DM403" s="0" t="n">
        <v>0</v>
      </c>
      <c r="DN403" s="0" t="inlineStr"/>
      <c r="DO403" s="0" t="n">
        <v>0</v>
      </c>
    </row>
    <row r="404">
      <c r="A404" s="0">
        <f>ROW(Source!A1005)</f>
        <v/>
      </c>
      <c r="B404" s="0" t="n">
        <v>78845955</v>
      </c>
      <c r="C404" s="0" t="n">
        <v>78850408</v>
      </c>
      <c r="D404" s="0" t="n">
        <v>29109797</v>
      </c>
      <c r="E404" s="0" t="n">
        <v>1</v>
      </c>
      <c r="F404" s="0" t="n">
        <v>1</v>
      </c>
      <c r="G404" s="0" t="n">
        <v>1</v>
      </c>
      <c r="H404" s="0" t="n">
        <v>3</v>
      </c>
      <c r="I404" s="0" t="inlineStr">
        <is>
          <t>101-1712</t>
        </is>
      </c>
      <c r="J404" s="0" t="inlineStr">
        <is>
          <t>ТССЦ Московской обл., 101-1712, приказ Минстроя России №675/пр от 28.02.2017 № 254/пр</t>
        </is>
      </c>
      <c r="K404" s="0" t="inlineStr">
        <is>
          <t>Шпатлевка клеевая</t>
        </is>
      </c>
      <c r="L404" s="0" t="n">
        <v>1348</v>
      </c>
      <c r="N404" s="0" t="n">
        <v>1009</v>
      </c>
      <c r="O404" s="0" t="inlineStr">
        <is>
          <t>т</t>
        </is>
      </c>
      <c r="P404" s="0" t="inlineStr">
        <is>
          <t>т</t>
        </is>
      </c>
      <c r="Q404" s="0" t="n">
        <v>1000</v>
      </c>
      <c r="W404" s="0" t="n">
        <v>0</v>
      </c>
      <c r="X404" s="0" t="n">
        <v>-1515146857</v>
      </c>
      <c r="Y404" s="0">
        <f>AT404</f>
        <v/>
      </c>
      <c r="AA404" s="0" t="n">
        <v>27911.13</v>
      </c>
      <c r="AB404" s="0" t="n">
        <v>0</v>
      </c>
      <c r="AC404" s="0" t="n">
        <v>0</v>
      </c>
      <c r="AD404" s="0" t="n">
        <v>0</v>
      </c>
      <c r="AE404" s="0" t="n">
        <v>4294.02</v>
      </c>
      <c r="AF404" s="0" t="n">
        <v>0</v>
      </c>
      <c r="AG404" s="0" t="n">
        <v>0</v>
      </c>
      <c r="AH404" s="0" t="n">
        <v>0</v>
      </c>
      <c r="AI404" s="0" t="n">
        <v>6.5</v>
      </c>
      <c r="AJ404" s="0" t="n">
        <v>1</v>
      </c>
      <c r="AK404" s="0" t="n">
        <v>1</v>
      </c>
      <c r="AL404" s="0" t="n">
        <v>1</v>
      </c>
      <c r="AM404" s="0" t="n">
        <v>2</v>
      </c>
      <c r="AN404" s="0" t="n">
        <v>0</v>
      </c>
      <c r="AO404" s="0" t="n">
        <v>1</v>
      </c>
      <c r="AP404" s="0" t="n">
        <v>0</v>
      </c>
      <c r="AQ404" s="0" t="n">
        <v>0</v>
      </c>
      <c r="AR404" s="0" t="n">
        <v>0</v>
      </c>
      <c r="AS404" s="0" t="inlineStr"/>
      <c r="AT404" s="0" t="n">
        <v>0.051</v>
      </c>
      <c r="AU404" s="0" t="inlineStr"/>
      <c r="AV404" s="0" t="n">
        <v>0</v>
      </c>
      <c r="AW404" s="0" t="n">
        <v>2</v>
      </c>
      <c r="AX404" s="0" t="n">
        <v>78850422</v>
      </c>
      <c r="AY404" s="0" t="n">
        <v>1</v>
      </c>
      <c r="AZ404" s="0" t="n">
        <v>0</v>
      </c>
      <c r="BA404" s="0" t="n">
        <v>398</v>
      </c>
      <c r="BB404" s="0" t="n">
        <v>0</v>
      </c>
      <c r="BC404" s="0" t="n">
        <v>0</v>
      </c>
      <c r="BD404" s="0" t="n">
        <v>0</v>
      </c>
      <c r="BE404" s="0" t="n">
        <v>0</v>
      </c>
      <c r="BF404" s="0" t="n">
        <v>0</v>
      </c>
      <c r="BG404" s="0" t="n">
        <v>0</v>
      </c>
      <c r="BH404" s="0" t="n">
        <v>0</v>
      </c>
      <c r="BI404" s="0" t="n">
        <v>0</v>
      </c>
      <c r="BJ404" s="0" t="n">
        <v>0</v>
      </c>
      <c r="BK404" s="0" t="n">
        <v>0</v>
      </c>
      <c r="BL404" s="0" t="n">
        <v>0</v>
      </c>
      <c r="BM404" s="0" t="n">
        <v>0</v>
      </c>
      <c r="BN404" s="0" t="n">
        <v>0</v>
      </c>
      <c r="BO404" s="0" t="n">
        <v>0</v>
      </c>
      <c r="BP404" s="0" t="n">
        <v>0</v>
      </c>
      <c r="BQ404" s="0" t="n">
        <v>0</v>
      </c>
      <c r="BR404" s="0" t="n">
        <v>0</v>
      </c>
      <c r="BS404" s="0" t="n">
        <v>0</v>
      </c>
      <c r="BT404" s="0" t="n">
        <v>0</v>
      </c>
      <c r="BU404" s="0" t="n">
        <v>0</v>
      </c>
      <c r="BV404" s="0" t="n">
        <v>0</v>
      </c>
      <c r="BW404" s="0" t="n">
        <v>0</v>
      </c>
      <c r="CV404" s="0" t="n">
        <v>0</v>
      </c>
      <c r="CW404" s="0" t="n">
        <v>0</v>
      </c>
      <c r="CX404" s="0">
        <f>ROUND(Y404*Source!I1005,7)</f>
        <v/>
      </c>
      <c r="CY404" s="0">
        <f>AA404</f>
        <v/>
      </c>
      <c r="CZ404" s="0">
        <f>AE404</f>
        <v/>
      </c>
      <c r="DA404" s="0">
        <f>AI404</f>
        <v/>
      </c>
      <c r="DB404" s="0">
        <f>ROUND(ROUND(AT404*CZ404,2),2)</f>
        <v/>
      </c>
      <c r="DC404" s="0">
        <f>ROUND(ROUND(AT404*AG404,2),2)</f>
        <v/>
      </c>
      <c r="DD404" s="0" t="inlineStr"/>
      <c r="DE404" s="0" t="inlineStr"/>
      <c r="DF404" s="0">
        <f>ROUND(ROUND(AE404*AI404,0)*CX404,0)</f>
        <v/>
      </c>
      <c r="DG404" s="0">
        <f>ROUND(ROUND(AF404,0)*CX404,0)</f>
        <v/>
      </c>
      <c r="DH404" s="0">
        <f>ROUND(ROUND(AG404,0)*CX404,0)</f>
        <v/>
      </c>
      <c r="DI404" s="0">
        <f>ROUND(ROUND(AH404,0)*CX404,0)</f>
        <v/>
      </c>
      <c r="DJ404" s="0">
        <f>DF404</f>
        <v/>
      </c>
      <c r="DK404" s="0" t="n">
        <v>0</v>
      </c>
      <c r="DL404" s="0" t="inlineStr"/>
      <c r="DM404" s="0" t="n">
        <v>0</v>
      </c>
      <c r="DN404" s="0" t="inlineStr"/>
      <c r="DO404" s="0" t="n">
        <v>0</v>
      </c>
    </row>
    <row r="405">
      <c r="A405" s="0">
        <f>ROW(Source!A1005)</f>
        <v/>
      </c>
      <c r="B405" s="0" t="n">
        <v>78845955</v>
      </c>
      <c r="C405" s="0" t="n">
        <v>78850408</v>
      </c>
      <c r="D405" s="0" t="n">
        <v>29107800</v>
      </c>
      <c r="E405" s="0" t="n">
        <v>1</v>
      </c>
      <c r="F405" s="0" t="n">
        <v>1</v>
      </c>
      <c r="G405" s="0" t="n">
        <v>1</v>
      </c>
      <c r="H405" s="0" t="n">
        <v>3</v>
      </c>
      <c r="I405" s="0" t="inlineStr">
        <is>
          <t>101-1757</t>
        </is>
      </c>
      <c r="J405" s="0" t="inlineStr">
        <is>
          <t>ТССЦ Московской обл., 101-1757, приказ Минстроя России №675/пр от 28.02.2017 № 254/пр</t>
        </is>
      </c>
      <c r="K405" s="0" t="inlineStr">
        <is>
          <t>Ветошь</t>
        </is>
      </c>
      <c r="L405" s="0" t="n">
        <v>1346</v>
      </c>
      <c r="N405" s="0" t="n">
        <v>1009</v>
      </c>
      <c r="O405" s="0" t="inlineStr">
        <is>
          <t>кг</t>
        </is>
      </c>
      <c r="P405" s="0" t="inlineStr">
        <is>
          <t>кг</t>
        </is>
      </c>
      <c r="Q405" s="0" t="n">
        <v>1</v>
      </c>
      <c r="W405" s="0" t="n">
        <v>0</v>
      </c>
      <c r="X405" s="0" t="n">
        <v>644139035</v>
      </c>
      <c r="Y405" s="0">
        <f>AT405</f>
        <v/>
      </c>
      <c r="AA405" s="0" t="n">
        <v>114.7</v>
      </c>
      <c r="AB405" s="0" t="n">
        <v>0</v>
      </c>
      <c r="AC405" s="0" t="n">
        <v>0</v>
      </c>
      <c r="AD405" s="0" t="n">
        <v>0</v>
      </c>
      <c r="AE405" s="0" t="n">
        <v>1.81</v>
      </c>
      <c r="AF405" s="0" t="n">
        <v>0</v>
      </c>
      <c r="AG405" s="0" t="n">
        <v>0</v>
      </c>
      <c r="AH405" s="0" t="n">
        <v>0</v>
      </c>
      <c r="AI405" s="0" t="n">
        <v>63.37</v>
      </c>
      <c r="AJ405" s="0" t="n">
        <v>1</v>
      </c>
      <c r="AK405" s="0" t="n">
        <v>1</v>
      </c>
      <c r="AL405" s="0" t="n">
        <v>1</v>
      </c>
      <c r="AM405" s="0" t="n">
        <v>2</v>
      </c>
      <c r="AN405" s="0" t="n">
        <v>0</v>
      </c>
      <c r="AO405" s="0" t="n">
        <v>1</v>
      </c>
      <c r="AP405" s="0" t="n">
        <v>0</v>
      </c>
      <c r="AQ405" s="0" t="n">
        <v>0</v>
      </c>
      <c r="AR405" s="0" t="n">
        <v>0</v>
      </c>
      <c r="AS405" s="0" t="inlineStr"/>
      <c r="AT405" s="0" t="n">
        <v>0.31</v>
      </c>
      <c r="AU405" s="0" t="inlineStr"/>
      <c r="AV405" s="0" t="n">
        <v>0</v>
      </c>
      <c r="AW405" s="0" t="n">
        <v>2</v>
      </c>
      <c r="AX405" s="0" t="n">
        <v>78850423</v>
      </c>
      <c r="AY405" s="0" t="n">
        <v>1</v>
      </c>
      <c r="AZ405" s="0" t="n">
        <v>0</v>
      </c>
      <c r="BA405" s="0" t="n">
        <v>399</v>
      </c>
      <c r="BB405" s="0" t="n">
        <v>0</v>
      </c>
      <c r="BC405" s="0" t="n">
        <v>0</v>
      </c>
      <c r="BD405" s="0" t="n">
        <v>0</v>
      </c>
      <c r="BE405" s="0" t="n">
        <v>0</v>
      </c>
      <c r="BF405" s="0" t="n">
        <v>0</v>
      </c>
      <c r="BG405" s="0" t="n">
        <v>0</v>
      </c>
      <c r="BH405" s="0" t="n">
        <v>0</v>
      </c>
      <c r="BI405" s="0" t="n">
        <v>0</v>
      </c>
      <c r="BJ405" s="0" t="n">
        <v>0</v>
      </c>
      <c r="BK405" s="0" t="n">
        <v>0</v>
      </c>
      <c r="BL405" s="0" t="n">
        <v>0</v>
      </c>
      <c r="BM405" s="0" t="n">
        <v>0</v>
      </c>
      <c r="BN405" s="0" t="n">
        <v>0</v>
      </c>
      <c r="BO405" s="0" t="n">
        <v>0</v>
      </c>
      <c r="BP405" s="0" t="n">
        <v>0</v>
      </c>
      <c r="BQ405" s="0" t="n">
        <v>0</v>
      </c>
      <c r="BR405" s="0" t="n">
        <v>0</v>
      </c>
      <c r="BS405" s="0" t="n">
        <v>0</v>
      </c>
      <c r="BT405" s="0" t="n">
        <v>0</v>
      </c>
      <c r="BU405" s="0" t="n">
        <v>0</v>
      </c>
      <c r="BV405" s="0" t="n">
        <v>0</v>
      </c>
      <c r="BW405" s="0" t="n">
        <v>0</v>
      </c>
      <c r="CV405" s="0" t="n">
        <v>0</v>
      </c>
      <c r="CW405" s="0" t="n">
        <v>0</v>
      </c>
      <c r="CX405" s="0">
        <f>ROUND(Y405*Source!I1005,7)</f>
        <v/>
      </c>
      <c r="CY405" s="0">
        <f>AA405</f>
        <v/>
      </c>
      <c r="CZ405" s="0">
        <f>AE405</f>
        <v/>
      </c>
      <c r="DA405" s="0">
        <f>AI405</f>
        <v/>
      </c>
      <c r="DB405" s="0">
        <f>ROUND(ROUND(AT405*CZ405,2),2)</f>
        <v/>
      </c>
      <c r="DC405" s="0">
        <f>ROUND(ROUND(AT405*AG405,2),2)</f>
        <v/>
      </c>
      <c r="DD405" s="0" t="inlineStr"/>
      <c r="DE405" s="0" t="inlineStr"/>
      <c r="DF405" s="0">
        <f>ROUND(ROUND(AE405*AI405,0)*CX405,0)</f>
        <v/>
      </c>
      <c r="DG405" s="0">
        <f>ROUND(ROUND(AF405,0)*CX405,0)</f>
        <v/>
      </c>
      <c r="DH405" s="0">
        <f>ROUND(ROUND(AG405,0)*CX405,0)</f>
        <v/>
      </c>
      <c r="DI405" s="0">
        <f>ROUND(ROUND(AH405,0)*CX405,0)</f>
        <v/>
      </c>
      <c r="DJ405" s="0">
        <f>DF405</f>
        <v/>
      </c>
      <c r="DK405" s="0" t="n">
        <v>0</v>
      </c>
      <c r="DL405" s="0" t="inlineStr"/>
      <c r="DM405" s="0" t="n">
        <v>0</v>
      </c>
      <c r="DN405" s="0" t="inlineStr"/>
      <c r="DO405" s="0" t="n">
        <v>0</v>
      </c>
    </row>
    <row r="406">
      <c r="A406" s="0">
        <f>ROW(Source!A1005)</f>
        <v/>
      </c>
      <c r="B406" s="0" t="n">
        <v>78845955</v>
      </c>
      <c r="C406" s="0" t="n">
        <v>78850408</v>
      </c>
      <c r="D406" s="0" t="n">
        <v>29110439</v>
      </c>
      <c r="E406" s="0" t="n">
        <v>1</v>
      </c>
      <c r="F406" s="0" t="n">
        <v>1</v>
      </c>
      <c r="G406" s="0" t="n">
        <v>1</v>
      </c>
      <c r="H406" s="0" t="n">
        <v>3</v>
      </c>
      <c r="I406" s="0" t="inlineStr">
        <is>
          <t>101-1959</t>
        </is>
      </c>
      <c r="J406" s="0" t="inlineStr">
        <is>
          <t>ТССЦ Московской обл., 101-1959, приказ Минстроя России №675/пр от 28.02.2017 № 254/пр</t>
        </is>
      </c>
      <c r="K406" s="0" t="inlineStr">
        <is>
          <t>Краска водоэмульсионная ВЭАК-1180</t>
        </is>
      </c>
      <c r="L406" s="0" t="n">
        <v>1348</v>
      </c>
      <c r="N406" s="0" t="n">
        <v>1009</v>
      </c>
      <c r="O406" s="0" t="inlineStr">
        <is>
          <t>т</t>
        </is>
      </c>
      <c r="P406" s="0" t="inlineStr">
        <is>
          <t>т</t>
        </is>
      </c>
      <c r="Q406" s="0" t="n">
        <v>1000</v>
      </c>
      <c r="W406" s="0" t="n">
        <v>0</v>
      </c>
      <c r="X406" s="0" t="n">
        <v>-764270001</v>
      </c>
      <c r="Y406" s="0">
        <f>AT406</f>
        <v/>
      </c>
      <c r="AA406" s="0" t="n">
        <v>84526.31</v>
      </c>
      <c r="AB406" s="0" t="n">
        <v>0</v>
      </c>
      <c r="AC406" s="0" t="n">
        <v>0</v>
      </c>
      <c r="AD406" s="0" t="n">
        <v>0</v>
      </c>
      <c r="AE406" s="0" t="n">
        <v>15481.01</v>
      </c>
      <c r="AF406" s="0" t="n">
        <v>0</v>
      </c>
      <c r="AG406" s="0" t="n">
        <v>0</v>
      </c>
      <c r="AH406" s="0" t="n">
        <v>0</v>
      </c>
      <c r="AI406" s="0" t="n">
        <v>5.46</v>
      </c>
      <c r="AJ406" s="0" t="n">
        <v>1</v>
      </c>
      <c r="AK406" s="0" t="n">
        <v>1</v>
      </c>
      <c r="AL406" s="0" t="n">
        <v>1</v>
      </c>
      <c r="AM406" s="0" t="n">
        <v>2</v>
      </c>
      <c r="AN406" s="0" t="n">
        <v>0</v>
      </c>
      <c r="AO406" s="0" t="n">
        <v>1</v>
      </c>
      <c r="AP406" s="0" t="n">
        <v>0</v>
      </c>
      <c r="AQ406" s="0" t="n">
        <v>0</v>
      </c>
      <c r="AR406" s="0" t="n">
        <v>0</v>
      </c>
      <c r="AS406" s="0" t="inlineStr"/>
      <c r="AT406" s="0" t="n">
        <v>0.063</v>
      </c>
      <c r="AU406" s="0" t="inlineStr"/>
      <c r="AV406" s="0" t="n">
        <v>0</v>
      </c>
      <c r="AW406" s="0" t="n">
        <v>2</v>
      </c>
      <c r="AX406" s="0" t="n">
        <v>78850424</v>
      </c>
      <c r="AY406" s="0" t="n">
        <v>1</v>
      </c>
      <c r="AZ406" s="0" t="n">
        <v>0</v>
      </c>
      <c r="BA406" s="0" t="n">
        <v>400</v>
      </c>
      <c r="BB406" s="0" t="n">
        <v>0</v>
      </c>
      <c r="BC406" s="0" t="n">
        <v>0</v>
      </c>
      <c r="BD406" s="0" t="n">
        <v>0</v>
      </c>
      <c r="BE406" s="0" t="n">
        <v>0</v>
      </c>
      <c r="BF406" s="0" t="n">
        <v>0</v>
      </c>
      <c r="BG406" s="0" t="n">
        <v>0</v>
      </c>
      <c r="BH406" s="0" t="n">
        <v>0</v>
      </c>
      <c r="BI406" s="0" t="n">
        <v>0</v>
      </c>
      <c r="BJ406" s="0" t="n">
        <v>0</v>
      </c>
      <c r="BK406" s="0" t="n">
        <v>0</v>
      </c>
      <c r="BL406" s="0" t="n">
        <v>0</v>
      </c>
      <c r="BM406" s="0" t="n">
        <v>0</v>
      </c>
      <c r="BN406" s="0" t="n">
        <v>0</v>
      </c>
      <c r="BO406" s="0" t="n">
        <v>0</v>
      </c>
      <c r="BP406" s="0" t="n">
        <v>0</v>
      </c>
      <c r="BQ406" s="0" t="n">
        <v>0</v>
      </c>
      <c r="BR406" s="0" t="n">
        <v>0</v>
      </c>
      <c r="BS406" s="0" t="n">
        <v>0</v>
      </c>
      <c r="BT406" s="0" t="n">
        <v>0</v>
      </c>
      <c r="BU406" s="0" t="n">
        <v>0</v>
      </c>
      <c r="BV406" s="0" t="n">
        <v>0</v>
      </c>
      <c r="BW406" s="0" t="n">
        <v>0</v>
      </c>
      <c r="CV406" s="0" t="n">
        <v>0</v>
      </c>
      <c r="CW406" s="0" t="n">
        <v>0</v>
      </c>
      <c r="CX406" s="0">
        <f>ROUND(Y406*Source!I1005,7)</f>
        <v/>
      </c>
      <c r="CY406" s="0">
        <f>AA406</f>
        <v/>
      </c>
      <c r="CZ406" s="0">
        <f>AE406</f>
        <v/>
      </c>
      <c r="DA406" s="0">
        <f>AI406</f>
        <v/>
      </c>
      <c r="DB406" s="0">
        <f>ROUND(ROUND(AT406*CZ406,2),2)</f>
        <v/>
      </c>
      <c r="DC406" s="0">
        <f>ROUND(ROUND(AT406*AG406,2),2)</f>
        <v/>
      </c>
      <c r="DD406" s="0" t="inlineStr"/>
      <c r="DE406" s="0" t="inlineStr"/>
      <c r="DF406" s="0">
        <f>ROUND(ROUND(AE406*AI406,0)*CX406,0)</f>
        <v/>
      </c>
      <c r="DG406" s="0">
        <f>ROUND(ROUND(AF406,0)*CX406,0)</f>
        <v/>
      </c>
      <c r="DH406" s="0">
        <f>ROUND(ROUND(AG406,0)*CX406,0)</f>
        <v/>
      </c>
      <c r="DI406" s="0">
        <f>ROUND(ROUND(AH406,0)*CX406,0)</f>
        <v/>
      </c>
      <c r="DJ406" s="0">
        <f>DF406</f>
        <v/>
      </c>
      <c r="DK406" s="0" t="n">
        <v>0</v>
      </c>
      <c r="DL406" s="0" t="inlineStr"/>
      <c r="DM406" s="0" t="n">
        <v>0</v>
      </c>
      <c r="DN406" s="0" t="inlineStr"/>
      <c r="DO406" s="0" t="n">
        <v>0</v>
      </c>
    </row>
    <row r="407">
      <c r="A407" s="0">
        <f>ROW(Source!A1006)</f>
        <v/>
      </c>
      <c r="B407" s="0" t="n">
        <v>78845955</v>
      </c>
      <c r="C407" s="0" t="n">
        <v>78848385</v>
      </c>
      <c r="D407" s="0" t="n">
        <v>18410572</v>
      </c>
      <c r="E407" s="0" t="n">
        <v>1</v>
      </c>
      <c r="F407" s="0" t="n">
        <v>1</v>
      </c>
      <c r="G407" s="0" t="n">
        <v>1</v>
      </c>
      <c r="H407" s="0" t="n">
        <v>1</v>
      </c>
      <c r="I407" s="0" t="inlineStr">
        <is>
          <t>1-1032-90</t>
        </is>
      </c>
      <c r="J407" s="0" t="inlineStr"/>
      <c r="K407" s="0" t="inlineStr">
        <is>
          <t>Рабочий строитель среднего разряда 3,2</t>
        </is>
      </c>
      <c r="L407" s="0" t="n">
        <v>1369</v>
      </c>
      <c r="N407" s="0" t="n">
        <v>1013</v>
      </c>
      <c r="O407" s="0" t="inlineStr">
        <is>
          <t>чел.-ч</t>
        </is>
      </c>
      <c r="P407" s="0" t="inlineStr">
        <is>
          <t>чел.-ч</t>
        </is>
      </c>
      <c r="Q407" s="0" t="n">
        <v>1</v>
      </c>
      <c r="W407" s="0" t="n">
        <v>0</v>
      </c>
      <c r="X407" s="0" t="n">
        <v>-546915240</v>
      </c>
      <c r="Y407" s="0">
        <f>AT407</f>
        <v/>
      </c>
      <c r="AA407" s="0" t="n">
        <v>0</v>
      </c>
      <c r="AB407" s="0" t="n">
        <v>0</v>
      </c>
      <c r="AC407" s="0" t="n">
        <v>0</v>
      </c>
      <c r="AD407" s="0" t="n">
        <v>8.74</v>
      </c>
      <c r="AE407" s="0" t="n">
        <v>0</v>
      </c>
      <c r="AF407" s="0" t="n">
        <v>0</v>
      </c>
      <c r="AG407" s="0" t="n">
        <v>0</v>
      </c>
      <c r="AH407" s="0" t="n">
        <v>8.74</v>
      </c>
      <c r="AI407" s="0" t="n">
        <v>1</v>
      </c>
      <c r="AJ407" s="0" t="n">
        <v>1</v>
      </c>
      <c r="AK407" s="0" t="n">
        <v>1</v>
      </c>
      <c r="AL407" s="0" t="n">
        <v>1</v>
      </c>
      <c r="AM407" s="0" t="n">
        <v>-2</v>
      </c>
      <c r="AN407" s="0" t="n">
        <v>0</v>
      </c>
      <c r="AO407" s="0" t="n">
        <v>1</v>
      </c>
      <c r="AP407" s="0" t="n">
        <v>0</v>
      </c>
      <c r="AQ407" s="0" t="n">
        <v>0</v>
      </c>
      <c r="AR407" s="0" t="n">
        <v>0</v>
      </c>
      <c r="AS407" s="0" t="inlineStr"/>
      <c r="AT407" s="0" t="n">
        <v>245.92</v>
      </c>
      <c r="AU407" s="0" t="inlineStr"/>
      <c r="AV407" s="0" t="n">
        <v>1</v>
      </c>
      <c r="AW407" s="0" t="n">
        <v>2</v>
      </c>
      <c r="AX407" s="0" t="n">
        <v>78848386</v>
      </c>
      <c r="AY407" s="0" t="n">
        <v>1</v>
      </c>
      <c r="AZ407" s="0" t="n">
        <v>0</v>
      </c>
      <c r="BA407" s="0" t="n">
        <v>401</v>
      </c>
      <c r="BB407" s="0" t="n">
        <v>0</v>
      </c>
      <c r="BC407" s="0" t="n">
        <v>0</v>
      </c>
      <c r="BD407" s="0" t="n">
        <v>0</v>
      </c>
      <c r="BE407" s="0" t="n">
        <v>0</v>
      </c>
      <c r="BF407" s="0" t="n">
        <v>0</v>
      </c>
      <c r="BG407" s="0" t="n">
        <v>0</v>
      </c>
      <c r="BH407" s="0" t="n">
        <v>0</v>
      </c>
      <c r="BI407" s="0" t="n">
        <v>0</v>
      </c>
      <c r="BJ407" s="0" t="n">
        <v>0</v>
      </c>
      <c r="BK407" s="0" t="n">
        <v>0</v>
      </c>
      <c r="BL407" s="0" t="n">
        <v>0</v>
      </c>
      <c r="BM407" s="0" t="n">
        <v>0</v>
      </c>
      <c r="BN407" s="0" t="n">
        <v>0</v>
      </c>
      <c r="BO407" s="0" t="n">
        <v>0</v>
      </c>
      <c r="BP407" s="0" t="n">
        <v>0</v>
      </c>
      <c r="BQ407" s="0" t="n">
        <v>0</v>
      </c>
      <c r="BR407" s="0" t="n">
        <v>0</v>
      </c>
      <c r="BS407" s="0" t="n">
        <v>0</v>
      </c>
      <c r="BT407" s="0" t="n">
        <v>0</v>
      </c>
      <c r="BU407" s="0" t="n">
        <v>0</v>
      </c>
      <c r="BV407" s="0" t="n">
        <v>0</v>
      </c>
      <c r="BW407" s="0" t="n">
        <v>0</v>
      </c>
      <c r="CU407" s="0">
        <f>ROUND(AT407*Source!I1006*AH407*AL407,0)</f>
        <v/>
      </c>
      <c r="CV407" s="0">
        <f>ROUND(Y407*Source!I1006,7)</f>
        <v/>
      </c>
      <c r="CW407" s="0" t="n">
        <v>0</v>
      </c>
      <c r="CX407" s="0">
        <f>ROUND(Y407*Source!I1006,7)</f>
        <v/>
      </c>
      <c r="CY407" s="0">
        <f>AD407</f>
        <v/>
      </c>
      <c r="CZ407" s="0">
        <f>AH407</f>
        <v/>
      </c>
      <c r="DA407" s="0">
        <f>AL407</f>
        <v/>
      </c>
      <c r="DB407" s="0">
        <f>ROUND(ROUND(AT407*CZ407,2),2)</f>
        <v/>
      </c>
      <c r="DC407" s="0">
        <f>ROUND(ROUND(AT407*AG407,2),2)</f>
        <v/>
      </c>
      <c r="DD407" s="0" t="inlineStr"/>
      <c r="DE407" s="0" t="inlineStr"/>
      <c r="DF407" s="0">
        <f>ROUND(ROUND(AE407,0)*CX407,0)</f>
        <v/>
      </c>
      <c r="DG407" s="0">
        <f>ROUND(ROUND(AF407,0)*CX407,0)</f>
        <v/>
      </c>
      <c r="DH407" s="0">
        <f>ROUND(ROUND(AG407,0)*CX407,0)</f>
        <v/>
      </c>
      <c r="DI407" s="0">
        <f>ROUND(ROUND(AH407,0)*CX407,0)</f>
        <v/>
      </c>
      <c r="DJ407" s="0">
        <f>DI407</f>
        <v/>
      </c>
      <c r="DK407" s="0" t="n">
        <v>0</v>
      </c>
      <c r="DL407" s="0" t="inlineStr"/>
      <c r="DM407" s="0" t="n">
        <v>0</v>
      </c>
      <c r="DN407" s="0" t="inlineStr"/>
      <c r="DO407" s="0" t="n">
        <v>0</v>
      </c>
    </row>
    <row r="408">
      <c r="A408" s="0">
        <f>ROW(Source!A1006)</f>
        <v/>
      </c>
      <c r="B408" s="0" t="n">
        <v>78845955</v>
      </c>
      <c r="C408" s="0" t="n">
        <v>78848385</v>
      </c>
      <c r="D408" s="0" t="n">
        <v>29109806</v>
      </c>
      <c r="E408" s="0" t="n">
        <v>1</v>
      </c>
      <c r="F408" s="0" t="n">
        <v>1</v>
      </c>
      <c r="G408" s="0" t="n">
        <v>1</v>
      </c>
      <c r="H408" s="0" t="n">
        <v>3</v>
      </c>
      <c r="I408" s="0" t="inlineStr">
        <is>
          <t>101-2616</t>
        </is>
      </c>
      <c r="J408" s="0" t="inlineStr">
        <is>
          <t>ТССЦ Московской обл., 101-2616, приказ Минстроя России №675/пр от 28.02.2017 № 254/пр</t>
        </is>
      </c>
      <c r="K408" s="0" t="inlineStr">
        <is>
          <t>Шпатлевка универсальная Remmers Multispachel, строительная для внутренних и наружных работ</t>
        </is>
      </c>
      <c r="L408" s="0" t="n">
        <v>1346</v>
      </c>
      <c r="N408" s="0" t="n">
        <v>1009</v>
      </c>
      <c r="O408" s="0" t="inlineStr">
        <is>
          <t>кг</t>
        </is>
      </c>
      <c r="P408" s="0" t="inlineStr">
        <is>
          <t>кг</t>
        </is>
      </c>
      <c r="Q408" s="0" t="n">
        <v>1</v>
      </c>
      <c r="W408" s="0" t="n">
        <v>0</v>
      </c>
      <c r="X408" s="0" t="n">
        <v>945174045</v>
      </c>
      <c r="Y408" s="0">
        <f>AT408</f>
        <v/>
      </c>
      <c r="AA408" s="0" t="n">
        <v>367.84</v>
      </c>
      <c r="AB408" s="0" t="n">
        <v>0</v>
      </c>
      <c r="AC408" s="0" t="n">
        <v>0</v>
      </c>
      <c r="AD408" s="0" t="n">
        <v>0</v>
      </c>
      <c r="AE408" s="0" t="n">
        <v>29.93</v>
      </c>
      <c r="AF408" s="0" t="n">
        <v>0</v>
      </c>
      <c r="AG408" s="0" t="n">
        <v>0</v>
      </c>
      <c r="AH408" s="0" t="n">
        <v>0</v>
      </c>
      <c r="AI408" s="0" t="n">
        <v>12.29</v>
      </c>
      <c r="AJ408" s="0" t="n">
        <v>1</v>
      </c>
      <c r="AK408" s="0" t="n">
        <v>1</v>
      </c>
      <c r="AL408" s="0" t="n">
        <v>1</v>
      </c>
      <c r="AM408" s="0" t="n">
        <v>0</v>
      </c>
      <c r="AN408" s="0" t="n">
        <v>0</v>
      </c>
      <c r="AO408" s="0" t="n">
        <v>0</v>
      </c>
      <c r="AP408" s="0" t="n">
        <v>0</v>
      </c>
      <c r="AQ408" s="0" t="n">
        <v>0</v>
      </c>
      <c r="AR408" s="0" t="n">
        <v>0</v>
      </c>
      <c r="AS408" s="0" t="inlineStr"/>
      <c r="AT408" s="0" t="n">
        <v>47.6190476</v>
      </c>
      <c r="AU408" s="0" t="inlineStr"/>
      <c r="AV408" s="0" t="n">
        <v>0</v>
      </c>
      <c r="AW408" s="0" t="n">
        <v>1</v>
      </c>
      <c r="AX408" s="0" t="n">
        <v>-1</v>
      </c>
      <c r="AY408" s="0" t="n">
        <v>0</v>
      </c>
      <c r="AZ408" s="0" t="n">
        <v>0</v>
      </c>
      <c r="BA408" s="0" t="inlineStr"/>
      <c r="BB408" s="0" t="n">
        <v>0</v>
      </c>
      <c r="BC408" s="0" t="n">
        <v>0</v>
      </c>
      <c r="BD408" s="0" t="n">
        <v>0</v>
      </c>
      <c r="BE408" s="0" t="n">
        <v>0</v>
      </c>
      <c r="BF408" s="0" t="n">
        <v>0</v>
      </c>
      <c r="BG408" s="0" t="n">
        <v>0</v>
      </c>
      <c r="BH408" s="0" t="n">
        <v>0</v>
      </c>
      <c r="BI408" s="0" t="n">
        <v>0</v>
      </c>
      <c r="BJ408" s="0" t="n">
        <v>0</v>
      </c>
      <c r="BK408" s="0" t="n">
        <v>0</v>
      </c>
      <c r="BL408" s="0" t="n">
        <v>0</v>
      </c>
      <c r="BM408" s="0" t="n">
        <v>0</v>
      </c>
      <c r="BN408" s="0" t="n">
        <v>0</v>
      </c>
      <c r="BO408" s="0" t="n">
        <v>0</v>
      </c>
      <c r="BP408" s="0" t="n">
        <v>0</v>
      </c>
      <c r="BQ408" s="0" t="n">
        <v>0</v>
      </c>
      <c r="BR408" s="0" t="n">
        <v>0</v>
      </c>
      <c r="BS408" s="0" t="n">
        <v>0</v>
      </c>
      <c r="BT408" s="0" t="n">
        <v>0</v>
      </c>
      <c r="BU408" s="0" t="n">
        <v>0</v>
      </c>
      <c r="BV408" s="0" t="n">
        <v>0</v>
      </c>
      <c r="BW408" s="0" t="n">
        <v>0</v>
      </c>
      <c r="CV408" s="0" t="n">
        <v>0</v>
      </c>
      <c r="CW408" s="0" t="n">
        <v>0</v>
      </c>
      <c r="CX408" s="0">
        <f>ROUND(Y408*Source!I1006,7)</f>
        <v/>
      </c>
      <c r="CY408" s="0">
        <f>AA408</f>
        <v/>
      </c>
      <c r="CZ408" s="0">
        <f>AE408</f>
        <v/>
      </c>
      <c r="DA408" s="0">
        <f>AI408</f>
        <v/>
      </c>
      <c r="DB408" s="0">
        <f>ROUND(ROUND(AT408*CZ408,2),2)</f>
        <v/>
      </c>
      <c r="DC408" s="0">
        <f>ROUND(ROUND(AT408*AG408,2),2)</f>
        <v/>
      </c>
      <c r="DD408" s="0" t="inlineStr"/>
      <c r="DE408" s="0" t="inlineStr"/>
      <c r="DF408" s="0">
        <f>ROUND(ROUND(AE408*AI408,0)*CX408,0)</f>
        <v/>
      </c>
      <c r="DG408" s="0">
        <f>ROUND(ROUND(AF408,0)*CX408,0)</f>
        <v/>
      </c>
      <c r="DH408" s="0">
        <f>ROUND(ROUND(AG408,0)*CX408,0)</f>
        <v/>
      </c>
      <c r="DI408" s="0">
        <f>ROUND(ROUND(AH408,0)*CX408,0)</f>
        <v/>
      </c>
      <c r="DJ408" s="0">
        <f>DF408</f>
        <v/>
      </c>
      <c r="DK408" s="0" t="n">
        <v>0</v>
      </c>
      <c r="DL408" s="0" t="inlineStr"/>
      <c r="DM408" s="0" t="n">
        <v>0</v>
      </c>
      <c r="DN408" s="0" t="inlineStr"/>
      <c r="DO408" s="0" t="n">
        <v>0</v>
      </c>
    </row>
    <row r="409">
      <c r="A409" s="0">
        <f>ROW(Source!A1006)</f>
        <v/>
      </c>
      <c r="B409" s="0" t="n">
        <v>78845955</v>
      </c>
      <c r="C409" s="0" t="n">
        <v>78848385</v>
      </c>
      <c r="D409" s="0" t="n">
        <v>29145213</v>
      </c>
      <c r="E409" s="0" t="n">
        <v>1</v>
      </c>
      <c r="F409" s="0" t="n">
        <v>1</v>
      </c>
      <c r="G409" s="0" t="n">
        <v>1</v>
      </c>
      <c r="H409" s="0" t="n">
        <v>3</v>
      </c>
      <c r="I409" s="0" t="inlineStr">
        <is>
          <t>402-0083</t>
        </is>
      </c>
      <c r="J409" s="0" t="inlineStr">
        <is>
          <t>ТССЦ Московской обл., 402-0083, приказ Минстроя России №675/пр от 28.02.2017 № 257/пр</t>
        </is>
      </c>
      <c r="K409" s="0" t="inlineStr">
        <is>
          <t>Раствор готовый отделочный тяжелый, цементно-известковый 1:1:6</t>
        </is>
      </c>
      <c r="L409" s="0" t="n">
        <v>1339</v>
      </c>
      <c r="N409" s="0" t="n">
        <v>1007</v>
      </c>
      <c r="O409" s="0" t="inlineStr">
        <is>
          <t>м3</t>
        </is>
      </c>
      <c r="P409" s="0" t="inlineStr">
        <is>
          <t>м3</t>
        </is>
      </c>
      <c r="Q409" s="0" t="n">
        <v>1</v>
      </c>
      <c r="W409" s="0" t="n">
        <v>0</v>
      </c>
      <c r="X409" s="0" t="n">
        <v>298602793</v>
      </c>
      <c r="Y409" s="0">
        <f>AT409</f>
        <v/>
      </c>
      <c r="AA409" s="0" t="n">
        <v>5246.23</v>
      </c>
      <c r="AB409" s="0" t="n">
        <v>0</v>
      </c>
      <c r="AC409" s="0" t="n">
        <v>0</v>
      </c>
      <c r="AD409" s="0" t="n">
        <v>0</v>
      </c>
      <c r="AE409" s="0" t="n">
        <v>517.89</v>
      </c>
      <c r="AF409" s="0" t="n">
        <v>0</v>
      </c>
      <c r="AG409" s="0" t="n">
        <v>0</v>
      </c>
      <c r="AH409" s="0" t="n">
        <v>0</v>
      </c>
      <c r="AI409" s="0" t="n">
        <v>10.13</v>
      </c>
      <c r="AJ409" s="0" t="n">
        <v>1</v>
      </c>
      <c r="AK409" s="0" t="n">
        <v>1</v>
      </c>
      <c r="AL409" s="0" t="n">
        <v>1</v>
      </c>
      <c r="AM409" s="0" t="n">
        <v>2</v>
      </c>
      <c r="AN409" s="0" t="n">
        <v>0</v>
      </c>
      <c r="AO409" s="0" t="n">
        <v>1</v>
      </c>
      <c r="AP409" s="0" t="n">
        <v>0</v>
      </c>
      <c r="AQ409" s="0" t="n">
        <v>0</v>
      </c>
      <c r="AR409" s="0" t="n">
        <v>0</v>
      </c>
      <c r="AS409" s="0" t="inlineStr"/>
      <c r="AT409" s="0" t="n">
        <v>2.2</v>
      </c>
      <c r="AU409" s="0" t="inlineStr"/>
      <c r="AV409" s="0" t="n">
        <v>0</v>
      </c>
      <c r="AW409" s="0" t="n">
        <v>2</v>
      </c>
      <c r="AX409" s="0" t="n">
        <v>78848387</v>
      </c>
      <c r="AY409" s="0" t="n">
        <v>1</v>
      </c>
      <c r="AZ409" s="0" t="n">
        <v>0</v>
      </c>
      <c r="BA409" s="0" t="n">
        <v>402</v>
      </c>
      <c r="BB409" s="0" t="n">
        <v>0</v>
      </c>
      <c r="BC409" s="0" t="n">
        <v>0</v>
      </c>
      <c r="BD409" s="0" t="n">
        <v>0</v>
      </c>
      <c r="BE409" s="0" t="n">
        <v>0</v>
      </c>
      <c r="BF409" s="0" t="n">
        <v>0</v>
      </c>
      <c r="BG409" s="0" t="n">
        <v>0</v>
      </c>
      <c r="BH409" s="0" t="n">
        <v>0</v>
      </c>
      <c r="BI409" s="0" t="n">
        <v>0</v>
      </c>
      <c r="BJ409" s="0" t="n">
        <v>0</v>
      </c>
      <c r="BK409" s="0" t="n">
        <v>0</v>
      </c>
      <c r="BL409" s="0" t="n">
        <v>0</v>
      </c>
      <c r="BM409" s="0" t="n">
        <v>0</v>
      </c>
      <c r="BN409" s="0" t="n">
        <v>0</v>
      </c>
      <c r="BO409" s="0" t="n">
        <v>0</v>
      </c>
      <c r="BP409" s="0" t="n">
        <v>0</v>
      </c>
      <c r="BQ409" s="0" t="n">
        <v>0</v>
      </c>
      <c r="BR409" s="0" t="n">
        <v>0</v>
      </c>
      <c r="BS409" s="0" t="n">
        <v>0</v>
      </c>
      <c r="BT409" s="0" t="n">
        <v>0</v>
      </c>
      <c r="BU409" s="0" t="n">
        <v>0</v>
      </c>
      <c r="BV409" s="0" t="n">
        <v>0</v>
      </c>
      <c r="BW409" s="0" t="n">
        <v>0</v>
      </c>
      <c r="CV409" s="0" t="n">
        <v>0</v>
      </c>
      <c r="CW409" s="0" t="n">
        <v>0</v>
      </c>
      <c r="CX409" s="0">
        <f>ROUND(Y409*Source!I1006,7)</f>
        <v/>
      </c>
      <c r="CY409" s="0">
        <f>AA409</f>
        <v/>
      </c>
      <c r="CZ409" s="0">
        <f>AE409</f>
        <v/>
      </c>
      <c r="DA409" s="0">
        <f>AI409</f>
        <v/>
      </c>
      <c r="DB409" s="0">
        <f>ROUND(ROUND(AT409*CZ409,2),2)</f>
        <v/>
      </c>
      <c r="DC409" s="0">
        <f>ROUND(ROUND(AT409*AG409,2),2)</f>
        <v/>
      </c>
      <c r="DD409" s="0" t="inlineStr"/>
      <c r="DE409" s="0" t="inlineStr"/>
      <c r="DF409" s="0">
        <f>ROUND(ROUND(AE409*AI409,0)*CX409,0)</f>
        <v/>
      </c>
      <c r="DG409" s="0">
        <f>ROUND(ROUND(AF409,0)*CX409,0)</f>
        <v/>
      </c>
      <c r="DH409" s="0">
        <f>ROUND(ROUND(AG409,0)*CX409,0)</f>
        <v/>
      </c>
      <c r="DI409" s="0">
        <f>ROUND(ROUND(AH409,0)*CX409,0)</f>
        <v/>
      </c>
      <c r="DJ409" s="0">
        <f>DF409</f>
        <v/>
      </c>
      <c r="DK409" s="0" t="n">
        <v>0</v>
      </c>
      <c r="DL409" s="0" t="inlineStr"/>
      <c r="DM409" s="0" t="n">
        <v>0</v>
      </c>
      <c r="DN409" s="0" t="inlineStr"/>
      <c r="DO409" s="0" t="n">
        <v>0</v>
      </c>
    </row>
    <row r="410">
      <c r="A410" s="0">
        <f>ROW(Source!A1006)</f>
        <v/>
      </c>
      <c r="B410" s="0" t="n">
        <v>78845955</v>
      </c>
      <c r="C410" s="0" t="n">
        <v>78848385</v>
      </c>
      <c r="D410" s="0" t="n">
        <v>29150040</v>
      </c>
      <c r="E410" s="0" t="n">
        <v>1</v>
      </c>
      <c r="F410" s="0" t="n">
        <v>1</v>
      </c>
      <c r="G410" s="0" t="n">
        <v>1</v>
      </c>
      <c r="H410" s="0" t="n">
        <v>3</v>
      </c>
      <c r="I410" s="0" t="inlineStr">
        <is>
          <t>411-0001</t>
        </is>
      </c>
      <c r="J410" s="0" t="inlineStr">
        <is>
          <t>ТССЦ Московской обл., 411-0001, приказ Минстроя России №675/пр от 28.02.2017 № 257/пр</t>
        </is>
      </c>
      <c r="K410" s="0" t="inlineStr">
        <is>
          <t>Вода</t>
        </is>
      </c>
      <c r="L410" s="0" t="n">
        <v>1339</v>
      </c>
      <c r="N410" s="0" t="n">
        <v>1007</v>
      </c>
      <c r="O410" s="0" t="inlineStr">
        <is>
          <t>м3</t>
        </is>
      </c>
      <c r="P410" s="0" t="inlineStr">
        <is>
          <t>м3</t>
        </is>
      </c>
      <c r="Q410" s="0" t="n">
        <v>1</v>
      </c>
      <c r="W410" s="0" t="n">
        <v>0</v>
      </c>
      <c r="X410" s="0" t="n">
        <v>619799737</v>
      </c>
      <c r="Y410" s="0">
        <f>AT410</f>
        <v/>
      </c>
      <c r="AA410" s="0" t="n">
        <v>31.28</v>
      </c>
      <c r="AB410" s="0" t="n">
        <v>0</v>
      </c>
      <c r="AC410" s="0" t="n">
        <v>0</v>
      </c>
      <c r="AD410" s="0" t="n">
        <v>0</v>
      </c>
      <c r="AE410" s="0" t="n">
        <v>2.44</v>
      </c>
      <c r="AF410" s="0" t="n">
        <v>0</v>
      </c>
      <c r="AG410" s="0" t="n">
        <v>0</v>
      </c>
      <c r="AH410" s="0" t="n">
        <v>0</v>
      </c>
      <c r="AI410" s="0" t="n">
        <v>12.82</v>
      </c>
      <c r="AJ410" s="0" t="n">
        <v>1</v>
      </c>
      <c r="AK410" s="0" t="n">
        <v>1</v>
      </c>
      <c r="AL410" s="0" t="n">
        <v>1</v>
      </c>
      <c r="AM410" s="0" t="n">
        <v>2</v>
      </c>
      <c r="AN410" s="0" t="n">
        <v>0</v>
      </c>
      <c r="AO410" s="0" t="n">
        <v>1</v>
      </c>
      <c r="AP410" s="0" t="n">
        <v>0</v>
      </c>
      <c r="AQ410" s="0" t="n">
        <v>0</v>
      </c>
      <c r="AR410" s="0" t="n">
        <v>0</v>
      </c>
      <c r="AS410" s="0" t="inlineStr"/>
      <c r="AT410" s="0" t="n">
        <v>0.35</v>
      </c>
      <c r="AU410" s="0" t="inlineStr"/>
      <c r="AV410" s="0" t="n">
        <v>0</v>
      </c>
      <c r="AW410" s="0" t="n">
        <v>2</v>
      </c>
      <c r="AX410" s="0" t="n">
        <v>78848388</v>
      </c>
      <c r="AY410" s="0" t="n">
        <v>1</v>
      </c>
      <c r="AZ410" s="0" t="n">
        <v>0</v>
      </c>
      <c r="BA410" s="0" t="n">
        <v>403</v>
      </c>
      <c r="BB410" s="0" t="n">
        <v>0</v>
      </c>
      <c r="BC410" s="0" t="n">
        <v>0</v>
      </c>
      <c r="BD410" s="0" t="n">
        <v>0</v>
      </c>
      <c r="BE410" s="0" t="n">
        <v>0</v>
      </c>
      <c r="BF410" s="0" t="n">
        <v>0</v>
      </c>
      <c r="BG410" s="0" t="n">
        <v>0</v>
      </c>
      <c r="BH410" s="0" t="n">
        <v>0</v>
      </c>
      <c r="BI410" s="0" t="n">
        <v>0</v>
      </c>
      <c r="BJ410" s="0" t="n">
        <v>0</v>
      </c>
      <c r="BK410" s="0" t="n">
        <v>0</v>
      </c>
      <c r="BL410" s="0" t="n">
        <v>0</v>
      </c>
      <c r="BM410" s="0" t="n">
        <v>0</v>
      </c>
      <c r="BN410" s="0" t="n">
        <v>0</v>
      </c>
      <c r="BO410" s="0" t="n">
        <v>0</v>
      </c>
      <c r="BP410" s="0" t="n">
        <v>0</v>
      </c>
      <c r="BQ410" s="0" t="n">
        <v>0</v>
      </c>
      <c r="BR410" s="0" t="n">
        <v>0</v>
      </c>
      <c r="BS410" s="0" t="n">
        <v>0</v>
      </c>
      <c r="BT410" s="0" t="n">
        <v>0</v>
      </c>
      <c r="BU410" s="0" t="n">
        <v>0</v>
      </c>
      <c r="BV410" s="0" t="n">
        <v>0</v>
      </c>
      <c r="BW410" s="0" t="n">
        <v>0</v>
      </c>
      <c r="CV410" s="0" t="n">
        <v>0</v>
      </c>
      <c r="CW410" s="0" t="n">
        <v>0</v>
      </c>
      <c r="CX410" s="0">
        <f>ROUND(Y410*Source!I1006,7)</f>
        <v/>
      </c>
      <c r="CY410" s="0">
        <f>AA410</f>
        <v/>
      </c>
      <c r="CZ410" s="0">
        <f>AE410</f>
        <v/>
      </c>
      <c r="DA410" s="0">
        <f>AI410</f>
        <v/>
      </c>
      <c r="DB410" s="0">
        <f>ROUND(ROUND(AT410*CZ410,2),2)</f>
        <v/>
      </c>
      <c r="DC410" s="0">
        <f>ROUND(ROUND(AT410*AG410,2),2)</f>
        <v/>
      </c>
      <c r="DD410" s="0" t="inlineStr"/>
      <c r="DE410" s="0" t="inlineStr"/>
      <c r="DF410" s="0">
        <f>ROUND(ROUND(AE410*AI410,0)*CX410,0)</f>
        <v/>
      </c>
      <c r="DG410" s="0">
        <f>ROUND(ROUND(AF410,0)*CX410,0)</f>
        <v/>
      </c>
      <c r="DH410" s="0">
        <f>ROUND(ROUND(AG410,0)*CX410,0)</f>
        <v/>
      </c>
      <c r="DI410" s="0">
        <f>ROUND(ROUND(AH410,0)*CX410,0)</f>
        <v/>
      </c>
      <c r="DJ410" s="0">
        <f>DF410</f>
        <v/>
      </c>
      <c r="DK410" s="0" t="n">
        <v>0</v>
      </c>
      <c r="DL410" s="0" t="inlineStr"/>
      <c r="DM410" s="0" t="n">
        <v>0</v>
      </c>
      <c r="DN410" s="0" t="inlineStr"/>
      <c r="DO410" s="0" t="n">
        <v>0</v>
      </c>
    </row>
    <row r="411">
      <c r="A411" s="0">
        <f>ROW(Source!A1006)</f>
        <v/>
      </c>
      <c r="B411" s="0" t="n">
        <v>78845955</v>
      </c>
      <c r="C411" s="0" t="n">
        <v>78848385</v>
      </c>
      <c r="D411" s="0" t="n">
        <v>29164349</v>
      </c>
      <c r="E411" s="0" t="n">
        <v>1</v>
      </c>
      <c r="F411" s="0" t="n">
        <v>1</v>
      </c>
      <c r="G411" s="0" t="n">
        <v>1</v>
      </c>
      <c r="H411" s="0" t="n">
        <v>3</v>
      </c>
      <c r="I411" s="0" t="inlineStr">
        <is>
          <t>509-9900</t>
        </is>
      </c>
      <c r="J411" s="0" t="inlineStr">
        <is>
          <t>ТССЦ Московской обл., 509-9900, приказ Минстроя России №675/пр от 28.02.2017 № 258/пр</t>
        </is>
      </c>
      <c r="K411" s="0" t="inlineStr">
        <is>
          <t>Строительный мусор</t>
        </is>
      </c>
      <c r="L411" s="0" t="n">
        <v>1348</v>
      </c>
      <c r="N411" s="0" t="n">
        <v>1009</v>
      </c>
      <c r="O411" s="0" t="inlineStr">
        <is>
          <t>т</t>
        </is>
      </c>
      <c r="P411" s="0" t="inlineStr">
        <is>
          <t>т</t>
        </is>
      </c>
      <c r="Q411" s="0" t="n">
        <v>1000</v>
      </c>
      <c r="W411" s="0" t="n">
        <v>0</v>
      </c>
      <c r="X411" s="0" t="n">
        <v>1876412176</v>
      </c>
      <c r="Y411" s="0">
        <f>AT411</f>
        <v/>
      </c>
      <c r="AA411" s="0" t="n">
        <v>0</v>
      </c>
      <c r="AB411" s="0" t="n">
        <v>0</v>
      </c>
      <c r="AC411" s="0" t="n">
        <v>0</v>
      </c>
      <c r="AD411" s="0" t="n">
        <v>0</v>
      </c>
      <c r="AE411" s="0" t="n">
        <v>0</v>
      </c>
      <c r="AF411" s="0" t="n">
        <v>0</v>
      </c>
      <c r="AG411" s="0" t="n">
        <v>0</v>
      </c>
      <c r="AH411" s="0" t="n">
        <v>0</v>
      </c>
      <c r="AI411" s="0" t="n">
        <v>1</v>
      </c>
      <c r="AJ411" s="0" t="n">
        <v>1</v>
      </c>
      <c r="AK411" s="0" t="n">
        <v>1</v>
      </c>
      <c r="AL411" s="0" t="n">
        <v>1</v>
      </c>
      <c r="AM411" s="0" t="n">
        <v>0</v>
      </c>
      <c r="AN411" s="0" t="n">
        <v>0</v>
      </c>
      <c r="AO411" s="0" t="n">
        <v>0</v>
      </c>
      <c r="AP411" s="0" t="n">
        <v>0</v>
      </c>
      <c r="AQ411" s="0" t="n">
        <v>0</v>
      </c>
      <c r="AR411" s="0" t="n">
        <v>0</v>
      </c>
      <c r="AS411" s="0" t="inlineStr"/>
      <c r="AT411" s="0" t="n">
        <v>4.84</v>
      </c>
      <c r="AU411" s="0" t="inlineStr"/>
      <c r="AV411" s="0" t="n">
        <v>0</v>
      </c>
      <c r="AW411" s="0" t="n">
        <v>2</v>
      </c>
      <c r="AX411" s="0" t="n">
        <v>78848389</v>
      </c>
      <c r="AY411" s="0" t="n">
        <v>1</v>
      </c>
      <c r="AZ411" s="0" t="n">
        <v>0</v>
      </c>
      <c r="BA411" s="0" t="n">
        <v>404</v>
      </c>
      <c r="BB411" s="0" t="n">
        <v>0</v>
      </c>
      <c r="BC411" s="0" t="n">
        <v>0</v>
      </c>
      <c r="BD411" s="0" t="n">
        <v>0</v>
      </c>
      <c r="BE411" s="0" t="n">
        <v>0</v>
      </c>
      <c r="BF411" s="0" t="n">
        <v>0</v>
      </c>
      <c r="BG411" s="0" t="n">
        <v>0</v>
      </c>
      <c r="BH411" s="0" t="n">
        <v>0</v>
      </c>
      <c r="BI411" s="0" t="n">
        <v>0</v>
      </c>
      <c r="BJ411" s="0" t="n">
        <v>0</v>
      </c>
      <c r="BK411" s="0" t="n">
        <v>0</v>
      </c>
      <c r="BL411" s="0" t="n">
        <v>0</v>
      </c>
      <c r="BM411" s="0" t="n">
        <v>0</v>
      </c>
      <c r="BN411" s="0" t="n">
        <v>0</v>
      </c>
      <c r="BO411" s="0" t="n">
        <v>0</v>
      </c>
      <c r="BP411" s="0" t="n">
        <v>0</v>
      </c>
      <c r="BQ411" s="0" t="n">
        <v>0</v>
      </c>
      <c r="BR411" s="0" t="n">
        <v>0</v>
      </c>
      <c r="BS411" s="0" t="n">
        <v>0</v>
      </c>
      <c r="BT411" s="0" t="n">
        <v>0</v>
      </c>
      <c r="BU411" s="0" t="n">
        <v>0</v>
      </c>
      <c r="BV411" s="0" t="n">
        <v>0</v>
      </c>
      <c r="BW411" s="0" t="n">
        <v>0</v>
      </c>
      <c r="CV411" s="0" t="n">
        <v>0</v>
      </c>
      <c r="CW411" s="0" t="n">
        <v>0</v>
      </c>
      <c r="CX411" s="0">
        <f>ROUND(Y411*Source!I1006,7)</f>
        <v/>
      </c>
      <c r="CY411" s="0">
        <f>AA411</f>
        <v/>
      </c>
      <c r="CZ411" s="0">
        <f>AE411</f>
        <v/>
      </c>
      <c r="DA411" s="0">
        <f>AI411</f>
        <v/>
      </c>
      <c r="DB411" s="0">
        <f>ROUND(ROUND(AT411*CZ411,2),2)</f>
        <v/>
      </c>
      <c r="DC411" s="0">
        <f>ROUND(ROUND(AT411*AG411,2),2)</f>
        <v/>
      </c>
      <c r="DD411" s="0" t="inlineStr"/>
      <c r="DE411" s="0" t="inlineStr"/>
      <c r="DF411" s="0">
        <f>ROUND(ROUND(AE411,0)*CX411,0)</f>
        <v/>
      </c>
      <c r="DG411" s="0">
        <f>ROUND(ROUND(AF411,0)*CX411,0)</f>
        <v/>
      </c>
      <c r="DH411" s="0">
        <f>ROUND(ROUND(AG411,0)*CX411,0)</f>
        <v/>
      </c>
      <c r="DI411" s="0">
        <f>ROUND(ROUND(AH411,0)*CX411,0)</f>
        <v/>
      </c>
      <c r="DJ411" s="0">
        <f>DF411</f>
        <v/>
      </c>
      <c r="DK411" s="0" t="n">
        <v>0</v>
      </c>
      <c r="DL411" s="0" t="inlineStr"/>
      <c r="DM411" s="0" t="n">
        <v>0</v>
      </c>
      <c r="DN411" s="0" t="inlineStr"/>
      <c r="DO411" s="0" t="n">
        <v>0</v>
      </c>
    </row>
    <row r="412">
      <c r="A412" s="0">
        <f>ROW(Source!A1009)</f>
        <v/>
      </c>
      <c r="B412" s="0" t="n">
        <v>78845955</v>
      </c>
      <c r="C412" s="0" t="n">
        <v>78848401</v>
      </c>
      <c r="D412" s="0" t="n">
        <v>18409661</v>
      </c>
      <c r="E412" s="0" t="n">
        <v>1</v>
      </c>
      <c r="F412" s="0" t="n">
        <v>1</v>
      </c>
      <c r="G412" s="0" t="n">
        <v>1</v>
      </c>
      <c r="H412" s="0" t="n">
        <v>1</v>
      </c>
      <c r="I412" s="0" t="inlineStr">
        <is>
          <t>1-1031-90</t>
        </is>
      </c>
      <c r="J412" s="0" t="inlineStr"/>
      <c r="K412" s="0" t="inlineStr">
        <is>
          <t>Рабочий строитель среднего разряда 3,1</t>
        </is>
      </c>
      <c r="L412" s="0" t="n">
        <v>1369</v>
      </c>
      <c r="N412" s="0" t="n">
        <v>1013</v>
      </c>
      <c r="O412" s="0" t="inlineStr">
        <is>
          <t>чел.-ч</t>
        </is>
      </c>
      <c r="P412" s="0" t="inlineStr">
        <is>
          <t>чел.-ч</t>
        </is>
      </c>
      <c r="Q412" s="0" t="n">
        <v>1</v>
      </c>
      <c r="W412" s="0" t="n">
        <v>0</v>
      </c>
      <c r="X412" s="0" t="n">
        <v>1989723076</v>
      </c>
      <c r="Y412" s="0">
        <f>AT412</f>
        <v/>
      </c>
      <c r="AA412" s="0" t="n">
        <v>0</v>
      </c>
      <c r="AB412" s="0" t="n">
        <v>0</v>
      </c>
      <c r="AC412" s="0" t="n">
        <v>0</v>
      </c>
      <c r="AD412" s="0" t="n">
        <v>8.640000000000001</v>
      </c>
      <c r="AE412" s="0" t="n">
        <v>0</v>
      </c>
      <c r="AF412" s="0" t="n">
        <v>0</v>
      </c>
      <c r="AG412" s="0" t="n">
        <v>0</v>
      </c>
      <c r="AH412" s="0" t="n">
        <v>8.640000000000001</v>
      </c>
      <c r="AI412" s="0" t="n">
        <v>1</v>
      </c>
      <c r="AJ412" s="0" t="n">
        <v>1</v>
      </c>
      <c r="AK412" s="0" t="n">
        <v>1</v>
      </c>
      <c r="AL412" s="0" t="n">
        <v>1</v>
      </c>
      <c r="AM412" s="0" t="n">
        <v>-2</v>
      </c>
      <c r="AN412" s="0" t="n">
        <v>0</v>
      </c>
      <c r="AO412" s="0" t="n">
        <v>1</v>
      </c>
      <c r="AP412" s="0" t="n">
        <v>0</v>
      </c>
      <c r="AQ412" s="0" t="n">
        <v>0</v>
      </c>
      <c r="AR412" s="0" t="n">
        <v>0</v>
      </c>
      <c r="AS412" s="0" t="inlineStr"/>
      <c r="AT412" s="0" t="n">
        <v>14.59</v>
      </c>
      <c r="AU412" s="0" t="inlineStr"/>
      <c r="AV412" s="0" t="n">
        <v>1</v>
      </c>
      <c r="AW412" s="0" t="n">
        <v>2</v>
      </c>
      <c r="AX412" s="0" t="n">
        <v>78848402</v>
      </c>
      <c r="AY412" s="0" t="n">
        <v>1</v>
      </c>
      <c r="AZ412" s="0" t="n">
        <v>0</v>
      </c>
      <c r="BA412" s="0" t="n">
        <v>405</v>
      </c>
      <c r="BB412" s="0" t="n">
        <v>0</v>
      </c>
      <c r="BC412" s="0" t="n">
        <v>0</v>
      </c>
      <c r="BD412" s="0" t="n">
        <v>0</v>
      </c>
      <c r="BE412" s="0" t="n">
        <v>0</v>
      </c>
      <c r="BF412" s="0" t="n">
        <v>0</v>
      </c>
      <c r="BG412" s="0" t="n">
        <v>0</v>
      </c>
      <c r="BH412" s="0" t="n">
        <v>0</v>
      </c>
      <c r="BI412" s="0" t="n">
        <v>0</v>
      </c>
      <c r="BJ412" s="0" t="n">
        <v>0</v>
      </c>
      <c r="BK412" s="0" t="n">
        <v>0</v>
      </c>
      <c r="BL412" s="0" t="n">
        <v>0</v>
      </c>
      <c r="BM412" s="0" t="n">
        <v>0</v>
      </c>
      <c r="BN412" s="0" t="n">
        <v>0</v>
      </c>
      <c r="BO412" s="0" t="n">
        <v>0</v>
      </c>
      <c r="BP412" s="0" t="n">
        <v>0</v>
      </c>
      <c r="BQ412" s="0" t="n">
        <v>0</v>
      </c>
      <c r="BR412" s="0" t="n">
        <v>0</v>
      </c>
      <c r="BS412" s="0" t="n">
        <v>0</v>
      </c>
      <c r="BT412" s="0" t="n">
        <v>0</v>
      </c>
      <c r="BU412" s="0" t="n">
        <v>0</v>
      </c>
      <c r="BV412" s="0" t="n">
        <v>0</v>
      </c>
      <c r="BW412" s="0" t="n">
        <v>0</v>
      </c>
      <c r="CU412" s="0">
        <f>ROUND(AT412*Source!I1009*AH412*AL412,0)</f>
        <v/>
      </c>
      <c r="CV412" s="0">
        <f>ROUND(Y412*Source!I1009,7)</f>
        <v/>
      </c>
      <c r="CW412" s="0" t="n">
        <v>0</v>
      </c>
      <c r="CX412" s="0">
        <f>ROUND(Y412*Source!I1009,7)</f>
        <v/>
      </c>
      <c r="CY412" s="0">
        <f>AD412</f>
        <v/>
      </c>
      <c r="CZ412" s="0">
        <f>AH412</f>
        <v/>
      </c>
      <c r="DA412" s="0">
        <f>AL412</f>
        <v/>
      </c>
      <c r="DB412" s="0">
        <f>ROUND(ROUND(AT412*CZ412,2),2)</f>
        <v/>
      </c>
      <c r="DC412" s="0">
        <f>ROUND(ROUND(AT412*AG412,2),2)</f>
        <v/>
      </c>
      <c r="DD412" s="0" t="inlineStr"/>
      <c r="DE412" s="0" t="inlineStr"/>
      <c r="DF412" s="0">
        <f>ROUND(ROUND(AE412,0)*CX412,0)</f>
        <v/>
      </c>
      <c r="DG412" s="0">
        <f>ROUND(ROUND(AF412,0)*CX412,0)</f>
        <v/>
      </c>
      <c r="DH412" s="0">
        <f>ROUND(ROUND(AG412,0)*CX412,0)</f>
        <v/>
      </c>
      <c r="DI412" s="0">
        <f>ROUND(ROUND(AH412,0)*CX412,0)</f>
        <v/>
      </c>
      <c r="DJ412" s="0">
        <f>DI412</f>
        <v/>
      </c>
      <c r="DK412" s="0" t="n">
        <v>0</v>
      </c>
      <c r="DL412" s="0" t="inlineStr"/>
      <c r="DM412" s="0" t="n">
        <v>0</v>
      </c>
      <c r="DN412" s="0" t="inlineStr"/>
      <c r="DO412" s="0" t="n">
        <v>0</v>
      </c>
    </row>
    <row r="413">
      <c r="A413" s="0">
        <f>ROW(Source!A1009)</f>
        <v/>
      </c>
      <c r="B413" s="0" t="n">
        <v>78845955</v>
      </c>
      <c r="C413" s="0" t="n">
        <v>78848401</v>
      </c>
      <c r="D413" s="0" t="n">
        <v>29172513</v>
      </c>
      <c r="E413" s="0" t="n">
        <v>1</v>
      </c>
      <c r="F413" s="0" t="n">
        <v>1</v>
      </c>
      <c r="G413" s="0" t="n">
        <v>1</v>
      </c>
      <c r="H413" s="0" t="n">
        <v>2</v>
      </c>
      <c r="I413" s="0" t="inlineStr">
        <is>
          <t>030401</t>
        </is>
      </c>
      <c r="J413" s="0" t="inlineStr">
        <is>
          <t>ТСЭМ Московской обл., 030401, приказ Минстроя России №675/пр от 28.02.2017 № 264/пр</t>
        </is>
      </c>
      <c r="K413" s="0" t="inlineStr">
        <is>
          <t>Лебедки электрические тяговым усилием до 5,79 кН (0,59 т)</t>
        </is>
      </c>
      <c r="L413" s="0" t="n">
        <v>1368</v>
      </c>
      <c r="N413" s="0" t="n">
        <v>1011</v>
      </c>
      <c r="O413" s="0" t="inlineStr">
        <is>
          <t>маш.-ч</t>
        </is>
      </c>
      <c r="P413" s="0" t="inlineStr">
        <is>
          <t>маш.-ч</t>
        </is>
      </c>
      <c r="Q413" s="0" t="n">
        <v>1</v>
      </c>
      <c r="W413" s="0" t="n">
        <v>0</v>
      </c>
      <c r="X413" s="0" t="n">
        <v>-1790740115</v>
      </c>
      <c r="Y413" s="0">
        <f>AT413</f>
        <v/>
      </c>
      <c r="AA413" s="0" t="n">
        <v>0</v>
      </c>
      <c r="AB413" s="0" t="n">
        <v>20.59</v>
      </c>
      <c r="AC413" s="0" t="n">
        <v>0</v>
      </c>
      <c r="AD413" s="0" t="n">
        <v>0</v>
      </c>
      <c r="AE413" s="0" t="n">
        <v>0</v>
      </c>
      <c r="AF413" s="0" t="n">
        <v>1.7</v>
      </c>
      <c r="AG413" s="0" t="n">
        <v>0</v>
      </c>
      <c r="AH413" s="0" t="n">
        <v>0</v>
      </c>
      <c r="AI413" s="0" t="n">
        <v>1</v>
      </c>
      <c r="AJ413" s="0" t="n">
        <v>12.11</v>
      </c>
      <c r="AK413" s="0" t="n">
        <v>52.25</v>
      </c>
      <c r="AL413" s="0" t="n">
        <v>1</v>
      </c>
      <c r="AM413" s="0" t="n">
        <v>2</v>
      </c>
      <c r="AN413" s="0" t="n">
        <v>0</v>
      </c>
      <c r="AO413" s="0" t="n">
        <v>1</v>
      </c>
      <c r="AP413" s="0" t="n">
        <v>0</v>
      </c>
      <c r="AQ413" s="0" t="n">
        <v>0</v>
      </c>
      <c r="AR413" s="0" t="n">
        <v>0</v>
      </c>
      <c r="AS413" s="0" t="inlineStr"/>
      <c r="AT413" s="0" t="n">
        <v>0.1</v>
      </c>
      <c r="AU413" s="0" t="inlineStr"/>
      <c r="AV413" s="0" t="n">
        <v>0</v>
      </c>
      <c r="AW413" s="0" t="n">
        <v>2</v>
      </c>
      <c r="AX413" s="0" t="n">
        <v>78848403</v>
      </c>
      <c r="AY413" s="0" t="n">
        <v>1</v>
      </c>
      <c r="AZ413" s="0" t="n">
        <v>0</v>
      </c>
      <c r="BA413" s="0" t="n">
        <v>406</v>
      </c>
      <c r="BB413" s="0" t="n">
        <v>0</v>
      </c>
      <c r="BC413" s="0" t="n">
        <v>0</v>
      </c>
      <c r="BD413" s="0" t="n">
        <v>0</v>
      </c>
      <c r="BE413" s="0" t="n">
        <v>0</v>
      </c>
      <c r="BF413" s="0" t="n">
        <v>0</v>
      </c>
      <c r="BG413" s="0" t="n">
        <v>0</v>
      </c>
      <c r="BH413" s="0" t="n">
        <v>0</v>
      </c>
      <c r="BI413" s="0" t="n">
        <v>0</v>
      </c>
      <c r="BJ413" s="0" t="n">
        <v>0</v>
      </c>
      <c r="BK413" s="0" t="n">
        <v>0</v>
      </c>
      <c r="BL413" s="0" t="n">
        <v>0</v>
      </c>
      <c r="BM413" s="0" t="n">
        <v>0</v>
      </c>
      <c r="BN413" s="0" t="n">
        <v>0</v>
      </c>
      <c r="BO413" s="0" t="n">
        <v>0</v>
      </c>
      <c r="BP413" s="0" t="n">
        <v>0</v>
      </c>
      <c r="BQ413" s="0" t="n">
        <v>0</v>
      </c>
      <c r="BR413" s="0" t="n">
        <v>0</v>
      </c>
      <c r="BS413" s="0" t="n">
        <v>0</v>
      </c>
      <c r="BT413" s="0" t="n">
        <v>0</v>
      </c>
      <c r="BU413" s="0" t="n">
        <v>0</v>
      </c>
      <c r="BV413" s="0" t="n">
        <v>0</v>
      </c>
      <c r="BW413" s="0" t="n">
        <v>0</v>
      </c>
      <c r="CV413" s="0" t="n">
        <v>0</v>
      </c>
      <c r="CW413" s="0">
        <f>ROUND(Y413*Source!I1009*DO413,7)</f>
        <v/>
      </c>
      <c r="CX413" s="0">
        <f>ROUND(Y413*Source!I1009,7)</f>
        <v/>
      </c>
      <c r="CY413" s="0">
        <f>AB413</f>
        <v/>
      </c>
      <c r="CZ413" s="0">
        <f>AF413</f>
        <v/>
      </c>
      <c r="DA413" s="0">
        <f>AJ413</f>
        <v/>
      </c>
      <c r="DB413" s="0">
        <f>ROUND(ROUND(AT413*CZ413,2),2)</f>
        <v/>
      </c>
      <c r="DC413" s="0">
        <f>ROUND(ROUND(AT413*AG413,2),2)</f>
        <v/>
      </c>
      <c r="DD413" s="0" t="inlineStr"/>
      <c r="DE413" s="0" t="inlineStr"/>
      <c r="DF413" s="0">
        <f>ROUND(ROUND(AE413,0)*CX413,0)</f>
        <v/>
      </c>
      <c r="DG413" s="0">
        <f>ROUND(ROUND(AF413*AJ413,0)*CX413,0)</f>
        <v/>
      </c>
      <c r="DH413" s="0">
        <f>ROUND(ROUND(AG413*AK413,0)*CX413,0)</f>
        <v/>
      </c>
      <c r="DI413" s="0">
        <f>ROUND(ROUND(AH413,0)*CX413,0)</f>
        <v/>
      </c>
      <c r="DJ413" s="0">
        <f>DG413</f>
        <v/>
      </c>
      <c r="DK413" s="0" t="n">
        <v>0</v>
      </c>
      <c r="DL413" s="0" t="inlineStr"/>
      <c r="DM413" s="0" t="n">
        <v>0</v>
      </c>
      <c r="DN413" s="0" t="inlineStr"/>
      <c r="DO413" s="0" t="n">
        <v>0</v>
      </c>
    </row>
    <row r="414">
      <c r="A414" s="0">
        <f>ROW(Source!A1009)</f>
        <v/>
      </c>
      <c r="B414" s="0" t="n">
        <v>78845955</v>
      </c>
      <c r="C414" s="0" t="n">
        <v>78848401</v>
      </c>
      <c r="D414" s="0" t="n">
        <v>29172717</v>
      </c>
      <c r="E414" s="0" t="n">
        <v>1</v>
      </c>
      <c r="F414" s="0" t="n">
        <v>1</v>
      </c>
      <c r="G414" s="0" t="n">
        <v>1</v>
      </c>
      <c r="H414" s="0" t="n">
        <v>2</v>
      </c>
      <c r="I414" s="0" t="inlineStr">
        <is>
          <t>050401</t>
        </is>
      </c>
      <c r="J414" s="0" t="inlineStr">
        <is>
          <t>ТСЭМ Московской обл., 050401, приказ Минстроя России №675/пр от 28.02.2017 № 264/пр</t>
        </is>
      </c>
      <c r="K414" s="0" t="inlineStr">
        <is>
          <t>Компрессоры передвижные с электродвигателем давлением 600 кПа (6 ат), производительность 0,5 м3/мин</t>
        </is>
      </c>
      <c r="L414" s="0" t="n">
        <v>1368</v>
      </c>
      <c r="N414" s="0" t="n">
        <v>1011</v>
      </c>
      <c r="O414" s="0" t="inlineStr">
        <is>
          <t>маш.-ч</t>
        </is>
      </c>
      <c r="P414" s="0" t="inlineStr">
        <is>
          <t>маш.-ч</t>
        </is>
      </c>
      <c r="Q414" s="0" t="n">
        <v>1</v>
      </c>
      <c r="W414" s="0" t="n">
        <v>0</v>
      </c>
      <c r="X414" s="0" t="n">
        <v>-2000891297</v>
      </c>
      <c r="Y414" s="0">
        <f>AT414</f>
        <v/>
      </c>
      <c r="AA414" s="0" t="n">
        <v>0</v>
      </c>
      <c r="AB414" s="0" t="n">
        <v>38.59</v>
      </c>
      <c r="AC414" s="0" t="n">
        <v>0</v>
      </c>
      <c r="AD414" s="0" t="n">
        <v>0</v>
      </c>
      <c r="AE414" s="0" t="n">
        <v>0</v>
      </c>
      <c r="AF414" s="0" t="n">
        <v>3.7</v>
      </c>
      <c r="AG414" s="0" t="n">
        <v>0</v>
      </c>
      <c r="AH414" s="0" t="n">
        <v>0</v>
      </c>
      <c r="AI414" s="0" t="n">
        <v>1</v>
      </c>
      <c r="AJ414" s="0" t="n">
        <v>10.43</v>
      </c>
      <c r="AK414" s="0" t="n">
        <v>52.25</v>
      </c>
      <c r="AL414" s="0" t="n">
        <v>1</v>
      </c>
      <c r="AM414" s="0" t="n">
        <v>2</v>
      </c>
      <c r="AN414" s="0" t="n">
        <v>0</v>
      </c>
      <c r="AO414" s="0" t="n">
        <v>1</v>
      </c>
      <c r="AP414" s="0" t="n">
        <v>0</v>
      </c>
      <c r="AQ414" s="0" t="n">
        <v>0</v>
      </c>
      <c r="AR414" s="0" t="n">
        <v>0</v>
      </c>
      <c r="AS414" s="0" t="inlineStr"/>
      <c r="AT414" s="0" t="n">
        <v>6.03</v>
      </c>
      <c r="AU414" s="0" t="inlineStr"/>
      <c r="AV414" s="0" t="n">
        <v>0</v>
      </c>
      <c r="AW414" s="0" t="n">
        <v>2</v>
      </c>
      <c r="AX414" s="0" t="n">
        <v>78848404</v>
      </c>
      <c r="AY414" s="0" t="n">
        <v>1</v>
      </c>
      <c r="AZ414" s="0" t="n">
        <v>0</v>
      </c>
      <c r="BA414" s="0" t="n">
        <v>407</v>
      </c>
      <c r="BB414" s="0" t="n">
        <v>0</v>
      </c>
      <c r="BC414" s="0" t="n">
        <v>0</v>
      </c>
      <c r="BD414" s="0" t="n">
        <v>0</v>
      </c>
      <c r="BE414" s="0" t="n">
        <v>0</v>
      </c>
      <c r="BF414" s="0" t="n">
        <v>0</v>
      </c>
      <c r="BG414" s="0" t="n">
        <v>0</v>
      </c>
      <c r="BH414" s="0" t="n">
        <v>0</v>
      </c>
      <c r="BI414" s="0" t="n">
        <v>0</v>
      </c>
      <c r="BJ414" s="0" t="n">
        <v>0</v>
      </c>
      <c r="BK414" s="0" t="n">
        <v>0</v>
      </c>
      <c r="BL414" s="0" t="n">
        <v>0</v>
      </c>
      <c r="BM414" s="0" t="n">
        <v>0</v>
      </c>
      <c r="BN414" s="0" t="n">
        <v>0</v>
      </c>
      <c r="BO414" s="0" t="n">
        <v>0</v>
      </c>
      <c r="BP414" s="0" t="n">
        <v>0</v>
      </c>
      <c r="BQ414" s="0" t="n">
        <v>0</v>
      </c>
      <c r="BR414" s="0" t="n">
        <v>0</v>
      </c>
      <c r="BS414" s="0" t="n">
        <v>0</v>
      </c>
      <c r="BT414" s="0" t="n">
        <v>0</v>
      </c>
      <c r="BU414" s="0" t="n">
        <v>0</v>
      </c>
      <c r="BV414" s="0" t="n">
        <v>0</v>
      </c>
      <c r="BW414" s="0" t="n">
        <v>0</v>
      </c>
      <c r="CV414" s="0" t="n">
        <v>0</v>
      </c>
      <c r="CW414" s="0">
        <f>ROUND(Y414*Source!I1009*DO414,7)</f>
        <v/>
      </c>
      <c r="CX414" s="0">
        <f>ROUND(Y414*Source!I1009,7)</f>
        <v/>
      </c>
      <c r="CY414" s="0">
        <f>AB414</f>
        <v/>
      </c>
      <c r="CZ414" s="0">
        <f>AF414</f>
        <v/>
      </c>
      <c r="DA414" s="0">
        <f>AJ414</f>
        <v/>
      </c>
      <c r="DB414" s="0">
        <f>ROUND(ROUND(AT414*CZ414,2),2)</f>
        <v/>
      </c>
      <c r="DC414" s="0">
        <f>ROUND(ROUND(AT414*AG414,2),2)</f>
        <v/>
      </c>
      <c r="DD414" s="0" t="inlineStr"/>
      <c r="DE414" s="0" t="inlineStr"/>
      <c r="DF414" s="0">
        <f>ROUND(ROUND(AE414,0)*CX414,0)</f>
        <v/>
      </c>
      <c r="DG414" s="0">
        <f>ROUND(ROUND(AF414*AJ414,0)*CX414,0)</f>
        <v/>
      </c>
      <c r="DH414" s="0">
        <f>ROUND(ROUND(AG414*AK414,0)*CX414,0)</f>
        <v/>
      </c>
      <c r="DI414" s="0">
        <f>ROUND(ROUND(AH414,0)*CX414,0)</f>
        <v/>
      </c>
      <c r="DJ414" s="0">
        <f>DG414</f>
        <v/>
      </c>
      <c r="DK414" s="0" t="n">
        <v>0</v>
      </c>
      <c r="DL414" s="0" t="inlineStr"/>
      <c r="DM414" s="0" t="n">
        <v>0</v>
      </c>
      <c r="DN414" s="0" t="inlineStr"/>
      <c r="DO414" s="0" t="n">
        <v>0</v>
      </c>
    </row>
    <row r="415">
      <c r="A415" s="0">
        <f>ROW(Source!A1009)</f>
        <v/>
      </c>
      <c r="B415" s="0" t="n">
        <v>78845955</v>
      </c>
      <c r="C415" s="0" t="n">
        <v>78848401</v>
      </c>
      <c r="D415" s="0" t="n">
        <v>29174657</v>
      </c>
      <c r="E415" s="0" t="n">
        <v>1</v>
      </c>
      <c r="F415" s="0" t="n">
        <v>1</v>
      </c>
      <c r="G415" s="0" t="n">
        <v>1</v>
      </c>
      <c r="H415" s="0" t="n">
        <v>2</v>
      </c>
      <c r="I415" s="0" t="inlineStr">
        <is>
          <t>340201</t>
        </is>
      </c>
      <c r="J415" s="0" t="inlineStr">
        <is>
          <t>ТСЭМ Московской обл., 340201, приказ Минстроя России №675/пр от 28.02.2017 № 264/пр</t>
        </is>
      </c>
      <c r="K415" s="0" t="inlineStr">
        <is>
          <t>Агрегаты окрасочные с пневматическим распылением для окраски фасадов зданий, производительность 500 м3/ч, мощность 1 кВт</t>
        </is>
      </c>
      <c r="L415" s="0" t="n">
        <v>1368</v>
      </c>
      <c r="N415" s="0" t="n">
        <v>1011</v>
      </c>
      <c r="O415" s="0" t="inlineStr">
        <is>
          <t>маш.-ч</t>
        </is>
      </c>
      <c r="P415" s="0" t="inlineStr">
        <is>
          <t>маш.-ч</t>
        </is>
      </c>
      <c r="Q415" s="0" t="n">
        <v>1</v>
      </c>
      <c r="W415" s="0" t="n">
        <v>0</v>
      </c>
      <c r="X415" s="0" t="n">
        <v>1609404993</v>
      </c>
      <c r="Y415" s="0">
        <f>AT415</f>
        <v/>
      </c>
      <c r="AA415" s="0" t="n">
        <v>0</v>
      </c>
      <c r="AB415" s="0" t="n">
        <v>22.02</v>
      </c>
      <c r="AC415" s="0" t="n">
        <v>0</v>
      </c>
      <c r="AD415" s="0" t="n">
        <v>0</v>
      </c>
      <c r="AE415" s="0" t="n">
        <v>0</v>
      </c>
      <c r="AF415" s="0" t="n">
        <v>5.59</v>
      </c>
      <c r="AG415" s="0" t="n">
        <v>0</v>
      </c>
      <c r="AH415" s="0" t="n">
        <v>0</v>
      </c>
      <c r="AI415" s="0" t="n">
        <v>1</v>
      </c>
      <c r="AJ415" s="0" t="n">
        <v>3.94</v>
      </c>
      <c r="AK415" s="0" t="n">
        <v>52.25</v>
      </c>
      <c r="AL415" s="0" t="n">
        <v>1</v>
      </c>
      <c r="AM415" s="0" t="n">
        <v>2</v>
      </c>
      <c r="AN415" s="0" t="n">
        <v>0</v>
      </c>
      <c r="AO415" s="0" t="n">
        <v>1</v>
      </c>
      <c r="AP415" s="0" t="n">
        <v>0</v>
      </c>
      <c r="AQ415" s="0" t="n">
        <v>0</v>
      </c>
      <c r="AR415" s="0" t="n">
        <v>0</v>
      </c>
      <c r="AS415" s="0" t="inlineStr"/>
      <c r="AT415" s="0" t="n">
        <v>12.06</v>
      </c>
      <c r="AU415" s="0" t="inlineStr"/>
      <c r="AV415" s="0" t="n">
        <v>0</v>
      </c>
      <c r="AW415" s="0" t="n">
        <v>2</v>
      </c>
      <c r="AX415" s="0" t="n">
        <v>78848405</v>
      </c>
      <c r="AY415" s="0" t="n">
        <v>1</v>
      </c>
      <c r="AZ415" s="0" t="n">
        <v>0</v>
      </c>
      <c r="BA415" s="0" t="n">
        <v>408</v>
      </c>
      <c r="BB415" s="0" t="n">
        <v>0</v>
      </c>
      <c r="BC415" s="0" t="n">
        <v>0</v>
      </c>
      <c r="BD415" s="0" t="n">
        <v>0</v>
      </c>
      <c r="BE415" s="0" t="n">
        <v>0</v>
      </c>
      <c r="BF415" s="0" t="n">
        <v>0</v>
      </c>
      <c r="BG415" s="0" t="n">
        <v>0</v>
      </c>
      <c r="BH415" s="0" t="n">
        <v>0</v>
      </c>
      <c r="BI415" s="0" t="n">
        <v>0</v>
      </c>
      <c r="BJ415" s="0" t="n">
        <v>0</v>
      </c>
      <c r="BK415" s="0" t="n">
        <v>0</v>
      </c>
      <c r="BL415" s="0" t="n">
        <v>0</v>
      </c>
      <c r="BM415" s="0" t="n">
        <v>0</v>
      </c>
      <c r="BN415" s="0" t="n">
        <v>0</v>
      </c>
      <c r="BO415" s="0" t="n">
        <v>0</v>
      </c>
      <c r="BP415" s="0" t="n">
        <v>0</v>
      </c>
      <c r="BQ415" s="0" t="n">
        <v>0</v>
      </c>
      <c r="BR415" s="0" t="n">
        <v>0</v>
      </c>
      <c r="BS415" s="0" t="n">
        <v>0</v>
      </c>
      <c r="BT415" s="0" t="n">
        <v>0</v>
      </c>
      <c r="BU415" s="0" t="n">
        <v>0</v>
      </c>
      <c r="BV415" s="0" t="n">
        <v>0</v>
      </c>
      <c r="BW415" s="0" t="n">
        <v>0</v>
      </c>
      <c r="CV415" s="0" t="n">
        <v>0</v>
      </c>
      <c r="CW415" s="0">
        <f>ROUND(Y415*Source!I1009*DO415,7)</f>
        <v/>
      </c>
      <c r="CX415" s="0">
        <f>ROUND(Y415*Source!I1009,7)</f>
        <v/>
      </c>
      <c r="CY415" s="0">
        <f>AB415</f>
        <v/>
      </c>
      <c r="CZ415" s="0">
        <f>AF415</f>
        <v/>
      </c>
      <c r="DA415" s="0">
        <f>AJ415</f>
        <v/>
      </c>
      <c r="DB415" s="0">
        <f>ROUND(ROUND(AT415*CZ415,2),2)</f>
        <v/>
      </c>
      <c r="DC415" s="0">
        <f>ROUND(ROUND(AT415*AG415,2),2)</f>
        <v/>
      </c>
      <c r="DD415" s="0" t="inlineStr"/>
      <c r="DE415" s="0" t="inlineStr"/>
      <c r="DF415" s="0">
        <f>ROUND(ROUND(AE415,0)*CX415,0)</f>
        <v/>
      </c>
      <c r="DG415" s="0">
        <f>ROUND(ROUND(AF415*AJ415,0)*CX415,0)</f>
        <v/>
      </c>
      <c r="DH415" s="0">
        <f>ROUND(ROUND(AG415*AK415,0)*CX415,0)</f>
        <v/>
      </c>
      <c r="DI415" s="0">
        <f>ROUND(ROUND(AH415,0)*CX415,0)</f>
        <v/>
      </c>
      <c r="DJ415" s="0">
        <f>DG415</f>
        <v/>
      </c>
      <c r="DK415" s="0" t="n">
        <v>0</v>
      </c>
      <c r="DL415" s="0" t="inlineStr"/>
      <c r="DM415" s="0" t="n">
        <v>0</v>
      </c>
      <c r="DN415" s="0" t="inlineStr"/>
      <c r="DO415" s="0" t="n">
        <v>0</v>
      </c>
    </row>
    <row r="416">
      <c r="A416" s="0">
        <f>ROW(Source!A1009)</f>
        <v/>
      </c>
      <c r="B416" s="0" t="n">
        <v>78845955</v>
      </c>
      <c r="C416" s="0" t="n">
        <v>78848401</v>
      </c>
      <c r="D416" s="0" t="n">
        <v>29174913</v>
      </c>
      <c r="E416" s="0" t="n">
        <v>1</v>
      </c>
      <c r="F416" s="0" t="n">
        <v>1</v>
      </c>
      <c r="G416" s="0" t="n">
        <v>1</v>
      </c>
      <c r="H416" s="0" t="n">
        <v>2</v>
      </c>
      <c r="I416" s="0" t="inlineStr">
        <is>
          <t>400001</t>
        </is>
      </c>
      <c r="J416" s="0" t="inlineStr">
        <is>
          <t>ТСЭМ Московской обл., 400001, приказ Минстроя России №675/пр от 28.02.2017 № 264/пр</t>
        </is>
      </c>
      <c r="K416" s="0" t="inlineStr">
        <is>
          <t>Автомобили бортовые, грузоподъемность до 5 т</t>
        </is>
      </c>
      <c r="L416" s="0" t="n">
        <v>1368</v>
      </c>
      <c r="N416" s="0" t="n">
        <v>1011</v>
      </c>
      <c r="O416" s="0" t="inlineStr">
        <is>
          <t>маш.-ч</t>
        </is>
      </c>
      <c r="P416" s="0" t="inlineStr">
        <is>
          <t>маш.-ч</t>
        </is>
      </c>
      <c r="Q416" s="0" t="n">
        <v>1</v>
      </c>
      <c r="W416" s="0" t="n">
        <v>0</v>
      </c>
      <c r="X416" s="0" t="n">
        <v>1230759911</v>
      </c>
      <c r="Y416" s="0">
        <f>AT416</f>
        <v/>
      </c>
      <c r="AA416" s="0" t="n">
        <v>0</v>
      </c>
      <c r="AB416" s="0" t="n">
        <v>2177.51</v>
      </c>
      <c r="AC416" s="0" t="n">
        <v>606.1</v>
      </c>
      <c r="AD416" s="0" t="n">
        <v>0</v>
      </c>
      <c r="AE416" s="0" t="n">
        <v>0</v>
      </c>
      <c r="AF416" s="0" t="n">
        <v>87.17</v>
      </c>
      <c r="AG416" s="0" t="n">
        <v>11.6</v>
      </c>
      <c r="AH416" s="0" t="n">
        <v>0</v>
      </c>
      <c r="AI416" s="0" t="n">
        <v>1</v>
      </c>
      <c r="AJ416" s="0" t="n">
        <v>24.98</v>
      </c>
      <c r="AK416" s="0" t="n">
        <v>52.25</v>
      </c>
      <c r="AL416" s="0" t="n">
        <v>1</v>
      </c>
      <c r="AM416" s="0" t="n">
        <v>2</v>
      </c>
      <c r="AN416" s="0" t="n">
        <v>0</v>
      </c>
      <c r="AO416" s="0" t="n">
        <v>1</v>
      </c>
      <c r="AP416" s="0" t="n">
        <v>0</v>
      </c>
      <c r="AQ416" s="0" t="n">
        <v>0</v>
      </c>
      <c r="AR416" s="0" t="n">
        <v>0</v>
      </c>
      <c r="AS416" s="0" t="inlineStr"/>
      <c r="AT416" s="0" t="n">
        <v>0.1</v>
      </c>
      <c r="AU416" s="0" t="inlineStr"/>
      <c r="AV416" s="0" t="n">
        <v>0</v>
      </c>
      <c r="AW416" s="0" t="n">
        <v>2</v>
      </c>
      <c r="AX416" s="0" t="n">
        <v>78848406</v>
      </c>
      <c r="AY416" s="0" t="n">
        <v>1</v>
      </c>
      <c r="AZ416" s="0" t="n">
        <v>0</v>
      </c>
      <c r="BA416" s="0" t="n">
        <v>409</v>
      </c>
      <c r="BB416" s="0" t="n">
        <v>0</v>
      </c>
      <c r="BC416" s="0" t="n">
        <v>0</v>
      </c>
      <c r="BD416" s="0" t="n">
        <v>0</v>
      </c>
      <c r="BE416" s="0" t="n">
        <v>0</v>
      </c>
      <c r="BF416" s="0" t="n">
        <v>0</v>
      </c>
      <c r="BG416" s="0" t="n">
        <v>0</v>
      </c>
      <c r="BH416" s="0" t="n">
        <v>0</v>
      </c>
      <c r="BI416" s="0" t="n">
        <v>0</v>
      </c>
      <c r="BJ416" s="0" t="n">
        <v>0</v>
      </c>
      <c r="BK416" s="0" t="n">
        <v>0</v>
      </c>
      <c r="BL416" s="0" t="n">
        <v>0</v>
      </c>
      <c r="BM416" s="0" t="n">
        <v>0</v>
      </c>
      <c r="BN416" s="0" t="n">
        <v>0</v>
      </c>
      <c r="BO416" s="0" t="n">
        <v>0</v>
      </c>
      <c r="BP416" s="0" t="n">
        <v>0</v>
      </c>
      <c r="BQ416" s="0" t="n">
        <v>0</v>
      </c>
      <c r="BR416" s="0" t="n">
        <v>0</v>
      </c>
      <c r="BS416" s="0" t="n">
        <v>0</v>
      </c>
      <c r="BT416" s="0" t="n">
        <v>0</v>
      </c>
      <c r="BU416" s="0" t="n">
        <v>0</v>
      </c>
      <c r="BV416" s="0" t="n">
        <v>0</v>
      </c>
      <c r="BW416" s="0" t="n">
        <v>0</v>
      </c>
      <c r="CV416" s="0" t="n">
        <v>0</v>
      </c>
      <c r="CW416" s="0">
        <f>ROUND(Y416*Source!I1009*DO416,7)</f>
        <v/>
      </c>
      <c r="CX416" s="0">
        <f>ROUND(Y416*Source!I1009,7)</f>
        <v/>
      </c>
      <c r="CY416" s="0">
        <f>AB416</f>
        <v/>
      </c>
      <c r="CZ416" s="0">
        <f>AF416</f>
        <v/>
      </c>
      <c r="DA416" s="0">
        <f>AJ416</f>
        <v/>
      </c>
      <c r="DB416" s="0">
        <f>ROUND(ROUND(AT416*CZ416,2),2)</f>
        <v/>
      </c>
      <c r="DC416" s="0">
        <f>ROUND(ROUND(AT416*AG416,2),2)</f>
        <v/>
      </c>
      <c r="DD416" s="0" t="inlineStr"/>
      <c r="DE416" s="0" t="inlineStr"/>
      <c r="DF416" s="0">
        <f>ROUND(ROUND(AE416,0)*CX416,0)</f>
        <v/>
      </c>
      <c r="DG416" s="0">
        <f>ROUND(ROUND(AF416*AJ416,0)*CX416,0)</f>
        <v/>
      </c>
      <c r="DH416" s="0">
        <f>ROUND(ROUND(AG416*AK416,0)*CX416,0)</f>
        <v/>
      </c>
      <c r="DI416" s="0">
        <f>ROUND(ROUND(AH416,0)*CX416,0)</f>
        <v/>
      </c>
      <c r="DJ416" s="0">
        <f>DG416</f>
        <v/>
      </c>
      <c r="DK416" s="0" t="n">
        <v>0</v>
      </c>
      <c r="DL416" s="0" t="inlineStr"/>
      <c r="DM416" s="0" t="n">
        <v>0</v>
      </c>
      <c r="DN416" s="0" t="inlineStr"/>
      <c r="DO416" s="0" t="n">
        <v>0</v>
      </c>
    </row>
    <row r="417">
      <c r="A417" s="0">
        <f>ROW(Source!A1009)</f>
        <v/>
      </c>
      <c r="B417" s="0" t="n">
        <v>78845955</v>
      </c>
      <c r="C417" s="0" t="n">
        <v>78848401</v>
      </c>
      <c r="D417" s="0" t="n">
        <v>29110368</v>
      </c>
      <c r="E417" s="0" t="n">
        <v>1</v>
      </c>
      <c r="F417" s="0" t="n">
        <v>1</v>
      </c>
      <c r="G417" s="0" t="n">
        <v>1</v>
      </c>
      <c r="H417" s="0" t="n">
        <v>3</v>
      </c>
      <c r="I417" s="0" t="inlineStr">
        <is>
          <t>101-0485</t>
        </is>
      </c>
      <c r="J417" s="0" t="inlineStr">
        <is>
          <t>ТССЦ Московской обл., 101-0485, приказ Минстроя России №675/пр от 28.02.2017 № 254/пр</t>
        </is>
      </c>
      <c r="K417" s="0" t="inlineStr">
        <is>
          <t>Краска ХВ-161 перхлорвиниловая фасадная марок А, Б</t>
        </is>
      </c>
      <c r="L417" s="0" t="n">
        <v>1348</v>
      </c>
      <c r="N417" s="0" t="n">
        <v>1009</v>
      </c>
      <c r="O417" s="0" t="inlineStr">
        <is>
          <t>т</t>
        </is>
      </c>
      <c r="P417" s="0" t="inlineStr">
        <is>
          <t>т</t>
        </is>
      </c>
      <c r="Q417" s="0" t="n">
        <v>1000</v>
      </c>
      <c r="W417" s="0" t="n">
        <v>0</v>
      </c>
      <c r="X417" s="0" t="n">
        <v>204536025</v>
      </c>
      <c r="Y417" s="0">
        <f>AT417</f>
        <v/>
      </c>
      <c r="AA417" s="0" t="n">
        <v>128231.78</v>
      </c>
      <c r="AB417" s="0" t="n">
        <v>0</v>
      </c>
      <c r="AC417" s="0" t="n">
        <v>0</v>
      </c>
      <c r="AD417" s="0" t="n">
        <v>0</v>
      </c>
      <c r="AE417" s="0" t="n">
        <v>15989</v>
      </c>
      <c r="AF417" s="0" t="n">
        <v>0</v>
      </c>
      <c r="AG417" s="0" t="n">
        <v>0</v>
      </c>
      <c r="AH417" s="0" t="n">
        <v>0</v>
      </c>
      <c r="AI417" s="0" t="n">
        <v>8.02</v>
      </c>
      <c r="AJ417" s="0" t="n">
        <v>1</v>
      </c>
      <c r="AK417" s="0" t="n">
        <v>1</v>
      </c>
      <c r="AL417" s="0" t="n">
        <v>1</v>
      </c>
      <c r="AM417" s="0" t="n">
        <v>2</v>
      </c>
      <c r="AN417" s="0" t="n">
        <v>0</v>
      </c>
      <c r="AO417" s="0" t="n">
        <v>1</v>
      </c>
      <c r="AP417" s="0" t="n">
        <v>0</v>
      </c>
      <c r="AQ417" s="0" t="n">
        <v>0</v>
      </c>
      <c r="AR417" s="0" t="n">
        <v>0</v>
      </c>
      <c r="AS417" s="0" t="inlineStr"/>
      <c r="AT417" s="0" t="n">
        <v>0.0538</v>
      </c>
      <c r="AU417" s="0" t="inlineStr"/>
      <c r="AV417" s="0" t="n">
        <v>0</v>
      </c>
      <c r="AW417" s="0" t="n">
        <v>2</v>
      </c>
      <c r="AX417" s="0" t="n">
        <v>78848407</v>
      </c>
      <c r="AY417" s="0" t="n">
        <v>1</v>
      </c>
      <c r="AZ417" s="0" t="n">
        <v>0</v>
      </c>
      <c r="BA417" s="0" t="n">
        <v>410</v>
      </c>
      <c r="BB417" s="0" t="n">
        <v>0</v>
      </c>
      <c r="BC417" s="0" t="n">
        <v>0</v>
      </c>
      <c r="BD417" s="0" t="n">
        <v>0</v>
      </c>
      <c r="BE417" s="0" t="n">
        <v>0</v>
      </c>
      <c r="BF417" s="0" t="n">
        <v>0</v>
      </c>
      <c r="BG417" s="0" t="n">
        <v>0</v>
      </c>
      <c r="BH417" s="0" t="n">
        <v>0</v>
      </c>
      <c r="BI417" s="0" t="n">
        <v>0</v>
      </c>
      <c r="BJ417" s="0" t="n">
        <v>0</v>
      </c>
      <c r="BK417" s="0" t="n">
        <v>0</v>
      </c>
      <c r="BL417" s="0" t="n">
        <v>0</v>
      </c>
      <c r="BM417" s="0" t="n">
        <v>0</v>
      </c>
      <c r="BN417" s="0" t="n">
        <v>0</v>
      </c>
      <c r="BO417" s="0" t="n">
        <v>0</v>
      </c>
      <c r="BP417" s="0" t="n">
        <v>0</v>
      </c>
      <c r="BQ417" s="0" t="n">
        <v>0</v>
      </c>
      <c r="BR417" s="0" t="n">
        <v>0</v>
      </c>
      <c r="BS417" s="0" t="n">
        <v>0</v>
      </c>
      <c r="BT417" s="0" t="n">
        <v>0</v>
      </c>
      <c r="BU417" s="0" t="n">
        <v>0</v>
      </c>
      <c r="BV417" s="0" t="n">
        <v>0</v>
      </c>
      <c r="BW417" s="0" t="n">
        <v>0</v>
      </c>
      <c r="CV417" s="0" t="n">
        <v>0</v>
      </c>
      <c r="CW417" s="0" t="n">
        <v>0</v>
      </c>
      <c r="CX417" s="0">
        <f>ROUND(Y417*Source!I1009,7)</f>
        <v/>
      </c>
      <c r="CY417" s="0">
        <f>AA417</f>
        <v/>
      </c>
      <c r="CZ417" s="0">
        <f>AE417</f>
        <v/>
      </c>
      <c r="DA417" s="0">
        <f>AI417</f>
        <v/>
      </c>
      <c r="DB417" s="0">
        <f>ROUND(ROUND(AT417*CZ417,2),2)</f>
        <v/>
      </c>
      <c r="DC417" s="0">
        <f>ROUND(ROUND(AT417*AG417,2),2)</f>
        <v/>
      </c>
      <c r="DD417" s="0" t="inlineStr"/>
      <c r="DE417" s="0" t="inlineStr"/>
      <c r="DF417" s="0">
        <f>ROUND(ROUND(AE417*AI417,0)*CX417,0)</f>
        <v/>
      </c>
      <c r="DG417" s="0">
        <f>ROUND(ROUND(AF417,0)*CX417,0)</f>
        <v/>
      </c>
      <c r="DH417" s="0">
        <f>ROUND(ROUND(AG417,0)*CX417,0)</f>
        <v/>
      </c>
      <c r="DI417" s="0">
        <f>ROUND(ROUND(AH417,0)*CX417,0)</f>
        <v/>
      </c>
      <c r="DJ417" s="0">
        <f>DF417</f>
        <v/>
      </c>
      <c r="DK417" s="0" t="n">
        <v>0</v>
      </c>
      <c r="DL417" s="0" t="inlineStr"/>
      <c r="DM417" s="0" t="n">
        <v>0</v>
      </c>
      <c r="DN417" s="0" t="inlineStr"/>
      <c r="DO417" s="0" t="n">
        <v>0</v>
      </c>
    </row>
    <row r="418">
      <c r="A418" s="0">
        <f>ROW(Source!A1009)</f>
        <v/>
      </c>
      <c r="B418" s="0" t="n">
        <v>78845955</v>
      </c>
      <c r="C418" s="0" t="n">
        <v>78848401</v>
      </c>
      <c r="D418" s="0" t="n">
        <v>29107700</v>
      </c>
      <c r="E418" s="0" t="n">
        <v>1</v>
      </c>
      <c r="F418" s="0" t="n">
        <v>1</v>
      </c>
      <c r="G418" s="0" t="n">
        <v>1</v>
      </c>
      <c r="H418" s="0" t="n">
        <v>3</v>
      </c>
      <c r="I418" s="0" t="inlineStr">
        <is>
          <t>101-1292</t>
        </is>
      </c>
      <c r="J418" s="0" t="inlineStr">
        <is>
          <t>ТССЦ Московской обл., 101-1292, приказ Минстроя России №675/пр от 28.02.2017 № 254/пр</t>
        </is>
      </c>
      <c r="K418" s="0" t="inlineStr">
        <is>
          <t>Уайт-спирит</t>
        </is>
      </c>
      <c r="L418" s="0" t="n">
        <v>1348</v>
      </c>
      <c r="N418" s="0" t="n">
        <v>1009</v>
      </c>
      <c r="O418" s="0" t="inlineStr">
        <is>
          <t>т</t>
        </is>
      </c>
      <c r="P418" s="0" t="inlineStr">
        <is>
          <t>т</t>
        </is>
      </c>
      <c r="Q418" s="0" t="n">
        <v>1000</v>
      </c>
      <c r="W418" s="0" t="n">
        <v>0</v>
      </c>
      <c r="X418" s="0" t="n">
        <v>1694202031</v>
      </c>
      <c r="Y418" s="0">
        <f>AT418</f>
        <v/>
      </c>
      <c r="AA418" s="0" t="n">
        <v>103405.33</v>
      </c>
      <c r="AB418" s="0" t="n">
        <v>0</v>
      </c>
      <c r="AC418" s="0" t="n">
        <v>0</v>
      </c>
      <c r="AD418" s="0" t="n">
        <v>0</v>
      </c>
      <c r="AE418" s="0" t="n">
        <v>6667.01</v>
      </c>
      <c r="AF418" s="0" t="n">
        <v>0</v>
      </c>
      <c r="AG418" s="0" t="n">
        <v>0</v>
      </c>
      <c r="AH418" s="0" t="n">
        <v>0</v>
      </c>
      <c r="AI418" s="0" t="n">
        <v>15.51</v>
      </c>
      <c r="AJ418" s="0" t="n">
        <v>1</v>
      </c>
      <c r="AK418" s="0" t="n">
        <v>1</v>
      </c>
      <c r="AL418" s="0" t="n">
        <v>1</v>
      </c>
      <c r="AM418" s="0" t="n">
        <v>2</v>
      </c>
      <c r="AN418" s="0" t="n">
        <v>0</v>
      </c>
      <c r="AO418" s="0" t="n">
        <v>1</v>
      </c>
      <c r="AP418" s="0" t="n">
        <v>0</v>
      </c>
      <c r="AQ418" s="0" t="n">
        <v>0</v>
      </c>
      <c r="AR418" s="0" t="n">
        <v>0</v>
      </c>
      <c r="AS418" s="0" t="inlineStr"/>
      <c r="AT418" s="0" t="n">
        <v>0.0016</v>
      </c>
      <c r="AU418" s="0" t="inlineStr"/>
      <c r="AV418" s="0" t="n">
        <v>0</v>
      </c>
      <c r="AW418" s="0" t="n">
        <v>2</v>
      </c>
      <c r="AX418" s="0" t="n">
        <v>78848408</v>
      </c>
      <c r="AY418" s="0" t="n">
        <v>1</v>
      </c>
      <c r="AZ418" s="0" t="n">
        <v>0</v>
      </c>
      <c r="BA418" s="0" t="n">
        <v>411</v>
      </c>
      <c r="BB418" s="0" t="n">
        <v>0</v>
      </c>
      <c r="BC418" s="0" t="n">
        <v>0</v>
      </c>
      <c r="BD418" s="0" t="n">
        <v>0</v>
      </c>
      <c r="BE418" s="0" t="n">
        <v>0</v>
      </c>
      <c r="BF418" s="0" t="n">
        <v>0</v>
      </c>
      <c r="BG418" s="0" t="n">
        <v>0</v>
      </c>
      <c r="BH418" s="0" t="n">
        <v>0</v>
      </c>
      <c r="BI418" s="0" t="n">
        <v>0</v>
      </c>
      <c r="BJ418" s="0" t="n">
        <v>0</v>
      </c>
      <c r="BK418" s="0" t="n">
        <v>0</v>
      </c>
      <c r="BL418" s="0" t="n">
        <v>0</v>
      </c>
      <c r="BM418" s="0" t="n">
        <v>0</v>
      </c>
      <c r="BN418" s="0" t="n">
        <v>0</v>
      </c>
      <c r="BO418" s="0" t="n">
        <v>0</v>
      </c>
      <c r="BP418" s="0" t="n">
        <v>0</v>
      </c>
      <c r="BQ418" s="0" t="n">
        <v>0</v>
      </c>
      <c r="BR418" s="0" t="n">
        <v>0</v>
      </c>
      <c r="BS418" s="0" t="n">
        <v>0</v>
      </c>
      <c r="BT418" s="0" t="n">
        <v>0</v>
      </c>
      <c r="BU418" s="0" t="n">
        <v>0</v>
      </c>
      <c r="BV418" s="0" t="n">
        <v>0</v>
      </c>
      <c r="BW418" s="0" t="n">
        <v>0</v>
      </c>
      <c r="CV418" s="0" t="n">
        <v>0</v>
      </c>
      <c r="CW418" s="0" t="n">
        <v>0</v>
      </c>
      <c r="CX418" s="0">
        <f>ROUND(Y418*Source!I1009,7)</f>
        <v/>
      </c>
      <c r="CY418" s="0">
        <f>AA418</f>
        <v/>
      </c>
      <c r="CZ418" s="0">
        <f>AE418</f>
        <v/>
      </c>
      <c r="DA418" s="0">
        <f>AI418</f>
        <v/>
      </c>
      <c r="DB418" s="0">
        <f>ROUND(ROUND(AT418*CZ418,2),2)</f>
        <v/>
      </c>
      <c r="DC418" s="0">
        <f>ROUND(ROUND(AT418*AG418,2),2)</f>
        <v/>
      </c>
      <c r="DD418" s="0" t="inlineStr"/>
      <c r="DE418" s="0" t="inlineStr"/>
      <c r="DF418" s="0">
        <f>ROUND(ROUND(AE418*AI418,0)*CX418,0)</f>
        <v/>
      </c>
      <c r="DG418" s="0">
        <f>ROUND(ROUND(AF418,0)*CX418,0)</f>
        <v/>
      </c>
      <c r="DH418" s="0">
        <f>ROUND(ROUND(AG418,0)*CX418,0)</f>
        <v/>
      </c>
      <c r="DI418" s="0">
        <f>ROUND(ROUND(AH418,0)*CX418,0)</f>
        <v/>
      </c>
      <c r="DJ418" s="0">
        <f>DF418</f>
        <v/>
      </c>
      <c r="DK418" s="0" t="n">
        <v>0</v>
      </c>
      <c r="DL418" s="0" t="inlineStr"/>
      <c r="DM418" s="0" t="n">
        <v>0</v>
      </c>
      <c r="DN418" s="0" t="inlineStr"/>
      <c r="DO418" s="0" t="n">
        <v>0</v>
      </c>
    </row>
    <row r="419">
      <c r="A419" s="0">
        <f>ROW(Source!A1009)</f>
        <v/>
      </c>
      <c r="B419" s="0" t="n">
        <v>78845955</v>
      </c>
      <c r="C419" s="0" t="n">
        <v>78848401</v>
      </c>
      <c r="D419" s="0" t="n">
        <v>29107800</v>
      </c>
      <c r="E419" s="0" t="n">
        <v>1</v>
      </c>
      <c r="F419" s="0" t="n">
        <v>1</v>
      </c>
      <c r="G419" s="0" t="n">
        <v>1</v>
      </c>
      <c r="H419" s="0" t="n">
        <v>3</v>
      </c>
      <c r="I419" s="0" t="inlineStr">
        <is>
          <t>101-1757</t>
        </is>
      </c>
      <c r="J419" s="0" t="inlineStr">
        <is>
          <t>ТССЦ Московской обл., 101-1757, приказ Минстроя России №675/пр от 28.02.2017 № 254/пр</t>
        </is>
      </c>
      <c r="K419" s="0" t="inlineStr">
        <is>
          <t>Ветошь</t>
        </is>
      </c>
      <c r="L419" s="0" t="n">
        <v>1346</v>
      </c>
      <c r="N419" s="0" t="n">
        <v>1009</v>
      </c>
      <c r="O419" s="0" t="inlineStr">
        <is>
          <t>кг</t>
        </is>
      </c>
      <c r="P419" s="0" t="inlineStr">
        <is>
          <t>кг</t>
        </is>
      </c>
      <c r="Q419" s="0" t="n">
        <v>1</v>
      </c>
      <c r="W419" s="0" t="n">
        <v>0</v>
      </c>
      <c r="X419" s="0" t="n">
        <v>644139035</v>
      </c>
      <c r="Y419" s="0">
        <f>AT419</f>
        <v/>
      </c>
      <c r="AA419" s="0" t="n">
        <v>114.7</v>
      </c>
      <c r="AB419" s="0" t="n">
        <v>0</v>
      </c>
      <c r="AC419" s="0" t="n">
        <v>0</v>
      </c>
      <c r="AD419" s="0" t="n">
        <v>0</v>
      </c>
      <c r="AE419" s="0" t="n">
        <v>1.81</v>
      </c>
      <c r="AF419" s="0" t="n">
        <v>0</v>
      </c>
      <c r="AG419" s="0" t="n">
        <v>0</v>
      </c>
      <c r="AH419" s="0" t="n">
        <v>0</v>
      </c>
      <c r="AI419" s="0" t="n">
        <v>63.37</v>
      </c>
      <c r="AJ419" s="0" t="n">
        <v>1</v>
      </c>
      <c r="AK419" s="0" t="n">
        <v>1</v>
      </c>
      <c r="AL419" s="0" t="n">
        <v>1</v>
      </c>
      <c r="AM419" s="0" t="n">
        <v>2</v>
      </c>
      <c r="AN419" s="0" t="n">
        <v>0</v>
      </c>
      <c r="AO419" s="0" t="n">
        <v>1</v>
      </c>
      <c r="AP419" s="0" t="n">
        <v>0</v>
      </c>
      <c r="AQ419" s="0" t="n">
        <v>0</v>
      </c>
      <c r="AR419" s="0" t="n">
        <v>0</v>
      </c>
      <c r="AS419" s="0" t="inlineStr"/>
      <c r="AT419" s="0" t="n">
        <v>0.41</v>
      </c>
      <c r="AU419" s="0" t="inlineStr"/>
      <c r="AV419" s="0" t="n">
        <v>0</v>
      </c>
      <c r="AW419" s="0" t="n">
        <v>2</v>
      </c>
      <c r="AX419" s="0" t="n">
        <v>78848409</v>
      </c>
      <c r="AY419" s="0" t="n">
        <v>1</v>
      </c>
      <c r="AZ419" s="0" t="n">
        <v>0</v>
      </c>
      <c r="BA419" s="0" t="n">
        <v>412</v>
      </c>
      <c r="BB419" s="0" t="n">
        <v>0</v>
      </c>
      <c r="BC419" s="0" t="n">
        <v>0</v>
      </c>
      <c r="BD419" s="0" t="n">
        <v>0</v>
      </c>
      <c r="BE419" s="0" t="n">
        <v>0</v>
      </c>
      <c r="BF419" s="0" t="n">
        <v>0</v>
      </c>
      <c r="BG419" s="0" t="n">
        <v>0</v>
      </c>
      <c r="BH419" s="0" t="n">
        <v>0</v>
      </c>
      <c r="BI419" s="0" t="n">
        <v>0</v>
      </c>
      <c r="BJ419" s="0" t="n">
        <v>0</v>
      </c>
      <c r="BK419" s="0" t="n">
        <v>0</v>
      </c>
      <c r="BL419" s="0" t="n">
        <v>0</v>
      </c>
      <c r="BM419" s="0" t="n">
        <v>0</v>
      </c>
      <c r="BN419" s="0" t="n">
        <v>0</v>
      </c>
      <c r="BO419" s="0" t="n">
        <v>0</v>
      </c>
      <c r="BP419" s="0" t="n">
        <v>0</v>
      </c>
      <c r="BQ419" s="0" t="n">
        <v>0</v>
      </c>
      <c r="BR419" s="0" t="n">
        <v>0</v>
      </c>
      <c r="BS419" s="0" t="n">
        <v>0</v>
      </c>
      <c r="BT419" s="0" t="n">
        <v>0</v>
      </c>
      <c r="BU419" s="0" t="n">
        <v>0</v>
      </c>
      <c r="BV419" s="0" t="n">
        <v>0</v>
      </c>
      <c r="BW419" s="0" t="n">
        <v>0</v>
      </c>
      <c r="CV419" s="0" t="n">
        <v>0</v>
      </c>
      <c r="CW419" s="0" t="n">
        <v>0</v>
      </c>
      <c r="CX419" s="0">
        <f>ROUND(Y419*Source!I1009,7)</f>
        <v/>
      </c>
      <c r="CY419" s="0">
        <f>AA419</f>
        <v/>
      </c>
      <c r="CZ419" s="0">
        <f>AE419</f>
        <v/>
      </c>
      <c r="DA419" s="0">
        <f>AI419</f>
        <v/>
      </c>
      <c r="DB419" s="0">
        <f>ROUND(ROUND(AT419*CZ419,2),2)</f>
        <v/>
      </c>
      <c r="DC419" s="0">
        <f>ROUND(ROUND(AT419*AG419,2),2)</f>
        <v/>
      </c>
      <c r="DD419" s="0" t="inlineStr"/>
      <c r="DE419" s="0" t="inlineStr"/>
      <c r="DF419" s="0">
        <f>ROUND(ROUND(AE419*AI419,0)*CX419,0)</f>
        <v/>
      </c>
      <c r="DG419" s="0">
        <f>ROUND(ROUND(AF419,0)*CX419,0)</f>
        <v/>
      </c>
      <c r="DH419" s="0">
        <f>ROUND(ROUND(AG419,0)*CX419,0)</f>
        <v/>
      </c>
      <c r="DI419" s="0">
        <f>ROUND(ROUND(AH419,0)*CX419,0)</f>
        <v/>
      </c>
      <c r="DJ419" s="0">
        <f>DF419</f>
        <v/>
      </c>
      <c r="DK419" s="0" t="n">
        <v>0</v>
      </c>
      <c r="DL419" s="0" t="inlineStr"/>
      <c r="DM419" s="0" t="n">
        <v>0</v>
      </c>
      <c r="DN419" s="0" t="inlineStr"/>
      <c r="DO419" s="0" t="n">
        <v>0</v>
      </c>
    </row>
    <row r="420">
      <c r="A420" s="0">
        <f>ROW(Source!A1048)</f>
        <v/>
      </c>
      <c r="B420" s="0" t="n">
        <v>78845955</v>
      </c>
      <c r="C420" s="0" t="n">
        <v>78848473</v>
      </c>
      <c r="D420" s="0" t="n">
        <v>18410280</v>
      </c>
      <c r="E420" s="0" t="n">
        <v>1</v>
      </c>
      <c r="F420" s="0" t="n">
        <v>1</v>
      </c>
      <c r="G420" s="0" t="n">
        <v>1</v>
      </c>
      <c r="H420" s="0" t="n">
        <v>1</v>
      </c>
      <c r="I420" s="0" t="inlineStr">
        <is>
          <t>1-1039-90</t>
        </is>
      </c>
      <c r="J420" s="0" t="inlineStr"/>
      <c r="K420" s="0" t="inlineStr">
        <is>
          <t>Рабочий строитель среднего разряда 3,9</t>
        </is>
      </c>
      <c r="L420" s="0" t="n">
        <v>1369</v>
      </c>
      <c r="N420" s="0" t="n">
        <v>1013</v>
      </c>
      <c r="O420" s="0" t="inlineStr">
        <is>
          <t>чел.-ч</t>
        </is>
      </c>
      <c r="P420" s="0" t="inlineStr">
        <is>
          <t>чел.-ч</t>
        </is>
      </c>
      <c r="Q420" s="0" t="n">
        <v>1</v>
      </c>
      <c r="W420" s="0" t="n">
        <v>0</v>
      </c>
      <c r="X420" s="0" t="n">
        <v>-464685602</v>
      </c>
      <c r="Y420" s="0">
        <f>AT420</f>
        <v/>
      </c>
      <c r="AA420" s="0" t="n">
        <v>0</v>
      </c>
      <c r="AB420" s="0" t="n">
        <v>0</v>
      </c>
      <c r="AC420" s="0" t="n">
        <v>0</v>
      </c>
      <c r="AD420" s="0" t="n">
        <v>9.51</v>
      </c>
      <c r="AE420" s="0" t="n">
        <v>0</v>
      </c>
      <c r="AF420" s="0" t="n">
        <v>0</v>
      </c>
      <c r="AG420" s="0" t="n">
        <v>0</v>
      </c>
      <c r="AH420" s="0" t="n">
        <v>9.51</v>
      </c>
      <c r="AI420" s="0" t="n">
        <v>1</v>
      </c>
      <c r="AJ420" s="0" t="n">
        <v>1</v>
      </c>
      <c r="AK420" s="0" t="n">
        <v>1</v>
      </c>
      <c r="AL420" s="0" t="n">
        <v>1</v>
      </c>
      <c r="AM420" s="0" t="n">
        <v>-2</v>
      </c>
      <c r="AN420" s="0" t="n">
        <v>0</v>
      </c>
      <c r="AO420" s="0" t="n">
        <v>1</v>
      </c>
      <c r="AP420" s="0" t="n">
        <v>0</v>
      </c>
      <c r="AQ420" s="0" t="n">
        <v>0</v>
      </c>
      <c r="AR420" s="0" t="n">
        <v>0</v>
      </c>
      <c r="AS420" s="0" t="inlineStr"/>
      <c r="AT420" s="0" t="n">
        <v>28.7</v>
      </c>
      <c r="AU420" s="0" t="inlineStr"/>
      <c r="AV420" s="0" t="n">
        <v>1</v>
      </c>
      <c r="AW420" s="0" t="n">
        <v>2</v>
      </c>
      <c r="AX420" s="0" t="n">
        <v>78848481</v>
      </c>
      <c r="AY420" s="0" t="n">
        <v>1</v>
      </c>
      <c r="AZ420" s="0" t="n">
        <v>0</v>
      </c>
      <c r="BA420" s="0" t="n">
        <v>413</v>
      </c>
      <c r="BB420" s="0" t="n">
        <v>0</v>
      </c>
      <c r="BC420" s="0" t="n">
        <v>0</v>
      </c>
      <c r="BD420" s="0" t="n">
        <v>0</v>
      </c>
      <c r="BE420" s="0" t="n">
        <v>0</v>
      </c>
      <c r="BF420" s="0" t="n">
        <v>0</v>
      </c>
      <c r="BG420" s="0" t="n">
        <v>0</v>
      </c>
      <c r="BH420" s="0" t="n">
        <v>0</v>
      </c>
      <c r="BI420" s="0" t="n">
        <v>0</v>
      </c>
      <c r="BJ420" s="0" t="n">
        <v>0</v>
      </c>
      <c r="BK420" s="0" t="n">
        <v>0</v>
      </c>
      <c r="BL420" s="0" t="n">
        <v>0</v>
      </c>
      <c r="BM420" s="0" t="n">
        <v>0</v>
      </c>
      <c r="BN420" s="0" t="n">
        <v>0</v>
      </c>
      <c r="BO420" s="0" t="n">
        <v>0</v>
      </c>
      <c r="BP420" s="0" t="n">
        <v>0</v>
      </c>
      <c r="BQ420" s="0" t="n">
        <v>0</v>
      </c>
      <c r="BR420" s="0" t="n">
        <v>0</v>
      </c>
      <c r="BS420" s="0" t="n">
        <v>0</v>
      </c>
      <c r="BT420" s="0" t="n">
        <v>0</v>
      </c>
      <c r="BU420" s="0" t="n">
        <v>0</v>
      </c>
      <c r="BV420" s="0" t="n">
        <v>0</v>
      </c>
      <c r="BW420" s="0" t="n">
        <v>0</v>
      </c>
      <c r="CU420" s="0">
        <f>ROUND(AT420*Source!I1048*AH420*AL420,0)</f>
        <v/>
      </c>
      <c r="CV420" s="0">
        <f>ROUND(Y420*Source!I1048,7)</f>
        <v/>
      </c>
      <c r="CW420" s="0" t="n">
        <v>0</v>
      </c>
      <c r="CX420" s="0">
        <f>ROUND(Y420*Source!I1048,7)</f>
        <v/>
      </c>
      <c r="CY420" s="0">
        <f>AD420</f>
        <v/>
      </c>
      <c r="CZ420" s="0">
        <f>AH420</f>
        <v/>
      </c>
      <c r="DA420" s="0">
        <f>AL420</f>
        <v/>
      </c>
      <c r="DB420" s="0">
        <f>ROUND(ROUND(AT420*CZ420,2),2)</f>
        <v/>
      </c>
      <c r="DC420" s="0">
        <f>ROUND(ROUND(AT420*AG420,2),2)</f>
        <v/>
      </c>
      <c r="DD420" s="0" t="inlineStr"/>
      <c r="DE420" s="0" t="inlineStr"/>
      <c r="DF420" s="0">
        <f>ROUND(ROUND(AE420,0)*CX420,0)</f>
        <v/>
      </c>
      <c r="DG420" s="0">
        <f>ROUND(ROUND(AF420,0)*CX420,0)</f>
        <v/>
      </c>
      <c r="DH420" s="0">
        <f>ROUND(ROUND(AG420,0)*CX420,0)</f>
        <v/>
      </c>
      <c r="DI420" s="0">
        <f>ROUND(ROUND(AH420,0)*CX420,0)</f>
        <v/>
      </c>
      <c r="DJ420" s="0">
        <f>DI420</f>
        <v/>
      </c>
      <c r="DK420" s="0" t="n">
        <v>0</v>
      </c>
      <c r="DL420" s="0" t="inlineStr"/>
      <c r="DM420" s="0" t="n">
        <v>0</v>
      </c>
      <c r="DN420" s="0" t="inlineStr"/>
      <c r="DO420" s="0" t="n">
        <v>0</v>
      </c>
    </row>
    <row r="421">
      <c r="A421" s="0">
        <f>ROW(Source!A1048)</f>
        <v/>
      </c>
      <c r="B421" s="0" t="n">
        <v>78845955</v>
      </c>
      <c r="C421" s="0" t="n">
        <v>78848473</v>
      </c>
      <c r="D421" s="0" t="n">
        <v>121548</v>
      </c>
      <c r="E421" s="0" t="n">
        <v>1</v>
      </c>
      <c r="F421" s="0" t="n">
        <v>1</v>
      </c>
      <c r="G421" s="0" t="n">
        <v>1</v>
      </c>
      <c r="H421" s="0" t="n">
        <v>1</v>
      </c>
      <c r="I421" s="0" t="inlineStr">
        <is>
          <t>2</t>
        </is>
      </c>
      <c r="J421" s="0" t="inlineStr"/>
      <c r="K421" s="0" t="inlineStr">
        <is>
          <t>Затраты труда машинистов</t>
        </is>
      </c>
      <c r="L421" s="0" t="n">
        <v>608254</v>
      </c>
      <c r="N421" s="0" t="n">
        <v>1013</v>
      </c>
      <c r="O421" s="0" t="inlineStr">
        <is>
          <t>чел.час</t>
        </is>
      </c>
      <c r="P421" s="0" t="inlineStr">
        <is>
          <t>чел.час</t>
        </is>
      </c>
      <c r="Q421" s="0" t="n">
        <v>1</v>
      </c>
      <c r="W421" s="0" t="n">
        <v>0</v>
      </c>
      <c r="X421" s="0" t="n">
        <v>-185737400</v>
      </c>
      <c r="Y421" s="0">
        <f>AT421</f>
        <v/>
      </c>
      <c r="AA421" s="0" t="n">
        <v>0</v>
      </c>
      <c r="AB421" s="0" t="n">
        <v>0</v>
      </c>
      <c r="AC421" s="0" t="n">
        <v>0</v>
      </c>
      <c r="AD421" s="0" t="n">
        <v>0</v>
      </c>
      <c r="AE421" s="0" t="n">
        <v>0</v>
      </c>
      <c r="AF421" s="0" t="n">
        <v>0</v>
      </c>
      <c r="AG421" s="0" t="n">
        <v>0</v>
      </c>
      <c r="AH421" s="0" t="n">
        <v>0</v>
      </c>
      <c r="AI421" s="0" t="n">
        <v>1</v>
      </c>
      <c r="AJ421" s="0" t="n">
        <v>1</v>
      </c>
      <c r="AK421" s="0" t="n">
        <v>1</v>
      </c>
      <c r="AL421" s="0" t="n">
        <v>1</v>
      </c>
      <c r="AM421" s="0" t="n">
        <v>-2</v>
      </c>
      <c r="AN421" s="0" t="n">
        <v>0</v>
      </c>
      <c r="AO421" s="0" t="n">
        <v>1</v>
      </c>
      <c r="AP421" s="0" t="n">
        <v>0</v>
      </c>
      <c r="AQ421" s="0" t="n">
        <v>0</v>
      </c>
      <c r="AR421" s="0" t="n">
        <v>0</v>
      </c>
      <c r="AS421" s="0" t="inlineStr"/>
      <c r="AT421" s="0" t="n">
        <v>0.02</v>
      </c>
      <c r="AU421" s="0" t="inlineStr"/>
      <c r="AV421" s="0" t="n">
        <v>2</v>
      </c>
      <c r="AW421" s="0" t="n">
        <v>2</v>
      </c>
      <c r="AX421" s="0" t="n">
        <v>78848482</v>
      </c>
      <c r="AY421" s="0" t="n">
        <v>1</v>
      </c>
      <c r="AZ421" s="0" t="n">
        <v>0</v>
      </c>
      <c r="BA421" s="0" t="n">
        <v>414</v>
      </c>
      <c r="BB421" s="0" t="n">
        <v>0</v>
      </c>
      <c r="BC421" s="0" t="n">
        <v>0</v>
      </c>
      <c r="BD421" s="0" t="n">
        <v>0</v>
      </c>
      <c r="BE421" s="0" t="n">
        <v>0</v>
      </c>
      <c r="BF421" s="0" t="n">
        <v>0</v>
      </c>
      <c r="BG421" s="0" t="n">
        <v>0</v>
      </c>
      <c r="BH421" s="0" t="n">
        <v>0</v>
      </c>
      <c r="BI421" s="0" t="n">
        <v>0</v>
      </c>
      <c r="BJ421" s="0" t="n">
        <v>0</v>
      </c>
      <c r="BK421" s="0" t="n">
        <v>0</v>
      </c>
      <c r="BL421" s="0" t="n">
        <v>0</v>
      </c>
      <c r="BM421" s="0" t="n">
        <v>0</v>
      </c>
      <c r="BN421" s="0" t="n">
        <v>0</v>
      </c>
      <c r="BO421" s="0" t="n">
        <v>0</v>
      </c>
      <c r="BP421" s="0" t="n">
        <v>0</v>
      </c>
      <c r="BQ421" s="0" t="n">
        <v>0</v>
      </c>
      <c r="BR421" s="0" t="n">
        <v>0</v>
      </c>
      <c r="BS421" s="0" t="n">
        <v>0</v>
      </c>
      <c r="BT421" s="0" t="n">
        <v>0</v>
      </c>
      <c r="BU421" s="0" t="n">
        <v>0</v>
      </c>
      <c r="BV421" s="0" t="n">
        <v>0</v>
      </c>
      <c r="BW421" s="0" t="n">
        <v>0</v>
      </c>
      <c r="CV421" s="0" t="n">
        <v>0</v>
      </c>
      <c r="CW421" s="0" t="n">
        <v>0</v>
      </c>
      <c r="CX421" s="0">
        <f>ROUND(Y421*Source!I1048,7)</f>
        <v/>
      </c>
      <c r="CY421" s="0">
        <f>AD421</f>
        <v/>
      </c>
      <c r="CZ421" s="0">
        <f>AH421</f>
        <v/>
      </c>
      <c r="DA421" s="0">
        <f>AL421</f>
        <v/>
      </c>
      <c r="DB421" s="0">
        <f>ROUND(ROUND(AT421*CZ421,2),2)</f>
        <v/>
      </c>
      <c r="DC421" s="0">
        <f>ROUND(ROUND(AT421*AG421,2),2)</f>
        <v/>
      </c>
      <c r="DD421" s="0" t="inlineStr"/>
      <c r="DE421" s="0" t="inlineStr"/>
      <c r="DF421" s="0">
        <f>ROUND(ROUND(AE421,0)*CX421,0)</f>
        <v/>
      </c>
      <c r="DG421" s="0">
        <f>ROUND(ROUND(AF421,0)*CX421,0)</f>
        <v/>
      </c>
      <c r="DH421" s="0">
        <f>ROUND(ROUND(AG421,0)*CX421,0)</f>
        <v/>
      </c>
      <c r="DI421" s="0">
        <f>ROUND(ROUND(AH421,0)*CX421,0)</f>
        <v/>
      </c>
      <c r="DJ421" s="0">
        <f>DI421</f>
        <v/>
      </c>
      <c r="DK421" s="0" t="n">
        <v>0</v>
      </c>
      <c r="DL421" s="0" t="inlineStr"/>
      <c r="DM421" s="0" t="n">
        <v>0</v>
      </c>
      <c r="DN421" s="0" t="inlineStr"/>
      <c r="DO421" s="0" t="n">
        <v>0</v>
      </c>
    </row>
    <row r="422">
      <c r="A422" s="0">
        <f>ROW(Source!A1048)</f>
        <v/>
      </c>
      <c r="B422" s="0" t="n">
        <v>78845955</v>
      </c>
      <c r="C422" s="0" t="n">
        <v>78848473</v>
      </c>
      <c r="D422" s="0" t="n">
        <v>29172556</v>
      </c>
      <c r="E422" s="0" t="n">
        <v>1</v>
      </c>
      <c r="F422" s="0" t="n">
        <v>1</v>
      </c>
      <c r="G422" s="0" t="n">
        <v>1</v>
      </c>
      <c r="H422" s="0" t="n">
        <v>2</v>
      </c>
      <c r="I422" s="0" t="inlineStr">
        <is>
          <t>030954</t>
        </is>
      </c>
      <c r="J422" s="0" t="inlineStr">
        <is>
          <t>ТСЭМ Московской обл., 030954, приказ Минстроя России №675/пр от 28.02.2017 № 264/пр</t>
        </is>
      </c>
      <c r="K422" s="0" t="inlineStr">
        <is>
          <t>Подъемники грузоподъемностью до 500 кг одномачтовые, высота подъема 45 м</t>
        </is>
      </c>
      <c r="L422" s="0" t="n">
        <v>1368</v>
      </c>
      <c r="N422" s="0" t="n">
        <v>1011</v>
      </c>
      <c r="O422" s="0" t="inlineStr">
        <is>
          <t>маш.-ч</t>
        </is>
      </c>
      <c r="P422" s="0" t="inlineStr">
        <is>
          <t>маш.-ч</t>
        </is>
      </c>
      <c r="Q422" s="0" t="n">
        <v>1</v>
      </c>
      <c r="W422" s="0" t="n">
        <v>0</v>
      </c>
      <c r="X422" s="0" t="n">
        <v>344519037</v>
      </c>
      <c r="Y422" s="0">
        <f>AT422</f>
        <v/>
      </c>
      <c r="AA422" s="0" t="n">
        <v>0</v>
      </c>
      <c r="AB422" s="0" t="n">
        <v>728.98</v>
      </c>
      <c r="AC422" s="0" t="n">
        <v>705.38</v>
      </c>
      <c r="AD422" s="0" t="n">
        <v>0</v>
      </c>
      <c r="AE422" s="0" t="n">
        <v>0</v>
      </c>
      <c r="AF422" s="0" t="n">
        <v>31.26</v>
      </c>
      <c r="AG422" s="0" t="n">
        <v>13.5</v>
      </c>
      <c r="AH422" s="0" t="n">
        <v>0</v>
      </c>
      <c r="AI422" s="0" t="n">
        <v>1</v>
      </c>
      <c r="AJ422" s="0" t="n">
        <v>23.32</v>
      </c>
      <c r="AK422" s="0" t="n">
        <v>52.25</v>
      </c>
      <c r="AL422" s="0" t="n">
        <v>1</v>
      </c>
      <c r="AM422" s="0" t="n">
        <v>2</v>
      </c>
      <c r="AN422" s="0" t="n">
        <v>0</v>
      </c>
      <c r="AO422" s="0" t="n">
        <v>1</v>
      </c>
      <c r="AP422" s="0" t="n">
        <v>0</v>
      </c>
      <c r="AQ422" s="0" t="n">
        <v>0</v>
      </c>
      <c r="AR422" s="0" t="n">
        <v>0</v>
      </c>
      <c r="AS422" s="0" t="inlineStr"/>
      <c r="AT422" s="0" t="n">
        <v>0.02</v>
      </c>
      <c r="AU422" s="0" t="inlineStr"/>
      <c r="AV422" s="0" t="n">
        <v>0</v>
      </c>
      <c r="AW422" s="0" t="n">
        <v>2</v>
      </c>
      <c r="AX422" s="0" t="n">
        <v>78848483</v>
      </c>
      <c r="AY422" s="0" t="n">
        <v>1</v>
      </c>
      <c r="AZ422" s="0" t="n">
        <v>0</v>
      </c>
      <c r="BA422" s="0" t="n">
        <v>415</v>
      </c>
      <c r="BB422" s="0" t="n">
        <v>0</v>
      </c>
      <c r="BC422" s="0" t="n">
        <v>0</v>
      </c>
      <c r="BD422" s="0" t="n">
        <v>0</v>
      </c>
      <c r="BE422" s="0" t="n">
        <v>0</v>
      </c>
      <c r="BF422" s="0" t="n">
        <v>0</v>
      </c>
      <c r="BG422" s="0" t="n">
        <v>0</v>
      </c>
      <c r="BH422" s="0" t="n">
        <v>0</v>
      </c>
      <c r="BI422" s="0" t="n">
        <v>0</v>
      </c>
      <c r="BJ422" s="0" t="n">
        <v>0</v>
      </c>
      <c r="BK422" s="0" t="n">
        <v>0</v>
      </c>
      <c r="BL422" s="0" t="n">
        <v>0</v>
      </c>
      <c r="BM422" s="0" t="n">
        <v>0</v>
      </c>
      <c r="BN422" s="0" t="n">
        <v>0</v>
      </c>
      <c r="BO422" s="0" t="n">
        <v>0</v>
      </c>
      <c r="BP422" s="0" t="n">
        <v>0</v>
      </c>
      <c r="BQ422" s="0" t="n">
        <v>0</v>
      </c>
      <c r="BR422" s="0" t="n">
        <v>0</v>
      </c>
      <c r="BS422" s="0" t="n">
        <v>0</v>
      </c>
      <c r="BT422" s="0" t="n">
        <v>0</v>
      </c>
      <c r="BU422" s="0" t="n">
        <v>0</v>
      </c>
      <c r="BV422" s="0" t="n">
        <v>0</v>
      </c>
      <c r="BW422" s="0" t="n">
        <v>0</v>
      </c>
      <c r="CV422" s="0" t="n">
        <v>0</v>
      </c>
      <c r="CW422" s="0">
        <f>ROUND(Y422*Source!I1048*DO422,7)</f>
        <v/>
      </c>
      <c r="CX422" s="0">
        <f>ROUND(Y422*Source!I1048,7)</f>
        <v/>
      </c>
      <c r="CY422" s="0">
        <f>AB422</f>
        <v/>
      </c>
      <c r="CZ422" s="0">
        <f>AF422</f>
        <v/>
      </c>
      <c r="DA422" s="0">
        <f>AJ422</f>
        <v/>
      </c>
      <c r="DB422" s="0">
        <f>ROUND(ROUND(AT422*CZ422,2),2)</f>
        <v/>
      </c>
      <c r="DC422" s="0">
        <f>ROUND(ROUND(AT422*AG422,2),2)</f>
        <v/>
      </c>
      <c r="DD422" s="0" t="inlineStr"/>
      <c r="DE422" s="0" t="inlineStr"/>
      <c r="DF422" s="0">
        <f>ROUND(ROUND(AE422,0)*CX422,0)</f>
        <v/>
      </c>
      <c r="DG422" s="0">
        <f>ROUND(ROUND(AF422*AJ422,0)*CX422,0)</f>
        <v/>
      </c>
      <c r="DH422" s="0">
        <f>ROUND(ROUND(AG422*AK422,0)*CX422,0)</f>
        <v/>
      </c>
      <c r="DI422" s="0">
        <f>ROUND(ROUND(AH422,0)*CX422,0)</f>
        <v/>
      </c>
      <c r="DJ422" s="0">
        <f>DG422</f>
        <v/>
      </c>
      <c r="DK422" s="0" t="n">
        <v>0</v>
      </c>
      <c r="DL422" s="0" t="inlineStr"/>
      <c r="DM422" s="0" t="n">
        <v>0</v>
      </c>
      <c r="DN422" s="0" t="inlineStr"/>
      <c r="DO422" s="0" t="n">
        <v>0</v>
      </c>
    </row>
    <row r="423">
      <c r="A423" s="0">
        <f>ROW(Source!A1048)</f>
        <v/>
      </c>
      <c r="B423" s="0" t="n">
        <v>78845955</v>
      </c>
      <c r="C423" s="0" t="n">
        <v>78848473</v>
      </c>
      <c r="D423" s="0" t="n">
        <v>29110398</v>
      </c>
      <c r="E423" s="0" t="n">
        <v>1</v>
      </c>
      <c r="F423" s="0" t="n">
        <v>1</v>
      </c>
      <c r="G423" s="0" t="n">
        <v>1</v>
      </c>
      <c r="H423" s="0" t="n">
        <v>3</v>
      </c>
      <c r="I423" s="0" t="inlineStr">
        <is>
          <t>101-0388</t>
        </is>
      </c>
      <c r="J423" s="0" t="inlineStr">
        <is>
          <t>ТССЦ Московской обл., 101-0388, приказ Минстроя России №675/пр от 28.02.2017 № 254/пр</t>
        </is>
      </c>
      <c r="K423" s="0" t="inlineStr">
        <is>
          <t>Краски масляные земляные марки МА-0115 мумия, сурик железный</t>
        </is>
      </c>
      <c r="L423" s="0" t="n">
        <v>1348</v>
      </c>
      <c r="N423" s="0" t="n">
        <v>1009</v>
      </c>
      <c r="O423" s="0" t="inlineStr">
        <is>
          <t>т</t>
        </is>
      </c>
      <c r="P423" s="0" t="inlineStr">
        <is>
          <t>т</t>
        </is>
      </c>
      <c r="Q423" s="0" t="n">
        <v>1000</v>
      </c>
      <c r="W423" s="0" t="n">
        <v>0</v>
      </c>
      <c r="X423" s="0" t="n">
        <v>1625292450</v>
      </c>
      <c r="Y423" s="0">
        <f>AT423</f>
        <v/>
      </c>
      <c r="AA423" s="0" t="n">
        <v>76804.47</v>
      </c>
      <c r="AB423" s="0" t="n">
        <v>0</v>
      </c>
      <c r="AC423" s="0" t="n">
        <v>0</v>
      </c>
      <c r="AD423" s="0" t="n">
        <v>0</v>
      </c>
      <c r="AE423" s="0" t="n">
        <v>15118.99</v>
      </c>
      <c r="AF423" s="0" t="n">
        <v>0</v>
      </c>
      <c r="AG423" s="0" t="n">
        <v>0</v>
      </c>
      <c r="AH423" s="0" t="n">
        <v>0</v>
      </c>
      <c r="AI423" s="0" t="n">
        <v>5.08</v>
      </c>
      <c r="AJ423" s="0" t="n">
        <v>1</v>
      </c>
      <c r="AK423" s="0" t="n">
        <v>1</v>
      </c>
      <c r="AL423" s="0" t="n">
        <v>1</v>
      </c>
      <c r="AM423" s="0" t="n">
        <v>2</v>
      </c>
      <c r="AN423" s="0" t="n">
        <v>0</v>
      </c>
      <c r="AO423" s="0" t="n">
        <v>1</v>
      </c>
      <c r="AP423" s="0" t="n">
        <v>0</v>
      </c>
      <c r="AQ423" s="0" t="n">
        <v>0</v>
      </c>
      <c r="AR423" s="0" t="n">
        <v>0</v>
      </c>
      <c r="AS423" s="0" t="inlineStr"/>
      <c r="AT423" s="0" t="n">
        <v>0.00048</v>
      </c>
      <c r="AU423" s="0" t="inlineStr"/>
      <c r="AV423" s="0" t="n">
        <v>0</v>
      </c>
      <c r="AW423" s="0" t="n">
        <v>2</v>
      </c>
      <c r="AX423" s="0" t="n">
        <v>78848484</v>
      </c>
      <c r="AY423" s="0" t="n">
        <v>1</v>
      </c>
      <c r="AZ423" s="0" t="n">
        <v>0</v>
      </c>
      <c r="BA423" s="0" t="n">
        <v>416</v>
      </c>
      <c r="BB423" s="0" t="n">
        <v>0</v>
      </c>
      <c r="BC423" s="0" t="n">
        <v>0</v>
      </c>
      <c r="BD423" s="0" t="n">
        <v>0</v>
      </c>
      <c r="BE423" s="0" t="n">
        <v>0</v>
      </c>
      <c r="BF423" s="0" t="n">
        <v>0</v>
      </c>
      <c r="BG423" s="0" t="n">
        <v>0</v>
      </c>
      <c r="BH423" s="0" t="n">
        <v>0</v>
      </c>
      <c r="BI423" s="0" t="n">
        <v>0</v>
      </c>
      <c r="BJ423" s="0" t="n">
        <v>0</v>
      </c>
      <c r="BK423" s="0" t="n">
        <v>0</v>
      </c>
      <c r="BL423" s="0" t="n">
        <v>0</v>
      </c>
      <c r="BM423" s="0" t="n">
        <v>0</v>
      </c>
      <c r="BN423" s="0" t="n">
        <v>0</v>
      </c>
      <c r="BO423" s="0" t="n">
        <v>0</v>
      </c>
      <c r="BP423" s="0" t="n">
        <v>0</v>
      </c>
      <c r="BQ423" s="0" t="n">
        <v>0</v>
      </c>
      <c r="BR423" s="0" t="n">
        <v>0</v>
      </c>
      <c r="BS423" s="0" t="n">
        <v>0</v>
      </c>
      <c r="BT423" s="0" t="n">
        <v>0</v>
      </c>
      <c r="BU423" s="0" t="n">
        <v>0</v>
      </c>
      <c r="BV423" s="0" t="n">
        <v>0</v>
      </c>
      <c r="BW423" s="0" t="n">
        <v>0</v>
      </c>
      <c r="CV423" s="0" t="n">
        <v>0</v>
      </c>
      <c r="CW423" s="0" t="n">
        <v>0</v>
      </c>
      <c r="CX423" s="0">
        <f>ROUND(Y423*Source!I1048,7)</f>
        <v/>
      </c>
      <c r="CY423" s="0">
        <f>AA423</f>
        <v/>
      </c>
      <c r="CZ423" s="0">
        <f>AE423</f>
        <v/>
      </c>
      <c r="DA423" s="0">
        <f>AI423</f>
        <v/>
      </c>
      <c r="DB423" s="0">
        <f>ROUND(ROUND(AT423*CZ423,2),2)</f>
        <v/>
      </c>
      <c r="DC423" s="0">
        <f>ROUND(ROUND(AT423*AG423,2),2)</f>
        <v/>
      </c>
      <c r="DD423" s="0" t="inlineStr"/>
      <c r="DE423" s="0" t="inlineStr"/>
      <c r="DF423" s="0">
        <f>ROUND(ROUND(AE423*AI423,0)*CX423,0)</f>
        <v/>
      </c>
      <c r="DG423" s="0">
        <f>ROUND(ROUND(AF423,0)*CX423,0)</f>
        <v/>
      </c>
      <c r="DH423" s="0">
        <f>ROUND(ROUND(AG423,0)*CX423,0)</f>
        <v/>
      </c>
      <c r="DI423" s="0">
        <f>ROUND(ROUND(AH423,0)*CX423,0)</f>
        <v/>
      </c>
      <c r="DJ423" s="0">
        <f>DF423</f>
        <v/>
      </c>
      <c r="DK423" s="0" t="n">
        <v>0</v>
      </c>
      <c r="DL423" s="0" t="inlineStr"/>
      <c r="DM423" s="0" t="n">
        <v>0</v>
      </c>
      <c r="DN423" s="0" t="inlineStr"/>
      <c r="DO423" s="0" t="n">
        <v>0</v>
      </c>
    </row>
    <row r="424">
      <c r="A424" s="0">
        <f>ROW(Source!A1048)</f>
        <v/>
      </c>
      <c r="B424" s="0" t="n">
        <v>78845955</v>
      </c>
      <c r="C424" s="0" t="n">
        <v>78848473</v>
      </c>
      <c r="D424" s="0" t="n">
        <v>29110573</v>
      </c>
      <c r="E424" s="0" t="n">
        <v>1</v>
      </c>
      <c r="F424" s="0" t="n">
        <v>1</v>
      </c>
      <c r="G424" s="0" t="n">
        <v>1</v>
      </c>
      <c r="H424" s="0" t="n">
        <v>3</v>
      </c>
      <c r="I424" s="0" t="inlineStr">
        <is>
          <t>101-0628</t>
        </is>
      </c>
      <c r="J424" s="0" t="inlineStr">
        <is>
          <t>ТССЦ Московской обл., 101-0628, приказ Минстроя России №675/пр от 28.02.2017 № 254/пр</t>
        </is>
      </c>
      <c r="K424" s="0" t="inlineStr">
        <is>
          <t>Олифа комбинированная, марки К-3</t>
        </is>
      </c>
      <c r="L424" s="0" t="n">
        <v>1348</v>
      </c>
      <c r="N424" s="0" t="n">
        <v>1009</v>
      </c>
      <c r="O424" s="0" t="inlineStr">
        <is>
          <t>т</t>
        </is>
      </c>
      <c r="P424" s="0" t="inlineStr">
        <is>
          <t>т</t>
        </is>
      </c>
      <c r="Q424" s="0" t="n">
        <v>1000</v>
      </c>
      <c r="W424" s="0" t="n">
        <v>0</v>
      </c>
      <c r="X424" s="0" t="n">
        <v>24062879</v>
      </c>
      <c r="Y424" s="0">
        <f>AT424</f>
        <v/>
      </c>
      <c r="AA424" s="0" t="n">
        <v>87631.5</v>
      </c>
      <c r="AB424" s="0" t="n">
        <v>0</v>
      </c>
      <c r="AC424" s="0" t="n">
        <v>0</v>
      </c>
      <c r="AD424" s="0" t="n">
        <v>0</v>
      </c>
      <c r="AE424" s="0" t="n">
        <v>16950</v>
      </c>
      <c r="AF424" s="0" t="n">
        <v>0</v>
      </c>
      <c r="AG424" s="0" t="n">
        <v>0</v>
      </c>
      <c r="AH424" s="0" t="n">
        <v>0</v>
      </c>
      <c r="AI424" s="0" t="n">
        <v>5.17</v>
      </c>
      <c r="AJ424" s="0" t="n">
        <v>1</v>
      </c>
      <c r="AK424" s="0" t="n">
        <v>1</v>
      </c>
      <c r="AL424" s="0" t="n">
        <v>1</v>
      </c>
      <c r="AM424" s="0" t="n">
        <v>2</v>
      </c>
      <c r="AN424" s="0" t="n">
        <v>0</v>
      </c>
      <c r="AO424" s="0" t="n">
        <v>1</v>
      </c>
      <c r="AP424" s="0" t="n">
        <v>0</v>
      </c>
      <c r="AQ424" s="0" t="n">
        <v>0</v>
      </c>
      <c r="AR424" s="0" t="n">
        <v>0</v>
      </c>
      <c r="AS424" s="0" t="inlineStr"/>
      <c r="AT424" s="0" t="n">
        <v>0.0009</v>
      </c>
      <c r="AU424" s="0" t="inlineStr"/>
      <c r="AV424" s="0" t="n">
        <v>0</v>
      </c>
      <c r="AW424" s="0" t="n">
        <v>2</v>
      </c>
      <c r="AX424" s="0" t="n">
        <v>78848485</v>
      </c>
      <c r="AY424" s="0" t="n">
        <v>1</v>
      </c>
      <c r="AZ424" s="0" t="n">
        <v>0</v>
      </c>
      <c r="BA424" s="0" t="n">
        <v>417</v>
      </c>
      <c r="BB424" s="0" t="n">
        <v>0</v>
      </c>
      <c r="BC424" s="0" t="n">
        <v>0</v>
      </c>
      <c r="BD424" s="0" t="n">
        <v>0</v>
      </c>
      <c r="BE424" s="0" t="n">
        <v>0</v>
      </c>
      <c r="BF424" s="0" t="n">
        <v>0</v>
      </c>
      <c r="BG424" s="0" t="n">
        <v>0</v>
      </c>
      <c r="BH424" s="0" t="n">
        <v>0</v>
      </c>
      <c r="BI424" s="0" t="n">
        <v>0</v>
      </c>
      <c r="BJ424" s="0" t="n">
        <v>0</v>
      </c>
      <c r="BK424" s="0" t="n">
        <v>0</v>
      </c>
      <c r="BL424" s="0" t="n">
        <v>0</v>
      </c>
      <c r="BM424" s="0" t="n">
        <v>0</v>
      </c>
      <c r="BN424" s="0" t="n">
        <v>0</v>
      </c>
      <c r="BO424" s="0" t="n">
        <v>0</v>
      </c>
      <c r="BP424" s="0" t="n">
        <v>0</v>
      </c>
      <c r="BQ424" s="0" t="n">
        <v>0</v>
      </c>
      <c r="BR424" s="0" t="n">
        <v>0</v>
      </c>
      <c r="BS424" s="0" t="n">
        <v>0</v>
      </c>
      <c r="BT424" s="0" t="n">
        <v>0</v>
      </c>
      <c r="BU424" s="0" t="n">
        <v>0</v>
      </c>
      <c r="BV424" s="0" t="n">
        <v>0</v>
      </c>
      <c r="BW424" s="0" t="n">
        <v>0</v>
      </c>
      <c r="CV424" s="0" t="n">
        <v>0</v>
      </c>
      <c r="CW424" s="0" t="n">
        <v>0</v>
      </c>
      <c r="CX424" s="0">
        <f>ROUND(Y424*Source!I1048,7)</f>
        <v/>
      </c>
      <c r="CY424" s="0">
        <f>AA424</f>
        <v/>
      </c>
      <c r="CZ424" s="0">
        <f>AE424</f>
        <v/>
      </c>
      <c r="DA424" s="0">
        <f>AI424</f>
        <v/>
      </c>
      <c r="DB424" s="0">
        <f>ROUND(ROUND(AT424*CZ424,2),2)</f>
        <v/>
      </c>
      <c r="DC424" s="0">
        <f>ROUND(ROUND(AT424*AG424,2),2)</f>
        <v/>
      </c>
      <c r="DD424" s="0" t="inlineStr"/>
      <c r="DE424" s="0" t="inlineStr"/>
      <c r="DF424" s="0">
        <f>ROUND(ROUND(AE424*AI424,0)*CX424,0)</f>
        <v/>
      </c>
      <c r="DG424" s="0">
        <f>ROUND(ROUND(AF424,0)*CX424,0)</f>
        <v/>
      </c>
      <c r="DH424" s="0">
        <f>ROUND(ROUND(AG424,0)*CX424,0)</f>
        <v/>
      </c>
      <c r="DI424" s="0">
        <f>ROUND(ROUND(AH424,0)*CX424,0)</f>
        <v/>
      </c>
      <c r="DJ424" s="0">
        <f>DF424</f>
        <v/>
      </c>
      <c r="DK424" s="0" t="n">
        <v>0</v>
      </c>
      <c r="DL424" s="0" t="inlineStr"/>
      <c r="DM424" s="0" t="n">
        <v>0</v>
      </c>
      <c r="DN424" s="0" t="inlineStr"/>
      <c r="DO424" s="0" t="n">
        <v>0</v>
      </c>
    </row>
    <row r="425">
      <c r="A425" s="0">
        <f>ROW(Source!A1048)</f>
        <v/>
      </c>
      <c r="B425" s="0" t="n">
        <v>78845955</v>
      </c>
      <c r="C425" s="0" t="n">
        <v>78848473</v>
      </c>
      <c r="D425" s="0" t="n">
        <v>29107963</v>
      </c>
      <c r="E425" s="0" t="n">
        <v>1</v>
      </c>
      <c r="F425" s="0" t="n">
        <v>1</v>
      </c>
      <c r="G425" s="0" t="n">
        <v>1</v>
      </c>
      <c r="H425" s="0" t="n">
        <v>3</v>
      </c>
      <c r="I425" s="0" t="inlineStr">
        <is>
          <t>101-1669</t>
        </is>
      </c>
      <c r="J425" s="0" t="inlineStr">
        <is>
          <t>ТССЦ Московской обл., 101-1669, приказ Минстроя России №675/пр от 28.02.2017 № 254/пр</t>
        </is>
      </c>
      <c r="K425" s="0" t="inlineStr">
        <is>
          <t>Очес льняной</t>
        </is>
      </c>
      <c r="L425" s="0" t="n">
        <v>1346</v>
      </c>
      <c r="N425" s="0" t="n">
        <v>1009</v>
      </c>
      <c r="O425" s="0" t="inlineStr">
        <is>
          <t>кг</t>
        </is>
      </c>
      <c r="P425" s="0" t="inlineStr">
        <is>
          <t>кг</t>
        </is>
      </c>
      <c r="Q425" s="0" t="n">
        <v>1</v>
      </c>
      <c r="W425" s="0" t="n">
        <v>0</v>
      </c>
      <c r="X425" s="0" t="n">
        <v>-2113933962</v>
      </c>
      <c r="Y425" s="0">
        <f>AT425</f>
        <v/>
      </c>
      <c r="AA425" s="0" t="n">
        <v>590.67</v>
      </c>
      <c r="AB425" s="0" t="n">
        <v>0</v>
      </c>
      <c r="AC425" s="0" t="n">
        <v>0</v>
      </c>
      <c r="AD425" s="0" t="n">
        <v>0</v>
      </c>
      <c r="AE425" s="0" t="n">
        <v>37.29</v>
      </c>
      <c r="AF425" s="0" t="n">
        <v>0</v>
      </c>
      <c r="AG425" s="0" t="n">
        <v>0</v>
      </c>
      <c r="AH425" s="0" t="n">
        <v>0</v>
      </c>
      <c r="AI425" s="0" t="n">
        <v>15.84</v>
      </c>
      <c r="AJ425" s="0" t="n">
        <v>1</v>
      </c>
      <c r="AK425" s="0" t="n">
        <v>1</v>
      </c>
      <c r="AL425" s="0" t="n">
        <v>1</v>
      </c>
      <c r="AM425" s="0" t="n">
        <v>2</v>
      </c>
      <c r="AN425" s="0" t="n">
        <v>0</v>
      </c>
      <c r="AO425" s="0" t="n">
        <v>1</v>
      </c>
      <c r="AP425" s="0" t="n">
        <v>0</v>
      </c>
      <c r="AQ425" s="0" t="n">
        <v>0</v>
      </c>
      <c r="AR425" s="0" t="n">
        <v>0</v>
      </c>
      <c r="AS425" s="0" t="inlineStr"/>
      <c r="AT425" s="0" t="n">
        <v>0.2</v>
      </c>
      <c r="AU425" s="0" t="inlineStr"/>
      <c r="AV425" s="0" t="n">
        <v>0</v>
      </c>
      <c r="AW425" s="0" t="n">
        <v>2</v>
      </c>
      <c r="AX425" s="0" t="n">
        <v>78848486</v>
      </c>
      <c r="AY425" s="0" t="n">
        <v>1</v>
      </c>
      <c r="AZ425" s="0" t="n">
        <v>0</v>
      </c>
      <c r="BA425" s="0" t="n">
        <v>418</v>
      </c>
      <c r="BB425" s="0" t="n">
        <v>0</v>
      </c>
      <c r="BC425" s="0" t="n">
        <v>0</v>
      </c>
      <c r="BD425" s="0" t="n">
        <v>0</v>
      </c>
      <c r="BE425" s="0" t="n">
        <v>0</v>
      </c>
      <c r="BF425" s="0" t="n">
        <v>0</v>
      </c>
      <c r="BG425" s="0" t="n">
        <v>0</v>
      </c>
      <c r="BH425" s="0" t="n">
        <v>0</v>
      </c>
      <c r="BI425" s="0" t="n">
        <v>0</v>
      </c>
      <c r="BJ425" s="0" t="n">
        <v>0</v>
      </c>
      <c r="BK425" s="0" t="n">
        <v>0</v>
      </c>
      <c r="BL425" s="0" t="n">
        <v>0</v>
      </c>
      <c r="BM425" s="0" t="n">
        <v>0</v>
      </c>
      <c r="BN425" s="0" t="n">
        <v>0</v>
      </c>
      <c r="BO425" s="0" t="n">
        <v>0</v>
      </c>
      <c r="BP425" s="0" t="n">
        <v>0</v>
      </c>
      <c r="BQ425" s="0" t="n">
        <v>0</v>
      </c>
      <c r="BR425" s="0" t="n">
        <v>0</v>
      </c>
      <c r="BS425" s="0" t="n">
        <v>0</v>
      </c>
      <c r="BT425" s="0" t="n">
        <v>0</v>
      </c>
      <c r="BU425" s="0" t="n">
        <v>0</v>
      </c>
      <c r="BV425" s="0" t="n">
        <v>0</v>
      </c>
      <c r="BW425" s="0" t="n">
        <v>0</v>
      </c>
      <c r="CV425" s="0" t="n">
        <v>0</v>
      </c>
      <c r="CW425" s="0" t="n">
        <v>0</v>
      </c>
      <c r="CX425" s="0">
        <f>ROUND(Y425*Source!I1048,7)</f>
        <v/>
      </c>
      <c r="CY425" s="0">
        <f>AA425</f>
        <v/>
      </c>
      <c r="CZ425" s="0">
        <f>AE425</f>
        <v/>
      </c>
      <c r="DA425" s="0">
        <f>AI425</f>
        <v/>
      </c>
      <c r="DB425" s="0">
        <f>ROUND(ROUND(AT425*CZ425,2),2)</f>
        <v/>
      </c>
      <c r="DC425" s="0">
        <f>ROUND(ROUND(AT425*AG425,2),2)</f>
        <v/>
      </c>
      <c r="DD425" s="0" t="inlineStr"/>
      <c r="DE425" s="0" t="inlineStr"/>
      <c r="DF425" s="0">
        <f>ROUND(ROUND(AE425*AI425,0)*CX425,0)</f>
        <v/>
      </c>
      <c r="DG425" s="0">
        <f>ROUND(ROUND(AF425,0)*CX425,0)</f>
        <v/>
      </c>
      <c r="DH425" s="0">
        <f>ROUND(ROUND(AG425,0)*CX425,0)</f>
        <v/>
      </c>
      <c r="DI425" s="0">
        <f>ROUND(ROUND(AH425,0)*CX425,0)</f>
        <v/>
      </c>
      <c r="DJ425" s="0">
        <f>DF425</f>
        <v/>
      </c>
      <c r="DK425" s="0" t="n">
        <v>0</v>
      </c>
      <c r="DL425" s="0" t="inlineStr"/>
      <c r="DM425" s="0" t="n">
        <v>0</v>
      </c>
      <c r="DN425" s="0" t="inlineStr"/>
      <c r="DO425" s="0" t="n">
        <v>0</v>
      </c>
    </row>
    <row r="426">
      <c r="A426" s="0">
        <f>ROW(Source!A1048)</f>
        <v/>
      </c>
      <c r="B426" s="0" t="n">
        <v>78845955</v>
      </c>
      <c r="C426" s="0" t="n">
        <v>78848473</v>
      </c>
      <c r="D426" s="0" t="n">
        <v>29144220</v>
      </c>
      <c r="E426" s="0" t="n">
        <v>1</v>
      </c>
      <c r="F426" s="0" t="n">
        <v>1</v>
      </c>
      <c r="G426" s="0" t="n">
        <v>1</v>
      </c>
      <c r="H426" s="0" t="n">
        <v>3</v>
      </c>
      <c r="I426" s="0" t="inlineStr">
        <is>
          <t>302-1237</t>
        </is>
      </c>
      <c r="J426" s="0" t="inlineStr">
        <is>
          <t>ТССЦ Московской обл., 302-1237, приказ Минстроя России №675/пр от 28.02.2017 № 256/пр</t>
        </is>
      </c>
      <c r="K426" s="0" t="inlineStr">
        <is>
          <t>Сгоны стальные с муфтой и контргайкой, диаметром 20 мм</t>
        </is>
      </c>
      <c r="L426" s="0" t="n">
        <v>1354</v>
      </c>
      <c r="N426" s="0" t="n">
        <v>1010</v>
      </c>
      <c r="O426" s="0" t="inlineStr">
        <is>
          <t>шт.</t>
        </is>
      </c>
      <c r="P426" s="0" t="inlineStr">
        <is>
          <t>шт.</t>
        </is>
      </c>
      <c r="Q426" s="0" t="n">
        <v>1</v>
      </c>
      <c r="W426" s="0" t="n">
        <v>0</v>
      </c>
      <c r="X426" s="0" t="n">
        <v>-1208440998</v>
      </c>
      <c r="Y426" s="0">
        <f>AT426</f>
        <v/>
      </c>
      <c r="AA426" s="0" t="n">
        <v>98.98999999999999</v>
      </c>
      <c r="AB426" s="0" t="n">
        <v>0</v>
      </c>
      <c r="AC426" s="0" t="n">
        <v>0</v>
      </c>
      <c r="AD426" s="0" t="n">
        <v>0</v>
      </c>
      <c r="AE426" s="0" t="n">
        <v>10.95</v>
      </c>
      <c r="AF426" s="0" t="n">
        <v>0</v>
      </c>
      <c r="AG426" s="0" t="n">
        <v>0</v>
      </c>
      <c r="AH426" s="0" t="n">
        <v>0</v>
      </c>
      <c r="AI426" s="0" t="n">
        <v>9.039999999999999</v>
      </c>
      <c r="AJ426" s="0" t="n">
        <v>1</v>
      </c>
      <c r="AK426" s="0" t="n">
        <v>1</v>
      </c>
      <c r="AL426" s="0" t="n">
        <v>1</v>
      </c>
      <c r="AM426" s="0" t="n">
        <v>2</v>
      </c>
      <c r="AN426" s="0" t="n">
        <v>0</v>
      </c>
      <c r="AO426" s="0" t="n">
        <v>1</v>
      </c>
      <c r="AP426" s="0" t="n">
        <v>0</v>
      </c>
      <c r="AQ426" s="0" t="n">
        <v>0</v>
      </c>
      <c r="AR426" s="0" t="n">
        <v>0</v>
      </c>
      <c r="AS426" s="0" t="inlineStr"/>
      <c r="AT426" s="0" t="n">
        <v>100</v>
      </c>
      <c r="AU426" s="0" t="inlineStr"/>
      <c r="AV426" s="0" t="n">
        <v>0</v>
      </c>
      <c r="AW426" s="0" t="n">
        <v>2</v>
      </c>
      <c r="AX426" s="0" t="n">
        <v>78848487</v>
      </c>
      <c r="AY426" s="0" t="n">
        <v>1</v>
      </c>
      <c r="AZ426" s="0" t="n">
        <v>0</v>
      </c>
      <c r="BA426" s="0" t="n">
        <v>419</v>
      </c>
      <c r="BB426" s="0" t="n">
        <v>0</v>
      </c>
      <c r="BC426" s="0" t="n">
        <v>0</v>
      </c>
      <c r="BD426" s="0" t="n">
        <v>0</v>
      </c>
      <c r="BE426" s="0" t="n">
        <v>0</v>
      </c>
      <c r="BF426" s="0" t="n">
        <v>0</v>
      </c>
      <c r="BG426" s="0" t="n">
        <v>0</v>
      </c>
      <c r="BH426" s="0" t="n">
        <v>0</v>
      </c>
      <c r="BI426" s="0" t="n">
        <v>0</v>
      </c>
      <c r="BJ426" s="0" t="n">
        <v>0</v>
      </c>
      <c r="BK426" s="0" t="n">
        <v>0</v>
      </c>
      <c r="BL426" s="0" t="n">
        <v>0</v>
      </c>
      <c r="BM426" s="0" t="n">
        <v>0</v>
      </c>
      <c r="BN426" s="0" t="n">
        <v>0</v>
      </c>
      <c r="BO426" s="0" t="n">
        <v>0</v>
      </c>
      <c r="BP426" s="0" t="n">
        <v>0</v>
      </c>
      <c r="BQ426" s="0" t="n">
        <v>0</v>
      </c>
      <c r="BR426" s="0" t="n">
        <v>0</v>
      </c>
      <c r="BS426" s="0" t="n">
        <v>0</v>
      </c>
      <c r="BT426" s="0" t="n">
        <v>0</v>
      </c>
      <c r="BU426" s="0" t="n">
        <v>0</v>
      </c>
      <c r="BV426" s="0" t="n">
        <v>0</v>
      </c>
      <c r="BW426" s="0" t="n">
        <v>0</v>
      </c>
      <c r="CV426" s="0" t="n">
        <v>0</v>
      </c>
      <c r="CW426" s="0" t="n">
        <v>0</v>
      </c>
      <c r="CX426" s="0">
        <f>ROUND(Y426*Source!I1048,7)</f>
        <v/>
      </c>
      <c r="CY426" s="0">
        <f>AA426</f>
        <v/>
      </c>
      <c r="CZ426" s="0">
        <f>AE426</f>
        <v/>
      </c>
      <c r="DA426" s="0">
        <f>AI426</f>
        <v/>
      </c>
      <c r="DB426" s="0">
        <f>ROUND(ROUND(AT426*CZ426,2),2)</f>
        <v/>
      </c>
      <c r="DC426" s="0">
        <f>ROUND(ROUND(AT426*AG426,2),2)</f>
        <v/>
      </c>
      <c r="DD426" s="0" t="inlineStr"/>
      <c r="DE426" s="0" t="inlineStr"/>
      <c r="DF426" s="0">
        <f>ROUND(ROUND(AE426*AI426,0)*CX426,0)</f>
        <v/>
      </c>
      <c r="DG426" s="0">
        <f>ROUND(ROUND(AF426,0)*CX426,0)</f>
        <v/>
      </c>
      <c r="DH426" s="0">
        <f>ROUND(ROUND(AG426,0)*CX426,0)</f>
        <v/>
      </c>
      <c r="DI426" s="0">
        <f>ROUND(ROUND(AH426,0)*CX426,0)</f>
        <v/>
      </c>
      <c r="DJ426" s="0">
        <f>DF426</f>
        <v/>
      </c>
      <c r="DK426" s="0" t="n">
        <v>0</v>
      </c>
      <c r="DL426" s="0" t="inlineStr"/>
      <c r="DM426" s="0" t="n">
        <v>0</v>
      </c>
      <c r="DN426" s="0" t="inlineStr"/>
      <c r="DO426" s="0" t="n">
        <v>0</v>
      </c>
    </row>
    <row r="427">
      <c r="A427" s="0">
        <f>ROW(Source!A1087)</f>
        <v/>
      </c>
      <c r="B427" s="0" t="n">
        <v>78845955</v>
      </c>
      <c r="C427" s="0" t="n">
        <v>78850425</v>
      </c>
      <c r="D427" s="0" t="n">
        <v>18413627</v>
      </c>
      <c r="E427" s="0" t="n">
        <v>1</v>
      </c>
      <c r="F427" s="0" t="n">
        <v>1</v>
      </c>
      <c r="G427" s="0" t="n">
        <v>1</v>
      </c>
      <c r="H427" s="0" t="n">
        <v>1</v>
      </c>
      <c r="I427" s="0" t="inlineStr">
        <is>
          <t>1-1042-90</t>
        </is>
      </c>
      <c r="J427" s="0" t="inlineStr"/>
      <c r="K427" s="0" t="inlineStr">
        <is>
          <t>Рабочий строитель среднего разряда 4,2</t>
        </is>
      </c>
      <c r="L427" s="0" t="n">
        <v>1369</v>
      </c>
      <c r="N427" s="0" t="n">
        <v>1013</v>
      </c>
      <c r="O427" s="0" t="inlineStr">
        <is>
          <t>чел.-ч</t>
        </is>
      </c>
      <c r="P427" s="0" t="inlineStr">
        <is>
          <t>чел.-ч</t>
        </is>
      </c>
      <c r="Q427" s="0" t="n">
        <v>1</v>
      </c>
      <c r="W427" s="0" t="n">
        <v>0</v>
      </c>
      <c r="X427" s="0" t="n">
        <v>-1366182279</v>
      </c>
      <c r="Y427" s="0">
        <f>(AT427*ROUND(0.6,7))</f>
        <v/>
      </c>
      <c r="AA427" s="0" t="n">
        <v>0</v>
      </c>
      <c r="AB427" s="0" t="n">
        <v>0</v>
      </c>
      <c r="AC427" s="0" t="n">
        <v>0</v>
      </c>
      <c r="AD427" s="0" t="n">
        <v>9.92</v>
      </c>
      <c r="AE427" s="0" t="n">
        <v>0</v>
      </c>
      <c r="AF427" s="0" t="n">
        <v>0</v>
      </c>
      <c r="AG427" s="0" t="n">
        <v>0</v>
      </c>
      <c r="AH427" s="0" t="n">
        <v>9.92</v>
      </c>
      <c r="AI427" s="0" t="n">
        <v>1</v>
      </c>
      <c r="AJ427" s="0" t="n">
        <v>1</v>
      </c>
      <c r="AK427" s="0" t="n">
        <v>1</v>
      </c>
      <c r="AL427" s="0" t="n">
        <v>1</v>
      </c>
      <c r="AM427" s="0" t="n">
        <v>-2</v>
      </c>
      <c r="AN427" s="0" t="n">
        <v>0</v>
      </c>
      <c r="AO427" s="0" t="n">
        <v>1</v>
      </c>
      <c r="AP427" s="0" t="n">
        <v>1</v>
      </c>
      <c r="AQ427" s="0" t="n">
        <v>0</v>
      </c>
      <c r="AR427" s="0" t="n">
        <v>0</v>
      </c>
      <c r="AS427" s="0" t="inlineStr"/>
      <c r="AT427" s="0" t="n">
        <v>1.11</v>
      </c>
      <c r="AU427" s="0" t="inlineStr">
        <is>
          <t>*0,6</t>
        </is>
      </c>
      <c r="AV427" s="0" t="n">
        <v>1</v>
      </c>
      <c r="AW427" s="0" t="n">
        <v>2</v>
      </c>
      <c r="AX427" s="0" t="n">
        <v>78850445</v>
      </c>
      <c r="AY427" s="0" t="n">
        <v>1</v>
      </c>
      <c r="AZ427" s="0" t="n">
        <v>0</v>
      </c>
      <c r="BA427" s="0" t="n">
        <v>420</v>
      </c>
      <c r="BB427" s="0" t="n">
        <v>0</v>
      </c>
      <c r="BC427" s="0" t="n">
        <v>0</v>
      </c>
      <c r="BD427" s="0" t="n">
        <v>0</v>
      </c>
      <c r="BE427" s="0" t="n">
        <v>0</v>
      </c>
      <c r="BF427" s="0" t="n">
        <v>0</v>
      </c>
      <c r="BG427" s="0" t="n">
        <v>0</v>
      </c>
      <c r="BH427" s="0" t="n">
        <v>0</v>
      </c>
      <c r="BI427" s="0" t="n">
        <v>0</v>
      </c>
      <c r="BJ427" s="0" t="n">
        <v>0</v>
      </c>
      <c r="BK427" s="0" t="n">
        <v>0</v>
      </c>
      <c r="BL427" s="0" t="n">
        <v>0</v>
      </c>
      <c r="BM427" s="0" t="n">
        <v>0</v>
      </c>
      <c r="BN427" s="0" t="n">
        <v>0</v>
      </c>
      <c r="BO427" s="0" t="n">
        <v>0</v>
      </c>
      <c r="BP427" s="0" t="n">
        <v>0</v>
      </c>
      <c r="BQ427" s="0" t="n">
        <v>0</v>
      </c>
      <c r="BR427" s="0" t="n">
        <v>0</v>
      </c>
      <c r="BS427" s="0" t="n">
        <v>0</v>
      </c>
      <c r="BT427" s="0" t="n">
        <v>0</v>
      </c>
      <c r="BU427" s="0" t="n">
        <v>0</v>
      </c>
      <c r="BV427" s="0" t="n">
        <v>0</v>
      </c>
      <c r="BW427" s="0" t="n">
        <v>0</v>
      </c>
      <c r="CU427" s="0">
        <f>ROUND(AT427*Source!I1087*AH427*AL427,0)</f>
        <v/>
      </c>
      <c r="CV427" s="0">
        <f>ROUND(Y427*Source!I1087,7)</f>
        <v/>
      </c>
      <c r="CW427" s="0" t="n">
        <v>0</v>
      </c>
      <c r="CX427" s="0">
        <f>ROUND(Y427*Source!I1087,7)</f>
        <v/>
      </c>
      <c r="CY427" s="0">
        <f>AD427</f>
        <v/>
      </c>
      <c r="CZ427" s="0">
        <f>AH427</f>
        <v/>
      </c>
      <c r="DA427" s="0">
        <f>AL427</f>
        <v/>
      </c>
      <c r="DB427" s="0">
        <f>ROUND((ROUND(AT427*CZ427,2)*ROUND(0.6,7)),2)</f>
        <v/>
      </c>
      <c r="DC427" s="0">
        <f>ROUND((ROUND(AT427*AG427,2)*ROUND(0.6,7)),2)</f>
        <v/>
      </c>
      <c r="DD427" s="0" t="inlineStr"/>
      <c r="DE427" s="0" t="inlineStr"/>
      <c r="DF427" s="0">
        <f>ROUND(ROUND(AE427,0)*CX427,0)</f>
        <v/>
      </c>
      <c r="DG427" s="0">
        <f>ROUND(ROUND(AF427,0)*CX427,0)</f>
        <v/>
      </c>
      <c r="DH427" s="0">
        <f>ROUND(ROUND(AG427,0)*CX427,0)</f>
        <v/>
      </c>
      <c r="DI427" s="0">
        <f>ROUND(ROUND(AH427,0)*CX427,0)</f>
        <v/>
      </c>
      <c r="DJ427" s="0">
        <f>DI427</f>
        <v/>
      </c>
      <c r="DK427" s="0" t="n">
        <v>0</v>
      </c>
      <c r="DL427" s="0" t="inlineStr"/>
      <c r="DM427" s="0" t="n">
        <v>0</v>
      </c>
      <c r="DN427" s="0" t="inlineStr"/>
      <c r="DO427" s="0" t="n">
        <v>0</v>
      </c>
    </row>
    <row r="428">
      <c r="A428" s="0">
        <f>ROW(Source!A1087)</f>
        <v/>
      </c>
      <c r="B428" s="0" t="n">
        <v>78845955</v>
      </c>
      <c r="C428" s="0" t="n">
        <v>78850425</v>
      </c>
      <c r="D428" s="0" t="n">
        <v>29172657</v>
      </c>
      <c r="E428" s="0" t="n">
        <v>1</v>
      </c>
      <c r="F428" s="0" t="n">
        <v>1</v>
      </c>
      <c r="G428" s="0" t="n">
        <v>1</v>
      </c>
      <c r="H428" s="0" t="n">
        <v>2</v>
      </c>
      <c r="I428" s="0" t="inlineStr">
        <is>
          <t>040502</t>
        </is>
      </c>
      <c r="J428" s="0" t="inlineStr">
        <is>
          <t>ТСЭМ Московской обл., 040502, приказ Минстроя России №675/пр от 28.02.2017 № 264/пр</t>
        </is>
      </c>
      <c r="K428" s="0" t="inlineStr">
        <is>
          <t>Установки для сварки ручной дуговой (постоянного тока)</t>
        </is>
      </c>
      <c r="L428" s="0" t="n">
        <v>1368</v>
      </c>
      <c r="N428" s="0" t="n">
        <v>1011</v>
      </c>
      <c r="O428" s="0" t="inlineStr">
        <is>
          <t>маш.-ч</t>
        </is>
      </c>
      <c r="P428" s="0" t="inlineStr">
        <is>
          <t>маш.-ч</t>
        </is>
      </c>
      <c r="Q428" s="0" t="n">
        <v>1</v>
      </c>
      <c r="W428" s="0" t="n">
        <v>0</v>
      </c>
      <c r="X428" s="0" t="n">
        <v>1474986261</v>
      </c>
      <c r="Y428" s="0">
        <f>(AT428*ROUND(0.6,7))</f>
        <v/>
      </c>
      <c r="AA428" s="0" t="n">
        <v>0</v>
      </c>
      <c r="AB428" s="0" t="n">
        <v>69.26000000000001</v>
      </c>
      <c r="AC428" s="0" t="n">
        <v>0</v>
      </c>
      <c r="AD428" s="0" t="n">
        <v>0</v>
      </c>
      <c r="AE428" s="0" t="n">
        <v>0</v>
      </c>
      <c r="AF428" s="0" t="n">
        <v>8.1</v>
      </c>
      <c r="AG428" s="0" t="n">
        <v>0</v>
      </c>
      <c r="AH428" s="0" t="n">
        <v>0</v>
      </c>
      <c r="AI428" s="0" t="n">
        <v>1</v>
      </c>
      <c r="AJ428" s="0" t="n">
        <v>8.550000000000001</v>
      </c>
      <c r="AK428" s="0" t="n">
        <v>52.25</v>
      </c>
      <c r="AL428" s="0" t="n">
        <v>1</v>
      </c>
      <c r="AM428" s="0" t="n">
        <v>2</v>
      </c>
      <c r="AN428" s="0" t="n">
        <v>0</v>
      </c>
      <c r="AO428" s="0" t="n">
        <v>1</v>
      </c>
      <c r="AP428" s="0" t="n">
        <v>1</v>
      </c>
      <c r="AQ428" s="0" t="n">
        <v>0</v>
      </c>
      <c r="AR428" s="0" t="n">
        <v>0</v>
      </c>
      <c r="AS428" s="0" t="inlineStr"/>
      <c r="AT428" s="0" t="n">
        <v>0.26</v>
      </c>
      <c r="AU428" s="0" t="inlineStr">
        <is>
          <t>*0,6</t>
        </is>
      </c>
      <c r="AV428" s="0" t="n">
        <v>0</v>
      </c>
      <c r="AW428" s="0" t="n">
        <v>2</v>
      </c>
      <c r="AX428" s="0" t="n">
        <v>78850446</v>
      </c>
      <c r="AY428" s="0" t="n">
        <v>1</v>
      </c>
      <c r="AZ428" s="0" t="n">
        <v>0</v>
      </c>
      <c r="BA428" s="0" t="n">
        <v>421</v>
      </c>
      <c r="BB428" s="0" t="n">
        <v>0</v>
      </c>
      <c r="BC428" s="0" t="n">
        <v>0</v>
      </c>
      <c r="BD428" s="0" t="n">
        <v>0</v>
      </c>
      <c r="BE428" s="0" t="n">
        <v>0</v>
      </c>
      <c r="BF428" s="0" t="n">
        <v>0</v>
      </c>
      <c r="BG428" s="0" t="n">
        <v>0</v>
      </c>
      <c r="BH428" s="0" t="n">
        <v>0</v>
      </c>
      <c r="BI428" s="0" t="n">
        <v>0</v>
      </c>
      <c r="BJ428" s="0" t="n">
        <v>0</v>
      </c>
      <c r="BK428" s="0" t="n">
        <v>0</v>
      </c>
      <c r="BL428" s="0" t="n">
        <v>0</v>
      </c>
      <c r="BM428" s="0" t="n">
        <v>0</v>
      </c>
      <c r="BN428" s="0" t="n">
        <v>0</v>
      </c>
      <c r="BO428" s="0" t="n">
        <v>0</v>
      </c>
      <c r="BP428" s="0" t="n">
        <v>0</v>
      </c>
      <c r="BQ428" s="0" t="n">
        <v>0</v>
      </c>
      <c r="BR428" s="0" t="n">
        <v>0</v>
      </c>
      <c r="BS428" s="0" t="n">
        <v>0</v>
      </c>
      <c r="BT428" s="0" t="n">
        <v>0</v>
      </c>
      <c r="BU428" s="0" t="n">
        <v>0</v>
      </c>
      <c r="BV428" s="0" t="n">
        <v>0</v>
      </c>
      <c r="BW428" s="0" t="n">
        <v>0</v>
      </c>
      <c r="CV428" s="0" t="n">
        <v>0</v>
      </c>
      <c r="CW428" s="0">
        <f>ROUND(Y428*Source!I1087*DO428,7)</f>
        <v/>
      </c>
      <c r="CX428" s="0">
        <f>ROUND(Y428*Source!I1087,7)</f>
        <v/>
      </c>
      <c r="CY428" s="0">
        <f>AB428</f>
        <v/>
      </c>
      <c r="CZ428" s="0">
        <f>AF428</f>
        <v/>
      </c>
      <c r="DA428" s="0">
        <f>AJ428</f>
        <v/>
      </c>
      <c r="DB428" s="0">
        <f>ROUND((ROUND(AT428*CZ428,2)*ROUND(0.6,7)),2)</f>
        <v/>
      </c>
      <c r="DC428" s="0">
        <f>ROUND((ROUND(AT428*AG428,2)*ROUND(0.6,7)),2)</f>
        <v/>
      </c>
      <c r="DD428" s="0" t="inlineStr"/>
      <c r="DE428" s="0" t="inlineStr"/>
      <c r="DF428" s="0">
        <f>ROUND(ROUND(AE428,0)*CX428,0)</f>
        <v/>
      </c>
      <c r="DG428" s="0">
        <f>ROUND(ROUND(AF428*AJ428,0)*CX428,0)</f>
        <v/>
      </c>
      <c r="DH428" s="0">
        <f>ROUND(ROUND(AG428*AK428,0)*CX428,0)</f>
        <v/>
      </c>
      <c r="DI428" s="0">
        <f>ROUND(ROUND(AH428,0)*CX428,0)</f>
        <v/>
      </c>
      <c r="DJ428" s="0">
        <f>DG428</f>
        <v/>
      </c>
      <c r="DK428" s="0" t="n">
        <v>0</v>
      </c>
      <c r="DL428" s="0" t="inlineStr"/>
      <c r="DM428" s="0" t="n">
        <v>0</v>
      </c>
      <c r="DN428" s="0" t="inlineStr"/>
      <c r="DO428" s="0" t="n">
        <v>0</v>
      </c>
    </row>
    <row r="429">
      <c r="A429" s="0">
        <f>ROW(Source!A1087)</f>
        <v/>
      </c>
      <c r="B429" s="0" t="n">
        <v>78845955</v>
      </c>
      <c r="C429" s="0" t="n">
        <v>78850425</v>
      </c>
      <c r="D429" s="0" t="n">
        <v>29173472</v>
      </c>
      <c r="E429" s="0" t="n">
        <v>1</v>
      </c>
      <c r="F429" s="0" t="n">
        <v>1</v>
      </c>
      <c r="G429" s="0" t="n">
        <v>1</v>
      </c>
      <c r="H429" s="0" t="n">
        <v>2</v>
      </c>
      <c r="I429" s="0" t="inlineStr">
        <is>
          <t>134041</t>
        </is>
      </c>
      <c r="J429" s="0" t="inlineStr">
        <is>
          <t>ТСЭМ Московской обл., 134041, приказ Минстроя России №675/пр от 28.02.2017 № 264/пр</t>
        </is>
      </c>
      <c r="K429" s="0" t="inlineStr">
        <is>
          <t>Шуруповерт</t>
        </is>
      </c>
      <c r="L429" s="0" t="n">
        <v>1368</v>
      </c>
      <c r="N429" s="0" t="n">
        <v>1011</v>
      </c>
      <c r="O429" s="0" t="inlineStr">
        <is>
          <t>маш.-ч</t>
        </is>
      </c>
      <c r="P429" s="0" t="inlineStr">
        <is>
          <t>маш.-ч</t>
        </is>
      </c>
      <c r="Q429" s="0" t="n">
        <v>1</v>
      </c>
      <c r="W429" s="0" t="n">
        <v>0</v>
      </c>
      <c r="X429" s="0" t="n">
        <v>-1937814132</v>
      </c>
      <c r="Y429" s="0">
        <f>(AT429*ROUND(0.6,7))</f>
        <v/>
      </c>
      <c r="AA429" s="0" t="n">
        <v>0</v>
      </c>
      <c r="AB429" s="0" t="n">
        <v>14.4</v>
      </c>
      <c r="AC429" s="0" t="n">
        <v>0</v>
      </c>
      <c r="AD429" s="0" t="n">
        <v>0</v>
      </c>
      <c r="AE429" s="0" t="n">
        <v>0</v>
      </c>
      <c r="AF429" s="0" t="n">
        <v>3</v>
      </c>
      <c r="AG429" s="0" t="n">
        <v>0</v>
      </c>
      <c r="AH429" s="0" t="n">
        <v>0</v>
      </c>
      <c r="AI429" s="0" t="n">
        <v>1</v>
      </c>
      <c r="AJ429" s="0" t="n">
        <v>4.8</v>
      </c>
      <c r="AK429" s="0" t="n">
        <v>52.25</v>
      </c>
      <c r="AL429" s="0" t="n">
        <v>1</v>
      </c>
      <c r="AM429" s="0" t="n">
        <v>2</v>
      </c>
      <c r="AN429" s="0" t="n">
        <v>0</v>
      </c>
      <c r="AO429" s="0" t="n">
        <v>1</v>
      </c>
      <c r="AP429" s="0" t="n">
        <v>1</v>
      </c>
      <c r="AQ429" s="0" t="n">
        <v>0</v>
      </c>
      <c r="AR429" s="0" t="n">
        <v>0</v>
      </c>
      <c r="AS429" s="0" t="inlineStr"/>
      <c r="AT429" s="0" t="n">
        <v>0.15</v>
      </c>
      <c r="AU429" s="0" t="inlineStr">
        <is>
          <t>*0,6</t>
        </is>
      </c>
      <c r="AV429" s="0" t="n">
        <v>0</v>
      </c>
      <c r="AW429" s="0" t="n">
        <v>2</v>
      </c>
      <c r="AX429" s="0" t="n">
        <v>78850447</v>
      </c>
      <c r="AY429" s="0" t="n">
        <v>1</v>
      </c>
      <c r="AZ429" s="0" t="n">
        <v>0</v>
      </c>
      <c r="BA429" s="0" t="n">
        <v>422</v>
      </c>
      <c r="BB429" s="0" t="n">
        <v>0</v>
      </c>
      <c r="BC429" s="0" t="n">
        <v>0</v>
      </c>
      <c r="BD429" s="0" t="n">
        <v>0</v>
      </c>
      <c r="BE429" s="0" t="n">
        <v>0</v>
      </c>
      <c r="BF429" s="0" t="n">
        <v>0</v>
      </c>
      <c r="BG429" s="0" t="n">
        <v>0</v>
      </c>
      <c r="BH429" s="0" t="n">
        <v>0</v>
      </c>
      <c r="BI429" s="0" t="n">
        <v>0</v>
      </c>
      <c r="BJ429" s="0" t="n">
        <v>0</v>
      </c>
      <c r="BK429" s="0" t="n">
        <v>0</v>
      </c>
      <c r="BL429" s="0" t="n">
        <v>0</v>
      </c>
      <c r="BM429" s="0" t="n">
        <v>0</v>
      </c>
      <c r="BN429" s="0" t="n">
        <v>0</v>
      </c>
      <c r="BO429" s="0" t="n">
        <v>0</v>
      </c>
      <c r="BP429" s="0" t="n">
        <v>0</v>
      </c>
      <c r="BQ429" s="0" t="n">
        <v>0</v>
      </c>
      <c r="BR429" s="0" t="n">
        <v>0</v>
      </c>
      <c r="BS429" s="0" t="n">
        <v>0</v>
      </c>
      <c r="BT429" s="0" t="n">
        <v>0</v>
      </c>
      <c r="BU429" s="0" t="n">
        <v>0</v>
      </c>
      <c r="BV429" s="0" t="n">
        <v>0</v>
      </c>
      <c r="BW429" s="0" t="n">
        <v>0</v>
      </c>
      <c r="CV429" s="0" t="n">
        <v>0</v>
      </c>
      <c r="CW429" s="0">
        <f>ROUND(Y429*Source!I1087*DO429,7)</f>
        <v/>
      </c>
      <c r="CX429" s="0">
        <f>ROUND(Y429*Source!I1087,7)</f>
        <v/>
      </c>
      <c r="CY429" s="0">
        <f>AB429</f>
        <v/>
      </c>
      <c r="CZ429" s="0">
        <f>AF429</f>
        <v/>
      </c>
      <c r="DA429" s="0">
        <f>AJ429</f>
        <v/>
      </c>
      <c r="DB429" s="0">
        <f>ROUND((ROUND(AT429*CZ429,2)*ROUND(0.6,7)),2)</f>
        <v/>
      </c>
      <c r="DC429" s="0">
        <f>ROUND((ROUND(AT429*AG429,2)*ROUND(0.6,7)),2)</f>
        <v/>
      </c>
      <c r="DD429" s="0" t="inlineStr"/>
      <c r="DE429" s="0" t="inlineStr"/>
      <c r="DF429" s="0">
        <f>ROUND(ROUND(AE429,0)*CX429,0)</f>
        <v/>
      </c>
      <c r="DG429" s="0">
        <f>ROUND(ROUND(AF429*AJ429,0)*CX429,0)</f>
        <v/>
      </c>
      <c r="DH429" s="0">
        <f>ROUND(ROUND(AG429*AK429,0)*CX429,0)</f>
        <v/>
      </c>
      <c r="DI429" s="0">
        <f>ROUND(ROUND(AH429,0)*CX429,0)</f>
        <v/>
      </c>
      <c r="DJ429" s="0">
        <f>DG429</f>
        <v/>
      </c>
      <c r="DK429" s="0" t="n">
        <v>0</v>
      </c>
      <c r="DL429" s="0" t="inlineStr"/>
      <c r="DM429" s="0" t="n">
        <v>0</v>
      </c>
      <c r="DN429" s="0" t="inlineStr"/>
      <c r="DO429" s="0" t="n">
        <v>0</v>
      </c>
    </row>
    <row r="430">
      <c r="A430" s="0">
        <f>ROW(Source!A1087)</f>
        <v/>
      </c>
      <c r="B430" s="0" t="n">
        <v>78845955</v>
      </c>
      <c r="C430" s="0" t="n">
        <v>78850425</v>
      </c>
      <c r="D430" s="0" t="n">
        <v>29174500</v>
      </c>
      <c r="E430" s="0" t="n">
        <v>1</v>
      </c>
      <c r="F430" s="0" t="n">
        <v>1</v>
      </c>
      <c r="G430" s="0" t="n">
        <v>1</v>
      </c>
      <c r="H430" s="0" t="n">
        <v>2</v>
      </c>
      <c r="I430" s="0" t="inlineStr">
        <is>
          <t>330206</t>
        </is>
      </c>
      <c r="J430" s="0" t="inlineStr">
        <is>
          <t>ТСЭМ Московской обл., 330206, приказ Минстроя России №675/пр от 28.02.2017 № 264/пр</t>
        </is>
      </c>
      <c r="K430" s="0" t="inlineStr">
        <is>
          <t>Дрели электрические</t>
        </is>
      </c>
      <c r="L430" s="0" t="n">
        <v>1368</v>
      </c>
      <c r="N430" s="0" t="n">
        <v>1011</v>
      </c>
      <c r="O430" s="0" t="inlineStr">
        <is>
          <t>маш.-ч</t>
        </is>
      </c>
      <c r="P430" s="0" t="inlineStr">
        <is>
          <t>маш.-ч</t>
        </is>
      </c>
      <c r="Q430" s="0" t="n">
        <v>1</v>
      </c>
      <c r="W430" s="0" t="n">
        <v>0</v>
      </c>
      <c r="X430" s="0" t="n">
        <v>-1867053656</v>
      </c>
      <c r="Y430" s="0">
        <f>(AT430*ROUND(0.6,7))</f>
        <v/>
      </c>
      <c r="AA430" s="0" t="n">
        <v>0</v>
      </c>
      <c r="AB430" s="0" t="n">
        <v>8.390000000000001</v>
      </c>
      <c r="AC430" s="0" t="n">
        <v>0</v>
      </c>
      <c r="AD430" s="0" t="n">
        <v>0</v>
      </c>
      <c r="AE430" s="0" t="n">
        <v>0</v>
      </c>
      <c r="AF430" s="0" t="n">
        <v>1.95</v>
      </c>
      <c r="AG430" s="0" t="n">
        <v>0</v>
      </c>
      <c r="AH430" s="0" t="n">
        <v>0</v>
      </c>
      <c r="AI430" s="0" t="n">
        <v>1</v>
      </c>
      <c r="AJ430" s="0" t="n">
        <v>4.3</v>
      </c>
      <c r="AK430" s="0" t="n">
        <v>52.25</v>
      </c>
      <c r="AL430" s="0" t="n">
        <v>1</v>
      </c>
      <c r="AM430" s="0" t="n">
        <v>2</v>
      </c>
      <c r="AN430" s="0" t="n">
        <v>0</v>
      </c>
      <c r="AO430" s="0" t="n">
        <v>1</v>
      </c>
      <c r="AP430" s="0" t="n">
        <v>1</v>
      </c>
      <c r="AQ430" s="0" t="n">
        <v>0</v>
      </c>
      <c r="AR430" s="0" t="n">
        <v>0</v>
      </c>
      <c r="AS430" s="0" t="inlineStr"/>
      <c r="AT430" s="0" t="n">
        <v>0.11</v>
      </c>
      <c r="AU430" s="0" t="inlineStr">
        <is>
          <t>*0,6</t>
        </is>
      </c>
      <c r="AV430" s="0" t="n">
        <v>0</v>
      </c>
      <c r="AW430" s="0" t="n">
        <v>2</v>
      </c>
      <c r="AX430" s="0" t="n">
        <v>78850448</v>
      </c>
      <c r="AY430" s="0" t="n">
        <v>1</v>
      </c>
      <c r="AZ430" s="0" t="n">
        <v>0</v>
      </c>
      <c r="BA430" s="0" t="n">
        <v>423</v>
      </c>
      <c r="BB430" s="0" t="n">
        <v>0</v>
      </c>
      <c r="BC430" s="0" t="n">
        <v>0</v>
      </c>
      <c r="BD430" s="0" t="n">
        <v>0</v>
      </c>
      <c r="BE430" s="0" t="n">
        <v>0</v>
      </c>
      <c r="BF430" s="0" t="n">
        <v>0</v>
      </c>
      <c r="BG430" s="0" t="n">
        <v>0</v>
      </c>
      <c r="BH430" s="0" t="n">
        <v>0</v>
      </c>
      <c r="BI430" s="0" t="n">
        <v>0</v>
      </c>
      <c r="BJ430" s="0" t="n">
        <v>0</v>
      </c>
      <c r="BK430" s="0" t="n">
        <v>0</v>
      </c>
      <c r="BL430" s="0" t="n">
        <v>0</v>
      </c>
      <c r="BM430" s="0" t="n">
        <v>0</v>
      </c>
      <c r="BN430" s="0" t="n">
        <v>0</v>
      </c>
      <c r="BO430" s="0" t="n">
        <v>0</v>
      </c>
      <c r="BP430" s="0" t="n">
        <v>0</v>
      </c>
      <c r="BQ430" s="0" t="n">
        <v>0</v>
      </c>
      <c r="BR430" s="0" t="n">
        <v>0</v>
      </c>
      <c r="BS430" s="0" t="n">
        <v>0</v>
      </c>
      <c r="BT430" s="0" t="n">
        <v>0</v>
      </c>
      <c r="BU430" s="0" t="n">
        <v>0</v>
      </c>
      <c r="BV430" s="0" t="n">
        <v>0</v>
      </c>
      <c r="BW430" s="0" t="n">
        <v>0</v>
      </c>
      <c r="CV430" s="0" t="n">
        <v>0</v>
      </c>
      <c r="CW430" s="0">
        <f>ROUND(Y430*Source!I1087*DO430,7)</f>
        <v/>
      </c>
      <c r="CX430" s="0">
        <f>ROUND(Y430*Source!I1087,7)</f>
        <v/>
      </c>
      <c r="CY430" s="0">
        <f>AB430</f>
        <v/>
      </c>
      <c r="CZ430" s="0">
        <f>AF430</f>
        <v/>
      </c>
      <c r="DA430" s="0">
        <f>AJ430</f>
        <v/>
      </c>
      <c r="DB430" s="0">
        <f>ROUND((ROUND(AT430*CZ430,2)*ROUND(0.6,7)),2)</f>
        <v/>
      </c>
      <c r="DC430" s="0">
        <f>ROUND((ROUND(AT430*AG430,2)*ROUND(0.6,7)),2)</f>
        <v/>
      </c>
      <c r="DD430" s="0" t="inlineStr"/>
      <c r="DE430" s="0" t="inlineStr"/>
      <c r="DF430" s="0">
        <f>ROUND(ROUND(AE430,0)*CX430,0)</f>
        <v/>
      </c>
      <c r="DG430" s="0">
        <f>ROUND(ROUND(AF430*AJ430,0)*CX430,0)</f>
        <v/>
      </c>
      <c r="DH430" s="0">
        <f>ROUND(ROUND(AG430*AK430,0)*CX430,0)</f>
        <v/>
      </c>
      <c r="DI430" s="0">
        <f>ROUND(ROUND(AH430,0)*CX430,0)</f>
        <v/>
      </c>
      <c r="DJ430" s="0">
        <f>DG430</f>
        <v/>
      </c>
      <c r="DK430" s="0" t="n">
        <v>0</v>
      </c>
      <c r="DL430" s="0" t="inlineStr"/>
      <c r="DM430" s="0" t="n">
        <v>0</v>
      </c>
      <c r="DN430" s="0" t="inlineStr"/>
      <c r="DO430" s="0" t="n">
        <v>0</v>
      </c>
    </row>
    <row r="431">
      <c r="A431" s="0">
        <f>ROW(Source!A1087)</f>
        <v/>
      </c>
      <c r="B431" s="0" t="n">
        <v>78845955</v>
      </c>
      <c r="C431" s="0" t="n">
        <v>78850425</v>
      </c>
      <c r="D431" s="0" t="n">
        <v>29174507</v>
      </c>
      <c r="E431" s="0" t="n">
        <v>1</v>
      </c>
      <c r="F431" s="0" t="n">
        <v>1</v>
      </c>
      <c r="G431" s="0" t="n">
        <v>1</v>
      </c>
      <c r="H431" s="0" t="n">
        <v>2</v>
      </c>
      <c r="I431" s="0" t="inlineStr">
        <is>
          <t>330301</t>
        </is>
      </c>
      <c r="J431" s="0" t="inlineStr">
        <is>
          <t>ТСЭМ Московской обл., 330301, приказ Минстроя России №675/пр от 28.02.2017 № 264/пр</t>
        </is>
      </c>
      <c r="K431" s="0" t="inlineStr">
        <is>
          <t>Машины шлифовальные электрические</t>
        </is>
      </c>
      <c r="L431" s="0" t="n">
        <v>1368</v>
      </c>
      <c r="N431" s="0" t="n">
        <v>1011</v>
      </c>
      <c r="O431" s="0" t="inlineStr">
        <is>
          <t>маш.-ч</t>
        </is>
      </c>
      <c r="P431" s="0" t="inlineStr">
        <is>
          <t>маш.-ч</t>
        </is>
      </c>
      <c r="Q431" s="0" t="n">
        <v>1</v>
      </c>
      <c r="W431" s="0" t="n">
        <v>0</v>
      </c>
      <c r="X431" s="0" t="n">
        <v>-144556207</v>
      </c>
      <c r="Y431" s="0">
        <f>(AT431*ROUND(0.6,7))</f>
        <v/>
      </c>
      <c r="AA431" s="0" t="n">
        <v>0</v>
      </c>
      <c r="AB431" s="0" t="n">
        <v>20.73</v>
      </c>
      <c r="AC431" s="0" t="n">
        <v>0</v>
      </c>
      <c r="AD431" s="0" t="n">
        <v>0</v>
      </c>
      <c r="AE431" s="0" t="n">
        <v>0</v>
      </c>
      <c r="AF431" s="0" t="n">
        <v>5.13</v>
      </c>
      <c r="AG431" s="0" t="n">
        <v>0</v>
      </c>
      <c r="AH431" s="0" t="n">
        <v>0</v>
      </c>
      <c r="AI431" s="0" t="n">
        <v>1</v>
      </c>
      <c r="AJ431" s="0" t="n">
        <v>4.04</v>
      </c>
      <c r="AK431" s="0" t="n">
        <v>52.25</v>
      </c>
      <c r="AL431" s="0" t="n">
        <v>1</v>
      </c>
      <c r="AM431" s="0" t="n">
        <v>2</v>
      </c>
      <c r="AN431" s="0" t="n">
        <v>0</v>
      </c>
      <c r="AO431" s="0" t="n">
        <v>1</v>
      </c>
      <c r="AP431" s="0" t="n">
        <v>1</v>
      </c>
      <c r="AQ431" s="0" t="n">
        <v>0</v>
      </c>
      <c r="AR431" s="0" t="n">
        <v>0</v>
      </c>
      <c r="AS431" s="0" t="inlineStr"/>
      <c r="AT431" s="0" t="n">
        <v>0.02</v>
      </c>
      <c r="AU431" s="0" t="inlineStr">
        <is>
          <t>*0,6</t>
        </is>
      </c>
      <c r="AV431" s="0" t="n">
        <v>0</v>
      </c>
      <c r="AW431" s="0" t="n">
        <v>2</v>
      </c>
      <c r="AX431" s="0" t="n">
        <v>78850449</v>
      </c>
      <c r="AY431" s="0" t="n">
        <v>1</v>
      </c>
      <c r="AZ431" s="0" t="n">
        <v>0</v>
      </c>
      <c r="BA431" s="0" t="n">
        <v>424</v>
      </c>
      <c r="BB431" s="0" t="n">
        <v>0</v>
      </c>
      <c r="BC431" s="0" t="n">
        <v>0</v>
      </c>
      <c r="BD431" s="0" t="n">
        <v>0</v>
      </c>
      <c r="BE431" s="0" t="n">
        <v>0</v>
      </c>
      <c r="BF431" s="0" t="n">
        <v>0</v>
      </c>
      <c r="BG431" s="0" t="n">
        <v>0</v>
      </c>
      <c r="BH431" s="0" t="n">
        <v>0</v>
      </c>
      <c r="BI431" s="0" t="n">
        <v>0</v>
      </c>
      <c r="BJ431" s="0" t="n">
        <v>0</v>
      </c>
      <c r="BK431" s="0" t="n">
        <v>0</v>
      </c>
      <c r="BL431" s="0" t="n">
        <v>0</v>
      </c>
      <c r="BM431" s="0" t="n">
        <v>0</v>
      </c>
      <c r="BN431" s="0" t="n">
        <v>0</v>
      </c>
      <c r="BO431" s="0" t="n">
        <v>0</v>
      </c>
      <c r="BP431" s="0" t="n">
        <v>0</v>
      </c>
      <c r="BQ431" s="0" t="n">
        <v>0</v>
      </c>
      <c r="BR431" s="0" t="n">
        <v>0</v>
      </c>
      <c r="BS431" s="0" t="n">
        <v>0</v>
      </c>
      <c r="BT431" s="0" t="n">
        <v>0</v>
      </c>
      <c r="BU431" s="0" t="n">
        <v>0</v>
      </c>
      <c r="BV431" s="0" t="n">
        <v>0</v>
      </c>
      <c r="BW431" s="0" t="n">
        <v>0</v>
      </c>
      <c r="CV431" s="0" t="n">
        <v>0</v>
      </c>
      <c r="CW431" s="0">
        <f>ROUND(Y431*Source!I1087*DO431,7)</f>
        <v/>
      </c>
      <c r="CX431" s="0">
        <f>ROUND(Y431*Source!I1087,7)</f>
        <v/>
      </c>
      <c r="CY431" s="0">
        <f>AB431</f>
        <v/>
      </c>
      <c r="CZ431" s="0">
        <f>AF431</f>
        <v/>
      </c>
      <c r="DA431" s="0">
        <f>AJ431</f>
        <v/>
      </c>
      <c r="DB431" s="0">
        <f>ROUND((ROUND(AT431*CZ431,2)*ROUND(0.6,7)),2)</f>
        <v/>
      </c>
      <c r="DC431" s="0">
        <f>ROUND((ROUND(AT431*AG431,2)*ROUND(0.6,7)),2)</f>
        <v/>
      </c>
      <c r="DD431" s="0" t="inlineStr"/>
      <c r="DE431" s="0" t="inlineStr"/>
      <c r="DF431" s="0">
        <f>ROUND(ROUND(AE431,0)*CX431,0)</f>
        <v/>
      </c>
      <c r="DG431" s="0">
        <f>ROUND(ROUND(AF431*AJ431,0)*CX431,0)</f>
        <v/>
      </c>
      <c r="DH431" s="0">
        <f>ROUND(ROUND(AG431*AK431,0)*CX431,0)</f>
        <v/>
      </c>
      <c r="DI431" s="0">
        <f>ROUND(ROUND(AH431,0)*CX431,0)</f>
        <v/>
      </c>
      <c r="DJ431" s="0">
        <f>DG431</f>
        <v/>
      </c>
      <c r="DK431" s="0" t="n">
        <v>0</v>
      </c>
      <c r="DL431" s="0" t="inlineStr"/>
      <c r="DM431" s="0" t="n">
        <v>0</v>
      </c>
      <c r="DN431" s="0" t="inlineStr"/>
      <c r="DO431" s="0" t="n">
        <v>0</v>
      </c>
    </row>
    <row r="432">
      <c r="A432" s="0">
        <f>ROW(Source!A1087)</f>
        <v/>
      </c>
      <c r="B432" s="0" t="n">
        <v>78845955</v>
      </c>
      <c r="C432" s="0" t="n">
        <v>78850425</v>
      </c>
      <c r="D432" s="0" t="n">
        <v>29113979</v>
      </c>
      <c r="E432" s="0" t="n">
        <v>1</v>
      </c>
      <c r="F432" s="0" t="n">
        <v>1</v>
      </c>
      <c r="G432" s="0" t="n">
        <v>1</v>
      </c>
      <c r="H432" s="0" t="n">
        <v>3</v>
      </c>
      <c r="I432" s="0" t="inlineStr">
        <is>
          <t>101-1513</t>
        </is>
      </c>
      <c r="J432" s="0" t="inlineStr">
        <is>
          <t>ТССЦ Московской обл., 101-1513, приказ Минстроя России №675/пр от 28.02.2017 № 254/пр</t>
        </is>
      </c>
      <c r="K432" s="0" t="inlineStr">
        <is>
          <t>Электроды диаметром 4 мм Э42</t>
        </is>
      </c>
      <c r="L432" s="0" t="n">
        <v>1348</v>
      </c>
      <c r="N432" s="0" t="n">
        <v>1009</v>
      </c>
      <c r="O432" s="0" t="inlineStr">
        <is>
          <t>т</t>
        </is>
      </c>
      <c r="P432" s="0" t="inlineStr">
        <is>
          <t>т</t>
        </is>
      </c>
      <c r="Q432" s="0" t="n">
        <v>1000</v>
      </c>
      <c r="W432" s="0" t="n">
        <v>0</v>
      </c>
      <c r="X432" s="0" t="n">
        <v>-1319080431</v>
      </c>
      <c r="Y432" s="0">
        <f>(AT432*ROUND(0,7))</f>
        <v/>
      </c>
      <c r="AA432" s="0" t="n">
        <v>213622.28</v>
      </c>
      <c r="AB432" s="0" t="n">
        <v>0</v>
      </c>
      <c r="AC432" s="0" t="n">
        <v>0</v>
      </c>
      <c r="AD432" s="0" t="n">
        <v>0</v>
      </c>
      <c r="AE432" s="0" t="n">
        <v>9749.99</v>
      </c>
      <c r="AF432" s="0" t="n">
        <v>0</v>
      </c>
      <c r="AG432" s="0" t="n">
        <v>0</v>
      </c>
      <c r="AH432" s="0" t="n">
        <v>0</v>
      </c>
      <c r="AI432" s="0" t="n">
        <v>21.91</v>
      </c>
      <c r="AJ432" s="0" t="n">
        <v>1</v>
      </c>
      <c r="AK432" s="0" t="n">
        <v>1</v>
      </c>
      <c r="AL432" s="0" t="n">
        <v>1</v>
      </c>
      <c r="AM432" s="0" t="n">
        <v>2</v>
      </c>
      <c r="AN432" s="0" t="n">
        <v>0</v>
      </c>
      <c r="AO432" s="0" t="n">
        <v>1</v>
      </c>
      <c r="AP432" s="0" t="n">
        <v>1</v>
      </c>
      <c r="AQ432" s="0" t="n">
        <v>0</v>
      </c>
      <c r="AR432" s="0" t="n">
        <v>0</v>
      </c>
      <c r="AS432" s="0" t="inlineStr"/>
      <c r="AT432" s="0" t="n">
        <v>6.999999999999999e-05</v>
      </c>
      <c r="AU432" s="0" t="inlineStr">
        <is>
          <t>*0</t>
        </is>
      </c>
      <c r="AV432" s="0" t="n">
        <v>0</v>
      </c>
      <c r="AW432" s="0" t="n">
        <v>2</v>
      </c>
      <c r="AX432" s="0" t="n">
        <v>78850450</v>
      </c>
      <c r="AY432" s="0" t="n">
        <v>1</v>
      </c>
      <c r="AZ432" s="0" t="n">
        <v>0</v>
      </c>
      <c r="BA432" s="0" t="n">
        <v>425</v>
      </c>
      <c r="BB432" s="0" t="n">
        <v>0</v>
      </c>
      <c r="BC432" s="0" t="n">
        <v>0</v>
      </c>
      <c r="BD432" s="0" t="n">
        <v>0</v>
      </c>
      <c r="BE432" s="0" t="n">
        <v>0</v>
      </c>
      <c r="BF432" s="0" t="n">
        <v>0</v>
      </c>
      <c r="BG432" s="0" t="n">
        <v>0</v>
      </c>
      <c r="BH432" s="0" t="n">
        <v>0</v>
      </c>
      <c r="BI432" s="0" t="n">
        <v>0</v>
      </c>
      <c r="BJ432" s="0" t="n">
        <v>0</v>
      </c>
      <c r="BK432" s="0" t="n">
        <v>0</v>
      </c>
      <c r="BL432" s="0" t="n">
        <v>0</v>
      </c>
      <c r="BM432" s="0" t="n">
        <v>0</v>
      </c>
      <c r="BN432" s="0" t="n">
        <v>0</v>
      </c>
      <c r="BO432" s="0" t="n">
        <v>0</v>
      </c>
      <c r="BP432" s="0" t="n">
        <v>0</v>
      </c>
      <c r="BQ432" s="0" t="n">
        <v>0</v>
      </c>
      <c r="BR432" s="0" t="n">
        <v>0</v>
      </c>
      <c r="BS432" s="0" t="n">
        <v>0</v>
      </c>
      <c r="BT432" s="0" t="n">
        <v>0</v>
      </c>
      <c r="BU432" s="0" t="n">
        <v>0</v>
      </c>
      <c r="BV432" s="0" t="n">
        <v>0</v>
      </c>
      <c r="BW432" s="0" t="n">
        <v>0</v>
      </c>
      <c r="CV432" s="0" t="n">
        <v>0</v>
      </c>
      <c r="CW432" s="0" t="n">
        <v>0</v>
      </c>
      <c r="CX432" s="0">
        <f>ROUND(Y432*Source!I1087,7)</f>
        <v/>
      </c>
      <c r="CY432" s="0">
        <f>AA432</f>
        <v/>
      </c>
      <c r="CZ432" s="0">
        <f>AE432</f>
        <v/>
      </c>
      <c r="DA432" s="0">
        <f>AI432</f>
        <v/>
      </c>
      <c r="DB432" s="0">
        <f>ROUND((ROUND(AT432*CZ432,2)*ROUND(0,7)),2)</f>
        <v/>
      </c>
      <c r="DC432" s="0">
        <f>ROUND((ROUND(AT432*AG432,2)*ROUND(0,7)),2)</f>
        <v/>
      </c>
      <c r="DD432" s="0" t="inlineStr"/>
      <c r="DE432" s="0" t="inlineStr"/>
      <c r="DF432" s="0">
        <f>ROUND(ROUND(AE432*AI432,0)*CX432,0)</f>
        <v/>
      </c>
      <c r="DG432" s="0">
        <f>ROUND(ROUND(AF432,0)*CX432,0)</f>
        <v/>
      </c>
      <c r="DH432" s="0">
        <f>ROUND(ROUND(AG432,0)*CX432,0)</f>
        <v/>
      </c>
      <c r="DI432" s="0">
        <f>ROUND(ROUND(AH432,0)*CX432,0)</f>
        <v/>
      </c>
      <c r="DJ432" s="0">
        <f>DF432</f>
        <v/>
      </c>
      <c r="DK432" s="0" t="n">
        <v>0</v>
      </c>
      <c r="DL432" s="0" t="inlineStr"/>
      <c r="DM432" s="0" t="n">
        <v>0</v>
      </c>
      <c r="DN432" s="0" t="inlineStr"/>
      <c r="DO432" s="0" t="n">
        <v>0</v>
      </c>
    </row>
    <row r="433">
      <c r="A433" s="0">
        <f>ROW(Source!A1087)</f>
        <v/>
      </c>
      <c r="B433" s="0" t="n">
        <v>78845955</v>
      </c>
      <c r="C433" s="0" t="n">
        <v>78850425</v>
      </c>
      <c r="D433" s="0" t="n">
        <v>29114298</v>
      </c>
      <c r="E433" s="0" t="n">
        <v>1</v>
      </c>
      <c r="F433" s="0" t="n">
        <v>1</v>
      </c>
      <c r="G433" s="0" t="n">
        <v>1</v>
      </c>
      <c r="H433" s="0" t="n">
        <v>3</v>
      </c>
      <c r="I433" s="0" t="inlineStr">
        <is>
          <t>101-1845</t>
        </is>
      </c>
      <c r="J433" s="0" t="inlineStr">
        <is>
          <t>ТССЦ Московской обл., 101-1845, приказ Минстроя России №675/пр от 28.02.2017 № 254/пр</t>
        </is>
      </c>
      <c r="K433" s="0" t="inlineStr">
        <is>
          <t>Винты самонарезающие с уплотнительной прокладкой 4,8х35 мм</t>
        </is>
      </c>
      <c r="L433" s="0" t="n">
        <v>1355</v>
      </c>
      <c r="N433" s="0" t="n">
        <v>1010</v>
      </c>
      <c r="O433" s="0" t="inlineStr">
        <is>
          <t>100 шт.</t>
        </is>
      </c>
      <c r="P433" s="0" t="inlineStr">
        <is>
          <t>100 шт.</t>
        </is>
      </c>
      <c r="Q433" s="0" t="n">
        <v>100</v>
      </c>
      <c r="W433" s="0" t="n">
        <v>0</v>
      </c>
      <c r="X433" s="0" t="n">
        <v>1167034440</v>
      </c>
      <c r="Y433" s="0">
        <f>(AT433*ROUND(0,7))</f>
        <v/>
      </c>
      <c r="AA433" s="0" t="n">
        <v>121</v>
      </c>
      <c r="AB433" s="0" t="n">
        <v>0</v>
      </c>
      <c r="AC433" s="0" t="n">
        <v>0</v>
      </c>
      <c r="AD433" s="0" t="n">
        <v>0</v>
      </c>
      <c r="AE433" s="0" t="n">
        <v>20</v>
      </c>
      <c r="AF433" s="0" t="n">
        <v>0</v>
      </c>
      <c r="AG433" s="0" t="n">
        <v>0</v>
      </c>
      <c r="AH433" s="0" t="n">
        <v>0</v>
      </c>
      <c r="AI433" s="0" t="n">
        <v>6.05</v>
      </c>
      <c r="AJ433" s="0" t="n">
        <v>1</v>
      </c>
      <c r="AK433" s="0" t="n">
        <v>1</v>
      </c>
      <c r="AL433" s="0" t="n">
        <v>1</v>
      </c>
      <c r="AM433" s="0" t="n">
        <v>2</v>
      </c>
      <c r="AN433" s="0" t="n">
        <v>0</v>
      </c>
      <c r="AO433" s="0" t="n">
        <v>1</v>
      </c>
      <c r="AP433" s="0" t="n">
        <v>1</v>
      </c>
      <c r="AQ433" s="0" t="n">
        <v>0</v>
      </c>
      <c r="AR433" s="0" t="n">
        <v>0</v>
      </c>
      <c r="AS433" s="0" t="inlineStr"/>
      <c r="AT433" s="0" t="n">
        <v>8.000000000000001e-05</v>
      </c>
      <c r="AU433" s="0" t="inlineStr">
        <is>
          <t>*0</t>
        </is>
      </c>
      <c r="AV433" s="0" t="n">
        <v>0</v>
      </c>
      <c r="AW433" s="0" t="n">
        <v>2</v>
      </c>
      <c r="AX433" s="0" t="n">
        <v>78850451</v>
      </c>
      <c r="AY433" s="0" t="n">
        <v>1</v>
      </c>
      <c r="AZ433" s="0" t="n">
        <v>0</v>
      </c>
      <c r="BA433" s="0" t="n">
        <v>426</v>
      </c>
      <c r="BB433" s="0" t="n">
        <v>0</v>
      </c>
      <c r="BC433" s="0" t="n">
        <v>0</v>
      </c>
      <c r="BD433" s="0" t="n">
        <v>0</v>
      </c>
      <c r="BE433" s="0" t="n">
        <v>0</v>
      </c>
      <c r="BF433" s="0" t="n">
        <v>0</v>
      </c>
      <c r="BG433" s="0" t="n">
        <v>0</v>
      </c>
      <c r="BH433" s="0" t="n">
        <v>0</v>
      </c>
      <c r="BI433" s="0" t="n">
        <v>0</v>
      </c>
      <c r="BJ433" s="0" t="n">
        <v>0</v>
      </c>
      <c r="BK433" s="0" t="n">
        <v>0</v>
      </c>
      <c r="BL433" s="0" t="n">
        <v>0</v>
      </c>
      <c r="BM433" s="0" t="n">
        <v>0</v>
      </c>
      <c r="BN433" s="0" t="n">
        <v>0</v>
      </c>
      <c r="BO433" s="0" t="n">
        <v>0</v>
      </c>
      <c r="BP433" s="0" t="n">
        <v>0</v>
      </c>
      <c r="BQ433" s="0" t="n">
        <v>0</v>
      </c>
      <c r="BR433" s="0" t="n">
        <v>0</v>
      </c>
      <c r="BS433" s="0" t="n">
        <v>0</v>
      </c>
      <c r="BT433" s="0" t="n">
        <v>0</v>
      </c>
      <c r="BU433" s="0" t="n">
        <v>0</v>
      </c>
      <c r="BV433" s="0" t="n">
        <v>0</v>
      </c>
      <c r="BW433" s="0" t="n">
        <v>0</v>
      </c>
      <c r="CV433" s="0" t="n">
        <v>0</v>
      </c>
      <c r="CW433" s="0" t="n">
        <v>0</v>
      </c>
      <c r="CX433" s="0">
        <f>ROUND(Y433*Source!I1087,7)</f>
        <v/>
      </c>
      <c r="CY433" s="0">
        <f>AA433</f>
        <v/>
      </c>
      <c r="CZ433" s="0">
        <f>AE433</f>
        <v/>
      </c>
      <c r="DA433" s="0">
        <f>AI433</f>
        <v/>
      </c>
      <c r="DB433" s="0">
        <f>ROUND((ROUND(AT433*CZ433,2)*ROUND(0,7)),2)</f>
        <v/>
      </c>
      <c r="DC433" s="0">
        <f>ROUND((ROUND(AT433*AG433,2)*ROUND(0,7)),2)</f>
        <v/>
      </c>
      <c r="DD433" s="0" t="inlineStr"/>
      <c r="DE433" s="0" t="inlineStr"/>
      <c r="DF433" s="0">
        <f>ROUND(ROUND(AE433*AI433,0)*CX433,0)</f>
        <v/>
      </c>
      <c r="DG433" s="0">
        <f>ROUND(ROUND(AF433,0)*CX433,0)</f>
        <v/>
      </c>
      <c r="DH433" s="0">
        <f>ROUND(ROUND(AG433,0)*CX433,0)</f>
        <v/>
      </c>
      <c r="DI433" s="0">
        <f>ROUND(ROUND(AH433,0)*CX433,0)</f>
        <v/>
      </c>
      <c r="DJ433" s="0">
        <f>DF433</f>
        <v/>
      </c>
      <c r="DK433" s="0" t="n">
        <v>0</v>
      </c>
      <c r="DL433" s="0" t="inlineStr"/>
      <c r="DM433" s="0" t="n">
        <v>0</v>
      </c>
      <c r="DN433" s="0" t="inlineStr"/>
      <c r="DO433" s="0" t="n">
        <v>0</v>
      </c>
    </row>
    <row r="434">
      <c r="A434" s="0">
        <f>ROW(Source!A1088)</f>
        <v/>
      </c>
      <c r="B434" s="0" t="n">
        <v>78845955</v>
      </c>
      <c r="C434" s="0" t="n">
        <v>78848604</v>
      </c>
      <c r="D434" s="0" t="n">
        <v>18413627</v>
      </c>
      <c r="E434" s="0" t="n">
        <v>1</v>
      </c>
      <c r="F434" s="0" t="n">
        <v>1</v>
      </c>
      <c r="G434" s="0" t="n">
        <v>1</v>
      </c>
      <c r="H434" s="0" t="n">
        <v>1</v>
      </c>
      <c r="I434" s="0" t="inlineStr">
        <is>
          <t>1-1042-90</t>
        </is>
      </c>
      <c r="J434" s="0" t="inlineStr"/>
      <c r="K434" s="0" t="inlineStr">
        <is>
          <t>Рабочий строитель среднего разряда 4,2</t>
        </is>
      </c>
      <c r="L434" s="0" t="n">
        <v>1369</v>
      </c>
      <c r="N434" s="0" t="n">
        <v>1013</v>
      </c>
      <c r="O434" s="0" t="inlineStr">
        <is>
          <t>чел.-ч</t>
        </is>
      </c>
      <c r="P434" s="0" t="inlineStr">
        <is>
          <t>чел.-ч</t>
        </is>
      </c>
      <c r="Q434" s="0" t="n">
        <v>1</v>
      </c>
      <c r="W434" s="0" t="n">
        <v>0</v>
      </c>
      <c r="X434" s="0" t="n">
        <v>-1366182279</v>
      </c>
      <c r="Y434" s="0">
        <f>AT434</f>
        <v/>
      </c>
      <c r="AA434" s="0" t="n">
        <v>0</v>
      </c>
      <c r="AB434" s="0" t="n">
        <v>0</v>
      </c>
      <c r="AC434" s="0" t="n">
        <v>0</v>
      </c>
      <c r="AD434" s="0" t="n">
        <v>9.92</v>
      </c>
      <c r="AE434" s="0" t="n">
        <v>0</v>
      </c>
      <c r="AF434" s="0" t="n">
        <v>0</v>
      </c>
      <c r="AG434" s="0" t="n">
        <v>0</v>
      </c>
      <c r="AH434" s="0" t="n">
        <v>9.92</v>
      </c>
      <c r="AI434" s="0" t="n">
        <v>1</v>
      </c>
      <c r="AJ434" s="0" t="n">
        <v>1</v>
      </c>
      <c r="AK434" s="0" t="n">
        <v>1</v>
      </c>
      <c r="AL434" s="0" t="n">
        <v>1</v>
      </c>
      <c r="AM434" s="0" t="n">
        <v>-2</v>
      </c>
      <c r="AN434" s="0" t="n">
        <v>0</v>
      </c>
      <c r="AO434" s="0" t="n">
        <v>1</v>
      </c>
      <c r="AP434" s="0" t="n">
        <v>0</v>
      </c>
      <c r="AQ434" s="0" t="n">
        <v>0</v>
      </c>
      <c r="AR434" s="0" t="n">
        <v>0</v>
      </c>
      <c r="AS434" s="0" t="inlineStr"/>
      <c r="AT434" s="0" t="n">
        <v>1.11</v>
      </c>
      <c r="AU434" s="0" t="inlineStr"/>
      <c r="AV434" s="0" t="n">
        <v>1</v>
      </c>
      <c r="AW434" s="0" t="n">
        <v>2</v>
      </c>
      <c r="AX434" s="0" t="n">
        <v>78848605</v>
      </c>
      <c r="AY434" s="0" t="n">
        <v>1</v>
      </c>
      <c r="AZ434" s="0" t="n">
        <v>0</v>
      </c>
      <c r="BA434" s="0" t="n">
        <v>428</v>
      </c>
      <c r="BB434" s="0" t="n">
        <v>0</v>
      </c>
      <c r="BC434" s="0" t="n">
        <v>0</v>
      </c>
      <c r="BD434" s="0" t="n">
        <v>0</v>
      </c>
      <c r="BE434" s="0" t="n">
        <v>0</v>
      </c>
      <c r="BF434" s="0" t="n">
        <v>0</v>
      </c>
      <c r="BG434" s="0" t="n">
        <v>0</v>
      </c>
      <c r="BH434" s="0" t="n">
        <v>0</v>
      </c>
      <c r="BI434" s="0" t="n">
        <v>0</v>
      </c>
      <c r="BJ434" s="0" t="n">
        <v>0</v>
      </c>
      <c r="BK434" s="0" t="n">
        <v>0</v>
      </c>
      <c r="BL434" s="0" t="n">
        <v>0</v>
      </c>
      <c r="BM434" s="0" t="n">
        <v>0</v>
      </c>
      <c r="BN434" s="0" t="n">
        <v>0</v>
      </c>
      <c r="BO434" s="0" t="n">
        <v>0</v>
      </c>
      <c r="BP434" s="0" t="n">
        <v>0</v>
      </c>
      <c r="BQ434" s="0" t="n">
        <v>0</v>
      </c>
      <c r="BR434" s="0" t="n">
        <v>0</v>
      </c>
      <c r="BS434" s="0" t="n">
        <v>0</v>
      </c>
      <c r="BT434" s="0" t="n">
        <v>0</v>
      </c>
      <c r="BU434" s="0" t="n">
        <v>0</v>
      </c>
      <c r="BV434" s="0" t="n">
        <v>0</v>
      </c>
      <c r="BW434" s="0" t="n">
        <v>0</v>
      </c>
      <c r="CU434" s="0">
        <f>ROUND(AT434*Source!I1088*AH434*AL434,0)</f>
        <v/>
      </c>
      <c r="CV434" s="0">
        <f>ROUND(Y434*Source!I1088,7)</f>
        <v/>
      </c>
      <c r="CW434" s="0" t="n">
        <v>0</v>
      </c>
      <c r="CX434" s="0">
        <f>ROUND(Y434*Source!I1088,7)</f>
        <v/>
      </c>
      <c r="CY434" s="0">
        <f>AD434</f>
        <v/>
      </c>
      <c r="CZ434" s="0">
        <f>AH434</f>
        <v/>
      </c>
      <c r="DA434" s="0">
        <f>AL434</f>
        <v/>
      </c>
      <c r="DB434" s="0">
        <f>ROUND(ROUND(AT434*CZ434,2),2)</f>
        <v/>
      </c>
      <c r="DC434" s="0">
        <f>ROUND(ROUND(AT434*AG434,2),2)</f>
        <v/>
      </c>
      <c r="DD434" s="0" t="inlineStr"/>
      <c r="DE434" s="0" t="inlineStr"/>
      <c r="DF434" s="0">
        <f>ROUND(ROUND(AE434,0)*CX434,0)</f>
        <v/>
      </c>
      <c r="DG434" s="0">
        <f>ROUND(ROUND(AF434,0)*CX434,0)</f>
        <v/>
      </c>
      <c r="DH434" s="0">
        <f>ROUND(ROUND(AG434,0)*CX434,0)</f>
        <v/>
      </c>
      <c r="DI434" s="0">
        <f>ROUND(ROUND(AH434,0)*CX434,0)</f>
        <v/>
      </c>
      <c r="DJ434" s="0">
        <f>DI434</f>
        <v/>
      </c>
      <c r="DK434" s="0" t="n">
        <v>0</v>
      </c>
      <c r="DL434" s="0" t="inlineStr"/>
      <c r="DM434" s="0" t="n">
        <v>0</v>
      </c>
      <c r="DN434" s="0" t="inlineStr"/>
      <c r="DO434" s="0" t="n">
        <v>0</v>
      </c>
    </row>
    <row r="435">
      <c r="A435" s="0">
        <f>ROW(Source!A1088)</f>
        <v/>
      </c>
      <c r="B435" s="0" t="n">
        <v>78845955</v>
      </c>
      <c r="C435" s="0" t="n">
        <v>78848604</v>
      </c>
      <c r="D435" s="0" t="n">
        <v>29172657</v>
      </c>
      <c r="E435" s="0" t="n">
        <v>1</v>
      </c>
      <c r="F435" s="0" t="n">
        <v>1</v>
      </c>
      <c r="G435" s="0" t="n">
        <v>1</v>
      </c>
      <c r="H435" s="0" t="n">
        <v>2</v>
      </c>
      <c r="I435" s="0" t="inlineStr">
        <is>
          <t>040502</t>
        </is>
      </c>
      <c r="J435" s="0" t="inlineStr">
        <is>
          <t>ТСЭМ Московской обл., 040502, приказ Минстроя России №675/пр от 28.02.2017 № 264/пр</t>
        </is>
      </c>
      <c r="K435" s="0" t="inlineStr">
        <is>
          <t>Установки для сварки ручной дуговой (постоянного тока)</t>
        </is>
      </c>
      <c r="L435" s="0" t="n">
        <v>1368</v>
      </c>
      <c r="N435" s="0" t="n">
        <v>1011</v>
      </c>
      <c r="O435" s="0" t="inlineStr">
        <is>
          <t>маш.-ч</t>
        </is>
      </c>
      <c r="P435" s="0" t="inlineStr">
        <is>
          <t>маш.-ч</t>
        </is>
      </c>
      <c r="Q435" s="0" t="n">
        <v>1</v>
      </c>
      <c r="W435" s="0" t="n">
        <v>0</v>
      </c>
      <c r="X435" s="0" t="n">
        <v>1474986261</v>
      </c>
      <c r="Y435" s="0">
        <f>AT435</f>
        <v/>
      </c>
      <c r="AA435" s="0" t="n">
        <v>0</v>
      </c>
      <c r="AB435" s="0" t="n">
        <v>69.26000000000001</v>
      </c>
      <c r="AC435" s="0" t="n">
        <v>0</v>
      </c>
      <c r="AD435" s="0" t="n">
        <v>0</v>
      </c>
      <c r="AE435" s="0" t="n">
        <v>0</v>
      </c>
      <c r="AF435" s="0" t="n">
        <v>8.1</v>
      </c>
      <c r="AG435" s="0" t="n">
        <v>0</v>
      </c>
      <c r="AH435" s="0" t="n">
        <v>0</v>
      </c>
      <c r="AI435" s="0" t="n">
        <v>1</v>
      </c>
      <c r="AJ435" s="0" t="n">
        <v>8.550000000000001</v>
      </c>
      <c r="AK435" s="0" t="n">
        <v>52.25</v>
      </c>
      <c r="AL435" s="0" t="n">
        <v>1</v>
      </c>
      <c r="AM435" s="0" t="n">
        <v>2</v>
      </c>
      <c r="AN435" s="0" t="n">
        <v>0</v>
      </c>
      <c r="AO435" s="0" t="n">
        <v>1</v>
      </c>
      <c r="AP435" s="0" t="n">
        <v>0</v>
      </c>
      <c r="AQ435" s="0" t="n">
        <v>0</v>
      </c>
      <c r="AR435" s="0" t="n">
        <v>0</v>
      </c>
      <c r="AS435" s="0" t="inlineStr"/>
      <c r="AT435" s="0" t="n">
        <v>0.26</v>
      </c>
      <c r="AU435" s="0" t="inlineStr"/>
      <c r="AV435" s="0" t="n">
        <v>0</v>
      </c>
      <c r="AW435" s="0" t="n">
        <v>2</v>
      </c>
      <c r="AX435" s="0" t="n">
        <v>78848606</v>
      </c>
      <c r="AY435" s="0" t="n">
        <v>1</v>
      </c>
      <c r="AZ435" s="0" t="n">
        <v>0</v>
      </c>
      <c r="BA435" s="0" t="n">
        <v>429</v>
      </c>
      <c r="BB435" s="0" t="n">
        <v>0</v>
      </c>
      <c r="BC435" s="0" t="n">
        <v>0</v>
      </c>
      <c r="BD435" s="0" t="n">
        <v>0</v>
      </c>
      <c r="BE435" s="0" t="n">
        <v>0</v>
      </c>
      <c r="BF435" s="0" t="n">
        <v>0</v>
      </c>
      <c r="BG435" s="0" t="n">
        <v>0</v>
      </c>
      <c r="BH435" s="0" t="n">
        <v>0</v>
      </c>
      <c r="BI435" s="0" t="n">
        <v>0</v>
      </c>
      <c r="BJ435" s="0" t="n">
        <v>0</v>
      </c>
      <c r="BK435" s="0" t="n">
        <v>0</v>
      </c>
      <c r="BL435" s="0" t="n">
        <v>0</v>
      </c>
      <c r="BM435" s="0" t="n">
        <v>0</v>
      </c>
      <c r="BN435" s="0" t="n">
        <v>0</v>
      </c>
      <c r="BO435" s="0" t="n">
        <v>0</v>
      </c>
      <c r="BP435" s="0" t="n">
        <v>0</v>
      </c>
      <c r="BQ435" s="0" t="n">
        <v>0</v>
      </c>
      <c r="BR435" s="0" t="n">
        <v>0</v>
      </c>
      <c r="BS435" s="0" t="n">
        <v>0</v>
      </c>
      <c r="BT435" s="0" t="n">
        <v>0</v>
      </c>
      <c r="BU435" s="0" t="n">
        <v>0</v>
      </c>
      <c r="BV435" s="0" t="n">
        <v>0</v>
      </c>
      <c r="BW435" s="0" t="n">
        <v>0</v>
      </c>
      <c r="CV435" s="0" t="n">
        <v>0</v>
      </c>
      <c r="CW435" s="0">
        <f>ROUND(Y435*Source!I1088*DO435,7)</f>
        <v/>
      </c>
      <c r="CX435" s="0">
        <f>ROUND(Y435*Source!I1088,7)</f>
        <v/>
      </c>
      <c r="CY435" s="0">
        <f>AB435</f>
        <v/>
      </c>
      <c r="CZ435" s="0">
        <f>AF435</f>
        <v/>
      </c>
      <c r="DA435" s="0">
        <f>AJ435</f>
        <v/>
      </c>
      <c r="DB435" s="0">
        <f>ROUND(ROUND(AT435*CZ435,2),2)</f>
        <v/>
      </c>
      <c r="DC435" s="0">
        <f>ROUND(ROUND(AT435*AG435,2),2)</f>
        <v/>
      </c>
      <c r="DD435" s="0" t="inlineStr"/>
      <c r="DE435" s="0" t="inlineStr"/>
      <c r="DF435" s="0">
        <f>ROUND(ROUND(AE435,0)*CX435,0)</f>
        <v/>
      </c>
      <c r="DG435" s="0">
        <f>ROUND(ROUND(AF435*AJ435,0)*CX435,0)</f>
        <v/>
      </c>
      <c r="DH435" s="0">
        <f>ROUND(ROUND(AG435*AK435,0)*CX435,0)</f>
        <v/>
      </c>
      <c r="DI435" s="0">
        <f>ROUND(ROUND(AH435,0)*CX435,0)</f>
        <v/>
      </c>
      <c r="DJ435" s="0">
        <f>DG435</f>
        <v/>
      </c>
      <c r="DK435" s="0" t="n">
        <v>0</v>
      </c>
      <c r="DL435" s="0" t="inlineStr"/>
      <c r="DM435" s="0" t="n">
        <v>0</v>
      </c>
      <c r="DN435" s="0" t="inlineStr"/>
      <c r="DO435" s="0" t="n">
        <v>0</v>
      </c>
    </row>
    <row r="436">
      <c r="A436" s="0">
        <f>ROW(Source!A1088)</f>
        <v/>
      </c>
      <c r="B436" s="0" t="n">
        <v>78845955</v>
      </c>
      <c r="C436" s="0" t="n">
        <v>78848604</v>
      </c>
      <c r="D436" s="0" t="n">
        <v>29173472</v>
      </c>
      <c r="E436" s="0" t="n">
        <v>1</v>
      </c>
      <c r="F436" s="0" t="n">
        <v>1</v>
      </c>
      <c r="G436" s="0" t="n">
        <v>1</v>
      </c>
      <c r="H436" s="0" t="n">
        <v>2</v>
      </c>
      <c r="I436" s="0" t="inlineStr">
        <is>
          <t>134041</t>
        </is>
      </c>
      <c r="J436" s="0" t="inlineStr">
        <is>
          <t>ТСЭМ Московской обл., 134041, приказ Минстроя России №675/пр от 28.02.2017 № 264/пр</t>
        </is>
      </c>
      <c r="K436" s="0" t="inlineStr">
        <is>
          <t>Шуруповерт</t>
        </is>
      </c>
      <c r="L436" s="0" t="n">
        <v>1368</v>
      </c>
      <c r="N436" s="0" t="n">
        <v>1011</v>
      </c>
      <c r="O436" s="0" t="inlineStr">
        <is>
          <t>маш.-ч</t>
        </is>
      </c>
      <c r="P436" s="0" t="inlineStr">
        <is>
          <t>маш.-ч</t>
        </is>
      </c>
      <c r="Q436" s="0" t="n">
        <v>1</v>
      </c>
      <c r="W436" s="0" t="n">
        <v>0</v>
      </c>
      <c r="X436" s="0" t="n">
        <v>-1937814132</v>
      </c>
      <c r="Y436" s="0">
        <f>AT436</f>
        <v/>
      </c>
      <c r="AA436" s="0" t="n">
        <v>0</v>
      </c>
      <c r="AB436" s="0" t="n">
        <v>14.4</v>
      </c>
      <c r="AC436" s="0" t="n">
        <v>0</v>
      </c>
      <c r="AD436" s="0" t="n">
        <v>0</v>
      </c>
      <c r="AE436" s="0" t="n">
        <v>0</v>
      </c>
      <c r="AF436" s="0" t="n">
        <v>3</v>
      </c>
      <c r="AG436" s="0" t="n">
        <v>0</v>
      </c>
      <c r="AH436" s="0" t="n">
        <v>0</v>
      </c>
      <c r="AI436" s="0" t="n">
        <v>1</v>
      </c>
      <c r="AJ436" s="0" t="n">
        <v>4.8</v>
      </c>
      <c r="AK436" s="0" t="n">
        <v>52.25</v>
      </c>
      <c r="AL436" s="0" t="n">
        <v>1</v>
      </c>
      <c r="AM436" s="0" t="n">
        <v>2</v>
      </c>
      <c r="AN436" s="0" t="n">
        <v>0</v>
      </c>
      <c r="AO436" s="0" t="n">
        <v>1</v>
      </c>
      <c r="AP436" s="0" t="n">
        <v>0</v>
      </c>
      <c r="AQ436" s="0" t="n">
        <v>0</v>
      </c>
      <c r="AR436" s="0" t="n">
        <v>0</v>
      </c>
      <c r="AS436" s="0" t="inlineStr"/>
      <c r="AT436" s="0" t="n">
        <v>0.15</v>
      </c>
      <c r="AU436" s="0" t="inlineStr"/>
      <c r="AV436" s="0" t="n">
        <v>0</v>
      </c>
      <c r="AW436" s="0" t="n">
        <v>2</v>
      </c>
      <c r="AX436" s="0" t="n">
        <v>78848607</v>
      </c>
      <c r="AY436" s="0" t="n">
        <v>1</v>
      </c>
      <c r="AZ436" s="0" t="n">
        <v>0</v>
      </c>
      <c r="BA436" s="0" t="n">
        <v>430</v>
      </c>
      <c r="BB436" s="0" t="n">
        <v>0</v>
      </c>
      <c r="BC436" s="0" t="n">
        <v>0</v>
      </c>
      <c r="BD436" s="0" t="n">
        <v>0</v>
      </c>
      <c r="BE436" s="0" t="n">
        <v>0</v>
      </c>
      <c r="BF436" s="0" t="n">
        <v>0</v>
      </c>
      <c r="BG436" s="0" t="n">
        <v>0</v>
      </c>
      <c r="BH436" s="0" t="n">
        <v>0</v>
      </c>
      <c r="BI436" s="0" t="n">
        <v>0</v>
      </c>
      <c r="BJ436" s="0" t="n">
        <v>0</v>
      </c>
      <c r="BK436" s="0" t="n">
        <v>0</v>
      </c>
      <c r="BL436" s="0" t="n">
        <v>0</v>
      </c>
      <c r="BM436" s="0" t="n">
        <v>0</v>
      </c>
      <c r="BN436" s="0" t="n">
        <v>0</v>
      </c>
      <c r="BO436" s="0" t="n">
        <v>0</v>
      </c>
      <c r="BP436" s="0" t="n">
        <v>0</v>
      </c>
      <c r="BQ436" s="0" t="n">
        <v>0</v>
      </c>
      <c r="BR436" s="0" t="n">
        <v>0</v>
      </c>
      <c r="BS436" s="0" t="n">
        <v>0</v>
      </c>
      <c r="BT436" s="0" t="n">
        <v>0</v>
      </c>
      <c r="BU436" s="0" t="n">
        <v>0</v>
      </c>
      <c r="BV436" s="0" t="n">
        <v>0</v>
      </c>
      <c r="BW436" s="0" t="n">
        <v>0</v>
      </c>
      <c r="CV436" s="0" t="n">
        <v>0</v>
      </c>
      <c r="CW436" s="0">
        <f>ROUND(Y436*Source!I1088*DO436,7)</f>
        <v/>
      </c>
      <c r="CX436" s="0">
        <f>ROUND(Y436*Source!I1088,7)</f>
        <v/>
      </c>
      <c r="CY436" s="0">
        <f>AB436</f>
        <v/>
      </c>
      <c r="CZ436" s="0">
        <f>AF436</f>
        <v/>
      </c>
      <c r="DA436" s="0">
        <f>AJ436</f>
        <v/>
      </c>
      <c r="DB436" s="0">
        <f>ROUND(ROUND(AT436*CZ436,2),2)</f>
        <v/>
      </c>
      <c r="DC436" s="0">
        <f>ROUND(ROUND(AT436*AG436,2),2)</f>
        <v/>
      </c>
      <c r="DD436" s="0" t="inlineStr"/>
      <c r="DE436" s="0" t="inlineStr"/>
      <c r="DF436" s="0">
        <f>ROUND(ROUND(AE436,0)*CX436,0)</f>
        <v/>
      </c>
      <c r="DG436" s="0">
        <f>ROUND(ROUND(AF436*AJ436,0)*CX436,0)</f>
        <v/>
      </c>
      <c r="DH436" s="0">
        <f>ROUND(ROUND(AG436*AK436,0)*CX436,0)</f>
        <v/>
      </c>
      <c r="DI436" s="0">
        <f>ROUND(ROUND(AH436,0)*CX436,0)</f>
        <v/>
      </c>
      <c r="DJ436" s="0">
        <f>DG436</f>
        <v/>
      </c>
      <c r="DK436" s="0" t="n">
        <v>0</v>
      </c>
      <c r="DL436" s="0" t="inlineStr"/>
      <c r="DM436" s="0" t="n">
        <v>0</v>
      </c>
      <c r="DN436" s="0" t="inlineStr"/>
      <c r="DO436" s="0" t="n">
        <v>0</v>
      </c>
    </row>
    <row r="437">
      <c r="A437" s="0">
        <f>ROW(Source!A1088)</f>
        <v/>
      </c>
      <c r="B437" s="0" t="n">
        <v>78845955</v>
      </c>
      <c r="C437" s="0" t="n">
        <v>78848604</v>
      </c>
      <c r="D437" s="0" t="n">
        <v>29174500</v>
      </c>
      <c r="E437" s="0" t="n">
        <v>1</v>
      </c>
      <c r="F437" s="0" t="n">
        <v>1</v>
      </c>
      <c r="G437" s="0" t="n">
        <v>1</v>
      </c>
      <c r="H437" s="0" t="n">
        <v>2</v>
      </c>
      <c r="I437" s="0" t="inlineStr">
        <is>
          <t>330206</t>
        </is>
      </c>
      <c r="J437" s="0" t="inlineStr">
        <is>
          <t>ТСЭМ Московской обл., 330206, приказ Минстроя России №675/пр от 28.02.2017 № 264/пр</t>
        </is>
      </c>
      <c r="K437" s="0" t="inlineStr">
        <is>
          <t>Дрели электрические</t>
        </is>
      </c>
      <c r="L437" s="0" t="n">
        <v>1368</v>
      </c>
      <c r="N437" s="0" t="n">
        <v>1011</v>
      </c>
      <c r="O437" s="0" t="inlineStr">
        <is>
          <t>маш.-ч</t>
        </is>
      </c>
      <c r="P437" s="0" t="inlineStr">
        <is>
          <t>маш.-ч</t>
        </is>
      </c>
      <c r="Q437" s="0" t="n">
        <v>1</v>
      </c>
      <c r="W437" s="0" t="n">
        <v>0</v>
      </c>
      <c r="X437" s="0" t="n">
        <v>-1867053656</v>
      </c>
      <c r="Y437" s="0">
        <f>AT437</f>
        <v/>
      </c>
      <c r="AA437" s="0" t="n">
        <v>0</v>
      </c>
      <c r="AB437" s="0" t="n">
        <v>8.390000000000001</v>
      </c>
      <c r="AC437" s="0" t="n">
        <v>0</v>
      </c>
      <c r="AD437" s="0" t="n">
        <v>0</v>
      </c>
      <c r="AE437" s="0" t="n">
        <v>0</v>
      </c>
      <c r="AF437" s="0" t="n">
        <v>1.95</v>
      </c>
      <c r="AG437" s="0" t="n">
        <v>0</v>
      </c>
      <c r="AH437" s="0" t="n">
        <v>0</v>
      </c>
      <c r="AI437" s="0" t="n">
        <v>1</v>
      </c>
      <c r="AJ437" s="0" t="n">
        <v>4.3</v>
      </c>
      <c r="AK437" s="0" t="n">
        <v>52.25</v>
      </c>
      <c r="AL437" s="0" t="n">
        <v>1</v>
      </c>
      <c r="AM437" s="0" t="n">
        <v>2</v>
      </c>
      <c r="AN437" s="0" t="n">
        <v>0</v>
      </c>
      <c r="AO437" s="0" t="n">
        <v>1</v>
      </c>
      <c r="AP437" s="0" t="n">
        <v>0</v>
      </c>
      <c r="AQ437" s="0" t="n">
        <v>0</v>
      </c>
      <c r="AR437" s="0" t="n">
        <v>0</v>
      </c>
      <c r="AS437" s="0" t="inlineStr"/>
      <c r="AT437" s="0" t="n">
        <v>0.11</v>
      </c>
      <c r="AU437" s="0" t="inlineStr"/>
      <c r="AV437" s="0" t="n">
        <v>0</v>
      </c>
      <c r="AW437" s="0" t="n">
        <v>2</v>
      </c>
      <c r="AX437" s="0" t="n">
        <v>78848608</v>
      </c>
      <c r="AY437" s="0" t="n">
        <v>1</v>
      </c>
      <c r="AZ437" s="0" t="n">
        <v>0</v>
      </c>
      <c r="BA437" s="0" t="n">
        <v>431</v>
      </c>
      <c r="BB437" s="0" t="n">
        <v>0</v>
      </c>
      <c r="BC437" s="0" t="n">
        <v>0</v>
      </c>
      <c r="BD437" s="0" t="n">
        <v>0</v>
      </c>
      <c r="BE437" s="0" t="n">
        <v>0</v>
      </c>
      <c r="BF437" s="0" t="n">
        <v>0</v>
      </c>
      <c r="BG437" s="0" t="n">
        <v>0</v>
      </c>
      <c r="BH437" s="0" t="n">
        <v>0</v>
      </c>
      <c r="BI437" s="0" t="n">
        <v>0</v>
      </c>
      <c r="BJ437" s="0" t="n">
        <v>0</v>
      </c>
      <c r="BK437" s="0" t="n">
        <v>0</v>
      </c>
      <c r="BL437" s="0" t="n">
        <v>0</v>
      </c>
      <c r="BM437" s="0" t="n">
        <v>0</v>
      </c>
      <c r="BN437" s="0" t="n">
        <v>0</v>
      </c>
      <c r="BO437" s="0" t="n">
        <v>0</v>
      </c>
      <c r="BP437" s="0" t="n">
        <v>0</v>
      </c>
      <c r="BQ437" s="0" t="n">
        <v>0</v>
      </c>
      <c r="BR437" s="0" t="n">
        <v>0</v>
      </c>
      <c r="BS437" s="0" t="n">
        <v>0</v>
      </c>
      <c r="BT437" s="0" t="n">
        <v>0</v>
      </c>
      <c r="BU437" s="0" t="n">
        <v>0</v>
      </c>
      <c r="BV437" s="0" t="n">
        <v>0</v>
      </c>
      <c r="BW437" s="0" t="n">
        <v>0</v>
      </c>
      <c r="CV437" s="0" t="n">
        <v>0</v>
      </c>
      <c r="CW437" s="0">
        <f>ROUND(Y437*Source!I1088*DO437,7)</f>
        <v/>
      </c>
      <c r="CX437" s="0">
        <f>ROUND(Y437*Source!I1088,7)</f>
        <v/>
      </c>
      <c r="CY437" s="0">
        <f>AB437</f>
        <v/>
      </c>
      <c r="CZ437" s="0">
        <f>AF437</f>
        <v/>
      </c>
      <c r="DA437" s="0">
        <f>AJ437</f>
        <v/>
      </c>
      <c r="DB437" s="0">
        <f>ROUND(ROUND(AT437*CZ437,2),2)</f>
        <v/>
      </c>
      <c r="DC437" s="0">
        <f>ROUND(ROUND(AT437*AG437,2),2)</f>
        <v/>
      </c>
      <c r="DD437" s="0" t="inlineStr"/>
      <c r="DE437" s="0" t="inlineStr"/>
      <c r="DF437" s="0">
        <f>ROUND(ROUND(AE437,0)*CX437,0)</f>
        <v/>
      </c>
      <c r="DG437" s="0">
        <f>ROUND(ROUND(AF437*AJ437,0)*CX437,0)</f>
        <v/>
      </c>
      <c r="DH437" s="0">
        <f>ROUND(ROUND(AG437*AK437,0)*CX437,0)</f>
        <v/>
      </c>
      <c r="DI437" s="0">
        <f>ROUND(ROUND(AH437,0)*CX437,0)</f>
        <v/>
      </c>
      <c r="DJ437" s="0">
        <f>DG437</f>
        <v/>
      </c>
      <c r="DK437" s="0" t="n">
        <v>0</v>
      </c>
      <c r="DL437" s="0" t="inlineStr"/>
      <c r="DM437" s="0" t="n">
        <v>0</v>
      </c>
      <c r="DN437" s="0" t="inlineStr"/>
      <c r="DO437" s="0" t="n">
        <v>0</v>
      </c>
    </row>
    <row r="438">
      <c r="A438" s="0">
        <f>ROW(Source!A1088)</f>
        <v/>
      </c>
      <c r="B438" s="0" t="n">
        <v>78845955</v>
      </c>
      <c r="C438" s="0" t="n">
        <v>78848604</v>
      </c>
      <c r="D438" s="0" t="n">
        <v>29174507</v>
      </c>
      <c r="E438" s="0" t="n">
        <v>1</v>
      </c>
      <c r="F438" s="0" t="n">
        <v>1</v>
      </c>
      <c r="G438" s="0" t="n">
        <v>1</v>
      </c>
      <c r="H438" s="0" t="n">
        <v>2</v>
      </c>
      <c r="I438" s="0" t="inlineStr">
        <is>
          <t>330301</t>
        </is>
      </c>
      <c r="J438" s="0" t="inlineStr">
        <is>
          <t>ТСЭМ Московской обл., 330301, приказ Минстроя России №675/пр от 28.02.2017 № 264/пр</t>
        </is>
      </c>
      <c r="K438" s="0" t="inlineStr">
        <is>
          <t>Машины шлифовальные электрические</t>
        </is>
      </c>
      <c r="L438" s="0" t="n">
        <v>1368</v>
      </c>
      <c r="N438" s="0" t="n">
        <v>1011</v>
      </c>
      <c r="O438" s="0" t="inlineStr">
        <is>
          <t>маш.-ч</t>
        </is>
      </c>
      <c r="P438" s="0" t="inlineStr">
        <is>
          <t>маш.-ч</t>
        </is>
      </c>
      <c r="Q438" s="0" t="n">
        <v>1</v>
      </c>
      <c r="W438" s="0" t="n">
        <v>0</v>
      </c>
      <c r="X438" s="0" t="n">
        <v>-144556207</v>
      </c>
      <c r="Y438" s="0">
        <f>AT438</f>
        <v/>
      </c>
      <c r="AA438" s="0" t="n">
        <v>0</v>
      </c>
      <c r="AB438" s="0" t="n">
        <v>20.73</v>
      </c>
      <c r="AC438" s="0" t="n">
        <v>0</v>
      </c>
      <c r="AD438" s="0" t="n">
        <v>0</v>
      </c>
      <c r="AE438" s="0" t="n">
        <v>0</v>
      </c>
      <c r="AF438" s="0" t="n">
        <v>5.13</v>
      </c>
      <c r="AG438" s="0" t="n">
        <v>0</v>
      </c>
      <c r="AH438" s="0" t="n">
        <v>0</v>
      </c>
      <c r="AI438" s="0" t="n">
        <v>1</v>
      </c>
      <c r="AJ438" s="0" t="n">
        <v>4.04</v>
      </c>
      <c r="AK438" s="0" t="n">
        <v>52.25</v>
      </c>
      <c r="AL438" s="0" t="n">
        <v>1</v>
      </c>
      <c r="AM438" s="0" t="n">
        <v>2</v>
      </c>
      <c r="AN438" s="0" t="n">
        <v>0</v>
      </c>
      <c r="AO438" s="0" t="n">
        <v>1</v>
      </c>
      <c r="AP438" s="0" t="n">
        <v>0</v>
      </c>
      <c r="AQ438" s="0" t="n">
        <v>0</v>
      </c>
      <c r="AR438" s="0" t="n">
        <v>0</v>
      </c>
      <c r="AS438" s="0" t="inlineStr"/>
      <c r="AT438" s="0" t="n">
        <v>0.02</v>
      </c>
      <c r="AU438" s="0" t="inlineStr"/>
      <c r="AV438" s="0" t="n">
        <v>0</v>
      </c>
      <c r="AW438" s="0" t="n">
        <v>2</v>
      </c>
      <c r="AX438" s="0" t="n">
        <v>78848609</v>
      </c>
      <c r="AY438" s="0" t="n">
        <v>1</v>
      </c>
      <c r="AZ438" s="0" t="n">
        <v>0</v>
      </c>
      <c r="BA438" s="0" t="n">
        <v>432</v>
      </c>
      <c r="BB438" s="0" t="n">
        <v>0</v>
      </c>
      <c r="BC438" s="0" t="n">
        <v>0</v>
      </c>
      <c r="BD438" s="0" t="n">
        <v>0</v>
      </c>
      <c r="BE438" s="0" t="n">
        <v>0</v>
      </c>
      <c r="BF438" s="0" t="n">
        <v>0</v>
      </c>
      <c r="BG438" s="0" t="n">
        <v>0</v>
      </c>
      <c r="BH438" s="0" t="n">
        <v>0</v>
      </c>
      <c r="BI438" s="0" t="n">
        <v>0</v>
      </c>
      <c r="BJ438" s="0" t="n">
        <v>0</v>
      </c>
      <c r="BK438" s="0" t="n">
        <v>0</v>
      </c>
      <c r="BL438" s="0" t="n">
        <v>0</v>
      </c>
      <c r="BM438" s="0" t="n">
        <v>0</v>
      </c>
      <c r="BN438" s="0" t="n">
        <v>0</v>
      </c>
      <c r="BO438" s="0" t="n">
        <v>0</v>
      </c>
      <c r="BP438" s="0" t="n">
        <v>0</v>
      </c>
      <c r="BQ438" s="0" t="n">
        <v>0</v>
      </c>
      <c r="BR438" s="0" t="n">
        <v>0</v>
      </c>
      <c r="BS438" s="0" t="n">
        <v>0</v>
      </c>
      <c r="BT438" s="0" t="n">
        <v>0</v>
      </c>
      <c r="BU438" s="0" t="n">
        <v>0</v>
      </c>
      <c r="BV438" s="0" t="n">
        <v>0</v>
      </c>
      <c r="BW438" s="0" t="n">
        <v>0</v>
      </c>
      <c r="CV438" s="0" t="n">
        <v>0</v>
      </c>
      <c r="CW438" s="0">
        <f>ROUND(Y438*Source!I1088*DO438,7)</f>
        <v/>
      </c>
      <c r="CX438" s="0">
        <f>ROUND(Y438*Source!I1088,7)</f>
        <v/>
      </c>
      <c r="CY438" s="0">
        <f>AB438</f>
        <v/>
      </c>
      <c r="CZ438" s="0">
        <f>AF438</f>
        <v/>
      </c>
      <c r="DA438" s="0">
        <f>AJ438</f>
        <v/>
      </c>
      <c r="DB438" s="0">
        <f>ROUND(ROUND(AT438*CZ438,2),2)</f>
        <v/>
      </c>
      <c r="DC438" s="0">
        <f>ROUND(ROUND(AT438*AG438,2),2)</f>
        <v/>
      </c>
      <c r="DD438" s="0" t="inlineStr"/>
      <c r="DE438" s="0" t="inlineStr"/>
      <c r="DF438" s="0">
        <f>ROUND(ROUND(AE438,0)*CX438,0)</f>
        <v/>
      </c>
      <c r="DG438" s="0">
        <f>ROUND(ROUND(AF438*AJ438,0)*CX438,0)</f>
        <v/>
      </c>
      <c r="DH438" s="0">
        <f>ROUND(ROUND(AG438*AK438,0)*CX438,0)</f>
        <v/>
      </c>
      <c r="DI438" s="0">
        <f>ROUND(ROUND(AH438,0)*CX438,0)</f>
        <v/>
      </c>
      <c r="DJ438" s="0">
        <f>DG438</f>
        <v/>
      </c>
      <c r="DK438" s="0" t="n">
        <v>0</v>
      </c>
      <c r="DL438" s="0" t="inlineStr"/>
      <c r="DM438" s="0" t="n">
        <v>0</v>
      </c>
      <c r="DN438" s="0" t="inlineStr"/>
      <c r="DO438" s="0" t="n">
        <v>0</v>
      </c>
    </row>
    <row r="439">
      <c r="A439" s="0">
        <f>ROW(Source!A1088)</f>
        <v/>
      </c>
      <c r="B439" s="0" t="n">
        <v>78845955</v>
      </c>
      <c r="C439" s="0" t="n">
        <v>78848604</v>
      </c>
      <c r="D439" s="0" t="n">
        <v>29113979</v>
      </c>
      <c r="E439" s="0" t="n">
        <v>1</v>
      </c>
      <c r="F439" s="0" t="n">
        <v>1</v>
      </c>
      <c r="G439" s="0" t="n">
        <v>1</v>
      </c>
      <c r="H439" s="0" t="n">
        <v>3</v>
      </c>
      <c r="I439" s="0" t="inlineStr">
        <is>
          <t>101-1513</t>
        </is>
      </c>
      <c r="J439" s="0" t="inlineStr">
        <is>
          <t>ТССЦ Московской обл., 101-1513, приказ Минстроя России №675/пр от 28.02.2017 № 254/пр</t>
        </is>
      </c>
      <c r="K439" s="0" t="inlineStr">
        <is>
          <t>Электроды диаметром 4 мм Э42</t>
        </is>
      </c>
      <c r="L439" s="0" t="n">
        <v>1348</v>
      </c>
      <c r="N439" s="0" t="n">
        <v>1009</v>
      </c>
      <c r="O439" s="0" t="inlineStr">
        <is>
          <t>т</t>
        </is>
      </c>
      <c r="P439" s="0" t="inlineStr">
        <is>
          <t>т</t>
        </is>
      </c>
      <c r="Q439" s="0" t="n">
        <v>1000</v>
      </c>
      <c r="W439" s="0" t="n">
        <v>0</v>
      </c>
      <c r="X439" s="0" t="n">
        <v>-1319080431</v>
      </c>
      <c r="Y439" s="0">
        <f>AT439</f>
        <v/>
      </c>
      <c r="AA439" s="0" t="n">
        <v>213622.28</v>
      </c>
      <c r="AB439" s="0" t="n">
        <v>0</v>
      </c>
      <c r="AC439" s="0" t="n">
        <v>0</v>
      </c>
      <c r="AD439" s="0" t="n">
        <v>0</v>
      </c>
      <c r="AE439" s="0" t="n">
        <v>9749.99</v>
      </c>
      <c r="AF439" s="0" t="n">
        <v>0</v>
      </c>
      <c r="AG439" s="0" t="n">
        <v>0</v>
      </c>
      <c r="AH439" s="0" t="n">
        <v>0</v>
      </c>
      <c r="AI439" s="0" t="n">
        <v>21.91</v>
      </c>
      <c r="AJ439" s="0" t="n">
        <v>1</v>
      </c>
      <c r="AK439" s="0" t="n">
        <v>1</v>
      </c>
      <c r="AL439" s="0" t="n">
        <v>1</v>
      </c>
      <c r="AM439" s="0" t="n">
        <v>2</v>
      </c>
      <c r="AN439" s="0" t="n">
        <v>0</v>
      </c>
      <c r="AO439" s="0" t="n">
        <v>1</v>
      </c>
      <c r="AP439" s="0" t="n">
        <v>0</v>
      </c>
      <c r="AQ439" s="0" t="n">
        <v>0</v>
      </c>
      <c r="AR439" s="0" t="n">
        <v>0</v>
      </c>
      <c r="AS439" s="0" t="inlineStr"/>
      <c r="AT439" s="0" t="n">
        <v>6.999999999999999e-05</v>
      </c>
      <c r="AU439" s="0" t="inlineStr"/>
      <c r="AV439" s="0" t="n">
        <v>0</v>
      </c>
      <c r="AW439" s="0" t="n">
        <v>2</v>
      </c>
      <c r="AX439" s="0" t="n">
        <v>78848610</v>
      </c>
      <c r="AY439" s="0" t="n">
        <v>1</v>
      </c>
      <c r="AZ439" s="0" t="n">
        <v>0</v>
      </c>
      <c r="BA439" s="0" t="n">
        <v>433</v>
      </c>
      <c r="BB439" s="0" t="n">
        <v>0</v>
      </c>
      <c r="BC439" s="0" t="n">
        <v>0</v>
      </c>
      <c r="BD439" s="0" t="n">
        <v>0</v>
      </c>
      <c r="BE439" s="0" t="n">
        <v>0</v>
      </c>
      <c r="BF439" s="0" t="n">
        <v>0</v>
      </c>
      <c r="BG439" s="0" t="n">
        <v>0</v>
      </c>
      <c r="BH439" s="0" t="n">
        <v>0</v>
      </c>
      <c r="BI439" s="0" t="n">
        <v>0</v>
      </c>
      <c r="BJ439" s="0" t="n">
        <v>0</v>
      </c>
      <c r="BK439" s="0" t="n">
        <v>0</v>
      </c>
      <c r="BL439" s="0" t="n">
        <v>0</v>
      </c>
      <c r="BM439" s="0" t="n">
        <v>0</v>
      </c>
      <c r="BN439" s="0" t="n">
        <v>0</v>
      </c>
      <c r="BO439" s="0" t="n">
        <v>0</v>
      </c>
      <c r="BP439" s="0" t="n">
        <v>0</v>
      </c>
      <c r="BQ439" s="0" t="n">
        <v>0</v>
      </c>
      <c r="BR439" s="0" t="n">
        <v>0</v>
      </c>
      <c r="BS439" s="0" t="n">
        <v>0</v>
      </c>
      <c r="BT439" s="0" t="n">
        <v>0</v>
      </c>
      <c r="BU439" s="0" t="n">
        <v>0</v>
      </c>
      <c r="BV439" s="0" t="n">
        <v>0</v>
      </c>
      <c r="BW439" s="0" t="n">
        <v>0</v>
      </c>
      <c r="CV439" s="0" t="n">
        <v>0</v>
      </c>
      <c r="CW439" s="0" t="n">
        <v>0</v>
      </c>
      <c r="CX439" s="0">
        <f>ROUND(Y439*Source!I1088,7)</f>
        <v/>
      </c>
      <c r="CY439" s="0">
        <f>AA439</f>
        <v/>
      </c>
      <c r="CZ439" s="0">
        <f>AE439</f>
        <v/>
      </c>
      <c r="DA439" s="0">
        <f>AI439</f>
        <v/>
      </c>
      <c r="DB439" s="0">
        <f>ROUND(ROUND(AT439*CZ439,2),2)</f>
        <v/>
      </c>
      <c r="DC439" s="0">
        <f>ROUND(ROUND(AT439*AG439,2),2)</f>
        <v/>
      </c>
      <c r="DD439" s="0" t="inlineStr"/>
      <c r="DE439" s="0" t="inlineStr"/>
      <c r="DF439" s="0">
        <f>ROUND(ROUND(AE439*AI439,0)*CX439,0)</f>
        <v/>
      </c>
      <c r="DG439" s="0">
        <f>ROUND(ROUND(AF439,0)*CX439,0)</f>
        <v/>
      </c>
      <c r="DH439" s="0">
        <f>ROUND(ROUND(AG439,0)*CX439,0)</f>
        <v/>
      </c>
      <c r="DI439" s="0">
        <f>ROUND(ROUND(AH439,0)*CX439,0)</f>
        <v/>
      </c>
      <c r="DJ439" s="0">
        <f>DF439</f>
        <v/>
      </c>
      <c r="DK439" s="0" t="n">
        <v>0</v>
      </c>
      <c r="DL439" s="0" t="inlineStr"/>
      <c r="DM439" s="0" t="n">
        <v>0</v>
      </c>
      <c r="DN439" s="0" t="inlineStr"/>
      <c r="DO439" s="0" t="n">
        <v>0</v>
      </c>
    </row>
    <row r="440">
      <c r="A440" s="0">
        <f>ROW(Source!A1088)</f>
        <v/>
      </c>
      <c r="B440" s="0" t="n">
        <v>78845955</v>
      </c>
      <c r="C440" s="0" t="n">
        <v>78848604</v>
      </c>
      <c r="D440" s="0" t="n">
        <v>29114298</v>
      </c>
      <c r="E440" s="0" t="n">
        <v>1</v>
      </c>
      <c r="F440" s="0" t="n">
        <v>1</v>
      </c>
      <c r="G440" s="0" t="n">
        <v>1</v>
      </c>
      <c r="H440" s="0" t="n">
        <v>3</v>
      </c>
      <c r="I440" s="0" t="inlineStr">
        <is>
          <t>101-1845</t>
        </is>
      </c>
      <c r="J440" s="0" t="inlineStr">
        <is>
          <t>ТССЦ Московской обл., 101-1845, приказ Минстроя России №675/пр от 28.02.2017 № 254/пр</t>
        </is>
      </c>
      <c r="K440" s="0" t="inlineStr">
        <is>
          <t>Винты самонарезающие с уплотнительной прокладкой 4,8х35 мм</t>
        </is>
      </c>
      <c r="L440" s="0" t="n">
        <v>1355</v>
      </c>
      <c r="N440" s="0" t="n">
        <v>1010</v>
      </c>
      <c r="O440" s="0" t="inlineStr">
        <is>
          <t>100 шт.</t>
        </is>
      </c>
      <c r="P440" s="0" t="inlineStr">
        <is>
          <t>100 шт.</t>
        </is>
      </c>
      <c r="Q440" s="0" t="n">
        <v>100</v>
      </c>
      <c r="W440" s="0" t="n">
        <v>0</v>
      </c>
      <c r="X440" s="0" t="n">
        <v>1167034440</v>
      </c>
      <c r="Y440" s="0">
        <f>AT440</f>
        <v/>
      </c>
      <c r="AA440" s="0" t="n">
        <v>121</v>
      </c>
      <c r="AB440" s="0" t="n">
        <v>0</v>
      </c>
      <c r="AC440" s="0" t="n">
        <v>0</v>
      </c>
      <c r="AD440" s="0" t="n">
        <v>0</v>
      </c>
      <c r="AE440" s="0" t="n">
        <v>20</v>
      </c>
      <c r="AF440" s="0" t="n">
        <v>0</v>
      </c>
      <c r="AG440" s="0" t="n">
        <v>0</v>
      </c>
      <c r="AH440" s="0" t="n">
        <v>0</v>
      </c>
      <c r="AI440" s="0" t="n">
        <v>6.05</v>
      </c>
      <c r="AJ440" s="0" t="n">
        <v>1</v>
      </c>
      <c r="AK440" s="0" t="n">
        <v>1</v>
      </c>
      <c r="AL440" s="0" t="n">
        <v>1</v>
      </c>
      <c r="AM440" s="0" t="n">
        <v>2</v>
      </c>
      <c r="AN440" s="0" t="n">
        <v>0</v>
      </c>
      <c r="AO440" s="0" t="n">
        <v>1</v>
      </c>
      <c r="AP440" s="0" t="n">
        <v>0</v>
      </c>
      <c r="AQ440" s="0" t="n">
        <v>0</v>
      </c>
      <c r="AR440" s="0" t="n">
        <v>0</v>
      </c>
      <c r="AS440" s="0" t="inlineStr"/>
      <c r="AT440" s="0" t="n">
        <v>8.000000000000001e-05</v>
      </c>
      <c r="AU440" s="0" t="inlineStr"/>
      <c r="AV440" s="0" t="n">
        <v>0</v>
      </c>
      <c r="AW440" s="0" t="n">
        <v>2</v>
      </c>
      <c r="AX440" s="0" t="n">
        <v>78848611</v>
      </c>
      <c r="AY440" s="0" t="n">
        <v>1</v>
      </c>
      <c r="AZ440" s="0" t="n">
        <v>0</v>
      </c>
      <c r="BA440" s="0" t="n">
        <v>434</v>
      </c>
      <c r="BB440" s="0" t="n">
        <v>0</v>
      </c>
      <c r="BC440" s="0" t="n">
        <v>0</v>
      </c>
      <c r="BD440" s="0" t="n">
        <v>0</v>
      </c>
      <c r="BE440" s="0" t="n">
        <v>0</v>
      </c>
      <c r="BF440" s="0" t="n">
        <v>0</v>
      </c>
      <c r="BG440" s="0" t="n">
        <v>0</v>
      </c>
      <c r="BH440" s="0" t="n">
        <v>0</v>
      </c>
      <c r="BI440" s="0" t="n">
        <v>0</v>
      </c>
      <c r="BJ440" s="0" t="n">
        <v>0</v>
      </c>
      <c r="BK440" s="0" t="n">
        <v>0</v>
      </c>
      <c r="BL440" s="0" t="n">
        <v>0</v>
      </c>
      <c r="BM440" s="0" t="n">
        <v>0</v>
      </c>
      <c r="BN440" s="0" t="n">
        <v>0</v>
      </c>
      <c r="BO440" s="0" t="n">
        <v>0</v>
      </c>
      <c r="BP440" s="0" t="n">
        <v>0</v>
      </c>
      <c r="BQ440" s="0" t="n">
        <v>0</v>
      </c>
      <c r="BR440" s="0" t="n">
        <v>0</v>
      </c>
      <c r="BS440" s="0" t="n">
        <v>0</v>
      </c>
      <c r="BT440" s="0" t="n">
        <v>0</v>
      </c>
      <c r="BU440" s="0" t="n">
        <v>0</v>
      </c>
      <c r="BV440" s="0" t="n">
        <v>0</v>
      </c>
      <c r="BW440" s="0" t="n">
        <v>0</v>
      </c>
      <c r="CV440" s="0" t="n">
        <v>0</v>
      </c>
      <c r="CW440" s="0" t="n">
        <v>0</v>
      </c>
      <c r="CX440" s="0">
        <f>ROUND(Y440*Source!I1088,7)</f>
        <v/>
      </c>
      <c r="CY440" s="0">
        <f>AA440</f>
        <v/>
      </c>
      <c r="CZ440" s="0">
        <f>AE440</f>
        <v/>
      </c>
      <c r="DA440" s="0">
        <f>AI440</f>
        <v/>
      </c>
      <c r="DB440" s="0">
        <f>ROUND(ROUND(AT440*CZ440,2),2)</f>
        <v/>
      </c>
      <c r="DC440" s="0">
        <f>ROUND(ROUND(AT440*AG440,2),2)</f>
        <v/>
      </c>
      <c r="DD440" s="0" t="inlineStr"/>
      <c r="DE440" s="0" t="inlineStr"/>
      <c r="DF440" s="0">
        <f>ROUND(ROUND(AE440*AI440,0)*CX440,0)</f>
        <v/>
      </c>
      <c r="DG440" s="0">
        <f>ROUND(ROUND(AF440,0)*CX440,0)</f>
        <v/>
      </c>
      <c r="DH440" s="0">
        <f>ROUND(ROUND(AG440,0)*CX440,0)</f>
        <v/>
      </c>
      <c r="DI440" s="0">
        <f>ROUND(ROUND(AH440,0)*CX440,0)</f>
        <v/>
      </c>
      <c r="DJ440" s="0">
        <f>DF440</f>
        <v/>
      </c>
      <c r="DK440" s="0" t="n">
        <v>0</v>
      </c>
      <c r="DL440" s="0" t="inlineStr"/>
      <c r="DM440" s="0" t="n">
        <v>0</v>
      </c>
      <c r="DN440" s="0" t="inlineStr"/>
      <c r="DO440" s="0" t="n">
        <v>0</v>
      </c>
    </row>
    <row r="441">
      <c r="A441" s="0">
        <f>ROW(Source!A1088)</f>
        <v/>
      </c>
      <c r="B441" s="0" t="n">
        <v>78845955</v>
      </c>
      <c r="C441" s="0" t="n">
        <v>78848604</v>
      </c>
      <c r="D441" s="0" t="n">
        <v>29114793</v>
      </c>
      <c r="E441" s="0" t="n">
        <v>1</v>
      </c>
      <c r="F441" s="0" t="n">
        <v>1</v>
      </c>
      <c r="G441" s="0" t="n">
        <v>1</v>
      </c>
      <c r="H441" s="0" t="n">
        <v>3</v>
      </c>
      <c r="I441" s="0" t="inlineStr">
        <is>
          <t>101-6899</t>
        </is>
      </c>
      <c r="J441" s="0" t="inlineStr">
        <is>
          <t>ТССЦ Московской обл., 101-6899, приказ Минстроя России №675/пр от 28.02.2017 № 254/пр</t>
        </is>
      </c>
      <c r="K441" s="0" t="inlineStr">
        <is>
          <t>Доводчик дверной гидравлический TS-68 с зубчатым приводом (нагрузка до 90 кг)</t>
        </is>
      </c>
      <c r="L441" s="0" t="n">
        <v>1354</v>
      </c>
      <c r="N441" s="0" t="n">
        <v>1010</v>
      </c>
      <c r="O441" s="0" t="inlineStr">
        <is>
          <t>шт.</t>
        </is>
      </c>
      <c r="P441" s="0" t="inlineStr">
        <is>
          <t>шт.</t>
        </is>
      </c>
      <c r="Q441" s="0" t="n">
        <v>1</v>
      </c>
      <c r="W441" s="0" t="n">
        <v>0</v>
      </c>
      <c r="X441" s="0" t="n">
        <v>-2104137516</v>
      </c>
      <c r="Y441" s="0">
        <f>AT441</f>
        <v/>
      </c>
      <c r="AA441" s="0" t="n">
        <v>2518.46</v>
      </c>
      <c r="AB441" s="0" t="n">
        <v>0</v>
      </c>
      <c r="AC441" s="0" t="n">
        <v>0</v>
      </c>
      <c r="AD441" s="0" t="n">
        <v>0</v>
      </c>
      <c r="AE441" s="0" t="n">
        <v>284.25</v>
      </c>
      <c r="AF441" s="0" t="n">
        <v>0</v>
      </c>
      <c r="AG441" s="0" t="n">
        <v>0</v>
      </c>
      <c r="AH441" s="0" t="n">
        <v>0</v>
      </c>
      <c r="AI441" s="0" t="n">
        <v>8.859999999999999</v>
      </c>
      <c r="AJ441" s="0" t="n">
        <v>1</v>
      </c>
      <c r="AK441" s="0" t="n">
        <v>1</v>
      </c>
      <c r="AL441" s="0" t="n">
        <v>1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  <c r="AS441" s="0" t="inlineStr"/>
      <c r="AT441" s="0" t="n">
        <v>1</v>
      </c>
      <c r="AU441" s="0" t="inlineStr"/>
      <c r="AV441" s="0" t="n">
        <v>0</v>
      </c>
      <c r="AW441" s="0" t="n">
        <v>1</v>
      </c>
      <c r="AX441" s="0" t="n">
        <v>-1</v>
      </c>
      <c r="AY441" s="0" t="n">
        <v>0</v>
      </c>
      <c r="AZ441" s="0" t="n">
        <v>0</v>
      </c>
      <c r="BA441" s="0" t="inlineStr"/>
      <c r="BB441" s="0" t="n">
        <v>0</v>
      </c>
      <c r="BC441" s="0" t="n">
        <v>0</v>
      </c>
      <c r="BD441" s="0" t="n">
        <v>0</v>
      </c>
      <c r="BE441" s="0" t="n">
        <v>0</v>
      </c>
      <c r="BF441" s="0" t="n">
        <v>0</v>
      </c>
      <c r="BG441" s="0" t="n">
        <v>0</v>
      </c>
      <c r="BH441" s="0" t="n">
        <v>0</v>
      </c>
      <c r="BI441" s="0" t="n">
        <v>0</v>
      </c>
      <c r="BJ441" s="0" t="n">
        <v>0</v>
      </c>
      <c r="BK441" s="0" t="n">
        <v>0</v>
      </c>
      <c r="BL441" s="0" t="n">
        <v>0</v>
      </c>
      <c r="BM441" s="0" t="n">
        <v>0</v>
      </c>
      <c r="BN441" s="0" t="n">
        <v>0</v>
      </c>
      <c r="BO441" s="0" t="n">
        <v>0</v>
      </c>
      <c r="BP441" s="0" t="n">
        <v>0</v>
      </c>
      <c r="BQ441" s="0" t="n">
        <v>0</v>
      </c>
      <c r="BR441" s="0" t="n">
        <v>0</v>
      </c>
      <c r="BS441" s="0" t="n">
        <v>0</v>
      </c>
      <c r="BT441" s="0" t="n">
        <v>0</v>
      </c>
      <c r="BU441" s="0" t="n">
        <v>0</v>
      </c>
      <c r="BV441" s="0" t="n">
        <v>0</v>
      </c>
      <c r="BW441" s="0" t="n">
        <v>0</v>
      </c>
      <c r="CV441" s="0" t="n">
        <v>0</v>
      </c>
      <c r="CW441" s="0" t="n">
        <v>0</v>
      </c>
      <c r="CX441" s="0">
        <f>ROUND(Y441*Source!I1088,7)</f>
        <v/>
      </c>
      <c r="CY441" s="0">
        <f>AA441</f>
        <v/>
      </c>
      <c r="CZ441" s="0">
        <f>AE441</f>
        <v/>
      </c>
      <c r="DA441" s="0">
        <f>AI441</f>
        <v/>
      </c>
      <c r="DB441" s="0">
        <f>ROUND(ROUND(AT441*CZ441,2),2)</f>
        <v/>
      </c>
      <c r="DC441" s="0">
        <f>ROUND(ROUND(AT441*AG441,2),2)</f>
        <v/>
      </c>
      <c r="DD441" s="0" t="inlineStr"/>
      <c r="DE441" s="0" t="inlineStr"/>
      <c r="DF441" s="0">
        <f>ROUND(ROUND(AE441*AI441,0)*CX441,0)</f>
        <v/>
      </c>
      <c r="DG441" s="0">
        <f>ROUND(ROUND(AF441,0)*CX441,0)</f>
        <v/>
      </c>
      <c r="DH441" s="0">
        <f>ROUND(ROUND(AG441,0)*CX441,0)</f>
        <v/>
      </c>
      <c r="DI441" s="0">
        <f>ROUND(ROUND(AH441,0)*CX441,0)</f>
        <v/>
      </c>
      <c r="DJ441" s="0">
        <f>DF441</f>
        <v/>
      </c>
      <c r="DK441" s="0" t="n">
        <v>0</v>
      </c>
      <c r="DL441" s="0" t="inlineStr"/>
      <c r="DM441" s="0" t="n">
        <v>0</v>
      </c>
      <c r="DN441" s="0" t="inlineStr"/>
      <c r="DO441" s="0" t="n">
        <v>0</v>
      </c>
    </row>
    <row r="442">
      <c r="A442" s="0">
        <f>ROW(Source!A1128)</f>
        <v/>
      </c>
      <c r="B442" s="0" t="n">
        <v>78845955</v>
      </c>
      <c r="C442" s="0" t="n">
        <v>78850455</v>
      </c>
      <c r="D442" s="0" t="n">
        <v>18408291</v>
      </c>
      <c r="E442" s="0" t="n">
        <v>1</v>
      </c>
      <c r="F442" s="0" t="n">
        <v>1</v>
      </c>
      <c r="G442" s="0" t="n">
        <v>1</v>
      </c>
      <c r="H442" s="0" t="n">
        <v>1</v>
      </c>
      <c r="I442" s="0" t="inlineStr">
        <is>
          <t>1-1025-90</t>
        </is>
      </c>
      <c r="J442" s="0" t="inlineStr"/>
      <c r="K442" s="0" t="inlineStr">
        <is>
          <t>Рабочий строитель среднего разряда 2,5</t>
        </is>
      </c>
      <c r="L442" s="0" t="n">
        <v>1369</v>
      </c>
      <c r="N442" s="0" t="n">
        <v>1013</v>
      </c>
      <c r="O442" s="0" t="inlineStr">
        <is>
          <t>чел.-ч</t>
        </is>
      </c>
      <c r="P442" s="0" t="inlineStr">
        <is>
          <t>чел.-ч</t>
        </is>
      </c>
      <c r="Q442" s="0" t="n">
        <v>1</v>
      </c>
      <c r="W442" s="0" t="n">
        <v>0</v>
      </c>
      <c r="X442" s="0" t="n">
        <v>1933892413</v>
      </c>
      <c r="Y442" s="0">
        <f>AT442</f>
        <v/>
      </c>
      <c r="AA442" s="0" t="n">
        <v>0</v>
      </c>
      <c r="AB442" s="0" t="n">
        <v>0</v>
      </c>
      <c r="AC442" s="0" t="n">
        <v>0</v>
      </c>
      <c r="AD442" s="0" t="n">
        <v>8.17</v>
      </c>
      <c r="AE442" s="0" t="n">
        <v>0</v>
      </c>
      <c r="AF442" s="0" t="n">
        <v>0</v>
      </c>
      <c r="AG442" s="0" t="n">
        <v>0</v>
      </c>
      <c r="AH442" s="0" t="n">
        <v>8.17</v>
      </c>
      <c r="AI442" s="0" t="n">
        <v>1</v>
      </c>
      <c r="AJ442" s="0" t="n">
        <v>1</v>
      </c>
      <c r="AK442" s="0" t="n">
        <v>1</v>
      </c>
      <c r="AL442" s="0" t="n">
        <v>1</v>
      </c>
      <c r="AM442" s="0" t="n">
        <v>-2</v>
      </c>
      <c r="AN442" s="0" t="n">
        <v>0</v>
      </c>
      <c r="AO442" s="0" t="n">
        <v>1</v>
      </c>
      <c r="AP442" s="0" t="n">
        <v>1</v>
      </c>
      <c r="AQ442" s="0" t="n">
        <v>0</v>
      </c>
      <c r="AR442" s="0" t="n">
        <v>0</v>
      </c>
      <c r="AS442" s="0" t="inlineStr"/>
      <c r="AT442" s="0" t="n">
        <v>32.2</v>
      </c>
      <c r="AU442" s="0" t="inlineStr"/>
      <c r="AV442" s="0" t="n">
        <v>1</v>
      </c>
      <c r="AW442" s="0" t="n">
        <v>2</v>
      </c>
      <c r="AX442" s="0" t="n">
        <v>78850462</v>
      </c>
      <c r="AY442" s="0" t="n">
        <v>1</v>
      </c>
      <c r="AZ442" s="0" t="n">
        <v>0</v>
      </c>
      <c r="BA442" s="0" t="n">
        <v>436</v>
      </c>
      <c r="BB442" s="0" t="n">
        <v>0</v>
      </c>
      <c r="BC442" s="0" t="n">
        <v>0</v>
      </c>
      <c r="BD442" s="0" t="n">
        <v>0</v>
      </c>
      <c r="BE442" s="0" t="n">
        <v>0</v>
      </c>
      <c r="BF442" s="0" t="n">
        <v>0</v>
      </c>
      <c r="BG442" s="0" t="n">
        <v>0</v>
      </c>
      <c r="BH442" s="0" t="n">
        <v>0</v>
      </c>
      <c r="BI442" s="0" t="n">
        <v>0</v>
      </c>
      <c r="BJ442" s="0" t="n">
        <v>0</v>
      </c>
      <c r="BK442" s="0" t="n">
        <v>0</v>
      </c>
      <c r="BL442" s="0" t="n">
        <v>0</v>
      </c>
      <c r="BM442" s="0" t="n">
        <v>0</v>
      </c>
      <c r="BN442" s="0" t="n">
        <v>0</v>
      </c>
      <c r="BO442" s="0" t="n">
        <v>0</v>
      </c>
      <c r="BP442" s="0" t="n">
        <v>0</v>
      </c>
      <c r="BQ442" s="0" t="n">
        <v>0</v>
      </c>
      <c r="BR442" s="0" t="n">
        <v>0</v>
      </c>
      <c r="BS442" s="0" t="n">
        <v>0</v>
      </c>
      <c r="BT442" s="0" t="n">
        <v>0</v>
      </c>
      <c r="BU442" s="0" t="n">
        <v>0</v>
      </c>
      <c r="BV442" s="0" t="n">
        <v>0</v>
      </c>
      <c r="BW442" s="0" t="n">
        <v>0</v>
      </c>
      <c r="CU442" s="0">
        <f>ROUND(AT442*Source!I1128*AH442*AL442,0)</f>
        <v/>
      </c>
      <c r="CV442" s="0">
        <f>ROUND(Y442*Source!I1128,7)</f>
        <v/>
      </c>
      <c r="CW442" s="0" t="n">
        <v>0</v>
      </c>
      <c r="CX442" s="0">
        <f>ROUND(Y442*Source!I1128,7)</f>
        <v/>
      </c>
      <c r="CY442" s="0">
        <f>AD442</f>
        <v/>
      </c>
      <c r="CZ442" s="0">
        <f>AH442</f>
        <v/>
      </c>
      <c r="DA442" s="0">
        <f>AL442</f>
        <v/>
      </c>
      <c r="DB442" s="0">
        <f>ROUND(ROUND(AT442*CZ442,2),2)</f>
        <v/>
      </c>
      <c r="DC442" s="0">
        <f>ROUND(ROUND(AT442*AG442,2),2)</f>
        <v/>
      </c>
      <c r="DD442" s="0" t="inlineStr"/>
      <c r="DE442" s="0" t="inlineStr"/>
      <c r="DF442" s="0">
        <f>ROUND(ROUND(AE442,0)*CX442,0)</f>
        <v/>
      </c>
      <c r="DG442" s="0">
        <f>ROUND(ROUND(AF442,0)*CX442,0)</f>
        <v/>
      </c>
      <c r="DH442" s="0">
        <f>ROUND(ROUND(AG442,0)*CX442,0)</f>
        <v/>
      </c>
      <c r="DI442" s="0">
        <f>ROUND(ROUND(AH442,0)*CX442,0)</f>
        <v/>
      </c>
      <c r="DJ442" s="0">
        <f>DI442</f>
        <v/>
      </c>
      <c r="DK442" s="0" t="n">
        <v>0</v>
      </c>
      <c r="DL442" s="0" t="inlineStr"/>
      <c r="DM442" s="0" t="n">
        <v>0</v>
      </c>
      <c r="DN442" s="0" t="inlineStr"/>
      <c r="DO442" s="0" t="n">
        <v>0</v>
      </c>
    </row>
    <row r="443">
      <c r="A443" s="0">
        <f>ROW(Source!A1128)</f>
        <v/>
      </c>
      <c r="B443" s="0" t="n">
        <v>78845955</v>
      </c>
      <c r="C443" s="0" t="n">
        <v>78850455</v>
      </c>
      <c r="D443" s="0" t="n">
        <v>29174913</v>
      </c>
      <c r="E443" s="0" t="n">
        <v>1</v>
      </c>
      <c r="F443" s="0" t="n">
        <v>1</v>
      </c>
      <c r="G443" s="0" t="n">
        <v>1</v>
      </c>
      <c r="H443" s="0" t="n">
        <v>2</v>
      </c>
      <c r="I443" s="0" t="inlineStr">
        <is>
          <t>400001</t>
        </is>
      </c>
      <c r="J443" s="0" t="inlineStr">
        <is>
          <t>ТСЭМ Московской обл., 400001, приказ Минстроя России №675/пр от 28.02.2017 № 264/пр</t>
        </is>
      </c>
      <c r="K443" s="0" t="inlineStr">
        <is>
          <t>Автомобили бортовые, грузоподъемность до 5 т</t>
        </is>
      </c>
      <c r="L443" s="0" t="n">
        <v>1368</v>
      </c>
      <c r="N443" s="0" t="n">
        <v>1011</v>
      </c>
      <c r="O443" s="0" t="inlineStr">
        <is>
          <t>маш.-ч</t>
        </is>
      </c>
      <c r="P443" s="0" t="inlineStr">
        <is>
          <t>маш.-ч</t>
        </is>
      </c>
      <c r="Q443" s="0" t="n">
        <v>1</v>
      </c>
      <c r="W443" s="0" t="n">
        <v>0</v>
      </c>
      <c r="X443" s="0" t="n">
        <v>1230759911</v>
      </c>
      <c r="Y443" s="0">
        <f>AT443</f>
        <v/>
      </c>
      <c r="AA443" s="0" t="n">
        <v>0</v>
      </c>
      <c r="AB443" s="0" t="n">
        <v>2177.51</v>
      </c>
      <c r="AC443" s="0" t="n">
        <v>606.1</v>
      </c>
      <c r="AD443" s="0" t="n">
        <v>0</v>
      </c>
      <c r="AE443" s="0" t="n">
        <v>0</v>
      </c>
      <c r="AF443" s="0" t="n">
        <v>87.17</v>
      </c>
      <c r="AG443" s="0" t="n">
        <v>11.6</v>
      </c>
      <c r="AH443" s="0" t="n">
        <v>0</v>
      </c>
      <c r="AI443" s="0" t="n">
        <v>1</v>
      </c>
      <c r="AJ443" s="0" t="n">
        <v>24.98</v>
      </c>
      <c r="AK443" s="0" t="n">
        <v>52.25</v>
      </c>
      <c r="AL443" s="0" t="n">
        <v>1</v>
      </c>
      <c r="AM443" s="0" t="n">
        <v>2</v>
      </c>
      <c r="AN443" s="0" t="n">
        <v>0</v>
      </c>
      <c r="AO443" s="0" t="n">
        <v>1</v>
      </c>
      <c r="AP443" s="0" t="n">
        <v>1</v>
      </c>
      <c r="AQ443" s="0" t="n">
        <v>0</v>
      </c>
      <c r="AR443" s="0" t="n">
        <v>0</v>
      </c>
      <c r="AS443" s="0" t="inlineStr"/>
      <c r="AT443" s="0" t="n">
        <v>0.01</v>
      </c>
      <c r="AU443" s="0" t="inlineStr"/>
      <c r="AV443" s="0" t="n">
        <v>0</v>
      </c>
      <c r="AW443" s="0" t="n">
        <v>2</v>
      </c>
      <c r="AX443" s="0" t="n">
        <v>78850463</v>
      </c>
      <c r="AY443" s="0" t="n">
        <v>1</v>
      </c>
      <c r="AZ443" s="0" t="n">
        <v>0</v>
      </c>
      <c r="BA443" s="0" t="n">
        <v>437</v>
      </c>
      <c r="BB443" s="0" t="n">
        <v>0</v>
      </c>
      <c r="BC443" s="0" t="n">
        <v>0</v>
      </c>
      <c r="BD443" s="0" t="n">
        <v>0</v>
      </c>
      <c r="BE443" s="0" t="n">
        <v>0</v>
      </c>
      <c r="BF443" s="0" t="n">
        <v>0</v>
      </c>
      <c r="BG443" s="0" t="n">
        <v>0</v>
      </c>
      <c r="BH443" s="0" t="n">
        <v>0</v>
      </c>
      <c r="BI443" s="0" t="n">
        <v>0</v>
      </c>
      <c r="BJ443" s="0" t="n">
        <v>0</v>
      </c>
      <c r="BK443" s="0" t="n">
        <v>0</v>
      </c>
      <c r="BL443" s="0" t="n">
        <v>0</v>
      </c>
      <c r="BM443" s="0" t="n">
        <v>0</v>
      </c>
      <c r="BN443" s="0" t="n">
        <v>0</v>
      </c>
      <c r="BO443" s="0" t="n">
        <v>0</v>
      </c>
      <c r="BP443" s="0" t="n">
        <v>0</v>
      </c>
      <c r="BQ443" s="0" t="n">
        <v>0</v>
      </c>
      <c r="BR443" s="0" t="n">
        <v>0</v>
      </c>
      <c r="BS443" s="0" t="n">
        <v>0</v>
      </c>
      <c r="BT443" s="0" t="n">
        <v>0</v>
      </c>
      <c r="BU443" s="0" t="n">
        <v>0</v>
      </c>
      <c r="BV443" s="0" t="n">
        <v>0</v>
      </c>
      <c r="BW443" s="0" t="n">
        <v>0</v>
      </c>
      <c r="CV443" s="0" t="n">
        <v>0</v>
      </c>
      <c r="CW443" s="0">
        <f>ROUND(Y443*Source!I1128*DO443,7)</f>
        <v/>
      </c>
      <c r="CX443" s="0">
        <f>ROUND(Y443*Source!I1128,7)</f>
        <v/>
      </c>
      <c r="CY443" s="0">
        <f>AB443</f>
        <v/>
      </c>
      <c r="CZ443" s="0">
        <f>AF443</f>
        <v/>
      </c>
      <c r="DA443" s="0">
        <f>AJ443</f>
        <v/>
      </c>
      <c r="DB443" s="0">
        <f>ROUND(ROUND(AT443*CZ443,2),2)</f>
        <v/>
      </c>
      <c r="DC443" s="0">
        <f>ROUND(ROUND(AT443*AG443,2),2)</f>
        <v/>
      </c>
      <c r="DD443" s="0" t="inlineStr"/>
      <c r="DE443" s="0" t="inlineStr"/>
      <c r="DF443" s="0">
        <f>ROUND(ROUND(AE443,0)*CX443,0)</f>
        <v/>
      </c>
      <c r="DG443" s="0">
        <f>ROUND(ROUND(AF443*AJ443,0)*CX443,0)</f>
        <v/>
      </c>
      <c r="DH443" s="0">
        <f>ROUND(ROUND(AG443*AK443,0)*CX443,0)</f>
        <v/>
      </c>
      <c r="DI443" s="0">
        <f>ROUND(ROUND(AH443,0)*CX443,0)</f>
        <v/>
      </c>
      <c r="DJ443" s="0">
        <f>DG443</f>
        <v/>
      </c>
      <c r="DK443" s="0" t="n">
        <v>0</v>
      </c>
      <c r="DL443" s="0" t="inlineStr"/>
      <c r="DM443" s="0" t="n">
        <v>0</v>
      </c>
      <c r="DN443" s="0" t="inlineStr"/>
      <c r="DO443" s="0" t="n">
        <v>0</v>
      </c>
    </row>
    <row r="444">
      <c r="A444" s="0">
        <f>ROW(Source!A1128)</f>
        <v/>
      </c>
      <c r="B444" s="0" t="n">
        <v>78845955</v>
      </c>
      <c r="C444" s="0" t="n">
        <v>78850455</v>
      </c>
      <c r="D444" s="0" t="n">
        <v>29110139</v>
      </c>
      <c r="E444" s="0" t="n">
        <v>1</v>
      </c>
      <c r="F444" s="0" t="n">
        <v>1</v>
      </c>
      <c r="G444" s="0" t="n">
        <v>1</v>
      </c>
      <c r="H444" s="0" t="n">
        <v>3</v>
      </c>
      <c r="I444" s="0" t="inlineStr">
        <is>
          <t>101-1703</t>
        </is>
      </c>
      <c r="J444" s="0" t="inlineStr">
        <is>
          <t>ТССЦ Московской обл., 101-1703, приказ Минстроя России №675/пр от 28.02.2017 № 254/пр</t>
        </is>
      </c>
      <c r="K444" s="0" t="inlineStr">
        <is>
          <t>Прокладки резиновые (пластина техническая прессованная)</t>
        </is>
      </c>
      <c r="L444" s="0" t="n">
        <v>1346</v>
      </c>
      <c r="N444" s="0" t="n">
        <v>1009</v>
      </c>
      <c r="O444" s="0" t="inlineStr">
        <is>
          <t>кг</t>
        </is>
      </c>
      <c r="P444" s="0" t="inlineStr">
        <is>
          <t>кг</t>
        </is>
      </c>
      <c r="Q444" s="0" t="n">
        <v>1</v>
      </c>
      <c r="W444" s="0" t="n">
        <v>0</v>
      </c>
      <c r="X444" s="0" t="n">
        <v>-1947909329</v>
      </c>
      <c r="Y444" s="0">
        <f>AT444</f>
        <v/>
      </c>
      <c r="AA444" s="0" t="n">
        <v>341.04</v>
      </c>
      <c r="AB444" s="0" t="n">
        <v>0</v>
      </c>
      <c r="AC444" s="0" t="n">
        <v>0</v>
      </c>
      <c r="AD444" s="0" t="n">
        <v>0</v>
      </c>
      <c r="AE444" s="0" t="n">
        <v>23.09</v>
      </c>
      <c r="AF444" s="0" t="n">
        <v>0</v>
      </c>
      <c r="AG444" s="0" t="n">
        <v>0</v>
      </c>
      <c r="AH444" s="0" t="n">
        <v>0</v>
      </c>
      <c r="AI444" s="0" t="n">
        <v>14.77</v>
      </c>
      <c r="AJ444" s="0" t="n">
        <v>1</v>
      </c>
      <c r="AK444" s="0" t="n">
        <v>1</v>
      </c>
      <c r="AL444" s="0" t="n">
        <v>1</v>
      </c>
      <c r="AM444" s="0" t="n">
        <v>2</v>
      </c>
      <c r="AN444" s="0" t="n">
        <v>0</v>
      </c>
      <c r="AO444" s="0" t="n">
        <v>1</v>
      </c>
      <c r="AP444" s="0" t="n">
        <v>1</v>
      </c>
      <c r="AQ444" s="0" t="n">
        <v>0</v>
      </c>
      <c r="AR444" s="0" t="n">
        <v>0</v>
      </c>
      <c r="AS444" s="0" t="inlineStr"/>
      <c r="AT444" s="0" t="n">
        <v>2</v>
      </c>
      <c r="AU444" s="0" t="inlineStr"/>
      <c r="AV444" s="0" t="n">
        <v>0</v>
      </c>
      <c r="AW444" s="0" t="n">
        <v>2</v>
      </c>
      <c r="AX444" s="0" t="n">
        <v>78850464</v>
      </c>
      <c r="AY444" s="0" t="n">
        <v>1</v>
      </c>
      <c r="AZ444" s="0" t="n">
        <v>0</v>
      </c>
      <c r="BA444" s="0" t="n">
        <v>438</v>
      </c>
      <c r="BB444" s="0" t="n">
        <v>0</v>
      </c>
      <c r="BC444" s="0" t="n">
        <v>0</v>
      </c>
      <c r="BD444" s="0" t="n">
        <v>0</v>
      </c>
      <c r="BE444" s="0" t="n">
        <v>0</v>
      </c>
      <c r="BF444" s="0" t="n">
        <v>0</v>
      </c>
      <c r="BG444" s="0" t="n">
        <v>0</v>
      </c>
      <c r="BH444" s="0" t="n">
        <v>0</v>
      </c>
      <c r="BI444" s="0" t="n">
        <v>0</v>
      </c>
      <c r="BJ444" s="0" t="n">
        <v>0</v>
      </c>
      <c r="BK444" s="0" t="n">
        <v>0</v>
      </c>
      <c r="BL444" s="0" t="n">
        <v>0</v>
      </c>
      <c r="BM444" s="0" t="n">
        <v>0</v>
      </c>
      <c r="BN444" s="0" t="n">
        <v>0</v>
      </c>
      <c r="BO444" s="0" t="n">
        <v>0</v>
      </c>
      <c r="BP444" s="0" t="n">
        <v>0</v>
      </c>
      <c r="BQ444" s="0" t="n">
        <v>0</v>
      </c>
      <c r="BR444" s="0" t="n">
        <v>0</v>
      </c>
      <c r="BS444" s="0" t="n">
        <v>0</v>
      </c>
      <c r="BT444" s="0" t="n">
        <v>0</v>
      </c>
      <c r="BU444" s="0" t="n">
        <v>0</v>
      </c>
      <c r="BV444" s="0" t="n">
        <v>0</v>
      </c>
      <c r="BW444" s="0" t="n">
        <v>0</v>
      </c>
      <c r="CV444" s="0" t="n">
        <v>0</v>
      </c>
      <c r="CW444" s="0" t="n">
        <v>0</v>
      </c>
      <c r="CX444" s="0">
        <f>ROUND(Y444*Source!I1128,7)</f>
        <v/>
      </c>
      <c r="CY444" s="0">
        <f>AA444</f>
        <v/>
      </c>
      <c r="CZ444" s="0">
        <f>AE444</f>
        <v/>
      </c>
      <c r="DA444" s="0">
        <f>AI444</f>
        <v/>
      </c>
      <c r="DB444" s="0">
        <f>ROUND(ROUND(AT444*CZ444,2),2)</f>
        <v/>
      </c>
      <c r="DC444" s="0">
        <f>ROUND(ROUND(AT444*AG444,2),2)</f>
        <v/>
      </c>
      <c r="DD444" s="0" t="inlineStr"/>
      <c r="DE444" s="0" t="inlineStr"/>
      <c r="DF444" s="0">
        <f>ROUND(ROUND(AE444*AI444,0)*CX444,0)</f>
        <v/>
      </c>
      <c r="DG444" s="0">
        <f>ROUND(ROUND(AF444,0)*CX444,0)</f>
        <v/>
      </c>
      <c r="DH444" s="0">
        <f>ROUND(ROUND(AG444,0)*CX444,0)</f>
        <v/>
      </c>
      <c r="DI444" s="0">
        <f>ROUND(ROUND(AH444,0)*CX444,0)</f>
        <v/>
      </c>
      <c r="DJ444" s="0">
        <f>DF444</f>
        <v/>
      </c>
      <c r="DK444" s="0" t="n">
        <v>0</v>
      </c>
      <c r="DL444" s="0" t="inlineStr"/>
      <c r="DM444" s="0" t="n">
        <v>0</v>
      </c>
      <c r="DN444" s="0" t="inlineStr"/>
      <c r="DO444" s="0" t="n">
        <v>0</v>
      </c>
    </row>
    <row r="445">
      <c r="A445" s="0">
        <f>ROW(Source!A1128)</f>
        <v/>
      </c>
      <c r="B445" s="0" t="n">
        <v>78845955</v>
      </c>
      <c r="C445" s="0" t="n">
        <v>78850455</v>
      </c>
      <c r="D445" s="0" t="n">
        <v>29114240</v>
      </c>
      <c r="E445" s="0" t="n">
        <v>1</v>
      </c>
      <c r="F445" s="0" t="n">
        <v>1</v>
      </c>
      <c r="G445" s="0" t="n">
        <v>1</v>
      </c>
      <c r="H445" s="0" t="n">
        <v>3</v>
      </c>
      <c r="I445" s="0" t="inlineStr">
        <is>
          <t>101-2576</t>
        </is>
      </c>
      <c r="J445" s="0" t="inlineStr">
        <is>
          <t>ТССЦ Московской обл., 101-2576, приказ Минстроя России №675/пр от 28.02.2017 № 254/пр</t>
        </is>
      </c>
      <c r="K445" s="0" t="inlineStr">
        <is>
          <t>Болты с гайками и шайбами для санитарно-технических работ диаметром 16 мм</t>
        </is>
      </c>
      <c r="L445" s="0" t="n">
        <v>1348</v>
      </c>
      <c r="N445" s="0" t="n">
        <v>1009</v>
      </c>
      <c r="O445" s="0" t="inlineStr">
        <is>
          <t>т</t>
        </is>
      </c>
      <c r="P445" s="0" t="inlineStr">
        <is>
          <t>т</t>
        </is>
      </c>
      <c r="Q445" s="0" t="n">
        <v>1000</v>
      </c>
      <c r="W445" s="0" t="n">
        <v>0</v>
      </c>
      <c r="X445" s="0" t="n">
        <v>-1701539228</v>
      </c>
      <c r="Y445" s="0">
        <f>AT445</f>
        <v/>
      </c>
      <c r="AA445" s="0" t="n">
        <v>145037.4</v>
      </c>
      <c r="AB445" s="0" t="n">
        <v>0</v>
      </c>
      <c r="AC445" s="0" t="n">
        <v>0</v>
      </c>
      <c r="AD445" s="0" t="n">
        <v>0</v>
      </c>
      <c r="AE445" s="0" t="n">
        <v>14830</v>
      </c>
      <c r="AF445" s="0" t="n">
        <v>0</v>
      </c>
      <c r="AG445" s="0" t="n">
        <v>0</v>
      </c>
      <c r="AH445" s="0" t="n">
        <v>0</v>
      </c>
      <c r="AI445" s="0" t="n">
        <v>9.779999999999999</v>
      </c>
      <c r="AJ445" s="0" t="n">
        <v>1</v>
      </c>
      <c r="AK445" s="0" t="n">
        <v>1</v>
      </c>
      <c r="AL445" s="0" t="n">
        <v>1</v>
      </c>
      <c r="AM445" s="0" t="n">
        <v>2</v>
      </c>
      <c r="AN445" s="0" t="n">
        <v>0</v>
      </c>
      <c r="AO445" s="0" t="n">
        <v>1</v>
      </c>
      <c r="AP445" s="0" t="n">
        <v>1</v>
      </c>
      <c r="AQ445" s="0" t="n">
        <v>0</v>
      </c>
      <c r="AR445" s="0" t="n">
        <v>0</v>
      </c>
      <c r="AS445" s="0" t="inlineStr"/>
      <c r="AT445" s="0" t="n">
        <v>0.005</v>
      </c>
      <c r="AU445" s="0" t="inlineStr"/>
      <c r="AV445" s="0" t="n">
        <v>0</v>
      </c>
      <c r="AW445" s="0" t="n">
        <v>2</v>
      </c>
      <c r="AX445" s="0" t="n">
        <v>78850465</v>
      </c>
      <c r="AY445" s="0" t="n">
        <v>1</v>
      </c>
      <c r="AZ445" s="0" t="n">
        <v>0</v>
      </c>
      <c r="BA445" s="0" t="n">
        <v>439</v>
      </c>
      <c r="BB445" s="0" t="n">
        <v>0</v>
      </c>
      <c r="BC445" s="0" t="n">
        <v>0</v>
      </c>
      <c r="BD445" s="0" t="n">
        <v>0</v>
      </c>
      <c r="BE445" s="0" t="n">
        <v>0</v>
      </c>
      <c r="BF445" s="0" t="n">
        <v>0</v>
      </c>
      <c r="BG445" s="0" t="n">
        <v>0</v>
      </c>
      <c r="BH445" s="0" t="n">
        <v>0</v>
      </c>
      <c r="BI445" s="0" t="n">
        <v>0</v>
      </c>
      <c r="BJ445" s="0" t="n">
        <v>0</v>
      </c>
      <c r="BK445" s="0" t="n">
        <v>0</v>
      </c>
      <c r="BL445" s="0" t="n">
        <v>0</v>
      </c>
      <c r="BM445" s="0" t="n">
        <v>0</v>
      </c>
      <c r="BN445" s="0" t="n">
        <v>0</v>
      </c>
      <c r="BO445" s="0" t="n">
        <v>0</v>
      </c>
      <c r="BP445" s="0" t="n">
        <v>0</v>
      </c>
      <c r="BQ445" s="0" t="n">
        <v>0</v>
      </c>
      <c r="BR445" s="0" t="n">
        <v>0</v>
      </c>
      <c r="BS445" s="0" t="n">
        <v>0</v>
      </c>
      <c r="BT445" s="0" t="n">
        <v>0</v>
      </c>
      <c r="BU445" s="0" t="n">
        <v>0</v>
      </c>
      <c r="BV445" s="0" t="n">
        <v>0</v>
      </c>
      <c r="BW445" s="0" t="n">
        <v>0</v>
      </c>
      <c r="CV445" s="0" t="n">
        <v>0</v>
      </c>
      <c r="CW445" s="0" t="n">
        <v>0</v>
      </c>
      <c r="CX445" s="0">
        <f>ROUND(Y445*Source!I1128,7)</f>
        <v/>
      </c>
      <c r="CY445" s="0">
        <f>AA445</f>
        <v/>
      </c>
      <c r="CZ445" s="0">
        <f>AE445</f>
        <v/>
      </c>
      <c r="DA445" s="0">
        <f>AI445</f>
        <v/>
      </c>
      <c r="DB445" s="0">
        <f>ROUND(ROUND(AT445*CZ445,2),2)</f>
        <v/>
      </c>
      <c r="DC445" s="0">
        <f>ROUND(ROUND(AT445*AG445,2),2)</f>
        <v/>
      </c>
      <c r="DD445" s="0" t="inlineStr"/>
      <c r="DE445" s="0" t="inlineStr"/>
      <c r="DF445" s="0">
        <f>ROUND(ROUND(AE445*AI445,0)*CX445,0)</f>
        <v/>
      </c>
      <c r="DG445" s="0">
        <f>ROUND(ROUND(AF445,0)*CX445,0)</f>
        <v/>
      </c>
      <c r="DH445" s="0">
        <f>ROUND(ROUND(AG445,0)*CX445,0)</f>
        <v/>
      </c>
      <c r="DI445" s="0">
        <f>ROUND(ROUND(AH445,0)*CX445,0)</f>
        <v/>
      </c>
      <c r="DJ445" s="0">
        <f>DF445</f>
        <v/>
      </c>
      <c r="DK445" s="0" t="n">
        <v>0</v>
      </c>
      <c r="DL445" s="0" t="inlineStr"/>
      <c r="DM445" s="0" t="n">
        <v>0</v>
      </c>
      <c r="DN445" s="0" t="inlineStr"/>
      <c r="DO445" s="0" t="n">
        <v>0</v>
      </c>
    </row>
    <row r="446">
      <c r="A446" s="0">
        <f>ROW(Source!A1128)</f>
        <v/>
      </c>
      <c r="B446" s="0" t="n">
        <v>78845955</v>
      </c>
      <c r="C446" s="0" t="n">
        <v>78850455</v>
      </c>
      <c r="D446" s="0" t="n">
        <v>29150040</v>
      </c>
      <c r="E446" s="0" t="n">
        <v>1</v>
      </c>
      <c r="F446" s="0" t="n">
        <v>1</v>
      </c>
      <c r="G446" s="0" t="n">
        <v>1</v>
      </c>
      <c r="H446" s="0" t="n">
        <v>3</v>
      </c>
      <c r="I446" s="0" t="inlineStr">
        <is>
          <t>411-0001</t>
        </is>
      </c>
      <c r="J446" s="0" t="inlineStr">
        <is>
          <t>ТССЦ Московской обл., 411-0001, приказ Минстроя России №675/пр от 28.02.2017 № 257/пр</t>
        </is>
      </c>
      <c r="K446" s="0" t="inlineStr">
        <is>
          <t>Вода</t>
        </is>
      </c>
      <c r="L446" s="0" t="n">
        <v>1339</v>
      </c>
      <c r="N446" s="0" t="n">
        <v>1007</v>
      </c>
      <c r="O446" s="0" t="inlineStr">
        <is>
          <t>м3</t>
        </is>
      </c>
      <c r="P446" s="0" t="inlineStr">
        <is>
          <t>м3</t>
        </is>
      </c>
      <c r="Q446" s="0" t="n">
        <v>1</v>
      </c>
      <c r="W446" s="0" t="n">
        <v>0</v>
      </c>
      <c r="X446" s="0" t="n">
        <v>619799737</v>
      </c>
      <c r="Y446" s="0">
        <f>AT446</f>
        <v/>
      </c>
      <c r="AA446" s="0" t="n">
        <v>31.28</v>
      </c>
      <c r="AB446" s="0" t="n">
        <v>0</v>
      </c>
      <c r="AC446" s="0" t="n">
        <v>0</v>
      </c>
      <c r="AD446" s="0" t="n">
        <v>0</v>
      </c>
      <c r="AE446" s="0" t="n">
        <v>2.44</v>
      </c>
      <c r="AF446" s="0" t="n">
        <v>0</v>
      </c>
      <c r="AG446" s="0" t="n">
        <v>0</v>
      </c>
      <c r="AH446" s="0" t="n">
        <v>0</v>
      </c>
      <c r="AI446" s="0" t="n">
        <v>12.82</v>
      </c>
      <c r="AJ446" s="0" t="n">
        <v>1</v>
      </c>
      <c r="AK446" s="0" t="n">
        <v>1</v>
      </c>
      <c r="AL446" s="0" t="n">
        <v>1</v>
      </c>
      <c r="AM446" s="0" t="n">
        <v>2</v>
      </c>
      <c r="AN446" s="0" t="n">
        <v>0</v>
      </c>
      <c r="AO446" s="0" t="n">
        <v>1</v>
      </c>
      <c r="AP446" s="0" t="n">
        <v>1</v>
      </c>
      <c r="AQ446" s="0" t="n">
        <v>0</v>
      </c>
      <c r="AR446" s="0" t="n">
        <v>0</v>
      </c>
      <c r="AS446" s="0" t="inlineStr"/>
      <c r="AT446" s="0" t="n">
        <v>7.8</v>
      </c>
      <c r="AU446" s="0" t="inlineStr"/>
      <c r="AV446" s="0" t="n">
        <v>0</v>
      </c>
      <c r="AW446" s="0" t="n">
        <v>2</v>
      </c>
      <c r="AX446" s="0" t="n">
        <v>78850466</v>
      </c>
      <c r="AY446" s="0" t="n">
        <v>1</v>
      </c>
      <c r="AZ446" s="0" t="n">
        <v>0</v>
      </c>
      <c r="BA446" s="0" t="n">
        <v>440</v>
      </c>
      <c r="BB446" s="0" t="n">
        <v>0</v>
      </c>
      <c r="BC446" s="0" t="n">
        <v>0</v>
      </c>
      <c r="BD446" s="0" t="n">
        <v>0</v>
      </c>
      <c r="BE446" s="0" t="n">
        <v>0</v>
      </c>
      <c r="BF446" s="0" t="n">
        <v>0</v>
      </c>
      <c r="BG446" s="0" t="n">
        <v>0</v>
      </c>
      <c r="BH446" s="0" t="n">
        <v>0</v>
      </c>
      <c r="BI446" s="0" t="n">
        <v>0</v>
      </c>
      <c r="BJ446" s="0" t="n">
        <v>0</v>
      </c>
      <c r="BK446" s="0" t="n">
        <v>0</v>
      </c>
      <c r="BL446" s="0" t="n">
        <v>0</v>
      </c>
      <c r="BM446" s="0" t="n">
        <v>0</v>
      </c>
      <c r="BN446" s="0" t="n">
        <v>0</v>
      </c>
      <c r="BO446" s="0" t="n">
        <v>0</v>
      </c>
      <c r="BP446" s="0" t="n">
        <v>0</v>
      </c>
      <c r="BQ446" s="0" t="n">
        <v>0</v>
      </c>
      <c r="BR446" s="0" t="n">
        <v>0</v>
      </c>
      <c r="BS446" s="0" t="n">
        <v>0</v>
      </c>
      <c r="BT446" s="0" t="n">
        <v>0</v>
      </c>
      <c r="BU446" s="0" t="n">
        <v>0</v>
      </c>
      <c r="BV446" s="0" t="n">
        <v>0</v>
      </c>
      <c r="BW446" s="0" t="n">
        <v>0</v>
      </c>
      <c r="CV446" s="0" t="n">
        <v>0</v>
      </c>
      <c r="CW446" s="0" t="n">
        <v>0</v>
      </c>
      <c r="CX446" s="0">
        <f>ROUND(Y446*Source!I1128,7)</f>
        <v/>
      </c>
      <c r="CY446" s="0">
        <f>AA446</f>
        <v/>
      </c>
      <c r="CZ446" s="0">
        <f>AE446</f>
        <v/>
      </c>
      <c r="DA446" s="0">
        <f>AI446</f>
        <v/>
      </c>
      <c r="DB446" s="0">
        <f>ROUND(ROUND(AT446*CZ446,2),2)</f>
        <v/>
      </c>
      <c r="DC446" s="0">
        <f>ROUND(ROUND(AT446*AG446,2),2)</f>
        <v/>
      </c>
      <c r="DD446" s="0" t="inlineStr"/>
      <c r="DE446" s="0" t="inlineStr"/>
      <c r="DF446" s="0">
        <f>ROUND(ROUND(AE446*AI446,0)*CX446,0)</f>
        <v/>
      </c>
      <c r="DG446" s="0">
        <f>ROUND(ROUND(AF446,0)*CX446,0)</f>
        <v/>
      </c>
      <c r="DH446" s="0">
        <f>ROUND(ROUND(AG446,0)*CX446,0)</f>
        <v/>
      </c>
      <c r="DI446" s="0">
        <f>ROUND(ROUND(AH446,0)*CX446,0)</f>
        <v/>
      </c>
      <c r="DJ446" s="0">
        <f>DF446</f>
        <v/>
      </c>
      <c r="DK446" s="0" t="n">
        <v>0</v>
      </c>
      <c r="DL446" s="0" t="inlineStr"/>
      <c r="DM446" s="0" t="n">
        <v>0</v>
      </c>
      <c r="DN446" s="0" t="inlineStr"/>
      <c r="DO446" s="0" t="n">
        <v>0</v>
      </c>
    </row>
    <row r="447">
      <c r="A447" s="0">
        <f>ROW(Source!A1128)</f>
        <v/>
      </c>
      <c r="B447" s="0" t="n">
        <v>78845955</v>
      </c>
      <c r="C447" s="0" t="n">
        <v>78850455</v>
      </c>
      <c r="D447" s="0" t="n">
        <v>0</v>
      </c>
      <c r="E447" s="0" t="n">
        <v>1</v>
      </c>
      <c r="F447" s="0" t="n">
        <v>1</v>
      </c>
      <c r="G447" s="0" t="n">
        <v>1</v>
      </c>
      <c r="H447" s="0" t="n">
        <v>3</v>
      </c>
      <c r="I447" s="0" t="inlineStr">
        <is>
          <t>Цена поставщика</t>
        </is>
      </c>
      <c r="J447" s="0" t="inlineStr"/>
      <c r="K447" s="0" t="inlineStr">
        <is>
          <t>Прочистка КРОТ</t>
        </is>
      </c>
      <c r="L447" s="0" t="n">
        <v>1296</v>
      </c>
      <c r="N447" s="0" t="n">
        <v>1002</v>
      </c>
      <c r="O447" s="0" t="inlineStr">
        <is>
          <t>л</t>
        </is>
      </c>
      <c r="P447" s="0" t="inlineStr">
        <is>
          <t>л</t>
        </is>
      </c>
      <c r="Q447" s="0" t="n">
        <v>1</v>
      </c>
      <c r="W447" s="0" t="n">
        <v>0</v>
      </c>
      <c r="X447" s="0" t="n">
        <v>-1978592410</v>
      </c>
      <c r="Y447" s="0">
        <f>AT447</f>
        <v/>
      </c>
      <c r="AA447" s="0" t="n">
        <v>384.43</v>
      </c>
      <c r="AB447" s="0" t="n">
        <v>0</v>
      </c>
      <c r="AC447" s="0" t="n">
        <v>0</v>
      </c>
      <c r="AD447" s="0" t="n">
        <v>0</v>
      </c>
      <c r="AE447" s="0" t="n">
        <v>384.43</v>
      </c>
      <c r="AF447" s="0" t="n">
        <v>0</v>
      </c>
      <c r="AG447" s="0" t="n">
        <v>0</v>
      </c>
      <c r="AH447" s="0" t="n">
        <v>0</v>
      </c>
      <c r="AI447" s="0" t="n">
        <v>1</v>
      </c>
      <c r="AJ447" s="0" t="n">
        <v>1</v>
      </c>
      <c r="AK447" s="0" t="n">
        <v>1</v>
      </c>
      <c r="AL447" s="0" t="n">
        <v>1</v>
      </c>
      <c r="AM447" s="0" t="n">
        <v>0</v>
      </c>
      <c r="AN447" s="0" t="n">
        <v>0</v>
      </c>
      <c r="AO447" s="0" t="n">
        <v>0</v>
      </c>
      <c r="AP447" s="0" t="n">
        <v>1</v>
      </c>
      <c r="AQ447" s="0" t="n">
        <v>0</v>
      </c>
      <c r="AR447" s="0" t="n">
        <v>0</v>
      </c>
      <c r="AS447" s="0" t="inlineStr"/>
      <c r="AT447" s="0" t="n">
        <v>8.3333333</v>
      </c>
      <c r="AU447" s="0" t="inlineStr"/>
      <c r="AV447" s="0" t="n">
        <v>0</v>
      </c>
      <c r="AW447" s="0" t="n">
        <v>1</v>
      </c>
      <c r="AX447" s="0" t="n">
        <v>-1</v>
      </c>
      <c r="AY447" s="0" t="n">
        <v>0</v>
      </c>
      <c r="AZ447" s="0" t="n">
        <v>0</v>
      </c>
      <c r="BA447" s="0" t="inlineStr"/>
      <c r="BB447" s="0" t="n">
        <v>0</v>
      </c>
      <c r="BC447" s="0" t="n">
        <v>0</v>
      </c>
      <c r="BD447" s="0" t="n">
        <v>0</v>
      </c>
      <c r="BE447" s="0" t="n">
        <v>0</v>
      </c>
      <c r="BF447" s="0" t="n">
        <v>0</v>
      </c>
      <c r="BG447" s="0" t="n">
        <v>0</v>
      </c>
      <c r="BH447" s="0" t="n">
        <v>0</v>
      </c>
      <c r="BI447" s="0" t="n">
        <v>0</v>
      </c>
      <c r="BJ447" s="0" t="n">
        <v>0</v>
      </c>
      <c r="BK447" s="0" t="n">
        <v>0</v>
      </c>
      <c r="BL447" s="0" t="n">
        <v>0</v>
      </c>
      <c r="BM447" s="0" t="n">
        <v>0</v>
      </c>
      <c r="BN447" s="0" t="n">
        <v>0</v>
      </c>
      <c r="BO447" s="0" t="n">
        <v>0</v>
      </c>
      <c r="BP447" s="0" t="n">
        <v>0</v>
      </c>
      <c r="BQ447" s="0" t="n">
        <v>0</v>
      </c>
      <c r="BR447" s="0" t="n">
        <v>0</v>
      </c>
      <c r="BS447" s="0" t="n">
        <v>0</v>
      </c>
      <c r="BT447" s="0" t="n">
        <v>0</v>
      </c>
      <c r="BU447" s="0" t="n">
        <v>0</v>
      </c>
      <c r="BV447" s="0" t="n">
        <v>0</v>
      </c>
      <c r="BW447" s="0" t="n">
        <v>0</v>
      </c>
      <c r="CV447" s="0" t="n">
        <v>0</v>
      </c>
      <c r="CW447" s="0" t="n">
        <v>0</v>
      </c>
      <c r="CX447" s="0">
        <f>ROUND(Y447*Source!I1128,7)</f>
        <v/>
      </c>
      <c r="CY447" s="0">
        <f>AA447</f>
        <v/>
      </c>
      <c r="CZ447" s="0">
        <f>AE447</f>
        <v/>
      </c>
      <c r="DA447" s="0">
        <f>AI447</f>
        <v/>
      </c>
      <c r="DB447" s="0">
        <f>ROUND(ROUND(AT447*CZ447,2),2)</f>
        <v/>
      </c>
      <c r="DC447" s="0">
        <f>ROUND(ROUND(AT447*AG447,2),2)</f>
        <v/>
      </c>
      <c r="DD447" s="0" t="inlineStr"/>
      <c r="DE447" s="0" t="inlineStr"/>
      <c r="DF447" s="0">
        <f>ROUND(ROUND(AE447,0)*CX447,0)</f>
        <v/>
      </c>
      <c r="DG447" s="0">
        <f>ROUND(ROUND(AF447,0)*CX447,0)</f>
        <v/>
      </c>
      <c r="DH447" s="0">
        <f>ROUND(ROUND(AG447,0)*CX447,0)</f>
        <v/>
      </c>
      <c r="DI447" s="0">
        <f>ROUND(ROUND(AH447,0)*CX447,0)</f>
        <v/>
      </c>
      <c r="DJ447" s="0">
        <f>DF447</f>
        <v/>
      </c>
      <c r="DK447" s="0" t="n">
        <v>0</v>
      </c>
      <c r="DL447" s="0" t="inlineStr"/>
      <c r="DM447" s="0" t="n">
        <v>0</v>
      </c>
      <c r="DN447" s="0" t="inlineStr"/>
      <c r="DO447" s="0" t="n">
        <v>0</v>
      </c>
    </row>
    <row r="448">
      <c r="A448" s="0">
        <f>ROW(Source!A1130)</f>
        <v/>
      </c>
      <c r="B448" s="0" t="n">
        <v>78845955</v>
      </c>
      <c r="C448" s="0" t="n">
        <v>78848699</v>
      </c>
      <c r="D448" s="0" t="n">
        <v>18409850</v>
      </c>
      <c r="E448" s="0" t="n">
        <v>1</v>
      </c>
      <c r="F448" s="0" t="n">
        <v>1</v>
      </c>
      <c r="G448" s="0" t="n">
        <v>1</v>
      </c>
      <c r="H448" s="0" t="n">
        <v>1</v>
      </c>
      <c r="I448" s="0" t="inlineStr">
        <is>
          <t>1-1035-90</t>
        </is>
      </c>
      <c r="J448" s="0" t="inlineStr"/>
      <c r="K448" s="0" t="inlineStr">
        <is>
          <t>Рабочий строитель среднего разряда 3,5</t>
        </is>
      </c>
      <c r="L448" s="0" t="n">
        <v>1369</v>
      </c>
      <c r="N448" s="0" t="n">
        <v>1013</v>
      </c>
      <c r="O448" s="0" t="inlineStr">
        <is>
          <t>чел.-ч</t>
        </is>
      </c>
      <c r="P448" s="0" t="inlineStr">
        <is>
          <t>чел.-ч</t>
        </is>
      </c>
      <c r="Q448" s="0" t="n">
        <v>1</v>
      </c>
      <c r="W448" s="0" t="n">
        <v>0</v>
      </c>
      <c r="X448" s="0" t="n">
        <v>855544366</v>
      </c>
      <c r="Y448" s="0">
        <f>AT448</f>
        <v/>
      </c>
      <c r="AA448" s="0" t="n">
        <v>0</v>
      </c>
      <c r="AB448" s="0" t="n">
        <v>0</v>
      </c>
      <c r="AC448" s="0" t="n">
        <v>0</v>
      </c>
      <c r="AD448" s="0" t="n">
        <v>9.07</v>
      </c>
      <c r="AE448" s="0" t="n">
        <v>0</v>
      </c>
      <c r="AF448" s="0" t="n">
        <v>0</v>
      </c>
      <c r="AG448" s="0" t="n">
        <v>0</v>
      </c>
      <c r="AH448" s="0" t="n">
        <v>9.07</v>
      </c>
      <c r="AI448" s="0" t="n">
        <v>1</v>
      </c>
      <c r="AJ448" s="0" t="n">
        <v>1</v>
      </c>
      <c r="AK448" s="0" t="n">
        <v>1</v>
      </c>
      <c r="AL448" s="0" t="n">
        <v>1</v>
      </c>
      <c r="AM448" s="0" t="n">
        <v>-2</v>
      </c>
      <c r="AN448" s="0" t="n">
        <v>0</v>
      </c>
      <c r="AO448" s="0" t="n">
        <v>1</v>
      </c>
      <c r="AP448" s="0" t="n">
        <v>0</v>
      </c>
      <c r="AQ448" s="0" t="n">
        <v>0</v>
      </c>
      <c r="AR448" s="0" t="n">
        <v>0</v>
      </c>
      <c r="AS448" s="0" t="inlineStr"/>
      <c r="AT448" s="0" t="n">
        <v>308</v>
      </c>
      <c r="AU448" s="0" t="inlineStr"/>
      <c r="AV448" s="0" t="n">
        <v>1</v>
      </c>
      <c r="AW448" s="0" t="n">
        <v>2</v>
      </c>
      <c r="AX448" s="0" t="n">
        <v>78848700</v>
      </c>
      <c r="AY448" s="0" t="n">
        <v>1</v>
      </c>
      <c r="AZ448" s="0" t="n">
        <v>0</v>
      </c>
      <c r="BA448" s="0" t="n">
        <v>441</v>
      </c>
      <c r="BB448" s="0" t="n">
        <v>0</v>
      </c>
      <c r="BC448" s="0" t="n">
        <v>0</v>
      </c>
      <c r="BD448" s="0" t="n">
        <v>0</v>
      </c>
      <c r="BE448" s="0" t="n">
        <v>0</v>
      </c>
      <c r="BF448" s="0" t="n">
        <v>0</v>
      </c>
      <c r="BG448" s="0" t="n">
        <v>0</v>
      </c>
      <c r="BH448" s="0" t="n">
        <v>0</v>
      </c>
      <c r="BI448" s="0" t="n">
        <v>0</v>
      </c>
      <c r="BJ448" s="0" t="n">
        <v>0</v>
      </c>
      <c r="BK448" s="0" t="n">
        <v>0</v>
      </c>
      <c r="BL448" s="0" t="n">
        <v>0</v>
      </c>
      <c r="BM448" s="0" t="n">
        <v>0</v>
      </c>
      <c r="BN448" s="0" t="n">
        <v>0</v>
      </c>
      <c r="BO448" s="0" t="n">
        <v>0</v>
      </c>
      <c r="BP448" s="0" t="n">
        <v>0</v>
      </c>
      <c r="BQ448" s="0" t="n">
        <v>0</v>
      </c>
      <c r="BR448" s="0" t="n">
        <v>0</v>
      </c>
      <c r="BS448" s="0" t="n">
        <v>0</v>
      </c>
      <c r="BT448" s="0" t="n">
        <v>0</v>
      </c>
      <c r="BU448" s="0" t="n">
        <v>0</v>
      </c>
      <c r="BV448" s="0" t="n">
        <v>0</v>
      </c>
      <c r="BW448" s="0" t="n">
        <v>0</v>
      </c>
      <c r="CU448" s="0">
        <f>ROUND(AT448*Source!I1130*AH448*AL448,0)</f>
        <v/>
      </c>
      <c r="CV448" s="0">
        <f>ROUND(Y448*Source!I1130,7)</f>
        <v/>
      </c>
      <c r="CW448" s="0" t="n">
        <v>0</v>
      </c>
      <c r="CX448" s="0">
        <f>ROUND(Y448*Source!I1130,7)</f>
        <v/>
      </c>
      <c r="CY448" s="0">
        <f>AD448</f>
        <v/>
      </c>
      <c r="CZ448" s="0">
        <f>AH448</f>
        <v/>
      </c>
      <c r="DA448" s="0">
        <f>AL448</f>
        <v/>
      </c>
      <c r="DB448" s="0">
        <f>ROUND(ROUND(AT448*CZ448,2),2)</f>
        <v/>
      </c>
      <c r="DC448" s="0">
        <f>ROUND(ROUND(AT448*AG448,2),2)</f>
        <v/>
      </c>
      <c r="DD448" s="0" t="inlineStr"/>
      <c r="DE448" s="0" t="inlineStr"/>
      <c r="DF448" s="0">
        <f>ROUND(ROUND(AE448,0)*CX448,0)</f>
        <v/>
      </c>
      <c r="DG448" s="0">
        <f>ROUND(ROUND(AF448,0)*CX448,0)</f>
        <v/>
      </c>
      <c r="DH448" s="0">
        <f>ROUND(ROUND(AG448,0)*CX448,0)</f>
        <v/>
      </c>
      <c r="DI448" s="0">
        <f>ROUND(ROUND(AH448,0)*CX448,0)</f>
        <v/>
      </c>
      <c r="DJ448" s="0">
        <f>DI448</f>
        <v/>
      </c>
      <c r="DK448" s="0" t="n">
        <v>0</v>
      </c>
      <c r="DL448" s="0" t="inlineStr"/>
      <c r="DM448" s="0" t="n">
        <v>0</v>
      </c>
      <c r="DN448" s="0" t="inlineStr"/>
      <c r="DO448" s="0" t="n">
        <v>0</v>
      </c>
    </row>
    <row r="449">
      <c r="A449" s="0">
        <f>ROW(Source!A1130)</f>
        <v/>
      </c>
      <c r="B449" s="0" t="n">
        <v>78845955</v>
      </c>
      <c r="C449" s="0" t="n">
        <v>78848699</v>
      </c>
      <c r="D449" s="0" t="n">
        <v>29174913</v>
      </c>
      <c r="E449" s="0" t="n">
        <v>1</v>
      </c>
      <c r="F449" s="0" t="n">
        <v>1</v>
      </c>
      <c r="G449" s="0" t="n">
        <v>1</v>
      </c>
      <c r="H449" s="0" t="n">
        <v>2</v>
      </c>
      <c r="I449" s="0" t="inlineStr">
        <is>
          <t>400001</t>
        </is>
      </c>
      <c r="J449" s="0" t="inlineStr">
        <is>
          <t>ТСЭМ Московской обл., 400001, приказ Минстроя России №675/пр от 28.02.2017 № 264/пр</t>
        </is>
      </c>
      <c r="K449" s="0" t="inlineStr">
        <is>
          <t>Автомобили бортовые, грузоподъемность до 5 т</t>
        </is>
      </c>
      <c r="L449" s="0" t="n">
        <v>1368</v>
      </c>
      <c r="N449" s="0" t="n">
        <v>1011</v>
      </c>
      <c r="O449" s="0" t="inlineStr">
        <is>
          <t>маш.-ч</t>
        </is>
      </c>
      <c r="P449" s="0" t="inlineStr">
        <is>
          <t>маш.-ч</t>
        </is>
      </c>
      <c r="Q449" s="0" t="n">
        <v>1</v>
      </c>
      <c r="W449" s="0" t="n">
        <v>0</v>
      </c>
      <c r="X449" s="0" t="n">
        <v>1230759911</v>
      </c>
      <c r="Y449" s="0">
        <f>AT449</f>
        <v/>
      </c>
      <c r="AA449" s="0" t="n">
        <v>0</v>
      </c>
      <c r="AB449" s="0" t="n">
        <v>2177.51</v>
      </c>
      <c r="AC449" s="0" t="n">
        <v>606.1</v>
      </c>
      <c r="AD449" s="0" t="n">
        <v>0</v>
      </c>
      <c r="AE449" s="0" t="n">
        <v>0</v>
      </c>
      <c r="AF449" s="0" t="n">
        <v>87.17</v>
      </c>
      <c r="AG449" s="0" t="n">
        <v>11.6</v>
      </c>
      <c r="AH449" s="0" t="n">
        <v>0</v>
      </c>
      <c r="AI449" s="0" t="n">
        <v>1</v>
      </c>
      <c r="AJ449" s="0" t="n">
        <v>24.98</v>
      </c>
      <c r="AK449" s="0" t="n">
        <v>52.25</v>
      </c>
      <c r="AL449" s="0" t="n">
        <v>1</v>
      </c>
      <c r="AM449" s="0" t="n">
        <v>2</v>
      </c>
      <c r="AN449" s="0" t="n">
        <v>0</v>
      </c>
      <c r="AO449" s="0" t="n">
        <v>1</v>
      </c>
      <c r="AP449" s="0" t="n">
        <v>0</v>
      </c>
      <c r="AQ449" s="0" t="n">
        <v>0</v>
      </c>
      <c r="AR449" s="0" t="n">
        <v>0</v>
      </c>
      <c r="AS449" s="0" t="inlineStr"/>
      <c r="AT449" s="0" t="n">
        <v>1.6</v>
      </c>
      <c r="AU449" s="0" t="inlineStr"/>
      <c r="AV449" s="0" t="n">
        <v>0</v>
      </c>
      <c r="AW449" s="0" t="n">
        <v>2</v>
      </c>
      <c r="AX449" s="0" t="n">
        <v>78848701</v>
      </c>
      <c r="AY449" s="0" t="n">
        <v>1</v>
      </c>
      <c r="AZ449" s="0" t="n">
        <v>0</v>
      </c>
      <c r="BA449" s="0" t="n">
        <v>442</v>
      </c>
      <c r="BB449" s="0" t="n">
        <v>0</v>
      </c>
      <c r="BC449" s="0" t="n">
        <v>0</v>
      </c>
      <c r="BD449" s="0" t="n">
        <v>0</v>
      </c>
      <c r="BE449" s="0" t="n">
        <v>0</v>
      </c>
      <c r="BF449" s="0" t="n">
        <v>0</v>
      </c>
      <c r="BG449" s="0" t="n">
        <v>0</v>
      </c>
      <c r="BH449" s="0" t="n">
        <v>0</v>
      </c>
      <c r="BI449" s="0" t="n">
        <v>0</v>
      </c>
      <c r="BJ449" s="0" t="n">
        <v>0</v>
      </c>
      <c r="BK449" s="0" t="n">
        <v>0</v>
      </c>
      <c r="BL449" s="0" t="n">
        <v>0</v>
      </c>
      <c r="BM449" s="0" t="n">
        <v>0</v>
      </c>
      <c r="BN449" s="0" t="n">
        <v>0</v>
      </c>
      <c r="BO449" s="0" t="n">
        <v>0</v>
      </c>
      <c r="BP449" s="0" t="n">
        <v>0</v>
      </c>
      <c r="BQ449" s="0" t="n">
        <v>0</v>
      </c>
      <c r="BR449" s="0" t="n">
        <v>0</v>
      </c>
      <c r="BS449" s="0" t="n">
        <v>0</v>
      </c>
      <c r="BT449" s="0" t="n">
        <v>0</v>
      </c>
      <c r="BU449" s="0" t="n">
        <v>0</v>
      </c>
      <c r="BV449" s="0" t="n">
        <v>0</v>
      </c>
      <c r="BW449" s="0" t="n">
        <v>0</v>
      </c>
      <c r="CV449" s="0" t="n">
        <v>0</v>
      </c>
      <c r="CW449" s="0">
        <f>ROUND(Y449*Source!I1130*DO449,7)</f>
        <v/>
      </c>
      <c r="CX449" s="0">
        <f>ROUND(Y449*Source!I1130,7)</f>
        <v/>
      </c>
      <c r="CY449" s="0">
        <f>AB449</f>
        <v/>
      </c>
      <c r="CZ449" s="0">
        <f>AF449</f>
        <v/>
      </c>
      <c r="DA449" s="0">
        <f>AJ449</f>
        <v/>
      </c>
      <c r="DB449" s="0">
        <f>ROUND(ROUND(AT449*CZ449,2),2)</f>
        <v/>
      </c>
      <c r="DC449" s="0">
        <f>ROUND(ROUND(AT449*AG449,2),2)</f>
        <v/>
      </c>
      <c r="DD449" s="0" t="inlineStr"/>
      <c r="DE449" s="0" t="inlineStr"/>
      <c r="DF449" s="0">
        <f>ROUND(ROUND(AE449,0)*CX449,0)</f>
        <v/>
      </c>
      <c r="DG449" s="0">
        <f>ROUND(ROUND(AF449*AJ449,0)*CX449,0)</f>
        <v/>
      </c>
      <c r="DH449" s="0">
        <f>ROUND(ROUND(AG449*AK449,0)*CX449,0)</f>
        <v/>
      </c>
      <c r="DI449" s="0">
        <f>ROUND(ROUND(AH449,0)*CX449,0)</f>
        <v/>
      </c>
      <c r="DJ449" s="0">
        <f>DG449</f>
        <v/>
      </c>
      <c r="DK449" s="0" t="n">
        <v>0</v>
      </c>
      <c r="DL449" s="0" t="inlineStr"/>
      <c r="DM449" s="0" t="n">
        <v>0</v>
      </c>
      <c r="DN449" s="0" t="inlineStr"/>
      <c r="DO449" s="0" t="n">
        <v>0</v>
      </c>
    </row>
    <row r="450">
      <c r="A450" s="0">
        <f>ROW(Source!A1130)</f>
        <v/>
      </c>
      <c r="B450" s="0" t="n">
        <v>78845955</v>
      </c>
      <c r="C450" s="0" t="n">
        <v>78848699</v>
      </c>
      <c r="D450" s="0" t="n">
        <v>29114241</v>
      </c>
      <c r="E450" s="0" t="n">
        <v>1</v>
      </c>
      <c r="F450" s="0" t="n">
        <v>1</v>
      </c>
      <c r="G450" s="0" t="n">
        <v>1</v>
      </c>
      <c r="H450" s="0" t="n">
        <v>3</v>
      </c>
      <c r="I450" s="0" t="inlineStr">
        <is>
          <t>101-2577</t>
        </is>
      </c>
      <c r="J450" s="0" t="inlineStr">
        <is>
          <t>ТССЦ Московской обл., 101-2577, приказ Минстроя России №675/пр от 28.02.2017 № 254/пр</t>
        </is>
      </c>
      <c r="K450" s="0" t="inlineStr">
        <is>
          <t>Болты с гайками и шайбами для санитарно-технических работ диаметром 20-22 мм</t>
        </is>
      </c>
      <c r="L450" s="0" t="n">
        <v>1348</v>
      </c>
      <c r="N450" s="0" t="n">
        <v>1009</v>
      </c>
      <c r="O450" s="0" t="inlineStr">
        <is>
          <t>т</t>
        </is>
      </c>
      <c r="P450" s="0" t="inlineStr">
        <is>
          <t>т</t>
        </is>
      </c>
      <c r="Q450" s="0" t="n">
        <v>1000</v>
      </c>
      <c r="W450" s="0" t="n">
        <v>0</v>
      </c>
      <c r="X450" s="0" t="n">
        <v>509278498</v>
      </c>
      <c r="Y450" s="0">
        <f>AT450</f>
        <v/>
      </c>
      <c r="AA450" s="0" t="n">
        <v>152821.09</v>
      </c>
      <c r="AB450" s="0" t="n">
        <v>0</v>
      </c>
      <c r="AC450" s="0" t="n">
        <v>0</v>
      </c>
      <c r="AD450" s="0" t="n">
        <v>0</v>
      </c>
      <c r="AE450" s="0" t="n">
        <v>13559.99</v>
      </c>
      <c r="AF450" s="0" t="n">
        <v>0</v>
      </c>
      <c r="AG450" s="0" t="n">
        <v>0</v>
      </c>
      <c r="AH450" s="0" t="n">
        <v>0</v>
      </c>
      <c r="AI450" s="0" t="n">
        <v>11.27</v>
      </c>
      <c r="AJ450" s="0" t="n">
        <v>1</v>
      </c>
      <c r="AK450" s="0" t="n">
        <v>1</v>
      </c>
      <c r="AL450" s="0" t="n">
        <v>1</v>
      </c>
      <c r="AM450" s="0" t="n">
        <v>2</v>
      </c>
      <c r="AN450" s="0" t="n">
        <v>0</v>
      </c>
      <c r="AO450" s="0" t="n">
        <v>1</v>
      </c>
      <c r="AP450" s="0" t="n">
        <v>0</v>
      </c>
      <c r="AQ450" s="0" t="n">
        <v>0</v>
      </c>
      <c r="AR450" s="0" t="n">
        <v>0</v>
      </c>
      <c r="AS450" s="0" t="inlineStr"/>
      <c r="AT450" s="0" t="n">
        <v>0.11</v>
      </c>
      <c r="AU450" s="0" t="inlineStr"/>
      <c r="AV450" s="0" t="n">
        <v>0</v>
      </c>
      <c r="AW450" s="0" t="n">
        <v>2</v>
      </c>
      <c r="AX450" s="0" t="n">
        <v>78848702</v>
      </c>
      <c r="AY450" s="0" t="n">
        <v>1</v>
      </c>
      <c r="AZ450" s="0" t="n">
        <v>0</v>
      </c>
      <c r="BA450" s="0" t="n">
        <v>443</v>
      </c>
      <c r="BB450" s="0" t="n">
        <v>0</v>
      </c>
      <c r="BC450" s="0" t="n">
        <v>0</v>
      </c>
      <c r="BD450" s="0" t="n">
        <v>0</v>
      </c>
      <c r="BE450" s="0" t="n">
        <v>0</v>
      </c>
      <c r="BF450" s="0" t="n">
        <v>0</v>
      </c>
      <c r="BG450" s="0" t="n">
        <v>0</v>
      </c>
      <c r="BH450" s="0" t="n">
        <v>0</v>
      </c>
      <c r="BI450" s="0" t="n">
        <v>0</v>
      </c>
      <c r="BJ450" s="0" t="n">
        <v>0</v>
      </c>
      <c r="BK450" s="0" t="n">
        <v>0</v>
      </c>
      <c r="BL450" s="0" t="n">
        <v>0</v>
      </c>
      <c r="BM450" s="0" t="n">
        <v>0</v>
      </c>
      <c r="BN450" s="0" t="n">
        <v>0</v>
      </c>
      <c r="BO450" s="0" t="n">
        <v>0</v>
      </c>
      <c r="BP450" s="0" t="n">
        <v>0</v>
      </c>
      <c r="BQ450" s="0" t="n">
        <v>0</v>
      </c>
      <c r="BR450" s="0" t="n">
        <v>0</v>
      </c>
      <c r="BS450" s="0" t="n">
        <v>0</v>
      </c>
      <c r="BT450" s="0" t="n">
        <v>0</v>
      </c>
      <c r="BU450" s="0" t="n">
        <v>0</v>
      </c>
      <c r="BV450" s="0" t="n">
        <v>0</v>
      </c>
      <c r="BW450" s="0" t="n">
        <v>0</v>
      </c>
      <c r="CV450" s="0" t="n">
        <v>0</v>
      </c>
      <c r="CW450" s="0" t="n">
        <v>0</v>
      </c>
      <c r="CX450" s="0">
        <f>ROUND(Y450*Source!I1130,7)</f>
        <v/>
      </c>
      <c r="CY450" s="0">
        <f>AA450</f>
        <v/>
      </c>
      <c r="CZ450" s="0">
        <f>AE450</f>
        <v/>
      </c>
      <c r="DA450" s="0">
        <f>AI450</f>
        <v/>
      </c>
      <c r="DB450" s="0">
        <f>ROUND(ROUND(AT450*CZ450,2),2)</f>
        <v/>
      </c>
      <c r="DC450" s="0">
        <f>ROUND(ROUND(AT450*AG450,2),2)</f>
        <v/>
      </c>
      <c r="DD450" s="0" t="inlineStr"/>
      <c r="DE450" s="0" t="inlineStr"/>
      <c r="DF450" s="0">
        <f>ROUND(ROUND(AE450*AI450,0)*CX450,0)</f>
        <v/>
      </c>
      <c r="DG450" s="0">
        <f>ROUND(ROUND(AF450,0)*CX450,0)</f>
        <v/>
      </c>
      <c r="DH450" s="0">
        <f>ROUND(ROUND(AG450,0)*CX450,0)</f>
        <v/>
      </c>
      <c r="DI450" s="0">
        <f>ROUND(ROUND(AH450,0)*CX450,0)</f>
        <v/>
      </c>
      <c r="DJ450" s="0">
        <f>DF450</f>
        <v/>
      </c>
      <c r="DK450" s="0" t="n">
        <v>0</v>
      </c>
      <c r="DL450" s="0" t="inlineStr"/>
      <c r="DM450" s="0" t="n">
        <v>0</v>
      </c>
      <c r="DN450" s="0" t="inlineStr"/>
      <c r="DO450" s="0" t="n">
        <v>0</v>
      </c>
    </row>
    <row r="451">
      <c r="A451" s="0">
        <f>ROW(Source!A1130)</f>
        <v/>
      </c>
      <c r="B451" s="0" t="n">
        <v>78845955</v>
      </c>
      <c r="C451" s="0" t="n">
        <v>78848699</v>
      </c>
      <c r="D451" s="0" t="n">
        <v>29142947</v>
      </c>
      <c r="E451" s="0" t="n">
        <v>1</v>
      </c>
      <c r="F451" s="0" t="n">
        <v>1</v>
      </c>
      <c r="G451" s="0" t="n">
        <v>1</v>
      </c>
      <c r="H451" s="0" t="n">
        <v>3</v>
      </c>
      <c r="I451" s="0" t="inlineStr">
        <is>
          <t>302-1175</t>
        </is>
      </c>
      <c r="J451" s="0" t="inlineStr">
        <is>
          <t>ТССЦ Московской обл., 302-1175, приказ Минстроя России №675/пр от 28.02.2017 № 256/пр</t>
        </is>
      </c>
      <c r="K451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51" s="0" t="n">
        <v>1354</v>
      </c>
      <c r="N451" s="0" t="n">
        <v>1010</v>
      </c>
      <c r="O451" s="0" t="inlineStr">
        <is>
          <t>шт.</t>
        </is>
      </c>
      <c r="P451" s="0" t="inlineStr">
        <is>
          <t>шт.</t>
        </is>
      </c>
      <c r="Q451" s="0" t="n">
        <v>1</v>
      </c>
      <c r="W451" s="0" t="n">
        <v>0</v>
      </c>
      <c r="X451" s="0" t="n">
        <v>1348129569</v>
      </c>
      <c r="Y451" s="0">
        <f>AT451</f>
        <v/>
      </c>
      <c r="AA451" s="0" t="n">
        <v>3336.9</v>
      </c>
      <c r="AB451" s="0" t="n">
        <v>0</v>
      </c>
      <c r="AC451" s="0" t="n">
        <v>0</v>
      </c>
      <c r="AD451" s="0" t="n">
        <v>0</v>
      </c>
      <c r="AE451" s="0" t="n">
        <v>257.08</v>
      </c>
      <c r="AF451" s="0" t="n">
        <v>0</v>
      </c>
      <c r="AG451" s="0" t="n">
        <v>0</v>
      </c>
      <c r="AH451" s="0" t="n">
        <v>0</v>
      </c>
      <c r="AI451" s="0" t="n">
        <v>12.98</v>
      </c>
      <c r="AJ451" s="0" t="n">
        <v>1</v>
      </c>
      <c r="AK451" s="0" t="n">
        <v>1</v>
      </c>
      <c r="AL451" s="0" t="n">
        <v>1</v>
      </c>
      <c r="AM451" s="0" t="n">
        <v>2</v>
      </c>
      <c r="AN451" s="0" t="n">
        <v>0</v>
      </c>
      <c r="AO451" s="0" t="n">
        <v>1</v>
      </c>
      <c r="AP451" s="0" t="n">
        <v>0</v>
      </c>
      <c r="AQ451" s="0" t="n">
        <v>0</v>
      </c>
      <c r="AR451" s="0" t="n">
        <v>0</v>
      </c>
      <c r="AS451" s="0" t="inlineStr"/>
      <c r="AT451" s="0" t="n">
        <v>100</v>
      </c>
      <c r="AU451" s="0" t="inlineStr"/>
      <c r="AV451" s="0" t="n">
        <v>0</v>
      </c>
      <c r="AW451" s="0" t="n">
        <v>2</v>
      </c>
      <c r="AX451" s="0" t="n">
        <v>78848703</v>
      </c>
      <c r="AY451" s="0" t="n">
        <v>1</v>
      </c>
      <c r="AZ451" s="0" t="n">
        <v>0</v>
      </c>
      <c r="BA451" s="0" t="n">
        <v>444</v>
      </c>
      <c r="BB451" s="0" t="n">
        <v>0</v>
      </c>
      <c r="BC451" s="0" t="n">
        <v>0</v>
      </c>
      <c r="BD451" s="0" t="n">
        <v>0</v>
      </c>
      <c r="BE451" s="0" t="n">
        <v>0</v>
      </c>
      <c r="BF451" s="0" t="n">
        <v>0</v>
      </c>
      <c r="BG451" s="0" t="n">
        <v>0</v>
      </c>
      <c r="BH451" s="0" t="n">
        <v>0</v>
      </c>
      <c r="BI451" s="0" t="n">
        <v>0</v>
      </c>
      <c r="BJ451" s="0" t="n">
        <v>0</v>
      </c>
      <c r="BK451" s="0" t="n">
        <v>0</v>
      </c>
      <c r="BL451" s="0" t="n">
        <v>0</v>
      </c>
      <c r="BM451" s="0" t="n">
        <v>0</v>
      </c>
      <c r="BN451" s="0" t="n">
        <v>0</v>
      </c>
      <c r="BO451" s="0" t="n">
        <v>0</v>
      </c>
      <c r="BP451" s="0" t="n">
        <v>0</v>
      </c>
      <c r="BQ451" s="0" t="n">
        <v>0</v>
      </c>
      <c r="BR451" s="0" t="n">
        <v>0</v>
      </c>
      <c r="BS451" s="0" t="n">
        <v>0</v>
      </c>
      <c r="BT451" s="0" t="n">
        <v>0</v>
      </c>
      <c r="BU451" s="0" t="n">
        <v>0</v>
      </c>
      <c r="BV451" s="0" t="n">
        <v>0</v>
      </c>
      <c r="BW451" s="0" t="n">
        <v>0</v>
      </c>
      <c r="CV451" s="0" t="n">
        <v>0</v>
      </c>
      <c r="CW451" s="0" t="n">
        <v>0</v>
      </c>
      <c r="CX451" s="0">
        <f>ROUND(Y451*Source!I1130,7)</f>
        <v/>
      </c>
      <c r="CY451" s="0">
        <f>AA451</f>
        <v/>
      </c>
      <c r="CZ451" s="0">
        <f>AE451</f>
        <v/>
      </c>
      <c r="DA451" s="0">
        <f>AI451</f>
        <v/>
      </c>
      <c r="DB451" s="0">
        <f>ROUND(ROUND(AT451*CZ451,2),2)</f>
        <v/>
      </c>
      <c r="DC451" s="0">
        <f>ROUND(ROUND(AT451*AG451,2),2)</f>
        <v/>
      </c>
      <c r="DD451" s="0" t="inlineStr"/>
      <c r="DE451" s="0" t="inlineStr"/>
      <c r="DF451" s="0">
        <f>ROUND(ROUND(AE451*AI451,0)*CX451,0)</f>
        <v/>
      </c>
      <c r="DG451" s="0">
        <f>ROUND(ROUND(AF451,0)*CX451,0)</f>
        <v/>
      </c>
      <c r="DH451" s="0">
        <f>ROUND(ROUND(AG451,0)*CX451,0)</f>
        <v/>
      </c>
      <c r="DI451" s="0">
        <f>ROUND(ROUND(AH451,0)*CX451,0)</f>
        <v/>
      </c>
      <c r="DJ451" s="0">
        <f>DF451</f>
        <v/>
      </c>
      <c r="DK451" s="0" t="n">
        <v>0</v>
      </c>
      <c r="DL451" s="0" t="inlineStr"/>
      <c r="DM451" s="0" t="n">
        <v>0</v>
      </c>
      <c r="DN451" s="0" t="inlineStr"/>
      <c r="DO451" s="0" t="n">
        <v>0</v>
      </c>
    </row>
    <row r="452">
      <c r="A452" s="0">
        <f>ROW(Source!A1130)</f>
        <v/>
      </c>
      <c r="B452" s="0" t="n">
        <v>78845955</v>
      </c>
      <c r="C452" s="0" t="n">
        <v>78848699</v>
      </c>
      <c r="D452" s="0" t="n">
        <v>29171635</v>
      </c>
      <c r="E452" s="0" t="n">
        <v>1</v>
      </c>
      <c r="F452" s="0" t="n">
        <v>1</v>
      </c>
      <c r="G452" s="0" t="n">
        <v>1</v>
      </c>
      <c r="H452" s="0" t="n">
        <v>3</v>
      </c>
      <c r="I452" s="0" t="inlineStr">
        <is>
          <t>509-0966</t>
        </is>
      </c>
      <c r="J452" s="0" t="inlineStr">
        <is>
          <t>ТССЦ Московской обл., 509-0966, приказ Минстроя России №675/пр от 28.02.2017 № 258/пр</t>
        </is>
      </c>
      <c r="K452" s="0" t="inlineStr">
        <is>
          <t>Прокладки из паронита марки ПМБ, толщиной 1 мм, диаметром 50 мм</t>
        </is>
      </c>
      <c r="L452" s="0" t="n">
        <v>1356</v>
      </c>
      <c r="N452" s="0" t="n">
        <v>1010</v>
      </c>
      <c r="O452" s="0" t="inlineStr">
        <is>
          <t>1000 шт.</t>
        </is>
      </c>
      <c r="P452" s="0" t="inlineStr">
        <is>
          <t>1000 шт.</t>
        </is>
      </c>
      <c r="Q452" s="0" t="n">
        <v>1000</v>
      </c>
      <c r="W452" s="0" t="n">
        <v>0</v>
      </c>
      <c r="X452" s="0" t="n">
        <v>469352752</v>
      </c>
      <c r="Y452" s="0">
        <f>AT452</f>
        <v/>
      </c>
      <c r="AA452" s="0" t="n">
        <v>12316.54</v>
      </c>
      <c r="AB452" s="0" t="n">
        <v>0</v>
      </c>
      <c r="AC452" s="0" t="n">
        <v>0</v>
      </c>
      <c r="AD452" s="0" t="n">
        <v>0</v>
      </c>
      <c r="AE452" s="0" t="n">
        <v>3450.01</v>
      </c>
      <c r="AF452" s="0" t="n">
        <v>0</v>
      </c>
      <c r="AG452" s="0" t="n">
        <v>0</v>
      </c>
      <c r="AH452" s="0" t="n">
        <v>0</v>
      </c>
      <c r="AI452" s="0" t="n">
        <v>3.57</v>
      </c>
      <c r="AJ452" s="0" t="n">
        <v>1</v>
      </c>
      <c r="AK452" s="0" t="n">
        <v>1</v>
      </c>
      <c r="AL452" s="0" t="n">
        <v>1</v>
      </c>
      <c r="AM452" s="0" t="n">
        <v>2</v>
      </c>
      <c r="AN452" s="0" t="n">
        <v>0</v>
      </c>
      <c r="AO452" s="0" t="n">
        <v>1</v>
      </c>
      <c r="AP452" s="0" t="n">
        <v>0</v>
      </c>
      <c r="AQ452" s="0" t="n">
        <v>0</v>
      </c>
      <c r="AR452" s="0" t="n">
        <v>0</v>
      </c>
      <c r="AS452" s="0" t="inlineStr"/>
      <c r="AT452" s="0" t="n">
        <v>0.2</v>
      </c>
      <c r="AU452" s="0" t="inlineStr"/>
      <c r="AV452" s="0" t="n">
        <v>0</v>
      </c>
      <c r="AW452" s="0" t="n">
        <v>2</v>
      </c>
      <c r="AX452" s="0" t="n">
        <v>78848704</v>
      </c>
      <c r="AY452" s="0" t="n">
        <v>1</v>
      </c>
      <c r="AZ452" s="0" t="n">
        <v>0</v>
      </c>
      <c r="BA452" s="0" t="n">
        <v>445</v>
      </c>
      <c r="BB452" s="0" t="n">
        <v>0</v>
      </c>
      <c r="BC452" s="0" t="n">
        <v>0</v>
      </c>
      <c r="BD452" s="0" t="n">
        <v>0</v>
      </c>
      <c r="BE452" s="0" t="n">
        <v>0</v>
      </c>
      <c r="BF452" s="0" t="n">
        <v>0</v>
      </c>
      <c r="BG452" s="0" t="n">
        <v>0</v>
      </c>
      <c r="BH452" s="0" t="n">
        <v>0</v>
      </c>
      <c r="BI452" s="0" t="n">
        <v>0</v>
      </c>
      <c r="BJ452" s="0" t="n">
        <v>0</v>
      </c>
      <c r="BK452" s="0" t="n">
        <v>0</v>
      </c>
      <c r="BL452" s="0" t="n">
        <v>0</v>
      </c>
      <c r="BM452" s="0" t="n">
        <v>0</v>
      </c>
      <c r="BN452" s="0" t="n">
        <v>0</v>
      </c>
      <c r="BO452" s="0" t="n">
        <v>0</v>
      </c>
      <c r="BP452" s="0" t="n">
        <v>0</v>
      </c>
      <c r="BQ452" s="0" t="n">
        <v>0</v>
      </c>
      <c r="BR452" s="0" t="n">
        <v>0</v>
      </c>
      <c r="BS452" s="0" t="n">
        <v>0</v>
      </c>
      <c r="BT452" s="0" t="n">
        <v>0</v>
      </c>
      <c r="BU452" s="0" t="n">
        <v>0</v>
      </c>
      <c r="BV452" s="0" t="n">
        <v>0</v>
      </c>
      <c r="BW452" s="0" t="n">
        <v>0</v>
      </c>
      <c r="CV452" s="0" t="n">
        <v>0</v>
      </c>
      <c r="CW452" s="0" t="n">
        <v>0</v>
      </c>
      <c r="CX452" s="0">
        <f>ROUND(Y452*Source!I1130,7)</f>
        <v/>
      </c>
      <c r="CY452" s="0">
        <f>AA452</f>
        <v/>
      </c>
      <c r="CZ452" s="0">
        <f>AE452</f>
        <v/>
      </c>
      <c r="DA452" s="0">
        <f>AI452</f>
        <v/>
      </c>
      <c r="DB452" s="0">
        <f>ROUND(ROUND(AT452*CZ452,2),2)</f>
        <v/>
      </c>
      <c r="DC452" s="0">
        <f>ROUND(ROUND(AT452*AG452,2),2)</f>
        <v/>
      </c>
      <c r="DD452" s="0" t="inlineStr"/>
      <c r="DE452" s="0" t="inlineStr"/>
      <c r="DF452" s="0">
        <f>ROUND(ROUND(AE452*AI452,0)*CX452,0)</f>
        <v/>
      </c>
      <c r="DG452" s="0">
        <f>ROUND(ROUND(AF452,0)*CX452,0)</f>
        <v/>
      </c>
      <c r="DH452" s="0">
        <f>ROUND(ROUND(AG452,0)*CX452,0)</f>
        <v/>
      </c>
      <c r="DI452" s="0">
        <f>ROUND(ROUND(AH452,0)*CX452,0)</f>
        <v/>
      </c>
      <c r="DJ452" s="0">
        <f>DF452</f>
        <v/>
      </c>
      <c r="DK452" s="0" t="n">
        <v>0</v>
      </c>
      <c r="DL452" s="0" t="inlineStr"/>
      <c r="DM452" s="0" t="n">
        <v>0</v>
      </c>
      <c r="DN452" s="0" t="inlineStr"/>
      <c r="DO452" s="0" t="n">
        <v>0</v>
      </c>
    </row>
    <row r="453">
      <c r="A453" s="0">
        <f>ROW(Source!A1130)</f>
        <v/>
      </c>
      <c r="B453" s="0" t="n">
        <v>78845955</v>
      </c>
      <c r="C453" s="0" t="n">
        <v>78848699</v>
      </c>
      <c r="D453" s="0" t="n">
        <v>29164350</v>
      </c>
      <c r="E453" s="0" t="n">
        <v>1</v>
      </c>
      <c r="F453" s="0" t="n">
        <v>1</v>
      </c>
      <c r="G453" s="0" t="n">
        <v>1</v>
      </c>
      <c r="H453" s="0" t="n">
        <v>3</v>
      </c>
      <c r="I453" s="0" t="inlineStr">
        <is>
          <t>509-9899</t>
        </is>
      </c>
      <c r="J453" s="0" t="inlineStr">
        <is>
          <t>ТССЦ Московской обл., 509-9899, приказ Минстроя России №675/пр от 28.02.2017 № 258/пр</t>
        </is>
      </c>
      <c r="K453" s="0" t="inlineStr">
        <is>
          <t>Строительный мусор и масса возвратных материалов</t>
        </is>
      </c>
      <c r="L453" s="0" t="n">
        <v>1348</v>
      </c>
      <c r="N453" s="0" t="n">
        <v>1009</v>
      </c>
      <c r="O453" s="0" t="inlineStr">
        <is>
          <t>т</t>
        </is>
      </c>
      <c r="P453" s="0" t="inlineStr">
        <is>
          <t>т</t>
        </is>
      </c>
      <c r="Q453" s="0" t="n">
        <v>1000</v>
      </c>
      <c r="W453" s="0" t="n">
        <v>0</v>
      </c>
      <c r="X453" s="0" t="n">
        <v>1839160745</v>
      </c>
      <c r="Y453" s="0">
        <f>AT453</f>
        <v/>
      </c>
      <c r="AA453" s="0" t="n">
        <v>0</v>
      </c>
      <c r="AB453" s="0" t="n">
        <v>0</v>
      </c>
      <c r="AC453" s="0" t="n">
        <v>0</v>
      </c>
      <c r="AD453" s="0" t="n">
        <v>0</v>
      </c>
      <c r="AE453" s="0" t="n">
        <v>0</v>
      </c>
      <c r="AF453" s="0" t="n">
        <v>0</v>
      </c>
      <c r="AG453" s="0" t="n">
        <v>0</v>
      </c>
      <c r="AH453" s="0" t="n">
        <v>0</v>
      </c>
      <c r="AI453" s="0" t="n">
        <v>1</v>
      </c>
      <c r="AJ453" s="0" t="n">
        <v>1</v>
      </c>
      <c r="AK453" s="0" t="n">
        <v>1</v>
      </c>
      <c r="AL453" s="0" t="n">
        <v>1</v>
      </c>
      <c r="AM453" s="0" t="n">
        <v>0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  <c r="AS453" s="0" t="inlineStr"/>
      <c r="AT453" s="0" t="n">
        <v>1.8</v>
      </c>
      <c r="AU453" s="0" t="inlineStr"/>
      <c r="AV453" s="0" t="n">
        <v>0</v>
      </c>
      <c r="AW453" s="0" t="n">
        <v>2</v>
      </c>
      <c r="AX453" s="0" t="n">
        <v>78848705</v>
      </c>
      <c r="AY453" s="0" t="n">
        <v>1</v>
      </c>
      <c r="AZ453" s="0" t="n">
        <v>0</v>
      </c>
      <c r="BA453" s="0" t="n">
        <v>446</v>
      </c>
      <c r="BB453" s="0" t="n">
        <v>0</v>
      </c>
      <c r="BC453" s="0" t="n">
        <v>0</v>
      </c>
      <c r="BD453" s="0" t="n">
        <v>0</v>
      </c>
      <c r="BE453" s="0" t="n">
        <v>0</v>
      </c>
      <c r="BF453" s="0" t="n">
        <v>0</v>
      </c>
      <c r="BG453" s="0" t="n">
        <v>0</v>
      </c>
      <c r="BH453" s="0" t="n">
        <v>0</v>
      </c>
      <c r="BI453" s="0" t="n">
        <v>0</v>
      </c>
      <c r="BJ453" s="0" t="n">
        <v>0</v>
      </c>
      <c r="BK453" s="0" t="n">
        <v>0</v>
      </c>
      <c r="BL453" s="0" t="n">
        <v>0</v>
      </c>
      <c r="BM453" s="0" t="n">
        <v>0</v>
      </c>
      <c r="BN453" s="0" t="n">
        <v>0</v>
      </c>
      <c r="BO453" s="0" t="n">
        <v>0</v>
      </c>
      <c r="BP453" s="0" t="n">
        <v>0</v>
      </c>
      <c r="BQ453" s="0" t="n">
        <v>0</v>
      </c>
      <c r="BR453" s="0" t="n">
        <v>0</v>
      </c>
      <c r="BS453" s="0" t="n">
        <v>0</v>
      </c>
      <c r="BT453" s="0" t="n">
        <v>0</v>
      </c>
      <c r="BU453" s="0" t="n">
        <v>0</v>
      </c>
      <c r="BV453" s="0" t="n">
        <v>0</v>
      </c>
      <c r="BW453" s="0" t="n">
        <v>0</v>
      </c>
      <c r="CV453" s="0" t="n">
        <v>0</v>
      </c>
      <c r="CW453" s="0" t="n">
        <v>0</v>
      </c>
      <c r="CX453" s="0">
        <f>ROUND(Y453*Source!I1130,7)</f>
        <v/>
      </c>
      <c r="CY453" s="0">
        <f>AA453</f>
        <v/>
      </c>
      <c r="CZ453" s="0">
        <f>AE453</f>
        <v/>
      </c>
      <c r="DA453" s="0">
        <f>AI453</f>
        <v/>
      </c>
      <c r="DB453" s="0">
        <f>ROUND(ROUND(AT453*CZ453,2),2)</f>
        <v/>
      </c>
      <c r="DC453" s="0">
        <f>ROUND(ROUND(AT453*AG453,2),2)</f>
        <v/>
      </c>
      <c r="DD453" s="0" t="inlineStr"/>
      <c r="DE453" s="0" t="inlineStr"/>
      <c r="DF453" s="0">
        <f>ROUND(ROUND(AE453,0)*CX453,0)</f>
        <v/>
      </c>
      <c r="DG453" s="0">
        <f>ROUND(ROUND(AF453,0)*CX453,0)</f>
        <v/>
      </c>
      <c r="DH453" s="0">
        <f>ROUND(ROUND(AG453,0)*CX453,0)</f>
        <v/>
      </c>
      <c r="DI453" s="0">
        <f>ROUND(ROUND(AH453,0)*CX453,0)</f>
        <v/>
      </c>
      <c r="DJ453" s="0">
        <f>DF453</f>
        <v/>
      </c>
      <c r="DK453" s="0" t="n">
        <v>0</v>
      </c>
      <c r="DL453" s="0" t="inlineStr"/>
      <c r="DM453" s="0" t="n">
        <v>0</v>
      </c>
      <c r="DN453" s="0" t="inlineStr"/>
      <c r="DO453" s="0" t="n">
        <v>0</v>
      </c>
    </row>
    <row r="454">
      <c r="A454" s="0">
        <f>ROW(Source!A1132)</f>
        <v/>
      </c>
      <c r="B454" s="0" t="n">
        <v>78845955</v>
      </c>
      <c r="C454" s="0" t="n">
        <v>78850468</v>
      </c>
      <c r="D454" s="0" t="n">
        <v>18409661</v>
      </c>
      <c r="E454" s="0" t="n">
        <v>1</v>
      </c>
      <c r="F454" s="0" t="n">
        <v>1</v>
      </c>
      <c r="G454" s="0" t="n">
        <v>1</v>
      </c>
      <c r="H454" s="0" t="n">
        <v>1</v>
      </c>
      <c r="I454" s="0" t="inlineStr">
        <is>
          <t>1-1031-90</t>
        </is>
      </c>
      <c r="J454" s="0" t="inlineStr"/>
      <c r="K454" s="0" t="inlineStr">
        <is>
          <t>Рабочий строитель среднего разряда 3,1</t>
        </is>
      </c>
      <c r="L454" s="0" t="n">
        <v>1369</v>
      </c>
      <c r="N454" s="0" t="n">
        <v>1013</v>
      </c>
      <c r="O454" s="0" t="inlineStr">
        <is>
          <t>чел.-ч</t>
        </is>
      </c>
      <c r="P454" s="0" t="inlineStr">
        <is>
          <t>чел.-ч</t>
        </is>
      </c>
      <c r="Q454" s="0" t="n">
        <v>1</v>
      </c>
      <c r="W454" s="0" t="n">
        <v>0</v>
      </c>
      <c r="X454" s="0" t="n">
        <v>1989723076</v>
      </c>
      <c r="Y454" s="0">
        <f>AT454</f>
        <v/>
      </c>
      <c r="AA454" s="0" t="n">
        <v>0</v>
      </c>
      <c r="AB454" s="0" t="n">
        <v>0</v>
      </c>
      <c r="AC454" s="0" t="n">
        <v>0</v>
      </c>
      <c r="AD454" s="0" t="n">
        <v>8.640000000000001</v>
      </c>
      <c r="AE454" s="0" t="n">
        <v>0</v>
      </c>
      <c r="AF454" s="0" t="n">
        <v>0</v>
      </c>
      <c r="AG454" s="0" t="n">
        <v>0</v>
      </c>
      <c r="AH454" s="0" t="n">
        <v>8.640000000000001</v>
      </c>
      <c r="AI454" s="0" t="n">
        <v>1</v>
      </c>
      <c r="AJ454" s="0" t="n">
        <v>1</v>
      </c>
      <c r="AK454" s="0" t="n">
        <v>1</v>
      </c>
      <c r="AL454" s="0" t="n">
        <v>1</v>
      </c>
      <c r="AM454" s="0" t="n">
        <v>-2</v>
      </c>
      <c r="AN454" s="0" t="n">
        <v>0</v>
      </c>
      <c r="AO454" s="0" t="n">
        <v>1</v>
      </c>
      <c r="AP454" s="0" t="n">
        <v>1</v>
      </c>
      <c r="AQ454" s="0" t="n">
        <v>0</v>
      </c>
      <c r="AR454" s="0" t="n">
        <v>0</v>
      </c>
      <c r="AS454" s="0" t="inlineStr"/>
      <c r="AT454" s="0" t="n">
        <v>302.4</v>
      </c>
      <c r="AU454" s="0" t="inlineStr"/>
      <c r="AV454" s="0" t="n">
        <v>1</v>
      </c>
      <c r="AW454" s="0" t="n">
        <v>2</v>
      </c>
      <c r="AX454" s="0" t="n">
        <v>78850469</v>
      </c>
      <c r="AY454" s="0" t="n">
        <v>1</v>
      </c>
      <c r="AZ454" s="0" t="n">
        <v>0</v>
      </c>
      <c r="BA454" s="0" t="n">
        <v>447</v>
      </c>
      <c r="BB454" s="0" t="n">
        <v>0</v>
      </c>
      <c r="BC454" s="0" t="n">
        <v>0</v>
      </c>
      <c r="BD454" s="0" t="n">
        <v>0</v>
      </c>
      <c r="BE454" s="0" t="n">
        <v>0</v>
      </c>
      <c r="BF454" s="0" t="n">
        <v>0</v>
      </c>
      <c r="BG454" s="0" t="n">
        <v>0</v>
      </c>
      <c r="BH454" s="0" t="n">
        <v>0</v>
      </c>
      <c r="BI454" s="0" t="n">
        <v>0</v>
      </c>
      <c r="BJ454" s="0" t="n">
        <v>0</v>
      </c>
      <c r="BK454" s="0" t="n">
        <v>0</v>
      </c>
      <c r="BL454" s="0" t="n">
        <v>0</v>
      </c>
      <c r="BM454" s="0" t="n">
        <v>0</v>
      </c>
      <c r="BN454" s="0" t="n">
        <v>0</v>
      </c>
      <c r="BO454" s="0" t="n">
        <v>0</v>
      </c>
      <c r="BP454" s="0" t="n">
        <v>0</v>
      </c>
      <c r="BQ454" s="0" t="n">
        <v>0</v>
      </c>
      <c r="BR454" s="0" t="n">
        <v>0</v>
      </c>
      <c r="BS454" s="0" t="n">
        <v>0</v>
      </c>
      <c r="BT454" s="0" t="n">
        <v>0</v>
      </c>
      <c r="BU454" s="0" t="n">
        <v>0</v>
      </c>
      <c r="BV454" s="0" t="n">
        <v>0</v>
      </c>
      <c r="BW454" s="0" t="n">
        <v>0</v>
      </c>
      <c r="CU454" s="0">
        <f>ROUND(AT454*Source!I1132*AH454*AL454,0)</f>
        <v/>
      </c>
      <c r="CV454" s="0">
        <f>ROUND(Y454*Source!I1132,7)</f>
        <v/>
      </c>
      <c r="CW454" s="0" t="n">
        <v>0</v>
      </c>
      <c r="CX454" s="0">
        <f>ROUND(Y454*Source!I1132,7)</f>
        <v/>
      </c>
      <c r="CY454" s="0">
        <f>AD454</f>
        <v/>
      </c>
      <c r="CZ454" s="0">
        <f>AH454</f>
        <v/>
      </c>
      <c r="DA454" s="0">
        <f>AL454</f>
        <v/>
      </c>
      <c r="DB454" s="0">
        <f>ROUND(ROUND(AT454*CZ454,2),2)</f>
        <v/>
      </c>
      <c r="DC454" s="0">
        <f>ROUND(ROUND(AT454*AG454,2),2)</f>
        <v/>
      </c>
      <c r="DD454" s="0" t="inlineStr"/>
      <c r="DE454" s="0" t="inlineStr"/>
      <c r="DF454" s="0">
        <f>ROUND(ROUND(AE454,0)*CX454,0)</f>
        <v/>
      </c>
      <c r="DG454" s="0">
        <f>ROUND(ROUND(AF454,0)*CX454,0)</f>
        <v/>
      </c>
      <c r="DH454" s="0">
        <f>ROUND(ROUND(AG454,0)*CX454,0)</f>
        <v/>
      </c>
      <c r="DI454" s="0">
        <f>ROUND(ROUND(AH454,0)*CX454,0)</f>
        <v/>
      </c>
      <c r="DJ454" s="0">
        <f>DI454</f>
        <v/>
      </c>
      <c r="DK454" s="0" t="n">
        <v>0</v>
      </c>
      <c r="DL454" s="0" t="inlineStr"/>
      <c r="DM454" s="0" t="n">
        <v>0</v>
      </c>
      <c r="DN454" s="0" t="inlineStr"/>
      <c r="DO454" s="0" t="n">
        <v>0</v>
      </c>
    </row>
    <row r="455">
      <c r="A455" s="0">
        <f>ROW(Source!A1132)</f>
        <v/>
      </c>
      <c r="B455" s="0" t="n">
        <v>78845955</v>
      </c>
      <c r="C455" s="0" t="n">
        <v>78850468</v>
      </c>
      <c r="D455" s="0" t="n">
        <v>29174913</v>
      </c>
      <c r="E455" s="0" t="n">
        <v>1</v>
      </c>
      <c r="F455" s="0" t="n">
        <v>1</v>
      </c>
      <c r="G455" s="0" t="n">
        <v>1</v>
      </c>
      <c r="H455" s="0" t="n">
        <v>2</v>
      </c>
      <c r="I455" s="0" t="inlineStr">
        <is>
          <t>400001</t>
        </is>
      </c>
      <c r="J455" s="0" t="inlineStr">
        <is>
          <t>ТСЭМ Московской обл., 400001, приказ Минстроя России №675/пр от 28.02.2017 № 264/пр</t>
        </is>
      </c>
      <c r="K455" s="0" t="inlineStr">
        <is>
          <t>Автомобили бортовые, грузоподъемность до 5 т</t>
        </is>
      </c>
      <c r="L455" s="0" t="n">
        <v>1368</v>
      </c>
      <c r="N455" s="0" t="n">
        <v>1011</v>
      </c>
      <c r="O455" s="0" t="inlineStr">
        <is>
          <t>маш.-ч</t>
        </is>
      </c>
      <c r="P455" s="0" t="inlineStr">
        <is>
          <t>маш.-ч</t>
        </is>
      </c>
      <c r="Q455" s="0" t="n">
        <v>1</v>
      </c>
      <c r="W455" s="0" t="n">
        <v>0</v>
      </c>
      <c r="X455" s="0" t="n">
        <v>1230759911</v>
      </c>
      <c r="Y455" s="0">
        <f>AT455</f>
        <v/>
      </c>
      <c r="AA455" s="0" t="n">
        <v>0</v>
      </c>
      <c r="AB455" s="0" t="n">
        <v>2177.51</v>
      </c>
      <c r="AC455" s="0" t="n">
        <v>606.1</v>
      </c>
      <c r="AD455" s="0" t="n">
        <v>0</v>
      </c>
      <c r="AE455" s="0" t="n">
        <v>0</v>
      </c>
      <c r="AF455" s="0" t="n">
        <v>87.17</v>
      </c>
      <c r="AG455" s="0" t="n">
        <v>11.6</v>
      </c>
      <c r="AH455" s="0" t="n">
        <v>0</v>
      </c>
      <c r="AI455" s="0" t="n">
        <v>1</v>
      </c>
      <c r="AJ455" s="0" t="n">
        <v>24.98</v>
      </c>
      <c r="AK455" s="0" t="n">
        <v>52.25</v>
      </c>
      <c r="AL455" s="0" t="n">
        <v>1</v>
      </c>
      <c r="AM455" s="0" t="n">
        <v>2</v>
      </c>
      <c r="AN455" s="0" t="n">
        <v>0</v>
      </c>
      <c r="AO455" s="0" t="n">
        <v>1</v>
      </c>
      <c r="AP455" s="0" t="n">
        <v>1</v>
      </c>
      <c r="AQ455" s="0" t="n">
        <v>0</v>
      </c>
      <c r="AR455" s="0" t="n">
        <v>0</v>
      </c>
      <c r="AS455" s="0" t="inlineStr"/>
      <c r="AT455" s="0" t="n">
        <v>0.01</v>
      </c>
      <c r="AU455" s="0" t="inlineStr"/>
      <c r="AV455" s="0" t="n">
        <v>0</v>
      </c>
      <c r="AW455" s="0" t="n">
        <v>2</v>
      </c>
      <c r="AX455" s="0" t="n">
        <v>78850470</v>
      </c>
      <c r="AY455" s="0" t="n">
        <v>1</v>
      </c>
      <c r="AZ455" s="0" t="n">
        <v>0</v>
      </c>
      <c r="BA455" s="0" t="n">
        <v>448</v>
      </c>
      <c r="BB455" s="0" t="n">
        <v>0</v>
      </c>
      <c r="BC455" s="0" t="n">
        <v>0</v>
      </c>
      <c r="BD455" s="0" t="n">
        <v>0</v>
      </c>
      <c r="BE455" s="0" t="n">
        <v>0</v>
      </c>
      <c r="BF455" s="0" t="n">
        <v>0</v>
      </c>
      <c r="BG455" s="0" t="n">
        <v>0</v>
      </c>
      <c r="BH455" s="0" t="n">
        <v>0</v>
      </c>
      <c r="BI455" s="0" t="n">
        <v>0</v>
      </c>
      <c r="BJ455" s="0" t="n">
        <v>0</v>
      </c>
      <c r="BK455" s="0" t="n">
        <v>0</v>
      </c>
      <c r="BL455" s="0" t="n">
        <v>0</v>
      </c>
      <c r="BM455" s="0" t="n">
        <v>0</v>
      </c>
      <c r="BN455" s="0" t="n">
        <v>0</v>
      </c>
      <c r="BO455" s="0" t="n">
        <v>0</v>
      </c>
      <c r="BP455" s="0" t="n">
        <v>0</v>
      </c>
      <c r="BQ455" s="0" t="n">
        <v>0</v>
      </c>
      <c r="BR455" s="0" t="n">
        <v>0</v>
      </c>
      <c r="BS455" s="0" t="n">
        <v>0</v>
      </c>
      <c r="BT455" s="0" t="n">
        <v>0</v>
      </c>
      <c r="BU455" s="0" t="n">
        <v>0</v>
      </c>
      <c r="BV455" s="0" t="n">
        <v>0</v>
      </c>
      <c r="BW455" s="0" t="n">
        <v>0</v>
      </c>
      <c r="CV455" s="0" t="n">
        <v>0</v>
      </c>
      <c r="CW455" s="0">
        <f>ROUND(Y455*Source!I1132*DO455,7)</f>
        <v/>
      </c>
      <c r="CX455" s="0">
        <f>ROUND(Y455*Source!I1132,7)</f>
        <v/>
      </c>
      <c r="CY455" s="0">
        <f>AB455</f>
        <v/>
      </c>
      <c r="CZ455" s="0">
        <f>AF455</f>
        <v/>
      </c>
      <c r="DA455" s="0">
        <f>AJ455</f>
        <v/>
      </c>
      <c r="DB455" s="0">
        <f>ROUND(ROUND(AT455*CZ455,2),2)</f>
        <v/>
      </c>
      <c r="DC455" s="0">
        <f>ROUND(ROUND(AT455*AG455,2),2)</f>
        <v/>
      </c>
      <c r="DD455" s="0" t="inlineStr"/>
      <c r="DE455" s="0" t="inlineStr"/>
      <c r="DF455" s="0">
        <f>ROUND(ROUND(AE455,0)*CX455,0)</f>
        <v/>
      </c>
      <c r="DG455" s="0">
        <f>ROUND(ROUND(AF455*AJ455,0)*CX455,0)</f>
        <v/>
      </c>
      <c r="DH455" s="0">
        <f>ROUND(ROUND(AG455*AK455,0)*CX455,0)</f>
        <v/>
      </c>
      <c r="DI455" s="0">
        <f>ROUND(ROUND(AH455,0)*CX455,0)</f>
        <v/>
      </c>
      <c r="DJ455" s="0">
        <f>DG455</f>
        <v/>
      </c>
      <c r="DK455" s="0" t="n">
        <v>0</v>
      </c>
      <c r="DL455" s="0" t="inlineStr"/>
      <c r="DM455" s="0" t="n">
        <v>0</v>
      </c>
      <c r="DN455" s="0" t="inlineStr"/>
      <c r="DO455" s="0" t="n">
        <v>0</v>
      </c>
    </row>
    <row r="456">
      <c r="A456" s="0">
        <f>ROW(Source!A1132)</f>
        <v/>
      </c>
      <c r="B456" s="0" t="n">
        <v>78845955</v>
      </c>
      <c r="C456" s="0" t="n">
        <v>78850468</v>
      </c>
      <c r="D456" s="0" t="n">
        <v>29107658</v>
      </c>
      <c r="E456" s="0" t="n">
        <v>1</v>
      </c>
      <c r="F456" s="0" t="n">
        <v>1</v>
      </c>
      <c r="G456" s="0" t="n">
        <v>1</v>
      </c>
      <c r="H456" s="0" t="n">
        <v>3</v>
      </c>
      <c r="I456" s="0" t="inlineStr">
        <is>
          <t>101-0962</t>
        </is>
      </c>
      <c r="J456" s="0" t="inlineStr">
        <is>
          <t>ТССЦ Московской обл., 101-0962, приказ Минстроя России №675/пр от 28.02.2017 № 254/пр</t>
        </is>
      </c>
      <c r="K456" s="0" t="inlineStr">
        <is>
          <t>Смазка солидол жировой марки «Ж»</t>
        </is>
      </c>
      <c r="L456" s="0" t="n">
        <v>1348</v>
      </c>
      <c r="N456" s="0" t="n">
        <v>1009</v>
      </c>
      <c r="O456" s="0" t="inlineStr">
        <is>
          <t>т</t>
        </is>
      </c>
      <c r="P456" s="0" t="inlineStr">
        <is>
          <t>т</t>
        </is>
      </c>
      <c r="Q456" s="0" t="n">
        <v>1000</v>
      </c>
      <c r="W456" s="0" t="n">
        <v>0</v>
      </c>
      <c r="X456" s="0" t="n">
        <v>-401544708</v>
      </c>
      <c r="Y456" s="0">
        <f>AT456</f>
        <v/>
      </c>
      <c r="AA456" s="0" t="n">
        <v>205307.09</v>
      </c>
      <c r="AB456" s="0" t="n">
        <v>0</v>
      </c>
      <c r="AC456" s="0" t="n">
        <v>0</v>
      </c>
      <c r="AD456" s="0" t="n">
        <v>0</v>
      </c>
      <c r="AE456" s="0" t="n">
        <v>9661.51</v>
      </c>
      <c r="AF456" s="0" t="n">
        <v>0</v>
      </c>
      <c r="AG456" s="0" t="n">
        <v>0</v>
      </c>
      <c r="AH456" s="0" t="n">
        <v>0</v>
      </c>
      <c r="AI456" s="0" t="n">
        <v>21.25</v>
      </c>
      <c r="AJ456" s="0" t="n">
        <v>1</v>
      </c>
      <c r="AK456" s="0" t="n">
        <v>1</v>
      </c>
      <c r="AL456" s="0" t="n">
        <v>1</v>
      </c>
      <c r="AM456" s="0" t="n">
        <v>2</v>
      </c>
      <c r="AN456" s="0" t="n">
        <v>0</v>
      </c>
      <c r="AO456" s="0" t="n">
        <v>1</v>
      </c>
      <c r="AP456" s="0" t="n">
        <v>1</v>
      </c>
      <c r="AQ456" s="0" t="n">
        <v>0</v>
      </c>
      <c r="AR456" s="0" t="n">
        <v>0</v>
      </c>
      <c r="AS456" s="0" t="inlineStr"/>
      <c r="AT456" s="0" t="n">
        <v>0.0078</v>
      </c>
      <c r="AU456" s="0" t="inlineStr"/>
      <c r="AV456" s="0" t="n">
        <v>0</v>
      </c>
      <c r="AW456" s="0" t="n">
        <v>2</v>
      </c>
      <c r="AX456" s="0" t="n">
        <v>78850471</v>
      </c>
      <c r="AY456" s="0" t="n">
        <v>1</v>
      </c>
      <c r="AZ456" s="0" t="n">
        <v>0</v>
      </c>
      <c r="BA456" s="0" t="n">
        <v>449</v>
      </c>
      <c r="BB456" s="0" t="n">
        <v>0</v>
      </c>
      <c r="BC456" s="0" t="n">
        <v>0</v>
      </c>
      <c r="BD456" s="0" t="n">
        <v>0</v>
      </c>
      <c r="BE456" s="0" t="n">
        <v>0</v>
      </c>
      <c r="BF456" s="0" t="n">
        <v>0</v>
      </c>
      <c r="BG456" s="0" t="n">
        <v>0</v>
      </c>
      <c r="BH456" s="0" t="n">
        <v>0</v>
      </c>
      <c r="BI456" s="0" t="n">
        <v>0</v>
      </c>
      <c r="BJ456" s="0" t="n">
        <v>0</v>
      </c>
      <c r="BK456" s="0" t="n">
        <v>0</v>
      </c>
      <c r="BL456" s="0" t="n">
        <v>0</v>
      </c>
      <c r="BM456" s="0" t="n">
        <v>0</v>
      </c>
      <c r="BN456" s="0" t="n">
        <v>0</v>
      </c>
      <c r="BO456" s="0" t="n">
        <v>0</v>
      </c>
      <c r="BP456" s="0" t="n">
        <v>0</v>
      </c>
      <c r="BQ456" s="0" t="n">
        <v>0</v>
      </c>
      <c r="BR456" s="0" t="n">
        <v>0</v>
      </c>
      <c r="BS456" s="0" t="n">
        <v>0</v>
      </c>
      <c r="BT456" s="0" t="n">
        <v>0</v>
      </c>
      <c r="BU456" s="0" t="n">
        <v>0</v>
      </c>
      <c r="BV456" s="0" t="n">
        <v>0</v>
      </c>
      <c r="BW456" s="0" t="n">
        <v>0</v>
      </c>
      <c r="CV456" s="0" t="n">
        <v>0</v>
      </c>
      <c r="CW456" s="0" t="n">
        <v>0</v>
      </c>
      <c r="CX456" s="0">
        <f>ROUND(Y456*Source!I1132,7)</f>
        <v/>
      </c>
      <c r="CY456" s="0">
        <f>AA456</f>
        <v/>
      </c>
      <c r="CZ456" s="0">
        <f>AE456</f>
        <v/>
      </c>
      <c r="DA456" s="0">
        <f>AI456</f>
        <v/>
      </c>
      <c r="DB456" s="0">
        <f>ROUND(ROUND(AT456*CZ456,2),2)</f>
        <v/>
      </c>
      <c r="DC456" s="0">
        <f>ROUND(ROUND(AT456*AG456,2),2)</f>
        <v/>
      </c>
      <c r="DD456" s="0" t="inlineStr"/>
      <c r="DE456" s="0" t="inlineStr"/>
      <c r="DF456" s="0">
        <f>ROUND(ROUND(AE456*AI456,0)*CX456,0)</f>
        <v/>
      </c>
      <c r="DG456" s="0">
        <f>ROUND(ROUND(AF456,0)*CX456,0)</f>
        <v/>
      </c>
      <c r="DH456" s="0">
        <f>ROUND(ROUND(AG456,0)*CX456,0)</f>
        <v/>
      </c>
      <c r="DI456" s="0">
        <f>ROUND(ROUND(AH456,0)*CX456,0)</f>
        <v/>
      </c>
      <c r="DJ456" s="0">
        <f>DF456</f>
        <v/>
      </c>
      <c r="DK456" s="0" t="n">
        <v>0</v>
      </c>
      <c r="DL456" s="0" t="inlineStr"/>
      <c r="DM456" s="0" t="n">
        <v>0</v>
      </c>
      <c r="DN456" s="0" t="inlineStr"/>
      <c r="DO456" s="0" t="n">
        <v>0</v>
      </c>
    </row>
    <row r="457">
      <c r="A457" s="0">
        <f>ROW(Source!A1132)</f>
        <v/>
      </c>
      <c r="B457" s="0" t="n">
        <v>78845955</v>
      </c>
      <c r="C457" s="0" t="n">
        <v>78850468</v>
      </c>
      <c r="D457" s="0" t="n">
        <v>29171624</v>
      </c>
      <c r="E457" s="0" t="n">
        <v>1</v>
      </c>
      <c r="F457" s="0" t="n">
        <v>1</v>
      </c>
      <c r="G457" s="0" t="n">
        <v>1</v>
      </c>
      <c r="H457" s="0" t="n">
        <v>3</v>
      </c>
      <c r="I457" s="0" t="inlineStr">
        <is>
          <t>509-0965</t>
        </is>
      </c>
      <c r="J457" s="0" t="inlineStr">
        <is>
          <t>ТССЦ Московской обл., 509-0965, приказ Минстроя России №675/пр от 28.02.2017 № 258/пр</t>
        </is>
      </c>
      <c r="K457" s="0" t="inlineStr">
        <is>
          <t>Паронит</t>
        </is>
      </c>
      <c r="L457" s="0" t="n">
        <v>1348</v>
      </c>
      <c r="N457" s="0" t="n">
        <v>1009</v>
      </c>
      <c r="O457" s="0" t="inlineStr">
        <is>
          <t>т</t>
        </is>
      </c>
      <c r="P457" s="0" t="inlineStr">
        <is>
          <t>т</t>
        </is>
      </c>
      <c r="Q457" s="0" t="n">
        <v>1000</v>
      </c>
      <c r="W457" s="0" t="n">
        <v>0</v>
      </c>
      <c r="X457" s="0" t="n">
        <v>-1454193387</v>
      </c>
      <c r="Y457" s="0">
        <f>AT457</f>
        <v/>
      </c>
      <c r="AA457" s="0" t="n">
        <v>125101.26</v>
      </c>
      <c r="AB457" s="0" t="n">
        <v>0</v>
      </c>
      <c r="AC457" s="0" t="n">
        <v>0</v>
      </c>
      <c r="AD457" s="0" t="n">
        <v>0</v>
      </c>
      <c r="AE457" s="0" t="n">
        <v>28496.87</v>
      </c>
      <c r="AF457" s="0" t="n">
        <v>0</v>
      </c>
      <c r="AG457" s="0" t="n">
        <v>0</v>
      </c>
      <c r="AH457" s="0" t="n">
        <v>0</v>
      </c>
      <c r="AI457" s="0" t="n">
        <v>4.39</v>
      </c>
      <c r="AJ457" s="0" t="n">
        <v>1</v>
      </c>
      <c r="AK457" s="0" t="n">
        <v>1</v>
      </c>
      <c r="AL457" s="0" t="n">
        <v>1</v>
      </c>
      <c r="AM457" s="0" t="n">
        <v>2</v>
      </c>
      <c r="AN457" s="0" t="n">
        <v>0</v>
      </c>
      <c r="AO457" s="0" t="n">
        <v>1</v>
      </c>
      <c r="AP457" s="0" t="n">
        <v>1</v>
      </c>
      <c r="AQ457" s="0" t="n">
        <v>0</v>
      </c>
      <c r="AR457" s="0" t="n">
        <v>0</v>
      </c>
      <c r="AS457" s="0" t="inlineStr"/>
      <c r="AT457" s="0" t="n">
        <v>0.0252</v>
      </c>
      <c r="AU457" s="0" t="inlineStr"/>
      <c r="AV457" s="0" t="n">
        <v>0</v>
      </c>
      <c r="AW457" s="0" t="n">
        <v>2</v>
      </c>
      <c r="AX457" s="0" t="n">
        <v>78850472</v>
      </c>
      <c r="AY457" s="0" t="n">
        <v>1</v>
      </c>
      <c r="AZ457" s="0" t="n">
        <v>0</v>
      </c>
      <c r="BA457" s="0" t="n">
        <v>450</v>
      </c>
      <c r="BB457" s="0" t="n">
        <v>0</v>
      </c>
      <c r="BC457" s="0" t="n">
        <v>0</v>
      </c>
      <c r="BD457" s="0" t="n">
        <v>0</v>
      </c>
      <c r="BE457" s="0" t="n">
        <v>0</v>
      </c>
      <c r="BF457" s="0" t="n">
        <v>0</v>
      </c>
      <c r="BG457" s="0" t="n">
        <v>0</v>
      </c>
      <c r="BH457" s="0" t="n">
        <v>0</v>
      </c>
      <c r="BI457" s="0" t="n">
        <v>0</v>
      </c>
      <c r="BJ457" s="0" t="n">
        <v>0</v>
      </c>
      <c r="BK457" s="0" t="n">
        <v>0</v>
      </c>
      <c r="BL457" s="0" t="n">
        <v>0</v>
      </c>
      <c r="BM457" s="0" t="n">
        <v>0</v>
      </c>
      <c r="BN457" s="0" t="n">
        <v>0</v>
      </c>
      <c r="BO457" s="0" t="n">
        <v>0</v>
      </c>
      <c r="BP457" s="0" t="n">
        <v>0</v>
      </c>
      <c r="BQ457" s="0" t="n">
        <v>0</v>
      </c>
      <c r="BR457" s="0" t="n">
        <v>0</v>
      </c>
      <c r="BS457" s="0" t="n">
        <v>0</v>
      </c>
      <c r="BT457" s="0" t="n">
        <v>0</v>
      </c>
      <c r="BU457" s="0" t="n">
        <v>0</v>
      </c>
      <c r="BV457" s="0" t="n">
        <v>0</v>
      </c>
      <c r="BW457" s="0" t="n">
        <v>0</v>
      </c>
      <c r="CV457" s="0" t="n">
        <v>0</v>
      </c>
      <c r="CW457" s="0" t="n">
        <v>0</v>
      </c>
      <c r="CX457" s="0">
        <f>ROUND(Y457*Source!I1132,7)</f>
        <v/>
      </c>
      <c r="CY457" s="0">
        <f>AA457</f>
        <v/>
      </c>
      <c r="CZ457" s="0">
        <f>AE457</f>
        <v/>
      </c>
      <c r="DA457" s="0">
        <f>AI457</f>
        <v/>
      </c>
      <c r="DB457" s="0">
        <f>ROUND(ROUND(AT457*CZ457,2),2)</f>
        <v/>
      </c>
      <c r="DC457" s="0">
        <f>ROUND(ROUND(AT457*AG457,2),2)</f>
        <v/>
      </c>
      <c r="DD457" s="0" t="inlineStr"/>
      <c r="DE457" s="0" t="inlineStr"/>
      <c r="DF457" s="0">
        <f>ROUND(ROUND(AE457*AI457,0)*CX457,0)</f>
        <v/>
      </c>
      <c r="DG457" s="0">
        <f>ROUND(ROUND(AF457,0)*CX457,0)</f>
        <v/>
      </c>
      <c r="DH457" s="0">
        <f>ROUND(ROUND(AG457,0)*CX457,0)</f>
        <v/>
      </c>
      <c r="DI457" s="0">
        <f>ROUND(ROUND(AH457,0)*CX457,0)</f>
        <v/>
      </c>
      <c r="DJ457" s="0">
        <f>DF457</f>
        <v/>
      </c>
      <c r="DK457" s="0" t="n">
        <v>0</v>
      </c>
      <c r="DL457" s="0" t="inlineStr"/>
      <c r="DM457" s="0" t="n">
        <v>0</v>
      </c>
      <c r="DN457" s="0" t="inlineStr"/>
      <c r="DO457" s="0" t="n">
        <v>0</v>
      </c>
    </row>
    <row r="458">
      <c r="A458" s="0">
        <f>ROW(Source!A1132)</f>
        <v/>
      </c>
      <c r="B458" s="0" t="n">
        <v>78845955</v>
      </c>
      <c r="C458" s="0" t="n">
        <v>78850468</v>
      </c>
      <c r="D458" s="0" t="n">
        <v>29164239</v>
      </c>
      <c r="E458" s="0" t="n">
        <v>1</v>
      </c>
      <c r="F458" s="0" t="n">
        <v>1</v>
      </c>
      <c r="G458" s="0" t="n">
        <v>1</v>
      </c>
      <c r="H458" s="0" t="n">
        <v>3</v>
      </c>
      <c r="I458" s="0" t="inlineStr">
        <is>
          <t>509-3368</t>
        </is>
      </c>
      <c r="J458" s="0" t="inlineStr">
        <is>
          <t>ТССЦ Московской обл., 509-3368, приказ Минстроя России №675/пр от 28.02.2017 № 258/пр</t>
        </is>
      </c>
      <c r="K458" s="0" t="inlineStr">
        <is>
          <t>Набивки сальниковые</t>
        </is>
      </c>
      <c r="L458" s="0" t="n">
        <v>1346</v>
      </c>
      <c r="N458" s="0" t="n">
        <v>1009</v>
      </c>
      <c r="O458" s="0" t="inlineStr">
        <is>
          <t>кг</t>
        </is>
      </c>
      <c r="P458" s="0" t="inlineStr">
        <is>
          <t>кг</t>
        </is>
      </c>
      <c r="Q458" s="0" t="n">
        <v>1</v>
      </c>
      <c r="W458" s="0" t="n">
        <v>0</v>
      </c>
      <c r="X458" s="0" t="n">
        <v>944959504</v>
      </c>
      <c r="Y458" s="0">
        <f>AT458</f>
        <v/>
      </c>
      <c r="AA458" s="0" t="n">
        <v>386.7</v>
      </c>
      <c r="AB458" s="0" t="n">
        <v>0</v>
      </c>
      <c r="AC458" s="0" t="n">
        <v>0</v>
      </c>
      <c r="AD458" s="0" t="n">
        <v>0</v>
      </c>
      <c r="AE458" s="0" t="n">
        <v>28.56</v>
      </c>
      <c r="AF458" s="0" t="n">
        <v>0</v>
      </c>
      <c r="AG458" s="0" t="n">
        <v>0</v>
      </c>
      <c r="AH458" s="0" t="n">
        <v>0</v>
      </c>
      <c r="AI458" s="0" t="n">
        <v>13.54</v>
      </c>
      <c r="AJ458" s="0" t="n">
        <v>1</v>
      </c>
      <c r="AK458" s="0" t="n">
        <v>1</v>
      </c>
      <c r="AL458" s="0" t="n">
        <v>1</v>
      </c>
      <c r="AM458" s="0" t="n">
        <v>2</v>
      </c>
      <c r="AN458" s="0" t="n">
        <v>0</v>
      </c>
      <c r="AO458" s="0" t="n">
        <v>1</v>
      </c>
      <c r="AP458" s="0" t="n">
        <v>1</v>
      </c>
      <c r="AQ458" s="0" t="n">
        <v>0</v>
      </c>
      <c r="AR458" s="0" t="n">
        <v>0</v>
      </c>
      <c r="AS458" s="0" t="inlineStr"/>
      <c r="AT458" s="0" t="n">
        <v>3.5</v>
      </c>
      <c r="AU458" s="0" t="inlineStr"/>
      <c r="AV458" s="0" t="n">
        <v>0</v>
      </c>
      <c r="AW458" s="0" t="n">
        <v>2</v>
      </c>
      <c r="AX458" s="0" t="n">
        <v>78850473</v>
      </c>
      <c r="AY458" s="0" t="n">
        <v>1</v>
      </c>
      <c r="AZ458" s="0" t="n">
        <v>0</v>
      </c>
      <c r="BA458" s="0" t="n">
        <v>451</v>
      </c>
      <c r="BB458" s="0" t="n">
        <v>0</v>
      </c>
      <c r="BC458" s="0" t="n">
        <v>0</v>
      </c>
      <c r="BD458" s="0" t="n">
        <v>0</v>
      </c>
      <c r="BE458" s="0" t="n">
        <v>0</v>
      </c>
      <c r="BF458" s="0" t="n">
        <v>0</v>
      </c>
      <c r="BG458" s="0" t="n">
        <v>0</v>
      </c>
      <c r="BH458" s="0" t="n">
        <v>0</v>
      </c>
      <c r="BI458" s="0" t="n">
        <v>0</v>
      </c>
      <c r="BJ458" s="0" t="n">
        <v>0</v>
      </c>
      <c r="BK458" s="0" t="n">
        <v>0</v>
      </c>
      <c r="BL458" s="0" t="n">
        <v>0</v>
      </c>
      <c r="BM458" s="0" t="n">
        <v>0</v>
      </c>
      <c r="BN458" s="0" t="n">
        <v>0</v>
      </c>
      <c r="BO458" s="0" t="n">
        <v>0</v>
      </c>
      <c r="BP458" s="0" t="n">
        <v>0</v>
      </c>
      <c r="BQ458" s="0" t="n">
        <v>0</v>
      </c>
      <c r="BR458" s="0" t="n">
        <v>0</v>
      </c>
      <c r="BS458" s="0" t="n">
        <v>0</v>
      </c>
      <c r="BT458" s="0" t="n">
        <v>0</v>
      </c>
      <c r="BU458" s="0" t="n">
        <v>0</v>
      </c>
      <c r="BV458" s="0" t="n">
        <v>0</v>
      </c>
      <c r="BW458" s="0" t="n">
        <v>0</v>
      </c>
      <c r="CV458" s="0" t="n">
        <v>0</v>
      </c>
      <c r="CW458" s="0" t="n">
        <v>0</v>
      </c>
      <c r="CX458" s="0">
        <f>ROUND(Y458*Source!I1132,7)</f>
        <v/>
      </c>
      <c r="CY458" s="0">
        <f>AA458</f>
        <v/>
      </c>
      <c r="CZ458" s="0">
        <f>AE458</f>
        <v/>
      </c>
      <c r="DA458" s="0">
        <f>AI458</f>
        <v/>
      </c>
      <c r="DB458" s="0">
        <f>ROUND(ROUND(AT458*CZ458,2),2)</f>
        <v/>
      </c>
      <c r="DC458" s="0">
        <f>ROUND(ROUND(AT458*AG458,2),2)</f>
        <v/>
      </c>
      <c r="DD458" s="0" t="inlineStr"/>
      <c r="DE458" s="0" t="inlineStr"/>
      <c r="DF458" s="0">
        <f>ROUND(ROUND(AE458*AI458,0)*CX458,0)</f>
        <v/>
      </c>
      <c r="DG458" s="0">
        <f>ROUND(ROUND(AF458,0)*CX458,0)</f>
        <v/>
      </c>
      <c r="DH458" s="0">
        <f>ROUND(ROUND(AG458,0)*CX458,0)</f>
        <v/>
      </c>
      <c r="DI458" s="0">
        <f>ROUND(ROUND(AH458,0)*CX458,0)</f>
        <v/>
      </c>
      <c r="DJ458" s="0">
        <f>DF458</f>
        <v/>
      </c>
      <c r="DK458" s="0" t="n">
        <v>0</v>
      </c>
      <c r="DL458" s="0" t="inlineStr"/>
      <c r="DM458" s="0" t="n">
        <v>0</v>
      </c>
      <c r="DN458" s="0" t="inlineStr"/>
      <c r="DO458" s="0" t="n">
        <v>0</v>
      </c>
    </row>
    <row r="459">
      <c r="A459" s="0">
        <f>ROW(Source!A1171)</f>
        <v/>
      </c>
      <c r="B459" s="0" t="n">
        <v>78845955</v>
      </c>
      <c r="C459" s="0" t="n">
        <v>78850474</v>
      </c>
      <c r="D459" s="0" t="n">
        <v>18408291</v>
      </c>
      <c r="E459" s="0" t="n">
        <v>1</v>
      </c>
      <c r="F459" s="0" t="n">
        <v>1</v>
      </c>
      <c r="G459" s="0" t="n">
        <v>1</v>
      </c>
      <c r="H459" s="0" t="n">
        <v>1</v>
      </c>
      <c r="I459" s="0" t="inlineStr">
        <is>
          <t>1-1025-90</t>
        </is>
      </c>
      <c r="J459" s="0" t="inlineStr"/>
      <c r="K459" s="0" t="inlineStr">
        <is>
          <t>Рабочий строитель среднего разряда 2,5</t>
        </is>
      </c>
      <c r="L459" s="0" t="n">
        <v>1369</v>
      </c>
      <c r="N459" s="0" t="n">
        <v>1013</v>
      </c>
      <c r="O459" s="0" t="inlineStr">
        <is>
          <t>чел.-ч</t>
        </is>
      </c>
      <c r="P459" s="0" t="inlineStr">
        <is>
          <t>чел.-ч</t>
        </is>
      </c>
      <c r="Q459" s="0" t="n">
        <v>1</v>
      </c>
      <c r="W459" s="0" t="n">
        <v>0</v>
      </c>
      <c r="X459" s="0" t="n">
        <v>1933892413</v>
      </c>
      <c r="Y459" s="0">
        <f>AT459</f>
        <v/>
      </c>
      <c r="AA459" s="0" t="n">
        <v>0</v>
      </c>
      <c r="AB459" s="0" t="n">
        <v>0</v>
      </c>
      <c r="AC459" s="0" t="n">
        <v>0</v>
      </c>
      <c r="AD459" s="0" t="n">
        <v>8.17</v>
      </c>
      <c r="AE459" s="0" t="n">
        <v>0</v>
      </c>
      <c r="AF459" s="0" t="n">
        <v>0</v>
      </c>
      <c r="AG459" s="0" t="n">
        <v>0</v>
      </c>
      <c r="AH459" s="0" t="n">
        <v>8.17</v>
      </c>
      <c r="AI459" s="0" t="n">
        <v>1</v>
      </c>
      <c r="AJ459" s="0" t="n">
        <v>1</v>
      </c>
      <c r="AK459" s="0" t="n">
        <v>1</v>
      </c>
      <c r="AL459" s="0" t="n">
        <v>1</v>
      </c>
      <c r="AM459" s="0" t="n">
        <v>-2</v>
      </c>
      <c r="AN459" s="0" t="n">
        <v>0</v>
      </c>
      <c r="AO459" s="0" t="n">
        <v>1</v>
      </c>
      <c r="AP459" s="0" t="n">
        <v>1</v>
      </c>
      <c r="AQ459" s="0" t="n">
        <v>0</v>
      </c>
      <c r="AR459" s="0" t="n">
        <v>0</v>
      </c>
      <c r="AS459" s="0" t="inlineStr"/>
      <c r="AT459" s="0" t="n">
        <v>32.2</v>
      </c>
      <c r="AU459" s="0" t="inlineStr"/>
      <c r="AV459" s="0" t="n">
        <v>1</v>
      </c>
      <c r="AW459" s="0" t="n">
        <v>2</v>
      </c>
      <c r="AX459" s="0" t="n">
        <v>78850481</v>
      </c>
      <c r="AY459" s="0" t="n">
        <v>1</v>
      </c>
      <c r="AZ459" s="0" t="n">
        <v>0</v>
      </c>
      <c r="BA459" s="0" t="n">
        <v>452</v>
      </c>
      <c r="BB459" s="0" t="n">
        <v>0</v>
      </c>
      <c r="BC459" s="0" t="n">
        <v>0</v>
      </c>
      <c r="BD459" s="0" t="n">
        <v>0</v>
      </c>
      <c r="BE459" s="0" t="n">
        <v>0</v>
      </c>
      <c r="BF459" s="0" t="n">
        <v>0</v>
      </c>
      <c r="BG459" s="0" t="n">
        <v>0</v>
      </c>
      <c r="BH459" s="0" t="n">
        <v>0</v>
      </c>
      <c r="BI459" s="0" t="n">
        <v>0</v>
      </c>
      <c r="BJ459" s="0" t="n">
        <v>0</v>
      </c>
      <c r="BK459" s="0" t="n">
        <v>0</v>
      </c>
      <c r="BL459" s="0" t="n">
        <v>0</v>
      </c>
      <c r="BM459" s="0" t="n">
        <v>0</v>
      </c>
      <c r="BN459" s="0" t="n">
        <v>0</v>
      </c>
      <c r="BO459" s="0" t="n">
        <v>0</v>
      </c>
      <c r="BP459" s="0" t="n">
        <v>0</v>
      </c>
      <c r="BQ459" s="0" t="n">
        <v>0</v>
      </c>
      <c r="BR459" s="0" t="n">
        <v>0</v>
      </c>
      <c r="BS459" s="0" t="n">
        <v>0</v>
      </c>
      <c r="BT459" s="0" t="n">
        <v>0</v>
      </c>
      <c r="BU459" s="0" t="n">
        <v>0</v>
      </c>
      <c r="BV459" s="0" t="n">
        <v>0</v>
      </c>
      <c r="BW459" s="0" t="n">
        <v>0</v>
      </c>
      <c r="CU459" s="0">
        <f>ROUND(AT459*Source!I1171*AH459*AL459,0)</f>
        <v/>
      </c>
      <c r="CV459" s="0">
        <f>ROUND(Y459*Source!I1171,7)</f>
        <v/>
      </c>
      <c r="CW459" s="0" t="n">
        <v>0</v>
      </c>
      <c r="CX459" s="0">
        <f>ROUND(Y459*Source!I1171,7)</f>
        <v/>
      </c>
      <c r="CY459" s="0">
        <f>AD459</f>
        <v/>
      </c>
      <c r="CZ459" s="0">
        <f>AH459</f>
        <v/>
      </c>
      <c r="DA459" s="0">
        <f>AL459</f>
        <v/>
      </c>
      <c r="DB459" s="0">
        <f>ROUND(ROUND(AT459*CZ459,2),2)</f>
        <v/>
      </c>
      <c r="DC459" s="0">
        <f>ROUND(ROUND(AT459*AG459,2),2)</f>
        <v/>
      </c>
      <c r="DD459" s="0" t="inlineStr"/>
      <c r="DE459" s="0" t="inlineStr"/>
      <c r="DF459" s="0">
        <f>ROUND(ROUND(AE459,0)*CX459,0)</f>
        <v/>
      </c>
      <c r="DG459" s="0">
        <f>ROUND(ROUND(AF459,0)*CX459,0)</f>
        <v/>
      </c>
      <c r="DH459" s="0">
        <f>ROUND(ROUND(AG459,0)*CX459,0)</f>
        <v/>
      </c>
      <c r="DI459" s="0">
        <f>ROUND(ROUND(AH459,0)*CX459,0)</f>
        <v/>
      </c>
      <c r="DJ459" s="0">
        <f>DI459</f>
        <v/>
      </c>
      <c r="DK459" s="0" t="n">
        <v>0</v>
      </c>
      <c r="DL459" s="0" t="inlineStr"/>
      <c r="DM459" s="0" t="n">
        <v>0</v>
      </c>
      <c r="DN459" s="0" t="inlineStr"/>
      <c r="DO459" s="0" t="n">
        <v>0</v>
      </c>
    </row>
    <row r="460">
      <c r="A460" s="0">
        <f>ROW(Source!A1171)</f>
        <v/>
      </c>
      <c r="B460" s="0" t="n">
        <v>78845955</v>
      </c>
      <c r="C460" s="0" t="n">
        <v>78850474</v>
      </c>
      <c r="D460" s="0" t="n">
        <v>29174913</v>
      </c>
      <c r="E460" s="0" t="n">
        <v>1</v>
      </c>
      <c r="F460" s="0" t="n">
        <v>1</v>
      </c>
      <c r="G460" s="0" t="n">
        <v>1</v>
      </c>
      <c r="H460" s="0" t="n">
        <v>2</v>
      </c>
      <c r="I460" s="0" t="inlineStr">
        <is>
          <t>400001</t>
        </is>
      </c>
      <c r="J460" s="0" t="inlineStr">
        <is>
          <t>ТСЭМ Московской обл., 400001, приказ Минстроя России №675/пр от 28.02.2017 № 264/пр</t>
        </is>
      </c>
      <c r="K460" s="0" t="inlineStr">
        <is>
          <t>Автомобили бортовые, грузоподъемность до 5 т</t>
        </is>
      </c>
      <c r="L460" s="0" t="n">
        <v>1368</v>
      </c>
      <c r="N460" s="0" t="n">
        <v>1011</v>
      </c>
      <c r="O460" s="0" t="inlineStr">
        <is>
          <t>маш.-ч</t>
        </is>
      </c>
      <c r="P460" s="0" t="inlineStr">
        <is>
          <t>маш.-ч</t>
        </is>
      </c>
      <c r="Q460" s="0" t="n">
        <v>1</v>
      </c>
      <c r="W460" s="0" t="n">
        <v>0</v>
      </c>
      <c r="X460" s="0" t="n">
        <v>1230759911</v>
      </c>
      <c r="Y460" s="0">
        <f>AT460</f>
        <v/>
      </c>
      <c r="AA460" s="0" t="n">
        <v>0</v>
      </c>
      <c r="AB460" s="0" t="n">
        <v>2177.51</v>
      </c>
      <c r="AC460" s="0" t="n">
        <v>606.1</v>
      </c>
      <c r="AD460" s="0" t="n">
        <v>0</v>
      </c>
      <c r="AE460" s="0" t="n">
        <v>0</v>
      </c>
      <c r="AF460" s="0" t="n">
        <v>87.17</v>
      </c>
      <c r="AG460" s="0" t="n">
        <v>11.6</v>
      </c>
      <c r="AH460" s="0" t="n">
        <v>0</v>
      </c>
      <c r="AI460" s="0" t="n">
        <v>1</v>
      </c>
      <c r="AJ460" s="0" t="n">
        <v>24.98</v>
      </c>
      <c r="AK460" s="0" t="n">
        <v>52.25</v>
      </c>
      <c r="AL460" s="0" t="n">
        <v>1</v>
      </c>
      <c r="AM460" s="0" t="n">
        <v>2</v>
      </c>
      <c r="AN460" s="0" t="n">
        <v>0</v>
      </c>
      <c r="AO460" s="0" t="n">
        <v>1</v>
      </c>
      <c r="AP460" s="0" t="n">
        <v>1</v>
      </c>
      <c r="AQ460" s="0" t="n">
        <v>0</v>
      </c>
      <c r="AR460" s="0" t="n">
        <v>0</v>
      </c>
      <c r="AS460" s="0" t="inlineStr"/>
      <c r="AT460" s="0" t="n">
        <v>0.01</v>
      </c>
      <c r="AU460" s="0" t="inlineStr"/>
      <c r="AV460" s="0" t="n">
        <v>0</v>
      </c>
      <c r="AW460" s="0" t="n">
        <v>2</v>
      </c>
      <c r="AX460" s="0" t="n">
        <v>78850482</v>
      </c>
      <c r="AY460" s="0" t="n">
        <v>1</v>
      </c>
      <c r="AZ460" s="0" t="n">
        <v>0</v>
      </c>
      <c r="BA460" s="0" t="n">
        <v>453</v>
      </c>
      <c r="BB460" s="0" t="n">
        <v>0</v>
      </c>
      <c r="BC460" s="0" t="n">
        <v>0</v>
      </c>
      <c r="BD460" s="0" t="n">
        <v>0</v>
      </c>
      <c r="BE460" s="0" t="n">
        <v>0</v>
      </c>
      <c r="BF460" s="0" t="n">
        <v>0</v>
      </c>
      <c r="BG460" s="0" t="n">
        <v>0</v>
      </c>
      <c r="BH460" s="0" t="n">
        <v>0</v>
      </c>
      <c r="BI460" s="0" t="n">
        <v>0</v>
      </c>
      <c r="BJ460" s="0" t="n">
        <v>0</v>
      </c>
      <c r="BK460" s="0" t="n">
        <v>0</v>
      </c>
      <c r="BL460" s="0" t="n">
        <v>0</v>
      </c>
      <c r="BM460" s="0" t="n">
        <v>0</v>
      </c>
      <c r="BN460" s="0" t="n">
        <v>0</v>
      </c>
      <c r="BO460" s="0" t="n">
        <v>0</v>
      </c>
      <c r="BP460" s="0" t="n">
        <v>0</v>
      </c>
      <c r="BQ460" s="0" t="n">
        <v>0</v>
      </c>
      <c r="BR460" s="0" t="n">
        <v>0</v>
      </c>
      <c r="BS460" s="0" t="n">
        <v>0</v>
      </c>
      <c r="BT460" s="0" t="n">
        <v>0</v>
      </c>
      <c r="BU460" s="0" t="n">
        <v>0</v>
      </c>
      <c r="BV460" s="0" t="n">
        <v>0</v>
      </c>
      <c r="BW460" s="0" t="n">
        <v>0</v>
      </c>
      <c r="CV460" s="0" t="n">
        <v>0</v>
      </c>
      <c r="CW460" s="0">
        <f>ROUND(Y460*Source!I1171*DO460,7)</f>
        <v/>
      </c>
      <c r="CX460" s="0">
        <f>ROUND(Y460*Source!I1171,7)</f>
        <v/>
      </c>
      <c r="CY460" s="0">
        <f>AB460</f>
        <v/>
      </c>
      <c r="CZ460" s="0">
        <f>AF460</f>
        <v/>
      </c>
      <c r="DA460" s="0">
        <f>AJ460</f>
        <v/>
      </c>
      <c r="DB460" s="0">
        <f>ROUND(ROUND(AT460*CZ460,2),2)</f>
        <v/>
      </c>
      <c r="DC460" s="0">
        <f>ROUND(ROUND(AT460*AG460,2),2)</f>
        <v/>
      </c>
      <c r="DD460" s="0" t="inlineStr"/>
      <c r="DE460" s="0" t="inlineStr"/>
      <c r="DF460" s="0">
        <f>ROUND(ROUND(AE460,0)*CX460,0)</f>
        <v/>
      </c>
      <c r="DG460" s="0">
        <f>ROUND(ROUND(AF460*AJ460,0)*CX460,0)</f>
        <v/>
      </c>
      <c r="DH460" s="0">
        <f>ROUND(ROUND(AG460*AK460,0)*CX460,0)</f>
        <v/>
      </c>
      <c r="DI460" s="0">
        <f>ROUND(ROUND(AH460,0)*CX460,0)</f>
        <v/>
      </c>
      <c r="DJ460" s="0">
        <f>DG460</f>
        <v/>
      </c>
      <c r="DK460" s="0" t="n">
        <v>0</v>
      </c>
      <c r="DL460" s="0" t="inlineStr"/>
      <c r="DM460" s="0" t="n">
        <v>0</v>
      </c>
      <c r="DN460" s="0" t="inlineStr"/>
      <c r="DO460" s="0" t="n">
        <v>0</v>
      </c>
    </row>
    <row r="461">
      <c r="A461" s="0">
        <f>ROW(Source!A1171)</f>
        <v/>
      </c>
      <c r="B461" s="0" t="n">
        <v>78845955</v>
      </c>
      <c r="C461" s="0" t="n">
        <v>78850474</v>
      </c>
      <c r="D461" s="0" t="n">
        <v>29110139</v>
      </c>
      <c r="E461" s="0" t="n">
        <v>1</v>
      </c>
      <c r="F461" s="0" t="n">
        <v>1</v>
      </c>
      <c r="G461" s="0" t="n">
        <v>1</v>
      </c>
      <c r="H461" s="0" t="n">
        <v>3</v>
      </c>
      <c r="I461" s="0" t="inlineStr">
        <is>
          <t>101-1703</t>
        </is>
      </c>
      <c r="J461" s="0" t="inlineStr">
        <is>
          <t>ТССЦ Московской обл., 101-1703, приказ Минстроя России №675/пр от 28.02.2017 № 254/пр</t>
        </is>
      </c>
      <c r="K461" s="0" t="inlineStr">
        <is>
          <t>Прокладки резиновые (пластина техническая прессованная)</t>
        </is>
      </c>
      <c r="L461" s="0" t="n">
        <v>1346</v>
      </c>
      <c r="N461" s="0" t="n">
        <v>1009</v>
      </c>
      <c r="O461" s="0" t="inlineStr">
        <is>
          <t>кг</t>
        </is>
      </c>
      <c r="P461" s="0" t="inlineStr">
        <is>
          <t>кг</t>
        </is>
      </c>
      <c r="Q461" s="0" t="n">
        <v>1</v>
      </c>
      <c r="W461" s="0" t="n">
        <v>0</v>
      </c>
      <c r="X461" s="0" t="n">
        <v>-1947909329</v>
      </c>
      <c r="Y461" s="0">
        <f>AT461</f>
        <v/>
      </c>
      <c r="AA461" s="0" t="n">
        <v>341.04</v>
      </c>
      <c r="AB461" s="0" t="n">
        <v>0</v>
      </c>
      <c r="AC461" s="0" t="n">
        <v>0</v>
      </c>
      <c r="AD461" s="0" t="n">
        <v>0</v>
      </c>
      <c r="AE461" s="0" t="n">
        <v>23.09</v>
      </c>
      <c r="AF461" s="0" t="n">
        <v>0</v>
      </c>
      <c r="AG461" s="0" t="n">
        <v>0</v>
      </c>
      <c r="AH461" s="0" t="n">
        <v>0</v>
      </c>
      <c r="AI461" s="0" t="n">
        <v>14.77</v>
      </c>
      <c r="AJ461" s="0" t="n">
        <v>1</v>
      </c>
      <c r="AK461" s="0" t="n">
        <v>1</v>
      </c>
      <c r="AL461" s="0" t="n">
        <v>1</v>
      </c>
      <c r="AM461" s="0" t="n">
        <v>2</v>
      </c>
      <c r="AN461" s="0" t="n">
        <v>0</v>
      </c>
      <c r="AO461" s="0" t="n">
        <v>1</v>
      </c>
      <c r="AP461" s="0" t="n">
        <v>1</v>
      </c>
      <c r="AQ461" s="0" t="n">
        <v>0</v>
      </c>
      <c r="AR461" s="0" t="n">
        <v>0</v>
      </c>
      <c r="AS461" s="0" t="inlineStr"/>
      <c r="AT461" s="0" t="n">
        <v>2</v>
      </c>
      <c r="AU461" s="0" t="inlineStr"/>
      <c r="AV461" s="0" t="n">
        <v>0</v>
      </c>
      <c r="AW461" s="0" t="n">
        <v>2</v>
      </c>
      <c r="AX461" s="0" t="n">
        <v>78850483</v>
      </c>
      <c r="AY461" s="0" t="n">
        <v>1</v>
      </c>
      <c r="AZ461" s="0" t="n">
        <v>0</v>
      </c>
      <c r="BA461" s="0" t="n">
        <v>454</v>
      </c>
      <c r="BB461" s="0" t="n">
        <v>0</v>
      </c>
      <c r="BC461" s="0" t="n">
        <v>0</v>
      </c>
      <c r="BD461" s="0" t="n">
        <v>0</v>
      </c>
      <c r="BE461" s="0" t="n">
        <v>0</v>
      </c>
      <c r="BF461" s="0" t="n">
        <v>0</v>
      </c>
      <c r="BG461" s="0" t="n">
        <v>0</v>
      </c>
      <c r="BH461" s="0" t="n">
        <v>0</v>
      </c>
      <c r="BI461" s="0" t="n">
        <v>0</v>
      </c>
      <c r="BJ461" s="0" t="n">
        <v>0</v>
      </c>
      <c r="BK461" s="0" t="n">
        <v>0</v>
      </c>
      <c r="BL461" s="0" t="n">
        <v>0</v>
      </c>
      <c r="BM461" s="0" t="n">
        <v>0</v>
      </c>
      <c r="BN461" s="0" t="n">
        <v>0</v>
      </c>
      <c r="BO461" s="0" t="n">
        <v>0</v>
      </c>
      <c r="BP461" s="0" t="n">
        <v>0</v>
      </c>
      <c r="BQ461" s="0" t="n">
        <v>0</v>
      </c>
      <c r="BR461" s="0" t="n">
        <v>0</v>
      </c>
      <c r="BS461" s="0" t="n">
        <v>0</v>
      </c>
      <c r="BT461" s="0" t="n">
        <v>0</v>
      </c>
      <c r="BU461" s="0" t="n">
        <v>0</v>
      </c>
      <c r="BV461" s="0" t="n">
        <v>0</v>
      </c>
      <c r="BW461" s="0" t="n">
        <v>0</v>
      </c>
      <c r="CV461" s="0" t="n">
        <v>0</v>
      </c>
      <c r="CW461" s="0" t="n">
        <v>0</v>
      </c>
      <c r="CX461" s="0">
        <f>ROUND(Y461*Source!I1171,7)</f>
        <v/>
      </c>
      <c r="CY461" s="0">
        <f>AA461</f>
        <v/>
      </c>
      <c r="CZ461" s="0">
        <f>AE461</f>
        <v/>
      </c>
      <c r="DA461" s="0">
        <f>AI461</f>
        <v/>
      </c>
      <c r="DB461" s="0">
        <f>ROUND(ROUND(AT461*CZ461,2),2)</f>
        <v/>
      </c>
      <c r="DC461" s="0">
        <f>ROUND(ROUND(AT461*AG461,2),2)</f>
        <v/>
      </c>
      <c r="DD461" s="0" t="inlineStr"/>
      <c r="DE461" s="0" t="inlineStr"/>
      <c r="DF461" s="0">
        <f>ROUND(ROUND(AE461*AI461,0)*CX461,0)</f>
        <v/>
      </c>
      <c r="DG461" s="0">
        <f>ROUND(ROUND(AF461,0)*CX461,0)</f>
        <v/>
      </c>
      <c r="DH461" s="0">
        <f>ROUND(ROUND(AG461,0)*CX461,0)</f>
        <v/>
      </c>
      <c r="DI461" s="0">
        <f>ROUND(ROUND(AH461,0)*CX461,0)</f>
        <v/>
      </c>
      <c r="DJ461" s="0">
        <f>DF461</f>
        <v/>
      </c>
      <c r="DK461" s="0" t="n">
        <v>0</v>
      </c>
      <c r="DL461" s="0" t="inlineStr"/>
      <c r="DM461" s="0" t="n">
        <v>0</v>
      </c>
      <c r="DN461" s="0" t="inlineStr"/>
      <c r="DO461" s="0" t="n">
        <v>0</v>
      </c>
    </row>
    <row r="462">
      <c r="A462" s="0">
        <f>ROW(Source!A1171)</f>
        <v/>
      </c>
      <c r="B462" s="0" t="n">
        <v>78845955</v>
      </c>
      <c r="C462" s="0" t="n">
        <v>78850474</v>
      </c>
      <c r="D462" s="0" t="n">
        <v>29114240</v>
      </c>
      <c r="E462" s="0" t="n">
        <v>1</v>
      </c>
      <c r="F462" s="0" t="n">
        <v>1</v>
      </c>
      <c r="G462" s="0" t="n">
        <v>1</v>
      </c>
      <c r="H462" s="0" t="n">
        <v>3</v>
      </c>
      <c r="I462" s="0" t="inlineStr">
        <is>
          <t>101-2576</t>
        </is>
      </c>
      <c r="J462" s="0" t="inlineStr">
        <is>
          <t>ТССЦ Московской обл., 101-2576, приказ Минстроя России №675/пр от 28.02.2017 № 254/пр</t>
        </is>
      </c>
      <c r="K462" s="0" t="inlineStr">
        <is>
          <t>Болты с гайками и шайбами для санитарно-технических работ диаметром 16 мм</t>
        </is>
      </c>
      <c r="L462" s="0" t="n">
        <v>1348</v>
      </c>
      <c r="N462" s="0" t="n">
        <v>1009</v>
      </c>
      <c r="O462" s="0" t="inlineStr">
        <is>
          <t>т</t>
        </is>
      </c>
      <c r="P462" s="0" t="inlineStr">
        <is>
          <t>т</t>
        </is>
      </c>
      <c r="Q462" s="0" t="n">
        <v>1000</v>
      </c>
      <c r="W462" s="0" t="n">
        <v>0</v>
      </c>
      <c r="X462" s="0" t="n">
        <v>-1701539228</v>
      </c>
      <c r="Y462" s="0">
        <f>AT462</f>
        <v/>
      </c>
      <c r="AA462" s="0" t="n">
        <v>145037.4</v>
      </c>
      <c r="AB462" s="0" t="n">
        <v>0</v>
      </c>
      <c r="AC462" s="0" t="n">
        <v>0</v>
      </c>
      <c r="AD462" s="0" t="n">
        <v>0</v>
      </c>
      <c r="AE462" s="0" t="n">
        <v>14830</v>
      </c>
      <c r="AF462" s="0" t="n">
        <v>0</v>
      </c>
      <c r="AG462" s="0" t="n">
        <v>0</v>
      </c>
      <c r="AH462" s="0" t="n">
        <v>0</v>
      </c>
      <c r="AI462" s="0" t="n">
        <v>9.779999999999999</v>
      </c>
      <c r="AJ462" s="0" t="n">
        <v>1</v>
      </c>
      <c r="AK462" s="0" t="n">
        <v>1</v>
      </c>
      <c r="AL462" s="0" t="n">
        <v>1</v>
      </c>
      <c r="AM462" s="0" t="n">
        <v>2</v>
      </c>
      <c r="AN462" s="0" t="n">
        <v>0</v>
      </c>
      <c r="AO462" s="0" t="n">
        <v>1</v>
      </c>
      <c r="AP462" s="0" t="n">
        <v>1</v>
      </c>
      <c r="AQ462" s="0" t="n">
        <v>0</v>
      </c>
      <c r="AR462" s="0" t="n">
        <v>0</v>
      </c>
      <c r="AS462" s="0" t="inlineStr"/>
      <c r="AT462" s="0" t="n">
        <v>0.005</v>
      </c>
      <c r="AU462" s="0" t="inlineStr"/>
      <c r="AV462" s="0" t="n">
        <v>0</v>
      </c>
      <c r="AW462" s="0" t="n">
        <v>2</v>
      </c>
      <c r="AX462" s="0" t="n">
        <v>78850484</v>
      </c>
      <c r="AY462" s="0" t="n">
        <v>1</v>
      </c>
      <c r="AZ462" s="0" t="n">
        <v>0</v>
      </c>
      <c r="BA462" s="0" t="n">
        <v>455</v>
      </c>
      <c r="BB462" s="0" t="n">
        <v>0</v>
      </c>
      <c r="BC462" s="0" t="n">
        <v>0</v>
      </c>
      <c r="BD462" s="0" t="n">
        <v>0</v>
      </c>
      <c r="BE462" s="0" t="n">
        <v>0</v>
      </c>
      <c r="BF462" s="0" t="n">
        <v>0</v>
      </c>
      <c r="BG462" s="0" t="n">
        <v>0</v>
      </c>
      <c r="BH462" s="0" t="n">
        <v>0</v>
      </c>
      <c r="BI462" s="0" t="n">
        <v>0</v>
      </c>
      <c r="BJ462" s="0" t="n">
        <v>0</v>
      </c>
      <c r="BK462" s="0" t="n">
        <v>0</v>
      </c>
      <c r="BL462" s="0" t="n">
        <v>0</v>
      </c>
      <c r="BM462" s="0" t="n">
        <v>0</v>
      </c>
      <c r="BN462" s="0" t="n">
        <v>0</v>
      </c>
      <c r="BO462" s="0" t="n">
        <v>0</v>
      </c>
      <c r="BP462" s="0" t="n">
        <v>0</v>
      </c>
      <c r="BQ462" s="0" t="n">
        <v>0</v>
      </c>
      <c r="BR462" s="0" t="n">
        <v>0</v>
      </c>
      <c r="BS462" s="0" t="n">
        <v>0</v>
      </c>
      <c r="BT462" s="0" t="n">
        <v>0</v>
      </c>
      <c r="BU462" s="0" t="n">
        <v>0</v>
      </c>
      <c r="BV462" s="0" t="n">
        <v>0</v>
      </c>
      <c r="BW462" s="0" t="n">
        <v>0</v>
      </c>
      <c r="CV462" s="0" t="n">
        <v>0</v>
      </c>
      <c r="CW462" s="0" t="n">
        <v>0</v>
      </c>
      <c r="CX462" s="0">
        <f>ROUND(Y462*Source!I1171,7)</f>
        <v/>
      </c>
      <c r="CY462" s="0">
        <f>AA462</f>
        <v/>
      </c>
      <c r="CZ462" s="0">
        <f>AE462</f>
        <v/>
      </c>
      <c r="DA462" s="0">
        <f>AI462</f>
        <v/>
      </c>
      <c r="DB462" s="0">
        <f>ROUND(ROUND(AT462*CZ462,2),2)</f>
        <v/>
      </c>
      <c r="DC462" s="0">
        <f>ROUND(ROUND(AT462*AG462,2),2)</f>
        <v/>
      </c>
      <c r="DD462" s="0" t="inlineStr"/>
      <c r="DE462" s="0" t="inlineStr"/>
      <c r="DF462" s="0">
        <f>ROUND(ROUND(AE462*AI462,0)*CX462,0)</f>
        <v/>
      </c>
      <c r="DG462" s="0">
        <f>ROUND(ROUND(AF462,0)*CX462,0)</f>
        <v/>
      </c>
      <c r="DH462" s="0">
        <f>ROUND(ROUND(AG462,0)*CX462,0)</f>
        <v/>
      </c>
      <c r="DI462" s="0">
        <f>ROUND(ROUND(AH462,0)*CX462,0)</f>
        <v/>
      </c>
      <c r="DJ462" s="0">
        <f>DF462</f>
        <v/>
      </c>
      <c r="DK462" s="0" t="n">
        <v>0</v>
      </c>
      <c r="DL462" s="0" t="inlineStr"/>
      <c r="DM462" s="0" t="n">
        <v>0</v>
      </c>
      <c r="DN462" s="0" t="inlineStr"/>
      <c r="DO462" s="0" t="n">
        <v>0</v>
      </c>
    </row>
    <row r="463">
      <c r="A463" s="0">
        <f>ROW(Source!A1171)</f>
        <v/>
      </c>
      <c r="B463" s="0" t="n">
        <v>78845955</v>
      </c>
      <c r="C463" s="0" t="n">
        <v>78850474</v>
      </c>
      <c r="D463" s="0" t="n">
        <v>29150040</v>
      </c>
      <c r="E463" s="0" t="n">
        <v>1</v>
      </c>
      <c r="F463" s="0" t="n">
        <v>1</v>
      </c>
      <c r="G463" s="0" t="n">
        <v>1</v>
      </c>
      <c r="H463" s="0" t="n">
        <v>3</v>
      </c>
      <c r="I463" s="0" t="inlineStr">
        <is>
          <t>411-0001</t>
        </is>
      </c>
      <c r="J463" s="0" t="inlineStr">
        <is>
          <t>ТССЦ Московской обл., 411-0001, приказ Минстроя России №675/пр от 28.02.2017 № 257/пр</t>
        </is>
      </c>
      <c r="K463" s="0" t="inlineStr">
        <is>
          <t>Вода</t>
        </is>
      </c>
      <c r="L463" s="0" t="n">
        <v>1339</v>
      </c>
      <c r="N463" s="0" t="n">
        <v>1007</v>
      </c>
      <c r="O463" s="0" t="inlineStr">
        <is>
          <t>м3</t>
        </is>
      </c>
      <c r="P463" s="0" t="inlineStr">
        <is>
          <t>м3</t>
        </is>
      </c>
      <c r="Q463" s="0" t="n">
        <v>1</v>
      </c>
      <c r="W463" s="0" t="n">
        <v>0</v>
      </c>
      <c r="X463" s="0" t="n">
        <v>619799737</v>
      </c>
      <c r="Y463" s="0">
        <f>AT463</f>
        <v/>
      </c>
      <c r="AA463" s="0" t="n">
        <v>31.28</v>
      </c>
      <c r="AB463" s="0" t="n">
        <v>0</v>
      </c>
      <c r="AC463" s="0" t="n">
        <v>0</v>
      </c>
      <c r="AD463" s="0" t="n">
        <v>0</v>
      </c>
      <c r="AE463" s="0" t="n">
        <v>2.44</v>
      </c>
      <c r="AF463" s="0" t="n">
        <v>0</v>
      </c>
      <c r="AG463" s="0" t="n">
        <v>0</v>
      </c>
      <c r="AH463" s="0" t="n">
        <v>0</v>
      </c>
      <c r="AI463" s="0" t="n">
        <v>12.82</v>
      </c>
      <c r="AJ463" s="0" t="n">
        <v>1</v>
      </c>
      <c r="AK463" s="0" t="n">
        <v>1</v>
      </c>
      <c r="AL463" s="0" t="n">
        <v>1</v>
      </c>
      <c r="AM463" s="0" t="n">
        <v>2</v>
      </c>
      <c r="AN463" s="0" t="n">
        <v>0</v>
      </c>
      <c r="AO463" s="0" t="n">
        <v>1</v>
      </c>
      <c r="AP463" s="0" t="n">
        <v>1</v>
      </c>
      <c r="AQ463" s="0" t="n">
        <v>0</v>
      </c>
      <c r="AR463" s="0" t="n">
        <v>0</v>
      </c>
      <c r="AS463" s="0" t="inlineStr"/>
      <c r="AT463" s="0" t="n">
        <v>7.8</v>
      </c>
      <c r="AU463" s="0" t="inlineStr"/>
      <c r="AV463" s="0" t="n">
        <v>0</v>
      </c>
      <c r="AW463" s="0" t="n">
        <v>2</v>
      </c>
      <c r="AX463" s="0" t="n">
        <v>78850485</v>
      </c>
      <c r="AY463" s="0" t="n">
        <v>1</v>
      </c>
      <c r="AZ463" s="0" t="n">
        <v>0</v>
      </c>
      <c r="BA463" s="0" t="n">
        <v>456</v>
      </c>
      <c r="BB463" s="0" t="n">
        <v>0</v>
      </c>
      <c r="BC463" s="0" t="n">
        <v>0</v>
      </c>
      <c r="BD463" s="0" t="n">
        <v>0</v>
      </c>
      <c r="BE463" s="0" t="n">
        <v>0</v>
      </c>
      <c r="BF463" s="0" t="n">
        <v>0</v>
      </c>
      <c r="BG463" s="0" t="n">
        <v>0</v>
      </c>
      <c r="BH463" s="0" t="n">
        <v>0</v>
      </c>
      <c r="BI463" s="0" t="n">
        <v>0</v>
      </c>
      <c r="BJ463" s="0" t="n">
        <v>0</v>
      </c>
      <c r="BK463" s="0" t="n">
        <v>0</v>
      </c>
      <c r="BL463" s="0" t="n">
        <v>0</v>
      </c>
      <c r="BM463" s="0" t="n">
        <v>0</v>
      </c>
      <c r="BN463" s="0" t="n">
        <v>0</v>
      </c>
      <c r="BO463" s="0" t="n">
        <v>0</v>
      </c>
      <c r="BP463" s="0" t="n">
        <v>0</v>
      </c>
      <c r="BQ463" s="0" t="n">
        <v>0</v>
      </c>
      <c r="BR463" s="0" t="n">
        <v>0</v>
      </c>
      <c r="BS463" s="0" t="n">
        <v>0</v>
      </c>
      <c r="BT463" s="0" t="n">
        <v>0</v>
      </c>
      <c r="BU463" s="0" t="n">
        <v>0</v>
      </c>
      <c r="BV463" s="0" t="n">
        <v>0</v>
      </c>
      <c r="BW463" s="0" t="n">
        <v>0</v>
      </c>
      <c r="CV463" s="0" t="n">
        <v>0</v>
      </c>
      <c r="CW463" s="0" t="n">
        <v>0</v>
      </c>
      <c r="CX463" s="0">
        <f>ROUND(Y463*Source!I1171,7)</f>
        <v/>
      </c>
      <c r="CY463" s="0">
        <f>AA463</f>
        <v/>
      </c>
      <c r="CZ463" s="0">
        <f>AE463</f>
        <v/>
      </c>
      <c r="DA463" s="0">
        <f>AI463</f>
        <v/>
      </c>
      <c r="DB463" s="0">
        <f>ROUND(ROUND(AT463*CZ463,2),2)</f>
        <v/>
      </c>
      <c r="DC463" s="0">
        <f>ROUND(ROUND(AT463*AG463,2),2)</f>
        <v/>
      </c>
      <c r="DD463" s="0" t="inlineStr"/>
      <c r="DE463" s="0" t="inlineStr"/>
      <c r="DF463" s="0">
        <f>ROUND(ROUND(AE463*AI463,0)*CX463,0)</f>
        <v/>
      </c>
      <c r="DG463" s="0">
        <f>ROUND(ROUND(AF463,0)*CX463,0)</f>
        <v/>
      </c>
      <c r="DH463" s="0">
        <f>ROUND(ROUND(AG463,0)*CX463,0)</f>
        <v/>
      </c>
      <c r="DI463" s="0">
        <f>ROUND(ROUND(AH463,0)*CX463,0)</f>
        <v/>
      </c>
      <c r="DJ463" s="0">
        <f>DF463</f>
        <v/>
      </c>
      <c r="DK463" s="0" t="n">
        <v>0</v>
      </c>
      <c r="DL463" s="0" t="inlineStr"/>
      <c r="DM463" s="0" t="n">
        <v>0</v>
      </c>
      <c r="DN463" s="0" t="inlineStr"/>
      <c r="DO463" s="0" t="n">
        <v>0</v>
      </c>
    </row>
    <row r="464">
      <c r="A464" s="0">
        <f>ROW(Source!A1171)</f>
        <v/>
      </c>
      <c r="B464" s="0" t="n">
        <v>78845955</v>
      </c>
      <c r="C464" s="0" t="n">
        <v>78850474</v>
      </c>
      <c r="D464" s="0" t="n">
        <v>0</v>
      </c>
      <c r="E464" s="0" t="n">
        <v>1</v>
      </c>
      <c r="F464" s="0" t="n">
        <v>1</v>
      </c>
      <c r="G464" s="0" t="n">
        <v>1</v>
      </c>
      <c r="H464" s="0" t="n">
        <v>3</v>
      </c>
      <c r="I464" s="0" t="inlineStr">
        <is>
          <t>Цена поставщика</t>
        </is>
      </c>
      <c r="J464" s="0" t="inlineStr"/>
      <c r="K464" s="0" t="inlineStr">
        <is>
          <t>Прочистка КРОТ</t>
        </is>
      </c>
      <c r="L464" s="0" t="n">
        <v>1296</v>
      </c>
      <c r="N464" s="0" t="n">
        <v>1002</v>
      </c>
      <c r="O464" s="0" t="inlineStr">
        <is>
          <t>л</t>
        </is>
      </c>
      <c r="P464" s="0" t="inlineStr">
        <is>
          <t>л</t>
        </is>
      </c>
      <c r="Q464" s="0" t="n">
        <v>1</v>
      </c>
      <c r="W464" s="0" t="n">
        <v>0</v>
      </c>
      <c r="X464" s="0" t="n">
        <v>-1978592410</v>
      </c>
      <c r="Y464" s="0">
        <f>AT464</f>
        <v/>
      </c>
      <c r="AA464" s="0" t="n">
        <v>384.43</v>
      </c>
      <c r="AB464" s="0" t="n">
        <v>0</v>
      </c>
      <c r="AC464" s="0" t="n">
        <v>0</v>
      </c>
      <c r="AD464" s="0" t="n">
        <v>0</v>
      </c>
      <c r="AE464" s="0" t="n">
        <v>384.43</v>
      </c>
      <c r="AF464" s="0" t="n">
        <v>0</v>
      </c>
      <c r="AG464" s="0" t="n">
        <v>0</v>
      </c>
      <c r="AH464" s="0" t="n">
        <v>0</v>
      </c>
      <c r="AI464" s="0" t="n">
        <v>1</v>
      </c>
      <c r="AJ464" s="0" t="n">
        <v>1</v>
      </c>
      <c r="AK464" s="0" t="n">
        <v>1</v>
      </c>
      <c r="AL464" s="0" t="n">
        <v>1</v>
      </c>
      <c r="AM464" s="0" t="n">
        <v>0</v>
      </c>
      <c r="AN464" s="0" t="n">
        <v>0</v>
      </c>
      <c r="AO464" s="0" t="n">
        <v>0</v>
      </c>
      <c r="AP464" s="0" t="n">
        <v>1</v>
      </c>
      <c r="AQ464" s="0" t="n">
        <v>0</v>
      </c>
      <c r="AR464" s="0" t="n">
        <v>0</v>
      </c>
      <c r="AS464" s="0" t="inlineStr"/>
      <c r="AT464" s="0" t="n">
        <v>10</v>
      </c>
      <c r="AU464" s="0" t="inlineStr"/>
      <c r="AV464" s="0" t="n">
        <v>0</v>
      </c>
      <c r="AW464" s="0" t="n">
        <v>1</v>
      </c>
      <c r="AX464" s="0" t="n">
        <v>-1</v>
      </c>
      <c r="AY464" s="0" t="n">
        <v>0</v>
      </c>
      <c r="AZ464" s="0" t="n">
        <v>0</v>
      </c>
      <c r="BA464" s="0" t="inlineStr"/>
      <c r="BB464" s="0" t="n">
        <v>0</v>
      </c>
      <c r="BC464" s="0" t="n">
        <v>0</v>
      </c>
      <c r="BD464" s="0" t="n">
        <v>0</v>
      </c>
      <c r="BE464" s="0" t="n">
        <v>0</v>
      </c>
      <c r="BF464" s="0" t="n">
        <v>0</v>
      </c>
      <c r="BG464" s="0" t="n">
        <v>0</v>
      </c>
      <c r="BH464" s="0" t="n">
        <v>0</v>
      </c>
      <c r="BI464" s="0" t="n">
        <v>0</v>
      </c>
      <c r="BJ464" s="0" t="n">
        <v>0</v>
      </c>
      <c r="BK464" s="0" t="n">
        <v>0</v>
      </c>
      <c r="BL464" s="0" t="n">
        <v>0</v>
      </c>
      <c r="BM464" s="0" t="n">
        <v>0</v>
      </c>
      <c r="BN464" s="0" t="n">
        <v>0</v>
      </c>
      <c r="BO464" s="0" t="n">
        <v>0</v>
      </c>
      <c r="BP464" s="0" t="n">
        <v>0</v>
      </c>
      <c r="BQ464" s="0" t="n">
        <v>0</v>
      </c>
      <c r="BR464" s="0" t="n">
        <v>0</v>
      </c>
      <c r="BS464" s="0" t="n">
        <v>0</v>
      </c>
      <c r="BT464" s="0" t="n">
        <v>0</v>
      </c>
      <c r="BU464" s="0" t="n">
        <v>0</v>
      </c>
      <c r="BV464" s="0" t="n">
        <v>0</v>
      </c>
      <c r="BW464" s="0" t="n">
        <v>0</v>
      </c>
      <c r="CV464" s="0" t="n">
        <v>0</v>
      </c>
      <c r="CW464" s="0" t="n">
        <v>0</v>
      </c>
      <c r="CX464" s="0">
        <f>ROUND(Y464*Source!I1171,7)</f>
        <v/>
      </c>
      <c r="CY464" s="0">
        <f>AA464</f>
        <v/>
      </c>
      <c r="CZ464" s="0">
        <f>AE464</f>
        <v/>
      </c>
      <c r="DA464" s="0">
        <f>AI464</f>
        <v/>
      </c>
      <c r="DB464" s="0">
        <f>ROUND(ROUND(AT464*CZ464,2),2)</f>
        <v/>
      </c>
      <c r="DC464" s="0">
        <f>ROUND(ROUND(AT464*AG464,2),2)</f>
        <v/>
      </c>
      <c r="DD464" s="0" t="inlineStr"/>
      <c r="DE464" s="0" t="inlineStr"/>
      <c r="DF464" s="0">
        <f>ROUND(ROUND(AE464,0)*CX464,0)</f>
        <v/>
      </c>
      <c r="DG464" s="0">
        <f>ROUND(ROUND(AF464,0)*CX464,0)</f>
        <v/>
      </c>
      <c r="DH464" s="0">
        <f>ROUND(ROUND(AG464,0)*CX464,0)</f>
        <v/>
      </c>
      <c r="DI464" s="0">
        <f>ROUND(ROUND(AH464,0)*CX464,0)</f>
        <v/>
      </c>
      <c r="DJ464" s="0">
        <f>DF464</f>
        <v/>
      </c>
      <c r="DK464" s="0" t="n">
        <v>0</v>
      </c>
      <c r="DL464" s="0" t="inlineStr"/>
      <c r="DM464" s="0" t="n">
        <v>0</v>
      </c>
      <c r="DN464" s="0" t="inlineStr"/>
      <c r="DO464" s="0" t="n">
        <v>0</v>
      </c>
    </row>
    <row r="465">
      <c r="A465" s="0">
        <f>ROW(Source!A1173)</f>
        <v/>
      </c>
      <c r="B465" s="0" t="n">
        <v>78845955</v>
      </c>
      <c r="C465" s="0" t="n">
        <v>78848778</v>
      </c>
      <c r="D465" s="0" t="n">
        <v>18409850</v>
      </c>
      <c r="E465" s="0" t="n">
        <v>1</v>
      </c>
      <c r="F465" s="0" t="n">
        <v>1</v>
      </c>
      <c r="G465" s="0" t="n">
        <v>1</v>
      </c>
      <c r="H465" s="0" t="n">
        <v>1</v>
      </c>
      <c r="I465" s="0" t="inlineStr">
        <is>
          <t>1-1035-90</t>
        </is>
      </c>
      <c r="J465" s="0" t="inlineStr"/>
      <c r="K465" s="0" t="inlineStr">
        <is>
          <t>Рабочий строитель среднего разряда 3,5</t>
        </is>
      </c>
      <c r="L465" s="0" t="n">
        <v>1369</v>
      </c>
      <c r="N465" s="0" t="n">
        <v>1013</v>
      </c>
      <c r="O465" s="0" t="inlineStr">
        <is>
          <t>чел.-ч</t>
        </is>
      </c>
      <c r="P465" s="0" t="inlineStr">
        <is>
          <t>чел.-ч</t>
        </is>
      </c>
      <c r="Q465" s="0" t="n">
        <v>1</v>
      </c>
      <c r="W465" s="0" t="n">
        <v>0</v>
      </c>
      <c r="X465" s="0" t="n">
        <v>855544366</v>
      </c>
      <c r="Y465" s="0">
        <f>AT465</f>
        <v/>
      </c>
      <c r="AA465" s="0" t="n">
        <v>0</v>
      </c>
      <c r="AB465" s="0" t="n">
        <v>0</v>
      </c>
      <c r="AC465" s="0" t="n">
        <v>0</v>
      </c>
      <c r="AD465" s="0" t="n">
        <v>9.07</v>
      </c>
      <c r="AE465" s="0" t="n">
        <v>0</v>
      </c>
      <c r="AF465" s="0" t="n">
        <v>0</v>
      </c>
      <c r="AG465" s="0" t="n">
        <v>0</v>
      </c>
      <c r="AH465" s="0" t="n">
        <v>9.07</v>
      </c>
      <c r="AI465" s="0" t="n">
        <v>1</v>
      </c>
      <c r="AJ465" s="0" t="n">
        <v>1</v>
      </c>
      <c r="AK465" s="0" t="n">
        <v>1</v>
      </c>
      <c r="AL465" s="0" t="n">
        <v>1</v>
      </c>
      <c r="AM465" s="0" t="n">
        <v>-2</v>
      </c>
      <c r="AN465" s="0" t="n">
        <v>0</v>
      </c>
      <c r="AO465" s="0" t="n">
        <v>1</v>
      </c>
      <c r="AP465" s="0" t="n">
        <v>0</v>
      </c>
      <c r="AQ465" s="0" t="n">
        <v>0</v>
      </c>
      <c r="AR465" s="0" t="n">
        <v>0</v>
      </c>
      <c r="AS465" s="0" t="inlineStr"/>
      <c r="AT465" s="0" t="n">
        <v>308</v>
      </c>
      <c r="AU465" s="0" t="inlineStr"/>
      <c r="AV465" s="0" t="n">
        <v>1</v>
      </c>
      <c r="AW465" s="0" t="n">
        <v>2</v>
      </c>
      <c r="AX465" s="0" t="n">
        <v>78848785</v>
      </c>
      <c r="AY465" s="0" t="n">
        <v>1</v>
      </c>
      <c r="AZ465" s="0" t="n">
        <v>0</v>
      </c>
      <c r="BA465" s="0" t="n">
        <v>457</v>
      </c>
      <c r="BB465" s="0" t="n">
        <v>0</v>
      </c>
      <c r="BC465" s="0" t="n">
        <v>0</v>
      </c>
      <c r="BD465" s="0" t="n">
        <v>0</v>
      </c>
      <c r="BE465" s="0" t="n">
        <v>0</v>
      </c>
      <c r="BF465" s="0" t="n">
        <v>0</v>
      </c>
      <c r="BG465" s="0" t="n">
        <v>0</v>
      </c>
      <c r="BH465" s="0" t="n">
        <v>0</v>
      </c>
      <c r="BI465" s="0" t="n">
        <v>0</v>
      </c>
      <c r="BJ465" s="0" t="n">
        <v>0</v>
      </c>
      <c r="BK465" s="0" t="n">
        <v>0</v>
      </c>
      <c r="BL465" s="0" t="n">
        <v>0</v>
      </c>
      <c r="BM465" s="0" t="n">
        <v>0</v>
      </c>
      <c r="BN465" s="0" t="n">
        <v>0</v>
      </c>
      <c r="BO465" s="0" t="n">
        <v>0</v>
      </c>
      <c r="BP465" s="0" t="n">
        <v>0</v>
      </c>
      <c r="BQ465" s="0" t="n">
        <v>0</v>
      </c>
      <c r="BR465" s="0" t="n">
        <v>0</v>
      </c>
      <c r="BS465" s="0" t="n">
        <v>0</v>
      </c>
      <c r="BT465" s="0" t="n">
        <v>0</v>
      </c>
      <c r="BU465" s="0" t="n">
        <v>0</v>
      </c>
      <c r="BV465" s="0" t="n">
        <v>0</v>
      </c>
      <c r="BW465" s="0" t="n">
        <v>0</v>
      </c>
      <c r="CU465" s="0">
        <f>ROUND(AT465*Source!I1173*AH465*AL465,0)</f>
        <v/>
      </c>
      <c r="CV465" s="0">
        <f>ROUND(Y465*Source!I1173,7)</f>
        <v/>
      </c>
      <c r="CW465" s="0" t="n">
        <v>0</v>
      </c>
      <c r="CX465" s="0">
        <f>ROUND(Y465*Source!I1173,7)</f>
        <v/>
      </c>
      <c r="CY465" s="0">
        <f>AD465</f>
        <v/>
      </c>
      <c r="CZ465" s="0">
        <f>AH465</f>
        <v/>
      </c>
      <c r="DA465" s="0">
        <f>AL465</f>
        <v/>
      </c>
      <c r="DB465" s="0">
        <f>ROUND(ROUND(AT465*CZ465,2),2)</f>
        <v/>
      </c>
      <c r="DC465" s="0">
        <f>ROUND(ROUND(AT465*AG465,2),2)</f>
        <v/>
      </c>
      <c r="DD465" s="0" t="inlineStr"/>
      <c r="DE465" s="0" t="inlineStr"/>
      <c r="DF465" s="0">
        <f>ROUND(ROUND(AE465,0)*CX465,0)</f>
        <v/>
      </c>
      <c r="DG465" s="0">
        <f>ROUND(ROUND(AF465,0)*CX465,0)</f>
        <v/>
      </c>
      <c r="DH465" s="0">
        <f>ROUND(ROUND(AG465,0)*CX465,0)</f>
        <v/>
      </c>
      <c r="DI465" s="0">
        <f>ROUND(ROUND(AH465,0)*CX465,0)</f>
        <v/>
      </c>
      <c r="DJ465" s="0">
        <f>DI465</f>
        <v/>
      </c>
      <c r="DK465" s="0" t="n">
        <v>0</v>
      </c>
      <c r="DL465" s="0" t="inlineStr"/>
      <c r="DM465" s="0" t="n">
        <v>0</v>
      </c>
      <c r="DN465" s="0" t="inlineStr"/>
      <c r="DO465" s="0" t="n">
        <v>0</v>
      </c>
    </row>
    <row r="466">
      <c r="A466" s="0">
        <f>ROW(Source!A1173)</f>
        <v/>
      </c>
      <c r="B466" s="0" t="n">
        <v>78845955</v>
      </c>
      <c r="C466" s="0" t="n">
        <v>78848778</v>
      </c>
      <c r="D466" s="0" t="n">
        <v>29174913</v>
      </c>
      <c r="E466" s="0" t="n">
        <v>1</v>
      </c>
      <c r="F466" s="0" t="n">
        <v>1</v>
      </c>
      <c r="G466" s="0" t="n">
        <v>1</v>
      </c>
      <c r="H466" s="0" t="n">
        <v>2</v>
      </c>
      <c r="I466" s="0" t="inlineStr">
        <is>
          <t>400001</t>
        </is>
      </c>
      <c r="J466" s="0" t="inlineStr">
        <is>
          <t>ТСЭМ Московской обл., 400001, приказ Минстроя России №675/пр от 28.02.2017 № 264/пр</t>
        </is>
      </c>
      <c r="K466" s="0" t="inlineStr">
        <is>
          <t>Автомобили бортовые, грузоподъемность до 5 т</t>
        </is>
      </c>
      <c r="L466" s="0" t="n">
        <v>1368</v>
      </c>
      <c r="N466" s="0" t="n">
        <v>1011</v>
      </c>
      <c r="O466" s="0" t="inlineStr">
        <is>
          <t>маш.-ч</t>
        </is>
      </c>
      <c r="P466" s="0" t="inlineStr">
        <is>
          <t>маш.-ч</t>
        </is>
      </c>
      <c r="Q466" s="0" t="n">
        <v>1</v>
      </c>
      <c r="W466" s="0" t="n">
        <v>0</v>
      </c>
      <c r="X466" s="0" t="n">
        <v>1230759911</v>
      </c>
      <c r="Y466" s="0">
        <f>AT466</f>
        <v/>
      </c>
      <c r="AA466" s="0" t="n">
        <v>0</v>
      </c>
      <c r="AB466" s="0" t="n">
        <v>2177.51</v>
      </c>
      <c r="AC466" s="0" t="n">
        <v>606.1</v>
      </c>
      <c r="AD466" s="0" t="n">
        <v>0</v>
      </c>
      <c r="AE466" s="0" t="n">
        <v>0</v>
      </c>
      <c r="AF466" s="0" t="n">
        <v>87.17</v>
      </c>
      <c r="AG466" s="0" t="n">
        <v>11.6</v>
      </c>
      <c r="AH466" s="0" t="n">
        <v>0</v>
      </c>
      <c r="AI466" s="0" t="n">
        <v>1</v>
      </c>
      <c r="AJ466" s="0" t="n">
        <v>24.98</v>
      </c>
      <c r="AK466" s="0" t="n">
        <v>52.25</v>
      </c>
      <c r="AL466" s="0" t="n">
        <v>1</v>
      </c>
      <c r="AM466" s="0" t="n">
        <v>2</v>
      </c>
      <c r="AN466" s="0" t="n">
        <v>0</v>
      </c>
      <c r="AO466" s="0" t="n">
        <v>1</v>
      </c>
      <c r="AP466" s="0" t="n">
        <v>0</v>
      </c>
      <c r="AQ466" s="0" t="n">
        <v>0</v>
      </c>
      <c r="AR466" s="0" t="n">
        <v>0</v>
      </c>
      <c r="AS466" s="0" t="inlineStr"/>
      <c r="AT466" s="0" t="n">
        <v>1.6</v>
      </c>
      <c r="AU466" s="0" t="inlineStr"/>
      <c r="AV466" s="0" t="n">
        <v>0</v>
      </c>
      <c r="AW466" s="0" t="n">
        <v>2</v>
      </c>
      <c r="AX466" s="0" t="n">
        <v>78848786</v>
      </c>
      <c r="AY466" s="0" t="n">
        <v>1</v>
      </c>
      <c r="AZ466" s="0" t="n">
        <v>0</v>
      </c>
      <c r="BA466" s="0" t="n">
        <v>458</v>
      </c>
      <c r="BB466" s="0" t="n">
        <v>0</v>
      </c>
      <c r="BC466" s="0" t="n">
        <v>0</v>
      </c>
      <c r="BD466" s="0" t="n">
        <v>0</v>
      </c>
      <c r="BE466" s="0" t="n">
        <v>0</v>
      </c>
      <c r="BF466" s="0" t="n">
        <v>0</v>
      </c>
      <c r="BG466" s="0" t="n">
        <v>0</v>
      </c>
      <c r="BH466" s="0" t="n">
        <v>0</v>
      </c>
      <c r="BI466" s="0" t="n">
        <v>0</v>
      </c>
      <c r="BJ466" s="0" t="n">
        <v>0</v>
      </c>
      <c r="BK466" s="0" t="n">
        <v>0</v>
      </c>
      <c r="BL466" s="0" t="n">
        <v>0</v>
      </c>
      <c r="BM466" s="0" t="n">
        <v>0</v>
      </c>
      <c r="BN466" s="0" t="n">
        <v>0</v>
      </c>
      <c r="BO466" s="0" t="n">
        <v>0</v>
      </c>
      <c r="BP466" s="0" t="n">
        <v>0</v>
      </c>
      <c r="BQ466" s="0" t="n">
        <v>0</v>
      </c>
      <c r="BR466" s="0" t="n">
        <v>0</v>
      </c>
      <c r="BS466" s="0" t="n">
        <v>0</v>
      </c>
      <c r="BT466" s="0" t="n">
        <v>0</v>
      </c>
      <c r="BU466" s="0" t="n">
        <v>0</v>
      </c>
      <c r="BV466" s="0" t="n">
        <v>0</v>
      </c>
      <c r="BW466" s="0" t="n">
        <v>0</v>
      </c>
      <c r="CV466" s="0" t="n">
        <v>0</v>
      </c>
      <c r="CW466" s="0">
        <f>ROUND(Y466*Source!I1173*DO466,7)</f>
        <v/>
      </c>
      <c r="CX466" s="0">
        <f>ROUND(Y466*Source!I1173,7)</f>
        <v/>
      </c>
      <c r="CY466" s="0">
        <f>AB466</f>
        <v/>
      </c>
      <c r="CZ466" s="0">
        <f>AF466</f>
        <v/>
      </c>
      <c r="DA466" s="0">
        <f>AJ466</f>
        <v/>
      </c>
      <c r="DB466" s="0">
        <f>ROUND(ROUND(AT466*CZ466,2),2)</f>
        <v/>
      </c>
      <c r="DC466" s="0">
        <f>ROUND(ROUND(AT466*AG466,2),2)</f>
        <v/>
      </c>
      <c r="DD466" s="0" t="inlineStr"/>
      <c r="DE466" s="0" t="inlineStr"/>
      <c r="DF466" s="0">
        <f>ROUND(ROUND(AE466,0)*CX466,0)</f>
        <v/>
      </c>
      <c r="DG466" s="0">
        <f>ROUND(ROUND(AF466*AJ466,0)*CX466,0)</f>
        <v/>
      </c>
      <c r="DH466" s="0">
        <f>ROUND(ROUND(AG466*AK466,0)*CX466,0)</f>
        <v/>
      </c>
      <c r="DI466" s="0">
        <f>ROUND(ROUND(AH466,0)*CX466,0)</f>
        <v/>
      </c>
      <c r="DJ466" s="0">
        <f>DG466</f>
        <v/>
      </c>
      <c r="DK466" s="0" t="n">
        <v>0</v>
      </c>
      <c r="DL466" s="0" t="inlineStr"/>
      <c r="DM466" s="0" t="n">
        <v>0</v>
      </c>
      <c r="DN466" s="0" t="inlineStr"/>
      <c r="DO466" s="0" t="n">
        <v>0</v>
      </c>
    </row>
    <row r="467">
      <c r="A467" s="0">
        <f>ROW(Source!A1173)</f>
        <v/>
      </c>
      <c r="B467" s="0" t="n">
        <v>78845955</v>
      </c>
      <c r="C467" s="0" t="n">
        <v>78848778</v>
      </c>
      <c r="D467" s="0" t="n">
        <v>29114241</v>
      </c>
      <c r="E467" s="0" t="n">
        <v>1</v>
      </c>
      <c r="F467" s="0" t="n">
        <v>1</v>
      </c>
      <c r="G467" s="0" t="n">
        <v>1</v>
      </c>
      <c r="H467" s="0" t="n">
        <v>3</v>
      </c>
      <c r="I467" s="0" t="inlineStr">
        <is>
          <t>101-2577</t>
        </is>
      </c>
      <c r="J467" s="0" t="inlineStr">
        <is>
          <t>ТССЦ Московской обл., 101-2577, приказ Минстроя России №675/пр от 28.02.2017 № 254/пр</t>
        </is>
      </c>
      <c r="K467" s="0" t="inlineStr">
        <is>
          <t>Болты с гайками и шайбами для санитарно-технических работ диаметром 20-22 мм</t>
        </is>
      </c>
      <c r="L467" s="0" t="n">
        <v>1348</v>
      </c>
      <c r="N467" s="0" t="n">
        <v>1009</v>
      </c>
      <c r="O467" s="0" t="inlineStr">
        <is>
          <t>т</t>
        </is>
      </c>
      <c r="P467" s="0" t="inlineStr">
        <is>
          <t>т</t>
        </is>
      </c>
      <c r="Q467" s="0" t="n">
        <v>1000</v>
      </c>
      <c r="W467" s="0" t="n">
        <v>0</v>
      </c>
      <c r="X467" s="0" t="n">
        <v>509278498</v>
      </c>
      <c r="Y467" s="0">
        <f>AT467</f>
        <v/>
      </c>
      <c r="AA467" s="0" t="n">
        <v>152821.09</v>
      </c>
      <c r="AB467" s="0" t="n">
        <v>0</v>
      </c>
      <c r="AC467" s="0" t="n">
        <v>0</v>
      </c>
      <c r="AD467" s="0" t="n">
        <v>0</v>
      </c>
      <c r="AE467" s="0" t="n">
        <v>13559.99</v>
      </c>
      <c r="AF467" s="0" t="n">
        <v>0</v>
      </c>
      <c r="AG467" s="0" t="n">
        <v>0</v>
      </c>
      <c r="AH467" s="0" t="n">
        <v>0</v>
      </c>
      <c r="AI467" s="0" t="n">
        <v>11.27</v>
      </c>
      <c r="AJ467" s="0" t="n">
        <v>1</v>
      </c>
      <c r="AK467" s="0" t="n">
        <v>1</v>
      </c>
      <c r="AL467" s="0" t="n">
        <v>1</v>
      </c>
      <c r="AM467" s="0" t="n">
        <v>2</v>
      </c>
      <c r="AN467" s="0" t="n">
        <v>0</v>
      </c>
      <c r="AO467" s="0" t="n">
        <v>1</v>
      </c>
      <c r="AP467" s="0" t="n">
        <v>0</v>
      </c>
      <c r="AQ467" s="0" t="n">
        <v>0</v>
      </c>
      <c r="AR467" s="0" t="n">
        <v>0</v>
      </c>
      <c r="AS467" s="0" t="inlineStr"/>
      <c r="AT467" s="0" t="n">
        <v>0.11</v>
      </c>
      <c r="AU467" s="0" t="inlineStr"/>
      <c r="AV467" s="0" t="n">
        <v>0</v>
      </c>
      <c r="AW467" s="0" t="n">
        <v>2</v>
      </c>
      <c r="AX467" s="0" t="n">
        <v>78848787</v>
      </c>
      <c r="AY467" s="0" t="n">
        <v>1</v>
      </c>
      <c r="AZ467" s="0" t="n">
        <v>0</v>
      </c>
      <c r="BA467" s="0" t="n">
        <v>459</v>
      </c>
      <c r="BB467" s="0" t="n">
        <v>0</v>
      </c>
      <c r="BC467" s="0" t="n">
        <v>0</v>
      </c>
      <c r="BD467" s="0" t="n">
        <v>0</v>
      </c>
      <c r="BE467" s="0" t="n">
        <v>0</v>
      </c>
      <c r="BF467" s="0" t="n">
        <v>0</v>
      </c>
      <c r="BG467" s="0" t="n">
        <v>0</v>
      </c>
      <c r="BH467" s="0" t="n">
        <v>0</v>
      </c>
      <c r="BI467" s="0" t="n">
        <v>0</v>
      </c>
      <c r="BJ467" s="0" t="n">
        <v>0</v>
      </c>
      <c r="BK467" s="0" t="n">
        <v>0</v>
      </c>
      <c r="BL467" s="0" t="n">
        <v>0</v>
      </c>
      <c r="BM467" s="0" t="n">
        <v>0</v>
      </c>
      <c r="BN467" s="0" t="n">
        <v>0</v>
      </c>
      <c r="BO467" s="0" t="n">
        <v>0</v>
      </c>
      <c r="BP467" s="0" t="n">
        <v>0</v>
      </c>
      <c r="BQ467" s="0" t="n">
        <v>0</v>
      </c>
      <c r="BR467" s="0" t="n">
        <v>0</v>
      </c>
      <c r="BS467" s="0" t="n">
        <v>0</v>
      </c>
      <c r="BT467" s="0" t="n">
        <v>0</v>
      </c>
      <c r="BU467" s="0" t="n">
        <v>0</v>
      </c>
      <c r="BV467" s="0" t="n">
        <v>0</v>
      </c>
      <c r="BW467" s="0" t="n">
        <v>0</v>
      </c>
      <c r="CV467" s="0" t="n">
        <v>0</v>
      </c>
      <c r="CW467" s="0" t="n">
        <v>0</v>
      </c>
      <c r="CX467" s="0">
        <f>ROUND(Y467*Source!I1173,7)</f>
        <v/>
      </c>
      <c r="CY467" s="0">
        <f>AA467</f>
        <v/>
      </c>
      <c r="CZ467" s="0">
        <f>AE467</f>
        <v/>
      </c>
      <c r="DA467" s="0">
        <f>AI467</f>
        <v/>
      </c>
      <c r="DB467" s="0">
        <f>ROUND(ROUND(AT467*CZ467,2),2)</f>
        <v/>
      </c>
      <c r="DC467" s="0">
        <f>ROUND(ROUND(AT467*AG467,2),2)</f>
        <v/>
      </c>
      <c r="DD467" s="0" t="inlineStr"/>
      <c r="DE467" s="0" t="inlineStr"/>
      <c r="DF467" s="0">
        <f>ROUND(ROUND(AE467*AI467,0)*CX467,0)</f>
        <v/>
      </c>
      <c r="DG467" s="0">
        <f>ROUND(ROUND(AF467,0)*CX467,0)</f>
        <v/>
      </c>
      <c r="DH467" s="0">
        <f>ROUND(ROUND(AG467,0)*CX467,0)</f>
        <v/>
      </c>
      <c r="DI467" s="0">
        <f>ROUND(ROUND(AH467,0)*CX467,0)</f>
        <v/>
      </c>
      <c r="DJ467" s="0">
        <f>DF467</f>
        <v/>
      </c>
      <c r="DK467" s="0" t="n">
        <v>0</v>
      </c>
      <c r="DL467" s="0" t="inlineStr"/>
      <c r="DM467" s="0" t="n">
        <v>0</v>
      </c>
      <c r="DN467" s="0" t="inlineStr"/>
      <c r="DO467" s="0" t="n">
        <v>0</v>
      </c>
    </row>
    <row r="468">
      <c r="A468" s="0">
        <f>ROW(Source!A1173)</f>
        <v/>
      </c>
      <c r="B468" s="0" t="n">
        <v>78845955</v>
      </c>
      <c r="C468" s="0" t="n">
        <v>78848778</v>
      </c>
      <c r="D468" s="0" t="n">
        <v>29142947</v>
      </c>
      <c r="E468" s="0" t="n">
        <v>1</v>
      </c>
      <c r="F468" s="0" t="n">
        <v>1</v>
      </c>
      <c r="G468" s="0" t="n">
        <v>1</v>
      </c>
      <c r="H468" s="0" t="n">
        <v>3</v>
      </c>
      <c r="I468" s="0" t="inlineStr">
        <is>
          <t>302-1175</t>
        </is>
      </c>
      <c r="J468" s="0" t="inlineStr">
        <is>
          <t>ТССЦ Московской обл., 302-1175, приказ Минстроя России №675/пр от 28.02.2017 № 256/пр</t>
        </is>
      </c>
      <c r="K46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68" s="0" t="n">
        <v>1354</v>
      </c>
      <c r="N468" s="0" t="n">
        <v>1010</v>
      </c>
      <c r="O468" s="0" t="inlineStr">
        <is>
          <t>шт.</t>
        </is>
      </c>
      <c r="P468" s="0" t="inlineStr">
        <is>
          <t>шт.</t>
        </is>
      </c>
      <c r="Q468" s="0" t="n">
        <v>1</v>
      </c>
      <c r="W468" s="0" t="n">
        <v>0</v>
      </c>
      <c r="X468" s="0" t="n">
        <v>1348129569</v>
      </c>
      <c r="Y468" s="0">
        <f>AT468</f>
        <v/>
      </c>
      <c r="AA468" s="0" t="n">
        <v>3336.9</v>
      </c>
      <c r="AB468" s="0" t="n">
        <v>0</v>
      </c>
      <c r="AC468" s="0" t="n">
        <v>0</v>
      </c>
      <c r="AD468" s="0" t="n">
        <v>0</v>
      </c>
      <c r="AE468" s="0" t="n">
        <v>257.08</v>
      </c>
      <c r="AF468" s="0" t="n">
        <v>0</v>
      </c>
      <c r="AG468" s="0" t="n">
        <v>0</v>
      </c>
      <c r="AH468" s="0" t="n">
        <v>0</v>
      </c>
      <c r="AI468" s="0" t="n">
        <v>12.98</v>
      </c>
      <c r="AJ468" s="0" t="n">
        <v>1</v>
      </c>
      <c r="AK468" s="0" t="n">
        <v>1</v>
      </c>
      <c r="AL468" s="0" t="n">
        <v>1</v>
      </c>
      <c r="AM468" s="0" t="n">
        <v>2</v>
      </c>
      <c r="AN468" s="0" t="n">
        <v>0</v>
      </c>
      <c r="AO468" s="0" t="n">
        <v>1</v>
      </c>
      <c r="AP468" s="0" t="n">
        <v>0</v>
      </c>
      <c r="AQ468" s="0" t="n">
        <v>0</v>
      </c>
      <c r="AR468" s="0" t="n">
        <v>0</v>
      </c>
      <c r="AS468" s="0" t="inlineStr"/>
      <c r="AT468" s="0" t="n">
        <v>100</v>
      </c>
      <c r="AU468" s="0" t="inlineStr"/>
      <c r="AV468" s="0" t="n">
        <v>0</v>
      </c>
      <c r="AW468" s="0" t="n">
        <v>2</v>
      </c>
      <c r="AX468" s="0" t="n">
        <v>78848788</v>
      </c>
      <c r="AY468" s="0" t="n">
        <v>1</v>
      </c>
      <c r="AZ468" s="0" t="n">
        <v>0</v>
      </c>
      <c r="BA468" s="0" t="n">
        <v>460</v>
      </c>
      <c r="BB468" s="0" t="n">
        <v>0</v>
      </c>
      <c r="BC468" s="0" t="n">
        <v>0</v>
      </c>
      <c r="BD468" s="0" t="n">
        <v>0</v>
      </c>
      <c r="BE468" s="0" t="n">
        <v>0</v>
      </c>
      <c r="BF468" s="0" t="n">
        <v>0</v>
      </c>
      <c r="BG468" s="0" t="n">
        <v>0</v>
      </c>
      <c r="BH468" s="0" t="n">
        <v>0</v>
      </c>
      <c r="BI468" s="0" t="n">
        <v>0</v>
      </c>
      <c r="BJ468" s="0" t="n">
        <v>0</v>
      </c>
      <c r="BK468" s="0" t="n">
        <v>0</v>
      </c>
      <c r="BL468" s="0" t="n">
        <v>0</v>
      </c>
      <c r="BM468" s="0" t="n">
        <v>0</v>
      </c>
      <c r="BN468" s="0" t="n">
        <v>0</v>
      </c>
      <c r="BO468" s="0" t="n">
        <v>0</v>
      </c>
      <c r="BP468" s="0" t="n">
        <v>0</v>
      </c>
      <c r="BQ468" s="0" t="n">
        <v>0</v>
      </c>
      <c r="BR468" s="0" t="n">
        <v>0</v>
      </c>
      <c r="BS468" s="0" t="n">
        <v>0</v>
      </c>
      <c r="BT468" s="0" t="n">
        <v>0</v>
      </c>
      <c r="BU468" s="0" t="n">
        <v>0</v>
      </c>
      <c r="BV468" s="0" t="n">
        <v>0</v>
      </c>
      <c r="BW468" s="0" t="n">
        <v>0</v>
      </c>
      <c r="CV468" s="0" t="n">
        <v>0</v>
      </c>
      <c r="CW468" s="0" t="n">
        <v>0</v>
      </c>
      <c r="CX468" s="0">
        <f>ROUND(Y468*Source!I1173,7)</f>
        <v/>
      </c>
      <c r="CY468" s="0">
        <f>AA468</f>
        <v/>
      </c>
      <c r="CZ468" s="0">
        <f>AE468</f>
        <v/>
      </c>
      <c r="DA468" s="0">
        <f>AI468</f>
        <v/>
      </c>
      <c r="DB468" s="0">
        <f>ROUND(ROUND(AT468*CZ468,2),2)</f>
        <v/>
      </c>
      <c r="DC468" s="0">
        <f>ROUND(ROUND(AT468*AG468,2),2)</f>
        <v/>
      </c>
      <c r="DD468" s="0" t="inlineStr"/>
      <c r="DE468" s="0" t="inlineStr"/>
      <c r="DF468" s="0">
        <f>ROUND(ROUND(AE468*AI468,0)*CX468,0)</f>
        <v/>
      </c>
      <c r="DG468" s="0">
        <f>ROUND(ROUND(AF468,0)*CX468,0)</f>
        <v/>
      </c>
      <c r="DH468" s="0">
        <f>ROUND(ROUND(AG468,0)*CX468,0)</f>
        <v/>
      </c>
      <c r="DI468" s="0">
        <f>ROUND(ROUND(AH468,0)*CX468,0)</f>
        <v/>
      </c>
      <c r="DJ468" s="0">
        <f>DF468</f>
        <v/>
      </c>
      <c r="DK468" s="0" t="n">
        <v>0</v>
      </c>
      <c r="DL468" s="0" t="inlineStr"/>
      <c r="DM468" s="0" t="n">
        <v>0</v>
      </c>
      <c r="DN468" s="0" t="inlineStr"/>
      <c r="DO468" s="0" t="n">
        <v>0</v>
      </c>
    </row>
    <row r="469">
      <c r="A469" s="0">
        <f>ROW(Source!A1173)</f>
        <v/>
      </c>
      <c r="B469" s="0" t="n">
        <v>78845955</v>
      </c>
      <c r="C469" s="0" t="n">
        <v>78848778</v>
      </c>
      <c r="D469" s="0" t="n">
        <v>29171635</v>
      </c>
      <c r="E469" s="0" t="n">
        <v>1</v>
      </c>
      <c r="F469" s="0" t="n">
        <v>1</v>
      </c>
      <c r="G469" s="0" t="n">
        <v>1</v>
      </c>
      <c r="H469" s="0" t="n">
        <v>3</v>
      </c>
      <c r="I469" s="0" t="inlineStr">
        <is>
          <t>509-0966</t>
        </is>
      </c>
      <c r="J469" s="0" t="inlineStr">
        <is>
          <t>ТССЦ Московской обл., 509-0966, приказ Минстроя России №675/пр от 28.02.2017 № 258/пр</t>
        </is>
      </c>
      <c r="K469" s="0" t="inlineStr">
        <is>
          <t>Прокладки из паронита марки ПМБ, толщиной 1 мм, диаметром 50 мм</t>
        </is>
      </c>
      <c r="L469" s="0" t="n">
        <v>1356</v>
      </c>
      <c r="N469" s="0" t="n">
        <v>1010</v>
      </c>
      <c r="O469" s="0" t="inlineStr">
        <is>
          <t>1000 шт.</t>
        </is>
      </c>
      <c r="P469" s="0" t="inlineStr">
        <is>
          <t>1000 шт.</t>
        </is>
      </c>
      <c r="Q469" s="0" t="n">
        <v>1000</v>
      </c>
      <c r="W469" s="0" t="n">
        <v>0</v>
      </c>
      <c r="X469" s="0" t="n">
        <v>469352752</v>
      </c>
      <c r="Y469" s="0">
        <f>AT469</f>
        <v/>
      </c>
      <c r="AA469" s="0" t="n">
        <v>12316.54</v>
      </c>
      <c r="AB469" s="0" t="n">
        <v>0</v>
      </c>
      <c r="AC469" s="0" t="n">
        <v>0</v>
      </c>
      <c r="AD469" s="0" t="n">
        <v>0</v>
      </c>
      <c r="AE469" s="0" t="n">
        <v>3450.01</v>
      </c>
      <c r="AF469" s="0" t="n">
        <v>0</v>
      </c>
      <c r="AG469" s="0" t="n">
        <v>0</v>
      </c>
      <c r="AH469" s="0" t="n">
        <v>0</v>
      </c>
      <c r="AI469" s="0" t="n">
        <v>3.57</v>
      </c>
      <c r="AJ469" s="0" t="n">
        <v>1</v>
      </c>
      <c r="AK469" s="0" t="n">
        <v>1</v>
      </c>
      <c r="AL469" s="0" t="n">
        <v>1</v>
      </c>
      <c r="AM469" s="0" t="n">
        <v>2</v>
      </c>
      <c r="AN469" s="0" t="n">
        <v>0</v>
      </c>
      <c r="AO469" s="0" t="n">
        <v>1</v>
      </c>
      <c r="AP469" s="0" t="n">
        <v>0</v>
      </c>
      <c r="AQ469" s="0" t="n">
        <v>0</v>
      </c>
      <c r="AR469" s="0" t="n">
        <v>0</v>
      </c>
      <c r="AS469" s="0" t="inlineStr"/>
      <c r="AT469" s="0" t="n">
        <v>0.2</v>
      </c>
      <c r="AU469" s="0" t="inlineStr"/>
      <c r="AV469" s="0" t="n">
        <v>0</v>
      </c>
      <c r="AW469" s="0" t="n">
        <v>2</v>
      </c>
      <c r="AX469" s="0" t="n">
        <v>78848789</v>
      </c>
      <c r="AY469" s="0" t="n">
        <v>1</v>
      </c>
      <c r="AZ469" s="0" t="n">
        <v>0</v>
      </c>
      <c r="BA469" s="0" t="n">
        <v>461</v>
      </c>
      <c r="BB469" s="0" t="n">
        <v>0</v>
      </c>
      <c r="BC469" s="0" t="n">
        <v>0</v>
      </c>
      <c r="BD469" s="0" t="n">
        <v>0</v>
      </c>
      <c r="BE469" s="0" t="n">
        <v>0</v>
      </c>
      <c r="BF469" s="0" t="n">
        <v>0</v>
      </c>
      <c r="BG469" s="0" t="n">
        <v>0</v>
      </c>
      <c r="BH469" s="0" t="n">
        <v>0</v>
      </c>
      <c r="BI469" s="0" t="n">
        <v>0</v>
      </c>
      <c r="BJ469" s="0" t="n">
        <v>0</v>
      </c>
      <c r="BK469" s="0" t="n">
        <v>0</v>
      </c>
      <c r="BL469" s="0" t="n">
        <v>0</v>
      </c>
      <c r="BM469" s="0" t="n">
        <v>0</v>
      </c>
      <c r="BN469" s="0" t="n">
        <v>0</v>
      </c>
      <c r="BO469" s="0" t="n">
        <v>0</v>
      </c>
      <c r="BP469" s="0" t="n">
        <v>0</v>
      </c>
      <c r="BQ469" s="0" t="n">
        <v>0</v>
      </c>
      <c r="BR469" s="0" t="n">
        <v>0</v>
      </c>
      <c r="BS469" s="0" t="n">
        <v>0</v>
      </c>
      <c r="BT469" s="0" t="n">
        <v>0</v>
      </c>
      <c r="BU469" s="0" t="n">
        <v>0</v>
      </c>
      <c r="BV469" s="0" t="n">
        <v>0</v>
      </c>
      <c r="BW469" s="0" t="n">
        <v>0</v>
      </c>
      <c r="CV469" s="0" t="n">
        <v>0</v>
      </c>
      <c r="CW469" s="0" t="n">
        <v>0</v>
      </c>
      <c r="CX469" s="0">
        <f>ROUND(Y469*Source!I1173,7)</f>
        <v/>
      </c>
      <c r="CY469" s="0">
        <f>AA469</f>
        <v/>
      </c>
      <c r="CZ469" s="0">
        <f>AE469</f>
        <v/>
      </c>
      <c r="DA469" s="0">
        <f>AI469</f>
        <v/>
      </c>
      <c r="DB469" s="0">
        <f>ROUND(ROUND(AT469*CZ469,2),2)</f>
        <v/>
      </c>
      <c r="DC469" s="0">
        <f>ROUND(ROUND(AT469*AG469,2),2)</f>
        <v/>
      </c>
      <c r="DD469" s="0" t="inlineStr"/>
      <c r="DE469" s="0" t="inlineStr"/>
      <c r="DF469" s="0">
        <f>ROUND(ROUND(AE469*AI469,0)*CX469,0)</f>
        <v/>
      </c>
      <c r="DG469" s="0">
        <f>ROUND(ROUND(AF469,0)*CX469,0)</f>
        <v/>
      </c>
      <c r="DH469" s="0">
        <f>ROUND(ROUND(AG469,0)*CX469,0)</f>
        <v/>
      </c>
      <c r="DI469" s="0">
        <f>ROUND(ROUND(AH469,0)*CX469,0)</f>
        <v/>
      </c>
      <c r="DJ469" s="0">
        <f>DF469</f>
        <v/>
      </c>
      <c r="DK469" s="0" t="n">
        <v>0</v>
      </c>
      <c r="DL469" s="0" t="inlineStr"/>
      <c r="DM469" s="0" t="n">
        <v>0</v>
      </c>
      <c r="DN469" s="0" t="inlineStr"/>
      <c r="DO469" s="0" t="n">
        <v>0</v>
      </c>
    </row>
    <row r="470">
      <c r="A470" s="0">
        <f>ROW(Source!A1173)</f>
        <v/>
      </c>
      <c r="B470" s="0" t="n">
        <v>78845955</v>
      </c>
      <c r="C470" s="0" t="n">
        <v>78848778</v>
      </c>
      <c r="D470" s="0" t="n">
        <v>29164350</v>
      </c>
      <c r="E470" s="0" t="n">
        <v>1</v>
      </c>
      <c r="F470" s="0" t="n">
        <v>1</v>
      </c>
      <c r="G470" s="0" t="n">
        <v>1</v>
      </c>
      <c r="H470" s="0" t="n">
        <v>3</v>
      </c>
      <c r="I470" s="0" t="inlineStr">
        <is>
          <t>509-9899</t>
        </is>
      </c>
      <c r="J470" s="0" t="inlineStr">
        <is>
          <t>ТССЦ Московской обл., 509-9899, приказ Минстроя России №675/пр от 28.02.2017 № 258/пр</t>
        </is>
      </c>
      <c r="K470" s="0" t="inlineStr">
        <is>
          <t>Строительный мусор и масса возвратных материалов</t>
        </is>
      </c>
      <c r="L470" s="0" t="n">
        <v>1348</v>
      </c>
      <c r="N470" s="0" t="n">
        <v>1009</v>
      </c>
      <c r="O470" s="0" t="inlineStr">
        <is>
          <t>т</t>
        </is>
      </c>
      <c r="P470" s="0" t="inlineStr">
        <is>
          <t>т</t>
        </is>
      </c>
      <c r="Q470" s="0" t="n">
        <v>1000</v>
      </c>
      <c r="W470" s="0" t="n">
        <v>0</v>
      </c>
      <c r="X470" s="0" t="n">
        <v>1839160745</v>
      </c>
      <c r="Y470" s="0">
        <f>AT470</f>
        <v/>
      </c>
      <c r="AA470" s="0" t="n">
        <v>0</v>
      </c>
      <c r="AB470" s="0" t="n">
        <v>0</v>
      </c>
      <c r="AC470" s="0" t="n">
        <v>0</v>
      </c>
      <c r="AD470" s="0" t="n">
        <v>0</v>
      </c>
      <c r="AE470" s="0" t="n">
        <v>0</v>
      </c>
      <c r="AF470" s="0" t="n">
        <v>0</v>
      </c>
      <c r="AG470" s="0" t="n">
        <v>0</v>
      </c>
      <c r="AH470" s="0" t="n">
        <v>0</v>
      </c>
      <c r="AI470" s="0" t="n">
        <v>1</v>
      </c>
      <c r="AJ470" s="0" t="n">
        <v>1</v>
      </c>
      <c r="AK470" s="0" t="n">
        <v>1</v>
      </c>
      <c r="AL470" s="0" t="n">
        <v>1</v>
      </c>
      <c r="AM470" s="0" t="n">
        <v>0</v>
      </c>
      <c r="AN470" s="0" t="n">
        <v>0</v>
      </c>
      <c r="AO470" s="0" t="n">
        <v>0</v>
      </c>
      <c r="AP470" s="0" t="n">
        <v>0</v>
      </c>
      <c r="AQ470" s="0" t="n">
        <v>0</v>
      </c>
      <c r="AR470" s="0" t="n">
        <v>0</v>
      </c>
      <c r="AS470" s="0" t="inlineStr"/>
      <c r="AT470" s="0" t="n">
        <v>1.8</v>
      </c>
      <c r="AU470" s="0" t="inlineStr"/>
      <c r="AV470" s="0" t="n">
        <v>0</v>
      </c>
      <c r="AW470" s="0" t="n">
        <v>2</v>
      </c>
      <c r="AX470" s="0" t="n">
        <v>78848790</v>
      </c>
      <c r="AY470" s="0" t="n">
        <v>1</v>
      </c>
      <c r="AZ470" s="0" t="n">
        <v>0</v>
      </c>
      <c r="BA470" s="0" t="n">
        <v>462</v>
      </c>
      <c r="BB470" s="0" t="n">
        <v>0</v>
      </c>
      <c r="BC470" s="0" t="n">
        <v>0</v>
      </c>
      <c r="BD470" s="0" t="n">
        <v>0</v>
      </c>
      <c r="BE470" s="0" t="n">
        <v>0</v>
      </c>
      <c r="BF470" s="0" t="n">
        <v>0</v>
      </c>
      <c r="BG470" s="0" t="n">
        <v>0</v>
      </c>
      <c r="BH470" s="0" t="n">
        <v>0</v>
      </c>
      <c r="BI470" s="0" t="n">
        <v>0</v>
      </c>
      <c r="BJ470" s="0" t="n">
        <v>0</v>
      </c>
      <c r="BK470" s="0" t="n">
        <v>0</v>
      </c>
      <c r="BL470" s="0" t="n">
        <v>0</v>
      </c>
      <c r="BM470" s="0" t="n">
        <v>0</v>
      </c>
      <c r="BN470" s="0" t="n">
        <v>0</v>
      </c>
      <c r="BO470" s="0" t="n">
        <v>0</v>
      </c>
      <c r="BP470" s="0" t="n">
        <v>0</v>
      </c>
      <c r="BQ470" s="0" t="n">
        <v>0</v>
      </c>
      <c r="BR470" s="0" t="n">
        <v>0</v>
      </c>
      <c r="BS470" s="0" t="n">
        <v>0</v>
      </c>
      <c r="BT470" s="0" t="n">
        <v>0</v>
      </c>
      <c r="BU470" s="0" t="n">
        <v>0</v>
      </c>
      <c r="BV470" s="0" t="n">
        <v>0</v>
      </c>
      <c r="BW470" s="0" t="n">
        <v>0</v>
      </c>
      <c r="CV470" s="0" t="n">
        <v>0</v>
      </c>
      <c r="CW470" s="0" t="n">
        <v>0</v>
      </c>
      <c r="CX470" s="0">
        <f>ROUND(Y470*Source!I1173,7)</f>
        <v/>
      </c>
      <c r="CY470" s="0">
        <f>AA470</f>
        <v/>
      </c>
      <c r="CZ470" s="0">
        <f>AE470</f>
        <v/>
      </c>
      <c r="DA470" s="0">
        <f>AI470</f>
        <v/>
      </c>
      <c r="DB470" s="0">
        <f>ROUND(ROUND(AT470*CZ470,2),2)</f>
        <v/>
      </c>
      <c r="DC470" s="0">
        <f>ROUND(ROUND(AT470*AG470,2),2)</f>
        <v/>
      </c>
      <c r="DD470" s="0" t="inlineStr"/>
      <c r="DE470" s="0" t="inlineStr"/>
      <c r="DF470" s="0">
        <f>ROUND(ROUND(AE470,0)*CX470,0)</f>
        <v/>
      </c>
      <c r="DG470" s="0">
        <f>ROUND(ROUND(AF470,0)*CX470,0)</f>
        <v/>
      </c>
      <c r="DH470" s="0">
        <f>ROUND(ROUND(AG470,0)*CX470,0)</f>
        <v/>
      </c>
      <c r="DI470" s="0">
        <f>ROUND(ROUND(AH470,0)*CX470,0)</f>
        <v/>
      </c>
      <c r="DJ470" s="0">
        <f>DF470</f>
        <v/>
      </c>
      <c r="DK470" s="0" t="n">
        <v>0</v>
      </c>
      <c r="DL470" s="0" t="inlineStr"/>
      <c r="DM470" s="0" t="n">
        <v>0</v>
      </c>
      <c r="DN470" s="0" t="inlineStr"/>
      <c r="DO470" s="0" t="n">
        <v>0</v>
      </c>
    </row>
    <row r="471">
      <c r="A471" s="0">
        <f>ROW(Source!A1175)</f>
        <v/>
      </c>
      <c r="B471" s="0" t="n">
        <v>78845955</v>
      </c>
      <c r="C471" s="0" t="n">
        <v>78850487</v>
      </c>
      <c r="D471" s="0" t="n">
        <v>18409661</v>
      </c>
      <c r="E471" s="0" t="n">
        <v>1</v>
      </c>
      <c r="F471" s="0" t="n">
        <v>1</v>
      </c>
      <c r="G471" s="0" t="n">
        <v>1</v>
      </c>
      <c r="H471" s="0" t="n">
        <v>1</v>
      </c>
      <c r="I471" s="0" t="inlineStr">
        <is>
          <t>1-1031-90</t>
        </is>
      </c>
      <c r="J471" s="0" t="inlineStr"/>
      <c r="K471" s="0" t="inlineStr">
        <is>
          <t>Рабочий строитель среднего разряда 3,1</t>
        </is>
      </c>
      <c r="L471" s="0" t="n">
        <v>1369</v>
      </c>
      <c r="N471" s="0" t="n">
        <v>1013</v>
      </c>
      <c r="O471" s="0" t="inlineStr">
        <is>
          <t>чел.-ч</t>
        </is>
      </c>
      <c r="P471" s="0" t="inlineStr">
        <is>
          <t>чел.-ч</t>
        </is>
      </c>
      <c r="Q471" s="0" t="n">
        <v>1</v>
      </c>
      <c r="W471" s="0" t="n">
        <v>0</v>
      </c>
      <c r="X471" s="0" t="n">
        <v>1989723076</v>
      </c>
      <c r="Y471" s="0">
        <f>AT471</f>
        <v/>
      </c>
      <c r="AA471" s="0" t="n">
        <v>0</v>
      </c>
      <c r="AB471" s="0" t="n">
        <v>0</v>
      </c>
      <c r="AC471" s="0" t="n">
        <v>0</v>
      </c>
      <c r="AD471" s="0" t="n">
        <v>8.640000000000001</v>
      </c>
      <c r="AE471" s="0" t="n">
        <v>0</v>
      </c>
      <c r="AF471" s="0" t="n">
        <v>0</v>
      </c>
      <c r="AG471" s="0" t="n">
        <v>0</v>
      </c>
      <c r="AH471" s="0" t="n">
        <v>8.640000000000001</v>
      </c>
      <c r="AI471" s="0" t="n">
        <v>1</v>
      </c>
      <c r="AJ471" s="0" t="n">
        <v>1</v>
      </c>
      <c r="AK471" s="0" t="n">
        <v>1</v>
      </c>
      <c r="AL471" s="0" t="n">
        <v>1</v>
      </c>
      <c r="AM471" s="0" t="n">
        <v>-2</v>
      </c>
      <c r="AN471" s="0" t="n">
        <v>0</v>
      </c>
      <c r="AO471" s="0" t="n">
        <v>1</v>
      </c>
      <c r="AP471" s="0" t="n">
        <v>1</v>
      </c>
      <c r="AQ471" s="0" t="n">
        <v>0</v>
      </c>
      <c r="AR471" s="0" t="n">
        <v>0</v>
      </c>
      <c r="AS471" s="0" t="inlineStr"/>
      <c r="AT471" s="0" t="n">
        <v>302.4</v>
      </c>
      <c r="AU471" s="0" t="inlineStr"/>
      <c r="AV471" s="0" t="n">
        <v>1</v>
      </c>
      <c r="AW471" s="0" t="n">
        <v>2</v>
      </c>
      <c r="AX471" s="0" t="n">
        <v>78850493</v>
      </c>
      <c r="AY471" s="0" t="n">
        <v>1</v>
      </c>
      <c r="AZ471" s="0" t="n">
        <v>0</v>
      </c>
      <c r="BA471" s="0" t="n">
        <v>463</v>
      </c>
      <c r="BB471" s="0" t="n">
        <v>0</v>
      </c>
      <c r="BC471" s="0" t="n">
        <v>0</v>
      </c>
      <c r="BD471" s="0" t="n">
        <v>0</v>
      </c>
      <c r="BE471" s="0" t="n">
        <v>0</v>
      </c>
      <c r="BF471" s="0" t="n">
        <v>0</v>
      </c>
      <c r="BG471" s="0" t="n">
        <v>0</v>
      </c>
      <c r="BH471" s="0" t="n">
        <v>0</v>
      </c>
      <c r="BI471" s="0" t="n">
        <v>0</v>
      </c>
      <c r="BJ471" s="0" t="n">
        <v>0</v>
      </c>
      <c r="BK471" s="0" t="n">
        <v>0</v>
      </c>
      <c r="BL471" s="0" t="n">
        <v>0</v>
      </c>
      <c r="BM471" s="0" t="n">
        <v>0</v>
      </c>
      <c r="BN471" s="0" t="n">
        <v>0</v>
      </c>
      <c r="BO471" s="0" t="n">
        <v>0</v>
      </c>
      <c r="BP471" s="0" t="n">
        <v>0</v>
      </c>
      <c r="BQ471" s="0" t="n">
        <v>0</v>
      </c>
      <c r="BR471" s="0" t="n">
        <v>0</v>
      </c>
      <c r="BS471" s="0" t="n">
        <v>0</v>
      </c>
      <c r="BT471" s="0" t="n">
        <v>0</v>
      </c>
      <c r="BU471" s="0" t="n">
        <v>0</v>
      </c>
      <c r="BV471" s="0" t="n">
        <v>0</v>
      </c>
      <c r="BW471" s="0" t="n">
        <v>0</v>
      </c>
      <c r="CU471" s="0">
        <f>ROUND(AT471*Source!I1175*AH471*AL471,0)</f>
        <v/>
      </c>
      <c r="CV471" s="0">
        <f>ROUND(Y471*Source!I1175,7)</f>
        <v/>
      </c>
      <c r="CW471" s="0" t="n">
        <v>0</v>
      </c>
      <c r="CX471" s="0">
        <f>ROUND(Y471*Source!I1175,7)</f>
        <v/>
      </c>
      <c r="CY471" s="0">
        <f>AD471</f>
        <v/>
      </c>
      <c r="CZ471" s="0">
        <f>AH471</f>
        <v/>
      </c>
      <c r="DA471" s="0">
        <f>AL471</f>
        <v/>
      </c>
      <c r="DB471" s="0">
        <f>ROUND(ROUND(AT471*CZ471,2),2)</f>
        <v/>
      </c>
      <c r="DC471" s="0">
        <f>ROUND(ROUND(AT471*AG471,2),2)</f>
        <v/>
      </c>
      <c r="DD471" s="0" t="inlineStr"/>
      <c r="DE471" s="0" t="inlineStr"/>
      <c r="DF471" s="0">
        <f>ROUND(ROUND(AE471,0)*CX471,0)</f>
        <v/>
      </c>
      <c r="DG471" s="0">
        <f>ROUND(ROUND(AF471,0)*CX471,0)</f>
        <v/>
      </c>
      <c r="DH471" s="0">
        <f>ROUND(ROUND(AG471,0)*CX471,0)</f>
        <v/>
      </c>
      <c r="DI471" s="0">
        <f>ROUND(ROUND(AH471,0)*CX471,0)</f>
        <v/>
      </c>
      <c r="DJ471" s="0">
        <f>DI471</f>
        <v/>
      </c>
      <c r="DK471" s="0" t="n">
        <v>0</v>
      </c>
      <c r="DL471" s="0" t="inlineStr"/>
      <c r="DM471" s="0" t="n">
        <v>0</v>
      </c>
      <c r="DN471" s="0" t="inlineStr"/>
      <c r="DO471" s="0" t="n">
        <v>0</v>
      </c>
    </row>
    <row r="472">
      <c r="A472" s="0">
        <f>ROW(Source!A1175)</f>
        <v/>
      </c>
      <c r="B472" s="0" t="n">
        <v>78845955</v>
      </c>
      <c r="C472" s="0" t="n">
        <v>78850487</v>
      </c>
      <c r="D472" s="0" t="n">
        <v>29174913</v>
      </c>
      <c r="E472" s="0" t="n">
        <v>1</v>
      </c>
      <c r="F472" s="0" t="n">
        <v>1</v>
      </c>
      <c r="G472" s="0" t="n">
        <v>1</v>
      </c>
      <c r="H472" s="0" t="n">
        <v>2</v>
      </c>
      <c r="I472" s="0" t="inlineStr">
        <is>
          <t>400001</t>
        </is>
      </c>
      <c r="J472" s="0" t="inlineStr">
        <is>
          <t>ТСЭМ Московской обл., 400001, приказ Минстроя России №675/пр от 28.02.2017 № 264/пр</t>
        </is>
      </c>
      <c r="K472" s="0" t="inlineStr">
        <is>
          <t>Автомобили бортовые, грузоподъемность до 5 т</t>
        </is>
      </c>
      <c r="L472" s="0" t="n">
        <v>1368</v>
      </c>
      <c r="N472" s="0" t="n">
        <v>1011</v>
      </c>
      <c r="O472" s="0" t="inlineStr">
        <is>
          <t>маш.-ч</t>
        </is>
      </c>
      <c r="P472" s="0" t="inlineStr">
        <is>
          <t>маш.-ч</t>
        </is>
      </c>
      <c r="Q472" s="0" t="n">
        <v>1</v>
      </c>
      <c r="W472" s="0" t="n">
        <v>0</v>
      </c>
      <c r="X472" s="0" t="n">
        <v>1230759911</v>
      </c>
      <c r="Y472" s="0">
        <f>AT472</f>
        <v/>
      </c>
      <c r="AA472" s="0" t="n">
        <v>0</v>
      </c>
      <c r="AB472" s="0" t="n">
        <v>2177.51</v>
      </c>
      <c r="AC472" s="0" t="n">
        <v>606.1</v>
      </c>
      <c r="AD472" s="0" t="n">
        <v>0</v>
      </c>
      <c r="AE472" s="0" t="n">
        <v>0</v>
      </c>
      <c r="AF472" s="0" t="n">
        <v>87.17</v>
      </c>
      <c r="AG472" s="0" t="n">
        <v>11.6</v>
      </c>
      <c r="AH472" s="0" t="n">
        <v>0</v>
      </c>
      <c r="AI472" s="0" t="n">
        <v>1</v>
      </c>
      <c r="AJ472" s="0" t="n">
        <v>24.98</v>
      </c>
      <c r="AK472" s="0" t="n">
        <v>52.25</v>
      </c>
      <c r="AL472" s="0" t="n">
        <v>1</v>
      </c>
      <c r="AM472" s="0" t="n">
        <v>2</v>
      </c>
      <c r="AN472" s="0" t="n">
        <v>0</v>
      </c>
      <c r="AO472" s="0" t="n">
        <v>1</v>
      </c>
      <c r="AP472" s="0" t="n">
        <v>1</v>
      </c>
      <c r="AQ472" s="0" t="n">
        <v>0</v>
      </c>
      <c r="AR472" s="0" t="n">
        <v>0</v>
      </c>
      <c r="AS472" s="0" t="inlineStr"/>
      <c r="AT472" s="0" t="n">
        <v>0.01</v>
      </c>
      <c r="AU472" s="0" t="inlineStr"/>
      <c r="AV472" s="0" t="n">
        <v>0</v>
      </c>
      <c r="AW472" s="0" t="n">
        <v>2</v>
      </c>
      <c r="AX472" s="0" t="n">
        <v>78850494</v>
      </c>
      <c r="AY472" s="0" t="n">
        <v>1</v>
      </c>
      <c r="AZ472" s="0" t="n">
        <v>0</v>
      </c>
      <c r="BA472" s="0" t="n">
        <v>464</v>
      </c>
      <c r="BB472" s="0" t="n">
        <v>0</v>
      </c>
      <c r="BC472" s="0" t="n">
        <v>0</v>
      </c>
      <c r="BD472" s="0" t="n">
        <v>0</v>
      </c>
      <c r="BE472" s="0" t="n">
        <v>0</v>
      </c>
      <c r="BF472" s="0" t="n">
        <v>0</v>
      </c>
      <c r="BG472" s="0" t="n">
        <v>0</v>
      </c>
      <c r="BH472" s="0" t="n">
        <v>0</v>
      </c>
      <c r="BI472" s="0" t="n">
        <v>0</v>
      </c>
      <c r="BJ472" s="0" t="n">
        <v>0</v>
      </c>
      <c r="BK472" s="0" t="n">
        <v>0</v>
      </c>
      <c r="BL472" s="0" t="n">
        <v>0</v>
      </c>
      <c r="BM472" s="0" t="n">
        <v>0</v>
      </c>
      <c r="BN472" s="0" t="n">
        <v>0</v>
      </c>
      <c r="BO472" s="0" t="n">
        <v>0</v>
      </c>
      <c r="BP472" s="0" t="n">
        <v>0</v>
      </c>
      <c r="BQ472" s="0" t="n">
        <v>0</v>
      </c>
      <c r="BR472" s="0" t="n">
        <v>0</v>
      </c>
      <c r="BS472" s="0" t="n">
        <v>0</v>
      </c>
      <c r="BT472" s="0" t="n">
        <v>0</v>
      </c>
      <c r="BU472" s="0" t="n">
        <v>0</v>
      </c>
      <c r="BV472" s="0" t="n">
        <v>0</v>
      </c>
      <c r="BW472" s="0" t="n">
        <v>0</v>
      </c>
      <c r="CV472" s="0" t="n">
        <v>0</v>
      </c>
      <c r="CW472" s="0">
        <f>ROUND(Y472*Source!I1175*DO472,7)</f>
        <v/>
      </c>
      <c r="CX472" s="0">
        <f>ROUND(Y472*Source!I1175,7)</f>
        <v/>
      </c>
      <c r="CY472" s="0">
        <f>AB472</f>
        <v/>
      </c>
      <c r="CZ472" s="0">
        <f>AF472</f>
        <v/>
      </c>
      <c r="DA472" s="0">
        <f>AJ472</f>
        <v/>
      </c>
      <c r="DB472" s="0">
        <f>ROUND(ROUND(AT472*CZ472,2),2)</f>
        <v/>
      </c>
      <c r="DC472" s="0">
        <f>ROUND(ROUND(AT472*AG472,2),2)</f>
        <v/>
      </c>
      <c r="DD472" s="0" t="inlineStr"/>
      <c r="DE472" s="0" t="inlineStr"/>
      <c r="DF472" s="0">
        <f>ROUND(ROUND(AE472,0)*CX472,0)</f>
        <v/>
      </c>
      <c r="DG472" s="0">
        <f>ROUND(ROUND(AF472*AJ472,0)*CX472,0)</f>
        <v/>
      </c>
      <c r="DH472" s="0">
        <f>ROUND(ROUND(AG472*AK472,0)*CX472,0)</f>
        <v/>
      </c>
      <c r="DI472" s="0">
        <f>ROUND(ROUND(AH472,0)*CX472,0)</f>
        <v/>
      </c>
      <c r="DJ472" s="0">
        <f>DG472</f>
        <v/>
      </c>
      <c r="DK472" s="0" t="n">
        <v>0</v>
      </c>
      <c r="DL472" s="0" t="inlineStr"/>
      <c r="DM472" s="0" t="n">
        <v>0</v>
      </c>
      <c r="DN472" s="0" t="inlineStr"/>
      <c r="DO472" s="0" t="n">
        <v>0</v>
      </c>
    </row>
    <row r="473">
      <c r="A473" s="0">
        <f>ROW(Source!A1175)</f>
        <v/>
      </c>
      <c r="B473" s="0" t="n">
        <v>78845955</v>
      </c>
      <c r="C473" s="0" t="n">
        <v>78850487</v>
      </c>
      <c r="D473" s="0" t="n">
        <v>29107658</v>
      </c>
      <c r="E473" s="0" t="n">
        <v>1</v>
      </c>
      <c r="F473" s="0" t="n">
        <v>1</v>
      </c>
      <c r="G473" s="0" t="n">
        <v>1</v>
      </c>
      <c r="H473" s="0" t="n">
        <v>3</v>
      </c>
      <c r="I473" s="0" t="inlineStr">
        <is>
          <t>101-0962</t>
        </is>
      </c>
      <c r="J473" s="0" t="inlineStr">
        <is>
          <t>ТССЦ Московской обл., 101-0962, приказ Минстроя России №675/пр от 28.02.2017 № 254/пр</t>
        </is>
      </c>
      <c r="K473" s="0" t="inlineStr">
        <is>
          <t>Смазка солидол жировой марки «Ж»</t>
        </is>
      </c>
      <c r="L473" s="0" t="n">
        <v>1348</v>
      </c>
      <c r="N473" s="0" t="n">
        <v>1009</v>
      </c>
      <c r="O473" s="0" t="inlineStr">
        <is>
          <t>т</t>
        </is>
      </c>
      <c r="P473" s="0" t="inlineStr">
        <is>
          <t>т</t>
        </is>
      </c>
      <c r="Q473" s="0" t="n">
        <v>1000</v>
      </c>
      <c r="W473" s="0" t="n">
        <v>0</v>
      </c>
      <c r="X473" s="0" t="n">
        <v>-401544708</v>
      </c>
      <c r="Y473" s="0">
        <f>AT473</f>
        <v/>
      </c>
      <c r="AA473" s="0" t="n">
        <v>205307.09</v>
      </c>
      <c r="AB473" s="0" t="n">
        <v>0</v>
      </c>
      <c r="AC473" s="0" t="n">
        <v>0</v>
      </c>
      <c r="AD473" s="0" t="n">
        <v>0</v>
      </c>
      <c r="AE473" s="0" t="n">
        <v>9661.51</v>
      </c>
      <c r="AF473" s="0" t="n">
        <v>0</v>
      </c>
      <c r="AG473" s="0" t="n">
        <v>0</v>
      </c>
      <c r="AH473" s="0" t="n">
        <v>0</v>
      </c>
      <c r="AI473" s="0" t="n">
        <v>21.25</v>
      </c>
      <c r="AJ473" s="0" t="n">
        <v>1</v>
      </c>
      <c r="AK473" s="0" t="n">
        <v>1</v>
      </c>
      <c r="AL473" s="0" t="n">
        <v>1</v>
      </c>
      <c r="AM473" s="0" t="n">
        <v>2</v>
      </c>
      <c r="AN473" s="0" t="n">
        <v>0</v>
      </c>
      <c r="AO473" s="0" t="n">
        <v>1</v>
      </c>
      <c r="AP473" s="0" t="n">
        <v>1</v>
      </c>
      <c r="AQ473" s="0" t="n">
        <v>0</v>
      </c>
      <c r="AR473" s="0" t="n">
        <v>0</v>
      </c>
      <c r="AS473" s="0" t="inlineStr"/>
      <c r="AT473" s="0" t="n">
        <v>0.0078</v>
      </c>
      <c r="AU473" s="0" t="inlineStr"/>
      <c r="AV473" s="0" t="n">
        <v>0</v>
      </c>
      <c r="AW473" s="0" t="n">
        <v>2</v>
      </c>
      <c r="AX473" s="0" t="n">
        <v>78850495</v>
      </c>
      <c r="AY473" s="0" t="n">
        <v>1</v>
      </c>
      <c r="AZ473" s="0" t="n">
        <v>0</v>
      </c>
      <c r="BA473" s="0" t="n">
        <v>465</v>
      </c>
      <c r="BB473" s="0" t="n">
        <v>0</v>
      </c>
      <c r="BC473" s="0" t="n">
        <v>0</v>
      </c>
      <c r="BD473" s="0" t="n">
        <v>0</v>
      </c>
      <c r="BE473" s="0" t="n">
        <v>0</v>
      </c>
      <c r="BF473" s="0" t="n">
        <v>0</v>
      </c>
      <c r="BG473" s="0" t="n">
        <v>0</v>
      </c>
      <c r="BH473" s="0" t="n">
        <v>0</v>
      </c>
      <c r="BI473" s="0" t="n">
        <v>0</v>
      </c>
      <c r="BJ473" s="0" t="n">
        <v>0</v>
      </c>
      <c r="BK473" s="0" t="n">
        <v>0</v>
      </c>
      <c r="BL473" s="0" t="n">
        <v>0</v>
      </c>
      <c r="BM473" s="0" t="n">
        <v>0</v>
      </c>
      <c r="BN473" s="0" t="n">
        <v>0</v>
      </c>
      <c r="BO473" s="0" t="n">
        <v>0</v>
      </c>
      <c r="BP473" s="0" t="n">
        <v>0</v>
      </c>
      <c r="BQ473" s="0" t="n">
        <v>0</v>
      </c>
      <c r="BR473" s="0" t="n">
        <v>0</v>
      </c>
      <c r="BS473" s="0" t="n">
        <v>0</v>
      </c>
      <c r="BT473" s="0" t="n">
        <v>0</v>
      </c>
      <c r="BU473" s="0" t="n">
        <v>0</v>
      </c>
      <c r="BV473" s="0" t="n">
        <v>0</v>
      </c>
      <c r="BW473" s="0" t="n">
        <v>0</v>
      </c>
      <c r="CV473" s="0" t="n">
        <v>0</v>
      </c>
      <c r="CW473" s="0" t="n">
        <v>0</v>
      </c>
      <c r="CX473" s="0">
        <f>ROUND(Y473*Source!I1175,7)</f>
        <v/>
      </c>
      <c r="CY473" s="0">
        <f>AA473</f>
        <v/>
      </c>
      <c r="CZ473" s="0">
        <f>AE473</f>
        <v/>
      </c>
      <c r="DA473" s="0">
        <f>AI473</f>
        <v/>
      </c>
      <c r="DB473" s="0">
        <f>ROUND(ROUND(AT473*CZ473,2),2)</f>
        <v/>
      </c>
      <c r="DC473" s="0">
        <f>ROUND(ROUND(AT473*AG473,2),2)</f>
        <v/>
      </c>
      <c r="DD473" s="0" t="inlineStr"/>
      <c r="DE473" s="0" t="inlineStr"/>
      <c r="DF473" s="0">
        <f>ROUND(ROUND(AE473*AI473,0)*CX473,0)</f>
        <v/>
      </c>
      <c r="DG473" s="0">
        <f>ROUND(ROUND(AF473,0)*CX473,0)</f>
        <v/>
      </c>
      <c r="DH473" s="0">
        <f>ROUND(ROUND(AG473,0)*CX473,0)</f>
        <v/>
      </c>
      <c r="DI473" s="0">
        <f>ROUND(ROUND(AH473,0)*CX473,0)</f>
        <v/>
      </c>
      <c r="DJ473" s="0">
        <f>DF473</f>
        <v/>
      </c>
      <c r="DK473" s="0" t="n">
        <v>0</v>
      </c>
      <c r="DL473" s="0" t="inlineStr"/>
      <c r="DM473" s="0" t="n">
        <v>0</v>
      </c>
      <c r="DN473" s="0" t="inlineStr"/>
      <c r="DO473" s="0" t="n">
        <v>0</v>
      </c>
    </row>
    <row r="474">
      <c r="A474" s="0">
        <f>ROW(Source!A1175)</f>
        <v/>
      </c>
      <c r="B474" s="0" t="n">
        <v>78845955</v>
      </c>
      <c r="C474" s="0" t="n">
        <v>78850487</v>
      </c>
      <c r="D474" s="0" t="n">
        <v>29171624</v>
      </c>
      <c r="E474" s="0" t="n">
        <v>1</v>
      </c>
      <c r="F474" s="0" t="n">
        <v>1</v>
      </c>
      <c r="G474" s="0" t="n">
        <v>1</v>
      </c>
      <c r="H474" s="0" t="n">
        <v>3</v>
      </c>
      <c r="I474" s="0" t="inlineStr">
        <is>
          <t>509-0965</t>
        </is>
      </c>
      <c r="J474" s="0" t="inlineStr">
        <is>
          <t>ТССЦ Московской обл., 509-0965, приказ Минстроя России №675/пр от 28.02.2017 № 258/пр</t>
        </is>
      </c>
      <c r="K474" s="0" t="inlineStr">
        <is>
          <t>Паронит</t>
        </is>
      </c>
      <c r="L474" s="0" t="n">
        <v>1348</v>
      </c>
      <c r="N474" s="0" t="n">
        <v>1009</v>
      </c>
      <c r="O474" s="0" t="inlineStr">
        <is>
          <t>т</t>
        </is>
      </c>
      <c r="P474" s="0" t="inlineStr">
        <is>
          <t>т</t>
        </is>
      </c>
      <c r="Q474" s="0" t="n">
        <v>1000</v>
      </c>
      <c r="W474" s="0" t="n">
        <v>0</v>
      </c>
      <c r="X474" s="0" t="n">
        <v>-1454193387</v>
      </c>
      <c r="Y474" s="0">
        <f>AT474</f>
        <v/>
      </c>
      <c r="AA474" s="0" t="n">
        <v>125101.26</v>
      </c>
      <c r="AB474" s="0" t="n">
        <v>0</v>
      </c>
      <c r="AC474" s="0" t="n">
        <v>0</v>
      </c>
      <c r="AD474" s="0" t="n">
        <v>0</v>
      </c>
      <c r="AE474" s="0" t="n">
        <v>28496.87</v>
      </c>
      <c r="AF474" s="0" t="n">
        <v>0</v>
      </c>
      <c r="AG474" s="0" t="n">
        <v>0</v>
      </c>
      <c r="AH474" s="0" t="n">
        <v>0</v>
      </c>
      <c r="AI474" s="0" t="n">
        <v>4.39</v>
      </c>
      <c r="AJ474" s="0" t="n">
        <v>1</v>
      </c>
      <c r="AK474" s="0" t="n">
        <v>1</v>
      </c>
      <c r="AL474" s="0" t="n">
        <v>1</v>
      </c>
      <c r="AM474" s="0" t="n">
        <v>2</v>
      </c>
      <c r="AN474" s="0" t="n">
        <v>0</v>
      </c>
      <c r="AO474" s="0" t="n">
        <v>1</v>
      </c>
      <c r="AP474" s="0" t="n">
        <v>1</v>
      </c>
      <c r="AQ474" s="0" t="n">
        <v>0</v>
      </c>
      <c r="AR474" s="0" t="n">
        <v>0</v>
      </c>
      <c r="AS474" s="0" t="inlineStr"/>
      <c r="AT474" s="0" t="n">
        <v>0.0252</v>
      </c>
      <c r="AU474" s="0" t="inlineStr"/>
      <c r="AV474" s="0" t="n">
        <v>0</v>
      </c>
      <c r="AW474" s="0" t="n">
        <v>2</v>
      </c>
      <c r="AX474" s="0" t="n">
        <v>78850496</v>
      </c>
      <c r="AY474" s="0" t="n">
        <v>1</v>
      </c>
      <c r="AZ474" s="0" t="n">
        <v>0</v>
      </c>
      <c r="BA474" s="0" t="n">
        <v>466</v>
      </c>
      <c r="BB474" s="0" t="n">
        <v>0</v>
      </c>
      <c r="BC474" s="0" t="n">
        <v>0</v>
      </c>
      <c r="BD474" s="0" t="n">
        <v>0</v>
      </c>
      <c r="BE474" s="0" t="n">
        <v>0</v>
      </c>
      <c r="BF474" s="0" t="n">
        <v>0</v>
      </c>
      <c r="BG474" s="0" t="n">
        <v>0</v>
      </c>
      <c r="BH474" s="0" t="n">
        <v>0</v>
      </c>
      <c r="BI474" s="0" t="n">
        <v>0</v>
      </c>
      <c r="BJ474" s="0" t="n">
        <v>0</v>
      </c>
      <c r="BK474" s="0" t="n">
        <v>0</v>
      </c>
      <c r="BL474" s="0" t="n">
        <v>0</v>
      </c>
      <c r="BM474" s="0" t="n">
        <v>0</v>
      </c>
      <c r="BN474" s="0" t="n">
        <v>0</v>
      </c>
      <c r="BO474" s="0" t="n">
        <v>0</v>
      </c>
      <c r="BP474" s="0" t="n">
        <v>0</v>
      </c>
      <c r="BQ474" s="0" t="n">
        <v>0</v>
      </c>
      <c r="BR474" s="0" t="n">
        <v>0</v>
      </c>
      <c r="BS474" s="0" t="n">
        <v>0</v>
      </c>
      <c r="BT474" s="0" t="n">
        <v>0</v>
      </c>
      <c r="BU474" s="0" t="n">
        <v>0</v>
      </c>
      <c r="BV474" s="0" t="n">
        <v>0</v>
      </c>
      <c r="BW474" s="0" t="n">
        <v>0</v>
      </c>
      <c r="CV474" s="0" t="n">
        <v>0</v>
      </c>
      <c r="CW474" s="0" t="n">
        <v>0</v>
      </c>
      <c r="CX474" s="0">
        <f>ROUND(Y474*Source!I1175,7)</f>
        <v/>
      </c>
      <c r="CY474" s="0">
        <f>AA474</f>
        <v/>
      </c>
      <c r="CZ474" s="0">
        <f>AE474</f>
        <v/>
      </c>
      <c r="DA474" s="0">
        <f>AI474</f>
        <v/>
      </c>
      <c r="DB474" s="0">
        <f>ROUND(ROUND(AT474*CZ474,2),2)</f>
        <v/>
      </c>
      <c r="DC474" s="0">
        <f>ROUND(ROUND(AT474*AG474,2),2)</f>
        <v/>
      </c>
      <c r="DD474" s="0" t="inlineStr"/>
      <c r="DE474" s="0" t="inlineStr"/>
      <c r="DF474" s="0">
        <f>ROUND(ROUND(AE474*AI474,0)*CX474,0)</f>
        <v/>
      </c>
      <c r="DG474" s="0">
        <f>ROUND(ROUND(AF474,0)*CX474,0)</f>
        <v/>
      </c>
      <c r="DH474" s="0">
        <f>ROUND(ROUND(AG474,0)*CX474,0)</f>
        <v/>
      </c>
      <c r="DI474" s="0">
        <f>ROUND(ROUND(AH474,0)*CX474,0)</f>
        <v/>
      </c>
      <c r="DJ474" s="0">
        <f>DF474</f>
        <v/>
      </c>
      <c r="DK474" s="0" t="n">
        <v>0</v>
      </c>
      <c r="DL474" s="0" t="inlineStr"/>
      <c r="DM474" s="0" t="n">
        <v>0</v>
      </c>
      <c r="DN474" s="0" t="inlineStr"/>
      <c r="DO474" s="0" t="n">
        <v>0</v>
      </c>
    </row>
    <row r="475">
      <c r="A475" s="0">
        <f>ROW(Source!A1175)</f>
        <v/>
      </c>
      <c r="B475" s="0" t="n">
        <v>78845955</v>
      </c>
      <c r="C475" s="0" t="n">
        <v>78850487</v>
      </c>
      <c r="D475" s="0" t="n">
        <v>29164239</v>
      </c>
      <c r="E475" s="0" t="n">
        <v>1</v>
      </c>
      <c r="F475" s="0" t="n">
        <v>1</v>
      </c>
      <c r="G475" s="0" t="n">
        <v>1</v>
      </c>
      <c r="H475" s="0" t="n">
        <v>3</v>
      </c>
      <c r="I475" s="0" t="inlineStr">
        <is>
          <t>509-3368</t>
        </is>
      </c>
      <c r="J475" s="0" t="inlineStr">
        <is>
          <t>ТССЦ Московской обл., 509-3368, приказ Минстроя России №675/пр от 28.02.2017 № 258/пр</t>
        </is>
      </c>
      <c r="K475" s="0" t="inlineStr">
        <is>
          <t>Набивки сальниковые</t>
        </is>
      </c>
      <c r="L475" s="0" t="n">
        <v>1346</v>
      </c>
      <c r="N475" s="0" t="n">
        <v>1009</v>
      </c>
      <c r="O475" s="0" t="inlineStr">
        <is>
          <t>кг</t>
        </is>
      </c>
      <c r="P475" s="0" t="inlineStr">
        <is>
          <t>кг</t>
        </is>
      </c>
      <c r="Q475" s="0" t="n">
        <v>1</v>
      </c>
      <c r="W475" s="0" t="n">
        <v>0</v>
      </c>
      <c r="X475" s="0" t="n">
        <v>944959504</v>
      </c>
      <c r="Y475" s="0">
        <f>AT475</f>
        <v/>
      </c>
      <c r="AA475" s="0" t="n">
        <v>386.7</v>
      </c>
      <c r="AB475" s="0" t="n">
        <v>0</v>
      </c>
      <c r="AC475" s="0" t="n">
        <v>0</v>
      </c>
      <c r="AD475" s="0" t="n">
        <v>0</v>
      </c>
      <c r="AE475" s="0" t="n">
        <v>28.56</v>
      </c>
      <c r="AF475" s="0" t="n">
        <v>0</v>
      </c>
      <c r="AG475" s="0" t="n">
        <v>0</v>
      </c>
      <c r="AH475" s="0" t="n">
        <v>0</v>
      </c>
      <c r="AI475" s="0" t="n">
        <v>13.54</v>
      </c>
      <c r="AJ475" s="0" t="n">
        <v>1</v>
      </c>
      <c r="AK475" s="0" t="n">
        <v>1</v>
      </c>
      <c r="AL475" s="0" t="n">
        <v>1</v>
      </c>
      <c r="AM475" s="0" t="n">
        <v>2</v>
      </c>
      <c r="AN475" s="0" t="n">
        <v>0</v>
      </c>
      <c r="AO475" s="0" t="n">
        <v>1</v>
      </c>
      <c r="AP475" s="0" t="n">
        <v>1</v>
      </c>
      <c r="AQ475" s="0" t="n">
        <v>0</v>
      </c>
      <c r="AR475" s="0" t="n">
        <v>0</v>
      </c>
      <c r="AS475" s="0" t="inlineStr"/>
      <c r="AT475" s="0" t="n">
        <v>3.5</v>
      </c>
      <c r="AU475" s="0" t="inlineStr"/>
      <c r="AV475" s="0" t="n">
        <v>0</v>
      </c>
      <c r="AW475" s="0" t="n">
        <v>2</v>
      </c>
      <c r="AX475" s="0" t="n">
        <v>78850497</v>
      </c>
      <c r="AY475" s="0" t="n">
        <v>1</v>
      </c>
      <c r="AZ475" s="0" t="n">
        <v>0</v>
      </c>
      <c r="BA475" s="0" t="n">
        <v>467</v>
      </c>
      <c r="BB475" s="0" t="n">
        <v>0</v>
      </c>
      <c r="BC475" s="0" t="n">
        <v>0</v>
      </c>
      <c r="BD475" s="0" t="n">
        <v>0</v>
      </c>
      <c r="BE475" s="0" t="n">
        <v>0</v>
      </c>
      <c r="BF475" s="0" t="n">
        <v>0</v>
      </c>
      <c r="BG475" s="0" t="n">
        <v>0</v>
      </c>
      <c r="BH475" s="0" t="n">
        <v>0</v>
      </c>
      <c r="BI475" s="0" t="n">
        <v>0</v>
      </c>
      <c r="BJ475" s="0" t="n">
        <v>0</v>
      </c>
      <c r="BK475" s="0" t="n">
        <v>0</v>
      </c>
      <c r="BL475" s="0" t="n">
        <v>0</v>
      </c>
      <c r="BM475" s="0" t="n">
        <v>0</v>
      </c>
      <c r="BN475" s="0" t="n">
        <v>0</v>
      </c>
      <c r="BO475" s="0" t="n">
        <v>0</v>
      </c>
      <c r="BP475" s="0" t="n">
        <v>0</v>
      </c>
      <c r="BQ475" s="0" t="n">
        <v>0</v>
      </c>
      <c r="BR475" s="0" t="n">
        <v>0</v>
      </c>
      <c r="BS475" s="0" t="n">
        <v>0</v>
      </c>
      <c r="BT475" s="0" t="n">
        <v>0</v>
      </c>
      <c r="BU475" s="0" t="n">
        <v>0</v>
      </c>
      <c r="BV475" s="0" t="n">
        <v>0</v>
      </c>
      <c r="BW475" s="0" t="n">
        <v>0</v>
      </c>
      <c r="CV475" s="0" t="n">
        <v>0</v>
      </c>
      <c r="CW475" s="0" t="n">
        <v>0</v>
      </c>
      <c r="CX475" s="0">
        <f>ROUND(Y475*Source!I1175,7)</f>
        <v/>
      </c>
      <c r="CY475" s="0">
        <f>AA475</f>
        <v/>
      </c>
      <c r="CZ475" s="0">
        <f>AE475</f>
        <v/>
      </c>
      <c r="DA475" s="0">
        <f>AI475</f>
        <v/>
      </c>
      <c r="DB475" s="0">
        <f>ROUND(ROUND(AT475*CZ475,2),2)</f>
        <v/>
      </c>
      <c r="DC475" s="0">
        <f>ROUND(ROUND(AT475*AG475,2),2)</f>
        <v/>
      </c>
      <c r="DD475" s="0" t="inlineStr"/>
      <c r="DE475" s="0" t="inlineStr"/>
      <c r="DF475" s="0">
        <f>ROUND(ROUND(AE475*AI475,0)*CX475,0)</f>
        <v/>
      </c>
      <c r="DG475" s="0">
        <f>ROUND(ROUND(AF475,0)*CX475,0)</f>
        <v/>
      </c>
      <c r="DH475" s="0">
        <f>ROUND(ROUND(AG475,0)*CX475,0)</f>
        <v/>
      </c>
      <c r="DI475" s="0">
        <f>ROUND(ROUND(AH475,0)*CX475,0)</f>
        <v/>
      </c>
      <c r="DJ475" s="0">
        <f>DF475</f>
        <v/>
      </c>
      <c r="DK475" s="0" t="n">
        <v>0</v>
      </c>
      <c r="DL475" s="0" t="inlineStr"/>
      <c r="DM475" s="0" t="n">
        <v>0</v>
      </c>
      <c r="DN475" s="0" t="inlineStr"/>
      <c r="DO475" s="0" t="n">
        <v>0</v>
      </c>
    </row>
    <row r="476">
      <c r="A476" s="0">
        <f>ROW(Source!A1214)</f>
        <v/>
      </c>
      <c r="B476" s="0" t="n">
        <v>78845955</v>
      </c>
      <c r="C476" s="0" t="n">
        <v>78848792</v>
      </c>
      <c r="D476" s="0" t="n">
        <v>18442827</v>
      </c>
      <c r="E476" s="0" t="n">
        <v>1</v>
      </c>
      <c r="F476" s="0" t="n">
        <v>1</v>
      </c>
      <c r="G476" s="0" t="n">
        <v>1</v>
      </c>
      <c r="H476" s="0" t="n">
        <v>1</v>
      </c>
      <c r="I476" s="0" t="inlineStr">
        <is>
          <t>1-1053-90</t>
        </is>
      </c>
      <c r="J476" s="0" t="inlineStr"/>
      <c r="K476" s="0" t="inlineStr">
        <is>
          <t>Рабочий строитель среднего разряда 5,3</t>
        </is>
      </c>
      <c r="L476" s="0" t="n">
        <v>1369</v>
      </c>
      <c r="N476" s="0" t="n">
        <v>1013</v>
      </c>
      <c r="O476" s="0" t="inlineStr">
        <is>
          <t>чел.-ч</t>
        </is>
      </c>
      <c r="P476" s="0" t="inlineStr">
        <is>
          <t>чел.-ч</t>
        </is>
      </c>
      <c r="Q476" s="0" t="n">
        <v>1</v>
      </c>
      <c r="W476" s="0" t="n">
        <v>0</v>
      </c>
      <c r="X476" s="0" t="n">
        <v>717490484</v>
      </c>
      <c r="Y476" s="0">
        <f>AT476</f>
        <v/>
      </c>
      <c r="AA476" s="0" t="n">
        <v>0</v>
      </c>
      <c r="AB476" s="0" t="n">
        <v>0</v>
      </c>
      <c r="AC476" s="0" t="n">
        <v>0</v>
      </c>
      <c r="AD476" s="0" t="n">
        <v>11.64</v>
      </c>
      <c r="AE476" s="0" t="n">
        <v>0</v>
      </c>
      <c r="AF476" s="0" t="n">
        <v>0</v>
      </c>
      <c r="AG476" s="0" t="n">
        <v>0</v>
      </c>
      <c r="AH476" s="0" t="n">
        <v>11.64</v>
      </c>
      <c r="AI476" s="0" t="n">
        <v>1</v>
      </c>
      <c r="AJ476" s="0" t="n">
        <v>1</v>
      </c>
      <c r="AK476" s="0" t="n">
        <v>1</v>
      </c>
      <c r="AL476" s="0" t="n">
        <v>1</v>
      </c>
      <c r="AM476" s="0" t="n">
        <v>-2</v>
      </c>
      <c r="AN476" s="0" t="n">
        <v>0</v>
      </c>
      <c r="AO476" s="0" t="n">
        <v>1</v>
      </c>
      <c r="AP476" s="0" t="n">
        <v>0</v>
      </c>
      <c r="AQ476" s="0" t="n">
        <v>0</v>
      </c>
      <c r="AR476" s="0" t="n">
        <v>0</v>
      </c>
      <c r="AS476" s="0" t="inlineStr"/>
      <c r="AT476" s="0" t="n">
        <v>5.01</v>
      </c>
      <c r="AU476" s="0" t="inlineStr"/>
      <c r="AV476" s="0" t="n">
        <v>1</v>
      </c>
      <c r="AW476" s="0" t="n">
        <v>2</v>
      </c>
      <c r="AX476" s="0" t="n">
        <v>78848793</v>
      </c>
      <c r="AY476" s="0" t="n">
        <v>1</v>
      </c>
      <c r="AZ476" s="0" t="n">
        <v>0</v>
      </c>
      <c r="BA476" s="0" t="n">
        <v>468</v>
      </c>
      <c r="BB476" s="0" t="n">
        <v>0</v>
      </c>
      <c r="BC476" s="0" t="n">
        <v>0</v>
      </c>
      <c r="BD476" s="0" t="n">
        <v>0</v>
      </c>
      <c r="BE476" s="0" t="n">
        <v>0</v>
      </c>
      <c r="BF476" s="0" t="n">
        <v>0</v>
      </c>
      <c r="BG476" s="0" t="n">
        <v>0</v>
      </c>
      <c r="BH476" s="0" t="n">
        <v>0</v>
      </c>
      <c r="BI476" s="0" t="n">
        <v>0</v>
      </c>
      <c r="BJ476" s="0" t="n">
        <v>0</v>
      </c>
      <c r="BK476" s="0" t="n">
        <v>0</v>
      </c>
      <c r="BL476" s="0" t="n">
        <v>0</v>
      </c>
      <c r="BM476" s="0" t="n">
        <v>0</v>
      </c>
      <c r="BN476" s="0" t="n">
        <v>0</v>
      </c>
      <c r="BO476" s="0" t="n">
        <v>0</v>
      </c>
      <c r="BP476" s="0" t="n">
        <v>0</v>
      </c>
      <c r="BQ476" s="0" t="n">
        <v>0</v>
      </c>
      <c r="BR476" s="0" t="n">
        <v>0</v>
      </c>
      <c r="BS476" s="0" t="n">
        <v>0</v>
      </c>
      <c r="BT476" s="0" t="n">
        <v>0</v>
      </c>
      <c r="BU476" s="0" t="n">
        <v>0</v>
      </c>
      <c r="BV476" s="0" t="n">
        <v>0</v>
      </c>
      <c r="BW476" s="0" t="n">
        <v>0</v>
      </c>
      <c r="CU476" s="0">
        <f>ROUND(AT476*Source!I1214*AH476*AL476,0)</f>
        <v/>
      </c>
      <c r="CV476" s="0">
        <f>ROUND(Y476*Source!I1214,7)</f>
        <v/>
      </c>
      <c r="CW476" s="0" t="n">
        <v>0</v>
      </c>
      <c r="CX476" s="0">
        <f>ROUND(Y476*Source!I1214,7)</f>
        <v/>
      </c>
      <c r="CY476" s="0">
        <f>AD476</f>
        <v/>
      </c>
      <c r="CZ476" s="0">
        <f>AH476</f>
        <v/>
      </c>
      <c r="DA476" s="0">
        <f>AL476</f>
        <v/>
      </c>
      <c r="DB476" s="0">
        <f>ROUND(ROUND(AT476*CZ476,2),2)</f>
        <v/>
      </c>
      <c r="DC476" s="0">
        <f>ROUND(ROUND(AT476*AG476,2),2)</f>
        <v/>
      </c>
      <c r="DD476" s="0" t="inlineStr"/>
      <c r="DE476" s="0" t="inlineStr"/>
      <c r="DF476" s="0">
        <f>ROUND(ROUND(AE476,0)*CX476,0)</f>
        <v/>
      </c>
      <c r="DG476" s="0">
        <f>ROUND(ROUND(AF476,0)*CX476,0)</f>
        <v/>
      </c>
      <c r="DH476" s="0">
        <f>ROUND(ROUND(AG476,0)*CX476,0)</f>
        <v/>
      </c>
      <c r="DI476" s="0">
        <f>ROUND(ROUND(AH476,0)*CX476,0)</f>
        <v/>
      </c>
      <c r="DJ476" s="0">
        <f>DI476</f>
        <v/>
      </c>
      <c r="DK476" s="0" t="n">
        <v>0</v>
      </c>
      <c r="DL476" s="0" t="inlineStr"/>
      <c r="DM476" s="0" t="n">
        <v>0</v>
      </c>
      <c r="DN476" s="0" t="inlineStr"/>
      <c r="DO476" s="0" t="n">
        <v>0</v>
      </c>
    </row>
    <row r="477">
      <c r="A477" s="0">
        <f>ROW(Source!A1214)</f>
        <v/>
      </c>
      <c r="B477" s="0" t="n">
        <v>78845955</v>
      </c>
      <c r="C477" s="0" t="n">
        <v>78848792</v>
      </c>
      <c r="D477" s="0" t="n">
        <v>29172703</v>
      </c>
      <c r="E477" s="0" t="n">
        <v>1</v>
      </c>
      <c r="F477" s="0" t="n">
        <v>1</v>
      </c>
      <c r="G477" s="0" t="n">
        <v>1</v>
      </c>
      <c r="H477" s="0" t="n">
        <v>2</v>
      </c>
      <c r="I477" s="0" t="inlineStr">
        <is>
          <t>042900</t>
        </is>
      </c>
      <c r="J477" s="0" t="inlineStr">
        <is>
          <t>ТСЭМ Московской обл., 042900, приказ Минстроя России №675/пр от 28.02.2017 № 264/пр</t>
        </is>
      </c>
      <c r="K47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7" s="0" t="n">
        <v>1368</v>
      </c>
      <c r="N477" s="0" t="n">
        <v>1011</v>
      </c>
      <c r="O477" s="0" t="inlineStr">
        <is>
          <t>маш.-ч</t>
        </is>
      </c>
      <c r="P477" s="0" t="inlineStr">
        <is>
          <t>маш.-ч</t>
        </is>
      </c>
      <c r="Q477" s="0" t="n">
        <v>1</v>
      </c>
      <c r="W477" s="0" t="n">
        <v>0</v>
      </c>
      <c r="X477" s="0" t="n">
        <v>1695838894</v>
      </c>
      <c r="Y477" s="0">
        <f>AT477</f>
        <v/>
      </c>
      <c r="AA477" s="0" t="n">
        <v>0</v>
      </c>
      <c r="AB477" s="0" t="n">
        <v>177.13</v>
      </c>
      <c r="AC477" s="0" t="n">
        <v>0</v>
      </c>
      <c r="AD477" s="0" t="n">
        <v>0</v>
      </c>
      <c r="AE477" s="0" t="n">
        <v>0</v>
      </c>
      <c r="AF477" s="0" t="n">
        <v>29.67</v>
      </c>
      <c r="AG477" s="0" t="n">
        <v>0</v>
      </c>
      <c r="AH477" s="0" t="n">
        <v>0</v>
      </c>
      <c r="AI477" s="0" t="n">
        <v>1</v>
      </c>
      <c r="AJ477" s="0" t="n">
        <v>5.97</v>
      </c>
      <c r="AK477" s="0" t="n">
        <v>52.25</v>
      </c>
      <c r="AL477" s="0" t="n">
        <v>1</v>
      </c>
      <c r="AM477" s="0" t="n">
        <v>2</v>
      </c>
      <c r="AN477" s="0" t="n">
        <v>0</v>
      </c>
      <c r="AO477" s="0" t="n">
        <v>1</v>
      </c>
      <c r="AP477" s="0" t="n">
        <v>0</v>
      </c>
      <c r="AQ477" s="0" t="n">
        <v>0</v>
      </c>
      <c r="AR477" s="0" t="n">
        <v>0</v>
      </c>
      <c r="AS477" s="0" t="inlineStr"/>
      <c r="AT477" s="0" t="n">
        <v>1.5</v>
      </c>
      <c r="AU477" s="0" t="inlineStr"/>
      <c r="AV477" s="0" t="n">
        <v>0</v>
      </c>
      <c r="AW477" s="0" t="n">
        <v>2</v>
      </c>
      <c r="AX477" s="0" t="n">
        <v>78848794</v>
      </c>
      <c r="AY477" s="0" t="n">
        <v>1</v>
      </c>
      <c r="AZ477" s="0" t="n">
        <v>0</v>
      </c>
      <c r="BA477" s="0" t="n">
        <v>469</v>
      </c>
      <c r="BB477" s="0" t="n">
        <v>0</v>
      </c>
      <c r="BC477" s="0" t="n">
        <v>0</v>
      </c>
      <c r="BD477" s="0" t="n">
        <v>0</v>
      </c>
      <c r="BE477" s="0" t="n">
        <v>0</v>
      </c>
      <c r="BF477" s="0" t="n">
        <v>0</v>
      </c>
      <c r="BG477" s="0" t="n">
        <v>0</v>
      </c>
      <c r="BH477" s="0" t="n">
        <v>0</v>
      </c>
      <c r="BI477" s="0" t="n">
        <v>0</v>
      </c>
      <c r="BJ477" s="0" t="n">
        <v>0</v>
      </c>
      <c r="BK477" s="0" t="n">
        <v>0</v>
      </c>
      <c r="BL477" s="0" t="n">
        <v>0</v>
      </c>
      <c r="BM477" s="0" t="n">
        <v>0</v>
      </c>
      <c r="BN477" s="0" t="n">
        <v>0</v>
      </c>
      <c r="BO477" s="0" t="n">
        <v>0</v>
      </c>
      <c r="BP477" s="0" t="n">
        <v>0</v>
      </c>
      <c r="BQ477" s="0" t="n">
        <v>0</v>
      </c>
      <c r="BR477" s="0" t="n">
        <v>0</v>
      </c>
      <c r="BS477" s="0" t="n">
        <v>0</v>
      </c>
      <c r="BT477" s="0" t="n">
        <v>0</v>
      </c>
      <c r="BU477" s="0" t="n">
        <v>0</v>
      </c>
      <c r="BV477" s="0" t="n">
        <v>0</v>
      </c>
      <c r="BW477" s="0" t="n">
        <v>0</v>
      </c>
      <c r="CV477" s="0" t="n">
        <v>0</v>
      </c>
      <c r="CW477" s="0">
        <f>ROUND(Y477*Source!I1214*DO477,7)</f>
        <v/>
      </c>
      <c r="CX477" s="0">
        <f>ROUND(Y477*Source!I1214,7)</f>
        <v/>
      </c>
      <c r="CY477" s="0">
        <f>AB477</f>
        <v/>
      </c>
      <c r="CZ477" s="0">
        <f>AF477</f>
        <v/>
      </c>
      <c r="DA477" s="0">
        <f>AJ477</f>
        <v/>
      </c>
      <c r="DB477" s="0">
        <f>ROUND(ROUND(AT477*CZ477,2),2)</f>
        <v/>
      </c>
      <c r="DC477" s="0">
        <f>ROUND(ROUND(AT477*AG477,2),2)</f>
        <v/>
      </c>
      <c r="DD477" s="0" t="inlineStr"/>
      <c r="DE477" s="0" t="inlineStr"/>
      <c r="DF477" s="0">
        <f>ROUND(ROUND(AE477,0)*CX477,0)</f>
        <v/>
      </c>
      <c r="DG477" s="0">
        <f>ROUND(ROUND(AF477*AJ477,0)*CX477,0)</f>
        <v/>
      </c>
      <c r="DH477" s="0">
        <f>ROUND(ROUND(AG477*AK477,0)*CX477,0)</f>
        <v/>
      </c>
      <c r="DI477" s="0">
        <f>ROUND(ROUND(AH477,0)*CX477,0)</f>
        <v/>
      </c>
      <c r="DJ477" s="0">
        <f>DG477</f>
        <v/>
      </c>
      <c r="DK477" s="0" t="n">
        <v>0</v>
      </c>
      <c r="DL477" s="0" t="inlineStr"/>
      <c r="DM477" s="0" t="n">
        <v>0</v>
      </c>
      <c r="DN477" s="0" t="inlineStr"/>
      <c r="DO477" s="0" t="n">
        <v>0</v>
      </c>
    </row>
    <row r="478">
      <c r="A478" s="0">
        <f>ROW(Source!A1214)</f>
        <v/>
      </c>
      <c r="B478" s="0" t="n">
        <v>78845955</v>
      </c>
      <c r="C478" s="0" t="n">
        <v>78848792</v>
      </c>
      <c r="D478" s="0" t="n">
        <v>29110398</v>
      </c>
      <c r="E478" s="0" t="n">
        <v>1</v>
      </c>
      <c r="F478" s="0" t="n">
        <v>1</v>
      </c>
      <c r="G478" s="0" t="n">
        <v>1</v>
      </c>
      <c r="H478" s="0" t="n">
        <v>3</v>
      </c>
      <c r="I478" s="0" t="inlineStr">
        <is>
          <t>101-0388</t>
        </is>
      </c>
      <c r="J478" s="0" t="inlineStr">
        <is>
          <t>ТССЦ Московской обл., 101-0388, приказ Минстроя России №675/пр от 28.02.2017 № 254/пр</t>
        </is>
      </c>
      <c r="K478" s="0" t="inlineStr">
        <is>
          <t>Краски масляные земляные марки МА-0115 мумия, сурик железный</t>
        </is>
      </c>
      <c r="L478" s="0" t="n">
        <v>1348</v>
      </c>
      <c r="N478" s="0" t="n">
        <v>1009</v>
      </c>
      <c r="O478" s="0" t="inlineStr">
        <is>
          <t>т</t>
        </is>
      </c>
      <c r="P478" s="0" t="inlineStr">
        <is>
          <t>т</t>
        </is>
      </c>
      <c r="Q478" s="0" t="n">
        <v>1000</v>
      </c>
      <c r="W478" s="0" t="n">
        <v>0</v>
      </c>
      <c r="X478" s="0" t="n">
        <v>1625292450</v>
      </c>
      <c r="Y478" s="0">
        <f>AT478</f>
        <v/>
      </c>
      <c r="AA478" s="0" t="n">
        <v>76804.47</v>
      </c>
      <c r="AB478" s="0" t="n">
        <v>0</v>
      </c>
      <c r="AC478" s="0" t="n">
        <v>0</v>
      </c>
      <c r="AD478" s="0" t="n">
        <v>0</v>
      </c>
      <c r="AE478" s="0" t="n">
        <v>15118.99</v>
      </c>
      <c r="AF478" s="0" t="n">
        <v>0</v>
      </c>
      <c r="AG478" s="0" t="n">
        <v>0</v>
      </c>
      <c r="AH478" s="0" t="n">
        <v>0</v>
      </c>
      <c r="AI478" s="0" t="n">
        <v>5.08</v>
      </c>
      <c r="AJ478" s="0" t="n">
        <v>1</v>
      </c>
      <c r="AK478" s="0" t="n">
        <v>1</v>
      </c>
      <c r="AL478" s="0" t="n">
        <v>1</v>
      </c>
      <c r="AM478" s="0" t="n">
        <v>2</v>
      </c>
      <c r="AN478" s="0" t="n">
        <v>0</v>
      </c>
      <c r="AO478" s="0" t="n">
        <v>1</v>
      </c>
      <c r="AP478" s="0" t="n">
        <v>0</v>
      </c>
      <c r="AQ478" s="0" t="n">
        <v>0</v>
      </c>
      <c r="AR478" s="0" t="n">
        <v>0</v>
      </c>
      <c r="AS478" s="0" t="inlineStr"/>
      <c r="AT478" s="0" t="n">
        <v>5e-05</v>
      </c>
      <c r="AU478" s="0" t="inlineStr"/>
      <c r="AV478" s="0" t="n">
        <v>0</v>
      </c>
      <c r="AW478" s="0" t="n">
        <v>2</v>
      </c>
      <c r="AX478" s="0" t="n">
        <v>78848795</v>
      </c>
      <c r="AY478" s="0" t="n">
        <v>1</v>
      </c>
      <c r="AZ478" s="0" t="n">
        <v>0</v>
      </c>
      <c r="BA478" s="0" t="n">
        <v>470</v>
      </c>
      <c r="BB478" s="0" t="n">
        <v>0</v>
      </c>
      <c r="BC478" s="0" t="n">
        <v>0</v>
      </c>
      <c r="BD478" s="0" t="n">
        <v>0</v>
      </c>
      <c r="BE478" s="0" t="n">
        <v>0</v>
      </c>
      <c r="BF478" s="0" t="n">
        <v>0</v>
      </c>
      <c r="BG478" s="0" t="n">
        <v>0</v>
      </c>
      <c r="BH478" s="0" t="n">
        <v>0</v>
      </c>
      <c r="BI478" s="0" t="n">
        <v>0</v>
      </c>
      <c r="BJ478" s="0" t="n">
        <v>0</v>
      </c>
      <c r="BK478" s="0" t="n">
        <v>0</v>
      </c>
      <c r="BL478" s="0" t="n">
        <v>0</v>
      </c>
      <c r="BM478" s="0" t="n">
        <v>0</v>
      </c>
      <c r="BN478" s="0" t="n">
        <v>0</v>
      </c>
      <c r="BO478" s="0" t="n">
        <v>0</v>
      </c>
      <c r="BP478" s="0" t="n">
        <v>0</v>
      </c>
      <c r="BQ478" s="0" t="n">
        <v>0</v>
      </c>
      <c r="BR478" s="0" t="n">
        <v>0</v>
      </c>
      <c r="BS478" s="0" t="n">
        <v>0</v>
      </c>
      <c r="BT478" s="0" t="n">
        <v>0</v>
      </c>
      <c r="BU478" s="0" t="n">
        <v>0</v>
      </c>
      <c r="BV478" s="0" t="n">
        <v>0</v>
      </c>
      <c r="BW478" s="0" t="n">
        <v>0</v>
      </c>
      <c r="CV478" s="0" t="n">
        <v>0</v>
      </c>
      <c r="CW478" s="0" t="n">
        <v>0</v>
      </c>
      <c r="CX478" s="0">
        <f>ROUND(Y478*Source!I1214,7)</f>
        <v/>
      </c>
      <c r="CY478" s="0">
        <f>AA478</f>
        <v/>
      </c>
      <c r="CZ478" s="0">
        <f>AE478</f>
        <v/>
      </c>
      <c r="DA478" s="0">
        <f>AI478</f>
        <v/>
      </c>
      <c r="DB478" s="0">
        <f>ROUND(ROUND(AT478*CZ478,2),2)</f>
        <v/>
      </c>
      <c r="DC478" s="0">
        <f>ROUND(ROUND(AT478*AG478,2),2)</f>
        <v/>
      </c>
      <c r="DD478" s="0" t="inlineStr"/>
      <c r="DE478" s="0" t="inlineStr"/>
      <c r="DF478" s="0">
        <f>ROUND(ROUND(AE478*AI478,0)*CX478,0)</f>
        <v/>
      </c>
      <c r="DG478" s="0">
        <f>ROUND(ROUND(AF478,0)*CX478,0)</f>
        <v/>
      </c>
      <c r="DH478" s="0">
        <f>ROUND(ROUND(AG478,0)*CX478,0)</f>
        <v/>
      </c>
      <c r="DI478" s="0">
        <f>ROUND(ROUND(AH478,0)*CX478,0)</f>
        <v/>
      </c>
      <c r="DJ478" s="0">
        <f>DF478</f>
        <v/>
      </c>
      <c r="DK478" s="0" t="n">
        <v>0</v>
      </c>
      <c r="DL478" s="0" t="inlineStr"/>
      <c r="DM478" s="0" t="n">
        <v>0</v>
      </c>
      <c r="DN478" s="0" t="inlineStr"/>
      <c r="DO478" s="0" t="n">
        <v>0</v>
      </c>
    </row>
    <row r="479">
      <c r="A479" s="0">
        <f>ROW(Source!A1214)</f>
        <v/>
      </c>
      <c r="B479" s="0" t="n">
        <v>78845955</v>
      </c>
      <c r="C479" s="0" t="n">
        <v>78848792</v>
      </c>
      <c r="D479" s="0" t="n">
        <v>29110573</v>
      </c>
      <c r="E479" s="0" t="n">
        <v>1</v>
      </c>
      <c r="F479" s="0" t="n">
        <v>1</v>
      </c>
      <c r="G479" s="0" t="n">
        <v>1</v>
      </c>
      <c r="H479" s="0" t="n">
        <v>3</v>
      </c>
      <c r="I479" s="0" t="inlineStr">
        <is>
          <t>101-0628</t>
        </is>
      </c>
      <c r="J479" s="0" t="inlineStr">
        <is>
          <t>ТССЦ Московской обл., 101-0628, приказ Минстроя России №675/пр от 28.02.2017 № 254/пр</t>
        </is>
      </c>
      <c r="K479" s="0" t="inlineStr">
        <is>
          <t>Олифа комбинированная, марки К-3</t>
        </is>
      </c>
      <c r="L479" s="0" t="n">
        <v>1348</v>
      </c>
      <c r="N479" s="0" t="n">
        <v>1009</v>
      </c>
      <c r="O479" s="0" t="inlineStr">
        <is>
          <t>т</t>
        </is>
      </c>
      <c r="P479" s="0" t="inlineStr">
        <is>
          <t>т</t>
        </is>
      </c>
      <c r="Q479" s="0" t="n">
        <v>1000</v>
      </c>
      <c r="W479" s="0" t="n">
        <v>0</v>
      </c>
      <c r="X479" s="0" t="n">
        <v>24062879</v>
      </c>
      <c r="Y479" s="0">
        <f>AT479</f>
        <v/>
      </c>
      <c r="AA479" s="0" t="n">
        <v>87631.5</v>
      </c>
      <c r="AB479" s="0" t="n">
        <v>0</v>
      </c>
      <c r="AC479" s="0" t="n">
        <v>0</v>
      </c>
      <c r="AD479" s="0" t="n">
        <v>0</v>
      </c>
      <c r="AE479" s="0" t="n">
        <v>16950</v>
      </c>
      <c r="AF479" s="0" t="n">
        <v>0</v>
      </c>
      <c r="AG479" s="0" t="n">
        <v>0</v>
      </c>
      <c r="AH479" s="0" t="n">
        <v>0</v>
      </c>
      <c r="AI479" s="0" t="n">
        <v>5.17</v>
      </c>
      <c r="AJ479" s="0" t="n">
        <v>1</v>
      </c>
      <c r="AK479" s="0" t="n">
        <v>1</v>
      </c>
      <c r="AL479" s="0" t="n">
        <v>1</v>
      </c>
      <c r="AM479" s="0" t="n">
        <v>2</v>
      </c>
      <c r="AN479" s="0" t="n">
        <v>0</v>
      </c>
      <c r="AO479" s="0" t="n">
        <v>1</v>
      </c>
      <c r="AP479" s="0" t="n">
        <v>0</v>
      </c>
      <c r="AQ479" s="0" t="n">
        <v>0</v>
      </c>
      <c r="AR479" s="0" t="n">
        <v>0</v>
      </c>
      <c r="AS479" s="0" t="inlineStr"/>
      <c r="AT479" s="0" t="n">
        <v>2e-05</v>
      </c>
      <c r="AU479" s="0" t="inlineStr"/>
      <c r="AV479" s="0" t="n">
        <v>0</v>
      </c>
      <c r="AW479" s="0" t="n">
        <v>2</v>
      </c>
      <c r="AX479" s="0" t="n">
        <v>78848796</v>
      </c>
      <c r="AY479" s="0" t="n">
        <v>1</v>
      </c>
      <c r="AZ479" s="0" t="n">
        <v>0</v>
      </c>
      <c r="BA479" s="0" t="n">
        <v>471</v>
      </c>
      <c r="BB479" s="0" t="n">
        <v>0</v>
      </c>
      <c r="BC479" s="0" t="n">
        <v>0</v>
      </c>
      <c r="BD479" s="0" t="n">
        <v>0</v>
      </c>
      <c r="BE479" s="0" t="n">
        <v>0</v>
      </c>
      <c r="BF479" s="0" t="n">
        <v>0</v>
      </c>
      <c r="BG479" s="0" t="n">
        <v>0</v>
      </c>
      <c r="BH479" s="0" t="n">
        <v>0</v>
      </c>
      <c r="BI479" s="0" t="n">
        <v>0</v>
      </c>
      <c r="BJ479" s="0" t="n">
        <v>0</v>
      </c>
      <c r="BK479" s="0" t="n">
        <v>0</v>
      </c>
      <c r="BL479" s="0" t="n">
        <v>0</v>
      </c>
      <c r="BM479" s="0" t="n">
        <v>0</v>
      </c>
      <c r="BN479" s="0" t="n">
        <v>0</v>
      </c>
      <c r="BO479" s="0" t="n">
        <v>0</v>
      </c>
      <c r="BP479" s="0" t="n">
        <v>0</v>
      </c>
      <c r="BQ479" s="0" t="n">
        <v>0</v>
      </c>
      <c r="BR479" s="0" t="n">
        <v>0</v>
      </c>
      <c r="BS479" s="0" t="n">
        <v>0</v>
      </c>
      <c r="BT479" s="0" t="n">
        <v>0</v>
      </c>
      <c r="BU479" s="0" t="n">
        <v>0</v>
      </c>
      <c r="BV479" s="0" t="n">
        <v>0</v>
      </c>
      <c r="BW479" s="0" t="n">
        <v>0</v>
      </c>
      <c r="CV479" s="0" t="n">
        <v>0</v>
      </c>
      <c r="CW479" s="0" t="n">
        <v>0</v>
      </c>
      <c r="CX479" s="0">
        <f>ROUND(Y479*Source!I1214,7)</f>
        <v/>
      </c>
      <c r="CY479" s="0">
        <f>AA479</f>
        <v/>
      </c>
      <c r="CZ479" s="0">
        <f>AE479</f>
        <v/>
      </c>
      <c r="DA479" s="0">
        <f>AI479</f>
        <v/>
      </c>
      <c r="DB479" s="0">
        <f>ROUND(ROUND(AT479*CZ479,2),2)</f>
        <v/>
      </c>
      <c r="DC479" s="0">
        <f>ROUND(ROUND(AT479*AG479,2),2)</f>
        <v/>
      </c>
      <c r="DD479" s="0" t="inlineStr"/>
      <c r="DE479" s="0" t="inlineStr"/>
      <c r="DF479" s="0">
        <f>ROUND(ROUND(AE479*AI479,0)*CX479,0)</f>
        <v/>
      </c>
      <c r="DG479" s="0">
        <f>ROUND(ROUND(AF479,0)*CX479,0)</f>
        <v/>
      </c>
      <c r="DH479" s="0">
        <f>ROUND(ROUND(AG479,0)*CX479,0)</f>
        <v/>
      </c>
      <c r="DI479" s="0">
        <f>ROUND(ROUND(AH479,0)*CX479,0)</f>
        <v/>
      </c>
      <c r="DJ479" s="0">
        <f>DF479</f>
        <v/>
      </c>
      <c r="DK479" s="0" t="n">
        <v>0</v>
      </c>
      <c r="DL479" s="0" t="inlineStr"/>
      <c r="DM479" s="0" t="n">
        <v>0</v>
      </c>
      <c r="DN479" s="0" t="inlineStr"/>
      <c r="DO479" s="0" t="n">
        <v>0</v>
      </c>
    </row>
    <row r="480">
      <c r="A480" s="0">
        <f>ROW(Source!A1214)</f>
        <v/>
      </c>
      <c r="B480" s="0" t="n">
        <v>78845955</v>
      </c>
      <c r="C480" s="0" t="n">
        <v>78848792</v>
      </c>
      <c r="D480" s="0" t="n">
        <v>29107963</v>
      </c>
      <c r="E480" s="0" t="n">
        <v>1</v>
      </c>
      <c r="F480" s="0" t="n">
        <v>1</v>
      </c>
      <c r="G480" s="0" t="n">
        <v>1</v>
      </c>
      <c r="H480" s="0" t="n">
        <v>3</v>
      </c>
      <c r="I480" s="0" t="inlineStr">
        <is>
          <t>101-1669</t>
        </is>
      </c>
      <c r="J480" s="0" t="inlineStr">
        <is>
          <t>ТССЦ Московской обл., 101-1669, приказ Минстроя России №675/пр от 28.02.2017 № 254/пр</t>
        </is>
      </c>
      <c r="K480" s="0" t="inlineStr">
        <is>
          <t>Очес льняной</t>
        </is>
      </c>
      <c r="L480" s="0" t="n">
        <v>1346</v>
      </c>
      <c r="N480" s="0" t="n">
        <v>1009</v>
      </c>
      <c r="O480" s="0" t="inlineStr">
        <is>
          <t>кг</t>
        </is>
      </c>
      <c r="P480" s="0" t="inlineStr">
        <is>
          <t>кг</t>
        </is>
      </c>
      <c r="Q480" s="0" t="n">
        <v>1</v>
      </c>
      <c r="W480" s="0" t="n">
        <v>0</v>
      </c>
      <c r="X480" s="0" t="n">
        <v>-2113933962</v>
      </c>
      <c r="Y480" s="0">
        <f>AT480</f>
        <v/>
      </c>
      <c r="AA480" s="0" t="n">
        <v>590.67</v>
      </c>
      <c r="AB480" s="0" t="n">
        <v>0</v>
      </c>
      <c r="AC480" s="0" t="n">
        <v>0</v>
      </c>
      <c r="AD480" s="0" t="n">
        <v>0</v>
      </c>
      <c r="AE480" s="0" t="n">
        <v>37.29</v>
      </c>
      <c r="AF480" s="0" t="n">
        <v>0</v>
      </c>
      <c r="AG480" s="0" t="n">
        <v>0</v>
      </c>
      <c r="AH480" s="0" t="n">
        <v>0</v>
      </c>
      <c r="AI480" s="0" t="n">
        <v>15.84</v>
      </c>
      <c r="AJ480" s="0" t="n">
        <v>1</v>
      </c>
      <c r="AK480" s="0" t="n">
        <v>1</v>
      </c>
      <c r="AL480" s="0" t="n">
        <v>1</v>
      </c>
      <c r="AM480" s="0" t="n">
        <v>2</v>
      </c>
      <c r="AN480" s="0" t="n">
        <v>0</v>
      </c>
      <c r="AO480" s="0" t="n">
        <v>1</v>
      </c>
      <c r="AP480" s="0" t="n">
        <v>0</v>
      </c>
      <c r="AQ480" s="0" t="n">
        <v>0</v>
      </c>
      <c r="AR480" s="0" t="n">
        <v>0</v>
      </c>
      <c r="AS480" s="0" t="inlineStr"/>
      <c r="AT480" s="0" t="n">
        <v>0.02</v>
      </c>
      <c r="AU480" s="0" t="inlineStr"/>
      <c r="AV480" s="0" t="n">
        <v>0</v>
      </c>
      <c r="AW480" s="0" t="n">
        <v>2</v>
      </c>
      <c r="AX480" s="0" t="n">
        <v>78848797</v>
      </c>
      <c r="AY480" s="0" t="n">
        <v>1</v>
      </c>
      <c r="AZ480" s="0" t="n">
        <v>0</v>
      </c>
      <c r="BA480" s="0" t="n">
        <v>472</v>
      </c>
      <c r="BB480" s="0" t="n">
        <v>0</v>
      </c>
      <c r="BC480" s="0" t="n">
        <v>0</v>
      </c>
      <c r="BD480" s="0" t="n">
        <v>0</v>
      </c>
      <c r="BE480" s="0" t="n">
        <v>0</v>
      </c>
      <c r="BF480" s="0" t="n">
        <v>0</v>
      </c>
      <c r="BG480" s="0" t="n">
        <v>0</v>
      </c>
      <c r="BH480" s="0" t="n">
        <v>0</v>
      </c>
      <c r="BI480" s="0" t="n">
        <v>0</v>
      </c>
      <c r="BJ480" s="0" t="n">
        <v>0</v>
      </c>
      <c r="BK480" s="0" t="n">
        <v>0</v>
      </c>
      <c r="BL480" s="0" t="n">
        <v>0</v>
      </c>
      <c r="BM480" s="0" t="n">
        <v>0</v>
      </c>
      <c r="BN480" s="0" t="n">
        <v>0</v>
      </c>
      <c r="BO480" s="0" t="n">
        <v>0</v>
      </c>
      <c r="BP480" s="0" t="n">
        <v>0</v>
      </c>
      <c r="BQ480" s="0" t="n">
        <v>0</v>
      </c>
      <c r="BR480" s="0" t="n">
        <v>0</v>
      </c>
      <c r="BS480" s="0" t="n">
        <v>0</v>
      </c>
      <c r="BT480" s="0" t="n">
        <v>0</v>
      </c>
      <c r="BU480" s="0" t="n">
        <v>0</v>
      </c>
      <c r="BV480" s="0" t="n">
        <v>0</v>
      </c>
      <c r="BW480" s="0" t="n">
        <v>0</v>
      </c>
      <c r="CV480" s="0" t="n">
        <v>0</v>
      </c>
      <c r="CW480" s="0" t="n">
        <v>0</v>
      </c>
      <c r="CX480" s="0">
        <f>ROUND(Y480*Source!I1214,7)</f>
        <v/>
      </c>
      <c r="CY480" s="0">
        <f>AA480</f>
        <v/>
      </c>
      <c r="CZ480" s="0">
        <f>AE480</f>
        <v/>
      </c>
      <c r="DA480" s="0">
        <f>AI480</f>
        <v/>
      </c>
      <c r="DB480" s="0">
        <f>ROUND(ROUND(AT480*CZ480,2),2)</f>
        <v/>
      </c>
      <c r="DC480" s="0">
        <f>ROUND(ROUND(AT480*AG480,2),2)</f>
        <v/>
      </c>
      <c r="DD480" s="0" t="inlineStr"/>
      <c r="DE480" s="0" t="inlineStr"/>
      <c r="DF480" s="0">
        <f>ROUND(ROUND(AE480*AI480,0)*CX480,0)</f>
        <v/>
      </c>
      <c r="DG480" s="0">
        <f>ROUND(ROUND(AF480,0)*CX480,0)</f>
        <v/>
      </c>
      <c r="DH480" s="0">
        <f>ROUND(ROUND(AG480,0)*CX480,0)</f>
        <v/>
      </c>
      <c r="DI480" s="0">
        <f>ROUND(ROUND(AH480,0)*CX480,0)</f>
        <v/>
      </c>
      <c r="DJ480" s="0">
        <f>DF480</f>
        <v/>
      </c>
      <c r="DK480" s="0" t="n">
        <v>0</v>
      </c>
      <c r="DL480" s="0" t="inlineStr"/>
      <c r="DM480" s="0" t="n">
        <v>0</v>
      </c>
      <c r="DN480" s="0" t="inlineStr"/>
      <c r="DO480" s="0" t="n">
        <v>0</v>
      </c>
    </row>
    <row r="481">
      <c r="A481" s="0">
        <f>ROW(Source!A1214)</f>
        <v/>
      </c>
      <c r="B481" s="0" t="n">
        <v>78845955</v>
      </c>
      <c r="C481" s="0" t="n">
        <v>78848792</v>
      </c>
      <c r="D481" s="0" t="n">
        <v>29150040</v>
      </c>
      <c r="E481" s="0" t="n">
        <v>1</v>
      </c>
      <c r="F481" s="0" t="n">
        <v>1</v>
      </c>
      <c r="G481" s="0" t="n">
        <v>1</v>
      </c>
      <c r="H481" s="0" t="n">
        <v>3</v>
      </c>
      <c r="I481" s="0" t="inlineStr">
        <is>
          <t>411-0001</t>
        </is>
      </c>
      <c r="J481" s="0" t="inlineStr">
        <is>
          <t>ТССЦ Московской обл., 411-0001, приказ Минстроя России №675/пр от 28.02.2017 № 257/пр</t>
        </is>
      </c>
      <c r="K481" s="0" t="inlineStr">
        <is>
          <t>Вода</t>
        </is>
      </c>
      <c r="L481" s="0" t="n">
        <v>1339</v>
      </c>
      <c r="N481" s="0" t="n">
        <v>1007</v>
      </c>
      <c r="O481" s="0" t="inlineStr">
        <is>
          <t>м3</t>
        </is>
      </c>
      <c r="P481" s="0" t="inlineStr">
        <is>
          <t>м3</t>
        </is>
      </c>
      <c r="Q481" s="0" t="n">
        <v>1</v>
      </c>
      <c r="W481" s="0" t="n">
        <v>0</v>
      </c>
      <c r="X481" s="0" t="n">
        <v>619799737</v>
      </c>
      <c r="Y481" s="0">
        <f>AT481</f>
        <v/>
      </c>
      <c r="AA481" s="0" t="n">
        <v>31.28</v>
      </c>
      <c r="AB481" s="0" t="n">
        <v>0</v>
      </c>
      <c r="AC481" s="0" t="n">
        <v>0</v>
      </c>
      <c r="AD481" s="0" t="n">
        <v>0</v>
      </c>
      <c r="AE481" s="0" t="n">
        <v>2.44</v>
      </c>
      <c r="AF481" s="0" t="n">
        <v>0</v>
      </c>
      <c r="AG481" s="0" t="n">
        <v>0</v>
      </c>
      <c r="AH481" s="0" t="n">
        <v>0</v>
      </c>
      <c r="AI481" s="0" t="n">
        <v>12.82</v>
      </c>
      <c r="AJ481" s="0" t="n">
        <v>1</v>
      </c>
      <c r="AK481" s="0" t="n">
        <v>1</v>
      </c>
      <c r="AL481" s="0" t="n">
        <v>1</v>
      </c>
      <c r="AM481" s="0" t="n">
        <v>2</v>
      </c>
      <c r="AN481" s="0" t="n">
        <v>0</v>
      </c>
      <c r="AO481" s="0" t="n">
        <v>1</v>
      </c>
      <c r="AP481" s="0" t="n">
        <v>0</v>
      </c>
      <c r="AQ481" s="0" t="n">
        <v>0</v>
      </c>
      <c r="AR481" s="0" t="n">
        <v>0</v>
      </c>
      <c r="AS481" s="0" t="inlineStr"/>
      <c r="AT481" s="0" t="n">
        <v>1</v>
      </c>
      <c r="AU481" s="0" t="inlineStr"/>
      <c r="AV481" s="0" t="n">
        <v>0</v>
      </c>
      <c r="AW481" s="0" t="n">
        <v>2</v>
      </c>
      <c r="AX481" s="0" t="n">
        <v>78848798</v>
      </c>
      <c r="AY481" s="0" t="n">
        <v>1</v>
      </c>
      <c r="AZ481" s="0" t="n">
        <v>0</v>
      </c>
      <c r="BA481" s="0" t="n">
        <v>473</v>
      </c>
      <c r="BB481" s="0" t="n">
        <v>0</v>
      </c>
      <c r="BC481" s="0" t="n">
        <v>0</v>
      </c>
      <c r="BD481" s="0" t="n">
        <v>0</v>
      </c>
      <c r="BE481" s="0" t="n">
        <v>0</v>
      </c>
      <c r="BF481" s="0" t="n">
        <v>0</v>
      </c>
      <c r="BG481" s="0" t="n">
        <v>0</v>
      </c>
      <c r="BH481" s="0" t="n">
        <v>0</v>
      </c>
      <c r="BI481" s="0" t="n">
        <v>0</v>
      </c>
      <c r="BJ481" s="0" t="n">
        <v>0</v>
      </c>
      <c r="BK481" s="0" t="n">
        <v>0</v>
      </c>
      <c r="BL481" s="0" t="n">
        <v>0</v>
      </c>
      <c r="BM481" s="0" t="n">
        <v>0</v>
      </c>
      <c r="BN481" s="0" t="n">
        <v>0</v>
      </c>
      <c r="BO481" s="0" t="n">
        <v>0</v>
      </c>
      <c r="BP481" s="0" t="n">
        <v>0</v>
      </c>
      <c r="BQ481" s="0" t="n">
        <v>0</v>
      </c>
      <c r="BR481" s="0" t="n">
        <v>0</v>
      </c>
      <c r="BS481" s="0" t="n">
        <v>0</v>
      </c>
      <c r="BT481" s="0" t="n">
        <v>0</v>
      </c>
      <c r="BU481" s="0" t="n">
        <v>0</v>
      </c>
      <c r="BV481" s="0" t="n">
        <v>0</v>
      </c>
      <c r="BW481" s="0" t="n">
        <v>0</v>
      </c>
      <c r="CV481" s="0" t="n">
        <v>0</v>
      </c>
      <c r="CW481" s="0" t="n">
        <v>0</v>
      </c>
      <c r="CX481" s="0">
        <f>ROUND(Y481*Source!I1214,7)</f>
        <v/>
      </c>
      <c r="CY481" s="0">
        <f>AA481</f>
        <v/>
      </c>
      <c r="CZ481" s="0">
        <f>AE481</f>
        <v/>
      </c>
      <c r="DA481" s="0">
        <f>AI481</f>
        <v/>
      </c>
      <c r="DB481" s="0">
        <f>ROUND(ROUND(AT481*CZ481,2),2)</f>
        <v/>
      </c>
      <c r="DC481" s="0">
        <f>ROUND(ROUND(AT481*AG481,2),2)</f>
        <v/>
      </c>
      <c r="DD481" s="0" t="inlineStr"/>
      <c r="DE481" s="0" t="inlineStr"/>
      <c r="DF481" s="0">
        <f>ROUND(ROUND(AE481*AI481,0)*CX481,0)</f>
        <v/>
      </c>
      <c r="DG481" s="0">
        <f>ROUND(ROUND(AF481,0)*CX481,0)</f>
        <v/>
      </c>
      <c r="DH481" s="0">
        <f>ROUND(ROUND(AG481,0)*CX481,0)</f>
        <v/>
      </c>
      <c r="DI481" s="0">
        <f>ROUND(ROUND(AH481,0)*CX481,0)</f>
        <v/>
      </c>
      <c r="DJ481" s="0">
        <f>DF481</f>
        <v/>
      </c>
      <c r="DK481" s="0" t="n">
        <v>0</v>
      </c>
      <c r="DL481" s="0" t="inlineStr"/>
      <c r="DM481" s="0" t="n">
        <v>0</v>
      </c>
      <c r="DN481" s="0" t="inlineStr"/>
      <c r="DO481" s="0" t="n">
        <v>0</v>
      </c>
    </row>
    <row r="482">
      <c r="A482" s="0">
        <f>ROW(Source!A1215)</f>
        <v/>
      </c>
      <c r="B482" s="0" t="n">
        <v>78845955</v>
      </c>
      <c r="C482" s="0" t="n">
        <v>78850498</v>
      </c>
      <c r="D482" s="0" t="n">
        <v>18408291</v>
      </c>
      <c r="E482" s="0" t="n">
        <v>1</v>
      </c>
      <c r="F482" s="0" t="n">
        <v>1</v>
      </c>
      <c r="G482" s="0" t="n">
        <v>1</v>
      </c>
      <c r="H482" s="0" t="n">
        <v>1</v>
      </c>
      <c r="I482" s="0" t="inlineStr">
        <is>
          <t>1-1025-90</t>
        </is>
      </c>
      <c r="J482" s="0" t="inlineStr"/>
      <c r="K482" s="0" t="inlineStr">
        <is>
          <t>Рабочий строитель среднего разряда 2,5</t>
        </is>
      </c>
      <c r="L482" s="0" t="n">
        <v>1369</v>
      </c>
      <c r="N482" s="0" t="n">
        <v>1013</v>
      </c>
      <c r="O482" s="0" t="inlineStr">
        <is>
          <t>чел.-ч</t>
        </is>
      </c>
      <c r="P482" s="0" t="inlineStr">
        <is>
          <t>чел.-ч</t>
        </is>
      </c>
      <c r="Q482" s="0" t="n">
        <v>1</v>
      </c>
      <c r="W482" s="0" t="n">
        <v>0</v>
      </c>
      <c r="X482" s="0" t="n">
        <v>1933892413</v>
      </c>
      <c r="Y482" s="0">
        <f>AT482</f>
        <v/>
      </c>
      <c r="AA482" s="0" t="n">
        <v>0</v>
      </c>
      <c r="AB482" s="0" t="n">
        <v>0</v>
      </c>
      <c r="AC482" s="0" t="n">
        <v>0</v>
      </c>
      <c r="AD482" s="0" t="n">
        <v>8.17</v>
      </c>
      <c r="AE482" s="0" t="n">
        <v>0</v>
      </c>
      <c r="AF482" s="0" t="n">
        <v>0</v>
      </c>
      <c r="AG482" s="0" t="n">
        <v>0</v>
      </c>
      <c r="AH482" s="0" t="n">
        <v>8.17</v>
      </c>
      <c r="AI482" s="0" t="n">
        <v>1</v>
      </c>
      <c r="AJ482" s="0" t="n">
        <v>1</v>
      </c>
      <c r="AK482" s="0" t="n">
        <v>1</v>
      </c>
      <c r="AL482" s="0" t="n">
        <v>1</v>
      </c>
      <c r="AM482" s="0" t="n">
        <v>-2</v>
      </c>
      <c r="AN482" s="0" t="n">
        <v>0</v>
      </c>
      <c r="AO482" s="0" t="n">
        <v>1</v>
      </c>
      <c r="AP482" s="0" t="n">
        <v>1</v>
      </c>
      <c r="AQ482" s="0" t="n">
        <v>0</v>
      </c>
      <c r="AR482" s="0" t="n">
        <v>0</v>
      </c>
      <c r="AS482" s="0" t="inlineStr"/>
      <c r="AT482" s="0" t="n">
        <v>32.2</v>
      </c>
      <c r="AU482" s="0" t="inlineStr"/>
      <c r="AV482" s="0" t="n">
        <v>1</v>
      </c>
      <c r="AW482" s="0" t="n">
        <v>2</v>
      </c>
      <c r="AX482" s="0" t="n">
        <v>78850505</v>
      </c>
      <c r="AY482" s="0" t="n">
        <v>1</v>
      </c>
      <c r="AZ482" s="0" t="n">
        <v>0</v>
      </c>
      <c r="BA482" s="0" t="n">
        <v>474</v>
      </c>
      <c r="BB482" s="0" t="n">
        <v>0</v>
      </c>
      <c r="BC482" s="0" t="n">
        <v>0</v>
      </c>
      <c r="BD482" s="0" t="n">
        <v>0</v>
      </c>
      <c r="BE482" s="0" t="n">
        <v>0</v>
      </c>
      <c r="BF482" s="0" t="n">
        <v>0</v>
      </c>
      <c r="BG482" s="0" t="n">
        <v>0</v>
      </c>
      <c r="BH482" s="0" t="n">
        <v>0</v>
      </c>
      <c r="BI482" s="0" t="n">
        <v>0</v>
      </c>
      <c r="BJ482" s="0" t="n">
        <v>0</v>
      </c>
      <c r="BK482" s="0" t="n">
        <v>0</v>
      </c>
      <c r="BL482" s="0" t="n">
        <v>0</v>
      </c>
      <c r="BM482" s="0" t="n">
        <v>0</v>
      </c>
      <c r="BN482" s="0" t="n">
        <v>0</v>
      </c>
      <c r="BO482" s="0" t="n">
        <v>0</v>
      </c>
      <c r="BP482" s="0" t="n">
        <v>0</v>
      </c>
      <c r="BQ482" s="0" t="n">
        <v>0</v>
      </c>
      <c r="BR482" s="0" t="n">
        <v>0</v>
      </c>
      <c r="BS482" s="0" t="n">
        <v>0</v>
      </c>
      <c r="BT482" s="0" t="n">
        <v>0</v>
      </c>
      <c r="BU482" s="0" t="n">
        <v>0</v>
      </c>
      <c r="BV482" s="0" t="n">
        <v>0</v>
      </c>
      <c r="BW482" s="0" t="n">
        <v>0</v>
      </c>
      <c r="CU482" s="0">
        <f>ROUND(AT482*Source!I1215*AH482*AL482,0)</f>
        <v/>
      </c>
      <c r="CV482" s="0">
        <f>ROUND(Y482*Source!I1215,7)</f>
        <v/>
      </c>
      <c r="CW482" s="0" t="n">
        <v>0</v>
      </c>
      <c r="CX482" s="0">
        <f>ROUND(Y482*Source!I1215,7)</f>
        <v/>
      </c>
      <c r="CY482" s="0">
        <f>AD482</f>
        <v/>
      </c>
      <c r="CZ482" s="0">
        <f>AH482</f>
        <v/>
      </c>
      <c r="DA482" s="0">
        <f>AL482</f>
        <v/>
      </c>
      <c r="DB482" s="0">
        <f>ROUND(ROUND(AT482*CZ482,2),2)</f>
        <v/>
      </c>
      <c r="DC482" s="0">
        <f>ROUND(ROUND(AT482*AG482,2),2)</f>
        <v/>
      </c>
      <c r="DD482" s="0" t="inlineStr"/>
      <c r="DE482" s="0" t="inlineStr"/>
      <c r="DF482" s="0">
        <f>ROUND(ROUND(AE482,0)*CX482,0)</f>
        <v/>
      </c>
      <c r="DG482" s="0">
        <f>ROUND(ROUND(AF482,0)*CX482,0)</f>
        <v/>
      </c>
      <c r="DH482" s="0">
        <f>ROUND(ROUND(AG482,0)*CX482,0)</f>
        <v/>
      </c>
      <c r="DI482" s="0">
        <f>ROUND(ROUND(AH482,0)*CX482,0)</f>
        <v/>
      </c>
      <c r="DJ482" s="0">
        <f>DI482</f>
        <v/>
      </c>
      <c r="DK482" s="0" t="n">
        <v>0</v>
      </c>
      <c r="DL482" s="0" t="inlineStr"/>
      <c r="DM482" s="0" t="n">
        <v>0</v>
      </c>
      <c r="DN482" s="0" t="inlineStr"/>
      <c r="DO482" s="0" t="n">
        <v>0</v>
      </c>
    </row>
    <row r="483">
      <c r="A483" s="0">
        <f>ROW(Source!A1215)</f>
        <v/>
      </c>
      <c r="B483" s="0" t="n">
        <v>78845955</v>
      </c>
      <c r="C483" s="0" t="n">
        <v>78850498</v>
      </c>
      <c r="D483" s="0" t="n">
        <v>29174913</v>
      </c>
      <c r="E483" s="0" t="n">
        <v>1</v>
      </c>
      <c r="F483" s="0" t="n">
        <v>1</v>
      </c>
      <c r="G483" s="0" t="n">
        <v>1</v>
      </c>
      <c r="H483" s="0" t="n">
        <v>2</v>
      </c>
      <c r="I483" s="0" t="inlineStr">
        <is>
          <t>400001</t>
        </is>
      </c>
      <c r="J483" s="0" t="inlineStr">
        <is>
          <t>ТСЭМ Московской обл., 400001, приказ Минстроя России №675/пр от 28.02.2017 № 264/пр</t>
        </is>
      </c>
      <c r="K483" s="0" t="inlineStr">
        <is>
          <t>Автомобили бортовые, грузоподъемность до 5 т</t>
        </is>
      </c>
      <c r="L483" s="0" t="n">
        <v>1368</v>
      </c>
      <c r="N483" s="0" t="n">
        <v>1011</v>
      </c>
      <c r="O483" s="0" t="inlineStr">
        <is>
          <t>маш.-ч</t>
        </is>
      </c>
      <c r="P483" s="0" t="inlineStr">
        <is>
          <t>маш.-ч</t>
        </is>
      </c>
      <c r="Q483" s="0" t="n">
        <v>1</v>
      </c>
      <c r="W483" s="0" t="n">
        <v>0</v>
      </c>
      <c r="X483" s="0" t="n">
        <v>1230759911</v>
      </c>
      <c r="Y483" s="0">
        <f>AT483</f>
        <v/>
      </c>
      <c r="AA483" s="0" t="n">
        <v>0</v>
      </c>
      <c r="AB483" s="0" t="n">
        <v>2177.51</v>
      </c>
      <c r="AC483" s="0" t="n">
        <v>606.1</v>
      </c>
      <c r="AD483" s="0" t="n">
        <v>0</v>
      </c>
      <c r="AE483" s="0" t="n">
        <v>0</v>
      </c>
      <c r="AF483" s="0" t="n">
        <v>87.17</v>
      </c>
      <c r="AG483" s="0" t="n">
        <v>11.6</v>
      </c>
      <c r="AH483" s="0" t="n">
        <v>0</v>
      </c>
      <c r="AI483" s="0" t="n">
        <v>1</v>
      </c>
      <c r="AJ483" s="0" t="n">
        <v>24.98</v>
      </c>
      <c r="AK483" s="0" t="n">
        <v>52.25</v>
      </c>
      <c r="AL483" s="0" t="n">
        <v>1</v>
      </c>
      <c r="AM483" s="0" t="n">
        <v>2</v>
      </c>
      <c r="AN483" s="0" t="n">
        <v>0</v>
      </c>
      <c r="AO483" s="0" t="n">
        <v>1</v>
      </c>
      <c r="AP483" s="0" t="n">
        <v>1</v>
      </c>
      <c r="AQ483" s="0" t="n">
        <v>0</v>
      </c>
      <c r="AR483" s="0" t="n">
        <v>0</v>
      </c>
      <c r="AS483" s="0" t="inlineStr"/>
      <c r="AT483" s="0" t="n">
        <v>0.01</v>
      </c>
      <c r="AU483" s="0" t="inlineStr"/>
      <c r="AV483" s="0" t="n">
        <v>0</v>
      </c>
      <c r="AW483" s="0" t="n">
        <v>2</v>
      </c>
      <c r="AX483" s="0" t="n">
        <v>78850506</v>
      </c>
      <c r="AY483" s="0" t="n">
        <v>1</v>
      </c>
      <c r="AZ483" s="0" t="n">
        <v>0</v>
      </c>
      <c r="BA483" s="0" t="n">
        <v>475</v>
      </c>
      <c r="BB483" s="0" t="n">
        <v>0</v>
      </c>
      <c r="BC483" s="0" t="n">
        <v>0</v>
      </c>
      <c r="BD483" s="0" t="n">
        <v>0</v>
      </c>
      <c r="BE483" s="0" t="n">
        <v>0</v>
      </c>
      <c r="BF483" s="0" t="n">
        <v>0</v>
      </c>
      <c r="BG483" s="0" t="n">
        <v>0</v>
      </c>
      <c r="BH483" s="0" t="n">
        <v>0</v>
      </c>
      <c r="BI483" s="0" t="n">
        <v>0</v>
      </c>
      <c r="BJ483" s="0" t="n">
        <v>0</v>
      </c>
      <c r="BK483" s="0" t="n">
        <v>0</v>
      </c>
      <c r="BL483" s="0" t="n">
        <v>0</v>
      </c>
      <c r="BM483" s="0" t="n">
        <v>0</v>
      </c>
      <c r="BN483" s="0" t="n">
        <v>0</v>
      </c>
      <c r="BO483" s="0" t="n">
        <v>0</v>
      </c>
      <c r="BP483" s="0" t="n">
        <v>0</v>
      </c>
      <c r="BQ483" s="0" t="n">
        <v>0</v>
      </c>
      <c r="BR483" s="0" t="n">
        <v>0</v>
      </c>
      <c r="BS483" s="0" t="n">
        <v>0</v>
      </c>
      <c r="BT483" s="0" t="n">
        <v>0</v>
      </c>
      <c r="BU483" s="0" t="n">
        <v>0</v>
      </c>
      <c r="BV483" s="0" t="n">
        <v>0</v>
      </c>
      <c r="BW483" s="0" t="n">
        <v>0</v>
      </c>
      <c r="CV483" s="0" t="n">
        <v>0</v>
      </c>
      <c r="CW483" s="0">
        <f>ROUND(Y483*Source!I1215*DO483,7)</f>
        <v/>
      </c>
      <c r="CX483" s="0">
        <f>ROUND(Y483*Source!I1215,7)</f>
        <v/>
      </c>
      <c r="CY483" s="0">
        <f>AB483</f>
        <v/>
      </c>
      <c r="CZ483" s="0">
        <f>AF483</f>
        <v/>
      </c>
      <c r="DA483" s="0">
        <f>AJ483</f>
        <v/>
      </c>
      <c r="DB483" s="0">
        <f>ROUND(ROUND(AT483*CZ483,2),2)</f>
        <v/>
      </c>
      <c r="DC483" s="0">
        <f>ROUND(ROUND(AT483*AG483,2),2)</f>
        <v/>
      </c>
      <c r="DD483" s="0" t="inlineStr"/>
      <c r="DE483" s="0" t="inlineStr"/>
      <c r="DF483" s="0">
        <f>ROUND(ROUND(AE483,0)*CX483,0)</f>
        <v/>
      </c>
      <c r="DG483" s="0">
        <f>ROUND(ROUND(AF483*AJ483,0)*CX483,0)</f>
        <v/>
      </c>
      <c r="DH483" s="0">
        <f>ROUND(ROUND(AG483*AK483,0)*CX483,0)</f>
        <v/>
      </c>
      <c r="DI483" s="0">
        <f>ROUND(ROUND(AH483,0)*CX483,0)</f>
        <v/>
      </c>
      <c r="DJ483" s="0">
        <f>DG483</f>
        <v/>
      </c>
      <c r="DK483" s="0" t="n">
        <v>0</v>
      </c>
      <c r="DL483" s="0" t="inlineStr"/>
      <c r="DM483" s="0" t="n">
        <v>0</v>
      </c>
      <c r="DN483" s="0" t="inlineStr"/>
      <c r="DO483" s="0" t="n">
        <v>0</v>
      </c>
    </row>
    <row r="484">
      <c r="A484" s="0">
        <f>ROW(Source!A1215)</f>
        <v/>
      </c>
      <c r="B484" s="0" t="n">
        <v>78845955</v>
      </c>
      <c r="C484" s="0" t="n">
        <v>78850498</v>
      </c>
      <c r="D484" s="0" t="n">
        <v>29110139</v>
      </c>
      <c r="E484" s="0" t="n">
        <v>1</v>
      </c>
      <c r="F484" s="0" t="n">
        <v>1</v>
      </c>
      <c r="G484" s="0" t="n">
        <v>1</v>
      </c>
      <c r="H484" s="0" t="n">
        <v>3</v>
      </c>
      <c r="I484" s="0" t="inlineStr">
        <is>
          <t>101-1703</t>
        </is>
      </c>
      <c r="J484" s="0" t="inlineStr">
        <is>
          <t>ТССЦ Московской обл., 101-1703, приказ Минстроя России №675/пр от 28.02.2017 № 254/пр</t>
        </is>
      </c>
      <c r="K484" s="0" t="inlineStr">
        <is>
          <t>Прокладки резиновые (пластина техническая прессованная)</t>
        </is>
      </c>
      <c r="L484" s="0" t="n">
        <v>1346</v>
      </c>
      <c r="N484" s="0" t="n">
        <v>1009</v>
      </c>
      <c r="O484" s="0" t="inlineStr">
        <is>
          <t>кг</t>
        </is>
      </c>
      <c r="P484" s="0" t="inlineStr">
        <is>
          <t>кг</t>
        </is>
      </c>
      <c r="Q484" s="0" t="n">
        <v>1</v>
      </c>
      <c r="W484" s="0" t="n">
        <v>0</v>
      </c>
      <c r="X484" s="0" t="n">
        <v>-1947909329</v>
      </c>
      <c r="Y484" s="0">
        <f>AT484</f>
        <v/>
      </c>
      <c r="AA484" s="0" t="n">
        <v>341.04</v>
      </c>
      <c r="AB484" s="0" t="n">
        <v>0</v>
      </c>
      <c r="AC484" s="0" t="n">
        <v>0</v>
      </c>
      <c r="AD484" s="0" t="n">
        <v>0</v>
      </c>
      <c r="AE484" s="0" t="n">
        <v>23.09</v>
      </c>
      <c r="AF484" s="0" t="n">
        <v>0</v>
      </c>
      <c r="AG484" s="0" t="n">
        <v>0</v>
      </c>
      <c r="AH484" s="0" t="n">
        <v>0</v>
      </c>
      <c r="AI484" s="0" t="n">
        <v>14.77</v>
      </c>
      <c r="AJ484" s="0" t="n">
        <v>1</v>
      </c>
      <c r="AK484" s="0" t="n">
        <v>1</v>
      </c>
      <c r="AL484" s="0" t="n">
        <v>1</v>
      </c>
      <c r="AM484" s="0" t="n">
        <v>2</v>
      </c>
      <c r="AN484" s="0" t="n">
        <v>0</v>
      </c>
      <c r="AO484" s="0" t="n">
        <v>1</v>
      </c>
      <c r="AP484" s="0" t="n">
        <v>1</v>
      </c>
      <c r="AQ484" s="0" t="n">
        <v>0</v>
      </c>
      <c r="AR484" s="0" t="n">
        <v>0</v>
      </c>
      <c r="AS484" s="0" t="inlineStr"/>
      <c r="AT484" s="0" t="n">
        <v>2</v>
      </c>
      <c r="AU484" s="0" t="inlineStr"/>
      <c r="AV484" s="0" t="n">
        <v>0</v>
      </c>
      <c r="AW484" s="0" t="n">
        <v>2</v>
      </c>
      <c r="AX484" s="0" t="n">
        <v>78850507</v>
      </c>
      <c r="AY484" s="0" t="n">
        <v>1</v>
      </c>
      <c r="AZ484" s="0" t="n">
        <v>0</v>
      </c>
      <c r="BA484" s="0" t="n">
        <v>476</v>
      </c>
      <c r="BB484" s="0" t="n">
        <v>0</v>
      </c>
      <c r="BC484" s="0" t="n">
        <v>0</v>
      </c>
      <c r="BD484" s="0" t="n">
        <v>0</v>
      </c>
      <c r="BE484" s="0" t="n">
        <v>0</v>
      </c>
      <c r="BF484" s="0" t="n">
        <v>0</v>
      </c>
      <c r="BG484" s="0" t="n">
        <v>0</v>
      </c>
      <c r="BH484" s="0" t="n">
        <v>0</v>
      </c>
      <c r="BI484" s="0" t="n">
        <v>0</v>
      </c>
      <c r="BJ484" s="0" t="n">
        <v>0</v>
      </c>
      <c r="BK484" s="0" t="n">
        <v>0</v>
      </c>
      <c r="BL484" s="0" t="n">
        <v>0</v>
      </c>
      <c r="BM484" s="0" t="n">
        <v>0</v>
      </c>
      <c r="BN484" s="0" t="n">
        <v>0</v>
      </c>
      <c r="BO484" s="0" t="n">
        <v>0</v>
      </c>
      <c r="BP484" s="0" t="n">
        <v>0</v>
      </c>
      <c r="BQ484" s="0" t="n">
        <v>0</v>
      </c>
      <c r="BR484" s="0" t="n">
        <v>0</v>
      </c>
      <c r="BS484" s="0" t="n">
        <v>0</v>
      </c>
      <c r="BT484" s="0" t="n">
        <v>0</v>
      </c>
      <c r="BU484" s="0" t="n">
        <v>0</v>
      </c>
      <c r="BV484" s="0" t="n">
        <v>0</v>
      </c>
      <c r="BW484" s="0" t="n">
        <v>0</v>
      </c>
      <c r="CV484" s="0" t="n">
        <v>0</v>
      </c>
      <c r="CW484" s="0" t="n">
        <v>0</v>
      </c>
      <c r="CX484" s="0">
        <f>ROUND(Y484*Source!I1215,7)</f>
        <v/>
      </c>
      <c r="CY484" s="0">
        <f>AA484</f>
        <v/>
      </c>
      <c r="CZ484" s="0">
        <f>AE484</f>
        <v/>
      </c>
      <c r="DA484" s="0">
        <f>AI484</f>
        <v/>
      </c>
      <c r="DB484" s="0">
        <f>ROUND(ROUND(AT484*CZ484,2),2)</f>
        <v/>
      </c>
      <c r="DC484" s="0">
        <f>ROUND(ROUND(AT484*AG484,2),2)</f>
        <v/>
      </c>
      <c r="DD484" s="0" t="inlineStr"/>
      <c r="DE484" s="0" t="inlineStr"/>
      <c r="DF484" s="0">
        <f>ROUND(ROUND(AE484*AI484,0)*CX484,0)</f>
        <v/>
      </c>
      <c r="DG484" s="0">
        <f>ROUND(ROUND(AF484,0)*CX484,0)</f>
        <v/>
      </c>
      <c r="DH484" s="0">
        <f>ROUND(ROUND(AG484,0)*CX484,0)</f>
        <v/>
      </c>
      <c r="DI484" s="0">
        <f>ROUND(ROUND(AH484,0)*CX484,0)</f>
        <v/>
      </c>
      <c r="DJ484" s="0">
        <f>DF484</f>
        <v/>
      </c>
      <c r="DK484" s="0" t="n">
        <v>0</v>
      </c>
      <c r="DL484" s="0" t="inlineStr"/>
      <c r="DM484" s="0" t="n">
        <v>0</v>
      </c>
      <c r="DN484" s="0" t="inlineStr"/>
      <c r="DO484" s="0" t="n">
        <v>0</v>
      </c>
    </row>
    <row r="485">
      <c r="A485" s="0">
        <f>ROW(Source!A1215)</f>
        <v/>
      </c>
      <c r="B485" s="0" t="n">
        <v>78845955</v>
      </c>
      <c r="C485" s="0" t="n">
        <v>78850498</v>
      </c>
      <c r="D485" s="0" t="n">
        <v>29114240</v>
      </c>
      <c r="E485" s="0" t="n">
        <v>1</v>
      </c>
      <c r="F485" s="0" t="n">
        <v>1</v>
      </c>
      <c r="G485" s="0" t="n">
        <v>1</v>
      </c>
      <c r="H485" s="0" t="n">
        <v>3</v>
      </c>
      <c r="I485" s="0" t="inlineStr">
        <is>
          <t>101-2576</t>
        </is>
      </c>
      <c r="J485" s="0" t="inlineStr">
        <is>
          <t>ТССЦ Московской обл., 101-2576, приказ Минстроя России №675/пр от 28.02.2017 № 254/пр</t>
        </is>
      </c>
      <c r="K485" s="0" t="inlineStr">
        <is>
          <t>Болты с гайками и шайбами для санитарно-технических работ диаметром 16 мм</t>
        </is>
      </c>
      <c r="L485" s="0" t="n">
        <v>1348</v>
      </c>
      <c r="N485" s="0" t="n">
        <v>1009</v>
      </c>
      <c r="O485" s="0" t="inlineStr">
        <is>
          <t>т</t>
        </is>
      </c>
      <c r="P485" s="0" t="inlineStr">
        <is>
          <t>т</t>
        </is>
      </c>
      <c r="Q485" s="0" t="n">
        <v>1000</v>
      </c>
      <c r="W485" s="0" t="n">
        <v>0</v>
      </c>
      <c r="X485" s="0" t="n">
        <v>-1701539228</v>
      </c>
      <c r="Y485" s="0">
        <f>AT485</f>
        <v/>
      </c>
      <c r="AA485" s="0" t="n">
        <v>145037.4</v>
      </c>
      <c r="AB485" s="0" t="n">
        <v>0</v>
      </c>
      <c r="AC485" s="0" t="n">
        <v>0</v>
      </c>
      <c r="AD485" s="0" t="n">
        <v>0</v>
      </c>
      <c r="AE485" s="0" t="n">
        <v>14830</v>
      </c>
      <c r="AF485" s="0" t="n">
        <v>0</v>
      </c>
      <c r="AG485" s="0" t="n">
        <v>0</v>
      </c>
      <c r="AH485" s="0" t="n">
        <v>0</v>
      </c>
      <c r="AI485" s="0" t="n">
        <v>9.779999999999999</v>
      </c>
      <c r="AJ485" s="0" t="n">
        <v>1</v>
      </c>
      <c r="AK485" s="0" t="n">
        <v>1</v>
      </c>
      <c r="AL485" s="0" t="n">
        <v>1</v>
      </c>
      <c r="AM485" s="0" t="n">
        <v>2</v>
      </c>
      <c r="AN485" s="0" t="n">
        <v>0</v>
      </c>
      <c r="AO485" s="0" t="n">
        <v>1</v>
      </c>
      <c r="AP485" s="0" t="n">
        <v>1</v>
      </c>
      <c r="AQ485" s="0" t="n">
        <v>0</v>
      </c>
      <c r="AR485" s="0" t="n">
        <v>0</v>
      </c>
      <c r="AS485" s="0" t="inlineStr"/>
      <c r="AT485" s="0" t="n">
        <v>0.005</v>
      </c>
      <c r="AU485" s="0" t="inlineStr"/>
      <c r="AV485" s="0" t="n">
        <v>0</v>
      </c>
      <c r="AW485" s="0" t="n">
        <v>2</v>
      </c>
      <c r="AX485" s="0" t="n">
        <v>78850508</v>
      </c>
      <c r="AY485" s="0" t="n">
        <v>1</v>
      </c>
      <c r="AZ485" s="0" t="n">
        <v>0</v>
      </c>
      <c r="BA485" s="0" t="n">
        <v>477</v>
      </c>
      <c r="BB485" s="0" t="n">
        <v>0</v>
      </c>
      <c r="BC485" s="0" t="n">
        <v>0</v>
      </c>
      <c r="BD485" s="0" t="n">
        <v>0</v>
      </c>
      <c r="BE485" s="0" t="n">
        <v>0</v>
      </c>
      <c r="BF485" s="0" t="n">
        <v>0</v>
      </c>
      <c r="BG485" s="0" t="n">
        <v>0</v>
      </c>
      <c r="BH485" s="0" t="n">
        <v>0</v>
      </c>
      <c r="BI485" s="0" t="n">
        <v>0</v>
      </c>
      <c r="BJ485" s="0" t="n">
        <v>0</v>
      </c>
      <c r="BK485" s="0" t="n">
        <v>0</v>
      </c>
      <c r="BL485" s="0" t="n">
        <v>0</v>
      </c>
      <c r="BM485" s="0" t="n">
        <v>0</v>
      </c>
      <c r="BN485" s="0" t="n">
        <v>0</v>
      </c>
      <c r="BO485" s="0" t="n">
        <v>0</v>
      </c>
      <c r="BP485" s="0" t="n">
        <v>0</v>
      </c>
      <c r="BQ485" s="0" t="n">
        <v>0</v>
      </c>
      <c r="BR485" s="0" t="n">
        <v>0</v>
      </c>
      <c r="BS485" s="0" t="n">
        <v>0</v>
      </c>
      <c r="BT485" s="0" t="n">
        <v>0</v>
      </c>
      <c r="BU485" s="0" t="n">
        <v>0</v>
      </c>
      <c r="BV485" s="0" t="n">
        <v>0</v>
      </c>
      <c r="BW485" s="0" t="n">
        <v>0</v>
      </c>
      <c r="CV485" s="0" t="n">
        <v>0</v>
      </c>
      <c r="CW485" s="0" t="n">
        <v>0</v>
      </c>
      <c r="CX485" s="0">
        <f>ROUND(Y485*Source!I1215,7)</f>
        <v/>
      </c>
      <c r="CY485" s="0">
        <f>AA485</f>
        <v/>
      </c>
      <c r="CZ485" s="0">
        <f>AE485</f>
        <v/>
      </c>
      <c r="DA485" s="0">
        <f>AI485</f>
        <v/>
      </c>
      <c r="DB485" s="0">
        <f>ROUND(ROUND(AT485*CZ485,2),2)</f>
        <v/>
      </c>
      <c r="DC485" s="0">
        <f>ROUND(ROUND(AT485*AG485,2),2)</f>
        <v/>
      </c>
      <c r="DD485" s="0" t="inlineStr"/>
      <c r="DE485" s="0" t="inlineStr"/>
      <c r="DF485" s="0">
        <f>ROUND(ROUND(AE485*AI485,0)*CX485,0)</f>
        <v/>
      </c>
      <c r="DG485" s="0">
        <f>ROUND(ROUND(AF485,0)*CX485,0)</f>
        <v/>
      </c>
      <c r="DH485" s="0">
        <f>ROUND(ROUND(AG485,0)*CX485,0)</f>
        <v/>
      </c>
      <c r="DI485" s="0">
        <f>ROUND(ROUND(AH485,0)*CX485,0)</f>
        <v/>
      </c>
      <c r="DJ485" s="0">
        <f>DF485</f>
        <v/>
      </c>
      <c r="DK485" s="0" t="n">
        <v>0</v>
      </c>
      <c r="DL485" s="0" t="inlineStr"/>
      <c r="DM485" s="0" t="n">
        <v>0</v>
      </c>
      <c r="DN485" s="0" t="inlineStr"/>
      <c r="DO485" s="0" t="n">
        <v>0</v>
      </c>
    </row>
    <row r="486">
      <c r="A486" s="0">
        <f>ROW(Source!A1215)</f>
        <v/>
      </c>
      <c r="B486" s="0" t="n">
        <v>78845955</v>
      </c>
      <c r="C486" s="0" t="n">
        <v>78850498</v>
      </c>
      <c r="D486" s="0" t="n">
        <v>29150040</v>
      </c>
      <c r="E486" s="0" t="n">
        <v>1</v>
      </c>
      <c r="F486" s="0" t="n">
        <v>1</v>
      </c>
      <c r="G486" s="0" t="n">
        <v>1</v>
      </c>
      <c r="H486" s="0" t="n">
        <v>3</v>
      </c>
      <c r="I486" s="0" t="inlineStr">
        <is>
          <t>411-0001</t>
        </is>
      </c>
      <c r="J486" s="0" t="inlineStr">
        <is>
          <t>ТССЦ Московской обл., 411-0001, приказ Минстроя России №675/пр от 28.02.2017 № 257/пр</t>
        </is>
      </c>
      <c r="K486" s="0" t="inlineStr">
        <is>
          <t>Вода</t>
        </is>
      </c>
      <c r="L486" s="0" t="n">
        <v>1339</v>
      </c>
      <c r="N486" s="0" t="n">
        <v>1007</v>
      </c>
      <c r="O486" s="0" t="inlineStr">
        <is>
          <t>м3</t>
        </is>
      </c>
      <c r="P486" s="0" t="inlineStr">
        <is>
          <t>м3</t>
        </is>
      </c>
      <c r="Q486" s="0" t="n">
        <v>1</v>
      </c>
      <c r="W486" s="0" t="n">
        <v>0</v>
      </c>
      <c r="X486" s="0" t="n">
        <v>619799737</v>
      </c>
      <c r="Y486" s="0">
        <f>AT486</f>
        <v/>
      </c>
      <c r="AA486" s="0" t="n">
        <v>31.28</v>
      </c>
      <c r="AB486" s="0" t="n">
        <v>0</v>
      </c>
      <c r="AC486" s="0" t="n">
        <v>0</v>
      </c>
      <c r="AD486" s="0" t="n">
        <v>0</v>
      </c>
      <c r="AE486" s="0" t="n">
        <v>2.44</v>
      </c>
      <c r="AF486" s="0" t="n">
        <v>0</v>
      </c>
      <c r="AG486" s="0" t="n">
        <v>0</v>
      </c>
      <c r="AH486" s="0" t="n">
        <v>0</v>
      </c>
      <c r="AI486" s="0" t="n">
        <v>12.82</v>
      </c>
      <c r="AJ486" s="0" t="n">
        <v>1</v>
      </c>
      <c r="AK486" s="0" t="n">
        <v>1</v>
      </c>
      <c r="AL486" s="0" t="n">
        <v>1</v>
      </c>
      <c r="AM486" s="0" t="n">
        <v>2</v>
      </c>
      <c r="AN486" s="0" t="n">
        <v>0</v>
      </c>
      <c r="AO486" s="0" t="n">
        <v>1</v>
      </c>
      <c r="AP486" s="0" t="n">
        <v>1</v>
      </c>
      <c r="AQ486" s="0" t="n">
        <v>0</v>
      </c>
      <c r="AR486" s="0" t="n">
        <v>0</v>
      </c>
      <c r="AS486" s="0" t="inlineStr"/>
      <c r="AT486" s="0" t="n">
        <v>7.8</v>
      </c>
      <c r="AU486" s="0" t="inlineStr"/>
      <c r="AV486" s="0" t="n">
        <v>0</v>
      </c>
      <c r="AW486" s="0" t="n">
        <v>2</v>
      </c>
      <c r="AX486" s="0" t="n">
        <v>78850509</v>
      </c>
      <c r="AY486" s="0" t="n">
        <v>1</v>
      </c>
      <c r="AZ486" s="0" t="n">
        <v>0</v>
      </c>
      <c r="BA486" s="0" t="n">
        <v>478</v>
      </c>
      <c r="BB486" s="0" t="n">
        <v>0</v>
      </c>
      <c r="BC486" s="0" t="n">
        <v>0</v>
      </c>
      <c r="BD486" s="0" t="n">
        <v>0</v>
      </c>
      <c r="BE486" s="0" t="n">
        <v>0</v>
      </c>
      <c r="BF486" s="0" t="n">
        <v>0</v>
      </c>
      <c r="BG486" s="0" t="n">
        <v>0</v>
      </c>
      <c r="BH486" s="0" t="n">
        <v>0</v>
      </c>
      <c r="BI486" s="0" t="n">
        <v>0</v>
      </c>
      <c r="BJ486" s="0" t="n">
        <v>0</v>
      </c>
      <c r="BK486" s="0" t="n">
        <v>0</v>
      </c>
      <c r="BL486" s="0" t="n">
        <v>0</v>
      </c>
      <c r="BM486" s="0" t="n">
        <v>0</v>
      </c>
      <c r="BN486" s="0" t="n">
        <v>0</v>
      </c>
      <c r="BO486" s="0" t="n">
        <v>0</v>
      </c>
      <c r="BP486" s="0" t="n">
        <v>0</v>
      </c>
      <c r="BQ486" s="0" t="n">
        <v>0</v>
      </c>
      <c r="BR486" s="0" t="n">
        <v>0</v>
      </c>
      <c r="BS486" s="0" t="n">
        <v>0</v>
      </c>
      <c r="BT486" s="0" t="n">
        <v>0</v>
      </c>
      <c r="BU486" s="0" t="n">
        <v>0</v>
      </c>
      <c r="BV486" s="0" t="n">
        <v>0</v>
      </c>
      <c r="BW486" s="0" t="n">
        <v>0</v>
      </c>
      <c r="CV486" s="0" t="n">
        <v>0</v>
      </c>
      <c r="CW486" s="0" t="n">
        <v>0</v>
      </c>
      <c r="CX486" s="0">
        <f>ROUND(Y486*Source!I1215,7)</f>
        <v/>
      </c>
      <c r="CY486" s="0">
        <f>AA486</f>
        <v/>
      </c>
      <c r="CZ486" s="0">
        <f>AE486</f>
        <v/>
      </c>
      <c r="DA486" s="0">
        <f>AI486</f>
        <v/>
      </c>
      <c r="DB486" s="0">
        <f>ROUND(ROUND(AT486*CZ486,2),2)</f>
        <v/>
      </c>
      <c r="DC486" s="0">
        <f>ROUND(ROUND(AT486*AG486,2),2)</f>
        <v/>
      </c>
      <c r="DD486" s="0" t="inlineStr"/>
      <c r="DE486" s="0" t="inlineStr"/>
      <c r="DF486" s="0">
        <f>ROUND(ROUND(AE486*AI486,0)*CX486,0)</f>
        <v/>
      </c>
      <c r="DG486" s="0">
        <f>ROUND(ROUND(AF486,0)*CX486,0)</f>
        <v/>
      </c>
      <c r="DH486" s="0">
        <f>ROUND(ROUND(AG486,0)*CX486,0)</f>
        <v/>
      </c>
      <c r="DI486" s="0">
        <f>ROUND(ROUND(AH486,0)*CX486,0)</f>
        <v/>
      </c>
      <c r="DJ486" s="0">
        <f>DF486</f>
        <v/>
      </c>
      <c r="DK486" s="0" t="n">
        <v>0</v>
      </c>
      <c r="DL486" s="0" t="inlineStr"/>
      <c r="DM486" s="0" t="n">
        <v>0</v>
      </c>
      <c r="DN486" s="0" t="inlineStr"/>
      <c r="DO486" s="0" t="n">
        <v>0</v>
      </c>
    </row>
    <row r="487">
      <c r="A487" s="0">
        <f>ROW(Source!A1215)</f>
        <v/>
      </c>
      <c r="B487" s="0" t="n">
        <v>78845955</v>
      </c>
      <c r="C487" s="0" t="n">
        <v>78850498</v>
      </c>
      <c r="D487" s="0" t="n">
        <v>0</v>
      </c>
      <c r="E487" s="0" t="n">
        <v>1</v>
      </c>
      <c r="F487" s="0" t="n">
        <v>1</v>
      </c>
      <c r="G487" s="0" t="n">
        <v>1</v>
      </c>
      <c r="H487" s="0" t="n">
        <v>3</v>
      </c>
      <c r="I487" s="0" t="inlineStr">
        <is>
          <t>Цена поставщика</t>
        </is>
      </c>
      <c r="J487" s="0" t="inlineStr"/>
      <c r="K487" s="0" t="inlineStr">
        <is>
          <t>Прочистка КРОТ</t>
        </is>
      </c>
      <c r="L487" s="0" t="n">
        <v>1296</v>
      </c>
      <c r="N487" s="0" t="n">
        <v>1002</v>
      </c>
      <c r="O487" s="0" t="inlineStr">
        <is>
          <t>л</t>
        </is>
      </c>
      <c r="P487" s="0" t="inlineStr">
        <is>
          <t>л</t>
        </is>
      </c>
      <c r="Q487" s="0" t="n">
        <v>1</v>
      </c>
      <c r="W487" s="0" t="n">
        <v>0</v>
      </c>
      <c r="X487" s="0" t="n">
        <v>-1978592410</v>
      </c>
      <c r="Y487" s="0">
        <f>AT487</f>
        <v/>
      </c>
      <c r="AA487" s="0" t="n">
        <v>384.43</v>
      </c>
      <c r="AB487" s="0" t="n">
        <v>0</v>
      </c>
      <c r="AC487" s="0" t="n">
        <v>0</v>
      </c>
      <c r="AD487" s="0" t="n">
        <v>0</v>
      </c>
      <c r="AE487" s="0" t="n">
        <v>384.43</v>
      </c>
      <c r="AF487" s="0" t="n">
        <v>0</v>
      </c>
      <c r="AG487" s="0" t="n">
        <v>0</v>
      </c>
      <c r="AH487" s="0" t="n">
        <v>0</v>
      </c>
      <c r="AI487" s="0" t="n">
        <v>1</v>
      </c>
      <c r="AJ487" s="0" t="n">
        <v>1</v>
      </c>
      <c r="AK487" s="0" t="n">
        <v>1</v>
      </c>
      <c r="AL487" s="0" t="n">
        <v>1</v>
      </c>
      <c r="AM487" s="0" t="n">
        <v>0</v>
      </c>
      <c r="AN487" s="0" t="n">
        <v>0</v>
      </c>
      <c r="AO487" s="0" t="n">
        <v>0</v>
      </c>
      <c r="AP487" s="0" t="n">
        <v>1</v>
      </c>
      <c r="AQ487" s="0" t="n">
        <v>0</v>
      </c>
      <c r="AR487" s="0" t="n">
        <v>0</v>
      </c>
      <c r="AS487" s="0" t="inlineStr"/>
      <c r="AT487" s="0" t="n">
        <v>8.3333333</v>
      </c>
      <c r="AU487" s="0" t="inlineStr"/>
      <c r="AV487" s="0" t="n">
        <v>0</v>
      </c>
      <c r="AW487" s="0" t="n">
        <v>1</v>
      </c>
      <c r="AX487" s="0" t="n">
        <v>-1</v>
      </c>
      <c r="AY487" s="0" t="n">
        <v>0</v>
      </c>
      <c r="AZ487" s="0" t="n">
        <v>0</v>
      </c>
      <c r="BA487" s="0" t="inlineStr"/>
      <c r="BB487" s="0" t="n">
        <v>0</v>
      </c>
      <c r="BC487" s="0" t="n">
        <v>0</v>
      </c>
      <c r="BD487" s="0" t="n">
        <v>0</v>
      </c>
      <c r="BE487" s="0" t="n">
        <v>0</v>
      </c>
      <c r="BF487" s="0" t="n">
        <v>0</v>
      </c>
      <c r="BG487" s="0" t="n">
        <v>0</v>
      </c>
      <c r="BH487" s="0" t="n">
        <v>0</v>
      </c>
      <c r="BI487" s="0" t="n">
        <v>0</v>
      </c>
      <c r="BJ487" s="0" t="n">
        <v>0</v>
      </c>
      <c r="BK487" s="0" t="n">
        <v>0</v>
      </c>
      <c r="BL487" s="0" t="n">
        <v>0</v>
      </c>
      <c r="BM487" s="0" t="n">
        <v>0</v>
      </c>
      <c r="BN487" s="0" t="n">
        <v>0</v>
      </c>
      <c r="BO487" s="0" t="n">
        <v>0</v>
      </c>
      <c r="BP487" s="0" t="n">
        <v>0</v>
      </c>
      <c r="BQ487" s="0" t="n">
        <v>0</v>
      </c>
      <c r="BR487" s="0" t="n">
        <v>0</v>
      </c>
      <c r="BS487" s="0" t="n">
        <v>0</v>
      </c>
      <c r="BT487" s="0" t="n">
        <v>0</v>
      </c>
      <c r="BU487" s="0" t="n">
        <v>0</v>
      </c>
      <c r="BV487" s="0" t="n">
        <v>0</v>
      </c>
      <c r="BW487" s="0" t="n">
        <v>0</v>
      </c>
      <c r="CV487" s="0" t="n">
        <v>0</v>
      </c>
      <c r="CW487" s="0" t="n">
        <v>0</v>
      </c>
      <c r="CX487" s="0">
        <f>ROUND(Y487*Source!I1215,7)</f>
        <v/>
      </c>
      <c r="CY487" s="0">
        <f>AA487</f>
        <v/>
      </c>
      <c r="CZ487" s="0">
        <f>AE487</f>
        <v/>
      </c>
      <c r="DA487" s="0">
        <f>AI487</f>
        <v/>
      </c>
      <c r="DB487" s="0">
        <f>ROUND(ROUND(AT487*CZ487,2),2)</f>
        <v/>
      </c>
      <c r="DC487" s="0">
        <f>ROUND(ROUND(AT487*AG487,2),2)</f>
        <v/>
      </c>
      <c r="DD487" s="0" t="inlineStr"/>
      <c r="DE487" s="0" t="inlineStr"/>
      <c r="DF487" s="0">
        <f>ROUND(ROUND(AE487,0)*CX487,0)</f>
        <v/>
      </c>
      <c r="DG487" s="0">
        <f>ROUND(ROUND(AF487,0)*CX487,0)</f>
        <v/>
      </c>
      <c r="DH487" s="0">
        <f>ROUND(ROUND(AG487,0)*CX487,0)</f>
        <v/>
      </c>
      <c r="DI487" s="0">
        <f>ROUND(ROUND(AH487,0)*CX487,0)</f>
        <v/>
      </c>
      <c r="DJ487" s="0">
        <f>DF487</f>
        <v/>
      </c>
      <c r="DK487" s="0" t="n">
        <v>0</v>
      </c>
      <c r="DL487" s="0" t="inlineStr"/>
      <c r="DM487" s="0" t="n">
        <v>0</v>
      </c>
      <c r="DN487" s="0" t="inlineStr"/>
      <c r="DO487" s="0" t="n">
        <v>0</v>
      </c>
    </row>
    <row r="488">
      <c r="A488" s="0">
        <f>ROW(Source!A1255)</f>
        <v/>
      </c>
      <c r="B488" s="0" t="n">
        <v>78845955</v>
      </c>
      <c r="C488" s="0" t="n">
        <v>78850511</v>
      </c>
      <c r="D488" s="0" t="n">
        <v>18408291</v>
      </c>
      <c r="E488" s="0" t="n">
        <v>1</v>
      </c>
      <c r="F488" s="0" t="n">
        <v>1</v>
      </c>
      <c r="G488" s="0" t="n">
        <v>1</v>
      </c>
      <c r="H488" s="0" t="n">
        <v>1</v>
      </c>
      <c r="I488" s="0" t="inlineStr">
        <is>
          <t>1-1025-90</t>
        </is>
      </c>
      <c r="J488" s="0" t="inlineStr"/>
      <c r="K488" s="0" t="inlineStr">
        <is>
          <t>Рабочий строитель среднего разряда 2,5</t>
        </is>
      </c>
      <c r="L488" s="0" t="n">
        <v>1369</v>
      </c>
      <c r="N488" s="0" t="n">
        <v>1013</v>
      </c>
      <c r="O488" s="0" t="inlineStr">
        <is>
          <t>чел.-ч</t>
        </is>
      </c>
      <c r="P488" s="0" t="inlineStr">
        <is>
          <t>чел.-ч</t>
        </is>
      </c>
      <c r="Q488" s="0" t="n">
        <v>1</v>
      </c>
      <c r="W488" s="0" t="n">
        <v>0</v>
      </c>
      <c r="X488" s="0" t="n">
        <v>1933892413</v>
      </c>
      <c r="Y488" s="0">
        <f>AT488</f>
        <v/>
      </c>
      <c r="AA488" s="0" t="n">
        <v>0</v>
      </c>
      <c r="AB488" s="0" t="n">
        <v>0</v>
      </c>
      <c r="AC488" s="0" t="n">
        <v>0</v>
      </c>
      <c r="AD488" s="0" t="n">
        <v>8.17</v>
      </c>
      <c r="AE488" s="0" t="n">
        <v>0</v>
      </c>
      <c r="AF488" s="0" t="n">
        <v>0</v>
      </c>
      <c r="AG488" s="0" t="n">
        <v>0</v>
      </c>
      <c r="AH488" s="0" t="n">
        <v>8.17</v>
      </c>
      <c r="AI488" s="0" t="n">
        <v>1</v>
      </c>
      <c r="AJ488" s="0" t="n">
        <v>1</v>
      </c>
      <c r="AK488" s="0" t="n">
        <v>1</v>
      </c>
      <c r="AL488" s="0" t="n">
        <v>1</v>
      </c>
      <c r="AM488" s="0" t="n">
        <v>-2</v>
      </c>
      <c r="AN488" s="0" t="n">
        <v>0</v>
      </c>
      <c r="AO488" s="0" t="n">
        <v>1</v>
      </c>
      <c r="AP488" s="0" t="n">
        <v>1</v>
      </c>
      <c r="AQ488" s="0" t="n">
        <v>0</v>
      </c>
      <c r="AR488" s="0" t="n">
        <v>0</v>
      </c>
      <c r="AS488" s="0" t="inlineStr"/>
      <c r="AT488" s="0" t="n">
        <v>32.2</v>
      </c>
      <c r="AU488" s="0" t="inlineStr"/>
      <c r="AV488" s="0" t="n">
        <v>1</v>
      </c>
      <c r="AW488" s="0" t="n">
        <v>2</v>
      </c>
      <c r="AX488" s="0" t="n">
        <v>78850518</v>
      </c>
      <c r="AY488" s="0" t="n">
        <v>1</v>
      </c>
      <c r="AZ488" s="0" t="n">
        <v>0</v>
      </c>
      <c r="BA488" s="0" t="n">
        <v>479</v>
      </c>
      <c r="BB488" s="0" t="n">
        <v>0</v>
      </c>
      <c r="BC488" s="0" t="n">
        <v>0</v>
      </c>
      <c r="BD488" s="0" t="n">
        <v>0</v>
      </c>
      <c r="BE488" s="0" t="n">
        <v>0</v>
      </c>
      <c r="BF488" s="0" t="n">
        <v>0</v>
      </c>
      <c r="BG488" s="0" t="n">
        <v>0</v>
      </c>
      <c r="BH488" s="0" t="n">
        <v>0</v>
      </c>
      <c r="BI488" s="0" t="n">
        <v>0</v>
      </c>
      <c r="BJ488" s="0" t="n">
        <v>0</v>
      </c>
      <c r="BK488" s="0" t="n">
        <v>0</v>
      </c>
      <c r="BL488" s="0" t="n">
        <v>0</v>
      </c>
      <c r="BM488" s="0" t="n">
        <v>0</v>
      </c>
      <c r="BN488" s="0" t="n">
        <v>0</v>
      </c>
      <c r="BO488" s="0" t="n">
        <v>0</v>
      </c>
      <c r="BP488" s="0" t="n">
        <v>0</v>
      </c>
      <c r="BQ488" s="0" t="n">
        <v>0</v>
      </c>
      <c r="BR488" s="0" t="n">
        <v>0</v>
      </c>
      <c r="BS488" s="0" t="n">
        <v>0</v>
      </c>
      <c r="BT488" s="0" t="n">
        <v>0</v>
      </c>
      <c r="BU488" s="0" t="n">
        <v>0</v>
      </c>
      <c r="BV488" s="0" t="n">
        <v>0</v>
      </c>
      <c r="BW488" s="0" t="n">
        <v>0</v>
      </c>
      <c r="CU488" s="0">
        <f>ROUND(AT488*Source!I1255*AH488*AL488,0)</f>
        <v/>
      </c>
      <c r="CV488" s="0">
        <f>ROUND(Y488*Source!I1255,7)</f>
        <v/>
      </c>
      <c r="CW488" s="0" t="n">
        <v>0</v>
      </c>
      <c r="CX488" s="0">
        <f>ROUND(Y488*Source!I1255,7)</f>
        <v/>
      </c>
      <c r="CY488" s="0">
        <f>AD488</f>
        <v/>
      </c>
      <c r="CZ488" s="0">
        <f>AH488</f>
        <v/>
      </c>
      <c r="DA488" s="0">
        <f>AL488</f>
        <v/>
      </c>
      <c r="DB488" s="0">
        <f>ROUND(ROUND(AT488*CZ488,2),2)</f>
        <v/>
      </c>
      <c r="DC488" s="0">
        <f>ROUND(ROUND(AT488*AG488,2),2)</f>
        <v/>
      </c>
      <c r="DD488" s="0" t="inlineStr"/>
      <c r="DE488" s="0" t="inlineStr"/>
      <c r="DF488" s="0">
        <f>ROUND(ROUND(AE488,0)*CX488,0)</f>
        <v/>
      </c>
      <c r="DG488" s="0">
        <f>ROUND(ROUND(AF488,0)*CX488,0)</f>
        <v/>
      </c>
      <c r="DH488" s="0">
        <f>ROUND(ROUND(AG488,0)*CX488,0)</f>
        <v/>
      </c>
      <c r="DI488" s="0">
        <f>ROUND(ROUND(AH488,0)*CX488,0)</f>
        <v/>
      </c>
      <c r="DJ488" s="0">
        <f>DI488</f>
        <v/>
      </c>
      <c r="DK488" s="0" t="n">
        <v>0</v>
      </c>
      <c r="DL488" s="0" t="inlineStr"/>
      <c r="DM488" s="0" t="n">
        <v>0</v>
      </c>
      <c r="DN488" s="0" t="inlineStr"/>
      <c r="DO488" s="0" t="n">
        <v>0</v>
      </c>
    </row>
    <row r="489">
      <c r="A489" s="0">
        <f>ROW(Source!A1255)</f>
        <v/>
      </c>
      <c r="B489" s="0" t="n">
        <v>78845955</v>
      </c>
      <c r="C489" s="0" t="n">
        <v>78850511</v>
      </c>
      <c r="D489" s="0" t="n">
        <v>29174913</v>
      </c>
      <c r="E489" s="0" t="n">
        <v>1</v>
      </c>
      <c r="F489" s="0" t="n">
        <v>1</v>
      </c>
      <c r="G489" s="0" t="n">
        <v>1</v>
      </c>
      <c r="H489" s="0" t="n">
        <v>2</v>
      </c>
      <c r="I489" s="0" t="inlineStr">
        <is>
          <t>400001</t>
        </is>
      </c>
      <c r="J489" s="0" t="inlineStr">
        <is>
          <t>ТСЭМ Московской обл., 400001, приказ Минстроя России №675/пр от 28.02.2017 № 264/пр</t>
        </is>
      </c>
      <c r="K489" s="0" t="inlineStr">
        <is>
          <t>Автомобили бортовые, грузоподъемность до 5 т</t>
        </is>
      </c>
      <c r="L489" s="0" t="n">
        <v>1368</v>
      </c>
      <c r="N489" s="0" t="n">
        <v>1011</v>
      </c>
      <c r="O489" s="0" t="inlineStr">
        <is>
          <t>маш.-ч</t>
        </is>
      </c>
      <c r="P489" s="0" t="inlineStr">
        <is>
          <t>маш.-ч</t>
        </is>
      </c>
      <c r="Q489" s="0" t="n">
        <v>1</v>
      </c>
      <c r="W489" s="0" t="n">
        <v>0</v>
      </c>
      <c r="X489" s="0" t="n">
        <v>1230759911</v>
      </c>
      <c r="Y489" s="0">
        <f>AT489</f>
        <v/>
      </c>
      <c r="AA489" s="0" t="n">
        <v>0</v>
      </c>
      <c r="AB489" s="0" t="n">
        <v>2177.51</v>
      </c>
      <c r="AC489" s="0" t="n">
        <v>606.1</v>
      </c>
      <c r="AD489" s="0" t="n">
        <v>0</v>
      </c>
      <c r="AE489" s="0" t="n">
        <v>0</v>
      </c>
      <c r="AF489" s="0" t="n">
        <v>87.17</v>
      </c>
      <c r="AG489" s="0" t="n">
        <v>11.6</v>
      </c>
      <c r="AH489" s="0" t="n">
        <v>0</v>
      </c>
      <c r="AI489" s="0" t="n">
        <v>1</v>
      </c>
      <c r="AJ489" s="0" t="n">
        <v>24.98</v>
      </c>
      <c r="AK489" s="0" t="n">
        <v>52.25</v>
      </c>
      <c r="AL489" s="0" t="n">
        <v>1</v>
      </c>
      <c r="AM489" s="0" t="n">
        <v>2</v>
      </c>
      <c r="AN489" s="0" t="n">
        <v>0</v>
      </c>
      <c r="AO489" s="0" t="n">
        <v>1</v>
      </c>
      <c r="AP489" s="0" t="n">
        <v>1</v>
      </c>
      <c r="AQ489" s="0" t="n">
        <v>0</v>
      </c>
      <c r="AR489" s="0" t="n">
        <v>0</v>
      </c>
      <c r="AS489" s="0" t="inlineStr"/>
      <c r="AT489" s="0" t="n">
        <v>0.01</v>
      </c>
      <c r="AU489" s="0" t="inlineStr"/>
      <c r="AV489" s="0" t="n">
        <v>0</v>
      </c>
      <c r="AW489" s="0" t="n">
        <v>2</v>
      </c>
      <c r="AX489" s="0" t="n">
        <v>78850519</v>
      </c>
      <c r="AY489" s="0" t="n">
        <v>1</v>
      </c>
      <c r="AZ489" s="0" t="n">
        <v>0</v>
      </c>
      <c r="BA489" s="0" t="n">
        <v>480</v>
      </c>
      <c r="BB489" s="0" t="n">
        <v>0</v>
      </c>
      <c r="BC489" s="0" t="n">
        <v>0</v>
      </c>
      <c r="BD489" s="0" t="n">
        <v>0</v>
      </c>
      <c r="BE489" s="0" t="n">
        <v>0</v>
      </c>
      <c r="BF489" s="0" t="n">
        <v>0</v>
      </c>
      <c r="BG489" s="0" t="n">
        <v>0</v>
      </c>
      <c r="BH489" s="0" t="n">
        <v>0</v>
      </c>
      <c r="BI489" s="0" t="n">
        <v>0</v>
      </c>
      <c r="BJ489" s="0" t="n">
        <v>0</v>
      </c>
      <c r="BK489" s="0" t="n">
        <v>0</v>
      </c>
      <c r="BL489" s="0" t="n">
        <v>0</v>
      </c>
      <c r="BM489" s="0" t="n">
        <v>0</v>
      </c>
      <c r="BN489" s="0" t="n">
        <v>0</v>
      </c>
      <c r="BO489" s="0" t="n">
        <v>0</v>
      </c>
      <c r="BP489" s="0" t="n">
        <v>0</v>
      </c>
      <c r="BQ489" s="0" t="n">
        <v>0</v>
      </c>
      <c r="BR489" s="0" t="n">
        <v>0</v>
      </c>
      <c r="BS489" s="0" t="n">
        <v>0</v>
      </c>
      <c r="BT489" s="0" t="n">
        <v>0</v>
      </c>
      <c r="BU489" s="0" t="n">
        <v>0</v>
      </c>
      <c r="BV489" s="0" t="n">
        <v>0</v>
      </c>
      <c r="BW489" s="0" t="n">
        <v>0</v>
      </c>
      <c r="CV489" s="0" t="n">
        <v>0</v>
      </c>
      <c r="CW489" s="0">
        <f>ROUND(Y489*Source!I1255*DO489,7)</f>
        <v/>
      </c>
      <c r="CX489" s="0">
        <f>ROUND(Y489*Source!I1255,7)</f>
        <v/>
      </c>
      <c r="CY489" s="0">
        <f>AB489</f>
        <v/>
      </c>
      <c r="CZ489" s="0">
        <f>AF489</f>
        <v/>
      </c>
      <c r="DA489" s="0">
        <f>AJ489</f>
        <v/>
      </c>
      <c r="DB489" s="0">
        <f>ROUND(ROUND(AT489*CZ489,2),2)</f>
        <v/>
      </c>
      <c r="DC489" s="0">
        <f>ROUND(ROUND(AT489*AG489,2),2)</f>
        <v/>
      </c>
      <c r="DD489" s="0" t="inlineStr"/>
      <c r="DE489" s="0" t="inlineStr"/>
      <c r="DF489" s="0">
        <f>ROUND(ROUND(AE489,0)*CX489,0)</f>
        <v/>
      </c>
      <c r="DG489" s="0">
        <f>ROUND(ROUND(AF489*AJ489,0)*CX489,0)</f>
        <v/>
      </c>
      <c r="DH489" s="0">
        <f>ROUND(ROUND(AG489*AK489,0)*CX489,0)</f>
        <v/>
      </c>
      <c r="DI489" s="0">
        <f>ROUND(ROUND(AH489,0)*CX489,0)</f>
        <v/>
      </c>
      <c r="DJ489" s="0">
        <f>DG489</f>
        <v/>
      </c>
      <c r="DK489" s="0" t="n">
        <v>0</v>
      </c>
      <c r="DL489" s="0" t="inlineStr"/>
      <c r="DM489" s="0" t="n">
        <v>0</v>
      </c>
      <c r="DN489" s="0" t="inlineStr"/>
      <c r="DO489" s="0" t="n">
        <v>0</v>
      </c>
    </row>
    <row r="490">
      <c r="A490" s="0">
        <f>ROW(Source!A1255)</f>
        <v/>
      </c>
      <c r="B490" s="0" t="n">
        <v>78845955</v>
      </c>
      <c r="C490" s="0" t="n">
        <v>78850511</v>
      </c>
      <c r="D490" s="0" t="n">
        <v>29110139</v>
      </c>
      <c r="E490" s="0" t="n">
        <v>1</v>
      </c>
      <c r="F490" s="0" t="n">
        <v>1</v>
      </c>
      <c r="G490" s="0" t="n">
        <v>1</v>
      </c>
      <c r="H490" s="0" t="n">
        <v>3</v>
      </c>
      <c r="I490" s="0" t="inlineStr">
        <is>
          <t>101-1703</t>
        </is>
      </c>
      <c r="J490" s="0" t="inlineStr">
        <is>
          <t>ТССЦ Московской обл., 101-1703, приказ Минстроя России №675/пр от 28.02.2017 № 254/пр</t>
        </is>
      </c>
      <c r="K490" s="0" t="inlineStr">
        <is>
          <t>Прокладки резиновые (пластина техническая прессованная)</t>
        </is>
      </c>
      <c r="L490" s="0" t="n">
        <v>1346</v>
      </c>
      <c r="N490" s="0" t="n">
        <v>1009</v>
      </c>
      <c r="O490" s="0" t="inlineStr">
        <is>
          <t>кг</t>
        </is>
      </c>
      <c r="P490" s="0" t="inlineStr">
        <is>
          <t>кг</t>
        </is>
      </c>
      <c r="Q490" s="0" t="n">
        <v>1</v>
      </c>
      <c r="W490" s="0" t="n">
        <v>0</v>
      </c>
      <c r="X490" s="0" t="n">
        <v>-1947909329</v>
      </c>
      <c r="Y490" s="0">
        <f>AT490</f>
        <v/>
      </c>
      <c r="AA490" s="0" t="n">
        <v>341.04</v>
      </c>
      <c r="AB490" s="0" t="n">
        <v>0</v>
      </c>
      <c r="AC490" s="0" t="n">
        <v>0</v>
      </c>
      <c r="AD490" s="0" t="n">
        <v>0</v>
      </c>
      <c r="AE490" s="0" t="n">
        <v>23.09</v>
      </c>
      <c r="AF490" s="0" t="n">
        <v>0</v>
      </c>
      <c r="AG490" s="0" t="n">
        <v>0</v>
      </c>
      <c r="AH490" s="0" t="n">
        <v>0</v>
      </c>
      <c r="AI490" s="0" t="n">
        <v>14.77</v>
      </c>
      <c r="AJ490" s="0" t="n">
        <v>1</v>
      </c>
      <c r="AK490" s="0" t="n">
        <v>1</v>
      </c>
      <c r="AL490" s="0" t="n">
        <v>1</v>
      </c>
      <c r="AM490" s="0" t="n">
        <v>2</v>
      </c>
      <c r="AN490" s="0" t="n">
        <v>0</v>
      </c>
      <c r="AO490" s="0" t="n">
        <v>1</v>
      </c>
      <c r="AP490" s="0" t="n">
        <v>1</v>
      </c>
      <c r="AQ490" s="0" t="n">
        <v>0</v>
      </c>
      <c r="AR490" s="0" t="n">
        <v>0</v>
      </c>
      <c r="AS490" s="0" t="inlineStr"/>
      <c r="AT490" s="0" t="n">
        <v>2</v>
      </c>
      <c r="AU490" s="0" t="inlineStr"/>
      <c r="AV490" s="0" t="n">
        <v>0</v>
      </c>
      <c r="AW490" s="0" t="n">
        <v>2</v>
      </c>
      <c r="AX490" s="0" t="n">
        <v>78850520</v>
      </c>
      <c r="AY490" s="0" t="n">
        <v>1</v>
      </c>
      <c r="AZ490" s="0" t="n">
        <v>0</v>
      </c>
      <c r="BA490" s="0" t="n">
        <v>481</v>
      </c>
      <c r="BB490" s="0" t="n">
        <v>0</v>
      </c>
      <c r="BC490" s="0" t="n">
        <v>0</v>
      </c>
      <c r="BD490" s="0" t="n">
        <v>0</v>
      </c>
      <c r="BE490" s="0" t="n">
        <v>0</v>
      </c>
      <c r="BF490" s="0" t="n">
        <v>0</v>
      </c>
      <c r="BG490" s="0" t="n">
        <v>0</v>
      </c>
      <c r="BH490" s="0" t="n">
        <v>0</v>
      </c>
      <c r="BI490" s="0" t="n">
        <v>0</v>
      </c>
      <c r="BJ490" s="0" t="n">
        <v>0</v>
      </c>
      <c r="BK490" s="0" t="n">
        <v>0</v>
      </c>
      <c r="BL490" s="0" t="n">
        <v>0</v>
      </c>
      <c r="BM490" s="0" t="n">
        <v>0</v>
      </c>
      <c r="BN490" s="0" t="n">
        <v>0</v>
      </c>
      <c r="BO490" s="0" t="n">
        <v>0</v>
      </c>
      <c r="BP490" s="0" t="n">
        <v>0</v>
      </c>
      <c r="BQ490" s="0" t="n">
        <v>0</v>
      </c>
      <c r="BR490" s="0" t="n">
        <v>0</v>
      </c>
      <c r="BS490" s="0" t="n">
        <v>0</v>
      </c>
      <c r="BT490" s="0" t="n">
        <v>0</v>
      </c>
      <c r="BU490" s="0" t="n">
        <v>0</v>
      </c>
      <c r="BV490" s="0" t="n">
        <v>0</v>
      </c>
      <c r="BW490" s="0" t="n">
        <v>0</v>
      </c>
      <c r="CV490" s="0" t="n">
        <v>0</v>
      </c>
      <c r="CW490" s="0" t="n">
        <v>0</v>
      </c>
      <c r="CX490" s="0">
        <f>ROUND(Y490*Source!I1255,7)</f>
        <v/>
      </c>
      <c r="CY490" s="0">
        <f>AA490</f>
        <v/>
      </c>
      <c r="CZ490" s="0">
        <f>AE490</f>
        <v/>
      </c>
      <c r="DA490" s="0">
        <f>AI490</f>
        <v/>
      </c>
      <c r="DB490" s="0">
        <f>ROUND(ROUND(AT490*CZ490,2),2)</f>
        <v/>
      </c>
      <c r="DC490" s="0">
        <f>ROUND(ROUND(AT490*AG490,2),2)</f>
        <v/>
      </c>
      <c r="DD490" s="0" t="inlineStr"/>
      <c r="DE490" s="0" t="inlineStr"/>
      <c r="DF490" s="0">
        <f>ROUND(ROUND(AE490*AI490,0)*CX490,0)</f>
        <v/>
      </c>
      <c r="DG490" s="0">
        <f>ROUND(ROUND(AF490,0)*CX490,0)</f>
        <v/>
      </c>
      <c r="DH490" s="0">
        <f>ROUND(ROUND(AG490,0)*CX490,0)</f>
        <v/>
      </c>
      <c r="DI490" s="0">
        <f>ROUND(ROUND(AH490,0)*CX490,0)</f>
        <v/>
      </c>
      <c r="DJ490" s="0">
        <f>DF490</f>
        <v/>
      </c>
      <c r="DK490" s="0" t="n">
        <v>0</v>
      </c>
      <c r="DL490" s="0" t="inlineStr"/>
      <c r="DM490" s="0" t="n">
        <v>0</v>
      </c>
      <c r="DN490" s="0" t="inlineStr"/>
      <c r="DO490" s="0" t="n">
        <v>0</v>
      </c>
    </row>
    <row r="491">
      <c r="A491" s="0">
        <f>ROW(Source!A1255)</f>
        <v/>
      </c>
      <c r="B491" s="0" t="n">
        <v>78845955</v>
      </c>
      <c r="C491" s="0" t="n">
        <v>78850511</v>
      </c>
      <c r="D491" s="0" t="n">
        <v>29114240</v>
      </c>
      <c r="E491" s="0" t="n">
        <v>1</v>
      </c>
      <c r="F491" s="0" t="n">
        <v>1</v>
      </c>
      <c r="G491" s="0" t="n">
        <v>1</v>
      </c>
      <c r="H491" s="0" t="n">
        <v>3</v>
      </c>
      <c r="I491" s="0" t="inlineStr">
        <is>
          <t>101-2576</t>
        </is>
      </c>
      <c r="J491" s="0" t="inlineStr">
        <is>
          <t>ТССЦ Московской обл., 101-2576, приказ Минстроя России №675/пр от 28.02.2017 № 254/пр</t>
        </is>
      </c>
      <c r="K491" s="0" t="inlineStr">
        <is>
          <t>Болты с гайками и шайбами для санитарно-технических работ диаметром 16 мм</t>
        </is>
      </c>
      <c r="L491" s="0" t="n">
        <v>1348</v>
      </c>
      <c r="N491" s="0" t="n">
        <v>1009</v>
      </c>
      <c r="O491" s="0" t="inlineStr">
        <is>
          <t>т</t>
        </is>
      </c>
      <c r="P491" s="0" t="inlineStr">
        <is>
          <t>т</t>
        </is>
      </c>
      <c r="Q491" s="0" t="n">
        <v>1000</v>
      </c>
      <c r="W491" s="0" t="n">
        <v>0</v>
      </c>
      <c r="X491" s="0" t="n">
        <v>-1701539228</v>
      </c>
      <c r="Y491" s="0">
        <f>AT491</f>
        <v/>
      </c>
      <c r="AA491" s="0" t="n">
        <v>145037.4</v>
      </c>
      <c r="AB491" s="0" t="n">
        <v>0</v>
      </c>
      <c r="AC491" s="0" t="n">
        <v>0</v>
      </c>
      <c r="AD491" s="0" t="n">
        <v>0</v>
      </c>
      <c r="AE491" s="0" t="n">
        <v>14830</v>
      </c>
      <c r="AF491" s="0" t="n">
        <v>0</v>
      </c>
      <c r="AG491" s="0" t="n">
        <v>0</v>
      </c>
      <c r="AH491" s="0" t="n">
        <v>0</v>
      </c>
      <c r="AI491" s="0" t="n">
        <v>9.779999999999999</v>
      </c>
      <c r="AJ491" s="0" t="n">
        <v>1</v>
      </c>
      <c r="AK491" s="0" t="n">
        <v>1</v>
      </c>
      <c r="AL491" s="0" t="n">
        <v>1</v>
      </c>
      <c r="AM491" s="0" t="n">
        <v>2</v>
      </c>
      <c r="AN491" s="0" t="n">
        <v>0</v>
      </c>
      <c r="AO491" s="0" t="n">
        <v>1</v>
      </c>
      <c r="AP491" s="0" t="n">
        <v>1</v>
      </c>
      <c r="AQ491" s="0" t="n">
        <v>0</v>
      </c>
      <c r="AR491" s="0" t="n">
        <v>0</v>
      </c>
      <c r="AS491" s="0" t="inlineStr"/>
      <c r="AT491" s="0" t="n">
        <v>0.005</v>
      </c>
      <c r="AU491" s="0" t="inlineStr"/>
      <c r="AV491" s="0" t="n">
        <v>0</v>
      </c>
      <c r="AW491" s="0" t="n">
        <v>2</v>
      </c>
      <c r="AX491" s="0" t="n">
        <v>78850521</v>
      </c>
      <c r="AY491" s="0" t="n">
        <v>1</v>
      </c>
      <c r="AZ491" s="0" t="n">
        <v>0</v>
      </c>
      <c r="BA491" s="0" t="n">
        <v>482</v>
      </c>
      <c r="BB491" s="0" t="n">
        <v>0</v>
      </c>
      <c r="BC491" s="0" t="n">
        <v>0</v>
      </c>
      <c r="BD491" s="0" t="n">
        <v>0</v>
      </c>
      <c r="BE491" s="0" t="n">
        <v>0</v>
      </c>
      <c r="BF491" s="0" t="n">
        <v>0</v>
      </c>
      <c r="BG491" s="0" t="n">
        <v>0</v>
      </c>
      <c r="BH491" s="0" t="n">
        <v>0</v>
      </c>
      <c r="BI491" s="0" t="n">
        <v>0</v>
      </c>
      <c r="BJ491" s="0" t="n">
        <v>0</v>
      </c>
      <c r="BK491" s="0" t="n">
        <v>0</v>
      </c>
      <c r="BL491" s="0" t="n">
        <v>0</v>
      </c>
      <c r="BM491" s="0" t="n">
        <v>0</v>
      </c>
      <c r="BN491" s="0" t="n">
        <v>0</v>
      </c>
      <c r="BO491" s="0" t="n">
        <v>0</v>
      </c>
      <c r="BP491" s="0" t="n">
        <v>0</v>
      </c>
      <c r="BQ491" s="0" t="n">
        <v>0</v>
      </c>
      <c r="BR491" s="0" t="n">
        <v>0</v>
      </c>
      <c r="BS491" s="0" t="n">
        <v>0</v>
      </c>
      <c r="BT491" s="0" t="n">
        <v>0</v>
      </c>
      <c r="BU491" s="0" t="n">
        <v>0</v>
      </c>
      <c r="BV491" s="0" t="n">
        <v>0</v>
      </c>
      <c r="BW491" s="0" t="n">
        <v>0</v>
      </c>
      <c r="CV491" s="0" t="n">
        <v>0</v>
      </c>
      <c r="CW491" s="0" t="n">
        <v>0</v>
      </c>
      <c r="CX491" s="0">
        <f>ROUND(Y491*Source!I1255,7)</f>
        <v/>
      </c>
      <c r="CY491" s="0">
        <f>AA491</f>
        <v/>
      </c>
      <c r="CZ491" s="0">
        <f>AE491</f>
        <v/>
      </c>
      <c r="DA491" s="0">
        <f>AI491</f>
        <v/>
      </c>
      <c r="DB491" s="0">
        <f>ROUND(ROUND(AT491*CZ491,2),2)</f>
        <v/>
      </c>
      <c r="DC491" s="0">
        <f>ROUND(ROUND(AT491*AG491,2),2)</f>
        <v/>
      </c>
      <c r="DD491" s="0" t="inlineStr"/>
      <c r="DE491" s="0" t="inlineStr"/>
      <c r="DF491" s="0">
        <f>ROUND(ROUND(AE491*AI491,0)*CX491,0)</f>
        <v/>
      </c>
      <c r="DG491" s="0">
        <f>ROUND(ROUND(AF491,0)*CX491,0)</f>
        <v/>
      </c>
      <c r="DH491" s="0">
        <f>ROUND(ROUND(AG491,0)*CX491,0)</f>
        <v/>
      </c>
      <c r="DI491" s="0">
        <f>ROUND(ROUND(AH491,0)*CX491,0)</f>
        <v/>
      </c>
      <c r="DJ491" s="0">
        <f>DF491</f>
        <v/>
      </c>
      <c r="DK491" s="0" t="n">
        <v>0</v>
      </c>
      <c r="DL491" s="0" t="inlineStr"/>
      <c r="DM491" s="0" t="n">
        <v>0</v>
      </c>
      <c r="DN491" s="0" t="inlineStr"/>
      <c r="DO491" s="0" t="n">
        <v>0</v>
      </c>
    </row>
    <row r="492">
      <c r="A492" s="0">
        <f>ROW(Source!A1255)</f>
        <v/>
      </c>
      <c r="B492" s="0" t="n">
        <v>78845955</v>
      </c>
      <c r="C492" s="0" t="n">
        <v>78850511</v>
      </c>
      <c r="D492" s="0" t="n">
        <v>29150040</v>
      </c>
      <c r="E492" s="0" t="n">
        <v>1</v>
      </c>
      <c r="F492" s="0" t="n">
        <v>1</v>
      </c>
      <c r="G492" s="0" t="n">
        <v>1</v>
      </c>
      <c r="H492" s="0" t="n">
        <v>3</v>
      </c>
      <c r="I492" s="0" t="inlineStr">
        <is>
          <t>411-0001</t>
        </is>
      </c>
      <c r="J492" s="0" t="inlineStr">
        <is>
          <t>ТССЦ Московской обл., 411-0001, приказ Минстроя России №675/пр от 28.02.2017 № 257/пр</t>
        </is>
      </c>
      <c r="K492" s="0" t="inlineStr">
        <is>
          <t>Вода</t>
        </is>
      </c>
      <c r="L492" s="0" t="n">
        <v>1339</v>
      </c>
      <c r="N492" s="0" t="n">
        <v>1007</v>
      </c>
      <c r="O492" s="0" t="inlineStr">
        <is>
          <t>м3</t>
        </is>
      </c>
      <c r="P492" s="0" t="inlineStr">
        <is>
          <t>м3</t>
        </is>
      </c>
      <c r="Q492" s="0" t="n">
        <v>1</v>
      </c>
      <c r="W492" s="0" t="n">
        <v>0</v>
      </c>
      <c r="X492" s="0" t="n">
        <v>619799737</v>
      </c>
      <c r="Y492" s="0">
        <f>AT492</f>
        <v/>
      </c>
      <c r="AA492" s="0" t="n">
        <v>31.28</v>
      </c>
      <c r="AB492" s="0" t="n">
        <v>0</v>
      </c>
      <c r="AC492" s="0" t="n">
        <v>0</v>
      </c>
      <c r="AD492" s="0" t="n">
        <v>0</v>
      </c>
      <c r="AE492" s="0" t="n">
        <v>2.44</v>
      </c>
      <c r="AF492" s="0" t="n">
        <v>0</v>
      </c>
      <c r="AG492" s="0" t="n">
        <v>0</v>
      </c>
      <c r="AH492" s="0" t="n">
        <v>0</v>
      </c>
      <c r="AI492" s="0" t="n">
        <v>12.82</v>
      </c>
      <c r="AJ492" s="0" t="n">
        <v>1</v>
      </c>
      <c r="AK492" s="0" t="n">
        <v>1</v>
      </c>
      <c r="AL492" s="0" t="n">
        <v>1</v>
      </c>
      <c r="AM492" s="0" t="n">
        <v>2</v>
      </c>
      <c r="AN492" s="0" t="n">
        <v>0</v>
      </c>
      <c r="AO492" s="0" t="n">
        <v>1</v>
      </c>
      <c r="AP492" s="0" t="n">
        <v>1</v>
      </c>
      <c r="AQ492" s="0" t="n">
        <v>0</v>
      </c>
      <c r="AR492" s="0" t="n">
        <v>0</v>
      </c>
      <c r="AS492" s="0" t="inlineStr"/>
      <c r="AT492" s="0" t="n">
        <v>7.8</v>
      </c>
      <c r="AU492" s="0" t="inlineStr"/>
      <c r="AV492" s="0" t="n">
        <v>0</v>
      </c>
      <c r="AW492" s="0" t="n">
        <v>2</v>
      </c>
      <c r="AX492" s="0" t="n">
        <v>78850522</v>
      </c>
      <c r="AY492" s="0" t="n">
        <v>1</v>
      </c>
      <c r="AZ492" s="0" t="n">
        <v>0</v>
      </c>
      <c r="BA492" s="0" t="n">
        <v>483</v>
      </c>
      <c r="BB492" s="0" t="n">
        <v>0</v>
      </c>
      <c r="BC492" s="0" t="n">
        <v>0</v>
      </c>
      <c r="BD492" s="0" t="n">
        <v>0</v>
      </c>
      <c r="BE492" s="0" t="n">
        <v>0</v>
      </c>
      <c r="BF492" s="0" t="n">
        <v>0</v>
      </c>
      <c r="BG492" s="0" t="n">
        <v>0</v>
      </c>
      <c r="BH492" s="0" t="n">
        <v>0</v>
      </c>
      <c r="BI492" s="0" t="n">
        <v>0</v>
      </c>
      <c r="BJ492" s="0" t="n">
        <v>0</v>
      </c>
      <c r="BK492" s="0" t="n">
        <v>0</v>
      </c>
      <c r="BL492" s="0" t="n">
        <v>0</v>
      </c>
      <c r="BM492" s="0" t="n">
        <v>0</v>
      </c>
      <c r="BN492" s="0" t="n">
        <v>0</v>
      </c>
      <c r="BO492" s="0" t="n">
        <v>0</v>
      </c>
      <c r="BP492" s="0" t="n">
        <v>0</v>
      </c>
      <c r="BQ492" s="0" t="n">
        <v>0</v>
      </c>
      <c r="BR492" s="0" t="n">
        <v>0</v>
      </c>
      <c r="BS492" s="0" t="n">
        <v>0</v>
      </c>
      <c r="BT492" s="0" t="n">
        <v>0</v>
      </c>
      <c r="BU492" s="0" t="n">
        <v>0</v>
      </c>
      <c r="BV492" s="0" t="n">
        <v>0</v>
      </c>
      <c r="BW492" s="0" t="n">
        <v>0</v>
      </c>
      <c r="CV492" s="0" t="n">
        <v>0</v>
      </c>
      <c r="CW492" s="0" t="n">
        <v>0</v>
      </c>
      <c r="CX492" s="0">
        <f>ROUND(Y492*Source!I1255,7)</f>
        <v/>
      </c>
      <c r="CY492" s="0">
        <f>AA492</f>
        <v/>
      </c>
      <c r="CZ492" s="0">
        <f>AE492</f>
        <v/>
      </c>
      <c r="DA492" s="0">
        <f>AI492</f>
        <v/>
      </c>
      <c r="DB492" s="0">
        <f>ROUND(ROUND(AT492*CZ492,2),2)</f>
        <v/>
      </c>
      <c r="DC492" s="0">
        <f>ROUND(ROUND(AT492*AG492,2),2)</f>
        <v/>
      </c>
      <c r="DD492" s="0" t="inlineStr"/>
      <c r="DE492" s="0" t="inlineStr"/>
      <c r="DF492" s="0">
        <f>ROUND(ROUND(AE492*AI492,0)*CX492,0)</f>
        <v/>
      </c>
      <c r="DG492" s="0">
        <f>ROUND(ROUND(AF492,0)*CX492,0)</f>
        <v/>
      </c>
      <c r="DH492" s="0">
        <f>ROUND(ROUND(AG492,0)*CX492,0)</f>
        <v/>
      </c>
      <c r="DI492" s="0">
        <f>ROUND(ROUND(AH492,0)*CX492,0)</f>
        <v/>
      </c>
      <c r="DJ492" s="0">
        <f>DF492</f>
        <v/>
      </c>
      <c r="DK492" s="0" t="n">
        <v>0</v>
      </c>
      <c r="DL492" s="0" t="inlineStr"/>
      <c r="DM492" s="0" t="n">
        <v>0</v>
      </c>
      <c r="DN492" s="0" t="inlineStr"/>
      <c r="DO492" s="0" t="n">
        <v>0</v>
      </c>
    </row>
    <row r="493">
      <c r="A493" s="0">
        <f>ROW(Source!A1255)</f>
        <v/>
      </c>
      <c r="B493" s="0" t="n">
        <v>78845955</v>
      </c>
      <c r="C493" s="0" t="n">
        <v>78850511</v>
      </c>
      <c r="D493" s="0" t="n">
        <v>0</v>
      </c>
      <c r="E493" s="0" t="n">
        <v>1</v>
      </c>
      <c r="F493" s="0" t="n">
        <v>1</v>
      </c>
      <c r="G493" s="0" t="n">
        <v>1</v>
      </c>
      <c r="H493" s="0" t="n">
        <v>3</v>
      </c>
      <c r="I493" s="0" t="inlineStr">
        <is>
          <t>Цена поставщика</t>
        </is>
      </c>
      <c r="J493" s="0" t="inlineStr"/>
      <c r="K493" s="0" t="inlineStr">
        <is>
          <t>Прочистка КРОТ</t>
        </is>
      </c>
      <c r="L493" s="0" t="n">
        <v>1296</v>
      </c>
      <c r="N493" s="0" t="n">
        <v>1002</v>
      </c>
      <c r="O493" s="0" t="inlineStr">
        <is>
          <t>л</t>
        </is>
      </c>
      <c r="P493" s="0" t="inlineStr">
        <is>
          <t>л</t>
        </is>
      </c>
      <c r="Q493" s="0" t="n">
        <v>1</v>
      </c>
      <c r="W493" s="0" t="n">
        <v>0</v>
      </c>
      <c r="X493" s="0" t="n">
        <v>-1978592410</v>
      </c>
      <c r="Y493" s="0">
        <f>AT493</f>
        <v/>
      </c>
      <c r="AA493" s="0" t="n">
        <v>384.43</v>
      </c>
      <c r="AB493" s="0" t="n">
        <v>0</v>
      </c>
      <c r="AC493" s="0" t="n">
        <v>0</v>
      </c>
      <c r="AD493" s="0" t="n">
        <v>0</v>
      </c>
      <c r="AE493" s="0" t="n">
        <v>384.43</v>
      </c>
      <c r="AF493" s="0" t="n">
        <v>0</v>
      </c>
      <c r="AG493" s="0" t="n">
        <v>0</v>
      </c>
      <c r="AH493" s="0" t="n">
        <v>0</v>
      </c>
      <c r="AI493" s="0" t="n">
        <v>1</v>
      </c>
      <c r="AJ493" s="0" t="n">
        <v>1</v>
      </c>
      <c r="AK493" s="0" t="n">
        <v>1</v>
      </c>
      <c r="AL493" s="0" t="n">
        <v>1</v>
      </c>
      <c r="AM493" s="0" t="n">
        <v>0</v>
      </c>
      <c r="AN493" s="0" t="n">
        <v>0</v>
      </c>
      <c r="AO493" s="0" t="n">
        <v>0</v>
      </c>
      <c r="AP493" s="0" t="n">
        <v>1</v>
      </c>
      <c r="AQ493" s="0" t="n">
        <v>0</v>
      </c>
      <c r="AR493" s="0" t="n">
        <v>0</v>
      </c>
      <c r="AS493" s="0" t="inlineStr"/>
      <c r="AT493" s="0" t="n">
        <v>8.3333333</v>
      </c>
      <c r="AU493" s="0" t="inlineStr"/>
      <c r="AV493" s="0" t="n">
        <v>0</v>
      </c>
      <c r="AW493" s="0" t="n">
        <v>1</v>
      </c>
      <c r="AX493" s="0" t="n">
        <v>-1</v>
      </c>
      <c r="AY493" s="0" t="n">
        <v>0</v>
      </c>
      <c r="AZ493" s="0" t="n">
        <v>0</v>
      </c>
      <c r="BA493" s="0" t="inlineStr"/>
      <c r="BB493" s="0" t="n">
        <v>0</v>
      </c>
      <c r="BC493" s="0" t="n">
        <v>0</v>
      </c>
      <c r="BD493" s="0" t="n">
        <v>0</v>
      </c>
      <c r="BE493" s="0" t="n">
        <v>0</v>
      </c>
      <c r="BF493" s="0" t="n">
        <v>0</v>
      </c>
      <c r="BG493" s="0" t="n">
        <v>0</v>
      </c>
      <c r="BH493" s="0" t="n">
        <v>0</v>
      </c>
      <c r="BI493" s="0" t="n">
        <v>0</v>
      </c>
      <c r="BJ493" s="0" t="n">
        <v>0</v>
      </c>
      <c r="BK493" s="0" t="n">
        <v>0</v>
      </c>
      <c r="BL493" s="0" t="n">
        <v>0</v>
      </c>
      <c r="BM493" s="0" t="n">
        <v>0</v>
      </c>
      <c r="BN493" s="0" t="n">
        <v>0</v>
      </c>
      <c r="BO493" s="0" t="n">
        <v>0</v>
      </c>
      <c r="BP493" s="0" t="n">
        <v>0</v>
      </c>
      <c r="BQ493" s="0" t="n">
        <v>0</v>
      </c>
      <c r="BR493" s="0" t="n">
        <v>0</v>
      </c>
      <c r="BS493" s="0" t="n">
        <v>0</v>
      </c>
      <c r="BT493" s="0" t="n">
        <v>0</v>
      </c>
      <c r="BU493" s="0" t="n">
        <v>0</v>
      </c>
      <c r="BV493" s="0" t="n">
        <v>0</v>
      </c>
      <c r="BW493" s="0" t="n">
        <v>0</v>
      </c>
      <c r="CV493" s="0" t="n">
        <v>0</v>
      </c>
      <c r="CW493" s="0" t="n">
        <v>0</v>
      </c>
      <c r="CX493" s="0">
        <f>ROUND(Y493*Source!I1255,7)</f>
        <v/>
      </c>
      <c r="CY493" s="0">
        <f>AA493</f>
        <v/>
      </c>
      <c r="CZ493" s="0">
        <f>AE493</f>
        <v/>
      </c>
      <c r="DA493" s="0">
        <f>AI493</f>
        <v/>
      </c>
      <c r="DB493" s="0">
        <f>ROUND(ROUND(AT493*CZ493,2),2)</f>
        <v/>
      </c>
      <c r="DC493" s="0">
        <f>ROUND(ROUND(AT493*AG493,2),2)</f>
        <v/>
      </c>
      <c r="DD493" s="0" t="inlineStr"/>
      <c r="DE493" s="0" t="inlineStr"/>
      <c r="DF493" s="0">
        <f>ROUND(ROUND(AE493,0)*CX493,0)</f>
        <v/>
      </c>
      <c r="DG493" s="0">
        <f>ROUND(ROUND(AF493,0)*CX493,0)</f>
        <v/>
      </c>
      <c r="DH493" s="0">
        <f>ROUND(ROUND(AG493,0)*CX493,0)</f>
        <v/>
      </c>
      <c r="DI493" s="0">
        <f>ROUND(ROUND(AH493,0)*CX493,0)</f>
        <v/>
      </c>
      <c r="DJ493" s="0">
        <f>DF493</f>
        <v/>
      </c>
      <c r="DK493" s="0" t="n">
        <v>0</v>
      </c>
      <c r="DL493" s="0" t="inlineStr"/>
      <c r="DM493" s="0" t="n">
        <v>0</v>
      </c>
      <c r="DN493" s="0" t="inlineStr"/>
      <c r="DO493" s="0" t="n">
        <v>0</v>
      </c>
    </row>
    <row r="494">
      <c r="A494" s="0">
        <f>ROW(Source!A1257)</f>
        <v/>
      </c>
      <c r="B494" s="0" t="n">
        <v>78845955</v>
      </c>
      <c r="C494" s="0" t="n">
        <v>78848937</v>
      </c>
      <c r="D494" s="0" t="n">
        <v>18442827</v>
      </c>
      <c r="E494" s="0" t="n">
        <v>1</v>
      </c>
      <c r="F494" s="0" t="n">
        <v>1</v>
      </c>
      <c r="G494" s="0" t="n">
        <v>1</v>
      </c>
      <c r="H494" s="0" t="n">
        <v>1</v>
      </c>
      <c r="I494" s="0" t="inlineStr">
        <is>
          <t>1-1053-90</t>
        </is>
      </c>
      <c r="J494" s="0" t="inlineStr"/>
      <c r="K494" s="0" t="inlineStr">
        <is>
          <t>Рабочий строитель среднего разряда 5,3</t>
        </is>
      </c>
      <c r="L494" s="0" t="n">
        <v>1369</v>
      </c>
      <c r="N494" s="0" t="n">
        <v>1013</v>
      </c>
      <c r="O494" s="0" t="inlineStr">
        <is>
          <t>чел.-ч</t>
        </is>
      </c>
      <c r="P494" s="0" t="inlineStr">
        <is>
          <t>чел.-ч</t>
        </is>
      </c>
      <c r="Q494" s="0" t="n">
        <v>1</v>
      </c>
      <c r="W494" s="0" t="n">
        <v>0</v>
      </c>
      <c r="X494" s="0" t="n">
        <v>717490484</v>
      </c>
      <c r="Y494" s="0">
        <f>AT494</f>
        <v/>
      </c>
      <c r="AA494" s="0" t="n">
        <v>0</v>
      </c>
      <c r="AB494" s="0" t="n">
        <v>0</v>
      </c>
      <c r="AC494" s="0" t="n">
        <v>0</v>
      </c>
      <c r="AD494" s="0" t="n">
        <v>11.64</v>
      </c>
      <c r="AE494" s="0" t="n">
        <v>0</v>
      </c>
      <c r="AF494" s="0" t="n">
        <v>0</v>
      </c>
      <c r="AG494" s="0" t="n">
        <v>0</v>
      </c>
      <c r="AH494" s="0" t="n">
        <v>11.64</v>
      </c>
      <c r="AI494" s="0" t="n">
        <v>1</v>
      </c>
      <c r="AJ494" s="0" t="n">
        <v>1</v>
      </c>
      <c r="AK494" s="0" t="n">
        <v>1</v>
      </c>
      <c r="AL494" s="0" t="n">
        <v>1</v>
      </c>
      <c r="AM494" s="0" t="n">
        <v>-2</v>
      </c>
      <c r="AN494" s="0" t="n">
        <v>0</v>
      </c>
      <c r="AO494" s="0" t="n">
        <v>1</v>
      </c>
      <c r="AP494" s="0" t="n">
        <v>0</v>
      </c>
      <c r="AQ494" s="0" t="n">
        <v>0</v>
      </c>
      <c r="AR494" s="0" t="n">
        <v>0</v>
      </c>
      <c r="AS494" s="0" t="inlineStr"/>
      <c r="AT494" s="0" t="n">
        <v>5.01</v>
      </c>
      <c r="AU494" s="0" t="inlineStr"/>
      <c r="AV494" s="0" t="n">
        <v>1</v>
      </c>
      <c r="AW494" s="0" t="n">
        <v>2</v>
      </c>
      <c r="AX494" s="0" t="n">
        <v>78848944</v>
      </c>
      <c r="AY494" s="0" t="n">
        <v>1</v>
      </c>
      <c r="AZ494" s="0" t="n">
        <v>0</v>
      </c>
      <c r="BA494" s="0" t="n">
        <v>484</v>
      </c>
      <c r="BB494" s="0" t="n">
        <v>0</v>
      </c>
      <c r="BC494" s="0" t="n">
        <v>0</v>
      </c>
      <c r="BD494" s="0" t="n">
        <v>0</v>
      </c>
      <c r="BE494" s="0" t="n">
        <v>0</v>
      </c>
      <c r="BF494" s="0" t="n">
        <v>0</v>
      </c>
      <c r="BG494" s="0" t="n">
        <v>0</v>
      </c>
      <c r="BH494" s="0" t="n">
        <v>0</v>
      </c>
      <c r="BI494" s="0" t="n">
        <v>0</v>
      </c>
      <c r="BJ494" s="0" t="n">
        <v>0</v>
      </c>
      <c r="BK494" s="0" t="n">
        <v>0</v>
      </c>
      <c r="BL494" s="0" t="n">
        <v>0</v>
      </c>
      <c r="BM494" s="0" t="n">
        <v>0</v>
      </c>
      <c r="BN494" s="0" t="n">
        <v>0</v>
      </c>
      <c r="BO494" s="0" t="n">
        <v>0</v>
      </c>
      <c r="BP494" s="0" t="n">
        <v>0</v>
      </c>
      <c r="BQ494" s="0" t="n">
        <v>0</v>
      </c>
      <c r="BR494" s="0" t="n">
        <v>0</v>
      </c>
      <c r="BS494" s="0" t="n">
        <v>0</v>
      </c>
      <c r="BT494" s="0" t="n">
        <v>0</v>
      </c>
      <c r="BU494" s="0" t="n">
        <v>0</v>
      </c>
      <c r="BV494" s="0" t="n">
        <v>0</v>
      </c>
      <c r="BW494" s="0" t="n">
        <v>0</v>
      </c>
      <c r="CU494" s="0">
        <f>ROUND(AT494*Source!I1257*AH494*AL494,0)</f>
        <v/>
      </c>
      <c r="CV494" s="0">
        <f>ROUND(Y494*Source!I1257,7)</f>
        <v/>
      </c>
      <c r="CW494" s="0" t="n">
        <v>0</v>
      </c>
      <c r="CX494" s="0">
        <f>ROUND(Y494*Source!I1257,7)</f>
        <v/>
      </c>
      <c r="CY494" s="0">
        <f>AD494</f>
        <v/>
      </c>
      <c r="CZ494" s="0">
        <f>AH494</f>
        <v/>
      </c>
      <c r="DA494" s="0">
        <f>AL494</f>
        <v/>
      </c>
      <c r="DB494" s="0">
        <f>ROUND(ROUND(AT494*CZ494,2),2)</f>
        <v/>
      </c>
      <c r="DC494" s="0">
        <f>ROUND(ROUND(AT494*AG494,2),2)</f>
        <v/>
      </c>
      <c r="DD494" s="0" t="inlineStr"/>
      <c r="DE494" s="0" t="inlineStr"/>
      <c r="DF494" s="0">
        <f>ROUND(ROUND(AE494,0)*CX494,0)</f>
        <v/>
      </c>
      <c r="DG494" s="0">
        <f>ROUND(ROUND(AF494,0)*CX494,0)</f>
        <v/>
      </c>
      <c r="DH494" s="0">
        <f>ROUND(ROUND(AG494,0)*CX494,0)</f>
        <v/>
      </c>
      <c r="DI494" s="0">
        <f>ROUND(ROUND(AH494,0)*CX494,0)</f>
        <v/>
      </c>
      <c r="DJ494" s="0">
        <f>DI494</f>
        <v/>
      </c>
      <c r="DK494" s="0" t="n">
        <v>0</v>
      </c>
      <c r="DL494" s="0" t="inlineStr"/>
      <c r="DM494" s="0" t="n">
        <v>0</v>
      </c>
      <c r="DN494" s="0" t="inlineStr"/>
      <c r="DO494" s="0" t="n">
        <v>0</v>
      </c>
    </row>
    <row r="495">
      <c r="A495" s="0">
        <f>ROW(Source!A1257)</f>
        <v/>
      </c>
      <c r="B495" s="0" t="n">
        <v>78845955</v>
      </c>
      <c r="C495" s="0" t="n">
        <v>78848937</v>
      </c>
      <c r="D495" s="0" t="n">
        <v>29172703</v>
      </c>
      <c r="E495" s="0" t="n">
        <v>1</v>
      </c>
      <c r="F495" s="0" t="n">
        <v>1</v>
      </c>
      <c r="G495" s="0" t="n">
        <v>1</v>
      </c>
      <c r="H495" s="0" t="n">
        <v>2</v>
      </c>
      <c r="I495" s="0" t="inlineStr">
        <is>
          <t>042900</t>
        </is>
      </c>
      <c r="J495" s="0" t="inlineStr">
        <is>
          <t>ТСЭМ Московской обл., 042900, приказ Минстроя России №675/пр от 28.02.2017 № 264/пр</t>
        </is>
      </c>
      <c r="K49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95" s="0" t="n">
        <v>1368</v>
      </c>
      <c r="N495" s="0" t="n">
        <v>1011</v>
      </c>
      <c r="O495" s="0" t="inlineStr">
        <is>
          <t>маш.-ч</t>
        </is>
      </c>
      <c r="P495" s="0" t="inlineStr">
        <is>
          <t>маш.-ч</t>
        </is>
      </c>
      <c r="Q495" s="0" t="n">
        <v>1</v>
      </c>
      <c r="W495" s="0" t="n">
        <v>0</v>
      </c>
      <c r="X495" s="0" t="n">
        <v>1695838894</v>
      </c>
      <c r="Y495" s="0">
        <f>AT495</f>
        <v/>
      </c>
      <c r="AA495" s="0" t="n">
        <v>0</v>
      </c>
      <c r="AB495" s="0" t="n">
        <v>177.13</v>
      </c>
      <c r="AC495" s="0" t="n">
        <v>0</v>
      </c>
      <c r="AD495" s="0" t="n">
        <v>0</v>
      </c>
      <c r="AE495" s="0" t="n">
        <v>0</v>
      </c>
      <c r="AF495" s="0" t="n">
        <v>29.67</v>
      </c>
      <c r="AG495" s="0" t="n">
        <v>0</v>
      </c>
      <c r="AH495" s="0" t="n">
        <v>0</v>
      </c>
      <c r="AI495" s="0" t="n">
        <v>1</v>
      </c>
      <c r="AJ495" s="0" t="n">
        <v>5.97</v>
      </c>
      <c r="AK495" s="0" t="n">
        <v>52.25</v>
      </c>
      <c r="AL495" s="0" t="n">
        <v>1</v>
      </c>
      <c r="AM495" s="0" t="n">
        <v>2</v>
      </c>
      <c r="AN495" s="0" t="n">
        <v>0</v>
      </c>
      <c r="AO495" s="0" t="n">
        <v>1</v>
      </c>
      <c r="AP495" s="0" t="n">
        <v>0</v>
      </c>
      <c r="AQ495" s="0" t="n">
        <v>0</v>
      </c>
      <c r="AR495" s="0" t="n">
        <v>0</v>
      </c>
      <c r="AS495" s="0" t="inlineStr"/>
      <c r="AT495" s="0" t="n">
        <v>1.5</v>
      </c>
      <c r="AU495" s="0" t="inlineStr"/>
      <c r="AV495" s="0" t="n">
        <v>0</v>
      </c>
      <c r="AW495" s="0" t="n">
        <v>2</v>
      </c>
      <c r="AX495" s="0" t="n">
        <v>78848945</v>
      </c>
      <c r="AY495" s="0" t="n">
        <v>1</v>
      </c>
      <c r="AZ495" s="0" t="n">
        <v>0</v>
      </c>
      <c r="BA495" s="0" t="n">
        <v>485</v>
      </c>
      <c r="BB495" s="0" t="n">
        <v>0</v>
      </c>
      <c r="BC495" s="0" t="n">
        <v>0</v>
      </c>
      <c r="BD495" s="0" t="n">
        <v>0</v>
      </c>
      <c r="BE495" s="0" t="n">
        <v>0</v>
      </c>
      <c r="BF495" s="0" t="n">
        <v>0</v>
      </c>
      <c r="BG495" s="0" t="n">
        <v>0</v>
      </c>
      <c r="BH495" s="0" t="n">
        <v>0</v>
      </c>
      <c r="BI495" s="0" t="n">
        <v>0</v>
      </c>
      <c r="BJ495" s="0" t="n">
        <v>0</v>
      </c>
      <c r="BK495" s="0" t="n">
        <v>0</v>
      </c>
      <c r="BL495" s="0" t="n">
        <v>0</v>
      </c>
      <c r="BM495" s="0" t="n">
        <v>0</v>
      </c>
      <c r="BN495" s="0" t="n">
        <v>0</v>
      </c>
      <c r="BO495" s="0" t="n">
        <v>0</v>
      </c>
      <c r="BP495" s="0" t="n">
        <v>0</v>
      </c>
      <c r="BQ495" s="0" t="n">
        <v>0</v>
      </c>
      <c r="BR495" s="0" t="n">
        <v>0</v>
      </c>
      <c r="BS495" s="0" t="n">
        <v>0</v>
      </c>
      <c r="BT495" s="0" t="n">
        <v>0</v>
      </c>
      <c r="BU495" s="0" t="n">
        <v>0</v>
      </c>
      <c r="BV495" s="0" t="n">
        <v>0</v>
      </c>
      <c r="BW495" s="0" t="n">
        <v>0</v>
      </c>
      <c r="CV495" s="0" t="n">
        <v>0</v>
      </c>
      <c r="CW495" s="0">
        <f>ROUND(Y495*Source!I1257*DO495,7)</f>
        <v/>
      </c>
      <c r="CX495" s="0">
        <f>ROUND(Y495*Source!I1257,7)</f>
        <v/>
      </c>
      <c r="CY495" s="0">
        <f>AB495</f>
        <v/>
      </c>
      <c r="CZ495" s="0">
        <f>AF495</f>
        <v/>
      </c>
      <c r="DA495" s="0">
        <f>AJ495</f>
        <v/>
      </c>
      <c r="DB495" s="0">
        <f>ROUND(ROUND(AT495*CZ495,2),2)</f>
        <v/>
      </c>
      <c r="DC495" s="0">
        <f>ROUND(ROUND(AT495*AG495,2),2)</f>
        <v/>
      </c>
      <c r="DD495" s="0" t="inlineStr"/>
      <c r="DE495" s="0" t="inlineStr"/>
      <c r="DF495" s="0">
        <f>ROUND(ROUND(AE495,0)*CX495,0)</f>
        <v/>
      </c>
      <c r="DG495" s="0">
        <f>ROUND(ROUND(AF495*AJ495,0)*CX495,0)</f>
        <v/>
      </c>
      <c r="DH495" s="0">
        <f>ROUND(ROUND(AG495*AK495,0)*CX495,0)</f>
        <v/>
      </c>
      <c r="DI495" s="0">
        <f>ROUND(ROUND(AH495,0)*CX495,0)</f>
        <v/>
      </c>
      <c r="DJ495" s="0">
        <f>DG495</f>
        <v/>
      </c>
      <c r="DK495" s="0" t="n">
        <v>0</v>
      </c>
      <c r="DL495" s="0" t="inlineStr"/>
      <c r="DM495" s="0" t="n">
        <v>0</v>
      </c>
      <c r="DN495" s="0" t="inlineStr"/>
      <c r="DO495" s="0" t="n">
        <v>0</v>
      </c>
    </row>
    <row r="496">
      <c r="A496" s="0">
        <f>ROW(Source!A1257)</f>
        <v/>
      </c>
      <c r="B496" s="0" t="n">
        <v>78845955</v>
      </c>
      <c r="C496" s="0" t="n">
        <v>78848937</v>
      </c>
      <c r="D496" s="0" t="n">
        <v>29110398</v>
      </c>
      <c r="E496" s="0" t="n">
        <v>1</v>
      </c>
      <c r="F496" s="0" t="n">
        <v>1</v>
      </c>
      <c r="G496" s="0" t="n">
        <v>1</v>
      </c>
      <c r="H496" s="0" t="n">
        <v>3</v>
      </c>
      <c r="I496" s="0" t="inlineStr">
        <is>
          <t>101-0388</t>
        </is>
      </c>
      <c r="J496" s="0" t="inlineStr">
        <is>
          <t>ТССЦ Московской обл., 101-0388, приказ Минстроя России №675/пр от 28.02.2017 № 254/пр</t>
        </is>
      </c>
      <c r="K496" s="0" t="inlineStr">
        <is>
          <t>Краски масляные земляные марки МА-0115 мумия, сурик железный</t>
        </is>
      </c>
      <c r="L496" s="0" t="n">
        <v>1348</v>
      </c>
      <c r="N496" s="0" t="n">
        <v>1009</v>
      </c>
      <c r="O496" s="0" t="inlineStr">
        <is>
          <t>т</t>
        </is>
      </c>
      <c r="P496" s="0" t="inlineStr">
        <is>
          <t>т</t>
        </is>
      </c>
      <c r="Q496" s="0" t="n">
        <v>1000</v>
      </c>
      <c r="W496" s="0" t="n">
        <v>0</v>
      </c>
      <c r="X496" s="0" t="n">
        <v>1625292450</v>
      </c>
      <c r="Y496" s="0">
        <f>AT496</f>
        <v/>
      </c>
      <c r="AA496" s="0" t="n">
        <v>76804.47</v>
      </c>
      <c r="AB496" s="0" t="n">
        <v>0</v>
      </c>
      <c r="AC496" s="0" t="n">
        <v>0</v>
      </c>
      <c r="AD496" s="0" t="n">
        <v>0</v>
      </c>
      <c r="AE496" s="0" t="n">
        <v>15118.99</v>
      </c>
      <c r="AF496" s="0" t="n">
        <v>0</v>
      </c>
      <c r="AG496" s="0" t="n">
        <v>0</v>
      </c>
      <c r="AH496" s="0" t="n">
        <v>0</v>
      </c>
      <c r="AI496" s="0" t="n">
        <v>5.08</v>
      </c>
      <c r="AJ496" s="0" t="n">
        <v>1</v>
      </c>
      <c r="AK496" s="0" t="n">
        <v>1</v>
      </c>
      <c r="AL496" s="0" t="n">
        <v>1</v>
      </c>
      <c r="AM496" s="0" t="n">
        <v>2</v>
      </c>
      <c r="AN496" s="0" t="n">
        <v>0</v>
      </c>
      <c r="AO496" s="0" t="n">
        <v>1</v>
      </c>
      <c r="AP496" s="0" t="n">
        <v>0</v>
      </c>
      <c r="AQ496" s="0" t="n">
        <v>0</v>
      </c>
      <c r="AR496" s="0" t="n">
        <v>0</v>
      </c>
      <c r="AS496" s="0" t="inlineStr"/>
      <c r="AT496" s="0" t="n">
        <v>5e-05</v>
      </c>
      <c r="AU496" s="0" t="inlineStr"/>
      <c r="AV496" s="0" t="n">
        <v>0</v>
      </c>
      <c r="AW496" s="0" t="n">
        <v>2</v>
      </c>
      <c r="AX496" s="0" t="n">
        <v>78848946</v>
      </c>
      <c r="AY496" s="0" t="n">
        <v>1</v>
      </c>
      <c r="AZ496" s="0" t="n">
        <v>0</v>
      </c>
      <c r="BA496" s="0" t="n">
        <v>486</v>
      </c>
      <c r="BB496" s="0" t="n">
        <v>0</v>
      </c>
      <c r="BC496" s="0" t="n">
        <v>0</v>
      </c>
      <c r="BD496" s="0" t="n">
        <v>0</v>
      </c>
      <c r="BE496" s="0" t="n">
        <v>0</v>
      </c>
      <c r="BF496" s="0" t="n">
        <v>0</v>
      </c>
      <c r="BG496" s="0" t="n">
        <v>0</v>
      </c>
      <c r="BH496" s="0" t="n">
        <v>0</v>
      </c>
      <c r="BI496" s="0" t="n">
        <v>0</v>
      </c>
      <c r="BJ496" s="0" t="n">
        <v>0</v>
      </c>
      <c r="BK496" s="0" t="n">
        <v>0</v>
      </c>
      <c r="BL496" s="0" t="n">
        <v>0</v>
      </c>
      <c r="BM496" s="0" t="n">
        <v>0</v>
      </c>
      <c r="BN496" s="0" t="n">
        <v>0</v>
      </c>
      <c r="BO496" s="0" t="n">
        <v>0</v>
      </c>
      <c r="BP496" s="0" t="n">
        <v>0</v>
      </c>
      <c r="BQ496" s="0" t="n">
        <v>0</v>
      </c>
      <c r="BR496" s="0" t="n">
        <v>0</v>
      </c>
      <c r="BS496" s="0" t="n">
        <v>0</v>
      </c>
      <c r="BT496" s="0" t="n">
        <v>0</v>
      </c>
      <c r="BU496" s="0" t="n">
        <v>0</v>
      </c>
      <c r="BV496" s="0" t="n">
        <v>0</v>
      </c>
      <c r="BW496" s="0" t="n">
        <v>0</v>
      </c>
      <c r="CV496" s="0" t="n">
        <v>0</v>
      </c>
      <c r="CW496" s="0" t="n">
        <v>0</v>
      </c>
      <c r="CX496" s="0">
        <f>ROUND(Y496*Source!I1257,7)</f>
        <v/>
      </c>
      <c r="CY496" s="0">
        <f>AA496</f>
        <v/>
      </c>
      <c r="CZ496" s="0">
        <f>AE496</f>
        <v/>
      </c>
      <c r="DA496" s="0">
        <f>AI496</f>
        <v/>
      </c>
      <c r="DB496" s="0">
        <f>ROUND(ROUND(AT496*CZ496,2),2)</f>
        <v/>
      </c>
      <c r="DC496" s="0">
        <f>ROUND(ROUND(AT496*AG496,2),2)</f>
        <v/>
      </c>
      <c r="DD496" s="0" t="inlineStr"/>
      <c r="DE496" s="0" t="inlineStr"/>
      <c r="DF496" s="0">
        <f>ROUND(ROUND(AE496*AI496,0)*CX496,0)</f>
        <v/>
      </c>
      <c r="DG496" s="0">
        <f>ROUND(ROUND(AF496,0)*CX496,0)</f>
        <v/>
      </c>
      <c r="DH496" s="0">
        <f>ROUND(ROUND(AG496,0)*CX496,0)</f>
        <v/>
      </c>
      <c r="DI496" s="0">
        <f>ROUND(ROUND(AH496,0)*CX496,0)</f>
        <v/>
      </c>
      <c r="DJ496" s="0">
        <f>DF496</f>
        <v/>
      </c>
      <c r="DK496" s="0" t="n">
        <v>0</v>
      </c>
      <c r="DL496" s="0" t="inlineStr"/>
      <c r="DM496" s="0" t="n">
        <v>0</v>
      </c>
      <c r="DN496" s="0" t="inlineStr"/>
      <c r="DO496" s="0" t="n">
        <v>0</v>
      </c>
    </row>
    <row r="497">
      <c r="A497" s="0">
        <f>ROW(Source!A1257)</f>
        <v/>
      </c>
      <c r="B497" s="0" t="n">
        <v>78845955</v>
      </c>
      <c r="C497" s="0" t="n">
        <v>78848937</v>
      </c>
      <c r="D497" s="0" t="n">
        <v>29110573</v>
      </c>
      <c r="E497" s="0" t="n">
        <v>1</v>
      </c>
      <c r="F497" s="0" t="n">
        <v>1</v>
      </c>
      <c r="G497" s="0" t="n">
        <v>1</v>
      </c>
      <c r="H497" s="0" t="n">
        <v>3</v>
      </c>
      <c r="I497" s="0" t="inlineStr">
        <is>
          <t>101-0628</t>
        </is>
      </c>
      <c r="J497" s="0" t="inlineStr">
        <is>
          <t>ТССЦ Московской обл., 101-0628, приказ Минстроя России №675/пр от 28.02.2017 № 254/пр</t>
        </is>
      </c>
      <c r="K497" s="0" t="inlineStr">
        <is>
          <t>Олифа комбинированная, марки К-3</t>
        </is>
      </c>
      <c r="L497" s="0" t="n">
        <v>1348</v>
      </c>
      <c r="N497" s="0" t="n">
        <v>1009</v>
      </c>
      <c r="O497" s="0" t="inlineStr">
        <is>
          <t>т</t>
        </is>
      </c>
      <c r="P497" s="0" t="inlineStr">
        <is>
          <t>т</t>
        </is>
      </c>
      <c r="Q497" s="0" t="n">
        <v>1000</v>
      </c>
      <c r="W497" s="0" t="n">
        <v>0</v>
      </c>
      <c r="X497" s="0" t="n">
        <v>24062879</v>
      </c>
      <c r="Y497" s="0">
        <f>AT497</f>
        <v/>
      </c>
      <c r="AA497" s="0" t="n">
        <v>87631.5</v>
      </c>
      <c r="AB497" s="0" t="n">
        <v>0</v>
      </c>
      <c r="AC497" s="0" t="n">
        <v>0</v>
      </c>
      <c r="AD497" s="0" t="n">
        <v>0</v>
      </c>
      <c r="AE497" s="0" t="n">
        <v>16950</v>
      </c>
      <c r="AF497" s="0" t="n">
        <v>0</v>
      </c>
      <c r="AG497" s="0" t="n">
        <v>0</v>
      </c>
      <c r="AH497" s="0" t="n">
        <v>0</v>
      </c>
      <c r="AI497" s="0" t="n">
        <v>5.17</v>
      </c>
      <c r="AJ497" s="0" t="n">
        <v>1</v>
      </c>
      <c r="AK497" s="0" t="n">
        <v>1</v>
      </c>
      <c r="AL497" s="0" t="n">
        <v>1</v>
      </c>
      <c r="AM497" s="0" t="n">
        <v>2</v>
      </c>
      <c r="AN497" s="0" t="n">
        <v>0</v>
      </c>
      <c r="AO497" s="0" t="n">
        <v>1</v>
      </c>
      <c r="AP497" s="0" t="n">
        <v>0</v>
      </c>
      <c r="AQ497" s="0" t="n">
        <v>0</v>
      </c>
      <c r="AR497" s="0" t="n">
        <v>0</v>
      </c>
      <c r="AS497" s="0" t="inlineStr"/>
      <c r="AT497" s="0" t="n">
        <v>2e-05</v>
      </c>
      <c r="AU497" s="0" t="inlineStr"/>
      <c r="AV497" s="0" t="n">
        <v>0</v>
      </c>
      <c r="AW497" s="0" t="n">
        <v>2</v>
      </c>
      <c r="AX497" s="0" t="n">
        <v>78848947</v>
      </c>
      <c r="AY497" s="0" t="n">
        <v>1</v>
      </c>
      <c r="AZ497" s="0" t="n">
        <v>0</v>
      </c>
      <c r="BA497" s="0" t="n">
        <v>487</v>
      </c>
      <c r="BB497" s="0" t="n">
        <v>0</v>
      </c>
      <c r="BC497" s="0" t="n">
        <v>0</v>
      </c>
      <c r="BD497" s="0" t="n">
        <v>0</v>
      </c>
      <c r="BE497" s="0" t="n">
        <v>0</v>
      </c>
      <c r="BF497" s="0" t="n">
        <v>0</v>
      </c>
      <c r="BG497" s="0" t="n">
        <v>0</v>
      </c>
      <c r="BH497" s="0" t="n">
        <v>0</v>
      </c>
      <c r="BI497" s="0" t="n">
        <v>0</v>
      </c>
      <c r="BJ497" s="0" t="n">
        <v>0</v>
      </c>
      <c r="BK497" s="0" t="n">
        <v>0</v>
      </c>
      <c r="BL497" s="0" t="n">
        <v>0</v>
      </c>
      <c r="BM497" s="0" t="n">
        <v>0</v>
      </c>
      <c r="BN497" s="0" t="n">
        <v>0</v>
      </c>
      <c r="BO497" s="0" t="n">
        <v>0</v>
      </c>
      <c r="BP497" s="0" t="n">
        <v>0</v>
      </c>
      <c r="BQ497" s="0" t="n">
        <v>0</v>
      </c>
      <c r="BR497" s="0" t="n">
        <v>0</v>
      </c>
      <c r="BS497" s="0" t="n">
        <v>0</v>
      </c>
      <c r="BT497" s="0" t="n">
        <v>0</v>
      </c>
      <c r="BU497" s="0" t="n">
        <v>0</v>
      </c>
      <c r="BV497" s="0" t="n">
        <v>0</v>
      </c>
      <c r="BW497" s="0" t="n">
        <v>0</v>
      </c>
      <c r="CV497" s="0" t="n">
        <v>0</v>
      </c>
      <c r="CW497" s="0" t="n">
        <v>0</v>
      </c>
      <c r="CX497" s="0">
        <f>ROUND(Y497*Source!I1257,7)</f>
        <v/>
      </c>
      <c r="CY497" s="0">
        <f>AA497</f>
        <v/>
      </c>
      <c r="CZ497" s="0">
        <f>AE497</f>
        <v/>
      </c>
      <c r="DA497" s="0">
        <f>AI497</f>
        <v/>
      </c>
      <c r="DB497" s="0">
        <f>ROUND(ROUND(AT497*CZ497,2),2)</f>
        <v/>
      </c>
      <c r="DC497" s="0">
        <f>ROUND(ROUND(AT497*AG497,2),2)</f>
        <v/>
      </c>
      <c r="DD497" s="0" t="inlineStr"/>
      <c r="DE497" s="0" t="inlineStr"/>
      <c r="DF497" s="0">
        <f>ROUND(ROUND(AE497*AI497,0)*CX497,0)</f>
        <v/>
      </c>
      <c r="DG497" s="0">
        <f>ROUND(ROUND(AF497,0)*CX497,0)</f>
        <v/>
      </c>
      <c r="DH497" s="0">
        <f>ROUND(ROUND(AG497,0)*CX497,0)</f>
        <v/>
      </c>
      <c r="DI497" s="0">
        <f>ROUND(ROUND(AH497,0)*CX497,0)</f>
        <v/>
      </c>
      <c r="DJ497" s="0">
        <f>DF497</f>
        <v/>
      </c>
      <c r="DK497" s="0" t="n">
        <v>0</v>
      </c>
      <c r="DL497" s="0" t="inlineStr"/>
      <c r="DM497" s="0" t="n">
        <v>0</v>
      </c>
      <c r="DN497" s="0" t="inlineStr"/>
      <c r="DO497" s="0" t="n">
        <v>0</v>
      </c>
    </row>
    <row r="498">
      <c r="A498" s="0">
        <f>ROW(Source!A1257)</f>
        <v/>
      </c>
      <c r="B498" s="0" t="n">
        <v>78845955</v>
      </c>
      <c r="C498" s="0" t="n">
        <v>78848937</v>
      </c>
      <c r="D498" s="0" t="n">
        <v>29107963</v>
      </c>
      <c r="E498" s="0" t="n">
        <v>1</v>
      </c>
      <c r="F498" s="0" t="n">
        <v>1</v>
      </c>
      <c r="G498" s="0" t="n">
        <v>1</v>
      </c>
      <c r="H498" s="0" t="n">
        <v>3</v>
      </c>
      <c r="I498" s="0" t="inlineStr">
        <is>
          <t>101-1669</t>
        </is>
      </c>
      <c r="J498" s="0" t="inlineStr">
        <is>
          <t>ТССЦ Московской обл., 101-1669, приказ Минстроя России №675/пр от 28.02.2017 № 254/пр</t>
        </is>
      </c>
      <c r="K498" s="0" t="inlineStr">
        <is>
          <t>Очес льняной</t>
        </is>
      </c>
      <c r="L498" s="0" t="n">
        <v>1346</v>
      </c>
      <c r="N498" s="0" t="n">
        <v>1009</v>
      </c>
      <c r="O498" s="0" t="inlineStr">
        <is>
          <t>кг</t>
        </is>
      </c>
      <c r="P498" s="0" t="inlineStr">
        <is>
          <t>кг</t>
        </is>
      </c>
      <c r="Q498" s="0" t="n">
        <v>1</v>
      </c>
      <c r="W498" s="0" t="n">
        <v>0</v>
      </c>
      <c r="X498" s="0" t="n">
        <v>-2113933962</v>
      </c>
      <c r="Y498" s="0">
        <f>AT498</f>
        <v/>
      </c>
      <c r="AA498" s="0" t="n">
        <v>590.67</v>
      </c>
      <c r="AB498" s="0" t="n">
        <v>0</v>
      </c>
      <c r="AC498" s="0" t="n">
        <v>0</v>
      </c>
      <c r="AD498" s="0" t="n">
        <v>0</v>
      </c>
      <c r="AE498" s="0" t="n">
        <v>37.29</v>
      </c>
      <c r="AF498" s="0" t="n">
        <v>0</v>
      </c>
      <c r="AG498" s="0" t="n">
        <v>0</v>
      </c>
      <c r="AH498" s="0" t="n">
        <v>0</v>
      </c>
      <c r="AI498" s="0" t="n">
        <v>15.84</v>
      </c>
      <c r="AJ498" s="0" t="n">
        <v>1</v>
      </c>
      <c r="AK498" s="0" t="n">
        <v>1</v>
      </c>
      <c r="AL498" s="0" t="n">
        <v>1</v>
      </c>
      <c r="AM498" s="0" t="n">
        <v>2</v>
      </c>
      <c r="AN498" s="0" t="n">
        <v>0</v>
      </c>
      <c r="AO498" s="0" t="n">
        <v>1</v>
      </c>
      <c r="AP498" s="0" t="n">
        <v>0</v>
      </c>
      <c r="AQ498" s="0" t="n">
        <v>0</v>
      </c>
      <c r="AR498" s="0" t="n">
        <v>0</v>
      </c>
      <c r="AS498" s="0" t="inlineStr"/>
      <c r="AT498" s="0" t="n">
        <v>0.02</v>
      </c>
      <c r="AU498" s="0" t="inlineStr"/>
      <c r="AV498" s="0" t="n">
        <v>0</v>
      </c>
      <c r="AW498" s="0" t="n">
        <v>2</v>
      </c>
      <c r="AX498" s="0" t="n">
        <v>78848948</v>
      </c>
      <c r="AY498" s="0" t="n">
        <v>1</v>
      </c>
      <c r="AZ498" s="0" t="n">
        <v>0</v>
      </c>
      <c r="BA498" s="0" t="n">
        <v>488</v>
      </c>
      <c r="BB498" s="0" t="n">
        <v>0</v>
      </c>
      <c r="BC498" s="0" t="n">
        <v>0</v>
      </c>
      <c r="BD498" s="0" t="n">
        <v>0</v>
      </c>
      <c r="BE498" s="0" t="n">
        <v>0</v>
      </c>
      <c r="BF498" s="0" t="n">
        <v>0</v>
      </c>
      <c r="BG498" s="0" t="n">
        <v>0</v>
      </c>
      <c r="BH498" s="0" t="n">
        <v>0</v>
      </c>
      <c r="BI498" s="0" t="n">
        <v>0</v>
      </c>
      <c r="BJ498" s="0" t="n">
        <v>0</v>
      </c>
      <c r="BK498" s="0" t="n">
        <v>0</v>
      </c>
      <c r="BL498" s="0" t="n">
        <v>0</v>
      </c>
      <c r="BM498" s="0" t="n">
        <v>0</v>
      </c>
      <c r="BN498" s="0" t="n">
        <v>0</v>
      </c>
      <c r="BO498" s="0" t="n">
        <v>0</v>
      </c>
      <c r="BP498" s="0" t="n">
        <v>0</v>
      </c>
      <c r="BQ498" s="0" t="n">
        <v>0</v>
      </c>
      <c r="BR498" s="0" t="n">
        <v>0</v>
      </c>
      <c r="BS498" s="0" t="n">
        <v>0</v>
      </c>
      <c r="BT498" s="0" t="n">
        <v>0</v>
      </c>
      <c r="BU498" s="0" t="n">
        <v>0</v>
      </c>
      <c r="BV498" s="0" t="n">
        <v>0</v>
      </c>
      <c r="BW498" s="0" t="n">
        <v>0</v>
      </c>
      <c r="CV498" s="0" t="n">
        <v>0</v>
      </c>
      <c r="CW498" s="0" t="n">
        <v>0</v>
      </c>
      <c r="CX498" s="0">
        <f>ROUND(Y498*Source!I1257,7)</f>
        <v/>
      </c>
      <c r="CY498" s="0">
        <f>AA498</f>
        <v/>
      </c>
      <c r="CZ498" s="0">
        <f>AE498</f>
        <v/>
      </c>
      <c r="DA498" s="0">
        <f>AI498</f>
        <v/>
      </c>
      <c r="DB498" s="0">
        <f>ROUND(ROUND(AT498*CZ498,2),2)</f>
        <v/>
      </c>
      <c r="DC498" s="0">
        <f>ROUND(ROUND(AT498*AG498,2),2)</f>
        <v/>
      </c>
      <c r="DD498" s="0" t="inlineStr"/>
      <c r="DE498" s="0" t="inlineStr"/>
      <c r="DF498" s="0">
        <f>ROUND(ROUND(AE498*AI498,0)*CX498,0)</f>
        <v/>
      </c>
      <c r="DG498" s="0">
        <f>ROUND(ROUND(AF498,0)*CX498,0)</f>
        <v/>
      </c>
      <c r="DH498" s="0">
        <f>ROUND(ROUND(AG498,0)*CX498,0)</f>
        <v/>
      </c>
      <c r="DI498" s="0">
        <f>ROUND(ROUND(AH498,0)*CX498,0)</f>
        <v/>
      </c>
      <c r="DJ498" s="0">
        <f>DF498</f>
        <v/>
      </c>
      <c r="DK498" s="0" t="n">
        <v>0</v>
      </c>
      <c r="DL498" s="0" t="inlineStr"/>
      <c r="DM498" s="0" t="n">
        <v>0</v>
      </c>
      <c r="DN498" s="0" t="inlineStr"/>
      <c r="DO498" s="0" t="n">
        <v>0</v>
      </c>
    </row>
    <row r="499">
      <c r="A499" s="0">
        <f>ROW(Source!A1257)</f>
        <v/>
      </c>
      <c r="B499" s="0" t="n">
        <v>78845955</v>
      </c>
      <c r="C499" s="0" t="n">
        <v>78848937</v>
      </c>
      <c r="D499" s="0" t="n">
        <v>29150040</v>
      </c>
      <c r="E499" s="0" t="n">
        <v>1</v>
      </c>
      <c r="F499" s="0" t="n">
        <v>1</v>
      </c>
      <c r="G499" s="0" t="n">
        <v>1</v>
      </c>
      <c r="H499" s="0" t="n">
        <v>3</v>
      </c>
      <c r="I499" s="0" t="inlineStr">
        <is>
          <t>411-0001</t>
        </is>
      </c>
      <c r="J499" s="0" t="inlineStr">
        <is>
          <t>ТССЦ Московской обл., 411-0001, приказ Минстроя России №675/пр от 28.02.2017 № 257/пр</t>
        </is>
      </c>
      <c r="K499" s="0" t="inlineStr">
        <is>
          <t>Вода</t>
        </is>
      </c>
      <c r="L499" s="0" t="n">
        <v>1339</v>
      </c>
      <c r="N499" s="0" t="n">
        <v>1007</v>
      </c>
      <c r="O499" s="0" t="inlineStr">
        <is>
          <t>м3</t>
        </is>
      </c>
      <c r="P499" s="0" t="inlineStr">
        <is>
          <t>м3</t>
        </is>
      </c>
      <c r="Q499" s="0" t="n">
        <v>1</v>
      </c>
      <c r="W499" s="0" t="n">
        <v>0</v>
      </c>
      <c r="X499" s="0" t="n">
        <v>619799737</v>
      </c>
      <c r="Y499" s="0">
        <f>AT499</f>
        <v/>
      </c>
      <c r="AA499" s="0" t="n">
        <v>31.28</v>
      </c>
      <c r="AB499" s="0" t="n">
        <v>0</v>
      </c>
      <c r="AC499" s="0" t="n">
        <v>0</v>
      </c>
      <c r="AD499" s="0" t="n">
        <v>0</v>
      </c>
      <c r="AE499" s="0" t="n">
        <v>2.44</v>
      </c>
      <c r="AF499" s="0" t="n">
        <v>0</v>
      </c>
      <c r="AG499" s="0" t="n">
        <v>0</v>
      </c>
      <c r="AH499" s="0" t="n">
        <v>0</v>
      </c>
      <c r="AI499" s="0" t="n">
        <v>12.82</v>
      </c>
      <c r="AJ499" s="0" t="n">
        <v>1</v>
      </c>
      <c r="AK499" s="0" t="n">
        <v>1</v>
      </c>
      <c r="AL499" s="0" t="n">
        <v>1</v>
      </c>
      <c r="AM499" s="0" t="n">
        <v>2</v>
      </c>
      <c r="AN499" s="0" t="n">
        <v>0</v>
      </c>
      <c r="AO499" s="0" t="n">
        <v>1</v>
      </c>
      <c r="AP499" s="0" t="n">
        <v>0</v>
      </c>
      <c r="AQ499" s="0" t="n">
        <v>0</v>
      </c>
      <c r="AR499" s="0" t="n">
        <v>0</v>
      </c>
      <c r="AS499" s="0" t="inlineStr"/>
      <c r="AT499" s="0" t="n">
        <v>1</v>
      </c>
      <c r="AU499" s="0" t="inlineStr"/>
      <c r="AV499" s="0" t="n">
        <v>0</v>
      </c>
      <c r="AW499" s="0" t="n">
        <v>2</v>
      </c>
      <c r="AX499" s="0" t="n">
        <v>78848949</v>
      </c>
      <c r="AY499" s="0" t="n">
        <v>1</v>
      </c>
      <c r="AZ499" s="0" t="n">
        <v>0</v>
      </c>
      <c r="BA499" s="0" t="n">
        <v>489</v>
      </c>
      <c r="BB499" s="0" t="n">
        <v>0</v>
      </c>
      <c r="BC499" s="0" t="n">
        <v>0</v>
      </c>
      <c r="BD499" s="0" t="n">
        <v>0</v>
      </c>
      <c r="BE499" s="0" t="n">
        <v>0</v>
      </c>
      <c r="BF499" s="0" t="n">
        <v>0</v>
      </c>
      <c r="BG499" s="0" t="n">
        <v>0</v>
      </c>
      <c r="BH499" s="0" t="n">
        <v>0</v>
      </c>
      <c r="BI499" s="0" t="n">
        <v>0</v>
      </c>
      <c r="BJ499" s="0" t="n">
        <v>0</v>
      </c>
      <c r="BK499" s="0" t="n">
        <v>0</v>
      </c>
      <c r="BL499" s="0" t="n">
        <v>0</v>
      </c>
      <c r="BM499" s="0" t="n">
        <v>0</v>
      </c>
      <c r="BN499" s="0" t="n">
        <v>0</v>
      </c>
      <c r="BO499" s="0" t="n">
        <v>0</v>
      </c>
      <c r="BP499" s="0" t="n">
        <v>0</v>
      </c>
      <c r="BQ499" s="0" t="n">
        <v>0</v>
      </c>
      <c r="BR499" s="0" t="n">
        <v>0</v>
      </c>
      <c r="BS499" s="0" t="n">
        <v>0</v>
      </c>
      <c r="BT499" s="0" t="n">
        <v>0</v>
      </c>
      <c r="BU499" s="0" t="n">
        <v>0</v>
      </c>
      <c r="BV499" s="0" t="n">
        <v>0</v>
      </c>
      <c r="BW499" s="0" t="n">
        <v>0</v>
      </c>
      <c r="CV499" s="0" t="n">
        <v>0</v>
      </c>
      <c r="CW499" s="0" t="n">
        <v>0</v>
      </c>
      <c r="CX499" s="0">
        <f>ROUND(Y499*Source!I1257,7)</f>
        <v/>
      </c>
      <c r="CY499" s="0">
        <f>AA499</f>
        <v/>
      </c>
      <c r="CZ499" s="0">
        <f>AE499</f>
        <v/>
      </c>
      <c r="DA499" s="0">
        <f>AI499</f>
        <v/>
      </c>
      <c r="DB499" s="0">
        <f>ROUND(ROUND(AT499*CZ499,2),2)</f>
        <v/>
      </c>
      <c r="DC499" s="0">
        <f>ROUND(ROUND(AT499*AG499,2),2)</f>
        <v/>
      </c>
      <c r="DD499" s="0" t="inlineStr"/>
      <c r="DE499" s="0" t="inlineStr"/>
      <c r="DF499" s="0">
        <f>ROUND(ROUND(AE499*AI499,0)*CX499,0)</f>
        <v/>
      </c>
      <c r="DG499" s="0">
        <f>ROUND(ROUND(AF499,0)*CX499,0)</f>
        <v/>
      </c>
      <c r="DH499" s="0">
        <f>ROUND(ROUND(AG499,0)*CX499,0)</f>
        <v/>
      </c>
      <c r="DI499" s="0">
        <f>ROUND(ROUND(AH499,0)*CX499,0)</f>
        <v/>
      </c>
      <c r="DJ499" s="0">
        <f>DF499</f>
        <v/>
      </c>
      <c r="DK499" s="0" t="n">
        <v>0</v>
      </c>
      <c r="DL499" s="0" t="inlineStr"/>
      <c r="DM499" s="0" t="n">
        <v>0</v>
      </c>
      <c r="DN499" s="0" t="inlineStr"/>
      <c r="DO499" s="0" t="n">
        <v>0</v>
      </c>
    </row>
    <row r="500">
      <c r="A500" s="0">
        <f>ROW(Source!A1296)</f>
        <v/>
      </c>
      <c r="B500" s="0" t="n">
        <v>78845955</v>
      </c>
      <c r="C500" s="0" t="n">
        <v>78850524</v>
      </c>
      <c r="D500" s="0" t="n">
        <v>18408291</v>
      </c>
      <c r="E500" s="0" t="n">
        <v>1</v>
      </c>
      <c r="F500" s="0" t="n">
        <v>1</v>
      </c>
      <c r="G500" s="0" t="n">
        <v>1</v>
      </c>
      <c r="H500" s="0" t="n">
        <v>1</v>
      </c>
      <c r="I500" s="0" t="inlineStr">
        <is>
          <t>1-1025-90</t>
        </is>
      </c>
      <c r="J500" s="0" t="inlineStr"/>
      <c r="K500" s="0" t="inlineStr">
        <is>
          <t>Рабочий строитель среднего разряда 2,5</t>
        </is>
      </c>
      <c r="L500" s="0" t="n">
        <v>1369</v>
      </c>
      <c r="N500" s="0" t="n">
        <v>1013</v>
      </c>
      <c r="O500" s="0" t="inlineStr">
        <is>
          <t>чел.-ч</t>
        </is>
      </c>
      <c r="P500" s="0" t="inlineStr">
        <is>
          <t>чел.-ч</t>
        </is>
      </c>
      <c r="Q500" s="0" t="n">
        <v>1</v>
      </c>
      <c r="W500" s="0" t="n">
        <v>0</v>
      </c>
      <c r="X500" s="0" t="n">
        <v>1933892413</v>
      </c>
      <c r="Y500" s="0">
        <f>AT500</f>
        <v/>
      </c>
      <c r="AA500" s="0" t="n">
        <v>0</v>
      </c>
      <c r="AB500" s="0" t="n">
        <v>0</v>
      </c>
      <c r="AC500" s="0" t="n">
        <v>0</v>
      </c>
      <c r="AD500" s="0" t="n">
        <v>8.17</v>
      </c>
      <c r="AE500" s="0" t="n">
        <v>0</v>
      </c>
      <c r="AF500" s="0" t="n">
        <v>0</v>
      </c>
      <c r="AG500" s="0" t="n">
        <v>0</v>
      </c>
      <c r="AH500" s="0" t="n">
        <v>8.17</v>
      </c>
      <c r="AI500" s="0" t="n">
        <v>1</v>
      </c>
      <c r="AJ500" s="0" t="n">
        <v>1</v>
      </c>
      <c r="AK500" s="0" t="n">
        <v>1</v>
      </c>
      <c r="AL500" s="0" t="n">
        <v>1</v>
      </c>
      <c r="AM500" s="0" t="n">
        <v>-2</v>
      </c>
      <c r="AN500" s="0" t="n">
        <v>0</v>
      </c>
      <c r="AO500" s="0" t="n">
        <v>1</v>
      </c>
      <c r="AP500" s="0" t="n">
        <v>1</v>
      </c>
      <c r="AQ500" s="0" t="n">
        <v>0</v>
      </c>
      <c r="AR500" s="0" t="n">
        <v>0</v>
      </c>
      <c r="AS500" s="0" t="inlineStr"/>
      <c r="AT500" s="0" t="n">
        <v>32.2</v>
      </c>
      <c r="AU500" s="0" t="inlineStr"/>
      <c r="AV500" s="0" t="n">
        <v>1</v>
      </c>
      <c r="AW500" s="0" t="n">
        <v>2</v>
      </c>
      <c r="AX500" s="0" t="n">
        <v>78850531</v>
      </c>
      <c r="AY500" s="0" t="n">
        <v>1</v>
      </c>
      <c r="AZ500" s="0" t="n">
        <v>0</v>
      </c>
      <c r="BA500" s="0" t="n">
        <v>490</v>
      </c>
      <c r="BB500" s="0" t="n">
        <v>0</v>
      </c>
      <c r="BC500" s="0" t="n">
        <v>0</v>
      </c>
      <c r="BD500" s="0" t="n">
        <v>0</v>
      </c>
      <c r="BE500" s="0" t="n">
        <v>0</v>
      </c>
      <c r="BF500" s="0" t="n">
        <v>0</v>
      </c>
      <c r="BG500" s="0" t="n">
        <v>0</v>
      </c>
      <c r="BH500" s="0" t="n">
        <v>0</v>
      </c>
      <c r="BI500" s="0" t="n">
        <v>0</v>
      </c>
      <c r="BJ500" s="0" t="n">
        <v>0</v>
      </c>
      <c r="BK500" s="0" t="n">
        <v>0</v>
      </c>
      <c r="BL500" s="0" t="n">
        <v>0</v>
      </c>
      <c r="BM500" s="0" t="n">
        <v>0</v>
      </c>
      <c r="BN500" s="0" t="n">
        <v>0</v>
      </c>
      <c r="BO500" s="0" t="n">
        <v>0</v>
      </c>
      <c r="BP500" s="0" t="n">
        <v>0</v>
      </c>
      <c r="BQ500" s="0" t="n">
        <v>0</v>
      </c>
      <c r="BR500" s="0" t="n">
        <v>0</v>
      </c>
      <c r="BS500" s="0" t="n">
        <v>0</v>
      </c>
      <c r="BT500" s="0" t="n">
        <v>0</v>
      </c>
      <c r="BU500" s="0" t="n">
        <v>0</v>
      </c>
      <c r="BV500" s="0" t="n">
        <v>0</v>
      </c>
      <c r="BW500" s="0" t="n">
        <v>0</v>
      </c>
      <c r="CU500" s="0">
        <f>ROUND(AT500*Source!I1296*AH500*AL500,0)</f>
        <v/>
      </c>
      <c r="CV500" s="0">
        <f>ROUND(Y500*Source!I1296,7)</f>
        <v/>
      </c>
      <c r="CW500" s="0" t="n">
        <v>0</v>
      </c>
      <c r="CX500" s="0">
        <f>ROUND(Y500*Source!I1296,7)</f>
        <v/>
      </c>
      <c r="CY500" s="0">
        <f>AD500</f>
        <v/>
      </c>
      <c r="CZ500" s="0">
        <f>AH500</f>
        <v/>
      </c>
      <c r="DA500" s="0">
        <f>AL500</f>
        <v/>
      </c>
      <c r="DB500" s="0">
        <f>ROUND(ROUND(AT500*CZ500,2),2)</f>
        <v/>
      </c>
      <c r="DC500" s="0">
        <f>ROUND(ROUND(AT500*AG500,2),2)</f>
        <v/>
      </c>
      <c r="DD500" s="0" t="inlineStr"/>
      <c r="DE500" s="0" t="inlineStr"/>
      <c r="DF500" s="0">
        <f>ROUND(ROUND(AE500,0)*CX500,0)</f>
        <v/>
      </c>
      <c r="DG500" s="0">
        <f>ROUND(ROUND(AF500,0)*CX500,0)</f>
        <v/>
      </c>
      <c r="DH500" s="0">
        <f>ROUND(ROUND(AG500,0)*CX500,0)</f>
        <v/>
      </c>
      <c r="DI500" s="0">
        <f>ROUND(ROUND(AH500,0)*CX500,0)</f>
        <v/>
      </c>
      <c r="DJ500" s="0">
        <f>DI500</f>
        <v/>
      </c>
      <c r="DK500" s="0" t="n">
        <v>0</v>
      </c>
      <c r="DL500" s="0" t="inlineStr"/>
      <c r="DM500" s="0" t="n">
        <v>0</v>
      </c>
      <c r="DN500" s="0" t="inlineStr"/>
      <c r="DO500" s="0" t="n">
        <v>0</v>
      </c>
    </row>
    <row r="501">
      <c r="A501" s="0">
        <f>ROW(Source!A1296)</f>
        <v/>
      </c>
      <c r="B501" s="0" t="n">
        <v>78845955</v>
      </c>
      <c r="C501" s="0" t="n">
        <v>78850524</v>
      </c>
      <c r="D501" s="0" t="n">
        <v>29174913</v>
      </c>
      <c r="E501" s="0" t="n">
        <v>1</v>
      </c>
      <c r="F501" s="0" t="n">
        <v>1</v>
      </c>
      <c r="G501" s="0" t="n">
        <v>1</v>
      </c>
      <c r="H501" s="0" t="n">
        <v>2</v>
      </c>
      <c r="I501" s="0" t="inlineStr">
        <is>
          <t>400001</t>
        </is>
      </c>
      <c r="J501" s="0" t="inlineStr">
        <is>
          <t>ТСЭМ Московской обл., 400001, приказ Минстроя России №675/пр от 28.02.2017 № 264/пр</t>
        </is>
      </c>
      <c r="K501" s="0" t="inlineStr">
        <is>
          <t>Автомобили бортовые, грузоподъемность до 5 т</t>
        </is>
      </c>
      <c r="L501" s="0" t="n">
        <v>1368</v>
      </c>
      <c r="N501" s="0" t="n">
        <v>1011</v>
      </c>
      <c r="O501" s="0" t="inlineStr">
        <is>
          <t>маш.-ч</t>
        </is>
      </c>
      <c r="P501" s="0" t="inlineStr">
        <is>
          <t>маш.-ч</t>
        </is>
      </c>
      <c r="Q501" s="0" t="n">
        <v>1</v>
      </c>
      <c r="W501" s="0" t="n">
        <v>0</v>
      </c>
      <c r="X501" s="0" t="n">
        <v>1230759911</v>
      </c>
      <c r="Y501" s="0">
        <f>AT501</f>
        <v/>
      </c>
      <c r="AA501" s="0" t="n">
        <v>0</v>
      </c>
      <c r="AB501" s="0" t="n">
        <v>2177.51</v>
      </c>
      <c r="AC501" s="0" t="n">
        <v>606.1</v>
      </c>
      <c r="AD501" s="0" t="n">
        <v>0</v>
      </c>
      <c r="AE501" s="0" t="n">
        <v>0</v>
      </c>
      <c r="AF501" s="0" t="n">
        <v>87.17</v>
      </c>
      <c r="AG501" s="0" t="n">
        <v>11.6</v>
      </c>
      <c r="AH501" s="0" t="n">
        <v>0</v>
      </c>
      <c r="AI501" s="0" t="n">
        <v>1</v>
      </c>
      <c r="AJ501" s="0" t="n">
        <v>24.98</v>
      </c>
      <c r="AK501" s="0" t="n">
        <v>52.25</v>
      </c>
      <c r="AL501" s="0" t="n">
        <v>1</v>
      </c>
      <c r="AM501" s="0" t="n">
        <v>2</v>
      </c>
      <c r="AN501" s="0" t="n">
        <v>0</v>
      </c>
      <c r="AO501" s="0" t="n">
        <v>1</v>
      </c>
      <c r="AP501" s="0" t="n">
        <v>1</v>
      </c>
      <c r="AQ501" s="0" t="n">
        <v>0</v>
      </c>
      <c r="AR501" s="0" t="n">
        <v>0</v>
      </c>
      <c r="AS501" s="0" t="inlineStr"/>
      <c r="AT501" s="0" t="n">
        <v>0.01</v>
      </c>
      <c r="AU501" s="0" t="inlineStr"/>
      <c r="AV501" s="0" t="n">
        <v>0</v>
      </c>
      <c r="AW501" s="0" t="n">
        <v>2</v>
      </c>
      <c r="AX501" s="0" t="n">
        <v>78850532</v>
      </c>
      <c r="AY501" s="0" t="n">
        <v>1</v>
      </c>
      <c r="AZ501" s="0" t="n">
        <v>0</v>
      </c>
      <c r="BA501" s="0" t="n">
        <v>491</v>
      </c>
      <c r="BB501" s="0" t="n">
        <v>0</v>
      </c>
      <c r="BC501" s="0" t="n">
        <v>0</v>
      </c>
      <c r="BD501" s="0" t="n">
        <v>0</v>
      </c>
      <c r="BE501" s="0" t="n">
        <v>0</v>
      </c>
      <c r="BF501" s="0" t="n">
        <v>0</v>
      </c>
      <c r="BG501" s="0" t="n">
        <v>0</v>
      </c>
      <c r="BH501" s="0" t="n">
        <v>0</v>
      </c>
      <c r="BI501" s="0" t="n">
        <v>0</v>
      </c>
      <c r="BJ501" s="0" t="n">
        <v>0</v>
      </c>
      <c r="BK501" s="0" t="n">
        <v>0</v>
      </c>
      <c r="BL501" s="0" t="n">
        <v>0</v>
      </c>
      <c r="BM501" s="0" t="n">
        <v>0</v>
      </c>
      <c r="BN501" s="0" t="n">
        <v>0</v>
      </c>
      <c r="BO501" s="0" t="n">
        <v>0</v>
      </c>
      <c r="BP501" s="0" t="n">
        <v>0</v>
      </c>
      <c r="BQ501" s="0" t="n">
        <v>0</v>
      </c>
      <c r="BR501" s="0" t="n">
        <v>0</v>
      </c>
      <c r="BS501" s="0" t="n">
        <v>0</v>
      </c>
      <c r="BT501" s="0" t="n">
        <v>0</v>
      </c>
      <c r="BU501" s="0" t="n">
        <v>0</v>
      </c>
      <c r="BV501" s="0" t="n">
        <v>0</v>
      </c>
      <c r="BW501" s="0" t="n">
        <v>0</v>
      </c>
      <c r="CV501" s="0" t="n">
        <v>0</v>
      </c>
      <c r="CW501" s="0">
        <f>ROUND(Y501*Source!I1296*DO501,7)</f>
        <v/>
      </c>
      <c r="CX501" s="0">
        <f>ROUND(Y501*Source!I1296,7)</f>
        <v/>
      </c>
      <c r="CY501" s="0">
        <f>AB501</f>
        <v/>
      </c>
      <c r="CZ501" s="0">
        <f>AF501</f>
        <v/>
      </c>
      <c r="DA501" s="0">
        <f>AJ501</f>
        <v/>
      </c>
      <c r="DB501" s="0">
        <f>ROUND(ROUND(AT501*CZ501,2),2)</f>
        <v/>
      </c>
      <c r="DC501" s="0">
        <f>ROUND(ROUND(AT501*AG501,2),2)</f>
        <v/>
      </c>
      <c r="DD501" s="0" t="inlineStr"/>
      <c r="DE501" s="0" t="inlineStr"/>
      <c r="DF501" s="0">
        <f>ROUND(ROUND(AE501,0)*CX501,0)</f>
        <v/>
      </c>
      <c r="DG501" s="0">
        <f>ROUND(ROUND(AF501*AJ501,0)*CX501,0)</f>
        <v/>
      </c>
      <c r="DH501" s="0">
        <f>ROUND(ROUND(AG501*AK501,0)*CX501,0)</f>
        <v/>
      </c>
      <c r="DI501" s="0">
        <f>ROUND(ROUND(AH501,0)*CX501,0)</f>
        <v/>
      </c>
      <c r="DJ501" s="0">
        <f>DG501</f>
        <v/>
      </c>
      <c r="DK501" s="0" t="n">
        <v>0</v>
      </c>
      <c r="DL501" s="0" t="inlineStr"/>
      <c r="DM501" s="0" t="n">
        <v>0</v>
      </c>
      <c r="DN501" s="0" t="inlineStr"/>
      <c r="DO501" s="0" t="n">
        <v>0</v>
      </c>
    </row>
    <row r="502">
      <c r="A502" s="0">
        <f>ROW(Source!A1296)</f>
        <v/>
      </c>
      <c r="B502" s="0" t="n">
        <v>78845955</v>
      </c>
      <c r="C502" s="0" t="n">
        <v>78850524</v>
      </c>
      <c r="D502" s="0" t="n">
        <v>29110139</v>
      </c>
      <c r="E502" s="0" t="n">
        <v>1</v>
      </c>
      <c r="F502" s="0" t="n">
        <v>1</v>
      </c>
      <c r="G502" s="0" t="n">
        <v>1</v>
      </c>
      <c r="H502" s="0" t="n">
        <v>3</v>
      </c>
      <c r="I502" s="0" t="inlineStr">
        <is>
          <t>101-1703</t>
        </is>
      </c>
      <c r="J502" s="0" t="inlineStr">
        <is>
          <t>ТССЦ Московской обл., 101-1703, приказ Минстроя России №675/пр от 28.02.2017 № 254/пр</t>
        </is>
      </c>
      <c r="K502" s="0" t="inlineStr">
        <is>
          <t>Прокладки резиновые (пластина техническая прессованная)</t>
        </is>
      </c>
      <c r="L502" s="0" t="n">
        <v>1346</v>
      </c>
      <c r="N502" s="0" t="n">
        <v>1009</v>
      </c>
      <c r="O502" s="0" t="inlineStr">
        <is>
          <t>кг</t>
        </is>
      </c>
      <c r="P502" s="0" t="inlineStr">
        <is>
          <t>кг</t>
        </is>
      </c>
      <c r="Q502" s="0" t="n">
        <v>1</v>
      </c>
      <c r="W502" s="0" t="n">
        <v>0</v>
      </c>
      <c r="X502" s="0" t="n">
        <v>-1947909329</v>
      </c>
      <c r="Y502" s="0">
        <f>AT502</f>
        <v/>
      </c>
      <c r="AA502" s="0" t="n">
        <v>341.04</v>
      </c>
      <c r="AB502" s="0" t="n">
        <v>0</v>
      </c>
      <c r="AC502" s="0" t="n">
        <v>0</v>
      </c>
      <c r="AD502" s="0" t="n">
        <v>0</v>
      </c>
      <c r="AE502" s="0" t="n">
        <v>23.09</v>
      </c>
      <c r="AF502" s="0" t="n">
        <v>0</v>
      </c>
      <c r="AG502" s="0" t="n">
        <v>0</v>
      </c>
      <c r="AH502" s="0" t="n">
        <v>0</v>
      </c>
      <c r="AI502" s="0" t="n">
        <v>14.77</v>
      </c>
      <c r="AJ502" s="0" t="n">
        <v>1</v>
      </c>
      <c r="AK502" s="0" t="n">
        <v>1</v>
      </c>
      <c r="AL502" s="0" t="n">
        <v>1</v>
      </c>
      <c r="AM502" s="0" t="n">
        <v>2</v>
      </c>
      <c r="AN502" s="0" t="n">
        <v>0</v>
      </c>
      <c r="AO502" s="0" t="n">
        <v>1</v>
      </c>
      <c r="AP502" s="0" t="n">
        <v>1</v>
      </c>
      <c r="AQ502" s="0" t="n">
        <v>0</v>
      </c>
      <c r="AR502" s="0" t="n">
        <v>0</v>
      </c>
      <c r="AS502" s="0" t="inlineStr"/>
      <c r="AT502" s="0" t="n">
        <v>2</v>
      </c>
      <c r="AU502" s="0" t="inlineStr"/>
      <c r="AV502" s="0" t="n">
        <v>0</v>
      </c>
      <c r="AW502" s="0" t="n">
        <v>2</v>
      </c>
      <c r="AX502" s="0" t="n">
        <v>78850533</v>
      </c>
      <c r="AY502" s="0" t="n">
        <v>1</v>
      </c>
      <c r="AZ502" s="0" t="n">
        <v>0</v>
      </c>
      <c r="BA502" s="0" t="n">
        <v>492</v>
      </c>
      <c r="BB502" s="0" t="n">
        <v>0</v>
      </c>
      <c r="BC502" s="0" t="n">
        <v>0</v>
      </c>
      <c r="BD502" s="0" t="n">
        <v>0</v>
      </c>
      <c r="BE502" s="0" t="n">
        <v>0</v>
      </c>
      <c r="BF502" s="0" t="n">
        <v>0</v>
      </c>
      <c r="BG502" s="0" t="n">
        <v>0</v>
      </c>
      <c r="BH502" s="0" t="n">
        <v>0</v>
      </c>
      <c r="BI502" s="0" t="n">
        <v>0</v>
      </c>
      <c r="BJ502" s="0" t="n">
        <v>0</v>
      </c>
      <c r="BK502" s="0" t="n">
        <v>0</v>
      </c>
      <c r="BL502" s="0" t="n">
        <v>0</v>
      </c>
      <c r="BM502" s="0" t="n">
        <v>0</v>
      </c>
      <c r="BN502" s="0" t="n">
        <v>0</v>
      </c>
      <c r="BO502" s="0" t="n">
        <v>0</v>
      </c>
      <c r="BP502" s="0" t="n">
        <v>0</v>
      </c>
      <c r="BQ502" s="0" t="n">
        <v>0</v>
      </c>
      <c r="BR502" s="0" t="n">
        <v>0</v>
      </c>
      <c r="BS502" s="0" t="n">
        <v>0</v>
      </c>
      <c r="BT502" s="0" t="n">
        <v>0</v>
      </c>
      <c r="BU502" s="0" t="n">
        <v>0</v>
      </c>
      <c r="BV502" s="0" t="n">
        <v>0</v>
      </c>
      <c r="BW502" s="0" t="n">
        <v>0</v>
      </c>
      <c r="CV502" s="0" t="n">
        <v>0</v>
      </c>
      <c r="CW502" s="0" t="n">
        <v>0</v>
      </c>
      <c r="CX502" s="0">
        <f>ROUND(Y502*Source!I1296,7)</f>
        <v/>
      </c>
      <c r="CY502" s="0">
        <f>AA502</f>
        <v/>
      </c>
      <c r="CZ502" s="0">
        <f>AE502</f>
        <v/>
      </c>
      <c r="DA502" s="0">
        <f>AI502</f>
        <v/>
      </c>
      <c r="DB502" s="0">
        <f>ROUND(ROUND(AT502*CZ502,2),2)</f>
        <v/>
      </c>
      <c r="DC502" s="0">
        <f>ROUND(ROUND(AT502*AG502,2),2)</f>
        <v/>
      </c>
      <c r="DD502" s="0" t="inlineStr"/>
      <c r="DE502" s="0" t="inlineStr"/>
      <c r="DF502" s="0">
        <f>ROUND(ROUND(AE502*AI502,0)*CX502,0)</f>
        <v/>
      </c>
      <c r="DG502" s="0">
        <f>ROUND(ROUND(AF502,0)*CX502,0)</f>
        <v/>
      </c>
      <c r="DH502" s="0">
        <f>ROUND(ROUND(AG502,0)*CX502,0)</f>
        <v/>
      </c>
      <c r="DI502" s="0">
        <f>ROUND(ROUND(AH502,0)*CX502,0)</f>
        <v/>
      </c>
      <c r="DJ502" s="0">
        <f>DF502</f>
        <v/>
      </c>
      <c r="DK502" s="0" t="n">
        <v>0</v>
      </c>
      <c r="DL502" s="0" t="inlineStr"/>
      <c r="DM502" s="0" t="n">
        <v>0</v>
      </c>
      <c r="DN502" s="0" t="inlineStr"/>
      <c r="DO502" s="0" t="n">
        <v>0</v>
      </c>
    </row>
    <row r="503">
      <c r="A503" s="0">
        <f>ROW(Source!A1296)</f>
        <v/>
      </c>
      <c r="B503" s="0" t="n">
        <v>78845955</v>
      </c>
      <c r="C503" s="0" t="n">
        <v>78850524</v>
      </c>
      <c r="D503" s="0" t="n">
        <v>29114240</v>
      </c>
      <c r="E503" s="0" t="n">
        <v>1</v>
      </c>
      <c r="F503" s="0" t="n">
        <v>1</v>
      </c>
      <c r="G503" s="0" t="n">
        <v>1</v>
      </c>
      <c r="H503" s="0" t="n">
        <v>3</v>
      </c>
      <c r="I503" s="0" t="inlineStr">
        <is>
          <t>101-2576</t>
        </is>
      </c>
      <c r="J503" s="0" t="inlineStr">
        <is>
          <t>ТССЦ Московской обл., 101-2576, приказ Минстроя России №675/пр от 28.02.2017 № 254/пр</t>
        </is>
      </c>
      <c r="K503" s="0" t="inlineStr">
        <is>
          <t>Болты с гайками и шайбами для санитарно-технических работ диаметром 16 мм</t>
        </is>
      </c>
      <c r="L503" s="0" t="n">
        <v>1348</v>
      </c>
      <c r="N503" s="0" t="n">
        <v>1009</v>
      </c>
      <c r="O503" s="0" t="inlineStr">
        <is>
          <t>т</t>
        </is>
      </c>
      <c r="P503" s="0" t="inlineStr">
        <is>
          <t>т</t>
        </is>
      </c>
      <c r="Q503" s="0" t="n">
        <v>1000</v>
      </c>
      <c r="W503" s="0" t="n">
        <v>0</v>
      </c>
      <c r="X503" s="0" t="n">
        <v>-1701539228</v>
      </c>
      <c r="Y503" s="0">
        <f>AT503</f>
        <v/>
      </c>
      <c r="AA503" s="0" t="n">
        <v>145037.4</v>
      </c>
      <c r="AB503" s="0" t="n">
        <v>0</v>
      </c>
      <c r="AC503" s="0" t="n">
        <v>0</v>
      </c>
      <c r="AD503" s="0" t="n">
        <v>0</v>
      </c>
      <c r="AE503" s="0" t="n">
        <v>14830</v>
      </c>
      <c r="AF503" s="0" t="n">
        <v>0</v>
      </c>
      <c r="AG503" s="0" t="n">
        <v>0</v>
      </c>
      <c r="AH503" s="0" t="n">
        <v>0</v>
      </c>
      <c r="AI503" s="0" t="n">
        <v>9.779999999999999</v>
      </c>
      <c r="AJ503" s="0" t="n">
        <v>1</v>
      </c>
      <c r="AK503" s="0" t="n">
        <v>1</v>
      </c>
      <c r="AL503" s="0" t="n">
        <v>1</v>
      </c>
      <c r="AM503" s="0" t="n">
        <v>2</v>
      </c>
      <c r="AN503" s="0" t="n">
        <v>0</v>
      </c>
      <c r="AO503" s="0" t="n">
        <v>1</v>
      </c>
      <c r="AP503" s="0" t="n">
        <v>1</v>
      </c>
      <c r="AQ503" s="0" t="n">
        <v>0</v>
      </c>
      <c r="AR503" s="0" t="n">
        <v>0</v>
      </c>
      <c r="AS503" s="0" t="inlineStr"/>
      <c r="AT503" s="0" t="n">
        <v>0.005</v>
      </c>
      <c r="AU503" s="0" t="inlineStr"/>
      <c r="AV503" s="0" t="n">
        <v>0</v>
      </c>
      <c r="AW503" s="0" t="n">
        <v>2</v>
      </c>
      <c r="AX503" s="0" t="n">
        <v>78850534</v>
      </c>
      <c r="AY503" s="0" t="n">
        <v>1</v>
      </c>
      <c r="AZ503" s="0" t="n">
        <v>0</v>
      </c>
      <c r="BA503" s="0" t="n">
        <v>493</v>
      </c>
      <c r="BB503" s="0" t="n">
        <v>0</v>
      </c>
      <c r="BC503" s="0" t="n">
        <v>0</v>
      </c>
      <c r="BD503" s="0" t="n">
        <v>0</v>
      </c>
      <c r="BE503" s="0" t="n">
        <v>0</v>
      </c>
      <c r="BF503" s="0" t="n">
        <v>0</v>
      </c>
      <c r="BG503" s="0" t="n">
        <v>0</v>
      </c>
      <c r="BH503" s="0" t="n">
        <v>0</v>
      </c>
      <c r="BI503" s="0" t="n">
        <v>0</v>
      </c>
      <c r="BJ503" s="0" t="n">
        <v>0</v>
      </c>
      <c r="BK503" s="0" t="n">
        <v>0</v>
      </c>
      <c r="BL503" s="0" t="n">
        <v>0</v>
      </c>
      <c r="BM503" s="0" t="n">
        <v>0</v>
      </c>
      <c r="BN503" s="0" t="n">
        <v>0</v>
      </c>
      <c r="BO503" s="0" t="n">
        <v>0</v>
      </c>
      <c r="BP503" s="0" t="n">
        <v>0</v>
      </c>
      <c r="BQ503" s="0" t="n">
        <v>0</v>
      </c>
      <c r="BR503" s="0" t="n">
        <v>0</v>
      </c>
      <c r="BS503" s="0" t="n">
        <v>0</v>
      </c>
      <c r="BT503" s="0" t="n">
        <v>0</v>
      </c>
      <c r="BU503" s="0" t="n">
        <v>0</v>
      </c>
      <c r="BV503" s="0" t="n">
        <v>0</v>
      </c>
      <c r="BW503" s="0" t="n">
        <v>0</v>
      </c>
      <c r="CV503" s="0" t="n">
        <v>0</v>
      </c>
      <c r="CW503" s="0" t="n">
        <v>0</v>
      </c>
      <c r="CX503" s="0">
        <f>ROUND(Y503*Source!I1296,7)</f>
        <v/>
      </c>
      <c r="CY503" s="0">
        <f>AA503</f>
        <v/>
      </c>
      <c r="CZ503" s="0">
        <f>AE503</f>
        <v/>
      </c>
      <c r="DA503" s="0">
        <f>AI503</f>
        <v/>
      </c>
      <c r="DB503" s="0">
        <f>ROUND(ROUND(AT503*CZ503,2),2)</f>
        <v/>
      </c>
      <c r="DC503" s="0">
        <f>ROUND(ROUND(AT503*AG503,2),2)</f>
        <v/>
      </c>
      <c r="DD503" s="0" t="inlineStr"/>
      <c r="DE503" s="0" t="inlineStr"/>
      <c r="DF503" s="0">
        <f>ROUND(ROUND(AE503*AI503,0)*CX503,0)</f>
        <v/>
      </c>
      <c r="DG503" s="0">
        <f>ROUND(ROUND(AF503,0)*CX503,0)</f>
        <v/>
      </c>
      <c r="DH503" s="0">
        <f>ROUND(ROUND(AG503,0)*CX503,0)</f>
        <v/>
      </c>
      <c r="DI503" s="0">
        <f>ROUND(ROUND(AH503,0)*CX503,0)</f>
        <v/>
      </c>
      <c r="DJ503" s="0">
        <f>DF503</f>
        <v/>
      </c>
      <c r="DK503" s="0" t="n">
        <v>0</v>
      </c>
      <c r="DL503" s="0" t="inlineStr"/>
      <c r="DM503" s="0" t="n">
        <v>0</v>
      </c>
      <c r="DN503" s="0" t="inlineStr"/>
      <c r="DO503" s="0" t="n">
        <v>0</v>
      </c>
    </row>
    <row r="504">
      <c r="A504" s="0">
        <f>ROW(Source!A1296)</f>
        <v/>
      </c>
      <c r="B504" s="0" t="n">
        <v>78845955</v>
      </c>
      <c r="C504" s="0" t="n">
        <v>78850524</v>
      </c>
      <c r="D504" s="0" t="n">
        <v>29150040</v>
      </c>
      <c r="E504" s="0" t="n">
        <v>1</v>
      </c>
      <c r="F504" s="0" t="n">
        <v>1</v>
      </c>
      <c r="G504" s="0" t="n">
        <v>1</v>
      </c>
      <c r="H504" s="0" t="n">
        <v>3</v>
      </c>
      <c r="I504" s="0" t="inlineStr">
        <is>
          <t>411-0001</t>
        </is>
      </c>
      <c r="J504" s="0" t="inlineStr">
        <is>
          <t>ТССЦ Московской обл., 411-0001, приказ Минстроя России №675/пр от 28.02.2017 № 257/пр</t>
        </is>
      </c>
      <c r="K504" s="0" t="inlineStr">
        <is>
          <t>Вода</t>
        </is>
      </c>
      <c r="L504" s="0" t="n">
        <v>1339</v>
      </c>
      <c r="N504" s="0" t="n">
        <v>1007</v>
      </c>
      <c r="O504" s="0" t="inlineStr">
        <is>
          <t>м3</t>
        </is>
      </c>
      <c r="P504" s="0" t="inlineStr">
        <is>
          <t>м3</t>
        </is>
      </c>
      <c r="Q504" s="0" t="n">
        <v>1</v>
      </c>
      <c r="W504" s="0" t="n">
        <v>0</v>
      </c>
      <c r="X504" s="0" t="n">
        <v>619799737</v>
      </c>
      <c r="Y504" s="0">
        <f>AT504</f>
        <v/>
      </c>
      <c r="AA504" s="0" t="n">
        <v>31.28</v>
      </c>
      <c r="AB504" s="0" t="n">
        <v>0</v>
      </c>
      <c r="AC504" s="0" t="n">
        <v>0</v>
      </c>
      <c r="AD504" s="0" t="n">
        <v>0</v>
      </c>
      <c r="AE504" s="0" t="n">
        <v>2.44</v>
      </c>
      <c r="AF504" s="0" t="n">
        <v>0</v>
      </c>
      <c r="AG504" s="0" t="n">
        <v>0</v>
      </c>
      <c r="AH504" s="0" t="n">
        <v>0</v>
      </c>
      <c r="AI504" s="0" t="n">
        <v>12.82</v>
      </c>
      <c r="AJ504" s="0" t="n">
        <v>1</v>
      </c>
      <c r="AK504" s="0" t="n">
        <v>1</v>
      </c>
      <c r="AL504" s="0" t="n">
        <v>1</v>
      </c>
      <c r="AM504" s="0" t="n">
        <v>2</v>
      </c>
      <c r="AN504" s="0" t="n">
        <v>0</v>
      </c>
      <c r="AO504" s="0" t="n">
        <v>1</v>
      </c>
      <c r="AP504" s="0" t="n">
        <v>1</v>
      </c>
      <c r="AQ504" s="0" t="n">
        <v>0</v>
      </c>
      <c r="AR504" s="0" t="n">
        <v>0</v>
      </c>
      <c r="AS504" s="0" t="inlineStr"/>
      <c r="AT504" s="0" t="n">
        <v>7.8</v>
      </c>
      <c r="AU504" s="0" t="inlineStr"/>
      <c r="AV504" s="0" t="n">
        <v>0</v>
      </c>
      <c r="AW504" s="0" t="n">
        <v>2</v>
      </c>
      <c r="AX504" s="0" t="n">
        <v>78850535</v>
      </c>
      <c r="AY504" s="0" t="n">
        <v>1</v>
      </c>
      <c r="AZ504" s="0" t="n">
        <v>0</v>
      </c>
      <c r="BA504" s="0" t="n">
        <v>494</v>
      </c>
      <c r="BB504" s="0" t="n">
        <v>0</v>
      </c>
      <c r="BC504" s="0" t="n">
        <v>0</v>
      </c>
      <c r="BD504" s="0" t="n">
        <v>0</v>
      </c>
      <c r="BE504" s="0" t="n">
        <v>0</v>
      </c>
      <c r="BF504" s="0" t="n">
        <v>0</v>
      </c>
      <c r="BG504" s="0" t="n">
        <v>0</v>
      </c>
      <c r="BH504" s="0" t="n">
        <v>0</v>
      </c>
      <c r="BI504" s="0" t="n">
        <v>0</v>
      </c>
      <c r="BJ504" s="0" t="n">
        <v>0</v>
      </c>
      <c r="BK504" s="0" t="n">
        <v>0</v>
      </c>
      <c r="BL504" s="0" t="n">
        <v>0</v>
      </c>
      <c r="BM504" s="0" t="n">
        <v>0</v>
      </c>
      <c r="BN504" s="0" t="n">
        <v>0</v>
      </c>
      <c r="BO504" s="0" t="n">
        <v>0</v>
      </c>
      <c r="BP504" s="0" t="n">
        <v>0</v>
      </c>
      <c r="BQ504" s="0" t="n">
        <v>0</v>
      </c>
      <c r="BR504" s="0" t="n">
        <v>0</v>
      </c>
      <c r="BS504" s="0" t="n">
        <v>0</v>
      </c>
      <c r="BT504" s="0" t="n">
        <v>0</v>
      </c>
      <c r="BU504" s="0" t="n">
        <v>0</v>
      </c>
      <c r="BV504" s="0" t="n">
        <v>0</v>
      </c>
      <c r="BW504" s="0" t="n">
        <v>0</v>
      </c>
      <c r="CV504" s="0" t="n">
        <v>0</v>
      </c>
      <c r="CW504" s="0" t="n">
        <v>0</v>
      </c>
      <c r="CX504" s="0">
        <f>ROUND(Y504*Source!I1296,7)</f>
        <v/>
      </c>
      <c r="CY504" s="0">
        <f>AA504</f>
        <v/>
      </c>
      <c r="CZ504" s="0">
        <f>AE504</f>
        <v/>
      </c>
      <c r="DA504" s="0">
        <f>AI504</f>
        <v/>
      </c>
      <c r="DB504" s="0">
        <f>ROUND(ROUND(AT504*CZ504,2),2)</f>
        <v/>
      </c>
      <c r="DC504" s="0">
        <f>ROUND(ROUND(AT504*AG504,2),2)</f>
        <v/>
      </c>
      <c r="DD504" s="0" t="inlineStr"/>
      <c r="DE504" s="0" t="inlineStr"/>
      <c r="DF504" s="0">
        <f>ROUND(ROUND(AE504*AI504,0)*CX504,0)</f>
        <v/>
      </c>
      <c r="DG504" s="0">
        <f>ROUND(ROUND(AF504,0)*CX504,0)</f>
        <v/>
      </c>
      <c r="DH504" s="0">
        <f>ROUND(ROUND(AG504,0)*CX504,0)</f>
        <v/>
      </c>
      <c r="DI504" s="0">
        <f>ROUND(ROUND(AH504,0)*CX504,0)</f>
        <v/>
      </c>
      <c r="DJ504" s="0">
        <f>DF504</f>
        <v/>
      </c>
      <c r="DK504" s="0" t="n">
        <v>0</v>
      </c>
      <c r="DL504" s="0" t="inlineStr"/>
      <c r="DM504" s="0" t="n">
        <v>0</v>
      </c>
      <c r="DN504" s="0" t="inlineStr"/>
      <c r="DO504" s="0" t="n">
        <v>0</v>
      </c>
    </row>
    <row r="505">
      <c r="A505" s="0">
        <f>ROW(Source!A1296)</f>
        <v/>
      </c>
      <c r="B505" s="0" t="n">
        <v>78845955</v>
      </c>
      <c r="C505" s="0" t="n">
        <v>78850524</v>
      </c>
      <c r="D505" s="0" t="n">
        <v>0</v>
      </c>
      <c r="E505" s="0" t="n">
        <v>1</v>
      </c>
      <c r="F505" s="0" t="n">
        <v>1</v>
      </c>
      <c r="G505" s="0" t="n">
        <v>1</v>
      </c>
      <c r="H505" s="0" t="n">
        <v>3</v>
      </c>
      <c r="I505" s="0" t="inlineStr">
        <is>
          <t>Цена поставщика</t>
        </is>
      </c>
      <c r="J505" s="0" t="inlineStr"/>
      <c r="K505" s="0" t="inlineStr">
        <is>
          <t>Прочистка КРОТ</t>
        </is>
      </c>
      <c r="L505" s="0" t="n">
        <v>1296</v>
      </c>
      <c r="N505" s="0" t="n">
        <v>1002</v>
      </c>
      <c r="O505" s="0" t="inlineStr">
        <is>
          <t>л</t>
        </is>
      </c>
      <c r="P505" s="0" t="inlineStr">
        <is>
          <t>л</t>
        </is>
      </c>
      <c r="Q505" s="0" t="n">
        <v>1</v>
      </c>
      <c r="W505" s="0" t="n">
        <v>0</v>
      </c>
      <c r="X505" s="0" t="n">
        <v>-1978592410</v>
      </c>
      <c r="Y505" s="0">
        <f>AT505</f>
        <v/>
      </c>
      <c r="AA505" s="0" t="n">
        <v>384.43</v>
      </c>
      <c r="AB505" s="0" t="n">
        <v>0</v>
      </c>
      <c r="AC505" s="0" t="n">
        <v>0</v>
      </c>
      <c r="AD505" s="0" t="n">
        <v>0</v>
      </c>
      <c r="AE505" s="0" t="n">
        <v>384.43</v>
      </c>
      <c r="AF505" s="0" t="n">
        <v>0</v>
      </c>
      <c r="AG505" s="0" t="n">
        <v>0</v>
      </c>
      <c r="AH505" s="0" t="n">
        <v>0</v>
      </c>
      <c r="AI505" s="0" t="n">
        <v>1</v>
      </c>
      <c r="AJ505" s="0" t="n">
        <v>1</v>
      </c>
      <c r="AK505" s="0" t="n">
        <v>1</v>
      </c>
      <c r="AL505" s="0" t="n">
        <v>1</v>
      </c>
      <c r="AM505" s="0" t="n">
        <v>0</v>
      </c>
      <c r="AN505" s="0" t="n">
        <v>0</v>
      </c>
      <c r="AO505" s="0" t="n">
        <v>0</v>
      </c>
      <c r="AP505" s="0" t="n">
        <v>1</v>
      </c>
      <c r="AQ505" s="0" t="n">
        <v>0</v>
      </c>
      <c r="AR505" s="0" t="n">
        <v>0</v>
      </c>
      <c r="AS505" s="0" t="inlineStr"/>
      <c r="AT505" s="0" t="n">
        <v>8.3333333</v>
      </c>
      <c r="AU505" s="0" t="inlineStr"/>
      <c r="AV505" s="0" t="n">
        <v>0</v>
      </c>
      <c r="AW505" s="0" t="n">
        <v>1</v>
      </c>
      <c r="AX505" s="0" t="n">
        <v>-1</v>
      </c>
      <c r="AY505" s="0" t="n">
        <v>0</v>
      </c>
      <c r="AZ505" s="0" t="n">
        <v>0</v>
      </c>
      <c r="BA505" s="0" t="inlineStr"/>
      <c r="BB505" s="0" t="n">
        <v>0</v>
      </c>
      <c r="BC505" s="0" t="n">
        <v>0</v>
      </c>
      <c r="BD505" s="0" t="n">
        <v>0</v>
      </c>
      <c r="BE505" s="0" t="n">
        <v>0</v>
      </c>
      <c r="BF505" s="0" t="n">
        <v>0</v>
      </c>
      <c r="BG505" s="0" t="n">
        <v>0</v>
      </c>
      <c r="BH505" s="0" t="n">
        <v>0</v>
      </c>
      <c r="BI505" s="0" t="n">
        <v>0</v>
      </c>
      <c r="BJ505" s="0" t="n">
        <v>0</v>
      </c>
      <c r="BK505" s="0" t="n">
        <v>0</v>
      </c>
      <c r="BL505" s="0" t="n">
        <v>0</v>
      </c>
      <c r="BM505" s="0" t="n">
        <v>0</v>
      </c>
      <c r="BN505" s="0" t="n">
        <v>0</v>
      </c>
      <c r="BO505" s="0" t="n">
        <v>0</v>
      </c>
      <c r="BP505" s="0" t="n">
        <v>0</v>
      </c>
      <c r="BQ505" s="0" t="n">
        <v>0</v>
      </c>
      <c r="BR505" s="0" t="n">
        <v>0</v>
      </c>
      <c r="BS505" s="0" t="n">
        <v>0</v>
      </c>
      <c r="BT505" s="0" t="n">
        <v>0</v>
      </c>
      <c r="BU505" s="0" t="n">
        <v>0</v>
      </c>
      <c r="BV505" s="0" t="n">
        <v>0</v>
      </c>
      <c r="BW505" s="0" t="n">
        <v>0</v>
      </c>
      <c r="CV505" s="0" t="n">
        <v>0</v>
      </c>
      <c r="CW505" s="0" t="n">
        <v>0</v>
      </c>
      <c r="CX505" s="0">
        <f>ROUND(Y505*Source!I1296,7)</f>
        <v/>
      </c>
      <c r="CY505" s="0">
        <f>AA505</f>
        <v/>
      </c>
      <c r="CZ505" s="0">
        <f>AE505</f>
        <v/>
      </c>
      <c r="DA505" s="0">
        <f>AI505</f>
        <v/>
      </c>
      <c r="DB505" s="0">
        <f>ROUND(ROUND(AT505*CZ505,2),2)</f>
        <v/>
      </c>
      <c r="DC505" s="0">
        <f>ROUND(ROUND(AT505*AG505,2),2)</f>
        <v/>
      </c>
      <c r="DD505" s="0" t="inlineStr"/>
      <c r="DE505" s="0" t="inlineStr"/>
      <c r="DF505" s="0">
        <f>ROUND(ROUND(AE505,0)*CX505,0)</f>
        <v/>
      </c>
      <c r="DG505" s="0">
        <f>ROUND(ROUND(AF505,0)*CX505,0)</f>
        <v/>
      </c>
      <c r="DH505" s="0">
        <f>ROUND(ROUND(AG505,0)*CX505,0)</f>
        <v/>
      </c>
      <c r="DI505" s="0">
        <f>ROUND(ROUND(AH505,0)*CX505,0)</f>
        <v/>
      </c>
      <c r="DJ505" s="0">
        <f>DF505</f>
        <v/>
      </c>
      <c r="DK505" s="0" t="n">
        <v>0</v>
      </c>
      <c r="DL505" s="0" t="inlineStr"/>
      <c r="DM505" s="0" t="n">
        <v>0</v>
      </c>
      <c r="DN505" s="0" t="inlineStr"/>
      <c r="DO505" s="0" t="n">
        <v>0</v>
      </c>
    </row>
    <row r="506">
      <c r="A506" s="0">
        <f>ROW(Source!A1336)</f>
        <v/>
      </c>
      <c r="B506" s="0" t="n">
        <v>78845955</v>
      </c>
      <c r="C506" s="0" t="n">
        <v>78850537</v>
      </c>
      <c r="D506" s="0" t="n">
        <v>18408291</v>
      </c>
      <c r="E506" s="0" t="n">
        <v>1</v>
      </c>
      <c r="F506" s="0" t="n">
        <v>1</v>
      </c>
      <c r="G506" s="0" t="n">
        <v>1</v>
      </c>
      <c r="H506" s="0" t="n">
        <v>1</v>
      </c>
      <c r="I506" s="0" t="inlineStr">
        <is>
          <t>1-1025-90</t>
        </is>
      </c>
      <c r="J506" s="0" t="inlineStr"/>
      <c r="K506" s="0" t="inlineStr">
        <is>
          <t>Рабочий строитель среднего разряда 2,5</t>
        </is>
      </c>
      <c r="L506" s="0" t="n">
        <v>1369</v>
      </c>
      <c r="N506" s="0" t="n">
        <v>1013</v>
      </c>
      <c r="O506" s="0" t="inlineStr">
        <is>
          <t>чел.-ч</t>
        </is>
      </c>
      <c r="P506" s="0" t="inlineStr">
        <is>
          <t>чел.-ч</t>
        </is>
      </c>
      <c r="Q506" s="0" t="n">
        <v>1</v>
      </c>
      <c r="W506" s="0" t="n">
        <v>0</v>
      </c>
      <c r="X506" s="0" t="n">
        <v>1933892413</v>
      </c>
      <c r="Y506" s="0">
        <f>AT506</f>
        <v/>
      </c>
      <c r="AA506" s="0" t="n">
        <v>0</v>
      </c>
      <c r="AB506" s="0" t="n">
        <v>0</v>
      </c>
      <c r="AC506" s="0" t="n">
        <v>0</v>
      </c>
      <c r="AD506" s="0" t="n">
        <v>8.17</v>
      </c>
      <c r="AE506" s="0" t="n">
        <v>0</v>
      </c>
      <c r="AF506" s="0" t="n">
        <v>0</v>
      </c>
      <c r="AG506" s="0" t="n">
        <v>0</v>
      </c>
      <c r="AH506" s="0" t="n">
        <v>8.17</v>
      </c>
      <c r="AI506" s="0" t="n">
        <v>1</v>
      </c>
      <c r="AJ506" s="0" t="n">
        <v>1</v>
      </c>
      <c r="AK506" s="0" t="n">
        <v>1</v>
      </c>
      <c r="AL506" s="0" t="n">
        <v>1</v>
      </c>
      <c r="AM506" s="0" t="n">
        <v>-2</v>
      </c>
      <c r="AN506" s="0" t="n">
        <v>0</v>
      </c>
      <c r="AO506" s="0" t="n">
        <v>1</v>
      </c>
      <c r="AP506" s="0" t="n">
        <v>1</v>
      </c>
      <c r="AQ506" s="0" t="n">
        <v>0</v>
      </c>
      <c r="AR506" s="0" t="n">
        <v>0</v>
      </c>
      <c r="AS506" s="0" t="inlineStr"/>
      <c r="AT506" s="0" t="n">
        <v>32.2</v>
      </c>
      <c r="AU506" s="0" t="inlineStr"/>
      <c r="AV506" s="0" t="n">
        <v>1</v>
      </c>
      <c r="AW506" s="0" t="n">
        <v>2</v>
      </c>
      <c r="AX506" s="0" t="n">
        <v>78850544</v>
      </c>
      <c r="AY506" s="0" t="n">
        <v>1</v>
      </c>
      <c r="AZ506" s="0" t="n">
        <v>0</v>
      </c>
      <c r="BA506" s="0" t="n">
        <v>495</v>
      </c>
      <c r="BB506" s="0" t="n">
        <v>0</v>
      </c>
      <c r="BC506" s="0" t="n">
        <v>0</v>
      </c>
      <c r="BD506" s="0" t="n">
        <v>0</v>
      </c>
      <c r="BE506" s="0" t="n">
        <v>0</v>
      </c>
      <c r="BF506" s="0" t="n">
        <v>0</v>
      </c>
      <c r="BG506" s="0" t="n">
        <v>0</v>
      </c>
      <c r="BH506" s="0" t="n">
        <v>0</v>
      </c>
      <c r="BI506" s="0" t="n">
        <v>0</v>
      </c>
      <c r="BJ506" s="0" t="n">
        <v>0</v>
      </c>
      <c r="BK506" s="0" t="n">
        <v>0</v>
      </c>
      <c r="BL506" s="0" t="n">
        <v>0</v>
      </c>
      <c r="BM506" s="0" t="n">
        <v>0</v>
      </c>
      <c r="BN506" s="0" t="n">
        <v>0</v>
      </c>
      <c r="BO506" s="0" t="n">
        <v>0</v>
      </c>
      <c r="BP506" s="0" t="n">
        <v>0</v>
      </c>
      <c r="BQ506" s="0" t="n">
        <v>0</v>
      </c>
      <c r="BR506" s="0" t="n">
        <v>0</v>
      </c>
      <c r="BS506" s="0" t="n">
        <v>0</v>
      </c>
      <c r="BT506" s="0" t="n">
        <v>0</v>
      </c>
      <c r="BU506" s="0" t="n">
        <v>0</v>
      </c>
      <c r="BV506" s="0" t="n">
        <v>0</v>
      </c>
      <c r="BW506" s="0" t="n">
        <v>0</v>
      </c>
      <c r="CU506" s="0">
        <f>ROUND(AT506*Source!I1336*AH506*AL506,0)</f>
        <v/>
      </c>
      <c r="CV506" s="0">
        <f>ROUND(Y506*Source!I1336,7)</f>
        <v/>
      </c>
      <c r="CW506" s="0" t="n">
        <v>0</v>
      </c>
      <c r="CX506" s="0">
        <f>ROUND(Y506*Source!I1336,7)</f>
        <v/>
      </c>
      <c r="CY506" s="0">
        <f>AD506</f>
        <v/>
      </c>
      <c r="CZ506" s="0">
        <f>AH506</f>
        <v/>
      </c>
      <c r="DA506" s="0">
        <f>AL506</f>
        <v/>
      </c>
      <c r="DB506" s="0">
        <f>ROUND(ROUND(AT506*CZ506,2),2)</f>
        <v/>
      </c>
      <c r="DC506" s="0">
        <f>ROUND(ROUND(AT506*AG506,2),2)</f>
        <v/>
      </c>
      <c r="DD506" s="0" t="inlineStr"/>
      <c r="DE506" s="0" t="inlineStr"/>
      <c r="DF506" s="0">
        <f>ROUND(ROUND(AE506,0)*CX506,0)</f>
        <v/>
      </c>
      <c r="DG506" s="0">
        <f>ROUND(ROUND(AF506,0)*CX506,0)</f>
        <v/>
      </c>
      <c r="DH506" s="0">
        <f>ROUND(ROUND(AG506,0)*CX506,0)</f>
        <v/>
      </c>
      <c r="DI506" s="0">
        <f>ROUND(ROUND(AH506,0)*CX506,0)</f>
        <v/>
      </c>
      <c r="DJ506" s="0">
        <f>DI506</f>
        <v/>
      </c>
      <c r="DK506" s="0" t="n">
        <v>0</v>
      </c>
      <c r="DL506" s="0" t="inlineStr"/>
      <c r="DM506" s="0" t="n">
        <v>0</v>
      </c>
      <c r="DN506" s="0" t="inlineStr"/>
      <c r="DO506" s="0" t="n">
        <v>0</v>
      </c>
    </row>
    <row r="507">
      <c r="A507" s="0">
        <f>ROW(Source!A1336)</f>
        <v/>
      </c>
      <c r="B507" s="0" t="n">
        <v>78845955</v>
      </c>
      <c r="C507" s="0" t="n">
        <v>78850537</v>
      </c>
      <c r="D507" s="0" t="n">
        <v>29174913</v>
      </c>
      <c r="E507" s="0" t="n">
        <v>1</v>
      </c>
      <c r="F507" s="0" t="n">
        <v>1</v>
      </c>
      <c r="G507" s="0" t="n">
        <v>1</v>
      </c>
      <c r="H507" s="0" t="n">
        <v>2</v>
      </c>
      <c r="I507" s="0" t="inlineStr">
        <is>
          <t>400001</t>
        </is>
      </c>
      <c r="J507" s="0" t="inlineStr">
        <is>
          <t>ТСЭМ Московской обл., 400001, приказ Минстроя России №675/пр от 28.02.2017 № 264/пр</t>
        </is>
      </c>
      <c r="K507" s="0" t="inlineStr">
        <is>
          <t>Автомобили бортовые, грузоподъемность до 5 т</t>
        </is>
      </c>
      <c r="L507" s="0" t="n">
        <v>1368</v>
      </c>
      <c r="N507" s="0" t="n">
        <v>1011</v>
      </c>
      <c r="O507" s="0" t="inlineStr">
        <is>
          <t>маш.-ч</t>
        </is>
      </c>
      <c r="P507" s="0" t="inlineStr">
        <is>
          <t>маш.-ч</t>
        </is>
      </c>
      <c r="Q507" s="0" t="n">
        <v>1</v>
      </c>
      <c r="W507" s="0" t="n">
        <v>0</v>
      </c>
      <c r="X507" s="0" t="n">
        <v>1230759911</v>
      </c>
      <c r="Y507" s="0">
        <f>AT507</f>
        <v/>
      </c>
      <c r="AA507" s="0" t="n">
        <v>0</v>
      </c>
      <c r="AB507" s="0" t="n">
        <v>2177.51</v>
      </c>
      <c r="AC507" s="0" t="n">
        <v>606.1</v>
      </c>
      <c r="AD507" s="0" t="n">
        <v>0</v>
      </c>
      <c r="AE507" s="0" t="n">
        <v>0</v>
      </c>
      <c r="AF507" s="0" t="n">
        <v>87.17</v>
      </c>
      <c r="AG507" s="0" t="n">
        <v>11.6</v>
      </c>
      <c r="AH507" s="0" t="n">
        <v>0</v>
      </c>
      <c r="AI507" s="0" t="n">
        <v>1</v>
      </c>
      <c r="AJ507" s="0" t="n">
        <v>24.98</v>
      </c>
      <c r="AK507" s="0" t="n">
        <v>52.25</v>
      </c>
      <c r="AL507" s="0" t="n">
        <v>1</v>
      </c>
      <c r="AM507" s="0" t="n">
        <v>2</v>
      </c>
      <c r="AN507" s="0" t="n">
        <v>0</v>
      </c>
      <c r="AO507" s="0" t="n">
        <v>1</v>
      </c>
      <c r="AP507" s="0" t="n">
        <v>1</v>
      </c>
      <c r="AQ507" s="0" t="n">
        <v>0</v>
      </c>
      <c r="AR507" s="0" t="n">
        <v>0</v>
      </c>
      <c r="AS507" s="0" t="inlineStr"/>
      <c r="AT507" s="0" t="n">
        <v>0.01</v>
      </c>
      <c r="AU507" s="0" t="inlineStr"/>
      <c r="AV507" s="0" t="n">
        <v>0</v>
      </c>
      <c r="AW507" s="0" t="n">
        <v>2</v>
      </c>
      <c r="AX507" s="0" t="n">
        <v>78850545</v>
      </c>
      <c r="AY507" s="0" t="n">
        <v>1</v>
      </c>
      <c r="AZ507" s="0" t="n">
        <v>0</v>
      </c>
      <c r="BA507" s="0" t="n">
        <v>496</v>
      </c>
      <c r="BB507" s="0" t="n">
        <v>0</v>
      </c>
      <c r="BC507" s="0" t="n">
        <v>0</v>
      </c>
      <c r="BD507" s="0" t="n">
        <v>0</v>
      </c>
      <c r="BE507" s="0" t="n">
        <v>0</v>
      </c>
      <c r="BF507" s="0" t="n">
        <v>0</v>
      </c>
      <c r="BG507" s="0" t="n">
        <v>0</v>
      </c>
      <c r="BH507" s="0" t="n">
        <v>0</v>
      </c>
      <c r="BI507" s="0" t="n">
        <v>0</v>
      </c>
      <c r="BJ507" s="0" t="n">
        <v>0</v>
      </c>
      <c r="BK507" s="0" t="n">
        <v>0</v>
      </c>
      <c r="BL507" s="0" t="n">
        <v>0</v>
      </c>
      <c r="BM507" s="0" t="n">
        <v>0</v>
      </c>
      <c r="BN507" s="0" t="n">
        <v>0</v>
      </c>
      <c r="BO507" s="0" t="n">
        <v>0</v>
      </c>
      <c r="BP507" s="0" t="n">
        <v>0</v>
      </c>
      <c r="BQ507" s="0" t="n">
        <v>0</v>
      </c>
      <c r="BR507" s="0" t="n">
        <v>0</v>
      </c>
      <c r="BS507" s="0" t="n">
        <v>0</v>
      </c>
      <c r="BT507" s="0" t="n">
        <v>0</v>
      </c>
      <c r="BU507" s="0" t="n">
        <v>0</v>
      </c>
      <c r="BV507" s="0" t="n">
        <v>0</v>
      </c>
      <c r="BW507" s="0" t="n">
        <v>0</v>
      </c>
      <c r="CV507" s="0" t="n">
        <v>0</v>
      </c>
      <c r="CW507" s="0">
        <f>ROUND(Y507*Source!I1336*DO507,7)</f>
        <v/>
      </c>
      <c r="CX507" s="0">
        <f>ROUND(Y507*Source!I1336,7)</f>
        <v/>
      </c>
      <c r="CY507" s="0">
        <f>AB507</f>
        <v/>
      </c>
      <c r="CZ507" s="0">
        <f>AF507</f>
        <v/>
      </c>
      <c r="DA507" s="0">
        <f>AJ507</f>
        <v/>
      </c>
      <c r="DB507" s="0">
        <f>ROUND(ROUND(AT507*CZ507,2),2)</f>
        <v/>
      </c>
      <c r="DC507" s="0">
        <f>ROUND(ROUND(AT507*AG507,2),2)</f>
        <v/>
      </c>
      <c r="DD507" s="0" t="inlineStr"/>
      <c r="DE507" s="0" t="inlineStr"/>
      <c r="DF507" s="0">
        <f>ROUND(ROUND(AE507,0)*CX507,0)</f>
        <v/>
      </c>
      <c r="DG507" s="0">
        <f>ROUND(ROUND(AF507*AJ507,0)*CX507,0)</f>
        <v/>
      </c>
      <c r="DH507" s="0">
        <f>ROUND(ROUND(AG507*AK507,0)*CX507,0)</f>
        <v/>
      </c>
      <c r="DI507" s="0">
        <f>ROUND(ROUND(AH507,0)*CX507,0)</f>
        <v/>
      </c>
      <c r="DJ507" s="0">
        <f>DG507</f>
        <v/>
      </c>
      <c r="DK507" s="0" t="n">
        <v>0</v>
      </c>
      <c r="DL507" s="0" t="inlineStr"/>
      <c r="DM507" s="0" t="n">
        <v>0</v>
      </c>
      <c r="DN507" s="0" t="inlineStr"/>
      <c r="DO507" s="0" t="n">
        <v>0</v>
      </c>
    </row>
    <row r="508">
      <c r="A508" s="0">
        <f>ROW(Source!A1336)</f>
        <v/>
      </c>
      <c r="B508" s="0" t="n">
        <v>78845955</v>
      </c>
      <c r="C508" s="0" t="n">
        <v>78850537</v>
      </c>
      <c r="D508" s="0" t="n">
        <v>29110139</v>
      </c>
      <c r="E508" s="0" t="n">
        <v>1</v>
      </c>
      <c r="F508" s="0" t="n">
        <v>1</v>
      </c>
      <c r="G508" s="0" t="n">
        <v>1</v>
      </c>
      <c r="H508" s="0" t="n">
        <v>3</v>
      </c>
      <c r="I508" s="0" t="inlineStr">
        <is>
          <t>101-1703</t>
        </is>
      </c>
      <c r="J508" s="0" t="inlineStr">
        <is>
          <t>ТССЦ Московской обл., 101-1703, приказ Минстроя России №675/пр от 28.02.2017 № 254/пр</t>
        </is>
      </c>
      <c r="K508" s="0" t="inlineStr">
        <is>
          <t>Прокладки резиновые (пластина техническая прессованная)</t>
        </is>
      </c>
      <c r="L508" s="0" t="n">
        <v>1346</v>
      </c>
      <c r="N508" s="0" t="n">
        <v>1009</v>
      </c>
      <c r="O508" s="0" t="inlineStr">
        <is>
          <t>кг</t>
        </is>
      </c>
      <c r="P508" s="0" t="inlineStr">
        <is>
          <t>кг</t>
        </is>
      </c>
      <c r="Q508" s="0" t="n">
        <v>1</v>
      </c>
      <c r="W508" s="0" t="n">
        <v>0</v>
      </c>
      <c r="X508" s="0" t="n">
        <v>-1947909329</v>
      </c>
      <c r="Y508" s="0">
        <f>AT508</f>
        <v/>
      </c>
      <c r="AA508" s="0" t="n">
        <v>341.04</v>
      </c>
      <c r="AB508" s="0" t="n">
        <v>0</v>
      </c>
      <c r="AC508" s="0" t="n">
        <v>0</v>
      </c>
      <c r="AD508" s="0" t="n">
        <v>0</v>
      </c>
      <c r="AE508" s="0" t="n">
        <v>23.09</v>
      </c>
      <c r="AF508" s="0" t="n">
        <v>0</v>
      </c>
      <c r="AG508" s="0" t="n">
        <v>0</v>
      </c>
      <c r="AH508" s="0" t="n">
        <v>0</v>
      </c>
      <c r="AI508" s="0" t="n">
        <v>14.77</v>
      </c>
      <c r="AJ508" s="0" t="n">
        <v>1</v>
      </c>
      <c r="AK508" s="0" t="n">
        <v>1</v>
      </c>
      <c r="AL508" s="0" t="n">
        <v>1</v>
      </c>
      <c r="AM508" s="0" t="n">
        <v>2</v>
      </c>
      <c r="AN508" s="0" t="n">
        <v>0</v>
      </c>
      <c r="AO508" s="0" t="n">
        <v>1</v>
      </c>
      <c r="AP508" s="0" t="n">
        <v>1</v>
      </c>
      <c r="AQ508" s="0" t="n">
        <v>0</v>
      </c>
      <c r="AR508" s="0" t="n">
        <v>0</v>
      </c>
      <c r="AS508" s="0" t="inlineStr"/>
      <c r="AT508" s="0" t="n">
        <v>2</v>
      </c>
      <c r="AU508" s="0" t="inlineStr"/>
      <c r="AV508" s="0" t="n">
        <v>0</v>
      </c>
      <c r="AW508" s="0" t="n">
        <v>2</v>
      </c>
      <c r="AX508" s="0" t="n">
        <v>78850546</v>
      </c>
      <c r="AY508" s="0" t="n">
        <v>1</v>
      </c>
      <c r="AZ508" s="0" t="n">
        <v>0</v>
      </c>
      <c r="BA508" s="0" t="n">
        <v>497</v>
      </c>
      <c r="BB508" s="0" t="n">
        <v>0</v>
      </c>
      <c r="BC508" s="0" t="n">
        <v>0</v>
      </c>
      <c r="BD508" s="0" t="n">
        <v>0</v>
      </c>
      <c r="BE508" s="0" t="n">
        <v>0</v>
      </c>
      <c r="BF508" s="0" t="n">
        <v>0</v>
      </c>
      <c r="BG508" s="0" t="n">
        <v>0</v>
      </c>
      <c r="BH508" s="0" t="n">
        <v>0</v>
      </c>
      <c r="BI508" s="0" t="n">
        <v>0</v>
      </c>
      <c r="BJ508" s="0" t="n">
        <v>0</v>
      </c>
      <c r="BK508" s="0" t="n">
        <v>0</v>
      </c>
      <c r="BL508" s="0" t="n">
        <v>0</v>
      </c>
      <c r="BM508" s="0" t="n">
        <v>0</v>
      </c>
      <c r="BN508" s="0" t="n">
        <v>0</v>
      </c>
      <c r="BO508" s="0" t="n">
        <v>0</v>
      </c>
      <c r="BP508" s="0" t="n">
        <v>0</v>
      </c>
      <c r="BQ508" s="0" t="n">
        <v>0</v>
      </c>
      <c r="BR508" s="0" t="n">
        <v>0</v>
      </c>
      <c r="BS508" s="0" t="n">
        <v>0</v>
      </c>
      <c r="BT508" s="0" t="n">
        <v>0</v>
      </c>
      <c r="BU508" s="0" t="n">
        <v>0</v>
      </c>
      <c r="BV508" s="0" t="n">
        <v>0</v>
      </c>
      <c r="BW508" s="0" t="n">
        <v>0</v>
      </c>
      <c r="CV508" s="0" t="n">
        <v>0</v>
      </c>
      <c r="CW508" s="0" t="n">
        <v>0</v>
      </c>
      <c r="CX508" s="0">
        <f>ROUND(Y508*Source!I1336,7)</f>
        <v/>
      </c>
      <c r="CY508" s="0">
        <f>AA508</f>
        <v/>
      </c>
      <c r="CZ508" s="0">
        <f>AE508</f>
        <v/>
      </c>
      <c r="DA508" s="0">
        <f>AI508</f>
        <v/>
      </c>
      <c r="DB508" s="0">
        <f>ROUND(ROUND(AT508*CZ508,2),2)</f>
        <v/>
      </c>
      <c r="DC508" s="0">
        <f>ROUND(ROUND(AT508*AG508,2),2)</f>
        <v/>
      </c>
      <c r="DD508" s="0" t="inlineStr"/>
      <c r="DE508" s="0" t="inlineStr"/>
      <c r="DF508" s="0">
        <f>ROUND(ROUND(AE508*AI508,0)*CX508,0)</f>
        <v/>
      </c>
      <c r="DG508" s="0">
        <f>ROUND(ROUND(AF508,0)*CX508,0)</f>
        <v/>
      </c>
      <c r="DH508" s="0">
        <f>ROUND(ROUND(AG508,0)*CX508,0)</f>
        <v/>
      </c>
      <c r="DI508" s="0">
        <f>ROUND(ROUND(AH508,0)*CX508,0)</f>
        <v/>
      </c>
      <c r="DJ508" s="0">
        <f>DF508</f>
        <v/>
      </c>
      <c r="DK508" s="0" t="n">
        <v>0</v>
      </c>
      <c r="DL508" s="0" t="inlineStr"/>
      <c r="DM508" s="0" t="n">
        <v>0</v>
      </c>
      <c r="DN508" s="0" t="inlineStr"/>
      <c r="DO508" s="0" t="n">
        <v>0</v>
      </c>
    </row>
    <row r="509">
      <c r="A509" s="0">
        <f>ROW(Source!A1336)</f>
        <v/>
      </c>
      <c r="B509" s="0" t="n">
        <v>78845955</v>
      </c>
      <c r="C509" s="0" t="n">
        <v>78850537</v>
      </c>
      <c r="D509" s="0" t="n">
        <v>29114240</v>
      </c>
      <c r="E509" s="0" t="n">
        <v>1</v>
      </c>
      <c r="F509" s="0" t="n">
        <v>1</v>
      </c>
      <c r="G509" s="0" t="n">
        <v>1</v>
      </c>
      <c r="H509" s="0" t="n">
        <v>3</v>
      </c>
      <c r="I509" s="0" t="inlineStr">
        <is>
          <t>101-2576</t>
        </is>
      </c>
      <c r="J509" s="0" t="inlineStr">
        <is>
          <t>ТССЦ Московской обл., 101-2576, приказ Минстроя России №675/пр от 28.02.2017 № 254/пр</t>
        </is>
      </c>
      <c r="K509" s="0" t="inlineStr">
        <is>
          <t>Болты с гайками и шайбами для санитарно-технических работ диаметром 16 мм</t>
        </is>
      </c>
      <c r="L509" s="0" t="n">
        <v>1348</v>
      </c>
      <c r="N509" s="0" t="n">
        <v>1009</v>
      </c>
      <c r="O509" s="0" t="inlineStr">
        <is>
          <t>т</t>
        </is>
      </c>
      <c r="P509" s="0" t="inlineStr">
        <is>
          <t>т</t>
        </is>
      </c>
      <c r="Q509" s="0" t="n">
        <v>1000</v>
      </c>
      <c r="W509" s="0" t="n">
        <v>0</v>
      </c>
      <c r="X509" s="0" t="n">
        <v>-1701539228</v>
      </c>
      <c r="Y509" s="0">
        <f>AT509</f>
        <v/>
      </c>
      <c r="AA509" s="0" t="n">
        <v>145037.4</v>
      </c>
      <c r="AB509" s="0" t="n">
        <v>0</v>
      </c>
      <c r="AC509" s="0" t="n">
        <v>0</v>
      </c>
      <c r="AD509" s="0" t="n">
        <v>0</v>
      </c>
      <c r="AE509" s="0" t="n">
        <v>14830</v>
      </c>
      <c r="AF509" s="0" t="n">
        <v>0</v>
      </c>
      <c r="AG509" s="0" t="n">
        <v>0</v>
      </c>
      <c r="AH509" s="0" t="n">
        <v>0</v>
      </c>
      <c r="AI509" s="0" t="n">
        <v>9.779999999999999</v>
      </c>
      <c r="AJ509" s="0" t="n">
        <v>1</v>
      </c>
      <c r="AK509" s="0" t="n">
        <v>1</v>
      </c>
      <c r="AL509" s="0" t="n">
        <v>1</v>
      </c>
      <c r="AM509" s="0" t="n">
        <v>2</v>
      </c>
      <c r="AN509" s="0" t="n">
        <v>0</v>
      </c>
      <c r="AO509" s="0" t="n">
        <v>1</v>
      </c>
      <c r="AP509" s="0" t="n">
        <v>1</v>
      </c>
      <c r="AQ509" s="0" t="n">
        <v>0</v>
      </c>
      <c r="AR509" s="0" t="n">
        <v>0</v>
      </c>
      <c r="AS509" s="0" t="inlineStr"/>
      <c r="AT509" s="0" t="n">
        <v>0.005</v>
      </c>
      <c r="AU509" s="0" t="inlineStr"/>
      <c r="AV509" s="0" t="n">
        <v>0</v>
      </c>
      <c r="AW509" s="0" t="n">
        <v>2</v>
      </c>
      <c r="AX509" s="0" t="n">
        <v>78850547</v>
      </c>
      <c r="AY509" s="0" t="n">
        <v>1</v>
      </c>
      <c r="AZ509" s="0" t="n">
        <v>0</v>
      </c>
      <c r="BA509" s="0" t="n">
        <v>498</v>
      </c>
      <c r="BB509" s="0" t="n">
        <v>0</v>
      </c>
      <c r="BC509" s="0" t="n">
        <v>0</v>
      </c>
      <c r="BD509" s="0" t="n">
        <v>0</v>
      </c>
      <c r="BE509" s="0" t="n">
        <v>0</v>
      </c>
      <c r="BF509" s="0" t="n">
        <v>0</v>
      </c>
      <c r="BG509" s="0" t="n">
        <v>0</v>
      </c>
      <c r="BH509" s="0" t="n">
        <v>0</v>
      </c>
      <c r="BI509" s="0" t="n">
        <v>0</v>
      </c>
      <c r="BJ509" s="0" t="n">
        <v>0</v>
      </c>
      <c r="BK509" s="0" t="n">
        <v>0</v>
      </c>
      <c r="BL509" s="0" t="n">
        <v>0</v>
      </c>
      <c r="BM509" s="0" t="n">
        <v>0</v>
      </c>
      <c r="BN509" s="0" t="n">
        <v>0</v>
      </c>
      <c r="BO509" s="0" t="n">
        <v>0</v>
      </c>
      <c r="BP509" s="0" t="n">
        <v>0</v>
      </c>
      <c r="BQ509" s="0" t="n">
        <v>0</v>
      </c>
      <c r="BR509" s="0" t="n">
        <v>0</v>
      </c>
      <c r="BS509" s="0" t="n">
        <v>0</v>
      </c>
      <c r="BT509" s="0" t="n">
        <v>0</v>
      </c>
      <c r="BU509" s="0" t="n">
        <v>0</v>
      </c>
      <c r="BV509" s="0" t="n">
        <v>0</v>
      </c>
      <c r="BW509" s="0" t="n">
        <v>0</v>
      </c>
      <c r="CV509" s="0" t="n">
        <v>0</v>
      </c>
      <c r="CW509" s="0" t="n">
        <v>0</v>
      </c>
      <c r="CX509" s="0">
        <f>ROUND(Y509*Source!I1336,7)</f>
        <v/>
      </c>
      <c r="CY509" s="0">
        <f>AA509</f>
        <v/>
      </c>
      <c r="CZ509" s="0">
        <f>AE509</f>
        <v/>
      </c>
      <c r="DA509" s="0">
        <f>AI509</f>
        <v/>
      </c>
      <c r="DB509" s="0">
        <f>ROUND(ROUND(AT509*CZ509,2),2)</f>
        <v/>
      </c>
      <c r="DC509" s="0">
        <f>ROUND(ROUND(AT509*AG509,2),2)</f>
        <v/>
      </c>
      <c r="DD509" s="0" t="inlineStr"/>
      <c r="DE509" s="0" t="inlineStr"/>
      <c r="DF509" s="0">
        <f>ROUND(ROUND(AE509*AI509,0)*CX509,0)</f>
        <v/>
      </c>
      <c r="DG509" s="0">
        <f>ROUND(ROUND(AF509,0)*CX509,0)</f>
        <v/>
      </c>
      <c r="DH509" s="0">
        <f>ROUND(ROUND(AG509,0)*CX509,0)</f>
        <v/>
      </c>
      <c r="DI509" s="0">
        <f>ROUND(ROUND(AH509,0)*CX509,0)</f>
        <v/>
      </c>
      <c r="DJ509" s="0">
        <f>DF509</f>
        <v/>
      </c>
      <c r="DK509" s="0" t="n">
        <v>0</v>
      </c>
      <c r="DL509" s="0" t="inlineStr"/>
      <c r="DM509" s="0" t="n">
        <v>0</v>
      </c>
      <c r="DN509" s="0" t="inlineStr"/>
      <c r="DO509" s="0" t="n">
        <v>0</v>
      </c>
    </row>
    <row r="510">
      <c r="A510" s="0">
        <f>ROW(Source!A1336)</f>
        <v/>
      </c>
      <c r="B510" s="0" t="n">
        <v>78845955</v>
      </c>
      <c r="C510" s="0" t="n">
        <v>78850537</v>
      </c>
      <c r="D510" s="0" t="n">
        <v>29150040</v>
      </c>
      <c r="E510" s="0" t="n">
        <v>1</v>
      </c>
      <c r="F510" s="0" t="n">
        <v>1</v>
      </c>
      <c r="G510" s="0" t="n">
        <v>1</v>
      </c>
      <c r="H510" s="0" t="n">
        <v>3</v>
      </c>
      <c r="I510" s="0" t="inlineStr">
        <is>
          <t>411-0001</t>
        </is>
      </c>
      <c r="J510" s="0" t="inlineStr">
        <is>
          <t>ТССЦ Московской обл., 411-0001, приказ Минстроя России №675/пр от 28.02.2017 № 257/пр</t>
        </is>
      </c>
      <c r="K510" s="0" t="inlineStr">
        <is>
          <t>Вода</t>
        </is>
      </c>
      <c r="L510" s="0" t="n">
        <v>1339</v>
      </c>
      <c r="N510" s="0" t="n">
        <v>1007</v>
      </c>
      <c r="O510" s="0" t="inlineStr">
        <is>
          <t>м3</t>
        </is>
      </c>
      <c r="P510" s="0" t="inlineStr">
        <is>
          <t>м3</t>
        </is>
      </c>
      <c r="Q510" s="0" t="n">
        <v>1</v>
      </c>
      <c r="W510" s="0" t="n">
        <v>0</v>
      </c>
      <c r="X510" s="0" t="n">
        <v>619799737</v>
      </c>
      <c r="Y510" s="0">
        <f>AT510</f>
        <v/>
      </c>
      <c r="AA510" s="0" t="n">
        <v>31.28</v>
      </c>
      <c r="AB510" s="0" t="n">
        <v>0</v>
      </c>
      <c r="AC510" s="0" t="n">
        <v>0</v>
      </c>
      <c r="AD510" s="0" t="n">
        <v>0</v>
      </c>
      <c r="AE510" s="0" t="n">
        <v>2.44</v>
      </c>
      <c r="AF510" s="0" t="n">
        <v>0</v>
      </c>
      <c r="AG510" s="0" t="n">
        <v>0</v>
      </c>
      <c r="AH510" s="0" t="n">
        <v>0</v>
      </c>
      <c r="AI510" s="0" t="n">
        <v>12.82</v>
      </c>
      <c r="AJ510" s="0" t="n">
        <v>1</v>
      </c>
      <c r="AK510" s="0" t="n">
        <v>1</v>
      </c>
      <c r="AL510" s="0" t="n">
        <v>1</v>
      </c>
      <c r="AM510" s="0" t="n">
        <v>2</v>
      </c>
      <c r="AN510" s="0" t="n">
        <v>0</v>
      </c>
      <c r="AO510" s="0" t="n">
        <v>1</v>
      </c>
      <c r="AP510" s="0" t="n">
        <v>1</v>
      </c>
      <c r="AQ510" s="0" t="n">
        <v>0</v>
      </c>
      <c r="AR510" s="0" t="n">
        <v>0</v>
      </c>
      <c r="AS510" s="0" t="inlineStr"/>
      <c r="AT510" s="0" t="n">
        <v>7.8</v>
      </c>
      <c r="AU510" s="0" t="inlineStr"/>
      <c r="AV510" s="0" t="n">
        <v>0</v>
      </c>
      <c r="AW510" s="0" t="n">
        <v>2</v>
      </c>
      <c r="AX510" s="0" t="n">
        <v>78850548</v>
      </c>
      <c r="AY510" s="0" t="n">
        <v>1</v>
      </c>
      <c r="AZ510" s="0" t="n">
        <v>0</v>
      </c>
      <c r="BA510" s="0" t="n">
        <v>499</v>
      </c>
      <c r="BB510" s="0" t="n">
        <v>0</v>
      </c>
      <c r="BC510" s="0" t="n">
        <v>0</v>
      </c>
      <c r="BD510" s="0" t="n">
        <v>0</v>
      </c>
      <c r="BE510" s="0" t="n">
        <v>0</v>
      </c>
      <c r="BF510" s="0" t="n">
        <v>0</v>
      </c>
      <c r="BG510" s="0" t="n">
        <v>0</v>
      </c>
      <c r="BH510" s="0" t="n">
        <v>0</v>
      </c>
      <c r="BI510" s="0" t="n">
        <v>0</v>
      </c>
      <c r="BJ510" s="0" t="n">
        <v>0</v>
      </c>
      <c r="BK510" s="0" t="n">
        <v>0</v>
      </c>
      <c r="BL510" s="0" t="n">
        <v>0</v>
      </c>
      <c r="BM510" s="0" t="n">
        <v>0</v>
      </c>
      <c r="BN510" s="0" t="n">
        <v>0</v>
      </c>
      <c r="BO510" s="0" t="n">
        <v>0</v>
      </c>
      <c r="BP510" s="0" t="n">
        <v>0</v>
      </c>
      <c r="BQ510" s="0" t="n">
        <v>0</v>
      </c>
      <c r="BR510" s="0" t="n">
        <v>0</v>
      </c>
      <c r="BS510" s="0" t="n">
        <v>0</v>
      </c>
      <c r="BT510" s="0" t="n">
        <v>0</v>
      </c>
      <c r="BU510" s="0" t="n">
        <v>0</v>
      </c>
      <c r="BV510" s="0" t="n">
        <v>0</v>
      </c>
      <c r="BW510" s="0" t="n">
        <v>0</v>
      </c>
      <c r="CV510" s="0" t="n">
        <v>0</v>
      </c>
      <c r="CW510" s="0" t="n">
        <v>0</v>
      </c>
      <c r="CX510" s="0">
        <f>ROUND(Y510*Source!I1336,7)</f>
        <v/>
      </c>
      <c r="CY510" s="0">
        <f>AA510</f>
        <v/>
      </c>
      <c r="CZ510" s="0">
        <f>AE510</f>
        <v/>
      </c>
      <c r="DA510" s="0">
        <f>AI510</f>
        <v/>
      </c>
      <c r="DB510" s="0">
        <f>ROUND(ROUND(AT510*CZ510,2),2)</f>
        <v/>
      </c>
      <c r="DC510" s="0">
        <f>ROUND(ROUND(AT510*AG510,2),2)</f>
        <v/>
      </c>
      <c r="DD510" s="0" t="inlineStr"/>
      <c r="DE510" s="0" t="inlineStr"/>
      <c r="DF510" s="0">
        <f>ROUND(ROUND(AE510*AI510,0)*CX510,0)</f>
        <v/>
      </c>
      <c r="DG510" s="0">
        <f>ROUND(ROUND(AF510,0)*CX510,0)</f>
        <v/>
      </c>
      <c r="DH510" s="0">
        <f>ROUND(ROUND(AG510,0)*CX510,0)</f>
        <v/>
      </c>
      <c r="DI510" s="0">
        <f>ROUND(ROUND(AH510,0)*CX510,0)</f>
        <v/>
      </c>
      <c r="DJ510" s="0">
        <f>DF510</f>
        <v/>
      </c>
      <c r="DK510" s="0" t="n">
        <v>0</v>
      </c>
      <c r="DL510" s="0" t="inlineStr"/>
      <c r="DM510" s="0" t="n">
        <v>0</v>
      </c>
      <c r="DN510" s="0" t="inlineStr"/>
      <c r="DO510" s="0" t="n">
        <v>0</v>
      </c>
    </row>
    <row r="511">
      <c r="A511" s="0">
        <f>ROW(Source!A1336)</f>
        <v/>
      </c>
      <c r="B511" s="0" t="n">
        <v>78845955</v>
      </c>
      <c r="C511" s="0" t="n">
        <v>78850537</v>
      </c>
      <c r="D511" s="0" t="n">
        <v>0</v>
      </c>
      <c r="E511" s="0" t="n">
        <v>1</v>
      </c>
      <c r="F511" s="0" t="n">
        <v>1</v>
      </c>
      <c r="G511" s="0" t="n">
        <v>1</v>
      </c>
      <c r="H511" s="0" t="n">
        <v>3</v>
      </c>
      <c r="I511" s="0" t="inlineStr">
        <is>
          <t>Цена поставщика</t>
        </is>
      </c>
      <c r="J511" s="0" t="inlineStr"/>
      <c r="K511" s="0" t="inlineStr">
        <is>
          <t>Прочистка КРОТ</t>
        </is>
      </c>
      <c r="L511" s="0" t="n">
        <v>1296</v>
      </c>
      <c r="N511" s="0" t="n">
        <v>1002</v>
      </c>
      <c r="O511" s="0" t="inlineStr">
        <is>
          <t>л</t>
        </is>
      </c>
      <c r="P511" s="0" t="inlineStr">
        <is>
          <t>л</t>
        </is>
      </c>
      <c r="Q511" s="0" t="n">
        <v>1</v>
      </c>
      <c r="W511" s="0" t="n">
        <v>0</v>
      </c>
      <c r="X511" s="0" t="n">
        <v>-1978592410</v>
      </c>
      <c r="Y511" s="0">
        <f>AT511</f>
        <v/>
      </c>
      <c r="AA511" s="0" t="n">
        <v>384.43</v>
      </c>
      <c r="AB511" s="0" t="n">
        <v>0</v>
      </c>
      <c r="AC511" s="0" t="n">
        <v>0</v>
      </c>
      <c r="AD511" s="0" t="n">
        <v>0</v>
      </c>
      <c r="AE511" s="0" t="n">
        <v>384.43</v>
      </c>
      <c r="AF511" s="0" t="n">
        <v>0</v>
      </c>
      <c r="AG511" s="0" t="n">
        <v>0</v>
      </c>
      <c r="AH511" s="0" t="n">
        <v>0</v>
      </c>
      <c r="AI511" s="0" t="n">
        <v>1</v>
      </c>
      <c r="AJ511" s="0" t="n">
        <v>1</v>
      </c>
      <c r="AK511" s="0" t="n">
        <v>1</v>
      </c>
      <c r="AL511" s="0" t="n">
        <v>1</v>
      </c>
      <c r="AM511" s="0" t="n">
        <v>0</v>
      </c>
      <c r="AN511" s="0" t="n">
        <v>0</v>
      </c>
      <c r="AO511" s="0" t="n">
        <v>0</v>
      </c>
      <c r="AP511" s="0" t="n">
        <v>1</v>
      </c>
      <c r="AQ511" s="0" t="n">
        <v>0</v>
      </c>
      <c r="AR511" s="0" t="n">
        <v>0</v>
      </c>
      <c r="AS511" s="0" t="inlineStr"/>
      <c r="AT511" s="0" t="n">
        <v>10</v>
      </c>
      <c r="AU511" s="0" t="inlineStr"/>
      <c r="AV511" s="0" t="n">
        <v>0</v>
      </c>
      <c r="AW511" s="0" t="n">
        <v>1</v>
      </c>
      <c r="AX511" s="0" t="n">
        <v>-1</v>
      </c>
      <c r="AY511" s="0" t="n">
        <v>0</v>
      </c>
      <c r="AZ511" s="0" t="n">
        <v>0</v>
      </c>
      <c r="BA511" s="0" t="inlineStr"/>
      <c r="BB511" s="0" t="n">
        <v>0</v>
      </c>
      <c r="BC511" s="0" t="n">
        <v>0</v>
      </c>
      <c r="BD511" s="0" t="n">
        <v>0</v>
      </c>
      <c r="BE511" s="0" t="n">
        <v>0</v>
      </c>
      <c r="BF511" s="0" t="n">
        <v>0</v>
      </c>
      <c r="BG511" s="0" t="n">
        <v>0</v>
      </c>
      <c r="BH511" s="0" t="n">
        <v>0</v>
      </c>
      <c r="BI511" s="0" t="n">
        <v>0</v>
      </c>
      <c r="BJ511" s="0" t="n">
        <v>0</v>
      </c>
      <c r="BK511" s="0" t="n">
        <v>0</v>
      </c>
      <c r="BL511" s="0" t="n">
        <v>0</v>
      </c>
      <c r="BM511" s="0" t="n">
        <v>0</v>
      </c>
      <c r="BN511" s="0" t="n">
        <v>0</v>
      </c>
      <c r="BO511" s="0" t="n">
        <v>0</v>
      </c>
      <c r="BP511" s="0" t="n">
        <v>0</v>
      </c>
      <c r="BQ511" s="0" t="n">
        <v>0</v>
      </c>
      <c r="BR511" s="0" t="n">
        <v>0</v>
      </c>
      <c r="BS511" s="0" t="n">
        <v>0</v>
      </c>
      <c r="BT511" s="0" t="n">
        <v>0</v>
      </c>
      <c r="BU511" s="0" t="n">
        <v>0</v>
      </c>
      <c r="BV511" s="0" t="n">
        <v>0</v>
      </c>
      <c r="BW511" s="0" t="n">
        <v>0</v>
      </c>
      <c r="CV511" s="0" t="n">
        <v>0</v>
      </c>
      <c r="CW511" s="0" t="n">
        <v>0</v>
      </c>
      <c r="CX511" s="0">
        <f>ROUND(Y511*Source!I1336,7)</f>
        <v/>
      </c>
      <c r="CY511" s="0">
        <f>AA511</f>
        <v/>
      </c>
      <c r="CZ511" s="0">
        <f>AE511</f>
        <v/>
      </c>
      <c r="DA511" s="0">
        <f>AI511</f>
        <v/>
      </c>
      <c r="DB511" s="0">
        <f>ROUND(ROUND(AT511*CZ511,2),2)</f>
        <v/>
      </c>
      <c r="DC511" s="0">
        <f>ROUND(ROUND(AT511*AG511,2),2)</f>
        <v/>
      </c>
      <c r="DD511" s="0" t="inlineStr"/>
      <c r="DE511" s="0" t="inlineStr"/>
      <c r="DF511" s="0">
        <f>ROUND(ROUND(AE511,0)*CX511,0)</f>
        <v/>
      </c>
      <c r="DG511" s="0">
        <f>ROUND(ROUND(AF511,0)*CX511,0)</f>
        <v/>
      </c>
      <c r="DH511" s="0">
        <f>ROUND(ROUND(AG511,0)*CX511,0)</f>
        <v/>
      </c>
      <c r="DI511" s="0">
        <f>ROUND(ROUND(AH511,0)*CX511,0)</f>
        <v/>
      </c>
      <c r="DJ511" s="0">
        <f>DF511</f>
        <v/>
      </c>
      <c r="DK511" s="0" t="n">
        <v>0</v>
      </c>
      <c r="DL511" s="0" t="inlineStr"/>
      <c r="DM511" s="0" t="n">
        <v>0</v>
      </c>
      <c r="DN511" s="0" t="inlineStr"/>
      <c r="DO511" s="0" t="n">
        <v>0</v>
      </c>
    </row>
    <row r="512">
      <c r="A512" s="0">
        <f>ROW(Source!A1338)</f>
        <v/>
      </c>
      <c r="B512" s="0" t="n">
        <v>78845955</v>
      </c>
      <c r="C512" s="0" t="n">
        <v>78849098</v>
      </c>
      <c r="D512" s="0" t="n">
        <v>18442827</v>
      </c>
      <c r="E512" s="0" t="n">
        <v>1</v>
      </c>
      <c r="F512" s="0" t="n">
        <v>1</v>
      </c>
      <c r="G512" s="0" t="n">
        <v>1</v>
      </c>
      <c r="H512" s="0" t="n">
        <v>1</v>
      </c>
      <c r="I512" s="0" t="inlineStr">
        <is>
          <t>1-1053-90</t>
        </is>
      </c>
      <c r="J512" s="0" t="inlineStr"/>
      <c r="K512" s="0" t="inlineStr">
        <is>
          <t>Рабочий строитель среднего разряда 5,3</t>
        </is>
      </c>
      <c r="L512" s="0" t="n">
        <v>1369</v>
      </c>
      <c r="N512" s="0" t="n">
        <v>1013</v>
      </c>
      <c r="O512" s="0" t="inlineStr">
        <is>
          <t>чел.-ч</t>
        </is>
      </c>
      <c r="P512" s="0" t="inlineStr">
        <is>
          <t>чел.-ч</t>
        </is>
      </c>
      <c r="Q512" s="0" t="n">
        <v>1</v>
      </c>
      <c r="W512" s="0" t="n">
        <v>0</v>
      </c>
      <c r="X512" s="0" t="n">
        <v>717490484</v>
      </c>
      <c r="Y512" s="0">
        <f>AT512</f>
        <v/>
      </c>
      <c r="AA512" s="0" t="n">
        <v>0</v>
      </c>
      <c r="AB512" s="0" t="n">
        <v>0</v>
      </c>
      <c r="AC512" s="0" t="n">
        <v>0</v>
      </c>
      <c r="AD512" s="0" t="n">
        <v>11.64</v>
      </c>
      <c r="AE512" s="0" t="n">
        <v>0</v>
      </c>
      <c r="AF512" s="0" t="n">
        <v>0</v>
      </c>
      <c r="AG512" s="0" t="n">
        <v>0</v>
      </c>
      <c r="AH512" s="0" t="n">
        <v>11.64</v>
      </c>
      <c r="AI512" s="0" t="n">
        <v>1</v>
      </c>
      <c r="AJ512" s="0" t="n">
        <v>1</v>
      </c>
      <c r="AK512" s="0" t="n">
        <v>1</v>
      </c>
      <c r="AL512" s="0" t="n">
        <v>1</v>
      </c>
      <c r="AM512" s="0" t="n">
        <v>-2</v>
      </c>
      <c r="AN512" s="0" t="n">
        <v>0</v>
      </c>
      <c r="AO512" s="0" t="n">
        <v>1</v>
      </c>
      <c r="AP512" s="0" t="n">
        <v>0</v>
      </c>
      <c r="AQ512" s="0" t="n">
        <v>0</v>
      </c>
      <c r="AR512" s="0" t="n">
        <v>0</v>
      </c>
      <c r="AS512" s="0" t="inlineStr"/>
      <c r="AT512" s="0" t="n">
        <v>5.01</v>
      </c>
      <c r="AU512" s="0" t="inlineStr"/>
      <c r="AV512" s="0" t="n">
        <v>1</v>
      </c>
      <c r="AW512" s="0" t="n">
        <v>2</v>
      </c>
      <c r="AX512" s="0" t="n">
        <v>78849105</v>
      </c>
      <c r="AY512" s="0" t="n">
        <v>1</v>
      </c>
      <c r="AZ512" s="0" t="n">
        <v>0</v>
      </c>
      <c r="BA512" s="0" t="n">
        <v>500</v>
      </c>
      <c r="BB512" s="0" t="n">
        <v>0</v>
      </c>
      <c r="BC512" s="0" t="n">
        <v>0</v>
      </c>
      <c r="BD512" s="0" t="n">
        <v>0</v>
      </c>
      <c r="BE512" s="0" t="n">
        <v>0</v>
      </c>
      <c r="BF512" s="0" t="n">
        <v>0</v>
      </c>
      <c r="BG512" s="0" t="n">
        <v>0</v>
      </c>
      <c r="BH512" s="0" t="n">
        <v>0</v>
      </c>
      <c r="BI512" s="0" t="n">
        <v>0</v>
      </c>
      <c r="BJ512" s="0" t="n">
        <v>0</v>
      </c>
      <c r="BK512" s="0" t="n">
        <v>0</v>
      </c>
      <c r="BL512" s="0" t="n">
        <v>0</v>
      </c>
      <c r="BM512" s="0" t="n">
        <v>0</v>
      </c>
      <c r="BN512" s="0" t="n">
        <v>0</v>
      </c>
      <c r="BO512" s="0" t="n">
        <v>0</v>
      </c>
      <c r="BP512" s="0" t="n">
        <v>0</v>
      </c>
      <c r="BQ512" s="0" t="n">
        <v>0</v>
      </c>
      <c r="BR512" s="0" t="n">
        <v>0</v>
      </c>
      <c r="BS512" s="0" t="n">
        <v>0</v>
      </c>
      <c r="BT512" s="0" t="n">
        <v>0</v>
      </c>
      <c r="BU512" s="0" t="n">
        <v>0</v>
      </c>
      <c r="BV512" s="0" t="n">
        <v>0</v>
      </c>
      <c r="BW512" s="0" t="n">
        <v>0</v>
      </c>
      <c r="CU512" s="0">
        <f>ROUND(AT512*Source!I1338*AH512*AL512,0)</f>
        <v/>
      </c>
      <c r="CV512" s="0">
        <f>ROUND(Y512*Source!I1338,7)</f>
        <v/>
      </c>
      <c r="CW512" s="0" t="n">
        <v>0</v>
      </c>
      <c r="CX512" s="0">
        <f>ROUND(Y512*Source!I1338,7)</f>
        <v/>
      </c>
      <c r="CY512" s="0">
        <f>AD512</f>
        <v/>
      </c>
      <c r="CZ512" s="0">
        <f>AH512</f>
        <v/>
      </c>
      <c r="DA512" s="0">
        <f>AL512</f>
        <v/>
      </c>
      <c r="DB512" s="0">
        <f>ROUND(ROUND(AT512*CZ512,2),2)</f>
        <v/>
      </c>
      <c r="DC512" s="0">
        <f>ROUND(ROUND(AT512*AG512,2),2)</f>
        <v/>
      </c>
      <c r="DD512" s="0" t="inlineStr"/>
      <c r="DE512" s="0" t="inlineStr"/>
      <c r="DF512" s="0">
        <f>ROUND(ROUND(AE512,0)*CX512,0)</f>
        <v/>
      </c>
      <c r="DG512" s="0">
        <f>ROUND(ROUND(AF512,0)*CX512,0)</f>
        <v/>
      </c>
      <c r="DH512" s="0">
        <f>ROUND(ROUND(AG512,0)*CX512,0)</f>
        <v/>
      </c>
      <c r="DI512" s="0">
        <f>ROUND(ROUND(AH512,0)*CX512,0)</f>
        <v/>
      </c>
      <c r="DJ512" s="0">
        <f>DI512</f>
        <v/>
      </c>
      <c r="DK512" s="0" t="n">
        <v>0</v>
      </c>
      <c r="DL512" s="0" t="inlineStr"/>
      <c r="DM512" s="0" t="n">
        <v>0</v>
      </c>
      <c r="DN512" s="0" t="inlineStr"/>
      <c r="DO512" s="0" t="n">
        <v>0</v>
      </c>
    </row>
    <row r="513">
      <c r="A513" s="0">
        <f>ROW(Source!A1338)</f>
        <v/>
      </c>
      <c r="B513" s="0" t="n">
        <v>78845955</v>
      </c>
      <c r="C513" s="0" t="n">
        <v>78849098</v>
      </c>
      <c r="D513" s="0" t="n">
        <v>29172703</v>
      </c>
      <c r="E513" s="0" t="n">
        <v>1</v>
      </c>
      <c r="F513" s="0" t="n">
        <v>1</v>
      </c>
      <c r="G513" s="0" t="n">
        <v>1</v>
      </c>
      <c r="H513" s="0" t="n">
        <v>2</v>
      </c>
      <c r="I513" s="0" t="inlineStr">
        <is>
          <t>042900</t>
        </is>
      </c>
      <c r="J513" s="0" t="inlineStr">
        <is>
          <t>ТСЭМ Московской обл., 042900, приказ Минстроя России №675/пр от 28.02.2017 № 264/пр</t>
        </is>
      </c>
      <c r="K51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3" s="0" t="n">
        <v>1368</v>
      </c>
      <c r="N513" s="0" t="n">
        <v>1011</v>
      </c>
      <c r="O513" s="0" t="inlineStr">
        <is>
          <t>маш.-ч</t>
        </is>
      </c>
      <c r="P513" s="0" t="inlineStr">
        <is>
          <t>маш.-ч</t>
        </is>
      </c>
      <c r="Q513" s="0" t="n">
        <v>1</v>
      </c>
      <c r="W513" s="0" t="n">
        <v>0</v>
      </c>
      <c r="X513" s="0" t="n">
        <v>1695838894</v>
      </c>
      <c r="Y513" s="0">
        <f>AT513</f>
        <v/>
      </c>
      <c r="AA513" s="0" t="n">
        <v>0</v>
      </c>
      <c r="AB513" s="0" t="n">
        <v>177.13</v>
      </c>
      <c r="AC513" s="0" t="n">
        <v>0</v>
      </c>
      <c r="AD513" s="0" t="n">
        <v>0</v>
      </c>
      <c r="AE513" s="0" t="n">
        <v>0</v>
      </c>
      <c r="AF513" s="0" t="n">
        <v>29.67</v>
      </c>
      <c r="AG513" s="0" t="n">
        <v>0</v>
      </c>
      <c r="AH513" s="0" t="n">
        <v>0</v>
      </c>
      <c r="AI513" s="0" t="n">
        <v>1</v>
      </c>
      <c r="AJ513" s="0" t="n">
        <v>5.97</v>
      </c>
      <c r="AK513" s="0" t="n">
        <v>52.25</v>
      </c>
      <c r="AL513" s="0" t="n">
        <v>1</v>
      </c>
      <c r="AM513" s="0" t="n">
        <v>2</v>
      </c>
      <c r="AN513" s="0" t="n">
        <v>0</v>
      </c>
      <c r="AO513" s="0" t="n">
        <v>1</v>
      </c>
      <c r="AP513" s="0" t="n">
        <v>0</v>
      </c>
      <c r="AQ513" s="0" t="n">
        <v>0</v>
      </c>
      <c r="AR513" s="0" t="n">
        <v>0</v>
      </c>
      <c r="AS513" s="0" t="inlineStr"/>
      <c r="AT513" s="0" t="n">
        <v>1.5</v>
      </c>
      <c r="AU513" s="0" t="inlineStr"/>
      <c r="AV513" s="0" t="n">
        <v>0</v>
      </c>
      <c r="AW513" s="0" t="n">
        <v>2</v>
      </c>
      <c r="AX513" s="0" t="n">
        <v>78849106</v>
      </c>
      <c r="AY513" s="0" t="n">
        <v>1</v>
      </c>
      <c r="AZ513" s="0" t="n">
        <v>0</v>
      </c>
      <c r="BA513" s="0" t="n">
        <v>501</v>
      </c>
      <c r="BB513" s="0" t="n">
        <v>0</v>
      </c>
      <c r="BC513" s="0" t="n">
        <v>0</v>
      </c>
      <c r="BD513" s="0" t="n">
        <v>0</v>
      </c>
      <c r="BE513" s="0" t="n">
        <v>0</v>
      </c>
      <c r="BF513" s="0" t="n">
        <v>0</v>
      </c>
      <c r="BG513" s="0" t="n">
        <v>0</v>
      </c>
      <c r="BH513" s="0" t="n">
        <v>0</v>
      </c>
      <c r="BI513" s="0" t="n">
        <v>0</v>
      </c>
      <c r="BJ513" s="0" t="n">
        <v>0</v>
      </c>
      <c r="BK513" s="0" t="n">
        <v>0</v>
      </c>
      <c r="BL513" s="0" t="n">
        <v>0</v>
      </c>
      <c r="BM513" s="0" t="n">
        <v>0</v>
      </c>
      <c r="BN513" s="0" t="n">
        <v>0</v>
      </c>
      <c r="BO513" s="0" t="n">
        <v>0</v>
      </c>
      <c r="BP513" s="0" t="n">
        <v>0</v>
      </c>
      <c r="BQ513" s="0" t="n">
        <v>0</v>
      </c>
      <c r="BR513" s="0" t="n">
        <v>0</v>
      </c>
      <c r="BS513" s="0" t="n">
        <v>0</v>
      </c>
      <c r="BT513" s="0" t="n">
        <v>0</v>
      </c>
      <c r="BU513" s="0" t="n">
        <v>0</v>
      </c>
      <c r="BV513" s="0" t="n">
        <v>0</v>
      </c>
      <c r="BW513" s="0" t="n">
        <v>0</v>
      </c>
      <c r="CV513" s="0" t="n">
        <v>0</v>
      </c>
      <c r="CW513" s="0">
        <f>ROUND(Y513*Source!I1338*DO513,7)</f>
        <v/>
      </c>
      <c r="CX513" s="0">
        <f>ROUND(Y513*Source!I1338,7)</f>
        <v/>
      </c>
      <c r="CY513" s="0">
        <f>AB513</f>
        <v/>
      </c>
      <c r="CZ513" s="0">
        <f>AF513</f>
        <v/>
      </c>
      <c r="DA513" s="0">
        <f>AJ513</f>
        <v/>
      </c>
      <c r="DB513" s="0">
        <f>ROUND(ROUND(AT513*CZ513,2),2)</f>
        <v/>
      </c>
      <c r="DC513" s="0">
        <f>ROUND(ROUND(AT513*AG513,2),2)</f>
        <v/>
      </c>
      <c r="DD513" s="0" t="inlineStr"/>
      <c r="DE513" s="0" t="inlineStr"/>
      <c r="DF513" s="0">
        <f>ROUND(ROUND(AE513,0)*CX513,0)</f>
        <v/>
      </c>
      <c r="DG513" s="0">
        <f>ROUND(ROUND(AF513*AJ513,0)*CX513,0)</f>
        <v/>
      </c>
      <c r="DH513" s="0">
        <f>ROUND(ROUND(AG513*AK513,0)*CX513,0)</f>
        <v/>
      </c>
      <c r="DI513" s="0">
        <f>ROUND(ROUND(AH513,0)*CX513,0)</f>
        <v/>
      </c>
      <c r="DJ513" s="0">
        <f>DG513</f>
        <v/>
      </c>
      <c r="DK513" s="0" t="n">
        <v>0</v>
      </c>
      <c r="DL513" s="0" t="inlineStr"/>
      <c r="DM513" s="0" t="n">
        <v>0</v>
      </c>
      <c r="DN513" s="0" t="inlineStr"/>
      <c r="DO513" s="0" t="n">
        <v>0</v>
      </c>
    </row>
    <row r="514">
      <c r="A514" s="0">
        <f>ROW(Source!A1338)</f>
        <v/>
      </c>
      <c r="B514" s="0" t="n">
        <v>78845955</v>
      </c>
      <c r="C514" s="0" t="n">
        <v>78849098</v>
      </c>
      <c r="D514" s="0" t="n">
        <v>29110398</v>
      </c>
      <c r="E514" s="0" t="n">
        <v>1</v>
      </c>
      <c r="F514" s="0" t="n">
        <v>1</v>
      </c>
      <c r="G514" s="0" t="n">
        <v>1</v>
      </c>
      <c r="H514" s="0" t="n">
        <v>3</v>
      </c>
      <c r="I514" s="0" t="inlineStr">
        <is>
          <t>101-0388</t>
        </is>
      </c>
      <c r="J514" s="0" t="inlineStr">
        <is>
          <t>ТССЦ Московской обл., 101-0388, приказ Минстроя России №675/пр от 28.02.2017 № 254/пр</t>
        </is>
      </c>
      <c r="K514" s="0" t="inlineStr">
        <is>
          <t>Краски масляные земляные марки МА-0115 мумия, сурик железный</t>
        </is>
      </c>
      <c r="L514" s="0" t="n">
        <v>1348</v>
      </c>
      <c r="N514" s="0" t="n">
        <v>1009</v>
      </c>
      <c r="O514" s="0" t="inlineStr">
        <is>
          <t>т</t>
        </is>
      </c>
      <c r="P514" s="0" t="inlineStr">
        <is>
          <t>т</t>
        </is>
      </c>
      <c r="Q514" s="0" t="n">
        <v>1000</v>
      </c>
      <c r="W514" s="0" t="n">
        <v>0</v>
      </c>
      <c r="X514" s="0" t="n">
        <v>1625292450</v>
      </c>
      <c r="Y514" s="0">
        <f>AT514</f>
        <v/>
      </c>
      <c r="AA514" s="0" t="n">
        <v>76804.47</v>
      </c>
      <c r="AB514" s="0" t="n">
        <v>0</v>
      </c>
      <c r="AC514" s="0" t="n">
        <v>0</v>
      </c>
      <c r="AD514" s="0" t="n">
        <v>0</v>
      </c>
      <c r="AE514" s="0" t="n">
        <v>15118.99</v>
      </c>
      <c r="AF514" s="0" t="n">
        <v>0</v>
      </c>
      <c r="AG514" s="0" t="n">
        <v>0</v>
      </c>
      <c r="AH514" s="0" t="n">
        <v>0</v>
      </c>
      <c r="AI514" s="0" t="n">
        <v>5.08</v>
      </c>
      <c r="AJ514" s="0" t="n">
        <v>1</v>
      </c>
      <c r="AK514" s="0" t="n">
        <v>1</v>
      </c>
      <c r="AL514" s="0" t="n">
        <v>1</v>
      </c>
      <c r="AM514" s="0" t="n">
        <v>2</v>
      </c>
      <c r="AN514" s="0" t="n">
        <v>0</v>
      </c>
      <c r="AO514" s="0" t="n">
        <v>1</v>
      </c>
      <c r="AP514" s="0" t="n">
        <v>0</v>
      </c>
      <c r="AQ514" s="0" t="n">
        <v>0</v>
      </c>
      <c r="AR514" s="0" t="n">
        <v>0</v>
      </c>
      <c r="AS514" s="0" t="inlineStr"/>
      <c r="AT514" s="0" t="n">
        <v>5e-05</v>
      </c>
      <c r="AU514" s="0" t="inlineStr"/>
      <c r="AV514" s="0" t="n">
        <v>0</v>
      </c>
      <c r="AW514" s="0" t="n">
        <v>2</v>
      </c>
      <c r="AX514" s="0" t="n">
        <v>78849107</v>
      </c>
      <c r="AY514" s="0" t="n">
        <v>1</v>
      </c>
      <c r="AZ514" s="0" t="n">
        <v>0</v>
      </c>
      <c r="BA514" s="0" t="n">
        <v>502</v>
      </c>
      <c r="BB514" s="0" t="n">
        <v>0</v>
      </c>
      <c r="BC514" s="0" t="n">
        <v>0</v>
      </c>
      <c r="BD514" s="0" t="n">
        <v>0</v>
      </c>
      <c r="BE514" s="0" t="n">
        <v>0</v>
      </c>
      <c r="BF514" s="0" t="n">
        <v>0</v>
      </c>
      <c r="BG514" s="0" t="n">
        <v>0</v>
      </c>
      <c r="BH514" s="0" t="n">
        <v>0</v>
      </c>
      <c r="BI514" s="0" t="n">
        <v>0</v>
      </c>
      <c r="BJ514" s="0" t="n">
        <v>0</v>
      </c>
      <c r="BK514" s="0" t="n">
        <v>0</v>
      </c>
      <c r="BL514" s="0" t="n">
        <v>0</v>
      </c>
      <c r="BM514" s="0" t="n">
        <v>0</v>
      </c>
      <c r="BN514" s="0" t="n">
        <v>0</v>
      </c>
      <c r="BO514" s="0" t="n">
        <v>0</v>
      </c>
      <c r="BP514" s="0" t="n">
        <v>0</v>
      </c>
      <c r="BQ514" s="0" t="n">
        <v>0</v>
      </c>
      <c r="BR514" s="0" t="n">
        <v>0</v>
      </c>
      <c r="BS514" s="0" t="n">
        <v>0</v>
      </c>
      <c r="BT514" s="0" t="n">
        <v>0</v>
      </c>
      <c r="BU514" s="0" t="n">
        <v>0</v>
      </c>
      <c r="BV514" s="0" t="n">
        <v>0</v>
      </c>
      <c r="BW514" s="0" t="n">
        <v>0</v>
      </c>
      <c r="CV514" s="0" t="n">
        <v>0</v>
      </c>
      <c r="CW514" s="0" t="n">
        <v>0</v>
      </c>
      <c r="CX514" s="0">
        <f>ROUND(Y514*Source!I1338,7)</f>
        <v/>
      </c>
      <c r="CY514" s="0">
        <f>AA514</f>
        <v/>
      </c>
      <c r="CZ514" s="0">
        <f>AE514</f>
        <v/>
      </c>
      <c r="DA514" s="0">
        <f>AI514</f>
        <v/>
      </c>
      <c r="DB514" s="0">
        <f>ROUND(ROUND(AT514*CZ514,2),2)</f>
        <v/>
      </c>
      <c r="DC514" s="0">
        <f>ROUND(ROUND(AT514*AG514,2),2)</f>
        <v/>
      </c>
      <c r="DD514" s="0" t="inlineStr"/>
      <c r="DE514" s="0" t="inlineStr"/>
      <c r="DF514" s="0">
        <f>ROUND(ROUND(AE514*AI514,0)*CX514,0)</f>
        <v/>
      </c>
      <c r="DG514" s="0">
        <f>ROUND(ROUND(AF514,0)*CX514,0)</f>
        <v/>
      </c>
      <c r="DH514" s="0">
        <f>ROUND(ROUND(AG514,0)*CX514,0)</f>
        <v/>
      </c>
      <c r="DI514" s="0">
        <f>ROUND(ROUND(AH514,0)*CX514,0)</f>
        <v/>
      </c>
      <c r="DJ514" s="0">
        <f>DF514</f>
        <v/>
      </c>
      <c r="DK514" s="0" t="n">
        <v>0</v>
      </c>
      <c r="DL514" s="0" t="inlineStr"/>
      <c r="DM514" s="0" t="n">
        <v>0</v>
      </c>
      <c r="DN514" s="0" t="inlineStr"/>
      <c r="DO514" s="0" t="n">
        <v>0</v>
      </c>
    </row>
    <row r="515">
      <c r="A515" s="0">
        <f>ROW(Source!A1338)</f>
        <v/>
      </c>
      <c r="B515" s="0" t="n">
        <v>78845955</v>
      </c>
      <c r="C515" s="0" t="n">
        <v>78849098</v>
      </c>
      <c r="D515" s="0" t="n">
        <v>29110573</v>
      </c>
      <c r="E515" s="0" t="n">
        <v>1</v>
      </c>
      <c r="F515" s="0" t="n">
        <v>1</v>
      </c>
      <c r="G515" s="0" t="n">
        <v>1</v>
      </c>
      <c r="H515" s="0" t="n">
        <v>3</v>
      </c>
      <c r="I515" s="0" t="inlineStr">
        <is>
          <t>101-0628</t>
        </is>
      </c>
      <c r="J515" s="0" t="inlineStr">
        <is>
          <t>ТССЦ Московской обл., 101-0628, приказ Минстроя России №675/пр от 28.02.2017 № 254/пр</t>
        </is>
      </c>
      <c r="K515" s="0" t="inlineStr">
        <is>
          <t>Олифа комбинированная, марки К-3</t>
        </is>
      </c>
      <c r="L515" s="0" t="n">
        <v>1348</v>
      </c>
      <c r="N515" s="0" t="n">
        <v>1009</v>
      </c>
      <c r="O515" s="0" t="inlineStr">
        <is>
          <t>т</t>
        </is>
      </c>
      <c r="P515" s="0" t="inlineStr">
        <is>
          <t>т</t>
        </is>
      </c>
      <c r="Q515" s="0" t="n">
        <v>1000</v>
      </c>
      <c r="W515" s="0" t="n">
        <v>0</v>
      </c>
      <c r="X515" s="0" t="n">
        <v>24062879</v>
      </c>
      <c r="Y515" s="0">
        <f>AT515</f>
        <v/>
      </c>
      <c r="AA515" s="0" t="n">
        <v>87631.5</v>
      </c>
      <c r="AB515" s="0" t="n">
        <v>0</v>
      </c>
      <c r="AC515" s="0" t="n">
        <v>0</v>
      </c>
      <c r="AD515" s="0" t="n">
        <v>0</v>
      </c>
      <c r="AE515" s="0" t="n">
        <v>16950</v>
      </c>
      <c r="AF515" s="0" t="n">
        <v>0</v>
      </c>
      <c r="AG515" s="0" t="n">
        <v>0</v>
      </c>
      <c r="AH515" s="0" t="n">
        <v>0</v>
      </c>
      <c r="AI515" s="0" t="n">
        <v>5.17</v>
      </c>
      <c r="AJ515" s="0" t="n">
        <v>1</v>
      </c>
      <c r="AK515" s="0" t="n">
        <v>1</v>
      </c>
      <c r="AL515" s="0" t="n">
        <v>1</v>
      </c>
      <c r="AM515" s="0" t="n">
        <v>2</v>
      </c>
      <c r="AN515" s="0" t="n">
        <v>0</v>
      </c>
      <c r="AO515" s="0" t="n">
        <v>1</v>
      </c>
      <c r="AP515" s="0" t="n">
        <v>0</v>
      </c>
      <c r="AQ515" s="0" t="n">
        <v>0</v>
      </c>
      <c r="AR515" s="0" t="n">
        <v>0</v>
      </c>
      <c r="AS515" s="0" t="inlineStr"/>
      <c r="AT515" s="0" t="n">
        <v>2e-05</v>
      </c>
      <c r="AU515" s="0" t="inlineStr"/>
      <c r="AV515" s="0" t="n">
        <v>0</v>
      </c>
      <c r="AW515" s="0" t="n">
        <v>2</v>
      </c>
      <c r="AX515" s="0" t="n">
        <v>78849108</v>
      </c>
      <c r="AY515" s="0" t="n">
        <v>1</v>
      </c>
      <c r="AZ515" s="0" t="n">
        <v>0</v>
      </c>
      <c r="BA515" s="0" t="n">
        <v>503</v>
      </c>
      <c r="BB515" s="0" t="n">
        <v>0</v>
      </c>
      <c r="BC515" s="0" t="n">
        <v>0</v>
      </c>
      <c r="BD515" s="0" t="n">
        <v>0</v>
      </c>
      <c r="BE515" s="0" t="n">
        <v>0</v>
      </c>
      <c r="BF515" s="0" t="n">
        <v>0</v>
      </c>
      <c r="BG515" s="0" t="n">
        <v>0</v>
      </c>
      <c r="BH515" s="0" t="n">
        <v>0</v>
      </c>
      <c r="BI515" s="0" t="n">
        <v>0</v>
      </c>
      <c r="BJ515" s="0" t="n">
        <v>0</v>
      </c>
      <c r="BK515" s="0" t="n">
        <v>0</v>
      </c>
      <c r="BL515" s="0" t="n">
        <v>0</v>
      </c>
      <c r="BM515" s="0" t="n">
        <v>0</v>
      </c>
      <c r="BN515" s="0" t="n">
        <v>0</v>
      </c>
      <c r="BO515" s="0" t="n">
        <v>0</v>
      </c>
      <c r="BP515" s="0" t="n">
        <v>0</v>
      </c>
      <c r="BQ515" s="0" t="n">
        <v>0</v>
      </c>
      <c r="BR515" s="0" t="n">
        <v>0</v>
      </c>
      <c r="BS515" s="0" t="n">
        <v>0</v>
      </c>
      <c r="BT515" s="0" t="n">
        <v>0</v>
      </c>
      <c r="BU515" s="0" t="n">
        <v>0</v>
      </c>
      <c r="BV515" s="0" t="n">
        <v>0</v>
      </c>
      <c r="BW515" s="0" t="n">
        <v>0</v>
      </c>
      <c r="CV515" s="0" t="n">
        <v>0</v>
      </c>
      <c r="CW515" s="0" t="n">
        <v>0</v>
      </c>
      <c r="CX515" s="0">
        <f>ROUND(Y515*Source!I1338,7)</f>
        <v/>
      </c>
      <c r="CY515" s="0">
        <f>AA515</f>
        <v/>
      </c>
      <c r="CZ515" s="0">
        <f>AE515</f>
        <v/>
      </c>
      <c r="DA515" s="0">
        <f>AI515</f>
        <v/>
      </c>
      <c r="DB515" s="0">
        <f>ROUND(ROUND(AT515*CZ515,2),2)</f>
        <v/>
      </c>
      <c r="DC515" s="0">
        <f>ROUND(ROUND(AT515*AG515,2),2)</f>
        <v/>
      </c>
      <c r="DD515" s="0" t="inlineStr"/>
      <c r="DE515" s="0" t="inlineStr"/>
      <c r="DF515" s="0">
        <f>ROUND(ROUND(AE515*AI515,0)*CX515,0)</f>
        <v/>
      </c>
      <c r="DG515" s="0">
        <f>ROUND(ROUND(AF515,0)*CX515,0)</f>
        <v/>
      </c>
      <c r="DH515" s="0">
        <f>ROUND(ROUND(AG515,0)*CX515,0)</f>
        <v/>
      </c>
      <c r="DI515" s="0">
        <f>ROUND(ROUND(AH515,0)*CX515,0)</f>
        <v/>
      </c>
      <c r="DJ515" s="0">
        <f>DF515</f>
        <v/>
      </c>
      <c r="DK515" s="0" t="n">
        <v>0</v>
      </c>
      <c r="DL515" s="0" t="inlineStr"/>
      <c r="DM515" s="0" t="n">
        <v>0</v>
      </c>
      <c r="DN515" s="0" t="inlineStr"/>
      <c r="DO515" s="0" t="n">
        <v>0</v>
      </c>
    </row>
    <row r="516">
      <c r="A516" s="0">
        <f>ROW(Source!A1338)</f>
        <v/>
      </c>
      <c r="B516" s="0" t="n">
        <v>78845955</v>
      </c>
      <c r="C516" s="0" t="n">
        <v>78849098</v>
      </c>
      <c r="D516" s="0" t="n">
        <v>29107963</v>
      </c>
      <c r="E516" s="0" t="n">
        <v>1</v>
      </c>
      <c r="F516" s="0" t="n">
        <v>1</v>
      </c>
      <c r="G516" s="0" t="n">
        <v>1</v>
      </c>
      <c r="H516" s="0" t="n">
        <v>3</v>
      </c>
      <c r="I516" s="0" t="inlineStr">
        <is>
          <t>101-1669</t>
        </is>
      </c>
      <c r="J516" s="0" t="inlineStr">
        <is>
          <t>ТССЦ Московской обл., 101-1669, приказ Минстроя России №675/пр от 28.02.2017 № 254/пр</t>
        </is>
      </c>
      <c r="K516" s="0" t="inlineStr">
        <is>
          <t>Очес льняной</t>
        </is>
      </c>
      <c r="L516" s="0" t="n">
        <v>1346</v>
      </c>
      <c r="N516" s="0" t="n">
        <v>1009</v>
      </c>
      <c r="O516" s="0" t="inlineStr">
        <is>
          <t>кг</t>
        </is>
      </c>
      <c r="P516" s="0" t="inlineStr">
        <is>
          <t>кг</t>
        </is>
      </c>
      <c r="Q516" s="0" t="n">
        <v>1</v>
      </c>
      <c r="W516" s="0" t="n">
        <v>0</v>
      </c>
      <c r="X516" s="0" t="n">
        <v>-2113933962</v>
      </c>
      <c r="Y516" s="0">
        <f>AT516</f>
        <v/>
      </c>
      <c r="AA516" s="0" t="n">
        <v>590.67</v>
      </c>
      <c r="AB516" s="0" t="n">
        <v>0</v>
      </c>
      <c r="AC516" s="0" t="n">
        <v>0</v>
      </c>
      <c r="AD516" s="0" t="n">
        <v>0</v>
      </c>
      <c r="AE516" s="0" t="n">
        <v>37.29</v>
      </c>
      <c r="AF516" s="0" t="n">
        <v>0</v>
      </c>
      <c r="AG516" s="0" t="n">
        <v>0</v>
      </c>
      <c r="AH516" s="0" t="n">
        <v>0</v>
      </c>
      <c r="AI516" s="0" t="n">
        <v>15.84</v>
      </c>
      <c r="AJ516" s="0" t="n">
        <v>1</v>
      </c>
      <c r="AK516" s="0" t="n">
        <v>1</v>
      </c>
      <c r="AL516" s="0" t="n">
        <v>1</v>
      </c>
      <c r="AM516" s="0" t="n">
        <v>2</v>
      </c>
      <c r="AN516" s="0" t="n">
        <v>0</v>
      </c>
      <c r="AO516" s="0" t="n">
        <v>1</v>
      </c>
      <c r="AP516" s="0" t="n">
        <v>0</v>
      </c>
      <c r="AQ516" s="0" t="n">
        <v>0</v>
      </c>
      <c r="AR516" s="0" t="n">
        <v>0</v>
      </c>
      <c r="AS516" s="0" t="inlineStr"/>
      <c r="AT516" s="0" t="n">
        <v>0.02</v>
      </c>
      <c r="AU516" s="0" t="inlineStr"/>
      <c r="AV516" s="0" t="n">
        <v>0</v>
      </c>
      <c r="AW516" s="0" t="n">
        <v>2</v>
      </c>
      <c r="AX516" s="0" t="n">
        <v>78849109</v>
      </c>
      <c r="AY516" s="0" t="n">
        <v>1</v>
      </c>
      <c r="AZ516" s="0" t="n">
        <v>0</v>
      </c>
      <c r="BA516" s="0" t="n">
        <v>504</v>
      </c>
      <c r="BB516" s="0" t="n">
        <v>0</v>
      </c>
      <c r="BC516" s="0" t="n">
        <v>0</v>
      </c>
      <c r="BD516" s="0" t="n">
        <v>0</v>
      </c>
      <c r="BE516" s="0" t="n">
        <v>0</v>
      </c>
      <c r="BF516" s="0" t="n">
        <v>0</v>
      </c>
      <c r="BG516" s="0" t="n">
        <v>0</v>
      </c>
      <c r="BH516" s="0" t="n">
        <v>0</v>
      </c>
      <c r="BI516" s="0" t="n">
        <v>0</v>
      </c>
      <c r="BJ516" s="0" t="n">
        <v>0</v>
      </c>
      <c r="BK516" s="0" t="n">
        <v>0</v>
      </c>
      <c r="BL516" s="0" t="n">
        <v>0</v>
      </c>
      <c r="BM516" s="0" t="n">
        <v>0</v>
      </c>
      <c r="BN516" s="0" t="n">
        <v>0</v>
      </c>
      <c r="BO516" s="0" t="n">
        <v>0</v>
      </c>
      <c r="BP516" s="0" t="n">
        <v>0</v>
      </c>
      <c r="BQ516" s="0" t="n">
        <v>0</v>
      </c>
      <c r="BR516" s="0" t="n">
        <v>0</v>
      </c>
      <c r="BS516" s="0" t="n">
        <v>0</v>
      </c>
      <c r="BT516" s="0" t="n">
        <v>0</v>
      </c>
      <c r="BU516" s="0" t="n">
        <v>0</v>
      </c>
      <c r="BV516" s="0" t="n">
        <v>0</v>
      </c>
      <c r="BW516" s="0" t="n">
        <v>0</v>
      </c>
      <c r="CV516" s="0" t="n">
        <v>0</v>
      </c>
      <c r="CW516" s="0" t="n">
        <v>0</v>
      </c>
      <c r="CX516" s="0">
        <f>ROUND(Y516*Source!I1338,7)</f>
        <v/>
      </c>
      <c r="CY516" s="0">
        <f>AA516</f>
        <v/>
      </c>
      <c r="CZ516" s="0">
        <f>AE516</f>
        <v/>
      </c>
      <c r="DA516" s="0">
        <f>AI516</f>
        <v/>
      </c>
      <c r="DB516" s="0">
        <f>ROUND(ROUND(AT516*CZ516,2),2)</f>
        <v/>
      </c>
      <c r="DC516" s="0">
        <f>ROUND(ROUND(AT516*AG516,2),2)</f>
        <v/>
      </c>
      <c r="DD516" s="0" t="inlineStr"/>
      <c r="DE516" s="0" t="inlineStr"/>
      <c r="DF516" s="0">
        <f>ROUND(ROUND(AE516*AI516,0)*CX516,0)</f>
        <v/>
      </c>
      <c r="DG516" s="0">
        <f>ROUND(ROUND(AF516,0)*CX516,0)</f>
        <v/>
      </c>
      <c r="DH516" s="0">
        <f>ROUND(ROUND(AG516,0)*CX516,0)</f>
        <v/>
      </c>
      <c r="DI516" s="0">
        <f>ROUND(ROUND(AH516,0)*CX516,0)</f>
        <v/>
      </c>
      <c r="DJ516" s="0">
        <f>DF516</f>
        <v/>
      </c>
      <c r="DK516" s="0" t="n">
        <v>0</v>
      </c>
      <c r="DL516" s="0" t="inlineStr"/>
      <c r="DM516" s="0" t="n">
        <v>0</v>
      </c>
      <c r="DN516" s="0" t="inlineStr"/>
      <c r="DO516" s="0" t="n">
        <v>0</v>
      </c>
    </row>
    <row r="517">
      <c r="A517" s="0">
        <f>ROW(Source!A1338)</f>
        <v/>
      </c>
      <c r="B517" s="0" t="n">
        <v>78845955</v>
      </c>
      <c r="C517" s="0" t="n">
        <v>78849098</v>
      </c>
      <c r="D517" s="0" t="n">
        <v>29150040</v>
      </c>
      <c r="E517" s="0" t="n">
        <v>1</v>
      </c>
      <c r="F517" s="0" t="n">
        <v>1</v>
      </c>
      <c r="G517" s="0" t="n">
        <v>1</v>
      </c>
      <c r="H517" s="0" t="n">
        <v>3</v>
      </c>
      <c r="I517" s="0" t="inlineStr">
        <is>
          <t>411-0001</t>
        </is>
      </c>
      <c r="J517" s="0" t="inlineStr">
        <is>
          <t>ТССЦ Московской обл., 411-0001, приказ Минстроя России №675/пр от 28.02.2017 № 257/пр</t>
        </is>
      </c>
      <c r="K517" s="0" t="inlineStr">
        <is>
          <t>Вода</t>
        </is>
      </c>
      <c r="L517" s="0" t="n">
        <v>1339</v>
      </c>
      <c r="N517" s="0" t="n">
        <v>1007</v>
      </c>
      <c r="O517" s="0" t="inlineStr">
        <is>
          <t>м3</t>
        </is>
      </c>
      <c r="P517" s="0" t="inlineStr">
        <is>
          <t>м3</t>
        </is>
      </c>
      <c r="Q517" s="0" t="n">
        <v>1</v>
      </c>
      <c r="W517" s="0" t="n">
        <v>0</v>
      </c>
      <c r="X517" s="0" t="n">
        <v>619799737</v>
      </c>
      <c r="Y517" s="0">
        <f>AT517</f>
        <v/>
      </c>
      <c r="AA517" s="0" t="n">
        <v>31.28</v>
      </c>
      <c r="AB517" s="0" t="n">
        <v>0</v>
      </c>
      <c r="AC517" s="0" t="n">
        <v>0</v>
      </c>
      <c r="AD517" s="0" t="n">
        <v>0</v>
      </c>
      <c r="AE517" s="0" t="n">
        <v>2.44</v>
      </c>
      <c r="AF517" s="0" t="n">
        <v>0</v>
      </c>
      <c r="AG517" s="0" t="n">
        <v>0</v>
      </c>
      <c r="AH517" s="0" t="n">
        <v>0</v>
      </c>
      <c r="AI517" s="0" t="n">
        <v>12.82</v>
      </c>
      <c r="AJ517" s="0" t="n">
        <v>1</v>
      </c>
      <c r="AK517" s="0" t="n">
        <v>1</v>
      </c>
      <c r="AL517" s="0" t="n">
        <v>1</v>
      </c>
      <c r="AM517" s="0" t="n">
        <v>2</v>
      </c>
      <c r="AN517" s="0" t="n">
        <v>0</v>
      </c>
      <c r="AO517" s="0" t="n">
        <v>1</v>
      </c>
      <c r="AP517" s="0" t="n">
        <v>0</v>
      </c>
      <c r="AQ517" s="0" t="n">
        <v>0</v>
      </c>
      <c r="AR517" s="0" t="n">
        <v>0</v>
      </c>
      <c r="AS517" s="0" t="inlineStr"/>
      <c r="AT517" s="0" t="n">
        <v>1</v>
      </c>
      <c r="AU517" s="0" t="inlineStr"/>
      <c r="AV517" s="0" t="n">
        <v>0</v>
      </c>
      <c r="AW517" s="0" t="n">
        <v>2</v>
      </c>
      <c r="AX517" s="0" t="n">
        <v>78849110</v>
      </c>
      <c r="AY517" s="0" t="n">
        <v>1</v>
      </c>
      <c r="AZ517" s="0" t="n">
        <v>0</v>
      </c>
      <c r="BA517" s="0" t="n">
        <v>505</v>
      </c>
      <c r="BB517" s="0" t="n">
        <v>0</v>
      </c>
      <c r="BC517" s="0" t="n">
        <v>0</v>
      </c>
      <c r="BD517" s="0" t="n">
        <v>0</v>
      </c>
      <c r="BE517" s="0" t="n">
        <v>0</v>
      </c>
      <c r="BF517" s="0" t="n">
        <v>0</v>
      </c>
      <c r="BG517" s="0" t="n">
        <v>0</v>
      </c>
      <c r="BH517" s="0" t="n">
        <v>0</v>
      </c>
      <c r="BI517" s="0" t="n">
        <v>0</v>
      </c>
      <c r="BJ517" s="0" t="n">
        <v>0</v>
      </c>
      <c r="BK517" s="0" t="n">
        <v>0</v>
      </c>
      <c r="BL517" s="0" t="n">
        <v>0</v>
      </c>
      <c r="BM517" s="0" t="n">
        <v>0</v>
      </c>
      <c r="BN517" s="0" t="n">
        <v>0</v>
      </c>
      <c r="BO517" s="0" t="n">
        <v>0</v>
      </c>
      <c r="BP517" s="0" t="n">
        <v>0</v>
      </c>
      <c r="BQ517" s="0" t="n">
        <v>0</v>
      </c>
      <c r="BR517" s="0" t="n">
        <v>0</v>
      </c>
      <c r="BS517" s="0" t="n">
        <v>0</v>
      </c>
      <c r="BT517" s="0" t="n">
        <v>0</v>
      </c>
      <c r="BU517" s="0" t="n">
        <v>0</v>
      </c>
      <c r="BV517" s="0" t="n">
        <v>0</v>
      </c>
      <c r="BW517" s="0" t="n">
        <v>0</v>
      </c>
      <c r="CV517" s="0" t="n">
        <v>0</v>
      </c>
      <c r="CW517" s="0" t="n">
        <v>0</v>
      </c>
      <c r="CX517" s="0">
        <f>ROUND(Y517*Source!I1338,7)</f>
        <v/>
      </c>
      <c r="CY517" s="0">
        <f>AA517</f>
        <v/>
      </c>
      <c r="CZ517" s="0">
        <f>AE517</f>
        <v/>
      </c>
      <c r="DA517" s="0">
        <f>AI517</f>
        <v/>
      </c>
      <c r="DB517" s="0">
        <f>ROUND(ROUND(AT517*CZ517,2),2)</f>
        <v/>
      </c>
      <c r="DC517" s="0">
        <f>ROUND(ROUND(AT517*AG517,2),2)</f>
        <v/>
      </c>
      <c r="DD517" s="0" t="inlineStr"/>
      <c r="DE517" s="0" t="inlineStr"/>
      <c r="DF517" s="0">
        <f>ROUND(ROUND(AE517*AI517,0)*CX517,0)</f>
        <v/>
      </c>
      <c r="DG517" s="0">
        <f>ROUND(ROUND(AF517,0)*CX517,0)</f>
        <v/>
      </c>
      <c r="DH517" s="0">
        <f>ROUND(ROUND(AG517,0)*CX517,0)</f>
        <v/>
      </c>
      <c r="DI517" s="0">
        <f>ROUND(ROUND(AH517,0)*CX517,0)</f>
        <v/>
      </c>
      <c r="DJ517" s="0">
        <f>DF517</f>
        <v/>
      </c>
      <c r="DK517" s="0" t="n">
        <v>0</v>
      </c>
      <c r="DL517" s="0" t="inlineStr"/>
      <c r="DM517" s="0" t="n">
        <v>0</v>
      </c>
      <c r="DN517" s="0" t="inlineStr"/>
      <c r="DO517" s="0" t="n">
        <v>0</v>
      </c>
    </row>
    <row r="518">
      <c r="A518" s="0">
        <f>ROW(Source!A1377)</f>
        <v/>
      </c>
      <c r="B518" s="0" t="n">
        <v>78845955</v>
      </c>
      <c r="C518" s="0" t="n">
        <v>78850550</v>
      </c>
      <c r="D518" s="0" t="n">
        <v>18408291</v>
      </c>
      <c r="E518" s="0" t="n">
        <v>1</v>
      </c>
      <c r="F518" s="0" t="n">
        <v>1</v>
      </c>
      <c r="G518" s="0" t="n">
        <v>1</v>
      </c>
      <c r="H518" s="0" t="n">
        <v>1</v>
      </c>
      <c r="I518" s="0" t="inlineStr">
        <is>
          <t>1-1025-90</t>
        </is>
      </c>
      <c r="J518" s="0" t="inlineStr"/>
      <c r="K518" s="0" t="inlineStr">
        <is>
          <t>Рабочий строитель среднего разряда 2,5</t>
        </is>
      </c>
      <c r="L518" s="0" t="n">
        <v>1369</v>
      </c>
      <c r="N518" s="0" t="n">
        <v>1013</v>
      </c>
      <c r="O518" s="0" t="inlineStr">
        <is>
          <t>чел.-ч</t>
        </is>
      </c>
      <c r="P518" s="0" t="inlineStr">
        <is>
          <t>чел.-ч</t>
        </is>
      </c>
      <c r="Q518" s="0" t="n">
        <v>1</v>
      </c>
      <c r="W518" s="0" t="n">
        <v>0</v>
      </c>
      <c r="X518" s="0" t="n">
        <v>1933892413</v>
      </c>
      <c r="Y518" s="0">
        <f>AT518</f>
        <v/>
      </c>
      <c r="AA518" s="0" t="n">
        <v>0</v>
      </c>
      <c r="AB518" s="0" t="n">
        <v>0</v>
      </c>
      <c r="AC518" s="0" t="n">
        <v>0</v>
      </c>
      <c r="AD518" s="0" t="n">
        <v>8.17</v>
      </c>
      <c r="AE518" s="0" t="n">
        <v>0</v>
      </c>
      <c r="AF518" s="0" t="n">
        <v>0</v>
      </c>
      <c r="AG518" s="0" t="n">
        <v>0</v>
      </c>
      <c r="AH518" s="0" t="n">
        <v>8.17</v>
      </c>
      <c r="AI518" s="0" t="n">
        <v>1</v>
      </c>
      <c r="AJ518" s="0" t="n">
        <v>1</v>
      </c>
      <c r="AK518" s="0" t="n">
        <v>1</v>
      </c>
      <c r="AL518" s="0" t="n">
        <v>1</v>
      </c>
      <c r="AM518" s="0" t="n">
        <v>-2</v>
      </c>
      <c r="AN518" s="0" t="n">
        <v>0</v>
      </c>
      <c r="AO518" s="0" t="n">
        <v>1</v>
      </c>
      <c r="AP518" s="0" t="n">
        <v>1</v>
      </c>
      <c r="AQ518" s="0" t="n">
        <v>0</v>
      </c>
      <c r="AR518" s="0" t="n">
        <v>0</v>
      </c>
      <c r="AS518" s="0" t="inlineStr"/>
      <c r="AT518" s="0" t="n">
        <v>32.2</v>
      </c>
      <c r="AU518" s="0" t="inlineStr"/>
      <c r="AV518" s="0" t="n">
        <v>1</v>
      </c>
      <c r="AW518" s="0" t="n">
        <v>2</v>
      </c>
      <c r="AX518" s="0" t="n">
        <v>78850557</v>
      </c>
      <c r="AY518" s="0" t="n">
        <v>1</v>
      </c>
      <c r="AZ518" s="0" t="n">
        <v>0</v>
      </c>
      <c r="BA518" s="0" t="n">
        <v>506</v>
      </c>
      <c r="BB518" s="0" t="n">
        <v>0</v>
      </c>
      <c r="BC518" s="0" t="n">
        <v>0</v>
      </c>
      <c r="BD518" s="0" t="n">
        <v>0</v>
      </c>
      <c r="BE518" s="0" t="n">
        <v>0</v>
      </c>
      <c r="BF518" s="0" t="n">
        <v>0</v>
      </c>
      <c r="BG518" s="0" t="n">
        <v>0</v>
      </c>
      <c r="BH518" s="0" t="n">
        <v>0</v>
      </c>
      <c r="BI518" s="0" t="n">
        <v>0</v>
      </c>
      <c r="BJ518" s="0" t="n">
        <v>0</v>
      </c>
      <c r="BK518" s="0" t="n">
        <v>0</v>
      </c>
      <c r="BL518" s="0" t="n">
        <v>0</v>
      </c>
      <c r="BM518" s="0" t="n">
        <v>0</v>
      </c>
      <c r="BN518" s="0" t="n">
        <v>0</v>
      </c>
      <c r="BO518" s="0" t="n">
        <v>0</v>
      </c>
      <c r="BP518" s="0" t="n">
        <v>0</v>
      </c>
      <c r="BQ518" s="0" t="n">
        <v>0</v>
      </c>
      <c r="BR518" s="0" t="n">
        <v>0</v>
      </c>
      <c r="BS518" s="0" t="n">
        <v>0</v>
      </c>
      <c r="BT518" s="0" t="n">
        <v>0</v>
      </c>
      <c r="BU518" s="0" t="n">
        <v>0</v>
      </c>
      <c r="BV518" s="0" t="n">
        <v>0</v>
      </c>
      <c r="BW518" s="0" t="n">
        <v>0</v>
      </c>
      <c r="CU518" s="0">
        <f>ROUND(AT518*Source!I1377*AH518*AL518,0)</f>
        <v/>
      </c>
      <c r="CV518" s="0">
        <f>ROUND(Y518*Source!I1377,7)</f>
        <v/>
      </c>
      <c r="CW518" s="0" t="n">
        <v>0</v>
      </c>
      <c r="CX518" s="0">
        <f>ROUND(Y518*Source!I1377,7)</f>
        <v/>
      </c>
      <c r="CY518" s="0">
        <f>AD518</f>
        <v/>
      </c>
      <c r="CZ518" s="0">
        <f>AH518</f>
        <v/>
      </c>
      <c r="DA518" s="0">
        <f>AL518</f>
        <v/>
      </c>
      <c r="DB518" s="0">
        <f>ROUND(ROUND(AT518*CZ518,2),2)</f>
        <v/>
      </c>
      <c r="DC518" s="0">
        <f>ROUND(ROUND(AT518*AG518,2),2)</f>
        <v/>
      </c>
      <c r="DD518" s="0" t="inlineStr"/>
      <c r="DE518" s="0" t="inlineStr"/>
      <c r="DF518" s="0">
        <f>ROUND(ROUND(AE518,0)*CX518,0)</f>
        <v/>
      </c>
      <c r="DG518" s="0">
        <f>ROUND(ROUND(AF518,0)*CX518,0)</f>
        <v/>
      </c>
      <c r="DH518" s="0">
        <f>ROUND(ROUND(AG518,0)*CX518,0)</f>
        <v/>
      </c>
      <c r="DI518" s="0">
        <f>ROUND(ROUND(AH518,0)*CX518,0)</f>
        <v/>
      </c>
      <c r="DJ518" s="0">
        <f>DI518</f>
        <v/>
      </c>
      <c r="DK518" s="0" t="n">
        <v>0</v>
      </c>
      <c r="DL518" s="0" t="inlineStr"/>
      <c r="DM518" s="0" t="n">
        <v>0</v>
      </c>
      <c r="DN518" s="0" t="inlineStr"/>
      <c r="DO518" s="0" t="n">
        <v>0</v>
      </c>
    </row>
    <row r="519">
      <c r="A519" s="0">
        <f>ROW(Source!A1377)</f>
        <v/>
      </c>
      <c r="B519" s="0" t="n">
        <v>78845955</v>
      </c>
      <c r="C519" s="0" t="n">
        <v>78850550</v>
      </c>
      <c r="D519" s="0" t="n">
        <v>29174913</v>
      </c>
      <c r="E519" s="0" t="n">
        <v>1</v>
      </c>
      <c r="F519" s="0" t="n">
        <v>1</v>
      </c>
      <c r="G519" s="0" t="n">
        <v>1</v>
      </c>
      <c r="H519" s="0" t="n">
        <v>2</v>
      </c>
      <c r="I519" s="0" t="inlineStr">
        <is>
          <t>400001</t>
        </is>
      </c>
      <c r="J519" s="0" t="inlineStr">
        <is>
          <t>ТСЭМ Московской обл., 400001, приказ Минстроя России №675/пр от 28.02.2017 № 264/пр</t>
        </is>
      </c>
      <c r="K519" s="0" t="inlineStr">
        <is>
          <t>Автомобили бортовые, грузоподъемность до 5 т</t>
        </is>
      </c>
      <c r="L519" s="0" t="n">
        <v>1368</v>
      </c>
      <c r="N519" s="0" t="n">
        <v>1011</v>
      </c>
      <c r="O519" s="0" t="inlineStr">
        <is>
          <t>маш.-ч</t>
        </is>
      </c>
      <c r="P519" s="0" t="inlineStr">
        <is>
          <t>маш.-ч</t>
        </is>
      </c>
      <c r="Q519" s="0" t="n">
        <v>1</v>
      </c>
      <c r="W519" s="0" t="n">
        <v>0</v>
      </c>
      <c r="X519" s="0" t="n">
        <v>1230759911</v>
      </c>
      <c r="Y519" s="0">
        <f>AT519</f>
        <v/>
      </c>
      <c r="AA519" s="0" t="n">
        <v>0</v>
      </c>
      <c r="AB519" s="0" t="n">
        <v>2177.51</v>
      </c>
      <c r="AC519" s="0" t="n">
        <v>606.1</v>
      </c>
      <c r="AD519" s="0" t="n">
        <v>0</v>
      </c>
      <c r="AE519" s="0" t="n">
        <v>0</v>
      </c>
      <c r="AF519" s="0" t="n">
        <v>87.17</v>
      </c>
      <c r="AG519" s="0" t="n">
        <v>11.6</v>
      </c>
      <c r="AH519" s="0" t="n">
        <v>0</v>
      </c>
      <c r="AI519" s="0" t="n">
        <v>1</v>
      </c>
      <c r="AJ519" s="0" t="n">
        <v>24.98</v>
      </c>
      <c r="AK519" s="0" t="n">
        <v>52.25</v>
      </c>
      <c r="AL519" s="0" t="n">
        <v>1</v>
      </c>
      <c r="AM519" s="0" t="n">
        <v>2</v>
      </c>
      <c r="AN519" s="0" t="n">
        <v>0</v>
      </c>
      <c r="AO519" s="0" t="n">
        <v>1</v>
      </c>
      <c r="AP519" s="0" t="n">
        <v>1</v>
      </c>
      <c r="AQ519" s="0" t="n">
        <v>0</v>
      </c>
      <c r="AR519" s="0" t="n">
        <v>0</v>
      </c>
      <c r="AS519" s="0" t="inlineStr"/>
      <c r="AT519" s="0" t="n">
        <v>0.01</v>
      </c>
      <c r="AU519" s="0" t="inlineStr"/>
      <c r="AV519" s="0" t="n">
        <v>0</v>
      </c>
      <c r="AW519" s="0" t="n">
        <v>2</v>
      </c>
      <c r="AX519" s="0" t="n">
        <v>78850558</v>
      </c>
      <c r="AY519" s="0" t="n">
        <v>1</v>
      </c>
      <c r="AZ519" s="0" t="n">
        <v>0</v>
      </c>
      <c r="BA519" s="0" t="n">
        <v>507</v>
      </c>
      <c r="BB519" s="0" t="n">
        <v>0</v>
      </c>
      <c r="BC519" s="0" t="n">
        <v>0</v>
      </c>
      <c r="BD519" s="0" t="n">
        <v>0</v>
      </c>
      <c r="BE519" s="0" t="n">
        <v>0</v>
      </c>
      <c r="BF519" s="0" t="n">
        <v>0</v>
      </c>
      <c r="BG519" s="0" t="n">
        <v>0</v>
      </c>
      <c r="BH519" s="0" t="n">
        <v>0</v>
      </c>
      <c r="BI519" s="0" t="n">
        <v>0</v>
      </c>
      <c r="BJ519" s="0" t="n">
        <v>0</v>
      </c>
      <c r="BK519" s="0" t="n">
        <v>0</v>
      </c>
      <c r="BL519" s="0" t="n">
        <v>0</v>
      </c>
      <c r="BM519" s="0" t="n">
        <v>0</v>
      </c>
      <c r="BN519" s="0" t="n">
        <v>0</v>
      </c>
      <c r="BO519" s="0" t="n">
        <v>0</v>
      </c>
      <c r="BP519" s="0" t="n">
        <v>0</v>
      </c>
      <c r="BQ519" s="0" t="n">
        <v>0</v>
      </c>
      <c r="BR519" s="0" t="n">
        <v>0</v>
      </c>
      <c r="BS519" s="0" t="n">
        <v>0</v>
      </c>
      <c r="BT519" s="0" t="n">
        <v>0</v>
      </c>
      <c r="BU519" s="0" t="n">
        <v>0</v>
      </c>
      <c r="BV519" s="0" t="n">
        <v>0</v>
      </c>
      <c r="BW519" s="0" t="n">
        <v>0</v>
      </c>
      <c r="CV519" s="0" t="n">
        <v>0</v>
      </c>
      <c r="CW519" s="0">
        <f>ROUND(Y519*Source!I1377*DO519,7)</f>
        <v/>
      </c>
      <c r="CX519" s="0">
        <f>ROUND(Y519*Source!I1377,7)</f>
        <v/>
      </c>
      <c r="CY519" s="0">
        <f>AB519</f>
        <v/>
      </c>
      <c r="CZ519" s="0">
        <f>AF519</f>
        <v/>
      </c>
      <c r="DA519" s="0">
        <f>AJ519</f>
        <v/>
      </c>
      <c r="DB519" s="0">
        <f>ROUND(ROUND(AT519*CZ519,2),2)</f>
        <v/>
      </c>
      <c r="DC519" s="0">
        <f>ROUND(ROUND(AT519*AG519,2),2)</f>
        <v/>
      </c>
      <c r="DD519" s="0" t="inlineStr"/>
      <c r="DE519" s="0" t="inlineStr"/>
      <c r="DF519" s="0">
        <f>ROUND(ROUND(AE519,0)*CX519,0)</f>
        <v/>
      </c>
      <c r="DG519" s="0">
        <f>ROUND(ROUND(AF519*AJ519,0)*CX519,0)</f>
        <v/>
      </c>
      <c r="DH519" s="0">
        <f>ROUND(ROUND(AG519*AK519,0)*CX519,0)</f>
        <v/>
      </c>
      <c r="DI519" s="0">
        <f>ROUND(ROUND(AH519,0)*CX519,0)</f>
        <v/>
      </c>
      <c r="DJ519" s="0">
        <f>DG519</f>
        <v/>
      </c>
      <c r="DK519" s="0" t="n">
        <v>0</v>
      </c>
      <c r="DL519" s="0" t="inlineStr"/>
      <c r="DM519" s="0" t="n">
        <v>0</v>
      </c>
      <c r="DN519" s="0" t="inlineStr"/>
      <c r="DO519" s="0" t="n">
        <v>0</v>
      </c>
    </row>
    <row r="520">
      <c r="A520" s="0">
        <f>ROW(Source!A1377)</f>
        <v/>
      </c>
      <c r="B520" s="0" t="n">
        <v>78845955</v>
      </c>
      <c r="C520" s="0" t="n">
        <v>78850550</v>
      </c>
      <c r="D520" s="0" t="n">
        <v>29110139</v>
      </c>
      <c r="E520" s="0" t="n">
        <v>1</v>
      </c>
      <c r="F520" s="0" t="n">
        <v>1</v>
      </c>
      <c r="G520" s="0" t="n">
        <v>1</v>
      </c>
      <c r="H520" s="0" t="n">
        <v>3</v>
      </c>
      <c r="I520" s="0" t="inlineStr">
        <is>
          <t>101-1703</t>
        </is>
      </c>
      <c r="J520" s="0" t="inlineStr">
        <is>
          <t>ТССЦ Московской обл., 101-1703, приказ Минстроя России №675/пр от 28.02.2017 № 254/пр</t>
        </is>
      </c>
      <c r="K520" s="0" t="inlineStr">
        <is>
          <t>Прокладки резиновые (пластина техническая прессованная)</t>
        </is>
      </c>
      <c r="L520" s="0" t="n">
        <v>1346</v>
      </c>
      <c r="N520" s="0" t="n">
        <v>1009</v>
      </c>
      <c r="O520" s="0" t="inlineStr">
        <is>
          <t>кг</t>
        </is>
      </c>
      <c r="P520" s="0" t="inlineStr">
        <is>
          <t>кг</t>
        </is>
      </c>
      <c r="Q520" s="0" t="n">
        <v>1</v>
      </c>
      <c r="W520" s="0" t="n">
        <v>0</v>
      </c>
      <c r="X520" s="0" t="n">
        <v>-1947909329</v>
      </c>
      <c r="Y520" s="0">
        <f>AT520</f>
        <v/>
      </c>
      <c r="AA520" s="0" t="n">
        <v>341.04</v>
      </c>
      <c r="AB520" s="0" t="n">
        <v>0</v>
      </c>
      <c r="AC520" s="0" t="n">
        <v>0</v>
      </c>
      <c r="AD520" s="0" t="n">
        <v>0</v>
      </c>
      <c r="AE520" s="0" t="n">
        <v>23.09</v>
      </c>
      <c r="AF520" s="0" t="n">
        <v>0</v>
      </c>
      <c r="AG520" s="0" t="n">
        <v>0</v>
      </c>
      <c r="AH520" s="0" t="n">
        <v>0</v>
      </c>
      <c r="AI520" s="0" t="n">
        <v>14.77</v>
      </c>
      <c r="AJ520" s="0" t="n">
        <v>1</v>
      </c>
      <c r="AK520" s="0" t="n">
        <v>1</v>
      </c>
      <c r="AL520" s="0" t="n">
        <v>1</v>
      </c>
      <c r="AM520" s="0" t="n">
        <v>2</v>
      </c>
      <c r="AN520" s="0" t="n">
        <v>0</v>
      </c>
      <c r="AO520" s="0" t="n">
        <v>1</v>
      </c>
      <c r="AP520" s="0" t="n">
        <v>1</v>
      </c>
      <c r="AQ520" s="0" t="n">
        <v>0</v>
      </c>
      <c r="AR520" s="0" t="n">
        <v>0</v>
      </c>
      <c r="AS520" s="0" t="inlineStr"/>
      <c r="AT520" s="0" t="n">
        <v>2</v>
      </c>
      <c r="AU520" s="0" t="inlineStr"/>
      <c r="AV520" s="0" t="n">
        <v>0</v>
      </c>
      <c r="AW520" s="0" t="n">
        <v>2</v>
      </c>
      <c r="AX520" s="0" t="n">
        <v>78850559</v>
      </c>
      <c r="AY520" s="0" t="n">
        <v>1</v>
      </c>
      <c r="AZ520" s="0" t="n">
        <v>0</v>
      </c>
      <c r="BA520" s="0" t="n">
        <v>508</v>
      </c>
      <c r="BB520" s="0" t="n">
        <v>0</v>
      </c>
      <c r="BC520" s="0" t="n">
        <v>0</v>
      </c>
      <c r="BD520" s="0" t="n">
        <v>0</v>
      </c>
      <c r="BE520" s="0" t="n">
        <v>0</v>
      </c>
      <c r="BF520" s="0" t="n">
        <v>0</v>
      </c>
      <c r="BG520" s="0" t="n">
        <v>0</v>
      </c>
      <c r="BH520" s="0" t="n">
        <v>0</v>
      </c>
      <c r="BI520" s="0" t="n">
        <v>0</v>
      </c>
      <c r="BJ520" s="0" t="n">
        <v>0</v>
      </c>
      <c r="BK520" s="0" t="n">
        <v>0</v>
      </c>
      <c r="BL520" s="0" t="n">
        <v>0</v>
      </c>
      <c r="BM520" s="0" t="n">
        <v>0</v>
      </c>
      <c r="BN520" s="0" t="n">
        <v>0</v>
      </c>
      <c r="BO520" s="0" t="n">
        <v>0</v>
      </c>
      <c r="BP520" s="0" t="n">
        <v>0</v>
      </c>
      <c r="BQ520" s="0" t="n">
        <v>0</v>
      </c>
      <c r="BR520" s="0" t="n">
        <v>0</v>
      </c>
      <c r="BS520" s="0" t="n">
        <v>0</v>
      </c>
      <c r="BT520" s="0" t="n">
        <v>0</v>
      </c>
      <c r="BU520" s="0" t="n">
        <v>0</v>
      </c>
      <c r="BV520" s="0" t="n">
        <v>0</v>
      </c>
      <c r="BW520" s="0" t="n">
        <v>0</v>
      </c>
      <c r="CV520" s="0" t="n">
        <v>0</v>
      </c>
      <c r="CW520" s="0" t="n">
        <v>0</v>
      </c>
      <c r="CX520" s="0">
        <f>ROUND(Y520*Source!I1377,7)</f>
        <v/>
      </c>
      <c r="CY520" s="0">
        <f>AA520</f>
        <v/>
      </c>
      <c r="CZ520" s="0">
        <f>AE520</f>
        <v/>
      </c>
      <c r="DA520" s="0">
        <f>AI520</f>
        <v/>
      </c>
      <c r="DB520" s="0">
        <f>ROUND(ROUND(AT520*CZ520,2),2)</f>
        <v/>
      </c>
      <c r="DC520" s="0">
        <f>ROUND(ROUND(AT520*AG520,2),2)</f>
        <v/>
      </c>
      <c r="DD520" s="0" t="inlineStr"/>
      <c r="DE520" s="0" t="inlineStr"/>
      <c r="DF520" s="0">
        <f>ROUND(ROUND(AE520*AI520,0)*CX520,0)</f>
        <v/>
      </c>
      <c r="DG520" s="0">
        <f>ROUND(ROUND(AF520,0)*CX520,0)</f>
        <v/>
      </c>
      <c r="DH520" s="0">
        <f>ROUND(ROUND(AG520,0)*CX520,0)</f>
        <v/>
      </c>
      <c r="DI520" s="0">
        <f>ROUND(ROUND(AH520,0)*CX520,0)</f>
        <v/>
      </c>
      <c r="DJ520" s="0">
        <f>DF520</f>
        <v/>
      </c>
      <c r="DK520" s="0" t="n">
        <v>0</v>
      </c>
      <c r="DL520" s="0" t="inlineStr"/>
      <c r="DM520" s="0" t="n">
        <v>0</v>
      </c>
      <c r="DN520" s="0" t="inlineStr"/>
      <c r="DO520" s="0" t="n">
        <v>0</v>
      </c>
    </row>
    <row r="521">
      <c r="A521" s="0">
        <f>ROW(Source!A1377)</f>
        <v/>
      </c>
      <c r="B521" s="0" t="n">
        <v>78845955</v>
      </c>
      <c r="C521" s="0" t="n">
        <v>78850550</v>
      </c>
      <c r="D521" s="0" t="n">
        <v>29114240</v>
      </c>
      <c r="E521" s="0" t="n">
        <v>1</v>
      </c>
      <c r="F521" s="0" t="n">
        <v>1</v>
      </c>
      <c r="G521" s="0" t="n">
        <v>1</v>
      </c>
      <c r="H521" s="0" t="n">
        <v>3</v>
      </c>
      <c r="I521" s="0" t="inlineStr">
        <is>
          <t>101-2576</t>
        </is>
      </c>
      <c r="J521" s="0" t="inlineStr">
        <is>
          <t>ТССЦ Московской обл., 101-2576, приказ Минстроя России №675/пр от 28.02.2017 № 254/пр</t>
        </is>
      </c>
      <c r="K521" s="0" t="inlineStr">
        <is>
          <t>Болты с гайками и шайбами для санитарно-технических работ диаметром 16 мм</t>
        </is>
      </c>
      <c r="L521" s="0" t="n">
        <v>1348</v>
      </c>
      <c r="N521" s="0" t="n">
        <v>1009</v>
      </c>
      <c r="O521" s="0" t="inlineStr">
        <is>
          <t>т</t>
        </is>
      </c>
      <c r="P521" s="0" t="inlineStr">
        <is>
          <t>т</t>
        </is>
      </c>
      <c r="Q521" s="0" t="n">
        <v>1000</v>
      </c>
      <c r="W521" s="0" t="n">
        <v>0</v>
      </c>
      <c r="X521" s="0" t="n">
        <v>-1701539228</v>
      </c>
      <c r="Y521" s="0">
        <f>AT521</f>
        <v/>
      </c>
      <c r="AA521" s="0" t="n">
        <v>145037.4</v>
      </c>
      <c r="AB521" s="0" t="n">
        <v>0</v>
      </c>
      <c r="AC521" s="0" t="n">
        <v>0</v>
      </c>
      <c r="AD521" s="0" t="n">
        <v>0</v>
      </c>
      <c r="AE521" s="0" t="n">
        <v>14830</v>
      </c>
      <c r="AF521" s="0" t="n">
        <v>0</v>
      </c>
      <c r="AG521" s="0" t="n">
        <v>0</v>
      </c>
      <c r="AH521" s="0" t="n">
        <v>0</v>
      </c>
      <c r="AI521" s="0" t="n">
        <v>9.779999999999999</v>
      </c>
      <c r="AJ521" s="0" t="n">
        <v>1</v>
      </c>
      <c r="AK521" s="0" t="n">
        <v>1</v>
      </c>
      <c r="AL521" s="0" t="n">
        <v>1</v>
      </c>
      <c r="AM521" s="0" t="n">
        <v>2</v>
      </c>
      <c r="AN521" s="0" t="n">
        <v>0</v>
      </c>
      <c r="AO521" s="0" t="n">
        <v>1</v>
      </c>
      <c r="AP521" s="0" t="n">
        <v>1</v>
      </c>
      <c r="AQ521" s="0" t="n">
        <v>0</v>
      </c>
      <c r="AR521" s="0" t="n">
        <v>0</v>
      </c>
      <c r="AS521" s="0" t="inlineStr"/>
      <c r="AT521" s="0" t="n">
        <v>0.005</v>
      </c>
      <c r="AU521" s="0" t="inlineStr"/>
      <c r="AV521" s="0" t="n">
        <v>0</v>
      </c>
      <c r="AW521" s="0" t="n">
        <v>2</v>
      </c>
      <c r="AX521" s="0" t="n">
        <v>78850560</v>
      </c>
      <c r="AY521" s="0" t="n">
        <v>1</v>
      </c>
      <c r="AZ521" s="0" t="n">
        <v>0</v>
      </c>
      <c r="BA521" s="0" t="n">
        <v>509</v>
      </c>
      <c r="BB521" s="0" t="n">
        <v>0</v>
      </c>
      <c r="BC521" s="0" t="n">
        <v>0</v>
      </c>
      <c r="BD521" s="0" t="n">
        <v>0</v>
      </c>
      <c r="BE521" s="0" t="n">
        <v>0</v>
      </c>
      <c r="BF521" s="0" t="n">
        <v>0</v>
      </c>
      <c r="BG521" s="0" t="n">
        <v>0</v>
      </c>
      <c r="BH521" s="0" t="n">
        <v>0</v>
      </c>
      <c r="BI521" s="0" t="n">
        <v>0</v>
      </c>
      <c r="BJ521" s="0" t="n">
        <v>0</v>
      </c>
      <c r="BK521" s="0" t="n">
        <v>0</v>
      </c>
      <c r="BL521" s="0" t="n">
        <v>0</v>
      </c>
      <c r="BM521" s="0" t="n">
        <v>0</v>
      </c>
      <c r="BN521" s="0" t="n">
        <v>0</v>
      </c>
      <c r="BO521" s="0" t="n">
        <v>0</v>
      </c>
      <c r="BP521" s="0" t="n">
        <v>0</v>
      </c>
      <c r="BQ521" s="0" t="n">
        <v>0</v>
      </c>
      <c r="BR521" s="0" t="n">
        <v>0</v>
      </c>
      <c r="BS521" s="0" t="n">
        <v>0</v>
      </c>
      <c r="BT521" s="0" t="n">
        <v>0</v>
      </c>
      <c r="BU521" s="0" t="n">
        <v>0</v>
      </c>
      <c r="BV521" s="0" t="n">
        <v>0</v>
      </c>
      <c r="BW521" s="0" t="n">
        <v>0</v>
      </c>
      <c r="CV521" s="0" t="n">
        <v>0</v>
      </c>
      <c r="CW521" s="0" t="n">
        <v>0</v>
      </c>
      <c r="CX521" s="0">
        <f>ROUND(Y521*Source!I1377,7)</f>
        <v/>
      </c>
      <c r="CY521" s="0">
        <f>AA521</f>
        <v/>
      </c>
      <c r="CZ521" s="0">
        <f>AE521</f>
        <v/>
      </c>
      <c r="DA521" s="0">
        <f>AI521</f>
        <v/>
      </c>
      <c r="DB521" s="0">
        <f>ROUND(ROUND(AT521*CZ521,2),2)</f>
        <v/>
      </c>
      <c r="DC521" s="0">
        <f>ROUND(ROUND(AT521*AG521,2),2)</f>
        <v/>
      </c>
      <c r="DD521" s="0" t="inlineStr"/>
      <c r="DE521" s="0" t="inlineStr"/>
      <c r="DF521" s="0">
        <f>ROUND(ROUND(AE521*AI521,0)*CX521,0)</f>
        <v/>
      </c>
      <c r="DG521" s="0">
        <f>ROUND(ROUND(AF521,0)*CX521,0)</f>
        <v/>
      </c>
      <c r="DH521" s="0">
        <f>ROUND(ROUND(AG521,0)*CX521,0)</f>
        <v/>
      </c>
      <c r="DI521" s="0">
        <f>ROUND(ROUND(AH521,0)*CX521,0)</f>
        <v/>
      </c>
      <c r="DJ521" s="0">
        <f>DF521</f>
        <v/>
      </c>
      <c r="DK521" s="0" t="n">
        <v>0</v>
      </c>
      <c r="DL521" s="0" t="inlineStr"/>
      <c r="DM521" s="0" t="n">
        <v>0</v>
      </c>
      <c r="DN521" s="0" t="inlineStr"/>
      <c r="DO521" s="0" t="n">
        <v>0</v>
      </c>
    </row>
    <row r="522">
      <c r="A522" s="0">
        <f>ROW(Source!A1377)</f>
        <v/>
      </c>
      <c r="B522" s="0" t="n">
        <v>78845955</v>
      </c>
      <c r="C522" s="0" t="n">
        <v>78850550</v>
      </c>
      <c r="D522" s="0" t="n">
        <v>29150040</v>
      </c>
      <c r="E522" s="0" t="n">
        <v>1</v>
      </c>
      <c r="F522" s="0" t="n">
        <v>1</v>
      </c>
      <c r="G522" s="0" t="n">
        <v>1</v>
      </c>
      <c r="H522" s="0" t="n">
        <v>3</v>
      </c>
      <c r="I522" s="0" t="inlineStr">
        <is>
          <t>411-0001</t>
        </is>
      </c>
      <c r="J522" s="0" t="inlineStr">
        <is>
          <t>ТССЦ Московской обл., 411-0001, приказ Минстроя России №675/пр от 28.02.2017 № 257/пр</t>
        </is>
      </c>
      <c r="K522" s="0" t="inlineStr">
        <is>
          <t>Вода</t>
        </is>
      </c>
      <c r="L522" s="0" t="n">
        <v>1339</v>
      </c>
      <c r="N522" s="0" t="n">
        <v>1007</v>
      </c>
      <c r="O522" s="0" t="inlineStr">
        <is>
          <t>м3</t>
        </is>
      </c>
      <c r="P522" s="0" t="inlineStr">
        <is>
          <t>м3</t>
        </is>
      </c>
      <c r="Q522" s="0" t="n">
        <v>1</v>
      </c>
      <c r="W522" s="0" t="n">
        <v>0</v>
      </c>
      <c r="X522" s="0" t="n">
        <v>619799737</v>
      </c>
      <c r="Y522" s="0">
        <f>AT522</f>
        <v/>
      </c>
      <c r="AA522" s="0" t="n">
        <v>31.28</v>
      </c>
      <c r="AB522" s="0" t="n">
        <v>0</v>
      </c>
      <c r="AC522" s="0" t="n">
        <v>0</v>
      </c>
      <c r="AD522" s="0" t="n">
        <v>0</v>
      </c>
      <c r="AE522" s="0" t="n">
        <v>2.44</v>
      </c>
      <c r="AF522" s="0" t="n">
        <v>0</v>
      </c>
      <c r="AG522" s="0" t="n">
        <v>0</v>
      </c>
      <c r="AH522" s="0" t="n">
        <v>0</v>
      </c>
      <c r="AI522" s="0" t="n">
        <v>12.82</v>
      </c>
      <c r="AJ522" s="0" t="n">
        <v>1</v>
      </c>
      <c r="AK522" s="0" t="n">
        <v>1</v>
      </c>
      <c r="AL522" s="0" t="n">
        <v>1</v>
      </c>
      <c r="AM522" s="0" t="n">
        <v>2</v>
      </c>
      <c r="AN522" s="0" t="n">
        <v>0</v>
      </c>
      <c r="AO522" s="0" t="n">
        <v>1</v>
      </c>
      <c r="AP522" s="0" t="n">
        <v>1</v>
      </c>
      <c r="AQ522" s="0" t="n">
        <v>0</v>
      </c>
      <c r="AR522" s="0" t="n">
        <v>0</v>
      </c>
      <c r="AS522" s="0" t="inlineStr"/>
      <c r="AT522" s="0" t="n">
        <v>7.8</v>
      </c>
      <c r="AU522" s="0" t="inlineStr"/>
      <c r="AV522" s="0" t="n">
        <v>0</v>
      </c>
      <c r="AW522" s="0" t="n">
        <v>2</v>
      </c>
      <c r="AX522" s="0" t="n">
        <v>78850561</v>
      </c>
      <c r="AY522" s="0" t="n">
        <v>1</v>
      </c>
      <c r="AZ522" s="0" t="n">
        <v>0</v>
      </c>
      <c r="BA522" s="0" t="n">
        <v>510</v>
      </c>
      <c r="BB522" s="0" t="n">
        <v>0</v>
      </c>
      <c r="BC522" s="0" t="n">
        <v>0</v>
      </c>
      <c r="BD522" s="0" t="n">
        <v>0</v>
      </c>
      <c r="BE522" s="0" t="n">
        <v>0</v>
      </c>
      <c r="BF522" s="0" t="n">
        <v>0</v>
      </c>
      <c r="BG522" s="0" t="n">
        <v>0</v>
      </c>
      <c r="BH522" s="0" t="n">
        <v>0</v>
      </c>
      <c r="BI522" s="0" t="n">
        <v>0</v>
      </c>
      <c r="BJ522" s="0" t="n">
        <v>0</v>
      </c>
      <c r="BK522" s="0" t="n">
        <v>0</v>
      </c>
      <c r="BL522" s="0" t="n">
        <v>0</v>
      </c>
      <c r="BM522" s="0" t="n">
        <v>0</v>
      </c>
      <c r="BN522" s="0" t="n">
        <v>0</v>
      </c>
      <c r="BO522" s="0" t="n">
        <v>0</v>
      </c>
      <c r="BP522" s="0" t="n">
        <v>0</v>
      </c>
      <c r="BQ522" s="0" t="n">
        <v>0</v>
      </c>
      <c r="BR522" s="0" t="n">
        <v>0</v>
      </c>
      <c r="BS522" s="0" t="n">
        <v>0</v>
      </c>
      <c r="BT522" s="0" t="n">
        <v>0</v>
      </c>
      <c r="BU522" s="0" t="n">
        <v>0</v>
      </c>
      <c r="BV522" s="0" t="n">
        <v>0</v>
      </c>
      <c r="BW522" s="0" t="n">
        <v>0</v>
      </c>
      <c r="CV522" s="0" t="n">
        <v>0</v>
      </c>
      <c r="CW522" s="0" t="n">
        <v>0</v>
      </c>
      <c r="CX522" s="0">
        <f>ROUND(Y522*Source!I1377,7)</f>
        <v/>
      </c>
      <c r="CY522" s="0">
        <f>AA522</f>
        <v/>
      </c>
      <c r="CZ522" s="0">
        <f>AE522</f>
        <v/>
      </c>
      <c r="DA522" s="0">
        <f>AI522</f>
        <v/>
      </c>
      <c r="DB522" s="0">
        <f>ROUND(ROUND(AT522*CZ522,2),2)</f>
        <v/>
      </c>
      <c r="DC522" s="0">
        <f>ROUND(ROUND(AT522*AG522,2),2)</f>
        <v/>
      </c>
      <c r="DD522" s="0" t="inlineStr"/>
      <c r="DE522" s="0" t="inlineStr"/>
      <c r="DF522" s="0">
        <f>ROUND(ROUND(AE522*AI522,0)*CX522,0)</f>
        <v/>
      </c>
      <c r="DG522" s="0">
        <f>ROUND(ROUND(AF522,0)*CX522,0)</f>
        <v/>
      </c>
      <c r="DH522" s="0">
        <f>ROUND(ROUND(AG522,0)*CX522,0)</f>
        <v/>
      </c>
      <c r="DI522" s="0">
        <f>ROUND(ROUND(AH522,0)*CX522,0)</f>
        <v/>
      </c>
      <c r="DJ522" s="0">
        <f>DF522</f>
        <v/>
      </c>
      <c r="DK522" s="0" t="n">
        <v>0</v>
      </c>
      <c r="DL522" s="0" t="inlineStr"/>
      <c r="DM522" s="0" t="n">
        <v>0</v>
      </c>
      <c r="DN522" s="0" t="inlineStr"/>
      <c r="DO522" s="0" t="n">
        <v>0</v>
      </c>
    </row>
    <row r="523">
      <c r="A523" s="0">
        <f>ROW(Source!A1377)</f>
        <v/>
      </c>
      <c r="B523" s="0" t="n">
        <v>78845955</v>
      </c>
      <c r="C523" s="0" t="n">
        <v>78850550</v>
      </c>
      <c r="D523" s="0" t="n">
        <v>0</v>
      </c>
      <c r="E523" s="0" t="n">
        <v>1</v>
      </c>
      <c r="F523" s="0" t="n">
        <v>1</v>
      </c>
      <c r="G523" s="0" t="n">
        <v>1</v>
      </c>
      <c r="H523" s="0" t="n">
        <v>3</v>
      </c>
      <c r="I523" s="0" t="inlineStr">
        <is>
          <t>Цена поставщика</t>
        </is>
      </c>
      <c r="J523" s="0" t="inlineStr"/>
      <c r="K523" s="0" t="inlineStr">
        <is>
          <t>Прочистка КРОТ</t>
        </is>
      </c>
      <c r="L523" s="0" t="n">
        <v>1296</v>
      </c>
      <c r="N523" s="0" t="n">
        <v>1002</v>
      </c>
      <c r="O523" s="0" t="inlineStr">
        <is>
          <t>л</t>
        </is>
      </c>
      <c r="P523" s="0" t="inlineStr">
        <is>
          <t>л</t>
        </is>
      </c>
      <c r="Q523" s="0" t="n">
        <v>1</v>
      </c>
      <c r="W523" s="0" t="n">
        <v>0</v>
      </c>
      <c r="X523" s="0" t="n">
        <v>-1978592410</v>
      </c>
      <c r="Y523" s="0">
        <f>AT523</f>
        <v/>
      </c>
      <c r="AA523" s="0" t="n">
        <v>384.43</v>
      </c>
      <c r="AB523" s="0" t="n">
        <v>0</v>
      </c>
      <c r="AC523" s="0" t="n">
        <v>0</v>
      </c>
      <c r="AD523" s="0" t="n">
        <v>0</v>
      </c>
      <c r="AE523" s="0" t="n">
        <v>384.43</v>
      </c>
      <c r="AF523" s="0" t="n">
        <v>0</v>
      </c>
      <c r="AG523" s="0" t="n">
        <v>0</v>
      </c>
      <c r="AH523" s="0" t="n">
        <v>0</v>
      </c>
      <c r="AI523" s="0" t="n">
        <v>1</v>
      </c>
      <c r="AJ523" s="0" t="n">
        <v>1</v>
      </c>
      <c r="AK523" s="0" t="n">
        <v>1</v>
      </c>
      <c r="AL523" s="0" t="n">
        <v>1</v>
      </c>
      <c r="AM523" s="0" t="n">
        <v>0</v>
      </c>
      <c r="AN523" s="0" t="n">
        <v>0</v>
      </c>
      <c r="AO523" s="0" t="n">
        <v>0</v>
      </c>
      <c r="AP523" s="0" t="n">
        <v>1</v>
      </c>
      <c r="AQ523" s="0" t="n">
        <v>0</v>
      </c>
      <c r="AR523" s="0" t="n">
        <v>0</v>
      </c>
      <c r="AS523" s="0" t="inlineStr"/>
      <c r="AT523" s="0" t="n">
        <v>8.3333333</v>
      </c>
      <c r="AU523" s="0" t="inlineStr"/>
      <c r="AV523" s="0" t="n">
        <v>0</v>
      </c>
      <c r="AW523" s="0" t="n">
        <v>1</v>
      </c>
      <c r="AX523" s="0" t="n">
        <v>-1</v>
      </c>
      <c r="AY523" s="0" t="n">
        <v>0</v>
      </c>
      <c r="AZ523" s="0" t="n">
        <v>0</v>
      </c>
      <c r="BA523" s="0" t="inlineStr"/>
      <c r="BB523" s="0" t="n">
        <v>0</v>
      </c>
      <c r="BC523" s="0" t="n">
        <v>0</v>
      </c>
      <c r="BD523" s="0" t="n">
        <v>0</v>
      </c>
      <c r="BE523" s="0" t="n">
        <v>0</v>
      </c>
      <c r="BF523" s="0" t="n">
        <v>0</v>
      </c>
      <c r="BG523" s="0" t="n">
        <v>0</v>
      </c>
      <c r="BH523" s="0" t="n">
        <v>0</v>
      </c>
      <c r="BI523" s="0" t="n">
        <v>0</v>
      </c>
      <c r="BJ523" s="0" t="n">
        <v>0</v>
      </c>
      <c r="BK523" s="0" t="n">
        <v>0</v>
      </c>
      <c r="BL523" s="0" t="n">
        <v>0</v>
      </c>
      <c r="BM523" s="0" t="n">
        <v>0</v>
      </c>
      <c r="BN523" s="0" t="n">
        <v>0</v>
      </c>
      <c r="BO523" s="0" t="n">
        <v>0</v>
      </c>
      <c r="BP523" s="0" t="n">
        <v>0</v>
      </c>
      <c r="BQ523" s="0" t="n">
        <v>0</v>
      </c>
      <c r="BR523" s="0" t="n">
        <v>0</v>
      </c>
      <c r="BS523" s="0" t="n">
        <v>0</v>
      </c>
      <c r="BT523" s="0" t="n">
        <v>0</v>
      </c>
      <c r="BU523" s="0" t="n">
        <v>0</v>
      </c>
      <c r="BV523" s="0" t="n">
        <v>0</v>
      </c>
      <c r="BW523" s="0" t="n">
        <v>0</v>
      </c>
      <c r="CV523" s="0" t="n">
        <v>0</v>
      </c>
      <c r="CW523" s="0" t="n">
        <v>0</v>
      </c>
      <c r="CX523" s="0">
        <f>ROUND(Y523*Source!I1377,7)</f>
        <v/>
      </c>
      <c r="CY523" s="0">
        <f>AA523</f>
        <v/>
      </c>
      <c r="CZ523" s="0">
        <f>AE523</f>
        <v/>
      </c>
      <c r="DA523" s="0">
        <f>AI523</f>
        <v/>
      </c>
      <c r="DB523" s="0">
        <f>ROUND(ROUND(AT523*CZ523,2),2)</f>
        <v/>
      </c>
      <c r="DC523" s="0">
        <f>ROUND(ROUND(AT523*AG523,2),2)</f>
        <v/>
      </c>
      <c r="DD523" s="0" t="inlineStr"/>
      <c r="DE523" s="0" t="inlineStr"/>
      <c r="DF523" s="0">
        <f>ROUND(ROUND(AE523,0)*CX523,0)</f>
        <v/>
      </c>
      <c r="DG523" s="0">
        <f>ROUND(ROUND(AF523,0)*CX523,0)</f>
        <v/>
      </c>
      <c r="DH523" s="0">
        <f>ROUND(ROUND(AG523,0)*CX523,0)</f>
        <v/>
      </c>
      <c r="DI523" s="0">
        <f>ROUND(ROUND(AH523,0)*CX523,0)</f>
        <v/>
      </c>
      <c r="DJ523" s="0">
        <f>DF523</f>
        <v/>
      </c>
      <c r="DK523" s="0" t="n">
        <v>0</v>
      </c>
      <c r="DL523" s="0" t="inlineStr"/>
      <c r="DM523" s="0" t="n">
        <v>0</v>
      </c>
      <c r="DN523" s="0" t="inlineStr"/>
      <c r="DO523" s="0" t="n">
        <v>0</v>
      </c>
    </row>
    <row r="524">
      <c r="A524" s="0">
        <f>ROW(Source!A1417)</f>
        <v/>
      </c>
      <c r="B524" s="0" t="n">
        <v>78845955</v>
      </c>
      <c r="C524" s="0" t="n">
        <v>78849271</v>
      </c>
      <c r="D524" s="0" t="n">
        <v>18407150</v>
      </c>
      <c r="E524" s="0" t="n">
        <v>1</v>
      </c>
      <c r="F524" s="0" t="n">
        <v>1</v>
      </c>
      <c r="G524" s="0" t="n">
        <v>1</v>
      </c>
      <c r="H524" s="0" t="n">
        <v>1</v>
      </c>
      <c r="I524" s="0" t="inlineStr">
        <is>
          <t>1-1030-90</t>
        </is>
      </c>
      <c r="J524" s="0" t="inlineStr"/>
      <c r="K524" s="0" t="inlineStr">
        <is>
          <t>Рабочий строитель среднего разряда 3</t>
        </is>
      </c>
      <c r="L524" s="0" t="n">
        <v>1369</v>
      </c>
      <c r="N524" s="0" t="n">
        <v>1013</v>
      </c>
      <c r="O524" s="0" t="inlineStr">
        <is>
          <t>чел.-ч</t>
        </is>
      </c>
      <c r="P524" s="0" t="inlineStr">
        <is>
          <t>чел.-ч</t>
        </is>
      </c>
      <c r="Q524" s="0" t="n">
        <v>1</v>
      </c>
      <c r="W524" s="0" t="n">
        <v>0</v>
      </c>
      <c r="X524" s="0" t="n">
        <v>-931037793</v>
      </c>
      <c r="Y524" s="0">
        <f>AT524</f>
        <v/>
      </c>
      <c r="AA524" s="0" t="n">
        <v>0</v>
      </c>
      <c r="AB524" s="0" t="n">
        <v>0</v>
      </c>
      <c r="AC524" s="0" t="n">
        <v>0</v>
      </c>
      <c r="AD524" s="0" t="n">
        <v>8.529999999999999</v>
      </c>
      <c r="AE524" s="0" t="n">
        <v>0</v>
      </c>
      <c r="AF524" s="0" t="n">
        <v>0</v>
      </c>
      <c r="AG524" s="0" t="n">
        <v>0</v>
      </c>
      <c r="AH524" s="0" t="n">
        <v>8.529999999999999</v>
      </c>
      <c r="AI524" s="0" t="n">
        <v>1</v>
      </c>
      <c r="AJ524" s="0" t="n">
        <v>1</v>
      </c>
      <c r="AK524" s="0" t="n">
        <v>1</v>
      </c>
      <c r="AL524" s="0" t="n">
        <v>1</v>
      </c>
      <c r="AM524" s="0" t="n">
        <v>-2</v>
      </c>
      <c r="AN524" s="0" t="n">
        <v>0</v>
      </c>
      <c r="AO524" s="0" t="n">
        <v>1</v>
      </c>
      <c r="AP524" s="0" t="n">
        <v>0</v>
      </c>
      <c r="AQ524" s="0" t="n">
        <v>0</v>
      </c>
      <c r="AR524" s="0" t="n">
        <v>0</v>
      </c>
      <c r="AS524" s="0" t="inlineStr"/>
      <c r="AT524" s="0" t="n">
        <v>37.8</v>
      </c>
      <c r="AU524" s="0" t="inlineStr"/>
      <c r="AV524" s="0" t="n">
        <v>1</v>
      </c>
      <c r="AW524" s="0" t="n">
        <v>2</v>
      </c>
      <c r="AX524" s="0" t="n">
        <v>78849273</v>
      </c>
      <c r="AY524" s="0" t="n">
        <v>1</v>
      </c>
      <c r="AZ524" s="0" t="n">
        <v>0</v>
      </c>
      <c r="BA524" s="0" t="n">
        <v>511</v>
      </c>
      <c r="BB524" s="0" t="n">
        <v>0</v>
      </c>
      <c r="BC524" s="0" t="n">
        <v>0</v>
      </c>
      <c r="BD524" s="0" t="n">
        <v>0</v>
      </c>
      <c r="BE524" s="0" t="n">
        <v>0</v>
      </c>
      <c r="BF524" s="0" t="n">
        <v>0</v>
      </c>
      <c r="BG524" s="0" t="n">
        <v>0</v>
      </c>
      <c r="BH524" s="0" t="n">
        <v>0</v>
      </c>
      <c r="BI524" s="0" t="n">
        <v>0</v>
      </c>
      <c r="BJ524" s="0" t="n">
        <v>0</v>
      </c>
      <c r="BK524" s="0" t="n">
        <v>0</v>
      </c>
      <c r="BL524" s="0" t="n">
        <v>0</v>
      </c>
      <c r="BM524" s="0" t="n">
        <v>0</v>
      </c>
      <c r="BN524" s="0" t="n">
        <v>0</v>
      </c>
      <c r="BO524" s="0" t="n">
        <v>0</v>
      </c>
      <c r="BP524" s="0" t="n">
        <v>0</v>
      </c>
      <c r="BQ524" s="0" t="n">
        <v>0</v>
      </c>
      <c r="BR524" s="0" t="n">
        <v>0</v>
      </c>
      <c r="BS524" s="0" t="n">
        <v>0</v>
      </c>
      <c r="BT524" s="0" t="n">
        <v>0</v>
      </c>
      <c r="BU524" s="0" t="n">
        <v>0</v>
      </c>
      <c r="BV524" s="0" t="n">
        <v>0</v>
      </c>
      <c r="BW524" s="0" t="n">
        <v>0</v>
      </c>
      <c r="CU524" s="0">
        <f>ROUND(AT524*Source!I1417*AH524*AL524,0)</f>
        <v/>
      </c>
      <c r="CV524" s="0">
        <f>ROUND(Y524*Source!I1417,7)</f>
        <v/>
      </c>
      <c r="CW524" s="0" t="n">
        <v>0</v>
      </c>
      <c r="CX524" s="0">
        <f>ROUND(Y524*Source!I1417,7)</f>
        <v/>
      </c>
      <c r="CY524" s="0">
        <f>AD524</f>
        <v/>
      </c>
      <c r="CZ524" s="0">
        <f>AH524</f>
        <v/>
      </c>
      <c r="DA524" s="0">
        <f>AL524</f>
        <v/>
      </c>
      <c r="DB524" s="0">
        <f>ROUND(ROUND(AT524*CZ524,2),2)</f>
        <v/>
      </c>
      <c r="DC524" s="0">
        <f>ROUND(ROUND(AT524*AG524,2),2)</f>
        <v/>
      </c>
      <c r="DD524" s="0" t="inlineStr"/>
      <c r="DE524" s="0" t="inlineStr"/>
      <c r="DF524" s="0">
        <f>ROUND(ROUND(AE524,0)*CX524,0)</f>
        <v/>
      </c>
      <c r="DG524" s="0">
        <f>ROUND(ROUND(AF524,0)*CX524,0)</f>
        <v/>
      </c>
      <c r="DH524" s="0">
        <f>ROUND(ROUND(AG524,0)*CX524,0)</f>
        <v/>
      </c>
      <c r="DI524" s="0">
        <f>ROUND(ROUND(AH524,0)*CX524,0)</f>
        <v/>
      </c>
      <c r="DJ524" s="0">
        <f>DI524</f>
        <v/>
      </c>
      <c r="DK524" s="0" t="n">
        <v>0</v>
      </c>
      <c r="DL524" s="0" t="inlineStr"/>
      <c r="DM524" s="0" t="n">
        <v>0</v>
      </c>
      <c r="DN524" s="0" t="inlineStr"/>
      <c r="DO524" s="0" t="n">
        <v>0</v>
      </c>
    </row>
    <row r="525">
      <c r="A525" s="0">
        <f>ROW(Source!A1418)</f>
        <v/>
      </c>
      <c r="B525" s="0" t="n">
        <v>78845955</v>
      </c>
      <c r="C525" s="0" t="n">
        <v>78849274</v>
      </c>
      <c r="D525" s="0" t="n">
        <v>18413627</v>
      </c>
      <c r="E525" s="0" t="n">
        <v>1</v>
      </c>
      <c r="F525" s="0" t="n">
        <v>1</v>
      </c>
      <c r="G525" s="0" t="n">
        <v>1</v>
      </c>
      <c r="H525" s="0" t="n">
        <v>1</v>
      </c>
      <c r="I525" s="0" t="inlineStr">
        <is>
          <t>1-1042-90</t>
        </is>
      </c>
      <c r="J525" s="0" t="inlineStr"/>
      <c r="K525" s="0" t="inlineStr">
        <is>
          <t>Рабочий строитель среднего разряда 4,2</t>
        </is>
      </c>
      <c r="L525" s="0" t="n">
        <v>1369</v>
      </c>
      <c r="N525" s="0" t="n">
        <v>1013</v>
      </c>
      <c r="O525" s="0" t="inlineStr">
        <is>
          <t>чел.-ч</t>
        </is>
      </c>
      <c r="P525" s="0" t="inlineStr">
        <is>
          <t>чел.-ч</t>
        </is>
      </c>
      <c r="Q525" s="0" t="n">
        <v>1</v>
      </c>
      <c r="W525" s="0" t="n">
        <v>0</v>
      </c>
      <c r="X525" s="0" t="n">
        <v>-1366182279</v>
      </c>
      <c r="Y525" s="0">
        <f>AT525</f>
        <v/>
      </c>
      <c r="AA525" s="0" t="n">
        <v>0</v>
      </c>
      <c r="AB525" s="0" t="n">
        <v>0</v>
      </c>
      <c r="AC525" s="0" t="n">
        <v>0</v>
      </c>
      <c r="AD525" s="0" t="n">
        <v>9.92</v>
      </c>
      <c r="AE525" s="0" t="n">
        <v>0</v>
      </c>
      <c r="AF525" s="0" t="n">
        <v>0</v>
      </c>
      <c r="AG525" s="0" t="n">
        <v>0</v>
      </c>
      <c r="AH525" s="0" t="n">
        <v>9.92</v>
      </c>
      <c r="AI525" s="0" t="n">
        <v>1</v>
      </c>
      <c r="AJ525" s="0" t="n">
        <v>1</v>
      </c>
      <c r="AK525" s="0" t="n">
        <v>1</v>
      </c>
      <c r="AL525" s="0" t="n">
        <v>1</v>
      </c>
      <c r="AM525" s="0" t="n">
        <v>-2</v>
      </c>
      <c r="AN525" s="0" t="n">
        <v>0</v>
      </c>
      <c r="AO525" s="0" t="n">
        <v>1</v>
      </c>
      <c r="AP525" s="0" t="n">
        <v>1</v>
      </c>
      <c r="AQ525" s="0" t="n">
        <v>0</v>
      </c>
      <c r="AR525" s="0" t="n">
        <v>0</v>
      </c>
      <c r="AS525" s="0" t="inlineStr"/>
      <c r="AT525" s="0" t="n">
        <v>121.8</v>
      </c>
      <c r="AU525" s="0" t="inlineStr"/>
      <c r="AV525" s="0" t="n">
        <v>1</v>
      </c>
      <c r="AW525" s="0" t="n">
        <v>2</v>
      </c>
      <c r="AX525" s="0" t="n">
        <v>78850563</v>
      </c>
      <c r="AY525" s="0" t="n">
        <v>1</v>
      </c>
      <c r="AZ525" s="0" t="n">
        <v>0</v>
      </c>
      <c r="BA525" s="0" t="n">
        <v>512</v>
      </c>
      <c r="BB525" s="0" t="n">
        <v>0</v>
      </c>
      <c r="BC525" s="0" t="n">
        <v>0</v>
      </c>
      <c r="BD525" s="0" t="n">
        <v>0</v>
      </c>
      <c r="BE525" s="0" t="n">
        <v>0</v>
      </c>
      <c r="BF525" s="0" t="n">
        <v>0</v>
      </c>
      <c r="BG525" s="0" t="n">
        <v>0</v>
      </c>
      <c r="BH525" s="0" t="n">
        <v>0</v>
      </c>
      <c r="BI525" s="0" t="n">
        <v>0</v>
      </c>
      <c r="BJ525" s="0" t="n">
        <v>0</v>
      </c>
      <c r="BK525" s="0" t="n">
        <v>0</v>
      </c>
      <c r="BL525" s="0" t="n">
        <v>0</v>
      </c>
      <c r="BM525" s="0" t="n">
        <v>0</v>
      </c>
      <c r="BN525" s="0" t="n">
        <v>0</v>
      </c>
      <c r="BO525" s="0" t="n">
        <v>0</v>
      </c>
      <c r="BP525" s="0" t="n">
        <v>0</v>
      </c>
      <c r="BQ525" s="0" t="n">
        <v>0</v>
      </c>
      <c r="BR525" s="0" t="n">
        <v>0</v>
      </c>
      <c r="BS525" s="0" t="n">
        <v>0</v>
      </c>
      <c r="BT525" s="0" t="n">
        <v>0</v>
      </c>
      <c r="BU525" s="0" t="n">
        <v>0</v>
      </c>
      <c r="BV525" s="0" t="n">
        <v>0</v>
      </c>
      <c r="BW525" s="0" t="n">
        <v>0</v>
      </c>
      <c r="CU525" s="0">
        <f>ROUND(AT525*Source!I1418*AH525*AL525,0)</f>
        <v/>
      </c>
      <c r="CV525" s="0">
        <f>ROUND(Y525*Source!I1418,7)</f>
        <v/>
      </c>
      <c r="CW525" s="0" t="n">
        <v>0</v>
      </c>
      <c r="CX525" s="0">
        <f>ROUND(Y525*Source!I1418,7)</f>
        <v/>
      </c>
      <c r="CY525" s="0">
        <f>AD525</f>
        <v/>
      </c>
      <c r="CZ525" s="0">
        <f>AH525</f>
        <v/>
      </c>
      <c r="DA525" s="0">
        <f>AL525</f>
        <v/>
      </c>
      <c r="DB525" s="0">
        <f>ROUND(ROUND(AT525*CZ525,2),2)</f>
        <v/>
      </c>
      <c r="DC525" s="0">
        <f>ROUND(ROUND(AT525*AG525,2),2)</f>
        <v/>
      </c>
      <c r="DD525" s="0" t="inlineStr"/>
      <c r="DE525" s="0" t="inlineStr"/>
      <c r="DF525" s="0">
        <f>ROUND(ROUND(AE525,0)*CX525,0)</f>
        <v/>
      </c>
      <c r="DG525" s="0">
        <f>ROUND(ROUND(AF525,0)*CX525,0)</f>
        <v/>
      </c>
      <c r="DH525" s="0">
        <f>ROUND(ROUND(AG525,0)*CX525,0)</f>
        <v/>
      </c>
      <c r="DI525" s="0">
        <f>ROUND(ROUND(AH525,0)*CX525,0)</f>
        <v/>
      </c>
      <c r="DJ525" s="0">
        <f>DI525</f>
        <v/>
      </c>
      <c r="DK525" s="0" t="n">
        <v>0</v>
      </c>
      <c r="DL525" s="0" t="inlineStr"/>
      <c r="DM525" s="0" t="n">
        <v>0</v>
      </c>
      <c r="DN525" s="0" t="inlineStr"/>
      <c r="DO525" s="0" t="n">
        <v>0</v>
      </c>
    </row>
    <row r="526">
      <c r="A526" s="0">
        <f>ROW(Source!A1418)</f>
        <v/>
      </c>
      <c r="B526" s="0" t="n">
        <v>78845955</v>
      </c>
      <c r="C526" s="0" t="n">
        <v>78849274</v>
      </c>
      <c r="D526" s="0" t="n">
        <v>121548</v>
      </c>
      <c r="E526" s="0" t="n">
        <v>1</v>
      </c>
      <c r="F526" s="0" t="n">
        <v>1</v>
      </c>
      <c r="G526" s="0" t="n">
        <v>1</v>
      </c>
      <c r="H526" s="0" t="n">
        <v>1</v>
      </c>
      <c r="I526" s="0" t="inlineStr">
        <is>
          <t>2</t>
        </is>
      </c>
      <c r="J526" s="0" t="inlineStr"/>
      <c r="K526" s="0" t="inlineStr">
        <is>
          <t>Затраты труда машинистов</t>
        </is>
      </c>
      <c r="L526" s="0" t="n">
        <v>608254</v>
      </c>
      <c r="N526" s="0" t="n">
        <v>1013</v>
      </c>
      <c r="O526" s="0" t="inlineStr">
        <is>
          <t>чел.час</t>
        </is>
      </c>
      <c r="P526" s="0" t="inlineStr">
        <is>
          <t>чел.час</t>
        </is>
      </c>
      <c r="Q526" s="0" t="n">
        <v>1</v>
      </c>
      <c r="W526" s="0" t="n">
        <v>0</v>
      </c>
      <c r="X526" s="0" t="n">
        <v>-185737400</v>
      </c>
      <c r="Y526" s="0">
        <f>AT526</f>
        <v/>
      </c>
      <c r="AA526" s="0" t="n">
        <v>0</v>
      </c>
      <c r="AB526" s="0" t="n">
        <v>0</v>
      </c>
      <c r="AC526" s="0" t="n">
        <v>0</v>
      </c>
      <c r="AD526" s="0" t="n">
        <v>0</v>
      </c>
      <c r="AE526" s="0" t="n">
        <v>0</v>
      </c>
      <c r="AF526" s="0" t="n">
        <v>0</v>
      </c>
      <c r="AG526" s="0" t="n">
        <v>0</v>
      </c>
      <c r="AH526" s="0" t="n">
        <v>0</v>
      </c>
      <c r="AI526" s="0" t="n">
        <v>1</v>
      </c>
      <c r="AJ526" s="0" t="n">
        <v>1</v>
      </c>
      <c r="AK526" s="0" t="n">
        <v>1</v>
      </c>
      <c r="AL526" s="0" t="n">
        <v>1</v>
      </c>
      <c r="AM526" s="0" t="n">
        <v>-2</v>
      </c>
      <c r="AN526" s="0" t="n">
        <v>0</v>
      </c>
      <c r="AO526" s="0" t="n">
        <v>1</v>
      </c>
      <c r="AP526" s="0" t="n">
        <v>1</v>
      </c>
      <c r="AQ526" s="0" t="n">
        <v>0</v>
      </c>
      <c r="AR526" s="0" t="n">
        <v>0</v>
      </c>
      <c r="AS526" s="0" t="inlineStr"/>
      <c r="AT526" s="0" t="n">
        <v>4.72</v>
      </c>
      <c r="AU526" s="0" t="inlineStr"/>
      <c r="AV526" s="0" t="n">
        <v>2</v>
      </c>
      <c r="AW526" s="0" t="n">
        <v>2</v>
      </c>
      <c r="AX526" s="0" t="n">
        <v>78850564</v>
      </c>
      <c r="AY526" s="0" t="n">
        <v>1</v>
      </c>
      <c r="AZ526" s="0" t="n">
        <v>0</v>
      </c>
      <c r="BA526" s="0" t="n">
        <v>513</v>
      </c>
      <c r="BB526" s="0" t="n">
        <v>0</v>
      </c>
      <c r="BC526" s="0" t="n">
        <v>0</v>
      </c>
      <c r="BD526" s="0" t="n">
        <v>0</v>
      </c>
      <c r="BE526" s="0" t="n">
        <v>0</v>
      </c>
      <c r="BF526" s="0" t="n">
        <v>0</v>
      </c>
      <c r="BG526" s="0" t="n">
        <v>0</v>
      </c>
      <c r="BH526" s="0" t="n">
        <v>0</v>
      </c>
      <c r="BI526" s="0" t="n">
        <v>0</v>
      </c>
      <c r="BJ526" s="0" t="n">
        <v>0</v>
      </c>
      <c r="BK526" s="0" t="n">
        <v>0</v>
      </c>
      <c r="BL526" s="0" t="n">
        <v>0</v>
      </c>
      <c r="BM526" s="0" t="n">
        <v>0</v>
      </c>
      <c r="BN526" s="0" t="n">
        <v>0</v>
      </c>
      <c r="BO526" s="0" t="n">
        <v>0</v>
      </c>
      <c r="BP526" s="0" t="n">
        <v>0</v>
      </c>
      <c r="BQ526" s="0" t="n">
        <v>0</v>
      </c>
      <c r="BR526" s="0" t="n">
        <v>0</v>
      </c>
      <c r="BS526" s="0" t="n">
        <v>0</v>
      </c>
      <c r="BT526" s="0" t="n">
        <v>0</v>
      </c>
      <c r="BU526" s="0" t="n">
        <v>0</v>
      </c>
      <c r="BV526" s="0" t="n">
        <v>0</v>
      </c>
      <c r="BW526" s="0" t="n">
        <v>0</v>
      </c>
      <c r="CV526" s="0" t="n">
        <v>0</v>
      </c>
      <c r="CW526" s="0" t="n">
        <v>0</v>
      </c>
      <c r="CX526" s="0">
        <f>ROUND(Y526*Source!I1418,7)</f>
        <v/>
      </c>
      <c r="CY526" s="0">
        <f>AD526</f>
        <v/>
      </c>
      <c r="CZ526" s="0">
        <f>AH526</f>
        <v/>
      </c>
      <c r="DA526" s="0">
        <f>AL526</f>
        <v/>
      </c>
      <c r="DB526" s="0">
        <f>ROUND(ROUND(AT526*CZ526,2),2)</f>
        <v/>
      </c>
      <c r="DC526" s="0">
        <f>ROUND(ROUND(AT526*AG526,2),2)</f>
        <v/>
      </c>
      <c r="DD526" s="0" t="inlineStr"/>
      <c r="DE526" s="0" t="inlineStr"/>
      <c r="DF526" s="0">
        <f>ROUND(ROUND(AE526,0)*CX526,0)</f>
        <v/>
      </c>
      <c r="DG526" s="0">
        <f>ROUND(ROUND(AF526,0)*CX526,0)</f>
        <v/>
      </c>
      <c r="DH526" s="0">
        <f>ROUND(ROUND(AG526,0)*CX526,0)</f>
        <v/>
      </c>
      <c r="DI526" s="0">
        <f>ROUND(ROUND(AH526,0)*CX526,0)</f>
        <v/>
      </c>
      <c r="DJ526" s="0">
        <f>DI526</f>
        <v/>
      </c>
      <c r="DK526" s="0" t="n">
        <v>0</v>
      </c>
      <c r="DL526" s="0" t="inlineStr"/>
      <c r="DM526" s="0" t="n">
        <v>0</v>
      </c>
      <c r="DN526" s="0" t="inlineStr"/>
      <c r="DO526" s="0" t="n">
        <v>0</v>
      </c>
    </row>
    <row r="527">
      <c r="A527" s="0">
        <f>ROW(Source!A1418)</f>
        <v/>
      </c>
      <c r="B527" s="0" t="n">
        <v>78845955</v>
      </c>
      <c r="C527" s="0" t="n">
        <v>78849274</v>
      </c>
      <c r="D527" s="0" t="n">
        <v>29172268</v>
      </c>
      <c r="E527" s="0" t="n">
        <v>1</v>
      </c>
      <c r="F527" s="0" t="n">
        <v>1</v>
      </c>
      <c r="G527" s="0" t="n">
        <v>1</v>
      </c>
      <c r="H527" s="0" t="n">
        <v>2</v>
      </c>
      <c r="I527" s="0" t="inlineStr">
        <is>
          <t>020129</t>
        </is>
      </c>
      <c r="J527" s="0" t="inlineStr">
        <is>
          <t>ТСЭМ Московской обл., 020129, приказ Минстроя России №675/пр от 28.02.2017 № 264/пр</t>
        </is>
      </c>
      <c r="K527" s="0" t="inlineStr">
        <is>
          <t>Краны башенные при работе на других видах строительства 8 т</t>
        </is>
      </c>
      <c r="L527" s="0" t="n">
        <v>1368</v>
      </c>
      <c r="N527" s="0" t="n">
        <v>1011</v>
      </c>
      <c r="O527" s="0" t="inlineStr">
        <is>
          <t>маш.-ч</t>
        </is>
      </c>
      <c r="P527" s="0" t="inlineStr">
        <is>
          <t>маш.-ч</t>
        </is>
      </c>
      <c r="Q527" s="0" t="n">
        <v>1</v>
      </c>
      <c r="W527" s="0" t="n">
        <v>0</v>
      </c>
      <c r="X527" s="0" t="n">
        <v>-438066613</v>
      </c>
      <c r="Y527" s="0">
        <f>AT527</f>
        <v/>
      </c>
      <c r="AA527" s="0" t="n">
        <v>0</v>
      </c>
      <c r="AB527" s="0" t="n">
        <v>1211.33</v>
      </c>
      <c r="AC527" s="0" t="n">
        <v>705.38</v>
      </c>
      <c r="AD527" s="0" t="n">
        <v>0</v>
      </c>
      <c r="AE527" s="0" t="n">
        <v>0</v>
      </c>
      <c r="AF527" s="0" t="n">
        <v>86.40000000000001</v>
      </c>
      <c r="AG527" s="0" t="n">
        <v>13.5</v>
      </c>
      <c r="AH527" s="0" t="n">
        <v>0</v>
      </c>
      <c r="AI527" s="0" t="n">
        <v>1</v>
      </c>
      <c r="AJ527" s="0" t="n">
        <v>14.02</v>
      </c>
      <c r="AK527" s="0" t="n">
        <v>52.25</v>
      </c>
      <c r="AL527" s="0" t="n">
        <v>1</v>
      </c>
      <c r="AM527" s="0" t="n">
        <v>2</v>
      </c>
      <c r="AN527" s="0" t="n">
        <v>0</v>
      </c>
      <c r="AO527" s="0" t="n">
        <v>1</v>
      </c>
      <c r="AP527" s="0" t="n">
        <v>1</v>
      </c>
      <c r="AQ527" s="0" t="n">
        <v>0</v>
      </c>
      <c r="AR527" s="0" t="n">
        <v>0</v>
      </c>
      <c r="AS527" s="0" t="inlineStr"/>
      <c r="AT527" s="0" t="n">
        <v>0.05</v>
      </c>
      <c r="AU527" s="0" t="inlineStr"/>
      <c r="AV527" s="0" t="n">
        <v>0</v>
      </c>
      <c r="AW527" s="0" t="n">
        <v>2</v>
      </c>
      <c r="AX527" s="0" t="n">
        <v>78850565</v>
      </c>
      <c r="AY527" s="0" t="n">
        <v>1</v>
      </c>
      <c r="AZ527" s="0" t="n">
        <v>0</v>
      </c>
      <c r="BA527" s="0" t="n">
        <v>514</v>
      </c>
      <c r="BB527" s="0" t="n">
        <v>0</v>
      </c>
      <c r="BC527" s="0" t="n">
        <v>0</v>
      </c>
      <c r="BD527" s="0" t="n">
        <v>0</v>
      </c>
      <c r="BE527" s="0" t="n">
        <v>0</v>
      </c>
      <c r="BF527" s="0" t="n">
        <v>0</v>
      </c>
      <c r="BG527" s="0" t="n">
        <v>0</v>
      </c>
      <c r="BH527" s="0" t="n">
        <v>0</v>
      </c>
      <c r="BI527" s="0" t="n">
        <v>0</v>
      </c>
      <c r="BJ527" s="0" t="n">
        <v>0</v>
      </c>
      <c r="BK527" s="0" t="n">
        <v>0</v>
      </c>
      <c r="BL527" s="0" t="n">
        <v>0</v>
      </c>
      <c r="BM527" s="0" t="n">
        <v>0</v>
      </c>
      <c r="BN527" s="0" t="n">
        <v>0</v>
      </c>
      <c r="BO527" s="0" t="n">
        <v>0</v>
      </c>
      <c r="BP527" s="0" t="n">
        <v>0</v>
      </c>
      <c r="BQ527" s="0" t="n">
        <v>0</v>
      </c>
      <c r="BR527" s="0" t="n">
        <v>0</v>
      </c>
      <c r="BS527" s="0" t="n">
        <v>0</v>
      </c>
      <c r="BT527" s="0" t="n">
        <v>0</v>
      </c>
      <c r="BU527" s="0" t="n">
        <v>0</v>
      </c>
      <c r="BV527" s="0" t="n">
        <v>0</v>
      </c>
      <c r="BW527" s="0" t="n">
        <v>0</v>
      </c>
      <c r="CV527" s="0" t="n">
        <v>0</v>
      </c>
      <c r="CW527" s="0">
        <f>ROUND(Y527*Source!I1418*DO527,7)</f>
        <v/>
      </c>
      <c r="CX527" s="0">
        <f>ROUND(Y527*Source!I1418,7)</f>
        <v/>
      </c>
      <c r="CY527" s="0">
        <f>AB527</f>
        <v/>
      </c>
      <c r="CZ527" s="0">
        <f>AF527</f>
        <v/>
      </c>
      <c r="DA527" s="0">
        <f>AJ527</f>
        <v/>
      </c>
      <c r="DB527" s="0">
        <f>ROUND(ROUND(AT527*CZ527,2),2)</f>
        <v/>
      </c>
      <c r="DC527" s="0">
        <f>ROUND(ROUND(AT527*AG527,2),2)</f>
        <v/>
      </c>
      <c r="DD527" s="0" t="inlineStr"/>
      <c r="DE527" s="0" t="inlineStr"/>
      <c r="DF527" s="0">
        <f>ROUND(ROUND(AE527,0)*CX527,0)</f>
        <v/>
      </c>
      <c r="DG527" s="0">
        <f>ROUND(ROUND(AF527*AJ527,0)*CX527,0)</f>
        <v/>
      </c>
      <c r="DH527" s="0">
        <f>ROUND(ROUND(AG527*AK527,0)*CX527,0)</f>
        <v/>
      </c>
      <c r="DI527" s="0">
        <f>ROUND(ROUND(AH527,0)*CX527,0)</f>
        <v/>
      </c>
      <c r="DJ527" s="0">
        <f>DG527</f>
        <v/>
      </c>
      <c r="DK527" s="0" t="n">
        <v>0</v>
      </c>
      <c r="DL527" s="0" t="inlineStr"/>
      <c r="DM527" s="0" t="n">
        <v>0</v>
      </c>
      <c r="DN527" s="0" t="inlineStr"/>
      <c r="DO527" s="0" t="n">
        <v>0</v>
      </c>
    </row>
    <row r="528">
      <c r="A528" s="0">
        <f>ROW(Source!A1418)</f>
        <v/>
      </c>
      <c r="B528" s="0" t="n">
        <v>78845955</v>
      </c>
      <c r="C528" s="0" t="n">
        <v>78849274</v>
      </c>
      <c r="D528" s="0" t="n">
        <v>29172379</v>
      </c>
      <c r="E528" s="0" t="n">
        <v>1</v>
      </c>
      <c r="F528" s="0" t="n">
        <v>1</v>
      </c>
      <c r="G528" s="0" t="n">
        <v>1</v>
      </c>
      <c r="H528" s="0" t="n">
        <v>2</v>
      </c>
      <c r="I528" s="0" t="inlineStr">
        <is>
          <t>021141</t>
        </is>
      </c>
      <c r="J528" s="0" t="inlineStr">
        <is>
          <t>ТСЭМ Московской обл., 021141, приказ Минстроя России №675/пр от 28.02.2017 № 264/пр</t>
        </is>
      </c>
      <c r="K528" s="0" t="inlineStr">
        <is>
          <t>Краны на автомобильном ходу при работе на других видах строительства 10 т</t>
        </is>
      </c>
      <c r="L528" s="0" t="n">
        <v>1368</v>
      </c>
      <c r="N528" s="0" t="n">
        <v>1011</v>
      </c>
      <c r="O528" s="0" t="inlineStr">
        <is>
          <t>маш.-ч</t>
        </is>
      </c>
      <c r="P528" s="0" t="inlineStr">
        <is>
          <t>маш.-ч</t>
        </is>
      </c>
      <c r="Q528" s="0" t="n">
        <v>1</v>
      </c>
      <c r="W528" s="0" t="n">
        <v>0</v>
      </c>
      <c r="X528" s="0" t="n">
        <v>1106923569</v>
      </c>
      <c r="Y528" s="0">
        <f>AT528</f>
        <v/>
      </c>
      <c r="AA528" s="0" t="n">
        <v>0</v>
      </c>
      <c r="AB528" s="0" t="n">
        <v>1490.72</v>
      </c>
      <c r="AC528" s="0" t="n">
        <v>705.38</v>
      </c>
      <c r="AD528" s="0" t="n">
        <v>0</v>
      </c>
      <c r="AE528" s="0" t="n">
        <v>0</v>
      </c>
      <c r="AF528" s="0" t="n">
        <v>112</v>
      </c>
      <c r="AG528" s="0" t="n">
        <v>13.5</v>
      </c>
      <c r="AH528" s="0" t="n">
        <v>0</v>
      </c>
      <c r="AI528" s="0" t="n">
        <v>1</v>
      </c>
      <c r="AJ528" s="0" t="n">
        <v>13.31</v>
      </c>
      <c r="AK528" s="0" t="n">
        <v>52.25</v>
      </c>
      <c r="AL528" s="0" t="n">
        <v>1</v>
      </c>
      <c r="AM528" s="0" t="n">
        <v>2</v>
      </c>
      <c r="AN528" s="0" t="n">
        <v>0</v>
      </c>
      <c r="AO528" s="0" t="n">
        <v>1</v>
      </c>
      <c r="AP528" s="0" t="n">
        <v>1</v>
      </c>
      <c r="AQ528" s="0" t="n">
        <v>0</v>
      </c>
      <c r="AR528" s="0" t="n">
        <v>0</v>
      </c>
      <c r="AS528" s="0" t="inlineStr"/>
      <c r="AT528" s="0" t="n">
        <v>0.03</v>
      </c>
      <c r="AU528" s="0" t="inlineStr"/>
      <c r="AV528" s="0" t="n">
        <v>0</v>
      </c>
      <c r="AW528" s="0" t="n">
        <v>2</v>
      </c>
      <c r="AX528" s="0" t="n">
        <v>78850566</v>
      </c>
      <c r="AY528" s="0" t="n">
        <v>1</v>
      </c>
      <c r="AZ528" s="0" t="n">
        <v>0</v>
      </c>
      <c r="BA528" s="0" t="n">
        <v>515</v>
      </c>
      <c r="BB528" s="0" t="n">
        <v>0</v>
      </c>
      <c r="BC528" s="0" t="n">
        <v>0</v>
      </c>
      <c r="BD528" s="0" t="n">
        <v>0</v>
      </c>
      <c r="BE528" s="0" t="n">
        <v>0</v>
      </c>
      <c r="BF528" s="0" t="n">
        <v>0</v>
      </c>
      <c r="BG528" s="0" t="n">
        <v>0</v>
      </c>
      <c r="BH528" s="0" t="n">
        <v>0</v>
      </c>
      <c r="BI528" s="0" t="n">
        <v>0</v>
      </c>
      <c r="BJ528" s="0" t="n">
        <v>0</v>
      </c>
      <c r="BK528" s="0" t="n">
        <v>0</v>
      </c>
      <c r="BL528" s="0" t="n">
        <v>0</v>
      </c>
      <c r="BM528" s="0" t="n">
        <v>0</v>
      </c>
      <c r="BN528" s="0" t="n">
        <v>0</v>
      </c>
      <c r="BO528" s="0" t="n">
        <v>0</v>
      </c>
      <c r="BP528" s="0" t="n">
        <v>0</v>
      </c>
      <c r="BQ528" s="0" t="n">
        <v>0</v>
      </c>
      <c r="BR528" s="0" t="n">
        <v>0</v>
      </c>
      <c r="BS528" s="0" t="n">
        <v>0</v>
      </c>
      <c r="BT528" s="0" t="n">
        <v>0</v>
      </c>
      <c r="BU528" s="0" t="n">
        <v>0</v>
      </c>
      <c r="BV528" s="0" t="n">
        <v>0</v>
      </c>
      <c r="BW528" s="0" t="n">
        <v>0</v>
      </c>
      <c r="CV528" s="0" t="n">
        <v>0</v>
      </c>
      <c r="CW528" s="0">
        <f>ROUND(Y528*Source!I1418*DO528,7)</f>
        <v/>
      </c>
      <c r="CX528" s="0">
        <f>ROUND(Y528*Source!I1418,7)</f>
        <v/>
      </c>
      <c r="CY528" s="0">
        <f>AB528</f>
        <v/>
      </c>
      <c r="CZ528" s="0">
        <f>AF528</f>
        <v/>
      </c>
      <c r="DA528" s="0">
        <f>AJ528</f>
        <v/>
      </c>
      <c r="DB528" s="0">
        <f>ROUND(ROUND(AT528*CZ528,2),2)</f>
        <v/>
      </c>
      <c r="DC528" s="0">
        <f>ROUND(ROUND(AT528*AG528,2),2)</f>
        <v/>
      </c>
      <c r="DD528" s="0" t="inlineStr"/>
      <c r="DE528" s="0" t="inlineStr"/>
      <c r="DF528" s="0">
        <f>ROUND(ROUND(AE528,0)*CX528,0)</f>
        <v/>
      </c>
      <c r="DG528" s="0">
        <f>ROUND(ROUND(AF528*AJ528,0)*CX528,0)</f>
        <v/>
      </c>
      <c r="DH528" s="0">
        <f>ROUND(ROUND(AG528*AK528,0)*CX528,0)</f>
        <v/>
      </c>
      <c r="DI528" s="0">
        <f>ROUND(ROUND(AH528,0)*CX528,0)</f>
        <v/>
      </c>
      <c r="DJ528" s="0">
        <f>DG528</f>
        <v/>
      </c>
      <c r="DK528" s="0" t="n">
        <v>0</v>
      </c>
      <c r="DL528" s="0" t="inlineStr"/>
      <c r="DM528" s="0" t="n">
        <v>0</v>
      </c>
      <c r="DN528" s="0" t="inlineStr"/>
      <c r="DO528" s="0" t="n">
        <v>0</v>
      </c>
    </row>
    <row r="529">
      <c r="A529" s="0">
        <f>ROW(Source!A1418)</f>
        <v/>
      </c>
      <c r="B529" s="0" t="n">
        <v>78845955</v>
      </c>
      <c r="C529" s="0" t="n">
        <v>78849274</v>
      </c>
      <c r="D529" s="0" t="n">
        <v>29172951</v>
      </c>
      <c r="E529" s="0" t="n">
        <v>1</v>
      </c>
      <c r="F529" s="0" t="n">
        <v>1</v>
      </c>
      <c r="G529" s="0" t="n">
        <v>1</v>
      </c>
      <c r="H529" s="0" t="n">
        <v>2</v>
      </c>
      <c r="I529" s="0" t="inlineStr">
        <is>
          <t>081600</t>
        </is>
      </c>
      <c r="J529" s="0" t="inlineStr">
        <is>
          <t>ТСЭМ Московской обл., 081600, приказ Минстроя России №675/пр от 28.02.2017 № 264/пр</t>
        </is>
      </c>
      <c r="K529" s="0" t="inlineStr">
        <is>
          <t>Агрегаты для сварки полиэтиленовых труб</t>
        </is>
      </c>
      <c r="L529" s="0" t="n">
        <v>1368</v>
      </c>
      <c r="N529" s="0" t="n">
        <v>1011</v>
      </c>
      <c r="O529" s="0" t="inlineStr">
        <is>
          <t>маш.-ч</t>
        </is>
      </c>
      <c r="P529" s="0" t="inlineStr">
        <is>
          <t>маш.-ч</t>
        </is>
      </c>
      <c r="Q529" s="0" t="n">
        <v>1</v>
      </c>
      <c r="W529" s="0" t="n">
        <v>0</v>
      </c>
      <c r="X529" s="0" t="n">
        <v>1994325455</v>
      </c>
      <c r="Y529" s="0">
        <f>AT529</f>
        <v/>
      </c>
      <c r="AA529" s="0" t="n">
        <v>0</v>
      </c>
      <c r="AB529" s="0" t="n">
        <v>1193.19</v>
      </c>
      <c r="AC529" s="0" t="n">
        <v>705.38</v>
      </c>
      <c r="AD529" s="0" t="n">
        <v>0</v>
      </c>
      <c r="AE529" s="0" t="n">
        <v>0</v>
      </c>
      <c r="AF529" s="0" t="n">
        <v>100.1</v>
      </c>
      <c r="AG529" s="0" t="n">
        <v>13.5</v>
      </c>
      <c r="AH529" s="0" t="n">
        <v>0</v>
      </c>
      <c r="AI529" s="0" t="n">
        <v>1</v>
      </c>
      <c r="AJ529" s="0" t="n">
        <v>11.92</v>
      </c>
      <c r="AK529" s="0" t="n">
        <v>52.25</v>
      </c>
      <c r="AL529" s="0" t="n">
        <v>1</v>
      </c>
      <c r="AM529" s="0" t="n">
        <v>2</v>
      </c>
      <c r="AN529" s="0" t="n">
        <v>0</v>
      </c>
      <c r="AO529" s="0" t="n">
        <v>1</v>
      </c>
      <c r="AP529" s="0" t="n">
        <v>1</v>
      </c>
      <c r="AQ529" s="0" t="n">
        <v>0</v>
      </c>
      <c r="AR529" s="0" t="n">
        <v>0</v>
      </c>
      <c r="AS529" s="0" t="inlineStr"/>
      <c r="AT529" s="0" t="n">
        <v>4.64</v>
      </c>
      <c r="AU529" s="0" t="inlineStr"/>
      <c r="AV529" s="0" t="n">
        <v>0</v>
      </c>
      <c r="AW529" s="0" t="n">
        <v>2</v>
      </c>
      <c r="AX529" s="0" t="n">
        <v>78850567</v>
      </c>
      <c r="AY529" s="0" t="n">
        <v>1</v>
      </c>
      <c r="AZ529" s="0" t="n">
        <v>0</v>
      </c>
      <c r="BA529" s="0" t="n">
        <v>516</v>
      </c>
      <c r="BB529" s="0" t="n">
        <v>0</v>
      </c>
      <c r="BC529" s="0" t="n">
        <v>0</v>
      </c>
      <c r="BD529" s="0" t="n">
        <v>0</v>
      </c>
      <c r="BE529" s="0" t="n">
        <v>0</v>
      </c>
      <c r="BF529" s="0" t="n">
        <v>0</v>
      </c>
      <c r="BG529" s="0" t="n">
        <v>0</v>
      </c>
      <c r="BH529" s="0" t="n">
        <v>0</v>
      </c>
      <c r="BI529" s="0" t="n">
        <v>0</v>
      </c>
      <c r="BJ529" s="0" t="n">
        <v>0</v>
      </c>
      <c r="BK529" s="0" t="n">
        <v>0</v>
      </c>
      <c r="BL529" s="0" t="n">
        <v>0</v>
      </c>
      <c r="BM529" s="0" t="n">
        <v>0</v>
      </c>
      <c r="BN529" s="0" t="n">
        <v>0</v>
      </c>
      <c r="BO529" s="0" t="n">
        <v>0</v>
      </c>
      <c r="BP529" s="0" t="n">
        <v>0</v>
      </c>
      <c r="BQ529" s="0" t="n">
        <v>0</v>
      </c>
      <c r="BR529" s="0" t="n">
        <v>0</v>
      </c>
      <c r="BS529" s="0" t="n">
        <v>0</v>
      </c>
      <c r="BT529" s="0" t="n">
        <v>0</v>
      </c>
      <c r="BU529" s="0" t="n">
        <v>0</v>
      </c>
      <c r="BV529" s="0" t="n">
        <v>0</v>
      </c>
      <c r="BW529" s="0" t="n">
        <v>0</v>
      </c>
      <c r="CV529" s="0" t="n">
        <v>0</v>
      </c>
      <c r="CW529" s="0">
        <f>ROUND(Y529*Source!I1418*DO529,7)</f>
        <v/>
      </c>
      <c r="CX529" s="0">
        <f>ROUND(Y529*Source!I1418,7)</f>
        <v/>
      </c>
      <c r="CY529" s="0">
        <f>AB529</f>
        <v/>
      </c>
      <c r="CZ529" s="0">
        <f>AF529</f>
        <v/>
      </c>
      <c r="DA529" s="0">
        <f>AJ529</f>
        <v/>
      </c>
      <c r="DB529" s="0">
        <f>ROUND(ROUND(AT529*CZ529,2),2)</f>
        <v/>
      </c>
      <c r="DC529" s="0">
        <f>ROUND(ROUND(AT529*AG529,2),2)</f>
        <v/>
      </c>
      <c r="DD529" s="0" t="inlineStr"/>
      <c r="DE529" s="0" t="inlineStr"/>
      <c r="DF529" s="0">
        <f>ROUND(ROUND(AE529,0)*CX529,0)</f>
        <v/>
      </c>
      <c r="DG529" s="0">
        <f>ROUND(ROUND(AF529*AJ529,0)*CX529,0)</f>
        <v/>
      </c>
      <c r="DH529" s="0">
        <f>ROUND(ROUND(AG529*AK529,0)*CX529,0)</f>
        <v/>
      </c>
      <c r="DI529" s="0">
        <f>ROUND(ROUND(AH529,0)*CX529,0)</f>
        <v/>
      </c>
      <c r="DJ529" s="0">
        <f>DG529</f>
        <v/>
      </c>
      <c r="DK529" s="0" t="n">
        <v>0</v>
      </c>
      <c r="DL529" s="0" t="inlineStr"/>
      <c r="DM529" s="0" t="n">
        <v>0</v>
      </c>
      <c r="DN529" s="0" t="inlineStr"/>
      <c r="DO529" s="0" t="n">
        <v>0</v>
      </c>
    </row>
    <row r="530">
      <c r="A530" s="0">
        <f>ROW(Source!A1418)</f>
        <v/>
      </c>
      <c r="B530" s="0" t="n">
        <v>78845955</v>
      </c>
      <c r="C530" s="0" t="n">
        <v>78849274</v>
      </c>
      <c r="D530" s="0" t="n">
        <v>29174913</v>
      </c>
      <c r="E530" s="0" t="n">
        <v>1</v>
      </c>
      <c r="F530" s="0" t="n">
        <v>1</v>
      </c>
      <c r="G530" s="0" t="n">
        <v>1</v>
      </c>
      <c r="H530" s="0" t="n">
        <v>2</v>
      </c>
      <c r="I530" s="0" t="inlineStr">
        <is>
          <t>400001</t>
        </is>
      </c>
      <c r="J530" s="0" t="inlineStr">
        <is>
          <t>ТСЭМ Московской обл., 400001, приказ Минстроя России №675/пр от 28.02.2017 № 264/пр</t>
        </is>
      </c>
      <c r="K530" s="0" t="inlineStr">
        <is>
          <t>Автомобили бортовые, грузоподъемность до 5 т</t>
        </is>
      </c>
      <c r="L530" s="0" t="n">
        <v>1368</v>
      </c>
      <c r="N530" s="0" t="n">
        <v>1011</v>
      </c>
      <c r="O530" s="0" t="inlineStr">
        <is>
          <t>маш.-ч</t>
        </is>
      </c>
      <c r="P530" s="0" t="inlineStr">
        <is>
          <t>маш.-ч</t>
        </is>
      </c>
      <c r="Q530" s="0" t="n">
        <v>1</v>
      </c>
      <c r="W530" s="0" t="n">
        <v>0</v>
      </c>
      <c r="X530" s="0" t="n">
        <v>1230759911</v>
      </c>
      <c r="Y530" s="0">
        <f>AT530</f>
        <v/>
      </c>
      <c r="AA530" s="0" t="n">
        <v>0</v>
      </c>
      <c r="AB530" s="0" t="n">
        <v>2177.51</v>
      </c>
      <c r="AC530" s="0" t="n">
        <v>606.1</v>
      </c>
      <c r="AD530" s="0" t="n">
        <v>0</v>
      </c>
      <c r="AE530" s="0" t="n">
        <v>0</v>
      </c>
      <c r="AF530" s="0" t="n">
        <v>87.17</v>
      </c>
      <c r="AG530" s="0" t="n">
        <v>11.6</v>
      </c>
      <c r="AH530" s="0" t="n">
        <v>0</v>
      </c>
      <c r="AI530" s="0" t="n">
        <v>1</v>
      </c>
      <c r="AJ530" s="0" t="n">
        <v>24.98</v>
      </c>
      <c r="AK530" s="0" t="n">
        <v>52.25</v>
      </c>
      <c r="AL530" s="0" t="n">
        <v>1</v>
      </c>
      <c r="AM530" s="0" t="n">
        <v>2</v>
      </c>
      <c r="AN530" s="0" t="n">
        <v>0</v>
      </c>
      <c r="AO530" s="0" t="n">
        <v>1</v>
      </c>
      <c r="AP530" s="0" t="n">
        <v>1</v>
      </c>
      <c r="AQ530" s="0" t="n">
        <v>0</v>
      </c>
      <c r="AR530" s="0" t="n">
        <v>0</v>
      </c>
      <c r="AS530" s="0" t="inlineStr"/>
      <c r="AT530" s="0" t="n">
        <v>0.22</v>
      </c>
      <c r="AU530" s="0" t="inlineStr"/>
      <c r="AV530" s="0" t="n">
        <v>0</v>
      </c>
      <c r="AW530" s="0" t="n">
        <v>2</v>
      </c>
      <c r="AX530" s="0" t="n">
        <v>78850568</v>
      </c>
      <c r="AY530" s="0" t="n">
        <v>1</v>
      </c>
      <c r="AZ530" s="0" t="n">
        <v>0</v>
      </c>
      <c r="BA530" s="0" t="n">
        <v>517</v>
      </c>
      <c r="BB530" s="0" t="n">
        <v>0</v>
      </c>
      <c r="BC530" s="0" t="n">
        <v>0</v>
      </c>
      <c r="BD530" s="0" t="n">
        <v>0</v>
      </c>
      <c r="BE530" s="0" t="n">
        <v>0</v>
      </c>
      <c r="BF530" s="0" t="n">
        <v>0</v>
      </c>
      <c r="BG530" s="0" t="n">
        <v>0</v>
      </c>
      <c r="BH530" s="0" t="n">
        <v>0</v>
      </c>
      <c r="BI530" s="0" t="n">
        <v>0</v>
      </c>
      <c r="BJ530" s="0" t="n">
        <v>0</v>
      </c>
      <c r="BK530" s="0" t="n">
        <v>0</v>
      </c>
      <c r="BL530" s="0" t="n">
        <v>0</v>
      </c>
      <c r="BM530" s="0" t="n">
        <v>0</v>
      </c>
      <c r="BN530" s="0" t="n">
        <v>0</v>
      </c>
      <c r="BO530" s="0" t="n">
        <v>0</v>
      </c>
      <c r="BP530" s="0" t="n">
        <v>0</v>
      </c>
      <c r="BQ530" s="0" t="n">
        <v>0</v>
      </c>
      <c r="BR530" s="0" t="n">
        <v>0</v>
      </c>
      <c r="BS530" s="0" t="n">
        <v>0</v>
      </c>
      <c r="BT530" s="0" t="n">
        <v>0</v>
      </c>
      <c r="BU530" s="0" t="n">
        <v>0</v>
      </c>
      <c r="BV530" s="0" t="n">
        <v>0</v>
      </c>
      <c r="BW530" s="0" t="n">
        <v>0</v>
      </c>
      <c r="CV530" s="0" t="n">
        <v>0</v>
      </c>
      <c r="CW530" s="0">
        <f>ROUND(Y530*Source!I1418*DO530,7)</f>
        <v/>
      </c>
      <c r="CX530" s="0">
        <f>ROUND(Y530*Source!I1418,7)</f>
        <v/>
      </c>
      <c r="CY530" s="0">
        <f>AB530</f>
        <v/>
      </c>
      <c r="CZ530" s="0">
        <f>AF530</f>
        <v/>
      </c>
      <c r="DA530" s="0">
        <f>AJ530</f>
        <v/>
      </c>
      <c r="DB530" s="0">
        <f>ROUND(ROUND(AT530*CZ530,2),2)</f>
        <v/>
      </c>
      <c r="DC530" s="0">
        <f>ROUND(ROUND(AT530*AG530,2),2)</f>
        <v/>
      </c>
      <c r="DD530" s="0" t="inlineStr"/>
      <c r="DE530" s="0" t="inlineStr"/>
      <c r="DF530" s="0">
        <f>ROUND(ROUND(AE530,0)*CX530,0)</f>
        <v/>
      </c>
      <c r="DG530" s="0">
        <f>ROUND(ROUND(AF530*AJ530,0)*CX530,0)</f>
        <v/>
      </c>
      <c r="DH530" s="0">
        <f>ROUND(ROUND(AG530*AK530,0)*CX530,0)</f>
        <v/>
      </c>
      <c r="DI530" s="0">
        <f>ROUND(ROUND(AH530,0)*CX530,0)</f>
        <v/>
      </c>
      <c r="DJ530" s="0">
        <f>DG530</f>
        <v/>
      </c>
      <c r="DK530" s="0" t="n">
        <v>0</v>
      </c>
      <c r="DL530" s="0" t="inlineStr"/>
      <c r="DM530" s="0" t="n">
        <v>0</v>
      </c>
      <c r="DN530" s="0" t="inlineStr"/>
      <c r="DO530" s="0" t="n">
        <v>0</v>
      </c>
    </row>
    <row r="531">
      <c r="A531" s="0">
        <f>ROW(Source!A1418)</f>
        <v/>
      </c>
      <c r="B531" s="0" t="n">
        <v>78845955</v>
      </c>
      <c r="C531" s="0" t="n">
        <v>78849274</v>
      </c>
      <c r="D531" s="0" t="n">
        <v>29114425</v>
      </c>
      <c r="E531" s="0" t="n">
        <v>1</v>
      </c>
      <c r="F531" s="0" t="n">
        <v>1</v>
      </c>
      <c r="G531" s="0" t="n">
        <v>1</v>
      </c>
      <c r="H531" s="0" t="n">
        <v>3</v>
      </c>
      <c r="I531" s="0" t="inlineStr">
        <is>
          <t>101-0137</t>
        </is>
      </c>
      <c r="J531" s="0" t="inlineStr">
        <is>
          <t>ТССЦ Московской обл., 101-0137, приказ Минстроя России №675/пр от 28.02.2017 № 254/пр</t>
        </is>
      </c>
      <c r="K531" s="0" t="inlineStr">
        <is>
          <t>Дюбели с калиброванной головкой (в обоймах) 3х58,5 мм</t>
        </is>
      </c>
      <c r="L531" s="0" t="n">
        <v>1348</v>
      </c>
      <c r="N531" s="0" t="n">
        <v>1009</v>
      </c>
      <c r="O531" s="0" t="inlineStr">
        <is>
          <t>т</t>
        </is>
      </c>
      <c r="P531" s="0" t="inlineStr">
        <is>
          <t>т</t>
        </is>
      </c>
      <c r="Q531" s="0" t="n">
        <v>1000</v>
      </c>
      <c r="W531" s="0" t="n">
        <v>0</v>
      </c>
      <c r="X531" s="0" t="n">
        <v>-1847793032</v>
      </c>
      <c r="Y531" s="0">
        <f>AT531</f>
        <v/>
      </c>
      <c r="AA531" s="0" t="n">
        <v>84141.34</v>
      </c>
      <c r="AB531" s="0" t="n">
        <v>0</v>
      </c>
      <c r="AC531" s="0" t="n">
        <v>0</v>
      </c>
      <c r="AD531" s="0" t="n">
        <v>0</v>
      </c>
      <c r="AE531" s="0" t="n">
        <v>22558</v>
      </c>
      <c r="AF531" s="0" t="n">
        <v>0</v>
      </c>
      <c r="AG531" s="0" t="n">
        <v>0</v>
      </c>
      <c r="AH531" s="0" t="n">
        <v>0</v>
      </c>
      <c r="AI531" s="0" t="n">
        <v>3.73</v>
      </c>
      <c r="AJ531" s="0" t="n">
        <v>1</v>
      </c>
      <c r="AK531" s="0" t="n">
        <v>1</v>
      </c>
      <c r="AL531" s="0" t="n">
        <v>1</v>
      </c>
      <c r="AM531" s="0" t="n">
        <v>2</v>
      </c>
      <c r="AN531" s="0" t="n">
        <v>0</v>
      </c>
      <c r="AO531" s="0" t="n">
        <v>1</v>
      </c>
      <c r="AP531" s="0" t="n">
        <v>1</v>
      </c>
      <c r="AQ531" s="0" t="n">
        <v>0</v>
      </c>
      <c r="AR531" s="0" t="n">
        <v>0</v>
      </c>
      <c r="AS531" s="0" t="inlineStr"/>
      <c r="AT531" s="0" t="n">
        <v>0.00051</v>
      </c>
      <c r="AU531" s="0" t="inlineStr"/>
      <c r="AV531" s="0" t="n">
        <v>0</v>
      </c>
      <c r="AW531" s="0" t="n">
        <v>2</v>
      </c>
      <c r="AX531" s="0" t="n">
        <v>78850569</v>
      </c>
      <c r="AY531" s="0" t="n">
        <v>1</v>
      </c>
      <c r="AZ531" s="0" t="n">
        <v>0</v>
      </c>
      <c r="BA531" s="0" t="n">
        <v>518</v>
      </c>
      <c r="BB531" s="0" t="n">
        <v>0</v>
      </c>
      <c r="BC531" s="0" t="n">
        <v>0</v>
      </c>
      <c r="BD531" s="0" t="n">
        <v>0</v>
      </c>
      <c r="BE531" s="0" t="n">
        <v>0</v>
      </c>
      <c r="BF531" s="0" t="n">
        <v>0</v>
      </c>
      <c r="BG531" s="0" t="n">
        <v>0</v>
      </c>
      <c r="BH531" s="0" t="n">
        <v>0</v>
      </c>
      <c r="BI531" s="0" t="n">
        <v>0</v>
      </c>
      <c r="BJ531" s="0" t="n">
        <v>0</v>
      </c>
      <c r="BK531" s="0" t="n">
        <v>0</v>
      </c>
      <c r="BL531" s="0" t="n">
        <v>0</v>
      </c>
      <c r="BM531" s="0" t="n">
        <v>0</v>
      </c>
      <c r="BN531" s="0" t="n">
        <v>0</v>
      </c>
      <c r="BO531" s="0" t="n">
        <v>0</v>
      </c>
      <c r="BP531" s="0" t="n">
        <v>0</v>
      </c>
      <c r="BQ531" s="0" t="n">
        <v>0</v>
      </c>
      <c r="BR531" s="0" t="n">
        <v>0</v>
      </c>
      <c r="BS531" s="0" t="n">
        <v>0</v>
      </c>
      <c r="BT531" s="0" t="n">
        <v>0</v>
      </c>
      <c r="BU531" s="0" t="n">
        <v>0</v>
      </c>
      <c r="BV531" s="0" t="n">
        <v>0</v>
      </c>
      <c r="BW531" s="0" t="n">
        <v>0</v>
      </c>
      <c r="CV531" s="0" t="n">
        <v>0</v>
      </c>
      <c r="CW531" s="0" t="n">
        <v>0</v>
      </c>
      <c r="CX531" s="0">
        <f>ROUND(Y531*Source!I1418,7)</f>
        <v/>
      </c>
      <c r="CY531" s="0">
        <f>AA531</f>
        <v/>
      </c>
      <c r="CZ531" s="0">
        <f>AE531</f>
        <v/>
      </c>
      <c r="DA531" s="0">
        <f>AI531</f>
        <v/>
      </c>
      <c r="DB531" s="0">
        <f>ROUND(ROUND(AT531*CZ531,2),2)</f>
        <v/>
      </c>
      <c r="DC531" s="0">
        <f>ROUND(ROUND(AT531*AG531,2),2)</f>
        <v/>
      </c>
      <c r="DD531" s="0" t="inlineStr"/>
      <c r="DE531" s="0" t="inlineStr"/>
      <c r="DF531" s="0">
        <f>ROUND(ROUND(AE531*AI531,0)*CX531,0)</f>
        <v/>
      </c>
      <c r="DG531" s="0">
        <f>ROUND(ROUND(AF531,0)*CX531,0)</f>
        <v/>
      </c>
      <c r="DH531" s="0">
        <f>ROUND(ROUND(AG531,0)*CX531,0)</f>
        <v/>
      </c>
      <c r="DI531" s="0">
        <f>ROUND(ROUND(AH531,0)*CX531,0)</f>
        <v/>
      </c>
      <c r="DJ531" s="0">
        <f>DF531</f>
        <v/>
      </c>
      <c r="DK531" s="0" t="n">
        <v>0</v>
      </c>
      <c r="DL531" s="0" t="inlineStr"/>
      <c r="DM531" s="0" t="n">
        <v>0</v>
      </c>
      <c r="DN531" s="0" t="inlineStr"/>
      <c r="DO531" s="0" t="n">
        <v>0</v>
      </c>
    </row>
    <row r="532">
      <c r="A532" s="0">
        <f>ROW(Source!A1418)</f>
        <v/>
      </c>
      <c r="B532" s="0" t="n">
        <v>78845955</v>
      </c>
      <c r="C532" s="0" t="n">
        <v>78849274</v>
      </c>
      <c r="D532" s="0" t="n">
        <v>29109382</v>
      </c>
      <c r="E532" s="0" t="n">
        <v>1</v>
      </c>
      <c r="F532" s="0" t="n">
        <v>1</v>
      </c>
      <c r="G532" s="0" t="n">
        <v>1</v>
      </c>
      <c r="H532" s="0" t="n">
        <v>3</v>
      </c>
      <c r="I532" s="0" t="inlineStr">
        <is>
          <t>101-0329</t>
        </is>
      </c>
      <c r="J532" s="0" t="inlineStr">
        <is>
          <t>ТССЦ Московской обл., 101-0329, приказ Минстроя России №675/пр от 28.02.2017 № 254/пр</t>
        </is>
      </c>
      <c r="K532" s="0" t="inlineStr">
        <is>
          <t>Клей 88-СА</t>
        </is>
      </c>
      <c r="L532" s="0" t="n">
        <v>1346</v>
      </c>
      <c r="N532" s="0" t="n">
        <v>1009</v>
      </c>
      <c r="O532" s="0" t="inlineStr">
        <is>
          <t>кг</t>
        </is>
      </c>
      <c r="P532" s="0" t="inlineStr">
        <is>
          <t>кг</t>
        </is>
      </c>
      <c r="Q532" s="0" t="n">
        <v>1</v>
      </c>
      <c r="W532" s="0" t="n">
        <v>0</v>
      </c>
      <c r="X532" s="0" t="n">
        <v>342338703</v>
      </c>
      <c r="Y532" s="0">
        <f>AT532</f>
        <v/>
      </c>
      <c r="AA532" s="0" t="n">
        <v>477.06</v>
      </c>
      <c r="AB532" s="0" t="n">
        <v>0</v>
      </c>
      <c r="AC532" s="0" t="n">
        <v>0</v>
      </c>
      <c r="AD532" s="0" t="n">
        <v>0</v>
      </c>
      <c r="AE532" s="0" t="n">
        <v>28.93</v>
      </c>
      <c r="AF532" s="0" t="n">
        <v>0</v>
      </c>
      <c r="AG532" s="0" t="n">
        <v>0</v>
      </c>
      <c r="AH532" s="0" t="n">
        <v>0</v>
      </c>
      <c r="AI532" s="0" t="n">
        <v>16.49</v>
      </c>
      <c r="AJ532" s="0" t="n">
        <v>1</v>
      </c>
      <c r="AK532" s="0" t="n">
        <v>1</v>
      </c>
      <c r="AL532" s="0" t="n">
        <v>1</v>
      </c>
      <c r="AM532" s="0" t="n">
        <v>2</v>
      </c>
      <c r="AN532" s="0" t="n">
        <v>0</v>
      </c>
      <c r="AO532" s="0" t="n">
        <v>1</v>
      </c>
      <c r="AP532" s="0" t="n">
        <v>1</v>
      </c>
      <c r="AQ532" s="0" t="n">
        <v>0</v>
      </c>
      <c r="AR532" s="0" t="n">
        <v>0</v>
      </c>
      <c r="AS532" s="0" t="inlineStr"/>
      <c r="AT532" s="0" t="n">
        <v>0.17</v>
      </c>
      <c r="AU532" s="0" t="inlineStr"/>
      <c r="AV532" s="0" t="n">
        <v>0</v>
      </c>
      <c r="AW532" s="0" t="n">
        <v>2</v>
      </c>
      <c r="AX532" s="0" t="n">
        <v>78850570</v>
      </c>
      <c r="AY532" s="0" t="n">
        <v>1</v>
      </c>
      <c r="AZ532" s="0" t="n">
        <v>0</v>
      </c>
      <c r="BA532" s="0" t="n">
        <v>519</v>
      </c>
      <c r="BB532" s="0" t="n">
        <v>0</v>
      </c>
      <c r="BC532" s="0" t="n">
        <v>0</v>
      </c>
      <c r="BD532" s="0" t="n">
        <v>0</v>
      </c>
      <c r="BE532" s="0" t="n">
        <v>0</v>
      </c>
      <c r="BF532" s="0" t="n">
        <v>0</v>
      </c>
      <c r="BG532" s="0" t="n">
        <v>0</v>
      </c>
      <c r="BH532" s="0" t="n">
        <v>0</v>
      </c>
      <c r="BI532" s="0" t="n">
        <v>0</v>
      </c>
      <c r="BJ532" s="0" t="n">
        <v>0</v>
      </c>
      <c r="BK532" s="0" t="n">
        <v>0</v>
      </c>
      <c r="BL532" s="0" t="n">
        <v>0</v>
      </c>
      <c r="BM532" s="0" t="n">
        <v>0</v>
      </c>
      <c r="BN532" s="0" t="n">
        <v>0</v>
      </c>
      <c r="BO532" s="0" t="n">
        <v>0</v>
      </c>
      <c r="BP532" s="0" t="n">
        <v>0</v>
      </c>
      <c r="BQ532" s="0" t="n">
        <v>0</v>
      </c>
      <c r="BR532" s="0" t="n">
        <v>0</v>
      </c>
      <c r="BS532" s="0" t="n">
        <v>0</v>
      </c>
      <c r="BT532" s="0" t="n">
        <v>0</v>
      </c>
      <c r="BU532" s="0" t="n">
        <v>0</v>
      </c>
      <c r="BV532" s="0" t="n">
        <v>0</v>
      </c>
      <c r="BW532" s="0" t="n">
        <v>0</v>
      </c>
      <c r="CV532" s="0" t="n">
        <v>0</v>
      </c>
      <c r="CW532" s="0" t="n">
        <v>0</v>
      </c>
      <c r="CX532" s="0">
        <f>ROUND(Y532*Source!I1418,7)</f>
        <v/>
      </c>
      <c r="CY532" s="0">
        <f>AA532</f>
        <v/>
      </c>
      <c r="CZ532" s="0">
        <f>AE532</f>
        <v/>
      </c>
      <c r="DA532" s="0">
        <f>AI532</f>
        <v/>
      </c>
      <c r="DB532" s="0">
        <f>ROUND(ROUND(AT532*CZ532,2),2)</f>
        <v/>
      </c>
      <c r="DC532" s="0">
        <f>ROUND(ROUND(AT532*AG532,2),2)</f>
        <v/>
      </c>
      <c r="DD532" s="0" t="inlineStr"/>
      <c r="DE532" s="0" t="inlineStr"/>
      <c r="DF532" s="0">
        <f>ROUND(ROUND(AE532*AI532,0)*CX532,0)</f>
        <v/>
      </c>
      <c r="DG532" s="0">
        <f>ROUND(ROUND(AF532,0)*CX532,0)</f>
        <v/>
      </c>
      <c r="DH532" s="0">
        <f>ROUND(ROUND(AG532,0)*CX532,0)</f>
        <v/>
      </c>
      <c r="DI532" s="0">
        <f>ROUND(ROUND(AH532,0)*CX532,0)</f>
        <v/>
      </c>
      <c r="DJ532" s="0">
        <f>DF532</f>
        <v/>
      </c>
      <c r="DK532" s="0" t="n">
        <v>0</v>
      </c>
      <c r="DL532" s="0" t="inlineStr"/>
      <c r="DM532" s="0" t="n">
        <v>0</v>
      </c>
      <c r="DN532" s="0" t="inlineStr"/>
      <c r="DO532" s="0" t="n">
        <v>0</v>
      </c>
    </row>
    <row r="533">
      <c r="A533" s="0">
        <f>ROW(Source!A1418)</f>
        <v/>
      </c>
      <c r="B533" s="0" t="n">
        <v>78845955</v>
      </c>
      <c r="C533" s="0" t="n">
        <v>78849274</v>
      </c>
      <c r="D533" s="0" t="n">
        <v>29107972</v>
      </c>
      <c r="E533" s="0" t="n">
        <v>1</v>
      </c>
      <c r="F533" s="0" t="n">
        <v>1</v>
      </c>
      <c r="G533" s="0" t="n">
        <v>1</v>
      </c>
      <c r="H533" s="0" t="n">
        <v>3</v>
      </c>
      <c r="I533" s="0" t="inlineStr">
        <is>
          <t>101-1680</t>
        </is>
      </c>
      <c r="J533" s="0" t="inlineStr">
        <is>
          <t>ТССЦ Московской обл., 101-1680, приказ Минстроя России №675/пр от 28.02.2017 № 254/пр</t>
        </is>
      </c>
      <c r="K533" s="0" t="inlineStr">
        <is>
          <t>Патроны для строительно-монтажного пистолета</t>
        </is>
      </c>
      <c r="L533" s="0" t="n">
        <v>1356</v>
      </c>
      <c r="N533" s="0" t="n">
        <v>1010</v>
      </c>
      <c r="O533" s="0" t="inlineStr">
        <is>
          <t>1000 шт.</t>
        </is>
      </c>
      <c r="P533" s="0" t="inlineStr">
        <is>
          <t>1000 шт.</t>
        </is>
      </c>
      <c r="Q533" s="0" t="n">
        <v>1000</v>
      </c>
      <c r="W533" s="0" t="n">
        <v>0</v>
      </c>
      <c r="X533" s="0" t="n">
        <v>110535374</v>
      </c>
      <c r="Y533" s="0">
        <f>AT533</f>
        <v/>
      </c>
      <c r="AA533" s="0" t="n">
        <v>4642</v>
      </c>
      <c r="AB533" s="0" t="n">
        <v>0</v>
      </c>
      <c r="AC533" s="0" t="n">
        <v>0</v>
      </c>
      <c r="AD533" s="0" t="n">
        <v>0</v>
      </c>
      <c r="AE533" s="0" t="n">
        <v>253.8</v>
      </c>
      <c r="AF533" s="0" t="n">
        <v>0</v>
      </c>
      <c r="AG533" s="0" t="n">
        <v>0</v>
      </c>
      <c r="AH533" s="0" t="n">
        <v>0</v>
      </c>
      <c r="AI533" s="0" t="n">
        <v>18.29</v>
      </c>
      <c r="AJ533" s="0" t="n">
        <v>1</v>
      </c>
      <c r="AK533" s="0" t="n">
        <v>1</v>
      </c>
      <c r="AL533" s="0" t="n">
        <v>1</v>
      </c>
      <c r="AM533" s="0" t="n">
        <v>2</v>
      </c>
      <c r="AN533" s="0" t="n">
        <v>0</v>
      </c>
      <c r="AO533" s="0" t="n">
        <v>1</v>
      </c>
      <c r="AP533" s="0" t="n">
        <v>1</v>
      </c>
      <c r="AQ533" s="0" t="n">
        <v>0</v>
      </c>
      <c r="AR533" s="0" t="n">
        <v>0</v>
      </c>
      <c r="AS533" s="0" t="inlineStr"/>
      <c r="AT533" s="0" t="n">
        <v>0.06</v>
      </c>
      <c r="AU533" s="0" t="inlineStr"/>
      <c r="AV533" s="0" t="n">
        <v>0</v>
      </c>
      <c r="AW533" s="0" t="n">
        <v>2</v>
      </c>
      <c r="AX533" s="0" t="n">
        <v>78850571</v>
      </c>
      <c r="AY533" s="0" t="n">
        <v>1</v>
      </c>
      <c r="AZ533" s="0" t="n">
        <v>0</v>
      </c>
      <c r="BA533" s="0" t="n">
        <v>520</v>
      </c>
      <c r="BB533" s="0" t="n">
        <v>0</v>
      </c>
      <c r="BC533" s="0" t="n">
        <v>0</v>
      </c>
      <c r="BD533" s="0" t="n">
        <v>0</v>
      </c>
      <c r="BE533" s="0" t="n">
        <v>0</v>
      </c>
      <c r="BF533" s="0" t="n">
        <v>0</v>
      </c>
      <c r="BG533" s="0" t="n">
        <v>0</v>
      </c>
      <c r="BH533" s="0" t="n">
        <v>0</v>
      </c>
      <c r="BI533" s="0" t="n">
        <v>0</v>
      </c>
      <c r="BJ533" s="0" t="n">
        <v>0</v>
      </c>
      <c r="BK533" s="0" t="n">
        <v>0</v>
      </c>
      <c r="BL533" s="0" t="n">
        <v>0</v>
      </c>
      <c r="BM533" s="0" t="n">
        <v>0</v>
      </c>
      <c r="BN533" s="0" t="n">
        <v>0</v>
      </c>
      <c r="BO533" s="0" t="n">
        <v>0</v>
      </c>
      <c r="BP533" s="0" t="n">
        <v>0</v>
      </c>
      <c r="BQ533" s="0" t="n">
        <v>0</v>
      </c>
      <c r="BR533" s="0" t="n">
        <v>0</v>
      </c>
      <c r="BS533" s="0" t="n">
        <v>0</v>
      </c>
      <c r="BT533" s="0" t="n">
        <v>0</v>
      </c>
      <c r="BU533" s="0" t="n">
        <v>0</v>
      </c>
      <c r="BV533" s="0" t="n">
        <v>0</v>
      </c>
      <c r="BW533" s="0" t="n">
        <v>0</v>
      </c>
      <c r="CV533" s="0" t="n">
        <v>0</v>
      </c>
      <c r="CW533" s="0" t="n">
        <v>0</v>
      </c>
      <c r="CX533" s="0">
        <f>ROUND(Y533*Source!I1418,7)</f>
        <v/>
      </c>
      <c r="CY533" s="0">
        <f>AA533</f>
        <v/>
      </c>
      <c r="CZ533" s="0">
        <f>AE533</f>
        <v/>
      </c>
      <c r="DA533" s="0">
        <f>AI533</f>
        <v/>
      </c>
      <c r="DB533" s="0">
        <f>ROUND(ROUND(AT533*CZ533,2),2)</f>
        <v/>
      </c>
      <c r="DC533" s="0">
        <f>ROUND(ROUND(AT533*AG533,2),2)</f>
        <v/>
      </c>
      <c r="DD533" s="0" t="inlineStr"/>
      <c r="DE533" s="0" t="inlineStr"/>
      <c r="DF533" s="0">
        <f>ROUND(ROUND(AE533*AI533,0)*CX533,0)</f>
        <v/>
      </c>
      <c r="DG533" s="0">
        <f>ROUND(ROUND(AF533,0)*CX533,0)</f>
        <v/>
      </c>
      <c r="DH533" s="0">
        <f>ROUND(ROUND(AG533,0)*CX533,0)</f>
        <v/>
      </c>
      <c r="DI533" s="0">
        <f>ROUND(ROUND(AH533,0)*CX533,0)</f>
        <v/>
      </c>
      <c r="DJ533" s="0">
        <f>DF533</f>
        <v/>
      </c>
      <c r="DK533" s="0" t="n">
        <v>0</v>
      </c>
      <c r="DL533" s="0" t="inlineStr"/>
      <c r="DM533" s="0" t="n">
        <v>0</v>
      </c>
      <c r="DN533" s="0" t="inlineStr"/>
      <c r="DO533" s="0" t="n">
        <v>0</v>
      </c>
    </row>
    <row r="534">
      <c r="A534" s="0">
        <f>ROW(Source!A1418)</f>
        <v/>
      </c>
      <c r="B534" s="0" t="n">
        <v>78845955</v>
      </c>
      <c r="C534" s="0" t="n">
        <v>78849274</v>
      </c>
      <c r="D534" s="0" t="n">
        <v>29112620</v>
      </c>
      <c r="E534" s="0" t="n">
        <v>1</v>
      </c>
      <c r="F534" s="0" t="n">
        <v>1</v>
      </c>
      <c r="G534" s="0" t="n">
        <v>1</v>
      </c>
      <c r="H534" s="0" t="n">
        <v>3</v>
      </c>
      <c r="I534" s="0" t="inlineStr">
        <is>
          <t>101-1700</t>
        </is>
      </c>
      <c r="J534" s="0" t="inlineStr">
        <is>
          <t>ТССЦ Московской обл., 101-1700, приказ Минстроя России №675/пр от 28.02.2017 № 254/пр</t>
        </is>
      </c>
      <c r="K534" s="0" t="inlineStr">
        <is>
          <t>Наконечники для полиэтиленовых труб</t>
        </is>
      </c>
      <c r="L534" s="0" t="n">
        <v>1346</v>
      </c>
      <c r="N534" s="0" t="n">
        <v>1009</v>
      </c>
      <c r="O534" s="0" t="inlineStr">
        <is>
          <t>кг</t>
        </is>
      </c>
      <c r="P534" s="0" t="inlineStr">
        <is>
          <t>кг</t>
        </is>
      </c>
      <c r="Q534" s="0" t="n">
        <v>1</v>
      </c>
      <c r="W534" s="0" t="n">
        <v>0</v>
      </c>
      <c r="X534" s="0" t="n">
        <v>-2067002353</v>
      </c>
      <c r="Y534" s="0">
        <f>AT534</f>
        <v/>
      </c>
      <c r="AA534" s="0" t="n">
        <v>54.27</v>
      </c>
      <c r="AB534" s="0" t="n">
        <v>0</v>
      </c>
      <c r="AC534" s="0" t="n">
        <v>0</v>
      </c>
      <c r="AD534" s="0" t="n">
        <v>0</v>
      </c>
      <c r="AE534" s="0" t="n">
        <v>25.01</v>
      </c>
      <c r="AF534" s="0" t="n">
        <v>0</v>
      </c>
      <c r="AG534" s="0" t="n">
        <v>0</v>
      </c>
      <c r="AH534" s="0" t="n">
        <v>0</v>
      </c>
      <c r="AI534" s="0" t="n">
        <v>2.17</v>
      </c>
      <c r="AJ534" s="0" t="n">
        <v>1</v>
      </c>
      <c r="AK534" s="0" t="n">
        <v>1</v>
      </c>
      <c r="AL534" s="0" t="n">
        <v>1</v>
      </c>
      <c r="AM534" s="0" t="n">
        <v>2</v>
      </c>
      <c r="AN534" s="0" t="n">
        <v>0</v>
      </c>
      <c r="AO534" s="0" t="n">
        <v>1</v>
      </c>
      <c r="AP534" s="0" t="n">
        <v>1</v>
      </c>
      <c r="AQ534" s="0" t="n">
        <v>0</v>
      </c>
      <c r="AR534" s="0" t="n">
        <v>0</v>
      </c>
      <c r="AS534" s="0" t="inlineStr"/>
      <c r="AT534" s="0" t="n">
        <v>0.33</v>
      </c>
      <c r="AU534" s="0" t="inlineStr"/>
      <c r="AV534" s="0" t="n">
        <v>0</v>
      </c>
      <c r="AW534" s="0" t="n">
        <v>2</v>
      </c>
      <c r="AX534" s="0" t="n">
        <v>78850572</v>
      </c>
      <c r="AY534" s="0" t="n">
        <v>1</v>
      </c>
      <c r="AZ534" s="0" t="n">
        <v>0</v>
      </c>
      <c r="BA534" s="0" t="n">
        <v>521</v>
      </c>
      <c r="BB534" s="0" t="n">
        <v>0</v>
      </c>
      <c r="BC534" s="0" t="n">
        <v>0</v>
      </c>
      <c r="BD534" s="0" t="n">
        <v>0</v>
      </c>
      <c r="BE534" s="0" t="n">
        <v>0</v>
      </c>
      <c r="BF534" s="0" t="n">
        <v>0</v>
      </c>
      <c r="BG534" s="0" t="n">
        <v>0</v>
      </c>
      <c r="BH534" s="0" t="n">
        <v>0</v>
      </c>
      <c r="BI534" s="0" t="n">
        <v>0</v>
      </c>
      <c r="BJ534" s="0" t="n">
        <v>0</v>
      </c>
      <c r="BK534" s="0" t="n">
        <v>0</v>
      </c>
      <c r="BL534" s="0" t="n">
        <v>0</v>
      </c>
      <c r="BM534" s="0" t="n">
        <v>0</v>
      </c>
      <c r="BN534" s="0" t="n">
        <v>0</v>
      </c>
      <c r="BO534" s="0" t="n">
        <v>0</v>
      </c>
      <c r="BP534" s="0" t="n">
        <v>0</v>
      </c>
      <c r="BQ534" s="0" t="n">
        <v>0</v>
      </c>
      <c r="BR534" s="0" t="n">
        <v>0</v>
      </c>
      <c r="BS534" s="0" t="n">
        <v>0</v>
      </c>
      <c r="BT534" s="0" t="n">
        <v>0</v>
      </c>
      <c r="BU534" s="0" t="n">
        <v>0</v>
      </c>
      <c r="BV534" s="0" t="n">
        <v>0</v>
      </c>
      <c r="BW534" s="0" t="n">
        <v>0</v>
      </c>
      <c r="CV534" s="0" t="n">
        <v>0</v>
      </c>
      <c r="CW534" s="0" t="n">
        <v>0</v>
      </c>
      <c r="CX534" s="0">
        <f>ROUND(Y534*Source!I1418,7)</f>
        <v/>
      </c>
      <c r="CY534" s="0">
        <f>AA534</f>
        <v/>
      </c>
      <c r="CZ534" s="0">
        <f>AE534</f>
        <v/>
      </c>
      <c r="DA534" s="0">
        <f>AI534</f>
        <v/>
      </c>
      <c r="DB534" s="0">
        <f>ROUND(ROUND(AT534*CZ534,2),2)</f>
        <v/>
      </c>
      <c r="DC534" s="0">
        <f>ROUND(ROUND(AT534*AG534,2),2)</f>
        <v/>
      </c>
      <c r="DD534" s="0" t="inlineStr"/>
      <c r="DE534" s="0" t="inlineStr"/>
      <c r="DF534" s="0">
        <f>ROUND(ROUND(AE534*AI534,0)*CX534,0)</f>
        <v/>
      </c>
      <c r="DG534" s="0">
        <f>ROUND(ROUND(AF534,0)*CX534,0)</f>
        <v/>
      </c>
      <c r="DH534" s="0">
        <f>ROUND(ROUND(AG534,0)*CX534,0)</f>
        <v/>
      </c>
      <c r="DI534" s="0">
        <f>ROUND(ROUND(AH534,0)*CX534,0)</f>
        <v/>
      </c>
      <c r="DJ534" s="0">
        <f>DF534</f>
        <v/>
      </c>
      <c r="DK534" s="0" t="n">
        <v>0</v>
      </c>
      <c r="DL534" s="0" t="inlineStr"/>
      <c r="DM534" s="0" t="n">
        <v>0</v>
      </c>
      <c r="DN534" s="0" t="inlineStr"/>
      <c r="DO534" s="0" t="n">
        <v>0</v>
      </c>
    </row>
    <row r="535">
      <c r="A535" s="0">
        <f>ROW(Source!A1418)</f>
        <v/>
      </c>
      <c r="B535" s="0" t="n">
        <v>78845955</v>
      </c>
      <c r="C535" s="0" t="n">
        <v>78849274</v>
      </c>
      <c r="D535" s="0" t="n">
        <v>29122510</v>
      </c>
      <c r="E535" s="0" t="n">
        <v>1</v>
      </c>
      <c r="F535" s="0" t="n">
        <v>1</v>
      </c>
      <c r="G535" s="0" t="n">
        <v>1</v>
      </c>
      <c r="H535" s="0" t="n">
        <v>3</v>
      </c>
      <c r="I535" s="0" t="inlineStr">
        <is>
          <t>113-0473</t>
        </is>
      </c>
      <c r="J535" s="0" t="inlineStr">
        <is>
          <t>ТССЦ Московской обл., 113-0473, приказ Минстроя России №675/пр от 28.02.2017 № 254/пр</t>
        </is>
      </c>
      <c r="K535" s="0" t="inlineStr">
        <is>
          <t>Метиленхлорид</t>
        </is>
      </c>
      <c r="L535" s="0" t="n">
        <v>1346</v>
      </c>
      <c r="N535" s="0" t="n">
        <v>1009</v>
      </c>
      <c r="O535" s="0" t="inlineStr">
        <is>
          <t>кг</t>
        </is>
      </c>
      <c r="P535" s="0" t="inlineStr">
        <is>
          <t>кг</t>
        </is>
      </c>
      <c r="Q535" s="0" t="n">
        <v>1</v>
      </c>
      <c r="W535" s="0" t="n">
        <v>0</v>
      </c>
      <c r="X535" s="0" t="n">
        <v>-773887630</v>
      </c>
      <c r="Y535" s="0">
        <f>AT535</f>
        <v/>
      </c>
      <c r="AA535" s="0" t="n">
        <v>352.8</v>
      </c>
      <c r="AB535" s="0" t="n">
        <v>0</v>
      </c>
      <c r="AC535" s="0" t="n">
        <v>0</v>
      </c>
      <c r="AD535" s="0" t="n">
        <v>0</v>
      </c>
      <c r="AE535" s="0" t="n">
        <v>120</v>
      </c>
      <c r="AF535" s="0" t="n">
        <v>0</v>
      </c>
      <c r="AG535" s="0" t="n">
        <v>0</v>
      </c>
      <c r="AH535" s="0" t="n">
        <v>0</v>
      </c>
      <c r="AI535" s="0" t="n">
        <v>2.94</v>
      </c>
      <c r="AJ535" s="0" t="n">
        <v>1</v>
      </c>
      <c r="AK535" s="0" t="n">
        <v>1</v>
      </c>
      <c r="AL535" s="0" t="n">
        <v>1</v>
      </c>
      <c r="AM535" s="0" t="n">
        <v>2</v>
      </c>
      <c r="AN535" s="0" t="n">
        <v>0</v>
      </c>
      <c r="AO535" s="0" t="n">
        <v>1</v>
      </c>
      <c r="AP535" s="0" t="n">
        <v>1</v>
      </c>
      <c r="AQ535" s="0" t="n">
        <v>0</v>
      </c>
      <c r="AR535" s="0" t="n">
        <v>0</v>
      </c>
      <c r="AS535" s="0" t="inlineStr"/>
      <c r="AT535" s="0" t="n">
        <v>0.2</v>
      </c>
      <c r="AU535" s="0" t="inlineStr"/>
      <c r="AV535" s="0" t="n">
        <v>0</v>
      </c>
      <c r="AW535" s="0" t="n">
        <v>2</v>
      </c>
      <c r="AX535" s="0" t="n">
        <v>78850574</v>
      </c>
      <c r="AY535" s="0" t="n">
        <v>1</v>
      </c>
      <c r="AZ535" s="0" t="n">
        <v>0</v>
      </c>
      <c r="BA535" s="0" t="n">
        <v>523</v>
      </c>
      <c r="BB535" s="0" t="n">
        <v>0</v>
      </c>
      <c r="BC535" s="0" t="n">
        <v>0</v>
      </c>
      <c r="BD535" s="0" t="n">
        <v>0</v>
      </c>
      <c r="BE535" s="0" t="n">
        <v>0</v>
      </c>
      <c r="BF535" s="0" t="n">
        <v>0</v>
      </c>
      <c r="BG535" s="0" t="n">
        <v>0</v>
      </c>
      <c r="BH535" s="0" t="n">
        <v>0</v>
      </c>
      <c r="BI535" s="0" t="n">
        <v>0</v>
      </c>
      <c r="BJ535" s="0" t="n">
        <v>0</v>
      </c>
      <c r="BK535" s="0" t="n">
        <v>0</v>
      </c>
      <c r="BL535" s="0" t="n">
        <v>0</v>
      </c>
      <c r="BM535" s="0" t="n">
        <v>0</v>
      </c>
      <c r="BN535" s="0" t="n">
        <v>0</v>
      </c>
      <c r="BO535" s="0" t="n">
        <v>0</v>
      </c>
      <c r="BP535" s="0" t="n">
        <v>0</v>
      </c>
      <c r="BQ535" s="0" t="n">
        <v>0</v>
      </c>
      <c r="BR535" s="0" t="n">
        <v>0</v>
      </c>
      <c r="BS535" s="0" t="n">
        <v>0</v>
      </c>
      <c r="BT535" s="0" t="n">
        <v>0</v>
      </c>
      <c r="BU535" s="0" t="n">
        <v>0</v>
      </c>
      <c r="BV535" s="0" t="n">
        <v>0</v>
      </c>
      <c r="BW535" s="0" t="n">
        <v>0</v>
      </c>
      <c r="CV535" s="0" t="n">
        <v>0</v>
      </c>
      <c r="CW535" s="0" t="n">
        <v>0</v>
      </c>
      <c r="CX535" s="0">
        <f>ROUND(Y535*Source!I1418,7)</f>
        <v/>
      </c>
      <c r="CY535" s="0">
        <f>AA535</f>
        <v/>
      </c>
      <c r="CZ535" s="0">
        <f>AE535</f>
        <v/>
      </c>
      <c r="DA535" s="0">
        <f>AI535</f>
        <v/>
      </c>
      <c r="DB535" s="0">
        <f>ROUND(ROUND(AT535*CZ535,2),2)</f>
        <v/>
      </c>
      <c r="DC535" s="0">
        <f>ROUND(ROUND(AT535*AG535,2),2)</f>
        <v/>
      </c>
      <c r="DD535" s="0" t="inlineStr"/>
      <c r="DE535" s="0" t="inlineStr"/>
      <c r="DF535" s="0">
        <f>ROUND(ROUND(AE535*AI535,0)*CX535,0)</f>
        <v/>
      </c>
      <c r="DG535" s="0">
        <f>ROUND(ROUND(AF535,0)*CX535,0)</f>
        <v/>
      </c>
      <c r="DH535" s="0">
        <f>ROUND(ROUND(AG535,0)*CX535,0)</f>
        <v/>
      </c>
      <c r="DI535" s="0">
        <f>ROUND(ROUND(AH535,0)*CX535,0)</f>
        <v/>
      </c>
      <c r="DJ535" s="0">
        <f>DF535</f>
        <v/>
      </c>
      <c r="DK535" s="0" t="n">
        <v>0</v>
      </c>
      <c r="DL535" s="0" t="inlineStr"/>
      <c r="DM535" s="0" t="n">
        <v>0</v>
      </c>
      <c r="DN535" s="0" t="inlineStr"/>
      <c r="DO535" s="0" t="n">
        <v>0</v>
      </c>
    </row>
    <row r="536">
      <c r="A536" s="0">
        <f>ROW(Source!A1418)</f>
        <v/>
      </c>
      <c r="B536" s="0" t="n">
        <v>78845955</v>
      </c>
      <c r="C536" s="0" t="n">
        <v>78849274</v>
      </c>
      <c r="D536" s="0" t="n">
        <v>29143381</v>
      </c>
      <c r="E536" s="0" t="n">
        <v>1</v>
      </c>
      <c r="F536" s="0" t="n">
        <v>1</v>
      </c>
      <c r="G536" s="0" t="n">
        <v>1</v>
      </c>
      <c r="H536" s="0" t="n">
        <v>3</v>
      </c>
      <c r="I536" s="0" t="inlineStr">
        <is>
          <t>302-0065</t>
        </is>
      </c>
      <c r="J536" s="0" t="inlineStr">
        <is>
          <t>ТССЦ Московской обл., 302-0065, приказ Минстроя России №675/пр от 28.02.2017 № 256/пр</t>
        </is>
      </c>
      <c r="K536" s="0" t="inlineStr">
        <is>
          <t>Кран шаровый муфтовый Valtec для воды диаметром 32 мм, тип в/в</t>
        </is>
      </c>
      <c r="L536" s="0" t="n">
        <v>1354</v>
      </c>
      <c r="N536" s="0" t="n">
        <v>1010</v>
      </c>
      <c r="O536" s="0" t="inlineStr">
        <is>
          <t>шт.</t>
        </is>
      </c>
      <c r="P536" s="0" t="inlineStr">
        <is>
          <t>шт.</t>
        </is>
      </c>
      <c r="Q536" s="0" t="n">
        <v>1</v>
      </c>
      <c r="W536" s="0" t="n">
        <v>0</v>
      </c>
      <c r="X536" s="0" t="n">
        <v>535473645</v>
      </c>
      <c r="Y536" s="0">
        <f>AT536</f>
        <v/>
      </c>
      <c r="AA536" s="0" t="n">
        <v>1520.76</v>
      </c>
      <c r="AB536" s="0" t="n">
        <v>0</v>
      </c>
      <c r="AC536" s="0" t="n">
        <v>0</v>
      </c>
      <c r="AD536" s="0" t="n">
        <v>0</v>
      </c>
      <c r="AE536" s="0" t="n">
        <v>106.72</v>
      </c>
      <c r="AF536" s="0" t="n">
        <v>0</v>
      </c>
      <c r="AG536" s="0" t="n">
        <v>0</v>
      </c>
      <c r="AH536" s="0" t="n">
        <v>0</v>
      </c>
      <c r="AI536" s="0" t="n">
        <v>14.25</v>
      </c>
      <c r="AJ536" s="0" t="n">
        <v>1</v>
      </c>
      <c r="AK536" s="0" t="n">
        <v>1</v>
      </c>
      <c r="AL536" s="0" t="n">
        <v>1</v>
      </c>
      <c r="AM536" s="0" t="n">
        <v>0</v>
      </c>
      <c r="AN536" s="0" t="n">
        <v>0</v>
      </c>
      <c r="AO536" s="0" t="n">
        <v>0</v>
      </c>
      <c r="AP536" s="0" t="n">
        <v>1</v>
      </c>
      <c r="AQ536" s="0" t="n">
        <v>0</v>
      </c>
      <c r="AR536" s="0" t="n">
        <v>0</v>
      </c>
      <c r="AS536" s="0" t="inlineStr"/>
      <c r="AT536" s="0" t="n">
        <v>33.3333333</v>
      </c>
      <c r="AU536" s="0" t="inlineStr"/>
      <c r="AV536" s="0" t="n">
        <v>0</v>
      </c>
      <c r="AW536" s="0" t="n">
        <v>1</v>
      </c>
      <c r="AX536" s="0" t="n">
        <v>-1</v>
      </c>
      <c r="AY536" s="0" t="n">
        <v>0</v>
      </c>
      <c r="AZ536" s="0" t="n">
        <v>0</v>
      </c>
      <c r="BA536" s="0" t="inlineStr"/>
      <c r="BB536" s="0" t="n">
        <v>0</v>
      </c>
      <c r="BC536" s="0" t="n">
        <v>0</v>
      </c>
      <c r="BD536" s="0" t="n">
        <v>0</v>
      </c>
      <c r="BE536" s="0" t="n">
        <v>0</v>
      </c>
      <c r="BF536" s="0" t="n">
        <v>0</v>
      </c>
      <c r="BG536" s="0" t="n">
        <v>0</v>
      </c>
      <c r="BH536" s="0" t="n">
        <v>0</v>
      </c>
      <c r="BI536" s="0" t="n">
        <v>0</v>
      </c>
      <c r="BJ536" s="0" t="n">
        <v>0</v>
      </c>
      <c r="BK536" s="0" t="n">
        <v>0</v>
      </c>
      <c r="BL536" s="0" t="n">
        <v>0</v>
      </c>
      <c r="BM536" s="0" t="n">
        <v>0</v>
      </c>
      <c r="BN536" s="0" t="n">
        <v>0</v>
      </c>
      <c r="BO536" s="0" t="n">
        <v>0</v>
      </c>
      <c r="BP536" s="0" t="n">
        <v>0</v>
      </c>
      <c r="BQ536" s="0" t="n">
        <v>0</v>
      </c>
      <c r="BR536" s="0" t="n">
        <v>0</v>
      </c>
      <c r="BS536" s="0" t="n">
        <v>0</v>
      </c>
      <c r="BT536" s="0" t="n">
        <v>0</v>
      </c>
      <c r="BU536" s="0" t="n">
        <v>0</v>
      </c>
      <c r="BV536" s="0" t="n">
        <v>0</v>
      </c>
      <c r="BW536" s="0" t="n">
        <v>0</v>
      </c>
      <c r="CV536" s="0" t="n">
        <v>0</v>
      </c>
      <c r="CW536" s="0" t="n">
        <v>0</v>
      </c>
      <c r="CX536" s="0">
        <f>ROUND(Y536*Source!I1418,7)</f>
        <v/>
      </c>
      <c r="CY536" s="0">
        <f>AA536</f>
        <v/>
      </c>
      <c r="CZ536" s="0">
        <f>AE536</f>
        <v/>
      </c>
      <c r="DA536" s="0">
        <f>AI536</f>
        <v/>
      </c>
      <c r="DB536" s="0">
        <f>ROUND(ROUND(AT536*CZ536,2),2)</f>
        <v/>
      </c>
      <c r="DC536" s="0">
        <f>ROUND(ROUND(AT536*AG536,2),2)</f>
        <v/>
      </c>
      <c r="DD536" s="0" t="inlineStr"/>
      <c r="DE536" s="0" t="inlineStr"/>
      <c r="DF536" s="0">
        <f>ROUND(ROUND(AE536*AI536,0)*CX536,0)</f>
        <v/>
      </c>
      <c r="DG536" s="0">
        <f>ROUND(ROUND(AF536,0)*CX536,0)</f>
        <v/>
      </c>
      <c r="DH536" s="0">
        <f>ROUND(ROUND(AG536,0)*CX536,0)</f>
        <v/>
      </c>
      <c r="DI536" s="0">
        <f>ROUND(ROUND(AH536,0)*CX536,0)</f>
        <v/>
      </c>
      <c r="DJ536" s="0">
        <f>DF536</f>
        <v/>
      </c>
      <c r="DK536" s="0" t="n">
        <v>0</v>
      </c>
      <c r="DL536" s="0" t="inlineStr"/>
      <c r="DM536" s="0" t="n">
        <v>0</v>
      </c>
      <c r="DN536" s="0" t="inlineStr"/>
      <c r="DO536" s="0" t="n">
        <v>0</v>
      </c>
    </row>
    <row r="537">
      <c r="A537" s="0">
        <f>ROW(Source!A1418)</f>
        <v/>
      </c>
      <c r="B537" s="0" t="n">
        <v>78845955</v>
      </c>
      <c r="C537" s="0" t="n">
        <v>78849274</v>
      </c>
      <c r="D537" s="0" t="n">
        <v>29149246</v>
      </c>
      <c r="E537" s="0" t="n">
        <v>1</v>
      </c>
      <c r="F537" s="0" t="n">
        <v>1</v>
      </c>
      <c r="G537" s="0" t="n">
        <v>1</v>
      </c>
      <c r="H537" s="0" t="n">
        <v>3</v>
      </c>
      <c r="I537" s="0" t="inlineStr">
        <is>
          <t>405-1601</t>
        </is>
      </c>
      <c r="J537" s="0" t="inlineStr">
        <is>
          <t>ТССЦ Московской обл., 405-1601, приказ Минстроя России №675/пр от 28.02.2017 № 257/пр</t>
        </is>
      </c>
      <c r="K537" s="0" t="inlineStr">
        <is>
          <t>Известь строительная негашеная хлорная, марки А</t>
        </is>
      </c>
      <c r="L537" s="0" t="n">
        <v>1346</v>
      </c>
      <c r="N537" s="0" t="n">
        <v>1009</v>
      </c>
      <c r="O537" s="0" t="inlineStr">
        <is>
          <t>кг</t>
        </is>
      </c>
      <c r="P537" s="0" t="inlineStr">
        <is>
          <t>кг</t>
        </is>
      </c>
      <c r="Q537" s="0" t="n">
        <v>1</v>
      </c>
      <c r="W537" s="0" t="n">
        <v>0</v>
      </c>
      <c r="X537" s="0" t="n">
        <v>-823040862</v>
      </c>
      <c r="Y537" s="0">
        <f>AT537</f>
        <v/>
      </c>
      <c r="AA537" s="0" t="n">
        <v>7.87</v>
      </c>
      <c r="AB537" s="0" t="n">
        <v>0</v>
      </c>
      <c r="AC537" s="0" t="n">
        <v>0</v>
      </c>
      <c r="AD537" s="0" t="n">
        <v>0</v>
      </c>
      <c r="AE537" s="0" t="n">
        <v>2.15</v>
      </c>
      <c r="AF537" s="0" t="n">
        <v>0</v>
      </c>
      <c r="AG537" s="0" t="n">
        <v>0</v>
      </c>
      <c r="AH537" s="0" t="n">
        <v>0</v>
      </c>
      <c r="AI537" s="0" t="n">
        <v>3.66</v>
      </c>
      <c r="AJ537" s="0" t="n">
        <v>1</v>
      </c>
      <c r="AK537" s="0" t="n">
        <v>1</v>
      </c>
      <c r="AL537" s="0" t="n">
        <v>1</v>
      </c>
      <c r="AM537" s="0" t="n">
        <v>2</v>
      </c>
      <c r="AN537" s="0" t="n">
        <v>0</v>
      </c>
      <c r="AO537" s="0" t="n">
        <v>1</v>
      </c>
      <c r="AP537" s="0" t="n">
        <v>1</v>
      </c>
      <c r="AQ537" s="0" t="n">
        <v>0</v>
      </c>
      <c r="AR537" s="0" t="n">
        <v>0</v>
      </c>
      <c r="AS537" s="0" t="inlineStr"/>
      <c r="AT537" s="0" t="n">
        <v>0.004</v>
      </c>
      <c r="AU537" s="0" t="inlineStr"/>
      <c r="AV537" s="0" t="n">
        <v>0</v>
      </c>
      <c r="AW537" s="0" t="n">
        <v>2</v>
      </c>
      <c r="AX537" s="0" t="n">
        <v>78850577</v>
      </c>
      <c r="AY537" s="0" t="n">
        <v>1</v>
      </c>
      <c r="AZ537" s="0" t="n">
        <v>0</v>
      </c>
      <c r="BA537" s="0" t="n">
        <v>526</v>
      </c>
      <c r="BB537" s="0" t="n">
        <v>0</v>
      </c>
      <c r="BC537" s="0" t="n">
        <v>0</v>
      </c>
      <c r="BD537" s="0" t="n">
        <v>0</v>
      </c>
      <c r="BE537" s="0" t="n">
        <v>0</v>
      </c>
      <c r="BF537" s="0" t="n">
        <v>0</v>
      </c>
      <c r="BG537" s="0" t="n">
        <v>0</v>
      </c>
      <c r="BH537" s="0" t="n">
        <v>0</v>
      </c>
      <c r="BI537" s="0" t="n">
        <v>0</v>
      </c>
      <c r="BJ537" s="0" t="n">
        <v>0</v>
      </c>
      <c r="BK537" s="0" t="n">
        <v>0</v>
      </c>
      <c r="BL537" s="0" t="n">
        <v>0</v>
      </c>
      <c r="BM537" s="0" t="n">
        <v>0</v>
      </c>
      <c r="BN537" s="0" t="n">
        <v>0</v>
      </c>
      <c r="BO537" s="0" t="n">
        <v>0</v>
      </c>
      <c r="BP537" s="0" t="n">
        <v>0</v>
      </c>
      <c r="BQ537" s="0" t="n">
        <v>0</v>
      </c>
      <c r="BR537" s="0" t="n">
        <v>0</v>
      </c>
      <c r="BS537" s="0" t="n">
        <v>0</v>
      </c>
      <c r="BT537" s="0" t="n">
        <v>0</v>
      </c>
      <c r="BU537" s="0" t="n">
        <v>0</v>
      </c>
      <c r="BV537" s="0" t="n">
        <v>0</v>
      </c>
      <c r="BW537" s="0" t="n">
        <v>0</v>
      </c>
      <c r="CV537" s="0" t="n">
        <v>0</v>
      </c>
      <c r="CW537" s="0" t="n">
        <v>0</v>
      </c>
      <c r="CX537" s="0">
        <f>ROUND(Y537*Source!I1418,7)</f>
        <v/>
      </c>
      <c r="CY537" s="0">
        <f>AA537</f>
        <v/>
      </c>
      <c r="CZ537" s="0">
        <f>AE537</f>
        <v/>
      </c>
      <c r="DA537" s="0">
        <f>AI537</f>
        <v/>
      </c>
      <c r="DB537" s="0">
        <f>ROUND(ROUND(AT537*CZ537,2),2)</f>
        <v/>
      </c>
      <c r="DC537" s="0">
        <f>ROUND(ROUND(AT537*AG537,2),2)</f>
        <v/>
      </c>
      <c r="DD537" s="0" t="inlineStr"/>
      <c r="DE537" s="0" t="inlineStr"/>
      <c r="DF537" s="0">
        <f>ROUND(ROUND(AE537*AI537,0)*CX537,0)</f>
        <v/>
      </c>
      <c r="DG537" s="0">
        <f>ROUND(ROUND(AF537,0)*CX537,0)</f>
        <v/>
      </c>
      <c r="DH537" s="0">
        <f>ROUND(ROUND(AG537,0)*CX537,0)</f>
        <v/>
      </c>
      <c r="DI537" s="0">
        <f>ROUND(ROUND(AH537,0)*CX537,0)</f>
        <v/>
      </c>
      <c r="DJ537" s="0">
        <f>DF537</f>
        <v/>
      </c>
      <c r="DK537" s="0" t="n">
        <v>0</v>
      </c>
      <c r="DL537" s="0" t="inlineStr"/>
      <c r="DM537" s="0" t="n">
        <v>0</v>
      </c>
      <c r="DN537" s="0" t="inlineStr"/>
      <c r="DO537" s="0" t="n">
        <v>0</v>
      </c>
    </row>
    <row r="538">
      <c r="A538" s="0">
        <f>ROW(Source!A1418)</f>
        <v/>
      </c>
      <c r="B538" s="0" t="n">
        <v>78845955</v>
      </c>
      <c r="C538" s="0" t="n">
        <v>78849274</v>
      </c>
      <c r="D538" s="0" t="n">
        <v>29150040</v>
      </c>
      <c r="E538" s="0" t="n">
        <v>1</v>
      </c>
      <c r="F538" s="0" t="n">
        <v>1</v>
      </c>
      <c r="G538" s="0" t="n">
        <v>1</v>
      </c>
      <c r="H538" s="0" t="n">
        <v>3</v>
      </c>
      <c r="I538" s="0" t="inlineStr">
        <is>
          <t>411-0001</t>
        </is>
      </c>
      <c r="J538" s="0" t="inlineStr">
        <is>
          <t>ТССЦ Московской обл., 411-0001, приказ Минстроя России №675/пр от 28.02.2017 № 257/пр</t>
        </is>
      </c>
      <c r="K538" s="0" t="inlineStr">
        <is>
          <t>Вода</t>
        </is>
      </c>
      <c r="L538" s="0" t="n">
        <v>1339</v>
      </c>
      <c r="N538" s="0" t="n">
        <v>1007</v>
      </c>
      <c r="O538" s="0" t="inlineStr">
        <is>
          <t>м3</t>
        </is>
      </c>
      <c r="P538" s="0" t="inlineStr">
        <is>
          <t>м3</t>
        </is>
      </c>
      <c r="Q538" s="0" t="n">
        <v>1</v>
      </c>
      <c r="W538" s="0" t="n">
        <v>0</v>
      </c>
      <c r="X538" s="0" t="n">
        <v>619799737</v>
      </c>
      <c r="Y538" s="0">
        <f>AT538</f>
        <v/>
      </c>
      <c r="AA538" s="0" t="n">
        <v>31.28</v>
      </c>
      <c r="AB538" s="0" t="n">
        <v>0</v>
      </c>
      <c r="AC538" s="0" t="n">
        <v>0</v>
      </c>
      <c r="AD538" s="0" t="n">
        <v>0</v>
      </c>
      <c r="AE538" s="0" t="n">
        <v>2.44</v>
      </c>
      <c r="AF538" s="0" t="n">
        <v>0</v>
      </c>
      <c r="AG538" s="0" t="n">
        <v>0</v>
      </c>
      <c r="AH538" s="0" t="n">
        <v>0</v>
      </c>
      <c r="AI538" s="0" t="n">
        <v>12.82</v>
      </c>
      <c r="AJ538" s="0" t="n">
        <v>1</v>
      </c>
      <c r="AK538" s="0" t="n">
        <v>1</v>
      </c>
      <c r="AL538" s="0" t="n">
        <v>1</v>
      </c>
      <c r="AM538" s="0" t="n">
        <v>2</v>
      </c>
      <c r="AN538" s="0" t="n">
        <v>0</v>
      </c>
      <c r="AO538" s="0" t="n">
        <v>1</v>
      </c>
      <c r="AP538" s="0" t="n">
        <v>1</v>
      </c>
      <c r="AQ538" s="0" t="n">
        <v>0</v>
      </c>
      <c r="AR538" s="0" t="n">
        <v>0</v>
      </c>
      <c r="AS538" s="0" t="inlineStr"/>
      <c r="AT538" s="0" t="n">
        <v>1.21</v>
      </c>
      <c r="AU538" s="0" t="inlineStr"/>
      <c r="AV538" s="0" t="n">
        <v>0</v>
      </c>
      <c r="AW538" s="0" t="n">
        <v>2</v>
      </c>
      <c r="AX538" s="0" t="n">
        <v>78850578</v>
      </c>
      <c r="AY538" s="0" t="n">
        <v>1</v>
      </c>
      <c r="AZ538" s="0" t="n">
        <v>0</v>
      </c>
      <c r="BA538" s="0" t="n">
        <v>527</v>
      </c>
      <c r="BB538" s="0" t="n">
        <v>0</v>
      </c>
      <c r="BC538" s="0" t="n">
        <v>0</v>
      </c>
      <c r="BD538" s="0" t="n">
        <v>0</v>
      </c>
      <c r="BE538" s="0" t="n">
        <v>0</v>
      </c>
      <c r="BF538" s="0" t="n">
        <v>0</v>
      </c>
      <c r="BG538" s="0" t="n">
        <v>0</v>
      </c>
      <c r="BH538" s="0" t="n">
        <v>0</v>
      </c>
      <c r="BI538" s="0" t="n">
        <v>0</v>
      </c>
      <c r="BJ538" s="0" t="n">
        <v>0</v>
      </c>
      <c r="BK538" s="0" t="n">
        <v>0</v>
      </c>
      <c r="BL538" s="0" t="n">
        <v>0</v>
      </c>
      <c r="BM538" s="0" t="n">
        <v>0</v>
      </c>
      <c r="BN538" s="0" t="n">
        <v>0</v>
      </c>
      <c r="BO538" s="0" t="n">
        <v>0</v>
      </c>
      <c r="BP538" s="0" t="n">
        <v>0</v>
      </c>
      <c r="BQ538" s="0" t="n">
        <v>0</v>
      </c>
      <c r="BR538" s="0" t="n">
        <v>0</v>
      </c>
      <c r="BS538" s="0" t="n">
        <v>0</v>
      </c>
      <c r="BT538" s="0" t="n">
        <v>0</v>
      </c>
      <c r="BU538" s="0" t="n">
        <v>0</v>
      </c>
      <c r="BV538" s="0" t="n">
        <v>0</v>
      </c>
      <c r="BW538" s="0" t="n">
        <v>0</v>
      </c>
      <c r="CV538" s="0" t="n">
        <v>0</v>
      </c>
      <c r="CW538" s="0" t="n">
        <v>0</v>
      </c>
      <c r="CX538" s="0">
        <f>ROUND(Y538*Source!I1418,7)</f>
        <v/>
      </c>
      <c r="CY538" s="0">
        <f>AA538</f>
        <v/>
      </c>
      <c r="CZ538" s="0">
        <f>AE538</f>
        <v/>
      </c>
      <c r="DA538" s="0">
        <f>AI538</f>
        <v/>
      </c>
      <c r="DB538" s="0">
        <f>ROUND(ROUND(AT538*CZ538,2),2)</f>
        <v/>
      </c>
      <c r="DC538" s="0">
        <f>ROUND(ROUND(AT538*AG538,2),2)</f>
        <v/>
      </c>
      <c r="DD538" s="0" t="inlineStr"/>
      <c r="DE538" s="0" t="inlineStr"/>
      <c r="DF538" s="0">
        <f>ROUND(ROUND(AE538*AI538,0)*CX538,0)</f>
        <v/>
      </c>
      <c r="DG538" s="0">
        <f>ROUND(ROUND(AF538,0)*CX538,0)</f>
        <v/>
      </c>
      <c r="DH538" s="0">
        <f>ROUND(ROUND(AG538,0)*CX538,0)</f>
        <v/>
      </c>
      <c r="DI538" s="0">
        <f>ROUND(ROUND(AH538,0)*CX538,0)</f>
        <v/>
      </c>
      <c r="DJ538" s="0">
        <f>DF538</f>
        <v/>
      </c>
      <c r="DK538" s="0" t="n">
        <v>0</v>
      </c>
      <c r="DL538" s="0" t="inlineStr"/>
      <c r="DM538" s="0" t="n">
        <v>0</v>
      </c>
      <c r="DN538" s="0" t="inlineStr"/>
      <c r="DO538" s="0" t="n">
        <v>0</v>
      </c>
    </row>
    <row r="539">
      <c r="A539" s="0">
        <f>ROW(Source!A1418)</f>
        <v/>
      </c>
      <c r="B539" s="0" t="n">
        <v>78845955</v>
      </c>
      <c r="C539" s="0" t="n">
        <v>78849274</v>
      </c>
      <c r="D539" s="0" t="n">
        <v>29160085</v>
      </c>
      <c r="E539" s="0" t="n">
        <v>1</v>
      </c>
      <c r="F539" s="0" t="n">
        <v>1</v>
      </c>
      <c r="G539" s="0" t="n">
        <v>1</v>
      </c>
      <c r="H539" s="0" t="n">
        <v>3</v>
      </c>
      <c r="I539" s="0" t="inlineStr">
        <is>
          <t>507-3288</t>
        </is>
      </c>
      <c r="J539" s="0" t="inlineStr">
        <is>
          <t>ТССЦ Московской обл., 507-3288, приказ Минстроя России №675/пр от 28.02.2017 № 258/пр</t>
        </is>
      </c>
      <c r="K539" s="0" t="inlineStr">
        <is>
          <t>Тройник полипропиленовый соединительный диаметром 32 мм</t>
        </is>
      </c>
      <c r="L539" s="0" t="n">
        <v>1358</v>
      </c>
      <c r="N539" s="0" t="n">
        <v>1010</v>
      </c>
      <c r="O539" s="0" t="inlineStr">
        <is>
          <t>10 шт.</t>
        </is>
      </c>
      <c r="P539" s="0" t="inlineStr">
        <is>
          <t>10 шт.</t>
        </is>
      </c>
      <c r="Q539" s="0" t="n">
        <v>10</v>
      </c>
      <c r="W539" s="0" t="n">
        <v>0</v>
      </c>
      <c r="X539" s="0" t="n">
        <v>50169520</v>
      </c>
      <c r="Y539" s="0">
        <f>AT539</f>
        <v/>
      </c>
      <c r="AA539" s="0" t="n">
        <v>235.94</v>
      </c>
      <c r="AB539" s="0" t="n">
        <v>0</v>
      </c>
      <c r="AC539" s="0" t="n">
        <v>0</v>
      </c>
      <c r="AD539" s="0" t="n">
        <v>0</v>
      </c>
      <c r="AE539" s="0" t="n">
        <v>52.2</v>
      </c>
      <c r="AF539" s="0" t="n">
        <v>0</v>
      </c>
      <c r="AG539" s="0" t="n">
        <v>0</v>
      </c>
      <c r="AH539" s="0" t="n">
        <v>0</v>
      </c>
      <c r="AI539" s="0" t="n">
        <v>4.52</v>
      </c>
      <c r="AJ539" s="0" t="n">
        <v>1</v>
      </c>
      <c r="AK539" s="0" t="n">
        <v>1</v>
      </c>
      <c r="AL539" s="0" t="n">
        <v>1</v>
      </c>
      <c r="AM539" s="0" t="n">
        <v>0</v>
      </c>
      <c r="AN539" s="0" t="n">
        <v>0</v>
      </c>
      <c r="AO539" s="0" t="n">
        <v>0</v>
      </c>
      <c r="AP539" s="0" t="n">
        <v>0</v>
      </c>
      <c r="AQ539" s="0" t="n">
        <v>0</v>
      </c>
      <c r="AR539" s="0" t="n">
        <v>0</v>
      </c>
      <c r="AS539" s="0" t="inlineStr"/>
      <c r="AT539" s="0" t="n">
        <v>3.3333333</v>
      </c>
      <c r="AU539" s="0" t="inlineStr"/>
      <c r="AV539" s="0" t="n">
        <v>0</v>
      </c>
      <c r="AW539" s="0" t="n">
        <v>1</v>
      </c>
      <c r="AX539" s="0" t="n">
        <v>-1</v>
      </c>
      <c r="AY539" s="0" t="n">
        <v>0</v>
      </c>
      <c r="AZ539" s="0" t="n">
        <v>0</v>
      </c>
      <c r="BA539" s="0" t="inlineStr"/>
      <c r="BB539" s="0" t="n">
        <v>0</v>
      </c>
      <c r="BC539" s="0" t="n">
        <v>0</v>
      </c>
      <c r="BD539" s="0" t="n">
        <v>0</v>
      </c>
      <c r="BE539" s="0" t="n">
        <v>0</v>
      </c>
      <c r="BF539" s="0" t="n">
        <v>0</v>
      </c>
      <c r="BG539" s="0" t="n">
        <v>0</v>
      </c>
      <c r="BH539" s="0" t="n">
        <v>0</v>
      </c>
      <c r="BI539" s="0" t="n">
        <v>0</v>
      </c>
      <c r="BJ539" s="0" t="n">
        <v>0</v>
      </c>
      <c r="BK539" s="0" t="n">
        <v>0</v>
      </c>
      <c r="BL539" s="0" t="n">
        <v>0</v>
      </c>
      <c r="BM539" s="0" t="n">
        <v>0</v>
      </c>
      <c r="BN539" s="0" t="n">
        <v>0</v>
      </c>
      <c r="BO539" s="0" t="n">
        <v>0</v>
      </c>
      <c r="BP539" s="0" t="n">
        <v>0</v>
      </c>
      <c r="BQ539" s="0" t="n">
        <v>0</v>
      </c>
      <c r="BR539" s="0" t="n">
        <v>0</v>
      </c>
      <c r="BS539" s="0" t="n">
        <v>0</v>
      </c>
      <c r="BT539" s="0" t="n">
        <v>0</v>
      </c>
      <c r="BU539" s="0" t="n">
        <v>0</v>
      </c>
      <c r="BV539" s="0" t="n">
        <v>0</v>
      </c>
      <c r="BW539" s="0" t="n">
        <v>0</v>
      </c>
      <c r="CV539" s="0" t="n">
        <v>0</v>
      </c>
      <c r="CW539" s="0" t="n">
        <v>0</v>
      </c>
      <c r="CX539" s="0">
        <f>ROUND(Y539*Source!I1418,7)</f>
        <v/>
      </c>
      <c r="CY539" s="0">
        <f>AA539</f>
        <v/>
      </c>
      <c r="CZ539" s="0">
        <f>AE539</f>
        <v/>
      </c>
      <c r="DA539" s="0">
        <f>AI539</f>
        <v/>
      </c>
      <c r="DB539" s="0">
        <f>ROUND(ROUND(AT539*CZ539,2),2)</f>
        <v/>
      </c>
      <c r="DC539" s="0">
        <f>ROUND(ROUND(AT539*AG539,2),2)</f>
        <v/>
      </c>
      <c r="DD539" s="0" t="inlineStr"/>
      <c r="DE539" s="0" t="inlineStr"/>
      <c r="DF539" s="0">
        <f>ROUND(ROUND(AE539*AI539,0)*CX539,0)</f>
        <v/>
      </c>
      <c r="DG539" s="0">
        <f>ROUND(ROUND(AF539,0)*CX539,0)</f>
        <v/>
      </c>
      <c r="DH539" s="0">
        <f>ROUND(ROUND(AG539,0)*CX539,0)</f>
        <v/>
      </c>
      <c r="DI539" s="0">
        <f>ROUND(ROUND(AH539,0)*CX539,0)</f>
        <v/>
      </c>
      <c r="DJ539" s="0">
        <f>DF539</f>
        <v/>
      </c>
      <c r="DK539" s="0" t="n">
        <v>0</v>
      </c>
      <c r="DL539" s="0" t="inlineStr"/>
      <c r="DM539" s="0" t="n">
        <v>0</v>
      </c>
      <c r="DN539" s="0" t="inlineStr"/>
      <c r="DO539" s="0" t="n">
        <v>0</v>
      </c>
    </row>
    <row r="540">
      <c r="A540" s="0">
        <f>ROW(Source!A1418)</f>
        <v/>
      </c>
      <c r="B540" s="0" t="n">
        <v>78845955</v>
      </c>
      <c r="C540" s="0" t="n">
        <v>78849274</v>
      </c>
      <c r="D540" s="0" t="n">
        <v>29158419</v>
      </c>
      <c r="E540" s="0" t="n">
        <v>1</v>
      </c>
      <c r="F540" s="0" t="n">
        <v>1</v>
      </c>
      <c r="G540" s="0" t="n">
        <v>1</v>
      </c>
      <c r="H540" s="0" t="n">
        <v>3</v>
      </c>
      <c r="I540" s="0" t="inlineStr">
        <is>
          <t>507-3642</t>
        </is>
      </c>
      <c r="J540" s="0" t="inlineStr">
        <is>
          <t>ТССЦ Московской обл., 507-3642, приказ Минстроя России №675/пр от 28.02.2017 № 258/пр</t>
        </is>
      </c>
      <c r="K540" s="0" t="inlineStr">
        <is>
          <t>Труба напорная из полиэтилена PE 100 питьевая ПЭ100 SDR11, размером 32х3,0 мм (ГОСТ 18599-2001, ГОСТ Р 52134-2003)</t>
        </is>
      </c>
      <c r="L540" s="0" t="n">
        <v>1301</v>
      </c>
      <c r="N540" s="0" t="n">
        <v>1003</v>
      </c>
      <c r="O540" s="0" t="inlineStr">
        <is>
          <t>м</t>
        </is>
      </c>
      <c r="P540" s="0" t="inlineStr">
        <is>
          <t>м</t>
        </is>
      </c>
      <c r="Q540" s="0" t="n">
        <v>1</v>
      </c>
      <c r="W540" s="0" t="n">
        <v>0</v>
      </c>
      <c r="X540" s="0" t="n">
        <v>-829717903</v>
      </c>
      <c r="Y540" s="0">
        <f>AT540</f>
        <v/>
      </c>
      <c r="AA540" s="0" t="n">
        <v>49.03</v>
      </c>
      <c r="AB540" s="0" t="n">
        <v>0</v>
      </c>
      <c r="AC540" s="0" t="n">
        <v>0</v>
      </c>
      <c r="AD540" s="0" t="n">
        <v>0</v>
      </c>
      <c r="AE540" s="0" t="n">
        <v>16.29</v>
      </c>
      <c r="AF540" s="0" t="n">
        <v>0</v>
      </c>
      <c r="AG540" s="0" t="n">
        <v>0</v>
      </c>
      <c r="AH540" s="0" t="n">
        <v>0</v>
      </c>
      <c r="AI540" s="0" t="n">
        <v>3.01</v>
      </c>
      <c r="AJ540" s="0" t="n">
        <v>1</v>
      </c>
      <c r="AK540" s="0" t="n">
        <v>1</v>
      </c>
      <c r="AL540" s="0" t="n">
        <v>1</v>
      </c>
      <c r="AM540" s="0" t="n">
        <v>2</v>
      </c>
      <c r="AN540" s="0" t="n">
        <v>0</v>
      </c>
      <c r="AO540" s="0" t="n">
        <v>1</v>
      </c>
      <c r="AP540" s="0" t="n">
        <v>1</v>
      </c>
      <c r="AQ540" s="0" t="n">
        <v>0</v>
      </c>
      <c r="AR540" s="0" t="n">
        <v>0</v>
      </c>
      <c r="AS540" s="0" t="inlineStr"/>
      <c r="AT540" s="0" t="n">
        <v>93.8</v>
      </c>
      <c r="AU540" s="0" t="inlineStr"/>
      <c r="AV540" s="0" t="n">
        <v>0</v>
      </c>
      <c r="AW540" s="0" t="n">
        <v>2</v>
      </c>
      <c r="AX540" s="0" t="n">
        <v>78850579</v>
      </c>
      <c r="AY540" s="0" t="n">
        <v>1</v>
      </c>
      <c r="AZ540" s="0" t="n">
        <v>0</v>
      </c>
      <c r="BA540" s="0" t="n">
        <v>528</v>
      </c>
      <c r="BB540" s="0" t="n">
        <v>0</v>
      </c>
      <c r="BC540" s="0" t="n">
        <v>0</v>
      </c>
      <c r="BD540" s="0" t="n">
        <v>0</v>
      </c>
      <c r="BE540" s="0" t="n">
        <v>0</v>
      </c>
      <c r="BF540" s="0" t="n">
        <v>0</v>
      </c>
      <c r="BG540" s="0" t="n">
        <v>0</v>
      </c>
      <c r="BH540" s="0" t="n">
        <v>0</v>
      </c>
      <c r="BI540" s="0" t="n">
        <v>0</v>
      </c>
      <c r="BJ540" s="0" t="n">
        <v>0</v>
      </c>
      <c r="BK540" s="0" t="n">
        <v>0</v>
      </c>
      <c r="BL540" s="0" t="n">
        <v>0</v>
      </c>
      <c r="BM540" s="0" t="n">
        <v>0</v>
      </c>
      <c r="BN540" s="0" t="n">
        <v>0</v>
      </c>
      <c r="BO540" s="0" t="n">
        <v>0</v>
      </c>
      <c r="BP540" s="0" t="n">
        <v>0</v>
      </c>
      <c r="BQ540" s="0" t="n">
        <v>0</v>
      </c>
      <c r="BR540" s="0" t="n">
        <v>0</v>
      </c>
      <c r="BS540" s="0" t="n">
        <v>0</v>
      </c>
      <c r="BT540" s="0" t="n">
        <v>0</v>
      </c>
      <c r="BU540" s="0" t="n">
        <v>0</v>
      </c>
      <c r="BV540" s="0" t="n">
        <v>0</v>
      </c>
      <c r="BW540" s="0" t="n">
        <v>0</v>
      </c>
      <c r="CV540" s="0" t="n">
        <v>0</v>
      </c>
      <c r="CW540" s="0" t="n">
        <v>0</v>
      </c>
      <c r="CX540" s="0">
        <f>ROUND(Y540*Source!I1418,7)</f>
        <v/>
      </c>
      <c r="CY540" s="0">
        <f>AA540</f>
        <v/>
      </c>
      <c r="CZ540" s="0">
        <f>AE540</f>
        <v/>
      </c>
      <c r="DA540" s="0">
        <f>AI540</f>
        <v/>
      </c>
      <c r="DB540" s="0">
        <f>ROUND(ROUND(AT540*CZ540,2),2)</f>
        <v/>
      </c>
      <c r="DC540" s="0">
        <f>ROUND(ROUND(AT540*AG540,2),2)</f>
        <v/>
      </c>
      <c r="DD540" s="0" t="inlineStr"/>
      <c r="DE540" s="0" t="inlineStr"/>
      <c r="DF540" s="0">
        <f>ROUND(ROUND(AE540*AI540,0)*CX540,0)</f>
        <v/>
      </c>
      <c r="DG540" s="0">
        <f>ROUND(ROUND(AF540,0)*CX540,0)</f>
        <v/>
      </c>
      <c r="DH540" s="0">
        <f>ROUND(ROUND(AG540,0)*CX540,0)</f>
        <v/>
      </c>
      <c r="DI540" s="0">
        <f>ROUND(ROUND(AH540,0)*CX540,0)</f>
        <v/>
      </c>
      <c r="DJ540" s="0">
        <f>DF540</f>
        <v/>
      </c>
      <c r="DK540" s="0" t="n">
        <v>0</v>
      </c>
      <c r="DL540" s="0" t="inlineStr"/>
      <c r="DM540" s="0" t="n">
        <v>0</v>
      </c>
      <c r="DN540" s="0" t="inlineStr"/>
      <c r="DO540" s="0" t="n">
        <v>0</v>
      </c>
    </row>
    <row r="541">
      <c r="A541" s="0">
        <f>ROW(Source!A1418)</f>
        <v/>
      </c>
      <c r="B541" s="0" t="n">
        <v>78845955</v>
      </c>
      <c r="C541" s="0" t="n">
        <v>78849274</v>
      </c>
      <c r="D541" s="0" t="n">
        <v>29159168</v>
      </c>
      <c r="E541" s="0" t="n">
        <v>1</v>
      </c>
      <c r="F541" s="0" t="n">
        <v>1</v>
      </c>
      <c r="G541" s="0" t="n">
        <v>1</v>
      </c>
      <c r="H541" s="0" t="n">
        <v>3</v>
      </c>
      <c r="I541" s="0" t="inlineStr">
        <is>
          <t>507-5008</t>
        </is>
      </c>
      <c r="J541" s="0" t="inlineStr">
        <is>
          <t>ТССЦ Московской обл., 507-5008, приказ Минстроя России №675/пр от 28.02.2017 № 258/пр</t>
        </is>
      </c>
      <c r="K541" s="0" t="inlineStr">
        <is>
          <t>Муфта полипропиленовая соединительная диаметром 25 мм</t>
        </is>
      </c>
      <c r="L541" s="0" t="n">
        <v>1358</v>
      </c>
      <c r="N541" s="0" t="n">
        <v>1010</v>
      </c>
      <c r="O541" s="0" t="inlineStr">
        <is>
          <t>10 шт.</t>
        </is>
      </c>
      <c r="P541" s="0" t="inlineStr">
        <is>
          <t>10 шт.</t>
        </is>
      </c>
      <c r="Q541" s="0" t="n">
        <v>10</v>
      </c>
      <c r="W541" s="0" t="n">
        <v>0</v>
      </c>
      <c r="X541" s="0" t="n">
        <v>1871529504</v>
      </c>
      <c r="Y541" s="0">
        <f>AT541</f>
        <v/>
      </c>
      <c r="AA541" s="0" t="n">
        <v>76.81999999999999</v>
      </c>
      <c r="AB541" s="0" t="n">
        <v>0</v>
      </c>
      <c r="AC541" s="0" t="n">
        <v>0</v>
      </c>
      <c r="AD541" s="0" t="n">
        <v>0</v>
      </c>
      <c r="AE541" s="0" t="n">
        <v>9.9</v>
      </c>
      <c r="AF541" s="0" t="n">
        <v>0</v>
      </c>
      <c r="AG541" s="0" t="n">
        <v>0</v>
      </c>
      <c r="AH541" s="0" t="n">
        <v>0</v>
      </c>
      <c r="AI541" s="0" t="n">
        <v>7.76</v>
      </c>
      <c r="AJ541" s="0" t="n">
        <v>1</v>
      </c>
      <c r="AK541" s="0" t="n">
        <v>1</v>
      </c>
      <c r="AL541" s="0" t="n">
        <v>1</v>
      </c>
      <c r="AM541" s="0" t="n">
        <v>0</v>
      </c>
      <c r="AN541" s="0" t="n">
        <v>0</v>
      </c>
      <c r="AO541" s="0" t="n">
        <v>0</v>
      </c>
      <c r="AP541" s="0" t="n">
        <v>0</v>
      </c>
      <c r="AQ541" s="0" t="n">
        <v>0</v>
      </c>
      <c r="AR541" s="0" t="n">
        <v>0</v>
      </c>
      <c r="AS541" s="0" t="inlineStr"/>
      <c r="AT541" s="0" t="n">
        <v>3.3333333</v>
      </c>
      <c r="AU541" s="0" t="inlineStr"/>
      <c r="AV541" s="0" t="n">
        <v>0</v>
      </c>
      <c r="AW541" s="0" t="n">
        <v>1</v>
      </c>
      <c r="AX541" s="0" t="n">
        <v>-1</v>
      </c>
      <c r="AY541" s="0" t="n">
        <v>0</v>
      </c>
      <c r="AZ541" s="0" t="n">
        <v>0</v>
      </c>
      <c r="BA541" s="0" t="inlineStr"/>
      <c r="BB541" s="0" t="n">
        <v>0</v>
      </c>
      <c r="BC541" s="0" t="n">
        <v>0</v>
      </c>
      <c r="BD541" s="0" t="n">
        <v>0</v>
      </c>
      <c r="BE541" s="0" t="n">
        <v>0</v>
      </c>
      <c r="BF541" s="0" t="n">
        <v>0</v>
      </c>
      <c r="BG541" s="0" t="n">
        <v>0</v>
      </c>
      <c r="BH541" s="0" t="n">
        <v>0</v>
      </c>
      <c r="BI541" s="0" t="n">
        <v>0</v>
      </c>
      <c r="BJ541" s="0" t="n">
        <v>0</v>
      </c>
      <c r="BK541" s="0" t="n">
        <v>0</v>
      </c>
      <c r="BL541" s="0" t="n">
        <v>0</v>
      </c>
      <c r="BM541" s="0" t="n">
        <v>0</v>
      </c>
      <c r="BN541" s="0" t="n">
        <v>0</v>
      </c>
      <c r="BO541" s="0" t="n">
        <v>0</v>
      </c>
      <c r="BP541" s="0" t="n">
        <v>0</v>
      </c>
      <c r="BQ541" s="0" t="n">
        <v>0</v>
      </c>
      <c r="BR541" s="0" t="n">
        <v>0</v>
      </c>
      <c r="BS541" s="0" t="n">
        <v>0</v>
      </c>
      <c r="BT541" s="0" t="n">
        <v>0</v>
      </c>
      <c r="BU541" s="0" t="n">
        <v>0</v>
      </c>
      <c r="BV541" s="0" t="n">
        <v>0</v>
      </c>
      <c r="BW541" s="0" t="n">
        <v>0</v>
      </c>
      <c r="CV541" s="0" t="n">
        <v>0</v>
      </c>
      <c r="CW541" s="0" t="n">
        <v>0</v>
      </c>
      <c r="CX541" s="0">
        <f>ROUND(Y541*Source!I1418,7)</f>
        <v/>
      </c>
      <c r="CY541" s="0">
        <f>AA541</f>
        <v/>
      </c>
      <c r="CZ541" s="0">
        <f>AE541</f>
        <v/>
      </c>
      <c r="DA541" s="0">
        <f>AI541</f>
        <v/>
      </c>
      <c r="DB541" s="0">
        <f>ROUND(ROUND(AT541*CZ541,2),2)</f>
        <v/>
      </c>
      <c r="DC541" s="0">
        <f>ROUND(ROUND(AT541*AG541,2),2)</f>
        <v/>
      </c>
      <c r="DD541" s="0" t="inlineStr"/>
      <c r="DE541" s="0" t="inlineStr"/>
      <c r="DF541" s="0">
        <f>ROUND(ROUND(AE541*AI541,0)*CX541,0)</f>
        <v/>
      </c>
      <c r="DG541" s="0">
        <f>ROUND(ROUND(AF541,0)*CX541,0)</f>
        <v/>
      </c>
      <c r="DH541" s="0">
        <f>ROUND(ROUND(AG541,0)*CX541,0)</f>
        <v/>
      </c>
      <c r="DI541" s="0">
        <f>ROUND(ROUND(AH541,0)*CX541,0)</f>
        <v/>
      </c>
      <c r="DJ541" s="0">
        <f>DF541</f>
        <v/>
      </c>
      <c r="DK541" s="0" t="n">
        <v>0</v>
      </c>
      <c r="DL541" s="0" t="inlineStr"/>
      <c r="DM541" s="0" t="n">
        <v>0</v>
      </c>
      <c r="DN541" s="0" t="inlineStr"/>
      <c r="DO541" s="0" t="n">
        <v>0</v>
      </c>
    </row>
    <row r="542">
      <c r="A542" s="0">
        <f>ROW(Source!A1418)</f>
        <v/>
      </c>
      <c r="B542" s="0" t="n">
        <v>78845955</v>
      </c>
      <c r="C542" s="0" t="n">
        <v>78849274</v>
      </c>
      <c r="D542" s="0" t="n">
        <v>29159182</v>
      </c>
      <c r="E542" s="0" t="n">
        <v>1</v>
      </c>
      <c r="F542" s="0" t="n">
        <v>1</v>
      </c>
      <c r="G542" s="0" t="n">
        <v>1</v>
      </c>
      <c r="H542" s="0" t="n">
        <v>3</v>
      </c>
      <c r="I542" s="0" t="inlineStr">
        <is>
          <t>507-5022</t>
        </is>
      </c>
      <c r="J542" s="0" t="inlineStr">
        <is>
          <t>ТССЦ Московской обл., 507-5022, приказ Минстроя России №675/пр от 28.02.2017 № 258/пр</t>
        </is>
      </c>
      <c r="K542" s="0" t="inlineStr">
        <is>
          <t>Муфта полипропиленовая комбинированная, с внутренней резьбой диаметром 32х1/2"</t>
        </is>
      </c>
      <c r="L542" s="0" t="n">
        <v>1358</v>
      </c>
      <c r="N542" s="0" t="n">
        <v>1010</v>
      </c>
      <c r="O542" s="0" t="inlineStr">
        <is>
          <t>10 шт.</t>
        </is>
      </c>
      <c r="P542" s="0" t="inlineStr">
        <is>
          <t>10 шт.</t>
        </is>
      </c>
      <c r="Q542" s="0" t="n">
        <v>10</v>
      </c>
      <c r="W542" s="0" t="n">
        <v>0</v>
      </c>
      <c r="X542" s="0" t="n">
        <v>-386966031</v>
      </c>
      <c r="Y542" s="0">
        <f>AT542</f>
        <v/>
      </c>
      <c r="AA542" s="0" t="n">
        <v>556.51</v>
      </c>
      <c r="AB542" s="0" t="n">
        <v>0</v>
      </c>
      <c r="AC542" s="0" t="n">
        <v>0</v>
      </c>
      <c r="AD542" s="0" t="n">
        <v>0</v>
      </c>
      <c r="AE542" s="0" t="n">
        <v>74.8</v>
      </c>
      <c r="AF542" s="0" t="n">
        <v>0</v>
      </c>
      <c r="AG542" s="0" t="n">
        <v>0</v>
      </c>
      <c r="AH542" s="0" t="n">
        <v>0</v>
      </c>
      <c r="AI542" s="0" t="n">
        <v>7.44</v>
      </c>
      <c r="AJ542" s="0" t="n">
        <v>1</v>
      </c>
      <c r="AK542" s="0" t="n">
        <v>1</v>
      </c>
      <c r="AL542" s="0" t="n">
        <v>1</v>
      </c>
      <c r="AM542" s="0" t="n">
        <v>0</v>
      </c>
      <c r="AN542" s="0" t="n">
        <v>0</v>
      </c>
      <c r="AO542" s="0" t="n">
        <v>0</v>
      </c>
      <c r="AP542" s="0" t="n">
        <v>1</v>
      </c>
      <c r="AQ542" s="0" t="n">
        <v>0</v>
      </c>
      <c r="AR542" s="0" t="n">
        <v>0</v>
      </c>
      <c r="AS542" s="0" t="inlineStr"/>
      <c r="AT542" s="0" t="n">
        <v>6.6666667</v>
      </c>
      <c r="AU542" s="0" t="inlineStr"/>
      <c r="AV542" s="0" t="n">
        <v>0</v>
      </c>
      <c r="AW542" s="0" t="n">
        <v>1</v>
      </c>
      <c r="AX542" s="0" t="n">
        <v>-1</v>
      </c>
      <c r="AY542" s="0" t="n">
        <v>0</v>
      </c>
      <c r="AZ542" s="0" t="n">
        <v>0</v>
      </c>
      <c r="BA542" s="0" t="inlineStr"/>
      <c r="BB542" s="0" t="n">
        <v>0</v>
      </c>
      <c r="BC542" s="0" t="n">
        <v>0</v>
      </c>
      <c r="BD542" s="0" t="n">
        <v>0</v>
      </c>
      <c r="BE542" s="0" t="n">
        <v>0</v>
      </c>
      <c r="BF542" s="0" t="n">
        <v>0</v>
      </c>
      <c r="BG542" s="0" t="n">
        <v>0</v>
      </c>
      <c r="BH542" s="0" t="n">
        <v>0</v>
      </c>
      <c r="BI542" s="0" t="n">
        <v>0</v>
      </c>
      <c r="BJ542" s="0" t="n">
        <v>0</v>
      </c>
      <c r="BK542" s="0" t="n">
        <v>0</v>
      </c>
      <c r="BL542" s="0" t="n">
        <v>0</v>
      </c>
      <c r="BM542" s="0" t="n">
        <v>0</v>
      </c>
      <c r="BN542" s="0" t="n">
        <v>0</v>
      </c>
      <c r="BO542" s="0" t="n">
        <v>0</v>
      </c>
      <c r="BP542" s="0" t="n">
        <v>0</v>
      </c>
      <c r="BQ542" s="0" t="n">
        <v>0</v>
      </c>
      <c r="BR542" s="0" t="n">
        <v>0</v>
      </c>
      <c r="BS542" s="0" t="n">
        <v>0</v>
      </c>
      <c r="BT542" s="0" t="n">
        <v>0</v>
      </c>
      <c r="BU542" s="0" t="n">
        <v>0</v>
      </c>
      <c r="BV542" s="0" t="n">
        <v>0</v>
      </c>
      <c r="BW542" s="0" t="n">
        <v>0</v>
      </c>
      <c r="CV542" s="0" t="n">
        <v>0</v>
      </c>
      <c r="CW542" s="0" t="n">
        <v>0</v>
      </c>
      <c r="CX542" s="0">
        <f>ROUND(Y542*Source!I1418,7)</f>
        <v/>
      </c>
      <c r="CY542" s="0">
        <f>AA542</f>
        <v/>
      </c>
      <c r="CZ542" s="0">
        <f>AE542</f>
        <v/>
      </c>
      <c r="DA542" s="0">
        <f>AI542</f>
        <v/>
      </c>
      <c r="DB542" s="0">
        <f>ROUND(ROUND(AT542*CZ542,2),2)</f>
        <v/>
      </c>
      <c r="DC542" s="0">
        <f>ROUND(ROUND(AT542*AG542,2),2)</f>
        <v/>
      </c>
      <c r="DD542" s="0" t="inlineStr"/>
      <c r="DE542" s="0" t="inlineStr"/>
      <c r="DF542" s="0">
        <f>ROUND(ROUND(AE542*AI542,0)*CX542,0)</f>
        <v/>
      </c>
      <c r="DG542" s="0">
        <f>ROUND(ROUND(AF542,0)*CX542,0)</f>
        <v/>
      </c>
      <c r="DH542" s="0">
        <f>ROUND(ROUND(AG542,0)*CX542,0)</f>
        <v/>
      </c>
      <c r="DI542" s="0">
        <f>ROUND(ROUND(AH542,0)*CX542,0)</f>
        <v/>
      </c>
      <c r="DJ542" s="0">
        <f>DF542</f>
        <v/>
      </c>
      <c r="DK542" s="0" t="n">
        <v>0</v>
      </c>
      <c r="DL542" s="0" t="inlineStr"/>
      <c r="DM542" s="0" t="n">
        <v>0</v>
      </c>
      <c r="DN542" s="0" t="inlineStr"/>
      <c r="DO542" s="0" t="n">
        <v>0</v>
      </c>
    </row>
    <row r="543">
      <c r="A543" s="0">
        <f>ROW(Source!A1418)</f>
        <v/>
      </c>
      <c r="B543" s="0" t="n">
        <v>78845955</v>
      </c>
      <c r="C543" s="0" t="n">
        <v>78849274</v>
      </c>
      <c r="D543" s="0" t="n">
        <v>29159221</v>
      </c>
      <c r="E543" s="0" t="n">
        <v>1</v>
      </c>
      <c r="F543" s="0" t="n">
        <v>1</v>
      </c>
      <c r="G543" s="0" t="n">
        <v>1</v>
      </c>
      <c r="H543" s="0" t="n">
        <v>3</v>
      </c>
      <c r="I543" s="0" t="inlineStr">
        <is>
          <t>507-5061</t>
        </is>
      </c>
      <c r="J543" s="0" t="inlineStr">
        <is>
          <t>ТССЦ Московской обл., 507-5061, приказ Минстроя России №675/пр от 28.02.2017 № 258/пр</t>
        </is>
      </c>
      <c r="K543" s="0" t="inlineStr">
        <is>
          <t>Муфта полипропиленовая переходная диаметром 40х32 мм (прим. переход 40*32)</t>
        </is>
      </c>
      <c r="L543" s="0" t="n">
        <v>1358</v>
      </c>
      <c r="N543" s="0" t="n">
        <v>1010</v>
      </c>
      <c r="O543" s="0" t="inlineStr">
        <is>
          <t>10 шт.</t>
        </is>
      </c>
      <c r="P543" s="0" t="inlineStr">
        <is>
          <t>10 шт.</t>
        </is>
      </c>
      <c r="Q543" s="0" t="n">
        <v>10</v>
      </c>
      <c r="W543" s="0" t="n">
        <v>0</v>
      </c>
      <c r="X543" s="0" t="n">
        <v>1909942104</v>
      </c>
      <c r="Y543" s="0">
        <f>AT543</f>
        <v/>
      </c>
      <c r="AA543" s="0" t="n">
        <v>136.23</v>
      </c>
      <c r="AB543" s="0" t="n">
        <v>0</v>
      </c>
      <c r="AC543" s="0" t="n">
        <v>0</v>
      </c>
      <c r="AD543" s="0" t="n">
        <v>0</v>
      </c>
      <c r="AE543" s="0" t="n">
        <v>26.3</v>
      </c>
      <c r="AF543" s="0" t="n">
        <v>0</v>
      </c>
      <c r="AG543" s="0" t="n">
        <v>0</v>
      </c>
      <c r="AH543" s="0" t="n">
        <v>0</v>
      </c>
      <c r="AI543" s="0" t="n">
        <v>5.18</v>
      </c>
      <c r="AJ543" s="0" t="n">
        <v>1</v>
      </c>
      <c r="AK543" s="0" t="n">
        <v>1</v>
      </c>
      <c r="AL543" s="0" t="n">
        <v>1</v>
      </c>
      <c r="AM543" s="0" t="n">
        <v>0</v>
      </c>
      <c r="AN543" s="0" t="n">
        <v>0</v>
      </c>
      <c r="AO543" s="0" t="n">
        <v>0</v>
      </c>
      <c r="AP543" s="0" t="n">
        <v>1</v>
      </c>
      <c r="AQ543" s="0" t="n">
        <v>0</v>
      </c>
      <c r="AR543" s="0" t="n">
        <v>0</v>
      </c>
      <c r="AS543" s="0" t="inlineStr"/>
      <c r="AT543" s="0" t="n">
        <v>3.3333333</v>
      </c>
      <c r="AU543" s="0" t="inlineStr"/>
      <c r="AV543" s="0" t="n">
        <v>0</v>
      </c>
      <c r="AW543" s="0" t="n">
        <v>1</v>
      </c>
      <c r="AX543" s="0" t="n">
        <v>-1</v>
      </c>
      <c r="AY543" s="0" t="n">
        <v>0</v>
      </c>
      <c r="AZ543" s="0" t="n">
        <v>0</v>
      </c>
      <c r="BA543" s="0" t="inlineStr"/>
      <c r="BB543" s="0" t="n">
        <v>0</v>
      </c>
      <c r="BC543" s="0" t="n">
        <v>0</v>
      </c>
      <c r="BD543" s="0" t="n">
        <v>0</v>
      </c>
      <c r="BE543" s="0" t="n">
        <v>0</v>
      </c>
      <c r="BF543" s="0" t="n">
        <v>0</v>
      </c>
      <c r="BG543" s="0" t="n">
        <v>0</v>
      </c>
      <c r="BH543" s="0" t="n">
        <v>0</v>
      </c>
      <c r="BI543" s="0" t="n">
        <v>0</v>
      </c>
      <c r="BJ543" s="0" t="n">
        <v>0</v>
      </c>
      <c r="BK543" s="0" t="n">
        <v>0</v>
      </c>
      <c r="BL543" s="0" t="n">
        <v>0</v>
      </c>
      <c r="BM543" s="0" t="n">
        <v>0</v>
      </c>
      <c r="BN543" s="0" t="n">
        <v>0</v>
      </c>
      <c r="BO543" s="0" t="n">
        <v>0</v>
      </c>
      <c r="BP543" s="0" t="n">
        <v>0</v>
      </c>
      <c r="BQ543" s="0" t="n">
        <v>0</v>
      </c>
      <c r="BR543" s="0" t="n">
        <v>0</v>
      </c>
      <c r="BS543" s="0" t="n">
        <v>0</v>
      </c>
      <c r="BT543" s="0" t="n">
        <v>0</v>
      </c>
      <c r="BU543" s="0" t="n">
        <v>0</v>
      </c>
      <c r="BV543" s="0" t="n">
        <v>0</v>
      </c>
      <c r="BW543" s="0" t="n">
        <v>0</v>
      </c>
      <c r="CV543" s="0" t="n">
        <v>0</v>
      </c>
      <c r="CW543" s="0" t="n">
        <v>0</v>
      </c>
      <c r="CX543" s="0">
        <f>ROUND(Y543*Source!I1418,7)</f>
        <v/>
      </c>
      <c r="CY543" s="0">
        <f>AA543</f>
        <v/>
      </c>
      <c r="CZ543" s="0">
        <f>AE543</f>
        <v/>
      </c>
      <c r="DA543" s="0">
        <f>AI543</f>
        <v/>
      </c>
      <c r="DB543" s="0">
        <f>ROUND(ROUND(AT543*CZ543,2),2)</f>
        <v/>
      </c>
      <c r="DC543" s="0">
        <f>ROUND(ROUND(AT543*AG543,2),2)</f>
        <v/>
      </c>
      <c r="DD543" s="0" t="inlineStr"/>
      <c r="DE543" s="0" t="inlineStr"/>
      <c r="DF543" s="0">
        <f>ROUND(ROUND(AE543*AI543,0)*CX543,0)</f>
        <v/>
      </c>
      <c r="DG543" s="0">
        <f>ROUND(ROUND(AF543,0)*CX543,0)</f>
        <v/>
      </c>
      <c r="DH543" s="0">
        <f>ROUND(ROUND(AG543,0)*CX543,0)</f>
        <v/>
      </c>
      <c r="DI543" s="0">
        <f>ROUND(ROUND(AH543,0)*CX543,0)</f>
        <v/>
      </c>
      <c r="DJ543" s="0">
        <f>DF543</f>
        <v/>
      </c>
      <c r="DK543" s="0" t="n">
        <v>0</v>
      </c>
      <c r="DL543" s="0" t="inlineStr"/>
      <c r="DM543" s="0" t="n">
        <v>0</v>
      </c>
      <c r="DN543" s="0" t="inlineStr"/>
      <c r="DO543" s="0" t="n">
        <v>0</v>
      </c>
    </row>
    <row r="544">
      <c r="A544" s="0">
        <f>ROW(Source!A1424)</f>
        <v/>
      </c>
      <c r="B544" s="0" t="n">
        <v>78845955</v>
      </c>
      <c r="C544" s="0" t="n">
        <v>78850600</v>
      </c>
      <c r="D544" s="0" t="n">
        <v>18409850</v>
      </c>
      <c r="E544" s="0" t="n">
        <v>1</v>
      </c>
      <c r="F544" s="0" t="n">
        <v>1</v>
      </c>
      <c r="G544" s="0" t="n">
        <v>1</v>
      </c>
      <c r="H544" s="0" t="n">
        <v>1</v>
      </c>
      <c r="I544" s="0" t="inlineStr">
        <is>
          <t>1-1035-90</t>
        </is>
      </c>
      <c r="J544" s="0" t="inlineStr"/>
      <c r="K544" s="0" t="inlineStr">
        <is>
          <t>Рабочий строитель среднего разряда 3,5</t>
        </is>
      </c>
      <c r="L544" s="0" t="n">
        <v>1369</v>
      </c>
      <c r="N544" s="0" t="n">
        <v>1013</v>
      </c>
      <c r="O544" s="0" t="inlineStr">
        <is>
          <t>чел.-ч</t>
        </is>
      </c>
      <c r="P544" s="0" t="inlineStr">
        <is>
          <t>чел.-ч</t>
        </is>
      </c>
      <c r="Q544" s="0" t="n">
        <v>1</v>
      </c>
      <c r="W544" s="0" t="n">
        <v>0</v>
      </c>
      <c r="X544" s="0" t="n">
        <v>855544366</v>
      </c>
      <c r="Y544" s="0">
        <f>AT544</f>
        <v/>
      </c>
      <c r="AA544" s="0" t="n">
        <v>0</v>
      </c>
      <c r="AB544" s="0" t="n">
        <v>0</v>
      </c>
      <c r="AC544" s="0" t="n">
        <v>0</v>
      </c>
      <c r="AD544" s="0" t="n">
        <v>9.07</v>
      </c>
      <c r="AE544" s="0" t="n">
        <v>0</v>
      </c>
      <c r="AF544" s="0" t="n">
        <v>0</v>
      </c>
      <c r="AG544" s="0" t="n">
        <v>0</v>
      </c>
      <c r="AH544" s="0" t="n">
        <v>9.07</v>
      </c>
      <c r="AI544" s="0" t="n">
        <v>1</v>
      </c>
      <c r="AJ544" s="0" t="n">
        <v>1</v>
      </c>
      <c r="AK544" s="0" t="n">
        <v>1</v>
      </c>
      <c r="AL544" s="0" t="n">
        <v>1</v>
      </c>
      <c r="AM544" s="0" t="n">
        <v>-2</v>
      </c>
      <c r="AN544" s="0" t="n">
        <v>0</v>
      </c>
      <c r="AO544" s="0" t="n">
        <v>1</v>
      </c>
      <c r="AP544" s="0" t="n">
        <v>1</v>
      </c>
      <c r="AQ544" s="0" t="n">
        <v>0</v>
      </c>
      <c r="AR544" s="0" t="n">
        <v>0</v>
      </c>
      <c r="AS544" s="0" t="inlineStr"/>
      <c r="AT544" s="0" t="n">
        <v>103</v>
      </c>
      <c r="AU544" s="0" t="inlineStr"/>
      <c r="AV544" s="0" t="n">
        <v>1</v>
      </c>
      <c r="AW544" s="0" t="n">
        <v>2</v>
      </c>
      <c r="AX544" s="0" t="n">
        <v>78850619</v>
      </c>
      <c r="AY544" s="0" t="n">
        <v>1</v>
      </c>
      <c r="AZ544" s="0" t="n">
        <v>0</v>
      </c>
      <c r="BA544" s="0" t="n">
        <v>529</v>
      </c>
      <c r="BB544" s="0" t="n">
        <v>0</v>
      </c>
      <c r="BC544" s="0" t="n">
        <v>0</v>
      </c>
      <c r="BD544" s="0" t="n">
        <v>0</v>
      </c>
      <c r="BE544" s="0" t="n">
        <v>0</v>
      </c>
      <c r="BF544" s="0" t="n">
        <v>0</v>
      </c>
      <c r="BG544" s="0" t="n">
        <v>0</v>
      </c>
      <c r="BH544" s="0" t="n">
        <v>0</v>
      </c>
      <c r="BI544" s="0" t="n">
        <v>0</v>
      </c>
      <c r="BJ544" s="0" t="n">
        <v>0</v>
      </c>
      <c r="BK544" s="0" t="n">
        <v>0</v>
      </c>
      <c r="BL544" s="0" t="n">
        <v>0</v>
      </c>
      <c r="BM544" s="0" t="n">
        <v>0</v>
      </c>
      <c r="BN544" s="0" t="n">
        <v>0</v>
      </c>
      <c r="BO544" s="0" t="n">
        <v>0</v>
      </c>
      <c r="BP544" s="0" t="n">
        <v>0</v>
      </c>
      <c r="BQ544" s="0" t="n">
        <v>0</v>
      </c>
      <c r="BR544" s="0" t="n">
        <v>0</v>
      </c>
      <c r="BS544" s="0" t="n">
        <v>0</v>
      </c>
      <c r="BT544" s="0" t="n">
        <v>0</v>
      </c>
      <c r="BU544" s="0" t="n">
        <v>0</v>
      </c>
      <c r="BV544" s="0" t="n">
        <v>0</v>
      </c>
      <c r="BW544" s="0" t="n">
        <v>0</v>
      </c>
      <c r="CU544" s="0">
        <f>ROUND(AT544*Source!I1424*AH544*AL544,0)</f>
        <v/>
      </c>
      <c r="CV544" s="0">
        <f>ROUND(Y544*Source!I1424,7)</f>
        <v/>
      </c>
      <c r="CW544" s="0" t="n">
        <v>0</v>
      </c>
      <c r="CX544" s="0">
        <f>ROUND(Y544*Source!I1424,7)</f>
        <v/>
      </c>
      <c r="CY544" s="0">
        <f>AD544</f>
        <v/>
      </c>
      <c r="CZ544" s="0">
        <f>AH544</f>
        <v/>
      </c>
      <c r="DA544" s="0">
        <f>AL544</f>
        <v/>
      </c>
      <c r="DB544" s="0">
        <f>ROUND(ROUND(AT544*CZ544,2),2)</f>
        <v/>
      </c>
      <c r="DC544" s="0">
        <f>ROUND(ROUND(AT544*AG544,2),2)</f>
        <v/>
      </c>
      <c r="DD544" s="0" t="inlineStr"/>
      <c r="DE544" s="0" t="inlineStr"/>
      <c r="DF544" s="0">
        <f>ROUND(ROUND(AE544,0)*CX544,0)</f>
        <v/>
      </c>
      <c r="DG544" s="0">
        <f>ROUND(ROUND(AF544,0)*CX544,0)</f>
        <v/>
      </c>
      <c r="DH544" s="0">
        <f>ROUND(ROUND(AG544,0)*CX544,0)</f>
        <v/>
      </c>
      <c r="DI544" s="0">
        <f>ROUND(ROUND(AH544,0)*CX544,0)</f>
        <v/>
      </c>
      <c r="DJ544" s="0">
        <f>DI544</f>
        <v/>
      </c>
      <c r="DK544" s="0" t="n">
        <v>0</v>
      </c>
      <c r="DL544" s="0" t="inlineStr"/>
      <c r="DM544" s="0" t="n">
        <v>0</v>
      </c>
      <c r="DN544" s="0" t="inlineStr"/>
      <c r="DO544" s="0" t="n">
        <v>0</v>
      </c>
    </row>
    <row r="545">
      <c r="A545" s="0">
        <f>ROW(Source!A1424)</f>
        <v/>
      </c>
      <c r="B545" s="0" t="n">
        <v>78845955</v>
      </c>
      <c r="C545" s="0" t="n">
        <v>78850600</v>
      </c>
      <c r="D545" s="0" t="n">
        <v>29174913</v>
      </c>
      <c r="E545" s="0" t="n">
        <v>1</v>
      </c>
      <c r="F545" s="0" t="n">
        <v>1</v>
      </c>
      <c r="G545" s="0" t="n">
        <v>1</v>
      </c>
      <c r="H545" s="0" t="n">
        <v>2</v>
      </c>
      <c r="I545" s="0" t="inlineStr">
        <is>
          <t>400001</t>
        </is>
      </c>
      <c r="J545" s="0" t="inlineStr">
        <is>
          <t>ТСЭМ Московской обл., 400001, приказ Минстроя России №675/пр от 28.02.2017 № 264/пр</t>
        </is>
      </c>
      <c r="K545" s="0" t="inlineStr">
        <is>
          <t>Автомобили бортовые, грузоподъемность до 5 т</t>
        </is>
      </c>
      <c r="L545" s="0" t="n">
        <v>1368</v>
      </c>
      <c r="N545" s="0" t="n">
        <v>1011</v>
      </c>
      <c r="O545" s="0" t="inlineStr">
        <is>
          <t>маш.-ч</t>
        </is>
      </c>
      <c r="P545" s="0" t="inlineStr">
        <is>
          <t>маш.-ч</t>
        </is>
      </c>
      <c r="Q545" s="0" t="n">
        <v>1</v>
      </c>
      <c r="W545" s="0" t="n">
        <v>0</v>
      </c>
      <c r="X545" s="0" t="n">
        <v>1230759911</v>
      </c>
      <c r="Y545" s="0">
        <f>AT545</f>
        <v/>
      </c>
      <c r="AA545" s="0" t="n">
        <v>0</v>
      </c>
      <c r="AB545" s="0" t="n">
        <v>2177.51</v>
      </c>
      <c r="AC545" s="0" t="n">
        <v>606.1</v>
      </c>
      <c r="AD545" s="0" t="n">
        <v>0</v>
      </c>
      <c r="AE545" s="0" t="n">
        <v>0</v>
      </c>
      <c r="AF545" s="0" t="n">
        <v>87.17</v>
      </c>
      <c r="AG545" s="0" t="n">
        <v>11.6</v>
      </c>
      <c r="AH545" s="0" t="n">
        <v>0</v>
      </c>
      <c r="AI545" s="0" t="n">
        <v>1</v>
      </c>
      <c r="AJ545" s="0" t="n">
        <v>24.98</v>
      </c>
      <c r="AK545" s="0" t="n">
        <v>52.25</v>
      </c>
      <c r="AL545" s="0" t="n">
        <v>1</v>
      </c>
      <c r="AM545" s="0" t="n">
        <v>2</v>
      </c>
      <c r="AN545" s="0" t="n">
        <v>0</v>
      </c>
      <c r="AO545" s="0" t="n">
        <v>1</v>
      </c>
      <c r="AP545" s="0" t="n">
        <v>1</v>
      </c>
      <c r="AQ545" s="0" t="n">
        <v>0</v>
      </c>
      <c r="AR545" s="0" t="n">
        <v>0</v>
      </c>
      <c r="AS545" s="0" t="inlineStr"/>
      <c r="AT545" s="0" t="n">
        <v>0.12</v>
      </c>
      <c r="AU545" s="0" t="inlineStr"/>
      <c r="AV545" s="0" t="n">
        <v>0</v>
      </c>
      <c r="AW545" s="0" t="n">
        <v>2</v>
      </c>
      <c r="AX545" s="0" t="n">
        <v>78850620</v>
      </c>
      <c r="AY545" s="0" t="n">
        <v>1</v>
      </c>
      <c r="AZ545" s="0" t="n">
        <v>0</v>
      </c>
      <c r="BA545" s="0" t="n">
        <v>530</v>
      </c>
      <c r="BB545" s="0" t="n">
        <v>0</v>
      </c>
      <c r="BC545" s="0" t="n">
        <v>0</v>
      </c>
      <c r="BD545" s="0" t="n">
        <v>0</v>
      </c>
      <c r="BE545" s="0" t="n">
        <v>0</v>
      </c>
      <c r="BF545" s="0" t="n">
        <v>0</v>
      </c>
      <c r="BG545" s="0" t="n">
        <v>0</v>
      </c>
      <c r="BH545" s="0" t="n">
        <v>0</v>
      </c>
      <c r="BI545" s="0" t="n">
        <v>0</v>
      </c>
      <c r="BJ545" s="0" t="n">
        <v>0</v>
      </c>
      <c r="BK545" s="0" t="n">
        <v>0</v>
      </c>
      <c r="BL545" s="0" t="n">
        <v>0</v>
      </c>
      <c r="BM545" s="0" t="n">
        <v>0</v>
      </c>
      <c r="BN545" s="0" t="n">
        <v>0</v>
      </c>
      <c r="BO545" s="0" t="n">
        <v>0</v>
      </c>
      <c r="BP545" s="0" t="n">
        <v>0</v>
      </c>
      <c r="BQ545" s="0" t="n">
        <v>0</v>
      </c>
      <c r="BR545" s="0" t="n">
        <v>0</v>
      </c>
      <c r="BS545" s="0" t="n">
        <v>0</v>
      </c>
      <c r="BT545" s="0" t="n">
        <v>0</v>
      </c>
      <c r="BU545" s="0" t="n">
        <v>0</v>
      </c>
      <c r="BV545" s="0" t="n">
        <v>0</v>
      </c>
      <c r="BW545" s="0" t="n">
        <v>0</v>
      </c>
      <c r="CV545" s="0" t="n">
        <v>0</v>
      </c>
      <c r="CW545" s="0">
        <f>ROUND(Y545*Source!I1424*DO545,7)</f>
        <v/>
      </c>
      <c r="CX545" s="0">
        <f>ROUND(Y545*Source!I1424,7)</f>
        <v/>
      </c>
      <c r="CY545" s="0">
        <f>AB545</f>
        <v/>
      </c>
      <c r="CZ545" s="0">
        <f>AF545</f>
        <v/>
      </c>
      <c r="DA545" s="0">
        <f>AJ545</f>
        <v/>
      </c>
      <c r="DB545" s="0">
        <f>ROUND(ROUND(AT545*CZ545,2),2)</f>
        <v/>
      </c>
      <c r="DC545" s="0">
        <f>ROUND(ROUND(AT545*AG545,2),2)</f>
        <v/>
      </c>
      <c r="DD545" s="0" t="inlineStr"/>
      <c r="DE545" s="0" t="inlineStr"/>
      <c r="DF545" s="0">
        <f>ROUND(ROUND(AE545,0)*CX545,0)</f>
        <v/>
      </c>
      <c r="DG545" s="0">
        <f>ROUND(ROUND(AF545*AJ545,0)*CX545,0)</f>
        <v/>
      </c>
      <c r="DH545" s="0">
        <f>ROUND(ROUND(AG545*AK545,0)*CX545,0)</f>
        <v/>
      </c>
      <c r="DI545" s="0">
        <f>ROUND(ROUND(AH545,0)*CX545,0)</f>
        <v/>
      </c>
      <c r="DJ545" s="0">
        <f>DG545</f>
        <v/>
      </c>
      <c r="DK545" s="0" t="n">
        <v>0</v>
      </c>
      <c r="DL545" s="0" t="inlineStr"/>
      <c r="DM545" s="0" t="n">
        <v>0</v>
      </c>
      <c r="DN545" s="0" t="inlineStr"/>
      <c r="DO545" s="0" t="n">
        <v>0</v>
      </c>
    </row>
    <row r="546">
      <c r="A546" s="0">
        <f>ROW(Source!A1424)</f>
        <v/>
      </c>
      <c r="B546" s="0" t="n">
        <v>78845955</v>
      </c>
      <c r="C546" s="0" t="n">
        <v>78850600</v>
      </c>
      <c r="D546" s="0" t="n">
        <v>29110398</v>
      </c>
      <c r="E546" s="0" t="n">
        <v>1</v>
      </c>
      <c r="F546" s="0" t="n">
        <v>1</v>
      </c>
      <c r="G546" s="0" t="n">
        <v>1</v>
      </c>
      <c r="H546" s="0" t="n">
        <v>3</v>
      </c>
      <c r="I546" s="0" t="inlineStr">
        <is>
          <t>101-0388</t>
        </is>
      </c>
      <c r="J546" s="0" t="inlineStr">
        <is>
          <t>ТССЦ Московской обл., 101-0388, приказ Минстроя России №675/пр от 28.02.2017 № 254/пр</t>
        </is>
      </c>
      <c r="K546" s="0" t="inlineStr">
        <is>
          <t>Краски масляные земляные марки МА-0115 мумия, сурик железный</t>
        </is>
      </c>
      <c r="L546" s="0" t="n">
        <v>1348</v>
      </c>
      <c r="N546" s="0" t="n">
        <v>1009</v>
      </c>
      <c r="O546" s="0" t="inlineStr">
        <is>
          <t>т</t>
        </is>
      </c>
      <c r="P546" s="0" t="inlineStr">
        <is>
          <t>т</t>
        </is>
      </c>
      <c r="Q546" s="0" t="n">
        <v>1000</v>
      </c>
      <c r="W546" s="0" t="n">
        <v>0</v>
      </c>
      <c r="X546" s="0" t="n">
        <v>1625292450</v>
      </c>
      <c r="Y546" s="0">
        <f>AT546</f>
        <v/>
      </c>
      <c r="AA546" s="0" t="n">
        <v>76804.47</v>
      </c>
      <c r="AB546" s="0" t="n">
        <v>0</v>
      </c>
      <c r="AC546" s="0" t="n">
        <v>0</v>
      </c>
      <c r="AD546" s="0" t="n">
        <v>0</v>
      </c>
      <c r="AE546" s="0" t="n">
        <v>15118.99</v>
      </c>
      <c r="AF546" s="0" t="n">
        <v>0</v>
      </c>
      <c r="AG546" s="0" t="n">
        <v>0</v>
      </c>
      <c r="AH546" s="0" t="n">
        <v>0</v>
      </c>
      <c r="AI546" s="0" t="n">
        <v>5.08</v>
      </c>
      <c r="AJ546" s="0" t="n">
        <v>1</v>
      </c>
      <c r="AK546" s="0" t="n">
        <v>1</v>
      </c>
      <c r="AL546" s="0" t="n">
        <v>1</v>
      </c>
      <c r="AM546" s="0" t="n">
        <v>2</v>
      </c>
      <c r="AN546" s="0" t="n">
        <v>0</v>
      </c>
      <c r="AO546" s="0" t="n">
        <v>1</v>
      </c>
      <c r="AP546" s="0" t="n">
        <v>1</v>
      </c>
      <c r="AQ546" s="0" t="n">
        <v>0</v>
      </c>
      <c r="AR546" s="0" t="n">
        <v>0</v>
      </c>
      <c r="AS546" s="0" t="inlineStr"/>
      <c r="AT546" s="0" t="n">
        <v>0.0025</v>
      </c>
      <c r="AU546" s="0" t="inlineStr"/>
      <c r="AV546" s="0" t="n">
        <v>0</v>
      </c>
      <c r="AW546" s="0" t="n">
        <v>2</v>
      </c>
      <c r="AX546" s="0" t="n">
        <v>78850621</v>
      </c>
      <c r="AY546" s="0" t="n">
        <v>1</v>
      </c>
      <c r="AZ546" s="0" t="n">
        <v>0</v>
      </c>
      <c r="BA546" s="0" t="n">
        <v>531</v>
      </c>
      <c r="BB546" s="0" t="n">
        <v>0</v>
      </c>
      <c r="BC546" s="0" t="n">
        <v>0</v>
      </c>
      <c r="BD546" s="0" t="n">
        <v>0</v>
      </c>
      <c r="BE546" s="0" t="n">
        <v>0</v>
      </c>
      <c r="BF546" s="0" t="n">
        <v>0</v>
      </c>
      <c r="BG546" s="0" t="n">
        <v>0</v>
      </c>
      <c r="BH546" s="0" t="n">
        <v>0</v>
      </c>
      <c r="BI546" s="0" t="n">
        <v>0</v>
      </c>
      <c r="BJ546" s="0" t="n">
        <v>0</v>
      </c>
      <c r="BK546" s="0" t="n">
        <v>0</v>
      </c>
      <c r="BL546" s="0" t="n">
        <v>0</v>
      </c>
      <c r="BM546" s="0" t="n">
        <v>0</v>
      </c>
      <c r="BN546" s="0" t="n">
        <v>0</v>
      </c>
      <c r="BO546" s="0" t="n">
        <v>0</v>
      </c>
      <c r="BP546" s="0" t="n">
        <v>0</v>
      </c>
      <c r="BQ546" s="0" t="n">
        <v>0</v>
      </c>
      <c r="BR546" s="0" t="n">
        <v>0</v>
      </c>
      <c r="BS546" s="0" t="n">
        <v>0</v>
      </c>
      <c r="BT546" s="0" t="n">
        <v>0</v>
      </c>
      <c r="BU546" s="0" t="n">
        <v>0</v>
      </c>
      <c r="BV546" s="0" t="n">
        <v>0</v>
      </c>
      <c r="BW546" s="0" t="n">
        <v>0</v>
      </c>
      <c r="CV546" s="0" t="n">
        <v>0</v>
      </c>
      <c r="CW546" s="0" t="n">
        <v>0</v>
      </c>
      <c r="CX546" s="0">
        <f>ROUND(Y546*Source!I1424,7)</f>
        <v/>
      </c>
      <c r="CY546" s="0">
        <f>AA546</f>
        <v/>
      </c>
      <c r="CZ546" s="0">
        <f>AE546</f>
        <v/>
      </c>
      <c r="DA546" s="0">
        <f>AI546</f>
        <v/>
      </c>
      <c r="DB546" s="0">
        <f>ROUND(ROUND(AT546*CZ546,2),2)</f>
        <v/>
      </c>
      <c r="DC546" s="0">
        <f>ROUND(ROUND(AT546*AG546,2),2)</f>
        <v/>
      </c>
      <c r="DD546" s="0" t="inlineStr"/>
      <c r="DE546" s="0" t="inlineStr"/>
      <c r="DF546" s="0">
        <f>ROUND(ROUND(AE546*AI546,0)*CX546,0)</f>
        <v/>
      </c>
      <c r="DG546" s="0">
        <f>ROUND(ROUND(AF546,0)*CX546,0)</f>
        <v/>
      </c>
      <c r="DH546" s="0">
        <f>ROUND(ROUND(AG546,0)*CX546,0)</f>
        <v/>
      </c>
      <c r="DI546" s="0">
        <f>ROUND(ROUND(AH546,0)*CX546,0)</f>
        <v/>
      </c>
      <c r="DJ546" s="0">
        <f>DF546</f>
        <v/>
      </c>
      <c r="DK546" s="0" t="n">
        <v>0</v>
      </c>
      <c r="DL546" s="0" t="inlineStr"/>
      <c r="DM546" s="0" t="n">
        <v>0</v>
      </c>
      <c r="DN546" s="0" t="inlineStr"/>
      <c r="DO546" s="0" t="n">
        <v>0</v>
      </c>
    </row>
    <row r="547">
      <c r="A547" s="0">
        <f>ROW(Source!A1424)</f>
        <v/>
      </c>
      <c r="B547" s="0" t="n">
        <v>78845955</v>
      </c>
      <c r="C547" s="0" t="n">
        <v>78850600</v>
      </c>
      <c r="D547" s="0" t="n">
        <v>29110573</v>
      </c>
      <c r="E547" s="0" t="n">
        <v>1</v>
      </c>
      <c r="F547" s="0" t="n">
        <v>1</v>
      </c>
      <c r="G547" s="0" t="n">
        <v>1</v>
      </c>
      <c r="H547" s="0" t="n">
        <v>3</v>
      </c>
      <c r="I547" s="0" t="inlineStr">
        <is>
          <t>101-0628</t>
        </is>
      </c>
      <c r="J547" s="0" t="inlineStr">
        <is>
          <t>ТССЦ Московской обл., 101-0628, приказ Минстроя России №675/пр от 28.02.2017 № 254/пр</t>
        </is>
      </c>
      <c r="K547" s="0" t="inlineStr">
        <is>
          <t>Олифа комбинированная, марки К-3</t>
        </is>
      </c>
      <c r="L547" s="0" t="n">
        <v>1348</v>
      </c>
      <c r="N547" s="0" t="n">
        <v>1009</v>
      </c>
      <c r="O547" s="0" t="inlineStr">
        <is>
          <t>т</t>
        </is>
      </c>
      <c r="P547" s="0" t="inlineStr">
        <is>
          <t>т</t>
        </is>
      </c>
      <c r="Q547" s="0" t="n">
        <v>1000</v>
      </c>
      <c r="W547" s="0" t="n">
        <v>0</v>
      </c>
      <c r="X547" s="0" t="n">
        <v>24062879</v>
      </c>
      <c r="Y547" s="0">
        <f>AT547</f>
        <v/>
      </c>
      <c r="AA547" s="0" t="n">
        <v>87631.5</v>
      </c>
      <c r="AB547" s="0" t="n">
        <v>0</v>
      </c>
      <c r="AC547" s="0" t="n">
        <v>0</v>
      </c>
      <c r="AD547" s="0" t="n">
        <v>0</v>
      </c>
      <c r="AE547" s="0" t="n">
        <v>16950</v>
      </c>
      <c r="AF547" s="0" t="n">
        <v>0</v>
      </c>
      <c r="AG547" s="0" t="n">
        <v>0</v>
      </c>
      <c r="AH547" s="0" t="n">
        <v>0</v>
      </c>
      <c r="AI547" s="0" t="n">
        <v>5.17</v>
      </c>
      <c r="AJ547" s="0" t="n">
        <v>1</v>
      </c>
      <c r="AK547" s="0" t="n">
        <v>1</v>
      </c>
      <c r="AL547" s="0" t="n">
        <v>1</v>
      </c>
      <c r="AM547" s="0" t="n">
        <v>2</v>
      </c>
      <c r="AN547" s="0" t="n">
        <v>0</v>
      </c>
      <c r="AO547" s="0" t="n">
        <v>1</v>
      </c>
      <c r="AP547" s="0" t="n">
        <v>1</v>
      </c>
      <c r="AQ547" s="0" t="n">
        <v>0</v>
      </c>
      <c r="AR547" s="0" t="n">
        <v>0</v>
      </c>
      <c r="AS547" s="0" t="inlineStr"/>
      <c r="AT547" s="0" t="n">
        <v>0.0012</v>
      </c>
      <c r="AU547" s="0" t="inlineStr"/>
      <c r="AV547" s="0" t="n">
        <v>0</v>
      </c>
      <c r="AW547" s="0" t="n">
        <v>2</v>
      </c>
      <c r="AX547" s="0" t="n">
        <v>78850622</v>
      </c>
      <c r="AY547" s="0" t="n">
        <v>1</v>
      </c>
      <c r="AZ547" s="0" t="n">
        <v>0</v>
      </c>
      <c r="BA547" s="0" t="n">
        <v>532</v>
      </c>
      <c r="BB547" s="0" t="n">
        <v>0</v>
      </c>
      <c r="BC547" s="0" t="n">
        <v>0</v>
      </c>
      <c r="BD547" s="0" t="n">
        <v>0</v>
      </c>
      <c r="BE547" s="0" t="n">
        <v>0</v>
      </c>
      <c r="BF547" s="0" t="n">
        <v>0</v>
      </c>
      <c r="BG547" s="0" t="n">
        <v>0</v>
      </c>
      <c r="BH547" s="0" t="n">
        <v>0</v>
      </c>
      <c r="BI547" s="0" t="n">
        <v>0</v>
      </c>
      <c r="BJ547" s="0" t="n">
        <v>0</v>
      </c>
      <c r="BK547" s="0" t="n">
        <v>0</v>
      </c>
      <c r="BL547" s="0" t="n">
        <v>0</v>
      </c>
      <c r="BM547" s="0" t="n">
        <v>0</v>
      </c>
      <c r="BN547" s="0" t="n">
        <v>0</v>
      </c>
      <c r="BO547" s="0" t="n">
        <v>0</v>
      </c>
      <c r="BP547" s="0" t="n">
        <v>0</v>
      </c>
      <c r="BQ547" s="0" t="n">
        <v>0</v>
      </c>
      <c r="BR547" s="0" t="n">
        <v>0</v>
      </c>
      <c r="BS547" s="0" t="n">
        <v>0</v>
      </c>
      <c r="BT547" s="0" t="n">
        <v>0</v>
      </c>
      <c r="BU547" s="0" t="n">
        <v>0</v>
      </c>
      <c r="BV547" s="0" t="n">
        <v>0</v>
      </c>
      <c r="BW547" s="0" t="n">
        <v>0</v>
      </c>
      <c r="CV547" s="0" t="n">
        <v>0</v>
      </c>
      <c r="CW547" s="0" t="n">
        <v>0</v>
      </c>
      <c r="CX547" s="0">
        <f>ROUND(Y547*Source!I1424,7)</f>
        <v/>
      </c>
      <c r="CY547" s="0">
        <f>AA547</f>
        <v/>
      </c>
      <c r="CZ547" s="0">
        <f>AE547</f>
        <v/>
      </c>
      <c r="DA547" s="0">
        <f>AI547</f>
        <v/>
      </c>
      <c r="DB547" s="0">
        <f>ROUND(ROUND(AT547*CZ547,2),2)</f>
        <v/>
      </c>
      <c r="DC547" s="0">
        <f>ROUND(ROUND(AT547*AG547,2),2)</f>
        <v/>
      </c>
      <c r="DD547" s="0" t="inlineStr"/>
      <c r="DE547" s="0" t="inlineStr"/>
      <c r="DF547" s="0">
        <f>ROUND(ROUND(AE547*AI547,0)*CX547,0)</f>
        <v/>
      </c>
      <c r="DG547" s="0">
        <f>ROUND(ROUND(AF547,0)*CX547,0)</f>
        <v/>
      </c>
      <c r="DH547" s="0">
        <f>ROUND(ROUND(AG547,0)*CX547,0)</f>
        <v/>
      </c>
      <c r="DI547" s="0">
        <f>ROUND(ROUND(AH547,0)*CX547,0)</f>
        <v/>
      </c>
      <c r="DJ547" s="0">
        <f>DF547</f>
        <v/>
      </c>
      <c r="DK547" s="0" t="n">
        <v>0</v>
      </c>
      <c r="DL547" s="0" t="inlineStr"/>
      <c r="DM547" s="0" t="n">
        <v>0</v>
      </c>
      <c r="DN547" s="0" t="inlineStr"/>
      <c r="DO547" s="0" t="n">
        <v>0</v>
      </c>
    </row>
    <row r="548">
      <c r="A548" s="0">
        <f>ROW(Source!A1424)</f>
        <v/>
      </c>
      <c r="B548" s="0" t="n">
        <v>78845955</v>
      </c>
      <c r="C548" s="0" t="n">
        <v>78850600</v>
      </c>
      <c r="D548" s="0" t="n">
        <v>29107963</v>
      </c>
      <c r="E548" s="0" t="n">
        <v>1</v>
      </c>
      <c r="F548" s="0" t="n">
        <v>1</v>
      </c>
      <c r="G548" s="0" t="n">
        <v>1</v>
      </c>
      <c r="H548" s="0" t="n">
        <v>3</v>
      </c>
      <c r="I548" s="0" t="inlineStr">
        <is>
          <t>101-1669</t>
        </is>
      </c>
      <c r="J548" s="0" t="inlineStr">
        <is>
          <t>ТССЦ Московской обл., 101-1669, приказ Минстроя России №675/пр от 28.02.2017 № 254/пр</t>
        </is>
      </c>
      <c r="K548" s="0" t="inlineStr">
        <is>
          <t>Очес льняной</t>
        </is>
      </c>
      <c r="L548" s="0" t="n">
        <v>1346</v>
      </c>
      <c r="N548" s="0" t="n">
        <v>1009</v>
      </c>
      <c r="O548" s="0" t="inlineStr">
        <is>
          <t>кг</t>
        </is>
      </c>
      <c r="P548" s="0" t="inlineStr">
        <is>
          <t>кг</t>
        </is>
      </c>
      <c r="Q548" s="0" t="n">
        <v>1</v>
      </c>
      <c r="W548" s="0" t="n">
        <v>0</v>
      </c>
      <c r="X548" s="0" t="n">
        <v>-2113933962</v>
      </c>
      <c r="Y548" s="0">
        <f>AT548</f>
        <v/>
      </c>
      <c r="AA548" s="0" t="n">
        <v>590.67</v>
      </c>
      <c r="AB548" s="0" t="n">
        <v>0</v>
      </c>
      <c r="AC548" s="0" t="n">
        <v>0</v>
      </c>
      <c r="AD548" s="0" t="n">
        <v>0</v>
      </c>
      <c r="AE548" s="0" t="n">
        <v>37.29</v>
      </c>
      <c r="AF548" s="0" t="n">
        <v>0</v>
      </c>
      <c r="AG548" s="0" t="n">
        <v>0</v>
      </c>
      <c r="AH548" s="0" t="n">
        <v>0</v>
      </c>
      <c r="AI548" s="0" t="n">
        <v>15.84</v>
      </c>
      <c r="AJ548" s="0" t="n">
        <v>1</v>
      </c>
      <c r="AK548" s="0" t="n">
        <v>1</v>
      </c>
      <c r="AL548" s="0" t="n">
        <v>1</v>
      </c>
      <c r="AM548" s="0" t="n">
        <v>2</v>
      </c>
      <c r="AN548" s="0" t="n">
        <v>0</v>
      </c>
      <c r="AO548" s="0" t="n">
        <v>1</v>
      </c>
      <c r="AP548" s="0" t="n">
        <v>1</v>
      </c>
      <c r="AQ548" s="0" t="n">
        <v>0</v>
      </c>
      <c r="AR548" s="0" t="n">
        <v>0</v>
      </c>
      <c r="AS548" s="0" t="inlineStr"/>
      <c r="AT548" s="0" t="n">
        <v>1.22</v>
      </c>
      <c r="AU548" s="0" t="inlineStr"/>
      <c r="AV548" s="0" t="n">
        <v>0</v>
      </c>
      <c r="AW548" s="0" t="n">
        <v>2</v>
      </c>
      <c r="AX548" s="0" t="n">
        <v>78850623</v>
      </c>
      <c r="AY548" s="0" t="n">
        <v>1</v>
      </c>
      <c r="AZ548" s="0" t="n">
        <v>0</v>
      </c>
      <c r="BA548" s="0" t="n">
        <v>533</v>
      </c>
      <c r="BB548" s="0" t="n">
        <v>0</v>
      </c>
      <c r="BC548" s="0" t="n">
        <v>0</v>
      </c>
      <c r="BD548" s="0" t="n">
        <v>0</v>
      </c>
      <c r="BE548" s="0" t="n">
        <v>0</v>
      </c>
      <c r="BF548" s="0" t="n">
        <v>0</v>
      </c>
      <c r="BG548" s="0" t="n">
        <v>0</v>
      </c>
      <c r="BH548" s="0" t="n">
        <v>0</v>
      </c>
      <c r="BI548" s="0" t="n">
        <v>0</v>
      </c>
      <c r="BJ548" s="0" t="n">
        <v>0</v>
      </c>
      <c r="BK548" s="0" t="n">
        <v>0</v>
      </c>
      <c r="BL548" s="0" t="n">
        <v>0</v>
      </c>
      <c r="BM548" s="0" t="n">
        <v>0</v>
      </c>
      <c r="BN548" s="0" t="n">
        <v>0</v>
      </c>
      <c r="BO548" s="0" t="n">
        <v>0</v>
      </c>
      <c r="BP548" s="0" t="n">
        <v>0</v>
      </c>
      <c r="BQ548" s="0" t="n">
        <v>0</v>
      </c>
      <c r="BR548" s="0" t="n">
        <v>0</v>
      </c>
      <c r="BS548" s="0" t="n">
        <v>0</v>
      </c>
      <c r="BT548" s="0" t="n">
        <v>0</v>
      </c>
      <c r="BU548" s="0" t="n">
        <v>0</v>
      </c>
      <c r="BV548" s="0" t="n">
        <v>0</v>
      </c>
      <c r="BW548" s="0" t="n">
        <v>0</v>
      </c>
      <c r="CV548" s="0" t="n">
        <v>0</v>
      </c>
      <c r="CW548" s="0" t="n">
        <v>0</v>
      </c>
      <c r="CX548" s="0">
        <f>ROUND(Y548*Source!I1424,7)</f>
        <v/>
      </c>
      <c r="CY548" s="0">
        <f>AA548</f>
        <v/>
      </c>
      <c r="CZ548" s="0">
        <f>AE548</f>
        <v/>
      </c>
      <c r="DA548" s="0">
        <f>AI548</f>
        <v/>
      </c>
      <c r="DB548" s="0">
        <f>ROUND(ROUND(AT548*CZ548,2),2)</f>
        <v/>
      </c>
      <c r="DC548" s="0">
        <f>ROUND(ROUND(AT548*AG548,2),2)</f>
        <v/>
      </c>
      <c r="DD548" s="0" t="inlineStr"/>
      <c r="DE548" s="0" t="inlineStr"/>
      <c r="DF548" s="0">
        <f>ROUND(ROUND(AE548*AI548,0)*CX548,0)</f>
        <v/>
      </c>
      <c r="DG548" s="0">
        <f>ROUND(ROUND(AF548,0)*CX548,0)</f>
        <v/>
      </c>
      <c r="DH548" s="0">
        <f>ROUND(ROUND(AG548,0)*CX548,0)</f>
        <v/>
      </c>
      <c r="DI548" s="0">
        <f>ROUND(ROUND(AH548,0)*CX548,0)</f>
        <v/>
      </c>
      <c r="DJ548" s="0">
        <f>DF548</f>
        <v/>
      </c>
      <c r="DK548" s="0" t="n">
        <v>0</v>
      </c>
      <c r="DL548" s="0" t="inlineStr"/>
      <c r="DM548" s="0" t="n">
        <v>0</v>
      </c>
      <c r="DN548" s="0" t="inlineStr"/>
      <c r="DO548" s="0" t="n">
        <v>0</v>
      </c>
    </row>
    <row r="549">
      <c r="A549" s="0">
        <f>ROW(Source!A1424)</f>
        <v/>
      </c>
      <c r="B549" s="0" t="n">
        <v>78845955</v>
      </c>
      <c r="C549" s="0" t="n">
        <v>78850600</v>
      </c>
      <c r="D549" s="0" t="n">
        <v>29143381</v>
      </c>
      <c r="E549" s="0" t="n">
        <v>1</v>
      </c>
      <c r="F549" s="0" t="n">
        <v>1</v>
      </c>
      <c r="G549" s="0" t="n">
        <v>1</v>
      </c>
      <c r="H549" s="0" t="n">
        <v>3</v>
      </c>
      <c r="I549" s="0" t="inlineStr">
        <is>
          <t>302-0065</t>
        </is>
      </c>
      <c r="J549" s="0" t="inlineStr">
        <is>
          <t>ТССЦ Московской обл., 302-0065, приказ Минстроя России №675/пр от 28.02.2017 № 256/пр</t>
        </is>
      </c>
      <c r="K549" s="0" t="inlineStr">
        <is>
          <t>Кран шаровый муфтовый Valtec для воды диаметром 32 мм, тип в/в</t>
        </is>
      </c>
      <c r="L549" s="0" t="n">
        <v>1354</v>
      </c>
      <c r="N549" s="0" t="n">
        <v>1010</v>
      </c>
      <c r="O549" s="0" t="inlineStr">
        <is>
          <t>шт.</t>
        </is>
      </c>
      <c r="P549" s="0" t="inlineStr">
        <is>
          <t>шт.</t>
        </is>
      </c>
      <c r="Q549" s="0" t="n">
        <v>1</v>
      </c>
      <c r="W549" s="0" t="n">
        <v>0</v>
      </c>
      <c r="X549" s="0" t="n">
        <v>535473645</v>
      </c>
      <c r="Y549" s="0">
        <f>AT549</f>
        <v/>
      </c>
      <c r="AA549" s="0" t="n">
        <v>1520.76</v>
      </c>
      <c r="AB549" s="0" t="n">
        <v>0</v>
      </c>
      <c r="AC549" s="0" t="n">
        <v>0</v>
      </c>
      <c r="AD549" s="0" t="n">
        <v>0</v>
      </c>
      <c r="AE549" s="0" t="n">
        <v>106.72</v>
      </c>
      <c r="AF549" s="0" t="n">
        <v>0</v>
      </c>
      <c r="AG549" s="0" t="n">
        <v>0</v>
      </c>
      <c r="AH549" s="0" t="n">
        <v>0</v>
      </c>
      <c r="AI549" s="0" t="n">
        <v>14.25</v>
      </c>
      <c r="AJ549" s="0" t="n">
        <v>1</v>
      </c>
      <c r="AK549" s="0" t="n">
        <v>1</v>
      </c>
      <c r="AL549" s="0" t="n">
        <v>1</v>
      </c>
      <c r="AM549" s="0" t="n">
        <v>0</v>
      </c>
      <c r="AN549" s="0" t="n">
        <v>0</v>
      </c>
      <c r="AO549" s="0" t="n">
        <v>0</v>
      </c>
      <c r="AP549" s="0" t="n">
        <v>1</v>
      </c>
      <c r="AQ549" s="0" t="n">
        <v>0</v>
      </c>
      <c r="AR549" s="0" t="n">
        <v>0</v>
      </c>
      <c r="AS549" s="0" t="inlineStr"/>
      <c r="AT549" s="0" t="n">
        <v>100</v>
      </c>
      <c r="AU549" s="0" t="inlineStr"/>
      <c r="AV549" s="0" t="n">
        <v>0</v>
      </c>
      <c r="AW549" s="0" t="n">
        <v>1</v>
      </c>
      <c r="AX549" s="0" t="n">
        <v>-1</v>
      </c>
      <c r="AY549" s="0" t="n">
        <v>0</v>
      </c>
      <c r="AZ549" s="0" t="n">
        <v>0</v>
      </c>
      <c r="BA549" s="0" t="inlineStr"/>
      <c r="BB549" s="0" t="n">
        <v>0</v>
      </c>
      <c r="BC549" s="0" t="n">
        <v>0</v>
      </c>
      <c r="BD549" s="0" t="n">
        <v>0</v>
      </c>
      <c r="BE549" s="0" t="n">
        <v>0</v>
      </c>
      <c r="BF549" s="0" t="n">
        <v>0</v>
      </c>
      <c r="BG549" s="0" t="n">
        <v>0</v>
      </c>
      <c r="BH549" s="0" t="n">
        <v>0</v>
      </c>
      <c r="BI549" s="0" t="n">
        <v>0</v>
      </c>
      <c r="BJ549" s="0" t="n">
        <v>0</v>
      </c>
      <c r="BK549" s="0" t="n">
        <v>0</v>
      </c>
      <c r="BL549" s="0" t="n">
        <v>0</v>
      </c>
      <c r="BM549" s="0" t="n">
        <v>0</v>
      </c>
      <c r="BN549" s="0" t="n">
        <v>0</v>
      </c>
      <c r="BO549" s="0" t="n">
        <v>0</v>
      </c>
      <c r="BP549" s="0" t="n">
        <v>0</v>
      </c>
      <c r="BQ549" s="0" t="n">
        <v>0</v>
      </c>
      <c r="BR549" s="0" t="n">
        <v>0</v>
      </c>
      <c r="BS549" s="0" t="n">
        <v>0</v>
      </c>
      <c r="BT549" s="0" t="n">
        <v>0</v>
      </c>
      <c r="BU549" s="0" t="n">
        <v>0</v>
      </c>
      <c r="BV549" s="0" t="n">
        <v>0</v>
      </c>
      <c r="BW549" s="0" t="n">
        <v>0</v>
      </c>
      <c r="CV549" s="0" t="n">
        <v>0</v>
      </c>
      <c r="CW549" s="0" t="n">
        <v>0</v>
      </c>
      <c r="CX549" s="0">
        <f>ROUND(Y549*Source!I1424,7)</f>
        <v/>
      </c>
      <c r="CY549" s="0">
        <f>AA549</f>
        <v/>
      </c>
      <c r="CZ549" s="0">
        <f>AE549</f>
        <v/>
      </c>
      <c r="DA549" s="0">
        <f>AI549</f>
        <v/>
      </c>
      <c r="DB549" s="0">
        <f>ROUND(ROUND(AT549*CZ549,2),2)</f>
        <v/>
      </c>
      <c r="DC549" s="0">
        <f>ROUND(ROUND(AT549*AG549,2),2)</f>
        <v/>
      </c>
      <c r="DD549" s="0" t="inlineStr"/>
      <c r="DE549" s="0" t="inlineStr"/>
      <c r="DF549" s="0">
        <f>ROUND(ROUND(AE549*AI549,0)*CX549,0)</f>
        <v/>
      </c>
      <c r="DG549" s="0">
        <f>ROUND(ROUND(AF549,0)*CX549,0)</f>
        <v/>
      </c>
      <c r="DH549" s="0">
        <f>ROUND(ROUND(AG549,0)*CX549,0)</f>
        <v/>
      </c>
      <c r="DI549" s="0">
        <f>ROUND(ROUND(AH549,0)*CX549,0)</f>
        <v/>
      </c>
      <c r="DJ549" s="0">
        <f>DF549</f>
        <v/>
      </c>
      <c r="DK549" s="0" t="n">
        <v>0</v>
      </c>
      <c r="DL549" s="0" t="inlineStr"/>
      <c r="DM549" s="0" t="n">
        <v>0</v>
      </c>
      <c r="DN549" s="0" t="inlineStr"/>
      <c r="DO549" s="0" t="n">
        <v>0</v>
      </c>
    </row>
    <row r="550">
      <c r="A550" s="0">
        <f>ROW(Source!A1424)</f>
        <v/>
      </c>
      <c r="B550" s="0" t="n">
        <v>78845955</v>
      </c>
      <c r="C550" s="0" t="n">
        <v>78850600</v>
      </c>
      <c r="D550" s="0" t="n">
        <v>29142467</v>
      </c>
      <c r="E550" s="0" t="n">
        <v>1</v>
      </c>
      <c r="F550" s="0" t="n">
        <v>1</v>
      </c>
      <c r="G550" s="0" t="n">
        <v>1</v>
      </c>
      <c r="H550" s="0" t="n">
        <v>3</v>
      </c>
      <c r="I550" s="0" t="inlineStr">
        <is>
          <t>302-1344</t>
        </is>
      </c>
      <c r="J550" s="0" t="inlineStr">
        <is>
          <t>ТССЦ Московской обл., 302-1344, приказ Минстроя России №675/пр от 28.02.2017 № 256/пр</t>
        </is>
      </c>
      <c r="K550" s="0" t="inlineStr">
        <is>
          <t>Вентили проходные муфтовые 15кч18п для воды давлением 1,6 МПа (16 кгс/см2), диаметром 32 мм</t>
        </is>
      </c>
      <c r="L550" s="0" t="n">
        <v>1354</v>
      </c>
      <c r="N550" s="0" t="n">
        <v>1010</v>
      </c>
      <c r="O550" s="0" t="inlineStr">
        <is>
          <t>шт.</t>
        </is>
      </c>
      <c r="P550" s="0" t="inlineStr">
        <is>
          <t>шт.</t>
        </is>
      </c>
      <c r="Q550" s="0" t="n">
        <v>1</v>
      </c>
      <c r="W550" s="0" t="n">
        <v>1</v>
      </c>
      <c r="X550" s="0" t="n">
        <v>1846351908</v>
      </c>
      <c r="Y550" s="0">
        <f>AT550</f>
        <v/>
      </c>
      <c r="AA550" s="0" t="n">
        <v>469.06</v>
      </c>
      <c r="AB550" s="0" t="n">
        <v>0</v>
      </c>
      <c r="AC550" s="0" t="n">
        <v>0</v>
      </c>
      <c r="AD550" s="0" t="n">
        <v>0</v>
      </c>
      <c r="AE550" s="0" t="n">
        <v>39.55</v>
      </c>
      <c r="AF550" s="0" t="n">
        <v>0</v>
      </c>
      <c r="AG550" s="0" t="n">
        <v>0</v>
      </c>
      <c r="AH550" s="0" t="n">
        <v>0</v>
      </c>
      <c r="AI550" s="0" t="n">
        <v>11.86</v>
      </c>
      <c r="AJ550" s="0" t="n">
        <v>1</v>
      </c>
      <c r="AK550" s="0" t="n">
        <v>1</v>
      </c>
      <c r="AL550" s="0" t="n">
        <v>1</v>
      </c>
      <c r="AM550" s="0" t="n">
        <v>2</v>
      </c>
      <c r="AN550" s="0" t="n">
        <v>0</v>
      </c>
      <c r="AO550" s="0" t="n">
        <v>1</v>
      </c>
      <c r="AP550" s="0" t="n">
        <v>1</v>
      </c>
      <c r="AQ550" s="0" t="n">
        <v>0</v>
      </c>
      <c r="AR550" s="0" t="n">
        <v>0</v>
      </c>
      <c r="AS550" s="0" t="inlineStr"/>
      <c r="AT550" s="0" t="n">
        <v>-100</v>
      </c>
      <c r="AU550" s="0" t="inlineStr"/>
      <c r="AV550" s="0" t="n">
        <v>0</v>
      </c>
      <c r="AW550" s="0" t="n">
        <v>2</v>
      </c>
      <c r="AX550" s="0" t="n">
        <v>78850624</v>
      </c>
      <c r="AY550" s="0" t="n">
        <v>1</v>
      </c>
      <c r="AZ550" s="0" t="n">
        <v>6144</v>
      </c>
      <c r="BA550" s="0" t="n">
        <v>534</v>
      </c>
      <c r="BB550" s="0" t="n">
        <v>0</v>
      </c>
      <c r="BC550" s="0" t="n">
        <v>0</v>
      </c>
      <c r="BD550" s="0" t="n">
        <v>0</v>
      </c>
      <c r="BE550" s="0" t="n">
        <v>0</v>
      </c>
      <c r="BF550" s="0" t="n">
        <v>0</v>
      </c>
      <c r="BG550" s="0" t="n">
        <v>0</v>
      </c>
      <c r="BH550" s="0" t="n">
        <v>0</v>
      </c>
      <c r="BI550" s="0" t="n">
        <v>0</v>
      </c>
      <c r="BJ550" s="0" t="n">
        <v>0</v>
      </c>
      <c r="BK550" s="0" t="n">
        <v>0</v>
      </c>
      <c r="BL550" s="0" t="n">
        <v>0</v>
      </c>
      <c r="BM550" s="0" t="n">
        <v>0</v>
      </c>
      <c r="BN550" s="0" t="n">
        <v>0</v>
      </c>
      <c r="BO550" s="0" t="n">
        <v>0</v>
      </c>
      <c r="BP550" s="0" t="n">
        <v>0</v>
      </c>
      <c r="BQ550" s="0" t="n">
        <v>0</v>
      </c>
      <c r="BR550" s="0" t="n">
        <v>0</v>
      </c>
      <c r="BS550" s="0" t="n">
        <v>0</v>
      </c>
      <c r="BT550" s="0" t="n">
        <v>0</v>
      </c>
      <c r="BU550" s="0" t="n">
        <v>0</v>
      </c>
      <c r="BV550" s="0" t="n">
        <v>0</v>
      </c>
      <c r="BW550" s="0" t="n">
        <v>0</v>
      </c>
      <c r="CV550" s="0" t="n">
        <v>0</v>
      </c>
      <c r="CW550" s="0" t="n">
        <v>0</v>
      </c>
      <c r="CX550" s="0">
        <f>ROUND(Y550*Source!I1424,7)</f>
        <v/>
      </c>
      <c r="CY550" s="0">
        <f>AA550</f>
        <v/>
      </c>
      <c r="CZ550" s="0">
        <f>AE550</f>
        <v/>
      </c>
      <c r="DA550" s="0">
        <f>AI550</f>
        <v/>
      </c>
      <c r="DB550" s="0">
        <f>ROUND(ROUND(AT550*CZ550,2),2)</f>
        <v/>
      </c>
      <c r="DC550" s="0">
        <f>ROUND(ROUND(AT550*AG550,2),2)</f>
        <v/>
      </c>
      <c r="DD550" s="0" t="inlineStr"/>
      <c r="DE550" s="0" t="inlineStr"/>
      <c r="DF550" s="0">
        <f>ROUND(ROUND(AE550*AI550,0)*CX550,0)</f>
        <v/>
      </c>
      <c r="DG550" s="0">
        <f>ROUND(ROUND(AF550,0)*CX550,0)</f>
        <v/>
      </c>
      <c r="DH550" s="0">
        <f>ROUND(ROUND(AG550,0)*CX550,0)</f>
        <v/>
      </c>
      <c r="DI550" s="0">
        <f>ROUND(ROUND(AH550,0)*CX550,0)</f>
        <v/>
      </c>
      <c r="DJ550" s="0">
        <f>DF550</f>
        <v/>
      </c>
      <c r="DK550" s="0" t="n">
        <v>0</v>
      </c>
      <c r="DL550" s="0" t="inlineStr"/>
      <c r="DM550" s="0" t="n">
        <v>0</v>
      </c>
      <c r="DN550" s="0" t="inlineStr"/>
      <c r="DO550" s="0" t="n">
        <v>0</v>
      </c>
    </row>
    <row r="551">
      <c r="A551" s="0">
        <f>ROW(Source!A1424)</f>
        <v/>
      </c>
      <c r="B551" s="0" t="n">
        <v>78845955</v>
      </c>
      <c r="C551" s="0" t="n">
        <v>78850600</v>
      </c>
      <c r="D551" s="0" t="n">
        <v>29164350</v>
      </c>
      <c r="E551" s="0" t="n">
        <v>1</v>
      </c>
      <c r="F551" s="0" t="n">
        <v>1</v>
      </c>
      <c r="G551" s="0" t="n">
        <v>1</v>
      </c>
      <c r="H551" s="0" t="n">
        <v>3</v>
      </c>
      <c r="I551" s="0" t="inlineStr">
        <is>
          <t>509-9899</t>
        </is>
      </c>
      <c r="J551" s="0" t="inlineStr">
        <is>
          <t>ТССЦ Московской обл., 509-9899, приказ Минстроя России №675/пр от 28.02.2017 № 258/пр</t>
        </is>
      </c>
      <c r="K551" s="0" t="inlineStr">
        <is>
          <t>Строительный мусор и масса возвратных материалов</t>
        </is>
      </c>
      <c r="L551" s="0" t="n">
        <v>1348</v>
      </c>
      <c r="N551" s="0" t="n">
        <v>1009</v>
      </c>
      <c r="O551" s="0" t="inlineStr">
        <is>
          <t>т</t>
        </is>
      </c>
      <c r="P551" s="0" t="inlineStr">
        <is>
          <t>т</t>
        </is>
      </c>
      <c r="Q551" s="0" t="n">
        <v>1000</v>
      </c>
      <c r="W551" s="0" t="n">
        <v>0</v>
      </c>
      <c r="X551" s="0" t="n">
        <v>1839160745</v>
      </c>
      <c r="Y551" s="0">
        <f>AT551</f>
        <v/>
      </c>
      <c r="AA551" s="0" t="n">
        <v>0</v>
      </c>
      <c r="AB551" s="0" t="n">
        <v>0</v>
      </c>
      <c r="AC551" s="0" t="n">
        <v>0</v>
      </c>
      <c r="AD551" s="0" t="n">
        <v>0</v>
      </c>
      <c r="AE551" s="0" t="n">
        <v>0</v>
      </c>
      <c r="AF551" s="0" t="n">
        <v>0</v>
      </c>
      <c r="AG551" s="0" t="n">
        <v>0</v>
      </c>
      <c r="AH551" s="0" t="n">
        <v>0</v>
      </c>
      <c r="AI551" s="0" t="n">
        <v>1</v>
      </c>
      <c r="AJ551" s="0" t="n">
        <v>1</v>
      </c>
      <c r="AK551" s="0" t="n">
        <v>1</v>
      </c>
      <c r="AL551" s="0" t="n">
        <v>1</v>
      </c>
      <c r="AM551" s="0" t="n">
        <v>0</v>
      </c>
      <c r="AN551" s="0" t="n">
        <v>0</v>
      </c>
      <c r="AO551" s="0" t="n">
        <v>0</v>
      </c>
      <c r="AP551" s="0" t="n">
        <v>1</v>
      </c>
      <c r="AQ551" s="0" t="n">
        <v>0</v>
      </c>
      <c r="AR551" s="0" t="n">
        <v>0</v>
      </c>
      <c r="AS551" s="0" t="inlineStr"/>
      <c r="AT551" s="0" t="n">
        <v>0.11</v>
      </c>
      <c r="AU551" s="0" t="inlineStr"/>
      <c r="AV551" s="0" t="n">
        <v>0</v>
      </c>
      <c r="AW551" s="0" t="n">
        <v>2</v>
      </c>
      <c r="AX551" s="0" t="n">
        <v>78850625</v>
      </c>
      <c r="AY551" s="0" t="n">
        <v>1</v>
      </c>
      <c r="AZ551" s="0" t="n">
        <v>0</v>
      </c>
      <c r="BA551" s="0" t="n">
        <v>535</v>
      </c>
      <c r="BB551" s="0" t="n">
        <v>0</v>
      </c>
      <c r="BC551" s="0" t="n">
        <v>0</v>
      </c>
      <c r="BD551" s="0" t="n">
        <v>0</v>
      </c>
      <c r="BE551" s="0" t="n">
        <v>0</v>
      </c>
      <c r="BF551" s="0" t="n">
        <v>0</v>
      </c>
      <c r="BG551" s="0" t="n">
        <v>0</v>
      </c>
      <c r="BH551" s="0" t="n">
        <v>0</v>
      </c>
      <c r="BI551" s="0" t="n">
        <v>0</v>
      </c>
      <c r="BJ551" s="0" t="n">
        <v>0</v>
      </c>
      <c r="BK551" s="0" t="n">
        <v>0</v>
      </c>
      <c r="BL551" s="0" t="n">
        <v>0</v>
      </c>
      <c r="BM551" s="0" t="n">
        <v>0</v>
      </c>
      <c r="BN551" s="0" t="n">
        <v>0</v>
      </c>
      <c r="BO551" s="0" t="n">
        <v>0</v>
      </c>
      <c r="BP551" s="0" t="n">
        <v>0</v>
      </c>
      <c r="BQ551" s="0" t="n">
        <v>0</v>
      </c>
      <c r="BR551" s="0" t="n">
        <v>0</v>
      </c>
      <c r="BS551" s="0" t="n">
        <v>0</v>
      </c>
      <c r="BT551" s="0" t="n">
        <v>0</v>
      </c>
      <c r="BU551" s="0" t="n">
        <v>0</v>
      </c>
      <c r="BV551" s="0" t="n">
        <v>0</v>
      </c>
      <c r="BW551" s="0" t="n">
        <v>0</v>
      </c>
      <c r="CV551" s="0" t="n">
        <v>0</v>
      </c>
      <c r="CW551" s="0" t="n">
        <v>0</v>
      </c>
      <c r="CX551" s="0">
        <f>ROUND(Y551*Source!I1424,7)</f>
        <v/>
      </c>
      <c r="CY551" s="0">
        <f>AA551</f>
        <v/>
      </c>
      <c r="CZ551" s="0">
        <f>AE551</f>
        <v/>
      </c>
      <c r="DA551" s="0">
        <f>AI551</f>
        <v/>
      </c>
      <c r="DB551" s="0">
        <f>ROUND(ROUND(AT551*CZ551,2),2)</f>
        <v/>
      </c>
      <c r="DC551" s="0">
        <f>ROUND(ROUND(AT551*AG551,2),2)</f>
        <v/>
      </c>
      <c r="DD551" s="0" t="inlineStr"/>
      <c r="DE551" s="0" t="inlineStr"/>
      <c r="DF551" s="0">
        <f>ROUND(ROUND(AE551,0)*CX551,0)</f>
        <v/>
      </c>
      <c r="DG551" s="0">
        <f>ROUND(ROUND(AF551,0)*CX551,0)</f>
        <v/>
      </c>
      <c r="DH551" s="0">
        <f>ROUND(ROUND(AG551,0)*CX551,0)</f>
        <v/>
      </c>
      <c r="DI551" s="0">
        <f>ROUND(ROUND(AH551,0)*CX551,0)</f>
        <v/>
      </c>
      <c r="DJ551" s="0">
        <f>DF551</f>
        <v/>
      </c>
      <c r="DK551" s="0" t="n">
        <v>0</v>
      </c>
      <c r="DL551" s="0" t="inlineStr"/>
      <c r="DM551" s="0" t="n">
        <v>0</v>
      </c>
      <c r="DN551" s="0" t="inlineStr"/>
      <c r="DO551" s="0" t="n">
        <v>0</v>
      </c>
    </row>
    <row r="552">
      <c r="A552" s="0">
        <f>ROW(Source!A1466)</f>
        <v/>
      </c>
      <c r="B552" s="0" t="n">
        <v>78845955</v>
      </c>
      <c r="C552" s="0" t="n">
        <v>78850631</v>
      </c>
      <c r="D552" s="0" t="n">
        <v>18408291</v>
      </c>
      <c r="E552" s="0" t="n">
        <v>1</v>
      </c>
      <c r="F552" s="0" t="n">
        <v>1</v>
      </c>
      <c r="G552" s="0" t="n">
        <v>1</v>
      </c>
      <c r="H552" s="0" t="n">
        <v>1</v>
      </c>
      <c r="I552" s="0" t="inlineStr">
        <is>
          <t>1-1025-90</t>
        </is>
      </c>
      <c r="J552" s="0" t="inlineStr"/>
      <c r="K552" s="0" t="inlineStr">
        <is>
          <t>Рабочий строитель среднего разряда 2,5</t>
        </is>
      </c>
      <c r="L552" s="0" t="n">
        <v>1369</v>
      </c>
      <c r="N552" s="0" t="n">
        <v>1013</v>
      </c>
      <c r="O552" s="0" t="inlineStr">
        <is>
          <t>чел.-ч</t>
        </is>
      </c>
      <c r="P552" s="0" t="inlineStr">
        <is>
          <t>чел.-ч</t>
        </is>
      </c>
      <c r="Q552" s="0" t="n">
        <v>1</v>
      </c>
      <c r="W552" s="0" t="n">
        <v>0</v>
      </c>
      <c r="X552" s="0" t="n">
        <v>1933892413</v>
      </c>
      <c r="Y552" s="0">
        <f>AT552</f>
        <v/>
      </c>
      <c r="AA552" s="0" t="n">
        <v>0</v>
      </c>
      <c r="AB552" s="0" t="n">
        <v>0</v>
      </c>
      <c r="AC552" s="0" t="n">
        <v>0</v>
      </c>
      <c r="AD552" s="0" t="n">
        <v>8.17</v>
      </c>
      <c r="AE552" s="0" t="n">
        <v>0</v>
      </c>
      <c r="AF552" s="0" t="n">
        <v>0</v>
      </c>
      <c r="AG552" s="0" t="n">
        <v>0</v>
      </c>
      <c r="AH552" s="0" t="n">
        <v>8.17</v>
      </c>
      <c r="AI552" s="0" t="n">
        <v>1</v>
      </c>
      <c r="AJ552" s="0" t="n">
        <v>1</v>
      </c>
      <c r="AK552" s="0" t="n">
        <v>1</v>
      </c>
      <c r="AL552" s="0" t="n">
        <v>1</v>
      </c>
      <c r="AM552" s="0" t="n">
        <v>-2</v>
      </c>
      <c r="AN552" s="0" t="n">
        <v>0</v>
      </c>
      <c r="AO552" s="0" t="n">
        <v>1</v>
      </c>
      <c r="AP552" s="0" t="n">
        <v>1</v>
      </c>
      <c r="AQ552" s="0" t="n">
        <v>0</v>
      </c>
      <c r="AR552" s="0" t="n">
        <v>0</v>
      </c>
      <c r="AS552" s="0" t="inlineStr"/>
      <c r="AT552" s="0" t="n">
        <v>32.2</v>
      </c>
      <c r="AU552" s="0" t="inlineStr"/>
      <c r="AV552" s="0" t="n">
        <v>1</v>
      </c>
      <c r="AW552" s="0" t="n">
        <v>2</v>
      </c>
      <c r="AX552" s="0" t="n">
        <v>78850638</v>
      </c>
      <c r="AY552" s="0" t="n">
        <v>1</v>
      </c>
      <c r="AZ552" s="0" t="n">
        <v>0</v>
      </c>
      <c r="BA552" s="0" t="n">
        <v>536</v>
      </c>
      <c r="BB552" s="0" t="n">
        <v>0</v>
      </c>
      <c r="BC552" s="0" t="n">
        <v>0</v>
      </c>
      <c r="BD552" s="0" t="n">
        <v>0</v>
      </c>
      <c r="BE552" s="0" t="n">
        <v>0</v>
      </c>
      <c r="BF552" s="0" t="n">
        <v>0</v>
      </c>
      <c r="BG552" s="0" t="n">
        <v>0</v>
      </c>
      <c r="BH552" s="0" t="n">
        <v>0</v>
      </c>
      <c r="BI552" s="0" t="n">
        <v>0</v>
      </c>
      <c r="BJ552" s="0" t="n">
        <v>0</v>
      </c>
      <c r="BK552" s="0" t="n">
        <v>0</v>
      </c>
      <c r="BL552" s="0" t="n">
        <v>0</v>
      </c>
      <c r="BM552" s="0" t="n">
        <v>0</v>
      </c>
      <c r="BN552" s="0" t="n">
        <v>0</v>
      </c>
      <c r="BO552" s="0" t="n">
        <v>0</v>
      </c>
      <c r="BP552" s="0" t="n">
        <v>0</v>
      </c>
      <c r="BQ552" s="0" t="n">
        <v>0</v>
      </c>
      <c r="BR552" s="0" t="n">
        <v>0</v>
      </c>
      <c r="BS552" s="0" t="n">
        <v>0</v>
      </c>
      <c r="BT552" s="0" t="n">
        <v>0</v>
      </c>
      <c r="BU552" s="0" t="n">
        <v>0</v>
      </c>
      <c r="BV552" s="0" t="n">
        <v>0</v>
      </c>
      <c r="BW552" s="0" t="n">
        <v>0</v>
      </c>
      <c r="CU552" s="0">
        <f>ROUND(AT552*Source!I1466*AH552*AL552,0)</f>
        <v/>
      </c>
      <c r="CV552" s="0">
        <f>ROUND(Y552*Source!I1466,7)</f>
        <v/>
      </c>
      <c r="CW552" s="0" t="n">
        <v>0</v>
      </c>
      <c r="CX552" s="0">
        <f>ROUND(Y552*Source!I1466,7)</f>
        <v/>
      </c>
      <c r="CY552" s="0">
        <f>AD552</f>
        <v/>
      </c>
      <c r="CZ552" s="0">
        <f>AH552</f>
        <v/>
      </c>
      <c r="DA552" s="0">
        <f>AL552</f>
        <v/>
      </c>
      <c r="DB552" s="0">
        <f>ROUND(ROUND(AT552*CZ552,2),2)</f>
        <v/>
      </c>
      <c r="DC552" s="0">
        <f>ROUND(ROUND(AT552*AG552,2),2)</f>
        <v/>
      </c>
      <c r="DD552" s="0" t="inlineStr"/>
      <c r="DE552" s="0" t="inlineStr"/>
      <c r="DF552" s="0">
        <f>ROUND(ROUND(AE552,0)*CX552,0)</f>
        <v/>
      </c>
      <c r="DG552" s="0">
        <f>ROUND(ROUND(AF552,0)*CX552,0)</f>
        <v/>
      </c>
      <c r="DH552" s="0">
        <f>ROUND(ROUND(AG552,0)*CX552,0)</f>
        <v/>
      </c>
      <c r="DI552" s="0">
        <f>ROUND(ROUND(AH552,0)*CX552,0)</f>
        <v/>
      </c>
      <c r="DJ552" s="0">
        <f>DI552</f>
        <v/>
      </c>
      <c r="DK552" s="0" t="n">
        <v>0</v>
      </c>
      <c r="DL552" s="0" t="inlineStr"/>
      <c r="DM552" s="0" t="n">
        <v>0</v>
      </c>
      <c r="DN552" s="0" t="inlineStr"/>
      <c r="DO552" s="0" t="n">
        <v>0</v>
      </c>
    </row>
    <row r="553">
      <c r="A553" s="0">
        <f>ROW(Source!A1466)</f>
        <v/>
      </c>
      <c r="B553" s="0" t="n">
        <v>78845955</v>
      </c>
      <c r="C553" s="0" t="n">
        <v>78850631</v>
      </c>
      <c r="D553" s="0" t="n">
        <v>29174913</v>
      </c>
      <c r="E553" s="0" t="n">
        <v>1</v>
      </c>
      <c r="F553" s="0" t="n">
        <v>1</v>
      </c>
      <c r="G553" s="0" t="n">
        <v>1</v>
      </c>
      <c r="H553" s="0" t="n">
        <v>2</v>
      </c>
      <c r="I553" s="0" t="inlineStr">
        <is>
          <t>400001</t>
        </is>
      </c>
      <c r="J553" s="0" t="inlineStr">
        <is>
          <t>ТСЭМ Московской обл., 400001, приказ Минстроя России №675/пр от 28.02.2017 № 264/пр</t>
        </is>
      </c>
      <c r="K553" s="0" t="inlineStr">
        <is>
          <t>Автомобили бортовые, грузоподъемность до 5 т</t>
        </is>
      </c>
      <c r="L553" s="0" t="n">
        <v>1368</v>
      </c>
      <c r="N553" s="0" t="n">
        <v>1011</v>
      </c>
      <c r="O553" s="0" t="inlineStr">
        <is>
          <t>маш.-ч</t>
        </is>
      </c>
      <c r="P553" s="0" t="inlineStr">
        <is>
          <t>маш.-ч</t>
        </is>
      </c>
      <c r="Q553" s="0" t="n">
        <v>1</v>
      </c>
      <c r="W553" s="0" t="n">
        <v>0</v>
      </c>
      <c r="X553" s="0" t="n">
        <v>1230759911</v>
      </c>
      <c r="Y553" s="0">
        <f>AT553</f>
        <v/>
      </c>
      <c r="AA553" s="0" t="n">
        <v>0</v>
      </c>
      <c r="AB553" s="0" t="n">
        <v>2177.51</v>
      </c>
      <c r="AC553" s="0" t="n">
        <v>606.1</v>
      </c>
      <c r="AD553" s="0" t="n">
        <v>0</v>
      </c>
      <c r="AE553" s="0" t="n">
        <v>0</v>
      </c>
      <c r="AF553" s="0" t="n">
        <v>87.17</v>
      </c>
      <c r="AG553" s="0" t="n">
        <v>11.6</v>
      </c>
      <c r="AH553" s="0" t="n">
        <v>0</v>
      </c>
      <c r="AI553" s="0" t="n">
        <v>1</v>
      </c>
      <c r="AJ553" s="0" t="n">
        <v>24.98</v>
      </c>
      <c r="AK553" s="0" t="n">
        <v>52.25</v>
      </c>
      <c r="AL553" s="0" t="n">
        <v>1</v>
      </c>
      <c r="AM553" s="0" t="n">
        <v>2</v>
      </c>
      <c r="AN553" s="0" t="n">
        <v>0</v>
      </c>
      <c r="AO553" s="0" t="n">
        <v>1</v>
      </c>
      <c r="AP553" s="0" t="n">
        <v>1</v>
      </c>
      <c r="AQ553" s="0" t="n">
        <v>0</v>
      </c>
      <c r="AR553" s="0" t="n">
        <v>0</v>
      </c>
      <c r="AS553" s="0" t="inlineStr"/>
      <c r="AT553" s="0" t="n">
        <v>0.01</v>
      </c>
      <c r="AU553" s="0" t="inlineStr"/>
      <c r="AV553" s="0" t="n">
        <v>0</v>
      </c>
      <c r="AW553" s="0" t="n">
        <v>2</v>
      </c>
      <c r="AX553" s="0" t="n">
        <v>78850639</v>
      </c>
      <c r="AY553" s="0" t="n">
        <v>1</v>
      </c>
      <c r="AZ553" s="0" t="n">
        <v>0</v>
      </c>
      <c r="BA553" s="0" t="n">
        <v>537</v>
      </c>
      <c r="BB553" s="0" t="n">
        <v>0</v>
      </c>
      <c r="BC553" s="0" t="n">
        <v>0</v>
      </c>
      <c r="BD553" s="0" t="n">
        <v>0</v>
      </c>
      <c r="BE553" s="0" t="n">
        <v>0</v>
      </c>
      <c r="BF553" s="0" t="n">
        <v>0</v>
      </c>
      <c r="BG553" s="0" t="n">
        <v>0</v>
      </c>
      <c r="BH553" s="0" t="n">
        <v>0</v>
      </c>
      <c r="BI553" s="0" t="n">
        <v>0</v>
      </c>
      <c r="BJ553" s="0" t="n">
        <v>0</v>
      </c>
      <c r="BK553" s="0" t="n">
        <v>0</v>
      </c>
      <c r="BL553" s="0" t="n">
        <v>0</v>
      </c>
      <c r="BM553" s="0" t="n">
        <v>0</v>
      </c>
      <c r="BN553" s="0" t="n">
        <v>0</v>
      </c>
      <c r="BO553" s="0" t="n">
        <v>0</v>
      </c>
      <c r="BP553" s="0" t="n">
        <v>0</v>
      </c>
      <c r="BQ553" s="0" t="n">
        <v>0</v>
      </c>
      <c r="BR553" s="0" t="n">
        <v>0</v>
      </c>
      <c r="BS553" s="0" t="n">
        <v>0</v>
      </c>
      <c r="BT553" s="0" t="n">
        <v>0</v>
      </c>
      <c r="BU553" s="0" t="n">
        <v>0</v>
      </c>
      <c r="BV553" s="0" t="n">
        <v>0</v>
      </c>
      <c r="BW553" s="0" t="n">
        <v>0</v>
      </c>
      <c r="CV553" s="0" t="n">
        <v>0</v>
      </c>
      <c r="CW553" s="0">
        <f>ROUND(Y553*Source!I1466*DO553,7)</f>
        <v/>
      </c>
      <c r="CX553" s="0">
        <f>ROUND(Y553*Source!I1466,7)</f>
        <v/>
      </c>
      <c r="CY553" s="0">
        <f>AB553</f>
        <v/>
      </c>
      <c r="CZ553" s="0">
        <f>AF553</f>
        <v/>
      </c>
      <c r="DA553" s="0">
        <f>AJ553</f>
        <v/>
      </c>
      <c r="DB553" s="0">
        <f>ROUND(ROUND(AT553*CZ553,2),2)</f>
        <v/>
      </c>
      <c r="DC553" s="0">
        <f>ROUND(ROUND(AT553*AG553,2),2)</f>
        <v/>
      </c>
      <c r="DD553" s="0" t="inlineStr"/>
      <c r="DE553" s="0" t="inlineStr"/>
      <c r="DF553" s="0">
        <f>ROUND(ROUND(AE553,0)*CX553,0)</f>
        <v/>
      </c>
      <c r="DG553" s="0">
        <f>ROUND(ROUND(AF553*AJ553,0)*CX553,0)</f>
        <v/>
      </c>
      <c r="DH553" s="0">
        <f>ROUND(ROUND(AG553*AK553,0)*CX553,0)</f>
        <v/>
      </c>
      <c r="DI553" s="0">
        <f>ROUND(ROUND(AH553,0)*CX553,0)</f>
        <v/>
      </c>
      <c r="DJ553" s="0">
        <f>DG553</f>
        <v/>
      </c>
      <c r="DK553" s="0" t="n">
        <v>0</v>
      </c>
      <c r="DL553" s="0" t="inlineStr"/>
      <c r="DM553" s="0" t="n">
        <v>0</v>
      </c>
      <c r="DN553" s="0" t="inlineStr"/>
      <c r="DO553" s="0" t="n">
        <v>0</v>
      </c>
    </row>
    <row r="554">
      <c r="A554" s="0">
        <f>ROW(Source!A1466)</f>
        <v/>
      </c>
      <c r="B554" s="0" t="n">
        <v>78845955</v>
      </c>
      <c r="C554" s="0" t="n">
        <v>78850631</v>
      </c>
      <c r="D554" s="0" t="n">
        <v>29110139</v>
      </c>
      <c r="E554" s="0" t="n">
        <v>1</v>
      </c>
      <c r="F554" s="0" t="n">
        <v>1</v>
      </c>
      <c r="G554" s="0" t="n">
        <v>1</v>
      </c>
      <c r="H554" s="0" t="n">
        <v>3</v>
      </c>
      <c r="I554" s="0" t="inlineStr">
        <is>
          <t>101-1703</t>
        </is>
      </c>
      <c r="J554" s="0" t="inlineStr">
        <is>
          <t>ТССЦ Московской обл., 101-1703, приказ Минстроя России №675/пр от 28.02.2017 № 254/пр</t>
        </is>
      </c>
      <c r="K554" s="0" t="inlineStr">
        <is>
          <t>Прокладки резиновые (пластина техническая прессованная)</t>
        </is>
      </c>
      <c r="L554" s="0" t="n">
        <v>1346</v>
      </c>
      <c r="N554" s="0" t="n">
        <v>1009</v>
      </c>
      <c r="O554" s="0" t="inlineStr">
        <is>
          <t>кг</t>
        </is>
      </c>
      <c r="P554" s="0" t="inlineStr">
        <is>
          <t>кг</t>
        </is>
      </c>
      <c r="Q554" s="0" t="n">
        <v>1</v>
      </c>
      <c r="W554" s="0" t="n">
        <v>0</v>
      </c>
      <c r="X554" s="0" t="n">
        <v>-1947909329</v>
      </c>
      <c r="Y554" s="0">
        <f>AT554</f>
        <v/>
      </c>
      <c r="AA554" s="0" t="n">
        <v>341.04</v>
      </c>
      <c r="AB554" s="0" t="n">
        <v>0</v>
      </c>
      <c r="AC554" s="0" t="n">
        <v>0</v>
      </c>
      <c r="AD554" s="0" t="n">
        <v>0</v>
      </c>
      <c r="AE554" s="0" t="n">
        <v>23.09</v>
      </c>
      <c r="AF554" s="0" t="n">
        <v>0</v>
      </c>
      <c r="AG554" s="0" t="n">
        <v>0</v>
      </c>
      <c r="AH554" s="0" t="n">
        <v>0</v>
      </c>
      <c r="AI554" s="0" t="n">
        <v>14.77</v>
      </c>
      <c r="AJ554" s="0" t="n">
        <v>1</v>
      </c>
      <c r="AK554" s="0" t="n">
        <v>1</v>
      </c>
      <c r="AL554" s="0" t="n">
        <v>1</v>
      </c>
      <c r="AM554" s="0" t="n">
        <v>2</v>
      </c>
      <c r="AN554" s="0" t="n">
        <v>0</v>
      </c>
      <c r="AO554" s="0" t="n">
        <v>1</v>
      </c>
      <c r="AP554" s="0" t="n">
        <v>1</v>
      </c>
      <c r="AQ554" s="0" t="n">
        <v>0</v>
      </c>
      <c r="AR554" s="0" t="n">
        <v>0</v>
      </c>
      <c r="AS554" s="0" t="inlineStr"/>
      <c r="AT554" s="0" t="n">
        <v>2</v>
      </c>
      <c r="AU554" s="0" t="inlineStr"/>
      <c r="AV554" s="0" t="n">
        <v>0</v>
      </c>
      <c r="AW554" s="0" t="n">
        <v>2</v>
      </c>
      <c r="AX554" s="0" t="n">
        <v>78850640</v>
      </c>
      <c r="AY554" s="0" t="n">
        <v>1</v>
      </c>
      <c r="AZ554" s="0" t="n">
        <v>0</v>
      </c>
      <c r="BA554" s="0" t="n">
        <v>538</v>
      </c>
      <c r="BB554" s="0" t="n">
        <v>0</v>
      </c>
      <c r="BC554" s="0" t="n">
        <v>0</v>
      </c>
      <c r="BD554" s="0" t="n">
        <v>0</v>
      </c>
      <c r="BE554" s="0" t="n">
        <v>0</v>
      </c>
      <c r="BF554" s="0" t="n">
        <v>0</v>
      </c>
      <c r="BG554" s="0" t="n">
        <v>0</v>
      </c>
      <c r="BH554" s="0" t="n">
        <v>0</v>
      </c>
      <c r="BI554" s="0" t="n">
        <v>0</v>
      </c>
      <c r="BJ554" s="0" t="n">
        <v>0</v>
      </c>
      <c r="BK554" s="0" t="n">
        <v>0</v>
      </c>
      <c r="BL554" s="0" t="n">
        <v>0</v>
      </c>
      <c r="BM554" s="0" t="n">
        <v>0</v>
      </c>
      <c r="BN554" s="0" t="n">
        <v>0</v>
      </c>
      <c r="BO554" s="0" t="n">
        <v>0</v>
      </c>
      <c r="BP554" s="0" t="n">
        <v>0</v>
      </c>
      <c r="BQ554" s="0" t="n">
        <v>0</v>
      </c>
      <c r="BR554" s="0" t="n">
        <v>0</v>
      </c>
      <c r="BS554" s="0" t="n">
        <v>0</v>
      </c>
      <c r="BT554" s="0" t="n">
        <v>0</v>
      </c>
      <c r="BU554" s="0" t="n">
        <v>0</v>
      </c>
      <c r="BV554" s="0" t="n">
        <v>0</v>
      </c>
      <c r="BW554" s="0" t="n">
        <v>0</v>
      </c>
      <c r="CV554" s="0" t="n">
        <v>0</v>
      </c>
      <c r="CW554" s="0" t="n">
        <v>0</v>
      </c>
      <c r="CX554" s="0">
        <f>ROUND(Y554*Source!I1466,7)</f>
        <v/>
      </c>
      <c r="CY554" s="0">
        <f>AA554</f>
        <v/>
      </c>
      <c r="CZ554" s="0">
        <f>AE554</f>
        <v/>
      </c>
      <c r="DA554" s="0">
        <f>AI554</f>
        <v/>
      </c>
      <c r="DB554" s="0">
        <f>ROUND(ROUND(AT554*CZ554,2),2)</f>
        <v/>
      </c>
      <c r="DC554" s="0">
        <f>ROUND(ROUND(AT554*AG554,2),2)</f>
        <v/>
      </c>
      <c r="DD554" s="0" t="inlineStr"/>
      <c r="DE554" s="0" t="inlineStr"/>
      <c r="DF554" s="0">
        <f>ROUND(ROUND(AE554*AI554,0)*CX554,0)</f>
        <v/>
      </c>
      <c r="DG554" s="0">
        <f>ROUND(ROUND(AF554,0)*CX554,0)</f>
        <v/>
      </c>
      <c r="DH554" s="0">
        <f>ROUND(ROUND(AG554,0)*CX554,0)</f>
        <v/>
      </c>
      <c r="DI554" s="0">
        <f>ROUND(ROUND(AH554,0)*CX554,0)</f>
        <v/>
      </c>
      <c r="DJ554" s="0">
        <f>DF554</f>
        <v/>
      </c>
      <c r="DK554" s="0" t="n">
        <v>0</v>
      </c>
      <c r="DL554" s="0" t="inlineStr"/>
      <c r="DM554" s="0" t="n">
        <v>0</v>
      </c>
      <c r="DN554" s="0" t="inlineStr"/>
      <c r="DO554" s="0" t="n">
        <v>0</v>
      </c>
    </row>
    <row r="555">
      <c r="A555" s="0">
        <f>ROW(Source!A1466)</f>
        <v/>
      </c>
      <c r="B555" s="0" t="n">
        <v>78845955</v>
      </c>
      <c r="C555" s="0" t="n">
        <v>78850631</v>
      </c>
      <c r="D555" s="0" t="n">
        <v>29114240</v>
      </c>
      <c r="E555" s="0" t="n">
        <v>1</v>
      </c>
      <c r="F555" s="0" t="n">
        <v>1</v>
      </c>
      <c r="G555" s="0" t="n">
        <v>1</v>
      </c>
      <c r="H555" s="0" t="n">
        <v>3</v>
      </c>
      <c r="I555" s="0" t="inlineStr">
        <is>
          <t>101-2576</t>
        </is>
      </c>
      <c r="J555" s="0" t="inlineStr">
        <is>
          <t>ТССЦ Московской обл., 101-2576, приказ Минстроя России №675/пр от 28.02.2017 № 254/пр</t>
        </is>
      </c>
      <c r="K555" s="0" t="inlineStr">
        <is>
          <t>Болты с гайками и шайбами для санитарно-технических работ диаметром 16 мм</t>
        </is>
      </c>
      <c r="L555" s="0" t="n">
        <v>1348</v>
      </c>
      <c r="N555" s="0" t="n">
        <v>1009</v>
      </c>
      <c r="O555" s="0" t="inlineStr">
        <is>
          <t>т</t>
        </is>
      </c>
      <c r="P555" s="0" t="inlineStr">
        <is>
          <t>т</t>
        </is>
      </c>
      <c r="Q555" s="0" t="n">
        <v>1000</v>
      </c>
      <c r="W555" s="0" t="n">
        <v>0</v>
      </c>
      <c r="X555" s="0" t="n">
        <v>-1701539228</v>
      </c>
      <c r="Y555" s="0">
        <f>AT555</f>
        <v/>
      </c>
      <c r="AA555" s="0" t="n">
        <v>145037.4</v>
      </c>
      <c r="AB555" s="0" t="n">
        <v>0</v>
      </c>
      <c r="AC555" s="0" t="n">
        <v>0</v>
      </c>
      <c r="AD555" s="0" t="n">
        <v>0</v>
      </c>
      <c r="AE555" s="0" t="n">
        <v>14830</v>
      </c>
      <c r="AF555" s="0" t="n">
        <v>0</v>
      </c>
      <c r="AG555" s="0" t="n">
        <v>0</v>
      </c>
      <c r="AH555" s="0" t="n">
        <v>0</v>
      </c>
      <c r="AI555" s="0" t="n">
        <v>9.779999999999999</v>
      </c>
      <c r="AJ555" s="0" t="n">
        <v>1</v>
      </c>
      <c r="AK555" s="0" t="n">
        <v>1</v>
      </c>
      <c r="AL555" s="0" t="n">
        <v>1</v>
      </c>
      <c r="AM555" s="0" t="n">
        <v>2</v>
      </c>
      <c r="AN555" s="0" t="n">
        <v>0</v>
      </c>
      <c r="AO555" s="0" t="n">
        <v>1</v>
      </c>
      <c r="AP555" s="0" t="n">
        <v>1</v>
      </c>
      <c r="AQ555" s="0" t="n">
        <v>0</v>
      </c>
      <c r="AR555" s="0" t="n">
        <v>0</v>
      </c>
      <c r="AS555" s="0" t="inlineStr"/>
      <c r="AT555" s="0" t="n">
        <v>0.005</v>
      </c>
      <c r="AU555" s="0" t="inlineStr"/>
      <c r="AV555" s="0" t="n">
        <v>0</v>
      </c>
      <c r="AW555" s="0" t="n">
        <v>2</v>
      </c>
      <c r="AX555" s="0" t="n">
        <v>78850641</v>
      </c>
      <c r="AY555" s="0" t="n">
        <v>1</v>
      </c>
      <c r="AZ555" s="0" t="n">
        <v>0</v>
      </c>
      <c r="BA555" s="0" t="n">
        <v>539</v>
      </c>
      <c r="BB555" s="0" t="n">
        <v>0</v>
      </c>
      <c r="BC555" s="0" t="n">
        <v>0</v>
      </c>
      <c r="BD555" s="0" t="n">
        <v>0</v>
      </c>
      <c r="BE555" s="0" t="n">
        <v>0</v>
      </c>
      <c r="BF555" s="0" t="n">
        <v>0</v>
      </c>
      <c r="BG555" s="0" t="n">
        <v>0</v>
      </c>
      <c r="BH555" s="0" t="n">
        <v>0</v>
      </c>
      <c r="BI555" s="0" t="n">
        <v>0</v>
      </c>
      <c r="BJ555" s="0" t="n">
        <v>0</v>
      </c>
      <c r="BK555" s="0" t="n">
        <v>0</v>
      </c>
      <c r="BL555" s="0" t="n">
        <v>0</v>
      </c>
      <c r="BM555" s="0" t="n">
        <v>0</v>
      </c>
      <c r="BN555" s="0" t="n">
        <v>0</v>
      </c>
      <c r="BO555" s="0" t="n">
        <v>0</v>
      </c>
      <c r="BP555" s="0" t="n">
        <v>0</v>
      </c>
      <c r="BQ555" s="0" t="n">
        <v>0</v>
      </c>
      <c r="BR555" s="0" t="n">
        <v>0</v>
      </c>
      <c r="BS555" s="0" t="n">
        <v>0</v>
      </c>
      <c r="BT555" s="0" t="n">
        <v>0</v>
      </c>
      <c r="BU555" s="0" t="n">
        <v>0</v>
      </c>
      <c r="BV555" s="0" t="n">
        <v>0</v>
      </c>
      <c r="BW555" s="0" t="n">
        <v>0</v>
      </c>
      <c r="CV555" s="0" t="n">
        <v>0</v>
      </c>
      <c r="CW555" s="0" t="n">
        <v>0</v>
      </c>
      <c r="CX555" s="0">
        <f>ROUND(Y555*Source!I1466,7)</f>
        <v/>
      </c>
      <c r="CY555" s="0">
        <f>AA555</f>
        <v/>
      </c>
      <c r="CZ555" s="0">
        <f>AE555</f>
        <v/>
      </c>
      <c r="DA555" s="0">
        <f>AI555</f>
        <v/>
      </c>
      <c r="DB555" s="0">
        <f>ROUND(ROUND(AT555*CZ555,2),2)</f>
        <v/>
      </c>
      <c r="DC555" s="0">
        <f>ROUND(ROUND(AT555*AG555,2),2)</f>
        <v/>
      </c>
      <c r="DD555" s="0" t="inlineStr"/>
      <c r="DE555" s="0" t="inlineStr"/>
      <c r="DF555" s="0">
        <f>ROUND(ROUND(AE555*AI555,0)*CX555,0)</f>
        <v/>
      </c>
      <c r="DG555" s="0">
        <f>ROUND(ROUND(AF555,0)*CX555,0)</f>
        <v/>
      </c>
      <c r="DH555" s="0">
        <f>ROUND(ROUND(AG555,0)*CX555,0)</f>
        <v/>
      </c>
      <c r="DI555" s="0">
        <f>ROUND(ROUND(AH555,0)*CX555,0)</f>
        <v/>
      </c>
      <c r="DJ555" s="0">
        <f>DF555</f>
        <v/>
      </c>
      <c r="DK555" s="0" t="n">
        <v>0</v>
      </c>
      <c r="DL555" s="0" t="inlineStr"/>
      <c r="DM555" s="0" t="n">
        <v>0</v>
      </c>
      <c r="DN555" s="0" t="inlineStr"/>
      <c r="DO555" s="0" t="n">
        <v>0</v>
      </c>
    </row>
    <row r="556">
      <c r="A556" s="0">
        <f>ROW(Source!A1466)</f>
        <v/>
      </c>
      <c r="B556" s="0" t="n">
        <v>78845955</v>
      </c>
      <c r="C556" s="0" t="n">
        <v>78850631</v>
      </c>
      <c r="D556" s="0" t="n">
        <v>29150040</v>
      </c>
      <c r="E556" s="0" t="n">
        <v>1</v>
      </c>
      <c r="F556" s="0" t="n">
        <v>1</v>
      </c>
      <c r="G556" s="0" t="n">
        <v>1</v>
      </c>
      <c r="H556" s="0" t="n">
        <v>3</v>
      </c>
      <c r="I556" s="0" t="inlineStr">
        <is>
          <t>411-0001</t>
        </is>
      </c>
      <c r="J556" s="0" t="inlineStr">
        <is>
          <t>ТССЦ Московской обл., 411-0001, приказ Минстроя России №675/пр от 28.02.2017 № 257/пр</t>
        </is>
      </c>
      <c r="K556" s="0" t="inlineStr">
        <is>
          <t>Вода</t>
        </is>
      </c>
      <c r="L556" s="0" t="n">
        <v>1339</v>
      </c>
      <c r="N556" s="0" t="n">
        <v>1007</v>
      </c>
      <c r="O556" s="0" t="inlineStr">
        <is>
          <t>м3</t>
        </is>
      </c>
      <c r="P556" s="0" t="inlineStr">
        <is>
          <t>м3</t>
        </is>
      </c>
      <c r="Q556" s="0" t="n">
        <v>1</v>
      </c>
      <c r="W556" s="0" t="n">
        <v>0</v>
      </c>
      <c r="X556" s="0" t="n">
        <v>619799737</v>
      </c>
      <c r="Y556" s="0">
        <f>AT556</f>
        <v/>
      </c>
      <c r="AA556" s="0" t="n">
        <v>31.28</v>
      </c>
      <c r="AB556" s="0" t="n">
        <v>0</v>
      </c>
      <c r="AC556" s="0" t="n">
        <v>0</v>
      </c>
      <c r="AD556" s="0" t="n">
        <v>0</v>
      </c>
      <c r="AE556" s="0" t="n">
        <v>2.44</v>
      </c>
      <c r="AF556" s="0" t="n">
        <v>0</v>
      </c>
      <c r="AG556" s="0" t="n">
        <v>0</v>
      </c>
      <c r="AH556" s="0" t="n">
        <v>0</v>
      </c>
      <c r="AI556" s="0" t="n">
        <v>12.82</v>
      </c>
      <c r="AJ556" s="0" t="n">
        <v>1</v>
      </c>
      <c r="AK556" s="0" t="n">
        <v>1</v>
      </c>
      <c r="AL556" s="0" t="n">
        <v>1</v>
      </c>
      <c r="AM556" s="0" t="n">
        <v>2</v>
      </c>
      <c r="AN556" s="0" t="n">
        <v>0</v>
      </c>
      <c r="AO556" s="0" t="n">
        <v>1</v>
      </c>
      <c r="AP556" s="0" t="n">
        <v>1</v>
      </c>
      <c r="AQ556" s="0" t="n">
        <v>0</v>
      </c>
      <c r="AR556" s="0" t="n">
        <v>0</v>
      </c>
      <c r="AS556" s="0" t="inlineStr"/>
      <c r="AT556" s="0" t="n">
        <v>7.8</v>
      </c>
      <c r="AU556" s="0" t="inlineStr"/>
      <c r="AV556" s="0" t="n">
        <v>0</v>
      </c>
      <c r="AW556" s="0" t="n">
        <v>2</v>
      </c>
      <c r="AX556" s="0" t="n">
        <v>78850642</v>
      </c>
      <c r="AY556" s="0" t="n">
        <v>1</v>
      </c>
      <c r="AZ556" s="0" t="n">
        <v>0</v>
      </c>
      <c r="BA556" s="0" t="n">
        <v>540</v>
      </c>
      <c r="BB556" s="0" t="n">
        <v>0</v>
      </c>
      <c r="BC556" s="0" t="n">
        <v>0</v>
      </c>
      <c r="BD556" s="0" t="n">
        <v>0</v>
      </c>
      <c r="BE556" s="0" t="n">
        <v>0</v>
      </c>
      <c r="BF556" s="0" t="n">
        <v>0</v>
      </c>
      <c r="BG556" s="0" t="n">
        <v>0</v>
      </c>
      <c r="BH556" s="0" t="n">
        <v>0</v>
      </c>
      <c r="BI556" s="0" t="n">
        <v>0</v>
      </c>
      <c r="BJ556" s="0" t="n">
        <v>0</v>
      </c>
      <c r="BK556" s="0" t="n">
        <v>0</v>
      </c>
      <c r="BL556" s="0" t="n">
        <v>0</v>
      </c>
      <c r="BM556" s="0" t="n">
        <v>0</v>
      </c>
      <c r="BN556" s="0" t="n">
        <v>0</v>
      </c>
      <c r="BO556" s="0" t="n">
        <v>0</v>
      </c>
      <c r="BP556" s="0" t="n">
        <v>0</v>
      </c>
      <c r="BQ556" s="0" t="n">
        <v>0</v>
      </c>
      <c r="BR556" s="0" t="n">
        <v>0</v>
      </c>
      <c r="BS556" s="0" t="n">
        <v>0</v>
      </c>
      <c r="BT556" s="0" t="n">
        <v>0</v>
      </c>
      <c r="BU556" s="0" t="n">
        <v>0</v>
      </c>
      <c r="BV556" s="0" t="n">
        <v>0</v>
      </c>
      <c r="BW556" s="0" t="n">
        <v>0</v>
      </c>
      <c r="CV556" s="0" t="n">
        <v>0</v>
      </c>
      <c r="CW556" s="0" t="n">
        <v>0</v>
      </c>
      <c r="CX556" s="0">
        <f>ROUND(Y556*Source!I1466,7)</f>
        <v/>
      </c>
      <c r="CY556" s="0">
        <f>AA556</f>
        <v/>
      </c>
      <c r="CZ556" s="0">
        <f>AE556</f>
        <v/>
      </c>
      <c r="DA556" s="0">
        <f>AI556</f>
        <v/>
      </c>
      <c r="DB556" s="0">
        <f>ROUND(ROUND(AT556*CZ556,2),2)</f>
        <v/>
      </c>
      <c r="DC556" s="0">
        <f>ROUND(ROUND(AT556*AG556,2),2)</f>
        <v/>
      </c>
      <c r="DD556" s="0" t="inlineStr"/>
      <c r="DE556" s="0" t="inlineStr"/>
      <c r="DF556" s="0">
        <f>ROUND(ROUND(AE556*AI556,0)*CX556,0)</f>
        <v/>
      </c>
      <c r="DG556" s="0">
        <f>ROUND(ROUND(AF556,0)*CX556,0)</f>
        <v/>
      </c>
      <c r="DH556" s="0">
        <f>ROUND(ROUND(AG556,0)*CX556,0)</f>
        <v/>
      </c>
      <c r="DI556" s="0">
        <f>ROUND(ROUND(AH556,0)*CX556,0)</f>
        <v/>
      </c>
      <c r="DJ556" s="0">
        <f>DF556</f>
        <v/>
      </c>
      <c r="DK556" s="0" t="n">
        <v>0</v>
      </c>
      <c r="DL556" s="0" t="inlineStr"/>
      <c r="DM556" s="0" t="n">
        <v>0</v>
      </c>
      <c r="DN556" s="0" t="inlineStr"/>
      <c r="DO556" s="0" t="n">
        <v>0</v>
      </c>
    </row>
    <row r="557">
      <c r="A557" s="0">
        <f>ROW(Source!A1466)</f>
        <v/>
      </c>
      <c r="B557" s="0" t="n">
        <v>78845955</v>
      </c>
      <c r="C557" s="0" t="n">
        <v>78850631</v>
      </c>
      <c r="D557" s="0" t="n">
        <v>0</v>
      </c>
      <c r="E557" s="0" t="n">
        <v>1</v>
      </c>
      <c r="F557" s="0" t="n">
        <v>1</v>
      </c>
      <c r="G557" s="0" t="n">
        <v>1</v>
      </c>
      <c r="H557" s="0" t="n">
        <v>3</v>
      </c>
      <c r="I557" s="0" t="inlineStr">
        <is>
          <t>Цена поставщика</t>
        </is>
      </c>
      <c r="J557" s="0" t="inlineStr"/>
      <c r="K557" s="0" t="inlineStr">
        <is>
          <t>Прочистка КРОТ</t>
        </is>
      </c>
      <c r="L557" s="0" t="n">
        <v>1296</v>
      </c>
      <c r="N557" s="0" t="n">
        <v>1002</v>
      </c>
      <c r="O557" s="0" t="inlineStr">
        <is>
          <t>л</t>
        </is>
      </c>
      <c r="P557" s="0" t="inlineStr">
        <is>
          <t>л</t>
        </is>
      </c>
      <c r="Q557" s="0" t="n">
        <v>1</v>
      </c>
      <c r="W557" s="0" t="n">
        <v>0</v>
      </c>
      <c r="X557" s="0" t="n">
        <v>-1978592410</v>
      </c>
      <c r="Y557" s="0">
        <f>AT557</f>
        <v/>
      </c>
      <c r="AA557" s="0" t="n">
        <v>384.43</v>
      </c>
      <c r="AB557" s="0" t="n">
        <v>0</v>
      </c>
      <c r="AC557" s="0" t="n">
        <v>0</v>
      </c>
      <c r="AD557" s="0" t="n">
        <v>0</v>
      </c>
      <c r="AE557" s="0" t="n">
        <v>384.43</v>
      </c>
      <c r="AF557" s="0" t="n">
        <v>0</v>
      </c>
      <c r="AG557" s="0" t="n">
        <v>0</v>
      </c>
      <c r="AH557" s="0" t="n">
        <v>0</v>
      </c>
      <c r="AI557" s="0" t="n">
        <v>1</v>
      </c>
      <c r="AJ557" s="0" t="n">
        <v>1</v>
      </c>
      <c r="AK557" s="0" t="n">
        <v>1</v>
      </c>
      <c r="AL557" s="0" t="n">
        <v>1</v>
      </c>
      <c r="AM557" s="0" t="n">
        <v>0</v>
      </c>
      <c r="AN557" s="0" t="n">
        <v>0</v>
      </c>
      <c r="AO557" s="0" t="n">
        <v>0</v>
      </c>
      <c r="AP557" s="0" t="n">
        <v>1</v>
      </c>
      <c r="AQ557" s="0" t="n">
        <v>0</v>
      </c>
      <c r="AR557" s="0" t="n">
        <v>0</v>
      </c>
      <c r="AS557" s="0" t="inlineStr"/>
      <c r="AT557" s="0" t="n">
        <v>8.3333333</v>
      </c>
      <c r="AU557" s="0" t="inlineStr"/>
      <c r="AV557" s="0" t="n">
        <v>0</v>
      </c>
      <c r="AW557" s="0" t="n">
        <v>1</v>
      </c>
      <c r="AX557" s="0" t="n">
        <v>-1</v>
      </c>
      <c r="AY557" s="0" t="n">
        <v>0</v>
      </c>
      <c r="AZ557" s="0" t="n">
        <v>0</v>
      </c>
      <c r="BA557" s="0" t="inlineStr"/>
      <c r="BB557" s="0" t="n">
        <v>0</v>
      </c>
      <c r="BC557" s="0" t="n">
        <v>0</v>
      </c>
      <c r="BD557" s="0" t="n">
        <v>0</v>
      </c>
      <c r="BE557" s="0" t="n">
        <v>0</v>
      </c>
      <c r="BF557" s="0" t="n">
        <v>0</v>
      </c>
      <c r="BG557" s="0" t="n">
        <v>0</v>
      </c>
      <c r="BH557" s="0" t="n">
        <v>0</v>
      </c>
      <c r="BI557" s="0" t="n">
        <v>0</v>
      </c>
      <c r="BJ557" s="0" t="n">
        <v>0</v>
      </c>
      <c r="BK557" s="0" t="n">
        <v>0</v>
      </c>
      <c r="BL557" s="0" t="n">
        <v>0</v>
      </c>
      <c r="BM557" s="0" t="n">
        <v>0</v>
      </c>
      <c r="BN557" s="0" t="n">
        <v>0</v>
      </c>
      <c r="BO557" s="0" t="n">
        <v>0</v>
      </c>
      <c r="BP557" s="0" t="n">
        <v>0</v>
      </c>
      <c r="BQ557" s="0" t="n">
        <v>0</v>
      </c>
      <c r="BR557" s="0" t="n">
        <v>0</v>
      </c>
      <c r="BS557" s="0" t="n">
        <v>0</v>
      </c>
      <c r="BT557" s="0" t="n">
        <v>0</v>
      </c>
      <c r="BU557" s="0" t="n">
        <v>0</v>
      </c>
      <c r="BV557" s="0" t="n">
        <v>0</v>
      </c>
      <c r="BW557" s="0" t="n">
        <v>0</v>
      </c>
      <c r="CV557" s="0" t="n">
        <v>0</v>
      </c>
      <c r="CW557" s="0" t="n">
        <v>0</v>
      </c>
      <c r="CX557" s="0">
        <f>ROUND(Y557*Source!I1466,7)</f>
        <v/>
      </c>
      <c r="CY557" s="0">
        <f>AA557</f>
        <v/>
      </c>
      <c r="CZ557" s="0">
        <f>AE557</f>
        <v/>
      </c>
      <c r="DA557" s="0">
        <f>AI557</f>
        <v/>
      </c>
      <c r="DB557" s="0">
        <f>ROUND(ROUND(AT557*CZ557,2),2)</f>
        <v/>
      </c>
      <c r="DC557" s="0">
        <f>ROUND(ROUND(AT557*AG557,2),2)</f>
        <v/>
      </c>
      <c r="DD557" s="0" t="inlineStr"/>
      <c r="DE557" s="0" t="inlineStr"/>
      <c r="DF557" s="0">
        <f>ROUND(ROUND(AE557,0)*CX557,0)</f>
        <v/>
      </c>
      <c r="DG557" s="0">
        <f>ROUND(ROUND(AF557,0)*CX557,0)</f>
        <v/>
      </c>
      <c r="DH557" s="0">
        <f>ROUND(ROUND(AG557,0)*CX557,0)</f>
        <v/>
      </c>
      <c r="DI557" s="0">
        <f>ROUND(ROUND(AH557,0)*CX557,0)</f>
        <v/>
      </c>
      <c r="DJ557" s="0">
        <f>DF557</f>
        <v/>
      </c>
      <c r="DK557" s="0" t="n">
        <v>0</v>
      </c>
      <c r="DL557" s="0" t="inlineStr"/>
      <c r="DM557" s="0" t="n">
        <v>0</v>
      </c>
      <c r="DN557" s="0" t="inlineStr"/>
      <c r="DO557" s="0" t="n">
        <v>0</v>
      </c>
    </row>
    <row r="558">
      <c r="A558" s="0">
        <f>ROW(Source!A1506)</f>
        <v/>
      </c>
      <c r="B558" s="0" t="n">
        <v>78845955</v>
      </c>
      <c r="C558" s="0" t="n">
        <v>78850644</v>
      </c>
      <c r="D558" s="0" t="n">
        <v>18408291</v>
      </c>
      <c r="E558" s="0" t="n">
        <v>1</v>
      </c>
      <c r="F558" s="0" t="n">
        <v>1</v>
      </c>
      <c r="G558" s="0" t="n">
        <v>1</v>
      </c>
      <c r="H558" s="0" t="n">
        <v>1</v>
      </c>
      <c r="I558" s="0" t="inlineStr">
        <is>
          <t>1-1025-90</t>
        </is>
      </c>
      <c r="J558" s="0" t="inlineStr"/>
      <c r="K558" s="0" t="inlineStr">
        <is>
          <t>Рабочий строитель среднего разряда 2,5</t>
        </is>
      </c>
      <c r="L558" s="0" t="n">
        <v>1369</v>
      </c>
      <c r="N558" s="0" t="n">
        <v>1013</v>
      </c>
      <c r="O558" s="0" t="inlineStr">
        <is>
          <t>чел.-ч</t>
        </is>
      </c>
      <c r="P558" s="0" t="inlineStr">
        <is>
          <t>чел.-ч</t>
        </is>
      </c>
      <c r="Q558" s="0" t="n">
        <v>1</v>
      </c>
      <c r="W558" s="0" t="n">
        <v>0</v>
      </c>
      <c r="X558" s="0" t="n">
        <v>1933892413</v>
      </c>
      <c r="Y558" s="0">
        <f>AT558</f>
        <v/>
      </c>
      <c r="AA558" s="0" t="n">
        <v>0</v>
      </c>
      <c r="AB558" s="0" t="n">
        <v>0</v>
      </c>
      <c r="AC558" s="0" t="n">
        <v>0</v>
      </c>
      <c r="AD558" s="0" t="n">
        <v>8.17</v>
      </c>
      <c r="AE558" s="0" t="n">
        <v>0</v>
      </c>
      <c r="AF558" s="0" t="n">
        <v>0</v>
      </c>
      <c r="AG558" s="0" t="n">
        <v>0</v>
      </c>
      <c r="AH558" s="0" t="n">
        <v>8.17</v>
      </c>
      <c r="AI558" s="0" t="n">
        <v>1</v>
      </c>
      <c r="AJ558" s="0" t="n">
        <v>1</v>
      </c>
      <c r="AK558" s="0" t="n">
        <v>1</v>
      </c>
      <c r="AL558" s="0" t="n">
        <v>1</v>
      </c>
      <c r="AM558" s="0" t="n">
        <v>-2</v>
      </c>
      <c r="AN558" s="0" t="n">
        <v>0</v>
      </c>
      <c r="AO558" s="0" t="n">
        <v>1</v>
      </c>
      <c r="AP558" s="0" t="n">
        <v>1</v>
      </c>
      <c r="AQ558" s="0" t="n">
        <v>0</v>
      </c>
      <c r="AR558" s="0" t="n">
        <v>0</v>
      </c>
      <c r="AS558" s="0" t="inlineStr"/>
      <c r="AT558" s="0" t="n">
        <v>32.2</v>
      </c>
      <c r="AU558" s="0" t="inlineStr"/>
      <c r="AV558" s="0" t="n">
        <v>1</v>
      </c>
      <c r="AW558" s="0" t="n">
        <v>2</v>
      </c>
      <c r="AX558" s="0" t="n">
        <v>78850651</v>
      </c>
      <c r="AY558" s="0" t="n">
        <v>1</v>
      </c>
      <c r="AZ558" s="0" t="n">
        <v>0</v>
      </c>
      <c r="BA558" s="0" t="n">
        <v>541</v>
      </c>
      <c r="BB558" s="0" t="n">
        <v>0</v>
      </c>
      <c r="BC558" s="0" t="n">
        <v>0</v>
      </c>
      <c r="BD558" s="0" t="n">
        <v>0</v>
      </c>
      <c r="BE558" s="0" t="n">
        <v>0</v>
      </c>
      <c r="BF558" s="0" t="n">
        <v>0</v>
      </c>
      <c r="BG558" s="0" t="n">
        <v>0</v>
      </c>
      <c r="BH558" s="0" t="n">
        <v>0</v>
      </c>
      <c r="BI558" s="0" t="n">
        <v>0</v>
      </c>
      <c r="BJ558" s="0" t="n">
        <v>0</v>
      </c>
      <c r="BK558" s="0" t="n">
        <v>0</v>
      </c>
      <c r="BL558" s="0" t="n">
        <v>0</v>
      </c>
      <c r="BM558" s="0" t="n">
        <v>0</v>
      </c>
      <c r="BN558" s="0" t="n">
        <v>0</v>
      </c>
      <c r="BO558" s="0" t="n">
        <v>0</v>
      </c>
      <c r="BP558" s="0" t="n">
        <v>0</v>
      </c>
      <c r="BQ558" s="0" t="n">
        <v>0</v>
      </c>
      <c r="BR558" s="0" t="n">
        <v>0</v>
      </c>
      <c r="BS558" s="0" t="n">
        <v>0</v>
      </c>
      <c r="BT558" s="0" t="n">
        <v>0</v>
      </c>
      <c r="BU558" s="0" t="n">
        <v>0</v>
      </c>
      <c r="BV558" s="0" t="n">
        <v>0</v>
      </c>
      <c r="BW558" s="0" t="n">
        <v>0</v>
      </c>
      <c r="CU558" s="0">
        <f>ROUND(AT558*Source!I1506*AH558*AL558,0)</f>
        <v/>
      </c>
      <c r="CV558" s="0">
        <f>ROUND(Y558*Source!I1506,7)</f>
        <v/>
      </c>
      <c r="CW558" s="0" t="n">
        <v>0</v>
      </c>
      <c r="CX558" s="0">
        <f>ROUND(Y558*Source!I1506,7)</f>
        <v/>
      </c>
      <c r="CY558" s="0">
        <f>AD558</f>
        <v/>
      </c>
      <c r="CZ558" s="0">
        <f>AH558</f>
        <v/>
      </c>
      <c r="DA558" s="0">
        <f>AL558</f>
        <v/>
      </c>
      <c r="DB558" s="0">
        <f>ROUND(ROUND(AT558*CZ558,2),2)</f>
        <v/>
      </c>
      <c r="DC558" s="0">
        <f>ROUND(ROUND(AT558*AG558,2),2)</f>
        <v/>
      </c>
      <c r="DD558" s="0" t="inlineStr"/>
      <c r="DE558" s="0" t="inlineStr"/>
      <c r="DF558" s="0">
        <f>ROUND(ROUND(AE558,0)*CX558,0)</f>
        <v/>
      </c>
      <c r="DG558" s="0">
        <f>ROUND(ROUND(AF558,0)*CX558,0)</f>
        <v/>
      </c>
      <c r="DH558" s="0">
        <f>ROUND(ROUND(AG558,0)*CX558,0)</f>
        <v/>
      </c>
      <c r="DI558" s="0">
        <f>ROUND(ROUND(AH558,0)*CX558,0)</f>
        <v/>
      </c>
      <c r="DJ558" s="0">
        <f>DI558</f>
        <v/>
      </c>
      <c r="DK558" s="0" t="n">
        <v>0</v>
      </c>
      <c r="DL558" s="0" t="inlineStr"/>
      <c r="DM558" s="0" t="n">
        <v>0</v>
      </c>
      <c r="DN558" s="0" t="inlineStr"/>
      <c r="DO558" s="0" t="n">
        <v>0</v>
      </c>
    </row>
    <row r="559">
      <c r="A559" s="0">
        <f>ROW(Source!A1506)</f>
        <v/>
      </c>
      <c r="B559" s="0" t="n">
        <v>78845955</v>
      </c>
      <c r="C559" s="0" t="n">
        <v>78850644</v>
      </c>
      <c r="D559" s="0" t="n">
        <v>29174913</v>
      </c>
      <c r="E559" s="0" t="n">
        <v>1</v>
      </c>
      <c r="F559" s="0" t="n">
        <v>1</v>
      </c>
      <c r="G559" s="0" t="n">
        <v>1</v>
      </c>
      <c r="H559" s="0" t="n">
        <v>2</v>
      </c>
      <c r="I559" s="0" t="inlineStr">
        <is>
          <t>400001</t>
        </is>
      </c>
      <c r="J559" s="0" t="inlineStr">
        <is>
          <t>ТСЭМ Московской обл., 400001, приказ Минстроя России №675/пр от 28.02.2017 № 264/пр</t>
        </is>
      </c>
      <c r="K559" s="0" t="inlineStr">
        <is>
          <t>Автомобили бортовые, грузоподъемность до 5 т</t>
        </is>
      </c>
      <c r="L559" s="0" t="n">
        <v>1368</v>
      </c>
      <c r="N559" s="0" t="n">
        <v>1011</v>
      </c>
      <c r="O559" s="0" t="inlineStr">
        <is>
          <t>маш.-ч</t>
        </is>
      </c>
      <c r="P559" s="0" t="inlineStr">
        <is>
          <t>маш.-ч</t>
        </is>
      </c>
      <c r="Q559" s="0" t="n">
        <v>1</v>
      </c>
      <c r="W559" s="0" t="n">
        <v>0</v>
      </c>
      <c r="X559" s="0" t="n">
        <v>1230759911</v>
      </c>
      <c r="Y559" s="0">
        <f>AT559</f>
        <v/>
      </c>
      <c r="AA559" s="0" t="n">
        <v>0</v>
      </c>
      <c r="AB559" s="0" t="n">
        <v>2177.51</v>
      </c>
      <c r="AC559" s="0" t="n">
        <v>606.1</v>
      </c>
      <c r="AD559" s="0" t="n">
        <v>0</v>
      </c>
      <c r="AE559" s="0" t="n">
        <v>0</v>
      </c>
      <c r="AF559" s="0" t="n">
        <v>87.17</v>
      </c>
      <c r="AG559" s="0" t="n">
        <v>11.6</v>
      </c>
      <c r="AH559" s="0" t="n">
        <v>0</v>
      </c>
      <c r="AI559" s="0" t="n">
        <v>1</v>
      </c>
      <c r="AJ559" s="0" t="n">
        <v>24.98</v>
      </c>
      <c r="AK559" s="0" t="n">
        <v>52.25</v>
      </c>
      <c r="AL559" s="0" t="n">
        <v>1</v>
      </c>
      <c r="AM559" s="0" t="n">
        <v>2</v>
      </c>
      <c r="AN559" s="0" t="n">
        <v>0</v>
      </c>
      <c r="AO559" s="0" t="n">
        <v>1</v>
      </c>
      <c r="AP559" s="0" t="n">
        <v>1</v>
      </c>
      <c r="AQ559" s="0" t="n">
        <v>0</v>
      </c>
      <c r="AR559" s="0" t="n">
        <v>0</v>
      </c>
      <c r="AS559" s="0" t="inlineStr"/>
      <c r="AT559" s="0" t="n">
        <v>0.01</v>
      </c>
      <c r="AU559" s="0" t="inlineStr"/>
      <c r="AV559" s="0" t="n">
        <v>0</v>
      </c>
      <c r="AW559" s="0" t="n">
        <v>2</v>
      </c>
      <c r="AX559" s="0" t="n">
        <v>78850652</v>
      </c>
      <c r="AY559" s="0" t="n">
        <v>1</v>
      </c>
      <c r="AZ559" s="0" t="n">
        <v>0</v>
      </c>
      <c r="BA559" s="0" t="n">
        <v>542</v>
      </c>
      <c r="BB559" s="0" t="n">
        <v>0</v>
      </c>
      <c r="BC559" s="0" t="n">
        <v>0</v>
      </c>
      <c r="BD559" s="0" t="n">
        <v>0</v>
      </c>
      <c r="BE559" s="0" t="n">
        <v>0</v>
      </c>
      <c r="BF559" s="0" t="n">
        <v>0</v>
      </c>
      <c r="BG559" s="0" t="n">
        <v>0</v>
      </c>
      <c r="BH559" s="0" t="n">
        <v>0</v>
      </c>
      <c r="BI559" s="0" t="n">
        <v>0</v>
      </c>
      <c r="BJ559" s="0" t="n">
        <v>0</v>
      </c>
      <c r="BK559" s="0" t="n">
        <v>0</v>
      </c>
      <c r="BL559" s="0" t="n">
        <v>0</v>
      </c>
      <c r="BM559" s="0" t="n">
        <v>0</v>
      </c>
      <c r="BN559" s="0" t="n">
        <v>0</v>
      </c>
      <c r="BO559" s="0" t="n">
        <v>0</v>
      </c>
      <c r="BP559" s="0" t="n">
        <v>0</v>
      </c>
      <c r="BQ559" s="0" t="n">
        <v>0</v>
      </c>
      <c r="BR559" s="0" t="n">
        <v>0</v>
      </c>
      <c r="BS559" s="0" t="n">
        <v>0</v>
      </c>
      <c r="BT559" s="0" t="n">
        <v>0</v>
      </c>
      <c r="BU559" s="0" t="n">
        <v>0</v>
      </c>
      <c r="BV559" s="0" t="n">
        <v>0</v>
      </c>
      <c r="BW559" s="0" t="n">
        <v>0</v>
      </c>
      <c r="CV559" s="0" t="n">
        <v>0</v>
      </c>
      <c r="CW559" s="0">
        <f>ROUND(Y559*Source!I1506*DO559,7)</f>
        <v/>
      </c>
      <c r="CX559" s="0">
        <f>ROUND(Y559*Source!I1506,7)</f>
        <v/>
      </c>
      <c r="CY559" s="0">
        <f>AB559</f>
        <v/>
      </c>
      <c r="CZ559" s="0">
        <f>AF559</f>
        <v/>
      </c>
      <c r="DA559" s="0">
        <f>AJ559</f>
        <v/>
      </c>
      <c r="DB559" s="0">
        <f>ROUND(ROUND(AT559*CZ559,2),2)</f>
        <v/>
      </c>
      <c r="DC559" s="0">
        <f>ROUND(ROUND(AT559*AG559,2),2)</f>
        <v/>
      </c>
      <c r="DD559" s="0" t="inlineStr"/>
      <c r="DE559" s="0" t="inlineStr"/>
      <c r="DF559" s="0">
        <f>ROUND(ROUND(AE559,0)*CX559,0)</f>
        <v/>
      </c>
      <c r="DG559" s="0">
        <f>ROUND(ROUND(AF559*AJ559,0)*CX559,0)</f>
        <v/>
      </c>
      <c r="DH559" s="0">
        <f>ROUND(ROUND(AG559*AK559,0)*CX559,0)</f>
        <v/>
      </c>
      <c r="DI559" s="0">
        <f>ROUND(ROUND(AH559,0)*CX559,0)</f>
        <v/>
      </c>
      <c r="DJ559" s="0">
        <f>DG559</f>
        <v/>
      </c>
      <c r="DK559" s="0" t="n">
        <v>0</v>
      </c>
      <c r="DL559" s="0" t="inlineStr"/>
      <c r="DM559" s="0" t="n">
        <v>0</v>
      </c>
      <c r="DN559" s="0" t="inlineStr"/>
      <c r="DO559" s="0" t="n">
        <v>0</v>
      </c>
    </row>
    <row r="560">
      <c r="A560" s="0">
        <f>ROW(Source!A1506)</f>
        <v/>
      </c>
      <c r="B560" s="0" t="n">
        <v>78845955</v>
      </c>
      <c r="C560" s="0" t="n">
        <v>78850644</v>
      </c>
      <c r="D560" s="0" t="n">
        <v>29110139</v>
      </c>
      <c r="E560" s="0" t="n">
        <v>1</v>
      </c>
      <c r="F560" s="0" t="n">
        <v>1</v>
      </c>
      <c r="G560" s="0" t="n">
        <v>1</v>
      </c>
      <c r="H560" s="0" t="n">
        <v>3</v>
      </c>
      <c r="I560" s="0" t="inlineStr">
        <is>
          <t>101-1703</t>
        </is>
      </c>
      <c r="J560" s="0" t="inlineStr">
        <is>
          <t>ТССЦ Московской обл., 101-1703, приказ Минстроя России №675/пр от 28.02.2017 № 254/пр</t>
        </is>
      </c>
      <c r="K560" s="0" t="inlineStr">
        <is>
          <t>Прокладки резиновые (пластина техническая прессованная)</t>
        </is>
      </c>
      <c r="L560" s="0" t="n">
        <v>1346</v>
      </c>
      <c r="N560" s="0" t="n">
        <v>1009</v>
      </c>
      <c r="O560" s="0" t="inlineStr">
        <is>
          <t>кг</t>
        </is>
      </c>
      <c r="P560" s="0" t="inlineStr">
        <is>
          <t>кг</t>
        </is>
      </c>
      <c r="Q560" s="0" t="n">
        <v>1</v>
      </c>
      <c r="W560" s="0" t="n">
        <v>0</v>
      </c>
      <c r="X560" s="0" t="n">
        <v>-1947909329</v>
      </c>
      <c r="Y560" s="0">
        <f>AT560</f>
        <v/>
      </c>
      <c r="AA560" s="0" t="n">
        <v>341.04</v>
      </c>
      <c r="AB560" s="0" t="n">
        <v>0</v>
      </c>
      <c r="AC560" s="0" t="n">
        <v>0</v>
      </c>
      <c r="AD560" s="0" t="n">
        <v>0</v>
      </c>
      <c r="AE560" s="0" t="n">
        <v>23.09</v>
      </c>
      <c r="AF560" s="0" t="n">
        <v>0</v>
      </c>
      <c r="AG560" s="0" t="n">
        <v>0</v>
      </c>
      <c r="AH560" s="0" t="n">
        <v>0</v>
      </c>
      <c r="AI560" s="0" t="n">
        <v>14.77</v>
      </c>
      <c r="AJ560" s="0" t="n">
        <v>1</v>
      </c>
      <c r="AK560" s="0" t="n">
        <v>1</v>
      </c>
      <c r="AL560" s="0" t="n">
        <v>1</v>
      </c>
      <c r="AM560" s="0" t="n">
        <v>2</v>
      </c>
      <c r="AN560" s="0" t="n">
        <v>0</v>
      </c>
      <c r="AO560" s="0" t="n">
        <v>1</v>
      </c>
      <c r="AP560" s="0" t="n">
        <v>1</v>
      </c>
      <c r="AQ560" s="0" t="n">
        <v>0</v>
      </c>
      <c r="AR560" s="0" t="n">
        <v>0</v>
      </c>
      <c r="AS560" s="0" t="inlineStr"/>
      <c r="AT560" s="0" t="n">
        <v>2</v>
      </c>
      <c r="AU560" s="0" t="inlineStr"/>
      <c r="AV560" s="0" t="n">
        <v>0</v>
      </c>
      <c r="AW560" s="0" t="n">
        <v>2</v>
      </c>
      <c r="AX560" s="0" t="n">
        <v>78850653</v>
      </c>
      <c r="AY560" s="0" t="n">
        <v>1</v>
      </c>
      <c r="AZ560" s="0" t="n">
        <v>0</v>
      </c>
      <c r="BA560" s="0" t="n">
        <v>543</v>
      </c>
      <c r="BB560" s="0" t="n">
        <v>0</v>
      </c>
      <c r="BC560" s="0" t="n">
        <v>0</v>
      </c>
      <c r="BD560" s="0" t="n">
        <v>0</v>
      </c>
      <c r="BE560" s="0" t="n">
        <v>0</v>
      </c>
      <c r="BF560" s="0" t="n">
        <v>0</v>
      </c>
      <c r="BG560" s="0" t="n">
        <v>0</v>
      </c>
      <c r="BH560" s="0" t="n">
        <v>0</v>
      </c>
      <c r="BI560" s="0" t="n">
        <v>0</v>
      </c>
      <c r="BJ560" s="0" t="n">
        <v>0</v>
      </c>
      <c r="BK560" s="0" t="n">
        <v>0</v>
      </c>
      <c r="BL560" s="0" t="n">
        <v>0</v>
      </c>
      <c r="BM560" s="0" t="n">
        <v>0</v>
      </c>
      <c r="BN560" s="0" t="n">
        <v>0</v>
      </c>
      <c r="BO560" s="0" t="n">
        <v>0</v>
      </c>
      <c r="BP560" s="0" t="n">
        <v>0</v>
      </c>
      <c r="BQ560" s="0" t="n">
        <v>0</v>
      </c>
      <c r="BR560" s="0" t="n">
        <v>0</v>
      </c>
      <c r="BS560" s="0" t="n">
        <v>0</v>
      </c>
      <c r="BT560" s="0" t="n">
        <v>0</v>
      </c>
      <c r="BU560" s="0" t="n">
        <v>0</v>
      </c>
      <c r="BV560" s="0" t="n">
        <v>0</v>
      </c>
      <c r="BW560" s="0" t="n">
        <v>0</v>
      </c>
      <c r="CV560" s="0" t="n">
        <v>0</v>
      </c>
      <c r="CW560" s="0" t="n">
        <v>0</v>
      </c>
      <c r="CX560" s="0">
        <f>ROUND(Y560*Source!I1506,7)</f>
        <v/>
      </c>
      <c r="CY560" s="0">
        <f>AA560</f>
        <v/>
      </c>
      <c r="CZ560" s="0">
        <f>AE560</f>
        <v/>
      </c>
      <c r="DA560" s="0">
        <f>AI560</f>
        <v/>
      </c>
      <c r="DB560" s="0">
        <f>ROUND(ROUND(AT560*CZ560,2),2)</f>
        <v/>
      </c>
      <c r="DC560" s="0">
        <f>ROUND(ROUND(AT560*AG560,2),2)</f>
        <v/>
      </c>
      <c r="DD560" s="0" t="inlineStr"/>
      <c r="DE560" s="0" t="inlineStr"/>
      <c r="DF560" s="0">
        <f>ROUND(ROUND(AE560*AI560,0)*CX560,0)</f>
        <v/>
      </c>
      <c r="DG560" s="0">
        <f>ROUND(ROUND(AF560,0)*CX560,0)</f>
        <v/>
      </c>
      <c r="DH560" s="0">
        <f>ROUND(ROUND(AG560,0)*CX560,0)</f>
        <v/>
      </c>
      <c r="DI560" s="0">
        <f>ROUND(ROUND(AH560,0)*CX560,0)</f>
        <v/>
      </c>
      <c r="DJ560" s="0">
        <f>DF560</f>
        <v/>
      </c>
      <c r="DK560" s="0" t="n">
        <v>0</v>
      </c>
      <c r="DL560" s="0" t="inlineStr"/>
      <c r="DM560" s="0" t="n">
        <v>0</v>
      </c>
      <c r="DN560" s="0" t="inlineStr"/>
      <c r="DO560" s="0" t="n">
        <v>0</v>
      </c>
    </row>
    <row r="561">
      <c r="A561" s="0">
        <f>ROW(Source!A1506)</f>
        <v/>
      </c>
      <c r="B561" s="0" t="n">
        <v>78845955</v>
      </c>
      <c r="C561" s="0" t="n">
        <v>78850644</v>
      </c>
      <c r="D561" s="0" t="n">
        <v>29114240</v>
      </c>
      <c r="E561" s="0" t="n">
        <v>1</v>
      </c>
      <c r="F561" s="0" t="n">
        <v>1</v>
      </c>
      <c r="G561" s="0" t="n">
        <v>1</v>
      </c>
      <c r="H561" s="0" t="n">
        <v>3</v>
      </c>
      <c r="I561" s="0" t="inlineStr">
        <is>
          <t>101-2576</t>
        </is>
      </c>
      <c r="J561" s="0" t="inlineStr">
        <is>
          <t>ТССЦ Московской обл., 101-2576, приказ Минстроя России №675/пр от 28.02.2017 № 254/пр</t>
        </is>
      </c>
      <c r="K561" s="0" t="inlineStr">
        <is>
          <t>Болты с гайками и шайбами для санитарно-технических работ диаметром 16 мм</t>
        </is>
      </c>
      <c r="L561" s="0" t="n">
        <v>1348</v>
      </c>
      <c r="N561" s="0" t="n">
        <v>1009</v>
      </c>
      <c r="O561" s="0" t="inlineStr">
        <is>
          <t>т</t>
        </is>
      </c>
      <c r="P561" s="0" t="inlineStr">
        <is>
          <t>т</t>
        </is>
      </c>
      <c r="Q561" s="0" t="n">
        <v>1000</v>
      </c>
      <c r="W561" s="0" t="n">
        <v>0</v>
      </c>
      <c r="X561" s="0" t="n">
        <v>-1701539228</v>
      </c>
      <c r="Y561" s="0">
        <f>AT561</f>
        <v/>
      </c>
      <c r="AA561" s="0" t="n">
        <v>145037.4</v>
      </c>
      <c r="AB561" s="0" t="n">
        <v>0</v>
      </c>
      <c r="AC561" s="0" t="n">
        <v>0</v>
      </c>
      <c r="AD561" s="0" t="n">
        <v>0</v>
      </c>
      <c r="AE561" s="0" t="n">
        <v>14830</v>
      </c>
      <c r="AF561" s="0" t="n">
        <v>0</v>
      </c>
      <c r="AG561" s="0" t="n">
        <v>0</v>
      </c>
      <c r="AH561" s="0" t="n">
        <v>0</v>
      </c>
      <c r="AI561" s="0" t="n">
        <v>9.779999999999999</v>
      </c>
      <c r="AJ561" s="0" t="n">
        <v>1</v>
      </c>
      <c r="AK561" s="0" t="n">
        <v>1</v>
      </c>
      <c r="AL561" s="0" t="n">
        <v>1</v>
      </c>
      <c r="AM561" s="0" t="n">
        <v>2</v>
      </c>
      <c r="AN561" s="0" t="n">
        <v>0</v>
      </c>
      <c r="AO561" s="0" t="n">
        <v>1</v>
      </c>
      <c r="AP561" s="0" t="n">
        <v>1</v>
      </c>
      <c r="AQ561" s="0" t="n">
        <v>0</v>
      </c>
      <c r="AR561" s="0" t="n">
        <v>0</v>
      </c>
      <c r="AS561" s="0" t="inlineStr"/>
      <c r="AT561" s="0" t="n">
        <v>0.005</v>
      </c>
      <c r="AU561" s="0" t="inlineStr"/>
      <c r="AV561" s="0" t="n">
        <v>0</v>
      </c>
      <c r="AW561" s="0" t="n">
        <v>2</v>
      </c>
      <c r="AX561" s="0" t="n">
        <v>78850654</v>
      </c>
      <c r="AY561" s="0" t="n">
        <v>1</v>
      </c>
      <c r="AZ561" s="0" t="n">
        <v>0</v>
      </c>
      <c r="BA561" s="0" t="n">
        <v>544</v>
      </c>
      <c r="BB561" s="0" t="n">
        <v>0</v>
      </c>
      <c r="BC561" s="0" t="n">
        <v>0</v>
      </c>
      <c r="BD561" s="0" t="n">
        <v>0</v>
      </c>
      <c r="BE561" s="0" t="n">
        <v>0</v>
      </c>
      <c r="BF561" s="0" t="n">
        <v>0</v>
      </c>
      <c r="BG561" s="0" t="n">
        <v>0</v>
      </c>
      <c r="BH561" s="0" t="n">
        <v>0</v>
      </c>
      <c r="BI561" s="0" t="n">
        <v>0</v>
      </c>
      <c r="BJ561" s="0" t="n">
        <v>0</v>
      </c>
      <c r="BK561" s="0" t="n">
        <v>0</v>
      </c>
      <c r="BL561" s="0" t="n">
        <v>0</v>
      </c>
      <c r="BM561" s="0" t="n">
        <v>0</v>
      </c>
      <c r="BN561" s="0" t="n">
        <v>0</v>
      </c>
      <c r="BO561" s="0" t="n">
        <v>0</v>
      </c>
      <c r="BP561" s="0" t="n">
        <v>0</v>
      </c>
      <c r="BQ561" s="0" t="n">
        <v>0</v>
      </c>
      <c r="BR561" s="0" t="n">
        <v>0</v>
      </c>
      <c r="BS561" s="0" t="n">
        <v>0</v>
      </c>
      <c r="BT561" s="0" t="n">
        <v>0</v>
      </c>
      <c r="BU561" s="0" t="n">
        <v>0</v>
      </c>
      <c r="BV561" s="0" t="n">
        <v>0</v>
      </c>
      <c r="BW561" s="0" t="n">
        <v>0</v>
      </c>
      <c r="CV561" s="0" t="n">
        <v>0</v>
      </c>
      <c r="CW561" s="0" t="n">
        <v>0</v>
      </c>
      <c r="CX561" s="0">
        <f>ROUND(Y561*Source!I1506,7)</f>
        <v/>
      </c>
      <c r="CY561" s="0">
        <f>AA561</f>
        <v/>
      </c>
      <c r="CZ561" s="0">
        <f>AE561</f>
        <v/>
      </c>
      <c r="DA561" s="0">
        <f>AI561</f>
        <v/>
      </c>
      <c r="DB561" s="0">
        <f>ROUND(ROUND(AT561*CZ561,2),2)</f>
        <v/>
      </c>
      <c r="DC561" s="0">
        <f>ROUND(ROUND(AT561*AG561,2),2)</f>
        <v/>
      </c>
      <c r="DD561" s="0" t="inlineStr"/>
      <c r="DE561" s="0" t="inlineStr"/>
      <c r="DF561" s="0">
        <f>ROUND(ROUND(AE561*AI561,0)*CX561,0)</f>
        <v/>
      </c>
      <c r="DG561" s="0">
        <f>ROUND(ROUND(AF561,0)*CX561,0)</f>
        <v/>
      </c>
      <c r="DH561" s="0">
        <f>ROUND(ROUND(AG561,0)*CX561,0)</f>
        <v/>
      </c>
      <c r="DI561" s="0">
        <f>ROUND(ROUND(AH561,0)*CX561,0)</f>
        <v/>
      </c>
      <c r="DJ561" s="0">
        <f>DF561</f>
        <v/>
      </c>
      <c r="DK561" s="0" t="n">
        <v>0</v>
      </c>
      <c r="DL561" s="0" t="inlineStr"/>
      <c r="DM561" s="0" t="n">
        <v>0</v>
      </c>
      <c r="DN561" s="0" t="inlineStr"/>
      <c r="DO561" s="0" t="n">
        <v>0</v>
      </c>
    </row>
    <row r="562">
      <c r="A562" s="0">
        <f>ROW(Source!A1506)</f>
        <v/>
      </c>
      <c r="B562" s="0" t="n">
        <v>78845955</v>
      </c>
      <c r="C562" s="0" t="n">
        <v>78850644</v>
      </c>
      <c r="D562" s="0" t="n">
        <v>29150040</v>
      </c>
      <c r="E562" s="0" t="n">
        <v>1</v>
      </c>
      <c r="F562" s="0" t="n">
        <v>1</v>
      </c>
      <c r="G562" s="0" t="n">
        <v>1</v>
      </c>
      <c r="H562" s="0" t="n">
        <v>3</v>
      </c>
      <c r="I562" s="0" t="inlineStr">
        <is>
          <t>411-0001</t>
        </is>
      </c>
      <c r="J562" s="0" t="inlineStr">
        <is>
          <t>ТССЦ Московской обл., 411-0001, приказ Минстроя России №675/пр от 28.02.2017 № 257/пр</t>
        </is>
      </c>
      <c r="K562" s="0" t="inlineStr">
        <is>
          <t>Вода</t>
        </is>
      </c>
      <c r="L562" s="0" t="n">
        <v>1339</v>
      </c>
      <c r="N562" s="0" t="n">
        <v>1007</v>
      </c>
      <c r="O562" s="0" t="inlineStr">
        <is>
          <t>м3</t>
        </is>
      </c>
      <c r="P562" s="0" t="inlineStr">
        <is>
          <t>м3</t>
        </is>
      </c>
      <c r="Q562" s="0" t="n">
        <v>1</v>
      </c>
      <c r="W562" s="0" t="n">
        <v>0</v>
      </c>
      <c r="X562" s="0" t="n">
        <v>619799737</v>
      </c>
      <c r="Y562" s="0">
        <f>AT562</f>
        <v/>
      </c>
      <c r="AA562" s="0" t="n">
        <v>31.28</v>
      </c>
      <c r="AB562" s="0" t="n">
        <v>0</v>
      </c>
      <c r="AC562" s="0" t="n">
        <v>0</v>
      </c>
      <c r="AD562" s="0" t="n">
        <v>0</v>
      </c>
      <c r="AE562" s="0" t="n">
        <v>2.44</v>
      </c>
      <c r="AF562" s="0" t="n">
        <v>0</v>
      </c>
      <c r="AG562" s="0" t="n">
        <v>0</v>
      </c>
      <c r="AH562" s="0" t="n">
        <v>0</v>
      </c>
      <c r="AI562" s="0" t="n">
        <v>12.82</v>
      </c>
      <c r="AJ562" s="0" t="n">
        <v>1</v>
      </c>
      <c r="AK562" s="0" t="n">
        <v>1</v>
      </c>
      <c r="AL562" s="0" t="n">
        <v>1</v>
      </c>
      <c r="AM562" s="0" t="n">
        <v>2</v>
      </c>
      <c r="AN562" s="0" t="n">
        <v>0</v>
      </c>
      <c r="AO562" s="0" t="n">
        <v>1</v>
      </c>
      <c r="AP562" s="0" t="n">
        <v>1</v>
      </c>
      <c r="AQ562" s="0" t="n">
        <v>0</v>
      </c>
      <c r="AR562" s="0" t="n">
        <v>0</v>
      </c>
      <c r="AS562" s="0" t="inlineStr"/>
      <c r="AT562" s="0" t="n">
        <v>7.8</v>
      </c>
      <c r="AU562" s="0" t="inlineStr"/>
      <c r="AV562" s="0" t="n">
        <v>0</v>
      </c>
      <c r="AW562" s="0" t="n">
        <v>2</v>
      </c>
      <c r="AX562" s="0" t="n">
        <v>78850655</v>
      </c>
      <c r="AY562" s="0" t="n">
        <v>1</v>
      </c>
      <c r="AZ562" s="0" t="n">
        <v>0</v>
      </c>
      <c r="BA562" s="0" t="n">
        <v>545</v>
      </c>
      <c r="BB562" s="0" t="n">
        <v>0</v>
      </c>
      <c r="BC562" s="0" t="n">
        <v>0</v>
      </c>
      <c r="BD562" s="0" t="n">
        <v>0</v>
      </c>
      <c r="BE562" s="0" t="n">
        <v>0</v>
      </c>
      <c r="BF562" s="0" t="n">
        <v>0</v>
      </c>
      <c r="BG562" s="0" t="n">
        <v>0</v>
      </c>
      <c r="BH562" s="0" t="n">
        <v>0</v>
      </c>
      <c r="BI562" s="0" t="n">
        <v>0</v>
      </c>
      <c r="BJ562" s="0" t="n">
        <v>0</v>
      </c>
      <c r="BK562" s="0" t="n">
        <v>0</v>
      </c>
      <c r="BL562" s="0" t="n">
        <v>0</v>
      </c>
      <c r="BM562" s="0" t="n">
        <v>0</v>
      </c>
      <c r="BN562" s="0" t="n">
        <v>0</v>
      </c>
      <c r="BO562" s="0" t="n">
        <v>0</v>
      </c>
      <c r="BP562" s="0" t="n">
        <v>0</v>
      </c>
      <c r="BQ562" s="0" t="n">
        <v>0</v>
      </c>
      <c r="BR562" s="0" t="n">
        <v>0</v>
      </c>
      <c r="BS562" s="0" t="n">
        <v>0</v>
      </c>
      <c r="BT562" s="0" t="n">
        <v>0</v>
      </c>
      <c r="BU562" s="0" t="n">
        <v>0</v>
      </c>
      <c r="BV562" s="0" t="n">
        <v>0</v>
      </c>
      <c r="BW562" s="0" t="n">
        <v>0</v>
      </c>
      <c r="CV562" s="0" t="n">
        <v>0</v>
      </c>
      <c r="CW562" s="0" t="n">
        <v>0</v>
      </c>
      <c r="CX562" s="0">
        <f>ROUND(Y562*Source!I1506,7)</f>
        <v/>
      </c>
      <c r="CY562" s="0">
        <f>AA562</f>
        <v/>
      </c>
      <c r="CZ562" s="0">
        <f>AE562</f>
        <v/>
      </c>
      <c r="DA562" s="0">
        <f>AI562</f>
        <v/>
      </c>
      <c r="DB562" s="0">
        <f>ROUND(ROUND(AT562*CZ562,2),2)</f>
        <v/>
      </c>
      <c r="DC562" s="0">
        <f>ROUND(ROUND(AT562*AG562,2),2)</f>
        <v/>
      </c>
      <c r="DD562" s="0" t="inlineStr"/>
      <c r="DE562" s="0" t="inlineStr"/>
      <c r="DF562" s="0">
        <f>ROUND(ROUND(AE562*AI562,0)*CX562,0)</f>
        <v/>
      </c>
      <c r="DG562" s="0">
        <f>ROUND(ROUND(AF562,0)*CX562,0)</f>
        <v/>
      </c>
      <c r="DH562" s="0">
        <f>ROUND(ROUND(AG562,0)*CX562,0)</f>
        <v/>
      </c>
      <c r="DI562" s="0">
        <f>ROUND(ROUND(AH562,0)*CX562,0)</f>
        <v/>
      </c>
      <c r="DJ562" s="0">
        <f>DF562</f>
        <v/>
      </c>
      <c r="DK562" s="0" t="n">
        <v>0</v>
      </c>
      <c r="DL562" s="0" t="inlineStr"/>
      <c r="DM562" s="0" t="n">
        <v>0</v>
      </c>
      <c r="DN562" s="0" t="inlineStr"/>
      <c r="DO562" s="0" t="n">
        <v>0</v>
      </c>
    </row>
    <row r="563">
      <c r="A563" s="0">
        <f>ROW(Source!A1506)</f>
        <v/>
      </c>
      <c r="B563" s="0" t="n">
        <v>78845955</v>
      </c>
      <c r="C563" s="0" t="n">
        <v>78850644</v>
      </c>
      <c r="D563" s="0" t="n">
        <v>0</v>
      </c>
      <c r="E563" s="0" t="n">
        <v>1</v>
      </c>
      <c r="F563" s="0" t="n">
        <v>1</v>
      </c>
      <c r="G563" s="0" t="n">
        <v>1</v>
      </c>
      <c r="H563" s="0" t="n">
        <v>3</v>
      </c>
      <c r="I563" s="0" t="inlineStr">
        <is>
          <t>Цена поставщика</t>
        </is>
      </c>
      <c r="J563" s="0" t="inlineStr"/>
      <c r="K563" s="0" t="inlineStr">
        <is>
          <t>Прочистка КРОТ</t>
        </is>
      </c>
      <c r="L563" s="0" t="n">
        <v>1296</v>
      </c>
      <c r="N563" s="0" t="n">
        <v>1002</v>
      </c>
      <c r="O563" s="0" t="inlineStr">
        <is>
          <t>л</t>
        </is>
      </c>
      <c r="P563" s="0" t="inlineStr">
        <is>
          <t>л</t>
        </is>
      </c>
      <c r="Q563" s="0" t="n">
        <v>1</v>
      </c>
      <c r="W563" s="0" t="n">
        <v>0</v>
      </c>
      <c r="X563" s="0" t="n">
        <v>-1978592410</v>
      </c>
      <c r="Y563" s="0">
        <f>AT563</f>
        <v/>
      </c>
      <c r="AA563" s="0" t="n">
        <v>384.43</v>
      </c>
      <c r="AB563" s="0" t="n">
        <v>0</v>
      </c>
      <c r="AC563" s="0" t="n">
        <v>0</v>
      </c>
      <c r="AD563" s="0" t="n">
        <v>0</v>
      </c>
      <c r="AE563" s="0" t="n">
        <v>384.43</v>
      </c>
      <c r="AF563" s="0" t="n">
        <v>0</v>
      </c>
      <c r="AG563" s="0" t="n">
        <v>0</v>
      </c>
      <c r="AH563" s="0" t="n">
        <v>0</v>
      </c>
      <c r="AI563" s="0" t="n">
        <v>1</v>
      </c>
      <c r="AJ563" s="0" t="n">
        <v>1</v>
      </c>
      <c r="AK563" s="0" t="n">
        <v>1</v>
      </c>
      <c r="AL563" s="0" t="n">
        <v>1</v>
      </c>
      <c r="AM563" s="0" t="n">
        <v>0</v>
      </c>
      <c r="AN563" s="0" t="n">
        <v>0</v>
      </c>
      <c r="AO563" s="0" t="n">
        <v>0</v>
      </c>
      <c r="AP563" s="0" t="n">
        <v>1</v>
      </c>
      <c r="AQ563" s="0" t="n">
        <v>0</v>
      </c>
      <c r="AR563" s="0" t="n">
        <v>0</v>
      </c>
      <c r="AS563" s="0" t="inlineStr"/>
      <c r="AT563" s="0" t="n">
        <v>10</v>
      </c>
      <c r="AU563" s="0" t="inlineStr"/>
      <c r="AV563" s="0" t="n">
        <v>0</v>
      </c>
      <c r="AW563" s="0" t="n">
        <v>1</v>
      </c>
      <c r="AX563" s="0" t="n">
        <v>-1</v>
      </c>
      <c r="AY563" s="0" t="n">
        <v>0</v>
      </c>
      <c r="AZ563" s="0" t="n">
        <v>0</v>
      </c>
      <c r="BA563" s="0" t="inlineStr"/>
      <c r="BB563" s="0" t="n">
        <v>0</v>
      </c>
      <c r="BC563" s="0" t="n">
        <v>0</v>
      </c>
      <c r="BD563" s="0" t="n">
        <v>0</v>
      </c>
      <c r="BE563" s="0" t="n">
        <v>0</v>
      </c>
      <c r="BF563" s="0" t="n">
        <v>0</v>
      </c>
      <c r="BG563" s="0" t="n">
        <v>0</v>
      </c>
      <c r="BH563" s="0" t="n">
        <v>0</v>
      </c>
      <c r="BI563" s="0" t="n">
        <v>0</v>
      </c>
      <c r="BJ563" s="0" t="n">
        <v>0</v>
      </c>
      <c r="BK563" s="0" t="n">
        <v>0</v>
      </c>
      <c r="BL563" s="0" t="n">
        <v>0</v>
      </c>
      <c r="BM563" s="0" t="n">
        <v>0</v>
      </c>
      <c r="BN563" s="0" t="n">
        <v>0</v>
      </c>
      <c r="BO563" s="0" t="n">
        <v>0</v>
      </c>
      <c r="BP563" s="0" t="n">
        <v>0</v>
      </c>
      <c r="BQ563" s="0" t="n">
        <v>0</v>
      </c>
      <c r="BR563" s="0" t="n">
        <v>0</v>
      </c>
      <c r="BS563" s="0" t="n">
        <v>0</v>
      </c>
      <c r="BT563" s="0" t="n">
        <v>0</v>
      </c>
      <c r="BU563" s="0" t="n">
        <v>0</v>
      </c>
      <c r="BV563" s="0" t="n">
        <v>0</v>
      </c>
      <c r="BW563" s="0" t="n">
        <v>0</v>
      </c>
      <c r="CV563" s="0" t="n">
        <v>0</v>
      </c>
      <c r="CW563" s="0" t="n">
        <v>0</v>
      </c>
      <c r="CX563" s="0">
        <f>ROUND(Y563*Source!I1506,7)</f>
        <v/>
      </c>
      <c r="CY563" s="0">
        <f>AA563</f>
        <v/>
      </c>
      <c r="CZ563" s="0">
        <f>AE563</f>
        <v/>
      </c>
      <c r="DA563" s="0">
        <f>AI563</f>
        <v/>
      </c>
      <c r="DB563" s="0">
        <f>ROUND(ROUND(AT563*CZ563,2),2)</f>
        <v/>
      </c>
      <c r="DC563" s="0">
        <f>ROUND(ROUND(AT563*AG563,2),2)</f>
        <v/>
      </c>
      <c r="DD563" s="0" t="inlineStr"/>
      <c r="DE563" s="0" t="inlineStr"/>
      <c r="DF563" s="0">
        <f>ROUND(ROUND(AE563,0)*CX563,0)</f>
        <v/>
      </c>
      <c r="DG563" s="0">
        <f>ROUND(ROUND(AF563,0)*CX563,0)</f>
        <v/>
      </c>
      <c r="DH563" s="0">
        <f>ROUND(ROUND(AG563,0)*CX563,0)</f>
        <v/>
      </c>
      <c r="DI563" s="0">
        <f>ROUND(ROUND(AH563,0)*CX563,0)</f>
        <v/>
      </c>
      <c r="DJ563" s="0">
        <f>DF563</f>
        <v/>
      </c>
      <c r="DK563" s="0" t="n">
        <v>0</v>
      </c>
      <c r="DL563" s="0" t="inlineStr"/>
      <c r="DM563" s="0" t="n">
        <v>0</v>
      </c>
      <c r="DN563" s="0" t="inlineStr"/>
      <c r="DO563" s="0" t="n">
        <v>0</v>
      </c>
    </row>
    <row r="564">
      <c r="A564" s="0">
        <f>ROW(Source!A1508)</f>
        <v/>
      </c>
      <c r="B564" s="0" t="n">
        <v>78845955</v>
      </c>
      <c r="C564" s="0" t="n">
        <v>78850801</v>
      </c>
      <c r="D564" s="0" t="n">
        <v>18410171</v>
      </c>
      <c r="E564" s="0" t="n">
        <v>1</v>
      </c>
      <c r="F564" s="0" t="n">
        <v>1</v>
      </c>
      <c r="G564" s="0" t="n">
        <v>1</v>
      </c>
      <c r="H564" s="0" t="n">
        <v>1</v>
      </c>
      <c r="I564" s="0" t="inlineStr">
        <is>
          <t>1-1034-90</t>
        </is>
      </c>
      <c r="J564" s="0" t="inlineStr"/>
      <c r="K564" s="0" t="inlineStr">
        <is>
          <t>Рабочий строитель среднего разряда 3,4</t>
        </is>
      </c>
      <c r="L564" s="0" t="n">
        <v>1369</v>
      </c>
      <c r="N564" s="0" t="n">
        <v>1013</v>
      </c>
      <c r="O564" s="0" t="inlineStr">
        <is>
          <t>чел.-ч</t>
        </is>
      </c>
      <c r="P564" s="0" t="inlineStr">
        <is>
          <t>чел.-ч</t>
        </is>
      </c>
      <c r="Q564" s="0" t="n">
        <v>1</v>
      </c>
      <c r="W564" s="0" t="n">
        <v>0</v>
      </c>
      <c r="X564" s="0" t="n">
        <v>1151098980</v>
      </c>
      <c r="Y564" s="0">
        <f>AT564</f>
        <v/>
      </c>
      <c r="AA564" s="0" t="n">
        <v>0</v>
      </c>
      <c r="AB564" s="0" t="n">
        <v>0</v>
      </c>
      <c r="AC564" s="0" t="n">
        <v>0</v>
      </c>
      <c r="AD564" s="0" t="n">
        <v>8.970000000000001</v>
      </c>
      <c r="AE564" s="0" t="n">
        <v>0</v>
      </c>
      <c r="AF564" s="0" t="n">
        <v>0</v>
      </c>
      <c r="AG564" s="0" t="n">
        <v>0</v>
      </c>
      <c r="AH564" s="0" t="n">
        <v>8.970000000000001</v>
      </c>
      <c r="AI564" s="0" t="n">
        <v>1</v>
      </c>
      <c r="AJ564" s="0" t="n">
        <v>1</v>
      </c>
      <c r="AK564" s="0" t="n">
        <v>1</v>
      </c>
      <c r="AL564" s="0" t="n">
        <v>1</v>
      </c>
      <c r="AM564" s="0" t="n">
        <v>-2</v>
      </c>
      <c r="AN564" s="0" t="n">
        <v>0</v>
      </c>
      <c r="AO564" s="0" t="n">
        <v>1</v>
      </c>
      <c r="AP564" s="0" t="n">
        <v>0</v>
      </c>
      <c r="AQ564" s="0" t="n">
        <v>0</v>
      </c>
      <c r="AR564" s="0" t="n">
        <v>0</v>
      </c>
      <c r="AS564" s="0" t="inlineStr"/>
      <c r="AT564" s="0" t="n">
        <v>42.9</v>
      </c>
      <c r="AU564" s="0" t="inlineStr"/>
      <c r="AV564" s="0" t="n">
        <v>1</v>
      </c>
      <c r="AW564" s="0" t="n">
        <v>2</v>
      </c>
      <c r="AX564" s="0" t="n">
        <v>78850810</v>
      </c>
      <c r="AY564" s="0" t="n">
        <v>1</v>
      </c>
      <c r="AZ564" s="0" t="n">
        <v>0</v>
      </c>
      <c r="BA564" s="0" t="n">
        <v>546</v>
      </c>
      <c r="BB564" s="0" t="n">
        <v>0</v>
      </c>
      <c r="BC564" s="0" t="n">
        <v>0</v>
      </c>
      <c r="BD564" s="0" t="n">
        <v>0</v>
      </c>
      <c r="BE564" s="0" t="n">
        <v>0</v>
      </c>
      <c r="BF564" s="0" t="n">
        <v>0</v>
      </c>
      <c r="BG564" s="0" t="n">
        <v>0</v>
      </c>
      <c r="BH564" s="0" t="n">
        <v>0</v>
      </c>
      <c r="BI564" s="0" t="n">
        <v>0</v>
      </c>
      <c r="BJ564" s="0" t="n">
        <v>0</v>
      </c>
      <c r="BK564" s="0" t="n">
        <v>0</v>
      </c>
      <c r="BL564" s="0" t="n">
        <v>0</v>
      </c>
      <c r="BM564" s="0" t="n">
        <v>0</v>
      </c>
      <c r="BN564" s="0" t="n">
        <v>0</v>
      </c>
      <c r="BO564" s="0" t="n">
        <v>0</v>
      </c>
      <c r="BP564" s="0" t="n">
        <v>0</v>
      </c>
      <c r="BQ564" s="0" t="n">
        <v>0</v>
      </c>
      <c r="BR564" s="0" t="n">
        <v>0</v>
      </c>
      <c r="BS564" s="0" t="n">
        <v>0</v>
      </c>
      <c r="BT564" s="0" t="n">
        <v>0</v>
      </c>
      <c r="BU564" s="0" t="n">
        <v>0</v>
      </c>
      <c r="BV564" s="0" t="n">
        <v>0</v>
      </c>
      <c r="BW564" s="0" t="n">
        <v>0</v>
      </c>
      <c r="CU564" s="0">
        <f>ROUND(AT564*Source!I1508*AH564*AL564,0)</f>
        <v/>
      </c>
      <c r="CV564" s="0">
        <f>ROUND(Y564*Source!I1508,7)</f>
        <v/>
      </c>
      <c r="CW564" s="0" t="n">
        <v>0</v>
      </c>
      <c r="CX564" s="0">
        <f>ROUND(Y564*Source!I1508,7)</f>
        <v/>
      </c>
      <c r="CY564" s="0">
        <f>AD564</f>
        <v/>
      </c>
      <c r="CZ564" s="0">
        <f>AH564</f>
        <v/>
      </c>
      <c r="DA564" s="0">
        <f>AL564</f>
        <v/>
      </c>
      <c r="DB564" s="0">
        <f>ROUND(ROUND(AT564*CZ564,2),2)</f>
        <v/>
      </c>
      <c r="DC564" s="0">
        <f>ROUND(ROUND(AT564*AG564,2),2)</f>
        <v/>
      </c>
      <c r="DD564" s="0" t="inlineStr"/>
      <c r="DE564" s="0" t="inlineStr"/>
      <c r="DF564" s="0">
        <f>ROUND(ROUND(AE564,0)*CX564,0)</f>
        <v/>
      </c>
      <c r="DG564" s="0">
        <f>ROUND(ROUND(AF564,0)*CX564,0)</f>
        <v/>
      </c>
      <c r="DH564" s="0">
        <f>ROUND(ROUND(AG564,0)*CX564,0)</f>
        <v/>
      </c>
      <c r="DI564" s="0">
        <f>ROUND(ROUND(AH564,0)*CX564,0)</f>
        <v/>
      </c>
      <c r="DJ564" s="0">
        <f>DI564</f>
        <v/>
      </c>
      <c r="DK564" s="0" t="n">
        <v>0</v>
      </c>
      <c r="DL564" s="0" t="inlineStr"/>
      <c r="DM564" s="0" t="n">
        <v>0</v>
      </c>
      <c r="DN564" s="0" t="inlineStr"/>
      <c r="DO564" s="0" t="n">
        <v>0</v>
      </c>
    </row>
    <row r="565">
      <c r="A565" s="0">
        <f>ROW(Source!A1508)</f>
        <v/>
      </c>
      <c r="B565" s="0" t="n">
        <v>78845955</v>
      </c>
      <c r="C565" s="0" t="n">
        <v>78850801</v>
      </c>
      <c r="D565" s="0" t="n">
        <v>121548</v>
      </c>
      <c r="E565" s="0" t="n">
        <v>1</v>
      </c>
      <c r="F565" s="0" t="n">
        <v>1</v>
      </c>
      <c r="G565" s="0" t="n">
        <v>1</v>
      </c>
      <c r="H565" s="0" t="n">
        <v>1</v>
      </c>
      <c r="I565" s="0" t="inlineStr">
        <is>
          <t>2</t>
        </is>
      </c>
      <c r="J565" s="0" t="inlineStr"/>
      <c r="K565" s="0" t="inlineStr">
        <is>
          <t>Затраты труда машинистов</t>
        </is>
      </c>
      <c r="L565" s="0" t="n">
        <v>608254</v>
      </c>
      <c r="N565" s="0" t="n">
        <v>1013</v>
      </c>
      <c r="O565" s="0" t="inlineStr">
        <is>
          <t>чел.час</t>
        </is>
      </c>
      <c r="P565" s="0" t="inlineStr">
        <is>
          <t>чел.час</t>
        </is>
      </c>
      <c r="Q565" s="0" t="n">
        <v>1</v>
      </c>
      <c r="W565" s="0" t="n">
        <v>0</v>
      </c>
      <c r="X565" s="0" t="n">
        <v>-185737400</v>
      </c>
      <c r="Y565" s="0">
        <f>AT565</f>
        <v/>
      </c>
      <c r="AA565" s="0" t="n">
        <v>0</v>
      </c>
      <c r="AB565" s="0" t="n">
        <v>0</v>
      </c>
      <c r="AC565" s="0" t="n">
        <v>0</v>
      </c>
      <c r="AD565" s="0" t="n">
        <v>0</v>
      </c>
      <c r="AE565" s="0" t="n">
        <v>0</v>
      </c>
      <c r="AF565" s="0" t="n">
        <v>0</v>
      </c>
      <c r="AG565" s="0" t="n">
        <v>0</v>
      </c>
      <c r="AH565" s="0" t="n">
        <v>0</v>
      </c>
      <c r="AI565" s="0" t="n">
        <v>1</v>
      </c>
      <c r="AJ565" s="0" t="n">
        <v>1</v>
      </c>
      <c r="AK565" s="0" t="n">
        <v>1</v>
      </c>
      <c r="AL565" s="0" t="n">
        <v>1</v>
      </c>
      <c r="AM565" s="0" t="n">
        <v>-2</v>
      </c>
      <c r="AN565" s="0" t="n">
        <v>0</v>
      </c>
      <c r="AO565" s="0" t="n">
        <v>1</v>
      </c>
      <c r="AP565" s="0" t="n">
        <v>0</v>
      </c>
      <c r="AQ565" s="0" t="n">
        <v>0</v>
      </c>
      <c r="AR565" s="0" t="n">
        <v>0</v>
      </c>
      <c r="AS565" s="0" t="inlineStr"/>
      <c r="AT565" s="0" t="n">
        <v>0.02</v>
      </c>
      <c r="AU565" s="0" t="inlineStr"/>
      <c r="AV565" s="0" t="n">
        <v>2</v>
      </c>
      <c r="AW565" s="0" t="n">
        <v>2</v>
      </c>
      <c r="AX565" s="0" t="n">
        <v>78850811</v>
      </c>
      <c r="AY565" s="0" t="n">
        <v>1</v>
      </c>
      <c r="AZ565" s="0" t="n">
        <v>0</v>
      </c>
      <c r="BA565" s="0" t="n">
        <v>547</v>
      </c>
      <c r="BB565" s="0" t="n">
        <v>0</v>
      </c>
      <c r="BC565" s="0" t="n">
        <v>0</v>
      </c>
      <c r="BD565" s="0" t="n">
        <v>0</v>
      </c>
      <c r="BE565" s="0" t="n">
        <v>0</v>
      </c>
      <c r="BF565" s="0" t="n">
        <v>0</v>
      </c>
      <c r="BG565" s="0" t="n">
        <v>0</v>
      </c>
      <c r="BH565" s="0" t="n">
        <v>0</v>
      </c>
      <c r="BI565" s="0" t="n">
        <v>0</v>
      </c>
      <c r="BJ565" s="0" t="n">
        <v>0</v>
      </c>
      <c r="BK565" s="0" t="n">
        <v>0</v>
      </c>
      <c r="BL565" s="0" t="n">
        <v>0</v>
      </c>
      <c r="BM565" s="0" t="n">
        <v>0</v>
      </c>
      <c r="BN565" s="0" t="n">
        <v>0</v>
      </c>
      <c r="BO565" s="0" t="n">
        <v>0</v>
      </c>
      <c r="BP565" s="0" t="n">
        <v>0</v>
      </c>
      <c r="BQ565" s="0" t="n">
        <v>0</v>
      </c>
      <c r="BR565" s="0" t="n">
        <v>0</v>
      </c>
      <c r="BS565" s="0" t="n">
        <v>0</v>
      </c>
      <c r="BT565" s="0" t="n">
        <v>0</v>
      </c>
      <c r="BU565" s="0" t="n">
        <v>0</v>
      </c>
      <c r="BV565" s="0" t="n">
        <v>0</v>
      </c>
      <c r="BW565" s="0" t="n">
        <v>0</v>
      </c>
      <c r="CV565" s="0" t="n">
        <v>0</v>
      </c>
      <c r="CW565" s="0" t="n">
        <v>0</v>
      </c>
      <c r="CX565" s="0">
        <f>ROUND(Y565*Source!I1508,7)</f>
        <v/>
      </c>
      <c r="CY565" s="0">
        <f>AD565</f>
        <v/>
      </c>
      <c r="CZ565" s="0">
        <f>AH565</f>
        <v/>
      </c>
      <c r="DA565" s="0">
        <f>AL565</f>
        <v/>
      </c>
      <c r="DB565" s="0">
        <f>ROUND(ROUND(AT565*CZ565,2),2)</f>
        <v/>
      </c>
      <c r="DC565" s="0">
        <f>ROUND(ROUND(AT565*AG565,2),2)</f>
        <v/>
      </c>
      <c r="DD565" s="0" t="inlineStr"/>
      <c r="DE565" s="0" t="inlineStr"/>
      <c r="DF565" s="0">
        <f>ROUND(ROUND(AE565,0)*CX565,0)</f>
        <v/>
      </c>
      <c r="DG565" s="0">
        <f>ROUND(ROUND(AF565,0)*CX565,0)</f>
        <v/>
      </c>
      <c r="DH565" s="0">
        <f>ROUND(ROUND(AG565,0)*CX565,0)</f>
        <v/>
      </c>
      <c r="DI565" s="0">
        <f>ROUND(ROUND(AH565,0)*CX565,0)</f>
        <v/>
      </c>
      <c r="DJ565" s="0">
        <f>DI565</f>
        <v/>
      </c>
      <c r="DK565" s="0" t="n">
        <v>0</v>
      </c>
      <c r="DL565" s="0" t="inlineStr"/>
      <c r="DM565" s="0" t="n">
        <v>0</v>
      </c>
      <c r="DN565" s="0" t="inlineStr"/>
      <c r="DO565" s="0" t="n">
        <v>0</v>
      </c>
    </row>
    <row r="566">
      <c r="A566" s="0">
        <f>ROW(Source!A1508)</f>
        <v/>
      </c>
      <c r="B566" s="0" t="n">
        <v>78845955</v>
      </c>
      <c r="C566" s="0" t="n">
        <v>78850801</v>
      </c>
      <c r="D566" s="0" t="n">
        <v>29172556</v>
      </c>
      <c r="E566" s="0" t="n">
        <v>1</v>
      </c>
      <c r="F566" s="0" t="n">
        <v>1</v>
      </c>
      <c r="G566" s="0" t="n">
        <v>1</v>
      </c>
      <c r="H566" s="0" t="n">
        <v>2</v>
      </c>
      <c r="I566" s="0" t="inlineStr">
        <is>
          <t>030954</t>
        </is>
      </c>
      <c r="J566" s="0" t="inlineStr">
        <is>
          <t>ТСЭМ Московской обл., 030954, приказ Минстроя России №675/пр от 28.02.2017 № 264/пр</t>
        </is>
      </c>
      <c r="K566" s="0" t="inlineStr">
        <is>
          <t>Подъемники грузоподъемностью до 500 кг одномачтовые, высота подъема 45 м</t>
        </is>
      </c>
      <c r="L566" s="0" t="n">
        <v>1368</v>
      </c>
      <c r="N566" s="0" t="n">
        <v>1011</v>
      </c>
      <c r="O566" s="0" t="inlineStr">
        <is>
          <t>маш.-ч</t>
        </is>
      </c>
      <c r="P566" s="0" t="inlineStr">
        <is>
          <t>маш.-ч</t>
        </is>
      </c>
      <c r="Q566" s="0" t="n">
        <v>1</v>
      </c>
      <c r="W566" s="0" t="n">
        <v>0</v>
      </c>
      <c r="X566" s="0" t="n">
        <v>344519037</v>
      </c>
      <c r="Y566" s="0">
        <f>AT566</f>
        <v/>
      </c>
      <c r="AA566" s="0" t="n">
        <v>0</v>
      </c>
      <c r="AB566" s="0" t="n">
        <v>728.98</v>
      </c>
      <c r="AC566" s="0" t="n">
        <v>705.38</v>
      </c>
      <c r="AD566" s="0" t="n">
        <v>0</v>
      </c>
      <c r="AE566" s="0" t="n">
        <v>0</v>
      </c>
      <c r="AF566" s="0" t="n">
        <v>31.26</v>
      </c>
      <c r="AG566" s="0" t="n">
        <v>13.5</v>
      </c>
      <c r="AH566" s="0" t="n">
        <v>0</v>
      </c>
      <c r="AI566" s="0" t="n">
        <v>1</v>
      </c>
      <c r="AJ566" s="0" t="n">
        <v>23.32</v>
      </c>
      <c r="AK566" s="0" t="n">
        <v>52.25</v>
      </c>
      <c r="AL566" s="0" t="n">
        <v>1</v>
      </c>
      <c r="AM566" s="0" t="n">
        <v>2</v>
      </c>
      <c r="AN566" s="0" t="n">
        <v>0</v>
      </c>
      <c r="AO566" s="0" t="n">
        <v>1</v>
      </c>
      <c r="AP566" s="0" t="n">
        <v>0</v>
      </c>
      <c r="AQ566" s="0" t="n">
        <v>0</v>
      </c>
      <c r="AR566" s="0" t="n">
        <v>0</v>
      </c>
      <c r="AS566" s="0" t="inlineStr"/>
      <c r="AT566" s="0" t="n">
        <v>0.02</v>
      </c>
      <c r="AU566" s="0" t="inlineStr"/>
      <c r="AV566" s="0" t="n">
        <v>0</v>
      </c>
      <c r="AW566" s="0" t="n">
        <v>2</v>
      </c>
      <c r="AX566" s="0" t="n">
        <v>78850812</v>
      </c>
      <c r="AY566" s="0" t="n">
        <v>1</v>
      </c>
      <c r="AZ566" s="0" t="n">
        <v>0</v>
      </c>
      <c r="BA566" s="0" t="n">
        <v>548</v>
      </c>
      <c r="BB566" s="0" t="n">
        <v>0</v>
      </c>
      <c r="BC566" s="0" t="n">
        <v>0</v>
      </c>
      <c r="BD566" s="0" t="n">
        <v>0</v>
      </c>
      <c r="BE566" s="0" t="n">
        <v>0</v>
      </c>
      <c r="BF566" s="0" t="n">
        <v>0</v>
      </c>
      <c r="BG566" s="0" t="n">
        <v>0</v>
      </c>
      <c r="BH566" s="0" t="n">
        <v>0</v>
      </c>
      <c r="BI566" s="0" t="n">
        <v>0</v>
      </c>
      <c r="BJ566" s="0" t="n">
        <v>0</v>
      </c>
      <c r="BK566" s="0" t="n">
        <v>0</v>
      </c>
      <c r="BL566" s="0" t="n">
        <v>0</v>
      </c>
      <c r="BM566" s="0" t="n">
        <v>0</v>
      </c>
      <c r="BN566" s="0" t="n">
        <v>0</v>
      </c>
      <c r="BO566" s="0" t="n">
        <v>0</v>
      </c>
      <c r="BP566" s="0" t="n">
        <v>0</v>
      </c>
      <c r="BQ566" s="0" t="n">
        <v>0</v>
      </c>
      <c r="BR566" s="0" t="n">
        <v>0</v>
      </c>
      <c r="BS566" s="0" t="n">
        <v>0</v>
      </c>
      <c r="BT566" s="0" t="n">
        <v>0</v>
      </c>
      <c r="BU566" s="0" t="n">
        <v>0</v>
      </c>
      <c r="BV566" s="0" t="n">
        <v>0</v>
      </c>
      <c r="BW566" s="0" t="n">
        <v>0</v>
      </c>
      <c r="CV566" s="0" t="n">
        <v>0</v>
      </c>
      <c r="CW566" s="0">
        <f>ROUND(Y566*Source!I1508*DO566,7)</f>
        <v/>
      </c>
      <c r="CX566" s="0">
        <f>ROUND(Y566*Source!I1508,7)</f>
        <v/>
      </c>
      <c r="CY566" s="0">
        <f>AB566</f>
        <v/>
      </c>
      <c r="CZ566" s="0">
        <f>AF566</f>
        <v/>
      </c>
      <c r="DA566" s="0">
        <f>AJ566</f>
        <v/>
      </c>
      <c r="DB566" s="0">
        <f>ROUND(ROUND(AT566*CZ566,2),2)</f>
        <v/>
      </c>
      <c r="DC566" s="0">
        <f>ROUND(ROUND(AT566*AG566,2),2)</f>
        <v/>
      </c>
      <c r="DD566" s="0" t="inlineStr"/>
      <c r="DE566" s="0" t="inlineStr"/>
      <c r="DF566" s="0">
        <f>ROUND(ROUND(AE566,0)*CX566,0)</f>
        <v/>
      </c>
      <c r="DG566" s="0">
        <f>ROUND(ROUND(AF566*AJ566,0)*CX566,0)</f>
        <v/>
      </c>
      <c r="DH566" s="0">
        <f>ROUND(ROUND(AG566*AK566,0)*CX566,0)</f>
        <v/>
      </c>
      <c r="DI566" s="0">
        <f>ROUND(ROUND(AH566,0)*CX566,0)</f>
        <v/>
      </c>
      <c r="DJ566" s="0">
        <f>DG566</f>
        <v/>
      </c>
      <c r="DK566" s="0" t="n">
        <v>0</v>
      </c>
      <c r="DL566" s="0" t="inlineStr"/>
      <c r="DM566" s="0" t="n">
        <v>0</v>
      </c>
      <c r="DN566" s="0" t="inlineStr"/>
      <c r="DO566" s="0" t="n">
        <v>0</v>
      </c>
    </row>
    <row r="567">
      <c r="A567" s="0">
        <f>ROW(Source!A1508)</f>
        <v/>
      </c>
      <c r="B567" s="0" t="n">
        <v>78845955</v>
      </c>
      <c r="C567" s="0" t="n">
        <v>78850801</v>
      </c>
      <c r="D567" s="0" t="n">
        <v>29174913</v>
      </c>
      <c r="E567" s="0" t="n">
        <v>1</v>
      </c>
      <c r="F567" s="0" t="n">
        <v>1</v>
      </c>
      <c r="G567" s="0" t="n">
        <v>1</v>
      </c>
      <c r="H567" s="0" t="n">
        <v>2</v>
      </c>
      <c r="I567" s="0" t="inlineStr">
        <is>
          <t>400001</t>
        </is>
      </c>
      <c r="J567" s="0" t="inlineStr">
        <is>
          <t>ТСЭМ Московской обл., 400001, приказ Минстроя России №675/пр от 28.02.2017 № 264/пр</t>
        </is>
      </c>
      <c r="K567" s="0" t="inlineStr">
        <is>
          <t>Автомобили бортовые, грузоподъемность до 5 т</t>
        </is>
      </c>
      <c r="L567" s="0" t="n">
        <v>1368</v>
      </c>
      <c r="N567" s="0" t="n">
        <v>1011</v>
      </c>
      <c r="O567" s="0" t="inlineStr">
        <is>
          <t>маш.-ч</t>
        </is>
      </c>
      <c r="P567" s="0" t="inlineStr">
        <is>
          <t>маш.-ч</t>
        </is>
      </c>
      <c r="Q567" s="0" t="n">
        <v>1</v>
      </c>
      <c r="W567" s="0" t="n">
        <v>0</v>
      </c>
      <c r="X567" s="0" t="n">
        <v>1230759911</v>
      </c>
      <c r="Y567" s="0">
        <f>AT567</f>
        <v/>
      </c>
      <c r="AA567" s="0" t="n">
        <v>0</v>
      </c>
      <c r="AB567" s="0" t="n">
        <v>2177.51</v>
      </c>
      <c r="AC567" s="0" t="n">
        <v>606.1</v>
      </c>
      <c r="AD567" s="0" t="n">
        <v>0</v>
      </c>
      <c r="AE567" s="0" t="n">
        <v>0</v>
      </c>
      <c r="AF567" s="0" t="n">
        <v>87.17</v>
      </c>
      <c r="AG567" s="0" t="n">
        <v>11.6</v>
      </c>
      <c r="AH567" s="0" t="n">
        <v>0</v>
      </c>
      <c r="AI567" s="0" t="n">
        <v>1</v>
      </c>
      <c r="AJ567" s="0" t="n">
        <v>24.98</v>
      </c>
      <c r="AK567" s="0" t="n">
        <v>52.25</v>
      </c>
      <c r="AL567" s="0" t="n">
        <v>1</v>
      </c>
      <c r="AM567" s="0" t="n">
        <v>2</v>
      </c>
      <c r="AN567" s="0" t="n">
        <v>0</v>
      </c>
      <c r="AO567" s="0" t="n">
        <v>1</v>
      </c>
      <c r="AP567" s="0" t="n">
        <v>0</v>
      </c>
      <c r="AQ567" s="0" t="n">
        <v>0</v>
      </c>
      <c r="AR567" s="0" t="n">
        <v>0</v>
      </c>
      <c r="AS567" s="0" t="inlineStr"/>
      <c r="AT567" s="0" t="n">
        <v>0.15</v>
      </c>
      <c r="AU567" s="0" t="inlineStr"/>
      <c r="AV567" s="0" t="n">
        <v>0</v>
      </c>
      <c r="AW567" s="0" t="n">
        <v>2</v>
      </c>
      <c r="AX567" s="0" t="n">
        <v>78850813</v>
      </c>
      <c r="AY567" s="0" t="n">
        <v>1</v>
      </c>
      <c r="AZ567" s="0" t="n">
        <v>0</v>
      </c>
      <c r="BA567" s="0" t="n">
        <v>549</v>
      </c>
      <c r="BB567" s="0" t="n">
        <v>0</v>
      </c>
      <c r="BC567" s="0" t="n">
        <v>0</v>
      </c>
      <c r="BD567" s="0" t="n">
        <v>0</v>
      </c>
      <c r="BE567" s="0" t="n">
        <v>0</v>
      </c>
      <c r="BF567" s="0" t="n">
        <v>0</v>
      </c>
      <c r="BG567" s="0" t="n">
        <v>0</v>
      </c>
      <c r="BH567" s="0" t="n">
        <v>0</v>
      </c>
      <c r="BI567" s="0" t="n">
        <v>0</v>
      </c>
      <c r="BJ567" s="0" t="n">
        <v>0</v>
      </c>
      <c r="BK567" s="0" t="n">
        <v>0</v>
      </c>
      <c r="BL567" s="0" t="n">
        <v>0</v>
      </c>
      <c r="BM567" s="0" t="n">
        <v>0</v>
      </c>
      <c r="BN567" s="0" t="n">
        <v>0</v>
      </c>
      <c r="BO567" s="0" t="n">
        <v>0</v>
      </c>
      <c r="BP567" s="0" t="n">
        <v>0</v>
      </c>
      <c r="BQ567" s="0" t="n">
        <v>0</v>
      </c>
      <c r="BR567" s="0" t="n">
        <v>0</v>
      </c>
      <c r="BS567" s="0" t="n">
        <v>0</v>
      </c>
      <c r="BT567" s="0" t="n">
        <v>0</v>
      </c>
      <c r="BU567" s="0" t="n">
        <v>0</v>
      </c>
      <c r="BV567" s="0" t="n">
        <v>0</v>
      </c>
      <c r="BW567" s="0" t="n">
        <v>0</v>
      </c>
      <c r="CV567" s="0" t="n">
        <v>0</v>
      </c>
      <c r="CW567" s="0">
        <f>ROUND(Y567*Source!I1508*DO567,7)</f>
        <v/>
      </c>
      <c r="CX567" s="0">
        <f>ROUND(Y567*Source!I1508,7)</f>
        <v/>
      </c>
      <c r="CY567" s="0">
        <f>AB567</f>
        <v/>
      </c>
      <c r="CZ567" s="0">
        <f>AF567</f>
        <v/>
      </c>
      <c r="DA567" s="0">
        <f>AJ567</f>
        <v/>
      </c>
      <c r="DB567" s="0">
        <f>ROUND(ROUND(AT567*CZ567,2),2)</f>
        <v/>
      </c>
      <c r="DC567" s="0">
        <f>ROUND(ROUND(AT567*AG567,2),2)</f>
        <v/>
      </c>
      <c r="DD567" s="0" t="inlineStr"/>
      <c r="DE567" s="0" t="inlineStr"/>
      <c r="DF567" s="0">
        <f>ROUND(ROUND(AE567,0)*CX567,0)</f>
        <v/>
      </c>
      <c r="DG567" s="0">
        <f>ROUND(ROUND(AF567*AJ567,0)*CX567,0)</f>
        <v/>
      </c>
      <c r="DH567" s="0">
        <f>ROUND(ROUND(AG567*AK567,0)*CX567,0)</f>
        <v/>
      </c>
      <c r="DI567" s="0">
        <f>ROUND(ROUND(AH567,0)*CX567,0)</f>
        <v/>
      </c>
      <c r="DJ567" s="0">
        <f>DG567</f>
        <v/>
      </c>
      <c r="DK567" s="0" t="n">
        <v>0</v>
      </c>
      <c r="DL567" s="0" t="inlineStr"/>
      <c r="DM567" s="0" t="n">
        <v>0</v>
      </c>
      <c r="DN567" s="0" t="inlineStr"/>
      <c r="DO567" s="0" t="n">
        <v>0</v>
      </c>
    </row>
    <row r="568">
      <c r="A568" s="0">
        <f>ROW(Source!A1508)</f>
        <v/>
      </c>
      <c r="B568" s="0" t="n">
        <v>78845955</v>
      </c>
      <c r="C568" s="0" t="n">
        <v>78850801</v>
      </c>
      <c r="D568" s="0" t="n">
        <v>29107779</v>
      </c>
      <c r="E568" s="0" t="n">
        <v>1</v>
      </c>
      <c r="F568" s="0" t="n">
        <v>1</v>
      </c>
      <c r="G568" s="0" t="n">
        <v>1</v>
      </c>
      <c r="H568" s="0" t="n">
        <v>3</v>
      </c>
      <c r="I568" s="0" t="inlineStr">
        <is>
          <t>101-1596</t>
        </is>
      </c>
      <c r="J568" s="0" t="inlineStr">
        <is>
          <t>ТССЦ Московской обл., 101-1596, приказ Минстроя России №675/пр от 28.02.2017 № 254/пр</t>
        </is>
      </c>
      <c r="K568" s="0" t="inlineStr">
        <is>
          <t>Шкурка шлифовальная двухслойная с зернистостью 40-25</t>
        </is>
      </c>
      <c r="L568" s="0" t="n">
        <v>1327</v>
      </c>
      <c r="N568" s="0" t="n">
        <v>1005</v>
      </c>
      <c r="O568" s="0" t="inlineStr">
        <is>
          <t>м2</t>
        </is>
      </c>
      <c r="P568" s="0" t="inlineStr">
        <is>
          <t>м2</t>
        </is>
      </c>
      <c r="Q568" s="0" t="n">
        <v>1</v>
      </c>
      <c r="W568" s="0" t="n">
        <v>0</v>
      </c>
      <c r="X568" s="0" t="n">
        <v>-1827594923</v>
      </c>
      <c r="Y568" s="0">
        <f>AT568</f>
        <v/>
      </c>
      <c r="AA568" s="0" t="n">
        <v>390.47</v>
      </c>
      <c r="AB568" s="0" t="n">
        <v>0</v>
      </c>
      <c r="AC568" s="0" t="n">
        <v>0</v>
      </c>
      <c r="AD568" s="0" t="n">
        <v>0</v>
      </c>
      <c r="AE568" s="0" t="n">
        <v>72.31</v>
      </c>
      <c r="AF568" s="0" t="n">
        <v>0</v>
      </c>
      <c r="AG568" s="0" t="n">
        <v>0</v>
      </c>
      <c r="AH568" s="0" t="n">
        <v>0</v>
      </c>
      <c r="AI568" s="0" t="n">
        <v>5.4</v>
      </c>
      <c r="AJ568" s="0" t="n">
        <v>1</v>
      </c>
      <c r="AK568" s="0" t="n">
        <v>1</v>
      </c>
      <c r="AL568" s="0" t="n">
        <v>1</v>
      </c>
      <c r="AM568" s="0" t="n">
        <v>2</v>
      </c>
      <c r="AN568" s="0" t="n">
        <v>0</v>
      </c>
      <c r="AO568" s="0" t="n">
        <v>1</v>
      </c>
      <c r="AP568" s="0" t="n">
        <v>0</v>
      </c>
      <c r="AQ568" s="0" t="n">
        <v>0</v>
      </c>
      <c r="AR568" s="0" t="n">
        <v>0</v>
      </c>
      <c r="AS568" s="0" t="inlineStr"/>
      <c r="AT568" s="0" t="n">
        <v>0.84</v>
      </c>
      <c r="AU568" s="0" t="inlineStr"/>
      <c r="AV568" s="0" t="n">
        <v>0</v>
      </c>
      <c r="AW568" s="0" t="n">
        <v>2</v>
      </c>
      <c r="AX568" s="0" t="n">
        <v>78850814</v>
      </c>
      <c r="AY568" s="0" t="n">
        <v>1</v>
      </c>
      <c r="AZ568" s="0" t="n">
        <v>0</v>
      </c>
      <c r="BA568" s="0" t="n">
        <v>550</v>
      </c>
      <c r="BB568" s="0" t="n">
        <v>0</v>
      </c>
      <c r="BC568" s="0" t="n">
        <v>0</v>
      </c>
      <c r="BD568" s="0" t="n">
        <v>0</v>
      </c>
      <c r="BE568" s="0" t="n">
        <v>0</v>
      </c>
      <c r="BF568" s="0" t="n">
        <v>0</v>
      </c>
      <c r="BG568" s="0" t="n">
        <v>0</v>
      </c>
      <c r="BH568" s="0" t="n">
        <v>0</v>
      </c>
      <c r="BI568" s="0" t="n">
        <v>0</v>
      </c>
      <c r="BJ568" s="0" t="n">
        <v>0</v>
      </c>
      <c r="BK568" s="0" t="n">
        <v>0</v>
      </c>
      <c r="BL568" s="0" t="n">
        <v>0</v>
      </c>
      <c r="BM568" s="0" t="n">
        <v>0</v>
      </c>
      <c r="BN568" s="0" t="n">
        <v>0</v>
      </c>
      <c r="BO568" s="0" t="n">
        <v>0</v>
      </c>
      <c r="BP568" s="0" t="n">
        <v>0</v>
      </c>
      <c r="BQ568" s="0" t="n">
        <v>0</v>
      </c>
      <c r="BR568" s="0" t="n">
        <v>0</v>
      </c>
      <c r="BS568" s="0" t="n">
        <v>0</v>
      </c>
      <c r="BT568" s="0" t="n">
        <v>0</v>
      </c>
      <c r="BU568" s="0" t="n">
        <v>0</v>
      </c>
      <c r="BV568" s="0" t="n">
        <v>0</v>
      </c>
      <c r="BW568" s="0" t="n">
        <v>0</v>
      </c>
      <c r="CV568" s="0" t="n">
        <v>0</v>
      </c>
      <c r="CW568" s="0" t="n">
        <v>0</v>
      </c>
      <c r="CX568" s="0">
        <f>ROUND(Y568*Source!I1508,7)</f>
        <v/>
      </c>
      <c r="CY568" s="0">
        <f>AA568</f>
        <v/>
      </c>
      <c r="CZ568" s="0">
        <f>AE568</f>
        <v/>
      </c>
      <c r="DA568" s="0">
        <f>AI568</f>
        <v/>
      </c>
      <c r="DB568" s="0">
        <f>ROUND(ROUND(AT568*CZ568,2),2)</f>
        <v/>
      </c>
      <c r="DC568" s="0">
        <f>ROUND(ROUND(AT568*AG568,2),2)</f>
        <v/>
      </c>
      <c r="DD568" s="0" t="inlineStr"/>
      <c r="DE568" s="0" t="inlineStr"/>
      <c r="DF568" s="0">
        <f>ROUND(ROUND(AE568*AI568,0)*CX568,0)</f>
        <v/>
      </c>
      <c r="DG568" s="0">
        <f>ROUND(ROUND(AF568,0)*CX568,0)</f>
        <v/>
      </c>
      <c r="DH568" s="0">
        <f>ROUND(ROUND(AG568,0)*CX568,0)</f>
        <v/>
      </c>
      <c r="DI568" s="0">
        <f>ROUND(ROUND(AH568,0)*CX568,0)</f>
        <v/>
      </c>
      <c r="DJ568" s="0">
        <f>DF568</f>
        <v/>
      </c>
      <c r="DK568" s="0" t="n">
        <v>0</v>
      </c>
      <c r="DL568" s="0" t="inlineStr"/>
      <c r="DM568" s="0" t="n">
        <v>0</v>
      </c>
      <c r="DN568" s="0" t="inlineStr"/>
      <c r="DO568" s="0" t="n">
        <v>0</v>
      </c>
    </row>
    <row r="569">
      <c r="A569" s="0">
        <f>ROW(Source!A1508)</f>
        <v/>
      </c>
      <c r="B569" s="0" t="n">
        <v>78845955</v>
      </c>
      <c r="C569" s="0" t="n">
        <v>78850801</v>
      </c>
      <c r="D569" s="0" t="n">
        <v>29109797</v>
      </c>
      <c r="E569" s="0" t="n">
        <v>1</v>
      </c>
      <c r="F569" s="0" t="n">
        <v>1</v>
      </c>
      <c r="G569" s="0" t="n">
        <v>1</v>
      </c>
      <c r="H569" s="0" t="n">
        <v>3</v>
      </c>
      <c r="I569" s="0" t="inlineStr">
        <is>
          <t>101-1712</t>
        </is>
      </c>
      <c r="J569" s="0" t="inlineStr">
        <is>
          <t>ТССЦ Московской обл., 101-1712, приказ Минстроя России №675/пр от 28.02.2017 № 254/пр</t>
        </is>
      </c>
      <c r="K569" s="0" t="inlineStr">
        <is>
          <t>Шпатлевка клеевая</t>
        </is>
      </c>
      <c r="L569" s="0" t="n">
        <v>1348</v>
      </c>
      <c r="N569" s="0" t="n">
        <v>1009</v>
      </c>
      <c r="O569" s="0" t="inlineStr">
        <is>
          <t>т</t>
        </is>
      </c>
      <c r="P569" s="0" t="inlineStr">
        <is>
          <t>т</t>
        </is>
      </c>
      <c r="Q569" s="0" t="n">
        <v>1000</v>
      </c>
      <c r="W569" s="0" t="n">
        <v>0</v>
      </c>
      <c r="X569" s="0" t="n">
        <v>-1515146857</v>
      </c>
      <c r="Y569" s="0">
        <f>AT569</f>
        <v/>
      </c>
      <c r="AA569" s="0" t="n">
        <v>27911.13</v>
      </c>
      <c r="AB569" s="0" t="n">
        <v>0</v>
      </c>
      <c r="AC569" s="0" t="n">
        <v>0</v>
      </c>
      <c r="AD569" s="0" t="n">
        <v>0</v>
      </c>
      <c r="AE569" s="0" t="n">
        <v>4294.02</v>
      </c>
      <c r="AF569" s="0" t="n">
        <v>0</v>
      </c>
      <c r="AG569" s="0" t="n">
        <v>0</v>
      </c>
      <c r="AH569" s="0" t="n">
        <v>0</v>
      </c>
      <c r="AI569" s="0" t="n">
        <v>6.5</v>
      </c>
      <c r="AJ569" s="0" t="n">
        <v>1</v>
      </c>
      <c r="AK569" s="0" t="n">
        <v>1</v>
      </c>
      <c r="AL569" s="0" t="n">
        <v>1</v>
      </c>
      <c r="AM569" s="0" t="n">
        <v>2</v>
      </c>
      <c r="AN569" s="0" t="n">
        <v>0</v>
      </c>
      <c r="AO569" s="0" t="n">
        <v>1</v>
      </c>
      <c r="AP569" s="0" t="n">
        <v>0</v>
      </c>
      <c r="AQ569" s="0" t="n">
        <v>0</v>
      </c>
      <c r="AR569" s="0" t="n">
        <v>0</v>
      </c>
      <c r="AS569" s="0" t="inlineStr"/>
      <c r="AT569" s="0" t="n">
        <v>0.051</v>
      </c>
      <c r="AU569" s="0" t="inlineStr"/>
      <c r="AV569" s="0" t="n">
        <v>0</v>
      </c>
      <c r="AW569" s="0" t="n">
        <v>2</v>
      </c>
      <c r="AX569" s="0" t="n">
        <v>78850815</v>
      </c>
      <c r="AY569" s="0" t="n">
        <v>1</v>
      </c>
      <c r="AZ569" s="0" t="n">
        <v>0</v>
      </c>
      <c r="BA569" s="0" t="n">
        <v>551</v>
      </c>
      <c r="BB569" s="0" t="n">
        <v>0</v>
      </c>
      <c r="BC569" s="0" t="n">
        <v>0</v>
      </c>
      <c r="BD569" s="0" t="n">
        <v>0</v>
      </c>
      <c r="BE569" s="0" t="n">
        <v>0</v>
      </c>
      <c r="BF569" s="0" t="n">
        <v>0</v>
      </c>
      <c r="BG569" s="0" t="n">
        <v>0</v>
      </c>
      <c r="BH569" s="0" t="n">
        <v>0</v>
      </c>
      <c r="BI569" s="0" t="n">
        <v>0</v>
      </c>
      <c r="BJ569" s="0" t="n">
        <v>0</v>
      </c>
      <c r="BK569" s="0" t="n">
        <v>0</v>
      </c>
      <c r="BL569" s="0" t="n">
        <v>0</v>
      </c>
      <c r="BM569" s="0" t="n">
        <v>0</v>
      </c>
      <c r="BN569" s="0" t="n">
        <v>0</v>
      </c>
      <c r="BO569" s="0" t="n">
        <v>0</v>
      </c>
      <c r="BP569" s="0" t="n">
        <v>0</v>
      </c>
      <c r="BQ569" s="0" t="n">
        <v>0</v>
      </c>
      <c r="BR569" s="0" t="n">
        <v>0</v>
      </c>
      <c r="BS569" s="0" t="n">
        <v>0</v>
      </c>
      <c r="BT569" s="0" t="n">
        <v>0</v>
      </c>
      <c r="BU569" s="0" t="n">
        <v>0</v>
      </c>
      <c r="BV569" s="0" t="n">
        <v>0</v>
      </c>
      <c r="BW569" s="0" t="n">
        <v>0</v>
      </c>
      <c r="CV569" s="0" t="n">
        <v>0</v>
      </c>
      <c r="CW569" s="0" t="n">
        <v>0</v>
      </c>
      <c r="CX569" s="0">
        <f>ROUND(Y569*Source!I1508,7)</f>
        <v/>
      </c>
      <c r="CY569" s="0">
        <f>AA569</f>
        <v/>
      </c>
      <c r="CZ569" s="0">
        <f>AE569</f>
        <v/>
      </c>
      <c r="DA569" s="0">
        <f>AI569</f>
        <v/>
      </c>
      <c r="DB569" s="0">
        <f>ROUND(ROUND(AT569*CZ569,2),2)</f>
        <v/>
      </c>
      <c r="DC569" s="0">
        <f>ROUND(ROUND(AT569*AG569,2),2)</f>
        <v/>
      </c>
      <c r="DD569" s="0" t="inlineStr"/>
      <c r="DE569" s="0" t="inlineStr"/>
      <c r="DF569" s="0">
        <f>ROUND(ROUND(AE569*AI569,0)*CX569,0)</f>
        <v/>
      </c>
      <c r="DG569" s="0">
        <f>ROUND(ROUND(AF569,0)*CX569,0)</f>
        <v/>
      </c>
      <c r="DH569" s="0">
        <f>ROUND(ROUND(AG569,0)*CX569,0)</f>
        <v/>
      </c>
      <c r="DI569" s="0">
        <f>ROUND(ROUND(AH569,0)*CX569,0)</f>
        <v/>
      </c>
      <c r="DJ569" s="0">
        <f>DF569</f>
        <v/>
      </c>
      <c r="DK569" s="0" t="n">
        <v>0</v>
      </c>
      <c r="DL569" s="0" t="inlineStr"/>
      <c r="DM569" s="0" t="n">
        <v>0</v>
      </c>
      <c r="DN569" s="0" t="inlineStr"/>
      <c r="DO569" s="0" t="n">
        <v>0</v>
      </c>
    </row>
    <row r="570">
      <c r="A570" s="0">
        <f>ROW(Source!A1508)</f>
        <v/>
      </c>
      <c r="B570" s="0" t="n">
        <v>78845955</v>
      </c>
      <c r="C570" s="0" t="n">
        <v>78850801</v>
      </c>
      <c r="D570" s="0" t="n">
        <v>29107800</v>
      </c>
      <c r="E570" s="0" t="n">
        <v>1</v>
      </c>
      <c r="F570" s="0" t="n">
        <v>1</v>
      </c>
      <c r="G570" s="0" t="n">
        <v>1</v>
      </c>
      <c r="H570" s="0" t="n">
        <v>3</v>
      </c>
      <c r="I570" s="0" t="inlineStr">
        <is>
          <t>101-1757</t>
        </is>
      </c>
      <c r="J570" s="0" t="inlineStr">
        <is>
          <t>ТССЦ Московской обл., 101-1757, приказ Минстроя России №675/пр от 28.02.2017 № 254/пр</t>
        </is>
      </c>
      <c r="K570" s="0" t="inlineStr">
        <is>
          <t>Ветошь</t>
        </is>
      </c>
      <c r="L570" s="0" t="n">
        <v>1346</v>
      </c>
      <c r="N570" s="0" t="n">
        <v>1009</v>
      </c>
      <c r="O570" s="0" t="inlineStr">
        <is>
          <t>кг</t>
        </is>
      </c>
      <c r="P570" s="0" t="inlineStr">
        <is>
          <t>кг</t>
        </is>
      </c>
      <c r="Q570" s="0" t="n">
        <v>1</v>
      </c>
      <c r="W570" s="0" t="n">
        <v>0</v>
      </c>
      <c r="X570" s="0" t="n">
        <v>644139035</v>
      </c>
      <c r="Y570" s="0">
        <f>AT570</f>
        <v/>
      </c>
      <c r="AA570" s="0" t="n">
        <v>114.7</v>
      </c>
      <c r="AB570" s="0" t="n">
        <v>0</v>
      </c>
      <c r="AC570" s="0" t="n">
        <v>0</v>
      </c>
      <c r="AD570" s="0" t="n">
        <v>0</v>
      </c>
      <c r="AE570" s="0" t="n">
        <v>1.81</v>
      </c>
      <c r="AF570" s="0" t="n">
        <v>0</v>
      </c>
      <c r="AG570" s="0" t="n">
        <v>0</v>
      </c>
      <c r="AH570" s="0" t="n">
        <v>0</v>
      </c>
      <c r="AI570" s="0" t="n">
        <v>63.37</v>
      </c>
      <c r="AJ570" s="0" t="n">
        <v>1</v>
      </c>
      <c r="AK570" s="0" t="n">
        <v>1</v>
      </c>
      <c r="AL570" s="0" t="n">
        <v>1</v>
      </c>
      <c r="AM570" s="0" t="n">
        <v>2</v>
      </c>
      <c r="AN570" s="0" t="n">
        <v>0</v>
      </c>
      <c r="AO570" s="0" t="n">
        <v>1</v>
      </c>
      <c r="AP570" s="0" t="n">
        <v>0</v>
      </c>
      <c r="AQ570" s="0" t="n">
        <v>0</v>
      </c>
      <c r="AR570" s="0" t="n">
        <v>0</v>
      </c>
      <c r="AS570" s="0" t="inlineStr"/>
      <c r="AT570" s="0" t="n">
        <v>0.31</v>
      </c>
      <c r="AU570" s="0" t="inlineStr"/>
      <c r="AV570" s="0" t="n">
        <v>0</v>
      </c>
      <c r="AW570" s="0" t="n">
        <v>2</v>
      </c>
      <c r="AX570" s="0" t="n">
        <v>78850816</v>
      </c>
      <c r="AY570" s="0" t="n">
        <v>1</v>
      </c>
      <c r="AZ570" s="0" t="n">
        <v>0</v>
      </c>
      <c r="BA570" s="0" t="n">
        <v>552</v>
      </c>
      <c r="BB570" s="0" t="n">
        <v>0</v>
      </c>
      <c r="BC570" s="0" t="n">
        <v>0</v>
      </c>
      <c r="BD570" s="0" t="n">
        <v>0</v>
      </c>
      <c r="BE570" s="0" t="n">
        <v>0</v>
      </c>
      <c r="BF570" s="0" t="n">
        <v>0</v>
      </c>
      <c r="BG570" s="0" t="n">
        <v>0</v>
      </c>
      <c r="BH570" s="0" t="n">
        <v>0</v>
      </c>
      <c r="BI570" s="0" t="n">
        <v>0</v>
      </c>
      <c r="BJ570" s="0" t="n">
        <v>0</v>
      </c>
      <c r="BK570" s="0" t="n">
        <v>0</v>
      </c>
      <c r="BL570" s="0" t="n">
        <v>0</v>
      </c>
      <c r="BM570" s="0" t="n">
        <v>0</v>
      </c>
      <c r="BN570" s="0" t="n">
        <v>0</v>
      </c>
      <c r="BO570" s="0" t="n">
        <v>0</v>
      </c>
      <c r="BP570" s="0" t="n">
        <v>0</v>
      </c>
      <c r="BQ570" s="0" t="n">
        <v>0</v>
      </c>
      <c r="BR570" s="0" t="n">
        <v>0</v>
      </c>
      <c r="BS570" s="0" t="n">
        <v>0</v>
      </c>
      <c r="BT570" s="0" t="n">
        <v>0</v>
      </c>
      <c r="BU570" s="0" t="n">
        <v>0</v>
      </c>
      <c r="BV570" s="0" t="n">
        <v>0</v>
      </c>
      <c r="BW570" s="0" t="n">
        <v>0</v>
      </c>
      <c r="CV570" s="0" t="n">
        <v>0</v>
      </c>
      <c r="CW570" s="0" t="n">
        <v>0</v>
      </c>
      <c r="CX570" s="0">
        <f>ROUND(Y570*Source!I1508,7)</f>
        <v/>
      </c>
      <c r="CY570" s="0">
        <f>AA570</f>
        <v/>
      </c>
      <c r="CZ570" s="0">
        <f>AE570</f>
        <v/>
      </c>
      <c r="DA570" s="0">
        <f>AI570</f>
        <v/>
      </c>
      <c r="DB570" s="0">
        <f>ROUND(ROUND(AT570*CZ570,2),2)</f>
        <v/>
      </c>
      <c r="DC570" s="0">
        <f>ROUND(ROUND(AT570*AG570,2),2)</f>
        <v/>
      </c>
      <c r="DD570" s="0" t="inlineStr"/>
      <c r="DE570" s="0" t="inlineStr"/>
      <c r="DF570" s="0">
        <f>ROUND(ROUND(AE570*AI570,0)*CX570,0)</f>
        <v/>
      </c>
      <c r="DG570" s="0">
        <f>ROUND(ROUND(AF570,0)*CX570,0)</f>
        <v/>
      </c>
      <c r="DH570" s="0">
        <f>ROUND(ROUND(AG570,0)*CX570,0)</f>
        <v/>
      </c>
      <c r="DI570" s="0">
        <f>ROUND(ROUND(AH570,0)*CX570,0)</f>
        <v/>
      </c>
      <c r="DJ570" s="0">
        <f>DF570</f>
        <v/>
      </c>
      <c r="DK570" s="0" t="n">
        <v>0</v>
      </c>
      <c r="DL570" s="0" t="inlineStr"/>
      <c r="DM570" s="0" t="n">
        <v>0</v>
      </c>
      <c r="DN570" s="0" t="inlineStr"/>
      <c r="DO570" s="0" t="n">
        <v>0</v>
      </c>
    </row>
    <row r="571">
      <c r="A571" s="0">
        <f>ROW(Source!A1508)</f>
        <v/>
      </c>
      <c r="B571" s="0" t="n">
        <v>78845955</v>
      </c>
      <c r="C571" s="0" t="n">
        <v>78850801</v>
      </c>
      <c r="D571" s="0" t="n">
        <v>29110439</v>
      </c>
      <c r="E571" s="0" t="n">
        <v>1</v>
      </c>
      <c r="F571" s="0" t="n">
        <v>1</v>
      </c>
      <c r="G571" s="0" t="n">
        <v>1</v>
      </c>
      <c r="H571" s="0" t="n">
        <v>3</v>
      </c>
      <c r="I571" s="0" t="inlineStr">
        <is>
          <t>101-1959</t>
        </is>
      </c>
      <c r="J571" s="0" t="inlineStr">
        <is>
          <t>ТССЦ Московской обл., 101-1959, приказ Минстроя России №675/пр от 28.02.2017 № 254/пр</t>
        </is>
      </c>
      <c r="K571" s="0" t="inlineStr">
        <is>
          <t>Краска водоэмульсионная ВЭАК-1180</t>
        </is>
      </c>
      <c r="L571" s="0" t="n">
        <v>1348</v>
      </c>
      <c r="N571" s="0" t="n">
        <v>1009</v>
      </c>
      <c r="O571" s="0" t="inlineStr">
        <is>
          <t>т</t>
        </is>
      </c>
      <c r="P571" s="0" t="inlineStr">
        <is>
          <t>т</t>
        </is>
      </c>
      <c r="Q571" s="0" t="n">
        <v>1000</v>
      </c>
      <c r="W571" s="0" t="n">
        <v>0</v>
      </c>
      <c r="X571" s="0" t="n">
        <v>-764270001</v>
      </c>
      <c r="Y571" s="0">
        <f>AT571</f>
        <v/>
      </c>
      <c r="AA571" s="0" t="n">
        <v>84526.31</v>
      </c>
      <c r="AB571" s="0" t="n">
        <v>0</v>
      </c>
      <c r="AC571" s="0" t="n">
        <v>0</v>
      </c>
      <c r="AD571" s="0" t="n">
        <v>0</v>
      </c>
      <c r="AE571" s="0" t="n">
        <v>15481.01</v>
      </c>
      <c r="AF571" s="0" t="n">
        <v>0</v>
      </c>
      <c r="AG571" s="0" t="n">
        <v>0</v>
      </c>
      <c r="AH571" s="0" t="n">
        <v>0</v>
      </c>
      <c r="AI571" s="0" t="n">
        <v>5.46</v>
      </c>
      <c r="AJ571" s="0" t="n">
        <v>1</v>
      </c>
      <c r="AK571" s="0" t="n">
        <v>1</v>
      </c>
      <c r="AL571" s="0" t="n">
        <v>1</v>
      </c>
      <c r="AM571" s="0" t="n">
        <v>2</v>
      </c>
      <c r="AN571" s="0" t="n">
        <v>0</v>
      </c>
      <c r="AO571" s="0" t="n">
        <v>1</v>
      </c>
      <c r="AP571" s="0" t="n">
        <v>0</v>
      </c>
      <c r="AQ571" s="0" t="n">
        <v>0</v>
      </c>
      <c r="AR571" s="0" t="n">
        <v>0</v>
      </c>
      <c r="AS571" s="0" t="inlineStr"/>
      <c r="AT571" s="0" t="n">
        <v>0.063</v>
      </c>
      <c r="AU571" s="0" t="inlineStr"/>
      <c r="AV571" s="0" t="n">
        <v>0</v>
      </c>
      <c r="AW571" s="0" t="n">
        <v>2</v>
      </c>
      <c r="AX571" s="0" t="n">
        <v>78850817</v>
      </c>
      <c r="AY571" s="0" t="n">
        <v>1</v>
      </c>
      <c r="AZ571" s="0" t="n">
        <v>0</v>
      </c>
      <c r="BA571" s="0" t="n">
        <v>553</v>
      </c>
      <c r="BB571" s="0" t="n">
        <v>0</v>
      </c>
      <c r="BC571" s="0" t="n">
        <v>0</v>
      </c>
      <c r="BD571" s="0" t="n">
        <v>0</v>
      </c>
      <c r="BE571" s="0" t="n">
        <v>0</v>
      </c>
      <c r="BF571" s="0" t="n">
        <v>0</v>
      </c>
      <c r="BG571" s="0" t="n">
        <v>0</v>
      </c>
      <c r="BH571" s="0" t="n">
        <v>0</v>
      </c>
      <c r="BI571" s="0" t="n">
        <v>0</v>
      </c>
      <c r="BJ571" s="0" t="n">
        <v>0</v>
      </c>
      <c r="BK571" s="0" t="n">
        <v>0</v>
      </c>
      <c r="BL571" s="0" t="n">
        <v>0</v>
      </c>
      <c r="BM571" s="0" t="n">
        <v>0</v>
      </c>
      <c r="BN571" s="0" t="n">
        <v>0</v>
      </c>
      <c r="BO571" s="0" t="n">
        <v>0</v>
      </c>
      <c r="BP571" s="0" t="n">
        <v>0</v>
      </c>
      <c r="BQ571" s="0" t="n">
        <v>0</v>
      </c>
      <c r="BR571" s="0" t="n">
        <v>0</v>
      </c>
      <c r="BS571" s="0" t="n">
        <v>0</v>
      </c>
      <c r="BT571" s="0" t="n">
        <v>0</v>
      </c>
      <c r="BU571" s="0" t="n">
        <v>0</v>
      </c>
      <c r="BV571" s="0" t="n">
        <v>0</v>
      </c>
      <c r="BW571" s="0" t="n">
        <v>0</v>
      </c>
      <c r="CV571" s="0" t="n">
        <v>0</v>
      </c>
      <c r="CW571" s="0" t="n">
        <v>0</v>
      </c>
      <c r="CX571" s="0">
        <f>ROUND(Y571*Source!I1508,7)</f>
        <v/>
      </c>
      <c r="CY571" s="0">
        <f>AA571</f>
        <v/>
      </c>
      <c r="CZ571" s="0">
        <f>AE571</f>
        <v/>
      </c>
      <c r="DA571" s="0">
        <f>AI571</f>
        <v/>
      </c>
      <c r="DB571" s="0">
        <f>ROUND(ROUND(AT571*CZ571,2),2)</f>
        <v/>
      </c>
      <c r="DC571" s="0">
        <f>ROUND(ROUND(AT571*AG571,2),2)</f>
        <v/>
      </c>
      <c r="DD571" s="0" t="inlineStr"/>
      <c r="DE571" s="0" t="inlineStr"/>
      <c r="DF571" s="0">
        <f>ROUND(ROUND(AE571*AI571,0)*CX571,0)</f>
        <v/>
      </c>
      <c r="DG571" s="0">
        <f>ROUND(ROUND(AF571,0)*CX571,0)</f>
        <v/>
      </c>
      <c r="DH571" s="0">
        <f>ROUND(ROUND(AG571,0)*CX571,0)</f>
        <v/>
      </c>
      <c r="DI571" s="0">
        <f>ROUND(ROUND(AH571,0)*CX571,0)</f>
        <v/>
      </c>
      <c r="DJ571" s="0">
        <f>DF571</f>
        <v/>
      </c>
      <c r="DK571" s="0" t="n">
        <v>0</v>
      </c>
      <c r="DL571" s="0" t="inlineStr"/>
      <c r="DM571" s="0" t="n">
        <v>0</v>
      </c>
      <c r="DN571" s="0" t="inlineStr"/>
      <c r="DO571" s="0" t="n">
        <v>0</v>
      </c>
    </row>
    <row r="572">
      <c r="A572" s="0">
        <f>ROW(Source!A1547)</f>
        <v/>
      </c>
      <c r="B572" s="0" t="n">
        <v>78845955</v>
      </c>
      <c r="C572" s="0" t="n">
        <v>78850881</v>
      </c>
      <c r="D572" s="0" t="n">
        <v>18411117</v>
      </c>
      <c r="E572" s="0" t="n">
        <v>1</v>
      </c>
      <c r="F572" s="0" t="n">
        <v>1</v>
      </c>
      <c r="G572" s="0" t="n">
        <v>1</v>
      </c>
      <c r="H572" s="0" t="n">
        <v>1</v>
      </c>
      <c r="I572" s="0" t="inlineStr">
        <is>
          <t>1-1040-90</t>
        </is>
      </c>
      <c r="J572" s="0" t="inlineStr"/>
      <c r="K572" s="0" t="inlineStr">
        <is>
          <t>Рабочий строитель среднего разряда 4</t>
        </is>
      </c>
      <c r="L572" s="0" t="n">
        <v>1369</v>
      </c>
      <c r="N572" s="0" t="n">
        <v>1013</v>
      </c>
      <c r="O572" s="0" t="inlineStr">
        <is>
          <t>чел.-ч</t>
        </is>
      </c>
      <c r="P572" s="0" t="inlineStr">
        <is>
          <t>чел.-ч</t>
        </is>
      </c>
      <c r="Q572" s="0" t="n">
        <v>1</v>
      </c>
      <c r="W572" s="0" t="n">
        <v>0</v>
      </c>
      <c r="X572" s="0" t="n">
        <v>-1739886638</v>
      </c>
      <c r="Y572" s="0">
        <f>AT572</f>
        <v/>
      </c>
      <c r="AA572" s="0" t="n">
        <v>0</v>
      </c>
      <c r="AB572" s="0" t="n">
        <v>0</v>
      </c>
      <c r="AC572" s="0" t="n">
        <v>0</v>
      </c>
      <c r="AD572" s="0" t="n">
        <v>9.619999999999999</v>
      </c>
      <c r="AE572" s="0" t="n">
        <v>0</v>
      </c>
      <c r="AF572" s="0" t="n">
        <v>0</v>
      </c>
      <c r="AG572" s="0" t="n">
        <v>0</v>
      </c>
      <c r="AH572" s="0" t="n">
        <v>9.619999999999999</v>
      </c>
      <c r="AI572" s="0" t="n">
        <v>1</v>
      </c>
      <c r="AJ572" s="0" t="n">
        <v>1</v>
      </c>
      <c r="AK572" s="0" t="n">
        <v>1</v>
      </c>
      <c r="AL572" s="0" t="n">
        <v>1</v>
      </c>
      <c r="AM572" s="0" t="n">
        <v>-2</v>
      </c>
      <c r="AN572" s="0" t="n">
        <v>0</v>
      </c>
      <c r="AO572" s="0" t="n">
        <v>1</v>
      </c>
      <c r="AP572" s="0" t="n">
        <v>1</v>
      </c>
      <c r="AQ572" s="0" t="n">
        <v>0</v>
      </c>
      <c r="AR572" s="0" t="n">
        <v>0</v>
      </c>
      <c r="AS572" s="0" t="inlineStr"/>
      <c r="AT572" s="0" t="n">
        <v>174</v>
      </c>
      <c r="AU572" s="0" t="inlineStr"/>
      <c r="AV572" s="0" t="n">
        <v>1</v>
      </c>
      <c r="AW572" s="0" t="n">
        <v>2</v>
      </c>
      <c r="AX572" s="0" t="n">
        <v>78850907</v>
      </c>
      <c r="AY572" s="0" t="n">
        <v>1</v>
      </c>
      <c r="AZ572" s="0" t="n">
        <v>0</v>
      </c>
      <c r="BA572" s="0" t="n">
        <v>554</v>
      </c>
      <c r="BB572" s="0" t="n">
        <v>0</v>
      </c>
      <c r="BC572" s="0" t="n">
        <v>0</v>
      </c>
      <c r="BD572" s="0" t="n">
        <v>0</v>
      </c>
      <c r="BE572" s="0" t="n">
        <v>0</v>
      </c>
      <c r="BF572" s="0" t="n">
        <v>0</v>
      </c>
      <c r="BG572" s="0" t="n">
        <v>0</v>
      </c>
      <c r="BH572" s="0" t="n">
        <v>0</v>
      </c>
      <c r="BI572" s="0" t="n">
        <v>0</v>
      </c>
      <c r="BJ572" s="0" t="n">
        <v>0</v>
      </c>
      <c r="BK572" s="0" t="n">
        <v>0</v>
      </c>
      <c r="BL572" s="0" t="n">
        <v>0</v>
      </c>
      <c r="BM572" s="0" t="n">
        <v>0</v>
      </c>
      <c r="BN572" s="0" t="n">
        <v>0</v>
      </c>
      <c r="BO572" s="0" t="n">
        <v>0</v>
      </c>
      <c r="BP572" s="0" t="n">
        <v>0</v>
      </c>
      <c r="BQ572" s="0" t="n">
        <v>0</v>
      </c>
      <c r="BR572" s="0" t="n">
        <v>0</v>
      </c>
      <c r="BS572" s="0" t="n">
        <v>0</v>
      </c>
      <c r="BT572" s="0" t="n">
        <v>0</v>
      </c>
      <c r="BU572" s="0" t="n">
        <v>0</v>
      </c>
      <c r="BV572" s="0" t="n">
        <v>0</v>
      </c>
      <c r="BW572" s="0" t="n">
        <v>0</v>
      </c>
      <c r="CU572" s="0">
        <f>ROUND(AT572*Source!I1547*AH572*AL572,0)</f>
        <v/>
      </c>
      <c r="CV572" s="0">
        <f>ROUND(Y572*Source!I1547,7)</f>
        <v/>
      </c>
      <c r="CW572" s="0" t="n">
        <v>0</v>
      </c>
      <c r="CX572" s="0">
        <f>ROUND(Y572*Source!I1547,7)</f>
        <v/>
      </c>
      <c r="CY572" s="0">
        <f>AD572</f>
        <v/>
      </c>
      <c r="CZ572" s="0">
        <f>AH572</f>
        <v/>
      </c>
      <c r="DA572" s="0">
        <f>AL572</f>
        <v/>
      </c>
      <c r="DB572" s="0">
        <f>ROUND(ROUND(AT572*CZ572,2),2)</f>
        <v/>
      </c>
      <c r="DC572" s="0">
        <f>ROUND(ROUND(AT572*AG572,2),2)</f>
        <v/>
      </c>
      <c r="DD572" s="0" t="inlineStr"/>
      <c r="DE572" s="0" t="inlineStr"/>
      <c r="DF572" s="0">
        <f>ROUND(ROUND(AE572,0)*CX572,0)</f>
        <v/>
      </c>
      <c r="DG572" s="0">
        <f>ROUND(ROUND(AF572,0)*CX572,0)</f>
        <v/>
      </c>
      <c r="DH572" s="0">
        <f>ROUND(ROUND(AG572,0)*CX572,0)</f>
        <v/>
      </c>
      <c r="DI572" s="0">
        <f>ROUND(ROUND(AH572,0)*CX572,0)</f>
        <v/>
      </c>
      <c r="DJ572" s="0">
        <f>DI572</f>
        <v/>
      </c>
      <c r="DK572" s="0" t="n">
        <v>0</v>
      </c>
      <c r="DL572" s="0" t="inlineStr"/>
      <c r="DM572" s="0" t="n">
        <v>0</v>
      </c>
      <c r="DN572" s="0" t="inlineStr"/>
      <c r="DO572" s="0" t="n">
        <v>0</v>
      </c>
    </row>
    <row r="573">
      <c r="A573" s="0">
        <f>ROW(Source!A1547)</f>
        <v/>
      </c>
      <c r="B573" s="0" t="n">
        <v>78845955</v>
      </c>
      <c r="C573" s="0" t="n">
        <v>78850881</v>
      </c>
      <c r="D573" s="0" t="n">
        <v>29172659</v>
      </c>
      <c r="E573" s="0" t="n">
        <v>1</v>
      </c>
      <c r="F573" s="0" t="n">
        <v>1</v>
      </c>
      <c r="G573" s="0" t="n">
        <v>1</v>
      </c>
      <c r="H573" s="0" t="n">
        <v>2</v>
      </c>
      <c r="I573" s="0" t="inlineStr">
        <is>
          <t>040504</t>
        </is>
      </c>
      <c r="J573" s="0" t="inlineStr">
        <is>
          <t>ТСЭМ Московской обл., 040504, приказ Минстроя России №675/пр от 28.02.2017 № 264/пр</t>
        </is>
      </c>
      <c r="K573" s="0" t="inlineStr">
        <is>
          <t>Аппарат для газовой сварки и резки</t>
        </is>
      </c>
      <c r="L573" s="0" t="n">
        <v>1368</v>
      </c>
      <c r="N573" s="0" t="n">
        <v>1011</v>
      </c>
      <c r="O573" s="0" t="inlineStr">
        <is>
          <t>маш.-ч</t>
        </is>
      </c>
      <c r="P573" s="0" t="inlineStr">
        <is>
          <t>маш.-ч</t>
        </is>
      </c>
      <c r="Q573" s="0" t="n">
        <v>1</v>
      </c>
      <c r="W573" s="0" t="n">
        <v>0</v>
      </c>
      <c r="X573" s="0" t="n">
        <v>1514068676</v>
      </c>
      <c r="Y573" s="0">
        <f>AT573</f>
        <v/>
      </c>
      <c r="AA573" s="0" t="n">
        <v>0</v>
      </c>
      <c r="AB573" s="0" t="n">
        <v>9.76</v>
      </c>
      <c r="AC573" s="0" t="n">
        <v>0</v>
      </c>
      <c r="AD573" s="0" t="n">
        <v>0</v>
      </c>
      <c r="AE573" s="0" t="n">
        <v>0</v>
      </c>
      <c r="AF573" s="0" t="n">
        <v>1.2</v>
      </c>
      <c r="AG573" s="0" t="n">
        <v>0</v>
      </c>
      <c r="AH573" s="0" t="n">
        <v>0</v>
      </c>
      <c r="AI573" s="0" t="n">
        <v>1</v>
      </c>
      <c r="AJ573" s="0" t="n">
        <v>8.130000000000001</v>
      </c>
      <c r="AK573" s="0" t="n">
        <v>52.25</v>
      </c>
      <c r="AL573" s="0" t="n">
        <v>1</v>
      </c>
      <c r="AM573" s="0" t="n">
        <v>2</v>
      </c>
      <c r="AN573" s="0" t="n">
        <v>0</v>
      </c>
      <c r="AO573" s="0" t="n">
        <v>1</v>
      </c>
      <c r="AP573" s="0" t="n">
        <v>1</v>
      </c>
      <c r="AQ573" s="0" t="n">
        <v>0</v>
      </c>
      <c r="AR573" s="0" t="n">
        <v>0</v>
      </c>
      <c r="AS573" s="0" t="inlineStr"/>
      <c r="AT573" s="0" t="n">
        <v>2.7</v>
      </c>
      <c r="AU573" s="0" t="inlineStr"/>
      <c r="AV573" s="0" t="n">
        <v>0</v>
      </c>
      <c r="AW573" s="0" t="n">
        <v>2</v>
      </c>
      <c r="AX573" s="0" t="n">
        <v>78850908</v>
      </c>
      <c r="AY573" s="0" t="n">
        <v>1</v>
      </c>
      <c r="AZ573" s="0" t="n">
        <v>0</v>
      </c>
      <c r="BA573" s="0" t="n">
        <v>555</v>
      </c>
      <c r="BB573" s="0" t="n">
        <v>0</v>
      </c>
      <c r="BC573" s="0" t="n">
        <v>0</v>
      </c>
      <c r="BD573" s="0" t="n">
        <v>0</v>
      </c>
      <c r="BE573" s="0" t="n">
        <v>0</v>
      </c>
      <c r="BF573" s="0" t="n">
        <v>0</v>
      </c>
      <c r="BG573" s="0" t="n">
        <v>0</v>
      </c>
      <c r="BH573" s="0" t="n">
        <v>0</v>
      </c>
      <c r="BI573" s="0" t="n">
        <v>0</v>
      </c>
      <c r="BJ573" s="0" t="n">
        <v>0</v>
      </c>
      <c r="BK573" s="0" t="n">
        <v>0</v>
      </c>
      <c r="BL573" s="0" t="n">
        <v>0</v>
      </c>
      <c r="BM573" s="0" t="n">
        <v>0</v>
      </c>
      <c r="BN573" s="0" t="n">
        <v>0</v>
      </c>
      <c r="BO573" s="0" t="n">
        <v>0</v>
      </c>
      <c r="BP573" s="0" t="n">
        <v>0</v>
      </c>
      <c r="BQ573" s="0" t="n">
        <v>0</v>
      </c>
      <c r="BR573" s="0" t="n">
        <v>0</v>
      </c>
      <c r="BS573" s="0" t="n">
        <v>0</v>
      </c>
      <c r="BT573" s="0" t="n">
        <v>0</v>
      </c>
      <c r="BU573" s="0" t="n">
        <v>0</v>
      </c>
      <c r="BV573" s="0" t="n">
        <v>0</v>
      </c>
      <c r="BW573" s="0" t="n">
        <v>0</v>
      </c>
      <c r="CV573" s="0" t="n">
        <v>0</v>
      </c>
      <c r="CW573" s="0">
        <f>ROUND(Y573*Source!I1547*DO573,7)</f>
        <v/>
      </c>
      <c r="CX573" s="0">
        <f>ROUND(Y573*Source!I1547,7)</f>
        <v/>
      </c>
      <c r="CY573" s="0">
        <f>AB573</f>
        <v/>
      </c>
      <c r="CZ573" s="0">
        <f>AF573</f>
        <v/>
      </c>
      <c r="DA573" s="0">
        <f>AJ573</f>
        <v/>
      </c>
      <c r="DB573" s="0">
        <f>ROUND(ROUND(AT573*CZ573,2),2)</f>
        <v/>
      </c>
      <c r="DC573" s="0">
        <f>ROUND(ROUND(AT573*AG573,2),2)</f>
        <v/>
      </c>
      <c r="DD573" s="0" t="inlineStr"/>
      <c r="DE573" s="0" t="inlineStr"/>
      <c r="DF573" s="0">
        <f>ROUND(ROUND(AE573,0)*CX573,0)</f>
        <v/>
      </c>
      <c r="DG573" s="0">
        <f>ROUND(ROUND(AF573*AJ573,0)*CX573,0)</f>
        <v/>
      </c>
      <c r="DH573" s="0">
        <f>ROUND(ROUND(AG573*AK573,0)*CX573,0)</f>
        <v/>
      </c>
      <c r="DI573" s="0">
        <f>ROUND(ROUND(AH573,0)*CX573,0)</f>
        <v/>
      </c>
      <c r="DJ573" s="0">
        <f>DG573</f>
        <v/>
      </c>
      <c r="DK573" s="0" t="n">
        <v>0</v>
      </c>
      <c r="DL573" s="0" t="inlineStr"/>
      <c r="DM573" s="0" t="n">
        <v>0</v>
      </c>
      <c r="DN573" s="0" t="inlineStr"/>
      <c r="DO573" s="0" t="n">
        <v>0</v>
      </c>
    </row>
    <row r="574">
      <c r="A574" s="0">
        <f>ROW(Source!A1547)</f>
        <v/>
      </c>
      <c r="B574" s="0" t="n">
        <v>78845955</v>
      </c>
      <c r="C574" s="0" t="n">
        <v>78850881</v>
      </c>
      <c r="D574" s="0" t="n">
        <v>29174500</v>
      </c>
      <c r="E574" s="0" t="n">
        <v>1</v>
      </c>
      <c r="F574" s="0" t="n">
        <v>1</v>
      </c>
      <c r="G574" s="0" t="n">
        <v>1</v>
      </c>
      <c r="H574" s="0" t="n">
        <v>2</v>
      </c>
      <c r="I574" s="0" t="inlineStr">
        <is>
          <t>330206</t>
        </is>
      </c>
      <c r="J574" s="0" t="inlineStr">
        <is>
          <t>ТСЭМ Московской обл., 330206, приказ Минстроя России №675/пр от 28.02.2017 № 264/пр</t>
        </is>
      </c>
      <c r="K574" s="0" t="inlineStr">
        <is>
          <t>Дрели электрические</t>
        </is>
      </c>
      <c r="L574" s="0" t="n">
        <v>1368</v>
      </c>
      <c r="N574" s="0" t="n">
        <v>1011</v>
      </c>
      <c r="O574" s="0" t="inlineStr">
        <is>
          <t>маш.-ч</t>
        </is>
      </c>
      <c r="P574" s="0" t="inlineStr">
        <is>
          <t>маш.-ч</t>
        </is>
      </c>
      <c r="Q574" s="0" t="n">
        <v>1</v>
      </c>
      <c r="W574" s="0" t="n">
        <v>0</v>
      </c>
      <c r="X574" s="0" t="n">
        <v>-1867053656</v>
      </c>
      <c r="Y574" s="0">
        <f>AT574</f>
        <v/>
      </c>
      <c r="AA574" s="0" t="n">
        <v>0</v>
      </c>
      <c r="AB574" s="0" t="n">
        <v>8.390000000000001</v>
      </c>
      <c r="AC574" s="0" t="n">
        <v>0</v>
      </c>
      <c r="AD574" s="0" t="n">
        <v>0</v>
      </c>
      <c r="AE574" s="0" t="n">
        <v>0</v>
      </c>
      <c r="AF574" s="0" t="n">
        <v>1.95</v>
      </c>
      <c r="AG574" s="0" t="n">
        <v>0</v>
      </c>
      <c r="AH574" s="0" t="n">
        <v>0</v>
      </c>
      <c r="AI574" s="0" t="n">
        <v>1</v>
      </c>
      <c r="AJ574" s="0" t="n">
        <v>4.3</v>
      </c>
      <c r="AK574" s="0" t="n">
        <v>52.25</v>
      </c>
      <c r="AL574" s="0" t="n">
        <v>1</v>
      </c>
      <c r="AM574" s="0" t="n">
        <v>2</v>
      </c>
      <c r="AN574" s="0" t="n">
        <v>0</v>
      </c>
      <c r="AO574" s="0" t="n">
        <v>1</v>
      </c>
      <c r="AP574" s="0" t="n">
        <v>1</v>
      </c>
      <c r="AQ574" s="0" t="n">
        <v>0</v>
      </c>
      <c r="AR574" s="0" t="n">
        <v>0</v>
      </c>
      <c r="AS574" s="0" t="inlineStr"/>
      <c r="AT574" s="0" t="n">
        <v>4.36</v>
      </c>
      <c r="AU574" s="0" t="inlineStr"/>
      <c r="AV574" s="0" t="n">
        <v>0</v>
      </c>
      <c r="AW574" s="0" t="n">
        <v>2</v>
      </c>
      <c r="AX574" s="0" t="n">
        <v>78850909</v>
      </c>
      <c r="AY574" s="0" t="n">
        <v>1</v>
      </c>
      <c r="AZ574" s="0" t="n">
        <v>0</v>
      </c>
      <c r="BA574" s="0" t="n">
        <v>556</v>
      </c>
      <c r="BB574" s="0" t="n">
        <v>0</v>
      </c>
      <c r="BC574" s="0" t="n">
        <v>0</v>
      </c>
      <c r="BD574" s="0" t="n">
        <v>0</v>
      </c>
      <c r="BE574" s="0" t="n">
        <v>0</v>
      </c>
      <c r="BF574" s="0" t="n">
        <v>0</v>
      </c>
      <c r="BG574" s="0" t="n">
        <v>0</v>
      </c>
      <c r="BH574" s="0" t="n">
        <v>0</v>
      </c>
      <c r="BI574" s="0" t="n">
        <v>0</v>
      </c>
      <c r="BJ574" s="0" t="n">
        <v>0</v>
      </c>
      <c r="BK574" s="0" t="n">
        <v>0</v>
      </c>
      <c r="BL574" s="0" t="n">
        <v>0</v>
      </c>
      <c r="BM574" s="0" t="n">
        <v>0</v>
      </c>
      <c r="BN574" s="0" t="n">
        <v>0</v>
      </c>
      <c r="BO574" s="0" t="n">
        <v>0</v>
      </c>
      <c r="BP574" s="0" t="n">
        <v>0</v>
      </c>
      <c r="BQ574" s="0" t="n">
        <v>0</v>
      </c>
      <c r="BR574" s="0" t="n">
        <v>0</v>
      </c>
      <c r="BS574" s="0" t="n">
        <v>0</v>
      </c>
      <c r="BT574" s="0" t="n">
        <v>0</v>
      </c>
      <c r="BU574" s="0" t="n">
        <v>0</v>
      </c>
      <c r="BV574" s="0" t="n">
        <v>0</v>
      </c>
      <c r="BW574" s="0" t="n">
        <v>0</v>
      </c>
      <c r="CV574" s="0" t="n">
        <v>0</v>
      </c>
      <c r="CW574" s="0">
        <f>ROUND(Y574*Source!I1547*DO574,7)</f>
        <v/>
      </c>
      <c r="CX574" s="0">
        <f>ROUND(Y574*Source!I1547,7)</f>
        <v/>
      </c>
      <c r="CY574" s="0">
        <f>AB574</f>
        <v/>
      </c>
      <c r="CZ574" s="0">
        <f>AF574</f>
        <v/>
      </c>
      <c r="DA574" s="0">
        <f>AJ574</f>
        <v/>
      </c>
      <c r="DB574" s="0">
        <f>ROUND(ROUND(AT574*CZ574,2),2)</f>
        <v/>
      </c>
      <c r="DC574" s="0">
        <f>ROUND(ROUND(AT574*AG574,2),2)</f>
        <v/>
      </c>
      <c r="DD574" s="0" t="inlineStr"/>
      <c r="DE574" s="0" t="inlineStr"/>
      <c r="DF574" s="0">
        <f>ROUND(ROUND(AE574,0)*CX574,0)</f>
        <v/>
      </c>
      <c r="DG574" s="0">
        <f>ROUND(ROUND(AF574*AJ574,0)*CX574,0)</f>
        <v/>
      </c>
      <c r="DH574" s="0">
        <f>ROUND(ROUND(AG574*AK574,0)*CX574,0)</f>
        <v/>
      </c>
      <c r="DI574" s="0">
        <f>ROUND(ROUND(AH574,0)*CX574,0)</f>
        <v/>
      </c>
      <c r="DJ574" s="0">
        <f>DG574</f>
        <v/>
      </c>
      <c r="DK574" s="0" t="n">
        <v>0</v>
      </c>
      <c r="DL574" s="0" t="inlineStr"/>
      <c r="DM574" s="0" t="n">
        <v>0</v>
      </c>
      <c r="DN574" s="0" t="inlineStr"/>
      <c r="DO574" s="0" t="n">
        <v>0</v>
      </c>
    </row>
    <row r="575">
      <c r="A575" s="0">
        <f>ROW(Source!A1547)</f>
        <v/>
      </c>
      <c r="B575" s="0" t="n">
        <v>78845955</v>
      </c>
      <c r="C575" s="0" t="n">
        <v>78850881</v>
      </c>
      <c r="D575" s="0" t="n">
        <v>29174913</v>
      </c>
      <c r="E575" s="0" t="n">
        <v>1</v>
      </c>
      <c r="F575" s="0" t="n">
        <v>1</v>
      </c>
      <c r="G575" s="0" t="n">
        <v>1</v>
      </c>
      <c r="H575" s="0" t="n">
        <v>2</v>
      </c>
      <c r="I575" s="0" t="inlineStr">
        <is>
          <t>400001</t>
        </is>
      </c>
      <c r="J575" s="0" t="inlineStr">
        <is>
          <t>ТСЭМ Московской обл., 400001, приказ Минстроя России №675/пр от 28.02.2017 № 264/пр</t>
        </is>
      </c>
      <c r="K575" s="0" t="inlineStr">
        <is>
          <t>Автомобили бортовые, грузоподъемность до 5 т</t>
        </is>
      </c>
      <c r="L575" s="0" t="n">
        <v>1368</v>
      </c>
      <c r="N575" s="0" t="n">
        <v>1011</v>
      </c>
      <c r="O575" s="0" t="inlineStr">
        <is>
          <t>маш.-ч</t>
        </is>
      </c>
      <c r="P575" s="0" t="inlineStr">
        <is>
          <t>маш.-ч</t>
        </is>
      </c>
      <c r="Q575" s="0" t="n">
        <v>1</v>
      </c>
      <c r="W575" s="0" t="n">
        <v>0</v>
      </c>
      <c r="X575" s="0" t="n">
        <v>1230759911</v>
      </c>
      <c r="Y575" s="0">
        <f>AT575</f>
        <v/>
      </c>
      <c r="AA575" s="0" t="n">
        <v>0</v>
      </c>
      <c r="AB575" s="0" t="n">
        <v>2177.51</v>
      </c>
      <c r="AC575" s="0" t="n">
        <v>606.1</v>
      </c>
      <c r="AD575" s="0" t="n">
        <v>0</v>
      </c>
      <c r="AE575" s="0" t="n">
        <v>0</v>
      </c>
      <c r="AF575" s="0" t="n">
        <v>87.17</v>
      </c>
      <c r="AG575" s="0" t="n">
        <v>11.6</v>
      </c>
      <c r="AH575" s="0" t="n">
        <v>0</v>
      </c>
      <c r="AI575" s="0" t="n">
        <v>1</v>
      </c>
      <c r="AJ575" s="0" t="n">
        <v>24.98</v>
      </c>
      <c r="AK575" s="0" t="n">
        <v>52.25</v>
      </c>
      <c r="AL575" s="0" t="n">
        <v>1</v>
      </c>
      <c r="AM575" s="0" t="n">
        <v>2</v>
      </c>
      <c r="AN575" s="0" t="n">
        <v>0</v>
      </c>
      <c r="AO575" s="0" t="n">
        <v>1</v>
      </c>
      <c r="AP575" s="0" t="n">
        <v>1</v>
      </c>
      <c r="AQ575" s="0" t="n">
        <v>0</v>
      </c>
      <c r="AR575" s="0" t="n">
        <v>0</v>
      </c>
      <c r="AS575" s="0" t="inlineStr"/>
      <c r="AT575" s="0" t="n">
        <v>0.6</v>
      </c>
      <c r="AU575" s="0" t="inlineStr"/>
      <c r="AV575" s="0" t="n">
        <v>0</v>
      </c>
      <c r="AW575" s="0" t="n">
        <v>2</v>
      </c>
      <c r="AX575" s="0" t="n">
        <v>78850910</v>
      </c>
      <c r="AY575" s="0" t="n">
        <v>1</v>
      </c>
      <c r="AZ575" s="0" t="n">
        <v>0</v>
      </c>
      <c r="BA575" s="0" t="n">
        <v>557</v>
      </c>
      <c r="BB575" s="0" t="n">
        <v>0</v>
      </c>
      <c r="BC575" s="0" t="n">
        <v>0</v>
      </c>
      <c r="BD575" s="0" t="n">
        <v>0</v>
      </c>
      <c r="BE575" s="0" t="n">
        <v>0</v>
      </c>
      <c r="BF575" s="0" t="n">
        <v>0</v>
      </c>
      <c r="BG575" s="0" t="n">
        <v>0</v>
      </c>
      <c r="BH575" s="0" t="n">
        <v>0</v>
      </c>
      <c r="BI575" s="0" t="n">
        <v>0</v>
      </c>
      <c r="BJ575" s="0" t="n">
        <v>0</v>
      </c>
      <c r="BK575" s="0" t="n">
        <v>0</v>
      </c>
      <c r="BL575" s="0" t="n">
        <v>0</v>
      </c>
      <c r="BM575" s="0" t="n">
        <v>0</v>
      </c>
      <c r="BN575" s="0" t="n">
        <v>0</v>
      </c>
      <c r="BO575" s="0" t="n">
        <v>0</v>
      </c>
      <c r="BP575" s="0" t="n">
        <v>0</v>
      </c>
      <c r="BQ575" s="0" t="n">
        <v>0</v>
      </c>
      <c r="BR575" s="0" t="n">
        <v>0</v>
      </c>
      <c r="BS575" s="0" t="n">
        <v>0</v>
      </c>
      <c r="BT575" s="0" t="n">
        <v>0</v>
      </c>
      <c r="BU575" s="0" t="n">
        <v>0</v>
      </c>
      <c r="BV575" s="0" t="n">
        <v>0</v>
      </c>
      <c r="BW575" s="0" t="n">
        <v>0</v>
      </c>
      <c r="CV575" s="0" t="n">
        <v>0</v>
      </c>
      <c r="CW575" s="0">
        <f>ROUND(Y575*Source!I1547*DO575,7)</f>
        <v/>
      </c>
      <c r="CX575" s="0">
        <f>ROUND(Y575*Source!I1547,7)</f>
        <v/>
      </c>
      <c r="CY575" s="0">
        <f>AB575</f>
        <v/>
      </c>
      <c r="CZ575" s="0">
        <f>AF575</f>
        <v/>
      </c>
      <c r="DA575" s="0">
        <f>AJ575</f>
        <v/>
      </c>
      <c r="DB575" s="0">
        <f>ROUND(ROUND(AT575*CZ575,2),2)</f>
        <v/>
      </c>
      <c r="DC575" s="0">
        <f>ROUND(ROUND(AT575*AG575,2),2)</f>
        <v/>
      </c>
      <c r="DD575" s="0" t="inlineStr"/>
      <c r="DE575" s="0" t="inlineStr"/>
      <c r="DF575" s="0">
        <f>ROUND(ROUND(AE575,0)*CX575,0)</f>
        <v/>
      </c>
      <c r="DG575" s="0">
        <f>ROUND(ROUND(AF575*AJ575,0)*CX575,0)</f>
        <v/>
      </c>
      <c r="DH575" s="0">
        <f>ROUND(ROUND(AG575*AK575,0)*CX575,0)</f>
        <v/>
      </c>
      <c r="DI575" s="0">
        <f>ROUND(ROUND(AH575,0)*CX575,0)</f>
        <v/>
      </c>
      <c r="DJ575" s="0">
        <f>DG575</f>
        <v/>
      </c>
      <c r="DK575" s="0" t="n">
        <v>0</v>
      </c>
      <c r="DL575" s="0" t="inlineStr"/>
      <c r="DM575" s="0" t="n">
        <v>0</v>
      </c>
      <c r="DN575" s="0" t="inlineStr"/>
      <c r="DO575" s="0" t="n">
        <v>0</v>
      </c>
    </row>
    <row r="576">
      <c r="A576" s="0">
        <f>ROW(Source!A1547)</f>
        <v/>
      </c>
      <c r="B576" s="0" t="n">
        <v>78845955</v>
      </c>
      <c r="C576" s="0" t="n">
        <v>78850881</v>
      </c>
      <c r="D576" s="0" t="n">
        <v>29107441</v>
      </c>
      <c r="E576" s="0" t="n">
        <v>1</v>
      </c>
      <c r="F576" s="0" t="n">
        <v>1</v>
      </c>
      <c r="G576" s="0" t="n">
        <v>1</v>
      </c>
      <c r="H576" s="0" t="n">
        <v>3</v>
      </c>
      <c r="I576" s="0" t="inlineStr">
        <is>
          <t>101-0324</t>
        </is>
      </c>
      <c r="J576" s="0" t="inlineStr">
        <is>
          <t>ТССЦ Московской обл., 101-0324, приказ Минстроя России №675/пр от 28.02.2017 № 254/пр</t>
        </is>
      </c>
      <c r="K576" s="0" t="inlineStr">
        <is>
          <t>Кислород технический газообразный</t>
        </is>
      </c>
      <c r="L576" s="0" t="n">
        <v>1339</v>
      </c>
      <c r="N576" s="0" t="n">
        <v>1007</v>
      </c>
      <c r="O576" s="0" t="inlineStr">
        <is>
          <t>м3</t>
        </is>
      </c>
      <c r="P576" s="0" t="inlineStr">
        <is>
          <t>м3</t>
        </is>
      </c>
      <c r="Q576" s="0" t="n">
        <v>1</v>
      </c>
      <c r="W576" s="0" t="n">
        <v>0</v>
      </c>
      <c r="X576" s="0" t="n">
        <v>-756465305</v>
      </c>
      <c r="Y576" s="0">
        <f>AT576</f>
        <v/>
      </c>
      <c r="AA576" s="0" t="n">
        <v>111.08</v>
      </c>
      <c r="AB576" s="0" t="n">
        <v>0</v>
      </c>
      <c r="AC576" s="0" t="n">
        <v>0</v>
      </c>
      <c r="AD576" s="0" t="n">
        <v>0</v>
      </c>
      <c r="AE576" s="0" t="n">
        <v>6.23</v>
      </c>
      <c r="AF576" s="0" t="n">
        <v>0</v>
      </c>
      <c r="AG576" s="0" t="n">
        <v>0</v>
      </c>
      <c r="AH576" s="0" t="n">
        <v>0</v>
      </c>
      <c r="AI576" s="0" t="n">
        <v>17.83</v>
      </c>
      <c r="AJ576" s="0" t="n">
        <v>1</v>
      </c>
      <c r="AK576" s="0" t="n">
        <v>1</v>
      </c>
      <c r="AL576" s="0" t="n">
        <v>1</v>
      </c>
      <c r="AM576" s="0" t="n">
        <v>2</v>
      </c>
      <c r="AN576" s="0" t="n">
        <v>0</v>
      </c>
      <c r="AO576" s="0" t="n">
        <v>1</v>
      </c>
      <c r="AP576" s="0" t="n">
        <v>1</v>
      </c>
      <c r="AQ576" s="0" t="n">
        <v>0</v>
      </c>
      <c r="AR576" s="0" t="n">
        <v>0</v>
      </c>
      <c r="AS576" s="0" t="inlineStr"/>
      <c r="AT576" s="0" t="n">
        <v>0.48</v>
      </c>
      <c r="AU576" s="0" t="inlineStr"/>
      <c r="AV576" s="0" t="n">
        <v>0</v>
      </c>
      <c r="AW576" s="0" t="n">
        <v>2</v>
      </c>
      <c r="AX576" s="0" t="n">
        <v>78850911</v>
      </c>
      <c r="AY576" s="0" t="n">
        <v>1</v>
      </c>
      <c r="AZ576" s="0" t="n">
        <v>0</v>
      </c>
      <c r="BA576" s="0" t="n">
        <v>558</v>
      </c>
      <c r="BB576" s="0" t="n">
        <v>0</v>
      </c>
      <c r="BC576" s="0" t="n">
        <v>0</v>
      </c>
      <c r="BD576" s="0" t="n">
        <v>0</v>
      </c>
      <c r="BE576" s="0" t="n">
        <v>0</v>
      </c>
      <c r="BF576" s="0" t="n">
        <v>0</v>
      </c>
      <c r="BG576" s="0" t="n">
        <v>0</v>
      </c>
      <c r="BH576" s="0" t="n">
        <v>0</v>
      </c>
      <c r="BI576" s="0" t="n">
        <v>0</v>
      </c>
      <c r="BJ576" s="0" t="n">
        <v>0</v>
      </c>
      <c r="BK576" s="0" t="n">
        <v>0</v>
      </c>
      <c r="BL576" s="0" t="n">
        <v>0</v>
      </c>
      <c r="BM576" s="0" t="n">
        <v>0</v>
      </c>
      <c r="BN576" s="0" t="n">
        <v>0</v>
      </c>
      <c r="BO576" s="0" t="n">
        <v>0</v>
      </c>
      <c r="BP576" s="0" t="n">
        <v>0</v>
      </c>
      <c r="BQ576" s="0" t="n">
        <v>0</v>
      </c>
      <c r="BR576" s="0" t="n">
        <v>0</v>
      </c>
      <c r="BS576" s="0" t="n">
        <v>0</v>
      </c>
      <c r="BT576" s="0" t="n">
        <v>0</v>
      </c>
      <c r="BU576" s="0" t="n">
        <v>0</v>
      </c>
      <c r="BV576" s="0" t="n">
        <v>0</v>
      </c>
      <c r="BW576" s="0" t="n">
        <v>0</v>
      </c>
      <c r="CV576" s="0" t="n">
        <v>0</v>
      </c>
      <c r="CW576" s="0" t="n">
        <v>0</v>
      </c>
      <c r="CX576" s="0">
        <f>ROUND(Y576*Source!I1547,7)</f>
        <v/>
      </c>
      <c r="CY576" s="0">
        <f>AA576</f>
        <v/>
      </c>
      <c r="CZ576" s="0">
        <f>AE576</f>
        <v/>
      </c>
      <c r="DA576" s="0">
        <f>AI576</f>
        <v/>
      </c>
      <c r="DB576" s="0">
        <f>ROUND(ROUND(AT576*CZ576,2),2)</f>
        <v/>
      </c>
      <c r="DC576" s="0">
        <f>ROUND(ROUND(AT576*AG576,2),2)</f>
        <v/>
      </c>
      <c r="DD576" s="0" t="inlineStr"/>
      <c r="DE576" s="0" t="inlineStr"/>
      <c r="DF576" s="0">
        <f>ROUND(ROUND(AE576*AI576,0)*CX576,0)</f>
        <v/>
      </c>
      <c r="DG576" s="0">
        <f>ROUND(ROUND(AF576,0)*CX576,0)</f>
        <v/>
      </c>
      <c r="DH576" s="0">
        <f>ROUND(ROUND(AG576,0)*CX576,0)</f>
        <v/>
      </c>
      <c r="DI576" s="0">
        <f>ROUND(ROUND(AH576,0)*CX576,0)</f>
        <v/>
      </c>
      <c r="DJ576" s="0">
        <f>DF576</f>
        <v/>
      </c>
      <c r="DK576" s="0" t="n">
        <v>0</v>
      </c>
      <c r="DL576" s="0" t="inlineStr"/>
      <c r="DM576" s="0" t="n">
        <v>0</v>
      </c>
      <c r="DN576" s="0" t="inlineStr"/>
      <c r="DO576" s="0" t="n">
        <v>0</v>
      </c>
    </row>
    <row r="577">
      <c r="A577" s="0">
        <f>ROW(Source!A1547)</f>
        <v/>
      </c>
      <c r="B577" s="0" t="n">
        <v>78845955</v>
      </c>
      <c r="C577" s="0" t="n">
        <v>78850881</v>
      </c>
      <c r="D577" s="0" t="n">
        <v>29107430</v>
      </c>
      <c r="E577" s="0" t="n">
        <v>1</v>
      </c>
      <c r="F577" s="0" t="n">
        <v>1</v>
      </c>
      <c r="G577" s="0" t="n">
        <v>1</v>
      </c>
      <c r="H577" s="0" t="n">
        <v>3</v>
      </c>
      <c r="I577" s="0" t="inlineStr">
        <is>
          <t>101-1602</t>
        </is>
      </c>
      <c r="J577" s="0" t="inlineStr">
        <is>
          <t>ТССЦ Московской обл., 101-1602, приказ Минстроя России №675/пр от 28.02.2017 № 254/пр</t>
        </is>
      </c>
      <c r="K577" s="0" t="inlineStr">
        <is>
          <t>Ацетилен газообразный технический</t>
        </is>
      </c>
      <c r="L577" s="0" t="n">
        <v>1339</v>
      </c>
      <c r="N577" s="0" t="n">
        <v>1007</v>
      </c>
      <c r="O577" s="0" t="inlineStr">
        <is>
          <t>м3</t>
        </is>
      </c>
      <c r="P577" s="0" t="inlineStr">
        <is>
          <t>м3</t>
        </is>
      </c>
      <c r="Q577" s="0" t="n">
        <v>1</v>
      </c>
      <c r="W577" s="0" t="n">
        <v>0</v>
      </c>
      <c r="X577" s="0" t="n">
        <v>-203673795</v>
      </c>
      <c r="Y577" s="0">
        <f>AT577</f>
        <v/>
      </c>
      <c r="AA577" s="0" t="n">
        <v>618.53</v>
      </c>
      <c r="AB577" s="0" t="n">
        <v>0</v>
      </c>
      <c r="AC577" s="0" t="n">
        <v>0</v>
      </c>
      <c r="AD577" s="0" t="n">
        <v>0</v>
      </c>
      <c r="AE577" s="0" t="n">
        <v>38.49</v>
      </c>
      <c r="AF577" s="0" t="n">
        <v>0</v>
      </c>
      <c r="AG577" s="0" t="n">
        <v>0</v>
      </c>
      <c r="AH577" s="0" t="n">
        <v>0</v>
      </c>
      <c r="AI577" s="0" t="n">
        <v>16.07</v>
      </c>
      <c r="AJ577" s="0" t="n">
        <v>1</v>
      </c>
      <c r="AK577" s="0" t="n">
        <v>1</v>
      </c>
      <c r="AL577" s="0" t="n">
        <v>1</v>
      </c>
      <c r="AM577" s="0" t="n">
        <v>2</v>
      </c>
      <c r="AN577" s="0" t="n">
        <v>0</v>
      </c>
      <c r="AO577" s="0" t="n">
        <v>1</v>
      </c>
      <c r="AP577" s="0" t="n">
        <v>1</v>
      </c>
      <c r="AQ577" s="0" t="n">
        <v>0</v>
      </c>
      <c r="AR577" s="0" t="n">
        <v>0</v>
      </c>
      <c r="AS577" s="0" t="inlineStr"/>
      <c r="AT577" s="0" t="n">
        <v>0.21</v>
      </c>
      <c r="AU577" s="0" t="inlineStr"/>
      <c r="AV577" s="0" t="n">
        <v>0</v>
      </c>
      <c r="AW577" s="0" t="n">
        <v>2</v>
      </c>
      <c r="AX577" s="0" t="n">
        <v>78850912</v>
      </c>
      <c r="AY577" s="0" t="n">
        <v>1</v>
      </c>
      <c r="AZ577" s="0" t="n">
        <v>0</v>
      </c>
      <c r="BA577" s="0" t="n">
        <v>559</v>
      </c>
      <c r="BB577" s="0" t="n">
        <v>0</v>
      </c>
      <c r="BC577" s="0" t="n">
        <v>0</v>
      </c>
      <c r="BD577" s="0" t="n">
        <v>0</v>
      </c>
      <c r="BE577" s="0" t="n">
        <v>0</v>
      </c>
      <c r="BF577" s="0" t="n">
        <v>0</v>
      </c>
      <c r="BG577" s="0" t="n">
        <v>0</v>
      </c>
      <c r="BH577" s="0" t="n">
        <v>0</v>
      </c>
      <c r="BI577" s="0" t="n">
        <v>0</v>
      </c>
      <c r="BJ577" s="0" t="n">
        <v>0</v>
      </c>
      <c r="BK577" s="0" t="n">
        <v>0</v>
      </c>
      <c r="BL577" s="0" t="n">
        <v>0</v>
      </c>
      <c r="BM577" s="0" t="n">
        <v>0</v>
      </c>
      <c r="BN577" s="0" t="n">
        <v>0</v>
      </c>
      <c r="BO577" s="0" t="n">
        <v>0</v>
      </c>
      <c r="BP577" s="0" t="n">
        <v>0</v>
      </c>
      <c r="BQ577" s="0" t="n">
        <v>0</v>
      </c>
      <c r="BR577" s="0" t="n">
        <v>0</v>
      </c>
      <c r="BS577" s="0" t="n">
        <v>0</v>
      </c>
      <c r="BT577" s="0" t="n">
        <v>0</v>
      </c>
      <c r="BU577" s="0" t="n">
        <v>0</v>
      </c>
      <c r="BV577" s="0" t="n">
        <v>0</v>
      </c>
      <c r="BW577" s="0" t="n">
        <v>0</v>
      </c>
      <c r="CV577" s="0" t="n">
        <v>0</v>
      </c>
      <c r="CW577" s="0" t="n">
        <v>0</v>
      </c>
      <c r="CX577" s="0">
        <f>ROUND(Y577*Source!I1547,7)</f>
        <v/>
      </c>
      <c r="CY577" s="0">
        <f>AA577</f>
        <v/>
      </c>
      <c r="CZ577" s="0">
        <f>AE577</f>
        <v/>
      </c>
      <c r="DA577" s="0">
        <f>AI577</f>
        <v/>
      </c>
      <c r="DB577" s="0">
        <f>ROUND(ROUND(AT577*CZ577,2),2)</f>
        <v/>
      </c>
      <c r="DC577" s="0">
        <f>ROUND(ROUND(AT577*AG577,2),2)</f>
        <v/>
      </c>
      <c r="DD577" s="0" t="inlineStr"/>
      <c r="DE577" s="0" t="inlineStr"/>
      <c r="DF577" s="0">
        <f>ROUND(ROUND(AE577*AI577,0)*CX577,0)</f>
        <v/>
      </c>
      <c r="DG577" s="0">
        <f>ROUND(ROUND(AF577,0)*CX577,0)</f>
        <v/>
      </c>
      <c r="DH577" s="0">
        <f>ROUND(ROUND(AG577,0)*CX577,0)</f>
        <v/>
      </c>
      <c r="DI577" s="0">
        <f>ROUND(ROUND(AH577,0)*CX577,0)</f>
        <v/>
      </c>
      <c r="DJ577" s="0">
        <f>DF577</f>
        <v/>
      </c>
      <c r="DK577" s="0" t="n">
        <v>0</v>
      </c>
      <c r="DL577" s="0" t="inlineStr"/>
      <c r="DM577" s="0" t="n">
        <v>0</v>
      </c>
      <c r="DN577" s="0" t="inlineStr"/>
      <c r="DO577" s="0" t="n">
        <v>0</v>
      </c>
    </row>
    <row r="578">
      <c r="A578" s="0">
        <f>ROW(Source!A1547)</f>
        <v/>
      </c>
      <c r="B578" s="0" t="n">
        <v>78845955</v>
      </c>
      <c r="C578" s="0" t="n">
        <v>78850881</v>
      </c>
      <c r="D578" s="0" t="n">
        <v>29117364</v>
      </c>
      <c r="E578" s="0" t="n">
        <v>1</v>
      </c>
      <c r="F578" s="0" t="n">
        <v>1</v>
      </c>
      <c r="G578" s="0" t="n">
        <v>1</v>
      </c>
      <c r="H578" s="0" t="n">
        <v>3</v>
      </c>
      <c r="I578" s="0" t="inlineStr">
        <is>
          <t>103-1459</t>
        </is>
      </c>
      <c r="J578" s="0" t="inlineStr">
        <is>
          <t>ТССЦ Московской обл., 103-1459, приказ Минстроя России №675/пр от 28.02.2017 № 254/пр</t>
        </is>
      </c>
      <c r="K578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578" s="0" t="n">
        <v>1301</v>
      </c>
      <c r="N578" s="0" t="n">
        <v>1003</v>
      </c>
      <c r="O578" s="0" t="inlineStr">
        <is>
          <t>м</t>
        </is>
      </c>
      <c r="P578" s="0" t="inlineStr">
        <is>
          <t>м</t>
        </is>
      </c>
      <c r="Q578" s="0" t="n">
        <v>1</v>
      </c>
      <c r="W578" s="0" t="n">
        <v>0</v>
      </c>
      <c r="X578" s="0" t="n">
        <v>-1536345473</v>
      </c>
      <c r="Y578" s="0">
        <f>AT578</f>
        <v/>
      </c>
      <c r="AA578" s="0" t="n">
        <v>161.62</v>
      </c>
      <c r="AB578" s="0" t="n">
        <v>0</v>
      </c>
      <c r="AC578" s="0" t="n">
        <v>0</v>
      </c>
      <c r="AD578" s="0" t="n">
        <v>0</v>
      </c>
      <c r="AE578" s="0" t="n">
        <v>22.14</v>
      </c>
      <c r="AF578" s="0" t="n">
        <v>0</v>
      </c>
      <c r="AG578" s="0" t="n">
        <v>0</v>
      </c>
      <c r="AH578" s="0" t="n">
        <v>0</v>
      </c>
      <c r="AI578" s="0" t="n">
        <v>7.3</v>
      </c>
      <c r="AJ578" s="0" t="n">
        <v>1</v>
      </c>
      <c r="AK578" s="0" t="n">
        <v>1</v>
      </c>
      <c r="AL578" s="0" t="n">
        <v>1</v>
      </c>
      <c r="AM578" s="0" t="n">
        <v>2</v>
      </c>
      <c r="AN578" s="0" t="n">
        <v>0</v>
      </c>
      <c r="AO578" s="0" t="n">
        <v>1</v>
      </c>
      <c r="AP578" s="0" t="n">
        <v>1</v>
      </c>
      <c r="AQ578" s="0" t="n">
        <v>0</v>
      </c>
      <c r="AR578" s="0" t="n">
        <v>0</v>
      </c>
      <c r="AS578" s="0" t="inlineStr"/>
      <c r="AT578" s="0" t="n">
        <v>95.8</v>
      </c>
      <c r="AU578" s="0" t="inlineStr"/>
      <c r="AV578" s="0" t="n">
        <v>0</v>
      </c>
      <c r="AW578" s="0" t="n">
        <v>2</v>
      </c>
      <c r="AX578" s="0" t="n">
        <v>78850913</v>
      </c>
      <c r="AY578" s="0" t="n">
        <v>1</v>
      </c>
      <c r="AZ578" s="0" t="n">
        <v>0</v>
      </c>
      <c r="BA578" s="0" t="n">
        <v>560</v>
      </c>
      <c r="BB578" s="0" t="n">
        <v>0</v>
      </c>
      <c r="BC578" s="0" t="n">
        <v>0</v>
      </c>
      <c r="BD578" s="0" t="n">
        <v>0</v>
      </c>
      <c r="BE578" s="0" t="n">
        <v>0</v>
      </c>
      <c r="BF578" s="0" t="n">
        <v>0</v>
      </c>
      <c r="BG578" s="0" t="n">
        <v>0</v>
      </c>
      <c r="BH578" s="0" t="n">
        <v>0</v>
      </c>
      <c r="BI578" s="0" t="n">
        <v>0</v>
      </c>
      <c r="BJ578" s="0" t="n">
        <v>0</v>
      </c>
      <c r="BK578" s="0" t="n">
        <v>0</v>
      </c>
      <c r="BL578" s="0" t="n">
        <v>0</v>
      </c>
      <c r="BM578" s="0" t="n">
        <v>0</v>
      </c>
      <c r="BN578" s="0" t="n">
        <v>0</v>
      </c>
      <c r="BO578" s="0" t="n">
        <v>0</v>
      </c>
      <c r="BP578" s="0" t="n">
        <v>0</v>
      </c>
      <c r="BQ578" s="0" t="n">
        <v>0</v>
      </c>
      <c r="BR578" s="0" t="n">
        <v>0</v>
      </c>
      <c r="BS578" s="0" t="n">
        <v>0</v>
      </c>
      <c r="BT578" s="0" t="n">
        <v>0</v>
      </c>
      <c r="BU578" s="0" t="n">
        <v>0</v>
      </c>
      <c r="BV578" s="0" t="n">
        <v>0</v>
      </c>
      <c r="BW578" s="0" t="n">
        <v>0</v>
      </c>
      <c r="CV578" s="0" t="n">
        <v>0</v>
      </c>
      <c r="CW578" s="0" t="n">
        <v>0</v>
      </c>
      <c r="CX578" s="0">
        <f>ROUND(Y578*Source!I1547,7)</f>
        <v/>
      </c>
      <c r="CY578" s="0">
        <f>AA578</f>
        <v/>
      </c>
      <c r="CZ578" s="0">
        <f>AE578</f>
        <v/>
      </c>
      <c r="DA578" s="0">
        <f>AI578</f>
        <v/>
      </c>
      <c r="DB578" s="0">
        <f>ROUND(ROUND(AT578*CZ578,2),2)</f>
        <v/>
      </c>
      <c r="DC578" s="0">
        <f>ROUND(ROUND(AT578*AG578,2),2)</f>
        <v/>
      </c>
      <c r="DD578" s="0" t="inlineStr"/>
      <c r="DE578" s="0" t="inlineStr"/>
      <c r="DF578" s="0">
        <f>ROUND(ROUND(AE578*AI578,0)*CX578,0)</f>
        <v/>
      </c>
      <c r="DG578" s="0">
        <f>ROUND(ROUND(AF578,0)*CX578,0)</f>
        <v/>
      </c>
      <c r="DH578" s="0">
        <f>ROUND(ROUND(AG578,0)*CX578,0)</f>
        <v/>
      </c>
      <c r="DI578" s="0">
        <f>ROUND(ROUND(AH578,0)*CX578,0)</f>
        <v/>
      </c>
      <c r="DJ578" s="0">
        <f>DF578</f>
        <v/>
      </c>
      <c r="DK578" s="0" t="n">
        <v>0</v>
      </c>
      <c r="DL578" s="0" t="inlineStr"/>
      <c r="DM578" s="0" t="n">
        <v>0</v>
      </c>
      <c r="DN578" s="0" t="inlineStr"/>
      <c r="DO578" s="0" t="n">
        <v>0</v>
      </c>
    </row>
    <row r="579">
      <c r="A579" s="0">
        <f>ROW(Source!A1547)</f>
        <v/>
      </c>
      <c r="B579" s="0" t="n">
        <v>78845955</v>
      </c>
      <c r="C579" s="0" t="n">
        <v>78850881</v>
      </c>
      <c r="D579" s="0" t="n">
        <v>29140635</v>
      </c>
      <c r="E579" s="0" t="n">
        <v>1</v>
      </c>
      <c r="F579" s="0" t="n">
        <v>1</v>
      </c>
      <c r="G579" s="0" t="n">
        <v>1</v>
      </c>
      <c r="H579" s="0" t="n">
        <v>3</v>
      </c>
      <c r="I579" s="0" t="inlineStr">
        <is>
          <t>301-1380</t>
        </is>
      </c>
      <c r="J579" s="0" t="inlineStr">
        <is>
          <t>ТССЦ Московской обл., 301-1380, приказ Минстроя России №675/пр от 28.02.2017 № 256/пр</t>
        </is>
      </c>
      <c r="K579" s="0" t="inlineStr">
        <is>
          <t>Трубки защитные гофрированные</t>
        </is>
      </c>
      <c r="L579" s="0" t="n">
        <v>1301</v>
      </c>
      <c r="N579" s="0" t="n">
        <v>1003</v>
      </c>
      <c r="O579" s="0" t="inlineStr">
        <is>
          <t>м</t>
        </is>
      </c>
      <c r="P579" s="0" t="inlineStr">
        <is>
          <t>м</t>
        </is>
      </c>
      <c r="Q579" s="0" t="n">
        <v>1</v>
      </c>
      <c r="W579" s="0" t="n">
        <v>0</v>
      </c>
      <c r="X579" s="0" t="n">
        <v>-1225716149</v>
      </c>
      <c r="Y579" s="0">
        <f>AT579</f>
        <v/>
      </c>
      <c r="AA579" s="0" t="n">
        <v>17.99</v>
      </c>
      <c r="AB579" s="0" t="n">
        <v>0</v>
      </c>
      <c r="AC579" s="0" t="n">
        <v>0</v>
      </c>
      <c r="AD579" s="0" t="n">
        <v>0</v>
      </c>
      <c r="AE579" s="0" t="n">
        <v>9.52</v>
      </c>
      <c r="AF579" s="0" t="n">
        <v>0</v>
      </c>
      <c r="AG579" s="0" t="n">
        <v>0</v>
      </c>
      <c r="AH579" s="0" t="n">
        <v>0</v>
      </c>
      <c r="AI579" s="0" t="n">
        <v>1.89</v>
      </c>
      <c r="AJ579" s="0" t="n">
        <v>1</v>
      </c>
      <c r="AK579" s="0" t="n">
        <v>1</v>
      </c>
      <c r="AL579" s="0" t="n">
        <v>1</v>
      </c>
      <c r="AM579" s="0" t="n">
        <v>2</v>
      </c>
      <c r="AN579" s="0" t="n">
        <v>0</v>
      </c>
      <c r="AO579" s="0" t="n">
        <v>1</v>
      </c>
      <c r="AP579" s="0" t="n">
        <v>1</v>
      </c>
      <c r="AQ579" s="0" t="n">
        <v>0</v>
      </c>
      <c r="AR579" s="0" t="n">
        <v>0</v>
      </c>
      <c r="AS579" s="0" t="inlineStr"/>
      <c r="AT579" s="0" t="n">
        <v>6</v>
      </c>
      <c r="AU579" s="0" t="inlineStr"/>
      <c r="AV579" s="0" t="n">
        <v>0</v>
      </c>
      <c r="AW579" s="0" t="n">
        <v>2</v>
      </c>
      <c r="AX579" s="0" t="n">
        <v>78850915</v>
      </c>
      <c r="AY579" s="0" t="n">
        <v>1</v>
      </c>
      <c r="AZ579" s="0" t="n">
        <v>0</v>
      </c>
      <c r="BA579" s="0" t="n">
        <v>562</v>
      </c>
      <c r="BB579" s="0" t="n">
        <v>0</v>
      </c>
      <c r="BC579" s="0" t="n">
        <v>0</v>
      </c>
      <c r="BD579" s="0" t="n">
        <v>0</v>
      </c>
      <c r="BE579" s="0" t="n">
        <v>0</v>
      </c>
      <c r="BF579" s="0" t="n">
        <v>0</v>
      </c>
      <c r="BG579" s="0" t="n">
        <v>0</v>
      </c>
      <c r="BH579" s="0" t="n">
        <v>0</v>
      </c>
      <c r="BI579" s="0" t="n">
        <v>0</v>
      </c>
      <c r="BJ579" s="0" t="n">
        <v>0</v>
      </c>
      <c r="BK579" s="0" t="n">
        <v>0</v>
      </c>
      <c r="BL579" s="0" t="n">
        <v>0</v>
      </c>
      <c r="BM579" s="0" t="n">
        <v>0</v>
      </c>
      <c r="BN579" s="0" t="n">
        <v>0</v>
      </c>
      <c r="BO579" s="0" t="n">
        <v>0</v>
      </c>
      <c r="BP579" s="0" t="n">
        <v>0</v>
      </c>
      <c r="BQ579" s="0" t="n">
        <v>0</v>
      </c>
      <c r="BR579" s="0" t="n">
        <v>0</v>
      </c>
      <c r="BS579" s="0" t="n">
        <v>0</v>
      </c>
      <c r="BT579" s="0" t="n">
        <v>0</v>
      </c>
      <c r="BU579" s="0" t="n">
        <v>0</v>
      </c>
      <c r="BV579" s="0" t="n">
        <v>0</v>
      </c>
      <c r="BW579" s="0" t="n">
        <v>0</v>
      </c>
      <c r="CV579" s="0" t="n">
        <v>0</v>
      </c>
      <c r="CW579" s="0" t="n">
        <v>0</v>
      </c>
      <c r="CX579" s="0">
        <f>ROUND(Y579*Source!I1547,7)</f>
        <v/>
      </c>
      <c r="CY579" s="0">
        <f>AA579</f>
        <v/>
      </c>
      <c r="CZ579" s="0">
        <f>AE579</f>
        <v/>
      </c>
      <c r="DA579" s="0">
        <f>AI579</f>
        <v/>
      </c>
      <c r="DB579" s="0">
        <f>ROUND(ROUND(AT579*CZ579,2),2)</f>
        <v/>
      </c>
      <c r="DC579" s="0">
        <f>ROUND(ROUND(AT579*AG579,2),2)</f>
        <v/>
      </c>
      <c r="DD579" s="0" t="inlineStr"/>
      <c r="DE579" s="0" t="inlineStr"/>
      <c r="DF579" s="0">
        <f>ROUND(ROUND(AE579*AI579,0)*CX579,0)</f>
        <v/>
      </c>
      <c r="DG579" s="0">
        <f>ROUND(ROUND(AF579,0)*CX579,0)</f>
        <v/>
      </c>
      <c r="DH579" s="0">
        <f>ROUND(ROUND(AG579,0)*CX579,0)</f>
        <v/>
      </c>
      <c r="DI579" s="0">
        <f>ROUND(ROUND(AH579,0)*CX579,0)</f>
        <v/>
      </c>
      <c r="DJ579" s="0">
        <f>DF579</f>
        <v/>
      </c>
      <c r="DK579" s="0" t="n">
        <v>0</v>
      </c>
      <c r="DL579" s="0" t="inlineStr"/>
      <c r="DM579" s="0" t="n">
        <v>0</v>
      </c>
      <c r="DN579" s="0" t="inlineStr"/>
      <c r="DO579" s="0" t="n">
        <v>0</v>
      </c>
    </row>
    <row r="580">
      <c r="A580" s="0">
        <f>ROW(Source!A1547)</f>
        <v/>
      </c>
      <c r="B580" s="0" t="n">
        <v>78845955</v>
      </c>
      <c r="C580" s="0" t="n">
        <v>78850881</v>
      </c>
      <c r="D580" s="0" t="n">
        <v>29143379</v>
      </c>
      <c r="E580" s="0" t="n">
        <v>1</v>
      </c>
      <c r="F580" s="0" t="n">
        <v>1</v>
      </c>
      <c r="G580" s="0" t="n">
        <v>1</v>
      </c>
      <c r="H580" s="0" t="n">
        <v>3</v>
      </c>
      <c r="I580" s="0" t="inlineStr">
        <is>
          <t>302-0063</t>
        </is>
      </c>
      <c r="J580" s="0" t="inlineStr">
        <is>
          <t>ТССЦ Московской обл., 302-0063, приказ Минстроя России №675/пр от 28.02.2017 № 256/пр</t>
        </is>
      </c>
      <c r="K580" s="0" t="inlineStr">
        <is>
          <t>Кран шаровый муфтовый Valtec для воды диаметром 20 мм, тип в/в</t>
        </is>
      </c>
      <c r="L580" s="0" t="n">
        <v>1354</v>
      </c>
      <c r="N580" s="0" t="n">
        <v>1010</v>
      </c>
      <c r="O580" s="0" t="inlineStr">
        <is>
          <t>шт.</t>
        </is>
      </c>
      <c r="P580" s="0" t="inlineStr">
        <is>
          <t>шт.</t>
        </is>
      </c>
      <c r="Q580" s="0" t="n">
        <v>1</v>
      </c>
      <c r="W580" s="0" t="n">
        <v>0</v>
      </c>
      <c r="X580" s="0" t="n">
        <v>1037232740</v>
      </c>
      <c r="Y580" s="0">
        <f>AT580</f>
        <v/>
      </c>
      <c r="AA580" s="0" t="n">
        <v>585.1</v>
      </c>
      <c r="AB580" s="0" t="n">
        <v>0</v>
      </c>
      <c r="AC580" s="0" t="n">
        <v>0</v>
      </c>
      <c r="AD580" s="0" t="n">
        <v>0</v>
      </c>
      <c r="AE580" s="0" t="n">
        <v>42.46</v>
      </c>
      <c r="AF580" s="0" t="n">
        <v>0</v>
      </c>
      <c r="AG580" s="0" t="n">
        <v>0</v>
      </c>
      <c r="AH580" s="0" t="n">
        <v>0</v>
      </c>
      <c r="AI580" s="0" t="n">
        <v>13.78</v>
      </c>
      <c r="AJ580" s="0" t="n">
        <v>1</v>
      </c>
      <c r="AK580" s="0" t="n">
        <v>1</v>
      </c>
      <c r="AL580" s="0" t="n">
        <v>1</v>
      </c>
      <c r="AM580" s="0" t="n">
        <v>0</v>
      </c>
      <c r="AN580" s="0" t="n">
        <v>0</v>
      </c>
      <c r="AO580" s="0" t="n">
        <v>0</v>
      </c>
      <c r="AP580" s="0" t="n">
        <v>0</v>
      </c>
      <c r="AQ580" s="0" t="n">
        <v>0</v>
      </c>
      <c r="AR580" s="0" t="n">
        <v>0</v>
      </c>
      <c r="AS580" s="0" t="inlineStr"/>
      <c r="AT580" s="0" t="n">
        <v>100</v>
      </c>
      <c r="AU580" s="0" t="inlineStr"/>
      <c r="AV580" s="0" t="n">
        <v>0</v>
      </c>
      <c r="AW580" s="0" t="n">
        <v>1</v>
      </c>
      <c r="AX580" s="0" t="n">
        <v>-1</v>
      </c>
      <c r="AY580" s="0" t="n">
        <v>0</v>
      </c>
      <c r="AZ580" s="0" t="n">
        <v>0</v>
      </c>
      <c r="BA580" s="0" t="inlineStr"/>
      <c r="BB580" s="0" t="n">
        <v>0</v>
      </c>
      <c r="BC580" s="0" t="n">
        <v>0</v>
      </c>
      <c r="BD580" s="0" t="n">
        <v>0</v>
      </c>
      <c r="BE580" s="0" t="n">
        <v>0</v>
      </c>
      <c r="BF580" s="0" t="n">
        <v>0</v>
      </c>
      <c r="BG580" s="0" t="n">
        <v>0</v>
      </c>
      <c r="BH580" s="0" t="n">
        <v>0</v>
      </c>
      <c r="BI580" s="0" t="n">
        <v>0</v>
      </c>
      <c r="BJ580" s="0" t="n">
        <v>0</v>
      </c>
      <c r="BK580" s="0" t="n">
        <v>0</v>
      </c>
      <c r="BL580" s="0" t="n">
        <v>0</v>
      </c>
      <c r="BM580" s="0" t="n">
        <v>0</v>
      </c>
      <c r="BN580" s="0" t="n">
        <v>0</v>
      </c>
      <c r="BO580" s="0" t="n">
        <v>0</v>
      </c>
      <c r="BP580" s="0" t="n">
        <v>0</v>
      </c>
      <c r="BQ580" s="0" t="n">
        <v>0</v>
      </c>
      <c r="BR580" s="0" t="n">
        <v>0</v>
      </c>
      <c r="BS580" s="0" t="n">
        <v>0</v>
      </c>
      <c r="BT580" s="0" t="n">
        <v>0</v>
      </c>
      <c r="BU580" s="0" t="n">
        <v>0</v>
      </c>
      <c r="BV580" s="0" t="n">
        <v>0</v>
      </c>
      <c r="BW580" s="0" t="n">
        <v>0</v>
      </c>
      <c r="CV580" s="0" t="n">
        <v>0</v>
      </c>
      <c r="CW580" s="0" t="n">
        <v>0</v>
      </c>
      <c r="CX580" s="0">
        <f>ROUND(Y580*Source!I1547,7)</f>
        <v/>
      </c>
      <c r="CY580" s="0">
        <f>AA580</f>
        <v/>
      </c>
      <c r="CZ580" s="0">
        <f>AE580</f>
        <v/>
      </c>
      <c r="DA580" s="0">
        <f>AI580</f>
        <v/>
      </c>
      <c r="DB580" s="0">
        <f>ROUND(ROUND(AT580*CZ580,2),2)</f>
        <v/>
      </c>
      <c r="DC580" s="0">
        <f>ROUND(ROUND(AT580*AG580,2),2)</f>
        <v/>
      </c>
      <c r="DD580" s="0" t="inlineStr"/>
      <c r="DE580" s="0" t="inlineStr"/>
      <c r="DF580" s="0">
        <f>ROUND(ROUND(AE580*AI580,0)*CX580,0)</f>
        <v/>
      </c>
      <c r="DG580" s="0">
        <f>ROUND(ROUND(AF580,0)*CX580,0)</f>
        <v/>
      </c>
      <c r="DH580" s="0">
        <f>ROUND(ROUND(AG580,0)*CX580,0)</f>
        <v/>
      </c>
      <c r="DI580" s="0">
        <f>ROUND(ROUND(AH580,0)*CX580,0)</f>
        <v/>
      </c>
      <c r="DJ580" s="0">
        <f>DF580</f>
        <v/>
      </c>
      <c r="DK580" s="0" t="n">
        <v>0</v>
      </c>
      <c r="DL580" s="0" t="inlineStr"/>
      <c r="DM580" s="0" t="n">
        <v>0</v>
      </c>
      <c r="DN580" s="0" t="inlineStr"/>
      <c r="DO580" s="0" t="n">
        <v>0</v>
      </c>
    </row>
    <row r="581">
      <c r="A581" s="0">
        <f>ROW(Source!A1547)</f>
        <v/>
      </c>
      <c r="B581" s="0" t="n">
        <v>78845955</v>
      </c>
      <c r="C581" s="0" t="n">
        <v>78850881</v>
      </c>
      <c r="D581" s="0" t="n">
        <v>29159179</v>
      </c>
      <c r="E581" s="0" t="n">
        <v>1</v>
      </c>
      <c r="F581" s="0" t="n">
        <v>1</v>
      </c>
      <c r="G581" s="0" t="n">
        <v>1</v>
      </c>
      <c r="H581" s="0" t="n">
        <v>3</v>
      </c>
      <c r="I581" s="0" t="inlineStr">
        <is>
          <t>507-5019</t>
        </is>
      </c>
      <c r="J581" s="0" t="inlineStr">
        <is>
          <t>ТССЦ Московской обл., 507-5019, приказ Минстроя России №675/пр от 28.02.2017 № 258/пр</t>
        </is>
      </c>
      <c r="K581" s="0" t="inlineStr">
        <is>
          <t>Муфта полипропиленовая комбинированная, с внутренней резьбой диаметром 20х1/2"</t>
        </is>
      </c>
      <c r="L581" s="0" t="n">
        <v>1358</v>
      </c>
      <c r="N581" s="0" t="n">
        <v>1010</v>
      </c>
      <c r="O581" s="0" t="inlineStr">
        <is>
          <t>10 шт.</t>
        </is>
      </c>
      <c r="P581" s="0" t="inlineStr">
        <is>
          <t>10 шт.</t>
        </is>
      </c>
      <c r="Q581" s="0" t="n">
        <v>10</v>
      </c>
      <c r="W581" s="0" t="n">
        <v>0</v>
      </c>
      <c r="X581" s="0" t="n">
        <v>-2070859470</v>
      </c>
      <c r="Y581" s="0">
        <f>AT581</f>
        <v/>
      </c>
      <c r="AA581" s="0" t="n">
        <v>425.74</v>
      </c>
      <c r="AB581" s="0" t="n">
        <v>0</v>
      </c>
      <c r="AC581" s="0" t="n">
        <v>0</v>
      </c>
      <c r="AD581" s="0" t="n">
        <v>0</v>
      </c>
      <c r="AE581" s="0" t="n">
        <v>74.3</v>
      </c>
      <c r="AF581" s="0" t="n">
        <v>0</v>
      </c>
      <c r="AG581" s="0" t="n">
        <v>0</v>
      </c>
      <c r="AH581" s="0" t="n">
        <v>0</v>
      </c>
      <c r="AI581" s="0" t="n">
        <v>5.73</v>
      </c>
      <c r="AJ581" s="0" t="n">
        <v>1</v>
      </c>
      <c r="AK581" s="0" t="n">
        <v>1</v>
      </c>
      <c r="AL581" s="0" t="n">
        <v>1</v>
      </c>
      <c r="AM581" s="0" t="n">
        <v>0</v>
      </c>
      <c r="AN581" s="0" t="n">
        <v>0</v>
      </c>
      <c r="AO581" s="0" t="n">
        <v>0</v>
      </c>
      <c r="AP581" s="0" t="n">
        <v>0</v>
      </c>
      <c r="AQ581" s="0" t="n">
        <v>0</v>
      </c>
      <c r="AR581" s="0" t="n">
        <v>0</v>
      </c>
      <c r="AS581" s="0" t="inlineStr"/>
      <c r="AT581" s="0" t="n">
        <v>10</v>
      </c>
      <c r="AU581" s="0" t="inlineStr"/>
      <c r="AV581" s="0" t="n">
        <v>0</v>
      </c>
      <c r="AW581" s="0" t="n">
        <v>1</v>
      </c>
      <c r="AX581" s="0" t="n">
        <v>-1</v>
      </c>
      <c r="AY581" s="0" t="n">
        <v>0</v>
      </c>
      <c r="AZ581" s="0" t="n">
        <v>0</v>
      </c>
      <c r="BA581" s="0" t="inlineStr"/>
      <c r="BB581" s="0" t="n">
        <v>0</v>
      </c>
      <c r="BC581" s="0" t="n">
        <v>0</v>
      </c>
      <c r="BD581" s="0" t="n">
        <v>0</v>
      </c>
      <c r="BE581" s="0" t="n">
        <v>0</v>
      </c>
      <c r="BF581" s="0" t="n">
        <v>0</v>
      </c>
      <c r="BG581" s="0" t="n">
        <v>0</v>
      </c>
      <c r="BH581" s="0" t="n">
        <v>0</v>
      </c>
      <c r="BI581" s="0" t="n">
        <v>0</v>
      </c>
      <c r="BJ581" s="0" t="n">
        <v>0</v>
      </c>
      <c r="BK581" s="0" t="n">
        <v>0</v>
      </c>
      <c r="BL581" s="0" t="n">
        <v>0</v>
      </c>
      <c r="BM581" s="0" t="n">
        <v>0</v>
      </c>
      <c r="BN581" s="0" t="n">
        <v>0</v>
      </c>
      <c r="BO581" s="0" t="n">
        <v>0</v>
      </c>
      <c r="BP581" s="0" t="n">
        <v>0</v>
      </c>
      <c r="BQ581" s="0" t="n">
        <v>0</v>
      </c>
      <c r="BR581" s="0" t="n">
        <v>0</v>
      </c>
      <c r="BS581" s="0" t="n">
        <v>0</v>
      </c>
      <c r="BT581" s="0" t="n">
        <v>0</v>
      </c>
      <c r="BU581" s="0" t="n">
        <v>0</v>
      </c>
      <c r="BV581" s="0" t="n">
        <v>0</v>
      </c>
      <c r="BW581" s="0" t="n">
        <v>0</v>
      </c>
      <c r="CV581" s="0" t="n">
        <v>0</v>
      </c>
      <c r="CW581" s="0" t="n">
        <v>0</v>
      </c>
      <c r="CX581" s="0">
        <f>ROUND(Y581*Source!I1547,7)</f>
        <v/>
      </c>
      <c r="CY581" s="0">
        <f>AA581</f>
        <v/>
      </c>
      <c r="CZ581" s="0">
        <f>AE581</f>
        <v/>
      </c>
      <c r="DA581" s="0">
        <f>AI581</f>
        <v/>
      </c>
      <c r="DB581" s="0">
        <f>ROUND(ROUND(AT581*CZ581,2),2)</f>
        <v/>
      </c>
      <c r="DC581" s="0">
        <f>ROUND(ROUND(AT581*AG581,2),2)</f>
        <v/>
      </c>
      <c r="DD581" s="0" t="inlineStr"/>
      <c r="DE581" s="0" t="inlineStr"/>
      <c r="DF581" s="0">
        <f>ROUND(ROUND(AE581*AI581,0)*CX581,0)</f>
        <v/>
      </c>
      <c r="DG581" s="0">
        <f>ROUND(ROUND(AF581,0)*CX581,0)</f>
        <v/>
      </c>
      <c r="DH581" s="0">
        <f>ROUND(ROUND(AG581,0)*CX581,0)</f>
        <v/>
      </c>
      <c r="DI581" s="0">
        <f>ROUND(ROUND(AH581,0)*CX581,0)</f>
        <v/>
      </c>
      <c r="DJ581" s="0">
        <f>DF581</f>
        <v/>
      </c>
      <c r="DK581" s="0" t="n">
        <v>0</v>
      </c>
      <c r="DL581" s="0" t="inlineStr"/>
      <c r="DM581" s="0" t="n">
        <v>0</v>
      </c>
      <c r="DN581" s="0" t="inlineStr"/>
      <c r="DO581" s="0" t="n">
        <v>0</v>
      </c>
    </row>
    <row r="582">
      <c r="A582" s="0">
        <f>ROW(Source!A1588)</f>
        <v/>
      </c>
      <c r="B582" s="0" t="n">
        <v>78845955</v>
      </c>
      <c r="C582" s="0" t="n">
        <v>78850988</v>
      </c>
      <c r="D582" s="0" t="n">
        <v>18409850</v>
      </c>
      <c r="E582" s="0" t="n">
        <v>1</v>
      </c>
      <c r="F582" s="0" t="n">
        <v>1</v>
      </c>
      <c r="G582" s="0" t="n">
        <v>1</v>
      </c>
      <c r="H582" s="0" t="n">
        <v>1</v>
      </c>
      <c r="I582" s="0" t="inlineStr">
        <is>
          <t>1-1035-90</t>
        </is>
      </c>
      <c r="J582" s="0" t="inlineStr"/>
      <c r="K582" s="0" t="inlineStr">
        <is>
          <t>Рабочий строитель среднего разряда 3,5</t>
        </is>
      </c>
      <c r="L582" s="0" t="n">
        <v>1369</v>
      </c>
      <c r="N582" s="0" t="n">
        <v>1013</v>
      </c>
      <c r="O582" s="0" t="inlineStr">
        <is>
          <t>чел.-ч</t>
        </is>
      </c>
      <c r="P582" s="0" t="inlineStr">
        <is>
          <t>чел.-ч</t>
        </is>
      </c>
      <c r="Q582" s="0" t="n">
        <v>1</v>
      </c>
      <c r="W582" s="0" t="n">
        <v>0</v>
      </c>
      <c r="X582" s="0" t="n">
        <v>855544366</v>
      </c>
      <c r="Y582" s="0">
        <f>AT582</f>
        <v/>
      </c>
      <c r="AA582" s="0" t="n">
        <v>0</v>
      </c>
      <c r="AB582" s="0" t="n">
        <v>0</v>
      </c>
      <c r="AC582" s="0" t="n">
        <v>0</v>
      </c>
      <c r="AD582" s="0" t="n">
        <v>9.07</v>
      </c>
      <c r="AE582" s="0" t="n">
        <v>0</v>
      </c>
      <c r="AF582" s="0" t="n">
        <v>0</v>
      </c>
      <c r="AG582" s="0" t="n">
        <v>0</v>
      </c>
      <c r="AH582" s="0" t="n">
        <v>9.07</v>
      </c>
      <c r="AI582" s="0" t="n">
        <v>1</v>
      </c>
      <c r="AJ582" s="0" t="n">
        <v>1</v>
      </c>
      <c r="AK582" s="0" t="n">
        <v>1</v>
      </c>
      <c r="AL582" s="0" t="n">
        <v>1</v>
      </c>
      <c r="AM582" s="0" t="n">
        <v>-2</v>
      </c>
      <c r="AN582" s="0" t="n">
        <v>0</v>
      </c>
      <c r="AO582" s="0" t="n">
        <v>1</v>
      </c>
      <c r="AP582" s="0" t="n">
        <v>1</v>
      </c>
      <c r="AQ582" s="0" t="n">
        <v>0</v>
      </c>
      <c r="AR582" s="0" t="n">
        <v>0</v>
      </c>
      <c r="AS582" s="0" t="inlineStr"/>
      <c r="AT582" s="0" t="n">
        <v>308</v>
      </c>
      <c r="AU582" s="0" t="inlineStr"/>
      <c r="AV582" s="0" t="n">
        <v>1</v>
      </c>
      <c r="AW582" s="0" t="n">
        <v>2</v>
      </c>
      <c r="AX582" s="0" t="n">
        <v>78850989</v>
      </c>
      <c r="AY582" s="0" t="n">
        <v>1</v>
      </c>
      <c r="AZ582" s="0" t="n">
        <v>0</v>
      </c>
      <c r="BA582" s="0" t="n">
        <v>565</v>
      </c>
      <c r="BB582" s="0" t="n">
        <v>0</v>
      </c>
      <c r="BC582" s="0" t="n">
        <v>0</v>
      </c>
      <c r="BD582" s="0" t="n">
        <v>0</v>
      </c>
      <c r="BE582" s="0" t="n">
        <v>0</v>
      </c>
      <c r="BF582" s="0" t="n">
        <v>0</v>
      </c>
      <c r="BG582" s="0" t="n">
        <v>0</v>
      </c>
      <c r="BH582" s="0" t="n">
        <v>0</v>
      </c>
      <c r="BI582" s="0" t="n">
        <v>0</v>
      </c>
      <c r="BJ582" s="0" t="n">
        <v>0</v>
      </c>
      <c r="BK582" s="0" t="n">
        <v>0</v>
      </c>
      <c r="BL582" s="0" t="n">
        <v>0</v>
      </c>
      <c r="BM582" s="0" t="n">
        <v>0</v>
      </c>
      <c r="BN582" s="0" t="n">
        <v>0</v>
      </c>
      <c r="BO582" s="0" t="n">
        <v>0</v>
      </c>
      <c r="BP582" s="0" t="n">
        <v>0</v>
      </c>
      <c r="BQ582" s="0" t="n">
        <v>0</v>
      </c>
      <c r="BR582" s="0" t="n">
        <v>0</v>
      </c>
      <c r="BS582" s="0" t="n">
        <v>0</v>
      </c>
      <c r="BT582" s="0" t="n">
        <v>0</v>
      </c>
      <c r="BU582" s="0" t="n">
        <v>0</v>
      </c>
      <c r="BV582" s="0" t="n">
        <v>0</v>
      </c>
      <c r="BW582" s="0" t="n">
        <v>0</v>
      </c>
      <c r="CU582" s="0">
        <f>ROUND(AT582*Source!I1588*AH582*AL582,0)</f>
        <v/>
      </c>
      <c r="CV582" s="0">
        <f>ROUND(Y582*Source!I1588,7)</f>
        <v/>
      </c>
      <c r="CW582" s="0" t="n">
        <v>0</v>
      </c>
      <c r="CX582" s="0">
        <f>ROUND(Y582*Source!I1588,7)</f>
        <v/>
      </c>
      <c r="CY582" s="0">
        <f>AD582</f>
        <v/>
      </c>
      <c r="CZ582" s="0">
        <f>AH582</f>
        <v/>
      </c>
      <c r="DA582" s="0">
        <f>AL582</f>
        <v/>
      </c>
      <c r="DB582" s="0">
        <f>ROUND(ROUND(AT582*CZ582,2),2)</f>
        <v/>
      </c>
      <c r="DC582" s="0">
        <f>ROUND(ROUND(AT582*AG582,2),2)</f>
        <v/>
      </c>
      <c r="DD582" s="0" t="inlineStr"/>
      <c r="DE582" s="0" t="inlineStr"/>
      <c r="DF582" s="0">
        <f>ROUND(ROUND(AE582,0)*CX582,0)</f>
        <v/>
      </c>
      <c r="DG582" s="0">
        <f>ROUND(ROUND(AF582,0)*CX582,0)</f>
        <v/>
      </c>
      <c r="DH582" s="0">
        <f>ROUND(ROUND(AG582,0)*CX582,0)</f>
        <v/>
      </c>
      <c r="DI582" s="0">
        <f>ROUND(ROUND(AH582,0)*CX582,0)</f>
        <v/>
      </c>
      <c r="DJ582" s="0">
        <f>DI582</f>
        <v/>
      </c>
      <c r="DK582" s="0" t="n">
        <v>0</v>
      </c>
      <c r="DL582" s="0" t="inlineStr"/>
      <c r="DM582" s="0" t="n">
        <v>0</v>
      </c>
      <c r="DN582" s="0" t="inlineStr"/>
      <c r="DO582" s="0" t="n">
        <v>0</v>
      </c>
    </row>
    <row r="583">
      <c r="A583" s="0">
        <f>ROW(Source!A1588)</f>
        <v/>
      </c>
      <c r="B583" s="0" t="n">
        <v>78845955</v>
      </c>
      <c r="C583" s="0" t="n">
        <v>78850988</v>
      </c>
      <c r="D583" s="0" t="n">
        <v>29174913</v>
      </c>
      <c r="E583" s="0" t="n">
        <v>1</v>
      </c>
      <c r="F583" s="0" t="n">
        <v>1</v>
      </c>
      <c r="G583" s="0" t="n">
        <v>1</v>
      </c>
      <c r="H583" s="0" t="n">
        <v>2</v>
      </c>
      <c r="I583" s="0" t="inlineStr">
        <is>
          <t>400001</t>
        </is>
      </c>
      <c r="J583" s="0" t="inlineStr">
        <is>
          <t>ТСЭМ Московской обл., 400001, приказ Минстроя России №675/пр от 28.02.2017 № 264/пр</t>
        </is>
      </c>
      <c r="K583" s="0" t="inlineStr">
        <is>
          <t>Автомобили бортовые, грузоподъемность до 5 т</t>
        </is>
      </c>
      <c r="L583" s="0" t="n">
        <v>1368</v>
      </c>
      <c r="N583" s="0" t="n">
        <v>1011</v>
      </c>
      <c r="O583" s="0" t="inlineStr">
        <is>
          <t>маш.-ч</t>
        </is>
      </c>
      <c r="P583" s="0" t="inlineStr">
        <is>
          <t>маш.-ч</t>
        </is>
      </c>
      <c r="Q583" s="0" t="n">
        <v>1</v>
      </c>
      <c r="W583" s="0" t="n">
        <v>0</v>
      </c>
      <c r="X583" s="0" t="n">
        <v>1230759911</v>
      </c>
      <c r="Y583" s="0">
        <f>AT583</f>
        <v/>
      </c>
      <c r="AA583" s="0" t="n">
        <v>0</v>
      </c>
      <c r="AB583" s="0" t="n">
        <v>2177.51</v>
      </c>
      <c r="AC583" s="0" t="n">
        <v>606.1</v>
      </c>
      <c r="AD583" s="0" t="n">
        <v>0</v>
      </c>
      <c r="AE583" s="0" t="n">
        <v>0</v>
      </c>
      <c r="AF583" s="0" t="n">
        <v>87.17</v>
      </c>
      <c r="AG583" s="0" t="n">
        <v>11.6</v>
      </c>
      <c r="AH583" s="0" t="n">
        <v>0</v>
      </c>
      <c r="AI583" s="0" t="n">
        <v>1</v>
      </c>
      <c r="AJ583" s="0" t="n">
        <v>24.98</v>
      </c>
      <c r="AK583" s="0" t="n">
        <v>52.25</v>
      </c>
      <c r="AL583" s="0" t="n">
        <v>1</v>
      </c>
      <c r="AM583" s="0" t="n">
        <v>2</v>
      </c>
      <c r="AN583" s="0" t="n">
        <v>0</v>
      </c>
      <c r="AO583" s="0" t="n">
        <v>1</v>
      </c>
      <c r="AP583" s="0" t="n">
        <v>1</v>
      </c>
      <c r="AQ583" s="0" t="n">
        <v>0</v>
      </c>
      <c r="AR583" s="0" t="n">
        <v>0</v>
      </c>
      <c r="AS583" s="0" t="inlineStr"/>
      <c r="AT583" s="0" t="n">
        <v>1.6</v>
      </c>
      <c r="AU583" s="0" t="inlineStr"/>
      <c r="AV583" s="0" t="n">
        <v>0</v>
      </c>
      <c r="AW583" s="0" t="n">
        <v>2</v>
      </c>
      <c r="AX583" s="0" t="n">
        <v>78850990</v>
      </c>
      <c r="AY583" s="0" t="n">
        <v>1</v>
      </c>
      <c r="AZ583" s="0" t="n">
        <v>0</v>
      </c>
      <c r="BA583" s="0" t="n">
        <v>566</v>
      </c>
      <c r="BB583" s="0" t="n">
        <v>0</v>
      </c>
      <c r="BC583" s="0" t="n">
        <v>0</v>
      </c>
      <c r="BD583" s="0" t="n">
        <v>0</v>
      </c>
      <c r="BE583" s="0" t="n">
        <v>0</v>
      </c>
      <c r="BF583" s="0" t="n">
        <v>0</v>
      </c>
      <c r="BG583" s="0" t="n">
        <v>0</v>
      </c>
      <c r="BH583" s="0" t="n">
        <v>0</v>
      </c>
      <c r="BI583" s="0" t="n">
        <v>0</v>
      </c>
      <c r="BJ583" s="0" t="n">
        <v>0</v>
      </c>
      <c r="BK583" s="0" t="n">
        <v>0</v>
      </c>
      <c r="BL583" s="0" t="n">
        <v>0</v>
      </c>
      <c r="BM583" s="0" t="n">
        <v>0</v>
      </c>
      <c r="BN583" s="0" t="n">
        <v>0</v>
      </c>
      <c r="BO583" s="0" t="n">
        <v>0</v>
      </c>
      <c r="BP583" s="0" t="n">
        <v>0</v>
      </c>
      <c r="BQ583" s="0" t="n">
        <v>0</v>
      </c>
      <c r="BR583" s="0" t="n">
        <v>0</v>
      </c>
      <c r="BS583" s="0" t="n">
        <v>0</v>
      </c>
      <c r="BT583" s="0" t="n">
        <v>0</v>
      </c>
      <c r="BU583" s="0" t="n">
        <v>0</v>
      </c>
      <c r="BV583" s="0" t="n">
        <v>0</v>
      </c>
      <c r="BW583" s="0" t="n">
        <v>0</v>
      </c>
      <c r="CV583" s="0" t="n">
        <v>0</v>
      </c>
      <c r="CW583" s="0">
        <f>ROUND(Y583*Source!I1588*DO583,7)</f>
        <v/>
      </c>
      <c r="CX583" s="0">
        <f>ROUND(Y583*Source!I1588,7)</f>
        <v/>
      </c>
      <c r="CY583" s="0">
        <f>AB583</f>
        <v/>
      </c>
      <c r="CZ583" s="0">
        <f>AF583</f>
        <v/>
      </c>
      <c r="DA583" s="0">
        <f>AJ583</f>
        <v/>
      </c>
      <c r="DB583" s="0">
        <f>ROUND(ROUND(AT583*CZ583,2),2)</f>
        <v/>
      </c>
      <c r="DC583" s="0">
        <f>ROUND(ROUND(AT583*AG583,2),2)</f>
        <v/>
      </c>
      <c r="DD583" s="0" t="inlineStr"/>
      <c r="DE583" s="0" t="inlineStr"/>
      <c r="DF583" s="0">
        <f>ROUND(ROUND(AE583,0)*CX583,0)</f>
        <v/>
      </c>
      <c r="DG583" s="0">
        <f>ROUND(ROUND(AF583*AJ583,0)*CX583,0)</f>
        <v/>
      </c>
      <c r="DH583" s="0">
        <f>ROUND(ROUND(AG583*AK583,0)*CX583,0)</f>
        <v/>
      </c>
      <c r="DI583" s="0">
        <f>ROUND(ROUND(AH583,0)*CX583,0)</f>
        <v/>
      </c>
      <c r="DJ583" s="0">
        <f>DG583</f>
        <v/>
      </c>
      <c r="DK583" s="0" t="n">
        <v>0</v>
      </c>
      <c r="DL583" s="0" t="inlineStr"/>
      <c r="DM583" s="0" t="n">
        <v>0</v>
      </c>
      <c r="DN583" s="0" t="inlineStr"/>
      <c r="DO583" s="0" t="n">
        <v>0</v>
      </c>
    </row>
    <row r="584">
      <c r="A584" s="0">
        <f>ROW(Source!A1588)</f>
        <v/>
      </c>
      <c r="B584" s="0" t="n">
        <v>78845955</v>
      </c>
      <c r="C584" s="0" t="n">
        <v>78850988</v>
      </c>
      <c r="D584" s="0" t="n">
        <v>29114241</v>
      </c>
      <c r="E584" s="0" t="n">
        <v>1</v>
      </c>
      <c r="F584" s="0" t="n">
        <v>1</v>
      </c>
      <c r="G584" s="0" t="n">
        <v>1</v>
      </c>
      <c r="H584" s="0" t="n">
        <v>3</v>
      </c>
      <c r="I584" s="0" t="inlineStr">
        <is>
          <t>101-2577</t>
        </is>
      </c>
      <c r="J584" s="0" t="inlineStr">
        <is>
          <t>ТССЦ Московской обл., 101-2577, приказ Минстроя России №675/пр от 28.02.2017 № 254/пр</t>
        </is>
      </c>
      <c r="K584" s="0" t="inlineStr">
        <is>
          <t>Болты с гайками и шайбами для санитарно-технических работ диаметром 20-22 мм</t>
        </is>
      </c>
      <c r="L584" s="0" t="n">
        <v>1348</v>
      </c>
      <c r="N584" s="0" t="n">
        <v>1009</v>
      </c>
      <c r="O584" s="0" t="inlineStr">
        <is>
          <t>т</t>
        </is>
      </c>
      <c r="P584" s="0" t="inlineStr">
        <is>
          <t>т</t>
        </is>
      </c>
      <c r="Q584" s="0" t="n">
        <v>1000</v>
      </c>
      <c r="W584" s="0" t="n">
        <v>0</v>
      </c>
      <c r="X584" s="0" t="n">
        <v>509278498</v>
      </c>
      <c r="Y584" s="0">
        <f>AT584</f>
        <v/>
      </c>
      <c r="AA584" s="0" t="n">
        <v>152821.09</v>
      </c>
      <c r="AB584" s="0" t="n">
        <v>0</v>
      </c>
      <c r="AC584" s="0" t="n">
        <v>0</v>
      </c>
      <c r="AD584" s="0" t="n">
        <v>0</v>
      </c>
      <c r="AE584" s="0" t="n">
        <v>13559.99</v>
      </c>
      <c r="AF584" s="0" t="n">
        <v>0</v>
      </c>
      <c r="AG584" s="0" t="n">
        <v>0</v>
      </c>
      <c r="AH584" s="0" t="n">
        <v>0</v>
      </c>
      <c r="AI584" s="0" t="n">
        <v>11.27</v>
      </c>
      <c r="AJ584" s="0" t="n">
        <v>1</v>
      </c>
      <c r="AK584" s="0" t="n">
        <v>1</v>
      </c>
      <c r="AL584" s="0" t="n">
        <v>1</v>
      </c>
      <c r="AM584" s="0" t="n">
        <v>2</v>
      </c>
      <c r="AN584" s="0" t="n">
        <v>0</v>
      </c>
      <c r="AO584" s="0" t="n">
        <v>1</v>
      </c>
      <c r="AP584" s="0" t="n">
        <v>1</v>
      </c>
      <c r="AQ584" s="0" t="n">
        <v>0</v>
      </c>
      <c r="AR584" s="0" t="n">
        <v>0</v>
      </c>
      <c r="AS584" s="0" t="inlineStr"/>
      <c r="AT584" s="0" t="n">
        <v>0.11</v>
      </c>
      <c r="AU584" s="0" t="inlineStr"/>
      <c r="AV584" s="0" t="n">
        <v>0</v>
      </c>
      <c r="AW584" s="0" t="n">
        <v>2</v>
      </c>
      <c r="AX584" s="0" t="n">
        <v>78850991</v>
      </c>
      <c r="AY584" s="0" t="n">
        <v>1</v>
      </c>
      <c r="AZ584" s="0" t="n">
        <v>0</v>
      </c>
      <c r="BA584" s="0" t="n">
        <v>567</v>
      </c>
      <c r="BB584" s="0" t="n">
        <v>0</v>
      </c>
      <c r="BC584" s="0" t="n">
        <v>0</v>
      </c>
      <c r="BD584" s="0" t="n">
        <v>0</v>
      </c>
      <c r="BE584" s="0" t="n">
        <v>0</v>
      </c>
      <c r="BF584" s="0" t="n">
        <v>0</v>
      </c>
      <c r="BG584" s="0" t="n">
        <v>0</v>
      </c>
      <c r="BH584" s="0" t="n">
        <v>0</v>
      </c>
      <c r="BI584" s="0" t="n">
        <v>0</v>
      </c>
      <c r="BJ584" s="0" t="n">
        <v>0</v>
      </c>
      <c r="BK584" s="0" t="n">
        <v>0</v>
      </c>
      <c r="BL584" s="0" t="n">
        <v>0</v>
      </c>
      <c r="BM584" s="0" t="n">
        <v>0</v>
      </c>
      <c r="BN584" s="0" t="n">
        <v>0</v>
      </c>
      <c r="BO584" s="0" t="n">
        <v>0</v>
      </c>
      <c r="BP584" s="0" t="n">
        <v>0</v>
      </c>
      <c r="BQ584" s="0" t="n">
        <v>0</v>
      </c>
      <c r="BR584" s="0" t="n">
        <v>0</v>
      </c>
      <c r="BS584" s="0" t="n">
        <v>0</v>
      </c>
      <c r="BT584" s="0" t="n">
        <v>0</v>
      </c>
      <c r="BU584" s="0" t="n">
        <v>0</v>
      </c>
      <c r="BV584" s="0" t="n">
        <v>0</v>
      </c>
      <c r="BW584" s="0" t="n">
        <v>0</v>
      </c>
      <c r="CV584" s="0" t="n">
        <v>0</v>
      </c>
      <c r="CW584" s="0" t="n">
        <v>0</v>
      </c>
      <c r="CX584" s="0">
        <f>ROUND(Y584*Source!I1588,7)</f>
        <v/>
      </c>
      <c r="CY584" s="0">
        <f>AA584</f>
        <v/>
      </c>
      <c r="CZ584" s="0">
        <f>AE584</f>
        <v/>
      </c>
      <c r="DA584" s="0">
        <f>AI584</f>
        <v/>
      </c>
      <c r="DB584" s="0">
        <f>ROUND(ROUND(AT584*CZ584,2),2)</f>
        <v/>
      </c>
      <c r="DC584" s="0">
        <f>ROUND(ROUND(AT584*AG584,2),2)</f>
        <v/>
      </c>
      <c r="DD584" s="0" t="inlineStr"/>
      <c r="DE584" s="0" t="inlineStr"/>
      <c r="DF584" s="0">
        <f>ROUND(ROUND(AE584*AI584,0)*CX584,0)</f>
        <v/>
      </c>
      <c r="DG584" s="0">
        <f>ROUND(ROUND(AF584,0)*CX584,0)</f>
        <v/>
      </c>
      <c r="DH584" s="0">
        <f>ROUND(ROUND(AG584,0)*CX584,0)</f>
        <v/>
      </c>
      <c r="DI584" s="0">
        <f>ROUND(ROUND(AH584,0)*CX584,0)</f>
        <v/>
      </c>
      <c r="DJ584" s="0">
        <f>DF584</f>
        <v/>
      </c>
      <c r="DK584" s="0" t="n">
        <v>0</v>
      </c>
      <c r="DL584" s="0" t="inlineStr"/>
      <c r="DM584" s="0" t="n">
        <v>0</v>
      </c>
      <c r="DN584" s="0" t="inlineStr"/>
      <c r="DO584" s="0" t="n">
        <v>0</v>
      </c>
    </row>
    <row r="585">
      <c r="A585" s="0">
        <f>ROW(Source!A1588)</f>
        <v/>
      </c>
      <c r="B585" s="0" t="n">
        <v>78845955</v>
      </c>
      <c r="C585" s="0" t="n">
        <v>78850988</v>
      </c>
      <c r="D585" s="0" t="n">
        <v>29142947</v>
      </c>
      <c r="E585" s="0" t="n">
        <v>1</v>
      </c>
      <c r="F585" s="0" t="n">
        <v>1</v>
      </c>
      <c r="G585" s="0" t="n">
        <v>1</v>
      </c>
      <c r="H585" s="0" t="n">
        <v>3</v>
      </c>
      <c r="I585" s="0" t="inlineStr">
        <is>
          <t>302-1175</t>
        </is>
      </c>
      <c r="J585" s="0" t="inlineStr">
        <is>
          <t>ТССЦ Московской обл., 302-1175, приказ Минстроя России №675/пр от 28.02.2017 № 256/пр</t>
        </is>
      </c>
      <c r="K585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85" s="0" t="n">
        <v>1354</v>
      </c>
      <c r="N585" s="0" t="n">
        <v>1010</v>
      </c>
      <c r="O585" s="0" t="inlineStr">
        <is>
          <t>шт.</t>
        </is>
      </c>
      <c r="P585" s="0" t="inlineStr">
        <is>
          <t>шт.</t>
        </is>
      </c>
      <c r="Q585" s="0" t="n">
        <v>1</v>
      </c>
      <c r="W585" s="0" t="n">
        <v>0</v>
      </c>
      <c r="X585" s="0" t="n">
        <v>1348129569</v>
      </c>
      <c r="Y585" s="0">
        <f>AT585</f>
        <v/>
      </c>
      <c r="AA585" s="0" t="n">
        <v>3336.9</v>
      </c>
      <c r="AB585" s="0" t="n">
        <v>0</v>
      </c>
      <c r="AC585" s="0" t="n">
        <v>0</v>
      </c>
      <c r="AD585" s="0" t="n">
        <v>0</v>
      </c>
      <c r="AE585" s="0" t="n">
        <v>257.08</v>
      </c>
      <c r="AF585" s="0" t="n">
        <v>0</v>
      </c>
      <c r="AG585" s="0" t="n">
        <v>0</v>
      </c>
      <c r="AH585" s="0" t="n">
        <v>0</v>
      </c>
      <c r="AI585" s="0" t="n">
        <v>12.98</v>
      </c>
      <c r="AJ585" s="0" t="n">
        <v>1</v>
      </c>
      <c r="AK585" s="0" t="n">
        <v>1</v>
      </c>
      <c r="AL585" s="0" t="n">
        <v>1</v>
      </c>
      <c r="AM585" s="0" t="n">
        <v>2</v>
      </c>
      <c r="AN585" s="0" t="n">
        <v>0</v>
      </c>
      <c r="AO585" s="0" t="n">
        <v>1</v>
      </c>
      <c r="AP585" s="0" t="n">
        <v>1</v>
      </c>
      <c r="AQ585" s="0" t="n">
        <v>0</v>
      </c>
      <c r="AR585" s="0" t="n">
        <v>0</v>
      </c>
      <c r="AS585" s="0" t="inlineStr"/>
      <c r="AT585" s="0" t="n">
        <v>100</v>
      </c>
      <c r="AU585" s="0" t="inlineStr"/>
      <c r="AV585" s="0" t="n">
        <v>0</v>
      </c>
      <c r="AW585" s="0" t="n">
        <v>2</v>
      </c>
      <c r="AX585" s="0" t="n">
        <v>78850992</v>
      </c>
      <c r="AY585" s="0" t="n">
        <v>1</v>
      </c>
      <c r="AZ585" s="0" t="n">
        <v>0</v>
      </c>
      <c r="BA585" s="0" t="n">
        <v>568</v>
      </c>
      <c r="BB585" s="0" t="n">
        <v>0</v>
      </c>
      <c r="BC585" s="0" t="n">
        <v>0</v>
      </c>
      <c r="BD585" s="0" t="n">
        <v>0</v>
      </c>
      <c r="BE585" s="0" t="n">
        <v>0</v>
      </c>
      <c r="BF585" s="0" t="n">
        <v>0</v>
      </c>
      <c r="BG585" s="0" t="n">
        <v>0</v>
      </c>
      <c r="BH585" s="0" t="n">
        <v>0</v>
      </c>
      <c r="BI585" s="0" t="n">
        <v>0</v>
      </c>
      <c r="BJ585" s="0" t="n">
        <v>0</v>
      </c>
      <c r="BK585" s="0" t="n">
        <v>0</v>
      </c>
      <c r="BL585" s="0" t="n">
        <v>0</v>
      </c>
      <c r="BM585" s="0" t="n">
        <v>0</v>
      </c>
      <c r="BN585" s="0" t="n">
        <v>0</v>
      </c>
      <c r="BO585" s="0" t="n">
        <v>0</v>
      </c>
      <c r="BP585" s="0" t="n">
        <v>0</v>
      </c>
      <c r="BQ585" s="0" t="n">
        <v>0</v>
      </c>
      <c r="BR585" s="0" t="n">
        <v>0</v>
      </c>
      <c r="BS585" s="0" t="n">
        <v>0</v>
      </c>
      <c r="BT585" s="0" t="n">
        <v>0</v>
      </c>
      <c r="BU585" s="0" t="n">
        <v>0</v>
      </c>
      <c r="BV585" s="0" t="n">
        <v>0</v>
      </c>
      <c r="BW585" s="0" t="n">
        <v>0</v>
      </c>
      <c r="CV585" s="0" t="n">
        <v>0</v>
      </c>
      <c r="CW585" s="0" t="n">
        <v>0</v>
      </c>
      <c r="CX585" s="0">
        <f>ROUND(Y585*Source!I1588,7)</f>
        <v/>
      </c>
      <c r="CY585" s="0">
        <f>AA585</f>
        <v/>
      </c>
      <c r="CZ585" s="0">
        <f>AE585</f>
        <v/>
      </c>
      <c r="DA585" s="0">
        <f>AI585</f>
        <v/>
      </c>
      <c r="DB585" s="0">
        <f>ROUND(ROUND(AT585*CZ585,2),2)</f>
        <v/>
      </c>
      <c r="DC585" s="0">
        <f>ROUND(ROUND(AT585*AG585,2),2)</f>
        <v/>
      </c>
      <c r="DD585" s="0" t="inlineStr"/>
      <c r="DE585" s="0" t="inlineStr"/>
      <c r="DF585" s="0">
        <f>ROUND(ROUND(AE585*AI585,0)*CX585,0)</f>
        <v/>
      </c>
      <c r="DG585" s="0">
        <f>ROUND(ROUND(AF585,0)*CX585,0)</f>
        <v/>
      </c>
      <c r="DH585" s="0">
        <f>ROUND(ROUND(AG585,0)*CX585,0)</f>
        <v/>
      </c>
      <c r="DI585" s="0">
        <f>ROUND(ROUND(AH585,0)*CX585,0)</f>
        <v/>
      </c>
      <c r="DJ585" s="0">
        <f>DF585</f>
        <v/>
      </c>
      <c r="DK585" s="0" t="n">
        <v>0</v>
      </c>
      <c r="DL585" s="0" t="inlineStr"/>
      <c r="DM585" s="0" t="n">
        <v>0</v>
      </c>
      <c r="DN585" s="0" t="inlineStr"/>
      <c r="DO585" s="0" t="n">
        <v>0</v>
      </c>
    </row>
    <row r="586">
      <c r="A586" s="0">
        <f>ROW(Source!A1588)</f>
        <v/>
      </c>
      <c r="B586" s="0" t="n">
        <v>78845955</v>
      </c>
      <c r="C586" s="0" t="n">
        <v>78850988</v>
      </c>
      <c r="D586" s="0" t="n">
        <v>29171635</v>
      </c>
      <c r="E586" s="0" t="n">
        <v>1</v>
      </c>
      <c r="F586" s="0" t="n">
        <v>1</v>
      </c>
      <c r="G586" s="0" t="n">
        <v>1</v>
      </c>
      <c r="H586" s="0" t="n">
        <v>3</v>
      </c>
      <c r="I586" s="0" t="inlineStr">
        <is>
          <t>509-0966</t>
        </is>
      </c>
      <c r="J586" s="0" t="inlineStr">
        <is>
          <t>ТССЦ Московской обл., 509-0966, приказ Минстроя России №675/пр от 28.02.2017 № 258/пр</t>
        </is>
      </c>
      <c r="K586" s="0" t="inlineStr">
        <is>
          <t>Прокладки из паронита марки ПМБ, толщиной 1 мм, диаметром 50 мм</t>
        </is>
      </c>
      <c r="L586" s="0" t="n">
        <v>1356</v>
      </c>
      <c r="N586" s="0" t="n">
        <v>1010</v>
      </c>
      <c r="O586" s="0" t="inlineStr">
        <is>
          <t>1000 шт.</t>
        </is>
      </c>
      <c r="P586" s="0" t="inlineStr">
        <is>
          <t>1000 шт.</t>
        </is>
      </c>
      <c r="Q586" s="0" t="n">
        <v>1000</v>
      </c>
      <c r="W586" s="0" t="n">
        <v>0</v>
      </c>
      <c r="X586" s="0" t="n">
        <v>469352752</v>
      </c>
      <c r="Y586" s="0">
        <f>AT586</f>
        <v/>
      </c>
      <c r="AA586" s="0" t="n">
        <v>12316.54</v>
      </c>
      <c r="AB586" s="0" t="n">
        <v>0</v>
      </c>
      <c r="AC586" s="0" t="n">
        <v>0</v>
      </c>
      <c r="AD586" s="0" t="n">
        <v>0</v>
      </c>
      <c r="AE586" s="0" t="n">
        <v>3450.01</v>
      </c>
      <c r="AF586" s="0" t="n">
        <v>0</v>
      </c>
      <c r="AG586" s="0" t="n">
        <v>0</v>
      </c>
      <c r="AH586" s="0" t="n">
        <v>0</v>
      </c>
      <c r="AI586" s="0" t="n">
        <v>3.57</v>
      </c>
      <c r="AJ586" s="0" t="n">
        <v>1</v>
      </c>
      <c r="AK586" s="0" t="n">
        <v>1</v>
      </c>
      <c r="AL586" s="0" t="n">
        <v>1</v>
      </c>
      <c r="AM586" s="0" t="n">
        <v>2</v>
      </c>
      <c r="AN586" s="0" t="n">
        <v>0</v>
      </c>
      <c r="AO586" s="0" t="n">
        <v>1</v>
      </c>
      <c r="AP586" s="0" t="n">
        <v>1</v>
      </c>
      <c r="AQ586" s="0" t="n">
        <v>0</v>
      </c>
      <c r="AR586" s="0" t="n">
        <v>0</v>
      </c>
      <c r="AS586" s="0" t="inlineStr"/>
      <c r="AT586" s="0" t="n">
        <v>0.2</v>
      </c>
      <c r="AU586" s="0" t="inlineStr"/>
      <c r="AV586" s="0" t="n">
        <v>0</v>
      </c>
      <c r="AW586" s="0" t="n">
        <v>2</v>
      </c>
      <c r="AX586" s="0" t="n">
        <v>78850993</v>
      </c>
      <c r="AY586" s="0" t="n">
        <v>1</v>
      </c>
      <c r="AZ586" s="0" t="n">
        <v>0</v>
      </c>
      <c r="BA586" s="0" t="n">
        <v>569</v>
      </c>
      <c r="BB586" s="0" t="n">
        <v>0</v>
      </c>
      <c r="BC586" s="0" t="n">
        <v>0</v>
      </c>
      <c r="BD586" s="0" t="n">
        <v>0</v>
      </c>
      <c r="BE586" s="0" t="n">
        <v>0</v>
      </c>
      <c r="BF586" s="0" t="n">
        <v>0</v>
      </c>
      <c r="BG586" s="0" t="n">
        <v>0</v>
      </c>
      <c r="BH586" s="0" t="n">
        <v>0</v>
      </c>
      <c r="BI586" s="0" t="n">
        <v>0</v>
      </c>
      <c r="BJ586" s="0" t="n">
        <v>0</v>
      </c>
      <c r="BK586" s="0" t="n">
        <v>0</v>
      </c>
      <c r="BL586" s="0" t="n">
        <v>0</v>
      </c>
      <c r="BM586" s="0" t="n">
        <v>0</v>
      </c>
      <c r="BN586" s="0" t="n">
        <v>0</v>
      </c>
      <c r="BO586" s="0" t="n">
        <v>0</v>
      </c>
      <c r="BP586" s="0" t="n">
        <v>0</v>
      </c>
      <c r="BQ586" s="0" t="n">
        <v>0</v>
      </c>
      <c r="BR586" s="0" t="n">
        <v>0</v>
      </c>
      <c r="BS586" s="0" t="n">
        <v>0</v>
      </c>
      <c r="BT586" s="0" t="n">
        <v>0</v>
      </c>
      <c r="BU586" s="0" t="n">
        <v>0</v>
      </c>
      <c r="BV586" s="0" t="n">
        <v>0</v>
      </c>
      <c r="BW586" s="0" t="n">
        <v>0</v>
      </c>
      <c r="CV586" s="0" t="n">
        <v>0</v>
      </c>
      <c r="CW586" s="0" t="n">
        <v>0</v>
      </c>
      <c r="CX586" s="0">
        <f>ROUND(Y586*Source!I1588,7)</f>
        <v/>
      </c>
      <c r="CY586" s="0">
        <f>AA586</f>
        <v/>
      </c>
      <c r="CZ586" s="0">
        <f>AE586</f>
        <v/>
      </c>
      <c r="DA586" s="0">
        <f>AI586</f>
        <v/>
      </c>
      <c r="DB586" s="0">
        <f>ROUND(ROUND(AT586*CZ586,2),2)</f>
        <v/>
      </c>
      <c r="DC586" s="0">
        <f>ROUND(ROUND(AT586*AG586,2),2)</f>
        <v/>
      </c>
      <c r="DD586" s="0" t="inlineStr"/>
      <c r="DE586" s="0" t="inlineStr"/>
      <c r="DF586" s="0">
        <f>ROUND(ROUND(AE586*AI586,0)*CX586,0)</f>
        <v/>
      </c>
      <c r="DG586" s="0">
        <f>ROUND(ROUND(AF586,0)*CX586,0)</f>
        <v/>
      </c>
      <c r="DH586" s="0">
        <f>ROUND(ROUND(AG586,0)*CX586,0)</f>
        <v/>
      </c>
      <c r="DI586" s="0">
        <f>ROUND(ROUND(AH586,0)*CX586,0)</f>
        <v/>
      </c>
      <c r="DJ586" s="0">
        <f>DF586</f>
        <v/>
      </c>
      <c r="DK586" s="0" t="n">
        <v>0</v>
      </c>
      <c r="DL586" s="0" t="inlineStr"/>
      <c r="DM586" s="0" t="n">
        <v>0</v>
      </c>
      <c r="DN586" s="0" t="inlineStr"/>
      <c r="DO586" s="0" t="n">
        <v>0</v>
      </c>
    </row>
    <row r="587">
      <c r="A587" s="0">
        <f>ROW(Source!A1588)</f>
        <v/>
      </c>
      <c r="B587" s="0" t="n">
        <v>78845955</v>
      </c>
      <c r="C587" s="0" t="n">
        <v>78850988</v>
      </c>
      <c r="D587" s="0" t="n">
        <v>29164350</v>
      </c>
      <c r="E587" s="0" t="n">
        <v>1</v>
      </c>
      <c r="F587" s="0" t="n">
        <v>1</v>
      </c>
      <c r="G587" s="0" t="n">
        <v>1</v>
      </c>
      <c r="H587" s="0" t="n">
        <v>3</v>
      </c>
      <c r="I587" s="0" t="inlineStr">
        <is>
          <t>509-9899</t>
        </is>
      </c>
      <c r="J587" s="0" t="inlineStr">
        <is>
          <t>ТССЦ Московской обл., 509-9899, приказ Минстроя России №675/пр от 28.02.2017 № 258/пр</t>
        </is>
      </c>
      <c r="K587" s="0" t="inlineStr">
        <is>
          <t>Строительный мусор и масса возвратных материалов</t>
        </is>
      </c>
      <c r="L587" s="0" t="n">
        <v>1348</v>
      </c>
      <c r="N587" s="0" t="n">
        <v>1009</v>
      </c>
      <c r="O587" s="0" t="inlineStr">
        <is>
          <t>т</t>
        </is>
      </c>
      <c r="P587" s="0" t="inlineStr">
        <is>
          <t>т</t>
        </is>
      </c>
      <c r="Q587" s="0" t="n">
        <v>1000</v>
      </c>
      <c r="W587" s="0" t="n">
        <v>0</v>
      </c>
      <c r="X587" s="0" t="n">
        <v>1839160745</v>
      </c>
      <c r="Y587" s="0">
        <f>AT587</f>
        <v/>
      </c>
      <c r="AA587" s="0" t="n">
        <v>0</v>
      </c>
      <c r="AB587" s="0" t="n">
        <v>0</v>
      </c>
      <c r="AC587" s="0" t="n">
        <v>0</v>
      </c>
      <c r="AD587" s="0" t="n">
        <v>0</v>
      </c>
      <c r="AE587" s="0" t="n">
        <v>0</v>
      </c>
      <c r="AF587" s="0" t="n">
        <v>0</v>
      </c>
      <c r="AG587" s="0" t="n">
        <v>0</v>
      </c>
      <c r="AH587" s="0" t="n">
        <v>0</v>
      </c>
      <c r="AI587" s="0" t="n">
        <v>1</v>
      </c>
      <c r="AJ587" s="0" t="n">
        <v>1</v>
      </c>
      <c r="AK587" s="0" t="n">
        <v>1</v>
      </c>
      <c r="AL587" s="0" t="n">
        <v>1</v>
      </c>
      <c r="AM587" s="0" t="n">
        <v>0</v>
      </c>
      <c r="AN587" s="0" t="n">
        <v>0</v>
      </c>
      <c r="AO587" s="0" t="n">
        <v>0</v>
      </c>
      <c r="AP587" s="0" t="n">
        <v>1</v>
      </c>
      <c r="AQ587" s="0" t="n">
        <v>0</v>
      </c>
      <c r="AR587" s="0" t="n">
        <v>0</v>
      </c>
      <c r="AS587" s="0" t="inlineStr"/>
      <c r="AT587" s="0" t="n">
        <v>1.8</v>
      </c>
      <c r="AU587" s="0" t="inlineStr"/>
      <c r="AV587" s="0" t="n">
        <v>0</v>
      </c>
      <c r="AW587" s="0" t="n">
        <v>2</v>
      </c>
      <c r="AX587" s="0" t="n">
        <v>78850994</v>
      </c>
      <c r="AY587" s="0" t="n">
        <v>1</v>
      </c>
      <c r="AZ587" s="0" t="n">
        <v>0</v>
      </c>
      <c r="BA587" s="0" t="n">
        <v>570</v>
      </c>
      <c r="BB587" s="0" t="n">
        <v>0</v>
      </c>
      <c r="BC587" s="0" t="n">
        <v>0</v>
      </c>
      <c r="BD587" s="0" t="n">
        <v>0</v>
      </c>
      <c r="BE587" s="0" t="n">
        <v>0</v>
      </c>
      <c r="BF587" s="0" t="n">
        <v>0</v>
      </c>
      <c r="BG587" s="0" t="n">
        <v>0</v>
      </c>
      <c r="BH587" s="0" t="n">
        <v>0</v>
      </c>
      <c r="BI587" s="0" t="n">
        <v>0</v>
      </c>
      <c r="BJ587" s="0" t="n">
        <v>0</v>
      </c>
      <c r="BK587" s="0" t="n">
        <v>0</v>
      </c>
      <c r="BL587" s="0" t="n">
        <v>0</v>
      </c>
      <c r="BM587" s="0" t="n">
        <v>0</v>
      </c>
      <c r="BN587" s="0" t="n">
        <v>0</v>
      </c>
      <c r="BO587" s="0" t="n">
        <v>0</v>
      </c>
      <c r="BP587" s="0" t="n">
        <v>0</v>
      </c>
      <c r="BQ587" s="0" t="n">
        <v>0</v>
      </c>
      <c r="BR587" s="0" t="n">
        <v>0</v>
      </c>
      <c r="BS587" s="0" t="n">
        <v>0</v>
      </c>
      <c r="BT587" s="0" t="n">
        <v>0</v>
      </c>
      <c r="BU587" s="0" t="n">
        <v>0</v>
      </c>
      <c r="BV587" s="0" t="n">
        <v>0</v>
      </c>
      <c r="BW587" s="0" t="n">
        <v>0</v>
      </c>
      <c r="CV587" s="0" t="n">
        <v>0</v>
      </c>
      <c r="CW587" s="0" t="n">
        <v>0</v>
      </c>
      <c r="CX587" s="0">
        <f>ROUND(Y587*Source!I1588,7)</f>
        <v/>
      </c>
      <c r="CY587" s="0">
        <f>AA587</f>
        <v/>
      </c>
      <c r="CZ587" s="0">
        <f>AE587</f>
        <v/>
      </c>
      <c r="DA587" s="0">
        <f>AI587</f>
        <v/>
      </c>
      <c r="DB587" s="0">
        <f>ROUND(ROUND(AT587*CZ587,2),2)</f>
        <v/>
      </c>
      <c r="DC587" s="0">
        <f>ROUND(ROUND(AT587*AG587,2),2)</f>
        <v/>
      </c>
      <c r="DD587" s="0" t="inlineStr"/>
      <c r="DE587" s="0" t="inlineStr"/>
      <c r="DF587" s="0">
        <f>ROUND(ROUND(AE587,0)*CX587,0)</f>
        <v/>
      </c>
      <c r="DG587" s="0">
        <f>ROUND(ROUND(AF587,0)*CX587,0)</f>
        <v/>
      </c>
      <c r="DH587" s="0">
        <f>ROUND(ROUND(AG587,0)*CX587,0)</f>
        <v/>
      </c>
      <c r="DI587" s="0">
        <f>ROUND(ROUND(AH587,0)*CX587,0)</f>
        <v/>
      </c>
      <c r="DJ587" s="0">
        <f>DF587</f>
        <v/>
      </c>
      <c r="DK587" s="0" t="n">
        <v>0</v>
      </c>
      <c r="DL587" s="0" t="inlineStr"/>
      <c r="DM587" s="0" t="n">
        <v>0</v>
      </c>
      <c r="DN587" s="0" t="inlineStr"/>
      <c r="DO587" s="0" t="n">
        <v>0</v>
      </c>
    </row>
    <row r="588">
      <c r="A588" s="0">
        <f>ROW(Source!A1590)</f>
        <v/>
      </c>
      <c r="B588" s="0" t="n">
        <v>78845955</v>
      </c>
      <c r="C588" s="0" t="n">
        <v>78850996</v>
      </c>
      <c r="D588" s="0" t="n">
        <v>18409661</v>
      </c>
      <c r="E588" s="0" t="n">
        <v>1</v>
      </c>
      <c r="F588" s="0" t="n">
        <v>1</v>
      </c>
      <c r="G588" s="0" t="n">
        <v>1</v>
      </c>
      <c r="H588" s="0" t="n">
        <v>1</v>
      </c>
      <c r="I588" s="0" t="inlineStr">
        <is>
          <t>1-1031-90</t>
        </is>
      </c>
      <c r="J588" s="0" t="inlineStr"/>
      <c r="K588" s="0" t="inlineStr">
        <is>
          <t>Рабочий строитель среднего разряда 3,1</t>
        </is>
      </c>
      <c r="L588" s="0" t="n">
        <v>1369</v>
      </c>
      <c r="N588" s="0" t="n">
        <v>1013</v>
      </c>
      <c r="O588" s="0" t="inlineStr">
        <is>
          <t>чел.-ч</t>
        </is>
      </c>
      <c r="P588" s="0" t="inlineStr">
        <is>
          <t>чел.-ч</t>
        </is>
      </c>
      <c r="Q588" s="0" t="n">
        <v>1</v>
      </c>
      <c r="W588" s="0" t="n">
        <v>0</v>
      </c>
      <c r="X588" s="0" t="n">
        <v>1989723076</v>
      </c>
      <c r="Y588" s="0">
        <f>AT588</f>
        <v/>
      </c>
      <c r="AA588" s="0" t="n">
        <v>0</v>
      </c>
      <c r="AB588" s="0" t="n">
        <v>0</v>
      </c>
      <c r="AC588" s="0" t="n">
        <v>0</v>
      </c>
      <c r="AD588" s="0" t="n">
        <v>8.640000000000001</v>
      </c>
      <c r="AE588" s="0" t="n">
        <v>0</v>
      </c>
      <c r="AF588" s="0" t="n">
        <v>0</v>
      </c>
      <c r="AG588" s="0" t="n">
        <v>0</v>
      </c>
      <c r="AH588" s="0" t="n">
        <v>8.640000000000001</v>
      </c>
      <c r="AI588" s="0" t="n">
        <v>1</v>
      </c>
      <c r="AJ588" s="0" t="n">
        <v>1</v>
      </c>
      <c r="AK588" s="0" t="n">
        <v>1</v>
      </c>
      <c r="AL588" s="0" t="n">
        <v>1</v>
      </c>
      <c r="AM588" s="0" t="n">
        <v>-2</v>
      </c>
      <c r="AN588" s="0" t="n">
        <v>0</v>
      </c>
      <c r="AO588" s="0" t="n">
        <v>1</v>
      </c>
      <c r="AP588" s="0" t="n">
        <v>1</v>
      </c>
      <c r="AQ588" s="0" t="n">
        <v>0</v>
      </c>
      <c r="AR588" s="0" t="n">
        <v>0</v>
      </c>
      <c r="AS588" s="0" t="inlineStr"/>
      <c r="AT588" s="0" t="n">
        <v>302.4</v>
      </c>
      <c r="AU588" s="0" t="inlineStr"/>
      <c r="AV588" s="0" t="n">
        <v>1</v>
      </c>
      <c r="AW588" s="0" t="n">
        <v>2</v>
      </c>
      <c r="AX588" s="0" t="n">
        <v>78850997</v>
      </c>
      <c r="AY588" s="0" t="n">
        <v>1</v>
      </c>
      <c r="AZ588" s="0" t="n">
        <v>0</v>
      </c>
      <c r="BA588" s="0" t="n">
        <v>571</v>
      </c>
      <c r="BB588" s="0" t="n">
        <v>0</v>
      </c>
      <c r="BC588" s="0" t="n">
        <v>0</v>
      </c>
      <c r="BD588" s="0" t="n">
        <v>0</v>
      </c>
      <c r="BE588" s="0" t="n">
        <v>0</v>
      </c>
      <c r="BF588" s="0" t="n">
        <v>0</v>
      </c>
      <c r="BG588" s="0" t="n">
        <v>0</v>
      </c>
      <c r="BH588" s="0" t="n">
        <v>0</v>
      </c>
      <c r="BI588" s="0" t="n">
        <v>0</v>
      </c>
      <c r="BJ588" s="0" t="n">
        <v>0</v>
      </c>
      <c r="BK588" s="0" t="n">
        <v>0</v>
      </c>
      <c r="BL588" s="0" t="n">
        <v>0</v>
      </c>
      <c r="BM588" s="0" t="n">
        <v>0</v>
      </c>
      <c r="BN588" s="0" t="n">
        <v>0</v>
      </c>
      <c r="BO588" s="0" t="n">
        <v>0</v>
      </c>
      <c r="BP588" s="0" t="n">
        <v>0</v>
      </c>
      <c r="BQ588" s="0" t="n">
        <v>0</v>
      </c>
      <c r="BR588" s="0" t="n">
        <v>0</v>
      </c>
      <c r="BS588" s="0" t="n">
        <v>0</v>
      </c>
      <c r="BT588" s="0" t="n">
        <v>0</v>
      </c>
      <c r="BU588" s="0" t="n">
        <v>0</v>
      </c>
      <c r="BV588" s="0" t="n">
        <v>0</v>
      </c>
      <c r="BW588" s="0" t="n">
        <v>0</v>
      </c>
      <c r="CU588" s="0">
        <f>ROUND(AT588*Source!I1590*AH588*AL588,0)</f>
        <v/>
      </c>
      <c r="CV588" s="0">
        <f>ROUND(Y588*Source!I1590,7)</f>
        <v/>
      </c>
      <c r="CW588" s="0" t="n">
        <v>0</v>
      </c>
      <c r="CX588" s="0">
        <f>ROUND(Y588*Source!I1590,7)</f>
        <v/>
      </c>
      <c r="CY588" s="0">
        <f>AD588</f>
        <v/>
      </c>
      <c r="CZ588" s="0">
        <f>AH588</f>
        <v/>
      </c>
      <c r="DA588" s="0">
        <f>AL588</f>
        <v/>
      </c>
      <c r="DB588" s="0">
        <f>ROUND(ROUND(AT588*CZ588,2),2)</f>
        <v/>
      </c>
      <c r="DC588" s="0">
        <f>ROUND(ROUND(AT588*AG588,2),2)</f>
        <v/>
      </c>
      <c r="DD588" s="0" t="inlineStr"/>
      <c r="DE588" s="0" t="inlineStr"/>
      <c r="DF588" s="0">
        <f>ROUND(ROUND(AE588,0)*CX588,0)</f>
        <v/>
      </c>
      <c r="DG588" s="0">
        <f>ROUND(ROUND(AF588,0)*CX588,0)</f>
        <v/>
      </c>
      <c r="DH588" s="0">
        <f>ROUND(ROUND(AG588,0)*CX588,0)</f>
        <v/>
      </c>
      <c r="DI588" s="0">
        <f>ROUND(ROUND(AH588,0)*CX588,0)</f>
        <v/>
      </c>
      <c r="DJ588" s="0">
        <f>DI588</f>
        <v/>
      </c>
      <c r="DK588" s="0" t="n">
        <v>0</v>
      </c>
      <c r="DL588" s="0" t="inlineStr"/>
      <c r="DM588" s="0" t="n">
        <v>0</v>
      </c>
      <c r="DN588" s="0" t="inlineStr"/>
      <c r="DO588" s="0" t="n">
        <v>0</v>
      </c>
    </row>
    <row r="589">
      <c r="A589" s="0">
        <f>ROW(Source!A1590)</f>
        <v/>
      </c>
      <c r="B589" s="0" t="n">
        <v>78845955</v>
      </c>
      <c r="C589" s="0" t="n">
        <v>78850996</v>
      </c>
      <c r="D589" s="0" t="n">
        <v>29174913</v>
      </c>
      <c r="E589" s="0" t="n">
        <v>1</v>
      </c>
      <c r="F589" s="0" t="n">
        <v>1</v>
      </c>
      <c r="G589" s="0" t="n">
        <v>1</v>
      </c>
      <c r="H589" s="0" t="n">
        <v>2</v>
      </c>
      <c r="I589" s="0" t="inlineStr">
        <is>
          <t>400001</t>
        </is>
      </c>
      <c r="J589" s="0" t="inlineStr">
        <is>
          <t>ТСЭМ Московской обл., 400001, приказ Минстроя России №675/пр от 28.02.2017 № 264/пр</t>
        </is>
      </c>
      <c r="K589" s="0" t="inlineStr">
        <is>
          <t>Автомобили бортовые, грузоподъемность до 5 т</t>
        </is>
      </c>
      <c r="L589" s="0" t="n">
        <v>1368</v>
      </c>
      <c r="N589" s="0" t="n">
        <v>1011</v>
      </c>
      <c r="O589" s="0" t="inlineStr">
        <is>
          <t>маш.-ч</t>
        </is>
      </c>
      <c r="P589" s="0" t="inlineStr">
        <is>
          <t>маш.-ч</t>
        </is>
      </c>
      <c r="Q589" s="0" t="n">
        <v>1</v>
      </c>
      <c r="W589" s="0" t="n">
        <v>0</v>
      </c>
      <c r="X589" s="0" t="n">
        <v>1230759911</v>
      </c>
      <c r="Y589" s="0">
        <f>AT589</f>
        <v/>
      </c>
      <c r="AA589" s="0" t="n">
        <v>0</v>
      </c>
      <c r="AB589" s="0" t="n">
        <v>2177.51</v>
      </c>
      <c r="AC589" s="0" t="n">
        <v>606.1</v>
      </c>
      <c r="AD589" s="0" t="n">
        <v>0</v>
      </c>
      <c r="AE589" s="0" t="n">
        <v>0</v>
      </c>
      <c r="AF589" s="0" t="n">
        <v>87.17</v>
      </c>
      <c r="AG589" s="0" t="n">
        <v>11.6</v>
      </c>
      <c r="AH589" s="0" t="n">
        <v>0</v>
      </c>
      <c r="AI589" s="0" t="n">
        <v>1</v>
      </c>
      <c r="AJ589" s="0" t="n">
        <v>24.98</v>
      </c>
      <c r="AK589" s="0" t="n">
        <v>52.25</v>
      </c>
      <c r="AL589" s="0" t="n">
        <v>1</v>
      </c>
      <c r="AM589" s="0" t="n">
        <v>2</v>
      </c>
      <c r="AN589" s="0" t="n">
        <v>0</v>
      </c>
      <c r="AO589" s="0" t="n">
        <v>1</v>
      </c>
      <c r="AP589" s="0" t="n">
        <v>1</v>
      </c>
      <c r="AQ589" s="0" t="n">
        <v>0</v>
      </c>
      <c r="AR589" s="0" t="n">
        <v>0</v>
      </c>
      <c r="AS589" s="0" t="inlineStr"/>
      <c r="AT589" s="0" t="n">
        <v>0.01</v>
      </c>
      <c r="AU589" s="0" t="inlineStr"/>
      <c r="AV589" s="0" t="n">
        <v>0</v>
      </c>
      <c r="AW589" s="0" t="n">
        <v>2</v>
      </c>
      <c r="AX589" s="0" t="n">
        <v>78850998</v>
      </c>
      <c r="AY589" s="0" t="n">
        <v>1</v>
      </c>
      <c r="AZ589" s="0" t="n">
        <v>0</v>
      </c>
      <c r="BA589" s="0" t="n">
        <v>572</v>
      </c>
      <c r="BB589" s="0" t="n">
        <v>0</v>
      </c>
      <c r="BC589" s="0" t="n">
        <v>0</v>
      </c>
      <c r="BD589" s="0" t="n">
        <v>0</v>
      </c>
      <c r="BE589" s="0" t="n">
        <v>0</v>
      </c>
      <c r="BF589" s="0" t="n">
        <v>0</v>
      </c>
      <c r="BG589" s="0" t="n">
        <v>0</v>
      </c>
      <c r="BH589" s="0" t="n">
        <v>0</v>
      </c>
      <c r="BI589" s="0" t="n">
        <v>0</v>
      </c>
      <c r="BJ589" s="0" t="n">
        <v>0</v>
      </c>
      <c r="BK589" s="0" t="n">
        <v>0</v>
      </c>
      <c r="BL589" s="0" t="n">
        <v>0</v>
      </c>
      <c r="BM589" s="0" t="n">
        <v>0</v>
      </c>
      <c r="BN589" s="0" t="n">
        <v>0</v>
      </c>
      <c r="BO589" s="0" t="n">
        <v>0</v>
      </c>
      <c r="BP589" s="0" t="n">
        <v>0</v>
      </c>
      <c r="BQ589" s="0" t="n">
        <v>0</v>
      </c>
      <c r="BR589" s="0" t="n">
        <v>0</v>
      </c>
      <c r="BS589" s="0" t="n">
        <v>0</v>
      </c>
      <c r="BT589" s="0" t="n">
        <v>0</v>
      </c>
      <c r="BU589" s="0" t="n">
        <v>0</v>
      </c>
      <c r="BV589" s="0" t="n">
        <v>0</v>
      </c>
      <c r="BW589" s="0" t="n">
        <v>0</v>
      </c>
      <c r="CV589" s="0" t="n">
        <v>0</v>
      </c>
      <c r="CW589" s="0">
        <f>ROUND(Y589*Source!I1590*DO589,7)</f>
        <v/>
      </c>
      <c r="CX589" s="0">
        <f>ROUND(Y589*Source!I1590,7)</f>
        <v/>
      </c>
      <c r="CY589" s="0">
        <f>AB589</f>
        <v/>
      </c>
      <c r="CZ589" s="0">
        <f>AF589</f>
        <v/>
      </c>
      <c r="DA589" s="0">
        <f>AJ589</f>
        <v/>
      </c>
      <c r="DB589" s="0">
        <f>ROUND(ROUND(AT589*CZ589,2),2)</f>
        <v/>
      </c>
      <c r="DC589" s="0">
        <f>ROUND(ROUND(AT589*AG589,2),2)</f>
        <v/>
      </c>
      <c r="DD589" s="0" t="inlineStr"/>
      <c r="DE589" s="0" t="inlineStr"/>
      <c r="DF589" s="0">
        <f>ROUND(ROUND(AE589,0)*CX589,0)</f>
        <v/>
      </c>
      <c r="DG589" s="0">
        <f>ROUND(ROUND(AF589*AJ589,0)*CX589,0)</f>
        <v/>
      </c>
      <c r="DH589" s="0">
        <f>ROUND(ROUND(AG589*AK589,0)*CX589,0)</f>
        <v/>
      </c>
      <c r="DI589" s="0">
        <f>ROUND(ROUND(AH589,0)*CX589,0)</f>
        <v/>
      </c>
      <c r="DJ589" s="0">
        <f>DG589</f>
        <v/>
      </c>
      <c r="DK589" s="0" t="n">
        <v>0</v>
      </c>
      <c r="DL589" s="0" t="inlineStr"/>
      <c r="DM589" s="0" t="n">
        <v>0</v>
      </c>
      <c r="DN589" s="0" t="inlineStr"/>
      <c r="DO589" s="0" t="n">
        <v>0</v>
      </c>
    </row>
    <row r="590">
      <c r="A590" s="0">
        <f>ROW(Source!A1590)</f>
        <v/>
      </c>
      <c r="B590" s="0" t="n">
        <v>78845955</v>
      </c>
      <c r="C590" s="0" t="n">
        <v>78850996</v>
      </c>
      <c r="D590" s="0" t="n">
        <v>29107658</v>
      </c>
      <c r="E590" s="0" t="n">
        <v>1</v>
      </c>
      <c r="F590" s="0" t="n">
        <v>1</v>
      </c>
      <c r="G590" s="0" t="n">
        <v>1</v>
      </c>
      <c r="H590" s="0" t="n">
        <v>3</v>
      </c>
      <c r="I590" s="0" t="inlineStr">
        <is>
          <t>101-0962</t>
        </is>
      </c>
      <c r="J590" s="0" t="inlineStr">
        <is>
          <t>ТССЦ Московской обл., 101-0962, приказ Минстроя России №675/пр от 28.02.2017 № 254/пр</t>
        </is>
      </c>
      <c r="K590" s="0" t="inlineStr">
        <is>
          <t>Смазка солидол жировой марки «Ж»</t>
        </is>
      </c>
      <c r="L590" s="0" t="n">
        <v>1348</v>
      </c>
      <c r="N590" s="0" t="n">
        <v>1009</v>
      </c>
      <c r="O590" s="0" t="inlineStr">
        <is>
          <t>т</t>
        </is>
      </c>
      <c r="P590" s="0" t="inlineStr">
        <is>
          <t>т</t>
        </is>
      </c>
      <c r="Q590" s="0" t="n">
        <v>1000</v>
      </c>
      <c r="W590" s="0" t="n">
        <v>0</v>
      </c>
      <c r="X590" s="0" t="n">
        <v>-401544708</v>
      </c>
      <c r="Y590" s="0">
        <f>AT590</f>
        <v/>
      </c>
      <c r="AA590" s="0" t="n">
        <v>205307.09</v>
      </c>
      <c r="AB590" s="0" t="n">
        <v>0</v>
      </c>
      <c r="AC590" s="0" t="n">
        <v>0</v>
      </c>
      <c r="AD590" s="0" t="n">
        <v>0</v>
      </c>
      <c r="AE590" s="0" t="n">
        <v>9661.51</v>
      </c>
      <c r="AF590" s="0" t="n">
        <v>0</v>
      </c>
      <c r="AG590" s="0" t="n">
        <v>0</v>
      </c>
      <c r="AH590" s="0" t="n">
        <v>0</v>
      </c>
      <c r="AI590" s="0" t="n">
        <v>21.25</v>
      </c>
      <c r="AJ590" s="0" t="n">
        <v>1</v>
      </c>
      <c r="AK590" s="0" t="n">
        <v>1</v>
      </c>
      <c r="AL590" s="0" t="n">
        <v>1</v>
      </c>
      <c r="AM590" s="0" t="n">
        <v>2</v>
      </c>
      <c r="AN590" s="0" t="n">
        <v>0</v>
      </c>
      <c r="AO590" s="0" t="n">
        <v>1</v>
      </c>
      <c r="AP590" s="0" t="n">
        <v>1</v>
      </c>
      <c r="AQ590" s="0" t="n">
        <v>0</v>
      </c>
      <c r="AR590" s="0" t="n">
        <v>0</v>
      </c>
      <c r="AS590" s="0" t="inlineStr"/>
      <c r="AT590" s="0" t="n">
        <v>0.0078</v>
      </c>
      <c r="AU590" s="0" t="inlineStr"/>
      <c r="AV590" s="0" t="n">
        <v>0</v>
      </c>
      <c r="AW590" s="0" t="n">
        <v>2</v>
      </c>
      <c r="AX590" s="0" t="n">
        <v>78850999</v>
      </c>
      <c r="AY590" s="0" t="n">
        <v>1</v>
      </c>
      <c r="AZ590" s="0" t="n">
        <v>0</v>
      </c>
      <c r="BA590" s="0" t="n">
        <v>573</v>
      </c>
      <c r="BB590" s="0" t="n">
        <v>0</v>
      </c>
      <c r="BC590" s="0" t="n">
        <v>0</v>
      </c>
      <c r="BD590" s="0" t="n">
        <v>0</v>
      </c>
      <c r="BE590" s="0" t="n">
        <v>0</v>
      </c>
      <c r="BF590" s="0" t="n">
        <v>0</v>
      </c>
      <c r="BG590" s="0" t="n">
        <v>0</v>
      </c>
      <c r="BH590" s="0" t="n">
        <v>0</v>
      </c>
      <c r="BI590" s="0" t="n">
        <v>0</v>
      </c>
      <c r="BJ590" s="0" t="n">
        <v>0</v>
      </c>
      <c r="BK590" s="0" t="n">
        <v>0</v>
      </c>
      <c r="BL590" s="0" t="n">
        <v>0</v>
      </c>
      <c r="BM590" s="0" t="n">
        <v>0</v>
      </c>
      <c r="BN590" s="0" t="n">
        <v>0</v>
      </c>
      <c r="BO590" s="0" t="n">
        <v>0</v>
      </c>
      <c r="BP590" s="0" t="n">
        <v>0</v>
      </c>
      <c r="BQ590" s="0" t="n">
        <v>0</v>
      </c>
      <c r="BR590" s="0" t="n">
        <v>0</v>
      </c>
      <c r="BS590" s="0" t="n">
        <v>0</v>
      </c>
      <c r="BT590" s="0" t="n">
        <v>0</v>
      </c>
      <c r="BU590" s="0" t="n">
        <v>0</v>
      </c>
      <c r="BV590" s="0" t="n">
        <v>0</v>
      </c>
      <c r="BW590" s="0" t="n">
        <v>0</v>
      </c>
      <c r="CV590" s="0" t="n">
        <v>0</v>
      </c>
      <c r="CW590" s="0" t="n">
        <v>0</v>
      </c>
      <c r="CX590" s="0">
        <f>ROUND(Y590*Source!I1590,7)</f>
        <v/>
      </c>
      <c r="CY590" s="0">
        <f>AA590</f>
        <v/>
      </c>
      <c r="CZ590" s="0">
        <f>AE590</f>
        <v/>
      </c>
      <c r="DA590" s="0">
        <f>AI590</f>
        <v/>
      </c>
      <c r="DB590" s="0">
        <f>ROUND(ROUND(AT590*CZ590,2),2)</f>
        <v/>
      </c>
      <c r="DC590" s="0">
        <f>ROUND(ROUND(AT590*AG590,2),2)</f>
        <v/>
      </c>
      <c r="DD590" s="0" t="inlineStr"/>
      <c r="DE590" s="0" t="inlineStr"/>
      <c r="DF590" s="0">
        <f>ROUND(ROUND(AE590*AI590,0)*CX590,0)</f>
        <v/>
      </c>
      <c r="DG590" s="0">
        <f>ROUND(ROUND(AF590,0)*CX590,0)</f>
        <v/>
      </c>
      <c r="DH590" s="0">
        <f>ROUND(ROUND(AG590,0)*CX590,0)</f>
        <v/>
      </c>
      <c r="DI590" s="0">
        <f>ROUND(ROUND(AH590,0)*CX590,0)</f>
        <v/>
      </c>
      <c r="DJ590" s="0">
        <f>DF590</f>
        <v/>
      </c>
      <c r="DK590" s="0" t="n">
        <v>0</v>
      </c>
      <c r="DL590" s="0" t="inlineStr"/>
      <c r="DM590" s="0" t="n">
        <v>0</v>
      </c>
      <c r="DN590" s="0" t="inlineStr"/>
      <c r="DO590" s="0" t="n">
        <v>0</v>
      </c>
    </row>
    <row r="591">
      <c r="A591" s="0">
        <f>ROW(Source!A1590)</f>
        <v/>
      </c>
      <c r="B591" s="0" t="n">
        <v>78845955</v>
      </c>
      <c r="C591" s="0" t="n">
        <v>78850996</v>
      </c>
      <c r="D591" s="0" t="n">
        <v>29171624</v>
      </c>
      <c r="E591" s="0" t="n">
        <v>1</v>
      </c>
      <c r="F591" s="0" t="n">
        <v>1</v>
      </c>
      <c r="G591" s="0" t="n">
        <v>1</v>
      </c>
      <c r="H591" s="0" t="n">
        <v>3</v>
      </c>
      <c r="I591" s="0" t="inlineStr">
        <is>
          <t>509-0965</t>
        </is>
      </c>
      <c r="J591" s="0" t="inlineStr">
        <is>
          <t>ТССЦ Московской обл., 509-0965, приказ Минстроя России №675/пр от 28.02.2017 № 258/пр</t>
        </is>
      </c>
      <c r="K591" s="0" t="inlineStr">
        <is>
          <t>Паронит</t>
        </is>
      </c>
      <c r="L591" s="0" t="n">
        <v>1348</v>
      </c>
      <c r="N591" s="0" t="n">
        <v>1009</v>
      </c>
      <c r="O591" s="0" t="inlineStr">
        <is>
          <t>т</t>
        </is>
      </c>
      <c r="P591" s="0" t="inlineStr">
        <is>
          <t>т</t>
        </is>
      </c>
      <c r="Q591" s="0" t="n">
        <v>1000</v>
      </c>
      <c r="W591" s="0" t="n">
        <v>0</v>
      </c>
      <c r="X591" s="0" t="n">
        <v>-1454193387</v>
      </c>
      <c r="Y591" s="0">
        <f>AT591</f>
        <v/>
      </c>
      <c r="AA591" s="0" t="n">
        <v>125101.26</v>
      </c>
      <c r="AB591" s="0" t="n">
        <v>0</v>
      </c>
      <c r="AC591" s="0" t="n">
        <v>0</v>
      </c>
      <c r="AD591" s="0" t="n">
        <v>0</v>
      </c>
      <c r="AE591" s="0" t="n">
        <v>28496.87</v>
      </c>
      <c r="AF591" s="0" t="n">
        <v>0</v>
      </c>
      <c r="AG591" s="0" t="n">
        <v>0</v>
      </c>
      <c r="AH591" s="0" t="n">
        <v>0</v>
      </c>
      <c r="AI591" s="0" t="n">
        <v>4.39</v>
      </c>
      <c r="AJ591" s="0" t="n">
        <v>1</v>
      </c>
      <c r="AK591" s="0" t="n">
        <v>1</v>
      </c>
      <c r="AL591" s="0" t="n">
        <v>1</v>
      </c>
      <c r="AM591" s="0" t="n">
        <v>2</v>
      </c>
      <c r="AN591" s="0" t="n">
        <v>0</v>
      </c>
      <c r="AO591" s="0" t="n">
        <v>1</v>
      </c>
      <c r="AP591" s="0" t="n">
        <v>1</v>
      </c>
      <c r="AQ591" s="0" t="n">
        <v>0</v>
      </c>
      <c r="AR591" s="0" t="n">
        <v>0</v>
      </c>
      <c r="AS591" s="0" t="inlineStr"/>
      <c r="AT591" s="0" t="n">
        <v>0.0252</v>
      </c>
      <c r="AU591" s="0" t="inlineStr"/>
      <c r="AV591" s="0" t="n">
        <v>0</v>
      </c>
      <c r="AW591" s="0" t="n">
        <v>2</v>
      </c>
      <c r="AX591" s="0" t="n">
        <v>78851000</v>
      </c>
      <c r="AY591" s="0" t="n">
        <v>1</v>
      </c>
      <c r="AZ591" s="0" t="n">
        <v>0</v>
      </c>
      <c r="BA591" s="0" t="n">
        <v>574</v>
      </c>
      <c r="BB591" s="0" t="n">
        <v>0</v>
      </c>
      <c r="BC591" s="0" t="n">
        <v>0</v>
      </c>
      <c r="BD591" s="0" t="n">
        <v>0</v>
      </c>
      <c r="BE591" s="0" t="n">
        <v>0</v>
      </c>
      <c r="BF591" s="0" t="n">
        <v>0</v>
      </c>
      <c r="BG591" s="0" t="n">
        <v>0</v>
      </c>
      <c r="BH591" s="0" t="n">
        <v>0</v>
      </c>
      <c r="BI591" s="0" t="n">
        <v>0</v>
      </c>
      <c r="BJ591" s="0" t="n">
        <v>0</v>
      </c>
      <c r="BK591" s="0" t="n">
        <v>0</v>
      </c>
      <c r="BL591" s="0" t="n">
        <v>0</v>
      </c>
      <c r="BM591" s="0" t="n">
        <v>0</v>
      </c>
      <c r="BN591" s="0" t="n">
        <v>0</v>
      </c>
      <c r="BO591" s="0" t="n">
        <v>0</v>
      </c>
      <c r="BP591" s="0" t="n">
        <v>0</v>
      </c>
      <c r="BQ591" s="0" t="n">
        <v>0</v>
      </c>
      <c r="BR591" s="0" t="n">
        <v>0</v>
      </c>
      <c r="BS591" s="0" t="n">
        <v>0</v>
      </c>
      <c r="BT591" s="0" t="n">
        <v>0</v>
      </c>
      <c r="BU591" s="0" t="n">
        <v>0</v>
      </c>
      <c r="BV591" s="0" t="n">
        <v>0</v>
      </c>
      <c r="BW591" s="0" t="n">
        <v>0</v>
      </c>
      <c r="CV591" s="0" t="n">
        <v>0</v>
      </c>
      <c r="CW591" s="0" t="n">
        <v>0</v>
      </c>
      <c r="CX591" s="0">
        <f>ROUND(Y591*Source!I1590,7)</f>
        <v/>
      </c>
      <c r="CY591" s="0">
        <f>AA591</f>
        <v/>
      </c>
      <c r="CZ591" s="0">
        <f>AE591</f>
        <v/>
      </c>
      <c r="DA591" s="0">
        <f>AI591</f>
        <v/>
      </c>
      <c r="DB591" s="0">
        <f>ROUND(ROUND(AT591*CZ591,2),2)</f>
        <v/>
      </c>
      <c r="DC591" s="0">
        <f>ROUND(ROUND(AT591*AG591,2),2)</f>
        <v/>
      </c>
      <c r="DD591" s="0" t="inlineStr"/>
      <c r="DE591" s="0" t="inlineStr"/>
      <c r="DF591" s="0">
        <f>ROUND(ROUND(AE591*AI591,0)*CX591,0)</f>
        <v/>
      </c>
      <c r="DG591" s="0">
        <f>ROUND(ROUND(AF591,0)*CX591,0)</f>
        <v/>
      </c>
      <c r="DH591" s="0">
        <f>ROUND(ROUND(AG591,0)*CX591,0)</f>
        <v/>
      </c>
      <c r="DI591" s="0">
        <f>ROUND(ROUND(AH591,0)*CX591,0)</f>
        <v/>
      </c>
      <c r="DJ591" s="0">
        <f>DF591</f>
        <v/>
      </c>
      <c r="DK591" s="0" t="n">
        <v>0</v>
      </c>
      <c r="DL591" s="0" t="inlineStr"/>
      <c r="DM591" s="0" t="n">
        <v>0</v>
      </c>
      <c r="DN591" s="0" t="inlineStr"/>
      <c r="DO591" s="0" t="n">
        <v>0</v>
      </c>
    </row>
    <row r="592">
      <c r="A592" s="0">
        <f>ROW(Source!A1590)</f>
        <v/>
      </c>
      <c r="B592" s="0" t="n">
        <v>78845955</v>
      </c>
      <c r="C592" s="0" t="n">
        <v>78850996</v>
      </c>
      <c r="D592" s="0" t="n">
        <v>29164239</v>
      </c>
      <c r="E592" s="0" t="n">
        <v>1</v>
      </c>
      <c r="F592" s="0" t="n">
        <v>1</v>
      </c>
      <c r="G592" s="0" t="n">
        <v>1</v>
      </c>
      <c r="H592" s="0" t="n">
        <v>3</v>
      </c>
      <c r="I592" s="0" t="inlineStr">
        <is>
          <t>509-3368</t>
        </is>
      </c>
      <c r="J592" s="0" t="inlineStr">
        <is>
          <t>ТССЦ Московской обл., 509-3368, приказ Минстроя России №675/пр от 28.02.2017 № 258/пр</t>
        </is>
      </c>
      <c r="K592" s="0" t="inlineStr">
        <is>
          <t>Набивки сальниковые</t>
        </is>
      </c>
      <c r="L592" s="0" t="n">
        <v>1346</v>
      </c>
      <c r="N592" s="0" t="n">
        <v>1009</v>
      </c>
      <c r="O592" s="0" t="inlineStr">
        <is>
          <t>кг</t>
        </is>
      </c>
      <c r="P592" s="0" t="inlineStr">
        <is>
          <t>кг</t>
        </is>
      </c>
      <c r="Q592" s="0" t="n">
        <v>1</v>
      </c>
      <c r="W592" s="0" t="n">
        <v>0</v>
      </c>
      <c r="X592" s="0" t="n">
        <v>944959504</v>
      </c>
      <c r="Y592" s="0">
        <f>AT592</f>
        <v/>
      </c>
      <c r="AA592" s="0" t="n">
        <v>386.7</v>
      </c>
      <c r="AB592" s="0" t="n">
        <v>0</v>
      </c>
      <c r="AC592" s="0" t="n">
        <v>0</v>
      </c>
      <c r="AD592" s="0" t="n">
        <v>0</v>
      </c>
      <c r="AE592" s="0" t="n">
        <v>28.56</v>
      </c>
      <c r="AF592" s="0" t="n">
        <v>0</v>
      </c>
      <c r="AG592" s="0" t="n">
        <v>0</v>
      </c>
      <c r="AH592" s="0" t="n">
        <v>0</v>
      </c>
      <c r="AI592" s="0" t="n">
        <v>13.54</v>
      </c>
      <c r="AJ592" s="0" t="n">
        <v>1</v>
      </c>
      <c r="AK592" s="0" t="n">
        <v>1</v>
      </c>
      <c r="AL592" s="0" t="n">
        <v>1</v>
      </c>
      <c r="AM592" s="0" t="n">
        <v>2</v>
      </c>
      <c r="AN592" s="0" t="n">
        <v>0</v>
      </c>
      <c r="AO592" s="0" t="n">
        <v>1</v>
      </c>
      <c r="AP592" s="0" t="n">
        <v>1</v>
      </c>
      <c r="AQ592" s="0" t="n">
        <v>0</v>
      </c>
      <c r="AR592" s="0" t="n">
        <v>0</v>
      </c>
      <c r="AS592" s="0" t="inlineStr"/>
      <c r="AT592" s="0" t="n">
        <v>3.5</v>
      </c>
      <c r="AU592" s="0" t="inlineStr"/>
      <c r="AV592" s="0" t="n">
        <v>0</v>
      </c>
      <c r="AW592" s="0" t="n">
        <v>2</v>
      </c>
      <c r="AX592" s="0" t="n">
        <v>78851001</v>
      </c>
      <c r="AY592" s="0" t="n">
        <v>1</v>
      </c>
      <c r="AZ592" s="0" t="n">
        <v>0</v>
      </c>
      <c r="BA592" s="0" t="n">
        <v>575</v>
      </c>
      <c r="BB592" s="0" t="n">
        <v>0</v>
      </c>
      <c r="BC592" s="0" t="n">
        <v>0</v>
      </c>
      <c r="BD592" s="0" t="n">
        <v>0</v>
      </c>
      <c r="BE592" s="0" t="n">
        <v>0</v>
      </c>
      <c r="BF592" s="0" t="n">
        <v>0</v>
      </c>
      <c r="BG592" s="0" t="n">
        <v>0</v>
      </c>
      <c r="BH592" s="0" t="n">
        <v>0</v>
      </c>
      <c r="BI592" s="0" t="n">
        <v>0</v>
      </c>
      <c r="BJ592" s="0" t="n">
        <v>0</v>
      </c>
      <c r="BK592" s="0" t="n">
        <v>0</v>
      </c>
      <c r="BL592" s="0" t="n">
        <v>0</v>
      </c>
      <c r="BM592" s="0" t="n">
        <v>0</v>
      </c>
      <c r="BN592" s="0" t="n">
        <v>0</v>
      </c>
      <c r="BO592" s="0" t="n">
        <v>0</v>
      </c>
      <c r="BP592" s="0" t="n">
        <v>0</v>
      </c>
      <c r="BQ592" s="0" t="n">
        <v>0</v>
      </c>
      <c r="BR592" s="0" t="n">
        <v>0</v>
      </c>
      <c r="BS592" s="0" t="n">
        <v>0</v>
      </c>
      <c r="BT592" s="0" t="n">
        <v>0</v>
      </c>
      <c r="BU592" s="0" t="n">
        <v>0</v>
      </c>
      <c r="BV592" s="0" t="n">
        <v>0</v>
      </c>
      <c r="BW592" s="0" t="n">
        <v>0</v>
      </c>
      <c r="CV592" s="0" t="n">
        <v>0</v>
      </c>
      <c r="CW592" s="0" t="n">
        <v>0</v>
      </c>
      <c r="CX592" s="0">
        <f>ROUND(Y592*Source!I1590,7)</f>
        <v/>
      </c>
      <c r="CY592" s="0">
        <f>AA592</f>
        <v/>
      </c>
      <c r="CZ592" s="0">
        <f>AE592</f>
        <v/>
      </c>
      <c r="DA592" s="0">
        <f>AI592</f>
        <v/>
      </c>
      <c r="DB592" s="0">
        <f>ROUND(ROUND(AT592*CZ592,2),2)</f>
        <v/>
      </c>
      <c r="DC592" s="0">
        <f>ROUND(ROUND(AT592*AG592,2),2)</f>
        <v/>
      </c>
      <c r="DD592" s="0" t="inlineStr"/>
      <c r="DE592" s="0" t="inlineStr"/>
      <c r="DF592" s="0">
        <f>ROUND(ROUND(AE592*AI592,0)*CX592,0)</f>
        <v/>
      </c>
      <c r="DG592" s="0">
        <f>ROUND(ROUND(AF592,0)*CX592,0)</f>
        <v/>
      </c>
      <c r="DH592" s="0">
        <f>ROUND(ROUND(AG592,0)*CX592,0)</f>
        <v/>
      </c>
      <c r="DI592" s="0">
        <f>ROUND(ROUND(AH592,0)*CX592,0)</f>
        <v/>
      </c>
      <c r="DJ592" s="0">
        <f>DF592</f>
        <v/>
      </c>
      <c r="DK592" s="0" t="n">
        <v>0</v>
      </c>
      <c r="DL592" s="0" t="inlineStr"/>
      <c r="DM592" s="0" t="n">
        <v>0</v>
      </c>
      <c r="DN592" s="0" t="inlineStr"/>
      <c r="DO592" s="0" t="n">
        <v>0</v>
      </c>
    </row>
    <row r="593">
      <c r="A593" s="0">
        <f>ROW(Source!A1591)</f>
        <v/>
      </c>
      <c r="B593" s="0" t="n">
        <v>78845955</v>
      </c>
      <c r="C593" s="0" t="n">
        <v>78851003</v>
      </c>
      <c r="D593" s="0" t="n">
        <v>18442827</v>
      </c>
      <c r="E593" s="0" t="n">
        <v>1</v>
      </c>
      <c r="F593" s="0" t="n">
        <v>1</v>
      </c>
      <c r="G593" s="0" t="n">
        <v>1</v>
      </c>
      <c r="H593" s="0" t="n">
        <v>1</v>
      </c>
      <c r="I593" s="0" t="inlineStr">
        <is>
          <t>1-1053-90</t>
        </is>
      </c>
      <c r="J593" s="0" t="inlineStr"/>
      <c r="K593" s="0" t="inlineStr">
        <is>
          <t>Рабочий строитель среднего разряда 5,3</t>
        </is>
      </c>
      <c r="L593" s="0" t="n">
        <v>1369</v>
      </c>
      <c r="N593" s="0" t="n">
        <v>1013</v>
      </c>
      <c r="O593" s="0" t="inlineStr">
        <is>
          <t>чел.-ч</t>
        </is>
      </c>
      <c r="P593" s="0" t="inlineStr">
        <is>
          <t>чел.-ч</t>
        </is>
      </c>
      <c r="Q593" s="0" t="n">
        <v>1</v>
      </c>
      <c r="W593" s="0" t="n">
        <v>0</v>
      </c>
      <c r="X593" s="0" t="n">
        <v>717490484</v>
      </c>
      <c r="Y593" s="0">
        <f>AT593</f>
        <v/>
      </c>
      <c r="AA593" s="0" t="n">
        <v>0</v>
      </c>
      <c r="AB593" s="0" t="n">
        <v>0</v>
      </c>
      <c r="AC593" s="0" t="n">
        <v>0</v>
      </c>
      <c r="AD593" s="0" t="n">
        <v>11.64</v>
      </c>
      <c r="AE593" s="0" t="n">
        <v>0</v>
      </c>
      <c r="AF593" s="0" t="n">
        <v>0</v>
      </c>
      <c r="AG593" s="0" t="n">
        <v>0</v>
      </c>
      <c r="AH593" s="0" t="n">
        <v>11.64</v>
      </c>
      <c r="AI593" s="0" t="n">
        <v>1</v>
      </c>
      <c r="AJ593" s="0" t="n">
        <v>1</v>
      </c>
      <c r="AK593" s="0" t="n">
        <v>1</v>
      </c>
      <c r="AL593" s="0" t="n">
        <v>1</v>
      </c>
      <c r="AM593" s="0" t="n">
        <v>-2</v>
      </c>
      <c r="AN593" s="0" t="n">
        <v>0</v>
      </c>
      <c r="AO593" s="0" t="n">
        <v>1</v>
      </c>
      <c r="AP593" s="0" t="n">
        <v>0</v>
      </c>
      <c r="AQ593" s="0" t="n">
        <v>0</v>
      </c>
      <c r="AR593" s="0" t="n">
        <v>0</v>
      </c>
      <c r="AS593" s="0" t="inlineStr"/>
      <c r="AT593" s="0" t="n">
        <v>5.01</v>
      </c>
      <c r="AU593" s="0" t="inlineStr"/>
      <c r="AV593" s="0" t="n">
        <v>1</v>
      </c>
      <c r="AW593" s="0" t="n">
        <v>2</v>
      </c>
      <c r="AX593" s="0" t="n">
        <v>78851010</v>
      </c>
      <c r="AY593" s="0" t="n">
        <v>1</v>
      </c>
      <c r="AZ593" s="0" t="n">
        <v>0</v>
      </c>
      <c r="BA593" s="0" t="n">
        <v>576</v>
      </c>
      <c r="BB593" s="0" t="n">
        <v>0</v>
      </c>
      <c r="BC593" s="0" t="n">
        <v>0</v>
      </c>
      <c r="BD593" s="0" t="n">
        <v>0</v>
      </c>
      <c r="BE593" s="0" t="n">
        <v>0</v>
      </c>
      <c r="BF593" s="0" t="n">
        <v>0</v>
      </c>
      <c r="BG593" s="0" t="n">
        <v>0</v>
      </c>
      <c r="BH593" s="0" t="n">
        <v>0</v>
      </c>
      <c r="BI593" s="0" t="n">
        <v>0</v>
      </c>
      <c r="BJ593" s="0" t="n">
        <v>0</v>
      </c>
      <c r="BK593" s="0" t="n">
        <v>0</v>
      </c>
      <c r="BL593" s="0" t="n">
        <v>0</v>
      </c>
      <c r="BM593" s="0" t="n">
        <v>0</v>
      </c>
      <c r="BN593" s="0" t="n">
        <v>0</v>
      </c>
      <c r="BO593" s="0" t="n">
        <v>0</v>
      </c>
      <c r="BP593" s="0" t="n">
        <v>0</v>
      </c>
      <c r="BQ593" s="0" t="n">
        <v>0</v>
      </c>
      <c r="BR593" s="0" t="n">
        <v>0</v>
      </c>
      <c r="BS593" s="0" t="n">
        <v>0</v>
      </c>
      <c r="BT593" s="0" t="n">
        <v>0</v>
      </c>
      <c r="BU593" s="0" t="n">
        <v>0</v>
      </c>
      <c r="BV593" s="0" t="n">
        <v>0</v>
      </c>
      <c r="BW593" s="0" t="n">
        <v>0</v>
      </c>
      <c r="CU593" s="0">
        <f>ROUND(AT593*Source!I1591*AH593*AL593,0)</f>
        <v/>
      </c>
      <c r="CV593" s="0">
        <f>ROUND(Y593*Source!I1591,7)</f>
        <v/>
      </c>
      <c r="CW593" s="0" t="n">
        <v>0</v>
      </c>
      <c r="CX593" s="0">
        <f>ROUND(Y593*Source!I1591,7)</f>
        <v/>
      </c>
      <c r="CY593" s="0">
        <f>AD593</f>
        <v/>
      </c>
      <c r="CZ593" s="0">
        <f>AH593</f>
        <v/>
      </c>
      <c r="DA593" s="0">
        <f>AL593</f>
        <v/>
      </c>
      <c r="DB593" s="0">
        <f>ROUND(ROUND(AT593*CZ593,2),2)</f>
        <v/>
      </c>
      <c r="DC593" s="0">
        <f>ROUND(ROUND(AT593*AG593,2),2)</f>
        <v/>
      </c>
      <c r="DD593" s="0" t="inlineStr"/>
      <c r="DE593" s="0" t="inlineStr"/>
      <c r="DF593" s="0">
        <f>ROUND(ROUND(AE593,0)*CX593,0)</f>
        <v/>
      </c>
      <c r="DG593" s="0">
        <f>ROUND(ROUND(AF593,0)*CX593,0)</f>
        <v/>
      </c>
      <c r="DH593" s="0">
        <f>ROUND(ROUND(AG593,0)*CX593,0)</f>
        <v/>
      </c>
      <c r="DI593" s="0">
        <f>ROUND(ROUND(AH593,0)*CX593,0)</f>
        <v/>
      </c>
      <c r="DJ593" s="0">
        <f>DI593</f>
        <v/>
      </c>
      <c r="DK593" s="0" t="n">
        <v>0</v>
      </c>
      <c r="DL593" s="0" t="inlineStr"/>
      <c r="DM593" s="0" t="n">
        <v>0</v>
      </c>
      <c r="DN593" s="0" t="inlineStr"/>
      <c r="DO593" s="0" t="n">
        <v>0</v>
      </c>
    </row>
    <row r="594">
      <c r="A594" s="0">
        <f>ROW(Source!A1591)</f>
        <v/>
      </c>
      <c r="B594" s="0" t="n">
        <v>78845955</v>
      </c>
      <c r="C594" s="0" t="n">
        <v>78851003</v>
      </c>
      <c r="D594" s="0" t="n">
        <v>29172703</v>
      </c>
      <c r="E594" s="0" t="n">
        <v>1</v>
      </c>
      <c r="F594" s="0" t="n">
        <v>1</v>
      </c>
      <c r="G594" s="0" t="n">
        <v>1</v>
      </c>
      <c r="H594" s="0" t="n">
        <v>2</v>
      </c>
      <c r="I594" s="0" t="inlineStr">
        <is>
          <t>042900</t>
        </is>
      </c>
      <c r="J594" s="0" t="inlineStr">
        <is>
          <t>ТСЭМ Московской обл., 042900, приказ Минстроя России №675/пр от 28.02.2017 № 264/пр</t>
        </is>
      </c>
      <c r="K594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4" s="0" t="n">
        <v>1368</v>
      </c>
      <c r="N594" s="0" t="n">
        <v>1011</v>
      </c>
      <c r="O594" s="0" t="inlineStr">
        <is>
          <t>маш.-ч</t>
        </is>
      </c>
      <c r="P594" s="0" t="inlineStr">
        <is>
          <t>маш.-ч</t>
        </is>
      </c>
      <c r="Q594" s="0" t="n">
        <v>1</v>
      </c>
      <c r="W594" s="0" t="n">
        <v>0</v>
      </c>
      <c r="X594" s="0" t="n">
        <v>1695838894</v>
      </c>
      <c r="Y594" s="0">
        <f>AT594</f>
        <v/>
      </c>
      <c r="AA594" s="0" t="n">
        <v>0</v>
      </c>
      <c r="AB594" s="0" t="n">
        <v>177.13</v>
      </c>
      <c r="AC594" s="0" t="n">
        <v>0</v>
      </c>
      <c r="AD594" s="0" t="n">
        <v>0</v>
      </c>
      <c r="AE594" s="0" t="n">
        <v>0</v>
      </c>
      <c r="AF594" s="0" t="n">
        <v>29.67</v>
      </c>
      <c r="AG594" s="0" t="n">
        <v>0</v>
      </c>
      <c r="AH594" s="0" t="n">
        <v>0</v>
      </c>
      <c r="AI594" s="0" t="n">
        <v>1</v>
      </c>
      <c r="AJ594" s="0" t="n">
        <v>5.97</v>
      </c>
      <c r="AK594" s="0" t="n">
        <v>52.25</v>
      </c>
      <c r="AL594" s="0" t="n">
        <v>1</v>
      </c>
      <c r="AM594" s="0" t="n">
        <v>2</v>
      </c>
      <c r="AN594" s="0" t="n">
        <v>0</v>
      </c>
      <c r="AO594" s="0" t="n">
        <v>1</v>
      </c>
      <c r="AP594" s="0" t="n">
        <v>0</v>
      </c>
      <c r="AQ594" s="0" t="n">
        <v>0</v>
      </c>
      <c r="AR594" s="0" t="n">
        <v>0</v>
      </c>
      <c r="AS594" s="0" t="inlineStr"/>
      <c r="AT594" s="0" t="n">
        <v>1.5</v>
      </c>
      <c r="AU594" s="0" t="inlineStr"/>
      <c r="AV594" s="0" t="n">
        <v>0</v>
      </c>
      <c r="AW594" s="0" t="n">
        <v>2</v>
      </c>
      <c r="AX594" s="0" t="n">
        <v>78851011</v>
      </c>
      <c r="AY594" s="0" t="n">
        <v>1</v>
      </c>
      <c r="AZ594" s="0" t="n">
        <v>0</v>
      </c>
      <c r="BA594" s="0" t="n">
        <v>577</v>
      </c>
      <c r="BB594" s="0" t="n">
        <v>0</v>
      </c>
      <c r="BC594" s="0" t="n">
        <v>0</v>
      </c>
      <c r="BD594" s="0" t="n">
        <v>0</v>
      </c>
      <c r="BE594" s="0" t="n">
        <v>0</v>
      </c>
      <c r="BF594" s="0" t="n">
        <v>0</v>
      </c>
      <c r="BG594" s="0" t="n">
        <v>0</v>
      </c>
      <c r="BH594" s="0" t="n">
        <v>0</v>
      </c>
      <c r="BI594" s="0" t="n">
        <v>0</v>
      </c>
      <c r="BJ594" s="0" t="n">
        <v>0</v>
      </c>
      <c r="BK594" s="0" t="n">
        <v>0</v>
      </c>
      <c r="BL594" s="0" t="n">
        <v>0</v>
      </c>
      <c r="BM594" s="0" t="n">
        <v>0</v>
      </c>
      <c r="BN594" s="0" t="n">
        <v>0</v>
      </c>
      <c r="BO594" s="0" t="n">
        <v>0</v>
      </c>
      <c r="BP594" s="0" t="n">
        <v>0</v>
      </c>
      <c r="BQ594" s="0" t="n">
        <v>0</v>
      </c>
      <c r="BR594" s="0" t="n">
        <v>0</v>
      </c>
      <c r="BS594" s="0" t="n">
        <v>0</v>
      </c>
      <c r="BT594" s="0" t="n">
        <v>0</v>
      </c>
      <c r="BU594" s="0" t="n">
        <v>0</v>
      </c>
      <c r="BV594" s="0" t="n">
        <v>0</v>
      </c>
      <c r="BW594" s="0" t="n">
        <v>0</v>
      </c>
      <c r="CV594" s="0" t="n">
        <v>0</v>
      </c>
      <c r="CW594" s="0">
        <f>ROUND(Y594*Source!I1591*DO594,7)</f>
        <v/>
      </c>
      <c r="CX594" s="0">
        <f>ROUND(Y594*Source!I1591,7)</f>
        <v/>
      </c>
      <c r="CY594" s="0">
        <f>AB594</f>
        <v/>
      </c>
      <c r="CZ594" s="0">
        <f>AF594</f>
        <v/>
      </c>
      <c r="DA594" s="0">
        <f>AJ594</f>
        <v/>
      </c>
      <c r="DB594" s="0">
        <f>ROUND(ROUND(AT594*CZ594,2),2)</f>
        <v/>
      </c>
      <c r="DC594" s="0">
        <f>ROUND(ROUND(AT594*AG594,2),2)</f>
        <v/>
      </c>
      <c r="DD594" s="0" t="inlineStr"/>
      <c r="DE594" s="0" t="inlineStr"/>
      <c r="DF594" s="0">
        <f>ROUND(ROUND(AE594,0)*CX594,0)</f>
        <v/>
      </c>
      <c r="DG594" s="0">
        <f>ROUND(ROUND(AF594*AJ594,0)*CX594,0)</f>
        <v/>
      </c>
      <c r="DH594" s="0">
        <f>ROUND(ROUND(AG594*AK594,0)*CX594,0)</f>
        <v/>
      </c>
      <c r="DI594" s="0">
        <f>ROUND(ROUND(AH594,0)*CX594,0)</f>
        <v/>
      </c>
      <c r="DJ594" s="0">
        <f>DG594</f>
        <v/>
      </c>
      <c r="DK594" s="0" t="n">
        <v>0</v>
      </c>
      <c r="DL594" s="0" t="inlineStr"/>
      <c r="DM594" s="0" t="n">
        <v>0</v>
      </c>
      <c r="DN594" s="0" t="inlineStr"/>
      <c r="DO594" s="0" t="n">
        <v>0</v>
      </c>
    </row>
    <row r="595">
      <c r="A595" s="0">
        <f>ROW(Source!A1591)</f>
        <v/>
      </c>
      <c r="B595" s="0" t="n">
        <v>78845955</v>
      </c>
      <c r="C595" s="0" t="n">
        <v>78851003</v>
      </c>
      <c r="D595" s="0" t="n">
        <v>29110398</v>
      </c>
      <c r="E595" s="0" t="n">
        <v>1</v>
      </c>
      <c r="F595" s="0" t="n">
        <v>1</v>
      </c>
      <c r="G595" s="0" t="n">
        <v>1</v>
      </c>
      <c r="H595" s="0" t="n">
        <v>3</v>
      </c>
      <c r="I595" s="0" t="inlineStr">
        <is>
          <t>101-0388</t>
        </is>
      </c>
      <c r="J595" s="0" t="inlineStr">
        <is>
          <t>ТССЦ Московской обл., 101-0388, приказ Минстроя России №675/пр от 28.02.2017 № 254/пр</t>
        </is>
      </c>
      <c r="K595" s="0" t="inlineStr">
        <is>
          <t>Краски масляные земляные марки МА-0115 мумия, сурик железный</t>
        </is>
      </c>
      <c r="L595" s="0" t="n">
        <v>1348</v>
      </c>
      <c r="N595" s="0" t="n">
        <v>1009</v>
      </c>
      <c r="O595" s="0" t="inlineStr">
        <is>
          <t>т</t>
        </is>
      </c>
      <c r="P595" s="0" t="inlineStr">
        <is>
          <t>т</t>
        </is>
      </c>
      <c r="Q595" s="0" t="n">
        <v>1000</v>
      </c>
      <c r="W595" s="0" t="n">
        <v>0</v>
      </c>
      <c r="X595" s="0" t="n">
        <v>1625292450</v>
      </c>
      <c r="Y595" s="0">
        <f>AT595</f>
        <v/>
      </c>
      <c r="AA595" s="0" t="n">
        <v>76804.47</v>
      </c>
      <c r="AB595" s="0" t="n">
        <v>0</v>
      </c>
      <c r="AC595" s="0" t="n">
        <v>0</v>
      </c>
      <c r="AD595" s="0" t="n">
        <v>0</v>
      </c>
      <c r="AE595" s="0" t="n">
        <v>15118.99</v>
      </c>
      <c r="AF595" s="0" t="n">
        <v>0</v>
      </c>
      <c r="AG595" s="0" t="n">
        <v>0</v>
      </c>
      <c r="AH595" s="0" t="n">
        <v>0</v>
      </c>
      <c r="AI595" s="0" t="n">
        <v>5.08</v>
      </c>
      <c r="AJ595" s="0" t="n">
        <v>1</v>
      </c>
      <c r="AK595" s="0" t="n">
        <v>1</v>
      </c>
      <c r="AL595" s="0" t="n">
        <v>1</v>
      </c>
      <c r="AM595" s="0" t="n">
        <v>2</v>
      </c>
      <c r="AN595" s="0" t="n">
        <v>0</v>
      </c>
      <c r="AO595" s="0" t="n">
        <v>1</v>
      </c>
      <c r="AP595" s="0" t="n">
        <v>0</v>
      </c>
      <c r="AQ595" s="0" t="n">
        <v>0</v>
      </c>
      <c r="AR595" s="0" t="n">
        <v>0</v>
      </c>
      <c r="AS595" s="0" t="inlineStr"/>
      <c r="AT595" s="0" t="n">
        <v>5e-05</v>
      </c>
      <c r="AU595" s="0" t="inlineStr"/>
      <c r="AV595" s="0" t="n">
        <v>0</v>
      </c>
      <c r="AW595" s="0" t="n">
        <v>2</v>
      </c>
      <c r="AX595" s="0" t="n">
        <v>78851012</v>
      </c>
      <c r="AY595" s="0" t="n">
        <v>1</v>
      </c>
      <c r="AZ595" s="0" t="n">
        <v>0</v>
      </c>
      <c r="BA595" s="0" t="n">
        <v>578</v>
      </c>
      <c r="BB595" s="0" t="n">
        <v>0</v>
      </c>
      <c r="BC595" s="0" t="n">
        <v>0</v>
      </c>
      <c r="BD595" s="0" t="n">
        <v>0</v>
      </c>
      <c r="BE595" s="0" t="n">
        <v>0</v>
      </c>
      <c r="BF595" s="0" t="n">
        <v>0</v>
      </c>
      <c r="BG595" s="0" t="n">
        <v>0</v>
      </c>
      <c r="BH595" s="0" t="n">
        <v>0</v>
      </c>
      <c r="BI595" s="0" t="n">
        <v>0</v>
      </c>
      <c r="BJ595" s="0" t="n">
        <v>0</v>
      </c>
      <c r="BK595" s="0" t="n">
        <v>0</v>
      </c>
      <c r="BL595" s="0" t="n">
        <v>0</v>
      </c>
      <c r="BM595" s="0" t="n">
        <v>0</v>
      </c>
      <c r="BN595" s="0" t="n">
        <v>0</v>
      </c>
      <c r="BO595" s="0" t="n">
        <v>0</v>
      </c>
      <c r="BP595" s="0" t="n">
        <v>0</v>
      </c>
      <c r="BQ595" s="0" t="n">
        <v>0</v>
      </c>
      <c r="BR595" s="0" t="n">
        <v>0</v>
      </c>
      <c r="BS595" s="0" t="n">
        <v>0</v>
      </c>
      <c r="BT595" s="0" t="n">
        <v>0</v>
      </c>
      <c r="BU595" s="0" t="n">
        <v>0</v>
      </c>
      <c r="BV595" s="0" t="n">
        <v>0</v>
      </c>
      <c r="BW595" s="0" t="n">
        <v>0</v>
      </c>
      <c r="CV595" s="0" t="n">
        <v>0</v>
      </c>
      <c r="CW595" s="0" t="n">
        <v>0</v>
      </c>
      <c r="CX595" s="0">
        <f>ROUND(Y595*Source!I1591,7)</f>
        <v/>
      </c>
      <c r="CY595" s="0">
        <f>AA595</f>
        <v/>
      </c>
      <c r="CZ595" s="0">
        <f>AE595</f>
        <v/>
      </c>
      <c r="DA595" s="0">
        <f>AI595</f>
        <v/>
      </c>
      <c r="DB595" s="0">
        <f>ROUND(ROUND(AT595*CZ595,2),2)</f>
        <v/>
      </c>
      <c r="DC595" s="0">
        <f>ROUND(ROUND(AT595*AG595,2),2)</f>
        <v/>
      </c>
      <c r="DD595" s="0" t="inlineStr"/>
      <c r="DE595" s="0" t="inlineStr"/>
      <c r="DF595" s="0">
        <f>ROUND(ROUND(AE595*AI595,0)*CX595,0)</f>
        <v/>
      </c>
      <c r="DG595" s="0">
        <f>ROUND(ROUND(AF595,0)*CX595,0)</f>
        <v/>
      </c>
      <c r="DH595" s="0">
        <f>ROUND(ROUND(AG595,0)*CX595,0)</f>
        <v/>
      </c>
      <c r="DI595" s="0">
        <f>ROUND(ROUND(AH595,0)*CX595,0)</f>
        <v/>
      </c>
      <c r="DJ595" s="0">
        <f>DF595</f>
        <v/>
      </c>
      <c r="DK595" s="0" t="n">
        <v>0</v>
      </c>
      <c r="DL595" s="0" t="inlineStr"/>
      <c r="DM595" s="0" t="n">
        <v>0</v>
      </c>
      <c r="DN595" s="0" t="inlineStr"/>
      <c r="DO595" s="0" t="n">
        <v>0</v>
      </c>
    </row>
    <row r="596">
      <c r="A596" s="0">
        <f>ROW(Source!A1591)</f>
        <v/>
      </c>
      <c r="B596" s="0" t="n">
        <v>78845955</v>
      </c>
      <c r="C596" s="0" t="n">
        <v>78851003</v>
      </c>
      <c r="D596" s="0" t="n">
        <v>29110573</v>
      </c>
      <c r="E596" s="0" t="n">
        <v>1</v>
      </c>
      <c r="F596" s="0" t="n">
        <v>1</v>
      </c>
      <c r="G596" s="0" t="n">
        <v>1</v>
      </c>
      <c r="H596" s="0" t="n">
        <v>3</v>
      </c>
      <c r="I596" s="0" t="inlineStr">
        <is>
          <t>101-0628</t>
        </is>
      </c>
      <c r="J596" s="0" t="inlineStr">
        <is>
          <t>ТССЦ Московской обл., 101-0628, приказ Минстроя России №675/пр от 28.02.2017 № 254/пр</t>
        </is>
      </c>
      <c r="K596" s="0" t="inlineStr">
        <is>
          <t>Олифа комбинированная, марки К-3</t>
        </is>
      </c>
      <c r="L596" s="0" t="n">
        <v>1348</v>
      </c>
      <c r="N596" s="0" t="n">
        <v>1009</v>
      </c>
      <c r="O596" s="0" t="inlineStr">
        <is>
          <t>т</t>
        </is>
      </c>
      <c r="P596" s="0" t="inlineStr">
        <is>
          <t>т</t>
        </is>
      </c>
      <c r="Q596" s="0" t="n">
        <v>1000</v>
      </c>
      <c r="W596" s="0" t="n">
        <v>0</v>
      </c>
      <c r="X596" s="0" t="n">
        <v>24062879</v>
      </c>
      <c r="Y596" s="0">
        <f>AT596</f>
        <v/>
      </c>
      <c r="AA596" s="0" t="n">
        <v>87631.5</v>
      </c>
      <c r="AB596" s="0" t="n">
        <v>0</v>
      </c>
      <c r="AC596" s="0" t="n">
        <v>0</v>
      </c>
      <c r="AD596" s="0" t="n">
        <v>0</v>
      </c>
      <c r="AE596" s="0" t="n">
        <v>16950</v>
      </c>
      <c r="AF596" s="0" t="n">
        <v>0</v>
      </c>
      <c r="AG596" s="0" t="n">
        <v>0</v>
      </c>
      <c r="AH596" s="0" t="n">
        <v>0</v>
      </c>
      <c r="AI596" s="0" t="n">
        <v>5.17</v>
      </c>
      <c r="AJ596" s="0" t="n">
        <v>1</v>
      </c>
      <c r="AK596" s="0" t="n">
        <v>1</v>
      </c>
      <c r="AL596" s="0" t="n">
        <v>1</v>
      </c>
      <c r="AM596" s="0" t="n">
        <v>2</v>
      </c>
      <c r="AN596" s="0" t="n">
        <v>0</v>
      </c>
      <c r="AO596" s="0" t="n">
        <v>1</v>
      </c>
      <c r="AP596" s="0" t="n">
        <v>0</v>
      </c>
      <c r="AQ596" s="0" t="n">
        <v>0</v>
      </c>
      <c r="AR596" s="0" t="n">
        <v>0</v>
      </c>
      <c r="AS596" s="0" t="inlineStr"/>
      <c r="AT596" s="0" t="n">
        <v>2e-05</v>
      </c>
      <c r="AU596" s="0" t="inlineStr"/>
      <c r="AV596" s="0" t="n">
        <v>0</v>
      </c>
      <c r="AW596" s="0" t="n">
        <v>2</v>
      </c>
      <c r="AX596" s="0" t="n">
        <v>78851013</v>
      </c>
      <c r="AY596" s="0" t="n">
        <v>1</v>
      </c>
      <c r="AZ596" s="0" t="n">
        <v>0</v>
      </c>
      <c r="BA596" s="0" t="n">
        <v>579</v>
      </c>
      <c r="BB596" s="0" t="n">
        <v>0</v>
      </c>
      <c r="BC596" s="0" t="n">
        <v>0</v>
      </c>
      <c r="BD596" s="0" t="n">
        <v>0</v>
      </c>
      <c r="BE596" s="0" t="n">
        <v>0</v>
      </c>
      <c r="BF596" s="0" t="n">
        <v>0</v>
      </c>
      <c r="BG596" s="0" t="n">
        <v>0</v>
      </c>
      <c r="BH596" s="0" t="n">
        <v>0</v>
      </c>
      <c r="BI596" s="0" t="n">
        <v>0</v>
      </c>
      <c r="BJ596" s="0" t="n">
        <v>0</v>
      </c>
      <c r="BK596" s="0" t="n">
        <v>0</v>
      </c>
      <c r="BL596" s="0" t="n">
        <v>0</v>
      </c>
      <c r="BM596" s="0" t="n">
        <v>0</v>
      </c>
      <c r="BN596" s="0" t="n">
        <v>0</v>
      </c>
      <c r="BO596" s="0" t="n">
        <v>0</v>
      </c>
      <c r="BP596" s="0" t="n">
        <v>0</v>
      </c>
      <c r="BQ596" s="0" t="n">
        <v>0</v>
      </c>
      <c r="BR596" s="0" t="n">
        <v>0</v>
      </c>
      <c r="BS596" s="0" t="n">
        <v>0</v>
      </c>
      <c r="BT596" s="0" t="n">
        <v>0</v>
      </c>
      <c r="BU596" s="0" t="n">
        <v>0</v>
      </c>
      <c r="BV596" s="0" t="n">
        <v>0</v>
      </c>
      <c r="BW596" s="0" t="n">
        <v>0</v>
      </c>
      <c r="CV596" s="0" t="n">
        <v>0</v>
      </c>
      <c r="CW596" s="0" t="n">
        <v>0</v>
      </c>
      <c r="CX596" s="0">
        <f>ROUND(Y596*Source!I1591,7)</f>
        <v/>
      </c>
      <c r="CY596" s="0">
        <f>AA596</f>
        <v/>
      </c>
      <c r="CZ596" s="0">
        <f>AE596</f>
        <v/>
      </c>
      <c r="DA596" s="0">
        <f>AI596</f>
        <v/>
      </c>
      <c r="DB596" s="0">
        <f>ROUND(ROUND(AT596*CZ596,2),2)</f>
        <v/>
      </c>
      <c r="DC596" s="0">
        <f>ROUND(ROUND(AT596*AG596,2),2)</f>
        <v/>
      </c>
      <c r="DD596" s="0" t="inlineStr"/>
      <c r="DE596" s="0" t="inlineStr"/>
      <c r="DF596" s="0">
        <f>ROUND(ROUND(AE596*AI596,0)*CX596,0)</f>
        <v/>
      </c>
      <c r="DG596" s="0">
        <f>ROUND(ROUND(AF596,0)*CX596,0)</f>
        <v/>
      </c>
      <c r="DH596" s="0">
        <f>ROUND(ROUND(AG596,0)*CX596,0)</f>
        <v/>
      </c>
      <c r="DI596" s="0">
        <f>ROUND(ROUND(AH596,0)*CX596,0)</f>
        <v/>
      </c>
      <c r="DJ596" s="0">
        <f>DF596</f>
        <v/>
      </c>
      <c r="DK596" s="0" t="n">
        <v>0</v>
      </c>
      <c r="DL596" s="0" t="inlineStr"/>
      <c r="DM596" s="0" t="n">
        <v>0</v>
      </c>
      <c r="DN596" s="0" t="inlineStr"/>
      <c r="DO596" s="0" t="n">
        <v>0</v>
      </c>
    </row>
    <row r="597">
      <c r="A597" s="0">
        <f>ROW(Source!A1591)</f>
        <v/>
      </c>
      <c r="B597" s="0" t="n">
        <v>78845955</v>
      </c>
      <c r="C597" s="0" t="n">
        <v>78851003</v>
      </c>
      <c r="D597" s="0" t="n">
        <v>29107963</v>
      </c>
      <c r="E597" s="0" t="n">
        <v>1</v>
      </c>
      <c r="F597" s="0" t="n">
        <v>1</v>
      </c>
      <c r="G597" s="0" t="n">
        <v>1</v>
      </c>
      <c r="H597" s="0" t="n">
        <v>3</v>
      </c>
      <c r="I597" s="0" t="inlineStr">
        <is>
          <t>101-1669</t>
        </is>
      </c>
      <c r="J597" s="0" t="inlineStr">
        <is>
          <t>ТССЦ Московской обл., 101-1669, приказ Минстроя России №675/пр от 28.02.2017 № 254/пр</t>
        </is>
      </c>
      <c r="K597" s="0" t="inlineStr">
        <is>
          <t>Очес льняной</t>
        </is>
      </c>
      <c r="L597" s="0" t="n">
        <v>1346</v>
      </c>
      <c r="N597" s="0" t="n">
        <v>1009</v>
      </c>
      <c r="O597" s="0" t="inlineStr">
        <is>
          <t>кг</t>
        </is>
      </c>
      <c r="P597" s="0" t="inlineStr">
        <is>
          <t>кг</t>
        </is>
      </c>
      <c r="Q597" s="0" t="n">
        <v>1</v>
      </c>
      <c r="W597" s="0" t="n">
        <v>0</v>
      </c>
      <c r="X597" s="0" t="n">
        <v>-2113933962</v>
      </c>
      <c r="Y597" s="0">
        <f>AT597</f>
        <v/>
      </c>
      <c r="AA597" s="0" t="n">
        <v>590.67</v>
      </c>
      <c r="AB597" s="0" t="n">
        <v>0</v>
      </c>
      <c r="AC597" s="0" t="n">
        <v>0</v>
      </c>
      <c r="AD597" s="0" t="n">
        <v>0</v>
      </c>
      <c r="AE597" s="0" t="n">
        <v>37.29</v>
      </c>
      <c r="AF597" s="0" t="n">
        <v>0</v>
      </c>
      <c r="AG597" s="0" t="n">
        <v>0</v>
      </c>
      <c r="AH597" s="0" t="n">
        <v>0</v>
      </c>
      <c r="AI597" s="0" t="n">
        <v>15.84</v>
      </c>
      <c r="AJ597" s="0" t="n">
        <v>1</v>
      </c>
      <c r="AK597" s="0" t="n">
        <v>1</v>
      </c>
      <c r="AL597" s="0" t="n">
        <v>1</v>
      </c>
      <c r="AM597" s="0" t="n">
        <v>2</v>
      </c>
      <c r="AN597" s="0" t="n">
        <v>0</v>
      </c>
      <c r="AO597" s="0" t="n">
        <v>1</v>
      </c>
      <c r="AP597" s="0" t="n">
        <v>0</v>
      </c>
      <c r="AQ597" s="0" t="n">
        <v>0</v>
      </c>
      <c r="AR597" s="0" t="n">
        <v>0</v>
      </c>
      <c r="AS597" s="0" t="inlineStr"/>
      <c r="AT597" s="0" t="n">
        <v>0.02</v>
      </c>
      <c r="AU597" s="0" t="inlineStr"/>
      <c r="AV597" s="0" t="n">
        <v>0</v>
      </c>
      <c r="AW597" s="0" t="n">
        <v>2</v>
      </c>
      <c r="AX597" s="0" t="n">
        <v>78851014</v>
      </c>
      <c r="AY597" s="0" t="n">
        <v>1</v>
      </c>
      <c r="AZ597" s="0" t="n">
        <v>0</v>
      </c>
      <c r="BA597" s="0" t="n">
        <v>580</v>
      </c>
      <c r="BB597" s="0" t="n">
        <v>0</v>
      </c>
      <c r="BC597" s="0" t="n">
        <v>0</v>
      </c>
      <c r="BD597" s="0" t="n">
        <v>0</v>
      </c>
      <c r="BE597" s="0" t="n">
        <v>0</v>
      </c>
      <c r="BF597" s="0" t="n">
        <v>0</v>
      </c>
      <c r="BG597" s="0" t="n">
        <v>0</v>
      </c>
      <c r="BH597" s="0" t="n">
        <v>0</v>
      </c>
      <c r="BI597" s="0" t="n">
        <v>0</v>
      </c>
      <c r="BJ597" s="0" t="n">
        <v>0</v>
      </c>
      <c r="BK597" s="0" t="n">
        <v>0</v>
      </c>
      <c r="BL597" s="0" t="n">
        <v>0</v>
      </c>
      <c r="BM597" s="0" t="n">
        <v>0</v>
      </c>
      <c r="BN597" s="0" t="n">
        <v>0</v>
      </c>
      <c r="BO597" s="0" t="n">
        <v>0</v>
      </c>
      <c r="BP597" s="0" t="n">
        <v>0</v>
      </c>
      <c r="BQ597" s="0" t="n">
        <v>0</v>
      </c>
      <c r="BR597" s="0" t="n">
        <v>0</v>
      </c>
      <c r="BS597" s="0" t="n">
        <v>0</v>
      </c>
      <c r="BT597" s="0" t="n">
        <v>0</v>
      </c>
      <c r="BU597" s="0" t="n">
        <v>0</v>
      </c>
      <c r="BV597" s="0" t="n">
        <v>0</v>
      </c>
      <c r="BW597" s="0" t="n">
        <v>0</v>
      </c>
      <c r="CV597" s="0" t="n">
        <v>0</v>
      </c>
      <c r="CW597" s="0" t="n">
        <v>0</v>
      </c>
      <c r="CX597" s="0">
        <f>ROUND(Y597*Source!I1591,7)</f>
        <v/>
      </c>
      <c r="CY597" s="0">
        <f>AA597</f>
        <v/>
      </c>
      <c r="CZ597" s="0">
        <f>AE597</f>
        <v/>
      </c>
      <c r="DA597" s="0">
        <f>AI597</f>
        <v/>
      </c>
      <c r="DB597" s="0">
        <f>ROUND(ROUND(AT597*CZ597,2),2)</f>
        <v/>
      </c>
      <c r="DC597" s="0">
        <f>ROUND(ROUND(AT597*AG597,2),2)</f>
        <v/>
      </c>
      <c r="DD597" s="0" t="inlineStr"/>
      <c r="DE597" s="0" t="inlineStr"/>
      <c r="DF597" s="0">
        <f>ROUND(ROUND(AE597*AI597,0)*CX597,0)</f>
        <v/>
      </c>
      <c r="DG597" s="0">
        <f>ROUND(ROUND(AF597,0)*CX597,0)</f>
        <v/>
      </c>
      <c r="DH597" s="0">
        <f>ROUND(ROUND(AG597,0)*CX597,0)</f>
        <v/>
      </c>
      <c r="DI597" s="0">
        <f>ROUND(ROUND(AH597,0)*CX597,0)</f>
        <v/>
      </c>
      <c r="DJ597" s="0">
        <f>DF597</f>
        <v/>
      </c>
      <c r="DK597" s="0" t="n">
        <v>0</v>
      </c>
      <c r="DL597" s="0" t="inlineStr"/>
      <c r="DM597" s="0" t="n">
        <v>0</v>
      </c>
      <c r="DN597" s="0" t="inlineStr"/>
      <c r="DO597" s="0" t="n">
        <v>0</v>
      </c>
    </row>
    <row r="598">
      <c r="A598" s="0">
        <f>ROW(Source!A1591)</f>
        <v/>
      </c>
      <c r="B598" s="0" t="n">
        <v>78845955</v>
      </c>
      <c r="C598" s="0" t="n">
        <v>78851003</v>
      </c>
      <c r="D598" s="0" t="n">
        <v>29150040</v>
      </c>
      <c r="E598" s="0" t="n">
        <v>1</v>
      </c>
      <c r="F598" s="0" t="n">
        <v>1</v>
      </c>
      <c r="G598" s="0" t="n">
        <v>1</v>
      </c>
      <c r="H598" s="0" t="n">
        <v>3</v>
      </c>
      <c r="I598" s="0" t="inlineStr">
        <is>
          <t>411-0001</t>
        </is>
      </c>
      <c r="J598" s="0" t="inlineStr">
        <is>
          <t>ТССЦ Московской обл., 411-0001, приказ Минстроя России №675/пр от 28.02.2017 № 257/пр</t>
        </is>
      </c>
      <c r="K598" s="0" t="inlineStr">
        <is>
          <t>Вода</t>
        </is>
      </c>
      <c r="L598" s="0" t="n">
        <v>1339</v>
      </c>
      <c r="N598" s="0" t="n">
        <v>1007</v>
      </c>
      <c r="O598" s="0" t="inlineStr">
        <is>
          <t>м3</t>
        </is>
      </c>
      <c r="P598" s="0" t="inlineStr">
        <is>
          <t>м3</t>
        </is>
      </c>
      <c r="Q598" s="0" t="n">
        <v>1</v>
      </c>
      <c r="W598" s="0" t="n">
        <v>0</v>
      </c>
      <c r="X598" s="0" t="n">
        <v>619799737</v>
      </c>
      <c r="Y598" s="0">
        <f>AT598</f>
        <v/>
      </c>
      <c r="AA598" s="0" t="n">
        <v>31.28</v>
      </c>
      <c r="AB598" s="0" t="n">
        <v>0</v>
      </c>
      <c r="AC598" s="0" t="n">
        <v>0</v>
      </c>
      <c r="AD598" s="0" t="n">
        <v>0</v>
      </c>
      <c r="AE598" s="0" t="n">
        <v>2.44</v>
      </c>
      <c r="AF598" s="0" t="n">
        <v>0</v>
      </c>
      <c r="AG598" s="0" t="n">
        <v>0</v>
      </c>
      <c r="AH598" s="0" t="n">
        <v>0</v>
      </c>
      <c r="AI598" s="0" t="n">
        <v>12.82</v>
      </c>
      <c r="AJ598" s="0" t="n">
        <v>1</v>
      </c>
      <c r="AK598" s="0" t="n">
        <v>1</v>
      </c>
      <c r="AL598" s="0" t="n">
        <v>1</v>
      </c>
      <c r="AM598" s="0" t="n">
        <v>2</v>
      </c>
      <c r="AN598" s="0" t="n">
        <v>0</v>
      </c>
      <c r="AO598" s="0" t="n">
        <v>1</v>
      </c>
      <c r="AP598" s="0" t="n">
        <v>0</v>
      </c>
      <c r="AQ598" s="0" t="n">
        <v>0</v>
      </c>
      <c r="AR598" s="0" t="n">
        <v>0</v>
      </c>
      <c r="AS598" s="0" t="inlineStr"/>
      <c r="AT598" s="0" t="n">
        <v>1</v>
      </c>
      <c r="AU598" s="0" t="inlineStr"/>
      <c r="AV598" s="0" t="n">
        <v>0</v>
      </c>
      <c r="AW598" s="0" t="n">
        <v>2</v>
      </c>
      <c r="AX598" s="0" t="n">
        <v>78851015</v>
      </c>
      <c r="AY598" s="0" t="n">
        <v>1</v>
      </c>
      <c r="AZ598" s="0" t="n">
        <v>0</v>
      </c>
      <c r="BA598" s="0" t="n">
        <v>581</v>
      </c>
      <c r="BB598" s="0" t="n">
        <v>0</v>
      </c>
      <c r="BC598" s="0" t="n">
        <v>0</v>
      </c>
      <c r="BD598" s="0" t="n">
        <v>0</v>
      </c>
      <c r="BE598" s="0" t="n">
        <v>0</v>
      </c>
      <c r="BF598" s="0" t="n">
        <v>0</v>
      </c>
      <c r="BG598" s="0" t="n">
        <v>0</v>
      </c>
      <c r="BH598" s="0" t="n">
        <v>0</v>
      </c>
      <c r="BI598" s="0" t="n">
        <v>0</v>
      </c>
      <c r="BJ598" s="0" t="n">
        <v>0</v>
      </c>
      <c r="BK598" s="0" t="n">
        <v>0</v>
      </c>
      <c r="BL598" s="0" t="n">
        <v>0</v>
      </c>
      <c r="BM598" s="0" t="n">
        <v>0</v>
      </c>
      <c r="BN598" s="0" t="n">
        <v>0</v>
      </c>
      <c r="BO598" s="0" t="n">
        <v>0</v>
      </c>
      <c r="BP598" s="0" t="n">
        <v>0</v>
      </c>
      <c r="BQ598" s="0" t="n">
        <v>0</v>
      </c>
      <c r="BR598" s="0" t="n">
        <v>0</v>
      </c>
      <c r="BS598" s="0" t="n">
        <v>0</v>
      </c>
      <c r="BT598" s="0" t="n">
        <v>0</v>
      </c>
      <c r="BU598" s="0" t="n">
        <v>0</v>
      </c>
      <c r="BV598" s="0" t="n">
        <v>0</v>
      </c>
      <c r="BW598" s="0" t="n">
        <v>0</v>
      </c>
      <c r="CV598" s="0" t="n">
        <v>0</v>
      </c>
      <c r="CW598" s="0" t="n">
        <v>0</v>
      </c>
      <c r="CX598" s="0">
        <f>ROUND(Y598*Source!I1591,7)</f>
        <v/>
      </c>
      <c r="CY598" s="0">
        <f>AA598</f>
        <v/>
      </c>
      <c r="CZ598" s="0">
        <f>AE598</f>
        <v/>
      </c>
      <c r="DA598" s="0">
        <f>AI598</f>
        <v/>
      </c>
      <c r="DB598" s="0">
        <f>ROUND(ROUND(AT598*CZ598,2),2)</f>
        <v/>
      </c>
      <c r="DC598" s="0">
        <f>ROUND(ROUND(AT598*AG598,2),2)</f>
        <v/>
      </c>
      <c r="DD598" s="0" t="inlineStr"/>
      <c r="DE598" s="0" t="inlineStr"/>
      <c r="DF598" s="0">
        <f>ROUND(ROUND(AE598*AI598,0)*CX598,0)</f>
        <v/>
      </c>
      <c r="DG598" s="0">
        <f>ROUND(ROUND(AF598,0)*CX598,0)</f>
        <v/>
      </c>
      <c r="DH598" s="0">
        <f>ROUND(ROUND(AG598,0)*CX598,0)</f>
        <v/>
      </c>
      <c r="DI598" s="0">
        <f>ROUND(ROUND(AH598,0)*CX598,0)</f>
        <v/>
      </c>
      <c r="DJ598" s="0">
        <f>DF598</f>
        <v/>
      </c>
      <c r="DK598" s="0" t="n">
        <v>0</v>
      </c>
      <c r="DL598" s="0" t="inlineStr"/>
      <c r="DM598" s="0" t="n">
        <v>0</v>
      </c>
      <c r="DN598" s="0" t="inlineStr"/>
      <c r="DO598" s="0" t="n">
        <v>0</v>
      </c>
    </row>
    <row r="599">
      <c r="A599" s="0">
        <f>ROW(Source!A1630)</f>
        <v/>
      </c>
      <c r="B599" s="0" t="n">
        <v>78845955</v>
      </c>
      <c r="C599" s="0" t="n">
        <v>78851073</v>
      </c>
      <c r="D599" s="0" t="n">
        <v>18409850</v>
      </c>
      <c r="E599" s="0" t="n">
        <v>1</v>
      </c>
      <c r="F599" s="0" t="n">
        <v>1</v>
      </c>
      <c r="G599" s="0" t="n">
        <v>1</v>
      </c>
      <c r="H599" s="0" t="n">
        <v>1</v>
      </c>
      <c r="I599" s="0" t="inlineStr">
        <is>
          <t>1-1035-90</t>
        </is>
      </c>
      <c r="J599" s="0" t="inlineStr"/>
      <c r="K599" s="0" t="inlineStr">
        <is>
          <t>Рабочий строитель среднего разряда 3,5</t>
        </is>
      </c>
      <c r="L599" s="0" t="n">
        <v>1369</v>
      </c>
      <c r="N599" s="0" t="n">
        <v>1013</v>
      </c>
      <c r="O599" s="0" t="inlineStr">
        <is>
          <t>чел.-ч</t>
        </is>
      </c>
      <c r="P599" s="0" t="inlineStr">
        <is>
          <t>чел.-ч</t>
        </is>
      </c>
      <c r="Q599" s="0" t="n">
        <v>1</v>
      </c>
      <c r="W599" s="0" t="n">
        <v>0</v>
      </c>
      <c r="X599" s="0" t="n">
        <v>855544366</v>
      </c>
      <c r="Y599" s="0">
        <f>AT599</f>
        <v/>
      </c>
      <c r="AA599" s="0" t="n">
        <v>0</v>
      </c>
      <c r="AB599" s="0" t="n">
        <v>0</v>
      </c>
      <c r="AC599" s="0" t="n">
        <v>0</v>
      </c>
      <c r="AD599" s="0" t="n">
        <v>9.07</v>
      </c>
      <c r="AE599" s="0" t="n">
        <v>0</v>
      </c>
      <c r="AF599" s="0" t="n">
        <v>0</v>
      </c>
      <c r="AG599" s="0" t="n">
        <v>0</v>
      </c>
      <c r="AH599" s="0" t="n">
        <v>9.07</v>
      </c>
      <c r="AI599" s="0" t="n">
        <v>1</v>
      </c>
      <c r="AJ599" s="0" t="n">
        <v>1</v>
      </c>
      <c r="AK599" s="0" t="n">
        <v>1</v>
      </c>
      <c r="AL599" s="0" t="n">
        <v>1</v>
      </c>
      <c r="AM599" s="0" t="n">
        <v>-2</v>
      </c>
      <c r="AN599" s="0" t="n">
        <v>0</v>
      </c>
      <c r="AO599" s="0" t="n">
        <v>1</v>
      </c>
      <c r="AP599" s="0" t="n">
        <v>1</v>
      </c>
      <c r="AQ599" s="0" t="n">
        <v>0</v>
      </c>
      <c r="AR599" s="0" t="n">
        <v>0</v>
      </c>
      <c r="AS599" s="0" t="inlineStr"/>
      <c r="AT599" s="0" t="n">
        <v>308</v>
      </c>
      <c r="AU599" s="0" t="inlineStr"/>
      <c r="AV599" s="0" t="n">
        <v>1</v>
      </c>
      <c r="AW599" s="0" t="n">
        <v>2</v>
      </c>
      <c r="AX599" s="0" t="n">
        <v>78851080</v>
      </c>
      <c r="AY599" s="0" t="n">
        <v>1</v>
      </c>
      <c r="AZ599" s="0" t="n">
        <v>0</v>
      </c>
      <c r="BA599" s="0" t="n">
        <v>582</v>
      </c>
      <c r="BB599" s="0" t="n">
        <v>0</v>
      </c>
      <c r="BC599" s="0" t="n">
        <v>0</v>
      </c>
      <c r="BD599" s="0" t="n">
        <v>0</v>
      </c>
      <c r="BE599" s="0" t="n">
        <v>0</v>
      </c>
      <c r="BF599" s="0" t="n">
        <v>0</v>
      </c>
      <c r="BG599" s="0" t="n">
        <v>0</v>
      </c>
      <c r="BH599" s="0" t="n">
        <v>0</v>
      </c>
      <c r="BI599" s="0" t="n">
        <v>0</v>
      </c>
      <c r="BJ599" s="0" t="n">
        <v>0</v>
      </c>
      <c r="BK599" s="0" t="n">
        <v>0</v>
      </c>
      <c r="BL599" s="0" t="n">
        <v>0</v>
      </c>
      <c r="BM599" s="0" t="n">
        <v>0</v>
      </c>
      <c r="BN599" s="0" t="n">
        <v>0</v>
      </c>
      <c r="BO599" s="0" t="n">
        <v>0</v>
      </c>
      <c r="BP599" s="0" t="n">
        <v>0</v>
      </c>
      <c r="BQ599" s="0" t="n">
        <v>0</v>
      </c>
      <c r="BR599" s="0" t="n">
        <v>0</v>
      </c>
      <c r="BS599" s="0" t="n">
        <v>0</v>
      </c>
      <c r="BT599" s="0" t="n">
        <v>0</v>
      </c>
      <c r="BU599" s="0" t="n">
        <v>0</v>
      </c>
      <c r="BV599" s="0" t="n">
        <v>0</v>
      </c>
      <c r="BW599" s="0" t="n">
        <v>0</v>
      </c>
      <c r="CU599" s="0">
        <f>ROUND(AT599*Source!I1630*AH599*AL599,0)</f>
        <v/>
      </c>
      <c r="CV599" s="0">
        <f>ROUND(Y599*Source!I1630,7)</f>
        <v/>
      </c>
      <c r="CW599" s="0" t="n">
        <v>0</v>
      </c>
      <c r="CX599" s="0">
        <f>ROUND(Y599*Source!I1630,7)</f>
        <v/>
      </c>
      <c r="CY599" s="0">
        <f>AD599</f>
        <v/>
      </c>
      <c r="CZ599" s="0">
        <f>AH599</f>
        <v/>
      </c>
      <c r="DA599" s="0">
        <f>AL599</f>
        <v/>
      </c>
      <c r="DB599" s="0">
        <f>ROUND(ROUND(AT599*CZ599,2),2)</f>
        <v/>
      </c>
      <c r="DC599" s="0">
        <f>ROUND(ROUND(AT599*AG599,2),2)</f>
        <v/>
      </c>
      <c r="DD599" s="0" t="inlineStr"/>
      <c r="DE599" s="0" t="inlineStr"/>
      <c r="DF599" s="0">
        <f>ROUND(ROUND(AE599,0)*CX599,0)</f>
        <v/>
      </c>
      <c r="DG599" s="0">
        <f>ROUND(ROUND(AF599,0)*CX599,0)</f>
        <v/>
      </c>
      <c r="DH599" s="0">
        <f>ROUND(ROUND(AG599,0)*CX599,0)</f>
        <v/>
      </c>
      <c r="DI599" s="0">
        <f>ROUND(ROUND(AH599,0)*CX599,0)</f>
        <v/>
      </c>
      <c r="DJ599" s="0">
        <f>DI599</f>
        <v/>
      </c>
      <c r="DK599" s="0" t="n">
        <v>0</v>
      </c>
      <c r="DL599" s="0" t="inlineStr"/>
      <c r="DM599" s="0" t="n">
        <v>0</v>
      </c>
      <c r="DN599" s="0" t="inlineStr"/>
      <c r="DO599" s="0" t="n">
        <v>0</v>
      </c>
    </row>
    <row r="600">
      <c r="A600" s="0">
        <f>ROW(Source!A1630)</f>
        <v/>
      </c>
      <c r="B600" s="0" t="n">
        <v>78845955</v>
      </c>
      <c r="C600" s="0" t="n">
        <v>78851073</v>
      </c>
      <c r="D600" s="0" t="n">
        <v>29174913</v>
      </c>
      <c r="E600" s="0" t="n">
        <v>1</v>
      </c>
      <c r="F600" s="0" t="n">
        <v>1</v>
      </c>
      <c r="G600" s="0" t="n">
        <v>1</v>
      </c>
      <c r="H600" s="0" t="n">
        <v>2</v>
      </c>
      <c r="I600" s="0" t="inlineStr">
        <is>
          <t>400001</t>
        </is>
      </c>
      <c r="J600" s="0" t="inlineStr">
        <is>
          <t>ТСЭМ Московской обл., 400001, приказ Минстроя России №675/пр от 28.02.2017 № 264/пр</t>
        </is>
      </c>
      <c r="K600" s="0" t="inlineStr">
        <is>
          <t>Автомобили бортовые, грузоподъемность до 5 т</t>
        </is>
      </c>
      <c r="L600" s="0" t="n">
        <v>1368</v>
      </c>
      <c r="N600" s="0" t="n">
        <v>1011</v>
      </c>
      <c r="O600" s="0" t="inlineStr">
        <is>
          <t>маш.-ч</t>
        </is>
      </c>
      <c r="P600" s="0" t="inlineStr">
        <is>
          <t>маш.-ч</t>
        </is>
      </c>
      <c r="Q600" s="0" t="n">
        <v>1</v>
      </c>
      <c r="W600" s="0" t="n">
        <v>0</v>
      </c>
      <c r="X600" s="0" t="n">
        <v>1230759911</v>
      </c>
      <c r="Y600" s="0">
        <f>AT600</f>
        <v/>
      </c>
      <c r="AA600" s="0" t="n">
        <v>0</v>
      </c>
      <c r="AB600" s="0" t="n">
        <v>2177.51</v>
      </c>
      <c r="AC600" s="0" t="n">
        <v>606.1</v>
      </c>
      <c r="AD600" s="0" t="n">
        <v>0</v>
      </c>
      <c r="AE600" s="0" t="n">
        <v>0</v>
      </c>
      <c r="AF600" s="0" t="n">
        <v>87.17</v>
      </c>
      <c r="AG600" s="0" t="n">
        <v>11.6</v>
      </c>
      <c r="AH600" s="0" t="n">
        <v>0</v>
      </c>
      <c r="AI600" s="0" t="n">
        <v>1</v>
      </c>
      <c r="AJ600" s="0" t="n">
        <v>24.98</v>
      </c>
      <c r="AK600" s="0" t="n">
        <v>52.25</v>
      </c>
      <c r="AL600" s="0" t="n">
        <v>1</v>
      </c>
      <c r="AM600" s="0" t="n">
        <v>2</v>
      </c>
      <c r="AN600" s="0" t="n">
        <v>0</v>
      </c>
      <c r="AO600" s="0" t="n">
        <v>1</v>
      </c>
      <c r="AP600" s="0" t="n">
        <v>1</v>
      </c>
      <c r="AQ600" s="0" t="n">
        <v>0</v>
      </c>
      <c r="AR600" s="0" t="n">
        <v>0</v>
      </c>
      <c r="AS600" s="0" t="inlineStr"/>
      <c r="AT600" s="0" t="n">
        <v>1.6</v>
      </c>
      <c r="AU600" s="0" t="inlineStr"/>
      <c r="AV600" s="0" t="n">
        <v>0</v>
      </c>
      <c r="AW600" s="0" t="n">
        <v>2</v>
      </c>
      <c r="AX600" s="0" t="n">
        <v>78851081</v>
      </c>
      <c r="AY600" s="0" t="n">
        <v>1</v>
      </c>
      <c r="AZ600" s="0" t="n">
        <v>0</v>
      </c>
      <c r="BA600" s="0" t="n">
        <v>583</v>
      </c>
      <c r="BB600" s="0" t="n">
        <v>0</v>
      </c>
      <c r="BC600" s="0" t="n">
        <v>0</v>
      </c>
      <c r="BD600" s="0" t="n">
        <v>0</v>
      </c>
      <c r="BE600" s="0" t="n">
        <v>0</v>
      </c>
      <c r="BF600" s="0" t="n">
        <v>0</v>
      </c>
      <c r="BG600" s="0" t="n">
        <v>0</v>
      </c>
      <c r="BH600" s="0" t="n">
        <v>0</v>
      </c>
      <c r="BI600" s="0" t="n">
        <v>0</v>
      </c>
      <c r="BJ600" s="0" t="n">
        <v>0</v>
      </c>
      <c r="BK600" s="0" t="n">
        <v>0</v>
      </c>
      <c r="BL600" s="0" t="n">
        <v>0</v>
      </c>
      <c r="BM600" s="0" t="n">
        <v>0</v>
      </c>
      <c r="BN600" s="0" t="n">
        <v>0</v>
      </c>
      <c r="BO600" s="0" t="n">
        <v>0</v>
      </c>
      <c r="BP600" s="0" t="n">
        <v>0</v>
      </c>
      <c r="BQ600" s="0" t="n">
        <v>0</v>
      </c>
      <c r="BR600" s="0" t="n">
        <v>0</v>
      </c>
      <c r="BS600" s="0" t="n">
        <v>0</v>
      </c>
      <c r="BT600" s="0" t="n">
        <v>0</v>
      </c>
      <c r="BU600" s="0" t="n">
        <v>0</v>
      </c>
      <c r="BV600" s="0" t="n">
        <v>0</v>
      </c>
      <c r="BW600" s="0" t="n">
        <v>0</v>
      </c>
      <c r="CV600" s="0" t="n">
        <v>0</v>
      </c>
      <c r="CW600" s="0">
        <f>ROUND(Y600*Source!I1630*DO600,7)</f>
        <v/>
      </c>
      <c r="CX600" s="0">
        <f>ROUND(Y600*Source!I1630,7)</f>
        <v/>
      </c>
      <c r="CY600" s="0">
        <f>AB600</f>
        <v/>
      </c>
      <c r="CZ600" s="0">
        <f>AF600</f>
        <v/>
      </c>
      <c r="DA600" s="0">
        <f>AJ600</f>
        <v/>
      </c>
      <c r="DB600" s="0">
        <f>ROUND(ROUND(AT600*CZ600,2),2)</f>
        <v/>
      </c>
      <c r="DC600" s="0">
        <f>ROUND(ROUND(AT600*AG600,2),2)</f>
        <v/>
      </c>
      <c r="DD600" s="0" t="inlineStr"/>
      <c r="DE600" s="0" t="inlineStr"/>
      <c r="DF600" s="0">
        <f>ROUND(ROUND(AE600,0)*CX600,0)</f>
        <v/>
      </c>
      <c r="DG600" s="0">
        <f>ROUND(ROUND(AF600*AJ600,0)*CX600,0)</f>
        <v/>
      </c>
      <c r="DH600" s="0">
        <f>ROUND(ROUND(AG600*AK600,0)*CX600,0)</f>
        <v/>
      </c>
      <c r="DI600" s="0">
        <f>ROUND(ROUND(AH600,0)*CX600,0)</f>
        <v/>
      </c>
      <c r="DJ600" s="0">
        <f>DG600</f>
        <v/>
      </c>
      <c r="DK600" s="0" t="n">
        <v>0</v>
      </c>
      <c r="DL600" s="0" t="inlineStr"/>
      <c r="DM600" s="0" t="n">
        <v>0</v>
      </c>
      <c r="DN600" s="0" t="inlineStr"/>
      <c r="DO600" s="0" t="n">
        <v>0</v>
      </c>
    </row>
    <row r="601">
      <c r="A601" s="0">
        <f>ROW(Source!A1630)</f>
        <v/>
      </c>
      <c r="B601" s="0" t="n">
        <v>78845955</v>
      </c>
      <c r="C601" s="0" t="n">
        <v>78851073</v>
      </c>
      <c r="D601" s="0" t="n">
        <v>29114241</v>
      </c>
      <c r="E601" s="0" t="n">
        <v>1</v>
      </c>
      <c r="F601" s="0" t="n">
        <v>1</v>
      </c>
      <c r="G601" s="0" t="n">
        <v>1</v>
      </c>
      <c r="H601" s="0" t="n">
        <v>3</v>
      </c>
      <c r="I601" s="0" t="inlineStr">
        <is>
          <t>101-2577</t>
        </is>
      </c>
      <c r="J601" s="0" t="inlineStr">
        <is>
          <t>ТССЦ Московской обл., 101-2577, приказ Минстроя России №675/пр от 28.02.2017 № 254/пр</t>
        </is>
      </c>
      <c r="K601" s="0" t="inlineStr">
        <is>
          <t>Болты с гайками и шайбами для санитарно-технических работ диаметром 20-22 мм</t>
        </is>
      </c>
      <c r="L601" s="0" t="n">
        <v>1348</v>
      </c>
      <c r="N601" s="0" t="n">
        <v>1009</v>
      </c>
      <c r="O601" s="0" t="inlineStr">
        <is>
          <t>т</t>
        </is>
      </c>
      <c r="P601" s="0" t="inlineStr">
        <is>
          <t>т</t>
        </is>
      </c>
      <c r="Q601" s="0" t="n">
        <v>1000</v>
      </c>
      <c r="W601" s="0" t="n">
        <v>0</v>
      </c>
      <c r="X601" s="0" t="n">
        <v>509278498</v>
      </c>
      <c r="Y601" s="0">
        <f>AT601</f>
        <v/>
      </c>
      <c r="AA601" s="0" t="n">
        <v>152821.09</v>
      </c>
      <c r="AB601" s="0" t="n">
        <v>0</v>
      </c>
      <c r="AC601" s="0" t="n">
        <v>0</v>
      </c>
      <c r="AD601" s="0" t="n">
        <v>0</v>
      </c>
      <c r="AE601" s="0" t="n">
        <v>13559.99</v>
      </c>
      <c r="AF601" s="0" t="n">
        <v>0</v>
      </c>
      <c r="AG601" s="0" t="n">
        <v>0</v>
      </c>
      <c r="AH601" s="0" t="n">
        <v>0</v>
      </c>
      <c r="AI601" s="0" t="n">
        <v>11.27</v>
      </c>
      <c r="AJ601" s="0" t="n">
        <v>1</v>
      </c>
      <c r="AK601" s="0" t="n">
        <v>1</v>
      </c>
      <c r="AL601" s="0" t="n">
        <v>1</v>
      </c>
      <c r="AM601" s="0" t="n">
        <v>2</v>
      </c>
      <c r="AN601" s="0" t="n">
        <v>0</v>
      </c>
      <c r="AO601" s="0" t="n">
        <v>1</v>
      </c>
      <c r="AP601" s="0" t="n">
        <v>1</v>
      </c>
      <c r="AQ601" s="0" t="n">
        <v>0</v>
      </c>
      <c r="AR601" s="0" t="n">
        <v>0</v>
      </c>
      <c r="AS601" s="0" t="inlineStr"/>
      <c r="AT601" s="0" t="n">
        <v>0.11</v>
      </c>
      <c r="AU601" s="0" t="inlineStr"/>
      <c r="AV601" s="0" t="n">
        <v>0</v>
      </c>
      <c r="AW601" s="0" t="n">
        <v>2</v>
      </c>
      <c r="AX601" s="0" t="n">
        <v>78851082</v>
      </c>
      <c r="AY601" s="0" t="n">
        <v>1</v>
      </c>
      <c r="AZ601" s="0" t="n">
        <v>0</v>
      </c>
      <c r="BA601" s="0" t="n">
        <v>584</v>
      </c>
      <c r="BB601" s="0" t="n">
        <v>0</v>
      </c>
      <c r="BC601" s="0" t="n">
        <v>0</v>
      </c>
      <c r="BD601" s="0" t="n">
        <v>0</v>
      </c>
      <c r="BE601" s="0" t="n">
        <v>0</v>
      </c>
      <c r="BF601" s="0" t="n">
        <v>0</v>
      </c>
      <c r="BG601" s="0" t="n">
        <v>0</v>
      </c>
      <c r="BH601" s="0" t="n">
        <v>0</v>
      </c>
      <c r="BI601" s="0" t="n">
        <v>0</v>
      </c>
      <c r="BJ601" s="0" t="n">
        <v>0</v>
      </c>
      <c r="BK601" s="0" t="n">
        <v>0</v>
      </c>
      <c r="BL601" s="0" t="n">
        <v>0</v>
      </c>
      <c r="BM601" s="0" t="n">
        <v>0</v>
      </c>
      <c r="BN601" s="0" t="n">
        <v>0</v>
      </c>
      <c r="BO601" s="0" t="n">
        <v>0</v>
      </c>
      <c r="BP601" s="0" t="n">
        <v>0</v>
      </c>
      <c r="BQ601" s="0" t="n">
        <v>0</v>
      </c>
      <c r="BR601" s="0" t="n">
        <v>0</v>
      </c>
      <c r="BS601" s="0" t="n">
        <v>0</v>
      </c>
      <c r="BT601" s="0" t="n">
        <v>0</v>
      </c>
      <c r="BU601" s="0" t="n">
        <v>0</v>
      </c>
      <c r="BV601" s="0" t="n">
        <v>0</v>
      </c>
      <c r="BW601" s="0" t="n">
        <v>0</v>
      </c>
      <c r="CV601" s="0" t="n">
        <v>0</v>
      </c>
      <c r="CW601" s="0" t="n">
        <v>0</v>
      </c>
      <c r="CX601" s="0">
        <f>ROUND(Y601*Source!I1630,7)</f>
        <v/>
      </c>
      <c r="CY601" s="0">
        <f>AA601</f>
        <v/>
      </c>
      <c r="CZ601" s="0">
        <f>AE601</f>
        <v/>
      </c>
      <c r="DA601" s="0">
        <f>AI601</f>
        <v/>
      </c>
      <c r="DB601" s="0">
        <f>ROUND(ROUND(AT601*CZ601,2),2)</f>
        <v/>
      </c>
      <c r="DC601" s="0">
        <f>ROUND(ROUND(AT601*AG601,2),2)</f>
        <v/>
      </c>
      <c r="DD601" s="0" t="inlineStr"/>
      <c r="DE601" s="0" t="inlineStr"/>
      <c r="DF601" s="0">
        <f>ROUND(ROUND(AE601*AI601,0)*CX601,0)</f>
        <v/>
      </c>
      <c r="DG601" s="0">
        <f>ROUND(ROUND(AF601,0)*CX601,0)</f>
        <v/>
      </c>
      <c r="DH601" s="0">
        <f>ROUND(ROUND(AG601,0)*CX601,0)</f>
        <v/>
      </c>
      <c r="DI601" s="0">
        <f>ROUND(ROUND(AH601,0)*CX601,0)</f>
        <v/>
      </c>
      <c r="DJ601" s="0">
        <f>DF601</f>
        <v/>
      </c>
      <c r="DK601" s="0" t="n">
        <v>0</v>
      </c>
      <c r="DL601" s="0" t="inlineStr"/>
      <c r="DM601" s="0" t="n">
        <v>0</v>
      </c>
      <c r="DN601" s="0" t="inlineStr"/>
      <c r="DO601" s="0" t="n">
        <v>0</v>
      </c>
    </row>
    <row r="602">
      <c r="A602" s="0">
        <f>ROW(Source!A1630)</f>
        <v/>
      </c>
      <c r="B602" s="0" t="n">
        <v>78845955</v>
      </c>
      <c r="C602" s="0" t="n">
        <v>78851073</v>
      </c>
      <c r="D602" s="0" t="n">
        <v>29142947</v>
      </c>
      <c r="E602" s="0" t="n">
        <v>1</v>
      </c>
      <c r="F602" s="0" t="n">
        <v>1</v>
      </c>
      <c r="G602" s="0" t="n">
        <v>1</v>
      </c>
      <c r="H602" s="0" t="n">
        <v>3</v>
      </c>
      <c r="I602" s="0" t="inlineStr">
        <is>
          <t>302-1175</t>
        </is>
      </c>
      <c r="J602" s="0" t="inlineStr">
        <is>
          <t>ТССЦ Московской обл., 302-1175, приказ Минстроя России №675/пр от 28.02.2017 № 256/пр</t>
        </is>
      </c>
      <c r="K60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02" s="0" t="n">
        <v>1354</v>
      </c>
      <c r="N602" s="0" t="n">
        <v>1010</v>
      </c>
      <c r="O602" s="0" t="inlineStr">
        <is>
          <t>шт.</t>
        </is>
      </c>
      <c r="P602" s="0" t="inlineStr">
        <is>
          <t>шт.</t>
        </is>
      </c>
      <c r="Q602" s="0" t="n">
        <v>1</v>
      </c>
      <c r="W602" s="0" t="n">
        <v>0</v>
      </c>
      <c r="X602" s="0" t="n">
        <v>1348129569</v>
      </c>
      <c r="Y602" s="0">
        <f>AT602</f>
        <v/>
      </c>
      <c r="AA602" s="0" t="n">
        <v>3336.9</v>
      </c>
      <c r="AB602" s="0" t="n">
        <v>0</v>
      </c>
      <c r="AC602" s="0" t="n">
        <v>0</v>
      </c>
      <c r="AD602" s="0" t="n">
        <v>0</v>
      </c>
      <c r="AE602" s="0" t="n">
        <v>257.08</v>
      </c>
      <c r="AF602" s="0" t="n">
        <v>0</v>
      </c>
      <c r="AG602" s="0" t="n">
        <v>0</v>
      </c>
      <c r="AH602" s="0" t="n">
        <v>0</v>
      </c>
      <c r="AI602" s="0" t="n">
        <v>12.98</v>
      </c>
      <c r="AJ602" s="0" t="n">
        <v>1</v>
      </c>
      <c r="AK602" s="0" t="n">
        <v>1</v>
      </c>
      <c r="AL602" s="0" t="n">
        <v>1</v>
      </c>
      <c r="AM602" s="0" t="n">
        <v>2</v>
      </c>
      <c r="AN602" s="0" t="n">
        <v>0</v>
      </c>
      <c r="AO602" s="0" t="n">
        <v>1</v>
      </c>
      <c r="AP602" s="0" t="n">
        <v>1</v>
      </c>
      <c r="AQ602" s="0" t="n">
        <v>0</v>
      </c>
      <c r="AR602" s="0" t="n">
        <v>0</v>
      </c>
      <c r="AS602" s="0" t="inlineStr"/>
      <c r="AT602" s="0" t="n">
        <v>100</v>
      </c>
      <c r="AU602" s="0" t="inlineStr"/>
      <c r="AV602" s="0" t="n">
        <v>0</v>
      </c>
      <c r="AW602" s="0" t="n">
        <v>2</v>
      </c>
      <c r="AX602" s="0" t="n">
        <v>78851083</v>
      </c>
      <c r="AY602" s="0" t="n">
        <v>1</v>
      </c>
      <c r="AZ602" s="0" t="n">
        <v>0</v>
      </c>
      <c r="BA602" s="0" t="n">
        <v>585</v>
      </c>
      <c r="BB602" s="0" t="n">
        <v>0</v>
      </c>
      <c r="BC602" s="0" t="n">
        <v>0</v>
      </c>
      <c r="BD602" s="0" t="n">
        <v>0</v>
      </c>
      <c r="BE602" s="0" t="n">
        <v>0</v>
      </c>
      <c r="BF602" s="0" t="n">
        <v>0</v>
      </c>
      <c r="BG602" s="0" t="n">
        <v>0</v>
      </c>
      <c r="BH602" s="0" t="n">
        <v>0</v>
      </c>
      <c r="BI602" s="0" t="n">
        <v>0</v>
      </c>
      <c r="BJ602" s="0" t="n">
        <v>0</v>
      </c>
      <c r="BK602" s="0" t="n">
        <v>0</v>
      </c>
      <c r="BL602" s="0" t="n">
        <v>0</v>
      </c>
      <c r="BM602" s="0" t="n">
        <v>0</v>
      </c>
      <c r="BN602" s="0" t="n">
        <v>0</v>
      </c>
      <c r="BO602" s="0" t="n">
        <v>0</v>
      </c>
      <c r="BP602" s="0" t="n">
        <v>0</v>
      </c>
      <c r="BQ602" s="0" t="n">
        <v>0</v>
      </c>
      <c r="BR602" s="0" t="n">
        <v>0</v>
      </c>
      <c r="BS602" s="0" t="n">
        <v>0</v>
      </c>
      <c r="BT602" s="0" t="n">
        <v>0</v>
      </c>
      <c r="BU602" s="0" t="n">
        <v>0</v>
      </c>
      <c r="BV602" s="0" t="n">
        <v>0</v>
      </c>
      <c r="BW602" s="0" t="n">
        <v>0</v>
      </c>
      <c r="CV602" s="0" t="n">
        <v>0</v>
      </c>
      <c r="CW602" s="0" t="n">
        <v>0</v>
      </c>
      <c r="CX602" s="0">
        <f>ROUND(Y602*Source!I1630,7)</f>
        <v/>
      </c>
      <c r="CY602" s="0">
        <f>AA602</f>
        <v/>
      </c>
      <c r="CZ602" s="0">
        <f>AE602</f>
        <v/>
      </c>
      <c r="DA602" s="0">
        <f>AI602</f>
        <v/>
      </c>
      <c r="DB602" s="0">
        <f>ROUND(ROUND(AT602*CZ602,2),2)</f>
        <v/>
      </c>
      <c r="DC602" s="0">
        <f>ROUND(ROUND(AT602*AG602,2),2)</f>
        <v/>
      </c>
      <c r="DD602" s="0" t="inlineStr"/>
      <c r="DE602" s="0" t="inlineStr"/>
      <c r="DF602" s="0">
        <f>ROUND(ROUND(AE602*AI602,0)*CX602,0)</f>
        <v/>
      </c>
      <c r="DG602" s="0">
        <f>ROUND(ROUND(AF602,0)*CX602,0)</f>
        <v/>
      </c>
      <c r="DH602" s="0">
        <f>ROUND(ROUND(AG602,0)*CX602,0)</f>
        <v/>
      </c>
      <c r="DI602" s="0">
        <f>ROUND(ROUND(AH602,0)*CX602,0)</f>
        <v/>
      </c>
      <c r="DJ602" s="0">
        <f>DF602</f>
        <v/>
      </c>
      <c r="DK602" s="0" t="n">
        <v>0</v>
      </c>
      <c r="DL602" s="0" t="inlineStr"/>
      <c r="DM602" s="0" t="n">
        <v>0</v>
      </c>
      <c r="DN602" s="0" t="inlineStr"/>
      <c r="DO602" s="0" t="n">
        <v>0</v>
      </c>
    </row>
    <row r="603">
      <c r="A603" s="0">
        <f>ROW(Source!A1630)</f>
        <v/>
      </c>
      <c r="B603" s="0" t="n">
        <v>78845955</v>
      </c>
      <c r="C603" s="0" t="n">
        <v>78851073</v>
      </c>
      <c r="D603" s="0" t="n">
        <v>29171635</v>
      </c>
      <c r="E603" s="0" t="n">
        <v>1</v>
      </c>
      <c r="F603" s="0" t="n">
        <v>1</v>
      </c>
      <c r="G603" s="0" t="n">
        <v>1</v>
      </c>
      <c r="H603" s="0" t="n">
        <v>3</v>
      </c>
      <c r="I603" s="0" t="inlineStr">
        <is>
          <t>509-0966</t>
        </is>
      </c>
      <c r="J603" s="0" t="inlineStr">
        <is>
          <t>ТССЦ Московской обл., 509-0966, приказ Минстроя России №675/пр от 28.02.2017 № 258/пр</t>
        </is>
      </c>
      <c r="K603" s="0" t="inlineStr">
        <is>
          <t>Прокладки из паронита марки ПМБ, толщиной 1 мм, диаметром 50 мм</t>
        </is>
      </c>
      <c r="L603" s="0" t="n">
        <v>1356</v>
      </c>
      <c r="N603" s="0" t="n">
        <v>1010</v>
      </c>
      <c r="O603" s="0" t="inlineStr">
        <is>
          <t>1000 шт.</t>
        </is>
      </c>
      <c r="P603" s="0" t="inlineStr">
        <is>
          <t>1000 шт.</t>
        </is>
      </c>
      <c r="Q603" s="0" t="n">
        <v>1000</v>
      </c>
      <c r="W603" s="0" t="n">
        <v>0</v>
      </c>
      <c r="X603" s="0" t="n">
        <v>469352752</v>
      </c>
      <c r="Y603" s="0">
        <f>AT603</f>
        <v/>
      </c>
      <c r="AA603" s="0" t="n">
        <v>12316.54</v>
      </c>
      <c r="AB603" s="0" t="n">
        <v>0</v>
      </c>
      <c r="AC603" s="0" t="n">
        <v>0</v>
      </c>
      <c r="AD603" s="0" t="n">
        <v>0</v>
      </c>
      <c r="AE603" s="0" t="n">
        <v>3450.01</v>
      </c>
      <c r="AF603" s="0" t="n">
        <v>0</v>
      </c>
      <c r="AG603" s="0" t="n">
        <v>0</v>
      </c>
      <c r="AH603" s="0" t="n">
        <v>0</v>
      </c>
      <c r="AI603" s="0" t="n">
        <v>3.57</v>
      </c>
      <c r="AJ603" s="0" t="n">
        <v>1</v>
      </c>
      <c r="AK603" s="0" t="n">
        <v>1</v>
      </c>
      <c r="AL603" s="0" t="n">
        <v>1</v>
      </c>
      <c r="AM603" s="0" t="n">
        <v>2</v>
      </c>
      <c r="AN603" s="0" t="n">
        <v>0</v>
      </c>
      <c r="AO603" s="0" t="n">
        <v>1</v>
      </c>
      <c r="AP603" s="0" t="n">
        <v>1</v>
      </c>
      <c r="AQ603" s="0" t="n">
        <v>0</v>
      </c>
      <c r="AR603" s="0" t="n">
        <v>0</v>
      </c>
      <c r="AS603" s="0" t="inlineStr"/>
      <c r="AT603" s="0" t="n">
        <v>0.2</v>
      </c>
      <c r="AU603" s="0" t="inlineStr"/>
      <c r="AV603" s="0" t="n">
        <v>0</v>
      </c>
      <c r="AW603" s="0" t="n">
        <v>2</v>
      </c>
      <c r="AX603" s="0" t="n">
        <v>78851084</v>
      </c>
      <c r="AY603" s="0" t="n">
        <v>1</v>
      </c>
      <c r="AZ603" s="0" t="n">
        <v>0</v>
      </c>
      <c r="BA603" s="0" t="n">
        <v>586</v>
      </c>
      <c r="BB603" s="0" t="n">
        <v>0</v>
      </c>
      <c r="BC603" s="0" t="n">
        <v>0</v>
      </c>
      <c r="BD603" s="0" t="n">
        <v>0</v>
      </c>
      <c r="BE603" s="0" t="n">
        <v>0</v>
      </c>
      <c r="BF603" s="0" t="n">
        <v>0</v>
      </c>
      <c r="BG603" s="0" t="n">
        <v>0</v>
      </c>
      <c r="BH603" s="0" t="n">
        <v>0</v>
      </c>
      <c r="BI603" s="0" t="n">
        <v>0</v>
      </c>
      <c r="BJ603" s="0" t="n">
        <v>0</v>
      </c>
      <c r="BK603" s="0" t="n">
        <v>0</v>
      </c>
      <c r="BL603" s="0" t="n">
        <v>0</v>
      </c>
      <c r="BM603" s="0" t="n">
        <v>0</v>
      </c>
      <c r="BN603" s="0" t="n">
        <v>0</v>
      </c>
      <c r="BO603" s="0" t="n">
        <v>0</v>
      </c>
      <c r="BP603" s="0" t="n">
        <v>0</v>
      </c>
      <c r="BQ603" s="0" t="n">
        <v>0</v>
      </c>
      <c r="BR603" s="0" t="n">
        <v>0</v>
      </c>
      <c r="BS603" s="0" t="n">
        <v>0</v>
      </c>
      <c r="BT603" s="0" t="n">
        <v>0</v>
      </c>
      <c r="BU603" s="0" t="n">
        <v>0</v>
      </c>
      <c r="BV603" s="0" t="n">
        <v>0</v>
      </c>
      <c r="BW603" s="0" t="n">
        <v>0</v>
      </c>
      <c r="CV603" s="0" t="n">
        <v>0</v>
      </c>
      <c r="CW603" s="0" t="n">
        <v>0</v>
      </c>
      <c r="CX603" s="0">
        <f>ROUND(Y603*Source!I1630,7)</f>
        <v/>
      </c>
      <c r="CY603" s="0">
        <f>AA603</f>
        <v/>
      </c>
      <c r="CZ603" s="0">
        <f>AE603</f>
        <v/>
      </c>
      <c r="DA603" s="0">
        <f>AI603</f>
        <v/>
      </c>
      <c r="DB603" s="0">
        <f>ROUND(ROUND(AT603*CZ603,2),2)</f>
        <v/>
      </c>
      <c r="DC603" s="0">
        <f>ROUND(ROUND(AT603*AG603,2),2)</f>
        <v/>
      </c>
      <c r="DD603" s="0" t="inlineStr"/>
      <c r="DE603" s="0" t="inlineStr"/>
      <c r="DF603" s="0">
        <f>ROUND(ROUND(AE603*AI603,0)*CX603,0)</f>
        <v/>
      </c>
      <c r="DG603" s="0">
        <f>ROUND(ROUND(AF603,0)*CX603,0)</f>
        <v/>
      </c>
      <c r="DH603" s="0">
        <f>ROUND(ROUND(AG603,0)*CX603,0)</f>
        <v/>
      </c>
      <c r="DI603" s="0">
        <f>ROUND(ROUND(AH603,0)*CX603,0)</f>
        <v/>
      </c>
      <c r="DJ603" s="0">
        <f>DF603</f>
        <v/>
      </c>
      <c r="DK603" s="0" t="n">
        <v>0</v>
      </c>
      <c r="DL603" s="0" t="inlineStr"/>
      <c r="DM603" s="0" t="n">
        <v>0</v>
      </c>
      <c r="DN603" s="0" t="inlineStr"/>
      <c r="DO603" s="0" t="n">
        <v>0</v>
      </c>
    </row>
    <row r="604">
      <c r="A604" s="0">
        <f>ROW(Source!A1630)</f>
        <v/>
      </c>
      <c r="B604" s="0" t="n">
        <v>78845955</v>
      </c>
      <c r="C604" s="0" t="n">
        <v>78851073</v>
      </c>
      <c r="D604" s="0" t="n">
        <v>29164350</v>
      </c>
      <c r="E604" s="0" t="n">
        <v>1</v>
      </c>
      <c r="F604" s="0" t="n">
        <v>1</v>
      </c>
      <c r="G604" s="0" t="n">
        <v>1</v>
      </c>
      <c r="H604" s="0" t="n">
        <v>3</v>
      </c>
      <c r="I604" s="0" t="inlineStr">
        <is>
          <t>509-9899</t>
        </is>
      </c>
      <c r="J604" s="0" t="inlineStr">
        <is>
          <t>ТССЦ Московской обл., 509-9899, приказ Минстроя России №675/пр от 28.02.2017 № 258/пр</t>
        </is>
      </c>
      <c r="K604" s="0" t="inlineStr">
        <is>
          <t>Строительный мусор и масса возвратных материалов</t>
        </is>
      </c>
      <c r="L604" s="0" t="n">
        <v>1348</v>
      </c>
      <c r="N604" s="0" t="n">
        <v>1009</v>
      </c>
      <c r="O604" s="0" t="inlineStr">
        <is>
          <t>т</t>
        </is>
      </c>
      <c r="P604" s="0" t="inlineStr">
        <is>
          <t>т</t>
        </is>
      </c>
      <c r="Q604" s="0" t="n">
        <v>1000</v>
      </c>
      <c r="W604" s="0" t="n">
        <v>0</v>
      </c>
      <c r="X604" s="0" t="n">
        <v>1839160745</v>
      </c>
      <c r="Y604" s="0">
        <f>AT604</f>
        <v/>
      </c>
      <c r="AA604" s="0" t="n">
        <v>0</v>
      </c>
      <c r="AB604" s="0" t="n">
        <v>0</v>
      </c>
      <c r="AC604" s="0" t="n">
        <v>0</v>
      </c>
      <c r="AD604" s="0" t="n">
        <v>0</v>
      </c>
      <c r="AE604" s="0" t="n">
        <v>0</v>
      </c>
      <c r="AF604" s="0" t="n">
        <v>0</v>
      </c>
      <c r="AG604" s="0" t="n">
        <v>0</v>
      </c>
      <c r="AH604" s="0" t="n">
        <v>0</v>
      </c>
      <c r="AI604" s="0" t="n">
        <v>1</v>
      </c>
      <c r="AJ604" s="0" t="n">
        <v>1</v>
      </c>
      <c r="AK604" s="0" t="n">
        <v>1</v>
      </c>
      <c r="AL604" s="0" t="n">
        <v>1</v>
      </c>
      <c r="AM604" s="0" t="n">
        <v>0</v>
      </c>
      <c r="AN604" s="0" t="n">
        <v>0</v>
      </c>
      <c r="AO604" s="0" t="n">
        <v>0</v>
      </c>
      <c r="AP604" s="0" t="n">
        <v>1</v>
      </c>
      <c r="AQ604" s="0" t="n">
        <v>0</v>
      </c>
      <c r="AR604" s="0" t="n">
        <v>0</v>
      </c>
      <c r="AS604" s="0" t="inlineStr"/>
      <c r="AT604" s="0" t="n">
        <v>1.8</v>
      </c>
      <c r="AU604" s="0" t="inlineStr"/>
      <c r="AV604" s="0" t="n">
        <v>0</v>
      </c>
      <c r="AW604" s="0" t="n">
        <v>2</v>
      </c>
      <c r="AX604" s="0" t="n">
        <v>78851085</v>
      </c>
      <c r="AY604" s="0" t="n">
        <v>1</v>
      </c>
      <c r="AZ604" s="0" t="n">
        <v>0</v>
      </c>
      <c r="BA604" s="0" t="n">
        <v>587</v>
      </c>
      <c r="BB604" s="0" t="n">
        <v>0</v>
      </c>
      <c r="BC604" s="0" t="n">
        <v>0</v>
      </c>
      <c r="BD604" s="0" t="n">
        <v>0</v>
      </c>
      <c r="BE604" s="0" t="n">
        <v>0</v>
      </c>
      <c r="BF604" s="0" t="n">
        <v>0</v>
      </c>
      <c r="BG604" s="0" t="n">
        <v>0</v>
      </c>
      <c r="BH604" s="0" t="n">
        <v>0</v>
      </c>
      <c r="BI604" s="0" t="n">
        <v>0</v>
      </c>
      <c r="BJ604" s="0" t="n">
        <v>0</v>
      </c>
      <c r="BK604" s="0" t="n">
        <v>0</v>
      </c>
      <c r="BL604" s="0" t="n">
        <v>0</v>
      </c>
      <c r="BM604" s="0" t="n">
        <v>0</v>
      </c>
      <c r="BN604" s="0" t="n">
        <v>0</v>
      </c>
      <c r="BO604" s="0" t="n">
        <v>0</v>
      </c>
      <c r="BP604" s="0" t="n">
        <v>0</v>
      </c>
      <c r="BQ604" s="0" t="n">
        <v>0</v>
      </c>
      <c r="BR604" s="0" t="n">
        <v>0</v>
      </c>
      <c r="BS604" s="0" t="n">
        <v>0</v>
      </c>
      <c r="BT604" s="0" t="n">
        <v>0</v>
      </c>
      <c r="BU604" s="0" t="n">
        <v>0</v>
      </c>
      <c r="BV604" s="0" t="n">
        <v>0</v>
      </c>
      <c r="BW604" s="0" t="n">
        <v>0</v>
      </c>
      <c r="CV604" s="0" t="n">
        <v>0</v>
      </c>
      <c r="CW604" s="0" t="n">
        <v>0</v>
      </c>
      <c r="CX604" s="0">
        <f>ROUND(Y604*Source!I1630,7)</f>
        <v/>
      </c>
      <c r="CY604" s="0">
        <f>AA604</f>
        <v/>
      </c>
      <c r="CZ604" s="0">
        <f>AE604</f>
        <v/>
      </c>
      <c r="DA604" s="0">
        <f>AI604</f>
        <v/>
      </c>
      <c r="DB604" s="0">
        <f>ROUND(ROUND(AT604*CZ604,2),2)</f>
        <v/>
      </c>
      <c r="DC604" s="0">
        <f>ROUND(ROUND(AT604*AG604,2),2)</f>
        <v/>
      </c>
      <c r="DD604" s="0" t="inlineStr"/>
      <c r="DE604" s="0" t="inlineStr"/>
      <c r="DF604" s="0">
        <f>ROUND(ROUND(AE604,0)*CX604,0)</f>
        <v/>
      </c>
      <c r="DG604" s="0">
        <f>ROUND(ROUND(AF604,0)*CX604,0)</f>
        <v/>
      </c>
      <c r="DH604" s="0">
        <f>ROUND(ROUND(AG604,0)*CX604,0)</f>
        <v/>
      </c>
      <c r="DI604" s="0">
        <f>ROUND(ROUND(AH604,0)*CX604,0)</f>
        <v/>
      </c>
      <c r="DJ604" s="0">
        <f>DF604</f>
        <v/>
      </c>
      <c r="DK604" s="0" t="n">
        <v>0</v>
      </c>
      <c r="DL604" s="0" t="inlineStr"/>
      <c r="DM604" s="0" t="n">
        <v>0</v>
      </c>
      <c r="DN604" s="0" t="inlineStr"/>
      <c r="DO604" s="0" t="n">
        <v>0</v>
      </c>
    </row>
    <row r="605">
      <c r="A605" s="0">
        <f>ROW(Source!A1632)</f>
        <v/>
      </c>
      <c r="B605" s="0" t="n">
        <v>78845955</v>
      </c>
      <c r="C605" s="0" t="n">
        <v>78851087</v>
      </c>
      <c r="D605" s="0" t="n">
        <v>18409661</v>
      </c>
      <c r="E605" s="0" t="n">
        <v>1</v>
      </c>
      <c r="F605" s="0" t="n">
        <v>1</v>
      </c>
      <c r="G605" s="0" t="n">
        <v>1</v>
      </c>
      <c r="H605" s="0" t="n">
        <v>1</v>
      </c>
      <c r="I605" s="0" t="inlineStr">
        <is>
          <t>1-1031-90</t>
        </is>
      </c>
      <c r="J605" s="0" t="inlineStr"/>
      <c r="K605" s="0" t="inlineStr">
        <is>
          <t>Рабочий строитель среднего разряда 3,1</t>
        </is>
      </c>
      <c r="L605" s="0" t="n">
        <v>1369</v>
      </c>
      <c r="N605" s="0" t="n">
        <v>1013</v>
      </c>
      <c r="O605" s="0" t="inlineStr">
        <is>
          <t>чел.-ч</t>
        </is>
      </c>
      <c r="P605" s="0" t="inlineStr">
        <is>
          <t>чел.-ч</t>
        </is>
      </c>
      <c r="Q605" s="0" t="n">
        <v>1</v>
      </c>
      <c r="W605" s="0" t="n">
        <v>0</v>
      </c>
      <c r="X605" s="0" t="n">
        <v>1989723076</v>
      </c>
      <c r="Y605" s="0">
        <f>AT605</f>
        <v/>
      </c>
      <c r="AA605" s="0" t="n">
        <v>0</v>
      </c>
      <c r="AB605" s="0" t="n">
        <v>0</v>
      </c>
      <c r="AC605" s="0" t="n">
        <v>0</v>
      </c>
      <c r="AD605" s="0" t="n">
        <v>8.640000000000001</v>
      </c>
      <c r="AE605" s="0" t="n">
        <v>0</v>
      </c>
      <c r="AF605" s="0" t="n">
        <v>0</v>
      </c>
      <c r="AG605" s="0" t="n">
        <v>0</v>
      </c>
      <c r="AH605" s="0" t="n">
        <v>8.640000000000001</v>
      </c>
      <c r="AI605" s="0" t="n">
        <v>1</v>
      </c>
      <c r="AJ605" s="0" t="n">
        <v>1</v>
      </c>
      <c r="AK605" s="0" t="n">
        <v>1</v>
      </c>
      <c r="AL605" s="0" t="n">
        <v>1</v>
      </c>
      <c r="AM605" s="0" t="n">
        <v>-2</v>
      </c>
      <c r="AN605" s="0" t="n">
        <v>0</v>
      </c>
      <c r="AO605" s="0" t="n">
        <v>1</v>
      </c>
      <c r="AP605" s="0" t="n">
        <v>1</v>
      </c>
      <c r="AQ605" s="0" t="n">
        <v>0</v>
      </c>
      <c r="AR605" s="0" t="n">
        <v>0</v>
      </c>
      <c r="AS605" s="0" t="inlineStr"/>
      <c r="AT605" s="0" t="n">
        <v>302.4</v>
      </c>
      <c r="AU605" s="0" t="inlineStr"/>
      <c r="AV605" s="0" t="n">
        <v>1</v>
      </c>
      <c r="AW605" s="0" t="n">
        <v>2</v>
      </c>
      <c r="AX605" s="0" t="n">
        <v>78851093</v>
      </c>
      <c r="AY605" s="0" t="n">
        <v>1</v>
      </c>
      <c r="AZ605" s="0" t="n">
        <v>0</v>
      </c>
      <c r="BA605" s="0" t="n">
        <v>588</v>
      </c>
      <c r="BB605" s="0" t="n">
        <v>0</v>
      </c>
      <c r="BC605" s="0" t="n">
        <v>0</v>
      </c>
      <c r="BD605" s="0" t="n">
        <v>0</v>
      </c>
      <c r="BE605" s="0" t="n">
        <v>0</v>
      </c>
      <c r="BF605" s="0" t="n">
        <v>0</v>
      </c>
      <c r="BG605" s="0" t="n">
        <v>0</v>
      </c>
      <c r="BH605" s="0" t="n">
        <v>0</v>
      </c>
      <c r="BI605" s="0" t="n">
        <v>0</v>
      </c>
      <c r="BJ605" s="0" t="n">
        <v>0</v>
      </c>
      <c r="BK605" s="0" t="n">
        <v>0</v>
      </c>
      <c r="BL605" s="0" t="n">
        <v>0</v>
      </c>
      <c r="BM605" s="0" t="n">
        <v>0</v>
      </c>
      <c r="BN605" s="0" t="n">
        <v>0</v>
      </c>
      <c r="BO605" s="0" t="n">
        <v>0</v>
      </c>
      <c r="BP605" s="0" t="n">
        <v>0</v>
      </c>
      <c r="BQ605" s="0" t="n">
        <v>0</v>
      </c>
      <c r="BR605" s="0" t="n">
        <v>0</v>
      </c>
      <c r="BS605" s="0" t="n">
        <v>0</v>
      </c>
      <c r="BT605" s="0" t="n">
        <v>0</v>
      </c>
      <c r="BU605" s="0" t="n">
        <v>0</v>
      </c>
      <c r="BV605" s="0" t="n">
        <v>0</v>
      </c>
      <c r="BW605" s="0" t="n">
        <v>0</v>
      </c>
      <c r="CU605" s="0">
        <f>ROUND(AT605*Source!I1632*AH605*AL605,0)</f>
        <v/>
      </c>
      <c r="CV605" s="0">
        <f>ROUND(Y605*Source!I1632,7)</f>
        <v/>
      </c>
      <c r="CW605" s="0" t="n">
        <v>0</v>
      </c>
      <c r="CX605" s="0">
        <f>ROUND(Y605*Source!I1632,7)</f>
        <v/>
      </c>
      <c r="CY605" s="0">
        <f>AD605</f>
        <v/>
      </c>
      <c r="CZ605" s="0">
        <f>AH605</f>
        <v/>
      </c>
      <c r="DA605" s="0">
        <f>AL605</f>
        <v/>
      </c>
      <c r="DB605" s="0">
        <f>ROUND(ROUND(AT605*CZ605,2),2)</f>
        <v/>
      </c>
      <c r="DC605" s="0">
        <f>ROUND(ROUND(AT605*AG605,2),2)</f>
        <v/>
      </c>
      <c r="DD605" s="0" t="inlineStr"/>
      <c r="DE605" s="0" t="inlineStr"/>
      <c r="DF605" s="0">
        <f>ROUND(ROUND(AE605,0)*CX605,0)</f>
        <v/>
      </c>
      <c r="DG605" s="0">
        <f>ROUND(ROUND(AF605,0)*CX605,0)</f>
        <v/>
      </c>
      <c r="DH605" s="0">
        <f>ROUND(ROUND(AG605,0)*CX605,0)</f>
        <v/>
      </c>
      <c r="DI605" s="0">
        <f>ROUND(ROUND(AH605,0)*CX605,0)</f>
        <v/>
      </c>
      <c r="DJ605" s="0">
        <f>DI605</f>
        <v/>
      </c>
      <c r="DK605" s="0" t="n">
        <v>0</v>
      </c>
      <c r="DL605" s="0" t="inlineStr"/>
      <c r="DM605" s="0" t="n">
        <v>0</v>
      </c>
      <c r="DN605" s="0" t="inlineStr"/>
      <c r="DO605" s="0" t="n">
        <v>0</v>
      </c>
    </row>
    <row r="606">
      <c r="A606" s="0">
        <f>ROW(Source!A1632)</f>
        <v/>
      </c>
      <c r="B606" s="0" t="n">
        <v>78845955</v>
      </c>
      <c r="C606" s="0" t="n">
        <v>78851087</v>
      </c>
      <c r="D606" s="0" t="n">
        <v>29174913</v>
      </c>
      <c r="E606" s="0" t="n">
        <v>1</v>
      </c>
      <c r="F606" s="0" t="n">
        <v>1</v>
      </c>
      <c r="G606" s="0" t="n">
        <v>1</v>
      </c>
      <c r="H606" s="0" t="n">
        <v>2</v>
      </c>
      <c r="I606" s="0" t="inlineStr">
        <is>
          <t>400001</t>
        </is>
      </c>
      <c r="J606" s="0" t="inlineStr">
        <is>
          <t>ТСЭМ Московской обл., 400001, приказ Минстроя России №675/пр от 28.02.2017 № 264/пр</t>
        </is>
      </c>
      <c r="K606" s="0" t="inlineStr">
        <is>
          <t>Автомобили бортовые, грузоподъемность до 5 т</t>
        </is>
      </c>
      <c r="L606" s="0" t="n">
        <v>1368</v>
      </c>
      <c r="N606" s="0" t="n">
        <v>1011</v>
      </c>
      <c r="O606" s="0" t="inlineStr">
        <is>
          <t>маш.-ч</t>
        </is>
      </c>
      <c r="P606" s="0" t="inlineStr">
        <is>
          <t>маш.-ч</t>
        </is>
      </c>
      <c r="Q606" s="0" t="n">
        <v>1</v>
      </c>
      <c r="W606" s="0" t="n">
        <v>0</v>
      </c>
      <c r="X606" s="0" t="n">
        <v>1230759911</v>
      </c>
      <c r="Y606" s="0">
        <f>AT606</f>
        <v/>
      </c>
      <c r="AA606" s="0" t="n">
        <v>0</v>
      </c>
      <c r="AB606" s="0" t="n">
        <v>2177.51</v>
      </c>
      <c r="AC606" s="0" t="n">
        <v>606.1</v>
      </c>
      <c r="AD606" s="0" t="n">
        <v>0</v>
      </c>
      <c r="AE606" s="0" t="n">
        <v>0</v>
      </c>
      <c r="AF606" s="0" t="n">
        <v>87.17</v>
      </c>
      <c r="AG606" s="0" t="n">
        <v>11.6</v>
      </c>
      <c r="AH606" s="0" t="n">
        <v>0</v>
      </c>
      <c r="AI606" s="0" t="n">
        <v>1</v>
      </c>
      <c r="AJ606" s="0" t="n">
        <v>24.98</v>
      </c>
      <c r="AK606" s="0" t="n">
        <v>52.25</v>
      </c>
      <c r="AL606" s="0" t="n">
        <v>1</v>
      </c>
      <c r="AM606" s="0" t="n">
        <v>2</v>
      </c>
      <c r="AN606" s="0" t="n">
        <v>0</v>
      </c>
      <c r="AO606" s="0" t="n">
        <v>1</v>
      </c>
      <c r="AP606" s="0" t="n">
        <v>1</v>
      </c>
      <c r="AQ606" s="0" t="n">
        <v>0</v>
      </c>
      <c r="AR606" s="0" t="n">
        <v>0</v>
      </c>
      <c r="AS606" s="0" t="inlineStr"/>
      <c r="AT606" s="0" t="n">
        <v>0.01</v>
      </c>
      <c r="AU606" s="0" t="inlineStr"/>
      <c r="AV606" s="0" t="n">
        <v>0</v>
      </c>
      <c r="AW606" s="0" t="n">
        <v>2</v>
      </c>
      <c r="AX606" s="0" t="n">
        <v>78851094</v>
      </c>
      <c r="AY606" s="0" t="n">
        <v>1</v>
      </c>
      <c r="AZ606" s="0" t="n">
        <v>0</v>
      </c>
      <c r="BA606" s="0" t="n">
        <v>589</v>
      </c>
      <c r="BB606" s="0" t="n">
        <v>0</v>
      </c>
      <c r="BC606" s="0" t="n">
        <v>0</v>
      </c>
      <c r="BD606" s="0" t="n">
        <v>0</v>
      </c>
      <c r="BE606" s="0" t="n">
        <v>0</v>
      </c>
      <c r="BF606" s="0" t="n">
        <v>0</v>
      </c>
      <c r="BG606" s="0" t="n">
        <v>0</v>
      </c>
      <c r="BH606" s="0" t="n">
        <v>0</v>
      </c>
      <c r="BI606" s="0" t="n">
        <v>0</v>
      </c>
      <c r="BJ606" s="0" t="n">
        <v>0</v>
      </c>
      <c r="BK606" s="0" t="n">
        <v>0</v>
      </c>
      <c r="BL606" s="0" t="n">
        <v>0</v>
      </c>
      <c r="BM606" s="0" t="n">
        <v>0</v>
      </c>
      <c r="BN606" s="0" t="n">
        <v>0</v>
      </c>
      <c r="BO606" s="0" t="n">
        <v>0</v>
      </c>
      <c r="BP606" s="0" t="n">
        <v>0</v>
      </c>
      <c r="BQ606" s="0" t="n">
        <v>0</v>
      </c>
      <c r="BR606" s="0" t="n">
        <v>0</v>
      </c>
      <c r="BS606" s="0" t="n">
        <v>0</v>
      </c>
      <c r="BT606" s="0" t="n">
        <v>0</v>
      </c>
      <c r="BU606" s="0" t="n">
        <v>0</v>
      </c>
      <c r="BV606" s="0" t="n">
        <v>0</v>
      </c>
      <c r="BW606" s="0" t="n">
        <v>0</v>
      </c>
      <c r="CV606" s="0" t="n">
        <v>0</v>
      </c>
      <c r="CW606" s="0">
        <f>ROUND(Y606*Source!I1632*DO606,7)</f>
        <v/>
      </c>
      <c r="CX606" s="0">
        <f>ROUND(Y606*Source!I1632,7)</f>
        <v/>
      </c>
      <c r="CY606" s="0">
        <f>AB606</f>
        <v/>
      </c>
      <c r="CZ606" s="0">
        <f>AF606</f>
        <v/>
      </c>
      <c r="DA606" s="0">
        <f>AJ606</f>
        <v/>
      </c>
      <c r="DB606" s="0">
        <f>ROUND(ROUND(AT606*CZ606,2),2)</f>
        <v/>
      </c>
      <c r="DC606" s="0">
        <f>ROUND(ROUND(AT606*AG606,2),2)</f>
        <v/>
      </c>
      <c r="DD606" s="0" t="inlineStr"/>
      <c r="DE606" s="0" t="inlineStr"/>
      <c r="DF606" s="0">
        <f>ROUND(ROUND(AE606,0)*CX606,0)</f>
        <v/>
      </c>
      <c r="DG606" s="0">
        <f>ROUND(ROUND(AF606*AJ606,0)*CX606,0)</f>
        <v/>
      </c>
      <c r="DH606" s="0">
        <f>ROUND(ROUND(AG606*AK606,0)*CX606,0)</f>
        <v/>
      </c>
      <c r="DI606" s="0">
        <f>ROUND(ROUND(AH606,0)*CX606,0)</f>
        <v/>
      </c>
      <c r="DJ606" s="0">
        <f>DG606</f>
        <v/>
      </c>
      <c r="DK606" s="0" t="n">
        <v>0</v>
      </c>
      <c r="DL606" s="0" t="inlineStr"/>
      <c r="DM606" s="0" t="n">
        <v>0</v>
      </c>
      <c r="DN606" s="0" t="inlineStr"/>
      <c r="DO606" s="0" t="n">
        <v>0</v>
      </c>
    </row>
    <row r="607">
      <c r="A607" s="0">
        <f>ROW(Source!A1632)</f>
        <v/>
      </c>
      <c r="B607" s="0" t="n">
        <v>78845955</v>
      </c>
      <c r="C607" s="0" t="n">
        <v>78851087</v>
      </c>
      <c r="D607" s="0" t="n">
        <v>29107658</v>
      </c>
      <c r="E607" s="0" t="n">
        <v>1</v>
      </c>
      <c r="F607" s="0" t="n">
        <v>1</v>
      </c>
      <c r="G607" s="0" t="n">
        <v>1</v>
      </c>
      <c r="H607" s="0" t="n">
        <v>3</v>
      </c>
      <c r="I607" s="0" t="inlineStr">
        <is>
          <t>101-0962</t>
        </is>
      </c>
      <c r="J607" s="0" t="inlineStr">
        <is>
          <t>ТССЦ Московской обл., 101-0962, приказ Минстроя России №675/пр от 28.02.2017 № 254/пр</t>
        </is>
      </c>
      <c r="K607" s="0" t="inlineStr">
        <is>
          <t>Смазка солидол жировой марки «Ж»</t>
        </is>
      </c>
      <c r="L607" s="0" t="n">
        <v>1348</v>
      </c>
      <c r="N607" s="0" t="n">
        <v>1009</v>
      </c>
      <c r="O607" s="0" t="inlineStr">
        <is>
          <t>т</t>
        </is>
      </c>
      <c r="P607" s="0" t="inlineStr">
        <is>
          <t>т</t>
        </is>
      </c>
      <c r="Q607" s="0" t="n">
        <v>1000</v>
      </c>
      <c r="W607" s="0" t="n">
        <v>0</v>
      </c>
      <c r="X607" s="0" t="n">
        <v>-401544708</v>
      </c>
      <c r="Y607" s="0">
        <f>AT607</f>
        <v/>
      </c>
      <c r="AA607" s="0" t="n">
        <v>205307.09</v>
      </c>
      <c r="AB607" s="0" t="n">
        <v>0</v>
      </c>
      <c r="AC607" s="0" t="n">
        <v>0</v>
      </c>
      <c r="AD607" s="0" t="n">
        <v>0</v>
      </c>
      <c r="AE607" s="0" t="n">
        <v>9661.51</v>
      </c>
      <c r="AF607" s="0" t="n">
        <v>0</v>
      </c>
      <c r="AG607" s="0" t="n">
        <v>0</v>
      </c>
      <c r="AH607" s="0" t="n">
        <v>0</v>
      </c>
      <c r="AI607" s="0" t="n">
        <v>21.25</v>
      </c>
      <c r="AJ607" s="0" t="n">
        <v>1</v>
      </c>
      <c r="AK607" s="0" t="n">
        <v>1</v>
      </c>
      <c r="AL607" s="0" t="n">
        <v>1</v>
      </c>
      <c r="AM607" s="0" t="n">
        <v>2</v>
      </c>
      <c r="AN607" s="0" t="n">
        <v>0</v>
      </c>
      <c r="AO607" s="0" t="n">
        <v>1</v>
      </c>
      <c r="AP607" s="0" t="n">
        <v>1</v>
      </c>
      <c r="AQ607" s="0" t="n">
        <v>0</v>
      </c>
      <c r="AR607" s="0" t="n">
        <v>0</v>
      </c>
      <c r="AS607" s="0" t="inlineStr"/>
      <c r="AT607" s="0" t="n">
        <v>0.0078</v>
      </c>
      <c r="AU607" s="0" t="inlineStr"/>
      <c r="AV607" s="0" t="n">
        <v>0</v>
      </c>
      <c r="AW607" s="0" t="n">
        <v>2</v>
      </c>
      <c r="AX607" s="0" t="n">
        <v>78851095</v>
      </c>
      <c r="AY607" s="0" t="n">
        <v>1</v>
      </c>
      <c r="AZ607" s="0" t="n">
        <v>0</v>
      </c>
      <c r="BA607" s="0" t="n">
        <v>590</v>
      </c>
      <c r="BB607" s="0" t="n">
        <v>0</v>
      </c>
      <c r="BC607" s="0" t="n">
        <v>0</v>
      </c>
      <c r="BD607" s="0" t="n">
        <v>0</v>
      </c>
      <c r="BE607" s="0" t="n">
        <v>0</v>
      </c>
      <c r="BF607" s="0" t="n">
        <v>0</v>
      </c>
      <c r="BG607" s="0" t="n">
        <v>0</v>
      </c>
      <c r="BH607" s="0" t="n">
        <v>0</v>
      </c>
      <c r="BI607" s="0" t="n">
        <v>0</v>
      </c>
      <c r="BJ607" s="0" t="n">
        <v>0</v>
      </c>
      <c r="BK607" s="0" t="n">
        <v>0</v>
      </c>
      <c r="BL607" s="0" t="n">
        <v>0</v>
      </c>
      <c r="BM607" s="0" t="n">
        <v>0</v>
      </c>
      <c r="BN607" s="0" t="n">
        <v>0</v>
      </c>
      <c r="BO607" s="0" t="n">
        <v>0</v>
      </c>
      <c r="BP607" s="0" t="n">
        <v>0</v>
      </c>
      <c r="BQ607" s="0" t="n">
        <v>0</v>
      </c>
      <c r="BR607" s="0" t="n">
        <v>0</v>
      </c>
      <c r="BS607" s="0" t="n">
        <v>0</v>
      </c>
      <c r="BT607" s="0" t="n">
        <v>0</v>
      </c>
      <c r="BU607" s="0" t="n">
        <v>0</v>
      </c>
      <c r="BV607" s="0" t="n">
        <v>0</v>
      </c>
      <c r="BW607" s="0" t="n">
        <v>0</v>
      </c>
      <c r="CV607" s="0" t="n">
        <v>0</v>
      </c>
      <c r="CW607" s="0" t="n">
        <v>0</v>
      </c>
      <c r="CX607" s="0">
        <f>ROUND(Y607*Source!I1632,7)</f>
        <v/>
      </c>
      <c r="CY607" s="0">
        <f>AA607</f>
        <v/>
      </c>
      <c r="CZ607" s="0">
        <f>AE607</f>
        <v/>
      </c>
      <c r="DA607" s="0">
        <f>AI607</f>
        <v/>
      </c>
      <c r="DB607" s="0">
        <f>ROUND(ROUND(AT607*CZ607,2),2)</f>
        <v/>
      </c>
      <c r="DC607" s="0">
        <f>ROUND(ROUND(AT607*AG607,2),2)</f>
        <v/>
      </c>
      <c r="DD607" s="0" t="inlineStr"/>
      <c r="DE607" s="0" t="inlineStr"/>
      <c r="DF607" s="0">
        <f>ROUND(ROUND(AE607*AI607,0)*CX607,0)</f>
        <v/>
      </c>
      <c r="DG607" s="0">
        <f>ROUND(ROUND(AF607,0)*CX607,0)</f>
        <v/>
      </c>
      <c r="DH607" s="0">
        <f>ROUND(ROUND(AG607,0)*CX607,0)</f>
        <v/>
      </c>
      <c r="DI607" s="0">
        <f>ROUND(ROUND(AH607,0)*CX607,0)</f>
        <v/>
      </c>
      <c r="DJ607" s="0">
        <f>DF607</f>
        <v/>
      </c>
      <c r="DK607" s="0" t="n">
        <v>0</v>
      </c>
      <c r="DL607" s="0" t="inlineStr"/>
      <c r="DM607" s="0" t="n">
        <v>0</v>
      </c>
      <c r="DN607" s="0" t="inlineStr"/>
      <c r="DO607" s="0" t="n">
        <v>0</v>
      </c>
    </row>
    <row r="608">
      <c r="A608" s="0">
        <f>ROW(Source!A1632)</f>
        <v/>
      </c>
      <c r="B608" s="0" t="n">
        <v>78845955</v>
      </c>
      <c r="C608" s="0" t="n">
        <v>78851087</v>
      </c>
      <c r="D608" s="0" t="n">
        <v>29171624</v>
      </c>
      <c r="E608" s="0" t="n">
        <v>1</v>
      </c>
      <c r="F608" s="0" t="n">
        <v>1</v>
      </c>
      <c r="G608" s="0" t="n">
        <v>1</v>
      </c>
      <c r="H608" s="0" t="n">
        <v>3</v>
      </c>
      <c r="I608" s="0" t="inlineStr">
        <is>
          <t>509-0965</t>
        </is>
      </c>
      <c r="J608" s="0" t="inlineStr">
        <is>
          <t>ТССЦ Московской обл., 509-0965, приказ Минстроя России №675/пр от 28.02.2017 № 258/пр</t>
        </is>
      </c>
      <c r="K608" s="0" t="inlineStr">
        <is>
          <t>Паронит</t>
        </is>
      </c>
      <c r="L608" s="0" t="n">
        <v>1348</v>
      </c>
      <c r="N608" s="0" t="n">
        <v>1009</v>
      </c>
      <c r="O608" s="0" t="inlineStr">
        <is>
          <t>т</t>
        </is>
      </c>
      <c r="P608" s="0" t="inlineStr">
        <is>
          <t>т</t>
        </is>
      </c>
      <c r="Q608" s="0" t="n">
        <v>1000</v>
      </c>
      <c r="W608" s="0" t="n">
        <v>0</v>
      </c>
      <c r="X608" s="0" t="n">
        <v>-1454193387</v>
      </c>
      <c r="Y608" s="0">
        <f>AT608</f>
        <v/>
      </c>
      <c r="AA608" s="0" t="n">
        <v>125101.26</v>
      </c>
      <c r="AB608" s="0" t="n">
        <v>0</v>
      </c>
      <c r="AC608" s="0" t="n">
        <v>0</v>
      </c>
      <c r="AD608" s="0" t="n">
        <v>0</v>
      </c>
      <c r="AE608" s="0" t="n">
        <v>28496.87</v>
      </c>
      <c r="AF608" s="0" t="n">
        <v>0</v>
      </c>
      <c r="AG608" s="0" t="n">
        <v>0</v>
      </c>
      <c r="AH608" s="0" t="n">
        <v>0</v>
      </c>
      <c r="AI608" s="0" t="n">
        <v>4.39</v>
      </c>
      <c r="AJ608" s="0" t="n">
        <v>1</v>
      </c>
      <c r="AK608" s="0" t="n">
        <v>1</v>
      </c>
      <c r="AL608" s="0" t="n">
        <v>1</v>
      </c>
      <c r="AM608" s="0" t="n">
        <v>2</v>
      </c>
      <c r="AN608" s="0" t="n">
        <v>0</v>
      </c>
      <c r="AO608" s="0" t="n">
        <v>1</v>
      </c>
      <c r="AP608" s="0" t="n">
        <v>1</v>
      </c>
      <c r="AQ608" s="0" t="n">
        <v>0</v>
      </c>
      <c r="AR608" s="0" t="n">
        <v>0</v>
      </c>
      <c r="AS608" s="0" t="inlineStr"/>
      <c r="AT608" s="0" t="n">
        <v>0.0252</v>
      </c>
      <c r="AU608" s="0" t="inlineStr"/>
      <c r="AV608" s="0" t="n">
        <v>0</v>
      </c>
      <c r="AW608" s="0" t="n">
        <v>2</v>
      </c>
      <c r="AX608" s="0" t="n">
        <v>78851096</v>
      </c>
      <c r="AY608" s="0" t="n">
        <v>1</v>
      </c>
      <c r="AZ608" s="0" t="n">
        <v>0</v>
      </c>
      <c r="BA608" s="0" t="n">
        <v>591</v>
      </c>
      <c r="BB608" s="0" t="n">
        <v>0</v>
      </c>
      <c r="BC608" s="0" t="n">
        <v>0</v>
      </c>
      <c r="BD608" s="0" t="n">
        <v>0</v>
      </c>
      <c r="BE608" s="0" t="n">
        <v>0</v>
      </c>
      <c r="BF608" s="0" t="n">
        <v>0</v>
      </c>
      <c r="BG608" s="0" t="n">
        <v>0</v>
      </c>
      <c r="BH608" s="0" t="n">
        <v>0</v>
      </c>
      <c r="BI608" s="0" t="n">
        <v>0</v>
      </c>
      <c r="BJ608" s="0" t="n">
        <v>0</v>
      </c>
      <c r="BK608" s="0" t="n">
        <v>0</v>
      </c>
      <c r="BL608" s="0" t="n">
        <v>0</v>
      </c>
      <c r="BM608" s="0" t="n">
        <v>0</v>
      </c>
      <c r="BN608" s="0" t="n">
        <v>0</v>
      </c>
      <c r="BO608" s="0" t="n">
        <v>0</v>
      </c>
      <c r="BP608" s="0" t="n">
        <v>0</v>
      </c>
      <c r="BQ608" s="0" t="n">
        <v>0</v>
      </c>
      <c r="BR608" s="0" t="n">
        <v>0</v>
      </c>
      <c r="BS608" s="0" t="n">
        <v>0</v>
      </c>
      <c r="BT608" s="0" t="n">
        <v>0</v>
      </c>
      <c r="BU608" s="0" t="n">
        <v>0</v>
      </c>
      <c r="BV608" s="0" t="n">
        <v>0</v>
      </c>
      <c r="BW608" s="0" t="n">
        <v>0</v>
      </c>
      <c r="CV608" s="0" t="n">
        <v>0</v>
      </c>
      <c r="CW608" s="0" t="n">
        <v>0</v>
      </c>
      <c r="CX608" s="0">
        <f>ROUND(Y608*Source!I1632,7)</f>
        <v/>
      </c>
      <c r="CY608" s="0">
        <f>AA608</f>
        <v/>
      </c>
      <c r="CZ608" s="0">
        <f>AE608</f>
        <v/>
      </c>
      <c r="DA608" s="0">
        <f>AI608</f>
        <v/>
      </c>
      <c r="DB608" s="0">
        <f>ROUND(ROUND(AT608*CZ608,2),2)</f>
        <v/>
      </c>
      <c r="DC608" s="0">
        <f>ROUND(ROUND(AT608*AG608,2),2)</f>
        <v/>
      </c>
      <c r="DD608" s="0" t="inlineStr"/>
      <c r="DE608" s="0" t="inlineStr"/>
      <c r="DF608" s="0">
        <f>ROUND(ROUND(AE608*AI608,0)*CX608,0)</f>
        <v/>
      </c>
      <c r="DG608" s="0">
        <f>ROUND(ROUND(AF608,0)*CX608,0)</f>
        <v/>
      </c>
      <c r="DH608" s="0">
        <f>ROUND(ROUND(AG608,0)*CX608,0)</f>
        <v/>
      </c>
      <c r="DI608" s="0">
        <f>ROUND(ROUND(AH608,0)*CX608,0)</f>
        <v/>
      </c>
      <c r="DJ608" s="0">
        <f>DF608</f>
        <v/>
      </c>
      <c r="DK608" s="0" t="n">
        <v>0</v>
      </c>
      <c r="DL608" s="0" t="inlineStr"/>
      <c r="DM608" s="0" t="n">
        <v>0</v>
      </c>
      <c r="DN608" s="0" t="inlineStr"/>
      <c r="DO608" s="0" t="n">
        <v>0</v>
      </c>
    </row>
    <row r="609">
      <c r="A609" s="0">
        <f>ROW(Source!A1632)</f>
        <v/>
      </c>
      <c r="B609" s="0" t="n">
        <v>78845955</v>
      </c>
      <c r="C609" s="0" t="n">
        <v>78851087</v>
      </c>
      <c r="D609" s="0" t="n">
        <v>29164239</v>
      </c>
      <c r="E609" s="0" t="n">
        <v>1</v>
      </c>
      <c r="F609" s="0" t="n">
        <v>1</v>
      </c>
      <c r="G609" s="0" t="n">
        <v>1</v>
      </c>
      <c r="H609" s="0" t="n">
        <v>3</v>
      </c>
      <c r="I609" s="0" t="inlineStr">
        <is>
          <t>509-3368</t>
        </is>
      </c>
      <c r="J609" s="0" t="inlineStr">
        <is>
          <t>ТССЦ Московской обл., 509-3368, приказ Минстроя России №675/пр от 28.02.2017 № 258/пр</t>
        </is>
      </c>
      <c r="K609" s="0" t="inlineStr">
        <is>
          <t>Набивки сальниковые</t>
        </is>
      </c>
      <c r="L609" s="0" t="n">
        <v>1346</v>
      </c>
      <c r="N609" s="0" t="n">
        <v>1009</v>
      </c>
      <c r="O609" s="0" t="inlineStr">
        <is>
          <t>кг</t>
        </is>
      </c>
      <c r="P609" s="0" t="inlineStr">
        <is>
          <t>кг</t>
        </is>
      </c>
      <c r="Q609" s="0" t="n">
        <v>1</v>
      </c>
      <c r="W609" s="0" t="n">
        <v>0</v>
      </c>
      <c r="X609" s="0" t="n">
        <v>944959504</v>
      </c>
      <c r="Y609" s="0">
        <f>AT609</f>
        <v/>
      </c>
      <c r="AA609" s="0" t="n">
        <v>386.7</v>
      </c>
      <c r="AB609" s="0" t="n">
        <v>0</v>
      </c>
      <c r="AC609" s="0" t="n">
        <v>0</v>
      </c>
      <c r="AD609" s="0" t="n">
        <v>0</v>
      </c>
      <c r="AE609" s="0" t="n">
        <v>28.56</v>
      </c>
      <c r="AF609" s="0" t="n">
        <v>0</v>
      </c>
      <c r="AG609" s="0" t="n">
        <v>0</v>
      </c>
      <c r="AH609" s="0" t="n">
        <v>0</v>
      </c>
      <c r="AI609" s="0" t="n">
        <v>13.54</v>
      </c>
      <c r="AJ609" s="0" t="n">
        <v>1</v>
      </c>
      <c r="AK609" s="0" t="n">
        <v>1</v>
      </c>
      <c r="AL609" s="0" t="n">
        <v>1</v>
      </c>
      <c r="AM609" s="0" t="n">
        <v>2</v>
      </c>
      <c r="AN609" s="0" t="n">
        <v>0</v>
      </c>
      <c r="AO609" s="0" t="n">
        <v>1</v>
      </c>
      <c r="AP609" s="0" t="n">
        <v>1</v>
      </c>
      <c r="AQ609" s="0" t="n">
        <v>0</v>
      </c>
      <c r="AR609" s="0" t="n">
        <v>0</v>
      </c>
      <c r="AS609" s="0" t="inlineStr"/>
      <c r="AT609" s="0" t="n">
        <v>3.5</v>
      </c>
      <c r="AU609" s="0" t="inlineStr"/>
      <c r="AV609" s="0" t="n">
        <v>0</v>
      </c>
      <c r="AW609" s="0" t="n">
        <v>2</v>
      </c>
      <c r="AX609" s="0" t="n">
        <v>78851097</v>
      </c>
      <c r="AY609" s="0" t="n">
        <v>1</v>
      </c>
      <c r="AZ609" s="0" t="n">
        <v>0</v>
      </c>
      <c r="BA609" s="0" t="n">
        <v>592</v>
      </c>
      <c r="BB609" s="0" t="n">
        <v>0</v>
      </c>
      <c r="BC609" s="0" t="n">
        <v>0</v>
      </c>
      <c r="BD609" s="0" t="n">
        <v>0</v>
      </c>
      <c r="BE609" s="0" t="n">
        <v>0</v>
      </c>
      <c r="BF609" s="0" t="n">
        <v>0</v>
      </c>
      <c r="BG609" s="0" t="n">
        <v>0</v>
      </c>
      <c r="BH609" s="0" t="n">
        <v>0</v>
      </c>
      <c r="BI609" s="0" t="n">
        <v>0</v>
      </c>
      <c r="BJ609" s="0" t="n">
        <v>0</v>
      </c>
      <c r="BK609" s="0" t="n">
        <v>0</v>
      </c>
      <c r="BL609" s="0" t="n">
        <v>0</v>
      </c>
      <c r="BM609" s="0" t="n">
        <v>0</v>
      </c>
      <c r="BN609" s="0" t="n">
        <v>0</v>
      </c>
      <c r="BO609" s="0" t="n">
        <v>0</v>
      </c>
      <c r="BP609" s="0" t="n">
        <v>0</v>
      </c>
      <c r="BQ609" s="0" t="n">
        <v>0</v>
      </c>
      <c r="BR609" s="0" t="n">
        <v>0</v>
      </c>
      <c r="BS609" s="0" t="n">
        <v>0</v>
      </c>
      <c r="BT609" s="0" t="n">
        <v>0</v>
      </c>
      <c r="BU609" s="0" t="n">
        <v>0</v>
      </c>
      <c r="BV609" s="0" t="n">
        <v>0</v>
      </c>
      <c r="BW609" s="0" t="n">
        <v>0</v>
      </c>
      <c r="CV609" s="0" t="n">
        <v>0</v>
      </c>
      <c r="CW609" s="0" t="n">
        <v>0</v>
      </c>
      <c r="CX609" s="0">
        <f>ROUND(Y609*Source!I1632,7)</f>
        <v/>
      </c>
      <c r="CY609" s="0">
        <f>AA609</f>
        <v/>
      </c>
      <c r="CZ609" s="0">
        <f>AE609</f>
        <v/>
      </c>
      <c r="DA609" s="0">
        <f>AI609</f>
        <v/>
      </c>
      <c r="DB609" s="0">
        <f>ROUND(ROUND(AT609*CZ609,2),2)</f>
        <v/>
      </c>
      <c r="DC609" s="0">
        <f>ROUND(ROUND(AT609*AG609,2),2)</f>
        <v/>
      </c>
      <c r="DD609" s="0" t="inlineStr"/>
      <c r="DE609" s="0" t="inlineStr"/>
      <c r="DF609" s="0">
        <f>ROUND(ROUND(AE609*AI609,0)*CX609,0)</f>
        <v/>
      </c>
      <c r="DG609" s="0">
        <f>ROUND(ROUND(AF609,0)*CX609,0)</f>
        <v/>
      </c>
      <c r="DH609" s="0">
        <f>ROUND(ROUND(AG609,0)*CX609,0)</f>
        <v/>
      </c>
      <c r="DI609" s="0">
        <f>ROUND(ROUND(AH609,0)*CX609,0)</f>
        <v/>
      </c>
      <c r="DJ609" s="0">
        <f>DF609</f>
        <v/>
      </c>
      <c r="DK609" s="0" t="n">
        <v>0</v>
      </c>
      <c r="DL609" s="0" t="inlineStr"/>
      <c r="DM609" s="0" t="n">
        <v>0</v>
      </c>
      <c r="DN609" s="0" t="inlineStr"/>
      <c r="DO609" s="0" t="n">
        <v>0</v>
      </c>
    </row>
    <row r="610">
      <c r="A610" s="0">
        <f>ROW(Source!A1633)</f>
        <v/>
      </c>
      <c r="B610" s="0" t="n">
        <v>78845955</v>
      </c>
      <c r="C610" s="0" t="n">
        <v>78851098</v>
      </c>
      <c r="D610" s="0" t="n">
        <v>18442827</v>
      </c>
      <c r="E610" s="0" t="n">
        <v>1</v>
      </c>
      <c r="F610" s="0" t="n">
        <v>1</v>
      </c>
      <c r="G610" s="0" t="n">
        <v>1</v>
      </c>
      <c r="H610" s="0" t="n">
        <v>1</v>
      </c>
      <c r="I610" s="0" t="inlineStr">
        <is>
          <t>1-1053-90</t>
        </is>
      </c>
      <c r="J610" s="0" t="inlineStr"/>
      <c r="K610" s="0" t="inlineStr">
        <is>
          <t>Рабочий строитель среднего разряда 5,3</t>
        </is>
      </c>
      <c r="L610" s="0" t="n">
        <v>1369</v>
      </c>
      <c r="N610" s="0" t="n">
        <v>1013</v>
      </c>
      <c r="O610" s="0" t="inlineStr">
        <is>
          <t>чел.-ч</t>
        </is>
      </c>
      <c r="P610" s="0" t="inlineStr">
        <is>
          <t>чел.-ч</t>
        </is>
      </c>
      <c r="Q610" s="0" t="n">
        <v>1</v>
      </c>
      <c r="W610" s="0" t="n">
        <v>0</v>
      </c>
      <c r="X610" s="0" t="n">
        <v>717490484</v>
      </c>
      <c r="Y610" s="0">
        <f>AT610</f>
        <v/>
      </c>
      <c r="AA610" s="0" t="n">
        <v>0</v>
      </c>
      <c r="AB610" s="0" t="n">
        <v>0</v>
      </c>
      <c r="AC610" s="0" t="n">
        <v>0</v>
      </c>
      <c r="AD610" s="0" t="n">
        <v>11.64</v>
      </c>
      <c r="AE610" s="0" t="n">
        <v>0</v>
      </c>
      <c r="AF610" s="0" t="n">
        <v>0</v>
      </c>
      <c r="AG610" s="0" t="n">
        <v>0</v>
      </c>
      <c r="AH610" s="0" t="n">
        <v>11.64</v>
      </c>
      <c r="AI610" s="0" t="n">
        <v>1</v>
      </c>
      <c r="AJ610" s="0" t="n">
        <v>1</v>
      </c>
      <c r="AK610" s="0" t="n">
        <v>1</v>
      </c>
      <c r="AL610" s="0" t="n">
        <v>1</v>
      </c>
      <c r="AM610" s="0" t="n">
        <v>-2</v>
      </c>
      <c r="AN610" s="0" t="n">
        <v>0</v>
      </c>
      <c r="AO610" s="0" t="n">
        <v>1</v>
      </c>
      <c r="AP610" s="0" t="n">
        <v>0</v>
      </c>
      <c r="AQ610" s="0" t="n">
        <v>0</v>
      </c>
      <c r="AR610" s="0" t="n">
        <v>0</v>
      </c>
      <c r="AS610" s="0" t="inlineStr"/>
      <c r="AT610" s="0" t="n">
        <v>5.01</v>
      </c>
      <c r="AU610" s="0" t="inlineStr"/>
      <c r="AV610" s="0" t="n">
        <v>1</v>
      </c>
      <c r="AW610" s="0" t="n">
        <v>2</v>
      </c>
      <c r="AX610" s="0" t="n">
        <v>78851105</v>
      </c>
      <c r="AY610" s="0" t="n">
        <v>1</v>
      </c>
      <c r="AZ610" s="0" t="n">
        <v>0</v>
      </c>
      <c r="BA610" s="0" t="n">
        <v>593</v>
      </c>
      <c r="BB610" s="0" t="n">
        <v>0</v>
      </c>
      <c r="BC610" s="0" t="n">
        <v>0</v>
      </c>
      <c r="BD610" s="0" t="n">
        <v>0</v>
      </c>
      <c r="BE610" s="0" t="n">
        <v>0</v>
      </c>
      <c r="BF610" s="0" t="n">
        <v>0</v>
      </c>
      <c r="BG610" s="0" t="n">
        <v>0</v>
      </c>
      <c r="BH610" s="0" t="n">
        <v>0</v>
      </c>
      <c r="BI610" s="0" t="n">
        <v>0</v>
      </c>
      <c r="BJ610" s="0" t="n">
        <v>0</v>
      </c>
      <c r="BK610" s="0" t="n">
        <v>0</v>
      </c>
      <c r="BL610" s="0" t="n">
        <v>0</v>
      </c>
      <c r="BM610" s="0" t="n">
        <v>0</v>
      </c>
      <c r="BN610" s="0" t="n">
        <v>0</v>
      </c>
      <c r="BO610" s="0" t="n">
        <v>0</v>
      </c>
      <c r="BP610" s="0" t="n">
        <v>0</v>
      </c>
      <c r="BQ610" s="0" t="n">
        <v>0</v>
      </c>
      <c r="BR610" s="0" t="n">
        <v>0</v>
      </c>
      <c r="BS610" s="0" t="n">
        <v>0</v>
      </c>
      <c r="BT610" s="0" t="n">
        <v>0</v>
      </c>
      <c r="BU610" s="0" t="n">
        <v>0</v>
      </c>
      <c r="BV610" s="0" t="n">
        <v>0</v>
      </c>
      <c r="BW610" s="0" t="n">
        <v>0</v>
      </c>
      <c r="CU610" s="0">
        <f>ROUND(AT610*Source!I1633*AH610*AL610,0)</f>
        <v/>
      </c>
      <c r="CV610" s="0">
        <f>ROUND(Y610*Source!I1633,7)</f>
        <v/>
      </c>
      <c r="CW610" s="0" t="n">
        <v>0</v>
      </c>
      <c r="CX610" s="0">
        <f>ROUND(Y610*Source!I1633,7)</f>
        <v/>
      </c>
      <c r="CY610" s="0">
        <f>AD610</f>
        <v/>
      </c>
      <c r="CZ610" s="0">
        <f>AH610</f>
        <v/>
      </c>
      <c r="DA610" s="0">
        <f>AL610</f>
        <v/>
      </c>
      <c r="DB610" s="0">
        <f>ROUND(ROUND(AT610*CZ610,2),2)</f>
        <v/>
      </c>
      <c r="DC610" s="0">
        <f>ROUND(ROUND(AT610*AG610,2),2)</f>
        <v/>
      </c>
      <c r="DD610" s="0" t="inlineStr"/>
      <c r="DE610" s="0" t="inlineStr"/>
      <c r="DF610" s="0">
        <f>ROUND(ROUND(AE610,0)*CX610,0)</f>
        <v/>
      </c>
      <c r="DG610" s="0">
        <f>ROUND(ROUND(AF610,0)*CX610,0)</f>
        <v/>
      </c>
      <c r="DH610" s="0">
        <f>ROUND(ROUND(AG610,0)*CX610,0)</f>
        <v/>
      </c>
      <c r="DI610" s="0">
        <f>ROUND(ROUND(AH610,0)*CX610,0)</f>
        <v/>
      </c>
      <c r="DJ610" s="0">
        <f>DI610</f>
        <v/>
      </c>
      <c r="DK610" s="0" t="n">
        <v>0</v>
      </c>
      <c r="DL610" s="0" t="inlineStr"/>
      <c r="DM610" s="0" t="n">
        <v>0</v>
      </c>
      <c r="DN610" s="0" t="inlineStr"/>
      <c r="DO610" s="0" t="n">
        <v>0</v>
      </c>
    </row>
    <row r="611">
      <c r="A611" s="0">
        <f>ROW(Source!A1633)</f>
        <v/>
      </c>
      <c r="B611" s="0" t="n">
        <v>78845955</v>
      </c>
      <c r="C611" s="0" t="n">
        <v>78851098</v>
      </c>
      <c r="D611" s="0" t="n">
        <v>29172703</v>
      </c>
      <c r="E611" s="0" t="n">
        <v>1</v>
      </c>
      <c r="F611" s="0" t="n">
        <v>1</v>
      </c>
      <c r="G611" s="0" t="n">
        <v>1</v>
      </c>
      <c r="H611" s="0" t="n">
        <v>2</v>
      </c>
      <c r="I611" s="0" t="inlineStr">
        <is>
          <t>042900</t>
        </is>
      </c>
      <c r="J611" s="0" t="inlineStr">
        <is>
          <t>ТСЭМ Московской обл., 042900, приказ Минстроя России №675/пр от 28.02.2017 № 264/пр</t>
        </is>
      </c>
      <c r="K611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11" s="0" t="n">
        <v>1368</v>
      </c>
      <c r="N611" s="0" t="n">
        <v>1011</v>
      </c>
      <c r="O611" s="0" t="inlineStr">
        <is>
          <t>маш.-ч</t>
        </is>
      </c>
      <c r="P611" s="0" t="inlineStr">
        <is>
          <t>маш.-ч</t>
        </is>
      </c>
      <c r="Q611" s="0" t="n">
        <v>1</v>
      </c>
      <c r="W611" s="0" t="n">
        <v>0</v>
      </c>
      <c r="X611" s="0" t="n">
        <v>1695838894</v>
      </c>
      <c r="Y611" s="0">
        <f>AT611</f>
        <v/>
      </c>
      <c r="AA611" s="0" t="n">
        <v>0</v>
      </c>
      <c r="AB611" s="0" t="n">
        <v>177.13</v>
      </c>
      <c r="AC611" s="0" t="n">
        <v>0</v>
      </c>
      <c r="AD611" s="0" t="n">
        <v>0</v>
      </c>
      <c r="AE611" s="0" t="n">
        <v>0</v>
      </c>
      <c r="AF611" s="0" t="n">
        <v>29.67</v>
      </c>
      <c r="AG611" s="0" t="n">
        <v>0</v>
      </c>
      <c r="AH611" s="0" t="n">
        <v>0</v>
      </c>
      <c r="AI611" s="0" t="n">
        <v>1</v>
      </c>
      <c r="AJ611" s="0" t="n">
        <v>5.97</v>
      </c>
      <c r="AK611" s="0" t="n">
        <v>52.25</v>
      </c>
      <c r="AL611" s="0" t="n">
        <v>1</v>
      </c>
      <c r="AM611" s="0" t="n">
        <v>2</v>
      </c>
      <c r="AN611" s="0" t="n">
        <v>0</v>
      </c>
      <c r="AO611" s="0" t="n">
        <v>1</v>
      </c>
      <c r="AP611" s="0" t="n">
        <v>0</v>
      </c>
      <c r="AQ611" s="0" t="n">
        <v>0</v>
      </c>
      <c r="AR611" s="0" t="n">
        <v>0</v>
      </c>
      <c r="AS611" s="0" t="inlineStr"/>
      <c r="AT611" s="0" t="n">
        <v>1.5</v>
      </c>
      <c r="AU611" s="0" t="inlineStr"/>
      <c r="AV611" s="0" t="n">
        <v>0</v>
      </c>
      <c r="AW611" s="0" t="n">
        <v>2</v>
      </c>
      <c r="AX611" s="0" t="n">
        <v>78851106</v>
      </c>
      <c r="AY611" s="0" t="n">
        <v>1</v>
      </c>
      <c r="AZ611" s="0" t="n">
        <v>0</v>
      </c>
      <c r="BA611" s="0" t="n">
        <v>594</v>
      </c>
      <c r="BB611" s="0" t="n">
        <v>0</v>
      </c>
      <c r="BC611" s="0" t="n">
        <v>0</v>
      </c>
      <c r="BD611" s="0" t="n">
        <v>0</v>
      </c>
      <c r="BE611" s="0" t="n">
        <v>0</v>
      </c>
      <c r="BF611" s="0" t="n">
        <v>0</v>
      </c>
      <c r="BG611" s="0" t="n">
        <v>0</v>
      </c>
      <c r="BH611" s="0" t="n">
        <v>0</v>
      </c>
      <c r="BI611" s="0" t="n">
        <v>0</v>
      </c>
      <c r="BJ611" s="0" t="n">
        <v>0</v>
      </c>
      <c r="BK611" s="0" t="n">
        <v>0</v>
      </c>
      <c r="BL611" s="0" t="n">
        <v>0</v>
      </c>
      <c r="BM611" s="0" t="n">
        <v>0</v>
      </c>
      <c r="BN611" s="0" t="n">
        <v>0</v>
      </c>
      <c r="BO611" s="0" t="n">
        <v>0</v>
      </c>
      <c r="BP611" s="0" t="n">
        <v>0</v>
      </c>
      <c r="BQ611" s="0" t="n">
        <v>0</v>
      </c>
      <c r="BR611" s="0" t="n">
        <v>0</v>
      </c>
      <c r="BS611" s="0" t="n">
        <v>0</v>
      </c>
      <c r="BT611" s="0" t="n">
        <v>0</v>
      </c>
      <c r="BU611" s="0" t="n">
        <v>0</v>
      </c>
      <c r="BV611" s="0" t="n">
        <v>0</v>
      </c>
      <c r="BW611" s="0" t="n">
        <v>0</v>
      </c>
      <c r="CV611" s="0" t="n">
        <v>0</v>
      </c>
      <c r="CW611" s="0">
        <f>ROUND(Y611*Source!I1633*DO611,7)</f>
        <v/>
      </c>
      <c r="CX611" s="0">
        <f>ROUND(Y611*Source!I1633,7)</f>
        <v/>
      </c>
      <c r="CY611" s="0">
        <f>AB611</f>
        <v/>
      </c>
      <c r="CZ611" s="0">
        <f>AF611</f>
        <v/>
      </c>
      <c r="DA611" s="0">
        <f>AJ611</f>
        <v/>
      </c>
      <c r="DB611" s="0">
        <f>ROUND(ROUND(AT611*CZ611,2),2)</f>
        <v/>
      </c>
      <c r="DC611" s="0">
        <f>ROUND(ROUND(AT611*AG611,2),2)</f>
        <v/>
      </c>
      <c r="DD611" s="0" t="inlineStr"/>
      <c r="DE611" s="0" t="inlineStr"/>
      <c r="DF611" s="0">
        <f>ROUND(ROUND(AE611,0)*CX611,0)</f>
        <v/>
      </c>
      <c r="DG611" s="0">
        <f>ROUND(ROUND(AF611*AJ611,0)*CX611,0)</f>
        <v/>
      </c>
      <c r="DH611" s="0">
        <f>ROUND(ROUND(AG611*AK611,0)*CX611,0)</f>
        <v/>
      </c>
      <c r="DI611" s="0">
        <f>ROUND(ROUND(AH611,0)*CX611,0)</f>
        <v/>
      </c>
      <c r="DJ611" s="0">
        <f>DG611</f>
        <v/>
      </c>
      <c r="DK611" s="0" t="n">
        <v>0</v>
      </c>
      <c r="DL611" s="0" t="inlineStr"/>
      <c r="DM611" s="0" t="n">
        <v>0</v>
      </c>
      <c r="DN611" s="0" t="inlineStr"/>
      <c r="DO611" s="0" t="n">
        <v>0</v>
      </c>
    </row>
    <row r="612">
      <c r="A612" s="0">
        <f>ROW(Source!A1633)</f>
        <v/>
      </c>
      <c r="B612" s="0" t="n">
        <v>78845955</v>
      </c>
      <c r="C612" s="0" t="n">
        <v>78851098</v>
      </c>
      <c r="D612" s="0" t="n">
        <v>29110398</v>
      </c>
      <c r="E612" s="0" t="n">
        <v>1</v>
      </c>
      <c r="F612" s="0" t="n">
        <v>1</v>
      </c>
      <c r="G612" s="0" t="n">
        <v>1</v>
      </c>
      <c r="H612" s="0" t="n">
        <v>3</v>
      </c>
      <c r="I612" s="0" t="inlineStr">
        <is>
          <t>101-0388</t>
        </is>
      </c>
      <c r="J612" s="0" t="inlineStr">
        <is>
          <t>ТССЦ Московской обл., 101-0388, приказ Минстроя России №675/пр от 28.02.2017 № 254/пр</t>
        </is>
      </c>
      <c r="K612" s="0" t="inlineStr">
        <is>
          <t>Краски масляные земляные марки МА-0115 мумия, сурик железный</t>
        </is>
      </c>
      <c r="L612" s="0" t="n">
        <v>1348</v>
      </c>
      <c r="N612" s="0" t="n">
        <v>1009</v>
      </c>
      <c r="O612" s="0" t="inlineStr">
        <is>
          <t>т</t>
        </is>
      </c>
      <c r="P612" s="0" t="inlineStr">
        <is>
          <t>т</t>
        </is>
      </c>
      <c r="Q612" s="0" t="n">
        <v>1000</v>
      </c>
      <c r="W612" s="0" t="n">
        <v>0</v>
      </c>
      <c r="X612" s="0" t="n">
        <v>1625292450</v>
      </c>
      <c r="Y612" s="0">
        <f>AT612</f>
        <v/>
      </c>
      <c r="AA612" s="0" t="n">
        <v>76804.47</v>
      </c>
      <c r="AB612" s="0" t="n">
        <v>0</v>
      </c>
      <c r="AC612" s="0" t="n">
        <v>0</v>
      </c>
      <c r="AD612" s="0" t="n">
        <v>0</v>
      </c>
      <c r="AE612" s="0" t="n">
        <v>15118.99</v>
      </c>
      <c r="AF612" s="0" t="n">
        <v>0</v>
      </c>
      <c r="AG612" s="0" t="n">
        <v>0</v>
      </c>
      <c r="AH612" s="0" t="n">
        <v>0</v>
      </c>
      <c r="AI612" s="0" t="n">
        <v>5.08</v>
      </c>
      <c r="AJ612" s="0" t="n">
        <v>1</v>
      </c>
      <c r="AK612" s="0" t="n">
        <v>1</v>
      </c>
      <c r="AL612" s="0" t="n">
        <v>1</v>
      </c>
      <c r="AM612" s="0" t="n">
        <v>2</v>
      </c>
      <c r="AN612" s="0" t="n">
        <v>0</v>
      </c>
      <c r="AO612" s="0" t="n">
        <v>1</v>
      </c>
      <c r="AP612" s="0" t="n">
        <v>0</v>
      </c>
      <c r="AQ612" s="0" t="n">
        <v>0</v>
      </c>
      <c r="AR612" s="0" t="n">
        <v>0</v>
      </c>
      <c r="AS612" s="0" t="inlineStr"/>
      <c r="AT612" s="0" t="n">
        <v>5e-05</v>
      </c>
      <c r="AU612" s="0" t="inlineStr"/>
      <c r="AV612" s="0" t="n">
        <v>0</v>
      </c>
      <c r="AW612" s="0" t="n">
        <v>2</v>
      </c>
      <c r="AX612" s="0" t="n">
        <v>78851107</v>
      </c>
      <c r="AY612" s="0" t="n">
        <v>1</v>
      </c>
      <c r="AZ612" s="0" t="n">
        <v>0</v>
      </c>
      <c r="BA612" s="0" t="n">
        <v>595</v>
      </c>
      <c r="BB612" s="0" t="n">
        <v>0</v>
      </c>
      <c r="BC612" s="0" t="n">
        <v>0</v>
      </c>
      <c r="BD612" s="0" t="n">
        <v>0</v>
      </c>
      <c r="BE612" s="0" t="n">
        <v>0</v>
      </c>
      <c r="BF612" s="0" t="n">
        <v>0</v>
      </c>
      <c r="BG612" s="0" t="n">
        <v>0</v>
      </c>
      <c r="BH612" s="0" t="n">
        <v>0</v>
      </c>
      <c r="BI612" s="0" t="n">
        <v>0</v>
      </c>
      <c r="BJ612" s="0" t="n">
        <v>0</v>
      </c>
      <c r="BK612" s="0" t="n">
        <v>0</v>
      </c>
      <c r="BL612" s="0" t="n">
        <v>0</v>
      </c>
      <c r="BM612" s="0" t="n">
        <v>0</v>
      </c>
      <c r="BN612" s="0" t="n">
        <v>0</v>
      </c>
      <c r="BO612" s="0" t="n">
        <v>0</v>
      </c>
      <c r="BP612" s="0" t="n">
        <v>0</v>
      </c>
      <c r="BQ612" s="0" t="n">
        <v>0</v>
      </c>
      <c r="BR612" s="0" t="n">
        <v>0</v>
      </c>
      <c r="BS612" s="0" t="n">
        <v>0</v>
      </c>
      <c r="BT612" s="0" t="n">
        <v>0</v>
      </c>
      <c r="BU612" s="0" t="n">
        <v>0</v>
      </c>
      <c r="BV612" s="0" t="n">
        <v>0</v>
      </c>
      <c r="BW612" s="0" t="n">
        <v>0</v>
      </c>
      <c r="CV612" s="0" t="n">
        <v>0</v>
      </c>
      <c r="CW612" s="0" t="n">
        <v>0</v>
      </c>
      <c r="CX612" s="0">
        <f>ROUND(Y612*Source!I1633,7)</f>
        <v/>
      </c>
      <c r="CY612" s="0">
        <f>AA612</f>
        <v/>
      </c>
      <c r="CZ612" s="0">
        <f>AE612</f>
        <v/>
      </c>
      <c r="DA612" s="0">
        <f>AI612</f>
        <v/>
      </c>
      <c r="DB612" s="0">
        <f>ROUND(ROUND(AT612*CZ612,2),2)</f>
        <v/>
      </c>
      <c r="DC612" s="0">
        <f>ROUND(ROUND(AT612*AG612,2),2)</f>
        <v/>
      </c>
      <c r="DD612" s="0" t="inlineStr"/>
      <c r="DE612" s="0" t="inlineStr"/>
      <c r="DF612" s="0">
        <f>ROUND(ROUND(AE612*AI612,0)*CX612,0)</f>
        <v/>
      </c>
      <c r="DG612" s="0">
        <f>ROUND(ROUND(AF612,0)*CX612,0)</f>
        <v/>
      </c>
      <c r="DH612" s="0">
        <f>ROUND(ROUND(AG612,0)*CX612,0)</f>
        <v/>
      </c>
      <c r="DI612" s="0">
        <f>ROUND(ROUND(AH612,0)*CX612,0)</f>
        <v/>
      </c>
      <c r="DJ612" s="0">
        <f>DF612</f>
        <v/>
      </c>
      <c r="DK612" s="0" t="n">
        <v>0</v>
      </c>
      <c r="DL612" s="0" t="inlineStr"/>
      <c r="DM612" s="0" t="n">
        <v>0</v>
      </c>
      <c r="DN612" s="0" t="inlineStr"/>
      <c r="DO612" s="0" t="n">
        <v>0</v>
      </c>
    </row>
    <row r="613">
      <c r="A613" s="0">
        <f>ROW(Source!A1633)</f>
        <v/>
      </c>
      <c r="B613" s="0" t="n">
        <v>78845955</v>
      </c>
      <c r="C613" s="0" t="n">
        <v>78851098</v>
      </c>
      <c r="D613" s="0" t="n">
        <v>29110573</v>
      </c>
      <c r="E613" s="0" t="n">
        <v>1</v>
      </c>
      <c r="F613" s="0" t="n">
        <v>1</v>
      </c>
      <c r="G613" s="0" t="n">
        <v>1</v>
      </c>
      <c r="H613" s="0" t="n">
        <v>3</v>
      </c>
      <c r="I613" s="0" t="inlineStr">
        <is>
          <t>101-0628</t>
        </is>
      </c>
      <c r="J613" s="0" t="inlineStr">
        <is>
          <t>ТССЦ Московской обл., 101-0628, приказ Минстроя России №675/пр от 28.02.2017 № 254/пр</t>
        </is>
      </c>
      <c r="K613" s="0" t="inlineStr">
        <is>
          <t>Олифа комбинированная, марки К-3</t>
        </is>
      </c>
      <c r="L613" s="0" t="n">
        <v>1348</v>
      </c>
      <c r="N613" s="0" t="n">
        <v>1009</v>
      </c>
      <c r="O613" s="0" t="inlineStr">
        <is>
          <t>т</t>
        </is>
      </c>
      <c r="P613" s="0" t="inlineStr">
        <is>
          <t>т</t>
        </is>
      </c>
      <c r="Q613" s="0" t="n">
        <v>1000</v>
      </c>
      <c r="W613" s="0" t="n">
        <v>0</v>
      </c>
      <c r="X613" s="0" t="n">
        <v>24062879</v>
      </c>
      <c r="Y613" s="0">
        <f>AT613</f>
        <v/>
      </c>
      <c r="AA613" s="0" t="n">
        <v>87631.5</v>
      </c>
      <c r="AB613" s="0" t="n">
        <v>0</v>
      </c>
      <c r="AC613" s="0" t="n">
        <v>0</v>
      </c>
      <c r="AD613" s="0" t="n">
        <v>0</v>
      </c>
      <c r="AE613" s="0" t="n">
        <v>16950</v>
      </c>
      <c r="AF613" s="0" t="n">
        <v>0</v>
      </c>
      <c r="AG613" s="0" t="n">
        <v>0</v>
      </c>
      <c r="AH613" s="0" t="n">
        <v>0</v>
      </c>
      <c r="AI613" s="0" t="n">
        <v>5.17</v>
      </c>
      <c r="AJ613" s="0" t="n">
        <v>1</v>
      </c>
      <c r="AK613" s="0" t="n">
        <v>1</v>
      </c>
      <c r="AL613" s="0" t="n">
        <v>1</v>
      </c>
      <c r="AM613" s="0" t="n">
        <v>2</v>
      </c>
      <c r="AN613" s="0" t="n">
        <v>0</v>
      </c>
      <c r="AO613" s="0" t="n">
        <v>1</v>
      </c>
      <c r="AP613" s="0" t="n">
        <v>0</v>
      </c>
      <c r="AQ613" s="0" t="n">
        <v>0</v>
      </c>
      <c r="AR613" s="0" t="n">
        <v>0</v>
      </c>
      <c r="AS613" s="0" t="inlineStr"/>
      <c r="AT613" s="0" t="n">
        <v>2e-05</v>
      </c>
      <c r="AU613" s="0" t="inlineStr"/>
      <c r="AV613" s="0" t="n">
        <v>0</v>
      </c>
      <c r="AW613" s="0" t="n">
        <v>2</v>
      </c>
      <c r="AX613" s="0" t="n">
        <v>78851108</v>
      </c>
      <c r="AY613" s="0" t="n">
        <v>1</v>
      </c>
      <c r="AZ613" s="0" t="n">
        <v>0</v>
      </c>
      <c r="BA613" s="0" t="n">
        <v>596</v>
      </c>
      <c r="BB613" s="0" t="n">
        <v>0</v>
      </c>
      <c r="BC613" s="0" t="n">
        <v>0</v>
      </c>
      <c r="BD613" s="0" t="n">
        <v>0</v>
      </c>
      <c r="BE613" s="0" t="n">
        <v>0</v>
      </c>
      <c r="BF613" s="0" t="n">
        <v>0</v>
      </c>
      <c r="BG613" s="0" t="n">
        <v>0</v>
      </c>
      <c r="BH613" s="0" t="n">
        <v>0</v>
      </c>
      <c r="BI613" s="0" t="n">
        <v>0</v>
      </c>
      <c r="BJ613" s="0" t="n">
        <v>0</v>
      </c>
      <c r="BK613" s="0" t="n">
        <v>0</v>
      </c>
      <c r="BL613" s="0" t="n">
        <v>0</v>
      </c>
      <c r="BM613" s="0" t="n">
        <v>0</v>
      </c>
      <c r="BN613" s="0" t="n">
        <v>0</v>
      </c>
      <c r="BO613" s="0" t="n">
        <v>0</v>
      </c>
      <c r="BP613" s="0" t="n">
        <v>0</v>
      </c>
      <c r="BQ613" s="0" t="n">
        <v>0</v>
      </c>
      <c r="BR613" s="0" t="n">
        <v>0</v>
      </c>
      <c r="BS613" s="0" t="n">
        <v>0</v>
      </c>
      <c r="BT613" s="0" t="n">
        <v>0</v>
      </c>
      <c r="BU613" s="0" t="n">
        <v>0</v>
      </c>
      <c r="BV613" s="0" t="n">
        <v>0</v>
      </c>
      <c r="BW613" s="0" t="n">
        <v>0</v>
      </c>
      <c r="CV613" s="0" t="n">
        <v>0</v>
      </c>
      <c r="CW613" s="0" t="n">
        <v>0</v>
      </c>
      <c r="CX613" s="0">
        <f>ROUND(Y613*Source!I1633,7)</f>
        <v/>
      </c>
      <c r="CY613" s="0">
        <f>AA613</f>
        <v/>
      </c>
      <c r="CZ613" s="0">
        <f>AE613</f>
        <v/>
      </c>
      <c r="DA613" s="0">
        <f>AI613</f>
        <v/>
      </c>
      <c r="DB613" s="0">
        <f>ROUND(ROUND(AT613*CZ613,2),2)</f>
        <v/>
      </c>
      <c r="DC613" s="0">
        <f>ROUND(ROUND(AT613*AG613,2),2)</f>
        <v/>
      </c>
      <c r="DD613" s="0" t="inlineStr"/>
      <c r="DE613" s="0" t="inlineStr"/>
      <c r="DF613" s="0">
        <f>ROUND(ROUND(AE613*AI613,0)*CX613,0)</f>
        <v/>
      </c>
      <c r="DG613" s="0">
        <f>ROUND(ROUND(AF613,0)*CX613,0)</f>
        <v/>
      </c>
      <c r="DH613" s="0">
        <f>ROUND(ROUND(AG613,0)*CX613,0)</f>
        <v/>
      </c>
      <c r="DI613" s="0">
        <f>ROUND(ROUND(AH613,0)*CX613,0)</f>
        <v/>
      </c>
      <c r="DJ613" s="0">
        <f>DF613</f>
        <v/>
      </c>
      <c r="DK613" s="0" t="n">
        <v>0</v>
      </c>
      <c r="DL613" s="0" t="inlineStr"/>
      <c r="DM613" s="0" t="n">
        <v>0</v>
      </c>
      <c r="DN613" s="0" t="inlineStr"/>
      <c r="DO613" s="0" t="n">
        <v>0</v>
      </c>
    </row>
    <row r="614">
      <c r="A614" s="0">
        <f>ROW(Source!A1633)</f>
        <v/>
      </c>
      <c r="B614" s="0" t="n">
        <v>78845955</v>
      </c>
      <c r="C614" s="0" t="n">
        <v>78851098</v>
      </c>
      <c r="D614" s="0" t="n">
        <v>29107963</v>
      </c>
      <c r="E614" s="0" t="n">
        <v>1</v>
      </c>
      <c r="F614" s="0" t="n">
        <v>1</v>
      </c>
      <c r="G614" s="0" t="n">
        <v>1</v>
      </c>
      <c r="H614" s="0" t="n">
        <v>3</v>
      </c>
      <c r="I614" s="0" t="inlineStr">
        <is>
          <t>101-1669</t>
        </is>
      </c>
      <c r="J614" s="0" t="inlineStr">
        <is>
          <t>ТССЦ Московской обл., 101-1669, приказ Минстроя России №675/пр от 28.02.2017 № 254/пр</t>
        </is>
      </c>
      <c r="K614" s="0" t="inlineStr">
        <is>
          <t>Очес льняной</t>
        </is>
      </c>
      <c r="L614" s="0" t="n">
        <v>1346</v>
      </c>
      <c r="N614" s="0" t="n">
        <v>1009</v>
      </c>
      <c r="O614" s="0" t="inlineStr">
        <is>
          <t>кг</t>
        </is>
      </c>
      <c r="P614" s="0" t="inlineStr">
        <is>
          <t>кг</t>
        </is>
      </c>
      <c r="Q614" s="0" t="n">
        <v>1</v>
      </c>
      <c r="W614" s="0" t="n">
        <v>0</v>
      </c>
      <c r="X614" s="0" t="n">
        <v>-2113933962</v>
      </c>
      <c r="Y614" s="0">
        <f>AT614</f>
        <v/>
      </c>
      <c r="AA614" s="0" t="n">
        <v>590.67</v>
      </c>
      <c r="AB614" s="0" t="n">
        <v>0</v>
      </c>
      <c r="AC614" s="0" t="n">
        <v>0</v>
      </c>
      <c r="AD614" s="0" t="n">
        <v>0</v>
      </c>
      <c r="AE614" s="0" t="n">
        <v>37.29</v>
      </c>
      <c r="AF614" s="0" t="n">
        <v>0</v>
      </c>
      <c r="AG614" s="0" t="n">
        <v>0</v>
      </c>
      <c r="AH614" s="0" t="n">
        <v>0</v>
      </c>
      <c r="AI614" s="0" t="n">
        <v>15.84</v>
      </c>
      <c r="AJ614" s="0" t="n">
        <v>1</v>
      </c>
      <c r="AK614" s="0" t="n">
        <v>1</v>
      </c>
      <c r="AL614" s="0" t="n">
        <v>1</v>
      </c>
      <c r="AM614" s="0" t="n">
        <v>2</v>
      </c>
      <c r="AN614" s="0" t="n">
        <v>0</v>
      </c>
      <c r="AO614" s="0" t="n">
        <v>1</v>
      </c>
      <c r="AP614" s="0" t="n">
        <v>0</v>
      </c>
      <c r="AQ614" s="0" t="n">
        <v>0</v>
      </c>
      <c r="AR614" s="0" t="n">
        <v>0</v>
      </c>
      <c r="AS614" s="0" t="inlineStr"/>
      <c r="AT614" s="0" t="n">
        <v>0.02</v>
      </c>
      <c r="AU614" s="0" t="inlineStr"/>
      <c r="AV614" s="0" t="n">
        <v>0</v>
      </c>
      <c r="AW614" s="0" t="n">
        <v>2</v>
      </c>
      <c r="AX614" s="0" t="n">
        <v>78851109</v>
      </c>
      <c r="AY614" s="0" t="n">
        <v>1</v>
      </c>
      <c r="AZ614" s="0" t="n">
        <v>0</v>
      </c>
      <c r="BA614" s="0" t="n">
        <v>597</v>
      </c>
      <c r="BB614" s="0" t="n">
        <v>0</v>
      </c>
      <c r="BC614" s="0" t="n">
        <v>0</v>
      </c>
      <c r="BD614" s="0" t="n">
        <v>0</v>
      </c>
      <c r="BE614" s="0" t="n">
        <v>0</v>
      </c>
      <c r="BF614" s="0" t="n">
        <v>0</v>
      </c>
      <c r="BG614" s="0" t="n">
        <v>0</v>
      </c>
      <c r="BH614" s="0" t="n">
        <v>0</v>
      </c>
      <c r="BI614" s="0" t="n">
        <v>0</v>
      </c>
      <c r="BJ614" s="0" t="n">
        <v>0</v>
      </c>
      <c r="BK614" s="0" t="n">
        <v>0</v>
      </c>
      <c r="BL614" s="0" t="n">
        <v>0</v>
      </c>
      <c r="BM614" s="0" t="n">
        <v>0</v>
      </c>
      <c r="BN614" s="0" t="n">
        <v>0</v>
      </c>
      <c r="BO614" s="0" t="n">
        <v>0</v>
      </c>
      <c r="BP614" s="0" t="n">
        <v>0</v>
      </c>
      <c r="BQ614" s="0" t="n">
        <v>0</v>
      </c>
      <c r="BR614" s="0" t="n">
        <v>0</v>
      </c>
      <c r="BS614" s="0" t="n">
        <v>0</v>
      </c>
      <c r="BT614" s="0" t="n">
        <v>0</v>
      </c>
      <c r="BU614" s="0" t="n">
        <v>0</v>
      </c>
      <c r="BV614" s="0" t="n">
        <v>0</v>
      </c>
      <c r="BW614" s="0" t="n">
        <v>0</v>
      </c>
      <c r="CV614" s="0" t="n">
        <v>0</v>
      </c>
      <c r="CW614" s="0" t="n">
        <v>0</v>
      </c>
      <c r="CX614" s="0">
        <f>ROUND(Y614*Source!I1633,7)</f>
        <v/>
      </c>
      <c r="CY614" s="0">
        <f>AA614</f>
        <v/>
      </c>
      <c r="CZ614" s="0">
        <f>AE614</f>
        <v/>
      </c>
      <c r="DA614" s="0">
        <f>AI614</f>
        <v/>
      </c>
      <c r="DB614" s="0">
        <f>ROUND(ROUND(AT614*CZ614,2),2)</f>
        <v/>
      </c>
      <c r="DC614" s="0">
        <f>ROUND(ROUND(AT614*AG614,2),2)</f>
        <v/>
      </c>
      <c r="DD614" s="0" t="inlineStr"/>
      <c r="DE614" s="0" t="inlineStr"/>
      <c r="DF614" s="0">
        <f>ROUND(ROUND(AE614*AI614,0)*CX614,0)</f>
        <v/>
      </c>
      <c r="DG614" s="0">
        <f>ROUND(ROUND(AF614,0)*CX614,0)</f>
        <v/>
      </c>
      <c r="DH614" s="0">
        <f>ROUND(ROUND(AG614,0)*CX614,0)</f>
        <v/>
      </c>
      <c r="DI614" s="0">
        <f>ROUND(ROUND(AH614,0)*CX614,0)</f>
        <v/>
      </c>
      <c r="DJ614" s="0">
        <f>DF614</f>
        <v/>
      </c>
      <c r="DK614" s="0" t="n">
        <v>0</v>
      </c>
      <c r="DL614" s="0" t="inlineStr"/>
      <c r="DM614" s="0" t="n">
        <v>0</v>
      </c>
      <c r="DN614" s="0" t="inlineStr"/>
      <c r="DO614" s="0" t="n">
        <v>0</v>
      </c>
    </row>
    <row r="615">
      <c r="A615" s="0">
        <f>ROW(Source!A1633)</f>
        <v/>
      </c>
      <c r="B615" s="0" t="n">
        <v>78845955</v>
      </c>
      <c r="C615" s="0" t="n">
        <v>78851098</v>
      </c>
      <c r="D615" s="0" t="n">
        <v>29150040</v>
      </c>
      <c r="E615" s="0" t="n">
        <v>1</v>
      </c>
      <c r="F615" s="0" t="n">
        <v>1</v>
      </c>
      <c r="G615" s="0" t="n">
        <v>1</v>
      </c>
      <c r="H615" s="0" t="n">
        <v>3</v>
      </c>
      <c r="I615" s="0" t="inlineStr">
        <is>
          <t>411-0001</t>
        </is>
      </c>
      <c r="J615" s="0" t="inlineStr">
        <is>
          <t>ТССЦ Московской обл., 411-0001, приказ Минстроя России №675/пр от 28.02.2017 № 257/пр</t>
        </is>
      </c>
      <c r="K615" s="0" t="inlineStr">
        <is>
          <t>Вода</t>
        </is>
      </c>
      <c r="L615" s="0" t="n">
        <v>1339</v>
      </c>
      <c r="N615" s="0" t="n">
        <v>1007</v>
      </c>
      <c r="O615" s="0" t="inlineStr">
        <is>
          <t>м3</t>
        </is>
      </c>
      <c r="P615" s="0" t="inlineStr">
        <is>
          <t>м3</t>
        </is>
      </c>
      <c r="Q615" s="0" t="n">
        <v>1</v>
      </c>
      <c r="W615" s="0" t="n">
        <v>0</v>
      </c>
      <c r="X615" s="0" t="n">
        <v>619799737</v>
      </c>
      <c r="Y615" s="0">
        <f>AT615</f>
        <v/>
      </c>
      <c r="AA615" s="0" t="n">
        <v>31.28</v>
      </c>
      <c r="AB615" s="0" t="n">
        <v>0</v>
      </c>
      <c r="AC615" s="0" t="n">
        <v>0</v>
      </c>
      <c r="AD615" s="0" t="n">
        <v>0</v>
      </c>
      <c r="AE615" s="0" t="n">
        <v>2.44</v>
      </c>
      <c r="AF615" s="0" t="n">
        <v>0</v>
      </c>
      <c r="AG615" s="0" t="n">
        <v>0</v>
      </c>
      <c r="AH615" s="0" t="n">
        <v>0</v>
      </c>
      <c r="AI615" s="0" t="n">
        <v>12.82</v>
      </c>
      <c r="AJ615" s="0" t="n">
        <v>1</v>
      </c>
      <c r="AK615" s="0" t="n">
        <v>1</v>
      </c>
      <c r="AL615" s="0" t="n">
        <v>1</v>
      </c>
      <c r="AM615" s="0" t="n">
        <v>2</v>
      </c>
      <c r="AN615" s="0" t="n">
        <v>0</v>
      </c>
      <c r="AO615" s="0" t="n">
        <v>1</v>
      </c>
      <c r="AP615" s="0" t="n">
        <v>0</v>
      </c>
      <c r="AQ615" s="0" t="n">
        <v>0</v>
      </c>
      <c r="AR615" s="0" t="n">
        <v>0</v>
      </c>
      <c r="AS615" s="0" t="inlineStr"/>
      <c r="AT615" s="0" t="n">
        <v>1</v>
      </c>
      <c r="AU615" s="0" t="inlineStr"/>
      <c r="AV615" s="0" t="n">
        <v>0</v>
      </c>
      <c r="AW615" s="0" t="n">
        <v>2</v>
      </c>
      <c r="AX615" s="0" t="n">
        <v>78851110</v>
      </c>
      <c r="AY615" s="0" t="n">
        <v>1</v>
      </c>
      <c r="AZ615" s="0" t="n">
        <v>0</v>
      </c>
      <c r="BA615" s="0" t="n">
        <v>598</v>
      </c>
      <c r="BB615" s="0" t="n">
        <v>0</v>
      </c>
      <c r="BC615" s="0" t="n">
        <v>0</v>
      </c>
      <c r="BD615" s="0" t="n">
        <v>0</v>
      </c>
      <c r="BE615" s="0" t="n">
        <v>0</v>
      </c>
      <c r="BF615" s="0" t="n">
        <v>0</v>
      </c>
      <c r="BG615" s="0" t="n">
        <v>0</v>
      </c>
      <c r="BH615" s="0" t="n">
        <v>0</v>
      </c>
      <c r="BI615" s="0" t="n">
        <v>0</v>
      </c>
      <c r="BJ615" s="0" t="n">
        <v>0</v>
      </c>
      <c r="BK615" s="0" t="n">
        <v>0</v>
      </c>
      <c r="BL615" s="0" t="n">
        <v>0</v>
      </c>
      <c r="BM615" s="0" t="n">
        <v>0</v>
      </c>
      <c r="BN615" s="0" t="n">
        <v>0</v>
      </c>
      <c r="BO615" s="0" t="n">
        <v>0</v>
      </c>
      <c r="BP615" s="0" t="n">
        <v>0</v>
      </c>
      <c r="BQ615" s="0" t="n">
        <v>0</v>
      </c>
      <c r="BR615" s="0" t="n">
        <v>0</v>
      </c>
      <c r="BS615" s="0" t="n">
        <v>0</v>
      </c>
      <c r="BT615" s="0" t="n">
        <v>0</v>
      </c>
      <c r="BU615" s="0" t="n">
        <v>0</v>
      </c>
      <c r="BV615" s="0" t="n">
        <v>0</v>
      </c>
      <c r="BW615" s="0" t="n">
        <v>0</v>
      </c>
      <c r="CV615" s="0" t="n">
        <v>0</v>
      </c>
      <c r="CW615" s="0" t="n">
        <v>0</v>
      </c>
      <c r="CX615" s="0">
        <f>ROUND(Y615*Source!I1633,7)</f>
        <v/>
      </c>
      <c r="CY615" s="0">
        <f>AA615</f>
        <v/>
      </c>
      <c r="CZ615" s="0">
        <f>AE615</f>
        <v/>
      </c>
      <c r="DA615" s="0">
        <f>AI615</f>
        <v/>
      </c>
      <c r="DB615" s="0">
        <f>ROUND(ROUND(AT615*CZ615,2),2)</f>
        <v/>
      </c>
      <c r="DC615" s="0">
        <f>ROUND(ROUND(AT615*AG615,2),2)</f>
        <v/>
      </c>
      <c r="DD615" s="0" t="inlineStr"/>
      <c r="DE615" s="0" t="inlineStr"/>
      <c r="DF615" s="0">
        <f>ROUND(ROUND(AE615*AI615,0)*CX615,0)</f>
        <v/>
      </c>
      <c r="DG615" s="0">
        <f>ROUND(ROUND(AF615,0)*CX615,0)</f>
        <v/>
      </c>
      <c r="DH615" s="0">
        <f>ROUND(ROUND(AG615,0)*CX615,0)</f>
        <v/>
      </c>
      <c r="DI615" s="0">
        <f>ROUND(ROUND(AH615,0)*CX615,0)</f>
        <v/>
      </c>
      <c r="DJ615" s="0">
        <f>DF615</f>
        <v/>
      </c>
      <c r="DK615" s="0" t="n">
        <v>0</v>
      </c>
      <c r="DL615" s="0" t="inlineStr"/>
      <c r="DM615" s="0" t="n">
        <v>0</v>
      </c>
      <c r="DN615" s="0" t="inlineStr"/>
      <c r="DO615" s="0" t="n">
        <v>0</v>
      </c>
    </row>
    <row r="616">
      <c r="A616" s="0">
        <f>ROW(Source!A1672)</f>
        <v/>
      </c>
      <c r="B616" s="0" t="n">
        <v>78845955</v>
      </c>
      <c r="C616" s="0" t="n">
        <v>78851177</v>
      </c>
      <c r="D616" s="0" t="n">
        <v>18409850</v>
      </c>
      <c r="E616" s="0" t="n">
        <v>1</v>
      </c>
      <c r="F616" s="0" t="n">
        <v>1</v>
      </c>
      <c r="G616" s="0" t="n">
        <v>1</v>
      </c>
      <c r="H616" s="0" t="n">
        <v>1</v>
      </c>
      <c r="I616" s="0" t="inlineStr">
        <is>
          <t>1-1035-90</t>
        </is>
      </c>
      <c r="J616" s="0" t="inlineStr"/>
      <c r="K616" s="0" t="inlineStr">
        <is>
          <t>Рабочий строитель среднего разряда 3,5</t>
        </is>
      </c>
      <c r="L616" s="0" t="n">
        <v>1369</v>
      </c>
      <c r="N616" s="0" t="n">
        <v>1013</v>
      </c>
      <c r="O616" s="0" t="inlineStr">
        <is>
          <t>чел.-ч</t>
        </is>
      </c>
      <c r="P616" s="0" t="inlineStr">
        <is>
          <t>чел.-ч</t>
        </is>
      </c>
      <c r="Q616" s="0" t="n">
        <v>1</v>
      </c>
      <c r="W616" s="0" t="n">
        <v>0</v>
      </c>
      <c r="X616" s="0" t="n">
        <v>855544366</v>
      </c>
      <c r="Y616" s="0">
        <f>AT616</f>
        <v/>
      </c>
      <c r="AA616" s="0" t="n">
        <v>0</v>
      </c>
      <c r="AB616" s="0" t="n">
        <v>0</v>
      </c>
      <c r="AC616" s="0" t="n">
        <v>0</v>
      </c>
      <c r="AD616" s="0" t="n">
        <v>9.07</v>
      </c>
      <c r="AE616" s="0" t="n">
        <v>0</v>
      </c>
      <c r="AF616" s="0" t="n">
        <v>0</v>
      </c>
      <c r="AG616" s="0" t="n">
        <v>0</v>
      </c>
      <c r="AH616" s="0" t="n">
        <v>9.07</v>
      </c>
      <c r="AI616" s="0" t="n">
        <v>1</v>
      </c>
      <c r="AJ616" s="0" t="n">
        <v>1</v>
      </c>
      <c r="AK616" s="0" t="n">
        <v>1</v>
      </c>
      <c r="AL616" s="0" t="n">
        <v>1</v>
      </c>
      <c r="AM616" s="0" t="n">
        <v>-2</v>
      </c>
      <c r="AN616" s="0" t="n">
        <v>0</v>
      </c>
      <c r="AO616" s="0" t="n">
        <v>1</v>
      </c>
      <c r="AP616" s="0" t="n">
        <v>1</v>
      </c>
      <c r="AQ616" s="0" t="n">
        <v>0</v>
      </c>
      <c r="AR616" s="0" t="n">
        <v>0</v>
      </c>
      <c r="AS616" s="0" t="inlineStr"/>
      <c r="AT616" s="0" t="n">
        <v>308</v>
      </c>
      <c r="AU616" s="0" t="inlineStr"/>
      <c r="AV616" s="0" t="n">
        <v>1</v>
      </c>
      <c r="AW616" s="0" t="n">
        <v>2</v>
      </c>
      <c r="AX616" s="0" t="n">
        <v>78851184</v>
      </c>
      <c r="AY616" s="0" t="n">
        <v>1</v>
      </c>
      <c r="AZ616" s="0" t="n">
        <v>0</v>
      </c>
      <c r="BA616" s="0" t="n">
        <v>599</v>
      </c>
      <c r="BB616" s="0" t="n">
        <v>0</v>
      </c>
      <c r="BC616" s="0" t="n">
        <v>0</v>
      </c>
      <c r="BD616" s="0" t="n">
        <v>0</v>
      </c>
      <c r="BE616" s="0" t="n">
        <v>0</v>
      </c>
      <c r="BF616" s="0" t="n">
        <v>0</v>
      </c>
      <c r="BG616" s="0" t="n">
        <v>0</v>
      </c>
      <c r="BH616" s="0" t="n">
        <v>0</v>
      </c>
      <c r="BI616" s="0" t="n">
        <v>0</v>
      </c>
      <c r="BJ616" s="0" t="n">
        <v>0</v>
      </c>
      <c r="BK616" s="0" t="n">
        <v>0</v>
      </c>
      <c r="BL616" s="0" t="n">
        <v>0</v>
      </c>
      <c r="BM616" s="0" t="n">
        <v>0</v>
      </c>
      <c r="BN616" s="0" t="n">
        <v>0</v>
      </c>
      <c r="BO616" s="0" t="n">
        <v>0</v>
      </c>
      <c r="BP616" s="0" t="n">
        <v>0</v>
      </c>
      <c r="BQ616" s="0" t="n">
        <v>0</v>
      </c>
      <c r="BR616" s="0" t="n">
        <v>0</v>
      </c>
      <c r="BS616" s="0" t="n">
        <v>0</v>
      </c>
      <c r="BT616" s="0" t="n">
        <v>0</v>
      </c>
      <c r="BU616" s="0" t="n">
        <v>0</v>
      </c>
      <c r="BV616" s="0" t="n">
        <v>0</v>
      </c>
      <c r="BW616" s="0" t="n">
        <v>0</v>
      </c>
      <c r="CU616" s="0">
        <f>ROUND(AT616*Source!I1672*AH616*AL616,0)</f>
        <v/>
      </c>
      <c r="CV616" s="0">
        <f>ROUND(Y616*Source!I1672,7)</f>
        <v/>
      </c>
      <c r="CW616" s="0" t="n">
        <v>0</v>
      </c>
      <c r="CX616" s="0">
        <f>ROUND(Y616*Source!I1672,7)</f>
        <v/>
      </c>
      <c r="CY616" s="0">
        <f>AD616</f>
        <v/>
      </c>
      <c r="CZ616" s="0">
        <f>AH616</f>
        <v/>
      </c>
      <c r="DA616" s="0">
        <f>AL616</f>
        <v/>
      </c>
      <c r="DB616" s="0">
        <f>ROUND(ROUND(AT616*CZ616,2),2)</f>
        <v/>
      </c>
      <c r="DC616" s="0">
        <f>ROUND(ROUND(AT616*AG616,2),2)</f>
        <v/>
      </c>
      <c r="DD616" s="0" t="inlineStr"/>
      <c r="DE616" s="0" t="inlineStr"/>
      <c r="DF616" s="0">
        <f>ROUND(ROUND(AE616,0)*CX616,0)</f>
        <v/>
      </c>
      <c r="DG616" s="0">
        <f>ROUND(ROUND(AF616,0)*CX616,0)</f>
        <v/>
      </c>
      <c r="DH616" s="0">
        <f>ROUND(ROUND(AG616,0)*CX616,0)</f>
        <v/>
      </c>
      <c r="DI616" s="0">
        <f>ROUND(ROUND(AH616,0)*CX616,0)</f>
        <v/>
      </c>
      <c r="DJ616" s="0">
        <f>DI616</f>
        <v/>
      </c>
      <c r="DK616" s="0" t="n">
        <v>0</v>
      </c>
      <c r="DL616" s="0" t="inlineStr"/>
      <c r="DM616" s="0" t="n">
        <v>0</v>
      </c>
      <c r="DN616" s="0" t="inlineStr"/>
      <c r="DO616" s="0" t="n">
        <v>0</v>
      </c>
    </row>
    <row r="617">
      <c r="A617" s="0">
        <f>ROW(Source!A1672)</f>
        <v/>
      </c>
      <c r="B617" s="0" t="n">
        <v>78845955</v>
      </c>
      <c r="C617" s="0" t="n">
        <v>78851177</v>
      </c>
      <c r="D617" s="0" t="n">
        <v>29174913</v>
      </c>
      <c r="E617" s="0" t="n">
        <v>1</v>
      </c>
      <c r="F617" s="0" t="n">
        <v>1</v>
      </c>
      <c r="G617" s="0" t="n">
        <v>1</v>
      </c>
      <c r="H617" s="0" t="n">
        <v>2</v>
      </c>
      <c r="I617" s="0" t="inlineStr">
        <is>
          <t>400001</t>
        </is>
      </c>
      <c r="J617" s="0" t="inlineStr">
        <is>
          <t>ТСЭМ Московской обл., 400001, приказ Минстроя России №675/пр от 28.02.2017 № 264/пр</t>
        </is>
      </c>
      <c r="K617" s="0" t="inlineStr">
        <is>
          <t>Автомобили бортовые, грузоподъемность до 5 т</t>
        </is>
      </c>
      <c r="L617" s="0" t="n">
        <v>1368</v>
      </c>
      <c r="N617" s="0" t="n">
        <v>1011</v>
      </c>
      <c r="O617" s="0" t="inlineStr">
        <is>
          <t>маш.-ч</t>
        </is>
      </c>
      <c r="P617" s="0" t="inlineStr">
        <is>
          <t>маш.-ч</t>
        </is>
      </c>
      <c r="Q617" s="0" t="n">
        <v>1</v>
      </c>
      <c r="W617" s="0" t="n">
        <v>0</v>
      </c>
      <c r="X617" s="0" t="n">
        <v>1230759911</v>
      </c>
      <c r="Y617" s="0">
        <f>AT617</f>
        <v/>
      </c>
      <c r="AA617" s="0" t="n">
        <v>0</v>
      </c>
      <c r="AB617" s="0" t="n">
        <v>2177.51</v>
      </c>
      <c r="AC617" s="0" t="n">
        <v>606.1</v>
      </c>
      <c r="AD617" s="0" t="n">
        <v>0</v>
      </c>
      <c r="AE617" s="0" t="n">
        <v>0</v>
      </c>
      <c r="AF617" s="0" t="n">
        <v>87.17</v>
      </c>
      <c r="AG617" s="0" t="n">
        <v>11.6</v>
      </c>
      <c r="AH617" s="0" t="n">
        <v>0</v>
      </c>
      <c r="AI617" s="0" t="n">
        <v>1</v>
      </c>
      <c r="AJ617" s="0" t="n">
        <v>24.98</v>
      </c>
      <c r="AK617" s="0" t="n">
        <v>52.25</v>
      </c>
      <c r="AL617" s="0" t="n">
        <v>1</v>
      </c>
      <c r="AM617" s="0" t="n">
        <v>2</v>
      </c>
      <c r="AN617" s="0" t="n">
        <v>0</v>
      </c>
      <c r="AO617" s="0" t="n">
        <v>1</v>
      </c>
      <c r="AP617" s="0" t="n">
        <v>1</v>
      </c>
      <c r="AQ617" s="0" t="n">
        <v>0</v>
      </c>
      <c r="AR617" s="0" t="n">
        <v>0</v>
      </c>
      <c r="AS617" s="0" t="inlineStr"/>
      <c r="AT617" s="0" t="n">
        <v>1.6</v>
      </c>
      <c r="AU617" s="0" t="inlineStr"/>
      <c r="AV617" s="0" t="n">
        <v>0</v>
      </c>
      <c r="AW617" s="0" t="n">
        <v>2</v>
      </c>
      <c r="AX617" s="0" t="n">
        <v>78851185</v>
      </c>
      <c r="AY617" s="0" t="n">
        <v>1</v>
      </c>
      <c r="AZ617" s="0" t="n">
        <v>0</v>
      </c>
      <c r="BA617" s="0" t="n">
        <v>600</v>
      </c>
      <c r="BB617" s="0" t="n">
        <v>0</v>
      </c>
      <c r="BC617" s="0" t="n">
        <v>0</v>
      </c>
      <c r="BD617" s="0" t="n">
        <v>0</v>
      </c>
      <c r="BE617" s="0" t="n">
        <v>0</v>
      </c>
      <c r="BF617" s="0" t="n">
        <v>0</v>
      </c>
      <c r="BG617" s="0" t="n">
        <v>0</v>
      </c>
      <c r="BH617" s="0" t="n">
        <v>0</v>
      </c>
      <c r="BI617" s="0" t="n">
        <v>0</v>
      </c>
      <c r="BJ617" s="0" t="n">
        <v>0</v>
      </c>
      <c r="BK617" s="0" t="n">
        <v>0</v>
      </c>
      <c r="BL617" s="0" t="n">
        <v>0</v>
      </c>
      <c r="BM617" s="0" t="n">
        <v>0</v>
      </c>
      <c r="BN617" s="0" t="n">
        <v>0</v>
      </c>
      <c r="BO617" s="0" t="n">
        <v>0</v>
      </c>
      <c r="BP617" s="0" t="n">
        <v>0</v>
      </c>
      <c r="BQ617" s="0" t="n">
        <v>0</v>
      </c>
      <c r="BR617" s="0" t="n">
        <v>0</v>
      </c>
      <c r="BS617" s="0" t="n">
        <v>0</v>
      </c>
      <c r="BT617" s="0" t="n">
        <v>0</v>
      </c>
      <c r="BU617" s="0" t="n">
        <v>0</v>
      </c>
      <c r="BV617" s="0" t="n">
        <v>0</v>
      </c>
      <c r="BW617" s="0" t="n">
        <v>0</v>
      </c>
      <c r="CV617" s="0" t="n">
        <v>0</v>
      </c>
      <c r="CW617" s="0">
        <f>ROUND(Y617*Source!I1672*DO617,7)</f>
        <v/>
      </c>
      <c r="CX617" s="0">
        <f>ROUND(Y617*Source!I1672,7)</f>
        <v/>
      </c>
      <c r="CY617" s="0">
        <f>AB617</f>
        <v/>
      </c>
      <c r="CZ617" s="0">
        <f>AF617</f>
        <v/>
      </c>
      <c r="DA617" s="0">
        <f>AJ617</f>
        <v/>
      </c>
      <c r="DB617" s="0">
        <f>ROUND(ROUND(AT617*CZ617,2),2)</f>
        <v/>
      </c>
      <c r="DC617" s="0">
        <f>ROUND(ROUND(AT617*AG617,2),2)</f>
        <v/>
      </c>
      <c r="DD617" s="0" t="inlineStr"/>
      <c r="DE617" s="0" t="inlineStr"/>
      <c r="DF617" s="0">
        <f>ROUND(ROUND(AE617,0)*CX617,0)</f>
        <v/>
      </c>
      <c r="DG617" s="0">
        <f>ROUND(ROUND(AF617*AJ617,0)*CX617,0)</f>
        <v/>
      </c>
      <c r="DH617" s="0">
        <f>ROUND(ROUND(AG617*AK617,0)*CX617,0)</f>
        <v/>
      </c>
      <c r="DI617" s="0">
        <f>ROUND(ROUND(AH617,0)*CX617,0)</f>
        <v/>
      </c>
      <c r="DJ617" s="0">
        <f>DG617</f>
        <v/>
      </c>
      <c r="DK617" s="0" t="n">
        <v>0</v>
      </c>
      <c r="DL617" s="0" t="inlineStr"/>
      <c r="DM617" s="0" t="n">
        <v>0</v>
      </c>
      <c r="DN617" s="0" t="inlineStr"/>
      <c r="DO617" s="0" t="n">
        <v>0</v>
      </c>
    </row>
    <row r="618">
      <c r="A618" s="0">
        <f>ROW(Source!A1672)</f>
        <v/>
      </c>
      <c r="B618" s="0" t="n">
        <v>78845955</v>
      </c>
      <c r="C618" s="0" t="n">
        <v>78851177</v>
      </c>
      <c r="D618" s="0" t="n">
        <v>29114241</v>
      </c>
      <c r="E618" s="0" t="n">
        <v>1</v>
      </c>
      <c r="F618" s="0" t="n">
        <v>1</v>
      </c>
      <c r="G618" s="0" t="n">
        <v>1</v>
      </c>
      <c r="H618" s="0" t="n">
        <v>3</v>
      </c>
      <c r="I618" s="0" t="inlineStr">
        <is>
          <t>101-2577</t>
        </is>
      </c>
      <c r="J618" s="0" t="inlineStr">
        <is>
          <t>ТССЦ Московской обл., 101-2577, приказ Минстроя России №675/пр от 28.02.2017 № 254/пр</t>
        </is>
      </c>
      <c r="K618" s="0" t="inlineStr">
        <is>
          <t>Болты с гайками и шайбами для санитарно-технических работ диаметром 20-22 мм</t>
        </is>
      </c>
      <c r="L618" s="0" t="n">
        <v>1348</v>
      </c>
      <c r="N618" s="0" t="n">
        <v>1009</v>
      </c>
      <c r="O618" s="0" t="inlineStr">
        <is>
          <t>т</t>
        </is>
      </c>
      <c r="P618" s="0" t="inlineStr">
        <is>
          <t>т</t>
        </is>
      </c>
      <c r="Q618" s="0" t="n">
        <v>1000</v>
      </c>
      <c r="W618" s="0" t="n">
        <v>0</v>
      </c>
      <c r="X618" s="0" t="n">
        <v>509278498</v>
      </c>
      <c r="Y618" s="0">
        <f>AT618</f>
        <v/>
      </c>
      <c r="AA618" s="0" t="n">
        <v>152821.09</v>
      </c>
      <c r="AB618" s="0" t="n">
        <v>0</v>
      </c>
      <c r="AC618" s="0" t="n">
        <v>0</v>
      </c>
      <c r="AD618" s="0" t="n">
        <v>0</v>
      </c>
      <c r="AE618" s="0" t="n">
        <v>13559.99</v>
      </c>
      <c r="AF618" s="0" t="n">
        <v>0</v>
      </c>
      <c r="AG618" s="0" t="n">
        <v>0</v>
      </c>
      <c r="AH618" s="0" t="n">
        <v>0</v>
      </c>
      <c r="AI618" s="0" t="n">
        <v>11.27</v>
      </c>
      <c r="AJ618" s="0" t="n">
        <v>1</v>
      </c>
      <c r="AK618" s="0" t="n">
        <v>1</v>
      </c>
      <c r="AL618" s="0" t="n">
        <v>1</v>
      </c>
      <c r="AM618" s="0" t="n">
        <v>2</v>
      </c>
      <c r="AN618" s="0" t="n">
        <v>0</v>
      </c>
      <c r="AO618" s="0" t="n">
        <v>1</v>
      </c>
      <c r="AP618" s="0" t="n">
        <v>1</v>
      </c>
      <c r="AQ618" s="0" t="n">
        <v>0</v>
      </c>
      <c r="AR618" s="0" t="n">
        <v>0</v>
      </c>
      <c r="AS618" s="0" t="inlineStr"/>
      <c r="AT618" s="0" t="n">
        <v>0.11</v>
      </c>
      <c r="AU618" s="0" t="inlineStr"/>
      <c r="AV618" s="0" t="n">
        <v>0</v>
      </c>
      <c r="AW618" s="0" t="n">
        <v>2</v>
      </c>
      <c r="AX618" s="0" t="n">
        <v>78851186</v>
      </c>
      <c r="AY618" s="0" t="n">
        <v>1</v>
      </c>
      <c r="AZ618" s="0" t="n">
        <v>0</v>
      </c>
      <c r="BA618" s="0" t="n">
        <v>601</v>
      </c>
      <c r="BB618" s="0" t="n">
        <v>0</v>
      </c>
      <c r="BC618" s="0" t="n">
        <v>0</v>
      </c>
      <c r="BD618" s="0" t="n">
        <v>0</v>
      </c>
      <c r="BE618" s="0" t="n">
        <v>0</v>
      </c>
      <c r="BF618" s="0" t="n">
        <v>0</v>
      </c>
      <c r="BG618" s="0" t="n">
        <v>0</v>
      </c>
      <c r="BH618" s="0" t="n">
        <v>0</v>
      </c>
      <c r="BI618" s="0" t="n">
        <v>0</v>
      </c>
      <c r="BJ618" s="0" t="n">
        <v>0</v>
      </c>
      <c r="BK618" s="0" t="n">
        <v>0</v>
      </c>
      <c r="BL618" s="0" t="n">
        <v>0</v>
      </c>
      <c r="BM618" s="0" t="n">
        <v>0</v>
      </c>
      <c r="BN618" s="0" t="n">
        <v>0</v>
      </c>
      <c r="BO618" s="0" t="n">
        <v>0</v>
      </c>
      <c r="BP618" s="0" t="n">
        <v>0</v>
      </c>
      <c r="BQ618" s="0" t="n">
        <v>0</v>
      </c>
      <c r="BR618" s="0" t="n">
        <v>0</v>
      </c>
      <c r="BS618" s="0" t="n">
        <v>0</v>
      </c>
      <c r="BT618" s="0" t="n">
        <v>0</v>
      </c>
      <c r="BU618" s="0" t="n">
        <v>0</v>
      </c>
      <c r="BV618" s="0" t="n">
        <v>0</v>
      </c>
      <c r="BW618" s="0" t="n">
        <v>0</v>
      </c>
      <c r="CV618" s="0" t="n">
        <v>0</v>
      </c>
      <c r="CW618" s="0" t="n">
        <v>0</v>
      </c>
      <c r="CX618" s="0">
        <f>ROUND(Y618*Source!I1672,7)</f>
        <v/>
      </c>
      <c r="CY618" s="0">
        <f>AA618</f>
        <v/>
      </c>
      <c r="CZ618" s="0">
        <f>AE618</f>
        <v/>
      </c>
      <c r="DA618" s="0">
        <f>AI618</f>
        <v/>
      </c>
      <c r="DB618" s="0">
        <f>ROUND(ROUND(AT618*CZ618,2),2)</f>
        <v/>
      </c>
      <c r="DC618" s="0">
        <f>ROUND(ROUND(AT618*AG618,2),2)</f>
        <v/>
      </c>
      <c r="DD618" s="0" t="inlineStr"/>
      <c r="DE618" s="0" t="inlineStr"/>
      <c r="DF618" s="0">
        <f>ROUND(ROUND(AE618*AI618,0)*CX618,0)</f>
        <v/>
      </c>
      <c r="DG618" s="0">
        <f>ROUND(ROUND(AF618,0)*CX618,0)</f>
        <v/>
      </c>
      <c r="DH618" s="0">
        <f>ROUND(ROUND(AG618,0)*CX618,0)</f>
        <v/>
      </c>
      <c r="DI618" s="0">
        <f>ROUND(ROUND(AH618,0)*CX618,0)</f>
        <v/>
      </c>
      <c r="DJ618" s="0">
        <f>DF618</f>
        <v/>
      </c>
      <c r="DK618" s="0" t="n">
        <v>0</v>
      </c>
      <c r="DL618" s="0" t="inlineStr"/>
      <c r="DM618" s="0" t="n">
        <v>0</v>
      </c>
      <c r="DN618" s="0" t="inlineStr"/>
      <c r="DO618" s="0" t="n">
        <v>0</v>
      </c>
    </row>
    <row r="619">
      <c r="A619" s="0">
        <f>ROW(Source!A1672)</f>
        <v/>
      </c>
      <c r="B619" s="0" t="n">
        <v>78845955</v>
      </c>
      <c r="C619" s="0" t="n">
        <v>78851177</v>
      </c>
      <c r="D619" s="0" t="n">
        <v>29142947</v>
      </c>
      <c r="E619" s="0" t="n">
        <v>1</v>
      </c>
      <c r="F619" s="0" t="n">
        <v>1</v>
      </c>
      <c r="G619" s="0" t="n">
        <v>1</v>
      </c>
      <c r="H619" s="0" t="n">
        <v>3</v>
      </c>
      <c r="I619" s="0" t="inlineStr">
        <is>
          <t>302-1175</t>
        </is>
      </c>
      <c r="J619" s="0" t="inlineStr">
        <is>
          <t>ТССЦ Московской обл., 302-1175, приказ Минстроя России №675/пр от 28.02.2017 № 256/пр</t>
        </is>
      </c>
      <c r="K619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19" s="0" t="n">
        <v>1354</v>
      </c>
      <c r="N619" s="0" t="n">
        <v>1010</v>
      </c>
      <c r="O619" s="0" t="inlineStr">
        <is>
          <t>шт.</t>
        </is>
      </c>
      <c r="P619" s="0" t="inlineStr">
        <is>
          <t>шт.</t>
        </is>
      </c>
      <c r="Q619" s="0" t="n">
        <v>1</v>
      </c>
      <c r="W619" s="0" t="n">
        <v>0</v>
      </c>
      <c r="X619" s="0" t="n">
        <v>1348129569</v>
      </c>
      <c r="Y619" s="0">
        <f>AT619</f>
        <v/>
      </c>
      <c r="AA619" s="0" t="n">
        <v>3336.9</v>
      </c>
      <c r="AB619" s="0" t="n">
        <v>0</v>
      </c>
      <c r="AC619" s="0" t="n">
        <v>0</v>
      </c>
      <c r="AD619" s="0" t="n">
        <v>0</v>
      </c>
      <c r="AE619" s="0" t="n">
        <v>257.08</v>
      </c>
      <c r="AF619" s="0" t="n">
        <v>0</v>
      </c>
      <c r="AG619" s="0" t="n">
        <v>0</v>
      </c>
      <c r="AH619" s="0" t="n">
        <v>0</v>
      </c>
      <c r="AI619" s="0" t="n">
        <v>12.98</v>
      </c>
      <c r="AJ619" s="0" t="n">
        <v>1</v>
      </c>
      <c r="AK619" s="0" t="n">
        <v>1</v>
      </c>
      <c r="AL619" s="0" t="n">
        <v>1</v>
      </c>
      <c r="AM619" s="0" t="n">
        <v>2</v>
      </c>
      <c r="AN619" s="0" t="n">
        <v>0</v>
      </c>
      <c r="AO619" s="0" t="n">
        <v>1</v>
      </c>
      <c r="AP619" s="0" t="n">
        <v>1</v>
      </c>
      <c r="AQ619" s="0" t="n">
        <v>0</v>
      </c>
      <c r="AR619" s="0" t="n">
        <v>0</v>
      </c>
      <c r="AS619" s="0" t="inlineStr"/>
      <c r="AT619" s="0" t="n">
        <v>100</v>
      </c>
      <c r="AU619" s="0" t="inlineStr"/>
      <c r="AV619" s="0" t="n">
        <v>0</v>
      </c>
      <c r="AW619" s="0" t="n">
        <v>2</v>
      </c>
      <c r="AX619" s="0" t="n">
        <v>78851187</v>
      </c>
      <c r="AY619" s="0" t="n">
        <v>1</v>
      </c>
      <c r="AZ619" s="0" t="n">
        <v>0</v>
      </c>
      <c r="BA619" s="0" t="n">
        <v>602</v>
      </c>
      <c r="BB619" s="0" t="n">
        <v>0</v>
      </c>
      <c r="BC619" s="0" t="n">
        <v>0</v>
      </c>
      <c r="BD619" s="0" t="n">
        <v>0</v>
      </c>
      <c r="BE619" s="0" t="n">
        <v>0</v>
      </c>
      <c r="BF619" s="0" t="n">
        <v>0</v>
      </c>
      <c r="BG619" s="0" t="n">
        <v>0</v>
      </c>
      <c r="BH619" s="0" t="n">
        <v>0</v>
      </c>
      <c r="BI619" s="0" t="n">
        <v>0</v>
      </c>
      <c r="BJ619" s="0" t="n">
        <v>0</v>
      </c>
      <c r="BK619" s="0" t="n">
        <v>0</v>
      </c>
      <c r="BL619" s="0" t="n">
        <v>0</v>
      </c>
      <c r="BM619" s="0" t="n">
        <v>0</v>
      </c>
      <c r="BN619" s="0" t="n">
        <v>0</v>
      </c>
      <c r="BO619" s="0" t="n">
        <v>0</v>
      </c>
      <c r="BP619" s="0" t="n">
        <v>0</v>
      </c>
      <c r="BQ619" s="0" t="n">
        <v>0</v>
      </c>
      <c r="BR619" s="0" t="n">
        <v>0</v>
      </c>
      <c r="BS619" s="0" t="n">
        <v>0</v>
      </c>
      <c r="BT619" s="0" t="n">
        <v>0</v>
      </c>
      <c r="BU619" s="0" t="n">
        <v>0</v>
      </c>
      <c r="BV619" s="0" t="n">
        <v>0</v>
      </c>
      <c r="BW619" s="0" t="n">
        <v>0</v>
      </c>
      <c r="CV619" s="0" t="n">
        <v>0</v>
      </c>
      <c r="CW619" s="0" t="n">
        <v>0</v>
      </c>
      <c r="CX619" s="0">
        <f>ROUND(Y619*Source!I1672,7)</f>
        <v/>
      </c>
      <c r="CY619" s="0">
        <f>AA619</f>
        <v/>
      </c>
      <c r="CZ619" s="0">
        <f>AE619</f>
        <v/>
      </c>
      <c r="DA619" s="0">
        <f>AI619</f>
        <v/>
      </c>
      <c r="DB619" s="0">
        <f>ROUND(ROUND(AT619*CZ619,2),2)</f>
        <v/>
      </c>
      <c r="DC619" s="0">
        <f>ROUND(ROUND(AT619*AG619,2),2)</f>
        <v/>
      </c>
      <c r="DD619" s="0" t="inlineStr"/>
      <c r="DE619" s="0" t="inlineStr"/>
      <c r="DF619" s="0">
        <f>ROUND(ROUND(AE619*AI619,0)*CX619,0)</f>
        <v/>
      </c>
      <c r="DG619" s="0">
        <f>ROUND(ROUND(AF619,0)*CX619,0)</f>
        <v/>
      </c>
      <c r="DH619" s="0">
        <f>ROUND(ROUND(AG619,0)*CX619,0)</f>
        <v/>
      </c>
      <c r="DI619" s="0">
        <f>ROUND(ROUND(AH619,0)*CX619,0)</f>
        <v/>
      </c>
      <c r="DJ619" s="0">
        <f>DF619</f>
        <v/>
      </c>
      <c r="DK619" s="0" t="n">
        <v>0</v>
      </c>
      <c r="DL619" s="0" t="inlineStr"/>
      <c r="DM619" s="0" t="n">
        <v>0</v>
      </c>
      <c r="DN619" s="0" t="inlineStr"/>
      <c r="DO619" s="0" t="n">
        <v>0</v>
      </c>
    </row>
    <row r="620">
      <c r="A620" s="0">
        <f>ROW(Source!A1672)</f>
        <v/>
      </c>
      <c r="B620" s="0" t="n">
        <v>78845955</v>
      </c>
      <c r="C620" s="0" t="n">
        <v>78851177</v>
      </c>
      <c r="D620" s="0" t="n">
        <v>29171635</v>
      </c>
      <c r="E620" s="0" t="n">
        <v>1</v>
      </c>
      <c r="F620" s="0" t="n">
        <v>1</v>
      </c>
      <c r="G620" s="0" t="n">
        <v>1</v>
      </c>
      <c r="H620" s="0" t="n">
        <v>3</v>
      </c>
      <c r="I620" s="0" t="inlineStr">
        <is>
          <t>509-0966</t>
        </is>
      </c>
      <c r="J620" s="0" t="inlineStr">
        <is>
          <t>ТССЦ Московской обл., 509-0966, приказ Минстроя России №675/пр от 28.02.2017 № 258/пр</t>
        </is>
      </c>
      <c r="K620" s="0" t="inlineStr">
        <is>
          <t>Прокладки из паронита марки ПМБ, толщиной 1 мм, диаметром 50 мм</t>
        </is>
      </c>
      <c r="L620" s="0" t="n">
        <v>1356</v>
      </c>
      <c r="N620" s="0" t="n">
        <v>1010</v>
      </c>
      <c r="O620" s="0" t="inlineStr">
        <is>
          <t>1000 шт.</t>
        </is>
      </c>
      <c r="P620" s="0" t="inlineStr">
        <is>
          <t>1000 шт.</t>
        </is>
      </c>
      <c r="Q620" s="0" t="n">
        <v>1000</v>
      </c>
      <c r="W620" s="0" t="n">
        <v>0</v>
      </c>
      <c r="X620" s="0" t="n">
        <v>469352752</v>
      </c>
      <c r="Y620" s="0">
        <f>AT620</f>
        <v/>
      </c>
      <c r="AA620" s="0" t="n">
        <v>12316.54</v>
      </c>
      <c r="AB620" s="0" t="n">
        <v>0</v>
      </c>
      <c r="AC620" s="0" t="n">
        <v>0</v>
      </c>
      <c r="AD620" s="0" t="n">
        <v>0</v>
      </c>
      <c r="AE620" s="0" t="n">
        <v>3450.01</v>
      </c>
      <c r="AF620" s="0" t="n">
        <v>0</v>
      </c>
      <c r="AG620" s="0" t="n">
        <v>0</v>
      </c>
      <c r="AH620" s="0" t="n">
        <v>0</v>
      </c>
      <c r="AI620" s="0" t="n">
        <v>3.57</v>
      </c>
      <c r="AJ620" s="0" t="n">
        <v>1</v>
      </c>
      <c r="AK620" s="0" t="n">
        <v>1</v>
      </c>
      <c r="AL620" s="0" t="n">
        <v>1</v>
      </c>
      <c r="AM620" s="0" t="n">
        <v>2</v>
      </c>
      <c r="AN620" s="0" t="n">
        <v>0</v>
      </c>
      <c r="AO620" s="0" t="n">
        <v>1</v>
      </c>
      <c r="AP620" s="0" t="n">
        <v>1</v>
      </c>
      <c r="AQ620" s="0" t="n">
        <v>0</v>
      </c>
      <c r="AR620" s="0" t="n">
        <v>0</v>
      </c>
      <c r="AS620" s="0" t="inlineStr"/>
      <c r="AT620" s="0" t="n">
        <v>0.2</v>
      </c>
      <c r="AU620" s="0" t="inlineStr"/>
      <c r="AV620" s="0" t="n">
        <v>0</v>
      </c>
      <c r="AW620" s="0" t="n">
        <v>2</v>
      </c>
      <c r="AX620" s="0" t="n">
        <v>78851188</v>
      </c>
      <c r="AY620" s="0" t="n">
        <v>1</v>
      </c>
      <c r="AZ620" s="0" t="n">
        <v>0</v>
      </c>
      <c r="BA620" s="0" t="n">
        <v>603</v>
      </c>
      <c r="BB620" s="0" t="n">
        <v>0</v>
      </c>
      <c r="BC620" s="0" t="n">
        <v>0</v>
      </c>
      <c r="BD620" s="0" t="n">
        <v>0</v>
      </c>
      <c r="BE620" s="0" t="n">
        <v>0</v>
      </c>
      <c r="BF620" s="0" t="n">
        <v>0</v>
      </c>
      <c r="BG620" s="0" t="n">
        <v>0</v>
      </c>
      <c r="BH620" s="0" t="n">
        <v>0</v>
      </c>
      <c r="BI620" s="0" t="n">
        <v>0</v>
      </c>
      <c r="BJ620" s="0" t="n">
        <v>0</v>
      </c>
      <c r="BK620" s="0" t="n">
        <v>0</v>
      </c>
      <c r="BL620" s="0" t="n">
        <v>0</v>
      </c>
      <c r="BM620" s="0" t="n">
        <v>0</v>
      </c>
      <c r="BN620" s="0" t="n">
        <v>0</v>
      </c>
      <c r="BO620" s="0" t="n">
        <v>0</v>
      </c>
      <c r="BP620" s="0" t="n">
        <v>0</v>
      </c>
      <c r="BQ620" s="0" t="n">
        <v>0</v>
      </c>
      <c r="BR620" s="0" t="n">
        <v>0</v>
      </c>
      <c r="BS620" s="0" t="n">
        <v>0</v>
      </c>
      <c r="BT620" s="0" t="n">
        <v>0</v>
      </c>
      <c r="BU620" s="0" t="n">
        <v>0</v>
      </c>
      <c r="BV620" s="0" t="n">
        <v>0</v>
      </c>
      <c r="BW620" s="0" t="n">
        <v>0</v>
      </c>
      <c r="CV620" s="0" t="n">
        <v>0</v>
      </c>
      <c r="CW620" s="0" t="n">
        <v>0</v>
      </c>
      <c r="CX620" s="0">
        <f>ROUND(Y620*Source!I1672,7)</f>
        <v/>
      </c>
      <c r="CY620" s="0">
        <f>AA620</f>
        <v/>
      </c>
      <c r="CZ620" s="0">
        <f>AE620</f>
        <v/>
      </c>
      <c r="DA620" s="0">
        <f>AI620</f>
        <v/>
      </c>
      <c r="DB620" s="0">
        <f>ROUND(ROUND(AT620*CZ620,2),2)</f>
        <v/>
      </c>
      <c r="DC620" s="0">
        <f>ROUND(ROUND(AT620*AG620,2),2)</f>
        <v/>
      </c>
      <c r="DD620" s="0" t="inlineStr"/>
      <c r="DE620" s="0" t="inlineStr"/>
      <c r="DF620" s="0">
        <f>ROUND(ROUND(AE620*AI620,0)*CX620,0)</f>
        <v/>
      </c>
      <c r="DG620" s="0">
        <f>ROUND(ROUND(AF620,0)*CX620,0)</f>
        <v/>
      </c>
      <c r="DH620" s="0">
        <f>ROUND(ROUND(AG620,0)*CX620,0)</f>
        <v/>
      </c>
      <c r="DI620" s="0">
        <f>ROUND(ROUND(AH620,0)*CX620,0)</f>
        <v/>
      </c>
      <c r="DJ620" s="0">
        <f>DF620</f>
        <v/>
      </c>
      <c r="DK620" s="0" t="n">
        <v>0</v>
      </c>
      <c r="DL620" s="0" t="inlineStr"/>
      <c r="DM620" s="0" t="n">
        <v>0</v>
      </c>
      <c r="DN620" s="0" t="inlineStr"/>
      <c r="DO620" s="0" t="n">
        <v>0</v>
      </c>
    </row>
    <row r="621">
      <c r="A621" s="0">
        <f>ROW(Source!A1672)</f>
        <v/>
      </c>
      <c r="B621" s="0" t="n">
        <v>78845955</v>
      </c>
      <c r="C621" s="0" t="n">
        <v>78851177</v>
      </c>
      <c r="D621" s="0" t="n">
        <v>29164350</v>
      </c>
      <c r="E621" s="0" t="n">
        <v>1</v>
      </c>
      <c r="F621" s="0" t="n">
        <v>1</v>
      </c>
      <c r="G621" s="0" t="n">
        <v>1</v>
      </c>
      <c r="H621" s="0" t="n">
        <v>3</v>
      </c>
      <c r="I621" s="0" t="inlineStr">
        <is>
          <t>509-9899</t>
        </is>
      </c>
      <c r="J621" s="0" t="inlineStr">
        <is>
          <t>ТССЦ Московской обл., 509-9899, приказ Минстроя России №675/пр от 28.02.2017 № 258/пр</t>
        </is>
      </c>
      <c r="K621" s="0" t="inlineStr">
        <is>
          <t>Строительный мусор и масса возвратных материалов</t>
        </is>
      </c>
      <c r="L621" s="0" t="n">
        <v>1348</v>
      </c>
      <c r="N621" s="0" t="n">
        <v>1009</v>
      </c>
      <c r="O621" s="0" t="inlineStr">
        <is>
          <t>т</t>
        </is>
      </c>
      <c r="P621" s="0" t="inlineStr">
        <is>
          <t>т</t>
        </is>
      </c>
      <c r="Q621" s="0" t="n">
        <v>1000</v>
      </c>
      <c r="W621" s="0" t="n">
        <v>0</v>
      </c>
      <c r="X621" s="0" t="n">
        <v>1839160745</v>
      </c>
      <c r="Y621" s="0">
        <f>AT621</f>
        <v/>
      </c>
      <c r="AA621" s="0" t="n">
        <v>0</v>
      </c>
      <c r="AB621" s="0" t="n">
        <v>0</v>
      </c>
      <c r="AC621" s="0" t="n">
        <v>0</v>
      </c>
      <c r="AD621" s="0" t="n">
        <v>0</v>
      </c>
      <c r="AE621" s="0" t="n">
        <v>0</v>
      </c>
      <c r="AF621" s="0" t="n">
        <v>0</v>
      </c>
      <c r="AG621" s="0" t="n">
        <v>0</v>
      </c>
      <c r="AH621" s="0" t="n">
        <v>0</v>
      </c>
      <c r="AI621" s="0" t="n">
        <v>1</v>
      </c>
      <c r="AJ621" s="0" t="n">
        <v>1</v>
      </c>
      <c r="AK621" s="0" t="n">
        <v>1</v>
      </c>
      <c r="AL621" s="0" t="n">
        <v>1</v>
      </c>
      <c r="AM621" s="0" t="n">
        <v>0</v>
      </c>
      <c r="AN621" s="0" t="n">
        <v>0</v>
      </c>
      <c r="AO621" s="0" t="n">
        <v>0</v>
      </c>
      <c r="AP621" s="0" t="n">
        <v>1</v>
      </c>
      <c r="AQ621" s="0" t="n">
        <v>0</v>
      </c>
      <c r="AR621" s="0" t="n">
        <v>0</v>
      </c>
      <c r="AS621" s="0" t="inlineStr"/>
      <c r="AT621" s="0" t="n">
        <v>1.8</v>
      </c>
      <c r="AU621" s="0" t="inlineStr"/>
      <c r="AV621" s="0" t="n">
        <v>0</v>
      </c>
      <c r="AW621" s="0" t="n">
        <v>2</v>
      </c>
      <c r="AX621" s="0" t="n">
        <v>78851189</v>
      </c>
      <c r="AY621" s="0" t="n">
        <v>1</v>
      </c>
      <c r="AZ621" s="0" t="n">
        <v>0</v>
      </c>
      <c r="BA621" s="0" t="n">
        <v>604</v>
      </c>
      <c r="BB621" s="0" t="n">
        <v>0</v>
      </c>
      <c r="BC621" s="0" t="n">
        <v>0</v>
      </c>
      <c r="BD621" s="0" t="n">
        <v>0</v>
      </c>
      <c r="BE621" s="0" t="n">
        <v>0</v>
      </c>
      <c r="BF621" s="0" t="n">
        <v>0</v>
      </c>
      <c r="BG621" s="0" t="n">
        <v>0</v>
      </c>
      <c r="BH621" s="0" t="n">
        <v>0</v>
      </c>
      <c r="BI621" s="0" t="n">
        <v>0</v>
      </c>
      <c r="BJ621" s="0" t="n">
        <v>0</v>
      </c>
      <c r="BK621" s="0" t="n">
        <v>0</v>
      </c>
      <c r="BL621" s="0" t="n">
        <v>0</v>
      </c>
      <c r="BM621" s="0" t="n">
        <v>0</v>
      </c>
      <c r="BN621" s="0" t="n">
        <v>0</v>
      </c>
      <c r="BO621" s="0" t="n">
        <v>0</v>
      </c>
      <c r="BP621" s="0" t="n">
        <v>0</v>
      </c>
      <c r="BQ621" s="0" t="n">
        <v>0</v>
      </c>
      <c r="BR621" s="0" t="n">
        <v>0</v>
      </c>
      <c r="BS621" s="0" t="n">
        <v>0</v>
      </c>
      <c r="BT621" s="0" t="n">
        <v>0</v>
      </c>
      <c r="BU621" s="0" t="n">
        <v>0</v>
      </c>
      <c r="BV621" s="0" t="n">
        <v>0</v>
      </c>
      <c r="BW621" s="0" t="n">
        <v>0</v>
      </c>
      <c r="CV621" s="0" t="n">
        <v>0</v>
      </c>
      <c r="CW621" s="0" t="n">
        <v>0</v>
      </c>
      <c r="CX621" s="0">
        <f>ROUND(Y621*Source!I1672,7)</f>
        <v/>
      </c>
      <c r="CY621" s="0">
        <f>AA621</f>
        <v/>
      </c>
      <c r="CZ621" s="0">
        <f>AE621</f>
        <v/>
      </c>
      <c r="DA621" s="0">
        <f>AI621</f>
        <v/>
      </c>
      <c r="DB621" s="0">
        <f>ROUND(ROUND(AT621*CZ621,2),2)</f>
        <v/>
      </c>
      <c r="DC621" s="0">
        <f>ROUND(ROUND(AT621*AG621,2),2)</f>
        <v/>
      </c>
      <c r="DD621" s="0" t="inlineStr"/>
      <c r="DE621" s="0" t="inlineStr"/>
      <c r="DF621" s="0">
        <f>ROUND(ROUND(AE621,0)*CX621,0)</f>
        <v/>
      </c>
      <c r="DG621" s="0">
        <f>ROUND(ROUND(AF621,0)*CX621,0)</f>
        <v/>
      </c>
      <c r="DH621" s="0">
        <f>ROUND(ROUND(AG621,0)*CX621,0)</f>
        <v/>
      </c>
      <c r="DI621" s="0">
        <f>ROUND(ROUND(AH621,0)*CX621,0)</f>
        <v/>
      </c>
      <c r="DJ621" s="0">
        <f>DF621</f>
        <v/>
      </c>
      <c r="DK621" s="0" t="n">
        <v>0</v>
      </c>
      <c r="DL621" s="0" t="inlineStr"/>
      <c r="DM621" s="0" t="n">
        <v>0</v>
      </c>
      <c r="DN621" s="0" t="inlineStr"/>
      <c r="DO621" s="0" t="n">
        <v>0</v>
      </c>
    </row>
    <row r="622">
      <c r="A622" s="0">
        <f>ROW(Source!A1674)</f>
        <v/>
      </c>
      <c r="B622" s="0" t="n">
        <v>78845955</v>
      </c>
      <c r="C622" s="0" t="n">
        <v>78851205</v>
      </c>
      <c r="D622" s="0" t="n">
        <v>18442827</v>
      </c>
      <c r="E622" s="0" t="n">
        <v>1</v>
      </c>
      <c r="F622" s="0" t="n">
        <v>1</v>
      </c>
      <c r="G622" s="0" t="n">
        <v>1</v>
      </c>
      <c r="H622" s="0" t="n">
        <v>1</v>
      </c>
      <c r="I622" s="0" t="inlineStr">
        <is>
          <t>1-1053-90</t>
        </is>
      </c>
      <c r="J622" s="0" t="inlineStr"/>
      <c r="K622" s="0" t="inlineStr">
        <is>
          <t>Рабочий строитель среднего разряда 5,3</t>
        </is>
      </c>
      <c r="L622" s="0" t="n">
        <v>1369</v>
      </c>
      <c r="N622" s="0" t="n">
        <v>1013</v>
      </c>
      <c r="O622" s="0" t="inlineStr">
        <is>
          <t>чел.-ч</t>
        </is>
      </c>
      <c r="P622" s="0" t="inlineStr">
        <is>
          <t>чел.-ч</t>
        </is>
      </c>
      <c r="Q622" s="0" t="n">
        <v>1</v>
      </c>
      <c r="W622" s="0" t="n">
        <v>0</v>
      </c>
      <c r="X622" s="0" t="n">
        <v>717490484</v>
      </c>
      <c r="Y622" s="0">
        <f>AT622</f>
        <v/>
      </c>
      <c r="AA622" s="0" t="n">
        <v>0</v>
      </c>
      <c r="AB622" s="0" t="n">
        <v>0</v>
      </c>
      <c r="AC622" s="0" t="n">
        <v>0</v>
      </c>
      <c r="AD622" s="0" t="n">
        <v>11.64</v>
      </c>
      <c r="AE622" s="0" t="n">
        <v>0</v>
      </c>
      <c r="AF622" s="0" t="n">
        <v>0</v>
      </c>
      <c r="AG622" s="0" t="n">
        <v>0</v>
      </c>
      <c r="AH622" s="0" t="n">
        <v>11.64</v>
      </c>
      <c r="AI622" s="0" t="n">
        <v>1</v>
      </c>
      <c r="AJ622" s="0" t="n">
        <v>1</v>
      </c>
      <c r="AK622" s="0" t="n">
        <v>1</v>
      </c>
      <c r="AL622" s="0" t="n">
        <v>1</v>
      </c>
      <c r="AM622" s="0" t="n">
        <v>-2</v>
      </c>
      <c r="AN622" s="0" t="n">
        <v>0</v>
      </c>
      <c r="AO622" s="0" t="n">
        <v>1</v>
      </c>
      <c r="AP622" s="0" t="n">
        <v>0</v>
      </c>
      <c r="AQ622" s="0" t="n">
        <v>0</v>
      </c>
      <c r="AR622" s="0" t="n">
        <v>0</v>
      </c>
      <c r="AS622" s="0" t="inlineStr"/>
      <c r="AT622" s="0" t="n">
        <v>5.01</v>
      </c>
      <c r="AU622" s="0" t="inlineStr"/>
      <c r="AV622" s="0" t="n">
        <v>1</v>
      </c>
      <c r="AW622" s="0" t="n">
        <v>2</v>
      </c>
      <c r="AX622" s="0" t="n">
        <v>78851212</v>
      </c>
      <c r="AY622" s="0" t="n">
        <v>1</v>
      </c>
      <c r="AZ622" s="0" t="n">
        <v>0</v>
      </c>
      <c r="BA622" s="0" t="n">
        <v>605</v>
      </c>
      <c r="BB622" s="0" t="n">
        <v>0</v>
      </c>
      <c r="BC622" s="0" t="n">
        <v>0</v>
      </c>
      <c r="BD622" s="0" t="n">
        <v>0</v>
      </c>
      <c r="BE622" s="0" t="n">
        <v>0</v>
      </c>
      <c r="BF622" s="0" t="n">
        <v>0</v>
      </c>
      <c r="BG622" s="0" t="n">
        <v>0</v>
      </c>
      <c r="BH622" s="0" t="n">
        <v>0</v>
      </c>
      <c r="BI622" s="0" t="n">
        <v>0</v>
      </c>
      <c r="BJ622" s="0" t="n">
        <v>0</v>
      </c>
      <c r="BK622" s="0" t="n">
        <v>0</v>
      </c>
      <c r="BL622" s="0" t="n">
        <v>0</v>
      </c>
      <c r="BM622" s="0" t="n">
        <v>0</v>
      </c>
      <c r="BN622" s="0" t="n">
        <v>0</v>
      </c>
      <c r="BO622" s="0" t="n">
        <v>0</v>
      </c>
      <c r="BP622" s="0" t="n">
        <v>0</v>
      </c>
      <c r="BQ622" s="0" t="n">
        <v>0</v>
      </c>
      <c r="BR622" s="0" t="n">
        <v>0</v>
      </c>
      <c r="BS622" s="0" t="n">
        <v>0</v>
      </c>
      <c r="BT622" s="0" t="n">
        <v>0</v>
      </c>
      <c r="BU622" s="0" t="n">
        <v>0</v>
      </c>
      <c r="BV622" s="0" t="n">
        <v>0</v>
      </c>
      <c r="BW622" s="0" t="n">
        <v>0</v>
      </c>
      <c r="CU622" s="0">
        <f>ROUND(AT622*Source!I1674*AH622*AL622,0)</f>
        <v/>
      </c>
      <c r="CV622" s="0">
        <f>ROUND(Y622*Source!I1674,7)</f>
        <v/>
      </c>
      <c r="CW622" s="0" t="n">
        <v>0</v>
      </c>
      <c r="CX622" s="0">
        <f>ROUND(Y622*Source!I1674,7)</f>
        <v/>
      </c>
      <c r="CY622" s="0">
        <f>AD622</f>
        <v/>
      </c>
      <c r="CZ622" s="0">
        <f>AH622</f>
        <v/>
      </c>
      <c r="DA622" s="0">
        <f>AL622</f>
        <v/>
      </c>
      <c r="DB622" s="0">
        <f>ROUND(ROUND(AT622*CZ622,2),2)</f>
        <v/>
      </c>
      <c r="DC622" s="0">
        <f>ROUND(ROUND(AT622*AG622,2),2)</f>
        <v/>
      </c>
      <c r="DD622" s="0" t="inlineStr"/>
      <c r="DE622" s="0" t="inlineStr"/>
      <c r="DF622" s="0">
        <f>ROUND(ROUND(AE622,0)*CX622,0)</f>
        <v/>
      </c>
      <c r="DG622" s="0">
        <f>ROUND(ROUND(AF622,0)*CX622,0)</f>
        <v/>
      </c>
      <c r="DH622" s="0">
        <f>ROUND(ROUND(AG622,0)*CX622,0)</f>
        <v/>
      </c>
      <c r="DI622" s="0">
        <f>ROUND(ROUND(AH622,0)*CX622,0)</f>
        <v/>
      </c>
      <c r="DJ622" s="0">
        <f>DI622</f>
        <v/>
      </c>
      <c r="DK622" s="0" t="n">
        <v>0</v>
      </c>
      <c r="DL622" s="0" t="inlineStr"/>
      <c r="DM622" s="0" t="n">
        <v>0</v>
      </c>
      <c r="DN622" s="0" t="inlineStr"/>
      <c r="DO622" s="0" t="n">
        <v>0</v>
      </c>
    </row>
    <row r="623">
      <c r="A623" s="0">
        <f>ROW(Source!A1674)</f>
        <v/>
      </c>
      <c r="B623" s="0" t="n">
        <v>78845955</v>
      </c>
      <c r="C623" s="0" t="n">
        <v>78851205</v>
      </c>
      <c r="D623" s="0" t="n">
        <v>29172703</v>
      </c>
      <c r="E623" s="0" t="n">
        <v>1</v>
      </c>
      <c r="F623" s="0" t="n">
        <v>1</v>
      </c>
      <c r="G623" s="0" t="n">
        <v>1</v>
      </c>
      <c r="H623" s="0" t="n">
        <v>2</v>
      </c>
      <c r="I623" s="0" t="inlineStr">
        <is>
          <t>042900</t>
        </is>
      </c>
      <c r="J623" s="0" t="inlineStr">
        <is>
          <t>ТСЭМ Московской обл., 042900, приказ Минстроя России №675/пр от 28.02.2017 № 264/пр</t>
        </is>
      </c>
      <c r="K62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3" s="0" t="n">
        <v>1368</v>
      </c>
      <c r="N623" s="0" t="n">
        <v>1011</v>
      </c>
      <c r="O623" s="0" t="inlineStr">
        <is>
          <t>маш.-ч</t>
        </is>
      </c>
      <c r="P623" s="0" t="inlineStr">
        <is>
          <t>маш.-ч</t>
        </is>
      </c>
      <c r="Q623" s="0" t="n">
        <v>1</v>
      </c>
      <c r="W623" s="0" t="n">
        <v>0</v>
      </c>
      <c r="X623" s="0" t="n">
        <v>1695838894</v>
      </c>
      <c r="Y623" s="0">
        <f>AT623</f>
        <v/>
      </c>
      <c r="AA623" s="0" t="n">
        <v>0</v>
      </c>
      <c r="AB623" s="0" t="n">
        <v>177.13</v>
      </c>
      <c r="AC623" s="0" t="n">
        <v>0</v>
      </c>
      <c r="AD623" s="0" t="n">
        <v>0</v>
      </c>
      <c r="AE623" s="0" t="n">
        <v>0</v>
      </c>
      <c r="AF623" s="0" t="n">
        <v>29.67</v>
      </c>
      <c r="AG623" s="0" t="n">
        <v>0</v>
      </c>
      <c r="AH623" s="0" t="n">
        <v>0</v>
      </c>
      <c r="AI623" s="0" t="n">
        <v>1</v>
      </c>
      <c r="AJ623" s="0" t="n">
        <v>5.97</v>
      </c>
      <c r="AK623" s="0" t="n">
        <v>52.25</v>
      </c>
      <c r="AL623" s="0" t="n">
        <v>1</v>
      </c>
      <c r="AM623" s="0" t="n">
        <v>2</v>
      </c>
      <c r="AN623" s="0" t="n">
        <v>0</v>
      </c>
      <c r="AO623" s="0" t="n">
        <v>1</v>
      </c>
      <c r="AP623" s="0" t="n">
        <v>0</v>
      </c>
      <c r="AQ623" s="0" t="n">
        <v>0</v>
      </c>
      <c r="AR623" s="0" t="n">
        <v>0</v>
      </c>
      <c r="AS623" s="0" t="inlineStr"/>
      <c r="AT623" s="0" t="n">
        <v>1.5</v>
      </c>
      <c r="AU623" s="0" t="inlineStr"/>
      <c r="AV623" s="0" t="n">
        <v>0</v>
      </c>
      <c r="AW623" s="0" t="n">
        <v>2</v>
      </c>
      <c r="AX623" s="0" t="n">
        <v>78851213</v>
      </c>
      <c r="AY623" s="0" t="n">
        <v>1</v>
      </c>
      <c r="AZ623" s="0" t="n">
        <v>0</v>
      </c>
      <c r="BA623" s="0" t="n">
        <v>606</v>
      </c>
      <c r="BB623" s="0" t="n">
        <v>0</v>
      </c>
      <c r="BC623" s="0" t="n">
        <v>0</v>
      </c>
      <c r="BD623" s="0" t="n">
        <v>0</v>
      </c>
      <c r="BE623" s="0" t="n">
        <v>0</v>
      </c>
      <c r="BF623" s="0" t="n">
        <v>0</v>
      </c>
      <c r="BG623" s="0" t="n">
        <v>0</v>
      </c>
      <c r="BH623" s="0" t="n">
        <v>0</v>
      </c>
      <c r="BI623" s="0" t="n">
        <v>0</v>
      </c>
      <c r="BJ623" s="0" t="n">
        <v>0</v>
      </c>
      <c r="BK623" s="0" t="n">
        <v>0</v>
      </c>
      <c r="BL623" s="0" t="n">
        <v>0</v>
      </c>
      <c r="BM623" s="0" t="n">
        <v>0</v>
      </c>
      <c r="BN623" s="0" t="n">
        <v>0</v>
      </c>
      <c r="BO623" s="0" t="n">
        <v>0</v>
      </c>
      <c r="BP623" s="0" t="n">
        <v>0</v>
      </c>
      <c r="BQ623" s="0" t="n">
        <v>0</v>
      </c>
      <c r="BR623" s="0" t="n">
        <v>0</v>
      </c>
      <c r="BS623" s="0" t="n">
        <v>0</v>
      </c>
      <c r="BT623" s="0" t="n">
        <v>0</v>
      </c>
      <c r="BU623" s="0" t="n">
        <v>0</v>
      </c>
      <c r="BV623" s="0" t="n">
        <v>0</v>
      </c>
      <c r="BW623" s="0" t="n">
        <v>0</v>
      </c>
      <c r="CV623" s="0" t="n">
        <v>0</v>
      </c>
      <c r="CW623" s="0">
        <f>ROUND(Y623*Source!I1674*DO623,7)</f>
        <v/>
      </c>
      <c r="CX623" s="0">
        <f>ROUND(Y623*Source!I1674,7)</f>
        <v/>
      </c>
      <c r="CY623" s="0">
        <f>AB623</f>
        <v/>
      </c>
      <c r="CZ623" s="0">
        <f>AF623</f>
        <v/>
      </c>
      <c r="DA623" s="0">
        <f>AJ623</f>
        <v/>
      </c>
      <c r="DB623" s="0">
        <f>ROUND(ROUND(AT623*CZ623,2),2)</f>
        <v/>
      </c>
      <c r="DC623" s="0">
        <f>ROUND(ROUND(AT623*AG623,2),2)</f>
        <v/>
      </c>
      <c r="DD623" s="0" t="inlineStr"/>
      <c r="DE623" s="0" t="inlineStr"/>
      <c r="DF623" s="0">
        <f>ROUND(ROUND(AE623,0)*CX623,0)</f>
        <v/>
      </c>
      <c r="DG623" s="0">
        <f>ROUND(ROUND(AF623*AJ623,0)*CX623,0)</f>
        <v/>
      </c>
      <c r="DH623" s="0">
        <f>ROUND(ROUND(AG623*AK623,0)*CX623,0)</f>
        <v/>
      </c>
      <c r="DI623" s="0">
        <f>ROUND(ROUND(AH623,0)*CX623,0)</f>
        <v/>
      </c>
      <c r="DJ623" s="0">
        <f>DG623</f>
        <v/>
      </c>
      <c r="DK623" s="0" t="n">
        <v>0</v>
      </c>
      <c r="DL623" s="0" t="inlineStr"/>
      <c r="DM623" s="0" t="n">
        <v>0</v>
      </c>
      <c r="DN623" s="0" t="inlineStr"/>
      <c r="DO623" s="0" t="n">
        <v>0</v>
      </c>
    </row>
    <row r="624">
      <c r="A624" s="0">
        <f>ROW(Source!A1674)</f>
        <v/>
      </c>
      <c r="B624" s="0" t="n">
        <v>78845955</v>
      </c>
      <c r="C624" s="0" t="n">
        <v>78851205</v>
      </c>
      <c r="D624" s="0" t="n">
        <v>29110398</v>
      </c>
      <c r="E624" s="0" t="n">
        <v>1</v>
      </c>
      <c r="F624" s="0" t="n">
        <v>1</v>
      </c>
      <c r="G624" s="0" t="n">
        <v>1</v>
      </c>
      <c r="H624" s="0" t="n">
        <v>3</v>
      </c>
      <c r="I624" s="0" t="inlineStr">
        <is>
          <t>101-0388</t>
        </is>
      </c>
      <c r="J624" s="0" t="inlineStr">
        <is>
          <t>ТССЦ Московской обл., 101-0388, приказ Минстроя России №675/пр от 28.02.2017 № 254/пр</t>
        </is>
      </c>
      <c r="K624" s="0" t="inlineStr">
        <is>
          <t>Краски масляные земляные марки МА-0115 мумия, сурик железный</t>
        </is>
      </c>
      <c r="L624" s="0" t="n">
        <v>1348</v>
      </c>
      <c r="N624" s="0" t="n">
        <v>1009</v>
      </c>
      <c r="O624" s="0" t="inlineStr">
        <is>
          <t>т</t>
        </is>
      </c>
      <c r="P624" s="0" t="inlineStr">
        <is>
          <t>т</t>
        </is>
      </c>
      <c r="Q624" s="0" t="n">
        <v>1000</v>
      </c>
      <c r="W624" s="0" t="n">
        <v>0</v>
      </c>
      <c r="X624" s="0" t="n">
        <v>1625292450</v>
      </c>
      <c r="Y624" s="0">
        <f>AT624</f>
        <v/>
      </c>
      <c r="AA624" s="0" t="n">
        <v>76804.47</v>
      </c>
      <c r="AB624" s="0" t="n">
        <v>0</v>
      </c>
      <c r="AC624" s="0" t="n">
        <v>0</v>
      </c>
      <c r="AD624" s="0" t="n">
        <v>0</v>
      </c>
      <c r="AE624" s="0" t="n">
        <v>15118.99</v>
      </c>
      <c r="AF624" s="0" t="n">
        <v>0</v>
      </c>
      <c r="AG624" s="0" t="n">
        <v>0</v>
      </c>
      <c r="AH624" s="0" t="n">
        <v>0</v>
      </c>
      <c r="AI624" s="0" t="n">
        <v>5.08</v>
      </c>
      <c r="AJ624" s="0" t="n">
        <v>1</v>
      </c>
      <c r="AK624" s="0" t="n">
        <v>1</v>
      </c>
      <c r="AL624" s="0" t="n">
        <v>1</v>
      </c>
      <c r="AM624" s="0" t="n">
        <v>2</v>
      </c>
      <c r="AN624" s="0" t="n">
        <v>0</v>
      </c>
      <c r="AO624" s="0" t="n">
        <v>1</v>
      </c>
      <c r="AP624" s="0" t="n">
        <v>0</v>
      </c>
      <c r="AQ624" s="0" t="n">
        <v>0</v>
      </c>
      <c r="AR624" s="0" t="n">
        <v>0</v>
      </c>
      <c r="AS624" s="0" t="inlineStr"/>
      <c r="AT624" s="0" t="n">
        <v>5e-05</v>
      </c>
      <c r="AU624" s="0" t="inlineStr"/>
      <c r="AV624" s="0" t="n">
        <v>0</v>
      </c>
      <c r="AW624" s="0" t="n">
        <v>2</v>
      </c>
      <c r="AX624" s="0" t="n">
        <v>78851214</v>
      </c>
      <c r="AY624" s="0" t="n">
        <v>1</v>
      </c>
      <c r="AZ624" s="0" t="n">
        <v>0</v>
      </c>
      <c r="BA624" s="0" t="n">
        <v>607</v>
      </c>
      <c r="BB624" s="0" t="n">
        <v>0</v>
      </c>
      <c r="BC624" s="0" t="n">
        <v>0</v>
      </c>
      <c r="BD624" s="0" t="n">
        <v>0</v>
      </c>
      <c r="BE624" s="0" t="n">
        <v>0</v>
      </c>
      <c r="BF624" s="0" t="n">
        <v>0</v>
      </c>
      <c r="BG624" s="0" t="n">
        <v>0</v>
      </c>
      <c r="BH624" s="0" t="n">
        <v>0</v>
      </c>
      <c r="BI624" s="0" t="n">
        <v>0</v>
      </c>
      <c r="BJ624" s="0" t="n">
        <v>0</v>
      </c>
      <c r="BK624" s="0" t="n">
        <v>0</v>
      </c>
      <c r="BL624" s="0" t="n">
        <v>0</v>
      </c>
      <c r="BM624" s="0" t="n">
        <v>0</v>
      </c>
      <c r="BN624" s="0" t="n">
        <v>0</v>
      </c>
      <c r="BO624" s="0" t="n">
        <v>0</v>
      </c>
      <c r="BP624" s="0" t="n">
        <v>0</v>
      </c>
      <c r="BQ624" s="0" t="n">
        <v>0</v>
      </c>
      <c r="BR624" s="0" t="n">
        <v>0</v>
      </c>
      <c r="BS624" s="0" t="n">
        <v>0</v>
      </c>
      <c r="BT624" s="0" t="n">
        <v>0</v>
      </c>
      <c r="BU624" s="0" t="n">
        <v>0</v>
      </c>
      <c r="BV624" s="0" t="n">
        <v>0</v>
      </c>
      <c r="BW624" s="0" t="n">
        <v>0</v>
      </c>
      <c r="CV624" s="0" t="n">
        <v>0</v>
      </c>
      <c r="CW624" s="0" t="n">
        <v>0</v>
      </c>
      <c r="CX624" s="0">
        <f>ROUND(Y624*Source!I1674,7)</f>
        <v/>
      </c>
      <c r="CY624" s="0">
        <f>AA624</f>
        <v/>
      </c>
      <c r="CZ624" s="0">
        <f>AE624</f>
        <v/>
      </c>
      <c r="DA624" s="0">
        <f>AI624</f>
        <v/>
      </c>
      <c r="DB624" s="0">
        <f>ROUND(ROUND(AT624*CZ624,2),2)</f>
        <v/>
      </c>
      <c r="DC624" s="0">
        <f>ROUND(ROUND(AT624*AG624,2),2)</f>
        <v/>
      </c>
      <c r="DD624" s="0" t="inlineStr"/>
      <c r="DE624" s="0" t="inlineStr"/>
      <c r="DF624" s="0">
        <f>ROUND(ROUND(AE624*AI624,0)*CX624,0)</f>
        <v/>
      </c>
      <c r="DG624" s="0">
        <f>ROUND(ROUND(AF624,0)*CX624,0)</f>
        <v/>
      </c>
      <c r="DH624" s="0">
        <f>ROUND(ROUND(AG624,0)*CX624,0)</f>
        <v/>
      </c>
      <c r="DI624" s="0">
        <f>ROUND(ROUND(AH624,0)*CX624,0)</f>
        <v/>
      </c>
      <c r="DJ624" s="0">
        <f>DF624</f>
        <v/>
      </c>
      <c r="DK624" s="0" t="n">
        <v>0</v>
      </c>
      <c r="DL624" s="0" t="inlineStr"/>
      <c r="DM624" s="0" t="n">
        <v>0</v>
      </c>
      <c r="DN624" s="0" t="inlineStr"/>
      <c r="DO624" s="0" t="n">
        <v>0</v>
      </c>
    </row>
    <row r="625">
      <c r="A625" s="0">
        <f>ROW(Source!A1674)</f>
        <v/>
      </c>
      <c r="B625" s="0" t="n">
        <v>78845955</v>
      </c>
      <c r="C625" s="0" t="n">
        <v>78851205</v>
      </c>
      <c r="D625" s="0" t="n">
        <v>29110573</v>
      </c>
      <c r="E625" s="0" t="n">
        <v>1</v>
      </c>
      <c r="F625" s="0" t="n">
        <v>1</v>
      </c>
      <c r="G625" s="0" t="n">
        <v>1</v>
      </c>
      <c r="H625" s="0" t="n">
        <v>3</v>
      </c>
      <c r="I625" s="0" t="inlineStr">
        <is>
          <t>101-0628</t>
        </is>
      </c>
      <c r="J625" s="0" t="inlineStr">
        <is>
          <t>ТССЦ Московской обл., 101-0628, приказ Минстроя России №675/пр от 28.02.2017 № 254/пр</t>
        </is>
      </c>
      <c r="K625" s="0" t="inlineStr">
        <is>
          <t>Олифа комбинированная, марки К-3</t>
        </is>
      </c>
      <c r="L625" s="0" t="n">
        <v>1348</v>
      </c>
      <c r="N625" s="0" t="n">
        <v>1009</v>
      </c>
      <c r="O625" s="0" t="inlineStr">
        <is>
          <t>т</t>
        </is>
      </c>
      <c r="P625" s="0" t="inlineStr">
        <is>
          <t>т</t>
        </is>
      </c>
      <c r="Q625" s="0" t="n">
        <v>1000</v>
      </c>
      <c r="W625" s="0" t="n">
        <v>0</v>
      </c>
      <c r="X625" s="0" t="n">
        <v>24062879</v>
      </c>
      <c r="Y625" s="0">
        <f>AT625</f>
        <v/>
      </c>
      <c r="AA625" s="0" t="n">
        <v>87631.5</v>
      </c>
      <c r="AB625" s="0" t="n">
        <v>0</v>
      </c>
      <c r="AC625" s="0" t="n">
        <v>0</v>
      </c>
      <c r="AD625" s="0" t="n">
        <v>0</v>
      </c>
      <c r="AE625" s="0" t="n">
        <v>16950</v>
      </c>
      <c r="AF625" s="0" t="n">
        <v>0</v>
      </c>
      <c r="AG625" s="0" t="n">
        <v>0</v>
      </c>
      <c r="AH625" s="0" t="n">
        <v>0</v>
      </c>
      <c r="AI625" s="0" t="n">
        <v>5.17</v>
      </c>
      <c r="AJ625" s="0" t="n">
        <v>1</v>
      </c>
      <c r="AK625" s="0" t="n">
        <v>1</v>
      </c>
      <c r="AL625" s="0" t="n">
        <v>1</v>
      </c>
      <c r="AM625" s="0" t="n">
        <v>2</v>
      </c>
      <c r="AN625" s="0" t="n">
        <v>0</v>
      </c>
      <c r="AO625" s="0" t="n">
        <v>1</v>
      </c>
      <c r="AP625" s="0" t="n">
        <v>0</v>
      </c>
      <c r="AQ625" s="0" t="n">
        <v>0</v>
      </c>
      <c r="AR625" s="0" t="n">
        <v>0</v>
      </c>
      <c r="AS625" s="0" t="inlineStr"/>
      <c r="AT625" s="0" t="n">
        <v>2e-05</v>
      </c>
      <c r="AU625" s="0" t="inlineStr"/>
      <c r="AV625" s="0" t="n">
        <v>0</v>
      </c>
      <c r="AW625" s="0" t="n">
        <v>2</v>
      </c>
      <c r="AX625" s="0" t="n">
        <v>78851215</v>
      </c>
      <c r="AY625" s="0" t="n">
        <v>1</v>
      </c>
      <c r="AZ625" s="0" t="n">
        <v>0</v>
      </c>
      <c r="BA625" s="0" t="n">
        <v>608</v>
      </c>
      <c r="BB625" s="0" t="n">
        <v>0</v>
      </c>
      <c r="BC625" s="0" t="n">
        <v>0</v>
      </c>
      <c r="BD625" s="0" t="n">
        <v>0</v>
      </c>
      <c r="BE625" s="0" t="n">
        <v>0</v>
      </c>
      <c r="BF625" s="0" t="n">
        <v>0</v>
      </c>
      <c r="BG625" s="0" t="n">
        <v>0</v>
      </c>
      <c r="BH625" s="0" t="n">
        <v>0</v>
      </c>
      <c r="BI625" s="0" t="n">
        <v>0</v>
      </c>
      <c r="BJ625" s="0" t="n">
        <v>0</v>
      </c>
      <c r="BK625" s="0" t="n">
        <v>0</v>
      </c>
      <c r="BL625" s="0" t="n">
        <v>0</v>
      </c>
      <c r="BM625" s="0" t="n">
        <v>0</v>
      </c>
      <c r="BN625" s="0" t="n">
        <v>0</v>
      </c>
      <c r="BO625" s="0" t="n">
        <v>0</v>
      </c>
      <c r="BP625" s="0" t="n">
        <v>0</v>
      </c>
      <c r="BQ625" s="0" t="n">
        <v>0</v>
      </c>
      <c r="BR625" s="0" t="n">
        <v>0</v>
      </c>
      <c r="BS625" s="0" t="n">
        <v>0</v>
      </c>
      <c r="BT625" s="0" t="n">
        <v>0</v>
      </c>
      <c r="BU625" s="0" t="n">
        <v>0</v>
      </c>
      <c r="BV625" s="0" t="n">
        <v>0</v>
      </c>
      <c r="BW625" s="0" t="n">
        <v>0</v>
      </c>
      <c r="CV625" s="0" t="n">
        <v>0</v>
      </c>
      <c r="CW625" s="0" t="n">
        <v>0</v>
      </c>
      <c r="CX625" s="0">
        <f>ROUND(Y625*Source!I1674,7)</f>
        <v/>
      </c>
      <c r="CY625" s="0">
        <f>AA625</f>
        <v/>
      </c>
      <c r="CZ625" s="0">
        <f>AE625</f>
        <v/>
      </c>
      <c r="DA625" s="0">
        <f>AI625</f>
        <v/>
      </c>
      <c r="DB625" s="0">
        <f>ROUND(ROUND(AT625*CZ625,2),2)</f>
        <v/>
      </c>
      <c r="DC625" s="0">
        <f>ROUND(ROUND(AT625*AG625,2),2)</f>
        <v/>
      </c>
      <c r="DD625" s="0" t="inlineStr"/>
      <c r="DE625" s="0" t="inlineStr"/>
      <c r="DF625" s="0">
        <f>ROUND(ROUND(AE625*AI625,0)*CX625,0)</f>
        <v/>
      </c>
      <c r="DG625" s="0">
        <f>ROUND(ROUND(AF625,0)*CX625,0)</f>
        <v/>
      </c>
      <c r="DH625" s="0">
        <f>ROUND(ROUND(AG625,0)*CX625,0)</f>
        <v/>
      </c>
      <c r="DI625" s="0">
        <f>ROUND(ROUND(AH625,0)*CX625,0)</f>
        <v/>
      </c>
      <c r="DJ625" s="0">
        <f>DF625</f>
        <v/>
      </c>
      <c r="DK625" s="0" t="n">
        <v>0</v>
      </c>
      <c r="DL625" s="0" t="inlineStr"/>
      <c r="DM625" s="0" t="n">
        <v>0</v>
      </c>
      <c r="DN625" s="0" t="inlineStr"/>
      <c r="DO625" s="0" t="n">
        <v>0</v>
      </c>
    </row>
    <row r="626">
      <c r="A626" s="0">
        <f>ROW(Source!A1674)</f>
        <v/>
      </c>
      <c r="B626" s="0" t="n">
        <v>78845955</v>
      </c>
      <c r="C626" s="0" t="n">
        <v>78851205</v>
      </c>
      <c r="D626" s="0" t="n">
        <v>29107963</v>
      </c>
      <c r="E626" s="0" t="n">
        <v>1</v>
      </c>
      <c r="F626" s="0" t="n">
        <v>1</v>
      </c>
      <c r="G626" s="0" t="n">
        <v>1</v>
      </c>
      <c r="H626" s="0" t="n">
        <v>3</v>
      </c>
      <c r="I626" s="0" t="inlineStr">
        <is>
          <t>101-1669</t>
        </is>
      </c>
      <c r="J626" s="0" t="inlineStr">
        <is>
          <t>ТССЦ Московской обл., 101-1669, приказ Минстроя России №675/пр от 28.02.2017 № 254/пр</t>
        </is>
      </c>
      <c r="K626" s="0" t="inlineStr">
        <is>
          <t>Очес льняной</t>
        </is>
      </c>
      <c r="L626" s="0" t="n">
        <v>1346</v>
      </c>
      <c r="N626" s="0" t="n">
        <v>1009</v>
      </c>
      <c r="O626" s="0" t="inlineStr">
        <is>
          <t>кг</t>
        </is>
      </c>
      <c r="P626" s="0" t="inlineStr">
        <is>
          <t>кг</t>
        </is>
      </c>
      <c r="Q626" s="0" t="n">
        <v>1</v>
      </c>
      <c r="W626" s="0" t="n">
        <v>0</v>
      </c>
      <c r="X626" s="0" t="n">
        <v>-2113933962</v>
      </c>
      <c r="Y626" s="0">
        <f>AT626</f>
        <v/>
      </c>
      <c r="AA626" s="0" t="n">
        <v>590.67</v>
      </c>
      <c r="AB626" s="0" t="n">
        <v>0</v>
      </c>
      <c r="AC626" s="0" t="n">
        <v>0</v>
      </c>
      <c r="AD626" s="0" t="n">
        <v>0</v>
      </c>
      <c r="AE626" s="0" t="n">
        <v>37.29</v>
      </c>
      <c r="AF626" s="0" t="n">
        <v>0</v>
      </c>
      <c r="AG626" s="0" t="n">
        <v>0</v>
      </c>
      <c r="AH626" s="0" t="n">
        <v>0</v>
      </c>
      <c r="AI626" s="0" t="n">
        <v>15.84</v>
      </c>
      <c r="AJ626" s="0" t="n">
        <v>1</v>
      </c>
      <c r="AK626" s="0" t="n">
        <v>1</v>
      </c>
      <c r="AL626" s="0" t="n">
        <v>1</v>
      </c>
      <c r="AM626" s="0" t="n">
        <v>2</v>
      </c>
      <c r="AN626" s="0" t="n">
        <v>0</v>
      </c>
      <c r="AO626" s="0" t="n">
        <v>1</v>
      </c>
      <c r="AP626" s="0" t="n">
        <v>0</v>
      </c>
      <c r="AQ626" s="0" t="n">
        <v>0</v>
      </c>
      <c r="AR626" s="0" t="n">
        <v>0</v>
      </c>
      <c r="AS626" s="0" t="inlineStr"/>
      <c r="AT626" s="0" t="n">
        <v>0.02</v>
      </c>
      <c r="AU626" s="0" t="inlineStr"/>
      <c r="AV626" s="0" t="n">
        <v>0</v>
      </c>
      <c r="AW626" s="0" t="n">
        <v>2</v>
      </c>
      <c r="AX626" s="0" t="n">
        <v>78851216</v>
      </c>
      <c r="AY626" s="0" t="n">
        <v>1</v>
      </c>
      <c r="AZ626" s="0" t="n">
        <v>0</v>
      </c>
      <c r="BA626" s="0" t="n">
        <v>609</v>
      </c>
      <c r="BB626" s="0" t="n">
        <v>0</v>
      </c>
      <c r="BC626" s="0" t="n">
        <v>0</v>
      </c>
      <c r="BD626" s="0" t="n">
        <v>0</v>
      </c>
      <c r="BE626" s="0" t="n">
        <v>0</v>
      </c>
      <c r="BF626" s="0" t="n">
        <v>0</v>
      </c>
      <c r="BG626" s="0" t="n">
        <v>0</v>
      </c>
      <c r="BH626" s="0" t="n">
        <v>0</v>
      </c>
      <c r="BI626" s="0" t="n">
        <v>0</v>
      </c>
      <c r="BJ626" s="0" t="n">
        <v>0</v>
      </c>
      <c r="BK626" s="0" t="n">
        <v>0</v>
      </c>
      <c r="BL626" s="0" t="n">
        <v>0</v>
      </c>
      <c r="BM626" s="0" t="n">
        <v>0</v>
      </c>
      <c r="BN626" s="0" t="n">
        <v>0</v>
      </c>
      <c r="BO626" s="0" t="n">
        <v>0</v>
      </c>
      <c r="BP626" s="0" t="n">
        <v>0</v>
      </c>
      <c r="BQ626" s="0" t="n">
        <v>0</v>
      </c>
      <c r="BR626" s="0" t="n">
        <v>0</v>
      </c>
      <c r="BS626" s="0" t="n">
        <v>0</v>
      </c>
      <c r="BT626" s="0" t="n">
        <v>0</v>
      </c>
      <c r="BU626" s="0" t="n">
        <v>0</v>
      </c>
      <c r="BV626" s="0" t="n">
        <v>0</v>
      </c>
      <c r="BW626" s="0" t="n">
        <v>0</v>
      </c>
      <c r="CV626" s="0" t="n">
        <v>0</v>
      </c>
      <c r="CW626" s="0" t="n">
        <v>0</v>
      </c>
      <c r="CX626" s="0">
        <f>ROUND(Y626*Source!I1674,7)</f>
        <v/>
      </c>
      <c r="CY626" s="0">
        <f>AA626</f>
        <v/>
      </c>
      <c r="CZ626" s="0">
        <f>AE626</f>
        <v/>
      </c>
      <c r="DA626" s="0">
        <f>AI626</f>
        <v/>
      </c>
      <c r="DB626" s="0">
        <f>ROUND(ROUND(AT626*CZ626,2),2)</f>
        <v/>
      </c>
      <c r="DC626" s="0">
        <f>ROUND(ROUND(AT626*AG626,2),2)</f>
        <v/>
      </c>
      <c r="DD626" s="0" t="inlineStr"/>
      <c r="DE626" s="0" t="inlineStr"/>
      <c r="DF626" s="0">
        <f>ROUND(ROUND(AE626*AI626,0)*CX626,0)</f>
        <v/>
      </c>
      <c r="DG626" s="0">
        <f>ROUND(ROUND(AF626,0)*CX626,0)</f>
        <v/>
      </c>
      <c r="DH626" s="0">
        <f>ROUND(ROUND(AG626,0)*CX626,0)</f>
        <v/>
      </c>
      <c r="DI626" s="0">
        <f>ROUND(ROUND(AH626,0)*CX626,0)</f>
        <v/>
      </c>
      <c r="DJ626" s="0">
        <f>DF626</f>
        <v/>
      </c>
      <c r="DK626" s="0" t="n">
        <v>0</v>
      </c>
      <c r="DL626" s="0" t="inlineStr"/>
      <c r="DM626" s="0" t="n">
        <v>0</v>
      </c>
      <c r="DN626" s="0" t="inlineStr"/>
      <c r="DO626" s="0" t="n">
        <v>0</v>
      </c>
    </row>
    <row r="627">
      <c r="A627" s="0">
        <f>ROW(Source!A1674)</f>
        <v/>
      </c>
      <c r="B627" s="0" t="n">
        <v>78845955</v>
      </c>
      <c r="C627" s="0" t="n">
        <v>78851205</v>
      </c>
      <c r="D627" s="0" t="n">
        <v>29150040</v>
      </c>
      <c r="E627" s="0" t="n">
        <v>1</v>
      </c>
      <c r="F627" s="0" t="n">
        <v>1</v>
      </c>
      <c r="G627" s="0" t="n">
        <v>1</v>
      </c>
      <c r="H627" s="0" t="n">
        <v>3</v>
      </c>
      <c r="I627" s="0" t="inlineStr">
        <is>
          <t>411-0001</t>
        </is>
      </c>
      <c r="J627" s="0" t="inlineStr">
        <is>
          <t>ТССЦ Московской обл., 411-0001, приказ Минстроя России №675/пр от 28.02.2017 № 257/пр</t>
        </is>
      </c>
      <c r="K627" s="0" t="inlineStr">
        <is>
          <t>Вода</t>
        </is>
      </c>
      <c r="L627" s="0" t="n">
        <v>1339</v>
      </c>
      <c r="N627" s="0" t="n">
        <v>1007</v>
      </c>
      <c r="O627" s="0" t="inlineStr">
        <is>
          <t>м3</t>
        </is>
      </c>
      <c r="P627" s="0" t="inlineStr">
        <is>
          <t>м3</t>
        </is>
      </c>
      <c r="Q627" s="0" t="n">
        <v>1</v>
      </c>
      <c r="W627" s="0" t="n">
        <v>0</v>
      </c>
      <c r="X627" s="0" t="n">
        <v>619799737</v>
      </c>
      <c r="Y627" s="0">
        <f>AT627</f>
        <v/>
      </c>
      <c r="AA627" s="0" t="n">
        <v>31.28</v>
      </c>
      <c r="AB627" s="0" t="n">
        <v>0</v>
      </c>
      <c r="AC627" s="0" t="n">
        <v>0</v>
      </c>
      <c r="AD627" s="0" t="n">
        <v>0</v>
      </c>
      <c r="AE627" s="0" t="n">
        <v>2.44</v>
      </c>
      <c r="AF627" s="0" t="n">
        <v>0</v>
      </c>
      <c r="AG627" s="0" t="n">
        <v>0</v>
      </c>
      <c r="AH627" s="0" t="n">
        <v>0</v>
      </c>
      <c r="AI627" s="0" t="n">
        <v>12.82</v>
      </c>
      <c r="AJ627" s="0" t="n">
        <v>1</v>
      </c>
      <c r="AK627" s="0" t="n">
        <v>1</v>
      </c>
      <c r="AL627" s="0" t="n">
        <v>1</v>
      </c>
      <c r="AM627" s="0" t="n">
        <v>2</v>
      </c>
      <c r="AN627" s="0" t="n">
        <v>0</v>
      </c>
      <c r="AO627" s="0" t="n">
        <v>1</v>
      </c>
      <c r="AP627" s="0" t="n">
        <v>0</v>
      </c>
      <c r="AQ627" s="0" t="n">
        <v>0</v>
      </c>
      <c r="AR627" s="0" t="n">
        <v>0</v>
      </c>
      <c r="AS627" s="0" t="inlineStr"/>
      <c r="AT627" s="0" t="n">
        <v>1</v>
      </c>
      <c r="AU627" s="0" t="inlineStr"/>
      <c r="AV627" s="0" t="n">
        <v>0</v>
      </c>
      <c r="AW627" s="0" t="n">
        <v>2</v>
      </c>
      <c r="AX627" s="0" t="n">
        <v>78851217</v>
      </c>
      <c r="AY627" s="0" t="n">
        <v>1</v>
      </c>
      <c r="AZ627" s="0" t="n">
        <v>0</v>
      </c>
      <c r="BA627" s="0" t="n">
        <v>610</v>
      </c>
      <c r="BB627" s="0" t="n">
        <v>0</v>
      </c>
      <c r="BC627" s="0" t="n">
        <v>0</v>
      </c>
      <c r="BD627" s="0" t="n">
        <v>0</v>
      </c>
      <c r="BE627" s="0" t="n">
        <v>0</v>
      </c>
      <c r="BF627" s="0" t="n">
        <v>0</v>
      </c>
      <c r="BG627" s="0" t="n">
        <v>0</v>
      </c>
      <c r="BH627" s="0" t="n">
        <v>0</v>
      </c>
      <c r="BI627" s="0" t="n">
        <v>0</v>
      </c>
      <c r="BJ627" s="0" t="n">
        <v>0</v>
      </c>
      <c r="BK627" s="0" t="n">
        <v>0</v>
      </c>
      <c r="BL627" s="0" t="n">
        <v>0</v>
      </c>
      <c r="BM627" s="0" t="n">
        <v>0</v>
      </c>
      <c r="BN627" s="0" t="n">
        <v>0</v>
      </c>
      <c r="BO627" s="0" t="n">
        <v>0</v>
      </c>
      <c r="BP627" s="0" t="n">
        <v>0</v>
      </c>
      <c r="BQ627" s="0" t="n">
        <v>0</v>
      </c>
      <c r="BR627" s="0" t="n">
        <v>0</v>
      </c>
      <c r="BS627" s="0" t="n">
        <v>0</v>
      </c>
      <c r="BT627" s="0" t="n">
        <v>0</v>
      </c>
      <c r="BU627" s="0" t="n">
        <v>0</v>
      </c>
      <c r="BV627" s="0" t="n">
        <v>0</v>
      </c>
      <c r="BW627" s="0" t="n">
        <v>0</v>
      </c>
      <c r="CV627" s="0" t="n">
        <v>0</v>
      </c>
      <c r="CW627" s="0" t="n">
        <v>0</v>
      </c>
      <c r="CX627" s="0">
        <f>ROUND(Y627*Source!I1674,7)</f>
        <v/>
      </c>
      <c r="CY627" s="0">
        <f>AA627</f>
        <v/>
      </c>
      <c r="CZ627" s="0">
        <f>AE627</f>
        <v/>
      </c>
      <c r="DA627" s="0">
        <f>AI627</f>
        <v/>
      </c>
      <c r="DB627" s="0">
        <f>ROUND(ROUND(AT627*CZ627,2),2)</f>
        <v/>
      </c>
      <c r="DC627" s="0">
        <f>ROUND(ROUND(AT627*AG627,2),2)</f>
        <v/>
      </c>
      <c r="DD627" s="0" t="inlineStr"/>
      <c r="DE627" s="0" t="inlineStr"/>
      <c r="DF627" s="0">
        <f>ROUND(ROUND(AE627*AI627,0)*CX627,0)</f>
        <v/>
      </c>
      <c r="DG627" s="0">
        <f>ROUND(ROUND(AF627,0)*CX627,0)</f>
        <v/>
      </c>
      <c r="DH627" s="0">
        <f>ROUND(ROUND(AG627,0)*CX627,0)</f>
        <v/>
      </c>
      <c r="DI627" s="0">
        <f>ROUND(ROUND(AH627,0)*CX627,0)</f>
        <v/>
      </c>
      <c r="DJ627" s="0">
        <f>DF627</f>
        <v/>
      </c>
      <c r="DK627" s="0" t="n">
        <v>0</v>
      </c>
      <c r="DL627" s="0" t="inlineStr"/>
      <c r="DM627" s="0" t="n">
        <v>0</v>
      </c>
      <c r="DN627" s="0" t="inlineStr"/>
      <c r="DO627" s="0" t="n">
        <v>0</v>
      </c>
    </row>
    <row r="628">
      <c r="A628" s="0">
        <f>ROW(Source!A1713)</f>
        <v/>
      </c>
      <c r="B628" s="0" t="n">
        <v>78845955</v>
      </c>
      <c r="C628" s="0" t="n">
        <v>78851309</v>
      </c>
      <c r="D628" s="0" t="n">
        <v>18406785</v>
      </c>
      <c r="E628" s="0" t="n">
        <v>1</v>
      </c>
      <c r="F628" s="0" t="n">
        <v>1</v>
      </c>
      <c r="G628" s="0" t="n">
        <v>1</v>
      </c>
      <c r="H628" s="0" t="n">
        <v>1</v>
      </c>
      <c r="I628" s="0" t="inlineStr">
        <is>
          <t>1-1033-90</t>
        </is>
      </c>
      <c r="J628" s="0" t="inlineStr"/>
      <c r="K628" s="0" t="inlineStr">
        <is>
          <t>Рабочий строитель среднего разряда 3,3</t>
        </is>
      </c>
      <c r="L628" s="0" t="n">
        <v>1369</v>
      </c>
      <c r="N628" s="0" t="n">
        <v>1013</v>
      </c>
      <c r="O628" s="0" t="inlineStr">
        <is>
          <t>чел.-ч</t>
        </is>
      </c>
      <c r="P628" s="0" t="inlineStr">
        <is>
          <t>чел.-ч</t>
        </is>
      </c>
      <c r="Q628" s="0" t="n">
        <v>1</v>
      </c>
      <c r="W628" s="0" t="n">
        <v>0</v>
      </c>
      <c r="X628" s="0" t="n">
        <v>645971194</v>
      </c>
      <c r="Y628" s="0">
        <f>AT628</f>
        <v/>
      </c>
      <c r="AA628" s="0" t="n">
        <v>0</v>
      </c>
      <c r="AB628" s="0" t="n">
        <v>0</v>
      </c>
      <c r="AC628" s="0" t="n">
        <v>0</v>
      </c>
      <c r="AD628" s="0" t="n">
        <v>8.859999999999999</v>
      </c>
      <c r="AE628" s="0" t="n">
        <v>0</v>
      </c>
      <c r="AF628" s="0" t="n">
        <v>0</v>
      </c>
      <c r="AG628" s="0" t="n">
        <v>0</v>
      </c>
      <c r="AH628" s="0" t="n">
        <v>8.859999999999999</v>
      </c>
      <c r="AI628" s="0" t="n">
        <v>1</v>
      </c>
      <c r="AJ628" s="0" t="n">
        <v>1</v>
      </c>
      <c r="AK628" s="0" t="n">
        <v>1</v>
      </c>
      <c r="AL628" s="0" t="n">
        <v>1</v>
      </c>
      <c r="AM628" s="0" t="n">
        <v>-2</v>
      </c>
      <c r="AN628" s="0" t="n">
        <v>0</v>
      </c>
      <c r="AO628" s="0" t="n">
        <v>1</v>
      </c>
      <c r="AP628" s="0" t="n">
        <v>1</v>
      </c>
      <c r="AQ628" s="0" t="n">
        <v>0</v>
      </c>
      <c r="AR628" s="0" t="n">
        <v>0</v>
      </c>
      <c r="AS628" s="0" t="inlineStr"/>
      <c r="AT628" s="0" t="n">
        <v>130</v>
      </c>
      <c r="AU628" s="0" t="inlineStr"/>
      <c r="AV628" s="0" t="n">
        <v>1</v>
      </c>
      <c r="AW628" s="0" t="n">
        <v>2</v>
      </c>
      <c r="AX628" s="0" t="n">
        <v>78851321</v>
      </c>
      <c r="AY628" s="0" t="n">
        <v>1</v>
      </c>
      <c r="AZ628" s="0" t="n">
        <v>0</v>
      </c>
      <c r="BA628" s="0" t="n">
        <v>611</v>
      </c>
      <c r="BB628" s="0" t="n">
        <v>0</v>
      </c>
      <c r="BC628" s="0" t="n">
        <v>0</v>
      </c>
      <c r="BD628" s="0" t="n">
        <v>0</v>
      </c>
      <c r="BE628" s="0" t="n">
        <v>0</v>
      </c>
      <c r="BF628" s="0" t="n">
        <v>0</v>
      </c>
      <c r="BG628" s="0" t="n">
        <v>0</v>
      </c>
      <c r="BH628" s="0" t="n">
        <v>0</v>
      </c>
      <c r="BI628" s="0" t="n">
        <v>0</v>
      </c>
      <c r="BJ628" s="0" t="n">
        <v>0</v>
      </c>
      <c r="BK628" s="0" t="n">
        <v>0</v>
      </c>
      <c r="BL628" s="0" t="n">
        <v>0</v>
      </c>
      <c r="BM628" s="0" t="n">
        <v>0</v>
      </c>
      <c r="BN628" s="0" t="n">
        <v>0</v>
      </c>
      <c r="BO628" s="0" t="n">
        <v>0</v>
      </c>
      <c r="BP628" s="0" t="n">
        <v>0</v>
      </c>
      <c r="BQ628" s="0" t="n">
        <v>0</v>
      </c>
      <c r="BR628" s="0" t="n">
        <v>0</v>
      </c>
      <c r="BS628" s="0" t="n">
        <v>0</v>
      </c>
      <c r="BT628" s="0" t="n">
        <v>0</v>
      </c>
      <c r="BU628" s="0" t="n">
        <v>0</v>
      </c>
      <c r="BV628" s="0" t="n">
        <v>0</v>
      </c>
      <c r="BW628" s="0" t="n">
        <v>0</v>
      </c>
      <c r="CU628" s="0">
        <f>ROUND(AT628*Source!I1713*AH628*AL628,0)</f>
        <v/>
      </c>
      <c r="CV628" s="0">
        <f>ROUND(Y628*Source!I1713,7)</f>
        <v/>
      </c>
      <c r="CW628" s="0" t="n">
        <v>0</v>
      </c>
      <c r="CX628" s="0">
        <f>ROUND(Y628*Source!I1713,7)</f>
        <v/>
      </c>
      <c r="CY628" s="0">
        <f>AD628</f>
        <v/>
      </c>
      <c r="CZ628" s="0">
        <f>AH628</f>
        <v/>
      </c>
      <c r="DA628" s="0">
        <f>AL628</f>
        <v/>
      </c>
      <c r="DB628" s="0">
        <f>ROUND(ROUND(AT628*CZ628,2),2)</f>
        <v/>
      </c>
      <c r="DC628" s="0">
        <f>ROUND(ROUND(AT628*AG628,2),2)</f>
        <v/>
      </c>
      <c r="DD628" s="0" t="inlineStr"/>
      <c r="DE628" s="0" t="inlineStr"/>
      <c r="DF628" s="0">
        <f>ROUND(ROUND(AE628,0)*CX628,0)</f>
        <v/>
      </c>
      <c r="DG628" s="0">
        <f>ROUND(ROUND(AF628,0)*CX628,0)</f>
        <v/>
      </c>
      <c r="DH628" s="0">
        <f>ROUND(ROUND(AG628,0)*CX628,0)</f>
        <v/>
      </c>
      <c r="DI628" s="0">
        <f>ROUND(ROUND(AH628,0)*CX628,0)</f>
        <v/>
      </c>
      <c r="DJ628" s="0">
        <f>DI628</f>
        <v/>
      </c>
      <c r="DK628" s="0" t="n">
        <v>0</v>
      </c>
      <c r="DL628" s="0" t="inlineStr"/>
      <c r="DM628" s="0" t="n">
        <v>0</v>
      </c>
      <c r="DN628" s="0" t="inlineStr"/>
      <c r="DO628" s="0" t="n">
        <v>0</v>
      </c>
    </row>
    <row r="629">
      <c r="A629" s="0">
        <f>ROW(Source!A1713)</f>
        <v/>
      </c>
      <c r="B629" s="0" t="n">
        <v>78845955</v>
      </c>
      <c r="C629" s="0" t="n">
        <v>78851309</v>
      </c>
      <c r="D629" s="0" t="n">
        <v>121548</v>
      </c>
      <c r="E629" s="0" t="n">
        <v>1</v>
      </c>
      <c r="F629" s="0" t="n">
        <v>1</v>
      </c>
      <c r="G629" s="0" t="n">
        <v>1</v>
      </c>
      <c r="H629" s="0" t="n">
        <v>1</v>
      </c>
      <c r="I629" s="0" t="inlineStr">
        <is>
          <t>2</t>
        </is>
      </c>
      <c r="J629" s="0" t="inlineStr"/>
      <c r="K629" s="0" t="inlineStr">
        <is>
          <t>Затраты труда машинистов</t>
        </is>
      </c>
      <c r="L629" s="0" t="n">
        <v>608254</v>
      </c>
      <c r="N629" s="0" t="n">
        <v>1013</v>
      </c>
      <c r="O629" s="0" t="inlineStr">
        <is>
          <t>чел.час</t>
        </is>
      </c>
      <c r="P629" s="0" t="inlineStr">
        <is>
          <t>чел.час</t>
        </is>
      </c>
      <c r="Q629" s="0" t="n">
        <v>1</v>
      </c>
      <c r="W629" s="0" t="n">
        <v>0</v>
      </c>
      <c r="X629" s="0" t="n">
        <v>-185737400</v>
      </c>
      <c r="Y629" s="0">
        <f>AT629</f>
        <v/>
      </c>
      <c r="AA629" s="0" t="n">
        <v>0</v>
      </c>
      <c r="AB629" s="0" t="n">
        <v>0</v>
      </c>
      <c r="AC629" s="0" t="n">
        <v>0</v>
      </c>
      <c r="AD629" s="0" t="n">
        <v>0</v>
      </c>
      <c r="AE629" s="0" t="n">
        <v>0</v>
      </c>
      <c r="AF629" s="0" t="n">
        <v>0</v>
      </c>
      <c r="AG629" s="0" t="n">
        <v>0</v>
      </c>
      <c r="AH629" s="0" t="n">
        <v>0</v>
      </c>
      <c r="AI629" s="0" t="n">
        <v>1</v>
      </c>
      <c r="AJ629" s="0" t="n">
        <v>1</v>
      </c>
      <c r="AK629" s="0" t="n">
        <v>1</v>
      </c>
      <c r="AL629" s="0" t="n">
        <v>1</v>
      </c>
      <c r="AM629" s="0" t="n">
        <v>-2</v>
      </c>
      <c r="AN629" s="0" t="n">
        <v>0</v>
      </c>
      <c r="AO629" s="0" t="n">
        <v>1</v>
      </c>
      <c r="AP629" s="0" t="n">
        <v>1</v>
      </c>
      <c r="AQ629" s="0" t="n">
        <v>0</v>
      </c>
      <c r="AR629" s="0" t="n">
        <v>0</v>
      </c>
      <c r="AS629" s="0" t="inlineStr"/>
      <c r="AT629" s="0" t="n">
        <v>0.45</v>
      </c>
      <c r="AU629" s="0" t="inlineStr"/>
      <c r="AV629" s="0" t="n">
        <v>2</v>
      </c>
      <c r="AW629" s="0" t="n">
        <v>2</v>
      </c>
      <c r="AX629" s="0" t="n">
        <v>78851322</v>
      </c>
      <c r="AY629" s="0" t="n">
        <v>1</v>
      </c>
      <c r="AZ629" s="0" t="n">
        <v>0</v>
      </c>
      <c r="BA629" s="0" t="n">
        <v>612</v>
      </c>
      <c r="BB629" s="0" t="n">
        <v>0</v>
      </c>
      <c r="BC629" s="0" t="n">
        <v>0</v>
      </c>
      <c r="BD629" s="0" t="n">
        <v>0</v>
      </c>
      <c r="BE629" s="0" t="n">
        <v>0</v>
      </c>
      <c r="BF629" s="0" t="n">
        <v>0</v>
      </c>
      <c r="BG629" s="0" t="n">
        <v>0</v>
      </c>
      <c r="BH629" s="0" t="n">
        <v>0</v>
      </c>
      <c r="BI629" s="0" t="n">
        <v>0</v>
      </c>
      <c r="BJ629" s="0" t="n">
        <v>0</v>
      </c>
      <c r="BK629" s="0" t="n">
        <v>0</v>
      </c>
      <c r="BL629" s="0" t="n">
        <v>0</v>
      </c>
      <c r="BM629" s="0" t="n">
        <v>0</v>
      </c>
      <c r="BN629" s="0" t="n">
        <v>0</v>
      </c>
      <c r="BO629" s="0" t="n">
        <v>0</v>
      </c>
      <c r="BP629" s="0" t="n">
        <v>0</v>
      </c>
      <c r="BQ629" s="0" t="n">
        <v>0</v>
      </c>
      <c r="BR629" s="0" t="n">
        <v>0</v>
      </c>
      <c r="BS629" s="0" t="n">
        <v>0</v>
      </c>
      <c r="BT629" s="0" t="n">
        <v>0</v>
      </c>
      <c r="BU629" s="0" t="n">
        <v>0</v>
      </c>
      <c r="BV629" s="0" t="n">
        <v>0</v>
      </c>
      <c r="BW629" s="0" t="n">
        <v>0</v>
      </c>
      <c r="CV629" s="0" t="n">
        <v>0</v>
      </c>
      <c r="CW629" s="0" t="n">
        <v>0</v>
      </c>
      <c r="CX629" s="0">
        <f>ROUND(Y629*Source!I1713,7)</f>
        <v/>
      </c>
      <c r="CY629" s="0">
        <f>AD629</f>
        <v/>
      </c>
      <c r="CZ629" s="0">
        <f>AH629</f>
        <v/>
      </c>
      <c r="DA629" s="0">
        <f>AL629</f>
        <v/>
      </c>
      <c r="DB629" s="0">
        <f>ROUND(ROUND(AT629*CZ629,2),2)</f>
        <v/>
      </c>
      <c r="DC629" s="0">
        <f>ROUND(ROUND(AT629*AG629,2),2)</f>
        <v/>
      </c>
      <c r="DD629" s="0" t="inlineStr"/>
      <c r="DE629" s="0" t="inlineStr"/>
      <c r="DF629" s="0">
        <f>ROUND(ROUND(AE629,0)*CX629,0)</f>
        <v/>
      </c>
      <c r="DG629" s="0">
        <f>ROUND(ROUND(AF629,0)*CX629,0)</f>
        <v/>
      </c>
      <c r="DH629" s="0">
        <f>ROUND(ROUND(AG629,0)*CX629,0)</f>
        <v/>
      </c>
      <c r="DI629" s="0">
        <f>ROUND(ROUND(AH629,0)*CX629,0)</f>
        <v/>
      </c>
      <c r="DJ629" s="0">
        <f>DI629</f>
        <v/>
      </c>
      <c r="DK629" s="0" t="n">
        <v>0</v>
      </c>
      <c r="DL629" s="0" t="inlineStr"/>
      <c r="DM629" s="0" t="n">
        <v>0</v>
      </c>
      <c r="DN629" s="0" t="inlineStr"/>
      <c r="DO629" s="0" t="n">
        <v>0</v>
      </c>
    </row>
    <row r="630">
      <c r="A630" s="0">
        <f>ROW(Source!A1713)</f>
        <v/>
      </c>
      <c r="B630" s="0" t="n">
        <v>78845955</v>
      </c>
      <c r="C630" s="0" t="n">
        <v>78851309</v>
      </c>
      <c r="D630" s="0" t="n">
        <v>29172556</v>
      </c>
      <c r="E630" s="0" t="n">
        <v>1</v>
      </c>
      <c r="F630" s="0" t="n">
        <v>1</v>
      </c>
      <c r="G630" s="0" t="n">
        <v>1</v>
      </c>
      <c r="H630" s="0" t="n">
        <v>2</v>
      </c>
      <c r="I630" s="0" t="inlineStr">
        <is>
          <t>030954</t>
        </is>
      </c>
      <c r="J630" s="0" t="inlineStr">
        <is>
          <t>ТСЭМ Московской обл., 030954, приказ Минстроя России №675/пр от 28.02.2017 № 264/пр</t>
        </is>
      </c>
      <c r="K630" s="0" t="inlineStr">
        <is>
          <t>Подъемники грузоподъемностью до 500 кг одномачтовые, высота подъема 45 м</t>
        </is>
      </c>
      <c r="L630" s="0" t="n">
        <v>1368</v>
      </c>
      <c r="N630" s="0" t="n">
        <v>1011</v>
      </c>
      <c r="O630" s="0" t="inlineStr">
        <is>
          <t>маш.-ч</t>
        </is>
      </c>
      <c r="P630" s="0" t="inlineStr">
        <is>
          <t>маш.-ч</t>
        </is>
      </c>
      <c r="Q630" s="0" t="n">
        <v>1</v>
      </c>
      <c r="W630" s="0" t="n">
        <v>0</v>
      </c>
      <c r="X630" s="0" t="n">
        <v>344519037</v>
      </c>
      <c r="Y630" s="0">
        <f>AT630</f>
        <v/>
      </c>
      <c r="AA630" s="0" t="n">
        <v>0</v>
      </c>
      <c r="AB630" s="0" t="n">
        <v>728.98</v>
      </c>
      <c r="AC630" s="0" t="n">
        <v>705.38</v>
      </c>
      <c r="AD630" s="0" t="n">
        <v>0</v>
      </c>
      <c r="AE630" s="0" t="n">
        <v>0</v>
      </c>
      <c r="AF630" s="0" t="n">
        <v>31.26</v>
      </c>
      <c r="AG630" s="0" t="n">
        <v>13.5</v>
      </c>
      <c r="AH630" s="0" t="n">
        <v>0</v>
      </c>
      <c r="AI630" s="0" t="n">
        <v>1</v>
      </c>
      <c r="AJ630" s="0" t="n">
        <v>23.32</v>
      </c>
      <c r="AK630" s="0" t="n">
        <v>52.25</v>
      </c>
      <c r="AL630" s="0" t="n">
        <v>1</v>
      </c>
      <c r="AM630" s="0" t="n">
        <v>2</v>
      </c>
      <c r="AN630" s="0" t="n">
        <v>0</v>
      </c>
      <c r="AO630" s="0" t="n">
        <v>1</v>
      </c>
      <c r="AP630" s="0" t="n">
        <v>1</v>
      </c>
      <c r="AQ630" s="0" t="n">
        <v>0</v>
      </c>
      <c r="AR630" s="0" t="n">
        <v>0</v>
      </c>
      <c r="AS630" s="0" t="inlineStr"/>
      <c r="AT630" s="0" t="n">
        <v>0.45</v>
      </c>
      <c r="AU630" s="0" t="inlineStr"/>
      <c r="AV630" s="0" t="n">
        <v>0</v>
      </c>
      <c r="AW630" s="0" t="n">
        <v>2</v>
      </c>
      <c r="AX630" s="0" t="n">
        <v>78851323</v>
      </c>
      <c r="AY630" s="0" t="n">
        <v>1</v>
      </c>
      <c r="AZ630" s="0" t="n">
        <v>0</v>
      </c>
      <c r="BA630" s="0" t="n">
        <v>613</v>
      </c>
      <c r="BB630" s="0" t="n">
        <v>0</v>
      </c>
      <c r="BC630" s="0" t="n">
        <v>0</v>
      </c>
      <c r="BD630" s="0" t="n">
        <v>0</v>
      </c>
      <c r="BE630" s="0" t="n">
        <v>0</v>
      </c>
      <c r="BF630" s="0" t="n">
        <v>0</v>
      </c>
      <c r="BG630" s="0" t="n">
        <v>0</v>
      </c>
      <c r="BH630" s="0" t="n">
        <v>0</v>
      </c>
      <c r="BI630" s="0" t="n">
        <v>0</v>
      </c>
      <c r="BJ630" s="0" t="n">
        <v>0</v>
      </c>
      <c r="BK630" s="0" t="n">
        <v>0</v>
      </c>
      <c r="BL630" s="0" t="n">
        <v>0</v>
      </c>
      <c r="BM630" s="0" t="n">
        <v>0</v>
      </c>
      <c r="BN630" s="0" t="n">
        <v>0</v>
      </c>
      <c r="BO630" s="0" t="n">
        <v>0</v>
      </c>
      <c r="BP630" s="0" t="n">
        <v>0</v>
      </c>
      <c r="BQ630" s="0" t="n">
        <v>0</v>
      </c>
      <c r="BR630" s="0" t="n">
        <v>0</v>
      </c>
      <c r="BS630" s="0" t="n">
        <v>0</v>
      </c>
      <c r="BT630" s="0" t="n">
        <v>0</v>
      </c>
      <c r="BU630" s="0" t="n">
        <v>0</v>
      </c>
      <c r="BV630" s="0" t="n">
        <v>0</v>
      </c>
      <c r="BW630" s="0" t="n">
        <v>0</v>
      </c>
      <c r="CV630" s="0" t="n">
        <v>0</v>
      </c>
      <c r="CW630" s="0">
        <f>ROUND(Y630*Source!I1713*DO630,7)</f>
        <v/>
      </c>
      <c r="CX630" s="0">
        <f>ROUND(Y630*Source!I1713,7)</f>
        <v/>
      </c>
      <c r="CY630" s="0">
        <f>AB630</f>
        <v/>
      </c>
      <c r="CZ630" s="0">
        <f>AF630</f>
        <v/>
      </c>
      <c r="DA630" s="0">
        <f>AJ630</f>
        <v/>
      </c>
      <c r="DB630" s="0">
        <f>ROUND(ROUND(AT630*CZ630,2),2)</f>
        <v/>
      </c>
      <c r="DC630" s="0">
        <f>ROUND(ROUND(AT630*AG630,2),2)</f>
        <v/>
      </c>
      <c r="DD630" s="0" t="inlineStr"/>
      <c r="DE630" s="0" t="inlineStr"/>
      <c r="DF630" s="0">
        <f>ROUND(ROUND(AE630,0)*CX630,0)</f>
        <v/>
      </c>
      <c r="DG630" s="0">
        <f>ROUND(ROUND(AF630*AJ630,0)*CX630,0)</f>
        <v/>
      </c>
      <c r="DH630" s="0">
        <f>ROUND(ROUND(AG630*AK630,0)*CX630,0)</f>
        <v/>
      </c>
      <c r="DI630" s="0">
        <f>ROUND(ROUND(AH630,0)*CX630,0)</f>
        <v/>
      </c>
      <c r="DJ630" s="0">
        <f>DG630</f>
        <v/>
      </c>
      <c r="DK630" s="0" t="n">
        <v>0</v>
      </c>
      <c r="DL630" s="0" t="inlineStr"/>
      <c r="DM630" s="0" t="n">
        <v>0</v>
      </c>
      <c r="DN630" s="0" t="inlineStr"/>
      <c r="DO630" s="0" t="n">
        <v>0</v>
      </c>
    </row>
    <row r="631">
      <c r="A631" s="0">
        <f>ROW(Source!A1713)</f>
        <v/>
      </c>
      <c r="B631" s="0" t="n">
        <v>78845955</v>
      </c>
      <c r="C631" s="0" t="n">
        <v>78851309</v>
      </c>
      <c r="D631" s="0" t="n">
        <v>29172657</v>
      </c>
      <c r="E631" s="0" t="n">
        <v>1</v>
      </c>
      <c r="F631" s="0" t="n">
        <v>1</v>
      </c>
      <c r="G631" s="0" t="n">
        <v>1</v>
      </c>
      <c r="H631" s="0" t="n">
        <v>2</v>
      </c>
      <c r="I631" s="0" t="inlineStr">
        <is>
          <t>040502</t>
        </is>
      </c>
      <c r="J631" s="0" t="inlineStr">
        <is>
          <t>ТСЭМ Московской обл., 040502, приказ Минстроя России №675/пр от 28.02.2017 № 264/пр</t>
        </is>
      </c>
      <c r="K631" s="0" t="inlineStr">
        <is>
          <t>Установки для сварки ручной дуговой (постоянного тока)</t>
        </is>
      </c>
      <c r="L631" s="0" t="n">
        <v>1368</v>
      </c>
      <c r="N631" s="0" t="n">
        <v>1011</v>
      </c>
      <c r="O631" s="0" t="inlineStr">
        <is>
          <t>маш.-ч</t>
        </is>
      </c>
      <c r="P631" s="0" t="inlineStr">
        <is>
          <t>маш.-ч</t>
        </is>
      </c>
      <c r="Q631" s="0" t="n">
        <v>1</v>
      </c>
      <c r="W631" s="0" t="n">
        <v>0</v>
      </c>
      <c r="X631" s="0" t="n">
        <v>1474986261</v>
      </c>
      <c r="Y631" s="0">
        <f>AT631</f>
        <v/>
      </c>
      <c r="AA631" s="0" t="n">
        <v>0</v>
      </c>
      <c r="AB631" s="0" t="n">
        <v>69.26000000000001</v>
      </c>
      <c r="AC631" s="0" t="n">
        <v>0</v>
      </c>
      <c r="AD631" s="0" t="n">
        <v>0</v>
      </c>
      <c r="AE631" s="0" t="n">
        <v>0</v>
      </c>
      <c r="AF631" s="0" t="n">
        <v>8.1</v>
      </c>
      <c r="AG631" s="0" t="n">
        <v>0</v>
      </c>
      <c r="AH631" s="0" t="n">
        <v>0</v>
      </c>
      <c r="AI631" s="0" t="n">
        <v>1</v>
      </c>
      <c r="AJ631" s="0" t="n">
        <v>8.550000000000001</v>
      </c>
      <c r="AK631" s="0" t="n">
        <v>52.25</v>
      </c>
      <c r="AL631" s="0" t="n">
        <v>1</v>
      </c>
      <c r="AM631" s="0" t="n">
        <v>2</v>
      </c>
      <c r="AN631" s="0" t="n">
        <v>0</v>
      </c>
      <c r="AO631" s="0" t="n">
        <v>1</v>
      </c>
      <c r="AP631" s="0" t="n">
        <v>1</v>
      </c>
      <c r="AQ631" s="0" t="n">
        <v>0</v>
      </c>
      <c r="AR631" s="0" t="n">
        <v>0</v>
      </c>
      <c r="AS631" s="0" t="inlineStr"/>
      <c r="AT631" s="0" t="n">
        <v>25.9</v>
      </c>
      <c r="AU631" s="0" t="inlineStr"/>
      <c r="AV631" s="0" t="n">
        <v>0</v>
      </c>
      <c r="AW631" s="0" t="n">
        <v>2</v>
      </c>
      <c r="AX631" s="0" t="n">
        <v>78851324</v>
      </c>
      <c r="AY631" s="0" t="n">
        <v>1</v>
      </c>
      <c r="AZ631" s="0" t="n">
        <v>0</v>
      </c>
      <c r="BA631" s="0" t="n">
        <v>614</v>
      </c>
      <c r="BB631" s="0" t="n">
        <v>0</v>
      </c>
      <c r="BC631" s="0" t="n">
        <v>0</v>
      </c>
      <c r="BD631" s="0" t="n">
        <v>0</v>
      </c>
      <c r="BE631" s="0" t="n">
        <v>0</v>
      </c>
      <c r="BF631" s="0" t="n">
        <v>0</v>
      </c>
      <c r="BG631" s="0" t="n">
        <v>0</v>
      </c>
      <c r="BH631" s="0" t="n">
        <v>0</v>
      </c>
      <c r="BI631" s="0" t="n">
        <v>0</v>
      </c>
      <c r="BJ631" s="0" t="n">
        <v>0</v>
      </c>
      <c r="BK631" s="0" t="n">
        <v>0</v>
      </c>
      <c r="BL631" s="0" t="n">
        <v>0</v>
      </c>
      <c r="BM631" s="0" t="n">
        <v>0</v>
      </c>
      <c r="BN631" s="0" t="n">
        <v>0</v>
      </c>
      <c r="BO631" s="0" t="n">
        <v>0</v>
      </c>
      <c r="BP631" s="0" t="n">
        <v>0</v>
      </c>
      <c r="BQ631" s="0" t="n">
        <v>0</v>
      </c>
      <c r="BR631" s="0" t="n">
        <v>0</v>
      </c>
      <c r="BS631" s="0" t="n">
        <v>0</v>
      </c>
      <c r="BT631" s="0" t="n">
        <v>0</v>
      </c>
      <c r="BU631" s="0" t="n">
        <v>0</v>
      </c>
      <c r="BV631" s="0" t="n">
        <v>0</v>
      </c>
      <c r="BW631" s="0" t="n">
        <v>0</v>
      </c>
      <c r="CV631" s="0" t="n">
        <v>0</v>
      </c>
      <c r="CW631" s="0">
        <f>ROUND(Y631*Source!I1713*DO631,7)</f>
        <v/>
      </c>
      <c r="CX631" s="0">
        <f>ROUND(Y631*Source!I1713,7)</f>
        <v/>
      </c>
      <c r="CY631" s="0">
        <f>AB631</f>
        <v/>
      </c>
      <c r="CZ631" s="0">
        <f>AF631</f>
        <v/>
      </c>
      <c r="DA631" s="0">
        <f>AJ631</f>
        <v/>
      </c>
      <c r="DB631" s="0">
        <f>ROUND(ROUND(AT631*CZ631,2),2)</f>
        <v/>
      </c>
      <c r="DC631" s="0">
        <f>ROUND(ROUND(AT631*AG631,2),2)</f>
        <v/>
      </c>
      <c r="DD631" s="0" t="inlineStr"/>
      <c r="DE631" s="0" t="inlineStr"/>
      <c r="DF631" s="0">
        <f>ROUND(ROUND(AE631,0)*CX631,0)</f>
        <v/>
      </c>
      <c r="DG631" s="0">
        <f>ROUND(ROUND(AF631*AJ631,0)*CX631,0)</f>
        <v/>
      </c>
      <c r="DH631" s="0">
        <f>ROUND(ROUND(AG631*AK631,0)*CX631,0)</f>
        <v/>
      </c>
      <c r="DI631" s="0">
        <f>ROUND(ROUND(AH631,0)*CX631,0)</f>
        <v/>
      </c>
      <c r="DJ631" s="0">
        <f>DG631</f>
        <v/>
      </c>
      <c r="DK631" s="0" t="n">
        <v>0</v>
      </c>
      <c r="DL631" s="0" t="inlineStr"/>
      <c r="DM631" s="0" t="n">
        <v>0</v>
      </c>
      <c r="DN631" s="0" t="inlineStr"/>
      <c r="DO631" s="0" t="n">
        <v>0</v>
      </c>
    </row>
    <row r="632">
      <c r="A632" s="0">
        <f>ROW(Source!A1713)</f>
        <v/>
      </c>
      <c r="B632" s="0" t="n">
        <v>78845955</v>
      </c>
      <c r="C632" s="0" t="n">
        <v>78851309</v>
      </c>
      <c r="D632" s="0" t="n">
        <v>29172659</v>
      </c>
      <c r="E632" s="0" t="n">
        <v>1</v>
      </c>
      <c r="F632" s="0" t="n">
        <v>1</v>
      </c>
      <c r="G632" s="0" t="n">
        <v>1</v>
      </c>
      <c r="H632" s="0" t="n">
        <v>2</v>
      </c>
      <c r="I632" s="0" t="inlineStr">
        <is>
          <t>040504</t>
        </is>
      </c>
      <c r="J632" s="0" t="inlineStr">
        <is>
          <t>ТСЭМ Московской обл., 040504, приказ Минстроя России №675/пр от 28.02.2017 № 264/пр</t>
        </is>
      </c>
      <c r="K632" s="0" t="inlineStr">
        <is>
          <t>Аппарат для газовой сварки и резки</t>
        </is>
      </c>
      <c r="L632" s="0" t="n">
        <v>1368</v>
      </c>
      <c r="N632" s="0" t="n">
        <v>1011</v>
      </c>
      <c r="O632" s="0" t="inlineStr">
        <is>
          <t>маш.-ч</t>
        </is>
      </c>
      <c r="P632" s="0" t="inlineStr">
        <is>
          <t>маш.-ч</t>
        </is>
      </c>
      <c r="Q632" s="0" t="n">
        <v>1</v>
      </c>
      <c r="W632" s="0" t="n">
        <v>0</v>
      </c>
      <c r="X632" s="0" t="n">
        <v>1514068676</v>
      </c>
      <c r="Y632" s="0">
        <f>AT632</f>
        <v/>
      </c>
      <c r="AA632" s="0" t="n">
        <v>0</v>
      </c>
      <c r="AB632" s="0" t="n">
        <v>9.76</v>
      </c>
      <c r="AC632" s="0" t="n">
        <v>0</v>
      </c>
      <c r="AD632" s="0" t="n">
        <v>0</v>
      </c>
      <c r="AE632" s="0" t="n">
        <v>0</v>
      </c>
      <c r="AF632" s="0" t="n">
        <v>1.2</v>
      </c>
      <c r="AG632" s="0" t="n">
        <v>0</v>
      </c>
      <c r="AH632" s="0" t="n">
        <v>0</v>
      </c>
      <c r="AI632" s="0" t="n">
        <v>1</v>
      </c>
      <c r="AJ632" s="0" t="n">
        <v>8.130000000000001</v>
      </c>
      <c r="AK632" s="0" t="n">
        <v>52.25</v>
      </c>
      <c r="AL632" s="0" t="n">
        <v>1</v>
      </c>
      <c r="AM632" s="0" t="n">
        <v>2</v>
      </c>
      <c r="AN632" s="0" t="n">
        <v>0</v>
      </c>
      <c r="AO632" s="0" t="n">
        <v>1</v>
      </c>
      <c r="AP632" s="0" t="n">
        <v>1</v>
      </c>
      <c r="AQ632" s="0" t="n">
        <v>0</v>
      </c>
      <c r="AR632" s="0" t="n">
        <v>0</v>
      </c>
      <c r="AS632" s="0" t="inlineStr"/>
      <c r="AT632" s="0" t="n">
        <v>11.6</v>
      </c>
      <c r="AU632" s="0" t="inlineStr"/>
      <c r="AV632" s="0" t="n">
        <v>0</v>
      </c>
      <c r="AW632" s="0" t="n">
        <v>2</v>
      </c>
      <c r="AX632" s="0" t="n">
        <v>78851325</v>
      </c>
      <c r="AY632" s="0" t="n">
        <v>1</v>
      </c>
      <c r="AZ632" s="0" t="n">
        <v>0</v>
      </c>
      <c r="BA632" s="0" t="n">
        <v>615</v>
      </c>
      <c r="BB632" s="0" t="n">
        <v>0</v>
      </c>
      <c r="BC632" s="0" t="n">
        <v>0</v>
      </c>
      <c r="BD632" s="0" t="n">
        <v>0</v>
      </c>
      <c r="BE632" s="0" t="n">
        <v>0</v>
      </c>
      <c r="BF632" s="0" t="n">
        <v>0</v>
      </c>
      <c r="BG632" s="0" t="n">
        <v>0</v>
      </c>
      <c r="BH632" s="0" t="n">
        <v>0</v>
      </c>
      <c r="BI632" s="0" t="n">
        <v>0</v>
      </c>
      <c r="BJ632" s="0" t="n">
        <v>0</v>
      </c>
      <c r="BK632" s="0" t="n">
        <v>0</v>
      </c>
      <c r="BL632" s="0" t="n">
        <v>0</v>
      </c>
      <c r="BM632" s="0" t="n">
        <v>0</v>
      </c>
      <c r="BN632" s="0" t="n">
        <v>0</v>
      </c>
      <c r="BO632" s="0" t="n">
        <v>0</v>
      </c>
      <c r="BP632" s="0" t="n">
        <v>0</v>
      </c>
      <c r="BQ632" s="0" t="n">
        <v>0</v>
      </c>
      <c r="BR632" s="0" t="n">
        <v>0</v>
      </c>
      <c r="BS632" s="0" t="n">
        <v>0</v>
      </c>
      <c r="BT632" s="0" t="n">
        <v>0</v>
      </c>
      <c r="BU632" s="0" t="n">
        <v>0</v>
      </c>
      <c r="BV632" s="0" t="n">
        <v>0</v>
      </c>
      <c r="BW632" s="0" t="n">
        <v>0</v>
      </c>
      <c r="CV632" s="0" t="n">
        <v>0</v>
      </c>
      <c r="CW632" s="0">
        <f>ROUND(Y632*Source!I1713*DO632,7)</f>
        <v/>
      </c>
      <c r="CX632" s="0">
        <f>ROUND(Y632*Source!I1713,7)</f>
        <v/>
      </c>
      <c r="CY632" s="0">
        <f>AB632</f>
        <v/>
      </c>
      <c r="CZ632" s="0">
        <f>AF632</f>
        <v/>
      </c>
      <c r="DA632" s="0">
        <f>AJ632</f>
        <v/>
      </c>
      <c r="DB632" s="0">
        <f>ROUND(ROUND(AT632*CZ632,2),2)</f>
        <v/>
      </c>
      <c r="DC632" s="0">
        <f>ROUND(ROUND(AT632*AG632,2),2)</f>
        <v/>
      </c>
      <c r="DD632" s="0" t="inlineStr"/>
      <c r="DE632" s="0" t="inlineStr"/>
      <c r="DF632" s="0">
        <f>ROUND(ROUND(AE632,0)*CX632,0)</f>
        <v/>
      </c>
      <c r="DG632" s="0">
        <f>ROUND(ROUND(AF632*AJ632,0)*CX632,0)</f>
        <v/>
      </c>
      <c r="DH632" s="0">
        <f>ROUND(ROUND(AG632*AK632,0)*CX632,0)</f>
        <v/>
      </c>
      <c r="DI632" s="0">
        <f>ROUND(ROUND(AH632,0)*CX632,0)</f>
        <v/>
      </c>
      <c r="DJ632" s="0">
        <f>DG632</f>
        <v/>
      </c>
      <c r="DK632" s="0" t="n">
        <v>0</v>
      </c>
      <c r="DL632" s="0" t="inlineStr"/>
      <c r="DM632" s="0" t="n">
        <v>0</v>
      </c>
      <c r="DN632" s="0" t="inlineStr"/>
      <c r="DO632" s="0" t="n">
        <v>0</v>
      </c>
    </row>
    <row r="633">
      <c r="A633" s="0">
        <f>ROW(Source!A1713)</f>
        <v/>
      </c>
      <c r="B633" s="0" t="n">
        <v>78845955</v>
      </c>
      <c r="C633" s="0" t="n">
        <v>78851309</v>
      </c>
      <c r="D633" s="0" t="n">
        <v>29174913</v>
      </c>
      <c r="E633" s="0" t="n">
        <v>1</v>
      </c>
      <c r="F633" s="0" t="n">
        <v>1</v>
      </c>
      <c r="G633" s="0" t="n">
        <v>1</v>
      </c>
      <c r="H633" s="0" t="n">
        <v>2</v>
      </c>
      <c r="I633" s="0" t="inlineStr">
        <is>
          <t>400001</t>
        </is>
      </c>
      <c r="J633" s="0" t="inlineStr">
        <is>
          <t>ТСЭМ Московской обл., 400001, приказ Минстроя России №675/пр от 28.02.2017 № 264/пр</t>
        </is>
      </c>
      <c r="K633" s="0" t="inlineStr">
        <is>
          <t>Автомобили бортовые, грузоподъемность до 5 т</t>
        </is>
      </c>
      <c r="L633" s="0" t="n">
        <v>1368</v>
      </c>
      <c r="N633" s="0" t="n">
        <v>1011</v>
      </c>
      <c r="O633" s="0" t="inlineStr">
        <is>
          <t>маш.-ч</t>
        </is>
      </c>
      <c r="P633" s="0" t="inlineStr">
        <is>
          <t>маш.-ч</t>
        </is>
      </c>
      <c r="Q633" s="0" t="n">
        <v>1</v>
      </c>
      <c r="W633" s="0" t="n">
        <v>0</v>
      </c>
      <c r="X633" s="0" t="n">
        <v>1230759911</v>
      </c>
      <c r="Y633" s="0">
        <f>AT633</f>
        <v/>
      </c>
      <c r="AA633" s="0" t="n">
        <v>0</v>
      </c>
      <c r="AB633" s="0" t="n">
        <v>2177.51</v>
      </c>
      <c r="AC633" s="0" t="n">
        <v>606.1</v>
      </c>
      <c r="AD633" s="0" t="n">
        <v>0</v>
      </c>
      <c r="AE633" s="0" t="n">
        <v>0</v>
      </c>
      <c r="AF633" s="0" t="n">
        <v>87.17</v>
      </c>
      <c r="AG633" s="0" t="n">
        <v>11.6</v>
      </c>
      <c r="AH633" s="0" t="n">
        <v>0</v>
      </c>
      <c r="AI633" s="0" t="n">
        <v>1</v>
      </c>
      <c r="AJ633" s="0" t="n">
        <v>24.98</v>
      </c>
      <c r="AK633" s="0" t="n">
        <v>52.25</v>
      </c>
      <c r="AL633" s="0" t="n">
        <v>1</v>
      </c>
      <c r="AM633" s="0" t="n">
        <v>2</v>
      </c>
      <c r="AN633" s="0" t="n">
        <v>0</v>
      </c>
      <c r="AO633" s="0" t="n">
        <v>1</v>
      </c>
      <c r="AP633" s="0" t="n">
        <v>1</v>
      </c>
      <c r="AQ633" s="0" t="n">
        <v>0</v>
      </c>
      <c r="AR633" s="0" t="n">
        <v>0</v>
      </c>
      <c r="AS633" s="0" t="inlineStr"/>
      <c r="AT633" s="0" t="n">
        <v>0.45</v>
      </c>
      <c r="AU633" s="0" t="inlineStr"/>
      <c r="AV633" s="0" t="n">
        <v>0</v>
      </c>
      <c r="AW633" s="0" t="n">
        <v>2</v>
      </c>
      <c r="AX633" s="0" t="n">
        <v>78851326</v>
      </c>
      <c r="AY633" s="0" t="n">
        <v>1</v>
      </c>
      <c r="AZ633" s="0" t="n">
        <v>0</v>
      </c>
      <c r="BA633" s="0" t="n">
        <v>616</v>
      </c>
      <c r="BB633" s="0" t="n">
        <v>0</v>
      </c>
      <c r="BC633" s="0" t="n">
        <v>0</v>
      </c>
      <c r="BD633" s="0" t="n">
        <v>0</v>
      </c>
      <c r="BE633" s="0" t="n">
        <v>0</v>
      </c>
      <c r="BF633" s="0" t="n">
        <v>0</v>
      </c>
      <c r="BG633" s="0" t="n">
        <v>0</v>
      </c>
      <c r="BH633" s="0" t="n">
        <v>0</v>
      </c>
      <c r="BI633" s="0" t="n">
        <v>0</v>
      </c>
      <c r="BJ633" s="0" t="n">
        <v>0</v>
      </c>
      <c r="BK633" s="0" t="n">
        <v>0</v>
      </c>
      <c r="BL633" s="0" t="n">
        <v>0</v>
      </c>
      <c r="BM633" s="0" t="n">
        <v>0</v>
      </c>
      <c r="BN633" s="0" t="n">
        <v>0</v>
      </c>
      <c r="BO633" s="0" t="n">
        <v>0</v>
      </c>
      <c r="BP633" s="0" t="n">
        <v>0</v>
      </c>
      <c r="BQ633" s="0" t="n">
        <v>0</v>
      </c>
      <c r="BR633" s="0" t="n">
        <v>0</v>
      </c>
      <c r="BS633" s="0" t="n">
        <v>0</v>
      </c>
      <c r="BT633" s="0" t="n">
        <v>0</v>
      </c>
      <c r="BU633" s="0" t="n">
        <v>0</v>
      </c>
      <c r="BV633" s="0" t="n">
        <v>0</v>
      </c>
      <c r="BW633" s="0" t="n">
        <v>0</v>
      </c>
      <c r="CV633" s="0" t="n">
        <v>0</v>
      </c>
      <c r="CW633" s="0">
        <f>ROUND(Y633*Source!I1713*DO633,7)</f>
        <v/>
      </c>
      <c r="CX633" s="0">
        <f>ROUND(Y633*Source!I1713,7)</f>
        <v/>
      </c>
      <c r="CY633" s="0">
        <f>AB633</f>
        <v/>
      </c>
      <c r="CZ633" s="0">
        <f>AF633</f>
        <v/>
      </c>
      <c r="DA633" s="0">
        <f>AJ633</f>
        <v/>
      </c>
      <c r="DB633" s="0">
        <f>ROUND(ROUND(AT633*CZ633,2),2)</f>
        <v/>
      </c>
      <c r="DC633" s="0">
        <f>ROUND(ROUND(AT633*AG633,2),2)</f>
        <v/>
      </c>
      <c r="DD633" s="0" t="inlineStr"/>
      <c r="DE633" s="0" t="inlineStr"/>
      <c r="DF633" s="0">
        <f>ROUND(ROUND(AE633,0)*CX633,0)</f>
        <v/>
      </c>
      <c r="DG633" s="0">
        <f>ROUND(ROUND(AF633*AJ633,0)*CX633,0)</f>
        <v/>
      </c>
      <c r="DH633" s="0">
        <f>ROUND(ROUND(AG633*AK633,0)*CX633,0)</f>
        <v/>
      </c>
      <c r="DI633" s="0">
        <f>ROUND(ROUND(AH633,0)*CX633,0)</f>
        <v/>
      </c>
      <c r="DJ633" s="0">
        <f>DG633</f>
        <v/>
      </c>
      <c r="DK633" s="0" t="n">
        <v>0</v>
      </c>
      <c r="DL633" s="0" t="inlineStr"/>
      <c r="DM633" s="0" t="n">
        <v>0</v>
      </c>
      <c r="DN633" s="0" t="inlineStr"/>
      <c r="DO633" s="0" t="n">
        <v>0</v>
      </c>
    </row>
    <row r="634">
      <c r="A634" s="0">
        <f>ROW(Source!A1713)</f>
        <v/>
      </c>
      <c r="B634" s="0" t="n">
        <v>78845955</v>
      </c>
      <c r="C634" s="0" t="n">
        <v>78851309</v>
      </c>
      <c r="D634" s="0" t="n">
        <v>29107441</v>
      </c>
      <c r="E634" s="0" t="n">
        <v>1</v>
      </c>
      <c r="F634" s="0" t="n">
        <v>1</v>
      </c>
      <c r="G634" s="0" t="n">
        <v>1</v>
      </c>
      <c r="H634" s="0" t="n">
        <v>3</v>
      </c>
      <c r="I634" s="0" t="inlineStr">
        <is>
          <t>101-0324</t>
        </is>
      </c>
      <c r="J634" s="0" t="inlineStr">
        <is>
          <t>ТССЦ Московской обл., 101-0324, приказ Минстроя России №675/пр от 28.02.2017 № 254/пр</t>
        </is>
      </c>
      <c r="K634" s="0" t="inlineStr">
        <is>
          <t>Кислород технический газообразный</t>
        </is>
      </c>
      <c r="L634" s="0" t="n">
        <v>1339</v>
      </c>
      <c r="N634" s="0" t="n">
        <v>1007</v>
      </c>
      <c r="O634" s="0" t="inlineStr">
        <is>
          <t>м3</t>
        </is>
      </c>
      <c r="P634" s="0" t="inlineStr">
        <is>
          <t>м3</t>
        </is>
      </c>
      <c r="Q634" s="0" t="n">
        <v>1</v>
      </c>
      <c r="W634" s="0" t="n">
        <v>0</v>
      </c>
      <c r="X634" s="0" t="n">
        <v>-756465305</v>
      </c>
      <c r="Y634" s="0">
        <f>AT634</f>
        <v/>
      </c>
      <c r="AA634" s="0" t="n">
        <v>111.08</v>
      </c>
      <c r="AB634" s="0" t="n">
        <v>0</v>
      </c>
      <c r="AC634" s="0" t="n">
        <v>0</v>
      </c>
      <c r="AD634" s="0" t="n">
        <v>0</v>
      </c>
      <c r="AE634" s="0" t="n">
        <v>6.23</v>
      </c>
      <c r="AF634" s="0" t="n">
        <v>0</v>
      </c>
      <c r="AG634" s="0" t="n">
        <v>0</v>
      </c>
      <c r="AH634" s="0" t="n">
        <v>0</v>
      </c>
      <c r="AI634" s="0" t="n">
        <v>17.83</v>
      </c>
      <c r="AJ634" s="0" t="n">
        <v>1</v>
      </c>
      <c r="AK634" s="0" t="n">
        <v>1</v>
      </c>
      <c r="AL634" s="0" t="n">
        <v>1</v>
      </c>
      <c r="AM634" s="0" t="n">
        <v>2</v>
      </c>
      <c r="AN634" s="0" t="n">
        <v>0</v>
      </c>
      <c r="AO634" s="0" t="n">
        <v>1</v>
      </c>
      <c r="AP634" s="0" t="n">
        <v>1</v>
      </c>
      <c r="AQ634" s="0" t="n">
        <v>0</v>
      </c>
      <c r="AR634" s="0" t="n">
        <v>0</v>
      </c>
      <c r="AS634" s="0" t="inlineStr"/>
      <c r="AT634" s="0" t="n">
        <v>3.28</v>
      </c>
      <c r="AU634" s="0" t="inlineStr"/>
      <c r="AV634" s="0" t="n">
        <v>0</v>
      </c>
      <c r="AW634" s="0" t="n">
        <v>2</v>
      </c>
      <c r="AX634" s="0" t="n">
        <v>78851327</v>
      </c>
      <c r="AY634" s="0" t="n">
        <v>1</v>
      </c>
      <c r="AZ634" s="0" t="n">
        <v>0</v>
      </c>
      <c r="BA634" s="0" t="n">
        <v>617</v>
      </c>
      <c r="BB634" s="0" t="n">
        <v>0</v>
      </c>
      <c r="BC634" s="0" t="n">
        <v>0</v>
      </c>
      <c r="BD634" s="0" t="n">
        <v>0</v>
      </c>
      <c r="BE634" s="0" t="n">
        <v>0</v>
      </c>
      <c r="BF634" s="0" t="n">
        <v>0</v>
      </c>
      <c r="BG634" s="0" t="n">
        <v>0</v>
      </c>
      <c r="BH634" s="0" t="n">
        <v>0</v>
      </c>
      <c r="BI634" s="0" t="n">
        <v>0</v>
      </c>
      <c r="BJ634" s="0" t="n">
        <v>0</v>
      </c>
      <c r="BK634" s="0" t="n">
        <v>0</v>
      </c>
      <c r="BL634" s="0" t="n">
        <v>0</v>
      </c>
      <c r="BM634" s="0" t="n">
        <v>0</v>
      </c>
      <c r="BN634" s="0" t="n">
        <v>0</v>
      </c>
      <c r="BO634" s="0" t="n">
        <v>0</v>
      </c>
      <c r="BP634" s="0" t="n">
        <v>0</v>
      </c>
      <c r="BQ634" s="0" t="n">
        <v>0</v>
      </c>
      <c r="BR634" s="0" t="n">
        <v>0</v>
      </c>
      <c r="BS634" s="0" t="n">
        <v>0</v>
      </c>
      <c r="BT634" s="0" t="n">
        <v>0</v>
      </c>
      <c r="BU634" s="0" t="n">
        <v>0</v>
      </c>
      <c r="BV634" s="0" t="n">
        <v>0</v>
      </c>
      <c r="BW634" s="0" t="n">
        <v>0</v>
      </c>
      <c r="CV634" s="0" t="n">
        <v>0</v>
      </c>
      <c r="CW634" s="0" t="n">
        <v>0</v>
      </c>
      <c r="CX634" s="0">
        <f>ROUND(Y634*Source!I1713,7)</f>
        <v/>
      </c>
      <c r="CY634" s="0">
        <f>AA634</f>
        <v/>
      </c>
      <c r="CZ634" s="0">
        <f>AE634</f>
        <v/>
      </c>
      <c r="DA634" s="0">
        <f>AI634</f>
        <v/>
      </c>
      <c r="DB634" s="0">
        <f>ROUND(ROUND(AT634*CZ634,2),2)</f>
        <v/>
      </c>
      <c r="DC634" s="0">
        <f>ROUND(ROUND(AT634*AG634,2),2)</f>
        <v/>
      </c>
      <c r="DD634" s="0" t="inlineStr"/>
      <c r="DE634" s="0" t="inlineStr"/>
      <c r="DF634" s="0">
        <f>ROUND(ROUND(AE634*AI634,0)*CX634,0)</f>
        <v/>
      </c>
      <c r="DG634" s="0">
        <f>ROUND(ROUND(AF634,0)*CX634,0)</f>
        <v/>
      </c>
      <c r="DH634" s="0">
        <f>ROUND(ROUND(AG634,0)*CX634,0)</f>
        <v/>
      </c>
      <c r="DI634" s="0">
        <f>ROUND(ROUND(AH634,0)*CX634,0)</f>
        <v/>
      </c>
      <c r="DJ634" s="0">
        <f>DF634</f>
        <v/>
      </c>
      <c r="DK634" s="0" t="n">
        <v>0</v>
      </c>
      <c r="DL634" s="0" t="inlineStr"/>
      <c r="DM634" s="0" t="n">
        <v>0</v>
      </c>
      <c r="DN634" s="0" t="inlineStr"/>
      <c r="DO634" s="0" t="n">
        <v>0</v>
      </c>
    </row>
    <row r="635">
      <c r="A635" s="0">
        <f>ROW(Source!A1713)</f>
        <v/>
      </c>
      <c r="B635" s="0" t="n">
        <v>78845955</v>
      </c>
      <c r="C635" s="0" t="n">
        <v>78851309</v>
      </c>
      <c r="D635" s="0" t="n">
        <v>29113927</v>
      </c>
      <c r="E635" s="0" t="n">
        <v>1</v>
      </c>
      <c r="F635" s="0" t="n">
        <v>1</v>
      </c>
      <c r="G635" s="0" t="n">
        <v>1</v>
      </c>
      <c r="H635" s="0" t="n">
        <v>3</v>
      </c>
      <c r="I635" s="0" t="inlineStr">
        <is>
          <t>101-0807</t>
        </is>
      </c>
      <c r="J635" s="0" t="inlineStr">
        <is>
          <t>ТССЦ Московской обл., 101-0807, приказ Минстроя России №675/пр от 28.02.2017 № 254/пр</t>
        </is>
      </c>
      <c r="K635" s="0" t="inlineStr">
        <is>
          <t>Проволока сварочная легированная диаметром 4 мм</t>
        </is>
      </c>
      <c r="L635" s="0" t="n">
        <v>1348</v>
      </c>
      <c r="N635" s="0" t="n">
        <v>1009</v>
      </c>
      <c r="O635" s="0" t="inlineStr">
        <is>
          <t>т</t>
        </is>
      </c>
      <c r="P635" s="0" t="inlineStr">
        <is>
          <t>т</t>
        </is>
      </c>
      <c r="Q635" s="0" t="n">
        <v>1000</v>
      </c>
      <c r="W635" s="0" t="n">
        <v>0</v>
      </c>
      <c r="X635" s="0" t="n">
        <v>1756124173</v>
      </c>
      <c r="Y635" s="0">
        <f>AT635</f>
        <v/>
      </c>
      <c r="AA635" s="0" t="n">
        <v>144142.69</v>
      </c>
      <c r="AB635" s="0" t="n">
        <v>0</v>
      </c>
      <c r="AC635" s="0" t="n">
        <v>0</v>
      </c>
      <c r="AD635" s="0" t="n">
        <v>0</v>
      </c>
      <c r="AE635" s="0" t="n">
        <v>13559.99</v>
      </c>
      <c r="AF635" s="0" t="n">
        <v>0</v>
      </c>
      <c r="AG635" s="0" t="n">
        <v>0</v>
      </c>
      <c r="AH635" s="0" t="n">
        <v>0</v>
      </c>
      <c r="AI635" s="0" t="n">
        <v>10.63</v>
      </c>
      <c r="AJ635" s="0" t="n">
        <v>1</v>
      </c>
      <c r="AK635" s="0" t="n">
        <v>1</v>
      </c>
      <c r="AL635" s="0" t="n">
        <v>1</v>
      </c>
      <c r="AM635" s="0" t="n">
        <v>2</v>
      </c>
      <c r="AN635" s="0" t="n">
        <v>0</v>
      </c>
      <c r="AO635" s="0" t="n">
        <v>1</v>
      </c>
      <c r="AP635" s="0" t="n">
        <v>1</v>
      </c>
      <c r="AQ635" s="0" t="n">
        <v>0</v>
      </c>
      <c r="AR635" s="0" t="n">
        <v>0</v>
      </c>
      <c r="AS635" s="0" t="inlineStr"/>
      <c r="AT635" s="0" t="n">
        <v>0.001</v>
      </c>
      <c r="AU635" s="0" t="inlineStr"/>
      <c r="AV635" s="0" t="n">
        <v>0</v>
      </c>
      <c r="AW635" s="0" t="n">
        <v>2</v>
      </c>
      <c r="AX635" s="0" t="n">
        <v>78851328</v>
      </c>
      <c r="AY635" s="0" t="n">
        <v>1</v>
      </c>
      <c r="AZ635" s="0" t="n">
        <v>0</v>
      </c>
      <c r="BA635" s="0" t="n">
        <v>618</v>
      </c>
      <c r="BB635" s="0" t="n">
        <v>0</v>
      </c>
      <c r="BC635" s="0" t="n">
        <v>0</v>
      </c>
      <c r="BD635" s="0" t="n">
        <v>0</v>
      </c>
      <c r="BE635" s="0" t="n">
        <v>0</v>
      </c>
      <c r="BF635" s="0" t="n">
        <v>0</v>
      </c>
      <c r="BG635" s="0" t="n">
        <v>0</v>
      </c>
      <c r="BH635" s="0" t="n">
        <v>0</v>
      </c>
      <c r="BI635" s="0" t="n">
        <v>0</v>
      </c>
      <c r="BJ635" s="0" t="n">
        <v>0</v>
      </c>
      <c r="BK635" s="0" t="n">
        <v>0</v>
      </c>
      <c r="BL635" s="0" t="n">
        <v>0</v>
      </c>
      <c r="BM635" s="0" t="n">
        <v>0</v>
      </c>
      <c r="BN635" s="0" t="n">
        <v>0</v>
      </c>
      <c r="BO635" s="0" t="n">
        <v>0</v>
      </c>
      <c r="BP635" s="0" t="n">
        <v>0</v>
      </c>
      <c r="BQ635" s="0" t="n">
        <v>0</v>
      </c>
      <c r="BR635" s="0" t="n">
        <v>0</v>
      </c>
      <c r="BS635" s="0" t="n">
        <v>0</v>
      </c>
      <c r="BT635" s="0" t="n">
        <v>0</v>
      </c>
      <c r="BU635" s="0" t="n">
        <v>0</v>
      </c>
      <c r="BV635" s="0" t="n">
        <v>0</v>
      </c>
      <c r="BW635" s="0" t="n">
        <v>0</v>
      </c>
      <c r="CV635" s="0" t="n">
        <v>0</v>
      </c>
      <c r="CW635" s="0" t="n">
        <v>0</v>
      </c>
      <c r="CX635" s="0">
        <f>ROUND(Y635*Source!I1713,7)</f>
        <v/>
      </c>
      <c r="CY635" s="0">
        <f>AA635</f>
        <v/>
      </c>
      <c r="CZ635" s="0">
        <f>AE635</f>
        <v/>
      </c>
      <c r="DA635" s="0">
        <f>AI635</f>
        <v/>
      </c>
      <c r="DB635" s="0">
        <f>ROUND(ROUND(AT635*CZ635,2),2)</f>
        <v/>
      </c>
      <c r="DC635" s="0">
        <f>ROUND(ROUND(AT635*AG635,2),2)</f>
        <v/>
      </c>
      <c r="DD635" s="0" t="inlineStr"/>
      <c r="DE635" s="0" t="inlineStr"/>
      <c r="DF635" s="0">
        <f>ROUND(ROUND(AE635*AI635,0)*CX635,0)</f>
        <v/>
      </c>
      <c r="DG635" s="0">
        <f>ROUND(ROUND(AF635,0)*CX635,0)</f>
        <v/>
      </c>
      <c r="DH635" s="0">
        <f>ROUND(ROUND(AG635,0)*CX635,0)</f>
        <v/>
      </c>
      <c r="DI635" s="0">
        <f>ROUND(ROUND(AH635,0)*CX635,0)</f>
        <v/>
      </c>
      <c r="DJ635" s="0">
        <f>DF635</f>
        <v/>
      </c>
      <c r="DK635" s="0" t="n">
        <v>0</v>
      </c>
      <c r="DL635" s="0" t="inlineStr"/>
      <c r="DM635" s="0" t="n">
        <v>0</v>
      </c>
      <c r="DN635" s="0" t="inlineStr"/>
      <c r="DO635" s="0" t="n">
        <v>0</v>
      </c>
    </row>
    <row r="636">
      <c r="A636" s="0">
        <f>ROW(Source!A1713)</f>
        <v/>
      </c>
      <c r="B636" s="0" t="n">
        <v>78845955</v>
      </c>
      <c r="C636" s="0" t="n">
        <v>78851309</v>
      </c>
      <c r="D636" s="0" t="n">
        <v>29113986</v>
      </c>
      <c r="E636" s="0" t="n">
        <v>1</v>
      </c>
      <c r="F636" s="0" t="n">
        <v>1</v>
      </c>
      <c r="G636" s="0" t="n">
        <v>1</v>
      </c>
      <c r="H636" s="0" t="n">
        <v>3</v>
      </c>
      <c r="I636" s="0" t="inlineStr">
        <is>
          <t>101-1522</t>
        </is>
      </c>
      <c r="J636" s="0" t="inlineStr">
        <is>
          <t>ТССЦ Московской обл., 101-1522, приказ Минстроя России №675/пр от 28.02.2017 № 254/пр</t>
        </is>
      </c>
      <c r="K636" s="0" t="inlineStr">
        <is>
          <t>Электроды диаметром 5 мм Э42А</t>
        </is>
      </c>
      <c r="L636" s="0" t="n">
        <v>1348</v>
      </c>
      <c r="N636" s="0" t="n">
        <v>1009</v>
      </c>
      <c r="O636" s="0" t="inlineStr">
        <is>
          <t>т</t>
        </is>
      </c>
      <c r="P636" s="0" t="inlineStr">
        <is>
          <t>т</t>
        </is>
      </c>
      <c r="Q636" s="0" t="n">
        <v>1000</v>
      </c>
      <c r="W636" s="0" t="n">
        <v>0</v>
      </c>
      <c r="X636" s="0" t="n">
        <v>-2063358494</v>
      </c>
      <c r="Y636" s="0">
        <f>AT636</f>
        <v/>
      </c>
      <c r="AA636" s="0" t="n">
        <v>195841.8</v>
      </c>
      <c r="AB636" s="0" t="n">
        <v>0</v>
      </c>
      <c r="AC636" s="0" t="n">
        <v>0</v>
      </c>
      <c r="AD636" s="0" t="n">
        <v>0</v>
      </c>
      <c r="AE636" s="0" t="n">
        <v>10362</v>
      </c>
      <c r="AF636" s="0" t="n">
        <v>0</v>
      </c>
      <c r="AG636" s="0" t="n">
        <v>0</v>
      </c>
      <c r="AH636" s="0" t="n">
        <v>0</v>
      </c>
      <c r="AI636" s="0" t="n">
        <v>18.9</v>
      </c>
      <c r="AJ636" s="0" t="n">
        <v>1</v>
      </c>
      <c r="AK636" s="0" t="n">
        <v>1</v>
      </c>
      <c r="AL636" s="0" t="n">
        <v>1</v>
      </c>
      <c r="AM636" s="0" t="n">
        <v>2</v>
      </c>
      <c r="AN636" s="0" t="n">
        <v>0</v>
      </c>
      <c r="AO636" s="0" t="n">
        <v>1</v>
      </c>
      <c r="AP636" s="0" t="n">
        <v>1</v>
      </c>
      <c r="AQ636" s="0" t="n">
        <v>0</v>
      </c>
      <c r="AR636" s="0" t="n">
        <v>0</v>
      </c>
      <c r="AS636" s="0" t="inlineStr"/>
      <c r="AT636" s="0" t="n">
        <v>0.006</v>
      </c>
      <c r="AU636" s="0" t="inlineStr"/>
      <c r="AV636" s="0" t="n">
        <v>0</v>
      </c>
      <c r="AW636" s="0" t="n">
        <v>2</v>
      </c>
      <c r="AX636" s="0" t="n">
        <v>78851329</v>
      </c>
      <c r="AY636" s="0" t="n">
        <v>1</v>
      </c>
      <c r="AZ636" s="0" t="n">
        <v>0</v>
      </c>
      <c r="BA636" s="0" t="n">
        <v>619</v>
      </c>
      <c r="BB636" s="0" t="n">
        <v>0</v>
      </c>
      <c r="BC636" s="0" t="n">
        <v>0</v>
      </c>
      <c r="BD636" s="0" t="n">
        <v>0</v>
      </c>
      <c r="BE636" s="0" t="n">
        <v>0</v>
      </c>
      <c r="BF636" s="0" t="n">
        <v>0</v>
      </c>
      <c r="BG636" s="0" t="n">
        <v>0</v>
      </c>
      <c r="BH636" s="0" t="n">
        <v>0</v>
      </c>
      <c r="BI636" s="0" t="n">
        <v>0</v>
      </c>
      <c r="BJ636" s="0" t="n">
        <v>0</v>
      </c>
      <c r="BK636" s="0" t="n">
        <v>0</v>
      </c>
      <c r="BL636" s="0" t="n">
        <v>0</v>
      </c>
      <c r="BM636" s="0" t="n">
        <v>0</v>
      </c>
      <c r="BN636" s="0" t="n">
        <v>0</v>
      </c>
      <c r="BO636" s="0" t="n">
        <v>0</v>
      </c>
      <c r="BP636" s="0" t="n">
        <v>0</v>
      </c>
      <c r="BQ636" s="0" t="n">
        <v>0</v>
      </c>
      <c r="BR636" s="0" t="n">
        <v>0</v>
      </c>
      <c r="BS636" s="0" t="n">
        <v>0</v>
      </c>
      <c r="BT636" s="0" t="n">
        <v>0</v>
      </c>
      <c r="BU636" s="0" t="n">
        <v>0</v>
      </c>
      <c r="BV636" s="0" t="n">
        <v>0</v>
      </c>
      <c r="BW636" s="0" t="n">
        <v>0</v>
      </c>
      <c r="CV636" s="0" t="n">
        <v>0</v>
      </c>
      <c r="CW636" s="0" t="n">
        <v>0</v>
      </c>
      <c r="CX636" s="0">
        <f>ROUND(Y636*Source!I1713,7)</f>
        <v/>
      </c>
      <c r="CY636" s="0">
        <f>AA636</f>
        <v/>
      </c>
      <c r="CZ636" s="0">
        <f>AE636</f>
        <v/>
      </c>
      <c r="DA636" s="0">
        <f>AI636</f>
        <v/>
      </c>
      <c r="DB636" s="0">
        <f>ROUND(ROUND(AT636*CZ636,2),2)</f>
        <v/>
      </c>
      <c r="DC636" s="0">
        <f>ROUND(ROUND(AT636*AG636,2),2)</f>
        <v/>
      </c>
      <c r="DD636" s="0" t="inlineStr"/>
      <c r="DE636" s="0" t="inlineStr"/>
      <c r="DF636" s="0">
        <f>ROUND(ROUND(AE636*AI636,0)*CX636,0)</f>
        <v/>
      </c>
      <c r="DG636" s="0">
        <f>ROUND(ROUND(AF636,0)*CX636,0)</f>
        <v/>
      </c>
      <c r="DH636" s="0">
        <f>ROUND(ROUND(AG636,0)*CX636,0)</f>
        <v/>
      </c>
      <c r="DI636" s="0">
        <f>ROUND(ROUND(AH636,0)*CX636,0)</f>
        <v/>
      </c>
      <c r="DJ636" s="0">
        <f>DF636</f>
        <v/>
      </c>
      <c r="DK636" s="0" t="n">
        <v>0</v>
      </c>
      <c r="DL636" s="0" t="inlineStr"/>
      <c r="DM636" s="0" t="n">
        <v>0</v>
      </c>
      <c r="DN636" s="0" t="inlineStr"/>
      <c r="DO636" s="0" t="n">
        <v>0</v>
      </c>
    </row>
    <row r="637">
      <c r="A637" s="0">
        <f>ROW(Source!A1713)</f>
        <v/>
      </c>
      <c r="B637" s="0" t="n">
        <v>78845955</v>
      </c>
      <c r="C637" s="0" t="n">
        <v>78851309</v>
      </c>
      <c r="D637" s="0" t="n">
        <v>29107430</v>
      </c>
      <c r="E637" s="0" t="n">
        <v>1</v>
      </c>
      <c r="F637" s="0" t="n">
        <v>1</v>
      </c>
      <c r="G637" s="0" t="n">
        <v>1</v>
      </c>
      <c r="H637" s="0" t="n">
        <v>3</v>
      </c>
      <c r="I637" s="0" t="inlineStr">
        <is>
          <t>101-1602</t>
        </is>
      </c>
      <c r="J637" s="0" t="inlineStr">
        <is>
          <t>ТССЦ Московской обл., 101-1602, приказ Минстроя России №675/пр от 28.02.2017 № 254/пр</t>
        </is>
      </c>
      <c r="K637" s="0" t="inlineStr">
        <is>
          <t>Ацетилен газообразный технический</t>
        </is>
      </c>
      <c r="L637" s="0" t="n">
        <v>1339</v>
      </c>
      <c r="N637" s="0" t="n">
        <v>1007</v>
      </c>
      <c r="O637" s="0" t="inlineStr">
        <is>
          <t>м3</t>
        </is>
      </c>
      <c r="P637" s="0" t="inlineStr">
        <is>
          <t>м3</t>
        </is>
      </c>
      <c r="Q637" s="0" t="n">
        <v>1</v>
      </c>
      <c r="W637" s="0" t="n">
        <v>0</v>
      </c>
      <c r="X637" s="0" t="n">
        <v>-203673795</v>
      </c>
      <c r="Y637" s="0">
        <f>AT637</f>
        <v/>
      </c>
      <c r="AA637" s="0" t="n">
        <v>618.53</v>
      </c>
      <c r="AB637" s="0" t="n">
        <v>0</v>
      </c>
      <c r="AC637" s="0" t="n">
        <v>0</v>
      </c>
      <c r="AD637" s="0" t="n">
        <v>0</v>
      </c>
      <c r="AE637" s="0" t="n">
        <v>38.49</v>
      </c>
      <c r="AF637" s="0" t="n">
        <v>0</v>
      </c>
      <c r="AG637" s="0" t="n">
        <v>0</v>
      </c>
      <c r="AH637" s="0" t="n">
        <v>0</v>
      </c>
      <c r="AI637" s="0" t="n">
        <v>16.07</v>
      </c>
      <c r="AJ637" s="0" t="n">
        <v>1</v>
      </c>
      <c r="AK637" s="0" t="n">
        <v>1</v>
      </c>
      <c r="AL637" s="0" t="n">
        <v>1</v>
      </c>
      <c r="AM637" s="0" t="n">
        <v>2</v>
      </c>
      <c r="AN637" s="0" t="n">
        <v>0</v>
      </c>
      <c r="AO637" s="0" t="n">
        <v>1</v>
      </c>
      <c r="AP637" s="0" t="n">
        <v>1</v>
      </c>
      <c r="AQ637" s="0" t="n">
        <v>0</v>
      </c>
      <c r="AR637" s="0" t="n">
        <v>0</v>
      </c>
      <c r="AS637" s="0" t="inlineStr"/>
      <c r="AT637" s="0" t="n">
        <v>2.71</v>
      </c>
      <c r="AU637" s="0" t="inlineStr"/>
      <c r="AV637" s="0" t="n">
        <v>0</v>
      </c>
      <c r="AW637" s="0" t="n">
        <v>2</v>
      </c>
      <c r="AX637" s="0" t="n">
        <v>78851330</v>
      </c>
      <c r="AY637" s="0" t="n">
        <v>1</v>
      </c>
      <c r="AZ637" s="0" t="n">
        <v>0</v>
      </c>
      <c r="BA637" s="0" t="n">
        <v>620</v>
      </c>
      <c r="BB637" s="0" t="n">
        <v>0</v>
      </c>
      <c r="BC637" s="0" t="n">
        <v>0</v>
      </c>
      <c r="BD637" s="0" t="n">
        <v>0</v>
      </c>
      <c r="BE637" s="0" t="n">
        <v>0</v>
      </c>
      <c r="BF637" s="0" t="n">
        <v>0</v>
      </c>
      <c r="BG637" s="0" t="n">
        <v>0</v>
      </c>
      <c r="BH637" s="0" t="n">
        <v>0</v>
      </c>
      <c r="BI637" s="0" t="n">
        <v>0</v>
      </c>
      <c r="BJ637" s="0" t="n">
        <v>0</v>
      </c>
      <c r="BK637" s="0" t="n">
        <v>0</v>
      </c>
      <c r="BL637" s="0" t="n">
        <v>0</v>
      </c>
      <c r="BM637" s="0" t="n">
        <v>0</v>
      </c>
      <c r="BN637" s="0" t="n">
        <v>0</v>
      </c>
      <c r="BO637" s="0" t="n">
        <v>0</v>
      </c>
      <c r="BP637" s="0" t="n">
        <v>0</v>
      </c>
      <c r="BQ637" s="0" t="n">
        <v>0</v>
      </c>
      <c r="BR637" s="0" t="n">
        <v>0</v>
      </c>
      <c r="BS637" s="0" t="n">
        <v>0</v>
      </c>
      <c r="BT637" s="0" t="n">
        <v>0</v>
      </c>
      <c r="BU637" s="0" t="n">
        <v>0</v>
      </c>
      <c r="BV637" s="0" t="n">
        <v>0</v>
      </c>
      <c r="BW637" s="0" t="n">
        <v>0</v>
      </c>
      <c r="CV637" s="0" t="n">
        <v>0</v>
      </c>
      <c r="CW637" s="0" t="n">
        <v>0</v>
      </c>
      <c r="CX637" s="0">
        <f>ROUND(Y637*Source!I1713,7)</f>
        <v/>
      </c>
      <c r="CY637" s="0">
        <f>AA637</f>
        <v/>
      </c>
      <c r="CZ637" s="0">
        <f>AE637</f>
        <v/>
      </c>
      <c r="DA637" s="0">
        <f>AI637</f>
        <v/>
      </c>
      <c r="DB637" s="0">
        <f>ROUND(ROUND(AT637*CZ637,2),2)</f>
        <v/>
      </c>
      <c r="DC637" s="0">
        <f>ROUND(ROUND(AT637*AG637,2),2)</f>
        <v/>
      </c>
      <c r="DD637" s="0" t="inlineStr"/>
      <c r="DE637" s="0" t="inlineStr"/>
      <c r="DF637" s="0">
        <f>ROUND(ROUND(AE637*AI637,0)*CX637,0)</f>
        <v/>
      </c>
      <c r="DG637" s="0">
        <f>ROUND(ROUND(AF637,0)*CX637,0)</f>
        <v/>
      </c>
      <c r="DH637" s="0">
        <f>ROUND(ROUND(AG637,0)*CX637,0)</f>
        <v/>
      </c>
      <c r="DI637" s="0">
        <f>ROUND(ROUND(AH637,0)*CX637,0)</f>
        <v/>
      </c>
      <c r="DJ637" s="0">
        <f>DF637</f>
        <v/>
      </c>
      <c r="DK637" s="0" t="n">
        <v>0</v>
      </c>
      <c r="DL637" s="0" t="inlineStr"/>
      <c r="DM637" s="0" t="n">
        <v>0</v>
      </c>
      <c r="DN637" s="0" t="inlineStr"/>
      <c r="DO637" s="0" t="n">
        <v>0</v>
      </c>
    </row>
    <row r="638">
      <c r="A638" s="0">
        <f>ROW(Source!A1713)</f>
        <v/>
      </c>
      <c r="B638" s="0" t="n">
        <v>78845955</v>
      </c>
      <c r="C638" s="0" t="n">
        <v>78851309</v>
      </c>
      <c r="D638" s="0" t="n">
        <v>29115868</v>
      </c>
      <c r="E638" s="0" t="n">
        <v>1</v>
      </c>
      <c r="F638" s="0" t="n">
        <v>1</v>
      </c>
      <c r="G638" s="0" t="n">
        <v>1</v>
      </c>
      <c r="H638" s="0" t="n">
        <v>3</v>
      </c>
      <c r="I638" s="0" t="inlineStr">
        <is>
          <t>103-0020</t>
        </is>
      </c>
      <c r="J638" s="0" t="inlineStr">
        <is>
          <t>ТССЦ Московской обл., 103-0020, приказ Минстроя России №675/пр от 28.02.2017 № 254/пр</t>
        </is>
      </c>
      <c r="K638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638" s="0" t="n">
        <v>1301</v>
      </c>
      <c r="N638" s="0" t="n">
        <v>1003</v>
      </c>
      <c r="O638" s="0" t="inlineStr">
        <is>
          <t>м</t>
        </is>
      </c>
      <c r="P638" s="0" t="inlineStr">
        <is>
          <t>м</t>
        </is>
      </c>
      <c r="Q638" s="0" t="n">
        <v>1</v>
      </c>
      <c r="W638" s="0" t="n">
        <v>0</v>
      </c>
      <c r="X638" s="0" t="n">
        <v>-1181009624</v>
      </c>
      <c r="Y638" s="0">
        <f>AT638</f>
        <v/>
      </c>
      <c r="AA638" s="0" t="n">
        <v>404.99</v>
      </c>
      <c r="AB638" s="0" t="n">
        <v>0</v>
      </c>
      <c r="AC638" s="0" t="n">
        <v>0</v>
      </c>
      <c r="AD638" s="0" t="n">
        <v>0</v>
      </c>
      <c r="AE638" s="0" t="n">
        <v>68.41</v>
      </c>
      <c r="AF638" s="0" t="n">
        <v>0</v>
      </c>
      <c r="AG638" s="0" t="n">
        <v>0</v>
      </c>
      <c r="AH638" s="0" t="n">
        <v>0</v>
      </c>
      <c r="AI638" s="0" t="n">
        <v>5.92</v>
      </c>
      <c r="AJ638" s="0" t="n">
        <v>1</v>
      </c>
      <c r="AK638" s="0" t="n">
        <v>1</v>
      </c>
      <c r="AL638" s="0" t="n">
        <v>1</v>
      </c>
      <c r="AM638" s="0" t="n">
        <v>2</v>
      </c>
      <c r="AN638" s="0" t="n">
        <v>0</v>
      </c>
      <c r="AO638" s="0" t="n">
        <v>1</v>
      </c>
      <c r="AP638" s="0" t="n">
        <v>1</v>
      </c>
      <c r="AQ638" s="0" t="n">
        <v>0</v>
      </c>
      <c r="AR638" s="0" t="n">
        <v>0</v>
      </c>
      <c r="AS638" s="0" t="inlineStr"/>
      <c r="AT638" s="0" t="n">
        <v>107</v>
      </c>
      <c r="AU638" s="0" t="inlineStr"/>
      <c r="AV638" s="0" t="n">
        <v>0</v>
      </c>
      <c r="AW638" s="0" t="n">
        <v>2</v>
      </c>
      <c r="AX638" s="0" t="n">
        <v>78851331</v>
      </c>
      <c r="AY638" s="0" t="n">
        <v>1</v>
      </c>
      <c r="AZ638" s="0" t="n">
        <v>0</v>
      </c>
      <c r="BA638" s="0" t="n">
        <v>621</v>
      </c>
      <c r="BB638" s="0" t="n">
        <v>0</v>
      </c>
      <c r="BC638" s="0" t="n">
        <v>0</v>
      </c>
      <c r="BD638" s="0" t="n">
        <v>0</v>
      </c>
      <c r="BE638" s="0" t="n">
        <v>0</v>
      </c>
      <c r="BF638" s="0" t="n">
        <v>0</v>
      </c>
      <c r="BG638" s="0" t="n">
        <v>0</v>
      </c>
      <c r="BH638" s="0" t="n">
        <v>0</v>
      </c>
      <c r="BI638" s="0" t="n">
        <v>0</v>
      </c>
      <c r="BJ638" s="0" t="n">
        <v>0</v>
      </c>
      <c r="BK638" s="0" t="n">
        <v>0</v>
      </c>
      <c r="BL638" s="0" t="n">
        <v>0</v>
      </c>
      <c r="BM638" s="0" t="n">
        <v>0</v>
      </c>
      <c r="BN638" s="0" t="n">
        <v>0</v>
      </c>
      <c r="BO638" s="0" t="n">
        <v>0</v>
      </c>
      <c r="BP638" s="0" t="n">
        <v>0</v>
      </c>
      <c r="BQ638" s="0" t="n">
        <v>0</v>
      </c>
      <c r="BR638" s="0" t="n">
        <v>0</v>
      </c>
      <c r="BS638" s="0" t="n">
        <v>0</v>
      </c>
      <c r="BT638" s="0" t="n">
        <v>0</v>
      </c>
      <c r="BU638" s="0" t="n">
        <v>0</v>
      </c>
      <c r="BV638" s="0" t="n">
        <v>0</v>
      </c>
      <c r="BW638" s="0" t="n">
        <v>0</v>
      </c>
      <c r="CV638" s="0" t="n">
        <v>0</v>
      </c>
      <c r="CW638" s="0" t="n">
        <v>0</v>
      </c>
      <c r="CX638" s="0">
        <f>ROUND(Y638*Source!I1713,7)</f>
        <v/>
      </c>
      <c r="CY638" s="0">
        <f>AA638</f>
        <v/>
      </c>
      <c r="CZ638" s="0">
        <f>AE638</f>
        <v/>
      </c>
      <c r="DA638" s="0">
        <f>AI638</f>
        <v/>
      </c>
      <c r="DB638" s="0">
        <f>ROUND(ROUND(AT638*CZ638,2),2)</f>
        <v/>
      </c>
      <c r="DC638" s="0">
        <f>ROUND(ROUND(AT638*AG638,2),2)</f>
        <v/>
      </c>
      <c r="DD638" s="0" t="inlineStr"/>
      <c r="DE638" s="0" t="inlineStr"/>
      <c r="DF638" s="0">
        <f>ROUND(ROUND(AE638*AI638,0)*CX638,0)</f>
        <v/>
      </c>
      <c r="DG638" s="0">
        <f>ROUND(ROUND(AF638,0)*CX638,0)</f>
        <v/>
      </c>
      <c r="DH638" s="0">
        <f>ROUND(ROUND(AG638,0)*CX638,0)</f>
        <v/>
      </c>
      <c r="DI638" s="0">
        <f>ROUND(ROUND(AH638,0)*CX638,0)</f>
        <v/>
      </c>
      <c r="DJ638" s="0">
        <f>DF638</f>
        <v/>
      </c>
      <c r="DK638" s="0" t="n">
        <v>0</v>
      </c>
      <c r="DL638" s="0" t="inlineStr"/>
      <c r="DM638" s="0" t="n">
        <v>0</v>
      </c>
      <c r="DN638" s="0" t="inlineStr"/>
      <c r="DO638" s="0" t="n">
        <v>0</v>
      </c>
    </row>
    <row r="639">
      <c r="A639" s="0">
        <f>ROW(Source!A1713)</f>
        <v/>
      </c>
      <c r="B639" s="0" t="n">
        <v>78845955</v>
      </c>
      <c r="C639" s="0" t="n">
        <v>78851309</v>
      </c>
      <c r="D639" s="0" t="n">
        <v>29143378</v>
      </c>
      <c r="E639" s="0" t="n">
        <v>1</v>
      </c>
      <c r="F639" s="0" t="n">
        <v>1</v>
      </c>
      <c r="G639" s="0" t="n">
        <v>1</v>
      </c>
      <c r="H639" s="0" t="n">
        <v>3</v>
      </c>
      <c r="I639" s="0" t="inlineStr">
        <is>
          <t>302-0062</t>
        </is>
      </c>
      <c r="J639" s="0" t="inlineStr">
        <is>
          <t>ТССЦ Московской обл., 302-0062, приказ Минстроя России №675/пр от 28.02.2017 № 256/пр</t>
        </is>
      </c>
      <c r="K639" s="0" t="inlineStr">
        <is>
          <t>Кран шаровый муфтовый Valtec для воды диаметром 15 мм, тип в/в</t>
        </is>
      </c>
      <c r="L639" s="0" t="n">
        <v>1354</v>
      </c>
      <c r="N639" s="0" t="n">
        <v>1010</v>
      </c>
      <c r="O639" s="0" t="inlineStr">
        <is>
          <t>шт.</t>
        </is>
      </c>
      <c r="P639" s="0" t="inlineStr">
        <is>
          <t>шт.</t>
        </is>
      </c>
      <c r="Q639" s="0" t="n">
        <v>1</v>
      </c>
      <c r="W639" s="0" t="n">
        <v>0</v>
      </c>
      <c r="X639" s="0" t="n">
        <v>-1687406522</v>
      </c>
      <c r="Y639" s="0">
        <f>AT639</f>
        <v/>
      </c>
      <c r="AA639" s="0" t="n">
        <v>384.3</v>
      </c>
      <c r="AB639" s="0" t="n">
        <v>0</v>
      </c>
      <c r="AC639" s="0" t="n">
        <v>0</v>
      </c>
      <c r="AD639" s="0" t="n">
        <v>0</v>
      </c>
      <c r="AE639" s="0" t="n">
        <v>28.53</v>
      </c>
      <c r="AF639" s="0" t="n">
        <v>0</v>
      </c>
      <c r="AG639" s="0" t="n">
        <v>0</v>
      </c>
      <c r="AH639" s="0" t="n">
        <v>0</v>
      </c>
      <c r="AI639" s="0" t="n">
        <v>13.47</v>
      </c>
      <c r="AJ639" s="0" t="n">
        <v>1</v>
      </c>
      <c r="AK639" s="0" t="n">
        <v>1</v>
      </c>
      <c r="AL639" s="0" t="n">
        <v>1</v>
      </c>
      <c r="AM639" s="0" t="n">
        <v>0</v>
      </c>
      <c r="AN639" s="0" t="n">
        <v>0</v>
      </c>
      <c r="AO639" s="0" t="n">
        <v>0</v>
      </c>
      <c r="AP639" s="0" t="n">
        <v>1</v>
      </c>
      <c r="AQ639" s="0" t="n">
        <v>0</v>
      </c>
      <c r="AR639" s="0" t="n">
        <v>0</v>
      </c>
      <c r="AS639" s="0" t="inlineStr"/>
      <c r="AT639" s="0" t="n">
        <v>200</v>
      </c>
      <c r="AU639" s="0" t="inlineStr"/>
      <c r="AV639" s="0" t="n">
        <v>0</v>
      </c>
      <c r="AW639" s="0" t="n">
        <v>1</v>
      </c>
      <c r="AX639" s="0" t="n">
        <v>-1</v>
      </c>
      <c r="AY639" s="0" t="n">
        <v>0</v>
      </c>
      <c r="AZ639" s="0" t="n">
        <v>0</v>
      </c>
      <c r="BA639" s="0" t="inlineStr"/>
      <c r="BB639" s="0" t="n">
        <v>0</v>
      </c>
      <c r="BC639" s="0" t="n">
        <v>0</v>
      </c>
      <c r="BD639" s="0" t="n">
        <v>0</v>
      </c>
      <c r="BE639" s="0" t="n">
        <v>0</v>
      </c>
      <c r="BF639" s="0" t="n">
        <v>0</v>
      </c>
      <c r="BG639" s="0" t="n">
        <v>0</v>
      </c>
      <c r="BH639" s="0" t="n">
        <v>0</v>
      </c>
      <c r="BI639" s="0" t="n">
        <v>0</v>
      </c>
      <c r="BJ639" s="0" t="n">
        <v>0</v>
      </c>
      <c r="BK639" s="0" t="n">
        <v>0</v>
      </c>
      <c r="BL639" s="0" t="n">
        <v>0</v>
      </c>
      <c r="BM639" s="0" t="n">
        <v>0</v>
      </c>
      <c r="BN639" s="0" t="n">
        <v>0</v>
      </c>
      <c r="BO639" s="0" t="n">
        <v>0</v>
      </c>
      <c r="BP639" s="0" t="n">
        <v>0</v>
      </c>
      <c r="BQ639" s="0" t="n">
        <v>0</v>
      </c>
      <c r="BR639" s="0" t="n">
        <v>0</v>
      </c>
      <c r="BS639" s="0" t="n">
        <v>0</v>
      </c>
      <c r="BT639" s="0" t="n">
        <v>0</v>
      </c>
      <c r="BU639" s="0" t="n">
        <v>0</v>
      </c>
      <c r="BV639" s="0" t="n">
        <v>0</v>
      </c>
      <c r="BW639" s="0" t="n">
        <v>0</v>
      </c>
      <c r="CV639" s="0" t="n">
        <v>0</v>
      </c>
      <c r="CW639" s="0" t="n">
        <v>0</v>
      </c>
      <c r="CX639" s="0">
        <f>ROUND(Y639*Source!I1713,7)</f>
        <v/>
      </c>
      <c r="CY639" s="0">
        <f>AA639</f>
        <v/>
      </c>
      <c r="CZ639" s="0">
        <f>AE639</f>
        <v/>
      </c>
      <c r="DA639" s="0">
        <f>AI639</f>
        <v/>
      </c>
      <c r="DB639" s="0">
        <f>ROUND(ROUND(AT639*CZ639,2),2)</f>
        <v/>
      </c>
      <c r="DC639" s="0">
        <f>ROUND(ROUND(AT639*AG639,2),2)</f>
        <v/>
      </c>
      <c r="DD639" s="0" t="inlineStr"/>
      <c r="DE639" s="0" t="inlineStr"/>
      <c r="DF639" s="0">
        <f>ROUND(ROUND(AE639*AI639,0)*CX639,0)</f>
        <v/>
      </c>
      <c r="DG639" s="0">
        <f>ROUND(ROUND(AF639,0)*CX639,0)</f>
        <v/>
      </c>
      <c r="DH639" s="0">
        <f>ROUND(ROUND(AG639,0)*CX639,0)</f>
        <v/>
      </c>
      <c r="DI639" s="0">
        <f>ROUND(ROUND(AH639,0)*CX639,0)</f>
        <v/>
      </c>
      <c r="DJ639" s="0">
        <f>DF639</f>
        <v/>
      </c>
      <c r="DK639" s="0" t="n">
        <v>0</v>
      </c>
      <c r="DL639" s="0" t="inlineStr"/>
      <c r="DM639" s="0" t="n">
        <v>0</v>
      </c>
      <c r="DN639" s="0" t="inlineStr"/>
      <c r="DO639" s="0" t="n">
        <v>0</v>
      </c>
    </row>
    <row r="640">
      <c r="A640" s="0">
        <f>ROW(Source!A1713)</f>
        <v/>
      </c>
      <c r="B640" s="0" t="n">
        <v>78845955</v>
      </c>
      <c r="C640" s="0" t="n">
        <v>78851309</v>
      </c>
      <c r="D640" s="0" t="n">
        <v>29143379</v>
      </c>
      <c r="E640" s="0" t="n">
        <v>1</v>
      </c>
      <c r="F640" s="0" t="n">
        <v>1</v>
      </c>
      <c r="G640" s="0" t="n">
        <v>1</v>
      </c>
      <c r="H640" s="0" t="n">
        <v>3</v>
      </c>
      <c r="I640" s="0" t="inlineStr">
        <is>
          <t>302-0063</t>
        </is>
      </c>
      <c r="J640" s="0" t="inlineStr">
        <is>
          <t>ТССЦ Московской обл., 302-0063, приказ Минстроя России №675/пр от 28.02.2017 № 256/пр</t>
        </is>
      </c>
      <c r="K640" s="0" t="inlineStr">
        <is>
          <t>Кран шаровый муфтовый Valtec для воды диаметром 20 мм, тип в/в</t>
        </is>
      </c>
      <c r="L640" s="0" t="n">
        <v>1354</v>
      </c>
      <c r="N640" s="0" t="n">
        <v>1010</v>
      </c>
      <c r="O640" s="0" t="inlineStr">
        <is>
          <t>шт.</t>
        </is>
      </c>
      <c r="P640" s="0" t="inlineStr">
        <is>
          <t>шт.</t>
        </is>
      </c>
      <c r="Q640" s="0" t="n">
        <v>1</v>
      </c>
      <c r="W640" s="0" t="n">
        <v>0</v>
      </c>
      <c r="X640" s="0" t="n">
        <v>1037232740</v>
      </c>
      <c r="Y640" s="0">
        <f>AT640</f>
        <v/>
      </c>
      <c r="AA640" s="0" t="n">
        <v>585.1</v>
      </c>
      <c r="AB640" s="0" t="n">
        <v>0</v>
      </c>
      <c r="AC640" s="0" t="n">
        <v>0</v>
      </c>
      <c r="AD640" s="0" t="n">
        <v>0</v>
      </c>
      <c r="AE640" s="0" t="n">
        <v>42.46</v>
      </c>
      <c r="AF640" s="0" t="n">
        <v>0</v>
      </c>
      <c r="AG640" s="0" t="n">
        <v>0</v>
      </c>
      <c r="AH640" s="0" t="n">
        <v>0</v>
      </c>
      <c r="AI640" s="0" t="n">
        <v>13.78</v>
      </c>
      <c r="AJ640" s="0" t="n">
        <v>1</v>
      </c>
      <c r="AK640" s="0" t="n">
        <v>1</v>
      </c>
      <c r="AL640" s="0" t="n">
        <v>1</v>
      </c>
      <c r="AM640" s="0" t="n">
        <v>0</v>
      </c>
      <c r="AN640" s="0" t="n">
        <v>0</v>
      </c>
      <c r="AO640" s="0" t="n">
        <v>0</v>
      </c>
      <c r="AP640" s="0" t="n">
        <v>0</v>
      </c>
      <c r="AQ640" s="0" t="n">
        <v>0</v>
      </c>
      <c r="AR640" s="0" t="n">
        <v>0</v>
      </c>
      <c r="AS640" s="0" t="inlineStr"/>
      <c r="AT640" s="0" t="n">
        <v>200</v>
      </c>
      <c r="AU640" s="0" t="inlineStr"/>
      <c r="AV640" s="0" t="n">
        <v>0</v>
      </c>
      <c r="AW640" s="0" t="n">
        <v>1</v>
      </c>
      <c r="AX640" s="0" t="n">
        <v>-1</v>
      </c>
      <c r="AY640" s="0" t="n">
        <v>0</v>
      </c>
      <c r="AZ640" s="0" t="n">
        <v>0</v>
      </c>
      <c r="BA640" s="0" t="inlineStr"/>
      <c r="BB640" s="0" t="n">
        <v>0</v>
      </c>
      <c r="BC640" s="0" t="n">
        <v>0</v>
      </c>
      <c r="BD640" s="0" t="n">
        <v>0</v>
      </c>
      <c r="BE640" s="0" t="n">
        <v>0</v>
      </c>
      <c r="BF640" s="0" t="n">
        <v>0</v>
      </c>
      <c r="BG640" s="0" t="n">
        <v>0</v>
      </c>
      <c r="BH640" s="0" t="n">
        <v>0</v>
      </c>
      <c r="BI640" s="0" t="n">
        <v>0</v>
      </c>
      <c r="BJ640" s="0" t="n">
        <v>0</v>
      </c>
      <c r="BK640" s="0" t="n">
        <v>0</v>
      </c>
      <c r="BL640" s="0" t="n">
        <v>0</v>
      </c>
      <c r="BM640" s="0" t="n">
        <v>0</v>
      </c>
      <c r="BN640" s="0" t="n">
        <v>0</v>
      </c>
      <c r="BO640" s="0" t="n">
        <v>0</v>
      </c>
      <c r="BP640" s="0" t="n">
        <v>0</v>
      </c>
      <c r="BQ640" s="0" t="n">
        <v>0</v>
      </c>
      <c r="BR640" s="0" t="n">
        <v>0</v>
      </c>
      <c r="BS640" s="0" t="n">
        <v>0</v>
      </c>
      <c r="BT640" s="0" t="n">
        <v>0</v>
      </c>
      <c r="BU640" s="0" t="n">
        <v>0</v>
      </c>
      <c r="BV640" s="0" t="n">
        <v>0</v>
      </c>
      <c r="BW640" s="0" t="n">
        <v>0</v>
      </c>
      <c r="CV640" s="0" t="n">
        <v>0</v>
      </c>
      <c r="CW640" s="0" t="n">
        <v>0</v>
      </c>
      <c r="CX640" s="0">
        <f>ROUND(Y640*Source!I1713,7)</f>
        <v/>
      </c>
      <c r="CY640" s="0">
        <f>AA640</f>
        <v/>
      </c>
      <c r="CZ640" s="0">
        <f>AE640</f>
        <v/>
      </c>
      <c r="DA640" s="0">
        <f>AI640</f>
        <v/>
      </c>
      <c r="DB640" s="0">
        <f>ROUND(ROUND(AT640*CZ640,2),2)</f>
        <v/>
      </c>
      <c r="DC640" s="0">
        <f>ROUND(ROUND(AT640*AG640,2),2)</f>
        <v/>
      </c>
      <c r="DD640" s="0" t="inlineStr"/>
      <c r="DE640" s="0" t="inlineStr"/>
      <c r="DF640" s="0">
        <f>ROUND(ROUND(AE640*AI640,0)*CX640,0)</f>
        <v/>
      </c>
      <c r="DG640" s="0">
        <f>ROUND(ROUND(AF640,0)*CX640,0)</f>
        <v/>
      </c>
      <c r="DH640" s="0">
        <f>ROUND(ROUND(AG640,0)*CX640,0)</f>
        <v/>
      </c>
      <c r="DI640" s="0">
        <f>ROUND(ROUND(AH640,0)*CX640,0)</f>
        <v/>
      </c>
      <c r="DJ640" s="0">
        <f>DF640</f>
        <v/>
      </c>
      <c r="DK640" s="0" t="n">
        <v>0</v>
      </c>
      <c r="DL640" s="0" t="inlineStr"/>
      <c r="DM640" s="0" t="n">
        <v>0</v>
      </c>
      <c r="DN640" s="0" t="inlineStr"/>
      <c r="DO640" s="0" t="n">
        <v>0</v>
      </c>
    </row>
    <row r="641">
      <c r="A641" s="0">
        <f>ROW(Source!A1713)</f>
        <v/>
      </c>
      <c r="B641" s="0" t="n">
        <v>78845955</v>
      </c>
      <c r="C641" s="0" t="n">
        <v>78851309</v>
      </c>
      <c r="D641" s="0" t="n">
        <v>29143380</v>
      </c>
      <c r="E641" s="0" t="n">
        <v>1</v>
      </c>
      <c r="F641" s="0" t="n">
        <v>1</v>
      </c>
      <c r="G641" s="0" t="n">
        <v>1</v>
      </c>
      <c r="H641" s="0" t="n">
        <v>3</v>
      </c>
      <c r="I641" s="0" t="inlineStr">
        <is>
          <t>302-0064</t>
        </is>
      </c>
      <c r="J641" s="0" t="inlineStr">
        <is>
          <t>ТССЦ Московской обл., 302-0064, приказ Минстроя России №675/пр от 28.02.2017 № 256/пр</t>
        </is>
      </c>
      <c r="K641" s="0" t="inlineStr">
        <is>
          <t>Кран шаровый муфтовый Valtec для воды диаметром 25 мм, тип в/в</t>
        </is>
      </c>
      <c r="L641" s="0" t="n">
        <v>1354</v>
      </c>
      <c r="N641" s="0" t="n">
        <v>1010</v>
      </c>
      <c r="O641" s="0" t="inlineStr">
        <is>
          <t>шт.</t>
        </is>
      </c>
      <c r="P641" s="0" t="inlineStr">
        <is>
          <t>шт.</t>
        </is>
      </c>
      <c r="Q641" s="0" t="n">
        <v>1</v>
      </c>
      <c r="W641" s="0" t="n">
        <v>0</v>
      </c>
      <c r="X641" s="0" t="n">
        <v>1163367142</v>
      </c>
      <c r="Y641" s="0">
        <f>AT641</f>
        <v/>
      </c>
      <c r="AA641" s="0" t="n">
        <v>949.99</v>
      </c>
      <c r="AB641" s="0" t="n">
        <v>0</v>
      </c>
      <c r="AC641" s="0" t="n">
        <v>0</v>
      </c>
      <c r="AD641" s="0" t="n">
        <v>0</v>
      </c>
      <c r="AE641" s="0" t="n">
        <v>67.09</v>
      </c>
      <c r="AF641" s="0" t="n">
        <v>0</v>
      </c>
      <c r="AG641" s="0" t="n">
        <v>0</v>
      </c>
      <c r="AH641" s="0" t="n">
        <v>0</v>
      </c>
      <c r="AI641" s="0" t="n">
        <v>14.16</v>
      </c>
      <c r="AJ641" s="0" t="n">
        <v>1</v>
      </c>
      <c r="AK641" s="0" t="n">
        <v>1</v>
      </c>
      <c r="AL641" s="0" t="n">
        <v>1</v>
      </c>
      <c r="AM641" s="0" t="n">
        <v>0</v>
      </c>
      <c r="AN641" s="0" t="n">
        <v>0</v>
      </c>
      <c r="AO641" s="0" t="n">
        <v>0</v>
      </c>
      <c r="AP641" s="0" t="n">
        <v>0</v>
      </c>
      <c r="AQ641" s="0" t="n">
        <v>0</v>
      </c>
      <c r="AR641" s="0" t="n">
        <v>0</v>
      </c>
      <c r="AS641" s="0" t="inlineStr"/>
      <c r="AT641" s="0" t="n">
        <v>600</v>
      </c>
      <c r="AU641" s="0" t="inlineStr"/>
      <c r="AV641" s="0" t="n">
        <v>0</v>
      </c>
      <c r="AW641" s="0" t="n">
        <v>1</v>
      </c>
      <c r="AX641" s="0" t="n">
        <v>-1</v>
      </c>
      <c r="AY641" s="0" t="n">
        <v>0</v>
      </c>
      <c r="AZ641" s="0" t="n">
        <v>0</v>
      </c>
      <c r="BA641" s="0" t="inlineStr"/>
      <c r="BB641" s="0" t="n">
        <v>0</v>
      </c>
      <c r="BC641" s="0" t="n">
        <v>0</v>
      </c>
      <c r="BD641" s="0" t="n">
        <v>0</v>
      </c>
      <c r="BE641" s="0" t="n">
        <v>0</v>
      </c>
      <c r="BF641" s="0" t="n">
        <v>0</v>
      </c>
      <c r="BG641" s="0" t="n">
        <v>0</v>
      </c>
      <c r="BH641" s="0" t="n">
        <v>0</v>
      </c>
      <c r="BI641" s="0" t="n">
        <v>0</v>
      </c>
      <c r="BJ641" s="0" t="n">
        <v>0</v>
      </c>
      <c r="BK641" s="0" t="n">
        <v>0</v>
      </c>
      <c r="BL641" s="0" t="n">
        <v>0</v>
      </c>
      <c r="BM641" s="0" t="n">
        <v>0</v>
      </c>
      <c r="BN641" s="0" t="n">
        <v>0</v>
      </c>
      <c r="BO641" s="0" t="n">
        <v>0</v>
      </c>
      <c r="BP641" s="0" t="n">
        <v>0</v>
      </c>
      <c r="BQ641" s="0" t="n">
        <v>0</v>
      </c>
      <c r="BR641" s="0" t="n">
        <v>0</v>
      </c>
      <c r="BS641" s="0" t="n">
        <v>0</v>
      </c>
      <c r="BT641" s="0" t="n">
        <v>0</v>
      </c>
      <c r="BU641" s="0" t="n">
        <v>0</v>
      </c>
      <c r="BV641" s="0" t="n">
        <v>0</v>
      </c>
      <c r="BW641" s="0" t="n">
        <v>0</v>
      </c>
      <c r="CV641" s="0" t="n">
        <v>0</v>
      </c>
      <c r="CW641" s="0" t="n">
        <v>0</v>
      </c>
      <c r="CX641" s="0">
        <f>ROUND(Y641*Source!I1713,7)</f>
        <v/>
      </c>
      <c r="CY641" s="0">
        <f>AA641</f>
        <v/>
      </c>
      <c r="CZ641" s="0">
        <f>AE641</f>
        <v/>
      </c>
      <c r="DA641" s="0">
        <f>AI641</f>
        <v/>
      </c>
      <c r="DB641" s="0">
        <f>ROUND(ROUND(AT641*CZ641,2),2)</f>
        <v/>
      </c>
      <c r="DC641" s="0">
        <f>ROUND(ROUND(AT641*AG641,2),2)</f>
        <v/>
      </c>
      <c r="DD641" s="0" t="inlineStr"/>
      <c r="DE641" s="0" t="inlineStr"/>
      <c r="DF641" s="0">
        <f>ROUND(ROUND(AE641*AI641,0)*CX641,0)</f>
        <v/>
      </c>
      <c r="DG641" s="0">
        <f>ROUND(ROUND(AF641,0)*CX641,0)</f>
        <v/>
      </c>
      <c r="DH641" s="0">
        <f>ROUND(ROUND(AG641,0)*CX641,0)</f>
        <v/>
      </c>
      <c r="DI641" s="0">
        <f>ROUND(ROUND(AH641,0)*CX641,0)</f>
        <v/>
      </c>
      <c r="DJ641" s="0">
        <f>DF641</f>
        <v/>
      </c>
      <c r="DK641" s="0" t="n">
        <v>0</v>
      </c>
      <c r="DL641" s="0" t="inlineStr"/>
      <c r="DM641" s="0" t="n">
        <v>0</v>
      </c>
      <c r="DN641" s="0" t="inlineStr"/>
      <c r="DO641" s="0" t="n">
        <v>0</v>
      </c>
    </row>
    <row r="642">
      <c r="A642" s="0">
        <f>ROW(Source!A1717)</f>
        <v/>
      </c>
      <c r="B642" s="0" t="n">
        <v>78845955</v>
      </c>
      <c r="C642" s="0" t="n">
        <v>78851350</v>
      </c>
      <c r="D642" s="0" t="n">
        <v>18410280</v>
      </c>
      <c r="E642" s="0" t="n">
        <v>1</v>
      </c>
      <c r="F642" s="0" t="n">
        <v>1</v>
      </c>
      <c r="G642" s="0" t="n">
        <v>1</v>
      </c>
      <c r="H642" s="0" t="n">
        <v>1</v>
      </c>
      <c r="I642" s="0" t="inlineStr">
        <is>
          <t>1-1039-90</t>
        </is>
      </c>
      <c r="J642" s="0" t="inlineStr"/>
      <c r="K642" s="0" t="inlineStr">
        <is>
          <t>Рабочий строитель среднего разряда 3,9</t>
        </is>
      </c>
      <c r="L642" s="0" t="n">
        <v>1369</v>
      </c>
      <c r="N642" s="0" t="n">
        <v>1013</v>
      </c>
      <c r="O642" s="0" t="inlineStr">
        <is>
          <t>чел.-ч</t>
        </is>
      </c>
      <c r="P642" s="0" t="inlineStr">
        <is>
          <t>чел.-ч</t>
        </is>
      </c>
      <c r="Q642" s="0" t="n">
        <v>1</v>
      </c>
      <c r="W642" s="0" t="n">
        <v>0</v>
      </c>
      <c r="X642" s="0" t="n">
        <v>-464685602</v>
      </c>
      <c r="Y642" s="0">
        <f>AT642</f>
        <v/>
      </c>
      <c r="AA642" s="0" t="n">
        <v>0</v>
      </c>
      <c r="AB642" s="0" t="n">
        <v>0</v>
      </c>
      <c r="AC642" s="0" t="n">
        <v>0</v>
      </c>
      <c r="AD642" s="0" t="n">
        <v>9.51</v>
      </c>
      <c r="AE642" s="0" t="n">
        <v>0</v>
      </c>
      <c r="AF642" s="0" t="n">
        <v>0</v>
      </c>
      <c r="AG642" s="0" t="n">
        <v>0</v>
      </c>
      <c r="AH642" s="0" t="n">
        <v>9.51</v>
      </c>
      <c r="AI642" s="0" t="n">
        <v>1</v>
      </c>
      <c r="AJ642" s="0" t="n">
        <v>1</v>
      </c>
      <c r="AK642" s="0" t="n">
        <v>1</v>
      </c>
      <c r="AL642" s="0" t="n">
        <v>1</v>
      </c>
      <c r="AM642" s="0" t="n">
        <v>-2</v>
      </c>
      <c r="AN642" s="0" t="n">
        <v>0</v>
      </c>
      <c r="AO642" s="0" t="n">
        <v>1</v>
      </c>
      <c r="AP642" s="0" t="n">
        <v>0</v>
      </c>
      <c r="AQ642" s="0" t="n">
        <v>0</v>
      </c>
      <c r="AR642" s="0" t="n">
        <v>0</v>
      </c>
      <c r="AS642" s="0" t="inlineStr"/>
      <c r="AT642" s="0" t="n">
        <v>28.7</v>
      </c>
      <c r="AU642" s="0" t="inlineStr"/>
      <c r="AV642" s="0" t="n">
        <v>1</v>
      </c>
      <c r="AW642" s="0" t="n">
        <v>2</v>
      </c>
      <c r="AX642" s="0" t="n">
        <v>78851358</v>
      </c>
      <c r="AY642" s="0" t="n">
        <v>1</v>
      </c>
      <c r="AZ642" s="0" t="n">
        <v>0</v>
      </c>
      <c r="BA642" s="0" t="n">
        <v>624</v>
      </c>
      <c r="BB642" s="0" t="n">
        <v>0</v>
      </c>
      <c r="BC642" s="0" t="n">
        <v>0</v>
      </c>
      <c r="BD642" s="0" t="n">
        <v>0</v>
      </c>
      <c r="BE642" s="0" t="n">
        <v>0</v>
      </c>
      <c r="BF642" s="0" t="n">
        <v>0</v>
      </c>
      <c r="BG642" s="0" t="n">
        <v>0</v>
      </c>
      <c r="BH642" s="0" t="n">
        <v>0</v>
      </c>
      <c r="BI642" s="0" t="n">
        <v>0</v>
      </c>
      <c r="BJ642" s="0" t="n">
        <v>0</v>
      </c>
      <c r="BK642" s="0" t="n">
        <v>0</v>
      </c>
      <c r="BL642" s="0" t="n">
        <v>0</v>
      </c>
      <c r="BM642" s="0" t="n">
        <v>0</v>
      </c>
      <c r="BN642" s="0" t="n">
        <v>0</v>
      </c>
      <c r="BO642" s="0" t="n">
        <v>0</v>
      </c>
      <c r="BP642" s="0" t="n">
        <v>0</v>
      </c>
      <c r="BQ642" s="0" t="n">
        <v>0</v>
      </c>
      <c r="BR642" s="0" t="n">
        <v>0</v>
      </c>
      <c r="BS642" s="0" t="n">
        <v>0</v>
      </c>
      <c r="BT642" s="0" t="n">
        <v>0</v>
      </c>
      <c r="BU642" s="0" t="n">
        <v>0</v>
      </c>
      <c r="BV642" s="0" t="n">
        <v>0</v>
      </c>
      <c r="BW642" s="0" t="n">
        <v>0</v>
      </c>
      <c r="CU642" s="0">
        <f>ROUND(AT642*Source!I1717*AH642*AL642,0)</f>
        <v/>
      </c>
      <c r="CV642" s="0">
        <f>ROUND(Y642*Source!I1717,7)</f>
        <v/>
      </c>
      <c r="CW642" s="0" t="n">
        <v>0</v>
      </c>
      <c r="CX642" s="0">
        <f>ROUND(Y642*Source!I1717,7)</f>
        <v/>
      </c>
      <c r="CY642" s="0">
        <f>AD642</f>
        <v/>
      </c>
      <c r="CZ642" s="0">
        <f>AH642</f>
        <v/>
      </c>
      <c r="DA642" s="0">
        <f>AL642</f>
        <v/>
      </c>
      <c r="DB642" s="0">
        <f>ROUND(ROUND(AT642*CZ642,2),2)</f>
        <v/>
      </c>
      <c r="DC642" s="0">
        <f>ROUND(ROUND(AT642*AG642,2),2)</f>
        <v/>
      </c>
      <c r="DD642" s="0" t="inlineStr"/>
      <c r="DE642" s="0" t="inlineStr"/>
      <c r="DF642" s="0">
        <f>ROUND(ROUND(AE642,0)*CX642,0)</f>
        <v/>
      </c>
      <c r="DG642" s="0">
        <f>ROUND(ROUND(AF642,0)*CX642,0)</f>
        <v/>
      </c>
      <c r="DH642" s="0">
        <f>ROUND(ROUND(AG642,0)*CX642,0)</f>
        <v/>
      </c>
      <c r="DI642" s="0">
        <f>ROUND(ROUND(AH642,0)*CX642,0)</f>
        <v/>
      </c>
      <c r="DJ642" s="0">
        <f>DI642</f>
        <v/>
      </c>
      <c r="DK642" s="0" t="n">
        <v>0</v>
      </c>
      <c r="DL642" s="0" t="inlineStr"/>
      <c r="DM642" s="0" t="n">
        <v>0</v>
      </c>
      <c r="DN642" s="0" t="inlineStr"/>
      <c r="DO642" s="0" t="n">
        <v>0</v>
      </c>
    </row>
    <row r="643">
      <c r="A643" s="0">
        <f>ROW(Source!A1717)</f>
        <v/>
      </c>
      <c r="B643" s="0" t="n">
        <v>78845955</v>
      </c>
      <c r="C643" s="0" t="n">
        <v>78851350</v>
      </c>
      <c r="D643" s="0" t="n">
        <v>121548</v>
      </c>
      <c r="E643" s="0" t="n">
        <v>1</v>
      </c>
      <c r="F643" s="0" t="n">
        <v>1</v>
      </c>
      <c r="G643" s="0" t="n">
        <v>1</v>
      </c>
      <c r="H643" s="0" t="n">
        <v>1</v>
      </c>
      <c r="I643" s="0" t="inlineStr">
        <is>
          <t>2</t>
        </is>
      </c>
      <c r="J643" s="0" t="inlineStr"/>
      <c r="K643" s="0" t="inlineStr">
        <is>
          <t>Затраты труда машинистов</t>
        </is>
      </c>
      <c r="L643" s="0" t="n">
        <v>608254</v>
      </c>
      <c r="N643" s="0" t="n">
        <v>1013</v>
      </c>
      <c r="O643" s="0" t="inlineStr">
        <is>
          <t>чел.час</t>
        </is>
      </c>
      <c r="P643" s="0" t="inlineStr">
        <is>
          <t>чел.час</t>
        </is>
      </c>
      <c r="Q643" s="0" t="n">
        <v>1</v>
      </c>
      <c r="W643" s="0" t="n">
        <v>0</v>
      </c>
      <c r="X643" s="0" t="n">
        <v>-185737400</v>
      </c>
      <c r="Y643" s="0">
        <f>AT643</f>
        <v/>
      </c>
      <c r="AA643" s="0" t="n">
        <v>0</v>
      </c>
      <c r="AB643" s="0" t="n">
        <v>0</v>
      </c>
      <c r="AC643" s="0" t="n">
        <v>0</v>
      </c>
      <c r="AD643" s="0" t="n">
        <v>0</v>
      </c>
      <c r="AE643" s="0" t="n">
        <v>0</v>
      </c>
      <c r="AF643" s="0" t="n">
        <v>0</v>
      </c>
      <c r="AG643" s="0" t="n">
        <v>0</v>
      </c>
      <c r="AH643" s="0" t="n">
        <v>0</v>
      </c>
      <c r="AI643" s="0" t="n">
        <v>1</v>
      </c>
      <c r="AJ643" s="0" t="n">
        <v>1</v>
      </c>
      <c r="AK643" s="0" t="n">
        <v>1</v>
      </c>
      <c r="AL643" s="0" t="n">
        <v>1</v>
      </c>
      <c r="AM643" s="0" t="n">
        <v>-2</v>
      </c>
      <c r="AN643" s="0" t="n">
        <v>0</v>
      </c>
      <c r="AO643" s="0" t="n">
        <v>1</v>
      </c>
      <c r="AP643" s="0" t="n">
        <v>0</v>
      </c>
      <c r="AQ643" s="0" t="n">
        <v>0</v>
      </c>
      <c r="AR643" s="0" t="n">
        <v>0</v>
      </c>
      <c r="AS643" s="0" t="inlineStr"/>
      <c r="AT643" s="0" t="n">
        <v>0.02</v>
      </c>
      <c r="AU643" s="0" t="inlineStr"/>
      <c r="AV643" s="0" t="n">
        <v>2</v>
      </c>
      <c r="AW643" s="0" t="n">
        <v>2</v>
      </c>
      <c r="AX643" s="0" t="n">
        <v>78851359</v>
      </c>
      <c r="AY643" s="0" t="n">
        <v>1</v>
      </c>
      <c r="AZ643" s="0" t="n">
        <v>0</v>
      </c>
      <c r="BA643" s="0" t="n">
        <v>625</v>
      </c>
      <c r="BB643" s="0" t="n">
        <v>0</v>
      </c>
      <c r="BC643" s="0" t="n">
        <v>0</v>
      </c>
      <c r="BD643" s="0" t="n">
        <v>0</v>
      </c>
      <c r="BE643" s="0" t="n">
        <v>0</v>
      </c>
      <c r="BF643" s="0" t="n">
        <v>0</v>
      </c>
      <c r="BG643" s="0" t="n">
        <v>0</v>
      </c>
      <c r="BH643" s="0" t="n">
        <v>0</v>
      </c>
      <c r="BI643" s="0" t="n">
        <v>0</v>
      </c>
      <c r="BJ643" s="0" t="n">
        <v>0</v>
      </c>
      <c r="BK643" s="0" t="n">
        <v>0</v>
      </c>
      <c r="BL643" s="0" t="n">
        <v>0</v>
      </c>
      <c r="BM643" s="0" t="n">
        <v>0</v>
      </c>
      <c r="BN643" s="0" t="n">
        <v>0</v>
      </c>
      <c r="BO643" s="0" t="n">
        <v>0</v>
      </c>
      <c r="BP643" s="0" t="n">
        <v>0</v>
      </c>
      <c r="BQ643" s="0" t="n">
        <v>0</v>
      </c>
      <c r="BR643" s="0" t="n">
        <v>0</v>
      </c>
      <c r="BS643" s="0" t="n">
        <v>0</v>
      </c>
      <c r="BT643" s="0" t="n">
        <v>0</v>
      </c>
      <c r="BU643" s="0" t="n">
        <v>0</v>
      </c>
      <c r="BV643" s="0" t="n">
        <v>0</v>
      </c>
      <c r="BW643" s="0" t="n">
        <v>0</v>
      </c>
      <c r="CV643" s="0" t="n">
        <v>0</v>
      </c>
      <c r="CW643" s="0" t="n">
        <v>0</v>
      </c>
      <c r="CX643" s="0">
        <f>ROUND(Y643*Source!I1717,7)</f>
        <v/>
      </c>
      <c r="CY643" s="0">
        <f>AD643</f>
        <v/>
      </c>
      <c r="CZ643" s="0">
        <f>AH643</f>
        <v/>
      </c>
      <c r="DA643" s="0">
        <f>AL643</f>
        <v/>
      </c>
      <c r="DB643" s="0">
        <f>ROUND(ROUND(AT643*CZ643,2),2)</f>
        <v/>
      </c>
      <c r="DC643" s="0">
        <f>ROUND(ROUND(AT643*AG643,2),2)</f>
        <v/>
      </c>
      <c r="DD643" s="0" t="inlineStr"/>
      <c r="DE643" s="0" t="inlineStr"/>
      <c r="DF643" s="0">
        <f>ROUND(ROUND(AE643,0)*CX643,0)</f>
        <v/>
      </c>
      <c r="DG643" s="0">
        <f>ROUND(ROUND(AF643,0)*CX643,0)</f>
        <v/>
      </c>
      <c r="DH643" s="0">
        <f>ROUND(ROUND(AG643,0)*CX643,0)</f>
        <v/>
      </c>
      <c r="DI643" s="0">
        <f>ROUND(ROUND(AH643,0)*CX643,0)</f>
        <v/>
      </c>
      <c r="DJ643" s="0">
        <f>DI643</f>
        <v/>
      </c>
      <c r="DK643" s="0" t="n">
        <v>0</v>
      </c>
      <c r="DL643" s="0" t="inlineStr"/>
      <c r="DM643" s="0" t="n">
        <v>0</v>
      </c>
      <c r="DN643" s="0" t="inlineStr"/>
      <c r="DO643" s="0" t="n">
        <v>0</v>
      </c>
    </row>
    <row r="644">
      <c r="A644" s="0">
        <f>ROW(Source!A1717)</f>
        <v/>
      </c>
      <c r="B644" s="0" t="n">
        <v>78845955</v>
      </c>
      <c r="C644" s="0" t="n">
        <v>78851350</v>
      </c>
      <c r="D644" s="0" t="n">
        <v>29172556</v>
      </c>
      <c r="E644" s="0" t="n">
        <v>1</v>
      </c>
      <c r="F644" s="0" t="n">
        <v>1</v>
      </c>
      <c r="G644" s="0" t="n">
        <v>1</v>
      </c>
      <c r="H644" s="0" t="n">
        <v>2</v>
      </c>
      <c r="I644" s="0" t="inlineStr">
        <is>
          <t>030954</t>
        </is>
      </c>
      <c r="J644" s="0" t="inlineStr">
        <is>
          <t>ТСЭМ Московской обл., 030954, приказ Минстроя России №675/пр от 28.02.2017 № 264/пр</t>
        </is>
      </c>
      <c r="K644" s="0" t="inlineStr">
        <is>
          <t>Подъемники грузоподъемностью до 500 кг одномачтовые, высота подъема 45 м</t>
        </is>
      </c>
      <c r="L644" s="0" t="n">
        <v>1368</v>
      </c>
      <c r="N644" s="0" t="n">
        <v>1011</v>
      </c>
      <c r="O644" s="0" t="inlineStr">
        <is>
          <t>маш.-ч</t>
        </is>
      </c>
      <c r="P644" s="0" t="inlineStr">
        <is>
          <t>маш.-ч</t>
        </is>
      </c>
      <c r="Q644" s="0" t="n">
        <v>1</v>
      </c>
      <c r="W644" s="0" t="n">
        <v>0</v>
      </c>
      <c r="X644" s="0" t="n">
        <v>344519037</v>
      </c>
      <c r="Y644" s="0">
        <f>AT644</f>
        <v/>
      </c>
      <c r="AA644" s="0" t="n">
        <v>0</v>
      </c>
      <c r="AB644" s="0" t="n">
        <v>728.98</v>
      </c>
      <c r="AC644" s="0" t="n">
        <v>705.38</v>
      </c>
      <c r="AD644" s="0" t="n">
        <v>0</v>
      </c>
      <c r="AE644" s="0" t="n">
        <v>0</v>
      </c>
      <c r="AF644" s="0" t="n">
        <v>31.26</v>
      </c>
      <c r="AG644" s="0" t="n">
        <v>13.5</v>
      </c>
      <c r="AH644" s="0" t="n">
        <v>0</v>
      </c>
      <c r="AI644" s="0" t="n">
        <v>1</v>
      </c>
      <c r="AJ644" s="0" t="n">
        <v>23.32</v>
      </c>
      <c r="AK644" s="0" t="n">
        <v>52.25</v>
      </c>
      <c r="AL644" s="0" t="n">
        <v>1</v>
      </c>
      <c r="AM644" s="0" t="n">
        <v>2</v>
      </c>
      <c r="AN644" s="0" t="n">
        <v>0</v>
      </c>
      <c r="AO644" s="0" t="n">
        <v>1</v>
      </c>
      <c r="AP644" s="0" t="n">
        <v>0</v>
      </c>
      <c r="AQ644" s="0" t="n">
        <v>0</v>
      </c>
      <c r="AR644" s="0" t="n">
        <v>0</v>
      </c>
      <c r="AS644" s="0" t="inlineStr"/>
      <c r="AT644" s="0" t="n">
        <v>0.02</v>
      </c>
      <c r="AU644" s="0" t="inlineStr"/>
      <c r="AV644" s="0" t="n">
        <v>0</v>
      </c>
      <c r="AW644" s="0" t="n">
        <v>2</v>
      </c>
      <c r="AX644" s="0" t="n">
        <v>78851360</v>
      </c>
      <c r="AY644" s="0" t="n">
        <v>1</v>
      </c>
      <c r="AZ644" s="0" t="n">
        <v>0</v>
      </c>
      <c r="BA644" s="0" t="n">
        <v>626</v>
      </c>
      <c r="BB644" s="0" t="n">
        <v>0</v>
      </c>
      <c r="BC644" s="0" t="n">
        <v>0</v>
      </c>
      <c r="BD644" s="0" t="n">
        <v>0</v>
      </c>
      <c r="BE644" s="0" t="n">
        <v>0</v>
      </c>
      <c r="BF644" s="0" t="n">
        <v>0</v>
      </c>
      <c r="BG644" s="0" t="n">
        <v>0</v>
      </c>
      <c r="BH644" s="0" t="n">
        <v>0</v>
      </c>
      <c r="BI644" s="0" t="n">
        <v>0</v>
      </c>
      <c r="BJ644" s="0" t="n">
        <v>0</v>
      </c>
      <c r="BK644" s="0" t="n">
        <v>0</v>
      </c>
      <c r="BL644" s="0" t="n">
        <v>0</v>
      </c>
      <c r="BM644" s="0" t="n">
        <v>0</v>
      </c>
      <c r="BN644" s="0" t="n">
        <v>0</v>
      </c>
      <c r="BO644" s="0" t="n">
        <v>0</v>
      </c>
      <c r="BP644" s="0" t="n">
        <v>0</v>
      </c>
      <c r="BQ644" s="0" t="n">
        <v>0</v>
      </c>
      <c r="BR644" s="0" t="n">
        <v>0</v>
      </c>
      <c r="BS644" s="0" t="n">
        <v>0</v>
      </c>
      <c r="BT644" s="0" t="n">
        <v>0</v>
      </c>
      <c r="BU644" s="0" t="n">
        <v>0</v>
      </c>
      <c r="BV644" s="0" t="n">
        <v>0</v>
      </c>
      <c r="BW644" s="0" t="n">
        <v>0</v>
      </c>
      <c r="CV644" s="0" t="n">
        <v>0</v>
      </c>
      <c r="CW644" s="0">
        <f>ROUND(Y644*Source!I1717*DO644,7)</f>
        <v/>
      </c>
      <c r="CX644" s="0">
        <f>ROUND(Y644*Source!I1717,7)</f>
        <v/>
      </c>
      <c r="CY644" s="0">
        <f>AB644</f>
        <v/>
      </c>
      <c r="CZ644" s="0">
        <f>AF644</f>
        <v/>
      </c>
      <c r="DA644" s="0">
        <f>AJ644</f>
        <v/>
      </c>
      <c r="DB644" s="0">
        <f>ROUND(ROUND(AT644*CZ644,2),2)</f>
        <v/>
      </c>
      <c r="DC644" s="0">
        <f>ROUND(ROUND(AT644*AG644,2),2)</f>
        <v/>
      </c>
      <c r="DD644" s="0" t="inlineStr"/>
      <c r="DE644" s="0" t="inlineStr"/>
      <c r="DF644" s="0">
        <f>ROUND(ROUND(AE644,0)*CX644,0)</f>
        <v/>
      </c>
      <c r="DG644" s="0">
        <f>ROUND(ROUND(AF644*AJ644,0)*CX644,0)</f>
        <v/>
      </c>
      <c r="DH644" s="0">
        <f>ROUND(ROUND(AG644*AK644,0)*CX644,0)</f>
        <v/>
      </c>
      <c r="DI644" s="0">
        <f>ROUND(ROUND(AH644,0)*CX644,0)</f>
        <v/>
      </c>
      <c r="DJ644" s="0">
        <f>DG644</f>
        <v/>
      </c>
      <c r="DK644" s="0" t="n">
        <v>0</v>
      </c>
      <c r="DL644" s="0" t="inlineStr"/>
      <c r="DM644" s="0" t="n">
        <v>0</v>
      </c>
      <c r="DN644" s="0" t="inlineStr"/>
      <c r="DO644" s="0" t="n">
        <v>0</v>
      </c>
    </row>
    <row r="645">
      <c r="A645" s="0">
        <f>ROW(Source!A1717)</f>
        <v/>
      </c>
      <c r="B645" s="0" t="n">
        <v>78845955</v>
      </c>
      <c r="C645" s="0" t="n">
        <v>78851350</v>
      </c>
      <c r="D645" s="0" t="n">
        <v>29110398</v>
      </c>
      <c r="E645" s="0" t="n">
        <v>1</v>
      </c>
      <c r="F645" s="0" t="n">
        <v>1</v>
      </c>
      <c r="G645" s="0" t="n">
        <v>1</v>
      </c>
      <c r="H645" s="0" t="n">
        <v>3</v>
      </c>
      <c r="I645" s="0" t="inlineStr">
        <is>
          <t>101-0388</t>
        </is>
      </c>
      <c r="J645" s="0" t="inlineStr">
        <is>
          <t>ТССЦ Московской обл., 101-0388, приказ Минстроя России №675/пр от 28.02.2017 № 254/пр</t>
        </is>
      </c>
      <c r="K645" s="0" t="inlineStr">
        <is>
          <t>Краски масляные земляные марки МА-0115 мумия, сурик железный</t>
        </is>
      </c>
      <c r="L645" s="0" t="n">
        <v>1348</v>
      </c>
      <c r="N645" s="0" t="n">
        <v>1009</v>
      </c>
      <c r="O645" s="0" t="inlineStr">
        <is>
          <t>т</t>
        </is>
      </c>
      <c r="P645" s="0" t="inlineStr">
        <is>
          <t>т</t>
        </is>
      </c>
      <c r="Q645" s="0" t="n">
        <v>1000</v>
      </c>
      <c r="W645" s="0" t="n">
        <v>0</v>
      </c>
      <c r="X645" s="0" t="n">
        <v>1625292450</v>
      </c>
      <c r="Y645" s="0">
        <f>AT645</f>
        <v/>
      </c>
      <c r="AA645" s="0" t="n">
        <v>76804.47</v>
      </c>
      <c r="AB645" s="0" t="n">
        <v>0</v>
      </c>
      <c r="AC645" s="0" t="n">
        <v>0</v>
      </c>
      <c r="AD645" s="0" t="n">
        <v>0</v>
      </c>
      <c r="AE645" s="0" t="n">
        <v>15118.99</v>
      </c>
      <c r="AF645" s="0" t="n">
        <v>0</v>
      </c>
      <c r="AG645" s="0" t="n">
        <v>0</v>
      </c>
      <c r="AH645" s="0" t="n">
        <v>0</v>
      </c>
      <c r="AI645" s="0" t="n">
        <v>5.08</v>
      </c>
      <c r="AJ645" s="0" t="n">
        <v>1</v>
      </c>
      <c r="AK645" s="0" t="n">
        <v>1</v>
      </c>
      <c r="AL645" s="0" t="n">
        <v>1</v>
      </c>
      <c r="AM645" s="0" t="n">
        <v>2</v>
      </c>
      <c r="AN645" s="0" t="n">
        <v>0</v>
      </c>
      <c r="AO645" s="0" t="n">
        <v>1</v>
      </c>
      <c r="AP645" s="0" t="n">
        <v>0</v>
      </c>
      <c r="AQ645" s="0" t="n">
        <v>0</v>
      </c>
      <c r="AR645" s="0" t="n">
        <v>0</v>
      </c>
      <c r="AS645" s="0" t="inlineStr"/>
      <c r="AT645" s="0" t="n">
        <v>0.00048</v>
      </c>
      <c r="AU645" s="0" t="inlineStr"/>
      <c r="AV645" s="0" t="n">
        <v>0</v>
      </c>
      <c r="AW645" s="0" t="n">
        <v>2</v>
      </c>
      <c r="AX645" s="0" t="n">
        <v>78851361</v>
      </c>
      <c r="AY645" s="0" t="n">
        <v>1</v>
      </c>
      <c r="AZ645" s="0" t="n">
        <v>0</v>
      </c>
      <c r="BA645" s="0" t="n">
        <v>627</v>
      </c>
      <c r="BB645" s="0" t="n">
        <v>0</v>
      </c>
      <c r="BC645" s="0" t="n">
        <v>0</v>
      </c>
      <c r="BD645" s="0" t="n">
        <v>0</v>
      </c>
      <c r="BE645" s="0" t="n">
        <v>0</v>
      </c>
      <c r="BF645" s="0" t="n">
        <v>0</v>
      </c>
      <c r="BG645" s="0" t="n">
        <v>0</v>
      </c>
      <c r="BH645" s="0" t="n">
        <v>0</v>
      </c>
      <c r="BI645" s="0" t="n">
        <v>0</v>
      </c>
      <c r="BJ645" s="0" t="n">
        <v>0</v>
      </c>
      <c r="BK645" s="0" t="n">
        <v>0</v>
      </c>
      <c r="BL645" s="0" t="n">
        <v>0</v>
      </c>
      <c r="BM645" s="0" t="n">
        <v>0</v>
      </c>
      <c r="BN645" s="0" t="n">
        <v>0</v>
      </c>
      <c r="BO645" s="0" t="n">
        <v>0</v>
      </c>
      <c r="BP645" s="0" t="n">
        <v>0</v>
      </c>
      <c r="BQ645" s="0" t="n">
        <v>0</v>
      </c>
      <c r="BR645" s="0" t="n">
        <v>0</v>
      </c>
      <c r="BS645" s="0" t="n">
        <v>0</v>
      </c>
      <c r="BT645" s="0" t="n">
        <v>0</v>
      </c>
      <c r="BU645" s="0" t="n">
        <v>0</v>
      </c>
      <c r="BV645" s="0" t="n">
        <v>0</v>
      </c>
      <c r="BW645" s="0" t="n">
        <v>0</v>
      </c>
      <c r="CV645" s="0" t="n">
        <v>0</v>
      </c>
      <c r="CW645" s="0" t="n">
        <v>0</v>
      </c>
      <c r="CX645" s="0">
        <f>ROUND(Y645*Source!I1717,7)</f>
        <v/>
      </c>
      <c r="CY645" s="0">
        <f>AA645</f>
        <v/>
      </c>
      <c r="CZ645" s="0">
        <f>AE645</f>
        <v/>
      </c>
      <c r="DA645" s="0">
        <f>AI645</f>
        <v/>
      </c>
      <c r="DB645" s="0">
        <f>ROUND(ROUND(AT645*CZ645,2),2)</f>
        <v/>
      </c>
      <c r="DC645" s="0">
        <f>ROUND(ROUND(AT645*AG645,2),2)</f>
        <v/>
      </c>
      <c r="DD645" s="0" t="inlineStr"/>
      <c r="DE645" s="0" t="inlineStr"/>
      <c r="DF645" s="0">
        <f>ROUND(ROUND(AE645*AI645,0)*CX645,0)</f>
        <v/>
      </c>
      <c r="DG645" s="0">
        <f>ROUND(ROUND(AF645,0)*CX645,0)</f>
        <v/>
      </c>
      <c r="DH645" s="0">
        <f>ROUND(ROUND(AG645,0)*CX645,0)</f>
        <v/>
      </c>
      <c r="DI645" s="0">
        <f>ROUND(ROUND(AH645,0)*CX645,0)</f>
        <v/>
      </c>
      <c r="DJ645" s="0">
        <f>DF645</f>
        <v/>
      </c>
      <c r="DK645" s="0" t="n">
        <v>0</v>
      </c>
      <c r="DL645" s="0" t="inlineStr"/>
      <c r="DM645" s="0" t="n">
        <v>0</v>
      </c>
      <c r="DN645" s="0" t="inlineStr"/>
      <c r="DO645" s="0" t="n">
        <v>0</v>
      </c>
    </row>
    <row r="646">
      <c r="A646" s="0">
        <f>ROW(Source!A1717)</f>
        <v/>
      </c>
      <c r="B646" s="0" t="n">
        <v>78845955</v>
      </c>
      <c r="C646" s="0" t="n">
        <v>78851350</v>
      </c>
      <c r="D646" s="0" t="n">
        <v>29110573</v>
      </c>
      <c r="E646" s="0" t="n">
        <v>1</v>
      </c>
      <c r="F646" s="0" t="n">
        <v>1</v>
      </c>
      <c r="G646" s="0" t="n">
        <v>1</v>
      </c>
      <c r="H646" s="0" t="n">
        <v>3</v>
      </c>
      <c r="I646" s="0" t="inlineStr">
        <is>
          <t>101-0628</t>
        </is>
      </c>
      <c r="J646" s="0" t="inlineStr">
        <is>
          <t>ТССЦ Московской обл., 101-0628, приказ Минстроя России №675/пр от 28.02.2017 № 254/пр</t>
        </is>
      </c>
      <c r="K646" s="0" t="inlineStr">
        <is>
          <t>Олифа комбинированная, марки К-3</t>
        </is>
      </c>
      <c r="L646" s="0" t="n">
        <v>1348</v>
      </c>
      <c r="N646" s="0" t="n">
        <v>1009</v>
      </c>
      <c r="O646" s="0" t="inlineStr">
        <is>
          <t>т</t>
        </is>
      </c>
      <c r="P646" s="0" t="inlineStr">
        <is>
          <t>т</t>
        </is>
      </c>
      <c r="Q646" s="0" t="n">
        <v>1000</v>
      </c>
      <c r="W646" s="0" t="n">
        <v>0</v>
      </c>
      <c r="X646" s="0" t="n">
        <v>24062879</v>
      </c>
      <c r="Y646" s="0">
        <f>AT646</f>
        <v/>
      </c>
      <c r="AA646" s="0" t="n">
        <v>87631.5</v>
      </c>
      <c r="AB646" s="0" t="n">
        <v>0</v>
      </c>
      <c r="AC646" s="0" t="n">
        <v>0</v>
      </c>
      <c r="AD646" s="0" t="n">
        <v>0</v>
      </c>
      <c r="AE646" s="0" t="n">
        <v>16950</v>
      </c>
      <c r="AF646" s="0" t="n">
        <v>0</v>
      </c>
      <c r="AG646" s="0" t="n">
        <v>0</v>
      </c>
      <c r="AH646" s="0" t="n">
        <v>0</v>
      </c>
      <c r="AI646" s="0" t="n">
        <v>5.17</v>
      </c>
      <c r="AJ646" s="0" t="n">
        <v>1</v>
      </c>
      <c r="AK646" s="0" t="n">
        <v>1</v>
      </c>
      <c r="AL646" s="0" t="n">
        <v>1</v>
      </c>
      <c r="AM646" s="0" t="n">
        <v>2</v>
      </c>
      <c r="AN646" s="0" t="n">
        <v>0</v>
      </c>
      <c r="AO646" s="0" t="n">
        <v>1</v>
      </c>
      <c r="AP646" s="0" t="n">
        <v>0</v>
      </c>
      <c r="AQ646" s="0" t="n">
        <v>0</v>
      </c>
      <c r="AR646" s="0" t="n">
        <v>0</v>
      </c>
      <c r="AS646" s="0" t="inlineStr"/>
      <c r="AT646" s="0" t="n">
        <v>0.0009</v>
      </c>
      <c r="AU646" s="0" t="inlineStr"/>
      <c r="AV646" s="0" t="n">
        <v>0</v>
      </c>
      <c r="AW646" s="0" t="n">
        <v>2</v>
      </c>
      <c r="AX646" s="0" t="n">
        <v>78851362</v>
      </c>
      <c r="AY646" s="0" t="n">
        <v>1</v>
      </c>
      <c r="AZ646" s="0" t="n">
        <v>0</v>
      </c>
      <c r="BA646" s="0" t="n">
        <v>628</v>
      </c>
      <c r="BB646" s="0" t="n">
        <v>0</v>
      </c>
      <c r="BC646" s="0" t="n">
        <v>0</v>
      </c>
      <c r="BD646" s="0" t="n">
        <v>0</v>
      </c>
      <c r="BE646" s="0" t="n">
        <v>0</v>
      </c>
      <c r="BF646" s="0" t="n">
        <v>0</v>
      </c>
      <c r="BG646" s="0" t="n">
        <v>0</v>
      </c>
      <c r="BH646" s="0" t="n">
        <v>0</v>
      </c>
      <c r="BI646" s="0" t="n">
        <v>0</v>
      </c>
      <c r="BJ646" s="0" t="n">
        <v>0</v>
      </c>
      <c r="BK646" s="0" t="n">
        <v>0</v>
      </c>
      <c r="BL646" s="0" t="n">
        <v>0</v>
      </c>
      <c r="BM646" s="0" t="n">
        <v>0</v>
      </c>
      <c r="BN646" s="0" t="n">
        <v>0</v>
      </c>
      <c r="BO646" s="0" t="n">
        <v>0</v>
      </c>
      <c r="BP646" s="0" t="n">
        <v>0</v>
      </c>
      <c r="BQ646" s="0" t="n">
        <v>0</v>
      </c>
      <c r="BR646" s="0" t="n">
        <v>0</v>
      </c>
      <c r="BS646" s="0" t="n">
        <v>0</v>
      </c>
      <c r="BT646" s="0" t="n">
        <v>0</v>
      </c>
      <c r="BU646" s="0" t="n">
        <v>0</v>
      </c>
      <c r="BV646" s="0" t="n">
        <v>0</v>
      </c>
      <c r="BW646" s="0" t="n">
        <v>0</v>
      </c>
      <c r="CV646" s="0" t="n">
        <v>0</v>
      </c>
      <c r="CW646" s="0" t="n">
        <v>0</v>
      </c>
      <c r="CX646" s="0">
        <f>ROUND(Y646*Source!I1717,7)</f>
        <v/>
      </c>
      <c r="CY646" s="0">
        <f>AA646</f>
        <v/>
      </c>
      <c r="CZ646" s="0">
        <f>AE646</f>
        <v/>
      </c>
      <c r="DA646" s="0">
        <f>AI646</f>
        <v/>
      </c>
      <c r="DB646" s="0">
        <f>ROUND(ROUND(AT646*CZ646,2),2)</f>
        <v/>
      </c>
      <c r="DC646" s="0">
        <f>ROUND(ROUND(AT646*AG646,2),2)</f>
        <v/>
      </c>
      <c r="DD646" s="0" t="inlineStr"/>
      <c r="DE646" s="0" t="inlineStr"/>
      <c r="DF646" s="0">
        <f>ROUND(ROUND(AE646*AI646,0)*CX646,0)</f>
        <v/>
      </c>
      <c r="DG646" s="0">
        <f>ROUND(ROUND(AF646,0)*CX646,0)</f>
        <v/>
      </c>
      <c r="DH646" s="0">
        <f>ROUND(ROUND(AG646,0)*CX646,0)</f>
        <v/>
      </c>
      <c r="DI646" s="0">
        <f>ROUND(ROUND(AH646,0)*CX646,0)</f>
        <v/>
      </c>
      <c r="DJ646" s="0">
        <f>DF646</f>
        <v/>
      </c>
      <c r="DK646" s="0" t="n">
        <v>0</v>
      </c>
      <c r="DL646" s="0" t="inlineStr"/>
      <c r="DM646" s="0" t="n">
        <v>0</v>
      </c>
      <c r="DN646" s="0" t="inlineStr"/>
      <c r="DO646" s="0" t="n">
        <v>0</v>
      </c>
    </row>
    <row r="647">
      <c r="A647" s="0">
        <f>ROW(Source!A1717)</f>
        <v/>
      </c>
      <c r="B647" s="0" t="n">
        <v>78845955</v>
      </c>
      <c r="C647" s="0" t="n">
        <v>78851350</v>
      </c>
      <c r="D647" s="0" t="n">
        <v>29107963</v>
      </c>
      <c r="E647" s="0" t="n">
        <v>1</v>
      </c>
      <c r="F647" s="0" t="n">
        <v>1</v>
      </c>
      <c r="G647" s="0" t="n">
        <v>1</v>
      </c>
      <c r="H647" s="0" t="n">
        <v>3</v>
      </c>
      <c r="I647" s="0" t="inlineStr">
        <is>
          <t>101-1669</t>
        </is>
      </c>
      <c r="J647" s="0" t="inlineStr">
        <is>
          <t>ТССЦ Московской обл., 101-1669, приказ Минстроя России №675/пр от 28.02.2017 № 254/пр</t>
        </is>
      </c>
      <c r="K647" s="0" t="inlineStr">
        <is>
          <t>Очес льняной</t>
        </is>
      </c>
      <c r="L647" s="0" t="n">
        <v>1346</v>
      </c>
      <c r="N647" s="0" t="n">
        <v>1009</v>
      </c>
      <c r="O647" s="0" t="inlineStr">
        <is>
          <t>кг</t>
        </is>
      </c>
      <c r="P647" s="0" t="inlineStr">
        <is>
          <t>кг</t>
        </is>
      </c>
      <c r="Q647" s="0" t="n">
        <v>1</v>
      </c>
      <c r="W647" s="0" t="n">
        <v>0</v>
      </c>
      <c r="X647" s="0" t="n">
        <v>-2113933962</v>
      </c>
      <c r="Y647" s="0">
        <f>AT647</f>
        <v/>
      </c>
      <c r="AA647" s="0" t="n">
        <v>590.67</v>
      </c>
      <c r="AB647" s="0" t="n">
        <v>0</v>
      </c>
      <c r="AC647" s="0" t="n">
        <v>0</v>
      </c>
      <c r="AD647" s="0" t="n">
        <v>0</v>
      </c>
      <c r="AE647" s="0" t="n">
        <v>37.29</v>
      </c>
      <c r="AF647" s="0" t="n">
        <v>0</v>
      </c>
      <c r="AG647" s="0" t="n">
        <v>0</v>
      </c>
      <c r="AH647" s="0" t="n">
        <v>0</v>
      </c>
      <c r="AI647" s="0" t="n">
        <v>15.84</v>
      </c>
      <c r="AJ647" s="0" t="n">
        <v>1</v>
      </c>
      <c r="AK647" s="0" t="n">
        <v>1</v>
      </c>
      <c r="AL647" s="0" t="n">
        <v>1</v>
      </c>
      <c r="AM647" s="0" t="n">
        <v>2</v>
      </c>
      <c r="AN647" s="0" t="n">
        <v>0</v>
      </c>
      <c r="AO647" s="0" t="n">
        <v>1</v>
      </c>
      <c r="AP647" s="0" t="n">
        <v>0</v>
      </c>
      <c r="AQ647" s="0" t="n">
        <v>0</v>
      </c>
      <c r="AR647" s="0" t="n">
        <v>0</v>
      </c>
      <c r="AS647" s="0" t="inlineStr"/>
      <c r="AT647" s="0" t="n">
        <v>0.2</v>
      </c>
      <c r="AU647" s="0" t="inlineStr"/>
      <c r="AV647" s="0" t="n">
        <v>0</v>
      </c>
      <c r="AW647" s="0" t="n">
        <v>2</v>
      </c>
      <c r="AX647" s="0" t="n">
        <v>78851363</v>
      </c>
      <c r="AY647" s="0" t="n">
        <v>1</v>
      </c>
      <c r="AZ647" s="0" t="n">
        <v>0</v>
      </c>
      <c r="BA647" s="0" t="n">
        <v>629</v>
      </c>
      <c r="BB647" s="0" t="n">
        <v>0</v>
      </c>
      <c r="BC647" s="0" t="n">
        <v>0</v>
      </c>
      <c r="BD647" s="0" t="n">
        <v>0</v>
      </c>
      <c r="BE647" s="0" t="n">
        <v>0</v>
      </c>
      <c r="BF647" s="0" t="n">
        <v>0</v>
      </c>
      <c r="BG647" s="0" t="n">
        <v>0</v>
      </c>
      <c r="BH647" s="0" t="n">
        <v>0</v>
      </c>
      <c r="BI647" s="0" t="n">
        <v>0</v>
      </c>
      <c r="BJ647" s="0" t="n">
        <v>0</v>
      </c>
      <c r="BK647" s="0" t="n">
        <v>0</v>
      </c>
      <c r="BL647" s="0" t="n">
        <v>0</v>
      </c>
      <c r="BM647" s="0" t="n">
        <v>0</v>
      </c>
      <c r="BN647" s="0" t="n">
        <v>0</v>
      </c>
      <c r="BO647" s="0" t="n">
        <v>0</v>
      </c>
      <c r="BP647" s="0" t="n">
        <v>0</v>
      </c>
      <c r="BQ647" s="0" t="n">
        <v>0</v>
      </c>
      <c r="BR647" s="0" t="n">
        <v>0</v>
      </c>
      <c r="BS647" s="0" t="n">
        <v>0</v>
      </c>
      <c r="BT647" s="0" t="n">
        <v>0</v>
      </c>
      <c r="BU647" s="0" t="n">
        <v>0</v>
      </c>
      <c r="BV647" s="0" t="n">
        <v>0</v>
      </c>
      <c r="BW647" s="0" t="n">
        <v>0</v>
      </c>
      <c r="CV647" s="0" t="n">
        <v>0</v>
      </c>
      <c r="CW647" s="0" t="n">
        <v>0</v>
      </c>
      <c r="CX647" s="0">
        <f>ROUND(Y647*Source!I1717,7)</f>
        <v/>
      </c>
      <c r="CY647" s="0">
        <f>AA647</f>
        <v/>
      </c>
      <c r="CZ647" s="0">
        <f>AE647</f>
        <v/>
      </c>
      <c r="DA647" s="0">
        <f>AI647</f>
        <v/>
      </c>
      <c r="DB647" s="0">
        <f>ROUND(ROUND(AT647*CZ647,2),2)</f>
        <v/>
      </c>
      <c r="DC647" s="0">
        <f>ROUND(ROUND(AT647*AG647,2),2)</f>
        <v/>
      </c>
      <c r="DD647" s="0" t="inlineStr"/>
      <c r="DE647" s="0" t="inlineStr"/>
      <c r="DF647" s="0">
        <f>ROUND(ROUND(AE647*AI647,0)*CX647,0)</f>
        <v/>
      </c>
      <c r="DG647" s="0">
        <f>ROUND(ROUND(AF647,0)*CX647,0)</f>
        <v/>
      </c>
      <c r="DH647" s="0">
        <f>ROUND(ROUND(AG647,0)*CX647,0)</f>
        <v/>
      </c>
      <c r="DI647" s="0">
        <f>ROUND(ROUND(AH647,0)*CX647,0)</f>
        <v/>
      </c>
      <c r="DJ647" s="0">
        <f>DF647</f>
        <v/>
      </c>
      <c r="DK647" s="0" t="n">
        <v>0</v>
      </c>
      <c r="DL647" s="0" t="inlineStr"/>
      <c r="DM647" s="0" t="n">
        <v>0</v>
      </c>
      <c r="DN647" s="0" t="inlineStr"/>
      <c r="DO647" s="0" t="n">
        <v>0</v>
      </c>
    </row>
    <row r="648">
      <c r="A648" s="0">
        <f>ROW(Source!A1717)</f>
        <v/>
      </c>
      <c r="B648" s="0" t="n">
        <v>78845955</v>
      </c>
      <c r="C648" s="0" t="n">
        <v>78851350</v>
      </c>
      <c r="D648" s="0" t="n">
        <v>29144220</v>
      </c>
      <c r="E648" s="0" t="n">
        <v>1</v>
      </c>
      <c r="F648" s="0" t="n">
        <v>1</v>
      </c>
      <c r="G648" s="0" t="n">
        <v>1</v>
      </c>
      <c r="H648" s="0" t="n">
        <v>3</v>
      </c>
      <c r="I648" s="0" t="inlineStr">
        <is>
          <t>302-1237</t>
        </is>
      </c>
      <c r="J648" s="0" t="inlineStr">
        <is>
          <t>ТССЦ Московской обл., 302-1237, приказ Минстроя России №675/пр от 28.02.2017 № 256/пр</t>
        </is>
      </c>
      <c r="K648" s="0" t="inlineStr">
        <is>
          <t>Сгоны стальные с муфтой и контргайкой, диаметром 20 мм</t>
        </is>
      </c>
      <c r="L648" s="0" t="n">
        <v>1354</v>
      </c>
      <c r="N648" s="0" t="n">
        <v>1010</v>
      </c>
      <c r="O648" s="0" t="inlineStr">
        <is>
          <t>шт.</t>
        </is>
      </c>
      <c r="P648" s="0" t="inlineStr">
        <is>
          <t>шт.</t>
        </is>
      </c>
      <c r="Q648" s="0" t="n">
        <v>1</v>
      </c>
      <c r="W648" s="0" t="n">
        <v>0</v>
      </c>
      <c r="X648" s="0" t="n">
        <v>-1208440998</v>
      </c>
      <c r="Y648" s="0">
        <f>AT648</f>
        <v/>
      </c>
      <c r="AA648" s="0" t="n">
        <v>98.98999999999999</v>
      </c>
      <c r="AB648" s="0" t="n">
        <v>0</v>
      </c>
      <c r="AC648" s="0" t="n">
        <v>0</v>
      </c>
      <c r="AD648" s="0" t="n">
        <v>0</v>
      </c>
      <c r="AE648" s="0" t="n">
        <v>10.95</v>
      </c>
      <c r="AF648" s="0" t="n">
        <v>0</v>
      </c>
      <c r="AG648" s="0" t="n">
        <v>0</v>
      </c>
      <c r="AH648" s="0" t="n">
        <v>0</v>
      </c>
      <c r="AI648" s="0" t="n">
        <v>9.039999999999999</v>
      </c>
      <c r="AJ648" s="0" t="n">
        <v>1</v>
      </c>
      <c r="AK648" s="0" t="n">
        <v>1</v>
      </c>
      <c r="AL648" s="0" t="n">
        <v>1</v>
      </c>
      <c r="AM648" s="0" t="n">
        <v>2</v>
      </c>
      <c r="AN648" s="0" t="n">
        <v>0</v>
      </c>
      <c r="AO648" s="0" t="n">
        <v>1</v>
      </c>
      <c r="AP648" s="0" t="n">
        <v>0</v>
      </c>
      <c r="AQ648" s="0" t="n">
        <v>0</v>
      </c>
      <c r="AR648" s="0" t="n">
        <v>0</v>
      </c>
      <c r="AS648" s="0" t="inlineStr"/>
      <c r="AT648" s="0" t="n">
        <v>100</v>
      </c>
      <c r="AU648" s="0" t="inlineStr"/>
      <c r="AV648" s="0" t="n">
        <v>0</v>
      </c>
      <c r="AW648" s="0" t="n">
        <v>2</v>
      </c>
      <c r="AX648" s="0" t="n">
        <v>78851364</v>
      </c>
      <c r="AY648" s="0" t="n">
        <v>1</v>
      </c>
      <c r="AZ648" s="0" t="n">
        <v>0</v>
      </c>
      <c r="BA648" s="0" t="n">
        <v>630</v>
      </c>
      <c r="BB648" s="0" t="n">
        <v>0</v>
      </c>
      <c r="BC648" s="0" t="n">
        <v>0</v>
      </c>
      <c r="BD648" s="0" t="n">
        <v>0</v>
      </c>
      <c r="BE648" s="0" t="n">
        <v>0</v>
      </c>
      <c r="BF648" s="0" t="n">
        <v>0</v>
      </c>
      <c r="BG648" s="0" t="n">
        <v>0</v>
      </c>
      <c r="BH648" s="0" t="n">
        <v>0</v>
      </c>
      <c r="BI648" s="0" t="n">
        <v>0</v>
      </c>
      <c r="BJ648" s="0" t="n">
        <v>0</v>
      </c>
      <c r="BK648" s="0" t="n">
        <v>0</v>
      </c>
      <c r="BL648" s="0" t="n">
        <v>0</v>
      </c>
      <c r="BM648" s="0" t="n">
        <v>0</v>
      </c>
      <c r="BN648" s="0" t="n">
        <v>0</v>
      </c>
      <c r="BO648" s="0" t="n">
        <v>0</v>
      </c>
      <c r="BP648" s="0" t="n">
        <v>0</v>
      </c>
      <c r="BQ648" s="0" t="n">
        <v>0</v>
      </c>
      <c r="BR648" s="0" t="n">
        <v>0</v>
      </c>
      <c r="BS648" s="0" t="n">
        <v>0</v>
      </c>
      <c r="BT648" s="0" t="n">
        <v>0</v>
      </c>
      <c r="BU648" s="0" t="n">
        <v>0</v>
      </c>
      <c r="BV648" s="0" t="n">
        <v>0</v>
      </c>
      <c r="BW648" s="0" t="n">
        <v>0</v>
      </c>
      <c r="CV648" s="0" t="n">
        <v>0</v>
      </c>
      <c r="CW648" s="0" t="n">
        <v>0</v>
      </c>
      <c r="CX648" s="0">
        <f>ROUND(Y648*Source!I1717,7)</f>
        <v/>
      </c>
      <c r="CY648" s="0">
        <f>AA648</f>
        <v/>
      </c>
      <c r="CZ648" s="0">
        <f>AE648</f>
        <v/>
      </c>
      <c r="DA648" s="0">
        <f>AI648</f>
        <v/>
      </c>
      <c r="DB648" s="0">
        <f>ROUND(ROUND(AT648*CZ648,2),2)</f>
        <v/>
      </c>
      <c r="DC648" s="0">
        <f>ROUND(ROUND(AT648*AG648,2),2)</f>
        <v/>
      </c>
      <c r="DD648" s="0" t="inlineStr"/>
      <c r="DE648" s="0" t="inlineStr"/>
      <c r="DF648" s="0">
        <f>ROUND(ROUND(AE648*AI648,0)*CX648,0)</f>
        <v/>
      </c>
      <c r="DG648" s="0">
        <f>ROUND(ROUND(AF648,0)*CX648,0)</f>
        <v/>
      </c>
      <c r="DH648" s="0">
        <f>ROUND(ROUND(AG648,0)*CX648,0)</f>
        <v/>
      </c>
      <c r="DI648" s="0">
        <f>ROUND(ROUND(AH648,0)*CX648,0)</f>
        <v/>
      </c>
      <c r="DJ648" s="0">
        <f>DF648</f>
        <v/>
      </c>
      <c r="DK648" s="0" t="n">
        <v>0</v>
      </c>
      <c r="DL648" s="0" t="inlineStr"/>
      <c r="DM648" s="0" t="n">
        <v>0</v>
      </c>
      <c r="DN648" s="0" t="inlineStr"/>
      <c r="DO648" s="0" t="n">
        <v>0</v>
      </c>
    </row>
    <row r="649">
      <c r="A649" s="0">
        <f>ROW(Source!A1718)</f>
        <v/>
      </c>
      <c r="B649" s="0" t="n">
        <v>78845955</v>
      </c>
      <c r="C649" s="0" t="n">
        <v>78851365</v>
      </c>
      <c r="D649" s="0" t="n">
        <v>18410280</v>
      </c>
      <c r="E649" s="0" t="n">
        <v>1</v>
      </c>
      <c r="F649" s="0" t="n">
        <v>1</v>
      </c>
      <c r="G649" s="0" t="n">
        <v>1</v>
      </c>
      <c r="H649" s="0" t="n">
        <v>1</v>
      </c>
      <c r="I649" s="0" t="inlineStr">
        <is>
          <t>1-1039-90</t>
        </is>
      </c>
      <c r="J649" s="0" t="inlineStr"/>
      <c r="K649" s="0" t="inlineStr">
        <is>
          <t>Рабочий строитель среднего разряда 3,9</t>
        </is>
      </c>
      <c r="L649" s="0" t="n">
        <v>1369</v>
      </c>
      <c r="N649" s="0" t="n">
        <v>1013</v>
      </c>
      <c r="O649" s="0" t="inlineStr">
        <is>
          <t>чел.-ч</t>
        </is>
      </c>
      <c r="P649" s="0" t="inlineStr">
        <is>
          <t>чел.-ч</t>
        </is>
      </c>
      <c r="Q649" s="0" t="n">
        <v>1</v>
      </c>
      <c r="W649" s="0" t="n">
        <v>0</v>
      </c>
      <c r="X649" s="0" t="n">
        <v>-464685602</v>
      </c>
      <c r="Y649" s="0">
        <f>AT649</f>
        <v/>
      </c>
      <c r="AA649" s="0" t="n">
        <v>0</v>
      </c>
      <c r="AB649" s="0" t="n">
        <v>0</v>
      </c>
      <c r="AC649" s="0" t="n">
        <v>0</v>
      </c>
      <c r="AD649" s="0" t="n">
        <v>9.51</v>
      </c>
      <c r="AE649" s="0" t="n">
        <v>0</v>
      </c>
      <c r="AF649" s="0" t="n">
        <v>0</v>
      </c>
      <c r="AG649" s="0" t="n">
        <v>0</v>
      </c>
      <c r="AH649" s="0" t="n">
        <v>9.51</v>
      </c>
      <c r="AI649" s="0" t="n">
        <v>1</v>
      </c>
      <c r="AJ649" s="0" t="n">
        <v>1</v>
      </c>
      <c r="AK649" s="0" t="n">
        <v>1</v>
      </c>
      <c r="AL649" s="0" t="n">
        <v>1</v>
      </c>
      <c r="AM649" s="0" t="n">
        <v>-2</v>
      </c>
      <c r="AN649" s="0" t="n">
        <v>0</v>
      </c>
      <c r="AO649" s="0" t="n">
        <v>1</v>
      </c>
      <c r="AP649" s="0" t="n">
        <v>0</v>
      </c>
      <c r="AQ649" s="0" t="n">
        <v>0</v>
      </c>
      <c r="AR649" s="0" t="n">
        <v>0</v>
      </c>
      <c r="AS649" s="0" t="inlineStr"/>
      <c r="AT649" s="0" t="n">
        <v>41.6</v>
      </c>
      <c r="AU649" s="0" t="inlineStr"/>
      <c r="AV649" s="0" t="n">
        <v>1</v>
      </c>
      <c r="AW649" s="0" t="n">
        <v>2</v>
      </c>
      <c r="AX649" s="0" t="n">
        <v>78851373</v>
      </c>
      <c r="AY649" s="0" t="n">
        <v>1</v>
      </c>
      <c r="AZ649" s="0" t="n">
        <v>0</v>
      </c>
      <c r="BA649" s="0" t="n">
        <v>631</v>
      </c>
      <c r="BB649" s="0" t="n">
        <v>0</v>
      </c>
      <c r="BC649" s="0" t="n">
        <v>0</v>
      </c>
      <c r="BD649" s="0" t="n">
        <v>0</v>
      </c>
      <c r="BE649" s="0" t="n">
        <v>0</v>
      </c>
      <c r="BF649" s="0" t="n">
        <v>0</v>
      </c>
      <c r="BG649" s="0" t="n">
        <v>0</v>
      </c>
      <c r="BH649" s="0" t="n">
        <v>0</v>
      </c>
      <c r="BI649" s="0" t="n">
        <v>0</v>
      </c>
      <c r="BJ649" s="0" t="n">
        <v>0</v>
      </c>
      <c r="BK649" s="0" t="n">
        <v>0</v>
      </c>
      <c r="BL649" s="0" t="n">
        <v>0</v>
      </c>
      <c r="BM649" s="0" t="n">
        <v>0</v>
      </c>
      <c r="BN649" s="0" t="n">
        <v>0</v>
      </c>
      <c r="BO649" s="0" t="n">
        <v>0</v>
      </c>
      <c r="BP649" s="0" t="n">
        <v>0</v>
      </c>
      <c r="BQ649" s="0" t="n">
        <v>0</v>
      </c>
      <c r="BR649" s="0" t="n">
        <v>0</v>
      </c>
      <c r="BS649" s="0" t="n">
        <v>0</v>
      </c>
      <c r="BT649" s="0" t="n">
        <v>0</v>
      </c>
      <c r="BU649" s="0" t="n">
        <v>0</v>
      </c>
      <c r="BV649" s="0" t="n">
        <v>0</v>
      </c>
      <c r="BW649" s="0" t="n">
        <v>0</v>
      </c>
      <c r="CU649" s="0">
        <f>ROUND(AT649*Source!I1718*AH649*AL649,0)</f>
        <v/>
      </c>
      <c r="CV649" s="0">
        <f>ROUND(Y649*Source!I1718,7)</f>
        <v/>
      </c>
      <c r="CW649" s="0" t="n">
        <v>0</v>
      </c>
      <c r="CX649" s="0">
        <f>ROUND(Y649*Source!I1718,7)</f>
        <v/>
      </c>
      <c r="CY649" s="0">
        <f>AD649</f>
        <v/>
      </c>
      <c r="CZ649" s="0">
        <f>AH649</f>
        <v/>
      </c>
      <c r="DA649" s="0">
        <f>AL649</f>
        <v/>
      </c>
      <c r="DB649" s="0">
        <f>ROUND(ROUND(AT649*CZ649,2),2)</f>
        <v/>
      </c>
      <c r="DC649" s="0">
        <f>ROUND(ROUND(AT649*AG649,2),2)</f>
        <v/>
      </c>
      <c r="DD649" s="0" t="inlineStr"/>
      <c r="DE649" s="0" t="inlineStr"/>
      <c r="DF649" s="0">
        <f>ROUND(ROUND(AE649,0)*CX649,0)</f>
        <v/>
      </c>
      <c r="DG649" s="0">
        <f>ROUND(ROUND(AF649,0)*CX649,0)</f>
        <v/>
      </c>
      <c r="DH649" s="0">
        <f>ROUND(ROUND(AG649,0)*CX649,0)</f>
        <v/>
      </c>
      <c r="DI649" s="0">
        <f>ROUND(ROUND(AH649,0)*CX649,0)</f>
        <v/>
      </c>
      <c r="DJ649" s="0">
        <f>DI649</f>
        <v/>
      </c>
      <c r="DK649" s="0" t="n">
        <v>0</v>
      </c>
      <c r="DL649" s="0" t="inlineStr"/>
      <c r="DM649" s="0" t="n">
        <v>0</v>
      </c>
      <c r="DN649" s="0" t="inlineStr"/>
      <c r="DO649" s="0" t="n">
        <v>0</v>
      </c>
    </row>
    <row r="650">
      <c r="A650" s="0">
        <f>ROW(Source!A1718)</f>
        <v/>
      </c>
      <c r="B650" s="0" t="n">
        <v>78845955</v>
      </c>
      <c r="C650" s="0" t="n">
        <v>78851365</v>
      </c>
      <c r="D650" s="0" t="n">
        <v>121548</v>
      </c>
      <c r="E650" s="0" t="n">
        <v>1</v>
      </c>
      <c r="F650" s="0" t="n">
        <v>1</v>
      </c>
      <c r="G650" s="0" t="n">
        <v>1</v>
      </c>
      <c r="H650" s="0" t="n">
        <v>1</v>
      </c>
      <c r="I650" s="0" t="inlineStr">
        <is>
          <t>2</t>
        </is>
      </c>
      <c r="J650" s="0" t="inlineStr"/>
      <c r="K650" s="0" t="inlineStr">
        <is>
          <t>Затраты труда машинистов</t>
        </is>
      </c>
      <c r="L650" s="0" t="n">
        <v>608254</v>
      </c>
      <c r="N650" s="0" t="n">
        <v>1013</v>
      </c>
      <c r="O650" s="0" t="inlineStr">
        <is>
          <t>чел.час</t>
        </is>
      </c>
      <c r="P650" s="0" t="inlineStr">
        <is>
          <t>чел.час</t>
        </is>
      </c>
      <c r="Q650" s="0" t="n">
        <v>1</v>
      </c>
      <c r="W650" s="0" t="n">
        <v>0</v>
      </c>
      <c r="X650" s="0" t="n">
        <v>-185737400</v>
      </c>
      <c r="Y650" s="0">
        <f>AT650</f>
        <v/>
      </c>
      <c r="AA650" s="0" t="n">
        <v>0</v>
      </c>
      <c r="AB650" s="0" t="n">
        <v>0</v>
      </c>
      <c r="AC650" s="0" t="n">
        <v>0</v>
      </c>
      <c r="AD650" s="0" t="n">
        <v>0</v>
      </c>
      <c r="AE650" s="0" t="n">
        <v>0</v>
      </c>
      <c r="AF650" s="0" t="n">
        <v>0</v>
      </c>
      <c r="AG650" s="0" t="n">
        <v>0</v>
      </c>
      <c r="AH650" s="0" t="n">
        <v>0</v>
      </c>
      <c r="AI650" s="0" t="n">
        <v>1</v>
      </c>
      <c r="AJ650" s="0" t="n">
        <v>1</v>
      </c>
      <c r="AK650" s="0" t="n">
        <v>1</v>
      </c>
      <c r="AL650" s="0" t="n">
        <v>1</v>
      </c>
      <c r="AM650" s="0" t="n">
        <v>-2</v>
      </c>
      <c r="AN650" s="0" t="n">
        <v>0</v>
      </c>
      <c r="AO650" s="0" t="n">
        <v>1</v>
      </c>
      <c r="AP650" s="0" t="n">
        <v>0</v>
      </c>
      <c r="AQ650" s="0" t="n">
        <v>0</v>
      </c>
      <c r="AR650" s="0" t="n">
        <v>0</v>
      </c>
      <c r="AS650" s="0" t="inlineStr"/>
      <c r="AT650" s="0" t="n">
        <v>0.05</v>
      </c>
      <c r="AU650" s="0" t="inlineStr"/>
      <c r="AV650" s="0" t="n">
        <v>2</v>
      </c>
      <c r="AW650" s="0" t="n">
        <v>2</v>
      </c>
      <c r="AX650" s="0" t="n">
        <v>78851374</v>
      </c>
      <c r="AY650" s="0" t="n">
        <v>1</v>
      </c>
      <c r="AZ650" s="0" t="n">
        <v>0</v>
      </c>
      <c r="BA650" s="0" t="n">
        <v>632</v>
      </c>
      <c r="BB650" s="0" t="n">
        <v>0</v>
      </c>
      <c r="BC650" s="0" t="n">
        <v>0</v>
      </c>
      <c r="BD650" s="0" t="n">
        <v>0</v>
      </c>
      <c r="BE650" s="0" t="n">
        <v>0</v>
      </c>
      <c r="BF650" s="0" t="n">
        <v>0</v>
      </c>
      <c r="BG650" s="0" t="n">
        <v>0</v>
      </c>
      <c r="BH650" s="0" t="n">
        <v>0</v>
      </c>
      <c r="BI650" s="0" t="n">
        <v>0</v>
      </c>
      <c r="BJ650" s="0" t="n">
        <v>0</v>
      </c>
      <c r="BK650" s="0" t="n">
        <v>0</v>
      </c>
      <c r="BL650" s="0" t="n">
        <v>0</v>
      </c>
      <c r="BM650" s="0" t="n">
        <v>0</v>
      </c>
      <c r="BN650" s="0" t="n">
        <v>0</v>
      </c>
      <c r="BO650" s="0" t="n">
        <v>0</v>
      </c>
      <c r="BP650" s="0" t="n">
        <v>0</v>
      </c>
      <c r="BQ650" s="0" t="n">
        <v>0</v>
      </c>
      <c r="BR650" s="0" t="n">
        <v>0</v>
      </c>
      <c r="BS650" s="0" t="n">
        <v>0</v>
      </c>
      <c r="BT650" s="0" t="n">
        <v>0</v>
      </c>
      <c r="BU650" s="0" t="n">
        <v>0</v>
      </c>
      <c r="BV650" s="0" t="n">
        <v>0</v>
      </c>
      <c r="BW650" s="0" t="n">
        <v>0</v>
      </c>
      <c r="CV650" s="0" t="n">
        <v>0</v>
      </c>
      <c r="CW650" s="0" t="n">
        <v>0</v>
      </c>
      <c r="CX650" s="0">
        <f>ROUND(Y650*Source!I1718,7)</f>
        <v/>
      </c>
      <c r="CY650" s="0">
        <f>AD650</f>
        <v/>
      </c>
      <c r="CZ650" s="0">
        <f>AH650</f>
        <v/>
      </c>
      <c r="DA650" s="0">
        <f>AL650</f>
        <v/>
      </c>
      <c r="DB650" s="0">
        <f>ROUND(ROUND(AT650*CZ650,2),2)</f>
        <v/>
      </c>
      <c r="DC650" s="0">
        <f>ROUND(ROUND(AT650*AG650,2),2)</f>
        <v/>
      </c>
      <c r="DD650" s="0" t="inlineStr"/>
      <c r="DE650" s="0" t="inlineStr"/>
      <c r="DF650" s="0">
        <f>ROUND(ROUND(AE650,0)*CX650,0)</f>
        <v/>
      </c>
      <c r="DG650" s="0">
        <f>ROUND(ROUND(AF650,0)*CX650,0)</f>
        <v/>
      </c>
      <c r="DH650" s="0">
        <f>ROUND(ROUND(AG650,0)*CX650,0)</f>
        <v/>
      </c>
      <c r="DI650" s="0">
        <f>ROUND(ROUND(AH650,0)*CX650,0)</f>
        <v/>
      </c>
      <c r="DJ650" s="0">
        <f>DI650</f>
        <v/>
      </c>
      <c r="DK650" s="0" t="n">
        <v>0</v>
      </c>
      <c r="DL650" s="0" t="inlineStr"/>
      <c r="DM650" s="0" t="n">
        <v>0</v>
      </c>
      <c r="DN650" s="0" t="inlineStr"/>
      <c r="DO650" s="0" t="n">
        <v>0</v>
      </c>
    </row>
    <row r="651">
      <c r="A651" s="0">
        <f>ROW(Source!A1718)</f>
        <v/>
      </c>
      <c r="B651" s="0" t="n">
        <v>78845955</v>
      </c>
      <c r="C651" s="0" t="n">
        <v>78851365</v>
      </c>
      <c r="D651" s="0" t="n">
        <v>29172556</v>
      </c>
      <c r="E651" s="0" t="n">
        <v>1</v>
      </c>
      <c r="F651" s="0" t="n">
        <v>1</v>
      </c>
      <c r="G651" s="0" t="n">
        <v>1</v>
      </c>
      <c r="H651" s="0" t="n">
        <v>2</v>
      </c>
      <c r="I651" s="0" t="inlineStr">
        <is>
          <t>030954</t>
        </is>
      </c>
      <c r="J651" s="0" t="inlineStr">
        <is>
          <t>ТСЭМ Московской обл., 030954, приказ Минстроя России №675/пр от 28.02.2017 № 264/пр</t>
        </is>
      </c>
      <c r="K651" s="0" t="inlineStr">
        <is>
          <t>Подъемники грузоподъемностью до 500 кг одномачтовые, высота подъема 45 м</t>
        </is>
      </c>
      <c r="L651" s="0" t="n">
        <v>1368</v>
      </c>
      <c r="N651" s="0" t="n">
        <v>1011</v>
      </c>
      <c r="O651" s="0" t="inlineStr">
        <is>
          <t>маш.-ч</t>
        </is>
      </c>
      <c r="P651" s="0" t="inlineStr">
        <is>
          <t>маш.-ч</t>
        </is>
      </c>
      <c r="Q651" s="0" t="n">
        <v>1</v>
      </c>
      <c r="W651" s="0" t="n">
        <v>0</v>
      </c>
      <c r="X651" s="0" t="n">
        <v>344519037</v>
      </c>
      <c r="Y651" s="0">
        <f>AT651</f>
        <v/>
      </c>
      <c r="AA651" s="0" t="n">
        <v>0</v>
      </c>
      <c r="AB651" s="0" t="n">
        <v>728.98</v>
      </c>
      <c r="AC651" s="0" t="n">
        <v>705.38</v>
      </c>
      <c r="AD651" s="0" t="n">
        <v>0</v>
      </c>
      <c r="AE651" s="0" t="n">
        <v>0</v>
      </c>
      <c r="AF651" s="0" t="n">
        <v>31.26</v>
      </c>
      <c r="AG651" s="0" t="n">
        <v>13.5</v>
      </c>
      <c r="AH651" s="0" t="n">
        <v>0</v>
      </c>
      <c r="AI651" s="0" t="n">
        <v>1</v>
      </c>
      <c r="AJ651" s="0" t="n">
        <v>23.32</v>
      </c>
      <c r="AK651" s="0" t="n">
        <v>52.25</v>
      </c>
      <c r="AL651" s="0" t="n">
        <v>1</v>
      </c>
      <c r="AM651" s="0" t="n">
        <v>2</v>
      </c>
      <c r="AN651" s="0" t="n">
        <v>0</v>
      </c>
      <c r="AO651" s="0" t="n">
        <v>1</v>
      </c>
      <c r="AP651" s="0" t="n">
        <v>0</v>
      </c>
      <c r="AQ651" s="0" t="n">
        <v>0</v>
      </c>
      <c r="AR651" s="0" t="n">
        <v>0</v>
      </c>
      <c r="AS651" s="0" t="inlineStr"/>
      <c r="AT651" s="0" t="n">
        <v>0.05</v>
      </c>
      <c r="AU651" s="0" t="inlineStr"/>
      <c r="AV651" s="0" t="n">
        <v>0</v>
      </c>
      <c r="AW651" s="0" t="n">
        <v>2</v>
      </c>
      <c r="AX651" s="0" t="n">
        <v>78851375</v>
      </c>
      <c r="AY651" s="0" t="n">
        <v>1</v>
      </c>
      <c r="AZ651" s="0" t="n">
        <v>0</v>
      </c>
      <c r="BA651" s="0" t="n">
        <v>633</v>
      </c>
      <c r="BB651" s="0" t="n">
        <v>0</v>
      </c>
      <c r="BC651" s="0" t="n">
        <v>0</v>
      </c>
      <c r="BD651" s="0" t="n">
        <v>0</v>
      </c>
      <c r="BE651" s="0" t="n">
        <v>0</v>
      </c>
      <c r="BF651" s="0" t="n">
        <v>0</v>
      </c>
      <c r="BG651" s="0" t="n">
        <v>0</v>
      </c>
      <c r="BH651" s="0" t="n">
        <v>0</v>
      </c>
      <c r="BI651" s="0" t="n">
        <v>0</v>
      </c>
      <c r="BJ651" s="0" t="n">
        <v>0</v>
      </c>
      <c r="BK651" s="0" t="n">
        <v>0</v>
      </c>
      <c r="BL651" s="0" t="n">
        <v>0</v>
      </c>
      <c r="BM651" s="0" t="n">
        <v>0</v>
      </c>
      <c r="BN651" s="0" t="n">
        <v>0</v>
      </c>
      <c r="BO651" s="0" t="n">
        <v>0</v>
      </c>
      <c r="BP651" s="0" t="n">
        <v>0</v>
      </c>
      <c r="BQ651" s="0" t="n">
        <v>0</v>
      </c>
      <c r="BR651" s="0" t="n">
        <v>0</v>
      </c>
      <c r="BS651" s="0" t="n">
        <v>0</v>
      </c>
      <c r="BT651" s="0" t="n">
        <v>0</v>
      </c>
      <c r="BU651" s="0" t="n">
        <v>0</v>
      </c>
      <c r="BV651" s="0" t="n">
        <v>0</v>
      </c>
      <c r="BW651" s="0" t="n">
        <v>0</v>
      </c>
      <c r="CV651" s="0" t="n">
        <v>0</v>
      </c>
      <c r="CW651" s="0">
        <f>ROUND(Y651*Source!I1718*DO651,7)</f>
        <v/>
      </c>
      <c r="CX651" s="0">
        <f>ROUND(Y651*Source!I1718,7)</f>
        <v/>
      </c>
      <c r="CY651" s="0">
        <f>AB651</f>
        <v/>
      </c>
      <c r="CZ651" s="0">
        <f>AF651</f>
        <v/>
      </c>
      <c r="DA651" s="0">
        <f>AJ651</f>
        <v/>
      </c>
      <c r="DB651" s="0">
        <f>ROUND(ROUND(AT651*CZ651,2),2)</f>
        <v/>
      </c>
      <c r="DC651" s="0">
        <f>ROUND(ROUND(AT651*AG651,2),2)</f>
        <v/>
      </c>
      <c r="DD651" s="0" t="inlineStr"/>
      <c r="DE651" s="0" t="inlineStr"/>
      <c r="DF651" s="0">
        <f>ROUND(ROUND(AE651,0)*CX651,0)</f>
        <v/>
      </c>
      <c r="DG651" s="0">
        <f>ROUND(ROUND(AF651*AJ651,0)*CX651,0)</f>
        <v/>
      </c>
      <c r="DH651" s="0">
        <f>ROUND(ROUND(AG651*AK651,0)*CX651,0)</f>
        <v/>
      </c>
      <c r="DI651" s="0">
        <f>ROUND(ROUND(AH651,0)*CX651,0)</f>
        <v/>
      </c>
      <c r="DJ651" s="0">
        <f>DG651</f>
        <v/>
      </c>
      <c r="DK651" s="0" t="n">
        <v>0</v>
      </c>
      <c r="DL651" s="0" t="inlineStr"/>
      <c r="DM651" s="0" t="n">
        <v>0</v>
      </c>
      <c r="DN651" s="0" t="inlineStr"/>
      <c r="DO651" s="0" t="n">
        <v>0</v>
      </c>
    </row>
    <row r="652">
      <c r="A652" s="0">
        <f>ROW(Source!A1718)</f>
        <v/>
      </c>
      <c r="B652" s="0" t="n">
        <v>78845955</v>
      </c>
      <c r="C652" s="0" t="n">
        <v>78851365</v>
      </c>
      <c r="D652" s="0" t="n">
        <v>29110398</v>
      </c>
      <c r="E652" s="0" t="n">
        <v>1</v>
      </c>
      <c r="F652" s="0" t="n">
        <v>1</v>
      </c>
      <c r="G652" s="0" t="n">
        <v>1</v>
      </c>
      <c r="H652" s="0" t="n">
        <v>3</v>
      </c>
      <c r="I652" s="0" t="inlineStr">
        <is>
          <t>101-0388</t>
        </is>
      </c>
      <c r="J652" s="0" t="inlineStr">
        <is>
          <t>ТССЦ Московской обл., 101-0388, приказ Минстроя России №675/пр от 28.02.2017 № 254/пр</t>
        </is>
      </c>
      <c r="K652" s="0" t="inlineStr">
        <is>
          <t>Краски масляные земляные марки МА-0115 мумия, сурик железный</t>
        </is>
      </c>
      <c r="L652" s="0" t="n">
        <v>1348</v>
      </c>
      <c r="N652" s="0" t="n">
        <v>1009</v>
      </c>
      <c r="O652" s="0" t="inlineStr">
        <is>
          <t>т</t>
        </is>
      </c>
      <c r="P652" s="0" t="inlineStr">
        <is>
          <t>т</t>
        </is>
      </c>
      <c r="Q652" s="0" t="n">
        <v>1000</v>
      </c>
      <c r="W652" s="0" t="n">
        <v>0</v>
      </c>
      <c r="X652" s="0" t="n">
        <v>1625292450</v>
      </c>
      <c r="Y652" s="0">
        <f>AT652</f>
        <v/>
      </c>
      <c r="AA652" s="0" t="n">
        <v>76804.47</v>
      </c>
      <c r="AB652" s="0" t="n">
        <v>0</v>
      </c>
      <c r="AC652" s="0" t="n">
        <v>0</v>
      </c>
      <c r="AD652" s="0" t="n">
        <v>0</v>
      </c>
      <c r="AE652" s="0" t="n">
        <v>15118.99</v>
      </c>
      <c r="AF652" s="0" t="n">
        <v>0</v>
      </c>
      <c r="AG652" s="0" t="n">
        <v>0</v>
      </c>
      <c r="AH652" s="0" t="n">
        <v>0</v>
      </c>
      <c r="AI652" s="0" t="n">
        <v>5.08</v>
      </c>
      <c r="AJ652" s="0" t="n">
        <v>1</v>
      </c>
      <c r="AK652" s="0" t="n">
        <v>1</v>
      </c>
      <c r="AL652" s="0" t="n">
        <v>1</v>
      </c>
      <c r="AM652" s="0" t="n">
        <v>2</v>
      </c>
      <c r="AN652" s="0" t="n">
        <v>0</v>
      </c>
      <c r="AO652" s="0" t="n">
        <v>1</v>
      </c>
      <c r="AP652" s="0" t="n">
        <v>0</v>
      </c>
      <c r="AQ652" s="0" t="n">
        <v>0</v>
      </c>
      <c r="AR652" s="0" t="n">
        <v>0</v>
      </c>
      <c r="AS652" s="0" t="inlineStr"/>
      <c r="AT652" s="0" t="n">
        <v>0.00087</v>
      </c>
      <c r="AU652" s="0" t="inlineStr"/>
      <c r="AV652" s="0" t="n">
        <v>0</v>
      </c>
      <c r="AW652" s="0" t="n">
        <v>2</v>
      </c>
      <c r="AX652" s="0" t="n">
        <v>78851376</v>
      </c>
      <c r="AY652" s="0" t="n">
        <v>1</v>
      </c>
      <c r="AZ652" s="0" t="n">
        <v>0</v>
      </c>
      <c r="BA652" s="0" t="n">
        <v>634</v>
      </c>
      <c r="BB652" s="0" t="n">
        <v>0</v>
      </c>
      <c r="BC652" s="0" t="n">
        <v>0</v>
      </c>
      <c r="BD652" s="0" t="n">
        <v>0</v>
      </c>
      <c r="BE652" s="0" t="n">
        <v>0</v>
      </c>
      <c r="BF652" s="0" t="n">
        <v>0</v>
      </c>
      <c r="BG652" s="0" t="n">
        <v>0</v>
      </c>
      <c r="BH652" s="0" t="n">
        <v>0</v>
      </c>
      <c r="BI652" s="0" t="n">
        <v>0</v>
      </c>
      <c r="BJ652" s="0" t="n">
        <v>0</v>
      </c>
      <c r="BK652" s="0" t="n">
        <v>0</v>
      </c>
      <c r="BL652" s="0" t="n">
        <v>0</v>
      </c>
      <c r="BM652" s="0" t="n">
        <v>0</v>
      </c>
      <c r="BN652" s="0" t="n">
        <v>0</v>
      </c>
      <c r="BO652" s="0" t="n">
        <v>0</v>
      </c>
      <c r="BP652" s="0" t="n">
        <v>0</v>
      </c>
      <c r="BQ652" s="0" t="n">
        <v>0</v>
      </c>
      <c r="BR652" s="0" t="n">
        <v>0</v>
      </c>
      <c r="BS652" s="0" t="n">
        <v>0</v>
      </c>
      <c r="BT652" s="0" t="n">
        <v>0</v>
      </c>
      <c r="BU652" s="0" t="n">
        <v>0</v>
      </c>
      <c r="BV652" s="0" t="n">
        <v>0</v>
      </c>
      <c r="BW652" s="0" t="n">
        <v>0</v>
      </c>
      <c r="CV652" s="0" t="n">
        <v>0</v>
      </c>
      <c r="CW652" s="0" t="n">
        <v>0</v>
      </c>
      <c r="CX652" s="0">
        <f>ROUND(Y652*Source!I1718,7)</f>
        <v/>
      </c>
      <c r="CY652" s="0">
        <f>AA652</f>
        <v/>
      </c>
      <c r="CZ652" s="0">
        <f>AE652</f>
        <v/>
      </c>
      <c r="DA652" s="0">
        <f>AI652</f>
        <v/>
      </c>
      <c r="DB652" s="0">
        <f>ROUND(ROUND(AT652*CZ652,2),2)</f>
        <v/>
      </c>
      <c r="DC652" s="0">
        <f>ROUND(ROUND(AT652*AG652,2),2)</f>
        <v/>
      </c>
      <c r="DD652" s="0" t="inlineStr"/>
      <c r="DE652" s="0" t="inlineStr"/>
      <c r="DF652" s="0">
        <f>ROUND(ROUND(AE652*AI652,0)*CX652,0)</f>
        <v/>
      </c>
      <c r="DG652" s="0">
        <f>ROUND(ROUND(AF652,0)*CX652,0)</f>
        <v/>
      </c>
      <c r="DH652" s="0">
        <f>ROUND(ROUND(AG652,0)*CX652,0)</f>
        <v/>
      </c>
      <c r="DI652" s="0">
        <f>ROUND(ROUND(AH652,0)*CX652,0)</f>
        <v/>
      </c>
      <c r="DJ652" s="0">
        <f>DF652</f>
        <v/>
      </c>
      <c r="DK652" s="0" t="n">
        <v>0</v>
      </c>
      <c r="DL652" s="0" t="inlineStr"/>
      <c r="DM652" s="0" t="n">
        <v>0</v>
      </c>
      <c r="DN652" s="0" t="inlineStr"/>
      <c r="DO652" s="0" t="n">
        <v>0</v>
      </c>
    </row>
    <row r="653">
      <c r="A653" s="0">
        <f>ROW(Source!A1718)</f>
        <v/>
      </c>
      <c r="B653" s="0" t="n">
        <v>78845955</v>
      </c>
      <c r="C653" s="0" t="n">
        <v>78851365</v>
      </c>
      <c r="D653" s="0" t="n">
        <v>29110573</v>
      </c>
      <c r="E653" s="0" t="n">
        <v>1</v>
      </c>
      <c r="F653" s="0" t="n">
        <v>1</v>
      </c>
      <c r="G653" s="0" t="n">
        <v>1</v>
      </c>
      <c r="H653" s="0" t="n">
        <v>3</v>
      </c>
      <c r="I653" s="0" t="inlineStr">
        <is>
          <t>101-0628</t>
        </is>
      </c>
      <c r="J653" s="0" t="inlineStr">
        <is>
          <t>ТССЦ Московской обл., 101-0628, приказ Минстроя России №675/пр от 28.02.2017 № 254/пр</t>
        </is>
      </c>
      <c r="K653" s="0" t="inlineStr">
        <is>
          <t>Олифа комбинированная, марки К-3</t>
        </is>
      </c>
      <c r="L653" s="0" t="n">
        <v>1348</v>
      </c>
      <c r="N653" s="0" t="n">
        <v>1009</v>
      </c>
      <c r="O653" s="0" t="inlineStr">
        <is>
          <t>т</t>
        </is>
      </c>
      <c r="P653" s="0" t="inlineStr">
        <is>
          <t>т</t>
        </is>
      </c>
      <c r="Q653" s="0" t="n">
        <v>1000</v>
      </c>
      <c r="W653" s="0" t="n">
        <v>0</v>
      </c>
      <c r="X653" s="0" t="n">
        <v>24062879</v>
      </c>
      <c r="Y653" s="0">
        <f>AT653</f>
        <v/>
      </c>
      <c r="AA653" s="0" t="n">
        <v>87631.5</v>
      </c>
      <c r="AB653" s="0" t="n">
        <v>0</v>
      </c>
      <c r="AC653" s="0" t="n">
        <v>0</v>
      </c>
      <c r="AD653" s="0" t="n">
        <v>0</v>
      </c>
      <c r="AE653" s="0" t="n">
        <v>16950</v>
      </c>
      <c r="AF653" s="0" t="n">
        <v>0</v>
      </c>
      <c r="AG653" s="0" t="n">
        <v>0</v>
      </c>
      <c r="AH653" s="0" t="n">
        <v>0</v>
      </c>
      <c r="AI653" s="0" t="n">
        <v>5.17</v>
      </c>
      <c r="AJ653" s="0" t="n">
        <v>1</v>
      </c>
      <c r="AK653" s="0" t="n">
        <v>1</v>
      </c>
      <c r="AL653" s="0" t="n">
        <v>1</v>
      </c>
      <c r="AM653" s="0" t="n">
        <v>2</v>
      </c>
      <c r="AN653" s="0" t="n">
        <v>0</v>
      </c>
      <c r="AO653" s="0" t="n">
        <v>1</v>
      </c>
      <c r="AP653" s="0" t="n">
        <v>0</v>
      </c>
      <c r="AQ653" s="0" t="n">
        <v>0</v>
      </c>
      <c r="AR653" s="0" t="n">
        <v>0</v>
      </c>
      <c r="AS653" s="0" t="inlineStr"/>
      <c r="AT653" s="0" t="n">
        <v>0.0016</v>
      </c>
      <c r="AU653" s="0" t="inlineStr"/>
      <c r="AV653" s="0" t="n">
        <v>0</v>
      </c>
      <c r="AW653" s="0" t="n">
        <v>2</v>
      </c>
      <c r="AX653" s="0" t="n">
        <v>78851377</v>
      </c>
      <c r="AY653" s="0" t="n">
        <v>1</v>
      </c>
      <c r="AZ653" s="0" t="n">
        <v>0</v>
      </c>
      <c r="BA653" s="0" t="n">
        <v>635</v>
      </c>
      <c r="BB653" s="0" t="n">
        <v>0</v>
      </c>
      <c r="BC653" s="0" t="n">
        <v>0</v>
      </c>
      <c r="BD653" s="0" t="n">
        <v>0</v>
      </c>
      <c r="BE653" s="0" t="n">
        <v>0</v>
      </c>
      <c r="BF653" s="0" t="n">
        <v>0</v>
      </c>
      <c r="BG653" s="0" t="n">
        <v>0</v>
      </c>
      <c r="BH653" s="0" t="n">
        <v>0</v>
      </c>
      <c r="BI653" s="0" t="n">
        <v>0</v>
      </c>
      <c r="BJ653" s="0" t="n">
        <v>0</v>
      </c>
      <c r="BK653" s="0" t="n">
        <v>0</v>
      </c>
      <c r="BL653" s="0" t="n">
        <v>0</v>
      </c>
      <c r="BM653" s="0" t="n">
        <v>0</v>
      </c>
      <c r="BN653" s="0" t="n">
        <v>0</v>
      </c>
      <c r="BO653" s="0" t="n">
        <v>0</v>
      </c>
      <c r="BP653" s="0" t="n">
        <v>0</v>
      </c>
      <c r="BQ653" s="0" t="n">
        <v>0</v>
      </c>
      <c r="BR653" s="0" t="n">
        <v>0</v>
      </c>
      <c r="BS653" s="0" t="n">
        <v>0</v>
      </c>
      <c r="BT653" s="0" t="n">
        <v>0</v>
      </c>
      <c r="BU653" s="0" t="n">
        <v>0</v>
      </c>
      <c r="BV653" s="0" t="n">
        <v>0</v>
      </c>
      <c r="BW653" s="0" t="n">
        <v>0</v>
      </c>
      <c r="CV653" s="0" t="n">
        <v>0</v>
      </c>
      <c r="CW653" s="0" t="n">
        <v>0</v>
      </c>
      <c r="CX653" s="0">
        <f>ROUND(Y653*Source!I1718,7)</f>
        <v/>
      </c>
      <c r="CY653" s="0">
        <f>AA653</f>
        <v/>
      </c>
      <c r="CZ653" s="0">
        <f>AE653</f>
        <v/>
      </c>
      <c r="DA653" s="0">
        <f>AI653</f>
        <v/>
      </c>
      <c r="DB653" s="0">
        <f>ROUND(ROUND(AT653*CZ653,2),2)</f>
        <v/>
      </c>
      <c r="DC653" s="0">
        <f>ROUND(ROUND(AT653*AG653,2),2)</f>
        <v/>
      </c>
      <c r="DD653" s="0" t="inlineStr"/>
      <c r="DE653" s="0" t="inlineStr"/>
      <c r="DF653" s="0">
        <f>ROUND(ROUND(AE653*AI653,0)*CX653,0)</f>
        <v/>
      </c>
      <c r="DG653" s="0">
        <f>ROUND(ROUND(AF653,0)*CX653,0)</f>
        <v/>
      </c>
      <c r="DH653" s="0">
        <f>ROUND(ROUND(AG653,0)*CX653,0)</f>
        <v/>
      </c>
      <c r="DI653" s="0">
        <f>ROUND(ROUND(AH653,0)*CX653,0)</f>
        <v/>
      </c>
      <c r="DJ653" s="0">
        <f>DF653</f>
        <v/>
      </c>
      <c r="DK653" s="0" t="n">
        <v>0</v>
      </c>
      <c r="DL653" s="0" t="inlineStr"/>
      <c r="DM653" s="0" t="n">
        <v>0</v>
      </c>
      <c r="DN653" s="0" t="inlineStr"/>
      <c r="DO653" s="0" t="n">
        <v>0</v>
      </c>
    </row>
    <row r="654">
      <c r="A654" s="0">
        <f>ROW(Source!A1718)</f>
        <v/>
      </c>
      <c r="B654" s="0" t="n">
        <v>78845955</v>
      </c>
      <c r="C654" s="0" t="n">
        <v>78851365</v>
      </c>
      <c r="D654" s="0" t="n">
        <v>29107963</v>
      </c>
      <c r="E654" s="0" t="n">
        <v>1</v>
      </c>
      <c r="F654" s="0" t="n">
        <v>1</v>
      </c>
      <c r="G654" s="0" t="n">
        <v>1</v>
      </c>
      <c r="H654" s="0" t="n">
        <v>3</v>
      </c>
      <c r="I654" s="0" t="inlineStr">
        <is>
          <t>101-1669</t>
        </is>
      </c>
      <c r="J654" s="0" t="inlineStr">
        <is>
          <t>ТССЦ Московской обл., 101-1669, приказ Минстроя России №675/пр от 28.02.2017 № 254/пр</t>
        </is>
      </c>
      <c r="K654" s="0" t="inlineStr">
        <is>
          <t>Очес льняной</t>
        </is>
      </c>
      <c r="L654" s="0" t="n">
        <v>1346</v>
      </c>
      <c r="N654" s="0" t="n">
        <v>1009</v>
      </c>
      <c r="O654" s="0" t="inlineStr">
        <is>
          <t>кг</t>
        </is>
      </c>
      <c r="P654" s="0" t="inlineStr">
        <is>
          <t>кг</t>
        </is>
      </c>
      <c r="Q654" s="0" t="n">
        <v>1</v>
      </c>
      <c r="W654" s="0" t="n">
        <v>0</v>
      </c>
      <c r="X654" s="0" t="n">
        <v>-2113933962</v>
      </c>
      <c r="Y654" s="0">
        <f>AT654</f>
        <v/>
      </c>
      <c r="AA654" s="0" t="n">
        <v>590.67</v>
      </c>
      <c r="AB654" s="0" t="n">
        <v>0</v>
      </c>
      <c r="AC654" s="0" t="n">
        <v>0</v>
      </c>
      <c r="AD654" s="0" t="n">
        <v>0</v>
      </c>
      <c r="AE654" s="0" t="n">
        <v>37.29</v>
      </c>
      <c r="AF654" s="0" t="n">
        <v>0</v>
      </c>
      <c r="AG654" s="0" t="n">
        <v>0</v>
      </c>
      <c r="AH654" s="0" t="n">
        <v>0</v>
      </c>
      <c r="AI654" s="0" t="n">
        <v>15.84</v>
      </c>
      <c r="AJ654" s="0" t="n">
        <v>1</v>
      </c>
      <c r="AK654" s="0" t="n">
        <v>1</v>
      </c>
      <c r="AL654" s="0" t="n">
        <v>1</v>
      </c>
      <c r="AM654" s="0" t="n">
        <v>2</v>
      </c>
      <c r="AN654" s="0" t="n">
        <v>0</v>
      </c>
      <c r="AO654" s="0" t="n">
        <v>1</v>
      </c>
      <c r="AP654" s="0" t="n">
        <v>0</v>
      </c>
      <c r="AQ654" s="0" t="n">
        <v>0</v>
      </c>
      <c r="AR654" s="0" t="n">
        <v>0</v>
      </c>
      <c r="AS654" s="0" t="inlineStr"/>
      <c r="AT654" s="0" t="n">
        <v>0.36</v>
      </c>
      <c r="AU654" s="0" t="inlineStr"/>
      <c r="AV654" s="0" t="n">
        <v>0</v>
      </c>
      <c r="AW654" s="0" t="n">
        <v>2</v>
      </c>
      <c r="AX654" s="0" t="n">
        <v>78851378</v>
      </c>
      <c r="AY654" s="0" t="n">
        <v>1</v>
      </c>
      <c r="AZ654" s="0" t="n">
        <v>0</v>
      </c>
      <c r="BA654" s="0" t="n">
        <v>636</v>
      </c>
      <c r="BB654" s="0" t="n">
        <v>0</v>
      </c>
      <c r="BC654" s="0" t="n">
        <v>0</v>
      </c>
      <c r="BD654" s="0" t="n">
        <v>0</v>
      </c>
      <c r="BE654" s="0" t="n">
        <v>0</v>
      </c>
      <c r="BF654" s="0" t="n">
        <v>0</v>
      </c>
      <c r="BG654" s="0" t="n">
        <v>0</v>
      </c>
      <c r="BH654" s="0" t="n">
        <v>0</v>
      </c>
      <c r="BI654" s="0" t="n">
        <v>0</v>
      </c>
      <c r="BJ654" s="0" t="n">
        <v>0</v>
      </c>
      <c r="BK654" s="0" t="n">
        <v>0</v>
      </c>
      <c r="BL654" s="0" t="n">
        <v>0</v>
      </c>
      <c r="BM654" s="0" t="n">
        <v>0</v>
      </c>
      <c r="BN654" s="0" t="n">
        <v>0</v>
      </c>
      <c r="BO654" s="0" t="n">
        <v>0</v>
      </c>
      <c r="BP654" s="0" t="n">
        <v>0</v>
      </c>
      <c r="BQ654" s="0" t="n">
        <v>0</v>
      </c>
      <c r="BR654" s="0" t="n">
        <v>0</v>
      </c>
      <c r="BS654" s="0" t="n">
        <v>0</v>
      </c>
      <c r="BT654" s="0" t="n">
        <v>0</v>
      </c>
      <c r="BU654" s="0" t="n">
        <v>0</v>
      </c>
      <c r="BV654" s="0" t="n">
        <v>0</v>
      </c>
      <c r="BW654" s="0" t="n">
        <v>0</v>
      </c>
      <c r="CV654" s="0" t="n">
        <v>0</v>
      </c>
      <c r="CW654" s="0" t="n">
        <v>0</v>
      </c>
      <c r="CX654" s="0">
        <f>ROUND(Y654*Source!I1718,7)</f>
        <v/>
      </c>
      <c r="CY654" s="0">
        <f>AA654</f>
        <v/>
      </c>
      <c r="CZ654" s="0">
        <f>AE654</f>
        <v/>
      </c>
      <c r="DA654" s="0">
        <f>AI654</f>
        <v/>
      </c>
      <c r="DB654" s="0">
        <f>ROUND(ROUND(AT654*CZ654,2),2)</f>
        <v/>
      </c>
      <c r="DC654" s="0">
        <f>ROUND(ROUND(AT654*AG654,2),2)</f>
        <v/>
      </c>
      <c r="DD654" s="0" t="inlineStr"/>
      <c r="DE654" s="0" t="inlineStr"/>
      <c r="DF654" s="0">
        <f>ROUND(ROUND(AE654*AI654,0)*CX654,0)</f>
        <v/>
      </c>
      <c r="DG654" s="0">
        <f>ROUND(ROUND(AF654,0)*CX654,0)</f>
        <v/>
      </c>
      <c r="DH654" s="0">
        <f>ROUND(ROUND(AG654,0)*CX654,0)</f>
        <v/>
      </c>
      <c r="DI654" s="0">
        <f>ROUND(ROUND(AH654,0)*CX654,0)</f>
        <v/>
      </c>
      <c r="DJ654" s="0">
        <f>DF654</f>
        <v/>
      </c>
      <c r="DK654" s="0" t="n">
        <v>0</v>
      </c>
      <c r="DL654" s="0" t="inlineStr"/>
      <c r="DM654" s="0" t="n">
        <v>0</v>
      </c>
      <c r="DN654" s="0" t="inlineStr"/>
      <c r="DO654" s="0" t="n">
        <v>0</v>
      </c>
    </row>
    <row r="655">
      <c r="A655" s="0">
        <f>ROW(Source!A1718)</f>
        <v/>
      </c>
      <c r="B655" s="0" t="n">
        <v>78845955</v>
      </c>
      <c r="C655" s="0" t="n">
        <v>78851365</v>
      </c>
      <c r="D655" s="0" t="n">
        <v>29144222</v>
      </c>
      <c r="E655" s="0" t="n">
        <v>1</v>
      </c>
      <c r="F655" s="0" t="n">
        <v>1</v>
      </c>
      <c r="G655" s="0" t="n">
        <v>1</v>
      </c>
      <c r="H655" s="0" t="n">
        <v>3</v>
      </c>
      <c r="I655" s="0" t="inlineStr">
        <is>
          <t>302-1239</t>
        </is>
      </c>
      <c r="J655" s="0" t="inlineStr">
        <is>
          <t>ТССЦ Московской обл., 302-1239, приказ Минстроя России №675/пр от 28.02.2017 № 256/пр</t>
        </is>
      </c>
      <c r="K655" s="0" t="inlineStr">
        <is>
          <t>Сгоны стальные с муфтой и контргайкой, диаметром 32 мм</t>
        </is>
      </c>
      <c r="L655" s="0" t="n">
        <v>1354</v>
      </c>
      <c r="N655" s="0" t="n">
        <v>1010</v>
      </c>
      <c r="O655" s="0" t="inlineStr">
        <is>
          <t>шт.</t>
        </is>
      </c>
      <c r="P655" s="0" t="inlineStr">
        <is>
          <t>шт.</t>
        </is>
      </c>
      <c r="Q655" s="0" t="n">
        <v>1</v>
      </c>
      <c r="W655" s="0" t="n">
        <v>0</v>
      </c>
      <c r="X655" s="0" t="n">
        <v>1864714578</v>
      </c>
      <c r="Y655" s="0">
        <f>AT655</f>
        <v/>
      </c>
      <c r="AA655" s="0" t="n">
        <v>216.71</v>
      </c>
      <c r="AB655" s="0" t="n">
        <v>0</v>
      </c>
      <c r="AC655" s="0" t="n">
        <v>0</v>
      </c>
      <c r="AD655" s="0" t="n">
        <v>0</v>
      </c>
      <c r="AE655" s="0" t="n">
        <v>17.05</v>
      </c>
      <c r="AF655" s="0" t="n">
        <v>0</v>
      </c>
      <c r="AG655" s="0" t="n">
        <v>0</v>
      </c>
      <c r="AH655" s="0" t="n">
        <v>0</v>
      </c>
      <c r="AI655" s="0" t="n">
        <v>12.71</v>
      </c>
      <c r="AJ655" s="0" t="n">
        <v>1</v>
      </c>
      <c r="AK655" s="0" t="n">
        <v>1</v>
      </c>
      <c r="AL655" s="0" t="n">
        <v>1</v>
      </c>
      <c r="AM655" s="0" t="n">
        <v>2</v>
      </c>
      <c r="AN655" s="0" t="n">
        <v>0</v>
      </c>
      <c r="AO655" s="0" t="n">
        <v>1</v>
      </c>
      <c r="AP655" s="0" t="n">
        <v>0</v>
      </c>
      <c r="AQ655" s="0" t="n">
        <v>0</v>
      </c>
      <c r="AR655" s="0" t="n">
        <v>0</v>
      </c>
      <c r="AS655" s="0" t="inlineStr"/>
      <c r="AT655" s="0" t="n">
        <v>100</v>
      </c>
      <c r="AU655" s="0" t="inlineStr"/>
      <c r="AV655" s="0" t="n">
        <v>0</v>
      </c>
      <c r="AW655" s="0" t="n">
        <v>2</v>
      </c>
      <c r="AX655" s="0" t="n">
        <v>78851379</v>
      </c>
      <c r="AY655" s="0" t="n">
        <v>1</v>
      </c>
      <c r="AZ655" s="0" t="n">
        <v>0</v>
      </c>
      <c r="BA655" s="0" t="n">
        <v>637</v>
      </c>
      <c r="BB655" s="0" t="n">
        <v>0</v>
      </c>
      <c r="BC655" s="0" t="n">
        <v>0</v>
      </c>
      <c r="BD655" s="0" t="n">
        <v>0</v>
      </c>
      <c r="BE655" s="0" t="n">
        <v>0</v>
      </c>
      <c r="BF655" s="0" t="n">
        <v>0</v>
      </c>
      <c r="BG655" s="0" t="n">
        <v>0</v>
      </c>
      <c r="BH655" s="0" t="n">
        <v>0</v>
      </c>
      <c r="BI655" s="0" t="n">
        <v>0</v>
      </c>
      <c r="BJ655" s="0" t="n">
        <v>0</v>
      </c>
      <c r="BK655" s="0" t="n">
        <v>0</v>
      </c>
      <c r="BL655" s="0" t="n">
        <v>0</v>
      </c>
      <c r="BM655" s="0" t="n">
        <v>0</v>
      </c>
      <c r="BN655" s="0" t="n">
        <v>0</v>
      </c>
      <c r="BO655" s="0" t="n">
        <v>0</v>
      </c>
      <c r="BP655" s="0" t="n">
        <v>0</v>
      </c>
      <c r="BQ655" s="0" t="n">
        <v>0</v>
      </c>
      <c r="BR655" s="0" t="n">
        <v>0</v>
      </c>
      <c r="BS655" s="0" t="n">
        <v>0</v>
      </c>
      <c r="BT655" s="0" t="n">
        <v>0</v>
      </c>
      <c r="BU655" s="0" t="n">
        <v>0</v>
      </c>
      <c r="BV655" s="0" t="n">
        <v>0</v>
      </c>
      <c r="BW655" s="0" t="n">
        <v>0</v>
      </c>
      <c r="CV655" s="0" t="n">
        <v>0</v>
      </c>
      <c r="CW655" s="0" t="n">
        <v>0</v>
      </c>
      <c r="CX655" s="0">
        <f>ROUND(Y655*Source!I1718,7)</f>
        <v/>
      </c>
      <c r="CY655" s="0">
        <f>AA655</f>
        <v/>
      </c>
      <c r="CZ655" s="0">
        <f>AE655</f>
        <v/>
      </c>
      <c r="DA655" s="0">
        <f>AI655</f>
        <v/>
      </c>
      <c r="DB655" s="0">
        <f>ROUND(ROUND(AT655*CZ655,2),2)</f>
        <v/>
      </c>
      <c r="DC655" s="0">
        <f>ROUND(ROUND(AT655*AG655,2),2)</f>
        <v/>
      </c>
      <c r="DD655" s="0" t="inlineStr"/>
      <c r="DE655" s="0" t="inlineStr"/>
      <c r="DF655" s="0">
        <f>ROUND(ROUND(AE655*AI655,0)*CX655,0)</f>
        <v/>
      </c>
      <c r="DG655" s="0">
        <f>ROUND(ROUND(AF655,0)*CX655,0)</f>
        <v/>
      </c>
      <c r="DH655" s="0">
        <f>ROUND(ROUND(AG655,0)*CX655,0)</f>
        <v/>
      </c>
      <c r="DI655" s="0">
        <f>ROUND(ROUND(AH655,0)*CX655,0)</f>
        <v/>
      </c>
      <c r="DJ655" s="0">
        <f>DF655</f>
        <v/>
      </c>
      <c r="DK655" s="0" t="n">
        <v>0</v>
      </c>
      <c r="DL655" s="0" t="inlineStr"/>
      <c r="DM655" s="0" t="n">
        <v>0</v>
      </c>
      <c r="DN655" s="0" t="inlineStr"/>
      <c r="DO655" s="0" t="n">
        <v>0</v>
      </c>
    </row>
    <row r="656">
      <c r="A656" s="0">
        <f>ROW(Source!A1757)</f>
        <v/>
      </c>
      <c r="B656" s="0" t="n">
        <v>78845955</v>
      </c>
      <c r="C656" s="0" t="n">
        <v>78851450</v>
      </c>
      <c r="D656" s="0" t="n">
        <v>18411117</v>
      </c>
      <c r="E656" s="0" t="n">
        <v>1</v>
      </c>
      <c r="F656" s="0" t="n">
        <v>1</v>
      </c>
      <c r="G656" s="0" t="n">
        <v>1</v>
      </c>
      <c r="H656" s="0" t="n">
        <v>1</v>
      </c>
      <c r="I656" s="0" t="inlineStr">
        <is>
          <t>1-1040-90</t>
        </is>
      </c>
      <c r="J656" s="0" t="inlineStr"/>
      <c r="K656" s="0" t="inlineStr">
        <is>
          <t>Рабочий строитель среднего разряда 4</t>
        </is>
      </c>
      <c r="L656" s="0" t="n">
        <v>1369</v>
      </c>
      <c r="N656" s="0" t="n">
        <v>1013</v>
      </c>
      <c r="O656" s="0" t="inlineStr">
        <is>
          <t>чел.-ч</t>
        </is>
      </c>
      <c r="P656" s="0" t="inlineStr">
        <is>
          <t>чел.-ч</t>
        </is>
      </c>
      <c r="Q656" s="0" t="n">
        <v>1</v>
      </c>
      <c r="W656" s="0" t="n">
        <v>0</v>
      </c>
      <c r="X656" s="0" t="n">
        <v>-1739886638</v>
      </c>
      <c r="Y656" s="0">
        <f>AT656</f>
        <v/>
      </c>
      <c r="AA656" s="0" t="n">
        <v>0</v>
      </c>
      <c r="AB656" s="0" t="n">
        <v>0</v>
      </c>
      <c r="AC656" s="0" t="n">
        <v>0</v>
      </c>
      <c r="AD656" s="0" t="n">
        <v>9.619999999999999</v>
      </c>
      <c r="AE656" s="0" t="n">
        <v>0</v>
      </c>
      <c r="AF656" s="0" t="n">
        <v>0</v>
      </c>
      <c r="AG656" s="0" t="n">
        <v>0</v>
      </c>
      <c r="AH656" s="0" t="n">
        <v>9.619999999999999</v>
      </c>
      <c r="AI656" s="0" t="n">
        <v>1</v>
      </c>
      <c r="AJ656" s="0" t="n">
        <v>1</v>
      </c>
      <c r="AK656" s="0" t="n">
        <v>1</v>
      </c>
      <c r="AL656" s="0" t="n">
        <v>1</v>
      </c>
      <c r="AM656" s="0" t="n">
        <v>-2</v>
      </c>
      <c r="AN656" s="0" t="n">
        <v>0</v>
      </c>
      <c r="AO656" s="0" t="n">
        <v>1</v>
      </c>
      <c r="AP656" s="0" t="n">
        <v>1</v>
      </c>
      <c r="AQ656" s="0" t="n">
        <v>0</v>
      </c>
      <c r="AR656" s="0" t="n">
        <v>0</v>
      </c>
      <c r="AS656" s="0" t="inlineStr"/>
      <c r="AT656" s="0" t="n">
        <v>183</v>
      </c>
      <c r="AU656" s="0" t="inlineStr"/>
      <c r="AV656" s="0" t="n">
        <v>1</v>
      </c>
      <c r="AW656" s="0" t="n">
        <v>2</v>
      </c>
      <c r="AX656" s="0" t="n">
        <v>78851462</v>
      </c>
      <c r="AY656" s="0" t="n">
        <v>1</v>
      </c>
      <c r="AZ656" s="0" t="n">
        <v>0</v>
      </c>
      <c r="BA656" s="0" t="n">
        <v>638</v>
      </c>
      <c r="BB656" s="0" t="n">
        <v>0</v>
      </c>
      <c r="BC656" s="0" t="n">
        <v>0</v>
      </c>
      <c r="BD656" s="0" t="n">
        <v>0</v>
      </c>
      <c r="BE656" s="0" t="n">
        <v>0</v>
      </c>
      <c r="BF656" s="0" t="n">
        <v>0</v>
      </c>
      <c r="BG656" s="0" t="n">
        <v>0</v>
      </c>
      <c r="BH656" s="0" t="n">
        <v>0</v>
      </c>
      <c r="BI656" s="0" t="n">
        <v>0</v>
      </c>
      <c r="BJ656" s="0" t="n">
        <v>0</v>
      </c>
      <c r="BK656" s="0" t="n">
        <v>0</v>
      </c>
      <c r="BL656" s="0" t="n">
        <v>0</v>
      </c>
      <c r="BM656" s="0" t="n">
        <v>0</v>
      </c>
      <c r="BN656" s="0" t="n">
        <v>0</v>
      </c>
      <c r="BO656" s="0" t="n">
        <v>0</v>
      </c>
      <c r="BP656" s="0" t="n">
        <v>0</v>
      </c>
      <c r="BQ656" s="0" t="n">
        <v>0</v>
      </c>
      <c r="BR656" s="0" t="n">
        <v>0</v>
      </c>
      <c r="BS656" s="0" t="n">
        <v>0</v>
      </c>
      <c r="BT656" s="0" t="n">
        <v>0</v>
      </c>
      <c r="BU656" s="0" t="n">
        <v>0</v>
      </c>
      <c r="BV656" s="0" t="n">
        <v>0</v>
      </c>
      <c r="BW656" s="0" t="n">
        <v>0</v>
      </c>
      <c r="CU656" s="0">
        <f>ROUND(AT656*Source!I1757*AH656*AL656,0)</f>
        <v/>
      </c>
      <c r="CV656" s="0">
        <f>ROUND(Y656*Source!I1757,7)</f>
        <v/>
      </c>
      <c r="CW656" s="0" t="n">
        <v>0</v>
      </c>
      <c r="CX656" s="0">
        <f>ROUND(Y656*Source!I1757,7)</f>
        <v/>
      </c>
      <c r="CY656" s="0">
        <f>AD656</f>
        <v/>
      </c>
      <c r="CZ656" s="0">
        <f>AH656</f>
        <v/>
      </c>
      <c r="DA656" s="0">
        <f>AL656</f>
        <v/>
      </c>
      <c r="DB656" s="0">
        <f>ROUND(ROUND(AT656*CZ656,2),2)</f>
        <v/>
      </c>
      <c r="DC656" s="0">
        <f>ROUND(ROUND(AT656*AG656,2),2)</f>
        <v/>
      </c>
      <c r="DD656" s="0" t="inlineStr"/>
      <c r="DE656" s="0" t="inlineStr"/>
      <c r="DF656" s="0">
        <f>ROUND(ROUND(AE656,0)*CX656,0)</f>
        <v/>
      </c>
      <c r="DG656" s="0">
        <f>ROUND(ROUND(AF656,0)*CX656,0)</f>
        <v/>
      </c>
      <c r="DH656" s="0">
        <f>ROUND(ROUND(AG656,0)*CX656,0)</f>
        <v/>
      </c>
      <c r="DI656" s="0">
        <f>ROUND(ROUND(AH656,0)*CX656,0)</f>
        <v/>
      </c>
      <c r="DJ656" s="0">
        <f>DI656</f>
        <v/>
      </c>
      <c r="DK656" s="0" t="n">
        <v>0</v>
      </c>
      <c r="DL656" s="0" t="inlineStr"/>
      <c r="DM656" s="0" t="n">
        <v>0</v>
      </c>
      <c r="DN656" s="0" t="inlineStr"/>
      <c r="DO656" s="0" t="n">
        <v>0</v>
      </c>
    </row>
    <row r="657">
      <c r="A657" s="0">
        <f>ROW(Source!A1757)</f>
        <v/>
      </c>
      <c r="B657" s="0" t="n">
        <v>78845955</v>
      </c>
      <c r="C657" s="0" t="n">
        <v>78851450</v>
      </c>
      <c r="D657" s="0" t="n">
        <v>29172659</v>
      </c>
      <c r="E657" s="0" t="n">
        <v>1</v>
      </c>
      <c r="F657" s="0" t="n">
        <v>1</v>
      </c>
      <c r="G657" s="0" t="n">
        <v>1</v>
      </c>
      <c r="H657" s="0" t="n">
        <v>2</v>
      </c>
      <c r="I657" s="0" t="inlineStr">
        <is>
          <t>040504</t>
        </is>
      </c>
      <c r="J657" s="0" t="inlineStr">
        <is>
          <t>ТСЭМ Московской обл., 040504, приказ Минстроя России №675/пр от 28.02.2017 № 264/пр</t>
        </is>
      </c>
      <c r="K657" s="0" t="inlineStr">
        <is>
          <t>Аппарат для газовой сварки и резки</t>
        </is>
      </c>
      <c r="L657" s="0" t="n">
        <v>1368</v>
      </c>
      <c r="N657" s="0" t="n">
        <v>1011</v>
      </c>
      <c r="O657" s="0" t="inlineStr">
        <is>
          <t>маш.-ч</t>
        </is>
      </c>
      <c r="P657" s="0" t="inlineStr">
        <is>
          <t>маш.-ч</t>
        </is>
      </c>
      <c r="Q657" s="0" t="n">
        <v>1</v>
      </c>
      <c r="W657" s="0" t="n">
        <v>0</v>
      </c>
      <c r="X657" s="0" t="n">
        <v>1514068676</v>
      </c>
      <c r="Y657" s="0">
        <f>AT657</f>
        <v/>
      </c>
      <c r="AA657" s="0" t="n">
        <v>0</v>
      </c>
      <c r="AB657" s="0" t="n">
        <v>9.76</v>
      </c>
      <c r="AC657" s="0" t="n">
        <v>0</v>
      </c>
      <c r="AD657" s="0" t="n">
        <v>0</v>
      </c>
      <c r="AE657" s="0" t="n">
        <v>0</v>
      </c>
      <c r="AF657" s="0" t="n">
        <v>1.2</v>
      </c>
      <c r="AG657" s="0" t="n">
        <v>0</v>
      </c>
      <c r="AH657" s="0" t="n">
        <v>0</v>
      </c>
      <c r="AI657" s="0" t="n">
        <v>1</v>
      </c>
      <c r="AJ657" s="0" t="n">
        <v>8.130000000000001</v>
      </c>
      <c r="AK657" s="0" t="n">
        <v>52.25</v>
      </c>
      <c r="AL657" s="0" t="n">
        <v>1</v>
      </c>
      <c r="AM657" s="0" t="n">
        <v>2</v>
      </c>
      <c r="AN657" s="0" t="n">
        <v>0</v>
      </c>
      <c r="AO657" s="0" t="n">
        <v>1</v>
      </c>
      <c r="AP657" s="0" t="n">
        <v>1</v>
      </c>
      <c r="AQ657" s="0" t="n">
        <v>0</v>
      </c>
      <c r="AR657" s="0" t="n">
        <v>0</v>
      </c>
      <c r="AS657" s="0" t="inlineStr"/>
      <c r="AT657" s="0" t="n">
        <v>2.7</v>
      </c>
      <c r="AU657" s="0" t="inlineStr"/>
      <c r="AV657" s="0" t="n">
        <v>0</v>
      </c>
      <c r="AW657" s="0" t="n">
        <v>2</v>
      </c>
      <c r="AX657" s="0" t="n">
        <v>78851463</v>
      </c>
      <c r="AY657" s="0" t="n">
        <v>1</v>
      </c>
      <c r="AZ657" s="0" t="n">
        <v>0</v>
      </c>
      <c r="BA657" s="0" t="n">
        <v>639</v>
      </c>
      <c r="BB657" s="0" t="n">
        <v>0</v>
      </c>
      <c r="BC657" s="0" t="n">
        <v>0</v>
      </c>
      <c r="BD657" s="0" t="n">
        <v>0</v>
      </c>
      <c r="BE657" s="0" t="n">
        <v>0</v>
      </c>
      <c r="BF657" s="0" t="n">
        <v>0</v>
      </c>
      <c r="BG657" s="0" t="n">
        <v>0</v>
      </c>
      <c r="BH657" s="0" t="n">
        <v>0</v>
      </c>
      <c r="BI657" s="0" t="n">
        <v>0</v>
      </c>
      <c r="BJ657" s="0" t="n">
        <v>0</v>
      </c>
      <c r="BK657" s="0" t="n">
        <v>0</v>
      </c>
      <c r="BL657" s="0" t="n">
        <v>0</v>
      </c>
      <c r="BM657" s="0" t="n">
        <v>0</v>
      </c>
      <c r="BN657" s="0" t="n">
        <v>0</v>
      </c>
      <c r="BO657" s="0" t="n">
        <v>0</v>
      </c>
      <c r="BP657" s="0" t="n">
        <v>0</v>
      </c>
      <c r="BQ657" s="0" t="n">
        <v>0</v>
      </c>
      <c r="BR657" s="0" t="n">
        <v>0</v>
      </c>
      <c r="BS657" s="0" t="n">
        <v>0</v>
      </c>
      <c r="BT657" s="0" t="n">
        <v>0</v>
      </c>
      <c r="BU657" s="0" t="n">
        <v>0</v>
      </c>
      <c r="BV657" s="0" t="n">
        <v>0</v>
      </c>
      <c r="BW657" s="0" t="n">
        <v>0</v>
      </c>
      <c r="CV657" s="0" t="n">
        <v>0</v>
      </c>
      <c r="CW657" s="0">
        <f>ROUND(Y657*Source!I1757*DO657,7)</f>
        <v/>
      </c>
      <c r="CX657" s="0">
        <f>ROUND(Y657*Source!I1757,7)</f>
        <v/>
      </c>
      <c r="CY657" s="0">
        <f>AB657</f>
        <v/>
      </c>
      <c r="CZ657" s="0">
        <f>AF657</f>
        <v/>
      </c>
      <c r="DA657" s="0">
        <f>AJ657</f>
        <v/>
      </c>
      <c r="DB657" s="0">
        <f>ROUND(ROUND(AT657*CZ657,2),2)</f>
        <v/>
      </c>
      <c r="DC657" s="0">
        <f>ROUND(ROUND(AT657*AG657,2),2)</f>
        <v/>
      </c>
      <c r="DD657" s="0" t="inlineStr"/>
      <c r="DE657" s="0" t="inlineStr"/>
      <c r="DF657" s="0">
        <f>ROUND(ROUND(AE657,0)*CX657,0)</f>
        <v/>
      </c>
      <c r="DG657" s="0">
        <f>ROUND(ROUND(AF657*AJ657,0)*CX657,0)</f>
        <v/>
      </c>
      <c r="DH657" s="0">
        <f>ROUND(ROUND(AG657*AK657,0)*CX657,0)</f>
        <v/>
      </c>
      <c r="DI657" s="0">
        <f>ROUND(ROUND(AH657,0)*CX657,0)</f>
        <v/>
      </c>
      <c r="DJ657" s="0">
        <f>DG657</f>
        <v/>
      </c>
      <c r="DK657" s="0" t="n">
        <v>0</v>
      </c>
      <c r="DL657" s="0" t="inlineStr"/>
      <c r="DM657" s="0" t="n">
        <v>0</v>
      </c>
      <c r="DN657" s="0" t="inlineStr"/>
      <c r="DO657" s="0" t="n">
        <v>0</v>
      </c>
    </row>
    <row r="658">
      <c r="A658" s="0">
        <f>ROW(Source!A1757)</f>
        <v/>
      </c>
      <c r="B658" s="0" t="n">
        <v>78845955</v>
      </c>
      <c r="C658" s="0" t="n">
        <v>78851450</v>
      </c>
      <c r="D658" s="0" t="n">
        <v>29174500</v>
      </c>
      <c r="E658" s="0" t="n">
        <v>1</v>
      </c>
      <c r="F658" s="0" t="n">
        <v>1</v>
      </c>
      <c r="G658" s="0" t="n">
        <v>1</v>
      </c>
      <c r="H658" s="0" t="n">
        <v>2</v>
      </c>
      <c r="I658" s="0" t="inlineStr">
        <is>
          <t>330206</t>
        </is>
      </c>
      <c r="J658" s="0" t="inlineStr">
        <is>
          <t>ТСЭМ Московской обл., 330206, приказ Минстроя России №675/пр от 28.02.2017 № 264/пр</t>
        </is>
      </c>
      <c r="K658" s="0" t="inlineStr">
        <is>
          <t>Дрели электрические</t>
        </is>
      </c>
      <c r="L658" s="0" t="n">
        <v>1368</v>
      </c>
      <c r="N658" s="0" t="n">
        <v>1011</v>
      </c>
      <c r="O658" s="0" t="inlineStr">
        <is>
          <t>маш.-ч</t>
        </is>
      </c>
      <c r="P658" s="0" t="inlineStr">
        <is>
          <t>маш.-ч</t>
        </is>
      </c>
      <c r="Q658" s="0" t="n">
        <v>1</v>
      </c>
      <c r="W658" s="0" t="n">
        <v>0</v>
      </c>
      <c r="X658" s="0" t="n">
        <v>-1867053656</v>
      </c>
      <c r="Y658" s="0">
        <f>AT658</f>
        <v/>
      </c>
      <c r="AA658" s="0" t="n">
        <v>0</v>
      </c>
      <c r="AB658" s="0" t="n">
        <v>8.390000000000001</v>
      </c>
      <c r="AC658" s="0" t="n">
        <v>0</v>
      </c>
      <c r="AD658" s="0" t="n">
        <v>0</v>
      </c>
      <c r="AE658" s="0" t="n">
        <v>0</v>
      </c>
      <c r="AF658" s="0" t="n">
        <v>1.95</v>
      </c>
      <c r="AG658" s="0" t="n">
        <v>0</v>
      </c>
      <c r="AH658" s="0" t="n">
        <v>0</v>
      </c>
      <c r="AI658" s="0" t="n">
        <v>1</v>
      </c>
      <c r="AJ658" s="0" t="n">
        <v>4.3</v>
      </c>
      <c r="AK658" s="0" t="n">
        <v>52.25</v>
      </c>
      <c r="AL658" s="0" t="n">
        <v>1</v>
      </c>
      <c r="AM658" s="0" t="n">
        <v>2</v>
      </c>
      <c r="AN658" s="0" t="n">
        <v>0</v>
      </c>
      <c r="AO658" s="0" t="n">
        <v>1</v>
      </c>
      <c r="AP658" s="0" t="n">
        <v>1</v>
      </c>
      <c r="AQ658" s="0" t="n">
        <v>0</v>
      </c>
      <c r="AR658" s="0" t="n">
        <v>0</v>
      </c>
      <c r="AS658" s="0" t="inlineStr"/>
      <c r="AT658" s="0" t="n">
        <v>4.64</v>
      </c>
      <c r="AU658" s="0" t="inlineStr"/>
      <c r="AV658" s="0" t="n">
        <v>0</v>
      </c>
      <c r="AW658" s="0" t="n">
        <v>2</v>
      </c>
      <c r="AX658" s="0" t="n">
        <v>78851464</v>
      </c>
      <c r="AY658" s="0" t="n">
        <v>1</v>
      </c>
      <c r="AZ658" s="0" t="n">
        <v>0</v>
      </c>
      <c r="BA658" s="0" t="n">
        <v>640</v>
      </c>
      <c r="BB658" s="0" t="n">
        <v>0</v>
      </c>
      <c r="BC658" s="0" t="n">
        <v>0</v>
      </c>
      <c r="BD658" s="0" t="n">
        <v>0</v>
      </c>
      <c r="BE658" s="0" t="n">
        <v>0</v>
      </c>
      <c r="BF658" s="0" t="n">
        <v>0</v>
      </c>
      <c r="BG658" s="0" t="n">
        <v>0</v>
      </c>
      <c r="BH658" s="0" t="n">
        <v>0</v>
      </c>
      <c r="BI658" s="0" t="n">
        <v>0</v>
      </c>
      <c r="BJ658" s="0" t="n">
        <v>0</v>
      </c>
      <c r="BK658" s="0" t="n">
        <v>0</v>
      </c>
      <c r="BL658" s="0" t="n">
        <v>0</v>
      </c>
      <c r="BM658" s="0" t="n">
        <v>0</v>
      </c>
      <c r="BN658" s="0" t="n">
        <v>0</v>
      </c>
      <c r="BO658" s="0" t="n">
        <v>0</v>
      </c>
      <c r="BP658" s="0" t="n">
        <v>0</v>
      </c>
      <c r="BQ658" s="0" t="n">
        <v>0</v>
      </c>
      <c r="BR658" s="0" t="n">
        <v>0</v>
      </c>
      <c r="BS658" s="0" t="n">
        <v>0</v>
      </c>
      <c r="BT658" s="0" t="n">
        <v>0</v>
      </c>
      <c r="BU658" s="0" t="n">
        <v>0</v>
      </c>
      <c r="BV658" s="0" t="n">
        <v>0</v>
      </c>
      <c r="BW658" s="0" t="n">
        <v>0</v>
      </c>
      <c r="CV658" s="0" t="n">
        <v>0</v>
      </c>
      <c r="CW658" s="0">
        <f>ROUND(Y658*Source!I1757*DO658,7)</f>
        <v/>
      </c>
      <c r="CX658" s="0">
        <f>ROUND(Y658*Source!I1757,7)</f>
        <v/>
      </c>
      <c r="CY658" s="0">
        <f>AB658</f>
        <v/>
      </c>
      <c r="CZ658" s="0">
        <f>AF658</f>
        <v/>
      </c>
      <c r="DA658" s="0">
        <f>AJ658</f>
        <v/>
      </c>
      <c r="DB658" s="0">
        <f>ROUND(ROUND(AT658*CZ658,2),2)</f>
        <v/>
      </c>
      <c r="DC658" s="0">
        <f>ROUND(ROUND(AT658*AG658,2),2)</f>
        <v/>
      </c>
      <c r="DD658" s="0" t="inlineStr"/>
      <c r="DE658" s="0" t="inlineStr"/>
      <c r="DF658" s="0">
        <f>ROUND(ROUND(AE658,0)*CX658,0)</f>
        <v/>
      </c>
      <c r="DG658" s="0">
        <f>ROUND(ROUND(AF658*AJ658,0)*CX658,0)</f>
        <v/>
      </c>
      <c r="DH658" s="0">
        <f>ROUND(ROUND(AG658*AK658,0)*CX658,0)</f>
        <v/>
      </c>
      <c r="DI658" s="0">
        <f>ROUND(ROUND(AH658,0)*CX658,0)</f>
        <v/>
      </c>
      <c r="DJ658" s="0">
        <f>DG658</f>
        <v/>
      </c>
      <c r="DK658" s="0" t="n">
        <v>0</v>
      </c>
      <c r="DL658" s="0" t="inlineStr"/>
      <c r="DM658" s="0" t="n">
        <v>0</v>
      </c>
      <c r="DN658" s="0" t="inlineStr"/>
      <c r="DO658" s="0" t="n">
        <v>0</v>
      </c>
    </row>
    <row r="659">
      <c r="A659" s="0">
        <f>ROW(Source!A1757)</f>
        <v/>
      </c>
      <c r="B659" s="0" t="n">
        <v>78845955</v>
      </c>
      <c r="C659" s="0" t="n">
        <v>78851450</v>
      </c>
      <c r="D659" s="0" t="n">
        <v>29174913</v>
      </c>
      <c r="E659" s="0" t="n">
        <v>1</v>
      </c>
      <c r="F659" s="0" t="n">
        <v>1</v>
      </c>
      <c r="G659" s="0" t="n">
        <v>1</v>
      </c>
      <c r="H659" s="0" t="n">
        <v>2</v>
      </c>
      <c r="I659" s="0" t="inlineStr">
        <is>
          <t>400001</t>
        </is>
      </c>
      <c r="J659" s="0" t="inlineStr">
        <is>
          <t>ТСЭМ Московской обл., 400001, приказ Минстроя России №675/пр от 28.02.2017 № 264/пр</t>
        </is>
      </c>
      <c r="K659" s="0" t="inlineStr">
        <is>
          <t>Автомобили бортовые, грузоподъемность до 5 т</t>
        </is>
      </c>
      <c r="L659" s="0" t="n">
        <v>1368</v>
      </c>
      <c r="N659" s="0" t="n">
        <v>1011</v>
      </c>
      <c r="O659" s="0" t="inlineStr">
        <is>
          <t>маш.-ч</t>
        </is>
      </c>
      <c r="P659" s="0" t="inlineStr">
        <is>
          <t>маш.-ч</t>
        </is>
      </c>
      <c r="Q659" s="0" t="n">
        <v>1</v>
      </c>
      <c r="W659" s="0" t="n">
        <v>0</v>
      </c>
      <c r="X659" s="0" t="n">
        <v>1230759911</v>
      </c>
      <c r="Y659" s="0">
        <f>AT659</f>
        <v/>
      </c>
      <c r="AA659" s="0" t="n">
        <v>0</v>
      </c>
      <c r="AB659" s="0" t="n">
        <v>2177.51</v>
      </c>
      <c r="AC659" s="0" t="n">
        <v>606.1</v>
      </c>
      <c r="AD659" s="0" t="n">
        <v>0</v>
      </c>
      <c r="AE659" s="0" t="n">
        <v>0</v>
      </c>
      <c r="AF659" s="0" t="n">
        <v>87.17</v>
      </c>
      <c r="AG659" s="0" t="n">
        <v>11.6</v>
      </c>
      <c r="AH659" s="0" t="n">
        <v>0</v>
      </c>
      <c r="AI659" s="0" t="n">
        <v>1</v>
      </c>
      <c r="AJ659" s="0" t="n">
        <v>24.98</v>
      </c>
      <c r="AK659" s="0" t="n">
        <v>52.25</v>
      </c>
      <c r="AL659" s="0" t="n">
        <v>1</v>
      </c>
      <c r="AM659" s="0" t="n">
        <v>2</v>
      </c>
      <c r="AN659" s="0" t="n">
        <v>0</v>
      </c>
      <c r="AO659" s="0" t="n">
        <v>1</v>
      </c>
      <c r="AP659" s="0" t="n">
        <v>1</v>
      </c>
      <c r="AQ659" s="0" t="n">
        <v>0</v>
      </c>
      <c r="AR659" s="0" t="n">
        <v>0</v>
      </c>
      <c r="AS659" s="0" t="inlineStr"/>
      <c r="AT659" s="0" t="n">
        <v>0.6</v>
      </c>
      <c r="AU659" s="0" t="inlineStr"/>
      <c r="AV659" s="0" t="n">
        <v>0</v>
      </c>
      <c r="AW659" s="0" t="n">
        <v>2</v>
      </c>
      <c r="AX659" s="0" t="n">
        <v>78851465</v>
      </c>
      <c r="AY659" s="0" t="n">
        <v>1</v>
      </c>
      <c r="AZ659" s="0" t="n">
        <v>0</v>
      </c>
      <c r="BA659" s="0" t="n">
        <v>641</v>
      </c>
      <c r="BB659" s="0" t="n">
        <v>0</v>
      </c>
      <c r="BC659" s="0" t="n">
        <v>0</v>
      </c>
      <c r="BD659" s="0" t="n">
        <v>0</v>
      </c>
      <c r="BE659" s="0" t="n">
        <v>0</v>
      </c>
      <c r="BF659" s="0" t="n">
        <v>0</v>
      </c>
      <c r="BG659" s="0" t="n">
        <v>0</v>
      </c>
      <c r="BH659" s="0" t="n">
        <v>0</v>
      </c>
      <c r="BI659" s="0" t="n">
        <v>0</v>
      </c>
      <c r="BJ659" s="0" t="n">
        <v>0</v>
      </c>
      <c r="BK659" s="0" t="n">
        <v>0</v>
      </c>
      <c r="BL659" s="0" t="n">
        <v>0</v>
      </c>
      <c r="BM659" s="0" t="n">
        <v>0</v>
      </c>
      <c r="BN659" s="0" t="n">
        <v>0</v>
      </c>
      <c r="BO659" s="0" t="n">
        <v>0</v>
      </c>
      <c r="BP659" s="0" t="n">
        <v>0</v>
      </c>
      <c r="BQ659" s="0" t="n">
        <v>0</v>
      </c>
      <c r="BR659" s="0" t="n">
        <v>0</v>
      </c>
      <c r="BS659" s="0" t="n">
        <v>0</v>
      </c>
      <c r="BT659" s="0" t="n">
        <v>0</v>
      </c>
      <c r="BU659" s="0" t="n">
        <v>0</v>
      </c>
      <c r="BV659" s="0" t="n">
        <v>0</v>
      </c>
      <c r="BW659" s="0" t="n">
        <v>0</v>
      </c>
      <c r="CV659" s="0" t="n">
        <v>0</v>
      </c>
      <c r="CW659" s="0">
        <f>ROUND(Y659*Source!I1757*DO659,7)</f>
        <v/>
      </c>
      <c r="CX659" s="0">
        <f>ROUND(Y659*Source!I1757,7)</f>
        <v/>
      </c>
      <c r="CY659" s="0">
        <f>AB659</f>
        <v/>
      </c>
      <c r="CZ659" s="0">
        <f>AF659</f>
        <v/>
      </c>
      <c r="DA659" s="0">
        <f>AJ659</f>
        <v/>
      </c>
      <c r="DB659" s="0">
        <f>ROUND(ROUND(AT659*CZ659,2),2)</f>
        <v/>
      </c>
      <c r="DC659" s="0">
        <f>ROUND(ROUND(AT659*AG659,2),2)</f>
        <v/>
      </c>
      <c r="DD659" s="0" t="inlineStr"/>
      <c r="DE659" s="0" t="inlineStr"/>
      <c r="DF659" s="0">
        <f>ROUND(ROUND(AE659,0)*CX659,0)</f>
        <v/>
      </c>
      <c r="DG659" s="0">
        <f>ROUND(ROUND(AF659*AJ659,0)*CX659,0)</f>
        <v/>
      </c>
      <c r="DH659" s="0">
        <f>ROUND(ROUND(AG659*AK659,0)*CX659,0)</f>
        <v/>
      </c>
      <c r="DI659" s="0">
        <f>ROUND(ROUND(AH659,0)*CX659,0)</f>
        <v/>
      </c>
      <c r="DJ659" s="0">
        <f>DG659</f>
        <v/>
      </c>
      <c r="DK659" s="0" t="n">
        <v>0</v>
      </c>
      <c r="DL659" s="0" t="inlineStr"/>
      <c r="DM659" s="0" t="n">
        <v>0</v>
      </c>
      <c r="DN659" s="0" t="inlineStr"/>
      <c r="DO659" s="0" t="n">
        <v>0</v>
      </c>
    </row>
    <row r="660">
      <c r="A660" s="0">
        <f>ROW(Source!A1757)</f>
        <v/>
      </c>
      <c r="B660" s="0" t="n">
        <v>78845955</v>
      </c>
      <c r="C660" s="0" t="n">
        <v>78851450</v>
      </c>
      <c r="D660" s="0" t="n">
        <v>29107441</v>
      </c>
      <c r="E660" s="0" t="n">
        <v>1</v>
      </c>
      <c r="F660" s="0" t="n">
        <v>1</v>
      </c>
      <c r="G660" s="0" t="n">
        <v>1</v>
      </c>
      <c r="H660" s="0" t="n">
        <v>3</v>
      </c>
      <c r="I660" s="0" t="inlineStr">
        <is>
          <t>101-0324</t>
        </is>
      </c>
      <c r="J660" s="0" t="inlineStr">
        <is>
          <t>ТССЦ Московской обл., 101-0324, приказ Минстроя России №675/пр от 28.02.2017 № 254/пр</t>
        </is>
      </c>
      <c r="K660" s="0" t="inlineStr">
        <is>
          <t>Кислород технический газообразный</t>
        </is>
      </c>
      <c r="L660" s="0" t="n">
        <v>1339</v>
      </c>
      <c r="N660" s="0" t="n">
        <v>1007</v>
      </c>
      <c r="O660" s="0" t="inlineStr">
        <is>
          <t>м3</t>
        </is>
      </c>
      <c r="P660" s="0" t="inlineStr">
        <is>
          <t>м3</t>
        </is>
      </c>
      <c r="Q660" s="0" t="n">
        <v>1</v>
      </c>
      <c r="W660" s="0" t="n">
        <v>0</v>
      </c>
      <c r="X660" s="0" t="n">
        <v>-756465305</v>
      </c>
      <c r="Y660" s="0">
        <f>AT660</f>
        <v/>
      </c>
      <c r="AA660" s="0" t="n">
        <v>111.08</v>
      </c>
      <c r="AB660" s="0" t="n">
        <v>0</v>
      </c>
      <c r="AC660" s="0" t="n">
        <v>0</v>
      </c>
      <c r="AD660" s="0" t="n">
        <v>0</v>
      </c>
      <c r="AE660" s="0" t="n">
        <v>6.23</v>
      </c>
      <c r="AF660" s="0" t="n">
        <v>0</v>
      </c>
      <c r="AG660" s="0" t="n">
        <v>0</v>
      </c>
      <c r="AH660" s="0" t="n">
        <v>0</v>
      </c>
      <c r="AI660" s="0" t="n">
        <v>17.83</v>
      </c>
      <c r="AJ660" s="0" t="n">
        <v>1</v>
      </c>
      <c r="AK660" s="0" t="n">
        <v>1</v>
      </c>
      <c r="AL660" s="0" t="n">
        <v>1</v>
      </c>
      <c r="AM660" s="0" t="n">
        <v>2</v>
      </c>
      <c r="AN660" s="0" t="n">
        <v>0</v>
      </c>
      <c r="AO660" s="0" t="n">
        <v>1</v>
      </c>
      <c r="AP660" s="0" t="n">
        <v>1</v>
      </c>
      <c r="AQ660" s="0" t="n">
        <v>0</v>
      </c>
      <c r="AR660" s="0" t="n">
        <v>0</v>
      </c>
      <c r="AS660" s="0" t="inlineStr"/>
      <c r="AT660" s="0" t="n">
        <v>0.48</v>
      </c>
      <c r="AU660" s="0" t="inlineStr"/>
      <c r="AV660" s="0" t="n">
        <v>0</v>
      </c>
      <c r="AW660" s="0" t="n">
        <v>2</v>
      </c>
      <c r="AX660" s="0" t="n">
        <v>78851466</v>
      </c>
      <c r="AY660" s="0" t="n">
        <v>1</v>
      </c>
      <c r="AZ660" s="0" t="n">
        <v>0</v>
      </c>
      <c r="BA660" s="0" t="n">
        <v>642</v>
      </c>
      <c r="BB660" s="0" t="n">
        <v>0</v>
      </c>
      <c r="BC660" s="0" t="n">
        <v>0</v>
      </c>
      <c r="BD660" s="0" t="n">
        <v>0</v>
      </c>
      <c r="BE660" s="0" t="n">
        <v>0</v>
      </c>
      <c r="BF660" s="0" t="n">
        <v>0</v>
      </c>
      <c r="BG660" s="0" t="n">
        <v>0</v>
      </c>
      <c r="BH660" s="0" t="n">
        <v>0</v>
      </c>
      <c r="BI660" s="0" t="n">
        <v>0</v>
      </c>
      <c r="BJ660" s="0" t="n">
        <v>0</v>
      </c>
      <c r="BK660" s="0" t="n">
        <v>0</v>
      </c>
      <c r="BL660" s="0" t="n">
        <v>0</v>
      </c>
      <c r="BM660" s="0" t="n">
        <v>0</v>
      </c>
      <c r="BN660" s="0" t="n">
        <v>0</v>
      </c>
      <c r="BO660" s="0" t="n">
        <v>0</v>
      </c>
      <c r="BP660" s="0" t="n">
        <v>0</v>
      </c>
      <c r="BQ660" s="0" t="n">
        <v>0</v>
      </c>
      <c r="BR660" s="0" t="n">
        <v>0</v>
      </c>
      <c r="BS660" s="0" t="n">
        <v>0</v>
      </c>
      <c r="BT660" s="0" t="n">
        <v>0</v>
      </c>
      <c r="BU660" s="0" t="n">
        <v>0</v>
      </c>
      <c r="BV660" s="0" t="n">
        <v>0</v>
      </c>
      <c r="BW660" s="0" t="n">
        <v>0</v>
      </c>
      <c r="CV660" s="0" t="n">
        <v>0</v>
      </c>
      <c r="CW660" s="0" t="n">
        <v>0</v>
      </c>
      <c r="CX660" s="0">
        <f>ROUND(Y660*Source!I1757,7)</f>
        <v/>
      </c>
      <c r="CY660" s="0">
        <f>AA660</f>
        <v/>
      </c>
      <c r="CZ660" s="0">
        <f>AE660</f>
        <v/>
      </c>
      <c r="DA660" s="0">
        <f>AI660</f>
        <v/>
      </c>
      <c r="DB660" s="0">
        <f>ROUND(ROUND(AT660*CZ660,2),2)</f>
        <v/>
      </c>
      <c r="DC660" s="0">
        <f>ROUND(ROUND(AT660*AG660,2),2)</f>
        <v/>
      </c>
      <c r="DD660" s="0" t="inlineStr"/>
      <c r="DE660" s="0" t="inlineStr"/>
      <c r="DF660" s="0">
        <f>ROUND(ROUND(AE660*AI660,0)*CX660,0)</f>
        <v/>
      </c>
      <c r="DG660" s="0">
        <f>ROUND(ROUND(AF660,0)*CX660,0)</f>
        <v/>
      </c>
      <c r="DH660" s="0">
        <f>ROUND(ROUND(AG660,0)*CX660,0)</f>
        <v/>
      </c>
      <c r="DI660" s="0">
        <f>ROUND(ROUND(AH660,0)*CX660,0)</f>
        <v/>
      </c>
      <c r="DJ660" s="0">
        <f>DF660</f>
        <v/>
      </c>
      <c r="DK660" s="0" t="n">
        <v>0</v>
      </c>
      <c r="DL660" s="0" t="inlineStr"/>
      <c r="DM660" s="0" t="n">
        <v>0</v>
      </c>
      <c r="DN660" s="0" t="inlineStr"/>
      <c r="DO660" s="0" t="n">
        <v>0</v>
      </c>
    </row>
    <row r="661">
      <c r="A661" s="0">
        <f>ROW(Source!A1757)</f>
        <v/>
      </c>
      <c r="B661" s="0" t="n">
        <v>78845955</v>
      </c>
      <c r="C661" s="0" t="n">
        <v>78851450</v>
      </c>
      <c r="D661" s="0" t="n">
        <v>29107430</v>
      </c>
      <c r="E661" s="0" t="n">
        <v>1</v>
      </c>
      <c r="F661" s="0" t="n">
        <v>1</v>
      </c>
      <c r="G661" s="0" t="n">
        <v>1</v>
      </c>
      <c r="H661" s="0" t="n">
        <v>3</v>
      </c>
      <c r="I661" s="0" t="inlineStr">
        <is>
          <t>101-1602</t>
        </is>
      </c>
      <c r="J661" s="0" t="inlineStr">
        <is>
          <t>ТССЦ Московской обл., 101-1602, приказ Минстроя России №675/пр от 28.02.2017 № 254/пр</t>
        </is>
      </c>
      <c r="K661" s="0" t="inlineStr">
        <is>
          <t>Ацетилен газообразный технический</t>
        </is>
      </c>
      <c r="L661" s="0" t="n">
        <v>1339</v>
      </c>
      <c r="N661" s="0" t="n">
        <v>1007</v>
      </c>
      <c r="O661" s="0" t="inlineStr">
        <is>
          <t>м3</t>
        </is>
      </c>
      <c r="P661" s="0" t="inlineStr">
        <is>
          <t>м3</t>
        </is>
      </c>
      <c r="Q661" s="0" t="n">
        <v>1</v>
      </c>
      <c r="W661" s="0" t="n">
        <v>0</v>
      </c>
      <c r="X661" s="0" t="n">
        <v>-203673795</v>
      </c>
      <c r="Y661" s="0">
        <f>AT661</f>
        <v/>
      </c>
      <c r="AA661" s="0" t="n">
        <v>618.53</v>
      </c>
      <c r="AB661" s="0" t="n">
        <v>0</v>
      </c>
      <c r="AC661" s="0" t="n">
        <v>0</v>
      </c>
      <c r="AD661" s="0" t="n">
        <v>0</v>
      </c>
      <c r="AE661" s="0" t="n">
        <v>38.49</v>
      </c>
      <c r="AF661" s="0" t="n">
        <v>0</v>
      </c>
      <c r="AG661" s="0" t="n">
        <v>0</v>
      </c>
      <c r="AH661" s="0" t="n">
        <v>0</v>
      </c>
      <c r="AI661" s="0" t="n">
        <v>16.07</v>
      </c>
      <c r="AJ661" s="0" t="n">
        <v>1</v>
      </c>
      <c r="AK661" s="0" t="n">
        <v>1</v>
      </c>
      <c r="AL661" s="0" t="n">
        <v>1</v>
      </c>
      <c r="AM661" s="0" t="n">
        <v>2</v>
      </c>
      <c r="AN661" s="0" t="n">
        <v>0</v>
      </c>
      <c r="AO661" s="0" t="n">
        <v>1</v>
      </c>
      <c r="AP661" s="0" t="n">
        <v>1</v>
      </c>
      <c r="AQ661" s="0" t="n">
        <v>0</v>
      </c>
      <c r="AR661" s="0" t="n">
        <v>0</v>
      </c>
      <c r="AS661" s="0" t="inlineStr"/>
      <c r="AT661" s="0" t="n">
        <v>0.21</v>
      </c>
      <c r="AU661" s="0" t="inlineStr"/>
      <c r="AV661" s="0" t="n">
        <v>0</v>
      </c>
      <c r="AW661" s="0" t="n">
        <v>2</v>
      </c>
      <c r="AX661" s="0" t="n">
        <v>78851467</v>
      </c>
      <c r="AY661" s="0" t="n">
        <v>1</v>
      </c>
      <c r="AZ661" s="0" t="n">
        <v>0</v>
      </c>
      <c r="BA661" s="0" t="n">
        <v>643</v>
      </c>
      <c r="BB661" s="0" t="n">
        <v>0</v>
      </c>
      <c r="BC661" s="0" t="n">
        <v>0</v>
      </c>
      <c r="BD661" s="0" t="n">
        <v>0</v>
      </c>
      <c r="BE661" s="0" t="n">
        <v>0</v>
      </c>
      <c r="BF661" s="0" t="n">
        <v>0</v>
      </c>
      <c r="BG661" s="0" t="n">
        <v>0</v>
      </c>
      <c r="BH661" s="0" t="n">
        <v>0</v>
      </c>
      <c r="BI661" s="0" t="n">
        <v>0</v>
      </c>
      <c r="BJ661" s="0" t="n">
        <v>0</v>
      </c>
      <c r="BK661" s="0" t="n">
        <v>0</v>
      </c>
      <c r="BL661" s="0" t="n">
        <v>0</v>
      </c>
      <c r="BM661" s="0" t="n">
        <v>0</v>
      </c>
      <c r="BN661" s="0" t="n">
        <v>0</v>
      </c>
      <c r="BO661" s="0" t="n">
        <v>0</v>
      </c>
      <c r="BP661" s="0" t="n">
        <v>0</v>
      </c>
      <c r="BQ661" s="0" t="n">
        <v>0</v>
      </c>
      <c r="BR661" s="0" t="n">
        <v>0</v>
      </c>
      <c r="BS661" s="0" t="n">
        <v>0</v>
      </c>
      <c r="BT661" s="0" t="n">
        <v>0</v>
      </c>
      <c r="BU661" s="0" t="n">
        <v>0</v>
      </c>
      <c r="BV661" s="0" t="n">
        <v>0</v>
      </c>
      <c r="BW661" s="0" t="n">
        <v>0</v>
      </c>
      <c r="CV661" s="0" t="n">
        <v>0</v>
      </c>
      <c r="CW661" s="0" t="n">
        <v>0</v>
      </c>
      <c r="CX661" s="0">
        <f>ROUND(Y661*Source!I1757,7)</f>
        <v/>
      </c>
      <c r="CY661" s="0">
        <f>AA661</f>
        <v/>
      </c>
      <c r="CZ661" s="0">
        <f>AE661</f>
        <v/>
      </c>
      <c r="DA661" s="0">
        <f>AI661</f>
        <v/>
      </c>
      <c r="DB661" s="0">
        <f>ROUND(ROUND(AT661*CZ661,2),2)</f>
        <v/>
      </c>
      <c r="DC661" s="0">
        <f>ROUND(ROUND(AT661*AG661,2),2)</f>
        <v/>
      </c>
      <c r="DD661" s="0" t="inlineStr"/>
      <c r="DE661" s="0" t="inlineStr"/>
      <c r="DF661" s="0">
        <f>ROUND(ROUND(AE661*AI661,0)*CX661,0)</f>
        <v/>
      </c>
      <c r="DG661" s="0">
        <f>ROUND(ROUND(AF661,0)*CX661,0)</f>
        <v/>
      </c>
      <c r="DH661" s="0">
        <f>ROUND(ROUND(AG661,0)*CX661,0)</f>
        <v/>
      </c>
      <c r="DI661" s="0">
        <f>ROUND(ROUND(AH661,0)*CX661,0)</f>
        <v/>
      </c>
      <c r="DJ661" s="0">
        <f>DF661</f>
        <v/>
      </c>
      <c r="DK661" s="0" t="n">
        <v>0</v>
      </c>
      <c r="DL661" s="0" t="inlineStr"/>
      <c r="DM661" s="0" t="n">
        <v>0</v>
      </c>
      <c r="DN661" s="0" t="inlineStr"/>
      <c r="DO661" s="0" t="n">
        <v>0</v>
      </c>
    </row>
    <row r="662">
      <c r="A662" s="0">
        <f>ROW(Source!A1757)</f>
        <v/>
      </c>
      <c r="B662" s="0" t="n">
        <v>78845955</v>
      </c>
      <c r="C662" s="0" t="n">
        <v>78851450</v>
      </c>
      <c r="D662" s="0" t="n">
        <v>29117365</v>
      </c>
      <c r="E662" s="0" t="n">
        <v>1</v>
      </c>
      <c r="F662" s="0" t="n">
        <v>1</v>
      </c>
      <c r="G662" s="0" t="n">
        <v>1</v>
      </c>
      <c r="H662" s="0" t="n">
        <v>3</v>
      </c>
      <c r="I662" s="0" t="inlineStr">
        <is>
          <t>103-1460</t>
        </is>
      </c>
      <c r="J662" s="0" t="inlineStr">
        <is>
          <t>ТССЦ Московской обл., 103-1460, приказ Минстроя России №675/пр от 28.02.2017 № 254/пр</t>
        </is>
      </c>
      <c r="K66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62" s="0" t="n">
        <v>1301</v>
      </c>
      <c r="N662" s="0" t="n">
        <v>1003</v>
      </c>
      <c r="O662" s="0" t="inlineStr">
        <is>
          <t>м</t>
        </is>
      </c>
      <c r="P662" s="0" t="inlineStr">
        <is>
          <t>м</t>
        </is>
      </c>
      <c r="Q662" s="0" t="n">
        <v>1</v>
      </c>
      <c r="W662" s="0" t="n">
        <v>0</v>
      </c>
      <c r="X662" s="0" t="n">
        <v>-348398556</v>
      </c>
      <c r="Y662" s="0">
        <f>AT662</f>
        <v/>
      </c>
      <c r="AA662" s="0" t="n">
        <v>314.7</v>
      </c>
      <c r="AB662" s="0" t="n">
        <v>0</v>
      </c>
      <c r="AC662" s="0" t="n">
        <v>0</v>
      </c>
      <c r="AD662" s="0" t="n">
        <v>0</v>
      </c>
      <c r="AE662" s="0" t="n">
        <v>28.48</v>
      </c>
      <c r="AF662" s="0" t="n">
        <v>0</v>
      </c>
      <c r="AG662" s="0" t="n">
        <v>0</v>
      </c>
      <c r="AH662" s="0" t="n">
        <v>0</v>
      </c>
      <c r="AI662" s="0" t="n">
        <v>11.05</v>
      </c>
      <c r="AJ662" s="0" t="n">
        <v>1</v>
      </c>
      <c r="AK662" s="0" t="n">
        <v>1</v>
      </c>
      <c r="AL662" s="0" t="n">
        <v>1</v>
      </c>
      <c r="AM662" s="0" t="n">
        <v>2</v>
      </c>
      <c r="AN662" s="0" t="n">
        <v>0</v>
      </c>
      <c r="AO662" s="0" t="n">
        <v>1</v>
      </c>
      <c r="AP662" s="0" t="n">
        <v>1</v>
      </c>
      <c r="AQ662" s="0" t="n">
        <v>0</v>
      </c>
      <c r="AR662" s="0" t="n">
        <v>0</v>
      </c>
      <c r="AS662" s="0" t="inlineStr"/>
      <c r="AT662" s="0" t="n">
        <v>97.8</v>
      </c>
      <c r="AU662" s="0" t="inlineStr"/>
      <c r="AV662" s="0" t="n">
        <v>0</v>
      </c>
      <c r="AW662" s="0" t="n">
        <v>2</v>
      </c>
      <c r="AX662" s="0" t="n">
        <v>78851468</v>
      </c>
      <c r="AY662" s="0" t="n">
        <v>1</v>
      </c>
      <c r="AZ662" s="0" t="n">
        <v>0</v>
      </c>
      <c r="BA662" s="0" t="n">
        <v>644</v>
      </c>
      <c r="BB662" s="0" t="n">
        <v>0</v>
      </c>
      <c r="BC662" s="0" t="n">
        <v>0</v>
      </c>
      <c r="BD662" s="0" t="n">
        <v>0</v>
      </c>
      <c r="BE662" s="0" t="n">
        <v>0</v>
      </c>
      <c r="BF662" s="0" t="n">
        <v>0</v>
      </c>
      <c r="BG662" s="0" t="n">
        <v>0</v>
      </c>
      <c r="BH662" s="0" t="n">
        <v>0</v>
      </c>
      <c r="BI662" s="0" t="n">
        <v>0</v>
      </c>
      <c r="BJ662" s="0" t="n">
        <v>0</v>
      </c>
      <c r="BK662" s="0" t="n">
        <v>0</v>
      </c>
      <c r="BL662" s="0" t="n">
        <v>0</v>
      </c>
      <c r="BM662" s="0" t="n">
        <v>0</v>
      </c>
      <c r="BN662" s="0" t="n">
        <v>0</v>
      </c>
      <c r="BO662" s="0" t="n">
        <v>0</v>
      </c>
      <c r="BP662" s="0" t="n">
        <v>0</v>
      </c>
      <c r="BQ662" s="0" t="n">
        <v>0</v>
      </c>
      <c r="BR662" s="0" t="n">
        <v>0</v>
      </c>
      <c r="BS662" s="0" t="n">
        <v>0</v>
      </c>
      <c r="BT662" s="0" t="n">
        <v>0</v>
      </c>
      <c r="BU662" s="0" t="n">
        <v>0</v>
      </c>
      <c r="BV662" s="0" t="n">
        <v>0</v>
      </c>
      <c r="BW662" s="0" t="n">
        <v>0</v>
      </c>
      <c r="CV662" s="0" t="n">
        <v>0</v>
      </c>
      <c r="CW662" s="0" t="n">
        <v>0</v>
      </c>
      <c r="CX662" s="0">
        <f>ROUND(Y662*Source!I1757,7)</f>
        <v/>
      </c>
      <c r="CY662" s="0">
        <f>AA662</f>
        <v/>
      </c>
      <c r="CZ662" s="0">
        <f>AE662</f>
        <v/>
      </c>
      <c r="DA662" s="0">
        <f>AI662</f>
        <v/>
      </c>
      <c r="DB662" s="0">
        <f>ROUND(ROUND(AT662*CZ662,2),2)</f>
        <v/>
      </c>
      <c r="DC662" s="0">
        <f>ROUND(ROUND(AT662*AG662,2),2)</f>
        <v/>
      </c>
      <c r="DD662" s="0" t="inlineStr"/>
      <c r="DE662" s="0" t="inlineStr"/>
      <c r="DF662" s="0">
        <f>ROUND(ROUND(AE662*AI662,0)*CX662,0)</f>
        <v/>
      </c>
      <c r="DG662" s="0">
        <f>ROUND(ROUND(AF662,0)*CX662,0)</f>
        <v/>
      </c>
      <c r="DH662" s="0">
        <f>ROUND(ROUND(AG662,0)*CX662,0)</f>
        <v/>
      </c>
      <c r="DI662" s="0">
        <f>ROUND(ROUND(AH662,0)*CX662,0)</f>
        <v/>
      </c>
      <c r="DJ662" s="0">
        <f>DF662</f>
        <v/>
      </c>
      <c r="DK662" s="0" t="n">
        <v>0</v>
      </c>
      <c r="DL662" s="0" t="inlineStr"/>
      <c r="DM662" s="0" t="n">
        <v>0</v>
      </c>
      <c r="DN662" s="0" t="inlineStr"/>
      <c r="DO662" s="0" t="n">
        <v>0</v>
      </c>
    </row>
    <row r="663">
      <c r="A663" s="0">
        <f>ROW(Source!A1757)</f>
        <v/>
      </c>
      <c r="B663" s="0" t="n">
        <v>78845955</v>
      </c>
      <c r="C663" s="0" t="n">
        <v>78851450</v>
      </c>
      <c r="D663" s="0" t="n">
        <v>29140635</v>
      </c>
      <c r="E663" s="0" t="n">
        <v>1</v>
      </c>
      <c r="F663" s="0" t="n">
        <v>1</v>
      </c>
      <c r="G663" s="0" t="n">
        <v>1</v>
      </c>
      <c r="H663" s="0" t="n">
        <v>3</v>
      </c>
      <c r="I663" s="0" t="inlineStr">
        <is>
          <t>301-1380</t>
        </is>
      </c>
      <c r="J663" s="0" t="inlineStr">
        <is>
          <t>ТССЦ Московской обл., 301-1380, приказ Минстроя России №675/пр от 28.02.2017 № 256/пр</t>
        </is>
      </c>
      <c r="K663" s="0" t="inlineStr">
        <is>
          <t>Трубки защитные гофрированные</t>
        </is>
      </c>
      <c r="L663" s="0" t="n">
        <v>1301</v>
      </c>
      <c r="N663" s="0" t="n">
        <v>1003</v>
      </c>
      <c r="O663" s="0" t="inlineStr">
        <is>
          <t>м</t>
        </is>
      </c>
      <c r="P663" s="0" t="inlineStr">
        <is>
          <t>м</t>
        </is>
      </c>
      <c r="Q663" s="0" t="n">
        <v>1</v>
      </c>
      <c r="W663" s="0" t="n">
        <v>0</v>
      </c>
      <c r="X663" s="0" t="n">
        <v>-1225716149</v>
      </c>
      <c r="Y663" s="0">
        <f>AT663</f>
        <v/>
      </c>
      <c r="AA663" s="0" t="n">
        <v>17.99</v>
      </c>
      <c r="AB663" s="0" t="n">
        <v>0</v>
      </c>
      <c r="AC663" s="0" t="n">
        <v>0</v>
      </c>
      <c r="AD663" s="0" t="n">
        <v>0</v>
      </c>
      <c r="AE663" s="0" t="n">
        <v>9.52</v>
      </c>
      <c r="AF663" s="0" t="n">
        <v>0</v>
      </c>
      <c r="AG663" s="0" t="n">
        <v>0</v>
      </c>
      <c r="AH663" s="0" t="n">
        <v>0</v>
      </c>
      <c r="AI663" s="0" t="n">
        <v>1.89</v>
      </c>
      <c r="AJ663" s="0" t="n">
        <v>1</v>
      </c>
      <c r="AK663" s="0" t="n">
        <v>1</v>
      </c>
      <c r="AL663" s="0" t="n">
        <v>1</v>
      </c>
      <c r="AM663" s="0" t="n">
        <v>2</v>
      </c>
      <c r="AN663" s="0" t="n">
        <v>0</v>
      </c>
      <c r="AO663" s="0" t="n">
        <v>1</v>
      </c>
      <c r="AP663" s="0" t="n">
        <v>1</v>
      </c>
      <c r="AQ663" s="0" t="n">
        <v>0</v>
      </c>
      <c r="AR663" s="0" t="n">
        <v>0</v>
      </c>
      <c r="AS663" s="0" t="inlineStr"/>
      <c r="AT663" s="0" t="n">
        <v>7</v>
      </c>
      <c r="AU663" s="0" t="inlineStr"/>
      <c r="AV663" s="0" t="n">
        <v>0</v>
      </c>
      <c r="AW663" s="0" t="n">
        <v>2</v>
      </c>
      <c r="AX663" s="0" t="n">
        <v>78851470</v>
      </c>
      <c r="AY663" s="0" t="n">
        <v>1</v>
      </c>
      <c r="AZ663" s="0" t="n">
        <v>0</v>
      </c>
      <c r="BA663" s="0" t="n">
        <v>646</v>
      </c>
      <c r="BB663" s="0" t="n">
        <v>0</v>
      </c>
      <c r="BC663" s="0" t="n">
        <v>0</v>
      </c>
      <c r="BD663" s="0" t="n">
        <v>0</v>
      </c>
      <c r="BE663" s="0" t="n">
        <v>0</v>
      </c>
      <c r="BF663" s="0" t="n">
        <v>0</v>
      </c>
      <c r="BG663" s="0" t="n">
        <v>0</v>
      </c>
      <c r="BH663" s="0" t="n">
        <v>0</v>
      </c>
      <c r="BI663" s="0" t="n">
        <v>0</v>
      </c>
      <c r="BJ663" s="0" t="n">
        <v>0</v>
      </c>
      <c r="BK663" s="0" t="n">
        <v>0</v>
      </c>
      <c r="BL663" s="0" t="n">
        <v>0</v>
      </c>
      <c r="BM663" s="0" t="n">
        <v>0</v>
      </c>
      <c r="BN663" s="0" t="n">
        <v>0</v>
      </c>
      <c r="BO663" s="0" t="n">
        <v>0</v>
      </c>
      <c r="BP663" s="0" t="n">
        <v>0</v>
      </c>
      <c r="BQ663" s="0" t="n">
        <v>0</v>
      </c>
      <c r="BR663" s="0" t="n">
        <v>0</v>
      </c>
      <c r="BS663" s="0" t="n">
        <v>0</v>
      </c>
      <c r="BT663" s="0" t="n">
        <v>0</v>
      </c>
      <c r="BU663" s="0" t="n">
        <v>0</v>
      </c>
      <c r="BV663" s="0" t="n">
        <v>0</v>
      </c>
      <c r="BW663" s="0" t="n">
        <v>0</v>
      </c>
      <c r="CV663" s="0" t="n">
        <v>0</v>
      </c>
      <c r="CW663" s="0" t="n">
        <v>0</v>
      </c>
      <c r="CX663" s="0">
        <f>ROUND(Y663*Source!I1757,7)</f>
        <v/>
      </c>
      <c r="CY663" s="0">
        <f>AA663</f>
        <v/>
      </c>
      <c r="CZ663" s="0">
        <f>AE663</f>
        <v/>
      </c>
      <c r="DA663" s="0">
        <f>AI663</f>
        <v/>
      </c>
      <c r="DB663" s="0">
        <f>ROUND(ROUND(AT663*CZ663,2),2)</f>
        <v/>
      </c>
      <c r="DC663" s="0">
        <f>ROUND(ROUND(AT663*AG663,2),2)</f>
        <v/>
      </c>
      <c r="DD663" s="0" t="inlineStr"/>
      <c r="DE663" s="0" t="inlineStr"/>
      <c r="DF663" s="0">
        <f>ROUND(ROUND(AE663*AI663,0)*CX663,0)</f>
        <v/>
      </c>
      <c r="DG663" s="0">
        <f>ROUND(ROUND(AF663,0)*CX663,0)</f>
        <v/>
      </c>
      <c r="DH663" s="0">
        <f>ROUND(ROUND(AG663,0)*CX663,0)</f>
        <v/>
      </c>
      <c r="DI663" s="0">
        <f>ROUND(ROUND(AH663,0)*CX663,0)</f>
        <v/>
      </c>
      <c r="DJ663" s="0">
        <f>DF663</f>
        <v/>
      </c>
      <c r="DK663" s="0" t="n">
        <v>0</v>
      </c>
      <c r="DL663" s="0" t="inlineStr"/>
      <c r="DM663" s="0" t="n">
        <v>0</v>
      </c>
      <c r="DN663" s="0" t="inlineStr"/>
      <c r="DO663" s="0" t="n">
        <v>0</v>
      </c>
    </row>
    <row r="664">
      <c r="A664" s="0">
        <f>ROW(Source!A1757)</f>
        <v/>
      </c>
      <c r="B664" s="0" t="n">
        <v>78845955</v>
      </c>
      <c r="C664" s="0" t="n">
        <v>78851450</v>
      </c>
      <c r="D664" s="0" t="n">
        <v>29143380</v>
      </c>
      <c r="E664" s="0" t="n">
        <v>1</v>
      </c>
      <c r="F664" s="0" t="n">
        <v>1</v>
      </c>
      <c r="G664" s="0" t="n">
        <v>1</v>
      </c>
      <c r="H664" s="0" t="n">
        <v>3</v>
      </c>
      <c r="I664" s="0" t="inlineStr">
        <is>
          <t>302-0064</t>
        </is>
      </c>
      <c r="J664" s="0" t="inlineStr">
        <is>
          <t>ТССЦ Московской обл., 302-0064, приказ Минстроя России №675/пр от 28.02.2017 № 256/пр</t>
        </is>
      </c>
      <c r="K664" s="0" t="inlineStr">
        <is>
          <t>Кран шаровый муфтовый Valtec для воды диаметром 25 мм, тип в/в</t>
        </is>
      </c>
      <c r="L664" s="0" t="n">
        <v>1354</v>
      </c>
      <c r="N664" s="0" t="n">
        <v>1010</v>
      </c>
      <c r="O664" s="0" t="inlineStr">
        <is>
          <t>шт.</t>
        </is>
      </c>
      <c r="P664" s="0" t="inlineStr">
        <is>
          <t>шт.</t>
        </is>
      </c>
      <c r="Q664" s="0" t="n">
        <v>1</v>
      </c>
      <c r="W664" s="0" t="n">
        <v>0</v>
      </c>
      <c r="X664" s="0" t="n">
        <v>1163367142</v>
      </c>
      <c r="Y664" s="0">
        <f>AT664</f>
        <v/>
      </c>
      <c r="AA664" s="0" t="n">
        <v>949.99</v>
      </c>
      <c r="AB664" s="0" t="n">
        <v>0</v>
      </c>
      <c r="AC664" s="0" t="n">
        <v>0</v>
      </c>
      <c r="AD664" s="0" t="n">
        <v>0</v>
      </c>
      <c r="AE664" s="0" t="n">
        <v>67.09</v>
      </c>
      <c r="AF664" s="0" t="n">
        <v>0</v>
      </c>
      <c r="AG664" s="0" t="n">
        <v>0</v>
      </c>
      <c r="AH664" s="0" t="n">
        <v>0</v>
      </c>
      <c r="AI664" s="0" t="n">
        <v>14.16</v>
      </c>
      <c r="AJ664" s="0" t="n">
        <v>1</v>
      </c>
      <c r="AK664" s="0" t="n">
        <v>1</v>
      </c>
      <c r="AL664" s="0" t="n">
        <v>1</v>
      </c>
      <c r="AM664" s="0" t="n">
        <v>0</v>
      </c>
      <c r="AN664" s="0" t="n">
        <v>0</v>
      </c>
      <c r="AO664" s="0" t="n">
        <v>0</v>
      </c>
      <c r="AP664" s="0" t="n">
        <v>1</v>
      </c>
      <c r="AQ664" s="0" t="n">
        <v>0</v>
      </c>
      <c r="AR664" s="0" t="n">
        <v>0</v>
      </c>
      <c r="AS664" s="0" t="inlineStr"/>
      <c r="AT664" s="0" t="n">
        <v>50</v>
      </c>
      <c r="AU664" s="0" t="inlineStr"/>
      <c r="AV664" s="0" t="n">
        <v>0</v>
      </c>
      <c r="AW664" s="0" t="n">
        <v>1</v>
      </c>
      <c r="AX664" s="0" t="n">
        <v>-1</v>
      </c>
      <c r="AY664" s="0" t="n">
        <v>0</v>
      </c>
      <c r="AZ664" s="0" t="n">
        <v>0</v>
      </c>
      <c r="BA664" s="0" t="inlineStr"/>
      <c r="BB664" s="0" t="n">
        <v>0</v>
      </c>
      <c r="BC664" s="0" t="n">
        <v>0</v>
      </c>
      <c r="BD664" s="0" t="n">
        <v>0</v>
      </c>
      <c r="BE664" s="0" t="n">
        <v>0</v>
      </c>
      <c r="BF664" s="0" t="n">
        <v>0</v>
      </c>
      <c r="BG664" s="0" t="n">
        <v>0</v>
      </c>
      <c r="BH664" s="0" t="n">
        <v>0</v>
      </c>
      <c r="BI664" s="0" t="n">
        <v>0</v>
      </c>
      <c r="BJ664" s="0" t="n">
        <v>0</v>
      </c>
      <c r="BK664" s="0" t="n">
        <v>0</v>
      </c>
      <c r="BL664" s="0" t="n">
        <v>0</v>
      </c>
      <c r="BM664" s="0" t="n">
        <v>0</v>
      </c>
      <c r="BN664" s="0" t="n">
        <v>0</v>
      </c>
      <c r="BO664" s="0" t="n">
        <v>0</v>
      </c>
      <c r="BP664" s="0" t="n">
        <v>0</v>
      </c>
      <c r="BQ664" s="0" t="n">
        <v>0</v>
      </c>
      <c r="BR664" s="0" t="n">
        <v>0</v>
      </c>
      <c r="BS664" s="0" t="n">
        <v>0</v>
      </c>
      <c r="BT664" s="0" t="n">
        <v>0</v>
      </c>
      <c r="BU664" s="0" t="n">
        <v>0</v>
      </c>
      <c r="BV664" s="0" t="n">
        <v>0</v>
      </c>
      <c r="BW664" s="0" t="n">
        <v>0</v>
      </c>
      <c r="CV664" s="0" t="n">
        <v>0</v>
      </c>
      <c r="CW664" s="0" t="n">
        <v>0</v>
      </c>
      <c r="CX664" s="0">
        <f>ROUND(Y664*Source!I1757,7)</f>
        <v/>
      </c>
      <c r="CY664" s="0">
        <f>AA664</f>
        <v/>
      </c>
      <c r="CZ664" s="0">
        <f>AE664</f>
        <v/>
      </c>
      <c r="DA664" s="0">
        <f>AI664</f>
        <v/>
      </c>
      <c r="DB664" s="0">
        <f>ROUND(ROUND(AT664*CZ664,2),2)</f>
        <v/>
      </c>
      <c r="DC664" s="0">
        <f>ROUND(ROUND(AT664*AG664,2),2)</f>
        <v/>
      </c>
      <c r="DD664" s="0" t="inlineStr"/>
      <c r="DE664" s="0" t="inlineStr"/>
      <c r="DF664" s="0">
        <f>ROUND(ROUND(AE664*AI664,0)*CX664,0)</f>
        <v/>
      </c>
      <c r="DG664" s="0">
        <f>ROUND(ROUND(AF664,0)*CX664,0)</f>
        <v/>
      </c>
      <c r="DH664" s="0">
        <f>ROUND(ROUND(AG664,0)*CX664,0)</f>
        <v/>
      </c>
      <c r="DI664" s="0">
        <f>ROUND(ROUND(AH664,0)*CX664,0)</f>
        <v/>
      </c>
      <c r="DJ664" s="0">
        <f>DF664</f>
        <v/>
      </c>
      <c r="DK664" s="0" t="n">
        <v>0</v>
      </c>
      <c r="DL664" s="0" t="inlineStr"/>
      <c r="DM664" s="0" t="n">
        <v>0</v>
      </c>
      <c r="DN664" s="0" t="inlineStr"/>
      <c r="DO664" s="0" t="n">
        <v>0</v>
      </c>
    </row>
    <row r="665">
      <c r="A665" s="0">
        <f>ROW(Source!A1757)</f>
        <v/>
      </c>
      <c r="B665" s="0" t="n">
        <v>78845955</v>
      </c>
      <c r="C665" s="0" t="n">
        <v>78851450</v>
      </c>
      <c r="D665" s="0" t="n">
        <v>29159179</v>
      </c>
      <c r="E665" s="0" t="n">
        <v>1</v>
      </c>
      <c r="F665" s="0" t="n">
        <v>1</v>
      </c>
      <c r="G665" s="0" t="n">
        <v>1</v>
      </c>
      <c r="H665" s="0" t="n">
        <v>3</v>
      </c>
      <c r="I665" s="0" t="inlineStr">
        <is>
          <t>507-5019</t>
        </is>
      </c>
      <c r="J665" s="0" t="inlineStr">
        <is>
          <t>ТССЦ Московской обл., 507-5019, приказ Минстроя России №675/пр от 28.02.2017 № 258/пр</t>
        </is>
      </c>
      <c r="K665" s="0" t="inlineStr">
        <is>
          <t>Муфта полипропиленовая комбинированная, с внутренней резьбой диаметром 20х1/2"</t>
        </is>
      </c>
      <c r="L665" s="0" t="n">
        <v>1358</v>
      </c>
      <c r="N665" s="0" t="n">
        <v>1010</v>
      </c>
      <c r="O665" s="0" t="inlineStr">
        <is>
          <t>10 шт.</t>
        </is>
      </c>
      <c r="P665" s="0" t="inlineStr">
        <is>
          <t>10 шт.</t>
        </is>
      </c>
      <c r="Q665" s="0" t="n">
        <v>10</v>
      </c>
      <c r="W665" s="0" t="n">
        <v>0</v>
      </c>
      <c r="X665" s="0" t="n">
        <v>-2070859470</v>
      </c>
      <c r="Y665" s="0">
        <f>AT665</f>
        <v/>
      </c>
      <c r="AA665" s="0" t="n">
        <v>425.74</v>
      </c>
      <c r="AB665" s="0" t="n">
        <v>0</v>
      </c>
      <c r="AC665" s="0" t="n">
        <v>0</v>
      </c>
      <c r="AD665" s="0" t="n">
        <v>0</v>
      </c>
      <c r="AE665" s="0" t="n">
        <v>74.3</v>
      </c>
      <c r="AF665" s="0" t="n">
        <v>0</v>
      </c>
      <c r="AG665" s="0" t="n">
        <v>0</v>
      </c>
      <c r="AH665" s="0" t="n">
        <v>0</v>
      </c>
      <c r="AI665" s="0" t="n">
        <v>5.73</v>
      </c>
      <c r="AJ665" s="0" t="n">
        <v>1</v>
      </c>
      <c r="AK665" s="0" t="n">
        <v>1</v>
      </c>
      <c r="AL665" s="0" t="n">
        <v>1</v>
      </c>
      <c r="AM665" s="0" t="n">
        <v>0</v>
      </c>
      <c r="AN665" s="0" t="n">
        <v>0</v>
      </c>
      <c r="AO665" s="0" t="n">
        <v>0</v>
      </c>
      <c r="AP665" s="0" t="n">
        <v>0</v>
      </c>
      <c r="AQ665" s="0" t="n">
        <v>0</v>
      </c>
      <c r="AR665" s="0" t="n">
        <v>0</v>
      </c>
      <c r="AS665" s="0" t="inlineStr"/>
      <c r="AT665" s="0" t="n">
        <v>100</v>
      </c>
      <c r="AU665" s="0" t="inlineStr"/>
      <c r="AV665" s="0" t="n">
        <v>0</v>
      </c>
      <c r="AW665" s="0" t="n">
        <v>1</v>
      </c>
      <c r="AX665" s="0" t="n">
        <v>-1</v>
      </c>
      <c r="AY665" s="0" t="n">
        <v>0</v>
      </c>
      <c r="AZ665" s="0" t="n">
        <v>0</v>
      </c>
      <c r="BA665" s="0" t="inlineStr"/>
      <c r="BB665" s="0" t="n">
        <v>0</v>
      </c>
      <c r="BC665" s="0" t="n">
        <v>0</v>
      </c>
      <c r="BD665" s="0" t="n">
        <v>0</v>
      </c>
      <c r="BE665" s="0" t="n">
        <v>0</v>
      </c>
      <c r="BF665" s="0" t="n">
        <v>0</v>
      </c>
      <c r="BG665" s="0" t="n">
        <v>0</v>
      </c>
      <c r="BH665" s="0" t="n">
        <v>0</v>
      </c>
      <c r="BI665" s="0" t="n">
        <v>0</v>
      </c>
      <c r="BJ665" s="0" t="n">
        <v>0</v>
      </c>
      <c r="BK665" s="0" t="n">
        <v>0</v>
      </c>
      <c r="BL665" s="0" t="n">
        <v>0</v>
      </c>
      <c r="BM665" s="0" t="n">
        <v>0</v>
      </c>
      <c r="BN665" s="0" t="n">
        <v>0</v>
      </c>
      <c r="BO665" s="0" t="n">
        <v>0</v>
      </c>
      <c r="BP665" s="0" t="n">
        <v>0</v>
      </c>
      <c r="BQ665" s="0" t="n">
        <v>0</v>
      </c>
      <c r="BR665" s="0" t="n">
        <v>0</v>
      </c>
      <c r="BS665" s="0" t="n">
        <v>0</v>
      </c>
      <c r="BT665" s="0" t="n">
        <v>0</v>
      </c>
      <c r="BU665" s="0" t="n">
        <v>0</v>
      </c>
      <c r="BV665" s="0" t="n">
        <v>0</v>
      </c>
      <c r="BW665" s="0" t="n">
        <v>0</v>
      </c>
      <c r="CV665" s="0" t="n">
        <v>0</v>
      </c>
      <c r="CW665" s="0" t="n">
        <v>0</v>
      </c>
      <c r="CX665" s="0">
        <f>ROUND(Y665*Source!I1757,7)</f>
        <v/>
      </c>
      <c r="CY665" s="0">
        <f>AA665</f>
        <v/>
      </c>
      <c r="CZ665" s="0">
        <f>AE665</f>
        <v/>
      </c>
      <c r="DA665" s="0">
        <f>AI665</f>
        <v/>
      </c>
      <c r="DB665" s="0">
        <f>ROUND(ROUND(AT665*CZ665,2),2)</f>
        <v/>
      </c>
      <c r="DC665" s="0">
        <f>ROUND(ROUND(AT665*AG665,2),2)</f>
        <v/>
      </c>
      <c r="DD665" s="0" t="inlineStr"/>
      <c r="DE665" s="0" t="inlineStr"/>
      <c r="DF665" s="0">
        <f>ROUND(ROUND(AE665*AI665,0)*CX665,0)</f>
        <v/>
      </c>
      <c r="DG665" s="0">
        <f>ROUND(ROUND(AF665,0)*CX665,0)</f>
        <v/>
      </c>
      <c r="DH665" s="0">
        <f>ROUND(ROUND(AG665,0)*CX665,0)</f>
        <v/>
      </c>
      <c r="DI665" s="0">
        <f>ROUND(ROUND(AH665,0)*CX665,0)</f>
        <v/>
      </c>
      <c r="DJ665" s="0">
        <f>DF665</f>
        <v/>
      </c>
      <c r="DK665" s="0" t="n">
        <v>0</v>
      </c>
      <c r="DL665" s="0" t="inlineStr"/>
      <c r="DM665" s="0" t="n">
        <v>0</v>
      </c>
      <c r="DN665" s="0" t="inlineStr"/>
      <c r="DO665" s="0" t="n">
        <v>0</v>
      </c>
    </row>
    <row r="666">
      <c r="A666" s="0">
        <f>ROW(Source!A1760)</f>
        <v/>
      </c>
      <c r="B666" s="0" t="n">
        <v>78845955</v>
      </c>
      <c r="C666" s="0" t="n">
        <v>78851476</v>
      </c>
      <c r="D666" s="0" t="n">
        <v>18411117</v>
      </c>
      <c r="E666" s="0" t="n">
        <v>1</v>
      </c>
      <c r="F666" s="0" t="n">
        <v>1</v>
      </c>
      <c r="G666" s="0" t="n">
        <v>1</v>
      </c>
      <c r="H666" s="0" t="n">
        <v>1</v>
      </c>
      <c r="I666" s="0" t="inlineStr">
        <is>
          <t>1-1040-90</t>
        </is>
      </c>
      <c r="J666" s="0" t="inlineStr"/>
      <c r="K666" s="0" t="inlineStr">
        <is>
          <t>Рабочий строитель среднего разряда 4</t>
        </is>
      </c>
      <c r="L666" s="0" t="n">
        <v>1369</v>
      </c>
      <c r="N666" s="0" t="n">
        <v>1013</v>
      </c>
      <c r="O666" s="0" t="inlineStr">
        <is>
          <t>чел.-ч</t>
        </is>
      </c>
      <c r="P666" s="0" t="inlineStr">
        <is>
          <t>чел.-ч</t>
        </is>
      </c>
      <c r="Q666" s="0" t="n">
        <v>1</v>
      </c>
      <c r="W666" s="0" t="n">
        <v>0</v>
      </c>
      <c r="X666" s="0" t="n">
        <v>-1739886638</v>
      </c>
      <c r="Y666" s="0">
        <f>AT666</f>
        <v/>
      </c>
      <c r="AA666" s="0" t="n">
        <v>0</v>
      </c>
      <c r="AB666" s="0" t="n">
        <v>0</v>
      </c>
      <c r="AC666" s="0" t="n">
        <v>0</v>
      </c>
      <c r="AD666" s="0" t="n">
        <v>9.619999999999999</v>
      </c>
      <c r="AE666" s="0" t="n">
        <v>0</v>
      </c>
      <c r="AF666" s="0" t="n">
        <v>0</v>
      </c>
      <c r="AG666" s="0" t="n">
        <v>0</v>
      </c>
      <c r="AH666" s="0" t="n">
        <v>9.619999999999999</v>
      </c>
      <c r="AI666" s="0" t="n">
        <v>1</v>
      </c>
      <c r="AJ666" s="0" t="n">
        <v>1</v>
      </c>
      <c r="AK666" s="0" t="n">
        <v>1</v>
      </c>
      <c r="AL666" s="0" t="n">
        <v>1</v>
      </c>
      <c r="AM666" s="0" t="n">
        <v>-2</v>
      </c>
      <c r="AN666" s="0" t="n">
        <v>0</v>
      </c>
      <c r="AO666" s="0" t="n">
        <v>1</v>
      </c>
      <c r="AP666" s="0" t="n">
        <v>1</v>
      </c>
      <c r="AQ666" s="0" t="n">
        <v>0</v>
      </c>
      <c r="AR666" s="0" t="n">
        <v>0</v>
      </c>
      <c r="AS666" s="0" t="inlineStr"/>
      <c r="AT666" s="0" t="n">
        <v>183</v>
      </c>
      <c r="AU666" s="0" t="inlineStr"/>
      <c r="AV666" s="0" t="n">
        <v>1</v>
      </c>
      <c r="AW666" s="0" t="n">
        <v>2</v>
      </c>
      <c r="AX666" s="0" t="n">
        <v>78851487</v>
      </c>
      <c r="AY666" s="0" t="n">
        <v>1</v>
      </c>
      <c r="AZ666" s="0" t="n">
        <v>0</v>
      </c>
      <c r="BA666" s="0" t="n">
        <v>649</v>
      </c>
      <c r="BB666" s="0" t="n">
        <v>0</v>
      </c>
      <c r="BC666" s="0" t="n">
        <v>0</v>
      </c>
      <c r="BD666" s="0" t="n">
        <v>0</v>
      </c>
      <c r="BE666" s="0" t="n">
        <v>0</v>
      </c>
      <c r="BF666" s="0" t="n">
        <v>0</v>
      </c>
      <c r="BG666" s="0" t="n">
        <v>0</v>
      </c>
      <c r="BH666" s="0" t="n">
        <v>0</v>
      </c>
      <c r="BI666" s="0" t="n">
        <v>0</v>
      </c>
      <c r="BJ666" s="0" t="n">
        <v>0</v>
      </c>
      <c r="BK666" s="0" t="n">
        <v>0</v>
      </c>
      <c r="BL666" s="0" t="n">
        <v>0</v>
      </c>
      <c r="BM666" s="0" t="n">
        <v>0</v>
      </c>
      <c r="BN666" s="0" t="n">
        <v>0</v>
      </c>
      <c r="BO666" s="0" t="n">
        <v>0</v>
      </c>
      <c r="BP666" s="0" t="n">
        <v>0</v>
      </c>
      <c r="BQ666" s="0" t="n">
        <v>0</v>
      </c>
      <c r="BR666" s="0" t="n">
        <v>0</v>
      </c>
      <c r="BS666" s="0" t="n">
        <v>0</v>
      </c>
      <c r="BT666" s="0" t="n">
        <v>0</v>
      </c>
      <c r="BU666" s="0" t="n">
        <v>0</v>
      </c>
      <c r="BV666" s="0" t="n">
        <v>0</v>
      </c>
      <c r="BW666" s="0" t="n">
        <v>0</v>
      </c>
      <c r="CU666" s="0">
        <f>ROUND(AT666*Source!I1760*AH666*AL666,0)</f>
        <v/>
      </c>
      <c r="CV666" s="0">
        <f>ROUND(Y666*Source!I1760,7)</f>
        <v/>
      </c>
      <c r="CW666" s="0" t="n">
        <v>0</v>
      </c>
      <c r="CX666" s="0">
        <f>ROUND(Y666*Source!I1760,7)</f>
        <v/>
      </c>
      <c r="CY666" s="0">
        <f>AD666</f>
        <v/>
      </c>
      <c r="CZ666" s="0">
        <f>AH666</f>
        <v/>
      </c>
      <c r="DA666" s="0">
        <f>AL666</f>
        <v/>
      </c>
      <c r="DB666" s="0">
        <f>ROUND(ROUND(AT666*CZ666,2),2)</f>
        <v/>
      </c>
      <c r="DC666" s="0">
        <f>ROUND(ROUND(AT666*AG666,2),2)</f>
        <v/>
      </c>
      <c r="DD666" s="0" t="inlineStr"/>
      <c r="DE666" s="0" t="inlineStr"/>
      <c r="DF666" s="0">
        <f>ROUND(ROUND(AE666,0)*CX666,0)</f>
        <v/>
      </c>
      <c r="DG666" s="0">
        <f>ROUND(ROUND(AF666,0)*CX666,0)</f>
        <v/>
      </c>
      <c r="DH666" s="0">
        <f>ROUND(ROUND(AG666,0)*CX666,0)</f>
        <v/>
      </c>
      <c r="DI666" s="0">
        <f>ROUND(ROUND(AH666,0)*CX666,0)</f>
        <v/>
      </c>
      <c r="DJ666" s="0">
        <f>DI666</f>
        <v/>
      </c>
      <c r="DK666" s="0" t="n">
        <v>0</v>
      </c>
      <c r="DL666" s="0" t="inlineStr"/>
      <c r="DM666" s="0" t="n">
        <v>0</v>
      </c>
      <c r="DN666" s="0" t="inlineStr"/>
      <c r="DO666" s="0" t="n">
        <v>0</v>
      </c>
    </row>
    <row r="667">
      <c r="A667" s="0">
        <f>ROW(Source!A1760)</f>
        <v/>
      </c>
      <c r="B667" s="0" t="n">
        <v>78845955</v>
      </c>
      <c r="C667" s="0" t="n">
        <v>78851476</v>
      </c>
      <c r="D667" s="0" t="n">
        <v>29172659</v>
      </c>
      <c r="E667" s="0" t="n">
        <v>1</v>
      </c>
      <c r="F667" s="0" t="n">
        <v>1</v>
      </c>
      <c r="G667" s="0" t="n">
        <v>1</v>
      </c>
      <c r="H667" s="0" t="n">
        <v>2</v>
      </c>
      <c r="I667" s="0" t="inlineStr">
        <is>
          <t>040504</t>
        </is>
      </c>
      <c r="J667" s="0" t="inlineStr">
        <is>
          <t>ТСЭМ Московской обл., 040504, приказ Минстроя России №675/пр от 28.02.2017 № 264/пр</t>
        </is>
      </c>
      <c r="K667" s="0" t="inlineStr">
        <is>
          <t>Аппарат для газовой сварки и резки</t>
        </is>
      </c>
      <c r="L667" s="0" t="n">
        <v>1368</v>
      </c>
      <c r="N667" s="0" t="n">
        <v>1011</v>
      </c>
      <c r="O667" s="0" t="inlineStr">
        <is>
          <t>маш.-ч</t>
        </is>
      </c>
      <c r="P667" s="0" t="inlineStr">
        <is>
          <t>маш.-ч</t>
        </is>
      </c>
      <c r="Q667" s="0" t="n">
        <v>1</v>
      </c>
      <c r="W667" s="0" t="n">
        <v>0</v>
      </c>
      <c r="X667" s="0" t="n">
        <v>1514068676</v>
      </c>
      <c r="Y667" s="0">
        <f>AT667</f>
        <v/>
      </c>
      <c r="AA667" s="0" t="n">
        <v>0</v>
      </c>
      <c r="AB667" s="0" t="n">
        <v>9.76</v>
      </c>
      <c r="AC667" s="0" t="n">
        <v>0</v>
      </c>
      <c r="AD667" s="0" t="n">
        <v>0</v>
      </c>
      <c r="AE667" s="0" t="n">
        <v>0</v>
      </c>
      <c r="AF667" s="0" t="n">
        <v>1.2</v>
      </c>
      <c r="AG667" s="0" t="n">
        <v>0</v>
      </c>
      <c r="AH667" s="0" t="n">
        <v>0</v>
      </c>
      <c r="AI667" s="0" t="n">
        <v>1</v>
      </c>
      <c r="AJ667" s="0" t="n">
        <v>8.130000000000001</v>
      </c>
      <c r="AK667" s="0" t="n">
        <v>52.25</v>
      </c>
      <c r="AL667" s="0" t="n">
        <v>1</v>
      </c>
      <c r="AM667" s="0" t="n">
        <v>2</v>
      </c>
      <c r="AN667" s="0" t="n">
        <v>0</v>
      </c>
      <c r="AO667" s="0" t="n">
        <v>1</v>
      </c>
      <c r="AP667" s="0" t="n">
        <v>1</v>
      </c>
      <c r="AQ667" s="0" t="n">
        <v>0</v>
      </c>
      <c r="AR667" s="0" t="n">
        <v>0</v>
      </c>
      <c r="AS667" s="0" t="inlineStr"/>
      <c r="AT667" s="0" t="n">
        <v>2.7</v>
      </c>
      <c r="AU667" s="0" t="inlineStr"/>
      <c r="AV667" s="0" t="n">
        <v>0</v>
      </c>
      <c r="AW667" s="0" t="n">
        <v>2</v>
      </c>
      <c r="AX667" s="0" t="n">
        <v>78851488</v>
      </c>
      <c r="AY667" s="0" t="n">
        <v>1</v>
      </c>
      <c r="AZ667" s="0" t="n">
        <v>0</v>
      </c>
      <c r="BA667" s="0" t="n">
        <v>650</v>
      </c>
      <c r="BB667" s="0" t="n">
        <v>0</v>
      </c>
      <c r="BC667" s="0" t="n">
        <v>0</v>
      </c>
      <c r="BD667" s="0" t="n">
        <v>0</v>
      </c>
      <c r="BE667" s="0" t="n">
        <v>0</v>
      </c>
      <c r="BF667" s="0" t="n">
        <v>0</v>
      </c>
      <c r="BG667" s="0" t="n">
        <v>0</v>
      </c>
      <c r="BH667" s="0" t="n">
        <v>0</v>
      </c>
      <c r="BI667" s="0" t="n">
        <v>0</v>
      </c>
      <c r="BJ667" s="0" t="n">
        <v>0</v>
      </c>
      <c r="BK667" s="0" t="n">
        <v>0</v>
      </c>
      <c r="BL667" s="0" t="n">
        <v>0</v>
      </c>
      <c r="BM667" s="0" t="n">
        <v>0</v>
      </c>
      <c r="BN667" s="0" t="n">
        <v>0</v>
      </c>
      <c r="BO667" s="0" t="n">
        <v>0</v>
      </c>
      <c r="BP667" s="0" t="n">
        <v>0</v>
      </c>
      <c r="BQ667" s="0" t="n">
        <v>0</v>
      </c>
      <c r="BR667" s="0" t="n">
        <v>0</v>
      </c>
      <c r="BS667" s="0" t="n">
        <v>0</v>
      </c>
      <c r="BT667" s="0" t="n">
        <v>0</v>
      </c>
      <c r="BU667" s="0" t="n">
        <v>0</v>
      </c>
      <c r="BV667" s="0" t="n">
        <v>0</v>
      </c>
      <c r="BW667" s="0" t="n">
        <v>0</v>
      </c>
      <c r="CV667" s="0" t="n">
        <v>0</v>
      </c>
      <c r="CW667" s="0">
        <f>ROUND(Y667*Source!I1760*DO667,7)</f>
        <v/>
      </c>
      <c r="CX667" s="0">
        <f>ROUND(Y667*Source!I1760,7)</f>
        <v/>
      </c>
      <c r="CY667" s="0">
        <f>AB667</f>
        <v/>
      </c>
      <c r="CZ667" s="0">
        <f>AF667</f>
        <v/>
      </c>
      <c r="DA667" s="0">
        <f>AJ667</f>
        <v/>
      </c>
      <c r="DB667" s="0">
        <f>ROUND(ROUND(AT667*CZ667,2),2)</f>
        <v/>
      </c>
      <c r="DC667" s="0">
        <f>ROUND(ROUND(AT667*AG667,2),2)</f>
        <v/>
      </c>
      <c r="DD667" s="0" t="inlineStr"/>
      <c r="DE667" s="0" t="inlineStr"/>
      <c r="DF667" s="0">
        <f>ROUND(ROUND(AE667,0)*CX667,0)</f>
        <v/>
      </c>
      <c r="DG667" s="0">
        <f>ROUND(ROUND(AF667*AJ667,0)*CX667,0)</f>
        <v/>
      </c>
      <c r="DH667" s="0">
        <f>ROUND(ROUND(AG667*AK667,0)*CX667,0)</f>
        <v/>
      </c>
      <c r="DI667" s="0">
        <f>ROUND(ROUND(AH667,0)*CX667,0)</f>
        <v/>
      </c>
      <c r="DJ667" s="0">
        <f>DG667</f>
        <v/>
      </c>
      <c r="DK667" s="0" t="n">
        <v>0</v>
      </c>
      <c r="DL667" s="0" t="inlineStr"/>
      <c r="DM667" s="0" t="n">
        <v>0</v>
      </c>
      <c r="DN667" s="0" t="inlineStr"/>
      <c r="DO667" s="0" t="n">
        <v>0</v>
      </c>
    </row>
    <row r="668">
      <c r="A668" s="0">
        <f>ROW(Source!A1760)</f>
        <v/>
      </c>
      <c r="B668" s="0" t="n">
        <v>78845955</v>
      </c>
      <c r="C668" s="0" t="n">
        <v>78851476</v>
      </c>
      <c r="D668" s="0" t="n">
        <v>29174500</v>
      </c>
      <c r="E668" s="0" t="n">
        <v>1</v>
      </c>
      <c r="F668" s="0" t="n">
        <v>1</v>
      </c>
      <c r="G668" s="0" t="n">
        <v>1</v>
      </c>
      <c r="H668" s="0" t="n">
        <v>2</v>
      </c>
      <c r="I668" s="0" t="inlineStr">
        <is>
          <t>330206</t>
        </is>
      </c>
      <c r="J668" s="0" t="inlineStr">
        <is>
          <t>ТСЭМ Московской обл., 330206, приказ Минстроя России №675/пр от 28.02.2017 № 264/пр</t>
        </is>
      </c>
      <c r="K668" s="0" t="inlineStr">
        <is>
          <t>Дрели электрические</t>
        </is>
      </c>
      <c r="L668" s="0" t="n">
        <v>1368</v>
      </c>
      <c r="N668" s="0" t="n">
        <v>1011</v>
      </c>
      <c r="O668" s="0" t="inlineStr">
        <is>
          <t>маш.-ч</t>
        </is>
      </c>
      <c r="P668" s="0" t="inlineStr">
        <is>
          <t>маш.-ч</t>
        </is>
      </c>
      <c r="Q668" s="0" t="n">
        <v>1</v>
      </c>
      <c r="W668" s="0" t="n">
        <v>0</v>
      </c>
      <c r="X668" s="0" t="n">
        <v>-1867053656</v>
      </c>
      <c r="Y668" s="0">
        <f>AT668</f>
        <v/>
      </c>
      <c r="AA668" s="0" t="n">
        <v>0</v>
      </c>
      <c r="AB668" s="0" t="n">
        <v>8.390000000000001</v>
      </c>
      <c r="AC668" s="0" t="n">
        <v>0</v>
      </c>
      <c r="AD668" s="0" t="n">
        <v>0</v>
      </c>
      <c r="AE668" s="0" t="n">
        <v>0</v>
      </c>
      <c r="AF668" s="0" t="n">
        <v>1.95</v>
      </c>
      <c r="AG668" s="0" t="n">
        <v>0</v>
      </c>
      <c r="AH668" s="0" t="n">
        <v>0</v>
      </c>
      <c r="AI668" s="0" t="n">
        <v>1</v>
      </c>
      <c r="AJ668" s="0" t="n">
        <v>4.3</v>
      </c>
      <c r="AK668" s="0" t="n">
        <v>52.25</v>
      </c>
      <c r="AL668" s="0" t="n">
        <v>1</v>
      </c>
      <c r="AM668" s="0" t="n">
        <v>2</v>
      </c>
      <c r="AN668" s="0" t="n">
        <v>0</v>
      </c>
      <c r="AO668" s="0" t="n">
        <v>1</v>
      </c>
      <c r="AP668" s="0" t="n">
        <v>1</v>
      </c>
      <c r="AQ668" s="0" t="n">
        <v>0</v>
      </c>
      <c r="AR668" s="0" t="n">
        <v>0</v>
      </c>
      <c r="AS668" s="0" t="inlineStr"/>
      <c r="AT668" s="0" t="n">
        <v>4.64</v>
      </c>
      <c r="AU668" s="0" t="inlineStr"/>
      <c r="AV668" s="0" t="n">
        <v>0</v>
      </c>
      <c r="AW668" s="0" t="n">
        <v>2</v>
      </c>
      <c r="AX668" s="0" t="n">
        <v>78851489</v>
      </c>
      <c r="AY668" s="0" t="n">
        <v>1</v>
      </c>
      <c r="AZ668" s="0" t="n">
        <v>0</v>
      </c>
      <c r="BA668" s="0" t="n">
        <v>651</v>
      </c>
      <c r="BB668" s="0" t="n">
        <v>0</v>
      </c>
      <c r="BC668" s="0" t="n">
        <v>0</v>
      </c>
      <c r="BD668" s="0" t="n">
        <v>0</v>
      </c>
      <c r="BE668" s="0" t="n">
        <v>0</v>
      </c>
      <c r="BF668" s="0" t="n">
        <v>0</v>
      </c>
      <c r="BG668" s="0" t="n">
        <v>0</v>
      </c>
      <c r="BH668" s="0" t="n">
        <v>0</v>
      </c>
      <c r="BI668" s="0" t="n">
        <v>0</v>
      </c>
      <c r="BJ668" s="0" t="n">
        <v>0</v>
      </c>
      <c r="BK668" s="0" t="n">
        <v>0</v>
      </c>
      <c r="BL668" s="0" t="n">
        <v>0</v>
      </c>
      <c r="BM668" s="0" t="n">
        <v>0</v>
      </c>
      <c r="BN668" s="0" t="n">
        <v>0</v>
      </c>
      <c r="BO668" s="0" t="n">
        <v>0</v>
      </c>
      <c r="BP668" s="0" t="n">
        <v>0</v>
      </c>
      <c r="BQ668" s="0" t="n">
        <v>0</v>
      </c>
      <c r="BR668" s="0" t="n">
        <v>0</v>
      </c>
      <c r="BS668" s="0" t="n">
        <v>0</v>
      </c>
      <c r="BT668" s="0" t="n">
        <v>0</v>
      </c>
      <c r="BU668" s="0" t="n">
        <v>0</v>
      </c>
      <c r="BV668" s="0" t="n">
        <v>0</v>
      </c>
      <c r="BW668" s="0" t="n">
        <v>0</v>
      </c>
      <c r="CV668" s="0" t="n">
        <v>0</v>
      </c>
      <c r="CW668" s="0">
        <f>ROUND(Y668*Source!I1760*DO668,7)</f>
        <v/>
      </c>
      <c r="CX668" s="0">
        <f>ROUND(Y668*Source!I1760,7)</f>
        <v/>
      </c>
      <c r="CY668" s="0">
        <f>AB668</f>
        <v/>
      </c>
      <c r="CZ668" s="0">
        <f>AF668</f>
        <v/>
      </c>
      <c r="DA668" s="0">
        <f>AJ668</f>
        <v/>
      </c>
      <c r="DB668" s="0">
        <f>ROUND(ROUND(AT668*CZ668,2),2)</f>
        <v/>
      </c>
      <c r="DC668" s="0">
        <f>ROUND(ROUND(AT668*AG668,2),2)</f>
        <v/>
      </c>
      <c r="DD668" s="0" t="inlineStr"/>
      <c r="DE668" s="0" t="inlineStr"/>
      <c r="DF668" s="0">
        <f>ROUND(ROUND(AE668,0)*CX668,0)</f>
        <v/>
      </c>
      <c r="DG668" s="0">
        <f>ROUND(ROUND(AF668*AJ668,0)*CX668,0)</f>
        <v/>
      </c>
      <c r="DH668" s="0">
        <f>ROUND(ROUND(AG668*AK668,0)*CX668,0)</f>
        <v/>
      </c>
      <c r="DI668" s="0">
        <f>ROUND(ROUND(AH668,0)*CX668,0)</f>
        <v/>
      </c>
      <c r="DJ668" s="0">
        <f>DG668</f>
        <v/>
      </c>
      <c r="DK668" s="0" t="n">
        <v>0</v>
      </c>
      <c r="DL668" s="0" t="inlineStr"/>
      <c r="DM668" s="0" t="n">
        <v>0</v>
      </c>
      <c r="DN668" s="0" t="inlineStr"/>
      <c r="DO668" s="0" t="n">
        <v>0</v>
      </c>
    </row>
    <row r="669">
      <c r="A669" s="0">
        <f>ROW(Source!A1760)</f>
        <v/>
      </c>
      <c r="B669" s="0" t="n">
        <v>78845955</v>
      </c>
      <c r="C669" s="0" t="n">
        <v>78851476</v>
      </c>
      <c r="D669" s="0" t="n">
        <v>29174913</v>
      </c>
      <c r="E669" s="0" t="n">
        <v>1</v>
      </c>
      <c r="F669" s="0" t="n">
        <v>1</v>
      </c>
      <c r="G669" s="0" t="n">
        <v>1</v>
      </c>
      <c r="H669" s="0" t="n">
        <v>2</v>
      </c>
      <c r="I669" s="0" t="inlineStr">
        <is>
          <t>400001</t>
        </is>
      </c>
      <c r="J669" s="0" t="inlineStr">
        <is>
          <t>ТСЭМ Московской обл., 400001, приказ Минстроя России №675/пр от 28.02.2017 № 264/пр</t>
        </is>
      </c>
      <c r="K669" s="0" t="inlineStr">
        <is>
          <t>Автомобили бортовые, грузоподъемность до 5 т</t>
        </is>
      </c>
      <c r="L669" s="0" t="n">
        <v>1368</v>
      </c>
      <c r="N669" s="0" t="n">
        <v>1011</v>
      </c>
      <c r="O669" s="0" t="inlineStr">
        <is>
          <t>маш.-ч</t>
        </is>
      </c>
      <c r="P669" s="0" t="inlineStr">
        <is>
          <t>маш.-ч</t>
        </is>
      </c>
      <c r="Q669" s="0" t="n">
        <v>1</v>
      </c>
      <c r="W669" s="0" t="n">
        <v>0</v>
      </c>
      <c r="X669" s="0" t="n">
        <v>1230759911</v>
      </c>
      <c r="Y669" s="0">
        <f>AT669</f>
        <v/>
      </c>
      <c r="AA669" s="0" t="n">
        <v>0</v>
      </c>
      <c r="AB669" s="0" t="n">
        <v>2177.51</v>
      </c>
      <c r="AC669" s="0" t="n">
        <v>606.1</v>
      </c>
      <c r="AD669" s="0" t="n">
        <v>0</v>
      </c>
      <c r="AE669" s="0" t="n">
        <v>0</v>
      </c>
      <c r="AF669" s="0" t="n">
        <v>87.17</v>
      </c>
      <c r="AG669" s="0" t="n">
        <v>11.6</v>
      </c>
      <c r="AH669" s="0" t="n">
        <v>0</v>
      </c>
      <c r="AI669" s="0" t="n">
        <v>1</v>
      </c>
      <c r="AJ669" s="0" t="n">
        <v>24.98</v>
      </c>
      <c r="AK669" s="0" t="n">
        <v>52.25</v>
      </c>
      <c r="AL669" s="0" t="n">
        <v>1</v>
      </c>
      <c r="AM669" s="0" t="n">
        <v>2</v>
      </c>
      <c r="AN669" s="0" t="n">
        <v>0</v>
      </c>
      <c r="AO669" s="0" t="n">
        <v>1</v>
      </c>
      <c r="AP669" s="0" t="n">
        <v>1</v>
      </c>
      <c r="AQ669" s="0" t="n">
        <v>0</v>
      </c>
      <c r="AR669" s="0" t="n">
        <v>0</v>
      </c>
      <c r="AS669" s="0" t="inlineStr"/>
      <c r="AT669" s="0" t="n">
        <v>0.6</v>
      </c>
      <c r="AU669" s="0" t="inlineStr"/>
      <c r="AV669" s="0" t="n">
        <v>0</v>
      </c>
      <c r="AW669" s="0" t="n">
        <v>2</v>
      </c>
      <c r="AX669" s="0" t="n">
        <v>78851490</v>
      </c>
      <c r="AY669" s="0" t="n">
        <v>1</v>
      </c>
      <c r="AZ669" s="0" t="n">
        <v>0</v>
      </c>
      <c r="BA669" s="0" t="n">
        <v>652</v>
      </c>
      <c r="BB669" s="0" t="n">
        <v>0</v>
      </c>
      <c r="BC669" s="0" t="n">
        <v>0</v>
      </c>
      <c r="BD669" s="0" t="n">
        <v>0</v>
      </c>
      <c r="BE669" s="0" t="n">
        <v>0</v>
      </c>
      <c r="BF669" s="0" t="n">
        <v>0</v>
      </c>
      <c r="BG669" s="0" t="n">
        <v>0</v>
      </c>
      <c r="BH669" s="0" t="n">
        <v>0</v>
      </c>
      <c r="BI669" s="0" t="n">
        <v>0</v>
      </c>
      <c r="BJ669" s="0" t="n">
        <v>0</v>
      </c>
      <c r="BK669" s="0" t="n">
        <v>0</v>
      </c>
      <c r="BL669" s="0" t="n">
        <v>0</v>
      </c>
      <c r="BM669" s="0" t="n">
        <v>0</v>
      </c>
      <c r="BN669" s="0" t="n">
        <v>0</v>
      </c>
      <c r="BO669" s="0" t="n">
        <v>0</v>
      </c>
      <c r="BP669" s="0" t="n">
        <v>0</v>
      </c>
      <c r="BQ669" s="0" t="n">
        <v>0</v>
      </c>
      <c r="BR669" s="0" t="n">
        <v>0</v>
      </c>
      <c r="BS669" s="0" t="n">
        <v>0</v>
      </c>
      <c r="BT669" s="0" t="n">
        <v>0</v>
      </c>
      <c r="BU669" s="0" t="n">
        <v>0</v>
      </c>
      <c r="BV669" s="0" t="n">
        <v>0</v>
      </c>
      <c r="BW669" s="0" t="n">
        <v>0</v>
      </c>
      <c r="CV669" s="0" t="n">
        <v>0</v>
      </c>
      <c r="CW669" s="0">
        <f>ROUND(Y669*Source!I1760*DO669,7)</f>
        <v/>
      </c>
      <c r="CX669" s="0">
        <f>ROUND(Y669*Source!I1760,7)</f>
        <v/>
      </c>
      <c r="CY669" s="0">
        <f>AB669</f>
        <v/>
      </c>
      <c r="CZ669" s="0">
        <f>AF669</f>
        <v/>
      </c>
      <c r="DA669" s="0">
        <f>AJ669</f>
        <v/>
      </c>
      <c r="DB669" s="0">
        <f>ROUND(ROUND(AT669*CZ669,2),2)</f>
        <v/>
      </c>
      <c r="DC669" s="0">
        <f>ROUND(ROUND(AT669*AG669,2),2)</f>
        <v/>
      </c>
      <c r="DD669" s="0" t="inlineStr"/>
      <c r="DE669" s="0" t="inlineStr"/>
      <c r="DF669" s="0">
        <f>ROUND(ROUND(AE669,0)*CX669,0)</f>
        <v/>
      </c>
      <c r="DG669" s="0">
        <f>ROUND(ROUND(AF669*AJ669,0)*CX669,0)</f>
        <v/>
      </c>
      <c r="DH669" s="0">
        <f>ROUND(ROUND(AG669*AK669,0)*CX669,0)</f>
        <v/>
      </c>
      <c r="DI669" s="0">
        <f>ROUND(ROUND(AH669,0)*CX669,0)</f>
        <v/>
      </c>
      <c r="DJ669" s="0">
        <f>DG669</f>
        <v/>
      </c>
      <c r="DK669" s="0" t="n">
        <v>0</v>
      </c>
      <c r="DL669" s="0" t="inlineStr"/>
      <c r="DM669" s="0" t="n">
        <v>0</v>
      </c>
      <c r="DN669" s="0" t="inlineStr"/>
      <c r="DO669" s="0" t="n">
        <v>0</v>
      </c>
    </row>
    <row r="670">
      <c r="A670" s="0">
        <f>ROW(Source!A1760)</f>
        <v/>
      </c>
      <c r="B670" s="0" t="n">
        <v>78845955</v>
      </c>
      <c r="C670" s="0" t="n">
        <v>78851476</v>
      </c>
      <c r="D670" s="0" t="n">
        <v>29107441</v>
      </c>
      <c r="E670" s="0" t="n">
        <v>1</v>
      </c>
      <c r="F670" s="0" t="n">
        <v>1</v>
      </c>
      <c r="G670" s="0" t="n">
        <v>1</v>
      </c>
      <c r="H670" s="0" t="n">
        <v>3</v>
      </c>
      <c r="I670" s="0" t="inlineStr">
        <is>
          <t>101-0324</t>
        </is>
      </c>
      <c r="J670" s="0" t="inlineStr">
        <is>
          <t>ТССЦ Московской обл., 101-0324, приказ Минстроя России №675/пр от 28.02.2017 № 254/пр</t>
        </is>
      </c>
      <c r="K670" s="0" t="inlineStr">
        <is>
          <t>Кислород технический газообразный</t>
        </is>
      </c>
      <c r="L670" s="0" t="n">
        <v>1339</v>
      </c>
      <c r="N670" s="0" t="n">
        <v>1007</v>
      </c>
      <c r="O670" s="0" t="inlineStr">
        <is>
          <t>м3</t>
        </is>
      </c>
      <c r="P670" s="0" t="inlineStr">
        <is>
          <t>м3</t>
        </is>
      </c>
      <c r="Q670" s="0" t="n">
        <v>1</v>
      </c>
      <c r="W670" s="0" t="n">
        <v>0</v>
      </c>
      <c r="X670" s="0" t="n">
        <v>-756465305</v>
      </c>
      <c r="Y670" s="0">
        <f>AT670</f>
        <v/>
      </c>
      <c r="AA670" s="0" t="n">
        <v>111.08</v>
      </c>
      <c r="AB670" s="0" t="n">
        <v>0</v>
      </c>
      <c r="AC670" s="0" t="n">
        <v>0</v>
      </c>
      <c r="AD670" s="0" t="n">
        <v>0</v>
      </c>
      <c r="AE670" s="0" t="n">
        <v>6.23</v>
      </c>
      <c r="AF670" s="0" t="n">
        <v>0</v>
      </c>
      <c r="AG670" s="0" t="n">
        <v>0</v>
      </c>
      <c r="AH670" s="0" t="n">
        <v>0</v>
      </c>
      <c r="AI670" s="0" t="n">
        <v>17.83</v>
      </c>
      <c r="AJ670" s="0" t="n">
        <v>1</v>
      </c>
      <c r="AK670" s="0" t="n">
        <v>1</v>
      </c>
      <c r="AL670" s="0" t="n">
        <v>1</v>
      </c>
      <c r="AM670" s="0" t="n">
        <v>2</v>
      </c>
      <c r="AN670" s="0" t="n">
        <v>0</v>
      </c>
      <c r="AO670" s="0" t="n">
        <v>1</v>
      </c>
      <c r="AP670" s="0" t="n">
        <v>1</v>
      </c>
      <c r="AQ670" s="0" t="n">
        <v>0</v>
      </c>
      <c r="AR670" s="0" t="n">
        <v>0</v>
      </c>
      <c r="AS670" s="0" t="inlineStr"/>
      <c r="AT670" s="0" t="n">
        <v>0.48</v>
      </c>
      <c r="AU670" s="0" t="inlineStr"/>
      <c r="AV670" s="0" t="n">
        <v>0</v>
      </c>
      <c r="AW670" s="0" t="n">
        <v>2</v>
      </c>
      <c r="AX670" s="0" t="n">
        <v>78851491</v>
      </c>
      <c r="AY670" s="0" t="n">
        <v>1</v>
      </c>
      <c r="AZ670" s="0" t="n">
        <v>0</v>
      </c>
      <c r="BA670" s="0" t="n">
        <v>653</v>
      </c>
      <c r="BB670" s="0" t="n">
        <v>0</v>
      </c>
      <c r="BC670" s="0" t="n">
        <v>0</v>
      </c>
      <c r="BD670" s="0" t="n">
        <v>0</v>
      </c>
      <c r="BE670" s="0" t="n">
        <v>0</v>
      </c>
      <c r="BF670" s="0" t="n">
        <v>0</v>
      </c>
      <c r="BG670" s="0" t="n">
        <v>0</v>
      </c>
      <c r="BH670" s="0" t="n">
        <v>0</v>
      </c>
      <c r="BI670" s="0" t="n">
        <v>0</v>
      </c>
      <c r="BJ670" s="0" t="n">
        <v>0</v>
      </c>
      <c r="BK670" s="0" t="n">
        <v>0</v>
      </c>
      <c r="BL670" s="0" t="n">
        <v>0</v>
      </c>
      <c r="BM670" s="0" t="n">
        <v>0</v>
      </c>
      <c r="BN670" s="0" t="n">
        <v>0</v>
      </c>
      <c r="BO670" s="0" t="n">
        <v>0</v>
      </c>
      <c r="BP670" s="0" t="n">
        <v>0</v>
      </c>
      <c r="BQ670" s="0" t="n">
        <v>0</v>
      </c>
      <c r="BR670" s="0" t="n">
        <v>0</v>
      </c>
      <c r="BS670" s="0" t="n">
        <v>0</v>
      </c>
      <c r="BT670" s="0" t="n">
        <v>0</v>
      </c>
      <c r="BU670" s="0" t="n">
        <v>0</v>
      </c>
      <c r="BV670" s="0" t="n">
        <v>0</v>
      </c>
      <c r="BW670" s="0" t="n">
        <v>0</v>
      </c>
      <c r="CV670" s="0" t="n">
        <v>0</v>
      </c>
      <c r="CW670" s="0" t="n">
        <v>0</v>
      </c>
      <c r="CX670" s="0">
        <f>ROUND(Y670*Source!I1760,7)</f>
        <v/>
      </c>
      <c r="CY670" s="0">
        <f>AA670</f>
        <v/>
      </c>
      <c r="CZ670" s="0">
        <f>AE670</f>
        <v/>
      </c>
      <c r="DA670" s="0">
        <f>AI670</f>
        <v/>
      </c>
      <c r="DB670" s="0">
        <f>ROUND(ROUND(AT670*CZ670,2),2)</f>
        <v/>
      </c>
      <c r="DC670" s="0">
        <f>ROUND(ROUND(AT670*AG670,2),2)</f>
        <v/>
      </c>
      <c r="DD670" s="0" t="inlineStr"/>
      <c r="DE670" s="0" t="inlineStr"/>
      <c r="DF670" s="0">
        <f>ROUND(ROUND(AE670*AI670,0)*CX670,0)</f>
        <v/>
      </c>
      <c r="DG670" s="0">
        <f>ROUND(ROUND(AF670,0)*CX670,0)</f>
        <v/>
      </c>
      <c r="DH670" s="0">
        <f>ROUND(ROUND(AG670,0)*CX670,0)</f>
        <v/>
      </c>
      <c r="DI670" s="0">
        <f>ROUND(ROUND(AH670,0)*CX670,0)</f>
        <v/>
      </c>
      <c r="DJ670" s="0">
        <f>DF670</f>
        <v/>
      </c>
      <c r="DK670" s="0" t="n">
        <v>0</v>
      </c>
      <c r="DL670" s="0" t="inlineStr"/>
      <c r="DM670" s="0" t="n">
        <v>0</v>
      </c>
      <c r="DN670" s="0" t="inlineStr"/>
      <c r="DO670" s="0" t="n">
        <v>0</v>
      </c>
    </row>
    <row r="671">
      <c r="A671" s="0">
        <f>ROW(Source!A1760)</f>
        <v/>
      </c>
      <c r="B671" s="0" t="n">
        <v>78845955</v>
      </c>
      <c r="C671" s="0" t="n">
        <v>78851476</v>
      </c>
      <c r="D671" s="0" t="n">
        <v>29107430</v>
      </c>
      <c r="E671" s="0" t="n">
        <v>1</v>
      </c>
      <c r="F671" s="0" t="n">
        <v>1</v>
      </c>
      <c r="G671" s="0" t="n">
        <v>1</v>
      </c>
      <c r="H671" s="0" t="n">
        <v>3</v>
      </c>
      <c r="I671" s="0" t="inlineStr">
        <is>
          <t>101-1602</t>
        </is>
      </c>
      <c r="J671" s="0" t="inlineStr">
        <is>
          <t>ТССЦ Московской обл., 101-1602, приказ Минстроя России №675/пр от 28.02.2017 № 254/пр</t>
        </is>
      </c>
      <c r="K671" s="0" t="inlineStr">
        <is>
          <t>Ацетилен газообразный технический</t>
        </is>
      </c>
      <c r="L671" s="0" t="n">
        <v>1339</v>
      </c>
      <c r="N671" s="0" t="n">
        <v>1007</v>
      </c>
      <c r="O671" s="0" t="inlineStr">
        <is>
          <t>м3</t>
        </is>
      </c>
      <c r="P671" s="0" t="inlineStr">
        <is>
          <t>м3</t>
        </is>
      </c>
      <c r="Q671" s="0" t="n">
        <v>1</v>
      </c>
      <c r="W671" s="0" t="n">
        <v>0</v>
      </c>
      <c r="X671" s="0" t="n">
        <v>-203673795</v>
      </c>
      <c r="Y671" s="0">
        <f>AT671</f>
        <v/>
      </c>
      <c r="AA671" s="0" t="n">
        <v>618.53</v>
      </c>
      <c r="AB671" s="0" t="n">
        <v>0</v>
      </c>
      <c r="AC671" s="0" t="n">
        <v>0</v>
      </c>
      <c r="AD671" s="0" t="n">
        <v>0</v>
      </c>
      <c r="AE671" s="0" t="n">
        <v>38.49</v>
      </c>
      <c r="AF671" s="0" t="n">
        <v>0</v>
      </c>
      <c r="AG671" s="0" t="n">
        <v>0</v>
      </c>
      <c r="AH671" s="0" t="n">
        <v>0</v>
      </c>
      <c r="AI671" s="0" t="n">
        <v>16.07</v>
      </c>
      <c r="AJ671" s="0" t="n">
        <v>1</v>
      </c>
      <c r="AK671" s="0" t="n">
        <v>1</v>
      </c>
      <c r="AL671" s="0" t="n">
        <v>1</v>
      </c>
      <c r="AM671" s="0" t="n">
        <v>2</v>
      </c>
      <c r="AN671" s="0" t="n">
        <v>0</v>
      </c>
      <c r="AO671" s="0" t="n">
        <v>1</v>
      </c>
      <c r="AP671" s="0" t="n">
        <v>1</v>
      </c>
      <c r="AQ671" s="0" t="n">
        <v>0</v>
      </c>
      <c r="AR671" s="0" t="n">
        <v>0</v>
      </c>
      <c r="AS671" s="0" t="inlineStr"/>
      <c r="AT671" s="0" t="n">
        <v>0.21</v>
      </c>
      <c r="AU671" s="0" t="inlineStr"/>
      <c r="AV671" s="0" t="n">
        <v>0</v>
      </c>
      <c r="AW671" s="0" t="n">
        <v>2</v>
      </c>
      <c r="AX671" s="0" t="n">
        <v>78851492</v>
      </c>
      <c r="AY671" s="0" t="n">
        <v>1</v>
      </c>
      <c r="AZ671" s="0" t="n">
        <v>0</v>
      </c>
      <c r="BA671" s="0" t="n">
        <v>654</v>
      </c>
      <c r="BB671" s="0" t="n">
        <v>0</v>
      </c>
      <c r="BC671" s="0" t="n">
        <v>0</v>
      </c>
      <c r="BD671" s="0" t="n">
        <v>0</v>
      </c>
      <c r="BE671" s="0" t="n">
        <v>0</v>
      </c>
      <c r="BF671" s="0" t="n">
        <v>0</v>
      </c>
      <c r="BG671" s="0" t="n">
        <v>0</v>
      </c>
      <c r="BH671" s="0" t="n">
        <v>0</v>
      </c>
      <c r="BI671" s="0" t="n">
        <v>0</v>
      </c>
      <c r="BJ671" s="0" t="n">
        <v>0</v>
      </c>
      <c r="BK671" s="0" t="n">
        <v>0</v>
      </c>
      <c r="BL671" s="0" t="n">
        <v>0</v>
      </c>
      <c r="BM671" s="0" t="n">
        <v>0</v>
      </c>
      <c r="BN671" s="0" t="n">
        <v>0</v>
      </c>
      <c r="BO671" s="0" t="n">
        <v>0</v>
      </c>
      <c r="BP671" s="0" t="n">
        <v>0</v>
      </c>
      <c r="BQ671" s="0" t="n">
        <v>0</v>
      </c>
      <c r="BR671" s="0" t="n">
        <v>0</v>
      </c>
      <c r="BS671" s="0" t="n">
        <v>0</v>
      </c>
      <c r="BT671" s="0" t="n">
        <v>0</v>
      </c>
      <c r="BU671" s="0" t="n">
        <v>0</v>
      </c>
      <c r="BV671" s="0" t="n">
        <v>0</v>
      </c>
      <c r="BW671" s="0" t="n">
        <v>0</v>
      </c>
      <c r="CV671" s="0" t="n">
        <v>0</v>
      </c>
      <c r="CW671" s="0" t="n">
        <v>0</v>
      </c>
      <c r="CX671" s="0">
        <f>ROUND(Y671*Source!I1760,7)</f>
        <v/>
      </c>
      <c r="CY671" s="0">
        <f>AA671</f>
        <v/>
      </c>
      <c r="CZ671" s="0">
        <f>AE671</f>
        <v/>
      </c>
      <c r="DA671" s="0">
        <f>AI671</f>
        <v/>
      </c>
      <c r="DB671" s="0">
        <f>ROUND(ROUND(AT671*CZ671,2),2)</f>
        <v/>
      </c>
      <c r="DC671" s="0">
        <f>ROUND(ROUND(AT671*AG671,2),2)</f>
        <v/>
      </c>
      <c r="DD671" s="0" t="inlineStr"/>
      <c r="DE671" s="0" t="inlineStr"/>
      <c r="DF671" s="0">
        <f>ROUND(ROUND(AE671*AI671,0)*CX671,0)</f>
        <v/>
      </c>
      <c r="DG671" s="0">
        <f>ROUND(ROUND(AF671,0)*CX671,0)</f>
        <v/>
      </c>
      <c r="DH671" s="0">
        <f>ROUND(ROUND(AG671,0)*CX671,0)</f>
        <v/>
      </c>
      <c r="DI671" s="0">
        <f>ROUND(ROUND(AH671,0)*CX671,0)</f>
        <v/>
      </c>
      <c r="DJ671" s="0">
        <f>DF671</f>
        <v/>
      </c>
      <c r="DK671" s="0" t="n">
        <v>0</v>
      </c>
      <c r="DL671" s="0" t="inlineStr"/>
      <c r="DM671" s="0" t="n">
        <v>0</v>
      </c>
      <c r="DN671" s="0" t="inlineStr"/>
      <c r="DO671" s="0" t="n">
        <v>0</v>
      </c>
    </row>
    <row r="672">
      <c r="A672" s="0">
        <f>ROW(Source!A1760)</f>
        <v/>
      </c>
      <c r="B672" s="0" t="n">
        <v>78845955</v>
      </c>
      <c r="C672" s="0" t="n">
        <v>78851476</v>
      </c>
      <c r="D672" s="0" t="n">
        <v>29117365</v>
      </c>
      <c r="E672" s="0" t="n">
        <v>1</v>
      </c>
      <c r="F672" s="0" t="n">
        <v>1</v>
      </c>
      <c r="G672" s="0" t="n">
        <v>1</v>
      </c>
      <c r="H672" s="0" t="n">
        <v>3</v>
      </c>
      <c r="I672" s="0" t="inlineStr">
        <is>
          <t>103-1460</t>
        </is>
      </c>
      <c r="J672" s="0" t="inlineStr">
        <is>
          <t>ТССЦ Московской обл., 103-1460, приказ Минстроя России №675/пр от 28.02.2017 № 254/пр</t>
        </is>
      </c>
      <c r="K67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72" s="0" t="n">
        <v>1301</v>
      </c>
      <c r="N672" s="0" t="n">
        <v>1003</v>
      </c>
      <c r="O672" s="0" t="inlineStr">
        <is>
          <t>м</t>
        </is>
      </c>
      <c r="P672" s="0" t="inlineStr">
        <is>
          <t>м</t>
        </is>
      </c>
      <c r="Q672" s="0" t="n">
        <v>1</v>
      </c>
      <c r="W672" s="0" t="n">
        <v>0</v>
      </c>
      <c r="X672" s="0" t="n">
        <v>-348398556</v>
      </c>
      <c r="Y672" s="0">
        <f>AT672</f>
        <v/>
      </c>
      <c r="AA672" s="0" t="n">
        <v>314.7</v>
      </c>
      <c r="AB672" s="0" t="n">
        <v>0</v>
      </c>
      <c r="AC672" s="0" t="n">
        <v>0</v>
      </c>
      <c r="AD672" s="0" t="n">
        <v>0</v>
      </c>
      <c r="AE672" s="0" t="n">
        <v>28.48</v>
      </c>
      <c r="AF672" s="0" t="n">
        <v>0</v>
      </c>
      <c r="AG672" s="0" t="n">
        <v>0</v>
      </c>
      <c r="AH672" s="0" t="n">
        <v>0</v>
      </c>
      <c r="AI672" s="0" t="n">
        <v>11.05</v>
      </c>
      <c r="AJ672" s="0" t="n">
        <v>1</v>
      </c>
      <c r="AK672" s="0" t="n">
        <v>1</v>
      </c>
      <c r="AL672" s="0" t="n">
        <v>1</v>
      </c>
      <c r="AM672" s="0" t="n">
        <v>2</v>
      </c>
      <c r="AN672" s="0" t="n">
        <v>0</v>
      </c>
      <c r="AO672" s="0" t="n">
        <v>1</v>
      </c>
      <c r="AP672" s="0" t="n">
        <v>1</v>
      </c>
      <c r="AQ672" s="0" t="n">
        <v>0</v>
      </c>
      <c r="AR672" s="0" t="n">
        <v>0</v>
      </c>
      <c r="AS672" s="0" t="inlineStr"/>
      <c r="AT672" s="0" t="n">
        <v>97.8</v>
      </c>
      <c r="AU672" s="0" t="inlineStr"/>
      <c r="AV672" s="0" t="n">
        <v>0</v>
      </c>
      <c r="AW672" s="0" t="n">
        <v>2</v>
      </c>
      <c r="AX672" s="0" t="n">
        <v>78851493</v>
      </c>
      <c r="AY672" s="0" t="n">
        <v>1</v>
      </c>
      <c r="AZ672" s="0" t="n">
        <v>0</v>
      </c>
      <c r="BA672" s="0" t="n">
        <v>655</v>
      </c>
      <c r="BB672" s="0" t="n">
        <v>0</v>
      </c>
      <c r="BC672" s="0" t="n">
        <v>0</v>
      </c>
      <c r="BD672" s="0" t="n">
        <v>0</v>
      </c>
      <c r="BE672" s="0" t="n">
        <v>0</v>
      </c>
      <c r="BF672" s="0" t="n">
        <v>0</v>
      </c>
      <c r="BG672" s="0" t="n">
        <v>0</v>
      </c>
      <c r="BH672" s="0" t="n">
        <v>0</v>
      </c>
      <c r="BI672" s="0" t="n">
        <v>0</v>
      </c>
      <c r="BJ672" s="0" t="n">
        <v>0</v>
      </c>
      <c r="BK672" s="0" t="n">
        <v>0</v>
      </c>
      <c r="BL672" s="0" t="n">
        <v>0</v>
      </c>
      <c r="BM672" s="0" t="n">
        <v>0</v>
      </c>
      <c r="BN672" s="0" t="n">
        <v>0</v>
      </c>
      <c r="BO672" s="0" t="n">
        <v>0</v>
      </c>
      <c r="BP672" s="0" t="n">
        <v>0</v>
      </c>
      <c r="BQ672" s="0" t="n">
        <v>0</v>
      </c>
      <c r="BR672" s="0" t="n">
        <v>0</v>
      </c>
      <c r="BS672" s="0" t="n">
        <v>0</v>
      </c>
      <c r="BT672" s="0" t="n">
        <v>0</v>
      </c>
      <c r="BU672" s="0" t="n">
        <v>0</v>
      </c>
      <c r="BV672" s="0" t="n">
        <v>0</v>
      </c>
      <c r="BW672" s="0" t="n">
        <v>0</v>
      </c>
      <c r="CV672" s="0" t="n">
        <v>0</v>
      </c>
      <c r="CW672" s="0" t="n">
        <v>0</v>
      </c>
      <c r="CX672" s="0">
        <f>ROUND(Y672*Source!I1760,7)</f>
        <v/>
      </c>
      <c r="CY672" s="0">
        <f>AA672</f>
        <v/>
      </c>
      <c r="CZ672" s="0">
        <f>AE672</f>
        <v/>
      </c>
      <c r="DA672" s="0">
        <f>AI672</f>
        <v/>
      </c>
      <c r="DB672" s="0">
        <f>ROUND(ROUND(AT672*CZ672,2),2)</f>
        <v/>
      </c>
      <c r="DC672" s="0">
        <f>ROUND(ROUND(AT672*AG672,2),2)</f>
        <v/>
      </c>
      <c r="DD672" s="0" t="inlineStr"/>
      <c r="DE672" s="0" t="inlineStr"/>
      <c r="DF672" s="0">
        <f>ROUND(ROUND(AE672*AI672,0)*CX672,0)</f>
        <v/>
      </c>
      <c r="DG672" s="0">
        <f>ROUND(ROUND(AF672,0)*CX672,0)</f>
        <v/>
      </c>
      <c r="DH672" s="0">
        <f>ROUND(ROUND(AG672,0)*CX672,0)</f>
        <v/>
      </c>
      <c r="DI672" s="0">
        <f>ROUND(ROUND(AH672,0)*CX672,0)</f>
        <v/>
      </c>
      <c r="DJ672" s="0">
        <f>DF672</f>
        <v/>
      </c>
      <c r="DK672" s="0" t="n">
        <v>0</v>
      </c>
      <c r="DL672" s="0" t="inlineStr"/>
      <c r="DM672" s="0" t="n">
        <v>0</v>
      </c>
      <c r="DN672" s="0" t="inlineStr"/>
      <c r="DO672" s="0" t="n">
        <v>0</v>
      </c>
    </row>
    <row r="673">
      <c r="A673" s="0">
        <f>ROW(Source!A1760)</f>
        <v/>
      </c>
      <c r="B673" s="0" t="n">
        <v>78845955</v>
      </c>
      <c r="C673" s="0" t="n">
        <v>78851476</v>
      </c>
      <c r="D673" s="0" t="n">
        <v>29140635</v>
      </c>
      <c r="E673" s="0" t="n">
        <v>1</v>
      </c>
      <c r="F673" s="0" t="n">
        <v>1</v>
      </c>
      <c r="G673" s="0" t="n">
        <v>1</v>
      </c>
      <c r="H673" s="0" t="n">
        <v>3</v>
      </c>
      <c r="I673" s="0" t="inlineStr">
        <is>
          <t>301-1380</t>
        </is>
      </c>
      <c r="J673" s="0" t="inlineStr">
        <is>
          <t>ТССЦ Московской обл., 301-1380, приказ Минстроя России №675/пр от 28.02.2017 № 256/пр</t>
        </is>
      </c>
      <c r="K673" s="0" t="inlineStr">
        <is>
          <t>Трубки защитные гофрированные</t>
        </is>
      </c>
      <c r="L673" s="0" t="n">
        <v>1301</v>
      </c>
      <c r="N673" s="0" t="n">
        <v>1003</v>
      </c>
      <c r="O673" s="0" t="inlineStr">
        <is>
          <t>м</t>
        </is>
      </c>
      <c r="P673" s="0" t="inlineStr">
        <is>
          <t>м</t>
        </is>
      </c>
      <c r="Q673" s="0" t="n">
        <v>1</v>
      </c>
      <c r="W673" s="0" t="n">
        <v>0</v>
      </c>
      <c r="X673" s="0" t="n">
        <v>-1225716149</v>
      </c>
      <c r="Y673" s="0">
        <f>AT673</f>
        <v/>
      </c>
      <c r="AA673" s="0" t="n">
        <v>17.99</v>
      </c>
      <c r="AB673" s="0" t="n">
        <v>0</v>
      </c>
      <c r="AC673" s="0" t="n">
        <v>0</v>
      </c>
      <c r="AD673" s="0" t="n">
        <v>0</v>
      </c>
      <c r="AE673" s="0" t="n">
        <v>9.52</v>
      </c>
      <c r="AF673" s="0" t="n">
        <v>0</v>
      </c>
      <c r="AG673" s="0" t="n">
        <v>0</v>
      </c>
      <c r="AH673" s="0" t="n">
        <v>0</v>
      </c>
      <c r="AI673" s="0" t="n">
        <v>1.89</v>
      </c>
      <c r="AJ673" s="0" t="n">
        <v>1</v>
      </c>
      <c r="AK673" s="0" t="n">
        <v>1</v>
      </c>
      <c r="AL673" s="0" t="n">
        <v>1</v>
      </c>
      <c r="AM673" s="0" t="n">
        <v>2</v>
      </c>
      <c r="AN673" s="0" t="n">
        <v>0</v>
      </c>
      <c r="AO673" s="0" t="n">
        <v>1</v>
      </c>
      <c r="AP673" s="0" t="n">
        <v>1</v>
      </c>
      <c r="AQ673" s="0" t="n">
        <v>0</v>
      </c>
      <c r="AR673" s="0" t="n">
        <v>0</v>
      </c>
      <c r="AS673" s="0" t="inlineStr"/>
      <c r="AT673" s="0" t="n">
        <v>7</v>
      </c>
      <c r="AU673" s="0" t="inlineStr"/>
      <c r="AV673" s="0" t="n">
        <v>0</v>
      </c>
      <c r="AW673" s="0" t="n">
        <v>2</v>
      </c>
      <c r="AX673" s="0" t="n">
        <v>78851495</v>
      </c>
      <c r="AY673" s="0" t="n">
        <v>1</v>
      </c>
      <c r="AZ673" s="0" t="n">
        <v>0</v>
      </c>
      <c r="BA673" s="0" t="n">
        <v>657</v>
      </c>
      <c r="BB673" s="0" t="n">
        <v>0</v>
      </c>
      <c r="BC673" s="0" t="n">
        <v>0</v>
      </c>
      <c r="BD673" s="0" t="n">
        <v>0</v>
      </c>
      <c r="BE673" s="0" t="n">
        <v>0</v>
      </c>
      <c r="BF673" s="0" t="n">
        <v>0</v>
      </c>
      <c r="BG673" s="0" t="n">
        <v>0</v>
      </c>
      <c r="BH673" s="0" t="n">
        <v>0</v>
      </c>
      <c r="BI673" s="0" t="n">
        <v>0</v>
      </c>
      <c r="BJ673" s="0" t="n">
        <v>0</v>
      </c>
      <c r="BK673" s="0" t="n">
        <v>0</v>
      </c>
      <c r="BL673" s="0" t="n">
        <v>0</v>
      </c>
      <c r="BM673" s="0" t="n">
        <v>0</v>
      </c>
      <c r="BN673" s="0" t="n">
        <v>0</v>
      </c>
      <c r="BO673" s="0" t="n">
        <v>0</v>
      </c>
      <c r="BP673" s="0" t="n">
        <v>0</v>
      </c>
      <c r="BQ673" s="0" t="n">
        <v>0</v>
      </c>
      <c r="BR673" s="0" t="n">
        <v>0</v>
      </c>
      <c r="BS673" s="0" t="n">
        <v>0</v>
      </c>
      <c r="BT673" s="0" t="n">
        <v>0</v>
      </c>
      <c r="BU673" s="0" t="n">
        <v>0</v>
      </c>
      <c r="BV673" s="0" t="n">
        <v>0</v>
      </c>
      <c r="BW673" s="0" t="n">
        <v>0</v>
      </c>
      <c r="CV673" s="0" t="n">
        <v>0</v>
      </c>
      <c r="CW673" s="0" t="n">
        <v>0</v>
      </c>
      <c r="CX673" s="0">
        <f>ROUND(Y673*Source!I1760,7)</f>
        <v/>
      </c>
      <c r="CY673" s="0">
        <f>AA673</f>
        <v/>
      </c>
      <c r="CZ673" s="0">
        <f>AE673</f>
        <v/>
      </c>
      <c r="DA673" s="0">
        <f>AI673</f>
        <v/>
      </c>
      <c r="DB673" s="0">
        <f>ROUND(ROUND(AT673*CZ673,2),2)</f>
        <v/>
      </c>
      <c r="DC673" s="0">
        <f>ROUND(ROUND(AT673*AG673,2),2)</f>
        <v/>
      </c>
      <c r="DD673" s="0" t="inlineStr"/>
      <c r="DE673" s="0" t="inlineStr"/>
      <c r="DF673" s="0">
        <f>ROUND(ROUND(AE673*AI673,0)*CX673,0)</f>
        <v/>
      </c>
      <c r="DG673" s="0">
        <f>ROUND(ROUND(AF673,0)*CX673,0)</f>
        <v/>
      </c>
      <c r="DH673" s="0">
        <f>ROUND(ROUND(AG673,0)*CX673,0)</f>
        <v/>
      </c>
      <c r="DI673" s="0">
        <f>ROUND(ROUND(AH673,0)*CX673,0)</f>
        <v/>
      </c>
      <c r="DJ673" s="0">
        <f>DF673</f>
        <v/>
      </c>
      <c r="DK673" s="0" t="n">
        <v>0</v>
      </c>
      <c r="DL673" s="0" t="inlineStr"/>
      <c r="DM673" s="0" t="n">
        <v>0</v>
      </c>
      <c r="DN673" s="0" t="inlineStr"/>
      <c r="DO673" s="0" t="n">
        <v>0</v>
      </c>
    </row>
    <row r="674">
      <c r="A674" s="0">
        <f>ROW(Source!A1760)</f>
        <v/>
      </c>
      <c r="B674" s="0" t="n">
        <v>78845955</v>
      </c>
      <c r="C674" s="0" t="n">
        <v>78851476</v>
      </c>
      <c r="D674" s="0" t="n">
        <v>29143380</v>
      </c>
      <c r="E674" s="0" t="n">
        <v>1</v>
      </c>
      <c r="F674" s="0" t="n">
        <v>1</v>
      </c>
      <c r="G674" s="0" t="n">
        <v>1</v>
      </c>
      <c r="H674" s="0" t="n">
        <v>3</v>
      </c>
      <c r="I674" s="0" t="inlineStr">
        <is>
          <t>302-0064</t>
        </is>
      </c>
      <c r="J674" s="0" t="inlineStr">
        <is>
          <t>ТССЦ Московской обл., 302-0064, приказ Минстроя России №675/пр от 28.02.2017 № 256/пр</t>
        </is>
      </c>
      <c r="K674" s="0" t="inlineStr">
        <is>
          <t>Кран шаровый муфтовый Valtec для воды диаметром 25 мм, тип в/в</t>
        </is>
      </c>
      <c r="L674" s="0" t="n">
        <v>1354</v>
      </c>
      <c r="N674" s="0" t="n">
        <v>1010</v>
      </c>
      <c r="O674" s="0" t="inlineStr">
        <is>
          <t>шт.</t>
        </is>
      </c>
      <c r="P674" s="0" t="inlineStr">
        <is>
          <t>шт.</t>
        </is>
      </c>
      <c r="Q674" s="0" t="n">
        <v>1</v>
      </c>
      <c r="W674" s="0" t="n">
        <v>0</v>
      </c>
      <c r="X674" s="0" t="n">
        <v>1163367142</v>
      </c>
      <c r="Y674" s="0">
        <f>AT674</f>
        <v/>
      </c>
      <c r="AA674" s="0" t="n">
        <v>949.99</v>
      </c>
      <c r="AB674" s="0" t="n">
        <v>0</v>
      </c>
      <c r="AC674" s="0" t="n">
        <v>0</v>
      </c>
      <c r="AD674" s="0" t="n">
        <v>0</v>
      </c>
      <c r="AE674" s="0" t="n">
        <v>67.09</v>
      </c>
      <c r="AF674" s="0" t="n">
        <v>0</v>
      </c>
      <c r="AG674" s="0" t="n">
        <v>0</v>
      </c>
      <c r="AH674" s="0" t="n">
        <v>0</v>
      </c>
      <c r="AI674" s="0" t="n">
        <v>14.16</v>
      </c>
      <c r="AJ674" s="0" t="n">
        <v>1</v>
      </c>
      <c r="AK674" s="0" t="n">
        <v>1</v>
      </c>
      <c r="AL674" s="0" t="n">
        <v>1</v>
      </c>
      <c r="AM674" s="0" t="n">
        <v>0</v>
      </c>
      <c r="AN674" s="0" t="n">
        <v>0</v>
      </c>
      <c r="AO674" s="0" t="n">
        <v>0</v>
      </c>
      <c r="AP674" s="0" t="n">
        <v>1</v>
      </c>
      <c r="AQ674" s="0" t="n">
        <v>0</v>
      </c>
      <c r="AR674" s="0" t="n">
        <v>0</v>
      </c>
      <c r="AS674" s="0" t="inlineStr"/>
      <c r="AT674" s="0" t="n">
        <v>200</v>
      </c>
      <c r="AU674" s="0" t="inlineStr"/>
      <c r="AV674" s="0" t="n">
        <v>0</v>
      </c>
      <c r="AW674" s="0" t="n">
        <v>1</v>
      </c>
      <c r="AX674" s="0" t="n">
        <v>-1</v>
      </c>
      <c r="AY674" s="0" t="n">
        <v>0</v>
      </c>
      <c r="AZ674" s="0" t="n">
        <v>0</v>
      </c>
      <c r="BA674" s="0" t="inlineStr"/>
      <c r="BB674" s="0" t="n">
        <v>0</v>
      </c>
      <c r="BC674" s="0" t="n">
        <v>0</v>
      </c>
      <c r="BD674" s="0" t="n">
        <v>0</v>
      </c>
      <c r="BE674" s="0" t="n">
        <v>0</v>
      </c>
      <c r="BF674" s="0" t="n">
        <v>0</v>
      </c>
      <c r="BG674" s="0" t="n">
        <v>0</v>
      </c>
      <c r="BH674" s="0" t="n">
        <v>0</v>
      </c>
      <c r="BI674" s="0" t="n">
        <v>0</v>
      </c>
      <c r="BJ674" s="0" t="n">
        <v>0</v>
      </c>
      <c r="BK674" s="0" t="n">
        <v>0</v>
      </c>
      <c r="BL674" s="0" t="n">
        <v>0</v>
      </c>
      <c r="BM674" s="0" t="n">
        <v>0</v>
      </c>
      <c r="BN674" s="0" t="n">
        <v>0</v>
      </c>
      <c r="BO674" s="0" t="n">
        <v>0</v>
      </c>
      <c r="BP674" s="0" t="n">
        <v>0</v>
      </c>
      <c r="BQ674" s="0" t="n">
        <v>0</v>
      </c>
      <c r="BR674" s="0" t="n">
        <v>0</v>
      </c>
      <c r="BS674" s="0" t="n">
        <v>0</v>
      </c>
      <c r="BT674" s="0" t="n">
        <v>0</v>
      </c>
      <c r="BU674" s="0" t="n">
        <v>0</v>
      </c>
      <c r="BV674" s="0" t="n">
        <v>0</v>
      </c>
      <c r="BW674" s="0" t="n">
        <v>0</v>
      </c>
      <c r="CV674" s="0" t="n">
        <v>0</v>
      </c>
      <c r="CW674" s="0" t="n">
        <v>0</v>
      </c>
      <c r="CX674" s="0">
        <f>ROUND(Y674*Source!I1760,7)</f>
        <v/>
      </c>
      <c r="CY674" s="0">
        <f>AA674</f>
        <v/>
      </c>
      <c r="CZ674" s="0">
        <f>AE674</f>
        <v/>
      </c>
      <c r="DA674" s="0">
        <f>AI674</f>
        <v/>
      </c>
      <c r="DB674" s="0">
        <f>ROUND(ROUND(AT674*CZ674,2),2)</f>
        <v/>
      </c>
      <c r="DC674" s="0">
        <f>ROUND(ROUND(AT674*AG674,2),2)</f>
        <v/>
      </c>
      <c r="DD674" s="0" t="inlineStr"/>
      <c r="DE674" s="0" t="inlineStr"/>
      <c r="DF674" s="0">
        <f>ROUND(ROUND(AE674*AI674,0)*CX674,0)</f>
        <v/>
      </c>
      <c r="DG674" s="0">
        <f>ROUND(ROUND(AF674,0)*CX674,0)</f>
        <v/>
      </c>
      <c r="DH674" s="0">
        <f>ROUND(ROUND(AG674,0)*CX674,0)</f>
        <v/>
      </c>
      <c r="DI674" s="0">
        <f>ROUND(ROUND(AH674,0)*CX674,0)</f>
        <v/>
      </c>
      <c r="DJ674" s="0">
        <f>DF674</f>
        <v/>
      </c>
      <c r="DK674" s="0" t="n">
        <v>0</v>
      </c>
      <c r="DL674" s="0" t="inlineStr"/>
      <c r="DM674" s="0" t="n">
        <v>0</v>
      </c>
      <c r="DN674" s="0" t="inlineStr"/>
      <c r="DO674" s="0" t="n">
        <v>0</v>
      </c>
    </row>
    <row r="675">
      <c r="A675" s="0">
        <f>ROW(Source!A1760)</f>
        <v/>
      </c>
      <c r="B675" s="0" t="n">
        <v>78845955</v>
      </c>
      <c r="C675" s="0" t="n">
        <v>78851476</v>
      </c>
      <c r="D675" s="0" t="n">
        <v>29160095</v>
      </c>
      <c r="E675" s="0" t="n">
        <v>1</v>
      </c>
      <c r="F675" s="0" t="n">
        <v>1</v>
      </c>
      <c r="G675" s="0" t="n">
        <v>1</v>
      </c>
      <c r="H675" s="0" t="n">
        <v>3</v>
      </c>
      <c r="I675" s="0" t="inlineStr">
        <is>
          <t>507-3620</t>
        </is>
      </c>
      <c r="J675" s="0" t="inlineStr">
        <is>
          <t>ТССЦ Московской обл., 507-3620, приказ Минстроя России №675/пр от 28.02.2017 № 258/пр</t>
        </is>
      </c>
      <c r="K675" s="0" t="inlineStr">
        <is>
          <t>Тройник полипропиленовый переходной диаметром 32х20х20 мм (прим. 32*20*15)/ прим.32-32-32</t>
        </is>
      </c>
      <c r="L675" s="0" t="n">
        <v>1358</v>
      </c>
      <c r="N675" s="0" t="n">
        <v>1010</v>
      </c>
      <c r="O675" s="0" t="inlineStr">
        <is>
          <t>10 шт.</t>
        </is>
      </c>
      <c r="P675" s="0" t="inlineStr">
        <is>
          <t>10 шт.</t>
        </is>
      </c>
      <c r="Q675" s="0" t="n">
        <v>10</v>
      </c>
      <c r="W675" s="0" t="n">
        <v>0</v>
      </c>
      <c r="X675" s="0" t="n">
        <v>-33401234</v>
      </c>
      <c r="Y675" s="0">
        <f>AT675</f>
        <v/>
      </c>
      <c r="AA675" s="0" t="n">
        <v>191.78</v>
      </c>
      <c r="AB675" s="0" t="n">
        <v>0</v>
      </c>
      <c r="AC675" s="0" t="n">
        <v>0</v>
      </c>
      <c r="AD675" s="0" t="n">
        <v>0</v>
      </c>
      <c r="AE675" s="0" t="n">
        <v>36.6</v>
      </c>
      <c r="AF675" s="0" t="n">
        <v>0</v>
      </c>
      <c r="AG675" s="0" t="n">
        <v>0</v>
      </c>
      <c r="AH675" s="0" t="n">
        <v>0</v>
      </c>
      <c r="AI675" s="0" t="n">
        <v>5.24</v>
      </c>
      <c r="AJ675" s="0" t="n">
        <v>1</v>
      </c>
      <c r="AK675" s="0" t="n">
        <v>1</v>
      </c>
      <c r="AL675" s="0" t="n">
        <v>1</v>
      </c>
      <c r="AM675" s="0" t="n">
        <v>0</v>
      </c>
      <c r="AN675" s="0" t="n">
        <v>0</v>
      </c>
      <c r="AO675" s="0" t="n">
        <v>0</v>
      </c>
      <c r="AP675" s="0" t="n">
        <v>0</v>
      </c>
      <c r="AQ675" s="0" t="n">
        <v>0</v>
      </c>
      <c r="AR675" s="0" t="n">
        <v>0</v>
      </c>
      <c r="AS675" s="0" t="inlineStr"/>
      <c r="AT675" s="0" t="n">
        <v>20</v>
      </c>
      <c r="AU675" s="0" t="inlineStr"/>
      <c r="AV675" s="0" t="n">
        <v>0</v>
      </c>
      <c r="AW675" s="0" t="n">
        <v>1</v>
      </c>
      <c r="AX675" s="0" t="n">
        <v>-1</v>
      </c>
      <c r="AY675" s="0" t="n">
        <v>0</v>
      </c>
      <c r="AZ675" s="0" t="n">
        <v>0</v>
      </c>
      <c r="BA675" s="0" t="inlineStr"/>
      <c r="BB675" s="0" t="n">
        <v>0</v>
      </c>
      <c r="BC675" s="0" t="n">
        <v>0</v>
      </c>
      <c r="BD675" s="0" t="n">
        <v>0</v>
      </c>
      <c r="BE675" s="0" t="n">
        <v>0</v>
      </c>
      <c r="BF675" s="0" t="n">
        <v>0</v>
      </c>
      <c r="BG675" s="0" t="n">
        <v>0</v>
      </c>
      <c r="BH675" s="0" t="n">
        <v>0</v>
      </c>
      <c r="BI675" s="0" t="n">
        <v>0</v>
      </c>
      <c r="BJ675" s="0" t="n">
        <v>0</v>
      </c>
      <c r="BK675" s="0" t="n">
        <v>0</v>
      </c>
      <c r="BL675" s="0" t="n">
        <v>0</v>
      </c>
      <c r="BM675" s="0" t="n">
        <v>0</v>
      </c>
      <c r="BN675" s="0" t="n">
        <v>0</v>
      </c>
      <c r="BO675" s="0" t="n">
        <v>0</v>
      </c>
      <c r="BP675" s="0" t="n">
        <v>0</v>
      </c>
      <c r="BQ675" s="0" t="n">
        <v>0</v>
      </c>
      <c r="BR675" s="0" t="n">
        <v>0</v>
      </c>
      <c r="BS675" s="0" t="n">
        <v>0</v>
      </c>
      <c r="BT675" s="0" t="n">
        <v>0</v>
      </c>
      <c r="BU675" s="0" t="n">
        <v>0</v>
      </c>
      <c r="BV675" s="0" t="n">
        <v>0</v>
      </c>
      <c r="BW675" s="0" t="n">
        <v>0</v>
      </c>
      <c r="CV675" s="0" t="n">
        <v>0</v>
      </c>
      <c r="CW675" s="0" t="n">
        <v>0</v>
      </c>
      <c r="CX675" s="0">
        <f>ROUND(Y675*Source!I1760,7)</f>
        <v/>
      </c>
      <c r="CY675" s="0">
        <f>AA675</f>
        <v/>
      </c>
      <c r="CZ675" s="0">
        <f>AE675</f>
        <v/>
      </c>
      <c r="DA675" s="0">
        <f>AI675</f>
        <v/>
      </c>
      <c r="DB675" s="0">
        <f>ROUND(ROUND(AT675*CZ675,2),2)</f>
        <v/>
      </c>
      <c r="DC675" s="0">
        <f>ROUND(ROUND(AT675*AG675,2),2)</f>
        <v/>
      </c>
      <c r="DD675" s="0" t="inlineStr"/>
      <c r="DE675" s="0" t="inlineStr"/>
      <c r="DF675" s="0">
        <f>ROUND(ROUND(AE675*AI675,0)*CX675,0)</f>
        <v/>
      </c>
      <c r="DG675" s="0">
        <f>ROUND(ROUND(AF675,0)*CX675,0)</f>
        <v/>
      </c>
      <c r="DH675" s="0">
        <f>ROUND(ROUND(AG675,0)*CX675,0)</f>
        <v/>
      </c>
      <c r="DI675" s="0">
        <f>ROUND(ROUND(AH675,0)*CX675,0)</f>
        <v/>
      </c>
      <c r="DJ675" s="0">
        <f>DF675</f>
        <v/>
      </c>
      <c r="DK675" s="0" t="n">
        <v>0</v>
      </c>
      <c r="DL675" s="0" t="inlineStr"/>
      <c r="DM675" s="0" t="n">
        <v>0</v>
      </c>
      <c r="DN675" s="0" t="inlineStr"/>
      <c r="DO675" s="0" t="n">
        <v>0</v>
      </c>
    </row>
    <row r="676">
      <c r="A676" s="0">
        <f>ROW(Source!A1760)</f>
        <v/>
      </c>
      <c r="B676" s="0" t="n">
        <v>78845955</v>
      </c>
      <c r="C676" s="0" t="n">
        <v>78851476</v>
      </c>
      <c r="D676" s="0" t="n">
        <v>29160095</v>
      </c>
      <c r="E676" s="0" t="n">
        <v>1</v>
      </c>
      <c r="F676" s="0" t="n">
        <v>1</v>
      </c>
      <c r="G676" s="0" t="n">
        <v>1</v>
      </c>
      <c r="H676" s="0" t="n">
        <v>3</v>
      </c>
      <c r="I676" s="0" t="inlineStr">
        <is>
          <t>507-3620</t>
        </is>
      </c>
      <c r="J676" s="0" t="inlineStr">
        <is>
          <t>ТССЦ Московской обл., 507-3620, приказ Минстроя России №675/пр от 28.02.2017 № 258/пр</t>
        </is>
      </c>
      <c r="K676" s="0" t="inlineStr">
        <is>
          <t>Тройник полипропиленовый переходной диаметром 32х20х20 мм (прим. 32*20*15)/ прим. 32-20-32</t>
        </is>
      </c>
      <c r="L676" s="0" t="n">
        <v>1358</v>
      </c>
      <c r="N676" s="0" t="n">
        <v>1010</v>
      </c>
      <c r="O676" s="0" t="inlineStr">
        <is>
          <t>10 шт.</t>
        </is>
      </c>
      <c r="P676" s="0" t="inlineStr">
        <is>
          <t>10 шт.</t>
        </is>
      </c>
      <c r="Q676" s="0" t="n">
        <v>10</v>
      </c>
      <c r="W676" s="0" t="n">
        <v>0</v>
      </c>
      <c r="X676" s="0" t="n">
        <v>-806581497</v>
      </c>
      <c r="Y676" s="0">
        <f>AT676</f>
        <v/>
      </c>
      <c r="AA676" s="0" t="n">
        <v>191.78</v>
      </c>
      <c r="AB676" s="0" t="n">
        <v>0</v>
      </c>
      <c r="AC676" s="0" t="n">
        <v>0</v>
      </c>
      <c r="AD676" s="0" t="n">
        <v>0</v>
      </c>
      <c r="AE676" s="0" t="n">
        <v>36.6</v>
      </c>
      <c r="AF676" s="0" t="n">
        <v>0</v>
      </c>
      <c r="AG676" s="0" t="n">
        <v>0</v>
      </c>
      <c r="AH676" s="0" t="n">
        <v>0</v>
      </c>
      <c r="AI676" s="0" t="n">
        <v>5.24</v>
      </c>
      <c r="AJ676" s="0" t="n">
        <v>1</v>
      </c>
      <c r="AK676" s="0" t="n">
        <v>1</v>
      </c>
      <c r="AL676" s="0" t="n">
        <v>1</v>
      </c>
      <c r="AM676" s="0" t="n">
        <v>0</v>
      </c>
      <c r="AN676" s="0" t="n">
        <v>0</v>
      </c>
      <c r="AO676" s="0" t="n">
        <v>0</v>
      </c>
      <c r="AP676" s="0" t="n">
        <v>0</v>
      </c>
      <c r="AQ676" s="0" t="n">
        <v>0</v>
      </c>
      <c r="AR676" s="0" t="n">
        <v>0</v>
      </c>
      <c r="AS676" s="0" t="inlineStr"/>
      <c r="AT676" s="0" t="n">
        <v>10</v>
      </c>
      <c r="AU676" s="0" t="inlineStr"/>
      <c r="AV676" s="0" t="n">
        <v>0</v>
      </c>
      <c r="AW676" s="0" t="n">
        <v>1</v>
      </c>
      <c r="AX676" s="0" t="n">
        <v>-1</v>
      </c>
      <c r="AY676" s="0" t="n">
        <v>0</v>
      </c>
      <c r="AZ676" s="0" t="n">
        <v>0</v>
      </c>
      <c r="BA676" s="0" t="inlineStr"/>
      <c r="BB676" s="0" t="n">
        <v>0</v>
      </c>
      <c r="BC676" s="0" t="n">
        <v>0</v>
      </c>
      <c r="BD676" s="0" t="n">
        <v>0</v>
      </c>
      <c r="BE676" s="0" t="n">
        <v>0</v>
      </c>
      <c r="BF676" s="0" t="n">
        <v>0</v>
      </c>
      <c r="BG676" s="0" t="n">
        <v>0</v>
      </c>
      <c r="BH676" s="0" t="n">
        <v>0</v>
      </c>
      <c r="BI676" s="0" t="n">
        <v>0</v>
      </c>
      <c r="BJ676" s="0" t="n">
        <v>0</v>
      </c>
      <c r="BK676" s="0" t="n">
        <v>0</v>
      </c>
      <c r="BL676" s="0" t="n">
        <v>0</v>
      </c>
      <c r="BM676" s="0" t="n">
        <v>0</v>
      </c>
      <c r="BN676" s="0" t="n">
        <v>0</v>
      </c>
      <c r="BO676" s="0" t="n">
        <v>0</v>
      </c>
      <c r="BP676" s="0" t="n">
        <v>0</v>
      </c>
      <c r="BQ676" s="0" t="n">
        <v>0</v>
      </c>
      <c r="BR676" s="0" t="n">
        <v>0</v>
      </c>
      <c r="BS676" s="0" t="n">
        <v>0</v>
      </c>
      <c r="BT676" s="0" t="n">
        <v>0</v>
      </c>
      <c r="BU676" s="0" t="n">
        <v>0</v>
      </c>
      <c r="BV676" s="0" t="n">
        <v>0</v>
      </c>
      <c r="BW676" s="0" t="n">
        <v>0</v>
      </c>
      <c r="CV676" s="0" t="n">
        <v>0</v>
      </c>
      <c r="CW676" s="0" t="n">
        <v>0</v>
      </c>
      <c r="CX676" s="0">
        <f>ROUND(Y676*Source!I1760,7)</f>
        <v/>
      </c>
      <c r="CY676" s="0">
        <f>AA676</f>
        <v/>
      </c>
      <c r="CZ676" s="0">
        <f>AE676</f>
        <v/>
      </c>
      <c r="DA676" s="0">
        <f>AI676</f>
        <v/>
      </c>
      <c r="DB676" s="0">
        <f>ROUND(ROUND(AT676*CZ676,2),2)</f>
        <v/>
      </c>
      <c r="DC676" s="0">
        <f>ROUND(ROUND(AT676*AG676,2),2)</f>
        <v/>
      </c>
      <c r="DD676" s="0" t="inlineStr"/>
      <c r="DE676" s="0" t="inlineStr"/>
      <c r="DF676" s="0">
        <f>ROUND(ROUND(AE676*AI676,0)*CX676,0)</f>
        <v/>
      </c>
      <c r="DG676" s="0">
        <f>ROUND(ROUND(AF676,0)*CX676,0)</f>
        <v/>
      </c>
      <c r="DH676" s="0">
        <f>ROUND(ROUND(AG676,0)*CX676,0)</f>
        <v/>
      </c>
      <c r="DI676" s="0">
        <f>ROUND(ROUND(AH676,0)*CX676,0)</f>
        <v/>
      </c>
      <c r="DJ676" s="0">
        <f>DF676</f>
        <v/>
      </c>
      <c r="DK676" s="0" t="n">
        <v>0</v>
      </c>
      <c r="DL676" s="0" t="inlineStr"/>
      <c r="DM676" s="0" t="n">
        <v>0</v>
      </c>
      <c r="DN676" s="0" t="inlineStr"/>
      <c r="DO676" s="0" t="n">
        <v>0</v>
      </c>
    </row>
    <row r="677">
      <c r="A677" s="0">
        <f>ROW(Source!A1760)</f>
        <v/>
      </c>
      <c r="B677" s="0" t="n">
        <v>78845955</v>
      </c>
      <c r="C677" s="0" t="n">
        <v>78851476</v>
      </c>
      <c r="D677" s="0" t="n">
        <v>29159179</v>
      </c>
      <c r="E677" s="0" t="n">
        <v>1</v>
      </c>
      <c r="F677" s="0" t="n">
        <v>1</v>
      </c>
      <c r="G677" s="0" t="n">
        <v>1</v>
      </c>
      <c r="H677" s="0" t="n">
        <v>3</v>
      </c>
      <c r="I677" s="0" t="inlineStr">
        <is>
          <t>507-5019</t>
        </is>
      </c>
      <c r="J677" s="0" t="inlineStr">
        <is>
          <t>ТССЦ Московской обл., 507-5019, приказ Минстроя России №675/пр от 28.02.2017 № 258/пр</t>
        </is>
      </c>
      <c r="K677" s="0" t="inlineStr">
        <is>
          <t>Муфта полипропиленовая комбинированная, с внутренней резьбой диаметром 20х1/2"</t>
        </is>
      </c>
      <c r="L677" s="0" t="n">
        <v>1358</v>
      </c>
      <c r="N677" s="0" t="n">
        <v>1010</v>
      </c>
      <c r="O677" s="0" t="inlineStr">
        <is>
          <t>10 шт.</t>
        </is>
      </c>
      <c r="P677" s="0" t="inlineStr">
        <is>
          <t>10 шт.</t>
        </is>
      </c>
      <c r="Q677" s="0" t="n">
        <v>10</v>
      </c>
      <c r="W677" s="0" t="n">
        <v>0</v>
      </c>
      <c r="X677" s="0" t="n">
        <v>-2070859470</v>
      </c>
      <c r="Y677" s="0">
        <f>AT677</f>
        <v/>
      </c>
      <c r="AA677" s="0" t="n">
        <v>425.74</v>
      </c>
      <c r="AB677" s="0" t="n">
        <v>0</v>
      </c>
      <c r="AC677" s="0" t="n">
        <v>0</v>
      </c>
      <c r="AD677" s="0" t="n">
        <v>0</v>
      </c>
      <c r="AE677" s="0" t="n">
        <v>74.3</v>
      </c>
      <c r="AF677" s="0" t="n">
        <v>0</v>
      </c>
      <c r="AG677" s="0" t="n">
        <v>0</v>
      </c>
      <c r="AH677" s="0" t="n">
        <v>0</v>
      </c>
      <c r="AI677" s="0" t="n">
        <v>5.73</v>
      </c>
      <c r="AJ677" s="0" t="n">
        <v>1</v>
      </c>
      <c r="AK677" s="0" t="n">
        <v>1</v>
      </c>
      <c r="AL677" s="0" t="n">
        <v>1</v>
      </c>
      <c r="AM677" s="0" t="n">
        <v>0</v>
      </c>
      <c r="AN677" s="0" t="n">
        <v>0</v>
      </c>
      <c r="AO677" s="0" t="n">
        <v>0</v>
      </c>
      <c r="AP677" s="0" t="n">
        <v>0</v>
      </c>
      <c r="AQ677" s="0" t="n">
        <v>0</v>
      </c>
      <c r="AR677" s="0" t="n">
        <v>0</v>
      </c>
      <c r="AS677" s="0" t="inlineStr"/>
      <c r="AT677" s="0" t="n">
        <v>100</v>
      </c>
      <c r="AU677" s="0" t="inlineStr"/>
      <c r="AV677" s="0" t="n">
        <v>0</v>
      </c>
      <c r="AW677" s="0" t="n">
        <v>1</v>
      </c>
      <c r="AX677" s="0" t="n">
        <v>-1</v>
      </c>
      <c r="AY677" s="0" t="n">
        <v>0</v>
      </c>
      <c r="AZ677" s="0" t="n">
        <v>0</v>
      </c>
      <c r="BA677" s="0" t="inlineStr"/>
      <c r="BB677" s="0" t="n">
        <v>0</v>
      </c>
      <c r="BC677" s="0" t="n">
        <v>0</v>
      </c>
      <c r="BD677" s="0" t="n">
        <v>0</v>
      </c>
      <c r="BE677" s="0" t="n">
        <v>0</v>
      </c>
      <c r="BF677" s="0" t="n">
        <v>0</v>
      </c>
      <c r="BG677" s="0" t="n">
        <v>0</v>
      </c>
      <c r="BH677" s="0" t="n">
        <v>0</v>
      </c>
      <c r="BI677" s="0" t="n">
        <v>0</v>
      </c>
      <c r="BJ677" s="0" t="n">
        <v>0</v>
      </c>
      <c r="BK677" s="0" t="n">
        <v>0</v>
      </c>
      <c r="BL677" s="0" t="n">
        <v>0</v>
      </c>
      <c r="BM677" s="0" t="n">
        <v>0</v>
      </c>
      <c r="BN677" s="0" t="n">
        <v>0</v>
      </c>
      <c r="BO677" s="0" t="n">
        <v>0</v>
      </c>
      <c r="BP677" s="0" t="n">
        <v>0</v>
      </c>
      <c r="BQ677" s="0" t="n">
        <v>0</v>
      </c>
      <c r="BR677" s="0" t="n">
        <v>0</v>
      </c>
      <c r="BS677" s="0" t="n">
        <v>0</v>
      </c>
      <c r="BT677" s="0" t="n">
        <v>0</v>
      </c>
      <c r="BU677" s="0" t="n">
        <v>0</v>
      </c>
      <c r="BV677" s="0" t="n">
        <v>0</v>
      </c>
      <c r="BW677" s="0" t="n">
        <v>0</v>
      </c>
      <c r="CV677" s="0" t="n">
        <v>0</v>
      </c>
      <c r="CW677" s="0" t="n">
        <v>0</v>
      </c>
      <c r="CX677" s="0">
        <f>ROUND(Y677*Source!I1760,7)</f>
        <v/>
      </c>
      <c r="CY677" s="0">
        <f>AA677</f>
        <v/>
      </c>
      <c r="CZ677" s="0">
        <f>AE677</f>
        <v/>
      </c>
      <c r="DA677" s="0">
        <f>AI677</f>
        <v/>
      </c>
      <c r="DB677" s="0">
        <f>ROUND(ROUND(AT677*CZ677,2),2)</f>
        <v/>
      </c>
      <c r="DC677" s="0">
        <f>ROUND(ROUND(AT677*AG677,2),2)</f>
        <v/>
      </c>
      <c r="DD677" s="0" t="inlineStr"/>
      <c r="DE677" s="0" t="inlineStr"/>
      <c r="DF677" s="0">
        <f>ROUND(ROUND(AE677*AI677,0)*CX677,0)</f>
        <v/>
      </c>
      <c r="DG677" s="0">
        <f>ROUND(ROUND(AF677,0)*CX677,0)</f>
        <v/>
      </c>
      <c r="DH677" s="0">
        <f>ROUND(ROUND(AG677,0)*CX677,0)</f>
        <v/>
      </c>
      <c r="DI677" s="0">
        <f>ROUND(ROUND(AH677,0)*CX677,0)</f>
        <v/>
      </c>
      <c r="DJ677" s="0">
        <f>DF677</f>
        <v/>
      </c>
      <c r="DK677" s="0" t="n">
        <v>0</v>
      </c>
      <c r="DL677" s="0" t="inlineStr"/>
      <c r="DM677" s="0" t="n">
        <v>0</v>
      </c>
      <c r="DN677" s="0" t="inlineStr"/>
      <c r="DO677" s="0" t="n">
        <v>0</v>
      </c>
    </row>
    <row r="678">
      <c r="A678" s="0">
        <f>ROW(Source!A1803)</f>
        <v/>
      </c>
      <c r="B678" s="0" t="n">
        <v>78845955</v>
      </c>
      <c r="C678" s="0" t="n">
        <v>78851572</v>
      </c>
      <c r="D678" s="0" t="n">
        <v>18413627</v>
      </c>
      <c r="E678" s="0" t="n">
        <v>1</v>
      </c>
      <c r="F678" s="0" t="n">
        <v>1</v>
      </c>
      <c r="G678" s="0" t="n">
        <v>1</v>
      </c>
      <c r="H678" s="0" t="n">
        <v>1</v>
      </c>
      <c r="I678" s="0" t="inlineStr">
        <is>
          <t>1-1042-90</t>
        </is>
      </c>
      <c r="J678" s="0" t="inlineStr"/>
      <c r="K678" s="0" t="inlineStr">
        <is>
          <t>Рабочий строитель среднего разряда 4,2</t>
        </is>
      </c>
      <c r="L678" s="0" t="n">
        <v>1369</v>
      </c>
      <c r="N678" s="0" t="n">
        <v>1013</v>
      </c>
      <c r="O678" s="0" t="inlineStr">
        <is>
          <t>чел.-ч</t>
        </is>
      </c>
      <c r="P678" s="0" t="inlineStr">
        <is>
          <t>чел.-ч</t>
        </is>
      </c>
      <c r="Q678" s="0" t="n">
        <v>1</v>
      </c>
      <c r="W678" s="0" t="n">
        <v>0</v>
      </c>
      <c r="X678" s="0" t="n">
        <v>-1366182279</v>
      </c>
      <c r="Y678" s="0">
        <f>AT678</f>
        <v/>
      </c>
      <c r="AA678" s="0" t="n">
        <v>0</v>
      </c>
      <c r="AB678" s="0" t="n">
        <v>0</v>
      </c>
      <c r="AC678" s="0" t="n">
        <v>0</v>
      </c>
      <c r="AD678" s="0" t="n">
        <v>9.92</v>
      </c>
      <c r="AE678" s="0" t="n">
        <v>0</v>
      </c>
      <c r="AF678" s="0" t="n">
        <v>0</v>
      </c>
      <c r="AG678" s="0" t="n">
        <v>0</v>
      </c>
      <c r="AH678" s="0" t="n">
        <v>9.92</v>
      </c>
      <c r="AI678" s="0" t="n">
        <v>1</v>
      </c>
      <c r="AJ678" s="0" t="n">
        <v>1</v>
      </c>
      <c r="AK678" s="0" t="n">
        <v>1</v>
      </c>
      <c r="AL678" s="0" t="n">
        <v>1</v>
      </c>
      <c r="AM678" s="0" t="n">
        <v>-2</v>
      </c>
      <c r="AN678" s="0" t="n">
        <v>0</v>
      </c>
      <c r="AO678" s="0" t="n">
        <v>1</v>
      </c>
      <c r="AP678" s="0" t="n">
        <v>0</v>
      </c>
      <c r="AQ678" s="0" t="n">
        <v>0</v>
      </c>
      <c r="AR678" s="0" t="n">
        <v>0</v>
      </c>
      <c r="AS678" s="0" t="inlineStr"/>
      <c r="AT678" s="0" t="n">
        <v>2.31</v>
      </c>
      <c r="AU678" s="0" t="inlineStr"/>
      <c r="AV678" s="0" t="n">
        <v>1</v>
      </c>
      <c r="AW678" s="0" t="n">
        <v>2</v>
      </c>
      <c r="AX678" s="0" t="n">
        <v>78851579</v>
      </c>
      <c r="AY678" s="0" t="n">
        <v>1</v>
      </c>
      <c r="AZ678" s="0" t="n">
        <v>0</v>
      </c>
      <c r="BA678" s="0" t="n">
        <v>660</v>
      </c>
      <c r="BB678" s="0" t="n">
        <v>0</v>
      </c>
      <c r="BC678" s="0" t="n">
        <v>0</v>
      </c>
      <c r="BD678" s="0" t="n">
        <v>0</v>
      </c>
      <c r="BE678" s="0" t="n">
        <v>0</v>
      </c>
      <c r="BF678" s="0" t="n">
        <v>0</v>
      </c>
      <c r="BG678" s="0" t="n">
        <v>0</v>
      </c>
      <c r="BH678" s="0" t="n">
        <v>0</v>
      </c>
      <c r="BI678" s="0" t="n">
        <v>0</v>
      </c>
      <c r="BJ678" s="0" t="n">
        <v>0</v>
      </c>
      <c r="BK678" s="0" t="n">
        <v>0</v>
      </c>
      <c r="BL678" s="0" t="n">
        <v>0</v>
      </c>
      <c r="BM678" s="0" t="n">
        <v>0</v>
      </c>
      <c r="BN678" s="0" t="n">
        <v>0</v>
      </c>
      <c r="BO678" s="0" t="n">
        <v>0</v>
      </c>
      <c r="BP678" s="0" t="n">
        <v>0</v>
      </c>
      <c r="BQ678" s="0" t="n">
        <v>0</v>
      </c>
      <c r="BR678" s="0" t="n">
        <v>0</v>
      </c>
      <c r="BS678" s="0" t="n">
        <v>0</v>
      </c>
      <c r="BT678" s="0" t="n">
        <v>0</v>
      </c>
      <c r="BU678" s="0" t="n">
        <v>0</v>
      </c>
      <c r="BV678" s="0" t="n">
        <v>0</v>
      </c>
      <c r="BW678" s="0" t="n">
        <v>0</v>
      </c>
      <c r="CU678" s="0">
        <f>ROUND(AT678*Source!I1803*AH678*AL678,0)</f>
        <v/>
      </c>
      <c r="CV678" s="0">
        <f>ROUND(Y678*Source!I1803,7)</f>
        <v/>
      </c>
      <c r="CW678" s="0" t="n">
        <v>0</v>
      </c>
      <c r="CX678" s="0">
        <f>ROUND(Y678*Source!I1803,7)</f>
        <v/>
      </c>
      <c r="CY678" s="0">
        <f>AD678</f>
        <v/>
      </c>
      <c r="CZ678" s="0">
        <f>AH678</f>
        <v/>
      </c>
      <c r="DA678" s="0">
        <f>AL678</f>
        <v/>
      </c>
      <c r="DB678" s="0">
        <f>ROUND(ROUND(AT678*CZ678,2),2)</f>
        <v/>
      </c>
      <c r="DC678" s="0">
        <f>ROUND(ROUND(AT678*AG678,2),2)</f>
        <v/>
      </c>
      <c r="DD678" s="0" t="inlineStr"/>
      <c r="DE678" s="0" t="inlineStr"/>
      <c r="DF678" s="0">
        <f>ROUND(ROUND(AE678,0)*CX678,0)</f>
        <v/>
      </c>
      <c r="DG678" s="0">
        <f>ROUND(ROUND(AF678,0)*CX678,0)</f>
        <v/>
      </c>
      <c r="DH678" s="0">
        <f>ROUND(ROUND(AG678,0)*CX678,0)</f>
        <v/>
      </c>
      <c r="DI678" s="0">
        <f>ROUND(ROUND(AH678,0)*CX678,0)</f>
        <v/>
      </c>
      <c r="DJ678" s="0">
        <f>DI678</f>
        <v/>
      </c>
      <c r="DK678" s="0" t="n">
        <v>0</v>
      </c>
      <c r="DL678" s="0" t="inlineStr"/>
      <c r="DM678" s="0" t="n">
        <v>0</v>
      </c>
      <c r="DN678" s="0" t="inlineStr"/>
      <c r="DO678" s="0" t="n">
        <v>0</v>
      </c>
    </row>
    <row r="679">
      <c r="A679" s="0">
        <f>ROW(Source!A1803)</f>
        <v/>
      </c>
      <c r="B679" s="0" t="n">
        <v>78845955</v>
      </c>
      <c r="C679" s="0" t="n">
        <v>78851572</v>
      </c>
      <c r="D679" s="0" t="n">
        <v>29172669</v>
      </c>
      <c r="E679" s="0" t="n">
        <v>1</v>
      </c>
      <c r="F679" s="0" t="n">
        <v>1</v>
      </c>
      <c r="G679" s="0" t="n">
        <v>1</v>
      </c>
      <c r="H679" s="0" t="n">
        <v>2</v>
      </c>
      <c r="I679" s="0" t="inlineStr">
        <is>
          <t>041000</t>
        </is>
      </c>
      <c r="J679" s="0" t="inlineStr">
        <is>
          <t>ТСЭМ Московской обл., 041000, приказ Минстроя России №675/пр от 28.02.2017 № 264/пр</t>
        </is>
      </c>
      <c r="K679" s="0" t="inlineStr">
        <is>
          <t>Преобразователи сварочные с номинальным сварочным током 315-500 А</t>
        </is>
      </c>
      <c r="L679" s="0" t="n">
        <v>1368</v>
      </c>
      <c r="N679" s="0" t="n">
        <v>1011</v>
      </c>
      <c r="O679" s="0" t="inlineStr">
        <is>
          <t>маш.-ч</t>
        </is>
      </c>
      <c r="P679" s="0" t="inlineStr">
        <is>
          <t>маш.-ч</t>
        </is>
      </c>
      <c r="Q679" s="0" t="n">
        <v>1</v>
      </c>
      <c r="W679" s="0" t="n">
        <v>0</v>
      </c>
      <c r="X679" s="0" t="n">
        <v>1159853466</v>
      </c>
      <c r="Y679" s="0">
        <f>AT679</f>
        <v/>
      </c>
      <c r="AA679" s="0" t="n">
        <v>0</v>
      </c>
      <c r="AB679" s="0" t="n">
        <v>119.65</v>
      </c>
      <c r="AC679" s="0" t="n">
        <v>0</v>
      </c>
      <c r="AD679" s="0" t="n">
        <v>0</v>
      </c>
      <c r="AE679" s="0" t="n">
        <v>0</v>
      </c>
      <c r="AF679" s="0" t="n">
        <v>12.31</v>
      </c>
      <c r="AG679" s="0" t="n">
        <v>0</v>
      </c>
      <c r="AH679" s="0" t="n">
        <v>0</v>
      </c>
      <c r="AI679" s="0" t="n">
        <v>1</v>
      </c>
      <c r="AJ679" s="0" t="n">
        <v>9.720000000000001</v>
      </c>
      <c r="AK679" s="0" t="n">
        <v>52.25</v>
      </c>
      <c r="AL679" s="0" t="n">
        <v>1</v>
      </c>
      <c r="AM679" s="0" t="n">
        <v>2</v>
      </c>
      <c r="AN679" s="0" t="n">
        <v>0</v>
      </c>
      <c r="AO679" s="0" t="n">
        <v>1</v>
      </c>
      <c r="AP679" s="0" t="n">
        <v>0</v>
      </c>
      <c r="AQ679" s="0" t="n">
        <v>0</v>
      </c>
      <c r="AR679" s="0" t="n">
        <v>0</v>
      </c>
      <c r="AS679" s="0" t="inlineStr"/>
      <c r="AT679" s="0" t="n">
        <v>0.67</v>
      </c>
      <c r="AU679" s="0" t="inlineStr"/>
      <c r="AV679" s="0" t="n">
        <v>0</v>
      </c>
      <c r="AW679" s="0" t="n">
        <v>2</v>
      </c>
      <c r="AX679" s="0" t="n">
        <v>78851580</v>
      </c>
      <c r="AY679" s="0" t="n">
        <v>1</v>
      </c>
      <c r="AZ679" s="0" t="n">
        <v>0</v>
      </c>
      <c r="BA679" s="0" t="n">
        <v>661</v>
      </c>
      <c r="BB679" s="0" t="n">
        <v>0</v>
      </c>
      <c r="BC679" s="0" t="n">
        <v>0</v>
      </c>
      <c r="BD679" s="0" t="n">
        <v>0</v>
      </c>
      <c r="BE679" s="0" t="n">
        <v>0</v>
      </c>
      <c r="BF679" s="0" t="n">
        <v>0</v>
      </c>
      <c r="BG679" s="0" t="n">
        <v>0</v>
      </c>
      <c r="BH679" s="0" t="n">
        <v>0</v>
      </c>
      <c r="BI679" s="0" t="n">
        <v>0</v>
      </c>
      <c r="BJ679" s="0" t="n">
        <v>0</v>
      </c>
      <c r="BK679" s="0" t="n">
        <v>0</v>
      </c>
      <c r="BL679" s="0" t="n">
        <v>0</v>
      </c>
      <c r="BM679" s="0" t="n">
        <v>0</v>
      </c>
      <c r="BN679" s="0" t="n">
        <v>0</v>
      </c>
      <c r="BO679" s="0" t="n">
        <v>0</v>
      </c>
      <c r="BP679" s="0" t="n">
        <v>0</v>
      </c>
      <c r="BQ679" s="0" t="n">
        <v>0</v>
      </c>
      <c r="BR679" s="0" t="n">
        <v>0</v>
      </c>
      <c r="BS679" s="0" t="n">
        <v>0</v>
      </c>
      <c r="BT679" s="0" t="n">
        <v>0</v>
      </c>
      <c r="BU679" s="0" t="n">
        <v>0</v>
      </c>
      <c r="BV679" s="0" t="n">
        <v>0</v>
      </c>
      <c r="BW679" s="0" t="n">
        <v>0</v>
      </c>
      <c r="CV679" s="0" t="n">
        <v>0</v>
      </c>
      <c r="CW679" s="0">
        <f>ROUND(Y679*Source!I1803*DO679,7)</f>
        <v/>
      </c>
      <c r="CX679" s="0">
        <f>ROUND(Y679*Source!I1803,7)</f>
        <v/>
      </c>
      <c r="CY679" s="0">
        <f>AB679</f>
        <v/>
      </c>
      <c r="CZ679" s="0">
        <f>AF679</f>
        <v/>
      </c>
      <c r="DA679" s="0">
        <f>AJ679</f>
        <v/>
      </c>
      <c r="DB679" s="0">
        <f>ROUND(ROUND(AT679*CZ679,2),2)</f>
        <v/>
      </c>
      <c r="DC679" s="0">
        <f>ROUND(ROUND(AT679*AG679,2),2)</f>
        <v/>
      </c>
      <c r="DD679" s="0" t="inlineStr"/>
      <c r="DE679" s="0" t="inlineStr"/>
      <c r="DF679" s="0">
        <f>ROUND(ROUND(AE679,0)*CX679,0)</f>
        <v/>
      </c>
      <c r="DG679" s="0">
        <f>ROUND(ROUND(AF679*AJ679,0)*CX679,0)</f>
        <v/>
      </c>
      <c r="DH679" s="0">
        <f>ROUND(ROUND(AG679*AK679,0)*CX679,0)</f>
        <v/>
      </c>
      <c r="DI679" s="0">
        <f>ROUND(ROUND(AH679,0)*CX679,0)</f>
        <v/>
      </c>
      <c r="DJ679" s="0">
        <f>DG679</f>
        <v/>
      </c>
      <c r="DK679" s="0" t="n">
        <v>0</v>
      </c>
      <c r="DL679" s="0" t="inlineStr"/>
      <c r="DM679" s="0" t="n">
        <v>0</v>
      </c>
      <c r="DN679" s="0" t="inlineStr"/>
      <c r="DO679" s="0" t="n">
        <v>0</v>
      </c>
    </row>
    <row r="680">
      <c r="A680" s="0">
        <f>ROW(Source!A1803)</f>
        <v/>
      </c>
      <c r="B680" s="0" t="n">
        <v>78845955</v>
      </c>
      <c r="C680" s="0" t="n">
        <v>78851572</v>
      </c>
      <c r="D680" s="0" t="n">
        <v>29172679</v>
      </c>
      <c r="E680" s="0" t="n">
        <v>1</v>
      </c>
      <c r="F680" s="0" t="n">
        <v>1</v>
      </c>
      <c r="G680" s="0" t="n">
        <v>1</v>
      </c>
      <c r="H680" s="0" t="n">
        <v>2</v>
      </c>
      <c r="I680" s="0" t="inlineStr">
        <is>
          <t>041400</t>
        </is>
      </c>
      <c r="J680" s="0" t="inlineStr">
        <is>
          <t>ТСЭМ Московской обл., 041400, приказ Минстроя России №675/пр от 28.02.2017 № 264/пр</t>
        </is>
      </c>
      <c r="K680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680" s="0" t="n">
        <v>1368</v>
      </c>
      <c r="N680" s="0" t="n">
        <v>1011</v>
      </c>
      <c r="O680" s="0" t="inlineStr">
        <is>
          <t>маш.-ч</t>
        </is>
      </c>
      <c r="P680" s="0" t="inlineStr">
        <is>
          <t>маш.-ч</t>
        </is>
      </c>
      <c r="Q680" s="0" t="n">
        <v>1</v>
      </c>
      <c r="W680" s="0" t="n">
        <v>0</v>
      </c>
      <c r="X680" s="0" t="n">
        <v>1123115873</v>
      </c>
      <c r="Y680" s="0">
        <f>AT680</f>
        <v/>
      </c>
      <c r="AA680" s="0" t="n">
        <v>0</v>
      </c>
      <c r="AB680" s="0" t="n">
        <v>65.06</v>
      </c>
      <c r="AC680" s="0" t="n">
        <v>0</v>
      </c>
      <c r="AD680" s="0" t="n">
        <v>0</v>
      </c>
      <c r="AE680" s="0" t="n">
        <v>0</v>
      </c>
      <c r="AF680" s="0" t="n">
        <v>6.7</v>
      </c>
      <c r="AG680" s="0" t="n">
        <v>0</v>
      </c>
      <c r="AH680" s="0" t="n">
        <v>0</v>
      </c>
      <c r="AI680" s="0" t="n">
        <v>1</v>
      </c>
      <c r="AJ680" s="0" t="n">
        <v>9.710000000000001</v>
      </c>
      <c r="AK680" s="0" t="n">
        <v>52.25</v>
      </c>
      <c r="AL680" s="0" t="n">
        <v>1</v>
      </c>
      <c r="AM680" s="0" t="n">
        <v>2</v>
      </c>
      <c r="AN680" s="0" t="n">
        <v>0</v>
      </c>
      <c r="AO680" s="0" t="n">
        <v>1</v>
      </c>
      <c r="AP680" s="0" t="n">
        <v>0</v>
      </c>
      <c r="AQ680" s="0" t="n">
        <v>0</v>
      </c>
      <c r="AR680" s="0" t="n">
        <v>0</v>
      </c>
      <c r="AS680" s="0" t="inlineStr"/>
      <c r="AT680" s="0" t="n">
        <v>0.17</v>
      </c>
      <c r="AU680" s="0" t="inlineStr"/>
      <c r="AV680" s="0" t="n">
        <v>0</v>
      </c>
      <c r="AW680" s="0" t="n">
        <v>2</v>
      </c>
      <c r="AX680" s="0" t="n">
        <v>78851581</v>
      </c>
      <c r="AY680" s="0" t="n">
        <v>1</v>
      </c>
      <c r="AZ680" s="0" t="n">
        <v>0</v>
      </c>
      <c r="BA680" s="0" t="n">
        <v>662</v>
      </c>
      <c r="BB680" s="0" t="n">
        <v>0</v>
      </c>
      <c r="BC680" s="0" t="n">
        <v>0</v>
      </c>
      <c r="BD680" s="0" t="n">
        <v>0</v>
      </c>
      <c r="BE680" s="0" t="n">
        <v>0</v>
      </c>
      <c r="BF680" s="0" t="n">
        <v>0</v>
      </c>
      <c r="BG680" s="0" t="n">
        <v>0</v>
      </c>
      <c r="BH680" s="0" t="n">
        <v>0</v>
      </c>
      <c r="BI680" s="0" t="n">
        <v>0</v>
      </c>
      <c r="BJ680" s="0" t="n">
        <v>0</v>
      </c>
      <c r="BK680" s="0" t="n">
        <v>0</v>
      </c>
      <c r="BL680" s="0" t="n">
        <v>0</v>
      </c>
      <c r="BM680" s="0" t="n">
        <v>0</v>
      </c>
      <c r="BN680" s="0" t="n">
        <v>0</v>
      </c>
      <c r="BO680" s="0" t="n">
        <v>0</v>
      </c>
      <c r="BP680" s="0" t="n">
        <v>0</v>
      </c>
      <c r="BQ680" s="0" t="n">
        <v>0</v>
      </c>
      <c r="BR680" s="0" t="n">
        <v>0</v>
      </c>
      <c r="BS680" s="0" t="n">
        <v>0</v>
      </c>
      <c r="BT680" s="0" t="n">
        <v>0</v>
      </c>
      <c r="BU680" s="0" t="n">
        <v>0</v>
      </c>
      <c r="BV680" s="0" t="n">
        <v>0</v>
      </c>
      <c r="BW680" s="0" t="n">
        <v>0</v>
      </c>
      <c r="CV680" s="0" t="n">
        <v>0</v>
      </c>
      <c r="CW680" s="0">
        <f>ROUND(Y680*Source!I1803*DO680,7)</f>
        <v/>
      </c>
      <c r="CX680" s="0">
        <f>ROUND(Y680*Source!I1803,7)</f>
        <v/>
      </c>
      <c r="CY680" s="0">
        <f>AB680</f>
        <v/>
      </c>
      <c r="CZ680" s="0">
        <f>AF680</f>
        <v/>
      </c>
      <c r="DA680" s="0">
        <f>AJ680</f>
        <v/>
      </c>
      <c r="DB680" s="0">
        <f>ROUND(ROUND(AT680*CZ680,2),2)</f>
        <v/>
      </c>
      <c r="DC680" s="0">
        <f>ROUND(ROUND(AT680*AG680,2),2)</f>
        <v/>
      </c>
      <c r="DD680" s="0" t="inlineStr"/>
      <c r="DE680" s="0" t="inlineStr"/>
      <c r="DF680" s="0">
        <f>ROUND(ROUND(AE680,0)*CX680,0)</f>
        <v/>
      </c>
      <c r="DG680" s="0">
        <f>ROUND(ROUND(AF680*AJ680,0)*CX680,0)</f>
        <v/>
      </c>
      <c r="DH680" s="0">
        <f>ROUND(ROUND(AG680*AK680,0)*CX680,0)</f>
        <v/>
      </c>
      <c r="DI680" s="0">
        <f>ROUND(ROUND(AH680,0)*CX680,0)</f>
        <v/>
      </c>
      <c r="DJ680" s="0">
        <f>DG680</f>
        <v/>
      </c>
      <c r="DK680" s="0" t="n">
        <v>0</v>
      </c>
      <c r="DL680" s="0" t="inlineStr"/>
      <c r="DM680" s="0" t="n">
        <v>0</v>
      </c>
      <c r="DN680" s="0" t="inlineStr"/>
      <c r="DO680" s="0" t="n">
        <v>0</v>
      </c>
    </row>
    <row r="681">
      <c r="A681" s="0">
        <f>ROW(Source!A1803)</f>
        <v/>
      </c>
      <c r="B681" s="0" t="n">
        <v>78845955</v>
      </c>
      <c r="C681" s="0" t="n">
        <v>78851572</v>
      </c>
      <c r="D681" s="0" t="n">
        <v>29174507</v>
      </c>
      <c r="E681" s="0" t="n">
        <v>1</v>
      </c>
      <c r="F681" s="0" t="n">
        <v>1</v>
      </c>
      <c r="G681" s="0" t="n">
        <v>1</v>
      </c>
      <c r="H681" s="0" t="n">
        <v>2</v>
      </c>
      <c r="I681" s="0" t="inlineStr">
        <is>
          <t>330301</t>
        </is>
      </c>
      <c r="J681" s="0" t="inlineStr">
        <is>
          <t>ТСЭМ Московской обл., 330301, приказ Минстроя России №675/пр от 28.02.2017 № 264/пр</t>
        </is>
      </c>
      <c r="K681" s="0" t="inlineStr">
        <is>
          <t>Машины шлифовальные электрические</t>
        </is>
      </c>
      <c r="L681" s="0" t="n">
        <v>1368</v>
      </c>
      <c r="N681" s="0" t="n">
        <v>1011</v>
      </c>
      <c r="O681" s="0" t="inlineStr">
        <is>
          <t>маш.-ч</t>
        </is>
      </c>
      <c r="P681" s="0" t="inlineStr">
        <is>
          <t>маш.-ч</t>
        </is>
      </c>
      <c r="Q681" s="0" t="n">
        <v>1</v>
      </c>
      <c r="W681" s="0" t="n">
        <v>0</v>
      </c>
      <c r="X681" s="0" t="n">
        <v>-144556207</v>
      </c>
      <c r="Y681" s="0">
        <f>AT681</f>
        <v/>
      </c>
      <c r="AA681" s="0" t="n">
        <v>0</v>
      </c>
      <c r="AB681" s="0" t="n">
        <v>20.73</v>
      </c>
      <c r="AC681" s="0" t="n">
        <v>0</v>
      </c>
      <c r="AD681" s="0" t="n">
        <v>0</v>
      </c>
      <c r="AE681" s="0" t="n">
        <v>0</v>
      </c>
      <c r="AF681" s="0" t="n">
        <v>5.13</v>
      </c>
      <c r="AG681" s="0" t="n">
        <v>0</v>
      </c>
      <c r="AH681" s="0" t="n">
        <v>0</v>
      </c>
      <c r="AI681" s="0" t="n">
        <v>1</v>
      </c>
      <c r="AJ681" s="0" t="n">
        <v>4.04</v>
      </c>
      <c r="AK681" s="0" t="n">
        <v>52.25</v>
      </c>
      <c r="AL681" s="0" t="n">
        <v>1</v>
      </c>
      <c r="AM681" s="0" t="n">
        <v>2</v>
      </c>
      <c r="AN681" s="0" t="n">
        <v>0</v>
      </c>
      <c r="AO681" s="0" t="n">
        <v>1</v>
      </c>
      <c r="AP681" s="0" t="n">
        <v>0</v>
      </c>
      <c r="AQ681" s="0" t="n">
        <v>0</v>
      </c>
      <c r="AR681" s="0" t="n">
        <v>0</v>
      </c>
      <c r="AS681" s="0" t="inlineStr"/>
      <c r="AT681" s="0" t="n">
        <v>1.57</v>
      </c>
      <c r="AU681" s="0" t="inlineStr"/>
      <c r="AV681" s="0" t="n">
        <v>0</v>
      </c>
      <c r="AW681" s="0" t="n">
        <v>2</v>
      </c>
      <c r="AX681" s="0" t="n">
        <v>78851582</v>
      </c>
      <c r="AY681" s="0" t="n">
        <v>1</v>
      </c>
      <c r="AZ681" s="0" t="n">
        <v>0</v>
      </c>
      <c r="BA681" s="0" t="n">
        <v>663</v>
      </c>
      <c r="BB681" s="0" t="n">
        <v>0</v>
      </c>
      <c r="BC681" s="0" t="n">
        <v>0</v>
      </c>
      <c r="BD681" s="0" t="n">
        <v>0</v>
      </c>
      <c r="BE681" s="0" t="n">
        <v>0</v>
      </c>
      <c r="BF681" s="0" t="n">
        <v>0</v>
      </c>
      <c r="BG681" s="0" t="n">
        <v>0</v>
      </c>
      <c r="BH681" s="0" t="n">
        <v>0</v>
      </c>
      <c r="BI681" s="0" t="n">
        <v>0</v>
      </c>
      <c r="BJ681" s="0" t="n">
        <v>0</v>
      </c>
      <c r="BK681" s="0" t="n">
        <v>0</v>
      </c>
      <c r="BL681" s="0" t="n">
        <v>0</v>
      </c>
      <c r="BM681" s="0" t="n">
        <v>0</v>
      </c>
      <c r="BN681" s="0" t="n">
        <v>0</v>
      </c>
      <c r="BO681" s="0" t="n">
        <v>0</v>
      </c>
      <c r="BP681" s="0" t="n">
        <v>0</v>
      </c>
      <c r="BQ681" s="0" t="n">
        <v>0</v>
      </c>
      <c r="BR681" s="0" t="n">
        <v>0</v>
      </c>
      <c r="BS681" s="0" t="n">
        <v>0</v>
      </c>
      <c r="BT681" s="0" t="n">
        <v>0</v>
      </c>
      <c r="BU681" s="0" t="n">
        <v>0</v>
      </c>
      <c r="BV681" s="0" t="n">
        <v>0</v>
      </c>
      <c r="BW681" s="0" t="n">
        <v>0</v>
      </c>
      <c r="CV681" s="0" t="n">
        <v>0</v>
      </c>
      <c r="CW681" s="0">
        <f>ROUND(Y681*Source!I1803*DO681,7)</f>
        <v/>
      </c>
      <c r="CX681" s="0">
        <f>ROUND(Y681*Source!I1803,7)</f>
        <v/>
      </c>
      <c r="CY681" s="0">
        <f>AB681</f>
        <v/>
      </c>
      <c r="CZ681" s="0">
        <f>AF681</f>
        <v/>
      </c>
      <c r="DA681" s="0">
        <f>AJ681</f>
        <v/>
      </c>
      <c r="DB681" s="0">
        <f>ROUND(ROUND(AT681*CZ681,2),2)</f>
        <v/>
      </c>
      <c r="DC681" s="0">
        <f>ROUND(ROUND(AT681*AG681,2),2)</f>
        <v/>
      </c>
      <c r="DD681" s="0" t="inlineStr"/>
      <c r="DE681" s="0" t="inlineStr"/>
      <c r="DF681" s="0">
        <f>ROUND(ROUND(AE681,0)*CX681,0)</f>
        <v/>
      </c>
      <c r="DG681" s="0">
        <f>ROUND(ROUND(AF681*AJ681,0)*CX681,0)</f>
        <v/>
      </c>
      <c r="DH681" s="0">
        <f>ROUND(ROUND(AG681*AK681,0)*CX681,0)</f>
        <v/>
      </c>
      <c r="DI681" s="0">
        <f>ROUND(ROUND(AH681,0)*CX681,0)</f>
        <v/>
      </c>
      <c r="DJ681" s="0">
        <f>DG681</f>
        <v/>
      </c>
      <c r="DK681" s="0" t="n">
        <v>0</v>
      </c>
      <c r="DL681" s="0" t="inlineStr"/>
      <c r="DM681" s="0" t="n">
        <v>0</v>
      </c>
      <c r="DN681" s="0" t="inlineStr"/>
      <c r="DO681" s="0" t="n">
        <v>0</v>
      </c>
    </row>
    <row r="682">
      <c r="A682" s="0">
        <f>ROW(Source!A1803)</f>
        <v/>
      </c>
      <c r="B682" s="0" t="n">
        <v>78845955</v>
      </c>
      <c r="C682" s="0" t="n">
        <v>78851572</v>
      </c>
      <c r="D682" s="0" t="n">
        <v>29113946</v>
      </c>
      <c r="E682" s="0" t="n">
        <v>1</v>
      </c>
      <c r="F682" s="0" t="n">
        <v>1</v>
      </c>
      <c r="G682" s="0" t="n">
        <v>1</v>
      </c>
      <c r="H682" s="0" t="n">
        <v>3</v>
      </c>
      <c r="I682" s="0" t="inlineStr">
        <is>
          <t>101-0802</t>
        </is>
      </c>
      <c r="J682" s="0" t="inlineStr">
        <is>
          <t>ТССЦ Московской обл., 101-0802, приказ Минстроя России №675/пр от 28.02.2017 № 254/пр</t>
        </is>
      </c>
      <c r="K682" s="0" t="inlineStr">
        <is>
          <t>Проволока порошковая для дуговой сварки</t>
        </is>
      </c>
      <c r="L682" s="0" t="n">
        <v>1348</v>
      </c>
      <c r="N682" s="0" t="n">
        <v>1009</v>
      </c>
      <c r="O682" s="0" t="inlineStr">
        <is>
          <t>т</t>
        </is>
      </c>
      <c r="P682" s="0" t="inlineStr">
        <is>
          <t>т</t>
        </is>
      </c>
      <c r="Q682" s="0" t="n">
        <v>1000</v>
      </c>
      <c r="W682" s="0" t="n">
        <v>0</v>
      </c>
      <c r="X682" s="0" t="n">
        <v>-1112151242</v>
      </c>
      <c r="Y682" s="0">
        <f>AT682</f>
        <v/>
      </c>
      <c r="AA682" s="0" t="n">
        <v>295944.19</v>
      </c>
      <c r="AB682" s="0" t="n">
        <v>0</v>
      </c>
      <c r="AC682" s="0" t="n">
        <v>0</v>
      </c>
      <c r="AD682" s="0" t="n">
        <v>0</v>
      </c>
      <c r="AE682" s="0" t="n">
        <v>15200.01</v>
      </c>
      <c r="AF682" s="0" t="n">
        <v>0</v>
      </c>
      <c r="AG682" s="0" t="n">
        <v>0</v>
      </c>
      <c r="AH682" s="0" t="n">
        <v>0</v>
      </c>
      <c r="AI682" s="0" t="n">
        <v>19.47</v>
      </c>
      <c r="AJ682" s="0" t="n">
        <v>1</v>
      </c>
      <c r="AK682" s="0" t="n">
        <v>1</v>
      </c>
      <c r="AL682" s="0" t="n">
        <v>1</v>
      </c>
      <c r="AM682" s="0" t="n">
        <v>2</v>
      </c>
      <c r="AN682" s="0" t="n">
        <v>0</v>
      </c>
      <c r="AO682" s="0" t="n">
        <v>1</v>
      </c>
      <c r="AP682" s="0" t="n">
        <v>0</v>
      </c>
      <c r="AQ682" s="0" t="n">
        <v>0</v>
      </c>
      <c r="AR682" s="0" t="n">
        <v>0</v>
      </c>
      <c r="AS682" s="0" t="inlineStr"/>
      <c r="AT682" s="0" t="n">
        <v>0.00066</v>
      </c>
      <c r="AU682" s="0" t="inlineStr"/>
      <c r="AV682" s="0" t="n">
        <v>0</v>
      </c>
      <c r="AW682" s="0" t="n">
        <v>2</v>
      </c>
      <c r="AX682" s="0" t="n">
        <v>78851583</v>
      </c>
      <c r="AY682" s="0" t="n">
        <v>1</v>
      </c>
      <c r="AZ682" s="0" t="n">
        <v>0</v>
      </c>
      <c r="BA682" s="0" t="n">
        <v>664</v>
      </c>
      <c r="BB682" s="0" t="n">
        <v>0</v>
      </c>
      <c r="BC682" s="0" t="n">
        <v>0</v>
      </c>
      <c r="BD682" s="0" t="n">
        <v>0</v>
      </c>
      <c r="BE682" s="0" t="n">
        <v>0</v>
      </c>
      <c r="BF682" s="0" t="n">
        <v>0</v>
      </c>
      <c r="BG682" s="0" t="n">
        <v>0</v>
      </c>
      <c r="BH682" s="0" t="n">
        <v>0</v>
      </c>
      <c r="BI682" s="0" t="n">
        <v>0</v>
      </c>
      <c r="BJ682" s="0" t="n">
        <v>0</v>
      </c>
      <c r="BK682" s="0" t="n">
        <v>0</v>
      </c>
      <c r="BL682" s="0" t="n">
        <v>0</v>
      </c>
      <c r="BM682" s="0" t="n">
        <v>0</v>
      </c>
      <c r="BN682" s="0" t="n">
        <v>0</v>
      </c>
      <c r="BO682" s="0" t="n">
        <v>0</v>
      </c>
      <c r="BP682" s="0" t="n">
        <v>0</v>
      </c>
      <c r="BQ682" s="0" t="n">
        <v>0</v>
      </c>
      <c r="BR682" s="0" t="n">
        <v>0</v>
      </c>
      <c r="BS682" s="0" t="n">
        <v>0</v>
      </c>
      <c r="BT682" s="0" t="n">
        <v>0</v>
      </c>
      <c r="BU682" s="0" t="n">
        <v>0</v>
      </c>
      <c r="BV682" s="0" t="n">
        <v>0</v>
      </c>
      <c r="BW682" s="0" t="n">
        <v>0</v>
      </c>
      <c r="CV682" s="0" t="n">
        <v>0</v>
      </c>
      <c r="CW682" s="0" t="n">
        <v>0</v>
      </c>
      <c r="CX682" s="0">
        <f>ROUND(Y682*Source!I1803,7)</f>
        <v/>
      </c>
      <c r="CY682" s="0">
        <f>AA682</f>
        <v/>
      </c>
      <c r="CZ682" s="0">
        <f>AE682</f>
        <v/>
      </c>
      <c r="DA682" s="0">
        <f>AI682</f>
        <v/>
      </c>
      <c r="DB682" s="0">
        <f>ROUND(ROUND(AT682*CZ682,2),2)</f>
        <v/>
      </c>
      <c r="DC682" s="0">
        <f>ROUND(ROUND(AT682*AG682,2),2)</f>
        <v/>
      </c>
      <c r="DD682" s="0" t="inlineStr"/>
      <c r="DE682" s="0" t="inlineStr"/>
      <c r="DF682" s="0">
        <f>ROUND(ROUND(AE682*AI682,0)*CX682,0)</f>
        <v/>
      </c>
      <c r="DG682" s="0">
        <f>ROUND(ROUND(AF682,0)*CX682,0)</f>
        <v/>
      </c>
      <c r="DH682" s="0">
        <f>ROUND(ROUND(AG682,0)*CX682,0)</f>
        <v/>
      </c>
      <c r="DI682" s="0">
        <f>ROUND(ROUND(AH682,0)*CX682,0)</f>
        <v/>
      </c>
      <c r="DJ682" s="0">
        <f>DF682</f>
        <v/>
      </c>
      <c r="DK682" s="0" t="n">
        <v>0</v>
      </c>
      <c r="DL682" s="0" t="inlineStr"/>
      <c r="DM682" s="0" t="n">
        <v>0</v>
      </c>
      <c r="DN682" s="0" t="inlineStr"/>
      <c r="DO682" s="0" t="n">
        <v>0</v>
      </c>
    </row>
    <row r="683">
      <c r="A683" s="0">
        <f>ROW(Source!A1803)</f>
        <v/>
      </c>
      <c r="B683" s="0" t="n">
        <v>78845955</v>
      </c>
      <c r="C683" s="0" t="n">
        <v>78851572</v>
      </c>
      <c r="D683" s="0" t="n">
        <v>29113990</v>
      </c>
      <c r="E683" s="0" t="n">
        <v>1</v>
      </c>
      <c r="F683" s="0" t="n">
        <v>1</v>
      </c>
      <c r="G683" s="0" t="n">
        <v>1</v>
      </c>
      <c r="H683" s="0" t="n">
        <v>3</v>
      </c>
      <c r="I683" s="0" t="inlineStr">
        <is>
          <t>101-1515</t>
        </is>
      </c>
      <c r="J683" s="0" t="inlineStr">
        <is>
          <t>ТССЦ Московской обл., 101-1515, приказ Минстроя России №675/пр от 28.02.2017 № 254/пр</t>
        </is>
      </c>
      <c r="K683" s="0" t="inlineStr">
        <is>
          <t>Электроды диаметром 4 мм Э46</t>
        </is>
      </c>
      <c r="L683" s="0" t="n">
        <v>1348</v>
      </c>
      <c r="N683" s="0" t="n">
        <v>1009</v>
      </c>
      <c r="O683" s="0" t="inlineStr">
        <is>
          <t>т</t>
        </is>
      </c>
      <c r="P683" s="0" t="inlineStr">
        <is>
          <t>т</t>
        </is>
      </c>
      <c r="Q683" s="0" t="n">
        <v>1000</v>
      </c>
      <c r="W683" s="0" t="n">
        <v>0</v>
      </c>
      <c r="X683" s="0" t="n">
        <v>703561654</v>
      </c>
      <c r="Y683" s="0">
        <f>AT683</f>
        <v/>
      </c>
      <c r="AA683" s="0" t="n">
        <v>247944.36</v>
      </c>
      <c r="AB683" s="0" t="n">
        <v>0</v>
      </c>
      <c r="AC683" s="0" t="n">
        <v>0</v>
      </c>
      <c r="AD683" s="0" t="n">
        <v>0</v>
      </c>
      <c r="AE683" s="0" t="n">
        <v>10169.99</v>
      </c>
      <c r="AF683" s="0" t="n">
        <v>0</v>
      </c>
      <c r="AG683" s="0" t="n">
        <v>0</v>
      </c>
      <c r="AH683" s="0" t="n">
        <v>0</v>
      </c>
      <c r="AI683" s="0" t="n">
        <v>24.38</v>
      </c>
      <c r="AJ683" s="0" t="n">
        <v>1</v>
      </c>
      <c r="AK683" s="0" t="n">
        <v>1</v>
      </c>
      <c r="AL683" s="0" t="n">
        <v>1</v>
      </c>
      <c r="AM683" s="0" t="n">
        <v>2</v>
      </c>
      <c r="AN683" s="0" t="n">
        <v>0</v>
      </c>
      <c r="AO683" s="0" t="n">
        <v>1</v>
      </c>
      <c r="AP683" s="0" t="n">
        <v>0</v>
      </c>
      <c r="AQ683" s="0" t="n">
        <v>0</v>
      </c>
      <c r="AR683" s="0" t="n">
        <v>0</v>
      </c>
      <c r="AS683" s="0" t="inlineStr"/>
      <c r="AT683" s="0" t="n">
        <v>0.001</v>
      </c>
      <c r="AU683" s="0" t="inlineStr"/>
      <c r="AV683" s="0" t="n">
        <v>0</v>
      </c>
      <c r="AW683" s="0" t="n">
        <v>2</v>
      </c>
      <c r="AX683" s="0" t="n">
        <v>78851584</v>
      </c>
      <c r="AY683" s="0" t="n">
        <v>1</v>
      </c>
      <c r="AZ683" s="0" t="n">
        <v>0</v>
      </c>
      <c r="BA683" s="0" t="n">
        <v>665</v>
      </c>
      <c r="BB683" s="0" t="n">
        <v>0</v>
      </c>
      <c r="BC683" s="0" t="n">
        <v>0</v>
      </c>
      <c r="BD683" s="0" t="n">
        <v>0</v>
      </c>
      <c r="BE683" s="0" t="n">
        <v>0</v>
      </c>
      <c r="BF683" s="0" t="n">
        <v>0</v>
      </c>
      <c r="BG683" s="0" t="n">
        <v>0</v>
      </c>
      <c r="BH683" s="0" t="n">
        <v>0</v>
      </c>
      <c r="BI683" s="0" t="n">
        <v>0</v>
      </c>
      <c r="BJ683" s="0" t="n">
        <v>0</v>
      </c>
      <c r="BK683" s="0" t="n">
        <v>0</v>
      </c>
      <c r="BL683" s="0" t="n">
        <v>0</v>
      </c>
      <c r="BM683" s="0" t="n">
        <v>0</v>
      </c>
      <c r="BN683" s="0" t="n">
        <v>0</v>
      </c>
      <c r="BO683" s="0" t="n">
        <v>0</v>
      </c>
      <c r="BP683" s="0" t="n">
        <v>0</v>
      </c>
      <c r="BQ683" s="0" t="n">
        <v>0</v>
      </c>
      <c r="BR683" s="0" t="n">
        <v>0</v>
      </c>
      <c r="BS683" s="0" t="n">
        <v>0</v>
      </c>
      <c r="BT683" s="0" t="n">
        <v>0</v>
      </c>
      <c r="BU683" s="0" t="n">
        <v>0</v>
      </c>
      <c r="BV683" s="0" t="n">
        <v>0</v>
      </c>
      <c r="BW683" s="0" t="n">
        <v>0</v>
      </c>
      <c r="CV683" s="0" t="n">
        <v>0</v>
      </c>
      <c r="CW683" s="0" t="n">
        <v>0</v>
      </c>
      <c r="CX683" s="0">
        <f>ROUND(Y683*Source!I1803,7)</f>
        <v/>
      </c>
      <c r="CY683" s="0">
        <f>AA683</f>
        <v/>
      </c>
      <c r="CZ683" s="0">
        <f>AE683</f>
        <v/>
      </c>
      <c r="DA683" s="0">
        <f>AI683</f>
        <v/>
      </c>
      <c r="DB683" s="0">
        <f>ROUND(ROUND(AT683*CZ683,2),2)</f>
        <v/>
      </c>
      <c r="DC683" s="0">
        <f>ROUND(ROUND(AT683*AG683,2),2)</f>
        <v/>
      </c>
      <c r="DD683" s="0" t="inlineStr"/>
      <c r="DE683" s="0" t="inlineStr"/>
      <c r="DF683" s="0">
        <f>ROUND(ROUND(AE683*AI683,0)*CX683,0)</f>
        <v/>
      </c>
      <c r="DG683" s="0">
        <f>ROUND(ROUND(AF683,0)*CX683,0)</f>
        <v/>
      </c>
      <c r="DH683" s="0">
        <f>ROUND(ROUND(AG683,0)*CX683,0)</f>
        <v/>
      </c>
      <c r="DI683" s="0">
        <f>ROUND(ROUND(AH683,0)*CX683,0)</f>
        <v/>
      </c>
      <c r="DJ683" s="0">
        <f>DF683</f>
        <v/>
      </c>
      <c r="DK683" s="0" t="n">
        <v>0</v>
      </c>
      <c r="DL683" s="0" t="inlineStr"/>
      <c r="DM683" s="0" t="n">
        <v>0</v>
      </c>
      <c r="DN683" s="0" t="inlineStr"/>
      <c r="DO683" s="0" t="n">
        <v>0</v>
      </c>
    </row>
    <row r="684">
      <c r="A684" s="0">
        <f>ROW(Source!A1842)</f>
        <v/>
      </c>
      <c r="B684" s="0" t="n">
        <v>78845955</v>
      </c>
      <c r="C684" s="0" t="n">
        <v>78851648</v>
      </c>
      <c r="D684" s="0" t="n">
        <v>18409661</v>
      </c>
      <c r="E684" s="0" t="n">
        <v>1</v>
      </c>
      <c r="F684" s="0" t="n">
        <v>1</v>
      </c>
      <c r="G684" s="0" t="n">
        <v>1</v>
      </c>
      <c r="H684" s="0" t="n">
        <v>1</v>
      </c>
      <c r="I684" s="0" t="inlineStr">
        <is>
          <t>1-1031-90</t>
        </is>
      </c>
      <c r="J684" s="0" t="inlineStr"/>
      <c r="K684" s="0" t="inlineStr">
        <is>
          <t>Рабочий строитель среднего разряда 3,1</t>
        </is>
      </c>
      <c r="L684" s="0" t="n">
        <v>1369</v>
      </c>
      <c r="N684" s="0" t="n">
        <v>1013</v>
      </c>
      <c r="O684" s="0" t="inlineStr">
        <is>
          <t>чел.-ч</t>
        </is>
      </c>
      <c r="P684" s="0" t="inlineStr">
        <is>
          <t>чел.-ч</t>
        </is>
      </c>
      <c r="Q684" s="0" t="n">
        <v>1</v>
      </c>
      <c r="W684" s="0" t="n">
        <v>0</v>
      </c>
      <c r="X684" s="0" t="n">
        <v>1989723076</v>
      </c>
      <c r="Y684" s="0">
        <f>AT684</f>
        <v/>
      </c>
      <c r="AA684" s="0" t="n">
        <v>0</v>
      </c>
      <c r="AB684" s="0" t="n">
        <v>0</v>
      </c>
      <c r="AC684" s="0" t="n">
        <v>0</v>
      </c>
      <c r="AD684" s="0" t="n">
        <v>8.640000000000001</v>
      </c>
      <c r="AE684" s="0" t="n">
        <v>0</v>
      </c>
      <c r="AF684" s="0" t="n">
        <v>0</v>
      </c>
      <c r="AG684" s="0" t="n">
        <v>0</v>
      </c>
      <c r="AH684" s="0" t="n">
        <v>8.640000000000001</v>
      </c>
      <c r="AI684" s="0" t="n">
        <v>1</v>
      </c>
      <c r="AJ684" s="0" t="n">
        <v>1</v>
      </c>
      <c r="AK684" s="0" t="n">
        <v>1</v>
      </c>
      <c r="AL684" s="0" t="n">
        <v>1</v>
      </c>
      <c r="AM684" s="0" t="n">
        <v>-2</v>
      </c>
      <c r="AN684" s="0" t="n">
        <v>0</v>
      </c>
      <c r="AO684" s="0" t="n">
        <v>1</v>
      </c>
      <c r="AP684" s="0" t="n">
        <v>0</v>
      </c>
      <c r="AQ684" s="0" t="n">
        <v>0</v>
      </c>
      <c r="AR684" s="0" t="n">
        <v>0</v>
      </c>
      <c r="AS684" s="0" t="inlineStr"/>
      <c r="AT684" s="0" t="n">
        <v>95.76000000000001</v>
      </c>
      <c r="AU684" s="0" t="inlineStr"/>
      <c r="AV684" s="0" t="n">
        <v>1</v>
      </c>
      <c r="AW684" s="0" t="n">
        <v>2</v>
      </c>
      <c r="AX684" s="0" t="n">
        <v>78851649</v>
      </c>
      <c r="AY684" s="0" t="n">
        <v>1</v>
      </c>
      <c r="AZ684" s="0" t="n">
        <v>0</v>
      </c>
      <c r="BA684" s="0" t="n">
        <v>666</v>
      </c>
      <c r="BB684" s="0" t="n">
        <v>0</v>
      </c>
      <c r="BC684" s="0" t="n">
        <v>0</v>
      </c>
      <c r="BD684" s="0" t="n">
        <v>0</v>
      </c>
      <c r="BE684" s="0" t="n">
        <v>0</v>
      </c>
      <c r="BF684" s="0" t="n">
        <v>0</v>
      </c>
      <c r="BG684" s="0" t="n">
        <v>0</v>
      </c>
      <c r="BH684" s="0" t="n">
        <v>0</v>
      </c>
      <c r="BI684" s="0" t="n">
        <v>0</v>
      </c>
      <c r="BJ684" s="0" t="n">
        <v>0</v>
      </c>
      <c r="BK684" s="0" t="n">
        <v>0</v>
      </c>
      <c r="BL684" s="0" t="n">
        <v>0</v>
      </c>
      <c r="BM684" s="0" t="n">
        <v>0</v>
      </c>
      <c r="BN684" s="0" t="n">
        <v>0</v>
      </c>
      <c r="BO684" s="0" t="n">
        <v>0</v>
      </c>
      <c r="BP684" s="0" t="n">
        <v>0</v>
      </c>
      <c r="BQ684" s="0" t="n">
        <v>0</v>
      </c>
      <c r="BR684" s="0" t="n">
        <v>0</v>
      </c>
      <c r="BS684" s="0" t="n">
        <v>0</v>
      </c>
      <c r="BT684" s="0" t="n">
        <v>0</v>
      </c>
      <c r="BU684" s="0" t="n">
        <v>0</v>
      </c>
      <c r="BV684" s="0" t="n">
        <v>0</v>
      </c>
      <c r="BW684" s="0" t="n">
        <v>0</v>
      </c>
      <c r="CU684" s="0">
        <f>ROUND(AT684*Source!I1842*AH684*AL684,0)</f>
        <v/>
      </c>
      <c r="CV684" s="0">
        <f>ROUND(Y684*Source!I1842,7)</f>
        <v/>
      </c>
      <c r="CW684" s="0" t="n">
        <v>0</v>
      </c>
      <c r="CX684" s="0">
        <f>ROUND(Y684*Source!I1842,7)</f>
        <v/>
      </c>
      <c r="CY684" s="0">
        <f>AD684</f>
        <v/>
      </c>
      <c r="CZ684" s="0">
        <f>AH684</f>
        <v/>
      </c>
      <c r="DA684" s="0">
        <f>AL684</f>
        <v/>
      </c>
      <c r="DB684" s="0">
        <f>ROUND(ROUND(AT684*CZ684,2),2)</f>
        <v/>
      </c>
      <c r="DC684" s="0">
        <f>ROUND(ROUND(AT684*AG684,2),2)</f>
        <v/>
      </c>
      <c r="DD684" s="0" t="inlineStr"/>
      <c r="DE684" s="0" t="inlineStr"/>
      <c r="DF684" s="0">
        <f>ROUND(ROUND(AE684,0)*CX684,0)</f>
        <v/>
      </c>
      <c r="DG684" s="0">
        <f>ROUND(ROUND(AF684,0)*CX684,0)</f>
        <v/>
      </c>
      <c r="DH684" s="0">
        <f>ROUND(ROUND(AG684,0)*CX684,0)</f>
        <v/>
      </c>
      <c r="DI684" s="0">
        <f>ROUND(ROUND(AH684,0)*CX684,0)</f>
        <v/>
      </c>
      <c r="DJ684" s="0">
        <f>DI684</f>
        <v/>
      </c>
      <c r="DK684" s="0" t="n">
        <v>0</v>
      </c>
      <c r="DL684" s="0" t="inlineStr"/>
      <c r="DM684" s="0" t="n">
        <v>0</v>
      </c>
      <c r="DN684" s="0" t="inlineStr"/>
      <c r="DO684" s="0" t="n">
        <v>0</v>
      </c>
    </row>
    <row r="685">
      <c r="A685" s="0">
        <f>ROW(Source!A1842)</f>
        <v/>
      </c>
      <c r="B685" s="0" t="n">
        <v>78845955</v>
      </c>
      <c r="C685" s="0" t="n">
        <v>78851648</v>
      </c>
      <c r="D685" s="0" t="n">
        <v>121548</v>
      </c>
      <c r="E685" s="0" t="n">
        <v>1</v>
      </c>
      <c r="F685" s="0" t="n">
        <v>1</v>
      </c>
      <c r="G685" s="0" t="n">
        <v>1</v>
      </c>
      <c r="H685" s="0" t="n">
        <v>1</v>
      </c>
      <c r="I685" s="0" t="inlineStr">
        <is>
          <t>2</t>
        </is>
      </c>
      <c r="J685" s="0" t="inlineStr"/>
      <c r="K685" s="0" t="inlineStr">
        <is>
          <t>Затраты труда машинистов</t>
        </is>
      </c>
      <c r="L685" s="0" t="n">
        <v>608254</v>
      </c>
      <c r="N685" s="0" t="n">
        <v>1013</v>
      </c>
      <c r="O685" s="0" t="inlineStr">
        <is>
          <t>чел.час</t>
        </is>
      </c>
      <c r="P685" s="0" t="inlineStr">
        <is>
          <t>чел.час</t>
        </is>
      </c>
      <c r="Q685" s="0" t="n">
        <v>1</v>
      </c>
      <c r="W685" s="0" t="n">
        <v>0</v>
      </c>
      <c r="X685" s="0" t="n">
        <v>-185737400</v>
      </c>
      <c r="Y685" s="0">
        <f>AT685</f>
        <v/>
      </c>
      <c r="AA685" s="0" t="n">
        <v>0</v>
      </c>
      <c r="AB685" s="0" t="n">
        <v>0</v>
      </c>
      <c r="AC685" s="0" t="n">
        <v>0</v>
      </c>
      <c r="AD685" s="0" t="n">
        <v>0</v>
      </c>
      <c r="AE685" s="0" t="n">
        <v>0</v>
      </c>
      <c r="AF685" s="0" t="n">
        <v>0</v>
      </c>
      <c r="AG685" s="0" t="n">
        <v>0</v>
      </c>
      <c r="AH685" s="0" t="n">
        <v>0</v>
      </c>
      <c r="AI685" s="0" t="n">
        <v>1</v>
      </c>
      <c r="AJ685" s="0" t="n">
        <v>1</v>
      </c>
      <c r="AK685" s="0" t="n">
        <v>1</v>
      </c>
      <c r="AL685" s="0" t="n">
        <v>1</v>
      </c>
      <c r="AM685" s="0" t="n">
        <v>-2</v>
      </c>
      <c r="AN685" s="0" t="n">
        <v>0</v>
      </c>
      <c r="AO685" s="0" t="n">
        <v>1</v>
      </c>
      <c r="AP685" s="0" t="n">
        <v>0</v>
      </c>
      <c r="AQ685" s="0" t="n">
        <v>0</v>
      </c>
      <c r="AR685" s="0" t="n">
        <v>0</v>
      </c>
      <c r="AS685" s="0" t="inlineStr"/>
      <c r="AT685" s="0" t="n">
        <v>0.1</v>
      </c>
      <c r="AU685" s="0" t="inlineStr"/>
      <c r="AV685" s="0" t="n">
        <v>2</v>
      </c>
      <c r="AW685" s="0" t="n">
        <v>2</v>
      </c>
      <c r="AX685" s="0" t="n">
        <v>78851650</v>
      </c>
      <c r="AY685" s="0" t="n">
        <v>1</v>
      </c>
      <c r="AZ685" s="0" t="n">
        <v>0</v>
      </c>
      <c r="BA685" s="0" t="n">
        <v>667</v>
      </c>
      <c r="BB685" s="0" t="n">
        <v>0</v>
      </c>
      <c r="BC685" s="0" t="n">
        <v>0</v>
      </c>
      <c r="BD685" s="0" t="n">
        <v>0</v>
      </c>
      <c r="BE685" s="0" t="n">
        <v>0</v>
      </c>
      <c r="BF685" s="0" t="n">
        <v>0</v>
      </c>
      <c r="BG685" s="0" t="n">
        <v>0</v>
      </c>
      <c r="BH685" s="0" t="n">
        <v>0</v>
      </c>
      <c r="BI685" s="0" t="n">
        <v>0</v>
      </c>
      <c r="BJ685" s="0" t="n">
        <v>0</v>
      </c>
      <c r="BK685" s="0" t="n">
        <v>0</v>
      </c>
      <c r="BL685" s="0" t="n">
        <v>0</v>
      </c>
      <c r="BM685" s="0" t="n">
        <v>0</v>
      </c>
      <c r="BN685" s="0" t="n">
        <v>0</v>
      </c>
      <c r="BO685" s="0" t="n">
        <v>0</v>
      </c>
      <c r="BP685" s="0" t="n">
        <v>0</v>
      </c>
      <c r="BQ685" s="0" t="n">
        <v>0</v>
      </c>
      <c r="BR685" s="0" t="n">
        <v>0</v>
      </c>
      <c r="BS685" s="0" t="n">
        <v>0</v>
      </c>
      <c r="BT685" s="0" t="n">
        <v>0</v>
      </c>
      <c r="BU685" s="0" t="n">
        <v>0</v>
      </c>
      <c r="BV685" s="0" t="n">
        <v>0</v>
      </c>
      <c r="BW685" s="0" t="n">
        <v>0</v>
      </c>
      <c r="CV685" s="0" t="n">
        <v>0</v>
      </c>
      <c r="CW685" s="0" t="n">
        <v>0</v>
      </c>
      <c r="CX685" s="0">
        <f>ROUND(Y685*Source!I1842,7)</f>
        <v/>
      </c>
      <c r="CY685" s="0">
        <f>AD685</f>
        <v/>
      </c>
      <c r="CZ685" s="0">
        <f>AH685</f>
        <v/>
      </c>
      <c r="DA685" s="0">
        <f>AL685</f>
        <v/>
      </c>
      <c r="DB685" s="0">
        <f>ROUND(ROUND(AT685*CZ685,2),2)</f>
        <v/>
      </c>
      <c r="DC685" s="0">
        <f>ROUND(ROUND(AT685*AG685,2),2)</f>
        <v/>
      </c>
      <c r="DD685" s="0" t="inlineStr"/>
      <c r="DE685" s="0" t="inlineStr"/>
      <c r="DF685" s="0">
        <f>ROUND(ROUND(AE685,0)*CX685,0)</f>
        <v/>
      </c>
      <c r="DG685" s="0">
        <f>ROUND(ROUND(AF685,0)*CX685,0)</f>
        <v/>
      </c>
      <c r="DH685" s="0">
        <f>ROUND(ROUND(AG685,0)*CX685,0)</f>
        <v/>
      </c>
      <c r="DI685" s="0">
        <f>ROUND(ROUND(AH685,0)*CX685,0)</f>
        <v/>
      </c>
      <c r="DJ685" s="0">
        <f>DI685</f>
        <v/>
      </c>
      <c r="DK685" s="0" t="n">
        <v>0</v>
      </c>
      <c r="DL685" s="0" t="inlineStr"/>
      <c r="DM685" s="0" t="n">
        <v>0</v>
      </c>
      <c r="DN685" s="0" t="inlineStr"/>
      <c r="DO685" s="0" t="n">
        <v>0</v>
      </c>
    </row>
    <row r="686">
      <c r="A686" s="0">
        <f>ROW(Source!A1842)</f>
        <v/>
      </c>
      <c r="B686" s="0" t="n">
        <v>78845955</v>
      </c>
      <c r="C686" s="0" t="n">
        <v>78851648</v>
      </c>
      <c r="D686" s="0" t="n">
        <v>29172556</v>
      </c>
      <c r="E686" s="0" t="n">
        <v>1</v>
      </c>
      <c r="F686" s="0" t="n">
        <v>1</v>
      </c>
      <c r="G686" s="0" t="n">
        <v>1</v>
      </c>
      <c r="H686" s="0" t="n">
        <v>2</v>
      </c>
      <c r="I686" s="0" t="inlineStr">
        <is>
          <t>030954</t>
        </is>
      </c>
      <c r="J686" s="0" t="inlineStr">
        <is>
          <t>ТСЭМ Московской обл., 030954, приказ Минстроя России №675/пр от 28.02.2017 № 264/пр</t>
        </is>
      </c>
      <c r="K686" s="0" t="inlineStr">
        <is>
          <t>Подъемники грузоподъемностью до 500 кг одномачтовые, высота подъема 45 м</t>
        </is>
      </c>
      <c r="L686" s="0" t="n">
        <v>1368</v>
      </c>
      <c r="N686" s="0" t="n">
        <v>1011</v>
      </c>
      <c r="O686" s="0" t="inlineStr">
        <is>
          <t>маш.-ч</t>
        </is>
      </c>
      <c r="P686" s="0" t="inlineStr">
        <is>
          <t>маш.-ч</t>
        </is>
      </c>
      <c r="Q686" s="0" t="n">
        <v>1</v>
      </c>
      <c r="W686" s="0" t="n">
        <v>0</v>
      </c>
      <c r="X686" s="0" t="n">
        <v>344519037</v>
      </c>
      <c r="Y686" s="0">
        <f>AT686</f>
        <v/>
      </c>
      <c r="AA686" s="0" t="n">
        <v>0</v>
      </c>
      <c r="AB686" s="0" t="n">
        <v>728.98</v>
      </c>
      <c r="AC686" s="0" t="n">
        <v>705.38</v>
      </c>
      <c r="AD686" s="0" t="n">
        <v>0</v>
      </c>
      <c r="AE686" s="0" t="n">
        <v>0</v>
      </c>
      <c r="AF686" s="0" t="n">
        <v>31.26</v>
      </c>
      <c r="AG686" s="0" t="n">
        <v>13.5</v>
      </c>
      <c r="AH686" s="0" t="n">
        <v>0</v>
      </c>
      <c r="AI686" s="0" t="n">
        <v>1</v>
      </c>
      <c r="AJ686" s="0" t="n">
        <v>23.32</v>
      </c>
      <c r="AK686" s="0" t="n">
        <v>52.25</v>
      </c>
      <c r="AL686" s="0" t="n">
        <v>1</v>
      </c>
      <c r="AM686" s="0" t="n">
        <v>2</v>
      </c>
      <c r="AN686" s="0" t="n">
        <v>0</v>
      </c>
      <c r="AO686" s="0" t="n">
        <v>1</v>
      </c>
      <c r="AP686" s="0" t="n">
        <v>0</v>
      </c>
      <c r="AQ686" s="0" t="n">
        <v>0</v>
      </c>
      <c r="AR686" s="0" t="n">
        <v>0</v>
      </c>
      <c r="AS686" s="0" t="inlineStr"/>
      <c r="AT686" s="0" t="n">
        <v>0.1</v>
      </c>
      <c r="AU686" s="0" t="inlineStr"/>
      <c r="AV686" s="0" t="n">
        <v>0</v>
      </c>
      <c r="AW686" s="0" t="n">
        <v>2</v>
      </c>
      <c r="AX686" s="0" t="n">
        <v>78851651</v>
      </c>
      <c r="AY686" s="0" t="n">
        <v>1</v>
      </c>
      <c r="AZ686" s="0" t="n">
        <v>0</v>
      </c>
      <c r="BA686" s="0" t="n">
        <v>668</v>
      </c>
      <c r="BB686" s="0" t="n">
        <v>0</v>
      </c>
      <c r="BC686" s="0" t="n">
        <v>0</v>
      </c>
      <c r="BD686" s="0" t="n">
        <v>0</v>
      </c>
      <c r="BE686" s="0" t="n">
        <v>0</v>
      </c>
      <c r="BF686" s="0" t="n">
        <v>0</v>
      </c>
      <c r="BG686" s="0" t="n">
        <v>0</v>
      </c>
      <c r="BH686" s="0" t="n">
        <v>0</v>
      </c>
      <c r="BI686" s="0" t="n">
        <v>0</v>
      </c>
      <c r="BJ686" s="0" t="n">
        <v>0</v>
      </c>
      <c r="BK686" s="0" t="n">
        <v>0</v>
      </c>
      <c r="BL686" s="0" t="n">
        <v>0</v>
      </c>
      <c r="BM686" s="0" t="n">
        <v>0</v>
      </c>
      <c r="BN686" s="0" t="n">
        <v>0</v>
      </c>
      <c r="BO686" s="0" t="n">
        <v>0</v>
      </c>
      <c r="BP686" s="0" t="n">
        <v>0</v>
      </c>
      <c r="BQ686" s="0" t="n">
        <v>0</v>
      </c>
      <c r="BR686" s="0" t="n">
        <v>0</v>
      </c>
      <c r="BS686" s="0" t="n">
        <v>0</v>
      </c>
      <c r="BT686" s="0" t="n">
        <v>0</v>
      </c>
      <c r="BU686" s="0" t="n">
        <v>0</v>
      </c>
      <c r="BV686" s="0" t="n">
        <v>0</v>
      </c>
      <c r="BW686" s="0" t="n">
        <v>0</v>
      </c>
      <c r="CV686" s="0" t="n">
        <v>0</v>
      </c>
      <c r="CW686" s="0">
        <f>ROUND(Y686*Source!I1842*DO686,7)</f>
        <v/>
      </c>
      <c r="CX686" s="0">
        <f>ROUND(Y686*Source!I1842,7)</f>
        <v/>
      </c>
      <c r="CY686" s="0">
        <f>AB686</f>
        <v/>
      </c>
      <c r="CZ686" s="0">
        <f>AF686</f>
        <v/>
      </c>
      <c r="DA686" s="0">
        <f>AJ686</f>
        <v/>
      </c>
      <c r="DB686" s="0">
        <f>ROUND(ROUND(AT686*CZ686,2),2)</f>
        <v/>
      </c>
      <c r="DC686" s="0">
        <f>ROUND(ROUND(AT686*AG686,2),2)</f>
        <v/>
      </c>
      <c r="DD686" s="0" t="inlineStr"/>
      <c r="DE686" s="0" t="inlineStr"/>
      <c r="DF686" s="0">
        <f>ROUND(ROUND(AE686,0)*CX686,0)</f>
        <v/>
      </c>
      <c r="DG686" s="0">
        <f>ROUND(ROUND(AF686*AJ686,0)*CX686,0)</f>
        <v/>
      </c>
      <c r="DH686" s="0">
        <f>ROUND(ROUND(AG686*AK686,0)*CX686,0)</f>
        <v/>
      </c>
      <c r="DI686" s="0">
        <f>ROUND(ROUND(AH686,0)*CX686,0)</f>
        <v/>
      </c>
      <c r="DJ686" s="0">
        <f>DG686</f>
        <v/>
      </c>
      <c r="DK686" s="0" t="n">
        <v>0</v>
      </c>
      <c r="DL686" s="0" t="inlineStr"/>
      <c r="DM686" s="0" t="n">
        <v>0</v>
      </c>
      <c r="DN686" s="0" t="inlineStr"/>
      <c r="DO686" s="0" t="n">
        <v>0</v>
      </c>
    </row>
    <row r="687">
      <c r="A687" s="0">
        <f>ROW(Source!A1842)</f>
        <v/>
      </c>
      <c r="B687" s="0" t="n">
        <v>78845955</v>
      </c>
      <c r="C687" s="0" t="n">
        <v>78851648</v>
      </c>
      <c r="D687" s="0" t="n">
        <v>29174913</v>
      </c>
      <c r="E687" s="0" t="n">
        <v>1</v>
      </c>
      <c r="F687" s="0" t="n">
        <v>1</v>
      </c>
      <c r="G687" s="0" t="n">
        <v>1</v>
      </c>
      <c r="H687" s="0" t="n">
        <v>2</v>
      </c>
      <c r="I687" s="0" t="inlineStr">
        <is>
          <t>400001</t>
        </is>
      </c>
      <c r="J687" s="0" t="inlineStr">
        <is>
          <t>ТСЭМ Московской обл., 400001, приказ Минстроя России №675/пр от 28.02.2017 № 264/пр</t>
        </is>
      </c>
      <c r="K687" s="0" t="inlineStr">
        <is>
          <t>Автомобили бортовые, грузоподъемность до 5 т</t>
        </is>
      </c>
      <c r="L687" s="0" t="n">
        <v>1368</v>
      </c>
      <c r="N687" s="0" t="n">
        <v>1011</v>
      </c>
      <c r="O687" s="0" t="inlineStr">
        <is>
          <t>маш.-ч</t>
        </is>
      </c>
      <c r="P687" s="0" t="inlineStr">
        <is>
          <t>маш.-ч</t>
        </is>
      </c>
      <c r="Q687" s="0" t="n">
        <v>1</v>
      </c>
      <c r="W687" s="0" t="n">
        <v>0</v>
      </c>
      <c r="X687" s="0" t="n">
        <v>1230759911</v>
      </c>
      <c r="Y687" s="0">
        <f>AT687</f>
        <v/>
      </c>
      <c r="AA687" s="0" t="n">
        <v>0</v>
      </c>
      <c r="AB687" s="0" t="n">
        <v>2177.51</v>
      </c>
      <c r="AC687" s="0" t="n">
        <v>606.1</v>
      </c>
      <c r="AD687" s="0" t="n">
        <v>0</v>
      </c>
      <c r="AE687" s="0" t="n">
        <v>0</v>
      </c>
      <c r="AF687" s="0" t="n">
        <v>87.17</v>
      </c>
      <c r="AG687" s="0" t="n">
        <v>11.6</v>
      </c>
      <c r="AH687" s="0" t="n">
        <v>0</v>
      </c>
      <c r="AI687" s="0" t="n">
        <v>1</v>
      </c>
      <c r="AJ687" s="0" t="n">
        <v>24.98</v>
      </c>
      <c r="AK687" s="0" t="n">
        <v>52.25</v>
      </c>
      <c r="AL687" s="0" t="n">
        <v>1</v>
      </c>
      <c r="AM687" s="0" t="n">
        <v>2</v>
      </c>
      <c r="AN687" s="0" t="n">
        <v>0</v>
      </c>
      <c r="AO687" s="0" t="n">
        <v>1</v>
      </c>
      <c r="AP687" s="0" t="n">
        <v>0</v>
      </c>
      <c r="AQ687" s="0" t="n">
        <v>0</v>
      </c>
      <c r="AR687" s="0" t="n">
        <v>0</v>
      </c>
      <c r="AS687" s="0" t="inlineStr"/>
      <c r="AT687" s="0" t="n">
        <v>0.06</v>
      </c>
      <c r="AU687" s="0" t="inlineStr"/>
      <c r="AV687" s="0" t="n">
        <v>0</v>
      </c>
      <c r="AW687" s="0" t="n">
        <v>2</v>
      </c>
      <c r="AX687" s="0" t="n">
        <v>78851652</v>
      </c>
      <c r="AY687" s="0" t="n">
        <v>1</v>
      </c>
      <c r="AZ687" s="0" t="n">
        <v>0</v>
      </c>
      <c r="BA687" s="0" t="n">
        <v>669</v>
      </c>
      <c r="BB687" s="0" t="n">
        <v>0</v>
      </c>
      <c r="BC687" s="0" t="n">
        <v>0</v>
      </c>
      <c r="BD687" s="0" t="n">
        <v>0</v>
      </c>
      <c r="BE687" s="0" t="n">
        <v>0</v>
      </c>
      <c r="BF687" s="0" t="n">
        <v>0</v>
      </c>
      <c r="BG687" s="0" t="n">
        <v>0</v>
      </c>
      <c r="BH687" s="0" t="n">
        <v>0</v>
      </c>
      <c r="BI687" s="0" t="n">
        <v>0</v>
      </c>
      <c r="BJ687" s="0" t="n">
        <v>0</v>
      </c>
      <c r="BK687" s="0" t="n">
        <v>0</v>
      </c>
      <c r="BL687" s="0" t="n">
        <v>0</v>
      </c>
      <c r="BM687" s="0" t="n">
        <v>0</v>
      </c>
      <c r="BN687" s="0" t="n">
        <v>0</v>
      </c>
      <c r="BO687" s="0" t="n">
        <v>0</v>
      </c>
      <c r="BP687" s="0" t="n">
        <v>0</v>
      </c>
      <c r="BQ687" s="0" t="n">
        <v>0</v>
      </c>
      <c r="BR687" s="0" t="n">
        <v>0</v>
      </c>
      <c r="BS687" s="0" t="n">
        <v>0</v>
      </c>
      <c r="BT687" s="0" t="n">
        <v>0</v>
      </c>
      <c r="BU687" s="0" t="n">
        <v>0</v>
      </c>
      <c r="BV687" s="0" t="n">
        <v>0</v>
      </c>
      <c r="BW687" s="0" t="n">
        <v>0</v>
      </c>
      <c r="CV687" s="0" t="n">
        <v>0</v>
      </c>
      <c r="CW687" s="0">
        <f>ROUND(Y687*Source!I1842*DO687,7)</f>
        <v/>
      </c>
      <c r="CX687" s="0">
        <f>ROUND(Y687*Source!I1842,7)</f>
        <v/>
      </c>
      <c r="CY687" s="0">
        <f>AB687</f>
        <v/>
      </c>
      <c r="CZ687" s="0">
        <f>AF687</f>
        <v/>
      </c>
      <c r="DA687" s="0">
        <f>AJ687</f>
        <v/>
      </c>
      <c r="DB687" s="0">
        <f>ROUND(ROUND(AT687*CZ687,2),2)</f>
        <v/>
      </c>
      <c r="DC687" s="0">
        <f>ROUND(ROUND(AT687*AG687,2),2)</f>
        <v/>
      </c>
      <c r="DD687" s="0" t="inlineStr"/>
      <c r="DE687" s="0" t="inlineStr"/>
      <c r="DF687" s="0">
        <f>ROUND(ROUND(AE687,0)*CX687,0)</f>
        <v/>
      </c>
      <c r="DG687" s="0">
        <f>ROUND(ROUND(AF687*AJ687,0)*CX687,0)</f>
        <v/>
      </c>
      <c r="DH687" s="0">
        <f>ROUND(ROUND(AG687*AK687,0)*CX687,0)</f>
        <v/>
      </c>
      <c r="DI687" s="0">
        <f>ROUND(ROUND(AH687,0)*CX687,0)</f>
        <v/>
      </c>
      <c r="DJ687" s="0">
        <f>DG687</f>
        <v/>
      </c>
      <c r="DK687" s="0" t="n">
        <v>0</v>
      </c>
      <c r="DL687" s="0" t="inlineStr"/>
      <c r="DM687" s="0" t="n">
        <v>0</v>
      </c>
      <c r="DN687" s="0" t="inlineStr"/>
      <c r="DO687" s="0" t="n">
        <v>0</v>
      </c>
    </row>
    <row r="688">
      <c r="A688" s="0">
        <f>ROW(Source!A1842)</f>
        <v/>
      </c>
      <c r="B688" s="0" t="n">
        <v>78845955</v>
      </c>
      <c r="C688" s="0" t="n">
        <v>78851648</v>
      </c>
      <c r="D688" s="0" t="n">
        <v>29110406</v>
      </c>
      <c r="E688" s="0" t="n">
        <v>1</v>
      </c>
      <c r="F688" s="0" t="n">
        <v>1</v>
      </c>
      <c r="G688" s="0" t="n">
        <v>1</v>
      </c>
      <c r="H688" s="0" t="n">
        <v>3</v>
      </c>
      <c r="I688" s="0" t="inlineStr">
        <is>
          <t>101-0426</t>
        </is>
      </c>
      <c r="J688" s="0" t="inlineStr">
        <is>
          <t>ТССЦ Московской обл., 101-0426, приказ Минстроя России №675/пр от 28.02.2017 № 254/пр</t>
        </is>
      </c>
      <c r="K688" s="0" t="inlineStr">
        <is>
          <t>Краски масляные и алкидные, готовые к применению белила цинковые МА-22</t>
        </is>
      </c>
      <c r="L688" s="0" t="n">
        <v>1348</v>
      </c>
      <c r="N688" s="0" t="n">
        <v>1009</v>
      </c>
      <c r="O688" s="0" t="inlineStr">
        <is>
          <t>т</t>
        </is>
      </c>
      <c r="P688" s="0" t="inlineStr">
        <is>
          <t>т</t>
        </is>
      </c>
      <c r="Q688" s="0" t="n">
        <v>1000</v>
      </c>
      <c r="W688" s="0" t="n">
        <v>0</v>
      </c>
      <c r="X688" s="0" t="n">
        <v>343958754</v>
      </c>
      <c r="Y688" s="0">
        <f>AT688</f>
        <v/>
      </c>
      <c r="AA688" s="0" t="n">
        <v>68725.62</v>
      </c>
      <c r="AB688" s="0" t="n">
        <v>0</v>
      </c>
      <c r="AC688" s="0" t="n">
        <v>0</v>
      </c>
      <c r="AD688" s="0" t="n">
        <v>0</v>
      </c>
      <c r="AE688" s="0" t="n">
        <v>22532.99</v>
      </c>
      <c r="AF688" s="0" t="n">
        <v>0</v>
      </c>
      <c r="AG688" s="0" t="n">
        <v>0</v>
      </c>
      <c r="AH688" s="0" t="n">
        <v>0</v>
      </c>
      <c r="AI688" s="0" t="n">
        <v>3.05</v>
      </c>
      <c r="AJ688" s="0" t="n">
        <v>1</v>
      </c>
      <c r="AK688" s="0" t="n">
        <v>1</v>
      </c>
      <c r="AL688" s="0" t="n">
        <v>1</v>
      </c>
      <c r="AM688" s="0" t="n">
        <v>2</v>
      </c>
      <c r="AN688" s="0" t="n">
        <v>0</v>
      </c>
      <c r="AO688" s="0" t="n">
        <v>1</v>
      </c>
      <c r="AP688" s="0" t="n">
        <v>0</v>
      </c>
      <c r="AQ688" s="0" t="n">
        <v>0</v>
      </c>
      <c r="AR688" s="0" t="n">
        <v>0</v>
      </c>
      <c r="AS688" s="0" t="inlineStr"/>
      <c r="AT688" s="0" t="n">
        <v>0.0226</v>
      </c>
      <c r="AU688" s="0" t="inlineStr"/>
      <c r="AV688" s="0" t="n">
        <v>0</v>
      </c>
      <c r="AW688" s="0" t="n">
        <v>2</v>
      </c>
      <c r="AX688" s="0" t="n">
        <v>78851653</v>
      </c>
      <c r="AY688" s="0" t="n">
        <v>1</v>
      </c>
      <c r="AZ688" s="0" t="n">
        <v>0</v>
      </c>
      <c r="BA688" s="0" t="n">
        <v>670</v>
      </c>
      <c r="BB688" s="0" t="n">
        <v>0</v>
      </c>
      <c r="BC688" s="0" t="n">
        <v>0</v>
      </c>
      <c r="BD688" s="0" t="n">
        <v>0</v>
      </c>
      <c r="BE688" s="0" t="n">
        <v>0</v>
      </c>
      <c r="BF688" s="0" t="n">
        <v>0</v>
      </c>
      <c r="BG688" s="0" t="n">
        <v>0</v>
      </c>
      <c r="BH688" s="0" t="n">
        <v>0</v>
      </c>
      <c r="BI688" s="0" t="n">
        <v>0</v>
      </c>
      <c r="BJ688" s="0" t="n">
        <v>0</v>
      </c>
      <c r="BK688" s="0" t="n">
        <v>0</v>
      </c>
      <c r="BL688" s="0" t="n">
        <v>0</v>
      </c>
      <c r="BM688" s="0" t="n">
        <v>0</v>
      </c>
      <c r="BN688" s="0" t="n">
        <v>0</v>
      </c>
      <c r="BO688" s="0" t="n">
        <v>0</v>
      </c>
      <c r="BP688" s="0" t="n">
        <v>0</v>
      </c>
      <c r="BQ688" s="0" t="n">
        <v>0</v>
      </c>
      <c r="BR688" s="0" t="n">
        <v>0</v>
      </c>
      <c r="BS688" s="0" t="n">
        <v>0</v>
      </c>
      <c r="BT688" s="0" t="n">
        <v>0</v>
      </c>
      <c r="BU688" s="0" t="n">
        <v>0</v>
      </c>
      <c r="BV688" s="0" t="n">
        <v>0</v>
      </c>
      <c r="BW688" s="0" t="n">
        <v>0</v>
      </c>
      <c r="CV688" s="0" t="n">
        <v>0</v>
      </c>
      <c r="CW688" s="0" t="n">
        <v>0</v>
      </c>
      <c r="CX688" s="0">
        <f>ROUND(Y688*Source!I1842,7)</f>
        <v/>
      </c>
      <c r="CY688" s="0">
        <f>AA688</f>
        <v/>
      </c>
      <c r="CZ688" s="0">
        <f>AE688</f>
        <v/>
      </c>
      <c r="DA688" s="0">
        <f>AI688</f>
        <v/>
      </c>
      <c r="DB688" s="0">
        <f>ROUND(ROUND(AT688*CZ688,2),2)</f>
        <v/>
      </c>
      <c r="DC688" s="0">
        <f>ROUND(ROUND(AT688*AG688,2),2)</f>
        <v/>
      </c>
      <c r="DD688" s="0" t="inlineStr"/>
      <c r="DE688" s="0" t="inlineStr"/>
      <c r="DF688" s="0">
        <f>ROUND(ROUND(AE688*AI688,0)*CX688,0)</f>
        <v/>
      </c>
      <c r="DG688" s="0">
        <f>ROUND(ROUND(AF688,0)*CX688,0)</f>
        <v/>
      </c>
      <c r="DH688" s="0">
        <f>ROUND(ROUND(AG688,0)*CX688,0)</f>
        <v/>
      </c>
      <c r="DI688" s="0">
        <f>ROUND(ROUND(AH688,0)*CX688,0)</f>
        <v/>
      </c>
      <c r="DJ688" s="0">
        <f>DF688</f>
        <v/>
      </c>
      <c r="DK688" s="0" t="n">
        <v>0</v>
      </c>
      <c r="DL688" s="0" t="inlineStr"/>
      <c r="DM688" s="0" t="n">
        <v>0</v>
      </c>
      <c r="DN688" s="0" t="inlineStr"/>
      <c r="DO688" s="0" t="n">
        <v>0</v>
      </c>
    </row>
    <row r="689">
      <c r="A689" s="0">
        <f>ROW(Source!A1842)</f>
        <v/>
      </c>
      <c r="B689" s="0" t="n">
        <v>78845955</v>
      </c>
      <c r="C689" s="0" t="n">
        <v>78851648</v>
      </c>
      <c r="D689" s="0" t="n">
        <v>29110573</v>
      </c>
      <c r="E689" s="0" t="n">
        <v>1</v>
      </c>
      <c r="F689" s="0" t="n">
        <v>1</v>
      </c>
      <c r="G689" s="0" t="n">
        <v>1</v>
      </c>
      <c r="H689" s="0" t="n">
        <v>3</v>
      </c>
      <c r="I689" s="0" t="inlineStr">
        <is>
          <t>101-0628</t>
        </is>
      </c>
      <c r="J689" s="0" t="inlineStr">
        <is>
          <t>ТССЦ Московской обл., 101-0628, приказ Минстроя России №675/пр от 28.02.2017 № 254/пр</t>
        </is>
      </c>
      <c r="K689" s="0" t="inlineStr">
        <is>
          <t>Олифа комбинированная, марки К-3</t>
        </is>
      </c>
      <c r="L689" s="0" t="n">
        <v>1348</v>
      </c>
      <c r="N689" s="0" t="n">
        <v>1009</v>
      </c>
      <c r="O689" s="0" t="inlineStr">
        <is>
          <t>т</t>
        </is>
      </c>
      <c r="P689" s="0" t="inlineStr">
        <is>
          <t>т</t>
        </is>
      </c>
      <c r="Q689" s="0" t="n">
        <v>1000</v>
      </c>
      <c r="W689" s="0" t="n">
        <v>0</v>
      </c>
      <c r="X689" s="0" t="n">
        <v>24062879</v>
      </c>
      <c r="Y689" s="0">
        <f>AT689</f>
        <v/>
      </c>
      <c r="AA689" s="0" t="n">
        <v>87631.5</v>
      </c>
      <c r="AB689" s="0" t="n">
        <v>0</v>
      </c>
      <c r="AC689" s="0" t="n">
        <v>0</v>
      </c>
      <c r="AD689" s="0" t="n">
        <v>0</v>
      </c>
      <c r="AE689" s="0" t="n">
        <v>16950</v>
      </c>
      <c r="AF689" s="0" t="n">
        <v>0</v>
      </c>
      <c r="AG689" s="0" t="n">
        <v>0</v>
      </c>
      <c r="AH689" s="0" t="n">
        <v>0</v>
      </c>
      <c r="AI689" s="0" t="n">
        <v>5.17</v>
      </c>
      <c r="AJ689" s="0" t="n">
        <v>1</v>
      </c>
      <c r="AK689" s="0" t="n">
        <v>1</v>
      </c>
      <c r="AL689" s="0" t="n">
        <v>1</v>
      </c>
      <c r="AM689" s="0" t="n">
        <v>2</v>
      </c>
      <c r="AN689" s="0" t="n">
        <v>0</v>
      </c>
      <c r="AO689" s="0" t="n">
        <v>1</v>
      </c>
      <c r="AP689" s="0" t="n">
        <v>0</v>
      </c>
      <c r="AQ689" s="0" t="n">
        <v>0</v>
      </c>
      <c r="AR689" s="0" t="n">
        <v>0</v>
      </c>
      <c r="AS689" s="0" t="inlineStr"/>
      <c r="AT689" s="0" t="n">
        <v>0.0097</v>
      </c>
      <c r="AU689" s="0" t="inlineStr"/>
      <c r="AV689" s="0" t="n">
        <v>0</v>
      </c>
      <c r="AW689" s="0" t="n">
        <v>2</v>
      </c>
      <c r="AX689" s="0" t="n">
        <v>78851654</v>
      </c>
      <c r="AY689" s="0" t="n">
        <v>1</v>
      </c>
      <c r="AZ689" s="0" t="n">
        <v>0</v>
      </c>
      <c r="BA689" s="0" t="n">
        <v>671</v>
      </c>
      <c r="BB689" s="0" t="n">
        <v>0</v>
      </c>
      <c r="BC689" s="0" t="n">
        <v>0</v>
      </c>
      <c r="BD689" s="0" t="n">
        <v>0</v>
      </c>
      <c r="BE689" s="0" t="n">
        <v>0</v>
      </c>
      <c r="BF689" s="0" t="n">
        <v>0</v>
      </c>
      <c r="BG689" s="0" t="n">
        <v>0</v>
      </c>
      <c r="BH689" s="0" t="n">
        <v>0</v>
      </c>
      <c r="BI689" s="0" t="n">
        <v>0</v>
      </c>
      <c r="BJ689" s="0" t="n">
        <v>0</v>
      </c>
      <c r="BK689" s="0" t="n">
        <v>0</v>
      </c>
      <c r="BL689" s="0" t="n">
        <v>0</v>
      </c>
      <c r="BM689" s="0" t="n">
        <v>0</v>
      </c>
      <c r="BN689" s="0" t="n">
        <v>0</v>
      </c>
      <c r="BO689" s="0" t="n">
        <v>0</v>
      </c>
      <c r="BP689" s="0" t="n">
        <v>0</v>
      </c>
      <c r="BQ689" s="0" t="n">
        <v>0</v>
      </c>
      <c r="BR689" s="0" t="n">
        <v>0</v>
      </c>
      <c r="BS689" s="0" t="n">
        <v>0</v>
      </c>
      <c r="BT689" s="0" t="n">
        <v>0</v>
      </c>
      <c r="BU689" s="0" t="n">
        <v>0</v>
      </c>
      <c r="BV689" s="0" t="n">
        <v>0</v>
      </c>
      <c r="BW689" s="0" t="n">
        <v>0</v>
      </c>
      <c r="CV689" s="0" t="n">
        <v>0</v>
      </c>
      <c r="CW689" s="0" t="n">
        <v>0</v>
      </c>
      <c r="CX689" s="0">
        <f>ROUND(Y689*Source!I1842,7)</f>
        <v/>
      </c>
      <c r="CY689" s="0">
        <f>AA689</f>
        <v/>
      </c>
      <c r="CZ689" s="0">
        <f>AE689</f>
        <v/>
      </c>
      <c r="DA689" s="0">
        <f>AI689</f>
        <v/>
      </c>
      <c r="DB689" s="0">
        <f>ROUND(ROUND(AT689*CZ689,2),2)</f>
        <v/>
      </c>
      <c r="DC689" s="0">
        <f>ROUND(ROUND(AT689*AG689,2),2)</f>
        <v/>
      </c>
      <c r="DD689" s="0" t="inlineStr"/>
      <c r="DE689" s="0" t="inlineStr"/>
      <c r="DF689" s="0">
        <f>ROUND(ROUND(AE689*AI689,0)*CX689,0)</f>
        <v/>
      </c>
      <c r="DG689" s="0">
        <f>ROUND(ROUND(AF689,0)*CX689,0)</f>
        <v/>
      </c>
      <c r="DH689" s="0">
        <f>ROUND(ROUND(AG689,0)*CX689,0)</f>
        <v/>
      </c>
      <c r="DI689" s="0">
        <f>ROUND(ROUND(AH689,0)*CX689,0)</f>
        <v/>
      </c>
      <c r="DJ689" s="0">
        <f>DF689</f>
        <v/>
      </c>
      <c r="DK689" s="0" t="n">
        <v>0</v>
      </c>
      <c r="DL689" s="0" t="inlineStr"/>
      <c r="DM689" s="0" t="n">
        <v>0</v>
      </c>
      <c r="DN689" s="0" t="inlineStr"/>
      <c r="DO689" s="0" t="n">
        <v>0</v>
      </c>
    </row>
    <row r="690">
      <c r="A690" s="0">
        <f>ROW(Source!A1842)</f>
        <v/>
      </c>
      <c r="B690" s="0" t="n">
        <v>78845955</v>
      </c>
      <c r="C690" s="0" t="n">
        <v>78851648</v>
      </c>
      <c r="D690" s="0" t="n">
        <v>29107779</v>
      </c>
      <c r="E690" s="0" t="n">
        <v>1</v>
      </c>
      <c r="F690" s="0" t="n">
        <v>1</v>
      </c>
      <c r="G690" s="0" t="n">
        <v>1</v>
      </c>
      <c r="H690" s="0" t="n">
        <v>3</v>
      </c>
      <c r="I690" s="0" t="inlineStr">
        <is>
          <t>101-1596</t>
        </is>
      </c>
      <c r="J690" s="0" t="inlineStr">
        <is>
          <t>ТССЦ Московской обл., 101-1596, приказ Минстроя России №675/пр от 28.02.2017 № 254/пр</t>
        </is>
      </c>
      <c r="K690" s="0" t="inlineStr">
        <is>
          <t>Шкурка шлифовальная двухслойная с зернистостью 40-25</t>
        </is>
      </c>
      <c r="L690" s="0" t="n">
        <v>1327</v>
      </c>
      <c r="N690" s="0" t="n">
        <v>1005</v>
      </c>
      <c r="O690" s="0" t="inlineStr">
        <is>
          <t>м2</t>
        </is>
      </c>
      <c r="P690" s="0" t="inlineStr">
        <is>
          <t>м2</t>
        </is>
      </c>
      <c r="Q690" s="0" t="n">
        <v>1</v>
      </c>
      <c r="W690" s="0" t="n">
        <v>0</v>
      </c>
      <c r="X690" s="0" t="n">
        <v>-1827594923</v>
      </c>
      <c r="Y690" s="0">
        <f>AT690</f>
        <v/>
      </c>
      <c r="AA690" s="0" t="n">
        <v>390.47</v>
      </c>
      <c r="AB690" s="0" t="n">
        <v>0</v>
      </c>
      <c r="AC690" s="0" t="n">
        <v>0</v>
      </c>
      <c r="AD690" s="0" t="n">
        <v>0</v>
      </c>
      <c r="AE690" s="0" t="n">
        <v>72.31</v>
      </c>
      <c r="AF690" s="0" t="n">
        <v>0</v>
      </c>
      <c r="AG690" s="0" t="n">
        <v>0</v>
      </c>
      <c r="AH690" s="0" t="n">
        <v>0</v>
      </c>
      <c r="AI690" s="0" t="n">
        <v>5.4</v>
      </c>
      <c r="AJ690" s="0" t="n">
        <v>1</v>
      </c>
      <c r="AK690" s="0" t="n">
        <v>1</v>
      </c>
      <c r="AL690" s="0" t="n">
        <v>1</v>
      </c>
      <c r="AM690" s="0" t="n">
        <v>2</v>
      </c>
      <c r="AN690" s="0" t="n">
        <v>0</v>
      </c>
      <c r="AO690" s="0" t="n">
        <v>1</v>
      </c>
      <c r="AP690" s="0" t="n">
        <v>0</v>
      </c>
      <c r="AQ690" s="0" t="n">
        <v>0</v>
      </c>
      <c r="AR690" s="0" t="n">
        <v>0</v>
      </c>
      <c r="AS690" s="0" t="inlineStr"/>
      <c r="AT690" s="0" t="n">
        <v>1.1</v>
      </c>
      <c r="AU690" s="0" t="inlineStr"/>
      <c r="AV690" s="0" t="n">
        <v>0</v>
      </c>
      <c r="AW690" s="0" t="n">
        <v>2</v>
      </c>
      <c r="AX690" s="0" t="n">
        <v>78851655</v>
      </c>
      <c r="AY690" s="0" t="n">
        <v>1</v>
      </c>
      <c r="AZ690" s="0" t="n">
        <v>0</v>
      </c>
      <c r="BA690" s="0" t="n">
        <v>672</v>
      </c>
      <c r="BB690" s="0" t="n">
        <v>0</v>
      </c>
      <c r="BC690" s="0" t="n">
        <v>0</v>
      </c>
      <c r="BD690" s="0" t="n">
        <v>0</v>
      </c>
      <c r="BE690" s="0" t="n">
        <v>0</v>
      </c>
      <c r="BF690" s="0" t="n">
        <v>0</v>
      </c>
      <c r="BG690" s="0" t="n">
        <v>0</v>
      </c>
      <c r="BH690" s="0" t="n">
        <v>0</v>
      </c>
      <c r="BI690" s="0" t="n">
        <v>0</v>
      </c>
      <c r="BJ690" s="0" t="n">
        <v>0</v>
      </c>
      <c r="BK690" s="0" t="n">
        <v>0</v>
      </c>
      <c r="BL690" s="0" t="n">
        <v>0</v>
      </c>
      <c r="BM690" s="0" t="n">
        <v>0</v>
      </c>
      <c r="BN690" s="0" t="n">
        <v>0</v>
      </c>
      <c r="BO690" s="0" t="n">
        <v>0</v>
      </c>
      <c r="BP690" s="0" t="n">
        <v>0</v>
      </c>
      <c r="BQ690" s="0" t="n">
        <v>0</v>
      </c>
      <c r="BR690" s="0" t="n">
        <v>0</v>
      </c>
      <c r="BS690" s="0" t="n">
        <v>0</v>
      </c>
      <c r="BT690" s="0" t="n">
        <v>0</v>
      </c>
      <c r="BU690" s="0" t="n">
        <v>0</v>
      </c>
      <c r="BV690" s="0" t="n">
        <v>0</v>
      </c>
      <c r="BW690" s="0" t="n">
        <v>0</v>
      </c>
      <c r="CV690" s="0" t="n">
        <v>0</v>
      </c>
      <c r="CW690" s="0" t="n">
        <v>0</v>
      </c>
      <c r="CX690" s="0">
        <f>ROUND(Y690*Source!I1842,7)</f>
        <v/>
      </c>
      <c r="CY690" s="0">
        <f>AA690</f>
        <v/>
      </c>
      <c r="CZ690" s="0">
        <f>AE690</f>
        <v/>
      </c>
      <c r="DA690" s="0">
        <f>AI690</f>
        <v/>
      </c>
      <c r="DB690" s="0">
        <f>ROUND(ROUND(AT690*CZ690,2),2)</f>
        <v/>
      </c>
      <c r="DC690" s="0">
        <f>ROUND(ROUND(AT690*AG690,2),2)</f>
        <v/>
      </c>
      <c r="DD690" s="0" t="inlineStr"/>
      <c r="DE690" s="0" t="inlineStr"/>
      <c r="DF690" s="0">
        <f>ROUND(ROUND(AE690*AI690,0)*CX690,0)</f>
        <v/>
      </c>
      <c r="DG690" s="0">
        <f>ROUND(ROUND(AF690,0)*CX690,0)</f>
        <v/>
      </c>
      <c r="DH690" s="0">
        <f>ROUND(ROUND(AG690,0)*CX690,0)</f>
        <v/>
      </c>
      <c r="DI690" s="0">
        <f>ROUND(ROUND(AH690,0)*CX690,0)</f>
        <v/>
      </c>
      <c r="DJ690" s="0">
        <f>DF690</f>
        <v/>
      </c>
      <c r="DK690" s="0" t="n">
        <v>0</v>
      </c>
      <c r="DL690" s="0" t="inlineStr"/>
      <c r="DM690" s="0" t="n">
        <v>0</v>
      </c>
      <c r="DN690" s="0" t="inlineStr"/>
      <c r="DO690" s="0" t="n">
        <v>0</v>
      </c>
    </row>
    <row r="691">
      <c r="A691" s="0">
        <f>ROW(Source!A1842)</f>
        <v/>
      </c>
      <c r="B691" s="0" t="n">
        <v>78845955</v>
      </c>
      <c r="C691" s="0" t="n">
        <v>78851648</v>
      </c>
      <c r="D691" s="0" t="n">
        <v>29109797</v>
      </c>
      <c r="E691" s="0" t="n">
        <v>1</v>
      </c>
      <c r="F691" s="0" t="n">
        <v>1</v>
      </c>
      <c r="G691" s="0" t="n">
        <v>1</v>
      </c>
      <c r="H691" s="0" t="n">
        <v>3</v>
      </c>
      <c r="I691" s="0" t="inlineStr">
        <is>
          <t>101-1712</t>
        </is>
      </c>
      <c r="J691" s="0" t="inlineStr">
        <is>
          <t>ТССЦ Московской обл., 101-1712, приказ Минстроя России №675/пр от 28.02.2017 № 254/пр</t>
        </is>
      </c>
      <c r="K691" s="0" t="inlineStr">
        <is>
          <t>Шпатлевка клеевая</t>
        </is>
      </c>
      <c r="L691" s="0" t="n">
        <v>1348</v>
      </c>
      <c r="N691" s="0" t="n">
        <v>1009</v>
      </c>
      <c r="O691" s="0" t="inlineStr">
        <is>
          <t>т</t>
        </is>
      </c>
      <c r="P691" s="0" t="inlineStr">
        <is>
          <t>т</t>
        </is>
      </c>
      <c r="Q691" s="0" t="n">
        <v>1000</v>
      </c>
      <c r="W691" s="0" t="n">
        <v>0</v>
      </c>
      <c r="X691" s="0" t="n">
        <v>-1515146857</v>
      </c>
      <c r="Y691" s="0">
        <f>AT691</f>
        <v/>
      </c>
      <c r="AA691" s="0" t="n">
        <v>27911.13</v>
      </c>
      <c r="AB691" s="0" t="n">
        <v>0</v>
      </c>
      <c r="AC691" s="0" t="n">
        <v>0</v>
      </c>
      <c r="AD691" s="0" t="n">
        <v>0</v>
      </c>
      <c r="AE691" s="0" t="n">
        <v>4294.02</v>
      </c>
      <c r="AF691" s="0" t="n">
        <v>0</v>
      </c>
      <c r="AG691" s="0" t="n">
        <v>0</v>
      </c>
      <c r="AH691" s="0" t="n">
        <v>0</v>
      </c>
      <c r="AI691" s="0" t="n">
        <v>6.5</v>
      </c>
      <c r="AJ691" s="0" t="n">
        <v>1</v>
      </c>
      <c r="AK691" s="0" t="n">
        <v>1</v>
      </c>
      <c r="AL691" s="0" t="n">
        <v>1</v>
      </c>
      <c r="AM691" s="0" t="n">
        <v>2</v>
      </c>
      <c r="AN691" s="0" t="n">
        <v>0</v>
      </c>
      <c r="AO691" s="0" t="n">
        <v>1</v>
      </c>
      <c r="AP691" s="0" t="n">
        <v>0</v>
      </c>
      <c r="AQ691" s="0" t="n">
        <v>0</v>
      </c>
      <c r="AR691" s="0" t="n">
        <v>0</v>
      </c>
      <c r="AS691" s="0" t="inlineStr"/>
      <c r="AT691" s="0" t="n">
        <v>0.0473</v>
      </c>
      <c r="AU691" s="0" t="inlineStr"/>
      <c r="AV691" s="0" t="n">
        <v>0</v>
      </c>
      <c r="AW691" s="0" t="n">
        <v>2</v>
      </c>
      <c r="AX691" s="0" t="n">
        <v>78851656</v>
      </c>
      <c r="AY691" s="0" t="n">
        <v>1</v>
      </c>
      <c r="AZ691" s="0" t="n">
        <v>0</v>
      </c>
      <c r="BA691" s="0" t="n">
        <v>673</v>
      </c>
      <c r="BB691" s="0" t="n">
        <v>0</v>
      </c>
      <c r="BC691" s="0" t="n">
        <v>0</v>
      </c>
      <c r="BD691" s="0" t="n">
        <v>0</v>
      </c>
      <c r="BE691" s="0" t="n">
        <v>0</v>
      </c>
      <c r="BF691" s="0" t="n">
        <v>0</v>
      </c>
      <c r="BG691" s="0" t="n">
        <v>0</v>
      </c>
      <c r="BH691" s="0" t="n">
        <v>0</v>
      </c>
      <c r="BI691" s="0" t="n">
        <v>0</v>
      </c>
      <c r="BJ691" s="0" t="n">
        <v>0</v>
      </c>
      <c r="BK691" s="0" t="n">
        <v>0</v>
      </c>
      <c r="BL691" s="0" t="n">
        <v>0</v>
      </c>
      <c r="BM691" s="0" t="n">
        <v>0</v>
      </c>
      <c r="BN691" s="0" t="n">
        <v>0</v>
      </c>
      <c r="BO691" s="0" t="n">
        <v>0</v>
      </c>
      <c r="BP691" s="0" t="n">
        <v>0</v>
      </c>
      <c r="BQ691" s="0" t="n">
        <v>0</v>
      </c>
      <c r="BR691" s="0" t="n">
        <v>0</v>
      </c>
      <c r="BS691" s="0" t="n">
        <v>0</v>
      </c>
      <c r="BT691" s="0" t="n">
        <v>0</v>
      </c>
      <c r="BU691" s="0" t="n">
        <v>0</v>
      </c>
      <c r="BV691" s="0" t="n">
        <v>0</v>
      </c>
      <c r="BW691" s="0" t="n">
        <v>0</v>
      </c>
      <c r="CV691" s="0" t="n">
        <v>0</v>
      </c>
      <c r="CW691" s="0" t="n">
        <v>0</v>
      </c>
      <c r="CX691" s="0">
        <f>ROUND(Y691*Source!I1842,7)</f>
        <v/>
      </c>
      <c r="CY691" s="0">
        <f>AA691</f>
        <v/>
      </c>
      <c r="CZ691" s="0">
        <f>AE691</f>
        <v/>
      </c>
      <c r="DA691" s="0">
        <f>AI691</f>
        <v/>
      </c>
      <c r="DB691" s="0">
        <f>ROUND(ROUND(AT691*CZ691,2),2)</f>
        <v/>
      </c>
      <c r="DC691" s="0">
        <f>ROUND(ROUND(AT691*AG691,2),2)</f>
        <v/>
      </c>
      <c r="DD691" s="0" t="inlineStr"/>
      <c r="DE691" s="0" t="inlineStr"/>
      <c r="DF691" s="0">
        <f>ROUND(ROUND(AE691*AI691,0)*CX691,0)</f>
        <v/>
      </c>
      <c r="DG691" s="0">
        <f>ROUND(ROUND(AF691,0)*CX691,0)</f>
        <v/>
      </c>
      <c r="DH691" s="0">
        <f>ROUND(ROUND(AG691,0)*CX691,0)</f>
        <v/>
      </c>
      <c r="DI691" s="0">
        <f>ROUND(ROUND(AH691,0)*CX691,0)</f>
        <v/>
      </c>
      <c r="DJ691" s="0">
        <f>DF691</f>
        <v/>
      </c>
      <c r="DK691" s="0" t="n">
        <v>0</v>
      </c>
      <c r="DL691" s="0" t="inlineStr"/>
      <c r="DM691" s="0" t="n">
        <v>0</v>
      </c>
      <c r="DN691" s="0" t="inlineStr"/>
      <c r="DO691" s="0" t="n">
        <v>0</v>
      </c>
    </row>
    <row r="692">
      <c r="A692" s="0">
        <f>ROW(Source!A1842)</f>
        <v/>
      </c>
      <c r="B692" s="0" t="n">
        <v>78845955</v>
      </c>
      <c r="C692" s="0" t="n">
        <v>78851648</v>
      </c>
      <c r="D692" s="0" t="n">
        <v>29107800</v>
      </c>
      <c r="E692" s="0" t="n">
        <v>1</v>
      </c>
      <c r="F692" s="0" t="n">
        <v>1</v>
      </c>
      <c r="G692" s="0" t="n">
        <v>1</v>
      </c>
      <c r="H692" s="0" t="n">
        <v>3</v>
      </c>
      <c r="I692" s="0" t="inlineStr">
        <is>
          <t>101-1757</t>
        </is>
      </c>
      <c r="J692" s="0" t="inlineStr">
        <is>
          <t>ТССЦ Московской обл., 101-1757, приказ Минстроя России №675/пр от 28.02.2017 № 254/пр</t>
        </is>
      </c>
      <c r="K692" s="0" t="inlineStr">
        <is>
          <t>Ветошь</t>
        </is>
      </c>
      <c r="L692" s="0" t="n">
        <v>1346</v>
      </c>
      <c r="N692" s="0" t="n">
        <v>1009</v>
      </c>
      <c r="O692" s="0" t="inlineStr">
        <is>
          <t>кг</t>
        </is>
      </c>
      <c r="P692" s="0" t="inlineStr">
        <is>
          <t>кг</t>
        </is>
      </c>
      <c r="Q692" s="0" t="n">
        <v>1</v>
      </c>
      <c r="W692" s="0" t="n">
        <v>0</v>
      </c>
      <c r="X692" s="0" t="n">
        <v>644139035</v>
      </c>
      <c r="Y692" s="0">
        <f>AT692</f>
        <v/>
      </c>
      <c r="AA692" s="0" t="n">
        <v>114.7</v>
      </c>
      <c r="AB692" s="0" t="n">
        <v>0</v>
      </c>
      <c r="AC692" s="0" t="n">
        <v>0</v>
      </c>
      <c r="AD692" s="0" t="n">
        <v>0</v>
      </c>
      <c r="AE692" s="0" t="n">
        <v>1.81</v>
      </c>
      <c r="AF692" s="0" t="n">
        <v>0</v>
      </c>
      <c r="AG692" s="0" t="n">
        <v>0</v>
      </c>
      <c r="AH692" s="0" t="n">
        <v>0</v>
      </c>
      <c r="AI692" s="0" t="n">
        <v>63.37</v>
      </c>
      <c r="AJ692" s="0" t="n">
        <v>1</v>
      </c>
      <c r="AK692" s="0" t="n">
        <v>1</v>
      </c>
      <c r="AL692" s="0" t="n">
        <v>1</v>
      </c>
      <c r="AM692" s="0" t="n">
        <v>2</v>
      </c>
      <c r="AN692" s="0" t="n">
        <v>0</v>
      </c>
      <c r="AO692" s="0" t="n">
        <v>1</v>
      </c>
      <c r="AP692" s="0" t="n">
        <v>0</v>
      </c>
      <c r="AQ692" s="0" t="n">
        <v>0</v>
      </c>
      <c r="AR692" s="0" t="n">
        <v>0</v>
      </c>
      <c r="AS692" s="0" t="inlineStr"/>
      <c r="AT692" s="0" t="n">
        <v>0.18</v>
      </c>
      <c r="AU692" s="0" t="inlineStr"/>
      <c r="AV692" s="0" t="n">
        <v>0</v>
      </c>
      <c r="AW692" s="0" t="n">
        <v>2</v>
      </c>
      <c r="AX692" s="0" t="n">
        <v>78851657</v>
      </c>
      <c r="AY692" s="0" t="n">
        <v>1</v>
      </c>
      <c r="AZ692" s="0" t="n">
        <v>0</v>
      </c>
      <c r="BA692" s="0" t="n">
        <v>674</v>
      </c>
      <c r="BB692" s="0" t="n">
        <v>0</v>
      </c>
      <c r="BC692" s="0" t="n">
        <v>0</v>
      </c>
      <c r="BD692" s="0" t="n">
        <v>0</v>
      </c>
      <c r="BE692" s="0" t="n">
        <v>0</v>
      </c>
      <c r="BF692" s="0" t="n">
        <v>0</v>
      </c>
      <c r="BG692" s="0" t="n">
        <v>0</v>
      </c>
      <c r="BH692" s="0" t="n">
        <v>0</v>
      </c>
      <c r="BI692" s="0" t="n">
        <v>0</v>
      </c>
      <c r="BJ692" s="0" t="n">
        <v>0</v>
      </c>
      <c r="BK692" s="0" t="n">
        <v>0</v>
      </c>
      <c r="BL692" s="0" t="n">
        <v>0</v>
      </c>
      <c r="BM692" s="0" t="n">
        <v>0</v>
      </c>
      <c r="BN692" s="0" t="n">
        <v>0</v>
      </c>
      <c r="BO692" s="0" t="n">
        <v>0</v>
      </c>
      <c r="BP692" s="0" t="n">
        <v>0</v>
      </c>
      <c r="BQ692" s="0" t="n">
        <v>0</v>
      </c>
      <c r="BR692" s="0" t="n">
        <v>0</v>
      </c>
      <c r="BS692" s="0" t="n">
        <v>0</v>
      </c>
      <c r="BT692" s="0" t="n">
        <v>0</v>
      </c>
      <c r="BU692" s="0" t="n">
        <v>0</v>
      </c>
      <c r="BV692" s="0" t="n">
        <v>0</v>
      </c>
      <c r="BW692" s="0" t="n">
        <v>0</v>
      </c>
      <c r="CV692" s="0" t="n">
        <v>0</v>
      </c>
      <c r="CW692" s="0" t="n">
        <v>0</v>
      </c>
      <c r="CX692" s="0">
        <f>ROUND(Y692*Source!I1842,7)</f>
        <v/>
      </c>
      <c r="CY692" s="0">
        <f>AA692</f>
        <v/>
      </c>
      <c r="CZ692" s="0">
        <f>AE692</f>
        <v/>
      </c>
      <c r="DA692" s="0">
        <f>AI692</f>
        <v/>
      </c>
      <c r="DB692" s="0">
        <f>ROUND(ROUND(AT692*CZ692,2),2)</f>
        <v/>
      </c>
      <c r="DC692" s="0">
        <f>ROUND(ROUND(AT692*AG692,2),2)</f>
        <v/>
      </c>
      <c r="DD692" s="0" t="inlineStr"/>
      <c r="DE692" s="0" t="inlineStr"/>
      <c r="DF692" s="0">
        <f>ROUND(ROUND(AE692*AI692,0)*CX692,0)</f>
        <v/>
      </c>
      <c r="DG692" s="0">
        <f>ROUND(ROUND(AF692,0)*CX692,0)</f>
        <v/>
      </c>
      <c r="DH692" s="0">
        <f>ROUND(ROUND(AG692,0)*CX692,0)</f>
        <v/>
      </c>
      <c r="DI692" s="0">
        <f>ROUND(ROUND(AH692,0)*CX692,0)</f>
        <v/>
      </c>
      <c r="DJ692" s="0">
        <f>DF692</f>
        <v/>
      </c>
      <c r="DK692" s="0" t="n">
        <v>0</v>
      </c>
      <c r="DL692" s="0" t="inlineStr"/>
      <c r="DM692" s="0" t="n">
        <v>0</v>
      </c>
      <c r="DN692" s="0" t="inlineStr"/>
      <c r="DO692" s="0" t="n">
        <v>0</v>
      </c>
    </row>
    <row r="693">
      <c r="A693" s="0">
        <f>ROW(Source!A1842)</f>
        <v/>
      </c>
      <c r="B693" s="0" t="n">
        <v>78845955</v>
      </c>
      <c r="C693" s="0" t="n">
        <v>78851648</v>
      </c>
      <c r="D693" s="0" t="n">
        <v>29149868</v>
      </c>
      <c r="E693" s="0" t="n">
        <v>1</v>
      </c>
      <c r="F693" s="0" t="n">
        <v>1</v>
      </c>
      <c r="G693" s="0" t="n">
        <v>1</v>
      </c>
      <c r="H693" s="0" t="n">
        <v>3</v>
      </c>
      <c r="I693" s="0" t="inlineStr">
        <is>
          <t>409-0639</t>
        </is>
      </c>
      <c r="J693" s="0" t="inlineStr">
        <is>
          <t>ТССЦ Московской обл., 409-0639, приказ Минстроя России №675/пр от 28.02.2017 № 257/пр</t>
        </is>
      </c>
      <c r="K693" s="0" t="inlineStr">
        <is>
          <t>Пемза шлаковая (щебень пористый из металлургического шлака), марка 600, фракция 5-10 мм</t>
        </is>
      </c>
      <c r="L693" s="0" t="n">
        <v>1339</v>
      </c>
      <c r="N693" s="0" t="n">
        <v>1007</v>
      </c>
      <c r="O693" s="0" t="inlineStr">
        <is>
          <t>м3</t>
        </is>
      </c>
      <c r="P693" s="0" t="inlineStr">
        <is>
          <t>м3</t>
        </is>
      </c>
      <c r="Q693" s="0" t="n">
        <v>1</v>
      </c>
      <c r="W693" s="0" t="n">
        <v>0</v>
      </c>
      <c r="X693" s="0" t="n">
        <v>-1761274876</v>
      </c>
      <c r="Y693" s="0">
        <f>AT693</f>
        <v/>
      </c>
      <c r="AA693" s="0" t="n">
        <v>571.36</v>
      </c>
      <c r="AB693" s="0" t="n">
        <v>0</v>
      </c>
      <c r="AC693" s="0" t="n">
        <v>0</v>
      </c>
      <c r="AD693" s="0" t="n">
        <v>0</v>
      </c>
      <c r="AE693" s="0" t="n">
        <v>74.59</v>
      </c>
      <c r="AF693" s="0" t="n">
        <v>0</v>
      </c>
      <c r="AG693" s="0" t="n">
        <v>0</v>
      </c>
      <c r="AH693" s="0" t="n">
        <v>0</v>
      </c>
      <c r="AI693" s="0" t="n">
        <v>7.66</v>
      </c>
      <c r="AJ693" s="0" t="n">
        <v>1</v>
      </c>
      <c r="AK693" s="0" t="n">
        <v>1</v>
      </c>
      <c r="AL693" s="0" t="n">
        <v>1</v>
      </c>
      <c r="AM693" s="0" t="n">
        <v>2</v>
      </c>
      <c r="AN693" s="0" t="n">
        <v>0</v>
      </c>
      <c r="AO693" s="0" t="n">
        <v>1</v>
      </c>
      <c r="AP693" s="0" t="n">
        <v>0</v>
      </c>
      <c r="AQ693" s="0" t="n">
        <v>0</v>
      </c>
      <c r="AR693" s="0" t="n">
        <v>0</v>
      </c>
      <c r="AS693" s="0" t="inlineStr"/>
      <c r="AT693" s="0" t="n">
        <v>0.0024</v>
      </c>
      <c r="AU693" s="0" t="inlineStr"/>
      <c r="AV693" s="0" t="n">
        <v>0</v>
      </c>
      <c r="AW693" s="0" t="n">
        <v>2</v>
      </c>
      <c r="AX693" s="0" t="n">
        <v>78851658</v>
      </c>
      <c r="AY693" s="0" t="n">
        <v>1</v>
      </c>
      <c r="AZ693" s="0" t="n">
        <v>0</v>
      </c>
      <c r="BA693" s="0" t="n">
        <v>675</v>
      </c>
      <c r="BB693" s="0" t="n">
        <v>0</v>
      </c>
      <c r="BC693" s="0" t="n">
        <v>0</v>
      </c>
      <c r="BD693" s="0" t="n">
        <v>0</v>
      </c>
      <c r="BE693" s="0" t="n">
        <v>0</v>
      </c>
      <c r="BF693" s="0" t="n">
        <v>0</v>
      </c>
      <c r="BG693" s="0" t="n">
        <v>0</v>
      </c>
      <c r="BH693" s="0" t="n">
        <v>0</v>
      </c>
      <c r="BI693" s="0" t="n">
        <v>0</v>
      </c>
      <c r="BJ693" s="0" t="n">
        <v>0</v>
      </c>
      <c r="BK693" s="0" t="n">
        <v>0</v>
      </c>
      <c r="BL693" s="0" t="n">
        <v>0</v>
      </c>
      <c r="BM693" s="0" t="n">
        <v>0</v>
      </c>
      <c r="BN693" s="0" t="n">
        <v>0</v>
      </c>
      <c r="BO693" s="0" t="n">
        <v>0</v>
      </c>
      <c r="BP693" s="0" t="n">
        <v>0</v>
      </c>
      <c r="BQ693" s="0" t="n">
        <v>0</v>
      </c>
      <c r="BR693" s="0" t="n">
        <v>0</v>
      </c>
      <c r="BS693" s="0" t="n">
        <v>0</v>
      </c>
      <c r="BT693" s="0" t="n">
        <v>0</v>
      </c>
      <c r="BU693" s="0" t="n">
        <v>0</v>
      </c>
      <c r="BV693" s="0" t="n">
        <v>0</v>
      </c>
      <c r="BW693" s="0" t="n">
        <v>0</v>
      </c>
      <c r="CV693" s="0" t="n">
        <v>0</v>
      </c>
      <c r="CW693" s="0" t="n">
        <v>0</v>
      </c>
      <c r="CX693" s="0">
        <f>ROUND(Y693*Source!I1842,7)</f>
        <v/>
      </c>
      <c r="CY693" s="0">
        <f>AA693</f>
        <v/>
      </c>
      <c r="CZ693" s="0">
        <f>AE693</f>
        <v/>
      </c>
      <c r="DA693" s="0">
        <f>AI693</f>
        <v/>
      </c>
      <c r="DB693" s="0">
        <f>ROUND(ROUND(AT693*CZ693,2),2)</f>
        <v/>
      </c>
      <c r="DC693" s="0">
        <f>ROUND(ROUND(AT693*AG693,2),2)</f>
        <v/>
      </c>
      <c r="DD693" s="0" t="inlineStr"/>
      <c r="DE693" s="0" t="inlineStr"/>
      <c r="DF693" s="0">
        <f>ROUND(ROUND(AE693*AI693,0)*CX693,0)</f>
        <v/>
      </c>
      <c r="DG693" s="0">
        <f>ROUND(ROUND(AF693,0)*CX693,0)</f>
        <v/>
      </c>
      <c r="DH693" s="0">
        <f>ROUND(ROUND(AG693,0)*CX693,0)</f>
        <v/>
      </c>
      <c r="DI693" s="0">
        <f>ROUND(ROUND(AH693,0)*CX693,0)</f>
        <v/>
      </c>
      <c r="DJ693" s="0">
        <f>DF693</f>
        <v/>
      </c>
      <c r="DK693" s="0" t="n">
        <v>0</v>
      </c>
      <c r="DL693" s="0" t="inlineStr"/>
      <c r="DM693" s="0" t="n">
        <v>0</v>
      </c>
      <c r="DN693" s="0" t="inlineStr"/>
      <c r="DO693" s="0" t="n">
        <v>0</v>
      </c>
    </row>
    <row r="694">
      <c r="A694" s="0">
        <f>ROW(Source!A1881)</f>
        <v/>
      </c>
      <c r="B694" s="0" t="n">
        <v>78845955</v>
      </c>
      <c r="C694" s="0" t="n">
        <v>78851723</v>
      </c>
      <c r="D694" s="0" t="n">
        <v>18411117</v>
      </c>
      <c r="E694" s="0" t="n">
        <v>1</v>
      </c>
      <c r="F694" s="0" t="n">
        <v>1</v>
      </c>
      <c r="G694" s="0" t="n">
        <v>1</v>
      </c>
      <c r="H694" s="0" t="n">
        <v>1</v>
      </c>
      <c r="I694" s="0" t="inlineStr">
        <is>
          <t>1-1040-90</t>
        </is>
      </c>
      <c r="J694" s="0" t="inlineStr"/>
      <c r="K694" s="0" t="inlineStr">
        <is>
          <t>Рабочий строитель среднего разряда 4</t>
        </is>
      </c>
      <c r="L694" s="0" t="n">
        <v>1369</v>
      </c>
      <c r="N694" s="0" t="n">
        <v>1013</v>
      </c>
      <c r="O694" s="0" t="inlineStr">
        <is>
          <t>чел.-ч</t>
        </is>
      </c>
      <c r="P694" s="0" t="inlineStr">
        <is>
          <t>чел.-ч</t>
        </is>
      </c>
      <c r="Q694" s="0" t="n">
        <v>1</v>
      </c>
      <c r="W694" s="0" t="n">
        <v>0</v>
      </c>
      <c r="X694" s="0" t="n">
        <v>-1739886638</v>
      </c>
      <c r="Y694" s="0">
        <f>AT694</f>
        <v/>
      </c>
      <c r="AA694" s="0" t="n">
        <v>0</v>
      </c>
      <c r="AB694" s="0" t="n">
        <v>0</v>
      </c>
      <c r="AC694" s="0" t="n">
        <v>0</v>
      </c>
      <c r="AD694" s="0" t="n">
        <v>9.619999999999999</v>
      </c>
      <c r="AE694" s="0" t="n">
        <v>0</v>
      </c>
      <c r="AF694" s="0" t="n">
        <v>0</v>
      </c>
      <c r="AG694" s="0" t="n">
        <v>0</v>
      </c>
      <c r="AH694" s="0" t="n">
        <v>9.619999999999999</v>
      </c>
      <c r="AI694" s="0" t="n">
        <v>1</v>
      </c>
      <c r="AJ694" s="0" t="n">
        <v>1</v>
      </c>
      <c r="AK694" s="0" t="n">
        <v>1</v>
      </c>
      <c r="AL694" s="0" t="n">
        <v>1</v>
      </c>
      <c r="AM694" s="0" t="n">
        <v>-2</v>
      </c>
      <c r="AN694" s="0" t="n">
        <v>0</v>
      </c>
      <c r="AO694" s="0" t="n">
        <v>1</v>
      </c>
      <c r="AP694" s="0" t="n">
        <v>0</v>
      </c>
      <c r="AQ694" s="0" t="n">
        <v>0</v>
      </c>
      <c r="AR694" s="0" t="n">
        <v>0</v>
      </c>
      <c r="AS694" s="0" t="inlineStr"/>
      <c r="AT694" s="0" t="n">
        <v>163.3</v>
      </c>
      <c r="AU694" s="0" t="inlineStr"/>
      <c r="AV694" s="0" t="n">
        <v>1</v>
      </c>
      <c r="AW694" s="0" t="n">
        <v>2</v>
      </c>
      <c r="AX694" s="0" t="n">
        <v>78851724</v>
      </c>
      <c r="AY694" s="0" t="n">
        <v>1</v>
      </c>
      <c r="AZ694" s="0" t="n">
        <v>0</v>
      </c>
      <c r="BA694" s="0" t="n">
        <v>676</v>
      </c>
      <c r="BB694" s="0" t="n">
        <v>0</v>
      </c>
      <c r="BC694" s="0" t="n">
        <v>0</v>
      </c>
      <c r="BD694" s="0" t="n">
        <v>0</v>
      </c>
      <c r="BE694" s="0" t="n">
        <v>0</v>
      </c>
      <c r="BF694" s="0" t="n">
        <v>0</v>
      </c>
      <c r="BG694" s="0" t="n">
        <v>0</v>
      </c>
      <c r="BH694" s="0" t="n">
        <v>0</v>
      </c>
      <c r="BI694" s="0" t="n">
        <v>0</v>
      </c>
      <c r="BJ694" s="0" t="n">
        <v>0</v>
      </c>
      <c r="BK694" s="0" t="n">
        <v>0</v>
      </c>
      <c r="BL694" s="0" t="n">
        <v>0</v>
      </c>
      <c r="BM694" s="0" t="n">
        <v>0</v>
      </c>
      <c r="BN694" s="0" t="n">
        <v>0</v>
      </c>
      <c r="BO694" s="0" t="n">
        <v>0</v>
      </c>
      <c r="BP694" s="0" t="n">
        <v>0</v>
      </c>
      <c r="BQ694" s="0" t="n">
        <v>0</v>
      </c>
      <c r="BR694" s="0" t="n">
        <v>0</v>
      </c>
      <c r="BS694" s="0" t="n">
        <v>0</v>
      </c>
      <c r="BT694" s="0" t="n">
        <v>0</v>
      </c>
      <c r="BU694" s="0" t="n">
        <v>0</v>
      </c>
      <c r="BV694" s="0" t="n">
        <v>0</v>
      </c>
      <c r="BW694" s="0" t="n">
        <v>0</v>
      </c>
      <c r="CU694" s="0">
        <f>ROUND(AT694*Source!I1881*AH694*AL694,0)</f>
        <v/>
      </c>
      <c r="CV694" s="0">
        <f>ROUND(Y694*Source!I1881,7)</f>
        <v/>
      </c>
      <c r="CW694" s="0" t="n">
        <v>0</v>
      </c>
      <c r="CX694" s="0">
        <f>ROUND(Y694*Source!I1881,7)</f>
        <v/>
      </c>
      <c r="CY694" s="0">
        <f>AD694</f>
        <v/>
      </c>
      <c r="CZ694" s="0">
        <f>AH694</f>
        <v/>
      </c>
      <c r="DA694" s="0">
        <f>AL694</f>
        <v/>
      </c>
      <c r="DB694" s="0">
        <f>ROUND(ROUND(AT694*CZ694,2),2)</f>
        <v/>
      </c>
      <c r="DC694" s="0">
        <f>ROUND(ROUND(AT694*AG694,2),2)</f>
        <v/>
      </c>
      <c r="DD694" s="0" t="inlineStr"/>
      <c r="DE694" s="0" t="inlineStr"/>
      <c r="DF694" s="0">
        <f>ROUND(ROUND(AE694,0)*CX694,0)</f>
        <v/>
      </c>
      <c r="DG694" s="0">
        <f>ROUND(ROUND(AF694,0)*CX694,0)</f>
        <v/>
      </c>
      <c r="DH694" s="0">
        <f>ROUND(ROUND(AG694,0)*CX694,0)</f>
        <v/>
      </c>
      <c r="DI694" s="0">
        <f>ROUND(ROUND(AH694,0)*CX694,0)</f>
        <v/>
      </c>
      <c r="DJ694" s="0">
        <f>DI694</f>
        <v/>
      </c>
      <c r="DK694" s="0" t="n">
        <v>0</v>
      </c>
      <c r="DL694" s="0" t="inlineStr"/>
      <c r="DM694" s="0" t="n">
        <v>0</v>
      </c>
      <c r="DN694" s="0" t="inlineStr"/>
      <c r="DO694" s="0" t="n">
        <v>0</v>
      </c>
    </row>
    <row r="695">
      <c r="A695" s="0">
        <f>ROW(Source!A1881)</f>
        <v/>
      </c>
      <c r="B695" s="0" t="n">
        <v>78845955</v>
      </c>
      <c r="C695" s="0" t="n">
        <v>78851723</v>
      </c>
      <c r="D695" s="0" t="n">
        <v>121548</v>
      </c>
      <c r="E695" s="0" t="n">
        <v>1</v>
      </c>
      <c r="F695" s="0" t="n">
        <v>1</v>
      </c>
      <c r="G695" s="0" t="n">
        <v>1</v>
      </c>
      <c r="H695" s="0" t="n">
        <v>1</v>
      </c>
      <c r="I695" s="0" t="inlineStr">
        <is>
          <t>2</t>
        </is>
      </c>
      <c r="J695" s="0" t="inlineStr"/>
      <c r="K695" s="0" t="inlineStr">
        <is>
          <t>Затраты труда машинистов</t>
        </is>
      </c>
      <c r="L695" s="0" t="n">
        <v>608254</v>
      </c>
      <c r="N695" s="0" t="n">
        <v>1013</v>
      </c>
      <c r="O695" s="0" t="inlineStr">
        <is>
          <t>чел.час</t>
        </is>
      </c>
      <c r="P695" s="0" t="inlineStr">
        <is>
          <t>чел.час</t>
        </is>
      </c>
      <c r="Q695" s="0" t="n">
        <v>1</v>
      </c>
      <c r="W695" s="0" t="n">
        <v>0</v>
      </c>
      <c r="X695" s="0" t="n">
        <v>-185737400</v>
      </c>
      <c r="Y695" s="0">
        <f>AT695</f>
        <v/>
      </c>
      <c r="AA695" s="0" t="n">
        <v>0</v>
      </c>
      <c r="AB695" s="0" t="n">
        <v>0</v>
      </c>
      <c r="AC695" s="0" t="n">
        <v>0</v>
      </c>
      <c r="AD695" s="0" t="n">
        <v>0</v>
      </c>
      <c r="AE695" s="0" t="n">
        <v>0</v>
      </c>
      <c r="AF695" s="0" t="n">
        <v>0</v>
      </c>
      <c r="AG695" s="0" t="n">
        <v>0</v>
      </c>
      <c r="AH695" s="0" t="n">
        <v>0</v>
      </c>
      <c r="AI695" s="0" t="n">
        <v>1</v>
      </c>
      <c r="AJ695" s="0" t="n">
        <v>1</v>
      </c>
      <c r="AK695" s="0" t="n">
        <v>1</v>
      </c>
      <c r="AL695" s="0" t="n">
        <v>1</v>
      </c>
      <c r="AM695" s="0" t="n">
        <v>-2</v>
      </c>
      <c r="AN695" s="0" t="n">
        <v>0</v>
      </c>
      <c r="AO695" s="0" t="n">
        <v>1</v>
      </c>
      <c r="AP695" s="0" t="n">
        <v>0</v>
      </c>
      <c r="AQ695" s="0" t="n">
        <v>0</v>
      </c>
      <c r="AR695" s="0" t="n">
        <v>0</v>
      </c>
      <c r="AS695" s="0" t="inlineStr"/>
      <c r="AT695" s="0" t="n">
        <v>0.08</v>
      </c>
      <c r="AU695" s="0" t="inlineStr"/>
      <c r="AV695" s="0" t="n">
        <v>2</v>
      </c>
      <c r="AW695" s="0" t="n">
        <v>2</v>
      </c>
      <c r="AX695" s="0" t="n">
        <v>78851725</v>
      </c>
      <c r="AY695" s="0" t="n">
        <v>1</v>
      </c>
      <c r="AZ695" s="0" t="n">
        <v>0</v>
      </c>
      <c r="BA695" s="0" t="n">
        <v>677</v>
      </c>
      <c r="BB695" s="0" t="n">
        <v>0</v>
      </c>
      <c r="BC695" s="0" t="n">
        <v>0</v>
      </c>
      <c r="BD695" s="0" t="n">
        <v>0</v>
      </c>
      <c r="BE695" s="0" t="n">
        <v>0</v>
      </c>
      <c r="BF695" s="0" t="n">
        <v>0</v>
      </c>
      <c r="BG695" s="0" t="n">
        <v>0</v>
      </c>
      <c r="BH695" s="0" t="n">
        <v>0</v>
      </c>
      <c r="BI695" s="0" t="n">
        <v>0</v>
      </c>
      <c r="BJ695" s="0" t="n">
        <v>0</v>
      </c>
      <c r="BK695" s="0" t="n">
        <v>0</v>
      </c>
      <c r="BL695" s="0" t="n">
        <v>0</v>
      </c>
      <c r="BM695" s="0" t="n">
        <v>0</v>
      </c>
      <c r="BN695" s="0" t="n">
        <v>0</v>
      </c>
      <c r="BO695" s="0" t="n">
        <v>0</v>
      </c>
      <c r="BP695" s="0" t="n">
        <v>0</v>
      </c>
      <c r="BQ695" s="0" t="n">
        <v>0</v>
      </c>
      <c r="BR695" s="0" t="n">
        <v>0</v>
      </c>
      <c r="BS695" s="0" t="n">
        <v>0</v>
      </c>
      <c r="BT695" s="0" t="n">
        <v>0</v>
      </c>
      <c r="BU695" s="0" t="n">
        <v>0</v>
      </c>
      <c r="BV695" s="0" t="n">
        <v>0</v>
      </c>
      <c r="BW695" s="0" t="n">
        <v>0</v>
      </c>
      <c r="CV695" s="0" t="n">
        <v>0</v>
      </c>
      <c r="CW695" s="0" t="n">
        <v>0</v>
      </c>
      <c r="CX695" s="0">
        <f>ROUND(Y695*Source!I1881,7)</f>
        <v/>
      </c>
      <c r="CY695" s="0">
        <f>AD695</f>
        <v/>
      </c>
      <c r="CZ695" s="0">
        <f>AH695</f>
        <v/>
      </c>
      <c r="DA695" s="0">
        <f>AL695</f>
        <v/>
      </c>
      <c r="DB695" s="0">
        <f>ROUND(ROUND(AT695*CZ695,2),2)</f>
        <v/>
      </c>
      <c r="DC695" s="0">
        <f>ROUND(ROUND(AT695*AG695,2),2)</f>
        <v/>
      </c>
      <c r="DD695" s="0" t="inlineStr"/>
      <c r="DE695" s="0" t="inlineStr"/>
      <c r="DF695" s="0">
        <f>ROUND(ROUND(AE695,0)*CX695,0)</f>
        <v/>
      </c>
      <c r="DG695" s="0">
        <f>ROUND(ROUND(AF695,0)*CX695,0)</f>
        <v/>
      </c>
      <c r="DH695" s="0">
        <f>ROUND(ROUND(AG695,0)*CX695,0)</f>
        <v/>
      </c>
      <c r="DI695" s="0">
        <f>ROUND(ROUND(AH695,0)*CX695,0)</f>
        <v/>
      </c>
      <c r="DJ695" s="0">
        <f>DI695</f>
        <v/>
      </c>
      <c r="DK695" s="0" t="n">
        <v>0</v>
      </c>
      <c r="DL695" s="0" t="inlineStr"/>
      <c r="DM695" s="0" t="n">
        <v>0</v>
      </c>
      <c r="DN695" s="0" t="inlineStr"/>
      <c r="DO695" s="0" t="n">
        <v>0</v>
      </c>
    </row>
    <row r="696">
      <c r="A696" s="0">
        <f>ROW(Source!A1881)</f>
        <v/>
      </c>
      <c r="B696" s="0" t="n">
        <v>78845955</v>
      </c>
      <c r="C696" s="0" t="n">
        <v>78851723</v>
      </c>
      <c r="D696" s="0" t="n">
        <v>29172556</v>
      </c>
      <c r="E696" s="0" t="n">
        <v>1</v>
      </c>
      <c r="F696" s="0" t="n">
        <v>1</v>
      </c>
      <c r="G696" s="0" t="n">
        <v>1</v>
      </c>
      <c r="H696" s="0" t="n">
        <v>2</v>
      </c>
      <c r="I696" s="0" t="inlineStr">
        <is>
          <t>030954</t>
        </is>
      </c>
      <c r="J696" s="0" t="inlineStr">
        <is>
          <t>ТСЭМ Московской обл., 030954, приказ Минстроя России №675/пр от 28.02.2017 № 264/пр</t>
        </is>
      </c>
      <c r="K696" s="0" t="inlineStr">
        <is>
          <t>Подъемники грузоподъемностью до 500 кг одномачтовые, высота подъема 45 м</t>
        </is>
      </c>
      <c r="L696" s="0" t="n">
        <v>1368</v>
      </c>
      <c r="N696" s="0" t="n">
        <v>1011</v>
      </c>
      <c r="O696" s="0" t="inlineStr">
        <is>
          <t>маш.-ч</t>
        </is>
      </c>
      <c r="P696" s="0" t="inlineStr">
        <is>
          <t>маш.-ч</t>
        </is>
      </c>
      <c r="Q696" s="0" t="n">
        <v>1</v>
      </c>
      <c r="W696" s="0" t="n">
        <v>0</v>
      </c>
      <c r="X696" s="0" t="n">
        <v>344519037</v>
      </c>
      <c r="Y696" s="0">
        <f>AT696</f>
        <v/>
      </c>
      <c r="AA696" s="0" t="n">
        <v>0</v>
      </c>
      <c r="AB696" s="0" t="n">
        <v>728.98</v>
      </c>
      <c r="AC696" s="0" t="n">
        <v>705.38</v>
      </c>
      <c r="AD696" s="0" t="n">
        <v>0</v>
      </c>
      <c r="AE696" s="0" t="n">
        <v>0</v>
      </c>
      <c r="AF696" s="0" t="n">
        <v>31.26</v>
      </c>
      <c r="AG696" s="0" t="n">
        <v>13.5</v>
      </c>
      <c r="AH696" s="0" t="n">
        <v>0</v>
      </c>
      <c r="AI696" s="0" t="n">
        <v>1</v>
      </c>
      <c r="AJ696" s="0" t="n">
        <v>23.32</v>
      </c>
      <c r="AK696" s="0" t="n">
        <v>52.25</v>
      </c>
      <c r="AL696" s="0" t="n">
        <v>1</v>
      </c>
      <c r="AM696" s="0" t="n">
        <v>2</v>
      </c>
      <c r="AN696" s="0" t="n">
        <v>0</v>
      </c>
      <c r="AO696" s="0" t="n">
        <v>1</v>
      </c>
      <c r="AP696" s="0" t="n">
        <v>0</v>
      </c>
      <c r="AQ696" s="0" t="n">
        <v>0</v>
      </c>
      <c r="AR696" s="0" t="n">
        <v>0</v>
      </c>
      <c r="AS696" s="0" t="inlineStr"/>
      <c r="AT696" s="0" t="n">
        <v>0.08</v>
      </c>
      <c r="AU696" s="0" t="inlineStr"/>
      <c r="AV696" s="0" t="n">
        <v>0</v>
      </c>
      <c r="AW696" s="0" t="n">
        <v>2</v>
      </c>
      <c r="AX696" s="0" t="n">
        <v>78851726</v>
      </c>
      <c r="AY696" s="0" t="n">
        <v>1</v>
      </c>
      <c r="AZ696" s="0" t="n">
        <v>0</v>
      </c>
      <c r="BA696" s="0" t="n">
        <v>678</v>
      </c>
      <c r="BB696" s="0" t="n">
        <v>0</v>
      </c>
      <c r="BC696" s="0" t="n">
        <v>0</v>
      </c>
      <c r="BD696" s="0" t="n">
        <v>0</v>
      </c>
      <c r="BE696" s="0" t="n">
        <v>0</v>
      </c>
      <c r="BF696" s="0" t="n">
        <v>0</v>
      </c>
      <c r="BG696" s="0" t="n">
        <v>0</v>
      </c>
      <c r="BH696" s="0" t="n">
        <v>0</v>
      </c>
      <c r="BI696" s="0" t="n">
        <v>0</v>
      </c>
      <c r="BJ696" s="0" t="n">
        <v>0</v>
      </c>
      <c r="BK696" s="0" t="n">
        <v>0</v>
      </c>
      <c r="BL696" s="0" t="n">
        <v>0</v>
      </c>
      <c r="BM696" s="0" t="n">
        <v>0</v>
      </c>
      <c r="BN696" s="0" t="n">
        <v>0</v>
      </c>
      <c r="BO696" s="0" t="n">
        <v>0</v>
      </c>
      <c r="BP696" s="0" t="n">
        <v>0</v>
      </c>
      <c r="BQ696" s="0" t="n">
        <v>0</v>
      </c>
      <c r="BR696" s="0" t="n">
        <v>0</v>
      </c>
      <c r="BS696" s="0" t="n">
        <v>0</v>
      </c>
      <c r="BT696" s="0" t="n">
        <v>0</v>
      </c>
      <c r="BU696" s="0" t="n">
        <v>0</v>
      </c>
      <c r="BV696" s="0" t="n">
        <v>0</v>
      </c>
      <c r="BW696" s="0" t="n">
        <v>0</v>
      </c>
      <c r="CV696" s="0" t="n">
        <v>0</v>
      </c>
      <c r="CW696" s="0">
        <f>ROUND(Y696*Source!I1881*DO696,7)</f>
        <v/>
      </c>
      <c r="CX696" s="0">
        <f>ROUND(Y696*Source!I1881,7)</f>
        <v/>
      </c>
      <c r="CY696" s="0">
        <f>AB696</f>
        <v/>
      </c>
      <c r="CZ696" s="0">
        <f>AF696</f>
        <v/>
      </c>
      <c r="DA696" s="0">
        <f>AJ696</f>
        <v/>
      </c>
      <c r="DB696" s="0">
        <f>ROUND(ROUND(AT696*CZ696,2),2)</f>
        <v/>
      </c>
      <c r="DC696" s="0">
        <f>ROUND(ROUND(AT696*AG696,2),2)</f>
        <v/>
      </c>
      <c r="DD696" s="0" t="inlineStr"/>
      <c r="DE696" s="0" t="inlineStr"/>
      <c r="DF696" s="0">
        <f>ROUND(ROUND(AE696,0)*CX696,0)</f>
        <v/>
      </c>
      <c r="DG696" s="0">
        <f>ROUND(ROUND(AF696*AJ696,0)*CX696,0)</f>
        <v/>
      </c>
      <c r="DH696" s="0">
        <f>ROUND(ROUND(AG696*AK696,0)*CX696,0)</f>
        <v/>
      </c>
      <c r="DI696" s="0">
        <f>ROUND(ROUND(AH696,0)*CX696,0)</f>
        <v/>
      </c>
      <c r="DJ696" s="0">
        <f>DG696</f>
        <v/>
      </c>
      <c r="DK696" s="0" t="n">
        <v>0</v>
      </c>
      <c r="DL696" s="0" t="inlineStr"/>
      <c r="DM696" s="0" t="n">
        <v>0</v>
      </c>
      <c r="DN696" s="0" t="inlineStr"/>
      <c r="DO696" s="0" t="n">
        <v>0</v>
      </c>
    </row>
    <row r="697">
      <c r="A697" s="0">
        <f>ROW(Source!A1881)</f>
        <v/>
      </c>
      <c r="B697" s="0" t="n">
        <v>78845955</v>
      </c>
      <c r="C697" s="0" t="n">
        <v>78851723</v>
      </c>
      <c r="D697" s="0" t="n">
        <v>29170578</v>
      </c>
      <c r="E697" s="0" t="n">
        <v>1</v>
      </c>
      <c r="F697" s="0" t="n">
        <v>1</v>
      </c>
      <c r="G697" s="0" t="n">
        <v>1</v>
      </c>
      <c r="H697" s="0" t="n">
        <v>3</v>
      </c>
      <c r="I697" s="0" t="inlineStr">
        <is>
          <t>509-0768</t>
        </is>
      </c>
      <c r="J697" s="0" t="inlineStr">
        <is>
          <t>ТССЦ Московской обл., 509-0768, приказ Минстроя России №675/пр от 28.02.2017 № 258/пр</t>
        </is>
      </c>
      <c r="K697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97" s="0" t="n">
        <v>1354</v>
      </c>
      <c r="N697" s="0" t="n">
        <v>1010</v>
      </c>
      <c r="O697" s="0" t="inlineStr">
        <is>
          <t>шт.</t>
        </is>
      </c>
      <c r="P697" s="0" t="inlineStr">
        <is>
          <t>шт.</t>
        </is>
      </c>
      <c r="Q697" s="0" t="n">
        <v>1</v>
      </c>
      <c r="W697" s="0" t="n">
        <v>0</v>
      </c>
      <c r="X697" s="0" t="n">
        <v>-1856882622</v>
      </c>
      <c r="Y697" s="0">
        <f>AT697</f>
        <v/>
      </c>
      <c r="AA697" s="0" t="n">
        <v>913.63</v>
      </c>
      <c r="AB697" s="0" t="n">
        <v>0</v>
      </c>
      <c r="AC697" s="0" t="n">
        <v>0</v>
      </c>
      <c r="AD697" s="0" t="n">
        <v>0</v>
      </c>
      <c r="AE697" s="0" t="n">
        <v>395.51</v>
      </c>
      <c r="AF697" s="0" t="n">
        <v>0</v>
      </c>
      <c r="AG697" s="0" t="n">
        <v>0</v>
      </c>
      <c r="AH697" s="0" t="n">
        <v>0</v>
      </c>
      <c r="AI697" s="0" t="n">
        <v>2.31</v>
      </c>
      <c r="AJ697" s="0" t="n">
        <v>1</v>
      </c>
      <c r="AK697" s="0" t="n">
        <v>1</v>
      </c>
      <c r="AL697" s="0" t="n">
        <v>1</v>
      </c>
      <c r="AM697" s="0" t="n">
        <v>2</v>
      </c>
      <c r="AN697" s="0" t="n">
        <v>0</v>
      </c>
      <c r="AO697" s="0" t="n">
        <v>1</v>
      </c>
      <c r="AP697" s="0" t="n">
        <v>0</v>
      </c>
      <c r="AQ697" s="0" t="n">
        <v>0</v>
      </c>
      <c r="AR697" s="0" t="n">
        <v>0</v>
      </c>
      <c r="AS697" s="0" t="inlineStr"/>
      <c r="AT697" s="0" t="n">
        <v>100</v>
      </c>
      <c r="AU697" s="0" t="inlineStr"/>
      <c r="AV697" s="0" t="n">
        <v>0</v>
      </c>
      <c r="AW697" s="0" t="n">
        <v>2</v>
      </c>
      <c r="AX697" s="0" t="n">
        <v>78851727</v>
      </c>
      <c r="AY697" s="0" t="n">
        <v>1</v>
      </c>
      <c r="AZ697" s="0" t="n">
        <v>0</v>
      </c>
      <c r="BA697" s="0" t="n">
        <v>679</v>
      </c>
      <c r="BB697" s="0" t="n">
        <v>0</v>
      </c>
      <c r="BC697" s="0" t="n">
        <v>0</v>
      </c>
      <c r="BD697" s="0" t="n">
        <v>0</v>
      </c>
      <c r="BE697" s="0" t="n">
        <v>0</v>
      </c>
      <c r="BF697" s="0" t="n">
        <v>0</v>
      </c>
      <c r="BG697" s="0" t="n">
        <v>0</v>
      </c>
      <c r="BH697" s="0" t="n">
        <v>0</v>
      </c>
      <c r="BI697" s="0" t="n">
        <v>0</v>
      </c>
      <c r="BJ697" s="0" t="n">
        <v>0</v>
      </c>
      <c r="BK697" s="0" t="n">
        <v>0</v>
      </c>
      <c r="BL697" s="0" t="n">
        <v>0</v>
      </c>
      <c r="BM697" s="0" t="n">
        <v>0</v>
      </c>
      <c r="BN697" s="0" t="n">
        <v>0</v>
      </c>
      <c r="BO697" s="0" t="n">
        <v>0</v>
      </c>
      <c r="BP697" s="0" t="n">
        <v>0</v>
      </c>
      <c r="BQ697" s="0" t="n">
        <v>0</v>
      </c>
      <c r="BR697" s="0" t="n">
        <v>0</v>
      </c>
      <c r="BS697" s="0" t="n">
        <v>0</v>
      </c>
      <c r="BT697" s="0" t="n">
        <v>0</v>
      </c>
      <c r="BU697" s="0" t="n">
        <v>0</v>
      </c>
      <c r="BV697" s="0" t="n">
        <v>0</v>
      </c>
      <c r="BW697" s="0" t="n">
        <v>0</v>
      </c>
      <c r="CV697" s="0" t="n">
        <v>0</v>
      </c>
      <c r="CW697" s="0" t="n">
        <v>0</v>
      </c>
      <c r="CX697" s="0">
        <f>ROUND(Y697*Source!I1881,7)</f>
        <v/>
      </c>
      <c r="CY697" s="0">
        <f>AA697</f>
        <v/>
      </c>
      <c r="CZ697" s="0">
        <f>AE697</f>
        <v/>
      </c>
      <c r="DA697" s="0">
        <f>AI697</f>
        <v/>
      </c>
      <c r="DB697" s="0">
        <f>ROUND(ROUND(AT697*CZ697,2),2)</f>
        <v/>
      </c>
      <c r="DC697" s="0">
        <f>ROUND(ROUND(AT697*AG697,2),2)</f>
        <v/>
      </c>
      <c r="DD697" s="0" t="inlineStr"/>
      <c r="DE697" s="0" t="inlineStr"/>
      <c r="DF697" s="0">
        <f>ROUND(ROUND(AE697*AI697,0)*CX697,0)</f>
        <v/>
      </c>
      <c r="DG697" s="0">
        <f>ROUND(ROUND(AF697,0)*CX697,0)</f>
        <v/>
      </c>
      <c r="DH697" s="0">
        <f>ROUND(ROUND(AG697,0)*CX697,0)</f>
        <v/>
      </c>
      <c r="DI697" s="0">
        <f>ROUND(ROUND(AH697,0)*CX697,0)</f>
        <v/>
      </c>
      <c r="DJ697" s="0">
        <f>DF697</f>
        <v/>
      </c>
      <c r="DK697" s="0" t="n">
        <v>0</v>
      </c>
      <c r="DL697" s="0" t="inlineStr"/>
      <c r="DM697" s="0" t="n">
        <v>0</v>
      </c>
      <c r="DN697" s="0" t="inlineStr"/>
      <c r="DO697" s="0" t="n">
        <v>0</v>
      </c>
    </row>
    <row r="698">
      <c r="A698" s="0">
        <f>ROW(Source!A1882)</f>
        <v/>
      </c>
      <c r="B698" s="0" t="n">
        <v>78845955</v>
      </c>
      <c r="C698" s="0" t="n">
        <v>78851877</v>
      </c>
      <c r="D698" s="0" t="n">
        <v>18407150</v>
      </c>
      <c r="E698" s="0" t="n">
        <v>1</v>
      </c>
      <c r="F698" s="0" t="n">
        <v>1</v>
      </c>
      <c r="G698" s="0" t="n">
        <v>1</v>
      </c>
      <c r="H698" s="0" t="n">
        <v>1</v>
      </c>
      <c r="I698" s="0" t="inlineStr">
        <is>
          <t>1-1030-90</t>
        </is>
      </c>
      <c r="J698" s="0" t="inlineStr"/>
      <c r="K698" s="0" t="inlineStr">
        <is>
          <t>Рабочий строитель среднего разряда 3</t>
        </is>
      </c>
      <c r="L698" s="0" t="n">
        <v>1369</v>
      </c>
      <c r="N698" s="0" t="n">
        <v>1013</v>
      </c>
      <c r="O698" s="0" t="inlineStr">
        <is>
          <t>чел.-ч</t>
        </is>
      </c>
      <c r="P698" s="0" t="inlineStr">
        <is>
          <t>чел.-ч</t>
        </is>
      </c>
      <c r="Q698" s="0" t="n">
        <v>1</v>
      </c>
      <c r="W698" s="0" t="n">
        <v>0</v>
      </c>
      <c r="X698" s="0" t="n">
        <v>-931037793</v>
      </c>
      <c r="Y698" s="0">
        <f>AT698</f>
        <v/>
      </c>
      <c r="AA698" s="0" t="n">
        <v>0</v>
      </c>
      <c r="AB698" s="0" t="n">
        <v>0</v>
      </c>
      <c r="AC698" s="0" t="n">
        <v>0</v>
      </c>
      <c r="AD698" s="0" t="n">
        <v>8.529999999999999</v>
      </c>
      <c r="AE698" s="0" t="n">
        <v>0</v>
      </c>
      <c r="AF698" s="0" t="n">
        <v>0</v>
      </c>
      <c r="AG698" s="0" t="n">
        <v>0</v>
      </c>
      <c r="AH698" s="0" t="n">
        <v>8.529999999999999</v>
      </c>
      <c r="AI698" s="0" t="n">
        <v>1</v>
      </c>
      <c r="AJ698" s="0" t="n">
        <v>1</v>
      </c>
      <c r="AK698" s="0" t="n">
        <v>1</v>
      </c>
      <c r="AL698" s="0" t="n">
        <v>1</v>
      </c>
      <c r="AM698" s="0" t="n">
        <v>-2</v>
      </c>
      <c r="AN698" s="0" t="n">
        <v>0</v>
      </c>
      <c r="AO698" s="0" t="n">
        <v>1</v>
      </c>
      <c r="AP698" s="0" t="n">
        <v>0</v>
      </c>
      <c r="AQ698" s="0" t="n">
        <v>0</v>
      </c>
      <c r="AR698" s="0" t="n">
        <v>0</v>
      </c>
      <c r="AS698" s="0" t="inlineStr"/>
      <c r="AT698" s="0" t="n">
        <v>13.9</v>
      </c>
      <c r="AU698" s="0" t="inlineStr"/>
      <c r="AV698" s="0" t="n">
        <v>1</v>
      </c>
      <c r="AW698" s="0" t="n">
        <v>2</v>
      </c>
      <c r="AX698" s="0" t="n">
        <v>78851880</v>
      </c>
      <c r="AY698" s="0" t="n">
        <v>1</v>
      </c>
      <c r="AZ698" s="0" t="n">
        <v>0</v>
      </c>
      <c r="BA698" s="0" t="n">
        <v>680</v>
      </c>
      <c r="BB698" s="0" t="n">
        <v>0</v>
      </c>
      <c r="BC698" s="0" t="n">
        <v>0</v>
      </c>
      <c r="BD698" s="0" t="n">
        <v>0</v>
      </c>
      <c r="BE698" s="0" t="n">
        <v>0</v>
      </c>
      <c r="BF698" s="0" t="n">
        <v>0</v>
      </c>
      <c r="BG698" s="0" t="n">
        <v>0</v>
      </c>
      <c r="BH698" s="0" t="n">
        <v>0</v>
      </c>
      <c r="BI698" s="0" t="n">
        <v>0</v>
      </c>
      <c r="BJ698" s="0" t="n">
        <v>0</v>
      </c>
      <c r="BK698" s="0" t="n">
        <v>0</v>
      </c>
      <c r="BL698" s="0" t="n">
        <v>0</v>
      </c>
      <c r="BM698" s="0" t="n">
        <v>0</v>
      </c>
      <c r="BN698" s="0" t="n">
        <v>0</v>
      </c>
      <c r="BO698" s="0" t="n">
        <v>0</v>
      </c>
      <c r="BP698" s="0" t="n">
        <v>0</v>
      </c>
      <c r="BQ698" s="0" t="n">
        <v>0</v>
      </c>
      <c r="BR698" s="0" t="n">
        <v>0</v>
      </c>
      <c r="BS698" s="0" t="n">
        <v>0</v>
      </c>
      <c r="BT698" s="0" t="n">
        <v>0</v>
      </c>
      <c r="BU698" s="0" t="n">
        <v>0</v>
      </c>
      <c r="BV698" s="0" t="n">
        <v>0</v>
      </c>
      <c r="BW698" s="0" t="n">
        <v>0</v>
      </c>
      <c r="CU698" s="0">
        <f>ROUND(AT698*Source!I1882*AH698*AL698,0)</f>
        <v/>
      </c>
      <c r="CV698" s="0">
        <f>ROUND(Y698*Source!I1882,7)</f>
        <v/>
      </c>
      <c r="CW698" s="0" t="n">
        <v>0</v>
      </c>
      <c r="CX698" s="0">
        <f>ROUND(Y698*Source!I1882,7)</f>
        <v/>
      </c>
      <c r="CY698" s="0">
        <f>AD698</f>
        <v/>
      </c>
      <c r="CZ698" s="0">
        <f>AH698</f>
        <v/>
      </c>
      <c r="DA698" s="0">
        <f>AL698</f>
        <v/>
      </c>
      <c r="DB698" s="0">
        <f>ROUND(ROUND(AT698*CZ698,2),2)</f>
        <v/>
      </c>
      <c r="DC698" s="0">
        <f>ROUND(ROUND(AT698*AG698,2),2)</f>
        <v/>
      </c>
      <c r="DD698" s="0" t="inlineStr"/>
      <c r="DE698" s="0" t="inlineStr"/>
      <c r="DF698" s="0">
        <f>ROUND(ROUND(AE698,0)*CX698,0)</f>
        <v/>
      </c>
      <c r="DG698" s="0">
        <f>ROUND(ROUND(AF698,0)*CX698,0)</f>
        <v/>
      </c>
      <c r="DH698" s="0">
        <f>ROUND(ROUND(AG698,0)*CX698,0)</f>
        <v/>
      </c>
      <c r="DI698" s="0">
        <f>ROUND(ROUND(AH698,0)*CX698,0)</f>
        <v/>
      </c>
      <c r="DJ698" s="0">
        <f>DI698</f>
        <v/>
      </c>
      <c r="DK698" s="0" t="n">
        <v>0</v>
      </c>
      <c r="DL698" s="0" t="inlineStr"/>
      <c r="DM698" s="0" t="n">
        <v>0</v>
      </c>
      <c r="DN698" s="0" t="inlineStr"/>
      <c r="DO698" s="0" t="n">
        <v>0</v>
      </c>
    </row>
    <row r="699">
      <c r="A699" s="0">
        <f>ROW(Source!A1882)</f>
        <v/>
      </c>
      <c r="B699" s="0" t="n">
        <v>78845955</v>
      </c>
      <c r="C699" s="0" t="n">
        <v>78851877</v>
      </c>
      <c r="D699" s="0" t="n">
        <v>29169807</v>
      </c>
      <c r="E699" s="0" t="n">
        <v>1</v>
      </c>
      <c r="F699" s="0" t="n">
        <v>1</v>
      </c>
      <c r="G699" s="0" t="n">
        <v>1</v>
      </c>
      <c r="H699" s="0" t="n">
        <v>3</v>
      </c>
      <c r="I699" s="0" t="inlineStr">
        <is>
          <t>509-0689</t>
        </is>
      </c>
      <c r="J699" s="0" t="inlineStr">
        <is>
          <t>ТССЦ Московской обл., 509-0689, приказ Минстроя России №675/пр от 28.02.2017 № 258/пр</t>
        </is>
      </c>
      <c r="K699" s="0" t="inlineStr">
        <is>
          <t>Лампы люминесцентные ЛБ-65</t>
        </is>
      </c>
      <c r="L699" s="0" t="n">
        <v>1354</v>
      </c>
      <c r="N699" s="0" t="n">
        <v>1010</v>
      </c>
      <c r="O699" s="0" t="inlineStr">
        <is>
          <t>шт.</t>
        </is>
      </c>
      <c r="P699" s="0" t="inlineStr">
        <is>
          <t>шт.</t>
        </is>
      </c>
      <c r="Q699" s="0" t="n">
        <v>1</v>
      </c>
      <c r="W699" s="0" t="n">
        <v>0</v>
      </c>
      <c r="X699" s="0" t="n">
        <v>-2069135698</v>
      </c>
      <c r="Y699" s="0">
        <f>AT699</f>
        <v/>
      </c>
      <c r="AA699" s="0" t="n">
        <v>237.9</v>
      </c>
      <c r="AB699" s="0" t="n">
        <v>0</v>
      </c>
      <c r="AC699" s="0" t="n">
        <v>0</v>
      </c>
      <c r="AD699" s="0" t="n">
        <v>0</v>
      </c>
      <c r="AE699" s="0" t="n">
        <v>22.38</v>
      </c>
      <c r="AF699" s="0" t="n">
        <v>0</v>
      </c>
      <c r="AG699" s="0" t="n">
        <v>0</v>
      </c>
      <c r="AH699" s="0" t="n">
        <v>0</v>
      </c>
      <c r="AI699" s="0" t="n">
        <v>10.63</v>
      </c>
      <c r="AJ699" s="0" t="n">
        <v>1</v>
      </c>
      <c r="AK699" s="0" t="n">
        <v>1</v>
      </c>
      <c r="AL699" s="0" t="n">
        <v>1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  <c r="AS699" s="0" t="inlineStr"/>
      <c r="AT699" s="0" t="n">
        <v>100</v>
      </c>
      <c r="AU699" s="0" t="inlineStr"/>
      <c r="AV699" s="0" t="n">
        <v>0</v>
      </c>
      <c r="AW699" s="0" t="n">
        <v>1</v>
      </c>
      <c r="AX699" s="0" t="n">
        <v>-1</v>
      </c>
      <c r="AY699" s="0" t="n">
        <v>0</v>
      </c>
      <c r="AZ699" s="0" t="n">
        <v>0</v>
      </c>
      <c r="BA699" s="0" t="inlineStr"/>
      <c r="BB699" s="0" t="n">
        <v>0</v>
      </c>
      <c r="BC699" s="0" t="n">
        <v>0</v>
      </c>
      <c r="BD699" s="0" t="n">
        <v>0</v>
      </c>
      <c r="BE699" s="0" t="n">
        <v>0</v>
      </c>
      <c r="BF699" s="0" t="n">
        <v>0</v>
      </c>
      <c r="BG699" s="0" t="n">
        <v>0</v>
      </c>
      <c r="BH699" s="0" t="n">
        <v>0</v>
      </c>
      <c r="BI699" s="0" t="n">
        <v>0</v>
      </c>
      <c r="BJ699" s="0" t="n">
        <v>0</v>
      </c>
      <c r="BK699" s="0" t="n">
        <v>0</v>
      </c>
      <c r="BL699" s="0" t="n">
        <v>0</v>
      </c>
      <c r="BM699" s="0" t="n">
        <v>0</v>
      </c>
      <c r="BN699" s="0" t="n">
        <v>0</v>
      </c>
      <c r="BO699" s="0" t="n">
        <v>0</v>
      </c>
      <c r="BP699" s="0" t="n">
        <v>0</v>
      </c>
      <c r="BQ699" s="0" t="n">
        <v>0</v>
      </c>
      <c r="BR699" s="0" t="n">
        <v>0</v>
      </c>
      <c r="BS699" s="0" t="n">
        <v>0</v>
      </c>
      <c r="BT699" s="0" t="n">
        <v>0</v>
      </c>
      <c r="BU699" s="0" t="n">
        <v>0</v>
      </c>
      <c r="BV699" s="0" t="n">
        <v>0</v>
      </c>
      <c r="BW699" s="0" t="n">
        <v>0</v>
      </c>
      <c r="CV699" s="0" t="n">
        <v>0</v>
      </c>
      <c r="CW699" s="0" t="n">
        <v>0</v>
      </c>
      <c r="CX699" s="0">
        <f>ROUND(Y699*Source!I1882,7)</f>
        <v/>
      </c>
      <c r="CY699" s="0">
        <f>AA699</f>
        <v/>
      </c>
      <c r="CZ699" s="0">
        <f>AE699</f>
        <v/>
      </c>
      <c r="DA699" s="0">
        <f>AI699</f>
        <v/>
      </c>
      <c r="DB699" s="0">
        <f>ROUND(ROUND(AT699*CZ699,2),2)</f>
        <v/>
      </c>
      <c r="DC699" s="0">
        <f>ROUND(ROUND(AT699*AG699,2),2)</f>
        <v/>
      </c>
      <c r="DD699" s="0" t="inlineStr"/>
      <c r="DE699" s="0" t="inlineStr"/>
      <c r="DF699" s="0">
        <f>ROUND(ROUND(AE699*AI699,0)*CX699,0)</f>
        <v/>
      </c>
      <c r="DG699" s="0">
        <f>ROUND(ROUND(AF699,0)*CX699,0)</f>
        <v/>
      </c>
      <c r="DH699" s="0">
        <f>ROUND(ROUND(AG699,0)*CX699,0)</f>
        <v/>
      </c>
      <c r="DI699" s="0">
        <f>ROUND(ROUND(AH699,0)*CX699,0)</f>
        <v/>
      </c>
      <c r="DJ699" s="0">
        <f>DF699</f>
        <v/>
      </c>
      <c r="DK699" s="0" t="n">
        <v>0</v>
      </c>
      <c r="DL699" s="0" t="inlineStr"/>
      <c r="DM699" s="0" t="n">
        <v>0</v>
      </c>
      <c r="DN699" s="0" t="inlineStr"/>
      <c r="DO699" s="0" t="n">
        <v>0</v>
      </c>
    </row>
    <row r="700">
      <c r="A700" s="0">
        <f>ROW(Source!A1882)</f>
        <v/>
      </c>
      <c r="B700" s="0" t="n">
        <v>78845955</v>
      </c>
      <c r="C700" s="0" t="n">
        <v>78851877</v>
      </c>
      <c r="D700" s="0" t="n">
        <v>29169821</v>
      </c>
      <c r="E700" s="0" t="n">
        <v>1</v>
      </c>
      <c r="F700" s="0" t="n">
        <v>1</v>
      </c>
      <c r="G700" s="0" t="n">
        <v>1</v>
      </c>
      <c r="H700" s="0" t="n">
        <v>3</v>
      </c>
      <c r="I700" s="0" t="inlineStr">
        <is>
          <t>509-0696</t>
        </is>
      </c>
      <c r="J700" s="0" t="inlineStr">
        <is>
          <t>ТССЦ Московской обл., 509-0696, приказ Минстроя России №675/пр от 28.02.2017 № 258/пр</t>
        </is>
      </c>
      <c r="K700" s="0" t="inlineStr">
        <is>
          <t>Лампы люминесцентные ртутные низкого давления типа ЛБ, ЛД, ЛДЦ, ЛТВ, ЛБХ 20</t>
        </is>
      </c>
      <c r="L700" s="0" t="n">
        <v>1358</v>
      </c>
      <c r="N700" s="0" t="n">
        <v>1010</v>
      </c>
      <c r="O700" s="0" t="inlineStr">
        <is>
          <t>10 шт.</t>
        </is>
      </c>
      <c r="P700" s="0" t="inlineStr">
        <is>
          <t>10 шт.</t>
        </is>
      </c>
      <c r="Q700" s="0" t="n">
        <v>10</v>
      </c>
      <c r="W700" s="0" t="n">
        <v>0</v>
      </c>
      <c r="X700" s="0" t="n">
        <v>-1187244712</v>
      </c>
      <c r="Y700" s="0">
        <f>AT700</f>
        <v/>
      </c>
      <c r="AA700" s="0" t="n">
        <v>352.73</v>
      </c>
      <c r="AB700" s="0" t="n">
        <v>0</v>
      </c>
      <c r="AC700" s="0" t="n">
        <v>0</v>
      </c>
      <c r="AD700" s="0" t="n">
        <v>0</v>
      </c>
      <c r="AE700" s="0" t="n">
        <v>85.2</v>
      </c>
      <c r="AF700" s="0" t="n">
        <v>0</v>
      </c>
      <c r="AG700" s="0" t="n">
        <v>0</v>
      </c>
      <c r="AH700" s="0" t="n">
        <v>0</v>
      </c>
      <c r="AI700" s="0" t="n">
        <v>4.14</v>
      </c>
      <c r="AJ700" s="0" t="n">
        <v>1</v>
      </c>
      <c r="AK700" s="0" t="n">
        <v>1</v>
      </c>
      <c r="AL700" s="0" t="n">
        <v>1</v>
      </c>
      <c r="AM700" s="0" t="n">
        <v>2</v>
      </c>
      <c r="AN700" s="0" t="n">
        <v>0</v>
      </c>
      <c r="AO700" s="0" t="n">
        <v>1</v>
      </c>
      <c r="AP700" s="0" t="n">
        <v>0</v>
      </c>
      <c r="AQ700" s="0" t="n">
        <v>0</v>
      </c>
      <c r="AR700" s="0" t="n">
        <v>0</v>
      </c>
      <c r="AS700" s="0" t="inlineStr"/>
      <c r="AT700" s="0" t="n">
        <v>10</v>
      </c>
      <c r="AU700" s="0" t="inlineStr"/>
      <c r="AV700" s="0" t="n">
        <v>0</v>
      </c>
      <c r="AW700" s="0" t="n">
        <v>2</v>
      </c>
      <c r="AX700" s="0" t="n">
        <v>78851881</v>
      </c>
      <c r="AY700" s="0" t="n">
        <v>1</v>
      </c>
      <c r="AZ700" s="0" t="n">
        <v>0</v>
      </c>
      <c r="BA700" s="0" t="n">
        <v>681</v>
      </c>
      <c r="BB700" s="0" t="n">
        <v>0</v>
      </c>
      <c r="BC700" s="0" t="n">
        <v>0</v>
      </c>
      <c r="BD700" s="0" t="n">
        <v>0</v>
      </c>
      <c r="BE700" s="0" t="n">
        <v>0</v>
      </c>
      <c r="BF700" s="0" t="n">
        <v>0</v>
      </c>
      <c r="BG700" s="0" t="n">
        <v>0</v>
      </c>
      <c r="BH700" s="0" t="n">
        <v>0</v>
      </c>
      <c r="BI700" s="0" t="n">
        <v>0</v>
      </c>
      <c r="BJ700" s="0" t="n">
        <v>0</v>
      </c>
      <c r="BK700" s="0" t="n">
        <v>0</v>
      </c>
      <c r="BL700" s="0" t="n">
        <v>0</v>
      </c>
      <c r="BM700" s="0" t="n">
        <v>0</v>
      </c>
      <c r="BN700" s="0" t="n">
        <v>0</v>
      </c>
      <c r="BO700" s="0" t="n">
        <v>0</v>
      </c>
      <c r="BP700" s="0" t="n">
        <v>0</v>
      </c>
      <c r="BQ700" s="0" t="n">
        <v>0</v>
      </c>
      <c r="BR700" s="0" t="n">
        <v>0</v>
      </c>
      <c r="BS700" s="0" t="n">
        <v>0</v>
      </c>
      <c r="BT700" s="0" t="n">
        <v>0</v>
      </c>
      <c r="BU700" s="0" t="n">
        <v>0</v>
      </c>
      <c r="BV700" s="0" t="n">
        <v>0</v>
      </c>
      <c r="BW700" s="0" t="n">
        <v>0</v>
      </c>
      <c r="CV700" s="0" t="n">
        <v>0</v>
      </c>
      <c r="CW700" s="0" t="n">
        <v>0</v>
      </c>
      <c r="CX700" s="0">
        <f>ROUND(Y700*Source!I1882,7)</f>
        <v/>
      </c>
      <c r="CY700" s="0">
        <f>AA700</f>
        <v/>
      </c>
      <c r="CZ700" s="0">
        <f>AE700</f>
        <v/>
      </c>
      <c r="DA700" s="0">
        <f>AI700</f>
        <v/>
      </c>
      <c r="DB700" s="0">
        <f>ROUND(ROUND(AT700*CZ700,2),2)</f>
        <v/>
      </c>
      <c r="DC700" s="0">
        <f>ROUND(ROUND(AT700*AG700,2),2)</f>
        <v/>
      </c>
      <c r="DD700" s="0" t="inlineStr"/>
      <c r="DE700" s="0" t="inlineStr"/>
      <c r="DF700" s="0">
        <f>ROUND(ROUND(AE700*AI700,0)*CX700,0)</f>
        <v/>
      </c>
      <c r="DG700" s="0">
        <f>ROUND(ROUND(AF700,0)*CX700,0)</f>
        <v/>
      </c>
      <c r="DH700" s="0">
        <f>ROUND(ROUND(AG700,0)*CX700,0)</f>
        <v/>
      </c>
      <c r="DI700" s="0">
        <f>ROUND(ROUND(AH700,0)*CX700,0)</f>
        <v/>
      </c>
      <c r="DJ700" s="0">
        <f>DF700</f>
        <v/>
      </c>
      <c r="DK700" s="0" t="n">
        <v>0</v>
      </c>
      <c r="DL700" s="0" t="inlineStr"/>
      <c r="DM700" s="0" t="n">
        <v>0</v>
      </c>
      <c r="DN700" s="0" t="inlineStr"/>
      <c r="DO700" s="0" t="n">
        <v>0</v>
      </c>
    </row>
    <row r="701">
      <c r="A701" s="0">
        <f>ROW(Source!A1922)</f>
        <v/>
      </c>
      <c r="B701" s="0" t="n">
        <v>78845955</v>
      </c>
      <c r="C701" s="0" t="n">
        <v>78851793</v>
      </c>
      <c r="D701" s="0" t="n">
        <v>18409850</v>
      </c>
      <c r="E701" s="0" t="n">
        <v>1</v>
      </c>
      <c r="F701" s="0" t="n">
        <v>1</v>
      </c>
      <c r="G701" s="0" t="n">
        <v>1</v>
      </c>
      <c r="H701" s="0" t="n">
        <v>1</v>
      </c>
      <c r="I701" s="0" t="inlineStr">
        <is>
          <t>1-1035-90</t>
        </is>
      </c>
      <c r="J701" s="0" t="inlineStr"/>
      <c r="K701" s="0" t="inlineStr">
        <is>
          <t>Рабочий строитель среднего разряда 3,5</t>
        </is>
      </c>
      <c r="L701" s="0" t="n">
        <v>1369</v>
      </c>
      <c r="N701" s="0" t="n">
        <v>1013</v>
      </c>
      <c r="O701" s="0" t="inlineStr">
        <is>
          <t>чел.-ч</t>
        </is>
      </c>
      <c r="P701" s="0" t="inlineStr">
        <is>
          <t>чел.-ч</t>
        </is>
      </c>
      <c r="Q701" s="0" t="n">
        <v>1</v>
      </c>
      <c r="W701" s="0" t="n">
        <v>0</v>
      </c>
      <c r="X701" s="0" t="n">
        <v>855544366</v>
      </c>
      <c r="Y701" s="0">
        <f>AT701</f>
        <v/>
      </c>
      <c r="AA701" s="0" t="n">
        <v>0</v>
      </c>
      <c r="AB701" s="0" t="n">
        <v>0</v>
      </c>
      <c r="AC701" s="0" t="n">
        <v>0</v>
      </c>
      <c r="AD701" s="0" t="n">
        <v>9.07</v>
      </c>
      <c r="AE701" s="0" t="n">
        <v>0</v>
      </c>
      <c r="AF701" s="0" t="n">
        <v>0</v>
      </c>
      <c r="AG701" s="0" t="n">
        <v>0</v>
      </c>
      <c r="AH701" s="0" t="n">
        <v>9.07</v>
      </c>
      <c r="AI701" s="0" t="n">
        <v>1</v>
      </c>
      <c r="AJ701" s="0" t="n">
        <v>1</v>
      </c>
      <c r="AK701" s="0" t="n">
        <v>1</v>
      </c>
      <c r="AL701" s="0" t="n">
        <v>1</v>
      </c>
      <c r="AM701" s="0" t="n">
        <v>-2</v>
      </c>
      <c r="AN701" s="0" t="n">
        <v>0</v>
      </c>
      <c r="AO701" s="0" t="n">
        <v>1</v>
      </c>
      <c r="AP701" s="0" t="n">
        <v>0</v>
      </c>
      <c r="AQ701" s="0" t="n">
        <v>0</v>
      </c>
      <c r="AR701" s="0" t="n">
        <v>0</v>
      </c>
      <c r="AS701" s="0" t="inlineStr"/>
      <c r="AT701" s="0" t="n">
        <v>24.1</v>
      </c>
      <c r="AU701" s="0" t="inlineStr"/>
      <c r="AV701" s="0" t="n">
        <v>1</v>
      </c>
      <c r="AW701" s="0" t="n">
        <v>2</v>
      </c>
      <c r="AX701" s="0" t="n">
        <v>78851794</v>
      </c>
      <c r="AY701" s="0" t="n">
        <v>1</v>
      </c>
      <c r="AZ701" s="0" t="n">
        <v>0</v>
      </c>
      <c r="BA701" s="0" t="n">
        <v>682</v>
      </c>
      <c r="BB701" s="0" t="n">
        <v>0</v>
      </c>
      <c r="BC701" s="0" t="n">
        <v>0</v>
      </c>
      <c r="BD701" s="0" t="n">
        <v>0</v>
      </c>
      <c r="BE701" s="0" t="n">
        <v>0</v>
      </c>
      <c r="BF701" s="0" t="n">
        <v>0</v>
      </c>
      <c r="BG701" s="0" t="n">
        <v>0</v>
      </c>
      <c r="BH701" s="0" t="n">
        <v>0</v>
      </c>
      <c r="BI701" s="0" t="n">
        <v>0</v>
      </c>
      <c r="BJ701" s="0" t="n">
        <v>0</v>
      </c>
      <c r="BK701" s="0" t="n">
        <v>0</v>
      </c>
      <c r="BL701" s="0" t="n">
        <v>0</v>
      </c>
      <c r="BM701" s="0" t="n">
        <v>0</v>
      </c>
      <c r="BN701" s="0" t="n">
        <v>0</v>
      </c>
      <c r="BO701" s="0" t="n">
        <v>0</v>
      </c>
      <c r="BP701" s="0" t="n">
        <v>0</v>
      </c>
      <c r="BQ701" s="0" t="n">
        <v>0</v>
      </c>
      <c r="BR701" s="0" t="n">
        <v>0</v>
      </c>
      <c r="BS701" s="0" t="n">
        <v>0</v>
      </c>
      <c r="BT701" s="0" t="n">
        <v>0</v>
      </c>
      <c r="BU701" s="0" t="n">
        <v>0</v>
      </c>
      <c r="BV701" s="0" t="n">
        <v>0</v>
      </c>
      <c r="BW701" s="0" t="n">
        <v>0</v>
      </c>
      <c r="CU701" s="0">
        <f>ROUND(AT701*Source!I1922*AH701*AL701,0)</f>
        <v/>
      </c>
      <c r="CV701" s="0">
        <f>ROUND(Y701*Source!I1922,7)</f>
        <v/>
      </c>
      <c r="CW701" s="0" t="n">
        <v>0</v>
      </c>
      <c r="CX701" s="0">
        <f>ROUND(Y701*Source!I1922,7)</f>
        <v/>
      </c>
      <c r="CY701" s="0">
        <f>AD701</f>
        <v/>
      </c>
      <c r="CZ701" s="0">
        <f>AH701</f>
        <v/>
      </c>
      <c r="DA701" s="0">
        <f>AL701</f>
        <v/>
      </c>
      <c r="DB701" s="0">
        <f>ROUND(ROUND(AT701*CZ701,2),2)</f>
        <v/>
      </c>
      <c r="DC701" s="0">
        <f>ROUND(ROUND(AT701*AG701,2),2)</f>
        <v/>
      </c>
      <c r="DD701" s="0" t="inlineStr"/>
      <c r="DE701" s="0" t="inlineStr"/>
      <c r="DF701" s="0">
        <f>ROUND(ROUND(AE701,0)*CX701,0)</f>
        <v/>
      </c>
      <c r="DG701" s="0">
        <f>ROUND(ROUND(AF701,0)*CX701,0)</f>
        <v/>
      </c>
      <c r="DH701" s="0">
        <f>ROUND(ROUND(AG701,0)*CX701,0)</f>
        <v/>
      </c>
      <c r="DI701" s="0">
        <f>ROUND(ROUND(AH701,0)*CX701,0)</f>
        <v/>
      </c>
      <c r="DJ701" s="0">
        <f>DI701</f>
        <v/>
      </c>
      <c r="DK701" s="0" t="n">
        <v>0</v>
      </c>
      <c r="DL701" s="0" t="inlineStr"/>
      <c r="DM701" s="0" t="n">
        <v>0</v>
      </c>
      <c r="DN701" s="0" t="inlineStr"/>
      <c r="DO701" s="0" t="n">
        <v>0</v>
      </c>
    </row>
    <row r="702">
      <c r="A702" s="0">
        <f>ROW(Source!A1922)</f>
        <v/>
      </c>
      <c r="B702" s="0" t="n">
        <v>78845955</v>
      </c>
      <c r="C702" s="0" t="n">
        <v>78851793</v>
      </c>
      <c r="D702" s="0" t="n">
        <v>29169253</v>
      </c>
      <c r="E702" s="0" t="n">
        <v>1</v>
      </c>
      <c r="F702" s="0" t="n">
        <v>1</v>
      </c>
      <c r="G702" s="0" t="n">
        <v>1</v>
      </c>
      <c r="H702" s="0" t="n">
        <v>3</v>
      </c>
      <c r="I702" s="0" t="inlineStr">
        <is>
          <t>509-1201</t>
        </is>
      </c>
      <c r="J702" s="0" t="inlineStr">
        <is>
          <t>ТССЦ Московской обл., 509-1201, приказ Минстроя России №675/пр от 28.02.2017 № 258/пр</t>
        </is>
      </c>
      <c r="K702" s="0" t="inlineStr">
        <is>
          <t>Выключатель одноклавишный для скрытой проводки</t>
        </is>
      </c>
      <c r="L702" s="0" t="n">
        <v>1358</v>
      </c>
      <c r="N702" s="0" t="n">
        <v>1010</v>
      </c>
      <c r="O702" s="0" t="inlineStr">
        <is>
          <t>10 шт.</t>
        </is>
      </c>
      <c r="P702" s="0" t="inlineStr">
        <is>
          <t>10 шт.</t>
        </is>
      </c>
      <c r="Q702" s="0" t="n">
        <v>10</v>
      </c>
      <c r="W702" s="0" t="n">
        <v>1</v>
      </c>
      <c r="X702" s="0" t="n">
        <v>588557002</v>
      </c>
      <c r="Y702" s="0">
        <f>AT702</f>
        <v/>
      </c>
      <c r="AA702" s="0" t="n">
        <v>643.52</v>
      </c>
      <c r="AB702" s="0" t="n">
        <v>0</v>
      </c>
      <c r="AC702" s="0" t="n">
        <v>0</v>
      </c>
      <c r="AD702" s="0" t="n">
        <v>0</v>
      </c>
      <c r="AE702" s="0" t="n">
        <v>65.2</v>
      </c>
      <c r="AF702" s="0" t="n">
        <v>0</v>
      </c>
      <c r="AG702" s="0" t="n">
        <v>0</v>
      </c>
      <c r="AH702" s="0" t="n">
        <v>0</v>
      </c>
      <c r="AI702" s="0" t="n">
        <v>9.869999999999999</v>
      </c>
      <c r="AJ702" s="0" t="n">
        <v>1</v>
      </c>
      <c r="AK702" s="0" t="n">
        <v>1</v>
      </c>
      <c r="AL702" s="0" t="n">
        <v>1</v>
      </c>
      <c r="AM702" s="0" t="n">
        <v>2</v>
      </c>
      <c r="AN702" s="0" t="n">
        <v>0</v>
      </c>
      <c r="AO702" s="0" t="n">
        <v>1</v>
      </c>
      <c r="AP702" s="0" t="n">
        <v>0</v>
      </c>
      <c r="AQ702" s="0" t="n">
        <v>0</v>
      </c>
      <c r="AR702" s="0" t="n">
        <v>0</v>
      </c>
      <c r="AS702" s="0" t="inlineStr"/>
      <c r="AT702" s="0" t="n">
        <v>-10</v>
      </c>
      <c r="AU702" s="0" t="inlineStr"/>
      <c r="AV702" s="0" t="n">
        <v>0</v>
      </c>
      <c r="AW702" s="0" t="n">
        <v>2</v>
      </c>
      <c r="AX702" s="0" t="n">
        <v>78851795</v>
      </c>
      <c r="AY702" s="0" t="n">
        <v>1</v>
      </c>
      <c r="AZ702" s="0" t="n">
        <v>6144</v>
      </c>
      <c r="BA702" s="0" t="n">
        <v>683</v>
      </c>
      <c r="BB702" s="0" t="n">
        <v>0</v>
      </c>
      <c r="BC702" s="0" t="n">
        <v>0</v>
      </c>
      <c r="BD702" s="0" t="n">
        <v>0</v>
      </c>
      <c r="BE702" s="0" t="n">
        <v>0</v>
      </c>
      <c r="BF702" s="0" t="n">
        <v>0</v>
      </c>
      <c r="BG702" s="0" t="n">
        <v>0</v>
      </c>
      <c r="BH702" s="0" t="n">
        <v>0</v>
      </c>
      <c r="BI702" s="0" t="n">
        <v>0</v>
      </c>
      <c r="BJ702" s="0" t="n">
        <v>0</v>
      </c>
      <c r="BK702" s="0" t="n">
        <v>0</v>
      </c>
      <c r="BL702" s="0" t="n">
        <v>0</v>
      </c>
      <c r="BM702" s="0" t="n">
        <v>0</v>
      </c>
      <c r="BN702" s="0" t="n">
        <v>0</v>
      </c>
      <c r="BO702" s="0" t="n">
        <v>0</v>
      </c>
      <c r="BP702" s="0" t="n">
        <v>0</v>
      </c>
      <c r="BQ702" s="0" t="n">
        <v>0</v>
      </c>
      <c r="BR702" s="0" t="n">
        <v>0</v>
      </c>
      <c r="BS702" s="0" t="n">
        <v>0</v>
      </c>
      <c r="BT702" s="0" t="n">
        <v>0</v>
      </c>
      <c r="BU702" s="0" t="n">
        <v>0</v>
      </c>
      <c r="BV702" s="0" t="n">
        <v>0</v>
      </c>
      <c r="BW702" s="0" t="n">
        <v>0</v>
      </c>
      <c r="CV702" s="0" t="n">
        <v>0</v>
      </c>
      <c r="CW702" s="0" t="n">
        <v>0</v>
      </c>
      <c r="CX702" s="0">
        <f>ROUND(Y702*Source!I1922,7)</f>
        <v/>
      </c>
      <c r="CY702" s="0">
        <f>AA702</f>
        <v/>
      </c>
      <c r="CZ702" s="0">
        <f>AE702</f>
        <v/>
      </c>
      <c r="DA702" s="0">
        <f>AI702</f>
        <v/>
      </c>
      <c r="DB702" s="0">
        <f>ROUND(ROUND(AT702*CZ702,2),2)</f>
        <v/>
      </c>
      <c r="DC702" s="0">
        <f>ROUND(ROUND(AT702*AG702,2),2)</f>
        <v/>
      </c>
      <c r="DD702" s="0" t="inlineStr"/>
      <c r="DE702" s="0" t="inlineStr"/>
      <c r="DF702" s="0">
        <f>ROUND(ROUND(AE702*AI702,0)*CX702,0)</f>
        <v/>
      </c>
      <c r="DG702" s="0">
        <f>ROUND(ROUND(AF702,0)*CX702,0)</f>
        <v/>
      </c>
      <c r="DH702" s="0">
        <f>ROUND(ROUND(AG702,0)*CX702,0)</f>
        <v/>
      </c>
      <c r="DI702" s="0">
        <f>ROUND(ROUND(AH702,0)*CX702,0)</f>
        <v/>
      </c>
      <c r="DJ702" s="0">
        <f>DF702</f>
        <v/>
      </c>
      <c r="DK702" s="0" t="n">
        <v>0</v>
      </c>
      <c r="DL702" s="0" t="inlineStr"/>
      <c r="DM702" s="0" t="n">
        <v>0</v>
      </c>
      <c r="DN702" s="0" t="inlineStr"/>
      <c r="DO702" s="0" t="n">
        <v>0</v>
      </c>
    </row>
    <row r="703">
      <c r="A703" s="0">
        <f>ROW(Source!A1922)</f>
        <v/>
      </c>
      <c r="B703" s="0" t="n">
        <v>78845955</v>
      </c>
      <c r="C703" s="0" t="n">
        <v>78851793</v>
      </c>
      <c r="D703" s="0" t="n">
        <v>29169276</v>
      </c>
      <c r="E703" s="0" t="n">
        <v>1</v>
      </c>
      <c r="F703" s="0" t="n">
        <v>1</v>
      </c>
      <c r="G703" s="0" t="n">
        <v>1</v>
      </c>
      <c r="H703" s="0" t="n">
        <v>3</v>
      </c>
      <c r="I703" s="0" t="inlineStr">
        <is>
          <t>509-4598</t>
        </is>
      </c>
      <c r="J703" s="0" t="inlineStr">
        <is>
          <t>ТССЦ Московской обл., 509-4598, приказ Минстроя России №675/пр от 28.02.2017 № 258/пр</t>
        </is>
      </c>
      <c r="K703" s="0" t="inlineStr">
        <is>
          <t>Выключатель двухклавишный для скрытой проводки серии "Прима", марка С56-043, цвет белый</t>
        </is>
      </c>
      <c r="L703" s="0" t="n">
        <v>1358</v>
      </c>
      <c r="N703" s="0" t="n">
        <v>1010</v>
      </c>
      <c r="O703" s="0" t="inlineStr">
        <is>
          <t>10 шт.</t>
        </is>
      </c>
      <c r="P703" s="0" t="inlineStr">
        <is>
          <t>10 шт.</t>
        </is>
      </c>
      <c r="Q703" s="0" t="n">
        <v>10</v>
      </c>
      <c r="W703" s="0" t="n">
        <v>0</v>
      </c>
      <c r="X703" s="0" t="n">
        <v>1422924287</v>
      </c>
      <c r="Y703" s="0">
        <f>AT703</f>
        <v/>
      </c>
      <c r="AA703" s="0" t="n">
        <v>884.0599999999999</v>
      </c>
      <c r="AB703" s="0" t="n">
        <v>0</v>
      </c>
      <c r="AC703" s="0" t="n">
        <v>0</v>
      </c>
      <c r="AD703" s="0" t="n">
        <v>0</v>
      </c>
      <c r="AE703" s="0" t="n">
        <v>71.7</v>
      </c>
      <c r="AF703" s="0" t="n">
        <v>0</v>
      </c>
      <c r="AG703" s="0" t="n">
        <v>0</v>
      </c>
      <c r="AH703" s="0" t="n">
        <v>0</v>
      </c>
      <c r="AI703" s="0" t="n">
        <v>12.33</v>
      </c>
      <c r="AJ703" s="0" t="n">
        <v>1</v>
      </c>
      <c r="AK703" s="0" t="n">
        <v>1</v>
      </c>
      <c r="AL703" s="0" t="n">
        <v>1</v>
      </c>
      <c r="AM703" s="0" t="n">
        <v>0</v>
      </c>
      <c r="AN703" s="0" t="n">
        <v>0</v>
      </c>
      <c r="AO703" s="0" t="n">
        <v>0</v>
      </c>
      <c r="AP703" s="0" t="n">
        <v>0</v>
      </c>
      <c r="AQ703" s="0" t="n">
        <v>0</v>
      </c>
      <c r="AR703" s="0" t="n">
        <v>0</v>
      </c>
      <c r="AS703" s="0" t="inlineStr"/>
      <c r="AT703" s="0" t="n">
        <v>10</v>
      </c>
      <c r="AU703" s="0" t="inlineStr"/>
      <c r="AV703" s="0" t="n">
        <v>0</v>
      </c>
      <c r="AW703" s="0" t="n">
        <v>1</v>
      </c>
      <c r="AX703" s="0" t="n">
        <v>-1</v>
      </c>
      <c r="AY703" s="0" t="n">
        <v>0</v>
      </c>
      <c r="AZ703" s="0" t="n">
        <v>0</v>
      </c>
      <c r="BA703" s="0" t="inlineStr"/>
      <c r="BB703" s="0" t="n">
        <v>0</v>
      </c>
      <c r="BC703" s="0" t="n">
        <v>0</v>
      </c>
      <c r="BD703" s="0" t="n">
        <v>0</v>
      </c>
      <c r="BE703" s="0" t="n">
        <v>0</v>
      </c>
      <c r="BF703" s="0" t="n">
        <v>0</v>
      </c>
      <c r="BG703" s="0" t="n">
        <v>0</v>
      </c>
      <c r="BH703" s="0" t="n">
        <v>0</v>
      </c>
      <c r="BI703" s="0" t="n">
        <v>0</v>
      </c>
      <c r="BJ703" s="0" t="n">
        <v>0</v>
      </c>
      <c r="BK703" s="0" t="n">
        <v>0</v>
      </c>
      <c r="BL703" s="0" t="n">
        <v>0</v>
      </c>
      <c r="BM703" s="0" t="n">
        <v>0</v>
      </c>
      <c r="BN703" s="0" t="n">
        <v>0</v>
      </c>
      <c r="BO703" s="0" t="n">
        <v>0</v>
      </c>
      <c r="BP703" s="0" t="n">
        <v>0</v>
      </c>
      <c r="BQ703" s="0" t="n">
        <v>0</v>
      </c>
      <c r="BR703" s="0" t="n">
        <v>0</v>
      </c>
      <c r="BS703" s="0" t="n">
        <v>0</v>
      </c>
      <c r="BT703" s="0" t="n">
        <v>0</v>
      </c>
      <c r="BU703" s="0" t="n">
        <v>0</v>
      </c>
      <c r="BV703" s="0" t="n">
        <v>0</v>
      </c>
      <c r="BW703" s="0" t="n">
        <v>0</v>
      </c>
      <c r="CV703" s="0" t="n">
        <v>0</v>
      </c>
      <c r="CW703" s="0" t="n">
        <v>0</v>
      </c>
      <c r="CX703" s="0">
        <f>ROUND(Y703*Source!I1922,7)</f>
        <v/>
      </c>
      <c r="CY703" s="0">
        <f>AA703</f>
        <v/>
      </c>
      <c r="CZ703" s="0">
        <f>AE703</f>
        <v/>
      </c>
      <c r="DA703" s="0">
        <f>AI703</f>
        <v/>
      </c>
      <c r="DB703" s="0">
        <f>ROUND(ROUND(AT703*CZ703,2),2)</f>
        <v/>
      </c>
      <c r="DC703" s="0">
        <f>ROUND(ROUND(AT703*AG703,2),2)</f>
        <v/>
      </c>
      <c r="DD703" s="0" t="inlineStr"/>
      <c r="DE703" s="0" t="inlineStr"/>
      <c r="DF703" s="0">
        <f>ROUND(ROUND(AE703*AI703,0)*CX703,0)</f>
        <v/>
      </c>
      <c r="DG703" s="0">
        <f>ROUND(ROUND(AF703,0)*CX703,0)</f>
        <v/>
      </c>
      <c r="DH703" s="0">
        <f>ROUND(ROUND(AG703,0)*CX703,0)</f>
        <v/>
      </c>
      <c r="DI703" s="0">
        <f>ROUND(ROUND(AH703,0)*CX703,0)</f>
        <v/>
      </c>
      <c r="DJ703" s="0">
        <f>DF703</f>
        <v/>
      </c>
      <c r="DK703" s="0" t="n">
        <v>0</v>
      </c>
      <c r="DL703" s="0" t="inlineStr"/>
      <c r="DM703" s="0" t="n">
        <v>0</v>
      </c>
      <c r="DN703" s="0" t="inlineStr"/>
      <c r="DO703" s="0" t="n">
        <v>0</v>
      </c>
    </row>
    <row r="704">
      <c r="A704" s="0">
        <f>ROW(Source!A1963)</f>
        <v/>
      </c>
      <c r="B704" s="0" t="n">
        <v>78845955</v>
      </c>
      <c r="C704" s="0" t="n">
        <v>78851874</v>
      </c>
      <c r="D704" s="0" t="n">
        <v>18407150</v>
      </c>
      <c r="E704" s="0" t="n">
        <v>1</v>
      </c>
      <c r="F704" s="0" t="n">
        <v>1</v>
      </c>
      <c r="G704" s="0" t="n">
        <v>1</v>
      </c>
      <c r="H704" s="0" t="n">
        <v>1</v>
      </c>
      <c r="I704" s="0" t="inlineStr">
        <is>
          <t>1-1030-90</t>
        </is>
      </c>
      <c r="J704" s="0" t="inlineStr"/>
      <c r="K704" s="0" t="inlineStr">
        <is>
          <t>Рабочий строитель среднего разряда 3</t>
        </is>
      </c>
      <c r="L704" s="0" t="n">
        <v>1369</v>
      </c>
      <c r="N704" s="0" t="n">
        <v>1013</v>
      </c>
      <c r="O704" s="0" t="inlineStr">
        <is>
          <t>чел.-ч</t>
        </is>
      </c>
      <c r="P704" s="0" t="inlineStr">
        <is>
          <t>чел.-ч</t>
        </is>
      </c>
      <c r="Q704" s="0" t="n">
        <v>1</v>
      </c>
      <c r="W704" s="0" t="n">
        <v>0</v>
      </c>
      <c r="X704" s="0" t="n">
        <v>-931037793</v>
      </c>
      <c r="Y704" s="0">
        <f>AT704</f>
        <v/>
      </c>
      <c r="AA704" s="0" t="n">
        <v>0</v>
      </c>
      <c r="AB704" s="0" t="n">
        <v>0</v>
      </c>
      <c r="AC704" s="0" t="n">
        <v>0</v>
      </c>
      <c r="AD704" s="0" t="n">
        <v>8.529999999999999</v>
      </c>
      <c r="AE704" s="0" t="n">
        <v>0</v>
      </c>
      <c r="AF704" s="0" t="n">
        <v>0</v>
      </c>
      <c r="AG704" s="0" t="n">
        <v>0</v>
      </c>
      <c r="AH704" s="0" t="n">
        <v>8.529999999999999</v>
      </c>
      <c r="AI704" s="0" t="n">
        <v>1</v>
      </c>
      <c r="AJ704" s="0" t="n">
        <v>1</v>
      </c>
      <c r="AK704" s="0" t="n">
        <v>1</v>
      </c>
      <c r="AL704" s="0" t="n">
        <v>1</v>
      </c>
      <c r="AM704" s="0" t="n">
        <v>-2</v>
      </c>
      <c r="AN704" s="0" t="n">
        <v>0</v>
      </c>
      <c r="AO704" s="0" t="n">
        <v>1</v>
      </c>
      <c r="AP704" s="0" t="n">
        <v>0</v>
      </c>
      <c r="AQ704" s="0" t="n">
        <v>0</v>
      </c>
      <c r="AR704" s="0" t="n">
        <v>0</v>
      </c>
      <c r="AS704" s="0" t="inlineStr"/>
      <c r="AT704" s="0" t="n">
        <v>13.9</v>
      </c>
      <c r="AU704" s="0" t="inlineStr"/>
      <c r="AV704" s="0" t="n">
        <v>1</v>
      </c>
      <c r="AW704" s="0" t="n">
        <v>2</v>
      </c>
      <c r="AX704" s="0" t="n">
        <v>78851875</v>
      </c>
      <c r="AY704" s="0" t="n">
        <v>1</v>
      </c>
      <c r="AZ704" s="0" t="n">
        <v>0</v>
      </c>
      <c r="BA704" s="0" t="n">
        <v>684</v>
      </c>
      <c r="BB704" s="0" t="n">
        <v>0</v>
      </c>
      <c r="BC704" s="0" t="n">
        <v>0</v>
      </c>
      <c r="BD704" s="0" t="n">
        <v>0</v>
      </c>
      <c r="BE704" s="0" t="n">
        <v>0</v>
      </c>
      <c r="BF704" s="0" t="n">
        <v>0</v>
      </c>
      <c r="BG704" s="0" t="n">
        <v>0</v>
      </c>
      <c r="BH704" s="0" t="n">
        <v>0</v>
      </c>
      <c r="BI704" s="0" t="n">
        <v>0</v>
      </c>
      <c r="BJ704" s="0" t="n">
        <v>0</v>
      </c>
      <c r="BK704" s="0" t="n">
        <v>0</v>
      </c>
      <c r="BL704" s="0" t="n">
        <v>0</v>
      </c>
      <c r="BM704" s="0" t="n">
        <v>0</v>
      </c>
      <c r="BN704" s="0" t="n">
        <v>0</v>
      </c>
      <c r="BO704" s="0" t="n">
        <v>0</v>
      </c>
      <c r="BP704" s="0" t="n">
        <v>0</v>
      </c>
      <c r="BQ704" s="0" t="n">
        <v>0</v>
      </c>
      <c r="BR704" s="0" t="n">
        <v>0</v>
      </c>
      <c r="BS704" s="0" t="n">
        <v>0</v>
      </c>
      <c r="BT704" s="0" t="n">
        <v>0</v>
      </c>
      <c r="BU704" s="0" t="n">
        <v>0</v>
      </c>
      <c r="BV704" s="0" t="n">
        <v>0</v>
      </c>
      <c r="BW704" s="0" t="n">
        <v>0</v>
      </c>
      <c r="CU704" s="0">
        <f>ROUND(AT704*Source!I1963*AH704*AL704,0)</f>
        <v/>
      </c>
      <c r="CV704" s="0">
        <f>ROUND(Y704*Source!I1963,7)</f>
        <v/>
      </c>
      <c r="CW704" s="0" t="n">
        <v>0</v>
      </c>
      <c r="CX704" s="0">
        <f>ROUND(Y704*Source!I1963,7)</f>
        <v/>
      </c>
      <c r="CY704" s="0">
        <f>AD704</f>
        <v/>
      </c>
      <c r="CZ704" s="0">
        <f>AH704</f>
        <v/>
      </c>
      <c r="DA704" s="0">
        <f>AL704</f>
        <v/>
      </c>
      <c r="DB704" s="0">
        <f>ROUND(ROUND(AT704*CZ704,2),2)</f>
        <v/>
      </c>
      <c r="DC704" s="0">
        <f>ROUND(ROUND(AT704*AG704,2),2)</f>
        <v/>
      </c>
      <c r="DD704" s="0" t="inlineStr"/>
      <c r="DE704" s="0" t="inlineStr"/>
      <c r="DF704" s="0">
        <f>ROUND(ROUND(AE704,0)*CX704,0)</f>
        <v/>
      </c>
      <c r="DG704" s="0">
        <f>ROUND(ROUND(AF704,0)*CX704,0)</f>
        <v/>
      </c>
      <c r="DH704" s="0">
        <f>ROUND(ROUND(AG704,0)*CX704,0)</f>
        <v/>
      </c>
      <c r="DI704" s="0">
        <f>ROUND(ROUND(AH704,0)*CX704,0)</f>
        <v/>
      </c>
      <c r="DJ704" s="0">
        <f>DI704</f>
        <v/>
      </c>
      <c r="DK704" s="0" t="n">
        <v>0</v>
      </c>
      <c r="DL704" s="0" t="inlineStr"/>
      <c r="DM704" s="0" t="n">
        <v>0</v>
      </c>
      <c r="DN704" s="0" t="inlineStr"/>
      <c r="DO704" s="0" t="n">
        <v>0</v>
      </c>
    </row>
    <row r="705">
      <c r="A705" s="0">
        <f>ROW(Source!A1963)</f>
        <v/>
      </c>
      <c r="B705" s="0" t="n">
        <v>78845955</v>
      </c>
      <c r="C705" s="0" t="n">
        <v>78851874</v>
      </c>
      <c r="D705" s="0" t="n">
        <v>29169821</v>
      </c>
      <c r="E705" s="0" t="n">
        <v>1</v>
      </c>
      <c r="F705" s="0" t="n">
        <v>1</v>
      </c>
      <c r="G705" s="0" t="n">
        <v>1</v>
      </c>
      <c r="H705" s="0" t="n">
        <v>3</v>
      </c>
      <c r="I705" s="0" t="inlineStr">
        <is>
          <t>509-0696</t>
        </is>
      </c>
      <c r="J705" s="0" t="inlineStr">
        <is>
          <t>ТССЦ Московской обл., 509-0696, приказ Минстроя России №675/пр от 28.02.2017 № 258/пр</t>
        </is>
      </c>
      <c r="K705" s="0" t="inlineStr">
        <is>
          <t>Лампы люминесцентные ртутные низкого давления типа ЛБ, ЛД, ЛДЦ, ЛТВ, ЛБХ 20</t>
        </is>
      </c>
      <c r="L705" s="0" t="n">
        <v>1358</v>
      </c>
      <c r="N705" s="0" t="n">
        <v>1010</v>
      </c>
      <c r="O705" s="0" t="inlineStr">
        <is>
          <t>10 шт.</t>
        </is>
      </c>
      <c r="P705" s="0" t="inlineStr">
        <is>
          <t>10 шт.</t>
        </is>
      </c>
      <c r="Q705" s="0" t="n">
        <v>10</v>
      </c>
      <c r="W705" s="0" t="n">
        <v>0</v>
      </c>
      <c r="X705" s="0" t="n">
        <v>-1187244712</v>
      </c>
      <c r="Y705" s="0">
        <f>AT705</f>
        <v/>
      </c>
      <c r="AA705" s="0" t="n">
        <v>352.73</v>
      </c>
      <c r="AB705" s="0" t="n">
        <v>0</v>
      </c>
      <c r="AC705" s="0" t="n">
        <v>0</v>
      </c>
      <c r="AD705" s="0" t="n">
        <v>0</v>
      </c>
      <c r="AE705" s="0" t="n">
        <v>85.2</v>
      </c>
      <c r="AF705" s="0" t="n">
        <v>0</v>
      </c>
      <c r="AG705" s="0" t="n">
        <v>0</v>
      </c>
      <c r="AH705" s="0" t="n">
        <v>0</v>
      </c>
      <c r="AI705" s="0" t="n">
        <v>4.14</v>
      </c>
      <c r="AJ705" s="0" t="n">
        <v>1</v>
      </c>
      <c r="AK705" s="0" t="n">
        <v>1</v>
      </c>
      <c r="AL705" s="0" t="n">
        <v>1</v>
      </c>
      <c r="AM705" s="0" t="n">
        <v>2</v>
      </c>
      <c r="AN705" s="0" t="n">
        <v>0</v>
      </c>
      <c r="AO705" s="0" t="n">
        <v>1</v>
      </c>
      <c r="AP705" s="0" t="n">
        <v>0</v>
      </c>
      <c r="AQ705" s="0" t="n">
        <v>0</v>
      </c>
      <c r="AR705" s="0" t="n">
        <v>0</v>
      </c>
      <c r="AS705" s="0" t="inlineStr"/>
      <c r="AT705" s="0" t="n">
        <v>10</v>
      </c>
      <c r="AU705" s="0" t="inlineStr"/>
      <c r="AV705" s="0" t="n">
        <v>0</v>
      </c>
      <c r="AW705" s="0" t="n">
        <v>2</v>
      </c>
      <c r="AX705" s="0" t="n">
        <v>78851876</v>
      </c>
      <c r="AY705" s="0" t="n">
        <v>1</v>
      </c>
      <c r="AZ705" s="0" t="n">
        <v>0</v>
      </c>
      <c r="BA705" s="0" t="n">
        <v>685</v>
      </c>
      <c r="BB705" s="0" t="n">
        <v>0</v>
      </c>
      <c r="BC705" s="0" t="n">
        <v>0</v>
      </c>
      <c r="BD705" s="0" t="n">
        <v>0</v>
      </c>
      <c r="BE705" s="0" t="n">
        <v>0</v>
      </c>
      <c r="BF705" s="0" t="n">
        <v>0</v>
      </c>
      <c r="BG705" s="0" t="n">
        <v>0</v>
      </c>
      <c r="BH705" s="0" t="n">
        <v>0</v>
      </c>
      <c r="BI705" s="0" t="n">
        <v>0</v>
      </c>
      <c r="BJ705" s="0" t="n">
        <v>0</v>
      </c>
      <c r="BK705" s="0" t="n">
        <v>0</v>
      </c>
      <c r="BL705" s="0" t="n">
        <v>0</v>
      </c>
      <c r="BM705" s="0" t="n">
        <v>0</v>
      </c>
      <c r="BN705" s="0" t="n">
        <v>0</v>
      </c>
      <c r="BO705" s="0" t="n">
        <v>0</v>
      </c>
      <c r="BP705" s="0" t="n">
        <v>0</v>
      </c>
      <c r="BQ705" s="0" t="n">
        <v>0</v>
      </c>
      <c r="BR705" s="0" t="n">
        <v>0</v>
      </c>
      <c r="BS705" s="0" t="n">
        <v>0</v>
      </c>
      <c r="BT705" s="0" t="n">
        <v>0</v>
      </c>
      <c r="BU705" s="0" t="n">
        <v>0</v>
      </c>
      <c r="BV705" s="0" t="n">
        <v>0</v>
      </c>
      <c r="BW705" s="0" t="n">
        <v>0</v>
      </c>
      <c r="CV705" s="0" t="n">
        <v>0</v>
      </c>
      <c r="CW705" s="0" t="n">
        <v>0</v>
      </c>
      <c r="CX705" s="0">
        <f>ROUND(Y705*Source!I1963,7)</f>
        <v/>
      </c>
      <c r="CY705" s="0">
        <f>AA705</f>
        <v/>
      </c>
      <c r="CZ705" s="0">
        <f>AE705</f>
        <v/>
      </c>
      <c r="DA705" s="0">
        <f>AI705</f>
        <v/>
      </c>
      <c r="DB705" s="0">
        <f>ROUND(ROUND(AT705*CZ705,2),2)</f>
        <v/>
      </c>
      <c r="DC705" s="0">
        <f>ROUND(ROUND(AT705*AG705,2),2)</f>
        <v/>
      </c>
      <c r="DD705" s="0" t="inlineStr"/>
      <c r="DE705" s="0" t="inlineStr"/>
      <c r="DF705" s="0">
        <f>ROUND(ROUND(AE705*AI705,0)*CX705,0)</f>
        <v/>
      </c>
      <c r="DG705" s="0">
        <f>ROUND(ROUND(AF705,0)*CX705,0)</f>
        <v/>
      </c>
      <c r="DH705" s="0">
        <f>ROUND(ROUND(AG705,0)*CX705,0)</f>
        <v/>
      </c>
      <c r="DI705" s="0">
        <f>ROUND(ROUND(AH705,0)*CX705,0)</f>
        <v/>
      </c>
      <c r="DJ705" s="0">
        <f>DF705</f>
        <v/>
      </c>
      <c r="DK705" s="0" t="n">
        <v>0</v>
      </c>
      <c r="DL705" s="0" t="inlineStr"/>
      <c r="DM705" s="0" t="n">
        <v>0</v>
      </c>
      <c r="DN705" s="0" t="inlineStr"/>
      <c r="DO705" s="0" t="n">
        <v>0</v>
      </c>
    </row>
    <row r="706">
      <c r="A706" s="0">
        <f>ROW(Source!A2002)</f>
        <v/>
      </c>
      <c r="B706" s="0" t="n">
        <v>78845955</v>
      </c>
      <c r="C706" s="0" t="n">
        <v>78852115</v>
      </c>
      <c r="D706" s="0" t="n">
        <v>29361307</v>
      </c>
      <c r="E706" s="0" t="n">
        <v>1</v>
      </c>
      <c r="F706" s="0" t="n">
        <v>1</v>
      </c>
      <c r="G706" s="0" t="n">
        <v>1</v>
      </c>
      <c r="H706" s="0" t="n">
        <v>1</v>
      </c>
      <c r="I706" s="0" t="inlineStr">
        <is>
          <t>1-2039-90</t>
        </is>
      </c>
      <c r="J706" s="0" t="inlineStr"/>
      <c r="K706" s="0" t="inlineStr">
        <is>
          <t>Рабочий монтажник среднего разряда 3,9</t>
        </is>
      </c>
      <c r="L706" s="0" t="n">
        <v>1369</v>
      </c>
      <c r="N706" s="0" t="n">
        <v>1013</v>
      </c>
      <c r="O706" s="0" t="inlineStr">
        <is>
          <t>чел.-ч</t>
        </is>
      </c>
      <c r="P706" s="0" t="inlineStr">
        <is>
          <t>чел.-ч</t>
        </is>
      </c>
      <c r="Q706" s="0" t="n">
        <v>1</v>
      </c>
      <c r="W706" s="0" t="n">
        <v>0</v>
      </c>
      <c r="X706" s="0" t="n">
        <v>357208865</v>
      </c>
      <c r="Y706" s="0">
        <f>(AT706*ROUND(0.2,7))</f>
        <v/>
      </c>
      <c r="AA706" s="0" t="n">
        <v>0</v>
      </c>
      <c r="AB706" s="0" t="n">
        <v>0</v>
      </c>
      <c r="AC706" s="0" t="n">
        <v>0</v>
      </c>
      <c r="AD706" s="0" t="n">
        <v>9.51</v>
      </c>
      <c r="AE706" s="0" t="n">
        <v>0</v>
      </c>
      <c r="AF706" s="0" t="n">
        <v>0</v>
      </c>
      <c r="AG706" s="0" t="n">
        <v>0</v>
      </c>
      <c r="AH706" s="0" t="n">
        <v>9.51</v>
      </c>
      <c r="AI706" s="0" t="n">
        <v>1</v>
      </c>
      <c r="AJ706" s="0" t="n">
        <v>1</v>
      </c>
      <c r="AK706" s="0" t="n">
        <v>1</v>
      </c>
      <c r="AL706" s="0" t="n">
        <v>1</v>
      </c>
      <c r="AM706" s="0" t="n">
        <v>-2</v>
      </c>
      <c r="AN706" s="0" t="n">
        <v>0</v>
      </c>
      <c r="AO706" s="0" t="n">
        <v>1</v>
      </c>
      <c r="AP706" s="0" t="n">
        <v>1</v>
      </c>
      <c r="AQ706" s="0" t="n">
        <v>0</v>
      </c>
      <c r="AR706" s="0" t="n">
        <v>0</v>
      </c>
      <c r="AS706" s="0" t="inlineStr"/>
      <c r="AT706" s="0" t="n">
        <v>1.56</v>
      </c>
      <c r="AU706" s="0" t="inlineStr">
        <is>
          <t>)*0,2</t>
        </is>
      </c>
      <c r="AV706" s="0" t="n">
        <v>1</v>
      </c>
      <c r="AW706" s="0" t="n">
        <v>2</v>
      </c>
      <c r="AX706" s="0" t="n">
        <v>78852116</v>
      </c>
      <c r="AY706" s="0" t="n">
        <v>1</v>
      </c>
      <c r="AZ706" s="0" t="n">
        <v>2048</v>
      </c>
      <c r="BA706" s="0" t="n">
        <v>686</v>
      </c>
      <c r="BB706" s="0" t="n">
        <v>0</v>
      </c>
      <c r="BC706" s="0" t="n">
        <v>0</v>
      </c>
      <c r="BD706" s="0" t="n">
        <v>0</v>
      </c>
      <c r="BE706" s="0" t="n">
        <v>0</v>
      </c>
      <c r="BF706" s="0" t="n">
        <v>0</v>
      </c>
      <c r="BG706" s="0" t="n">
        <v>0</v>
      </c>
      <c r="BH706" s="0" t="n">
        <v>0</v>
      </c>
      <c r="BI706" s="0" t="n">
        <v>0</v>
      </c>
      <c r="BJ706" s="0" t="n">
        <v>0</v>
      </c>
      <c r="BK706" s="0" t="n">
        <v>0</v>
      </c>
      <c r="BL706" s="0" t="n">
        <v>0</v>
      </c>
      <c r="BM706" s="0" t="n">
        <v>0</v>
      </c>
      <c r="BN706" s="0" t="n">
        <v>0</v>
      </c>
      <c r="BO706" s="0" t="n">
        <v>0</v>
      </c>
      <c r="BP706" s="0" t="n">
        <v>0</v>
      </c>
      <c r="BQ706" s="0" t="n">
        <v>0</v>
      </c>
      <c r="BR706" s="0" t="n">
        <v>0</v>
      </c>
      <c r="BS706" s="0" t="n">
        <v>0</v>
      </c>
      <c r="BT706" s="0" t="n">
        <v>0</v>
      </c>
      <c r="BU706" s="0" t="n">
        <v>0</v>
      </c>
      <c r="BV706" s="0" t="n">
        <v>0</v>
      </c>
      <c r="BW706" s="0" t="n">
        <v>0</v>
      </c>
      <c r="CU706" s="0">
        <f>ROUND(AT706*Source!I2002*AH706*AL706,0)</f>
        <v/>
      </c>
      <c r="CV706" s="0">
        <f>ROUND(Y706*Source!I2002,7)</f>
        <v/>
      </c>
      <c r="CW706" s="0" t="n">
        <v>0</v>
      </c>
      <c r="CX706" s="0">
        <f>ROUND(Y706*Source!I2002,7)</f>
        <v/>
      </c>
      <c r="CY706" s="0">
        <f>AD706</f>
        <v/>
      </c>
      <c r="CZ706" s="0">
        <f>AH706</f>
        <v/>
      </c>
      <c r="DA706" s="0">
        <f>AL706</f>
        <v/>
      </c>
      <c r="DB706" s="0">
        <f>ROUND((ROUND(AT706*CZ706,2)*ROUND(0.2,7)),2)</f>
        <v/>
      </c>
      <c r="DC706" s="0">
        <f>ROUND((ROUND(AT706*AG706,2)*ROUND(0.2,7)),2)</f>
        <v/>
      </c>
      <c r="DD706" s="0" t="inlineStr"/>
      <c r="DE706" s="0" t="inlineStr"/>
      <c r="DF706" s="0">
        <f>ROUND(ROUND(AE706,0)*CX706,0)</f>
        <v/>
      </c>
      <c r="DG706" s="0">
        <f>ROUND(ROUND(AF706,0)*CX706,0)</f>
        <v/>
      </c>
      <c r="DH706" s="0">
        <f>ROUND(ROUND(AG706,0)*CX706,0)</f>
        <v/>
      </c>
      <c r="DI706" s="0">
        <f>ROUND(ROUND(AH706,0)*CX706,0)</f>
        <v/>
      </c>
      <c r="DJ706" s="0">
        <f>DI706</f>
        <v/>
      </c>
      <c r="DK706" s="0" t="n">
        <v>0</v>
      </c>
      <c r="DL706" s="0" t="inlineStr"/>
      <c r="DM706" s="0" t="n">
        <v>0</v>
      </c>
      <c r="DN706" s="0" t="inlineStr"/>
      <c r="DO706" s="0" t="n">
        <v>0</v>
      </c>
    </row>
    <row r="707">
      <c r="A707" s="0">
        <f>ROW(Source!A2002)</f>
        <v/>
      </c>
      <c r="B707" s="0" t="n">
        <v>78845955</v>
      </c>
      <c r="C707" s="0" t="n">
        <v>78852115</v>
      </c>
      <c r="D707" s="0" t="n">
        <v>29172657</v>
      </c>
      <c r="E707" s="0" t="n">
        <v>1</v>
      </c>
      <c r="F707" s="0" t="n">
        <v>1</v>
      </c>
      <c r="G707" s="0" t="n">
        <v>1</v>
      </c>
      <c r="H707" s="0" t="n">
        <v>2</v>
      </c>
      <c r="I707" s="0" t="inlineStr">
        <is>
          <t>040502</t>
        </is>
      </c>
      <c r="J707" s="0" t="inlineStr">
        <is>
          <t>ТСЭМ Московской обл., 040502, приказ Минстроя России №675/пр от 28.02.2017 № 264/пр</t>
        </is>
      </c>
      <c r="K707" s="0" t="inlineStr">
        <is>
          <t>Установки для сварки ручной дуговой (постоянного тока)</t>
        </is>
      </c>
      <c r="L707" s="0" t="n">
        <v>1368</v>
      </c>
      <c r="N707" s="0" t="n">
        <v>1011</v>
      </c>
      <c r="O707" s="0" t="inlineStr">
        <is>
          <t>маш.-ч</t>
        </is>
      </c>
      <c r="P707" s="0" t="inlineStr">
        <is>
          <t>маш.-ч</t>
        </is>
      </c>
      <c r="Q707" s="0" t="n">
        <v>1</v>
      </c>
      <c r="W707" s="0" t="n">
        <v>0</v>
      </c>
      <c r="X707" s="0" t="n">
        <v>1474986261</v>
      </c>
      <c r="Y707" s="0">
        <f>(AT707*ROUND(0.2,7))</f>
        <v/>
      </c>
      <c r="AA707" s="0" t="n">
        <v>0</v>
      </c>
      <c r="AB707" s="0" t="n">
        <v>69.26000000000001</v>
      </c>
      <c r="AC707" s="0" t="n">
        <v>0</v>
      </c>
      <c r="AD707" s="0" t="n">
        <v>0</v>
      </c>
      <c r="AE707" s="0" t="n">
        <v>0</v>
      </c>
      <c r="AF707" s="0" t="n">
        <v>8.1</v>
      </c>
      <c r="AG707" s="0" t="n">
        <v>0</v>
      </c>
      <c r="AH707" s="0" t="n">
        <v>0</v>
      </c>
      <c r="AI707" s="0" t="n">
        <v>1</v>
      </c>
      <c r="AJ707" s="0" t="n">
        <v>8.550000000000001</v>
      </c>
      <c r="AK707" s="0" t="n">
        <v>52.25</v>
      </c>
      <c r="AL707" s="0" t="n">
        <v>1</v>
      </c>
      <c r="AM707" s="0" t="n">
        <v>2</v>
      </c>
      <c r="AN707" s="0" t="n">
        <v>0</v>
      </c>
      <c r="AO707" s="0" t="n">
        <v>1</v>
      </c>
      <c r="AP707" s="0" t="n">
        <v>1</v>
      </c>
      <c r="AQ707" s="0" t="n">
        <v>0</v>
      </c>
      <c r="AR707" s="0" t="n">
        <v>0</v>
      </c>
      <c r="AS707" s="0" t="inlineStr"/>
      <c r="AT707" s="0" t="n">
        <v>0.13</v>
      </c>
      <c r="AU707" s="0" t="inlineStr">
        <is>
          <t>)*0,2</t>
        </is>
      </c>
      <c r="AV707" s="0" t="n">
        <v>0</v>
      </c>
      <c r="AW707" s="0" t="n">
        <v>2</v>
      </c>
      <c r="AX707" s="0" t="n">
        <v>78852117</v>
      </c>
      <c r="AY707" s="0" t="n">
        <v>1</v>
      </c>
      <c r="AZ707" s="0" t="n">
        <v>2048</v>
      </c>
      <c r="BA707" s="0" t="n">
        <v>687</v>
      </c>
      <c r="BB707" s="0" t="n">
        <v>0</v>
      </c>
      <c r="BC707" s="0" t="n">
        <v>0</v>
      </c>
      <c r="BD707" s="0" t="n">
        <v>0</v>
      </c>
      <c r="BE707" s="0" t="n">
        <v>0</v>
      </c>
      <c r="BF707" s="0" t="n">
        <v>0</v>
      </c>
      <c r="BG707" s="0" t="n">
        <v>0</v>
      </c>
      <c r="BH707" s="0" t="n">
        <v>0</v>
      </c>
      <c r="BI707" s="0" t="n">
        <v>0</v>
      </c>
      <c r="BJ707" s="0" t="n">
        <v>0</v>
      </c>
      <c r="BK707" s="0" t="n">
        <v>0</v>
      </c>
      <c r="BL707" s="0" t="n">
        <v>0</v>
      </c>
      <c r="BM707" s="0" t="n">
        <v>0</v>
      </c>
      <c r="BN707" s="0" t="n">
        <v>0</v>
      </c>
      <c r="BO707" s="0" t="n">
        <v>0</v>
      </c>
      <c r="BP707" s="0" t="n">
        <v>0</v>
      </c>
      <c r="BQ707" s="0" t="n">
        <v>0</v>
      </c>
      <c r="BR707" s="0" t="n">
        <v>0</v>
      </c>
      <c r="BS707" s="0" t="n">
        <v>0</v>
      </c>
      <c r="BT707" s="0" t="n">
        <v>0</v>
      </c>
      <c r="BU707" s="0" t="n">
        <v>0</v>
      </c>
      <c r="BV707" s="0" t="n">
        <v>0</v>
      </c>
      <c r="BW707" s="0" t="n">
        <v>0</v>
      </c>
      <c r="CV707" s="0" t="n">
        <v>0</v>
      </c>
      <c r="CW707" s="0">
        <f>ROUND(Y707*Source!I2002*DO707,7)</f>
        <v/>
      </c>
      <c r="CX707" s="0">
        <f>ROUND(Y707*Source!I2002,7)</f>
        <v/>
      </c>
      <c r="CY707" s="0">
        <f>AB707</f>
        <v/>
      </c>
      <c r="CZ707" s="0">
        <f>AF707</f>
        <v/>
      </c>
      <c r="DA707" s="0">
        <f>AJ707</f>
        <v/>
      </c>
      <c r="DB707" s="0">
        <f>ROUND((ROUND(AT707*CZ707,2)*ROUND(0.2,7)),2)</f>
        <v/>
      </c>
      <c r="DC707" s="0">
        <f>ROUND((ROUND(AT707*AG707,2)*ROUND(0.2,7)),2)</f>
        <v/>
      </c>
      <c r="DD707" s="0" t="inlineStr"/>
      <c r="DE707" s="0" t="inlineStr"/>
      <c r="DF707" s="0">
        <f>ROUND(ROUND(AE707,0)*CX707,0)</f>
        <v/>
      </c>
      <c r="DG707" s="0">
        <f>ROUND(ROUND(AF707*AJ707,0)*CX707,0)</f>
        <v/>
      </c>
      <c r="DH707" s="0">
        <f>ROUND(ROUND(AG707*AK707,0)*CX707,0)</f>
        <v/>
      </c>
      <c r="DI707" s="0">
        <f>ROUND(ROUND(AH707,0)*CX707,0)</f>
        <v/>
      </c>
      <c r="DJ707" s="0">
        <f>DG707</f>
        <v/>
      </c>
      <c r="DK707" s="0" t="n">
        <v>0</v>
      </c>
      <c r="DL707" s="0" t="inlineStr"/>
      <c r="DM707" s="0" t="n">
        <v>0</v>
      </c>
      <c r="DN707" s="0" t="inlineStr"/>
      <c r="DO707" s="0" t="n">
        <v>0</v>
      </c>
    </row>
    <row r="708">
      <c r="A708" s="0">
        <f>ROW(Source!A2002)</f>
        <v/>
      </c>
      <c r="B708" s="0" t="n">
        <v>78845955</v>
      </c>
      <c r="C708" s="0" t="n">
        <v>78852115</v>
      </c>
      <c r="D708" s="0" t="n">
        <v>29174500</v>
      </c>
      <c r="E708" s="0" t="n">
        <v>1</v>
      </c>
      <c r="F708" s="0" t="n">
        <v>1</v>
      </c>
      <c r="G708" s="0" t="n">
        <v>1</v>
      </c>
      <c r="H708" s="0" t="n">
        <v>2</v>
      </c>
      <c r="I708" s="0" t="inlineStr">
        <is>
          <t>330206</t>
        </is>
      </c>
      <c r="J708" s="0" t="inlineStr">
        <is>
          <t>ТСЭМ Московской обл., 330206, приказ Минстроя России №675/пр от 28.02.2017 № 264/пр</t>
        </is>
      </c>
      <c r="K708" s="0" t="inlineStr">
        <is>
          <t>Дрели электрические</t>
        </is>
      </c>
      <c r="L708" s="0" t="n">
        <v>1368</v>
      </c>
      <c r="N708" s="0" t="n">
        <v>1011</v>
      </c>
      <c r="O708" s="0" t="inlineStr">
        <is>
          <t>маш.-ч</t>
        </is>
      </c>
      <c r="P708" s="0" t="inlineStr">
        <is>
          <t>маш.-ч</t>
        </is>
      </c>
      <c r="Q708" s="0" t="n">
        <v>1</v>
      </c>
      <c r="W708" s="0" t="n">
        <v>0</v>
      </c>
      <c r="X708" s="0" t="n">
        <v>-1867053656</v>
      </c>
      <c r="Y708" s="0">
        <f>(AT708*ROUND(0.2,7))</f>
        <v/>
      </c>
      <c r="AA708" s="0" t="n">
        <v>0</v>
      </c>
      <c r="AB708" s="0" t="n">
        <v>8.390000000000001</v>
      </c>
      <c r="AC708" s="0" t="n">
        <v>0</v>
      </c>
      <c r="AD708" s="0" t="n">
        <v>0</v>
      </c>
      <c r="AE708" s="0" t="n">
        <v>0</v>
      </c>
      <c r="AF708" s="0" t="n">
        <v>1.95</v>
      </c>
      <c r="AG708" s="0" t="n">
        <v>0</v>
      </c>
      <c r="AH708" s="0" t="n">
        <v>0</v>
      </c>
      <c r="AI708" s="0" t="n">
        <v>1</v>
      </c>
      <c r="AJ708" s="0" t="n">
        <v>4.3</v>
      </c>
      <c r="AK708" s="0" t="n">
        <v>52.25</v>
      </c>
      <c r="AL708" s="0" t="n">
        <v>1</v>
      </c>
      <c r="AM708" s="0" t="n">
        <v>2</v>
      </c>
      <c r="AN708" s="0" t="n">
        <v>0</v>
      </c>
      <c r="AO708" s="0" t="n">
        <v>1</v>
      </c>
      <c r="AP708" s="0" t="n">
        <v>1</v>
      </c>
      <c r="AQ708" s="0" t="n">
        <v>0</v>
      </c>
      <c r="AR708" s="0" t="n">
        <v>0</v>
      </c>
      <c r="AS708" s="0" t="inlineStr"/>
      <c r="AT708" s="0" t="n">
        <v>0.04</v>
      </c>
      <c r="AU708" s="0" t="inlineStr">
        <is>
          <t>)*0,2</t>
        </is>
      </c>
      <c r="AV708" s="0" t="n">
        <v>0</v>
      </c>
      <c r="AW708" s="0" t="n">
        <v>2</v>
      </c>
      <c r="AX708" s="0" t="n">
        <v>78852118</v>
      </c>
      <c r="AY708" s="0" t="n">
        <v>1</v>
      </c>
      <c r="AZ708" s="0" t="n">
        <v>0</v>
      </c>
      <c r="BA708" s="0" t="n">
        <v>688</v>
      </c>
      <c r="BB708" s="0" t="n">
        <v>0</v>
      </c>
      <c r="BC708" s="0" t="n">
        <v>0</v>
      </c>
      <c r="BD708" s="0" t="n">
        <v>0</v>
      </c>
      <c r="BE708" s="0" t="n">
        <v>0</v>
      </c>
      <c r="BF708" s="0" t="n">
        <v>0</v>
      </c>
      <c r="BG708" s="0" t="n">
        <v>0</v>
      </c>
      <c r="BH708" s="0" t="n">
        <v>0</v>
      </c>
      <c r="BI708" s="0" t="n">
        <v>0</v>
      </c>
      <c r="BJ708" s="0" t="n">
        <v>0</v>
      </c>
      <c r="BK708" s="0" t="n">
        <v>0</v>
      </c>
      <c r="BL708" s="0" t="n">
        <v>0</v>
      </c>
      <c r="BM708" s="0" t="n">
        <v>0</v>
      </c>
      <c r="BN708" s="0" t="n">
        <v>0</v>
      </c>
      <c r="BO708" s="0" t="n">
        <v>0</v>
      </c>
      <c r="BP708" s="0" t="n">
        <v>0</v>
      </c>
      <c r="BQ708" s="0" t="n">
        <v>0</v>
      </c>
      <c r="BR708" s="0" t="n">
        <v>0</v>
      </c>
      <c r="BS708" s="0" t="n">
        <v>0</v>
      </c>
      <c r="BT708" s="0" t="n">
        <v>0</v>
      </c>
      <c r="BU708" s="0" t="n">
        <v>0</v>
      </c>
      <c r="BV708" s="0" t="n">
        <v>0</v>
      </c>
      <c r="BW708" s="0" t="n">
        <v>0</v>
      </c>
      <c r="CV708" s="0" t="n">
        <v>0</v>
      </c>
      <c r="CW708" s="0">
        <f>ROUND(Y708*Source!I2002*DO708,7)</f>
        <v/>
      </c>
      <c r="CX708" s="0">
        <f>ROUND(Y708*Source!I2002,7)</f>
        <v/>
      </c>
      <c r="CY708" s="0">
        <f>AB708</f>
        <v/>
      </c>
      <c r="CZ708" s="0">
        <f>AF708</f>
        <v/>
      </c>
      <c r="DA708" s="0">
        <f>AJ708</f>
        <v/>
      </c>
      <c r="DB708" s="0">
        <f>ROUND((ROUND(AT708*CZ708,2)*ROUND(0.2,7)),2)</f>
        <v/>
      </c>
      <c r="DC708" s="0">
        <f>ROUND((ROUND(AT708*AG708,2)*ROUND(0.2,7)),2)</f>
        <v/>
      </c>
      <c r="DD708" s="0" t="inlineStr"/>
      <c r="DE708" s="0" t="inlineStr"/>
      <c r="DF708" s="0">
        <f>ROUND(ROUND(AE708,0)*CX708,0)</f>
        <v/>
      </c>
      <c r="DG708" s="0">
        <f>ROUND(ROUND(AF708*AJ708,0)*CX708,0)</f>
        <v/>
      </c>
      <c r="DH708" s="0">
        <f>ROUND(ROUND(AG708*AK708,0)*CX708,0)</f>
        <v/>
      </c>
      <c r="DI708" s="0">
        <f>ROUND(ROUND(AH708,0)*CX708,0)</f>
        <v/>
      </c>
      <c r="DJ708" s="0">
        <f>DG708</f>
        <v/>
      </c>
      <c r="DK708" s="0" t="n">
        <v>0</v>
      </c>
      <c r="DL708" s="0" t="inlineStr"/>
      <c r="DM708" s="0" t="n">
        <v>0</v>
      </c>
      <c r="DN708" s="0" t="inlineStr"/>
      <c r="DO708" s="0" t="n">
        <v>0</v>
      </c>
    </row>
    <row r="709">
      <c r="A709" s="0">
        <f>ROW(Source!A2002)</f>
        <v/>
      </c>
      <c r="B709" s="0" t="n">
        <v>78845955</v>
      </c>
      <c r="C709" s="0" t="n">
        <v>78852115</v>
      </c>
      <c r="D709" s="0" t="n">
        <v>29110546</v>
      </c>
      <c r="E709" s="0" t="n">
        <v>1</v>
      </c>
      <c r="F709" s="0" t="n">
        <v>1</v>
      </c>
      <c r="G709" s="0" t="n">
        <v>1</v>
      </c>
      <c r="H709" s="0" t="n">
        <v>3</v>
      </c>
      <c r="I709" s="0" t="inlineStr">
        <is>
          <t>101-1665</t>
        </is>
      </c>
      <c r="J709" s="0" t="inlineStr">
        <is>
          <t>ТССЦ Московской обл., 101-1665, приказ Минстроя России №675/пр от 28.02.2017 № 254/пр</t>
        </is>
      </c>
      <c r="K709" s="0" t="inlineStr">
        <is>
          <t>Лак электроизоляционный 318</t>
        </is>
      </c>
      <c r="L709" s="0" t="n">
        <v>1346</v>
      </c>
      <c r="N709" s="0" t="n">
        <v>1009</v>
      </c>
      <c r="O709" s="0" t="inlineStr">
        <is>
          <t>кг</t>
        </is>
      </c>
      <c r="P709" s="0" t="inlineStr">
        <is>
          <t>кг</t>
        </is>
      </c>
      <c r="Q709" s="0" t="n">
        <v>1</v>
      </c>
      <c r="W709" s="0" t="n">
        <v>0</v>
      </c>
      <c r="X709" s="0" t="n">
        <v>2102179917</v>
      </c>
      <c r="Y709" s="0">
        <f>(AT709*ROUND(0.2,7))</f>
        <v/>
      </c>
      <c r="AA709" s="0" t="n">
        <v>191.33</v>
      </c>
      <c r="AB709" s="0" t="n">
        <v>0</v>
      </c>
      <c r="AC709" s="0" t="n">
        <v>0</v>
      </c>
      <c r="AD709" s="0" t="n">
        <v>0</v>
      </c>
      <c r="AE709" s="0" t="n">
        <v>35.63</v>
      </c>
      <c r="AF709" s="0" t="n">
        <v>0</v>
      </c>
      <c r="AG709" s="0" t="n">
        <v>0</v>
      </c>
      <c r="AH709" s="0" t="n">
        <v>0</v>
      </c>
      <c r="AI709" s="0" t="n">
        <v>5.37</v>
      </c>
      <c r="AJ709" s="0" t="n">
        <v>1</v>
      </c>
      <c r="AK709" s="0" t="n">
        <v>1</v>
      </c>
      <c r="AL709" s="0" t="n">
        <v>1</v>
      </c>
      <c r="AM709" s="0" t="n">
        <v>2</v>
      </c>
      <c r="AN709" s="0" t="n">
        <v>0</v>
      </c>
      <c r="AO709" s="0" t="n">
        <v>1</v>
      </c>
      <c r="AP709" s="0" t="n">
        <v>1</v>
      </c>
      <c r="AQ709" s="0" t="n">
        <v>0</v>
      </c>
      <c r="AR709" s="0" t="n">
        <v>0</v>
      </c>
      <c r="AS709" s="0" t="inlineStr"/>
      <c r="AT709" s="0" t="n">
        <v>0.006</v>
      </c>
      <c r="AU709" s="0" t="inlineStr">
        <is>
          <t>)*0,2</t>
        </is>
      </c>
      <c r="AV709" s="0" t="n">
        <v>0</v>
      </c>
      <c r="AW709" s="0" t="n">
        <v>2</v>
      </c>
      <c r="AX709" s="0" t="n">
        <v>78852119</v>
      </c>
      <c r="AY709" s="0" t="n">
        <v>1</v>
      </c>
      <c r="AZ709" s="0" t="n">
        <v>2048</v>
      </c>
      <c r="BA709" s="0" t="n">
        <v>689</v>
      </c>
      <c r="BB709" s="0" t="n">
        <v>0</v>
      </c>
      <c r="BC709" s="0" t="n">
        <v>0</v>
      </c>
      <c r="BD709" s="0" t="n">
        <v>0</v>
      </c>
      <c r="BE709" s="0" t="n">
        <v>0</v>
      </c>
      <c r="BF709" s="0" t="n">
        <v>0</v>
      </c>
      <c r="BG709" s="0" t="n">
        <v>0</v>
      </c>
      <c r="BH709" s="0" t="n">
        <v>0</v>
      </c>
      <c r="BI709" s="0" t="n">
        <v>0</v>
      </c>
      <c r="BJ709" s="0" t="n">
        <v>0</v>
      </c>
      <c r="BK709" s="0" t="n">
        <v>0</v>
      </c>
      <c r="BL709" s="0" t="n">
        <v>0</v>
      </c>
      <c r="BM709" s="0" t="n">
        <v>0</v>
      </c>
      <c r="BN709" s="0" t="n">
        <v>0</v>
      </c>
      <c r="BO709" s="0" t="n">
        <v>0</v>
      </c>
      <c r="BP709" s="0" t="n">
        <v>0</v>
      </c>
      <c r="BQ709" s="0" t="n">
        <v>0</v>
      </c>
      <c r="BR709" s="0" t="n">
        <v>0</v>
      </c>
      <c r="BS709" s="0" t="n">
        <v>0</v>
      </c>
      <c r="BT709" s="0" t="n">
        <v>0</v>
      </c>
      <c r="BU709" s="0" t="n">
        <v>0</v>
      </c>
      <c r="BV709" s="0" t="n">
        <v>0</v>
      </c>
      <c r="BW709" s="0" t="n">
        <v>0</v>
      </c>
      <c r="CV709" s="0" t="n">
        <v>0</v>
      </c>
      <c r="CW709" s="0" t="n">
        <v>0</v>
      </c>
      <c r="CX709" s="0">
        <f>ROUND(Y709*Source!I2002,7)</f>
        <v/>
      </c>
      <c r="CY709" s="0">
        <f>AA709</f>
        <v/>
      </c>
      <c r="CZ709" s="0">
        <f>AE709</f>
        <v/>
      </c>
      <c r="DA709" s="0">
        <f>AI709</f>
        <v/>
      </c>
      <c r="DB709" s="0">
        <f>ROUND((ROUND(AT709*CZ709,2)*ROUND(0.2,7)),2)</f>
        <v/>
      </c>
      <c r="DC709" s="0">
        <f>ROUND((ROUND(AT709*AG709,2)*ROUND(0.2,7)),2)</f>
        <v/>
      </c>
      <c r="DD709" s="0" t="inlineStr"/>
      <c r="DE709" s="0" t="inlineStr"/>
      <c r="DF709" s="0">
        <f>ROUND(ROUND(AE709*AI709,0)*CX709,0)</f>
        <v/>
      </c>
      <c r="DG709" s="0">
        <f>ROUND(ROUND(AF709,0)*CX709,0)</f>
        <v/>
      </c>
      <c r="DH709" s="0">
        <f>ROUND(ROUND(AG709,0)*CX709,0)</f>
        <v/>
      </c>
      <c r="DI709" s="0">
        <f>ROUND(ROUND(AH709,0)*CX709,0)</f>
        <v/>
      </c>
      <c r="DJ709" s="0">
        <f>DF709</f>
        <v/>
      </c>
      <c r="DK709" s="0" t="n">
        <v>0</v>
      </c>
      <c r="DL709" s="0" t="inlineStr"/>
      <c r="DM709" s="0" t="n">
        <v>0</v>
      </c>
      <c r="DN709" s="0" t="inlineStr"/>
      <c r="DO709" s="0" t="n">
        <v>0</v>
      </c>
    </row>
    <row r="710">
      <c r="A710" s="0">
        <f>ROW(Source!A2002)</f>
        <v/>
      </c>
      <c r="B710" s="0" t="n">
        <v>78845955</v>
      </c>
      <c r="C710" s="0" t="n">
        <v>78852115</v>
      </c>
      <c r="D710" s="0" t="n">
        <v>29113980</v>
      </c>
      <c r="E710" s="0" t="n">
        <v>1</v>
      </c>
      <c r="F710" s="0" t="n">
        <v>1</v>
      </c>
      <c r="G710" s="0" t="n">
        <v>1</v>
      </c>
      <c r="H710" s="0" t="n">
        <v>3</v>
      </c>
      <c r="I710" s="0" t="inlineStr">
        <is>
          <t>101-1924</t>
        </is>
      </c>
      <c r="J710" s="0" t="inlineStr">
        <is>
          <t>ТССЦ Московской обл., 101-1924, приказ Минстроя России №675/пр от 28.02.2017 № 254/пр</t>
        </is>
      </c>
      <c r="K710" s="0" t="inlineStr">
        <is>
          <t>Электроды диаметром 4 мм Э42А</t>
        </is>
      </c>
      <c r="L710" s="0" t="n">
        <v>1346</v>
      </c>
      <c r="N710" s="0" t="n">
        <v>1009</v>
      </c>
      <c r="O710" s="0" t="inlineStr">
        <is>
          <t>кг</t>
        </is>
      </c>
      <c r="P710" s="0" t="inlineStr">
        <is>
          <t>кг</t>
        </is>
      </c>
      <c r="Q710" s="0" t="n">
        <v>1</v>
      </c>
      <c r="W710" s="0" t="n">
        <v>0</v>
      </c>
      <c r="X710" s="0" t="n">
        <v>-1805966371</v>
      </c>
      <c r="Y710" s="0">
        <f>(AT710*ROUND(0.2,7))</f>
        <v/>
      </c>
      <c r="AA710" s="0" t="n">
        <v>179.3</v>
      </c>
      <c r="AB710" s="0" t="n">
        <v>0</v>
      </c>
      <c r="AC710" s="0" t="n">
        <v>0</v>
      </c>
      <c r="AD710" s="0" t="n">
        <v>0</v>
      </c>
      <c r="AE710" s="0" t="n">
        <v>14.31</v>
      </c>
      <c r="AF710" s="0" t="n">
        <v>0</v>
      </c>
      <c r="AG710" s="0" t="n">
        <v>0</v>
      </c>
      <c r="AH710" s="0" t="n">
        <v>0</v>
      </c>
      <c r="AI710" s="0" t="n">
        <v>12.53</v>
      </c>
      <c r="AJ710" s="0" t="n">
        <v>1</v>
      </c>
      <c r="AK710" s="0" t="n">
        <v>1</v>
      </c>
      <c r="AL710" s="0" t="n">
        <v>1</v>
      </c>
      <c r="AM710" s="0" t="n">
        <v>2</v>
      </c>
      <c r="AN710" s="0" t="n">
        <v>0</v>
      </c>
      <c r="AO710" s="0" t="n">
        <v>1</v>
      </c>
      <c r="AP710" s="0" t="n">
        <v>1</v>
      </c>
      <c r="AQ710" s="0" t="n">
        <v>0</v>
      </c>
      <c r="AR710" s="0" t="n">
        <v>0</v>
      </c>
      <c r="AS710" s="0" t="inlineStr"/>
      <c r="AT710" s="0" t="n">
        <v>0.07000000000000001</v>
      </c>
      <c r="AU710" s="0" t="inlineStr">
        <is>
          <t>)*0,2</t>
        </is>
      </c>
      <c r="AV710" s="0" t="n">
        <v>0</v>
      </c>
      <c r="AW710" s="0" t="n">
        <v>2</v>
      </c>
      <c r="AX710" s="0" t="n">
        <v>78852120</v>
      </c>
      <c r="AY710" s="0" t="n">
        <v>1</v>
      </c>
      <c r="AZ710" s="0" t="n">
        <v>2048</v>
      </c>
      <c r="BA710" s="0" t="n">
        <v>690</v>
      </c>
      <c r="BB710" s="0" t="n">
        <v>0</v>
      </c>
      <c r="BC710" s="0" t="n">
        <v>0</v>
      </c>
      <c r="BD710" s="0" t="n">
        <v>0</v>
      </c>
      <c r="BE710" s="0" t="n">
        <v>0</v>
      </c>
      <c r="BF710" s="0" t="n">
        <v>0</v>
      </c>
      <c r="BG710" s="0" t="n">
        <v>0</v>
      </c>
      <c r="BH710" s="0" t="n">
        <v>0</v>
      </c>
      <c r="BI710" s="0" t="n">
        <v>0</v>
      </c>
      <c r="BJ710" s="0" t="n">
        <v>0</v>
      </c>
      <c r="BK710" s="0" t="n">
        <v>0</v>
      </c>
      <c r="BL710" s="0" t="n">
        <v>0</v>
      </c>
      <c r="BM710" s="0" t="n">
        <v>0</v>
      </c>
      <c r="BN710" s="0" t="n">
        <v>0</v>
      </c>
      <c r="BO710" s="0" t="n">
        <v>0</v>
      </c>
      <c r="BP710" s="0" t="n">
        <v>0</v>
      </c>
      <c r="BQ710" s="0" t="n">
        <v>0</v>
      </c>
      <c r="BR710" s="0" t="n">
        <v>0</v>
      </c>
      <c r="BS710" s="0" t="n">
        <v>0</v>
      </c>
      <c r="BT710" s="0" t="n">
        <v>0</v>
      </c>
      <c r="BU710" s="0" t="n">
        <v>0</v>
      </c>
      <c r="BV710" s="0" t="n">
        <v>0</v>
      </c>
      <c r="BW710" s="0" t="n">
        <v>0</v>
      </c>
      <c r="CV710" s="0" t="n">
        <v>0</v>
      </c>
      <c r="CW710" s="0" t="n">
        <v>0</v>
      </c>
      <c r="CX710" s="0">
        <f>ROUND(Y710*Source!I2002,7)</f>
        <v/>
      </c>
      <c r="CY710" s="0">
        <f>AA710</f>
        <v/>
      </c>
      <c r="CZ710" s="0">
        <f>AE710</f>
        <v/>
      </c>
      <c r="DA710" s="0">
        <f>AI710</f>
        <v/>
      </c>
      <c r="DB710" s="0">
        <f>ROUND((ROUND(AT710*CZ710,2)*ROUND(0.2,7)),2)</f>
        <v/>
      </c>
      <c r="DC710" s="0">
        <f>ROUND((ROUND(AT710*AG710,2)*ROUND(0.2,7)),2)</f>
        <v/>
      </c>
      <c r="DD710" s="0" t="inlineStr"/>
      <c r="DE710" s="0" t="inlineStr"/>
      <c r="DF710" s="0">
        <f>ROUND(ROUND(AE710*AI710,0)*CX710,0)</f>
        <v/>
      </c>
      <c r="DG710" s="0">
        <f>ROUND(ROUND(AF710,0)*CX710,0)</f>
        <v/>
      </c>
      <c r="DH710" s="0">
        <f>ROUND(ROUND(AG710,0)*CX710,0)</f>
        <v/>
      </c>
      <c r="DI710" s="0">
        <f>ROUND(ROUND(AH710,0)*CX710,0)</f>
        <v/>
      </c>
      <c r="DJ710" s="0">
        <f>DF710</f>
        <v/>
      </c>
      <c r="DK710" s="0" t="n">
        <v>0</v>
      </c>
      <c r="DL710" s="0" t="inlineStr"/>
      <c r="DM710" s="0" t="n">
        <v>0</v>
      </c>
      <c r="DN710" s="0" t="inlineStr"/>
      <c r="DO710" s="0" t="n">
        <v>0</v>
      </c>
    </row>
    <row r="711">
      <c r="A711" s="0">
        <f>ROW(Source!A2002)</f>
        <v/>
      </c>
      <c r="B711" s="0" t="n">
        <v>78845955</v>
      </c>
      <c r="C711" s="0" t="n">
        <v>78852115</v>
      </c>
      <c r="D711" s="0" t="n">
        <v>29108369</v>
      </c>
      <c r="E711" s="0" t="n">
        <v>1</v>
      </c>
      <c r="F711" s="0" t="n">
        <v>1</v>
      </c>
      <c r="G711" s="0" t="n">
        <v>1</v>
      </c>
      <c r="H711" s="0" t="n">
        <v>3</v>
      </c>
      <c r="I711" s="0" t="inlineStr">
        <is>
          <t>101-1964</t>
        </is>
      </c>
      <c r="J711" s="0" t="inlineStr">
        <is>
          <t>ТССЦ Московской обл., 101-1964, приказ Минстроя России №675/пр от 28.02.2017 № 254/пр</t>
        </is>
      </c>
      <c r="K711" s="0" t="inlineStr">
        <is>
          <t>Шпагат бумажный</t>
        </is>
      </c>
      <c r="L711" s="0" t="n">
        <v>1346</v>
      </c>
      <c r="N711" s="0" t="n">
        <v>1009</v>
      </c>
      <c r="O711" s="0" t="inlineStr">
        <is>
          <t>кг</t>
        </is>
      </c>
      <c r="P711" s="0" t="inlineStr">
        <is>
          <t>кг</t>
        </is>
      </c>
      <c r="Q711" s="0" t="n">
        <v>1</v>
      </c>
      <c r="W711" s="0" t="n">
        <v>0</v>
      </c>
      <c r="X711" s="0" t="n">
        <v>326902400</v>
      </c>
      <c r="Y711" s="0">
        <f>(AT711*ROUND(0.2,7))</f>
        <v/>
      </c>
      <c r="AA711" s="0" t="n">
        <v>260.82</v>
      </c>
      <c r="AB711" s="0" t="n">
        <v>0</v>
      </c>
      <c r="AC711" s="0" t="n">
        <v>0</v>
      </c>
      <c r="AD711" s="0" t="n">
        <v>0</v>
      </c>
      <c r="AE711" s="0" t="n">
        <v>18.9</v>
      </c>
      <c r="AF711" s="0" t="n">
        <v>0</v>
      </c>
      <c r="AG711" s="0" t="n">
        <v>0</v>
      </c>
      <c r="AH711" s="0" t="n">
        <v>0</v>
      </c>
      <c r="AI711" s="0" t="n">
        <v>13.8</v>
      </c>
      <c r="AJ711" s="0" t="n">
        <v>1</v>
      </c>
      <c r="AK711" s="0" t="n">
        <v>1</v>
      </c>
      <c r="AL711" s="0" t="n">
        <v>1</v>
      </c>
      <c r="AM711" s="0" t="n">
        <v>2</v>
      </c>
      <c r="AN711" s="0" t="n">
        <v>0</v>
      </c>
      <c r="AO711" s="0" t="n">
        <v>1</v>
      </c>
      <c r="AP711" s="0" t="n">
        <v>1</v>
      </c>
      <c r="AQ711" s="0" t="n">
        <v>0</v>
      </c>
      <c r="AR711" s="0" t="n">
        <v>0</v>
      </c>
      <c r="AS711" s="0" t="inlineStr"/>
      <c r="AT711" s="0" t="n">
        <v>0.001</v>
      </c>
      <c r="AU711" s="0" t="inlineStr">
        <is>
          <t>)*0,2</t>
        </is>
      </c>
      <c r="AV711" s="0" t="n">
        <v>0</v>
      </c>
      <c r="AW711" s="0" t="n">
        <v>2</v>
      </c>
      <c r="AX711" s="0" t="n">
        <v>78852121</v>
      </c>
      <c r="AY711" s="0" t="n">
        <v>1</v>
      </c>
      <c r="AZ711" s="0" t="n">
        <v>0</v>
      </c>
      <c r="BA711" s="0" t="n">
        <v>691</v>
      </c>
      <c r="BB711" s="0" t="n">
        <v>0</v>
      </c>
      <c r="BC711" s="0" t="n">
        <v>0</v>
      </c>
      <c r="BD711" s="0" t="n">
        <v>0</v>
      </c>
      <c r="BE711" s="0" t="n">
        <v>0</v>
      </c>
      <c r="BF711" s="0" t="n">
        <v>0</v>
      </c>
      <c r="BG711" s="0" t="n">
        <v>0</v>
      </c>
      <c r="BH711" s="0" t="n">
        <v>0</v>
      </c>
      <c r="BI711" s="0" t="n">
        <v>0</v>
      </c>
      <c r="BJ711" s="0" t="n">
        <v>0</v>
      </c>
      <c r="BK711" s="0" t="n">
        <v>0</v>
      </c>
      <c r="BL711" s="0" t="n">
        <v>0</v>
      </c>
      <c r="BM711" s="0" t="n">
        <v>0</v>
      </c>
      <c r="BN711" s="0" t="n">
        <v>0</v>
      </c>
      <c r="BO711" s="0" t="n">
        <v>0</v>
      </c>
      <c r="BP711" s="0" t="n">
        <v>0</v>
      </c>
      <c r="BQ711" s="0" t="n">
        <v>0</v>
      </c>
      <c r="BR711" s="0" t="n">
        <v>0</v>
      </c>
      <c r="BS711" s="0" t="n">
        <v>0</v>
      </c>
      <c r="BT711" s="0" t="n">
        <v>0</v>
      </c>
      <c r="BU711" s="0" t="n">
        <v>0</v>
      </c>
      <c r="BV711" s="0" t="n">
        <v>0</v>
      </c>
      <c r="BW711" s="0" t="n">
        <v>0</v>
      </c>
      <c r="CV711" s="0" t="n">
        <v>0</v>
      </c>
      <c r="CW711" s="0" t="n">
        <v>0</v>
      </c>
      <c r="CX711" s="0">
        <f>ROUND(Y711*Source!I2002,7)</f>
        <v/>
      </c>
      <c r="CY711" s="0">
        <f>AA711</f>
        <v/>
      </c>
      <c r="CZ711" s="0">
        <f>AE711</f>
        <v/>
      </c>
      <c r="DA711" s="0">
        <f>AI711</f>
        <v/>
      </c>
      <c r="DB711" s="0">
        <f>ROUND((ROUND(AT711*CZ711,2)*ROUND(0.2,7)),2)</f>
        <v/>
      </c>
      <c r="DC711" s="0">
        <f>ROUND((ROUND(AT711*AG711,2)*ROUND(0.2,7)),2)</f>
        <v/>
      </c>
      <c r="DD711" s="0" t="inlineStr"/>
      <c r="DE711" s="0" t="inlineStr"/>
      <c r="DF711" s="0">
        <f>ROUND(ROUND(AE711*AI711,0)*CX711,0)</f>
        <v/>
      </c>
      <c r="DG711" s="0">
        <f>ROUND(ROUND(AF711,0)*CX711,0)</f>
        <v/>
      </c>
      <c r="DH711" s="0">
        <f>ROUND(ROUND(AG711,0)*CX711,0)</f>
        <v/>
      </c>
      <c r="DI711" s="0">
        <f>ROUND(ROUND(AH711,0)*CX711,0)</f>
        <v/>
      </c>
      <c r="DJ711" s="0">
        <f>DF711</f>
        <v/>
      </c>
      <c r="DK711" s="0" t="n">
        <v>0</v>
      </c>
      <c r="DL711" s="0" t="inlineStr"/>
      <c r="DM711" s="0" t="n">
        <v>0</v>
      </c>
      <c r="DN711" s="0" t="inlineStr"/>
      <c r="DO711" s="0" t="n">
        <v>0</v>
      </c>
    </row>
    <row r="712">
      <c r="A712" s="0">
        <f>ROW(Source!A2002)</f>
        <v/>
      </c>
      <c r="B712" s="0" t="n">
        <v>78845955</v>
      </c>
      <c r="C712" s="0" t="n">
        <v>78852115</v>
      </c>
      <c r="D712" s="0" t="n">
        <v>29114246</v>
      </c>
      <c r="E712" s="0" t="n">
        <v>1</v>
      </c>
      <c r="F712" s="0" t="n">
        <v>1</v>
      </c>
      <c r="G712" s="0" t="n">
        <v>1</v>
      </c>
      <c r="H712" s="0" t="n">
        <v>3</v>
      </c>
      <c r="I712" s="0" t="inlineStr">
        <is>
          <t>101-1977</t>
        </is>
      </c>
      <c r="J712" s="0" t="inlineStr">
        <is>
          <t>ТССЦ Московской обл., 101-1977, приказ Минстроя России №675/пр от 28.02.2017 № 254/пр</t>
        </is>
      </c>
      <c r="K712" s="0" t="inlineStr">
        <is>
          <t>Болты с гайками и шайбами строительные</t>
        </is>
      </c>
      <c r="L712" s="0" t="n">
        <v>1346</v>
      </c>
      <c r="N712" s="0" t="n">
        <v>1009</v>
      </c>
      <c r="O712" s="0" t="inlineStr">
        <is>
          <t>кг</t>
        </is>
      </c>
      <c r="P712" s="0" t="inlineStr">
        <is>
          <t>кг</t>
        </is>
      </c>
      <c r="Q712" s="0" t="n">
        <v>1</v>
      </c>
      <c r="W712" s="0" t="n">
        <v>0</v>
      </c>
      <c r="X712" s="0" t="n">
        <v>30920770</v>
      </c>
      <c r="Y712" s="0">
        <f>(AT712*ROUND(0.2,7))</f>
        <v/>
      </c>
      <c r="AA712" s="0" t="n">
        <v>152.32</v>
      </c>
      <c r="AB712" s="0" t="n">
        <v>0</v>
      </c>
      <c r="AC712" s="0" t="n">
        <v>0</v>
      </c>
      <c r="AD712" s="0" t="n">
        <v>0</v>
      </c>
      <c r="AE712" s="0" t="n">
        <v>9.039999999999999</v>
      </c>
      <c r="AF712" s="0" t="n">
        <v>0</v>
      </c>
      <c r="AG712" s="0" t="n">
        <v>0</v>
      </c>
      <c r="AH712" s="0" t="n">
        <v>0</v>
      </c>
      <c r="AI712" s="0" t="n">
        <v>16.85</v>
      </c>
      <c r="AJ712" s="0" t="n">
        <v>1</v>
      </c>
      <c r="AK712" s="0" t="n">
        <v>1</v>
      </c>
      <c r="AL712" s="0" t="n">
        <v>1</v>
      </c>
      <c r="AM712" s="0" t="n">
        <v>2</v>
      </c>
      <c r="AN712" s="0" t="n">
        <v>0</v>
      </c>
      <c r="AO712" s="0" t="n">
        <v>1</v>
      </c>
      <c r="AP712" s="0" t="n">
        <v>1</v>
      </c>
      <c r="AQ712" s="0" t="n">
        <v>0</v>
      </c>
      <c r="AR712" s="0" t="n">
        <v>0</v>
      </c>
      <c r="AS712" s="0" t="inlineStr"/>
      <c r="AT712" s="0" t="n">
        <v>0.049</v>
      </c>
      <c r="AU712" s="0" t="inlineStr">
        <is>
          <t>)*0,2</t>
        </is>
      </c>
      <c r="AV712" s="0" t="n">
        <v>0</v>
      </c>
      <c r="AW712" s="0" t="n">
        <v>2</v>
      </c>
      <c r="AX712" s="0" t="n">
        <v>78852122</v>
      </c>
      <c r="AY712" s="0" t="n">
        <v>1</v>
      </c>
      <c r="AZ712" s="0" t="n">
        <v>2048</v>
      </c>
      <c r="BA712" s="0" t="n">
        <v>692</v>
      </c>
      <c r="BB712" s="0" t="n">
        <v>0</v>
      </c>
      <c r="BC712" s="0" t="n">
        <v>0</v>
      </c>
      <c r="BD712" s="0" t="n">
        <v>0</v>
      </c>
      <c r="BE712" s="0" t="n">
        <v>0</v>
      </c>
      <c r="BF712" s="0" t="n">
        <v>0</v>
      </c>
      <c r="BG712" s="0" t="n">
        <v>0</v>
      </c>
      <c r="BH712" s="0" t="n">
        <v>0</v>
      </c>
      <c r="BI712" s="0" t="n">
        <v>0</v>
      </c>
      <c r="BJ712" s="0" t="n">
        <v>0</v>
      </c>
      <c r="BK712" s="0" t="n">
        <v>0</v>
      </c>
      <c r="BL712" s="0" t="n">
        <v>0</v>
      </c>
      <c r="BM712" s="0" t="n">
        <v>0</v>
      </c>
      <c r="BN712" s="0" t="n">
        <v>0</v>
      </c>
      <c r="BO712" s="0" t="n">
        <v>0</v>
      </c>
      <c r="BP712" s="0" t="n">
        <v>0</v>
      </c>
      <c r="BQ712" s="0" t="n">
        <v>0</v>
      </c>
      <c r="BR712" s="0" t="n">
        <v>0</v>
      </c>
      <c r="BS712" s="0" t="n">
        <v>0</v>
      </c>
      <c r="BT712" s="0" t="n">
        <v>0</v>
      </c>
      <c r="BU712" s="0" t="n">
        <v>0</v>
      </c>
      <c r="BV712" s="0" t="n">
        <v>0</v>
      </c>
      <c r="BW712" s="0" t="n">
        <v>0</v>
      </c>
      <c r="CV712" s="0" t="n">
        <v>0</v>
      </c>
      <c r="CW712" s="0" t="n">
        <v>0</v>
      </c>
      <c r="CX712" s="0">
        <f>ROUND(Y712*Source!I2002,7)</f>
        <v/>
      </c>
      <c r="CY712" s="0">
        <f>AA712</f>
        <v/>
      </c>
      <c r="CZ712" s="0">
        <f>AE712</f>
        <v/>
      </c>
      <c r="DA712" s="0">
        <f>AI712</f>
        <v/>
      </c>
      <c r="DB712" s="0">
        <f>ROUND((ROUND(AT712*CZ712,2)*ROUND(0.2,7)),2)</f>
        <v/>
      </c>
      <c r="DC712" s="0">
        <f>ROUND((ROUND(AT712*AG712,2)*ROUND(0.2,7)),2)</f>
        <v/>
      </c>
      <c r="DD712" s="0" t="inlineStr"/>
      <c r="DE712" s="0" t="inlineStr"/>
      <c r="DF712" s="0">
        <f>ROUND(ROUND(AE712*AI712,0)*CX712,0)</f>
        <v/>
      </c>
      <c r="DG712" s="0">
        <f>ROUND(ROUND(AF712,0)*CX712,0)</f>
        <v/>
      </c>
      <c r="DH712" s="0">
        <f>ROUND(ROUND(AG712,0)*CX712,0)</f>
        <v/>
      </c>
      <c r="DI712" s="0">
        <f>ROUND(ROUND(AH712,0)*CX712,0)</f>
        <v/>
      </c>
      <c r="DJ712" s="0">
        <f>DF712</f>
        <v/>
      </c>
      <c r="DK712" s="0" t="n">
        <v>0</v>
      </c>
      <c r="DL712" s="0" t="inlineStr"/>
      <c r="DM712" s="0" t="n">
        <v>0</v>
      </c>
      <c r="DN712" s="0" t="inlineStr"/>
      <c r="DO712" s="0" t="n">
        <v>0</v>
      </c>
    </row>
    <row r="713">
      <c r="A713" s="0">
        <f>ROW(Source!A2002)</f>
        <v/>
      </c>
      <c r="B713" s="0" t="n">
        <v>78845955</v>
      </c>
      <c r="C713" s="0" t="n">
        <v>78852115</v>
      </c>
      <c r="D713" s="0" t="n">
        <v>29110426</v>
      </c>
      <c r="E713" s="0" t="n">
        <v>1</v>
      </c>
      <c r="F713" s="0" t="n">
        <v>1</v>
      </c>
      <c r="G713" s="0" t="n">
        <v>1</v>
      </c>
      <c r="H713" s="0" t="n">
        <v>3</v>
      </c>
      <c r="I713" s="0" t="inlineStr">
        <is>
          <t>101-2143</t>
        </is>
      </c>
      <c r="J713" s="0" t="inlineStr">
        <is>
          <t>ТССЦ Московской обл., 101-2143, приказ Минстроя России №675/пр от 28.02.2017 № 254/пр</t>
        </is>
      </c>
      <c r="K713" s="0" t="inlineStr">
        <is>
          <t>Краска</t>
        </is>
      </c>
      <c r="L713" s="0" t="n">
        <v>1346</v>
      </c>
      <c r="N713" s="0" t="n">
        <v>1009</v>
      </c>
      <c r="O713" s="0" t="inlineStr">
        <is>
          <t>кг</t>
        </is>
      </c>
      <c r="P713" s="0" t="inlineStr">
        <is>
          <t>кг</t>
        </is>
      </c>
      <c r="Q713" s="0" t="n">
        <v>1</v>
      </c>
      <c r="W713" s="0" t="n">
        <v>0</v>
      </c>
      <c r="X713" s="0" t="n">
        <v>-1768004575</v>
      </c>
      <c r="Y713" s="0">
        <f>(AT713*ROUND(0.2,7))</f>
        <v/>
      </c>
      <c r="AA713" s="0" t="n">
        <v>76.84</v>
      </c>
      <c r="AB713" s="0" t="n">
        <v>0</v>
      </c>
      <c r="AC713" s="0" t="n">
        <v>0</v>
      </c>
      <c r="AD713" s="0" t="n">
        <v>0</v>
      </c>
      <c r="AE713" s="0" t="n">
        <v>28.67</v>
      </c>
      <c r="AF713" s="0" t="n">
        <v>0</v>
      </c>
      <c r="AG713" s="0" t="n">
        <v>0</v>
      </c>
      <c r="AH713" s="0" t="n">
        <v>0</v>
      </c>
      <c r="AI713" s="0" t="n">
        <v>2.68</v>
      </c>
      <c r="AJ713" s="0" t="n">
        <v>1</v>
      </c>
      <c r="AK713" s="0" t="n">
        <v>1</v>
      </c>
      <c r="AL713" s="0" t="n">
        <v>1</v>
      </c>
      <c r="AM713" s="0" t="n">
        <v>2</v>
      </c>
      <c r="AN713" s="0" t="n">
        <v>0</v>
      </c>
      <c r="AO713" s="0" t="n">
        <v>1</v>
      </c>
      <c r="AP713" s="0" t="n">
        <v>1</v>
      </c>
      <c r="AQ713" s="0" t="n">
        <v>0</v>
      </c>
      <c r="AR713" s="0" t="n">
        <v>0</v>
      </c>
      <c r="AS713" s="0" t="inlineStr"/>
      <c r="AT713" s="0" t="n">
        <v>0.036</v>
      </c>
      <c r="AU713" s="0" t="inlineStr">
        <is>
          <t>)*0,2</t>
        </is>
      </c>
      <c r="AV713" s="0" t="n">
        <v>0</v>
      </c>
      <c r="AW713" s="0" t="n">
        <v>2</v>
      </c>
      <c r="AX713" s="0" t="n">
        <v>78852123</v>
      </c>
      <c r="AY713" s="0" t="n">
        <v>1</v>
      </c>
      <c r="AZ713" s="0" t="n">
        <v>0</v>
      </c>
      <c r="BA713" s="0" t="n">
        <v>693</v>
      </c>
      <c r="BB713" s="0" t="n">
        <v>0</v>
      </c>
      <c r="BC713" s="0" t="n">
        <v>0</v>
      </c>
      <c r="BD713" s="0" t="n">
        <v>0</v>
      </c>
      <c r="BE713" s="0" t="n">
        <v>0</v>
      </c>
      <c r="BF713" s="0" t="n">
        <v>0</v>
      </c>
      <c r="BG713" s="0" t="n">
        <v>0</v>
      </c>
      <c r="BH713" s="0" t="n">
        <v>0</v>
      </c>
      <c r="BI713" s="0" t="n">
        <v>0</v>
      </c>
      <c r="BJ713" s="0" t="n">
        <v>0</v>
      </c>
      <c r="BK713" s="0" t="n">
        <v>0</v>
      </c>
      <c r="BL713" s="0" t="n">
        <v>0</v>
      </c>
      <c r="BM713" s="0" t="n">
        <v>0</v>
      </c>
      <c r="BN713" s="0" t="n">
        <v>0</v>
      </c>
      <c r="BO713" s="0" t="n">
        <v>0</v>
      </c>
      <c r="BP713" s="0" t="n">
        <v>0</v>
      </c>
      <c r="BQ713" s="0" t="n">
        <v>0</v>
      </c>
      <c r="BR713" s="0" t="n">
        <v>0</v>
      </c>
      <c r="BS713" s="0" t="n">
        <v>0</v>
      </c>
      <c r="BT713" s="0" t="n">
        <v>0</v>
      </c>
      <c r="BU713" s="0" t="n">
        <v>0</v>
      </c>
      <c r="BV713" s="0" t="n">
        <v>0</v>
      </c>
      <c r="BW713" s="0" t="n">
        <v>0</v>
      </c>
      <c r="CV713" s="0" t="n">
        <v>0</v>
      </c>
      <c r="CW713" s="0" t="n">
        <v>0</v>
      </c>
      <c r="CX713" s="0">
        <f>ROUND(Y713*Source!I2002,7)</f>
        <v/>
      </c>
      <c r="CY713" s="0">
        <f>AA713</f>
        <v/>
      </c>
      <c r="CZ713" s="0">
        <f>AE713</f>
        <v/>
      </c>
      <c r="DA713" s="0">
        <f>AI713</f>
        <v/>
      </c>
      <c r="DB713" s="0">
        <f>ROUND((ROUND(AT713*CZ713,2)*ROUND(0.2,7)),2)</f>
        <v/>
      </c>
      <c r="DC713" s="0">
        <f>ROUND((ROUND(AT713*AG713,2)*ROUND(0.2,7)),2)</f>
        <v/>
      </c>
      <c r="DD713" s="0" t="inlineStr"/>
      <c r="DE713" s="0" t="inlineStr"/>
      <c r="DF713" s="0">
        <f>ROUND(ROUND(AE713*AI713,0)*CX713,0)</f>
        <v/>
      </c>
      <c r="DG713" s="0">
        <f>ROUND(ROUND(AF713,0)*CX713,0)</f>
        <v/>
      </c>
      <c r="DH713" s="0">
        <f>ROUND(ROUND(AG713,0)*CX713,0)</f>
        <v/>
      </c>
      <c r="DI713" s="0">
        <f>ROUND(ROUND(AH713,0)*CX713,0)</f>
        <v/>
      </c>
      <c r="DJ713" s="0">
        <f>DF713</f>
        <v/>
      </c>
      <c r="DK713" s="0" t="n">
        <v>0</v>
      </c>
      <c r="DL713" s="0" t="inlineStr"/>
      <c r="DM713" s="0" t="n">
        <v>0</v>
      </c>
      <c r="DN713" s="0" t="inlineStr"/>
      <c r="DO713" s="0" t="n">
        <v>0</v>
      </c>
    </row>
    <row r="714">
      <c r="A714" s="0">
        <f>ROW(Source!A2002)</f>
        <v/>
      </c>
      <c r="B714" s="0" t="n">
        <v>78845955</v>
      </c>
      <c r="C714" s="0" t="n">
        <v>78852115</v>
      </c>
      <c r="D714" s="0" t="n">
        <v>29107961</v>
      </c>
      <c r="E714" s="0" t="n">
        <v>1</v>
      </c>
      <c r="F714" s="0" t="n">
        <v>1</v>
      </c>
      <c r="G714" s="0" t="n">
        <v>1</v>
      </c>
      <c r="H714" s="0" t="n">
        <v>3</v>
      </c>
      <c r="I714" s="0" t="inlineStr">
        <is>
          <t>101-2365</t>
        </is>
      </c>
      <c r="J714" s="0" t="inlineStr">
        <is>
          <t>ТССЦ Московской обл., 101-2365, приказ Минстроя России №675/пр от 28.02.2017 № 254/пр</t>
        </is>
      </c>
      <c r="K714" s="0" t="inlineStr">
        <is>
          <t>Нитки швейные</t>
        </is>
      </c>
      <c r="L714" s="0" t="n">
        <v>1346</v>
      </c>
      <c r="N714" s="0" t="n">
        <v>1009</v>
      </c>
      <c r="O714" s="0" t="inlineStr">
        <is>
          <t>кг</t>
        </is>
      </c>
      <c r="P714" s="0" t="inlineStr">
        <is>
          <t>кг</t>
        </is>
      </c>
      <c r="Q714" s="0" t="n">
        <v>1</v>
      </c>
      <c r="W714" s="0" t="n">
        <v>0</v>
      </c>
      <c r="X714" s="0" t="n">
        <v>-1088339451</v>
      </c>
      <c r="Y714" s="0">
        <f>(AT714*ROUND(0.2,7))</f>
        <v/>
      </c>
      <c r="AA714" s="0" t="n">
        <v>766.37</v>
      </c>
      <c r="AB714" s="0" t="n">
        <v>0</v>
      </c>
      <c r="AC714" s="0" t="n">
        <v>0</v>
      </c>
      <c r="AD714" s="0" t="n">
        <v>0</v>
      </c>
      <c r="AE714" s="0" t="n">
        <v>133.05</v>
      </c>
      <c r="AF714" s="0" t="n">
        <v>0</v>
      </c>
      <c r="AG714" s="0" t="n">
        <v>0</v>
      </c>
      <c r="AH714" s="0" t="n">
        <v>0</v>
      </c>
      <c r="AI714" s="0" t="n">
        <v>5.76</v>
      </c>
      <c r="AJ714" s="0" t="n">
        <v>1</v>
      </c>
      <c r="AK714" s="0" t="n">
        <v>1</v>
      </c>
      <c r="AL714" s="0" t="n">
        <v>1</v>
      </c>
      <c r="AM714" s="0" t="n">
        <v>2</v>
      </c>
      <c r="AN714" s="0" t="n">
        <v>0</v>
      </c>
      <c r="AO714" s="0" t="n">
        <v>1</v>
      </c>
      <c r="AP714" s="0" t="n">
        <v>1</v>
      </c>
      <c r="AQ714" s="0" t="n">
        <v>0</v>
      </c>
      <c r="AR714" s="0" t="n">
        <v>0</v>
      </c>
      <c r="AS714" s="0" t="inlineStr"/>
      <c r="AT714" s="0" t="n">
        <v>0.001</v>
      </c>
      <c r="AU714" s="0" t="inlineStr">
        <is>
          <t>)*0,2</t>
        </is>
      </c>
      <c r="AV714" s="0" t="n">
        <v>0</v>
      </c>
      <c r="AW714" s="0" t="n">
        <v>2</v>
      </c>
      <c r="AX714" s="0" t="n">
        <v>78852124</v>
      </c>
      <c r="AY714" s="0" t="n">
        <v>1</v>
      </c>
      <c r="AZ714" s="0" t="n">
        <v>0</v>
      </c>
      <c r="BA714" s="0" t="n">
        <v>694</v>
      </c>
      <c r="BB714" s="0" t="n">
        <v>0</v>
      </c>
      <c r="BC714" s="0" t="n">
        <v>0</v>
      </c>
      <c r="BD714" s="0" t="n">
        <v>0</v>
      </c>
      <c r="BE714" s="0" t="n">
        <v>0</v>
      </c>
      <c r="BF714" s="0" t="n">
        <v>0</v>
      </c>
      <c r="BG714" s="0" t="n">
        <v>0</v>
      </c>
      <c r="BH714" s="0" t="n">
        <v>0</v>
      </c>
      <c r="BI714" s="0" t="n">
        <v>0</v>
      </c>
      <c r="BJ714" s="0" t="n">
        <v>0</v>
      </c>
      <c r="BK714" s="0" t="n">
        <v>0</v>
      </c>
      <c r="BL714" s="0" t="n">
        <v>0</v>
      </c>
      <c r="BM714" s="0" t="n">
        <v>0</v>
      </c>
      <c r="BN714" s="0" t="n">
        <v>0</v>
      </c>
      <c r="BO714" s="0" t="n">
        <v>0</v>
      </c>
      <c r="BP714" s="0" t="n">
        <v>0</v>
      </c>
      <c r="BQ714" s="0" t="n">
        <v>0</v>
      </c>
      <c r="BR714" s="0" t="n">
        <v>0</v>
      </c>
      <c r="BS714" s="0" t="n">
        <v>0</v>
      </c>
      <c r="BT714" s="0" t="n">
        <v>0</v>
      </c>
      <c r="BU714" s="0" t="n">
        <v>0</v>
      </c>
      <c r="BV714" s="0" t="n">
        <v>0</v>
      </c>
      <c r="BW714" s="0" t="n">
        <v>0</v>
      </c>
      <c r="CV714" s="0" t="n">
        <v>0</v>
      </c>
      <c r="CW714" s="0" t="n">
        <v>0</v>
      </c>
      <c r="CX714" s="0">
        <f>ROUND(Y714*Source!I2002,7)</f>
        <v/>
      </c>
      <c r="CY714" s="0">
        <f>AA714</f>
        <v/>
      </c>
      <c r="CZ714" s="0">
        <f>AE714</f>
        <v/>
      </c>
      <c r="DA714" s="0">
        <f>AI714</f>
        <v/>
      </c>
      <c r="DB714" s="0">
        <f>ROUND((ROUND(AT714*CZ714,2)*ROUND(0.2,7)),2)</f>
        <v/>
      </c>
      <c r="DC714" s="0">
        <f>ROUND((ROUND(AT714*AG714,2)*ROUND(0.2,7)),2)</f>
        <v/>
      </c>
      <c r="DD714" s="0" t="inlineStr"/>
      <c r="DE714" s="0" t="inlineStr"/>
      <c r="DF714" s="0">
        <f>ROUND(ROUND(AE714*AI714,0)*CX714,0)</f>
        <v/>
      </c>
      <c r="DG714" s="0">
        <f>ROUND(ROUND(AF714,0)*CX714,0)</f>
        <v/>
      </c>
      <c r="DH714" s="0">
        <f>ROUND(ROUND(AG714,0)*CX714,0)</f>
        <v/>
      </c>
      <c r="DI714" s="0">
        <f>ROUND(ROUND(AH714,0)*CX714,0)</f>
        <v/>
      </c>
      <c r="DJ714" s="0">
        <f>DF714</f>
        <v/>
      </c>
      <c r="DK714" s="0" t="n">
        <v>0</v>
      </c>
      <c r="DL714" s="0" t="inlineStr"/>
      <c r="DM714" s="0" t="n">
        <v>0</v>
      </c>
      <c r="DN714" s="0" t="inlineStr"/>
      <c r="DO714" s="0" t="n">
        <v>0</v>
      </c>
    </row>
    <row r="715">
      <c r="A715" s="0">
        <f>ROW(Source!A2002)</f>
        <v/>
      </c>
      <c r="B715" s="0" t="n">
        <v>78845955</v>
      </c>
      <c r="C715" s="0" t="n">
        <v>78852115</v>
      </c>
      <c r="D715" s="0" t="n">
        <v>29110838</v>
      </c>
      <c r="E715" s="0" t="n">
        <v>1</v>
      </c>
      <c r="F715" s="0" t="n">
        <v>1</v>
      </c>
      <c r="G715" s="0" t="n">
        <v>1</v>
      </c>
      <c r="H715" s="0" t="n">
        <v>3</v>
      </c>
      <c r="I715" s="0" t="inlineStr">
        <is>
          <t>101-2499</t>
        </is>
      </c>
      <c r="J715" s="0" t="inlineStr">
        <is>
          <t>ТССЦ Московской обл., 101-2499, приказ Минстроя России №675/пр от 28.02.2017 № 254/пр</t>
        </is>
      </c>
      <c r="K715" s="0" t="inlineStr">
        <is>
          <t>Лента изоляционная прорезиненная односторонняя ширина 20 мм, толщина 0,25-0,35 мм</t>
        </is>
      </c>
      <c r="L715" s="0" t="n">
        <v>1346</v>
      </c>
      <c r="N715" s="0" t="n">
        <v>1009</v>
      </c>
      <c r="O715" s="0" t="inlineStr">
        <is>
          <t>кг</t>
        </is>
      </c>
      <c r="P715" s="0" t="inlineStr">
        <is>
          <t>кг</t>
        </is>
      </c>
      <c r="Q715" s="0" t="n">
        <v>1</v>
      </c>
      <c r="W715" s="0" t="n">
        <v>0</v>
      </c>
      <c r="X715" s="0" t="n">
        <v>-1294780295</v>
      </c>
      <c r="Y715" s="0">
        <f>(AT715*ROUND(0.2,7))</f>
        <v/>
      </c>
      <c r="AA715" s="0" t="n">
        <v>1090.07</v>
      </c>
      <c r="AB715" s="0" t="n">
        <v>0</v>
      </c>
      <c r="AC715" s="0" t="n">
        <v>0</v>
      </c>
      <c r="AD715" s="0" t="n">
        <v>0</v>
      </c>
      <c r="AE715" s="0" t="n">
        <v>30.5</v>
      </c>
      <c r="AF715" s="0" t="n">
        <v>0</v>
      </c>
      <c r="AG715" s="0" t="n">
        <v>0</v>
      </c>
      <c r="AH715" s="0" t="n">
        <v>0</v>
      </c>
      <c r="AI715" s="0" t="n">
        <v>35.74</v>
      </c>
      <c r="AJ715" s="0" t="n">
        <v>1</v>
      </c>
      <c r="AK715" s="0" t="n">
        <v>1</v>
      </c>
      <c r="AL715" s="0" t="n">
        <v>1</v>
      </c>
      <c r="AM715" s="0" t="n">
        <v>2</v>
      </c>
      <c r="AN715" s="0" t="n">
        <v>0</v>
      </c>
      <c r="AO715" s="0" t="n">
        <v>1</v>
      </c>
      <c r="AP715" s="0" t="n">
        <v>1</v>
      </c>
      <c r="AQ715" s="0" t="n">
        <v>0</v>
      </c>
      <c r="AR715" s="0" t="n">
        <v>0</v>
      </c>
      <c r="AS715" s="0" t="inlineStr"/>
      <c r="AT715" s="0" t="n">
        <v>0.012</v>
      </c>
      <c r="AU715" s="0" t="inlineStr">
        <is>
          <t>)*0,2</t>
        </is>
      </c>
      <c r="AV715" s="0" t="n">
        <v>0</v>
      </c>
      <c r="AW715" s="0" t="n">
        <v>2</v>
      </c>
      <c r="AX715" s="0" t="n">
        <v>78852125</v>
      </c>
      <c r="AY715" s="0" t="n">
        <v>1</v>
      </c>
      <c r="AZ715" s="0" t="n">
        <v>2048</v>
      </c>
      <c r="BA715" s="0" t="n">
        <v>695</v>
      </c>
      <c r="BB715" s="0" t="n">
        <v>0</v>
      </c>
      <c r="BC715" s="0" t="n">
        <v>0</v>
      </c>
      <c r="BD715" s="0" t="n">
        <v>0</v>
      </c>
      <c r="BE715" s="0" t="n">
        <v>0</v>
      </c>
      <c r="BF715" s="0" t="n">
        <v>0</v>
      </c>
      <c r="BG715" s="0" t="n">
        <v>0</v>
      </c>
      <c r="BH715" s="0" t="n">
        <v>0</v>
      </c>
      <c r="BI715" s="0" t="n">
        <v>0</v>
      </c>
      <c r="BJ715" s="0" t="n">
        <v>0</v>
      </c>
      <c r="BK715" s="0" t="n">
        <v>0</v>
      </c>
      <c r="BL715" s="0" t="n">
        <v>0</v>
      </c>
      <c r="BM715" s="0" t="n">
        <v>0</v>
      </c>
      <c r="BN715" s="0" t="n">
        <v>0</v>
      </c>
      <c r="BO715" s="0" t="n">
        <v>0</v>
      </c>
      <c r="BP715" s="0" t="n">
        <v>0</v>
      </c>
      <c r="BQ715" s="0" t="n">
        <v>0</v>
      </c>
      <c r="BR715" s="0" t="n">
        <v>0</v>
      </c>
      <c r="BS715" s="0" t="n">
        <v>0</v>
      </c>
      <c r="BT715" s="0" t="n">
        <v>0</v>
      </c>
      <c r="BU715" s="0" t="n">
        <v>0</v>
      </c>
      <c r="BV715" s="0" t="n">
        <v>0</v>
      </c>
      <c r="BW715" s="0" t="n">
        <v>0</v>
      </c>
      <c r="CV715" s="0" t="n">
        <v>0</v>
      </c>
      <c r="CW715" s="0" t="n">
        <v>0</v>
      </c>
      <c r="CX715" s="0">
        <f>ROUND(Y715*Source!I2002,7)</f>
        <v/>
      </c>
      <c r="CY715" s="0">
        <f>AA715</f>
        <v/>
      </c>
      <c r="CZ715" s="0">
        <f>AE715</f>
        <v/>
      </c>
      <c r="DA715" s="0">
        <f>AI715</f>
        <v/>
      </c>
      <c r="DB715" s="0">
        <f>ROUND((ROUND(AT715*CZ715,2)*ROUND(0.2,7)),2)</f>
        <v/>
      </c>
      <c r="DC715" s="0">
        <f>ROUND((ROUND(AT715*AG715,2)*ROUND(0.2,7)),2)</f>
        <v/>
      </c>
      <c r="DD715" s="0" t="inlineStr"/>
      <c r="DE715" s="0" t="inlineStr"/>
      <c r="DF715" s="0">
        <f>ROUND(ROUND(AE715*AI715,0)*CX715,0)</f>
        <v/>
      </c>
      <c r="DG715" s="0">
        <f>ROUND(ROUND(AF715,0)*CX715,0)</f>
        <v/>
      </c>
      <c r="DH715" s="0">
        <f>ROUND(ROUND(AG715,0)*CX715,0)</f>
        <v/>
      </c>
      <c r="DI715" s="0">
        <f>ROUND(ROUND(AH715,0)*CX715,0)</f>
        <v/>
      </c>
      <c r="DJ715" s="0">
        <f>DF715</f>
        <v/>
      </c>
      <c r="DK715" s="0" t="n">
        <v>0</v>
      </c>
      <c r="DL715" s="0" t="inlineStr"/>
      <c r="DM715" s="0" t="n">
        <v>0</v>
      </c>
      <c r="DN715" s="0" t="inlineStr"/>
      <c r="DO715" s="0" t="n">
        <v>0</v>
      </c>
    </row>
    <row r="716">
      <c r="A716" s="0">
        <f>ROW(Source!A2002)</f>
        <v/>
      </c>
      <c r="B716" s="0" t="n">
        <v>78845955</v>
      </c>
      <c r="C716" s="0" t="n">
        <v>78852115</v>
      </c>
      <c r="D716" s="0" t="n">
        <v>29114470</v>
      </c>
      <c r="E716" s="0" t="n">
        <v>1</v>
      </c>
      <c r="F716" s="0" t="n">
        <v>1</v>
      </c>
      <c r="G716" s="0" t="n">
        <v>1</v>
      </c>
      <c r="H716" s="0" t="n">
        <v>3</v>
      </c>
      <c r="I716" s="0" t="inlineStr">
        <is>
          <t>101-3914</t>
        </is>
      </c>
      <c r="J716" s="0" t="inlineStr">
        <is>
          <t>ТССЦ Московской обл., 101-3914, приказ Минстроя России №675/пр от 28.02.2017 № 254/пр</t>
        </is>
      </c>
      <c r="K716" s="0" t="inlineStr">
        <is>
          <t>Дюбели распорные полипропиленовые</t>
        </is>
      </c>
      <c r="L716" s="0" t="n">
        <v>1355</v>
      </c>
      <c r="N716" s="0" t="n">
        <v>1010</v>
      </c>
      <c r="O716" s="0" t="inlineStr">
        <is>
          <t>100 шт.</t>
        </is>
      </c>
      <c r="P716" s="0" t="inlineStr">
        <is>
          <t>100 шт.</t>
        </is>
      </c>
      <c r="Q716" s="0" t="n">
        <v>100</v>
      </c>
      <c r="W716" s="0" t="n">
        <v>0</v>
      </c>
      <c r="X716" s="0" t="n">
        <v>1627582661</v>
      </c>
      <c r="Y716" s="0">
        <f>(AT716*ROUND(0.2,7))</f>
        <v/>
      </c>
      <c r="AA716" s="0" t="n">
        <v>78.48</v>
      </c>
      <c r="AB716" s="0" t="n">
        <v>0</v>
      </c>
      <c r="AC716" s="0" t="n">
        <v>0</v>
      </c>
      <c r="AD716" s="0" t="n">
        <v>0</v>
      </c>
      <c r="AE716" s="0" t="n">
        <v>86.23999999999999</v>
      </c>
      <c r="AF716" s="0" t="n">
        <v>0</v>
      </c>
      <c r="AG716" s="0" t="n">
        <v>0</v>
      </c>
      <c r="AH716" s="0" t="n">
        <v>0</v>
      </c>
      <c r="AI716" s="0" t="n">
        <v>0.91</v>
      </c>
      <c r="AJ716" s="0" t="n">
        <v>1</v>
      </c>
      <c r="AK716" s="0" t="n">
        <v>1</v>
      </c>
      <c r="AL716" s="0" t="n">
        <v>1</v>
      </c>
      <c r="AM716" s="0" t="n">
        <v>2</v>
      </c>
      <c r="AN716" s="0" t="n">
        <v>0</v>
      </c>
      <c r="AO716" s="0" t="n">
        <v>1</v>
      </c>
      <c r="AP716" s="0" t="n">
        <v>1</v>
      </c>
      <c r="AQ716" s="0" t="n">
        <v>0</v>
      </c>
      <c r="AR716" s="0" t="n">
        <v>0</v>
      </c>
      <c r="AS716" s="0" t="inlineStr"/>
      <c r="AT716" s="0" t="n">
        <v>0.014</v>
      </c>
      <c r="AU716" s="0" t="inlineStr">
        <is>
          <t>)*0,2</t>
        </is>
      </c>
      <c r="AV716" s="0" t="n">
        <v>0</v>
      </c>
      <c r="AW716" s="0" t="n">
        <v>2</v>
      </c>
      <c r="AX716" s="0" t="n">
        <v>78852126</v>
      </c>
      <c r="AY716" s="0" t="n">
        <v>1</v>
      </c>
      <c r="AZ716" s="0" t="n">
        <v>2048</v>
      </c>
      <c r="BA716" s="0" t="n">
        <v>696</v>
      </c>
      <c r="BB716" s="0" t="n">
        <v>0</v>
      </c>
      <c r="BC716" s="0" t="n">
        <v>0</v>
      </c>
      <c r="BD716" s="0" t="n">
        <v>0</v>
      </c>
      <c r="BE716" s="0" t="n">
        <v>0</v>
      </c>
      <c r="BF716" s="0" t="n">
        <v>0</v>
      </c>
      <c r="BG716" s="0" t="n">
        <v>0</v>
      </c>
      <c r="BH716" s="0" t="n">
        <v>0</v>
      </c>
      <c r="BI716" s="0" t="n">
        <v>0</v>
      </c>
      <c r="BJ716" s="0" t="n">
        <v>0</v>
      </c>
      <c r="BK716" s="0" t="n">
        <v>0</v>
      </c>
      <c r="BL716" s="0" t="n">
        <v>0</v>
      </c>
      <c r="BM716" s="0" t="n">
        <v>0</v>
      </c>
      <c r="BN716" s="0" t="n">
        <v>0</v>
      </c>
      <c r="BO716" s="0" t="n">
        <v>0</v>
      </c>
      <c r="BP716" s="0" t="n">
        <v>0</v>
      </c>
      <c r="BQ716" s="0" t="n">
        <v>0</v>
      </c>
      <c r="BR716" s="0" t="n">
        <v>0</v>
      </c>
      <c r="BS716" s="0" t="n">
        <v>0</v>
      </c>
      <c r="BT716" s="0" t="n">
        <v>0</v>
      </c>
      <c r="BU716" s="0" t="n">
        <v>0</v>
      </c>
      <c r="BV716" s="0" t="n">
        <v>0</v>
      </c>
      <c r="BW716" s="0" t="n">
        <v>0</v>
      </c>
      <c r="CV716" s="0" t="n">
        <v>0</v>
      </c>
      <c r="CW716" s="0" t="n">
        <v>0</v>
      </c>
      <c r="CX716" s="0">
        <f>ROUND(Y716*Source!I2002,7)</f>
        <v/>
      </c>
      <c r="CY716" s="0">
        <f>AA716</f>
        <v/>
      </c>
      <c r="CZ716" s="0">
        <f>AE716</f>
        <v/>
      </c>
      <c r="DA716" s="0">
        <f>AI716</f>
        <v/>
      </c>
      <c r="DB716" s="0">
        <f>ROUND((ROUND(AT716*CZ716,2)*ROUND(0.2,7)),2)</f>
        <v/>
      </c>
      <c r="DC716" s="0">
        <f>ROUND((ROUND(AT716*AG716,2)*ROUND(0.2,7)),2)</f>
        <v/>
      </c>
      <c r="DD716" s="0" t="inlineStr"/>
      <c r="DE716" s="0" t="inlineStr"/>
      <c r="DF716" s="0">
        <f>ROUND(ROUND(AE716*AI716,0)*CX716,0)</f>
        <v/>
      </c>
      <c r="DG716" s="0">
        <f>ROUND(ROUND(AF716,0)*CX716,0)</f>
        <v/>
      </c>
      <c r="DH716" s="0">
        <f>ROUND(ROUND(AG716,0)*CX716,0)</f>
        <v/>
      </c>
      <c r="DI716" s="0">
        <f>ROUND(ROUND(AH716,0)*CX716,0)</f>
        <v/>
      </c>
      <c r="DJ716" s="0">
        <f>DF716</f>
        <v/>
      </c>
      <c r="DK716" s="0" t="n">
        <v>0</v>
      </c>
      <c r="DL716" s="0" t="inlineStr"/>
      <c r="DM716" s="0" t="n">
        <v>0</v>
      </c>
      <c r="DN716" s="0" t="inlineStr"/>
      <c r="DO716" s="0" t="n">
        <v>0</v>
      </c>
    </row>
    <row r="717">
      <c r="A717" s="0">
        <f>ROW(Source!A2002)</f>
        <v/>
      </c>
      <c r="B717" s="0" t="n">
        <v>78845955</v>
      </c>
      <c r="C717" s="0" t="n">
        <v>78852115</v>
      </c>
      <c r="D717" s="0" t="n">
        <v>29129474</v>
      </c>
      <c r="E717" s="0" t="n">
        <v>1</v>
      </c>
      <c r="F717" s="0" t="n">
        <v>1</v>
      </c>
      <c r="G717" s="0" t="n">
        <v>1</v>
      </c>
      <c r="H717" s="0" t="n">
        <v>3</v>
      </c>
      <c r="I717" s="0" t="inlineStr">
        <is>
          <t>201-0843</t>
        </is>
      </c>
      <c r="J717" s="0" t="inlineStr">
        <is>
          <t>ТССЦ Московской обл., 201-0843, приказ Минстроя России №675/пр от 28.02.2017 № 255/пр</t>
        </is>
      </c>
      <c r="K717" s="0" t="inlineStr">
        <is>
          <t>Конструкции стальные индивидуальные решетчатые сварные массой до 0,1 т</t>
        </is>
      </c>
      <c r="L717" s="0" t="n">
        <v>1348</v>
      </c>
      <c r="N717" s="0" t="n">
        <v>1009</v>
      </c>
      <c r="O717" s="0" t="inlineStr">
        <is>
          <t>т</t>
        </is>
      </c>
      <c r="P717" s="0" t="inlineStr">
        <is>
          <t>т</t>
        </is>
      </c>
      <c r="Q717" s="0" t="n">
        <v>1000</v>
      </c>
      <c r="W717" s="0" t="n">
        <v>0</v>
      </c>
      <c r="X717" s="0" t="n">
        <v>-115984519</v>
      </c>
      <c r="Y717" s="0">
        <f>(AT717*ROUND(0.2,7))</f>
        <v/>
      </c>
      <c r="AA717" s="0" t="n">
        <v>118113.18</v>
      </c>
      <c r="AB717" s="0" t="n">
        <v>0</v>
      </c>
      <c r="AC717" s="0" t="n">
        <v>0</v>
      </c>
      <c r="AD717" s="0" t="n">
        <v>0</v>
      </c>
      <c r="AE717" s="0" t="n">
        <v>11534.49</v>
      </c>
      <c r="AF717" s="0" t="n">
        <v>0</v>
      </c>
      <c r="AG717" s="0" t="n">
        <v>0</v>
      </c>
      <c r="AH717" s="0" t="n">
        <v>0</v>
      </c>
      <c r="AI717" s="0" t="n">
        <v>10.24</v>
      </c>
      <c r="AJ717" s="0" t="n">
        <v>1</v>
      </c>
      <c r="AK717" s="0" t="n">
        <v>1</v>
      </c>
      <c r="AL717" s="0" t="n">
        <v>1</v>
      </c>
      <c r="AM717" s="0" t="n">
        <v>2</v>
      </c>
      <c r="AN717" s="0" t="n">
        <v>0</v>
      </c>
      <c r="AO717" s="0" t="n">
        <v>1</v>
      </c>
      <c r="AP717" s="0" t="n">
        <v>1</v>
      </c>
      <c r="AQ717" s="0" t="n">
        <v>0</v>
      </c>
      <c r="AR717" s="0" t="n">
        <v>0</v>
      </c>
      <c r="AS717" s="0" t="inlineStr"/>
      <c r="AT717" s="0" t="n">
        <v>0.001</v>
      </c>
      <c r="AU717" s="0" t="inlineStr">
        <is>
          <t>)*0,2</t>
        </is>
      </c>
      <c r="AV717" s="0" t="n">
        <v>0</v>
      </c>
      <c r="AW717" s="0" t="n">
        <v>2</v>
      </c>
      <c r="AX717" s="0" t="n">
        <v>78852127</v>
      </c>
      <c r="AY717" s="0" t="n">
        <v>1</v>
      </c>
      <c r="AZ717" s="0" t="n">
        <v>0</v>
      </c>
      <c r="BA717" s="0" t="n">
        <v>697</v>
      </c>
      <c r="BB717" s="0" t="n">
        <v>0</v>
      </c>
      <c r="BC717" s="0" t="n">
        <v>0</v>
      </c>
      <c r="BD717" s="0" t="n">
        <v>0</v>
      </c>
      <c r="BE717" s="0" t="n">
        <v>0</v>
      </c>
      <c r="BF717" s="0" t="n">
        <v>0</v>
      </c>
      <c r="BG717" s="0" t="n">
        <v>0</v>
      </c>
      <c r="BH717" s="0" t="n">
        <v>0</v>
      </c>
      <c r="BI717" s="0" t="n">
        <v>0</v>
      </c>
      <c r="BJ717" s="0" t="n">
        <v>0</v>
      </c>
      <c r="BK717" s="0" t="n">
        <v>0</v>
      </c>
      <c r="BL717" s="0" t="n">
        <v>0</v>
      </c>
      <c r="BM717" s="0" t="n">
        <v>0</v>
      </c>
      <c r="BN717" s="0" t="n">
        <v>0</v>
      </c>
      <c r="BO717" s="0" t="n">
        <v>0</v>
      </c>
      <c r="BP717" s="0" t="n">
        <v>0</v>
      </c>
      <c r="BQ717" s="0" t="n">
        <v>0</v>
      </c>
      <c r="BR717" s="0" t="n">
        <v>0</v>
      </c>
      <c r="BS717" s="0" t="n">
        <v>0</v>
      </c>
      <c r="BT717" s="0" t="n">
        <v>0</v>
      </c>
      <c r="BU717" s="0" t="n">
        <v>0</v>
      </c>
      <c r="BV717" s="0" t="n">
        <v>0</v>
      </c>
      <c r="BW717" s="0" t="n">
        <v>0</v>
      </c>
      <c r="CV717" s="0" t="n">
        <v>0</v>
      </c>
      <c r="CW717" s="0" t="n">
        <v>0</v>
      </c>
      <c r="CX717" s="0">
        <f>ROUND(Y717*Source!I2002,7)</f>
        <v/>
      </c>
      <c r="CY717" s="0">
        <f>AA717</f>
        <v/>
      </c>
      <c r="CZ717" s="0">
        <f>AE717</f>
        <v/>
      </c>
      <c r="DA717" s="0">
        <f>AI717</f>
        <v/>
      </c>
      <c r="DB717" s="0">
        <f>ROUND((ROUND(AT717*CZ717,2)*ROUND(0.2,7)),2)</f>
        <v/>
      </c>
      <c r="DC717" s="0">
        <f>ROUND((ROUND(AT717*AG717,2)*ROUND(0.2,7)),2)</f>
        <v/>
      </c>
      <c r="DD717" s="0" t="inlineStr"/>
      <c r="DE717" s="0" t="inlineStr"/>
      <c r="DF717" s="0">
        <f>ROUND(ROUND(AE717*AI717,0)*CX717,0)</f>
        <v/>
      </c>
      <c r="DG717" s="0">
        <f>ROUND(ROUND(AF717,0)*CX717,0)</f>
        <v/>
      </c>
      <c r="DH717" s="0">
        <f>ROUND(ROUND(AG717,0)*CX717,0)</f>
        <v/>
      </c>
      <c r="DI717" s="0">
        <f>ROUND(ROUND(AH717,0)*CX717,0)</f>
        <v/>
      </c>
      <c r="DJ717" s="0">
        <f>DF717</f>
        <v/>
      </c>
      <c r="DK717" s="0" t="n">
        <v>0</v>
      </c>
      <c r="DL717" s="0" t="inlineStr"/>
      <c r="DM717" s="0" t="n">
        <v>0</v>
      </c>
      <c r="DN717" s="0" t="inlineStr"/>
      <c r="DO717" s="0" t="n">
        <v>0</v>
      </c>
    </row>
    <row r="718">
      <c r="A718" s="0">
        <f>ROW(Source!A2002)</f>
        <v/>
      </c>
      <c r="B718" s="0" t="n">
        <v>78845955</v>
      </c>
      <c r="C718" s="0" t="n">
        <v>78852115</v>
      </c>
      <c r="D718" s="0" t="n">
        <v>29165774</v>
      </c>
      <c r="E718" s="0" t="n">
        <v>1</v>
      </c>
      <c r="F718" s="0" t="n">
        <v>1</v>
      </c>
      <c r="G718" s="0" t="n">
        <v>1</v>
      </c>
      <c r="H718" s="0" t="n">
        <v>3</v>
      </c>
      <c r="I718" s="0" t="inlineStr">
        <is>
          <t>509-0090</t>
        </is>
      </c>
      <c r="J718" s="0" t="inlineStr">
        <is>
          <t>ТССЦ Московской обл., 509-0090, приказ Минстроя России №675/пр от 28.02.2017 № 258/пр</t>
        </is>
      </c>
      <c r="K718" s="0" t="inlineStr">
        <is>
          <t>Перемычки гибкие, тип ПГС-50</t>
        </is>
      </c>
      <c r="L718" s="0" t="n">
        <v>1358</v>
      </c>
      <c r="N718" s="0" t="n">
        <v>1010</v>
      </c>
      <c r="O718" s="0" t="inlineStr">
        <is>
          <t>10 шт.</t>
        </is>
      </c>
      <c r="P718" s="0" t="inlineStr">
        <is>
          <t>10 шт.</t>
        </is>
      </c>
      <c r="Q718" s="0" t="n">
        <v>10</v>
      </c>
      <c r="W718" s="0" t="n">
        <v>0</v>
      </c>
      <c r="X718" s="0" t="n">
        <v>-1035860104</v>
      </c>
      <c r="Y718" s="0">
        <f>(AT718*ROUND(0.2,7))</f>
        <v/>
      </c>
      <c r="AA718" s="0" t="n">
        <v>1258.9</v>
      </c>
      <c r="AB718" s="0" t="n">
        <v>0</v>
      </c>
      <c r="AC718" s="0" t="n">
        <v>0</v>
      </c>
      <c r="AD718" s="0" t="n">
        <v>0</v>
      </c>
      <c r="AE718" s="0" t="n">
        <v>40.9</v>
      </c>
      <c r="AF718" s="0" t="n">
        <v>0</v>
      </c>
      <c r="AG718" s="0" t="n">
        <v>0</v>
      </c>
      <c r="AH718" s="0" t="n">
        <v>0</v>
      </c>
      <c r="AI718" s="0" t="n">
        <v>30.78</v>
      </c>
      <c r="AJ718" s="0" t="n">
        <v>1</v>
      </c>
      <c r="AK718" s="0" t="n">
        <v>1</v>
      </c>
      <c r="AL718" s="0" t="n">
        <v>1</v>
      </c>
      <c r="AM718" s="0" t="n">
        <v>2</v>
      </c>
      <c r="AN718" s="0" t="n">
        <v>0</v>
      </c>
      <c r="AO718" s="0" t="n">
        <v>1</v>
      </c>
      <c r="AP718" s="0" t="n">
        <v>1</v>
      </c>
      <c r="AQ718" s="0" t="n">
        <v>0</v>
      </c>
      <c r="AR718" s="0" t="n">
        <v>0</v>
      </c>
      <c r="AS718" s="0" t="inlineStr"/>
      <c r="AT718" s="0" t="n">
        <v>0.1</v>
      </c>
      <c r="AU718" s="0" t="inlineStr">
        <is>
          <t>)*0,2</t>
        </is>
      </c>
      <c r="AV718" s="0" t="n">
        <v>0</v>
      </c>
      <c r="AW718" s="0" t="n">
        <v>2</v>
      </c>
      <c r="AX718" s="0" t="n">
        <v>78852128</v>
      </c>
      <c r="AY718" s="0" t="n">
        <v>1</v>
      </c>
      <c r="AZ718" s="0" t="n">
        <v>2048</v>
      </c>
      <c r="BA718" s="0" t="n">
        <v>698</v>
      </c>
      <c r="BB718" s="0" t="n">
        <v>0</v>
      </c>
      <c r="BC718" s="0" t="n">
        <v>0</v>
      </c>
      <c r="BD718" s="0" t="n">
        <v>0</v>
      </c>
      <c r="BE718" s="0" t="n">
        <v>0</v>
      </c>
      <c r="BF718" s="0" t="n">
        <v>0</v>
      </c>
      <c r="BG718" s="0" t="n">
        <v>0</v>
      </c>
      <c r="BH718" s="0" t="n">
        <v>0</v>
      </c>
      <c r="BI718" s="0" t="n">
        <v>0</v>
      </c>
      <c r="BJ718" s="0" t="n">
        <v>0</v>
      </c>
      <c r="BK718" s="0" t="n">
        <v>0</v>
      </c>
      <c r="BL718" s="0" t="n">
        <v>0</v>
      </c>
      <c r="BM718" s="0" t="n">
        <v>0</v>
      </c>
      <c r="BN718" s="0" t="n">
        <v>0</v>
      </c>
      <c r="BO718" s="0" t="n">
        <v>0</v>
      </c>
      <c r="BP718" s="0" t="n">
        <v>0</v>
      </c>
      <c r="BQ718" s="0" t="n">
        <v>0</v>
      </c>
      <c r="BR718" s="0" t="n">
        <v>0</v>
      </c>
      <c r="BS718" s="0" t="n">
        <v>0</v>
      </c>
      <c r="BT718" s="0" t="n">
        <v>0</v>
      </c>
      <c r="BU718" s="0" t="n">
        <v>0</v>
      </c>
      <c r="BV718" s="0" t="n">
        <v>0</v>
      </c>
      <c r="BW718" s="0" t="n">
        <v>0</v>
      </c>
      <c r="CV718" s="0" t="n">
        <v>0</v>
      </c>
      <c r="CW718" s="0" t="n">
        <v>0</v>
      </c>
      <c r="CX718" s="0">
        <f>ROUND(Y718*Source!I2002,7)</f>
        <v/>
      </c>
      <c r="CY718" s="0">
        <f>AA718</f>
        <v/>
      </c>
      <c r="CZ718" s="0">
        <f>AE718</f>
        <v/>
      </c>
      <c r="DA718" s="0">
        <f>AI718</f>
        <v/>
      </c>
      <c r="DB718" s="0">
        <f>ROUND((ROUND(AT718*CZ718,2)*ROUND(0.2,7)),2)</f>
        <v/>
      </c>
      <c r="DC718" s="0">
        <f>ROUND((ROUND(AT718*AG718,2)*ROUND(0.2,7)),2)</f>
        <v/>
      </c>
      <c r="DD718" s="0" t="inlineStr"/>
      <c r="DE718" s="0" t="inlineStr"/>
      <c r="DF718" s="0">
        <f>ROUND(ROUND(AE718*AI718,0)*CX718,0)</f>
        <v/>
      </c>
      <c r="DG718" s="0">
        <f>ROUND(ROUND(AF718,0)*CX718,0)</f>
        <v/>
      </c>
      <c r="DH718" s="0">
        <f>ROUND(ROUND(AG718,0)*CX718,0)</f>
        <v/>
      </c>
      <c r="DI718" s="0">
        <f>ROUND(ROUND(AH718,0)*CX718,0)</f>
        <v/>
      </c>
      <c r="DJ718" s="0">
        <f>DF718</f>
        <v/>
      </c>
      <c r="DK718" s="0" t="n">
        <v>0</v>
      </c>
      <c r="DL718" s="0" t="inlineStr"/>
      <c r="DM718" s="0" t="n">
        <v>0</v>
      </c>
      <c r="DN718" s="0" t="inlineStr"/>
      <c r="DO718" s="0" t="n">
        <v>0</v>
      </c>
    </row>
    <row r="719">
      <c r="A719" s="0">
        <f>ROW(Source!A2002)</f>
        <v/>
      </c>
      <c r="B719" s="0" t="n">
        <v>78845955</v>
      </c>
      <c r="C719" s="0" t="n">
        <v>78852115</v>
      </c>
      <c r="D719" s="0" t="n">
        <v>29171708</v>
      </c>
      <c r="E719" s="0" t="n">
        <v>1</v>
      </c>
      <c r="F719" s="0" t="n">
        <v>1</v>
      </c>
      <c r="G719" s="0" t="n">
        <v>1</v>
      </c>
      <c r="H719" s="0" t="n">
        <v>3</v>
      </c>
      <c r="I719" s="0" t="inlineStr">
        <is>
          <t>509-1210</t>
        </is>
      </c>
      <c r="J719" s="0" t="inlineStr">
        <is>
          <t>ТССЦ Московской обл., 509-1210, приказ Минстроя России №675/пр от 28.02.2017 № 258/пр</t>
        </is>
      </c>
      <c r="K719" s="0" t="inlineStr">
        <is>
          <t>Вазелин технический</t>
        </is>
      </c>
      <c r="L719" s="0" t="n">
        <v>1346</v>
      </c>
      <c r="N719" s="0" t="n">
        <v>1009</v>
      </c>
      <c r="O719" s="0" t="inlineStr">
        <is>
          <t>кг</t>
        </is>
      </c>
      <c r="P719" s="0" t="inlineStr">
        <is>
          <t>кг</t>
        </is>
      </c>
      <c r="Q719" s="0" t="n">
        <v>1</v>
      </c>
      <c r="W719" s="0" t="n">
        <v>0</v>
      </c>
      <c r="X719" s="0" t="n">
        <v>1015963907</v>
      </c>
      <c r="Y719" s="0">
        <f>(AT719*ROUND(0.2,7))</f>
        <v/>
      </c>
      <c r="AA719" s="0" t="n">
        <v>315.49</v>
      </c>
      <c r="AB719" s="0" t="n">
        <v>0</v>
      </c>
      <c r="AC719" s="0" t="n">
        <v>0</v>
      </c>
      <c r="AD719" s="0" t="n">
        <v>0</v>
      </c>
      <c r="AE719" s="0" t="n">
        <v>30.6</v>
      </c>
      <c r="AF719" s="0" t="n">
        <v>0</v>
      </c>
      <c r="AG719" s="0" t="n">
        <v>0</v>
      </c>
      <c r="AH719" s="0" t="n">
        <v>0</v>
      </c>
      <c r="AI719" s="0" t="n">
        <v>10.31</v>
      </c>
      <c r="AJ719" s="0" t="n">
        <v>1</v>
      </c>
      <c r="AK719" s="0" t="n">
        <v>1</v>
      </c>
      <c r="AL719" s="0" t="n">
        <v>1</v>
      </c>
      <c r="AM719" s="0" t="n">
        <v>2</v>
      </c>
      <c r="AN719" s="0" t="n">
        <v>0</v>
      </c>
      <c r="AO719" s="0" t="n">
        <v>1</v>
      </c>
      <c r="AP719" s="0" t="n">
        <v>1</v>
      </c>
      <c r="AQ719" s="0" t="n">
        <v>0</v>
      </c>
      <c r="AR719" s="0" t="n">
        <v>0</v>
      </c>
      <c r="AS719" s="0" t="inlineStr"/>
      <c r="AT719" s="0" t="n">
        <v>0.006</v>
      </c>
      <c r="AU719" s="0" t="inlineStr">
        <is>
          <t>)*0,2</t>
        </is>
      </c>
      <c r="AV719" s="0" t="n">
        <v>0</v>
      </c>
      <c r="AW719" s="0" t="n">
        <v>2</v>
      </c>
      <c r="AX719" s="0" t="n">
        <v>78852129</v>
      </c>
      <c r="AY719" s="0" t="n">
        <v>1</v>
      </c>
      <c r="AZ719" s="0" t="n">
        <v>2048</v>
      </c>
      <c r="BA719" s="0" t="n">
        <v>699</v>
      </c>
      <c r="BB719" s="0" t="n">
        <v>0</v>
      </c>
      <c r="BC719" s="0" t="n">
        <v>0</v>
      </c>
      <c r="BD719" s="0" t="n">
        <v>0</v>
      </c>
      <c r="BE719" s="0" t="n">
        <v>0</v>
      </c>
      <c r="BF719" s="0" t="n">
        <v>0</v>
      </c>
      <c r="BG719" s="0" t="n">
        <v>0</v>
      </c>
      <c r="BH719" s="0" t="n">
        <v>0</v>
      </c>
      <c r="BI719" s="0" t="n">
        <v>0</v>
      </c>
      <c r="BJ719" s="0" t="n">
        <v>0</v>
      </c>
      <c r="BK719" s="0" t="n">
        <v>0</v>
      </c>
      <c r="BL719" s="0" t="n">
        <v>0</v>
      </c>
      <c r="BM719" s="0" t="n">
        <v>0</v>
      </c>
      <c r="BN719" s="0" t="n">
        <v>0</v>
      </c>
      <c r="BO719" s="0" t="n">
        <v>0</v>
      </c>
      <c r="BP719" s="0" t="n">
        <v>0</v>
      </c>
      <c r="BQ719" s="0" t="n">
        <v>0</v>
      </c>
      <c r="BR719" s="0" t="n">
        <v>0</v>
      </c>
      <c r="BS719" s="0" t="n">
        <v>0</v>
      </c>
      <c r="BT719" s="0" t="n">
        <v>0</v>
      </c>
      <c r="BU719" s="0" t="n">
        <v>0</v>
      </c>
      <c r="BV719" s="0" t="n">
        <v>0</v>
      </c>
      <c r="BW719" s="0" t="n">
        <v>0</v>
      </c>
      <c r="CV719" s="0" t="n">
        <v>0</v>
      </c>
      <c r="CW719" s="0" t="n">
        <v>0</v>
      </c>
      <c r="CX719" s="0">
        <f>ROUND(Y719*Source!I2002,7)</f>
        <v/>
      </c>
      <c r="CY719" s="0">
        <f>AA719</f>
        <v/>
      </c>
      <c r="CZ719" s="0">
        <f>AE719</f>
        <v/>
      </c>
      <c r="DA719" s="0">
        <f>AI719</f>
        <v/>
      </c>
      <c r="DB719" s="0">
        <f>ROUND((ROUND(AT719*CZ719,2)*ROUND(0.2,7)),2)</f>
        <v/>
      </c>
      <c r="DC719" s="0">
        <f>ROUND((ROUND(AT719*AG719,2)*ROUND(0.2,7)),2)</f>
        <v/>
      </c>
      <c r="DD719" s="0" t="inlineStr"/>
      <c r="DE719" s="0" t="inlineStr"/>
      <c r="DF719" s="0">
        <f>ROUND(ROUND(AE719*AI719,0)*CX719,0)</f>
        <v/>
      </c>
      <c r="DG719" s="0">
        <f>ROUND(ROUND(AF719,0)*CX719,0)</f>
        <v/>
      </c>
      <c r="DH719" s="0">
        <f>ROUND(ROUND(AG719,0)*CX719,0)</f>
        <v/>
      </c>
      <c r="DI719" s="0">
        <f>ROUND(ROUND(AH719,0)*CX719,0)</f>
        <v/>
      </c>
      <c r="DJ719" s="0">
        <f>DF719</f>
        <v/>
      </c>
      <c r="DK719" s="0" t="n">
        <v>0</v>
      </c>
      <c r="DL719" s="0" t="inlineStr"/>
      <c r="DM719" s="0" t="n">
        <v>0</v>
      </c>
      <c r="DN719" s="0" t="inlineStr"/>
      <c r="DO719" s="0" t="n">
        <v>0</v>
      </c>
    </row>
    <row r="720">
      <c r="A720" s="0">
        <f>ROW(Source!A2002)</f>
        <v/>
      </c>
      <c r="B720" s="0" t="n">
        <v>78845955</v>
      </c>
      <c r="C720" s="0" t="n">
        <v>78852115</v>
      </c>
      <c r="D720" s="0" t="n">
        <v>29171808</v>
      </c>
      <c r="E720" s="0" t="n">
        <v>1</v>
      </c>
      <c r="F720" s="0" t="n">
        <v>1</v>
      </c>
      <c r="G720" s="0" t="n">
        <v>1</v>
      </c>
      <c r="H720" s="0" t="n">
        <v>3</v>
      </c>
      <c r="I720" s="0" t="inlineStr">
        <is>
          <t>999-9950</t>
        </is>
      </c>
      <c r="J720" s="0" t="inlineStr">
        <is>
          <t>ТССЦ Московской обл., 999-9950, приказ Минстроя России №675/пр от 21.09.2015 г.</t>
        </is>
      </c>
      <c r="K720" s="0" t="inlineStr">
        <is>
          <t>Вспомогательные ненормируемые материалы (2% от ОЗП)</t>
        </is>
      </c>
      <c r="L720" s="0" t="n">
        <v>1374</v>
      </c>
      <c r="N720" s="0" t="n">
        <v>1013</v>
      </c>
      <c r="O720" s="0" t="inlineStr">
        <is>
          <t>РУБ</t>
        </is>
      </c>
      <c r="P720" s="0" t="inlineStr">
        <is>
          <t>РУБ</t>
        </is>
      </c>
      <c r="Q720" s="0" t="n">
        <v>1</v>
      </c>
      <c r="W720" s="0" t="n">
        <v>0</v>
      </c>
      <c r="X720" s="0" t="n">
        <v>-915781824</v>
      </c>
      <c r="Y720" s="0">
        <f>(AT720*ROUND(0.2,7))</f>
        <v/>
      </c>
      <c r="AA720" s="0" t="n">
        <v>1</v>
      </c>
      <c r="AB720" s="0" t="n">
        <v>0</v>
      </c>
      <c r="AC720" s="0" t="n">
        <v>0</v>
      </c>
      <c r="AD720" s="0" t="n">
        <v>0</v>
      </c>
      <c r="AE720" s="0" t="n">
        <v>1</v>
      </c>
      <c r="AF720" s="0" t="n">
        <v>0</v>
      </c>
      <c r="AG720" s="0" t="n">
        <v>0</v>
      </c>
      <c r="AH720" s="0" t="n">
        <v>0</v>
      </c>
      <c r="AI720" s="0" t="n">
        <v>1</v>
      </c>
      <c r="AJ720" s="0" t="n">
        <v>1</v>
      </c>
      <c r="AK720" s="0" t="n">
        <v>1</v>
      </c>
      <c r="AL720" s="0" t="n">
        <v>1</v>
      </c>
      <c r="AM720" s="0" t="n">
        <v>-2</v>
      </c>
      <c r="AN720" s="0" t="n">
        <v>0</v>
      </c>
      <c r="AO720" s="0" t="n">
        <v>1</v>
      </c>
      <c r="AP720" s="0" t="n">
        <v>1</v>
      </c>
      <c r="AQ720" s="0" t="n">
        <v>0</v>
      </c>
      <c r="AR720" s="0" t="n">
        <v>0</v>
      </c>
      <c r="AS720" s="0" t="inlineStr"/>
      <c r="AT720" s="0" t="n">
        <v>0.3</v>
      </c>
      <c r="AU720" s="0" t="inlineStr">
        <is>
          <t>)*0,2</t>
        </is>
      </c>
      <c r="AV720" s="0" t="n">
        <v>0</v>
      </c>
      <c r="AW720" s="0" t="n">
        <v>2</v>
      </c>
      <c r="AX720" s="0" t="n">
        <v>78852130</v>
      </c>
      <c r="AY720" s="0" t="n">
        <v>1</v>
      </c>
      <c r="AZ720" s="0" t="n">
        <v>0</v>
      </c>
      <c r="BA720" s="0" t="n">
        <v>700</v>
      </c>
      <c r="BB720" s="0" t="n">
        <v>0</v>
      </c>
      <c r="BC720" s="0" t="n">
        <v>0</v>
      </c>
      <c r="BD720" s="0" t="n">
        <v>0</v>
      </c>
      <c r="BE720" s="0" t="n">
        <v>0</v>
      </c>
      <c r="BF720" s="0" t="n">
        <v>0</v>
      </c>
      <c r="BG720" s="0" t="n">
        <v>0</v>
      </c>
      <c r="BH720" s="0" t="n">
        <v>0</v>
      </c>
      <c r="BI720" s="0" t="n">
        <v>0</v>
      </c>
      <c r="BJ720" s="0" t="n">
        <v>0</v>
      </c>
      <c r="BK720" s="0" t="n">
        <v>0</v>
      </c>
      <c r="BL720" s="0" t="n">
        <v>0</v>
      </c>
      <c r="BM720" s="0" t="n">
        <v>0</v>
      </c>
      <c r="BN720" s="0" t="n">
        <v>0</v>
      </c>
      <c r="BO720" s="0" t="n">
        <v>0</v>
      </c>
      <c r="BP720" s="0" t="n">
        <v>0</v>
      </c>
      <c r="BQ720" s="0" t="n">
        <v>0</v>
      </c>
      <c r="BR720" s="0" t="n">
        <v>0</v>
      </c>
      <c r="BS720" s="0" t="n">
        <v>0</v>
      </c>
      <c r="BT720" s="0" t="n">
        <v>0</v>
      </c>
      <c r="BU720" s="0" t="n">
        <v>0</v>
      </c>
      <c r="BV720" s="0" t="n">
        <v>0</v>
      </c>
      <c r="BW720" s="0" t="n">
        <v>0</v>
      </c>
      <c r="CV720" s="0" t="n">
        <v>0</v>
      </c>
      <c r="CW720" s="0" t="n">
        <v>0</v>
      </c>
      <c r="CX720" s="0">
        <f>ROUND(Y720*Source!I2002,7)</f>
        <v/>
      </c>
      <c r="CY720" s="0">
        <f>AA720</f>
        <v/>
      </c>
      <c r="CZ720" s="0">
        <f>AE720</f>
        <v/>
      </c>
      <c r="DA720" s="0">
        <f>AI720</f>
        <v/>
      </c>
      <c r="DB720" s="0">
        <f>ROUND((ROUND(AT720*CZ720,2)*ROUND(0.2,7)),2)</f>
        <v/>
      </c>
      <c r="DC720" s="0">
        <f>ROUND((ROUND(AT720*AG720,2)*ROUND(0.2,7)),2)</f>
        <v/>
      </c>
      <c r="DD720" s="0" t="inlineStr"/>
      <c r="DE720" s="0" t="inlineStr"/>
      <c r="DF720" s="0">
        <f>ROUND(ROUND(AE720,0)*CX720,0)</f>
        <v/>
      </c>
      <c r="DG720" s="0">
        <f>ROUND(ROUND(AF720,0)*CX720,0)</f>
        <v/>
      </c>
      <c r="DH720" s="0">
        <f>ROUND(ROUND(AG720,0)*CX720,0)</f>
        <v/>
      </c>
      <c r="DI720" s="0">
        <f>ROUND(ROUND(AH720,0)*CX720,0)</f>
        <v/>
      </c>
      <c r="DJ720" s="0">
        <f>DF720</f>
        <v/>
      </c>
      <c r="DK720" s="0" t="n">
        <v>0</v>
      </c>
      <c r="DL720" s="0" t="inlineStr"/>
      <c r="DM720" s="0" t="n">
        <v>0</v>
      </c>
      <c r="DN720" s="0" t="inlineStr"/>
      <c r="DO720" s="0" t="n">
        <v>0</v>
      </c>
    </row>
    <row r="721">
      <c r="A721" s="0">
        <f>ROW(Source!A2003)</f>
        <v/>
      </c>
      <c r="B721" s="0" t="n">
        <v>78845955</v>
      </c>
      <c r="C721" s="0" t="n">
        <v>78852067</v>
      </c>
      <c r="D721" s="0" t="n">
        <v>29361307</v>
      </c>
      <c r="E721" s="0" t="n">
        <v>1</v>
      </c>
      <c r="F721" s="0" t="n">
        <v>1</v>
      </c>
      <c r="G721" s="0" t="n">
        <v>1</v>
      </c>
      <c r="H721" s="0" t="n">
        <v>1</v>
      </c>
      <c r="I721" s="0" t="inlineStr">
        <is>
          <t>1-2039-90</t>
        </is>
      </c>
      <c r="J721" s="0" t="inlineStr"/>
      <c r="K721" s="0" t="inlineStr">
        <is>
          <t>Рабочий монтажник среднего разряда 3,9</t>
        </is>
      </c>
      <c r="L721" s="0" t="n">
        <v>1369</v>
      </c>
      <c r="N721" s="0" t="n">
        <v>1013</v>
      </c>
      <c r="O721" s="0" t="inlineStr">
        <is>
          <t>чел.-ч</t>
        </is>
      </c>
      <c r="P721" s="0" t="inlineStr">
        <is>
          <t>чел.-ч</t>
        </is>
      </c>
      <c r="Q721" s="0" t="n">
        <v>1</v>
      </c>
      <c r="W721" s="0" t="n">
        <v>0</v>
      </c>
      <c r="X721" s="0" t="n">
        <v>357208865</v>
      </c>
      <c r="Y721" s="0">
        <f>AT721</f>
        <v/>
      </c>
      <c r="AA721" s="0" t="n">
        <v>0</v>
      </c>
      <c r="AB721" s="0" t="n">
        <v>0</v>
      </c>
      <c r="AC721" s="0" t="n">
        <v>0</v>
      </c>
      <c r="AD721" s="0" t="n">
        <v>9.51</v>
      </c>
      <c r="AE721" s="0" t="n">
        <v>0</v>
      </c>
      <c r="AF721" s="0" t="n">
        <v>0</v>
      </c>
      <c r="AG721" s="0" t="n">
        <v>0</v>
      </c>
      <c r="AH721" s="0" t="n">
        <v>9.51</v>
      </c>
      <c r="AI721" s="0" t="n">
        <v>1</v>
      </c>
      <c r="AJ721" s="0" t="n">
        <v>1</v>
      </c>
      <c r="AK721" s="0" t="n">
        <v>1</v>
      </c>
      <c r="AL721" s="0" t="n">
        <v>1</v>
      </c>
      <c r="AM721" s="0" t="n">
        <v>-2</v>
      </c>
      <c r="AN721" s="0" t="n">
        <v>0</v>
      </c>
      <c r="AO721" s="0" t="n">
        <v>1</v>
      </c>
      <c r="AP721" s="0" t="n">
        <v>1</v>
      </c>
      <c r="AQ721" s="0" t="n">
        <v>0</v>
      </c>
      <c r="AR721" s="0" t="n">
        <v>0</v>
      </c>
      <c r="AS721" s="0" t="inlineStr"/>
      <c r="AT721" s="0" t="n">
        <v>1.56</v>
      </c>
      <c r="AU721" s="0" t="inlineStr"/>
      <c r="AV721" s="0" t="n">
        <v>1</v>
      </c>
      <c r="AW721" s="0" t="n">
        <v>2</v>
      </c>
      <c r="AX721" s="0" t="n">
        <v>78852068</v>
      </c>
      <c r="AY721" s="0" t="n">
        <v>1</v>
      </c>
      <c r="AZ721" s="0" t="n">
        <v>0</v>
      </c>
      <c r="BA721" s="0" t="n">
        <v>701</v>
      </c>
      <c r="BB721" s="0" t="n">
        <v>0</v>
      </c>
      <c r="BC721" s="0" t="n">
        <v>0</v>
      </c>
      <c r="BD721" s="0" t="n">
        <v>0</v>
      </c>
      <c r="BE721" s="0" t="n">
        <v>0</v>
      </c>
      <c r="BF721" s="0" t="n">
        <v>0</v>
      </c>
      <c r="BG721" s="0" t="n">
        <v>0</v>
      </c>
      <c r="BH721" s="0" t="n">
        <v>0</v>
      </c>
      <c r="BI721" s="0" t="n">
        <v>0</v>
      </c>
      <c r="BJ721" s="0" t="n">
        <v>0</v>
      </c>
      <c r="BK721" s="0" t="n">
        <v>0</v>
      </c>
      <c r="BL721" s="0" t="n">
        <v>0</v>
      </c>
      <c r="BM721" s="0" t="n">
        <v>0</v>
      </c>
      <c r="BN721" s="0" t="n">
        <v>0</v>
      </c>
      <c r="BO721" s="0" t="n">
        <v>0</v>
      </c>
      <c r="BP721" s="0" t="n">
        <v>0</v>
      </c>
      <c r="BQ721" s="0" t="n">
        <v>0</v>
      </c>
      <c r="BR721" s="0" t="n">
        <v>0</v>
      </c>
      <c r="BS721" s="0" t="n">
        <v>0</v>
      </c>
      <c r="BT721" s="0" t="n">
        <v>0</v>
      </c>
      <c r="BU721" s="0" t="n">
        <v>0</v>
      </c>
      <c r="BV721" s="0" t="n">
        <v>0</v>
      </c>
      <c r="BW721" s="0" t="n">
        <v>0</v>
      </c>
      <c r="CU721" s="0">
        <f>ROUND(AT721*Source!I2003*AH721*AL721,0)</f>
        <v/>
      </c>
      <c r="CV721" s="0">
        <f>ROUND(Y721*Source!I2003,7)</f>
        <v/>
      </c>
      <c r="CW721" s="0" t="n">
        <v>0</v>
      </c>
      <c r="CX721" s="0">
        <f>ROUND(Y721*Source!I2003,7)</f>
        <v/>
      </c>
      <c r="CY721" s="0">
        <f>AD721</f>
        <v/>
      </c>
      <c r="CZ721" s="0">
        <f>AH721</f>
        <v/>
      </c>
      <c r="DA721" s="0">
        <f>AL721</f>
        <v/>
      </c>
      <c r="DB721" s="0">
        <f>ROUND(ROUND(AT721*CZ721,2),2)</f>
        <v/>
      </c>
      <c r="DC721" s="0">
        <f>ROUND(ROUND(AT721*AG721,2),2)</f>
        <v/>
      </c>
      <c r="DD721" s="0" t="inlineStr"/>
      <c r="DE721" s="0" t="inlineStr"/>
      <c r="DF721" s="0">
        <f>ROUND(ROUND(AE721,0)*CX721,0)</f>
        <v/>
      </c>
      <c r="DG721" s="0">
        <f>ROUND(ROUND(AF721,0)*CX721,0)</f>
        <v/>
      </c>
      <c r="DH721" s="0">
        <f>ROUND(ROUND(AG721,0)*CX721,0)</f>
        <v/>
      </c>
      <c r="DI721" s="0">
        <f>ROUND(ROUND(AH721,0)*CX721,0)</f>
        <v/>
      </c>
      <c r="DJ721" s="0">
        <f>DI721</f>
        <v/>
      </c>
      <c r="DK721" s="0" t="n">
        <v>0</v>
      </c>
      <c r="DL721" s="0" t="inlineStr"/>
      <c r="DM721" s="0" t="n">
        <v>0</v>
      </c>
      <c r="DN721" s="0" t="inlineStr"/>
      <c r="DO721" s="0" t="n">
        <v>0</v>
      </c>
    </row>
    <row r="722">
      <c r="A722" s="0">
        <f>ROW(Source!A2003)</f>
        <v/>
      </c>
      <c r="B722" s="0" t="n">
        <v>78845955</v>
      </c>
      <c r="C722" s="0" t="n">
        <v>78852067</v>
      </c>
      <c r="D722" s="0" t="n">
        <v>29172657</v>
      </c>
      <c r="E722" s="0" t="n">
        <v>1</v>
      </c>
      <c r="F722" s="0" t="n">
        <v>1</v>
      </c>
      <c r="G722" s="0" t="n">
        <v>1</v>
      </c>
      <c r="H722" s="0" t="n">
        <v>2</v>
      </c>
      <c r="I722" s="0" t="inlineStr">
        <is>
          <t>040502</t>
        </is>
      </c>
      <c r="J722" s="0" t="inlineStr">
        <is>
          <t>ТСЭМ Московской обл., 040502, приказ Минстроя России №675/пр от 28.02.2017 № 264/пр</t>
        </is>
      </c>
      <c r="K722" s="0" t="inlineStr">
        <is>
          <t>Установки для сварки ручной дуговой (постоянного тока)</t>
        </is>
      </c>
      <c r="L722" s="0" t="n">
        <v>1368</v>
      </c>
      <c r="N722" s="0" t="n">
        <v>1011</v>
      </c>
      <c r="O722" s="0" t="inlineStr">
        <is>
          <t>маш.-ч</t>
        </is>
      </c>
      <c r="P722" s="0" t="inlineStr">
        <is>
          <t>маш.-ч</t>
        </is>
      </c>
      <c r="Q722" s="0" t="n">
        <v>1</v>
      </c>
      <c r="W722" s="0" t="n">
        <v>0</v>
      </c>
      <c r="X722" s="0" t="n">
        <v>1474986261</v>
      </c>
      <c r="Y722" s="0">
        <f>AT722</f>
        <v/>
      </c>
      <c r="AA722" s="0" t="n">
        <v>0</v>
      </c>
      <c r="AB722" s="0" t="n">
        <v>69.26000000000001</v>
      </c>
      <c r="AC722" s="0" t="n">
        <v>0</v>
      </c>
      <c r="AD722" s="0" t="n">
        <v>0</v>
      </c>
      <c r="AE722" s="0" t="n">
        <v>0</v>
      </c>
      <c r="AF722" s="0" t="n">
        <v>8.1</v>
      </c>
      <c r="AG722" s="0" t="n">
        <v>0</v>
      </c>
      <c r="AH722" s="0" t="n">
        <v>0</v>
      </c>
      <c r="AI722" s="0" t="n">
        <v>1</v>
      </c>
      <c r="AJ722" s="0" t="n">
        <v>8.550000000000001</v>
      </c>
      <c r="AK722" s="0" t="n">
        <v>52.25</v>
      </c>
      <c r="AL722" s="0" t="n">
        <v>1</v>
      </c>
      <c r="AM722" s="0" t="n">
        <v>2</v>
      </c>
      <c r="AN722" s="0" t="n">
        <v>0</v>
      </c>
      <c r="AO722" s="0" t="n">
        <v>1</v>
      </c>
      <c r="AP722" s="0" t="n">
        <v>1</v>
      </c>
      <c r="AQ722" s="0" t="n">
        <v>0</v>
      </c>
      <c r="AR722" s="0" t="n">
        <v>0</v>
      </c>
      <c r="AS722" s="0" t="inlineStr"/>
      <c r="AT722" s="0" t="n">
        <v>0.13</v>
      </c>
      <c r="AU722" s="0" t="inlineStr"/>
      <c r="AV722" s="0" t="n">
        <v>0</v>
      </c>
      <c r="AW722" s="0" t="n">
        <v>2</v>
      </c>
      <c r="AX722" s="0" t="n">
        <v>78852069</v>
      </c>
      <c r="AY722" s="0" t="n">
        <v>1</v>
      </c>
      <c r="AZ722" s="0" t="n">
        <v>0</v>
      </c>
      <c r="BA722" s="0" t="n">
        <v>702</v>
      </c>
      <c r="BB722" s="0" t="n">
        <v>0</v>
      </c>
      <c r="BC722" s="0" t="n">
        <v>0</v>
      </c>
      <c r="BD722" s="0" t="n">
        <v>0</v>
      </c>
      <c r="BE722" s="0" t="n">
        <v>0</v>
      </c>
      <c r="BF722" s="0" t="n">
        <v>0</v>
      </c>
      <c r="BG722" s="0" t="n">
        <v>0</v>
      </c>
      <c r="BH722" s="0" t="n">
        <v>0</v>
      </c>
      <c r="BI722" s="0" t="n">
        <v>0</v>
      </c>
      <c r="BJ722" s="0" t="n">
        <v>0</v>
      </c>
      <c r="BK722" s="0" t="n">
        <v>0</v>
      </c>
      <c r="BL722" s="0" t="n">
        <v>0</v>
      </c>
      <c r="BM722" s="0" t="n">
        <v>0</v>
      </c>
      <c r="BN722" s="0" t="n">
        <v>0</v>
      </c>
      <c r="BO722" s="0" t="n">
        <v>0</v>
      </c>
      <c r="BP722" s="0" t="n">
        <v>0</v>
      </c>
      <c r="BQ722" s="0" t="n">
        <v>0</v>
      </c>
      <c r="BR722" s="0" t="n">
        <v>0</v>
      </c>
      <c r="BS722" s="0" t="n">
        <v>0</v>
      </c>
      <c r="BT722" s="0" t="n">
        <v>0</v>
      </c>
      <c r="BU722" s="0" t="n">
        <v>0</v>
      </c>
      <c r="BV722" s="0" t="n">
        <v>0</v>
      </c>
      <c r="BW722" s="0" t="n">
        <v>0</v>
      </c>
      <c r="CV722" s="0" t="n">
        <v>0</v>
      </c>
      <c r="CW722" s="0">
        <f>ROUND(Y722*Source!I2003*DO722,7)</f>
        <v/>
      </c>
      <c r="CX722" s="0">
        <f>ROUND(Y722*Source!I2003,7)</f>
        <v/>
      </c>
      <c r="CY722" s="0">
        <f>AB722</f>
        <v/>
      </c>
      <c r="CZ722" s="0">
        <f>AF722</f>
        <v/>
      </c>
      <c r="DA722" s="0">
        <f>AJ722</f>
        <v/>
      </c>
      <c r="DB722" s="0">
        <f>ROUND(ROUND(AT722*CZ722,2),2)</f>
        <v/>
      </c>
      <c r="DC722" s="0">
        <f>ROUND(ROUND(AT722*AG722,2),2)</f>
        <v/>
      </c>
      <c r="DD722" s="0" t="inlineStr"/>
      <c r="DE722" s="0" t="inlineStr"/>
      <c r="DF722" s="0">
        <f>ROUND(ROUND(AE722,0)*CX722,0)</f>
        <v/>
      </c>
      <c r="DG722" s="0">
        <f>ROUND(ROUND(AF722*AJ722,0)*CX722,0)</f>
        <v/>
      </c>
      <c r="DH722" s="0">
        <f>ROUND(ROUND(AG722*AK722,0)*CX722,0)</f>
        <v/>
      </c>
      <c r="DI722" s="0">
        <f>ROUND(ROUND(AH722,0)*CX722,0)</f>
        <v/>
      </c>
      <c r="DJ722" s="0">
        <f>DG722</f>
        <v/>
      </c>
      <c r="DK722" s="0" t="n">
        <v>0</v>
      </c>
      <c r="DL722" s="0" t="inlineStr"/>
      <c r="DM722" s="0" t="n">
        <v>0</v>
      </c>
      <c r="DN722" s="0" t="inlineStr"/>
      <c r="DO722" s="0" t="n">
        <v>0</v>
      </c>
    </row>
    <row r="723">
      <c r="A723" s="0">
        <f>ROW(Source!A2003)</f>
        <v/>
      </c>
      <c r="B723" s="0" t="n">
        <v>78845955</v>
      </c>
      <c r="C723" s="0" t="n">
        <v>78852067</v>
      </c>
      <c r="D723" s="0" t="n">
        <v>29174500</v>
      </c>
      <c r="E723" s="0" t="n">
        <v>1</v>
      </c>
      <c r="F723" s="0" t="n">
        <v>1</v>
      </c>
      <c r="G723" s="0" t="n">
        <v>1</v>
      </c>
      <c r="H723" s="0" t="n">
        <v>2</v>
      </c>
      <c r="I723" s="0" t="inlineStr">
        <is>
          <t>330206</t>
        </is>
      </c>
      <c r="J723" s="0" t="inlineStr">
        <is>
          <t>ТСЭМ Московской обл., 330206, приказ Минстроя России №675/пр от 28.02.2017 № 264/пр</t>
        </is>
      </c>
      <c r="K723" s="0" t="inlineStr">
        <is>
          <t>Дрели электрические</t>
        </is>
      </c>
      <c r="L723" s="0" t="n">
        <v>1368</v>
      </c>
      <c r="N723" s="0" t="n">
        <v>1011</v>
      </c>
      <c r="O723" s="0" t="inlineStr">
        <is>
          <t>маш.-ч</t>
        </is>
      </c>
      <c r="P723" s="0" t="inlineStr">
        <is>
          <t>маш.-ч</t>
        </is>
      </c>
      <c r="Q723" s="0" t="n">
        <v>1</v>
      </c>
      <c r="W723" s="0" t="n">
        <v>0</v>
      </c>
      <c r="X723" s="0" t="n">
        <v>-1867053656</v>
      </c>
      <c r="Y723" s="0">
        <f>AT723</f>
        <v/>
      </c>
      <c r="AA723" s="0" t="n">
        <v>0</v>
      </c>
      <c r="AB723" s="0" t="n">
        <v>8.390000000000001</v>
      </c>
      <c r="AC723" s="0" t="n">
        <v>0</v>
      </c>
      <c r="AD723" s="0" t="n">
        <v>0</v>
      </c>
      <c r="AE723" s="0" t="n">
        <v>0</v>
      </c>
      <c r="AF723" s="0" t="n">
        <v>1.95</v>
      </c>
      <c r="AG723" s="0" t="n">
        <v>0</v>
      </c>
      <c r="AH723" s="0" t="n">
        <v>0</v>
      </c>
      <c r="AI723" s="0" t="n">
        <v>1</v>
      </c>
      <c r="AJ723" s="0" t="n">
        <v>4.3</v>
      </c>
      <c r="AK723" s="0" t="n">
        <v>52.25</v>
      </c>
      <c r="AL723" s="0" t="n">
        <v>1</v>
      </c>
      <c r="AM723" s="0" t="n">
        <v>2</v>
      </c>
      <c r="AN723" s="0" t="n">
        <v>0</v>
      </c>
      <c r="AO723" s="0" t="n">
        <v>1</v>
      </c>
      <c r="AP723" s="0" t="n">
        <v>1</v>
      </c>
      <c r="AQ723" s="0" t="n">
        <v>0</v>
      </c>
      <c r="AR723" s="0" t="n">
        <v>0</v>
      </c>
      <c r="AS723" s="0" t="inlineStr"/>
      <c r="AT723" s="0" t="n">
        <v>0.04</v>
      </c>
      <c r="AU723" s="0" t="inlineStr"/>
      <c r="AV723" s="0" t="n">
        <v>0</v>
      </c>
      <c r="AW723" s="0" t="n">
        <v>2</v>
      </c>
      <c r="AX723" s="0" t="n">
        <v>78852070</v>
      </c>
      <c r="AY723" s="0" t="n">
        <v>1</v>
      </c>
      <c r="AZ723" s="0" t="n">
        <v>0</v>
      </c>
      <c r="BA723" s="0" t="n">
        <v>703</v>
      </c>
      <c r="BB723" s="0" t="n">
        <v>0</v>
      </c>
      <c r="BC723" s="0" t="n">
        <v>0</v>
      </c>
      <c r="BD723" s="0" t="n">
        <v>0</v>
      </c>
      <c r="BE723" s="0" t="n">
        <v>0</v>
      </c>
      <c r="BF723" s="0" t="n">
        <v>0</v>
      </c>
      <c r="BG723" s="0" t="n">
        <v>0</v>
      </c>
      <c r="BH723" s="0" t="n">
        <v>0</v>
      </c>
      <c r="BI723" s="0" t="n">
        <v>0</v>
      </c>
      <c r="BJ723" s="0" t="n">
        <v>0</v>
      </c>
      <c r="BK723" s="0" t="n">
        <v>0</v>
      </c>
      <c r="BL723" s="0" t="n">
        <v>0</v>
      </c>
      <c r="BM723" s="0" t="n">
        <v>0</v>
      </c>
      <c r="BN723" s="0" t="n">
        <v>0</v>
      </c>
      <c r="BO723" s="0" t="n">
        <v>0</v>
      </c>
      <c r="BP723" s="0" t="n">
        <v>0</v>
      </c>
      <c r="BQ723" s="0" t="n">
        <v>0</v>
      </c>
      <c r="BR723" s="0" t="n">
        <v>0</v>
      </c>
      <c r="BS723" s="0" t="n">
        <v>0</v>
      </c>
      <c r="BT723" s="0" t="n">
        <v>0</v>
      </c>
      <c r="BU723" s="0" t="n">
        <v>0</v>
      </c>
      <c r="BV723" s="0" t="n">
        <v>0</v>
      </c>
      <c r="BW723" s="0" t="n">
        <v>0</v>
      </c>
      <c r="CV723" s="0" t="n">
        <v>0</v>
      </c>
      <c r="CW723" s="0">
        <f>ROUND(Y723*Source!I2003*DO723,7)</f>
        <v/>
      </c>
      <c r="CX723" s="0">
        <f>ROUND(Y723*Source!I2003,7)</f>
        <v/>
      </c>
      <c r="CY723" s="0">
        <f>AB723</f>
        <v/>
      </c>
      <c r="CZ723" s="0">
        <f>AF723</f>
        <v/>
      </c>
      <c r="DA723" s="0">
        <f>AJ723</f>
        <v/>
      </c>
      <c r="DB723" s="0">
        <f>ROUND(ROUND(AT723*CZ723,2),2)</f>
        <v/>
      </c>
      <c r="DC723" s="0">
        <f>ROUND(ROUND(AT723*AG723,2),2)</f>
        <v/>
      </c>
      <c r="DD723" s="0" t="inlineStr"/>
      <c r="DE723" s="0" t="inlineStr"/>
      <c r="DF723" s="0">
        <f>ROUND(ROUND(AE723,0)*CX723,0)</f>
        <v/>
      </c>
      <c r="DG723" s="0">
        <f>ROUND(ROUND(AF723*AJ723,0)*CX723,0)</f>
        <v/>
      </c>
      <c r="DH723" s="0">
        <f>ROUND(ROUND(AG723*AK723,0)*CX723,0)</f>
        <v/>
      </c>
      <c r="DI723" s="0">
        <f>ROUND(ROUND(AH723,0)*CX723,0)</f>
        <v/>
      </c>
      <c r="DJ723" s="0">
        <f>DG723</f>
        <v/>
      </c>
      <c r="DK723" s="0" t="n">
        <v>0</v>
      </c>
      <c r="DL723" s="0" t="inlineStr"/>
      <c r="DM723" s="0" t="n">
        <v>0</v>
      </c>
      <c r="DN723" s="0" t="inlineStr"/>
      <c r="DO723" s="0" t="n">
        <v>0</v>
      </c>
    </row>
    <row r="724">
      <c r="A724" s="0">
        <f>ROW(Source!A2003)</f>
        <v/>
      </c>
      <c r="B724" s="0" t="n">
        <v>78845955</v>
      </c>
      <c r="C724" s="0" t="n">
        <v>78852067</v>
      </c>
      <c r="D724" s="0" t="n">
        <v>29110546</v>
      </c>
      <c r="E724" s="0" t="n">
        <v>1</v>
      </c>
      <c r="F724" s="0" t="n">
        <v>1</v>
      </c>
      <c r="G724" s="0" t="n">
        <v>1</v>
      </c>
      <c r="H724" s="0" t="n">
        <v>3</v>
      </c>
      <c r="I724" s="0" t="inlineStr">
        <is>
          <t>101-1665</t>
        </is>
      </c>
      <c r="J724" s="0" t="inlineStr">
        <is>
          <t>ТССЦ Московской обл., 101-1665, приказ Минстроя России №675/пр от 28.02.2017 № 254/пр</t>
        </is>
      </c>
      <c r="K724" s="0" t="inlineStr">
        <is>
          <t>Лак электроизоляционный 318</t>
        </is>
      </c>
      <c r="L724" s="0" t="n">
        <v>1346</v>
      </c>
      <c r="N724" s="0" t="n">
        <v>1009</v>
      </c>
      <c r="O724" s="0" t="inlineStr">
        <is>
          <t>кг</t>
        </is>
      </c>
      <c r="P724" s="0" t="inlineStr">
        <is>
          <t>кг</t>
        </is>
      </c>
      <c r="Q724" s="0" t="n">
        <v>1</v>
      </c>
      <c r="W724" s="0" t="n">
        <v>0</v>
      </c>
      <c r="X724" s="0" t="n">
        <v>2102179917</v>
      </c>
      <c r="Y724" s="0">
        <f>AT724</f>
        <v/>
      </c>
      <c r="AA724" s="0" t="n">
        <v>191.33</v>
      </c>
      <c r="AB724" s="0" t="n">
        <v>0</v>
      </c>
      <c r="AC724" s="0" t="n">
        <v>0</v>
      </c>
      <c r="AD724" s="0" t="n">
        <v>0</v>
      </c>
      <c r="AE724" s="0" t="n">
        <v>35.63</v>
      </c>
      <c r="AF724" s="0" t="n">
        <v>0</v>
      </c>
      <c r="AG724" s="0" t="n">
        <v>0</v>
      </c>
      <c r="AH724" s="0" t="n">
        <v>0</v>
      </c>
      <c r="AI724" s="0" t="n">
        <v>5.37</v>
      </c>
      <c r="AJ724" s="0" t="n">
        <v>1</v>
      </c>
      <c r="AK724" s="0" t="n">
        <v>1</v>
      </c>
      <c r="AL724" s="0" t="n">
        <v>1</v>
      </c>
      <c r="AM724" s="0" t="n">
        <v>2</v>
      </c>
      <c r="AN724" s="0" t="n">
        <v>0</v>
      </c>
      <c r="AO724" s="0" t="n">
        <v>1</v>
      </c>
      <c r="AP724" s="0" t="n">
        <v>1</v>
      </c>
      <c r="AQ724" s="0" t="n">
        <v>0</v>
      </c>
      <c r="AR724" s="0" t="n">
        <v>0</v>
      </c>
      <c r="AS724" s="0" t="inlineStr"/>
      <c r="AT724" s="0" t="n">
        <v>0.006</v>
      </c>
      <c r="AU724" s="0" t="inlineStr"/>
      <c r="AV724" s="0" t="n">
        <v>0</v>
      </c>
      <c r="AW724" s="0" t="n">
        <v>2</v>
      </c>
      <c r="AX724" s="0" t="n">
        <v>78852071</v>
      </c>
      <c r="AY724" s="0" t="n">
        <v>1</v>
      </c>
      <c r="AZ724" s="0" t="n">
        <v>0</v>
      </c>
      <c r="BA724" s="0" t="n">
        <v>704</v>
      </c>
      <c r="BB724" s="0" t="n">
        <v>0</v>
      </c>
      <c r="BC724" s="0" t="n">
        <v>0</v>
      </c>
      <c r="BD724" s="0" t="n">
        <v>0</v>
      </c>
      <c r="BE724" s="0" t="n">
        <v>0</v>
      </c>
      <c r="BF724" s="0" t="n">
        <v>0</v>
      </c>
      <c r="BG724" s="0" t="n">
        <v>0</v>
      </c>
      <c r="BH724" s="0" t="n">
        <v>0</v>
      </c>
      <c r="BI724" s="0" t="n">
        <v>0</v>
      </c>
      <c r="BJ724" s="0" t="n">
        <v>0</v>
      </c>
      <c r="BK724" s="0" t="n">
        <v>0</v>
      </c>
      <c r="BL724" s="0" t="n">
        <v>0</v>
      </c>
      <c r="BM724" s="0" t="n">
        <v>0</v>
      </c>
      <c r="BN724" s="0" t="n">
        <v>0</v>
      </c>
      <c r="BO724" s="0" t="n">
        <v>0</v>
      </c>
      <c r="BP724" s="0" t="n">
        <v>0</v>
      </c>
      <c r="BQ724" s="0" t="n">
        <v>0</v>
      </c>
      <c r="BR724" s="0" t="n">
        <v>0</v>
      </c>
      <c r="BS724" s="0" t="n">
        <v>0</v>
      </c>
      <c r="BT724" s="0" t="n">
        <v>0</v>
      </c>
      <c r="BU724" s="0" t="n">
        <v>0</v>
      </c>
      <c r="BV724" s="0" t="n">
        <v>0</v>
      </c>
      <c r="BW724" s="0" t="n">
        <v>0</v>
      </c>
      <c r="CV724" s="0" t="n">
        <v>0</v>
      </c>
      <c r="CW724" s="0" t="n">
        <v>0</v>
      </c>
      <c r="CX724" s="0">
        <f>ROUND(Y724*Source!I2003,7)</f>
        <v/>
      </c>
      <c r="CY724" s="0">
        <f>AA724</f>
        <v/>
      </c>
      <c r="CZ724" s="0">
        <f>AE724</f>
        <v/>
      </c>
      <c r="DA724" s="0">
        <f>AI724</f>
        <v/>
      </c>
      <c r="DB724" s="0">
        <f>ROUND(ROUND(AT724*CZ724,2),2)</f>
        <v/>
      </c>
      <c r="DC724" s="0">
        <f>ROUND(ROUND(AT724*AG724,2),2)</f>
        <v/>
      </c>
      <c r="DD724" s="0" t="inlineStr"/>
      <c r="DE724" s="0" t="inlineStr"/>
      <c r="DF724" s="0">
        <f>ROUND(ROUND(AE724*AI724,0)*CX724,0)</f>
        <v/>
      </c>
      <c r="DG724" s="0">
        <f>ROUND(ROUND(AF724,0)*CX724,0)</f>
        <v/>
      </c>
      <c r="DH724" s="0">
        <f>ROUND(ROUND(AG724,0)*CX724,0)</f>
        <v/>
      </c>
      <c r="DI724" s="0">
        <f>ROUND(ROUND(AH724,0)*CX724,0)</f>
        <v/>
      </c>
      <c r="DJ724" s="0">
        <f>DF724</f>
        <v/>
      </c>
      <c r="DK724" s="0" t="n">
        <v>0</v>
      </c>
      <c r="DL724" s="0" t="inlineStr"/>
      <c r="DM724" s="0" t="n">
        <v>0</v>
      </c>
      <c r="DN724" s="0" t="inlineStr"/>
      <c r="DO724" s="0" t="n">
        <v>0</v>
      </c>
    </row>
    <row r="725">
      <c r="A725" s="0">
        <f>ROW(Source!A2003)</f>
        <v/>
      </c>
      <c r="B725" s="0" t="n">
        <v>78845955</v>
      </c>
      <c r="C725" s="0" t="n">
        <v>78852067</v>
      </c>
      <c r="D725" s="0" t="n">
        <v>29113980</v>
      </c>
      <c r="E725" s="0" t="n">
        <v>1</v>
      </c>
      <c r="F725" s="0" t="n">
        <v>1</v>
      </c>
      <c r="G725" s="0" t="n">
        <v>1</v>
      </c>
      <c r="H725" s="0" t="n">
        <v>3</v>
      </c>
      <c r="I725" s="0" t="inlineStr">
        <is>
          <t>101-1924</t>
        </is>
      </c>
      <c r="J725" s="0" t="inlineStr">
        <is>
          <t>ТССЦ Московской обл., 101-1924, приказ Минстроя России №675/пр от 28.02.2017 № 254/пр</t>
        </is>
      </c>
      <c r="K725" s="0" t="inlineStr">
        <is>
          <t>Электроды диаметром 4 мм Э42А</t>
        </is>
      </c>
      <c r="L725" s="0" t="n">
        <v>1346</v>
      </c>
      <c r="N725" s="0" t="n">
        <v>1009</v>
      </c>
      <c r="O725" s="0" t="inlineStr">
        <is>
          <t>кг</t>
        </is>
      </c>
      <c r="P725" s="0" t="inlineStr">
        <is>
          <t>кг</t>
        </is>
      </c>
      <c r="Q725" s="0" t="n">
        <v>1</v>
      </c>
      <c r="W725" s="0" t="n">
        <v>0</v>
      </c>
      <c r="X725" s="0" t="n">
        <v>-1805966371</v>
      </c>
      <c r="Y725" s="0">
        <f>AT725</f>
        <v/>
      </c>
      <c r="AA725" s="0" t="n">
        <v>179.3</v>
      </c>
      <c r="AB725" s="0" t="n">
        <v>0</v>
      </c>
      <c r="AC725" s="0" t="n">
        <v>0</v>
      </c>
      <c r="AD725" s="0" t="n">
        <v>0</v>
      </c>
      <c r="AE725" s="0" t="n">
        <v>14.31</v>
      </c>
      <c r="AF725" s="0" t="n">
        <v>0</v>
      </c>
      <c r="AG725" s="0" t="n">
        <v>0</v>
      </c>
      <c r="AH725" s="0" t="n">
        <v>0</v>
      </c>
      <c r="AI725" s="0" t="n">
        <v>12.53</v>
      </c>
      <c r="AJ725" s="0" t="n">
        <v>1</v>
      </c>
      <c r="AK725" s="0" t="n">
        <v>1</v>
      </c>
      <c r="AL725" s="0" t="n">
        <v>1</v>
      </c>
      <c r="AM725" s="0" t="n">
        <v>2</v>
      </c>
      <c r="AN725" s="0" t="n">
        <v>0</v>
      </c>
      <c r="AO725" s="0" t="n">
        <v>1</v>
      </c>
      <c r="AP725" s="0" t="n">
        <v>1</v>
      </c>
      <c r="AQ725" s="0" t="n">
        <v>0</v>
      </c>
      <c r="AR725" s="0" t="n">
        <v>0</v>
      </c>
      <c r="AS725" s="0" t="inlineStr"/>
      <c r="AT725" s="0" t="n">
        <v>0.07000000000000001</v>
      </c>
      <c r="AU725" s="0" t="inlineStr"/>
      <c r="AV725" s="0" t="n">
        <v>0</v>
      </c>
      <c r="AW725" s="0" t="n">
        <v>2</v>
      </c>
      <c r="AX725" s="0" t="n">
        <v>78852072</v>
      </c>
      <c r="AY725" s="0" t="n">
        <v>1</v>
      </c>
      <c r="AZ725" s="0" t="n">
        <v>0</v>
      </c>
      <c r="BA725" s="0" t="n">
        <v>705</v>
      </c>
      <c r="BB725" s="0" t="n">
        <v>0</v>
      </c>
      <c r="BC725" s="0" t="n">
        <v>0</v>
      </c>
      <c r="BD725" s="0" t="n">
        <v>0</v>
      </c>
      <c r="BE725" s="0" t="n">
        <v>0</v>
      </c>
      <c r="BF725" s="0" t="n">
        <v>0</v>
      </c>
      <c r="BG725" s="0" t="n">
        <v>0</v>
      </c>
      <c r="BH725" s="0" t="n">
        <v>0</v>
      </c>
      <c r="BI725" s="0" t="n">
        <v>0</v>
      </c>
      <c r="BJ725" s="0" t="n">
        <v>0</v>
      </c>
      <c r="BK725" s="0" t="n">
        <v>0</v>
      </c>
      <c r="BL725" s="0" t="n">
        <v>0</v>
      </c>
      <c r="BM725" s="0" t="n">
        <v>0</v>
      </c>
      <c r="BN725" s="0" t="n">
        <v>0</v>
      </c>
      <c r="BO725" s="0" t="n">
        <v>0</v>
      </c>
      <c r="BP725" s="0" t="n">
        <v>0</v>
      </c>
      <c r="BQ725" s="0" t="n">
        <v>0</v>
      </c>
      <c r="BR725" s="0" t="n">
        <v>0</v>
      </c>
      <c r="BS725" s="0" t="n">
        <v>0</v>
      </c>
      <c r="BT725" s="0" t="n">
        <v>0</v>
      </c>
      <c r="BU725" s="0" t="n">
        <v>0</v>
      </c>
      <c r="BV725" s="0" t="n">
        <v>0</v>
      </c>
      <c r="BW725" s="0" t="n">
        <v>0</v>
      </c>
      <c r="CV725" s="0" t="n">
        <v>0</v>
      </c>
      <c r="CW725" s="0" t="n">
        <v>0</v>
      </c>
      <c r="CX725" s="0">
        <f>ROUND(Y725*Source!I2003,7)</f>
        <v/>
      </c>
      <c r="CY725" s="0">
        <f>AA725</f>
        <v/>
      </c>
      <c r="CZ725" s="0">
        <f>AE725</f>
        <v/>
      </c>
      <c r="DA725" s="0">
        <f>AI725</f>
        <v/>
      </c>
      <c r="DB725" s="0">
        <f>ROUND(ROUND(AT725*CZ725,2),2)</f>
        <v/>
      </c>
      <c r="DC725" s="0">
        <f>ROUND(ROUND(AT725*AG725,2),2)</f>
        <v/>
      </c>
      <c r="DD725" s="0" t="inlineStr"/>
      <c r="DE725" s="0" t="inlineStr"/>
      <c r="DF725" s="0">
        <f>ROUND(ROUND(AE725*AI725,0)*CX725,0)</f>
        <v/>
      </c>
      <c r="DG725" s="0">
        <f>ROUND(ROUND(AF725,0)*CX725,0)</f>
        <v/>
      </c>
      <c r="DH725" s="0">
        <f>ROUND(ROUND(AG725,0)*CX725,0)</f>
        <v/>
      </c>
      <c r="DI725" s="0">
        <f>ROUND(ROUND(AH725,0)*CX725,0)</f>
        <v/>
      </c>
      <c r="DJ725" s="0">
        <f>DF725</f>
        <v/>
      </c>
      <c r="DK725" s="0" t="n">
        <v>0</v>
      </c>
      <c r="DL725" s="0" t="inlineStr"/>
      <c r="DM725" s="0" t="n">
        <v>0</v>
      </c>
      <c r="DN725" s="0" t="inlineStr"/>
      <c r="DO725" s="0" t="n">
        <v>0</v>
      </c>
    </row>
    <row r="726">
      <c r="A726" s="0">
        <f>ROW(Source!A2003)</f>
        <v/>
      </c>
      <c r="B726" s="0" t="n">
        <v>78845955</v>
      </c>
      <c r="C726" s="0" t="n">
        <v>78852067</v>
      </c>
      <c r="D726" s="0" t="n">
        <v>29108369</v>
      </c>
      <c r="E726" s="0" t="n">
        <v>1</v>
      </c>
      <c r="F726" s="0" t="n">
        <v>1</v>
      </c>
      <c r="G726" s="0" t="n">
        <v>1</v>
      </c>
      <c r="H726" s="0" t="n">
        <v>3</v>
      </c>
      <c r="I726" s="0" t="inlineStr">
        <is>
          <t>101-1964</t>
        </is>
      </c>
      <c r="J726" s="0" t="inlineStr">
        <is>
          <t>ТССЦ Московской обл., 101-1964, приказ Минстроя России №675/пр от 28.02.2017 № 254/пр</t>
        </is>
      </c>
      <c r="K726" s="0" t="inlineStr">
        <is>
          <t>Шпагат бумажный</t>
        </is>
      </c>
      <c r="L726" s="0" t="n">
        <v>1346</v>
      </c>
      <c r="N726" s="0" t="n">
        <v>1009</v>
      </c>
      <c r="O726" s="0" t="inlineStr">
        <is>
          <t>кг</t>
        </is>
      </c>
      <c r="P726" s="0" t="inlineStr">
        <is>
          <t>кг</t>
        </is>
      </c>
      <c r="Q726" s="0" t="n">
        <v>1</v>
      </c>
      <c r="W726" s="0" t="n">
        <v>0</v>
      </c>
      <c r="X726" s="0" t="n">
        <v>326902400</v>
      </c>
      <c r="Y726" s="0">
        <f>AT726</f>
        <v/>
      </c>
      <c r="AA726" s="0" t="n">
        <v>260.82</v>
      </c>
      <c r="AB726" s="0" t="n">
        <v>0</v>
      </c>
      <c r="AC726" s="0" t="n">
        <v>0</v>
      </c>
      <c r="AD726" s="0" t="n">
        <v>0</v>
      </c>
      <c r="AE726" s="0" t="n">
        <v>18.9</v>
      </c>
      <c r="AF726" s="0" t="n">
        <v>0</v>
      </c>
      <c r="AG726" s="0" t="n">
        <v>0</v>
      </c>
      <c r="AH726" s="0" t="n">
        <v>0</v>
      </c>
      <c r="AI726" s="0" t="n">
        <v>13.8</v>
      </c>
      <c r="AJ726" s="0" t="n">
        <v>1</v>
      </c>
      <c r="AK726" s="0" t="n">
        <v>1</v>
      </c>
      <c r="AL726" s="0" t="n">
        <v>1</v>
      </c>
      <c r="AM726" s="0" t="n">
        <v>2</v>
      </c>
      <c r="AN726" s="0" t="n">
        <v>0</v>
      </c>
      <c r="AO726" s="0" t="n">
        <v>1</v>
      </c>
      <c r="AP726" s="0" t="n">
        <v>1</v>
      </c>
      <c r="AQ726" s="0" t="n">
        <v>0</v>
      </c>
      <c r="AR726" s="0" t="n">
        <v>0</v>
      </c>
      <c r="AS726" s="0" t="inlineStr"/>
      <c r="AT726" s="0" t="n">
        <v>0.001</v>
      </c>
      <c r="AU726" s="0" t="inlineStr"/>
      <c r="AV726" s="0" t="n">
        <v>0</v>
      </c>
      <c r="AW726" s="0" t="n">
        <v>2</v>
      </c>
      <c r="AX726" s="0" t="n">
        <v>78852073</v>
      </c>
      <c r="AY726" s="0" t="n">
        <v>1</v>
      </c>
      <c r="AZ726" s="0" t="n">
        <v>0</v>
      </c>
      <c r="BA726" s="0" t="n">
        <v>706</v>
      </c>
      <c r="BB726" s="0" t="n">
        <v>0</v>
      </c>
      <c r="BC726" s="0" t="n">
        <v>0</v>
      </c>
      <c r="BD726" s="0" t="n">
        <v>0</v>
      </c>
      <c r="BE726" s="0" t="n">
        <v>0</v>
      </c>
      <c r="BF726" s="0" t="n">
        <v>0</v>
      </c>
      <c r="BG726" s="0" t="n">
        <v>0</v>
      </c>
      <c r="BH726" s="0" t="n">
        <v>0</v>
      </c>
      <c r="BI726" s="0" t="n">
        <v>0</v>
      </c>
      <c r="BJ726" s="0" t="n">
        <v>0</v>
      </c>
      <c r="BK726" s="0" t="n">
        <v>0</v>
      </c>
      <c r="BL726" s="0" t="n">
        <v>0</v>
      </c>
      <c r="BM726" s="0" t="n">
        <v>0</v>
      </c>
      <c r="BN726" s="0" t="n">
        <v>0</v>
      </c>
      <c r="BO726" s="0" t="n">
        <v>0</v>
      </c>
      <c r="BP726" s="0" t="n">
        <v>0</v>
      </c>
      <c r="BQ726" s="0" t="n">
        <v>0</v>
      </c>
      <c r="BR726" s="0" t="n">
        <v>0</v>
      </c>
      <c r="BS726" s="0" t="n">
        <v>0</v>
      </c>
      <c r="BT726" s="0" t="n">
        <v>0</v>
      </c>
      <c r="BU726" s="0" t="n">
        <v>0</v>
      </c>
      <c r="BV726" s="0" t="n">
        <v>0</v>
      </c>
      <c r="BW726" s="0" t="n">
        <v>0</v>
      </c>
      <c r="CV726" s="0" t="n">
        <v>0</v>
      </c>
      <c r="CW726" s="0" t="n">
        <v>0</v>
      </c>
      <c r="CX726" s="0">
        <f>ROUND(Y726*Source!I2003,7)</f>
        <v/>
      </c>
      <c r="CY726" s="0">
        <f>AA726</f>
        <v/>
      </c>
      <c r="CZ726" s="0">
        <f>AE726</f>
        <v/>
      </c>
      <c r="DA726" s="0">
        <f>AI726</f>
        <v/>
      </c>
      <c r="DB726" s="0">
        <f>ROUND(ROUND(AT726*CZ726,2),2)</f>
        <v/>
      </c>
      <c r="DC726" s="0">
        <f>ROUND(ROUND(AT726*AG726,2),2)</f>
        <v/>
      </c>
      <c r="DD726" s="0" t="inlineStr"/>
      <c r="DE726" s="0" t="inlineStr"/>
      <c r="DF726" s="0">
        <f>ROUND(ROUND(AE726*AI726,0)*CX726,0)</f>
        <v/>
      </c>
      <c r="DG726" s="0">
        <f>ROUND(ROUND(AF726,0)*CX726,0)</f>
        <v/>
      </c>
      <c r="DH726" s="0">
        <f>ROUND(ROUND(AG726,0)*CX726,0)</f>
        <v/>
      </c>
      <c r="DI726" s="0">
        <f>ROUND(ROUND(AH726,0)*CX726,0)</f>
        <v/>
      </c>
      <c r="DJ726" s="0">
        <f>DF726</f>
        <v/>
      </c>
      <c r="DK726" s="0" t="n">
        <v>0</v>
      </c>
      <c r="DL726" s="0" t="inlineStr"/>
      <c r="DM726" s="0" t="n">
        <v>0</v>
      </c>
      <c r="DN726" s="0" t="inlineStr"/>
      <c r="DO726" s="0" t="n">
        <v>0</v>
      </c>
    </row>
    <row r="727">
      <c r="A727" s="0">
        <f>ROW(Source!A2003)</f>
        <v/>
      </c>
      <c r="B727" s="0" t="n">
        <v>78845955</v>
      </c>
      <c r="C727" s="0" t="n">
        <v>78852067</v>
      </c>
      <c r="D727" s="0" t="n">
        <v>29114246</v>
      </c>
      <c r="E727" s="0" t="n">
        <v>1</v>
      </c>
      <c r="F727" s="0" t="n">
        <v>1</v>
      </c>
      <c r="G727" s="0" t="n">
        <v>1</v>
      </c>
      <c r="H727" s="0" t="n">
        <v>3</v>
      </c>
      <c r="I727" s="0" t="inlineStr">
        <is>
          <t>101-1977</t>
        </is>
      </c>
      <c r="J727" s="0" t="inlineStr">
        <is>
          <t>ТССЦ Московской обл., 101-1977, приказ Минстроя России №675/пр от 28.02.2017 № 254/пр</t>
        </is>
      </c>
      <c r="K727" s="0" t="inlineStr">
        <is>
          <t>Болты с гайками и шайбами строительные</t>
        </is>
      </c>
      <c r="L727" s="0" t="n">
        <v>1346</v>
      </c>
      <c r="N727" s="0" t="n">
        <v>1009</v>
      </c>
      <c r="O727" s="0" t="inlineStr">
        <is>
          <t>кг</t>
        </is>
      </c>
      <c r="P727" s="0" t="inlineStr">
        <is>
          <t>кг</t>
        </is>
      </c>
      <c r="Q727" s="0" t="n">
        <v>1</v>
      </c>
      <c r="W727" s="0" t="n">
        <v>0</v>
      </c>
      <c r="X727" s="0" t="n">
        <v>30920770</v>
      </c>
      <c r="Y727" s="0">
        <f>AT727</f>
        <v/>
      </c>
      <c r="AA727" s="0" t="n">
        <v>152.32</v>
      </c>
      <c r="AB727" s="0" t="n">
        <v>0</v>
      </c>
      <c r="AC727" s="0" t="n">
        <v>0</v>
      </c>
      <c r="AD727" s="0" t="n">
        <v>0</v>
      </c>
      <c r="AE727" s="0" t="n">
        <v>9.039999999999999</v>
      </c>
      <c r="AF727" s="0" t="n">
        <v>0</v>
      </c>
      <c r="AG727" s="0" t="n">
        <v>0</v>
      </c>
      <c r="AH727" s="0" t="n">
        <v>0</v>
      </c>
      <c r="AI727" s="0" t="n">
        <v>16.85</v>
      </c>
      <c r="AJ727" s="0" t="n">
        <v>1</v>
      </c>
      <c r="AK727" s="0" t="n">
        <v>1</v>
      </c>
      <c r="AL727" s="0" t="n">
        <v>1</v>
      </c>
      <c r="AM727" s="0" t="n">
        <v>2</v>
      </c>
      <c r="AN727" s="0" t="n">
        <v>0</v>
      </c>
      <c r="AO727" s="0" t="n">
        <v>1</v>
      </c>
      <c r="AP727" s="0" t="n">
        <v>1</v>
      </c>
      <c r="AQ727" s="0" t="n">
        <v>0</v>
      </c>
      <c r="AR727" s="0" t="n">
        <v>0</v>
      </c>
      <c r="AS727" s="0" t="inlineStr"/>
      <c r="AT727" s="0" t="n">
        <v>0.049</v>
      </c>
      <c r="AU727" s="0" t="inlineStr"/>
      <c r="AV727" s="0" t="n">
        <v>0</v>
      </c>
      <c r="AW727" s="0" t="n">
        <v>2</v>
      </c>
      <c r="AX727" s="0" t="n">
        <v>78852074</v>
      </c>
      <c r="AY727" s="0" t="n">
        <v>1</v>
      </c>
      <c r="AZ727" s="0" t="n">
        <v>0</v>
      </c>
      <c r="BA727" s="0" t="n">
        <v>707</v>
      </c>
      <c r="BB727" s="0" t="n">
        <v>0</v>
      </c>
      <c r="BC727" s="0" t="n">
        <v>0</v>
      </c>
      <c r="BD727" s="0" t="n">
        <v>0</v>
      </c>
      <c r="BE727" s="0" t="n">
        <v>0</v>
      </c>
      <c r="BF727" s="0" t="n">
        <v>0</v>
      </c>
      <c r="BG727" s="0" t="n">
        <v>0</v>
      </c>
      <c r="BH727" s="0" t="n">
        <v>0</v>
      </c>
      <c r="BI727" s="0" t="n">
        <v>0</v>
      </c>
      <c r="BJ727" s="0" t="n">
        <v>0</v>
      </c>
      <c r="BK727" s="0" t="n">
        <v>0</v>
      </c>
      <c r="BL727" s="0" t="n">
        <v>0</v>
      </c>
      <c r="BM727" s="0" t="n">
        <v>0</v>
      </c>
      <c r="BN727" s="0" t="n">
        <v>0</v>
      </c>
      <c r="BO727" s="0" t="n">
        <v>0</v>
      </c>
      <c r="BP727" s="0" t="n">
        <v>0</v>
      </c>
      <c r="BQ727" s="0" t="n">
        <v>0</v>
      </c>
      <c r="BR727" s="0" t="n">
        <v>0</v>
      </c>
      <c r="BS727" s="0" t="n">
        <v>0</v>
      </c>
      <c r="BT727" s="0" t="n">
        <v>0</v>
      </c>
      <c r="BU727" s="0" t="n">
        <v>0</v>
      </c>
      <c r="BV727" s="0" t="n">
        <v>0</v>
      </c>
      <c r="BW727" s="0" t="n">
        <v>0</v>
      </c>
      <c r="CV727" s="0" t="n">
        <v>0</v>
      </c>
      <c r="CW727" s="0" t="n">
        <v>0</v>
      </c>
      <c r="CX727" s="0">
        <f>ROUND(Y727*Source!I2003,7)</f>
        <v/>
      </c>
      <c r="CY727" s="0">
        <f>AA727</f>
        <v/>
      </c>
      <c r="CZ727" s="0">
        <f>AE727</f>
        <v/>
      </c>
      <c r="DA727" s="0">
        <f>AI727</f>
        <v/>
      </c>
      <c r="DB727" s="0">
        <f>ROUND(ROUND(AT727*CZ727,2),2)</f>
        <v/>
      </c>
      <c r="DC727" s="0">
        <f>ROUND(ROUND(AT727*AG727,2),2)</f>
        <v/>
      </c>
      <c r="DD727" s="0" t="inlineStr"/>
      <c r="DE727" s="0" t="inlineStr"/>
      <c r="DF727" s="0">
        <f>ROUND(ROUND(AE727*AI727,0)*CX727,0)</f>
        <v/>
      </c>
      <c r="DG727" s="0">
        <f>ROUND(ROUND(AF727,0)*CX727,0)</f>
        <v/>
      </c>
      <c r="DH727" s="0">
        <f>ROUND(ROUND(AG727,0)*CX727,0)</f>
        <v/>
      </c>
      <c r="DI727" s="0">
        <f>ROUND(ROUND(AH727,0)*CX727,0)</f>
        <v/>
      </c>
      <c r="DJ727" s="0">
        <f>DF727</f>
        <v/>
      </c>
      <c r="DK727" s="0" t="n">
        <v>0</v>
      </c>
      <c r="DL727" s="0" t="inlineStr"/>
      <c r="DM727" s="0" t="n">
        <v>0</v>
      </c>
      <c r="DN727" s="0" t="inlineStr"/>
      <c r="DO727" s="0" t="n">
        <v>0</v>
      </c>
    </row>
    <row r="728">
      <c r="A728" s="0">
        <f>ROW(Source!A2003)</f>
        <v/>
      </c>
      <c r="B728" s="0" t="n">
        <v>78845955</v>
      </c>
      <c r="C728" s="0" t="n">
        <v>78852067</v>
      </c>
      <c r="D728" s="0" t="n">
        <v>29110426</v>
      </c>
      <c r="E728" s="0" t="n">
        <v>1</v>
      </c>
      <c r="F728" s="0" t="n">
        <v>1</v>
      </c>
      <c r="G728" s="0" t="n">
        <v>1</v>
      </c>
      <c r="H728" s="0" t="n">
        <v>3</v>
      </c>
      <c r="I728" s="0" t="inlineStr">
        <is>
          <t>101-2143</t>
        </is>
      </c>
      <c r="J728" s="0" t="inlineStr">
        <is>
          <t>ТССЦ Московской обл., 101-2143, приказ Минстроя России №675/пр от 28.02.2017 № 254/пр</t>
        </is>
      </c>
      <c r="K728" s="0" t="inlineStr">
        <is>
          <t>Краска</t>
        </is>
      </c>
      <c r="L728" s="0" t="n">
        <v>1346</v>
      </c>
      <c r="N728" s="0" t="n">
        <v>1009</v>
      </c>
      <c r="O728" s="0" t="inlineStr">
        <is>
          <t>кг</t>
        </is>
      </c>
      <c r="P728" s="0" t="inlineStr">
        <is>
          <t>кг</t>
        </is>
      </c>
      <c r="Q728" s="0" t="n">
        <v>1</v>
      </c>
      <c r="W728" s="0" t="n">
        <v>0</v>
      </c>
      <c r="X728" s="0" t="n">
        <v>-1768004575</v>
      </c>
      <c r="Y728" s="0">
        <f>AT728</f>
        <v/>
      </c>
      <c r="AA728" s="0" t="n">
        <v>76.84</v>
      </c>
      <c r="AB728" s="0" t="n">
        <v>0</v>
      </c>
      <c r="AC728" s="0" t="n">
        <v>0</v>
      </c>
      <c r="AD728" s="0" t="n">
        <v>0</v>
      </c>
      <c r="AE728" s="0" t="n">
        <v>28.67</v>
      </c>
      <c r="AF728" s="0" t="n">
        <v>0</v>
      </c>
      <c r="AG728" s="0" t="n">
        <v>0</v>
      </c>
      <c r="AH728" s="0" t="n">
        <v>0</v>
      </c>
      <c r="AI728" s="0" t="n">
        <v>2.68</v>
      </c>
      <c r="AJ728" s="0" t="n">
        <v>1</v>
      </c>
      <c r="AK728" s="0" t="n">
        <v>1</v>
      </c>
      <c r="AL728" s="0" t="n">
        <v>1</v>
      </c>
      <c r="AM728" s="0" t="n">
        <v>2</v>
      </c>
      <c r="AN728" s="0" t="n">
        <v>0</v>
      </c>
      <c r="AO728" s="0" t="n">
        <v>1</v>
      </c>
      <c r="AP728" s="0" t="n">
        <v>1</v>
      </c>
      <c r="AQ728" s="0" t="n">
        <v>0</v>
      </c>
      <c r="AR728" s="0" t="n">
        <v>0</v>
      </c>
      <c r="AS728" s="0" t="inlineStr"/>
      <c r="AT728" s="0" t="n">
        <v>0.036</v>
      </c>
      <c r="AU728" s="0" t="inlineStr"/>
      <c r="AV728" s="0" t="n">
        <v>0</v>
      </c>
      <c r="AW728" s="0" t="n">
        <v>2</v>
      </c>
      <c r="AX728" s="0" t="n">
        <v>78852075</v>
      </c>
      <c r="AY728" s="0" t="n">
        <v>1</v>
      </c>
      <c r="AZ728" s="0" t="n">
        <v>0</v>
      </c>
      <c r="BA728" s="0" t="n">
        <v>708</v>
      </c>
      <c r="BB728" s="0" t="n">
        <v>0</v>
      </c>
      <c r="BC728" s="0" t="n">
        <v>0</v>
      </c>
      <c r="BD728" s="0" t="n">
        <v>0</v>
      </c>
      <c r="BE728" s="0" t="n">
        <v>0</v>
      </c>
      <c r="BF728" s="0" t="n">
        <v>0</v>
      </c>
      <c r="BG728" s="0" t="n">
        <v>0</v>
      </c>
      <c r="BH728" s="0" t="n">
        <v>0</v>
      </c>
      <c r="BI728" s="0" t="n">
        <v>0</v>
      </c>
      <c r="BJ728" s="0" t="n">
        <v>0</v>
      </c>
      <c r="BK728" s="0" t="n">
        <v>0</v>
      </c>
      <c r="BL728" s="0" t="n">
        <v>0</v>
      </c>
      <c r="BM728" s="0" t="n">
        <v>0</v>
      </c>
      <c r="BN728" s="0" t="n">
        <v>0</v>
      </c>
      <c r="BO728" s="0" t="n">
        <v>0</v>
      </c>
      <c r="BP728" s="0" t="n">
        <v>0</v>
      </c>
      <c r="BQ728" s="0" t="n">
        <v>0</v>
      </c>
      <c r="BR728" s="0" t="n">
        <v>0</v>
      </c>
      <c r="BS728" s="0" t="n">
        <v>0</v>
      </c>
      <c r="BT728" s="0" t="n">
        <v>0</v>
      </c>
      <c r="BU728" s="0" t="n">
        <v>0</v>
      </c>
      <c r="BV728" s="0" t="n">
        <v>0</v>
      </c>
      <c r="BW728" s="0" t="n">
        <v>0</v>
      </c>
      <c r="CV728" s="0" t="n">
        <v>0</v>
      </c>
      <c r="CW728" s="0" t="n">
        <v>0</v>
      </c>
      <c r="CX728" s="0">
        <f>ROUND(Y728*Source!I2003,7)</f>
        <v/>
      </c>
      <c r="CY728" s="0">
        <f>AA728</f>
        <v/>
      </c>
      <c r="CZ728" s="0">
        <f>AE728</f>
        <v/>
      </c>
      <c r="DA728" s="0">
        <f>AI728</f>
        <v/>
      </c>
      <c r="DB728" s="0">
        <f>ROUND(ROUND(AT728*CZ728,2),2)</f>
        <v/>
      </c>
      <c r="DC728" s="0">
        <f>ROUND(ROUND(AT728*AG728,2),2)</f>
        <v/>
      </c>
      <c r="DD728" s="0" t="inlineStr"/>
      <c r="DE728" s="0" t="inlineStr"/>
      <c r="DF728" s="0">
        <f>ROUND(ROUND(AE728*AI728,0)*CX728,0)</f>
        <v/>
      </c>
      <c r="DG728" s="0">
        <f>ROUND(ROUND(AF728,0)*CX728,0)</f>
        <v/>
      </c>
      <c r="DH728" s="0">
        <f>ROUND(ROUND(AG728,0)*CX728,0)</f>
        <v/>
      </c>
      <c r="DI728" s="0">
        <f>ROUND(ROUND(AH728,0)*CX728,0)</f>
        <v/>
      </c>
      <c r="DJ728" s="0">
        <f>DF728</f>
        <v/>
      </c>
      <c r="DK728" s="0" t="n">
        <v>0</v>
      </c>
      <c r="DL728" s="0" t="inlineStr"/>
      <c r="DM728" s="0" t="n">
        <v>0</v>
      </c>
      <c r="DN728" s="0" t="inlineStr"/>
      <c r="DO728" s="0" t="n">
        <v>0</v>
      </c>
    </row>
    <row r="729">
      <c r="A729" s="0">
        <f>ROW(Source!A2003)</f>
        <v/>
      </c>
      <c r="B729" s="0" t="n">
        <v>78845955</v>
      </c>
      <c r="C729" s="0" t="n">
        <v>78852067</v>
      </c>
      <c r="D729" s="0" t="n">
        <v>29107961</v>
      </c>
      <c r="E729" s="0" t="n">
        <v>1</v>
      </c>
      <c r="F729" s="0" t="n">
        <v>1</v>
      </c>
      <c r="G729" s="0" t="n">
        <v>1</v>
      </c>
      <c r="H729" s="0" t="n">
        <v>3</v>
      </c>
      <c r="I729" s="0" t="inlineStr">
        <is>
          <t>101-2365</t>
        </is>
      </c>
      <c r="J729" s="0" t="inlineStr">
        <is>
          <t>ТССЦ Московской обл., 101-2365, приказ Минстроя России №675/пр от 28.02.2017 № 254/пр</t>
        </is>
      </c>
      <c r="K729" s="0" t="inlineStr">
        <is>
          <t>Нитки швейные</t>
        </is>
      </c>
      <c r="L729" s="0" t="n">
        <v>1346</v>
      </c>
      <c r="N729" s="0" t="n">
        <v>1009</v>
      </c>
      <c r="O729" s="0" t="inlineStr">
        <is>
          <t>кг</t>
        </is>
      </c>
      <c r="P729" s="0" t="inlineStr">
        <is>
          <t>кг</t>
        </is>
      </c>
      <c r="Q729" s="0" t="n">
        <v>1</v>
      </c>
      <c r="W729" s="0" t="n">
        <v>0</v>
      </c>
      <c r="X729" s="0" t="n">
        <v>-1088339451</v>
      </c>
      <c r="Y729" s="0">
        <f>AT729</f>
        <v/>
      </c>
      <c r="AA729" s="0" t="n">
        <v>766.37</v>
      </c>
      <c r="AB729" s="0" t="n">
        <v>0</v>
      </c>
      <c r="AC729" s="0" t="n">
        <v>0</v>
      </c>
      <c r="AD729" s="0" t="n">
        <v>0</v>
      </c>
      <c r="AE729" s="0" t="n">
        <v>133.05</v>
      </c>
      <c r="AF729" s="0" t="n">
        <v>0</v>
      </c>
      <c r="AG729" s="0" t="n">
        <v>0</v>
      </c>
      <c r="AH729" s="0" t="n">
        <v>0</v>
      </c>
      <c r="AI729" s="0" t="n">
        <v>5.76</v>
      </c>
      <c r="AJ729" s="0" t="n">
        <v>1</v>
      </c>
      <c r="AK729" s="0" t="n">
        <v>1</v>
      </c>
      <c r="AL729" s="0" t="n">
        <v>1</v>
      </c>
      <c r="AM729" s="0" t="n">
        <v>2</v>
      </c>
      <c r="AN729" s="0" t="n">
        <v>0</v>
      </c>
      <c r="AO729" s="0" t="n">
        <v>1</v>
      </c>
      <c r="AP729" s="0" t="n">
        <v>1</v>
      </c>
      <c r="AQ729" s="0" t="n">
        <v>0</v>
      </c>
      <c r="AR729" s="0" t="n">
        <v>0</v>
      </c>
      <c r="AS729" s="0" t="inlineStr"/>
      <c r="AT729" s="0" t="n">
        <v>0.001</v>
      </c>
      <c r="AU729" s="0" t="inlineStr"/>
      <c r="AV729" s="0" t="n">
        <v>0</v>
      </c>
      <c r="AW729" s="0" t="n">
        <v>2</v>
      </c>
      <c r="AX729" s="0" t="n">
        <v>78852076</v>
      </c>
      <c r="AY729" s="0" t="n">
        <v>1</v>
      </c>
      <c r="AZ729" s="0" t="n">
        <v>0</v>
      </c>
      <c r="BA729" s="0" t="n">
        <v>709</v>
      </c>
      <c r="BB729" s="0" t="n">
        <v>0</v>
      </c>
      <c r="BC729" s="0" t="n">
        <v>0</v>
      </c>
      <c r="BD729" s="0" t="n">
        <v>0</v>
      </c>
      <c r="BE729" s="0" t="n">
        <v>0</v>
      </c>
      <c r="BF729" s="0" t="n">
        <v>0</v>
      </c>
      <c r="BG729" s="0" t="n">
        <v>0</v>
      </c>
      <c r="BH729" s="0" t="n">
        <v>0</v>
      </c>
      <c r="BI729" s="0" t="n">
        <v>0</v>
      </c>
      <c r="BJ729" s="0" t="n">
        <v>0</v>
      </c>
      <c r="BK729" s="0" t="n">
        <v>0</v>
      </c>
      <c r="BL729" s="0" t="n">
        <v>0</v>
      </c>
      <c r="BM729" s="0" t="n">
        <v>0</v>
      </c>
      <c r="BN729" s="0" t="n">
        <v>0</v>
      </c>
      <c r="BO729" s="0" t="n">
        <v>0</v>
      </c>
      <c r="BP729" s="0" t="n">
        <v>0</v>
      </c>
      <c r="BQ729" s="0" t="n">
        <v>0</v>
      </c>
      <c r="BR729" s="0" t="n">
        <v>0</v>
      </c>
      <c r="BS729" s="0" t="n">
        <v>0</v>
      </c>
      <c r="BT729" s="0" t="n">
        <v>0</v>
      </c>
      <c r="BU729" s="0" t="n">
        <v>0</v>
      </c>
      <c r="BV729" s="0" t="n">
        <v>0</v>
      </c>
      <c r="BW729" s="0" t="n">
        <v>0</v>
      </c>
      <c r="CV729" s="0" t="n">
        <v>0</v>
      </c>
      <c r="CW729" s="0" t="n">
        <v>0</v>
      </c>
      <c r="CX729" s="0">
        <f>ROUND(Y729*Source!I2003,7)</f>
        <v/>
      </c>
      <c r="CY729" s="0">
        <f>AA729</f>
        <v/>
      </c>
      <c r="CZ729" s="0">
        <f>AE729</f>
        <v/>
      </c>
      <c r="DA729" s="0">
        <f>AI729</f>
        <v/>
      </c>
      <c r="DB729" s="0">
        <f>ROUND(ROUND(AT729*CZ729,2),2)</f>
        <v/>
      </c>
      <c r="DC729" s="0">
        <f>ROUND(ROUND(AT729*AG729,2),2)</f>
        <v/>
      </c>
      <c r="DD729" s="0" t="inlineStr"/>
      <c r="DE729" s="0" t="inlineStr"/>
      <c r="DF729" s="0">
        <f>ROUND(ROUND(AE729*AI729,0)*CX729,0)</f>
        <v/>
      </c>
      <c r="DG729" s="0">
        <f>ROUND(ROUND(AF729,0)*CX729,0)</f>
        <v/>
      </c>
      <c r="DH729" s="0">
        <f>ROUND(ROUND(AG729,0)*CX729,0)</f>
        <v/>
      </c>
      <c r="DI729" s="0">
        <f>ROUND(ROUND(AH729,0)*CX729,0)</f>
        <v/>
      </c>
      <c r="DJ729" s="0">
        <f>DF729</f>
        <v/>
      </c>
      <c r="DK729" s="0" t="n">
        <v>0</v>
      </c>
      <c r="DL729" s="0" t="inlineStr"/>
      <c r="DM729" s="0" t="n">
        <v>0</v>
      </c>
      <c r="DN729" s="0" t="inlineStr"/>
      <c r="DO729" s="0" t="n">
        <v>0</v>
      </c>
    </row>
    <row r="730">
      <c r="A730" s="0">
        <f>ROW(Source!A2003)</f>
        <v/>
      </c>
      <c r="B730" s="0" t="n">
        <v>78845955</v>
      </c>
      <c r="C730" s="0" t="n">
        <v>78852067</v>
      </c>
      <c r="D730" s="0" t="n">
        <v>29110838</v>
      </c>
      <c r="E730" s="0" t="n">
        <v>1</v>
      </c>
      <c r="F730" s="0" t="n">
        <v>1</v>
      </c>
      <c r="G730" s="0" t="n">
        <v>1</v>
      </c>
      <c r="H730" s="0" t="n">
        <v>3</v>
      </c>
      <c r="I730" s="0" t="inlineStr">
        <is>
          <t>101-2499</t>
        </is>
      </c>
      <c r="J730" s="0" t="inlineStr">
        <is>
          <t>ТССЦ Московской обл., 101-2499, приказ Минстроя России №675/пр от 28.02.2017 № 254/пр</t>
        </is>
      </c>
      <c r="K730" s="0" t="inlineStr">
        <is>
          <t>Лента изоляционная прорезиненная односторонняя ширина 20 мм, толщина 0,25-0,35 мм</t>
        </is>
      </c>
      <c r="L730" s="0" t="n">
        <v>1346</v>
      </c>
      <c r="N730" s="0" t="n">
        <v>1009</v>
      </c>
      <c r="O730" s="0" t="inlineStr">
        <is>
          <t>кг</t>
        </is>
      </c>
      <c r="P730" s="0" t="inlineStr">
        <is>
          <t>кг</t>
        </is>
      </c>
      <c r="Q730" s="0" t="n">
        <v>1</v>
      </c>
      <c r="W730" s="0" t="n">
        <v>0</v>
      </c>
      <c r="X730" s="0" t="n">
        <v>-1294780295</v>
      </c>
      <c r="Y730" s="0">
        <f>AT730</f>
        <v/>
      </c>
      <c r="AA730" s="0" t="n">
        <v>1090.07</v>
      </c>
      <c r="AB730" s="0" t="n">
        <v>0</v>
      </c>
      <c r="AC730" s="0" t="n">
        <v>0</v>
      </c>
      <c r="AD730" s="0" t="n">
        <v>0</v>
      </c>
      <c r="AE730" s="0" t="n">
        <v>30.5</v>
      </c>
      <c r="AF730" s="0" t="n">
        <v>0</v>
      </c>
      <c r="AG730" s="0" t="n">
        <v>0</v>
      </c>
      <c r="AH730" s="0" t="n">
        <v>0</v>
      </c>
      <c r="AI730" s="0" t="n">
        <v>35.74</v>
      </c>
      <c r="AJ730" s="0" t="n">
        <v>1</v>
      </c>
      <c r="AK730" s="0" t="n">
        <v>1</v>
      </c>
      <c r="AL730" s="0" t="n">
        <v>1</v>
      </c>
      <c r="AM730" s="0" t="n">
        <v>2</v>
      </c>
      <c r="AN730" s="0" t="n">
        <v>0</v>
      </c>
      <c r="AO730" s="0" t="n">
        <v>1</v>
      </c>
      <c r="AP730" s="0" t="n">
        <v>1</v>
      </c>
      <c r="AQ730" s="0" t="n">
        <v>0</v>
      </c>
      <c r="AR730" s="0" t="n">
        <v>0</v>
      </c>
      <c r="AS730" s="0" t="inlineStr"/>
      <c r="AT730" s="0" t="n">
        <v>0.012</v>
      </c>
      <c r="AU730" s="0" t="inlineStr"/>
      <c r="AV730" s="0" t="n">
        <v>0</v>
      </c>
      <c r="AW730" s="0" t="n">
        <v>2</v>
      </c>
      <c r="AX730" s="0" t="n">
        <v>78852077</v>
      </c>
      <c r="AY730" s="0" t="n">
        <v>1</v>
      </c>
      <c r="AZ730" s="0" t="n">
        <v>0</v>
      </c>
      <c r="BA730" s="0" t="n">
        <v>710</v>
      </c>
      <c r="BB730" s="0" t="n">
        <v>0</v>
      </c>
      <c r="BC730" s="0" t="n">
        <v>0</v>
      </c>
      <c r="BD730" s="0" t="n">
        <v>0</v>
      </c>
      <c r="BE730" s="0" t="n">
        <v>0</v>
      </c>
      <c r="BF730" s="0" t="n">
        <v>0</v>
      </c>
      <c r="BG730" s="0" t="n">
        <v>0</v>
      </c>
      <c r="BH730" s="0" t="n">
        <v>0</v>
      </c>
      <c r="BI730" s="0" t="n">
        <v>0</v>
      </c>
      <c r="BJ730" s="0" t="n">
        <v>0</v>
      </c>
      <c r="BK730" s="0" t="n">
        <v>0</v>
      </c>
      <c r="BL730" s="0" t="n">
        <v>0</v>
      </c>
      <c r="BM730" s="0" t="n">
        <v>0</v>
      </c>
      <c r="BN730" s="0" t="n">
        <v>0</v>
      </c>
      <c r="BO730" s="0" t="n">
        <v>0</v>
      </c>
      <c r="BP730" s="0" t="n">
        <v>0</v>
      </c>
      <c r="BQ730" s="0" t="n">
        <v>0</v>
      </c>
      <c r="BR730" s="0" t="n">
        <v>0</v>
      </c>
      <c r="BS730" s="0" t="n">
        <v>0</v>
      </c>
      <c r="BT730" s="0" t="n">
        <v>0</v>
      </c>
      <c r="BU730" s="0" t="n">
        <v>0</v>
      </c>
      <c r="BV730" s="0" t="n">
        <v>0</v>
      </c>
      <c r="BW730" s="0" t="n">
        <v>0</v>
      </c>
      <c r="CV730" s="0" t="n">
        <v>0</v>
      </c>
      <c r="CW730" s="0" t="n">
        <v>0</v>
      </c>
      <c r="CX730" s="0">
        <f>ROUND(Y730*Source!I2003,7)</f>
        <v/>
      </c>
      <c r="CY730" s="0">
        <f>AA730</f>
        <v/>
      </c>
      <c r="CZ730" s="0">
        <f>AE730</f>
        <v/>
      </c>
      <c r="DA730" s="0">
        <f>AI730</f>
        <v/>
      </c>
      <c r="DB730" s="0">
        <f>ROUND(ROUND(AT730*CZ730,2),2)</f>
        <v/>
      </c>
      <c r="DC730" s="0">
        <f>ROUND(ROUND(AT730*AG730,2),2)</f>
        <v/>
      </c>
      <c r="DD730" s="0" t="inlineStr"/>
      <c r="DE730" s="0" t="inlineStr"/>
      <c r="DF730" s="0">
        <f>ROUND(ROUND(AE730*AI730,0)*CX730,0)</f>
        <v/>
      </c>
      <c r="DG730" s="0">
        <f>ROUND(ROUND(AF730,0)*CX730,0)</f>
        <v/>
      </c>
      <c r="DH730" s="0">
        <f>ROUND(ROUND(AG730,0)*CX730,0)</f>
        <v/>
      </c>
      <c r="DI730" s="0">
        <f>ROUND(ROUND(AH730,0)*CX730,0)</f>
        <v/>
      </c>
      <c r="DJ730" s="0">
        <f>DF730</f>
        <v/>
      </c>
      <c r="DK730" s="0" t="n">
        <v>0</v>
      </c>
      <c r="DL730" s="0" t="inlineStr"/>
      <c r="DM730" s="0" t="n">
        <v>0</v>
      </c>
      <c r="DN730" s="0" t="inlineStr"/>
      <c r="DO730" s="0" t="n">
        <v>0</v>
      </c>
    </row>
    <row r="731">
      <c r="A731" s="0">
        <f>ROW(Source!A2003)</f>
        <v/>
      </c>
      <c r="B731" s="0" t="n">
        <v>78845955</v>
      </c>
      <c r="C731" s="0" t="n">
        <v>78852067</v>
      </c>
      <c r="D731" s="0" t="n">
        <v>29114470</v>
      </c>
      <c r="E731" s="0" t="n">
        <v>1</v>
      </c>
      <c r="F731" s="0" t="n">
        <v>1</v>
      </c>
      <c r="G731" s="0" t="n">
        <v>1</v>
      </c>
      <c r="H731" s="0" t="n">
        <v>3</v>
      </c>
      <c r="I731" s="0" t="inlineStr">
        <is>
          <t>101-3914</t>
        </is>
      </c>
      <c r="J731" s="0" t="inlineStr">
        <is>
          <t>ТССЦ Московской обл., 101-3914, приказ Минстроя России №675/пр от 28.02.2017 № 254/пр</t>
        </is>
      </c>
      <c r="K731" s="0" t="inlineStr">
        <is>
          <t>Дюбели распорные полипропиленовые</t>
        </is>
      </c>
      <c r="L731" s="0" t="n">
        <v>1355</v>
      </c>
      <c r="N731" s="0" t="n">
        <v>1010</v>
      </c>
      <c r="O731" s="0" t="inlineStr">
        <is>
          <t>100 шт.</t>
        </is>
      </c>
      <c r="P731" s="0" t="inlineStr">
        <is>
          <t>100 шт.</t>
        </is>
      </c>
      <c r="Q731" s="0" t="n">
        <v>100</v>
      </c>
      <c r="W731" s="0" t="n">
        <v>0</v>
      </c>
      <c r="X731" s="0" t="n">
        <v>1627582661</v>
      </c>
      <c r="Y731" s="0">
        <f>AT731</f>
        <v/>
      </c>
      <c r="AA731" s="0" t="n">
        <v>78.48</v>
      </c>
      <c r="AB731" s="0" t="n">
        <v>0</v>
      </c>
      <c r="AC731" s="0" t="n">
        <v>0</v>
      </c>
      <c r="AD731" s="0" t="n">
        <v>0</v>
      </c>
      <c r="AE731" s="0" t="n">
        <v>86.23999999999999</v>
      </c>
      <c r="AF731" s="0" t="n">
        <v>0</v>
      </c>
      <c r="AG731" s="0" t="n">
        <v>0</v>
      </c>
      <c r="AH731" s="0" t="n">
        <v>0</v>
      </c>
      <c r="AI731" s="0" t="n">
        <v>0.91</v>
      </c>
      <c r="AJ731" s="0" t="n">
        <v>1</v>
      </c>
      <c r="AK731" s="0" t="n">
        <v>1</v>
      </c>
      <c r="AL731" s="0" t="n">
        <v>1</v>
      </c>
      <c r="AM731" s="0" t="n">
        <v>2</v>
      </c>
      <c r="AN731" s="0" t="n">
        <v>0</v>
      </c>
      <c r="AO731" s="0" t="n">
        <v>1</v>
      </c>
      <c r="AP731" s="0" t="n">
        <v>1</v>
      </c>
      <c r="AQ731" s="0" t="n">
        <v>0</v>
      </c>
      <c r="AR731" s="0" t="n">
        <v>0</v>
      </c>
      <c r="AS731" s="0" t="inlineStr"/>
      <c r="AT731" s="0" t="n">
        <v>0.014</v>
      </c>
      <c r="AU731" s="0" t="inlineStr"/>
      <c r="AV731" s="0" t="n">
        <v>0</v>
      </c>
      <c r="AW731" s="0" t="n">
        <v>2</v>
      </c>
      <c r="AX731" s="0" t="n">
        <v>78852078</v>
      </c>
      <c r="AY731" s="0" t="n">
        <v>1</v>
      </c>
      <c r="AZ731" s="0" t="n">
        <v>0</v>
      </c>
      <c r="BA731" s="0" t="n">
        <v>711</v>
      </c>
      <c r="BB731" s="0" t="n">
        <v>0</v>
      </c>
      <c r="BC731" s="0" t="n">
        <v>0</v>
      </c>
      <c r="BD731" s="0" t="n">
        <v>0</v>
      </c>
      <c r="BE731" s="0" t="n">
        <v>0</v>
      </c>
      <c r="BF731" s="0" t="n">
        <v>0</v>
      </c>
      <c r="BG731" s="0" t="n">
        <v>0</v>
      </c>
      <c r="BH731" s="0" t="n">
        <v>0</v>
      </c>
      <c r="BI731" s="0" t="n">
        <v>0</v>
      </c>
      <c r="BJ731" s="0" t="n">
        <v>0</v>
      </c>
      <c r="BK731" s="0" t="n">
        <v>0</v>
      </c>
      <c r="BL731" s="0" t="n">
        <v>0</v>
      </c>
      <c r="BM731" s="0" t="n">
        <v>0</v>
      </c>
      <c r="BN731" s="0" t="n">
        <v>0</v>
      </c>
      <c r="BO731" s="0" t="n">
        <v>0</v>
      </c>
      <c r="BP731" s="0" t="n">
        <v>0</v>
      </c>
      <c r="BQ731" s="0" t="n">
        <v>0</v>
      </c>
      <c r="BR731" s="0" t="n">
        <v>0</v>
      </c>
      <c r="BS731" s="0" t="n">
        <v>0</v>
      </c>
      <c r="BT731" s="0" t="n">
        <v>0</v>
      </c>
      <c r="BU731" s="0" t="n">
        <v>0</v>
      </c>
      <c r="BV731" s="0" t="n">
        <v>0</v>
      </c>
      <c r="BW731" s="0" t="n">
        <v>0</v>
      </c>
      <c r="CV731" s="0" t="n">
        <v>0</v>
      </c>
      <c r="CW731" s="0" t="n">
        <v>0</v>
      </c>
      <c r="CX731" s="0">
        <f>ROUND(Y731*Source!I2003,7)</f>
        <v/>
      </c>
      <c r="CY731" s="0">
        <f>AA731</f>
        <v/>
      </c>
      <c r="CZ731" s="0">
        <f>AE731</f>
        <v/>
      </c>
      <c r="DA731" s="0">
        <f>AI731</f>
        <v/>
      </c>
      <c r="DB731" s="0">
        <f>ROUND(ROUND(AT731*CZ731,2),2)</f>
        <v/>
      </c>
      <c r="DC731" s="0">
        <f>ROUND(ROUND(AT731*AG731,2),2)</f>
        <v/>
      </c>
      <c r="DD731" s="0" t="inlineStr"/>
      <c r="DE731" s="0" t="inlineStr"/>
      <c r="DF731" s="0">
        <f>ROUND(ROUND(AE731*AI731,0)*CX731,0)</f>
        <v/>
      </c>
      <c r="DG731" s="0">
        <f>ROUND(ROUND(AF731,0)*CX731,0)</f>
        <v/>
      </c>
      <c r="DH731" s="0">
        <f>ROUND(ROUND(AG731,0)*CX731,0)</f>
        <v/>
      </c>
      <c r="DI731" s="0">
        <f>ROUND(ROUND(AH731,0)*CX731,0)</f>
        <v/>
      </c>
      <c r="DJ731" s="0">
        <f>DF731</f>
        <v/>
      </c>
      <c r="DK731" s="0" t="n">
        <v>0</v>
      </c>
      <c r="DL731" s="0" t="inlineStr"/>
      <c r="DM731" s="0" t="n">
        <v>0</v>
      </c>
      <c r="DN731" s="0" t="inlineStr"/>
      <c r="DO731" s="0" t="n">
        <v>0</v>
      </c>
    </row>
    <row r="732">
      <c r="A732" s="0">
        <f>ROW(Source!A2003)</f>
        <v/>
      </c>
      <c r="B732" s="0" t="n">
        <v>78845955</v>
      </c>
      <c r="C732" s="0" t="n">
        <v>78852067</v>
      </c>
      <c r="D732" s="0" t="n">
        <v>29129474</v>
      </c>
      <c r="E732" s="0" t="n">
        <v>1</v>
      </c>
      <c r="F732" s="0" t="n">
        <v>1</v>
      </c>
      <c r="G732" s="0" t="n">
        <v>1</v>
      </c>
      <c r="H732" s="0" t="n">
        <v>3</v>
      </c>
      <c r="I732" s="0" t="inlineStr">
        <is>
          <t>201-0843</t>
        </is>
      </c>
      <c r="J732" s="0" t="inlineStr">
        <is>
          <t>ТССЦ Московской обл., 201-0843, приказ Минстроя России №675/пр от 28.02.2017 № 255/пр</t>
        </is>
      </c>
      <c r="K732" s="0" t="inlineStr">
        <is>
          <t>Конструкции стальные индивидуальные решетчатые сварные массой до 0,1 т</t>
        </is>
      </c>
      <c r="L732" s="0" t="n">
        <v>1348</v>
      </c>
      <c r="N732" s="0" t="n">
        <v>1009</v>
      </c>
      <c r="O732" s="0" t="inlineStr">
        <is>
          <t>т</t>
        </is>
      </c>
      <c r="P732" s="0" t="inlineStr">
        <is>
          <t>т</t>
        </is>
      </c>
      <c r="Q732" s="0" t="n">
        <v>1000</v>
      </c>
      <c r="W732" s="0" t="n">
        <v>0</v>
      </c>
      <c r="X732" s="0" t="n">
        <v>-115984519</v>
      </c>
      <c r="Y732" s="0">
        <f>AT732</f>
        <v/>
      </c>
      <c r="AA732" s="0" t="n">
        <v>118113.18</v>
      </c>
      <c r="AB732" s="0" t="n">
        <v>0</v>
      </c>
      <c r="AC732" s="0" t="n">
        <v>0</v>
      </c>
      <c r="AD732" s="0" t="n">
        <v>0</v>
      </c>
      <c r="AE732" s="0" t="n">
        <v>11534.49</v>
      </c>
      <c r="AF732" s="0" t="n">
        <v>0</v>
      </c>
      <c r="AG732" s="0" t="n">
        <v>0</v>
      </c>
      <c r="AH732" s="0" t="n">
        <v>0</v>
      </c>
      <c r="AI732" s="0" t="n">
        <v>10.24</v>
      </c>
      <c r="AJ732" s="0" t="n">
        <v>1</v>
      </c>
      <c r="AK732" s="0" t="n">
        <v>1</v>
      </c>
      <c r="AL732" s="0" t="n">
        <v>1</v>
      </c>
      <c r="AM732" s="0" t="n">
        <v>2</v>
      </c>
      <c r="AN732" s="0" t="n">
        <v>0</v>
      </c>
      <c r="AO732" s="0" t="n">
        <v>1</v>
      </c>
      <c r="AP732" s="0" t="n">
        <v>1</v>
      </c>
      <c r="AQ732" s="0" t="n">
        <v>0</v>
      </c>
      <c r="AR732" s="0" t="n">
        <v>0</v>
      </c>
      <c r="AS732" s="0" t="inlineStr"/>
      <c r="AT732" s="0" t="n">
        <v>0.001</v>
      </c>
      <c r="AU732" s="0" t="inlineStr"/>
      <c r="AV732" s="0" t="n">
        <v>0</v>
      </c>
      <c r="AW732" s="0" t="n">
        <v>2</v>
      </c>
      <c r="AX732" s="0" t="n">
        <v>78852079</v>
      </c>
      <c r="AY732" s="0" t="n">
        <v>1</v>
      </c>
      <c r="AZ732" s="0" t="n">
        <v>0</v>
      </c>
      <c r="BA732" s="0" t="n">
        <v>712</v>
      </c>
      <c r="BB732" s="0" t="n">
        <v>0</v>
      </c>
      <c r="BC732" s="0" t="n">
        <v>0</v>
      </c>
      <c r="BD732" s="0" t="n">
        <v>0</v>
      </c>
      <c r="BE732" s="0" t="n">
        <v>0</v>
      </c>
      <c r="BF732" s="0" t="n">
        <v>0</v>
      </c>
      <c r="BG732" s="0" t="n">
        <v>0</v>
      </c>
      <c r="BH732" s="0" t="n">
        <v>0</v>
      </c>
      <c r="BI732" s="0" t="n">
        <v>0</v>
      </c>
      <c r="BJ732" s="0" t="n">
        <v>0</v>
      </c>
      <c r="BK732" s="0" t="n">
        <v>0</v>
      </c>
      <c r="BL732" s="0" t="n">
        <v>0</v>
      </c>
      <c r="BM732" s="0" t="n">
        <v>0</v>
      </c>
      <c r="BN732" s="0" t="n">
        <v>0</v>
      </c>
      <c r="BO732" s="0" t="n">
        <v>0</v>
      </c>
      <c r="BP732" s="0" t="n">
        <v>0</v>
      </c>
      <c r="BQ732" s="0" t="n">
        <v>0</v>
      </c>
      <c r="BR732" s="0" t="n">
        <v>0</v>
      </c>
      <c r="BS732" s="0" t="n">
        <v>0</v>
      </c>
      <c r="BT732" s="0" t="n">
        <v>0</v>
      </c>
      <c r="BU732" s="0" t="n">
        <v>0</v>
      </c>
      <c r="BV732" s="0" t="n">
        <v>0</v>
      </c>
      <c r="BW732" s="0" t="n">
        <v>0</v>
      </c>
      <c r="CV732" s="0" t="n">
        <v>0</v>
      </c>
      <c r="CW732" s="0" t="n">
        <v>0</v>
      </c>
      <c r="CX732" s="0">
        <f>ROUND(Y732*Source!I2003,7)</f>
        <v/>
      </c>
      <c r="CY732" s="0">
        <f>AA732</f>
        <v/>
      </c>
      <c r="CZ732" s="0">
        <f>AE732</f>
        <v/>
      </c>
      <c r="DA732" s="0">
        <f>AI732</f>
        <v/>
      </c>
      <c r="DB732" s="0">
        <f>ROUND(ROUND(AT732*CZ732,2),2)</f>
        <v/>
      </c>
      <c r="DC732" s="0">
        <f>ROUND(ROUND(AT732*AG732,2),2)</f>
        <v/>
      </c>
      <c r="DD732" s="0" t="inlineStr"/>
      <c r="DE732" s="0" t="inlineStr"/>
      <c r="DF732" s="0">
        <f>ROUND(ROUND(AE732*AI732,0)*CX732,0)</f>
        <v/>
      </c>
      <c r="DG732" s="0">
        <f>ROUND(ROUND(AF732,0)*CX732,0)</f>
        <v/>
      </c>
      <c r="DH732" s="0">
        <f>ROUND(ROUND(AG732,0)*CX732,0)</f>
        <v/>
      </c>
      <c r="DI732" s="0">
        <f>ROUND(ROUND(AH732,0)*CX732,0)</f>
        <v/>
      </c>
      <c r="DJ732" s="0">
        <f>DF732</f>
        <v/>
      </c>
      <c r="DK732" s="0" t="n">
        <v>0</v>
      </c>
      <c r="DL732" s="0" t="inlineStr"/>
      <c r="DM732" s="0" t="n">
        <v>0</v>
      </c>
      <c r="DN732" s="0" t="inlineStr"/>
      <c r="DO732" s="0" t="n">
        <v>0</v>
      </c>
    </row>
    <row r="733">
      <c r="A733" s="0">
        <f>ROW(Source!A2003)</f>
        <v/>
      </c>
      <c r="B733" s="0" t="n">
        <v>78845955</v>
      </c>
      <c r="C733" s="0" t="n">
        <v>78852067</v>
      </c>
      <c r="D733" s="0" t="n">
        <v>29165774</v>
      </c>
      <c r="E733" s="0" t="n">
        <v>1</v>
      </c>
      <c r="F733" s="0" t="n">
        <v>1</v>
      </c>
      <c r="G733" s="0" t="n">
        <v>1</v>
      </c>
      <c r="H733" s="0" t="n">
        <v>3</v>
      </c>
      <c r="I733" s="0" t="inlineStr">
        <is>
          <t>509-0090</t>
        </is>
      </c>
      <c r="J733" s="0" t="inlineStr">
        <is>
          <t>ТССЦ Московской обл., 509-0090, приказ Минстроя России №675/пр от 28.02.2017 № 258/пр</t>
        </is>
      </c>
      <c r="K733" s="0" t="inlineStr">
        <is>
          <t>Перемычки гибкие, тип ПГС-50</t>
        </is>
      </c>
      <c r="L733" s="0" t="n">
        <v>1358</v>
      </c>
      <c r="N733" s="0" t="n">
        <v>1010</v>
      </c>
      <c r="O733" s="0" t="inlineStr">
        <is>
          <t>10 шт.</t>
        </is>
      </c>
      <c r="P733" s="0" t="inlineStr">
        <is>
          <t>10 шт.</t>
        </is>
      </c>
      <c r="Q733" s="0" t="n">
        <v>10</v>
      </c>
      <c r="W733" s="0" t="n">
        <v>0</v>
      </c>
      <c r="X733" s="0" t="n">
        <v>-1035860104</v>
      </c>
      <c r="Y733" s="0">
        <f>AT733</f>
        <v/>
      </c>
      <c r="AA733" s="0" t="n">
        <v>1258.9</v>
      </c>
      <c r="AB733" s="0" t="n">
        <v>0</v>
      </c>
      <c r="AC733" s="0" t="n">
        <v>0</v>
      </c>
      <c r="AD733" s="0" t="n">
        <v>0</v>
      </c>
      <c r="AE733" s="0" t="n">
        <v>40.9</v>
      </c>
      <c r="AF733" s="0" t="n">
        <v>0</v>
      </c>
      <c r="AG733" s="0" t="n">
        <v>0</v>
      </c>
      <c r="AH733" s="0" t="n">
        <v>0</v>
      </c>
      <c r="AI733" s="0" t="n">
        <v>30.78</v>
      </c>
      <c r="AJ733" s="0" t="n">
        <v>1</v>
      </c>
      <c r="AK733" s="0" t="n">
        <v>1</v>
      </c>
      <c r="AL733" s="0" t="n">
        <v>1</v>
      </c>
      <c r="AM733" s="0" t="n">
        <v>2</v>
      </c>
      <c r="AN733" s="0" t="n">
        <v>0</v>
      </c>
      <c r="AO733" s="0" t="n">
        <v>1</v>
      </c>
      <c r="AP733" s="0" t="n">
        <v>1</v>
      </c>
      <c r="AQ733" s="0" t="n">
        <v>0</v>
      </c>
      <c r="AR733" s="0" t="n">
        <v>0</v>
      </c>
      <c r="AS733" s="0" t="inlineStr"/>
      <c r="AT733" s="0" t="n">
        <v>0.1</v>
      </c>
      <c r="AU733" s="0" t="inlineStr"/>
      <c r="AV733" s="0" t="n">
        <v>0</v>
      </c>
      <c r="AW733" s="0" t="n">
        <v>2</v>
      </c>
      <c r="AX733" s="0" t="n">
        <v>78852080</v>
      </c>
      <c r="AY733" s="0" t="n">
        <v>1</v>
      </c>
      <c r="AZ733" s="0" t="n">
        <v>0</v>
      </c>
      <c r="BA733" s="0" t="n">
        <v>713</v>
      </c>
      <c r="BB733" s="0" t="n">
        <v>0</v>
      </c>
      <c r="BC733" s="0" t="n">
        <v>0</v>
      </c>
      <c r="BD733" s="0" t="n">
        <v>0</v>
      </c>
      <c r="BE733" s="0" t="n">
        <v>0</v>
      </c>
      <c r="BF733" s="0" t="n">
        <v>0</v>
      </c>
      <c r="BG733" s="0" t="n">
        <v>0</v>
      </c>
      <c r="BH733" s="0" t="n">
        <v>0</v>
      </c>
      <c r="BI733" s="0" t="n">
        <v>0</v>
      </c>
      <c r="BJ733" s="0" t="n">
        <v>0</v>
      </c>
      <c r="BK733" s="0" t="n">
        <v>0</v>
      </c>
      <c r="BL733" s="0" t="n">
        <v>0</v>
      </c>
      <c r="BM733" s="0" t="n">
        <v>0</v>
      </c>
      <c r="BN733" s="0" t="n">
        <v>0</v>
      </c>
      <c r="BO733" s="0" t="n">
        <v>0</v>
      </c>
      <c r="BP733" s="0" t="n">
        <v>0</v>
      </c>
      <c r="BQ733" s="0" t="n">
        <v>0</v>
      </c>
      <c r="BR733" s="0" t="n">
        <v>0</v>
      </c>
      <c r="BS733" s="0" t="n">
        <v>0</v>
      </c>
      <c r="BT733" s="0" t="n">
        <v>0</v>
      </c>
      <c r="BU733" s="0" t="n">
        <v>0</v>
      </c>
      <c r="BV733" s="0" t="n">
        <v>0</v>
      </c>
      <c r="BW733" s="0" t="n">
        <v>0</v>
      </c>
      <c r="CV733" s="0" t="n">
        <v>0</v>
      </c>
      <c r="CW733" s="0" t="n">
        <v>0</v>
      </c>
      <c r="CX733" s="0">
        <f>ROUND(Y733*Source!I2003,7)</f>
        <v/>
      </c>
      <c r="CY733" s="0">
        <f>AA733</f>
        <v/>
      </c>
      <c r="CZ733" s="0">
        <f>AE733</f>
        <v/>
      </c>
      <c r="DA733" s="0">
        <f>AI733</f>
        <v/>
      </c>
      <c r="DB733" s="0">
        <f>ROUND(ROUND(AT733*CZ733,2),2)</f>
        <v/>
      </c>
      <c r="DC733" s="0">
        <f>ROUND(ROUND(AT733*AG733,2),2)</f>
        <v/>
      </c>
      <c r="DD733" s="0" t="inlineStr"/>
      <c r="DE733" s="0" t="inlineStr"/>
      <c r="DF733" s="0">
        <f>ROUND(ROUND(AE733*AI733,0)*CX733,0)</f>
        <v/>
      </c>
      <c r="DG733" s="0">
        <f>ROUND(ROUND(AF733,0)*CX733,0)</f>
        <v/>
      </c>
      <c r="DH733" s="0">
        <f>ROUND(ROUND(AG733,0)*CX733,0)</f>
        <v/>
      </c>
      <c r="DI733" s="0">
        <f>ROUND(ROUND(AH733,0)*CX733,0)</f>
        <v/>
      </c>
      <c r="DJ733" s="0">
        <f>DF733</f>
        <v/>
      </c>
      <c r="DK733" s="0" t="n">
        <v>0</v>
      </c>
      <c r="DL733" s="0" t="inlineStr"/>
      <c r="DM733" s="0" t="n">
        <v>0</v>
      </c>
      <c r="DN733" s="0" t="inlineStr"/>
      <c r="DO733" s="0" t="n">
        <v>0</v>
      </c>
    </row>
    <row r="734">
      <c r="A734" s="0">
        <f>ROW(Source!A2003)</f>
        <v/>
      </c>
      <c r="B734" s="0" t="n">
        <v>78845955</v>
      </c>
      <c r="C734" s="0" t="n">
        <v>78852067</v>
      </c>
      <c r="D734" s="0" t="n">
        <v>29171708</v>
      </c>
      <c r="E734" s="0" t="n">
        <v>1</v>
      </c>
      <c r="F734" s="0" t="n">
        <v>1</v>
      </c>
      <c r="G734" s="0" t="n">
        <v>1</v>
      </c>
      <c r="H734" s="0" t="n">
        <v>3</v>
      </c>
      <c r="I734" s="0" t="inlineStr">
        <is>
          <t>509-1210</t>
        </is>
      </c>
      <c r="J734" s="0" t="inlineStr">
        <is>
          <t>ТССЦ Московской обл., 509-1210, приказ Минстроя России №675/пр от 28.02.2017 № 258/пр</t>
        </is>
      </c>
      <c r="K734" s="0" t="inlineStr">
        <is>
          <t>Вазелин технический</t>
        </is>
      </c>
      <c r="L734" s="0" t="n">
        <v>1346</v>
      </c>
      <c r="N734" s="0" t="n">
        <v>1009</v>
      </c>
      <c r="O734" s="0" t="inlineStr">
        <is>
          <t>кг</t>
        </is>
      </c>
      <c r="P734" s="0" t="inlineStr">
        <is>
          <t>кг</t>
        </is>
      </c>
      <c r="Q734" s="0" t="n">
        <v>1</v>
      </c>
      <c r="W734" s="0" t="n">
        <v>0</v>
      </c>
      <c r="X734" s="0" t="n">
        <v>1015963907</v>
      </c>
      <c r="Y734" s="0">
        <f>AT734</f>
        <v/>
      </c>
      <c r="AA734" s="0" t="n">
        <v>315.49</v>
      </c>
      <c r="AB734" s="0" t="n">
        <v>0</v>
      </c>
      <c r="AC734" s="0" t="n">
        <v>0</v>
      </c>
      <c r="AD734" s="0" t="n">
        <v>0</v>
      </c>
      <c r="AE734" s="0" t="n">
        <v>30.6</v>
      </c>
      <c r="AF734" s="0" t="n">
        <v>0</v>
      </c>
      <c r="AG734" s="0" t="n">
        <v>0</v>
      </c>
      <c r="AH734" s="0" t="n">
        <v>0</v>
      </c>
      <c r="AI734" s="0" t="n">
        <v>10.31</v>
      </c>
      <c r="AJ734" s="0" t="n">
        <v>1</v>
      </c>
      <c r="AK734" s="0" t="n">
        <v>1</v>
      </c>
      <c r="AL734" s="0" t="n">
        <v>1</v>
      </c>
      <c r="AM734" s="0" t="n">
        <v>2</v>
      </c>
      <c r="AN734" s="0" t="n">
        <v>0</v>
      </c>
      <c r="AO734" s="0" t="n">
        <v>1</v>
      </c>
      <c r="AP734" s="0" t="n">
        <v>1</v>
      </c>
      <c r="AQ734" s="0" t="n">
        <v>0</v>
      </c>
      <c r="AR734" s="0" t="n">
        <v>0</v>
      </c>
      <c r="AS734" s="0" t="inlineStr"/>
      <c r="AT734" s="0" t="n">
        <v>0.006</v>
      </c>
      <c r="AU734" s="0" t="inlineStr"/>
      <c r="AV734" s="0" t="n">
        <v>0</v>
      </c>
      <c r="AW734" s="0" t="n">
        <v>2</v>
      </c>
      <c r="AX734" s="0" t="n">
        <v>78852081</v>
      </c>
      <c r="AY734" s="0" t="n">
        <v>1</v>
      </c>
      <c r="AZ734" s="0" t="n">
        <v>0</v>
      </c>
      <c r="BA734" s="0" t="n">
        <v>714</v>
      </c>
      <c r="BB734" s="0" t="n">
        <v>0</v>
      </c>
      <c r="BC734" s="0" t="n">
        <v>0</v>
      </c>
      <c r="BD734" s="0" t="n">
        <v>0</v>
      </c>
      <c r="BE734" s="0" t="n">
        <v>0</v>
      </c>
      <c r="BF734" s="0" t="n">
        <v>0</v>
      </c>
      <c r="BG734" s="0" t="n">
        <v>0</v>
      </c>
      <c r="BH734" s="0" t="n">
        <v>0</v>
      </c>
      <c r="BI734" s="0" t="n">
        <v>0</v>
      </c>
      <c r="BJ734" s="0" t="n">
        <v>0</v>
      </c>
      <c r="BK734" s="0" t="n">
        <v>0</v>
      </c>
      <c r="BL734" s="0" t="n">
        <v>0</v>
      </c>
      <c r="BM734" s="0" t="n">
        <v>0</v>
      </c>
      <c r="BN734" s="0" t="n">
        <v>0</v>
      </c>
      <c r="BO734" s="0" t="n">
        <v>0</v>
      </c>
      <c r="BP734" s="0" t="n">
        <v>0</v>
      </c>
      <c r="BQ734" s="0" t="n">
        <v>0</v>
      </c>
      <c r="BR734" s="0" t="n">
        <v>0</v>
      </c>
      <c r="BS734" s="0" t="n">
        <v>0</v>
      </c>
      <c r="BT734" s="0" t="n">
        <v>0</v>
      </c>
      <c r="BU734" s="0" t="n">
        <v>0</v>
      </c>
      <c r="BV734" s="0" t="n">
        <v>0</v>
      </c>
      <c r="BW734" s="0" t="n">
        <v>0</v>
      </c>
      <c r="CV734" s="0" t="n">
        <v>0</v>
      </c>
      <c r="CW734" s="0" t="n">
        <v>0</v>
      </c>
      <c r="CX734" s="0">
        <f>ROUND(Y734*Source!I2003,7)</f>
        <v/>
      </c>
      <c r="CY734" s="0">
        <f>AA734</f>
        <v/>
      </c>
      <c r="CZ734" s="0">
        <f>AE734</f>
        <v/>
      </c>
      <c r="DA734" s="0">
        <f>AI734</f>
        <v/>
      </c>
      <c r="DB734" s="0">
        <f>ROUND(ROUND(AT734*CZ734,2),2)</f>
        <v/>
      </c>
      <c r="DC734" s="0">
        <f>ROUND(ROUND(AT734*AG734,2),2)</f>
        <v/>
      </c>
      <c r="DD734" s="0" t="inlineStr"/>
      <c r="DE734" s="0" t="inlineStr"/>
      <c r="DF734" s="0">
        <f>ROUND(ROUND(AE734*AI734,0)*CX734,0)</f>
        <v/>
      </c>
      <c r="DG734" s="0">
        <f>ROUND(ROUND(AF734,0)*CX734,0)</f>
        <v/>
      </c>
      <c r="DH734" s="0">
        <f>ROUND(ROUND(AG734,0)*CX734,0)</f>
        <v/>
      </c>
      <c r="DI734" s="0">
        <f>ROUND(ROUND(AH734,0)*CX734,0)</f>
        <v/>
      </c>
      <c r="DJ734" s="0">
        <f>DF734</f>
        <v/>
      </c>
      <c r="DK734" s="0" t="n">
        <v>0</v>
      </c>
      <c r="DL734" s="0" t="inlineStr"/>
      <c r="DM734" s="0" t="n">
        <v>0</v>
      </c>
      <c r="DN734" s="0" t="inlineStr"/>
      <c r="DO734" s="0" t="n">
        <v>0</v>
      </c>
    </row>
    <row r="735">
      <c r="A735" s="0">
        <f>ROW(Source!A2003)</f>
        <v/>
      </c>
      <c r="B735" s="0" t="n">
        <v>78845955</v>
      </c>
      <c r="C735" s="0" t="n">
        <v>78852067</v>
      </c>
      <c r="D735" s="0" t="n">
        <v>29166480</v>
      </c>
      <c r="E735" s="0" t="n">
        <v>1</v>
      </c>
      <c r="F735" s="0" t="n">
        <v>1</v>
      </c>
      <c r="G735" s="0" t="n">
        <v>1</v>
      </c>
      <c r="H735" s="0" t="n">
        <v>3</v>
      </c>
      <c r="I735" s="0" t="inlineStr">
        <is>
          <t>509-5632</t>
        </is>
      </c>
      <c r="J735" s="0" t="inlineStr">
        <is>
          <t>ТССЦ Московской обл., 509-5632, приказ Минстроя России №675/пр от 28.02.2017 № 258/пр</t>
        </is>
      </c>
      <c r="K735" s="0" t="inlineStr">
        <is>
          <t>Выключатели автоматические ВА24-29 16А однофазные</t>
        </is>
      </c>
      <c r="L735" s="0" t="n">
        <v>1354</v>
      </c>
      <c r="N735" s="0" t="n">
        <v>1010</v>
      </c>
      <c r="O735" s="0" t="inlineStr">
        <is>
          <t>шт.</t>
        </is>
      </c>
      <c r="P735" s="0" t="inlineStr">
        <is>
          <t>шт.</t>
        </is>
      </c>
      <c r="Q735" s="0" t="n">
        <v>1</v>
      </c>
      <c r="W735" s="0" t="n">
        <v>0</v>
      </c>
      <c r="X735" s="0" t="n">
        <v>-2104743302</v>
      </c>
      <c r="Y735" s="0">
        <f>AT735</f>
        <v/>
      </c>
      <c r="AA735" s="0" t="n">
        <v>7.92</v>
      </c>
      <c r="AB735" s="0" t="n">
        <v>0</v>
      </c>
      <c r="AC735" s="0" t="n">
        <v>0</v>
      </c>
      <c r="AD735" s="0" t="n">
        <v>0</v>
      </c>
      <c r="AE735" s="0" t="n">
        <v>7.92</v>
      </c>
      <c r="AF735" s="0" t="n">
        <v>0</v>
      </c>
      <c r="AG735" s="0" t="n">
        <v>0</v>
      </c>
      <c r="AH735" s="0" t="n">
        <v>0</v>
      </c>
      <c r="AI735" s="0" t="n">
        <v>1</v>
      </c>
      <c r="AJ735" s="0" t="n">
        <v>1</v>
      </c>
      <c r="AK735" s="0" t="n">
        <v>1</v>
      </c>
      <c r="AL735" s="0" t="n">
        <v>1</v>
      </c>
      <c r="AM735" s="0" t="n">
        <v>0</v>
      </c>
      <c r="AN735" s="0" t="n">
        <v>0</v>
      </c>
      <c r="AO735" s="0" t="n">
        <v>0</v>
      </c>
      <c r="AP735" s="0" t="n">
        <v>1</v>
      </c>
      <c r="AQ735" s="0" t="n">
        <v>0</v>
      </c>
      <c r="AR735" s="0" t="n">
        <v>0</v>
      </c>
      <c r="AS735" s="0" t="inlineStr"/>
      <c r="AT735" s="0" t="n">
        <v>0.5</v>
      </c>
      <c r="AU735" s="0" t="inlineStr"/>
      <c r="AV735" s="0" t="n">
        <v>0</v>
      </c>
      <c r="AW735" s="0" t="n">
        <v>1</v>
      </c>
      <c r="AX735" s="0" t="n">
        <v>-1</v>
      </c>
      <c r="AY735" s="0" t="n">
        <v>0</v>
      </c>
      <c r="AZ735" s="0" t="n">
        <v>0</v>
      </c>
      <c r="BA735" s="0" t="inlineStr"/>
      <c r="BB735" s="0" t="n">
        <v>0</v>
      </c>
      <c r="BC735" s="0" t="n">
        <v>0</v>
      </c>
      <c r="BD735" s="0" t="n">
        <v>0</v>
      </c>
      <c r="BE735" s="0" t="n">
        <v>0</v>
      </c>
      <c r="BF735" s="0" t="n">
        <v>0</v>
      </c>
      <c r="BG735" s="0" t="n">
        <v>0</v>
      </c>
      <c r="BH735" s="0" t="n">
        <v>0</v>
      </c>
      <c r="BI735" s="0" t="n">
        <v>0</v>
      </c>
      <c r="BJ735" s="0" t="n">
        <v>0</v>
      </c>
      <c r="BK735" s="0" t="n">
        <v>0</v>
      </c>
      <c r="BL735" s="0" t="n">
        <v>0</v>
      </c>
      <c r="BM735" s="0" t="n">
        <v>0</v>
      </c>
      <c r="BN735" s="0" t="n">
        <v>0</v>
      </c>
      <c r="BO735" s="0" t="n">
        <v>0</v>
      </c>
      <c r="BP735" s="0" t="n">
        <v>0</v>
      </c>
      <c r="BQ735" s="0" t="n">
        <v>0</v>
      </c>
      <c r="BR735" s="0" t="n">
        <v>0</v>
      </c>
      <c r="BS735" s="0" t="n">
        <v>0</v>
      </c>
      <c r="BT735" s="0" t="n">
        <v>0</v>
      </c>
      <c r="BU735" s="0" t="n">
        <v>0</v>
      </c>
      <c r="BV735" s="0" t="n">
        <v>0</v>
      </c>
      <c r="BW735" s="0" t="n">
        <v>0</v>
      </c>
      <c r="CV735" s="0" t="n">
        <v>0</v>
      </c>
      <c r="CW735" s="0" t="n">
        <v>0</v>
      </c>
      <c r="CX735" s="0">
        <f>ROUND(Y735*Source!I2003,7)</f>
        <v/>
      </c>
      <c r="CY735" s="0">
        <f>AA735</f>
        <v/>
      </c>
      <c r="CZ735" s="0">
        <f>AE735</f>
        <v/>
      </c>
      <c r="DA735" s="0">
        <f>AI735</f>
        <v/>
      </c>
      <c r="DB735" s="0">
        <f>ROUND(ROUND(AT735*CZ735,2),2)</f>
        <v/>
      </c>
      <c r="DC735" s="0">
        <f>ROUND(ROUND(AT735*AG735,2),2)</f>
        <v/>
      </c>
      <c r="DD735" s="0" t="inlineStr"/>
      <c r="DE735" s="0" t="inlineStr"/>
      <c r="DF735" s="0">
        <f>ROUND(ROUND(AE735,0)*CX735,0)</f>
        <v/>
      </c>
      <c r="DG735" s="0">
        <f>ROUND(ROUND(AF735,0)*CX735,0)</f>
        <v/>
      </c>
      <c r="DH735" s="0">
        <f>ROUND(ROUND(AG735,0)*CX735,0)</f>
        <v/>
      </c>
      <c r="DI735" s="0">
        <f>ROUND(ROUND(AH735,0)*CX735,0)</f>
        <v/>
      </c>
      <c r="DJ735" s="0">
        <f>DF735</f>
        <v/>
      </c>
      <c r="DK735" s="0" t="n">
        <v>0</v>
      </c>
      <c r="DL735" s="0" t="inlineStr"/>
      <c r="DM735" s="0" t="n">
        <v>0</v>
      </c>
      <c r="DN735" s="0" t="inlineStr"/>
      <c r="DO735" s="0" t="n">
        <v>0</v>
      </c>
    </row>
    <row r="736">
      <c r="A736" s="0">
        <f>ROW(Source!A2003)</f>
        <v/>
      </c>
      <c r="B736" s="0" t="n">
        <v>78845955</v>
      </c>
      <c r="C736" s="0" t="n">
        <v>78852067</v>
      </c>
      <c r="D736" s="0" t="n">
        <v>29166482</v>
      </c>
      <c r="E736" s="0" t="n">
        <v>1</v>
      </c>
      <c r="F736" s="0" t="n">
        <v>1</v>
      </c>
      <c r="G736" s="0" t="n">
        <v>1</v>
      </c>
      <c r="H736" s="0" t="n">
        <v>3</v>
      </c>
      <c r="I736" s="0" t="inlineStr">
        <is>
          <t>509-5634</t>
        </is>
      </c>
      <c r="J736" s="0" t="inlineStr">
        <is>
          <t>ТССЦ Московской обл., 509-5634, приказ Минстроя России №675/пр от 28.02.2017 № 258/пр</t>
        </is>
      </c>
      <c r="K736" s="0" t="inlineStr">
        <is>
          <t>Выключатели автоматические ВА24-29 20А однофазные</t>
        </is>
      </c>
      <c r="L736" s="0" t="n">
        <v>1354</v>
      </c>
      <c r="N736" s="0" t="n">
        <v>1010</v>
      </c>
      <c r="O736" s="0" t="inlineStr">
        <is>
          <t>шт.</t>
        </is>
      </c>
      <c r="P736" s="0" t="inlineStr">
        <is>
          <t>шт.</t>
        </is>
      </c>
      <c r="Q736" s="0" t="n">
        <v>1</v>
      </c>
      <c r="W736" s="0" t="n">
        <v>0</v>
      </c>
      <c r="X736" s="0" t="n">
        <v>-2065425502</v>
      </c>
      <c r="Y736" s="0">
        <f>AT736</f>
        <v/>
      </c>
      <c r="AA736" s="0" t="n">
        <v>7.89</v>
      </c>
      <c r="AB736" s="0" t="n">
        <v>0</v>
      </c>
      <c r="AC736" s="0" t="n">
        <v>0</v>
      </c>
      <c r="AD736" s="0" t="n">
        <v>0</v>
      </c>
      <c r="AE736" s="0" t="n">
        <v>7.89</v>
      </c>
      <c r="AF736" s="0" t="n">
        <v>0</v>
      </c>
      <c r="AG736" s="0" t="n">
        <v>0</v>
      </c>
      <c r="AH736" s="0" t="n">
        <v>0</v>
      </c>
      <c r="AI736" s="0" t="n">
        <v>1</v>
      </c>
      <c r="AJ736" s="0" t="n">
        <v>1</v>
      </c>
      <c r="AK736" s="0" t="n">
        <v>1</v>
      </c>
      <c r="AL736" s="0" t="n">
        <v>1</v>
      </c>
      <c r="AM736" s="0" t="n">
        <v>0</v>
      </c>
      <c r="AN736" s="0" t="n">
        <v>0</v>
      </c>
      <c r="AO736" s="0" t="n">
        <v>0</v>
      </c>
      <c r="AP736" s="0" t="n">
        <v>1</v>
      </c>
      <c r="AQ736" s="0" t="n">
        <v>0</v>
      </c>
      <c r="AR736" s="0" t="n">
        <v>0</v>
      </c>
      <c r="AS736" s="0" t="inlineStr"/>
      <c r="AT736" s="0" t="n">
        <v>0.5</v>
      </c>
      <c r="AU736" s="0" t="inlineStr"/>
      <c r="AV736" s="0" t="n">
        <v>0</v>
      </c>
      <c r="AW736" s="0" t="n">
        <v>1</v>
      </c>
      <c r="AX736" s="0" t="n">
        <v>-1</v>
      </c>
      <c r="AY736" s="0" t="n">
        <v>0</v>
      </c>
      <c r="AZ736" s="0" t="n">
        <v>0</v>
      </c>
      <c r="BA736" s="0" t="inlineStr"/>
      <c r="BB736" s="0" t="n">
        <v>0</v>
      </c>
      <c r="BC736" s="0" t="n">
        <v>0</v>
      </c>
      <c r="BD736" s="0" t="n">
        <v>0</v>
      </c>
      <c r="BE736" s="0" t="n">
        <v>0</v>
      </c>
      <c r="BF736" s="0" t="n">
        <v>0</v>
      </c>
      <c r="BG736" s="0" t="n">
        <v>0</v>
      </c>
      <c r="BH736" s="0" t="n">
        <v>0</v>
      </c>
      <c r="BI736" s="0" t="n">
        <v>0</v>
      </c>
      <c r="BJ736" s="0" t="n">
        <v>0</v>
      </c>
      <c r="BK736" s="0" t="n">
        <v>0</v>
      </c>
      <c r="BL736" s="0" t="n">
        <v>0</v>
      </c>
      <c r="BM736" s="0" t="n">
        <v>0</v>
      </c>
      <c r="BN736" s="0" t="n">
        <v>0</v>
      </c>
      <c r="BO736" s="0" t="n">
        <v>0</v>
      </c>
      <c r="BP736" s="0" t="n">
        <v>0</v>
      </c>
      <c r="BQ736" s="0" t="n">
        <v>0</v>
      </c>
      <c r="BR736" s="0" t="n">
        <v>0</v>
      </c>
      <c r="BS736" s="0" t="n">
        <v>0</v>
      </c>
      <c r="BT736" s="0" t="n">
        <v>0</v>
      </c>
      <c r="BU736" s="0" t="n">
        <v>0</v>
      </c>
      <c r="BV736" s="0" t="n">
        <v>0</v>
      </c>
      <c r="BW736" s="0" t="n">
        <v>0</v>
      </c>
      <c r="CV736" s="0" t="n">
        <v>0</v>
      </c>
      <c r="CW736" s="0" t="n">
        <v>0</v>
      </c>
      <c r="CX736" s="0">
        <f>ROUND(Y736*Source!I2003,7)</f>
        <v/>
      </c>
      <c r="CY736" s="0">
        <f>AA736</f>
        <v/>
      </c>
      <c r="CZ736" s="0">
        <f>AE736</f>
        <v/>
      </c>
      <c r="DA736" s="0">
        <f>AI736</f>
        <v/>
      </c>
      <c r="DB736" s="0">
        <f>ROUND(ROUND(AT736*CZ736,2),2)</f>
        <v/>
      </c>
      <c r="DC736" s="0">
        <f>ROUND(ROUND(AT736*AG736,2),2)</f>
        <v/>
      </c>
      <c r="DD736" s="0" t="inlineStr"/>
      <c r="DE736" s="0" t="inlineStr"/>
      <c r="DF736" s="0">
        <f>ROUND(ROUND(AE736,0)*CX736,0)</f>
        <v/>
      </c>
      <c r="DG736" s="0">
        <f>ROUND(ROUND(AF736,0)*CX736,0)</f>
        <v/>
      </c>
      <c r="DH736" s="0">
        <f>ROUND(ROUND(AG736,0)*CX736,0)</f>
        <v/>
      </c>
      <c r="DI736" s="0">
        <f>ROUND(ROUND(AH736,0)*CX736,0)</f>
        <v/>
      </c>
      <c r="DJ736" s="0">
        <f>DF736</f>
        <v/>
      </c>
      <c r="DK736" s="0" t="n">
        <v>0</v>
      </c>
      <c r="DL736" s="0" t="inlineStr"/>
      <c r="DM736" s="0" t="n">
        <v>0</v>
      </c>
      <c r="DN736" s="0" t="inlineStr"/>
      <c r="DO736" s="0" t="n">
        <v>0</v>
      </c>
    </row>
    <row r="737">
      <c r="A737" s="0">
        <f>ROW(Source!A2003)</f>
        <v/>
      </c>
      <c r="B737" s="0" t="n">
        <v>78845955</v>
      </c>
      <c r="C737" s="0" t="n">
        <v>78852067</v>
      </c>
      <c r="D737" s="0" t="n">
        <v>29171808</v>
      </c>
      <c r="E737" s="0" t="n">
        <v>1</v>
      </c>
      <c r="F737" s="0" t="n">
        <v>1</v>
      </c>
      <c r="G737" s="0" t="n">
        <v>1</v>
      </c>
      <c r="H737" s="0" t="n">
        <v>3</v>
      </c>
      <c r="I737" s="0" t="inlineStr">
        <is>
          <t>999-9950</t>
        </is>
      </c>
      <c r="J737" s="0" t="inlineStr">
        <is>
          <t>ТССЦ Московской обл., 999-9950, приказ Минстроя России №675/пр от 21.09.2015 г.</t>
        </is>
      </c>
      <c r="K737" s="0" t="inlineStr">
        <is>
          <t>Вспомогательные ненормируемые материалы (2% от ОЗП)</t>
        </is>
      </c>
      <c r="L737" s="0" t="n">
        <v>1374</v>
      </c>
      <c r="N737" s="0" t="n">
        <v>1013</v>
      </c>
      <c r="O737" s="0" t="inlineStr">
        <is>
          <t>РУБ</t>
        </is>
      </c>
      <c r="P737" s="0" t="inlineStr">
        <is>
          <t>РУБ</t>
        </is>
      </c>
      <c r="Q737" s="0" t="n">
        <v>1</v>
      </c>
      <c r="W737" s="0" t="n">
        <v>0</v>
      </c>
      <c r="X737" s="0" t="n">
        <v>-915781824</v>
      </c>
      <c r="Y737" s="0">
        <f>AT737</f>
        <v/>
      </c>
      <c r="AA737" s="0" t="n">
        <v>1</v>
      </c>
      <c r="AB737" s="0" t="n">
        <v>0</v>
      </c>
      <c r="AC737" s="0" t="n">
        <v>0</v>
      </c>
      <c r="AD737" s="0" t="n">
        <v>0</v>
      </c>
      <c r="AE737" s="0" t="n">
        <v>1</v>
      </c>
      <c r="AF737" s="0" t="n">
        <v>0</v>
      </c>
      <c r="AG737" s="0" t="n">
        <v>0</v>
      </c>
      <c r="AH737" s="0" t="n">
        <v>0</v>
      </c>
      <c r="AI737" s="0" t="n">
        <v>1</v>
      </c>
      <c r="AJ737" s="0" t="n">
        <v>1</v>
      </c>
      <c r="AK737" s="0" t="n">
        <v>1</v>
      </c>
      <c r="AL737" s="0" t="n">
        <v>1</v>
      </c>
      <c r="AM737" s="0" t="n">
        <v>-2</v>
      </c>
      <c r="AN737" s="0" t="n">
        <v>0</v>
      </c>
      <c r="AO737" s="0" t="n">
        <v>1</v>
      </c>
      <c r="AP737" s="0" t="n">
        <v>1</v>
      </c>
      <c r="AQ737" s="0" t="n">
        <v>0</v>
      </c>
      <c r="AR737" s="0" t="n">
        <v>0</v>
      </c>
      <c r="AS737" s="0" t="inlineStr"/>
      <c r="AT737" s="0" t="n">
        <v>0.3</v>
      </c>
      <c r="AU737" s="0" t="inlineStr"/>
      <c r="AV737" s="0" t="n">
        <v>0</v>
      </c>
      <c r="AW737" s="0" t="n">
        <v>2</v>
      </c>
      <c r="AX737" s="0" t="n">
        <v>78852082</v>
      </c>
      <c r="AY737" s="0" t="n">
        <v>1</v>
      </c>
      <c r="AZ737" s="0" t="n">
        <v>0</v>
      </c>
      <c r="BA737" s="0" t="n">
        <v>715</v>
      </c>
      <c r="BB737" s="0" t="n">
        <v>0</v>
      </c>
      <c r="BC737" s="0" t="n">
        <v>0</v>
      </c>
      <c r="BD737" s="0" t="n">
        <v>0</v>
      </c>
      <c r="BE737" s="0" t="n">
        <v>0</v>
      </c>
      <c r="BF737" s="0" t="n">
        <v>0</v>
      </c>
      <c r="BG737" s="0" t="n">
        <v>0</v>
      </c>
      <c r="BH737" s="0" t="n">
        <v>0</v>
      </c>
      <c r="BI737" s="0" t="n">
        <v>0</v>
      </c>
      <c r="BJ737" s="0" t="n">
        <v>0</v>
      </c>
      <c r="BK737" s="0" t="n">
        <v>0</v>
      </c>
      <c r="BL737" s="0" t="n">
        <v>0</v>
      </c>
      <c r="BM737" s="0" t="n">
        <v>0</v>
      </c>
      <c r="BN737" s="0" t="n">
        <v>0</v>
      </c>
      <c r="BO737" s="0" t="n">
        <v>0</v>
      </c>
      <c r="BP737" s="0" t="n">
        <v>0</v>
      </c>
      <c r="BQ737" s="0" t="n">
        <v>0</v>
      </c>
      <c r="BR737" s="0" t="n">
        <v>0</v>
      </c>
      <c r="BS737" s="0" t="n">
        <v>0</v>
      </c>
      <c r="BT737" s="0" t="n">
        <v>0</v>
      </c>
      <c r="BU737" s="0" t="n">
        <v>0</v>
      </c>
      <c r="BV737" s="0" t="n">
        <v>0</v>
      </c>
      <c r="BW737" s="0" t="n">
        <v>0</v>
      </c>
      <c r="CV737" s="0" t="n">
        <v>0</v>
      </c>
      <c r="CW737" s="0" t="n">
        <v>0</v>
      </c>
      <c r="CX737" s="0">
        <f>ROUND(Y737*Source!I2003,7)</f>
        <v/>
      </c>
      <c r="CY737" s="0">
        <f>AA737</f>
        <v/>
      </c>
      <c r="CZ737" s="0">
        <f>AE737</f>
        <v/>
      </c>
      <c r="DA737" s="0">
        <f>AI737</f>
        <v/>
      </c>
      <c r="DB737" s="0">
        <f>ROUND(ROUND(AT737*CZ737,2),2)</f>
        <v/>
      </c>
      <c r="DC737" s="0">
        <f>ROUND(ROUND(AT737*AG737,2),2)</f>
        <v/>
      </c>
      <c r="DD737" s="0" t="inlineStr"/>
      <c r="DE737" s="0" t="inlineStr"/>
      <c r="DF737" s="0">
        <f>ROUND(ROUND(AE737,0)*CX737,0)</f>
        <v/>
      </c>
      <c r="DG737" s="0">
        <f>ROUND(ROUND(AF737,0)*CX737,0)</f>
        <v/>
      </c>
      <c r="DH737" s="0">
        <f>ROUND(ROUND(AG737,0)*CX737,0)</f>
        <v/>
      </c>
      <c r="DI737" s="0">
        <f>ROUND(ROUND(AH737,0)*CX737,0)</f>
        <v/>
      </c>
      <c r="DJ737" s="0">
        <f>DF737</f>
        <v/>
      </c>
      <c r="DK737" s="0" t="n">
        <v>0</v>
      </c>
      <c r="DL737" s="0" t="inlineStr"/>
      <c r="DM737" s="0" t="n">
        <v>0</v>
      </c>
      <c r="DN737" s="0" t="inlineStr"/>
      <c r="DO737" s="0" t="n">
        <v>0</v>
      </c>
    </row>
    <row r="738">
      <c r="A738" s="0">
        <f>ROW(Source!A2044)</f>
        <v/>
      </c>
      <c r="B738" s="0" t="n">
        <v>78845955</v>
      </c>
      <c r="C738" s="0" t="n">
        <v>78852154</v>
      </c>
      <c r="D738" s="0" t="n">
        <v>29361307</v>
      </c>
      <c r="E738" s="0" t="n">
        <v>1</v>
      </c>
      <c r="F738" s="0" t="n">
        <v>1</v>
      </c>
      <c r="G738" s="0" t="n">
        <v>1</v>
      </c>
      <c r="H738" s="0" t="n">
        <v>1</v>
      </c>
      <c r="I738" s="0" t="inlineStr">
        <is>
          <t>1-2039-90</t>
        </is>
      </c>
      <c r="J738" s="0" t="inlineStr"/>
      <c r="K738" s="0" t="inlineStr">
        <is>
          <t>Рабочий монтажник среднего разряда 3,9</t>
        </is>
      </c>
      <c r="L738" s="0" t="n">
        <v>1369</v>
      </c>
      <c r="N738" s="0" t="n">
        <v>1013</v>
      </c>
      <c r="O738" s="0" t="inlineStr">
        <is>
          <t>чел.-ч</t>
        </is>
      </c>
      <c r="P738" s="0" t="inlineStr">
        <is>
          <t>чел.-ч</t>
        </is>
      </c>
      <c r="Q738" s="0" t="n">
        <v>1</v>
      </c>
      <c r="W738" s="0" t="n">
        <v>0</v>
      </c>
      <c r="X738" s="0" t="n">
        <v>357208865</v>
      </c>
      <c r="Y738" s="0">
        <f>(AT738*ROUND(0.2,7))</f>
        <v/>
      </c>
      <c r="AA738" s="0" t="n">
        <v>0</v>
      </c>
      <c r="AB738" s="0" t="n">
        <v>0</v>
      </c>
      <c r="AC738" s="0" t="n">
        <v>0</v>
      </c>
      <c r="AD738" s="0" t="n">
        <v>9.51</v>
      </c>
      <c r="AE738" s="0" t="n">
        <v>0</v>
      </c>
      <c r="AF738" s="0" t="n">
        <v>0</v>
      </c>
      <c r="AG738" s="0" t="n">
        <v>0</v>
      </c>
      <c r="AH738" s="0" t="n">
        <v>9.51</v>
      </c>
      <c r="AI738" s="0" t="n">
        <v>1</v>
      </c>
      <c r="AJ738" s="0" t="n">
        <v>1</v>
      </c>
      <c r="AK738" s="0" t="n">
        <v>1</v>
      </c>
      <c r="AL738" s="0" t="n">
        <v>1</v>
      </c>
      <c r="AM738" s="0" t="n">
        <v>-2</v>
      </c>
      <c r="AN738" s="0" t="n">
        <v>0</v>
      </c>
      <c r="AO738" s="0" t="n">
        <v>1</v>
      </c>
      <c r="AP738" s="0" t="n">
        <v>1</v>
      </c>
      <c r="AQ738" s="0" t="n">
        <v>0</v>
      </c>
      <c r="AR738" s="0" t="n">
        <v>0</v>
      </c>
      <c r="AS738" s="0" t="inlineStr"/>
      <c r="AT738" s="0" t="n">
        <v>2.32</v>
      </c>
      <c r="AU738" s="0" t="inlineStr">
        <is>
          <t>)*0,2</t>
        </is>
      </c>
      <c r="AV738" s="0" t="n">
        <v>1</v>
      </c>
      <c r="AW738" s="0" t="n">
        <v>2</v>
      </c>
      <c r="AX738" s="0" t="n">
        <v>78852174</v>
      </c>
      <c r="AY738" s="0" t="n">
        <v>1</v>
      </c>
      <c r="AZ738" s="0" t="n">
        <v>2048</v>
      </c>
      <c r="BA738" s="0" t="n">
        <v>716</v>
      </c>
      <c r="BB738" s="0" t="n">
        <v>0</v>
      </c>
      <c r="BC738" s="0" t="n">
        <v>0</v>
      </c>
      <c r="BD738" s="0" t="n">
        <v>0</v>
      </c>
      <c r="BE738" s="0" t="n">
        <v>0</v>
      </c>
      <c r="BF738" s="0" t="n">
        <v>0</v>
      </c>
      <c r="BG738" s="0" t="n">
        <v>0</v>
      </c>
      <c r="BH738" s="0" t="n">
        <v>0</v>
      </c>
      <c r="BI738" s="0" t="n">
        <v>0</v>
      </c>
      <c r="BJ738" s="0" t="n">
        <v>0</v>
      </c>
      <c r="BK738" s="0" t="n">
        <v>0</v>
      </c>
      <c r="BL738" s="0" t="n">
        <v>0</v>
      </c>
      <c r="BM738" s="0" t="n">
        <v>0</v>
      </c>
      <c r="BN738" s="0" t="n">
        <v>0</v>
      </c>
      <c r="BO738" s="0" t="n">
        <v>0</v>
      </c>
      <c r="BP738" s="0" t="n">
        <v>0</v>
      </c>
      <c r="BQ738" s="0" t="n">
        <v>0</v>
      </c>
      <c r="BR738" s="0" t="n">
        <v>0</v>
      </c>
      <c r="BS738" s="0" t="n">
        <v>0</v>
      </c>
      <c r="BT738" s="0" t="n">
        <v>0</v>
      </c>
      <c r="BU738" s="0" t="n">
        <v>0</v>
      </c>
      <c r="BV738" s="0" t="n">
        <v>0</v>
      </c>
      <c r="BW738" s="0" t="n">
        <v>0</v>
      </c>
      <c r="CU738" s="0">
        <f>ROUND(AT738*Source!I2044*AH738*AL738,0)</f>
        <v/>
      </c>
      <c r="CV738" s="0">
        <f>ROUND(Y738*Source!I2044,7)</f>
        <v/>
      </c>
      <c r="CW738" s="0" t="n">
        <v>0</v>
      </c>
      <c r="CX738" s="0">
        <f>ROUND(Y738*Source!I2044,7)</f>
        <v/>
      </c>
      <c r="CY738" s="0">
        <f>AD738</f>
        <v/>
      </c>
      <c r="CZ738" s="0">
        <f>AH738</f>
        <v/>
      </c>
      <c r="DA738" s="0">
        <f>AL738</f>
        <v/>
      </c>
      <c r="DB738" s="0">
        <f>ROUND((ROUND(AT738*CZ738,2)*ROUND(0.2,7)),2)</f>
        <v/>
      </c>
      <c r="DC738" s="0">
        <f>ROUND((ROUND(AT738*AG738,2)*ROUND(0.2,7)),2)</f>
        <v/>
      </c>
      <c r="DD738" s="0" t="inlineStr"/>
      <c r="DE738" s="0" t="inlineStr"/>
      <c r="DF738" s="0">
        <f>ROUND(ROUND(AE738,0)*CX738,0)</f>
        <v/>
      </c>
      <c r="DG738" s="0">
        <f>ROUND(ROUND(AF738,0)*CX738,0)</f>
        <v/>
      </c>
      <c r="DH738" s="0">
        <f>ROUND(ROUND(AG738,0)*CX738,0)</f>
        <v/>
      </c>
      <c r="DI738" s="0">
        <f>ROUND(ROUND(AH738,0)*CX738,0)</f>
        <v/>
      </c>
      <c r="DJ738" s="0">
        <f>DI738</f>
        <v/>
      </c>
      <c r="DK738" s="0" t="n">
        <v>0</v>
      </c>
      <c r="DL738" s="0" t="inlineStr"/>
      <c r="DM738" s="0" t="n">
        <v>0</v>
      </c>
      <c r="DN738" s="0" t="inlineStr"/>
      <c r="DO738" s="0" t="n">
        <v>0</v>
      </c>
    </row>
    <row r="739">
      <c r="A739" s="0">
        <f>ROW(Source!A2044)</f>
        <v/>
      </c>
      <c r="B739" s="0" t="n">
        <v>78845955</v>
      </c>
      <c r="C739" s="0" t="n">
        <v>78852154</v>
      </c>
      <c r="D739" s="0" t="n">
        <v>121548</v>
      </c>
      <c r="E739" s="0" t="n">
        <v>1</v>
      </c>
      <c r="F739" s="0" t="n">
        <v>1</v>
      </c>
      <c r="G739" s="0" t="n">
        <v>1</v>
      </c>
      <c r="H739" s="0" t="n">
        <v>1</v>
      </c>
      <c r="I739" s="0" t="inlineStr">
        <is>
          <t>2</t>
        </is>
      </c>
      <c r="J739" s="0" t="inlineStr"/>
      <c r="K739" s="0" t="inlineStr">
        <is>
          <t>Затраты труда машинистов</t>
        </is>
      </c>
      <c r="L739" s="0" t="n">
        <v>608254</v>
      </c>
      <c r="N739" s="0" t="n">
        <v>1013</v>
      </c>
      <c r="O739" s="0" t="inlineStr">
        <is>
          <t>чел.час</t>
        </is>
      </c>
      <c r="P739" s="0" t="inlineStr">
        <is>
          <t>чел.час</t>
        </is>
      </c>
      <c r="Q739" s="0" t="n">
        <v>1</v>
      </c>
      <c r="W739" s="0" t="n">
        <v>0</v>
      </c>
      <c r="X739" s="0" t="n">
        <v>-185737400</v>
      </c>
      <c r="Y739" s="0">
        <f>(AT739*ROUND(0.2,7))</f>
        <v/>
      </c>
      <c r="AA739" s="0" t="n">
        <v>0</v>
      </c>
      <c r="AB739" s="0" t="n">
        <v>0</v>
      </c>
      <c r="AC739" s="0" t="n">
        <v>0</v>
      </c>
      <c r="AD739" s="0" t="n">
        <v>0</v>
      </c>
      <c r="AE739" s="0" t="n">
        <v>0</v>
      </c>
      <c r="AF739" s="0" t="n">
        <v>0</v>
      </c>
      <c r="AG739" s="0" t="n">
        <v>0</v>
      </c>
      <c r="AH739" s="0" t="n">
        <v>0</v>
      </c>
      <c r="AI739" s="0" t="n">
        <v>1</v>
      </c>
      <c r="AJ739" s="0" t="n">
        <v>1</v>
      </c>
      <c r="AK739" s="0" t="n">
        <v>1</v>
      </c>
      <c r="AL739" s="0" t="n">
        <v>1</v>
      </c>
      <c r="AM739" s="0" t="n">
        <v>-2</v>
      </c>
      <c r="AN739" s="0" t="n">
        <v>0</v>
      </c>
      <c r="AO739" s="0" t="n">
        <v>1</v>
      </c>
      <c r="AP739" s="0" t="n">
        <v>1</v>
      </c>
      <c r="AQ739" s="0" t="n">
        <v>0</v>
      </c>
      <c r="AR739" s="0" t="n">
        <v>0</v>
      </c>
      <c r="AS739" s="0" t="inlineStr"/>
      <c r="AT739" s="0" t="n">
        <v>0.01</v>
      </c>
      <c r="AU739" s="0" t="inlineStr">
        <is>
          <t>)*0,2</t>
        </is>
      </c>
      <c r="AV739" s="0" t="n">
        <v>2</v>
      </c>
      <c r="AW739" s="0" t="n">
        <v>2</v>
      </c>
      <c r="AX739" s="0" t="n">
        <v>78852175</v>
      </c>
      <c r="AY739" s="0" t="n">
        <v>1</v>
      </c>
      <c r="AZ739" s="0" t="n">
        <v>0</v>
      </c>
      <c r="BA739" s="0" t="n">
        <v>717</v>
      </c>
      <c r="BB739" s="0" t="n">
        <v>0</v>
      </c>
      <c r="BC739" s="0" t="n">
        <v>0</v>
      </c>
      <c r="BD739" s="0" t="n">
        <v>0</v>
      </c>
      <c r="BE739" s="0" t="n">
        <v>0</v>
      </c>
      <c r="BF739" s="0" t="n">
        <v>0</v>
      </c>
      <c r="BG739" s="0" t="n">
        <v>0</v>
      </c>
      <c r="BH739" s="0" t="n">
        <v>0</v>
      </c>
      <c r="BI739" s="0" t="n">
        <v>0</v>
      </c>
      <c r="BJ739" s="0" t="n">
        <v>0</v>
      </c>
      <c r="BK739" s="0" t="n">
        <v>0</v>
      </c>
      <c r="BL739" s="0" t="n">
        <v>0</v>
      </c>
      <c r="BM739" s="0" t="n">
        <v>0</v>
      </c>
      <c r="BN739" s="0" t="n">
        <v>0</v>
      </c>
      <c r="BO739" s="0" t="n">
        <v>0</v>
      </c>
      <c r="BP739" s="0" t="n">
        <v>0</v>
      </c>
      <c r="BQ739" s="0" t="n">
        <v>0</v>
      </c>
      <c r="BR739" s="0" t="n">
        <v>0</v>
      </c>
      <c r="BS739" s="0" t="n">
        <v>0</v>
      </c>
      <c r="BT739" s="0" t="n">
        <v>0</v>
      </c>
      <c r="BU739" s="0" t="n">
        <v>0</v>
      </c>
      <c r="BV739" s="0" t="n">
        <v>0</v>
      </c>
      <c r="BW739" s="0" t="n">
        <v>0</v>
      </c>
      <c r="CV739" s="0" t="n">
        <v>0</v>
      </c>
      <c r="CW739" s="0" t="n">
        <v>0</v>
      </c>
      <c r="CX739" s="0">
        <f>ROUND(Y739*Source!I2044,7)</f>
        <v/>
      </c>
      <c r="CY739" s="0">
        <f>AD739</f>
        <v/>
      </c>
      <c r="CZ739" s="0">
        <f>AH739</f>
        <v/>
      </c>
      <c r="DA739" s="0">
        <f>AL739</f>
        <v/>
      </c>
      <c r="DB739" s="0">
        <f>ROUND((ROUND(AT739*CZ739,2)*ROUND(0.2,7)),2)</f>
        <v/>
      </c>
      <c r="DC739" s="0">
        <f>ROUND((ROUND(AT739*AG739,2)*ROUND(0.2,7)),2)</f>
        <v/>
      </c>
      <c r="DD739" s="0" t="inlineStr"/>
      <c r="DE739" s="0" t="inlineStr"/>
      <c r="DF739" s="0">
        <f>ROUND(ROUND(AE739,0)*CX739,0)</f>
        <v/>
      </c>
      <c r="DG739" s="0">
        <f>ROUND(ROUND(AF739,0)*CX739,0)</f>
        <v/>
      </c>
      <c r="DH739" s="0">
        <f>ROUND(ROUND(AG739,0)*CX739,0)</f>
        <v/>
      </c>
      <c r="DI739" s="0">
        <f>ROUND(ROUND(AH739,0)*CX739,0)</f>
        <v/>
      </c>
      <c r="DJ739" s="0">
        <f>DI739</f>
        <v/>
      </c>
      <c r="DK739" s="0" t="n">
        <v>0</v>
      </c>
      <c r="DL739" s="0" t="inlineStr"/>
      <c r="DM739" s="0" t="n">
        <v>0</v>
      </c>
      <c r="DN739" s="0" t="inlineStr"/>
      <c r="DO739" s="0" t="n">
        <v>0</v>
      </c>
    </row>
    <row r="740">
      <c r="A740" s="0">
        <f>ROW(Source!A2044)</f>
        <v/>
      </c>
      <c r="B740" s="0" t="n">
        <v>78845955</v>
      </c>
      <c r="C740" s="0" t="n">
        <v>78852154</v>
      </c>
      <c r="D740" s="0" t="n">
        <v>29172362</v>
      </c>
      <c r="E740" s="0" t="n">
        <v>1</v>
      </c>
      <c r="F740" s="0" t="n">
        <v>1</v>
      </c>
      <c r="G740" s="0" t="n">
        <v>1</v>
      </c>
      <c r="H740" s="0" t="n">
        <v>2</v>
      </c>
      <c r="I740" s="0" t="inlineStr">
        <is>
          <t>021102</t>
        </is>
      </c>
      <c r="J740" s="0" t="inlineStr">
        <is>
          <t>ТСЭМ Московской обл., 021102, приказ Минстроя России №675/пр от 28.02.2017 № 264/пр</t>
        </is>
      </c>
      <c r="K740" s="0" t="inlineStr">
        <is>
          <t>Краны на автомобильном ходу при работе на монтаже технологического оборудования 10 т</t>
        </is>
      </c>
      <c r="L740" s="0" t="n">
        <v>1368</v>
      </c>
      <c r="N740" s="0" t="n">
        <v>1011</v>
      </c>
      <c r="O740" s="0" t="inlineStr">
        <is>
          <t>маш.-ч</t>
        </is>
      </c>
      <c r="P740" s="0" t="inlineStr">
        <is>
          <t>маш.-ч</t>
        </is>
      </c>
      <c r="Q740" s="0" t="n">
        <v>1</v>
      </c>
      <c r="W740" s="0" t="n">
        <v>0</v>
      </c>
      <c r="X740" s="0" t="n">
        <v>783836208</v>
      </c>
      <c r="Y740" s="0">
        <f>(AT740*ROUND(0.2,7))</f>
        <v/>
      </c>
      <c r="AA740" s="0" t="n">
        <v>0</v>
      </c>
      <c r="AB740" s="0" t="n">
        <v>1504.04</v>
      </c>
      <c r="AC740" s="0" t="n">
        <v>705.38</v>
      </c>
      <c r="AD740" s="0" t="n">
        <v>0</v>
      </c>
      <c r="AE740" s="0" t="n">
        <v>0</v>
      </c>
      <c r="AF740" s="0" t="n">
        <v>134.65</v>
      </c>
      <c r="AG740" s="0" t="n">
        <v>13.5</v>
      </c>
      <c r="AH740" s="0" t="n">
        <v>0</v>
      </c>
      <c r="AI740" s="0" t="n">
        <v>1</v>
      </c>
      <c r="AJ740" s="0" t="n">
        <v>11.17</v>
      </c>
      <c r="AK740" s="0" t="n">
        <v>52.25</v>
      </c>
      <c r="AL740" s="0" t="n">
        <v>1</v>
      </c>
      <c r="AM740" s="0" t="n">
        <v>2</v>
      </c>
      <c r="AN740" s="0" t="n">
        <v>0</v>
      </c>
      <c r="AO740" s="0" t="n">
        <v>1</v>
      </c>
      <c r="AP740" s="0" t="n">
        <v>1</v>
      </c>
      <c r="AQ740" s="0" t="n">
        <v>0</v>
      </c>
      <c r="AR740" s="0" t="n">
        <v>0</v>
      </c>
      <c r="AS740" s="0" t="inlineStr"/>
      <c r="AT740" s="0" t="n">
        <v>0.01</v>
      </c>
      <c r="AU740" s="0" t="inlineStr">
        <is>
          <t>)*0,2</t>
        </is>
      </c>
      <c r="AV740" s="0" t="n">
        <v>0</v>
      </c>
      <c r="AW740" s="0" t="n">
        <v>2</v>
      </c>
      <c r="AX740" s="0" t="n">
        <v>78852176</v>
      </c>
      <c r="AY740" s="0" t="n">
        <v>1</v>
      </c>
      <c r="AZ740" s="0" t="n">
        <v>0</v>
      </c>
      <c r="BA740" s="0" t="n">
        <v>718</v>
      </c>
      <c r="BB740" s="0" t="n">
        <v>0</v>
      </c>
      <c r="BC740" s="0" t="n">
        <v>0</v>
      </c>
      <c r="BD740" s="0" t="n">
        <v>0</v>
      </c>
      <c r="BE740" s="0" t="n">
        <v>0</v>
      </c>
      <c r="BF740" s="0" t="n">
        <v>0</v>
      </c>
      <c r="BG740" s="0" t="n">
        <v>0</v>
      </c>
      <c r="BH740" s="0" t="n">
        <v>0</v>
      </c>
      <c r="BI740" s="0" t="n">
        <v>0</v>
      </c>
      <c r="BJ740" s="0" t="n">
        <v>0</v>
      </c>
      <c r="BK740" s="0" t="n">
        <v>0</v>
      </c>
      <c r="BL740" s="0" t="n">
        <v>0</v>
      </c>
      <c r="BM740" s="0" t="n">
        <v>0</v>
      </c>
      <c r="BN740" s="0" t="n">
        <v>0</v>
      </c>
      <c r="BO740" s="0" t="n">
        <v>0</v>
      </c>
      <c r="BP740" s="0" t="n">
        <v>0</v>
      </c>
      <c r="BQ740" s="0" t="n">
        <v>0</v>
      </c>
      <c r="BR740" s="0" t="n">
        <v>0</v>
      </c>
      <c r="BS740" s="0" t="n">
        <v>0</v>
      </c>
      <c r="BT740" s="0" t="n">
        <v>0</v>
      </c>
      <c r="BU740" s="0" t="n">
        <v>0</v>
      </c>
      <c r="BV740" s="0" t="n">
        <v>0</v>
      </c>
      <c r="BW740" s="0" t="n">
        <v>0</v>
      </c>
      <c r="CV740" s="0" t="n">
        <v>0</v>
      </c>
      <c r="CW740" s="0">
        <f>ROUND(Y740*Source!I2044*DO740,7)</f>
        <v/>
      </c>
      <c r="CX740" s="0">
        <f>ROUND(Y740*Source!I2044,7)</f>
        <v/>
      </c>
      <c r="CY740" s="0">
        <f>AB740</f>
        <v/>
      </c>
      <c r="CZ740" s="0">
        <f>AF740</f>
        <v/>
      </c>
      <c r="DA740" s="0">
        <f>AJ740</f>
        <v/>
      </c>
      <c r="DB740" s="0">
        <f>ROUND((ROUND(AT740*CZ740,2)*ROUND(0.2,7)),2)</f>
        <v/>
      </c>
      <c r="DC740" s="0">
        <f>ROUND((ROUND(AT740*AG740,2)*ROUND(0.2,7)),2)</f>
        <v/>
      </c>
      <c r="DD740" s="0" t="inlineStr"/>
      <c r="DE740" s="0" t="inlineStr"/>
      <c r="DF740" s="0">
        <f>ROUND(ROUND(AE740,0)*CX740,0)</f>
        <v/>
      </c>
      <c r="DG740" s="0">
        <f>ROUND(ROUND(AF740*AJ740,0)*CX740,0)</f>
        <v/>
      </c>
      <c r="DH740" s="0">
        <f>ROUND(ROUND(AG740*AK740,0)*CX740,0)</f>
        <v/>
      </c>
      <c r="DI740" s="0">
        <f>ROUND(ROUND(AH740,0)*CX740,0)</f>
        <v/>
      </c>
      <c r="DJ740" s="0">
        <f>DG740</f>
        <v/>
      </c>
      <c r="DK740" s="0" t="n">
        <v>0</v>
      </c>
      <c r="DL740" s="0" t="inlineStr"/>
      <c r="DM740" s="0" t="n">
        <v>0</v>
      </c>
      <c r="DN740" s="0" t="inlineStr"/>
      <c r="DO740" s="0" t="n">
        <v>0</v>
      </c>
    </row>
    <row r="741">
      <c r="A741" s="0">
        <f>ROW(Source!A2044)</f>
        <v/>
      </c>
      <c r="B741" s="0" t="n">
        <v>78845955</v>
      </c>
      <c r="C741" s="0" t="n">
        <v>78852154</v>
      </c>
      <c r="D741" s="0" t="n">
        <v>29172657</v>
      </c>
      <c r="E741" s="0" t="n">
        <v>1</v>
      </c>
      <c r="F741" s="0" t="n">
        <v>1</v>
      </c>
      <c r="G741" s="0" t="n">
        <v>1</v>
      </c>
      <c r="H741" s="0" t="n">
        <v>2</v>
      </c>
      <c r="I741" s="0" t="inlineStr">
        <is>
          <t>040502</t>
        </is>
      </c>
      <c r="J741" s="0" t="inlineStr">
        <is>
          <t>ТСЭМ Московской обл., 040502, приказ Минстроя России №675/пр от 28.02.2017 № 264/пр</t>
        </is>
      </c>
      <c r="K741" s="0" t="inlineStr">
        <is>
          <t>Установки для сварки ручной дуговой (постоянного тока)</t>
        </is>
      </c>
      <c r="L741" s="0" t="n">
        <v>1368</v>
      </c>
      <c r="N741" s="0" t="n">
        <v>1011</v>
      </c>
      <c r="O741" s="0" t="inlineStr">
        <is>
          <t>маш.-ч</t>
        </is>
      </c>
      <c r="P741" s="0" t="inlineStr">
        <is>
          <t>маш.-ч</t>
        </is>
      </c>
      <c r="Q741" s="0" t="n">
        <v>1</v>
      </c>
      <c r="W741" s="0" t="n">
        <v>0</v>
      </c>
      <c r="X741" s="0" t="n">
        <v>1474986261</v>
      </c>
      <c r="Y741" s="0">
        <f>(AT741*ROUND(0.2,7))</f>
        <v/>
      </c>
      <c r="AA741" s="0" t="n">
        <v>0</v>
      </c>
      <c r="AB741" s="0" t="n">
        <v>69.26000000000001</v>
      </c>
      <c r="AC741" s="0" t="n">
        <v>0</v>
      </c>
      <c r="AD741" s="0" t="n">
        <v>0</v>
      </c>
      <c r="AE741" s="0" t="n">
        <v>0</v>
      </c>
      <c r="AF741" s="0" t="n">
        <v>8.1</v>
      </c>
      <c r="AG741" s="0" t="n">
        <v>0</v>
      </c>
      <c r="AH741" s="0" t="n">
        <v>0</v>
      </c>
      <c r="AI741" s="0" t="n">
        <v>1</v>
      </c>
      <c r="AJ741" s="0" t="n">
        <v>8.550000000000001</v>
      </c>
      <c r="AK741" s="0" t="n">
        <v>52.25</v>
      </c>
      <c r="AL741" s="0" t="n">
        <v>1</v>
      </c>
      <c r="AM741" s="0" t="n">
        <v>2</v>
      </c>
      <c r="AN741" s="0" t="n">
        <v>0</v>
      </c>
      <c r="AO741" s="0" t="n">
        <v>1</v>
      </c>
      <c r="AP741" s="0" t="n">
        <v>1</v>
      </c>
      <c r="AQ741" s="0" t="n">
        <v>0</v>
      </c>
      <c r="AR741" s="0" t="n">
        <v>0</v>
      </c>
      <c r="AS741" s="0" t="inlineStr"/>
      <c r="AT741" s="0" t="n">
        <v>0.13</v>
      </c>
      <c r="AU741" s="0" t="inlineStr">
        <is>
          <t>)*0,2</t>
        </is>
      </c>
      <c r="AV741" s="0" t="n">
        <v>0</v>
      </c>
      <c r="AW741" s="0" t="n">
        <v>2</v>
      </c>
      <c r="AX741" s="0" t="n">
        <v>78852177</v>
      </c>
      <c r="AY741" s="0" t="n">
        <v>1</v>
      </c>
      <c r="AZ741" s="0" t="n">
        <v>2048</v>
      </c>
      <c r="BA741" s="0" t="n">
        <v>719</v>
      </c>
      <c r="BB741" s="0" t="n">
        <v>0</v>
      </c>
      <c r="BC741" s="0" t="n">
        <v>0</v>
      </c>
      <c r="BD741" s="0" t="n">
        <v>0</v>
      </c>
      <c r="BE741" s="0" t="n">
        <v>0</v>
      </c>
      <c r="BF741" s="0" t="n">
        <v>0</v>
      </c>
      <c r="BG741" s="0" t="n">
        <v>0</v>
      </c>
      <c r="BH741" s="0" t="n">
        <v>0</v>
      </c>
      <c r="BI741" s="0" t="n">
        <v>0</v>
      </c>
      <c r="BJ741" s="0" t="n">
        <v>0</v>
      </c>
      <c r="BK741" s="0" t="n">
        <v>0</v>
      </c>
      <c r="BL741" s="0" t="n">
        <v>0</v>
      </c>
      <c r="BM741" s="0" t="n">
        <v>0</v>
      </c>
      <c r="BN741" s="0" t="n">
        <v>0</v>
      </c>
      <c r="BO741" s="0" t="n">
        <v>0</v>
      </c>
      <c r="BP741" s="0" t="n">
        <v>0</v>
      </c>
      <c r="BQ741" s="0" t="n">
        <v>0</v>
      </c>
      <c r="BR741" s="0" t="n">
        <v>0</v>
      </c>
      <c r="BS741" s="0" t="n">
        <v>0</v>
      </c>
      <c r="BT741" s="0" t="n">
        <v>0</v>
      </c>
      <c r="BU741" s="0" t="n">
        <v>0</v>
      </c>
      <c r="BV741" s="0" t="n">
        <v>0</v>
      </c>
      <c r="BW741" s="0" t="n">
        <v>0</v>
      </c>
      <c r="CV741" s="0" t="n">
        <v>0</v>
      </c>
      <c r="CW741" s="0">
        <f>ROUND(Y741*Source!I2044*DO741,7)</f>
        <v/>
      </c>
      <c r="CX741" s="0">
        <f>ROUND(Y741*Source!I2044,7)</f>
        <v/>
      </c>
      <c r="CY741" s="0">
        <f>AB741</f>
        <v/>
      </c>
      <c r="CZ741" s="0">
        <f>AF741</f>
        <v/>
      </c>
      <c r="DA741" s="0">
        <f>AJ741</f>
        <v/>
      </c>
      <c r="DB741" s="0">
        <f>ROUND((ROUND(AT741*CZ741,2)*ROUND(0.2,7)),2)</f>
        <v/>
      </c>
      <c r="DC741" s="0">
        <f>ROUND((ROUND(AT741*AG741,2)*ROUND(0.2,7)),2)</f>
        <v/>
      </c>
      <c r="DD741" s="0" t="inlineStr"/>
      <c r="DE741" s="0" t="inlineStr"/>
      <c r="DF741" s="0">
        <f>ROUND(ROUND(AE741,0)*CX741,0)</f>
        <v/>
      </c>
      <c r="DG741" s="0">
        <f>ROUND(ROUND(AF741*AJ741,0)*CX741,0)</f>
        <v/>
      </c>
      <c r="DH741" s="0">
        <f>ROUND(ROUND(AG741*AK741,0)*CX741,0)</f>
        <v/>
      </c>
      <c r="DI741" s="0">
        <f>ROUND(ROUND(AH741,0)*CX741,0)</f>
        <v/>
      </c>
      <c r="DJ741" s="0">
        <f>DG741</f>
        <v/>
      </c>
      <c r="DK741" s="0" t="n">
        <v>0</v>
      </c>
      <c r="DL741" s="0" t="inlineStr"/>
      <c r="DM741" s="0" t="n">
        <v>0</v>
      </c>
      <c r="DN741" s="0" t="inlineStr"/>
      <c r="DO741" s="0" t="n">
        <v>0</v>
      </c>
    </row>
    <row r="742">
      <c r="A742" s="0">
        <f>ROW(Source!A2044)</f>
        <v/>
      </c>
      <c r="B742" s="0" t="n">
        <v>78845955</v>
      </c>
      <c r="C742" s="0" t="n">
        <v>78852154</v>
      </c>
      <c r="D742" s="0" t="n">
        <v>29174500</v>
      </c>
      <c r="E742" s="0" t="n">
        <v>1</v>
      </c>
      <c r="F742" s="0" t="n">
        <v>1</v>
      </c>
      <c r="G742" s="0" t="n">
        <v>1</v>
      </c>
      <c r="H742" s="0" t="n">
        <v>2</v>
      </c>
      <c r="I742" s="0" t="inlineStr">
        <is>
          <t>330206</t>
        </is>
      </c>
      <c r="J742" s="0" t="inlineStr">
        <is>
          <t>ТСЭМ Московской обл., 330206, приказ Минстроя России №675/пр от 28.02.2017 № 264/пр</t>
        </is>
      </c>
      <c r="K742" s="0" t="inlineStr">
        <is>
          <t>Дрели электрические</t>
        </is>
      </c>
      <c r="L742" s="0" t="n">
        <v>1368</v>
      </c>
      <c r="N742" s="0" t="n">
        <v>1011</v>
      </c>
      <c r="O742" s="0" t="inlineStr">
        <is>
          <t>маш.-ч</t>
        </is>
      </c>
      <c r="P742" s="0" t="inlineStr">
        <is>
          <t>маш.-ч</t>
        </is>
      </c>
      <c r="Q742" s="0" t="n">
        <v>1</v>
      </c>
      <c r="W742" s="0" t="n">
        <v>0</v>
      </c>
      <c r="X742" s="0" t="n">
        <v>-1867053656</v>
      </c>
      <c r="Y742" s="0">
        <f>(AT742*ROUND(0.2,7))</f>
        <v/>
      </c>
      <c r="AA742" s="0" t="n">
        <v>0</v>
      </c>
      <c r="AB742" s="0" t="n">
        <v>8.390000000000001</v>
      </c>
      <c r="AC742" s="0" t="n">
        <v>0</v>
      </c>
      <c r="AD742" s="0" t="n">
        <v>0</v>
      </c>
      <c r="AE742" s="0" t="n">
        <v>0</v>
      </c>
      <c r="AF742" s="0" t="n">
        <v>1.95</v>
      </c>
      <c r="AG742" s="0" t="n">
        <v>0</v>
      </c>
      <c r="AH742" s="0" t="n">
        <v>0</v>
      </c>
      <c r="AI742" s="0" t="n">
        <v>1</v>
      </c>
      <c r="AJ742" s="0" t="n">
        <v>4.3</v>
      </c>
      <c r="AK742" s="0" t="n">
        <v>52.25</v>
      </c>
      <c r="AL742" s="0" t="n">
        <v>1</v>
      </c>
      <c r="AM742" s="0" t="n">
        <v>2</v>
      </c>
      <c r="AN742" s="0" t="n">
        <v>0</v>
      </c>
      <c r="AO742" s="0" t="n">
        <v>1</v>
      </c>
      <c r="AP742" s="0" t="n">
        <v>1</v>
      </c>
      <c r="AQ742" s="0" t="n">
        <v>0</v>
      </c>
      <c r="AR742" s="0" t="n">
        <v>0</v>
      </c>
      <c r="AS742" s="0" t="inlineStr"/>
      <c r="AT742" s="0" t="n">
        <v>0.04</v>
      </c>
      <c r="AU742" s="0" t="inlineStr">
        <is>
          <t>)*0,2</t>
        </is>
      </c>
      <c r="AV742" s="0" t="n">
        <v>0</v>
      </c>
      <c r="AW742" s="0" t="n">
        <v>2</v>
      </c>
      <c r="AX742" s="0" t="n">
        <v>78852178</v>
      </c>
      <c r="AY742" s="0" t="n">
        <v>1</v>
      </c>
      <c r="AZ742" s="0" t="n">
        <v>0</v>
      </c>
      <c r="BA742" s="0" t="n">
        <v>720</v>
      </c>
      <c r="BB742" s="0" t="n">
        <v>0</v>
      </c>
      <c r="BC742" s="0" t="n">
        <v>0</v>
      </c>
      <c r="BD742" s="0" t="n">
        <v>0</v>
      </c>
      <c r="BE742" s="0" t="n">
        <v>0</v>
      </c>
      <c r="BF742" s="0" t="n">
        <v>0</v>
      </c>
      <c r="BG742" s="0" t="n">
        <v>0</v>
      </c>
      <c r="BH742" s="0" t="n">
        <v>0</v>
      </c>
      <c r="BI742" s="0" t="n">
        <v>0</v>
      </c>
      <c r="BJ742" s="0" t="n">
        <v>0</v>
      </c>
      <c r="BK742" s="0" t="n">
        <v>0</v>
      </c>
      <c r="BL742" s="0" t="n">
        <v>0</v>
      </c>
      <c r="BM742" s="0" t="n">
        <v>0</v>
      </c>
      <c r="BN742" s="0" t="n">
        <v>0</v>
      </c>
      <c r="BO742" s="0" t="n">
        <v>0</v>
      </c>
      <c r="BP742" s="0" t="n">
        <v>0</v>
      </c>
      <c r="BQ742" s="0" t="n">
        <v>0</v>
      </c>
      <c r="BR742" s="0" t="n">
        <v>0</v>
      </c>
      <c r="BS742" s="0" t="n">
        <v>0</v>
      </c>
      <c r="BT742" s="0" t="n">
        <v>0</v>
      </c>
      <c r="BU742" s="0" t="n">
        <v>0</v>
      </c>
      <c r="BV742" s="0" t="n">
        <v>0</v>
      </c>
      <c r="BW742" s="0" t="n">
        <v>0</v>
      </c>
      <c r="CV742" s="0" t="n">
        <v>0</v>
      </c>
      <c r="CW742" s="0">
        <f>ROUND(Y742*Source!I2044*DO742,7)</f>
        <v/>
      </c>
      <c r="CX742" s="0">
        <f>ROUND(Y742*Source!I2044,7)</f>
        <v/>
      </c>
      <c r="CY742" s="0">
        <f>AB742</f>
        <v/>
      </c>
      <c r="CZ742" s="0">
        <f>AF742</f>
        <v/>
      </c>
      <c r="DA742" s="0">
        <f>AJ742</f>
        <v/>
      </c>
      <c r="DB742" s="0">
        <f>ROUND((ROUND(AT742*CZ742,2)*ROUND(0.2,7)),2)</f>
        <v/>
      </c>
      <c r="DC742" s="0">
        <f>ROUND((ROUND(AT742*AG742,2)*ROUND(0.2,7)),2)</f>
        <v/>
      </c>
      <c r="DD742" s="0" t="inlineStr"/>
      <c r="DE742" s="0" t="inlineStr"/>
      <c r="DF742" s="0">
        <f>ROUND(ROUND(AE742,0)*CX742,0)</f>
        <v/>
      </c>
      <c r="DG742" s="0">
        <f>ROUND(ROUND(AF742*AJ742,0)*CX742,0)</f>
        <v/>
      </c>
      <c r="DH742" s="0">
        <f>ROUND(ROUND(AG742*AK742,0)*CX742,0)</f>
        <v/>
      </c>
      <c r="DI742" s="0">
        <f>ROUND(ROUND(AH742,0)*CX742,0)</f>
        <v/>
      </c>
      <c r="DJ742" s="0">
        <f>DG742</f>
        <v/>
      </c>
      <c r="DK742" s="0" t="n">
        <v>0</v>
      </c>
      <c r="DL742" s="0" t="inlineStr"/>
      <c r="DM742" s="0" t="n">
        <v>0</v>
      </c>
      <c r="DN742" s="0" t="inlineStr"/>
      <c r="DO742" s="0" t="n">
        <v>0</v>
      </c>
    </row>
    <row r="743">
      <c r="A743" s="0">
        <f>ROW(Source!A2044)</f>
        <v/>
      </c>
      <c r="B743" s="0" t="n">
        <v>78845955</v>
      </c>
      <c r="C743" s="0" t="n">
        <v>78852154</v>
      </c>
      <c r="D743" s="0" t="n">
        <v>29174689</v>
      </c>
      <c r="E743" s="0" t="n">
        <v>1</v>
      </c>
      <c r="F743" s="0" t="n">
        <v>1</v>
      </c>
      <c r="G743" s="0" t="n">
        <v>1</v>
      </c>
      <c r="H743" s="0" t="n">
        <v>2</v>
      </c>
      <c r="I743" s="0" t="inlineStr">
        <is>
          <t>350451</t>
        </is>
      </c>
      <c r="J743" s="0" t="inlineStr">
        <is>
          <t>ТСЭМ Московской обл., 350451, приказ Минстроя России №675/пр от 28.02.2017 № 264/пр</t>
        </is>
      </c>
      <c r="K743" s="0" t="inlineStr">
        <is>
          <t>Пресс гидравлический с электроприводом</t>
        </is>
      </c>
      <c r="L743" s="0" t="n">
        <v>1368</v>
      </c>
      <c r="N743" s="0" t="n">
        <v>1011</v>
      </c>
      <c r="O743" s="0" t="inlineStr">
        <is>
          <t>маш.-ч</t>
        </is>
      </c>
      <c r="P743" s="0" t="inlineStr">
        <is>
          <t>маш.-ч</t>
        </is>
      </c>
      <c r="Q743" s="0" t="n">
        <v>1</v>
      </c>
      <c r="W743" s="0" t="n">
        <v>0</v>
      </c>
      <c r="X743" s="0" t="n">
        <v>-592654397</v>
      </c>
      <c r="Y743" s="0">
        <f>(AT743*ROUND(0.2,7))</f>
        <v/>
      </c>
      <c r="AA743" s="0" t="n">
        <v>0</v>
      </c>
      <c r="AB743" s="0" t="n">
        <v>6.54</v>
      </c>
      <c r="AC743" s="0" t="n">
        <v>0</v>
      </c>
      <c r="AD743" s="0" t="n">
        <v>0</v>
      </c>
      <c r="AE743" s="0" t="n">
        <v>0</v>
      </c>
      <c r="AF743" s="0" t="n">
        <v>1.11</v>
      </c>
      <c r="AG743" s="0" t="n">
        <v>0</v>
      </c>
      <c r="AH743" s="0" t="n">
        <v>0</v>
      </c>
      <c r="AI743" s="0" t="n">
        <v>1</v>
      </c>
      <c r="AJ743" s="0" t="n">
        <v>5.89</v>
      </c>
      <c r="AK743" s="0" t="n">
        <v>52.25</v>
      </c>
      <c r="AL743" s="0" t="n">
        <v>1</v>
      </c>
      <c r="AM743" s="0" t="n">
        <v>2</v>
      </c>
      <c r="AN743" s="0" t="n">
        <v>0</v>
      </c>
      <c r="AO743" s="0" t="n">
        <v>1</v>
      </c>
      <c r="AP743" s="0" t="n">
        <v>1</v>
      </c>
      <c r="AQ743" s="0" t="n">
        <v>0</v>
      </c>
      <c r="AR743" s="0" t="n">
        <v>0</v>
      </c>
      <c r="AS743" s="0" t="inlineStr"/>
      <c r="AT743" s="0" t="n">
        <v>0.2</v>
      </c>
      <c r="AU743" s="0" t="inlineStr">
        <is>
          <t>)*0,2</t>
        </is>
      </c>
      <c r="AV743" s="0" t="n">
        <v>0</v>
      </c>
      <c r="AW743" s="0" t="n">
        <v>2</v>
      </c>
      <c r="AX743" s="0" t="n">
        <v>78852179</v>
      </c>
      <c r="AY743" s="0" t="n">
        <v>1</v>
      </c>
      <c r="AZ743" s="0" t="n">
        <v>2048</v>
      </c>
      <c r="BA743" s="0" t="n">
        <v>721</v>
      </c>
      <c r="BB743" s="0" t="n">
        <v>0</v>
      </c>
      <c r="BC743" s="0" t="n">
        <v>0</v>
      </c>
      <c r="BD743" s="0" t="n">
        <v>0</v>
      </c>
      <c r="BE743" s="0" t="n">
        <v>0</v>
      </c>
      <c r="BF743" s="0" t="n">
        <v>0</v>
      </c>
      <c r="BG743" s="0" t="n">
        <v>0</v>
      </c>
      <c r="BH743" s="0" t="n">
        <v>0</v>
      </c>
      <c r="BI743" s="0" t="n">
        <v>0</v>
      </c>
      <c r="BJ743" s="0" t="n">
        <v>0</v>
      </c>
      <c r="BK743" s="0" t="n">
        <v>0</v>
      </c>
      <c r="BL743" s="0" t="n">
        <v>0</v>
      </c>
      <c r="BM743" s="0" t="n">
        <v>0</v>
      </c>
      <c r="BN743" s="0" t="n">
        <v>0</v>
      </c>
      <c r="BO743" s="0" t="n">
        <v>0</v>
      </c>
      <c r="BP743" s="0" t="n">
        <v>0</v>
      </c>
      <c r="BQ743" s="0" t="n">
        <v>0</v>
      </c>
      <c r="BR743" s="0" t="n">
        <v>0</v>
      </c>
      <c r="BS743" s="0" t="n">
        <v>0</v>
      </c>
      <c r="BT743" s="0" t="n">
        <v>0</v>
      </c>
      <c r="BU743" s="0" t="n">
        <v>0</v>
      </c>
      <c r="BV743" s="0" t="n">
        <v>0</v>
      </c>
      <c r="BW743" s="0" t="n">
        <v>0</v>
      </c>
      <c r="CV743" s="0" t="n">
        <v>0</v>
      </c>
      <c r="CW743" s="0">
        <f>ROUND(Y743*Source!I2044*DO743,7)</f>
        <v/>
      </c>
      <c r="CX743" s="0">
        <f>ROUND(Y743*Source!I2044,7)</f>
        <v/>
      </c>
      <c r="CY743" s="0">
        <f>AB743</f>
        <v/>
      </c>
      <c r="CZ743" s="0">
        <f>AF743</f>
        <v/>
      </c>
      <c r="DA743" s="0">
        <f>AJ743</f>
        <v/>
      </c>
      <c r="DB743" s="0">
        <f>ROUND((ROUND(AT743*CZ743,2)*ROUND(0.2,7)),2)</f>
        <v/>
      </c>
      <c r="DC743" s="0">
        <f>ROUND((ROUND(AT743*AG743,2)*ROUND(0.2,7)),2)</f>
        <v/>
      </c>
      <c r="DD743" s="0" t="inlineStr"/>
      <c r="DE743" s="0" t="inlineStr"/>
      <c r="DF743" s="0">
        <f>ROUND(ROUND(AE743,0)*CX743,0)</f>
        <v/>
      </c>
      <c r="DG743" s="0">
        <f>ROUND(ROUND(AF743*AJ743,0)*CX743,0)</f>
        <v/>
      </c>
      <c r="DH743" s="0">
        <f>ROUND(ROUND(AG743*AK743,0)*CX743,0)</f>
        <v/>
      </c>
      <c r="DI743" s="0">
        <f>ROUND(ROUND(AH743,0)*CX743,0)</f>
        <v/>
      </c>
      <c r="DJ743" s="0">
        <f>DG743</f>
        <v/>
      </c>
      <c r="DK743" s="0" t="n">
        <v>0</v>
      </c>
      <c r="DL743" s="0" t="inlineStr"/>
      <c r="DM743" s="0" t="n">
        <v>0</v>
      </c>
      <c r="DN743" s="0" t="inlineStr"/>
      <c r="DO743" s="0" t="n">
        <v>0</v>
      </c>
    </row>
    <row r="744">
      <c r="A744" s="0">
        <f>ROW(Source!A2044)</f>
        <v/>
      </c>
      <c r="B744" s="0" t="n">
        <v>78845955</v>
      </c>
      <c r="C744" s="0" t="n">
        <v>78852154</v>
      </c>
      <c r="D744" s="0" t="n">
        <v>29174913</v>
      </c>
      <c r="E744" s="0" t="n">
        <v>1</v>
      </c>
      <c r="F744" s="0" t="n">
        <v>1</v>
      </c>
      <c r="G744" s="0" t="n">
        <v>1</v>
      </c>
      <c r="H744" s="0" t="n">
        <v>2</v>
      </c>
      <c r="I744" s="0" t="inlineStr">
        <is>
          <t>400001</t>
        </is>
      </c>
      <c r="J744" s="0" t="inlineStr">
        <is>
          <t>ТСЭМ Московской обл., 400001, приказ Минстроя России №675/пр от 28.02.2017 № 264/пр</t>
        </is>
      </c>
      <c r="K744" s="0" t="inlineStr">
        <is>
          <t>Автомобили бортовые, грузоподъемность до 5 т</t>
        </is>
      </c>
      <c r="L744" s="0" t="n">
        <v>1368</v>
      </c>
      <c r="N744" s="0" t="n">
        <v>1011</v>
      </c>
      <c r="O744" s="0" t="inlineStr">
        <is>
          <t>маш.-ч</t>
        </is>
      </c>
      <c r="P744" s="0" t="inlineStr">
        <is>
          <t>маш.-ч</t>
        </is>
      </c>
      <c r="Q744" s="0" t="n">
        <v>1</v>
      </c>
      <c r="W744" s="0" t="n">
        <v>0</v>
      </c>
      <c r="X744" s="0" t="n">
        <v>1230759911</v>
      </c>
      <c r="Y744" s="0">
        <f>(AT744*ROUND(0.2,7))</f>
        <v/>
      </c>
      <c r="AA744" s="0" t="n">
        <v>0</v>
      </c>
      <c r="AB744" s="0" t="n">
        <v>2177.51</v>
      </c>
      <c r="AC744" s="0" t="n">
        <v>606.1</v>
      </c>
      <c r="AD744" s="0" t="n">
        <v>0</v>
      </c>
      <c r="AE744" s="0" t="n">
        <v>0</v>
      </c>
      <c r="AF744" s="0" t="n">
        <v>87.17</v>
      </c>
      <c r="AG744" s="0" t="n">
        <v>11.6</v>
      </c>
      <c r="AH744" s="0" t="n">
        <v>0</v>
      </c>
      <c r="AI744" s="0" t="n">
        <v>1</v>
      </c>
      <c r="AJ744" s="0" t="n">
        <v>24.98</v>
      </c>
      <c r="AK744" s="0" t="n">
        <v>52.25</v>
      </c>
      <c r="AL744" s="0" t="n">
        <v>1</v>
      </c>
      <c r="AM744" s="0" t="n">
        <v>2</v>
      </c>
      <c r="AN744" s="0" t="n">
        <v>0</v>
      </c>
      <c r="AO744" s="0" t="n">
        <v>1</v>
      </c>
      <c r="AP744" s="0" t="n">
        <v>1</v>
      </c>
      <c r="AQ744" s="0" t="n">
        <v>0</v>
      </c>
      <c r="AR744" s="0" t="n">
        <v>0</v>
      </c>
      <c r="AS744" s="0" t="inlineStr"/>
      <c r="AT744" s="0" t="n">
        <v>0.01</v>
      </c>
      <c r="AU744" s="0" t="inlineStr">
        <is>
          <t>)*0,2</t>
        </is>
      </c>
      <c r="AV744" s="0" t="n">
        <v>0</v>
      </c>
      <c r="AW744" s="0" t="n">
        <v>2</v>
      </c>
      <c r="AX744" s="0" t="n">
        <v>78852180</v>
      </c>
      <c r="AY744" s="0" t="n">
        <v>1</v>
      </c>
      <c r="AZ744" s="0" t="n">
        <v>0</v>
      </c>
      <c r="BA744" s="0" t="n">
        <v>722</v>
      </c>
      <c r="BB744" s="0" t="n">
        <v>0</v>
      </c>
      <c r="BC744" s="0" t="n">
        <v>0</v>
      </c>
      <c r="BD744" s="0" t="n">
        <v>0</v>
      </c>
      <c r="BE744" s="0" t="n">
        <v>0</v>
      </c>
      <c r="BF744" s="0" t="n">
        <v>0</v>
      </c>
      <c r="BG744" s="0" t="n">
        <v>0</v>
      </c>
      <c r="BH744" s="0" t="n">
        <v>0</v>
      </c>
      <c r="BI744" s="0" t="n">
        <v>0</v>
      </c>
      <c r="BJ744" s="0" t="n">
        <v>0</v>
      </c>
      <c r="BK744" s="0" t="n">
        <v>0</v>
      </c>
      <c r="BL744" s="0" t="n">
        <v>0</v>
      </c>
      <c r="BM744" s="0" t="n">
        <v>0</v>
      </c>
      <c r="BN744" s="0" t="n">
        <v>0</v>
      </c>
      <c r="BO744" s="0" t="n">
        <v>0</v>
      </c>
      <c r="BP744" s="0" t="n">
        <v>0</v>
      </c>
      <c r="BQ744" s="0" t="n">
        <v>0</v>
      </c>
      <c r="BR744" s="0" t="n">
        <v>0</v>
      </c>
      <c r="BS744" s="0" t="n">
        <v>0</v>
      </c>
      <c r="BT744" s="0" t="n">
        <v>0</v>
      </c>
      <c r="BU744" s="0" t="n">
        <v>0</v>
      </c>
      <c r="BV744" s="0" t="n">
        <v>0</v>
      </c>
      <c r="BW744" s="0" t="n">
        <v>0</v>
      </c>
      <c r="CV744" s="0" t="n">
        <v>0</v>
      </c>
      <c r="CW744" s="0">
        <f>ROUND(Y744*Source!I2044*DO744,7)</f>
        <v/>
      </c>
      <c r="CX744" s="0">
        <f>ROUND(Y744*Source!I2044,7)</f>
        <v/>
      </c>
      <c r="CY744" s="0">
        <f>AB744</f>
        <v/>
      </c>
      <c r="CZ744" s="0">
        <f>AF744</f>
        <v/>
      </c>
      <c r="DA744" s="0">
        <f>AJ744</f>
        <v/>
      </c>
      <c r="DB744" s="0">
        <f>ROUND((ROUND(AT744*CZ744,2)*ROUND(0.2,7)),2)</f>
        <v/>
      </c>
      <c r="DC744" s="0">
        <f>ROUND((ROUND(AT744*AG744,2)*ROUND(0.2,7)),2)</f>
        <v/>
      </c>
      <c r="DD744" s="0" t="inlineStr"/>
      <c r="DE744" s="0" t="inlineStr"/>
      <c r="DF744" s="0">
        <f>ROUND(ROUND(AE744,0)*CX744,0)</f>
        <v/>
      </c>
      <c r="DG744" s="0">
        <f>ROUND(ROUND(AF744*AJ744,0)*CX744,0)</f>
        <v/>
      </c>
      <c r="DH744" s="0">
        <f>ROUND(ROUND(AG744*AK744,0)*CX744,0)</f>
        <v/>
      </c>
      <c r="DI744" s="0">
        <f>ROUND(ROUND(AH744,0)*CX744,0)</f>
        <v/>
      </c>
      <c r="DJ744" s="0">
        <f>DG744</f>
        <v/>
      </c>
      <c r="DK744" s="0" t="n">
        <v>0</v>
      </c>
      <c r="DL744" s="0" t="inlineStr"/>
      <c r="DM744" s="0" t="n">
        <v>0</v>
      </c>
      <c r="DN744" s="0" t="inlineStr"/>
      <c r="DO744" s="0" t="n">
        <v>0</v>
      </c>
    </row>
    <row r="745">
      <c r="A745" s="0">
        <f>ROW(Source!A2044)</f>
        <v/>
      </c>
      <c r="B745" s="0" t="n">
        <v>78845955</v>
      </c>
      <c r="C745" s="0" t="n">
        <v>78852154</v>
      </c>
      <c r="D745" s="0" t="n">
        <v>29110546</v>
      </c>
      <c r="E745" s="0" t="n">
        <v>1</v>
      </c>
      <c r="F745" s="0" t="n">
        <v>1</v>
      </c>
      <c r="G745" s="0" t="n">
        <v>1</v>
      </c>
      <c r="H745" s="0" t="n">
        <v>3</v>
      </c>
      <c r="I745" s="0" t="inlineStr">
        <is>
          <t>101-1665</t>
        </is>
      </c>
      <c r="J745" s="0" t="inlineStr">
        <is>
          <t>ТССЦ Московской обл., 101-1665, приказ Минстроя России №675/пр от 28.02.2017 № 254/пр</t>
        </is>
      </c>
      <c r="K745" s="0" t="inlineStr">
        <is>
          <t>Лак электроизоляционный 318</t>
        </is>
      </c>
      <c r="L745" s="0" t="n">
        <v>1346</v>
      </c>
      <c r="N745" s="0" t="n">
        <v>1009</v>
      </c>
      <c r="O745" s="0" t="inlineStr">
        <is>
          <t>кг</t>
        </is>
      </c>
      <c r="P745" s="0" t="inlineStr">
        <is>
          <t>кг</t>
        </is>
      </c>
      <c r="Q745" s="0" t="n">
        <v>1</v>
      </c>
      <c r="W745" s="0" t="n">
        <v>0</v>
      </c>
      <c r="X745" s="0" t="n">
        <v>2102179917</v>
      </c>
      <c r="Y745" s="0">
        <f>(AT745*ROUND(0.2,7))</f>
        <v/>
      </c>
      <c r="AA745" s="0" t="n">
        <v>191.33</v>
      </c>
      <c r="AB745" s="0" t="n">
        <v>0</v>
      </c>
      <c r="AC745" s="0" t="n">
        <v>0</v>
      </c>
      <c r="AD745" s="0" t="n">
        <v>0</v>
      </c>
      <c r="AE745" s="0" t="n">
        <v>35.63</v>
      </c>
      <c r="AF745" s="0" t="n">
        <v>0</v>
      </c>
      <c r="AG745" s="0" t="n">
        <v>0</v>
      </c>
      <c r="AH745" s="0" t="n">
        <v>0</v>
      </c>
      <c r="AI745" s="0" t="n">
        <v>5.37</v>
      </c>
      <c r="AJ745" s="0" t="n">
        <v>1</v>
      </c>
      <c r="AK745" s="0" t="n">
        <v>1</v>
      </c>
      <c r="AL745" s="0" t="n">
        <v>1</v>
      </c>
      <c r="AM745" s="0" t="n">
        <v>2</v>
      </c>
      <c r="AN745" s="0" t="n">
        <v>0</v>
      </c>
      <c r="AO745" s="0" t="n">
        <v>1</v>
      </c>
      <c r="AP745" s="0" t="n">
        <v>1</v>
      </c>
      <c r="AQ745" s="0" t="n">
        <v>0</v>
      </c>
      <c r="AR745" s="0" t="n">
        <v>0</v>
      </c>
      <c r="AS745" s="0" t="inlineStr"/>
      <c r="AT745" s="0" t="n">
        <v>0.014</v>
      </c>
      <c r="AU745" s="0" t="inlineStr">
        <is>
          <t>)*0,2</t>
        </is>
      </c>
      <c r="AV745" s="0" t="n">
        <v>0</v>
      </c>
      <c r="AW745" s="0" t="n">
        <v>2</v>
      </c>
      <c r="AX745" s="0" t="n">
        <v>78852181</v>
      </c>
      <c r="AY745" s="0" t="n">
        <v>1</v>
      </c>
      <c r="AZ745" s="0" t="n">
        <v>2048</v>
      </c>
      <c r="BA745" s="0" t="n">
        <v>723</v>
      </c>
      <c r="BB745" s="0" t="n">
        <v>0</v>
      </c>
      <c r="BC745" s="0" t="n">
        <v>0</v>
      </c>
      <c r="BD745" s="0" t="n">
        <v>0</v>
      </c>
      <c r="BE745" s="0" t="n">
        <v>0</v>
      </c>
      <c r="BF745" s="0" t="n">
        <v>0</v>
      </c>
      <c r="BG745" s="0" t="n">
        <v>0</v>
      </c>
      <c r="BH745" s="0" t="n">
        <v>0</v>
      </c>
      <c r="BI745" s="0" t="n">
        <v>0</v>
      </c>
      <c r="BJ745" s="0" t="n">
        <v>0</v>
      </c>
      <c r="BK745" s="0" t="n">
        <v>0</v>
      </c>
      <c r="BL745" s="0" t="n">
        <v>0</v>
      </c>
      <c r="BM745" s="0" t="n">
        <v>0</v>
      </c>
      <c r="BN745" s="0" t="n">
        <v>0</v>
      </c>
      <c r="BO745" s="0" t="n">
        <v>0</v>
      </c>
      <c r="BP745" s="0" t="n">
        <v>0</v>
      </c>
      <c r="BQ745" s="0" t="n">
        <v>0</v>
      </c>
      <c r="BR745" s="0" t="n">
        <v>0</v>
      </c>
      <c r="BS745" s="0" t="n">
        <v>0</v>
      </c>
      <c r="BT745" s="0" t="n">
        <v>0</v>
      </c>
      <c r="BU745" s="0" t="n">
        <v>0</v>
      </c>
      <c r="BV745" s="0" t="n">
        <v>0</v>
      </c>
      <c r="BW745" s="0" t="n">
        <v>0</v>
      </c>
      <c r="CV745" s="0" t="n">
        <v>0</v>
      </c>
      <c r="CW745" s="0" t="n">
        <v>0</v>
      </c>
      <c r="CX745" s="0">
        <f>ROUND(Y745*Source!I2044,7)</f>
        <v/>
      </c>
      <c r="CY745" s="0">
        <f>AA745</f>
        <v/>
      </c>
      <c r="CZ745" s="0">
        <f>AE745</f>
        <v/>
      </c>
      <c r="DA745" s="0">
        <f>AI745</f>
        <v/>
      </c>
      <c r="DB745" s="0">
        <f>ROUND((ROUND(AT745*CZ745,2)*ROUND(0.2,7)),2)</f>
        <v/>
      </c>
      <c r="DC745" s="0">
        <f>ROUND((ROUND(AT745*AG745,2)*ROUND(0.2,7)),2)</f>
        <v/>
      </c>
      <c r="DD745" s="0" t="inlineStr"/>
      <c r="DE745" s="0" t="inlineStr"/>
      <c r="DF745" s="0">
        <f>ROUND(ROUND(AE745*AI745,0)*CX745,0)</f>
        <v/>
      </c>
      <c r="DG745" s="0">
        <f>ROUND(ROUND(AF745,0)*CX745,0)</f>
        <v/>
      </c>
      <c r="DH745" s="0">
        <f>ROUND(ROUND(AG745,0)*CX745,0)</f>
        <v/>
      </c>
      <c r="DI745" s="0">
        <f>ROUND(ROUND(AH745,0)*CX745,0)</f>
        <v/>
      </c>
      <c r="DJ745" s="0">
        <f>DF745</f>
        <v/>
      </c>
      <c r="DK745" s="0" t="n">
        <v>0</v>
      </c>
      <c r="DL745" s="0" t="inlineStr"/>
      <c r="DM745" s="0" t="n">
        <v>0</v>
      </c>
      <c r="DN745" s="0" t="inlineStr"/>
      <c r="DO745" s="0" t="n">
        <v>0</v>
      </c>
    </row>
    <row r="746">
      <c r="A746" s="0">
        <f>ROW(Source!A2044)</f>
        <v/>
      </c>
      <c r="B746" s="0" t="n">
        <v>78845955</v>
      </c>
      <c r="C746" s="0" t="n">
        <v>78852154</v>
      </c>
      <c r="D746" s="0" t="n">
        <v>29113980</v>
      </c>
      <c r="E746" s="0" t="n">
        <v>1</v>
      </c>
      <c r="F746" s="0" t="n">
        <v>1</v>
      </c>
      <c r="G746" s="0" t="n">
        <v>1</v>
      </c>
      <c r="H746" s="0" t="n">
        <v>3</v>
      </c>
      <c r="I746" s="0" t="inlineStr">
        <is>
          <t>101-1924</t>
        </is>
      </c>
      <c r="J746" s="0" t="inlineStr">
        <is>
          <t>ТССЦ Московской обл., 101-1924, приказ Минстроя России №675/пр от 28.02.2017 № 254/пр</t>
        </is>
      </c>
      <c r="K746" s="0" t="inlineStr">
        <is>
          <t>Электроды диаметром 4 мм Э42А</t>
        </is>
      </c>
      <c r="L746" s="0" t="n">
        <v>1346</v>
      </c>
      <c r="N746" s="0" t="n">
        <v>1009</v>
      </c>
      <c r="O746" s="0" t="inlineStr">
        <is>
          <t>кг</t>
        </is>
      </c>
      <c r="P746" s="0" t="inlineStr">
        <is>
          <t>кг</t>
        </is>
      </c>
      <c r="Q746" s="0" t="n">
        <v>1</v>
      </c>
      <c r="W746" s="0" t="n">
        <v>0</v>
      </c>
      <c r="X746" s="0" t="n">
        <v>-1805966371</v>
      </c>
      <c r="Y746" s="0">
        <f>(AT746*ROUND(0.2,7))</f>
        <v/>
      </c>
      <c r="AA746" s="0" t="n">
        <v>179.3</v>
      </c>
      <c r="AB746" s="0" t="n">
        <v>0</v>
      </c>
      <c r="AC746" s="0" t="n">
        <v>0</v>
      </c>
      <c r="AD746" s="0" t="n">
        <v>0</v>
      </c>
      <c r="AE746" s="0" t="n">
        <v>14.31</v>
      </c>
      <c r="AF746" s="0" t="n">
        <v>0</v>
      </c>
      <c r="AG746" s="0" t="n">
        <v>0</v>
      </c>
      <c r="AH746" s="0" t="n">
        <v>0</v>
      </c>
      <c r="AI746" s="0" t="n">
        <v>12.53</v>
      </c>
      <c r="AJ746" s="0" t="n">
        <v>1</v>
      </c>
      <c r="AK746" s="0" t="n">
        <v>1</v>
      </c>
      <c r="AL746" s="0" t="n">
        <v>1</v>
      </c>
      <c r="AM746" s="0" t="n">
        <v>2</v>
      </c>
      <c r="AN746" s="0" t="n">
        <v>0</v>
      </c>
      <c r="AO746" s="0" t="n">
        <v>1</v>
      </c>
      <c r="AP746" s="0" t="n">
        <v>1</v>
      </c>
      <c r="AQ746" s="0" t="n">
        <v>0</v>
      </c>
      <c r="AR746" s="0" t="n">
        <v>0</v>
      </c>
      <c r="AS746" s="0" t="inlineStr"/>
      <c r="AT746" s="0" t="n">
        <v>0.07000000000000001</v>
      </c>
      <c r="AU746" s="0" t="inlineStr">
        <is>
          <t>)*0,2</t>
        </is>
      </c>
      <c r="AV746" s="0" t="n">
        <v>0</v>
      </c>
      <c r="AW746" s="0" t="n">
        <v>2</v>
      </c>
      <c r="AX746" s="0" t="n">
        <v>78852182</v>
      </c>
      <c r="AY746" s="0" t="n">
        <v>1</v>
      </c>
      <c r="AZ746" s="0" t="n">
        <v>2048</v>
      </c>
      <c r="BA746" s="0" t="n">
        <v>724</v>
      </c>
      <c r="BB746" s="0" t="n">
        <v>0</v>
      </c>
      <c r="BC746" s="0" t="n">
        <v>0</v>
      </c>
      <c r="BD746" s="0" t="n">
        <v>0</v>
      </c>
      <c r="BE746" s="0" t="n">
        <v>0</v>
      </c>
      <c r="BF746" s="0" t="n">
        <v>0</v>
      </c>
      <c r="BG746" s="0" t="n">
        <v>0</v>
      </c>
      <c r="BH746" s="0" t="n">
        <v>0</v>
      </c>
      <c r="BI746" s="0" t="n">
        <v>0</v>
      </c>
      <c r="BJ746" s="0" t="n">
        <v>0</v>
      </c>
      <c r="BK746" s="0" t="n">
        <v>0</v>
      </c>
      <c r="BL746" s="0" t="n">
        <v>0</v>
      </c>
      <c r="BM746" s="0" t="n">
        <v>0</v>
      </c>
      <c r="BN746" s="0" t="n">
        <v>0</v>
      </c>
      <c r="BO746" s="0" t="n">
        <v>0</v>
      </c>
      <c r="BP746" s="0" t="n">
        <v>0</v>
      </c>
      <c r="BQ746" s="0" t="n">
        <v>0</v>
      </c>
      <c r="BR746" s="0" t="n">
        <v>0</v>
      </c>
      <c r="BS746" s="0" t="n">
        <v>0</v>
      </c>
      <c r="BT746" s="0" t="n">
        <v>0</v>
      </c>
      <c r="BU746" s="0" t="n">
        <v>0</v>
      </c>
      <c r="BV746" s="0" t="n">
        <v>0</v>
      </c>
      <c r="BW746" s="0" t="n">
        <v>0</v>
      </c>
      <c r="CV746" s="0" t="n">
        <v>0</v>
      </c>
      <c r="CW746" s="0" t="n">
        <v>0</v>
      </c>
      <c r="CX746" s="0">
        <f>ROUND(Y746*Source!I2044,7)</f>
        <v/>
      </c>
      <c r="CY746" s="0">
        <f>AA746</f>
        <v/>
      </c>
      <c r="CZ746" s="0">
        <f>AE746</f>
        <v/>
      </c>
      <c r="DA746" s="0">
        <f>AI746</f>
        <v/>
      </c>
      <c r="DB746" s="0">
        <f>ROUND((ROUND(AT746*CZ746,2)*ROUND(0.2,7)),2)</f>
        <v/>
      </c>
      <c r="DC746" s="0">
        <f>ROUND((ROUND(AT746*AG746,2)*ROUND(0.2,7)),2)</f>
        <v/>
      </c>
      <c r="DD746" s="0" t="inlineStr"/>
      <c r="DE746" s="0" t="inlineStr"/>
      <c r="DF746" s="0">
        <f>ROUND(ROUND(AE746*AI746,0)*CX746,0)</f>
        <v/>
      </c>
      <c r="DG746" s="0">
        <f>ROUND(ROUND(AF746,0)*CX746,0)</f>
        <v/>
      </c>
      <c r="DH746" s="0">
        <f>ROUND(ROUND(AG746,0)*CX746,0)</f>
        <v/>
      </c>
      <c r="DI746" s="0">
        <f>ROUND(ROUND(AH746,0)*CX746,0)</f>
        <v/>
      </c>
      <c r="DJ746" s="0">
        <f>DF746</f>
        <v/>
      </c>
      <c r="DK746" s="0" t="n">
        <v>0</v>
      </c>
      <c r="DL746" s="0" t="inlineStr"/>
      <c r="DM746" s="0" t="n">
        <v>0</v>
      </c>
      <c r="DN746" s="0" t="inlineStr"/>
      <c r="DO746" s="0" t="n">
        <v>0</v>
      </c>
    </row>
    <row r="747">
      <c r="A747" s="0">
        <f>ROW(Source!A2044)</f>
        <v/>
      </c>
      <c r="B747" s="0" t="n">
        <v>78845955</v>
      </c>
      <c r="C747" s="0" t="n">
        <v>78852154</v>
      </c>
      <c r="D747" s="0" t="n">
        <v>29108369</v>
      </c>
      <c r="E747" s="0" t="n">
        <v>1</v>
      </c>
      <c r="F747" s="0" t="n">
        <v>1</v>
      </c>
      <c r="G747" s="0" t="n">
        <v>1</v>
      </c>
      <c r="H747" s="0" t="n">
        <v>3</v>
      </c>
      <c r="I747" s="0" t="inlineStr">
        <is>
          <t>101-1964</t>
        </is>
      </c>
      <c r="J747" s="0" t="inlineStr">
        <is>
          <t>ТССЦ Московской обл., 101-1964, приказ Минстроя России №675/пр от 28.02.2017 № 254/пр</t>
        </is>
      </c>
      <c r="K747" s="0" t="inlineStr">
        <is>
          <t>Шпагат бумажный</t>
        </is>
      </c>
      <c r="L747" s="0" t="n">
        <v>1346</v>
      </c>
      <c r="N747" s="0" t="n">
        <v>1009</v>
      </c>
      <c r="O747" s="0" t="inlineStr">
        <is>
          <t>кг</t>
        </is>
      </c>
      <c r="P747" s="0" t="inlineStr">
        <is>
          <t>кг</t>
        </is>
      </c>
      <c r="Q747" s="0" t="n">
        <v>1</v>
      </c>
      <c r="W747" s="0" t="n">
        <v>0</v>
      </c>
      <c r="X747" s="0" t="n">
        <v>326902400</v>
      </c>
      <c r="Y747" s="0">
        <f>(AT747*ROUND(0.2,7))</f>
        <v/>
      </c>
      <c r="AA747" s="0" t="n">
        <v>260.82</v>
      </c>
      <c r="AB747" s="0" t="n">
        <v>0</v>
      </c>
      <c r="AC747" s="0" t="n">
        <v>0</v>
      </c>
      <c r="AD747" s="0" t="n">
        <v>0</v>
      </c>
      <c r="AE747" s="0" t="n">
        <v>18.9</v>
      </c>
      <c r="AF747" s="0" t="n">
        <v>0</v>
      </c>
      <c r="AG747" s="0" t="n">
        <v>0</v>
      </c>
      <c r="AH747" s="0" t="n">
        <v>0</v>
      </c>
      <c r="AI747" s="0" t="n">
        <v>13.8</v>
      </c>
      <c r="AJ747" s="0" t="n">
        <v>1</v>
      </c>
      <c r="AK747" s="0" t="n">
        <v>1</v>
      </c>
      <c r="AL747" s="0" t="n">
        <v>1</v>
      </c>
      <c r="AM747" s="0" t="n">
        <v>2</v>
      </c>
      <c r="AN747" s="0" t="n">
        <v>0</v>
      </c>
      <c r="AO747" s="0" t="n">
        <v>1</v>
      </c>
      <c r="AP747" s="0" t="n">
        <v>1</v>
      </c>
      <c r="AQ747" s="0" t="n">
        <v>0</v>
      </c>
      <c r="AR747" s="0" t="n">
        <v>0</v>
      </c>
      <c r="AS747" s="0" t="inlineStr"/>
      <c r="AT747" s="0" t="n">
        <v>0.004</v>
      </c>
      <c r="AU747" s="0" t="inlineStr">
        <is>
          <t>)*0,2</t>
        </is>
      </c>
      <c r="AV747" s="0" t="n">
        <v>0</v>
      </c>
      <c r="AW747" s="0" t="n">
        <v>2</v>
      </c>
      <c r="AX747" s="0" t="n">
        <v>78852183</v>
      </c>
      <c r="AY747" s="0" t="n">
        <v>1</v>
      </c>
      <c r="AZ747" s="0" t="n">
        <v>0</v>
      </c>
      <c r="BA747" s="0" t="n">
        <v>725</v>
      </c>
      <c r="BB747" s="0" t="n">
        <v>0</v>
      </c>
      <c r="BC747" s="0" t="n">
        <v>0</v>
      </c>
      <c r="BD747" s="0" t="n">
        <v>0</v>
      </c>
      <c r="BE747" s="0" t="n">
        <v>0</v>
      </c>
      <c r="BF747" s="0" t="n">
        <v>0</v>
      </c>
      <c r="BG747" s="0" t="n">
        <v>0</v>
      </c>
      <c r="BH747" s="0" t="n">
        <v>0</v>
      </c>
      <c r="BI747" s="0" t="n">
        <v>0</v>
      </c>
      <c r="BJ747" s="0" t="n">
        <v>0</v>
      </c>
      <c r="BK747" s="0" t="n">
        <v>0</v>
      </c>
      <c r="BL747" s="0" t="n">
        <v>0</v>
      </c>
      <c r="BM747" s="0" t="n">
        <v>0</v>
      </c>
      <c r="BN747" s="0" t="n">
        <v>0</v>
      </c>
      <c r="BO747" s="0" t="n">
        <v>0</v>
      </c>
      <c r="BP747" s="0" t="n">
        <v>0</v>
      </c>
      <c r="BQ747" s="0" t="n">
        <v>0</v>
      </c>
      <c r="BR747" s="0" t="n">
        <v>0</v>
      </c>
      <c r="BS747" s="0" t="n">
        <v>0</v>
      </c>
      <c r="BT747" s="0" t="n">
        <v>0</v>
      </c>
      <c r="BU747" s="0" t="n">
        <v>0</v>
      </c>
      <c r="BV747" s="0" t="n">
        <v>0</v>
      </c>
      <c r="BW747" s="0" t="n">
        <v>0</v>
      </c>
      <c r="CV747" s="0" t="n">
        <v>0</v>
      </c>
      <c r="CW747" s="0" t="n">
        <v>0</v>
      </c>
      <c r="CX747" s="0">
        <f>ROUND(Y747*Source!I2044,7)</f>
        <v/>
      </c>
      <c r="CY747" s="0">
        <f>AA747</f>
        <v/>
      </c>
      <c r="CZ747" s="0">
        <f>AE747</f>
        <v/>
      </c>
      <c r="DA747" s="0">
        <f>AI747</f>
        <v/>
      </c>
      <c r="DB747" s="0">
        <f>ROUND((ROUND(AT747*CZ747,2)*ROUND(0.2,7)),2)</f>
        <v/>
      </c>
      <c r="DC747" s="0">
        <f>ROUND((ROUND(AT747*AG747,2)*ROUND(0.2,7)),2)</f>
        <v/>
      </c>
      <c r="DD747" s="0" t="inlineStr"/>
      <c r="DE747" s="0" t="inlineStr"/>
      <c r="DF747" s="0">
        <f>ROUND(ROUND(AE747*AI747,0)*CX747,0)</f>
        <v/>
      </c>
      <c r="DG747" s="0">
        <f>ROUND(ROUND(AF747,0)*CX747,0)</f>
        <v/>
      </c>
      <c r="DH747" s="0">
        <f>ROUND(ROUND(AG747,0)*CX747,0)</f>
        <v/>
      </c>
      <c r="DI747" s="0">
        <f>ROUND(ROUND(AH747,0)*CX747,0)</f>
        <v/>
      </c>
      <c r="DJ747" s="0">
        <f>DF747</f>
        <v/>
      </c>
      <c r="DK747" s="0" t="n">
        <v>0</v>
      </c>
      <c r="DL747" s="0" t="inlineStr"/>
      <c r="DM747" s="0" t="n">
        <v>0</v>
      </c>
      <c r="DN747" s="0" t="inlineStr"/>
      <c r="DO747" s="0" t="n">
        <v>0</v>
      </c>
    </row>
    <row r="748">
      <c r="A748" s="0">
        <f>ROW(Source!A2044)</f>
        <v/>
      </c>
      <c r="B748" s="0" t="n">
        <v>78845955</v>
      </c>
      <c r="C748" s="0" t="n">
        <v>78852154</v>
      </c>
      <c r="D748" s="0" t="n">
        <v>29114246</v>
      </c>
      <c r="E748" s="0" t="n">
        <v>1</v>
      </c>
      <c r="F748" s="0" t="n">
        <v>1</v>
      </c>
      <c r="G748" s="0" t="n">
        <v>1</v>
      </c>
      <c r="H748" s="0" t="n">
        <v>3</v>
      </c>
      <c r="I748" s="0" t="inlineStr">
        <is>
          <t>101-1977</t>
        </is>
      </c>
      <c r="J748" s="0" t="inlineStr">
        <is>
          <t>ТССЦ Московской обл., 101-1977, приказ Минстроя России №675/пр от 28.02.2017 № 254/пр</t>
        </is>
      </c>
      <c r="K748" s="0" t="inlineStr">
        <is>
          <t>Болты с гайками и шайбами строительные</t>
        </is>
      </c>
      <c r="L748" s="0" t="n">
        <v>1346</v>
      </c>
      <c r="N748" s="0" t="n">
        <v>1009</v>
      </c>
      <c r="O748" s="0" t="inlineStr">
        <is>
          <t>кг</t>
        </is>
      </c>
      <c r="P748" s="0" t="inlineStr">
        <is>
          <t>кг</t>
        </is>
      </c>
      <c r="Q748" s="0" t="n">
        <v>1</v>
      </c>
      <c r="W748" s="0" t="n">
        <v>0</v>
      </c>
      <c r="X748" s="0" t="n">
        <v>30920770</v>
      </c>
      <c r="Y748" s="0">
        <f>(AT748*ROUND(0.2,7))</f>
        <v/>
      </c>
      <c r="AA748" s="0" t="n">
        <v>152.32</v>
      </c>
      <c r="AB748" s="0" t="n">
        <v>0</v>
      </c>
      <c r="AC748" s="0" t="n">
        <v>0</v>
      </c>
      <c r="AD748" s="0" t="n">
        <v>0</v>
      </c>
      <c r="AE748" s="0" t="n">
        <v>9.039999999999999</v>
      </c>
      <c r="AF748" s="0" t="n">
        <v>0</v>
      </c>
      <c r="AG748" s="0" t="n">
        <v>0</v>
      </c>
      <c r="AH748" s="0" t="n">
        <v>0</v>
      </c>
      <c r="AI748" s="0" t="n">
        <v>16.85</v>
      </c>
      <c r="AJ748" s="0" t="n">
        <v>1</v>
      </c>
      <c r="AK748" s="0" t="n">
        <v>1</v>
      </c>
      <c r="AL748" s="0" t="n">
        <v>1</v>
      </c>
      <c r="AM748" s="0" t="n">
        <v>2</v>
      </c>
      <c r="AN748" s="0" t="n">
        <v>0</v>
      </c>
      <c r="AO748" s="0" t="n">
        <v>1</v>
      </c>
      <c r="AP748" s="0" t="n">
        <v>1</v>
      </c>
      <c r="AQ748" s="0" t="n">
        <v>0</v>
      </c>
      <c r="AR748" s="0" t="n">
        <v>0</v>
      </c>
      <c r="AS748" s="0" t="inlineStr"/>
      <c r="AT748" s="0" t="n">
        <v>0.38</v>
      </c>
      <c r="AU748" s="0" t="inlineStr">
        <is>
          <t>)*0,2</t>
        </is>
      </c>
      <c r="AV748" s="0" t="n">
        <v>0</v>
      </c>
      <c r="AW748" s="0" t="n">
        <v>2</v>
      </c>
      <c r="AX748" s="0" t="n">
        <v>78852184</v>
      </c>
      <c r="AY748" s="0" t="n">
        <v>1</v>
      </c>
      <c r="AZ748" s="0" t="n">
        <v>2048</v>
      </c>
      <c r="BA748" s="0" t="n">
        <v>726</v>
      </c>
      <c r="BB748" s="0" t="n">
        <v>0</v>
      </c>
      <c r="BC748" s="0" t="n">
        <v>0</v>
      </c>
      <c r="BD748" s="0" t="n">
        <v>0</v>
      </c>
      <c r="BE748" s="0" t="n">
        <v>0</v>
      </c>
      <c r="BF748" s="0" t="n">
        <v>0</v>
      </c>
      <c r="BG748" s="0" t="n">
        <v>0</v>
      </c>
      <c r="BH748" s="0" t="n">
        <v>0</v>
      </c>
      <c r="BI748" s="0" t="n">
        <v>0</v>
      </c>
      <c r="BJ748" s="0" t="n">
        <v>0</v>
      </c>
      <c r="BK748" s="0" t="n">
        <v>0</v>
      </c>
      <c r="BL748" s="0" t="n">
        <v>0</v>
      </c>
      <c r="BM748" s="0" t="n">
        <v>0</v>
      </c>
      <c r="BN748" s="0" t="n">
        <v>0</v>
      </c>
      <c r="BO748" s="0" t="n">
        <v>0</v>
      </c>
      <c r="BP748" s="0" t="n">
        <v>0</v>
      </c>
      <c r="BQ748" s="0" t="n">
        <v>0</v>
      </c>
      <c r="BR748" s="0" t="n">
        <v>0</v>
      </c>
      <c r="BS748" s="0" t="n">
        <v>0</v>
      </c>
      <c r="BT748" s="0" t="n">
        <v>0</v>
      </c>
      <c r="BU748" s="0" t="n">
        <v>0</v>
      </c>
      <c r="BV748" s="0" t="n">
        <v>0</v>
      </c>
      <c r="BW748" s="0" t="n">
        <v>0</v>
      </c>
      <c r="CV748" s="0" t="n">
        <v>0</v>
      </c>
      <c r="CW748" s="0" t="n">
        <v>0</v>
      </c>
      <c r="CX748" s="0">
        <f>ROUND(Y748*Source!I2044,7)</f>
        <v/>
      </c>
      <c r="CY748" s="0">
        <f>AA748</f>
        <v/>
      </c>
      <c r="CZ748" s="0">
        <f>AE748</f>
        <v/>
      </c>
      <c r="DA748" s="0">
        <f>AI748</f>
        <v/>
      </c>
      <c r="DB748" s="0">
        <f>ROUND((ROUND(AT748*CZ748,2)*ROUND(0.2,7)),2)</f>
        <v/>
      </c>
      <c r="DC748" s="0">
        <f>ROUND((ROUND(AT748*AG748,2)*ROUND(0.2,7)),2)</f>
        <v/>
      </c>
      <c r="DD748" s="0" t="inlineStr"/>
      <c r="DE748" s="0" t="inlineStr"/>
      <c r="DF748" s="0">
        <f>ROUND(ROUND(AE748*AI748,0)*CX748,0)</f>
        <v/>
      </c>
      <c r="DG748" s="0">
        <f>ROUND(ROUND(AF748,0)*CX748,0)</f>
        <v/>
      </c>
      <c r="DH748" s="0">
        <f>ROUND(ROUND(AG748,0)*CX748,0)</f>
        <v/>
      </c>
      <c r="DI748" s="0">
        <f>ROUND(ROUND(AH748,0)*CX748,0)</f>
        <v/>
      </c>
      <c r="DJ748" s="0">
        <f>DF748</f>
        <v/>
      </c>
      <c r="DK748" s="0" t="n">
        <v>0</v>
      </c>
      <c r="DL748" s="0" t="inlineStr"/>
      <c r="DM748" s="0" t="n">
        <v>0</v>
      </c>
      <c r="DN748" s="0" t="inlineStr"/>
      <c r="DO748" s="0" t="n">
        <v>0</v>
      </c>
    </row>
    <row r="749">
      <c r="A749" s="0">
        <f>ROW(Source!A2044)</f>
        <v/>
      </c>
      <c r="B749" s="0" t="n">
        <v>78845955</v>
      </c>
      <c r="C749" s="0" t="n">
        <v>78852154</v>
      </c>
      <c r="D749" s="0" t="n">
        <v>29110426</v>
      </c>
      <c r="E749" s="0" t="n">
        <v>1</v>
      </c>
      <c r="F749" s="0" t="n">
        <v>1</v>
      </c>
      <c r="G749" s="0" t="n">
        <v>1</v>
      </c>
      <c r="H749" s="0" t="n">
        <v>3</v>
      </c>
      <c r="I749" s="0" t="inlineStr">
        <is>
          <t>101-2143</t>
        </is>
      </c>
      <c r="J749" s="0" t="inlineStr">
        <is>
          <t>ТССЦ Московской обл., 101-2143, приказ Минстроя России №675/пр от 28.02.2017 № 254/пр</t>
        </is>
      </c>
      <c r="K749" s="0" t="inlineStr">
        <is>
          <t>Краска</t>
        </is>
      </c>
      <c r="L749" s="0" t="n">
        <v>1346</v>
      </c>
      <c r="N749" s="0" t="n">
        <v>1009</v>
      </c>
      <c r="O749" s="0" t="inlineStr">
        <is>
          <t>кг</t>
        </is>
      </c>
      <c r="P749" s="0" t="inlineStr">
        <is>
          <t>кг</t>
        </is>
      </c>
      <c r="Q749" s="0" t="n">
        <v>1</v>
      </c>
      <c r="W749" s="0" t="n">
        <v>0</v>
      </c>
      <c r="X749" s="0" t="n">
        <v>-1768004575</v>
      </c>
      <c r="Y749" s="0">
        <f>(AT749*ROUND(0.2,7))</f>
        <v/>
      </c>
      <c r="AA749" s="0" t="n">
        <v>76.84</v>
      </c>
      <c r="AB749" s="0" t="n">
        <v>0</v>
      </c>
      <c r="AC749" s="0" t="n">
        <v>0</v>
      </c>
      <c r="AD749" s="0" t="n">
        <v>0</v>
      </c>
      <c r="AE749" s="0" t="n">
        <v>28.67</v>
      </c>
      <c r="AF749" s="0" t="n">
        <v>0</v>
      </c>
      <c r="AG749" s="0" t="n">
        <v>0</v>
      </c>
      <c r="AH749" s="0" t="n">
        <v>0</v>
      </c>
      <c r="AI749" s="0" t="n">
        <v>2.68</v>
      </c>
      <c r="AJ749" s="0" t="n">
        <v>1</v>
      </c>
      <c r="AK749" s="0" t="n">
        <v>1</v>
      </c>
      <c r="AL749" s="0" t="n">
        <v>1</v>
      </c>
      <c r="AM749" s="0" t="n">
        <v>2</v>
      </c>
      <c r="AN749" s="0" t="n">
        <v>0</v>
      </c>
      <c r="AO749" s="0" t="n">
        <v>1</v>
      </c>
      <c r="AP749" s="0" t="n">
        <v>1</v>
      </c>
      <c r="AQ749" s="0" t="n">
        <v>0</v>
      </c>
      <c r="AR749" s="0" t="n">
        <v>0</v>
      </c>
      <c r="AS749" s="0" t="inlineStr"/>
      <c r="AT749" s="0" t="n">
        <v>0.047</v>
      </c>
      <c r="AU749" s="0" t="inlineStr">
        <is>
          <t>)*0,2</t>
        </is>
      </c>
      <c r="AV749" s="0" t="n">
        <v>0</v>
      </c>
      <c r="AW749" s="0" t="n">
        <v>2</v>
      </c>
      <c r="AX749" s="0" t="n">
        <v>78852185</v>
      </c>
      <c r="AY749" s="0" t="n">
        <v>1</v>
      </c>
      <c r="AZ749" s="0" t="n">
        <v>0</v>
      </c>
      <c r="BA749" s="0" t="n">
        <v>727</v>
      </c>
      <c r="BB749" s="0" t="n">
        <v>0</v>
      </c>
      <c r="BC749" s="0" t="n">
        <v>0</v>
      </c>
      <c r="BD749" s="0" t="n">
        <v>0</v>
      </c>
      <c r="BE749" s="0" t="n">
        <v>0</v>
      </c>
      <c r="BF749" s="0" t="n">
        <v>0</v>
      </c>
      <c r="BG749" s="0" t="n">
        <v>0</v>
      </c>
      <c r="BH749" s="0" t="n">
        <v>0</v>
      </c>
      <c r="BI749" s="0" t="n">
        <v>0</v>
      </c>
      <c r="BJ749" s="0" t="n">
        <v>0</v>
      </c>
      <c r="BK749" s="0" t="n">
        <v>0</v>
      </c>
      <c r="BL749" s="0" t="n">
        <v>0</v>
      </c>
      <c r="BM749" s="0" t="n">
        <v>0</v>
      </c>
      <c r="BN749" s="0" t="n">
        <v>0</v>
      </c>
      <c r="BO749" s="0" t="n">
        <v>0</v>
      </c>
      <c r="BP749" s="0" t="n">
        <v>0</v>
      </c>
      <c r="BQ749" s="0" t="n">
        <v>0</v>
      </c>
      <c r="BR749" s="0" t="n">
        <v>0</v>
      </c>
      <c r="BS749" s="0" t="n">
        <v>0</v>
      </c>
      <c r="BT749" s="0" t="n">
        <v>0</v>
      </c>
      <c r="BU749" s="0" t="n">
        <v>0</v>
      </c>
      <c r="BV749" s="0" t="n">
        <v>0</v>
      </c>
      <c r="BW749" s="0" t="n">
        <v>0</v>
      </c>
      <c r="CV749" s="0" t="n">
        <v>0</v>
      </c>
      <c r="CW749" s="0" t="n">
        <v>0</v>
      </c>
      <c r="CX749" s="0">
        <f>ROUND(Y749*Source!I2044,7)</f>
        <v/>
      </c>
      <c r="CY749" s="0">
        <f>AA749</f>
        <v/>
      </c>
      <c r="CZ749" s="0">
        <f>AE749</f>
        <v/>
      </c>
      <c r="DA749" s="0">
        <f>AI749</f>
        <v/>
      </c>
      <c r="DB749" s="0">
        <f>ROUND((ROUND(AT749*CZ749,2)*ROUND(0.2,7)),2)</f>
        <v/>
      </c>
      <c r="DC749" s="0">
        <f>ROUND((ROUND(AT749*AG749,2)*ROUND(0.2,7)),2)</f>
        <v/>
      </c>
      <c r="DD749" s="0" t="inlineStr"/>
      <c r="DE749" s="0" t="inlineStr"/>
      <c r="DF749" s="0">
        <f>ROUND(ROUND(AE749*AI749,0)*CX749,0)</f>
        <v/>
      </c>
      <c r="DG749" s="0">
        <f>ROUND(ROUND(AF749,0)*CX749,0)</f>
        <v/>
      </c>
      <c r="DH749" s="0">
        <f>ROUND(ROUND(AG749,0)*CX749,0)</f>
        <v/>
      </c>
      <c r="DI749" s="0">
        <f>ROUND(ROUND(AH749,0)*CX749,0)</f>
        <v/>
      </c>
      <c r="DJ749" s="0">
        <f>DF749</f>
        <v/>
      </c>
      <c r="DK749" s="0" t="n">
        <v>0</v>
      </c>
      <c r="DL749" s="0" t="inlineStr"/>
      <c r="DM749" s="0" t="n">
        <v>0</v>
      </c>
      <c r="DN749" s="0" t="inlineStr"/>
      <c r="DO749" s="0" t="n">
        <v>0</v>
      </c>
    </row>
    <row r="750">
      <c r="A750" s="0">
        <f>ROW(Source!A2044)</f>
        <v/>
      </c>
      <c r="B750" s="0" t="n">
        <v>78845955</v>
      </c>
      <c r="C750" s="0" t="n">
        <v>78852154</v>
      </c>
      <c r="D750" s="0" t="n">
        <v>29107961</v>
      </c>
      <c r="E750" s="0" t="n">
        <v>1</v>
      </c>
      <c r="F750" s="0" t="n">
        <v>1</v>
      </c>
      <c r="G750" s="0" t="n">
        <v>1</v>
      </c>
      <c r="H750" s="0" t="n">
        <v>3</v>
      </c>
      <c r="I750" s="0" t="inlineStr">
        <is>
          <t>101-2365</t>
        </is>
      </c>
      <c r="J750" s="0" t="inlineStr">
        <is>
          <t>ТССЦ Московской обл., 101-2365, приказ Минстроя России №675/пр от 28.02.2017 № 254/пр</t>
        </is>
      </c>
      <c r="K750" s="0" t="inlineStr">
        <is>
          <t>Нитки швейные</t>
        </is>
      </c>
      <c r="L750" s="0" t="n">
        <v>1346</v>
      </c>
      <c r="N750" s="0" t="n">
        <v>1009</v>
      </c>
      <c r="O750" s="0" t="inlineStr">
        <is>
          <t>кг</t>
        </is>
      </c>
      <c r="P750" s="0" t="inlineStr">
        <is>
          <t>кг</t>
        </is>
      </c>
      <c r="Q750" s="0" t="n">
        <v>1</v>
      </c>
      <c r="W750" s="0" t="n">
        <v>0</v>
      </c>
      <c r="X750" s="0" t="n">
        <v>-1088339451</v>
      </c>
      <c r="Y750" s="0">
        <f>(AT750*ROUND(0.2,7))</f>
        <v/>
      </c>
      <c r="AA750" s="0" t="n">
        <v>766.37</v>
      </c>
      <c r="AB750" s="0" t="n">
        <v>0</v>
      </c>
      <c r="AC750" s="0" t="n">
        <v>0</v>
      </c>
      <c r="AD750" s="0" t="n">
        <v>0</v>
      </c>
      <c r="AE750" s="0" t="n">
        <v>133.05</v>
      </c>
      <c r="AF750" s="0" t="n">
        <v>0</v>
      </c>
      <c r="AG750" s="0" t="n">
        <v>0</v>
      </c>
      <c r="AH750" s="0" t="n">
        <v>0</v>
      </c>
      <c r="AI750" s="0" t="n">
        <v>5.76</v>
      </c>
      <c r="AJ750" s="0" t="n">
        <v>1</v>
      </c>
      <c r="AK750" s="0" t="n">
        <v>1</v>
      </c>
      <c r="AL750" s="0" t="n">
        <v>1</v>
      </c>
      <c r="AM750" s="0" t="n">
        <v>2</v>
      </c>
      <c r="AN750" s="0" t="n">
        <v>0</v>
      </c>
      <c r="AO750" s="0" t="n">
        <v>1</v>
      </c>
      <c r="AP750" s="0" t="n">
        <v>1</v>
      </c>
      <c r="AQ750" s="0" t="n">
        <v>0</v>
      </c>
      <c r="AR750" s="0" t="n">
        <v>0</v>
      </c>
      <c r="AS750" s="0" t="inlineStr"/>
      <c r="AT750" s="0" t="n">
        <v>0.002</v>
      </c>
      <c r="AU750" s="0" t="inlineStr">
        <is>
          <t>)*0,2</t>
        </is>
      </c>
      <c r="AV750" s="0" t="n">
        <v>0</v>
      </c>
      <c r="AW750" s="0" t="n">
        <v>2</v>
      </c>
      <c r="AX750" s="0" t="n">
        <v>78852186</v>
      </c>
      <c r="AY750" s="0" t="n">
        <v>1</v>
      </c>
      <c r="AZ750" s="0" t="n">
        <v>0</v>
      </c>
      <c r="BA750" s="0" t="n">
        <v>728</v>
      </c>
      <c r="BB750" s="0" t="n">
        <v>0</v>
      </c>
      <c r="BC750" s="0" t="n">
        <v>0</v>
      </c>
      <c r="BD750" s="0" t="n">
        <v>0</v>
      </c>
      <c r="BE750" s="0" t="n">
        <v>0</v>
      </c>
      <c r="BF750" s="0" t="n">
        <v>0</v>
      </c>
      <c r="BG750" s="0" t="n">
        <v>0</v>
      </c>
      <c r="BH750" s="0" t="n">
        <v>0</v>
      </c>
      <c r="BI750" s="0" t="n">
        <v>0</v>
      </c>
      <c r="BJ750" s="0" t="n">
        <v>0</v>
      </c>
      <c r="BK750" s="0" t="n">
        <v>0</v>
      </c>
      <c r="BL750" s="0" t="n">
        <v>0</v>
      </c>
      <c r="BM750" s="0" t="n">
        <v>0</v>
      </c>
      <c r="BN750" s="0" t="n">
        <v>0</v>
      </c>
      <c r="BO750" s="0" t="n">
        <v>0</v>
      </c>
      <c r="BP750" s="0" t="n">
        <v>0</v>
      </c>
      <c r="BQ750" s="0" t="n">
        <v>0</v>
      </c>
      <c r="BR750" s="0" t="n">
        <v>0</v>
      </c>
      <c r="BS750" s="0" t="n">
        <v>0</v>
      </c>
      <c r="BT750" s="0" t="n">
        <v>0</v>
      </c>
      <c r="BU750" s="0" t="n">
        <v>0</v>
      </c>
      <c r="BV750" s="0" t="n">
        <v>0</v>
      </c>
      <c r="BW750" s="0" t="n">
        <v>0</v>
      </c>
      <c r="CV750" s="0" t="n">
        <v>0</v>
      </c>
      <c r="CW750" s="0" t="n">
        <v>0</v>
      </c>
      <c r="CX750" s="0">
        <f>ROUND(Y750*Source!I2044,7)</f>
        <v/>
      </c>
      <c r="CY750" s="0">
        <f>AA750</f>
        <v/>
      </c>
      <c r="CZ750" s="0">
        <f>AE750</f>
        <v/>
      </c>
      <c r="DA750" s="0">
        <f>AI750</f>
        <v/>
      </c>
      <c r="DB750" s="0">
        <f>ROUND((ROUND(AT750*CZ750,2)*ROUND(0.2,7)),2)</f>
        <v/>
      </c>
      <c r="DC750" s="0">
        <f>ROUND((ROUND(AT750*AG750,2)*ROUND(0.2,7)),2)</f>
        <v/>
      </c>
      <c r="DD750" s="0" t="inlineStr"/>
      <c r="DE750" s="0" t="inlineStr"/>
      <c r="DF750" s="0">
        <f>ROUND(ROUND(AE750*AI750,0)*CX750,0)</f>
        <v/>
      </c>
      <c r="DG750" s="0">
        <f>ROUND(ROUND(AF750,0)*CX750,0)</f>
        <v/>
      </c>
      <c r="DH750" s="0">
        <f>ROUND(ROUND(AG750,0)*CX750,0)</f>
        <v/>
      </c>
      <c r="DI750" s="0">
        <f>ROUND(ROUND(AH750,0)*CX750,0)</f>
        <v/>
      </c>
      <c r="DJ750" s="0">
        <f>DF750</f>
        <v/>
      </c>
      <c r="DK750" s="0" t="n">
        <v>0</v>
      </c>
      <c r="DL750" s="0" t="inlineStr"/>
      <c r="DM750" s="0" t="n">
        <v>0</v>
      </c>
      <c r="DN750" s="0" t="inlineStr"/>
      <c r="DO750" s="0" t="n">
        <v>0</v>
      </c>
    </row>
    <row r="751">
      <c r="A751" s="0">
        <f>ROW(Source!A2044)</f>
        <v/>
      </c>
      <c r="B751" s="0" t="n">
        <v>78845955</v>
      </c>
      <c r="C751" s="0" t="n">
        <v>78852154</v>
      </c>
      <c r="D751" s="0" t="n">
        <v>29110838</v>
      </c>
      <c r="E751" s="0" t="n">
        <v>1</v>
      </c>
      <c r="F751" s="0" t="n">
        <v>1</v>
      </c>
      <c r="G751" s="0" t="n">
        <v>1</v>
      </c>
      <c r="H751" s="0" t="n">
        <v>3</v>
      </c>
      <c r="I751" s="0" t="inlineStr">
        <is>
          <t>101-2499</t>
        </is>
      </c>
      <c r="J751" s="0" t="inlineStr">
        <is>
          <t>ТССЦ Московской обл., 101-2499, приказ Минстроя России №675/пр от 28.02.2017 № 254/пр</t>
        </is>
      </c>
      <c r="K751" s="0" t="inlineStr">
        <is>
          <t>Лента изоляционная прорезиненная односторонняя ширина 20 мм, толщина 0,25-0,35 мм</t>
        </is>
      </c>
      <c r="L751" s="0" t="n">
        <v>1346</v>
      </c>
      <c r="N751" s="0" t="n">
        <v>1009</v>
      </c>
      <c r="O751" s="0" t="inlineStr">
        <is>
          <t>кг</t>
        </is>
      </c>
      <c r="P751" s="0" t="inlineStr">
        <is>
          <t>кг</t>
        </is>
      </c>
      <c r="Q751" s="0" t="n">
        <v>1</v>
      </c>
      <c r="W751" s="0" t="n">
        <v>0</v>
      </c>
      <c r="X751" s="0" t="n">
        <v>-1294780295</v>
      </c>
      <c r="Y751" s="0">
        <f>(AT751*ROUND(0.2,7))</f>
        <v/>
      </c>
      <c r="AA751" s="0" t="n">
        <v>1090.07</v>
      </c>
      <c r="AB751" s="0" t="n">
        <v>0</v>
      </c>
      <c r="AC751" s="0" t="n">
        <v>0</v>
      </c>
      <c r="AD751" s="0" t="n">
        <v>0</v>
      </c>
      <c r="AE751" s="0" t="n">
        <v>30.5</v>
      </c>
      <c r="AF751" s="0" t="n">
        <v>0</v>
      </c>
      <c r="AG751" s="0" t="n">
        <v>0</v>
      </c>
      <c r="AH751" s="0" t="n">
        <v>0</v>
      </c>
      <c r="AI751" s="0" t="n">
        <v>35.74</v>
      </c>
      <c r="AJ751" s="0" t="n">
        <v>1</v>
      </c>
      <c r="AK751" s="0" t="n">
        <v>1</v>
      </c>
      <c r="AL751" s="0" t="n">
        <v>1</v>
      </c>
      <c r="AM751" s="0" t="n">
        <v>2</v>
      </c>
      <c r="AN751" s="0" t="n">
        <v>0</v>
      </c>
      <c r="AO751" s="0" t="n">
        <v>1</v>
      </c>
      <c r="AP751" s="0" t="n">
        <v>1</v>
      </c>
      <c r="AQ751" s="0" t="n">
        <v>0</v>
      </c>
      <c r="AR751" s="0" t="n">
        <v>0</v>
      </c>
      <c r="AS751" s="0" t="inlineStr"/>
      <c r="AT751" s="0" t="n">
        <v>0.036</v>
      </c>
      <c r="AU751" s="0" t="inlineStr">
        <is>
          <t>)*0,2</t>
        </is>
      </c>
      <c r="AV751" s="0" t="n">
        <v>0</v>
      </c>
      <c r="AW751" s="0" t="n">
        <v>2</v>
      </c>
      <c r="AX751" s="0" t="n">
        <v>78852187</v>
      </c>
      <c r="AY751" s="0" t="n">
        <v>1</v>
      </c>
      <c r="AZ751" s="0" t="n">
        <v>0</v>
      </c>
      <c r="BA751" s="0" t="n">
        <v>729</v>
      </c>
      <c r="BB751" s="0" t="n">
        <v>0</v>
      </c>
      <c r="BC751" s="0" t="n">
        <v>0</v>
      </c>
      <c r="BD751" s="0" t="n">
        <v>0</v>
      </c>
      <c r="BE751" s="0" t="n">
        <v>0</v>
      </c>
      <c r="BF751" s="0" t="n">
        <v>0</v>
      </c>
      <c r="BG751" s="0" t="n">
        <v>0</v>
      </c>
      <c r="BH751" s="0" t="n">
        <v>0</v>
      </c>
      <c r="BI751" s="0" t="n">
        <v>0</v>
      </c>
      <c r="BJ751" s="0" t="n">
        <v>0</v>
      </c>
      <c r="BK751" s="0" t="n">
        <v>0</v>
      </c>
      <c r="BL751" s="0" t="n">
        <v>0</v>
      </c>
      <c r="BM751" s="0" t="n">
        <v>0</v>
      </c>
      <c r="BN751" s="0" t="n">
        <v>0</v>
      </c>
      <c r="BO751" s="0" t="n">
        <v>0</v>
      </c>
      <c r="BP751" s="0" t="n">
        <v>0</v>
      </c>
      <c r="BQ751" s="0" t="n">
        <v>0</v>
      </c>
      <c r="BR751" s="0" t="n">
        <v>0</v>
      </c>
      <c r="BS751" s="0" t="n">
        <v>0</v>
      </c>
      <c r="BT751" s="0" t="n">
        <v>0</v>
      </c>
      <c r="BU751" s="0" t="n">
        <v>0</v>
      </c>
      <c r="BV751" s="0" t="n">
        <v>0</v>
      </c>
      <c r="BW751" s="0" t="n">
        <v>0</v>
      </c>
      <c r="CV751" s="0" t="n">
        <v>0</v>
      </c>
      <c r="CW751" s="0" t="n">
        <v>0</v>
      </c>
      <c r="CX751" s="0">
        <f>ROUND(Y751*Source!I2044,7)</f>
        <v/>
      </c>
      <c r="CY751" s="0">
        <f>AA751</f>
        <v/>
      </c>
      <c r="CZ751" s="0">
        <f>AE751</f>
        <v/>
      </c>
      <c r="DA751" s="0">
        <f>AI751</f>
        <v/>
      </c>
      <c r="DB751" s="0">
        <f>ROUND((ROUND(AT751*CZ751,2)*ROUND(0.2,7)),2)</f>
        <v/>
      </c>
      <c r="DC751" s="0">
        <f>ROUND((ROUND(AT751*AG751,2)*ROUND(0.2,7)),2)</f>
        <v/>
      </c>
      <c r="DD751" s="0" t="inlineStr"/>
      <c r="DE751" s="0" t="inlineStr"/>
      <c r="DF751" s="0">
        <f>ROUND(ROUND(AE751*AI751,0)*CX751,0)</f>
        <v/>
      </c>
      <c r="DG751" s="0">
        <f>ROUND(ROUND(AF751,0)*CX751,0)</f>
        <v/>
      </c>
      <c r="DH751" s="0">
        <f>ROUND(ROUND(AG751,0)*CX751,0)</f>
        <v/>
      </c>
      <c r="DI751" s="0">
        <f>ROUND(ROUND(AH751,0)*CX751,0)</f>
        <v/>
      </c>
      <c r="DJ751" s="0">
        <f>DF751</f>
        <v/>
      </c>
      <c r="DK751" s="0" t="n">
        <v>0</v>
      </c>
      <c r="DL751" s="0" t="inlineStr"/>
      <c r="DM751" s="0" t="n">
        <v>0</v>
      </c>
      <c r="DN751" s="0" t="inlineStr"/>
      <c r="DO751" s="0" t="n">
        <v>0</v>
      </c>
    </row>
    <row r="752">
      <c r="A752" s="0">
        <f>ROW(Source!A2044)</f>
        <v/>
      </c>
      <c r="B752" s="0" t="n">
        <v>78845955</v>
      </c>
      <c r="C752" s="0" t="n">
        <v>78852154</v>
      </c>
      <c r="D752" s="0" t="n">
        <v>29114470</v>
      </c>
      <c r="E752" s="0" t="n">
        <v>1</v>
      </c>
      <c r="F752" s="0" t="n">
        <v>1</v>
      </c>
      <c r="G752" s="0" t="n">
        <v>1</v>
      </c>
      <c r="H752" s="0" t="n">
        <v>3</v>
      </c>
      <c r="I752" s="0" t="inlineStr">
        <is>
          <t>101-3914</t>
        </is>
      </c>
      <c r="J752" s="0" t="inlineStr">
        <is>
          <t>ТССЦ Московской обл., 101-3914, приказ Минстроя России №675/пр от 28.02.2017 № 254/пр</t>
        </is>
      </c>
      <c r="K752" s="0" t="inlineStr">
        <is>
          <t>Дюбели распорные полипропиленовые</t>
        </is>
      </c>
      <c r="L752" s="0" t="n">
        <v>1355</v>
      </c>
      <c r="N752" s="0" t="n">
        <v>1010</v>
      </c>
      <c r="O752" s="0" t="inlineStr">
        <is>
          <t>100 шт.</t>
        </is>
      </c>
      <c r="P752" s="0" t="inlineStr">
        <is>
          <t>100 шт.</t>
        </is>
      </c>
      <c r="Q752" s="0" t="n">
        <v>100</v>
      </c>
      <c r="W752" s="0" t="n">
        <v>0</v>
      </c>
      <c r="X752" s="0" t="n">
        <v>1627582661</v>
      </c>
      <c r="Y752" s="0">
        <f>(AT752*ROUND(0.2,7))</f>
        <v/>
      </c>
      <c r="AA752" s="0" t="n">
        <v>78.48</v>
      </c>
      <c r="AB752" s="0" t="n">
        <v>0</v>
      </c>
      <c r="AC752" s="0" t="n">
        <v>0</v>
      </c>
      <c r="AD752" s="0" t="n">
        <v>0</v>
      </c>
      <c r="AE752" s="0" t="n">
        <v>86.23999999999999</v>
      </c>
      <c r="AF752" s="0" t="n">
        <v>0</v>
      </c>
      <c r="AG752" s="0" t="n">
        <v>0</v>
      </c>
      <c r="AH752" s="0" t="n">
        <v>0</v>
      </c>
      <c r="AI752" s="0" t="n">
        <v>0.91</v>
      </c>
      <c r="AJ752" s="0" t="n">
        <v>1</v>
      </c>
      <c r="AK752" s="0" t="n">
        <v>1</v>
      </c>
      <c r="AL752" s="0" t="n">
        <v>1</v>
      </c>
      <c r="AM752" s="0" t="n">
        <v>2</v>
      </c>
      <c r="AN752" s="0" t="n">
        <v>0</v>
      </c>
      <c r="AO752" s="0" t="n">
        <v>1</v>
      </c>
      <c r="AP752" s="0" t="n">
        <v>1</v>
      </c>
      <c r="AQ752" s="0" t="n">
        <v>0</v>
      </c>
      <c r="AR752" s="0" t="n">
        <v>0</v>
      </c>
      <c r="AS752" s="0" t="inlineStr"/>
      <c r="AT752" s="0" t="n">
        <v>0.014</v>
      </c>
      <c r="AU752" s="0" t="inlineStr">
        <is>
          <t>)*0,2</t>
        </is>
      </c>
      <c r="AV752" s="0" t="n">
        <v>0</v>
      </c>
      <c r="AW752" s="0" t="n">
        <v>2</v>
      </c>
      <c r="AX752" s="0" t="n">
        <v>78852188</v>
      </c>
      <c r="AY752" s="0" t="n">
        <v>1</v>
      </c>
      <c r="AZ752" s="0" t="n">
        <v>2048</v>
      </c>
      <c r="BA752" s="0" t="n">
        <v>730</v>
      </c>
      <c r="BB752" s="0" t="n">
        <v>0</v>
      </c>
      <c r="BC752" s="0" t="n">
        <v>0</v>
      </c>
      <c r="BD752" s="0" t="n">
        <v>0</v>
      </c>
      <c r="BE752" s="0" t="n">
        <v>0</v>
      </c>
      <c r="BF752" s="0" t="n">
        <v>0</v>
      </c>
      <c r="BG752" s="0" t="n">
        <v>0</v>
      </c>
      <c r="BH752" s="0" t="n">
        <v>0</v>
      </c>
      <c r="BI752" s="0" t="n">
        <v>0</v>
      </c>
      <c r="BJ752" s="0" t="n">
        <v>0</v>
      </c>
      <c r="BK752" s="0" t="n">
        <v>0</v>
      </c>
      <c r="BL752" s="0" t="n">
        <v>0</v>
      </c>
      <c r="BM752" s="0" t="n">
        <v>0</v>
      </c>
      <c r="BN752" s="0" t="n">
        <v>0</v>
      </c>
      <c r="BO752" s="0" t="n">
        <v>0</v>
      </c>
      <c r="BP752" s="0" t="n">
        <v>0</v>
      </c>
      <c r="BQ752" s="0" t="n">
        <v>0</v>
      </c>
      <c r="BR752" s="0" t="n">
        <v>0</v>
      </c>
      <c r="BS752" s="0" t="n">
        <v>0</v>
      </c>
      <c r="BT752" s="0" t="n">
        <v>0</v>
      </c>
      <c r="BU752" s="0" t="n">
        <v>0</v>
      </c>
      <c r="BV752" s="0" t="n">
        <v>0</v>
      </c>
      <c r="BW752" s="0" t="n">
        <v>0</v>
      </c>
      <c r="CV752" s="0" t="n">
        <v>0</v>
      </c>
      <c r="CW752" s="0" t="n">
        <v>0</v>
      </c>
      <c r="CX752" s="0">
        <f>ROUND(Y752*Source!I2044,7)</f>
        <v/>
      </c>
      <c r="CY752" s="0">
        <f>AA752</f>
        <v/>
      </c>
      <c r="CZ752" s="0">
        <f>AE752</f>
        <v/>
      </c>
      <c r="DA752" s="0">
        <f>AI752</f>
        <v/>
      </c>
      <c r="DB752" s="0">
        <f>ROUND((ROUND(AT752*CZ752,2)*ROUND(0.2,7)),2)</f>
        <v/>
      </c>
      <c r="DC752" s="0">
        <f>ROUND((ROUND(AT752*AG752,2)*ROUND(0.2,7)),2)</f>
        <v/>
      </c>
      <c r="DD752" s="0" t="inlineStr"/>
      <c r="DE752" s="0" t="inlineStr"/>
      <c r="DF752" s="0">
        <f>ROUND(ROUND(AE752*AI752,0)*CX752,0)</f>
        <v/>
      </c>
      <c r="DG752" s="0">
        <f>ROUND(ROUND(AF752,0)*CX752,0)</f>
        <v/>
      </c>
      <c r="DH752" s="0">
        <f>ROUND(ROUND(AG752,0)*CX752,0)</f>
        <v/>
      </c>
      <c r="DI752" s="0">
        <f>ROUND(ROUND(AH752,0)*CX752,0)</f>
        <v/>
      </c>
      <c r="DJ752" s="0">
        <f>DF752</f>
        <v/>
      </c>
      <c r="DK752" s="0" t="n">
        <v>0</v>
      </c>
      <c r="DL752" s="0" t="inlineStr"/>
      <c r="DM752" s="0" t="n">
        <v>0</v>
      </c>
      <c r="DN752" s="0" t="inlineStr"/>
      <c r="DO752" s="0" t="n">
        <v>0</v>
      </c>
    </row>
    <row r="753">
      <c r="A753" s="0">
        <f>ROW(Source!A2044)</f>
        <v/>
      </c>
      <c r="B753" s="0" t="n">
        <v>78845955</v>
      </c>
      <c r="C753" s="0" t="n">
        <v>78852154</v>
      </c>
      <c r="D753" s="0" t="n">
        <v>29129474</v>
      </c>
      <c r="E753" s="0" t="n">
        <v>1</v>
      </c>
      <c r="F753" s="0" t="n">
        <v>1</v>
      </c>
      <c r="G753" s="0" t="n">
        <v>1</v>
      </c>
      <c r="H753" s="0" t="n">
        <v>3</v>
      </c>
      <c r="I753" s="0" t="inlineStr">
        <is>
          <t>201-0843</t>
        </is>
      </c>
      <c r="J753" s="0" t="inlineStr">
        <is>
          <t>ТССЦ Московской обл., 201-0843, приказ Минстроя России №675/пр от 28.02.2017 № 255/пр</t>
        </is>
      </c>
      <c r="K753" s="0" t="inlineStr">
        <is>
          <t>Конструкции стальные индивидуальные решетчатые сварные массой до 0,1 т</t>
        </is>
      </c>
      <c r="L753" s="0" t="n">
        <v>1348</v>
      </c>
      <c r="N753" s="0" t="n">
        <v>1009</v>
      </c>
      <c r="O753" s="0" t="inlineStr">
        <is>
          <t>т</t>
        </is>
      </c>
      <c r="P753" s="0" t="inlineStr">
        <is>
          <t>т</t>
        </is>
      </c>
      <c r="Q753" s="0" t="n">
        <v>1000</v>
      </c>
      <c r="W753" s="0" t="n">
        <v>0</v>
      </c>
      <c r="X753" s="0" t="n">
        <v>-115984519</v>
      </c>
      <c r="Y753" s="0">
        <f>(AT753*ROUND(0.2,7))</f>
        <v/>
      </c>
      <c r="AA753" s="0" t="n">
        <v>118113.18</v>
      </c>
      <c r="AB753" s="0" t="n">
        <v>0</v>
      </c>
      <c r="AC753" s="0" t="n">
        <v>0</v>
      </c>
      <c r="AD753" s="0" t="n">
        <v>0</v>
      </c>
      <c r="AE753" s="0" t="n">
        <v>11534.49</v>
      </c>
      <c r="AF753" s="0" t="n">
        <v>0</v>
      </c>
      <c r="AG753" s="0" t="n">
        <v>0</v>
      </c>
      <c r="AH753" s="0" t="n">
        <v>0</v>
      </c>
      <c r="AI753" s="0" t="n">
        <v>10.24</v>
      </c>
      <c r="AJ753" s="0" t="n">
        <v>1</v>
      </c>
      <c r="AK753" s="0" t="n">
        <v>1</v>
      </c>
      <c r="AL753" s="0" t="n">
        <v>1</v>
      </c>
      <c r="AM753" s="0" t="n">
        <v>2</v>
      </c>
      <c r="AN753" s="0" t="n">
        <v>0</v>
      </c>
      <c r="AO753" s="0" t="n">
        <v>1</v>
      </c>
      <c r="AP753" s="0" t="n">
        <v>1</v>
      </c>
      <c r="AQ753" s="0" t="n">
        <v>0</v>
      </c>
      <c r="AR753" s="0" t="n">
        <v>0</v>
      </c>
      <c r="AS753" s="0" t="inlineStr"/>
      <c r="AT753" s="0" t="n">
        <v>0.002</v>
      </c>
      <c r="AU753" s="0" t="inlineStr">
        <is>
          <t>)*0,2</t>
        </is>
      </c>
      <c r="AV753" s="0" t="n">
        <v>0</v>
      </c>
      <c r="AW753" s="0" t="n">
        <v>2</v>
      </c>
      <c r="AX753" s="0" t="n">
        <v>78852189</v>
      </c>
      <c r="AY753" s="0" t="n">
        <v>1</v>
      </c>
      <c r="AZ753" s="0" t="n">
        <v>0</v>
      </c>
      <c r="BA753" s="0" t="n">
        <v>731</v>
      </c>
      <c r="BB753" s="0" t="n">
        <v>0</v>
      </c>
      <c r="BC753" s="0" t="n">
        <v>0</v>
      </c>
      <c r="BD753" s="0" t="n">
        <v>0</v>
      </c>
      <c r="BE753" s="0" t="n">
        <v>0</v>
      </c>
      <c r="BF753" s="0" t="n">
        <v>0</v>
      </c>
      <c r="BG753" s="0" t="n">
        <v>0</v>
      </c>
      <c r="BH753" s="0" t="n">
        <v>0</v>
      </c>
      <c r="BI753" s="0" t="n">
        <v>0</v>
      </c>
      <c r="BJ753" s="0" t="n">
        <v>0</v>
      </c>
      <c r="BK753" s="0" t="n">
        <v>0</v>
      </c>
      <c r="BL753" s="0" t="n">
        <v>0</v>
      </c>
      <c r="BM753" s="0" t="n">
        <v>0</v>
      </c>
      <c r="BN753" s="0" t="n">
        <v>0</v>
      </c>
      <c r="BO753" s="0" t="n">
        <v>0</v>
      </c>
      <c r="BP753" s="0" t="n">
        <v>0</v>
      </c>
      <c r="BQ753" s="0" t="n">
        <v>0</v>
      </c>
      <c r="BR753" s="0" t="n">
        <v>0</v>
      </c>
      <c r="BS753" s="0" t="n">
        <v>0</v>
      </c>
      <c r="BT753" s="0" t="n">
        <v>0</v>
      </c>
      <c r="BU753" s="0" t="n">
        <v>0</v>
      </c>
      <c r="BV753" s="0" t="n">
        <v>0</v>
      </c>
      <c r="BW753" s="0" t="n">
        <v>0</v>
      </c>
      <c r="CV753" s="0" t="n">
        <v>0</v>
      </c>
      <c r="CW753" s="0" t="n">
        <v>0</v>
      </c>
      <c r="CX753" s="0">
        <f>ROUND(Y753*Source!I2044,7)</f>
        <v/>
      </c>
      <c r="CY753" s="0">
        <f>AA753</f>
        <v/>
      </c>
      <c r="CZ753" s="0">
        <f>AE753</f>
        <v/>
      </c>
      <c r="DA753" s="0">
        <f>AI753</f>
        <v/>
      </c>
      <c r="DB753" s="0">
        <f>ROUND((ROUND(AT753*CZ753,2)*ROUND(0.2,7)),2)</f>
        <v/>
      </c>
      <c r="DC753" s="0">
        <f>ROUND((ROUND(AT753*AG753,2)*ROUND(0.2,7)),2)</f>
        <v/>
      </c>
      <c r="DD753" s="0" t="inlineStr"/>
      <c r="DE753" s="0" t="inlineStr"/>
      <c r="DF753" s="0">
        <f>ROUND(ROUND(AE753*AI753,0)*CX753,0)</f>
        <v/>
      </c>
      <c r="DG753" s="0">
        <f>ROUND(ROUND(AF753,0)*CX753,0)</f>
        <v/>
      </c>
      <c r="DH753" s="0">
        <f>ROUND(ROUND(AG753,0)*CX753,0)</f>
        <v/>
      </c>
      <c r="DI753" s="0">
        <f>ROUND(ROUND(AH753,0)*CX753,0)</f>
        <v/>
      </c>
      <c r="DJ753" s="0">
        <f>DF753</f>
        <v/>
      </c>
      <c r="DK753" s="0" t="n">
        <v>0</v>
      </c>
      <c r="DL753" s="0" t="inlineStr"/>
      <c r="DM753" s="0" t="n">
        <v>0</v>
      </c>
      <c r="DN753" s="0" t="inlineStr"/>
      <c r="DO753" s="0" t="n">
        <v>0</v>
      </c>
    </row>
    <row r="754">
      <c r="A754" s="0">
        <f>ROW(Source!A2044)</f>
        <v/>
      </c>
      <c r="B754" s="0" t="n">
        <v>78845955</v>
      </c>
      <c r="C754" s="0" t="n">
        <v>78852154</v>
      </c>
      <c r="D754" s="0" t="n">
        <v>29165774</v>
      </c>
      <c r="E754" s="0" t="n">
        <v>1</v>
      </c>
      <c r="F754" s="0" t="n">
        <v>1</v>
      </c>
      <c r="G754" s="0" t="n">
        <v>1</v>
      </c>
      <c r="H754" s="0" t="n">
        <v>3</v>
      </c>
      <c r="I754" s="0" t="inlineStr">
        <is>
          <t>509-0090</t>
        </is>
      </c>
      <c r="J754" s="0" t="inlineStr">
        <is>
          <t>ТССЦ Московской обл., 509-0090, приказ Минстроя России №675/пр от 28.02.2017 № 258/пр</t>
        </is>
      </c>
      <c r="K754" s="0" t="inlineStr">
        <is>
          <t>Перемычки гибкие, тип ПГС-50</t>
        </is>
      </c>
      <c r="L754" s="0" t="n">
        <v>1358</v>
      </c>
      <c r="N754" s="0" t="n">
        <v>1010</v>
      </c>
      <c r="O754" s="0" t="inlineStr">
        <is>
          <t>10 шт.</t>
        </is>
      </c>
      <c r="P754" s="0" t="inlineStr">
        <is>
          <t>10 шт.</t>
        </is>
      </c>
      <c r="Q754" s="0" t="n">
        <v>10</v>
      </c>
      <c r="W754" s="0" t="n">
        <v>0</v>
      </c>
      <c r="X754" s="0" t="n">
        <v>-1035860104</v>
      </c>
      <c r="Y754" s="0">
        <f>(AT754*ROUND(0.2,7))</f>
        <v/>
      </c>
      <c r="AA754" s="0" t="n">
        <v>1258.9</v>
      </c>
      <c r="AB754" s="0" t="n">
        <v>0</v>
      </c>
      <c r="AC754" s="0" t="n">
        <v>0</v>
      </c>
      <c r="AD754" s="0" t="n">
        <v>0</v>
      </c>
      <c r="AE754" s="0" t="n">
        <v>40.9</v>
      </c>
      <c r="AF754" s="0" t="n">
        <v>0</v>
      </c>
      <c r="AG754" s="0" t="n">
        <v>0</v>
      </c>
      <c r="AH754" s="0" t="n">
        <v>0</v>
      </c>
      <c r="AI754" s="0" t="n">
        <v>30.78</v>
      </c>
      <c r="AJ754" s="0" t="n">
        <v>1</v>
      </c>
      <c r="AK754" s="0" t="n">
        <v>1</v>
      </c>
      <c r="AL754" s="0" t="n">
        <v>1</v>
      </c>
      <c r="AM754" s="0" t="n">
        <v>2</v>
      </c>
      <c r="AN754" s="0" t="n">
        <v>0</v>
      </c>
      <c r="AO754" s="0" t="n">
        <v>1</v>
      </c>
      <c r="AP754" s="0" t="n">
        <v>1</v>
      </c>
      <c r="AQ754" s="0" t="n">
        <v>0</v>
      </c>
      <c r="AR754" s="0" t="n">
        <v>0</v>
      </c>
      <c r="AS754" s="0" t="inlineStr"/>
      <c r="AT754" s="0" t="n">
        <v>0.1</v>
      </c>
      <c r="AU754" s="0" t="inlineStr">
        <is>
          <t>)*0,2</t>
        </is>
      </c>
      <c r="AV754" s="0" t="n">
        <v>0</v>
      </c>
      <c r="AW754" s="0" t="n">
        <v>2</v>
      </c>
      <c r="AX754" s="0" t="n">
        <v>78852190</v>
      </c>
      <c r="AY754" s="0" t="n">
        <v>1</v>
      </c>
      <c r="AZ754" s="0" t="n">
        <v>2048</v>
      </c>
      <c r="BA754" s="0" t="n">
        <v>732</v>
      </c>
      <c r="BB754" s="0" t="n">
        <v>0</v>
      </c>
      <c r="BC754" s="0" t="n">
        <v>0</v>
      </c>
      <c r="BD754" s="0" t="n">
        <v>0</v>
      </c>
      <c r="BE754" s="0" t="n">
        <v>0</v>
      </c>
      <c r="BF754" s="0" t="n">
        <v>0</v>
      </c>
      <c r="BG754" s="0" t="n">
        <v>0</v>
      </c>
      <c r="BH754" s="0" t="n">
        <v>0</v>
      </c>
      <c r="BI754" s="0" t="n">
        <v>0</v>
      </c>
      <c r="BJ754" s="0" t="n">
        <v>0</v>
      </c>
      <c r="BK754" s="0" t="n">
        <v>0</v>
      </c>
      <c r="BL754" s="0" t="n">
        <v>0</v>
      </c>
      <c r="BM754" s="0" t="n">
        <v>0</v>
      </c>
      <c r="BN754" s="0" t="n">
        <v>0</v>
      </c>
      <c r="BO754" s="0" t="n">
        <v>0</v>
      </c>
      <c r="BP754" s="0" t="n">
        <v>0</v>
      </c>
      <c r="BQ754" s="0" t="n">
        <v>0</v>
      </c>
      <c r="BR754" s="0" t="n">
        <v>0</v>
      </c>
      <c r="BS754" s="0" t="n">
        <v>0</v>
      </c>
      <c r="BT754" s="0" t="n">
        <v>0</v>
      </c>
      <c r="BU754" s="0" t="n">
        <v>0</v>
      </c>
      <c r="BV754" s="0" t="n">
        <v>0</v>
      </c>
      <c r="BW754" s="0" t="n">
        <v>0</v>
      </c>
      <c r="CV754" s="0" t="n">
        <v>0</v>
      </c>
      <c r="CW754" s="0" t="n">
        <v>0</v>
      </c>
      <c r="CX754" s="0">
        <f>ROUND(Y754*Source!I2044,7)</f>
        <v/>
      </c>
      <c r="CY754" s="0">
        <f>AA754</f>
        <v/>
      </c>
      <c r="CZ754" s="0">
        <f>AE754</f>
        <v/>
      </c>
      <c r="DA754" s="0">
        <f>AI754</f>
        <v/>
      </c>
      <c r="DB754" s="0">
        <f>ROUND((ROUND(AT754*CZ754,2)*ROUND(0.2,7)),2)</f>
        <v/>
      </c>
      <c r="DC754" s="0">
        <f>ROUND((ROUND(AT754*AG754,2)*ROUND(0.2,7)),2)</f>
        <v/>
      </c>
      <c r="DD754" s="0" t="inlineStr"/>
      <c r="DE754" s="0" t="inlineStr"/>
      <c r="DF754" s="0">
        <f>ROUND(ROUND(AE754*AI754,0)*CX754,0)</f>
        <v/>
      </c>
      <c r="DG754" s="0">
        <f>ROUND(ROUND(AF754,0)*CX754,0)</f>
        <v/>
      </c>
      <c r="DH754" s="0">
        <f>ROUND(ROUND(AG754,0)*CX754,0)</f>
        <v/>
      </c>
      <c r="DI754" s="0">
        <f>ROUND(ROUND(AH754,0)*CX754,0)</f>
        <v/>
      </c>
      <c r="DJ754" s="0">
        <f>DF754</f>
        <v/>
      </c>
      <c r="DK754" s="0" t="n">
        <v>0</v>
      </c>
      <c r="DL754" s="0" t="inlineStr"/>
      <c r="DM754" s="0" t="n">
        <v>0</v>
      </c>
      <c r="DN754" s="0" t="inlineStr"/>
      <c r="DO754" s="0" t="n">
        <v>0</v>
      </c>
    </row>
    <row r="755">
      <c r="A755" s="0">
        <f>ROW(Source!A2044)</f>
        <v/>
      </c>
      <c r="B755" s="0" t="n">
        <v>78845955</v>
      </c>
      <c r="C755" s="0" t="n">
        <v>78852154</v>
      </c>
      <c r="D755" s="0" t="n">
        <v>29171708</v>
      </c>
      <c r="E755" s="0" t="n">
        <v>1</v>
      </c>
      <c r="F755" s="0" t="n">
        <v>1</v>
      </c>
      <c r="G755" s="0" t="n">
        <v>1</v>
      </c>
      <c r="H755" s="0" t="n">
        <v>3</v>
      </c>
      <c r="I755" s="0" t="inlineStr">
        <is>
          <t>509-1210</t>
        </is>
      </c>
      <c r="J755" s="0" t="inlineStr">
        <is>
          <t>ТССЦ Московской обл., 509-1210, приказ Минстроя России №675/пр от 28.02.2017 № 258/пр</t>
        </is>
      </c>
      <c r="K755" s="0" t="inlineStr">
        <is>
          <t>Вазелин технический</t>
        </is>
      </c>
      <c r="L755" s="0" t="n">
        <v>1346</v>
      </c>
      <c r="N755" s="0" t="n">
        <v>1009</v>
      </c>
      <c r="O755" s="0" t="inlineStr">
        <is>
          <t>кг</t>
        </is>
      </c>
      <c r="P755" s="0" t="inlineStr">
        <is>
          <t>кг</t>
        </is>
      </c>
      <c r="Q755" s="0" t="n">
        <v>1</v>
      </c>
      <c r="W755" s="0" t="n">
        <v>0</v>
      </c>
      <c r="X755" s="0" t="n">
        <v>1015963907</v>
      </c>
      <c r="Y755" s="0">
        <f>(AT755*ROUND(0.2,7))</f>
        <v/>
      </c>
      <c r="AA755" s="0" t="n">
        <v>315.49</v>
      </c>
      <c r="AB755" s="0" t="n">
        <v>0</v>
      </c>
      <c r="AC755" s="0" t="n">
        <v>0</v>
      </c>
      <c r="AD755" s="0" t="n">
        <v>0</v>
      </c>
      <c r="AE755" s="0" t="n">
        <v>30.6</v>
      </c>
      <c r="AF755" s="0" t="n">
        <v>0</v>
      </c>
      <c r="AG755" s="0" t="n">
        <v>0</v>
      </c>
      <c r="AH755" s="0" t="n">
        <v>0</v>
      </c>
      <c r="AI755" s="0" t="n">
        <v>10.31</v>
      </c>
      <c r="AJ755" s="0" t="n">
        <v>1</v>
      </c>
      <c r="AK755" s="0" t="n">
        <v>1</v>
      </c>
      <c r="AL755" s="0" t="n">
        <v>1</v>
      </c>
      <c r="AM755" s="0" t="n">
        <v>2</v>
      </c>
      <c r="AN755" s="0" t="n">
        <v>0</v>
      </c>
      <c r="AO755" s="0" t="n">
        <v>1</v>
      </c>
      <c r="AP755" s="0" t="n">
        <v>1</v>
      </c>
      <c r="AQ755" s="0" t="n">
        <v>0</v>
      </c>
      <c r="AR755" s="0" t="n">
        <v>0</v>
      </c>
      <c r="AS755" s="0" t="inlineStr"/>
      <c r="AT755" s="0" t="n">
        <v>0.008999999999999999</v>
      </c>
      <c r="AU755" s="0" t="inlineStr">
        <is>
          <t>)*0,2</t>
        </is>
      </c>
      <c r="AV755" s="0" t="n">
        <v>0</v>
      </c>
      <c r="AW755" s="0" t="n">
        <v>2</v>
      </c>
      <c r="AX755" s="0" t="n">
        <v>78852191</v>
      </c>
      <c r="AY755" s="0" t="n">
        <v>1</v>
      </c>
      <c r="AZ755" s="0" t="n">
        <v>0</v>
      </c>
      <c r="BA755" s="0" t="n">
        <v>733</v>
      </c>
      <c r="BB755" s="0" t="n">
        <v>0</v>
      </c>
      <c r="BC755" s="0" t="n">
        <v>0</v>
      </c>
      <c r="BD755" s="0" t="n">
        <v>0</v>
      </c>
      <c r="BE755" s="0" t="n">
        <v>0</v>
      </c>
      <c r="BF755" s="0" t="n">
        <v>0</v>
      </c>
      <c r="BG755" s="0" t="n">
        <v>0</v>
      </c>
      <c r="BH755" s="0" t="n">
        <v>0</v>
      </c>
      <c r="BI755" s="0" t="n">
        <v>0</v>
      </c>
      <c r="BJ755" s="0" t="n">
        <v>0</v>
      </c>
      <c r="BK755" s="0" t="n">
        <v>0</v>
      </c>
      <c r="BL755" s="0" t="n">
        <v>0</v>
      </c>
      <c r="BM755" s="0" t="n">
        <v>0</v>
      </c>
      <c r="BN755" s="0" t="n">
        <v>0</v>
      </c>
      <c r="BO755" s="0" t="n">
        <v>0</v>
      </c>
      <c r="BP755" s="0" t="n">
        <v>0</v>
      </c>
      <c r="BQ755" s="0" t="n">
        <v>0</v>
      </c>
      <c r="BR755" s="0" t="n">
        <v>0</v>
      </c>
      <c r="BS755" s="0" t="n">
        <v>0</v>
      </c>
      <c r="BT755" s="0" t="n">
        <v>0</v>
      </c>
      <c r="BU755" s="0" t="n">
        <v>0</v>
      </c>
      <c r="BV755" s="0" t="n">
        <v>0</v>
      </c>
      <c r="BW755" s="0" t="n">
        <v>0</v>
      </c>
      <c r="CV755" s="0" t="n">
        <v>0</v>
      </c>
      <c r="CW755" s="0" t="n">
        <v>0</v>
      </c>
      <c r="CX755" s="0">
        <f>ROUND(Y755*Source!I2044,7)</f>
        <v/>
      </c>
      <c r="CY755" s="0">
        <f>AA755</f>
        <v/>
      </c>
      <c r="CZ755" s="0">
        <f>AE755</f>
        <v/>
      </c>
      <c r="DA755" s="0">
        <f>AI755</f>
        <v/>
      </c>
      <c r="DB755" s="0">
        <f>ROUND((ROUND(AT755*CZ755,2)*ROUND(0.2,7)),2)</f>
        <v/>
      </c>
      <c r="DC755" s="0">
        <f>ROUND((ROUND(AT755*AG755,2)*ROUND(0.2,7)),2)</f>
        <v/>
      </c>
      <c r="DD755" s="0" t="inlineStr"/>
      <c r="DE755" s="0" t="inlineStr"/>
      <c r="DF755" s="0">
        <f>ROUND(ROUND(AE755*AI755,0)*CX755,0)</f>
        <v/>
      </c>
      <c r="DG755" s="0">
        <f>ROUND(ROUND(AF755,0)*CX755,0)</f>
        <v/>
      </c>
      <c r="DH755" s="0">
        <f>ROUND(ROUND(AG755,0)*CX755,0)</f>
        <v/>
      </c>
      <c r="DI755" s="0">
        <f>ROUND(ROUND(AH755,0)*CX755,0)</f>
        <v/>
      </c>
      <c r="DJ755" s="0">
        <f>DF755</f>
        <v/>
      </c>
      <c r="DK755" s="0" t="n">
        <v>0</v>
      </c>
      <c r="DL755" s="0" t="inlineStr"/>
      <c r="DM755" s="0" t="n">
        <v>0</v>
      </c>
      <c r="DN755" s="0" t="inlineStr"/>
      <c r="DO755" s="0" t="n">
        <v>0</v>
      </c>
    </row>
    <row r="756">
      <c r="A756" s="0">
        <f>ROW(Source!A2044)</f>
        <v/>
      </c>
      <c r="B756" s="0" t="n">
        <v>78845955</v>
      </c>
      <c r="C756" s="0" t="n">
        <v>78852154</v>
      </c>
      <c r="D756" s="0" t="n">
        <v>29171808</v>
      </c>
      <c r="E756" s="0" t="n">
        <v>1</v>
      </c>
      <c r="F756" s="0" t="n">
        <v>1</v>
      </c>
      <c r="G756" s="0" t="n">
        <v>1</v>
      </c>
      <c r="H756" s="0" t="n">
        <v>3</v>
      </c>
      <c r="I756" s="0" t="inlineStr">
        <is>
          <t>999-9950</t>
        </is>
      </c>
      <c r="J756" s="0" t="inlineStr">
        <is>
          <t>ТССЦ Московской обл., 999-9950, приказ Минстроя России №675/пр от 21.09.2015 г.</t>
        </is>
      </c>
      <c r="K756" s="0" t="inlineStr">
        <is>
          <t>Вспомогательные ненормируемые материалы (2% от ОЗП)</t>
        </is>
      </c>
      <c r="L756" s="0" t="n">
        <v>1374</v>
      </c>
      <c r="N756" s="0" t="n">
        <v>1013</v>
      </c>
      <c r="O756" s="0" t="inlineStr">
        <is>
          <t>РУБ</t>
        </is>
      </c>
      <c r="P756" s="0" t="inlineStr">
        <is>
          <t>РУБ</t>
        </is>
      </c>
      <c r="Q756" s="0" t="n">
        <v>1</v>
      </c>
      <c r="W756" s="0" t="n">
        <v>0</v>
      </c>
      <c r="X756" s="0" t="n">
        <v>-915781824</v>
      </c>
      <c r="Y756" s="0">
        <f>(AT756*ROUND(0.2,7))</f>
        <v/>
      </c>
      <c r="AA756" s="0" t="n">
        <v>1</v>
      </c>
      <c r="AB756" s="0" t="n">
        <v>0</v>
      </c>
      <c r="AC756" s="0" t="n">
        <v>0</v>
      </c>
      <c r="AD756" s="0" t="n">
        <v>0</v>
      </c>
      <c r="AE756" s="0" t="n">
        <v>1</v>
      </c>
      <c r="AF756" s="0" t="n">
        <v>0</v>
      </c>
      <c r="AG756" s="0" t="n">
        <v>0</v>
      </c>
      <c r="AH756" s="0" t="n">
        <v>0</v>
      </c>
      <c r="AI756" s="0" t="n">
        <v>1</v>
      </c>
      <c r="AJ756" s="0" t="n">
        <v>1</v>
      </c>
      <c r="AK756" s="0" t="n">
        <v>1</v>
      </c>
      <c r="AL756" s="0" t="n">
        <v>1</v>
      </c>
      <c r="AM756" s="0" t="n">
        <v>-2</v>
      </c>
      <c r="AN756" s="0" t="n">
        <v>0</v>
      </c>
      <c r="AO756" s="0" t="n">
        <v>1</v>
      </c>
      <c r="AP756" s="0" t="n">
        <v>1</v>
      </c>
      <c r="AQ756" s="0" t="n">
        <v>0</v>
      </c>
      <c r="AR756" s="0" t="n">
        <v>0</v>
      </c>
      <c r="AS756" s="0" t="inlineStr"/>
      <c r="AT756" s="0" t="n">
        <v>0.44</v>
      </c>
      <c r="AU756" s="0" t="inlineStr">
        <is>
          <t>)*0,2</t>
        </is>
      </c>
      <c r="AV756" s="0" t="n">
        <v>0</v>
      </c>
      <c r="AW756" s="0" t="n">
        <v>2</v>
      </c>
      <c r="AX756" s="0" t="n">
        <v>78852192</v>
      </c>
      <c r="AY756" s="0" t="n">
        <v>1</v>
      </c>
      <c r="AZ756" s="0" t="n">
        <v>2048</v>
      </c>
      <c r="BA756" s="0" t="n">
        <v>734</v>
      </c>
      <c r="BB756" s="0" t="n">
        <v>0</v>
      </c>
      <c r="BC756" s="0" t="n">
        <v>0</v>
      </c>
      <c r="BD756" s="0" t="n">
        <v>0</v>
      </c>
      <c r="BE756" s="0" t="n">
        <v>0</v>
      </c>
      <c r="BF756" s="0" t="n">
        <v>0</v>
      </c>
      <c r="BG756" s="0" t="n">
        <v>0</v>
      </c>
      <c r="BH756" s="0" t="n">
        <v>0</v>
      </c>
      <c r="BI756" s="0" t="n">
        <v>0</v>
      </c>
      <c r="BJ756" s="0" t="n">
        <v>0</v>
      </c>
      <c r="BK756" s="0" t="n">
        <v>0</v>
      </c>
      <c r="BL756" s="0" t="n">
        <v>0</v>
      </c>
      <c r="BM756" s="0" t="n">
        <v>0</v>
      </c>
      <c r="BN756" s="0" t="n">
        <v>0</v>
      </c>
      <c r="BO756" s="0" t="n">
        <v>0</v>
      </c>
      <c r="BP756" s="0" t="n">
        <v>0</v>
      </c>
      <c r="BQ756" s="0" t="n">
        <v>0</v>
      </c>
      <c r="BR756" s="0" t="n">
        <v>0</v>
      </c>
      <c r="BS756" s="0" t="n">
        <v>0</v>
      </c>
      <c r="BT756" s="0" t="n">
        <v>0</v>
      </c>
      <c r="BU756" s="0" t="n">
        <v>0</v>
      </c>
      <c r="BV756" s="0" t="n">
        <v>0</v>
      </c>
      <c r="BW756" s="0" t="n">
        <v>0</v>
      </c>
      <c r="CV756" s="0" t="n">
        <v>0</v>
      </c>
      <c r="CW756" s="0" t="n">
        <v>0</v>
      </c>
      <c r="CX756" s="0">
        <f>ROUND(Y756*Source!I2044,7)</f>
        <v/>
      </c>
      <c r="CY756" s="0">
        <f>AA756</f>
        <v/>
      </c>
      <c r="CZ756" s="0">
        <f>AE756</f>
        <v/>
      </c>
      <c r="DA756" s="0">
        <f>AI756</f>
        <v/>
      </c>
      <c r="DB756" s="0">
        <f>ROUND((ROUND(AT756*CZ756,2)*ROUND(0.2,7)),2)</f>
        <v/>
      </c>
      <c r="DC756" s="0">
        <f>ROUND((ROUND(AT756*AG756,2)*ROUND(0.2,7)),2)</f>
        <v/>
      </c>
      <c r="DD756" s="0" t="inlineStr"/>
      <c r="DE756" s="0" t="inlineStr"/>
      <c r="DF756" s="0">
        <f>ROUND(ROUND(AE756,0)*CX756,0)</f>
        <v/>
      </c>
      <c r="DG756" s="0">
        <f>ROUND(ROUND(AF756,0)*CX756,0)</f>
        <v/>
      </c>
      <c r="DH756" s="0">
        <f>ROUND(ROUND(AG756,0)*CX756,0)</f>
        <v/>
      </c>
      <c r="DI756" s="0">
        <f>ROUND(ROUND(AH756,0)*CX756,0)</f>
        <v/>
      </c>
      <c r="DJ756" s="0">
        <f>DF756</f>
        <v/>
      </c>
      <c r="DK756" s="0" t="n">
        <v>0</v>
      </c>
      <c r="DL756" s="0" t="inlineStr"/>
      <c r="DM756" s="0" t="n">
        <v>0</v>
      </c>
      <c r="DN756" s="0" t="inlineStr"/>
      <c r="DO756" s="0" t="n">
        <v>0</v>
      </c>
    </row>
    <row r="757">
      <c r="A757" s="0">
        <f>ROW(Source!A2045)</f>
        <v/>
      </c>
      <c r="B757" s="0" t="n">
        <v>78845955</v>
      </c>
      <c r="C757" s="0" t="n">
        <v>78852193</v>
      </c>
      <c r="D757" s="0" t="n">
        <v>29361307</v>
      </c>
      <c r="E757" s="0" t="n">
        <v>1</v>
      </c>
      <c r="F757" s="0" t="n">
        <v>1</v>
      </c>
      <c r="G757" s="0" t="n">
        <v>1</v>
      </c>
      <c r="H757" s="0" t="n">
        <v>1</v>
      </c>
      <c r="I757" s="0" t="inlineStr">
        <is>
          <t>1-2039-90</t>
        </is>
      </c>
      <c r="J757" s="0" t="inlineStr"/>
      <c r="K757" s="0" t="inlineStr">
        <is>
          <t>Рабочий монтажник среднего разряда 3,9</t>
        </is>
      </c>
      <c r="L757" s="0" t="n">
        <v>1369</v>
      </c>
      <c r="N757" s="0" t="n">
        <v>1013</v>
      </c>
      <c r="O757" s="0" t="inlineStr">
        <is>
          <t>чел.-ч</t>
        </is>
      </c>
      <c r="P757" s="0" t="inlineStr">
        <is>
          <t>чел.-ч</t>
        </is>
      </c>
      <c r="Q757" s="0" t="n">
        <v>1</v>
      </c>
      <c r="W757" s="0" t="n">
        <v>0</v>
      </c>
      <c r="X757" s="0" t="n">
        <v>357208865</v>
      </c>
      <c r="Y757" s="0">
        <f>AT757</f>
        <v/>
      </c>
      <c r="AA757" s="0" t="n">
        <v>0</v>
      </c>
      <c r="AB757" s="0" t="n">
        <v>0</v>
      </c>
      <c r="AC757" s="0" t="n">
        <v>0</v>
      </c>
      <c r="AD757" s="0" t="n">
        <v>9.51</v>
      </c>
      <c r="AE757" s="0" t="n">
        <v>0</v>
      </c>
      <c r="AF757" s="0" t="n">
        <v>0</v>
      </c>
      <c r="AG757" s="0" t="n">
        <v>0</v>
      </c>
      <c r="AH757" s="0" t="n">
        <v>9.51</v>
      </c>
      <c r="AI757" s="0" t="n">
        <v>1</v>
      </c>
      <c r="AJ757" s="0" t="n">
        <v>1</v>
      </c>
      <c r="AK757" s="0" t="n">
        <v>1</v>
      </c>
      <c r="AL757" s="0" t="n">
        <v>1</v>
      </c>
      <c r="AM757" s="0" t="n">
        <v>-2</v>
      </c>
      <c r="AN757" s="0" t="n">
        <v>0</v>
      </c>
      <c r="AO757" s="0" t="n">
        <v>1</v>
      </c>
      <c r="AP757" s="0" t="n">
        <v>0</v>
      </c>
      <c r="AQ757" s="0" t="n">
        <v>0</v>
      </c>
      <c r="AR757" s="0" t="n">
        <v>0</v>
      </c>
      <c r="AS757" s="0" t="inlineStr"/>
      <c r="AT757" s="0" t="n">
        <v>2.32</v>
      </c>
      <c r="AU757" s="0" t="inlineStr"/>
      <c r="AV757" s="0" t="n">
        <v>1</v>
      </c>
      <c r="AW757" s="0" t="n">
        <v>2</v>
      </c>
      <c r="AX757" s="0" t="n">
        <v>78852215</v>
      </c>
      <c r="AY757" s="0" t="n">
        <v>1</v>
      </c>
      <c r="AZ757" s="0" t="n">
        <v>0</v>
      </c>
      <c r="BA757" s="0" t="n">
        <v>735</v>
      </c>
      <c r="BB757" s="0" t="n">
        <v>0</v>
      </c>
      <c r="BC757" s="0" t="n">
        <v>0</v>
      </c>
      <c r="BD757" s="0" t="n">
        <v>0</v>
      </c>
      <c r="BE757" s="0" t="n">
        <v>0</v>
      </c>
      <c r="BF757" s="0" t="n">
        <v>0</v>
      </c>
      <c r="BG757" s="0" t="n">
        <v>0</v>
      </c>
      <c r="BH757" s="0" t="n">
        <v>0</v>
      </c>
      <c r="BI757" s="0" t="n">
        <v>0</v>
      </c>
      <c r="BJ757" s="0" t="n">
        <v>0</v>
      </c>
      <c r="BK757" s="0" t="n">
        <v>0</v>
      </c>
      <c r="BL757" s="0" t="n">
        <v>0</v>
      </c>
      <c r="BM757" s="0" t="n">
        <v>0</v>
      </c>
      <c r="BN757" s="0" t="n">
        <v>0</v>
      </c>
      <c r="BO757" s="0" t="n">
        <v>0</v>
      </c>
      <c r="BP757" s="0" t="n">
        <v>0</v>
      </c>
      <c r="BQ757" s="0" t="n">
        <v>0</v>
      </c>
      <c r="BR757" s="0" t="n">
        <v>0</v>
      </c>
      <c r="BS757" s="0" t="n">
        <v>0</v>
      </c>
      <c r="BT757" s="0" t="n">
        <v>0</v>
      </c>
      <c r="BU757" s="0" t="n">
        <v>0</v>
      </c>
      <c r="BV757" s="0" t="n">
        <v>0</v>
      </c>
      <c r="BW757" s="0" t="n">
        <v>0</v>
      </c>
      <c r="CU757" s="0">
        <f>ROUND(AT757*Source!I2045*AH757*AL757,0)</f>
        <v/>
      </c>
      <c r="CV757" s="0">
        <f>ROUND(Y757*Source!I2045,7)</f>
        <v/>
      </c>
      <c r="CW757" s="0" t="n">
        <v>0</v>
      </c>
      <c r="CX757" s="0">
        <f>ROUND(Y757*Source!I2045,7)</f>
        <v/>
      </c>
      <c r="CY757" s="0">
        <f>AD757</f>
        <v/>
      </c>
      <c r="CZ757" s="0">
        <f>AH757</f>
        <v/>
      </c>
      <c r="DA757" s="0">
        <f>AL757</f>
        <v/>
      </c>
      <c r="DB757" s="0">
        <f>ROUND(ROUND(AT757*CZ757,2),2)</f>
        <v/>
      </c>
      <c r="DC757" s="0">
        <f>ROUND(ROUND(AT757*AG757,2),2)</f>
        <v/>
      </c>
      <c r="DD757" s="0" t="inlineStr"/>
      <c r="DE757" s="0" t="inlineStr"/>
      <c r="DF757" s="0">
        <f>ROUND(ROUND(AE757,0)*CX757,0)</f>
        <v/>
      </c>
      <c r="DG757" s="0">
        <f>ROUND(ROUND(AF757,0)*CX757,0)</f>
        <v/>
      </c>
      <c r="DH757" s="0">
        <f>ROUND(ROUND(AG757,0)*CX757,0)</f>
        <v/>
      </c>
      <c r="DI757" s="0">
        <f>ROUND(ROUND(AH757,0)*CX757,0)</f>
        <v/>
      </c>
      <c r="DJ757" s="0">
        <f>DI757</f>
        <v/>
      </c>
      <c r="DK757" s="0" t="n">
        <v>0</v>
      </c>
      <c r="DL757" s="0" t="inlineStr"/>
      <c r="DM757" s="0" t="n">
        <v>0</v>
      </c>
      <c r="DN757" s="0" t="inlineStr"/>
      <c r="DO757" s="0" t="n">
        <v>0</v>
      </c>
    </row>
    <row r="758">
      <c r="A758" s="0">
        <f>ROW(Source!A2045)</f>
        <v/>
      </c>
      <c r="B758" s="0" t="n">
        <v>78845955</v>
      </c>
      <c r="C758" s="0" t="n">
        <v>78852193</v>
      </c>
      <c r="D758" s="0" t="n">
        <v>121548</v>
      </c>
      <c r="E758" s="0" t="n">
        <v>1</v>
      </c>
      <c r="F758" s="0" t="n">
        <v>1</v>
      </c>
      <c r="G758" s="0" t="n">
        <v>1</v>
      </c>
      <c r="H758" s="0" t="n">
        <v>1</v>
      </c>
      <c r="I758" s="0" t="inlineStr">
        <is>
          <t>2</t>
        </is>
      </c>
      <c r="J758" s="0" t="inlineStr"/>
      <c r="K758" s="0" t="inlineStr">
        <is>
          <t>Затраты труда машинистов</t>
        </is>
      </c>
      <c r="L758" s="0" t="n">
        <v>608254</v>
      </c>
      <c r="N758" s="0" t="n">
        <v>1013</v>
      </c>
      <c r="O758" s="0" t="inlineStr">
        <is>
          <t>чел.час</t>
        </is>
      </c>
      <c r="P758" s="0" t="inlineStr">
        <is>
          <t>чел.час</t>
        </is>
      </c>
      <c r="Q758" s="0" t="n">
        <v>1</v>
      </c>
      <c r="W758" s="0" t="n">
        <v>0</v>
      </c>
      <c r="X758" s="0" t="n">
        <v>-185737400</v>
      </c>
      <c r="Y758" s="0">
        <f>AT758</f>
        <v/>
      </c>
      <c r="AA758" s="0" t="n">
        <v>0</v>
      </c>
      <c r="AB758" s="0" t="n">
        <v>0</v>
      </c>
      <c r="AC758" s="0" t="n">
        <v>0</v>
      </c>
      <c r="AD758" s="0" t="n">
        <v>0</v>
      </c>
      <c r="AE758" s="0" t="n">
        <v>0</v>
      </c>
      <c r="AF758" s="0" t="n">
        <v>0</v>
      </c>
      <c r="AG758" s="0" t="n">
        <v>0</v>
      </c>
      <c r="AH758" s="0" t="n">
        <v>0</v>
      </c>
      <c r="AI758" s="0" t="n">
        <v>1</v>
      </c>
      <c r="AJ758" s="0" t="n">
        <v>1</v>
      </c>
      <c r="AK758" s="0" t="n">
        <v>1</v>
      </c>
      <c r="AL758" s="0" t="n">
        <v>1</v>
      </c>
      <c r="AM758" s="0" t="n">
        <v>-2</v>
      </c>
      <c r="AN758" s="0" t="n">
        <v>0</v>
      </c>
      <c r="AO758" s="0" t="n">
        <v>1</v>
      </c>
      <c r="AP758" s="0" t="n">
        <v>0</v>
      </c>
      <c r="AQ758" s="0" t="n">
        <v>0</v>
      </c>
      <c r="AR758" s="0" t="n">
        <v>0</v>
      </c>
      <c r="AS758" s="0" t="inlineStr"/>
      <c r="AT758" s="0" t="n">
        <v>0.01</v>
      </c>
      <c r="AU758" s="0" t="inlineStr"/>
      <c r="AV758" s="0" t="n">
        <v>2</v>
      </c>
      <c r="AW758" s="0" t="n">
        <v>2</v>
      </c>
      <c r="AX758" s="0" t="n">
        <v>78852216</v>
      </c>
      <c r="AY758" s="0" t="n">
        <v>1</v>
      </c>
      <c r="AZ758" s="0" t="n">
        <v>0</v>
      </c>
      <c r="BA758" s="0" t="n">
        <v>736</v>
      </c>
      <c r="BB758" s="0" t="n">
        <v>0</v>
      </c>
      <c r="BC758" s="0" t="n">
        <v>0</v>
      </c>
      <c r="BD758" s="0" t="n">
        <v>0</v>
      </c>
      <c r="BE758" s="0" t="n">
        <v>0</v>
      </c>
      <c r="BF758" s="0" t="n">
        <v>0</v>
      </c>
      <c r="BG758" s="0" t="n">
        <v>0</v>
      </c>
      <c r="BH758" s="0" t="n">
        <v>0</v>
      </c>
      <c r="BI758" s="0" t="n">
        <v>0</v>
      </c>
      <c r="BJ758" s="0" t="n">
        <v>0</v>
      </c>
      <c r="BK758" s="0" t="n">
        <v>0</v>
      </c>
      <c r="BL758" s="0" t="n">
        <v>0</v>
      </c>
      <c r="BM758" s="0" t="n">
        <v>0</v>
      </c>
      <c r="BN758" s="0" t="n">
        <v>0</v>
      </c>
      <c r="BO758" s="0" t="n">
        <v>0</v>
      </c>
      <c r="BP758" s="0" t="n">
        <v>0</v>
      </c>
      <c r="BQ758" s="0" t="n">
        <v>0</v>
      </c>
      <c r="BR758" s="0" t="n">
        <v>0</v>
      </c>
      <c r="BS758" s="0" t="n">
        <v>0</v>
      </c>
      <c r="BT758" s="0" t="n">
        <v>0</v>
      </c>
      <c r="BU758" s="0" t="n">
        <v>0</v>
      </c>
      <c r="BV758" s="0" t="n">
        <v>0</v>
      </c>
      <c r="BW758" s="0" t="n">
        <v>0</v>
      </c>
      <c r="CV758" s="0" t="n">
        <v>0</v>
      </c>
      <c r="CW758" s="0" t="n">
        <v>0</v>
      </c>
      <c r="CX758" s="0">
        <f>ROUND(Y758*Source!I2045,7)</f>
        <v/>
      </c>
      <c r="CY758" s="0">
        <f>AD758</f>
        <v/>
      </c>
      <c r="CZ758" s="0">
        <f>AH758</f>
        <v/>
      </c>
      <c r="DA758" s="0">
        <f>AL758</f>
        <v/>
      </c>
      <c r="DB758" s="0">
        <f>ROUND(ROUND(AT758*CZ758,2),2)</f>
        <v/>
      </c>
      <c r="DC758" s="0">
        <f>ROUND(ROUND(AT758*AG758,2),2)</f>
        <v/>
      </c>
      <c r="DD758" s="0" t="inlineStr"/>
      <c r="DE758" s="0" t="inlineStr"/>
      <c r="DF758" s="0">
        <f>ROUND(ROUND(AE758,0)*CX758,0)</f>
        <v/>
      </c>
      <c r="DG758" s="0">
        <f>ROUND(ROUND(AF758,0)*CX758,0)</f>
        <v/>
      </c>
      <c r="DH758" s="0">
        <f>ROUND(ROUND(AG758,0)*CX758,0)</f>
        <v/>
      </c>
      <c r="DI758" s="0">
        <f>ROUND(ROUND(AH758,0)*CX758,0)</f>
        <v/>
      </c>
      <c r="DJ758" s="0">
        <f>DI758</f>
        <v/>
      </c>
      <c r="DK758" s="0" t="n">
        <v>0</v>
      </c>
      <c r="DL758" s="0" t="inlineStr"/>
      <c r="DM758" s="0" t="n">
        <v>0</v>
      </c>
      <c r="DN758" s="0" t="inlineStr"/>
      <c r="DO758" s="0" t="n">
        <v>0</v>
      </c>
    </row>
    <row r="759">
      <c r="A759" s="0">
        <f>ROW(Source!A2045)</f>
        <v/>
      </c>
      <c r="B759" s="0" t="n">
        <v>78845955</v>
      </c>
      <c r="C759" s="0" t="n">
        <v>78852193</v>
      </c>
      <c r="D759" s="0" t="n">
        <v>29172362</v>
      </c>
      <c r="E759" s="0" t="n">
        <v>1</v>
      </c>
      <c r="F759" s="0" t="n">
        <v>1</v>
      </c>
      <c r="G759" s="0" t="n">
        <v>1</v>
      </c>
      <c r="H759" s="0" t="n">
        <v>2</v>
      </c>
      <c r="I759" s="0" t="inlineStr">
        <is>
          <t>021102</t>
        </is>
      </c>
      <c r="J759" s="0" t="inlineStr">
        <is>
          <t>ТСЭМ Московской обл., 021102, приказ Минстроя России №675/пр от 28.02.2017 № 264/пр</t>
        </is>
      </c>
      <c r="K759" s="0" t="inlineStr">
        <is>
          <t>Краны на автомобильном ходу при работе на монтаже технологического оборудования 10 т</t>
        </is>
      </c>
      <c r="L759" s="0" t="n">
        <v>1368</v>
      </c>
      <c r="N759" s="0" t="n">
        <v>1011</v>
      </c>
      <c r="O759" s="0" t="inlineStr">
        <is>
          <t>маш.-ч</t>
        </is>
      </c>
      <c r="P759" s="0" t="inlineStr">
        <is>
          <t>маш.-ч</t>
        </is>
      </c>
      <c r="Q759" s="0" t="n">
        <v>1</v>
      </c>
      <c r="W759" s="0" t="n">
        <v>0</v>
      </c>
      <c r="X759" s="0" t="n">
        <v>783836208</v>
      </c>
      <c r="Y759" s="0">
        <f>AT759</f>
        <v/>
      </c>
      <c r="AA759" s="0" t="n">
        <v>0</v>
      </c>
      <c r="AB759" s="0" t="n">
        <v>1504.04</v>
      </c>
      <c r="AC759" s="0" t="n">
        <v>705.38</v>
      </c>
      <c r="AD759" s="0" t="n">
        <v>0</v>
      </c>
      <c r="AE759" s="0" t="n">
        <v>0</v>
      </c>
      <c r="AF759" s="0" t="n">
        <v>134.65</v>
      </c>
      <c r="AG759" s="0" t="n">
        <v>13.5</v>
      </c>
      <c r="AH759" s="0" t="n">
        <v>0</v>
      </c>
      <c r="AI759" s="0" t="n">
        <v>1</v>
      </c>
      <c r="AJ759" s="0" t="n">
        <v>11.17</v>
      </c>
      <c r="AK759" s="0" t="n">
        <v>52.25</v>
      </c>
      <c r="AL759" s="0" t="n">
        <v>1</v>
      </c>
      <c r="AM759" s="0" t="n">
        <v>2</v>
      </c>
      <c r="AN759" s="0" t="n">
        <v>0</v>
      </c>
      <c r="AO759" s="0" t="n">
        <v>1</v>
      </c>
      <c r="AP759" s="0" t="n">
        <v>0</v>
      </c>
      <c r="AQ759" s="0" t="n">
        <v>0</v>
      </c>
      <c r="AR759" s="0" t="n">
        <v>0</v>
      </c>
      <c r="AS759" s="0" t="inlineStr"/>
      <c r="AT759" s="0" t="n">
        <v>0.01</v>
      </c>
      <c r="AU759" s="0" t="inlineStr"/>
      <c r="AV759" s="0" t="n">
        <v>0</v>
      </c>
      <c r="AW759" s="0" t="n">
        <v>2</v>
      </c>
      <c r="AX759" s="0" t="n">
        <v>78852217</v>
      </c>
      <c r="AY759" s="0" t="n">
        <v>1</v>
      </c>
      <c r="AZ759" s="0" t="n">
        <v>0</v>
      </c>
      <c r="BA759" s="0" t="n">
        <v>737</v>
      </c>
      <c r="BB759" s="0" t="n">
        <v>0</v>
      </c>
      <c r="BC759" s="0" t="n">
        <v>0</v>
      </c>
      <c r="BD759" s="0" t="n">
        <v>0</v>
      </c>
      <c r="BE759" s="0" t="n">
        <v>0</v>
      </c>
      <c r="BF759" s="0" t="n">
        <v>0</v>
      </c>
      <c r="BG759" s="0" t="n">
        <v>0</v>
      </c>
      <c r="BH759" s="0" t="n">
        <v>0</v>
      </c>
      <c r="BI759" s="0" t="n">
        <v>0</v>
      </c>
      <c r="BJ759" s="0" t="n">
        <v>0</v>
      </c>
      <c r="BK759" s="0" t="n">
        <v>0</v>
      </c>
      <c r="BL759" s="0" t="n">
        <v>0</v>
      </c>
      <c r="BM759" s="0" t="n">
        <v>0</v>
      </c>
      <c r="BN759" s="0" t="n">
        <v>0</v>
      </c>
      <c r="BO759" s="0" t="n">
        <v>0</v>
      </c>
      <c r="BP759" s="0" t="n">
        <v>0</v>
      </c>
      <c r="BQ759" s="0" t="n">
        <v>0</v>
      </c>
      <c r="BR759" s="0" t="n">
        <v>0</v>
      </c>
      <c r="BS759" s="0" t="n">
        <v>0</v>
      </c>
      <c r="BT759" s="0" t="n">
        <v>0</v>
      </c>
      <c r="BU759" s="0" t="n">
        <v>0</v>
      </c>
      <c r="BV759" s="0" t="n">
        <v>0</v>
      </c>
      <c r="BW759" s="0" t="n">
        <v>0</v>
      </c>
      <c r="CV759" s="0" t="n">
        <v>0</v>
      </c>
      <c r="CW759" s="0">
        <f>ROUND(Y759*Source!I2045*DO759,7)</f>
        <v/>
      </c>
      <c r="CX759" s="0">
        <f>ROUND(Y759*Source!I2045,7)</f>
        <v/>
      </c>
      <c r="CY759" s="0">
        <f>AB759</f>
        <v/>
      </c>
      <c r="CZ759" s="0">
        <f>AF759</f>
        <v/>
      </c>
      <c r="DA759" s="0">
        <f>AJ759</f>
        <v/>
      </c>
      <c r="DB759" s="0">
        <f>ROUND(ROUND(AT759*CZ759,2),2)</f>
        <v/>
      </c>
      <c r="DC759" s="0">
        <f>ROUND(ROUND(AT759*AG759,2),2)</f>
        <v/>
      </c>
      <c r="DD759" s="0" t="inlineStr"/>
      <c r="DE759" s="0" t="inlineStr"/>
      <c r="DF759" s="0">
        <f>ROUND(ROUND(AE759,0)*CX759,0)</f>
        <v/>
      </c>
      <c r="DG759" s="0">
        <f>ROUND(ROUND(AF759*AJ759,0)*CX759,0)</f>
        <v/>
      </c>
      <c r="DH759" s="0">
        <f>ROUND(ROUND(AG759*AK759,0)*CX759,0)</f>
        <v/>
      </c>
      <c r="DI759" s="0">
        <f>ROUND(ROUND(AH759,0)*CX759,0)</f>
        <v/>
      </c>
      <c r="DJ759" s="0">
        <f>DG759</f>
        <v/>
      </c>
      <c r="DK759" s="0" t="n">
        <v>0</v>
      </c>
      <c r="DL759" s="0" t="inlineStr"/>
      <c r="DM759" s="0" t="n">
        <v>0</v>
      </c>
      <c r="DN759" s="0" t="inlineStr"/>
      <c r="DO759" s="0" t="n">
        <v>0</v>
      </c>
    </row>
    <row r="760">
      <c r="A760" s="0">
        <f>ROW(Source!A2045)</f>
        <v/>
      </c>
      <c r="B760" s="0" t="n">
        <v>78845955</v>
      </c>
      <c r="C760" s="0" t="n">
        <v>78852193</v>
      </c>
      <c r="D760" s="0" t="n">
        <v>29172657</v>
      </c>
      <c r="E760" s="0" t="n">
        <v>1</v>
      </c>
      <c r="F760" s="0" t="n">
        <v>1</v>
      </c>
      <c r="G760" s="0" t="n">
        <v>1</v>
      </c>
      <c r="H760" s="0" t="n">
        <v>2</v>
      </c>
      <c r="I760" s="0" t="inlineStr">
        <is>
          <t>040502</t>
        </is>
      </c>
      <c r="J760" s="0" t="inlineStr">
        <is>
          <t>ТСЭМ Московской обл., 040502, приказ Минстроя России №675/пр от 28.02.2017 № 264/пр</t>
        </is>
      </c>
      <c r="K760" s="0" t="inlineStr">
        <is>
          <t>Установки для сварки ручной дуговой (постоянного тока)</t>
        </is>
      </c>
      <c r="L760" s="0" t="n">
        <v>1368</v>
      </c>
      <c r="N760" s="0" t="n">
        <v>1011</v>
      </c>
      <c r="O760" s="0" t="inlineStr">
        <is>
          <t>маш.-ч</t>
        </is>
      </c>
      <c r="P760" s="0" t="inlineStr">
        <is>
          <t>маш.-ч</t>
        </is>
      </c>
      <c r="Q760" s="0" t="n">
        <v>1</v>
      </c>
      <c r="W760" s="0" t="n">
        <v>0</v>
      </c>
      <c r="X760" s="0" t="n">
        <v>1474986261</v>
      </c>
      <c r="Y760" s="0">
        <f>AT760</f>
        <v/>
      </c>
      <c r="AA760" s="0" t="n">
        <v>0</v>
      </c>
      <c r="AB760" s="0" t="n">
        <v>69.26000000000001</v>
      </c>
      <c r="AC760" s="0" t="n">
        <v>0</v>
      </c>
      <c r="AD760" s="0" t="n">
        <v>0</v>
      </c>
      <c r="AE760" s="0" t="n">
        <v>0</v>
      </c>
      <c r="AF760" s="0" t="n">
        <v>8.1</v>
      </c>
      <c r="AG760" s="0" t="n">
        <v>0</v>
      </c>
      <c r="AH760" s="0" t="n">
        <v>0</v>
      </c>
      <c r="AI760" s="0" t="n">
        <v>1</v>
      </c>
      <c r="AJ760" s="0" t="n">
        <v>8.550000000000001</v>
      </c>
      <c r="AK760" s="0" t="n">
        <v>52.25</v>
      </c>
      <c r="AL760" s="0" t="n">
        <v>1</v>
      </c>
      <c r="AM760" s="0" t="n">
        <v>2</v>
      </c>
      <c r="AN760" s="0" t="n">
        <v>0</v>
      </c>
      <c r="AO760" s="0" t="n">
        <v>1</v>
      </c>
      <c r="AP760" s="0" t="n">
        <v>0</v>
      </c>
      <c r="AQ760" s="0" t="n">
        <v>0</v>
      </c>
      <c r="AR760" s="0" t="n">
        <v>0</v>
      </c>
      <c r="AS760" s="0" t="inlineStr"/>
      <c r="AT760" s="0" t="n">
        <v>0.13</v>
      </c>
      <c r="AU760" s="0" t="inlineStr"/>
      <c r="AV760" s="0" t="n">
        <v>0</v>
      </c>
      <c r="AW760" s="0" t="n">
        <v>2</v>
      </c>
      <c r="AX760" s="0" t="n">
        <v>78852218</v>
      </c>
      <c r="AY760" s="0" t="n">
        <v>1</v>
      </c>
      <c r="AZ760" s="0" t="n">
        <v>0</v>
      </c>
      <c r="BA760" s="0" t="n">
        <v>738</v>
      </c>
      <c r="BB760" s="0" t="n">
        <v>0</v>
      </c>
      <c r="BC760" s="0" t="n">
        <v>0</v>
      </c>
      <c r="BD760" s="0" t="n">
        <v>0</v>
      </c>
      <c r="BE760" s="0" t="n">
        <v>0</v>
      </c>
      <c r="BF760" s="0" t="n">
        <v>0</v>
      </c>
      <c r="BG760" s="0" t="n">
        <v>0</v>
      </c>
      <c r="BH760" s="0" t="n">
        <v>0</v>
      </c>
      <c r="BI760" s="0" t="n">
        <v>0</v>
      </c>
      <c r="BJ760" s="0" t="n">
        <v>0</v>
      </c>
      <c r="BK760" s="0" t="n">
        <v>0</v>
      </c>
      <c r="BL760" s="0" t="n">
        <v>0</v>
      </c>
      <c r="BM760" s="0" t="n">
        <v>0</v>
      </c>
      <c r="BN760" s="0" t="n">
        <v>0</v>
      </c>
      <c r="BO760" s="0" t="n">
        <v>0</v>
      </c>
      <c r="BP760" s="0" t="n">
        <v>0</v>
      </c>
      <c r="BQ760" s="0" t="n">
        <v>0</v>
      </c>
      <c r="BR760" s="0" t="n">
        <v>0</v>
      </c>
      <c r="BS760" s="0" t="n">
        <v>0</v>
      </c>
      <c r="BT760" s="0" t="n">
        <v>0</v>
      </c>
      <c r="BU760" s="0" t="n">
        <v>0</v>
      </c>
      <c r="BV760" s="0" t="n">
        <v>0</v>
      </c>
      <c r="BW760" s="0" t="n">
        <v>0</v>
      </c>
      <c r="CV760" s="0" t="n">
        <v>0</v>
      </c>
      <c r="CW760" s="0">
        <f>ROUND(Y760*Source!I2045*DO760,7)</f>
        <v/>
      </c>
      <c r="CX760" s="0">
        <f>ROUND(Y760*Source!I2045,7)</f>
        <v/>
      </c>
      <c r="CY760" s="0">
        <f>AB760</f>
        <v/>
      </c>
      <c r="CZ760" s="0">
        <f>AF760</f>
        <v/>
      </c>
      <c r="DA760" s="0">
        <f>AJ760</f>
        <v/>
      </c>
      <c r="DB760" s="0">
        <f>ROUND(ROUND(AT760*CZ760,2),2)</f>
        <v/>
      </c>
      <c r="DC760" s="0">
        <f>ROUND(ROUND(AT760*AG760,2),2)</f>
        <v/>
      </c>
      <c r="DD760" s="0" t="inlineStr"/>
      <c r="DE760" s="0" t="inlineStr"/>
      <c r="DF760" s="0">
        <f>ROUND(ROUND(AE760,0)*CX760,0)</f>
        <v/>
      </c>
      <c r="DG760" s="0">
        <f>ROUND(ROUND(AF760*AJ760,0)*CX760,0)</f>
        <v/>
      </c>
      <c r="DH760" s="0">
        <f>ROUND(ROUND(AG760*AK760,0)*CX760,0)</f>
        <v/>
      </c>
      <c r="DI760" s="0">
        <f>ROUND(ROUND(AH760,0)*CX760,0)</f>
        <v/>
      </c>
      <c r="DJ760" s="0">
        <f>DG760</f>
        <v/>
      </c>
      <c r="DK760" s="0" t="n">
        <v>0</v>
      </c>
      <c r="DL760" s="0" t="inlineStr"/>
      <c r="DM760" s="0" t="n">
        <v>0</v>
      </c>
      <c r="DN760" s="0" t="inlineStr"/>
      <c r="DO760" s="0" t="n">
        <v>0</v>
      </c>
    </row>
    <row r="761">
      <c r="A761" s="0">
        <f>ROW(Source!A2045)</f>
        <v/>
      </c>
      <c r="B761" s="0" t="n">
        <v>78845955</v>
      </c>
      <c r="C761" s="0" t="n">
        <v>78852193</v>
      </c>
      <c r="D761" s="0" t="n">
        <v>29174500</v>
      </c>
      <c r="E761" s="0" t="n">
        <v>1</v>
      </c>
      <c r="F761" s="0" t="n">
        <v>1</v>
      </c>
      <c r="G761" s="0" t="n">
        <v>1</v>
      </c>
      <c r="H761" s="0" t="n">
        <v>2</v>
      </c>
      <c r="I761" s="0" t="inlineStr">
        <is>
          <t>330206</t>
        </is>
      </c>
      <c r="J761" s="0" t="inlineStr">
        <is>
          <t>ТСЭМ Московской обл., 330206, приказ Минстроя России №675/пр от 28.02.2017 № 264/пр</t>
        </is>
      </c>
      <c r="K761" s="0" t="inlineStr">
        <is>
          <t>Дрели электрические</t>
        </is>
      </c>
      <c r="L761" s="0" t="n">
        <v>1368</v>
      </c>
      <c r="N761" s="0" t="n">
        <v>1011</v>
      </c>
      <c r="O761" s="0" t="inlineStr">
        <is>
          <t>маш.-ч</t>
        </is>
      </c>
      <c r="P761" s="0" t="inlineStr">
        <is>
          <t>маш.-ч</t>
        </is>
      </c>
      <c r="Q761" s="0" t="n">
        <v>1</v>
      </c>
      <c r="W761" s="0" t="n">
        <v>0</v>
      </c>
      <c r="X761" s="0" t="n">
        <v>-1867053656</v>
      </c>
      <c r="Y761" s="0">
        <f>AT761</f>
        <v/>
      </c>
      <c r="AA761" s="0" t="n">
        <v>0</v>
      </c>
      <c r="AB761" s="0" t="n">
        <v>8.390000000000001</v>
      </c>
      <c r="AC761" s="0" t="n">
        <v>0</v>
      </c>
      <c r="AD761" s="0" t="n">
        <v>0</v>
      </c>
      <c r="AE761" s="0" t="n">
        <v>0</v>
      </c>
      <c r="AF761" s="0" t="n">
        <v>1.95</v>
      </c>
      <c r="AG761" s="0" t="n">
        <v>0</v>
      </c>
      <c r="AH761" s="0" t="n">
        <v>0</v>
      </c>
      <c r="AI761" s="0" t="n">
        <v>1</v>
      </c>
      <c r="AJ761" s="0" t="n">
        <v>4.3</v>
      </c>
      <c r="AK761" s="0" t="n">
        <v>52.25</v>
      </c>
      <c r="AL761" s="0" t="n">
        <v>1</v>
      </c>
      <c r="AM761" s="0" t="n">
        <v>2</v>
      </c>
      <c r="AN761" s="0" t="n">
        <v>0</v>
      </c>
      <c r="AO761" s="0" t="n">
        <v>1</v>
      </c>
      <c r="AP761" s="0" t="n">
        <v>0</v>
      </c>
      <c r="AQ761" s="0" t="n">
        <v>0</v>
      </c>
      <c r="AR761" s="0" t="n">
        <v>0</v>
      </c>
      <c r="AS761" s="0" t="inlineStr"/>
      <c r="AT761" s="0" t="n">
        <v>0.04</v>
      </c>
      <c r="AU761" s="0" t="inlineStr"/>
      <c r="AV761" s="0" t="n">
        <v>0</v>
      </c>
      <c r="AW761" s="0" t="n">
        <v>2</v>
      </c>
      <c r="AX761" s="0" t="n">
        <v>78852219</v>
      </c>
      <c r="AY761" s="0" t="n">
        <v>1</v>
      </c>
      <c r="AZ761" s="0" t="n">
        <v>0</v>
      </c>
      <c r="BA761" s="0" t="n">
        <v>739</v>
      </c>
      <c r="BB761" s="0" t="n">
        <v>0</v>
      </c>
      <c r="BC761" s="0" t="n">
        <v>0</v>
      </c>
      <c r="BD761" s="0" t="n">
        <v>0</v>
      </c>
      <c r="BE761" s="0" t="n">
        <v>0</v>
      </c>
      <c r="BF761" s="0" t="n">
        <v>0</v>
      </c>
      <c r="BG761" s="0" t="n">
        <v>0</v>
      </c>
      <c r="BH761" s="0" t="n">
        <v>0</v>
      </c>
      <c r="BI761" s="0" t="n">
        <v>0</v>
      </c>
      <c r="BJ761" s="0" t="n">
        <v>0</v>
      </c>
      <c r="BK761" s="0" t="n">
        <v>0</v>
      </c>
      <c r="BL761" s="0" t="n">
        <v>0</v>
      </c>
      <c r="BM761" s="0" t="n">
        <v>0</v>
      </c>
      <c r="BN761" s="0" t="n">
        <v>0</v>
      </c>
      <c r="BO761" s="0" t="n">
        <v>0</v>
      </c>
      <c r="BP761" s="0" t="n">
        <v>0</v>
      </c>
      <c r="BQ761" s="0" t="n">
        <v>0</v>
      </c>
      <c r="BR761" s="0" t="n">
        <v>0</v>
      </c>
      <c r="BS761" s="0" t="n">
        <v>0</v>
      </c>
      <c r="BT761" s="0" t="n">
        <v>0</v>
      </c>
      <c r="BU761" s="0" t="n">
        <v>0</v>
      </c>
      <c r="BV761" s="0" t="n">
        <v>0</v>
      </c>
      <c r="BW761" s="0" t="n">
        <v>0</v>
      </c>
      <c r="CV761" s="0" t="n">
        <v>0</v>
      </c>
      <c r="CW761" s="0">
        <f>ROUND(Y761*Source!I2045*DO761,7)</f>
        <v/>
      </c>
      <c r="CX761" s="0">
        <f>ROUND(Y761*Source!I2045,7)</f>
        <v/>
      </c>
      <c r="CY761" s="0">
        <f>AB761</f>
        <v/>
      </c>
      <c r="CZ761" s="0">
        <f>AF761</f>
        <v/>
      </c>
      <c r="DA761" s="0">
        <f>AJ761</f>
        <v/>
      </c>
      <c r="DB761" s="0">
        <f>ROUND(ROUND(AT761*CZ761,2),2)</f>
        <v/>
      </c>
      <c r="DC761" s="0">
        <f>ROUND(ROUND(AT761*AG761,2),2)</f>
        <v/>
      </c>
      <c r="DD761" s="0" t="inlineStr"/>
      <c r="DE761" s="0" t="inlineStr"/>
      <c r="DF761" s="0">
        <f>ROUND(ROUND(AE761,0)*CX761,0)</f>
        <v/>
      </c>
      <c r="DG761" s="0">
        <f>ROUND(ROUND(AF761*AJ761,0)*CX761,0)</f>
        <v/>
      </c>
      <c r="DH761" s="0">
        <f>ROUND(ROUND(AG761*AK761,0)*CX761,0)</f>
        <v/>
      </c>
      <c r="DI761" s="0">
        <f>ROUND(ROUND(AH761,0)*CX761,0)</f>
        <v/>
      </c>
      <c r="DJ761" s="0">
        <f>DG761</f>
        <v/>
      </c>
      <c r="DK761" s="0" t="n">
        <v>0</v>
      </c>
      <c r="DL761" s="0" t="inlineStr"/>
      <c r="DM761" s="0" t="n">
        <v>0</v>
      </c>
      <c r="DN761" s="0" t="inlineStr"/>
      <c r="DO761" s="0" t="n">
        <v>0</v>
      </c>
    </row>
    <row r="762">
      <c r="A762" s="0">
        <f>ROW(Source!A2045)</f>
        <v/>
      </c>
      <c r="B762" s="0" t="n">
        <v>78845955</v>
      </c>
      <c r="C762" s="0" t="n">
        <v>78852193</v>
      </c>
      <c r="D762" s="0" t="n">
        <v>29174689</v>
      </c>
      <c r="E762" s="0" t="n">
        <v>1</v>
      </c>
      <c r="F762" s="0" t="n">
        <v>1</v>
      </c>
      <c r="G762" s="0" t="n">
        <v>1</v>
      </c>
      <c r="H762" s="0" t="n">
        <v>2</v>
      </c>
      <c r="I762" s="0" t="inlineStr">
        <is>
          <t>350451</t>
        </is>
      </c>
      <c r="J762" s="0" t="inlineStr">
        <is>
          <t>ТСЭМ Московской обл., 350451, приказ Минстроя России №675/пр от 28.02.2017 № 264/пр</t>
        </is>
      </c>
      <c r="K762" s="0" t="inlineStr">
        <is>
          <t>Пресс гидравлический с электроприводом</t>
        </is>
      </c>
      <c r="L762" s="0" t="n">
        <v>1368</v>
      </c>
      <c r="N762" s="0" t="n">
        <v>1011</v>
      </c>
      <c r="O762" s="0" t="inlineStr">
        <is>
          <t>маш.-ч</t>
        </is>
      </c>
      <c r="P762" s="0" t="inlineStr">
        <is>
          <t>маш.-ч</t>
        </is>
      </c>
      <c r="Q762" s="0" t="n">
        <v>1</v>
      </c>
      <c r="W762" s="0" t="n">
        <v>0</v>
      </c>
      <c r="X762" s="0" t="n">
        <v>-592654397</v>
      </c>
      <c r="Y762" s="0">
        <f>AT762</f>
        <v/>
      </c>
      <c r="AA762" s="0" t="n">
        <v>0</v>
      </c>
      <c r="AB762" s="0" t="n">
        <v>6.54</v>
      </c>
      <c r="AC762" s="0" t="n">
        <v>0</v>
      </c>
      <c r="AD762" s="0" t="n">
        <v>0</v>
      </c>
      <c r="AE762" s="0" t="n">
        <v>0</v>
      </c>
      <c r="AF762" s="0" t="n">
        <v>1.11</v>
      </c>
      <c r="AG762" s="0" t="n">
        <v>0</v>
      </c>
      <c r="AH762" s="0" t="n">
        <v>0</v>
      </c>
      <c r="AI762" s="0" t="n">
        <v>1</v>
      </c>
      <c r="AJ762" s="0" t="n">
        <v>5.89</v>
      </c>
      <c r="AK762" s="0" t="n">
        <v>52.25</v>
      </c>
      <c r="AL762" s="0" t="n">
        <v>1</v>
      </c>
      <c r="AM762" s="0" t="n">
        <v>2</v>
      </c>
      <c r="AN762" s="0" t="n">
        <v>0</v>
      </c>
      <c r="AO762" s="0" t="n">
        <v>1</v>
      </c>
      <c r="AP762" s="0" t="n">
        <v>0</v>
      </c>
      <c r="AQ762" s="0" t="n">
        <v>0</v>
      </c>
      <c r="AR762" s="0" t="n">
        <v>0</v>
      </c>
      <c r="AS762" s="0" t="inlineStr"/>
      <c r="AT762" s="0" t="n">
        <v>0.2</v>
      </c>
      <c r="AU762" s="0" t="inlineStr"/>
      <c r="AV762" s="0" t="n">
        <v>0</v>
      </c>
      <c r="AW762" s="0" t="n">
        <v>2</v>
      </c>
      <c r="AX762" s="0" t="n">
        <v>78852220</v>
      </c>
      <c r="AY762" s="0" t="n">
        <v>1</v>
      </c>
      <c r="AZ762" s="0" t="n">
        <v>0</v>
      </c>
      <c r="BA762" s="0" t="n">
        <v>740</v>
      </c>
      <c r="BB762" s="0" t="n">
        <v>0</v>
      </c>
      <c r="BC762" s="0" t="n">
        <v>0</v>
      </c>
      <c r="BD762" s="0" t="n">
        <v>0</v>
      </c>
      <c r="BE762" s="0" t="n">
        <v>0</v>
      </c>
      <c r="BF762" s="0" t="n">
        <v>0</v>
      </c>
      <c r="BG762" s="0" t="n">
        <v>0</v>
      </c>
      <c r="BH762" s="0" t="n">
        <v>0</v>
      </c>
      <c r="BI762" s="0" t="n">
        <v>0</v>
      </c>
      <c r="BJ762" s="0" t="n">
        <v>0</v>
      </c>
      <c r="BK762" s="0" t="n">
        <v>0</v>
      </c>
      <c r="BL762" s="0" t="n">
        <v>0</v>
      </c>
      <c r="BM762" s="0" t="n">
        <v>0</v>
      </c>
      <c r="BN762" s="0" t="n">
        <v>0</v>
      </c>
      <c r="BO762" s="0" t="n">
        <v>0</v>
      </c>
      <c r="BP762" s="0" t="n">
        <v>0</v>
      </c>
      <c r="BQ762" s="0" t="n">
        <v>0</v>
      </c>
      <c r="BR762" s="0" t="n">
        <v>0</v>
      </c>
      <c r="BS762" s="0" t="n">
        <v>0</v>
      </c>
      <c r="BT762" s="0" t="n">
        <v>0</v>
      </c>
      <c r="BU762" s="0" t="n">
        <v>0</v>
      </c>
      <c r="BV762" s="0" t="n">
        <v>0</v>
      </c>
      <c r="BW762" s="0" t="n">
        <v>0</v>
      </c>
      <c r="CV762" s="0" t="n">
        <v>0</v>
      </c>
      <c r="CW762" s="0">
        <f>ROUND(Y762*Source!I2045*DO762,7)</f>
        <v/>
      </c>
      <c r="CX762" s="0">
        <f>ROUND(Y762*Source!I2045,7)</f>
        <v/>
      </c>
      <c r="CY762" s="0">
        <f>AB762</f>
        <v/>
      </c>
      <c r="CZ762" s="0">
        <f>AF762</f>
        <v/>
      </c>
      <c r="DA762" s="0">
        <f>AJ762</f>
        <v/>
      </c>
      <c r="DB762" s="0">
        <f>ROUND(ROUND(AT762*CZ762,2),2)</f>
        <v/>
      </c>
      <c r="DC762" s="0">
        <f>ROUND(ROUND(AT762*AG762,2),2)</f>
        <v/>
      </c>
      <c r="DD762" s="0" t="inlineStr"/>
      <c r="DE762" s="0" t="inlineStr"/>
      <c r="DF762" s="0">
        <f>ROUND(ROUND(AE762,0)*CX762,0)</f>
        <v/>
      </c>
      <c r="DG762" s="0">
        <f>ROUND(ROUND(AF762*AJ762,0)*CX762,0)</f>
        <v/>
      </c>
      <c r="DH762" s="0">
        <f>ROUND(ROUND(AG762*AK762,0)*CX762,0)</f>
        <v/>
      </c>
      <c r="DI762" s="0">
        <f>ROUND(ROUND(AH762,0)*CX762,0)</f>
        <v/>
      </c>
      <c r="DJ762" s="0">
        <f>DG762</f>
        <v/>
      </c>
      <c r="DK762" s="0" t="n">
        <v>0</v>
      </c>
      <c r="DL762" s="0" t="inlineStr"/>
      <c r="DM762" s="0" t="n">
        <v>0</v>
      </c>
      <c r="DN762" s="0" t="inlineStr"/>
      <c r="DO762" s="0" t="n">
        <v>0</v>
      </c>
    </row>
    <row r="763">
      <c r="A763" s="0">
        <f>ROW(Source!A2045)</f>
        <v/>
      </c>
      <c r="B763" s="0" t="n">
        <v>78845955</v>
      </c>
      <c r="C763" s="0" t="n">
        <v>78852193</v>
      </c>
      <c r="D763" s="0" t="n">
        <v>29174913</v>
      </c>
      <c r="E763" s="0" t="n">
        <v>1</v>
      </c>
      <c r="F763" s="0" t="n">
        <v>1</v>
      </c>
      <c r="G763" s="0" t="n">
        <v>1</v>
      </c>
      <c r="H763" s="0" t="n">
        <v>2</v>
      </c>
      <c r="I763" s="0" t="inlineStr">
        <is>
          <t>400001</t>
        </is>
      </c>
      <c r="J763" s="0" t="inlineStr">
        <is>
          <t>ТСЭМ Московской обл., 400001, приказ Минстроя России №675/пр от 28.02.2017 № 264/пр</t>
        </is>
      </c>
      <c r="K763" s="0" t="inlineStr">
        <is>
          <t>Автомобили бортовые, грузоподъемность до 5 т</t>
        </is>
      </c>
      <c r="L763" s="0" t="n">
        <v>1368</v>
      </c>
      <c r="N763" s="0" t="n">
        <v>1011</v>
      </c>
      <c r="O763" s="0" t="inlineStr">
        <is>
          <t>маш.-ч</t>
        </is>
      </c>
      <c r="P763" s="0" t="inlineStr">
        <is>
          <t>маш.-ч</t>
        </is>
      </c>
      <c r="Q763" s="0" t="n">
        <v>1</v>
      </c>
      <c r="W763" s="0" t="n">
        <v>0</v>
      </c>
      <c r="X763" s="0" t="n">
        <v>1230759911</v>
      </c>
      <c r="Y763" s="0">
        <f>AT763</f>
        <v/>
      </c>
      <c r="AA763" s="0" t="n">
        <v>0</v>
      </c>
      <c r="AB763" s="0" t="n">
        <v>2177.51</v>
      </c>
      <c r="AC763" s="0" t="n">
        <v>606.1</v>
      </c>
      <c r="AD763" s="0" t="n">
        <v>0</v>
      </c>
      <c r="AE763" s="0" t="n">
        <v>0</v>
      </c>
      <c r="AF763" s="0" t="n">
        <v>87.17</v>
      </c>
      <c r="AG763" s="0" t="n">
        <v>11.6</v>
      </c>
      <c r="AH763" s="0" t="n">
        <v>0</v>
      </c>
      <c r="AI763" s="0" t="n">
        <v>1</v>
      </c>
      <c r="AJ763" s="0" t="n">
        <v>24.98</v>
      </c>
      <c r="AK763" s="0" t="n">
        <v>52.25</v>
      </c>
      <c r="AL763" s="0" t="n">
        <v>1</v>
      </c>
      <c r="AM763" s="0" t="n">
        <v>2</v>
      </c>
      <c r="AN763" s="0" t="n">
        <v>0</v>
      </c>
      <c r="AO763" s="0" t="n">
        <v>1</v>
      </c>
      <c r="AP763" s="0" t="n">
        <v>0</v>
      </c>
      <c r="AQ763" s="0" t="n">
        <v>0</v>
      </c>
      <c r="AR763" s="0" t="n">
        <v>0</v>
      </c>
      <c r="AS763" s="0" t="inlineStr"/>
      <c r="AT763" s="0" t="n">
        <v>0.01</v>
      </c>
      <c r="AU763" s="0" t="inlineStr"/>
      <c r="AV763" s="0" t="n">
        <v>0</v>
      </c>
      <c r="AW763" s="0" t="n">
        <v>2</v>
      </c>
      <c r="AX763" s="0" t="n">
        <v>78852221</v>
      </c>
      <c r="AY763" s="0" t="n">
        <v>1</v>
      </c>
      <c r="AZ763" s="0" t="n">
        <v>0</v>
      </c>
      <c r="BA763" s="0" t="n">
        <v>741</v>
      </c>
      <c r="BB763" s="0" t="n">
        <v>0</v>
      </c>
      <c r="BC763" s="0" t="n">
        <v>0</v>
      </c>
      <c r="BD763" s="0" t="n">
        <v>0</v>
      </c>
      <c r="BE763" s="0" t="n">
        <v>0</v>
      </c>
      <c r="BF763" s="0" t="n">
        <v>0</v>
      </c>
      <c r="BG763" s="0" t="n">
        <v>0</v>
      </c>
      <c r="BH763" s="0" t="n">
        <v>0</v>
      </c>
      <c r="BI763" s="0" t="n">
        <v>0</v>
      </c>
      <c r="BJ763" s="0" t="n">
        <v>0</v>
      </c>
      <c r="BK763" s="0" t="n">
        <v>0</v>
      </c>
      <c r="BL763" s="0" t="n">
        <v>0</v>
      </c>
      <c r="BM763" s="0" t="n">
        <v>0</v>
      </c>
      <c r="BN763" s="0" t="n">
        <v>0</v>
      </c>
      <c r="BO763" s="0" t="n">
        <v>0</v>
      </c>
      <c r="BP763" s="0" t="n">
        <v>0</v>
      </c>
      <c r="BQ763" s="0" t="n">
        <v>0</v>
      </c>
      <c r="BR763" s="0" t="n">
        <v>0</v>
      </c>
      <c r="BS763" s="0" t="n">
        <v>0</v>
      </c>
      <c r="BT763" s="0" t="n">
        <v>0</v>
      </c>
      <c r="BU763" s="0" t="n">
        <v>0</v>
      </c>
      <c r="BV763" s="0" t="n">
        <v>0</v>
      </c>
      <c r="BW763" s="0" t="n">
        <v>0</v>
      </c>
      <c r="CV763" s="0" t="n">
        <v>0</v>
      </c>
      <c r="CW763" s="0">
        <f>ROUND(Y763*Source!I2045*DO763,7)</f>
        <v/>
      </c>
      <c r="CX763" s="0">
        <f>ROUND(Y763*Source!I2045,7)</f>
        <v/>
      </c>
      <c r="CY763" s="0">
        <f>AB763</f>
        <v/>
      </c>
      <c r="CZ763" s="0">
        <f>AF763</f>
        <v/>
      </c>
      <c r="DA763" s="0">
        <f>AJ763</f>
        <v/>
      </c>
      <c r="DB763" s="0">
        <f>ROUND(ROUND(AT763*CZ763,2),2)</f>
        <v/>
      </c>
      <c r="DC763" s="0">
        <f>ROUND(ROUND(AT763*AG763,2),2)</f>
        <v/>
      </c>
      <c r="DD763" s="0" t="inlineStr"/>
      <c r="DE763" s="0" t="inlineStr"/>
      <c r="DF763" s="0">
        <f>ROUND(ROUND(AE763,0)*CX763,0)</f>
        <v/>
      </c>
      <c r="DG763" s="0">
        <f>ROUND(ROUND(AF763*AJ763,0)*CX763,0)</f>
        <v/>
      </c>
      <c r="DH763" s="0">
        <f>ROUND(ROUND(AG763*AK763,0)*CX763,0)</f>
        <v/>
      </c>
      <c r="DI763" s="0">
        <f>ROUND(ROUND(AH763,0)*CX763,0)</f>
        <v/>
      </c>
      <c r="DJ763" s="0">
        <f>DG763</f>
        <v/>
      </c>
      <c r="DK763" s="0" t="n">
        <v>0</v>
      </c>
      <c r="DL763" s="0" t="inlineStr"/>
      <c r="DM763" s="0" t="n">
        <v>0</v>
      </c>
      <c r="DN763" s="0" t="inlineStr"/>
      <c r="DO763" s="0" t="n">
        <v>0</v>
      </c>
    </row>
    <row r="764">
      <c r="A764" s="0">
        <f>ROW(Source!A2045)</f>
        <v/>
      </c>
      <c r="B764" s="0" t="n">
        <v>78845955</v>
      </c>
      <c r="C764" s="0" t="n">
        <v>78852193</v>
      </c>
      <c r="D764" s="0" t="n">
        <v>29110546</v>
      </c>
      <c r="E764" s="0" t="n">
        <v>1</v>
      </c>
      <c r="F764" s="0" t="n">
        <v>1</v>
      </c>
      <c r="G764" s="0" t="n">
        <v>1</v>
      </c>
      <c r="H764" s="0" t="n">
        <v>3</v>
      </c>
      <c r="I764" s="0" t="inlineStr">
        <is>
          <t>101-1665</t>
        </is>
      </c>
      <c r="J764" s="0" t="inlineStr">
        <is>
          <t>ТССЦ Московской обл., 101-1665, приказ Минстроя России №675/пр от 28.02.2017 № 254/пр</t>
        </is>
      </c>
      <c r="K764" s="0" t="inlineStr">
        <is>
          <t>Лак электроизоляционный 318</t>
        </is>
      </c>
      <c r="L764" s="0" t="n">
        <v>1346</v>
      </c>
      <c r="N764" s="0" t="n">
        <v>1009</v>
      </c>
      <c r="O764" s="0" t="inlineStr">
        <is>
          <t>кг</t>
        </is>
      </c>
      <c r="P764" s="0" t="inlineStr">
        <is>
          <t>кг</t>
        </is>
      </c>
      <c r="Q764" s="0" t="n">
        <v>1</v>
      </c>
      <c r="W764" s="0" t="n">
        <v>0</v>
      </c>
      <c r="X764" s="0" t="n">
        <v>2102179917</v>
      </c>
      <c r="Y764" s="0">
        <f>AT764</f>
        <v/>
      </c>
      <c r="AA764" s="0" t="n">
        <v>191.33</v>
      </c>
      <c r="AB764" s="0" t="n">
        <v>0</v>
      </c>
      <c r="AC764" s="0" t="n">
        <v>0</v>
      </c>
      <c r="AD764" s="0" t="n">
        <v>0</v>
      </c>
      <c r="AE764" s="0" t="n">
        <v>35.63</v>
      </c>
      <c r="AF764" s="0" t="n">
        <v>0</v>
      </c>
      <c r="AG764" s="0" t="n">
        <v>0</v>
      </c>
      <c r="AH764" s="0" t="n">
        <v>0</v>
      </c>
      <c r="AI764" s="0" t="n">
        <v>5.37</v>
      </c>
      <c r="AJ764" s="0" t="n">
        <v>1</v>
      </c>
      <c r="AK764" s="0" t="n">
        <v>1</v>
      </c>
      <c r="AL764" s="0" t="n">
        <v>1</v>
      </c>
      <c r="AM764" s="0" t="n">
        <v>2</v>
      </c>
      <c r="AN764" s="0" t="n">
        <v>0</v>
      </c>
      <c r="AO764" s="0" t="n">
        <v>1</v>
      </c>
      <c r="AP764" s="0" t="n">
        <v>0</v>
      </c>
      <c r="AQ764" s="0" t="n">
        <v>0</v>
      </c>
      <c r="AR764" s="0" t="n">
        <v>0</v>
      </c>
      <c r="AS764" s="0" t="inlineStr"/>
      <c r="AT764" s="0" t="n">
        <v>0.014</v>
      </c>
      <c r="AU764" s="0" t="inlineStr"/>
      <c r="AV764" s="0" t="n">
        <v>0</v>
      </c>
      <c r="AW764" s="0" t="n">
        <v>2</v>
      </c>
      <c r="AX764" s="0" t="n">
        <v>78852222</v>
      </c>
      <c r="AY764" s="0" t="n">
        <v>1</v>
      </c>
      <c r="AZ764" s="0" t="n">
        <v>0</v>
      </c>
      <c r="BA764" s="0" t="n">
        <v>742</v>
      </c>
      <c r="BB764" s="0" t="n">
        <v>0</v>
      </c>
      <c r="BC764" s="0" t="n">
        <v>0</v>
      </c>
      <c r="BD764" s="0" t="n">
        <v>0</v>
      </c>
      <c r="BE764" s="0" t="n">
        <v>0</v>
      </c>
      <c r="BF764" s="0" t="n">
        <v>0</v>
      </c>
      <c r="BG764" s="0" t="n">
        <v>0</v>
      </c>
      <c r="BH764" s="0" t="n">
        <v>0</v>
      </c>
      <c r="BI764" s="0" t="n">
        <v>0</v>
      </c>
      <c r="BJ764" s="0" t="n">
        <v>0</v>
      </c>
      <c r="BK764" s="0" t="n">
        <v>0</v>
      </c>
      <c r="BL764" s="0" t="n">
        <v>0</v>
      </c>
      <c r="BM764" s="0" t="n">
        <v>0</v>
      </c>
      <c r="BN764" s="0" t="n">
        <v>0</v>
      </c>
      <c r="BO764" s="0" t="n">
        <v>0</v>
      </c>
      <c r="BP764" s="0" t="n">
        <v>0</v>
      </c>
      <c r="BQ764" s="0" t="n">
        <v>0</v>
      </c>
      <c r="BR764" s="0" t="n">
        <v>0</v>
      </c>
      <c r="BS764" s="0" t="n">
        <v>0</v>
      </c>
      <c r="BT764" s="0" t="n">
        <v>0</v>
      </c>
      <c r="BU764" s="0" t="n">
        <v>0</v>
      </c>
      <c r="BV764" s="0" t="n">
        <v>0</v>
      </c>
      <c r="BW764" s="0" t="n">
        <v>0</v>
      </c>
      <c r="CV764" s="0" t="n">
        <v>0</v>
      </c>
      <c r="CW764" s="0" t="n">
        <v>0</v>
      </c>
      <c r="CX764" s="0">
        <f>ROUND(Y764*Source!I2045,7)</f>
        <v/>
      </c>
      <c r="CY764" s="0">
        <f>AA764</f>
        <v/>
      </c>
      <c r="CZ764" s="0">
        <f>AE764</f>
        <v/>
      </c>
      <c r="DA764" s="0">
        <f>AI764</f>
        <v/>
      </c>
      <c r="DB764" s="0">
        <f>ROUND(ROUND(AT764*CZ764,2),2)</f>
        <v/>
      </c>
      <c r="DC764" s="0">
        <f>ROUND(ROUND(AT764*AG764,2),2)</f>
        <v/>
      </c>
      <c r="DD764" s="0" t="inlineStr"/>
      <c r="DE764" s="0" t="inlineStr"/>
      <c r="DF764" s="0">
        <f>ROUND(ROUND(AE764*AI764,0)*CX764,0)</f>
        <v/>
      </c>
      <c r="DG764" s="0">
        <f>ROUND(ROUND(AF764,0)*CX764,0)</f>
        <v/>
      </c>
      <c r="DH764" s="0">
        <f>ROUND(ROUND(AG764,0)*CX764,0)</f>
        <v/>
      </c>
      <c r="DI764" s="0">
        <f>ROUND(ROUND(AH764,0)*CX764,0)</f>
        <v/>
      </c>
      <c r="DJ764" s="0">
        <f>DF764</f>
        <v/>
      </c>
      <c r="DK764" s="0" t="n">
        <v>0</v>
      </c>
      <c r="DL764" s="0" t="inlineStr"/>
      <c r="DM764" s="0" t="n">
        <v>0</v>
      </c>
      <c r="DN764" s="0" t="inlineStr"/>
      <c r="DO764" s="0" t="n">
        <v>0</v>
      </c>
    </row>
    <row r="765">
      <c r="A765" s="0">
        <f>ROW(Source!A2045)</f>
        <v/>
      </c>
      <c r="B765" s="0" t="n">
        <v>78845955</v>
      </c>
      <c r="C765" s="0" t="n">
        <v>78852193</v>
      </c>
      <c r="D765" s="0" t="n">
        <v>29113980</v>
      </c>
      <c r="E765" s="0" t="n">
        <v>1</v>
      </c>
      <c r="F765" s="0" t="n">
        <v>1</v>
      </c>
      <c r="G765" s="0" t="n">
        <v>1</v>
      </c>
      <c r="H765" s="0" t="n">
        <v>3</v>
      </c>
      <c r="I765" s="0" t="inlineStr">
        <is>
          <t>101-1924</t>
        </is>
      </c>
      <c r="J765" s="0" t="inlineStr">
        <is>
          <t>ТССЦ Московской обл., 101-1924, приказ Минстроя России №675/пр от 28.02.2017 № 254/пр</t>
        </is>
      </c>
      <c r="K765" s="0" t="inlineStr">
        <is>
          <t>Электроды диаметром 4 мм Э42А</t>
        </is>
      </c>
      <c r="L765" s="0" t="n">
        <v>1346</v>
      </c>
      <c r="N765" s="0" t="n">
        <v>1009</v>
      </c>
      <c r="O765" s="0" t="inlineStr">
        <is>
          <t>кг</t>
        </is>
      </c>
      <c r="P765" s="0" t="inlineStr">
        <is>
          <t>кг</t>
        </is>
      </c>
      <c r="Q765" s="0" t="n">
        <v>1</v>
      </c>
      <c r="W765" s="0" t="n">
        <v>0</v>
      </c>
      <c r="X765" s="0" t="n">
        <v>-1805966371</v>
      </c>
      <c r="Y765" s="0">
        <f>AT765</f>
        <v/>
      </c>
      <c r="AA765" s="0" t="n">
        <v>179.3</v>
      </c>
      <c r="AB765" s="0" t="n">
        <v>0</v>
      </c>
      <c r="AC765" s="0" t="n">
        <v>0</v>
      </c>
      <c r="AD765" s="0" t="n">
        <v>0</v>
      </c>
      <c r="AE765" s="0" t="n">
        <v>14.31</v>
      </c>
      <c r="AF765" s="0" t="n">
        <v>0</v>
      </c>
      <c r="AG765" s="0" t="n">
        <v>0</v>
      </c>
      <c r="AH765" s="0" t="n">
        <v>0</v>
      </c>
      <c r="AI765" s="0" t="n">
        <v>12.53</v>
      </c>
      <c r="AJ765" s="0" t="n">
        <v>1</v>
      </c>
      <c r="AK765" s="0" t="n">
        <v>1</v>
      </c>
      <c r="AL765" s="0" t="n">
        <v>1</v>
      </c>
      <c r="AM765" s="0" t="n">
        <v>2</v>
      </c>
      <c r="AN765" s="0" t="n">
        <v>0</v>
      </c>
      <c r="AO765" s="0" t="n">
        <v>1</v>
      </c>
      <c r="AP765" s="0" t="n">
        <v>0</v>
      </c>
      <c r="AQ765" s="0" t="n">
        <v>0</v>
      </c>
      <c r="AR765" s="0" t="n">
        <v>0</v>
      </c>
      <c r="AS765" s="0" t="inlineStr"/>
      <c r="AT765" s="0" t="n">
        <v>0.07000000000000001</v>
      </c>
      <c r="AU765" s="0" t="inlineStr"/>
      <c r="AV765" s="0" t="n">
        <v>0</v>
      </c>
      <c r="AW765" s="0" t="n">
        <v>2</v>
      </c>
      <c r="AX765" s="0" t="n">
        <v>78852223</v>
      </c>
      <c r="AY765" s="0" t="n">
        <v>1</v>
      </c>
      <c r="AZ765" s="0" t="n">
        <v>0</v>
      </c>
      <c r="BA765" s="0" t="n">
        <v>743</v>
      </c>
      <c r="BB765" s="0" t="n">
        <v>0</v>
      </c>
      <c r="BC765" s="0" t="n">
        <v>0</v>
      </c>
      <c r="BD765" s="0" t="n">
        <v>0</v>
      </c>
      <c r="BE765" s="0" t="n">
        <v>0</v>
      </c>
      <c r="BF765" s="0" t="n">
        <v>0</v>
      </c>
      <c r="BG765" s="0" t="n">
        <v>0</v>
      </c>
      <c r="BH765" s="0" t="n">
        <v>0</v>
      </c>
      <c r="BI765" s="0" t="n">
        <v>0</v>
      </c>
      <c r="BJ765" s="0" t="n">
        <v>0</v>
      </c>
      <c r="BK765" s="0" t="n">
        <v>0</v>
      </c>
      <c r="BL765" s="0" t="n">
        <v>0</v>
      </c>
      <c r="BM765" s="0" t="n">
        <v>0</v>
      </c>
      <c r="BN765" s="0" t="n">
        <v>0</v>
      </c>
      <c r="BO765" s="0" t="n">
        <v>0</v>
      </c>
      <c r="BP765" s="0" t="n">
        <v>0</v>
      </c>
      <c r="BQ765" s="0" t="n">
        <v>0</v>
      </c>
      <c r="BR765" s="0" t="n">
        <v>0</v>
      </c>
      <c r="BS765" s="0" t="n">
        <v>0</v>
      </c>
      <c r="BT765" s="0" t="n">
        <v>0</v>
      </c>
      <c r="BU765" s="0" t="n">
        <v>0</v>
      </c>
      <c r="BV765" s="0" t="n">
        <v>0</v>
      </c>
      <c r="BW765" s="0" t="n">
        <v>0</v>
      </c>
      <c r="CV765" s="0" t="n">
        <v>0</v>
      </c>
      <c r="CW765" s="0" t="n">
        <v>0</v>
      </c>
      <c r="CX765" s="0">
        <f>ROUND(Y765*Source!I2045,7)</f>
        <v/>
      </c>
      <c r="CY765" s="0">
        <f>AA765</f>
        <v/>
      </c>
      <c r="CZ765" s="0">
        <f>AE765</f>
        <v/>
      </c>
      <c r="DA765" s="0">
        <f>AI765</f>
        <v/>
      </c>
      <c r="DB765" s="0">
        <f>ROUND(ROUND(AT765*CZ765,2),2)</f>
        <v/>
      </c>
      <c r="DC765" s="0">
        <f>ROUND(ROUND(AT765*AG765,2),2)</f>
        <v/>
      </c>
      <c r="DD765" s="0" t="inlineStr"/>
      <c r="DE765" s="0" t="inlineStr"/>
      <c r="DF765" s="0">
        <f>ROUND(ROUND(AE765*AI765,0)*CX765,0)</f>
        <v/>
      </c>
      <c r="DG765" s="0">
        <f>ROUND(ROUND(AF765,0)*CX765,0)</f>
        <v/>
      </c>
      <c r="DH765" s="0">
        <f>ROUND(ROUND(AG765,0)*CX765,0)</f>
        <v/>
      </c>
      <c r="DI765" s="0">
        <f>ROUND(ROUND(AH765,0)*CX765,0)</f>
        <v/>
      </c>
      <c r="DJ765" s="0">
        <f>DF765</f>
        <v/>
      </c>
      <c r="DK765" s="0" t="n">
        <v>0</v>
      </c>
      <c r="DL765" s="0" t="inlineStr"/>
      <c r="DM765" s="0" t="n">
        <v>0</v>
      </c>
      <c r="DN765" s="0" t="inlineStr"/>
      <c r="DO765" s="0" t="n">
        <v>0</v>
      </c>
    </row>
    <row r="766">
      <c r="A766" s="0">
        <f>ROW(Source!A2045)</f>
        <v/>
      </c>
      <c r="B766" s="0" t="n">
        <v>78845955</v>
      </c>
      <c r="C766" s="0" t="n">
        <v>78852193</v>
      </c>
      <c r="D766" s="0" t="n">
        <v>29108369</v>
      </c>
      <c r="E766" s="0" t="n">
        <v>1</v>
      </c>
      <c r="F766" s="0" t="n">
        <v>1</v>
      </c>
      <c r="G766" s="0" t="n">
        <v>1</v>
      </c>
      <c r="H766" s="0" t="n">
        <v>3</v>
      </c>
      <c r="I766" s="0" t="inlineStr">
        <is>
          <t>101-1964</t>
        </is>
      </c>
      <c r="J766" s="0" t="inlineStr">
        <is>
          <t>ТССЦ Московской обл., 101-1964, приказ Минстроя России №675/пр от 28.02.2017 № 254/пр</t>
        </is>
      </c>
      <c r="K766" s="0" t="inlineStr">
        <is>
          <t>Шпагат бумажный</t>
        </is>
      </c>
      <c r="L766" s="0" t="n">
        <v>1346</v>
      </c>
      <c r="N766" s="0" t="n">
        <v>1009</v>
      </c>
      <c r="O766" s="0" t="inlineStr">
        <is>
          <t>кг</t>
        </is>
      </c>
      <c r="P766" s="0" t="inlineStr">
        <is>
          <t>кг</t>
        </is>
      </c>
      <c r="Q766" s="0" t="n">
        <v>1</v>
      </c>
      <c r="W766" s="0" t="n">
        <v>0</v>
      </c>
      <c r="X766" s="0" t="n">
        <v>326902400</v>
      </c>
      <c r="Y766" s="0">
        <f>AT766</f>
        <v/>
      </c>
      <c r="AA766" s="0" t="n">
        <v>260.82</v>
      </c>
      <c r="AB766" s="0" t="n">
        <v>0</v>
      </c>
      <c r="AC766" s="0" t="n">
        <v>0</v>
      </c>
      <c r="AD766" s="0" t="n">
        <v>0</v>
      </c>
      <c r="AE766" s="0" t="n">
        <v>18.9</v>
      </c>
      <c r="AF766" s="0" t="n">
        <v>0</v>
      </c>
      <c r="AG766" s="0" t="n">
        <v>0</v>
      </c>
      <c r="AH766" s="0" t="n">
        <v>0</v>
      </c>
      <c r="AI766" s="0" t="n">
        <v>13.8</v>
      </c>
      <c r="AJ766" s="0" t="n">
        <v>1</v>
      </c>
      <c r="AK766" s="0" t="n">
        <v>1</v>
      </c>
      <c r="AL766" s="0" t="n">
        <v>1</v>
      </c>
      <c r="AM766" s="0" t="n">
        <v>2</v>
      </c>
      <c r="AN766" s="0" t="n">
        <v>0</v>
      </c>
      <c r="AO766" s="0" t="n">
        <v>1</v>
      </c>
      <c r="AP766" s="0" t="n">
        <v>0</v>
      </c>
      <c r="AQ766" s="0" t="n">
        <v>0</v>
      </c>
      <c r="AR766" s="0" t="n">
        <v>0</v>
      </c>
      <c r="AS766" s="0" t="inlineStr"/>
      <c r="AT766" s="0" t="n">
        <v>0.004</v>
      </c>
      <c r="AU766" s="0" t="inlineStr"/>
      <c r="AV766" s="0" t="n">
        <v>0</v>
      </c>
      <c r="AW766" s="0" t="n">
        <v>2</v>
      </c>
      <c r="AX766" s="0" t="n">
        <v>78852224</v>
      </c>
      <c r="AY766" s="0" t="n">
        <v>1</v>
      </c>
      <c r="AZ766" s="0" t="n">
        <v>0</v>
      </c>
      <c r="BA766" s="0" t="n">
        <v>744</v>
      </c>
      <c r="BB766" s="0" t="n">
        <v>0</v>
      </c>
      <c r="BC766" s="0" t="n">
        <v>0</v>
      </c>
      <c r="BD766" s="0" t="n">
        <v>0</v>
      </c>
      <c r="BE766" s="0" t="n">
        <v>0</v>
      </c>
      <c r="BF766" s="0" t="n">
        <v>0</v>
      </c>
      <c r="BG766" s="0" t="n">
        <v>0</v>
      </c>
      <c r="BH766" s="0" t="n">
        <v>0</v>
      </c>
      <c r="BI766" s="0" t="n">
        <v>0</v>
      </c>
      <c r="BJ766" s="0" t="n">
        <v>0</v>
      </c>
      <c r="BK766" s="0" t="n">
        <v>0</v>
      </c>
      <c r="BL766" s="0" t="n">
        <v>0</v>
      </c>
      <c r="BM766" s="0" t="n">
        <v>0</v>
      </c>
      <c r="BN766" s="0" t="n">
        <v>0</v>
      </c>
      <c r="BO766" s="0" t="n">
        <v>0</v>
      </c>
      <c r="BP766" s="0" t="n">
        <v>0</v>
      </c>
      <c r="BQ766" s="0" t="n">
        <v>0</v>
      </c>
      <c r="BR766" s="0" t="n">
        <v>0</v>
      </c>
      <c r="BS766" s="0" t="n">
        <v>0</v>
      </c>
      <c r="BT766" s="0" t="n">
        <v>0</v>
      </c>
      <c r="BU766" s="0" t="n">
        <v>0</v>
      </c>
      <c r="BV766" s="0" t="n">
        <v>0</v>
      </c>
      <c r="BW766" s="0" t="n">
        <v>0</v>
      </c>
      <c r="CV766" s="0" t="n">
        <v>0</v>
      </c>
      <c r="CW766" s="0" t="n">
        <v>0</v>
      </c>
      <c r="CX766" s="0">
        <f>ROUND(Y766*Source!I2045,7)</f>
        <v/>
      </c>
      <c r="CY766" s="0">
        <f>AA766</f>
        <v/>
      </c>
      <c r="CZ766" s="0">
        <f>AE766</f>
        <v/>
      </c>
      <c r="DA766" s="0">
        <f>AI766</f>
        <v/>
      </c>
      <c r="DB766" s="0">
        <f>ROUND(ROUND(AT766*CZ766,2),2)</f>
        <v/>
      </c>
      <c r="DC766" s="0">
        <f>ROUND(ROUND(AT766*AG766,2),2)</f>
        <v/>
      </c>
      <c r="DD766" s="0" t="inlineStr"/>
      <c r="DE766" s="0" t="inlineStr"/>
      <c r="DF766" s="0">
        <f>ROUND(ROUND(AE766*AI766,0)*CX766,0)</f>
        <v/>
      </c>
      <c r="DG766" s="0">
        <f>ROUND(ROUND(AF766,0)*CX766,0)</f>
        <v/>
      </c>
      <c r="DH766" s="0">
        <f>ROUND(ROUND(AG766,0)*CX766,0)</f>
        <v/>
      </c>
      <c r="DI766" s="0">
        <f>ROUND(ROUND(AH766,0)*CX766,0)</f>
        <v/>
      </c>
      <c r="DJ766" s="0">
        <f>DF766</f>
        <v/>
      </c>
      <c r="DK766" s="0" t="n">
        <v>0</v>
      </c>
      <c r="DL766" s="0" t="inlineStr"/>
      <c r="DM766" s="0" t="n">
        <v>0</v>
      </c>
      <c r="DN766" s="0" t="inlineStr"/>
      <c r="DO766" s="0" t="n">
        <v>0</v>
      </c>
    </row>
    <row r="767">
      <c r="A767" s="0">
        <f>ROW(Source!A2045)</f>
        <v/>
      </c>
      <c r="B767" s="0" t="n">
        <v>78845955</v>
      </c>
      <c r="C767" s="0" t="n">
        <v>78852193</v>
      </c>
      <c r="D767" s="0" t="n">
        <v>29114246</v>
      </c>
      <c r="E767" s="0" t="n">
        <v>1</v>
      </c>
      <c r="F767" s="0" t="n">
        <v>1</v>
      </c>
      <c r="G767" s="0" t="n">
        <v>1</v>
      </c>
      <c r="H767" s="0" t="n">
        <v>3</v>
      </c>
      <c r="I767" s="0" t="inlineStr">
        <is>
          <t>101-1977</t>
        </is>
      </c>
      <c r="J767" s="0" t="inlineStr">
        <is>
          <t>ТССЦ Московской обл., 101-1977, приказ Минстроя России №675/пр от 28.02.2017 № 254/пр</t>
        </is>
      </c>
      <c r="K767" s="0" t="inlineStr">
        <is>
          <t>Болты с гайками и шайбами строительные</t>
        </is>
      </c>
      <c r="L767" s="0" t="n">
        <v>1346</v>
      </c>
      <c r="N767" s="0" t="n">
        <v>1009</v>
      </c>
      <c r="O767" s="0" t="inlineStr">
        <is>
          <t>кг</t>
        </is>
      </c>
      <c r="P767" s="0" t="inlineStr">
        <is>
          <t>кг</t>
        </is>
      </c>
      <c r="Q767" s="0" t="n">
        <v>1</v>
      </c>
      <c r="W767" s="0" t="n">
        <v>0</v>
      </c>
      <c r="X767" s="0" t="n">
        <v>30920770</v>
      </c>
      <c r="Y767" s="0">
        <f>AT767</f>
        <v/>
      </c>
      <c r="AA767" s="0" t="n">
        <v>152.32</v>
      </c>
      <c r="AB767" s="0" t="n">
        <v>0</v>
      </c>
      <c r="AC767" s="0" t="n">
        <v>0</v>
      </c>
      <c r="AD767" s="0" t="n">
        <v>0</v>
      </c>
      <c r="AE767" s="0" t="n">
        <v>9.039999999999999</v>
      </c>
      <c r="AF767" s="0" t="n">
        <v>0</v>
      </c>
      <c r="AG767" s="0" t="n">
        <v>0</v>
      </c>
      <c r="AH767" s="0" t="n">
        <v>0</v>
      </c>
      <c r="AI767" s="0" t="n">
        <v>16.85</v>
      </c>
      <c r="AJ767" s="0" t="n">
        <v>1</v>
      </c>
      <c r="AK767" s="0" t="n">
        <v>1</v>
      </c>
      <c r="AL767" s="0" t="n">
        <v>1</v>
      </c>
      <c r="AM767" s="0" t="n">
        <v>2</v>
      </c>
      <c r="AN767" s="0" t="n">
        <v>0</v>
      </c>
      <c r="AO767" s="0" t="n">
        <v>1</v>
      </c>
      <c r="AP767" s="0" t="n">
        <v>0</v>
      </c>
      <c r="AQ767" s="0" t="n">
        <v>0</v>
      </c>
      <c r="AR767" s="0" t="n">
        <v>0</v>
      </c>
      <c r="AS767" s="0" t="inlineStr"/>
      <c r="AT767" s="0" t="n">
        <v>0.38</v>
      </c>
      <c r="AU767" s="0" t="inlineStr"/>
      <c r="AV767" s="0" t="n">
        <v>0</v>
      </c>
      <c r="AW767" s="0" t="n">
        <v>2</v>
      </c>
      <c r="AX767" s="0" t="n">
        <v>78852225</v>
      </c>
      <c r="AY767" s="0" t="n">
        <v>1</v>
      </c>
      <c r="AZ767" s="0" t="n">
        <v>0</v>
      </c>
      <c r="BA767" s="0" t="n">
        <v>745</v>
      </c>
      <c r="BB767" s="0" t="n">
        <v>0</v>
      </c>
      <c r="BC767" s="0" t="n">
        <v>0</v>
      </c>
      <c r="BD767" s="0" t="n">
        <v>0</v>
      </c>
      <c r="BE767" s="0" t="n">
        <v>0</v>
      </c>
      <c r="BF767" s="0" t="n">
        <v>0</v>
      </c>
      <c r="BG767" s="0" t="n">
        <v>0</v>
      </c>
      <c r="BH767" s="0" t="n">
        <v>0</v>
      </c>
      <c r="BI767" s="0" t="n">
        <v>0</v>
      </c>
      <c r="BJ767" s="0" t="n">
        <v>0</v>
      </c>
      <c r="BK767" s="0" t="n">
        <v>0</v>
      </c>
      <c r="BL767" s="0" t="n">
        <v>0</v>
      </c>
      <c r="BM767" s="0" t="n">
        <v>0</v>
      </c>
      <c r="BN767" s="0" t="n">
        <v>0</v>
      </c>
      <c r="BO767" s="0" t="n">
        <v>0</v>
      </c>
      <c r="BP767" s="0" t="n">
        <v>0</v>
      </c>
      <c r="BQ767" s="0" t="n">
        <v>0</v>
      </c>
      <c r="BR767" s="0" t="n">
        <v>0</v>
      </c>
      <c r="BS767" s="0" t="n">
        <v>0</v>
      </c>
      <c r="BT767" s="0" t="n">
        <v>0</v>
      </c>
      <c r="BU767" s="0" t="n">
        <v>0</v>
      </c>
      <c r="BV767" s="0" t="n">
        <v>0</v>
      </c>
      <c r="BW767" s="0" t="n">
        <v>0</v>
      </c>
      <c r="CV767" s="0" t="n">
        <v>0</v>
      </c>
      <c r="CW767" s="0" t="n">
        <v>0</v>
      </c>
      <c r="CX767" s="0">
        <f>ROUND(Y767*Source!I2045,7)</f>
        <v/>
      </c>
      <c r="CY767" s="0">
        <f>AA767</f>
        <v/>
      </c>
      <c r="CZ767" s="0">
        <f>AE767</f>
        <v/>
      </c>
      <c r="DA767" s="0">
        <f>AI767</f>
        <v/>
      </c>
      <c r="DB767" s="0">
        <f>ROUND(ROUND(AT767*CZ767,2),2)</f>
        <v/>
      </c>
      <c r="DC767" s="0">
        <f>ROUND(ROUND(AT767*AG767,2),2)</f>
        <v/>
      </c>
      <c r="DD767" s="0" t="inlineStr"/>
      <c r="DE767" s="0" t="inlineStr"/>
      <c r="DF767" s="0">
        <f>ROUND(ROUND(AE767*AI767,0)*CX767,0)</f>
        <v/>
      </c>
      <c r="DG767" s="0">
        <f>ROUND(ROUND(AF767,0)*CX767,0)</f>
        <v/>
      </c>
      <c r="DH767" s="0">
        <f>ROUND(ROUND(AG767,0)*CX767,0)</f>
        <v/>
      </c>
      <c r="DI767" s="0">
        <f>ROUND(ROUND(AH767,0)*CX767,0)</f>
        <v/>
      </c>
      <c r="DJ767" s="0">
        <f>DF767</f>
        <v/>
      </c>
      <c r="DK767" s="0" t="n">
        <v>0</v>
      </c>
      <c r="DL767" s="0" t="inlineStr"/>
      <c r="DM767" s="0" t="n">
        <v>0</v>
      </c>
      <c r="DN767" s="0" t="inlineStr"/>
      <c r="DO767" s="0" t="n">
        <v>0</v>
      </c>
    </row>
    <row r="768">
      <c r="A768" s="0">
        <f>ROW(Source!A2045)</f>
        <v/>
      </c>
      <c r="B768" s="0" t="n">
        <v>78845955</v>
      </c>
      <c r="C768" s="0" t="n">
        <v>78852193</v>
      </c>
      <c r="D768" s="0" t="n">
        <v>29110426</v>
      </c>
      <c r="E768" s="0" t="n">
        <v>1</v>
      </c>
      <c r="F768" s="0" t="n">
        <v>1</v>
      </c>
      <c r="G768" s="0" t="n">
        <v>1</v>
      </c>
      <c r="H768" s="0" t="n">
        <v>3</v>
      </c>
      <c r="I768" s="0" t="inlineStr">
        <is>
          <t>101-2143</t>
        </is>
      </c>
      <c r="J768" s="0" t="inlineStr">
        <is>
          <t>ТССЦ Московской обл., 101-2143, приказ Минстроя России №675/пр от 28.02.2017 № 254/пр</t>
        </is>
      </c>
      <c r="K768" s="0" t="inlineStr">
        <is>
          <t>Краска</t>
        </is>
      </c>
      <c r="L768" s="0" t="n">
        <v>1346</v>
      </c>
      <c r="N768" s="0" t="n">
        <v>1009</v>
      </c>
      <c r="O768" s="0" t="inlineStr">
        <is>
          <t>кг</t>
        </is>
      </c>
      <c r="P768" s="0" t="inlineStr">
        <is>
          <t>кг</t>
        </is>
      </c>
      <c r="Q768" s="0" t="n">
        <v>1</v>
      </c>
      <c r="W768" s="0" t="n">
        <v>0</v>
      </c>
      <c r="X768" s="0" t="n">
        <v>-1768004575</v>
      </c>
      <c r="Y768" s="0">
        <f>AT768</f>
        <v/>
      </c>
      <c r="AA768" s="0" t="n">
        <v>76.84</v>
      </c>
      <c r="AB768" s="0" t="n">
        <v>0</v>
      </c>
      <c r="AC768" s="0" t="n">
        <v>0</v>
      </c>
      <c r="AD768" s="0" t="n">
        <v>0</v>
      </c>
      <c r="AE768" s="0" t="n">
        <v>28.67</v>
      </c>
      <c r="AF768" s="0" t="n">
        <v>0</v>
      </c>
      <c r="AG768" s="0" t="n">
        <v>0</v>
      </c>
      <c r="AH768" s="0" t="n">
        <v>0</v>
      </c>
      <c r="AI768" s="0" t="n">
        <v>2.68</v>
      </c>
      <c r="AJ768" s="0" t="n">
        <v>1</v>
      </c>
      <c r="AK768" s="0" t="n">
        <v>1</v>
      </c>
      <c r="AL768" s="0" t="n">
        <v>1</v>
      </c>
      <c r="AM768" s="0" t="n">
        <v>2</v>
      </c>
      <c r="AN768" s="0" t="n">
        <v>0</v>
      </c>
      <c r="AO768" s="0" t="n">
        <v>1</v>
      </c>
      <c r="AP768" s="0" t="n">
        <v>0</v>
      </c>
      <c r="AQ768" s="0" t="n">
        <v>0</v>
      </c>
      <c r="AR768" s="0" t="n">
        <v>0</v>
      </c>
      <c r="AS768" s="0" t="inlineStr"/>
      <c r="AT768" s="0" t="n">
        <v>0.047</v>
      </c>
      <c r="AU768" s="0" t="inlineStr"/>
      <c r="AV768" s="0" t="n">
        <v>0</v>
      </c>
      <c r="AW768" s="0" t="n">
        <v>2</v>
      </c>
      <c r="AX768" s="0" t="n">
        <v>78852226</v>
      </c>
      <c r="AY768" s="0" t="n">
        <v>1</v>
      </c>
      <c r="AZ768" s="0" t="n">
        <v>0</v>
      </c>
      <c r="BA768" s="0" t="n">
        <v>746</v>
      </c>
      <c r="BB768" s="0" t="n">
        <v>0</v>
      </c>
      <c r="BC768" s="0" t="n">
        <v>0</v>
      </c>
      <c r="BD768" s="0" t="n">
        <v>0</v>
      </c>
      <c r="BE768" s="0" t="n">
        <v>0</v>
      </c>
      <c r="BF768" s="0" t="n">
        <v>0</v>
      </c>
      <c r="BG768" s="0" t="n">
        <v>0</v>
      </c>
      <c r="BH768" s="0" t="n">
        <v>0</v>
      </c>
      <c r="BI768" s="0" t="n">
        <v>0</v>
      </c>
      <c r="BJ768" s="0" t="n">
        <v>0</v>
      </c>
      <c r="BK768" s="0" t="n">
        <v>0</v>
      </c>
      <c r="BL768" s="0" t="n">
        <v>0</v>
      </c>
      <c r="BM768" s="0" t="n">
        <v>0</v>
      </c>
      <c r="BN768" s="0" t="n">
        <v>0</v>
      </c>
      <c r="BO768" s="0" t="n">
        <v>0</v>
      </c>
      <c r="BP768" s="0" t="n">
        <v>0</v>
      </c>
      <c r="BQ768" s="0" t="n">
        <v>0</v>
      </c>
      <c r="BR768" s="0" t="n">
        <v>0</v>
      </c>
      <c r="BS768" s="0" t="n">
        <v>0</v>
      </c>
      <c r="BT768" s="0" t="n">
        <v>0</v>
      </c>
      <c r="BU768" s="0" t="n">
        <v>0</v>
      </c>
      <c r="BV768" s="0" t="n">
        <v>0</v>
      </c>
      <c r="BW768" s="0" t="n">
        <v>0</v>
      </c>
      <c r="CV768" s="0" t="n">
        <v>0</v>
      </c>
      <c r="CW768" s="0" t="n">
        <v>0</v>
      </c>
      <c r="CX768" s="0">
        <f>ROUND(Y768*Source!I2045,7)</f>
        <v/>
      </c>
      <c r="CY768" s="0">
        <f>AA768</f>
        <v/>
      </c>
      <c r="CZ768" s="0">
        <f>AE768</f>
        <v/>
      </c>
      <c r="DA768" s="0">
        <f>AI768</f>
        <v/>
      </c>
      <c r="DB768" s="0">
        <f>ROUND(ROUND(AT768*CZ768,2),2)</f>
        <v/>
      </c>
      <c r="DC768" s="0">
        <f>ROUND(ROUND(AT768*AG768,2),2)</f>
        <v/>
      </c>
      <c r="DD768" s="0" t="inlineStr"/>
      <c r="DE768" s="0" t="inlineStr"/>
      <c r="DF768" s="0">
        <f>ROUND(ROUND(AE768*AI768,0)*CX768,0)</f>
        <v/>
      </c>
      <c r="DG768" s="0">
        <f>ROUND(ROUND(AF768,0)*CX768,0)</f>
        <v/>
      </c>
      <c r="DH768" s="0">
        <f>ROUND(ROUND(AG768,0)*CX768,0)</f>
        <v/>
      </c>
      <c r="DI768" s="0">
        <f>ROUND(ROUND(AH768,0)*CX768,0)</f>
        <v/>
      </c>
      <c r="DJ768" s="0">
        <f>DF768</f>
        <v/>
      </c>
      <c r="DK768" s="0" t="n">
        <v>0</v>
      </c>
      <c r="DL768" s="0" t="inlineStr"/>
      <c r="DM768" s="0" t="n">
        <v>0</v>
      </c>
      <c r="DN768" s="0" t="inlineStr"/>
      <c r="DO768" s="0" t="n">
        <v>0</v>
      </c>
    </row>
    <row r="769">
      <c r="A769" s="0">
        <f>ROW(Source!A2045)</f>
        <v/>
      </c>
      <c r="B769" s="0" t="n">
        <v>78845955</v>
      </c>
      <c r="C769" s="0" t="n">
        <v>78852193</v>
      </c>
      <c r="D769" s="0" t="n">
        <v>29107961</v>
      </c>
      <c r="E769" s="0" t="n">
        <v>1</v>
      </c>
      <c r="F769" s="0" t="n">
        <v>1</v>
      </c>
      <c r="G769" s="0" t="n">
        <v>1</v>
      </c>
      <c r="H769" s="0" t="n">
        <v>3</v>
      </c>
      <c r="I769" s="0" t="inlineStr">
        <is>
          <t>101-2365</t>
        </is>
      </c>
      <c r="J769" s="0" t="inlineStr">
        <is>
          <t>ТССЦ Московской обл., 101-2365, приказ Минстроя России №675/пр от 28.02.2017 № 254/пр</t>
        </is>
      </c>
      <c r="K769" s="0" t="inlineStr">
        <is>
          <t>Нитки швейные</t>
        </is>
      </c>
      <c r="L769" s="0" t="n">
        <v>1346</v>
      </c>
      <c r="N769" s="0" t="n">
        <v>1009</v>
      </c>
      <c r="O769" s="0" t="inlineStr">
        <is>
          <t>кг</t>
        </is>
      </c>
      <c r="P769" s="0" t="inlineStr">
        <is>
          <t>кг</t>
        </is>
      </c>
      <c r="Q769" s="0" t="n">
        <v>1</v>
      </c>
      <c r="W769" s="0" t="n">
        <v>0</v>
      </c>
      <c r="X769" s="0" t="n">
        <v>-1088339451</v>
      </c>
      <c r="Y769" s="0">
        <f>AT769</f>
        <v/>
      </c>
      <c r="AA769" s="0" t="n">
        <v>766.37</v>
      </c>
      <c r="AB769" s="0" t="n">
        <v>0</v>
      </c>
      <c r="AC769" s="0" t="n">
        <v>0</v>
      </c>
      <c r="AD769" s="0" t="n">
        <v>0</v>
      </c>
      <c r="AE769" s="0" t="n">
        <v>133.05</v>
      </c>
      <c r="AF769" s="0" t="n">
        <v>0</v>
      </c>
      <c r="AG769" s="0" t="n">
        <v>0</v>
      </c>
      <c r="AH769" s="0" t="n">
        <v>0</v>
      </c>
      <c r="AI769" s="0" t="n">
        <v>5.76</v>
      </c>
      <c r="AJ769" s="0" t="n">
        <v>1</v>
      </c>
      <c r="AK769" s="0" t="n">
        <v>1</v>
      </c>
      <c r="AL769" s="0" t="n">
        <v>1</v>
      </c>
      <c r="AM769" s="0" t="n">
        <v>2</v>
      </c>
      <c r="AN769" s="0" t="n">
        <v>0</v>
      </c>
      <c r="AO769" s="0" t="n">
        <v>1</v>
      </c>
      <c r="AP769" s="0" t="n">
        <v>0</v>
      </c>
      <c r="AQ769" s="0" t="n">
        <v>0</v>
      </c>
      <c r="AR769" s="0" t="n">
        <v>0</v>
      </c>
      <c r="AS769" s="0" t="inlineStr"/>
      <c r="AT769" s="0" t="n">
        <v>0.002</v>
      </c>
      <c r="AU769" s="0" t="inlineStr"/>
      <c r="AV769" s="0" t="n">
        <v>0</v>
      </c>
      <c r="AW769" s="0" t="n">
        <v>2</v>
      </c>
      <c r="AX769" s="0" t="n">
        <v>78852227</v>
      </c>
      <c r="AY769" s="0" t="n">
        <v>1</v>
      </c>
      <c r="AZ769" s="0" t="n">
        <v>0</v>
      </c>
      <c r="BA769" s="0" t="n">
        <v>747</v>
      </c>
      <c r="BB769" s="0" t="n">
        <v>0</v>
      </c>
      <c r="BC769" s="0" t="n">
        <v>0</v>
      </c>
      <c r="BD769" s="0" t="n">
        <v>0</v>
      </c>
      <c r="BE769" s="0" t="n">
        <v>0</v>
      </c>
      <c r="BF769" s="0" t="n">
        <v>0</v>
      </c>
      <c r="BG769" s="0" t="n">
        <v>0</v>
      </c>
      <c r="BH769" s="0" t="n">
        <v>0</v>
      </c>
      <c r="BI769" s="0" t="n">
        <v>0</v>
      </c>
      <c r="BJ769" s="0" t="n">
        <v>0</v>
      </c>
      <c r="BK769" s="0" t="n">
        <v>0</v>
      </c>
      <c r="BL769" s="0" t="n">
        <v>0</v>
      </c>
      <c r="BM769" s="0" t="n">
        <v>0</v>
      </c>
      <c r="BN769" s="0" t="n">
        <v>0</v>
      </c>
      <c r="BO769" s="0" t="n">
        <v>0</v>
      </c>
      <c r="BP769" s="0" t="n">
        <v>0</v>
      </c>
      <c r="BQ769" s="0" t="n">
        <v>0</v>
      </c>
      <c r="BR769" s="0" t="n">
        <v>0</v>
      </c>
      <c r="BS769" s="0" t="n">
        <v>0</v>
      </c>
      <c r="BT769" s="0" t="n">
        <v>0</v>
      </c>
      <c r="BU769" s="0" t="n">
        <v>0</v>
      </c>
      <c r="BV769" s="0" t="n">
        <v>0</v>
      </c>
      <c r="BW769" s="0" t="n">
        <v>0</v>
      </c>
      <c r="CV769" s="0" t="n">
        <v>0</v>
      </c>
      <c r="CW769" s="0" t="n">
        <v>0</v>
      </c>
      <c r="CX769" s="0">
        <f>ROUND(Y769*Source!I2045,7)</f>
        <v/>
      </c>
      <c r="CY769" s="0">
        <f>AA769</f>
        <v/>
      </c>
      <c r="CZ769" s="0">
        <f>AE769</f>
        <v/>
      </c>
      <c r="DA769" s="0">
        <f>AI769</f>
        <v/>
      </c>
      <c r="DB769" s="0">
        <f>ROUND(ROUND(AT769*CZ769,2),2)</f>
        <v/>
      </c>
      <c r="DC769" s="0">
        <f>ROUND(ROUND(AT769*AG769,2),2)</f>
        <v/>
      </c>
      <c r="DD769" s="0" t="inlineStr"/>
      <c r="DE769" s="0" t="inlineStr"/>
      <c r="DF769" s="0">
        <f>ROUND(ROUND(AE769*AI769,0)*CX769,0)</f>
        <v/>
      </c>
      <c r="DG769" s="0">
        <f>ROUND(ROUND(AF769,0)*CX769,0)</f>
        <v/>
      </c>
      <c r="DH769" s="0">
        <f>ROUND(ROUND(AG769,0)*CX769,0)</f>
        <v/>
      </c>
      <c r="DI769" s="0">
        <f>ROUND(ROUND(AH769,0)*CX769,0)</f>
        <v/>
      </c>
      <c r="DJ769" s="0">
        <f>DF769</f>
        <v/>
      </c>
      <c r="DK769" s="0" t="n">
        <v>0</v>
      </c>
      <c r="DL769" s="0" t="inlineStr"/>
      <c r="DM769" s="0" t="n">
        <v>0</v>
      </c>
      <c r="DN769" s="0" t="inlineStr"/>
      <c r="DO769" s="0" t="n">
        <v>0</v>
      </c>
    </row>
    <row r="770">
      <c r="A770" s="0">
        <f>ROW(Source!A2045)</f>
        <v/>
      </c>
      <c r="B770" s="0" t="n">
        <v>78845955</v>
      </c>
      <c r="C770" s="0" t="n">
        <v>78852193</v>
      </c>
      <c r="D770" s="0" t="n">
        <v>29110838</v>
      </c>
      <c r="E770" s="0" t="n">
        <v>1</v>
      </c>
      <c r="F770" s="0" t="n">
        <v>1</v>
      </c>
      <c r="G770" s="0" t="n">
        <v>1</v>
      </c>
      <c r="H770" s="0" t="n">
        <v>3</v>
      </c>
      <c r="I770" s="0" t="inlineStr">
        <is>
          <t>101-2499</t>
        </is>
      </c>
      <c r="J770" s="0" t="inlineStr">
        <is>
          <t>ТССЦ Московской обл., 101-2499, приказ Минстроя России №675/пр от 28.02.2017 № 254/пр</t>
        </is>
      </c>
      <c r="K770" s="0" t="inlineStr">
        <is>
          <t>Лента изоляционная прорезиненная односторонняя ширина 20 мм, толщина 0,25-0,35 мм</t>
        </is>
      </c>
      <c r="L770" s="0" t="n">
        <v>1346</v>
      </c>
      <c r="N770" s="0" t="n">
        <v>1009</v>
      </c>
      <c r="O770" s="0" t="inlineStr">
        <is>
          <t>кг</t>
        </is>
      </c>
      <c r="P770" s="0" t="inlineStr">
        <is>
          <t>кг</t>
        </is>
      </c>
      <c r="Q770" s="0" t="n">
        <v>1</v>
      </c>
      <c r="W770" s="0" t="n">
        <v>0</v>
      </c>
      <c r="X770" s="0" t="n">
        <v>-1294780295</v>
      </c>
      <c r="Y770" s="0">
        <f>AT770</f>
        <v/>
      </c>
      <c r="AA770" s="0" t="n">
        <v>1090.07</v>
      </c>
      <c r="AB770" s="0" t="n">
        <v>0</v>
      </c>
      <c r="AC770" s="0" t="n">
        <v>0</v>
      </c>
      <c r="AD770" s="0" t="n">
        <v>0</v>
      </c>
      <c r="AE770" s="0" t="n">
        <v>30.5</v>
      </c>
      <c r="AF770" s="0" t="n">
        <v>0</v>
      </c>
      <c r="AG770" s="0" t="n">
        <v>0</v>
      </c>
      <c r="AH770" s="0" t="n">
        <v>0</v>
      </c>
      <c r="AI770" s="0" t="n">
        <v>35.74</v>
      </c>
      <c r="AJ770" s="0" t="n">
        <v>1</v>
      </c>
      <c r="AK770" s="0" t="n">
        <v>1</v>
      </c>
      <c r="AL770" s="0" t="n">
        <v>1</v>
      </c>
      <c r="AM770" s="0" t="n">
        <v>2</v>
      </c>
      <c r="AN770" s="0" t="n">
        <v>0</v>
      </c>
      <c r="AO770" s="0" t="n">
        <v>1</v>
      </c>
      <c r="AP770" s="0" t="n">
        <v>0</v>
      </c>
      <c r="AQ770" s="0" t="n">
        <v>0</v>
      </c>
      <c r="AR770" s="0" t="n">
        <v>0</v>
      </c>
      <c r="AS770" s="0" t="inlineStr"/>
      <c r="AT770" s="0" t="n">
        <v>0.036</v>
      </c>
      <c r="AU770" s="0" t="inlineStr"/>
      <c r="AV770" s="0" t="n">
        <v>0</v>
      </c>
      <c r="AW770" s="0" t="n">
        <v>2</v>
      </c>
      <c r="AX770" s="0" t="n">
        <v>78852228</v>
      </c>
      <c r="AY770" s="0" t="n">
        <v>1</v>
      </c>
      <c r="AZ770" s="0" t="n">
        <v>0</v>
      </c>
      <c r="BA770" s="0" t="n">
        <v>748</v>
      </c>
      <c r="BB770" s="0" t="n">
        <v>0</v>
      </c>
      <c r="BC770" s="0" t="n">
        <v>0</v>
      </c>
      <c r="BD770" s="0" t="n">
        <v>0</v>
      </c>
      <c r="BE770" s="0" t="n">
        <v>0</v>
      </c>
      <c r="BF770" s="0" t="n">
        <v>0</v>
      </c>
      <c r="BG770" s="0" t="n">
        <v>0</v>
      </c>
      <c r="BH770" s="0" t="n">
        <v>0</v>
      </c>
      <c r="BI770" s="0" t="n">
        <v>0</v>
      </c>
      <c r="BJ770" s="0" t="n">
        <v>0</v>
      </c>
      <c r="BK770" s="0" t="n">
        <v>0</v>
      </c>
      <c r="BL770" s="0" t="n">
        <v>0</v>
      </c>
      <c r="BM770" s="0" t="n">
        <v>0</v>
      </c>
      <c r="BN770" s="0" t="n">
        <v>0</v>
      </c>
      <c r="BO770" s="0" t="n">
        <v>0</v>
      </c>
      <c r="BP770" s="0" t="n">
        <v>0</v>
      </c>
      <c r="BQ770" s="0" t="n">
        <v>0</v>
      </c>
      <c r="BR770" s="0" t="n">
        <v>0</v>
      </c>
      <c r="BS770" s="0" t="n">
        <v>0</v>
      </c>
      <c r="BT770" s="0" t="n">
        <v>0</v>
      </c>
      <c r="BU770" s="0" t="n">
        <v>0</v>
      </c>
      <c r="BV770" s="0" t="n">
        <v>0</v>
      </c>
      <c r="BW770" s="0" t="n">
        <v>0</v>
      </c>
      <c r="CV770" s="0" t="n">
        <v>0</v>
      </c>
      <c r="CW770" s="0" t="n">
        <v>0</v>
      </c>
      <c r="CX770" s="0">
        <f>ROUND(Y770*Source!I2045,7)</f>
        <v/>
      </c>
      <c r="CY770" s="0">
        <f>AA770</f>
        <v/>
      </c>
      <c r="CZ770" s="0">
        <f>AE770</f>
        <v/>
      </c>
      <c r="DA770" s="0">
        <f>AI770</f>
        <v/>
      </c>
      <c r="DB770" s="0">
        <f>ROUND(ROUND(AT770*CZ770,2),2)</f>
        <v/>
      </c>
      <c r="DC770" s="0">
        <f>ROUND(ROUND(AT770*AG770,2),2)</f>
        <v/>
      </c>
      <c r="DD770" s="0" t="inlineStr"/>
      <c r="DE770" s="0" t="inlineStr"/>
      <c r="DF770" s="0">
        <f>ROUND(ROUND(AE770*AI770,0)*CX770,0)</f>
        <v/>
      </c>
      <c r="DG770" s="0">
        <f>ROUND(ROUND(AF770,0)*CX770,0)</f>
        <v/>
      </c>
      <c r="DH770" s="0">
        <f>ROUND(ROUND(AG770,0)*CX770,0)</f>
        <v/>
      </c>
      <c r="DI770" s="0">
        <f>ROUND(ROUND(AH770,0)*CX770,0)</f>
        <v/>
      </c>
      <c r="DJ770" s="0">
        <f>DF770</f>
        <v/>
      </c>
      <c r="DK770" s="0" t="n">
        <v>0</v>
      </c>
      <c r="DL770" s="0" t="inlineStr"/>
      <c r="DM770" s="0" t="n">
        <v>0</v>
      </c>
      <c r="DN770" s="0" t="inlineStr"/>
      <c r="DO770" s="0" t="n">
        <v>0</v>
      </c>
    </row>
    <row r="771">
      <c r="A771" s="0">
        <f>ROW(Source!A2045)</f>
        <v/>
      </c>
      <c r="B771" s="0" t="n">
        <v>78845955</v>
      </c>
      <c r="C771" s="0" t="n">
        <v>78852193</v>
      </c>
      <c r="D771" s="0" t="n">
        <v>29114470</v>
      </c>
      <c r="E771" s="0" t="n">
        <v>1</v>
      </c>
      <c r="F771" s="0" t="n">
        <v>1</v>
      </c>
      <c r="G771" s="0" t="n">
        <v>1</v>
      </c>
      <c r="H771" s="0" t="n">
        <v>3</v>
      </c>
      <c r="I771" s="0" t="inlineStr">
        <is>
          <t>101-3914</t>
        </is>
      </c>
      <c r="J771" s="0" t="inlineStr">
        <is>
          <t>ТССЦ Московской обл., 101-3914, приказ Минстроя России №675/пр от 28.02.2017 № 254/пр</t>
        </is>
      </c>
      <c r="K771" s="0" t="inlineStr">
        <is>
          <t>Дюбели распорные полипропиленовые</t>
        </is>
      </c>
      <c r="L771" s="0" t="n">
        <v>1355</v>
      </c>
      <c r="N771" s="0" t="n">
        <v>1010</v>
      </c>
      <c r="O771" s="0" t="inlineStr">
        <is>
          <t>100 шт.</t>
        </is>
      </c>
      <c r="P771" s="0" t="inlineStr">
        <is>
          <t>100 шт.</t>
        </is>
      </c>
      <c r="Q771" s="0" t="n">
        <v>100</v>
      </c>
      <c r="W771" s="0" t="n">
        <v>0</v>
      </c>
      <c r="X771" s="0" t="n">
        <v>1627582661</v>
      </c>
      <c r="Y771" s="0">
        <f>AT771</f>
        <v/>
      </c>
      <c r="AA771" s="0" t="n">
        <v>78.48</v>
      </c>
      <c r="AB771" s="0" t="n">
        <v>0</v>
      </c>
      <c r="AC771" s="0" t="n">
        <v>0</v>
      </c>
      <c r="AD771" s="0" t="n">
        <v>0</v>
      </c>
      <c r="AE771" s="0" t="n">
        <v>86.23999999999999</v>
      </c>
      <c r="AF771" s="0" t="n">
        <v>0</v>
      </c>
      <c r="AG771" s="0" t="n">
        <v>0</v>
      </c>
      <c r="AH771" s="0" t="n">
        <v>0</v>
      </c>
      <c r="AI771" s="0" t="n">
        <v>0.91</v>
      </c>
      <c r="AJ771" s="0" t="n">
        <v>1</v>
      </c>
      <c r="AK771" s="0" t="n">
        <v>1</v>
      </c>
      <c r="AL771" s="0" t="n">
        <v>1</v>
      </c>
      <c r="AM771" s="0" t="n">
        <v>2</v>
      </c>
      <c r="AN771" s="0" t="n">
        <v>0</v>
      </c>
      <c r="AO771" s="0" t="n">
        <v>1</v>
      </c>
      <c r="AP771" s="0" t="n">
        <v>0</v>
      </c>
      <c r="AQ771" s="0" t="n">
        <v>0</v>
      </c>
      <c r="AR771" s="0" t="n">
        <v>0</v>
      </c>
      <c r="AS771" s="0" t="inlineStr"/>
      <c r="AT771" s="0" t="n">
        <v>0.014</v>
      </c>
      <c r="AU771" s="0" t="inlineStr"/>
      <c r="AV771" s="0" t="n">
        <v>0</v>
      </c>
      <c r="AW771" s="0" t="n">
        <v>2</v>
      </c>
      <c r="AX771" s="0" t="n">
        <v>78852229</v>
      </c>
      <c r="AY771" s="0" t="n">
        <v>1</v>
      </c>
      <c r="AZ771" s="0" t="n">
        <v>0</v>
      </c>
      <c r="BA771" s="0" t="n">
        <v>749</v>
      </c>
      <c r="BB771" s="0" t="n">
        <v>0</v>
      </c>
      <c r="BC771" s="0" t="n">
        <v>0</v>
      </c>
      <c r="BD771" s="0" t="n">
        <v>0</v>
      </c>
      <c r="BE771" s="0" t="n">
        <v>0</v>
      </c>
      <c r="BF771" s="0" t="n">
        <v>0</v>
      </c>
      <c r="BG771" s="0" t="n">
        <v>0</v>
      </c>
      <c r="BH771" s="0" t="n">
        <v>0</v>
      </c>
      <c r="BI771" s="0" t="n">
        <v>0</v>
      </c>
      <c r="BJ771" s="0" t="n">
        <v>0</v>
      </c>
      <c r="BK771" s="0" t="n">
        <v>0</v>
      </c>
      <c r="BL771" s="0" t="n">
        <v>0</v>
      </c>
      <c r="BM771" s="0" t="n">
        <v>0</v>
      </c>
      <c r="BN771" s="0" t="n">
        <v>0</v>
      </c>
      <c r="BO771" s="0" t="n">
        <v>0</v>
      </c>
      <c r="BP771" s="0" t="n">
        <v>0</v>
      </c>
      <c r="BQ771" s="0" t="n">
        <v>0</v>
      </c>
      <c r="BR771" s="0" t="n">
        <v>0</v>
      </c>
      <c r="BS771" s="0" t="n">
        <v>0</v>
      </c>
      <c r="BT771" s="0" t="n">
        <v>0</v>
      </c>
      <c r="BU771" s="0" t="n">
        <v>0</v>
      </c>
      <c r="BV771" s="0" t="n">
        <v>0</v>
      </c>
      <c r="BW771" s="0" t="n">
        <v>0</v>
      </c>
      <c r="CV771" s="0" t="n">
        <v>0</v>
      </c>
      <c r="CW771" s="0" t="n">
        <v>0</v>
      </c>
      <c r="CX771" s="0">
        <f>ROUND(Y771*Source!I2045,7)</f>
        <v/>
      </c>
      <c r="CY771" s="0">
        <f>AA771</f>
        <v/>
      </c>
      <c r="CZ771" s="0">
        <f>AE771</f>
        <v/>
      </c>
      <c r="DA771" s="0">
        <f>AI771</f>
        <v/>
      </c>
      <c r="DB771" s="0">
        <f>ROUND(ROUND(AT771*CZ771,2),2)</f>
        <v/>
      </c>
      <c r="DC771" s="0">
        <f>ROUND(ROUND(AT771*AG771,2),2)</f>
        <v/>
      </c>
      <c r="DD771" s="0" t="inlineStr"/>
      <c r="DE771" s="0" t="inlineStr"/>
      <c r="DF771" s="0">
        <f>ROUND(ROUND(AE771*AI771,0)*CX771,0)</f>
        <v/>
      </c>
      <c r="DG771" s="0">
        <f>ROUND(ROUND(AF771,0)*CX771,0)</f>
        <v/>
      </c>
      <c r="DH771" s="0">
        <f>ROUND(ROUND(AG771,0)*CX771,0)</f>
        <v/>
      </c>
      <c r="DI771" s="0">
        <f>ROUND(ROUND(AH771,0)*CX771,0)</f>
        <v/>
      </c>
      <c r="DJ771" s="0">
        <f>DF771</f>
        <v/>
      </c>
      <c r="DK771" s="0" t="n">
        <v>0</v>
      </c>
      <c r="DL771" s="0" t="inlineStr"/>
      <c r="DM771" s="0" t="n">
        <v>0</v>
      </c>
      <c r="DN771" s="0" t="inlineStr"/>
      <c r="DO771" s="0" t="n">
        <v>0</v>
      </c>
    </row>
    <row r="772">
      <c r="A772" s="0">
        <f>ROW(Source!A2045)</f>
        <v/>
      </c>
      <c r="B772" s="0" t="n">
        <v>78845955</v>
      </c>
      <c r="C772" s="0" t="n">
        <v>78852193</v>
      </c>
      <c r="D772" s="0" t="n">
        <v>29129474</v>
      </c>
      <c r="E772" s="0" t="n">
        <v>1</v>
      </c>
      <c r="F772" s="0" t="n">
        <v>1</v>
      </c>
      <c r="G772" s="0" t="n">
        <v>1</v>
      </c>
      <c r="H772" s="0" t="n">
        <v>3</v>
      </c>
      <c r="I772" s="0" t="inlineStr">
        <is>
          <t>201-0843</t>
        </is>
      </c>
      <c r="J772" s="0" t="inlineStr">
        <is>
          <t>ТССЦ Московской обл., 201-0843, приказ Минстроя России №675/пр от 28.02.2017 № 255/пр</t>
        </is>
      </c>
      <c r="K772" s="0" t="inlineStr">
        <is>
          <t>Конструкции стальные индивидуальные решетчатые сварные массой до 0,1 т</t>
        </is>
      </c>
      <c r="L772" s="0" t="n">
        <v>1348</v>
      </c>
      <c r="N772" s="0" t="n">
        <v>1009</v>
      </c>
      <c r="O772" s="0" t="inlineStr">
        <is>
          <t>т</t>
        </is>
      </c>
      <c r="P772" s="0" t="inlineStr">
        <is>
          <t>т</t>
        </is>
      </c>
      <c r="Q772" s="0" t="n">
        <v>1000</v>
      </c>
      <c r="W772" s="0" t="n">
        <v>0</v>
      </c>
      <c r="X772" s="0" t="n">
        <v>-115984519</v>
      </c>
      <c r="Y772" s="0">
        <f>AT772</f>
        <v/>
      </c>
      <c r="AA772" s="0" t="n">
        <v>118113.18</v>
      </c>
      <c r="AB772" s="0" t="n">
        <v>0</v>
      </c>
      <c r="AC772" s="0" t="n">
        <v>0</v>
      </c>
      <c r="AD772" s="0" t="n">
        <v>0</v>
      </c>
      <c r="AE772" s="0" t="n">
        <v>11534.49</v>
      </c>
      <c r="AF772" s="0" t="n">
        <v>0</v>
      </c>
      <c r="AG772" s="0" t="n">
        <v>0</v>
      </c>
      <c r="AH772" s="0" t="n">
        <v>0</v>
      </c>
      <c r="AI772" s="0" t="n">
        <v>10.24</v>
      </c>
      <c r="AJ772" s="0" t="n">
        <v>1</v>
      </c>
      <c r="AK772" s="0" t="n">
        <v>1</v>
      </c>
      <c r="AL772" s="0" t="n">
        <v>1</v>
      </c>
      <c r="AM772" s="0" t="n">
        <v>2</v>
      </c>
      <c r="AN772" s="0" t="n">
        <v>0</v>
      </c>
      <c r="AO772" s="0" t="n">
        <v>1</v>
      </c>
      <c r="AP772" s="0" t="n">
        <v>0</v>
      </c>
      <c r="AQ772" s="0" t="n">
        <v>0</v>
      </c>
      <c r="AR772" s="0" t="n">
        <v>0</v>
      </c>
      <c r="AS772" s="0" t="inlineStr"/>
      <c r="AT772" s="0" t="n">
        <v>0.002</v>
      </c>
      <c r="AU772" s="0" t="inlineStr"/>
      <c r="AV772" s="0" t="n">
        <v>0</v>
      </c>
      <c r="AW772" s="0" t="n">
        <v>2</v>
      </c>
      <c r="AX772" s="0" t="n">
        <v>78852230</v>
      </c>
      <c r="AY772" s="0" t="n">
        <v>1</v>
      </c>
      <c r="AZ772" s="0" t="n">
        <v>0</v>
      </c>
      <c r="BA772" s="0" t="n">
        <v>750</v>
      </c>
      <c r="BB772" s="0" t="n">
        <v>0</v>
      </c>
      <c r="BC772" s="0" t="n">
        <v>0</v>
      </c>
      <c r="BD772" s="0" t="n">
        <v>0</v>
      </c>
      <c r="BE772" s="0" t="n">
        <v>0</v>
      </c>
      <c r="BF772" s="0" t="n">
        <v>0</v>
      </c>
      <c r="BG772" s="0" t="n">
        <v>0</v>
      </c>
      <c r="BH772" s="0" t="n">
        <v>0</v>
      </c>
      <c r="BI772" s="0" t="n">
        <v>0</v>
      </c>
      <c r="BJ772" s="0" t="n">
        <v>0</v>
      </c>
      <c r="BK772" s="0" t="n">
        <v>0</v>
      </c>
      <c r="BL772" s="0" t="n">
        <v>0</v>
      </c>
      <c r="BM772" s="0" t="n">
        <v>0</v>
      </c>
      <c r="BN772" s="0" t="n">
        <v>0</v>
      </c>
      <c r="BO772" s="0" t="n">
        <v>0</v>
      </c>
      <c r="BP772" s="0" t="n">
        <v>0</v>
      </c>
      <c r="BQ772" s="0" t="n">
        <v>0</v>
      </c>
      <c r="BR772" s="0" t="n">
        <v>0</v>
      </c>
      <c r="BS772" s="0" t="n">
        <v>0</v>
      </c>
      <c r="BT772" s="0" t="n">
        <v>0</v>
      </c>
      <c r="BU772" s="0" t="n">
        <v>0</v>
      </c>
      <c r="BV772" s="0" t="n">
        <v>0</v>
      </c>
      <c r="BW772" s="0" t="n">
        <v>0</v>
      </c>
      <c r="CV772" s="0" t="n">
        <v>0</v>
      </c>
      <c r="CW772" s="0" t="n">
        <v>0</v>
      </c>
      <c r="CX772" s="0">
        <f>ROUND(Y772*Source!I2045,7)</f>
        <v/>
      </c>
      <c r="CY772" s="0">
        <f>AA772</f>
        <v/>
      </c>
      <c r="CZ772" s="0">
        <f>AE772</f>
        <v/>
      </c>
      <c r="DA772" s="0">
        <f>AI772</f>
        <v/>
      </c>
      <c r="DB772" s="0">
        <f>ROUND(ROUND(AT772*CZ772,2),2)</f>
        <v/>
      </c>
      <c r="DC772" s="0">
        <f>ROUND(ROUND(AT772*AG772,2),2)</f>
        <v/>
      </c>
      <c r="DD772" s="0" t="inlineStr"/>
      <c r="DE772" s="0" t="inlineStr"/>
      <c r="DF772" s="0">
        <f>ROUND(ROUND(AE772*AI772,0)*CX772,0)</f>
        <v/>
      </c>
      <c r="DG772" s="0">
        <f>ROUND(ROUND(AF772,0)*CX772,0)</f>
        <v/>
      </c>
      <c r="DH772" s="0">
        <f>ROUND(ROUND(AG772,0)*CX772,0)</f>
        <v/>
      </c>
      <c r="DI772" s="0">
        <f>ROUND(ROUND(AH772,0)*CX772,0)</f>
        <v/>
      </c>
      <c r="DJ772" s="0">
        <f>DF772</f>
        <v/>
      </c>
      <c r="DK772" s="0" t="n">
        <v>0</v>
      </c>
      <c r="DL772" s="0" t="inlineStr"/>
      <c r="DM772" s="0" t="n">
        <v>0</v>
      </c>
      <c r="DN772" s="0" t="inlineStr"/>
      <c r="DO772" s="0" t="n">
        <v>0</v>
      </c>
    </row>
    <row r="773">
      <c r="A773" s="0">
        <f>ROW(Source!A2045)</f>
        <v/>
      </c>
      <c r="B773" s="0" t="n">
        <v>78845955</v>
      </c>
      <c r="C773" s="0" t="n">
        <v>78852193</v>
      </c>
      <c r="D773" s="0" t="n">
        <v>29165774</v>
      </c>
      <c r="E773" s="0" t="n">
        <v>1</v>
      </c>
      <c r="F773" s="0" t="n">
        <v>1</v>
      </c>
      <c r="G773" s="0" t="n">
        <v>1</v>
      </c>
      <c r="H773" s="0" t="n">
        <v>3</v>
      </c>
      <c r="I773" s="0" t="inlineStr">
        <is>
          <t>509-0090</t>
        </is>
      </c>
      <c r="J773" s="0" t="inlineStr">
        <is>
          <t>ТССЦ Московской обл., 509-0090, приказ Минстроя России №675/пр от 28.02.2017 № 258/пр</t>
        </is>
      </c>
      <c r="K773" s="0" t="inlineStr">
        <is>
          <t>Перемычки гибкие, тип ПГС-50</t>
        </is>
      </c>
      <c r="L773" s="0" t="n">
        <v>1358</v>
      </c>
      <c r="N773" s="0" t="n">
        <v>1010</v>
      </c>
      <c r="O773" s="0" t="inlineStr">
        <is>
          <t>10 шт.</t>
        </is>
      </c>
      <c r="P773" s="0" t="inlineStr">
        <is>
          <t>10 шт.</t>
        </is>
      </c>
      <c r="Q773" s="0" t="n">
        <v>10</v>
      </c>
      <c r="W773" s="0" t="n">
        <v>0</v>
      </c>
      <c r="X773" s="0" t="n">
        <v>-1035860104</v>
      </c>
      <c r="Y773" s="0">
        <f>AT773</f>
        <v/>
      </c>
      <c r="AA773" s="0" t="n">
        <v>1258.9</v>
      </c>
      <c r="AB773" s="0" t="n">
        <v>0</v>
      </c>
      <c r="AC773" s="0" t="n">
        <v>0</v>
      </c>
      <c r="AD773" s="0" t="n">
        <v>0</v>
      </c>
      <c r="AE773" s="0" t="n">
        <v>40.9</v>
      </c>
      <c r="AF773" s="0" t="n">
        <v>0</v>
      </c>
      <c r="AG773" s="0" t="n">
        <v>0</v>
      </c>
      <c r="AH773" s="0" t="n">
        <v>0</v>
      </c>
      <c r="AI773" s="0" t="n">
        <v>30.78</v>
      </c>
      <c r="AJ773" s="0" t="n">
        <v>1</v>
      </c>
      <c r="AK773" s="0" t="n">
        <v>1</v>
      </c>
      <c r="AL773" s="0" t="n">
        <v>1</v>
      </c>
      <c r="AM773" s="0" t="n">
        <v>2</v>
      </c>
      <c r="AN773" s="0" t="n">
        <v>0</v>
      </c>
      <c r="AO773" s="0" t="n">
        <v>1</v>
      </c>
      <c r="AP773" s="0" t="n">
        <v>0</v>
      </c>
      <c r="AQ773" s="0" t="n">
        <v>0</v>
      </c>
      <c r="AR773" s="0" t="n">
        <v>0</v>
      </c>
      <c r="AS773" s="0" t="inlineStr"/>
      <c r="AT773" s="0" t="n">
        <v>0.1</v>
      </c>
      <c r="AU773" s="0" t="inlineStr"/>
      <c r="AV773" s="0" t="n">
        <v>0</v>
      </c>
      <c r="AW773" s="0" t="n">
        <v>2</v>
      </c>
      <c r="AX773" s="0" t="n">
        <v>78852231</v>
      </c>
      <c r="AY773" s="0" t="n">
        <v>1</v>
      </c>
      <c r="AZ773" s="0" t="n">
        <v>0</v>
      </c>
      <c r="BA773" s="0" t="n">
        <v>751</v>
      </c>
      <c r="BB773" s="0" t="n">
        <v>0</v>
      </c>
      <c r="BC773" s="0" t="n">
        <v>0</v>
      </c>
      <c r="BD773" s="0" t="n">
        <v>0</v>
      </c>
      <c r="BE773" s="0" t="n">
        <v>0</v>
      </c>
      <c r="BF773" s="0" t="n">
        <v>0</v>
      </c>
      <c r="BG773" s="0" t="n">
        <v>0</v>
      </c>
      <c r="BH773" s="0" t="n">
        <v>0</v>
      </c>
      <c r="BI773" s="0" t="n">
        <v>0</v>
      </c>
      <c r="BJ773" s="0" t="n">
        <v>0</v>
      </c>
      <c r="BK773" s="0" t="n">
        <v>0</v>
      </c>
      <c r="BL773" s="0" t="n">
        <v>0</v>
      </c>
      <c r="BM773" s="0" t="n">
        <v>0</v>
      </c>
      <c r="BN773" s="0" t="n">
        <v>0</v>
      </c>
      <c r="BO773" s="0" t="n">
        <v>0</v>
      </c>
      <c r="BP773" s="0" t="n">
        <v>0</v>
      </c>
      <c r="BQ773" s="0" t="n">
        <v>0</v>
      </c>
      <c r="BR773" s="0" t="n">
        <v>0</v>
      </c>
      <c r="BS773" s="0" t="n">
        <v>0</v>
      </c>
      <c r="BT773" s="0" t="n">
        <v>0</v>
      </c>
      <c r="BU773" s="0" t="n">
        <v>0</v>
      </c>
      <c r="BV773" s="0" t="n">
        <v>0</v>
      </c>
      <c r="BW773" s="0" t="n">
        <v>0</v>
      </c>
      <c r="CV773" s="0" t="n">
        <v>0</v>
      </c>
      <c r="CW773" s="0" t="n">
        <v>0</v>
      </c>
      <c r="CX773" s="0">
        <f>ROUND(Y773*Source!I2045,7)</f>
        <v/>
      </c>
      <c r="CY773" s="0">
        <f>AA773</f>
        <v/>
      </c>
      <c r="CZ773" s="0">
        <f>AE773</f>
        <v/>
      </c>
      <c r="DA773" s="0">
        <f>AI773</f>
        <v/>
      </c>
      <c r="DB773" s="0">
        <f>ROUND(ROUND(AT773*CZ773,2),2)</f>
        <v/>
      </c>
      <c r="DC773" s="0">
        <f>ROUND(ROUND(AT773*AG773,2),2)</f>
        <v/>
      </c>
      <c r="DD773" s="0" t="inlineStr"/>
      <c r="DE773" s="0" t="inlineStr"/>
      <c r="DF773" s="0">
        <f>ROUND(ROUND(AE773*AI773,0)*CX773,0)</f>
        <v/>
      </c>
      <c r="DG773" s="0">
        <f>ROUND(ROUND(AF773,0)*CX773,0)</f>
        <v/>
      </c>
      <c r="DH773" s="0">
        <f>ROUND(ROUND(AG773,0)*CX773,0)</f>
        <v/>
      </c>
      <c r="DI773" s="0">
        <f>ROUND(ROUND(AH773,0)*CX773,0)</f>
        <v/>
      </c>
      <c r="DJ773" s="0">
        <f>DF773</f>
        <v/>
      </c>
      <c r="DK773" s="0" t="n">
        <v>0</v>
      </c>
      <c r="DL773" s="0" t="inlineStr"/>
      <c r="DM773" s="0" t="n">
        <v>0</v>
      </c>
      <c r="DN773" s="0" t="inlineStr"/>
      <c r="DO773" s="0" t="n">
        <v>0</v>
      </c>
    </row>
    <row r="774">
      <c r="A774" s="0">
        <f>ROW(Source!A2045)</f>
        <v/>
      </c>
      <c r="B774" s="0" t="n">
        <v>78845955</v>
      </c>
      <c r="C774" s="0" t="n">
        <v>78852193</v>
      </c>
      <c r="D774" s="0" t="n">
        <v>29171708</v>
      </c>
      <c r="E774" s="0" t="n">
        <v>1</v>
      </c>
      <c r="F774" s="0" t="n">
        <v>1</v>
      </c>
      <c r="G774" s="0" t="n">
        <v>1</v>
      </c>
      <c r="H774" s="0" t="n">
        <v>3</v>
      </c>
      <c r="I774" s="0" t="inlineStr">
        <is>
          <t>509-1210</t>
        </is>
      </c>
      <c r="J774" s="0" t="inlineStr">
        <is>
          <t>ТССЦ Московской обл., 509-1210, приказ Минстроя России №675/пр от 28.02.2017 № 258/пр</t>
        </is>
      </c>
      <c r="K774" s="0" t="inlineStr">
        <is>
          <t>Вазелин технический</t>
        </is>
      </c>
      <c r="L774" s="0" t="n">
        <v>1346</v>
      </c>
      <c r="N774" s="0" t="n">
        <v>1009</v>
      </c>
      <c r="O774" s="0" t="inlineStr">
        <is>
          <t>кг</t>
        </is>
      </c>
      <c r="P774" s="0" t="inlineStr">
        <is>
          <t>кг</t>
        </is>
      </c>
      <c r="Q774" s="0" t="n">
        <v>1</v>
      </c>
      <c r="W774" s="0" t="n">
        <v>0</v>
      </c>
      <c r="X774" s="0" t="n">
        <v>1015963907</v>
      </c>
      <c r="Y774" s="0">
        <f>AT774</f>
        <v/>
      </c>
      <c r="AA774" s="0" t="n">
        <v>315.49</v>
      </c>
      <c r="AB774" s="0" t="n">
        <v>0</v>
      </c>
      <c r="AC774" s="0" t="n">
        <v>0</v>
      </c>
      <c r="AD774" s="0" t="n">
        <v>0</v>
      </c>
      <c r="AE774" s="0" t="n">
        <v>30.6</v>
      </c>
      <c r="AF774" s="0" t="n">
        <v>0</v>
      </c>
      <c r="AG774" s="0" t="n">
        <v>0</v>
      </c>
      <c r="AH774" s="0" t="n">
        <v>0</v>
      </c>
      <c r="AI774" s="0" t="n">
        <v>10.31</v>
      </c>
      <c r="AJ774" s="0" t="n">
        <v>1</v>
      </c>
      <c r="AK774" s="0" t="n">
        <v>1</v>
      </c>
      <c r="AL774" s="0" t="n">
        <v>1</v>
      </c>
      <c r="AM774" s="0" t="n">
        <v>2</v>
      </c>
      <c r="AN774" s="0" t="n">
        <v>0</v>
      </c>
      <c r="AO774" s="0" t="n">
        <v>1</v>
      </c>
      <c r="AP774" s="0" t="n">
        <v>0</v>
      </c>
      <c r="AQ774" s="0" t="n">
        <v>0</v>
      </c>
      <c r="AR774" s="0" t="n">
        <v>0</v>
      </c>
      <c r="AS774" s="0" t="inlineStr"/>
      <c r="AT774" s="0" t="n">
        <v>0.008999999999999999</v>
      </c>
      <c r="AU774" s="0" t="inlineStr"/>
      <c r="AV774" s="0" t="n">
        <v>0</v>
      </c>
      <c r="AW774" s="0" t="n">
        <v>2</v>
      </c>
      <c r="AX774" s="0" t="n">
        <v>78852232</v>
      </c>
      <c r="AY774" s="0" t="n">
        <v>1</v>
      </c>
      <c r="AZ774" s="0" t="n">
        <v>0</v>
      </c>
      <c r="BA774" s="0" t="n">
        <v>752</v>
      </c>
      <c r="BB774" s="0" t="n">
        <v>0</v>
      </c>
      <c r="BC774" s="0" t="n">
        <v>0</v>
      </c>
      <c r="BD774" s="0" t="n">
        <v>0</v>
      </c>
      <c r="BE774" s="0" t="n">
        <v>0</v>
      </c>
      <c r="BF774" s="0" t="n">
        <v>0</v>
      </c>
      <c r="BG774" s="0" t="n">
        <v>0</v>
      </c>
      <c r="BH774" s="0" t="n">
        <v>0</v>
      </c>
      <c r="BI774" s="0" t="n">
        <v>0</v>
      </c>
      <c r="BJ774" s="0" t="n">
        <v>0</v>
      </c>
      <c r="BK774" s="0" t="n">
        <v>0</v>
      </c>
      <c r="BL774" s="0" t="n">
        <v>0</v>
      </c>
      <c r="BM774" s="0" t="n">
        <v>0</v>
      </c>
      <c r="BN774" s="0" t="n">
        <v>0</v>
      </c>
      <c r="BO774" s="0" t="n">
        <v>0</v>
      </c>
      <c r="BP774" s="0" t="n">
        <v>0</v>
      </c>
      <c r="BQ774" s="0" t="n">
        <v>0</v>
      </c>
      <c r="BR774" s="0" t="n">
        <v>0</v>
      </c>
      <c r="BS774" s="0" t="n">
        <v>0</v>
      </c>
      <c r="BT774" s="0" t="n">
        <v>0</v>
      </c>
      <c r="BU774" s="0" t="n">
        <v>0</v>
      </c>
      <c r="BV774" s="0" t="n">
        <v>0</v>
      </c>
      <c r="BW774" s="0" t="n">
        <v>0</v>
      </c>
      <c r="CV774" s="0" t="n">
        <v>0</v>
      </c>
      <c r="CW774" s="0" t="n">
        <v>0</v>
      </c>
      <c r="CX774" s="0">
        <f>ROUND(Y774*Source!I2045,7)</f>
        <v/>
      </c>
      <c r="CY774" s="0">
        <f>AA774</f>
        <v/>
      </c>
      <c r="CZ774" s="0">
        <f>AE774</f>
        <v/>
      </c>
      <c r="DA774" s="0">
        <f>AI774</f>
        <v/>
      </c>
      <c r="DB774" s="0">
        <f>ROUND(ROUND(AT774*CZ774,2),2)</f>
        <v/>
      </c>
      <c r="DC774" s="0">
        <f>ROUND(ROUND(AT774*AG774,2),2)</f>
        <v/>
      </c>
      <c r="DD774" s="0" t="inlineStr"/>
      <c r="DE774" s="0" t="inlineStr"/>
      <c r="DF774" s="0">
        <f>ROUND(ROUND(AE774*AI774,0)*CX774,0)</f>
        <v/>
      </c>
      <c r="DG774" s="0">
        <f>ROUND(ROUND(AF774,0)*CX774,0)</f>
        <v/>
      </c>
      <c r="DH774" s="0">
        <f>ROUND(ROUND(AG774,0)*CX774,0)</f>
        <v/>
      </c>
      <c r="DI774" s="0">
        <f>ROUND(ROUND(AH774,0)*CX774,0)</f>
        <v/>
      </c>
      <c r="DJ774" s="0">
        <f>DF774</f>
        <v/>
      </c>
      <c r="DK774" s="0" t="n">
        <v>0</v>
      </c>
      <c r="DL774" s="0" t="inlineStr"/>
      <c r="DM774" s="0" t="n">
        <v>0</v>
      </c>
      <c r="DN774" s="0" t="inlineStr"/>
      <c r="DO774" s="0" t="n">
        <v>0</v>
      </c>
    </row>
    <row r="775">
      <c r="A775" s="0">
        <f>ROW(Source!A2045)</f>
        <v/>
      </c>
      <c r="B775" s="0" t="n">
        <v>78845955</v>
      </c>
      <c r="C775" s="0" t="n">
        <v>78852193</v>
      </c>
      <c r="D775" s="0" t="n">
        <v>29166517</v>
      </c>
      <c r="E775" s="0" t="n">
        <v>1</v>
      </c>
      <c r="F775" s="0" t="n">
        <v>1</v>
      </c>
      <c r="G775" s="0" t="n">
        <v>1</v>
      </c>
      <c r="H775" s="0" t="n">
        <v>3</v>
      </c>
      <c r="I775" s="0" t="inlineStr">
        <is>
          <t>509-2216</t>
        </is>
      </c>
      <c r="J775" s="0" t="inlineStr">
        <is>
          <t>ТССЦ Московской обл., 509-2216, приказ Минстроя России №675/пр от 28.02.2017 № 258/пр</t>
        </is>
      </c>
      <c r="K775" s="0" t="inlineStr">
        <is>
          <t>Выключатели автоматические ВА57Ф35-34-0010 I-63А</t>
        </is>
      </c>
      <c r="L775" s="0" t="n">
        <v>1354</v>
      </c>
      <c r="N775" s="0" t="n">
        <v>1010</v>
      </c>
      <c r="O775" s="0" t="inlineStr">
        <is>
          <t>шт.</t>
        </is>
      </c>
      <c r="P775" s="0" t="inlineStr">
        <is>
          <t>шт.</t>
        </is>
      </c>
      <c r="Q775" s="0" t="n">
        <v>1</v>
      </c>
      <c r="W775" s="0" t="n">
        <v>0</v>
      </c>
      <c r="X775" s="0" t="n">
        <v>1868797016</v>
      </c>
      <c r="Y775" s="0">
        <f>AT775</f>
        <v/>
      </c>
      <c r="AA775" s="0" t="n">
        <v>3385.77</v>
      </c>
      <c r="AB775" s="0" t="n">
        <v>0</v>
      </c>
      <c r="AC775" s="0" t="n">
        <v>0</v>
      </c>
      <c r="AD775" s="0" t="n">
        <v>0</v>
      </c>
      <c r="AE775" s="0" t="n">
        <v>547.86</v>
      </c>
      <c r="AF775" s="0" t="n">
        <v>0</v>
      </c>
      <c r="AG775" s="0" t="n">
        <v>0</v>
      </c>
      <c r="AH775" s="0" t="n">
        <v>0</v>
      </c>
      <c r="AI775" s="0" t="n">
        <v>6.18</v>
      </c>
      <c r="AJ775" s="0" t="n">
        <v>1</v>
      </c>
      <c r="AK775" s="0" t="n">
        <v>1</v>
      </c>
      <c r="AL775" s="0" t="n">
        <v>1</v>
      </c>
      <c r="AM775" s="0" t="n">
        <v>0</v>
      </c>
      <c r="AN775" s="0" t="n">
        <v>0</v>
      </c>
      <c r="AO775" s="0" t="n">
        <v>0</v>
      </c>
      <c r="AP775" s="0" t="n">
        <v>0</v>
      </c>
      <c r="AQ775" s="0" t="n">
        <v>0</v>
      </c>
      <c r="AR775" s="0" t="n">
        <v>0</v>
      </c>
      <c r="AS775" s="0" t="inlineStr"/>
      <c r="AT775" s="0" t="n">
        <v>0.25</v>
      </c>
      <c r="AU775" s="0" t="inlineStr"/>
      <c r="AV775" s="0" t="n">
        <v>0</v>
      </c>
      <c r="AW775" s="0" t="n">
        <v>1</v>
      </c>
      <c r="AX775" s="0" t="n">
        <v>-1</v>
      </c>
      <c r="AY775" s="0" t="n">
        <v>0</v>
      </c>
      <c r="AZ775" s="0" t="n">
        <v>0</v>
      </c>
      <c r="BA775" s="0" t="inlineStr"/>
      <c r="BB775" s="0" t="n">
        <v>0</v>
      </c>
      <c r="BC775" s="0" t="n">
        <v>0</v>
      </c>
      <c r="BD775" s="0" t="n">
        <v>0</v>
      </c>
      <c r="BE775" s="0" t="n">
        <v>0</v>
      </c>
      <c r="BF775" s="0" t="n">
        <v>0</v>
      </c>
      <c r="BG775" s="0" t="n">
        <v>0</v>
      </c>
      <c r="BH775" s="0" t="n">
        <v>0</v>
      </c>
      <c r="BI775" s="0" t="n">
        <v>0</v>
      </c>
      <c r="BJ775" s="0" t="n">
        <v>0</v>
      </c>
      <c r="BK775" s="0" t="n">
        <v>0</v>
      </c>
      <c r="BL775" s="0" t="n">
        <v>0</v>
      </c>
      <c r="BM775" s="0" t="n">
        <v>0</v>
      </c>
      <c r="BN775" s="0" t="n">
        <v>0</v>
      </c>
      <c r="BO775" s="0" t="n">
        <v>0</v>
      </c>
      <c r="BP775" s="0" t="n">
        <v>0</v>
      </c>
      <c r="BQ775" s="0" t="n">
        <v>0</v>
      </c>
      <c r="BR775" s="0" t="n">
        <v>0</v>
      </c>
      <c r="BS775" s="0" t="n">
        <v>0</v>
      </c>
      <c r="BT775" s="0" t="n">
        <v>0</v>
      </c>
      <c r="BU775" s="0" t="n">
        <v>0</v>
      </c>
      <c r="BV775" s="0" t="n">
        <v>0</v>
      </c>
      <c r="BW775" s="0" t="n">
        <v>0</v>
      </c>
      <c r="CV775" s="0" t="n">
        <v>0</v>
      </c>
      <c r="CW775" s="0" t="n">
        <v>0</v>
      </c>
      <c r="CX775" s="0">
        <f>ROUND(Y775*Source!I2045,7)</f>
        <v/>
      </c>
      <c r="CY775" s="0">
        <f>AA775</f>
        <v/>
      </c>
      <c r="CZ775" s="0">
        <f>AE775</f>
        <v/>
      </c>
      <c r="DA775" s="0">
        <f>AI775</f>
        <v/>
      </c>
      <c r="DB775" s="0">
        <f>ROUND(ROUND(AT775*CZ775,2),2)</f>
        <v/>
      </c>
      <c r="DC775" s="0">
        <f>ROUND(ROUND(AT775*AG775,2),2)</f>
        <v/>
      </c>
      <c r="DD775" s="0" t="inlineStr"/>
      <c r="DE775" s="0" t="inlineStr"/>
      <c r="DF775" s="0">
        <f>ROUND(ROUND(AE775*AI775,0)*CX775,0)</f>
        <v/>
      </c>
      <c r="DG775" s="0">
        <f>ROUND(ROUND(AF775,0)*CX775,0)</f>
        <v/>
      </c>
      <c r="DH775" s="0">
        <f>ROUND(ROUND(AG775,0)*CX775,0)</f>
        <v/>
      </c>
      <c r="DI775" s="0">
        <f>ROUND(ROUND(AH775,0)*CX775,0)</f>
        <v/>
      </c>
      <c r="DJ775" s="0">
        <f>DF775</f>
        <v/>
      </c>
      <c r="DK775" s="0" t="n">
        <v>0</v>
      </c>
      <c r="DL775" s="0" t="inlineStr"/>
      <c r="DM775" s="0" t="n">
        <v>0</v>
      </c>
      <c r="DN775" s="0" t="inlineStr"/>
      <c r="DO775" s="0" t="n">
        <v>0</v>
      </c>
    </row>
    <row r="776">
      <c r="A776" s="0">
        <f>ROW(Source!A2045)</f>
        <v/>
      </c>
      <c r="B776" s="0" t="n">
        <v>78845955</v>
      </c>
      <c r="C776" s="0" t="n">
        <v>78852193</v>
      </c>
      <c r="D776" s="0" t="n">
        <v>29166482</v>
      </c>
      <c r="E776" s="0" t="n">
        <v>1</v>
      </c>
      <c r="F776" s="0" t="n">
        <v>1</v>
      </c>
      <c r="G776" s="0" t="n">
        <v>1</v>
      </c>
      <c r="H776" s="0" t="n">
        <v>3</v>
      </c>
      <c r="I776" s="0" t="inlineStr">
        <is>
          <t>509-5634</t>
        </is>
      </c>
      <c r="J776" s="0" t="inlineStr">
        <is>
          <t>ТССЦ Московской обл., 509-5634, приказ Минстроя России №675/пр от 28.02.2017 № 258/пр</t>
        </is>
      </c>
      <c r="K776" s="0" t="inlineStr">
        <is>
          <t>Выключатели автоматические ВА24-29 25А однофазные</t>
        </is>
      </c>
      <c r="L776" s="0" t="n">
        <v>1354</v>
      </c>
      <c r="N776" s="0" t="n">
        <v>1010</v>
      </c>
      <c r="O776" s="0" t="inlineStr">
        <is>
          <t>шт.</t>
        </is>
      </c>
      <c r="P776" s="0" t="inlineStr">
        <is>
          <t>шт.</t>
        </is>
      </c>
      <c r="Q776" s="0" t="n">
        <v>1</v>
      </c>
      <c r="W776" s="0" t="n">
        <v>0</v>
      </c>
      <c r="X776" s="0" t="n">
        <v>1843879427</v>
      </c>
      <c r="Y776" s="0">
        <f>AT776</f>
        <v/>
      </c>
      <c r="AA776" s="0" t="n">
        <v>7.89</v>
      </c>
      <c r="AB776" s="0" t="n">
        <v>0</v>
      </c>
      <c r="AC776" s="0" t="n">
        <v>0</v>
      </c>
      <c r="AD776" s="0" t="n">
        <v>0</v>
      </c>
      <c r="AE776" s="0" t="n">
        <v>7.89</v>
      </c>
      <c r="AF776" s="0" t="n">
        <v>0</v>
      </c>
      <c r="AG776" s="0" t="n">
        <v>0</v>
      </c>
      <c r="AH776" s="0" t="n">
        <v>0</v>
      </c>
      <c r="AI776" s="0" t="n">
        <v>1</v>
      </c>
      <c r="AJ776" s="0" t="n">
        <v>1</v>
      </c>
      <c r="AK776" s="0" t="n">
        <v>1</v>
      </c>
      <c r="AL776" s="0" t="n">
        <v>1</v>
      </c>
      <c r="AM776" s="0" t="n">
        <v>0</v>
      </c>
      <c r="AN776" s="0" t="n">
        <v>0</v>
      </c>
      <c r="AO776" s="0" t="n">
        <v>0</v>
      </c>
      <c r="AP776" s="0" t="n">
        <v>0</v>
      </c>
      <c r="AQ776" s="0" t="n">
        <v>0</v>
      </c>
      <c r="AR776" s="0" t="n">
        <v>0</v>
      </c>
      <c r="AS776" s="0" t="inlineStr"/>
      <c r="AT776" s="0" t="n">
        <v>0.75</v>
      </c>
      <c r="AU776" s="0" t="inlineStr"/>
      <c r="AV776" s="0" t="n">
        <v>0</v>
      </c>
      <c r="AW776" s="0" t="n">
        <v>1</v>
      </c>
      <c r="AX776" s="0" t="n">
        <v>-1</v>
      </c>
      <c r="AY776" s="0" t="n">
        <v>0</v>
      </c>
      <c r="AZ776" s="0" t="n">
        <v>0</v>
      </c>
      <c r="BA776" s="0" t="inlineStr"/>
      <c r="BB776" s="0" t="n">
        <v>0</v>
      </c>
      <c r="BC776" s="0" t="n">
        <v>0</v>
      </c>
      <c r="BD776" s="0" t="n">
        <v>0</v>
      </c>
      <c r="BE776" s="0" t="n">
        <v>0</v>
      </c>
      <c r="BF776" s="0" t="n">
        <v>0</v>
      </c>
      <c r="BG776" s="0" t="n">
        <v>0</v>
      </c>
      <c r="BH776" s="0" t="n">
        <v>0</v>
      </c>
      <c r="BI776" s="0" t="n">
        <v>0</v>
      </c>
      <c r="BJ776" s="0" t="n">
        <v>0</v>
      </c>
      <c r="BK776" s="0" t="n">
        <v>0</v>
      </c>
      <c r="BL776" s="0" t="n">
        <v>0</v>
      </c>
      <c r="BM776" s="0" t="n">
        <v>0</v>
      </c>
      <c r="BN776" s="0" t="n">
        <v>0</v>
      </c>
      <c r="BO776" s="0" t="n">
        <v>0</v>
      </c>
      <c r="BP776" s="0" t="n">
        <v>0</v>
      </c>
      <c r="BQ776" s="0" t="n">
        <v>0</v>
      </c>
      <c r="BR776" s="0" t="n">
        <v>0</v>
      </c>
      <c r="BS776" s="0" t="n">
        <v>0</v>
      </c>
      <c r="BT776" s="0" t="n">
        <v>0</v>
      </c>
      <c r="BU776" s="0" t="n">
        <v>0</v>
      </c>
      <c r="BV776" s="0" t="n">
        <v>0</v>
      </c>
      <c r="BW776" s="0" t="n">
        <v>0</v>
      </c>
      <c r="CV776" s="0" t="n">
        <v>0</v>
      </c>
      <c r="CW776" s="0" t="n">
        <v>0</v>
      </c>
      <c r="CX776" s="0">
        <f>ROUND(Y776*Source!I2045,7)</f>
        <v/>
      </c>
      <c r="CY776" s="0">
        <f>AA776</f>
        <v/>
      </c>
      <c r="CZ776" s="0">
        <f>AE776</f>
        <v/>
      </c>
      <c r="DA776" s="0">
        <f>AI776</f>
        <v/>
      </c>
      <c r="DB776" s="0">
        <f>ROUND(ROUND(AT776*CZ776,2),2)</f>
        <v/>
      </c>
      <c r="DC776" s="0">
        <f>ROUND(ROUND(AT776*AG776,2),2)</f>
        <v/>
      </c>
      <c r="DD776" s="0" t="inlineStr"/>
      <c r="DE776" s="0" t="inlineStr"/>
      <c r="DF776" s="0">
        <f>ROUND(ROUND(AE776,0)*CX776,0)</f>
        <v/>
      </c>
      <c r="DG776" s="0">
        <f>ROUND(ROUND(AF776,0)*CX776,0)</f>
        <v/>
      </c>
      <c r="DH776" s="0">
        <f>ROUND(ROUND(AG776,0)*CX776,0)</f>
        <v/>
      </c>
      <c r="DI776" s="0">
        <f>ROUND(ROUND(AH776,0)*CX776,0)</f>
        <v/>
      </c>
      <c r="DJ776" s="0">
        <f>DF776</f>
        <v/>
      </c>
      <c r="DK776" s="0" t="n">
        <v>0</v>
      </c>
      <c r="DL776" s="0" t="inlineStr"/>
      <c r="DM776" s="0" t="n">
        <v>0</v>
      </c>
      <c r="DN776" s="0" t="inlineStr"/>
      <c r="DO776" s="0" t="n">
        <v>0</v>
      </c>
    </row>
    <row r="777">
      <c r="A777" s="0">
        <f>ROW(Source!A2045)</f>
        <v/>
      </c>
      <c r="B777" s="0" t="n">
        <v>78845955</v>
      </c>
      <c r="C777" s="0" t="n">
        <v>78852193</v>
      </c>
      <c r="D777" s="0" t="n">
        <v>29171808</v>
      </c>
      <c r="E777" s="0" t="n">
        <v>1</v>
      </c>
      <c r="F777" s="0" t="n">
        <v>1</v>
      </c>
      <c r="G777" s="0" t="n">
        <v>1</v>
      </c>
      <c r="H777" s="0" t="n">
        <v>3</v>
      </c>
      <c r="I777" s="0" t="inlineStr">
        <is>
          <t>999-9950</t>
        </is>
      </c>
      <c r="J777" s="0" t="inlineStr">
        <is>
          <t>ТССЦ Московской обл., 999-9950, приказ Минстроя России №675/пр от 21.09.2015 г.</t>
        </is>
      </c>
      <c r="K777" s="0" t="inlineStr">
        <is>
          <t>Вспомогательные ненормируемые материалы (2% от ОЗП)</t>
        </is>
      </c>
      <c r="L777" s="0" t="n">
        <v>1374</v>
      </c>
      <c r="N777" s="0" t="n">
        <v>1013</v>
      </c>
      <c r="O777" s="0" t="inlineStr">
        <is>
          <t>РУБ</t>
        </is>
      </c>
      <c r="P777" s="0" t="inlineStr">
        <is>
          <t>РУБ</t>
        </is>
      </c>
      <c r="Q777" s="0" t="n">
        <v>1</v>
      </c>
      <c r="W777" s="0" t="n">
        <v>0</v>
      </c>
      <c r="X777" s="0" t="n">
        <v>-915781824</v>
      </c>
      <c r="Y777" s="0">
        <f>AT777</f>
        <v/>
      </c>
      <c r="AA777" s="0" t="n">
        <v>1</v>
      </c>
      <c r="AB777" s="0" t="n">
        <v>0</v>
      </c>
      <c r="AC777" s="0" t="n">
        <v>0</v>
      </c>
      <c r="AD777" s="0" t="n">
        <v>0</v>
      </c>
      <c r="AE777" s="0" t="n">
        <v>1</v>
      </c>
      <c r="AF777" s="0" t="n">
        <v>0</v>
      </c>
      <c r="AG777" s="0" t="n">
        <v>0</v>
      </c>
      <c r="AH777" s="0" t="n">
        <v>0</v>
      </c>
      <c r="AI777" s="0" t="n">
        <v>1</v>
      </c>
      <c r="AJ777" s="0" t="n">
        <v>1</v>
      </c>
      <c r="AK777" s="0" t="n">
        <v>1</v>
      </c>
      <c r="AL777" s="0" t="n">
        <v>1</v>
      </c>
      <c r="AM777" s="0" t="n">
        <v>-2</v>
      </c>
      <c r="AN777" s="0" t="n">
        <v>0</v>
      </c>
      <c r="AO777" s="0" t="n">
        <v>1</v>
      </c>
      <c r="AP777" s="0" t="n">
        <v>0</v>
      </c>
      <c r="AQ777" s="0" t="n">
        <v>0</v>
      </c>
      <c r="AR777" s="0" t="n">
        <v>0</v>
      </c>
      <c r="AS777" s="0" t="inlineStr"/>
      <c r="AT777" s="0" t="n">
        <v>0.44</v>
      </c>
      <c r="AU777" s="0" t="inlineStr"/>
      <c r="AV777" s="0" t="n">
        <v>0</v>
      </c>
      <c r="AW777" s="0" t="n">
        <v>2</v>
      </c>
      <c r="AX777" s="0" t="n">
        <v>78852233</v>
      </c>
      <c r="AY777" s="0" t="n">
        <v>1</v>
      </c>
      <c r="AZ777" s="0" t="n">
        <v>0</v>
      </c>
      <c r="BA777" s="0" t="n">
        <v>753</v>
      </c>
      <c r="BB777" s="0" t="n">
        <v>0</v>
      </c>
      <c r="BC777" s="0" t="n">
        <v>0</v>
      </c>
      <c r="BD777" s="0" t="n">
        <v>0</v>
      </c>
      <c r="BE777" s="0" t="n">
        <v>0</v>
      </c>
      <c r="BF777" s="0" t="n">
        <v>0</v>
      </c>
      <c r="BG777" s="0" t="n">
        <v>0</v>
      </c>
      <c r="BH777" s="0" t="n">
        <v>0</v>
      </c>
      <c r="BI777" s="0" t="n">
        <v>0</v>
      </c>
      <c r="BJ777" s="0" t="n">
        <v>0</v>
      </c>
      <c r="BK777" s="0" t="n">
        <v>0</v>
      </c>
      <c r="BL777" s="0" t="n">
        <v>0</v>
      </c>
      <c r="BM777" s="0" t="n">
        <v>0</v>
      </c>
      <c r="BN777" s="0" t="n">
        <v>0</v>
      </c>
      <c r="BO777" s="0" t="n">
        <v>0</v>
      </c>
      <c r="BP777" s="0" t="n">
        <v>0</v>
      </c>
      <c r="BQ777" s="0" t="n">
        <v>0</v>
      </c>
      <c r="BR777" s="0" t="n">
        <v>0</v>
      </c>
      <c r="BS777" s="0" t="n">
        <v>0</v>
      </c>
      <c r="BT777" s="0" t="n">
        <v>0</v>
      </c>
      <c r="BU777" s="0" t="n">
        <v>0</v>
      </c>
      <c r="BV777" s="0" t="n">
        <v>0</v>
      </c>
      <c r="BW777" s="0" t="n">
        <v>0</v>
      </c>
      <c r="CV777" s="0" t="n">
        <v>0</v>
      </c>
      <c r="CW777" s="0" t="n">
        <v>0</v>
      </c>
      <c r="CX777" s="0">
        <f>ROUND(Y777*Source!I2045,7)</f>
        <v/>
      </c>
      <c r="CY777" s="0">
        <f>AA777</f>
        <v/>
      </c>
      <c r="CZ777" s="0">
        <f>AE777</f>
        <v/>
      </c>
      <c r="DA777" s="0">
        <f>AI777</f>
        <v/>
      </c>
      <c r="DB777" s="0">
        <f>ROUND(ROUND(AT777*CZ777,2),2)</f>
        <v/>
      </c>
      <c r="DC777" s="0">
        <f>ROUND(ROUND(AT777*AG777,2),2)</f>
        <v/>
      </c>
      <c r="DD777" s="0" t="inlineStr"/>
      <c r="DE777" s="0" t="inlineStr"/>
      <c r="DF777" s="0">
        <f>ROUND(ROUND(AE777,0)*CX777,0)</f>
        <v/>
      </c>
      <c r="DG777" s="0">
        <f>ROUND(ROUND(AF777,0)*CX777,0)</f>
        <v/>
      </c>
      <c r="DH777" s="0">
        <f>ROUND(ROUND(AG777,0)*CX777,0)</f>
        <v/>
      </c>
      <c r="DI777" s="0">
        <f>ROUND(ROUND(AH777,0)*CX777,0)</f>
        <v/>
      </c>
      <c r="DJ777" s="0">
        <f>DF777</f>
        <v/>
      </c>
      <c r="DK777" s="0" t="n">
        <v>0</v>
      </c>
      <c r="DL777" s="0" t="inlineStr"/>
      <c r="DM777" s="0" t="n">
        <v>0</v>
      </c>
      <c r="DN777" s="0" t="inlineStr"/>
      <c r="DO777" s="0" t="n">
        <v>0</v>
      </c>
    </row>
    <row r="778">
      <c r="A778" s="0">
        <f>ROW(Source!A2086)</f>
        <v/>
      </c>
      <c r="B778" s="0" t="n">
        <v>78845955</v>
      </c>
      <c r="C778" s="0" t="n">
        <v>78852299</v>
      </c>
      <c r="D778" s="0" t="n">
        <v>18406804</v>
      </c>
      <c r="E778" s="0" t="n">
        <v>1</v>
      </c>
      <c r="F778" s="0" t="n">
        <v>1</v>
      </c>
      <c r="G778" s="0" t="n">
        <v>1</v>
      </c>
      <c r="H778" s="0" t="n">
        <v>1</v>
      </c>
      <c r="I778" s="0" t="inlineStr">
        <is>
          <t>1-1020-90</t>
        </is>
      </c>
      <c r="J778" s="0" t="inlineStr"/>
      <c r="K778" s="0" t="inlineStr">
        <is>
          <t>Рабочий строитель среднего разряда 2</t>
        </is>
      </c>
      <c r="L778" s="0" t="n">
        <v>1369</v>
      </c>
      <c r="N778" s="0" t="n">
        <v>1013</v>
      </c>
      <c r="O778" s="0" t="inlineStr">
        <is>
          <t>чел.-ч</t>
        </is>
      </c>
      <c r="P778" s="0" t="inlineStr">
        <is>
          <t>чел.-ч</t>
        </is>
      </c>
      <c r="Q778" s="0" t="n">
        <v>1</v>
      </c>
      <c r="W778" s="0" t="n">
        <v>0</v>
      </c>
      <c r="X778" s="0" t="n">
        <v>254330056</v>
      </c>
      <c r="Y778" s="0">
        <f>AT778</f>
        <v/>
      </c>
      <c r="AA778" s="0" t="n">
        <v>0</v>
      </c>
      <c r="AB778" s="0" t="n">
        <v>0</v>
      </c>
      <c r="AC778" s="0" t="n">
        <v>0</v>
      </c>
      <c r="AD778" s="0" t="n">
        <v>7.8</v>
      </c>
      <c r="AE778" s="0" t="n">
        <v>0</v>
      </c>
      <c r="AF778" s="0" t="n">
        <v>0</v>
      </c>
      <c r="AG778" s="0" t="n">
        <v>0</v>
      </c>
      <c r="AH778" s="0" t="n">
        <v>7.8</v>
      </c>
      <c r="AI778" s="0" t="n">
        <v>1</v>
      </c>
      <c r="AJ778" s="0" t="n">
        <v>1</v>
      </c>
      <c r="AK778" s="0" t="n">
        <v>1</v>
      </c>
      <c r="AL778" s="0" t="n">
        <v>1</v>
      </c>
      <c r="AM778" s="0" t="n">
        <v>-2</v>
      </c>
      <c r="AN778" s="0" t="n">
        <v>0</v>
      </c>
      <c r="AO778" s="0" t="n">
        <v>1</v>
      </c>
      <c r="AP778" s="0" t="n">
        <v>1</v>
      </c>
      <c r="AQ778" s="0" t="n">
        <v>0</v>
      </c>
      <c r="AR778" s="0" t="n">
        <v>0</v>
      </c>
      <c r="AS778" s="0" t="inlineStr"/>
      <c r="AT778" s="0" t="n">
        <v>2.54</v>
      </c>
      <c r="AU778" s="0" t="inlineStr"/>
      <c r="AV778" s="0" t="n">
        <v>1</v>
      </c>
      <c r="AW778" s="0" t="n">
        <v>2</v>
      </c>
      <c r="AX778" s="0" t="n">
        <v>78852300</v>
      </c>
      <c r="AY778" s="0" t="n">
        <v>1</v>
      </c>
      <c r="AZ778" s="0" t="n">
        <v>0</v>
      </c>
      <c r="BA778" s="0" t="n">
        <v>754</v>
      </c>
      <c r="BB778" s="0" t="n">
        <v>0</v>
      </c>
      <c r="BC778" s="0" t="n">
        <v>0</v>
      </c>
      <c r="BD778" s="0" t="n">
        <v>0</v>
      </c>
      <c r="BE778" s="0" t="n">
        <v>0</v>
      </c>
      <c r="BF778" s="0" t="n">
        <v>0</v>
      </c>
      <c r="BG778" s="0" t="n">
        <v>0</v>
      </c>
      <c r="BH778" s="0" t="n">
        <v>0</v>
      </c>
      <c r="BI778" s="0" t="n">
        <v>0</v>
      </c>
      <c r="BJ778" s="0" t="n">
        <v>0</v>
      </c>
      <c r="BK778" s="0" t="n">
        <v>0</v>
      </c>
      <c r="BL778" s="0" t="n">
        <v>0</v>
      </c>
      <c r="BM778" s="0" t="n">
        <v>0</v>
      </c>
      <c r="BN778" s="0" t="n">
        <v>0</v>
      </c>
      <c r="BO778" s="0" t="n">
        <v>0</v>
      </c>
      <c r="BP778" s="0" t="n">
        <v>0</v>
      </c>
      <c r="BQ778" s="0" t="n">
        <v>0</v>
      </c>
      <c r="BR778" s="0" t="n">
        <v>0</v>
      </c>
      <c r="BS778" s="0" t="n">
        <v>0</v>
      </c>
      <c r="BT778" s="0" t="n">
        <v>0</v>
      </c>
      <c r="BU778" s="0" t="n">
        <v>0</v>
      </c>
      <c r="BV778" s="0" t="n">
        <v>0</v>
      </c>
      <c r="BW778" s="0" t="n">
        <v>0</v>
      </c>
      <c r="CU778" s="0">
        <f>ROUND(AT778*Source!I2086*AH778*AL778,0)</f>
        <v/>
      </c>
      <c r="CV778" s="0">
        <f>ROUND(Y778*Source!I2086,7)</f>
        <v/>
      </c>
      <c r="CW778" s="0" t="n">
        <v>0</v>
      </c>
      <c r="CX778" s="0">
        <f>ROUND(Y778*Source!I2086,7)</f>
        <v/>
      </c>
      <c r="CY778" s="0">
        <f>AD778</f>
        <v/>
      </c>
      <c r="CZ778" s="0">
        <f>AH778</f>
        <v/>
      </c>
      <c r="DA778" s="0">
        <f>AL778</f>
        <v/>
      </c>
      <c r="DB778" s="0">
        <f>ROUND(ROUND(AT778*CZ778,2),2)</f>
        <v/>
      </c>
      <c r="DC778" s="0">
        <f>ROUND(ROUND(AT778*AG778,2),2)</f>
        <v/>
      </c>
      <c r="DD778" s="0" t="inlineStr"/>
      <c r="DE778" s="0" t="inlineStr"/>
      <c r="DF778" s="0">
        <f>ROUND(ROUND(AE778,0)*CX778,0)</f>
        <v/>
      </c>
      <c r="DG778" s="0">
        <f>ROUND(ROUND(AF778,0)*CX778,0)</f>
        <v/>
      </c>
      <c r="DH778" s="0">
        <f>ROUND(ROUND(AG778,0)*CX778,0)</f>
        <v/>
      </c>
      <c r="DI778" s="0">
        <f>ROUND(ROUND(AH778,0)*CX778,0)</f>
        <v/>
      </c>
      <c r="DJ778" s="0">
        <f>DI778</f>
        <v/>
      </c>
      <c r="DK778" s="0" t="n">
        <v>0</v>
      </c>
      <c r="DL778" s="0" t="inlineStr"/>
      <c r="DM778" s="0" t="n">
        <v>0</v>
      </c>
      <c r="DN778" s="0" t="inlineStr"/>
      <c r="DO778" s="0" t="n">
        <v>0</v>
      </c>
    </row>
    <row r="779">
      <c r="A779" s="0">
        <f>ROW(Source!A2086)</f>
        <v/>
      </c>
      <c r="B779" s="0" t="n">
        <v>78845955</v>
      </c>
      <c r="C779" s="0" t="n">
        <v>78852299</v>
      </c>
      <c r="D779" s="0" t="n">
        <v>29164349</v>
      </c>
      <c r="E779" s="0" t="n">
        <v>1</v>
      </c>
      <c r="F779" s="0" t="n">
        <v>1</v>
      </c>
      <c r="G779" s="0" t="n">
        <v>1</v>
      </c>
      <c r="H779" s="0" t="n">
        <v>3</v>
      </c>
      <c r="I779" s="0" t="inlineStr">
        <is>
          <t>509-9900</t>
        </is>
      </c>
      <c r="J779" s="0" t="inlineStr">
        <is>
          <t>ТССЦ Московской обл., 509-9900, приказ Минстроя России №675/пр от 28.02.2017 № 258/пр</t>
        </is>
      </c>
      <c r="K779" s="0" t="inlineStr">
        <is>
          <t>Строительный мусор</t>
        </is>
      </c>
      <c r="L779" s="0" t="n">
        <v>1348</v>
      </c>
      <c r="N779" s="0" t="n">
        <v>1009</v>
      </c>
      <c r="O779" s="0" t="inlineStr">
        <is>
          <t>т</t>
        </is>
      </c>
      <c r="P779" s="0" t="inlineStr">
        <is>
          <t>т</t>
        </is>
      </c>
      <c r="Q779" s="0" t="n">
        <v>1000</v>
      </c>
      <c r="W779" s="0" t="n">
        <v>0</v>
      </c>
      <c r="X779" s="0" t="n">
        <v>1876412176</v>
      </c>
      <c r="Y779" s="0">
        <f>AT779</f>
        <v/>
      </c>
      <c r="AA779" s="0" t="n">
        <v>0</v>
      </c>
      <c r="AB779" s="0" t="n">
        <v>0</v>
      </c>
      <c r="AC779" s="0" t="n">
        <v>0</v>
      </c>
      <c r="AD779" s="0" t="n">
        <v>0</v>
      </c>
      <c r="AE779" s="0" t="n">
        <v>0</v>
      </c>
      <c r="AF779" s="0" t="n">
        <v>0</v>
      </c>
      <c r="AG779" s="0" t="n">
        <v>0</v>
      </c>
      <c r="AH779" s="0" t="n">
        <v>0</v>
      </c>
      <c r="AI779" s="0" t="n">
        <v>1</v>
      </c>
      <c r="AJ779" s="0" t="n">
        <v>1</v>
      </c>
      <c r="AK779" s="0" t="n">
        <v>1</v>
      </c>
      <c r="AL779" s="0" t="n">
        <v>1</v>
      </c>
      <c r="AM779" s="0" t="n">
        <v>0</v>
      </c>
      <c r="AN779" s="0" t="n">
        <v>0</v>
      </c>
      <c r="AO779" s="0" t="n">
        <v>0</v>
      </c>
      <c r="AP779" s="0" t="n">
        <v>1</v>
      </c>
      <c r="AQ779" s="0" t="n">
        <v>0</v>
      </c>
      <c r="AR779" s="0" t="n">
        <v>0</v>
      </c>
      <c r="AS779" s="0" t="inlineStr"/>
      <c r="AT779" s="0" t="n">
        <v>0.004</v>
      </c>
      <c r="AU779" s="0" t="inlineStr"/>
      <c r="AV779" s="0" t="n">
        <v>0</v>
      </c>
      <c r="AW779" s="0" t="n">
        <v>2</v>
      </c>
      <c r="AX779" s="0" t="n">
        <v>78852301</v>
      </c>
      <c r="AY779" s="0" t="n">
        <v>1</v>
      </c>
      <c r="AZ779" s="0" t="n">
        <v>0</v>
      </c>
      <c r="BA779" s="0" t="n">
        <v>755</v>
      </c>
      <c r="BB779" s="0" t="n">
        <v>0</v>
      </c>
      <c r="BC779" s="0" t="n">
        <v>0</v>
      </c>
      <c r="BD779" s="0" t="n">
        <v>0</v>
      </c>
      <c r="BE779" s="0" t="n">
        <v>0</v>
      </c>
      <c r="BF779" s="0" t="n">
        <v>0</v>
      </c>
      <c r="BG779" s="0" t="n">
        <v>0</v>
      </c>
      <c r="BH779" s="0" t="n">
        <v>0</v>
      </c>
      <c r="BI779" s="0" t="n">
        <v>0</v>
      </c>
      <c r="BJ779" s="0" t="n">
        <v>0</v>
      </c>
      <c r="BK779" s="0" t="n">
        <v>0</v>
      </c>
      <c r="BL779" s="0" t="n">
        <v>0</v>
      </c>
      <c r="BM779" s="0" t="n">
        <v>0</v>
      </c>
      <c r="BN779" s="0" t="n">
        <v>0</v>
      </c>
      <c r="BO779" s="0" t="n">
        <v>0</v>
      </c>
      <c r="BP779" s="0" t="n">
        <v>0</v>
      </c>
      <c r="BQ779" s="0" t="n">
        <v>0</v>
      </c>
      <c r="BR779" s="0" t="n">
        <v>0</v>
      </c>
      <c r="BS779" s="0" t="n">
        <v>0</v>
      </c>
      <c r="BT779" s="0" t="n">
        <v>0</v>
      </c>
      <c r="BU779" s="0" t="n">
        <v>0</v>
      </c>
      <c r="BV779" s="0" t="n">
        <v>0</v>
      </c>
      <c r="BW779" s="0" t="n">
        <v>0</v>
      </c>
      <c r="CV779" s="0" t="n">
        <v>0</v>
      </c>
      <c r="CW779" s="0" t="n">
        <v>0</v>
      </c>
      <c r="CX779" s="0">
        <f>ROUND(Y779*Source!I2086,7)</f>
        <v/>
      </c>
      <c r="CY779" s="0">
        <f>AA779</f>
        <v/>
      </c>
      <c r="CZ779" s="0">
        <f>AE779</f>
        <v/>
      </c>
      <c r="DA779" s="0">
        <f>AI779</f>
        <v/>
      </c>
      <c r="DB779" s="0">
        <f>ROUND(ROUND(AT779*CZ779,2),2)</f>
        <v/>
      </c>
      <c r="DC779" s="0">
        <f>ROUND(ROUND(AT779*AG779,2),2)</f>
        <v/>
      </c>
      <c r="DD779" s="0" t="inlineStr"/>
      <c r="DE779" s="0" t="inlineStr"/>
      <c r="DF779" s="0">
        <f>ROUND(ROUND(AE779,0)*CX779,0)</f>
        <v/>
      </c>
      <c r="DG779" s="0">
        <f>ROUND(ROUND(AF779,0)*CX779,0)</f>
        <v/>
      </c>
      <c r="DH779" s="0">
        <f>ROUND(ROUND(AG779,0)*CX779,0)</f>
        <v/>
      </c>
      <c r="DI779" s="0">
        <f>ROUND(ROUND(AH779,0)*CX779,0)</f>
        <v/>
      </c>
      <c r="DJ779" s="0">
        <f>DF779</f>
        <v/>
      </c>
      <c r="DK779" s="0" t="n">
        <v>0</v>
      </c>
      <c r="DL779" s="0" t="inlineStr"/>
      <c r="DM779" s="0" t="n">
        <v>0</v>
      </c>
      <c r="DN779" s="0" t="inlineStr"/>
      <c r="DO779" s="0" t="n">
        <v>0</v>
      </c>
    </row>
    <row r="780">
      <c r="A780" s="0">
        <f>ROW(Source!A2088)</f>
        <v/>
      </c>
      <c r="B780" s="0" t="n">
        <v>78845955</v>
      </c>
      <c r="C780" s="0" t="n">
        <v>78852303</v>
      </c>
      <c r="D780" s="0" t="n">
        <v>29361034</v>
      </c>
      <c r="E780" s="0" t="n">
        <v>1</v>
      </c>
      <c r="F780" s="0" t="n">
        <v>1</v>
      </c>
      <c r="G780" s="0" t="n">
        <v>1</v>
      </c>
      <c r="H780" s="0" t="n">
        <v>1</v>
      </c>
      <c r="I780" s="0" t="inlineStr">
        <is>
          <t>1-2038-90</t>
        </is>
      </c>
      <c r="J780" s="0" t="inlineStr"/>
      <c r="K780" s="0" t="inlineStr">
        <is>
          <t>Рабочий монтажник среднего разряда 3,8</t>
        </is>
      </c>
      <c r="L780" s="0" t="n">
        <v>1369</v>
      </c>
      <c r="N780" s="0" t="n">
        <v>1013</v>
      </c>
      <c r="O780" s="0" t="inlineStr">
        <is>
          <t>чел.-ч</t>
        </is>
      </c>
      <c r="P780" s="0" t="inlineStr">
        <is>
          <t>чел.-ч</t>
        </is>
      </c>
      <c r="Q780" s="0" t="n">
        <v>1</v>
      </c>
      <c r="W780" s="0" t="n">
        <v>0</v>
      </c>
      <c r="X780" s="0" t="n">
        <v>184923391</v>
      </c>
      <c r="Y780" s="0">
        <f>AT780</f>
        <v/>
      </c>
      <c r="AA780" s="0" t="n">
        <v>0</v>
      </c>
      <c r="AB780" s="0" t="n">
        <v>0</v>
      </c>
      <c r="AC780" s="0" t="n">
        <v>0</v>
      </c>
      <c r="AD780" s="0" t="n">
        <v>9.4</v>
      </c>
      <c r="AE780" s="0" t="n">
        <v>0</v>
      </c>
      <c r="AF780" s="0" t="n">
        <v>0</v>
      </c>
      <c r="AG780" s="0" t="n">
        <v>0</v>
      </c>
      <c r="AH780" s="0" t="n">
        <v>9.4</v>
      </c>
      <c r="AI780" s="0" t="n">
        <v>1</v>
      </c>
      <c r="AJ780" s="0" t="n">
        <v>1</v>
      </c>
      <c r="AK780" s="0" t="n">
        <v>1</v>
      </c>
      <c r="AL780" s="0" t="n">
        <v>1</v>
      </c>
      <c r="AM780" s="0" t="n">
        <v>-2</v>
      </c>
      <c r="AN780" s="0" t="n">
        <v>0</v>
      </c>
      <c r="AO780" s="0" t="n">
        <v>1</v>
      </c>
      <c r="AP780" s="0" t="n">
        <v>1</v>
      </c>
      <c r="AQ780" s="0" t="n">
        <v>0</v>
      </c>
      <c r="AR780" s="0" t="n">
        <v>0</v>
      </c>
      <c r="AS780" s="0" t="inlineStr"/>
      <c r="AT780" s="0" t="n">
        <v>16.5</v>
      </c>
      <c r="AU780" s="0" t="inlineStr"/>
      <c r="AV780" s="0" t="n">
        <v>1</v>
      </c>
      <c r="AW780" s="0" t="n">
        <v>2</v>
      </c>
      <c r="AX780" s="0" t="n">
        <v>78852304</v>
      </c>
      <c r="AY780" s="0" t="n">
        <v>1</v>
      </c>
      <c r="AZ780" s="0" t="n">
        <v>0</v>
      </c>
      <c r="BA780" s="0" t="n">
        <v>756</v>
      </c>
      <c r="BB780" s="0" t="n">
        <v>0</v>
      </c>
      <c r="BC780" s="0" t="n">
        <v>0</v>
      </c>
      <c r="BD780" s="0" t="n">
        <v>0</v>
      </c>
      <c r="BE780" s="0" t="n">
        <v>0</v>
      </c>
      <c r="BF780" s="0" t="n">
        <v>0</v>
      </c>
      <c r="BG780" s="0" t="n">
        <v>0</v>
      </c>
      <c r="BH780" s="0" t="n">
        <v>0</v>
      </c>
      <c r="BI780" s="0" t="n">
        <v>0</v>
      </c>
      <c r="BJ780" s="0" t="n">
        <v>0</v>
      </c>
      <c r="BK780" s="0" t="n">
        <v>0</v>
      </c>
      <c r="BL780" s="0" t="n">
        <v>0</v>
      </c>
      <c r="BM780" s="0" t="n">
        <v>0</v>
      </c>
      <c r="BN780" s="0" t="n">
        <v>0</v>
      </c>
      <c r="BO780" s="0" t="n">
        <v>0</v>
      </c>
      <c r="BP780" s="0" t="n">
        <v>0</v>
      </c>
      <c r="BQ780" s="0" t="n">
        <v>0</v>
      </c>
      <c r="BR780" s="0" t="n">
        <v>0</v>
      </c>
      <c r="BS780" s="0" t="n">
        <v>0</v>
      </c>
      <c r="BT780" s="0" t="n">
        <v>0</v>
      </c>
      <c r="BU780" s="0" t="n">
        <v>0</v>
      </c>
      <c r="BV780" s="0" t="n">
        <v>0</v>
      </c>
      <c r="BW780" s="0" t="n">
        <v>0</v>
      </c>
      <c r="CU780" s="0">
        <f>ROUND(AT780*Source!I2088*AH780*AL780,0)</f>
        <v/>
      </c>
      <c r="CV780" s="0">
        <f>ROUND(Y780*Source!I2088,7)</f>
        <v/>
      </c>
      <c r="CW780" s="0" t="n">
        <v>0</v>
      </c>
      <c r="CX780" s="0">
        <f>ROUND(Y780*Source!I2088,7)</f>
        <v/>
      </c>
      <c r="CY780" s="0">
        <f>AD780</f>
        <v/>
      </c>
      <c r="CZ780" s="0">
        <f>AH780</f>
        <v/>
      </c>
      <c r="DA780" s="0">
        <f>AL780</f>
        <v/>
      </c>
      <c r="DB780" s="0">
        <f>ROUND(ROUND(AT780*CZ780,2),2)</f>
        <v/>
      </c>
      <c r="DC780" s="0">
        <f>ROUND(ROUND(AT780*AG780,2),2)</f>
        <v/>
      </c>
      <c r="DD780" s="0" t="inlineStr"/>
      <c r="DE780" s="0" t="inlineStr"/>
      <c r="DF780" s="0">
        <f>ROUND(ROUND(AE780,0)*CX780,0)</f>
        <v/>
      </c>
      <c r="DG780" s="0">
        <f>ROUND(ROUND(AF780,0)*CX780,0)</f>
        <v/>
      </c>
      <c r="DH780" s="0">
        <f>ROUND(ROUND(AG780,0)*CX780,0)</f>
        <v/>
      </c>
      <c r="DI780" s="0">
        <f>ROUND(ROUND(AH780,0)*CX780,0)</f>
        <v/>
      </c>
      <c r="DJ780" s="0">
        <f>DI780</f>
        <v/>
      </c>
      <c r="DK780" s="0" t="n">
        <v>0</v>
      </c>
      <c r="DL780" s="0" t="inlineStr"/>
      <c r="DM780" s="0" t="n">
        <v>0</v>
      </c>
      <c r="DN780" s="0" t="inlineStr"/>
      <c r="DO780" s="0" t="n">
        <v>0</v>
      </c>
    </row>
    <row r="781">
      <c r="A781" s="0">
        <f>ROW(Source!A2088)</f>
        <v/>
      </c>
      <c r="B781" s="0" t="n">
        <v>78845955</v>
      </c>
      <c r="C781" s="0" t="n">
        <v>78852303</v>
      </c>
      <c r="D781" s="0" t="n">
        <v>121548</v>
      </c>
      <c r="E781" s="0" t="n">
        <v>1</v>
      </c>
      <c r="F781" s="0" t="n">
        <v>1</v>
      </c>
      <c r="G781" s="0" t="n">
        <v>1</v>
      </c>
      <c r="H781" s="0" t="n">
        <v>1</v>
      </c>
      <c r="I781" s="0" t="inlineStr">
        <is>
          <t>2</t>
        </is>
      </c>
      <c r="J781" s="0" t="inlineStr"/>
      <c r="K781" s="0" t="inlineStr">
        <is>
          <t>Затраты труда машинистов</t>
        </is>
      </c>
      <c r="L781" s="0" t="n">
        <v>608254</v>
      </c>
      <c r="N781" s="0" t="n">
        <v>1013</v>
      </c>
      <c r="O781" s="0" t="inlineStr">
        <is>
          <t>чел.час</t>
        </is>
      </c>
      <c r="P781" s="0" t="inlineStr">
        <is>
          <t>чел.час</t>
        </is>
      </c>
      <c r="Q781" s="0" t="n">
        <v>1</v>
      </c>
      <c r="W781" s="0" t="n">
        <v>0</v>
      </c>
      <c r="X781" s="0" t="n">
        <v>-185737400</v>
      </c>
      <c r="Y781" s="0">
        <f>AT781</f>
        <v/>
      </c>
      <c r="AA781" s="0" t="n">
        <v>0</v>
      </c>
      <c r="AB781" s="0" t="n">
        <v>0</v>
      </c>
      <c r="AC781" s="0" t="n">
        <v>0</v>
      </c>
      <c r="AD781" s="0" t="n">
        <v>0</v>
      </c>
      <c r="AE781" s="0" t="n">
        <v>0</v>
      </c>
      <c r="AF781" s="0" t="n">
        <v>0</v>
      </c>
      <c r="AG781" s="0" t="n">
        <v>0</v>
      </c>
      <c r="AH781" s="0" t="n">
        <v>0</v>
      </c>
      <c r="AI781" s="0" t="n">
        <v>1</v>
      </c>
      <c r="AJ781" s="0" t="n">
        <v>1</v>
      </c>
      <c r="AK781" s="0" t="n">
        <v>1</v>
      </c>
      <c r="AL781" s="0" t="n">
        <v>1</v>
      </c>
      <c r="AM781" s="0" t="n">
        <v>-2</v>
      </c>
      <c r="AN781" s="0" t="n">
        <v>0</v>
      </c>
      <c r="AO781" s="0" t="n">
        <v>1</v>
      </c>
      <c r="AP781" s="0" t="n">
        <v>1</v>
      </c>
      <c r="AQ781" s="0" t="n">
        <v>0</v>
      </c>
      <c r="AR781" s="0" t="n">
        <v>0</v>
      </c>
      <c r="AS781" s="0" t="inlineStr"/>
      <c r="AT781" s="0" t="n">
        <v>0.02</v>
      </c>
      <c r="AU781" s="0" t="inlineStr"/>
      <c r="AV781" s="0" t="n">
        <v>2</v>
      </c>
      <c r="AW781" s="0" t="n">
        <v>2</v>
      </c>
      <c r="AX781" s="0" t="n">
        <v>78852305</v>
      </c>
      <c r="AY781" s="0" t="n">
        <v>1</v>
      </c>
      <c r="AZ781" s="0" t="n">
        <v>0</v>
      </c>
      <c r="BA781" s="0" t="n">
        <v>757</v>
      </c>
      <c r="BB781" s="0" t="n">
        <v>0</v>
      </c>
      <c r="BC781" s="0" t="n">
        <v>0</v>
      </c>
      <c r="BD781" s="0" t="n">
        <v>0</v>
      </c>
      <c r="BE781" s="0" t="n">
        <v>0</v>
      </c>
      <c r="BF781" s="0" t="n">
        <v>0</v>
      </c>
      <c r="BG781" s="0" t="n">
        <v>0</v>
      </c>
      <c r="BH781" s="0" t="n">
        <v>0</v>
      </c>
      <c r="BI781" s="0" t="n">
        <v>0</v>
      </c>
      <c r="BJ781" s="0" t="n">
        <v>0</v>
      </c>
      <c r="BK781" s="0" t="n">
        <v>0</v>
      </c>
      <c r="BL781" s="0" t="n">
        <v>0</v>
      </c>
      <c r="BM781" s="0" t="n">
        <v>0</v>
      </c>
      <c r="BN781" s="0" t="n">
        <v>0</v>
      </c>
      <c r="BO781" s="0" t="n">
        <v>0</v>
      </c>
      <c r="BP781" s="0" t="n">
        <v>0</v>
      </c>
      <c r="BQ781" s="0" t="n">
        <v>0</v>
      </c>
      <c r="BR781" s="0" t="n">
        <v>0</v>
      </c>
      <c r="BS781" s="0" t="n">
        <v>0</v>
      </c>
      <c r="BT781" s="0" t="n">
        <v>0</v>
      </c>
      <c r="BU781" s="0" t="n">
        <v>0</v>
      </c>
      <c r="BV781" s="0" t="n">
        <v>0</v>
      </c>
      <c r="BW781" s="0" t="n">
        <v>0</v>
      </c>
      <c r="CV781" s="0" t="n">
        <v>0</v>
      </c>
      <c r="CW781" s="0" t="n">
        <v>0</v>
      </c>
      <c r="CX781" s="0">
        <f>ROUND(Y781*Source!I2088,7)</f>
        <v/>
      </c>
      <c r="CY781" s="0">
        <f>AD781</f>
        <v/>
      </c>
      <c r="CZ781" s="0">
        <f>AH781</f>
        <v/>
      </c>
      <c r="DA781" s="0">
        <f>AL781</f>
        <v/>
      </c>
      <c r="DB781" s="0">
        <f>ROUND(ROUND(AT781*CZ781,2),2)</f>
        <v/>
      </c>
      <c r="DC781" s="0">
        <f>ROUND(ROUND(AT781*AG781,2),2)</f>
        <v/>
      </c>
      <c r="DD781" s="0" t="inlineStr"/>
      <c r="DE781" s="0" t="inlineStr"/>
      <c r="DF781" s="0">
        <f>ROUND(ROUND(AE781,0)*CX781,0)</f>
        <v/>
      </c>
      <c r="DG781" s="0">
        <f>ROUND(ROUND(AF781,0)*CX781,0)</f>
        <v/>
      </c>
      <c r="DH781" s="0">
        <f>ROUND(ROUND(AG781,0)*CX781,0)</f>
        <v/>
      </c>
      <c r="DI781" s="0">
        <f>ROUND(ROUND(AH781,0)*CX781,0)</f>
        <v/>
      </c>
      <c r="DJ781" s="0">
        <f>DI781</f>
        <v/>
      </c>
      <c r="DK781" s="0" t="n">
        <v>0</v>
      </c>
      <c r="DL781" s="0" t="inlineStr"/>
      <c r="DM781" s="0" t="n">
        <v>0</v>
      </c>
      <c r="DN781" s="0" t="inlineStr"/>
      <c r="DO781" s="0" t="n">
        <v>0</v>
      </c>
    </row>
    <row r="782">
      <c r="A782" s="0">
        <f>ROW(Source!A2088)</f>
        <v/>
      </c>
      <c r="B782" s="0" t="n">
        <v>78845955</v>
      </c>
      <c r="C782" s="0" t="n">
        <v>78852303</v>
      </c>
      <c r="D782" s="0" t="n">
        <v>29172362</v>
      </c>
      <c r="E782" s="0" t="n">
        <v>1</v>
      </c>
      <c r="F782" s="0" t="n">
        <v>1</v>
      </c>
      <c r="G782" s="0" t="n">
        <v>1</v>
      </c>
      <c r="H782" s="0" t="n">
        <v>2</v>
      </c>
      <c r="I782" s="0" t="inlineStr">
        <is>
          <t>021102</t>
        </is>
      </c>
      <c r="J782" s="0" t="inlineStr">
        <is>
          <t>ТСЭМ Московской обл., 021102, приказ Минстроя России №675/пр от 28.02.2017 № 264/пр</t>
        </is>
      </c>
      <c r="K782" s="0" t="inlineStr">
        <is>
          <t>Краны на автомобильном ходу при работе на монтаже технологического оборудования 10 т</t>
        </is>
      </c>
      <c r="L782" s="0" t="n">
        <v>1368</v>
      </c>
      <c r="N782" s="0" t="n">
        <v>1011</v>
      </c>
      <c r="O782" s="0" t="inlineStr">
        <is>
          <t>маш.-ч</t>
        </is>
      </c>
      <c r="P782" s="0" t="inlineStr">
        <is>
          <t>маш.-ч</t>
        </is>
      </c>
      <c r="Q782" s="0" t="n">
        <v>1</v>
      </c>
      <c r="W782" s="0" t="n">
        <v>0</v>
      </c>
      <c r="X782" s="0" t="n">
        <v>783836208</v>
      </c>
      <c r="Y782" s="0">
        <f>AT782</f>
        <v/>
      </c>
      <c r="AA782" s="0" t="n">
        <v>0</v>
      </c>
      <c r="AB782" s="0" t="n">
        <v>1504.04</v>
      </c>
      <c r="AC782" s="0" t="n">
        <v>705.38</v>
      </c>
      <c r="AD782" s="0" t="n">
        <v>0</v>
      </c>
      <c r="AE782" s="0" t="n">
        <v>0</v>
      </c>
      <c r="AF782" s="0" t="n">
        <v>134.65</v>
      </c>
      <c r="AG782" s="0" t="n">
        <v>13.5</v>
      </c>
      <c r="AH782" s="0" t="n">
        <v>0</v>
      </c>
      <c r="AI782" s="0" t="n">
        <v>1</v>
      </c>
      <c r="AJ782" s="0" t="n">
        <v>11.17</v>
      </c>
      <c r="AK782" s="0" t="n">
        <v>52.25</v>
      </c>
      <c r="AL782" s="0" t="n">
        <v>1</v>
      </c>
      <c r="AM782" s="0" t="n">
        <v>2</v>
      </c>
      <c r="AN782" s="0" t="n">
        <v>0</v>
      </c>
      <c r="AO782" s="0" t="n">
        <v>1</v>
      </c>
      <c r="AP782" s="0" t="n">
        <v>1</v>
      </c>
      <c r="AQ782" s="0" t="n">
        <v>0</v>
      </c>
      <c r="AR782" s="0" t="n">
        <v>0</v>
      </c>
      <c r="AS782" s="0" t="inlineStr"/>
      <c r="AT782" s="0" t="n">
        <v>0.02</v>
      </c>
      <c r="AU782" s="0" t="inlineStr"/>
      <c r="AV782" s="0" t="n">
        <v>0</v>
      </c>
      <c r="AW782" s="0" t="n">
        <v>2</v>
      </c>
      <c r="AX782" s="0" t="n">
        <v>78852306</v>
      </c>
      <c r="AY782" s="0" t="n">
        <v>1</v>
      </c>
      <c r="AZ782" s="0" t="n">
        <v>0</v>
      </c>
      <c r="BA782" s="0" t="n">
        <v>758</v>
      </c>
      <c r="BB782" s="0" t="n">
        <v>0</v>
      </c>
      <c r="BC782" s="0" t="n">
        <v>0</v>
      </c>
      <c r="BD782" s="0" t="n">
        <v>0</v>
      </c>
      <c r="BE782" s="0" t="n">
        <v>0</v>
      </c>
      <c r="BF782" s="0" t="n">
        <v>0</v>
      </c>
      <c r="BG782" s="0" t="n">
        <v>0</v>
      </c>
      <c r="BH782" s="0" t="n">
        <v>0</v>
      </c>
      <c r="BI782" s="0" t="n">
        <v>0</v>
      </c>
      <c r="BJ782" s="0" t="n">
        <v>0</v>
      </c>
      <c r="BK782" s="0" t="n">
        <v>0</v>
      </c>
      <c r="BL782" s="0" t="n">
        <v>0</v>
      </c>
      <c r="BM782" s="0" t="n">
        <v>0</v>
      </c>
      <c r="BN782" s="0" t="n">
        <v>0</v>
      </c>
      <c r="BO782" s="0" t="n">
        <v>0</v>
      </c>
      <c r="BP782" s="0" t="n">
        <v>0</v>
      </c>
      <c r="BQ782" s="0" t="n">
        <v>0</v>
      </c>
      <c r="BR782" s="0" t="n">
        <v>0</v>
      </c>
      <c r="BS782" s="0" t="n">
        <v>0</v>
      </c>
      <c r="BT782" s="0" t="n">
        <v>0</v>
      </c>
      <c r="BU782" s="0" t="n">
        <v>0</v>
      </c>
      <c r="BV782" s="0" t="n">
        <v>0</v>
      </c>
      <c r="BW782" s="0" t="n">
        <v>0</v>
      </c>
      <c r="CV782" s="0" t="n">
        <v>0</v>
      </c>
      <c r="CW782" s="0">
        <f>ROUND(Y782*Source!I2088*DO782,7)</f>
        <v/>
      </c>
      <c r="CX782" s="0">
        <f>ROUND(Y782*Source!I2088,7)</f>
        <v/>
      </c>
      <c r="CY782" s="0">
        <f>AB782</f>
        <v/>
      </c>
      <c r="CZ782" s="0">
        <f>AF782</f>
        <v/>
      </c>
      <c r="DA782" s="0">
        <f>AJ782</f>
        <v/>
      </c>
      <c r="DB782" s="0">
        <f>ROUND(ROUND(AT782*CZ782,2),2)</f>
        <v/>
      </c>
      <c r="DC782" s="0">
        <f>ROUND(ROUND(AT782*AG782,2),2)</f>
        <v/>
      </c>
      <c r="DD782" s="0" t="inlineStr"/>
      <c r="DE782" s="0" t="inlineStr"/>
      <c r="DF782" s="0">
        <f>ROUND(ROUND(AE782,0)*CX782,0)</f>
        <v/>
      </c>
      <c r="DG782" s="0">
        <f>ROUND(ROUND(AF782*AJ782,0)*CX782,0)</f>
        <v/>
      </c>
      <c r="DH782" s="0">
        <f>ROUND(ROUND(AG782*AK782,0)*CX782,0)</f>
        <v/>
      </c>
      <c r="DI782" s="0">
        <f>ROUND(ROUND(AH782,0)*CX782,0)</f>
        <v/>
      </c>
      <c r="DJ782" s="0">
        <f>DG782</f>
        <v/>
      </c>
      <c r="DK782" s="0" t="n">
        <v>0</v>
      </c>
      <c r="DL782" s="0" t="inlineStr"/>
      <c r="DM782" s="0" t="n">
        <v>0</v>
      </c>
      <c r="DN782" s="0" t="inlineStr"/>
      <c r="DO782" s="0" t="n">
        <v>0</v>
      </c>
    </row>
    <row r="783">
      <c r="A783" s="0">
        <f>ROW(Source!A2088)</f>
        <v/>
      </c>
      <c r="B783" s="0" t="n">
        <v>78845955</v>
      </c>
      <c r="C783" s="0" t="n">
        <v>78852303</v>
      </c>
      <c r="D783" s="0" t="n">
        <v>29174913</v>
      </c>
      <c r="E783" s="0" t="n">
        <v>1</v>
      </c>
      <c r="F783" s="0" t="n">
        <v>1</v>
      </c>
      <c r="G783" s="0" t="n">
        <v>1</v>
      </c>
      <c r="H783" s="0" t="n">
        <v>2</v>
      </c>
      <c r="I783" s="0" t="inlineStr">
        <is>
          <t>400001</t>
        </is>
      </c>
      <c r="J783" s="0" t="inlineStr">
        <is>
          <t>ТСЭМ Московской обл., 400001, приказ Минстроя России №675/пр от 28.02.2017 № 264/пр</t>
        </is>
      </c>
      <c r="K783" s="0" t="inlineStr">
        <is>
          <t>Автомобили бортовые, грузоподъемность до 5 т</t>
        </is>
      </c>
      <c r="L783" s="0" t="n">
        <v>1368</v>
      </c>
      <c r="N783" s="0" t="n">
        <v>1011</v>
      </c>
      <c r="O783" s="0" t="inlineStr">
        <is>
          <t>маш.-ч</t>
        </is>
      </c>
      <c r="P783" s="0" t="inlineStr">
        <is>
          <t>маш.-ч</t>
        </is>
      </c>
      <c r="Q783" s="0" t="n">
        <v>1</v>
      </c>
      <c r="W783" s="0" t="n">
        <v>0</v>
      </c>
      <c r="X783" s="0" t="n">
        <v>1230759911</v>
      </c>
      <c r="Y783" s="0">
        <f>AT783</f>
        <v/>
      </c>
      <c r="AA783" s="0" t="n">
        <v>0</v>
      </c>
      <c r="AB783" s="0" t="n">
        <v>2177.51</v>
      </c>
      <c r="AC783" s="0" t="n">
        <v>606.1</v>
      </c>
      <c r="AD783" s="0" t="n">
        <v>0</v>
      </c>
      <c r="AE783" s="0" t="n">
        <v>0</v>
      </c>
      <c r="AF783" s="0" t="n">
        <v>87.17</v>
      </c>
      <c r="AG783" s="0" t="n">
        <v>11.6</v>
      </c>
      <c r="AH783" s="0" t="n">
        <v>0</v>
      </c>
      <c r="AI783" s="0" t="n">
        <v>1</v>
      </c>
      <c r="AJ783" s="0" t="n">
        <v>24.98</v>
      </c>
      <c r="AK783" s="0" t="n">
        <v>52.25</v>
      </c>
      <c r="AL783" s="0" t="n">
        <v>1</v>
      </c>
      <c r="AM783" s="0" t="n">
        <v>2</v>
      </c>
      <c r="AN783" s="0" t="n">
        <v>0</v>
      </c>
      <c r="AO783" s="0" t="n">
        <v>1</v>
      </c>
      <c r="AP783" s="0" t="n">
        <v>1</v>
      </c>
      <c r="AQ783" s="0" t="n">
        <v>0</v>
      </c>
      <c r="AR783" s="0" t="n">
        <v>0</v>
      </c>
      <c r="AS783" s="0" t="inlineStr"/>
      <c r="AT783" s="0" t="n">
        <v>0.02</v>
      </c>
      <c r="AU783" s="0" t="inlineStr"/>
      <c r="AV783" s="0" t="n">
        <v>0</v>
      </c>
      <c r="AW783" s="0" t="n">
        <v>2</v>
      </c>
      <c r="AX783" s="0" t="n">
        <v>78852307</v>
      </c>
      <c r="AY783" s="0" t="n">
        <v>1</v>
      </c>
      <c r="AZ783" s="0" t="n">
        <v>0</v>
      </c>
      <c r="BA783" s="0" t="n">
        <v>759</v>
      </c>
      <c r="BB783" s="0" t="n">
        <v>0</v>
      </c>
      <c r="BC783" s="0" t="n">
        <v>0</v>
      </c>
      <c r="BD783" s="0" t="n">
        <v>0</v>
      </c>
      <c r="BE783" s="0" t="n">
        <v>0</v>
      </c>
      <c r="BF783" s="0" t="n">
        <v>0</v>
      </c>
      <c r="BG783" s="0" t="n">
        <v>0</v>
      </c>
      <c r="BH783" s="0" t="n">
        <v>0</v>
      </c>
      <c r="BI783" s="0" t="n">
        <v>0</v>
      </c>
      <c r="BJ783" s="0" t="n">
        <v>0</v>
      </c>
      <c r="BK783" s="0" t="n">
        <v>0</v>
      </c>
      <c r="BL783" s="0" t="n">
        <v>0</v>
      </c>
      <c r="BM783" s="0" t="n">
        <v>0</v>
      </c>
      <c r="BN783" s="0" t="n">
        <v>0</v>
      </c>
      <c r="BO783" s="0" t="n">
        <v>0</v>
      </c>
      <c r="BP783" s="0" t="n">
        <v>0</v>
      </c>
      <c r="BQ783" s="0" t="n">
        <v>0</v>
      </c>
      <c r="BR783" s="0" t="n">
        <v>0</v>
      </c>
      <c r="BS783" s="0" t="n">
        <v>0</v>
      </c>
      <c r="BT783" s="0" t="n">
        <v>0</v>
      </c>
      <c r="BU783" s="0" t="n">
        <v>0</v>
      </c>
      <c r="BV783" s="0" t="n">
        <v>0</v>
      </c>
      <c r="BW783" s="0" t="n">
        <v>0</v>
      </c>
      <c r="CV783" s="0" t="n">
        <v>0</v>
      </c>
      <c r="CW783" s="0">
        <f>ROUND(Y783*Source!I2088*DO783,7)</f>
        <v/>
      </c>
      <c r="CX783" s="0">
        <f>ROUND(Y783*Source!I2088,7)</f>
        <v/>
      </c>
      <c r="CY783" s="0">
        <f>AB783</f>
        <v/>
      </c>
      <c r="CZ783" s="0">
        <f>AF783</f>
        <v/>
      </c>
      <c r="DA783" s="0">
        <f>AJ783</f>
        <v/>
      </c>
      <c r="DB783" s="0">
        <f>ROUND(ROUND(AT783*CZ783,2),2)</f>
        <v/>
      </c>
      <c r="DC783" s="0">
        <f>ROUND(ROUND(AT783*AG783,2),2)</f>
        <v/>
      </c>
      <c r="DD783" s="0" t="inlineStr"/>
      <c r="DE783" s="0" t="inlineStr"/>
      <c r="DF783" s="0">
        <f>ROUND(ROUND(AE783,0)*CX783,0)</f>
        <v/>
      </c>
      <c r="DG783" s="0">
        <f>ROUND(ROUND(AF783*AJ783,0)*CX783,0)</f>
        <v/>
      </c>
      <c r="DH783" s="0">
        <f>ROUND(ROUND(AG783*AK783,0)*CX783,0)</f>
        <v/>
      </c>
      <c r="DI783" s="0">
        <f>ROUND(ROUND(AH783,0)*CX783,0)</f>
        <v/>
      </c>
      <c r="DJ783" s="0">
        <f>DG783</f>
        <v/>
      </c>
      <c r="DK783" s="0" t="n">
        <v>0</v>
      </c>
      <c r="DL783" s="0" t="inlineStr"/>
      <c r="DM783" s="0" t="n">
        <v>0</v>
      </c>
      <c r="DN783" s="0" t="inlineStr"/>
      <c r="DO783" s="0" t="n">
        <v>0</v>
      </c>
    </row>
    <row r="784">
      <c r="A784" s="0">
        <f>ROW(Source!A2088)</f>
        <v/>
      </c>
      <c r="B784" s="0" t="n">
        <v>78845955</v>
      </c>
      <c r="C784" s="0" t="n">
        <v>78852303</v>
      </c>
      <c r="D784" s="0" t="n">
        <v>29110426</v>
      </c>
      <c r="E784" s="0" t="n">
        <v>1</v>
      </c>
      <c r="F784" s="0" t="n">
        <v>1</v>
      </c>
      <c r="G784" s="0" t="n">
        <v>1</v>
      </c>
      <c r="H784" s="0" t="n">
        <v>3</v>
      </c>
      <c r="I784" s="0" t="inlineStr">
        <is>
          <t>101-2143</t>
        </is>
      </c>
      <c r="J784" s="0" t="inlineStr">
        <is>
          <t>ТССЦ Московской обл., 101-2143, приказ Минстроя России №675/пр от 28.02.2017 № 254/пр</t>
        </is>
      </c>
      <c r="K784" s="0" t="inlineStr">
        <is>
          <t>Краска</t>
        </is>
      </c>
      <c r="L784" s="0" t="n">
        <v>1346</v>
      </c>
      <c r="N784" s="0" t="n">
        <v>1009</v>
      </c>
      <c r="O784" s="0" t="inlineStr">
        <is>
          <t>кг</t>
        </is>
      </c>
      <c r="P784" s="0" t="inlineStr">
        <is>
          <t>кг</t>
        </is>
      </c>
      <c r="Q784" s="0" t="n">
        <v>1</v>
      </c>
      <c r="W784" s="0" t="n">
        <v>0</v>
      </c>
      <c r="X784" s="0" t="n">
        <v>-1768004575</v>
      </c>
      <c r="Y784" s="0">
        <f>AT784</f>
        <v/>
      </c>
      <c r="AA784" s="0" t="n">
        <v>76.84</v>
      </c>
      <c r="AB784" s="0" t="n">
        <v>0</v>
      </c>
      <c r="AC784" s="0" t="n">
        <v>0</v>
      </c>
      <c r="AD784" s="0" t="n">
        <v>0</v>
      </c>
      <c r="AE784" s="0" t="n">
        <v>28.67</v>
      </c>
      <c r="AF784" s="0" t="n">
        <v>0</v>
      </c>
      <c r="AG784" s="0" t="n">
        <v>0</v>
      </c>
      <c r="AH784" s="0" t="n">
        <v>0</v>
      </c>
      <c r="AI784" s="0" t="n">
        <v>2.68</v>
      </c>
      <c r="AJ784" s="0" t="n">
        <v>1</v>
      </c>
      <c r="AK784" s="0" t="n">
        <v>1</v>
      </c>
      <c r="AL784" s="0" t="n">
        <v>1</v>
      </c>
      <c r="AM784" s="0" t="n">
        <v>2</v>
      </c>
      <c r="AN784" s="0" t="n">
        <v>0</v>
      </c>
      <c r="AO784" s="0" t="n">
        <v>1</v>
      </c>
      <c r="AP784" s="0" t="n">
        <v>1</v>
      </c>
      <c r="AQ784" s="0" t="n">
        <v>0</v>
      </c>
      <c r="AR784" s="0" t="n">
        <v>0</v>
      </c>
      <c r="AS784" s="0" t="inlineStr"/>
      <c r="AT784" s="0" t="n">
        <v>0.3</v>
      </c>
      <c r="AU784" s="0" t="inlineStr"/>
      <c r="AV784" s="0" t="n">
        <v>0</v>
      </c>
      <c r="AW784" s="0" t="n">
        <v>2</v>
      </c>
      <c r="AX784" s="0" t="n">
        <v>78852308</v>
      </c>
      <c r="AY784" s="0" t="n">
        <v>1</v>
      </c>
      <c r="AZ784" s="0" t="n">
        <v>0</v>
      </c>
      <c r="BA784" s="0" t="n">
        <v>760</v>
      </c>
      <c r="BB784" s="0" t="n">
        <v>0</v>
      </c>
      <c r="BC784" s="0" t="n">
        <v>0</v>
      </c>
      <c r="BD784" s="0" t="n">
        <v>0</v>
      </c>
      <c r="BE784" s="0" t="n">
        <v>0</v>
      </c>
      <c r="BF784" s="0" t="n">
        <v>0</v>
      </c>
      <c r="BG784" s="0" t="n">
        <v>0</v>
      </c>
      <c r="BH784" s="0" t="n">
        <v>0</v>
      </c>
      <c r="BI784" s="0" t="n">
        <v>0</v>
      </c>
      <c r="BJ784" s="0" t="n">
        <v>0</v>
      </c>
      <c r="BK784" s="0" t="n">
        <v>0</v>
      </c>
      <c r="BL784" s="0" t="n">
        <v>0</v>
      </c>
      <c r="BM784" s="0" t="n">
        <v>0</v>
      </c>
      <c r="BN784" s="0" t="n">
        <v>0</v>
      </c>
      <c r="BO784" s="0" t="n">
        <v>0</v>
      </c>
      <c r="BP784" s="0" t="n">
        <v>0</v>
      </c>
      <c r="BQ784" s="0" t="n">
        <v>0</v>
      </c>
      <c r="BR784" s="0" t="n">
        <v>0</v>
      </c>
      <c r="BS784" s="0" t="n">
        <v>0</v>
      </c>
      <c r="BT784" s="0" t="n">
        <v>0</v>
      </c>
      <c r="BU784" s="0" t="n">
        <v>0</v>
      </c>
      <c r="BV784" s="0" t="n">
        <v>0</v>
      </c>
      <c r="BW784" s="0" t="n">
        <v>0</v>
      </c>
      <c r="CV784" s="0" t="n">
        <v>0</v>
      </c>
      <c r="CW784" s="0" t="n">
        <v>0</v>
      </c>
      <c r="CX784" s="0">
        <f>ROUND(Y784*Source!I2088,7)</f>
        <v/>
      </c>
      <c r="CY784" s="0">
        <f>AA784</f>
        <v/>
      </c>
      <c r="CZ784" s="0">
        <f>AE784</f>
        <v/>
      </c>
      <c r="DA784" s="0">
        <f>AI784</f>
        <v/>
      </c>
      <c r="DB784" s="0">
        <f>ROUND(ROUND(AT784*CZ784,2),2)</f>
        <v/>
      </c>
      <c r="DC784" s="0">
        <f>ROUND(ROUND(AT784*AG784,2),2)</f>
        <v/>
      </c>
      <c r="DD784" s="0" t="inlineStr"/>
      <c r="DE784" s="0" t="inlineStr"/>
      <c r="DF784" s="0">
        <f>ROUND(ROUND(AE784*AI784,0)*CX784,0)</f>
        <v/>
      </c>
      <c r="DG784" s="0">
        <f>ROUND(ROUND(AF784,0)*CX784,0)</f>
        <v/>
      </c>
      <c r="DH784" s="0">
        <f>ROUND(ROUND(AG784,0)*CX784,0)</f>
        <v/>
      </c>
      <c r="DI784" s="0">
        <f>ROUND(ROUND(AH784,0)*CX784,0)</f>
        <v/>
      </c>
      <c r="DJ784" s="0">
        <f>DF784</f>
        <v/>
      </c>
      <c r="DK784" s="0" t="n">
        <v>0</v>
      </c>
      <c r="DL784" s="0" t="inlineStr"/>
      <c r="DM784" s="0" t="n">
        <v>0</v>
      </c>
      <c r="DN784" s="0" t="inlineStr"/>
      <c r="DO784" s="0" t="n">
        <v>0</v>
      </c>
    </row>
    <row r="785">
      <c r="A785" s="0">
        <f>ROW(Source!A2088)</f>
        <v/>
      </c>
      <c r="B785" s="0" t="n">
        <v>78845955</v>
      </c>
      <c r="C785" s="0" t="n">
        <v>78852303</v>
      </c>
      <c r="D785" s="0" t="n">
        <v>29149204</v>
      </c>
      <c r="E785" s="0" t="n">
        <v>1</v>
      </c>
      <c r="F785" s="0" t="n">
        <v>1</v>
      </c>
      <c r="G785" s="0" t="n">
        <v>1</v>
      </c>
      <c r="H785" s="0" t="n">
        <v>3</v>
      </c>
      <c r="I785" s="0" t="inlineStr">
        <is>
          <t>405-0219</t>
        </is>
      </c>
      <c r="J785" s="0" t="inlineStr">
        <is>
          <t>ТССЦ Московской обл., 405-0219, приказ Минстроя России №675/пр от 28.02.2017 № 257/пр</t>
        </is>
      </c>
      <c r="K785" s="0" t="inlineStr">
        <is>
          <t>Гипсовые вяжущие, марка Г3</t>
        </is>
      </c>
      <c r="L785" s="0" t="n">
        <v>1348</v>
      </c>
      <c r="N785" s="0" t="n">
        <v>1009</v>
      </c>
      <c r="O785" s="0" t="inlineStr">
        <is>
          <t>т</t>
        </is>
      </c>
      <c r="P785" s="0" t="inlineStr">
        <is>
          <t>т</t>
        </is>
      </c>
      <c r="Q785" s="0" t="n">
        <v>1000</v>
      </c>
      <c r="W785" s="0" t="n">
        <v>0</v>
      </c>
      <c r="X785" s="0" t="n">
        <v>-601557392</v>
      </c>
      <c r="Y785" s="0">
        <f>AT785</f>
        <v/>
      </c>
      <c r="AA785" s="0" t="n">
        <v>5482.15</v>
      </c>
      <c r="AB785" s="0" t="n">
        <v>0</v>
      </c>
      <c r="AC785" s="0" t="n">
        <v>0</v>
      </c>
      <c r="AD785" s="0" t="n">
        <v>0</v>
      </c>
      <c r="AE785" s="0" t="n">
        <v>729.98</v>
      </c>
      <c r="AF785" s="0" t="n">
        <v>0</v>
      </c>
      <c r="AG785" s="0" t="n">
        <v>0</v>
      </c>
      <c r="AH785" s="0" t="n">
        <v>0</v>
      </c>
      <c r="AI785" s="0" t="n">
        <v>7.51</v>
      </c>
      <c r="AJ785" s="0" t="n">
        <v>1</v>
      </c>
      <c r="AK785" s="0" t="n">
        <v>1</v>
      </c>
      <c r="AL785" s="0" t="n">
        <v>1</v>
      </c>
      <c r="AM785" s="0" t="n">
        <v>2</v>
      </c>
      <c r="AN785" s="0" t="n">
        <v>0</v>
      </c>
      <c r="AO785" s="0" t="n">
        <v>1</v>
      </c>
      <c r="AP785" s="0" t="n">
        <v>1</v>
      </c>
      <c r="AQ785" s="0" t="n">
        <v>0</v>
      </c>
      <c r="AR785" s="0" t="n">
        <v>0</v>
      </c>
      <c r="AS785" s="0" t="inlineStr"/>
      <c r="AT785" s="0" t="n">
        <v>0.01</v>
      </c>
      <c r="AU785" s="0" t="inlineStr"/>
      <c r="AV785" s="0" t="n">
        <v>0</v>
      </c>
      <c r="AW785" s="0" t="n">
        <v>2</v>
      </c>
      <c r="AX785" s="0" t="n">
        <v>78852309</v>
      </c>
      <c r="AY785" s="0" t="n">
        <v>1</v>
      </c>
      <c r="AZ785" s="0" t="n">
        <v>0</v>
      </c>
      <c r="BA785" s="0" t="n">
        <v>761</v>
      </c>
      <c r="BB785" s="0" t="n">
        <v>0</v>
      </c>
      <c r="BC785" s="0" t="n">
        <v>0</v>
      </c>
      <c r="BD785" s="0" t="n">
        <v>0</v>
      </c>
      <c r="BE785" s="0" t="n">
        <v>0</v>
      </c>
      <c r="BF785" s="0" t="n">
        <v>0</v>
      </c>
      <c r="BG785" s="0" t="n">
        <v>0</v>
      </c>
      <c r="BH785" s="0" t="n">
        <v>0</v>
      </c>
      <c r="BI785" s="0" t="n">
        <v>0</v>
      </c>
      <c r="BJ785" s="0" t="n">
        <v>0</v>
      </c>
      <c r="BK785" s="0" t="n">
        <v>0</v>
      </c>
      <c r="BL785" s="0" t="n">
        <v>0</v>
      </c>
      <c r="BM785" s="0" t="n">
        <v>0</v>
      </c>
      <c r="BN785" s="0" t="n">
        <v>0</v>
      </c>
      <c r="BO785" s="0" t="n">
        <v>0</v>
      </c>
      <c r="BP785" s="0" t="n">
        <v>0</v>
      </c>
      <c r="BQ785" s="0" t="n">
        <v>0</v>
      </c>
      <c r="BR785" s="0" t="n">
        <v>0</v>
      </c>
      <c r="BS785" s="0" t="n">
        <v>0</v>
      </c>
      <c r="BT785" s="0" t="n">
        <v>0</v>
      </c>
      <c r="BU785" s="0" t="n">
        <v>0</v>
      </c>
      <c r="BV785" s="0" t="n">
        <v>0</v>
      </c>
      <c r="BW785" s="0" t="n">
        <v>0</v>
      </c>
      <c r="CV785" s="0" t="n">
        <v>0</v>
      </c>
      <c r="CW785" s="0" t="n">
        <v>0</v>
      </c>
      <c r="CX785" s="0">
        <f>ROUND(Y785*Source!I2088,7)</f>
        <v/>
      </c>
      <c r="CY785" s="0">
        <f>AA785</f>
        <v/>
      </c>
      <c r="CZ785" s="0">
        <f>AE785</f>
        <v/>
      </c>
      <c r="DA785" s="0">
        <f>AI785</f>
        <v/>
      </c>
      <c r="DB785" s="0">
        <f>ROUND(ROUND(AT785*CZ785,2),2)</f>
        <v/>
      </c>
      <c r="DC785" s="0">
        <f>ROUND(ROUND(AT785*AG785,2),2)</f>
        <v/>
      </c>
      <c r="DD785" s="0" t="inlineStr"/>
      <c r="DE785" s="0" t="inlineStr"/>
      <c r="DF785" s="0">
        <f>ROUND(ROUND(AE785*AI785,0)*CX785,0)</f>
        <v/>
      </c>
      <c r="DG785" s="0">
        <f>ROUND(ROUND(AF785,0)*CX785,0)</f>
        <v/>
      </c>
      <c r="DH785" s="0">
        <f>ROUND(ROUND(AG785,0)*CX785,0)</f>
        <v/>
      </c>
      <c r="DI785" s="0">
        <f>ROUND(ROUND(AH785,0)*CX785,0)</f>
        <v/>
      </c>
      <c r="DJ785" s="0">
        <f>DF785</f>
        <v/>
      </c>
      <c r="DK785" s="0" t="n">
        <v>0</v>
      </c>
      <c r="DL785" s="0" t="inlineStr"/>
      <c r="DM785" s="0" t="n">
        <v>0</v>
      </c>
      <c r="DN785" s="0" t="inlineStr"/>
      <c r="DO785" s="0" t="n">
        <v>0</v>
      </c>
    </row>
    <row r="786">
      <c r="A786" s="0">
        <f>ROW(Source!A2088)</f>
        <v/>
      </c>
      <c r="B786" s="0" t="n">
        <v>78845955</v>
      </c>
      <c r="C786" s="0" t="n">
        <v>78852303</v>
      </c>
      <c r="D786" s="0" t="n">
        <v>29152127</v>
      </c>
      <c r="E786" s="0" t="n">
        <v>1</v>
      </c>
      <c r="F786" s="0" t="n">
        <v>1</v>
      </c>
      <c r="G786" s="0" t="n">
        <v>1</v>
      </c>
      <c r="H786" s="0" t="n">
        <v>3</v>
      </c>
      <c r="I786" s="0" t="inlineStr">
        <is>
          <t>501-8647</t>
        </is>
      </c>
      <c r="J786" s="0" t="inlineStr">
        <is>
          <t>ТССЦ Московской обл., 501-8647, приказ Минстроя России №675/пр от 28.02.2017 № 258/пр</t>
        </is>
      </c>
      <c r="K786" s="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786" s="0" t="n">
        <v>1477</v>
      </c>
      <c r="N786" s="0" t="n">
        <v>1013</v>
      </c>
      <c r="O786" s="0" t="inlineStr">
        <is>
          <t>1000 м</t>
        </is>
      </c>
      <c r="P786" s="0" t="inlineStr">
        <is>
          <t>1000 М</t>
        </is>
      </c>
      <c r="Q786" s="0" t="n">
        <v>1</v>
      </c>
      <c r="W786" s="0" t="n">
        <v>0</v>
      </c>
      <c r="X786" s="0" t="n">
        <v>1820439132</v>
      </c>
      <c r="Y786" s="0">
        <f>AT786</f>
        <v/>
      </c>
      <c r="AA786" s="0" t="n">
        <v>53866.36</v>
      </c>
      <c r="AB786" s="0" t="n">
        <v>0</v>
      </c>
      <c r="AC786" s="0" t="n">
        <v>0</v>
      </c>
      <c r="AD786" s="0" t="n">
        <v>0</v>
      </c>
      <c r="AE786" s="0" t="n">
        <v>3379.32</v>
      </c>
      <c r="AF786" s="0" t="n">
        <v>0</v>
      </c>
      <c r="AG786" s="0" t="n">
        <v>0</v>
      </c>
      <c r="AH786" s="0" t="n">
        <v>0</v>
      </c>
      <c r="AI786" s="0" t="n">
        <v>15.94</v>
      </c>
      <c r="AJ786" s="0" t="n">
        <v>1</v>
      </c>
      <c r="AK786" s="0" t="n">
        <v>1</v>
      </c>
      <c r="AL786" s="0" t="n">
        <v>1</v>
      </c>
      <c r="AM786" s="0" t="n">
        <v>0</v>
      </c>
      <c r="AN786" s="0" t="n">
        <v>0</v>
      </c>
      <c r="AO786" s="0" t="n">
        <v>0</v>
      </c>
      <c r="AP786" s="0" t="n">
        <v>1</v>
      </c>
      <c r="AQ786" s="0" t="n">
        <v>0</v>
      </c>
      <c r="AR786" s="0" t="n">
        <v>0</v>
      </c>
      <c r="AS786" s="0" t="inlineStr"/>
      <c r="AT786" s="0" t="n">
        <v>0.1</v>
      </c>
      <c r="AU786" s="0" t="inlineStr"/>
      <c r="AV786" s="0" t="n">
        <v>0</v>
      </c>
      <c r="AW786" s="0" t="n">
        <v>1</v>
      </c>
      <c r="AX786" s="0" t="n">
        <v>-1</v>
      </c>
      <c r="AY786" s="0" t="n">
        <v>0</v>
      </c>
      <c r="AZ786" s="0" t="n">
        <v>0</v>
      </c>
      <c r="BA786" s="0" t="inlineStr"/>
      <c r="BB786" s="0" t="n">
        <v>0</v>
      </c>
      <c r="BC786" s="0" t="n">
        <v>0</v>
      </c>
      <c r="BD786" s="0" t="n">
        <v>0</v>
      </c>
      <c r="BE786" s="0" t="n">
        <v>0</v>
      </c>
      <c r="BF786" s="0" t="n">
        <v>0</v>
      </c>
      <c r="BG786" s="0" t="n">
        <v>0</v>
      </c>
      <c r="BH786" s="0" t="n">
        <v>0</v>
      </c>
      <c r="BI786" s="0" t="n">
        <v>0</v>
      </c>
      <c r="BJ786" s="0" t="n">
        <v>0</v>
      </c>
      <c r="BK786" s="0" t="n">
        <v>0</v>
      </c>
      <c r="BL786" s="0" t="n">
        <v>0</v>
      </c>
      <c r="BM786" s="0" t="n">
        <v>0</v>
      </c>
      <c r="BN786" s="0" t="n">
        <v>0</v>
      </c>
      <c r="BO786" s="0" t="n">
        <v>0</v>
      </c>
      <c r="BP786" s="0" t="n">
        <v>0</v>
      </c>
      <c r="BQ786" s="0" t="n">
        <v>0</v>
      </c>
      <c r="BR786" s="0" t="n">
        <v>0</v>
      </c>
      <c r="BS786" s="0" t="n">
        <v>0</v>
      </c>
      <c r="BT786" s="0" t="n">
        <v>0</v>
      </c>
      <c r="BU786" s="0" t="n">
        <v>0</v>
      </c>
      <c r="BV786" s="0" t="n">
        <v>0</v>
      </c>
      <c r="BW786" s="0" t="n">
        <v>0</v>
      </c>
      <c r="CV786" s="0" t="n">
        <v>0</v>
      </c>
      <c r="CW786" s="0" t="n">
        <v>0</v>
      </c>
      <c r="CX786" s="0">
        <f>ROUND(Y786*Source!I2088,7)</f>
        <v/>
      </c>
      <c r="CY786" s="0">
        <f>AA786</f>
        <v/>
      </c>
      <c r="CZ786" s="0">
        <f>AE786</f>
        <v/>
      </c>
      <c r="DA786" s="0">
        <f>AI786</f>
        <v/>
      </c>
      <c r="DB786" s="0">
        <f>ROUND(ROUND(AT786*CZ786,2),2)</f>
        <v/>
      </c>
      <c r="DC786" s="0">
        <f>ROUND(ROUND(AT786*AG786,2),2)</f>
        <v/>
      </c>
      <c r="DD786" s="0" t="inlineStr"/>
      <c r="DE786" s="0" t="inlineStr"/>
      <c r="DF786" s="0">
        <f>ROUND(ROUND(AE786*AI786,0)*CX786,0)</f>
        <v/>
      </c>
      <c r="DG786" s="0">
        <f>ROUND(ROUND(AF786,0)*CX786,0)</f>
        <v/>
      </c>
      <c r="DH786" s="0">
        <f>ROUND(ROUND(AG786,0)*CX786,0)</f>
        <v/>
      </c>
      <c r="DI786" s="0">
        <f>ROUND(ROUND(AH786,0)*CX786,0)</f>
        <v/>
      </c>
      <c r="DJ786" s="0">
        <f>DF786</f>
        <v/>
      </c>
      <c r="DK786" s="0" t="n">
        <v>0</v>
      </c>
      <c r="DL786" s="0" t="inlineStr"/>
      <c r="DM786" s="0" t="n">
        <v>0</v>
      </c>
      <c r="DN786" s="0" t="inlineStr"/>
      <c r="DO786" s="0" t="n">
        <v>0</v>
      </c>
    </row>
    <row r="787">
      <c r="A787" s="0">
        <f>ROW(Source!A2088)</f>
        <v/>
      </c>
      <c r="B787" s="0" t="n">
        <v>78845955</v>
      </c>
      <c r="C787" s="0" t="n">
        <v>78852303</v>
      </c>
      <c r="D787" s="0" t="n">
        <v>29159012</v>
      </c>
      <c r="E787" s="0" t="n">
        <v>1</v>
      </c>
      <c r="F787" s="0" t="n">
        <v>1</v>
      </c>
      <c r="G787" s="0" t="n">
        <v>1</v>
      </c>
      <c r="H787" s="0" t="n">
        <v>3</v>
      </c>
      <c r="I787" s="0" t="inlineStr">
        <is>
          <t>507-0700</t>
        </is>
      </c>
      <c r="J787" s="0" t="inlineStr">
        <is>
          <t>ТССЦ Московской обл., 507-0700, приказ Минстроя России №675/пр от 28.02.2017 № 258/пр</t>
        </is>
      </c>
      <c r="K787" s="0" t="inlineStr">
        <is>
          <t>Трубка поливинилхлоридная ХВТ</t>
        </is>
      </c>
      <c r="L787" s="0" t="n">
        <v>1346</v>
      </c>
      <c r="N787" s="0" t="n">
        <v>1009</v>
      </c>
      <c r="O787" s="0" t="inlineStr">
        <is>
          <t>кг</t>
        </is>
      </c>
      <c r="P787" s="0" t="inlineStr">
        <is>
          <t>кг</t>
        </is>
      </c>
      <c r="Q787" s="0" t="n">
        <v>1</v>
      </c>
      <c r="W787" s="0" t="n">
        <v>0</v>
      </c>
      <c r="X787" s="0" t="n">
        <v>-821506530</v>
      </c>
      <c r="Y787" s="0">
        <f>AT787</f>
        <v/>
      </c>
      <c r="AA787" s="0" t="n">
        <v>202.83</v>
      </c>
      <c r="AB787" s="0" t="n">
        <v>0</v>
      </c>
      <c r="AC787" s="0" t="n">
        <v>0</v>
      </c>
      <c r="AD787" s="0" t="n">
        <v>0</v>
      </c>
      <c r="AE787" s="0" t="n">
        <v>41.82</v>
      </c>
      <c r="AF787" s="0" t="n">
        <v>0</v>
      </c>
      <c r="AG787" s="0" t="n">
        <v>0</v>
      </c>
      <c r="AH787" s="0" t="n">
        <v>0</v>
      </c>
      <c r="AI787" s="0" t="n">
        <v>4.85</v>
      </c>
      <c r="AJ787" s="0" t="n">
        <v>1</v>
      </c>
      <c r="AK787" s="0" t="n">
        <v>1</v>
      </c>
      <c r="AL787" s="0" t="n">
        <v>1</v>
      </c>
      <c r="AM787" s="0" t="n">
        <v>2</v>
      </c>
      <c r="AN787" s="0" t="n">
        <v>0</v>
      </c>
      <c r="AO787" s="0" t="n">
        <v>1</v>
      </c>
      <c r="AP787" s="0" t="n">
        <v>1</v>
      </c>
      <c r="AQ787" s="0" t="n">
        <v>0</v>
      </c>
      <c r="AR787" s="0" t="n">
        <v>0</v>
      </c>
      <c r="AS787" s="0" t="inlineStr"/>
      <c r="AT787" s="0" t="n">
        <v>0.53</v>
      </c>
      <c r="AU787" s="0" t="inlineStr"/>
      <c r="AV787" s="0" t="n">
        <v>0</v>
      </c>
      <c r="AW787" s="0" t="n">
        <v>2</v>
      </c>
      <c r="AX787" s="0" t="n">
        <v>78852310</v>
      </c>
      <c r="AY787" s="0" t="n">
        <v>1</v>
      </c>
      <c r="AZ787" s="0" t="n">
        <v>0</v>
      </c>
      <c r="BA787" s="0" t="n">
        <v>762</v>
      </c>
      <c r="BB787" s="0" t="n">
        <v>0</v>
      </c>
      <c r="BC787" s="0" t="n">
        <v>0</v>
      </c>
      <c r="BD787" s="0" t="n">
        <v>0</v>
      </c>
      <c r="BE787" s="0" t="n">
        <v>0</v>
      </c>
      <c r="BF787" s="0" t="n">
        <v>0</v>
      </c>
      <c r="BG787" s="0" t="n">
        <v>0</v>
      </c>
      <c r="BH787" s="0" t="n">
        <v>0</v>
      </c>
      <c r="BI787" s="0" t="n">
        <v>0</v>
      </c>
      <c r="BJ787" s="0" t="n">
        <v>0</v>
      </c>
      <c r="BK787" s="0" t="n">
        <v>0</v>
      </c>
      <c r="BL787" s="0" t="n">
        <v>0</v>
      </c>
      <c r="BM787" s="0" t="n">
        <v>0</v>
      </c>
      <c r="BN787" s="0" t="n">
        <v>0</v>
      </c>
      <c r="BO787" s="0" t="n">
        <v>0</v>
      </c>
      <c r="BP787" s="0" t="n">
        <v>0</v>
      </c>
      <c r="BQ787" s="0" t="n">
        <v>0</v>
      </c>
      <c r="BR787" s="0" t="n">
        <v>0</v>
      </c>
      <c r="BS787" s="0" t="n">
        <v>0</v>
      </c>
      <c r="BT787" s="0" t="n">
        <v>0</v>
      </c>
      <c r="BU787" s="0" t="n">
        <v>0</v>
      </c>
      <c r="BV787" s="0" t="n">
        <v>0</v>
      </c>
      <c r="BW787" s="0" t="n">
        <v>0</v>
      </c>
      <c r="CV787" s="0" t="n">
        <v>0</v>
      </c>
      <c r="CW787" s="0" t="n">
        <v>0</v>
      </c>
      <c r="CX787" s="0">
        <f>ROUND(Y787*Source!I2088,7)</f>
        <v/>
      </c>
      <c r="CY787" s="0">
        <f>AA787</f>
        <v/>
      </c>
      <c r="CZ787" s="0">
        <f>AE787</f>
        <v/>
      </c>
      <c r="DA787" s="0">
        <f>AI787</f>
        <v/>
      </c>
      <c r="DB787" s="0">
        <f>ROUND(ROUND(AT787*CZ787,2),2)</f>
        <v/>
      </c>
      <c r="DC787" s="0">
        <f>ROUND(ROUND(AT787*AG787,2),2)</f>
        <v/>
      </c>
      <c r="DD787" s="0" t="inlineStr"/>
      <c r="DE787" s="0" t="inlineStr"/>
      <c r="DF787" s="0">
        <f>ROUND(ROUND(AE787*AI787,0)*CX787,0)</f>
        <v/>
      </c>
      <c r="DG787" s="0">
        <f>ROUND(ROUND(AF787,0)*CX787,0)</f>
        <v/>
      </c>
      <c r="DH787" s="0">
        <f>ROUND(ROUND(AG787,0)*CX787,0)</f>
        <v/>
      </c>
      <c r="DI787" s="0">
        <f>ROUND(ROUND(AH787,0)*CX787,0)</f>
        <v/>
      </c>
      <c r="DJ787" s="0">
        <f>DF787</f>
        <v/>
      </c>
      <c r="DK787" s="0" t="n">
        <v>0</v>
      </c>
      <c r="DL787" s="0" t="inlineStr"/>
      <c r="DM787" s="0" t="n">
        <v>0</v>
      </c>
      <c r="DN787" s="0" t="inlineStr"/>
      <c r="DO787" s="0" t="n">
        <v>0</v>
      </c>
    </row>
    <row r="788">
      <c r="A788" s="0">
        <f>ROW(Source!A2088)</f>
        <v/>
      </c>
      <c r="B788" s="0" t="n">
        <v>78845955</v>
      </c>
      <c r="C788" s="0" t="n">
        <v>78852303</v>
      </c>
      <c r="D788" s="0" t="n">
        <v>29171808</v>
      </c>
      <c r="E788" s="0" t="n">
        <v>1</v>
      </c>
      <c r="F788" s="0" t="n">
        <v>1</v>
      </c>
      <c r="G788" s="0" t="n">
        <v>1</v>
      </c>
      <c r="H788" s="0" t="n">
        <v>3</v>
      </c>
      <c r="I788" s="0" t="inlineStr">
        <is>
          <t>999-9950</t>
        </is>
      </c>
      <c r="J788" s="0" t="inlineStr">
        <is>
          <t>ТССЦ Московской обл., 999-9950, приказ Минстроя России №675/пр от 21.09.2015 г.</t>
        </is>
      </c>
      <c r="K788" s="0" t="inlineStr">
        <is>
          <t>Вспомогательные ненормируемые материалы (2% от ОЗП)</t>
        </is>
      </c>
      <c r="L788" s="0" t="n">
        <v>1374</v>
      </c>
      <c r="N788" s="0" t="n">
        <v>1013</v>
      </c>
      <c r="O788" s="0" t="inlineStr">
        <is>
          <t>РУБ</t>
        </is>
      </c>
      <c r="P788" s="0" t="inlineStr">
        <is>
          <t>РУБ</t>
        </is>
      </c>
      <c r="Q788" s="0" t="n">
        <v>1</v>
      </c>
      <c r="W788" s="0" t="n">
        <v>0</v>
      </c>
      <c r="X788" s="0" t="n">
        <v>-915781824</v>
      </c>
      <c r="Y788" s="0">
        <f>AT788</f>
        <v/>
      </c>
      <c r="AA788" s="0" t="n">
        <v>1</v>
      </c>
      <c r="AB788" s="0" t="n">
        <v>0</v>
      </c>
      <c r="AC788" s="0" t="n">
        <v>0</v>
      </c>
      <c r="AD788" s="0" t="n">
        <v>0</v>
      </c>
      <c r="AE788" s="0" t="n">
        <v>1</v>
      </c>
      <c r="AF788" s="0" t="n">
        <v>0</v>
      </c>
      <c r="AG788" s="0" t="n">
        <v>0</v>
      </c>
      <c r="AH788" s="0" t="n">
        <v>0</v>
      </c>
      <c r="AI788" s="0" t="n">
        <v>1</v>
      </c>
      <c r="AJ788" s="0" t="n">
        <v>1</v>
      </c>
      <c r="AK788" s="0" t="n">
        <v>1</v>
      </c>
      <c r="AL788" s="0" t="n">
        <v>1</v>
      </c>
      <c r="AM788" s="0" t="n">
        <v>-2</v>
      </c>
      <c r="AN788" s="0" t="n">
        <v>0</v>
      </c>
      <c r="AO788" s="0" t="n">
        <v>1</v>
      </c>
      <c r="AP788" s="0" t="n">
        <v>1</v>
      </c>
      <c r="AQ788" s="0" t="n">
        <v>0</v>
      </c>
      <c r="AR788" s="0" t="n">
        <v>0</v>
      </c>
      <c r="AS788" s="0" t="inlineStr"/>
      <c r="AT788" s="0" t="n">
        <v>3.1</v>
      </c>
      <c r="AU788" s="0" t="inlineStr"/>
      <c r="AV788" s="0" t="n">
        <v>0</v>
      </c>
      <c r="AW788" s="0" t="n">
        <v>2</v>
      </c>
      <c r="AX788" s="0" t="n">
        <v>78852311</v>
      </c>
      <c r="AY788" s="0" t="n">
        <v>1</v>
      </c>
      <c r="AZ788" s="0" t="n">
        <v>0</v>
      </c>
      <c r="BA788" s="0" t="n">
        <v>763</v>
      </c>
      <c r="BB788" s="0" t="n">
        <v>0</v>
      </c>
      <c r="BC788" s="0" t="n">
        <v>0</v>
      </c>
      <c r="BD788" s="0" t="n">
        <v>0</v>
      </c>
      <c r="BE788" s="0" t="n">
        <v>0</v>
      </c>
      <c r="BF788" s="0" t="n">
        <v>0</v>
      </c>
      <c r="BG788" s="0" t="n">
        <v>0</v>
      </c>
      <c r="BH788" s="0" t="n">
        <v>0</v>
      </c>
      <c r="BI788" s="0" t="n">
        <v>0</v>
      </c>
      <c r="BJ788" s="0" t="n">
        <v>0</v>
      </c>
      <c r="BK788" s="0" t="n">
        <v>0</v>
      </c>
      <c r="BL788" s="0" t="n">
        <v>0</v>
      </c>
      <c r="BM788" s="0" t="n">
        <v>0</v>
      </c>
      <c r="BN788" s="0" t="n">
        <v>0</v>
      </c>
      <c r="BO788" s="0" t="n">
        <v>0</v>
      </c>
      <c r="BP788" s="0" t="n">
        <v>0</v>
      </c>
      <c r="BQ788" s="0" t="n">
        <v>0</v>
      </c>
      <c r="BR788" s="0" t="n">
        <v>0</v>
      </c>
      <c r="BS788" s="0" t="n">
        <v>0</v>
      </c>
      <c r="BT788" s="0" t="n">
        <v>0</v>
      </c>
      <c r="BU788" s="0" t="n">
        <v>0</v>
      </c>
      <c r="BV788" s="0" t="n">
        <v>0</v>
      </c>
      <c r="BW788" s="0" t="n">
        <v>0</v>
      </c>
      <c r="CV788" s="0" t="n">
        <v>0</v>
      </c>
      <c r="CW788" s="0" t="n">
        <v>0</v>
      </c>
      <c r="CX788" s="0">
        <f>ROUND(Y788*Source!I2088,7)</f>
        <v/>
      </c>
      <c r="CY788" s="0">
        <f>AA788</f>
        <v/>
      </c>
      <c r="CZ788" s="0">
        <f>AE788</f>
        <v/>
      </c>
      <c r="DA788" s="0">
        <f>AI788</f>
        <v/>
      </c>
      <c r="DB788" s="0">
        <f>ROUND(ROUND(AT788*CZ788,2),2)</f>
        <v/>
      </c>
      <c r="DC788" s="0">
        <f>ROUND(ROUND(AT788*AG788,2),2)</f>
        <v/>
      </c>
      <c r="DD788" s="0" t="inlineStr"/>
      <c r="DE788" s="0" t="inlineStr"/>
      <c r="DF788" s="0">
        <f>ROUND(ROUND(AE788,0)*CX788,0)</f>
        <v/>
      </c>
      <c r="DG788" s="0">
        <f>ROUND(ROUND(AF788,0)*CX788,0)</f>
        <v/>
      </c>
      <c r="DH788" s="0">
        <f>ROUND(ROUND(AG788,0)*CX788,0)</f>
        <v/>
      </c>
      <c r="DI788" s="0">
        <f>ROUND(ROUND(AH788,0)*CX788,0)</f>
        <v/>
      </c>
      <c r="DJ788" s="0">
        <f>DF788</f>
        <v/>
      </c>
      <c r="DK788" s="0" t="n">
        <v>0</v>
      </c>
      <c r="DL788" s="0" t="inlineStr"/>
      <c r="DM788" s="0" t="n">
        <v>0</v>
      </c>
      <c r="DN788" s="0" t="inlineStr"/>
      <c r="DO788" s="0" t="n">
        <v>0</v>
      </c>
    </row>
    <row r="789">
      <c r="A789" s="0">
        <f>ROW(Source!A2128)</f>
        <v/>
      </c>
      <c r="B789" s="0" t="n">
        <v>78845955</v>
      </c>
      <c r="C789" s="0" t="n">
        <v>78852377</v>
      </c>
      <c r="D789" s="0" t="n">
        <v>18411117</v>
      </c>
      <c r="E789" s="0" t="n">
        <v>1</v>
      </c>
      <c r="F789" s="0" t="n">
        <v>1</v>
      </c>
      <c r="G789" s="0" t="n">
        <v>1</v>
      </c>
      <c r="H789" s="0" t="n">
        <v>1</v>
      </c>
      <c r="I789" s="0" t="inlineStr">
        <is>
          <t>1-1040-90</t>
        </is>
      </c>
      <c r="J789" s="0" t="inlineStr"/>
      <c r="K789" s="0" t="inlineStr">
        <is>
          <t>Рабочий строитель среднего разряда 4</t>
        </is>
      </c>
      <c r="L789" s="0" t="n">
        <v>1369</v>
      </c>
      <c r="N789" s="0" t="n">
        <v>1013</v>
      </c>
      <c r="O789" s="0" t="inlineStr">
        <is>
          <t>чел.-ч</t>
        </is>
      </c>
      <c r="P789" s="0" t="inlineStr">
        <is>
          <t>чел.-ч</t>
        </is>
      </c>
      <c r="Q789" s="0" t="n">
        <v>1</v>
      </c>
      <c r="W789" s="0" t="n">
        <v>0</v>
      </c>
      <c r="X789" s="0" t="n">
        <v>-1739886638</v>
      </c>
      <c r="Y789" s="0">
        <f>AT789</f>
        <v/>
      </c>
      <c r="AA789" s="0" t="n">
        <v>0</v>
      </c>
      <c r="AB789" s="0" t="n">
        <v>0</v>
      </c>
      <c r="AC789" s="0" t="n">
        <v>0</v>
      </c>
      <c r="AD789" s="0" t="n">
        <v>9.619999999999999</v>
      </c>
      <c r="AE789" s="0" t="n">
        <v>0</v>
      </c>
      <c r="AF789" s="0" t="n">
        <v>0</v>
      </c>
      <c r="AG789" s="0" t="n">
        <v>0</v>
      </c>
      <c r="AH789" s="0" t="n">
        <v>9.619999999999999</v>
      </c>
      <c r="AI789" s="0" t="n">
        <v>1</v>
      </c>
      <c r="AJ789" s="0" t="n">
        <v>1</v>
      </c>
      <c r="AK789" s="0" t="n">
        <v>1</v>
      </c>
      <c r="AL789" s="0" t="n">
        <v>1</v>
      </c>
      <c r="AM789" s="0" t="n">
        <v>-2</v>
      </c>
      <c r="AN789" s="0" t="n">
        <v>0</v>
      </c>
      <c r="AO789" s="0" t="n">
        <v>1</v>
      </c>
      <c r="AP789" s="0" t="n">
        <v>1</v>
      </c>
      <c r="AQ789" s="0" t="n">
        <v>0</v>
      </c>
      <c r="AR789" s="0" t="n">
        <v>0</v>
      </c>
      <c r="AS789" s="0" t="inlineStr"/>
      <c r="AT789" s="0" t="n">
        <v>163.3</v>
      </c>
      <c r="AU789" s="0" t="inlineStr"/>
      <c r="AV789" s="0" t="n">
        <v>1</v>
      </c>
      <c r="AW789" s="0" t="n">
        <v>2</v>
      </c>
      <c r="AX789" s="0" t="n">
        <v>78852410</v>
      </c>
      <c r="AY789" s="0" t="n">
        <v>1</v>
      </c>
      <c r="AZ789" s="0" t="n">
        <v>0</v>
      </c>
      <c r="BA789" s="0" t="n">
        <v>764</v>
      </c>
      <c r="BB789" s="0" t="n">
        <v>0</v>
      </c>
      <c r="BC789" s="0" t="n">
        <v>0</v>
      </c>
      <c r="BD789" s="0" t="n">
        <v>0</v>
      </c>
      <c r="BE789" s="0" t="n">
        <v>0</v>
      </c>
      <c r="BF789" s="0" t="n">
        <v>0</v>
      </c>
      <c r="BG789" s="0" t="n">
        <v>0</v>
      </c>
      <c r="BH789" s="0" t="n">
        <v>0</v>
      </c>
      <c r="BI789" s="0" t="n">
        <v>0</v>
      </c>
      <c r="BJ789" s="0" t="n">
        <v>0</v>
      </c>
      <c r="BK789" s="0" t="n">
        <v>0</v>
      </c>
      <c r="BL789" s="0" t="n">
        <v>0</v>
      </c>
      <c r="BM789" s="0" t="n">
        <v>0</v>
      </c>
      <c r="BN789" s="0" t="n">
        <v>0</v>
      </c>
      <c r="BO789" s="0" t="n">
        <v>0</v>
      </c>
      <c r="BP789" s="0" t="n">
        <v>0</v>
      </c>
      <c r="BQ789" s="0" t="n">
        <v>0</v>
      </c>
      <c r="BR789" s="0" t="n">
        <v>0</v>
      </c>
      <c r="BS789" s="0" t="n">
        <v>0</v>
      </c>
      <c r="BT789" s="0" t="n">
        <v>0</v>
      </c>
      <c r="BU789" s="0" t="n">
        <v>0</v>
      </c>
      <c r="BV789" s="0" t="n">
        <v>0</v>
      </c>
      <c r="BW789" s="0" t="n">
        <v>0</v>
      </c>
      <c r="CU789" s="0">
        <f>ROUND(AT789*Source!I2128*AH789*AL789,0)</f>
        <v/>
      </c>
      <c r="CV789" s="0">
        <f>ROUND(Y789*Source!I2128,7)</f>
        <v/>
      </c>
      <c r="CW789" s="0" t="n">
        <v>0</v>
      </c>
      <c r="CX789" s="0">
        <f>ROUND(Y789*Source!I2128,7)</f>
        <v/>
      </c>
      <c r="CY789" s="0">
        <f>AD789</f>
        <v/>
      </c>
      <c r="CZ789" s="0">
        <f>AH789</f>
        <v/>
      </c>
      <c r="DA789" s="0">
        <f>AL789</f>
        <v/>
      </c>
      <c r="DB789" s="0">
        <f>ROUND(ROUND(AT789*CZ789,2),2)</f>
        <v/>
      </c>
      <c r="DC789" s="0">
        <f>ROUND(ROUND(AT789*AG789,2),2)</f>
        <v/>
      </c>
      <c r="DD789" s="0" t="inlineStr"/>
      <c r="DE789" s="0" t="inlineStr"/>
      <c r="DF789" s="0">
        <f>ROUND(ROUND(AE789,0)*CX789,0)</f>
        <v/>
      </c>
      <c r="DG789" s="0">
        <f>ROUND(ROUND(AF789,0)*CX789,0)</f>
        <v/>
      </c>
      <c r="DH789" s="0">
        <f>ROUND(ROUND(AG789,0)*CX789,0)</f>
        <v/>
      </c>
      <c r="DI789" s="0">
        <f>ROUND(ROUND(AH789,0)*CX789,0)</f>
        <v/>
      </c>
      <c r="DJ789" s="0">
        <f>DI789</f>
        <v/>
      </c>
      <c r="DK789" s="0" t="n">
        <v>0</v>
      </c>
      <c r="DL789" s="0" t="inlineStr"/>
      <c r="DM789" s="0" t="n">
        <v>0</v>
      </c>
      <c r="DN789" s="0" t="inlineStr"/>
      <c r="DO789" s="0" t="n">
        <v>0</v>
      </c>
    </row>
    <row r="790">
      <c r="A790" s="0">
        <f>ROW(Source!A2128)</f>
        <v/>
      </c>
      <c r="B790" s="0" t="n">
        <v>78845955</v>
      </c>
      <c r="C790" s="0" t="n">
        <v>78852377</v>
      </c>
      <c r="D790" s="0" t="n">
        <v>121548</v>
      </c>
      <c r="E790" s="0" t="n">
        <v>1</v>
      </c>
      <c r="F790" s="0" t="n">
        <v>1</v>
      </c>
      <c r="G790" s="0" t="n">
        <v>1</v>
      </c>
      <c r="H790" s="0" t="n">
        <v>1</v>
      </c>
      <c r="I790" s="0" t="inlineStr">
        <is>
          <t>2</t>
        </is>
      </c>
      <c r="J790" s="0" t="inlineStr"/>
      <c r="K790" s="0" t="inlineStr">
        <is>
          <t>Затраты труда машинистов</t>
        </is>
      </c>
      <c r="L790" s="0" t="n">
        <v>608254</v>
      </c>
      <c r="N790" s="0" t="n">
        <v>1013</v>
      </c>
      <c r="O790" s="0" t="inlineStr">
        <is>
          <t>чел.час</t>
        </is>
      </c>
      <c r="P790" s="0" t="inlineStr">
        <is>
          <t>чел.час</t>
        </is>
      </c>
      <c r="Q790" s="0" t="n">
        <v>1</v>
      </c>
      <c r="W790" s="0" t="n">
        <v>0</v>
      </c>
      <c r="X790" s="0" t="n">
        <v>-185737400</v>
      </c>
      <c r="Y790" s="0">
        <f>AT790</f>
        <v/>
      </c>
      <c r="AA790" s="0" t="n">
        <v>0</v>
      </c>
      <c r="AB790" s="0" t="n">
        <v>0</v>
      </c>
      <c r="AC790" s="0" t="n">
        <v>0</v>
      </c>
      <c r="AD790" s="0" t="n">
        <v>0</v>
      </c>
      <c r="AE790" s="0" t="n">
        <v>0</v>
      </c>
      <c r="AF790" s="0" t="n">
        <v>0</v>
      </c>
      <c r="AG790" s="0" t="n">
        <v>0</v>
      </c>
      <c r="AH790" s="0" t="n">
        <v>0</v>
      </c>
      <c r="AI790" s="0" t="n">
        <v>1</v>
      </c>
      <c r="AJ790" s="0" t="n">
        <v>1</v>
      </c>
      <c r="AK790" s="0" t="n">
        <v>1</v>
      </c>
      <c r="AL790" s="0" t="n">
        <v>1</v>
      </c>
      <c r="AM790" s="0" t="n">
        <v>-2</v>
      </c>
      <c r="AN790" s="0" t="n">
        <v>0</v>
      </c>
      <c r="AO790" s="0" t="n">
        <v>1</v>
      </c>
      <c r="AP790" s="0" t="n">
        <v>1</v>
      </c>
      <c r="AQ790" s="0" t="n">
        <v>0</v>
      </c>
      <c r="AR790" s="0" t="n">
        <v>0</v>
      </c>
      <c r="AS790" s="0" t="inlineStr"/>
      <c r="AT790" s="0" t="n">
        <v>0.08</v>
      </c>
      <c r="AU790" s="0" t="inlineStr"/>
      <c r="AV790" s="0" t="n">
        <v>2</v>
      </c>
      <c r="AW790" s="0" t="n">
        <v>2</v>
      </c>
      <c r="AX790" s="0" t="n">
        <v>78852411</v>
      </c>
      <c r="AY790" s="0" t="n">
        <v>1</v>
      </c>
      <c r="AZ790" s="0" t="n">
        <v>0</v>
      </c>
      <c r="BA790" s="0" t="n">
        <v>765</v>
      </c>
      <c r="BB790" s="0" t="n">
        <v>0</v>
      </c>
      <c r="BC790" s="0" t="n">
        <v>0</v>
      </c>
      <c r="BD790" s="0" t="n">
        <v>0</v>
      </c>
      <c r="BE790" s="0" t="n">
        <v>0</v>
      </c>
      <c r="BF790" s="0" t="n">
        <v>0</v>
      </c>
      <c r="BG790" s="0" t="n">
        <v>0</v>
      </c>
      <c r="BH790" s="0" t="n">
        <v>0</v>
      </c>
      <c r="BI790" s="0" t="n">
        <v>0</v>
      </c>
      <c r="BJ790" s="0" t="n">
        <v>0</v>
      </c>
      <c r="BK790" s="0" t="n">
        <v>0</v>
      </c>
      <c r="BL790" s="0" t="n">
        <v>0</v>
      </c>
      <c r="BM790" s="0" t="n">
        <v>0</v>
      </c>
      <c r="BN790" s="0" t="n">
        <v>0</v>
      </c>
      <c r="BO790" s="0" t="n">
        <v>0</v>
      </c>
      <c r="BP790" s="0" t="n">
        <v>0</v>
      </c>
      <c r="BQ790" s="0" t="n">
        <v>0</v>
      </c>
      <c r="BR790" s="0" t="n">
        <v>0</v>
      </c>
      <c r="BS790" s="0" t="n">
        <v>0</v>
      </c>
      <c r="BT790" s="0" t="n">
        <v>0</v>
      </c>
      <c r="BU790" s="0" t="n">
        <v>0</v>
      </c>
      <c r="BV790" s="0" t="n">
        <v>0</v>
      </c>
      <c r="BW790" s="0" t="n">
        <v>0</v>
      </c>
      <c r="CV790" s="0" t="n">
        <v>0</v>
      </c>
      <c r="CW790" s="0" t="n">
        <v>0</v>
      </c>
      <c r="CX790" s="0">
        <f>ROUND(Y790*Source!I2128,7)</f>
        <v/>
      </c>
      <c r="CY790" s="0">
        <f>AD790</f>
        <v/>
      </c>
      <c r="CZ790" s="0">
        <f>AH790</f>
        <v/>
      </c>
      <c r="DA790" s="0">
        <f>AL790</f>
        <v/>
      </c>
      <c r="DB790" s="0">
        <f>ROUND(ROUND(AT790*CZ790,2),2)</f>
        <v/>
      </c>
      <c r="DC790" s="0">
        <f>ROUND(ROUND(AT790*AG790,2),2)</f>
        <v/>
      </c>
      <c r="DD790" s="0" t="inlineStr"/>
      <c r="DE790" s="0" t="inlineStr"/>
      <c r="DF790" s="0">
        <f>ROUND(ROUND(AE790,0)*CX790,0)</f>
        <v/>
      </c>
      <c r="DG790" s="0">
        <f>ROUND(ROUND(AF790,0)*CX790,0)</f>
        <v/>
      </c>
      <c r="DH790" s="0">
        <f>ROUND(ROUND(AG790,0)*CX790,0)</f>
        <v/>
      </c>
      <c r="DI790" s="0">
        <f>ROUND(ROUND(AH790,0)*CX790,0)</f>
        <v/>
      </c>
      <c r="DJ790" s="0">
        <f>DI790</f>
        <v/>
      </c>
      <c r="DK790" s="0" t="n">
        <v>0</v>
      </c>
      <c r="DL790" s="0" t="inlineStr"/>
      <c r="DM790" s="0" t="n">
        <v>0</v>
      </c>
      <c r="DN790" s="0" t="inlineStr"/>
      <c r="DO790" s="0" t="n">
        <v>0</v>
      </c>
    </row>
    <row r="791">
      <c r="A791" s="0">
        <f>ROW(Source!A2128)</f>
        <v/>
      </c>
      <c r="B791" s="0" t="n">
        <v>78845955</v>
      </c>
      <c r="C791" s="0" t="n">
        <v>78852377</v>
      </c>
      <c r="D791" s="0" t="n">
        <v>29172556</v>
      </c>
      <c r="E791" s="0" t="n">
        <v>1</v>
      </c>
      <c r="F791" s="0" t="n">
        <v>1</v>
      </c>
      <c r="G791" s="0" t="n">
        <v>1</v>
      </c>
      <c r="H791" s="0" t="n">
        <v>2</v>
      </c>
      <c r="I791" s="0" t="inlineStr">
        <is>
          <t>030954</t>
        </is>
      </c>
      <c r="J791" s="0" t="inlineStr">
        <is>
          <t>ТСЭМ Московской обл., 030954, приказ Минстроя России №675/пр от 28.02.2017 № 264/пр</t>
        </is>
      </c>
      <c r="K791" s="0" t="inlineStr">
        <is>
          <t>Подъемники грузоподъемностью до 500 кг одномачтовые, высота подъема 45 м</t>
        </is>
      </c>
      <c r="L791" s="0" t="n">
        <v>1368</v>
      </c>
      <c r="N791" s="0" t="n">
        <v>1011</v>
      </c>
      <c r="O791" s="0" t="inlineStr">
        <is>
          <t>маш.-ч</t>
        </is>
      </c>
      <c r="P791" s="0" t="inlineStr">
        <is>
          <t>маш.-ч</t>
        </is>
      </c>
      <c r="Q791" s="0" t="n">
        <v>1</v>
      </c>
      <c r="W791" s="0" t="n">
        <v>0</v>
      </c>
      <c r="X791" s="0" t="n">
        <v>344519037</v>
      </c>
      <c r="Y791" s="0">
        <f>AT791</f>
        <v/>
      </c>
      <c r="AA791" s="0" t="n">
        <v>0</v>
      </c>
      <c r="AB791" s="0" t="n">
        <v>728.98</v>
      </c>
      <c r="AC791" s="0" t="n">
        <v>705.38</v>
      </c>
      <c r="AD791" s="0" t="n">
        <v>0</v>
      </c>
      <c r="AE791" s="0" t="n">
        <v>0</v>
      </c>
      <c r="AF791" s="0" t="n">
        <v>31.26</v>
      </c>
      <c r="AG791" s="0" t="n">
        <v>13.5</v>
      </c>
      <c r="AH791" s="0" t="n">
        <v>0</v>
      </c>
      <c r="AI791" s="0" t="n">
        <v>1</v>
      </c>
      <c r="AJ791" s="0" t="n">
        <v>23.32</v>
      </c>
      <c r="AK791" s="0" t="n">
        <v>52.25</v>
      </c>
      <c r="AL791" s="0" t="n">
        <v>1</v>
      </c>
      <c r="AM791" s="0" t="n">
        <v>2</v>
      </c>
      <c r="AN791" s="0" t="n">
        <v>0</v>
      </c>
      <c r="AO791" s="0" t="n">
        <v>1</v>
      </c>
      <c r="AP791" s="0" t="n">
        <v>1</v>
      </c>
      <c r="AQ791" s="0" t="n">
        <v>0</v>
      </c>
      <c r="AR791" s="0" t="n">
        <v>0</v>
      </c>
      <c r="AS791" s="0" t="inlineStr"/>
      <c r="AT791" s="0" t="n">
        <v>0.08</v>
      </c>
      <c r="AU791" s="0" t="inlineStr"/>
      <c r="AV791" s="0" t="n">
        <v>0</v>
      </c>
      <c r="AW791" s="0" t="n">
        <v>2</v>
      </c>
      <c r="AX791" s="0" t="n">
        <v>78852412</v>
      </c>
      <c r="AY791" s="0" t="n">
        <v>1</v>
      </c>
      <c r="AZ791" s="0" t="n">
        <v>0</v>
      </c>
      <c r="BA791" s="0" t="n">
        <v>766</v>
      </c>
      <c r="BB791" s="0" t="n">
        <v>0</v>
      </c>
      <c r="BC791" s="0" t="n">
        <v>0</v>
      </c>
      <c r="BD791" s="0" t="n">
        <v>0</v>
      </c>
      <c r="BE791" s="0" t="n">
        <v>0</v>
      </c>
      <c r="BF791" s="0" t="n">
        <v>0</v>
      </c>
      <c r="BG791" s="0" t="n">
        <v>0</v>
      </c>
      <c r="BH791" s="0" t="n">
        <v>0</v>
      </c>
      <c r="BI791" s="0" t="n">
        <v>0</v>
      </c>
      <c r="BJ791" s="0" t="n">
        <v>0</v>
      </c>
      <c r="BK791" s="0" t="n">
        <v>0</v>
      </c>
      <c r="BL791" s="0" t="n">
        <v>0</v>
      </c>
      <c r="BM791" s="0" t="n">
        <v>0</v>
      </c>
      <c r="BN791" s="0" t="n">
        <v>0</v>
      </c>
      <c r="BO791" s="0" t="n">
        <v>0</v>
      </c>
      <c r="BP791" s="0" t="n">
        <v>0</v>
      </c>
      <c r="BQ791" s="0" t="n">
        <v>0</v>
      </c>
      <c r="BR791" s="0" t="n">
        <v>0</v>
      </c>
      <c r="BS791" s="0" t="n">
        <v>0</v>
      </c>
      <c r="BT791" s="0" t="n">
        <v>0</v>
      </c>
      <c r="BU791" s="0" t="n">
        <v>0</v>
      </c>
      <c r="BV791" s="0" t="n">
        <v>0</v>
      </c>
      <c r="BW791" s="0" t="n">
        <v>0</v>
      </c>
      <c r="CV791" s="0" t="n">
        <v>0</v>
      </c>
      <c r="CW791" s="0">
        <f>ROUND(Y791*Source!I2128*DO791,7)</f>
        <v/>
      </c>
      <c r="CX791" s="0">
        <f>ROUND(Y791*Source!I2128,7)</f>
        <v/>
      </c>
      <c r="CY791" s="0">
        <f>AB791</f>
        <v/>
      </c>
      <c r="CZ791" s="0">
        <f>AF791</f>
        <v/>
      </c>
      <c r="DA791" s="0">
        <f>AJ791</f>
        <v/>
      </c>
      <c r="DB791" s="0">
        <f>ROUND(ROUND(AT791*CZ791,2),2)</f>
        <v/>
      </c>
      <c r="DC791" s="0">
        <f>ROUND(ROUND(AT791*AG791,2),2)</f>
        <v/>
      </c>
      <c r="DD791" s="0" t="inlineStr"/>
      <c r="DE791" s="0" t="inlineStr"/>
      <c r="DF791" s="0">
        <f>ROUND(ROUND(AE791,0)*CX791,0)</f>
        <v/>
      </c>
      <c r="DG791" s="0">
        <f>ROUND(ROUND(AF791*AJ791,0)*CX791,0)</f>
        <v/>
      </c>
      <c r="DH791" s="0">
        <f>ROUND(ROUND(AG791*AK791,0)*CX791,0)</f>
        <v/>
      </c>
      <c r="DI791" s="0">
        <f>ROUND(ROUND(AH791,0)*CX791,0)</f>
        <v/>
      </c>
      <c r="DJ791" s="0">
        <f>DG791</f>
        <v/>
      </c>
      <c r="DK791" s="0" t="n">
        <v>0</v>
      </c>
      <c r="DL791" s="0" t="inlineStr"/>
      <c r="DM791" s="0" t="n">
        <v>0</v>
      </c>
      <c r="DN791" s="0" t="inlineStr"/>
      <c r="DO791" s="0" t="n">
        <v>0</v>
      </c>
    </row>
    <row r="792">
      <c r="A792" s="0">
        <f>ROW(Source!A2128)</f>
        <v/>
      </c>
      <c r="B792" s="0" t="n">
        <v>78845955</v>
      </c>
      <c r="C792" s="0" t="n">
        <v>78852377</v>
      </c>
      <c r="D792" s="0" t="n">
        <v>29170578</v>
      </c>
      <c r="E792" s="0" t="n">
        <v>1</v>
      </c>
      <c r="F792" s="0" t="n">
        <v>1</v>
      </c>
      <c r="G792" s="0" t="n">
        <v>1</v>
      </c>
      <c r="H792" s="0" t="n">
        <v>3</v>
      </c>
      <c r="I792" s="0" t="inlineStr">
        <is>
          <t>509-0768</t>
        </is>
      </c>
      <c r="J792" s="0" t="inlineStr">
        <is>
          <t>ТССЦ Московской обл., 509-0768, приказ Минстроя России №675/пр от 28.02.2017 № 258/пр</t>
        </is>
      </c>
      <c r="K792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792" s="0" t="n">
        <v>1354</v>
      </c>
      <c r="N792" s="0" t="n">
        <v>1010</v>
      </c>
      <c r="O792" s="0" t="inlineStr">
        <is>
          <t>шт.</t>
        </is>
      </c>
      <c r="P792" s="0" t="inlineStr">
        <is>
          <t>шт.</t>
        </is>
      </c>
      <c r="Q792" s="0" t="n">
        <v>1</v>
      </c>
      <c r="W792" s="0" t="n">
        <v>0</v>
      </c>
      <c r="X792" s="0" t="n">
        <v>-1856882622</v>
      </c>
      <c r="Y792" s="0">
        <f>AT792</f>
        <v/>
      </c>
      <c r="AA792" s="0" t="n">
        <v>913.63</v>
      </c>
      <c r="AB792" s="0" t="n">
        <v>0</v>
      </c>
      <c r="AC792" s="0" t="n">
        <v>0</v>
      </c>
      <c r="AD792" s="0" t="n">
        <v>0</v>
      </c>
      <c r="AE792" s="0" t="n">
        <v>395.51</v>
      </c>
      <c r="AF792" s="0" t="n">
        <v>0</v>
      </c>
      <c r="AG792" s="0" t="n">
        <v>0</v>
      </c>
      <c r="AH792" s="0" t="n">
        <v>0</v>
      </c>
      <c r="AI792" s="0" t="n">
        <v>2.31</v>
      </c>
      <c r="AJ792" s="0" t="n">
        <v>1</v>
      </c>
      <c r="AK792" s="0" t="n">
        <v>1</v>
      </c>
      <c r="AL792" s="0" t="n">
        <v>1</v>
      </c>
      <c r="AM792" s="0" t="n">
        <v>2</v>
      </c>
      <c r="AN792" s="0" t="n">
        <v>0</v>
      </c>
      <c r="AO792" s="0" t="n">
        <v>1</v>
      </c>
      <c r="AP792" s="0" t="n">
        <v>1</v>
      </c>
      <c r="AQ792" s="0" t="n">
        <v>0</v>
      </c>
      <c r="AR792" s="0" t="n">
        <v>0</v>
      </c>
      <c r="AS792" s="0" t="inlineStr"/>
      <c r="AT792" s="0" t="n">
        <v>100</v>
      </c>
      <c r="AU792" s="0" t="inlineStr"/>
      <c r="AV792" s="0" t="n">
        <v>0</v>
      </c>
      <c r="AW792" s="0" t="n">
        <v>2</v>
      </c>
      <c r="AX792" s="0" t="n">
        <v>78852413</v>
      </c>
      <c r="AY792" s="0" t="n">
        <v>1</v>
      </c>
      <c r="AZ792" s="0" t="n">
        <v>0</v>
      </c>
      <c r="BA792" s="0" t="n">
        <v>767</v>
      </c>
      <c r="BB792" s="0" t="n">
        <v>0</v>
      </c>
      <c r="BC792" s="0" t="n">
        <v>0</v>
      </c>
      <c r="BD792" s="0" t="n">
        <v>0</v>
      </c>
      <c r="BE792" s="0" t="n">
        <v>0</v>
      </c>
      <c r="BF792" s="0" t="n">
        <v>0</v>
      </c>
      <c r="BG792" s="0" t="n">
        <v>0</v>
      </c>
      <c r="BH792" s="0" t="n">
        <v>0</v>
      </c>
      <c r="BI792" s="0" t="n">
        <v>0</v>
      </c>
      <c r="BJ792" s="0" t="n">
        <v>0</v>
      </c>
      <c r="BK792" s="0" t="n">
        <v>0</v>
      </c>
      <c r="BL792" s="0" t="n">
        <v>0</v>
      </c>
      <c r="BM792" s="0" t="n">
        <v>0</v>
      </c>
      <c r="BN792" s="0" t="n">
        <v>0</v>
      </c>
      <c r="BO792" s="0" t="n">
        <v>0</v>
      </c>
      <c r="BP792" s="0" t="n">
        <v>0</v>
      </c>
      <c r="BQ792" s="0" t="n">
        <v>0</v>
      </c>
      <c r="BR792" s="0" t="n">
        <v>0</v>
      </c>
      <c r="BS792" s="0" t="n">
        <v>0</v>
      </c>
      <c r="BT792" s="0" t="n">
        <v>0</v>
      </c>
      <c r="BU792" s="0" t="n">
        <v>0</v>
      </c>
      <c r="BV792" s="0" t="n">
        <v>0</v>
      </c>
      <c r="BW792" s="0" t="n">
        <v>0</v>
      </c>
      <c r="CV792" s="0" t="n">
        <v>0</v>
      </c>
      <c r="CW792" s="0" t="n">
        <v>0</v>
      </c>
      <c r="CX792" s="0">
        <f>ROUND(Y792*Source!I2128,7)</f>
        <v/>
      </c>
      <c r="CY792" s="0">
        <f>AA792</f>
        <v/>
      </c>
      <c r="CZ792" s="0">
        <f>AE792</f>
        <v/>
      </c>
      <c r="DA792" s="0">
        <f>AI792</f>
        <v/>
      </c>
      <c r="DB792" s="0">
        <f>ROUND(ROUND(AT792*CZ792,2),2)</f>
        <v/>
      </c>
      <c r="DC792" s="0">
        <f>ROUND(ROUND(AT792*AG792,2),2)</f>
        <v/>
      </c>
      <c r="DD792" s="0" t="inlineStr"/>
      <c r="DE792" s="0" t="inlineStr"/>
      <c r="DF792" s="0">
        <f>ROUND(ROUND(AE792*AI792,0)*CX792,0)</f>
        <v/>
      </c>
      <c r="DG792" s="0">
        <f>ROUND(ROUND(AF792,0)*CX792,0)</f>
        <v/>
      </c>
      <c r="DH792" s="0">
        <f>ROUND(ROUND(AG792,0)*CX792,0)</f>
        <v/>
      </c>
      <c r="DI792" s="0">
        <f>ROUND(ROUND(AH792,0)*CX792,0)</f>
        <v/>
      </c>
      <c r="DJ792" s="0">
        <f>DF792</f>
        <v/>
      </c>
      <c r="DK792" s="0" t="n">
        <v>0</v>
      </c>
      <c r="DL792" s="0" t="inlineStr"/>
      <c r="DM792" s="0" t="n">
        <v>0</v>
      </c>
      <c r="DN792" s="0" t="inlineStr"/>
      <c r="DO792" s="0" t="n">
        <v>0</v>
      </c>
    </row>
    <row r="793">
      <c r="A793" s="0">
        <f>ROW(Source!A2129)</f>
        <v/>
      </c>
      <c r="B793" s="0" t="n">
        <v>78845955</v>
      </c>
      <c r="C793" s="0" t="n">
        <v>78852414</v>
      </c>
      <c r="D793" s="0" t="n">
        <v>18407150</v>
      </c>
      <c r="E793" s="0" t="n">
        <v>1</v>
      </c>
      <c r="F793" s="0" t="n">
        <v>1</v>
      </c>
      <c r="G793" s="0" t="n">
        <v>1</v>
      </c>
      <c r="H793" s="0" t="n">
        <v>1</v>
      </c>
      <c r="I793" s="0" t="inlineStr">
        <is>
          <t>1-1030-90</t>
        </is>
      </c>
      <c r="J793" s="0" t="inlineStr"/>
      <c r="K793" s="0" t="inlineStr">
        <is>
          <t>Рабочий строитель среднего разряда 3</t>
        </is>
      </c>
      <c r="L793" s="0" t="n">
        <v>1369</v>
      </c>
      <c r="N793" s="0" t="n">
        <v>1013</v>
      </c>
      <c r="O793" s="0" t="inlineStr">
        <is>
          <t>чел.-ч</t>
        </is>
      </c>
      <c r="P793" s="0" t="inlineStr">
        <is>
          <t>чел.-ч</t>
        </is>
      </c>
      <c r="Q793" s="0" t="n">
        <v>1</v>
      </c>
      <c r="W793" s="0" t="n">
        <v>0</v>
      </c>
      <c r="X793" s="0" t="n">
        <v>-931037793</v>
      </c>
      <c r="Y793" s="0">
        <f>AT793</f>
        <v/>
      </c>
      <c r="AA793" s="0" t="n">
        <v>0</v>
      </c>
      <c r="AB793" s="0" t="n">
        <v>0</v>
      </c>
      <c r="AC793" s="0" t="n">
        <v>0</v>
      </c>
      <c r="AD793" s="0" t="n">
        <v>8.529999999999999</v>
      </c>
      <c r="AE793" s="0" t="n">
        <v>0</v>
      </c>
      <c r="AF793" s="0" t="n">
        <v>0</v>
      </c>
      <c r="AG793" s="0" t="n">
        <v>0</v>
      </c>
      <c r="AH793" s="0" t="n">
        <v>8.529999999999999</v>
      </c>
      <c r="AI793" s="0" t="n">
        <v>1</v>
      </c>
      <c r="AJ793" s="0" t="n">
        <v>1</v>
      </c>
      <c r="AK793" s="0" t="n">
        <v>1</v>
      </c>
      <c r="AL793" s="0" t="n">
        <v>1</v>
      </c>
      <c r="AM793" s="0" t="n">
        <v>-2</v>
      </c>
      <c r="AN793" s="0" t="n">
        <v>0</v>
      </c>
      <c r="AO793" s="0" t="n">
        <v>1</v>
      </c>
      <c r="AP793" s="0" t="n">
        <v>0</v>
      </c>
      <c r="AQ793" s="0" t="n">
        <v>0</v>
      </c>
      <c r="AR793" s="0" t="n">
        <v>0</v>
      </c>
      <c r="AS793" s="0" t="inlineStr"/>
      <c r="AT793" s="0" t="n">
        <v>13.9</v>
      </c>
      <c r="AU793" s="0" t="inlineStr"/>
      <c r="AV793" s="0" t="n">
        <v>1</v>
      </c>
      <c r="AW793" s="0" t="n">
        <v>2</v>
      </c>
      <c r="AX793" s="0" t="n">
        <v>78852418</v>
      </c>
      <c r="AY793" s="0" t="n">
        <v>1</v>
      </c>
      <c r="AZ793" s="0" t="n">
        <v>0</v>
      </c>
      <c r="BA793" s="0" t="n">
        <v>768</v>
      </c>
      <c r="BB793" s="0" t="n">
        <v>0</v>
      </c>
      <c r="BC793" s="0" t="n">
        <v>0</v>
      </c>
      <c r="BD793" s="0" t="n">
        <v>0</v>
      </c>
      <c r="BE793" s="0" t="n">
        <v>0</v>
      </c>
      <c r="BF793" s="0" t="n">
        <v>0</v>
      </c>
      <c r="BG793" s="0" t="n">
        <v>0</v>
      </c>
      <c r="BH793" s="0" t="n">
        <v>0</v>
      </c>
      <c r="BI793" s="0" t="n">
        <v>0</v>
      </c>
      <c r="BJ793" s="0" t="n">
        <v>0</v>
      </c>
      <c r="BK793" s="0" t="n">
        <v>0</v>
      </c>
      <c r="BL793" s="0" t="n">
        <v>0</v>
      </c>
      <c r="BM793" s="0" t="n">
        <v>0</v>
      </c>
      <c r="BN793" s="0" t="n">
        <v>0</v>
      </c>
      <c r="BO793" s="0" t="n">
        <v>0</v>
      </c>
      <c r="BP793" s="0" t="n">
        <v>0</v>
      </c>
      <c r="BQ793" s="0" t="n">
        <v>0</v>
      </c>
      <c r="BR793" s="0" t="n">
        <v>0</v>
      </c>
      <c r="BS793" s="0" t="n">
        <v>0</v>
      </c>
      <c r="BT793" s="0" t="n">
        <v>0</v>
      </c>
      <c r="BU793" s="0" t="n">
        <v>0</v>
      </c>
      <c r="BV793" s="0" t="n">
        <v>0</v>
      </c>
      <c r="BW793" s="0" t="n">
        <v>0</v>
      </c>
      <c r="CU793" s="0">
        <f>ROUND(AT793*Source!I2129*AH793*AL793,0)</f>
        <v/>
      </c>
      <c r="CV793" s="0">
        <f>ROUND(Y793*Source!I2129,7)</f>
        <v/>
      </c>
      <c r="CW793" s="0" t="n">
        <v>0</v>
      </c>
      <c r="CX793" s="0">
        <f>ROUND(Y793*Source!I2129,7)</f>
        <v/>
      </c>
      <c r="CY793" s="0">
        <f>AD793</f>
        <v/>
      </c>
      <c r="CZ793" s="0">
        <f>AH793</f>
        <v/>
      </c>
      <c r="DA793" s="0">
        <f>AL793</f>
        <v/>
      </c>
      <c r="DB793" s="0">
        <f>ROUND(ROUND(AT793*CZ793,2),2)</f>
        <v/>
      </c>
      <c r="DC793" s="0">
        <f>ROUND(ROUND(AT793*AG793,2),2)</f>
        <v/>
      </c>
      <c r="DD793" s="0" t="inlineStr"/>
      <c r="DE793" s="0" t="inlineStr"/>
      <c r="DF793" s="0">
        <f>ROUND(ROUND(AE793,0)*CX793,0)</f>
        <v/>
      </c>
      <c r="DG793" s="0">
        <f>ROUND(ROUND(AF793,0)*CX793,0)</f>
        <v/>
      </c>
      <c r="DH793" s="0">
        <f>ROUND(ROUND(AG793,0)*CX793,0)</f>
        <v/>
      </c>
      <c r="DI793" s="0">
        <f>ROUND(ROUND(AH793,0)*CX793,0)</f>
        <v/>
      </c>
      <c r="DJ793" s="0">
        <f>DI793</f>
        <v/>
      </c>
      <c r="DK793" s="0" t="n">
        <v>0</v>
      </c>
      <c r="DL793" s="0" t="inlineStr"/>
      <c r="DM793" s="0" t="n">
        <v>0</v>
      </c>
      <c r="DN793" s="0" t="inlineStr"/>
      <c r="DO793" s="0" t="n">
        <v>0</v>
      </c>
    </row>
    <row r="794">
      <c r="A794" s="0">
        <f>ROW(Source!A2129)</f>
        <v/>
      </c>
      <c r="B794" s="0" t="n">
        <v>78845955</v>
      </c>
      <c r="C794" s="0" t="n">
        <v>78852414</v>
      </c>
      <c r="D794" s="0" t="n">
        <v>29169807</v>
      </c>
      <c r="E794" s="0" t="n">
        <v>1</v>
      </c>
      <c r="F794" s="0" t="n">
        <v>1</v>
      </c>
      <c r="G794" s="0" t="n">
        <v>1</v>
      </c>
      <c r="H794" s="0" t="n">
        <v>3</v>
      </c>
      <c r="I794" s="0" t="inlineStr">
        <is>
          <t>509-0689</t>
        </is>
      </c>
      <c r="J794" s="0" t="inlineStr">
        <is>
          <t>ТССЦ Московской обл., 509-0689, приказ Минстроя России №675/пр от 28.02.2017 № 258/пр</t>
        </is>
      </c>
      <c r="K794" s="0" t="inlineStr">
        <is>
          <t>Лампы люминесцентные СВД</t>
        </is>
      </c>
      <c r="L794" s="0" t="n">
        <v>1354</v>
      </c>
      <c r="N794" s="0" t="n">
        <v>1010</v>
      </c>
      <c r="O794" s="0" t="inlineStr">
        <is>
          <t>шт.</t>
        </is>
      </c>
      <c r="P794" s="0" t="inlineStr">
        <is>
          <t>шт.</t>
        </is>
      </c>
      <c r="Q794" s="0" t="n">
        <v>1</v>
      </c>
      <c r="W794" s="0" t="n">
        <v>0</v>
      </c>
      <c r="X794" s="0" t="n">
        <v>-1431104314</v>
      </c>
      <c r="Y794" s="0">
        <f>AT794</f>
        <v/>
      </c>
      <c r="AA794" s="0" t="n">
        <v>237.9</v>
      </c>
      <c r="AB794" s="0" t="n">
        <v>0</v>
      </c>
      <c r="AC794" s="0" t="n">
        <v>0</v>
      </c>
      <c r="AD794" s="0" t="n">
        <v>0</v>
      </c>
      <c r="AE794" s="0" t="n">
        <v>22.38</v>
      </c>
      <c r="AF794" s="0" t="n">
        <v>0</v>
      </c>
      <c r="AG794" s="0" t="n">
        <v>0</v>
      </c>
      <c r="AH794" s="0" t="n">
        <v>0</v>
      </c>
      <c r="AI794" s="0" t="n">
        <v>10.63</v>
      </c>
      <c r="AJ794" s="0" t="n">
        <v>1</v>
      </c>
      <c r="AK794" s="0" t="n">
        <v>1</v>
      </c>
      <c r="AL794" s="0" t="n">
        <v>1</v>
      </c>
      <c r="AM794" s="0" t="n">
        <v>0</v>
      </c>
      <c r="AN794" s="0" t="n">
        <v>0</v>
      </c>
      <c r="AO794" s="0" t="n">
        <v>0</v>
      </c>
      <c r="AP794" s="0" t="n">
        <v>0</v>
      </c>
      <c r="AQ794" s="0" t="n">
        <v>0</v>
      </c>
      <c r="AR794" s="0" t="n">
        <v>0</v>
      </c>
      <c r="AS794" s="0" t="inlineStr"/>
      <c r="AT794" s="0" t="n">
        <v>100</v>
      </c>
      <c r="AU794" s="0" t="inlineStr"/>
      <c r="AV794" s="0" t="n">
        <v>0</v>
      </c>
      <c r="AW794" s="0" t="n">
        <v>1</v>
      </c>
      <c r="AX794" s="0" t="n">
        <v>-1</v>
      </c>
      <c r="AY794" s="0" t="n">
        <v>0</v>
      </c>
      <c r="AZ794" s="0" t="n">
        <v>0</v>
      </c>
      <c r="BA794" s="0" t="inlineStr"/>
      <c r="BB794" s="0" t="n">
        <v>0</v>
      </c>
      <c r="BC794" s="0" t="n">
        <v>0</v>
      </c>
      <c r="BD794" s="0" t="n">
        <v>0</v>
      </c>
      <c r="BE794" s="0" t="n">
        <v>0</v>
      </c>
      <c r="BF794" s="0" t="n">
        <v>0</v>
      </c>
      <c r="BG794" s="0" t="n">
        <v>0</v>
      </c>
      <c r="BH794" s="0" t="n">
        <v>0</v>
      </c>
      <c r="BI794" s="0" t="n">
        <v>0</v>
      </c>
      <c r="BJ794" s="0" t="n">
        <v>0</v>
      </c>
      <c r="BK794" s="0" t="n">
        <v>0</v>
      </c>
      <c r="BL794" s="0" t="n">
        <v>0</v>
      </c>
      <c r="BM794" s="0" t="n">
        <v>0</v>
      </c>
      <c r="BN794" s="0" t="n">
        <v>0</v>
      </c>
      <c r="BO794" s="0" t="n">
        <v>0</v>
      </c>
      <c r="BP794" s="0" t="n">
        <v>0</v>
      </c>
      <c r="BQ794" s="0" t="n">
        <v>0</v>
      </c>
      <c r="BR794" s="0" t="n">
        <v>0</v>
      </c>
      <c r="BS794" s="0" t="n">
        <v>0</v>
      </c>
      <c r="BT794" s="0" t="n">
        <v>0</v>
      </c>
      <c r="BU794" s="0" t="n">
        <v>0</v>
      </c>
      <c r="BV794" s="0" t="n">
        <v>0</v>
      </c>
      <c r="BW794" s="0" t="n">
        <v>0</v>
      </c>
      <c r="CV794" s="0" t="n">
        <v>0</v>
      </c>
      <c r="CW794" s="0" t="n">
        <v>0</v>
      </c>
      <c r="CX794" s="0">
        <f>ROUND(Y794*Source!I2129,7)</f>
        <v/>
      </c>
      <c r="CY794" s="0">
        <f>AA794</f>
        <v/>
      </c>
      <c r="CZ794" s="0">
        <f>AE794</f>
        <v/>
      </c>
      <c r="DA794" s="0">
        <f>AI794</f>
        <v/>
      </c>
      <c r="DB794" s="0">
        <f>ROUND(ROUND(AT794*CZ794,2),2)</f>
        <v/>
      </c>
      <c r="DC794" s="0">
        <f>ROUND(ROUND(AT794*AG794,2),2)</f>
        <v/>
      </c>
      <c r="DD794" s="0" t="inlineStr"/>
      <c r="DE794" s="0" t="inlineStr"/>
      <c r="DF794" s="0">
        <f>ROUND(ROUND(AE794*AI794,0)*CX794,0)</f>
        <v/>
      </c>
      <c r="DG794" s="0">
        <f>ROUND(ROUND(AF794,0)*CX794,0)</f>
        <v/>
      </c>
      <c r="DH794" s="0">
        <f>ROUND(ROUND(AG794,0)*CX794,0)</f>
        <v/>
      </c>
      <c r="DI794" s="0">
        <f>ROUND(ROUND(AH794,0)*CX794,0)</f>
        <v/>
      </c>
      <c r="DJ794" s="0">
        <f>DF794</f>
        <v/>
      </c>
      <c r="DK794" s="0" t="n">
        <v>0</v>
      </c>
      <c r="DL794" s="0" t="inlineStr"/>
      <c r="DM794" s="0" t="n">
        <v>0</v>
      </c>
      <c r="DN794" s="0" t="inlineStr"/>
      <c r="DO794" s="0" t="n">
        <v>0</v>
      </c>
    </row>
    <row r="795">
      <c r="A795" s="0">
        <f>ROW(Source!A2129)</f>
        <v/>
      </c>
      <c r="B795" s="0" t="n">
        <v>78845955</v>
      </c>
      <c r="C795" s="0" t="n">
        <v>78852414</v>
      </c>
      <c r="D795" s="0" t="n">
        <v>29169821</v>
      </c>
      <c r="E795" s="0" t="n">
        <v>1</v>
      </c>
      <c r="F795" s="0" t="n">
        <v>1</v>
      </c>
      <c r="G795" s="0" t="n">
        <v>1</v>
      </c>
      <c r="H795" s="0" t="n">
        <v>3</v>
      </c>
      <c r="I795" s="0" t="inlineStr">
        <is>
          <t>509-0696</t>
        </is>
      </c>
      <c r="J795" s="0" t="inlineStr">
        <is>
          <t>ТССЦ Московской обл., 509-0696, приказ Минстроя России №675/пр от 28.02.2017 № 258/пр</t>
        </is>
      </c>
      <c r="K795" s="0" t="inlineStr">
        <is>
          <t>Лампы люминесцентные ртутные низкого давления типа ЛБ, ЛД, ЛДЦ, ЛТВ, ЛБХ 20</t>
        </is>
      </c>
      <c r="L795" s="0" t="n">
        <v>1358</v>
      </c>
      <c r="N795" s="0" t="n">
        <v>1010</v>
      </c>
      <c r="O795" s="0" t="inlineStr">
        <is>
          <t>10 шт.</t>
        </is>
      </c>
      <c r="P795" s="0" t="inlineStr">
        <is>
          <t>10 шт.</t>
        </is>
      </c>
      <c r="Q795" s="0" t="n">
        <v>10</v>
      </c>
      <c r="W795" s="0" t="n">
        <v>0</v>
      </c>
      <c r="X795" s="0" t="n">
        <v>-1187244712</v>
      </c>
      <c r="Y795" s="0">
        <f>AT795</f>
        <v/>
      </c>
      <c r="AA795" s="0" t="n">
        <v>352.73</v>
      </c>
      <c r="AB795" s="0" t="n">
        <v>0</v>
      </c>
      <c r="AC795" s="0" t="n">
        <v>0</v>
      </c>
      <c r="AD795" s="0" t="n">
        <v>0</v>
      </c>
      <c r="AE795" s="0" t="n">
        <v>85.2</v>
      </c>
      <c r="AF795" s="0" t="n">
        <v>0</v>
      </c>
      <c r="AG795" s="0" t="n">
        <v>0</v>
      </c>
      <c r="AH795" s="0" t="n">
        <v>0</v>
      </c>
      <c r="AI795" s="0" t="n">
        <v>4.14</v>
      </c>
      <c r="AJ795" s="0" t="n">
        <v>1</v>
      </c>
      <c r="AK795" s="0" t="n">
        <v>1</v>
      </c>
      <c r="AL795" s="0" t="n">
        <v>1</v>
      </c>
      <c r="AM795" s="0" t="n">
        <v>2</v>
      </c>
      <c r="AN795" s="0" t="n">
        <v>0</v>
      </c>
      <c r="AO795" s="0" t="n">
        <v>1</v>
      </c>
      <c r="AP795" s="0" t="n">
        <v>0</v>
      </c>
      <c r="AQ795" s="0" t="n">
        <v>0</v>
      </c>
      <c r="AR795" s="0" t="n">
        <v>0</v>
      </c>
      <c r="AS795" s="0" t="inlineStr"/>
      <c r="AT795" s="0" t="n">
        <v>10</v>
      </c>
      <c r="AU795" s="0" t="inlineStr"/>
      <c r="AV795" s="0" t="n">
        <v>0</v>
      </c>
      <c r="AW795" s="0" t="n">
        <v>2</v>
      </c>
      <c r="AX795" s="0" t="n">
        <v>78852419</v>
      </c>
      <c r="AY795" s="0" t="n">
        <v>1</v>
      </c>
      <c r="AZ795" s="0" t="n">
        <v>0</v>
      </c>
      <c r="BA795" s="0" t="n">
        <v>769</v>
      </c>
      <c r="BB795" s="0" t="n">
        <v>0</v>
      </c>
      <c r="BC795" s="0" t="n">
        <v>0</v>
      </c>
      <c r="BD795" s="0" t="n">
        <v>0</v>
      </c>
      <c r="BE795" s="0" t="n">
        <v>0</v>
      </c>
      <c r="BF795" s="0" t="n">
        <v>0</v>
      </c>
      <c r="BG795" s="0" t="n">
        <v>0</v>
      </c>
      <c r="BH795" s="0" t="n">
        <v>0</v>
      </c>
      <c r="BI795" s="0" t="n">
        <v>0</v>
      </c>
      <c r="BJ795" s="0" t="n">
        <v>0</v>
      </c>
      <c r="BK795" s="0" t="n">
        <v>0</v>
      </c>
      <c r="BL795" s="0" t="n">
        <v>0</v>
      </c>
      <c r="BM795" s="0" t="n">
        <v>0</v>
      </c>
      <c r="BN795" s="0" t="n">
        <v>0</v>
      </c>
      <c r="BO795" s="0" t="n">
        <v>0</v>
      </c>
      <c r="BP795" s="0" t="n">
        <v>0</v>
      </c>
      <c r="BQ795" s="0" t="n">
        <v>0</v>
      </c>
      <c r="BR795" s="0" t="n">
        <v>0</v>
      </c>
      <c r="BS795" s="0" t="n">
        <v>0</v>
      </c>
      <c r="BT795" s="0" t="n">
        <v>0</v>
      </c>
      <c r="BU795" s="0" t="n">
        <v>0</v>
      </c>
      <c r="BV795" s="0" t="n">
        <v>0</v>
      </c>
      <c r="BW795" s="0" t="n">
        <v>0</v>
      </c>
      <c r="CV795" s="0" t="n">
        <v>0</v>
      </c>
      <c r="CW795" s="0" t="n">
        <v>0</v>
      </c>
      <c r="CX795" s="0">
        <f>ROUND(Y795*Source!I2129,7)</f>
        <v/>
      </c>
      <c r="CY795" s="0">
        <f>AA795</f>
        <v/>
      </c>
      <c r="CZ795" s="0">
        <f>AE795</f>
        <v/>
      </c>
      <c r="DA795" s="0">
        <f>AI795</f>
        <v/>
      </c>
      <c r="DB795" s="0">
        <f>ROUND(ROUND(AT795*CZ795,2),2)</f>
        <v/>
      </c>
      <c r="DC795" s="0">
        <f>ROUND(ROUND(AT795*AG795,2),2)</f>
        <v/>
      </c>
      <c r="DD795" s="0" t="inlineStr"/>
      <c r="DE795" s="0" t="inlineStr"/>
      <c r="DF795" s="0">
        <f>ROUND(ROUND(AE795*AI795,0)*CX795,0)</f>
        <v/>
      </c>
      <c r="DG795" s="0">
        <f>ROUND(ROUND(AF795,0)*CX795,0)</f>
        <v/>
      </c>
      <c r="DH795" s="0">
        <f>ROUND(ROUND(AG795,0)*CX795,0)</f>
        <v/>
      </c>
      <c r="DI795" s="0">
        <f>ROUND(ROUND(AH795,0)*CX795,0)</f>
        <v/>
      </c>
      <c r="DJ795" s="0">
        <f>DF795</f>
        <v/>
      </c>
      <c r="DK795" s="0" t="n">
        <v>0</v>
      </c>
      <c r="DL795" s="0" t="inlineStr"/>
      <c r="DM795" s="0" t="n">
        <v>0</v>
      </c>
      <c r="DN795" s="0" t="inlineStr"/>
      <c r="DO795" s="0" t="n">
        <v>0</v>
      </c>
    </row>
    <row r="796">
      <c r="A796" s="0">
        <f>ROW(Source!A2169)</f>
        <v/>
      </c>
      <c r="B796" s="0" t="n">
        <v>78845955</v>
      </c>
      <c r="C796" s="0" t="n">
        <v>78852485</v>
      </c>
      <c r="D796" s="0" t="n">
        <v>18406804</v>
      </c>
      <c r="E796" s="0" t="n">
        <v>1</v>
      </c>
      <c r="F796" s="0" t="n">
        <v>1</v>
      </c>
      <c r="G796" s="0" t="n">
        <v>1</v>
      </c>
      <c r="H796" s="0" t="n">
        <v>1</v>
      </c>
      <c r="I796" s="0" t="inlineStr">
        <is>
          <t>1-1020-90</t>
        </is>
      </c>
      <c r="J796" s="0" t="inlineStr"/>
      <c r="K796" s="0" t="inlineStr">
        <is>
          <t>Рабочий строитель среднего разряда 2</t>
        </is>
      </c>
      <c r="L796" s="0" t="n">
        <v>1369</v>
      </c>
      <c r="N796" s="0" t="n">
        <v>1013</v>
      </c>
      <c r="O796" s="0" t="inlineStr">
        <is>
          <t>чел.-ч</t>
        </is>
      </c>
      <c r="P796" s="0" t="inlineStr">
        <is>
          <t>чел.-ч</t>
        </is>
      </c>
      <c r="Q796" s="0" t="n">
        <v>1</v>
      </c>
      <c r="W796" s="0" t="n">
        <v>0</v>
      </c>
      <c r="X796" s="0" t="n">
        <v>254330056</v>
      </c>
      <c r="Y796" s="0">
        <f>AT796</f>
        <v/>
      </c>
      <c r="AA796" s="0" t="n">
        <v>0</v>
      </c>
      <c r="AB796" s="0" t="n">
        <v>0</v>
      </c>
      <c r="AC796" s="0" t="n">
        <v>0</v>
      </c>
      <c r="AD796" s="0" t="n">
        <v>7.8</v>
      </c>
      <c r="AE796" s="0" t="n">
        <v>0</v>
      </c>
      <c r="AF796" s="0" t="n">
        <v>0</v>
      </c>
      <c r="AG796" s="0" t="n">
        <v>0</v>
      </c>
      <c r="AH796" s="0" t="n">
        <v>7.8</v>
      </c>
      <c r="AI796" s="0" t="n">
        <v>1</v>
      </c>
      <c r="AJ796" s="0" t="n">
        <v>1</v>
      </c>
      <c r="AK796" s="0" t="n">
        <v>1</v>
      </c>
      <c r="AL796" s="0" t="n">
        <v>1</v>
      </c>
      <c r="AM796" s="0" t="n">
        <v>-2</v>
      </c>
      <c r="AN796" s="0" t="n">
        <v>0</v>
      </c>
      <c r="AO796" s="0" t="n">
        <v>1</v>
      </c>
      <c r="AP796" s="0" t="n">
        <v>1</v>
      </c>
      <c r="AQ796" s="0" t="n">
        <v>0</v>
      </c>
      <c r="AR796" s="0" t="n">
        <v>0</v>
      </c>
      <c r="AS796" s="0" t="inlineStr"/>
      <c r="AT796" s="0" t="n">
        <v>2.54</v>
      </c>
      <c r="AU796" s="0" t="inlineStr"/>
      <c r="AV796" s="0" t="n">
        <v>1</v>
      </c>
      <c r="AW796" s="0" t="n">
        <v>2</v>
      </c>
      <c r="AX796" s="0" t="n">
        <v>78852488</v>
      </c>
      <c r="AY796" s="0" t="n">
        <v>1</v>
      </c>
      <c r="AZ796" s="0" t="n">
        <v>0</v>
      </c>
      <c r="BA796" s="0" t="n">
        <v>770</v>
      </c>
      <c r="BB796" s="0" t="n">
        <v>0</v>
      </c>
      <c r="BC796" s="0" t="n">
        <v>0</v>
      </c>
      <c r="BD796" s="0" t="n">
        <v>0</v>
      </c>
      <c r="BE796" s="0" t="n">
        <v>0</v>
      </c>
      <c r="BF796" s="0" t="n">
        <v>0</v>
      </c>
      <c r="BG796" s="0" t="n">
        <v>0</v>
      </c>
      <c r="BH796" s="0" t="n">
        <v>0</v>
      </c>
      <c r="BI796" s="0" t="n">
        <v>0</v>
      </c>
      <c r="BJ796" s="0" t="n">
        <v>0</v>
      </c>
      <c r="BK796" s="0" t="n">
        <v>0</v>
      </c>
      <c r="BL796" s="0" t="n">
        <v>0</v>
      </c>
      <c r="BM796" s="0" t="n">
        <v>0</v>
      </c>
      <c r="BN796" s="0" t="n">
        <v>0</v>
      </c>
      <c r="BO796" s="0" t="n">
        <v>0</v>
      </c>
      <c r="BP796" s="0" t="n">
        <v>0</v>
      </c>
      <c r="BQ796" s="0" t="n">
        <v>0</v>
      </c>
      <c r="BR796" s="0" t="n">
        <v>0</v>
      </c>
      <c r="BS796" s="0" t="n">
        <v>0</v>
      </c>
      <c r="BT796" s="0" t="n">
        <v>0</v>
      </c>
      <c r="BU796" s="0" t="n">
        <v>0</v>
      </c>
      <c r="BV796" s="0" t="n">
        <v>0</v>
      </c>
      <c r="BW796" s="0" t="n">
        <v>0</v>
      </c>
      <c r="CU796" s="0">
        <f>ROUND(AT796*Source!I2169*AH796*AL796,0)</f>
        <v/>
      </c>
      <c r="CV796" s="0">
        <f>ROUND(Y796*Source!I2169,7)</f>
        <v/>
      </c>
      <c r="CW796" s="0" t="n">
        <v>0</v>
      </c>
      <c r="CX796" s="0">
        <f>ROUND(Y796*Source!I2169,7)</f>
        <v/>
      </c>
      <c r="CY796" s="0">
        <f>AD796</f>
        <v/>
      </c>
      <c r="CZ796" s="0">
        <f>AH796</f>
        <v/>
      </c>
      <c r="DA796" s="0">
        <f>AL796</f>
        <v/>
      </c>
      <c r="DB796" s="0">
        <f>ROUND(ROUND(AT796*CZ796,2),2)</f>
        <v/>
      </c>
      <c r="DC796" s="0">
        <f>ROUND(ROUND(AT796*AG796,2),2)</f>
        <v/>
      </c>
      <c r="DD796" s="0" t="inlineStr"/>
      <c r="DE796" s="0" t="inlineStr"/>
      <c r="DF796" s="0">
        <f>ROUND(ROUND(AE796,0)*CX796,0)</f>
        <v/>
      </c>
      <c r="DG796" s="0">
        <f>ROUND(ROUND(AF796,0)*CX796,0)</f>
        <v/>
      </c>
      <c r="DH796" s="0">
        <f>ROUND(ROUND(AG796,0)*CX796,0)</f>
        <v/>
      </c>
      <c r="DI796" s="0">
        <f>ROUND(ROUND(AH796,0)*CX796,0)</f>
        <v/>
      </c>
      <c r="DJ796" s="0">
        <f>DI796</f>
        <v/>
      </c>
      <c r="DK796" s="0" t="n">
        <v>0</v>
      </c>
      <c r="DL796" s="0" t="inlineStr"/>
      <c r="DM796" s="0" t="n">
        <v>0</v>
      </c>
      <c r="DN796" s="0" t="inlineStr"/>
      <c r="DO796" s="0" t="n">
        <v>0</v>
      </c>
    </row>
    <row r="797">
      <c r="A797" s="0">
        <f>ROW(Source!A2169)</f>
        <v/>
      </c>
      <c r="B797" s="0" t="n">
        <v>78845955</v>
      </c>
      <c r="C797" s="0" t="n">
        <v>78852485</v>
      </c>
      <c r="D797" s="0" t="n">
        <v>29164349</v>
      </c>
      <c r="E797" s="0" t="n">
        <v>1</v>
      </c>
      <c r="F797" s="0" t="n">
        <v>1</v>
      </c>
      <c r="G797" s="0" t="n">
        <v>1</v>
      </c>
      <c r="H797" s="0" t="n">
        <v>3</v>
      </c>
      <c r="I797" s="0" t="inlineStr">
        <is>
          <t>509-9900</t>
        </is>
      </c>
      <c r="J797" s="0" t="inlineStr">
        <is>
          <t>ТССЦ Московской обл., 509-9900, приказ Минстроя России №675/пр от 28.02.2017 № 258/пр</t>
        </is>
      </c>
      <c r="K797" s="0" t="inlineStr">
        <is>
          <t>Строительный мусор</t>
        </is>
      </c>
      <c r="L797" s="0" t="n">
        <v>1348</v>
      </c>
      <c r="N797" s="0" t="n">
        <v>1009</v>
      </c>
      <c r="O797" s="0" t="inlineStr">
        <is>
          <t>т</t>
        </is>
      </c>
      <c r="P797" s="0" t="inlineStr">
        <is>
          <t>т</t>
        </is>
      </c>
      <c r="Q797" s="0" t="n">
        <v>1000</v>
      </c>
      <c r="W797" s="0" t="n">
        <v>0</v>
      </c>
      <c r="X797" s="0" t="n">
        <v>1876412176</v>
      </c>
      <c r="Y797" s="0">
        <f>AT797</f>
        <v/>
      </c>
      <c r="AA797" s="0" t="n">
        <v>0</v>
      </c>
      <c r="AB797" s="0" t="n">
        <v>0</v>
      </c>
      <c r="AC797" s="0" t="n">
        <v>0</v>
      </c>
      <c r="AD797" s="0" t="n">
        <v>0</v>
      </c>
      <c r="AE797" s="0" t="n">
        <v>0</v>
      </c>
      <c r="AF797" s="0" t="n">
        <v>0</v>
      </c>
      <c r="AG797" s="0" t="n">
        <v>0</v>
      </c>
      <c r="AH797" s="0" t="n">
        <v>0</v>
      </c>
      <c r="AI797" s="0" t="n">
        <v>1</v>
      </c>
      <c r="AJ797" s="0" t="n">
        <v>1</v>
      </c>
      <c r="AK797" s="0" t="n">
        <v>1</v>
      </c>
      <c r="AL797" s="0" t="n">
        <v>1</v>
      </c>
      <c r="AM797" s="0" t="n">
        <v>0</v>
      </c>
      <c r="AN797" s="0" t="n">
        <v>0</v>
      </c>
      <c r="AO797" s="0" t="n">
        <v>0</v>
      </c>
      <c r="AP797" s="0" t="n">
        <v>1</v>
      </c>
      <c r="AQ797" s="0" t="n">
        <v>0</v>
      </c>
      <c r="AR797" s="0" t="n">
        <v>0</v>
      </c>
      <c r="AS797" s="0" t="inlineStr"/>
      <c r="AT797" s="0" t="n">
        <v>0.004</v>
      </c>
      <c r="AU797" s="0" t="inlineStr"/>
      <c r="AV797" s="0" t="n">
        <v>0</v>
      </c>
      <c r="AW797" s="0" t="n">
        <v>2</v>
      </c>
      <c r="AX797" s="0" t="n">
        <v>78852489</v>
      </c>
      <c r="AY797" s="0" t="n">
        <v>1</v>
      </c>
      <c r="AZ797" s="0" t="n">
        <v>0</v>
      </c>
      <c r="BA797" s="0" t="n">
        <v>771</v>
      </c>
      <c r="BB797" s="0" t="n">
        <v>0</v>
      </c>
      <c r="BC797" s="0" t="n">
        <v>0</v>
      </c>
      <c r="BD797" s="0" t="n">
        <v>0</v>
      </c>
      <c r="BE797" s="0" t="n">
        <v>0</v>
      </c>
      <c r="BF797" s="0" t="n">
        <v>0</v>
      </c>
      <c r="BG797" s="0" t="n">
        <v>0</v>
      </c>
      <c r="BH797" s="0" t="n">
        <v>0</v>
      </c>
      <c r="BI797" s="0" t="n">
        <v>0</v>
      </c>
      <c r="BJ797" s="0" t="n">
        <v>0</v>
      </c>
      <c r="BK797" s="0" t="n">
        <v>0</v>
      </c>
      <c r="BL797" s="0" t="n">
        <v>0</v>
      </c>
      <c r="BM797" s="0" t="n">
        <v>0</v>
      </c>
      <c r="BN797" s="0" t="n">
        <v>0</v>
      </c>
      <c r="BO797" s="0" t="n">
        <v>0</v>
      </c>
      <c r="BP797" s="0" t="n">
        <v>0</v>
      </c>
      <c r="BQ797" s="0" t="n">
        <v>0</v>
      </c>
      <c r="BR797" s="0" t="n">
        <v>0</v>
      </c>
      <c r="BS797" s="0" t="n">
        <v>0</v>
      </c>
      <c r="BT797" s="0" t="n">
        <v>0</v>
      </c>
      <c r="BU797" s="0" t="n">
        <v>0</v>
      </c>
      <c r="BV797" s="0" t="n">
        <v>0</v>
      </c>
      <c r="BW797" s="0" t="n">
        <v>0</v>
      </c>
      <c r="CV797" s="0" t="n">
        <v>0</v>
      </c>
      <c r="CW797" s="0" t="n">
        <v>0</v>
      </c>
      <c r="CX797" s="0">
        <f>ROUND(Y797*Source!I2169,7)</f>
        <v/>
      </c>
      <c r="CY797" s="0">
        <f>AA797</f>
        <v/>
      </c>
      <c r="CZ797" s="0">
        <f>AE797</f>
        <v/>
      </c>
      <c r="DA797" s="0">
        <f>AI797</f>
        <v/>
      </c>
      <c r="DB797" s="0">
        <f>ROUND(ROUND(AT797*CZ797,2),2)</f>
        <v/>
      </c>
      <c r="DC797" s="0">
        <f>ROUND(ROUND(AT797*AG797,2),2)</f>
        <v/>
      </c>
      <c r="DD797" s="0" t="inlineStr"/>
      <c r="DE797" s="0" t="inlineStr"/>
      <c r="DF797" s="0">
        <f>ROUND(ROUND(AE797,0)*CX797,0)</f>
        <v/>
      </c>
      <c r="DG797" s="0">
        <f>ROUND(ROUND(AF797,0)*CX797,0)</f>
        <v/>
      </c>
      <c r="DH797" s="0">
        <f>ROUND(ROUND(AG797,0)*CX797,0)</f>
        <v/>
      </c>
      <c r="DI797" s="0">
        <f>ROUND(ROUND(AH797,0)*CX797,0)</f>
        <v/>
      </c>
      <c r="DJ797" s="0">
        <f>DF797</f>
        <v/>
      </c>
      <c r="DK797" s="0" t="n">
        <v>0</v>
      </c>
      <c r="DL797" s="0" t="inlineStr"/>
      <c r="DM797" s="0" t="n">
        <v>0</v>
      </c>
      <c r="DN797" s="0" t="inlineStr"/>
      <c r="DO797" s="0" t="n">
        <v>0</v>
      </c>
    </row>
    <row r="798">
      <c r="A798" s="0">
        <f>ROW(Source!A2171)</f>
        <v/>
      </c>
      <c r="B798" s="0" t="n">
        <v>78845955</v>
      </c>
      <c r="C798" s="0" t="n">
        <v>78852491</v>
      </c>
      <c r="D798" s="0" t="n">
        <v>29361034</v>
      </c>
      <c r="E798" s="0" t="n">
        <v>1</v>
      </c>
      <c r="F798" s="0" t="n">
        <v>1</v>
      </c>
      <c r="G798" s="0" t="n">
        <v>1</v>
      </c>
      <c r="H798" s="0" t="n">
        <v>1</v>
      </c>
      <c r="I798" s="0" t="inlineStr">
        <is>
          <t>1-2038-90</t>
        </is>
      </c>
      <c r="J798" s="0" t="inlineStr"/>
      <c r="K798" s="0" t="inlineStr">
        <is>
          <t>Рабочий монтажник среднего разряда 3,8</t>
        </is>
      </c>
      <c r="L798" s="0" t="n">
        <v>1369</v>
      </c>
      <c r="N798" s="0" t="n">
        <v>1013</v>
      </c>
      <c r="O798" s="0" t="inlineStr">
        <is>
          <t>чел.-ч</t>
        </is>
      </c>
      <c r="P798" s="0" t="inlineStr">
        <is>
          <t>чел.-ч</t>
        </is>
      </c>
      <c r="Q798" s="0" t="n">
        <v>1</v>
      </c>
      <c r="W798" s="0" t="n">
        <v>0</v>
      </c>
      <c r="X798" s="0" t="n">
        <v>184923391</v>
      </c>
      <c r="Y798" s="0">
        <f>AT798</f>
        <v/>
      </c>
      <c r="AA798" s="0" t="n">
        <v>0</v>
      </c>
      <c r="AB798" s="0" t="n">
        <v>0</v>
      </c>
      <c r="AC798" s="0" t="n">
        <v>0</v>
      </c>
      <c r="AD798" s="0" t="n">
        <v>9.4</v>
      </c>
      <c r="AE798" s="0" t="n">
        <v>0</v>
      </c>
      <c r="AF798" s="0" t="n">
        <v>0</v>
      </c>
      <c r="AG798" s="0" t="n">
        <v>0</v>
      </c>
      <c r="AH798" s="0" t="n">
        <v>9.4</v>
      </c>
      <c r="AI798" s="0" t="n">
        <v>1</v>
      </c>
      <c r="AJ798" s="0" t="n">
        <v>1</v>
      </c>
      <c r="AK798" s="0" t="n">
        <v>1</v>
      </c>
      <c r="AL798" s="0" t="n">
        <v>1</v>
      </c>
      <c r="AM798" s="0" t="n">
        <v>-2</v>
      </c>
      <c r="AN798" s="0" t="n">
        <v>0</v>
      </c>
      <c r="AO798" s="0" t="n">
        <v>1</v>
      </c>
      <c r="AP798" s="0" t="n">
        <v>1</v>
      </c>
      <c r="AQ798" s="0" t="n">
        <v>0</v>
      </c>
      <c r="AR798" s="0" t="n">
        <v>0</v>
      </c>
      <c r="AS798" s="0" t="inlineStr"/>
      <c r="AT798" s="0" t="n">
        <v>16.5</v>
      </c>
      <c r="AU798" s="0" t="inlineStr"/>
      <c r="AV798" s="0" t="n">
        <v>1</v>
      </c>
      <c r="AW798" s="0" t="n">
        <v>2</v>
      </c>
      <c r="AX798" s="0" t="n">
        <v>78852501</v>
      </c>
      <c r="AY798" s="0" t="n">
        <v>1</v>
      </c>
      <c r="AZ798" s="0" t="n">
        <v>0</v>
      </c>
      <c r="BA798" s="0" t="n">
        <v>772</v>
      </c>
      <c r="BB798" s="0" t="n">
        <v>0</v>
      </c>
      <c r="BC798" s="0" t="n">
        <v>0</v>
      </c>
      <c r="BD798" s="0" t="n">
        <v>0</v>
      </c>
      <c r="BE798" s="0" t="n">
        <v>0</v>
      </c>
      <c r="BF798" s="0" t="n">
        <v>0</v>
      </c>
      <c r="BG798" s="0" t="n">
        <v>0</v>
      </c>
      <c r="BH798" s="0" t="n">
        <v>0</v>
      </c>
      <c r="BI798" s="0" t="n">
        <v>0</v>
      </c>
      <c r="BJ798" s="0" t="n">
        <v>0</v>
      </c>
      <c r="BK798" s="0" t="n">
        <v>0</v>
      </c>
      <c r="BL798" s="0" t="n">
        <v>0</v>
      </c>
      <c r="BM798" s="0" t="n">
        <v>0</v>
      </c>
      <c r="BN798" s="0" t="n">
        <v>0</v>
      </c>
      <c r="BO798" s="0" t="n">
        <v>0</v>
      </c>
      <c r="BP798" s="0" t="n">
        <v>0</v>
      </c>
      <c r="BQ798" s="0" t="n">
        <v>0</v>
      </c>
      <c r="BR798" s="0" t="n">
        <v>0</v>
      </c>
      <c r="BS798" s="0" t="n">
        <v>0</v>
      </c>
      <c r="BT798" s="0" t="n">
        <v>0</v>
      </c>
      <c r="BU798" s="0" t="n">
        <v>0</v>
      </c>
      <c r="BV798" s="0" t="n">
        <v>0</v>
      </c>
      <c r="BW798" s="0" t="n">
        <v>0</v>
      </c>
      <c r="CU798" s="0">
        <f>ROUND(AT798*Source!I2171*AH798*AL798,0)</f>
        <v/>
      </c>
      <c r="CV798" s="0">
        <f>ROUND(Y798*Source!I2171,7)</f>
        <v/>
      </c>
      <c r="CW798" s="0" t="n">
        <v>0</v>
      </c>
      <c r="CX798" s="0">
        <f>ROUND(Y798*Source!I2171,7)</f>
        <v/>
      </c>
      <c r="CY798" s="0">
        <f>AD798</f>
        <v/>
      </c>
      <c r="CZ798" s="0">
        <f>AH798</f>
        <v/>
      </c>
      <c r="DA798" s="0">
        <f>AL798</f>
        <v/>
      </c>
      <c r="DB798" s="0">
        <f>ROUND(ROUND(AT798*CZ798,2),2)</f>
        <v/>
      </c>
      <c r="DC798" s="0">
        <f>ROUND(ROUND(AT798*AG798,2),2)</f>
        <v/>
      </c>
      <c r="DD798" s="0" t="inlineStr"/>
      <c r="DE798" s="0" t="inlineStr"/>
      <c r="DF798" s="0">
        <f>ROUND(ROUND(AE798,0)*CX798,0)</f>
        <v/>
      </c>
      <c r="DG798" s="0">
        <f>ROUND(ROUND(AF798,0)*CX798,0)</f>
        <v/>
      </c>
      <c r="DH798" s="0">
        <f>ROUND(ROUND(AG798,0)*CX798,0)</f>
        <v/>
      </c>
      <c r="DI798" s="0">
        <f>ROUND(ROUND(AH798,0)*CX798,0)</f>
        <v/>
      </c>
      <c r="DJ798" s="0">
        <f>DI798</f>
        <v/>
      </c>
      <c r="DK798" s="0" t="n">
        <v>0</v>
      </c>
      <c r="DL798" s="0" t="inlineStr"/>
      <c r="DM798" s="0" t="n">
        <v>0</v>
      </c>
      <c r="DN798" s="0" t="inlineStr"/>
      <c r="DO798" s="0" t="n">
        <v>0</v>
      </c>
    </row>
    <row r="799">
      <c r="A799" s="0">
        <f>ROW(Source!A2171)</f>
        <v/>
      </c>
      <c r="B799" s="0" t="n">
        <v>78845955</v>
      </c>
      <c r="C799" s="0" t="n">
        <v>78852491</v>
      </c>
      <c r="D799" s="0" t="n">
        <v>121548</v>
      </c>
      <c r="E799" s="0" t="n">
        <v>1</v>
      </c>
      <c r="F799" s="0" t="n">
        <v>1</v>
      </c>
      <c r="G799" s="0" t="n">
        <v>1</v>
      </c>
      <c r="H799" s="0" t="n">
        <v>1</v>
      </c>
      <c r="I799" s="0" t="inlineStr">
        <is>
          <t>2</t>
        </is>
      </c>
      <c r="J799" s="0" t="inlineStr"/>
      <c r="K799" s="0" t="inlineStr">
        <is>
          <t>Затраты труда машинистов</t>
        </is>
      </c>
      <c r="L799" s="0" t="n">
        <v>608254</v>
      </c>
      <c r="N799" s="0" t="n">
        <v>1013</v>
      </c>
      <c r="O799" s="0" t="inlineStr">
        <is>
          <t>чел.час</t>
        </is>
      </c>
      <c r="P799" s="0" t="inlineStr">
        <is>
          <t>чел.час</t>
        </is>
      </c>
      <c r="Q799" s="0" t="n">
        <v>1</v>
      </c>
      <c r="W799" s="0" t="n">
        <v>0</v>
      </c>
      <c r="X799" s="0" t="n">
        <v>-185737400</v>
      </c>
      <c r="Y799" s="0">
        <f>AT799</f>
        <v/>
      </c>
      <c r="AA799" s="0" t="n">
        <v>0</v>
      </c>
      <c r="AB799" s="0" t="n">
        <v>0</v>
      </c>
      <c r="AC799" s="0" t="n">
        <v>0</v>
      </c>
      <c r="AD799" s="0" t="n">
        <v>0</v>
      </c>
      <c r="AE799" s="0" t="n">
        <v>0</v>
      </c>
      <c r="AF799" s="0" t="n">
        <v>0</v>
      </c>
      <c r="AG799" s="0" t="n">
        <v>0</v>
      </c>
      <c r="AH799" s="0" t="n">
        <v>0</v>
      </c>
      <c r="AI799" s="0" t="n">
        <v>1</v>
      </c>
      <c r="AJ799" s="0" t="n">
        <v>1</v>
      </c>
      <c r="AK799" s="0" t="n">
        <v>1</v>
      </c>
      <c r="AL799" s="0" t="n">
        <v>1</v>
      </c>
      <c r="AM799" s="0" t="n">
        <v>-2</v>
      </c>
      <c r="AN799" s="0" t="n">
        <v>0</v>
      </c>
      <c r="AO799" s="0" t="n">
        <v>1</v>
      </c>
      <c r="AP799" s="0" t="n">
        <v>1</v>
      </c>
      <c r="AQ799" s="0" t="n">
        <v>0</v>
      </c>
      <c r="AR799" s="0" t="n">
        <v>0</v>
      </c>
      <c r="AS799" s="0" t="inlineStr"/>
      <c r="AT799" s="0" t="n">
        <v>0.02</v>
      </c>
      <c r="AU799" s="0" t="inlineStr"/>
      <c r="AV799" s="0" t="n">
        <v>2</v>
      </c>
      <c r="AW799" s="0" t="n">
        <v>2</v>
      </c>
      <c r="AX799" s="0" t="n">
        <v>78852502</v>
      </c>
      <c r="AY799" s="0" t="n">
        <v>1</v>
      </c>
      <c r="AZ799" s="0" t="n">
        <v>0</v>
      </c>
      <c r="BA799" s="0" t="n">
        <v>773</v>
      </c>
      <c r="BB799" s="0" t="n">
        <v>0</v>
      </c>
      <c r="BC799" s="0" t="n">
        <v>0</v>
      </c>
      <c r="BD799" s="0" t="n">
        <v>0</v>
      </c>
      <c r="BE799" s="0" t="n">
        <v>0</v>
      </c>
      <c r="BF799" s="0" t="n">
        <v>0</v>
      </c>
      <c r="BG799" s="0" t="n">
        <v>0</v>
      </c>
      <c r="BH799" s="0" t="n">
        <v>0</v>
      </c>
      <c r="BI799" s="0" t="n">
        <v>0</v>
      </c>
      <c r="BJ799" s="0" t="n">
        <v>0</v>
      </c>
      <c r="BK799" s="0" t="n">
        <v>0</v>
      </c>
      <c r="BL799" s="0" t="n">
        <v>0</v>
      </c>
      <c r="BM799" s="0" t="n">
        <v>0</v>
      </c>
      <c r="BN799" s="0" t="n">
        <v>0</v>
      </c>
      <c r="BO799" s="0" t="n">
        <v>0</v>
      </c>
      <c r="BP799" s="0" t="n">
        <v>0</v>
      </c>
      <c r="BQ799" s="0" t="n">
        <v>0</v>
      </c>
      <c r="BR799" s="0" t="n">
        <v>0</v>
      </c>
      <c r="BS799" s="0" t="n">
        <v>0</v>
      </c>
      <c r="BT799" s="0" t="n">
        <v>0</v>
      </c>
      <c r="BU799" s="0" t="n">
        <v>0</v>
      </c>
      <c r="BV799" s="0" t="n">
        <v>0</v>
      </c>
      <c r="BW799" s="0" t="n">
        <v>0</v>
      </c>
      <c r="CV799" s="0" t="n">
        <v>0</v>
      </c>
      <c r="CW799" s="0" t="n">
        <v>0</v>
      </c>
      <c r="CX799" s="0">
        <f>ROUND(Y799*Source!I2171,7)</f>
        <v/>
      </c>
      <c r="CY799" s="0">
        <f>AD799</f>
        <v/>
      </c>
      <c r="CZ799" s="0">
        <f>AH799</f>
        <v/>
      </c>
      <c r="DA799" s="0">
        <f>AL799</f>
        <v/>
      </c>
      <c r="DB799" s="0">
        <f>ROUND(ROUND(AT799*CZ799,2),2)</f>
        <v/>
      </c>
      <c r="DC799" s="0">
        <f>ROUND(ROUND(AT799*AG799,2),2)</f>
        <v/>
      </c>
      <c r="DD799" s="0" t="inlineStr"/>
      <c r="DE799" s="0" t="inlineStr"/>
      <c r="DF799" s="0">
        <f>ROUND(ROUND(AE799,0)*CX799,0)</f>
        <v/>
      </c>
      <c r="DG799" s="0">
        <f>ROUND(ROUND(AF799,0)*CX799,0)</f>
        <v/>
      </c>
      <c r="DH799" s="0">
        <f>ROUND(ROUND(AG799,0)*CX799,0)</f>
        <v/>
      </c>
      <c r="DI799" s="0">
        <f>ROUND(ROUND(AH799,0)*CX799,0)</f>
        <v/>
      </c>
      <c r="DJ799" s="0">
        <f>DI799</f>
        <v/>
      </c>
      <c r="DK799" s="0" t="n">
        <v>0</v>
      </c>
      <c r="DL799" s="0" t="inlineStr"/>
      <c r="DM799" s="0" t="n">
        <v>0</v>
      </c>
      <c r="DN799" s="0" t="inlineStr"/>
      <c r="DO799" s="0" t="n">
        <v>0</v>
      </c>
    </row>
    <row r="800">
      <c r="A800" s="0">
        <f>ROW(Source!A2171)</f>
        <v/>
      </c>
      <c r="B800" s="0" t="n">
        <v>78845955</v>
      </c>
      <c r="C800" s="0" t="n">
        <v>78852491</v>
      </c>
      <c r="D800" s="0" t="n">
        <v>29172362</v>
      </c>
      <c r="E800" s="0" t="n">
        <v>1</v>
      </c>
      <c r="F800" s="0" t="n">
        <v>1</v>
      </c>
      <c r="G800" s="0" t="n">
        <v>1</v>
      </c>
      <c r="H800" s="0" t="n">
        <v>2</v>
      </c>
      <c r="I800" s="0" t="inlineStr">
        <is>
          <t>021102</t>
        </is>
      </c>
      <c r="J800" s="0" t="inlineStr">
        <is>
          <t>ТСЭМ Московской обл., 021102, приказ Минстроя России №675/пр от 28.02.2017 № 264/пр</t>
        </is>
      </c>
      <c r="K800" s="0" t="inlineStr">
        <is>
          <t>Краны на автомобильном ходу при работе на монтаже технологического оборудования 10 т</t>
        </is>
      </c>
      <c r="L800" s="0" t="n">
        <v>1368</v>
      </c>
      <c r="N800" s="0" t="n">
        <v>1011</v>
      </c>
      <c r="O800" s="0" t="inlineStr">
        <is>
          <t>маш.-ч</t>
        </is>
      </c>
      <c r="P800" s="0" t="inlineStr">
        <is>
          <t>маш.-ч</t>
        </is>
      </c>
      <c r="Q800" s="0" t="n">
        <v>1</v>
      </c>
      <c r="W800" s="0" t="n">
        <v>0</v>
      </c>
      <c r="X800" s="0" t="n">
        <v>783836208</v>
      </c>
      <c r="Y800" s="0">
        <f>AT800</f>
        <v/>
      </c>
      <c r="AA800" s="0" t="n">
        <v>0</v>
      </c>
      <c r="AB800" s="0" t="n">
        <v>1504.04</v>
      </c>
      <c r="AC800" s="0" t="n">
        <v>705.38</v>
      </c>
      <c r="AD800" s="0" t="n">
        <v>0</v>
      </c>
      <c r="AE800" s="0" t="n">
        <v>0</v>
      </c>
      <c r="AF800" s="0" t="n">
        <v>134.65</v>
      </c>
      <c r="AG800" s="0" t="n">
        <v>13.5</v>
      </c>
      <c r="AH800" s="0" t="n">
        <v>0</v>
      </c>
      <c r="AI800" s="0" t="n">
        <v>1</v>
      </c>
      <c r="AJ800" s="0" t="n">
        <v>11.17</v>
      </c>
      <c r="AK800" s="0" t="n">
        <v>52.25</v>
      </c>
      <c r="AL800" s="0" t="n">
        <v>1</v>
      </c>
      <c r="AM800" s="0" t="n">
        <v>2</v>
      </c>
      <c r="AN800" s="0" t="n">
        <v>0</v>
      </c>
      <c r="AO800" s="0" t="n">
        <v>1</v>
      </c>
      <c r="AP800" s="0" t="n">
        <v>1</v>
      </c>
      <c r="AQ800" s="0" t="n">
        <v>0</v>
      </c>
      <c r="AR800" s="0" t="n">
        <v>0</v>
      </c>
      <c r="AS800" s="0" t="inlineStr"/>
      <c r="AT800" s="0" t="n">
        <v>0.02</v>
      </c>
      <c r="AU800" s="0" t="inlineStr"/>
      <c r="AV800" s="0" t="n">
        <v>0</v>
      </c>
      <c r="AW800" s="0" t="n">
        <v>2</v>
      </c>
      <c r="AX800" s="0" t="n">
        <v>78852503</v>
      </c>
      <c r="AY800" s="0" t="n">
        <v>1</v>
      </c>
      <c r="AZ800" s="0" t="n">
        <v>0</v>
      </c>
      <c r="BA800" s="0" t="n">
        <v>774</v>
      </c>
      <c r="BB800" s="0" t="n">
        <v>0</v>
      </c>
      <c r="BC800" s="0" t="n">
        <v>0</v>
      </c>
      <c r="BD800" s="0" t="n">
        <v>0</v>
      </c>
      <c r="BE800" s="0" t="n">
        <v>0</v>
      </c>
      <c r="BF800" s="0" t="n">
        <v>0</v>
      </c>
      <c r="BG800" s="0" t="n">
        <v>0</v>
      </c>
      <c r="BH800" s="0" t="n">
        <v>0</v>
      </c>
      <c r="BI800" s="0" t="n">
        <v>0</v>
      </c>
      <c r="BJ800" s="0" t="n">
        <v>0</v>
      </c>
      <c r="BK800" s="0" t="n">
        <v>0</v>
      </c>
      <c r="BL800" s="0" t="n">
        <v>0</v>
      </c>
      <c r="BM800" s="0" t="n">
        <v>0</v>
      </c>
      <c r="BN800" s="0" t="n">
        <v>0</v>
      </c>
      <c r="BO800" s="0" t="n">
        <v>0</v>
      </c>
      <c r="BP800" s="0" t="n">
        <v>0</v>
      </c>
      <c r="BQ800" s="0" t="n">
        <v>0</v>
      </c>
      <c r="BR800" s="0" t="n">
        <v>0</v>
      </c>
      <c r="BS800" s="0" t="n">
        <v>0</v>
      </c>
      <c r="BT800" s="0" t="n">
        <v>0</v>
      </c>
      <c r="BU800" s="0" t="n">
        <v>0</v>
      </c>
      <c r="BV800" s="0" t="n">
        <v>0</v>
      </c>
      <c r="BW800" s="0" t="n">
        <v>0</v>
      </c>
      <c r="CV800" s="0" t="n">
        <v>0</v>
      </c>
      <c r="CW800" s="0">
        <f>ROUND(Y800*Source!I2171*DO800,7)</f>
        <v/>
      </c>
      <c r="CX800" s="0">
        <f>ROUND(Y800*Source!I2171,7)</f>
        <v/>
      </c>
      <c r="CY800" s="0">
        <f>AB800</f>
        <v/>
      </c>
      <c r="CZ800" s="0">
        <f>AF800</f>
        <v/>
      </c>
      <c r="DA800" s="0">
        <f>AJ800</f>
        <v/>
      </c>
      <c r="DB800" s="0">
        <f>ROUND(ROUND(AT800*CZ800,2),2)</f>
        <v/>
      </c>
      <c r="DC800" s="0">
        <f>ROUND(ROUND(AT800*AG800,2),2)</f>
        <v/>
      </c>
      <c r="DD800" s="0" t="inlineStr"/>
      <c r="DE800" s="0" t="inlineStr"/>
      <c r="DF800" s="0">
        <f>ROUND(ROUND(AE800,0)*CX800,0)</f>
        <v/>
      </c>
      <c r="DG800" s="0">
        <f>ROUND(ROUND(AF800*AJ800,0)*CX800,0)</f>
        <v/>
      </c>
      <c r="DH800" s="0">
        <f>ROUND(ROUND(AG800*AK800,0)*CX800,0)</f>
        <v/>
      </c>
      <c r="DI800" s="0">
        <f>ROUND(ROUND(AH800,0)*CX800,0)</f>
        <v/>
      </c>
      <c r="DJ800" s="0">
        <f>DG800</f>
        <v/>
      </c>
      <c r="DK800" s="0" t="n">
        <v>0</v>
      </c>
      <c r="DL800" s="0" t="inlineStr"/>
      <c r="DM800" s="0" t="n">
        <v>0</v>
      </c>
      <c r="DN800" s="0" t="inlineStr"/>
      <c r="DO800" s="0" t="n">
        <v>0</v>
      </c>
    </row>
    <row r="801">
      <c r="A801" s="0">
        <f>ROW(Source!A2171)</f>
        <v/>
      </c>
      <c r="B801" s="0" t="n">
        <v>78845955</v>
      </c>
      <c r="C801" s="0" t="n">
        <v>78852491</v>
      </c>
      <c r="D801" s="0" t="n">
        <v>29174913</v>
      </c>
      <c r="E801" s="0" t="n">
        <v>1</v>
      </c>
      <c r="F801" s="0" t="n">
        <v>1</v>
      </c>
      <c r="G801" s="0" t="n">
        <v>1</v>
      </c>
      <c r="H801" s="0" t="n">
        <v>2</v>
      </c>
      <c r="I801" s="0" t="inlineStr">
        <is>
          <t>400001</t>
        </is>
      </c>
      <c r="J801" s="0" t="inlineStr">
        <is>
          <t>ТСЭМ Московской обл., 400001, приказ Минстроя России №675/пр от 28.02.2017 № 264/пр</t>
        </is>
      </c>
      <c r="K801" s="0" t="inlineStr">
        <is>
          <t>Автомобили бортовые, грузоподъемность до 5 т</t>
        </is>
      </c>
      <c r="L801" s="0" t="n">
        <v>1368</v>
      </c>
      <c r="N801" s="0" t="n">
        <v>1011</v>
      </c>
      <c r="O801" s="0" t="inlineStr">
        <is>
          <t>маш.-ч</t>
        </is>
      </c>
      <c r="P801" s="0" t="inlineStr">
        <is>
          <t>маш.-ч</t>
        </is>
      </c>
      <c r="Q801" s="0" t="n">
        <v>1</v>
      </c>
      <c r="W801" s="0" t="n">
        <v>0</v>
      </c>
      <c r="X801" s="0" t="n">
        <v>1230759911</v>
      </c>
      <c r="Y801" s="0">
        <f>AT801</f>
        <v/>
      </c>
      <c r="AA801" s="0" t="n">
        <v>0</v>
      </c>
      <c r="AB801" s="0" t="n">
        <v>2177.51</v>
      </c>
      <c r="AC801" s="0" t="n">
        <v>606.1</v>
      </c>
      <c r="AD801" s="0" t="n">
        <v>0</v>
      </c>
      <c r="AE801" s="0" t="n">
        <v>0</v>
      </c>
      <c r="AF801" s="0" t="n">
        <v>87.17</v>
      </c>
      <c r="AG801" s="0" t="n">
        <v>11.6</v>
      </c>
      <c r="AH801" s="0" t="n">
        <v>0</v>
      </c>
      <c r="AI801" s="0" t="n">
        <v>1</v>
      </c>
      <c r="AJ801" s="0" t="n">
        <v>24.98</v>
      </c>
      <c r="AK801" s="0" t="n">
        <v>52.25</v>
      </c>
      <c r="AL801" s="0" t="n">
        <v>1</v>
      </c>
      <c r="AM801" s="0" t="n">
        <v>2</v>
      </c>
      <c r="AN801" s="0" t="n">
        <v>0</v>
      </c>
      <c r="AO801" s="0" t="n">
        <v>1</v>
      </c>
      <c r="AP801" s="0" t="n">
        <v>1</v>
      </c>
      <c r="AQ801" s="0" t="n">
        <v>0</v>
      </c>
      <c r="AR801" s="0" t="n">
        <v>0</v>
      </c>
      <c r="AS801" s="0" t="inlineStr"/>
      <c r="AT801" s="0" t="n">
        <v>0.02</v>
      </c>
      <c r="AU801" s="0" t="inlineStr"/>
      <c r="AV801" s="0" t="n">
        <v>0</v>
      </c>
      <c r="AW801" s="0" t="n">
        <v>2</v>
      </c>
      <c r="AX801" s="0" t="n">
        <v>78852504</v>
      </c>
      <c r="AY801" s="0" t="n">
        <v>1</v>
      </c>
      <c r="AZ801" s="0" t="n">
        <v>0</v>
      </c>
      <c r="BA801" s="0" t="n">
        <v>775</v>
      </c>
      <c r="BB801" s="0" t="n">
        <v>0</v>
      </c>
      <c r="BC801" s="0" t="n">
        <v>0</v>
      </c>
      <c r="BD801" s="0" t="n">
        <v>0</v>
      </c>
      <c r="BE801" s="0" t="n">
        <v>0</v>
      </c>
      <c r="BF801" s="0" t="n">
        <v>0</v>
      </c>
      <c r="BG801" s="0" t="n">
        <v>0</v>
      </c>
      <c r="BH801" s="0" t="n">
        <v>0</v>
      </c>
      <c r="BI801" s="0" t="n">
        <v>0</v>
      </c>
      <c r="BJ801" s="0" t="n">
        <v>0</v>
      </c>
      <c r="BK801" s="0" t="n">
        <v>0</v>
      </c>
      <c r="BL801" s="0" t="n">
        <v>0</v>
      </c>
      <c r="BM801" s="0" t="n">
        <v>0</v>
      </c>
      <c r="BN801" s="0" t="n">
        <v>0</v>
      </c>
      <c r="BO801" s="0" t="n">
        <v>0</v>
      </c>
      <c r="BP801" s="0" t="n">
        <v>0</v>
      </c>
      <c r="BQ801" s="0" t="n">
        <v>0</v>
      </c>
      <c r="BR801" s="0" t="n">
        <v>0</v>
      </c>
      <c r="BS801" s="0" t="n">
        <v>0</v>
      </c>
      <c r="BT801" s="0" t="n">
        <v>0</v>
      </c>
      <c r="BU801" s="0" t="n">
        <v>0</v>
      </c>
      <c r="BV801" s="0" t="n">
        <v>0</v>
      </c>
      <c r="BW801" s="0" t="n">
        <v>0</v>
      </c>
      <c r="CV801" s="0" t="n">
        <v>0</v>
      </c>
      <c r="CW801" s="0">
        <f>ROUND(Y801*Source!I2171*DO801,7)</f>
        <v/>
      </c>
      <c r="CX801" s="0">
        <f>ROUND(Y801*Source!I2171,7)</f>
        <v/>
      </c>
      <c r="CY801" s="0">
        <f>AB801</f>
        <v/>
      </c>
      <c r="CZ801" s="0">
        <f>AF801</f>
        <v/>
      </c>
      <c r="DA801" s="0">
        <f>AJ801</f>
        <v/>
      </c>
      <c r="DB801" s="0">
        <f>ROUND(ROUND(AT801*CZ801,2),2)</f>
        <v/>
      </c>
      <c r="DC801" s="0">
        <f>ROUND(ROUND(AT801*AG801,2),2)</f>
        <v/>
      </c>
      <c r="DD801" s="0" t="inlineStr"/>
      <c r="DE801" s="0" t="inlineStr"/>
      <c r="DF801" s="0">
        <f>ROUND(ROUND(AE801,0)*CX801,0)</f>
        <v/>
      </c>
      <c r="DG801" s="0">
        <f>ROUND(ROUND(AF801*AJ801,0)*CX801,0)</f>
        <v/>
      </c>
      <c r="DH801" s="0">
        <f>ROUND(ROUND(AG801*AK801,0)*CX801,0)</f>
        <v/>
      </c>
      <c r="DI801" s="0">
        <f>ROUND(ROUND(AH801,0)*CX801,0)</f>
        <v/>
      </c>
      <c r="DJ801" s="0">
        <f>DG801</f>
        <v/>
      </c>
      <c r="DK801" s="0" t="n">
        <v>0</v>
      </c>
      <c r="DL801" s="0" t="inlineStr"/>
      <c r="DM801" s="0" t="n">
        <v>0</v>
      </c>
      <c r="DN801" s="0" t="inlineStr"/>
      <c r="DO801" s="0" t="n">
        <v>0</v>
      </c>
    </row>
    <row r="802">
      <c r="A802" s="0">
        <f>ROW(Source!A2171)</f>
        <v/>
      </c>
      <c r="B802" s="0" t="n">
        <v>78845955</v>
      </c>
      <c r="C802" s="0" t="n">
        <v>78852491</v>
      </c>
      <c r="D802" s="0" t="n">
        <v>29110426</v>
      </c>
      <c r="E802" s="0" t="n">
        <v>1</v>
      </c>
      <c r="F802" s="0" t="n">
        <v>1</v>
      </c>
      <c r="G802" s="0" t="n">
        <v>1</v>
      </c>
      <c r="H802" s="0" t="n">
        <v>3</v>
      </c>
      <c r="I802" s="0" t="inlineStr">
        <is>
          <t>101-2143</t>
        </is>
      </c>
      <c r="J802" s="0" t="inlineStr">
        <is>
          <t>ТССЦ Московской обл., 101-2143, приказ Минстроя России №675/пр от 28.02.2017 № 254/пр</t>
        </is>
      </c>
      <c r="K802" s="0" t="inlineStr">
        <is>
          <t>Краска</t>
        </is>
      </c>
      <c r="L802" s="0" t="n">
        <v>1346</v>
      </c>
      <c r="N802" s="0" t="n">
        <v>1009</v>
      </c>
      <c r="O802" s="0" t="inlineStr">
        <is>
          <t>кг</t>
        </is>
      </c>
      <c r="P802" s="0" t="inlineStr">
        <is>
          <t>кг</t>
        </is>
      </c>
      <c r="Q802" s="0" t="n">
        <v>1</v>
      </c>
      <c r="W802" s="0" t="n">
        <v>0</v>
      </c>
      <c r="X802" s="0" t="n">
        <v>-1768004575</v>
      </c>
      <c r="Y802" s="0">
        <f>AT802</f>
        <v/>
      </c>
      <c r="AA802" s="0" t="n">
        <v>76.84</v>
      </c>
      <c r="AB802" s="0" t="n">
        <v>0</v>
      </c>
      <c r="AC802" s="0" t="n">
        <v>0</v>
      </c>
      <c r="AD802" s="0" t="n">
        <v>0</v>
      </c>
      <c r="AE802" s="0" t="n">
        <v>28.67</v>
      </c>
      <c r="AF802" s="0" t="n">
        <v>0</v>
      </c>
      <c r="AG802" s="0" t="n">
        <v>0</v>
      </c>
      <c r="AH802" s="0" t="n">
        <v>0</v>
      </c>
      <c r="AI802" s="0" t="n">
        <v>2.68</v>
      </c>
      <c r="AJ802" s="0" t="n">
        <v>1</v>
      </c>
      <c r="AK802" s="0" t="n">
        <v>1</v>
      </c>
      <c r="AL802" s="0" t="n">
        <v>1</v>
      </c>
      <c r="AM802" s="0" t="n">
        <v>2</v>
      </c>
      <c r="AN802" s="0" t="n">
        <v>0</v>
      </c>
      <c r="AO802" s="0" t="n">
        <v>1</v>
      </c>
      <c r="AP802" s="0" t="n">
        <v>1</v>
      </c>
      <c r="AQ802" s="0" t="n">
        <v>0</v>
      </c>
      <c r="AR802" s="0" t="n">
        <v>0</v>
      </c>
      <c r="AS802" s="0" t="inlineStr"/>
      <c r="AT802" s="0" t="n">
        <v>0.3</v>
      </c>
      <c r="AU802" s="0" t="inlineStr"/>
      <c r="AV802" s="0" t="n">
        <v>0</v>
      </c>
      <c r="AW802" s="0" t="n">
        <v>2</v>
      </c>
      <c r="AX802" s="0" t="n">
        <v>78852505</v>
      </c>
      <c r="AY802" s="0" t="n">
        <v>1</v>
      </c>
      <c r="AZ802" s="0" t="n">
        <v>0</v>
      </c>
      <c r="BA802" s="0" t="n">
        <v>776</v>
      </c>
      <c r="BB802" s="0" t="n">
        <v>0</v>
      </c>
      <c r="BC802" s="0" t="n">
        <v>0</v>
      </c>
      <c r="BD802" s="0" t="n">
        <v>0</v>
      </c>
      <c r="BE802" s="0" t="n">
        <v>0</v>
      </c>
      <c r="BF802" s="0" t="n">
        <v>0</v>
      </c>
      <c r="BG802" s="0" t="n">
        <v>0</v>
      </c>
      <c r="BH802" s="0" t="n">
        <v>0</v>
      </c>
      <c r="BI802" s="0" t="n">
        <v>0</v>
      </c>
      <c r="BJ802" s="0" t="n">
        <v>0</v>
      </c>
      <c r="BK802" s="0" t="n">
        <v>0</v>
      </c>
      <c r="BL802" s="0" t="n">
        <v>0</v>
      </c>
      <c r="BM802" s="0" t="n">
        <v>0</v>
      </c>
      <c r="BN802" s="0" t="n">
        <v>0</v>
      </c>
      <c r="BO802" s="0" t="n">
        <v>0</v>
      </c>
      <c r="BP802" s="0" t="n">
        <v>0</v>
      </c>
      <c r="BQ802" s="0" t="n">
        <v>0</v>
      </c>
      <c r="BR802" s="0" t="n">
        <v>0</v>
      </c>
      <c r="BS802" s="0" t="n">
        <v>0</v>
      </c>
      <c r="BT802" s="0" t="n">
        <v>0</v>
      </c>
      <c r="BU802" s="0" t="n">
        <v>0</v>
      </c>
      <c r="BV802" s="0" t="n">
        <v>0</v>
      </c>
      <c r="BW802" s="0" t="n">
        <v>0</v>
      </c>
      <c r="CV802" s="0" t="n">
        <v>0</v>
      </c>
      <c r="CW802" s="0" t="n">
        <v>0</v>
      </c>
      <c r="CX802" s="0">
        <f>ROUND(Y802*Source!I2171,7)</f>
        <v/>
      </c>
      <c r="CY802" s="0">
        <f>AA802</f>
        <v/>
      </c>
      <c r="CZ802" s="0">
        <f>AE802</f>
        <v/>
      </c>
      <c r="DA802" s="0">
        <f>AI802</f>
        <v/>
      </c>
      <c r="DB802" s="0">
        <f>ROUND(ROUND(AT802*CZ802,2),2)</f>
        <v/>
      </c>
      <c r="DC802" s="0">
        <f>ROUND(ROUND(AT802*AG802,2),2)</f>
        <v/>
      </c>
      <c r="DD802" s="0" t="inlineStr"/>
      <c r="DE802" s="0" t="inlineStr"/>
      <c r="DF802" s="0">
        <f>ROUND(ROUND(AE802*AI802,0)*CX802,0)</f>
        <v/>
      </c>
      <c r="DG802" s="0">
        <f>ROUND(ROUND(AF802,0)*CX802,0)</f>
        <v/>
      </c>
      <c r="DH802" s="0">
        <f>ROUND(ROUND(AG802,0)*CX802,0)</f>
        <v/>
      </c>
      <c r="DI802" s="0">
        <f>ROUND(ROUND(AH802,0)*CX802,0)</f>
        <v/>
      </c>
      <c r="DJ802" s="0">
        <f>DF802</f>
        <v/>
      </c>
      <c r="DK802" s="0" t="n">
        <v>0</v>
      </c>
      <c r="DL802" s="0" t="inlineStr"/>
      <c r="DM802" s="0" t="n">
        <v>0</v>
      </c>
      <c r="DN802" s="0" t="inlineStr"/>
      <c r="DO802" s="0" t="n">
        <v>0</v>
      </c>
    </row>
    <row r="803">
      <c r="A803" s="0">
        <f>ROW(Source!A2171)</f>
        <v/>
      </c>
      <c r="B803" s="0" t="n">
        <v>78845955</v>
      </c>
      <c r="C803" s="0" t="n">
        <v>78852491</v>
      </c>
      <c r="D803" s="0" t="n">
        <v>29149204</v>
      </c>
      <c r="E803" s="0" t="n">
        <v>1</v>
      </c>
      <c r="F803" s="0" t="n">
        <v>1</v>
      </c>
      <c r="G803" s="0" t="n">
        <v>1</v>
      </c>
      <c r="H803" s="0" t="n">
        <v>3</v>
      </c>
      <c r="I803" s="0" t="inlineStr">
        <is>
          <t>405-0219</t>
        </is>
      </c>
      <c r="J803" s="0" t="inlineStr">
        <is>
          <t>ТССЦ Московской обл., 405-0219, приказ Минстроя России №675/пр от 28.02.2017 № 257/пр</t>
        </is>
      </c>
      <c r="K803" s="0" t="inlineStr">
        <is>
          <t>Гипсовые вяжущие, марка Г3</t>
        </is>
      </c>
      <c r="L803" s="0" t="n">
        <v>1348</v>
      </c>
      <c r="N803" s="0" t="n">
        <v>1009</v>
      </c>
      <c r="O803" s="0" t="inlineStr">
        <is>
          <t>т</t>
        </is>
      </c>
      <c r="P803" s="0" t="inlineStr">
        <is>
          <t>т</t>
        </is>
      </c>
      <c r="Q803" s="0" t="n">
        <v>1000</v>
      </c>
      <c r="W803" s="0" t="n">
        <v>0</v>
      </c>
      <c r="X803" s="0" t="n">
        <v>-601557392</v>
      </c>
      <c r="Y803" s="0">
        <f>AT803</f>
        <v/>
      </c>
      <c r="AA803" s="0" t="n">
        <v>5482.15</v>
      </c>
      <c r="AB803" s="0" t="n">
        <v>0</v>
      </c>
      <c r="AC803" s="0" t="n">
        <v>0</v>
      </c>
      <c r="AD803" s="0" t="n">
        <v>0</v>
      </c>
      <c r="AE803" s="0" t="n">
        <v>729.98</v>
      </c>
      <c r="AF803" s="0" t="n">
        <v>0</v>
      </c>
      <c r="AG803" s="0" t="n">
        <v>0</v>
      </c>
      <c r="AH803" s="0" t="n">
        <v>0</v>
      </c>
      <c r="AI803" s="0" t="n">
        <v>7.51</v>
      </c>
      <c r="AJ803" s="0" t="n">
        <v>1</v>
      </c>
      <c r="AK803" s="0" t="n">
        <v>1</v>
      </c>
      <c r="AL803" s="0" t="n">
        <v>1</v>
      </c>
      <c r="AM803" s="0" t="n">
        <v>2</v>
      </c>
      <c r="AN803" s="0" t="n">
        <v>0</v>
      </c>
      <c r="AO803" s="0" t="n">
        <v>1</v>
      </c>
      <c r="AP803" s="0" t="n">
        <v>1</v>
      </c>
      <c r="AQ803" s="0" t="n">
        <v>0</v>
      </c>
      <c r="AR803" s="0" t="n">
        <v>0</v>
      </c>
      <c r="AS803" s="0" t="inlineStr"/>
      <c r="AT803" s="0" t="n">
        <v>0.01</v>
      </c>
      <c r="AU803" s="0" t="inlineStr"/>
      <c r="AV803" s="0" t="n">
        <v>0</v>
      </c>
      <c r="AW803" s="0" t="n">
        <v>2</v>
      </c>
      <c r="AX803" s="0" t="n">
        <v>78852506</v>
      </c>
      <c r="AY803" s="0" t="n">
        <v>1</v>
      </c>
      <c r="AZ803" s="0" t="n">
        <v>0</v>
      </c>
      <c r="BA803" s="0" t="n">
        <v>777</v>
      </c>
      <c r="BB803" s="0" t="n">
        <v>0</v>
      </c>
      <c r="BC803" s="0" t="n">
        <v>0</v>
      </c>
      <c r="BD803" s="0" t="n">
        <v>0</v>
      </c>
      <c r="BE803" s="0" t="n">
        <v>0</v>
      </c>
      <c r="BF803" s="0" t="n">
        <v>0</v>
      </c>
      <c r="BG803" s="0" t="n">
        <v>0</v>
      </c>
      <c r="BH803" s="0" t="n">
        <v>0</v>
      </c>
      <c r="BI803" s="0" t="n">
        <v>0</v>
      </c>
      <c r="BJ803" s="0" t="n">
        <v>0</v>
      </c>
      <c r="BK803" s="0" t="n">
        <v>0</v>
      </c>
      <c r="BL803" s="0" t="n">
        <v>0</v>
      </c>
      <c r="BM803" s="0" t="n">
        <v>0</v>
      </c>
      <c r="BN803" s="0" t="n">
        <v>0</v>
      </c>
      <c r="BO803" s="0" t="n">
        <v>0</v>
      </c>
      <c r="BP803" s="0" t="n">
        <v>0</v>
      </c>
      <c r="BQ803" s="0" t="n">
        <v>0</v>
      </c>
      <c r="BR803" s="0" t="n">
        <v>0</v>
      </c>
      <c r="BS803" s="0" t="n">
        <v>0</v>
      </c>
      <c r="BT803" s="0" t="n">
        <v>0</v>
      </c>
      <c r="BU803" s="0" t="n">
        <v>0</v>
      </c>
      <c r="BV803" s="0" t="n">
        <v>0</v>
      </c>
      <c r="BW803" s="0" t="n">
        <v>0</v>
      </c>
      <c r="CV803" s="0" t="n">
        <v>0</v>
      </c>
      <c r="CW803" s="0" t="n">
        <v>0</v>
      </c>
      <c r="CX803" s="0">
        <f>ROUND(Y803*Source!I2171,7)</f>
        <v/>
      </c>
      <c r="CY803" s="0">
        <f>AA803</f>
        <v/>
      </c>
      <c r="CZ803" s="0">
        <f>AE803</f>
        <v/>
      </c>
      <c r="DA803" s="0">
        <f>AI803</f>
        <v/>
      </c>
      <c r="DB803" s="0">
        <f>ROUND(ROUND(AT803*CZ803,2),2)</f>
        <v/>
      </c>
      <c r="DC803" s="0">
        <f>ROUND(ROUND(AT803*AG803,2),2)</f>
        <v/>
      </c>
      <c r="DD803" s="0" t="inlineStr"/>
      <c r="DE803" s="0" t="inlineStr"/>
      <c r="DF803" s="0">
        <f>ROUND(ROUND(AE803*AI803,0)*CX803,0)</f>
        <v/>
      </c>
      <c r="DG803" s="0">
        <f>ROUND(ROUND(AF803,0)*CX803,0)</f>
        <v/>
      </c>
      <c r="DH803" s="0">
        <f>ROUND(ROUND(AG803,0)*CX803,0)</f>
        <v/>
      </c>
      <c r="DI803" s="0">
        <f>ROUND(ROUND(AH803,0)*CX803,0)</f>
        <v/>
      </c>
      <c r="DJ803" s="0">
        <f>DF803</f>
        <v/>
      </c>
      <c r="DK803" s="0" t="n">
        <v>0</v>
      </c>
      <c r="DL803" s="0" t="inlineStr"/>
      <c r="DM803" s="0" t="n">
        <v>0</v>
      </c>
      <c r="DN803" s="0" t="inlineStr"/>
      <c r="DO803" s="0" t="n">
        <v>0</v>
      </c>
    </row>
    <row r="804">
      <c r="A804" s="0">
        <f>ROW(Source!A2171)</f>
        <v/>
      </c>
      <c r="B804" s="0" t="n">
        <v>78845955</v>
      </c>
      <c r="C804" s="0" t="n">
        <v>78852491</v>
      </c>
      <c r="D804" s="0" t="n">
        <v>29152473</v>
      </c>
      <c r="E804" s="0" t="n">
        <v>1</v>
      </c>
      <c r="F804" s="0" t="n">
        <v>1</v>
      </c>
      <c r="G804" s="0" t="n">
        <v>1</v>
      </c>
      <c r="H804" s="0" t="n">
        <v>3</v>
      </c>
      <c r="I804" s="0" t="inlineStr">
        <is>
          <t>501-8623</t>
        </is>
      </c>
      <c r="J804" s="0" t="inlineStr">
        <is>
          <t>ТССЦ Московской обл., 501-8623, приказ Минстроя России №675/пр от 28.02.2017 № 258/пр</t>
        </is>
      </c>
      <c r="K804" s="0" t="inlineStr">
        <is>
      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 ВВГнг(A)-FRLS 3х1,5ок(N,PE)</t>
        </is>
      </c>
      <c r="L804" s="0" t="n">
        <v>1477</v>
      </c>
      <c r="N804" s="0" t="n">
        <v>1013</v>
      </c>
      <c r="O804" s="0" t="inlineStr">
        <is>
          <t>1000 м</t>
        </is>
      </c>
      <c r="P804" s="0" t="inlineStr">
        <is>
          <t>1000 М</t>
        </is>
      </c>
      <c r="Q804" s="0" t="n">
        <v>1</v>
      </c>
      <c r="W804" s="0" t="n">
        <v>0</v>
      </c>
      <c r="X804" s="0" t="n">
        <v>1386389048</v>
      </c>
      <c r="Y804" s="0">
        <f>AT804</f>
        <v/>
      </c>
      <c r="AA804" s="0" t="n">
        <v>72408.39999999999</v>
      </c>
      <c r="AB804" s="0" t="n">
        <v>0</v>
      </c>
      <c r="AC804" s="0" t="n">
        <v>0</v>
      </c>
      <c r="AD804" s="0" t="n">
        <v>0</v>
      </c>
      <c r="AE804" s="0" t="n">
        <v>20225.81</v>
      </c>
      <c r="AF804" s="0" t="n">
        <v>0</v>
      </c>
      <c r="AG804" s="0" t="n">
        <v>0</v>
      </c>
      <c r="AH804" s="0" t="n">
        <v>0</v>
      </c>
      <c r="AI804" s="0" t="n">
        <v>3.58</v>
      </c>
      <c r="AJ804" s="0" t="n">
        <v>1</v>
      </c>
      <c r="AK804" s="0" t="n">
        <v>1</v>
      </c>
      <c r="AL804" s="0" t="n">
        <v>1</v>
      </c>
      <c r="AM804" s="0" t="n">
        <v>0</v>
      </c>
      <c r="AN804" s="0" t="n">
        <v>0</v>
      </c>
      <c r="AO804" s="0" t="n">
        <v>0</v>
      </c>
      <c r="AP804" s="0" t="n">
        <v>1</v>
      </c>
      <c r="AQ804" s="0" t="n">
        <v>0</v>
      </c>
      <c r="AR804" s="0" t="n">
        <v>0</v>
      </c>
      <c r="AS804" s="0" t="inlineStr"/>
      <c r="AT804" s="0" t="n">
        <v>0.1</v>
      </c>
      <c r="AU804" s="0" t="inlineStr"/>
      <c r="AV804" s="0" t="n">
        <v>0</v>
      </c>
      <c r="AW804" s="0" t="n">
        <v>1</v>
      </c>
      <c r="AX804" s="0" t="n">
        <v>-1</v>
      </c>
      <c r="AY804" s="0" t="n">
        <v>0</v>
      </c>
      <c r="AZ804" s="0" t="n">
        <v>0</v>
      </c>
      <c r="BA804" s="0" t="inlineStr"/>
      <c r="BB804" s="0" t="n">
        <v>0</v>
      </c>
      <c r="BC804" s="0" t="n">
        <v>0</v>
      </c>
      <c r="BD804" s="0" t="n">
        <v>0</v>
      </c>
      <c r="BE804" s="0" t="n">
        <v>0</v>
      </c>
      <c r="BF804" s="0" t="n">
        <v>0</v>
      </c>
      <c r="BG804" s="0" t="n">
        <v>0</v>
      </c>
      <c r="BH804" s="0" t="n">
        <v>0</v>
      </c>
      <c r="BI804" s="0" t="n">
        <v>0</v>
      </c>
      <c r="BJ804" s="0" t="n">
        <v>0</v>
      </c>
      <c r="BK804" s="0" t="n">
        <v>0</v>
      </c>
      <c r="BL804" s="0" t="n">
        <v>0</v>
      </c>
      <c r="BM804" s="0" t="n">
        <v>0</v>
      </c>
      <c r="BN804" s="0" t="n">
        <v>0</v>
      </c>
      <c r="BO804" s="0" t="n">
        <v>0</v>
      </c>
      <c r="BP804" s="0" t="n">
        <v>0</v>
      </c>
      <c r="BQ804" s="0" t="n">
        <v>0</v>
      </c>
      <c r="BR804" s="0" t="n">
        <v>0</v>
      </c>
      <c r="BS804" s="0" t="n">
        <v>0</v>
      </c>
      <c r="BT804" s="0" t="n">
        <v>0</v>
      </c>
      <c r="BU804" s="0" t="n">
        <v>0</v>
      </c>
      <c r="BV804" s="0" t="n">
        <v>0</v>
      </c>
      <c r="BW804" s="0" t="n">
        <v>0</v>
      </c>
      <c r="CV804" s="0" t="n">
        <v>0</v>
      </c>
      <c r="CW804" s="0" t="n">
        <v>0</v>
      </c>
      <c r="CX804" s="0">
        <f>ROUND(Y804*Source!I2171,7)</f>
        <v/>
      </c>
      <c r="CY804" s="0">
        <f>AA804</f>
        <v/>
      </c>
      <c r="CZ804" s="0">
        <f>AE804</f>
        <v/>
      </c>
      <c r="DA804" s="0">
        <f>AI804</f>
        <v/>
      </c>
      <c r="DB804" s="0">
        <f>ROUND(ROUND(AT804*CZ804,2),2)</f>
        <v/>
      </c>
      <c r="DC804" s="0">
        <f>ROUND(ROUND(AT804*AG804,2),2)</f>
        <v/>
      </c>
      <c r="DD804" s="0" t="inlineStr"/>
      <c r="DE804" s="0" t="inlineStr"/>
      <c r="DF804" s="0">
        <f>ROUND(ROUND(AE804*AI804,0)*CX804,0)</f>
        <v/>
      </c>
      <c r="DG804" s="0">
        <f>ROUND(ROUND(AF804,0)*CX804,0)</f>
        <v/>
      </c>
      <c r="DH804" s="0">
        <f>ROUND(ROUND(AG804,0)*CX804,0)</f>
        <v/>
      </c>
      <c r="DI804" s="0">
        <f>ROUND(ROUND(AH804,0)*CX804,0)</f>
        <v/>
      </c>
      <c r="DJ804" s="0">
        <f>DF804</f>
        <v/>
      </c>
      <c r="DK804" s="0" t="n">
        <v>0</v>
      </c>
      <c r="DL804" s="0" t="inlineStr"/>
      <c r="DM804" s="0" t="n">
        <v>0</v>
      </c>
      <c r="DN804" s="0" t="inlineStr"/>
      <c r="DO804" s="0" t="n">
        <v>0</v>
      </c>
    </row>
    <row r="805">
      <c r="A805" s="0">
        <f>ROW(Source!A2171)</f>
        <v/>
      </c>
      <c r="B805" s="0" t="n">
        <v>78845955</v>
      </c>
      <c r="C805" s="0" t="n">
        <v>78852491</v>
      </c>
      <c r="D805" s="0" t="n">
        <v>29159012</v>
      </c>
      <c r="E805" s="0" t="n">
        <v>1</v>
      </c>
      <c r="F805" s="0" t="n">
        <v>1</v>
      </c>
      <c r="G805" s="0" t="n">
        <v>1</v>
      </c>
      <c r="H805" s="0" t="n">
        <v>3</v>
      </c>
      <c r="I805" s="0" t="inlineStr">
        <is>
          <t>507-0700</t>
        </is>
      </c>
      <c r="J805" s="0" t="inlineStr">
        <is>
          <t>ТССЦ Московской обл., 507-0700, приказ Минстроя России №675/пр от 28.02.2017 № 258/пр</t>
        </is>
      </c>
      <c r="K805" s="0" t="inlineStr">
        <is>
          <t>Трубка поливинилхлоридная ХВТ</t>
        </is>
      </c>
      <c r="L805" s="0" t="n">
        <v>1346</v>
      </c>
      <c r="N805" s="0" t="n">
        <v>1009</v>
      </c>
      <c r="O805" s="0" t="inlineStr">
        <is>
          <t>кг</t>
        </is>
      </c>
      <c r="P805" s="0" t="inlineStr">
        <is>
          <t>кг</t>
        </is>
      </c>
      <c r="Q805" s="0" t="n">
        <v>1</v>
      </c>
      <c r="W805" s="0" t="n">
        <v>0</v>
      </c>
      <c r="X805" s="0" t="n">
        <v>-821506530</v>
      </c>
      <c r="Y805" s="0">
        <f>AT805</f>
        <v/>
      </c>
      <c r="AA805" s="0" t="n">
        <v>202.83</v>
      </c>
      <c r="AB805" s="0" t="n">
        <v>0</v>
      </c>
      <c r="AC805" s="0" t="n">
        <v>0</v>
      </c>
      <c r="AD805" s="0" t="n">
        <v>0</v>
      </c>
      <c r="AE805" s="0" t="n">
        <v>41.82</v>
      </c>
      <c r="AF805" s="0" t="n">
        <v>0</v>
      </c>
      <c r="AG805" s="0" t="n">
        <v>0</v>
      </c>
      <c r="AH805" s="0" t="n">
        <v>0</v>
      </c>
      <c r="AI805" s="0" t="n">
        <v>4.85</v>
      </c>
      <c r="AJ805" s="0" t="n">
        <v>1</v>
      </c>
      <c r="AK805" s="0" t="n">
        <v>1</v>
      </c>
      <c r="AL805" s="0" t="n">
        <v>1</v>
      </c>
      <c r="AM805" s="0" t="n">
        <v>2</v>
      </c>
      <c r="AN805" s="0" t="n">
        <v>0</v>
      </c>
      <c r="AO805" s="0" t="n">
        <v>1</v>
      </c>
      <c r="AP805" s="0" t="n">
        <v>1</v>
      </c>
      <c r="AQ805" s="0" t="n">
        <v>0</v>
      </c>
      <c r="AR805" s="0" t="n">
        <v>0</v>
      </c>
      <c r="AS805" s="0" t="inlineStr"/>
      <c r="AT805" s="0" t="n">
        <v>0.53</v>
      </c>
      <c r="AU805" s="0" t="inlineStr"/>
      <c r="AV805" s="0" t="n">
        <v>0</v>
      </c>
      <c r="AW805" s="0" t="n">
        <v>2</v>
      </c>
      <c r="AX805" s="0" t="n">
        <v>78852507</v>
      </c>
      <c r="AY805" s="0" t="n">
        <v>1</v>
      </c>
      <c r="AZ805" s="0" t="n">
        <v>0</v>
      </c>
      <c r="BA805" s="0" t="n">
        <v>778</v>
      </c>
      <c r="BB805" s="0" t="n">
        <v>0</v>
      </c>
      <c r="BC805" s="0" t="n">
        <v>0</v>
      </c>
      <c r="BD805" s="0" t="n">
        <v>0</v>
      </c>
      <c r="BE805" s="0" t="n">
        <v>0</v>
      </c>
      <c r="BF805" s="0" t="n">
        <v>0</v>
      </c>
      <c r="BG805" s="0" t="n">
        <v>0</v>
      </c>
      <c r="BH805" s="0" t="n">
        <v>0</v>
      </c>
      <c r="BI805" s="0" t="n">
        <v>0</v>
      </c>
      <c r="BJ805" s="0" t="n">
        <v>0</v>
      </c>
      <c r="BK805" s="0" t="n">
        <v>0</v>
      </c>
      <c r="BL805" s="0" t="n">
        <v>0</v>
      </c>
      <c r="BM805" s="0" t="n">
        <v>0</v>
      </c>
      <c r="BN805" s="0" t="n">
        <v>0</v>
      </c>
      <c r="BO805" s="0" t="n">
        <v>0</v>
      </c>
      <c r="BP805" s="0" t="n">
        <v>0</v>
      </c>
      <c r="BQ805" s="0" t="n">
        <v>0</v>
      </c>
      <c r="BR805" s="0" t="n">
        <v>0</v>
      </c>
      <c r="BS805" s="0" t="n">
        <v>0</v>
      </c>
      <c r="BT805" s="0" t="n">
        <v>0</v>
      </c>
      <c r="BU805" s="0" t="n">
        <v>0</v>
      </c>
      <c r="BV805" s="0" t="n">
        <v>0</v>
      </c>
      <c r="BW805" s="0" t="n">
        <v>0</v>
      </c>
      <c r="CV805" s="0" t="n">
        <v>0</v>
      </c>
      <c r="CW805" s="0" t="n">
        <v>0</v>
      </c>
      <c r="CX805" s="0">
        <f>ROUND(Y805*Source!I2171,7)</f>
        <v/>
      </c>
      <c r="CY805" s="0">
        <f>AA805</f>
        <v/>
      </c>
      <c r="CZ805" s="0">
        <f>AE805</f>
        <v/>
      </c>
      <c r="DA805" s="0">
        <f>AI805</f>
        <v/>
      </c>
      <c r="DB805" s="0">
        <f>ROUND(ROUND(AT805*CZ805,2),2)</f>
        <v/>
      </c>
      <c r="DC805" s="0">
        <f>ROUND(ROUND(AT805*AG805,2),2)</f>
        <v/>
      </c>
      <c r="DD805" s="0" t="inlineStr"/>
      <c r="DE805" s="0" t="inlineStr"/>
      <c r="DF805" s="0">
        <f>ROUND(ROUND(AE805*AI805,0)*CX805,0)</f>
        <v/>
      </c>
      <c r="DG805" s="0">
        <f>ROUND(ROUND(AF805,0)*CX805,0)</f>
        <v/>
      </c>
      <c r="DH805" s="0">
        <f>ROUND(ROUND(AG805,0)*CX805,0)</f>
        <v/>
      </c>
      <c r="DI805" s="0">
        <f>ROUND(ROUND(AH805,0)*CX805,0)</f>
        <v/>
      </c>
      <c r="DJ805" s="0">
        <f>DF805</f>
        <v/>
      </c>
      <c r="DK805" s="0" t="n">
        <v>0</v>
      </c>
      <c r="DL805" s="0" t="inlineStr"/>
      <c r="DM805" s="0" t="n">
        <v>0</v>
      </c>
      <c r="DN805" s="0" t="inlineStr"/>
      <c r="DO805" s="0" t="n">
        <v>0</v>
      </c>
    </row>
    <row r="806">
      <c r="A806" s="0">
        <f>ROW(Source!A2171)</f>
        <v/>
      </c>
      <c r="B806" s="0" t="n">
        <v>78845955</v>
      </c>
      <c r="C806" s="0" t="n">
        <v>78852491</v>
      </c>
      <c r="D806" s="0" t="n">
        <v>29171808</v>
      </c>
      <c r="E806" s="0" t="n">
        <v>1</v>
      </c>
      <c r="F806" s="0" t="n">
        <v>1</v>
      </c>
      <c r="G806" s="0" t="n">
        <v>1</v>
      </c>
      <c r="H806" s="0" t="n">
        <v>3</v>
      </c>
      <c r="I806" s="0" t="inlineStr">
        <is>
          <t>999-9950</t>
        </is>
      </c>
      <c r="J806" s="0" t="inlineStr">
        <is>
          <t>ТССЦ Московской обл., 999-9950, приказ Минстроя России №675/пр от 21.09.2015 г.</t>
        </is>
      </c>
      <c r="K806" s="0" t="inlineStr">
        <is>
          <t>Вспомогательные ненормируемые материалы (2% от ОЗП)</t>
        </is>
      </c>
      <c r="L806" s="0" t="n">
        <v>1374</v>
      </c>
      <c r="N806" s="0" t="n">
        <v>1013</v>
      </c>
      <c r="O806" s="0" t="inlineStr">
        <is>
          <t>РУБ</t>
        </is>
      </c>
      <c r="P806" s="0" t="inlineStr">
        <is>
          <t>РУБ</t>
        </is>
      </c>
      <c r="Q806" s="0" t="n">
        <v>1</v>
      </c>
      <c r="W806" s="0" t="n">
        <v>0</v>
      </c>
      <c r="X806" s="0" t="n">
        <v>-915781824</v>
      </c>
      <c r="Y806" s="0">
        <f>AT806</f>
        <v/>
      </c>
      <c r="AA806" s="0" t="n">
        <v>1</v>
      </c>
      <c r="AB806" s="0" t="n">
        <v>0</v>
      </c>
      <c r="AC806" s="0" t="n">
        <v>0</v>
      </c>
      <c r="AD806" s="0" t="n">
        <v>0</v>
      </c>
      <c r="AE806" s="0" t="n">
        <v>1</v>
      </c>
      <c r="AF806" s="0" t="n">
        <v>0</v>
      </c>
      <c r="AG806" s="0" t="n">
        <v>0</v>
      </c>
      <c r="AH806" s="0" t="n">
        <v>0</v>
      </c>
      <c r="AI806" s="0" t="n">
        <v>1</v>
      </c>
      <c r="AJ806" s="0" t="n">
        <v>1</v>
      </c>
      <c r="AK806" s="0" t="n">
        <v>1</v>
      </c>
      <c r="AL806" s="0" t="n">
        <v>1</v>
      </c>
      <c r="AM806" s="0" t="n">
        <v>-2</v>
      </c>
      <c r="AN806" s="0" t="n">
        <v>0</v>
      </c>
      <c r="AO806" s="0" t="n">
        <v>1</v>
      </c>
      <c r="AP806" s="0" t="n">
        <v>1</v>
      </c>
      <c r="AQ806" s="0" t="n">
        <v>0</v>
      </c>
      <c r="AR806" s="0" t="n">
        <v>0</v>
      </c>
      <c r="AS806" s="0" t="inlineStr"/>
      <c r="AT806" s="0" t="n">
        <v>3.1</v>
      </c>
      <c r="AU806" s="0" t="inlineStr"/>
      <c r="AV806" s="0" t="n">
        <v>0</v>
      </c>
      <c r="AW806" s="0" t="n">
        <v>2</v>
      </c>
      <c r="AX806" s="0" t="n">
        <v>78852508</v>
      </c>
      <c r="AY806" s="0" t="n">
        <v>1</v>
      </c>
      <c r="AZ806" s="0" t="n">
        <v>0</v>
      </c>
      <c r="BA806" s="0" t="n">
        <v>779</v>
      </c>
      <c r="BB806" s="0" t="n">
        <v>0</v>
      </c>
      <c r="BC806" s="0" t="n">
        <v>0</v>
      </c>
      <c r="BD806" s="0" t="n">
        <v>0</v>
      </c>
      <c r="BE806" s="0" t="n">
        <v>0</v>
      </c>
      <c r="BF806" s="0" t="n">
        <v>0</v>
      </c>
      <c r="BG806" s="0" t="n">
        <v>0</v>
      </c>
      <c r="BH806" s="0" t="n">
        <v>0</v>
      </c>
      <c r="BI806" s="0" t="n">
        <v>0</v>
      </c>
      <c r="BJ806" s="0" t="n">
        <v>0</v>
      </c>
      <c r="BK806" s="0" t="n">
        <v>0</v>
      </c>
      <c r="BL806" s="0" t="n">
        <v>0</v>
      </c>
      <c r="BM806" s="0" t="n">
        <v>0</v>
      </c>
      <c r="BN806" s="0" t="n">
        <v>0</v>
      </c>
      <c r="BO806" s="0" t="n">
        <v>0</v>
      </c>
      <c r="BP806" s="0" t="n">
        <v>0</v>
      </c>
      <c r="BQ806" s="0" t="n">
        <v>0</v>
      </c>
      <c r="BR806" s="0" t="n">
        <v>0</v>
      </c>
      <c r="BS806" s="0" t="n">
        <v>0</v>
      </c>
      <c r="BT806" s="0" t="n">
        <v>0</v>
      </c>
      <c r="BU806" s="0" t="n">
        <v>0</v>
      </c>
      <c r="BV806" s="0" t="n">
        <v>0</v>
      </c>
      <c r="BW806" s="0" t="n">
        <v>0</v>
      </c>
      <c r="CV806" s="0" t="n">
        <v>0</v>
      </c>
      <c r="CW806" s="0" t="n">
        <v>0</v>
      </c>
      <c r="CX806" s="0">
        <f>ROUND(Y806*Source!I2171,7)</f>
        <v/>
      </c>
      <c r="CY806" s="0">
        <f>AA806</f>
        <v/>
      </c>
      <c r="CZ806" s="0">
        <f>AE806</f>
        <v/>
      </c>
      <c r="DA806" s="0">
        <f>AI806</f>
        <v/>
      </c>
      <c r="DB806" s="0">
        <f>ROUND(ROUND(AT806*CZ806,2),2)</f>
        <v/>
      </c>
      <c r="DC806" s="0">
        <f>ROUND(ROUND(AT806*AG806,2),2)</f>
        <v/>
      </c>
      <c r="DD806" s="0" t="inlineStr"/>
      <c r="DE806" s="0" t="inlineStr"/>
      <c r="DF806" s="0">
        <f>ROUND(ROUND(AE806,0)*CX806,0)</f>
        <v/>
      </c>
      <c r="DG806" s="0">
        <f>ROUND(ROUND(AF806,0)*CX806,0)</f>
        <v/>
      </c>
      <c r="DH806" s="0">
        <f>ROUND(ROUND(AG806,0)*CX806,0)</f>
        <v/>
      </c>
      <c r="DI806" s="0">
        <f>ROUND(ROUND(AH806,0)*CX806,0)</f>
        <v/>
      </c>
      <c r="DJ806" s="0">
        <f>DF806</f>
        <v/>
      </c>
      <c r="DK806" s="0" t="n">
        <v>0</v>
      </c>
      <c r="DL806" s="0" t="inlineStr"/>
      <c r="DM806" s="0" t="n">
        <v>0</v>
      </c>
      <c r="DN806" s="0" t="inlineStr"/>
      <c r="DO806" s="0" t="n">
        <v>0</v>
      </c>
    </row>
    <row r="807">
      <c r="A807" s="0">
        <f>ROW(Source!A2211)</f>
        <v/>
      </c>
      <c r="B807" s="0" t="n">
        <v>78845955</v>
      </c>
      <c r="C807" s="0" t="n">
        <v>78852573</v>
      </c>
      <c r="D807" s="0" t="n">
        <v>29361307</v>
      </c>
      <c r="E807" s="0" t="n">
        <v>1</v>
      </c>
      <c r="F807" s="0" t="n">
        <v>1</v>
      </c>
      <c r="G807" s="0" t="n">
        <v>1</v>
      </c>
      <c r="H807" s="0" t="n">
        <v>1</v>
      </c>
      <c r="I807" s="0" t="inlineStr">
        <is>
          <t>1-2039-90</t>
        </is>
      </c>
      <c r="J807" s="0" t="inlineStr"/>
      <c r="K807" s="0" t="inlineStr">
        <is>
          <t>Рабочий монтажник среднего разряда 3,9</t>
        </is>
      </c>
      <c r="L807" s="0" t="n">
        <v>1369</v>
      </c>
      <c r="N807" s="0" t="n">
        <v>1013</v>
      </c>
      <c r="O807" s="0" t="inlineStr">
        <is>
          <t>чел.-ч</t>
        </is>
      </c>
      <c r="P807" s="0" t="inlineStr">
        <is>
          <t>чел.-ч</t>
        </is>
      </c>
      <c r="Q807" s="0" t="n">
        <v>1</v>
      </c>
      <c r="W807" s="0" t="n">
        <v>0</v>
      </c>
      <c r="X807" s="0" t="n">
        <v>357208865</v>
      </c>
      <c r="Y807" s="0">
        <f>(AT807*ROUND(0.2,7))</f>
        <v/>
      </c>
      <c r="AA807" s="0" t="n">
        <v>0</v>
      </c>
      <c r="AB807" s="0" t="n">
        <v>0</v>
      </c>
      <c r="AC807" s="0" t="n">
        <v>0</v>
      </c>
      <c r="AD807" s="0" t="n">
        <v>9.51</v>
      </c>
      <c r="AE807" s="0" t="n">
        <v>0</v>
      </c>
      <c r="AF807" s="0" t="n">
        <v>0</v>
      </c>
      <c r="AG807" s="0" t="n">
        <v>0</v>
      </c>
      <c r="AH807" s="0" t="n">
        <v>9.51</v>
      </c>
      <c r="AI807" s="0" t="n">
        <v>1</v>
      </c>
      <c r="AJ807" s="0" t="n">
        <v>1</v>
      </c>
      <c r="AK807" s="0" t="n">
        <v>1</v>
      </c>
      <c r="AL807" s="0" t="n">
        <v>1</v>
      </c>
      <c r="AM807" s="0" t="n">
        <v>-2</v>
      </c>
      <c r="AN807" s="0" t="n">
        <v>0</v>
      </c>
      <c r="AO807" s="0" t="n">
        <v>1</v>
      </c>
      <c r="AP807" s="0" t="n">
        <v>1</v>
      </c>
      <c r="AQ807" s="0" t="n">
        <v>0</v>
      </c>
      <c r="AR807" s="0" t="n">
        <v>0</v>
      </c>
      <c r="AS807" s="0" t="inlineStr"/>
      <c r="AT807" s="0" t="n">
        <v>2.32</v>
      </c>
      <c r="AU807" s="0" t="inlineStr">
        <is>
          <t>)*0,2</t>
        </is>
      </c>
      <c r="AV807" s="0" t="n">
        <v>1</v>
      </c>
      <c r="AW807" s="0" t="n">
        <v>2</v>
      </c>
      <c r="AX807" s="0" t="n">
        <v>78852593</v>
      </c>
      <c r="AY807" s="0" t="n">
        <v>1</v>
      </c>
      <c r="AZ807" s="0" t="n">
        <v>2048</v>
      </c>
      <c r="BA807" s="0" t="n">
        <v>780</v>
      </c>
      <c r="BB807" s="0" t="n">
        <v>0</v>
      </c>
      <c r="BC807" s="0" t="n">
        <v>0</v>
      </c>
      <c r="BD807" s="0" t="n">
        <v>0</v>
      </c>
      <c r="BE807" s="0" t="n">
        <v>0</v>
      </c>
      <c r="BF807" s="0" t="n">
        <v>0</v>
      </c>
      <c r="BG807" s="0" t="n">
        <v>0</v>
      </c>
      <c r="BH807" s="0" t="n">
        <v>0</v>
      </c>
      <c r="BI807" s="0" t="n">
        <v>0</v>
      </c>
      <c r="BJ807" s="0" t="n">
        <v>0</v>
      </c>
      <c r="BK807" s="0" t="n">
        <v>0</v>
      </c>
      <c r="BL807" s="0" t="n">
        <v>0</v>
      </c>
      <c r="BM807" s="0" t="n">
        <v>0</v>
      </c>
      <c r="BN807" s="0" t="n">
        <v>0</v>
      </c>
      <c r="BO807" s="0" t="n">
        <v>0</v>
      </c>
      <c r="BP807" s="0" t="n">
        <v>0</v>
      </c>
      <c r="BQ807" s="0" t="n">
        <v>0</v>
      </c>
      <c r="BR807" s="0" t="n">
        <v>0</v>
      </c>
      <c r="BS807" s="0" t="n">
        <v>0</v>
      </c>
      <c r="BT807" s="0" t="n">
        <v>0</v>
      </c>
      <c r="BU807" s="0" t="n">
        <v>0</v>
      </c>
      <c r="BV807" s="0" t="n">
        <v>0</v>
      </c>
      <c r="BW807" s="0" t="n">
        <v>0</v>
      </c>
      <c r="CU807" s="0">
        <f>ROUND(AT807*Source!I2211*AH807*AL807,0)</f>
        <v/>
      </c>
      <c r="CV807" s="0">
        <f>ROUND(Y807*Source!I2211,7)</f>
        <v/>
      </c>
      <c r="CW807" s="0" t="n">
        <v>0</v>
      </c>
      <c r="CX807" s="0">
        <f>ROUND(Y807*Source!I2211,7)</f>
        <v/>
      </c>
      <c r="CY807" s="0">
        <f>AD807</f>
        <v/>
      </c>
      <c r="CZ807" s="0">
        <f>AH807</f>
        <v/>
      </c>
      <c r="DA807" s="0">
        <f>AL807</f>
        <v/>
      </c>
      <c r="DB807" s="0">
        <f>ROUND((ROUND(AT807*CZ807,2)*ROUND(0.2,7)),2)</f>
        <v/>
      </c>
      <c r="DC807" s="0">
        <f>ROUND((ROUND(AT807*AG807,2)*ROUND(0.2,7)),2)</f>
        <v/>
      </c>
      <c r="DD807" s="0" t="inlineStr"/>
      <c r="DE807" s="0" t="inlineStr"/>
      <c r="DF807" s="0">
        <f>ROUND(ROUND(AE807,0)*CX807,0)</f>
        <v/>
      </c>
      <c r="DG807" s="0">
        <f>ROUND(ROUND(AF807,0)*CX807,0)</f>
        <v/>
      </c>
      <c r="DH807" s="0">
        <f>ROUND(ROUND(AG807,0)*CX807,0)</f>
        <v/>
      </c>
      <c r="DI807" s="0">
        <f>ROUND(ROUND(AH807,0)*CX807,0)</f>
        <v/>
      </c>
      <c r="DJ807" s="0">
        <f>DI807</f>
        <v/>
      </c>
      <c r="DK807" s="0" t="n">
        <v>0</v>
      </c>
      <c r="DL807" s="0" t="inlineStr"/>
      <c r="DM807" s="0" t="n">
        <v>0</v>
      </c>
      <c r="DN807" s="0" t="inlineStr"/>
      <c r="DO807" s="0" t="n">
        <v>0</v>
      </c>
    </row>
    <row r="808">
      <c r="A808" s="0">
        <f>ROW(Source!A2211)</f>
        <v/>
      </c>
      <c r="B808" s="0" t="n">
        <v>78845955</v>
      </c>
      <c r="C808" s="0" t="n">
        <v>78852573</v>
      </c>
      <c r="D808" s="0" t="n">
        <v>121548</v>
      </c>
      <c r="E808" s="0" t="n">
        <v>1</v>
      </c>
      <c r="F808" s="0" t="n">
        <v>1</v>
      </c>
      <c r="G808" s="0" t="n">
        <v>1</v>
      </c>
      <c r="H808" s="0" t="n">
        <v>1</v>
      </c>
      <c r="I808" s="0" t="inlineStr">
        <is>
          <t>2</t>
        </is>
      </c>
      <c r="J808" s="0" t="inlineStr"/>
      <c r="K808" s="0" t="inlineStr">
        <is>
          <t>Затраты труда машинистов</t>
        </is>
      </c>
      <c r="L808" s="0" t="n">
        <v>608254</v>
      </c>
      <c r="N808" s="0" t="n">
        <v>1013</v>
      </c>
      <c r="O808" s="0" t="inlineStr">
        <is>
          <t>чел.час</t>
        </is>
      </c>
      <c r="P808" s="0" t="inlineStr">
        <is>
          <t>чел.час</t>
        </is>
      </c>
      <c r="Q808" s="0" t="n">
        <v>1</v>
      </c>
      <c r="W808" s="0" t="n">
        <v>0</v>
      </c>
      <c r="X808" s="0" t="n">
        <v>-185737400</v>
      </c>
      <c r="Y808" s="0">
        <f>(AT808*ROUND(0.2,7))</f>
        <v/>
      </c>
      <c r="AA808" s="0" t="n">
        <v>0</v>
      </c>
      <c r="AB808" s="0" t="n">
        <v>0</v>
      </c>
      <c r="AC808" s="0" t="n">
        <v>0</v>
      </c>
      <c r="AD808" s="0" t="n">
        <v>0</v>
      </c>
      <c r="AE808" s="0" t="n">
        <v>0</v>
      </c>
      <c r="AF808" s="0" t="n">
        <v>0</v>
      </c>
      <c r="AG808" s="0" t="n">
        <v>0</v>
      </c>
      <c r="AH808" s="0" t="n">
        <v>0</v>
      </c>
      <c r="AI808" s="0" t="n">
        <v>1</v>
      </c>
      <c r="AJ808" s="0" t="n">
        <v>1</v>
      </c>
      <c r="AK808" s="0" t="n">
        <v>1</v>
      </c>
      <c r="AL808" s="0" t="n">
        <v>1</v>
      </c>
      <c r="AM808" s="0" t="n">
        <v>-2</v>
      </c>
      <c r="AN808" s="0" t="n">
        <v>0</v>
      </c>
      <c r="AO808" s="0" t="n">
        <v>1</v>
      </c>
      <c r="AP808" s="0" t="n">
        <v>1</v>
      </c>
      <c r="AQ808" s="0" t="n">
        <v>0</v>
      </c>
      <c r="AR808" s="0" t="n">
        <v>0</v>
      </c>
      <c r="AS808" s="0" t="inlineStr"/>
      <c r="AT808" s="0" t="n">
        <v>0.01</v>
      </c>
      <c r="AU808" s="0" t="inlineStr">
        <is>
          <t>)*0,2</t>
        </is>
      </c>
      <c r="AV808" s="0" t="n">
        <v>2</v>
      </c>
      <c r="AW808" s="0" t="n">
        <v>2</v>
      </c>
      <c r="AX808" s="0" t="n">
        <v>78852594</v>
      </c>
      <c r="AY808" s="0" t="n">
        <v>1</v>
      </c>
      <c r="AZ808" s="0" t="n">
        <v>0</v>
      </c>
      <c r="BA808" s="0" t="n">
        <v>781</v>
      </c>
      <c r="BB808" s="0" t="n">
        <v>0</v>
      </c>
      <c r="BC808" s="0" t="n">
        <v>0</v>
      </c>
      <c r="BD808" s="0" t="n">
        <v>0</v>
      </c>
      <c r="BE808" s="0" t="n">
        <v>0</v>
      </c>
      <c r="BF808" s="0" t="n">
        <v>0</v>
      </c>
      <c r="BG808" s="0" t="n">
        <v>0</v>
      </c>
      <c r="BH808" s="0" t="n">
        <v>0</v>
      </c>
      <c r="BI808" s="0" t="n">
        <v>0</v>
      </c>
      <c r="BJ808" s="0" t="n">
        <v>0</v>
      </c>
      <c r="BK808" s="0" t="n">
        <v>0</v>
      </c>
      <c r="BL808" s="0" t="n">
        <v>0</v>
      </c>
      <c r="BM808" s="0" t="n">
        <v>0</v>
      </c>
      <c r="BN808" s="0" t="n">
        <v>0</v>
      </c>
      <c r="BO808" s="0" t="n">
        <v>0</v>
      </c>
      <c r="BP808" s="0" t="n">
        <v>0</v>
      </c>
      <c r="BQ808" s="0" t="n">
        <v>0</v>
      </c>
      <c r="BR808" s="0" t="n">
        <v>0</v>
      </c>
      <c r="BS808" s="0" t="n">
        <v>0</v>
      </c>
      <c r="BT808" s="0" t="n">
        <v>0</v>
      </c>
      <c r="BU808" s="0" t="n">
        <v>0</v>
      </c>
      <c r="BV808" s="0" t="n">
        <v>0</v>
      </c>
      <c r="BW808" s="0" t="n">
        <v>0</v>
      </c>
      <c r="CV808" s="0" t="n">
        <v>0</v>
      </c>
      <c r="CW808" s="0" t="n">
        <v>0</v>
      </c>
      <c r="CX808" s="0">
        <f>ROUND(Y808*Source!I2211,7)</f>
        <v/>
      </c>
      <c r="CY808" s="0">
        <f>AD808</f>
        <v/>
      </c>
      <c r="CZ808" s="0">
        <f>AH808</f>
        <v/>
      </c>
      <c r="DA808" s="0">
        <f>AL808</f>
        <v/>
      </c>
      <c r="DB808" s="0">
        <f>ROUND((ROUND(AT808*CZ808,2)*ROUND(0.2,7)),2)</f>
        <v/>
      </c>
      <c r="DC808" s="0">
        <f>ROUND((ROUND(AT808*AG808,2)*ROUND(0.2,7)),2)</f>
        <v/>
      </c>
      <c r="DD808" s="0" t="inlineStr"/>
      <c r="DE808" s="0" t="inlineStr"/>
      <c r="DF808" s="0">
        <f>ROUND(ROUND(AE808,0)*CX808,0)</f>
        <v/>
      </c>
      <c r="DG808" s="0">
        <f>ROUND(ROUND(AF808,0)*CX808,0)</f>
        <v/>
      </c>
      <c r="DH808" s="0">
        <f>ROUND(ROUND(AG808,0)*CX808,0)</f>
        <v/>
      </c>
      <c r="DI808" s="0">
        <f>ROUND(ROUND(AH808,0)*CX808,0)</f>
        <v/>
      </c>
      <c r="DJ808" s="0">
        <f>DI808</f>
        <v/>
      </c>
      <c r="DK808" s="0" t="n">
        <v>0</v>
      </c>
      <c r="DL808" s="0" t="inlineStr"/>
      <c r="DM808" s="0" t="n">
        <v>0</v>
      </c>
      <c r="DN808" s="0" t="inlineStr"/>
      <c r="DO808" s="0" t="n">
        <v>0</v>
      </c>
    </row>
    <row r="809">
      <c r="A809" s="0">
        <f>ROW(Source!A2211)</f>
        <v/>
      </c>
      <c r="B809" s="0" t="n">
        <v>78845955</v>
      </c>
      <c r="C809" s="0" t="n">
        <v>78852573</v>
      </c>
      <c r="D809" s="0" t="n">
        <v>29172362</v>
      </c>
      <c r="E809" s="0" t="n">
        <v>1</v>
      </c>
      <c r="F809" s="0" t="n">
        <v>1</v>
      </c>
      <c r="G809" s="0" t="n">
        <v>1</v>
      </c>
      <c r="H809" s="0" t="n">
        <v>2</v>
      </c>
      <c r="I809" s="0" t="inlineStr">
        <is>
          <t>021102</t>
        </is>
      </c>
      <c r="J809" s="0" t="inlineStr">
        <is>
          <t>ТСЭМ Московской обл., 021102, приказ Минстроя России №675/пр от 28.02.2017 № 264/пр</t>
        </is>
      </c>
      <c r="K809" s="0" t="inlineStr">
        <is>
          <t>Краны на автомобильном ходу при работе на монтаже технологического оборудования 10 т</t>
        </is>
      </c>
      <c r="L809" s="0" t="n">
        <v>1368</v>
      </c>
      <c r="N809" s="0" t="n">
        <v>1011</v>
      </c>
      <c r="O809" s="0" t="inlineStr">
        <is>
          <t>маш.-ч</t>
        </is>
      </c>
      <c r="P809" s="0" t="inlineStr">
        <is>
          <t>маш.-ч</t>
        </is>
      </c>
      <c r="Q809" s="0" t="n">
        <v>1</v>
      </c>
      <c r="W809" s="0" t="n">
        <v>0</v>
      </c>
      <c r="X809" s="0" t="n">
        <v>783836208</v>
      </c>
      <c r="Y809" s="0">
        <f>(AT809*ROUND(0.2,7))</f>
        <v/>
      </c>
      <c r="AA809" s="0" t="n">
        <v>0</v>
      </c>
      <c r="AB809" s="0" t="n">
        <v>1504.04</v>
      </c>
      <c r="AC809" s="0" t="n">
        <v>705.38</v>
      </c>
      <c r="AD809" s="0" t="n">
        <v>0</v>
      </c>
      <c r="AE809" s="0" t="n">
        <v>0</v>
      </c>
      <c r="AF809" s="0" t="n">
        <v>134.65</v>
      </c>
      <c r="AG809" s="0" t="n">
        <v>13.5</v>
      </c>
      <c r="AH809" s="0" t="n">
        <v>0</v>
      </c>
      <c r="AI809" s="0" t="n">
        <v>1</v>
      </c>
      <c r="AJ809" s="0" t="n">
        <v>11.17</v>
      </c>
      <c r="AK809" s="0" t="n">
        <v>52.25</v>
      </c>
      <c r="AL809" s="0" t="n">
        <v>1</v>
      </c>
      <c r="AM809" s="0" t="n">
        <v>2</v>
      </c>
      <c r="AN809" s="0" t="n">
        <v>0</v>
      </c>
      <c r="AO809" s="0" t="n">
        <v>1</v>
      </c>
      <c r="AP809" s="0" t="n">
        <v>1</v>
      </c>
      <c r="AQ809" s="0" t="n">
        <v>0</v>
      </c>
      <c r="AR809" s="0" t="n">
        <v>0</v>
      </c>
      <c r="AS809" s="0" t="inlineStr"/>
      <c r="AT809" s="0" t="n">
        <v>0.01</v>
      </c>
      <c r="AU809" s="0" t="inlineStr">
        <is>
          <t>)*0,2</t>
        </is>
      </c>
      <c r="AV809" s="0" t="n">
        <v>0</v>
      </c>
      <c r="AW809" s="0" t="n">
        <v>2</v>
      </c>
      <c r="AX809" s="0" t="n">
        <v>78852595</v>
      </c>
      <c r="AY809" s="0" t="n">
        <v>1</v>
      </c>
      <c r="AZ809" s="0" t="n">
        <v>0</v>
      </c>
      <c r="BA809" s="0" t="n">
        <v>782</v>
      </c>
      <c r="BB809" s="0" t="n">
        <v>0</v>
      </c>
      <c r="BC809" s="0" t="n">
        <v>0</v>
      </c>
      <c r="BD809" s="0" t="n">
        <v>0</v>
      </c>
      <c r="BE809" s="0" t="n">
        <v>0</v>
      </c>
      <c r="BF809" s="0" t="n">
        <v>0</v>
      </c>
      <c r="BG809" s="0" t="n">
        <v>0</v>
      </c>
      <c r="BH809" s="0" t="n">
        <v>0</v>
      </c>
      <c r="BI809" s="0" t="n">
        <v>0</v>
      </c>
      <c r="BJ809" s="0" t="n">
        <v>0</v>
      </c>
      <c r="BK809" s="0" t="n">
        <v>0</v>
      </c>
      <c r="BL809" s="0" t="n">
        <v>0</v>
      </c>
      <c r="BM809" s="0" t="n">
        <v>0</v>
      </c>
      <c r="BN809" s="0" t="n">
        <v>0</v>
      </c>
      <c r="BO809" s="0" t="n">
        <v>0</v>
      </c>
      <c r="BP809" s="0" t="n">
        <v>0</v>
      </c>
      <c r="BQ809" s="0" t="n">
        <v>0</v>
      </c>
      <c r="BR809" s="0" t="n">
        <v>0</v>
      </c>
      <c r="BS809" s="0" t="n">
        <v>0</v>
      </c>
      <c r="BT809" s="0" t="n">
        <v>0</v>
      </c>
      <c r="BU809" s="0" t="n">
        <v>0</v>
      </c>
      <c r="BV809" s="0" t="n">
        <v>0</v>
      </c>
      <c r="BW809" s="0" t="n">
        <v>0</v>
      </c>
      <c r="CV809" s="0" t="n">
        <v>0</v>
      </c>
      <c r="CW809" s="0">
        <f>ROUND(Y809*Source!I2211*DO809,7)</f>
        <v/>
      </c>
      <c r="CX809" s="0">
        <f>ROUND(Y809*Source!I2211,7)</f>
        <v/>
      </c>
      <c r="CY809" s="0">
        <f>AB809</f>
        <v/>
      </c>
      <c r="CZ809" s="0">
        <f>AF809</f>
        <v/>
      </c>
      <c r="DA809" s="0">
        <f>AJ809</f>
        <v/>
      </c>
      <c r="DB809" s="0">
        <f>ROUND((ROUND(AT809*CZ809,2)*ROUND(0.2,7)),2)</f>
        <v/>
      </c>
      <c r="DC809" s="0">
        <f>ROUND((ROUND(AT809*AG809,2)*ROUND(0.2,7)),2)</f>
        <v/>
      </c>
      <c r="DD809" s="0" t="inlineStr"/>
      <c r="DE809" s="0" t="inlineStr"/>
      <c r="DF809" s="0">
        <f>ROUND(ROUND(AE809,0)*CX809,0)</f>
        <v/>
      </c>
      <c r="DG809" s="0">
        <f>ROUND(ROUND(AF809*AJ809,0)*CX809,0)</f>
        <v/>
      </c>
      <c r="DH809" s="0">
        <f>ROUND(ROUND(AG809*AK809,0)*CX809,0)</f>
        <v/>
      </c>
      <c r="DI809" s="0">
        <f>ROUND(ROUND(AH809,0)*CX809,0)</f>
        <v/>
      </c>
      <c r="DJ809" s="0">
        <f>DG809</f>
        <v/>
      </c>
      <c r="DK809" s="0" t="n">
        <v>0</v>
      </c>
      <c r="DL809" s="0" t="inlineStr"/>
      <c r="DM809" s="0" t="n">
        <v>0</v>
      </c>
      <c r="DN809" s="0" t="inlineStr"/>
      <c r="DO809" s="0" t="n">
        <v>0</v>
      </c>
    </row>
    <row r="810">
      <c r="A810" s="0">
        <f>ROW(Source!A2211)</f>
        <v/>
      </c>
      <c r="B810" s="0" t="n">
        <v>78845955</v>
      </c>
      <c r="C810" s="0" t="n">
        <v>78852573</v>
      </c>
      <c r="D810" s="0" t="n">
        <v>29172657</v>
      </c>
      <c r="E810" s="0" t="n">
        <v>1</v>
      </c>
      <c r="F810" s="0" t="n">
        <v>1</v>
      </c>
      <c r="G810" s="0" t="n">
        <v>1</v>
      </c>
      <c r="H810" s="0" t="n">
        <v>2</v>
      </c>
      <c r="I810" s="0" t="inlineStr">
        <is>
          <t>040502</t>
        </is>
      </c>
      <c r="J810" s="0" t="inlineStr">
        <is>
          <t>ТСЭМ Московской обл., 040502, приказ Минстроя России №675/пр от 28.02.2017 № 264/пр</t>
        </is>
      </c>
      <c r="K810" s="0" t="inlineStr">
        <is>
          <t>Установки для сварки ручной дуговой (постоянного тока)</t>
        </is>
      </c>
      <c r="L810" s="0" t="n">
        <v>1368</v>
      </c>
      <c r="N810" s="0" t="n">
        <v>1011</v>
      </c>
      <c r="O810" s="0" t="inlineStr">
        <is>
          <t>маш.-ч</t>
        </is>
      </c>
      <c r="P810" s="0" t="inlineStr">
        <is>
          <t>маш.-ч</t>
        </is>
      </c>
      <c r="Q810" s="0" t="n">
        <v>1</v>
      </c>
      <c r="W810" s="0" t="n">
        <v>0</v>
      </c>
      <c r="X810" s="0" t="n">
        <v>1474986261</v>
      </c>
      <c r="Y810" s="0">
        <f>(AT810*ROUND(0.2,7))</f>
        <v/>
      </c>
      <c r="AA810" s="0" t="n">
        <v>0</v>
      </c>
      <c r="AB810" s="0" t="n">
        <v>69.26000000000001</v>
      </c>
      <c r="AC810" s="0" t="n">
        <v>0</v>
      </c>
      <c r="AD810" s="0" t="n">
        <v>0</v>
      </c>
      <c r="AE810" s="0" t="n">
        <v>0</v>
      </c>
      <c r="AF810" s="0" t="n">
        <v>8.1</v>
      </c>
      <c r="AG810" s="0" t="n">
        <v>0</v>
      </c>
      <c r="AH810" s="0" t="n">
        <v>0</v>
      </c>
      <c r="AI810" s="0" t="n">
        <v>1</v>
      </c>
      <c r="AJ810" s="0" t="n">
        <v>8.550000000000001</v>
      </c>
      <c r="AK810" s="0" t="n">
        <v>52.25</v>
      </c>
      <c r="AL810" s="0" t="n">
        <v>1</v>
      </c>
      <c r="AM810" s="0" t="n">
        <v>2</v>
      </c>
      <c r="AN810" s="0" t="n">
        <v>0</v>
      </c>
      <c r="AO810" s="0" t="n">
        <v>1</v>
      </c>
      <c r="AP810" s="0" t="n">
        <v>1</v>
      </c>
      <c r="AQ810" s="0" t="n">
        <v>0</v>
      </c>
      <c r="AR810" s="0" t="n">
        <v>0</v>
      </c>
      <c r="AS810" s="0" t="inlineStr"/>
      <c r="AT810" s="0" t="n">
        <v>0.13</v>
      </c>
      <c r="AU810" s="0" t="inlineStr">
        <is>
          <t>)*0,2</t>
        </is>
      </c>
      <c r="AV810" s="0" t="n">
        <v>0</v>
      </c>
      <c r="AW810" s="0" t="n">
        <v>2</v>
      </c>
      <c r="AX810" s="0" t="n">
        <v>78852596</v>
      </c>
      <c r="AY810" s="0" t="n">
        <v>1</v>
      </c>
      <c r="AZ810" s="0" t="n">
        <v>2048</v>
      </c>
      <c r="BA810" s="0" t="n">
        <v>783</v>
      </c>
      <c r="BB810" s="0" t="n">
        <v>0</v>
      </c>
      <c r="BC810" s="0" t="n">
        <v>0</v>
      </c>
      <c r="BD810" s="0" t="n">
        <v>0</v>
      </c>
      <c r="BE810" s="0" t="n">
        <v>0</v>
      </c>
      <c r="BF810" s="0" t="n">
        <v>0</v>
      </c>
      <c r="BG810" s="0" t="n">
        <v>0</v>
      </c>
      <c r="BH810" s="0" t="n">
        <v>0</v>
      </c>
      <c r="BI810" s="0" t="n">
        <v>0</v>
      </c>
      <c r="BJ810" s="0" t="n">
        <v>0</v>
      </c>
      <c r="BK810" s="0" t="n">
        <v>0</v>
      </c>
      <c r="BL810" s="0" t="n">
        <v>0</v>
      </c>
      <c r="BM810" s="0" t="n">
        <v>0</v>
      </c>
      <c r="BN810" s="0" t="n">
        <v>0</v>
      </c>
      <c r="BO810" s="0" t="n">
        <v>0</v>
      </c>
      <c r="BP810" s="0" t="n">
        <v>0</v>
      </c>
      <c r="BQ810" s="0" t="n">
        <v>0</v>
      </c>
      <c r="BR810" s="0" t="n">
        <v>0</v>
      </c>
      <c r="BS810" s="0" t="n">
        <v>0</v>
      </c>
      <c r="BT810" s="0" t="n">
        <v>0</v>
      </c>
      <c r="BU810" s="0" t="n">
        <v>0</v>
      </c>
      <c r="BV810" s="0" t="n">
        <v>0</v>
      </c>
      <c r="BW810" s="0" t="n">
        <v>0</v>
      </c>
      <c r="CV810" s="0" t="n">
        <v>0</v>
      </c>
      <c r="CW810" s="0">
        <f>ROUND(Y810*Source!I2211*DO810,7)</f>
        <v/>
      </c>
      <c r="CX810" s="0">
        <f>ROUND(Y810*Source!I2211,7)</f>
        <v/>
      </c>
      <c r="CY810" s="0">
        <f>AB810</f>
        <v/>
      </c>
      <c r="CZ810" s="0">
        <f>AF810</f>
        <v/>
      </c>
      <c r="DA810" s="0">
        <f>AJ810</f>
        <v/>
      </c>
      <c r="DB810" s="0">
        <f>ROUND((ROUND(AT810*CZ810,2)*ROUND(0.2,7)),2)</f>
        <v/>
      </c>
      <c r="DC810" s="0">
        <f>ROUND((ROUND(AT810*AG810,2)*ROUND(0.2,7)),2)</f>
        <v/>
      </c>
      <c r="DD810" s="0" t="inlineStr"/>
      <c r="DE810" s="0" t="inlineStr"/>
      <c r="DF810" s="0">
        <f>ROUND(ROUND(AE810,0)*CX810,0)</f>
        <v/>
      </c>
      <c r="DG810" s="0">
        <f>ROUND(ROUND(AF810*AJ810,0)*CX810,0)</f>
        <v/>
      </c>
      <c r="DH810" s="0">
        <f>ROUND(ROUND(AG810*AK810,0)*CX810,0)</f>
        <v/>
      </c>
      <c r="DI810" s="0">
        <f>ROUND(ROUND(AH810,0)*CX810,0)</f>
        <v/>
      </c>
      <c r="DJ810" s="0">
        <f>DG810</f>
        <v/>
      </c>
      <c r="DK810" s="0" t="n">
        <v>0</v>
      </c>
      <c r="DL810" s="0" t="inlineStr"/>
      <c r="DM810" s="0" t="n">
        <v>0</v>
      </c>
      <c r="DN810" s="0" t="inlineStr"/>
      <c r="DO810" s="0" t="n">
        <v>0</v>
      </c>
    </row>
    <row r="811">
      <c r="A811" s="0">
        <f>ROW(Source!A2211)</f>
        <v/>
      </c>
      <c r="B811" s="0" t="n">
        <v>78845955</v>
      </c>
      <c r="C811" s="0" t="n">
        <v>78852573</v>
      </c>
      <c r="D811" s="0" t="n">
        <v>29174500</v>
      </c>
      <c r="E811" s="0" t="n">
        <v>1</v>
      </c>
      <c r="F811" s="0" t="n">
        <v>1</v>
      </c>
      <c r="G811" s="0" t="n">
        <v>1</v>
      </c>
      <c r="H811" s="0" t="n">
        <v>2</v>
      </c>
      <c r="I811" s="0" t="inlineStr">
        <is>
          <t>330206</t>
        </is>
      </c>
      <c r="J811" s="0" t="inlineStr">
        <is>
          <t>ТСЭМ Московской обл., 330206, приказ Минстроя России №675/пр от 28.02.2017 № 264/пр</t>
        </is>
      </c>
      <c r="K811" s="0" t="inlineStr">
        <is>
          <t>Дрели электрические</t>
        </is>
      </c>
      <c r="L811" s="0" t="n">
        <v>1368</v>
      </c>
      <c r="N811" s="0" t="n">
        <v>1011</v>
      </c>
      <c r="O811" s="0" t="inlineStr">
        <is>
          <t>маш.-ч</t>
        </is>
      </c>
      <c r="P811" s="0" t="inlineStr">
        <is>
          <t>маш.-ч</t>
        </is>
      </c>
      <c r="Q811" s="0" t="n">
        <v>1</v>
      </c>
      <c r="W811" s="0" t="n">
        <v>0</v>
      </c>
      <c r="X811" s="0" t="n">
        <v>-1867053656</v>
      </c>
      <c r="Y811" s="0">
        <f>(AT811*ROUND(0.2,7))</f>
        <v/>
      </c>
      <c r="AA811" s="0" t="n">
        <v>0</v>
      </c>
      <c r="AB811" s="0" t="n">
        <v>8.390000000000001</v>
      </c>
      <c r="AC811" s="0" t="n">
        <v>0</v>
      </c>
      <c r="AD811" s="0" t="n">
        <v>0</v>
      </c>
      <c r="AE811" s="0" t="n">
        <v>0</v>
      </c>
      <c r="AF811" s="0" t="n">
        <v>1.95</v>
      </c>
      <c r="AG811" s="0" t="n">
        <v>0</v>
      </c>
      <c r="AH811" s="0" t="n">
        <v>0</v>
      </c>
      <c r="AI811" s="0" t="n">
        <v>1</v>
      </c>
      <c r="AJ811" s="0" t="n">
        <v>4.3</v>
      </c>
      <c r="AK811" s="0" t="n">
        <v>52.25</v>
      </c>
      <c r="AL811" s="0" t="n">
        <v>1</v>
      </c>
      <c r="AM811" s="0" t="n">
        <v>2</v>
      </c>
      <c r="AN811" s="0" t="n">
        <v>0</v>
      </c>
      <c r="AO811" s="0" t="n">
        <v>1</v>
      </c>
      <c r="AP811" s="0" t="n">
        <v>1</v>
      </c>
      <c r="AQ811" s="0" t="n">
        <v>0</v>
      </c>
      <c r="AR811" s="0" t="n">
        <v>0</v>
      </c>
      <c r="AS811" s="0" t="inlineStr"/>
      <c r="AT811" s="0" t="n">
        <v>0.04</v>
      </c>
      <c r="AU811" s="0" t="inlineStr">
        <is>
          <t>)*0,2</t>
        </is>
      </c>
      <c r="AV811" s="0" t="n">
        <v>0</v>
      </c>
      <c r="AW811" s="0" t="n">
        <v>2</v>
      </c>
      <c r="AX811" s="0" t="n">
        <v>78852597</v>
      </c>
      <c r="AY811" s="0" t="n">
        <v>1</v>
      </c>
      <c r="AZ811" s="0" t="n">
        <v>0</v>
      </c>
      <c r="BA811" s="0" t="n">
        <v>784</v>
      </c>
      <c r="BB811" s="0" t="n">
        <v>0</v>
      </c>
      <c r="BC811" s="0" t="n">
        <v>0</v>
      </c>
      <c r="BD811" s="0" t="n">
        <v>0</v>
      </c>
      <c r="BE811" s="0" t="n">
        <v>0</v>
      </c>
      <c r="BF811" s="0" t="n">
        <v>0</v>
      </c>
      <c r="BG811" s="0" t="n">
        <v>0</v>
      </c>
      <c r="BH811" s="0" t="n">
        <v>0</v>
      </c>
      <c r="BI811" s="0" t="n">
        <v>0</v>
      </c>
      <c r="BJ811" s="0" t="n">
        <v>0</v>
      </c>
      <c r="BK811" s="0" t="n">
        <v>0</v>
      </c>
      <c r="BL811" s="0" t="n">
        <v>0</v>
      </c>
      <c r="BM811" s="0" t="n">
        <v>0</v>
      </c>
      <c r="BN811" s="0" t="n">
        <v>0</v>
      </c>
      <c r="BO811" s="0" t="n">
        <v>0</v>
      </c>
      <c r="BP811" s="0" t="n">
        <v>0</v>
      </c>
      <c r="BQ811" s="0" t="n">
        <v>0</v>
      </c>
      <c r="BR811" s="0" t="n">
        <v>0</v>
      </c>
      <c r="BS811" s="0" t="n">
        <v>0</v>
      </c>
      <c r="BT811" s="0" t="n">
        <v>0</v>
      </c>
      <c r="BU811" s="0" t="n">
        <v>0</v>
      </c>
      <c r="BV811" s="0" t="n">
        <v>0</v>
      </c>
      <c r="BW811" s="0" t="n">
        <v>0</v>
      </c>
      <c r="CV811" s="0" t="n">
        <v>0</v>
      </c>
      <c r="CW811" s="0">
        <f>ROUND(Y811*Source!I2211*DO811,7)</f>
        <v/>
      </c>
      <c r="CX811" s="0">
        <f>ROUND(Y811*Source!I2211,7)</f>
        <v/>
      </c>
      <c r="CY811" s="0">
        <f>AB811</f>
        <v/>
      </c>
      <c r="CZ811" s="0">
        <f>AF811</f>
        <v/>
      </c>
      <c r="DA811" s="0">
        <f>AJ811</f>
        <v/>
      </c>
      <c r="DB811" s="0">
        <f>ROUND((ROUND(AT811*CZ811,2)*ROUND(0.2,7)),2)</f>
        <v/>
      </c>
      <c r="DC811" s="0">
        <f>ROUND((ROUND(AT811*AG811,2)*ROUND(0.2,7)),2)</f>
        <v/>
      </c>
      <c r="DD811" s="0" t="inlineStr"/>
      <c r="DE811" s="0" t="inlineStr"/>
      <c r="DF811" s="0">
        <f>ROUND(ROUND(AE811,0)*CX811,0)</f>
        <v/>
      </c>
      <c r="DG811" s="0">
        <f>ROUND(ROUND(AF811*AJ811,0)*CX811,0)</f>
        <v/>
      </c>
      <c r="DH811" s="0">
        <f>ROUND(ROUND(AG811*AK811,0)*CX811,0)</f>
        <v/>
      </c>
      <c r="DI811" s="0">
        <f>ROUND(ROUND(AH811,0)*CX811,0)</f>
        <v/>
      </c>
      <c r="DJ811" s="0">
        <f>DG811</f>
        <v/>
      </c>
      <c r="DK811" s="0" t="n">
        <v>0</v>
      </c>
      <c r="DL811" s="0" t="inlineStr"/>
      <c r="DM811" s="0" t="n">
        <v>0</v>
      </c>
      <c r="DN811" s="0" t="inlineStr"/>
      <c r="DO811" s="0" t="n">
        <v>0</v>
      </c>
    </row>
    <row r="812">
      <c r="A812" s="0">
        <f>ROW(Source!A2211)</f>
        <v/>
      </c>
      <c r="B812" s="0" t="n">
        <v>78845955</v>
      </c>
      <c r="C812" s="0" t="n">
        <v>78852573</v>
      </c>
      <c r="D812" s="0" t="n">
        <v>29174689</v>
      </c>
      <c r="E812" s="0" t="n">
        <v>1</v>
      </c>
      <c r="F812" s="0" t="n">
        <v>1</v>
      </c>
      <c r="G812" s="0" t="n">
        <v>1</v>
      </c>
      <c r="H812" s="0" t="n">
        <v>2</v>
      </c>
      <c r="I812" s="0" t="inlineStr">
        <is>
          <t>350451</t>
        </is>
      </c>
      <c r="J812" s="0" t="inlineStr">
        <is>
          <t>ТСЭМ Московской обл., 350451, приказ Минстроя России №675/пр от 28.02.2017 № 264/пр</t>
        </is>
      </c>
      <c r="K812" s="0" t="inlineStr">
        <is>
          <t>Пресс гидравлический с электроприводом</t>
        </is>
      </c>
      <c r="L812" s="0" t="n">
        <v>1368</v>
      </c>
      <c r="N812" s="0" t="n">
        <v>1011</v>
      </c>
      <c r="O812" s="0" t="inlineStr">
        <is>
          <t>маш.-ч</t>
        </is>
      </c>
      <c r="P812" s="0" t="inlineStr">
        <is>
          <t>маш.-ч</t>
        </is>
      </c>
      <c r="Q812" s="0" t="n">
        <v>1</v>
      </c>
      <c r="W812" s="0" t="n">
        <v>0</v>
      </c>
      <c r="X812" s="0" t="n">
        <v>-592654397</v>
      </c>
      <c r="Y812" s="0">
        <f>(AT812*ROUND(0.2,7))</f>
        <v/>
      </c>
      <c r="AA812" s="0" t="n">
        <v>0</v>
      </c>
      <c r="AB812" s="0" t="n">
        <v>6.54</v>
      </c>
      <c r="AC812" s="0" t="n">
        <v>0</v>
      </c>
      <c r="AD812" s="0" t="n">
        <v>0</v>
      </c>
      <c r="AE812" s="0" t="n">
        <v>0</v>
      </c>
      <c r="AF812" s="0" t="n">
        <v>1.11</v>
      </c>
      <c r="AG812" s="0" t="n">
        <v>0</v>
      </c>
      <c r="AH812" s="0" t="n">
        <v>0</v>
      </c>
      <c r="AI812" s="0" t="n">
        <v>1</v>
      </c>
      <c r="AJ812" s="0" t="n">
        <v>5.89</v>
      </c>
      <c r="AK812" s="0" t="n">
        <v>52.25</v>
      </c>
      <c r="AL812" s="0" t="n">
        <v>1</v>
      </c>
      <c r="AM812" s="0" t="n">
        <v>2</v>
      </c>
      <c r="AN812" s="0" t="n">
        <v>0</v>
      </c>
      <c r="AO812" s="0" t="n">
        <v>1</v>
      </c>
      <c r="AP812" s="0" t="n">
        <v>1</v>
      </c>
      <c r="AQ812" s="0" t="n">
        <v>0</v>
      </c>
      <c r="AR812" s="0" t="n">
        <v>0</v>
      </c>
      <c r="AS812" s="0" t="inlineStr"/>
      <c r="AT812" s="0" t="n">
        <v>0.2</v>
      </c>
      <c r="AU812" s="0" t="inlineStr">
        <is>
          <t>)*0,2</t>
        </is>
      </c>
      <c r="AV812" s="0" t="n">
        <v>0</v>
      </c>
      <c r="AW812" s="0" t="n">
        <v>2</v>
      </c>
      <c r="AX812" s="0" t="n">
        <v>78852598</v>
      </c>
      <c r="AY812" s="0" t="n">
        <v>1</v>
      </c>
      <c r="AZ812" s="0" t="n">
        <v>2048</v>
      </c>
      <c r="BA812" s="0" t="n">
        <v>785</v>
      </c>
      <c r="BB812" s="0" t="n">
        <v>0</v>
      </c>
      <c r="BC812" s="0" t="n">
        <v>0</v>
      </c>
      <c r="BD812" s="0" t="n">
        <v>0</v>
      </c>
      <c r="BE812" s="0" t="n">
        <v>0</v>
      </c>
      <c r="BF812" s="0" t="n">
        <v>0</v>
      </c>
      <c r="BG812" s="0" t="n">
        <v>0</v>
      </c>
      <c r="BH812" s="0" t="n">
        <v>0</v>
      </c>
      <c r="BI812" s="0" t="n">
        <v>0</v>
      </c>
      <c r="BJ812" s="0" t="n">
        <v>0</v>
      </c>
      <c r="BK812" s="0" t="n">
        <v>0</v>
      </c>
      <c r="BL812" s="0" t="n">
        <v>0</v>
      </c>
      <c r="BM812" s="0" t="n">
        <v>0</v>
      </c>
      <c r="BN812" s="0" t="n">
        <v>0</v>
      </c>
      <c r="BO812" s="0" t="n">
        <v>0</v>
      </c>
      <c r="BP812" s="0" t="n">
        <v>0</v>
      </c>
      <c r="BQ812" s="0" t="n">
        <v>0</v>
      </c>
      <c r="BR812" s="0" t="n">
        <v>0</v>
      </c>
      <c r="BS812" s="0" t="n">
        <v>0</v>
      </c>
      <c r="BT812" s="0" t="n">
        <v>0</v>
      </c>
      <c r="BU812" s="0" t="n">
        <v>0</v>
      </c>
      <c r="BV812" s="0" t="n">
        <v>0</v>
      </c>
      <c r="BW812" s="0" t="n">
        <v>0</v>
      </c>
      <c r="CV812" s="0" t="n">
        <v>0</v>
      </c>
      <c r="CW812" s="0">
        <f>ROUND(Y812*Source!I2211*DO812,7)</f>
        <v/>
      </c>
      <c r="CX812" s="0">
        <f>ROUND(Y812*Source!I2211,7)</f>
        <v/>
      </c>
      <c r="CY812" s="0">
        <f>AB812</f>
        <v/>
      </c>
      <c r="CZ812" s="0">
        <f>AF812</f>
        <v/>
      </c>
      <c r="DA812" s="0">
        <f>AJ812</f>
        <v/>
      </c>
      <c r="DB812" s="0">
        <f>ROUND((ROUND(AT812*CZ812,2)*ROUND(0.2,7)),2)</f>
        <v/>
      </c>
      <c r="DC812" s="0">
        <f>ROUND((ROUND(AT812*AG812,2)*ROUND(0.2,7)),2)</f>
        <v/>
      </c>
      <c r="DD812" s="0" t="inlineStr"/>
      <c r="DE812" s="0" t="inlineStr"/>
      <c r="DF812" s="0">
        <f>ROUND(ROUND(AE812,0)*CX812,0)</f>
        <v/>
      </c>
      <c r="DG812" s="0">
        <f>ROUND(ROUND(AF812*AJ812,0)*CX812,0)</f>
        <v/>
      </c>
      <c r="DH812" s="0">
        <f>ROUND(ROUND(AG812*AK812,0)*CX812,0)</f>
        <v/>
      </c>
      <c r="DI812" s="0">
        <f>ROUND(ROUND(AH812,0)*CX812,0)</f>
        <v/>
      </c>
      <c r="DJ812" s="0">
        <f>DG812</f>
        <v/>
      </c>
      <c r="DK812" s="0" t="n">
        <v>0</v>
      </c>
      <c r="DL812" s="0" t="inlineStr"/>
      <c r="DM812" s="0" t="n">
        <v>0</v>
      </c>
      <c r="DN812" s="0" t="inlineStr"/>
      <c r="DO812" s="0" t="n">
        <v>0</v>
      </c>
    </row>
    <row r="813">
      <c r="A813" s="0">
        <f>ROW(Source!A2211)</f>
        <v/>
      </c>
      <c r="B813" s="0" t="n">
        <v>78845955</v>
      </c>
      <c r="C813" s="0" t="n">
        <v>78852573</v>
      </c>
      <c r="D813" s="0" t="n">
        <v>29174913</v>
      </c>
      <c r="E813" s="0" t="n">
        <v>1</v>
      </c>
      <c r="F813" s="0" t="n">
        <v>1</v>
      </c>
      <c r="G813" s="0" t="n">
        <v>1</v>
      </c>
      <c r="H813" s="0" t="n">
        <v>2</v>
      </c>
      <c r="I813" s="0" t="inlineStr">
        <is>
          <t>400001</t>
        </is>
      </c>
      <c r="J813" s="0" t="inlineStr">
        <is>
          <t>ТСЭМ Московской обл., 400001, приказ Минстроя России №675/пр от 28.02.2017 № 264/пр</t>
        </is>
      </c>
      <c r="K813" s="0" t="inlineStr">
        <is>
          <t>Автомобили бортовые, грузоподъемность до 5 т</t>
        </is>
      </c>
      <c r="L813" s="0" t="n">
        <v>1368</v>
      </c>
      <c r="N813" s="0" t="n">
        <v>1011</v>
      </c>
      <c r="O813" s="0" t="inlineStr">
        <is>
          <t>маш.-ч</t>
        </is>
      </c>
      <c r="P813" s="0" t="inlineStr">
        <is>
          <t>маш.-ч</t>
        </is>
      </c>
      <c r="Q813" s="0" t="n">
        <v>1</v>
      </c>
      <c r="W813" s="0" t="n">
        <v>0</v>
      </c>
      <c r="X813" s="0" t="n">
        <v>1230759911</v>
      </c>
      <c r="Y813" s="0">
        <f>(AT813*ROUND(0.2,7))</f>
        <v/>
      </c>
      <c r="AA813" s="0" t="n">
        <v>0</v>
      </c>
      <c r="AB813" s="0" t="n">
        <v>2177.51</v>
      </c>
      <c r="AC813" s="0" t="n">
        <v>606.1</v>
      </c>
      <c r="AD813" s="0" t="n">
        <v>0</v>
      </c>
      <c r="AE813" s="0" t="n">
        <v>0</v>
      </c>
      <c r="AF813" s="0" t="n">
        <v>87.17</v>
      </c>
      <c r="AG813" s="0" t="n">
        <v>11.6</v>
      </c>
      <c r="AH813" s="0" t="n">
        <v>0</v>
      </c>
      <c r="AI813" s="0" t="n">
        <v>1</v>
      </c>
      <c r="AJ813" s="0" t="n">
        <v>24.98</v>
      </c>
      <c r="AK813" s="0" t="n">
        <v>52.25</v>
      </c>
      <c r="AL813" s="0" t="n">
        <v>1</v>
      </c>
      <c r="AM813" s="0" t="n">
        <v>2</v>
      </c>
      <c r="AN813" s="0" t="n">
        <v>0</v>
      </c>
      <c r="AO813" s="0" t="n">
        <v>1</v>
      </c>
      <c r="AP813" s="0" t="n">
        <v>1</v>
      </c>
      <c r="AQ813" s="0" t="n">
        <v>0</v>
      </c>
      <c r="AR813" s="0" t="n">
        <v>0</v>
      </c>
      <c r="AS813" s="0" t="inlineStr"/>
      <c r="AT813" s="0" t="n">
        <v>0.01</v>
      </c>
      <c r="AU813" s="0" t="inlineStr">
        <is>
          <t>)*0,2</t>
        </is>
      </c>
      <c r="AV813" s="0" t="n">
        <v>0</v>
      </c>
      <c r="AW813" s="0" t="n">
        <v>2</v>
      </c>
      <c r="AX813" s="0" t="n">
        <v>78852599</v>
      </c>
      <c r="AY813" s="0" t="n">
        <v>1</v>
      </c>
      <c r="AZ813" s="0" t="n">
        <v>0</v>
      </c>
      <c r="BA813" s="0" t="n">
        <v>786</v>
      </c>
      <c r="BB813" s="0" t="n">
        <v>0</v>
      </c>
      <c r="BC813" s="0" t="n">
        <v>0</v>
      </c>
      <c r="BD813" s="0" t="n">
        <v>0</v>
      </c>
      <c r="BE813" s="0" t="n">
        <v>0</v>
      </c>
      <c r="BF813" s="0" t="n">
        <v>0</v>
      </c>
      <c r="BG813" s="0" t="n">
        <v>0</v>
      </c>
      <c r="BH813" s="0" t="n">
        <v>0</v>
      </c>
      <c r="BI813" s="0" t="n">
        <v>0</v>
      </c>
      <c r="BJ813" s="0" t="n">
        <v>0</v>
      </c>
      <c r="BK813" s="0" t="n">
        <v>0</v>
      </c>
      <c r="BL813" s="0" t="n">
        <v>0</v>
      </c>
      <c r="BM813" s="0" t="n">
        <v>0</v>
      </c>
      <c r="BN813" s="0" t="n">
        <v>0</v>
      </c>
      <c r="BO813" s="0" t="n">
        <v>0</v>
      </c>
      <c r="BP813" s="0" t="n">
        <v>0</v>
      </c>
      <c r="BQ813" s="0" t="n">
        <v>0</v>
      </c>
      <c r="BR813" s="0" t="n">
        <v>0</v>
      </c>
      <c r="BS813" s="0" t="n">
        <v>0</v>
      </c>
      <c r="BT813" s="0" t="n">
        <v>0</v>
      </c>
      <c r="BU813" s="0" t="n">
        <v>0</v>
      </c>
      <c r="BV813" s="0" t="n">
        <v>0</v>
      </c>
      <c r="BW813" s="0" t="n">
        <v>0</v>
      </c>
      <c r="CV813" s="0" t="n">
        <v>0</v>
      </c>
      <c r="CW813" s="0">
        <f>ROUND(Y813*Source!I2211*DO813,7)</f>
        <v/>
      </c>
      <c r="CX813" s="0">
        <f>ROUND(Y813*Source!I2211,7)</f>
        <v/>
      </c>
      <c r="CY813" s="0">
        <f>AB813</f>
        <v/>
      </c>
      <c r="CZ813" s="0">
        <f>AF813</f>
        <v/>
      </c>
      <c r="DA813" s="0">
        <f>AJ813</f>
        <v/>
      </c>
      <c r="DB813" s="0">
        <f>ROUND((ROUND(AT813*CZ813,2)*ROUND(0.2,7)),2)</f>
        <v/>
      </c>
      <c r="DC813" s="0">
        <f>ROUND((ROUND(AT813*AG813,2)*ROUND(0.2,7)),2)</f>
        <v/>
      </c>
      <c r="DD813" s="0" t="inlineStr"/>
      <c r="DE813" s="0" t="inlineStr"/>
      <c r="DF813" s="0">
        <f>ROUND(ROUND(AE813,0)*CX813,0)</f>
        <v/>
      </c>
      <c r="DG813" s="0">
        <f>ROUND(ROUND(AF813*AJ813,0)*CX813,0)</f>
        <v/>
      </c>
      <c r="DH813" s="0">
        <f>ROUND(ROUND(AG813*AK813,0)*CX813,0)</f>
        <v/>
      </c>
      <c r="DI813" s="0">
        <f>ROUND(ROUND(AH813,0)*CX813,0)</f>
        <v/>
      </c>
      <c r="DJ813" s="0">
        <f>DG813</f>
        <v/>
      </c>
      <c r="DK813" s="0" t="n">
        <v>0</v>
      </c>
      <c r="DL813" s="0" t="inlineStr"/>
      <c r="DM813" s="0" t="n">
        <v>0</v>
      </c>
      <c r="DN813" s="0" t="inlineStr"/>
      <c r="DO813" s="0" t="n">
        <v>0</v>
      </c>
    </row>
    <row r="814">
      <c r="A814" s="0">
        <f>ROW(Source!A2211)</f>
        <v/>
      </c>
      <c r="B814" s="0" t="n">
        <v>78845955</v>
      </c>
      <c r="C814" s="0" t="n">
        <v>78852573</v>
      </c>
      <c r="D814" s="0" t="n">
        <v>29110546</v>
      </c>
      <c r="E814" s="0" t="n">
        <v>1</v>
      </c>
      <c r="F814" s="0" t="n">
        <v>1</v>
      </c>
      <c r="G814" s="0" t="n">
        <v>1</v>
      </c>
      <c r="H814" s="0" t="n">
        <v>3</v>
      </c>
      <c r="I814" s="0" t="inlineStr">
        <is>
          <t>101-1665</t>
        </is>
      </c>
      <c r="J814" s="0" t="inlineStr">
        <is>
          <t>ТССЦ Московской обл., 101-1665, приказ Минстроя России №675/пр от 28.02.2017 № 254/пр</t>
        </is>
      </c>
      <c r="K814" s="0" t="inlineStr">
        <is>
          <t>Лак электроизоляционный 318</t>
        </is>
      </c>
      <c r="L814" s="0" t="n">
        <v>1346</v>
      </c>
      <c r="N814" s="0" t="n">
        <v>1009</v>
      </c>
      <c r="O814" s="0" t="inlineStr">
        <is>
          <t>кг</t>
        </is>
      </c>
      <c r="P814" s="0" t="inlineStr">
        <is>
          <t>кг</t>
        </is>
      </c>
      <c r="Q814" s="0" t="n">
        <v>1</v>
      </c>
      <c r="W814" s="0" t="n">
        <v>0</v>
      </c>
      <c r="X814" s="0" t="n">
        <v>2102179917</v>
      </c>
      <c r="Y814" s="0">
        <f>(AT814*ROUND(0.2,7))</f>
        <v/>
      </c>
      <c r="AA814" s="0" t="n">
        <v>191.33</v>
      </c>
      <c r="AB814" s="0" t="n">
        <v>0</v>
      </c>
      <c r="AC814" s="0" t="n">
        <v>0</v>
      </c>
      <c r="AD814" s="0" t="n">
        <v>0</v>
      </c>
      <c r="AE814" s="0" t="n">
        <v>35.63</v>
      </c>
      <c r="AF814" s="0" t="n">
        <v>0</v>
      </c>
      <c r="AG814" s="0" t="n">
        <v>0</v>
      </c>
      <c r="AH814" s="0" t="n">
        <v>0</v>
      </c>
      <c r="AI814" s="0" t="n">
        <v>5.37</v>
      </c>
      <c r="AJ814" s="0" t="n">
        <v>1</v>
      </c>
      <c r="AK814" s="0" t="n">
        <v>1</v>
      </c>
      <c r="AL814" s="0" t="n">
        <v>1</v>
      </c>
      <c r="AM814" s="0" t="n">
        <v>2</v>
      </c>
      <c r="AN814" s="0" t="n">
        <v>0</v>
      </c>
      <c r="AO814" s="0" t="n">
        <v>1</v>
      </c>
      <c r="AP814" s="0" t="n">
        <v>1</v>
      </c>
      <c r="AQ814" s="0" t="n">
        <v>0</v>
      </c>
      <c r="AR814" s="0" t="n">
        <v>0</v>
      </c>
      <c r="AS814" s="0" t="inlineStr"/>
      <c r="AT814" s="0" t="n">
        <v>0.014</v>
      </c>
      <c r="AU814" s="0" t="inlineStr">
        <is>
          <t>)*0,2</t>
        </is>
      </c>
      <c r="AV814" s="0" t="n">
        <v>0</v>
      </c>
      <c r="AW814" s="0" t="n">
        <v>2</v>
      </c>
      <c r="AX814" s="0" t="n">
        <v>78852600</v>
      </c>
      <c r="AY814" s="0" t="n">
        <v>1</v>
      </c>
      <c r="AZ814" s="0" t="n">
        <v>2048</v>
      </c>
      <c r="BA814" s="0" t="n">
        <v>787</v>
      </c>
      <c r="BB814" s="0" t="n">
        <v>0</v>
      </c>
      <c r="BC814" s="0" t="n">
        <v>0</v>
      </c>
      <c r="BD814" s="0" t="n">
        <v>0</v>
      </c>
      <c r="BE814" s="0" t="n">
        <v>0</v>
      </c>
      <c r="BF814" s="0" t="n">
        <v>0</v>
      </c>
      <c r="BG814" s="0" t="n">
        <v>0</v>
      </c>
      <c r="BH814" s="0" t="n">
        <v>0</v>
      </c>
      <c r="BI814" s="0" t="n">
        <v>0</v>
      </c>
      <c r="BJ814" s="0" t="n">
        <v>0</v>
      </c>
      <c r="BK814" s="0" t="n">
        <v>0</v>
      </c>
      <c r="BL814" s="0" t="n">
        <v>0</v>
      </c>
      <c r="BM814" s="0" t="n">
        <v>0</v>
      </c>
      <c r="BN814" s="0" t="n">
        <v>0</v>
      </c>
      <c r="BO814" s="0" t="n">
        <v>0</v>
      </c>
      <c r="BP814" s="0" t="n">
        <v>0</v>
      </c>
      <c r="BQ814" s="0" t="n">
        <v>0</v>
      </c>
      <c r="BR814" s="0" t="n">
        <v>0</v>
      </c>
      <c r="BS814" s="0" t="n">
        <v>0</v>
      </c>
      <c r="BT814" s="0" t="n">
        <v>0</v>
      </c>
      <c r="BU814" s="0" t="n">
        <v>0</v>
      </c>
      <c r="BV814" s="0" t="n">
        <v>0</v>
      </c>
      <c r="BW814" s="0" t="n">
        <v>0</v>
      </c>
      <c r="CV814" s="0" t="n">
        <v>0</v>
      </c>
      <c r="CW814" s="0" t="n">
        <v>0</v>
      </c>
      <c r="CX814" s="0">
        <f>ROUND(Y814*Source!I2211,7)</f>
        <v/>
      </c>
      <c r="CY814" s="0">
        <f>AA814</f>
        <v/>
      </c>
      <c r="CZ814" s="0">
        <f>AE814</f>
        <v/>
      </c>
      <c r="DA814" s="0">
        <f>AI814</f>
        <v/>
      </c>
      <c r="DB814" s="0">
        <f>ROUND((ROUND(AT814*CZ814,2)*ROUND(0.2,7)),2)</f>
        <v/>
      </c>
      <c r="DC814" s="0">
        <f>ROUND((ROUND(AT814*AG814,2)*ROUND(0.2,7)),2)</f>
        <v/>
      </c>
      <c r="DD814" s="0" t="inlineStr"/>
      <c r="DE814" s="0" t="inlineStr"/>
      <c r="DF814" s="0">
        <f>ROUND(ROUND(AE814*AI814,0)*CX814,0)</f>
        <v/>
      </c>
      <c r="DG814" s="0">
        <f>ROUND(ROUND(AF814,0)*CX814,0)</f>
        <v/>
      </c>
      <c r="DH814" s="0">
        <f>ROUND(ROUND(AG814,0)*CX814,0)</f>
        <v/>
      </c>
      <c r="DI814" s="0">
        <f>ROUND(ROUND(AH814,0)*CX814,0)</f>
        <v/>
      </c>
      <c r="DJ814" s="0">
        <f>DF814</f>
        <v/>
      </c>
      <c r="DK814" s="0" t="n">
        <v>0</v>
      </c>
      <c r="DL814" s="0" t="inlineStr"/>
      <c r="DM814" s="0" t="n">
        <v>0</v>
      </c>
      <c r="DN814" s="0" t="inlineStr"/>
      <c r="DO814" s="0" t="n">
        <v>0</v>
      </c>
    </row>
    <row r="815">
      <c r="A815" s="0">
        <f>ROW(Source!A2211)</f>
        <v/>
      </c>
      <c r="B815" s="0" t="n">
        <v>78845955</v>
      </c>
      <c r="C815" s="0" t="n">
        <v>78852573</v>
      </c>
      <c r="D815" s="0" t="n">
        <v>29113980</v>
      </c>
      <c r="E815" s="0" t="n">
        <v>1</v>
      </c>
      <c r="F815" s="0" t="n">
        <v>1</v>
      </c>
      <c r="G815" s="0" t="n">
        <v>1</v>
      </c>
      <c r="H815" s="0" t="n">
        <v>3</v>
      </c>
      <c r="I815" s="0" t="inlineStr">
        <is>
          <t>101-1924</t>
        </is>
      </c>
      <c r="J815" s="0" t="inlineStr">
        <is>
          <t>ТССЦ Московской обл., 101-1924, приказ Минстроя России №675/пр от 28.02.2017 № 254/пр</t>
        </is>
      </c>
      <c r="K815" s="0" t="inlineStr">
        <is>
          <t>Электроды диаметром 4 мм Э42А</t>
        </is>
      </c>
      <c r="L815" s="0" t="n">
        <v>1346</v>
      </c>
      <c r="N815" s="0" t="n">
        <v>1009</v>
      </c>
      <c r="O815" s="0" t="inlineStr">
        <is>
          <t>кг</t>
        </is>
      </c>
      <c r="P815" s="0" t="inlineStr">
        <is>
          <t>кг</t>
        </is>
      </c>
      <c r="Q815" s="0" t="n">
        <v>1</v>
      </c>
      <c r="W815" s="0" t="n">
        <v>0</v>
      </c>
      <c r="X815" s="0" t="n">
        <v>-1805966371</v>
      </c>
      <c r="Y815" s="0">
        <f>(AT815*ROUND(0.2,7))</f>
        <v/>
      </c>
      <c r="AA815" s="0" t="n">
        <v>179.3</v>
      </c>
      <c r="AB815" s="0" t="n">
        <v>0</v>
      </c>
      <c r="AC815" s="0" t="n">
        <v>0</v>
      </c>
      <c r="AD815" s="0" t="n">
        <v>0</v>
      </c>
      <c r="AE815" s="0" t="n">
        <v>14.31</v>
      </c>
      <c r="AF815" s="0" t="n">
        <v>0</v>
      </c>
      <c r="AG815" s="0" t="n">
        <v>0</v>
      </c>
      <c r="AH815" s="0" t="n">
        <v>0</v>
      </c>
      <c r="AI815" s="0" t="n">
        <v>12.53</v>
      </c>
      <c r="AJ815" s="0" t="n">
        <v>1</v>
      </c>
      <c r="AK815" s="0" t="n">
        <v>1</v>
      </c>
      <c r="AL815" s="0" t="n">
        <v>1</v>
      </c>
      <c r="AM815" s="0" t="n">
        <v>2</v>
      </c>
      <c r="AN815" s="0" t="n">
        <v>0</v>
      </c>
      <c r="AO815" s="0" t="n">
        <v>1</v>
      </c>
      <c r="AP815" s="0" t="n">
        <v>1</v>
      </c>
      <c r="AQ815" s="0" t="n">
        <v>0</v>
      </c>
      <c r="AR815" s="0" t="n">
        <v>0</v>
      </c>
      <c r="AS815" s="0" t="inlineStr"/>
      <c r="AT815" s="0" t="n">
        <v>0.07000000000000001</v>
      </c>
      <c r="AU815" s="0" t="inlineStr">
        <is>
          <t>)*0,2</t>
        </is>
      </c>
      <c r="AV815" s="0" t="n">
        <v>0</v>
      </c>
      <c r="AW815" s="0" t="n">
        <v>2</v>
      </c>
      <c r="AX815" s="0" t="n">
        <v>78852601</v>
      </c>
      <c r="AY815" s="0" t="n">
        <v>1</v>
      </c>
      <c r="AZ815" s="0" t="n">
        <v>2048</v>
      </c>
      <c r="BA815" s="0" t="n">
        <v>788</v>
      </c>
      <c r="BB815" s="0" t="n">
        <v>0</v>
      </c>
      <c r="BC815" s="0" t="n">
        <v>0</v>
      </c>
      <c r="BD815" s="0" t="n">
        <v>0</v>
      </c>
      <c r="BE815" s="0" t="n">
        <v>0</v>
      </c>
      <c r="BF815" s="0" t="n">
        <v>0</v>
      </c>
      <c r="BG815" s="0" t="n">
        <v>0</v>
      </c>
      <c r="BH815" s="0" t="n">
        <v>0</v>
      </c>
      <c r="BI815" s="0" t="n">
        <v>0</v>
      </c>
      <c r="BJ815" s="0" t="n">
        <v>0</v>
      </c>
      <c r="BK815" s="0" t="n">
        <v>0</v>
      </c>
      <c r="BL815" s="0" t="n">
        <v>0</v>
      </c>
      <c r="BM815" s="0" t="n">
        <v>0</v>
      </c>
      <c r="BN815" s="0" t="n">
        <v>0</v>
      </c>
      <c r="BO815" s="0" t="n">
        <v>0</v>
      </c>
      <c r="BP815" s="0" t="n">
        <v>0</v>
      </c>
      <c r="BQ815" s="0" t="n">
        <v>0</v>
      </c>
      <c r="BR815" s="0" t="n">
        <v>0</v>
      </c>
      <c r="BS815" s="0" t="n">
        <v>0</v>
      </c>
      <c r="BT815" s="0" t="n">
        <v>0</v>
      </c>
      <c r="BU815" s="0" t="n">
        <v>0</v>
      </c>
      <c r="BV815" s="0" t="n">
        <v>0</v>
      </c>
      <c r="BW815" s="0" t="n">
        <v>0</v>
      </c>
      <c r="CV815" s="0" t="n">
        <v>0</v>
      </c>
      <c r="CW815" s="0" t="n">
        <v>0</v>
      </c>
      <c r="CX815" s="0">
        <f>ROUND(Y815*Source!I2211,7)</f>
        <v/>
      </c>
      <c r="CY815" s="0">
        <f>AA815</f>
        <v/>
      </c>
      <c r="CZ815" s="0">
        <f>AE815</f>
        <v/>
      </c>
      <c r="DA815" s="0">
        <f>AI815</f>
        <v/>
      </c>
      <c r="DB815" s="0">
        <f>ROUND((ROUND(AT815*CZ815,2)*ROUND(0.2,7)),2)</f>
        <v/>
      </c>
      <c r="DC815" s="0">
        <f>ROUND((ROUND(AT815*AG815,2)*ROUND(0.2,7)),2)</f>
        <v/>
      </c>
      <c r="DD815" s="0" t="inlineStr"/>
      <c r="DE815" s="0" t="inlineStr"/>
      <c r="DF815" s="0">
        <f>ROUND(ROUND(AE815*AI815,0)*CX815,0)</f>
        <v/>
      </c>
      <c r="DG815" s="0">
        <f>ROUND(ROUND(AF815,0)*CX815,0)</f>
        <v/>
      </c>
      <c r="DH815" s="0">
        <f>ROUND(ROUND(AG815,0)*CX815,0)</f>
        <v/>
      </c>
      <c r="DI815" s="0">
        <f>ROUND(ROUND(AH815,0)*CX815,0)</f>
        <v/>
      </c>
      <c r="DJ815" s="0">
        <f>DF815</f>
        <v/>
      </c>
      <c r="DK815" s="0" t="n">
        <v>0</v>
      </c>
      <c r="DL815" s="0" t="inlineStr"/>
      <c r="DM815" s="0" t="n">
        <v>0</v>
      </c>
      <c r="DN815" s="0" t="inlineStr"/>
      <c r="DO815" s="0" t="n">
        <v>0</v>
      </c>
    </row>
    <row r="816">
      <c r="A816" s="0">
        <f>ROW(Source!A2211)</f>
        <v/>
      </c>
      <c r="B816" s="0" t="n">
        <v>78845955</v>
      </c>
      <c r="C816" s="0" t="n">
        <v>78852573</v>
      </c>
      <c r="D816" s="0" t="n">
        <v>29108369</v>
      </c>
      <c r="E816" s="0" t="n">
        <v>1</v>
      </c>
      <c r="F816" s="0" t="n">
        <v>1</v>
      </c>
      <c r="G816" s="0" t="n">
        <v>1</v>
      </c>
      <c r="H816" s="0" t="n">
        <v>3</v>
      </c>
      <c r="I816" s="0" t="inlineStr">
        <is>
          <t>101-1964</t>
        </is>
      </c>
      <c r="J816" s="0" t="inlineStr">
        <is>
          <t>ТССЦ Московской обл., 101-1964, приказ Минстроя России №675/пр от 28.02.2017 № 254/пр</t>
        </is>
      </c>
      <c r="K816" s="0" t="inlineStr">
        <is>
          <t>Шпагат бумажный</t>
        </is>
      </c>
      <c r="L816" s="0" t="n">
        <v>1346</v>
      </c>
      <c r="N816" s="0" t="n">
        <v>1009</v>
      </c>
      <c r="O816" s="0" t="inlineStr">
        <is>
          <t>кг</t>
        </is>
      </c>
      <c r="P816" s="0" t="inlineStr">
        <is>
          <t>кг</t>
        </is>
      </c>
      <c r="Q816" s="0" t="n">
        <v>1</v>
      </c>
      <c r="W816" s="0" t="n">
        <v>0</v>
      </c>
      <c r="X816" s="0" t="n">
        <v>326902400</v>
      </c>
      <c r="Y816" s="0">
        <f>(AT816*ROUND(0.2,7))</f>
        <v/>
      </c>
      <c r="AA816" s="0" t="n">
        <v>260.82</v>
      </c>
      <c r="AB816" s="0" t="n">
        <v>0</v>
      </c>
      <c r="AC816" s="0" t="n">
        <v>0</v>
      </c>
      <c r="AD816" s="0" t="n">
        <v>0</v>
      </c>
      <c r="AE816" s="0" t="n">
        <v>18.9</v>
      </c>
      <c r="AF816" s="0" t="n">
        <v>0</v>
      </c>
      <c r="AG816" s="0" t="n">
        <v>0</v>
      </c>
      <c r="AH816" s="0" t="n">
        <v>0</v>
      </c>
      <c r="AI816" s="0" t="n">
        <v>13.8</v>
      </c>
      <c r="AJ816" s="0" t="n">
        <v>1</v>
      </c>
      <c r="AK816" s="0" t="n">
        <v>1</v>
      </c>
      <c r="AL816" s="0" t="n">
        <v>1</v>
      </c>
      <c r="AM816" s="0" t="n">
        <v>2</v>
      </c>
      <c r="AN816" s="0" t="n">
        <v>0</v>
      </c>
      <c r="AO816" s="0" t="n">
        <v>1</v>
      </c>
      <c r="AP816" s="0" t="n">
        <v>1</v>
      </c>
      <c r="AQ816" s="0" t="n">
        <v>0</v>
      </c>
      <c r="AR816" s="0" t="n">
        <v>0</v>
      </c>
      <c r="AS816" s="0" t="inlineStr"/>
      <c r="AT816" s="0" t="n">
        <v>0.004</v>
      </c>
      <c r="AU816" s="0" t="inlineStr">
        <is>
          <t>)*0,2</t>
        </is>
      </c>
      <c r="AV816" s="0" t="n">
        <v>0</v>
      </c>
      <c r="AW816" s="0" t="n">
        <v>2</v>
      </c>
      <c r="AX816" s="0" t="n">
        <v>78852602</v>
      </c>
      <c r="AY816" s="0" t="n">
        <v>1</v>
      </c>
      <c r="AZ816" s="0" t="n">
        <v>0</v>
      </c>
      <c r="BA816" s="0" t="n">
        <v>789</v>
      </c>
      <c r="BB816" s="0" t="n">
        <v>0</v>
      </c>
      <c r="BC816" s="0" t="n">
        <v>0</v>
      </c>
      <c r="BD816" s="0" t="n">
        <v>0</v>
      </c>
      <c r="BE816" s="0" t="n">
        <v>0</v>
      </c>
      <c r="BF816" s="0" t="n">
        <v>0</v>
      </c>
      <c r="BG816" s="0" t="n">
        <v>0</v>
      </c>
      <c r="BH816" s="0" t="n">
        <v>0</v>
      </c>
      <c r="BI816" s="0" t="n">
        <v>0</v>
      </c>
      <c r="BJ816" s="0" t="n">
        <v>0</v>
      </c>
      <c r="BK816" s="0" t="n">
        <v>0</v>
      </c>
      <c r="BL816" s="0" t="n">
        <v>0</v>
      </c>
      <c r="BM816" s="0" t="n">
        <v>0</v>
      </c>
      <c r="BN816" s="0" t="n">
        <v>0</v>
      </c>
      <c r="BO816" s="0" t="n">
        <v>0</v>
      </c>
      <c r="BP816" s="0" t="n">
        <v>0</v>
      </c>
      <c r="BQ816" s="0" t="n">
        <v>0</v>
      </c>
      <c r="BR816" s="0" t="n">
        <v>0</v>
      </c>
      <c r="BS816" s="0" t="n">
        <v>0</v>
      </c>
      <c r="BT816" s="0" t="n">
        <v>0</v>
      </c>
      <c r="BU816" s="0" t="n">
        <v>0</v>
      </c>
      <c r="BV816" s="0" t="n">
        <v>0</v>
      </c>
      <c r="BW816" s="0" t="n">
        <v>0</v>
      </c>
      <c r="CV816" s="0" t="n">
        <v>0</v>
      </c>
      <c r="CW816" s="0" t="n">
        <v>0</v>
      </c>
      <c r="CX816" s="0">
        <f>ROUND(Y816*Source!I2211,7)</f>
        <v/>
      </c>
      <c r="CY816" s="0">
        <f>AA816</f>
        <v/>
      </c>
      <c r="CZ816" s="0">
        <f>AE816</f>
        <v/>
      </c>
      <c r="DA816" s="0">
        <f>AI816</f>
        <v/>
      </c>
      <c r="DB816" s="0">
        <f>ROUND((ROUND(AT816*CZ816,2)*ROUND(0.2,7)),2)</f>
        <v/>
      </c>
      <c r="DC816" s="0">
        <f>ROUND((ROUND(AT816*AG816,2)*ROUND(0.2,7)),2)</f>
        <v/>
      </c>
      <c r="DD816" s="0" t="inlineStr"/>
      <c r="DE816" s="0" t="inlineStr"/>
      <c r="DF816" s="0">
        <f>ROUND(ROUND(AE816*AI816,0)*CX816,0)</f>
        <v/>
      </c>
      <c r="DG816" s="0">
        <f>ROUND(ROUND(AF816,0)*CX816,0)</f>
        <v/>
      </c>
      <c r="DH816" s="0">
        <f>ROUND(ROUND(AG816,0)*CX816,0)</f>
        <v/>
      </c>
      <c r="DI816" s="0">
        <f>ROUND(ROUND(AH816,0)*CX816,0)</f>
        <v/>
      </c>
      <c r="DJ816" s="0">
        <f>DF816</f>
        <v/>
      </c>
      <c r="DK816" s="0" t="n">
        <v>0</v>
      </c>
      <c r="DL816" s="0" t="inlineStr"/>
      <c r="DM816" s="0" t="n">
        <v>0</v>
      </c>
      <c r="DN816" s="0" t="inlineStr"/>
      <c r="DO816" s="0" t="n">
        <v>0</v>
      </c>
    </row>
    <row r="817">
      <c r="A817" s="0">
        <f>ROW(Source!A2211)</f>
        <v/>
      </c>
      <c r="B817" s="0" t="n">
        <v>78845955</v>
      </c>
      <c r="C817" s="0" t="n">
        <v>78852573</v>
      </c>
      <c r="D817" s="0" t="n">
        <v>29114246</v>
      </c>
      <c r="E817" s="0" t="n">
        <v>1</v>
      </c>
      <c r="F817" s="0" t="n">
        <v>1</v>
      </c>
      <c r="G817" s="0" t="n">
        <v>1</v>
      </c>
      <c r="H817" s="0" t="n">
        <v>3</v>
      </c>
      <c r="I817" s="0" t="inlineStr">
        <is>
          <t>101-1977</t>
        </is>
      </c>
      <c r="J817" s="0" t="inlineStr">
        <is>
          <t>ТССЦ Московской обл., 101-1977, приказ Минстроя России №675/пр от 28.02.2017 № 254/пр</t>
        </is>
      </c>
      <c r="K817" s="0" t="inlineStr">
        <is>
          <t>Болты с гайками и шайбами строительные</t>
        </is>
      </c>
      <c r="L817" s="0" t="n">
        <v>1346</v>
      </c>
      <c r="N817" s="0" t="n">
        <v>1009</v>
      </c>
      <c r="O817" s="0" t="inlineStr">
        <is>
          <t>кг</t>
        </is>
      </c>
      <c r="P817" s="0" t="inlineStr">
        <is>
          <t>кг</t>
        </is>
      </c>
      <c r="Q817" s="0" t="n">
        <v>1</v>
      </c>
      <c r="W817" s="0" t="n">
        <v>0</v>
      </c>
      <c r="X817" s="0" t="n">
        <v>30920770</v>
      </c>
      <c r="Y817" s="0">
        <f>(AT817*ROUND(0.2,7))</f>
        <v/>
      </c>
      <c r="AA817" s="0" t="n">
        <v>152.32</v>
      </c>
      <c r="AB817" s="0" t="n">
        <v>0</v>
      </c>
      <c r="AC817" s="0" t="n">
        <v>0</v>
      </c>
      <c r="AD817" s="0" t="n">
        <v>0</v>
      </c>
      <c r="AE817" s="0" t="n">
        <v>9.039999999999999</v>
      </c>
      <c r="AF817" s="0" t="n">
        <v>0</v>
      </c>
      <c r="AG817" s="0" t="n">
        <v>0</v>
      </c>
      <c r="AH817" s="0" t="n">
        <v>0</v>
      </c>
      <c r="AI817" s="0" t="n">
        <v>16.85</v>
      </c>
      <c r="AJ817" s="0" t="n">
        <v>1</v>
      </c>
      <c r="AK817" s="0" t="n">
        <v>1</v>
      </c>
      <c r="AL817" s="0" t="n">
        <v>1</v>
      </c>
      <c r="AM817" s="0" t="n">
        <v>2</v>
      </c>
      <c r="AN817" s="0" t="n">
        <v>0</v>
      </c>
      <c r="AO817" s="0" t="n">
        <v>1</v>
      </c>
      <c r="AP817" s="0" t="n">
        <v>1</v>
      </c>
      <c r="AQ817" s="0" t="n">
        <v>0</v>
      </c>
      <c r="AR817" s="0" t="n">
        <v>0</v>
      </c>
      <c r="AS817" s="0" t="inlineStr"/>
      <c r="AT817" s="0" t="n">
        <v>0.38</v>
      </c>
      <c r="AU817" s="0" t="inlineStr">
        <is>
          <t>)*0,2</t>
        </is>
      </c>
      <c r="AV817" s="0" t="n">
        <v>0</v>
      </c>
      <c r="AW817" s="0" t="n">
        <v>2</v>
      </c>
      <c r="AX817" s="0" t="n">
        <v>78852603</v>
      </c>
      <c r="AY817" s="0" t="n">
        <v>1</v>
      </c>
      <c r="AZ817" s="0" t="n">
        <v>2048</v>
      </c>
      <c r="BA817" s="0" t="n">
        <v>790</v>
      </c>
      <c r="BB817" s="0" t="n">
        <v>0</v>
      </c>
      <c r="BC817" s="0" t="n">
        <v>0</v>
      </c>
      <c r="BD817" s="0" t="n">
        <v>0</v>
      </c>
      <c r="BE817" s="0" t="n">
        <v>0</v>
      </c>
      <c r="BF817" s="0" t="n">
        <v>0</v>
      </c>
      <c r="BG817" s="0" t="n">
        <v>0</v>
      </c>
      <c r="BH817" s="0" t="n">
        <v>0</v>
      </c>
      <c r="BI817" s="0" t="n">
        <v>0</v>
      </c>
      <c r="BJ817" s="0" t="n">
        <v>0</v>
      </c>
      <c r="BK817" s="0" t="n">
        <v>0</v>
      </c>
      <c r="BL817" s="0" t="n">
        <v>0</v>
      </c>
      <c r="BM817" s="0" t="n">
        <v>0</v>
      </c>
      <c r="BN817" s="0" t="n">
        <v>0</v>
      </c>
      <c r="BO817" s="0" t="n">
        <v>0</v>
      </c>
      <c r="BP817" s="0" t="n">
        <v>0</v>
      </c>
      <c r="BQ817" s="0" t="n">
        <v>0</v>
      </c>
      <c r="BR817" s="0" t="n">
        <v>0</v>
      </c>
      <c r="BS817" s="0" t="n">
        <v>0</v>
      </c>
      <c r="BT817" s="0" t="n">
        <v>0</v>
      </c>
      <c r="BU817" s="0" t="n">
        <v>0</v>
      </c>
      <c r="BV817" s="0" t="n">
        <v>0</v>
      </c>
      <c r="BW817" s="0" t="n">
        <v>0</v>
      </c>
      <c r="CV817" s="0" t="n">
        <v>0</v>
      </c>
      <c r="CW817" s="0" t="n">
        <v>0</v>
      </c>
      <c r="CX817" s="0">
        <f>ROUND(Y817*Source!I2211,7)</f>
        <v/>
      </c>
      <c r="CY817" s="0">
        <f>AA817</f>
        <v/>
      </c>
      <c r="CZ817" s="0">
        <f>AE817</f>
        <v/>
      </c>
      <c r="DA817" s="0">
        <f>AI817</f>
        <v/>
      </c>
      <c r="DB817" s="0">
        <f>ROUND((ROUND(AT817*CZ817,2)*ROUND(0.2,7)),2)</f>
        <v/>
      </c>
      <c r="DC817" s="0">
        <f>ROUND((ROUND(AT817*AG817,2)*ROUND(0.2,7)),2)</f>
        <v/>
      </c>
      <c r="DD817" s="0" t="inlineStr"/>
      <c r="DE817" s="0" t="inlineStr"/>
      <c r="DF817" s="0">
        <f>ROUND(ROUND(AE817*AI817,0)*CX817,0)</f>
        <v/>
      </c>
      <c r="DG817" s="0">
        <f>ROUND(ROUND(AF817,0)*CX817,0)</f>
        <v/>
      </c>
      <c r="DH817" s="0">
        <f>ROUND(ROUND(AG817,0)*CX817,0)</f>
        <v/>
      </c>
      <c r="DI817" s="0">
        <f>ROUND(ROUND(AH817,0)*CX817,0)</f>
        <v/>
      </c>
      <c r="DJ817" s="0">
        <f>DF817</f>
        <v/>
      </c>
      <c r="DK817" s="0" t="n">
        <v>0</v>
      </c>
      <c r="DL817" s="0" t="inlineStr"/>
      <c r="DM817" s="0" t="n">
        <v>0</v>
      </c>
      <c r="DN817" s="0" t="inlineStr"/>
      <c r="DO817" s="0" t="n">
        <v>0</v>
      </c>
    </row>
    <row r="818">
      <c r="A818" s="0">
        <f>ROW(Source!A2211)</f>
        <v/>
      </c>
      <c r="B818" s="0" t="n">
        <v>78845955</v>
      </c>
      <c r="C818" s="0" t="n">
        <v>78852573</v>
      </c>
      <c r="D818" s="0" t="n">
        <v>29110426</v>
      </c>
      <c r="E818" s="0" t="n">
        <v>1</v>
      </c>
      <c r="F818" s="0" t="n">
        <v>1</v>
      </c>
      <c r="G818" s="0" t="n">
        <v>1</v>
      </c>
      <c r="H818" s="0" t="n">
        <v>3</v>
      </c>
      <c r="I818" s="0" t="inlineStr">
        <is>
          <t>101-2143</t>
        </is>
      </c>
      <c r="J818" s="0" t="inlineStr">
        <is>
          <t>ТССЦ Московской обл., 101-2143, приказ Минстроя России №675/пр от 28.02.2017 № 254/пр</t>
        </is>
      </c>
      <c r="K818" s="0" t="inlineStr">
        <is>
          <t>Краска</t>
        </is>
      </c>
      <c r="L818" s="0" t="n">
        <v>1346</v>
      </c>
      <c r="N818" s="0" t="n">
        <v>1009</v>
      </c>
      <c r="O818" s="0" t="inlineStr">
        <is>
          <t>кг</t>
        </is>
      </c>
      <c r="P818" s="0" t="inlineStr">
        <is>
          <t>кг</t>
        </is>
      </c>
      <c r="Q818" s="0" t="n">
        <v>1</v>
      </c>
      <c r="W818" s="0" t="n">
        <v>0</v>
      </c>
      <c r="X818" s="0" t="n">
        <v>-1768004575</v>
      </c>
      <c r="Y818" s="0">
        <f>(AT818*ROUND(0.2,7))</f>
        <v/>
      </c>
      <c r="AA818" s="0" t="n">
        <v>76.84</v>
      </c>
      <c r="AB818" s="0" t="n">
        <v>0</v>
      </c>
      <c r="AC818" s="0" t="n">
        <v>0</v>
      </c>
      <c r="AD818" s="0" t="n">
        <v>0</v>
      </c>
      <c r="AE818" s="0" t="n">
        <v>28.67</v>
      </c>
      <c r="AF818" s="0" t="n">
        <v>0</v>
      </c>
      <c r="AG818" s="0" t="n">
        <v>0</v>
      </c>
      <c r="AH818" s="0" t="n">
        <v>0</v>
      </c>
      <c r="AI818" s="0" t="n">
        <v>2.68</v>
      </c>
      <c r="AJ818" s="0" t="n">
        <v>1</v>
      </c>
      <c r="AK818" s="0" t="n">
        <v>1</v>
      </c>
      <c r="AL818" s="0" t="n">
        <v>1</v>
      </c>
      <c r="AM818" s="0" t="n">
        <v>2</v>
      </c>
      <c r="AN818" s="0" t="n">
        <v>0</v>
      </c>
      <c r="AO818" s="0" t="n">
        <v>1</v>
      </c>
      <c r="AP818" s="0" t="n">
        <v>1</v>
      </c>
      <c r="AQ818" s="0" t="n">
        <v>0</v>
      </c>
      <c r="AR818" s="0" t="n">
        <v>0</v>
      </c>
      <c r="AS818" s="0" t="inlineStr"/>
      <c r="AT818" s="0" t="n">
        <v>0.047</v>
      </c>
      <c r="AU818" s="0" t="inlineStr">
        <is>
          <t>)*0,2</t>
        </is>
      </c>
      <c r="AV818" s="0" t="n">
        <v>0</v>
      </c>
      <c r="AW818" s="0" t="n">
        <v>2</v>
      </c>
      <c r="AX818" s="0" t="n">
        <v>78852604</v>
      </c>
      <c r="AY818" s="0" t="n">
        <v>1</v>
      </c>
      <c r="AZ818" s="0" t="n">
        <v>0</v>
      </c>
      <c r="BA818" s="0" t="n">
        <v>791</v>
      </c>
      <c r="BB818" s="0" t="n">
        <v>0</v>
      </c>
      <c r="BC818" s="0" t="n">
        <v>0</v>
      </c>
      <c r="BD818" s="0" t="n">
        <v>0</v>
      </c>
      <c r="BE818" s="0" t="n">
        <v>0</v>
      </c>
      <c r="BF818" s="0" t="n">
        <v>0</v>
      </c>
      <c r="BG818" s="0" t="n">
        <v>0</v>
      </c>
      <c r="BH818" s="0" t="n">
        <v>0</v>
      </c>
      <c r="BI818" s="0" t="n">
        <v>0</v>
      </c>
      <c r="BJ818" s="0" t="n">
        <v>0</v>
      </c>
      <c r="BK818" s="0" t="n">
        <v>0</v>
      </c>
      <c r="BL818" s="0" t="n">
        <v>0</v>
      </c>
      <c r="BM818" s="0" t="n">
        <v>0</v>
      </c>
      <c r="BN818" s="0" t="n">
        <v>0</v>
      </c>
      <c r="BO818" s="0" t="n">
        <v>0</v>
      </c>
      <c r="BP818" s="0" t="n">
        <v>0</v>
      </c>
      <c r="BQ818" s="0" t="n">
        <v>0</v>
      </c>
      <c r="BR818" s="0" t="n">
        <v>0</v>
      </c>
      <c r="BS818" s="0" t="n">
        <v>0</v>
      </c>
      <c r="BT818" s="0" t="n">
        <v>0</v>
      </c>
      <c r="BU818" s="0" t="n">
        <v>0</v>
      </c>
      <c r="BV818" s="0" t="n">
        <v>0</v>
      </c>
      <c r="BW818" s="0" t="n">
        <v>0</v>
      </c>
      <c r="CV818" s="0" t="n">
        <v>0</v>
      </c>
      <c r="CW818" s="0" t="n">
        <v>0</v>
      </c>
      <c r="CX818" s="0">
        <f>ROUND(Y818*Source!I2211,7)</f>
        <v/>
      </c>
      <c r="CY818" s="0">
        <f>AA818</f>
        <v/>
      </c>
      <c r="CZ818" s="0">
        <f>AE818</f>
        <v/>
      </c>
      <c r="DA818" s="0">
        <f>AI818</f>
        <v/>
      </c>
      <c r="DB818" s="0">
        <f>ROUND((ROUND(AT818*CZ818,2)*ROUND(0.2,7)),2)</f>
        <v/>
      </c>
      <c r="DC818" s="0">
        <f>ROUND((ROUND(AT818*AG818,2)*ROUND(0.2,7)),2)</f>
        <v/>
      </c>
      <c r="DD818" s="0" t="inlineStr"/>
      <c r="DE818" s="0" t="inlineStr"/>
      <c r="DF818" s="0">
        <f>ROUND(ROUND(AE818*AI818,0)*CX818,0)</f>
        <v/>
      </c>
      <c r="DG818" s="0">
        <f>ROUND(ROUND(AF818,0)*CX818,0)</f>
        <v/>
      </c>
      <c r="DH818" s="0">
        <f>ROUND(ROUND(AG818,0)*CX818,0)</f>
        <v/>
      </c>
      <c r="DI818" s="0">
        <f>ROUND(ROUND(AH818,0)*CX818,0)</f>
        <v/>
      </c>
      <c r="DJ818" s="0">
        <f>DF818</f>
        <v/>
      </c>
      <c r="DK818" s="0" t="n">
        <v>0</v>
      </c>
      <c r="DL818" s="0" t="inlineStr"/>
      <c r="DM818" s="0" t="n">
        <v>0</v>
      </c>
      <c r="DN818" s="0" t="inlineStr"/>
      <c r="DO818" s="0" t="n">
        <v>0</v>
      </c>
    </row>
    <row r="819">
      <c r="A819" s="0">
        <f>ROW(Source!A2211)</f>
        <v/>
      </c>
      <c r="B819" s="0" t="n">
        <v>78845955</v>
      </c>
      <c r="C819" s="0" t="n">
        <v>78852573</v>
      </c>
      <c r="D819" s="0" t="n">
        <v>29107961</v>
      </c>
      <c r="E819" s="0" t="n">
        <v>1</v>
      </c>
      <c r="F819" s="0" t="n">
        <v>1</v>
      </c>
      <c r="G819" s="0" t="n">
        <v>1</v>
      </c>
      <c r="H819" s="0" t="n">
        <v>3</v>
      </c>
      <c r="I819" s="0" t="inlineStr">
        <is>
          <t>101-2365</t>
        </is>
      </c>
      <c r="J819" s="0" t="inlineStr">
        <is>
          <t>ТССЦ Московской обл., 101-2365, приказ Минстроя России №675/пр от 28.02.2017 № 254/пр</t>
        </is>
      </c>
      <c r="K819" s="0" t="inlineStr">
        <is>
          <t>Нитки швейные</t>
        </is>
      </c>
      <c r="L819" s="0" t="n">
        <v>1346</v>
      </c>
      <c r="N819" s="0" t="n">
        <v>1009</v>
      </c>
      <c r="O819" s="0" t="inlineStr">
        <is>
          <t>кг</t>
        </is>
      </c>
      <c r="P819" s="0" t="inlineStr">
        <is>
          <t>кг</t>
        </is>
      </c>
      <c r="Q819" s="0" t="n">
        <v>1</v>
      </c>
      <c r="W819" s="0" t="n">
        <v>0</v>
      </c>
      <c r="X819" s="0" t="n">
        <v>-1088339451</v>
      </c>
      <c r="Y819" s="0">
        <f>(AT819*ROUND(0.2,7))</f>
        <v/>
      </c>
      <c r="AA819" s="0" t="n">
        <v>766.37</v>
      </c>
      <c r="AB819" s="0" t="n">
        <v>0</v>
      </c>
      <c r="AC819" s="0" t="n">
        <v>0</v>
      </c>
      <c r="AD819" s="0" t="n">
        <v>0</v>
      </c>
      <c r="AE819" s="0" t="n">
        <v>133.05</v>
      </c>
      <c r="AF819" s="0" t="n">
        <v>0</v>
      </c>
      <c r="AG819" s="0" t="n">
        <v>0</v>
      </c>
      <c r="AH819" s="0" t="n">
        <v>0</v>
      </c>
      <c r="AI819" s="0" t="n">
        <v>5.76</v>
      </c>
      <c r="AJ819" s="0" t="n">
        <v>1</v>
      </c>
      <c r="AK819" s="0" t="n">
        <v>1</v>
      </c>
      <c r="AL819" s="0" t="n">
        <v>1</v>
      </c>
      <c r="AM819" s="0" t="n">
        <v>2</v>
      </c>
      <c r="AN819" s="0" t="n">
        <v>0</v>
      </c>
      <c r="AO819" s="0" t="n">
        <v>1</v>
      </c>
      <c r="AP819" s="0" t="n">
        <v>1</v>
      </c>
      <c r="AQ819" s="0" t="n">
        <v>0</v>
      </c>
      <c r="AR819" s="0" t="n">
        <v>0</v>
      </c>
      <c r="AS819" s="0" t="inlineStr"/>
      <c r="AT819" s="0" t="n">
        <v>0.002</v>
      </c>
      <c r="AU819" s="0" t="inlineStr">
        <is>
          <t>)*0,2</t>
        </is>
      </c>
      <c r="AV819" s="0" t="n">
        <v>0</v>
      </c>
      <c r="AW819" s="0" t="n">
        <v>2</v>
      </c>
      <c r="AX819" s="0" t="n">
        <v>78852605</v>
      </c>
      <c r="AY819" s="0" t="n">
        <v>1</v>
      </c>
      <c r="AZ819" s="0" t="n">
        <v>0</v>
      </c>
      <c r="BA819" s="0" t="n">
        <v>792</v>
      </c>
      <c r="BB819" s="0" t="n">
        <v>0</v>
      </c>
      <c r="BC819" s="0" t="n">
        <v>0</v>
      </c>
      <c r="BD819" s="0" t="n">
        <v>0</v>
      </c>
      <c r="BE819" s="0" t="n">
        <v>0</v>
      </c>
      <c r="BF819" s="0" t="n">
        <v>0</v>
      </c>
      <c r="BG819" s="0" t="n">
        <v>0</v>
      </c>
      <c r="BH819" s="0" t="n">
        <v>0</v>
      </c>
      <c r="BI819" s="0" t="n">
        <v>0</v>
      </c>
      <c r="BJ819" s="0" t="n">
        <v>0</v>
      </c>
      <c r="BK819" s="0" t="n">
        <v>0</v>
      </c>
      <c r="BL819" s="0" t="n">
        <v>0</v>
      </c>
      <c r="BM819" s="0" t="n">
        <v>0</v>
      </c>
      <c r="BN819" s="0" t="n">
        <v>0</v>
      </c>
      <c r="BO819" s="0" t="n">
        <v>0</v>
      </c>
      <c r="BP819" s="0" t="n">
        <v>0</v>
      </c>
      <c r="BQ819" s="0" t="n">
        <v>0</v>
      </c>
      <c r="BR819" s="0" t="n">
        <v>0</v>
      </c>
      <c r="BS819" s="0" t="n">
        <v>0</v>
      </c>
      <c r="BT819" s="0" t="n">
        <v>0</v>
      </c>
      <c r="BU819" s="0" t="n">
        <v>0</v>
      </c>
      <c r="BV819" s="0" t="n">
        <v>0</v>
      </c>
      <c r="BW819" s="0" t="n">
        <v>0</v>
      </c>
      <c r="CV819" s="0" t="n">
        <v>0</v>
      </c>
      <c r="CW819" s="0" t="n">
        <v>0</v>
      </c>
      <c r="CX819" s="0">
        <f>ROUND(Y819*Source!I2211,7)</f>
        <v/>
      </c>
      <c r="CY819" s="0">
        <f>AA819</f>
        <v/>
      </c>
      <c r="CZ819" s="0">
        <f>AE819</f>
        <v/>
      </c>
      <c r="DA819" s="0">
        <f>AI819</f>
        <v/>
      </c>
      <c r="DB819" s="0">
        <f>ROUND((ROUND(AT819*CZ819,2)*ROUND(0.2,7)),2)</f>
        <v/>
      </c>
      <c r="DC819" s="0">
        <f>ROUND((ROUND(AT819*AG819,2)*ROUND(0.2,7)),2)</f>
        <v/>
      </c>
      <c r="DD819" s="0" t="inlineStr"/>
      <c r="DE819" s="0" t="inlineStr"/>
      <c r="DF819" s="0">
        <f>ROUND(ROUND(AE819*AI819,0)*CX819,0)</f>
        <v/>
      </c>
      <c r="DG819" s="0">
        <f>ROUND(ROUND(AF819,0)*CX819,0)</f>
        <v/>
      </c>
      <c r="DH819" s="0">
        <f>ROUND(ROUND(AG819,0)*CX819,0)</f>
        <v/>
      </c>
      <c r="DI819" s="0">
        <f>ROUND(ROUND(AH819,0)*CX819,0)</f>
        <v/>
      </c>
      <c r="DJ819" s="0">
        <f>DF819</f>
        <v/>
      </c>
      <c r="DK819" s="0" t="n">
        <v>0</v>
      </c>
      <c r="DL819" s="0" t="inlineStr"/>
      <c r="DM819" s="0" t="n">
        <v>0</v>
      </c>
      <c r="DN819" s="0" t="inlineStr"/>
      <c r="DO819" s="0" t="n">
        <v>0</v>
      </c>
    </row>
    <row r="820">
      <c r="A820" s="0">
        <f>ROW(Source!A2211)</f>
        <v/>
      </c>
      <c r="B820" s="0" t="n">
        <v>78845955</v>
      </c>
      <c r="C820" s="0" t="n">
        <v>78852573</v>
      </c>
      <c r="D820" s="0" t="n">
        <v>29110838</v>
      </c>
      <c r="E820" s="0" t="n">
        <v>1</v>
      </c>
      <c r="F820" s="0" t="n">
        <v>1</v>
      </c>
      <c r="G820" s="0" t="n">
        <v>1</v>
      </c>
      <c r="H820" s="0" t="n">
        <v>3</v>
      </c>
      <c r="I820" s="0" t="inlineStr">
        <is>
          <t>101-2499</t>
        </is>
      </c>
      <c r="J820" s="0" t="inlineStr">
        <is>
          <t>ТССЦ Московской обл., 101-2499, приказ Минстроя России №675/пр от 28.02.2017 № 254/пр</t>
        </is>
      </c>
      <c r="K820" s="0" t="inlineStr">
        <is>
          <t>Лента изоляционная прорезиненная односторонняя ширина 20 мм, толщина 0,25-0,35 мм</t>
        </is>
      </c>
      <c r="L820" s="0" t="n">
        <v>1346</v>
      </c>
      <c r="N820" s="0" t="n">
        <v>1009</v>
      </c>
      <c r="O820" s="0" t="inlineStr">
        <is>
          <t>кг</t>
        </is>
      </c>
      <c r="P820" s="0" t="inlineStr">
        <is>
          <t>кг</t>
        </is>
      </c>
      <c r="Q820" s="0" t="n">
        <v>1</v>
      </c>
      <c r="W820" s="0" t="n">
        <v>0</v>
      </c>
      <c r="X820" s="0" t="n">
        <v>-1294780295</v>
      </c>
      <c r="Y820" s="0">
        <f>(AT820*ROUND(0.2,7))</f>
        <v/>
      </c>
      <c r="AA820" s="0" t="n">
        <v>1090.07</v>
      </c>
      <c r="AB820" s="0" t="n">
        <v>0</v>
      </c>
      <c r="AC820" s="0" t="n">
        <v>0</v>
      </c>
      <c r="AD820" s="0" t="n">
        <v>0</v>
      </c>
      <c r="AE820" s="0" t="n">
        <v>30.5</v>
      </c>
      <c r="AF820" s="0" t="n">
        <v>0</v>
      </c>
      <c r="AG820" s="0" t="n">
        <v>0</v>
      </c>
      <c r="AH820" s="0" t="n">
        <v>0</v>
      </c>
      <c r="AI820" s="0" t="n">
        <v>35.74</v>
      </c>
      <c r="AJ820" s="0" t="n">
        <v>1</v>
      </c>
      <c r="AK820" s="0" t="n">
        <v>1</v>
      </c>
      <c r="AL820" s="0" t="n">
        <v>1</v>
      </c>
      <c r="AM820" s="0" t="n">
        <v>2</v>
      </c>
      <c r="AN820" s="0" t="n">
        <v>0</v>
      </c>
      <c r="AO820" s="0" t="n">
        <v>1</v>
      </c>
      <c r="AP820" s="0" t="n">
        <v>1</v>
      </c>
      <c r="AQ820" s="0" t="n">
        <v>0</v>
      </c>
      <c r="AR820" s="0" t="n">
        <v>0</v>
      </c>
      <c r="AS820" s="0" t="inlineStr"/>
      <c r="AT820" s="0" t="n">
        <v>0.036</v>
      </c>
      <c r="AU820" s="0" t="inlineStr">
        <is>
          <t>)*0,2</t>
        </is>
      </c>
      <c r="AV820" s="0" t="n">
        <v>0</v>
      </c>
      <c r="AW820" s="0" t="n">
        <v>2</v>
      </c>
      <c r="AX820" s="0" t="n">
        <v>78852606</v>
      </c>
      <c r="AY820" s="0" t="n">
        <v>1</v>
      </c>
      <c r="AZ820" s="0" t="n">
        <v>0</v>
      </c>
      <c r="BA820" s="0" t="n">
        <v>793</v>
      </c>
      <c r="BB820" s="0" t="n">
        <v>0</v>
      </c>
      <c r="BC820" s="0" t="n">
        <v>0</v>
      </c>
      <c r="BD820" s="0" t="n">
        <v>0</v>
      </c>
      <c r="BE820" s="0" t="n">
        <v>0</v>
      </c>
      <c r="BF820" s="0" t="n">
        <v>0</v>
      </c>
      <c r="BG820" s="0" t="n">
        <v>0</v>
      </c>
      <c r="BH820" s="0" t="n">
        <v>0</v>
      </c>
      <c r="BI820" s="0" t="n">
        <v>0</v>
      </c>
      <c r="BJ820" s="0" t="n">
        <v>0</v>
      </c>
      <c r="BK820" s="0" t="n">
        <v>0</v>
      </c>
      <c r="BL820" s="0" t="n">
        <v>0</v>
      </c>
      <c r="BM820" s="0" t="n">
        <v>0</v>
      </c>
      <c r="BN820" s="0" t="n">
        <v>0</v>
      </c>
      <c r="BO820" s="0" t="n">
        <v>0</v>
      </c>
      <c r="BP820" s="0" t="n">
        <v>0</v>
      </c>
      <c r="BQ820" s="0" t="n">
        <v>0</v>
      </c>
      <c r="BR820" s="0" t="n">
        <v>0</v>
      </c>
      <c r="BS820" s="0" t="n">
        <v>0</v>
      </c>
      <c r="BT820" s="0" t="n">
        <v>0</v>
      </c>
      <c r="BU820" s="0" t="n">
        <v>0</v>
      </c>
      <c r="BV820" s="0" t="n">
        <v>0</v>
      </c>
      <c r="BW820" s="0" t="n">
        <v>0</v>
      </c>
      <c r="CV820" s="0" t="n">
        <v>0</v>
      </c>
      <c r="CW820" s="0" t="n">
        <v>0</v>
      </c>
      <c r="CX820" s="0">
        <f>ROUND(Y820*Source!I2211,7)</f>
        <v/>
      </c>
      <c r="CY820" s="0">
        <f>AA820</f>
        <v/>
      </c>
      <c r="CZ820" s="0">
        <f>AE820</f>
        <v/>
      </c>
      <c r="DA820" s="0">
        <f>AI820</f>
        <v/>
      </c>
      <c r="DB820" s="0">
        <f>ROUND((ROUND(AT820*CZ820,2)*ROUND(0.2,7)),2)</f>
        <v/>
      </c>
      <c r="DC820" s="0">
        <f>ROUND((ROUND(AT820*AG820,2)*ROUND(0.2,7)),2)</f>
        <v/>
      </c>
      <c r="DD820" s="0" t="inlineStr"/>
      <c r="DE820" s="0" t="inlineStr"/>
      <c r="DF820" s="0">
        <f>ROUND(ROUND(AE820*AI820,0)*CX820,0)</f>
        <v/>
      </c>
      <c r="DG820" s="0">
        <f>ROUND(ROUND(AF820,0)*CX820,0)</f>
        <v/>
      </c>
      <c r="DH820" s="0">
        <f>ROUND(ROUND(AG820,0)*CX820,0)</f>
        <v/>
      </c>
      <c r="DI820" s="0">
        <f>ROUND(ROUND(AH820,0)*CX820,0)</f>
        <v/>
      </c>
      <c r="DJ820" s="0">
        <f>DF820</f>
        <v/>
      </c>
      <c r="DK820" s="0" t="n">
        <v>0</v>
      </c>
      <c r="DL820" s="0" t="inlineStr"/>
      <c r="DM820" s="0" t="n">
        <v>0</v>
      </c>
      <c r="DN820" s="0" t="inlineStr"/>
      <c r="DO820" s="0" t="n">
        <v>0</v>
      </c>
    </row>
    <row r="821">
      <c r="A821" s="0">
        <f>ROW(Source!A2211)</f>
        <v/>
      </c>
      <c r="B821" s="0" t="n">
        <v>78845955</v>
      </c>
      <c r="C821" s="0" t="n">
        <v>78852573</v>
      </c>
      <c r="D821" s="0" t="n">
        <v>29114470</v>
      </c>
      <c r="E821" s="0" t="n">
        <v>1</v>
      </c>
      <c r="F821" s="0" t="n">
        <v>1</v>
      </c>
      <c r="G821" s="0" t="n">
        <v>1</v>
      </c>
      <c r="H821" s="0" t="n">
        <v>3</v>
      </c>
      <c r="I821" s="0" t="inlineStr">
        <is>
          <t>101-3914</t>
        </is>
      </c>
      <c r="J821" s="0" t="inlineStr">
        <is>
          <t>ТССЦ Московской обл., 101-3914, приказ Минстроя России №675/пр от 28.02.2017 № 254/пр</t>
        </is>
      </c>
      <c r="K821" s="0" t="inlineStr">
        <is>
          <t>Дюбели распорные полипропиленовые</t>
        </is>
      </c>
      <c r="L821" s="0" t="n">
        <v>1355</v>
      </c>
      <c r="N821" s="0" t="n">
        <v>1010</v>
      </c>
      <c r="O821" s="0" t="inlineStr">
        <is>
          <t>100 шт.</t>
        </is>
      </c>
      <c r="P821" s="0" t="inlineStr">
        <is>
          <t>100 шт.</t>
        </is>
      </c>
      <c r="Q821" s="0" t="n">
        <v>100</v>
      </c>
      <c r="W821" s="0" t="n">
        <v>0</v>
      </c>
      <c r="X821" s="0" t="n">
        <v>1627582661</v>
      </c>
      <c r="Y821" s="0">
        <f>(AT821*ROUND(0.2,7))</f>
        <v/>
      </c>
      <c r="AA821" s="0" t="n">
        <v>78.48</v>
      </c>
      <c r="AB821" s="0" t="n">
        <v>0</v>
      </c>
      <c r="AC821" s="0" t="n">
        <v>0</v>
      </c>
      <c r="AD821" s="0" t="n">
        <v>0</v>
      </c>
      <c r="AE821" s="0" t="n">
        <v>86.23999999999999</v>
      </c>
      <c r="AF821" s="0" t="n">
        <v>0</v>
      </c>
      <c r="AG821" s="0" t="n">
        <v>0</v>
      </c>
      <c r="AH821" s="0" t="n">
        <v>0</v>
      </c>
      <c r="AI821" s="0" t="n">
        <v>0.91</v>
      </c>
      <c r="AJ821" s="0" t="n">
        <v>1</v>
      </c>
      <c r="AK821" s="0" t="n">
        <v>1</v>
      </c>
      <c r="AL821" s="0" t="n">
        <v>1</v>
      </c>
      <c r="AM821" s="0" t="n">
        <v>2</v>
      </c>
      <c r="AN821" s="0" t="n">
        <v>0</v>
      </c>
      <c r="AO821" s="0" t="n">
        <v>1</v>
      </c>
      <c r="AP821" s="0" t="n">
        <v>1</v>
      </c>
      <c r="AQ821" s="0" t="n">
        <v>0</v>
      </c>
      <c r="AR821" s="0" t="n">
        <v>0</v>
      </c>
      <c r="AS821" s="0" t="inlineStr"/>
      <c r="AT821" s="0" t="n">
        <v>0.014</v>
      </c>
      <c r="AU821" s="0" t="inlineStr">
        <is>
          <t>)*0,2</t>
        </is>
      </c>
      <c r="AV821" s="0" t="n">
        <v>0</v>
      </c>
      <c r="AW821" s="0" t="n">
        <v>2</v>
      </c>
      <c r="AX821" s="0" t="n">
        <v>78852607</v>
      </c>
      <c r="AY821" s="0" t="n">
        <v>1</v>
      </c>
      <c r="AZ821" s="0" t="n">
        <v>2048</v>
      </c>
      <c r="BA821" s="0" t="n">
        <v>794</v>
      </c>
      <c r="BB821" s="0" t="n">
        <v>0</v>
      </c>
      <c r="BC821" s="0" t="n">
        <v>0</v>
      </c>
      <c r="BD821" s="0" t="n">
        <v>0</v>
      </c>
      <c r="BE821" s="0" t="n">
        <v>0</v>
      </c>
      <c r="BF821" s="0" t="n">
        <v>0</v>
      </c>
      <c r="BG821" s="0" t="n">
        <v>0</v>
      </c>
      <c r="BH821" s="0" t="n">
        <v>0</v>
      </c>
      <c r="BI821" s="0" t="n">
        <v>0</v>
      </c>
      <c r="BJ821" s="0" t="n">
        <v>0</v>
      </c>
      <c r="BK821" s="0" t="n">
        <v>0</v>
      </c>
      <c r="BL821" s="0" t="n">
        <v>0</v>
      </c>
      <c r="BM821" s="0" t="n">
        <v>0</v>
      </c>
      <c r="BN821" s="0" t="n">
        <v>0</v>
      </c>
      <c r="BO821" s="0" t="n">
        <v>0</v>
      </c>
      <c r="BP821" s="0" t="n">
        <v>0</v>
      </c>
      <c r="BQ821" s="0" t="n">
        <v>0</v>
      </c>
      <c r="BR821" s="0" t="n">
        <v>0</v>
      </c>
      <c r="BS821" s="0" t="n">
        <v>0</v>
      </c>
      <c r="BT821" s="0" t="n">
        <v>0</v>
      </c>
      <c r="BU821" s="0" t="n">
        <v>0</v>
      </c>
      <c r="BV821" s="0" t="n">
        <v>0</v>
      </c>
      <c r="BW821" s="0" t="n">
        <v>0</v>
      </c>
      <c r="CV821" s="0" t="n">
        <v>0</v>
      </c>
      <c r="CW821" s="0" t="n">
        <v>0</v>
      </c>
      <c r="CX821" s="0">
        <f>ROUND(Y821*Source!I2211,7)</f>
        <v/>
      </c>
      <c r="CY821" s="0">
        <f>AA821</f>
        <v/>
      </c>
      <c r="CZ821" s="0">
        <f>AE821</f>
        <v/>
      </c>
      <c r="DA821" s="0">
        <f>AI821</f>
        <v/>
      </c>
      <c r="DB821" s="0">
        <f>ROUND((ROUND(AT821*CZ821,2)*ROUND(0.2,7)),2)</f>
        <v/>
      </c>
      <c r="DC821" s="0">
        <f>ROUND((ROUND(AT821*AG821,2)*ROUND(0.2,7)),2)</f>
        <v/>
      </c>
      <c r="DD821" s="0" t="inlineStr"/>
      <c r="DE821" s="0" t="inlineStr"/>
      <c r="DF821" s="0">
        <f>ROUND(ROUND(AE821*AI821,0)*CX821,0)</f>
        <v/>
      </c>
      <c r="DG821" s="0">
        <f>ROUND(ROUND(AF821,0)*CX821,0)</f>
        <v/>
      </c>
      <c r="DH821" s="0">
        <f>ROUND(ROUND(AG821,0)*CX821,0)</f>
        <v/>
      </c>
      <c r="DI821" s="0">
        <f>ROUND(ROUND(AH821,0)*CX821,0)</f>
        <v/>
      </c>
      <c r="DJ821" s="0">
        <f>DF821</f>
        <v/>
      </c>
      <c r="DK821" s="0" t="n">
        <v>0</v>
      </c>
      <c r="DL821" s="0" t="inlineStr"/>
      <c r="DM821" s="0" t="n">
        <v>0</v>
      </c>
      <c r="DN821" s="0" t="inlineStr"/>
      <c r="DO821" s="0" t="n">
        <v>0</v>
      </c>
    </row>
    <row r="822">
      <c r="A822" s="0">
        <f>ROW(Source!A2211)</f>
        <v/>
      </c>
      <c r="B822" s="0" t="n">
        <v>78845955</v>
      </c>
      <c r="C822" s="0" t="n">
        <v>78852573</v>
      </c>
      <c r="D822" s="0" t="n">
        <v>29129474</v>
      </c>
      <c r="E822" s="0" t="n">
        <v>1</v>
      </c>
      <c r="F822" s="0" t="n">
        <v>1</v>
      </c>
      <c r="G822" s="0" t="n">
        <v>1</v>
      </c>
      <c r="H822" s="0" t="n">
        <v>3</v>
      </c>
      <c r="I822" s="0" t="inlineStr">
        <is>
          <t>201-0843</t>
        </is>
      </c>
      <c r="J822" s="0" t="inlineStr">
        <is>
          <t>ТССЦ Московской обл., 201-0843, приказ Минстроя России №675/пр от 28.02.2017 № 255/пр</t>
        </is>
      </c>
      <c r="K822" s="0" t="inlineStr">
        <is>
          <t>Конструкции стальные индивидуальные решетчатые сварные массой до 0,1 т</t>
        </is>
      </c>
      <c r="L822" s="0" t="n">
        <v>1348</v>
      </c>
      <c r="N822" s="0" t="n">
        <v>1009</v>
      </c>
      <c r="O822" s="0" t="inlineStr">
        <is>
          <t>т</t>
        </is>
      </c>
      <c r="P822" s="0" t="inlineStr">
        <is>
          <t>т</t>
        </is>
      </c>
      <c r="Q822" s="0" t="n">
        <v>1000</v>
      </c>
      <c r="W822" s="0" t="n">
        <v>0</v>
      </c>
      <c r="X822" s="0" t="n">
        <v>-115984519</v>
      </c>
      <c r="Y822" s="0">
        <f>(AT822*ROUND(0.2,7))</f>
        <v/>
      </c>
      <c r="AA822" s="0" t="n">
        <v>118113.18</v>
      </c>
      <c r="AB822" s="0" t="n">
        <v>0</v>
      </c>
      <c r="AC822" s="0" t="n">
        <v>0</v>
      </c>
      <c r="AD822" s="0" t="n">
        <v>0</v>
      </c>
      <c r="AE822" s="0" t="n">
        <v>11534.49</v>
      </c>
      <c r="AF822" s="0" t="n">
        <v>0</v>
      </c>
      <c r="AG822" s="0" t="n">
        <v>0</v>
      </c>
      <c r="AH822" s="0" t="n">
        <v>0</v>
      </c>
      <c r="AI822" s="0" t="n">
        <v>10.24</v>
      </c>
      <c r="AJ822" s="0" t="n">
        <v>1</v>
      </c>
      <c r="AK822" s="0" t="n">
        <v>1</v>
      </c>
      <c r="AL822" s="0" t="n">
        <v>1</v>
      </c>
      <c r="AM822" s="0" t="n">
        <v>2</v>
      </c>
      <c r="AN822" s="0" t="n">
        <v>0</v>
      </c>
      <c r="AO822" s="0" t="n">
        <v>1</v>
      </c>
      <c r="AP822" s="0" t="n">
        <v>1</v>
      </c>
      <c r="AQ822" s="0" t="n">
        <v>0</v>
      </c>
      <c r="AR822" s="0" t="n">
        <v>0</v>
      </c>
      <c r="AS822" s="0" t="inlineStr"/>
      <c r="AT822" s="0" t="n">
        <v>0.002</v>
      </c>
      <c r="AU822" s="0" t="inlineStr">
        <is>
          <t>)*0,2</t>
        </is>
      </c>
      <c r="AV822" s="0" t="n">
        <v>0</v>
      </c>
      <c r="AW822" s="0" t="n">
        <v>2</v>
      </c>
      <c r="AX822" s="0" t="n">
        <v>78852608</v>
      </c>
      <c r="AY822" s="0" t="n">
        <v>1</v>
      </c>
      <c r="AZ822" s="0" t="n">
        <v>0</v>
      </c>
      <c r="BA822" s="0" t="n">
        <v>795</v>
      </c>
      <c r="BB822" s="0" t="n">
        <v>0</v>
      </c>
      <c r="BC822" s="0" t="n">
        <v>0</v>
      </c>
      <c r="BD822" s="0" t="n">
        <v>0</v>
      </c>
      <c r="BE822" s="0" t="n">
        <v>0</v>
      </c>
      <c r="BF822" s="0" t="n">
        <v>0</v>
      </c>
      <c r="BG822" s="0" t="n">
        <v>0</v>
      </c>
      <c r="BH822" s="0" t="n">
        <v>0</v>
      </c>
      <c r="BI822" s="0" t="n">
        <v>0</v>
      </c>
      <c r="BJ822" s="0" t="n">
        <v>0</v>
      </c>
      <c r="BK822" s="0" t="n">
        <v>0</v>
      </c>
      <c r="BL822" s="0" t="n">
        <v>0</v>
      </c>
      <c r="BM822" s="0" t="n">
        <v>0</v>
      </c>
      <c r="BN822" s="0" t="n">
        <v>0</v>
      </c>
      <c r="BO822" s="0" t="n">
        <v>0</v>
      </c>
      <c r="BP822" s="0" t="n">
        <v>0</v>
      </c>
      <c r="BQ822" s="0" t="n">
        <v>0</v>
      </c>
      <c r="BR822" s="0" t="n">
        <v>0</v>
      </c>
      <c r="BS822" s="0" t="n">
        <v>0</v>
      </c>
      <c r="BT822" s="0" t="n">
        <v>0</v>
      </c>
      <c r="BU822" s="0" t="n">
        <v>0</v>
      </c>
      <c r="BV822" s="0" t="n">
        <v>0</v>
      </c>
      <c r="BW822" s="0" t="n">
        <v>0</v>
      </c>
      <c r="CV822" s="0" t="n">
        <v>0</v>
      </c>
      <c r="CW822" s="0" t="n">
        <v>0</v>
      </c>
      <c r="CX822" s="0">
        <f>ROUND(Y822*Source!I2211,7)</f>
        <v/>
      </c>
      <c r="CY822" s="0">
        <f>AA822</f>
        <v/>
      </c>
      <c r="CZ822" s="0">
        <f>AE822</f>
        <v/>
      </c>
      <c r="DA822" s="0">
        <f>AI822</f>
        <v/>
      </c>
      <c r="DB822" s="0">
        <f>ROUND((ROUND(AT822*CZ822,2)*ROUND(0.2,7)),2)</f>
        <v/>
      </c>
      <c r="DC822" s="0">
        <f>ROUND((ROUND(AT822*AG822,2)*ROUND(0.2,7)),2)</f>
        <v/>
      </c>
      <c r="DD822" s="0" t="inlineStr"/>
      <c r="DE822" s="0" t="inlineStr"/>
      <c r="DF822" s="0">
        <f>ROUND(ROUND(AE822*AI822,0)*CX822,0)</f>
        <v/>
      </c>
      <c r="DG822" s="0">
        <f>ROUND(ROUND(AF822,0)*CX822,0)</f>
        <v/>
      </c>
      <c r="DH822" s="0">
        <f>ROUND(ROUND(AG822,0)*CX822,0)</f>
        <v/>
      </c>
      <c r="DI822" s="0">
        <f>ROUND(ROUND(AH822,0)*CX822,0)</f>
        <v/>
      </c>
      <c r="DJ822" s="0">
        <f>DF822</f>
        <v/>
      </c>
      <c r="DK822" s="0" t="n">
        <v>0</v>
      </c>
      <c r="DL822" s="0" t="inlineStr"/>
      <c r="DM822" s="0" t="n">
        <v>0</v>
      </c>
      <c r="DN822" s="0" t="inlineStr"/>
      <c r="DO822" s="0" t="n">
        <v>0</v>
      </c>
    </row>
    <row r="823">
      <c r="A823" s="0">
        <f>ROW(Source!A2211)</f>
        <v/>
      </c>
      <c r="B823" s="0" t="n">
        <v>78845955</v>
      </c>
      <c r="C823" s="0" t="n">
        <v>78852573</v>
      </c>
      <c r="D823" s="0" t="n">
        <v>29165774</v>
      </c>
      <c r="E823" s="0" t="n">
        <v>1</v>
      </c>
      <c r="F823" s="0" t="n">
        <v>1</v>
      </c>
      <c r="G823" s="0" t="n">
        <v>1</v>
      </c>
      <c r="H823" s="0" t="n">
        <v>3</v>
      </c>
      <c r="I823" s="0" t="inlineStr">
        <is>
          <t>509-0090</t>
        </is>
      </c>
      <c r="J823" s="0" t="inlineStr">
        <is>
          <t>ТССЦ Московской обл., 509-0090, приказ Минстроя России №675/пр от 28.02.2017 № 258/пр</t>
        </is>
      </c>
      <c r="K823" s="0" t="inlineStr">
        <is>
          <t>Перемычки гибкие, тип ПГС-50</t>
        </is>
      </c>
      <c r="L823" s="0" t="n">
        <v>1358</v>
      </c>
      <c r="N823" s="0" t="n">
        <v>1010</v>
      </c>
      <c r="O823" s="0" t="inlineStr">
        <is>
          <t>10 шт.</t>
        </is>
      </c>
      <c r="P823" s="0" t="inlineStr">
        <is>
          <t>10 шт.</t>
        </is>
      </c>
      <c r="Q823" s="0" t="n">
        <v>10</v>
      </c>
      <c r="W823" s="0" t="n">
        <v>0</v>
      </c>
      <c r="X823" s="0" t="n">
        <v>-1035860104</v>
      </c>
      <c r="Y823" s="0">
        <f>(AT823*ROUND(0.2,7))</f>
        <v/>
      </c>
      <c r="AA823" s="0" t="n">
        <v>1258.9</v>
      </c>
      <c r="AB823" s="0" t="n">
        <v>0</v>
      </c>
      <c r="AC823" s="0" t="n">
        <v>0</v>
      </c>
      <c r="AD823" s="0" t="n">
        <v>0</v>
      </c>
      <c r="AE823" s="0" t="n">
        <v>40.9</v>
      </c>
      <c r="AF823" s="0" t="n">
        <v>0</v>
      </c>
      <c r="AG823" s="0" t="n">
        <v>0</v>
      </c>
      <c r="AH823" s="0" t="n">
        <v>0</v>
      </c>
      <c r="AI823" s="0" t="n">
        <v>30.78</v>
      </c>
      <c r="AJ823" s="0" t="n">
        <v>1</v>
      </c>
      <c r="AK823" s="0" t="n">
        <v>1</v>
      </c>
      <c r="AL823" s="0" t="n">
        <v>1</v>
      </c>
      <c r="AM823" s="0" t="n">
        <v>2</v>
      </c>
      <c r="AN823" s="0" t="n">
        <v>0</v>
      </c>
      <c r="AO823" s="0" t="n">
        <v>1</v>
      </c>
      <c r="AP823" s="0" t="n">
        <v>1</v>
      </c>
      <c r="AQ823" s="0" t="n">
        <v>0</v>
      </c>
      <c r="AR823" s="0" t="n">
        <v>0</v>
      </c>
      <c r="AS823" s="0" t="inlineStr"/>
      <c r="AT823" s="0" t="n">
        <v>0.1</v>
      </c>
      <c r="AU823" s="0" t="inlineStr">
        <is>
          <t>)*0,2</t>
        </is>
      </c>
      <c r="AV823" s="0" t="n">
        <v>0</v>
      </c>
      <c r="AW823" s="0" t="n">
        <v>2</v>
      </c>
      <c r="AX823" s="0" t="n">
        <v>78852609</v>
      </c>
      <c r="AY823" s="0" t="n">
        <v>1</v>
      </c>
      <c r="AZ823" s="0" t="n">
        <v>2048</v>
      </c>
      <c r="BA823" s="0" t="n">
        <v>796</v>
      </c>
      <c r="BB823" s="0" t="n">
        <v>0</v>
      </c>
      <c r="BC823" s="0" t="n">
        <v>0</v>
      </c>
      <c r="BD823" s="0" t="n">
        <v>0</v>
      </c>
      <c r="BE823" s="0" t="n">
        <v>0</v>
      </c>
      <c r="BF823" s="0" t="n">
        <v>0</v>
      </c>
      <c r="BG823" s="0" t="n">
        <v>0</v>
      </c>
      <c r="BH823" s="0" t="n">
        <v>0</v>
      </c>
      <c r="BI823" s="0" t="n">
        <v>0</v>
      </c>
      <c r="BJ823" s="0" t="n">
        <v>0</v>
      </c>
      <c r="BK823" s="0" t="n">
        <v>0</v>
      </c>
      <c r="BL823" s="0" t="n">
        <v>0</v>
      </c>
      <c r="BM823" s="0" t="n">
        <v>0</v>
      </c>
      <c r="BN823" s="0" t="n">
        <v>0</v>
      </c>
      <c r="BO823" s="0" t="n">
        <v>0</v>
      </c>
      <c r="BP823" s="0" t="n">
        <v>0</v>
      </c>
      <c r="BQ823" s="0" t="n">
        <v>0</v>
      </c>
      <c r="BR823" s="0" t="n">
        <v>0</v>
      </c>
      <c r="BS823" s="0" t="n">
        <v>0</v>
      </c>
      <c r="BT823" s="0" t="n">
        <v>0</v>
      </c>
      <c r="BU823" s="0" t="n">
        <v>0</v>
      </c>
      <c r="BV823" s="0" t="n">
        <v>0</v>
      </c>
      <c r="BW823" s="0" t="n">
        <v>0</v>
      </c>
      <c r="CV823" s="0" t="n">
        <v>0</v>
      </c>
      <c r="CW823" s="0" t="n">
        <v>0</v>
      </c>
      <c r="CX823" s="0">
        <f>ROUND(Y823*Source!I2211,7)</f>
        <v/>
      </c>
      <c r="CY823" s="0">
        <f>AA823</f>
        <v/>
      </c>
      <c r="CZ823" s="0">
        <f>AE823</f>
        <v/>
      </c>
      <c r="DA823" s="0">
        <f>AI823</f>
        <v/>
      </c>
      <c r="DB823" s="0">
        <f>ROUND((ROUND(AT823*CZ823,2)*ROUND(0.2,7)),2)</f>
        <v/>
      </c>
      <c r="DC823" s="0">
        <f>ROUND((ROUND(AT823*AG823,2)*ROUND(0.2,7)),2)</f>
        <v/>
      </c>
      <c r="DD823" s="0" t="inlineStr"/>
      <c r="DE823" s="0" t="inlineStr"/>
      <c r="DF823" s="0">
        <f>ROUND(ROUND(AE823*AI823,0)*CX823,0)</f>
        <v/>
      </c>
      <c r="DG823" s="0">
        <f>ROUND(ROUND(AF823,0)*CX823,0)</f>
        <v/>
      </c>
      <c r="DH823" s="0">
        <f>ROUND(ROUND(AG823,0)*CX823,0)</f>
        <v/>
      </c>
      <c r="DI823" s="0">
        <f>ROUND(ROUND(AH823,0)*CX823,0)</f>
        <v/>
      </c>
      <c r="DJ823" s="0">
        <f>DF823</f>
        <v/>
      </c>
      <c r="DK823" s="0" t="n">
        <v>0</v>
      </c>
      <c r="DL823" s="0" t="inlineStr"/>
      <c r="DM823" s="0" t="n">
        <v>0</v>
      </c>
      <c r="DN823" s="0" t="inlineStr"/>
      <c r="DO823" s="0" t="n">
        <v>0</v>
      </c>
    </row>
    <row r="824">
      <c r="A824" s="0">
        <f>ROW(Source!A2211)</f>
        <v/>
      </c>
      <c r="B824" s="0" t="n">
        <v>78845955</v>
      </c>
      <c r="C824" s="0" t="n">
        <v>78852573</v>
      </c>
      <c r="D824" s="0" t="n">
        <v>29171708</v>
      </c>
      <c r="E824" s="0" t="n">
        <v>1</v>
      </c>
      <c r="F824" s="0" t="n">
        <v>1</v>
      </c>
      <c r="G824" s="0" t="n">
        <v>1</v>
      </c>
      <c r="H824" s="0" t="n">
        <v>3</v>
      </c>
      <c r="I824" s="0" t="inlineStr">
        <is>
          <t>509-1210</t>
        </is>
      </c>
      <c r="J824" s="0" t="inlineStr">
        <is>
          <t>ТССЦ Московской обл., 509-1210, приказ Минстроя России №675/пр от 28.02.2017 № 258/пр</t>
        </is>
      </c>
      <c r="K824" s="0" t="inlineStr">
        <is>
          <t>Вазелин технический</t>
        </is>
      </c>
      <c r="L824" s="0" t="n">
        <v>1346</v>
      </c>
      <c r="N824" s="0" t="n">
        <v>1009</v>
      </c>
      <c r="O824" s="0" t="inlineStr">
        <is>
          <t>кг</t>
        </is>
      </c>
      <c r="P824" s="0" t="inlineStr">
        <is>
          <t>кг</t>
        </is>
      </c>
      <c r="Q824" s="0" t="n">
        <v>1</v>
      </c>
      <c r="W824" s="0" t="n">
        <v>0</v>
      </c>
      <c r="X824" s="0" t="n">
        <v>1015963907</v>
      </c>
      <c r="Y824" s="0">
        <f>(AT824*ROUND(0.2,7))</f>
        <v/>
      </c>
      <c r="AA824" s="0" t="n">
        <v>315.49</v>
      </c>
      <c r="AB824" s="0" t="n">
        <v>0</v>
      </c>
      <c r="AC824" s="0" t="n">
        <v>0</v>
      </c>
      <c r="AD824" s="0" t="n">
        <v>0</v>
      </c>
      <c r="AE824" s="0" t="n">
        <v>30.6</v>
      </c>
      <c r="AF824" s="0" t="n">
        <v>0</v>
      </c>
      <c r="AG824" s="0" t="n">
        <v>0</v>
      </c>
      <c r="AH824" s="0" t="n">
        <v>0</v>
      </c>
      <c r="AI824" s="0" t="n">
        <v>10.31</v>
      </c>
      <c r="AJ824" s="0" t="n">
        <v>1</v>
      </c>
      <c r="AK824" s="0" t="n">
        <v>1</v>
      </c>
      <c r="AL824" s="0" t="n">
        <v>1</v>
      </c>
      <c r="AM824" s="0" t="n">
        <v>2</v>
      </c>
      <c r="AN824" s="0" t="n">
        <v>0</v>
      </c>
      <c r="AO824" s="0" t="n">
        <v>1</v>
      </c>
      <c r="AP824" s="0" t="n">
        <v>1</v>
      </c>
      <c r="AQ824" s="0" t="n">
        <v>0</v>
      </c>
      <c r="AR824" s="0" t="n">
        <v>0</v>
      </c>
      <c r="AS824" s="0" t="inlineStr"/>
      <c r="AT824" s="0" t="n">
        <v>0.008999999999999999</v>
      </c>
      <c r="AU824" s="0" t="inlineStr">
        <is>
          <t>)*0,2</t>
        </is>
      </c>
      <c r="AV824" s="0" t="n">
        <v>0</v>
      </c>
      <c r="AW824" s="0" t="n">
        <v>2</v>
      </c>
      <c r="AX824" s="0" t="n">
        <v>78852610</v>
      </c>
      <c r="AY824" s="0" t="n">
        <v>1</v>
      </c>
      <c r="AZ824" s="0" t="n">
        <v>0</v>
      </c>
      <c r="BA824" s="0" t="n">
        <v>797</v>
      </c>
      <c r="BB824" s="0" t="n">
        <v>0</v>
      </c>
      <c r="BC824" s="0" t="n">
        <v>0</v>
      </c>
      <c r="BD824" s="0" t="n">
        <v>0</v>
      </c>
      <c r="BE824" s="0" t="n">
        <v>0</v>
      </c>
      <c r="BF824" s="0" t="n">
        <v>0</v>
      </c>
      <c r="BG824" s="0" t="n">
        <v>0</v>
      </c>
      <c r="BH824" s="0" t="n">
        <v>0</v>
      </c>
      <c r="BI824" s="0" t="n">
        <v>0</v>
      </c>
      <c r="BJ824" s="0" t="n">
        <v>0</v>
      </c>
      <c r="BK824" s="0" t="n">
        <v>0</v>
      </c>
      <c r="BL824" s="0" t="n">
        <v>0</v>
      </c>
      <c r="BM824" s="0" t="n">
        <v>0</v>
      </c>
      <c r="BN824" s="0" t="n">
        <v>0</v>
      </c>
      <c r="BO824" s="0" t="n">
        <v>0</v>
      </c>
      <c r="BP824" s="0" t="n">
        <v>0</v>
      </c>
      <c r="BQ824" s="0" t="n">
        <v>0</v>
      </c>
      <c r="BR824" s="0" t="n">
        <v>0</v>
      </c>
      <c r="BS824" s="0" t="n">
        <v>0</v>
      </c>
      <c r="BT824" s="0" t="n">
        <v>0</v>
      </c>
      <c r="BU824" s="0" t="n">
        <v>0</v>
      </c>
      <c r="BV824" s="0" t="n">
        <v>0</v>
      </c>
      <c r="BW824" s="0" t="n">
        <v>0</v>
      </c>
      <c r="CV824" s="0" t="n">
        <v>0</v>
      </c>
      <c r="CW824" s="0" t="n">
        <v>0</v>
      </c>
      <c r="CX824" s="0">
        <f>ROUND(Y824*Source!I2211,7)</f>
        <v/>
      </c>
      <c r="CY824" s="0">
        <f>AA824</f>
        <v/>
      </c>
      <c r="CZ824" s="0">
        <f>AE824</f>
        <v/>
      </c>
      <c r="DA824" s="0">
        <f>AI824</f>
        <v/>
      </c>
      <c r="DB824" s="0">
        <f>ROUND((ROUND(AT824*CZ824,2)*ROUND(0.2,7)),2)</f>
        <v/>
      </c>
      <c r="DC824" s="0">
        <f>ROUND((ROUND(AT824*AG824,2)*ROUND(0.2,7)),2)</f>
        <v/>
      </c>
      <c r="DD824" s="0" t="inlineStr"/>
      <c r="DE824" s="0" t="inlineStr"/>
      <c r="DF824" s="0">
        <f>ROUND(ROUND(AE824*AI824,0)*CX824,0)</f>
        <v/>
      </c>
      <c r="DG824" s="0">
        <f>ROUND(ROUND(AF824,0)*CX824,0)</f>
        <v/>
      </c>
      <c r="DH824" s="0">
        <f>ROUND(ROUND(AG824,0)*CX824,0)</f>
        <v/>
      </c>
      <c r="DI824" s="0">
        <f>ROUND(ROUND(AH824,0)*CX824,0)</f>
        <v/>
      </c>
      <c r="DJ824" s="0">
        <f>DF824</f>
        <v/>
      </c>
      <c r="DK824" s="0" t="n">
        <v>0</v>
      </c>
      <c r="DL824" s="0" t="inlineStr"/>
      <c r="DM824" s="0" t="n">
        <v>0</v>
      </c>
      <c r="DN824" s="0" t="inlineStr"/>
      <c r="DO824" s="0" t="n">
        <v>0</v>
      </c>
    </row>
    <row r="825">
      <c r="A825" s="0">
        <f>ROW(Source!A2211)</f>
        <v/>
      </c>
      <c r="B825" s="0" t="n">
        <v>78845955</v>
      </c>
      <c r="C825" s="0" t="n">
        <v>78852573</v>
      </c>
      <c r="D825" s="0" t="n">
        <v>29171808</v>
      </c>
      <c r="E825" s="0" t="n">
        <v>1</v>
      </c>
      <c r="F825" s="0" t="n">
        <v>1</v>
      </c>
      <c r="G825" s="0" t="n">
        <v>1</v>
      </c>
      <c r="H825" s="0" t="n">
        <v>3</v>
      </c>
      <c r="I825" s="0" t="inlineStr">
        <is>
          <t>999-9950</t>
        </is>
      </c>
      <c r="J825" s="0" t="inlineStr">
        <is>
          <t>ТССЦ Московской обл., 999-9950, приказ Минстроя России №675/пр от 21.09.2015 г.</t>
        </is>
      </c>
      <c r="K825" s="0" t="inlineStr">
        <is>
          <t>Вспомогательные ненормируемые материалы (2% от ОЗП)</t>
        </is>
      </c>
      <c r="L825" s="0" t="n">
        <v>1374</v>
      </c>
      <c r="N825" s="0" t="n">
        <v>1013</v>
      </c>
      <c r="O825" s="0" t="inlineStr">
        <is>
          <t>РУБ</t>
        </is>
      </c>
      <c r="P825" s="0" t="inlineStr">
        <is>
          <t>РУБ</t>
        </is>
      </c>
      <c r="Q825" s="0" t="n">
        <v>1</v>
      </c>
      <c r="W825" s="0" t="n">
        <v>0</v>
      </c>
      <c r="X825" s="0" t="n">
        <v>-915781824</v>
      </c>
      <c r="Y825" s="0">
        <f>(AT825*ROUND(0.2,7))</f>
        <v/>
      </c>
      <c r="AA825" s="0" t="n">
        <v>1</v>
      </c>
      <c r="AB825" s="0" t="n">
        <v>0</v>
      </c>
      <c r="AC825" s="0" t="n">
        <v>0</v>
      </c>
      <c r="AD825" s="0" t="n">
        <v>0</v>
      </c>
      <c r="AE825" s="0" t="n">
        <v>1</v>
      </c>
      <c r="AF825" s="0" t="n">
        <v>0</v>
      </c>
      <c r="AG825" s="0" t="n">
        <v>0</v>
      </c>
      <c r="AH825" s="0" t="n">
        <v>0</v>
      </c>
      <c r="AI825" s="0" t="n">
        <v>1</v>
      </c>
      <c r="AJ825" s="0" t="n">
        <v>1</v>
      </c>
      <c r="AK825" s="0" t="n">
        <v>1</v>
      </c>
      <c r="AL825" s="0" t="n">
        <v>1</v>
      </c>
      <c r="AM825" s="0" t="n">
        <v>-2</v>
      </c>
      <c r="AN825" s="0" t="n">
        <v>0</v>
      </c>
      <c r="AO825" s="0" t="n">
        <v>1</v>
      </c>
      <c r="AP825" s="0" t="n">
        <v>1</v>
      </c>
      <c r="AQ825" s="0" t="n">
        <v>0</v>
      </c>
      <c r="AR825" s="0" t="n">
        <v>0</v>
      </c>
      <c r="AS825" s="0" t="inlineStr"/>
      <c r="AT825" s="0" t="n">
        <v>0.44</v>
      </c>
      <c r="AU825" s="0" t="inlineStr">
        <is>
          <t>)*0,2</t>
        </is>
      </c>
      <c r="AV825" s="0" t="n">
        <v>0</v>
      </c>
      <c r="AW825" s="0" t="n">
        <v>2</v>
      </c>
      <c r="AX825" s="0" t="n">
        <v>78852611</v>
      </c>
      <c r="AY825" s="0" t="n">
        <v>1</v>
      </c>
      <c r="AZ825" s="0" t="n">
        <v>2048</v>
      </c>
      <c r="BA825" s="0" t="n">
        <v>798</v>
      </c>
      <c r="BB825" s="0" t="n">
        <v>0</v>
      </c>
      <c r="BC825" s="0" t="n">
        <v>0</v>
      </c>
      <c r="BD825" s="0" t="n">
        <v>0</v>
      </c>
      <c r="BE825" s="0" t="n">
        <v>0</v>
      </c>
      <c r="BF825" s="0" t="n">
        <v>0</v>
      </c>
      <c r="BG825" s="0" t="n">
        <v>0</v>
      </c>
      <c r="BH825" s="0" t="n">
        <v>0</v>
      </c>
      <c r="BI825" s="0" t="n">
        <v>0</v>
      </c>
      <c r="BJ825" s="0" t="n">
        <v>0</v>
      </c>
      <c r="BK825" s="0" t="n">
        <v>0</v>
      </c>
      <c r="BL825" s="0" t="n">
        <v>0</v>
      </c>
      <c r="BM825" s="0" t="n">
        <v>0</v>
      </c>
      <c r="BN825" s="0" t="n">
        <v>0</v>
      </c>
      <c r="BO825" s="0" t="n">
        <v>0</v>
      </c>
      <c r="BP825" s="0" t="n">
        <v>0</v>
      </c>
      <c r="BQ825" s="0" t="n">
        <v>0</v>
      </c>
      <c r="BR825" s="0" t="n">
        <v>0</v>
      </c>
      <c r="BS825" s="0" t="n">
        <v>0</v>
      </c>
      <c r="BT825" s="0" t="n">
        <v>0</v>
      </c>
      <c r="BU825" s="0" t="n">
        <v>0</v>
      </c>
      <c r="BV825" s="0" t="n">
        <v>0</v>
      </c>
      <c r="BW825" s="0" t="n">
        <v>0</v>
      </c>
      <c r="CV825" s="0" t="n">
        <v>0</v>
      </c>
      <c r="CW825" s="0" t="n">
        <v>0</v>
      </c>
      <c r="CX825" s="0">
        <f>ROUND(Y825*Source!I2211,7)</f>
        <v/>
      </c>
      <c r="CY825" s="0">
        <f>AA825</f>
        <v/>
      </c>
      <c r="CZ825" s="0">
        <f>AE825</f>
        <v/>
      </c>
      <c r="DA825" s="0">
        <f>AI825</f>
        <v/>
      </c>
      <c r="DB825" s="0">
        <f>ROUND((ROUND(AT825*CZ825,2)*ROUND(0.2,7)),2)</f>
        <v/>
      </c>
      <c r="DC825" s="0">
        <f>ROUND((ROUND(AT825*AG825,2)*ROUND(0.2,7)),2)</f>
        <v/>
      </c>
      <c r="DD825" s="0" t="inlineStr"/>
      <c r="DE825" s="0" t="inlineStr"/>
      <c r="DF825" s="0">
        <f>ROUND(ROUND(AE825,0)*CX825,0)</f>
        <v/>
      </c>
      <c r="DG825" s="0">
        <f>ROUND(ROUND(AF825,0)*CX825,0)</f>
        <v/>
      </c>
      <c r="DH825" s="0">
        <f>ROUND(ROUND(AG825,0)*CX825,0)</f>
        <v/>
      </c>
      <c r="DI825" s="0">
        <f>ROUND(ROUND(AH825,0)*CX825,0)</f>
        <v/>
      </c>
      <c r="DJ825" s="0">
        <f>DF825</f>
        <v/>
      </c>
      <c r="DK825" s="0" t="n">
        <v>0</v>
      </c>
      <c r="DL825" s="0" t="inlineStr"/>
      <c r="DM825" s="0" t="n">
        <v>0</v>
      </c>
      <c r="DN825" s="0" t="inlineStr"/>
      <c r="DO825" s="0" t="n">
        <v>0</v>
      </c>
    </row>
    <row r="826">
      <c r="A826" s="0">
        <f>ROW(Source!A2212)</f>
        <v/>
      </c>
      <c r="B826" s="0" t="n">
        <v>78845955</v>
      </c>
      <c r="C826" s="0" t="n">
        <v>78852612</v>
      </c>
      <c r="D826" s="0" t="n">
        <v>29361307</v>
      </c>
      <c r="E826" s="0" t="n">
        <v>1</v>
      </c>
      <c r="F826" s="0" t="n">
        <v>1</v>
      </c>
      <c r="G826" s="0" t="n">
        <v>1</v>
      </c>
      <c r="H826" s="0" t="n">
        <v>1</v>
      </c>
      <c r="I826" s="0" t="inlineStr">
        <is>
          <t>1-2039-90</t>
        </is>
      </c>
      <c r="J826" s="0" t="inlineStr"/>
      <c r="K826" s="0" t="inlineStr">
        <is>
          <t>Рабочий монтажник среднего разряда 3,9</t>
        </is>
      </c>
      <c r="L826" s="0" t="n">
        <v>1369</v>
      </c>
      <c r="N826" s="0" t="n">
        <v>1013</v>
      </c>
      <c r="O826" s="0" t="inlineStr">
        <is>
          <t>чел.-ч</t>
        </is>
      </c>
      <c r="P826" s="0" t="inlineStr">
        <is>
          <t>чел.-ч</t>
        </is>
      </c>
      <c r="Q826" s="0" t="n">
        <v>1</v>
      </c>
      <c r="W826" s="0" t="n">
        <v>0</v>
      </c>
      <c r="X826" s="0" t="n">
        <v>357208865</v>
      </c>
      <c r="Y826" s="0">
        <f>AT826</f>
        <v/>
      </c>
      <c r="AA826" s="0" t="n">
        <v>0</v>
      </c>
      <c r="AB826" s="0" t="n">
        <v>0</v>
      </c>
      <c r="AC826" s="0" t="n">
        <v>0</v>
      </c>
      <c r="AD826" s="0" t="n">
        <v>9.51</v>
      </c>
      <c r="AE826" s="0" t="n">
        <v>0</v>
      </c>
      <c r="AF826" s="0" t="n">
        <v>0</v>
      </c>
      <c r="AG826" s="0" t="n">
        <v>0</v>
      </c>
      <c r="AH826" s="0" t="n">
        <v>9.51</v>
      </c>
      <c r="AI826" s="0" t="n">
        <v>1</v>
      </c>
      <c r="AJ826" s="0" t="n">
        <v>1</v>
      </c>
      <c r="AK826" s="0" t="n">
        <v>1</v>
      </c>
      <c r="AL826" s="0" t="n">
        <v>1</v>
      </c>
      <c r="AM826" s="0" t="n">
        <v>-2</v>
      </c>
      <c r="AN826" s="0" t="n">
        <v>0</v>
      </c>
      <c r="AO826" s="0" t="n">
        <v>1</v>
      </c>
      <c r="AP826" s="0" t="n">
        <v>0</v>
      </c>
      <c r="AQ826" s="0" t="n">
        <v>0</v>
      </c>
      <c r="AR826" s="0" t="n">
        <v>0</v>
      </c>
      <c r="AS826" s="0" t="inlineStr"/>
      <c r="AT826" s="0" t="n">
        <v>2.32</v>
      </c>
      <c r="AU826" s="0" t="inlineStr"/>
      <c r="AV826" s="0" t="n">
        <v>1</v>
      </c>
      <c r="AW826" s="0" t="n">
        <v>2</v>
      </c>
      <c r="AX826" s="0" t="n">
        <v>78852634</v>
      </c>
      <c r="AY826" s="0" t="n">
        <v>1</v>
      </c>
      <c r="AZ826" s="0" t="n">
        <v>0</v>
      </c>
      <c r="BA826" s="0" t="n">
        <v>799</v>
      </c>
      <c r="BB826" s="0" t="n">
        <v>0</v>
      </c>
      <c r="BC826" s="0" t="n">
        <v>0</v>
      </c>
      <c r="BD826" s="0" t="n">
        <v>0</v>
      </c>
      <c r="BE826" s="0" t="n">
        <v>0</v>
      </c>
      <c r="BF826" s="0" t="n">
        <v>0</v>
      </c>
      <c r="BG826" s="0" t="n">
        <v>0</v>
      </c>
      <c r="BH826" s="0" t="n">
        <v>0</v>
      </c>
      <c r="BI826" s="0" t="n">
        <v>0</v>
      </c>
      <c r="BJ826" s="0" t="n">
        <v>0</v>
      </c>
      <c r="BK826" s="0" t="n">
        <v>0</v>
      </c>
      <c r="BL826" s="0" t="n">
        <v>0</v>
      </c>
      <c r="BM826" s="0" t="n">
        <v>0</v>
      </c>
      <c r="BN826" s="0" t="n">
        <v>0</v>
      </c>
      <c r="BO826" s="0" t="n">
        <v>0</v>
      </c>
      <c r="BP826" s="0" t="n">
        <v>0</v>
      </c>
      <c r="BQ826" s="0" t="n">
        <v>0</v>
      </c>
      <c r="BR826" s="0" t="n">
        <v>0</v>
      </c>
      <c r="BS826" s="0" t="n">
        <v>0</v>
      </c>
      <c r="BT826" s="0" t="n">
        <v>0</v>
      </c>
      <c r="BU826" s="0" t="n">
        <v>0</v>
      </c>
      <c r="BV826" s="0" t="n">
        <v>0</v>
      </c>
      <c r="BW826" s="0" t="n">
        <v>0</v>
      </c>
      <c r="CU826" s="0">
        <f>ROUND(AT826*Source!I2212*AH826*AL826,0)</f>
        <v/>
      </c>
      <c r="CV826" s="0">
        <f>ROUND(Y826*Source!I2212,7)</f>
        <v/>
      </c>
      <c r="CW826" s="0" t="n">
        <v>0</v>
      </c>
      <c r="CX826" s="0">
        <f>ROUND(Y826*Source!I2212,7)</f>
        <v/>
      </c>
      <c r="CY826" s="0">
        <f>AD826</f>
        <v/>
      </c>
      <c r="CZ826" s="0">
        <f>AH826</f>
        <v/>
      </c>
      <c r="DA826" s="0">
        <f>AL826</f>
        <v/>
      </c>
      <c r="DB826" s="0">
        <f>ROUND(ROUND(AT826*CZ826,2),2)</f>
        <v/>
      </c>
      <c r="DC826" s="0">
        <f>ROUND(ROUND(AT826*AG826,2),2)</f>
        <v/>
      </c>
      <c r="DD826" s="0" t="inlineStr"/>
      <c r="DE826" s="0" t="inlineStr"/>
      <c r="DF826" s="0">
        <f>ROUND(ROUND(AE826,0)*CX826,0)</f>
        <v/>
      </c>
      <c r="DG826" s="0">
        <f>ROUND(ROUND(AF826,0)*CX826,0)</f>
        <v/>
      </c>
      <c r="DH826" s="0">
        <f>ROUND(ROUND(AG826,0)*CX826,0)</f>
        <v/>
      </c>
      <c r="DI826" s="0">
        <f>ROUND(ROUND(AH826,0)*CX826,0)</f>
        <v/>
      </c>
      <c r="DJ826" s="0">
        <f>DI826</f>
        <v/>
      </c>
      <c r="DK826" s="0" t="n">
        <v>0</v>
      </c>
      <c r="DL826" s="0" t="inlineStr"/>
      <c r="DM826" s="0" t="n">
        <v>0</v>
      </c>
      <c r="DN826" s="0" t="inlineStr"/>
      <c r="DO826" s="0" t="n">
        <v>0</v>
      </c>
    </row>
    <row r="827">
      <c r="A827" s="0">
        <f>ROW(Source!A2212)</f>
        <v/>
      </c>
      <c r="B827" s="0" t="n">
        <v>78845955</v>
      </c>
      <c r="C827" s="0" t="n">
        <v>78852612</v>
      </c>
      <c r="D827" s="0" t="n">
        <v>121548</v>
      </c>
      <c r="E827" s="0" t="n">
        <v>1</v>
      </c>
      <c r="F827" s="0" t="n">
        <v>1</v>
      </c>
      <c r="G827" s="0" t="n">
        <v>1</v>
      </c>
      <c r="H827" s="0" t="n">
        <v>1</v>
      </c>
      <c r="I827" s="0" t="inlineStr">
        <is>
          <t>2</t>
        </is>
      </c>
      <c r="J827" s="0" t="inlineStr"/>
      <c r="K827" s="0" t="inlineStr">
        <is>
          <t>Затраты труда машинистов</t>
        </is>
      </c>
      <c r="L827" s="0" t="n">
        <v>608254</v>
      </c>
      <c r="N827" s="0" t="n">
        <v>1013</v>
      </c>
      <c r="O827" s="0" t="inlineStr">
        <is>
          <t>чел.час</t>
        </is>
      </c>
      <c r="P827" s="0" t="inlineStr">
        <is>
          <t>чел.час</t>
        </is>
      </c>
      <c r="Q827" s="0" t="n">
        <v>1</v>
      </c>
      <c r="W827" s="0" t="n">
        <v>0</v>
      </c>
      <c r="X827" s="0" t="n">
        <v>-185737400</v>
      </c>
      <c r="Y827" s="0">
        <f>AT827</f>
        <v/>
      </c>
      <c r="AA827" s="0" t="n">
        <v>0</v>
      </c>
      <c r="AB827" s="0" t="n">
        <v>0</v>
      </c>
      <c r="AC827" s="0" t="n">
        <v>0</v>
      </c>
      <c r="AD827" s="0" t="n">
        <v>0</v>
      </c>
      <c r="AE827" s="0" t="n">
        <v>0</v>
      </c>
      <c r="AF827" s="0" t="n">
        <v>0</v>
      </c>
      <c r="AG827" s="0" t="n">
        <v>0</v>
      </c>
      <c r="AH827" s="0" t="n">
        <v>0</v>
      </c>
      <c r="AI827" s="0" t="n">
        <v>1</v>
      </c>
      <c r="AJ827" s="0" t="n">
        <v>1</v>
      </c>
      <c r="AK827" s="0" t="n">
        <v>1</v>
      </c>
      <c r="AL827" s="0" t="n">
        <v>1</v>
      </c>
      <c r="AM827" s="0" t="n">
        <v>-2</v>
      </c>
      <c r="AN827" s="0" t="n">
        <v>0</v>
      </c>
      <c r="AO827" s="0" t="n">
        <v>1</v>
      </c>
      <c r="AP827" s="0" t="n">
        <v>0</v>
      </c>
      <c r="AQ827" s="0" t="n">
        <v>0</v>
      </c>
      <c r="AR827" s="0" t="n">
        <v>0</v>
      </c>
      <c r="AS827" s="0" t="inlineStr"/>
      <c r="AT827" s="0" t="n">
        <v>0.01</v>
      </c>
      <c r="AU827" s="0" t="inlineStr"/>
      <c r="AV827" s="0" t="n">
        <v>2</v>
      </c>
      <c r="AW827" s="0" t="n">
        <v>2</v>
      </c>
      <c r="AX827" s="0" t="n">
        <v>78852635</v>
      </c>
      <c r="AY827" s="0" t="n">
        <v>1</v>
      </c>
      <c r="AZ827" s="0" t="n">
        <v>0</v>
      </c>
      <c r="BA827" s="0" t="n">
        <v>800</v>
      </c>
      <c r="BB827" s="0" t="n">
        <v>0</v>
      </c>
      <c r="BC827" s="0" t="n">
        <v>0</v>
      </c>
      <c r="BD827" s="0" t="n">
        <v>0</v>
      </c>
      <c r="BE827" s="0" t="n">
        <v>0</v>
      </c>
      <c r="BF827" s="0" t="n">
        <v>0</v>
      </c>
      <c r="BG827" s="0" t="n">
        <v>0</v>
      </c>
      <c r="BH827" s="0" t="n">
        <v>0</v>
      </c>
      <c r="BI827" s="0" t="n">
        <v>0</v>
      </c>
      <c r="BJ827" s="0" t="n">
        <v>0</v>
      </c>
      <c r="BK827" s="0" t="n">
        <v>0</v>
      </c>
      <c r="BL827" s="0" t="n">
        <v>0</v>
      </c>
      <c r="BM827" s="0" t="n">
        <v>0</v>
      </c>
      <c r="BN827" s="0" t="n">
        <v>0</v>
      </c>
      <c r="BO827" s="0" t="n">
        <v>0</v>
      </c>
      <c r="BP827" s="0" t="n">
        <v>0</v>
      </c>
      <c r="BQ827" s="0" t="n">
        <v>0</v>
      </c>
      <c r="BR827" s="0" t="n">
        <v>0</v>
      </c>
      <c r="BS827" s="0" t="n">
        <v>0</v>
      </c>
      <c r="BT827" s="0" t="n">
        <v>0</v>
      </c>
      <c r="BU827" s="0" t="n">
        <v>0</v>
      </c>
      <c r="BV827" s="0" t="n">
        <v>0</v>
      </c>
      <c r="BW827" s="0" t="n">
        <v>0</v>
      </c>
      <c r="CV827" s="0" t="n">
        <v>0</v>
      </c>
      <c r="CW827" s="0" t="n">
        <v>0</v>
      </c>
      <c r="CX827" s="0">
        <f>ROUND(Y827*Source!I2212,7)</f>
        <v/>
      </c>
      <c r="CY827" s="0">
        <f>AD827</f>
        <v/>
      </c>
      <c r="CZ827" s="0">
        <f>AH827</f>
        <v/>
      </c>
      <c r="DA827" s="0">
        <f>AL827</f>
        <v/>
      </c>
      <c r="DB827" s="0">
        <f>ROUND(ROUND(AT827*CZ827,2),2)</f>
        <v/>
      </c>
      <c r="DC827" s="0">
        <f>ROUND(ROUND(AT827*AG827,2),2)</f>
        <v/>
      </c>
      <c r="DD827" s="0" t="inlineStr"/>
      <c r="DE827" s="0" t="inlineStr"/>
      <c r="DF827" s="0">
        <f>ROUND(ROUND(AE827,0)*CX827,0)</f>
        <v/>
      </c>
      <c r="DG827" s="0">
        <f>ROUND(ROUND(AF827,0)*CX827,0)</f>
        <v/>
      </c>
      <c r="DH827" s="0">
        <f>ROUND(ROUND(AG827,0)*CX827,0)</f>
        <v/>
      </c>
      <c r="DI827" s="0">
        <f>ROUND(ROUND(AH827,0)*CX827,0)</f>
        <v/>
      </c>
      <c r="DJ827" s="0">
        <f>DI827</f>
        <v/>
      </c>
      <c r="DK827" s="0" t="n">
        <v>0</v>
      </c>
      <c r="DL827" s="0" t="inlineStr"/>
      <c r="DM827" s="0" t="n">
        <v>0</v>
      </c>
      <c r="DN827" s="0" t="inlineStr"/>
      <c r="DO827" s="0" t="n">
        <v>0</v>
      </c>
    </row>
    <row r="828">
      <c r="A828" s="0">
        <f>ROW(Source!A2212)</f>
        <v/>
      </c>
      <c r="B828" s="0" t="n">
        <v>78845955</v>
      </c>
      <c r="C828" s="0" t="n">
        <v>78852612</v>
      </c>
      <c r="D828" s="0" t="n">
        <v>29172362</v>
      </c>
      <c r="E828" s="0" t="n">
        <v>1</v>
      </c>
      <c r="F828" s="0" t="n">
        <v>1</v>
      </c>
      <c r="G828" s="0" t="n">
        <v>1</v>
      </c>
      <c r="H828" s="0" t="n">
        <v>2</v>
      </c>
      <c r="I828" s="0" t="inlineStr">
        <is>
          <t>021102</t>
        </is>
      </c>
      <c r="J828" s="0" t="inlineStr">
        <is>
          <t>ТСЭМ Московской обл., 021102, приказ Минстроя России №675/пр от 28.02.2017 № 264/пр</t>
        </is>
      </c>
      <c r="K828" s="0" t="inlineStr">
        <is>
          <t>Краны на автомобильном ходу при работе на монтаже технологического оборудования 10 т</t>
        </is>
      </c>
      <c r="L828" s="0" t="n">
        <v>1368</v>
      </c>
      <c r="N828" s="0" t="n">
        <v>1011</v>
      </c>
      <c r="O828" s="0" t="inlineStr">
        <is>
          <t>маш.-ч</t>
        </is>
      </c>
      <c r="P828" s="0" t="inlineStr">
        <is>
          <t>маш.-ч</t>
        </is>
      </c>
      <c r="Q828" s="0" t="n">
        <v>1</v>
      </c>
      <c r="W828" s="0" t="n">
        <v>0</v>
      </c>
      <c r="X828" s="0" t="n">
        <v>783836208</v>
      </c>
      <c r="Y828" s="0">
        <f>AT828</f>
        <v/>
      </c>
      <c r="AA828" s="0" t="n">
        <v>0</v>
      </c>
      <c r="AB828" s="0" t="n">
        <v>1504.04</v>
      </c>
      <c r="AC828" s="0" t="n">
        <v>705.38</v>
      </c>
      <c r="AD828" s="0" t="n">
        <v>0</v>
      </c>
      <c r="AE828" s="0" t="n">
        <v>0</v>
      </c>
      <c r="AF828" s="0" t="n">
        <v>134.65</v>
      </c>
      <c r="AG828" s="0" t="n">
        <v>13.5</v>
      </c>
      <c r="AH828" s="0" t="n">
        <v>0</v>
      </c>
      <c r="AI828" s="0" t="n">
        <v>1</v>
      </c>
      <c r="AJ828" s="0" t="n">
        <v>11.17</v>
      </c>
      <c r="AK828" s="0" t="n">
        <v>52.25</v>
      </c>
      <c r="AL828" s="0" t="n">
        <v>1</v>
      </c>
      <c r="AM828" s="0" t="n">
        <v>2</v>
      </c>
      <c r="AN828" s="0" t="n">
        <v>0</v>
      </c>
      <c r="AO828" s="0" t="n">
        <v>1</v>
      </c>
      <c r="AP828" s="0" t="n">
        <v>0</v>
      </c>
      <c r="AQ828" s="0" t="n">
        <v>0</v>
      </c>
      <c r="AR828" s="0" t="n">
        <v>0</v>
      </c>
      <c r="AS828" s="0" t="inlineStr"/>
      <c r="AT828" s="0" t="n">
        <v>0.01</v>
      </c>
      <c r="AU828" s="0" t="inlineStr"/>
      <c r="AV828" s="0" t="n">
        <v>0</v>
      </c>
      <c r="AW828" s="0" t="n">
        <v>2</v>
      </c>
      <c r="AX828" s="0" t="n">
        <v>78852636</v>
      </c>
      <c r="AY828" s="0" t="n">
        <v>1</v>
      </c>
      <c r="AZ828" s="0" t="n">
        <v>0</v>
      </c>
      <c r="BA828" s="0" t="n">
        <v>801</v>
      </c>
      <c r="BB828" s="0" t="n">
        <v>0</v>
      </c>
      <c r="BC828" s="0" t="n">
        <v>0</v>
      </c>
      <c r="BD828" s="0" t="n">
        <v>0</v>
      </c>
      <c r="BE828" s="0" t="n">
        <v>0</v>
      </c>
      <c r="BF828" s="0" t="n">
        <v>0</v>
      </c>
      <c r="BG828" s="0" t="n">
        <v>0</v>
      </c>
      <c r="BH828" s="0" t="n">
        <v>0</v>
      </c>
      <c r="BI828" s="0" t="n">
        <v>0</v>
      </c>
      <c r="BJ828" s="0" t="n">
        <v>0</v>
      </c>
      <c r="BK828" s="0" t="n">
        <v>0</v>
      </c>
      <c r="BL828" s="0" t="n">
        <v>0</v>
      </c>
      <c r="BM828" s="0" t="n">
        <v>0</v>
      </c>
      <c r="BN828" s="0" t="n">
        <v>0</v>
      </c>
      <c r="BO828" s="0" t="n">
        <v>0</v>
      </c>
      <c r="BP828" s="0" t="n">
        <v>0</v>
      </c>
      <c r="BQ828" s="0" t="n">
        <v>0</v>
      </c>
      <c r="BR828" s="0" t="n">
        <v>0</v>
      </c>
      <c r="BS828" s="0" t="n">
        <v>0</v>
      </c>
      <c r="BT828" s="0" t="n">
        <v>0</v>
      </c>
      <c r="BU828" s="0" t="n">
        <v>0</v>
      </c>
      <c r="BV828" s="0" t="n">
        <v>0</v>
      </c>
      <c r="BW828" s="0" t="n">
        <v>0</v>
      </c>
      <c r="CV828" s="0" t="n">
        <v>0</v>
      </c>
      <c r="CW828" s="0">
        <f>ROUND(Y828*Source!I2212*DO828,7)</f>
        <v/>
      </c>
      <c r="CX828" s="0">
        <f>ROUND(Y828*Source!I2212,7)</f>
        <v/>
      </c>
      <c r="CY828" s="0">
        <f>AB828</f>
        <v/>
      </c>
      <c r="CZ828" s="0">
        <f>AF828</f>
        <v/>
      </c>
      <c r="DA828" s="0">
        <f>AJ828</f>
        <v/>
      </c>
      <c r="DB828" s="0">
        <f>ROUND(ROUND(AT828*CZ828,2),2)</f>
        <v/>
      </c>
      <c r="DC828" s="0">
        <f>ROUND(ROUND(AT828*AG828,2),2)</f>
        <v/>
      </c>
      <c r="DD828" s="0" t="inlineStr"/>
      <c r="DE828" s="0" t="inlineStr"/>
      <c r="DF828" s="0">
        <f>ROUND(ROUND(AE828,0)*CX828,0)</f>
        <v/>
      </c>
      <c r="DG828" s="0">
        <f>ROUND(ROUND(AF828*AJ828,0)*CX828,0)</f>
        <v/>
      </c>
      <c r="DH828" s="0">
        <f>ROUND(ROUND(AG828*AK828,0)*CX828,0)</f>
        <v/>
      </c>
      <c r="DI828" s="0">
        <f>ROUND(ROUND(AH828,0)*CX828,0)</f>
        <v/>
      </c>
      <c r="DJ828" s="0">
        <f>DG828</f>
        <v/>
      </c>
      <c r="DK828" s="0" t="n">
        <v>0</v>
      </c>
      <c r="DL828" s="0" t="inlineStr"/>
      <c r="DM828" s="0" t="n">
        <v>0</v>
      </c>
      <c r="DN828" s="0" t="inlineStr"/>
      <c r="DO828" s="0" t="n">
        <v>0</v>
      </c>
    </row>
    <row r="829">
      <c r="A829" s="0">
        <f>ROW(Source!A2212)</f>
        <v/>
      </c>
      <c r="B829" s="0" t="n">
        <v>78845955</v>
      </c>
      <c r="C829" s="0" t="n">
        <v>78852612</v>
      </c>
      <c r="D829" s="0" t="n">
        <v>29172657</v>
      </c>
      <c r="E829" s="0" t="n">
        <v>1</v>
      </c>
      <c r="F829" s="0" t="n">
        <v>1</v>
      </c>
      <c r="G829" s="0" t="n">
        <v>1</v>
      </c>
      <c r="H829" s="0" t="n">
        <v>2</v>
      </c>
      <c r="I829" s="0" t="inlineStr">
        <is>
          <t>040502</t>
        </is>
      </c>
      <c r="J829" s="0" t="inlineStr">
        <is>
          <t>ТСЭМ Московской обл., 040502, приказ Минстроя России №675/пр от 28.02.2017 № 264/пр</t>
        </is>
      </c>
      <c r="K829" s="0" t="inlineStr">
        <is>
          <t>Установки для сварки ручной дуговой (постоянного тока)</t>
        </is>
      </c>
      <c r="L829" s="0" t="n">
        <v>1368</v>
      </c>
      <c r="N829" s="0" t="n">
        <v>1011</v>
      </c>
      <c r="O829" s="0" t="inlineStr">
        <is>
          <t>маш.-ч</t>
        </is>
      </c>
      <c r="P829" s="0" t="inlineStr">
        <is>
          <t>маш.-ч</t>
        </is>
      </c>
      <c r="Q829" s="0" t="n">
        <v>1</v>
      </c>
      <c r="W829" s="0" t="n">
        <v>0</v>
      </c>
      <c r="X829" s="0" t="n">
        <v>1474986261</v>
      </c>
      <c r="Y829" s="0">
        <f>AT829</f>
        <v/>
      </c>
      <c r="AA829" s="0" t="n">
        <v>0</v>
      </c>
      <c r="AB829" s="0" t="n">
        <v>69.26000000000001</v>
      </c>
      <c r="AC829" s="0" t="n">
        <v>0</v>
      </c>
      <c r="AD829" s="0" t="n">
        <v>0</v>
      </c>
      <c r="AE829" s="0" t="n">
        <v>0</v>
      </c>
      <c r="AF829" s="0" t="n">
        <v>8.1</v>
      </c>
      <c r="AG829" s="0" t="n">
        <v>0</v>
      </c>
      <c r="AH829" s="0" t="n">
        <v>0</v>
      </c>
      <c r="AI829" s="0" t="n">
        <v>1</v>
      </c>
      <c r="AJ829" s="0" t="n">
        <v>8.550000000000001</v>
      </c>
      <c r="AK829" s="0" t="n">
        <v>52.25</v>
      </c>
      <c r="AL829" s="0" t="n">
        <v>1</v>
      </c>
      <c r="AM829" s="0" t="n">
        <v>2</v>
      </c>
      <c r="AN829" s="0" t="n">
        <v>0</v>
      </c>
      <c r="AO829" s="0" t="n">
        <v>1</v>
      </c>
      <c r="AP829" s="0" t="n">
        <v>0</v>
      </c>
      <c r="AQ829" s="0" t="n">
        <v>0</v>
      </c>
      <c r="AR829" s="0" t="n">
        <v>0</v>
      </c>
      <c r="AS829" s="0" t="inlineStr"/>
      <c r="AT829" s="0" t="n">
        <v>0.13</v>
      </c>
      <c r="AU829" s="0" t="inlineStr"/>
      <c r="AV829" s="0" t="n">
        <v>0</v>
      </c>
      <c r="AW829" s="0" t="n">
        <v>2</v>
      </c>
      <c r="AX829" s="0" t="n">
        <v>78852637</v>
      </c>
      <c r="AY829" s="0" t="n">
        <v>1</v>
      </c>
      <c r="AZ829" s="0" t="n">
        <v>0</v>
      </c>
      <c r="BA829" s="0" t="n">
        <v>802</v>
      </c>
      <c r="BB829" s="0" t="n">
        <v>0</v>
      </c>
      <c r="BC829" s="0" t="n">
        <v>0</v>
      </c>
      <c r="BD829" s="0" t="n">
        <v>0</v>
      </c>
      <c r="BE829" s="0" t="n">
        <v>0</v>
      </c>
      <c r="BF829" s="0" t="n">
        <v>0</v>
      </c>
      <c r="BG829" s="0" t="n">
        <v>0</v>
      </c>
      <c r="BH829" s="0" t="n">
        <v>0</v>
      </c>
      <c r="BI829" s="0" t="n">
        <v>0</v>
      </c>
      <c r="BJ829" s="0" t="n">
        <v>0</v>
      </c>
      <c r="BK829" s="0" t="n">
        <v>0</v>
      </c>
      <c r="BL829" s="0" t="n">
        <v>0</v>
      </c>
      <c r="BM829" s="0" t="n">
        <v>0</v>
      </c>
      <c r="BN829" s="0" t="n">
        <v>0</v>
      </c>
      <c r="BO829" s="0" t="n">
        <v>0</v>
      </c>
      <c r="BP829" s="0" t="n">
        <v>0</v>
      </c>
      <c r="BQ829" s="0" t="n">
        <v>0</v>
      </c>
      <c r="BR829" s="0" t="n">
        <v>0</v>
      </c>
      <c r="BS829" s="0" t="n">
        <v>0</v>
      </c>
      <c r="BT829" s="0" t="n">
        <v>0</v>
      </c>
      <c r="BU829" s="0" t="n">
        <v>0</v>
      </c>
      <c r="BV829" s="0" t="n">
        <v>0</v>
      </c>
      <c r="BW829" s="0" t="n">
        <v>0</v>
      </c>
      <c r="CV829" s="0" t="n">
        <v>0</v>
      </c>
      <c r="CW829" s="0">
        <f>ROUND(Y829*Source!I2212*DO829,7)</f>
        <v/>
      </c>
      <c r="CX829" s="0">
        <f>ROUND(Y829*Source!I2212,7)</f>
        <v/>
      </c>
      <c r="CY829" s="0">
        <f>AB829</f>
        <v/>
      </c>
      <c r="CZ829" s="0">
        <f>AF829</f>
        <v/>
      </c>
      <c r="DA829" s="0">
        <f>AJ829</f>
        <v/>
      </c>
      <c r="DB829" s="0">
        <f>ROUND(ROUND(AT829*CZ829,2),2)</f>
        <v/>
      </c>
      <c r="DC829" s="0">
        <f>ROUND(ROUND(AT829*AG829,2),2)</f>
        <v/>
      </c>
      <c r="DD829" s="0" t="inlineStr"/>
      <c r="DE829" s="0" t="inlineStr"/>
      <c r="DF829" s="0">
        <f>ROUND(ROUND(AE829,0)*CX829,0)</f>
        <v/>
      </c>
      <c r="DG829" s="0">
        <f>ROUND(ROUND(AF829*AJ829,0)*CX829,0)</f>
        <v/>
      </c>
      <c r="DH829" s="0">
        <f>ROUND(ROUND(AG829*AK829,0)*CX829,0)</f>
        <v/>
      </c>
      <c r="DI829" s="0">
        <f>ROUND(ROUND(AH829,0)*CX829,0)</f>
        <v/>
      </c>
      <c r="DJ829" s="0">
        <f>DG829</f>
        <v/>
      </c>
      <c r="DK829" s="0" t="n">
        <v>0</v>
      </c>
      <c r="DL829" s="0" t="inlineStr"/>
      <c r="DM829" s="0" t="n">
        <v>0</v>
      </c>
      <c r="DN829" s="0" t="inlineStr"/>
      <c r="DO829" s="0" t="n">
        <v>0</v>
      </c>
    </row>
    <row r="830">
      <c r="A830" s="0">
        <f>ROW(Source!A2212)</f>
        <v/>
      </c>
      <c r="B830" s="0" t="n">
        <v>78845955</v>
      </c>
      <c r="C830" s="0" t="n">
        <v>78852612</v>
      </c>
      <c r="D830" s="0" t="n">
        <v>29174500</v>
      </c>
      <c r="E830" s="0" t="n">
        <v>1</v>
      </c>
      <c r="F830" s="0" t="n">
        <v>1</v>
      </c>
      <c r="G830" s="0" t="n">
        <v>1</v>
      </c>
      <c r="H830" s="0" t="n">
        <v>2</v>
      </c>
      <c r="I830" s="0" t="inlineStr">
        <is>
          <t>330206</t>
        </is>
      </c>
      <c r="J830" s="0" t="inlineStr">
        <is>
          <t>ТСЭМ Московской обл., 330206, приказ Минстроя России №675/пр от 28.02.2017 № 264/пр</t>
        </is>
      </c>
      <c r="K830" s="0" t="inlineStr">
        <is>
          <t>Дрели электрические</t>
        </is>
      </c>
      <c r="L830" s="0" t="n">
        <v>1368</v>
      </c>
      <c r="N830" s="0" t="n">
        <v>1011</v>
      </c>
      <c r="O830" s="0" t="inlineStr">
        <is>
          <t>маш.-ч</t>
        </is>
      </c>
      <c r="P830" s="0" t="inlineStr">
        <is>
          <t>маш.-ч</t>
        </is>
      </c>
      <c r="Q830" s="0" t="n">
        <v>1</v>
      </c>
      <c r="W830" s="0" t="n">
        <v>0</v>
      </c>
      <c r="X830" s="0" t="n">
        <v>-1867053656</v>
      </c>
      <c r="Y830" s="0">
        <f>AT830</f>
        <v/>
      </c>
      <c r="AA830" s="0" t="n">
        <v>0</v>
      </c>
      <c r="AB830" s="0" t="n">
        <v>8.390000000000001</v>
      </c>
      <c r="AC830" s="0" t="n">
        <v>0</v>
      </c>
      <c r="AD830" s="0" t="n">
        <v>0</v>
      </c>
      <c r="AE830" s="0" t="n">
        <v>0</v>
      </c>
      <c r="AF830" s="0" t="n">
        <v>1.95</v>
      </c>
      <c r="AG830" s="0" t="n">
        <v>0</v>
      </c>
      <c r="AH830" s="0" t="n">
        <v>0</v>
      </c>
      <c r="AI830" s="0" t="n">
        <v>1</v>
      </c>
      <c r="AJ830" s="0" t="n">
        <v>4.3</v>
      </c>
      <c r="AK830" s="0" t="n">
        <v>52.25</v>
      </c>
      <c r="AL830" s="0" t="n">
        <v>1</v>
      </c>
      <c r="AM830" s="0" t="n">
        <v>2</v>
      </c>
      <c r="AN830" s="0" t="n">
        <v>0</v>
      </c>
      <c r="AO830" s="0" t="n">
        <v>1</v>
      </c>
      <c r="AP830" s="0" t="n">
        <v>0</v>
      </c>
      <c r="AQ830" s="0" t="n">
        <v>0</v>
      </c>
      <c r="AR830" s="0" t="n">
        <v>0</v>
      </c>
      <c r="AS830" s="0" t="inlineStr"/>
      <c r="AT830" s="0" t="n">
        <v>0.04</v>
      </c>
      <c r="AU830" s="0" t="inlineStr"/>
      <c r="AV830" s="0" t="n">
        <v>0</v>
      </c>
      <c r="AW830" s="0" t="n">
        <v>2</v>
      </c>
      <c r="AX830" s="0" t="n">
        <v>78852638</v>
      </c>
      <c r="AY830" s="0" t="n">
        <v>1</v>
      </c>
      <c r="AZ830" s="0" t="n">
        <v>0</v>
      </c>
      <c r="BA830" s="0" t="n">
        <v>803</v>
      </c>
      <c r="BB830" s="0" t="n">
        <v>0</v>
      </c>
      <c r="BC830" s="0" t="n">
        <v>0</v>
      </c>
      <c r="BD830" s="0" t="n">
        <v>0</v>
      </c>
      <c r="BE830" s="0" t="n">
        <v>0</v>
      </c>
      <c r="BF830" s="0" t="n">
        <v>0</v>
      </c>
      <c r="BG830" s="0" t="n">
        <v>0</v>
      </c>
      <c r="BH830" s="0" t="n">
        <v>0</v>
      </c>
      <c r="BI830" s="0" t="n">
        <v>0</v>
      </c>
      <c r="BJ830" s="0" t="n">
        <v>0</v>
      </c>
      <c r="BK830" s="0" t="n">
        <v>0</v>
      </c>
      <c r="BL830" s="0" t="n">
        <v>0</v>
      </c>
      <c r="BM830" s="0" t="n">
        <v>0</v>
      </c>
      <c r="BN830" s="0" t="n">
        <v>0</v>
      </c>
      <c r="BO830" s="0" t="n">
        <v>0</v>
      </c>
      <c r="BP830" s="0" t="n">
        <v>0</v>
      </c>
      <c r="BQ830" s="0" t="n">
        <v>0</v>
      </c>
      <c r="BR830" s="0" t="n">
        <v>0</v>
      </c>
      <c r="BS830" s="0" t="n">
        <v>0</v>
      </c>
      <c r="BT830" s="0" t="n">
        <v>0</v>
      </c>
      <c r="BU830" s="0" t="n">
        <v>0</v>
      </c>
      <c r="BV830" s="0" t="n">
        <v>0</v>
      </c>
      <c r="BW830" s="0" t="n">
        <v>0</v>
      </c>
      <c r="CV830" s="0" t="n">
        <v>0</v>
      </c>
      <c r="CW830" s="0">
        <f>ROUND(Y830*Source!I2212*DO830,7)</f>
        <v/>
      </c>
      <c r="CX830" s="0">
        <f>ROUND(Y830*Source!I2212,7)</f>
        <v/>
      </c>
      <c r="CY830" s="0">
        <f>AB830</f>
        <v/>
      </c>
      <c r="CZ830" s="0">
        <f>AF830</f>
        <v/>
      </c>
      <c r="DA830" s="0">
        <f>AJ830</f>
        <v/>
      </c>
      <c r="DB830" s="0">
        <f>ROUND(ROUND(AT830*CZ830,2),2)</f>
        <v/>
      </c>
      <c r="DC830" s="0">
        <f>ROUND(ROUND(AT830*AG830,2),2)</f>
        <v/>
      </c>
      <c r="DD830" s="0" t="inlineStr"/>
      <c r="DE830" s="0" t="inlineStr"/>
      <c r="DF830" s="0">
        <f>ROUND(ROUND(AE830,0)*CX830,0)</f>
        <v/>
      </c>
      <c r="DG830" s="0">
        <f>ROUND(ROUND(AF830*AJ830,0)*CX830,0)</f>
        <v/>
      </c>
      <c r="DH830" s="0">
        <f>ROUND(ROUND(AG830*AK830,0)*CX830,0)</f>
        <v/>
      </c>
      <c r="DI830" s="0">
        <f>ROUND(ROUND(AH830,0)*CX830,0)</f>
        <v/>
      </c>
      <c r="DJ830" s="0">
        <f>DG830</f>
        <v/>
      </c>
      <c r="DK830" s="0" t="n">
        <v>0</v>
      </c>
      <c r="DL830" s="0" t="inlineStr"/>
      <c r="DM830" s="0" t="n">
        <v>0</v>
      </c>
      <c r="DN830" s="0" t="inlineStr"/>
      <c r="DO830" s="0" t="n">
        <v>0</v>
      </c>
    </row>
    <row r="831">
      <c r="A831" s="0">
        <f>ROW(Source!A2212)</f>
        <v/>
      </c>
      <c r="B831" s="0" t="n">
        <v>78845955</v>
      </c>
      <c r="C831" s="0" t="n">
        <v>78852612</v>
      </c>
      <c r="D831" s="0" t="n">
        <v>29174689</v>
      </c>
      <c r="E831" s="0" t="n">
        <v>1</v>
      </c>
      <c r="F831" s="0" t="n">
        <v>1</v>
      </c>
      <c r="G831" s="0" t="n">
        <v>1</v>
      </c>
      <c r="H831" s="0" t="n">
        <v>2</v>
      </c>
      <c r="I831" s="0" t="inlineStr">
        <is>
          <t>350451</t>
        </is>
      </c>
      <c r="J831" s="0" t="inlineStr">
        <is>
          <t>ТСЭМ Московской обл., 350451, приказ Минстроя России №675/пр от 28.02.2017 № 264/пр</t>
        </is>
      </c>
      <c r="K831" s="0" t="inlineStr">
        <is>
          <t>Пресс гидравлический с электроприводом</t>
        </is>
      </c>
      <c r="L831" s="0" t="n">
        <v>1368</v>
      </c>
      <c r="N831" s="0" t="n">
        <v>1011</v>
      </c>
      <c r="O831" s="0" t="inlineStr">
        <is>
          <t>маш.-ч</t>
        </is>
      </c>
      <c r="P831" s="0" t="inlineStr">
        <is>
          <t>маш.-ч</t>
        </is>
      </c>
      <c r="Q831" s="0" t="n">
        <v>1</v>
      </c>
      <c r="W831" s="0" t="n">
        <v>0</v>
      </c>
      <c r="X831" s="0" t="n">
        <v>-592654397</v>
      </c>
      <c r="Y831" s="0">
        <f>AT831</f>
        <v/>
      </c>
      <c r="AA831" s="0" t="n">
        <v>0</v>
      </c>
      <c r="AB831" s="0" t="n">
        <v>6.54</v>
      </c>
      <c r="AC831" s="0" t="n">
        <v>0</v>
      </c>
      <c r="AD831" s="0" t="n">
        <v>0</v>
      </c>
      <c r="AE831" s="0" t="n">
        <v>0</v>
      </c>
      <c r="AF831" s="0" t="n">
        <v>1.11</v>
      </c>
      <c r="AG831" s="0" t="n">
        <v>0</v>
      </c>
      <c r="AH831" s="0" t="n">
        <v>0</v>
      </c>
      <c r="AI831" s="0" t="n">
        <v>1</v>
      </c>
      <c r="AJ831" s="0" t="n">
        <v>5.89</v>
      </c>
      <c r="AK831" s="0" t="n">
        <v>52.25</v>
      </c>
      <c r="AL831" s="0" t="n">
        <v>1</v>
      </c>
      <c r="AM831" s="0" t="n">
        <v>2</v>
      </c>
      <c r="AN831" s="0" t="n">
        <v>0</v>
      </c>
      <c r="AO831" s="0" t="n">
        <v>1</v>
      </c>
      <c r="AP831" s="0" t="n">
        <v>0</v>
      </c>
      <c r="AQ831" s="0" t="n">
        <v>0</v>
      </c>
      <c r="AR831" s="0" t="n">
        <v>0</v>
      </c>
      <c r="AS831" s="0" t="inlineStr"/>
      <c r="AT831" s="0" t="n">
        <v>0.2</v>
      </c>
      <c r="AU831" s="0" t="inlineStr"/>
      <c r="AV831" s="0" t="n">
        <v>0</v>
      </c>
      <c r="AW831" s="0" t="n">
        <v>2</v>
      </c>
      <c r="AX831" s="0" t="n">
        <v>78852639</v>
      </c>
      <c r="AY831" s="0" t="n">
        <v>1</v>
      </c>
      <c r="AZ831" s="0" t="n">
        <v>0</v>
      </c>
      <c r="BA831" s="0" t="n">
        <v>804</v>
      </c>
      <c r="BB831" s="0" t="n">
        <v>0</v>
      </c>
      <c r="BC831" s="0" t="n">
        <v>0</v>
      </c>
      <c r="BD831" s="0" t="n">
        <v>0</v>
      </c>
      <c r="BE831" s="0" t="n">
        <v>0</v>
      </c>
      <c r="BF831" s="0" t="n">
        <v>0</v>
      </c>
      <c r="BG831" s="0" t="n">
        <v>0</v>
      </c>
      <c r="BH831" s="0" t="n">
        <v>0</v>
      </c>
      <c r="BI831" s="0" t="n">
        <v>0</v>
      </c>
      <c r="BJ831" s="0" t="n">
        <v>0</v>
      </c>
      <c r="BK831" s="0" t="n">
        <v>0</v>
      </c>
      <c r="BL831" s="0" t="n">
        <v>0</v>
      </c>
      <c r="BM831" s="0" t="n">
        <v>0</v>
      </c>
      <c r="BN831" s="0" t="n">
        <v>0</v>
      </c>
      <c r="BO831" s="0" t="n">
        <v>0</v>
      </c>
      <c r="BP831" s="0" t="n">
        <v>0</v>
      </c>
      <c r="BQ831" s="0" t="n">
        <v>0</v>
      </c>
      <c r="BR831" s="0" t="n">
        <v>0</v>
      </c>
      <c r="BS831" s="0" t="n">
        <v>0</v>
      </c>
      <c r="BT831" s="0" t="n">
        <v>0</v>
      </c>
      <c r="BU831" s="0" t="n">
        <v>0</v>
      </c>
      <c r="BV831" s="0" t="n">
        <v>0</v>
      </c>
      <c r="BW831" s="0" t="n">
        <v>0</v>
      </c>
      <c r="CV831" s="0" t="n">
        <v>0</v>
      </c>
      <c r="CW831" s="0">
        <f>ROUND(Y831*Source!I2212*DO831,7)</f>
        <v/>
      </c>
      <c r="CX831" s="0">
        <f>ROUND(Y831*Source!I2212,7)</f>
        <v/>
      </c>
      <c r="CY831" s="0">
        <f>AB831</f>
        <v/>
      </c>
      <c r="CZ831" s="0">
        <f>AF831</f>
        <v/>
      </c>
      <c r="DA831" s="0">
        <f>AJ831</f>
        <v/>
      </c>
      <c r="DB831" s="0">
        <f>ROUND(ROUND(AT831*CZ831,2),2)</f>
        <v/>
      </c>
      <c r="DC831" s="0">
        <f>ROUND(ROUND(AT831*AG831,2),2)</f>
        <v/>
      </c>
      <c r="DD831" s="0" t="inlineStr"/>
      <c r="DE831" s="0" t="inlineStr"/>
      <c r="DF831" s="0">
        <f>ROUND(ROUND(AE831,0)*CX831,0)</f>
        <v/>
      </c>
      <c r="DG831" s="0">
        <f>ROUND(ROUND(AF831*AJ831,0)*CX831,0)</f>
        <v/>
      </c>
      <c r="DH831" s="0">
        <f>ROUND(ROUND(AG831*AK831,0)*CX831,0)</f>
        <v/>
      </c>
      <c r="DI831" s="0">
        <f>ROUND(ROUND(AH831,0)*CX831,0)</f>
        <v/>
      </c>
      <c r="DJ831" s="0">
        <f>DG831</f>
        <v/>
      </c>
      <c r="DK831" s="0" t="n">
        <v>0</v>
      </c>
      <c r="DL831" s="0" t="inlineStr"/>
      <c r="DM831" s="0" t="n">
        <v>0</v>
      </c>
      <c r="DN831" s="0" t="inlineStr"/>
      <c r="DO831" s="0" t="n">
        <v>0</v>
      </c>
    </row>
    <row r="832">
      <c r="A832" s="0">
        <f>ROW(Source!A2212)</f>
        <v/>
      </c>
      <c r="B832" s="0" t="n">
        <v>78845955</v>
      </c>
      <c r="C832" s="0" t="n">
        <v>78852612</v>
      </c>
      <c r="D832" s="0" t="n">
        <v>29174913</v>
      </c>
      <c r="E832" s="0" t="n">
        <v>1</v>
      </c>
      <c r="F832" s="0" t="n">
        <v>1</v>
      </c>
      <c r="G832" s="0" t="n">
        <v>1</v>
      </c>
      <c r="H832" s="0" t="n">
        <v>2</v>
      </c>
      <c r="I832" s="0" t="inlineStr">
        <is>
          <t>400001</t>
        </is>
      </c>
      <c r="J832" s="0" t="inlineStr">
        <is>
          <t>ТСЭМ Московской обл., 400001, приказ Минстроя России №675/пр от 28.02.2017 № 264/пр</t>
        </is>
      </c>
      <c r="K832" s="0" t="inlineStr">
        <is>
          <t>Автомобили бортовые, грузоподъемность до 5 т</t>
        </is>
      </c>
      <c r="L832" s="0" t="n">
        <v>1368</v>
      </c>
      <c r="N832" s="0" t="n">
        <v>1011</v>
      </c>
      <c r="O832" s="0" t="inlineStr">
        <is>
          <t>маш.-ч</t>
        </is>
      </c>
      <c r="P832" s="0" t="inlineStr">
        <is>
          <t>маш.-ч</t>
        </is>
      </c>
      <c r="Q832" s="0" t="n">
        <v>1</v>
      </c>
      <c r="W832" s="0" t="n">
        <v>0</v>
      </c>
      <c r="X832" s="0" t="n">
        <v>1230759911</v>
      </c>
      <c r="Y832" s="0">
        <f>AT832</f>
        <v/>
      </c>
      <c r="AA832" s="0" t="n">
        <v>0</v>
      </c>
      <c r="AB832" s="0" t="n">
        <v>2177.51</v>
      </c>
      <c r="AC832" s="0" t="n">
        <v>606.1</v>
      </c>
      <c r="AD832" s="0" t="n">
        <v>0</v>
      </c>
      <c r="AE832" s="0" t="n">
        <v>0</v>
      </c>
      <c r="AF832" s="0" t="n">
        <v>87.17</v>
      </c>
      <c r="AG832" s="0" t="n">
        <v>11.6</v>
      </c>
      <c r="AH832" s="0" t="n">
        <v>0</v>
      </c>
      <c r="AI832" s="0" t="n">
        <v>1</v>
      </c>
      <c r="AJ832" s="0" t="n">
        <v>24.98</v>
      </c>
      <c r="AK832" s="0" t="n">
        <v>52.25</v>
      </c>
      <c r="AL832" s="0" t="n">
        <v>1</v>
      </c>
      <c r="AM832" s="0" t="n">
        <v>2</v>
      </c>
      <c r="AN832" s="0" t="n">
        <v>0</v>
      </c>
      <c r="AO832" s="0" t="n">
        <v>1</v>
      </c>
      <c r="AP832" s="0" t="n">
        <v>0</v>
      </c>
      <c r="AQ832" s="0" t="n">
        <v>0</v>
      </c>
      <c r="AR832" s="0" t="n">
        <v>0</v>
      </c>
      <c r="AS832" s="0" t="inlineStr"/>
      <c r="AT832" s="0" t="n">
        <v>0.01</v>
      </c>
      <c r="AU832" s="0" t="inlineStr"/>
      <c r="AV832" s="0" t="n">
        <v>0</v>
      </c>
      <c r="AW832" s="0" t="n">
        <v>2</v>
      </c>
      <c r="AX832" s="0" t="n">
        <v>78852640</v>
      </c>
      <c r="AY832" s="0" t="n">
        <v>1</v>
      </c>
      <c r="AZ832" s="0" t="n">
        <v>0</v>
      </c>
      <c r="BA832" s="0" t="n">
        <v>805</v>
      </c>
      <c r="BB832" s="0" t="n">
        <v>0</v>
      </c>
      <c r="BC832" s="0" t="n">
        <v>0</v>
      </c>
      <c r="BD832" s="0" t="n">
        <v>0</v>
      </c>
      <c r="BE832" s="0" t="n">
        <v>0</v>
      </c>
      <c r="BF832" s="0" t="n">
        <v>0</v>
      </c>
      <c r="BG832" s="0" t="n">
        <v>0</v>
      </c>
      <c r="BH832" s="0" t="n">
        <v>0</v>
      </c>
      <c r="BI832" s="0" t="n">
        <v>0</v>
      </c>
      <c r="BJ832" s="0" t="n">
        <v>0</v>
      </c>
      <c r="BK832" s="0" t="n">
        <v>0</v>
      </c>
      <c r="BL832" s="0" t="n">
        <v>0</v>
      </c>
      <c r="BM832" s="0" t="n">
        <v>0</v>
      </c>
      <c r="BN832" s="0" t="n">
        <v>0</v>
      </c>
      <c r="BO832" s="0" t="n">
        <v>0</v>
      </c>
      <c r="BP832" s="0" t="n">
        <v>0</v>
      </c>
      <c r="BQ832" s="0" t="n">
        <v>0</v>
      </c>
      <c r="BR832" s="0" t="n">
        <v>0</v>
      </c>
      <c r="BS832" s="0" t="n">
        <v>0</v>
      </c>
      <c r="BT832" s="0" t="n">
        <v>0</v>
      </c>
      <c r="BU832" s="0" t="n">
        <v>0</v>
      </c>
      <c r="BV832" s="0" t="n">
        <v>0</v>
      </c>
      <c r="BW832" s="0" t="n">
        <v>0</v>
      </c>
      <c r="CV832" s="0" t="n">
        <v>0</v>
      </c>
      <c r="CW832" s="0">
        <f>ROUND(Y832*Source!I2212*DO832,7)</f>
        <v/>
      </c>
      <c r="CX832" s="0">
        <f>ROUND(Y832*Source!I2212,7)</f>
        <v/>
      </c>
      <c r="CY832" s="0">
        <f>AB832</f>
        <v/>
      </c>
      <c r="CZ832" s="0">
        <f>AF832</f>
        <v/>
      </c>
      <c r="DA832" s="0">
        <f>AJ832</f>
        <v/>
      </c>
      <c r="DB832" s="0">
        <f>ROUND(ROUND(AT832*CZ832,2),2)</f>
        <v/>
      </c>
      <c r="DC832" s="0">
        <f>ROUND(ROUND(AT832*AG832,2),2)</f>
        <v/>
      </c>
      <c r="DD832" s="0" t="inlineStr"/>
      <c r="DE832" s="0" t="inlineStr"/>
      <c r="DF832" s="0">
        <f>ROUND(ROUND(AE832,0)*CX832,0)</f>
        <v/>
      </c>
      <c r="DG832" s="0">
        <f>ROUND(ROUND(AF832*AJ832,0)*CX832,0)</f>
        <v/>
      </c>
      <c r="DH832" s="0">
        <f>ROUND(ROUND(AG832*AK832,0)*CX832,0)</f>
        <v/>
      </c>
      <c r="DI832" s="0">
        <f>ROUND(ROUND(AH832,0)*CX832,0)</f>
        <v/>
      </c>
      <c r="DJ832" s="0">
        <f>DG832</f>
        <v/>
      </c>
      <c r="DK832" s="0" t="n">
        <v>0</v>
      </c>
      <c r="DL832" s="0" t="inlineStr"/>
      <c r="DM832" s="0" t="n">
        <v>0</v>
      </c>
      <c r="DN832" s="0" t="inlineStr"/>
      <c r="DO832" s="0" t="n">
        <v>0</v>
      </c>
    </row>
    <row r="833">
      <c r="A833" s="0">
        <f>ROW(Source!A2212)</f>
        <v/>
      </c>
      <c r="B833" s="0" t="n">
        <v>78845955</v>
      </c>
      <c r="C833" s="0" t="n">
        <v>78852612</v>
      </c>
      <c r="D833" s="0" t="n">
        <v>29110546</v>
      </c>
      <c r="E833" s="0" t="n">
        <v>1</v>
      </c>
      <c r="F833" s="0" t="n">
        <v>1</v>
      </c>
      <c r="G833" s="0" t="n">
        <v>1</v>
      </c>
      <c r="H833" s="0" t="n">
        <v>3</v>
      </c>
      <c r="I833" s="0" t="inlineStr">
        <is>
          <t>101-1665</t>
        </is>
      </c>
      <c r="J833" s="0" t="inlineStr">
        <is>
          <t>ТССЦ Московской обл., 101-1665, приказ Минстроя России №675/пр от 28.02.2017 № 254/пр</t>
        </is>
      </c>
      <c r="K833" s="0" t="inlineStr">
        <is>
          <t>Лак электроизоляционный 318</t>
        </is>
      </c>
      <c r="L833" s="0" t="n">
        <v>1346</v>
      </c>
      <c r="N833" s="0" t="n">
        <v>1009</v>
      </c>
      <c r="O833" s="0" t="inlineStr">
        <is>
          <t>кг</t>
        </is>
      </c>
      <c r="P833" s="0" t="inlineStr">
        <is>
          <t>кг</t>
        </is>
      </c>
      <c r="Q833" s="0" t="n">
        <v>1</v>
      </c>
      <c r="W833" s="0" t="n">
        <v>0</v>
      </c>
      <c r="X833" s="0" t="n">
        <v>2102179917</v>
      </c>
      <c r="Y833" s="0">
        <f>AT833</f>
        <v/>
      </c>
      <c r="AA833" s="0" t="n">
        <v>191.33</v>
      </c>
      <c r="AB833" s="0" t="n">
        <v>0</v>
      </c>
      <c r="AC833" s="0" t="n">
        <v>0</v>
      </c>
      <c r="AD833" s="0" t="n">
        <v>0</v>
      </c>
      <c r="AE833" s="0" t="n">
        <v>35.63</v>
      </c>
      <c r="AF833" s="0" t="n">
        <v>0</v>
      </c>
      <c r="AG833" s="0" t="n">
        <v>0</v>
      </c>
      <c r="AH833" s="0" t="n">
        <v>0</v>
      </c>
      <c r="AI833" s="0" t="n">
        <v>5.37</v>
      </c>
      <c r="AJ833" s="0" t="n">
        <v>1</v>
      </c>
      <c r="AK833" s="0" t="n">
        <v>1</v>
      </c>
      <c r="AL833" s="0" t="n">
        <v>1</v>
      </c>
      <c r="AM833" s="0" t="n">
        <v>2</v>
      </c>
      <c r="AN833" s="0" t="n">
        <v>0</v>
      </c>
      <c r="AO833" s="0" t="n">
        <v>1</v>
      </c>
      <c r="AP833" s="0" t="n">
        <v>0</v>
      </c>
      <c r="AQ833" s="0" t="n">
        <v>0</v>
      </c>
      <c r="AR833" s="0" t="n">
        <v>0</v>
      </c>
      <c r="AS833" s="0" t="inlineStr"/>
      <c r="AT833" s="0" t="n">
        <v>0.014</v>
      </c>
      <c r="AU833" s="0" t="inlineStr"/>
      <c r="AV833" s="0" t="n">
        <v>0</v>
      </c>
      <c r="AW833" s="0" t="n">
        <v>2</v>
      </c>
      <c r="AX833" s="0" t="n">
        <v>78852641</v>
      </c>
      <c r="AY833" s="0" t="n">
        <v>1</v>
      </c>
      <c r="AZ833" s="0" t="n">
        <v>0</v>
      </c>
      <c r="BA833" s="0" t="n">
        <v>806</v>
      </c>
      <c r="BB833" s="0" t="n">
        <v>0</v>
      </c>
      <c r="BC833" s="0" t="n">
        <v>0</v>
      </c>
      <c r="BD833" s="0" t="n">
        <v>0</v>
      </c>
      <c r="BE833" s="0" t="n">
        <v>0</v>
      </c>
      <c r="BF833" s="0" t="n">
        <v>0</v>
      </c>
      <c r="BG833" s="0" t="n">
        <v>0</v>
      </c>
      <c r="BH833" s="0" t="n">
        <v>0</v>
      </c>
      <c r="BI833" s="0" t="n">
        <v>0</v>
      </c>
      <c r="BJ833" s="0" t="n">
        <v>0</v>
      </c>
      <c r="BK833" s="0" t="n">
        <v>0</v>
      </c>
      <c r="BL833" s="0" t="n">
        <v>0</v>
      </c>
      <c r="BM833" s="0" t="n">
        <v>0</v>
      </c>
      <c r="BN833" s="0" t="n">
        <v>0</v>
      </c>
      <c r="BO833" s="0" t="n">
        <v>0</v>
      </c>
      <c r="BP833" s="0" t="n">
        <v>0</v>
      </c>
      <c r="BQ833" s="0" t="n">
        <v>0</v>
      </c>
      <c r="BR833" s="0" t="n">
        <v>0</v>
      </c>
      <c r="BS833" s="0" t="n">
        <v>0</v>
      </c>
      <c r="BT833" s="0" t="n">
        <v>0</v>
      </c>
      <c r="BU833" s="0" t="n">
        <v>0</v>
      </c>
      <c r="BV833" s="0" t="n">
        <v>0</v>
      </c>
      <c r="BW833" s="0" t="n">
        <v>0</v>
      </c>
      <c r="CV833" s="0" t="n">
        <v>0</v>
      </c>
      <c r="CW833" s="0" t="n">
        <v>0</v>
      </c>
      <c r="CX833" s="0">
        <f>ROUND(Y833*Source!I2212,7)</f>
        <v/>
      </c>
      <c r="CY833" s="0">
        <f>AA833</f>
        <v/>
      </c>
      <c r="CZ833" s="0">
        <f>AE833</f>
        <v/>
      </c>
      <c r="DA833" s="0">
        <f>AI833</f>
        <v/>
      </c>
      <c r="DB833" s="0">
        <f>ROUND(ROUND(AT833*CZ833,2),2)</f>
        <v/>
      </c>
      <c r="DC833" s="0">
        <f>ROUND(ROUND(AT833*AG833,2),2)</f>
        <v/>
      </c>
      <c r="DD833" s="0" t="inlineStr"/>
      <c r="DE833" s="0" t="inlineStr"/>
      <c r="DF833" s="0">
        <f>ROUND(ROUND(AE833*AI833,0)*CX833,0)</f>
        <v/>
      </c>
      <c r="DG833" s="0">
        <f>ROUND(ROUND(AF833,0)*CX833,0)</f>
        <v/>
      </c>
      <c r="DH833" s="0">
        <f>ROUND(ROUND(AG833,0)*CX833,0)</f>
        <v/>
      </c>
      <c r="DI833" s="0">
        <f>ROUND(ROUND(AH833,0)*CX833,0)</f>
        <v/>
      </c>
      <c r="DJ833" s="0">
        <f>DF833</f>
        <v/>
      </c>
      <c r="DK833" s="0" t="n">
        <v>0</v>
      </c>
      <c r="DL833" s="0" t="inlineStr"/>
      <c r="DM833" s="0" t="n">
        <v>0</v>
      </c>
      <c r="DN833" s="0" t="inlineStr"/>
      <c r="DO833" s="0" t="n">
        <v>0</v>
      </c>
    </row>
    <row r="834">
      <c r="A834" s="0">
        <f>ROW(Source!A2212)</f>
        <v/>
      </c>
      <c r="B834" s="0" t="n">
        <v>78845955</v>
      </c>
      <c r="C834" s="0" t="n">
        <v>78852612</v>
      </c>
      <c r="D834" s="0" t="n">
        <v>29113980</v>
      </c>
      <c r="E834" s="0" t="n">
        <v>1</v>
      </c>
      <c r="F834" s="0" t="n">
        <v>1</v>
      </c>
      <c r="G834" s="0" t="n">
        <v>1</v>
      </c>
      <c r="H834" s="0" t="n">
        <v>3</v>
      </c>
      <c r="I834" s="0" t="inlineStr">
        <is>
          <t>101-1924</t>
        </is>
      </c>
      <c r="J834" s="0" t="inlineStr">
        <is>
          <t>ТССЦ Московской обл., 101-1924, приказ Минстроя России №675/пр от 28.02.2017 № 254/пр</t>
        </is>
      </c>
      <c r="K834" s="0" t="inlineStr">
        <is>
          <t>Электроды диаметром 4 мм Э42А</t>
        </is>
      </c>
      <c r="L834" s="0" t="n">
        <v>1346</v>
      </c>
      <c r="N834" s="0" t="n">
        <v>1009</v>
      </c>
      <c r="O834" s="0" t="inlineStr">
        <is>
          <t>кг</t>
        </is>
      </c>
      <c r="P834" s="0" t="inlineStr">
        <is>
          <t>кг</t>
        </is>
      </c>
      <c r="Q834" s="0" t="n">
        <v>1</v>
      </c>
      <c r="W834" s="0" t="n">
        <v>0</v>
      </c>
      <c r="X834" s="0" t="n">
        <v>-1805966371</v>
      </c>
      <c r="Y834" s="0">
        <f>AT834</f>
        <v/>
      </c>
      <c r="AA834" s="0" t="n">
        <v>179.3</v>
      </c>
      <c r="AB834" s="0" t="n">
        <v>0</v>
      </c>
      <c r="AC834" s="0" t="n">
        <v>0</v>
      </c>
      <c r="AD834" s="0" t="n">
        <v>0</v>
      </c>
      <c r="AE834" s="0" t="n">
        <v>14.31</v>
      </c>
      <c r="AF834" s="0" t="n">
        <v>0</v>
      </c>
      <c r="AG834" s="0" t="n">
        <v>0</v>
      </c>
      <c r="AH834" s="0" t="n">
        <v>0</v>
      </c>
      <c r="AI834" s="0" t="n">
        <v>12.53</v>
      </c>
      <c r="AJ834" s="0" t="n">
        <v>1</v>
      </c>
      <c r="AK834" s="0" t="n">
        <v>1</v>
      </c>
      <c r="AL834" s="0" t="n">
        <v>1</v>
      </c>
      <c r="AM834" s="0" t="n">
        <v>2</v>
      </c>
      <c r="AN834" s="0" t="n">
        <v>0</v>
      </c>
      <c r="AO834" s="0" t="n">
        <v>1</v>
      </c>
      <c r="AP834" s="0" t="n">
        <v>0</v>
      </c>
      <c r="AQ834" s="0" t="n">
        <v>0</v>
      </c>
      <c r="AR834" s="0" t="n">
        <v>0</v>
      </c>
      <c r="AS834" s="0" t="inlineStr"/>
      <c r="AT834" s="0" t="n">
        <v>0.07000000000000001</v>
      </c>
      <c r="AU834" s="0" t="inlineStr"/>
      <c r="AV834" s="0" t="n">
        <v>0</v>
      </c>
      <c r="AW834" s="0" t="n">
        <v>2</v>
      </c>
      <c r="AX834" s="0" t="n">
        <v>78852642</v>
      </c>
      <c r="AY834" s="0" t="n">
        <v>1</v>
      </c>
      <c r="AZ834" s="0" t="n">
        <v>0</v>
      </c>
      <c r="BA834" s="0" t="n">
        <v>807</v>
      </c>
      <c r="BB834" s="0" t="n">
        <v>0</v>
      </c>
      <c r="BC834" s="0" t="n">
        <v>0</v>
      </c>
      <c r="BD834" s="0" t="n">
        <v>0</v>
      </c>
      <c r="BE834" s="0" t="n">
        <v>0</v>
      </c>
      <c r="BF834" s="0" t="n">
        <v>0</v>
      </c>
      <c r="BG834" s="0" t="n">
        <v>0</v>
      </c>
      <c r="BH834" s="0" t="n">
        <v>0</v>
      </c>
      <c r="BI834" s="0" t="n">
        <v>0</v>
      </c>
      <c r="BJ834" s="0" t="n">
        <v>0</v>
      </c>
      <c r="BK834" s="0" t="n">
        <v>0</v>
      </c>
      <c r="BL834" s="0" t="n">
        <v>0</v>
      </c>
      <c r="BM834" s="0" t="n">
        <v>0</v>
      </c>
      <c r="BN834" s="0" t="n">
        <v>0</v>
      </c>
      <c r="BO834" s="0" t="n">
        <v>0</v>
      </c>
      <c r="BP834" s="0" t="n">
        <v>0</v>
      </c>
      <c r="BQ834" s="0" t="n">
        <v>0</v>
      </c>
      <c r="BR834" s="0" t="n">
        <v>0</v>
      </c>
      <c r="BS834" s="0" t="n">
        <v>0</v>
      </c>
      <c r="BT834" s="0" t="n">
        <v>0</v>
      </c>
      <c r="BU834" s="0" t="n">
        <v>0</v>
      </c>
      <c r="BV834" s="0" t="n">
        <v>0</v>
      </c>
      <c r="BW834" s="0" t="n">
        <v>0</v>
      </c>
      <c r="CV834" s="0" t="n">
        <v>0</v>
      </c>
      <c r="CW834" s="0" t="n">
        <v>0</v>
      </c>
      <c r="CX834" s="0">
        <f>ROUND(Y834*Source!I2212,7)</f>
        <v/>
      </c>
      <c r="CY834" s="0">
        <f>AA834</f>
        <v/>
      </c>
      <c r="CZ834" s="0">
        <f>AE834</f>
        <v/>
      </c>
      <c r="DA834" s="0">
        <f>AI834</f>
        <v/>
      </c>
      <c r="DB834" s="0">
        <f>ROUND(ROUND(AT834*CZ834,2),2)</f>
        <v/>
      </c>
      <c r="DC834" s="0">
        <f>ROUND(ROUND(AT834*AG834,2),2)</f>
        <v/>
      </c>
      <c r="DD834" s="0" t="inlineStr"/>
      <c r="DE834" s="0" t="inlineStr"/>
      <c r="DF834" s="0">
        <f>ROUND(ROUND(AE834*AI834,0)*CX834,0)</f>
        <v/>
      </c>
      <c r="DG834" s="0">
        <f>ROUND(ROUND(AF834,0)*CX834,0)</f>
        <v/>
      </c>
      <c r="DH834" s="0">
        <f>ROUND(ROUND(AG834,0)*CX834,0)</f>
        <v/>
      </c>
      <c r="DI834" s="0">
        <f>ROUND(ROUND(AH834,0)*CX834,0)</f>
        <v/>
      </c>
      <c r="DJ834" s="0">
        <f>DF834</f>
        <v/>
      </c>
      <c r="DK834" s="0" t="n">
        <v>0</v>
      </c>
      <c r="DL834" s="0" t="inlineStr"/>
      <c r="DM834" s="0" t="n">
        <v>0</v>
      </c>
      <c r="DN834" s="0" t="inlineStr"/>
      <c r="DO834" s="0" t="n">
        <v>0</v>
      </c>
    </row>
    <row r="835">
      <c r="A835" s="0">
        <f>ROW(Source!A2212)</f>
        <v/>
      </c>
      <c r="B835" s="0" t="n">
        <v>78845955</v>
      </c>
      <c r="C835" s="0" t="n">
        <v>78852612</v>
      </c>
      <c r="D835" s="0" t="n">
        <v>29108369</v>
      </c>
      <c r="E835" s="0" t="n">
        <v>1</v>
      </c>
      <c r="F835" s="0" t="n">
        <v>1</v>
      </c>
      <c r="G835" s="0" t="n">
        <v>1</v>
      </c>
      <c r="H835" s="0" t="n">
        <v>3</v>
      </c>
      <c r="I835" s="0" t="inlineStr">
        <is>
          <t>101-1964</t>
        </is>
      </c>
      <c r="J835" s="0" t="inlineStr">
        <is>
          <t>ТССЦ Московской обл., 101-1964, приказ Минстроя России №675/пр от 28.02.2017 № 254/пр</t>
        </is>
      </c>
      <c r="K835" s="0" t="inlineStr">
        <is>
          <t>Шпагат бумажный</t>
        </is>
      </c>
      <c r="L835" s="0" t="n">
        <v>1346</v>
      </c>
      <c r="N835" s="0" t="n">
        <v>1009</v>
      </c>
      <c r="O835" s="0" t="inlineStr">
        <is>
          <t>кг</t>
        </is>
      </c>
      <c r="P835" s="0" t="inlineStr">
        <is>
          <t>кг</t>
        </is>
      </c>
      <c r="Q835" s="0" t="n">
        <v>1</v>
      </c>
      <c r="W835" s="0" t="n">
        <v>0</v>
      </c>
      <c r="X835" s="0" t="n">
        <v>326902400</v>
      </c>
      <c r="Y835" s="0">
        <f>AT835</f>
        <v/>
      </c>
      <c r="AA835" s="0" t="n">
        <v>260.82</v>
      </c>
      <c r="AB835" s="0" t="n">
        <v>0</v>
      </c>
      <c r="AC835" s="0" t="n">
        <v>0</v>
      </c>
      <c r="AD835" s="0" t="n">
        <v>0</v>
      </c>
      <c r="AE835" s="0" t="n">
        <v>18.9</v>
      </c>
      <c r="AF835" s="0" t="n">
        <v>0</v>
      </c>
      <c r="AG835" s="0" t="n">
        <v>0</v>
      </c>
      <c r="AH835" s="0" t="n">
        <v>0</v>
      </c>
      <c r="AI835" s="0" t="n">
        <v>13.8</v>
      </c>
      <c r="AJ835" s="0" t="n">
        <v>1</v>
      </c>
      <c r="AK835" s="0" t="n">
        <v>1</v>
      </c>
      <c r="AL835" s="0" t="n">
        <v>1</v>
      </c>
      <c r="AM835" s="0" t="n">
        <v>2</v>
      </c>
      <c r="AN835" s="0" t="n">
        <v>0</v>
      </c>
      <c r="AO835" s="0" t="n">
        <v>1</v>
      </c>
      <c r="AP835" s="0" t="n">
        <v>0</v>
      </c>
      <c r="AQ835" s="0" t="n">
        <v>0</v>
      </c>
      <c r="AR835" s="0" t="n">
        <v>0</v>
      </c>
      <c r="AS835" s="0" t="inlineStr"/>
      <c r="AT835" s="0" t="n">
        <v>0.004</v>
      </c>
      <c r="AU835" s="0" t="inlineStr"/>
      <c r="AV835" s="0" t="n">
        <v>0</v>
      </c>
      <c r="AW835" s="0" t="n">
        <v>2</v>
      </c>
      <c r="AX835" s="0" t="n">
        <v>78852643</v>
      </c>
      <c r="AY835" s="0" t="n">
        <v>1</v>
      </c>
      <c r="AZ835" s="0" t="n">
        <v>0</v>
      </c>
      <c r="BA835" s="0" t="n">
        <v>808</v>
      </c>
      <c r="BB835" s="0" t="n">
        <v>0</v>
      </c>
      <c r="BC835" s="0" t="n">
        <v>0</v>
      </c>
      <c r="BD835" s="0" t="n">
        <v>0</v>
      </c>
      <c r="BE835" s="0" t="n">
        <v>0</v>
      </c>
      <c r="BF835" s="0" t="n">
        <v>0</v>
      </c>
      <c r="BG835" s="0" t="n">
        <v>0</v>
      </c>
      <c r="BH835" s="0" t="n">
        <v>0</v>
      </c>
      <c r="BI835" s="0" t="n">
        <v>0</v>
      </c>
      <c r="BJ835" s="0" t="n">
        <v>0</v>
      </c>
      <c r="BK835" s="0" t="n">
        <v>0</v>
      </c>
      <c r="BL835" s="0" t="n">
        <v>0</v>
      </c>
      <c r="BM835" s="0" t="n">
        <v>0</v>
      </c>
      <c r="BN835" s="0" t="n">
        <v>0</v>
      </c>
      <c r="BO835" s="0" t="n">
        <v>0</v>
      </c>
      <c r="BP835" s="0" t="n">
        <v>0</v>
      </c>
      <c r="BQ835" s="0" t="n">
        <v>0</v>
      </c>
      <c r="BR835" s="0" t="n">
        <v>0</v>
      </c>
      <c r="BS835" s="0" t="n">
        <v>0</v>
      </c>
      <c r="BT835" s="0" t="n">
        <v>0</v>
      </c>
      <c r="BU835" s="0" t="n">
        <v>0</v>
      </c>
      <c r="BV835" s="0" t="n">
        <v>0</v>
      </c>
      <c r="BW835" s="0" t="n">
        <v>0</v>
      </c>
      <c r="CV835" s="0" t="n">
        <v>0</v>
      </c>
      <c r="CW835" s="0" t="n">
        <v>0</v>
      </c>
      <c r="CX835" s="0">
        <f>ROUND(Y835*Source!I2212,7)</f>
        <v/>
      </c>
      <c r="CY835" s="0">
        <f>AA835</f>
        <v/>
      </c>
      <c r="CZ835" s="0">
        <f>AE835</f>
        <v/>
      </c>
      <c r="DA835" s="0">
        <f>AI835</f>
        <v/>
      </c>
      <c r="DB835" s="0">
        <f>ROUND(ROUND(AT835*CZ835,2),2)</f>
        <v/>
      </c>
      <c r="DC835" s="0">
        <f>ROUND(ROUND(AT835*AG835,2),2)</f>
        <v/>
      </c>
      <c r="DD835" s="0" t="inlineStr"/>
      <c r="DE835" s="0" t="inlineStr"/>
      <c r="DF835" s="0">
        <f>ROUND(ROUND(AE835*AI835,0)*CX835,0)</f>
        <v/>
      </c>
      <c r="DG835" s="0">
        <f>ROUND(ROUND(AF835,0)*CX835,0)</f>
        <v/>
      </c>
      <c r="DH835" s="0">
        <f>ROUND(ROUND(AG835,0)*CX835,0)</f>
        <v/>
      </c>
      <c r="DI835" s="0">
        <f>ROUND(ROUND(AH835,0)*CX835,0)</f>
        <v/>
      </c>
      <c r="DJ835" s="0">
        <f>DF835</f>
        <v/>
      </c>
      <c r="DK835" s="0" t="n">
        <v>0</v>
      </c>
      <c r="DL835" s="0" t="inlineStr"/>
      <c r="DM835" s="0" t="n">
        <v>0</v>
      </c>
      <c r="DN835" s="0" t="inlineStr"/>
      <c r="DO835" s="0" t="n">
        <v>0</v>
      </c>
    </row>
    <row r="836">
      <c r="A836" s="0">
        <f>ROW(Source!A2212)</f>
        <v/>
      </c>
      <c r="B836" s="0" t="n">
        <v>78845955</v>
      </c>
      <c r="C836" s="0" t="n">
        <v>78852612</v>
      </c>
      <c r="D836" s="0" t="n">
        <v>29114246</v>
      </c>
      <c r="E836" s="0" t="n">
        <v>1</v>
      </c>
      <c r="F836" s="0" t="n">
        <v>1</v>
      </c>
      <c r="G836" s="0" t="n">
        <v>1</v>
      </c>
      <c r="H836" s="0" t="n">
        <v>3</v>
      </c>
      <c r="I836" s="0" t="inlineStr">
        <is>
          <t>101-1977</t>
        </is>
      </c>
      <c r="J836" s="0" t="inlineStr">
        <is>
          <t>ТССЦ Московской обл., 101-1977, приказ Минстроя России №675/пр от 28.02.2017 № 254/пр</t>
        </is>
      </c>
      <c r="K836" s="0" t="inlineStr">
        <is>
          <t>Болты с гайками и шайбами строительные</t>
        </is>
      </c>
      <c r="L836" s="0" t="n">
        <v>1346</v>
      </c>
      <c r="N836" s="0" t="n">
        <v>1009</v>
      </c>
      <c r="O836" s="0" t="inlineStr">
        <is>
          <t>кг</t>
        </is>
      </c>
      <c r="P836" s="0" t="inlineStr">
        <is>
          <t>кг</t>
        </is>
      </c>
      <c r="Q836" s="0" t="n">
        <v>1</v>
      </c>
      <c r="W836" s="0" t="n">
        <v>0</v>
      </c>
      <c r="X836" s="0" t="n">
        <v>30920770</v>
      </c>
      <c r="Y836" s="0">
        <f>AT836</f>
        <v/>
      </c>
      <c r="AA836" s="0" t="n">
        <v>152.32</v>
      </c>
      <c r="AB836" s="0" t="n">
        <v>0</v>
      </c>
      <c r="AC836" s="0" t="n">
        <v>0</v>
      </c>
      <c r="AD836" s="0" t="n">
        <v>0</v>
      </c>
      <c r="AE836" s="0" t="n">
        <v>9.039999999999999</v>
      </c>
      <c r="AF836" s="0" t="n">
        <v>0</v>
      </c>
      <c r="AG836" s="0" t="n">
        <v>0</v>
      </c>
      <c r="AH836" s="0" t="n">
        <v>0</v>
      </c>
      <c r="AI836" s="0" t="n">
        <v>16.85</v>
      </c>
      <c r="AJ836" s="0" t="n">
        <v>1</v>
      </c>
      <c r="AK836" s="0" t="n">
        <v>1</v>
      </c>
      <c r="AL836" s="0" t="n">
        <v>1</v>
      </c>
      <c r="AM836" s="0" t="n">
        <v>2</v>
      </c>
      <c r="AN836" s="0" t="n">
        <v>0</v>
      </c>
      <c r="AO836" s="0" t="n">
        <v>1</v>
      </c>
      <c r="AP836" s="0" t="n">
        <v>0</v>
      </c>
      <c r="AQ836" s="0" t="n">
        <v>0</v>
      </c>
      <c r="AR836" s="0" t="n">
        <v>0</v>
      </c>
      <c r="AS836" s="0" t="inlineStr"/>
      <c r="AT836" s="0" t="n">
        <v>0.38</v>
      </c>
      <c r="AU836" s="0" t="inlineStr"/>
      <c r="AV836" s="0" t="n">
        <v>0</v>
      </c>
      <c r="AW836" s="0" t="n">
        <v>2</v>
      </c>
      <c r="AX836" s="0" t="n">
        <v>78852644</v>
      </c>
      <c r="AY836" s="0" t="n">
        <v>1</v>
      </c>
      <c r="AZ836" s="0" t="n">
        <v>0</v>
      </c>
      <c r="BA836" s="0" t="n">
        <v>809</v>
      </c>
      <c r="BB836" s="0" t="n">
        <v>0</v>
      </c>
      <c r="BC836" s="0" t="n">
        <v>0</v>
      </c>
      <c r="BD836" s="0" t="n">
        <v>0</v>
      </c>
      <c r="BE836" s="0" t="n">
        <v>0</v>
      </c>
      <c r="BF836" s="0" t="n">
        <v>0</v>
      </c>
      <c r="BG836" s="0" t="n">
        <v>0</v>
      </c>
      <c r="BH836" s="0" t="n">
        <v>0</v>
      </c>
      <c r="BI836" s="0" t="n">
        <v>0</v>
      </c>
      <c r="BJ836" s="0" t="n">
        <v>0</v>
      </c>
      <c r="BK836" s="0" t="n">
        <v>0</v>
      </c>
      <c r="BL836" s="0" t="n">
        <v>0</v>
      </c>
      <c r="BM836" s="0" t="n">
        <v>0</v>
      </c>
      <c r="BN836" s="0" t="n">
        <v>0</v>
      </c>
      <c r="BO836" s="0" t="n">
        <v>0</v>
      </c>
      <c r="BP836" s="0" t="n">
        <v>0</v>
      </c>
      <c r="BQ836" s="0" t="n">
        <v>0</v>
      </c>
      <c r="BR836" s="0" t="n">
        <v>0</v>
      </c>
      <c r="BS836" s="0" t="n">
        <v>0</v>
      </c>
      <c r="BT836" s="0" t="n">
        <v>0</v>
      </c>
      <c r="BU836" s="0" t="n">
        <v>0</v>
      </c>
      <c r="BV836" s="0" t="n">
        <v>0</v>
      </c>
      <c r="BW836" s="0" t="n">
        <v>0</v>
      </c>
      <c r="CV836" s="0" t="n">
        <v>0</v>
      </c>
      <c r="CW836" s="0" t="n">
        <v>0</v>
      </c>
      <c r="CX836" s="0">
        <f>ROUND(Y836*Source!I2212,7)</f>
        <v/>
      </c>
      <c r="CY836" s="0">
        <f>AA836</f>
        <v/>
      </c>
      <c r="CZ836" s="0">
        <f>AE836</f>
        <v/>
      </c>
      <c r="DA836" s="0">
        <f>AI836</f>
        <v/>
      </c>
      <c r="DB836" s="0">
        <f>ROUND(ROUND(AT836*CZ836,2),2)</f>
        <v/>
      </c>
      <c r="DC836" s="0">
        <f>ROUND(ROUND(AT836*AG836,2),2)</f>
        <v/>
      </c>
      <c r="DD836" s="0" t="inlineStr"/>
      <c r="DE836" s="0" t="inlineStr"/>
      <c r="DF836" s="0">
        <f>ROUND(ROUND(AE836*AI836,0)*CX836,0)</f>
        <v/>
      </c>
      <c r="DG836" s="0">
        <f>ROUND(ROUND(AF836,0)*CX836,0)</f>
        <v/>
      </c>
      <c r="DH836" s="0">
        <f>ROUND(ROUND(AG836,0)*CX836,0)</f>
        <v/>
      </c>
      <c r="DI836" s="0">
        <f>ROUND(ROUND(AH836,0)*CX836,0)</f>
        <v/>
      </c>
      <c r="DJ836" s="0">
        <f>DF836</f>
        <v/>
      </c>
      <c r="DK836" s="0" t="n">
        <v>0</v>
      </c>
      <c r="DL836" s="0" t="inlineStr"/>
      <c r="DM836" s="0" t="n">
        <v>0</v>
      </c>
      <c r="DN836" s="0" t="inlineStr"/>
      <c r="DO836" s="0" t="n">
        <v>0</v>
      </c>
    </row>
    <row r="837">
      <c r="A837" s="0">
        <f>ROW(Source!A2212)</f>
        <v/>
      </c>
      <c r="B837" s="0" t="n">
        <v>78845955</v>
      </c>
      <c r="C837" s="0" t="n">
        <v>78852612</v>
      </c>
      <c r="D837" s="0" t="n">
        <v>29110426</v>
      </c>
      <c r="E837" s="0" t="n">
        <v>1</v>
      </c>
      <c r="F837" s="0" t="n">
        <v>1</v>
      </c>
      <c r="G837" s="0" t="n">
        <v>1</v>
      </c>
      <c r="H837" s="0" t="n">
        <v>3</v>
      </c>
      <c r="I837" s="0" t="inlineStr">
        <is>
          <t>101-2143</t>
        </is>
      </c>
      <c r="J837" s="0" t="inlineStr">
        <is>
          <t>ТССЦ Московской обл., 101-2143, приказ Минстроя России №675/пр от 28.02.2017 № 254/пр</t>
        </is>
      </c>
      <c r="K837" s="0" t="inlineStr">
        <is>
          <t>Краска</t>
        </is>
      </c>
      <c r="L837" s="0" t="n">
        <v>1346</v>
      </c>
      <c r="N837" s="0" t="n">
        <v>1009</v>
      </c>
      <c r="O837" s="0" t="inlineStr">
        <is>
          <t>кг</t>
        </is>
      </c>
      <c r="P837" s="0" t="inlineStr">
        <is>
          <t>кг</t>
        </is>
      </c>
      <c r="Q837" s="0" t="n">
        <v>1</v>
      </c>
      <c r="W837" s="0" t="n">
        <v>0</v>
      </c>
      <c r="X837" s="0" t="n">
        <v>-1768004575</v>
      </c>
      <c r="Y837" s="0">
        <f>AT837</f>
        <v/>
      </c>
      <c r="AA837" s="0" t="n">
        <v>76.84</v>
      </c>
      <c r="AB837" s="0" t="n">
        <v>0</v>
      </c>
      <c r="AC837" s="0" t="n">
        <v>0</v>
      </c>
      <c r="AD837" s="0" t="n">
        <v>0</v>
      </c>
      <c r="AE837" s="0" t="n">
        <v>28.67</v>
      </c>
      <c r="AF837" s="0" t="n">
        <v>0</v>
      </c>
      <c r="AG837" s="0" t="n">
        <v>0</v>
      </c>
      <c r="AH837" s="0" t="n">
        <v>0</v>
      </c>
      <c r="AI837" s="0" t="n">
        <v>2.68</v>
      </c>
      <c r="AJ837" s="0" t="n">
        <v>1</v>
      </c>
      <c r="AK837" s="0" t="n">
        <v>1</v>
      </c>
      <c r="AL837" s="0" t="n">
        <v>1</v>
      </c>
      <c r="AM837" s="0" t="n">
        <v>2</v>
      </c>
      <c r="AN837" s="0" t="n">
        <v>0</v>
      </c>
      <c r="AO837" s="0" t="n">
        <v>1</v>
      </c>
      <c r="AP837" s="0" t="n">
        <v>0</v>
      </c>
      <c r="AQ837" s="0" t="n">
        <v>0</v>
      </c>
      <c r="AR837" s="0" t="n">
        <v>0</v>
      </c>
      <c r="AS837" s="0" t="inlineStr"/>
      <c r="AT837" s="0" t="n">
        <v>0.047</v>
      </c>
      <c r="AU837" s="0" t="inlineStr"/>
      <c r="AV837" s="0" t="n">
        <v>0</v>
      </c>
      <c r="AW837" s="0" t="n">
        <v>2</v>
      </c>
      <c r="AX837" s="0" t="n">
        <v>78852645</v>
      </c>
      <c r="AY837" s="0" t="n">
        <v>1</v>
      </c>
      <c r="AZ837" s="0" t="n">
        <v>0</v>
      </c>
      <c r="BA837" s="0" t="n">
        <v>810</v>
      </c>
      <c r="BB837" s="0" t="n">
        <v>0</v>
      </c>
      <c r="BC837" s="0" t="n">
        <v>0</v>
      </c>
      <c r="BD837" s="0" t="n">
        <v>0</v>
      </c>
      <c r="BE837" s="0" t="n">
        <v>0</v>
      </c>
      <c r="BF837" s="0" t="n">
        <v>0</v>
      </c>
      <c r="BG837" s="0" t="n">
        <v>0</v>
      </c>
      <c r="BH837" s="0" t="n">
        <v>0</v>
      </c>
      <c r="BI837" s="0" t="n">
        <v>0</v>
      </c>
      <c r="BJ837" s="0" t="n">
        <v>0</v>
      </c>
      <c r="BK837" s="0" t="n">
        <v>0</v>
      </c>
      <c r="BL837" s="0" t="n">
        <v>0</v>
      </c>
      <c r="BM837" s="0" t="n">
        <v>0</v>
      </c>
      <c r="BN837" s="0" t="n">
        <v>0</v>
      </c>
      <c r="BO837" s="0" t="n">
        <v>0</v>
      </c>
      <c r="BP837" s="0" t="n">
        <v>0</v>
      </c>
      <c r="BQ837" s="0" t="n">
        <v>0</v>
      </c>
      <c r="BR837" s="0" t="n">
        <v>0</v>
      </c>
      <c r="BS837" s="0" t="n">
        <v>0</v>
      </c>
      <c r="BT837" s="0" t="n">
        <v>0</v>
      </c>
      <c r="BU837" s="0" t="n">
        <v>0</v>
      </c>
      <c r="BV837" s="0" t="n">
        <v>0</v>
      </c>
      <c r="BW837" s="0" t="n">
        <v>0</v>
      </c>
      <c r="CV837" s="0" t="n">
        <v>0</v>
      </c>
      <c r="CW837" s="0" t="n">
        <v>0</v>
      </c>
      <c r="CX837" s="0">
        <f>ROUND(Y837*Source!I2212,7)</f>
        <v/>
      </c>
      <c r="CY837" s="0">
        <f>AA837</f>
        <v/>
      </c>
      <c r="CZ837" s="0">
        <f>AE837</f>
        <v/>
      </c>
      <c r="DA837" s="0">
        <f>AI837</f>
        <v/>
      </c>
      <c r="DB837" s="0">
        <f>ROUND(ROUND(AT837*CZ837,2),2)</f>
        <v/>
      </c>
      <c r="DC837" s="0">
        <f>ROUND(ROUND(AT837*AG837,2),2)</f>
        <v/>
      </c>
      <c r="DD837" s="0" t="inlineStr"/>
      <c r="DE837" s="0" t="inlineStr"/>
      <c r="DF837" s="0">
        <f>ROUND(ROUND(AE837*AI837,0)*CX837,0)</f>
        <v/>
      </c>
      <c r="DG837" s="0">
        <f>ROUND(ROUND(AF837,0)*CX837,0)</f>
        <v/>
      </c>
      <c r="DH837" s="0">
        <f>ROUND(ROUND(AG837,0)*CX837,0)</f>
        <v/>
      </c>
      <c r="DI837" s="0">
        <f>ROUND(ROUND(AH837,0)*CX837,0)</f>
        <v/>
      </c>
      <c r="DJ837" s="0">
        <f>DF837</f>
        <v/>
      </c>
      <c r="DK837" s="0" t="n">
        <v>0</v>
      </c>
      <c r="DL837" s="0" t="inlineStr"/>
      <c r="DM837" s="0" t="n">
        <v>0</v>
      </c>
      <c r="DN837" s="0" t="inlineStr"/>
      <c r="DO837" s="0" t="n">
        <v>0</v>
      </c>
    </row>
    <row r="838">
      <c r="A838" s="0">
        <f>ROW(Source!A2212)</f>
        <v/>
      </c>
      <c r="B838" s="0" t="n">
        <v>78845955</v>
      </c>
      <c r="C838" s="0" t="n">
        <v>78852612</v>
      </c>
      <c r="D838" s="0" t="n">
        <v>29107961</v>
      </c>
      <c r="E838" s="0" t="n">
        <v>1</v>
      </c>
      <c r="F838" s="0" t="n">
        <v>1</v>
      </c>
      <c r="G838" s="0" t="n">
        <v>1</v>
      </c>
      <c r="H838" s="0" t="n">
        <v>3</v>
      </c>
      <c r="I838" s="0" t="inlineStr">
        <is>
          <t>101-2365</t>
        </is>
      </c>
      <c r="J838" s="0" t="inlineStr">
        <is>
          <t>ТССЦ Московской обл., 101-2365, приказ Минстроя России №675/пр от 28.02.2017 № 254/пр</t>
        </is>
      </c>
      <c r="K838" s="0" t="inlineStr">
        <is>
          <t>Нитки швейные</t>
        </is>
      </c>
      <c r="L838" s="0" t="n">
        <v>1346</v>
      </c>
      <c r="N838" s="0" t="n">
        <v>1009</v>
      </c>
      <c r="O838" s="0" t="inlineStr">
        <is>
          <t>кг</t>
        </is>
      </c>
      <c r="P838" s="0" t="inlineStr">
        <is>
          <t>кг</t>
        </is>
      </c>
      <c r="Q838" s="0" t="n">
        <v>1</v>
      </c>
      <c r="W838" s="0" t="n">
        <v>0</v>
      </c>
      <c r="X838" s="0" t="n">
        <v>-1088339451</v>
      </c>
      <c r="Y838" s="0">
        <f>AT838</f>
        <v/>
      </c>
      <c r="AA838" s="0" t="n">
        <v>766.37</v>
      </c>
      <c r="AB838" s="0" t="n">
        <v>0</v>
      </c>
      <c r="AC838" s="0" t="n">
        <v>0</v>
      </c>
      <c r="AD838" s="0" t="n">
        <v>0</v>
      </c>
      <c r="AE838" s="0" t="n">
        <v>133.05</v>
      </c>
      <c r="AF838" s="0" t="n">
        <v>0</v>
      </c>
      <c r="AG838" s="0" t="n">
        <v>0</v>
      </c>
      <c r="AH838" s="0" t="n">
        <v>0</v>
      </c>
      <c r="AI838" s="0" t="n">
        <v>5.76</v>
      </c>
      <c r="AJ838" s="0" t="n">
        <v>1</v>
      </c>
      <c r="AK838" s="0" t="n">
        <v>1</v>
      </c>
      <c r="AL838" s="0" t="n">
        <v>1</v>
      </c>
      <c r="AM838" s="0" t="n">
        <v>2</v>
      </c>
      <c r="AN838" s="0" t="n">
        <v>0</v>
      </c>
      <c r="AO838" s="0" t="n">
        <v>1</v>
      </c>
      <c r="AP838" s="0" t="n">
        <v>0</v>
      </c>
      <c r="AQ838" s="0" t="n">
        <v>0</v>
      </c>
      <c r="AR838" s="0" t="n">
        <v>0</v>
      </c>
      <c r="AS838" s="0" t="inlineStr"/>
      <c r="AT838" s="0" t="n">
        <v>0.002</v>
      </c>
      <c r="AU838" s="0" t="inlineStr"/>
      <c r="AV838" s="0" t="n">
        <v>0</v>
      </c>
      <c r="AW838" s="0" t="n">
        <v>2</v>
      </c>
      <c r="AX838" s="0" t="n">
        <v>78852646</v>
      </c>
      <c r="AY838" s="0" t="n">
        <v>1</v>
      </c>
      <c r="AZ838" s="0" t="n">
        <v>0</v>
      </c>
      <c r="BA838" s="0" t="n">
        <v>811</v>
      </c>
      <c r="BB838" s="0" t="n">
        <v>0</v>
      </c>
      <c r="BC838" s="0" t="n">
        <v>0</v>
      </c>
      <c r="BD838" s="0" t="n">
        <v>0</v>
      </c>
      <c r="BE838" s="0" t="n">
        <v>0</v>
      </c>
      <c r="BF838" s="0" t="n">
        <v>0</v>
      </c>
      <c r="BG838" s="0" t="n">
        <v>0</v>
      </c>
      <c r="BH838" s="0" t="n">
        <v>0</v>
      </c>
      <c r="BI838" s="0" t="n">
        <v>0</v>
      </c>
      <c r="BJ838" s="0" t="n">
        <v>0</v>
      </c>
      <c r="BK838" s="0" t="n">
        <v>0</v>
      </c>
      <c r="BL838" s="0" t="n">
        <v>0</v>
      </c>
      <c r="BM838" s="0" t="n">
        <v>0</v>
      </c>
      <c r="BN838" s="0" t="n">
        <v>0</v>
      </c>
      <c r="BO838" s="0" t="n">
        <v>0</v>
      </c>
      <c r="BP838" s="0" t="n">
        <v>0</v>
      </c>
      <c r="BQ838" s="0" t="n">
        <v>0</v>
      </c>
      <c r="BR838" s="0" t="n">
        <v>0</v>
      </c>
      <c r="BS838" s="0" t="n">
        <v>0</v>
      </c>
      <c r="BT838" s="0" t="n">
        <v>0</v>
      </c>
      <c r="BU838" s="0" t="n">
        <v>0</v>
      </c>
      <c r="BV838" s="0" t="n">
        <v>0</v>
      </c>
      <c r="BW838" s="0" t="n">
        <v>0</v>
      </c>
      <c r="CV838" s="0" t="n">
        <v>0</v>
      </c>
      <c r="CW838" s="0" t="n">
        <v>0</v>
      </c>
      <c r="CX838" s="0">
        <f>ROUND(Y838*Source!I2212,7)</f>
        <v/>
      </c>
      <c r="CY838" s="0">
        <f>AA838</f>
        <v/>
      </c>
      <c r="CZ838" s="0">
        <f>AE838</f>
        <v/>
      </c>
      <c r="DA838" s="0">
        <f>AI838</f>
        <v/>
      </c>
      <c r="DB838" s="0">
        <f>ROUND(ROUND(AT838*CZ838,2),2)</f>
        <v/>
      </c>
      <c r="DC838" s="0">
        <f>ROUND(ROUND(AT838*AG838,2),2)</f>
        <v/>
      </c>
      <c r="DD838" s="0" t="inlineStr"/>
      <c r="DE838" s="0" t="inlineStr"/>
      <c r="DF838" s="0">
        <f>ROUND(ROUND(AE838*AI838,0)*CX838,0)</f>
        <v/>
      </c>
      <c r="DG838" s="0">
        <f>ROUND(ROUND(AF838,0)*CX838,0)</f>
        <v/>
      </c>
      <c r="DH838" s="0">
        <f>ROUND(ROUND(AG838,0)*CX838,0)</f>
        <v/>
      </c>
      <c r="DI838" s="0">
        <f>ROUND(ROUND(AH838,0)*CX838,0)</f>
        <v/>
      </c>
      <c r="DJ838" s="0">
        <f>DF838</f>
        <v/>
      </c>
      <c r="DK838" s="0" t="n">
        <v>0</v>
      </c>
      <c r="DL838" s="0" t="inlineStr"/>
      <c r="DM838" s="0" t="n">
        <v>0</v>
      </c>
      <c r="DN838" s="0" t="inlineStr"/>
      <c r="DO838" s="0" t="n">
        <v>0</v>
      </c>
    </row>
    <row r="839">
      <c r="A839" s="0">
        <f>ROW(Source!A2212)</f>
        <v/>
      </c>
      <c r="B839" s="0" t="n">
        <v>78845955</v>
      </c>
      <c r="C839" s="0" t="n">
        <v>78852612</v>
      </c>
      <c r="D839" s="0" t="n">
        <v>29110838</v>
      </c>
      <c r="E839" s="0" t="n">
        <v>1</v>
      </c>
      <c r="F839" s="0" t="n">
        <v>1</v>
      </c>
      <c r="G839" s="0" t="n">
        <v>1</v>
      </c>
      <c r="H839" s="0" t="n">
        <v>3</v>
      </c>
      <c r="I839" s="0" t="inlineStr">
        <is>
          <t>101-2499</t>
        </is>
      </c>
      <c r="J839" s="0" t="inlineStr">
        <is>
          <t>ТССЦ Московской обл., 101-2499, приказ Минстроя России №675/пр от 28.02.2017 № 254/пр</t>
        </is>
      </c>
      <c r="K839" s="0" t="inlineStr">
        <is>
          <t>Лента изоляционная прорезиненная односторонняя ширина 20 мм, толщина 0,25-0,35 мм</t>
        </is>
      </c>
      <c r="L839" s="0" t="n">
        <v>1346</v>
      </c>
      <c r="N839" s="0" t="n">
        <v>1009</v>
      </c>
      <c r="O839" s="0" t="inlineStr">
        <is>
          <t>кг</t>
        </is>
      </c>
      <c r="P839" s="0" t="inlineStr">
        <is>
          <t>кг</t>
        </is>
      </c>
      <c r="Q839" s="0" t="n">
        <v>1</v>
      </c>
      <c r="W839" s="0" t="n">
        <v>0</v>
      </c>
      <c r="X839" s="0" t="n">
        <v>-1294780295</v>
      </c>
      <c r="Y839" s="0">
        <f>AT839</f>
        <v/>
      </c>
      <c r="AA839" s="0" t="n">
        <v>1090.07</v>
      </c>
      <c r="AB839" s="0" t="n">
        <v>0</v>
      </c>
      <c r="AC839" s="0" t="n">
        <v>0</v>
      </c>
      <c r="AD839" s="0" t="n">
        <v>0</v>
      </c>
      <c r="AE839" s="0" t="n">
        <v>30.5</v>
      </c>
      <c r="AF839" s="0" t="n">
        <v>0</v>
      </c>
      <c r="AG839" s="0" t="n">
        <v>0</v>
      </c>
      <c r="AH839" s="0" t="n">
        <v>0</v>
      </c>
      <c r="AI839" s="0" t="n">
        <v>35.74</v>
      </c>
      <c r="AJ839" s="0" t="n">
        <v>1</v>
      </c>
      <c r="AK839" s="0" t="n">
        <v>1</v>
      </c>
      <c r="AL839" s="0" t="n">
        <v>1</v>
      </c>
      <c r="AM839" s="0" t="n">
        <v>2</v>
      </c>
      <c r="AN839" s="0" t="n">
        <v>0</v>
      </c>
      <c r="AO839" s="0" t="n">
        <v>1</v>
      </c>
      <c r="AP839" s="0" t="n">
        <v>0</v>
      </c>
      <c r="AQ839" s="0" t="n">
        <v>0</v>
      </c>
      <c r="AR839" s="0" t="n">
        <v>0</v>
      </c>
      <c r="AS839" s="0" t="inlineStr"/>
      <c r="AT839" s="0" t="n">
        <v>0.036</v>
      </c>
      <c r="AU839" s="0" t="inlineStr"/>
      <c r="AV839" s="0" t="n">
        <v>0</v>
      </c>
      <c r="AW839" s="0" t="n">
        <v>2</v>
      </c>
      <c r="AX839" s="0" t="n">
        <v>78852647</v>
      </c>
      <c r="AY839" s="0" t="n">
        <v>1</v>
      </c>
      <c r="AZ839" s="0" t="n">
        <v>0</v>
      </c>
      <c r="BA839" s="0" t="n">
        <v>812</v>
      </c>
      <c r="BB839" s="0" t="n">
        <v>0</v>
      </c>
      <c r="BC839" s="0" t="n">
        <v>0</v>
      </c>
      <c r="BD839" s="0" t="n">
        <v>0</v>
      </c>
      <c r="BE839" s="0" t="n">
        <v>0</v>
      </c>
      <c r="BF839" s="0" t="n">
        <v>0</v>
      </c>
      <c r="BG839" s="0" t="n">
        <v>0</v>
      </c>
      <c r="BH839" s="0" t="n">
        <v>0</v>
      </c>
      <c r="BI839" s="0" t="n">
        <v>0</v>
      </c>
      <c r="BJ839" s="0" t="n">
        <v>0</v>
      </c>
      <c r="BK839" s="0" t="n">
        <v>0</v>
      </c>
      <c r="BL839" s="0" t="n">
        <v>0</v>
      </c>
      <c r="BM839" s="0" t="n">
        <v>0</v>
      </c>
      <c r="BN839" s="0" t="n">
        <v>0</v>
      </c>
      <c r="BO839" s="0" t="n">
        <v>0</v>
      </c>
      <c r="BP839" s="0" t="n">
        <v>0</v>
      </c>
      <c r="BQ839" s="0" t="n">
        <v>0</v>
      </c>
      <c r="BR839" s="0" t="n">
        <v>0</v>
      </c>
      <c r="BS839" s="0" t="n">
        <v>0</v>
      </c>
      <c r="BT839" s="0" t="n">
        <v>0</v>
      </c>
      <c r="BU839" s="0" t="n">
        <v>0</v>
      </c>
      <c r="BV839" s="0" t="n">
        <v>0</v>
      </c>
      <c r="BW839" s="0" t="n">
        <v>0</v>
      </c>
      <c r="CV839" s="0" t="n">
        <v>0</v>
      </c>
      <c r="CW839" s="0" t="n">
        <v>0</v>
      </c>
      <c r="CX839" s="0">
        <f>ROUND(Y839*Source!I2212,7)</f>
        <v/>
      </c>
      <c r="CY839" s="0">
        <f>AA839</f>
        <v/>
      </c>
      <c r="CZ839" s="0">
        <f>AE839</f>
        <v/>
      </c>
      <c r="DA839" s="0">
        <f>AI839</f>
        <v/>
      </c>
      <c r="DB839" s="0">
        <f>ROUND(ROUND(AT839*CZ839,2),2)</f>
        <v/>
      </c>
      <c r="DC839" s="0">
        <f>ROUND(ROUND(AT839*AG839,2),2)</f>
        <v/>
      </c>
      <c r="DD839" s="0" t="inlineStr"/>
      <c r="DE839" s="0" t="inlineStr"/>
      <c r="DF839" s="0">
        <f>ROUND(ROUND(AE839*AI839,0)*CX839,0)</f>
        <v/>
      </c>
      <c r="DG839" s="0">
        <f>ROUND(ROUND(AF839,0)*CX839,0)</f>
        <v/>
      </c>
      <c r="DH839" s="0">
        <f>ROUND(ROUND(AG839,0)*CX839,0)</f>
        <v/>
      </c>
      <c r="DI839" s="0">
        <f>ROUND(ROUND(AH839,0)*CX839,0)</f>
        <v/>
      </c>
      <c r="DJ839" s="0">
        <f>DF839</f>
        <v/>
      </c>
      <c r="DK839" s="0" t="n">
        <v>0</v>
      </c>
      <c r="DL839" s="0" t="inlineStr"/>
      <c r="DM839" s="0" t="n">
        <v>0</v>
      </c>
      <c r="DN839" s="0" t="inlineStr"/>
      <c r="DO839" s="0" t="n">
        <v>0</v>
      </c>
    </row>
    <row r="840">
      <c r="A840" s="0">
        <f>ROW(Source!A2212)</f>
        <v/>
      </c>
      <c r="B840" s="0" t="n">
        <v>78845955</v>
      </c>
      <c r="C840" s="0" t="n">
        <v>78852612</v>
      </c>
      <c r="D840" s="0" t="n">
        <v>29114470</v>
      </c>
      <c r="E840" s="0" t="n">
        <v>1</v>
      </c>
      <c r="F840" s="0" t="n">
        <v>1</v>
      </c>
      <c r="G840" s="0" t="n">
        <v>1</v>
      </c>
      <c r="H840" s="0" t="n">
        <v>3</v>
      </c>
      <c r="I840" s="0" t="inlineStr">
        <is>
          <t>101-3914</t>
        </is>
      </c>
      <c r="J840" s="0" t="inlineStr">
        <is>
          <t>ТССЦ Московской обл., 101-3914, приказ Минстроя России №675/пр от 28.02.2017 № 254/пр</t>
        </is>
      </c>
      <c r="K840" s="0" t="inlineStr">
        <is>
          <t>Дюбели распорные полипропиленовые</t>
        </is>
      </c>
      <c r="L840" s="0" t="n">
        <v>1355</v>
      </c>
      <c r="N840" s="0" t="n">
        <v>1010</v>
      </c>
      <c r="O840" s="0" t="inlineStr">
        <is>
          <t>100 шт.</t>
        </is>
      </c>
      <c r="P840" s="0" t="inlineStr">
        <is>
          <t>100 шт.</t>
        </is>
      </c>
      <c r="Q840" s="0" t="n">
        <v>100</v>
      </c>
      <c r="W840" s="0" t="n">
        <v>0</v>
      </c>
      <c r="X840" s="0" t="n">
        <v>1627582661</v>
      </c>
      <c r="Y840" s="0">
        <f>AT840</f>
        <v/>
      </c>
      <c r="AA840" s="0" t="n">
        <v>78.48</v>
      </c>
      <c r="AB840" s="0" t="n">
        <v>0</v>
      </c>
      <c r="AC840" s="0" t="n">
        <v>0</v>
      </c>
      <c r="AD840" s="0" t="n">
        <v>0</v>
      </c>
      <c r="AE840" s="0" t="n">
        <v>86.23999999999999</v>
      </c>
      <c r="AF840" s="0" t="n">
        <v>0</v>
      </c>
      <c r="AG840" s="0" t="n">
        <v>0</v>
      </c>
      <c r="AH840" s="0" t="n">
        <v>0</v>
      </c>
      <c r="AI840" s="0" t="n">
        <v>0.91</v>
      </c>
      <c r="AJ840" s="0" t="n">
        <v>1</v>
      </c>
      <c r="AK840" s="0" t="n">
        <v>1</v>
      </c>
      <c r="AL840" s="0" t="n">
        <v>1</v>
      </c>
      <c r="AM840" s="0" t="n">
        <v>2</v>
      </c>
      <c r="AN840" s="0" t="n">
        <v>0</v>
      </c>
      <c r="AO840" s="0" t="n">
        <v>1</v>
      </c>
      <c r="AP840" s="0" t="n">
        <v>0</v>
      </c>
      <c r="AQ840" s="0" t="n">
        <v>0</v>
      </c>
      <c r="AR840" s="0" t="n">
        <v>0</v>
      </c>
      <c r="AS840" s="0" t="inlineStr"/>
      <c r="AT840" s="0" t="n">
        <v>0.014</v>
      </c>
      <c r="AU840" s="0" t="inlineStr"/>
      <c r="AV840" s="0" t="n">
        <v>0</v>
      </c>
      <c r="AW840" s="0" t="n">
        <v>2</v>
      </c>
      <c r="AX840" s="0" t="n">
        <v>78852648</v>
      </c>
      <c r="AY840" s="0" t="n">
        <v>1</v>
      </c>
      <c r="AZ840" s="0" t="n">
        <v>0</v>
      </c>
      <c r="BA840" s="0" t="n">
        <v>813</v>
      </c>
      <c r="BB840" s="0" t="n">
        <v>0</v>
      </c>
      <c r="BC840" s="0" t="n">
        <v>0</v>
      </c>
      <c r="BD840" s="0" t="n">
        <v>0</v>
      </c>
      <c r="BE840" s="0" t="n">
        <v>0</v>
      </c>
      <c r="BF840" s="0" t="n">
        <v>0</v>
      </c>
      <c r="BG840" s="0" t="n">
        <v>0</v>
      </c>
      <c r="BH840" s="0" t="n">
        <v>0</v>
      </c>
      <c r="BI840" s="0" t="n">
        <v>0</v>
      </c>
      <c r="BJ840" s="0" t="n">
        <v>0</v>
      </c>
      <c r="BK840" s="0" t="n">
        <v>0</v>
      </c>
      <c r="BL840" s="0" t="n">
        <v>0</v>
      </c>
      <c r="BM840" s="0" t="n">
        <v>0</v>
      </c>
      <c r="BN840" s="0" t="n">
        <v>0</v>
      </c>
      <c r="BO840" s="0" t="n">
        <v>0</v>
      </c>
      <c r="BP840" s="0" t="n">
        <v>0</v>
      </c>
      <c r="BQ840" s="0" t="n">
        <v>0</v>
      </c>
      <c r="BR840" s="0" t="n">
        <v>0</v>
      </c>
      <c r="BS840" s="0" t="n">
        <v>0</v>
      </c>
      <c r="BT840" s="0" t="n">
        <v>0</v>
      </c>
      <c r="BU840" s="0" t="n">
        <v>0</v>
      </c>
      <c r="BV840" s="0" t="n">
        <v>0</v>
      </c>
      <c r="BW840" s="0" t="n">
        <v>0</v>
      </c>
      <c r="CV840" s="0" t="n">
        <v>0</v>
      </c>
      <c r="CW840" s="0" t="n">
        <v>0</v>
      </c>
      <c r="CX840" s="0">
        <f>ROUND(Y840*Source!I2212,7)</f>
        <v/>
      </c>
      <c r="CY840" s="0">
        <f>AA840</f>
        <v/>
      </c>
      <c r="CZ840" s="0">
        <f>AE840</f>
        <v/>
      </c>
      <c r="DA840" s="0">
        <f>AI840</f>
        <v/>
      </c>
      <c r="DB840" s="0">
        <f>ROUND(ROUND(AT840*CZ840,2),2)</f>
        <v/>
      </c>
      <c r="DC840" s="0">
        <f>ROUND(ROUND(AT840*AG840,2),2)</f>
        <v/>
      </c>
      <c r="DD840" s="0" t="inlineStr"/>
      <c r="DE840" s="0" t="inlineStr"/>
      <c r="DF840" s="0">
        <f>ROUND(ROUND(AE840*AI840,0)*CX840,0)</f>
        <v/>
      </c>
      <c r="DG840" s="0">
        <f>ROUND(ROUND(AF840,0)*CX840,0)</f>
        <v/>
      </c>
      <c r="DH840" s="0">
        <f>ROUND(ROUND(AG840,0)*CX840,0)</f>
        <v/>
      </c>
      <c r="DI840" s="0">
        <f>ROUND(ROUND(AH840,0)*CX840,0)</f>
        <v/>
      </c>
      <c r="DJ840" s="0">
        <f>DF840</f>
        <v/>
      </c>
      <c r="DK840" s="0" t="n">
        <v>0</v>
      </c>
      <c r="DL840" s="0" t="inlineStr"/>
      <c r="DM840" s="0" t="n">
        <v>0</v>
      </c>
      <c r="DN840" s="0" t="inlineStr"/>
      <c r="DO840" s="0" t="n">
        <v>0</v>
      </c>
    </row>
    <row r="841">
      <c r="A841" s="0">
        <f>ROW(Source!A2212)</f>
        <v/>
      </c>
      <c r="B841" s="0" t="n">
        <v>78845955</v>
      </c>
      <c r="C841" s="0" t="n">
        <v>78852612</v>
      </c>
      <c r="D841" s="0" t="n">
        <v>29129474</v>
      </c>
      <c r="E841" s="0" t="n">
        <v>1</v>
      </c>
      <c r="F841" s="0" t="n">
        <v>1</v>
      </c>
      <c r="G841" s="0" t="n">
        <v>1</v>
      </c>
      <c r="H841" s="0" t="n">
        <v>3</v>
      </c>
      <c r="I841" s="0" t="inlineStr">
        <is>
          <t>201-0843</t>
        </is>
      </c>
      <c r="J841" s="0" t="inlineStr">
        <is>
          <t>ТССЦ Московской обл., 201-0843, приказ Минстроя России №675/пр от 28.02.2017 № 255/пр</t>
        </is>
      </c>
      <c r="K841" s="0" t="inlineStr">
        <is>
          <t>Конструкции стальные индивидуальные решетчатые сварные массой до 0,1 т</t>
        </is>
      </c>
      <c r="L841" s="0" t="n">
        <v>1348</v>
      </c>
      <c r="N841" s="0" t="n">
        <v>1009</v>
      </c>
      <c r="O841" s="0" t="inlineStr">
        <is>
          <t>т</t>
        </is>
      </c>
      <c r="P841" s="0" t="inlineStr">
        <is>
          <t>т</t>
        </is>
      </c>
      <c r="Q841" s="0" t="n">
        <v>1000</v>
      </c>
      <c r="W841" s="0" t="n">
        <v>0</v>
      </c>
      <c r="X841" s="0" t="n">
        <v>-115984519</v>
      </c>
      <c r="Y841" s="0">
        <f>AT841</f>
        <v/>
      </c>
      <c r="AA841" s="0" t="n">
        <v>118113.18</v>
      </c>
      <c r="AB841" s="0" t="n">
        <v>0</v>
      </c>
      <c r="AC841" s="0" t="n">
        <v>0</v>
      </c>
      <c r="AD841" s="0" t="n">
        <v>0</v>
      </c>
      <c r="AE841" s="0" t="n">
        <v>11534.49</v>
      </c>
      <c r="AF841" s="0" t="n">
        <v>0</v>
      </c>
      <c r="AG841" s="0" t="n">
        <v>0</v>
      </c>
      <c r="AH841" s="0" t="n">
        <v>0</v>
      </c>
      <c r="AI841" s="0" t="n">
        <v>10.24</v>
      </c>
      <c r="AJ841" s="0" t="n">
        <v>1</v>
      </c>
      <c r="AK841" s="0" t="n">
        <v>1</v>
      </c>
      <c r="AL841" s="0" t="n">
        <v>1</v>
      </c>
      <c r="AM841" s="0" t="n">
        <v>2</v>
      </c>
      <c r="AN841" s="0" t="n">
        <v>0</v>
      </c>
      <c r="AO841" s="0" t="n">
        <v>1</v>
      </c>
      <c r="AP841" s="0" t="n">
        <v>0</v>
      </c>
      <c r="AQ841" s="0" t="n">
        <v>0</v>
      </c>
      <c r="AR841" s="0" t="n">
        <v>0</v>
      </c>
      <c r="AS841" s="0" t="inlineStr"/>
      <c r="AT841" s="0" t="n">
        <v>0.002</v>
      </c>
      <c r="AU841" s="0" t="inlineStr"/>
      <c r="AV841" s="0" t="n">
        <v>0</v>
      </c>
      <c r="AW841" s="0" t="n">
        <v>2</v>
      </c>
      <c r="AX841" s="0" t="n">
        <v>78852649</v>
      </c>
      <c r="AY841" s="0" t="n">
        <v>1</v>
      </c>
      <c r="AZ841" s="0" t="n">
        <v>0</v>
      </c>
      <c r="BA841" s="0" t="n">
        <v>814</v>
      </c>
      <c r="BB841" s="0" t="n">
        <v>0</v>
      </c>
      <c r="BC841" s="0" t="n">
        <v>0</v>
      </c>
      <c r="BD841" s="0" t="n">
        <v>0</v>
      </c>
      <c r="BE841" s="0" t="n">
        <v>0</v>
      </c>
      <c r="BF841" s="0" t="n">
        <v>0</v>
      </c>
      <c r="BG841" s="0" t="n">
        <v>0</v>
      </c>
      <c r="BH841" s="0" t="n">
        <v>0</v>
      </c>
      <c r="BI841" s="0" t="n">
        <v>0</v>
      </c>
      <c r="BJ841" s="0" t="n">
        <v>0</v>
      </c>
      <c r="BK841" s="0" t="n">
        <v>0</v>
      </c>
      <c r="BL841" s="0" t="n">
        <v>0</v>
      </c>
      <c r="BM841" s="0" t="n">
        <v>0</v>
      </c>
      <c r="BN841" s="0" t="n">
        <v>0</v>
      </c>
      <c r="BO841" s="0" t="n">
        <v>0</v>
      </c>
      <c r="BP841" s="0" t="n">
        <v>0</v>
      </c>
      <c r="BQ841" s="0" t="n">
        <v>0</v>
      </c>
      <c r="BR841" s="0" t="n">
        <v>0</v>
      </c>
      <c r="BS841" s="0" t="n">
        <v>0</v>
      </c>
      <c r="BT841" s="0" t="n">
        <v>0</v>
      </c>
      <c r="BU841" s="0" t="n">
        <v>0</v>
      </c>
      <c r="BV841" s="0" t="n">
        <v>0</v>
      </c>
      <c r="BW841" s="0" t="n">
        <v>0</v>
      </c>
      <c r="CV841" s="0" t="n">
        <v>0</v>
      </c>
      <c r="CW841" s="0" t="n">
        <v>0</v>
      </c>
      <c r="CX841" s="0">
        <f>ROUND(Y841*Source!I2212,7)</f>
        <v/>
      </c>
      <c r="CY841" s="0">
        <f>AA841</f>
        <v/>
      </c>
      <c r="CZ841" s="0">
        <f>AE841</f>
        <v/>
      </c>
      <c r="DA841" s="0">
        <f>AI841</f>
        <v/>
      </c>
      <c r="DB841" s="0">
        <f>ROUND(ROUND(AT841*CZ841,2),2)</f>
        <v/>
      </c>
      <c r="DC841" s="0">
        <f>ROUND(ROUND(AT841*AG841,2),2)</f>
        <v/>
      </c>
      <c r="DD841" s="0" t="inlineStr"/>
      <c r="DE841" s="0" t="inlineStr"/>
      <c r="DF841" s="0">
        <f>ROUND(ROUND(AE841*AI841,0)*CX841,0)</f>
        <v/>
      </c>
      <c r="DG841" s="0">
        <f>ROUND(ROUND(AF841,0)*CX841,0)</f>
        <v/>
      </c>
      <c r="DH841" s="0">
        <f>ROUND(ROUND(AG841,0)*CX841,0)</f>
        <v/>
      </c>
      <c r="DI841" s="0">
        <f>ROUND(ROUND(AH841,0)*CX841,0)</f>
        <v/>
      </c>
      <c r="DJ841" s="0">
        <f>DF841</f>
        <v/>
      </c>
      <c r="DK841" s="0" t="n">
        <v>0</v>
      </c>
      <c r="DL841" s="0" t="inlineStr"/>
      <c r="DM841" s="0" t="n">
        <v>0</v>
      </c>
      <c r="DN841" s="0" t="inlineStr"/>
      <c r="DO841" s="0" t="n">
        <v>0</v>
      </c>
    </row>
    <row r="842">
      <c r="A842" s="0">
        <f>ROW(Source!A2212)</f>
        <v/>
      </c>
      <c r="B842" s="0" t="n">
        <v>78845955</v>
      </c>
      <c r="C842" s="0" t="n">
        <v>78852612</v>
      </c>
      <c r="D842" s="0" t="n">
        <v>29165774</v>
      </c>
      <c r="E842" s="0" t="n">
        <v>1</v>
      </c>
      <c r="F842" s="0" t="n">
        <v>1</v>
      </c>
      <c r="G842" s="0" t="n">
        <v>1</v>
      </c>
      <c r="H842" s="0" t="n">
        <v>3</v>
      </c>
      <c r="I842" s="0" t="inlineStr">
        <is>
          <t>509-0090</t>
        </is>
      </c>
      <c r="J842" s="0" t="inlineStr">
        <is>
          <t>ТССЦ Московской обл., 509-0090, приказ Минстроя России №675/пр от 28.02.2017 № 258/пр</t>
        </is>
      </c>
      <c r="K842" s="0" t="inlineStr">
        <is>
          <t>Перемычки гибкие, тип ПГС-50</t>
        </is>
      </c>
      <c r="L842" s="0" t="n">
        <v>1358</v>
      </c>
      <c r="N842" s="0" t="n">
        <v>1010</v>
      </c>
      <c r="O842" s="0" t="inlineStr">
        <is>
          <t>10 шт.</t>
        </is>
      </c>
      <c r="P842" s="0" t="inlineStr">
        <is>
          <t>10 шт.</t>
        </is>
      </c>
      <c r="Q842" s="0" t="n">
        <v>10</v>
      </c>
      <c r="W842" s="0" t="n">
        <v>0</v>
      </c>
      <c r="X842" s="0" t="n">
        <v>-1035860104</v>
      </c>
      <c r="Y842" s="0">
        <f>AT842</f>
        <v/>
      </c>
      <c r="AA842" s="0" t="n">
        <v>1258.9</v>
      </c>
      <c r="AB842" s="0" t="n">
        <v>0</v>
      </c>
      <c r="AC842" s="0" t="n">
        <v>0</v>
      </c>
      <c r="AD842" s="0" t="n">
        <v>0</v>
      </c>
      <c r="AE842" s="0" t="n">
        <v>40.9</v>
      </c>
      <c r="AF842" s="0" t="n">
        <v>0</v>
      </c>
      <c r="AG842" s="0" t="n">
        <v>0</v>
      </c>
      <c r="AH842" s="0" t="n">
        <v>0</v>
      </c>
      <c r="AI842" s="0" t="n">
        <v>30.78</v>
      </c>
      <c r="AJ842" s="0" t="n">
        <v>1</v>
      </c>
      <c r="AK842" s="0" t="n">
        <v>1</v>
      </c>
      <c r="AL842" s="0" t="n">
        <v>1</v>
      </c>
      <c r="AM842" s="0" t="n">
        <v>2</v>
      </c>
      <c r="AN842" s="0" t="n">
        <v>0</v>
      </c>
      <c r="AO842" s="0" t="n">
        <v>1</v>
      </c>
      <c r="AP842" s="0" t="n">
        <v>0</v>
      </c>
      <c r="AQ842" s="0" t="n">
        <v>0</v>
      </c>
      <c r="AR842" s="0" t="n">
        <v>0</v>
      </c>
      <c r="AS842" s="0" t="inlineStr"/>
      <c r="AT842" s="0" t="n">
        <v>0.1</v>
      </c>
      <c r="AU842" s="0" t="inlineStr"/>
      <c r="AV842" s="0" t="n">
        <v>0</v>
      </c>
      <c r="AW842" s="0" t="n">
        <v>2</v>
      </c>
      <c r="AX842" s="0" t="n">
        <v>78852650</v>
      </c>
      <c r="AY842" s="0" t="n">
        <v>1</v>
      </c>
      <c r="AZ842" s="0" t="n">
        <v>0</v>
      </c>
      <c r="BA842" s="0" t="n">
        <v>815</v>
      </c>
      <c r="BB842" s="0" t="n">
        <v>0</v>
      </c>
      <c r="BC842" s="0" t="n">
        <v>0</v>
      </c>
      <c r="BD842" s="0" t="n">
        <v>0</v>
      </c>
      <c r="BE842" s="0" t="n">
        <v>0</v>
      </c>
      <c r="BF842" s="0" t="n">
        <v>0</v>
      </c>
      <c r="BG842" s="0" t="n">
        <v>0</v>
      </c>
      <c r="BH842" s="0" t="n">
        <v>0</v>
      </c>
      <c r="BI842" s="0" t="n">
        <v>0</v>
      </c>
      <c r="BJ842" s="0" t="n">
        <v>0</v>
      </c>
      <c r="BK842" s="0" t="n">
        <v>0</v>
      </c>
      <c r="BL842" s="0" t="n">
        <v>0</v>
      </c>
      <c r="BM842" s="0" t="n">
        <v>0</v>
      </c>
      <c r="BN842" s="0" t="n">
        <v>0</v>
      </c>
      <c r="BO842" s="0" t="n">
        <v>0</v>
      </c>
      <c r="BP842" s="0" t="n">
        <v>0</v>
      </c>
      <c r="BQ842" s="0" t="n">
        <v>0</v>
      </c>
      <c r="BR842" s="0" t="n">
        <v>0</v>
      </c>
      <c r="BS842" s="0" t="n">
        <v>0</v>
      </c>
      <c r="BT842" s="0" t="n">
        <v>0</v>
      </c>
      <c r="BU842" s="0" t="n">
        <v>0</v>
      </c>
      <c r="BV842" s="0" t="n">
        <v>0</v>
      </c>
      <c r="BW842" s="0" t="n">
        <v>0</v>
      </c>
      <c r="CV842" s="0" t="n">
        <v>0</v>
      </c>
      <c r="CW842" s="0" t="n">
        <v>0</v>
      </c>
      <c r="CX842" s="0">
        <f>ROUND(Y842*Source!I2212,7)</f>
        <v/>
      </c>
      <c r="CY842" s="0">
        <f>AA842</f>
        <v/>
      </c>
      <c r="CZ842" s="0">
        <f>AE842</f>
        <v/>
      </c>
      <c r="DA842" s="0">
        <f>AI842</f>
        <v/>
      </c>
      <c r="DB842" s="0">
        <f>ROUND(ROUND(AT842*CZ842,2),2)</f>
        <v/>
      </c>
      <c r="DC842" s="0">
        <f>ROUND(ROUND(AT842*AG842,2),2)</f>
        <v/>
      </c>
      <c r="DD842" s="0" t="inlineStr"/>
      <c r="DE842" s="0" t="inlineStr"/>
      <c r="DF842" s="0">
        <f>ROUND(ROUND(AE842*AI842,0)*CX842,0)</f>
        <v/>
      </c>
      <c r="DG842" s="0">
        <f>ROUND(ROUND(AF842,0)*CX842,0)</f>
        <v/>
      </c>
      <c r="DH842" s="0">
        <f>ROUND(ROUND(AG842,0)*CX842,0)</f>
        <v/>
      </c>
      <c r="DI842" s="0">
        <f>ROUND(ROUND(AH842,0)*CX842,0)</f>
        <v/>
      </c>
      <c r="DJ842" s="0">
        <f>DF842</f>
        <v/>
      </c>
      <c r="DK842" s="0" t="n">
        <v>0</v>
      </c>
      <c r="DL842" s="0" t="inlineStr"/>
      <c r="DM842" s="0" t="n">
        <v>0</v>
      </c>
      <c r="DN842" s="0" t="inlineStr"/>
      <c r="DO842" s="0" t="n">
        <v>0</v>
      </c>
    </row>
    <row r="843">
      <c r="A843" s="0">
        <f>ROW(Source!A2212)</f>
        <v/>
      </c>
      <c r="B843" s="0" t="n">
        <v>78845955</v>
      </c>
      <c r="C843" s="0" t="n">
        <v>78852612</v>
      </c>
      <c r="D843" s="0" t="n">
        <v>29171708</v>
      </c>
      <c r="E843" s="0" t="n">
        <v>1</v>
      </c>
      <c r="F843" s="0" t="n">
        <v>1</v>
      </c>
      <c r="G843" s="0" t="n">
        <v>1</v>
      </c>
      <c r="H843" s="0" t="n">
        <v>3</v>
      </c>
      <c r="I843" s="0" t="inlineStr">
        <is>
          <t>509-1210</t>
        </is>
      </c>
      <c r="J843" s="0" t="inlineStr">
        <is>
          <t>ТССЦ Московской обл., 509-1210, приказ Минстроя России №675/пр от 28.02.2017 № 258/пр</t>
        </is>
      </c>
      <c r="K843" s="0" t="inlineStr">
        <is>
          <t>Вазелин технический</t>
        </is>
      </c>
      <c r="L843" s="0" t="n">
        <v>1346</v>
      </c>
      <c r="N843" s="0" t="n">
        <v>1009</v>
      </c>
      <c r="O843" s="0" t="inlineStr">
        <is>
          <t>кг</t>
        </is>
      </c>
      <c r="P843" s="0" t="inlineStr">
        <is>
          <t>кг</t>
        </is>
      </c>
      <c r="Q843" s="0" t="n">
        <v>1</v>
      </c>
      <c r="W843" s="0" t="n">
        <v>0</v>
      </c>
      <c r="X843" s="0" t="n">
        <v>1015963907</v>
      </c>
      <c r="Y843" s="0">
        <f>AT843</f>
        <v/>
      </c>
      <c r="AA843" s="0" t="n">
        <v>315.49</v>
      </c>
      <c r="AB843" s="0" t="n">
        <v>0</v>
      </c>
      <c r="AC843" s="0" t="n">
        <v>0</v>
      </c>
      <c r="AD843" s="0" t="n">
        <v>0</v>
      </c>
      <c r="AE843" s="0" t="n">
        <v>30.6</v>
      </c>
      <c r="AF843" s="0" t="n">
        <v>0</v>
      </c>
      <c r="AG843" s="0" t="n">
        <v>0</v>
      </c>
      <c r="AH843" s="0" t="n">
        <v>0</v>
      </c>
      <c r="AI843" s="0" t="n">
        <v>10.31</v>
      </c>
      <c r="AJ843" s="0" t="n">
        <v>1</v>
      </c>
      <c r="AK843" s="0" t="n">
        <v>1</v>
      </c>
      <c r="AL843" s="0" t="n">
        <v>1</v>
      </c>
      <c r="AM843" s="0" t="n">
        <v>2</v>
      </c>
      <c r="AN843" s="0" t="n">
        <v>0</v>
      </c>
      <c r="AO843" s="0" t="n">
        <v>1</v>
      </c>
      <c r="AP843" s="0" t="n">
        <v>0</v>
      </c>
      <c r="AQ843" s="0" t="n">
        <v>0</v>
      </c>
      <c r="AR843" s="0" t="n">
        <v>0</v>
      </c>
      <c r="AS843" s="0" t="inlineStr"/>
      <c r="AT843" s="0" t="n">
        <v>0.008999999999999999</v>
      </c>
      <c r="AU843" s="0" t="inlineStr"/>
      <c r="AV843" s="0" t="n">
        <v>0</v>
      </c>
      <c r="AW843" s="0" t="n">
        <v>2</v>
      </c>
      <c r="AX843" s="0" t="n">
        <v>78852651</v>
      </c>
      <c r="AY843" s="0" t="n">
        <v>1</v>
      </c>
      <c r="AZ843" s="0" t="n">
        <v>0</v>
      </c>
      <c r="BA843" s="0" t="n">
        <v>816</v>
      </c>
      <c r="BB843" s="0" t="n">
        <v>0</v>
      </c>
      <c r="BC843" s="0" t="n">
        <v>0</v>
      </c>
      <c r="BD843" s="0" t="n">
        <v>0</v>
      </c>
      <c r="BE843" s="0" t="n">
        <v>0</v>
      </c>
      <c r="BF843" s="0" t="n">
        <v>0</v>
      </c>
      <c r="BG843" s="0" t="n">
        <v>0</v>
      </c>
      <c r="BH843" s="0" t="n">
        <v>0</v>
      </c>
      <c r="BI843" s="0" t="n">
        <v>0</v>
      </c>
      <c r="BJ843" s="0" t="n">
        <v>0</v>
      </c>
      <c r="BK843" s="0" t="n">
        <v>0</v>
      </c>
      <c r="BL843" s="0" t="n">
        <v>0</v>
      </c>
      <c r="BM843" s="0" t="n">
        <v>0</v>
      </c>
      <c r="BN843" s="0" t="n">
        <v>0</v>
      </c>
      <c r="BO843" s="0" t="n">
        <v>0</v>
      </c>
      <c r="BP843" s="0" t="n">
        <v>0</v>
      </c>
      <c r="BQ843" s="0" t="n">
        <v>0</v>
      </c>
      <c r="BR843" s="0" t="n">
        <v>0</v>
      </c>
      <c r="BS843" s="0" t="n">
        <v>0</v>
      </c>
      <c r="BT843" s="0" t="n">
        <v>0</v>
      </c>
      <c r="BU843" s="0" t="n">
        <v>0</v>
      </c>
      <c r="BV843" s="0" t="n">
        <v>0</v>
      </c>
      <c r="BW843" s="0" t="n">
        <v>0</v>
      </c>
      <c r="CV843" s="0" t="n">
        <v>0</v>
      </c>
      <c r="CW843" s="0" t="n">
        <v>0</v>
      </c>
      <c r="CX843" s="0">
        <f>ROUND(Y843*Source!I2212,7)</f>
        <v/>
      </c>
      <c r="CY843" s="0">
        <f>AA843</f>
        <v/>
      </c>
      <c r="CZ843" s="0">
        <f>AE843</f>
        <v/>
      </c>
      <c r="DA843" s="0">
        <f>AI843</f>
        <v/>
      </c>
      <c r="DB843" s="0">
        <f>ROUND(ROUND(AT843*CZ843,2),2)</f>
        <v/>
      </c>
      <c r="DC843" s="0">
        <f>ROUND(ROUND(AT843*AG843,2),2)</f>
        <v/>
      </c>
      <c r="DD843" s="0" t="inlineStr"/>
      <c r="DE843" s="0" t="inlineStr"/>
      <c r="DF843" s="0">
        <f>ROUND(ROUND(AE843*AI843,0)*CX843,0)</f>
        <v/>
      </c>
      <c r="DG843" s="0">
        <f>ROUND(ROUND(AF843,0)*CX843,0)</f>
        <v/>
      </c>
      <c r="DH843" s="0">
        <f>ROUND(ROUND(AG843,0)*CX843,0)</f>
        <v/>
      </c>
      <c r="DI843" s="0">
        <f>ROUND(ROUND(AH843,0)*CX843,0)</f>
        <v/>
      </c>
      <c r="DJ843" s="0">
        <f>DF843</f>
        <v/>
      </c>
      <c r="DK843" s="0" t="n">
        <v>0</v>
      </c>
      <c r="DL843" s="0" t="inlineStr"/>
      <c r="DM843" s="0" t="n">
        <v>0</v>
      </c>
      <c r="DN843" s="0" t="inlineStr"/>
      <c r="DO843" s="0" t="n">
        <v>0</v>
      </c>
    </row>
    <row r="844">
      <c r="A844" s="0">
        <f>ROW(Source!A2212)</f>
        <v/>
      </c>
      <c r="B844" s="0" t="n">
        <v>78845955</v>
      </c>
      <c r="C844" s="0" t="n">
        <v>78852612</v>
      </c>
      <c r="D844" s="0" t="n">
        <v>29166685</v>
      </c>
      <c r="E844" s="0" t="n">
        <v>1</v>
      </c>
      <c r="F844" s="0" t="n">
        <v>1</v>
      </c>
      <c r="G844" s="0" t="n">
        <v>1</v>
      </c>
      <c r="H844" s="0" t="n">
        <v>3</v>
      </c>
      <c r="I844" s="0" t="inlineStr">
        <is>
          <t>509-2247</t>
        </is>
      </c>
      <c r="J844" s="0" t="inlineStr">
        <is>
          <t>ТССЦ Московской обл., 509-2247, приказ Минстроя России №675/пр от 28.02.2017 № 258/пр</t>
        </is>
      </c>
      <c r="K844" s="0" t="inlineStr">
        <is>
          <t>Выключатели автоматические «IEK» ВА47-29 4Р 25А, характеристика С</t>
        </is>
      </c>
      <c r="L844" s="0" t="n">
        <v>1354</v>
      </c>
      <c r="N844" s="0" t="n">
        <v>1010</v>
      </c>
      <c r="O844" s="0" t="inlineStr">
        <is>
          <t>шт.</t>
        </is>
      </c>
      <c r="P844" s="0" t="inlineStr">
        <is>
          <t>шт.</t>
        </is>
      </c>
      <c r="Q844" s="0" t="n">
        <v>1</v>
      </c>
      <c r="W844" s="0" t="n">
        <v>0</v>
      </c>
      <c r="X844" s="0" t="n">
        <v>-104479151</v>
      </c>
      <c r="Y844" s="0">
        <f>AT844</f>
        <v/>
      </c>
      <c r="AA844" s="0" t="n">
        <v>490.45</v>
      </c>
      <c r="AB844" s="0" t="n">
        <v>0</v>
      </c>
      <c r="AC844" s="0" t="n">
        <v>0</v>
      </c>
      <c r="AD844" s="0" t="n">
        <v>0</v>
      </c>
      <c r="AE844" s="0" t="n">
        <v>57.43</v>
      </c>
      <c r="AF844" s="0" t="n">
        <v>0</v>
      </c>
      <c r="AG844" s="0" t="n">
        <v>0</v>
      </c>
      <c r="AH844" s="0" t="n">
        <v>0</v>
      </c>
      <c r="AI844" s="0" t="n">
        <v>8.539999999999999</v>
      </c>
      <c r="AJ844" s="0" t="n">
        <v>1</v>
      </c>
      <c r="AK844" s="0" t="n">
        <v>1</v>
      </c>
      <c r="AL844" s="0" t="n">
        <v>1</v>
      </c>
      <c r="AM844" s="0" t="n">
        <v>0</v>
      </c>
      <c r="AN844" s="0" t="n">
        <v>0</v>
      </c>
      <c r="AO844" s="0" t="n">
        <v>0</v>
      </c>
      <c r="AP844" s="0" t="n">
        <v>1</v>
      </c>
      <c r="AQ844" s="0" t="n">
        <v>0</v>
      </c>
      <c r="AR844" s="0" t="n">
        <v>0</v>
      </c>
      <c r="AS844" s="0" t="inlineStr"/>
      <c r="AT844" s="0" t="n">
        <v>1</v>
      </c>
      <c r="AU844" s="0" t="inlineStr"/>
      <c r="AV844" s="0" t="n">
        <v>0</v>
      </c>
      <c r="AW844" s="0" t="n">
        <v>1</v>
      </c>
      <c r="AX844" s="0" t="n">
        <v>-1</v>
      </c>
      <c r="AY844" s="0" t="n">
        <v>0</v>
      </c>
      <c r="AZ844" s="0" t="n">
        <v>0</v>
      </c>
      <c r="BA844" s="0" t="inlineStr"/>
      <c r="BB844" s="0" t="n">
        <v>0</v>
      </c>
      <c r="BC844" s="0" t="n">
        <v>0</v>
      </c>
      <c r="BD844" s="0" t="n">
        <v>0</v>
      </c>
      <c r="BE844" s="0" t="n">
        <v>0</v>
      </c>
      <c r="BF844" s="0" t="n">
        <v>0</v>
      </c>
      <c r="BG844" s="0" t="n">
        <v>0</v>
      </c>
      <c r="BH844" s="0" t="n">
        <v>0</v>
      </c>
      <c r="BI844" s="0" t="n">
        <v>0</v>
      </c>
      <c r="BJ844" s="0" t="n">
        <v>0</v>
      </c>
      <c r="BK844" s="0" t="n">
        <v>0</v>
      </c>
      <c r="BL844" s="0" t="n">
        <v>0</v>
      </c>
      <c r="BM844" s="0" t="n">
        <v>0</v>
      </c>
      <c r="BN844" s="0" t="n">
        <v>0</v>
      </c>
      <c r="BO844" s="0" t="n">
        <v>0</v>
      </c>
      <c r="BP844" s="0" t="n">
        <v>0</v>
      </c>
      <c r="BQ844" s="0" t="n">
        <v>0</v>
      </c>
      <c r="BR844" s="0" t="n">
        <v>0</v>
      </c>
      <c r="BS844" s="0" t="n">
        <v>0</v>
      </c>
      <c r="BT844" s="0" t="n">
        <v>0</v>
      </c>
      <c r="BU844" s="0" t="n">
        <v>0</v>
      </c>
      <c r="BV844" s="0" t="n">
        <v>0</v>
      </c>
      <c r="BW844" s="0" t="n">
        <v>0</v>
      </c>
      <c r="CV844" s="0" t="n">
        <v>0</v>
      </c>
      <c r="CW844" s="0" t="n">
        <v>0</v>
      </c>
      <c r="CX844" s="0">
        <f>ROUND(Y844*Source!I2212,7)</f>
        <v/>
      </c>
      <c r="CY844" s="0">
        <f>AA844</f>
        <v/>
      </c>
      <c r="CZ844" s="0">
        <f>AE844</f>
        <v/>
      </c>
      <c r="DA844" s="0">
        <f>AI844</f>
        <v/>
      </c>
      <c r="DB844" s="0">
        <f>ROUND(ROUND(AT844*CZ844,2),2)</f>
        <v/>
      </c>
      <c r="DC844" s="0">
        <f>ROUND(ROUND(AT844*AG844,2),2)</f>
        <v/>
      </c>
      <c r="DD844" s="0" t="inlineStr"/>
      <c r="DE844" s="0" t="inlineStr"/>
      <c r="DF844" s="0">
        <f>ROUND(ROUND(AE844*AI844,0)*CX844,0)</f>
        <v/>
      </c>
      <c r="DG844" s="0">
        <f>ROUND(ROUND(AF844,0)*CX844,0)</f>
        <v/>
      </c>
      <c r="DH844" s="0">
        <f>ROUND(ROUND(AG844,0)*CX844,0)</f>
        <v/>
      </c>
      <c r="DI844" s="0">
        <f>ROUND(ROUND(AH844,0)*CX844,0)</f>
        <v/>
      </c>
      <c r="DJ844" s="0">
        <f>DF844</f>
        <v/>
      </c>
      <c r="DK844" s="0" t="n">
        <v>0</v>
      </c>
      <c r="DL844" s="0" t="inlineStr"/>
      <c r="DM844" s="0" t="n">
        <v>0</v>
      </c>
      <c r="DN844" s="0" t="inlineStr"/>
      <c r="DO844" s="0" t="n">
        <v>0</v>
      </c>
    </row>
    <row r="845">
      <c r="A845" s="0">
        <f>ROW(Source!A2212)</f>
        <v/>
      </c>
      <c r="B845" s="0" t="n">
        <v>78845955</v>
      </c>
      <c r="C845" s="0" t="n">
        <v>78852612</v>
      </c>
      <c r="D845" s="0" t="n">
        <v>29171808</v>
      </c>
      <c r="E845" s="0" t="n">
        <v>1</v>
      </c>
      <c r="F845" s="0" t="n">
        <v>1</v>
      </c>
      <c r="G845" s="0" t="n">
        <v>1</v>
      </c>
      <c r="H845" s="0" t="n">
        <v>3</v>
      </c>
      <c r="I845" s="0" t="inlineStr">
        <is>
          <t>999-9950</t>
        </is>
      </c>
      <c r="J845" s="0" t="inlineStr">
        <is>
          <t>ТССЦ Московской обл., 999-9950, приказ Минстроя России №675/пр от 21.09.2015 г.</t>
        </is>
      </c>
      <c r="K845" s="0" t="inlineStr">
        <is>
          <t>Вспомогательные ненормируемые материалы (2% от ОЗП)</t>
        </is>
      </c>
      <c r="L845" s="0" t="n">
        <v>1374</v>
      </c>
      <c r="N845" s="0" t="n">
        <v>1013</v>
      </c>
      <c r="O845" s="0" t="inlineStr">
        <is>
          <t>РУБ</t>
        </is>
      </c>
      <c r="P845" s="0" t="inlineStr">
        <is>
          <t>РУБ</t>
        </is>
      </c>
      <c r="Q845" s="0" t="n">
        <v>1</v>
      </c>
      <c r="W845" s="0" t="n">
        <v>0</v>
      </c>
      <c r="X845" s="0" t="n">
        <v>-915781824</v>
      </c>
      <c r="Y845" s="0">
        <f>AT845</f>
        <v/>
      </c>
      <c r="AA845" s="0" t="n">
        <v>1</v>
      </c>
      <c r="AB845" s="0" t="n">
        <v>0</v>
      </c>
      <c r="AC845" s="0" t="n">
        <v>0</v>
      </c>
      <c r="AD845" s="0" t="n">
        <v>0</v>
      </c>
      <c r="AE845" s="0" t="n">
        <v>1</v>
      </c>
      <c r="AF845" s="0" t="n">
        <v>0</v>
      </c>
      <c r="AG845" s="0" t="n">
        <v>0</v>
      </c>
      <c r="AH845" s="0" t="n">
        <v>0</v>
      </c>
      <c r="AI845" s="0" t="n">
        <v>1</v>
      </c>
      <c r="AJ845" s="0" t="n">
        <v>1</v>
      </c>
      <c r="AK845" s="0" t="n">
        <v>1</v>
      </c>
      <c r="AL845" s="0" t="n">
        <v>1</v>
      </c>
      <c r="AM845" s="0" t="n">
        <v>-2</v>
      </c>
      <c r="AN845" s="0" t="n">
        <v>0</v>
      </c>
      <c r="AO845" s="0" t="n">
        <v>1</v>
      </c>
      <c r="AP845" s="0" t="n">
        <v>0</v>
      </c>
      <c r="AQ845" s="0" t="n">
        <v>0</v>
      </c>
      <c r="AR845" s="0" t="n">
        <v>0</v>
      </c>
      <c r="AS845" s="0" t="inlineStr"/>
      <c r="AT845" s="0" t="n">
        <v>0.44</v>
      </c>
      <c r="AU845" s="0" t="inlineStr"/>
      <c r="AV845" s="0" t="n">
        <v>0</v>
      </c>
      <c r="AW845" s="0" t="n">
        <v>2</v>
      </c>
      <c r="AX845" s="0" t="n">
        <v>78852652</v>
      </c>
      <c r="AY845" s="0" t="n">
        <v>1</v>
      </c>
      <c r="AZ845" s="0" t="n">
        <v>0</v>
      </c>
      <c r="BA845" s="0" t="n">
        <v>817</v>
      </c>
      <c r="BB845" s="0" t="n">
        <v>0</v>
      </c>
      <c r="BC845" s="0" t="n">
        <v>0</v>
      </c>
      <c r="BD845" s="0" t="n">
        <v>0</v>
      </c>
      <c r="BE845" s="0" t="n">
        <v>0</v>
      </c>
      <c r="BF845" s="0" t="n">
        <v>0</v>
      </c>
      <c r="BG845" s="0" t="n">
        <v>0</v>
      </c>
      <c r="BH845" s="0" t="n">
        <v>0</v>
      </c>
      <c r="BI845" s="0" t="n">
        <v>0</v>
      </c>
      <c r="BJ845" s="0" t="n">
        <v>0</v>
      </c>
      <c r="BK845" s="0" t="n">
        <v>0</v>
      </c>
      <c r="BL845" s="0" t="n">
        <v>0</v>
      </c>
      <c r="BM845" s="0" t="n">
        <v>0</v>
      </c>
      <c r="BN845" s="0" t="n">
        <v>0</v>
      </c>
      <c r="BO845" s="0" t="n">
        <v>0</v>
      </c>
      <c r="BP845" s="0" t="n">
        <v>0</v>
      </c>
      <c r="BQ845" s="0" t="n">
        <v>0</v>
      </c>
      <c r="BR845" s="0" t="n">
        <v>0</v>
      </c>
      <c r="BS845" s="0" t="n">
        <v>0</v>
      </c>
      <c r="BT845" s="0" t="n">
        <v>0</v>
      </c>
      <c r="BU845" s="0" t="n">
        <v>0</v>
      </c>
      <c r="BV845" s="0" t="n">
        <v>0</v>
      </c>
      <c r="BW845" s="0" t="n">
        <v>0</v>
      </c>
      <c r="CV845" s="0" t="n">
        <v>0</v>
      </c>
      <c r="CW845" s="0" t="n">
        <v>0</v>
      </c>
      <c r="CX845" s="0">
        <f>ROUND(Y845*Source!I2212,7)</f>
        <v/>
      </c>
      <c r="CY845" s="0">
        <f>AA845</f>
        <v/>
      </c>
      <c r="CZ845" s="0">
        <f>AE845</f>
        <v/>
      </c>
      <c r="DA845" s="0">
        <f>AI845</f>
        <v/>
      </c>
      <c r="DB845" s="0">
        <f>ROUND(ROUND(AT845*CZ845,2),2)</f>
        <v/>
      </c>
      <c r="DC845" s="0">
        <f>ROUND(ROUND(AT845*AG845,2),2)</f>
        <v/>
      </c>
      <c r="DD845" s="0" t="inlineStr"/>
      <c r="DE845" s="0" t="inlineStr"/>
      <c r="DF845" s="0">
        <f>ROUND(ROUND(AE845,0)*CX845,0)</f>
        <v/>
      </c>
      <c r="DG845" s="0">
        <f>ROUND(ROUND(AF845,0)*CX845,0)</f>
        <v/>
      </c>
      <c r="DH845" s="0">
        <f>ROUND(ROUND(AG845,0)*CX845,0)</f>
        <v/>
      </c>
      <c r="DI845" s="0">
        <f>ROUND(ROUND(AH845,0)*CX845,0)</f>
        <v/>
      </c>
      <c r="DJ845" s="0">
        <f>DF845</f>
        <v/>
      </c>
      <c r="DK845" s="0" t="n">
        <v>0</v>
      </c>
      <c r="DL845" s="0" t="inlineStr"/>
      <c r="DM845" s="0" t="n">
        <v>0</v>
      </c>
      <c r="DN845" s="0" t="inlineStr"/>
      <c r="DO845" s="0" t="n">
        <v>0</v>
      </c>
    </row>
    <row r="846">
      <c r="A846" s="0">
        <f>ROW(Source!A2252)</f>
        <v/>
      </c>
      <c r="B846" s="0" t="n">
        <v>78845955</v>
      </c>
      <c r="C846" s="0" t="n">
        <v>78852720</v>
      </c>
      <c r="D846" s="0" t="n">
        <v>29361307</v>
      </c>
      <c r="E846" s="0" t="n">
        <v>1</v>
      </c>
      <c r="F846" s="0" t="n">
        <v>1</v>
      </c>
      <c r="G846" s="0" t="n">
        <v>1</v>
      </c>
      <c r="H846" s="0" t="n">
        <v>1</v>
      </c>
      <c r="I846" s="0" t="inlineStr">
        <is>
          <t>1-2039-90</t>
        </is>
      </c>
      <c r="J846" s="0" t="inlineStr"/>
      <c r="K846" s="0" t="inlineStr">
        <is>
          <t>Рабочий монтажник среднего разряда 3,9</t>
        </is>
      </c>
      <c r="L846" s="0" t="n">
        <v>1369</v>
      </c>
      <c r="N846" s="0" t="n">
        <v>1013</v>
      </c>
      <c r="O846" s="0" t="inlineStr">
        <is>
          <t>чел.-ч</t>
        </is>
      </c>
      <c r="P846" s="0" t="inlineStr">
        <is>
          <t>чел.-ч</t>
        </is>
      </c>
      <c r="Q846" s="0" t="n">
        <v>1</v>
      </c>
      <c r="W846" s="0" t="n">
        <v>0</v>
      </c>
      <c r="X846" s="0" t="n">
        <v>357208865</v>
      </c>
      <c r="Y846" s="0">
        <f>(AT846*ROUND(0.2,7))</f>
        <v/>
      </c>
      <c r="AA846" s="0" t="n">
        <v>0</v>
      </c>
      <c r="AB846" s="0" t="n">
        <v>0</v>
      </c>
      <c r="AC846" s="0" t="n">
        <v>0</v>
      </c>
      <c r="AD846" s="0" t="n">
        <v>9.51</v>
      </c>
      <c r="AE846" s="0" t="n">
        <v>0</v>
      </c>
      <c r="AF846" s="0" t="n">
        <v>0</v>
      </c>
      <c r="AG846" s="0" t="n">
        <v>0</v>
      </c>
      <c r="AH846" s="0" t="n">
        <v>9.51</v>
      </c>
      <c r="AI846" s="0" t="n">
        <v>1</v>
      </c>
      <c r="AJ846" s="0" t="n">
        <v>1</v>
      </c>
      <c r="AK846" s="0" t="n">
        <v>1</v>
      </c>
      <c r="AL846" s="0" t="n">
        <v>1</v>
      </c>
      <c r="AM846" s="0" t="n">
        <v>-2</v>
      </c>
      <c r="AN846" s="0" t="n">
        <v>0</v>
      </c>
      <c r="AO846" s="0" t="n">
        <v>1</v>
      </c>
      <c r="AP846" s="0" t="n">
        <v>1</v>
      </c>
      <c r="AQ846" s="0" t="n">
        <v>0</v>
      </c>
      <c r="AR846" s="0" t="n">
        <v>0</v>
      </c>
      <c r="AS846" s="0" t="inlineStr"/>
      <c r="AT846" s="0" t="n">
        <v>2.32</v>
      </c>
      <c r="AU846" s="0" t="inlineStr">
        <is>
          <t>)*0,2</t>
        </is>
      </c>
      <c r="AV846" s="0" t="n">
        <v>1</v>
      </c>
      <c r="AW846" s="0" t="n">
        <v>2</v>
      </c>
      <c r="AX846" s="0" t="n">
        <v>78852740</v>
      </c>
      <c r="AY846" s="0" t="n">
        <v>1</v>
      </c>
      <c r="AZ846" s="0" t="n">
        <v>2048</v>
      </c>
      <c r="BA846" s="0" t="n">
        <v>818</v>
      </c>
      <c r="BB846" s="0" t="n">
        <v>0</v>
      </c>
      <c r="BC846" s="0" t="n">
        <v>0</v>
      </c>
      <c r="BD846" s="0" t="n">
        <v>0</v>
      </c>
      <c r="BE846" s="0" t="n">
        <v>0</v>
      </c>
      <c r="BF846" s="0" t="n">
        <v>0</v>
      </c>
      <c r="BG846" s="0" t="n">
        <v>0</v>
      </c>
      <c r="BH846" s="0" t="n">
        <v>0</v>
      </c>
      <c r="BI846" s="0" t="n">
        <v>0</v>
      </c>
      <c r="BJ846" s="0" t="n">
        <v>0</v>
      </c>
      <c r="BK846" s="0" t="n">
        <v>0</v>
      </c>
      <c r="BL846" s="0" t="n">
        <v>0</v>
      </c>
      <c r="BM846" s="0" t="n">
        <v>0</v>
      </c>
      <c r="BN846" s="0" t="n">
        <v>0</v>
      </c>
      <c r="BO846" s="0" t="n">
        <v>0</v>
      </c>
      <c r="BP846" s="0" t="n">
        <v>0</v>
      </c>
      <c r="BQ846" s="0" t="n">
        <v>0</v>
      </c>
      <c r="BR846" s="0" t="n">
        <v>0</v>
      </c>
      <c r="BS846" s="0" t="n">
        <v>0</v>
      </c>
      <c r="BT846" s="0" t="n">
        <v>0</v>
      </c>
      <c r="BU846" s="0" t="n">
        <v>0</v>
      </c>
      <c r="BV846" s="0" t="n">
        <v>0</v>
      </c>
      <c r="BW846" s="0" t="n">
        <v>0</v>
      </c>
      <c r="CU846" s="0">
        <f>ROUND(AT846*Source!I2252*AH846*AL846,0)</f>
        <v/>
      </c>
      <c r="CV846" s="0">
        <f>ROUND(Y846*Source!I2252,7)</f>
        <v/>
      </c>
      <c r="CW846" s="0" t="n">
        <v>0</v>
      </c>
      <c r="CX846" s="0">
        <f>ROUND(Y846*Source!I2252,7)</f>
        <v/>
      </c>
      <c r="CY846" s="0">
        <f>AD846</f>
        <v/>
      </c>
      <c r="CZ846" s="0">
        <f>AH846</f>
        <v/>
      </c>
      <c r="DA846" s="0">
        <f>AL846</f>
        <v/>
      </c>
      <c r="DB846" s="0">
        <f>ROUND((ROUND(AT846*CZ846,2)*ROUND(0.2,7)),2)</f>
        <v/>
      </c>
      <c r="DC846" s="0">
        <f>ROUND((ROUND(AT846*AG846,2)*ROUND(0.2,7)),2)</f>
        <v/>
      </c>
      <c r="DD846" s="0" t="inlineStr"/>
      <c r="DE846" s="0" t="inlineStr"/>
      <c r="DF846" s="0">
        <f>ROUND(ROUND(AE846,0)*CX846,0)</f>
        <v/>
      </c>
      <c r="DG846" s="0">
        <f>ROUND(ROUND(AF846,0)*CX846,0)</f>
        <v/>
      </c>
      <c r="DH846" s="0">
        <f>ROUND(ROUND(AG846,0)*CX846,0)</f>
        <v/>
      </c>
      <c r="DI846" s="0">
        <f>ROUND(ROUND(AH846,0)*CX846,0)</f>
        <v/>
      </c>
      <c r="DJ846" s="0">
        <f>DI846</f>
        <v/>
      </c>
      <c r="DK846" s="0" t="n">
        <v>0</v>
      </c>
      <c r="DL846" s="0" t="inlineStr"/>
      <c r="DM846" s="0" t="n">
        <v>0</v>
      </c>
      <c r="DN846" s="0" t="inlineStr"/>
      <c r="DO846" s="0" t="n">
        <v>0</v>
      </c>
    </row>
    <row r="847">
      <c r="A847" s="0">
        <f>ROW(Source!A2252)</f>
        <v/>
      </c>
      <c r="B847" s="0" t="n">
        <v>78845955</v>
      </c>
      <c r="C847" s="0" t="n">
        <v>78852720</v>
      </c>
      <c r="D847" s="0" t="n">
        <v>121548</v>
      </c>
      <c r="E847" s="0" t="n">
        <v>1</v>
      </c>
      <c r="F847" s="0" t="n">
        <v>1</v>
      </c>
      <c r="G847" s="0" t="n">
        <v>1</v>
      </c>
      <c r="H847" s="0" t="n">
        <v>1</v>
      </c>
      <c r="I847" s="0" t="inlineStr">
        <is>
          <t>2</t>
        </is>
      </c>
      <c r="J847" s="0" t="inlineStr"/>
      <c r="K847" s="0" t="inlineStr">
        <is>
          <t>Затраты труда машинистов</t>
        </is>
      </c>
      <c r="L847" s="0" t="n">
        <v>608254</v>
      </c>
      <c r="N847" s="0" t="n">
        <v>1013</v>
      </c>
      <c r="O847" s="0" t="inlineStr">
        <is>
          <t>чел.час</t>
        </is>
      </c>
      <c r="P847" s="0" t="inlineStr">
        <is>
          <t>чел.час</t>
        </is>
      </c>
      <c r="Q847" s="0" t="n">
        <v>1</v>
      </c>
      <c r="W847" s="0" t="n">
        <v>0</v>
      </c>
      <c r="X847" s="0" t="n">
        <v>-185737400</v>
      </c>
      <c r="Y847" s="0">
        <f>(AT847*ROUND(0.2,7))</f>
        <v/>
      </c>
      <c r="AA847" s="0" t="n">
        <v>0</v>
      </c>
      <c r="AB847" s="0" t="n">
        <v>0</v>
      </c>
      <c r="AC847" s="0" t="n">
        <v>0</v>
      </c>
      <c r="AD847" s="0" t="n">
        <v>0</v>
      </c>
      <c r="AE847" s="0" t="n">
        <v>0</v>
      </c>
      <c r="AF847" s="0" t="n">
        <v>0</v>
      </c>
      <c r="AG847" s="0" t="n">
        <v>0</v>
      </c>
      <c r="AH847" s="0" t="n">
        <v>0</v>
      </c>
      <c r="AI847" s="0" t="n">
        <v>1</v>
      </c>
      <c r="AJ847" s="0" t="n">
        <v>1</v>
      </c>
      <c r="AK847" s="0" t="n">
        <v>1</v>
      </c>
      <c r="AL847" s="0" t="n">
        <v>1</v>
      </c>
      <c r="AM847" s="0" t="n">
        <v>-2</v>
      </c>
      <c r="AN847" s="0" t="n">
        <v>0</v>
      </c>
      <c r="AO847" s="0" t="n">
        <v>1</v>
      </c>
      <c r="AP847" s="0" t="n">
        <v>1</v>
      </c>
      <c r="AQ847" s="0" t="n">
        <v>0</v>
      </c>
      <c r="AR847" s="0" t="n">
        <v>0</v>
      </c>
      <c r="AS847" s="0" t="inlineStr"/>
      <c r="AT847" s="0" t="n">
        <v>0.01</v>
      </c>
      <c r="AU847" s="0" t="inlineStr">
        <is>
          <t>)*0,2</t>
        </is>
      </c>
      <c r="AV847" s="0" t="n">
        <v>2</v>
      </c>
      <c r="AW847" s="0" t="n">
        <v>2</v>
      </c>
      <c r="AX847" s="0" t="n">
        <v>78852741</v>
      </c>
      <c r="AY847" s="0" t="n">
        <v>1</v>
      </c>
      <c r="AZ847" s="0" t="n">
        <v>0</v>
      </c>
      <c r="BA847" s="0" t="n">
        <v>819</v>
      </c>
      <c r="BB847" s="0" t="n">
        <v>0</v>
      </c>
      <c r="BC847" s="0" t="n">
        <v>0</v>
      </c>
      <c r="BD847" s="0" t="n">
        <v>0</v>
      </c>
      <c r="BE847" s="0" t="n">
        <v>0</v>
      </c>
      <c r="BF847" s="0" t="n">
        <v>0</v>
      </c>
      <c r="BG847" s="0" t="n">
        <v>0</v>
      </c>
      <c r="BH847" s="0" t="n">
        <v>0</v>
      </c>
      <c r="BI847" s="0" t="n">
        <v>0</v>
      </c>
      <c r="BJ847" s="0" t="n">
        <v>0</v>
      </c>
      <c r="BK847" s="0" t="n">
        <v>0</v>
      </c>
      <c r="BL847" s="0" t="n">
        <v>0</v>
      </c>
      <c r="BM847" s="0" t="n">
        <v>0</v>
      </c>
      <c r="BN847" s="0" t="n">
        <v>0</v>
      </c>
      <c r="BO847" s="0" t="n">
        <v>0</v>
      </c>
      <c r="BP847" s="0" t="n">
        <v>0</v>
      </c>
      <c r="BQ847" s="0" t="n">
        <v>0</v>
      </c>
      <c r="BR847" s="0" t="n">
        <v>0</v>
      </c>
      <c r="BS847" s="0" t="n">
        <v>0</v>
      </c>
      <c r="BT847" s="0" t="n">
        <v>0</v>
      </c>
      <c r="BU847" s="0" t="n">
        <v>0</v>
      </c>
      <c r="BV847" s="0" t="n">
        <v>0</v>
      </c>
      <c r="BW847" s="0" t="n">
        <v>0</v>
      </c>
      <c r="CV847" s="0" t="n">
        <v>0</v>
      </c>
      <c r="CW847" s="0" t="n">
        <v>0</v>
      </c>
      <c r="CX847" s="0">
        <f>ROUND(Y847*Source!I2252,7)</f>
        <v/>
      </c>
      <c r="CY847" s="0">
        <f>AD847</f>
        <v/>
      </c>
      <c r="CZ847" s="0">
        <f>AH847</f>
        <v/>
      </c>
      <c r="DA847" s="0">
        <f>AL847</f>
        <v/>
      </c>
      <c r="DB847" s="0">
        <f>ROUND((ROUND(AT847*CZ847,2)*ROUND(0.2,7)),2)</f>
        <v/>
      </c>
      <c r="DC847" s="0">
        <f>ROUND((ROUND(AT847*AG847,2)*ROUND(0.2,7)),2)</f>
        <v/>
      </c>
      <c r="DD847" s="0" t="inlineStr"/>
      <c r="DE847" s="0" t="inlineStr"/>
      <c r="DF847" s="0">
        <f>ROUND(ROUND(AE847,0)*CX847,0)</f>
        <v/>
      </c>
      <c r="DG847" s="0">
        <f>ROUND(ROUND(AF847,0)*CX847,0)</f>
        <v/>
      </c>
      <c r="DH847" s="0">
        <f>ROUND(ROUND(AG847,0)*CX847,0)</f>
        <v/>
      </c>
      <c r="DI847" s="0">
        <f>ROUND(ROUND(AH847,0)*CX847,0)</f>
        <v/>
      </c>
      <c r="DJ847" s="0">
        <f>DI847</f>
        <v/>
      </c>
      <c r="DK847" s="0" t="n">
        <v>0</v>
      </c>
      <c r="DL847" s="0" t="inlineStr"/>
      <c r="DM847" s="0" t="n">
        <v>0</v>
      </c>
      <c r="DN847" s="0" t="inlineStr"/>
      <c r="DO847" s="0" t="n">
        <v>0</v>
      </c>
    </row>
    <row r="848">
      <c r="A848" s="0">
        <f>ROW(Source!A2252)</f>
        <v/>
      </c>
      <c r="B848" s="0" t="n">
        <v>78845955</v>
      </c>
      <c r="C848" s="0" t="n">
        <v>78852720</v>
      </c>
      <c r="D848" s="0" t="n">
        <v>29172362</v>
      </c>
      <c r="E848" s="0" t="n">
        <v>1</v>
      </c>
      <c r="F848" s="0" t="n">
        <v>1</v>
      </c>
      <c r="G848" s="0" t="n">
        <v>1</v>
      </c>
      <c r="H848" s="0" t="n">
        <v>2</v>
      </c>
      <c r="I848" s="0" t="inlineStr">
        <is>
          <t>021102</t>
        </is>
      </c>
      <c r="J848" s="0" t="inlineStr">
        <is>
          <t>ТСЭМ Московской обл., 021102, приказ Минстроя России №675/пр от 28.02.2017 № 264/пр</t>
        </is>
      </c>
      <c r="K848" s="0" t="inlineStr">
        <is>
          <t>Краны на автомобильном ходу при работе на монтаже технологического оборудования 10 т</t>
        </is>
      </c>
      <c r="L848" s="0" t="n">
        <v>1368</v>
      </c>
      <c r="N848" s="0" t="n">
        <v>1011</v>
      </c>
      <c r="O848" s="0" t="inlineStr">
        <is>
          <t>маш.-ч</t>
        </is>
      </c>
      <c r="P848" s="0" t="inlineStr">
        <is>
          <t>маш.-ч</t>
        </is>
      </c>
      <c r="Q848" s="0" t="n">
        <v>1</v>
      </c>
      <c r="W848" s="0" t="n">
        <v>0</v>
      </c>
      <c r="X848" s="0" t="n">
        <v>783836208</v>
      </c>
      <c r="Y848" s="0">
        <f>(AT848*ROUND(0.2,7))</f>
        <v/>
      </c>
      <c r="AA848" s="0" t="n">
        <v>0</v>
      </c>
      <c r="AB848" s="0" t="n">
        <v>1504.04</v>
      </c>
      <c r="AC848" s="0" t="n">
        <v>705.38</v>
      </c>
      <c r="AD848" s="0" t="n">
        <v>0</v>
      </c>
      <c r="AE848" s="0" t="n">
        <v>0</v>
      </c>
      <c r="AF848" s="0" t="n">
        <v>134.65</v>
      </c>
      <c r="AG848" s="0" t="n">
        <v>13.5</v>
      </c>
      <c r="AH848" s="0" t="n">
        <v>0</v>
      </c>
      <c r="AI848" s="0" t="n">
        <v>1</v>
      </c>
      <c r="AJ848" s="0" t="n">
        <v>11.17</v>
      </c>
      <c r="AK848" s="0" t="n">
        <v>52.25</v>
      </c>
      <c r="AL848" s="0" t="n">
        <v>1</v>
      </c>
      <c r="AM848" s="0" t="n">
        <v>2</v>
      </c>
      <c r="AN848" s="0" t="n">
        <v>0</v>
      </c>
      <c r="AO848" s="0" t="n">
        <v>1</v>
      </c>
      <c r="AP848" s="0" t="n">
        <v>1</v>
      </c>
      <c r="AQ848" s="0" t="n">
        <v>0</v>
      </c>
      <c r="AR848" s="0" t="n">
        <v>0</v>
      </c>
      <c r="AS848" s="0" t="inlineStr"/>
      <c r="AT848" s="0" t="n">
        <v>0.01</v>
      </c>
      <c r="AU848" s="0" t="inlineStr">
        <is>
          <t>)*0,2</t>
        </is>
      </c>
      <c r="AV848" s="0" t="n">
        <v>0</v>
      </c>
      <c r="AW848" s="0" t="n">
        <v>2</v>
      </c>
      <c r="AX848" s="0" t="n">
        <v>78852742</v>
      </c>
      <c r="AY848" s="0" t="n">
        <v>1</v>
      </c>
      <c r="AZ848" s="0" t="n">
        <v>0</v>
      </c>
      <c r="BA848" s="0" t="n">
        <v>820</v>
      </c>
      <c r="BB848" s="0" t="n">
        <v>0</v>
      </c>
      <c r="BC848" s="0" t="n">
        <v>0</v>
      </c>
      <c r="BD848" s="0" t="n">
        <v>0</v>
      </c>
      <c r="BE848" s="0" t="n">
        <v>0</v>
      </c>
      <c r="BF848" s="0" t="n">
        <v>0</v>
      </c>
      <c r="BG848" s="0" t="n">
        <v>0</v>
      </c>
      <c r="BH848" s="0" t="n">
        <v>0</v>
      </c>
      <c r="BI848" s="0" t="n">
        <v>0</v>
      </c>
      <c r="BJ848" s="0" t="n">
        <v>0</v>
      </c>
      <c r="BK848" s="0" t="n">
        <v>0</v>
      </c>
      <c r="BL848" s="0" t="n">
        <v>0</v>
      </c>
      <c r="BM848" s="0" t="n">
        <v>0</v>
      </c>
      <c r="BN848" s="0" t="n">
        <v>0</v>
      </c>
      <c r="BO848" s="0" t="n">
        <v>0</v>
      </c>
      <c r="BP848" s="0" t="n">
        <v>0</v>
      </c>
      <c r="BQ848" s="0" t="n">
        <v>0</v>
      </c>
      <c r="BR848" s="0" t="n">
        <v>0</v>
      </c>
      <c r="BS848" s="0" t="n">
        <v>0</v>
      </c>
      <c r="BT848" s="0" t="n">
        <v>0</v>
      </c>
      <c r="BU848" s="0" t="n">
        <v>0</v>
      </c>
      <c r="BV848" s="0" t="n">
        <v>0</v>
      </c>
      <c r="BW848" s="0" t="n">
        <v>0</v>
      </c>
      <c r="CV848" s="0" t="n">
        <v>0</v>
      </c>
      <c r="CW848" s="0">
        <f>ROUND(Y848*Source!I2252*DO848,7)</f>
        <v/>
      </c>
      <c r="CX848" s="0">
        <f>ROUND(Y848*Source!I2252,7)</f>
        <v/>
      </c>
      <c r="CY848" s="0">
        <f>AB848</f>
        <v/>
      </c>
      <c r="CZ848" s="0">
        <f>AF848</f>
        <v/>
      </c>
      <c r="DA848" s="0">
        <f>AJ848</f>
        <v/>
      </c>
      <c r="DB848" s="0">
        <f>ROUND((ROUND(AT848*CZ848,2)*ROUND(0.2,7)),2)</f>
        <v/>
      </c>
      <c r="DC848" s="0">
        <f>ROUND((ROUND(AT848*AG848,2)*ROUND(0.2,7)),2)</f>
        <v/>
      </c>
      <c r="DD848" s="0" t="inlineStr"/>
      <c r="DE848" s="0" t="inlineStr"/>
      <c r="DF848" s="0">
        <f>ROUND(ROUND(AE848,0)*CX848,0)</f>
        <v/>
      </c>
      <c r="DG848" s="0">
        <f>ROUND(ROUND(AF848*AJ848,0)*CX848,0)</f>
        <v/>
      </c>
      <c r="DH848" s="0">
        <f>ROUND(ROUND(AG848*AK848,0)*CX848,0)</f>
        <v/>
      </c>
      <c r="DI848" s="0">
        <f>ROUND(ROUND(AH848,0)*CX848,0)</f>
        <v/>
      </c>
      <c r="DJ848" s="0">
        <f>DG848</f>
        <v/>
      </c>
      <c r="DK848" s="0" t="n">
        <v>0</v>
      </c>
      <c r="DL848" s="0" t="inlineStr"/>
      <c r="DM848" s="0" t="n">
        <v>0</v>
      </c>
      <c r="DN848" s="0" t="inlineStr"/>
      <c r="DO848" s="0" t="n">
        <v>0</v>
      </c>
    </row>
    <row r="849">
      <c r="A849" s="0">
        <f>ROW(Source!A2252)</f>
        <v/>
      </c>
      <c r="B849" s="0" t="n">
        <v>78845955</v>
      </c>
      <c r="C849" s="0" t="n">
        <v>78852720</v>
      </c>
      <c r="D849" s="0" t="n">
        <v>29172657</v>
      </c>
      <c r="E849" s="0" t="n">
        <v>1</v>
      </c>
      <c r="F849" s="0" t="n">
        <v>1</v>
      </c>
      <c r="G849" s="0" t="n">
        <v>1</v>
      </c>
      <c r="H849" s="0" t="n">
        <v>2</v>
      </c>
      <c r="I849" s="0" t="inlineStr">
        <is>
          <t>040502</t>
        </is>
      </c>
      <c r="J849" s="0" t="inlineStr">
        <is>
          <t>ТСЭМ Московской обл., 040502, приказ Минстроя России №675/пр от 28.02.2017 № 264/пр</t>
        </is>
      </c>
      <c r="K849" s="0" t="inlineStr">
        <is>
          <t>Установки для сварки ручной дуговой (постоянного тока)</t>
        </is>
      </c>
      <c r="L849" s="0" t="n">
        <v>1368</v>
      </c>
      <c r="N849" s="0" t="n">
        <v>1011</v>
      </c>
      <c r="O849" s="0" t="inlineStr">
        <is>
          <t>маш.-ч</t>
        </is>
      </c>
      <c r="P849" s="0" t="inlineStr">
        <is>
          <t>маш.-ч</t>
        </is>
      </c>
      <c r="Q849" s="0" t="n">
        <v>1</v>
      </c>
      <c r="W849" s="0" t="n">
        <v>0</v>
      </c>
      <c r="X849" s="0" t="n">
        <v>1474986261</v>
      </c>
      <c r="Y849" s="0">
        <f>(AT849*ROUND(0.2,7))</f>
        <v/>
      </c>
      <c r="AA849" s="0" t="n">
        <v>0</v>
      </c>
      <c r="AB849" s="0" t="n">
        <v>69.26000000000001</v>
      </c>
      <c r="AC849" s="0" t="n">
        <v>0</v>
      </c>
      <c r="AD849" s="0" t="n">
        <v>0</v>
      </c>
      <c r="AE849" s="0" t="n">
        <v>0</v>
      </c>
      <c r="AF849" s="0" t="n">
        <v>8.1</v>
      </c>
      <c r="AG849" s="0" t="n">
        <v>0</v>
      </c>
      <c r="AH849" s="0" t="n">
        <v>0</v>
      </c>
      <c r="AI849" s="0" t="n">
        <v>1</v>
      </c>
      <c r="AJ849" s="0" t="n">
        <v>8.550000000000001</v>
      </c>
      <c r="AK849" s="0" t="n">
        <v>52.25</v>
      </c>
      <c r="AL849" s="0" t="n">
        <v>1</v>
      </c>
      <c r="AM849" s="0" t="n">
        <v>2</v>
      </c>
      <c r="AN849" s="0" t="n">
        <v>0</v>
      </c>
      <c r="AO849" s="0" t="n">
        <v>1</v>
      </c>
      <c r="AP849" s="0" t="n">
        <v>1</v>
      </c>
      <c r="AQ849" s="0" t="n">
        <v>0</v>
      </c>
      <c r="AR849" s="0" t="n">
        <v>0</v>
      </c>
      <c r="AS849" s="0" t="inlineStr"/>
      <c r="AT849" s="0" t="n">
        <v>0.13</v>
      </c>
      <c r="AU849" s="0" t="inlineStr">
        <is>
          <t>)*0,2</t>
        </is>
      </c>
      <c r="AV849" s="0" t="n">
        <v>0</v>
      </c>
      <c r="AW849" s="0" t="n">
        <v>2</v>
      </c>
      <c r="AX849" s="0" t="n">
        <v>78852743</v>
      </c>
      <c r="AY849" s="0" t="n">
        <v>1</v>
      </c>
      <c r="AZ849" s="0" t="n">
        <v>2048</v>
      </c>
      <c r="BA849" s="0" t="n">
        <v>821</v>
      </c>
      <c r="BB849" s="0" t="n">
        <v>0</v>
      </c>
      <c r="BC849" s="0" t="n">
        <v>0</v>
      </c>
      <c r="BD849" s="0" t="n">
        <v>0</v>
      </c>
      <c r="BE849" s="0" t="n">
        <v>0</v>
      </c>
      <c r="BF849" s="0" t="n">
        <v>0</v>
      </c>
      <c r="BG849" s="0" t="n">
        <v>0</v>
      </c>
      <c r="BH849" s="0" t="n">
        <v>0</v>
      </c>
      <c r="BI849" s="0" t="n">
        <v>0</v>
      </c>
      <c r="BJ849" s="0" t="n">
        <v>0</v>
      </c>
      <c r="BK849" s="0" t="n">
        <v>0</v>
      </c>
      <c r="BL849" s="0" t="n">
        <v>0</v>
      </c>
      <c r="BM849" s="0" t="n">
        <v>0</v>
      </c>
      <c r="BN849" s="0" t="n">
        <v>0</v>
      </c>
      <c r="BO849" s="0" t="n">
        <v>0</v>
      </c>
      <c r="BP849" s="0" t="n">
        <v>0</v>
      </c>
      <c r="BQ849" s="0" t="n">
        <v>0</v>
      </c>
      <c r="BR849" s="0" t="n">
        <v>0</v>
      </c>
      <c r="BS849" s="0" t="n">
        <v>0</v>
      </c>
      <c r="BT849" s="0" t="n">
        <v>0</v>
      </c>
      <c r="BU849" s="0" t="n">
        <v>0</v>
      </c>
      <c r="BV849" s="0" t="n">
        <v>0</v>
      </c>
      <c r="BW849" s="0" t="n">
        <v>0</v>
      </c>
      <c r="CV849" s="0" t="n">
        <v>0</v>
      </c>
      <c r="CW849" s="0">
        <f>ROUND(Y849*Source!I2252*DO849,7)</f>
        <v/>
      </c>
      <c r="CX849" s="0">
        <f>ROUND(Y849*Source!I2252,7)</f>
        <v/>
      </c>
      <c r="CY849" s="0">
        <f>AB849</f>
        <v/>
      </c>
      <c r="CZ849" s="0">
        <f>AF849</f>
        <v/>
      </c>
      <c r="DA849" s="0">
        <f>AJ849</f>
        <v/>
      </c>
      <c r="DB849" s="0">
        <f>ROUND((ROUND(AT849*CZ849,2)*ROUND(0.2,7)),2)</f>
        <v/>
      </c>
      <c r="DC849" s="0">
        <f>ROUND((ROUND(AT849*AG849,2)*ROUND(0.2,7)),2)</f>
        <v/>
      </c>
      <c r="DD849" s="0" t="inlineStr"/>
      <c r="DE849" s="0" t="inlineStr"/>
      <c r="DF849" s="0">
        <f>ROUND(ROUND(AE849,0)*CX849,0)</f>
        <v/>
      </c>
      <c r="DG849" s="0">
        <f>ROUND(ROUND(AF849*AJ849,0)*CX849,0)</f>
        <v/>
      </c>
      <c r="DH849" s="0">
        <f>ROUND(ROUND(AG849*AK849,0)*CX849,0)</f>
        <v/>
      </c>
      <c r="DI849" s="0">
        <f>ROUND(ROUND(AH849,0)*CX849,0)</f>
        <v/>
      </c>
      <c r="DJ849" s="0">
        <f>DG849</f>
        <v/>
      </c>
      <c r="DK849" s="0" t="n">
        <v>0</v>
      </c>
      <c r="DL849" s="0" t="inlineStr"/>
      <c r="DM849" s="0" t="n">
        <v>0</v>
      </c>
      <c r="DN849" s="0" t="inlineStr"/>
      <c r="DO849" s="0" t="n">
        <v>0</v>
      </c>
    </row>
    <row r="850">
      <c r="A850" s="0">
        <f>ROW(Source!A2252)</f>
        <v/>
      </c>
      <c r="B850" s="0" t="n">
        <v>78845955</v>
      </c>
      <c r="C850" s="0" t="n">
        <v>78852720</v>
      </c>
      <c r="D850" s="0" t="n">
        <v>29174500</v>
      </c>
      <c r="E850" s="0" t="n">
        <v>1</v>
      </c>
      <c r="F850" s="0" t="n">
        <v>1</v>
      </c>
      <c r="G850" s="0" t="n">
        <v>1</v>
      </c>
      <c r="H850" s="0" t="n">
        <v>2</v>
      </c>
      <c r="I850" s="0" t="inlineStr">
        <is>
          <t>330206</t>
        </is>
      </c>
      <c r="J850" s="0" t="inlineStr">
        <is>
          <t>ТСЭМ Московской обл., 330206, приказ Минстроя России №675/пр от 28.02.2017 № 264/пр</t>
        </is>
      </c>
      <c r="K850" s="0" t="inlineStr">
        <is>
          <t>Дрели электрические</t>
        </is>
      </c>
      <c r="L850" s="0" t="n">
        <v>1368</v>
      </c>
      <c r="N850" s="0" t="n">
        <v>1011</v>
      </c>
      <c r="O850" s="0" t="inlineStr">
        <is>
          <t>маш.-ч</t>
        </is>
      </c>
      <c r="P850" s="0" t="inlineStr">
        <is>
          <t>маш.-ч</t>
        </is>
      </c>
      <c r="Q850" s="0" t="n">
        <v>1</v>
      </c>
      <c r="W850" s="0" t="n">
        <v>0</v>
      </c>
      <c r="X850" s="0" t="n">
        <v>-1867053656</v>
      </c>
      <c r="Y850" s="0">
        <f>(AT850*ROUND(0.2,7))</f>
        <v/>
      </c>
      <c r="AA850" s="0" t="n">
        <v>0</v>
      </c>
      <c r="AB850" s="0" t="n">
        <v>8.390000000000001</v>
      </c>
      <c r="AC850" s="0" t="n">
        <v>0</v>
      </c>
      <c r="AD850" s="0" t="n">
        <v>0</v>
      </c>
      <c r="AE850" s="0" t="n">
        <v>0</v>
      </c>
      <c r="AF850" s="0" t="n">
        <v>1.95</v>
      </c>
      <c r="AG850" s="0" t="n">
        <v>0</v>
      </c>
      <c r="AH850" s="0" t="n">
        <v>0</v>
      </c>
      <c r="AI850" s="0" t="n">
        <v>1</v>
      </c>
      <c r="AJ850" s="0" t="n">
        <v>4.3</v>
      </c>
      <c r="AK850" s="0" t="n">
        <v>52.25</v>
      </c>
      <c r="AL850" s="0" t="n">
        <v>1</v>
      </c>
      <c r="AM850" s="0" t="n">
        <v>2</v>
      </c>
      <c r="AN850" s="0" t="n">
        <v>0</v>
      </c>
      <c r="AO850" s="0" t="n">
        <v>1</v>
      </c>
      <c r="AP850" s="0" t="n">
        <v>1</v>
      </c>
      <c r="AQ850" s="0" t="n">
        <v>0</v>
      </c>
      <c r="AR850" s="0" t="n">
        <v>0</v>
      </c>
      <c r="AS850" s="0" t="inlineStr"/>
      <c r="AT850" s="0" t="n">
        <v>0.04</v>
      </c>
      <c r="AU850" s="0" t="inlineStr">
        <is>
          <t>)*0,2</t>
        </is>
      </c>
      <c r="AV850" s="0" t="n">
        <v>0</v>
      </c>
      <c r="AW850" s="0" t="n">
        <v>2</v>
      </c>
      <c r="AX850" s="0" t="n">
        <v>78852744</v>
      </c>
      <c r="AY850" s="0" t="n">
        <v>1</v>
      </c>
      <c r="AZ850" s="0" t="n">
        <v>0</v>
      </c>
      <c r="BA850" s="0" t="n">
        <v>822</v>
      </c>
      <c r="BB850" s="0" t="n">
        <v>0</v>
      </c>
      <c r="BC850" s="0" t="n">
        <v>0</v>
      </c>
      <c r="BD850" s="0" t="n">
        <v>0</v>
      </c>
      <c r="BE850" s="0" t="n">
        <v>0</v>
      </c>
      <c r="BF850" s="0" t="n">
        <v>0</v>
      </c>
      <c r="BG850" s="0" t="n">
        <v>0</v>
      </c>
      <c r="BH850" s="0" t="n">
        <v>0</v>
      </c>
      <c r="BI850" s="0" t="n">
        <v>0</v>
      </c>
      <c r="BJ850" s="0" t="n">
        <v>0</v>
      </c>
      <c r="BK850" s="0" t="n">
        <v>0</v>
      </c>
      <c r="BL850" s="0" t="n">
        <v>0</v>
      </c>
      <c r="BM850" s="0" t="n">
        <v>0</v>
      </c>
      <c r="BN850" s="0" t="n">
        <v>0</v>
      </c>
      <c r="BO850" s="0" t="n">
        <v>0</v>
      </c>
      <c r="BP850" s="0" t="n">
        <v>0</v>
      </c>
      <c r="BQ850" s="0" t="n">
        <v>0</v>
      </c>
      <c r="BR850" s="0" t="n">
        <v>0</v>
      </c>
      <c r="BS850" s="0" t="n">
        <v>0</v>
      </c>
      <c r="BT850" s="0" t="n">
        <v>0</v>
      </c>
      <c r="BU850" s="0" t="n">
        <v>0</v>
      </c>
      <c r="BV850" s="0" t="n">
        <v>0</v>
      </c>
      <c r="BW850" s="0" t="n">
        <v>0</v>
      </c>
      <c r="CV850" s="0" t="n">
        <v>0</v>
      </c>
      <c r="CW850" s="0">
        <f>ROUND(Y850*Source!I2252*DO850,7)</f>
        <v/>
      </c>
      <c r="CX850" s="0">
        <f>ROUND(Y850*Source!I2252,7)</f>
        <v/>
      </c>
      <c r="CY850" s="0">
        <f>AB850</f>
        <v/>
      </c>
      <c r="CZ850" s="0">
        <f>AF850</f>
        <v/>
      </c>
      <c r="DA850" s="0">
        <f>AJ850</f>
        <v/>
      </c>
      <c r="DB850" s="0">
        <f>ROUND((ROUND(AT850*CZ850,2)*ROUND(0.2,7)),2)</f>
        <v/>
      </c>
      <c r="DC850" s="0">
        <f>ROUND((ROUND(AT850*AG850,2)*ROUND(0.2,7)),2)</f>
        <v/>
      </c>
      <c r="DD850" s="0" t="inlineStr"/>
      <c r="DE850" s="0" t="inlineStr"/>
      <c r="DF850" s="0">
        <f>ROUND(ROUND(AE850,0)*CX850,0)</f>
        <v/>
      </c>
      <c r="DG850" s="0">
        <f>ROUND(ROUND(AF850*AJ850,0)*CX850,0)</f>
        <v/>
      </c>
      <c r="DH850" s="0">
        <f>ROUND(ROUND(AG850*AK850,0)*CX850,0)</f>
        <v/>
      </c>
      <c r="DI850" s="0">
        <f>ROUND(ROUND(AH850,0)*CX850,0)</f>
        <v/>
      </c>
      <c r="DJ850" s="0">
        <f>DG850</f>
        <v/>
      </c>
      <c r="DK850" s="0" t="n">
        <v>0</v>
      </c>
      <c r="DL850" s="0" t="inlineStr"/>
      <c r="DM850" s="0" t="n">
        <v>0</v>
      </c>
      <c r="DN850" s="0" t="inlineStr"/>
      <c r="DO850" s="0" t="n">
        <v>0</v>
      </c>
    </row>
    <row r="851">
      <c r="A851" s="0">
        <f>ROW(Source!A2252)</f>
        <v/>
      </c>
      <c r="B851" s="0" t="n">
        <v>78845955</v>
      </c>
      <c r="C851" s="0" t="n">
        <v>78852720</v>
      </c>
      <c r="D851" s="0" t="n">
        <v>29174689</v>
      </c>
      <c r="E851" s="0" t="n">
        <v>1</v>
      </c>
      <c r="F851" s="0" t="n">
        <v>1</v>
      </c>
      <c r="G851" s="0" t="n">
        <v>1</v>
      </c>
      <c r="H851" s="0" t="n">
        <v>2</v>
      </c>
      <c r="I851" s="0" t="inlineStr">
        <is>
          <t>350451</t>
        </is>
      </c>
      <c r="J851" s="0" t="inlineStr">
        <is>
          <t>ТСЭМ Московской обл., 350451, приказ Минстроя России №675/пр от 28.02.2017 № 264/пр</t>
        </is>
      </c>
      <c r="K851" s="0" t="inlineStr">
        <is>
          <t>Пресс гидравлический с электроприводом</t>
        </is>
      </c>
      <c r="L851" s="0" t="n">
        <v>1368</v>
      </c>
      <c r="N851" s="0" t="n">
        <v>1011</v>
      </c>
      <c r="O851" s="0" t="inlineStr">
        <is>
          <t>маш.-ч</t>
        </is>
      </c>
      <c r="P851" s="0" t="inlineStr">
        <is>
          <t>маш.-ч</t>
        </is>
      </c>
      <c r="Q851" s="0" t="n">
        <v>1</v>
      </c>
      <c r="W851" s="0" t="n">
        <v>0</v>
      </c>
      <c r="X851" s="0" t="n">
        <v>-592654397</v>
      </c>
      <c r="Y851" s="0">
        <f>(AT851*ROUND(0.2,7))</f>
        <v/>
      </c>
      <c r="AA851" s="0" t="n">
        <v>0</v>
      </c>
      <c r="AB851" s="0" t="n">
        <v>6.54</v>
      </c>
      <c r="AC851" s="0" t="n">
        <v>0</v>
      </c>
      <c r="AD851" s="0" t="n">
        <v>0</v>
      </c>
      <c r="AE851" s="0" t="n">
        <v>0</v>
      </c>
      <c r="AF851" s="0" t="n">
        <v>1.11</v>
      </c>
      <c r="AG851" s="0" t="n">
        <v>0</v>
      </c>
      <c r="AH851" s="0" t="n">
        <v>0</v>
      </c>
      <c r="AI851" s="0" t="n">
        <v>1</v>
      </c>
      <c r="AJ851" s="0" t="n">
        <v>5.89</v>
      </c>
      <c r="AK851" s="0" t="n">
        <v>52.25</v>
      </c>
      <c r="AL851" s="0" t="n">
        <v>1</v>
      </c>
      <c r="AM851" s="0" t="n">
        <v>2</v>
      </c>
      <c r="AN851" s="0" t="n">
        <v>0</v>
      </c>
      <c r="AO851" s="0" t="n">
        <v>1</v>
      </c>
      <c r="AP851" s="0" t="n">
        <v>1</v>
      </c>
      <c r="AQ851" s="0" t="n">
        <v>0</v>
      </c>
      <c r="AR851" s="0" t="n">
        <v>0</v>
      </c>
      <c r="AS851" s="0" t="inlineStr"/>
      <c r="AT851" s="0" t="n">
        <v>0.2</v>
      </c>
      <c r="AU851" s="0" t="inlineStr">
        <is>
          <t>)*0,2</t>
        </is>
      </c>
      <c r="AV851" s="0" t="n">
        <v>0</v>
      </c>
      <c r="AW851" s="0" t="n">
        <v>2</v>
      </c>
      <c r="AX851" s="0" t="n">
        <v>78852745</v>
      </c>
      <c r="AY851" s="0" t="n">
        <v>1</v>
      </c>
      <c r="AZ851" s="0" t="n">
        <v>2048</v>
      </c>
      <c r="BA851" s="0" t="n">
        <v>823</v>
      </c>
      <c r="BB851" s="0" t="n">
        <v>0</v>
      </c>
      <c r="BC851" s="0" t="n">
        <v>0</v>
      </c>
      <c r="BD851" s="0" t="n">
        <v>0</v>
      </c>
      <c r="BE851" s="0" t="n">
        <v>0</v>
      </c>
      <c r="BF851" s="0" t="n">
        <v>0</v>
      </c>
      <c r="BG851" s="0" t="n">
        <v>0</v>
      </c>
      <c r="BH851" s="0" t="n">
        <v>0</v>
      </c>
      <c r="BI851" s="0" t="n">
        <v>0</v>
      </c>
      <c r="BJ851" s="0" t="n">
        <v>0</v>
      </c>
      <c r="BK851" s="0" t="n">
        <v>0</v>
      </c>
      <c r="BL851" s="0" t="n">
        <v>0</v>
      </c>
      <c r="BM851" s="0" t="n">
        <v>0</v>
      </c>
      <c r="BN851" s="0" t="n">
        <v>0</v>
      </c>
      <c r="BO851" s="0" t="n">
        <v>0</v>
      </c>
      <c r="BP851" s="0" t="n">
        <v>0</v>
      </c>
      <c r="BQ851" s="0" t="n">
        <v>0</v>
      </c>
      <c r="BR851" s="0" t="n">
        <v>0</v>
      </c>
      <c r="BS851" s="0" t="n">
        <v>0</v>
      </c>
      <c r="BT851" s="0" t="n">
        <v>0</v>
      </c>
      <c r="BU851" s="0" t="n">
        <v>0</v>
      </c>
      <c r="BV851" s="0" t="n">
        <v>0</v>
      </c>
      <c r="BW851" s="0" t="n">
        <v>0</v>
      </c>
      <c r="CV851" s="0" t="n">
        <v>0</v>
      </c>
      <c r="CW851" s="0">
        <f>ROUND(Y851*Source!I2252*DO851,7)</f>
        <v/>
      </c>
      <c r="CX851" s="0">
        <f>ROUND(Y851*Source!I2252,7)</f>
        <v/>
      </c>
      <c r="CY851" s="0">
        <f>AB851</f>
        <v/>
      </c>
      <c r="CZ851" s="0">
        <f>AF851</f>
        <v/>
      </c>
      <c r="DA851" s="0">
        <f>AJ851</f>
        <v/>
      </c>
      <c r="DB851" s="0">
        <f>ROUND((ROUND(AT851*CZ851,2)*ROUND(0.2,7)),2)</f>
        <v/>
      </c>
      <c r="DC851" s="0">
        <f>ROUND((ROUND(AT851*AG851,2)*ROUND(0.2,7)),2)</f>
        <v/>
      </c>
      <c r="DD851" s="0" t="inlineStr"/>
      <c r="DE851" s="0" t="inlineStr"/>
      <c r="DF851" s="0">
        <f>ROUND(ROUND(AE851,0)*CX851,0)</f>
        <v/>
      </c>
      <c r="DG851" s="0">
        <f>ROUND(ROUND(AF851*AJ851,0)*CX851,0)</f>
        <v/>
      </c>
      <c r="DH851" s="0">
        <f>ROUND(ROUND(AG851*AK851,0)*CX851,0)</f>
        <v/>
      </c>
      <c r="DI851" s="0">
        <f>ROUND(ROUND(AH851,0)*CX851,0)</f>
        <v/>
      </c>
      <c r="DJ851" s="0">
        <f>DG851</f>
        <v/>
      </c>
      <c r="DK851" s="0" t="n">
        <v>0</v>
      </c>
      <c r="DL851" s="0" t="inlineStr"/>
      <c r="DM851" s="0" t="n">
        <v>0</v>
      </c>
      <c r="DN851" s="0" t="inlineStr"/>
      <c r="DO851" s="0" t="n">
        <v>0</v>
      </c>
    </row>
    <row r="852">
      <c r="A852" s="0">
        <f>ROW(Source!A2252)</f>
        <v/>
      </c>
      <c r="B852" s="0" t="n">
        <v>78845955</v>
      </c>
      <c r="C852" s="0" t="n">
        <v>78852720</v>
      </c>
      <c r="D852" s="0" t="n">
        <v>29174913</v>
      </c>
      <c r="E852" s="0" t="n">
        <v>1</v>
      </c>
      <c r="F852" s="0" t="n">
        <v>1</v>
      </c>
      <c r="G852" s="0" t="n">
        <v>1</v>
      </c>
      <c r="H852" s="0" t="n">
        <v>2</v>
      </c>
      <c r="I852" s="0" t="inlineStr">
        <is>
          <t>400001</t>
        </is>
      </c>
      <c r="J852" s="0" t="inlineStr">
        <is>
          <t>ТСЭМ Московской обл., 400001, приказ Минстроя России №675/пр от 28.02.2017 № 264/пр</t>
        </is>
      </c>
      <c r="K852" s="0" t="inlineStr">
        <is>
          <t>Автомобили бортовые, грузоподъемность до 5 т</t>
        </is>
      </c>
      <c r="L852" s="0" t="n">
        <v>1368</v>
      </c>
      <c r="N852" s="0" t="n">
        <v>1011</v>
      </c>
      <c r="O852" s="0" t="inlineStr">
        <is>
          <t>маш.-ч</t>
        </is>
      </c>
      <c r="P852" s="0" t="inlineStr">
        <is>
          <t>маш.-ч</t>
        </is>
      </c>
      <c r="Q852" s="0" t="n">
        <v>1</v>
      </c>
      <c r="W852" s="0" t="n">
        <v>0</v>
      </c>
      <c r="X852" s="0" t="n">
        <v>1230759911</v>
      </c>
      <c r="Y852" s="0">
        <f>(AT852*ROUND(0.2,7))</f>
        <v/>
      </c>
      <c r="AA852" s="0" t="n">
        <v>0</v>
      </c>
      <c r="AB852" s="0" t="n">
        <v>2177.51</v>
      </c>
      <c r="AC852" s="0" t="n">
        <v>606.1</v>
      </c>
      <c r="AD852" s="0" t="n">
        <v>0</v>
      </c>
      <c r="AE852" s="0" t="n">
        <v>0</v>
      </c>
      <c r="AF852" s="0" t="n">
        <v>87.17</v>
      </c>
      <c r="AG852" s="0" t="n">
        <v>11.6</v>
      </c>
      <c r="AH852" s="0" t="n">
        <v>0</v>
      </c>
      <c r="AI852" s="0" t="n">
        <v>1</v>
      </c>
      <c r="AJ852" s="0" t="n">
        <v>24.98</v>
      </c>
      <c r="AK852" s="0" t="n">
        <v>52.25</v>
      </c>
      <c r="AL852" s="0" t="n">
        <v>1</v>
      </c>
      <c r="AM852" s="0" t="n">
        <v>2</v>
      </c>
      <c r="AN852" s="0" t="n">
        <v>0</v>
      </c>
      <c r="AO852" s="0" t="n">
        <v>1</v>
      </c>
      <c r="AP852" s="0" t="n">
        <v>1</v>
      </c>
      <c r="AQ852" s="0" t="n">
        <v>0</v>
      </c>
      <c r="AR852" s="0" t="n">
        <v>0</v>
      </c>
      <c r="AS852" s="0" t="inlineStr"/>
      <c r="AT852" s="0" t="n">
        <v>0.01</v>
      </c>
      <c r="AU852" s="0" t="inlineStr">
        <is>
          <t>)*0,2</t>
        </is>
      </c>
      <c r="AV852" s="0" t="n">
        <v>0</v>
      </c>
      <c r="AW852" s="0" t="n">
        <v>2</v>
      </c>
      <c r="AX852" s="0" t="n">
        <v>78852746</v>
      </c>
      <c r="AY852" s="0" t="n">
        <v>1</v>
      </c>
      <c r="AZ852" s="0" t="n">
        <v>0</v>
      </c>
      <c r="BA852" s="0" t="n">
        <v>824</v>
      </c>
      <c r="BB852" s="0" t="n">
        <v>0</v>
      </c>
      <c r="BC852" s="0" t="n">
        <v>0</v>
      </c>
      <c r="BD852" s="0" t="n">
        <v>0</v>
      </c>
      <c r="BE852" s="0" t="n">
        <v>0</v>
      </c>
      <c r="BF852" s="0" t="n">
        <v>0</v>
      </c>
      <c r="BG852" s="0" t="n">
        <v>0</v>
      </c>
      <c r="BH852" s="0" t="n">
        <v>0</v>
      </c>
      <c r="BI852" s="0" t="n">
        <v>0</v>
      </c>
      <c r="BJ852" s="0" t="n">
        <v>0</v>
      </c>
      <c r="BK852" s="0" t="n">
        <v>0</v>
      </c>
      <c r="BL852" s="0" t="n">
        <v>0</v>
      </c>
      <c r="BM852" s="0" t="n">
        <v>0</v>
      </c>
      <c r="BN852" s="0" t="n">
        <v>0</v>
      </c>
      <c r="BO852" s="0" t="n">
        <v>0</v>
      </c>
      <c r="BP852" s="0" t="n">
        <v>0</v>
      </c>
      <c r="BQ852" s="0" t="n">
        <v>0</v>
      </c>
      <c r="BR852" s="0" t="n">
        <v>0</v>
      </c>
      <c r="BS852" s="0" t="n">
        <v>0</v>
      </c>
      <c r="BT852" s="0" t="n">
        <v>0</v>
      </c>
      <c r="BU852" s="0" t="n">
        <v>0</v>
      </c>
      <c r="BV852" s="0" t="n">
        <v>0</v>
      </c>
      <c r="BW852" s="0" t="n">
        <v>0</v>
      </c>
      <c r="CV852" s="0" t="n">
        <v>0</v>
      </c>
      <c r="CW852" s="0">
        <f>ROUND(Y852*Source!I2252*DO852,7)</f>
        <v/>
      </c>
      <c r="CX852" s="0">
        <f>ROUND(Y852*Source!I2252,7)</f>
        <v/>
      </c>
      <c r="CY852" s="0">
        <f>AB852</f>
        <v/>
      </c>
      <c r="CZ852" s="0">
        <f>AF852</f>
        <v/>
      </c>
      <c r="DA852" s="0">
        <f>AJ852</f>
        <v/>
      </c>
      <c r="DB852" s="0">
        <f>ROUND((ROUND(AT852*CZ852,2)*ROUND(0.2,7)),2)</f>
        <v/>
      </c>
      <c r="DC852" s="0">
        <f>ROUND((ROUND(AT852*AG852,2)*ROUND(0.2,7)),2)</f>
        <v/>
      </c>
      <c r="DD852" s="0" t="inlineStr"/>
      <c r="DE852" s="0" t="inlineStr"/>
      <c r="DF852" s="0">
        <f>ROUND(ROUND(AE852,0)*CX852,0)</f>
        <v/>
      </c>
      <c r="DG852" s="0">
        <f>ROUND(ROUND(AF852*AJ852,0)*CX852,0)</f>
        <v/>
      </c>
      <c r="DH852" s="0">
        <f>ROUND(ROUND(AG852*AK852,0)*CX852,0)</f>
        <v/>
      </c>
      <c r="DI852" s="0">
        <f>ROUND(ROUND(AH852,0)*CX852,0)</f>
        <v/>
      </c>
      <c r="DJ852" s="0">
        <f>DG852</f>
        <v/>
      </c>
      <c r="DK852" s="0" t="n">
        <v>0</v>
      </c>
      <c r="DL852" s="0" t="inlineStr"/>
      <c r="DM852" s="0" t="n">
        <v>0</v>
      </c>
      <c r="DN852" s="0" t="inlineStr"/>
      <c r="DO852" s="0" t="n">
        <v>0</v>
      </c>
    </row>
    <row r="853">
      <c r="A853" s="0">
        <f>ROW(Source!A2252)</f>
        <v/>
      </c>
      <c r="B853" s="0" t="n">
        <v>78845955</v>
      </c>
      <c r="C853" s="0" t="n">
        <v>78852720</v>
      </c>
      <c r="D853" s="0" t="n">
        <v>29110546</v>
      </c>
      <c r="E853" s="0" t="n">
        <v>1</v>
      </c>
      <c r="F853" s="0" t="n">
        <v>1</v>
      </c>
      <c r="G853" s="0" t="n">
        <v>1</v>
      </c>
      <c r="H853" s="0" t="n">
        <v>3</v>
      </c>
      <c r="I853" s="0" t="inlineStr">
        <is>
          <t>101-1665</t>
        </is>
      </c>
      <c r="J853" s="0" t="inlineStr">
        <is>
          <t>ТССЦ Московской обл., 101-1665, приказ Минстроя России №675/пр от 28.02.2017 № 254/пр</t>
        </is>
      </c>
      <c r="K853" s="0" t="inlineStr">
        <is>
          <t>Лак электроизоляционный 318</t>
        </is>
      </c>
      <c r="L853" s="0" t="n">
        <v>1346</v>
      </c>
      <c r="N853" s="0" t="n">
        <v>1009</v>
      </c>
      <c r="O853" s="0" t="inlineStr">
        <is>
          <t>кг</t>
        </is>
      </c>
      <c r="P853" s="0" t="inlineStr">
        <is>
          <t>кг</t>
        </is>
      </c>
      <c r="Q853" s="0" t="n">
        <v>1</v>
      </c>
      <c r="W853" s="0" t="n">
        <v>0</v>
      </c>
      <c r="X853" s="0" t="n">
        <v>2102179917</v>
      </c>
      <c r="Y853" s="0">
        <f>(AT853*ROUND(0.2,7))</f>
        <v/>
      </c>
      <c r="AA853" s="0" t="n">
        <v>191.33</v>
      </c>
      <c r="AB853" s="0" t="n">
        <v>0</v>
      </c>
      <c r="AC853" s="0" t="n">
        <v>0</v>
      </c>
      <c r="AD853" s="0" t="n">
        <v>0</v>
      </c>
      <c r="AE853" s="0" t="n">
        <v>35.63</v>
      </c>
      <c r="AF853" s="0" t="n">
        <v>0</v>
      </c>
      <c r="AG853" s="0" t="n">
        <v>0</v>
      </c>
      <c r="AH853" s="0" t="n">
        <v>0</v>
      </c>
      <c r="AI853" s="0" t="n">
        <v>5.37</v>
      </c>
      <c r="AJ853" s="0" t="n">
        <v>1</v>
      </c>
      <c r="AK853" s="0" t="n">
        <v>1</v>
      </c>
      <c r="AL853" s="0" t="n">
        <v>1</v>
      </c>
      <c r="AM853" s="0" t="n">
        <v>2</v>
      </c>
      <c r="AN853" s="0" t="n">
        <v>0</v>
      </c>
      <c r="AO853" s="0" t="n">
        <v>1</v>
      </c>
      <c r="AP853" s="0" t="n">
        <v>1</v>
      </c>
      <c r="AQ853" s="0" t="n">
        <v>0</v>
      </c>
      <c r="AR853" s="0" t="n">
        <v>0</v>
      </c>
      <c r="AS853" s="0" t="inlineStr"/>
      <c r="AT853" s="0" t="n">
        <v>0.014</v>
      </c>
      <c r="AU853" s="0" t="inlineStr">
        <is>
          <t>)*0,2</t>
        </is>
      </c>
      <c r="AV853" s="0" t="n">
        <v>0</v>
      </c>
      <c r="AW853" s="0" t="n">
        <v>2</v>
      </c>
      <c r="AX853" s="0" t="n">
        <v>78852747</v>
      </c>
      <c r="AY853" s="0" t="n">
        <v>1</v>
      </c>
      <c r="AZ853" s="0" t="n">
        <v>2048</v>
      </c>
      <c r="BA853" s="0" t="n">
        <v>825</v>
      </c>
      <c r="BB853" s="0" t="n">
        <v>0</v>
      </c>
      <c r="BC853" s="0" t="n">
        <v>0</v>
      </c>
      <c r="BD853" s="0" t="n">
        <v>0</v>
      </c>
      <c r="BE853" s="0" t="n">
        <v>0</v>
      </c>
      <c r="BF853" s="0" t="n">
        <v>0</v>
      </c>
      <c r="BG853" s="0" t="n">
        <v>0</v>
      </c>
      <c r="BH853" s="0" t="n">
        <v>0</v>
      </c>
      <c r="BI853" s="0" t="n">
        <v>0</v>
      </c>
      <c r="BJ853" s="0" t="n">
        <v>0</v>
      </c>
      <c r="BK853" s="0" t="n">
        <v>0</v>
      </c>
      <c r="BL853" s="0" t="n">
        <v>0</v>
      </c>
      <c r="BM853" s="0" t="n">
        <v>0</v>
      </c>
      <c r="BN853" s="0" t="n">
        <v>0</v>
      </c>
      <c r="BO853" s="0" t="n">
        <v>0</v>
      </c>
      <c r="BP853" s="0" t="n">
        <v>0</v>
      </c>
      <c r="BQ853" s="0" t="n">
        <v>0</v>
      </c>
      <c r="BR853" s="0" t="n">
        <v>0</v>
      </c>
      <c r="BS853" s="0" t="n">
        <v>0</v>
      </c>
      <c r="BT853" s="0" t="n">
        <v>0</v>
      </c>
      <c r="BU853" s="0" t="n">
        <v>0</v>
      </c>
      <c r="BV853" s="0" t="n">
        <v>0</v>
      </c>
      <c r="BW853" s="0" t="n">
        <v>0</v>
      </c>
      <c r="CV853" s="0" t="n">
        <v>0</v>
      </c>
      <c r="CW853" s="0" t="n">
        <v>0</v>
      </c>
      <c r="CX853" s="0">
        <f>ROUND(Y853*Source!I2252,7)</f>
        <v/>
      </c>
      <c r="CY853" s="0">
        <f>AA853</f>
        <v/>
      </c>
      <c r="CZ853" s="0">
        <f>AE853</f>
        <v/>
      </c>
      <c r="DA853" s="0">
        <f>AI853</f>
        <v/>
      </c>
      <c r="DB853" s="0">
        <f>ROUND((ROUND(AT853*CZ853,2)*ROUND(0.2,7)),2)</f>
        <v/>
      </c>
      <c r="DC853" s="0">
        <f>ROUND((ROUND(AT853*AG853,2)*ROUND(0.2,7)),2)</f>
        <v/>
      </c>
      <c r="DD853" s="0" t="inlineStr"/>
      <c r="DE853" s="0" t="inlineStr"/>
      <c r="DF853" s="0">
        <f>ROUND(ROUND(AE853*AI853,0)*CX853,0)</f>
        <v/>
      </c>
      <c r="DG853" s="0">
        <f>ROUND(ROUND(AF853,0)*CX853,0)</f>
        <v/>
      </c>
      <c r="DH853" s="0">
        <f>ROUND(ROUND(AG853,0)*CX853,0)</f>
        <v/>
      </c>
      <c r="DI853" s="0">
        <f>ROUND(ROUND(AH853,0)*CX853,0)</f>
        <v/>
      </c>
      <c r="DJ853" s="0">
        <f>DF853</f>
        <v/>
      </c>
      <c r="DK853" s="0" t="n">
        <v>0</v>
      </c>
      <c r="DL853" s="0" t="inlineStr"/>
      <c r="DM853" s="0" t="n">
        <v>0</v>
      </c>
      <c r="DN853" s="0" t="inlineStr"/>
      <c r="DO853" s="0" t="n">
        <v>0</v>
      </c>
    </row>
    <row r="854">
      <c r="A854" s="0">
        <f>ROW(Source!A2252)</f>
        <v/>
      </c>
      <c r="B854" s="0" t="n">
        <v>78845955</v>
      </c>
      <c r="C854" s="0" t="n">
        <v>78852720</v>
      </c>
      <c r="D854" s="0" t="n">
        <v>29113980</v>
      </c>
      <c r="E854" s="0" t="n">
        <v>1</v>
      </c>
      <c r="F854" s="0" t="n">
        <v>1</v>
      </c>
      <c r="G854" s="0" t="n">
        <v>1</v>
      </c>
      <c r="H854" s="0" t="n">
        <v>3</v>
      </c>
      <c r="I854" s="0" t="inlineStr">
        <is>
          <t>101-1924</t>
        </is>
      </c>
      <c r="J854" s="0" t="inlineStr">
        <is>
          <t>ТССЦ Московской обл., 101-1924, приказ Минстроя России №675/пр от 28.02.2017 № 254/пр</t>
        </is>
      </c>
      <c r="K854" s="0" t="inlineStr">
        <is>
          <t>Электроды диаметром 4 мм Э42А</t>
        </is>
      </c>
      <c r="L854" s="0" t="n">
        <v>1346</v>
      </c>
      <c r="N854" s="0" t="n">
        <v>1009</v>
      </c>
      <c r="O854" s="0" t="inlineStr">
        <is>
          <t>кг</t>
        </is>
      </c>
      <c r="P854" s="0" t="inlineStr">
        <is>
          <t>кг</t>
        </is>
      </c>
      <c r="Q854" s="0" t="n">
        <v>1</v>
      </c>
      <c r="W854" s="0" t="n">
        <v>0</v>
      </c>
      <c r="X854" s="0" t="n">
        <v>-1805966371</v>
      </c>
      <c r="Y854" s="0">
        <f>(AT854*ROUND(0.2,7))</f>
        <v/>
      </c>
      <c r="AA854" s="0" t="n">
        <v>179.3</v>
      </c>
      <c r="AB854" s="0" t="n">
        <v>0</v>
      </c>
      <c r="AC854" s="0" t="n">
        <v>0</v>
      </c>
      <c r="AD854" s="0" t="n">
        <v>0</v>
      </c>
      <c r="AE854" s="0" t="n">
        <v>14.31</v>
      </c>
      <c r="AF854" s="0" t="n">
        <v>0</v>
      </c>
      <c r="AG854" s="0" t="n">
        <v>0</v>
      </c>
      <c r="AH854" s="0" t="n">
        <v>0</v>
      </c>
      <c r="AI854" s="0" t="n">
        <v>12.53</v>
      </c>
      <c r="AJ854" s="0" t="n">
        <v>1</v>
      </c>
      <c r="AK854" s="0" t="n">
        <v>1</v>
      </c>
      <c r="AL854" s="0" t="n">
        <v>1</v>
      </c>
      <c r="AM854" s="0" t="n">
        <v>2</v>
      </c>
      <c r="AN854" s="0" t="n">
        <v>0</v>
      </c>
      <c r="AO854" s="0" t="n">
        <v>1</v>
      </c>
      <c r="AP854" s="0" t="n">
        <v>1</v>
      </c>
      <c r="AQ854" s="0" t="n">
        <v>0</v>
      </c>
      <c r="AR854" s="0" t="n">
        <v>0</v>
      </c>
      <c r="AS854" s="0" t="inlineStr"/>
      <c r="AT854" s="0" t="n">
        <v>0.07000000000000001</v>
      </c>
      <c r="AU854" s="0" t="inlineStr">
        <is>
          <t>)*0,2</t>
        </is>
      </c>
      <c r="AV854" s="0" t="n">
        <v>0</v>
      </c>
      <c r="AW854" s="0" t="n">
        <v>2</v>
      </c>
      <c r="AX854" s="0" t="n">
        <v>78852748</v>
      </c>
      <c r="AY854" s="0" t="n">
        <v>1</v>
      </c>
      <c r="AZ854" s="0" t="n">
        <v>2048</v>
      </c>
      <c r="BA854" s="0" t="n">
        <v>826</v>
      </c>
      <c r="BB854" s="0" t="n">
        <v>0</v>
      </c>
      <c r="BC854" s="0" t="n">
        <v>0</v>
      </c>
      <c r="BD854" s="0" t="n">
        <v>0</v>
      </c>
      <c r="BE854" s="0" t="n">
        <v>0</v>
      </c>
      <c r="BF854" s="0" t="n">
        <v>0</v>
      </c>
      <c r="BG854" s="0" t="n">
        <v>0</v>
      </c>
      <c r="BH854" s="0" t="n">
        <v>0</v>
      </c>
      <c r="BI854" s="0" t="n">
        <v>0</v>
      </c>
      <c r="BJ854" s="0" t="n">
        <v>0</v>
      </c>
      <c r="BK854" s="0" t="n">
        <v>0</v>
      </c>
      <c r="BL854" s="0" t="n">
        <v>0</v>
      </c>
      <c r="BM854" s="0" t="n">
        <v>0</v>
      </c>
      <c r="BN854" s="0" t="n">
        <v>0</v>
      </c>
      <c r="BO854" s="0" t="n">
        <v>0</v>
      </c>
      <c r="BP854" s="0" t="n">
        <v>0</v>
      </c>
      <c r="BQ854" s="0" t="n">
        <v>0</v>
      </c>
      <c r="BR854" s="0" t="n">
        <v>0</v>
      </c>
      <c r="BS854" s="0" t="n">
        <v>0</v>
      </c>
      <c r="BT854" s="0" t="n">
        <v>0</v>
      </c>
      <c r="BU854" s="0" t="n">
        <v>0</v>
      </c>
      <c r="BV854" s="0" t="n">
        <v>0</v>
      </c>
      <c r="BW854" s="0" t="n">
        <v>0</v>
      </c>
      <c r="CV854" s="0" t="n">
        <v>0</v>
      </c>
      <c r="CW854" s="0" t="n">
        <v>0</v>
      </c>
      <c r="CX854" s="0">
        <f>ROUND(Y854*Source!I2252,7)</f>
        <v/>
      </c>
      <c r="CY854" s="0">
        <f>AA854</f>
        <v/>
      </c>
      <c r="CZ854" s="0">
        <f>AE854</f>
        <v/>
      </c>
      <c r="DA854" s="0">
        <f>AI854</f>
        <v/>
      </c>
      <c r="DB854" s="0">
        <f>ROUND((ROUND(AT854*CZ854,2)*ROUND(0.2,7)),2)</f>
        <v/>
      </c>
      <c r="DC854" s="0">
        <f>ROUND((ROUND(AT854*AG854,2)*ROUND(0.2,7)),2)</f>
        <v/>
      </c>
      <c r="DD854" s="0" t="inlineStr"/>
      <c r="DE854" s="0" t="inlineStr"/>
      <c r="DF854" s="0">
        <f>ROUND(ROUND(AE854*AI854,0)*CX854,0)</f>
        <v/>
      </c>
      <c r="DG854" s="0">
        <f>ROUND(ROUND(AF854,0)*CX854,0)</f>
        <v/>
      </c>
      <c r="DH854" s="0">
        <f>ROUND(ROUND(AG854,0)*CX854,0)</f>
        <v/>
      </c>
      <c r="DI854" s="0">
        <f>ROUND(ROUND(AH854,0)*CX854,0)</f>
        <v/>
      </c>
      <c r="DJ854" s="0">
        <f>DF854</f>
        <v/>
      </c>
      <c r="DK854" s="0" t="n">
        <v>0</v>
      </c>
      <c r="DL854" s="0" t="inlineStr"/>
      <c r="DM854" s="0" t="n">
        <v>0</v>
      </c>
      <c r="DN854" s="0" t="inlineStr"/>
      <c r="DO854" s="0" t="n">
        <v>0</v>
      </c>
    </row>
    <row r="855">
      <c r="A855" s="0">
        <f>ROW(Source!A2252)</f>
        <v/>
      </c>
      <c r="B855" s="0" t="n">
        <v>78845955</v>
      </c>
      <c r="C855" s="0" t="n">
        <v>78852720</v>
      </c>
      <c r="D855" s="0" t="n">
        <v>29108369</v>
      </c>
      <c r="E855" s="0" t="n">
        <v>1</v>
      </c>
      <c r="F855" s="0" t="n">
        <v>1</v>
      </c>
      <c r="G855" s="0" t="n">
        <v>1</v>
      </c>
      <c r="H855" s="0" t="n">
        <v>3</v>
      </c>
      <c r="I855" s="0" t="inlineStr">
        <is>
          <t>101-1964</t>
        </is>
      </c>
      <c r="J855" s="0" t="inlineStr">
        <is>
          <t>ТССЦ Московской обл., 101-1964, приказ Минстроя России №675/пр от 28.02.2017 № 254/пр</t>
        </is>
      </c>
      <c r="K855" s="0" t="inlineStr">
        <is>
          <t>Шпагат бумажный</t>
        </is>
      </c>
      <c r="L855" s="0" t="n">
        <v>1346</v>
      </c>
      <c r="N855" s="0" t="n">
        <v>1009</v>
      </c>
      <c r="O855" s="0" t="inlineStr">
        <is>
          <t>кг</t>
        </is>
      </c>
      <c r="P855" s="0" t="inlineStr">
        <is>
          <t>кг</t>
        </is>
      </c>
      <c r="Q855" s="0" t="n">
        <v>1</v>
      </c>
      <c r="W855" s="0" t="n">
        <v>0</v>
      </c>
      <c r="X855" s="0" t="n">
        <v>326902400</v>
      </c>
      <c r="Y855" s="0">
        <f>(AT855*ROUND(0.2,7))</f>
        <v/>
      </c>
      <c r="AA855" s="0" t="n">
        <v>260.82</v>
      </c>
      <c r="AB855" s="0" t="n">
        <v>0</v>
      </c>
      <c r="AC855" s="0" t="n">
        <v>0</v>
      </c>
      <c r="AD855" s="0" t="n">
        <v>0</v>
      </c>
      <c r="AE855" s="0" t="n">
        <v>18.9</v>
      </c>
      <c r="AF855" s="0" t="n">
        <v>0</v>
      </c>
      <c r="AG855" s="0" t="n">
        <v>0</v>
      </c>
      <c r="AH855" s="0" t="n">
        <v>0</v>
      </c>
      <c r="AI855" s="0" t="n">
        <v>13.8</v>
      </c>
      <c r="AJ855" s="0" t="n">
        <v>1</v>
      </c>
      <c r="AK855" s="0" t="n">
        <v>1</v>
      </c>
      <c r="AL855" s="0" t="n">
        <v>1</v>
      </c>
      <c r="AM855" s="0" t="n">
        <v>2</v>
      </c>
      <c r="AN855" s="0" t="n">
        <v>0</v>
      </c>
      <c r="AO855" s="0" t="n">
        <v>1</v>
      </c>
      <c r="AP855" s="0" t="n">
        <v>1</v>
      </c>
      <c r="AQ855" s="0" t="n">
        <v>0</v>
      </c>
      <c r="AR855" s="0" t="n">
        <v>0</v>
      </c>
      <c r="AS855" s="0" t="inlineStr"/>
      <c r="AT855" s="0" t="n">
        <v>0.004</v>
      </c>
      <c r="AU855" s="0" t="inlineStr">
        <is>
          <t>)*0,2</t>
        </is>
      </c>
      <c r="AV855" s="0" t="n">
        <v>0</v>
      </c>
      <c r="AW855" s="0" t="n">
        <v>2</v>
      </c>
      <c r="AX855" s="0" t="n">
        <v>78852749</v>
      </c>
      <c r="AY855" s="0" t="n">
        <v>1</v>
      </c>
      <c r="AZ855" s="0" t="n">
        <v>0</v>
      </c>
      <c r="BA855" s="0" t="n">
        <v>827</v>
      </c>
      <c r="BB855" s="0" t="n">
        <v>0</v>
      </c>
      <c r="BC855" s="0" t="n">
        <v>0</v>
      </c>
      <c r="BD855" s="0" t="n">
        <v>0</v>
      </c>
      <c r="BE855" s="0" t="n">
        <v>0</v>
      </c>
      <c r="BF855" s="0" t="n">
        <v>0</v>
      </c>
      <c r="BG855" s="0" t="n">
        <v>0</v>
      </c>
      <c r="BH855" s="0" t="n">
        <v>0</v>
      </c>
      <c r="BI855" s="0" t="n">
        <v>0</v>
      </c>
      <c r="BJ855" s="0" t="n">
        <v>0</v>
      </c>
      <c r="BK855" s="0" t="n">
        <v>0</v>
      </c>
      <c r="BL855" s="0" t="n">
        <v>0</v>
      </c>
      <c r="BM855" s="0" t="n">
        <v>0</v>
      </c>
      <c r="BN855" s="0" t="n">
        <v>0</v>
      </c>
      <c r="BO855" s="0" t="n">
        <v>0</v>
      </c>
      <c r="BP855" s="0" t="n">
        <v>0</v>
      </c>
      <c r="BQ855" s="0" t="n">
        <v>0</v>
      </c>
      <c r="BR855" s="0" t="n">
        <v>0</v>
      </c>
      <c r="BS855" s="0" t="n">
        <v>0</v>
      </c>
      <c r="BT855" s="0" t="n">
        <v>0</v>
      </c>
      <c r="BU855" s="0" t="n">
        <v>0</v>
      </c>
      <c r="BV855" s="0" t="n">
        <v>0</v>
      </c>
      <c r="BW855" s="0" t="n">
        <v>0</v>
      </c>
      <c r="CV855" s="0" t="n">
        <v>0</v>
      </c>
      <c r="CW855" s="0" t="n">
        <v>0</v>
      </c>
      <c r="CX855" s="0">
        <f>ROUND(Y855*Source!I2252,7)</f>
        <v/>
      </c>
      <c r="CY855" s="0">
        <f>AA855</f>
        <v/>
      </c>
      <c r="CZ855" s="0">
        <f>AE855</f>
        <v/>
      </c>
      <c r="DA855" s="0">
        <f>AI855</f>
        <v/>
      </c>
      <c r="DB855" s="0">
        <f>ROUND((ROUND(AT855*CZ855,2)*ROUND(0.2,7)),2)</f>
        <v/>
      </c>
      <c r="DC855" s="0">
        <f>ROUND((ROUND(AT855*AG855,2)*ROUND(0.2,7)),2)</f>
        <v/>
      </c>
      <c r="DD855" s="0" t="inlineStr"/>
      <c r="DE855" s="0" t="inlineStr"/>
      <c r="DF855" s="0">
        <f>ROUND(ROUND(AE855*AI855,0)*CX855,0)</f>
        <v/>
      </c>
      <c r="DG855" s="0">
        <f>ROUND(ROUND(AF855,0)*CX855,0)</f>
        <v/>
      </c>
      <c r="DH855" s="0">
        <f>ROUND(ROUND(AG855,0)*CX855,0)</f>
        <v/>
      </c>
      <c r="DI855" s="0">
        <f>ROUND(ROUND(AH855,0)*CX855,0)</f>
        <v/>
      </c>
      <c r="DJ855" s="0">
        <f>DF855</f>
        <v/>
      </c>
      <c r="DK855" s="0" t="n">
        <v>0</v>
      </c>
      <c r="DL855" s="0" t="inlineStr"/>
      <c r="DM855" s="0" t="n">
        <v>0</v>
      </c>
      <c r="DN855" s="0" t="inlineStr"/>
      <c r="DO855" s="0" t="n">
        <v>0</v>
      </c>
    </row>
    <row r="856">
      <c r="A856" s="0">
        <f>ROW(Source!A2252)</f>
        <v/>
      </c>
      <c r="B856" s="0" t="n">
        <v>78845955</v>
      </c>
      <c r="C856" s="0" t="n">
        <v>78852720</v>
      </c>
      <c r="D856" s="0" t="n">
        <v>29114246</v>
      </c>
      <c r="E856" s="0" t="n">
        <v>1</v>
      </c>
      <c r="F856" s="0" t="n">
        <v>1</v>
      </c>
      <c r="G856" s="0" t="n">
        <v>1</v>
      </c>
      <c r="H856" s="0" t="n">
        <v>3</v>
      </c>
      <c r="I856" s="0" t="inlineStr">
        <is>
          <t>101-1977</t>
        </is>
      </c>
      <c r="J856" s="0" t="inlineStr">
        <is>
          <t>ТССЦ Московской обл., 101-1977, приказ Минстроя России №675/пр от 28.02.2017 № 254/пр</t>
        </is>
      </c>
      <c r="K856" s="0" t="inlineStr">
        <is>
          <t>Болты с гайками и шайбами строительные</t>
        </is>
      </c>
      <c r="L856" s="0" t="n">
        <v>1346</v>
      </c>
      <c r="N856" s="0" t="n">
        <v>1009</v>
      </c>
      <c r="O856" s="0" t="inlineStr">
        <is>
          <t>кг</t>
        </is>
      </c>
      <c r="P856" s="0" t="inlineStr">
        <is>
          <t>кг</t>
        </is>
      </c>
      <c r="Q856" s="0" t="n">
        <v>1</v>
      </c>
      <c r="W856" s="0" t="n">
        <v>0</v>
      </c>
      <c r="X856" s="0" t="n">
        <v>30920770</v>
      </c>
      <c r="Y856" s="0">
        <f>(AT856*ROUND(0.2,7))</f>
        <v/>
      </c>
      <c r="AA856" s="0" t="n">
        <v>152.32</v>
      </c>
      <c r="AB856" s="0" t="n">
        <v>0</v>
      </c>
      <c r="AC856" s="0" t="n">
        <v>0</v>
      </c>
      <c r="AD856" s="0" t="n">
        <v>0</v>
      </c>
      <c r="AE856" s="0" t="n">
        <v>9.039999999999999</v>
      </c>
      <c r="AF856" s="0" t="n">
        <v>0</v>
      </c>
      <c r="AG856" s="0" t="n">
        <v>0</v>
      </c>
      <c r="AH856" s="0" t="n">
        <v>0</v>
      </c>
      <c r="AI856" s="0" t="n">
        <v>16.85</v>
      </c>
      <c r="AJ856" s="0" t="n">
        <v>1</v>
      </c>
      <c r="AK856" s="0" t="n">
        <v>1</v>
      </c>
      <c r="AL856" s="0" t="n">
        <v>1</v>
      </c>
      <c r="AM856" s="0" t="n">
        <v>2</v>
      </c>
      <c r="AN856" s="0" t="n">
        <v>0</v>
      </c>
      <c r="AO856" s="0" t="n">
        <v>1</v>
      </c>
      <c r="AP856" s="0" t="n">
        <v>1</v>
      </c>
      <c r="AQ856" s="0" t="n">
        <v>0</v>
      </c>
      <c r="AR856" s="0" t="n">
        <v>0</v>
      </c>
      <c r="AS856" s="0" t="inlineStr"/>
      <c r="AT856" s="0" t="n">
        <v>0.38</v>
      </c>
      <c r="AU856" s="0" t="inlineStr">
        <is>
          <t>)*0,2</t>
        </is>
      </c>
      <c r="AV856" s="0" t="n">
        <v>0</v>
      </c>
      <c r="AW856" s="0" t="n">
        <v>2</v>
      </c>
      <c r="AX856" s="0" t="n">
        <v>78852750</v>
      </c>
      <c r="AY856" s="0" t="n">
        <v>1</v>
      </c>
      <c r="AZ856" s="0" t="n">
        <v>2048</v>
      </c>
      <c r="BA856" s="0" t="n">
        <v>828</v>
      </c>
      <c r="BB856" s="0" t="n">
        <v>0</v>
      </c>
      <c r="BC856" s="0" t="n">
        <v>0</v>
      </c>
      <c r="BD856" s="0" t="n">
        <v>0</v>
      </c>
      <c r="BE856" s="0" t="n">
        <v>0</v>
      </c>
      <c r="BF856" s="0" t="n">
        <v>0</v>
      </c>
      <c r="BG856" s="0" t="n">
        <v>0</v>
      </c>
      <c r="BH856" s="0" t="n">
        <v>0</v>
      </c>
      <c r="BI856" s="0" t="n">
        <v>0</v>
      </c>
      <c r="BJ856" s="0" t="n">
        <v>0</v>
      </c>
      <c r="BK856" s="0" t="n">
        <v>0</v>
      </c>
      <c r="BL856" s="0" t="n">
        <v>0</v>
      </c>
      <c r="BM856" s="0" t="n">
        <v>0</v>
      </c>
      <c r="BN856" s="0" t="n">
        <v>0</v>
      </c>
      <c r="BO856" s="0" t="n">
        <v>0</v>
      </c>
      <c r="BP856" s="0" t="n">
        <v>0</v>
      </c>
      <c r="BQ856" s="0" t="n">
        <v>0</v>
      </c>
      <c r="BR856" s="0" t="n">
        <v>0</v>
      </c>
      <c r="BS856" s="0" t="n">
        <v>0</v>
      </c>
      <c r="BT856" s="0" t="n">
        <v>0</v>
      </c>
      <c r="BU856" s="0" t="n">
        <v>0</v>
      </c>
      <c r="BV856" s="0" t="n">
        <v>0</v>
      </c>
      <c r="BW856" s="0" t="n">
        <v>0</v>
      </c>
      <c r="CV856" s="0" t="n">
        <v>0</v>
      </c>
      <c r="CW856" s="0" t="n">
        <v>0</v>
      </c>
      <c r="CX856" s="0">
        <f>ROUND(Y856*Source!I2252,7)</f>
        <v/>
      </c>
      <c r="CY856" s="0">
        <f>AA856</f>
        <v/>
      </c>
      <c r="CZ856" s="0">
        <f>AE856</f>
        <v/>
      </c>
      <c r="DA856" s="0">
        <f>AI856</f>
        <v/>
      </c>
      <c r="DB856" s="0">
        <f>ROUND((ROUND(AT856*CZ856,2)*ROUND(0.2,7)),2)</f>
        <v/>
      </c>
      <c r="DC856" s="0">
        <f>ROUND((ROUND(AT856*AG856,2)*ROUND(0.2,7)),2)</f>
        <v/>
      </c>
      <c r="DD856" s="0" t="inlineStr"/>
      <c r="DE856" s="0" t="inlineStr"/>
      <c r="DF856" s="0">
        <f>ROUND(ROUND(AE856*AI856,0)*CX856,0)</f>
        <v/>
      </c>
      <c r="DG856" s="0">
        <f>ROUND(ROUND(AF856,0)*CX856,0)</f>
        <v/>
      </c>
      <c r="DH856" s="0">
        <f>ROUND(ROUND(AG856,0)*CX856,0)</f>
        <v/>
      </c>
      <c r="DI856" s="0">
        <f>ROUND(ROUND(AH856,0)*CX856,0)</f>
        <v/>
      </c>
      <c r="DJ856" s="0">
        <f>DF856</f>
        <v/>
      </c>
      <c r="DK856" s="0" t="n">
        <v>0</v>
      </c>
      <c r="DL856" s="0" t="inlineStr"/>
      <c r="DM856" s="0" t="n">
        <v>0</v>
      </c>
      <c r="DN856" s="0" t="inlineStr"/>
      <c r="DO856" s="0" t="n">
        <v>0</v>
      </c>
    </row>
    <row r="857">
      <c r="A857" s="0">
        <f>ROW(Source!A2252)</f>
        <v/>
      </c>
      <c r="B857" s="0" t="n">
        <v>78845955</v>
      </c>
      <c r="C857" s="0" t="n">
        <v>78852720</v>
      </c>
      <c r="D857" s="0" t="n">
        <v>29110426</v>
      </c>
      <c r="E857" s="0" t="n">
        <v>1</v>
      </c>
      <c r="F857" s="0" t="n">
        <v>1</v>
      </c>
      <c r="G857" s="0" t="n">
        <v>1</v>
      </c>
      <c r="H857" s="0" t="n">
        <v>3</v>
      </c>
      <c r="I857" s="0" t="inlineStr">
        <is>
          <t>101-2143</t>
        </is>
      </c>
      <c r="J857" s="0" t="inlineStr">
        <is>
          <t>ТССЦ Московской обл., 101-2143, приказ Минстроя России №675/пр от 28.02.2017 № 254/пр</t>
        </is>
      </c>
      <c r="K857" s="0" t="inlineStr">
        <is>
          <t>Краска</t>
        </is>
      </c>
      <c r="L857" s="0" t="n">
        <v>1346</v>
      </c>
      <c r="N857" s="0" t="n">
        <v>1009</v>
      </c>
      <c r="O857" s="0" t="inlineStr">
        <is>
          <t>кг</t>
        </is>
      </c>
      <c r="P857" s="0" t="inlineStr">
        <is>
          <t>кг</t>
        </is>
      </c>
      <c r="Q857" s="0" t="n">
        <v>1</v>
      </c>
      <c r="W857" s="0" t="n">
        <v>0</v>
      </c>
      <c r="X857" s="0" t="n">
        <v>-1768004575</v>
      </c>
      <c r="Y857" s="0">
        <f>(AT857*ROUND(0.2,7))</f>
        <v/>
      </c>
      <c r="AA857" s="0" t="n">
        <v>76.84</v>
      </c>
      <c r="AB857" s="0" t="n">
        <v>0</v>
      </c>
      <c r="AC857" s="0" t="n">
        <v>0</v>
      </c>
      <c r="AD857" s="0" t="n">
        <v>0</v>
      </c>
      <c r="AE857" s="0" t="n">
        <v>28.67</v>
      </c>
      <c r="AF857" s="0" t="n">
        <v>0</v>
      </c>
      <c r="AG857" s="0" t="n">
        <v>0</v>
      </c>
      <c r="AH857" s="0" t="n">
        <v>0</v>
      </c>
      <c r="AI857" s="0" t="n">
        <v>2.68</v>
      </c>
      <c r="AJ857" s="0" t="n">
        <v>1</v>
      </c>
      <c r="AK857" s="0" t="n">
        <v>1</v>
      </c>
      <c r="AL857" s="0" t="n">
        <v>1</v>
      </c>
      <c r="AM857" s="0" t="n">
        <v>2</v>
      </c>
      <c r="AN857" s="0" t="n">
        <v>0</v>
      </c>
      <c r="AO857" s="0" t="n">
        <v>1</v>
      </c>
      <c r="AP857" s="0" t="n">
        <v>1</v>
      </c>
      <c r="AQ857" s="0" t="n">
        <v>0</v>
      </c>
      <c r="AR857" s="0" t="n">
        <v>0</v>
      </c>
      <c r="AS857" s="0" t="inlineStr"/>
      <c r="AT857" s="0" t="n">
        <v>0.047</v>
      </c>
      <c r="AU857" s="0" t="inlineStr">
        <is>
          <t>)*0,2</t>
        </is>
      </c>
      <c r="AV857" s="0" t="n">
        <v>0</v>
      </c>
      <c r="AW857" s="0" t="n">
        <v>2</v>
      </c>
      <c r="AX857" s="0" t="n">
        <v>78852751</v>
      </c>
      <c r="AY857" s="0" t="n">
        <v>1</v>
      </c>
      <c r="AZ857" s="0" t="n">
        <v>0</v>
      </c>
      <c r="BA857" s="0" t="n">
        <v>829</v>
      </c>
      <c r="BB857" s="0" t="n">
        <v>0</v>
      </c>
      <c r="BC857" s="0" t="n">
        <v>0</v>
      </c>
      <c r="BD857" s="0" t="n">
        <v>0</v>
      </c>
      <c r="BE857" s="0" t="n">
        <v>0</v>
      </c>
      <c r="BF857" s="0" t="n">
        <v>0</v>
      </c>
      <c r="BG857" s="0" t="n">
        <v>0</v>
      </c>
      <c r="BH857" s="0" t="n">
        <v>0</v>
      </c>
      <c r="BI857" s="0" t="n">
        <v>0</v>
      </c>
      <c r="BJ857" s="0" t="n">
        <v>0</v>
      </c>
      <c r="BK857" s="0" t="n">
        <v>0</v>
      </c>
      <c r="BL857" s="0" t="n">
        <v>0</v>
      </c>
      <c r="BM857" s="0" t="n">
        <v>0</v>
      </c>
      <c r="BN857" s="0" t="n">
        <v>0</v>
      </c>
      <c r="BO857" s="0" t="n">
        <v>0</v>
      </c>
      <c r="BP857" s="0" t="n">
        <v>0</v>
      </c>
      <c r="BQ857" s="0" t="n">
        <v>0</v>
      </c>
      <c r="BR857" s="0" t="n">
        <v>0</v>
      </c>
      <c r="BS857" s="0" t="n">
        <v>0</v>
      </c>
      <c r="BT857" s="0" t="n">
        <v>0</v>
      </c>
      <c r="BU857" s="0" t="n">
        <v>0</v>
      </c>
      <c r="BV857" s="0" t="n">
        <v>0</v>
      </c>
      <c r="BW857" s="0" t="n">
        <v>0</v>
      </c>
      <c r="CV857" s="0" t="n">
        <v>0</v>
      </c>
      <c r="CW857" s="0" t="n">
        <v>0</v>
      </c>
      <c r="CX857" s="0">
        <f>ROUND(Y857*Source!I2252,7)</f>
        <v/>
      </c>
      <c r="CY857" s="0">
        <f>AA857</f>
        <v/>
      </c>
      <c r="CZ857" s="0">
        <f>AE857</f>
        <v/>
      </c>
      <c r="DA857" s="0">
        <f>AI857</f>
        <v/>
      </c>
      <c r="DB857" s="0">
        <f>ROUND((ROUND(AT857*CZ857,2)*ROUND(0.2,7)),2)</f>
        <v/>
      </c>
      <c r="DC857" s="0">
        <f>ROUND((ROUND(AT857*AG857,2)*ROUND(0.2,7)),2)</f>
        <v/>
      </c>
      <c r="DD857" s="0" t="inlineStr"/>
      <c r="DE857" s="0" t="inlineStr"/>
      <c r="DF857" s="0">
        <f>ROUND(ROUND(AE857*AI857,0)*CX857,0)</f>
        <v/>
      </c>
      <c r="DG857" s="0">
        <f>ROUND(ROUND(AF857,0)*CX857,0)</f>
        <v/>
      </c>
      <c r="DH857" s="0">
        <f>ROUND(ROUND(AG857,0)*CX857,0)</f>
        <v/>
      </c>
      <c r="DI857" s="0">
        <f>ROUND(ROUND(AH857,0)*CX857,0)</f>
        <v/>
      </c>
      <c r="DJ857" s="0">
        <f>DF857</f>
        <v/>
      </c>
      <c r="DK857" s="0" t="n">
        <v>0</v>
      </c>
      <c r="DL857" s="0" t="inlineStr"/>
      <c r="DM857" s="0" t="n">
        <v>0</v>
      </c>
      <c r="DN857" s="0" t="inlineStr"/>
      <c r="DO857" s="0" t="n">
        <v>0</v>
      </c>
    </row>
    <row r="858">
      <c r="A858" s="0">
        <f>ROW(Source!A2252)</f>
        <v/>
      </c>
      <c r="B858" s="0" t="n">
        <v>78845955</v>
      </c>
      <c r="C858" s="0" t="n">
        <v>78852720</v>
      </c>
      <c r="D858" s="0" t="n">
        <v>29107961</v>
      </c>
      <c r="E858" s="0" t="n">
        <v>1</v>
      </c>
      <c r="F858" s="0" t="n">
        <v>1</v>
      </c>
      <c r="G858" s="0" t="n">
        <v>1</v>
      </c>
      <c r="H858" s="0" t="n">
        <v>3</v>
      </c>
      <c r="I858" s="0" t="inlineStr">
        <is>
          <t>101-2365</t>
        </is>
      </c>
      <c r="J858" s="0" t="inlineStr">
        <is>
          <t>ТССЦ Московской обл., 101-2365, приказ Минстроя России №675/пр от 28.02.2017 № 254/пр</t>
        </is>
      </c>
      <c r="K858" s="0" t="inlineStr">
        <is>
          <t>Нитки швейные</t>
        </is>
      </c>
      <c r="L858" s="0" t="n">
        <v>1346</v>
      </c>
      <c r="N858" s="0" t="n">
        <v>1009</v>
      </c>
      <c r="O858" s="0" t="inlineStr">
        <is>
          <t>кг</t>
        </is>
      </c>
      <c r="P858" s="0" t="inlineStr">
        <is>
          <t>кг</t>
        </is>
      </c>
      <c r="Q858" s="0" t="n">
        <v>1</v>
      </c>
      <c r="W858" s="0" t="n">
        <v>0</v>
      </c>
      <c r="X858" s="0" t="n">
        <v>-1088339451</v>
      </c>
      <c r="Y858" s="0">
        <f>(AT858*ROUND(0.2,7))</f>
        <v/>
      </c>
      <c r="AA858" s="0" t="n">
        <v>766.37</v>
      </c>
      <c r="AB858" s="0" t="n">
        <v>0</v>
      </c>
      <c r="AC858" s="0" t="n">
        <v>0</v>
      </c>
      <c r="AD858" s="0" t="n">
        <v>0</v>
      </c>
      <c r="AE858" s="0" t="n">
        <v>133.05</v>
      </c>
      <c r="AF858" s="0" t="n">
        <v>0</v>
      </c>
      <c r="AG858" s="0" t="n">
        <v>0</v>
      </c>
      <c r="AH858" s="0" t="n">
        <v>0</v>
      </c>
      <c r="AI858" s="0" t="n">
        <v>5.76</v>
      </c>
      <c r="AJ858" s="0" t="n">
        <v>1</v>
      </c>
      <c r="AK858" s="0" t="n">
        <v>1</v>
      </c>
      <c r="AL858" s="0" t="n">
        <v>1</v>
      </c>
      <c r="AM858" s="0" t="n">
        <v>2</v>
      </c>
      <c r="AN858" s="0" t="n">
        <v>0</v>
      </c>
      <c r="AO858" s="0" t="n">
        <v>1</v>
      </c>
      <c r="AP858" s="0" t="n">
        <v>1</v>
      </c>
      <c r="AQ858" s="0" t="n">
        <v>0</v>
      </c>
      <c r="AR858" s="0" t="n">
        <v>0</v>
      </c>
      <c r="AS858" s="0" t="inlineStr"/>
      <c r="AT858" s="0" t="n">
        <v>0.002</v>
      </c>
      <c r="AU858" s="0" t="inlineStr">
        <is>
          <t>)*0,2</t>
        </is>
      </c>
      <c r="AV858" s="0" t="n">
        <v>0</v>
      </c>
      <c r="AW858" s="0" t="n">
        <v>2</v>
      </c>
      <c r="AX858" s="0" t="n">
        <v>78852752</v>
      </c>
      <c r="AY858" s="0" t="n">
        <v>1</v>
      </c>
      <c r="AZ858" s="0" t="n">
        <v>0</v>
      </c>
      <c r="BA858" s="0" t="n">
        <v>830</v>
      </c>
      <c r="BB858" s="0" t="n">
        <v>0</v>
      </c>
      <c r="BC858" s="0" t="n">
        <v>0</v>
      </c>
      <c r="BD858" s="0" t="n">
        <v>0</v>
      </c>
      <c r="BE858" s="0" t="n">
        <v>0</v>
      </c>
      <c r="BF858" s="0" t="n">
        <v>0</v>
      </c>
      <c r="BG858" s="0" t="n">
        <v>0</v>
      </c>
      <c r="BH858" s="0" t="n">
        <v>0</v>
      </c>
      <c r="BI858" s="0" t="n">
        <v>0</v>
      </c>
      <c r="BJ858" s="0" t="n">
        <v>0</v>
      </c>
      <c r="BK858" s="0" t="n">
        <v>0</v>
      </c>
      <c r="BL858" s="0" t="n">
        <v>0</v>
      </c>
      <c r="BM858" s="0" t="n">
        <v>0</v>
      </c>
      <c r="BN858" s="0" t="n">
        <v>0</v>
      </c>
      <c r="BO858" s="0" t="n">
        <v>0</v>
      </c>
      <c r="BP858" s="0" t="n">
        <v>0</v>
      </c>
      <c r="BQ858" s="0" t="n">
        <v>0</v>
      </c>
      <c r="BR858" s="0" t="n">
        <v>0</v>
      </c>
      <c r="BS858" s="0" t="n">
        <v>0</v>
      </c>
      <c r="BT858" s="0" t="n">
        <v>0</v>
      </c>
      <c r="BU858" s="0" t="n">
        <v>0</v>
      </c>
      <c r="BV858" s="0" t="n">
        <v>0</v>
      </c>
      <c r="BW858" s="0" t="n">
        <v>0</v>
      </c>
      <c r="CV858" s="0" t="n">
        <v>0</v>
      </c>
      <c r="CW858" s="0" t="n">
        <v>0</v>
      </c>
      <c r="CX858" s="0">
        <f>ROUND(Y858*Source!I2252,7)</f>
        <v/>
      </c>
      <c r="CY858" s="0">
        <f>AA858</f>
        <v/>
      </c>
      <c r="CZ858" s="0">
        <f>AE858</f>
        <v/>
      </c>
      <c r="DA858" s="0">
        <f>AI858</f>
        <v/>
      </c>
      <c r="DB858" s="0">
        <f>ROUND((ROUND(AT858*CZ858,2)*ROUND(0.2,7)),2)</f>
        <v/>
      </c>
      <c r="DC858" s="0">
        <f>ROUND((ROUND(AT858*AG858,2)*ROUND(0.2,7)),2)</f>
        <v/>
      </c>
      <c r="DD858" s="0" t="inlineStr"/>
      <c r="DE858" s="0" t="inlineStr"/>
      <c r="DF858" s="0">
        <f>ROUND(ROUND(AE858*AI858,0)*CX858,0)</f>
        <v/>
      </c>
      <c r="DG858" s="0">
        <f>ROUND(ROUND(AF858,0)*CX858,0)</f>
        <v/>
      </c>
      <c r="DH858" s="0">
        <f>ROUND(ROUND(AG858,0)*CX858,0)</f>
        <v/>
      </c>
      <c r="DI858" s="0">
        <f>ROUND(ROUND(AH858,0)*CX858,0)</f>
        <v/>
      </c>
      <c r="DJ858" s="0">
        <f>DF858</f>
        <v/>
      </c>
      <c r="DK858" s="0" t="n">
        <v>0</v>
      </c>
      <c r="DL858" s="0" t="inlineStr"/>
      <c r="DM858" s="0" t="n">
        <v>0</v>
      </c>
      <c r="DN858" s="0" t="inlineStr"/>
      <c r="DO858" s="0" t="n">
        <v>0</v>
      </c>
    </row>
    <row r="859">
      <c r="A859" s="0">
        <f>ROW(Source!A2252)</f>
        <v/>
      </c>
      <c r="B859" s="0" t="n">
        <v>78845955</v>
      </c>
      <c r="C859" s="0" t="n">
        <v>78852720</v>
      </c>
      <c r="D859" s="0" t="n">
        <v>29110838</v>
      </c>
      <c r="E859" s="0" t="n">
        <v>1</v>
      </c>
      <c r="F859" s="0" t="n">
        <v>1</v>
      </c>
      <c r="G859" s="0" t="n">
        <v>1</v>
      </c>
      <c r="H859" s="0" t="n">
        <v>3</v>
      </c>
      <c r="I859" s="0" t="inlineStr">
        <is>
          <t>101-2499</t>
        </is>
      </c>
      <c r="J859" s="0" t="inlineStr">
        <is>
          <t>ТССЦ Московской обл., 101-2499, приказ Минстроя России №675/пр от 28.02.2017 № 254/пр</t>
        </is>
      </c>
      <c r="K859" s="0" t="inlineStr">
        <is>
          <t>Лента изоляционная прорезиненная односторонняя ширина 20 мм, толщина 0,25-0,35 мм</t>
        </is>
      </c>
      <c r="L859" s="0" t="n">
        <v>1346</v>
      </c>
      <c r="N859" s="0" t="n">
        <v>1009</v>
      </c>
      <c r="O859" s="0" t="inlineStr">
        <is>
          <t>кг</t>
        </is>
      </c>
      <c r="P859" s="0" t="inlineStr">
        <is>
          <t>кг</t>
        </is>
      </c>
      <c r="Q859" s="0" t="n">
        <v>1</v>
      </c>
      <c r="W859" s="0" t="n">
        <v>0</v>
      </c>
      <c r="X859" s="0" t="n">
        <v>-1294780295</v>
      </c>
      <c r="Y859" s="0">
        <f>(AT859*ROUND(0.2,7))</f>
        <v/>
      </c>
      <c r="AA859" s="0" t="n">
        <v>1090.07</v>
      </c>
      <c r="AB859" s="0" t="n">
        <v>0</v>
      </c>
      <c r="AC859" s="0" t="n">
        <v>0</v>
      </c>
      <c r="AD859" s="0" t="n">
        <v>0</v>
      </c>
      <c r="AE859" s="0" t="n">
        <v>30.5</v>
      </c>
      <c r="AF859" s="0" t="n">
        <v>0</v>
      </c>
      <c r="AG859" s="0" t="n">
        <v>0</v>
      </c>
      <c r="AH859" s="0" t="n">
        <v>0</v>
      </c>
      <c r="AI859" s="0" t="n">
        <v>35.74</v>
      </c>
      <c r="AJ859" s="0" t="n">
        <v>1</v>
      </c>
      <c r="AK859" s="0" t="n">
        <v>1</v>
      </c>
      <c r="AL859" s="0" t="n">
        <v>1</v>
      </c>
      <c r="AM859" s="0" t="n">
        <v>2</v>
      </c>
      <c r="AN859" s="0" t="n">
        <v>0</v>
      </c>
      <c r="AO859" s="0" t="n">
        <v>1</v>
      </c>
      <c r="AP859" s="0" t="n">
        <v>1</v>
      </c>
      <c r="AQ859" s="0" t="n">
        <v>0</v>
      </c>
      <c r="AR859" s="0" t="n">
        <v>0</v>
      </c>
      <c r="AS859" s="0" t="inlineStr"/>
      <c r="AT859" s="0" t="n">
        <v>0.036</v>
      </c>
      <c r="AU859" s="0" t="inlineStr">
        <is>
          <t>)*0,2</t>
        </is>
      </c>
      <c r="AV859" s="0" t="n">
        <v>0</v>
      </c>
      <c r="AW859" s="0" t="n">
        <v>2</v>
      </c>
      <c r="AX859" s="0" t="n">
        <v>78852753</v>
      </c>
      <c r="AY859" s="0" t="n">
        <v>1</v>
      </c>
      <c r="AZ859" s="0" t="n">
        <v>0</v>
      </c>
      <c r="BA859" s="0" t="n">
        <v>831</v>
      </c>
      <c r="BB859" s="0" t="n">
        <v>0</v>
      </c>
      <c r="BC859" s="0" t="n">
        <v>0</v>
      </c>
      <c r="BD859" s="0" t="n">
        <v>0</v>
      </c>
      <c r="BE859" s="0" t="n">
        <v>0</v>
      </c>
      <c r="BF859" s="0" t="n">
        <v>0</v>
      </c>
      <c r="BG859" s="0" t="n">
        <v>0</v>
      </c>
      <c r="BH859" s="0" t="n">
        <v>0</v>
      </c>
      <c r="BI859" s="0" t="n">
        <v>0</v>
      </c>
      <c r="BJ859" s="0" t="n">
        <v>0</v>
      </c>
      <c r="BK859" s="0" t="n">
        <v>0</v>
      </c>
      <c r="BL859" s="0" t="n">
        <v>0</v>
      </c>
      <c r="BM859" s="0" t="n">
        <v>0</v>
      </c>
      <c r="BN859" s="0" t="n">
        <v>0</v>
      </c>
      <c r="BO859" s="0" t="n">
        <v>0</v>
      </c>
      <c r="BP859" s="0" t="n">
        <v>0</v>
      </c>
      <c r="BQ859" s="0" t="n">
        <v>0</v>
      </c>
      <c r="BR859" s="0" t="n">
        <v>0</v>
      </c>
      <c r="BS859" s="0" t="n">
        <v>0</v>
      </c>
      <c r="BT859" s="0" t="n">
        <v>0</v>
      </c>
      <c r="BU859" s="0" t="n">
        <v>0</v>
      </c>
      <c r="BV859" s="0" t="n">
        <v>0</v>
      </c>
      <c r="BW859" s="0" t="n">
        <v>0</v>
      </c>
      <c r="CV859" s="0" t="n">
        <v>0</v>
      </c>
      <c r="CW859" s="0" t="n">
        <v>0</v>
      </c>
      <c r="CX859" s="0">
        <f>ROUND(Y859*Source!I2252,7)</f>
        <v/>
      </c>
      <c r="CY859" s="0">
        <f>AA859</f>
        <v/>
      </c>
      <c r="CZ859" s="0">
        <f>AE859</f>
        <v/>
      </c>
      <c r="DA859" s="0">
        <f>AI859</f>
        <v/>
      </c>
      <c r="DB859" s="0">
        <f>ROUND((ROUND(AT859*CZ859,2)*ROUND(0.2,7)),2)</f>
        <v/>
      </c>
      <c r="DC859" s="0">
        <f>ROUND((ROUND(AT859*AG859,2)*ROUND(0.2,7)),2)</f>
        <v/>
      </c>
      <c r="DD859" s="0" t="inlineStr"/>
      <c r="DE859" s="0" t="inlineStr"/>
      <c r="DF859" s="0">
        <f>ROUND(ROUND(AE859*AI859,0)*CX859,0)</f>
        <v/>
      </c>
      <c r="DG859" s="0">
        <f>ROUND(ROUND(AF859,0)*CX859,0)</f>
        <v/>
      </c>
      <c r="DH859" s="0">
        <f>ROUND(ROUND(AG859,0)*CX859,0)</f>
        <v/>
      </c>
      <c r="DI859" s="0">
        <f>ROUND(ROUND(AH859,0)*CX859,0)</f>
        <v/>
      </c>
      <c r="DJ859" s="0">
        <f>DF859</f>
        <v/>
      </c>
      <c r="DK859" s="0" t="n">
        <v>0</v>
      </c>
      <c r="DL859" s="0" t="inlineStr"/>
      <c r="DM859" s="0" t="n">
        <v>0</v>
      </c>
      <c r="DN859" s="0" t="inlineStr"/>
      <c r="DO859" s="0" t="n">
        <v>0</v>
      </c>
    </row>
    <row r="860">
      <c r="A860" s="0">
        <f>ROW(Source!A2252)</f>
        <v/>
      </c>
      <c r="B860" s="0" t="n">
        <v>78845955</v>
      </c>
      <c r="C860" s="0" t="n">
        <v>78852720</v>
      </c>
      <c r="D860" s="0" t="n">
        <v>29114470</v>
      </c>
      <c r="E860" s="0" t="n">
        <v>1</v>
      </c>
      <c r="F860" s="0" t="n">
        <v>1</v>
      </c>
      <c r="G860" s="0" t="n">
        <v>1</v>
      </c>
      <c r="H860" s="0" t="n">
        <v>3</v>
      </c>
      <c r="I860" s="0" t="inlineStr">
        <is>
          <t>101-3914</t>
        </is>
      </c>
      <c r="J860" s="0" t="inlineStr">
        <is>
          <t>ТССЦ Московской обл., 101-3914, приказ Минстроя России №675/пр от 28.02.2017 № 254/пр</t>
        </is>
      </c>
      <c r="K860" s="0" t="inlineStr">
        <is>
          <t>Дюбели распорные полипропиленовые</t>
        </is>
      </c>
      <c r="L860" s="0" t="n">
        <v>1355</v>
      </c>
      <c r="N860" s="0" t="n">
        <v>1010</v>
      </c>
      <c r="O860" s="0" t="inlineStr">
        <is>
          <t>100 шт.</t>
        </is>
      </c>
      <c r="P860" s="0" t="inlineStr">
        <is>
          <t>100 шт.</t>
        </is>
      </c>
      <c r="Q860" s="0" t="n">
        <v>100</v>
      </c>
      <c r="W860" s="0" t="n">
        <v>0</v>
      </c>
      <c r="X860" s="0" t="n">
        <v>1627582661</v>
      </c>
      <c r="Y860" s="0">
        <f>(AT860*ROUND(0.2,7))</f>
        <v/>
      </c>
      <c r="AA860" s="0" t="n">
        <v>78.48</v>
      </c>
      <c r="AB860" s="0" t="n">
        <v>0</v>
      </c>
      <c r="AC860" s="0" t="n">
        <v>0</v>
      </c>
      <c r="AD860" s="0" t="n">
        <v>0</v>
      </c>
      <c r="AE860" s="0" t="n">
        <v>86.23999999999999</v>
      </c>
      <c r="AF860" s="0" t="n">
        <v>0</v>
      </c>
      <c r="AG860" s="0" t="n">
        <v>0</v>
      </c>
      <c r="AH860" s="0" t="n">
        <v>0</v>
      </c>
      <c r="AI860" s="0" t="n">
        <v>0.91</v>
      </c>
      <c r="AJ860" s="0" t="n">
        <v>1</v>
      </c>
      <c r="AK860" s="0" t="n">
        <v>1</v>
      </c>
      <c r="AL860" s="0" t="n">
        <v>1</v>
      </c>
      <c r="AM860" s="0" t="n">
        <v>2</v>
      </c>
      <c r="AN860" s="0" t="n">
        <v>0</v>
      </c>
      <c r="AO860" s="0" t="n">
        <v>1</v>
      </c>
      <c r="AP860" s="0" t="n">
        <v>1</v>
      </c>
      <c r="AQ860" s="0" t="n">
        <v>0</v>
      </c>
      <c r="AR860" s="0" t="n">
        <v>0</v>
      </c>
      <c r="AS860" s="0" t="inlineStr"/>
      <c r="AT860" s="0" t="n">
        <v>0.014</v>
      </c>
      <c r="AU860" s="0" t="inlineStr">
        <is>
          <t>)*0,2</t>
        </is>
      </c>
      <c r="AV860" s="0" t="n">
        <v>0</v>
      </c>
      <c r="AW860" s="0" t="n">
        <v>2</v>
      </c>
      <c r="AX860" s="0" t="n">
        <v>78852754</v>
      </c>
      <c r="AY860" s="0" t="n">
        <v>1</v>
      </c>
      <c r="AZ860" s="0" t="n">
        <v>2048</v>
      </c>
      <c r="BA860" s="0" t="n">
        <v>832</v>
      </c>
      <c r="BB860" s="0" t="n">
        <v>0</v>
      </c>
      <c r="BC860" s="0" t="n">
        <v>0</v>
      </c>
      <c r="BD860" s="0" t="n">
        <v>0</v>
      </c>
      <c r="BE860" s="0" t="n">
        <v>0</v>
      </c>
      <c r="BF860" s="0" t="n">
        <v>0</v>
      </c>
      <c r="BG860" s="0" t="n">
        <v>0</v>
      </c>
      <c r="BH860" s="0" t="n">
        <v>0</v>
      </c>
      <c r="BI860" s="0" t="n">
        <v>0</v>
      </c>
      <c r="BJ860" s="0" t="n">
        <v>0</v>
      </c>
      <c r="BK860" s="0" t="n">
        <v>0</v>
      </c>
      <c r="BL860" s="0" t="n">
        <v>0</v>
      </c>
      <c r="BM860" s="0" t="n">
        <v>0</v>
      </c>
      <c r="BN860" s="0" t="n">
        <v>0</v>
      </c>
      <c r="BO860" s="0" t="n">
        <v>0</v>
      </c>
      <c r="BP860" s="0" t="n">
        <v>0</v>
      </c>
      <c r="BQ860" s="0" t="n">
        <v>0</v>
      </c>
      <c r="BR860" s="0" t="n">
        <v>0</v>
      </c>
      <c r="BS860" s="0" t="n">
        <v>0</v>
      </c>
      <c r="BT860" s="0" t="n">
        <v>0</v>
      </c>
      <c r="BU860" s="0" t="n">
        <v>0</v>
      </c>
      <c r="BV860" s="0" t="n">
        <v>0</v>
      </c>
      <c r="BW860" s="0" t="n">
        <v>0</v>
      </c>
      <c r="CV860" s="0" t="n">
        <v>0</v>
      </c>
      <c r="CW860" s="0" t="n">
        <v>0</v>
      </c>
      <c r="CX860" s="0">
        <f>ROUND(Y860*Source!I2252,7)</f>
        <v/>
      </c>
      <c r="CY860" s="0">
        <f>AA860</f>
        <v/>
      </c>
      <c r="CZ860" s="0">
        <f>AE860</f>
        <v/>
      </c>
      <c r="DA860" s="0">
        <f>AI860</f>
        <v/>
      </c>
      <c r="DB860" s="0">
        <f>ROUND((ROUND(AT860*CZ860,2)*ROUND(0.2,7)),2)</f>
        <v/>
      </c>
      <c r="DC860" s="0">
        <f>ROUND((ROUND(AT860*AG860,2)*ROUND(0.2,7)),2)</f>
        <v/>
      </c>
      <c r="DD860" s="0" t="inlineStr"/>
      <c r="DE860" s="0" t="inlineStr"/>
      <c r="DF860" s="0">
        <f>ROUND(ROUND(AE860*AI860,0)*CX860,0)</f>
        <v/>
      </c>
      <c r="DG860" s="0">
        <f>ROUND(ROUND(AF860,0)*CX860,0)</f>
        <v/>
      </c>
      <c r="DH860" s="0">
        <f>ROUND(ROUND(AG860,0)*CX860,0)</f>
        <v/>
      </c>
      <c r="DI860" s="0">
        <f>ROUND(ROUND(AH860,0)*CX860,0)</f>
        <v/>
      </c>
      <c r="DJ860" s="0">
        <f>DF860</f>
        <v/>
      </c>
      <c r="DK860" s="0" t="n">
        <v>0</v>
      </c>
      <c r="DL860" s="0" t="inlineStr"/>
      <c r="DM860" s="0" t="n">
        <v>0</v>
      </c>
      <c r="DN860" s="0" t="inlineStr"/>
      <c r="DO860" s="0" t="n">
        <v>0</v>
      </c>
    </row>
    <row r="861">
      <c r="A861" s="0">
        <f>ROW(Source!A2252)</f>
        <v/>
      </c>
      <c r="B861" s="0" t="n">
        <v>78845955</v>
      </c>
      <c r="C861" s="0" t="n">
        <v>78852720</v>
      </c>
      <c r="D861" s="0" t="n">
        <v>29129474</v>
      </c>
      <c r="E861" s="0" t="n">
        <v>1</v>
      </c>
      <c r="F861" s="0" t="n">
        <v>1</v>
      </c>
      <c r="G861" s="0" t="n">
        <v>1</v>
      </c>
      <c r="H861" s="0" t="n">
        <v>3</v>
      </c>
      <c r="I861" s="0" t="inlineStr">
        <is>
          <t>201-0843</t>
        </is>
      </c>
      <c r="J861" s="0" t="inlineStr">
        <is>
          <t>ТССЦ Московской обл., 201-0843, приказ Минстроя России №675/пр от 28.02.2017 № 255/пр</t>
        </is>
      </c>
      <c r="K861" s="0" t="inlineStr">
        <is>
          <t>Конструкции стальные индивидуальные решетчатые сварные массой до 0,1 т</t>
        </is>
      </c>
      <c r="L861" s="0" t="n">
        <v>1348</v>
      </c>
      <c r="N861" s="0" t="n">
        <v>1009</v>
      </c>
      <c r="O861" s="0" t="inlineStr">
        <is>
          <t>т</t>
        </is>
      </c>
      <c r="P861" s="0" t="inlineStr">
        <is>
          <t>т</t>
        </is>
      </c>
      <c r="Q861" s="0" t="n">
        <v>1000</v>
      </c>
      <c r="W861" s="0" t="n">
        <v>0</v>
      </c>
      <c r="X861" s="0" t="n">
        <v>-115984519</v>
      </c>
      <c r="Y861" s="0">
        <f>(AT861*ROUND(0.2,7))</f>
        <v/>
      </c>
      <c r="AA861" s="0" t="n">
        <v>118113.18</v>
      </c>
      <c r="AB861" s="0" t="n">
        <v>0</v>
      </c>
      <c r="AC861" s="0" t="n">
        <v>0</v>
      </c>
      <c r="AD861" s="0" t="n">
        <v>0</v>
      </c>
      <c r="AE861" s="0" t="n">
        <v>11534.49</v>
      </c>
      <c r="AF861" s="0" t="n">
        <v>0</v>
      </c>
      <c r="AG861" s="0" t="n">
        <v>0</v>
      </c>
      <c r="AH861" s="0" t="n">
        <v>0</v>
      </c>
      <c r="AI861" s="0" t="n">
        <v>10.24</v>
      </c>
      <c r="AJ861" s="0" t="n">
        <v>1</v>
      </c>
      <c r="AK861" s="0" t="n">
        <v>1</v>
      </c>
      <c r="AL861" s="0" t="n">
        <v>1</v>
      </c>
      <c r="AM861" s="0" t="n">
        <v>2</v>
      </c>
      <c r="AN861" s="0" t="n">
        <v>0</v>
      </c>
      <c r="AO861" s="0" t="n">
        <v>1</v>
      </c>
      <c r="AP861" s="0" t="n">
        <v>1</v>
      </c>
      <c r="AQ861" s="0" t="n">
        <v>0</v>
      </c>
      <c r="AR861" s="0" t="n">
        <v>0</v>
      </c>
      <c r="AS861" s="0" t="inlineStr"/>
      <c r="AT861" s="0" t="n">
        <v>0.002</v>
      </c>
      <c r="AU861" s="0" t="inlineStr">
        <is>
          <t>)*0,2</t>
        </is>
      </c>
      <c r="AV861" s="0" t="n">
        <v>0</v>
      </c>
      <c r="AW861" s="0" t="n">
        <v>2</v>
      </c>
      <c r="AX861" s="0" t="n">
        <v>78852755</v>
      </c>
      <c r="AY861" s="0" t="n">
        <v>1</v>
      </c>
      <c r="AZ861" s="0" t="n">
        <v>0</v>
      </c>
      <c r="BA861" s="0" t="n">
        <v>833</v>
      </c>
      <c r="BB861" s="0" t="n">
        <v>0</v>
      </c>
      <c r="BC861" s="0" t="n">
        <v>0</v>
      </c>
      <c r="BD861" s="0" t="n">
        <v>0</v>
      </c>
      <c r="BE861" s="0" t="n">
        <v>0</v>
      </c>
      <c r="BF861" s="0" t="n">
        <v>0</v>
      </c>
      <c r="BG861" s="0" t="n">
        <v>0</v>
      </c>
      <c r="BH861" s="0" t="n">
        <v>0</v>
      </c>
      <c r="BI861" s="0" t="n">
        <v>0</v>
      </c>
      <c r="BJ861" s="0" t="n">
        <v>0</v>
      </c>
      <c r="BK861" s="0" t="n">
        <v>0</v>
      </c>
      <c r="BL861" s="0" t="n">
        <v>0</v>
      </c>
      <c r="BM861" s="0" t="n">
        <v>0</v>
      </c>
      <c r="BN861" s="0" t="n">
        <v>0</v>
      </c>
      <c r="BO861" s="0" t="n">
        <v>0</v>
      </c>
      <c r="BP861" s="0" t="n">
        <v>0</v>
      </c>
      <c r="BQ861" s="0" t="n">
        <v>0</v>
      </c>
      <c r="BR861" s="0" t="n">
        <v>0</v>
      </c>
      <c r="BS861" s="0" t="n">
        <v>0</v>
      </c>
      <c r="BT861" s="0" t="n">
        <v>0</v>
      </c>
      <c r="BU861" s="0" t="n">
        <v>0</v>
      </c>
      <c r="BV861" s="0" t="n">
        <v>0</v>
      </c>
      <c r="BW861" s="0" t="n">
        <v>0</v>
      </c>
      <c r="CV861" s="0" t="n">
        <v>0</v>
      </c>
      <c r="CW861" s="0" t="n">
        <v>0</v>
      </c>
      <c r="CX861" s="0">
        <f>ROUND(Y861*Source!I2252,7)</f>
        <v/>
      </c>
      <c r="CY861" s="0">
        <f>AA861</f>
        <v/>
      </c>
      <c r="CZ861" s="0">
        <f>AE861</f>
        <v/>
      </c>
      <c r="DA861" s="0">
        <f>AI861</f>
        <v/>
      </c>
      <c r="DB861" s="0">
        <f>ROUND((ROUND(AT861*CZ861,2)*ROUND(0.2,7)),2)</f>
        <v/>
      </c>
      <c r="DC861" s="0">
        <f>ROUND((ROUND(AT861*AG861,2)*ROUND(0.2,7)),2)</f>
        <v/>
      </c>
      <c r="DD861" s="0" t="inlineStr"/>
      <c r="DE861" s="0" t="inlineStr"/>
      <c r="DF861" s="0">
        <f>ROUND(ROUND(AE861*AI861,0)*CX861,0)</f>
        <v/>
      </c>
      <c r="DG861" s="0">
        <f>ROUND(ROUND(AF861,0)*CX861,0)</f>
        <v/>
      </c>
      <c r="DH861" s="0">
        <f>ROUND(ROUND(AG861,0)*CX861,0)</f>
        <v/>
      </c>
      <c r="DI861" s="0">
        <f>ROUND(ROUND(AH861,0)*CX861,0)</f>
        <v/>
      </c>
      <c r="DJ861" s="0">
        <f>DF861</f>
        <v/>
      </c>
      <c r="DK861" s="0" t="n">
        <v>0</v>
      </c>
      <c r="DL861" s="0" t="inlineStr"/>
      <c r="DM861" s="0" t="n">
        <v>0</v>
      </c>
      <c r="DN861" s="0" t="inlineStr"/>
      <c r="DO861" s="0" t="n">
        <v>0</v>
      </c>
    </row>
    <row r="862">
      <c r="A862" s="0">
        <f>ROW(Source!A2252)</f>
        <v/>
      </c>
      <c r="B862" s="0" t="n">
        <v>78845955</v>
      </c>
      <c r="C862" s="0" t="n">
        <v>78852720</v>
      </c>
      <c r="D862" s="0" t="n">
        <v>29165774</v>
      </c>
      <c r="E862" s="0" t="n">
        <v>1</v>
      </c>
      <c r="F862" s="0" t="n">
        <v>1</v>
      </c>
      <c r="G862" s="0" t="n">
        <v>1</v>
      </c>
      <c r="H862" s="0" t="n">
        <v>3</v>
      </c>
      <c r="I862" s="0" t="inlineStr">
        <is>
          <t>509-0090</t>
        </is>
      </c>
      <c r="J862" s="0" t="inlineStr">
        <is>
          <t>ТССЦ Московской обл., 509-0090, приказ Минстроя России №675/пр от 28.02.2017 № 258/пр</t>
        </is>
      </c>
      <c r="K862" s="0" t="inlineStr">
        <is>
          <t>Перемычки гибкие, тип ПГС-50</t>
        </is>
      </c>
      <c r="L862" s="0" t="n">
        <v>1358</v>
      </c>
      <c r="N862" s="0" t="n">
        <v>1010</v>
      </c>
      <c r="O862" s="0" t="inlineStr">
        <is>
          <t>10 шт.</t>
        </is>
      </c>
      <c r="P862" s="0" t="inlineStr">
        <is>
          <t>10 шт.</t>
        </is>
      </c>
      <c r="Q862" s="0" t="n">
        <v>10</v>
      </c>
      <c r="W862" s="0" t="n">
        <v>0</v>
      </c>
      <c r="X862" s="0" t="n">
        <v>-1035860104</v>
      </c>
      <c r="Y862" s="0">
        <f>(AT862*ROUND(0.2,7))</f>
        <v/>
      </c>
      <c r="AA862" s="0" t="n">
        <v>1258.9</v>
      </c>
      <c r="AB862" s="0" t="n">
        <v>0</v>
      </c>
      <c r="AC862" s="0" t="n">
        <v>0</v>
      </c>
      <c r="AD862" s="0" t="n">
        <v>0</v>
      </c>
      <c r="AE862" s="0" t="n">
        <v>40.9</v>
      </c>
      <c r="AF862" s="0" t="n">
        <v>0</v>
      </c>
      <c r="AG862" s="0" t="n">
        <v>0</v>
      </c>
      <c r="AH862" s="0" t="n">
        <v>0</v>
      </c>
      <c r="AI862" s="0" t="n">
        <v>30.78</v>
      </c>
      <c r="AJ862" s="0" t="n">
        <v>1</v>
      </c>
      <c r="AK862" s="0" t="n">
        <v>1</v>
      </c>
      <c r="AL862" s="0" t="n">
        <v>1</v>
      </c>
      <c r="AM862" s="0" t="n">
        <v>2</v>
      </c>
      <c r="AN862" s="0" t="n">
        <v>0</v>
      </c>
      <c r="AO862" s="0" t="n">
        <v>1</v>
      </c>
      <c r="AP862" s="0" t="n">
        <v>1</v>
      </c>
      <c r="AQ862" s="0" t="n">
        <v>0</v>
      </c>
      <c r="AR862" s="0" t="n">
        <v>0</v>
      </c>
      <c r="AS862" s="0" t="inlineStr"/>
      <c r="AT862" s="0" t="n">
        <v>0.1</v>
      </c>
      <c r="AU862" s="0" t="inlineStr">
        <is>
          <t>)*0,2</t>
        </is>
      </c>
      <c r="AV862" s="0" t="n">
        <v>0</v>
      </c>
      <c r="AW862" s="0" t="n">
        <v>2</v>
      </c>
      <c r="AX862" s="0" t="n">
        <v>78852756</v>
      </c>
      <c r="AY862" s="0" t="n">
        <v>1</v>
      </c>
      <c r="AZ862" s="0" t="n">
        <v>2048</v>
      </c>
      <c r="BA862" s="0" t="n">
        <v>834</v>
      </c>
      <c r="BB862" s="0" t="n">
        <v>0</v>
      </c>
      <c r="BC862" s="0" t="n">
        <v>0</v>
      </c>
      <c r="BD862" s="0" t="n">
        <v>0</v>
      </c>
      <c r="BE862" s="0" t="n">
        <v>0</v>
      </c>
      <c r="BF862" s="0" t="n">
        <v>0</v>
      </c>
      <c r="BG862" s="0" t="n">
        <v>0</v>
      </c>
      <c r="BH862" s="0" t="n">
        <v>0</v>
      </c>
      <c r="BI862" s="0" t="n">
        <v>0</v>
      </c>
      <c r="BJ862" s="0" t="n">
        <v>0</v>
      </c>
      <c r="BK862" s="0" t="n">
        <v>0</v>
      </c>
      <c r="BL862" s="0" t="n">
        <v>0</v>
      </c>
      <c r="BM862" s="0" t="n">
        <v>0</v>
      </c>
      <c r="BN862" s="0" t="n">
        <v>0</v>
      </c>
      <c r="BO862" s="0" t="n">
        <v>0</v>
      </c>
      <c r="BP862" s="0" t="n">
        <v>0</v>
      </c>
      <c r="BQ862" s="0" t="n">
        <v>0</v>
      </c>
      <c r="BR862" s="0" t="n">
        <v>0</v>
      </c>
      <c r="BS862" s="0" t="n">
        <v>0</v>
      </c>
      <c r="BT862" s="0" t="n">
        <v>0</v>
      </c>
      <c r="BU862" s="0" t="n">
        <v>0</v>
      </c>
      <c r="BV862" s="0" t="n">
        <v>0</v>
      </c>
      <c r="BW862" s="0" t="n">
        <v>0</v>
      </c>
      <c r="CV862" s="0" t="n">
        <v>0</v>
      </c>
      <c r="CW862" s="0" t="n">
        <v>0</v>
      </c>
      <c r="CX862" s="0">
        <f>ROUND(Y862*Source!I2252,7)</f>
        <v/>
      </c>
      <c r="CY862" s="0">
        <f>AA862</f>
        <v/>
      </c>
      <c r="CZ862" s="0">
        <f>AE862</f>
        <v/>
      </c>
      <c r="DA862" s="0">
        <f>AI862</f>
        <v/>
      </c>
      <c r="DB862" s="0">
        <f>ROUND((ROUND(AT862*CZ862,2)*ROUND(0.2,7)),2)</f>
        <v/>
      </c>
      <c r="DC862" s="0">
        <f>ROUND((ROUND(AT862*AG862,2)*ROUND(0.2,7)),2)</f>
        <v/>
      </c>
      <c r="DD862" s="0" t="inlineStr"/>
      <c r="DE862" s="0" t="inlineStr"/>
      <c r="DF862" s="0">
        <f>ROUND(ROUND(AE862*AI862,0)*CX862,0)</f>
        <v/>
      </c>
      <c r="DG862" s="0">
        <f>ROUND(ROUND(AF862,0)*CX862,0)</f>
        <v/>
      </c>
      <c r="DH862" s="0">
        <f>ROUND(ROUND(AG862,0)*CX862,0)</f>
        <v/>
      </c>
      <c r="DI862" s="0">
        <f>ROUND(ROUND(AH862,0)*CX862,0)</f>
        <v/>
      </c>
      <c r="DJ862" s="0">
        <f>DF862</f>
        <v/>
      </c>
      <c r="DK862" s="0" t="n">
        <v>0</v>
      </c>
      <c r="DL862" s="0" t="inlineStr"/>
      <c r="DM862" s="0" t="n">
        <v>0</v>
      </c>
      <c r="DN862" s="0" t="inlineStr"/>
      <c r="DO862" s="0" t="n">
        <v>0</v>
      </c>
    </row>
    <row r="863">
      <c r="A863" s="0">
        <f>ROW(Source!A2252)</f>
        <v/>
      </c>
      <c r="B863" s="0" t="n">
        <v>78845955</v>
      </c>
      <c r="C863" s="0" t="n">
        <v>78852720</v>
      </c>
      <c r="D863" s="0" t="n">
        <v>29171708</v>
      </c>
      <c r="E863" s="0" t="n">
        <v>1</v>
      </c>
      <c r="F863" s="0" t="n">
        <v>1</v>
      </c>
      <c r="G863" s="0" t="n">
        <v>1</v>
      </c>
      <c r="H863" s="0" t="n">
        <v>3</v>
      </c>
      <c r="I863" s="0" t="inlineStr">
        <is>
          <t>509-1210</t>
        </is>
      </c>
      <c r="J863" s="0" t="inlineStr">
        <is>
          <t>ТССЦ Московской обл., 509-1210, приказ Минстроя России №675/пр от 28.02.2017 № 258/пр</t>
        </is>
      </c>
      <c r="K863" s="0" t="inlineStr">
        <is>
          <t>Вазелин технический</t>
        </is>
      </c>
      <c r="L863" s="0" t="n">
        <v>1346</v>
      </c>
      <c r="N863" s="0" t="n">
        <v>1009</v>
      </c>
      <c r="O863" s="0" t="inlineStr">
        <is>
          <t>кг</t>
        </is>
      </c>
      <c r="P863" s="0" t="inlineStr">
        <is>
          <t>кг</t>
        </is>
      </c>
      <c r="Q863" s="0" t="n">
        <v>1</v>
      </c>
      <c r="W863" s="0" t="n">
        <v>0</v>
      </c>
      <c r="X863" s="0" t="n">
        <v>1015963907</v>
      </c>
      <c r="Y863" s="0">
        <f>(AT863*ROUND(0.2,7))</f>
        <v/>
      </c>
      <c r="AA863" s="0" t="n">
        <v>315.49</v>
      </c>
      <c r="AB863" s="0" t="n">
        <v>0</v>
      </c>
      <c r="AC863" s="0" t="n">
        <v>0</v>
      </c>
      <c r="AD863" s="0" t="n">
        <v>0</v>
      </c>
      <c r="AE863" s="0" t="n">
        <v>30.6</v>
      </c>
      <c r="AF863" s="0" t="n">
        <v>0</v>
      </c>
      <c r="AG863" s="0" t="n">
        <v>0</v>
      </c>
      <c r="AH863" s="0" t="n">
        <v>0</v>
      </c>
      <c r="AI863" s="0" t="n">
        <v>10.31</v>
      </c>
      <c r="AJ863" s="0" t="n">
        <v>1</v>
      </c>
      <c r="AK863" s="0" t="n">
        <v>1</v>
      </c>
      <c r="AL863" s="0" t="n">
        <v>1</v>
      </c>
      <c r="AM863" s="0" t="n">
        <v>2</v>
      </c>
      <c r="AN863" s="0" t="n">
        <v>0</v>
      </c>
      <c r="AO863" s="0" t="n">
        <v>1</v>
      </c>
      <c r="AP863" s="0" t="n">
        <v>1</v>
      </c>
      <c r="AQ863" s="0" t="n">
        <v>0</v>
      </c>
      <c r="AR863" s="0" t="n">
        <v>0</v>
      </c>
      <c r="AS863" s="0" t="inlineStr"/>
      <c r="AT863" s="0" t="n">
        <v>0.008999999999999999</v>
      </c>
      <c r="AU863" s="0" t="inlineStr">
        <is>
          <t>)*0,2</t>
        </is>
      </c>
      <c r="AV863" s="0" t="n">
        <v>0</v>
      </c>
      <c r="AW863" s="0" t="n">
        <v>2</v>
      </c>
      <c r="AX863" s="0" t="n">
        <v>78852757</v>
      </c>
      <c r="AY863" s="0" t="n">
        <v>1</v>
      </c>
      <c r="AZ863" s="0" t="n">
        <v>0</v>
      </c>
      <c r="BA863" s="0" t="n">
        <v>835</v>
      </c>
      <c r="BB863" s="0" t="n">
        <v>0</v>
      </c>
      <c r="BC863" s="0" t="n">
        <v>0</v>
      </c>
      <c r="BD863" s="0" t="n">
        <v>0</v>
      </c>
      <c r="BE863" s="0" t="n">
        <v>0</v>
      </c>
      <c r="BF863" s="0" t="n">
        <v>0</v>
      </c>
      <c r="BG863" s="0" t="n">
        <v>0</v>
      </c>
      <c r="BH863" s="0" t="n">
        <v>0</v>
      </c>
      <c r="BI863" s="0" t="n">
        <v>0</v>
      </c>
      <c r="BJ863" s="0" t="n">
        <v>0</v>
      </c>
      <c r="BK863" s="0" t="n">
        <v>0</v>
      </c>
      <c r="BL863" s="0" t="n">
        <v>0</v>
      </c>
      <c r="BM863" s="0" t="n">
        <v>0</v>
      </c>
      <c r="BN863" s="0" t="n">
        <v>0</v>
      </c>
      <c r="BO863" s="0" t="n">
        <v>0</v>
      </c>
      <c r="BP863" s="0" t="n">
        <v>0</v>
      </c>
      <c r="BQ863" s="0" t="n">
        <v>0</v>
      </c>
      <c r="BR863" s="0" t="n">
        <v>0</v>
      </c>
      <c r="BS863" s="0" t="n">
        <v>0</v>
      </c>
      <c r="BT863" s="0" t="n">
        <v>0</v>
      </c>
      <c r="BU863" s="0" t="n">
        <v>0</v>
      </c>
      <c r="BV863" s="0" t="n">
        <v>0</v>
      </c>
      <c r="BW863" s="0" t="n">
        <v>0</v>
      </c>
      <c r="CV863" s="0" t="n">
        <v>0</v>
      </c>
      <c r="CW863" s="0" t="n">
        <v>0</v>
      </c>
      <c r="CX863" s="0">
        <f>ROUND(Y863*Source!I2252,7)</f>
        <v/>
      </c>
      <c r="CY863" s="0">
        <f>AA863</f>
        <v/>
      </c>
      <c r="CZ863" s="0">
        <f>AE863</f>
        <v/>
      </c>
      <c r="DA863" s="0">
        <f>AI863</f>
        <v/>
      </c>
      <c r="DB863" s="0">
        <f>ROUND((ROUND(AT863*CZ863,2)*ROUND(0.2,7)),2)</f>
        <v/>
      </c>
      <c r="DC863" s="0">
        <f>ROUND((ROUND(AT863*AG863,2)*ROUND(0.2,7)),2)</f>
        <v/>
      </c>
      <c r="DD863" s="0" t="inlineStr"/>
      <c r="DE863" s="0" t="inlineStr"/>
      <c r="DF863" s="0">
        <f>ROUND(ROUND(AE863*AI863,0)*CX863,0)</f>
        <v/>
      </c>
      <c r="DG863" s="0">
        <f>ROUND(ROUND(AF863,0)*CX863,0)</f>
        <v/>
      </c>
      <c r="DH863" s="0">
        <f>ROUND(ROUND(AG863,0)*CX863,0)</f>
        <v/>
      </c>
      <c r="DI863" s="0">
        <f>ROUND(ROUND(AH863,0)*CX863,0)</f>
        <v/>
      </c>
      <c r="DJ863" s="0">
        <f>DF863</f>
        <v/>
      </c>
      <c r="DK863" s="0" t="n">
        <v>0</v>
      </c>
      <c r="DL863" s="0" t="inlineStr"/>
      <c r="DM863" s="0" t="n">
        <v>0</v>
      </c>
      <c r="DN863" s="0" t="inlineStr"/>
      <c r="DO863" s="0" t="n">
        <v>0</v>
      </c>
    </row>
    <row r="864">
      <c r="A864" s="0">
        <f>ROW(Source!A2252)</f>
        <v/>
      </c>
      <c r="B864" s="0" t="n">
        <v>78845955</v>
      </c>
      <c r="C864" s="0" t="n">
        <v>78852720</v>
      </c>
      <c r="D864" s="0" t="n">
        <v>29171808</v>
      </c>
      <c r="E864" s="0" t="n">
        <v>1</v>
      </c>
      <c r="F864" s="0" t="n">
        <v>1</v>
      </c>
      <c r="G864" s="0" t="n">
        <v>1</v>
      </c>
      <c r="H864" s="0" t="n">
        <v>3</v>
      </c>
      <c r="I864" s="0" t="inlineStr">
        <is>
          <t>999-9950</t>
        </is>
      </c>
      <c r="J864" s="0" t="inlineStr">
        <is>
          <t>ТССЦ Московской обл., 999-9950, приказ Минстроя России №675/пр от 21.09.2015 г.</t>
        </is>
      </c>
      <c r="K864" s="0" t="inlineStr">
        <is>
          <t>Вспомогательные ненормируемые материалы (2% от ОЗП)</t>
        </is>
      </c>
      <c r="L864" s="0" t="n">
        <v>1374</v>
      </c>
      <c r="N864" s="0" t="n">
        <v>1013</v>
      </c>
      <c r="O864" s="0" t="inlineStr">
        <is>
          <t>РУБ</t>
        </is>
      </c>
      <c r="P864" s="0" t="inlineStr">
        <is>
          <t>РУБ</t>
        </is>
      </c>
      <c r="Q864" s="0" t="n">
        <v>1</v>
      </c>
      <c r="W864" s="0" t="n">
        <v>0</v>
      </c>
      <c r="X864" s="0" t="n">
        <v>-915781824</v>
      </c>
      <c r="Y864" s="0">
        <f>(AT864*ROUND(0.2,7))</f>
        <v/>
      </c>
      <c r="AA864" s="0" t="n">
        <v>1</v>
      </c>
      <c r="AB864" s="0" t="n">
        <v>0</v>
      </c>
      <c r="AC864" s="0" t="n">
        <v>0</v>
      </c>
      <c r="AD864" s="0" t="n">
        <v>0</v>
      </c>
      <c r="AE864" s="0" t="n">
        <v>1</v>
      </c>
      <c r="AF864" s="0" t="n">
        <v>0</v>
      </c>
      <c r="AG864" s="0" t="n">
        <v>0</v>
      </c>
      <c r="AH864" s="0" t="n">
        <v>0</v>
      </c>
      <c r="AI864" s="0" t="n">
        <v>1</v>
      </c>
      <c r="AJ864" s="0" t="n">
        <v>1</v>
      </c>
      <c r="AK864" s="0" t="n">
        <v>1</v>
      </c>
      <c r="AL864" s="0" t="n">
        <v>1</v>
      </c>
      <c r="AM864" s="0" t="n">
        <v>-2</v>
      </c>
      <c r="AN864" s="0" t="n">
        <v>0</v>
      </c>
      <c r="AO864" s="0" t="n">
        <v>1</v>
      </c>
      <c r="AP864" s="0" t="n">
        <v>1</v>
      </c>
      <c r="AQ864" s="0" t="n">
        <v>0</v>
      </c>
      <c r="AR864" s="0" t="n">
        <v>0</v>
      </c>
      <c r="AS864" s="0" t="inlineStr"/>
      <c r="AT864" s="0" t="n">
        <v>0.44</v>
      </c>
      <c r="AU864" s="0" t="inlineStr">
        <is>
          <t>)*0,2</t>
        </is>
      </c>
      <c r="AV864" s="0" t="n">
        <v>0</v>
      </c>
      <c r="AW864" s="0" t="n">
        <v>2</v>
      </c>
      <c r="AX864" s="0" t="n">
        <v>78852758</v>
      </c>
      <c r="AY864" s="0" t="n">
        <v>1</v>
      </c>
      <c r="AZ864" s="0" t="n">
        <v>2048</v>
      </c>
      <c r="BA864" s="0" t="n">
        <v>836</v>
      </c>
      <c r="BB864" s="0" t="n">
        <v>0</v>
      </c>
      <c r="BC864" s="0" t="n">
        <v>0</v>
      </c>
      <c r="BD864" s="0" t="n">
        <v>0</v>
      </c>
      <c r="BE864" s="0" t="n">
        <v>0</v>
      </c>
      <c r="BF864" s="0" t="n">
        <v>0</v>
      </c>
      <c r="BG864" s="0" t="n">
        <v>0</v>
      </c>
      <c r="BH864" s="0" t="n">
        <v>0</v>
      </c>
      <c r="BI864" s="0" t="n">
        <v>0</v>
      </c>
      <c r="BJ864" s="0" t="n">
        <v>0</v>
      </c>
      <c r="BK864" s="0" t="n">
        <v>0</v>
      </c>
      <c r="BL864" s="0" t="n">
        <v>0</v>
      </c>
      <c r="BM864" s="0" t="n">
        <v>0</v>
      </c>
      <c r="BN864" s="0" t="n">
        <v>0</v>
      </c>
      <c r="BO864" s="0" t="n">
        <v>0</v>
      </c>
      <c r="BP864" s="0" t="n">
        <v>0</v>
      </c>
      <c r="BQ864" s="0" t="n">
        <v>0</v>
      </c>
      <c r="BR864" s="0" t="n">
        <v>0</v>
      </c>
      <c r="BS864" s="0" t="n">
        <v>0</v>
      </c>
      <c r="BT864" s="0" t="n">
        <v>0</v>
      </c>
      <c r="BU864" s="0" t="n">
        <v>0</v>
      </c>
      <c r="BV864" s="0" t="n">
        <v>0</v>
      </c>
      <c r="BW864" s="0" t="n">
        <v>0</v>
      </c>
      <c r="CV864" s="0" t="n">
        <v>0</v>
      </c>
      <c r="CW864" s="0" t="n">
        <v>0</v>
      </c>
      <c r="CX864" s="0">
        <f>ROUND(Y864*Source!I2252,7)</f>
        <v/>
      </c>
      <c r="CY864" s="0">
        <f>AA864</f>
        <v/>
      </c>
      <c r="CZ864" s="0">
        <f>AE864</f>
        <v/>
      </c>
      <c r="DA864" s="0">
        <f>AI864</f>
        <v/>
      </c>
      <c r="DB864" s="0">
        <f>ROUND((ROUND(AT864*CZ864,2)*ROUND(0.2,7)),2)</f>
        <v/>
      </c>
      <c r="DC864" s="0">
        <f>ROUND((ROUND(AT864*AG864,2)*ROUND(0.2,7)),2)</f>
        <v/>
      </c>
      <c r="DD864" s="0" t="inlineStr"/>
      <c r="DE864" s="0" t="inlineStr"/>
      <c r="DF864" s="0">
        <f>ROUND(ROUND(AE864,0)*CX864,0)</f>
        <v/>
      </c>
      <c r="DG864" s="0">
        <f>ROUND(ROUND(AF864,0)*CX864,0)</f>
        <v/>
      </c>
      <c r="DH864" s="0">
        <f>ROUND(ROUND(AG864,0)*CX864,0)</f>
        <v/>
      </c>
      <c r="DI864" s="0">
        <f>ROUND(ROUND(AH864,0)*CX864,0)</f>
        <v/>
      </c>
      <c r="DJ864" s="0">
        <f>DF864</f>
        <v/>
      </c>
      <c r="DK864" s="0" t="n">
        <v>0</v>
      </c>
      <c r="DL864" s="0" t="inlineStr"/>
      <c r="DM864" s="0" t="n">
        <v>0</v>
      </c>
      <c r="DN864" s="0" t="inlineStr"/>
      <c r="DO864" s="0" t="n">
        <v>0</v>
      </c>
    </row>
    <row r="865">
      <c r="A865" s="0">
        <f>ROW(Source!A2253)</f>
        <v/>
      </c>
      <c r="B865" s="0" t="n">
        <v>78845955</v>
      </c>
      <c r="C865" s="0" t="n">
        <v>78852759</v>
      </c>
      <c r="D865" s="0" t="n">
        <v>29361307</v>
      </c>
      <c r="E865" s="0" t="n">
        <v>1</v>
      </c>
      <c r="F865" s="0" t="n">
        <v>1</v>
      </c>
      <c r="G865" s="0" t="n">
        <v>1</v>
      </c>
      <c r="H865" s="0" t="n">
        <v>1</v>
      </c>
      <c r="I865" s="0" t="inlineStr">
        <is>
          <t>1-2039-90</t>
        </is>
      </c>
      <c r="J865" s="0" t="inlineStr"/>
      <c r="K865" s="0" t="inlineStr">
        <is>
          <t>Рабочий монтажник среднего разряда 3,9</t>
        </is>
      </c>
      <c r="L865" s="0" t="n">
        <v>1369</v>
      </c>
      <c r="N865" s="0" t="n">
        <v>1013</v>
      </c>
      <c r="O865" s="0" t="inlineStr">
        <is>
          <t>чел.-ч</t>
        </is>
      </c>
      <c r="P865" s="0" t="inlineStr">
        <is>
          <t>чел.-ч</t>
        </is>
      </c>
      <c r="Q865" s="0" t="n">
        <v>1</v>
      </c>
      <c r="W865" s="0" t="n">
        <v>0</v>
      </c>
      <c r="X865" s="0" t="n">
        <v>357208865</v>
      </c>
      <c r="Y865" s="0">
        <f>AT865</f>
        <v/>
      </c>
      <c r="AA865" s="0" t="n">
        <v>0</v>
      </c>
      <c r="AB865" s="0" t="n">
        <v>0</v>
      </c>
      <c r="AC865" s="0" t="n">
        <v>0</v>
      </c>
      <c r="AD865" s="0" t="n">
        <v>9.51</v>
      </c>
      <c r="AE865" s="0" t="n">
        <v>0</v>
      </c>
      <c r="AF865" s="0" t="n">
        <v>0</v>
      </c>
      <c r="AG865" s="0" t="n">
        <v>0</v>
      </c>
      <c r="AH865" s="0" t="n">
        <v>9.51</v>
      </c>
      <c r="AI865" s="0" t="n">
        <v>1</v>
      </c>
      <c r="AJ865" s="0" t="n">
        <v>1</v>
      </c>
      <c r="AK865" s="0" t="n">
        <v>1</v>
      </c>
      <c r="AL865" s="0" t="n">
        <v>1</v>
      </c>
      <c r="AM865" s="0" t="n">
        <v>-2</v>
      </c>
      <c r="AN865" s="0" t="n">
        <v>0</v>
      </c>
      <c r="AO865" s="0" t="n">
        <v>1</v>
      </c>
      <c r="AP865" s="0" t="n">
        <v>0</v>
      </c>
      <c r="AQ865" s="0" t="n">
        <v>0</v>
      </c>
      <c r="AR865" s="0" t="n">
        <v>0</v>
      </c>
      <c r="AS865" s="0" t="inlineStr"/>
      <c r="AT865" s="0" t="n">
        <v>2.32</v>
      </c>
      <c r="AU865" s="0" t="inlineStr"/>
      <c r="AV865" s="0" t="n">
        <v>1</v>
      </c>
      <c r="AW865" s="0" t="n">
        <v>2</v>
      </c>
      <c r="AX865" s="0" t="n">
        <v>78852780</v>
      </c>
      <c r="AY865" s="0" t="n">
        <v>1</v>
      </c>
      <c r="AZ865" s="0" t="n">
        <v>0</v>
      </c>
      <c r="BA865" s="0" t="n">
        <v>837</v>
      </c>
      <c r="BB865" s="0" t="n">
        <v>0</v>
      </c>
      <c r="BC865" s="0" t="n">
        <v>0</v>
      </c>
      <c r="BD865" s="0" t="n">
        <v>0</v>
      </c>
      <c r="BE865" s="0" t="n">
        <v>0</v>
      </c>
      <c r="BF865" s="0" t="n">
        <v>0</v>
      </c>
      <c r="BG865" s="0" t="n">
        <v>0</v>
      </c>
      <c r="BH865" s="0" t="n">
        <v>0</v>
      </c>
      <c r="BI865" s="0" t="n">
        <v>0</v>
      </c>
      <c r="BJ865" s="0" t="n">
        <v>0</v>
      </c>
      <c r="BK865" s="0" t="n">
        <v>0</v>
      </c>
      <c r="BL865" s="0" t="n">
        <v>0</v>
      </c>
      <c r="BM865" s="0" t="n">
        <v>0</v>
      </c>
      <c r="BN865" s="0" t="n">
        <v>0</v>
      </c>
      <c r="BO865" s="0" t="n">
        <v>0</v>
      </c>
      <c r="BP865" s="0" t="n">
        <v>0</v>
      </c>
      <c r="BQ865" s="0" t="n">
        <v>0</v>
      </c>
      <c r="BR865" s="0" t="n">
        <v>0</v>
      </c>
      <c r="BS865" s="0" t="n">
        <v>0</v>
      </c>
      <c r="BT865" s="0" t="n">
        <v>0</v>
      </c>
      <c r="BU865" s="0" t="n">
        <v>0</v>
      </c>
      <c r="BV865" s="0" t="n">
        <v>0</v>
      </c>
      <c r="BW865" s="0" t="n">
        <v>0</v>
      </c>
      <c r="CU865" s="0">
        <f>ROUND(AT865*Source!I2253*AH865*AL865,0)</f>
        <v/>
      </c>
      <c r="CV865" s="0">
        <f>ROUND(Y865*Source!I2253,7)</f>
        <v/>
      </c>
      <c r="CW865" s="0" t="n">
        <v>0</v>
      </c>
      <c r="CX865" s="0">
        <f>ROUND(Y865*Source!I2253,7)</f>
        <v/>
      </c>
      <c r="CY865" s="0">
        <f>AD865</f>
        <v/>
      </c>
      <c r="CZ865" s="0">
        <f>AH865</f>
        <v/>
      </c>
      <c r="DA865" s="0">
        <f>AL865</f>
        <v/>
      </c>
      <c r="DB865" s="0">
        <f>ROUND(ROUND(AT865*CZ865,2),2)</f>
        <v/>
      </c>
      <c r="DC865" s="0">
        <f>ROUND(ROUND(AT865*AG865,2),2)</f>
        <v/>
      </c>
      <c r="DD865" s="0" t="inlineStr"/>
      <c r="DE865" s="0" t="inlineStr"/>
      <c r="DF865" s="0">
        <f>ROUND(ROUND(AE865,0)*CX865,0)</f>
        <v/>
      </c>
      <c r="DG865" s="0">
        <f>ROUND(ROUND(AF865,0)*CX865,0)</f>
        <v/>
      </c>
      <c r="DH865" s="0">
        <f>ROUND(ROUND(AG865,0)*CX865,0)</f>
        <v/>
      </c>
      <c r="DI865" s="0">
        <f>ROUND(ROUND(AH865,0)*CX865,0)</f>
        <v/>
      </c>
      <c r="DJ865" s="0">
        <f>DI865</f>
        <v/>
      </c>
      <c r="DK865" s="0" t="n">
        <v>0</v>
      </c>
      <c r="DL865" s="0" t="inlineStr"/>
      <c r="DM865" s="0" t="n">
        <v>0</v>
      </c>
      <c r="DN865" s="0" t="inlineStr"/>
      <c r="DO865" s="0" t="n">
        <v>0</v>
      </c>
    </row>
    <row r="866">
      <c r="A866" s="0">
        <f>ROW(Source!A2253)</f>
        <v/>
      </c>
      <c r="B866" s="0" t="n">
        <v>78845955</v>
      </c>
      <c r="C866" s="0" t="n">
        <v>78852759</v>
      </c>
      <c r="D866" s="0" t="n">
        <v>121548</v>
      </c>
      <c r="E866" s="0" t="n">
        <v>1</v>
      </c>
      <c r="F866" s="0" t="n">
        <v>1</v>
      </c>
      <c r="G866" s="0" t="n">
        <v>1</v>
      </c>
      <c r="H866" s="0" t="n">
        <v>1</v>
      </c>
      <c r="I866" s="0" t="inlineStr">
        <is>
          <t>2</t>
        </is>
      </c>
      <c r="J866" s="0" t="inlineStr"/>
      <c r="K866" s="0" t="inlineStr">
        <is>
          <t>Затраты труда машинистов</t>
        </is>
      </c>
      <c r="L866" s="0" t="n">
        <v>608254</v>
      </c>
      <c r="N866" s="0" t="n">
        <v>1013</v>
      </c>
      <c r="O866" s="0" t="inlineStr">
        <is>
          <t>чел.час</t>
        </is>
      </c>
      <c r="P866" s="0" t="inlineStr">
        <is>
          <t>чел.час</t>
        </is>
      </c>
      <c r="Q866" s="0" t="n">
        <v>1</v>
      </c>
      <c r="W866" s="0" t="n">
        <v>0</v>
      </c>
      <c r="X866" s="0" t="n">
        <v>-185737400</v>
      </c>
      <c r="Y866" s="0">
        <f>AT866</f>
        <v/>
      </c>
      <c r="AA866" s="0" t="n">
        <v>0</v>
      </c>
      <c r="AB866" s="0" t="n">
        <v>0</v>
      </c>
      <c r="AC866" s="0" t="n">
        <v>0</v>
      </c>
      <c r="AD866" s="0" t="n">
        <v>0</v>
      </c>
      <c r="AE866" s="0" t="n">
        <v>0</v>
      </c>
      <c r="AF866" s="0" t="n">
        <v>0</v>
      </c>
      <c r="AG866" s="0" t="n">
        <v>0</v>
      </c>
      <c r="AH866" s="0" t="n">
        <v>0</v>
      </c>
      <c r="AI866" s="0" t="n">
        <v>1</v>
      </c>
      <c r="AJ866" s="0" t="n">
        <v>1</v>
      </c>
      <c r="AK866" s="0" t="n">
        <v>1</v>
      </c>
      <c r="AL866" s="0" t="n">
        <v>1</v>
      </c>
      <c r="AM866" s="0" t="n">
        <v>-2</v>
      </c>
      <c r="AN866" s="0" t="n">
        <v>0</v>
      </c>
      <c r="AO866" s="0" t="n">
        <v>1</v>
      </c>
      <c r="AP866" s="0" t="n">
        <v>0</v>
      </c>
      <c r="AQ866" s="0" t="n">
        <v>0</v>
      </c>
      <c r="AR866" s="0" t="n">
        <v>0</v>
      </c>
      <c r="AS866" s="0" t="inlineStr"/>
      <c r="AT866" s="0" t="n">
        <v>0.01</v>
      </c>
      <c r="AU866" s="0" t="inlineStr"/>
      <c r="AV866" s="0" t="n">
        <v>2</v>
      </c>
      <c r="AW866" s="0" t="n">
        <v>2</v>
      </c>
      <c r="AX866" s="0" t="n">
        <v>78852781</v>
      </c>
      <c r="AY866" s="0" t="n">
        <v>1</v>
      </c>
      <c r="AZ866" s="0" t="n">
        <v>0</v>
      </c>
      <c r="BA866" s="0" t="n">
        <v>838</v>
      </c>
      <c r="BB866" s="0" t="n">
        <v>0</v>
      </c>
      <c r="BC866" s="0" t="n">
        <v>0</v>
      </c>
      <c r="BD866" s="0" t="n">
        <v>0</v>
      </c>
      <c r="BE866" s="0" t="n">
        <v>0</v>
      </c>
      <c r="BF866" s="0" t="n">
        <v>0</v>
      </c>
      <c r="BG866" s="0" t="n">
        <v>0</v>
      </c>
      <c r="BH866" s="0" t="n">
        <v>0</v>
      </c>
      <c r="BI866" s="0" t="n">
        <v>0</v>
      </c>
      <c r="BJ866" s="0" t="n">
        <v>0</v>
      </c>
      <c r="BK866" s="0" t="n">
        <v>0</v>
      </c>
      <c r="BL866" s="0" t="n">
        <v>0</v>
      </c>
      <c r="BM866" s="0" t="n">
        <v>0</v>
      </c>
      <c r="BN866" s="0" t="n">
        <v>0</v>
      </c>
      <c r="BO866" s="0" t="n">
        <v>0</v>
      </c>
      <c r="BP866" s="0" t="n">
        <v>0</v>
      </c>
      <c r="BQ866" s="0" t="n">
        <v>0</v>
      </c>
      <c r="BR866" s="0" t="n">
        <v>0</v>
      </c>
      <c r="BS866" s="0" t="n">
        <v>0</v>
      </c>
      <c r="BT866" s="0" t="n">
        <v>0</v>
      </c>
      <c r="BU866" s="0" t="n">
        <v>0</v>
      </c>
      <c r="BV866" s="0" t="n">
        <v>0</v>
      </c>
      <c r="BW866" s="0" t="n">
        <v>0</v>
      </c>
      <c r="CV866" s="0" t="n">
        <v>0</v>
      </c>
      <c r="CW866" s="0" t="n">
        <v>0</v>
      </c>
      <c r="CX866" s="0">
        <f>ROUND(Y866*Source!I2253,7)</f>
        <v/>
      </c>
      <c r="CY866" s="0">
        <f>AD866</f>
        <v/>
      </c>
      <c r="CZ866" s="0">
        <f>AH866</f>
        <v/>
      </c>
      <c r="DA866" s="0">
        <f>AL866</f>
        <v/>
      </c>
      <c r="DB866" s="0">
        <f>ROUND(ROUND(AT866*CZ866,2),2)</f>
        <v/>
      </c>
      <c r="DC866" s="0">
        <f>ROUND(ROUND(AT866*AG866,2),2)</f>
        <v/>
      </c>
      <c r="DD866" s="0" t="inlineStr"/>
      <c r="DE866" s="0" t="inlineStr"/>
      <c r="DF866" s="0">
        <f>ROUND(ROUND(AE866,0)*CX866,0)</f>
        <v/>
      </c>
      <c r="DG866" s="0">
        <f>ROUND(ROUND(AF866,0)*CX866,0)</f>
        <v/>
      </c>
      <c r="DH866" s="0">
        <f>ROUND(ROUND(AG866,0)*CX866,0)</f>
        <v/>
      </c>
      <c r="DI866" s="0">
        <f>ROUND(ROUND(AH866,0)*CX866,0)</f>
        <v/>
      </c>
      <c r="DJ866" s="0">
        <f>DI866</f>
        <v/>
      </c>
      <c r="DK866" s="0" t="n">
        <v>0</v>
      </c>
      <c r="DL866" s="0" t="inlineStr"/>
      <c r="DM866" s="0" t="n">
        <v>0</v>
      </c>
      <c r="DN866" s="0" t="inlineStr"/>
      <c r="DO866" s="0" t="n">
        <v>0</v>
      </c>
    </row>
    <row r="867">
      <c r="A867" s="0">
        <f>ROW(Source!A2253)</f>
        <v/>
      </c>
      <c r="B867" s="0" t="n">
        <v>78845955</v>
      </c>
      <c r="C867" s="0" t="n">
        <v>78852759</v>
      </c>
      <c r="D867" s="0" t="n">
        <v>29172362</v>
      </c>
      <c r="E867" s="0" t="n">
        <v>1</v>
      </c>
      <c r="F867" s="0" t="n">
        <v>1</v>
      </c>
      <c r="G867" s="0" t="n">
        <v>1</v>
      </c>
      <c r="H867" s="0" t="n">
        <v>2</v>
      </c>
      <c r="I867" s="0" t="inlineStr">
        <is>
          <t>021102</t>
        </is>
      </c>
      <c r="J867" s="0" t="inlineStr">
        <is>
          <t>ТСЭМ Московской обл., 021102, приказ Минстроя России №675/пр от 28.02.2017 № 264/пр</t>
        </is>
      </c>
      <c r="K867" s="0" t="inlineStr">
        <is>
          <t>Краны на автомобильном ходу при работе на монтаже технологического оборудования 10 т</t>
        </is>
      </c>
      <c r="L867" s="0" t="n">
        <v>1368</v>
      </c>
      <c r="N867" s="0" t="n">
        <v>1011</v>
      </c>
      <c r="O867" s="0" t="inlineStr">
        <is>
          <t>маш.-ч</t>
        </is>
      </c>
      <c r="P867" s="0" t="inlineStr">
        <is>
          <t>маш.-ч</t>
        </is>
      </c>
      <c r="Q867" s="0" t="n">
        <v>1</v>
      </c>
      <c r="W867" s="0" t="n">
        <v>0</v>
      </c>
      <c r="X867" s="0" t="n">
        <v>783836208</v>
      </c>
      <c r="Y867" s="0">
        <f>AT867</f>
        <v/>
      </c>
      <c r="AA867" s="0" t="n">
        <v>0</v>
      </c>
      <c r="AB867" s="0" t="n">
        <v>1504.04</v>
      </c>
      <c r="AC867" s="0" t="n">
        <v>705.38</v>
      </c>
      <c r="AD867" s="0" t="n">
        <v>0</v>
      </c>
      <c r="AE867" s="0" t="n">
        <v>0</v>
      </c>
      <c r="AF867" s="0" t="n">
        <v>134.65</v>
      </c>
      <c r="AG867" s="0" t="n">
        <v>13.5</v>
      </c>
      <c r="AH867" s="0" t="n">
        <v>0</v>
      </c>
      <c r="AI867" s="0" t="n">
        <v>1</v>
      </c>
      <c r="AJ867" s="0" t="n">
        <v>11.17</v>
      </c>
      <c r="AK867" s="0" t="n">
        <v>52.25</v>
      </c>
      <c r="AL867" s="0" t="n">
        <v>1</v>
      </c>
      <c r="AM867" s="0" t="n">
        <v>2</v>
      </c>
      <c r="AN867" s="0" t="n">
        <v>0</v>
      </c>
      <c r="AO867" s="0" t="n">
        <v>1</v>
      </c>
      <c r="AP867" s="0" t="n">
        <v>0</v>
      </c>
      <c r="AQ867" s="0" t="n">
        <v>0</v>
      </c>
      <c r="AR867" s="0" t="n">
        <v>0</v>
      </c>
      <c r="AS867" s="0" t="inlineStr"/>
      <c r="AT867" s="0" t="n">
        <v>0.01</v>
      </c>
      <c r="AU867" s="0" t="inlineStr"/>
      <c r="AV867" s="0" t="n">
        <v>0</v>
      </c>
      <c r="AW867" s="0" t="n">
        <v>2</v>
      </c>
      <c r="AX867" s="0" t="n">
        <v>78852782</v>
      </c>
      <c r="AY867" s="0" t="n">
        <v>1</v>
      </c>
      <c r="AZ867" s="0" t="n">
        <v>0</v>
      </c>
      <c r="BA867" s="0" t="n">
        <v>839</v>
      </c>
      <c r="BB867" s="0" t="n">
        <v>0</v>
      </c>
      <c r="BC867" s="0" t="n">
        <v>0</v>
      </c>
      <c r="BD867" s="0" t="n">
        <v>0</v>
      </c>
      <c r="BE867" s="0" t="n">
        <v>0</v>
      </c>
      <c r="BF867" s="0" t="n">
        <v>0</v>
      </c>
      <c r="BG867" s="0" t="n">
        <v>0</v>
      </c>
      <c r="BH867" s="0" t="n">
        <v>0</v>
      </c>
      <c r="BI867" s="0" t="n">
        <v>0</v>
      </c>
      <c r="BJ867" s="0" t="n">
        <v>0</v>
      </c>
      <c r="BK867" s="0" t="n">
        <v>0</v>
      </c>
      <c r="BL867" s="0" t="n">
        <v>0</v>
      </c>
      <c r="BM867" s="0" t="n">
        <v>0</v>
      </c>
      <c r="BN867" s="0" t="n">
        <v>0</v>
      </c>
      <c r="BO867" s="0" t="n">
        <v>0</v>
      </c>
      <c r="BP867" s="0" t="n">
        <v>0</v>
      </c>
      <c r="BQ867" s="0" t="n">
        <v>0</v>
      </c>
      <c r="BR867" s="0" t="n">
        <v>0</v>
      </c>
      <c r="BS867" s="0" t="n">
        <v>0</v>
      </c>
      <c r="BT867" s="0" t="n">
        <v>0</v>
      </c>
      <c r="BU867" s="0" t="n">
        <v>0</v>
      </c>
      <c r="BV867" s="0" t="n">
        <v>0</v>
      </c>
      <c r="BW867" s="0" t="n">
        <v>0</v>
      </c>
      <c r="CV867" s="0" t="n">
        <v>0</v>
      </c>
      <c r="CW867" s="0">
        <f>ROUND(Y867*Source!I2253*DO867,7)</f>
        <v/>
      </c>
      <c r="CX867" s="0">
        <f>ROUND(Y867*Source!I2253,7)</f>
        <v/>
      </c>
      <c r="CY867" s="0">
        <f>AB867</f>
        <v/>
      </c>
      <c r="CZ867" s="0">
        <f>AF867</f>
        <v/>
      </c>
      <c r="DA867" s="0">
        <f>AJ867</f>
        <v/>
      </c>
      <c r="DB867" s="0">
        <f>ROUND(ROUND(AT867*CZ867,2),2)</f>
        <v/>
      </c>
      <c r="DC867" s="0">
        <f>ROUND(ROUND(AT867*AG867,2),2)</f>
        <v/>
      </c>
      <c r="DD867" s="0" t="inlineStr"/>
      <c r="DE867" s="0" t="inlineStr"/>
      <c r="DF867" s="0">
        <f>ROUND(ROUND(AE867,0)*CX867,0)</f>
        <v/>
      </c>
      <c r="DG867" s="0">
        <f>ROUND(ROUND(AF867*AJ867,0)*CX867,0)</f>
        <v/>
      </c>
      <c r="DH867" s="0">
        <f>ROUND(ROUND(AG867*AK867,0)*CX867,0)</f>
        <v/>
      </c>
      <c r="DI867" s="0">
        <f>ROUND(ROUND(AH867,0)*CX867,0)</f>
        <v/>
      </c>
      <c r="DJ867" s="0">
        <f>DG867</f>
        <v/>
      </c>
      <c r="DK867" s="0" t="n">
        <v>0</v>
      </c>
      <c r="DL867" s="0" t="inlineStr"/>
      <c r="DM867" s="0" t="n">
        <v>0</v>
      </c>
      <c r="DN867" s="0" t="inlineStr"/>
      <c r="DO867" s="0" t="n">
        <v>0</v>
      </c>
    </row>
    <row r="868">
      <c r="A868" s="0">
        <f>ROW(Source!A2253)</f>
        <v/>
      </c>
      <c r="B868" s="0" t="n">
        <v>78845955</v>
      </c>
      <c r="C868" s="0" t="n">
        <v>78852759</v>
      </c>
      <c r="D868" s="0" t="n">
        <v>29172657</v>
      </c>
      <c r="E868" s="0" t="n">
        <v>1</v>
      </c>
      <c r="F868" s="0" t="n">
        <v>1</v>
      </c>
      <c r="G868" s="0" t="n">
        <v>1</v>
      </c>
      <c r="H868" s="0" t="n">
        <v>2</v>
      </c>
      <c r="I868" s="0" t="inlineStr">
        <is>
          <t>040502</t>
        </is>
      </c>
      <c r="J868" s="0" t="inlineStr">
        <is>
          <t>ТСЭМ Московской обл., 040502, приказ Минстроя России №675/пр от 28.02.2017 № 264/пр</t>
        </is>
      </c>
      <c r="K868" s="0" t="inlineStr">
        <is>
          <t>Установки для сварки ручной дуговой (постоянного тока)</t>
        </is>
      </c>
      <c r="L868" s="0" t="n">
        <v>1368</v>
      </c>
      <c r="N868" s="0" t="n">
        <v>1011</v>
      </c>
      <c r="O868" s="0" t="inlineStr">
        <is>
          <t>маш.-ч</t>
        </is>
      </c>
      <c r="P868" s="0" t="inlineStr">
        <is>
          <t>маш.-ч</t>
        </is>
      </c>
      <c r="Q868" s="0" t="n">
        <v>1</v>
      </c>
      <c r="W868" s="0" t="n">
        <v>0</v>
      </c>
      <c r="X868" s="0" t="n">
        <v>1474986261</v>
      </c>
      <c r="Y868" s="0">
        <f>AT868</f>
        <v/>
      </c>
      <c r="AA868" s="0" t="n">
        <v>0</v>
      </c>
      <c r="AB868" s="0" t="n">
        <v>69.26000000000001</v>
      </c>
      <c r="AC868" s="0" t="n">
        <v>0</v>
      </c>
      <c r="AD868" s="0" t="n">
        <v>0</v>
      </c>
      <c r="AE868" s="0" t="n">
        <v>0</v>
      </c>
      <c r="AF868" s="0" t="n">
        <v>8.1</v>
      </c>
      <c r="AG868" s="0" t="n">
        <v>0</v>
      </c>
      <c r="AH868" s="0" t="n">
        <v>0</v>
      </c>
      <c r="AI868" s="0" t="n">
        <v>1</v>
      </c>
      <c r="AJ868" s="0" t="n">
        <v>8.550000000000001</v>
      </c>
      <c r="AK868" s="0" t="n">
        <v>52.25</v>
      </c>
      <c r="AL868" s="0" t="n">
        <v>1</v>
      </c>
      <c r="AM868" s="0" t="n">
        <v>2</v>
      </c>
      <c r="AN868" s="0" t="n">
        <v>0</v>
      </c>
      <c r="AO868" s="0" t="n">
        <v>1</v>
      </c>
      <c r="AP868" s="0" t="n">
        <v>0</v>
      </c>
      <c r="AQ868" s="0" t="n">
        <v>0</v>
      </c>
      <c r="AR868" s="0" t="n">
        <v>0</v>
      </c>
      <c r="AS868" s="0" t="inlineStr"/>
      <c r="AT868" s="0" t="n">
        <v>0.13</v>
      </c>
      <c r="AU868" s="0" t="inlineStr"/>
      <c r="AV868" s="0" t="n">
        <v>0</v>
      </c>
      <c r="AW868" s="0" t="n">
        <v>2</v>
      </c>
      <c r="AX868" s="0" t="n">
        <v>78852783</v>
      </c>
      <c r="AY868" s="0" t="n">
        <v>1</v>
      </c>
      <c r="AZ868" s="0" t="n">
        <v>0</v>
      </c>
      <c r="BA868" s="0" t="n">
        <v>840</v>
      </c>
      <c r="BB868" s="0" t="n">
        <v>0</v>
      </c>
      <c r="BC868" s="0" t="n">
        <v>0</v>
      </c>
      <c r="BD868" s="0" t="n">
        <v>0</v>
      </c>
      <c r="BE868" s="0" t="n">
        <v>0</v>
      </c>
      <c r="BF868" s="0" t="n">
        <v>0</v>
      </c>
      <c r="BG868" s="0" t="n">
        <v>0</v>
      </c>
      <c r="BH868" s="0" t="n">
        <v>0</v>
      </c>
      <c r="BI868" s="0" t="n">
        <v>0</v>
      </c>
      <c r="BJ868" s="0" t="n">
        <v>0</v>
      </c>
      <c r="BK868" s="0" t="n">
        <v>0</v>
      </c>
      <c r="BL868" s="0" t="n">
        <v>0</v>
      </c>
      <c r="BM868" s="0" t="n">
        <v>0</v>
      </c>
      <c r="BN868" s="0" t="n">
        <v>0</v>
      </c>
      <c r="BO868" s="0" t="n">
        <v>0</v>
      </c>
      <c r="BP868" s="0" t="n">
        <v>0</v>
      </c>
      <c r="BQ868" s="0" t="n">
        <v>0</v>
      </c>
      <c r="BR868" s="0" t="n">
        <v>0</v>
      </c>
      <c r="BS868" s="0" t="n">
        <v>0</v>
      </c>
      <c r="BT868" s="0" t="n">
        <v>0</v>
      </c>
      <c r="BU868" s="0" t="n">
        <v>0</v>
      </c>
      <c r="BV868" s="0" t="n">
        <v>0</v>
      </c>
      <c r="BW868" s="0" t="n">
        <v>0</v>
      </c>
      <c r="CV868" s="0" t="n">
        <v>0</v>
      </c>
      <c r="CW868" s="0">
        <f>ROUND(Y868*Source!I2253*DO868,7)</f>
        <v/>
      </c>
      <c r="CX868" s="0">
        <f>ROUND(Y868*Source!I2253,7)</f>
        <v/>
      </c>
      <c r="CY868" s="0">
        <f>AB868</f>
        <v/>
      </c>
      <c r="CZ868" s="0">
        <f>AF868</f>
        <v/>
      </c>
      <c r="DA868" s="0">
        <f>AJ868</f>
        <v/>
      </c>
      <c r="DB868" s="0">
        <f>ROUND(ROUND(AT868*CZ868,2),2)</f>
        <v/>
      </c>
      <c r="DC868" s="0">
        <f>ROUND(ROUND(AT868*AG868,2),2)</f>
        <v/>
      </c>
      <c r="DD868" s="0" t="inlineStr"/>
      <c r="DE868" s="0" t="inlineStr"/>
      <c r="DF868" s="0">
        <f>ROUND(ROUND(AE868,0)*CX868,0)</f>
        <v/>
      </c>
      <c r="DG868" s="0">
        <f>ROUND(ROUND(AF868*AJ868,0)*CX868,0)</f>
        <v/>
      </c>
      <c r="DH868" s="0">
        <f>ROUND(ROUND(AG868*AK868,0)*CX868,0)</f>
        <v/>
      </c>
      <c r="DI868" s="0">
        <f>ROUND(ROUND(AH868,0)*CX868,0)</f>
        <v/>
      </c>
      <c r="DJ868" s="0">
        <f>DG868</f>
        <v/>
      </c>
      <c r="DK868" s="0" t="n">
        <v>0</v>
      </c>
      <c r="DL868" s="0" t="inlineStr"/>
      <c r="DM868" s="0" t="n">
        <v>0</v>
      </c>
      <c r="DN868" s="0" t="inlineStr"/>
      <c r="DO868" s="0" t="n">
        <v>0</v>
      </c>
    </row>
    <row r="869">
      <c r="A869" s="0">
        <f>ROW(Source!A2253)</f>
        <v/>
      </c>
      <c r="B869" s="0" t="n">
        <v>78845955</v>
      </c>
      <c r="C869" s="0" t="n">
        <v>78852759</v>
      </c>
      <c r="D869" s="0" t="n">
        <v>29174500</v>
      </c>
      <c r="E869" s="0" t="n">
        <v>1</v>
      </c>
      <c r="F869" s="0" t="n">
        <v>1</v>
      </c>
      <c r="G869" s="0" t="n">
        <v>1</v>
      </c>
      <c r="H869" s="0" t="n">
        <v>2</v>
      </c>
      <c r="I869" s="0" t="inlineStr">
        <is>
          <t>330206</t>
        </is>
      </c>
      <c r="J869" s="0" t="inlineStr">
        <is>
          <t>ТСЭМ Московской обл., 330206, приказ Минстроя России №675/пр от 28.02.2017 № 264/пр</t>
        </is>
      </c>
      <c r="K869" s="0" t="inlineStr">
        <is>
          <t>Дрели электрические</t>
        </is>
      </c>
      <c r="L869" s="0" t="n">
        <v>1368</v>
      </c>
      <c r="N869" s="0" t="n">
        <v>1011</v>
      </c>
      <c r="O869" s="0" t="inlineStr">
        <is>
          <t>маш.-ч</t>
        </is>
      </c>
      <c r="P869" s="0" t="inlineStr">
        <is>
          <t>маш.-ч</t>
        </is>
      </c>
      <c r="Q869" s="0" t="n">
        <v>1</v>
      </c>
      <c r="W869" s="0" t="n">
        <v>0</v>
      </c>
      <c r="X869" s="0" t="n">
        <v>-1867053656</v>
      </c>
      <c r="Y869" s="0">
        <f>AT869</f>
        <v/>
      </c>
      <c r="AA869" s="0" t="n">
        <v>0</v>
      </c>
      <c r="AB869" s="0" t="n">
        <v>8.390000000000001</v>
      </c>
      <c r="AC869" s="0" t="n">
        <v>0</v>
      </c>
      <c r="AD869" s="0" t="n">
        <v>0</v>
      </c>
      <c r="AE869" s="0" t="n">
        <v>0</v>
      </c>
      <c r="AF869" s="0" t="n">
        <v>1.95</v>
      </c>
      <c r="AG869" s="0" t="n">
        <v>0</v>
      </c>
      <c r="AH869" s="0" t="n">
        <v>0</v>
      </c>
      <c r="AI869" s="0" t="n">
        <v>1</v>
      </c>
      <c r="AJ869" s="0" t="n">
        <v>4.3</v>
      </c>
      <c r="AK869" s="0" t="n">
        <v>52.25</v>
      </c>
      <c r="AL869" s="0" t="n">
        <v>1</v>
      </c>
      <c r="AM869" s="0" t="n">
        <v>2</v>
      </c>
      <c r="AN869" s="0" t="n">
        <v>0</v>
      </c>
      <c r="AO869" s="0" t="n">
        <v>1</v>
      </c>
      <c r="AP869" s="0" t="n">
        <v>0</v>
      </c>
      <c r="AQ869" s="0" t="n">
        <v>0</v>
      </c>
      <c r="AR869" s="0" t="n">
        <v>0</v>
      </c>
      <c r="AS869" s="0" t="inlineStr"/>
      <c r="AT869" s="0" t="n">
        <v>0.04</v>
      </c>
      <c r="AU869" s="0" t="inlineStr"/>
      <c r="AV869" s="0" t="n">
        <v>0</v>
      </c>
      <c r="AW869" s="0" t="n">
        <v>2</v>
      </c>
      <c r="AX869" s="0" t="n">
        <v>78852784</v>
      </c>
      <c r="AY869" s="0" t="n">
        <v>1</v>
      </c>
      <c r="AZ869" s="0" t="n">
        <v>0</v>
      </c>
      <c r="BA869" s="0" t="n">
        <v>841</v>
      </c>
      <c r="BB869" s="0" t="n">
        <v>0</v>
      </c>
      <c r="BC869" s="0" t="n">
        <v>0</v>
      </c>
      <c r="BD869" s="0" t="n">
        <v>0</v>
      </c>
      <c r="BE869" s="0" t="n">
        <v>0</v>
      </c>
      <c r="BF869" s="0" t="n">
        <v>0</v>
      </c>
      <c r="BG869" s="0" t="n">
        <v>0</v>
      </c>
      <c r="BH869" s="0" t="n">
        <v>0</v>
      </c>
      <c r="BI869" s="0" t="n">
        <v>0</v>
      </c>
      <c r="BJ869" s="0" t="n">
        <v>0</v>
      </c>
      <c r="BK869" s="0" t="n">
        <v>0</v>
      </c>
      <c r="BL869" s="0" t="n">
        <v>0</v>
      </c>
      <c r="BM869" s="0" t="n">
        <v>0</v>
      </c>
      <c r="BN869" s="0" t="n">
        <v>0</v>
      </c>
      <c r="BO869" s="0" t="n">
        <v>0</v>
      </c>
      <c r="BP869" s="0" t="n">
        <v>0</v>
      </c>
      <c r="BQ869" s="0" t="n">
        <v>0</v>
      </c>
      <c r="BR869" s="0" t="n">
        <v>0</v>
      </c>
      <c r="BS869" s="0" t="n">
        <v>0</v>
      </c>
      <c r="BT869" s="0" t="n">
        <v>0</v>
      </c>
      <c r="BU869" s="0" t="n">
        <v>0</v>
      </c>
      <c r="BV869" s="0" t="n">
        <v>0</v>
      </c>
      <c r="BW869" s="0" t="n">
        <v>0</v>
      </c>
      <c r="CV869" s="0" t="n">
        <v>0</v>
      </c>
      <c r="CW869" s="0">
        <f>ROUND(Y869*Source!I2253*DO869,7)</f>
        <v/>
      </c>
      <c r="CX869" s="0">
        <f>ROUND(Y869*Source!I2253,7)</f>
        <v/>
      </c>
      <c r="CY869" s="0">
        <f>AB869</f>
        <v/>
      </c>
      <c r="CZ869" s="0">
        <f>AF869</f>
        <v/>
      </c>
      <c r="DA869" s="0">
        <f>AJ869</f>
        <v/>
      </c>
      <c r="DB869" s="0">
        <f>ROUND(ROUND(AT869*CZ869,2),2)</f>
        <v/>
      </c>
      <c r="DC869" s="0">
        <f>ROUND(ROUND(AT869*AG869,2),2)</f>
        <v/>
      </c>
      <c r="DD869" s="0" t="inlineStr"/>
      <c r="DE869" s="0" t="inlineStr"/>
      <c r="DF869" s="0">
        <f>ROUND(ROUND(AE869,0)*CX869,0)</f>
        <v/>
      </c>
      <c r="DG869" s="0">
        <f>ROUND(ROUND(AF869*AJ869,0)*CX869,0)</f>
        <v/>
      </c>
      <c r="DH869" s="0">
        <f>ROUND(ROUND(AG869*AK869,0)*CX869,0)</f>
        <v/>
      </c>
      <c r="DI869" s="0">
        <f>ROUND(ROUND(AH869,0)*CX869,0)</f>
        <v/>
      </c>
      <c r="DJ869" s="0">
        <f>DG869</f>
        <v/>
      </c>
      <c r="DK869" s="0" t="n">
        <v>0</v>
      </c>
      <c r="DL869" s="0" t="inlineStr"/>
      <c r="DM869" s="0" t="n">
        <v>0</v>
      </c>
      <c r="DN869" s="0" t="inlineStr"/>
      <c r="DO869" s="0" t="n">
        <v>0</v>
      </c>
    </row>
    <row r="870">
      <c r="A870" s="0">
        <f>ROW(Source!A2253)</f>
        <v/>
      </c>
      <c r="B870" s="0" t="n">
        <v>78845955</v>
      </c>
      <c r="C870" s="0" t="n">
        <v>78852759</v>
      </c>
      <c r="D870" s="0" t="n">
        <v>29174689</v>
      </c>
      <c r="E870" s="0" t="n">
        <v>1</v>
      </c>
      <c r="F870" s="0" t="n">
        <v>1</v>
      </c>
      <c r="G870" s="0" t="n">
        <v>1</v>
      </c>
      <c r="H870" s="0" t="n">
        <v>2</v>
      </c>
      <c r="I870" s="0" t="inlineStr">
        <is>
          <t>350451</t>
        </is>
      </c>
      <c r="J870" s="0" t="inlineStr">
        <is>
          <t>ТСЭМ Московской обл., 350451, приказ Минстроя России №675/пр от 28.02.2017 № 264/пр</t>
        </is>
      </c>
      <c r="K870" s="0" t="inlineStr">
        <is>
          <t>Пресс гидравлический с электроприводом</t>
        </is>
      </c>
      <c r="L870" s="0" t="n">
        <v>1368</v>
      </c>
      <c r="N870" s="0" t="n">
        <v>1011</v>
      </c>
      <c r="O870" s="0" t="inlineStr">
        <is>
          <t>маш.-ч</t>
        </is>
      </c>
      <c r="P870" s="0" t="inlineStr">
        <is>
          <t>маш.-ч</t>
        </is>
      </c>
      <c r="Q870" s="0" t="n">
        <v>1</v>
      </c>
      <c r="W870" s="0" t="n">
        <v>0</v>
      </c>
      <c r="X870" s="0" t="n">
        <v>-592654397</v>
      </c>
      <c r="Y870" s="0">
        <f>AT870</f>
        <v/>
      </c>
      <c r="AA870" s="0" t="n">
        <v>0</v>
      </c>
      <c r="AB870" s="0" t="n">
        <v>6.54</v>
      </c>
      <c r="AC870" s="0" t="n">
        <v>0</v>
      </c>
      <c r="AD870" s="0" t="n">
        <v>0</v>
      </c>
      <c r="AE870" s="0" t="n">
        <v>0</v>
      </c>
      <c r="AF870" s="0" t="n">
        <v>1.11</v>
      </c>
      <c r="AG870" s="0" t="n">
        <v>0</v>
      </c>
      <c r="AH870" s="0" t="n">
        <v>0</v>
      </c>
      <c r="AI870" s="0" t="n">
        <v>1</v>
      </c>
      <c r="AJ870" s="0" t="n">
        <v>5.89</v>
      </c>
      <c r="AK870" s="0" t="n">
        <v>52.25</v>
      </c>
      <c r="AL870" s="0" t="n">
        <v>1</v>
      </c>
      <c r="AM870" s="0" t="n">
        <v>2</v>
      </c>
      <c r="AN870" s="0" t="n">
        <v>0</v>
      </c>
      <c r="AO870" s="0" t="n">
        <v>1</v>
      </c>
      <c r="AP870" s="0" t="n">
        <v>0</v>
      </c>
      <c r="AQ870" s="0" t="n">
        <v>0</v>
      </c>
      <c r="AR870" s="0" t="n">
        <v>0</v>
      </c>
      <c r="AS870" s="0" t="inlineStr"/>
      <c r="AT870" s="0" t="n">
        <v>0.2</v>
      </c>
      <c r="AU870" s="0" t="inlineStr"/>
      <c r="AV870" s="0" t="n">
        <v>0</v>
      </c>
      <c r="AW870" s="0" t="n">
        <v>2</v>
      </c>
      <c r="AX870" s="0" t="n">
        <v>78852785</v>
      </c>
      <c r="AY870" s="0" t="n">
        <v>1</v>
      </c>
      <c r="AZ870" s="0" t="n">
        <v>0</v>
      </c>
      <c r="BA870" s="0" t="n">
        <v>842</v>
      </c>
      <c r="BB870" s="0" t="n">
        <v>0</v>
      </c>
      <c r="BC870" s="0" t="n">
        <v>0</v>
      </c>
      <c r="BD870" s="0" t="n">
        <v>0</v>
      </c>
      <c r="BE870" s="0" t="n">
        <v>0</v>
      </c>
      <c r="BF870" s="0" t="n">
        <v>0</v>
      </c>
      <c r="BG870" s="0" t="n">
        <v>0</v>
      </c>
      <c r="BH870" s="0" t="n">
        <v>0</v>
      </c>
      <c r="BI870" s="0" t="n">
        <v>0</v>
      </c>
      <c r="BJ870" s="0" t="n">
        <v>0</v>
      </c>
      <c r="BK870" s="0" t="n">
        <v>0</v>
      </c>
      <c r="BL870" s="0" t="n">
        <v>0</v>
      </c>
      <c r="BM870" s="0" t="n">
        <v>0</v>
      </c>
      <c r="BN870" s="0" t="n">
        <v>0</v>
      </c>
      <c r="BO870" s="0" t="n">
        <v>0</v>
      </c>
      <c r="BP870" s="0" t="n">
        <v>0</v>
      </c>
      <c r="BQ870" s="0" t="n">
        <v>0</v>
      </c>
      <c r="BR870" s="0" t="n">
        <v>0</v>
      </c>
      <c r="BS870" s="0" t="n">
        <v>0</v>
      </c>
      <c r="BT870" s="0" t="n">
        <v>0</v>
      </c>
      <c r="BU870" s="0" t="n">
        <v>0</v>
      </c>
      <c r="BV870" s="0" t="n">
        <v>0</v>
      </c>
      <c r="BW870" s="0" t="n">
        <v>0</v>
      </c>
      <c r="CV870" s="0" t="n">
        <v>0</v>
      </c>
      <c r="CW870" s="0">
        <f>ROUND(Y870*Source!I2253*DO870,7)</f>
        <v/>
      </c>
      <c r="CX870" s="0">
        <f>ROUND(Y870*Source!I2253,7)</f>
        <v/>
      </c>
      <c r="CY870" s="0">
        <f>AB870</f>
        <v/>
      </c>
      <c r="CZ870" s="0">
        <f>AF870</f>
        <v/>
      </c>
      <c r="DA870" s="0">
        <f>AJ870</f>
        <v/>
      </c>
      <c r="DB870" s="0">
        <f>ROUND(ROUND(AT870*CZ870,2),2)</f>
        <v/>
      </c>
      <c r="DC870" s="0">
        <f>ROUND(ROUND(AT870*AG870,2),2)</f>
        <v/>
      </c>
      <c r="DD870" s="0" t="inlineStr"/>
      <c r="DE870" s="0" t="inlineStr"/>
      <c r="DF870" s="0">
        <f>ROUND(ROUND(AE870,0)*CX870,0)</f>
        <v/>
      </c>
      <c r="DG870" s="0">
        <f>ROUND(ROUND(AF870*AJ870,0)*CX870,0)</f>
        <v/>
      </c>
      <c r="DH870" s="0">
        <f>ROUND(ROUND(AG870*AK870,0)*CX870,0)</f>
        <v/>
      </c>
      <c r="DI870" s="0">
        <f>ROUND(ROUND(AH870,0)*CX870,0)</f>
        <v/>
      </c>
      <c r="DJ870" s="0">
        <f>DG870</f>
        <v/>
      </c>
      <c r="DK870" s="0" t="n">
        <v>0</v>
      </c>
      <c r="DL870" s="0" t="inlineStr"/>
      <c r="DM870" s="0" t="n">
        <v>0</v>
      </c>
      <c r="DN870" s="0" t="inlineStr"/>
      <c r="DO870" s="0" t="n">
        <v>0</v>
      </c>
    </row>
    <row r="871">
      <c r="A871" s="0">
        <f>ROW(Source!A2253)</f>
        <v/>
      </c>
      <c r="B871" s="0" t="n">
        <v>78845955</v>
      </c>
      <c r="C871" s="0" t="n">
        <v>78852759</v>
      </c>
      <c r="D871" s="0" t="n">
        <v>29174913</v>
      </c>
      <c r="E871" s="0" t="n">
        <v>1</v>
      </c>
      <c r="F871" s="0" t="n">
        <v>1</v>
      </c>
      <c r="G871" s="0" t="n">
        <v>1</v>
      </c>
      <c r="H871" s="0" t="n">
        <v>2</v>
      </c>
      <c r="I871" s="0" t="inlineStr">
        <is>
          <t>400001</t>
        </is>
      </c>
      <c r="J871" s="0" t="inlineStr">
        <is>
          <t>ТСЭМ Московской обл., 400001, приказ Минстроя России №675/пр от 28.02.2017 № 264/пр</t>
        </is>
      </c>
      <c r="K871" s="0" t="inlineStr">
        <is>
          <t>Автомобили бортовые, грузоподъемность до 5 т</t>
        </is>
      </c>
      <c r="L871" s="0" t="n">
        <v>1368</v>
      </c>
      <c r="N871" s="0" t="n">
        <v>1011</v>
      </c>
      <c r="O871" s="0" t="inlineStr">
        <is>
          <t>маш.-ч</t>
        </is>
      </c>
      <c r="P871" s="0" t="inlineStr">
        <is>
          <t>маш.-ч</t>
        </is>
      </c>
      <c r="Q871" s="0" t="n">
        <v>1</v>
      </c>
      <c r="W871" s="0" t="n">
        <v>0</v>
      </c>
      <c r="X871" s="0" t="n">
        <v>1230759911</v>
      </c>
      <c r="Y871" s="0">
        <f>AT871</f>
        <v/>
      </c>
      <c r="AA871" s="0" t="n">
        <v>0</v>
      </c>
      <c r="AB871" s="0" t="n">
        <v>2177.51</v>
      </c>
      <c r="AC871" s="0" t="n">
        <v>606.1</v>
      </c>
      <c r="AD871" s="0" t="n">
        <v>0</v>
      </c>
      <c r="AE871" s="0" t="n">
        <v>0</v>
      </c>
      <c r="AF871" s="0" t="n">
        <v>87.17</v>
      </c>
      <c r="AG871" s="0" t="n">
        <v>11.6</v>
      </c>
      <c r="AH871" s="0" t="n">
        <v>0</v>
      </c>
      <c r="AI871" s="0" t="n">
        <v>1</v>
      </c>
      <c r="AJ871" s="0" t="n">
        <v>24.98</v>
      </c>
      <c r="AK871" s="0" t="n">
        <v>52.25</v>
      </c>
      <c r="AL871" s="0" t="n">
        <v>1</v>
      </c>
      <c r="AM871" s="0" t="n">
        <v>2</v>
      </c>
      <c r="AN871" s="0" t="n">
        <v>0</v>
      </c>
      <c r="AO871" s="0" t="n">
        <v>1</v>
      </c>
      <c r="AP871" s="0" t="n">
        <v>0</v>
      </c>
      <c r="AQ871" s="0" t="n">
        <v>0</v>
      </c>
      <c r="AR871" s="0" t="n">
        <v>0</v>
      </c>
      <c r="AS871" s="0" t="inlineStr"/>
      <c r="AT871" s="0" t="n">
        <v>0.01</v>
      </c>
      <c r="AU871" s="0" t="inlineStr"/>
      <c r="AV871" s="0" t="n">
        <v>0</v>
      </c>
      <c r="AW871" s="0" t="n">
        <v>2</v>
      </c>
      <c r="AX871" s="0" t="n">
        <v>78852786</v>
      </c>
      <c r="AY871" s="0" t="n">
        <v>1</v>
      </c>
      <c r="AZ871" s="0" t="n">
        <v>0</v>
      </c>
      <c r="BA871" s="0" t="n">
        <v>843</v>
      </c>
      <c r="BB871" s="0" t="n">
        <v>0</v>
      </c>
      <c r="BC871" s="0" t="n">
        <v>0</v>
      </c>
      <c r="BD871" s="0" t="n">
        <v>0</v>
      </c>
      <c r="BE871" s="0" t="n">
        <v>0</v>
      </c>
      <c r="BF871" s="0" t="n">
        <v>0</v>
      </c>
      <c r="BG871" s="0" t="n">
        <v>0</v>
      </c>
      <c r="BH871" s="0" t="n">
        <v>0</v>
      </c>
      <c r="BI871" s="0" t="n">
        <v>0</v>
      </c>
      <c r="BJ871" s="0" t="n">
        <v>0</v>
      </c>
      <c r="BK871" s="0" t="n">
        <v>0</v>
      </c>
      <c r="BL871" s="0" t="n">
        <v>0</v>
      </c>
      <c r="BM871" s="0" t="n">
        <v>0</v>
      </c>
      <c r="BN871" s="0" t="n">
        <v>0</v>
      </c>
      <c r="BO871" s="0" t="n">
        <v>0</v>
      </c>
      <c r="BP871" s="0" t="n">
        <v>0</v>
      </c>
      <c r="BQ871" s="0" t="n">
        <v>0</v>
      </c>
      <c r="BR871" s="0" t="n">
        <v>0</v>
      </c>
      <c r="BS871" s="0" t="n">
        <v>0</v>
      </c>
      <c r="BT871" s="0" t="n">
        <v>0</v>
      </c>
      <c r="BU871" s="0" t="n">
        <v>0</v>
      </c>
      <c r="BV871" s="0" t="n">
        <v>0</v>
      </c>
      <c r="BW871" s="0" t="n">
        <v>0</v>
      </c>
      <c r="CV871" s="0" t="n">
        <v>0</v>
      </c>
      <c r="CW871" s="0">
        <f>ROUND(Y871*Source!I2253*DO871,7)</f>
        <v/>
      </c>
      <c r="CX871" s="0">
        <f>ROUND(Y871*Source!I2253,7)</f>
        <v/>
      </c>
      <c r="CY871" s="0">
        <f>AB871</f>
        <v/>
      </c>
      <c r="CZ871" s="0">
        <f>AF871</f>
        <v/>
      </c>
      <c r="DA871" s="0">
        <f>AJ871</f>
        <v/>
      </c>
      <c r="DB871" s="0">
        <f>ROUND(ROUND(AT871*CZ871,2),2)</f>
        <v/>
      </c>
      <c r="DC871" s="0">
        <f>ROUND(ROUND(AT871*AG871,2),2)</f>
        <v/>
      </c>
      <c r="DD871" s="0" t="inlineStr"/>
      <c r="DE871" s="0" t="inlineStr"/>
      <c r="DF871" s="0">
        <f>ROUND(ROUND(AE871,0)*CX871,0)</f>
        <v/>
      </c>
      <c r="DG871" s="0">
        <f>ROUND(ROUND(AF871*AJ871,0)*CX871,0)</f>
        <v/>
      </c>
      <c r="DH871" s="0">
        <f>ROUND(ROUND(AG871*AK871,0)*CX871,0)</f>
        <v/>
      </c>
      <c r="DI871" s="0">
        <f>ROUND(ROUND(AH871,0)*CX871,0)</f>
        <v/>
      </c>
      <c r="DJ871" s="0">
        <f>DG871</f>
        <v/>
      </c>
      <c r="DK871" s="0" t="n">
        <v>0</v>
      </c>
      <c r="DL871" s="0" t="inlineStr"/>
      <c r="DM871" s="0" t="n">
        <v>0</v>
      </c>
      <c r="DN871" s="0" t="inlineStr"/>
      <c r="DO871" s="0" t="n">
        <v>0</v>
      </c>
    </row>
    <row r="872">
      <c r="A872" s="0">
        <f>ROW(Source!A2253)</f>
        <v/>
      </c>
      <c r="B872" s="0" t="n">
        <v>78845955</v>
      </c>
      <c r="C872" s="0" t="n">
        <v>78852759</v>
      </c>
      <c r="D872" s="0" t="n">
        <v>29110546</v>
      </c>
      <c r="E872" s="0" t="n">
        <v>1</v>
      </c>
      <c r="F872" s="0" t="n">
        <v>1</v>
      </c>
      <c r="G872" s="0" t="n">
        <v>1</v>
      </c>
      <c r="H872" s="0" t="n">
        <v>3</v>
      </c>
      <c r="I872" s="0" t="inlineStr">
        <is>
          <t>101-1665</t>
        </is>
      </c>
      <c r="J872" s="0" t="inlineStr">
        <is>
          <t>ТССЦ Московской обл., 101-1665, приказ Минстроя России №675/пр от 28.02.2017 № 254/пр</t>
        </is>
      </c>
      <c r="K872" s="0" t="inlineStr">
        <is>
          <t>Лак электроизоляционный 318</t>
        </is>
      </c>
      <c r="L872" s="0" t="n">
        <v>1346</v>
      </c>
      <c r="N872" s="0" t="n">
        <v>1009</v>
      </c>
      <c r="O872" s="0" t="inlineStr">
        <is>
          <t>кг</t>
        </is>
      </c>
      <c r="P872" s="0" t="inlineStr">
        <is>
          <t>кг</t>
        </is>
      </c>
      <c r="Q872" s="0" t="n">
        <v>1</v>
      </c>
      <c r="W872" s="0" t="n">
        <v>0</v>
      </c>
      <c r="X872" s="0" t="n">
        <v>2102179917</v>
      </c>
      <c r="Y872" s="0">
        <f>AT872</f>
        <v/>
      </c>
      <c r="AA872" s="0" t="n">
        <v>191.33</v>
      </c>
      <c r="AB872" s="0" t="n">
        <v>0</v>
      </c>
      <c r="AC872" s="0" t="n">
        <v>0</v>
      </c>
      <c r="AD872" s="0" t="n">
        <v>0</v>
      </c>
      <c r="AE872" s="0" t="n">
        <v>35.63</v>
      </c>
      <c r="AF872" s="0" t="n">
        <v>0</v>
      </c>
      <c r="AG872" s="0" t="n">
        <v>0</v>
      </c>
      <c r="AH872" s="0" t="n">
        <v>0</v>
      </c>
      <c r="AI872" s="0" t="n">
        <v>5.37</v>
      </c>
      <c r="AJ872" s="0" t="n">
        <v>1</v>
      </c>
      <c r="AK872" s="0" t="n">
        <v>1</v>
      </c>
      <c r="AL872" s="0" t="n">
        <v>1</v>
      </c>
      <c r="AM872" s="0" t="n">
        <v>2</v>
      </c>
      <c r="AN872" s="0" t="n">
        <v>0</v>
      </c>
      <c r="AO872" s="0" t="n">
        <v>1</v>
      </c>
      <c r="AP872" s="0" t="n">
        <v>0</v>
      </c>
      <c r="AQ872" s="0" t="n">
        <v>0</v>
      </c>
      <c r="AR872" s="0" t="n">
        <v>0</v>
      </c>
      <c r="AS872" s="0" t="inlineStr"/>
      <c r="AT872" s="0" t="n">
        <v>0.014</v>
      </c>
      <c r="AU872" s="0" t="inlineStr"/>
      <c r="AV872" s="0" t="n">
        <v>0</v>
      </c>
      <c r="AW872" s="0" t="n">
        <v>2</v>
      </c>
      <c r="AX872" s="0" t="n">
        <v>78852787</v>
      </c>
      <c r="AY872" s="0" t="n">
        <v>1</v>
      </c>
      <c r="AZ872" s="0" t="n">
        <v>0</v>
      </c>
      <c r="BA872" s="0" t="n">
        <v>844</v>
      </c>
      <c r="BB872" s="0" t="n">
        <v>0</v>
      </c>
      <c r="BC872" s="0" t="n">
        <v>0</v>
      </c>
      <c r="BD872" s="0" t="n">
        <v>0</v>
      </c>
      <c r="BE872" s="0" t="n">
        <v>0</v>
      </c>
      <c r="BF872" s="0" t="n">
        <v>0</v>
      </c>
      <c r="BG872" s="0" t="n">
        <v>0</v>
      </c>
      <c r="BH872" s="0" t="n">
        <v>0</v>
      </c>
      <c r="BI872" s="0" t="n">
        <v>0</v>
      </c>
      <c r="BJ872" s="0" t="n">
        <v>0</v>
      </c>
      <c r="BK872" s="0" t="n">
        <v>0</v>
      </c>
      <c r="BL872" s="0" t="n">
        <v>0</v>
      </c>
      <c r="BM872" s="0" t="n">
        <v>0</v>
      </c>
      <c r="BN872" s="0" t="n">
        <v>0</v>
      </c>
      <c r="BO872" s="0" t="n">
        <v>0</v>
      </c>
      <c r="BP872" s="0" t="n">
        <v>0</v>
      </c>
      <c r="BQ872" s="0" t="n">
        <v>0</v>
      </c>
      <c r="BR872" s="0" t="n">
        <v>0</v>
      </c>
      <c r="BS872" s="0" t="n">
        <v>0</v>
      </c>
      <c r="BT872" s="0" t="n">
        <v>0</v>
      </c>
      <c r="BU872" s="0" t="n">
        <v>0</v>
      </c>
      <c r="BV872" s="0" t="n">
        <v>0</v>
      </c>
      <c r="BW872" s="0" t="n">
        <v>0</v>
      </c>
      <c r="CV872" s="0" t="n">
        <v>0</v>
      </c>
      <c r="CW872" s="0" t="n">
        <v>0</v>
      </c>
      <c r="CX872" s="0">
        <f>ROUND(Y872*Source!I2253,7)</f>
        <v/>
      </c>
      <c r="CY872" s="0">
        <f>AA872</f>
        <v/>
      </c>
      <c r="CZ872" s="0">
        <f>AE872</f>
        <v/>
      </c>
      <c r="DA872" s="0">
        <f>AI872</f>
        <v/>
      </c>
      <c r="DB872" s="0">
        <f>ROUND(ROUND(AT872*CZ872,2),2)</f>
        <v/>
      </c>
      <c r="DC872" s="0">
        <f>ROUND(ROUND(AT872*AG872,2),2)</f>
        <v/>
      </c>
      <c r="DD872" s="0" t="inlineStr"/>
      <c r="DE872" s="0" t="inlineStr"/>
      <c r="DF872" s="0">
        <f>ROUND(ROUND(AE872*AI872,0)*CX872,0)</f>
        <v/>
      </c>
      <c r="DG872" s="0">
        <f>ROUND(ROUND(AF872,0)*CX872,0)</f>
        <v/>
      </c>
      <c r="DH872" s="0">
        <f>ROUND(ROUND(AG872,0)*CX872,0)</f>
        <v/>
      </c>
      <c r="DI872" s="0">
        <f>ROUND(ROUND(AH872,0)*CX872,0)</f>
        <v/>
      </c>
      <c r="DJ872" s="0">
        <f>DF872</f>
        <v/>
      </c>
      <c r="DK872" s="0" t="n">
        <v>0</v>
      </c>
      <c r="DL872" s="0" t="inlineStr"/>
      <c r="DM872" s="0" t="n">
        <v>0</v>
      </c>
      <c r="DN872" s="0" t="inlineStr"/>
      <c r="DO872" s="0" t="n">
        <v>0</v>
      </c>
    </row>
    <row r="873">
      <c r="A873" s="0">
        <f>ROW(Source!A2253)</f>
        <v/>
      </c>
      <c r="B873" s="0" t="n">
        <v>78845955</v>
      </c>
      <c r="C873" s="0" t="n">
        <v>78852759</v>
      </c>
      <c r="D873" s="0" t="n">
        <v>29113980</v>
      </c>
      <c r="E873" s="0" t="n">
        <v>1</v>
      </c>
      <c r="F873" s="0" t="n">
        <v>1</v>
      </c>
      <c r="G873" s="0" t="n">
        <v>1</v>
      </c>
      <c r="H873" s="0" t="n">
        <v>3</v>
      </c>
      <c r="I873" s="0" t="inlineStr">
        <is>
          <t>101-1924</t>
        </is>
      </c>
      <c r="J873" s="0" t="inlineStr">
        <is>
          <t>ТССЦ Московской обл., 101-1924, приказ Минстроя России №675/пр от 28.02.2017 № 254/пр</t>
        </is>
      </c>
      <c r="K873" s="0" t="inlineStr">
        <is>
          <t>Электроды диаметром 4 мм Э42А</t>
        </is>
      </c>
      <c r="L873" s="0" t="n">
        <v>1346</v>
      </c>
      <c r="N873" s="0" t="n">
        <v>1009</v>
      </c>
      <c r="O873" s="0" t="inlineStr">
        <is>
          <t>кг</t>
        </is>
      </c>
      <c r="P873" s="0" t="inlineStr">
        <is>
          <t>кг</t>
        </is>
      </c>
      <c r="Q873" s="0" t="n">
        <v>1</v>
      </c>
      <c r="W873" s="0" t="n">
        <v>0</v>
      </c>
      <c r="X873" s="0" t="n">
        <v>-1805966371</v>
      </c>
      <c r="Y873" s="0">
        <f>AT873</f>
        <v/>
      </c>
      <c r="AA873" s="0" t="n">
        <v>179.3</v>
      </c>
      <c r="AB873" s="0" t="n">
        <v>0</v>
      </c>
      <c r="AC873" s="0" t="n">
        <v>0</v>
      </c>
      <c r="AD873" s="0" t="n">
        <v>0</v>
      </c>
      <c r="AE873" s="0" t="n">
        <v>14.31</v>
      </c>
      <c r="AF873" s="0" t="n">
        <v>0</v>
      </c>
      <c r="AG873" s="0" t="n">
        <v>0</v>
      </c>
      <c r="AH873" s="0" t="n">
        <v>0</v>
      </c>
      <c r="AI873" s="0" t="n">
        <v>12.53</v>
      </c>
      <c r="AJ873" s="0" t="n">
        <v>1</v>
      </c>
      <c r="AK873" s="0" t="n">
        <v>1</v>
      </c>
      <c r="AL873" s="0" t="n">
        <v>1</v>
      </c>
      <c r="AM873" s="0" t="n">
        <v>2</v>
      </c>
      <c r="AN873" s="0" t="n">
        <v>0</v>
      </c>
      <c r="AO873" s="0" t="n">
        <v>1</v>
      </c>
      <c r="AP873" s="0" t="n">
        <v>0</v>
      </c>
      <c r="AQ873" s="0" t="n">
        <v>0</v>
      </c>
      <c r="AR873" s="0" t="n">
        <v>0</v>
      </c>
      <c r="AS873" s="0" t="inlineStr"/>
      <c r="AT873" s="0" t="n">
        <v>0.07000000000000001</v>
      </c>
      <c r="AU873" s="0" t="inlineStr"/>
      <c r="AV873" s="0" t="n">
        <v>0</v>
      </c>
      <c r="AW873" s="0" t="n">
        <v>2</v>
      </c>
      <c r="AX873" s="0" t="n">
        <v>78852788</v>
      </c>
      <c r="AY873" s="0" t="n">
        <v>1</v>
      </c>
      <c r="AZ873" s="0" t="n">
        <v>0</v>
      </c>
      <c r="BA873" s="0" t="n">
        <v>845</v>
      </c>
      <c r="BB873" s="0" t="n">
        <v>0</v>
      </c>
      <c r="BC873" s="0" t="n">
        <v>0</v>
      </c>
      <c r="BD873" s="0" t="n">
        <v>0</v>
      </c>
      <c r="BE873" s="0" t="n">
        <v>0</v>
      </c>
      <c r="BF873" s="0" t="n">
        <v>0</v>
      </c>
      <c r="BG873" s="0" t="n">
        <v>0</v>
      </c>
      <c r="BH873" s="0" t="n">
        <v>0</v>
      </c>
      <c r="BI873" s="0" t="n">
        <v>0</v>
      </c>
      <c r="BJ873" s="0" t="n">
        <v>0</v>
      </c>
      <c r="BK873" s="0" t="n">
        <v>0</v>
      </c>
      <c r="BL873" s="0" t="n">
        <v>0</v>
      </c>
      <c r="BM873" s="0" t="n">
        <v>0</v>
      </c>
      <c r="BN873" s="0" t="n">
        <v>0</v>
      </c>
      <c r="BO873" s="0" t="n">
        <v>0</v>
      </c>
      <c r="BP873" s="0" t="n">
        <v>0</v>
      </c>
      <c r="BQ873" s="0" t="n">
        <v>0</v>
      </c>
      <c r="BR873" s="0" t="n">
        <v>0</v>
      </c>
      <c r="BS873" s="0" t="n">
        <v>0</v>
      </c>
      <c r="BT873" s="0" t="n">
        <v>0</v>
      </c>
      <c r="BU873" s="0" t="n">
        <v>0</v>
      </c>
      <c r="BV873" s="0" t="n">
        <v>0</v>
      </c>
      <c r="BW873" s="0" t="n">
        <v>0</v>
      </c>
      <c r="CV873" s="0" t="n">
        <v>0</v>
      </c>
      <c r="CW873" s="0" t="n">
        <v>0</v>
      </c>
      <c r="CX873" s="0">
        <f>ROUND(Y873*Source!I2253,7)</f>
        <v/>
      </c>
      <c r="CY873" s="0">
        <f>AA873</f>
        <v/>
      </c>
      <c r="CZ873" s="0">
        <f>AE873</f>
        <v/>
      </c>
      <c r="DA873" s="0">
        <f>AI873</f>
        <v/>
      </c>
      <c r="DB873" s="0">
        <f>ROUND(ROUND(AT873*CZ873,2),2)</f>
        <v/>
      </c>
      <c r="DC873" s="0">
        <f>ROUND(ROUND(AT873*AG873,2),2)</f>
        <v/>
      </c>
      <c r="DD873" s="0" t="inlineStr"/>
      <c r="DE873" s="0" t="inlineStr"/>
      <c r="DF873" s="0">
        <f>ROUND(ROUND(AE873*AI873,0)*CX873,0)</f>
        <v/>
      </c>
      <c r="DG873" s="0">
        <f>ROUND(ROUND(AF873,0)*CX873,0)</f>
        <v/>
      </c>
      <c r="DH873" s="0">
        <f>ROUND(ROUND(AG873,0)*CX873,0)</f>
        <v/>
      </c>
      <c r="DI873" s="0">
        <f>ROUND(ROUND(AH873,0)*CX873,0)</f>
        <v/>
      </c>
      <c r="DJ873" s="0">
        <f>DF873</f>
        <v/>
      </c>
      <c r="DK873" s="0" t="n">
        <v>0</v>
      </c>
      <c r="DL873" s="0" t="inlineStr"/>
      <c r="DM873" s="0" t="n">
        <v>0</v>
      </c>
      <c r="DN873" s="0" t="inlineStr"/>
      <c r="DO873" s="0" t="n">
        <v>0</v>
      </c>
    </row>
    <row r="874">
      <c r="A874" s="0">
        <f>ROW(Source!A2253)</f>
        <v/>
      </c>
      <c r="B874" s="0" t="n">
        <v>78845955</v>
      </c>
      <c r="C874" s="0" t="n">
        <v>78852759</v>
      </c>
      <c r="D874" s="0" t="n">
        <v>29108369</v>
      </c>
      <c r="E874" s="0" t="n">
        <v>1</v>
      </c>
      <c r="F874" s="0" t="n">
        <v>1</v>
      </c>
      <c r="G874" s="0" t="n">
        <v>1</v>
      </c>
      <c r="H874" s="0" t="n">
        <v>3</v>
      </c>
      <c r="I874" s="0" t="inlineStr">
        <is>
          <t>101-1964</t>
        </is>
      </c>
      <c r="J874" s="0" t="inlineStr">
        <is>
          <t>ТССЦ Московской обл., 101-1964, приказ Минстроя России №675/пр от 28.02.2017 № 254/пр</t>
        </is>
      </c>
      <c r="K874" s="0" t="inlineStr">
        <is>
          <t>Шпагат бумажный</t>
        </is>
      </c>
      <c r="L874" s="0" t="n">
        <v>1346</v>
      </c>
      <c r="N874" s="0" t="n">
        <v>1009</v>
      </c>
      <c r="O874" s="0" t="inlineStr">
        <is>
          <t>кг</t>
        </is>
      </c>
      <c r="P874" s="0" t="inlineStr">
        <is>
          <t>кг</t>
        </is>
      </c>
      <c r="Q874" s="0" t="n">
        <v>1</v>
      </c>
      <c r="W874" s="0" t="n">
        <v>0</v>
      </c>
      <c r="X874" s="0" t="n">
        <v>326902400</v>
      </c>
      <c r="Y874" s="0">
        <f>AT874</f>
        <v/>
      </c>
      <c r="AA874" s="0" t="n">
        <v>260.82</v>
      </c>
      <c r="AB874" s="0" t="n">
        <v>0</v>
      </c>
      <c r="AC874" s="0" t="n">
        <v>0</v>
      </c>
      <c r="AD874" s="0" t="n">
        <v>0</v>
      </c>
      <c r="AE874" s="0" t="n">
        <v>18.9</v>
      </c>
      <c r="AF874" s="0" t="n">
        <v>0</v>
      </c>
      <c r="AG874" s="0" t="n">
        <v>0</v>
      </c>
      <c r="AH874" s="0" t="n">
        <v>0</v>
      </c>
      <c r="AI874" s="0" t="n">
        <v>13.8</v>
      </c>
      <c r="AJ874" s="0" t="n">
        <v>1</v>
      </c>
      <c r="AK874" s="0" t="n">
        <v>1</v>
      </c>
      <c r="AL874" s="0" t="n">
        <v>1</v>
      </c>
      <c r="AM874" s="0" t="n">
        <v>2</v>
      </c>
      <c r="AN874" s="0" t="n">
        <v>0</v>
      </c>
      <c r="AO874" s="0" t="n">
        <v>1</v>
      </c>
      <c r="AP874" s="0" t="n">
        <v>0</v>
      </c>
      <c r="AQ874" s="0" t="n">
        <v>0</v>
      </c>
      <c r="AR874" s="0" t="n">
        <v>0</v>
      </c>
      <c r="AS874" s="0" t="inlineStr"/>
      <c r="AT874" s="0" t="n">
        <v>0.004</v>
      </c>
      <c r="AU874" s="0" t="inlineStr"/>
      <c r="AV874" s="0" t="n">
        <v>0</v>
      </c>
      <c r="AW874" s="0" t="n">
        <v>2</v>
      </c>
      <c r="AX874" s="0" t="n">
        <v>78852789</v>
      </c>
      <c r="AY874" s="0" t="n">
        <v>1</v>
      </c>
      <c r="AZ874" s="0" t="n">
        <v>0</v>
      </c>
      <c r="BA874" s="0" t="n">
        <v>846</v>
      </c>
      <c r="BB874" s="0" t="n">
        <v>0</v>
      </c>
      <c r="BC874" s="0" t="n">
        <v>0</v>
      </c>
      <c r="BD874" s="0" t="n">
        <v>0</v>
      </c>
      <c r="BE874" s="0" t="n">
        <v>0</v>
      </c>
      <c r="BF874" s="0" t="n">
        <v>0</v>
      </c>
      <c r="BG874" s="0" t="n">
        <v>0</v>
      </c>
      <c r="BH874" s="0" t="n">
        <v>0</v>
      </c>
      <c r="BI874" s="0" t="n">
        <v>0</v>
      </c>
      <c r="BJ874" s="0" t="n">
        <v>0</v>
      </c>
      <c r="BK874" s="0" t="n">
        <v>0</v>
      </c>
      <c r="BL874" s="0" t="n">
        <v>0</v>
      </c>
      <c r="BM874" s="0" t="n">
        <v>0</v>
      </c>
      <c r="BN874" s="0" t="n">
        <v>0</v>
      </c>
      <c r="BO874" s="0" t="n">
        <v>0</v>
      </c>
      <c r="BP874" s="0" t="n">
        <v>0</v>
      </c>
      <c r="BQ874" s="0" t="n">
        <v>0</v>
      </c>
      <c r="BR874" s="0" t="n">
        <v>0</v>
      </c>
      <c r="BS874" s="0" t="n">
        <v>0</v>
      </c>
      <c r="BT874" s="0" t="n">
        <v>0</v>
      </c>
      <c r="BU874" s="0" t="n">
        <v>0</v>
      </c>
      <c r="BV874" s="0" t="n">
        <v>0</v>
      </c>
      <c r="BW874" s="0" t="n">
        <v>0</v>
      </c>
      <c r="CV874" s="0" t="n">
        <v>0</v>
      </c>
      <c r="CW874" s="0" t="n">
        <v>0</v>
      </c>
      <c r="CX874" s="0">
        <f>ROUND(Y874*Source!I2253,7)</f>
        <v/>
      </c>
      <c r="CY874" s="0">
        <f>AA874</f>
        <v/>
      </c>
      <c r="CZ874" s="0">
        <f>AE874</f>
        <v/>
      </c>
      <c r="DA874" s="0">
        <f>AI874</f>
        <v/>
      </c>
      <c r="DB874" s="0">
        <f>ROUND(ROUND(AT874*CZ874,2),2)</f>
        <v/>
      </c>
      <c r="DC874" s="0">
        <f>ROUND(ROUND(AT874*AG874,2),2)</f>
        <v/>
      </c>
      <c r="DD874" s="0" t="inlineStr"/>
      <c r="DE874" s="0" t="inlineStr"/>
      <c r="DF874" s="0">
        <f>ROUND(ROUND(AE874*AI874,0)*CX874,0)</f>
        <v/>
      </c>
      <c r="DG874" s="0">
        <f>ROUND(ROUND(AF874,0)*CX874,0)</f>
        <v/>
      </c>
      <c r="DH874" s="0">
        <f>ROUND(ROUND(AG874,0)*CX874,0)</f>
        <v/>
      </c>
      <c r="DI874" s="0">
        <f>ROUND(ROUND(AH874,0)*CX874,0)</f>
        <v/>
      </c>
      <c r="DJ874" s="0">
        <f>DF874</f>
        <v/>
      </c>
      <c r="DK874" s="0" t="n">
        <v>0</v>
      </c>
      <c r="DL874" s="0" t="inlineStr"/>
      <c r="DM874" s="0" t="n">
        <v>0</v>
      </c>
      <c r="DN874" s="0" t="inlineStr"/>
      <c r="DO874" s="0" t="n">
        <v>0</v>
      </c>
    </row>
    <row r="875">
      <c r="A875" s="0">
        <f>ROW(Source!A2253)</f>
        <v/>
      </c>
      <c r="B875" s="0" t="n">
        <v>78845955</v>
      </c>
      <c r="C875" s="0" t="n">
        <v>78852759</v>
      </c>
      <c r="D875" s="0" t="n">
        <v>29114246</v>
      </c>
      <c r="E875" s="0" t="n">
        <v>1</v>
      </c>
      <c r="F875" s="0" t="n">
        <v>1</v>
      </c>
      <c r="G875" s="0" t="n">
        <v>1</v>
      </c>
      <c r="H875" s="0" t="n">
        <v>3</v>
      </c>
      <c r="I875" s="0" t="inlineStr">
        <is>
          <t>101-1977</t>
        </is>
      </c>
      <c r="J875" s="0" t="inlineStr">
        <is>
          <t>ТССЦ Московской обл., 101-1977, приказ Минстроя России №675/пр от 28.02.2017 № 254/пр</t>
        </is>
      </c>
      <c r="K875" s="0" t="inlineStr">
        <is>
          <t>Болты с гайками и шайбами строительные</t>
        </is>
      </c>
      <c r="L875" s="0" t="n">
        <v>1346</v>
      </c>
      <c r="N875" s="0" t="n">
        <v>1009</v>
      </c>
      <c r="O875" s="0" t="inlineStr">
        <is>
          <t>кг</t>
        </is>
      </c>
      <c r="P875" s="0" t="inlineStr">
        <is>
          <t>кг</t>
        </is>
      </c>
      <c r="Q875" s="0" t="n">
        <v>1</v>
      </c>
      <c r="W875" s="0" t="n">
        <v>0</v>
      </c>
      <c r="X875" s="0" t="n">
        <v>30920770</v>
      </c>
      <c r="Y875" s="0">
        <f>AT875</f>
        <v/>
      </c>
      <c r="AA875" s="0" t="n">
        <v>152.32</v>
      </c>
      <c r="AB875" s="0" t="n">
        <v>0</v>
      </c>
      <c r="AC875" s="0" t="n">
        <v>0</v>
      </c>
      <c r="AD875" s="0" t="n">
        <v>0</v>
      </c>
      <c r="AE875" s="0" t="n">
        <v>9.039999999999999</v>
      </c>
      <c r="AF875" s="0" t="n">
        <v>0</v>
      </c>
      <c r="AG875" s="0" t="n">
        <v>0</v>
      </c>
      <c r="AH875" s="0" t="n">
        <v>0</v>
      </c>
      <c r="AI875" s="0" t="n">
        <v>16.85</v>
      </c>
      <c r="AJ875" s="0" t="n">
        <v>1</v>
      </c>
      <c r="AK875" s="0" t="n">
        <v>1</v>
      </c>
      <c r="AL875" s="0" t="n">
        <v>1</v>
      </c>
      <c r="AM875" s="0" t="n">
        <v>2</v>
      </c>
      <c r="AN875" s="0" t="n">
        <v>0</v>
      </c>
      <c r="AO875" s="0" t="n">
        <v>1</v>
      </c>
      <c r="AP875" s="0" t="n">
        <v>0</v>
      </c>
      <c r="AQ875" s="0" t="n">
        <v>0</v>
      </c>
      <c r="AR875" s="0" t="n">
        <v>0</v>
      </c>
      <c r="AS875" s="0" t="inlineStr"/>
      <c r="AT875" s="0" t="n">
        <v>0.38</v>
      </c>
      <c r="AU875" s="0" t="inlineStr"/>
      <c r="AV875" s="0" t="n">
        <v>0</v>
      </c>
      <c r="AW875" s="0" t="n">
        <v>2</v>
      </c>
      <c r="AX875" s="0" t="n">
        <v>78852790</v>
      </c>
      <c r="AY875" s="0" t="n">
        <v>1</v>
      </c>
      <c r="AZ875" s="0" t="n">
        <v>0</v>
      </c>
      <c r="BA875" s="0" t="n">
        <v>847</v>
      </c>
      <c r="BB875" s="0" t="n">
        <v>0</v>
      </c>
      <c r="BC875" s="0" t="n">
        <v>0</v>
      </c>
      <c r="BD875" s="0" t="n">
        <v>0</v>
      </c>
      <c r="BE875" s="0" t="n">
        <v>0</v>
      </c>
      <c r="BF875" s="0" t="n">
        <v>0</v>
      </c>
      <c r="BG875" s="0" t="n">
        <v>0</v>
      </c>
      <c r="BH875" s="0" t="n">
        <v>0</v>
      </c>
      <c r="BI875" s="0" t="n">
        <v>0</v>
      </c>
      <c r="BJ875" s="0" t="n">
        <v>0</v>
      </c>
      <c r="BK875" s="0" t="n">
        <v>0</v>
      </c>
      <c r="BL875" s="0" t="n">
        <v>0</v>
      </c>
      <c r="BM875" s="0" t="n">
        <v>0</v>
      </c>
      <c r="BN875" s="0" t="n">
        <v>0</v>
      </c>
      <c r="BO875" s="0" t="n">
        <v>0</v>
      </c>
      <c r="BP875" s="0" t="n">
        <v>0</v>
      </c>
      <c r="BQ875" s="0" t="n">
        <v>0</v>
      </c>
      <c r="BR875" s="0" t="n">
        <v>0</v>
      </c>
      <c r="BS875" s="0" t="n">
        <v>0</v>
      </c>
      <c r="BT875" s="0" t="n">
        <v>0</v>
      </c>
      <c r="BU875" s="0" t="n">
        <v>0</v>
      </c>
      <c r="BV875" s="0" t="n">
        <v>0</v>
      </c>
      <c r="BW875" s="0" t="n">
        <v>0</v>
      </c>
      <c r="CV875" s="0" t="n">
        <v>0</v>
      </c>
      <c r="CW875" s="0" t="n">
        <v>0</v>
      </c>
      <c r="CX875" s="0">
        <f>ROUND(Y875*Source!I2253,7)</f>
        <v/>
      </c>
      <c r="CY875" s="0">
        <f>AA875</f>
        <v/>
      </c>
      <c r="CZ875" s="0">
        <f>AE875</f>
        <v/>
      </c>
      <c r="DA875" s="0">
        <f>AI875</f>
        <v/>
      </c>
      <c r="DB875" s="0">
        <f>ROUND(ROUND(AT875*CZ875,2),2)</f>
        <v/>
      </c>
      <c r="DC875" s="0">
        <f>ROUND(ROUND(AT875*AG875,2),2)</f>
        <v/>
      </c>
      <c r="DD875" s="0" t="inlineStr"/>
      <c r="DE875" s="0" t="inlineStr"/>
      <c r="DF875" s="0">
        <f>ROUND(ROUND(AE875*AI875,0)*CX875,0)</f>
        <v/>
      </c>
      <c r="DG875" s="0">
        <f>ROUND(ROUND(AF875,0)*CX875,0)</f>
        <v/>
      </c>
      <c r="DH875" s="0">
        <f>ROUND(ROUND(AG875,0)*CX875,0)</f>
        <v/>
      </c>
      <c r="DI875" s="0">
        <f>ROUND(ROUND(AH875,0)*CX875,0)</f>
        <v/>
      </c>
      <c r="DJ875" s="0">
        <f>DF875</f>
        <v/>
      </c>
      <c r="DK875" s="0" t="n">
        <v>0</v>
      </c>
      <c r="DL875" s="0" t="inlineStr"/>
      <c r="DM875" s="0" t="n">
        <v>0</v>
      </c>
      <c r="DN875" s="0" t="inlineStr"/>
      <c r="DO875" s="0" t="n">
        <v>0</v>
      </c>
    </row>
    <row r="876">
      <c r="A876" s="0">
        <f>ROW(Source!A2253)</f>
        <v/>
      </c>
      <c r="B876" s="0" t="n">
        <v>78845955</v>
      </c>
      <c r="C876" s="0" t="n">
        <v>78852759</v>
      </c>
      <c r="D876" s="0" t="n">
        <v>29110426</v>
      </c>
      <c r="E876" s="0" t="n">
        <v>1</v>
      </c>
      <c r="F876" s="0" t="n">
        <v>1</v>
      </c>
      <c r="G876" s="0" t="n">
        <v>1</v>
      </c>
      <c r="H876" s="0" t="n">
        <v>3</v>
      </c>
      <c r="I876" s="0" t="inlineStr">
        <is>
          <t>101-2143</t>
        </is>
      </c>
      <c r="J876" s="0" t="inlineStr">
        <is>
          <t>ТССЦ Московской обл., 101-2143, приказ Минстроя России №675/пр от 28.02.2017 № 254/пр</t>
        </is>
      </c>
      <c r="K876" s="0" t="inlineStr">
        <is>
          <t>Краска</t>
        </is>
      </c>
      <c r="L876" s="0" t="n">
        <v>1346</v>
      </c>
      <c r="N876" s="0" t="n">
        <v>1009</v>
      </c>
      <c r="O876" s="0" t="inlineStr">
        <is>
          <t>кг</t>
        </is>
      </c>
      <c r="P876" s="0" t="inlineStr">
        <is>
          <t>кг</t>
        </is>
      </c>
      <c r="Q876" s="0" t="n">
        <v>1</v>
      </c>
      <c r="W876" s="0" t="n">
        <v>0</v>
      </c>
      <c r="X876" s="0" t="n">
        <v>-1768004575</v>
      </c>
      <c r="Y876" s="0">
        <f>AT876</f>
        <v/>
      </c>
      <c r="AA876" s="0" t="n">
        <v>76.84</v>
      </c>
      <c r="AB876" s="0" t="n">
        <v>0</v>
      </c>
      <c r="AC876" s="0" t="n">
        <v>0</v>
      </c>
      <c r="AD876" s="0" t="n">
        <v>0</v>
      </c>
      <c r="AE876" s="0" t="n">
        <v>28.67</v>
      </c>
      <c r="AF876" s="0" t="n">
        <v>0</v>
      </c>
      <c r="AG876" s="0" t="n">
        <v>0</v>
      </c>
      <c r="AH876" s="0" t="n">
        <v>0</v>
      </c>
      <c r="AI876" s="0" t="n">
        <v>2.68</v>
      </c>
      <c r="AJ876" s="0" t="n">
        <v>1</v>
      </c>
      <c r="AK876" s="0" t="n">
        <v>1</v>
      </c>
      <c r="AL876" s="0" t="n">
        <v>1</v>
      </c>
      <c r="AM876" s="0" t="n">
        <v>2</v>
      </c>
      <c r="AN876" s="0" t="n">
        <v>0</v>
      </c>
      <c r="AO876" s="0" t="n">
        <v>1</v>
      </c>
      <c r="AP876" s="0" t="n">
        <v>0</v>
      </c>
      <c r="AQ876" s="0" t="n">
        <v>0</v>
      </c>
      <c r="AR876" s="0" t="n">
        <v>0</v>
      </c>
      <c r="AS876" s="0" t="inlineStr"/>
      <c r="AT876" s="0" t="n">
        <v>0.047</v>
      </c>
      <c r="AU876" s="0" t="inlineStr"/>
      <c r="AV876" s="0" t="n">
        <v>0</v>
      </c>
      <c r="AW876" s="0" t="n">
        <v>2</v>
      </c>
      <c r="AX876" s="0" t="n">
        <v>78852791</v>
      </c>
      <c r="AY876" s="0" t="n">
        <v>1</v>
      </c>
      <c r="AZ876" s="0" t="n">
        <v>0</v>
      </c>
      <c r="BA876" s="0" t="n">
        <v>848</v>
      </c>
      <c r="BB876" s="0" t="n">
        <v>0</v>
      </c>
      <c r="BC876" s="0" t="n">
        <v>0</v>
      </c>
      <c r="BD876" s="0" t="n">
        <v>0</v>
      </c>
      <c r="BE876" s="0" t="n">
        <v>0</v>
      </c>
      <c r="BF876" s="0" t="n">
        <v>0</v>
      </c>
      <c r="BG876" s="0" t="n">
        <v>0</v>
      </c>
      <c r="BH876" s="0" t="n">
        <v>0</v>
      </c>
      <c r="BI876" s="0" t="n">
        <v>0</v>
      </c>
      <c r="BJ876" s="0" t="n">
        <v>0</v>
      </c>
      <c r="BK876" s="0" t="n">
        <v>0</v>
      </c>
      <c r="BL876" s="0" t="n">
        <v>0</v>
      </c>
      <c r="BM876" s="0" t="n">
        <v>0</v>
      </c>
      <c r="BN876" s="0" t="n">
        <v>0</v>
      </c>
      <c r="BO876" s="0" t="n">
        <v>0</v>
      </c>
      <c r="BP876" s="0" t="n">
        <v>0</v>
      </c>
      <c r="BQ876" s="0" t="n">
        <v>0</v>
      </c>
      <c r="BR876" s="0" t="n">
        <v>0</v>
      </c>
      <c r="BS876" s="0" t="n">
        <v>0</v>
      </c>
      <c r="BT876" s="0" t="n">
        <v>0</v>
      </c>
      <c r="BU876" s="0" t="n">
        <v>0</v>
      </c>
      <c r="BV876" s="0" t="n">
        <v>0</v>
      </c>
      <c r="BW876" s="0" t="n">
        <v>0</v>
      </c>
      <c r="CV876" s="0" t="n">
        <v>0</v>
      </c>
      <c r="CW876" s="0" t="n">
        <v>0</v>
      </c>
      <c r="CX876" s="0">
        <f>ROUND(Y876*Source!I2253,7)</f>
        <v/>
      </c>
      <c r="CY876" s="0">
        <f>AA876</f>
        <v/>
      </c>
      <c r="CZ876" s="0">
        <f>AE876</f>
        <v/>
      </c>
      <c r="DA876" s="0">
        <f>AI876</f>
        <v/>
      </c>
      <c r="DB876" s="0">
        <f>ROUND(ROUND(AT876*CZ876,2),2)</f>
        <v/>
      </c>
      <c r="DC876" s="0">
        <f>ROUND(ROUND(AT876*AG876,2),2)</f>
        <v/>
      </c>
      <c r="DD876" s="0" t="inlineStr"/>
      <c r="DE876" s="0" t="inlineStr"/>
      <c r="DF876" s="0">
        <f>ROUND(ROUND(AE876*AI876,0)*CX876,0)</f>
        <v/>
      </c>
      <c r="DG876" s="0">
        <f>ROUND(ROUND(AF876,0)*CX876,0)</f>
        <v/>
      </c>
      <c r="DH876" s="0">
        <f>ROUND(ROUND(AG876,0)*CX876,0)</f>
        <v/>
      </c>
      <c r="DI876" s="0">
        <f>ROUND(ROUND(AH876,0)*CX876,0)</f>
        <v/>
      </c>
      <c r="DJ876" s="0">
        <f>DF876</f>
        <v/>
      </c>
      <c r="DK876" s="0" t="n">
        <v>0</v>
      </c>
      <c r="DL876" s="0" t="inlineStr"/>
      <c r="DM876" s="0" t="n">
        <v>0</v>
      </c>
      <c r="DN876" s="0" t="inlineStr"/>
      <c r="DO876" s="0" t="n">
        <v>0</v>
      </c>
    </row>
    <row r="877">
      <c r="A877" s="0">
        <f>ROW(Source!A2253)</f>
        <v/>
      </c>
      <c r="B877" s="0" t="n">
        <v>78845955</v>
      </c>
      <c r="C877" s="0" t="n">
        <v>78852759</v>
      </c>
      <c r="D877" s="0" t="n">
        <v>29107961</v>
      </c>
      <c r="E877" s="0" t="n">
        <v>1</v>
      </c>
      <c r="F877" s="0" t="n">
        <v>1</v>
      </c>
      <c r="G877" s="0" t="n">
        <v>1</v>
      </c>
      <c r="H877" s="0" t="n">
        <v>3</v>
      </c>
      <c r="I877" s="0" t="inlineStr">
        <is>
          <t>101-2365</t>
        </is>
      </c>
      <c r="J877" s="0" t="inlineStr">
        <is>
          <t>ТССЦ Московской обл., 101-2365, приказ Минстроя России №675/пр от 28.02.2017 № 254/пр</t>
        </is>
      </c>
      <c r="K877" s="0" t="inlineStr">
        <is>
          <t>Нитки швейные</t>
        </is>
      </c>
      <c r="L877" s="0" t="n">
        <v>1346</v>
      </c>
      <c r="N877" s="0" t="n">
        <v>1009</v>
      </c>
      <c r="O877" s="0" t="inlineStr">
        <is>
          <t>кг</t>
        </is>
      </c>
      <c r="P877" s="0" t="inlineStr">
        <is>
          <t>кг</t>
        </is>
      </c>
      <c r="Q877" s="0" t="n">
        <v>1</v>
      </c>
      <c r="W877" s="0" t="n">
        <v>0</v>
      </c>
      <c r="X877" s="0" t="n">
        <v>-1088339451</v>
      </c>
      <c r="Y877" s="0">
        <f>AT877</f>
        <v/>
      </c>
      <c r="AA877" s="0" t="n">
        <v>766.37</v>
      </c>
      <c r="AB877" s="0" t="n">
        <v>0</v>
      </c>
      <c r="AC877" s="0" t="n">
        <v>0</v>
      </c>
      <c r="AD877" s="0" t="n">
        <v>0</v>
      </c>
      <c r="AE877" s="0" t="n">
        <v>133.05</v>
      </c>
      <c r="AF877" s="0" t="n">
        <v>0</v>
      </c>
      <c r="AG877" s="0" t="n">
        <v>0</v>
      </c>
      <c r="AH877" s="0" t="n">
        <v>0</v>
      </c>
      <c r="AI877" s="0" t="n">
        <v>5.76</v>
      </c>
      <c r="AJ877" s="0" t="n">
        <v>1</v>
      </c>
      <c r="AK877" s="0" t="n">
        <v>1</v>
      </c>
      <c r="AL877" s="0" t="n">
        <v>1</v>
      </c>
      <c r="AM877" s="0" t="n">
        <v>2</v>
      </c>
      <c r="AN877" s="0" t="n">
        <v>0</v>
      </c>
      <c r="AO877" s="0" t="n">
        <v>1</v>
      </c>
      <c r="AP877" s="0" t="n">
        <v>0</v>
      </c>
      <c r="AQ877" s="0" t="n">
        <v>0</v>
      </c>
      <c r="AR877" s="0" t="n">
        <v>0</v>
      </c>
      <c r="AS877" s="0" t="inlineStr"/>
      <c r="AT877" s="0" t="n">
        <v>0.002</v>
      </c>
      <c r="AU877" s="0" t="inlineStr"/>
      <c r="AV877" s="0" t="n">
        <v>0</v>
      </c>
      <c r="AW877" s="0" t="n">
        <v>2</v>
      </c>
      <c r="AX877" s="0" t="n">
        <v>78852792</v>
      </c>
      <c r="AY877" s="0" t="n">
        <v>1</v>
      </c>
      <c r="AZ877" s="0" t="n">
        <v>0</v>
      </c>
      <c r="BA877" s="0" t="n">
        <v>849</v>
      </c>
      <c r="BB877" s="0" t="n">
        <v>0</v>
      </c>
      <c r="BC877" s="0" t="n">
        <v>0</v>
      </c>
      <c r="BD877" s="0" t="n">
        <v>0</v>
      </c>
      <c r="BE877" s="0" t="n">
        <v>0</v>
      </c>
      <c r="BF877" s="0" t="n">
        <v>0</v>
      </c>
      <c r="BG877" s="0" t="n">
        <v>0</v>
      </c>
      <c r="BH877" s="0" t="n">
        <v>0</v>
      </c>
      <c r="BI877" s="0" t="n">
        <v>0</v>
      </c>
      <c r="BJ877" s="0" t="n">
        <v>0</v>
      </c>
      <c r="BK877" s="0" t="n">
        <v>0</v>
      </c>
      <c r="BL877" s="0" t="n">
        <v>0</v>
      </c>
      <c r="BM877" s="0" t="n">
        <v>0</v>
      </c>
      <c r="BN877" s="0" t="n">
        <v>0</v>
      </c>
      <c r="BO877" s="0" t="n">
        <v>0</v>
      </c>
      <c r="BP877" s="0" t="n">
        <v>0</v>
      </c>
      <c r="BQ877" s="0" t="n">
        <v>0</v>
      </c>
      <c r="BR877" s="0" t="n">
        <v>0</v>
      </c>
      <c r="BS877" s="0" t="n">
        <v>0</v>
      </c>
      <c r="BT877" s="0" t="n">
        <v>0</v>
      </c>
      <c r="BU877" s="0" t="n">
        <v>0</v>
      </c>
      <c r="BV877" s="0" t="n">
        <v>0</v>
      </c>
      <c r="BW877" s="0" t="n">
        <v>0</v>
      </c>
      <c r="CV877" s="0" t="n">
        <v>0</v>
      </c>
      <c r="CW877" s="0" t="n">
        <v>0</v>
      </c>
      <c r="CX877" s="0">
        <f>ROUND(Y877*Source!I2253,7)</f>
        <v/>
      </c>
      <c r="CY877" s="0">
        <f>AA877</f>
        <v/>
      </c>
      <c r="CZ877" s="0">
        <f>AE877</f>
        <v/>
      </c>
      <c r="DA877" s="0">
        <f>AI877</f>
        <v/>
      </c>
      <c r="DB877" s="0">
        <f>ROUND(ROUND(AT877*CZ877,2),2)</f>
        <v/>
      </c>
      <c r="DC877" s="0">
        <f>ROUND(ROUND(AT877*AG877,2),2)</f>
        <v/>
      </c>
      <c r="DD877" s="0" t="inlineStr"/>
      <c r="DE877" s="0" t="inlineStr"/>
      <c r="DF877" s="0">
        <f>ROUND(ROUND(AE877*AI877,0)*CX877,0)</f>
        <v/>
      </c>
      <c r="DG877" s="0">
        <f>ROUND(ROUND(AF877,0)*CX877,0)</f>
        <v/>
      </c>
      <c r="DH877" s="0">
        <f>ROUND(ROUND(AG877,0)*CX877,0)</f>
        <v/>
      </c>
      <c r="DI877" s="0">
        <f>ROUND(ROUND(AH877,0)*CX877,0)</f>
        <v/>
      </c>
      <c r="DJ877" s="0">
        <f>DF877</f>
        <v/>
      </c>
      <c r="DK877" s="0" t="n">
        <v>0</v>
      </c>
      <c r="DL877" s="0" t="inlineStr"/>
      <c r="DM877" s="0" t="n">
        <v>0</v>
      </c>
      <c r="DN877" s="0" t="inlineStr"/>
      <c r="DO877" s="0" t="n">
        <v>0</v>
      </c>
    </row>
    <row r="878">
      <c r="A878" s="0">
        <f>ROW(Source!A2253)</f>
        <v/>
      </c>
      <c r="B878" s="0" t="n">
        <v>78845955</v>
      </c>
      <c r="C878" s="0" t="n">
        <v>78852759</v>
      </c>
      <c r="D878" s="0" t="n">
        <v>29110838</v>
      </c>
      <c r="E878" s="0" t="n">
        <v>1</v>
      </c>
      <c r="F878" s="0" t="n">
        <v>1</v>
      </c>
      <c r="G878" s="0" t="n">
        <v>1</v>
      </c>
      <c r="H878" s="0" t="n">
        <v>3</v>
      </c>
      <c r="I878" s="0" t="inlineStr">
        <is>
          <t>101-2499</t>
        </is>
      </c>
      <c r="J878" s="0" t="inlineStr">
        <is>
          <t>ТССЦ Московской обл., 101-2499, приказ Минстроя России №675/пр от 28.02.2017 № 254/пр</t>
        </is>
      </c>
      <c r="K878" s="0" t="inlineStr">
        <is>
          <t>Лента изоляционная прорезиненная односторонняя ширина 20 мм, толщина 0,25-0,35 мм</t>
        </is>
      </c>
      <c r="L878" s="0" t="n">
        <v>1346</v>
      </c>
      <c r="N878" s="0" t="n">
        <v>1009</v>
      </c>
      <c r="O878" s="0" t="inlineStr">
        <is>
          <t>кг</t>
        </is>
      </c>
      <c r="P878" s="0" t="inlineStr">
        <is>
          <t>кг</t>
        </is>
      </c>
      <c r="Q878" s="0" t="n">
        <v>1</v>
      </c>
      <c r="W878" s="0" t="n">
        <v>0</v>
      </c>
      <c r="X878" s="0" t="n">
        <v>-1294780295</v>
      </c>
      <c r="Y878" s="0">
        <f>AT878</f>
        <v/>
      </c>
      <c r="AA878" s="0" t="n">
        <v>1090.07</v>
      </c>
      <c r="AB878" s="0" t="n">
        <v>0</v>
      </c>
      <c r="AC878" s="0" t="n">
        <v>0</v>
      </c>
      <c r="AD878" s="0" t="n">
        <v>0</v>
      </c>
      <c r="AE878" s="0" t="n">
        <v>30.5</v>
      </c>
      <c r="AF878" s="0" t="n">
        <v>0</v>
      </c>
      <c r="AG878" s="0" t="n">
        <v>0</v>
      </c>
      <c r="AH878" s="0" t="n">
        <v>0</v>
      </c>
      <c r="AI878" s="0" t="n">
        <v>35.74</v>
      </c>
      <c r="AJ878" s="0" t="n">
        <v>1</v>
      </c>
      <c r="AK878" s="0" t="n">
        <v>1</v>
      </c>
      <c r="AL878" s="0" t="n">
        <v>1</v>
      </c>
      <c r="AM878" s="0" t="n">
        <v>2</v>
      </c>
      <c r="AN878" s="0" t="n">
        <v>0</v>
      </c>
      <c r="AO878" s="0" t="n">
        <v>1</v>
      </c>
      <c r="AP878" s="0" t="n">
        <v>0</v>
      </c>
      <c r="AQ878" s="0" t="n">
        <v>0</v>
      </c>
      <c r="AR878" s="0" t="n">
        <v>0</v>
      </c>
      <c r="AS878" s="0" t="inlineStr"/>
      <c r="AT878" s="0" t="n">
        <v>0.036</v>
      </c>
      <c r="AU878" s="0" t="inlineStr"/>
      <c r="AV878" s="0" t="n">
        <v>0</v>
      </c>
      <c r="AW878" s="0" t="n">
        <v>2</v>
      </c>
      <c r="AX878" s="0" t="n">
        <v>78852793</v>
      </c>
      <c r="AY878" s="0" t="n">
        <v>1</v>
      </c>
      <c r="AZ878" s="0" t="n">
        <v>0</v>
      </c>
      <c r="BA878" s="0" t="n">
        <v>850</v>
      </c>
      <c r="BB878" s="0" t="n">
        <v>0</v>
      </c>
      <c r="BC878" s="0" t="n">
        <v>0</v>
      </c>
      <c r="BD878" s="0" t="n">
        <v>0</v>
      </c>
      <c r="BE878" s="0" t="n">
        <v>0</v>
      </c>
      <c r="BF878" s="0" t="n">
        <v>0</v>
      </c>
      <c r="BG878" s="0" t="n">
        <v>0</v>
      </c>
      <c r="BH878" s="0" t="n">
        <v>0</v>
      </c>
      <c r="BI878" s="0" t="n">
        <v>0</v>
      </c>
      <c r="BJ878" s="0" t="n">
        <v>0</v>
      </c>
      <c r="BK878" s="0" t="n">
        <v>0</v>
      </c>
      <c r="BL878" s="0" t="n">
        <v>0</v>
      </c>
      <c r="BM878" s="0" t="n">
        <v>0</v>
      </c>
      <c r="BN878" s="0" t="n">
        <v>0</v>
      </c>
      <c r="BO878" s="0" t="n">
        <v>0</v>
      </c>
      <c r="BP878" s="0" t="n">
        <v>0</v>
      </c>
      <c r="BQ878" s="0" t="n">
        <v>0</v>
      </c>
      <c r="BR878" s="0" t="n">
        <v>0</v>
      </c>
      <c r="BS878" s="0" t="n">
        <v>0</v>
      </c>
      <c r="BT878" s="0" t="n">
        <v>0</v>
      </c>
      <c r="BU878" s="0" t="n">
        <v>0</v>
      </c>
      <c r="BV878" s="0" t="n">
        <v>0</v>
      </c>
      <c r="BW878" s="0" t="n">
        <v>0</v>
      </c>
      <c r="CV878" s="0" t="n">
        <v>0</v>
      </c>
      <c r="CW878" s="0" t="n">
        <v>0</v>
      </c>
      <c r="CX878" s="0">
        <f>ROUND(Y878*Source!I2253,7)</f>
        <v/>
      </c>
      <c r="CY878" s="0">
        <f>AA878</f>
        <v/>
      </c>
      <c r="CZ878" s="0">
        <f>AE878</f>
        <v/>
      </c>
      <c r="DA878" s="0">
        <f>AI878</f>
        <v/>
      </c>
      <c r="DB878" s="0">
        <f>ROUND(ROUND(AT878*CZ878,2),2)</f>
        <v/>
      </c>
      <c r="DC878" s="0">
        <f>ROUND(ROUND(AT878*AG878,2),2)</f>
        <v/>
      </c>
      <c r="DD878" s="0" t="inlineStr"/>
      <c r="DE878" s="0" t="inlineStr"/>
      <c r="DF878" s="0">
        <f>ROUND(ROUND(AE878*AI878,0)*CX878,0)</f>
        <v/>
      </c>
      <c r="DG878" s="0">
        <f>ROUND(ROUND(AF878,0)*CX878,0)</f>
        <v/>
      </c>
      <c r="DH878" s="0">
        <f>ROUND(ROUND(AG878,0)*CX878,0)</f>
        <v/>
      </c>
      <c r="DI878" s="0">
        <f>ROUND(ROUND(AH878,0)*CX878,0)</f>
        <v/>
      </c>
      <c r="DJ878" s="0">
        <f>DF878</f>
        <v/>
      </c>
      <c r="DK878" s="0" t="n">
        <v>0</v>
      </c>
      <c r="DL878" s="0" t="inlineStr"/>
      <c r="DM878" s="0" t="n">
        <v>0</v>
      </c>
      <c r="DN878" s="0" t="inlineStr"/>
      <c r="DO878" s="0" t="n">
        <v>0</v>
      </c>
    </row>
    <row r="879">
      <c r="A879" s="0">
        <f>ROW(Source!A2253)</f>
        <v/>
      </c>
      <c r="B879" s="0" t="n">
        <v>78845955</v>
      </c>
      <c r="C879" s="0" t="n">
        <v>78852759</v>
      </c>
      <c r="D879" s="0" t="n">
        <v>29114470</v>
      </c>
      <c r="E879" s="0" t="n">
        <v>1</v>
      </c>
      <c r="F879" s="0" t="n">
        <v>1</v>
      </c>
      <c r="G879" s="0" t="n">
        <v>1</v>
      </c>
      <c r="H879" s="0" t="n">
        <v>3</v>
      </c>
      <c r="I879" s="0" t="inlineStr">
        <is>
          <t>101-3914</t>
        </is>
      </c>
      <c r="J879" s="0" t="inlineStr">
        <is>
          <t>ТССЦ Московской обл., 101-3914, приказ Минстроя России №675/пр от 28.02.2017 № 254/пр</t>
        </is>
      </c>
      <c r="K879" s="0" t="inlineStr">
        <is>
          <t>Дюбели распорные полипропиленовые</t>
        </is>
      </c>
      <c r="L879" s="0" t="n">
        <v>1355</v>
      </c>
      <c r="N879" s="0" t="n">
        <v>1010</v>
      </c>
      <c r="O879" s="0" t="inlineStr">
        <is>
          <t>100 шт.</t>
        </is>
      </c>
      <c r="P879" s="0" t="inlineStr">
        <is>
          <t>100 шт.</t>
        </is>
      </c>
      <c r="Q879" s="0" t="n">
        <v>100</v>
      </c>
      <c r="W879" s="0" t="n">
        <v>0</v>
      </c>
      <c r="X879" s="0" t="n">
        <v>1627582661</v>
      </c>
      <c r="Y879" s="0">
        <f>AT879</f>
        <v/>
      </c>
      <c r="AA879" s="0" t="n">
        <v>78.48</v>
      </c>
      <c r="AB879" s="0" t="n">
        <v>0</v>
      </c>
      <c r="AC879" s="0" t="n">
        <v>0</v>
      </c>
      <c r="AD879" s="0" t="n">
        <v>0</v>
      </c>
      <c r="AE879" s="0" t="n">
        <v>86.23999999999999</v>
      </c>
      <c r="AF879" s="0" t="n">
        <v>0</v>
      </c>
      <c r="AG879" s="0" t="n">
        <v>0</v>
      </c>
      <c r="AH879" s="0" t="n">
        <v>0</v>
      </c>
      <c r="AI879" s="0" t="n">
        <v>0.91</v>
      </c>
      <c r="AJ879" s="0" t="n">
        <v>1</v>
      </c>
      <c r="AK879" s="0" t="n">
        <v>1</v>
      </c>
      <c r="AL879" s="0" t="n">
        <v>1</v>
      </c>
      <c r="AM879" s="0" t="n">
        <v>2</v>
      </c>
      <c r="AN879" s="0" t="n">
        <v>0</v>
      </c>
      <c r="AO879" s="0" t="n">
        <v>1</v>
      </c>
      <c r="AP879" s="0" t="n">
        <v>0</v>
      </c>
      <c r="AQ879" s="0" t="n">
        <v>0</v>
      </c>
      <c r="AR879" s="0" t="n">
        <v>0</v>
      </c>
      <c r="AS879" s="0" t="inlineStr"/>
      <c r="AT879" s="0" t="n">
        <v>0.014</v>
      </c>
      <c r="AU879" s="0" t="inlineStr"/>
      <c r="AV879" s="0" t="n">
        <v>0</v>
      </c>
      <c r="AW879" s="0" t="n">
        <v>2</v>
      </c>
      <c r="AX879" s="0" t="n">
        <v>78852794</v>
      </c>
      <c r="AY879" s="0" t="n">
        <v>1</v>
      </c>
      <c r="AZ879" s="0" t="n">
        <v>0</v>
      </c>
      <c r="BA879" s="0" t="n">
        <v>851</v>
      </c>
      <c r="BB879" s="0" t="n">
        <v>0</v>
      </c>
      <c r="BC879" s="0" t="n">
        <v>0</v>
      </c>
      <c r="BD879" s="0" t="n">
        <v>0</v>
      </c>
      <c r="BE879" s="0" t="n">
        <v>0</v>
      </c>
      <c r="BF879" s="0" t="n">
        <v>0</v>
      </c>
      <c r="BG879" s="0" t="n">
        <v>0</v>
      </c>
      <c r="BH879" s="0" t="n">
        <v>0</v>
      </c>
      <c r="BI879" s="0" t="n">
        <v>0</v>
      </c>
      <c r="BJ879" s="0" t="n">
        <v>0</v>
      </c>
      <c r="BK879" s="0" t="n">
        <v>0</v>
      </c>
      <c r="BL879" s="0" t="n">
        <v>0</v>
      </c>
      <c r="BM879" s="0" t="n">
        <v>0</v>
      </c>
      <c r="BN879" s="0" t="n">
        <v>0</v>
      </c>
      <c r="BO879" s="0" t="n">
        <v>0</v>
      </c>
      <c r="BP879" s="0" t="n">
        <v>0</v>
      </c>
      <c r="BQ879" s="0" t="n">
        <v>0</v>
      </c>
      <c r="BR879" s="0" t="n">
        <v>0</v>
      </c>
      <c r="BS879" s="0" t="n">
        <v>0</v>
      </c>
      <c r="BT879" s="0" t="n">
        <v>0</v>
      </c>
      <c r="BU879" s="0" t="n">
        <v>0</v>
      </c>
      <c r="BV879" s="0" t="n">
        <v>0</v>
      </c>
      <c r="BW879" s="0" t="n">
        <v>0</v>
      </c>
      <c r="CV879" s="0" t="n">
        <v>0</v>
      </c>
      <c r="CW879" s="0" t="n">
        <v>0</v>
      </c>
      <c r="CX879" s="0">
        <f>ROUND(Y879*Source!I2253,7)</f>
        <v/>
      </c>
      <c r="CY879" s="0">
        <f>AA879</f>
        <v/>
      </c>
      <c r="CZ879" s="0">
        <f>AE879</f>
        <v/>
      </c>
      <c r="DA879" s="0">
        <f>AI879</f>
        <v/>
      </c>
      <c r="DB879" s="0">
        <f>ROUND(ROUND(AT879*CZ879,2),2)</f>
        <v/>
      </c>
      <c r="DC879" s="0">
        <f>ROUND(ROUND(AT879*AG879,2),2)</f>
        <v/>
      </c>
      <c r="DD879" s="0" t="inlineStr"/>
      <c r="DE879" s="0" t="inlineStr"/>
      <c r="DF879" s="0">
        <f>ROUND(ROUND(AE879*AI879,0)*CX879,0)</f>
        <v/>
      </c>
      <c r="DG879" s="0">
        <f>ROUND(ROUND(AF879,0)*CX879,0)</f>
        <v/>
      </c>
      <c r="DH879" s="0">
        <f>ROUND(ROUND(AG879,0)*CX879,0)</f>
        <v/>
      </c>
      <c r="DI879" s="0">
        <f>ROUND(ROUND(AH879,0)*CX879,0)</f>
        <v/>
      </c>
      <c r="DJ879" s="0">
        <f>DF879</f>
        <v/>
      </c>
      <c r="DK879" s="0" t="n">
        <v>0</v>
      </c>
      <c r="DL879" s="0" t="inlineStr"/>
      <c r="DM879" s="0" t="n">
        <v>0</v>
      </c>
      <c r="DN879" s="0" t="inlineStr"/>
      <c r="DO879" s="0" t="n">
        <v>0</v>
      </c>
    </row>
    <row r="880">
      <c r="A880" s="0">
        <f>ROW(Source!A2253)</f>
        <v/>
      </c>
      <c r="B880" s="0" t="n">
        <v>78845955</v>
      </c>
      <c r="C880" s="0" t="n">
        <v>78852759</v>
      </c>
      <c r="D880" s="0" t="n">
        <v>29129474</v>
      </c>
      <c r="E880" s="0" t="n">
        <v>1</v>
      </c>
      <c r="F880" s="0" t="n">
        <v>1</v>
      </c>
      <c r="G880" s="0" t="n">
        <v>1</v>
      </c>
      <c r="H880" s="0" t="n">
        <v>3</v>
      </c>
      <c r="I880" s="0" t="inlineStr">
        <is>
          <t>201-0843</t>
        </is>
      </c>
      <c r="J880" s="0" t="inlineStr">
        <is>
          <t>ТССЦ Московской обл., 201-0843, приказ Минстроя России №675/пр от 28.02.2017 № 255/пр</t>
        </is>
      </c>
      <c r="K880" s="0" t="inlineStr">
        <is>
          <t>Конструкции стальные индивидуальные решетчатые сварные массой до 0,1 т</t>
        </is>
      </c>
      <c r="L880" s="0" t="n">
        <v>1348</v>
      </c>
      <c r="N880" s="0" t="n">
        <v>1009</v>
      </c>
      <c r="O880" s="0" t="inlineStr">
        <is>
          <t>т</t>
        </is>
      </c>
      <c r="P880" s="0" t="inlineStr">
        <is>
          <t>т</t>
        </is>
      </c>
      <c r="Q880" s="0" t="n">
        <v>1000</v>
      </c>
      <c r="W880" s="0" t="n">
        <v>0</v>
      </c>
      <c r="X880" s="0" t="n">
        <v>-115984519</v>
      </c>
      <c r="Y880" s="0">
        <f>AT880</f>
        <v/>
      </c>
      <c r="AA880" s="0" t="n">
        <v>118113.18</v>
      </c>
      <c r="AB880" s="0" t="n">
        <v>0</v>
      </c>
      <c r="AC880" s="0" t="n">
        <v>0</v>
      </c>
      <c r="AD880" s="0" t="n">
        <v>0</v>
      </c>
      <c r="AE880" s="0" t="n">
        <v>11534.49</v>
      </c>
      <c r="AF880" s="0" t="n">
        <v>0</v>
      </c>
      <c r="AG880" s="0" t="n">
        <v>0</v>
      </c>
      <c r="AH880" s="0" t="n">
        <v>0</v>
      </c>
      <c r="AI880" s="0" t="n">
        <v>10.24</v>
      </c>
      <c r="AJ880" s="0" t="n">
        <v>1</v>
      </c>
      <c r="AK880" s="0" t="n">
        <v>1</v>
      </c>
      <c r="AL880" s="0" t="n">
        <v>1</v>
      </c>
      <c r="AM880" s="0" t="n">
        <v>2</v>
      </c>
      <c r="AN880" s="0" t="n">
        <v>0</v>
      </c>
      <c r="AO880" s="0" t="n">
        <v>1</v>
      </c>
      <c r="AP880" s="0" t="n">
        <v>0</v>
      </c>
      <c r="AQ880" s="0" t="n">
        <v>0</v>
      </c>
      <c r="AR880" s="0" t="n">
        <v>0</v>
      </c>
      <c r="AS880" s="0" t="inlineStr"/>
      <c r="AT880" s="0" t="n">
        <v>0.002</v>
      </c>
      <c r="AU880" s="0" t="inlineStr"/>
      <c r="AV880" s="0" t="n">
        <v>0</v>
      </c>
      <c r="AW880" s="0" t="n">
        <v>2</v>
      </c>
      <c r="AX880" s="0" t="n">
        <v>78852795</v>
      </c>
      <c r="AY880" s="0" t="n">
        <v>1</v>
      </c>
      <c r="AZ880" s="0" t="n">
        <v>0</v>
      </c>
      <c r="BA880" s="0" t="n">
        <v>852</v>
      </c>
      <c r="BB880" s="0" t="n">
        <v>0</v>
      </c>
      <c r="BC880" s="0" t="n">
        <v>0</v>
      </c>
      <c r="BD880" s="0" t="n">
        <v>0</v>
      </c>
      <c r="BE880" s="0" t="n">
        <v>0</v>
      </c>
      <c r="BF880" s="0" t="n">
        <v>0</v>
      </c>
      <c r="BG880" s="0" t="n">
        <v>0</v>
      </c>
      <c r="BH880" s="0" t="n">
        <v>0</v>
      </c>
      <c r="BI880" s="0" t="n">
        <v>0</v>
      </c>
      <c r="BJ880" s="0" t="n">
        <v>0</v>
      </c>
      <c r="BK880" s="0" t="n">
        <v>0</v>
      </c>
      <c r="BL880" s="0" t="n">
        <v>0</v>
      </c>
      <c r="BM880" s="0" t="n">
        <v>0</v>
      </c>
      <c r="BN880" s="0" t="n">
        <v>0</v>
      </c>
      <c r="BO880" s="0" t="n">
        <v>0</v>
      </c>
      <c r="BP880" s="0" t="n">
        <v>0</v>
      </c>
      <c r="BQ880" s="0" t="n">
        <v>0</v>
      </c>
      <c r="BR880" s="0" t="n">
        <v>0</v>
      </c>
      <c r="BS880" s="0" t="n">
        <v>0</v>
      </c>
      <c r="BT880" s="0" t="n">
        <v>0</v>
      </c>
      <c r="BU880" s="0" t="n">
        <v>0</v>
      </c>
      <c r="BV880" s="0" t="n">
        <v>0</v>
      </c>
      <c r="BW880" s="0" t="n">
        <v>0</v>
      </c>
      <c r="CV880" s="0" t="n">
        <v>0</v>
      </c>
      <c r="CW880" s="0" t="n">
        <v>0</v>
      </c>
      <c r="CX880" s="0">
        <f>ROUND(Y880*Source!I2253,7)</f>
        <v/>
      </c>
      <c r="CY880" s="0">
        <f>AA880</f>
        <v/>
      </c>
      <c r="CZ880" s="0">
        <f>AE880</f>
        <v/>
      </c>
      <c r="DA880" s="0">
        <f>AI880</f>
        <v/>
      </c>
      <c r="DB880" s="0">
        <f>ROUND(ROUND(AT880*CZ880,2),2)</f>
        <v/>
      </c>
      <c r="DC880" s="0">
        <f>ROUND(ROUND(AT880*AG880,2),2)</f>
        <v/>
      </c>
      <c r="DD880" s="0" t="inlineStr"/>
      <c r="DE880" s="0" t="inlineStr"/>
      <c r="DF880" s="0">
        <f>ROUND(ROUND(AE880*AI880,0)*CX880,0)</f>
        <v/>
      </c>
      <c r="DG880" s="0">
        <f>ROUND(ROUND(AF880,0)*CX880,0)</f>
        <v/>
      </c>
      <c r="DH880" s="0">
        <f>ROUND(ROUND(AG880,0)*CX880,0)</f>
        <v/>
      </c>
      <c r="DI880" s="0">
        <f>ROUND(ROUND(AH880,0)*CX880,0)</f>
        <v/>
      </c>
      <c r="DJ880" s="0">
        <f>DF880</f>
        <v/>
      </c>
      <c r="DK880" s="0" t="n">
        <v>0</v>
      </c>
      <c r="DL880" s="0" t="inlineStr"/>
      <c r="DM880" s="0" t="n">
        <v>0</v>
      </c>
      <c r="DN880" s="0" t="inlineStr"/>
      <c r="DO880" s="0" t="n">
        <v>0</v>
      </c>
    </row>
    <row r="881">
      <c r="A881" s="0">
        <f>ROW(Source!A2253)</f>
        <v/>
      </c>
      <c r="B881" s="0" t="n">
        <v>78845955</v>
      </c>
      <c r="C881" s="0" t="n">
        <v>78852759</v>
      </c>
      <c r="D881" s="0" t="n">
        <v>29165774</v>
      </c>
      <c r="E881" s="0" t="n">
        <v>1</v>
      </c>
      <c r="F881" s="0" t="n">
        <v>1</v>
      </c>
      <c r="G881" s="0" t="n">
        <v>1</v>
      </c>
      <c r="H881" s="0" t="n">
        <v>3</v>
      </c>
      <c r="I881" s="0" t="inlineStr">
        <is>
          <t>509-0090</t>
        </is>
      </c>
      <c r="J881" s="0" t="inlineStr">
        <is>
          <t>ТССЦ Московской обл., 509-0090, приказ Минстроя России №675/пр от 28.02.2017 № 258/пр</t>
        </is>
      </c>
      <c r="K881" s="0" t="inlineStr">
        <is>
          <t>Перемычки гибкие, тип ПГС-50</t>
        </is>
      </c>
      <c r="L881" s="0" t="n">
        <v>1358</v>
      </c>
      <c r="N881" s="0" t="n">
        <v>1010</v>
      </c>
      <c r="O881" s="0" t="inlineStr">
        <is>
          <t>10 шт.</t>
        </is>
      </c>
      <c r="P881" s="0" t="inlineStr">
        <is>
          <t>10 шт.</t>
        </is>
      </c>
      <c r="Q881" s="0" t="n">
        <v>10</v>
      </c>
      <c r="W881" s="0" t="n">
        <v>0</v>
      </c>
      <c r="X881" s="0" t="n">
        <v>-1035860104</v>
      </c>
      <c r="Y881" s="0">
        <f>AT881</f>
        <v/>
      </c>
      <c r="AA881" s="0" t="n">
        <v>1258.9</v>
      </c>
      <c r="AB881" s="0" t="n">
        <v>0</v>
      </c>
      <c r="AC881" s="0" t="n">
        <v>0</v>
      </c>
      <c r="AD881" s="0" t="n">
        <v>0</v>
      </c>
      <c r="AE881" s="0" t="n">
        <v>40.9</v>
      </c>
      <c r="AF881" s="0" t="n">
        <v>0</v>
      </c>
      <c r="AG881" s="0" t="n">
        <v>0</v>
      </c>
      <c r="AH881" s="0" t="n">
        <v>0</v>
      </c>
      <c r="AI881" s="0" t="n">
        <v>30.78</v>
      </c>
      <c r="AJ881" s="0" t="n">
        <v>1</v>
      </c>
      <c r="AK881" s="0" t="n">
        <v>1</v>
      </c>
      <c r="AL881" s="0" t="n">
        <v>1</v>
      </c>
      <c r="AM881" s="0" t="n">
        <v>2</v>
      </c>
      <c r="AN881" s="0" t="n">
        <v>0</v>
      </c>
      <c r="AO881" s="0" t="n">
        <v>1</v>
      </c>
      <c r="AP881" s="0" t="n">
        <v>0</v>
      </c>
      <c r="AQ881" s="0" t="n">
        <v>0</v>
      </c>
      <c r="AR881" s="0" t="n">
        <v>0</v>
      </c>
      <c r="AS881" s="0" t="inlineStr"/>
      <c r="AT881" s="0" t="n">
        <v>0.1</v>
      </c>
      <c r="AU881" s="0" t="inlineStr"/>
      <c r="AV881" s="0" t="n">
        <v>0</v>
      </c>
      <c r="AW881" s="0" t="n">
        <v>2</v>
      </c>
      <c r="AX881" s="0" t="n">
        <v>78852796</v>
      </c>
      <c r="AY881" s="0" t="n">
        <v>1</v>
      </c>
      <c r="AZ881" s="0" t="n">
        <v>0</v>
      </c>
      <c r="BA881" s="0" t="n">
        <v>853</v>
      </c>
      <c r="BB881" s="0" t="n">
        <v>0</v>
      </c>
      <c r="BC881" s="0" t="n">
        <v>0</v>
      </c>
      <c r="BD881" s="0" t="n">
        <v>0</v>
      </c>
      <c r="BE881" s="0" t="n">
        <v>0</v>
      </c>
      <c r="BF881" s="0" t="n">
        <v>0</v>
      </c>
      <c r="BG881" s="0" t="n">
        <v>0</v>
      </c>
      <c r="BH881" s="0" t="n">
        <v>0</v>
      </c>
      <c r="BI881" s="0" t="n">
        <v>0</v>
      </c>
      <c r="BJ881" s="0" t="n">
        <v>0</v>
      </c>
      <c r="BK881" s="0" t="n">
        <v>0</v>
      </c>
      <c r="BL881" s="0" t="n">
        <v>0</v>
      </c>
      <c r="BM881" s="0" t="n">
        <v>0</v>
      </c>
      <c r="BN881" s="0" t="n">
        <v>0</v>
      </c>
      <c r="BO881" s="0" t="n">
        <v>0</v>
      </c>
      <c r="BP881" s="0" t="n">
        <v>0</v>
      </c>
      <c r="BQ881" s="0" t="n">
        <v>0</v>
      </c>
      <c r="BR881" s="0" t="n">
        <v>0</v>
      </c>
      <c r="BS881" s="0" t="n">
        <v>0</v>
      </c>
      <c r="BT881" s="0" t="n">
        <v>0</v>
      </c>
      <c r="BU881" s="0" t="n">
        <v>0</v>
      </c>
      <c r="BV881" s="0" t="n">
        <v>0</v>
      </c>
      <c r="BW881" s="0" t="n">
        <v>0</v>
      </c>
      <c r="CV881" s="0" t="n">
        <v>0</v>
      </c>
      <c r="CW881" s="0" t="n">
        <v>0</v>
      </c>
      <c r="CX881" s="0">
        <f>ROUND(Y881*Source!I2253,7)</f>
        <v/>
      </c>
      <c r="CY881" s="0">
        <f>AA881</f>
        <v/>
      </c>
      <c r="CZ881" s="0">
        <f>AE881</f>
        <v/>
      </c>
      <c r="DA881" s="0">
        <f>AI881</f>
        <v/>
      </c>
      <c r="DB881" s="0">
        <f>ROUND(ROUND(AT881*CZ881,2),2)</f>
        <v/>
      </c>
      <c r="DC881" s="0">
        <f>ROUND(ROUND(AT881*AG881,2),2)</f>
        <v/>
      </c>
      <c r="DD881" s="0" t="inlineStr"/>
      <c r="DE881" s="0" t="inlineStr"/>
      <c r="DF881" s="0">
        <f>ROUND(ROUND(AE881*AI881,0)*CX881,0)</f>
        <v/>
      </c>
      <c r="DG881" s="0">
        <f>ROUND(ROUND(AF881,0)*CX881,0)</f>
        <v/>
      </c>
      <c r="DH881" s="0">
        <f>ROUND(ROUND(AG881,0)*CX881,0)</f>
        <v/>
      </c>
      <c r="DI881" s="0">
        <f>ROUND(ROUND(AH881,0)*CX881,0)</f>
        <v/>
      </c>
      <c r="DJ881" s="0">
        <f>DF881</f>
        <v/>
      </c>
      <c r="DK881" s="0" t="n">
        <v>0</v>
      </c>
      <c r="DL881" s="0" t="inlineStr"/>
      <c r="DM881" s="0" t="n">
        <v>0</v>
      </c>
      <c r="DN881" s="0" t="inlineStr"/>
      <c r="DO881" s="0" t="n">
        <v>0</v>
      </c>
    </row>
    <row r="882">
      <c r="A882" s="0">
        <f>ROW(Source!A2253)</f>
        <v/>
      </c>
      <c r="B882" s="0" t="n">
        <v>78845955</v>
      </c>
      <c r="C882" s="0" t="n">
        <v>78852759</v>
      </c>
      <c r="D882" s="0" t="n">
        <v>29171708</v>
      </c>
      <c r="E882" s="0" t="n">
        <v>1</v>
      </c>
      <c r="F882" s="0" t="n">
        <v>1</v>
      </c>
      <c r="G882" s="0" t="n">
        <v>1</v>
      </c>
      <c r="H882" s="0" t="n">
        <v>3</v>
      </c>
      <c r="I882" s="0" t="inlineStr">
        <is>
          <t>509-1210</t>
        </is>
      </c>
      <c r="J882" s="0" t="inlineStr">
        <is>
          <t>ТССЦ Московской обл., 509-1210, приказ Минстроя России №675/пр от 28.02.2017 № 258/пр</t>
        </is>
      </c>
      <c r="K882" s="0" t="inlineStr">
        <is>
          <t>Вазелин технический</t>
        </is>
      </c>
      <c r="L882" s="0" t="n">
        <v>1346</v>
      </c>
      <c r="N882" s="0" t="n">
        <v>1009</v>
      </c>
      <c r="O882" s="0" t="inlineStr">
        <is>
          <t>кг</t>
        </is>
      </c>
      <c r="P882" s="0" t="inlineStr">
        <is>
          <t>кг</t>
        </is>
      </c>
      <c r="Q882" s="0" t="n">
        <v>1</v>
      </c>
      <c r="W882" s="0" t="n">
        <v>0</v>
      </c>
      <c r="X882" s="0" t="n">
        <v>1015963907</v>
      </c>
      <c r="Y882" s="0">
        <f>AT882</f>
        <v/>
      </c>
      <c r="AA882" s="0" t="n">
        <v>315.49</v>
      </c>
      <c r="AB882" s="0" t="n">
        <v>0</v>
      </c>
      <c r="AC882" s="0" t="n">
        <v>0</v>
      </c>
      <c r="AD882" s="0" t="n">
        <v>0</v>
      </c>
      <c r="AE882" s="0" t="n">
        <v>30.6</v>
      </c>
      <c r="AF882" s="0" t="n">
        <v>0</v>
      </c>
      <c r="AG882" s="0" t="n">
        <v>0</v>
      </c>
      <c r="AH882" s="0" t="n">
        <v>0</v>
      </c>
      <c r="AI882" s="0" t="n">
        <v>10.31</v>
      </c>
      <c r="AJ882" s="0" t="n">
        <v>1</v>
      </c>
      <c r="AK882" s="0" t="n">
        <v>1</v>
      </c>
      <c r="AL882" s="0" t="n">
        <v>1</v>
      </c>
      <c r="AM882" s="0" t="n">
        <v>2</v>
      </c>
      <c r="AN882" s="0" t="n">
        <v>0</v>
      </c>
      <c r="AO882" s="0" t="n">
        <v>1</v>
      </c>
      <c r="AP882" s="0" t="n">
        <v>0</v>
      </c>
      <c r="AQ882" s="0" t="n">
        <v>0</v>
      </c>
      <c r="AR882" s="0" t="n">
        <v>0</v>
      </c>
      <c r="AS882" s="0" t="inlineStr"/>
      <c r="AT882" s="0" t="n">
        <v>0.008999999999999999</v>
      </c>
      <c r="AU882" s="0" t="inlineStr"/>
      <c r="AV882" s="0" t="n">
        <v>0</v>
      </c>
      <c r="AW882" s="0" t="n">
        <v>2</v>
      </c>
      <c r="AX882" s="0" t="n">
        <v>78852797</v>
      </c>
      <c r="AY882" s="0" t="n">
        <v>1</v>
      </c>
      <c r="AZ882" s="0" t="n">
        <v>0</v>
      </c>
      <c r="BA882" s="0" t="n">
        <v>854</v>
      </c>
      <c r="BB882" s="0" t="n">
        <v>0</v>
      </c>
      <c r="BC882" s="0" t="n">
        <v>0</v>
      </c>
      <c r="BD882" s="0" t="n">
        <v>0</v>
      </c>
      <c r="BE882" s="0" t="n">
        <v>0</v>
      </c>
      <c r="BF882" s="0" t="n">
        <v>0</v>
      </c>
      <c r="BG882" s="0" t="n">
        <v>0</v>
      </c>
      <c r="BH882" s="0" t="n">
        <v>0</v>
      </c>
      <c r="BI882" s="0" t="n">
        <v>0</v>
      </c>
      <c r="BJ882" s="0" t="n">
        <v>0</v>
      </c>
      <c r="BK882" s="0" t="n">
        <v>0</v>
      </c>
      <c r="BL882" s="0" t="n">
        <v>0</v>
      </c>
      <c r="BM882" s="0" t="n">
        <v>0</v>
      </c>
      <c r="BN882" s="0" t="n">
        <v>0</v>
      </c>
      <c r="BO882" s="0" t="n">
        <v>0</v>
      </c>
      <c r="BP882" s="0" t="n">
        <v>0</v>
      </c>
      <c r="BQ882" s="0" t="n">
        <v>0</v>
      </c>
      <c r="BR882" s="0" t="n">
        <v>0</v>
      </c>
      <c r="BS882" s="0" t="n">
        <v>0</v>
      </c>
      <c r="BT882" s="0" t="n">
        <v>0</v>
      </c>
      <c r="BU882" s="0" t="n">
        <v>0</v>
      </c>
      <c r="BV882" s="0" t="n">
        <v>0</v>
      </c>
      <c r="BW882" s="0" t="n">
        <v>0</v>
      </c>
      <c r="CV882" s="0" t="n">
        <v>0</v>
      </c>
      <c r="CW882" s="0" t="n">
        <v>0</v>
      </c>
      <c r="CX882" s="0">
        <f>ROUND(Y882*Source!I2253,7)</f>
        <v/>
      </c>
      <c r="CY882" s="0">
        <f>AA882</f>
        <v/>
      </c>
      <c r="CZ882" s="0">
        <f>AE882</f>
        <v/>
      </c>
      <c r="DA882" s="0">
        <f>AI882</f>
        <v/>
      </c>
      <c r="DB882" s="0">
        <f>ROUND(ROUND(AT882*CZ882,2),2)</f>
        <v/>
      </c>
      <c r="DC882" s="0">
        <f>ROUND(ROUND(AT882*AG882,2),2)</f>
        <v/>
      </c>
      <c r="DD882" s="0" t="inlineStr"/>
      <c r="DE882" s="0" t="inlineStr"/>
      <c r="DF882" s="0">
        <f>ROUND(ROUND(AE882*AI882,0)*CX882,0)</f>
        <v/>
      </c>
      <c r="DG882" s="0">
        <f>ROUND(ROUND(AF882,0)*CX882,0)</f>
        <v/>
      </c>
      <c r="DH882" s="0">
        <f>ROUND(ROUND(AG882,0)*CX882,0)</f>
        <v/>
      </c>
      <c r="DI882" s="0">
        <f>ROUND(ROUND(AH882,0)*CX882,0)</f>
        <v/>
      </c>
      <c r="DJ882" s="0">
        <f>DF882</f>
        <v/>
      </c>
      <c r="DK882" s="0" t="n">
        <v>0</v>
      </c>
      <c r="DL882" s="0" t="inlineStr"/>
      <c r="DM882" s="0" t="n">
        <v>0</v>
      </c>
      <c r="DN882" s="0" t="inlineStr"/>
      <c r="DO882" s="0" t="n">
        <v>0</v>
      </c>
    </row>
    <row r="883">
      <c r="A883" s="0">
        <f>ROW(Source!A2253)</f>
        <v/>
      </c>
      <c r="B883" s="0" t="n">
        <v>78845955</v>
      </c>
      <c r="C883" s="0" t="n">
        <v>78852759</v>
      </c>
      <c r="D883" s="0" t="n">
        <v>29166685</v>
      </c>
      <c r="E883" s="0" t="n">
        <v>1</v>
      </c>
      <c r="F883" s="0" t="n">
        <v>1</v>
      </c>
      <c r="G883" s="0" t="n">
        <v>1</v>
      </c>
      <c r="H883" s="0" t="n">
        <v>3</v>
      </c>
      <c r="I883" s="0" t="inlineStr">
        <is>
          <t>509-2247</t>
        </is>
      </c>
      <c r="J883" s="0" t="inlineStr">
        <is>
          <t>ТССЦ Московской обл., 509-2247, приказ Минстроя России №675/пр от 28.02.2017 № 258/пр</t>
        </is>
      </c>
      <c r="K883" s="0" t="inlineStr">
        <is>
          <t>Выключатели автоматические «IEK» ВА47-29 4Р 25А, характеристика С</t>
        </is>
      </c>
      <c r="L883" s="0" t="n">
        <v>1354</v>
      </c>
      <c r="N883" s="0" t="n">
        <v>1010</v>
      </c>
      <c r="O883" s="0" t="inlineStr">
        <is>
          <t>шт.</t>
        </is>
      </c>
      <c r="P883" s="0" t="inlineStr">
        <is>
          <t>шт.</t>
        </is>
      </c>
      <c r="Q883" s="0" t="n">
        <v>1</v>
      </c>
      <c r="W883" s="0" t="n">
        <v>0</v>
      </c>
      <c r="X883" s="0" t="n">
        <v>-104479151</v>
      </c>
      <c r="Y883" s="0">
        <f>AT883</f>
        <v/>
      </c>
      <c r="AA883" s="0" t="n">
        <v>490.45</v>
      </c>
      <c r="AB883" s="0" t="n">
        <v>0</v>
      </c>
      <c r="AC883" s="0" t="n">
        <v>0</v>
      </c>
      <c r="AD883" s="0" t="n">
        <v>0</v>
      </c>
      <c r="AE883" s="0" t="n">
        <v>57.43</v>
      </c>
      <c r="AF883" s="0" t="n">
        <v>0</v>
      </c>
      <c r="AG883" s="0" t="n">
        <v>0</v>
      </c>
      <c r="AH883" s="0" t="n">
        <v>0</v>
      </c>
      <c r="AI883" s="0" t="n">
        <v>8.539999999999999</v>
      </c>
      <c r="AJ883" s="0" t="n">
        <v>1</v>
      </c>
      <c r="AK883" s="0" t="n">
        <v>1</v>
      </c>
      <c r="AL883" s="0" t="n">
        <v>1</v>
      </c>
      <c r="AM883" s="0" t="n">
        <v>0</v>
      </c>
      <c r="AN883" s="0" t="n">
        <v>0</v>
      </c>
      <c r="AO883" s="0" t="n">
        <v>0</v>
      </c>
      <c r="AP883" s="0" t="n">
        <v>0</v>
      </c>
      <c r="AQ883" s="0" t="n">
        <v>0</v>
      </c>
      <c r="AR883" s="0" t="n">
        <v>0</v>
      </c>
      <c r="AS883" s="0" t="inlineStr"/>
      <c r="AT883" s="0" t="n">
        <v>1</v>
      </c>
      <c r="AU883" s="0" t="inlineStr"/>
      <c r="AV883" s="0" t="n">
        <v>0</v>
      </c>
      <c r="AW883" s="0" t="n">
        <v>1</v>
      </c>
      <c r="AX883" s="0" t="n">
        <v>-1</v>
      </c>
      <c r="AY883" s="0" t="n">
        <v>0</v>
      </c>
      <c r="AZ883" s="0" t="n">
        <v>0</v>
      </c>
      <c r="BA883" s="0" t="inlineStr"/>
      <c r="BB883" s="0" t="n">
        <v>0</v>
      </c>
      <c r="BC883" s="0" t="n">
        <v>0</v>
      </c>
      <c r="BD883" s="0" t="n">
        <v>0</v>
      </c>
      <c r="BE883" s="0" t="n">
        <v>0</v>
      </c>
      <c r="BF883" s="0" t="n">
        <v>0</v>
      </c>
      <c r="BG883" s="0" t="n">
        <v>0</v>
      </c>
      <c r="BH883" s="0" t="n">
        <v>0</v>
      </c>
      <c r="BI883" s="0" t="n">
        <v>0</v>
      </c>
      <c r="BJ883" s="0" t="n">
        <v>0</v>
      </c>
      <c r="BK883" s="0" t="n">
        <v>0</v>
      </c>
      <c r="BL883" s="0" t="n">
        <v>0</v>
      </c>
      <c r="BM883" s="0" t="n">
        <v>0</v>
      </c>
      <c r="BN883" s="0" t="n">
        <v>0</v>
      </c>
      <c r="BO883" s="0" t="n">
        <v>0</v>
      </c>
      <c r="BP883" s="0" t="n">
        <v>0</v>
      </c>
      <c r="BQ883" s="0" t="n">
        <v>0</v>
      </c>
      <c r="BR883" s="0" t="n">
        <v>0</v>
      </c>
      <c r="BS883" s="0" t="n">
        <v>0</v>
      </c>
      <c r="BT883" s="0" t="n">
        <v>0</v>
      </c>
      <c r="BU883" s="0" t="n">
        <v>0</v>
      </c>
      <c r="BV883" s="0" t="n">
        <v>0</v>
      </c>
      <c r="BW883" s="0" t="n">
        <v>0</v>
      </c>
      <c r="CV883" s="0" t="n">
        <v>0</v>
      </c>
      <c r="CW883" s="0" t="n">
        <v>0</v>
      </c>
      <c r="CX883" s="0">
        <f>ROUND(Y883*Source!I2253,7)</f>
        <v/>
      </c>
      <c r="CY883" s="0">
        <f>AA883</f>
        <v/>
      </c>
      <c r="CZ883" s="0">
        <f>AE883</f>
        <v/>
      </c>
      <c r="DA883" s="0">
        <f>AI883</f>
        <v/>
      </c>
      <c r="DB883" s="0">
        <f>ROUND(ROUND(AT883*CZ883,2),2)</f>
        <v/>
      </c>
      <c r="DC883" s="0">
        <f>ROUND(ROUND(AT883*AG883,2),2)</f>
        <v/>
      </c>
      <c r="DD883" s="0" t="inlineStr"/>
      <c r="DE883" s="0" t="inlineStr"/>
      <c r="DF883" s="0">
        <f>ROUND(ROUND(AE883*AI883,0)*CX883,0)</f>
        <v/>
      </c>
      <c r="DG883" s="0">
        <f>ROUND(ROUND(AF883,0)*CX883,0)</f>
        <v/>
      </c>
      <c r="DH883" s="0">
        <f>ROUND(ROUND(AG883,0)*CX883,0)</f>
        <v/>
      </c>
      <c r="DI883" s="0">
        <f>ROUND(ROUND(AH883,0)*CX883,0)</f>
        <v/>
      </c>
      <c r="DJ883" s="0">
        <f>DF883</f>
        <v/>
      </c>
      <c r="DK883" s="0" t="n">
        <v>0</v>
      </c>
      <c r="DL883" s="0" t="inlineStr"/>
      <c r="DM883" s="0" t="n">
        <v>0</v>
      </c>
      <c r="DN883" s="0" t="inlineStr"/>
      <c r="DO883" s="0" t="n">
        <v>0</v>
      </c>
    </row>
    <row r="884">
      <c r="A884" s="0">
        <f>ROW(Source!A2253)</f>
        <v/>
      </c>
      <c r="B884" s="0" t="n">
        <v>78845955</v>
      </c>
      <c r="C884" s="0" t="n">
        <v>78852759</v>
      </c>
      <c r="D884" s="0" t="n">
        <v>29171808</v>
      </c>
      <c r="E884" s="0" t="n">
        <v>1</v>
      </c>
      <c r="F884" s="0" t="n">
        <v>1</v>
      </c>
      <c r="G884" s="0" t="n">
        <v>1</v>
      </c>
      <c r="H884" s="0" t="n">
        <v>3</v>
      </c>
      <c r="I884" s="0" t="inlineStr">
        <is>
          <t>999-9950</t>
        </is>
      </c>
      <c r="J884" s="0" t="inlineStr">
        <is>
          <t>ТССЦ Московской обл., 999-9950, приказ Минстроя России №675/пр от 21.09.2015 г.</t>
        </is>
      </c>
      <c r="K884" s="0" t="inlineStr">
        <is>
          <t>Вспомогательные ненормируемые материалы (2% от ОЗП)</t>
        </is>
      </c>
      <c r="L884" s="0" t="n">
        <v>1374</v>
      </c>
      <c r="N884" s="0" t="n">
        <v>1013</v>
      </c>
      <c r="O884" s="0" t="inlineStr">
        <is>
          <t>РУБ</t>
        </is>
      </c>
      <c r="P884" s="0" t="inlineStr">
        <is>
          <t>РУБ</t>
        </is>
      </c>
      <c r="Q884" s="0" t="n">
        <v>1</v>
      </c>
      <c r="W884" s="0" t="n">
        <v>0</v>
      </c>
      <c r="X884" s="0" t="n">
        <v>-915781824</v>
      </c>
      <c r="Y884" s="0">
        <f>AT884</f>
        <v/>
      </c>
      <c r="AA884" s="0" t="n">
        <v>1</v>
      </c>
      <c r="AB884" s="0" t="n">
        <v>0</v>
      </c>
      <c r="AC884" s="0" t="n">
        <v>0</v>
      </c>
      <c r="AD884" s="0" t="n">
        <v>0</v>
      </c>
      <c r="AE884" s="0" t="n">
        <v>1</v>
      </c>
      <c r="AF884" s="0" t="n">
        <v>0</v>
      </c>
      <c r="AG884" s="0" t="n">
        <v>0</v>
      </c>
      <c r="AH884" s="0" t="n">
        <v>0</v>
      </c>
      <c r="AI884" s="0" t="n">
        <v>1</v>
      </c>
      <c r="AJ884" s="0" t="n">
        <v>1</v>
      </c>
      <c r="AK884" s="0" t="n">
        <v>1</v>
      </c>
      <c r="AL884" s="0" t="n">
        <v>1</v>
      </c>
      <c r="AM884" s="0" t="n">
        <v>-2</v>
      </c>
      <c r="AN884" s="0" t="n">
        <v>0</v>
      </c>
      <c r="AO884" s="0" t="n">
        <v>1</v>
      </c>
      <c r="AP884" s="0" t="n">
        <v>0</v>
      </c>
      <c r="AQ884" s="0" t="n">
        <v>0</v>
      </c>
      <c r="AR884" s="0" t="n">
        <v>0</v>
      </c>
      <c r="AS884" s="0" t="inlineStr"/>
      <c r="AT884" s="0" t="n">
        <v>0.44</v>
      </c>
      <c r="AU884" s="0" t="inlineStr"/>
      <c r="AV884" s="0" t="n">
        <v>0</v>
      </c>
      <c r="AW884" s="0" t="n">
        <v>2</v>
      </c>
      <c r="AX884" s="0" t="n">
        <v>78852798</v>
      </c>
      <c r="AY884" s="0" t="n">
        <v>1</v>
      </c>
      <c r="AZ884" s="0" t="n">
        <v>0</v>
      </c>
      <c r="BA884" s="0" t="n">
        <v>855</v>
      </c>
      <c r="BB884" s="0" t="n">
        <v>0</v>
      </c>
      <c r="BC884" s="0" t="n">
        <v>0</v>
      </c>
      <c r="BD884" s="0" t="n">
        <v>0</v>
      </c>
      <c r="BE884" s="0" t="n">
        <v>0</v>
      </c>
      <c r="BF884" s="0" t="n">
        <v>0</v>
      </c>
      <c r="BG884" s="0" t="n">
        <v>0</v>
      </c>
      <c r="BH884" s="0" t="n">
        <v>0</v>
      </c>
      <c r="BI884" s="0" t="n">
        <v>0</v>
      </c>
      <c r="BJ884" s="0" t="n">
        <v>0</v>
      </c>
      <c r="BK884" s="0" t="n">
        <v>0</v>
      </c>
      <c r="BL884" s="0" t="n">
        <v>0</v>
      </c>
      <c r="BM884" s="0" t="n">
        <v>0</v>
      </c>
      <c r="BN884" s="0" t="n">
        <v>0</v>
      </c>
      <c r="BO884" s="0" t="n">
        <v>0</v>
      </c>
      <c r="BP884" s="0" t="n">
        <v>0</v>
      </c>
      <c r="BQ884" s="0" t="n">
        <v>0</v>
      </c>
      <c r="BR884" s="0" t="n">
        <v>0</v>
      </c>
      <c r="BS884" s="0" t="n">
        <v>0</v>
      </c>
      <c r="BT884" s="0" t="n">
        <v>0</v>
      </c>
      <c r="BU884" s="0" t="n">
        <v>0</v>
      </c>
      <c r="BV884" s="0" t="n">
        <v>0</v>
      </c>
      <c r="BW884" s="0" t="n">
        <v>0</v>
      </c>
      <c r="CV884" s="0" t="n">
        <v>0</v>
      </c>
      <c r="CW884" s="0" t="n">
        <v>0</v>
      </c>
      <c r="CX884" s="0">
        <f>ROUND(Y884*Source!I2253,7)</f>
        <v/>
      </c>
      <c r="CY884" s="0">
        <f>AA884</f>
        <v/>
      </c>
      <c r="CZ884" s="0">
        <f>AE884</f>
        <v/>
      </c>
      <c r="DA884" s="0">
        <f>AI884</f>
        <v/>
      </c>
      <c r="DB884" s="0">
        <f>ROUND(ROUND(AT884*CZ884,2),2)</f>
        <v/>
      </c>
      <c r="DC884" s="0">
        <f>ROUND(ROUND(AT884*AG884,2),2)</f>
        <v/>
      </c>
      <c r="DD884" s="0" t="inlineStr"/>
      <c r="DE884" s="0" t="inlineStr"/>
      <c r="DF884" s="0">
        <f>ROUND(ROUND(AE884,0)*CX884,0)</f>
        <v/>
      </c>
      <c r="DG884" s="0">
        <f>ROUND(ROUND(AF884,0)*CX884,0)</f>
        <v/>
      </c>
      <c r="DH884" s="0">
        <f>ROUND(ROUND(AG884,0)*CX884,0)</f>
        <v/>
      </c>
      <c r="DI884" s="0">
        <f>ROUND(ROUND(AH884,0)*CX884,0)</f>
        <v/>
      </c>
      <c r="DJ884" s="0">
        <f>DF884</f>
        <v/>
      </c>
      <c r="DK884" s="0" t="n">
        <v>0</v>
      </c>
      <c r="DL884" s="0" t="inlineStr"/>
      <c r="DM884" s="0" t="n">
        <v>0</v>
      </c>
      <c r="DN884" s="0" t="inlineStr"/>
      <c r="DO884" s="0" t="n">
        <v>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AR855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</cols>
  <sheetData>
    <row r="1">
      <c r="A1" s="0">
        <f>ROW(Source!A24)</f>
        <v/>
      </c>
      <c r="B1" s="0" t="n">
        <v>78846327</v>
      </c>
      <c r="C1" s="0" t="n">
        <v>78846326</v>
      </c>
      <c r="D1" s="0" t="n">
        <v>18410280</v>
      </c>
      <c r="E1" s="0" t="n">
        <v>1</v>
      </c>
      <c r="F1" s="0" t="n">
        <v>1</v>
      </c>
      <c r="G1" s="0" t="n">
        <v>1</v>
      </c>
      <c r="H1" s="0" t="n">
        <v>1</v>
      </c>
      <c r="I1" s="0" t="inlineStr">
        <is>
          <t>1-1039-90</t>
        </is>
      </c>
      <c r="J1" s="0" t="inlineStr"/>
      <c r="K1" s="0" t="inlineStr">
        <is>
          <t>Рабочий строитель среднего разряда 3,9</t>
        </is>
      </c>
      <c r="L1" s="0" t="n">
        <v>1369</v>
      </c>
      <c r="N1" s="0" t="n">
        <v>1013</v>
      </c>
      <c r="O1" s="0" t="inlineStr">
        <is>
          <t>чел.-ч</t>
        </is>
      </c>
      <c r="P1" s="0" t="inlineStr">
        <is>
          <t>чел.-ч</t>
        </is>
      </c>
      <c r="Q1" s="0" t="n">
        <v>1</v>
      </c>
      <c r="X1" s="0" t="n">
        <v>71</v>
      </c>
      <c r="Y1" s="0" t="n">
        <v>0</v>
      </c>
      <c r="Z1" s="0" t="n">
        <v>0</v>
      </c>
      <c r="AA1" s="0" t="n">
        <v>0</v>
      </c>
      <c r="AB1" s="0" t="n">
        <v>9.51</v>
      </c>
      <c r="AC1" s="0" t="n">
        <v>0</v>
      </c>
      <c r="AD1" s="0" t="n">
        <v>1</v>
      </c>
      <c r="AE1" s="0" t="n">
        <v>1</v>
      </c>
      <c r="AF1" s="0" t="inlineStr"/>
      <c r="AG1" s="0" t="n">
        <v>71</v>
      </c>
      <c r="AH1" s="0" t="n">
        <v>2</v>
      </c>
      <c r="AI1" s="0" t="n">
        <v>78846327</v>
      </c>
      <c r="AJ1" s="0" t="n">
        <v>1</v>
      </c>
      <c r="AK1" s="0" t="n">
        <v>0</v>
      </c>
      <c r="AL1" s="0" t="n">
        <v>0</v>
      </c>
      <c r="AM1" s="0" t="n">
        <v>0</v>
      </c>
      <c r="AN1" s="0" t="n">
        <v>0</v>
      </c>
      <c r="AO1" s="0" t="n">
        <v>0</v>
      </c>
      <c r="AP1" s="0" t="n">
        <v>0</v>
      </c>
      <c r="AQ1" s="0" t="n">
        <v>0</v>
      </c>
      <c r="AR1" s="0" t="n">
        <v>0</v>
      </c>
    </row>
    <row r="2">
      <c r="A2" s="0">
        <f>ROW(Source!A24)</f>
        <v/>
      </c>
      <c r="B2" s="0" t="n">
        <v>78846328</v>
      </c>
      <c r="C2" s="0" t="n">
        <v>78846326</v>
      </c>
      <c r="D2" s="0" t="n">
        <v>121548</v>
      </c>
      <c r="E2" s="0" t="n">
        <v>1</v>
      </c>
      <c r="F2" s="0" t="n">
        <v>1</v>
      </c>
      <c r="G2" s="0" t="n">
        <v>1</v>
      </c>
      <c r="H2" s="0" t="n">
        <v>1</v>
      </c>
      <c r="I2" s="0" t="inlineStr">
        <is>
          <t>2</t>
        </is>
      </c>
      <c r="J2" s="0" t="inlineStr"/>
      <c r="K2" s="0" t="inlineStr">
        <is>
          <t>Затраты труда машинистов</t>
        </is>
      </c>
      <c r="L2" s="0" t="n">
        <v>608254</v>
      </c>
      <c r="N2" s="0" t="n">
        <v>1013</v>
      </c>
      <c r="O2" s="0" t="inlineStr">
        <is>
          <t>чел.час</t>
        </is>
      </c>
      <c r="P2" s="0" t="inlineStr">
        <is>
          <t>чел.час</t>
        </is>
      </c>
      <c r="Q2" s="0" t="n">
        <v>1</v>
      </c>
      <c r="X2" s="0" t="n">
        <v>0.11</v>
      </c>
      <c r="Y2" s="0" t="n">
        <v>0</v>
      </c>
      <c r="Z2" s="0" t="n">
        <v>0</v>
      </c>
      <c r="AA2" s="0" t="n">
        <v>0</v>
      </c>
      <c r="AB2" s="0" t="n">
        <v>0</v>
      </c>
      <c r="AC2" s="0" t="n">
        <v>0</v>
      </c>
      <c r="AD2" s="0" t="n">
        <v>1</v>
      </c>
      <c r="AE2" s="0" t="n">
        <v>2</v>
      </c>
      <c r="AF2" s="0" t="inlineStr"/>
      <c r="AG2" s="0" t="n">
        <v>0.11</v>
      </c>
      <c r="AH2" s="0" t="n">
        <v>2</v>
      </c>
      <c r="AI2" s="0" t="n">
        <v>78846328</v>
      </c>
      <c r="AJ2" s="0" t="n">
        <v>2</v>
      </c>
      <c r="AK2" s="0" t="n">
        <v>0</v>
      </c>
      <c r="AL2" s="0" t="n">
        <v>0</v>
      </c>
      <c r="AM2" s="0" t="n">
        <v>0</v>
      </c>
      <c r="AN2" s="0" t="n">
        <v>0</v>
      </c>
      <c r="AO2" s="0" t="n">
        <v>0</v>
      </c>
      <c r="AP2" s="0" t="n">
        <v>0</v>
      </c>
      <c r="AQ2" s="0" t="n">
        <v>0</v>
      </c>
      <c r="AR2" s="0" t="n">
        <v>0</v>
      </c>
    </row>
    <row r="3">
      <c r="A3" s="0">
        <f>ROW(Source!A24)</f>
        <v/>
      </c>
      <c r="B3" s="0" t="n">
        <v>78846329</v>
      </c>
      <c r="C3" s="0" t="n">
        <v>78846326</v>
      </c>
      <c r="D3" s="0" t="n">
        <v>29172556</v>
      </c>
      <c r="E3" s="0" t="n">
        <v>1</v>
      </c>
      <c r="F3" s="0" t="n">
        <v>1</v>
      </c>
      <c r="G3" s="0" t="n">
        <v>1</v>
      </c>
      <c r="H3" s="0" t="n">
        <v>2</v>
      </c>
      <c r="I3" s="0" t="inlineStr">
        <is>
          <t>030954</t>
        </is>
      </c>
      <c r="J3" s="0" t="inlineStr">
        <is>
          <t>ТСЭМ Московской обл., 030954, приказ Минстроя России №675/пр от 28.02.2017 № 264/пр</t>
        </is>
      </c>
      <c r="K3" s="0" t="inlineStr">
        <is>
          <t>Подъемники грузоподъемностью до 500 кг одномачтовые, высота подъема 45 м</t>
        </is>
      </c>
      <c r="L3" s="0" t="n">
        <v>1368</v>
      </c>
      <c r="N3" s="0" t="n">
        <v>1011</v>
      </c>
      <c r="O3" s="0" t="inlineStr">
        <is>
          <t>маш.-ч</t>
        </is>
      </c>
      <c r="P3" s="0" t="inlineStr">
        <is>
          <t>маш.-ч</t>
        </is>
      </c>
      <c r="Q3" s="0" t="n">
        <v>1</v>
      </c>
      <c r="X3" s="0" t="n">
        <v>0.11</v>
      </c>
      <c r="Y3" s="0" t="n">
        <v>0</v>
      </c>
      <c r="Z3" s="0" t="n">
        <v>31.26</v>
      </c>
      <c r="AA3" s="0" t="n">
        <v>13.5</v>
      </c>
      <c r="AB3" s="0" t="n">
        <v>0</v>
      </c>
      <c r="AC3" s="0" t="n">
        <v>0</v>
      </c>
      <c r="AD3" s="0" t="n">
        <v>1</v>
      </c>
      <c r="AE3" s="0" t="n">
        <v>0</v>
      </c>
      <c r="AF3" s="0" t="inlineStr"/>
      <c r="AG3" s="0" t="n">
        <v>0.11</v>
      </c>
      <c r="AH3" s="0" t="n">
        <v>2</v>
      </c>
      <c r="AI3" s="0" t="n">
        <v>78846329</v>
      </c>
      <c r="AJ3" s="0" t="n">
        <v>3</v>
      </c>
      <c r="AK3" s="0" t="n">
        <v>0</v>
      </c>
      <c r="AL3" s="0" t="n">
        <v>0</v>
      </c>
      <c r="AM3" s="0" t="n">
        <v>0</v>
      </c>
      <c r="AN3" s="0" t="n">
        <v>0</v>
      </c>
      <c r="AO3" s="0" t="n">
        <v>0</v>
      </c>
      <c r="AP3" s="0" t="n">
        <v>0</v>
      </c>
      <c r="AQ3" s="0" t="n">
        <v>0</v>
      </c>
      <c r="AR3" s="0" t="n">
        <v>0</v>
      </c>
    </row>
    <row r="4">
      <c r="A4" s="0">
        <f>ROW(Source!A24)</f>
        <v/>
      </c>
      <c r="B4" s="0" t="n">
        <v>78846330</v>
      </c>
      <c r="C4" s="0" t="n">
        <v>78846326</v>
      </c>
      <c r="D4" s="0" t="n">
        <v>29110398</v>
      </c>
      <c r="E4" s="0" t="n">
        <v>1</v>
      </c>
      <c r="F4" s="0" t="n">
        <v>1</v>
      </c>
      <c r="G4" s="0" t="n">
        <v>1</v>
      </c>
      <c r="H4" s="0" t="n">
        <v>3</v>
      </c>
      <c r="I4" s="0" t="inlineStr">
        <is>
          <t>101-0388</t>
        </is>
      </c>
      <c r="J4" s="0" t="inlineStr">
        <is>
          <t>ТССЦ Московской обл., 101-0388, приказ Минстроя России №675/пр от 28.02.2017 № 254/пр</t>
        </is>
      </c>
      <c r="K4" s="0" t="inlineStr">
        <is>
          <t>Краски масляные земляные марки МА-0115 мумия, сурик железный</t>
        </is>
      </c>
      <c r="L4" s="0" t="n">
        <v>1348</v>
      </c>
      <c r="N4" s="0" t="n">
        <v>1009</v>
      </c>
      <c r="O4" s="0" t="inlineStr">
        <is>
          <t>т</t>
        </is>
      </c>
      <c r="P4" s="0" t="inlineStr">
        <is>
          <t>т</t>
        </is>
      </c>
      <c r="Q4" s="0" t="n">
        <v>1000</v>
      </c>
      <c r="X4" s="0" t="n">
        <v>0.0013</v>
      </c>
      <c r="Y4" s="0" t="n">
        <v>15118.99</v>
      </c>
      <c r="Z4" s="0" t="n">
        <v>0</v>
      </c>
      <c r="AA4" s="0" t="n">
        <v>0</v>
      </c>
      <c r="AB4" s="0" t="n">
        <v>0</v>
      </c>
      <c r="AC4" s="0" t="n">
        <v>0</v>
      </c>
      <c r="AD4" s="0" t="n">
        <v>1</v>
      </c>
      <c r="AE4" s="0" t="n">
        <v>0</v>
      </c>
      <c r="AF4" s="0" t="inlineStr"/>
      <c r="AG4" s="0" t="n">
        <v>0.0013</v>
      </c>
      <c r="AH4" s="0" t="n">
        <v>2</v>
      </c>
      <c r="AI4" s="0" t="n">
        <v>78846330</v>
      </c>
      <c r="AJ4" s="0" t="n">
        <v>4</v>
      </c>
      <c r="AK4" s="0" t="n">
        <v>0</v>
      </c>
      <c r="AL4" s="0" t="n">
        <v>0</v>
      </c>
      <c r="AM4" s="0" t="n">
        <v>0</v>
      </c>
      <c r="AN4" s="0" t="n">
        <v>0</v>
      </c>
      <c r="AO4" s="0" t="n">
        <v>0</v>
      </c>
      <c r="AP4" s="0" t="n">
        <v>0</v>
      </c>
      <c r="AQ4" s="0" t="n">
        <v>0</v>
      </c>
      <c r="AR4" s="0" t="n">
        <v>0</v>
      </c>
    </row>
    <row r="5">
      <c r="A5" s="0">
        <f>ROW(Source!A24)</f>
        <v/>
      </c>
      <c r="B5" s="0" t="n">
        <v>78846331</v>
      </c>
      <c r="C5" s="0" t="n">
        <v>78846326</v>
      </c>
      <c r="D5" s="0" t="n">
        <v>29110573</v>
      </c>
      <c r="E5" s="0" t="n">
        <v>1</v>
      </c>
      <c r="F5" s="0" t="n">
        <v>1</v>
      </c>
      <c r="G5" s="0" t="n">
        <v>1</v>
      </c>
      <c r="H5" s="0" t="n">
        <v>3</v>
      </c>
      <c r="I5" s="0" t="inlineStr">
        <is>
          <t>101-0628</t>
        </is>
      </c>
      <c r="J5" s="0" t="inlineStr">
        <is>
          <t>ТССЦ Московской обл., 101-0628, приказ Минстроя России №675/пр от 28.02.2017 № 254/пр</t>
        </is>
      </c>
      <c r="K5" s="0" t="inlineStr">
        <is>
          <t>Олифа комбинированная, марки К-3</t>
        </is>
      </c>
      <c r="L5" s="0" t="n">
        <v>1348</v>
      </c>
      <c r="N5" s="0" t="n">
        <v>1009</v>
      </c>
      <c r="O5" s="0" t="inlineStr">
        <is>
          <t>т</t>
        </is>
      </c>
      <c r="P5" s="0" t="inlineStr">
        <is>
          <t>т</t>
        </is>
      </c>
      <c r="Q5" s="0" t="n">
        <v>1000</v>
      </c>
      <c r="X5" s="0" t="n">
        <v>0.0024</v>
      </c>
      <c r="Y5" s="0" t="n">
        <v>16950</v>
      </c>
      <c r="Z5" s="0" t="n">
        <v>0</v>
      </c>
      <c r="AA5" s="0" t="n">
        <v>0</v>
      </c>
      <c r="AB5" s="0" t="n">
        <v>0</v>
      </c>
      <c r="AC5" s="0" t="n">
        <v>0</v>
      </c>
      <c r="AD5" s="0" t="n">
        <v>1</v>
      </c>
      <c r="AE5" s="0" t="n">
        <v>0</v>
      </c>
      <c r="AF5" s="0" t="inlineStr"/>
      <c r="AG5" s="0" t="n">
        <v>0.0024</v>
      </c>
      <c r="AH5" s="0" t="n">
        <v>2</v>
      </c>
      <c r="AI5" s="0" t="n">
        <v>78846331</v>
      </c>
      <c r="AJ5" s="0" t="n">
        <v>5</v>
      </c>
      <c r="AK5" s="0" t="n">
        <v>0</v>
      </c>
      <c r="AL5" s="0" t="n">
        <v>0</v>
      </c>
      <c r="AM5" s="0" t="n">
        <v>0</v>
      </c>
      <c r="AN5" s="0" t="n">
        <v>0</v>
      </c>
      <c r="AO5" s="0" t="n">
        <v>0</v>
      </c>
      <c r="AP5" s="0" t="n">
        <v>0</v>
      </c>
      <c r="AQ5" s="0" t="n">
        <v>0</v>
      </c>
      <c r="AR5" s="0" t="n">
        <v>0</v>
      </c>
    </row>
    <row r="6">
      <c r="A6" s="0">
        <f>ROW(Source!A24)</f>
        <v/>
      </c>
      <c r="B6" s="0" t="n">
        <v>78846332</v>
      </c>
      <c r="C6" s="0" t="n">
        <v>78846326</v>
      </c>
      <c r="D6" s="0" t="n">
        <v>29107963</v>
      </c>
      <c r="E6" s="0" t="n">
        <v>1</v>
      </c>
      <c r="F6" s="0" t="n">
        <v>1</v>
      </c>
      <c r="G6" s="0" t="n">
        <v>1</v>
      </c>
      <c r="H6" s="0" t="n">
        <v>3</v>
      </c>
      <c r="I6" s="0" t="inlineStr">
        <is>
          <t>101-1669</t>
        </is>
      </c>
      <c r="J6" s="0" t="inlineStr">
        <is>
          <t>ТССЦ Московской обл., 101-1669, приказ Минстроя России №675/пр от 28.02.2017 № 254/пр</t>
        </is>
      </c>
      <c r="K6" s="0" t="inlineStr">
        <is>
          <t>Очес льняной</t>
        </is>
      </c>
      <c r="L6" s="0" t="n">
        <v>1346</v>
      </c>
      <c r="N6" s="0" t="n">
        <v>1009</v>
      </c>
      <c r="O6" s="0" t="inlineStr">
        <is>
          <t>кг</t>
        </is>
      </c>
      <c r="P6" s="0" t="inlineStr">
        <is>
          <t>кг</t>
        </is>
      </c>
      <c r="Q6" s="0" t="n">
        <v>1</v>
      </c>
      <c r="X6" s="0" t="n">
        <v>0.5600000000000001</v>
      </c>
      <c r="Y6" s="0" t="n">
        <v>37.29</v>
      </c>
      <c r="Z6" s="0" t="n">
        <v>0</v>
      </c>
      <c r="AA6" s="0" t="n">
        <v>0</v>
      </c>
      <c r="AB6" s="0" t="n">
        <v>0</v>
      </c>
      <c r="AC6" s="0" t="n">
        <v>0</v>
      </c>
      <c r="AD6" s="0" t="n">
        <v>1</v>
      </c>
      <c r="AE6" s="0" t="n">
        <v>0</v>
      </c>
      <c r="AF6" s="0" t="inlineStr"/>
      <c r="AG6" s="0" t="n">
        <v>0.5600000000000001</v>
      </c>
      <c r="AH6" s="0" t="n">
        <v>2</v>
      </c>
      <c r="AI6" s="0" t="n">
        <v>78846332</v>
      </c>
      <c r="AJ6" s="0" t="n">
        <v>6</v>
      </c>
      <c r="AK6" s="0" t="n">
        <v>0</v>
      </c>
      <c r="AL6" s="0" t="n">
        <v>0</v>
      </c>
      <c r="AM6" s="0" t="n">
        <v>0</v>
      </c>
      <c r="AN6" s="0" t="n">
        <v>0</v>
      </c>
      <c r="AO6" s="0" t="n">
        <v>0</v>
      </c>
      <c r="AP6" s="0" t="n">
        <v>0</v>
      </c>
      <c r="AQ6" s="0" t="n">
        <v>0</v>
      </c>
      <c r="AR6" s="0" t="n">
        <v>0</v>
      </c>
    </row>
    <row r="7">
      <c r="A7" s="0">
        <f>ROW(Source!A24)</f>
        <v/>
      </c>
      <c r="B7" s="0" t="n">
        <v>78846333</v>
      </c>
      <c r="C7" s="0" t="n">
        <v>78846326</v>
      </c>
      <c r="D7" s="0" t="n">
        <v>29144224</v>
      </c>
      <c r="E7" s="0" t="n">
        <v>1</v>
      </c>
      <c r="F7" s="0" t="n">
        <v>1</v>
      </c>
      <c r="G7" s="0" t="n">
        <v>1</v>
      </c>
      <c r="H7" s="0" t="n">
        <v>3</v>
      </c>
      <c r="I7" s="0" t="inlineStr">
        <is>
          <t>302-1241</t>
        </is>
      </c>
      <c r="J7" s="0" t="inlineStr">
        <is>
          <t>ТССЦ Московской обл., 302-1241, приказ Минстроя России №675/пр от 28.02.2017 № 256/пр</t>
        </is>
      </c>
      <c r="K7" s="0" t="inlineStr">
        <is>
          <t>Сгоны стальные с муфтой и контргайкой, диаметром 50 мм</t>
        </is>
      </c>
      <c r="L7" s="0" t="n">
        <v>1354</v>
      </c>
      <c r="N7" s="0" t="n">
        <v>1010</v>
      </c>
      <c r="O7" s="0" t="inlineStr">
        <is>
          <t>шт.</t>
        </is>
      </c>
      <c r="P7" s="0" t="inlineStr">
        <is>
          <t>шт.</t>
        </is>
      </c>
      <c r="Q7" s="0" t="n">
        <v>1</v>
      </c>
      <c r="X7" s="0" t="n">
        <v>100</v>
      </c>
      <c r="Y7" s="0" t="n">
        <v>28.58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1</v>
      </c>
      <c r="AE7" s="0" t="n">
        <v>0</v>
      </c>
      <c r="AF7" s="0" t="inlineStr"/>
      <c r="AG7" s="0" t="n">
        <v>100</v>
      </c>
      <c r="AH7" s="0" t="n">
        <v>2</v>
      </c>
      <c r="AI7" s="0" t="n">
        <v>78846333</v>
      </c>
      <c r="AJ7" s="0" t="n">
        <v>7</v>
      </c>
      <c r="AK7" s="0" t="n">
        <v>0</v>
      </c>
      <c r="AL7" s="0" t="n">
        <v>0</v>
      </c>
      <c r="AM7" s="0" t="n">
        <v>0</v>
      </c>
      <c r="AN7" s="0" t="n">
        <v>0</v>
      </c>
      <c r="AO7" s="0" t="n">
        <v>0</v>
      </c>
      <c r="AP7" s="0" t="n">
        <v>0</v>
      </c>
      <c r="AQ7" s="0" t="n">
        <v>0</v>
      </c>
      <c r="AR7" s="0" t="n">
        <v>0</v>
      </c>
    </row>
    <row r="8">
      <c r="A8" s="0">
        <f>ROW(Source!A65)</f>
        <v/>
      </c>
      <c r="B8" s="0" t="n">
        <v>78846335</v>
      </c>
      <c r="C8" s="0" t="n">
        <v>78846334</v>
      </c>
      <c r="D8" s="0" t="n">
        <v>18411117</v>
      </c>
      <c r="E8" s="0" t="n">
        <v>1</v>
      </c>
      <c r="F8" s="0" t="n">
        <v>1</v>
      </c>
      <c r="G8" s="0" t="n">
        <v>1</v>
      </c>
      <c r="H8" s="0" t="n">
        <v>1</v>
      </c>
      <c r="I8" s="0" t="inlineStr">
        <is>
          <t>1-1040-90</t>
        </is>
      </c>
      <c r="J8" s="0" t="inlineStr"/>
      <c r="K8" s="0" t="inlineStr">
        <is>
          <t>Рабочий строитель среднего разряда 4</t>
        </is>
      </c>
      <c r="L8" s="0" t="n">
        <v>1369</v>
      </c>
      <c r="N8" s="0" t="n">
        <v>1013</v>
      </c>
      <c r="O8" s="0" t="inlineStr">
        <is>
          <t>чел.-ч</t>
        </is>
      </c>
      <c r="P8" s="0" t="inlineStr">
        <is>
          <t>чел.-ч</t>
        </is>
      </c>
      <c r="Q8" s="0" t="n">
        <v>1</v>
      </c>
      <c r="X8" s="0" t="n">
        <v>77.8</v>
      </c>
      <c r="Y8" s="0" t="n">
        <v>0</v>
      </c>
      <c r="Z8" s="0" t="n">
        <v>0</v>
      </c>
      <c r="AA8" s="0" t="n">
        <v>0</v>
      </c>
      <c r="AB8" s="0" t="n">
        <v>9.619999999999999</v>
      </c>
      <c r="AC8" s="0" t="n">
        <v>0</v>
      </c>
      <c r="AD8" s="0" t="n">
        <v>1</v>
      </c>
      <c r="AE8" s="0" t="n">
        <v>1</v>
      </c>
      <c r="AF8" s="0" t="inlineStr"/>
      <c r="AG8" s="0" t="n">
        <v>77.8</v>
      </c>
      <c r="AH8" s="0" t="n">
        <v>2</v>
      </c>
      <c r="AI8" s="0" t="n">
        <v>78846335</v>
      </c>
      <c r="AJ8" s="0" t="n">
        <v>9</v>
      </c>
      <c r="AK8" s="0" t="n">
        <v>0</v>
      </c>
      <c r="AL8" s="0" t="n">
        <v>0</v>
      </c>
      <c r="AM8" s="0" t="n">
        <v>0</v>
      </c>
      <c r="AN8" s="0" t="n">
        <v>0</v>
      </c>
      <c r="AO8" s="0" t="n">
        <v>0</v>
      </c>
      <c r="AP8" s="0" t="n">
        <v>0</v>
      </c>
      <c r="AQ8" s="0" t="n">
        <v>0</v>
      </c>
      <c r="AR8" s="0" t="n">
        <v>0</v>
      </c>
    </row>
    <row r="9">
      <c r="A9" s="0">
        <f>ROW(Source!A65)</f>
        <v/>
      </c>
      <c r="B9" s="0" t="n">
        <v>78846336</v>
      </c>
      <c r="C9" s="0" t="n">
        <v>78846334</v>
      </c>
      <c r="D9" s="0" t="n">
        <v>121548</v>
      </c>
      <c r="E9" s="0" t="n">
        <v>1</v>
      </c>
      <c r="F9" s="0" t="n">
        <v>1</v>
      </c>
      <c r="G9" s="0" t="n">
        <v>1</v>
      </c>
      <c r="H9" s="0" t="n">
        <v>1</v>
      </c>
      <c r="I9" s="0" t="inlineStr">
        <is>
          <t>2</t>
        </is>
      </c>
      <c r="J9" s="0" t="inlineStr"/>
      <c r="K9" s="0" t="inlineStr">
        <is>
          <t>Затраты труда машинистов</t>
        </is>
      </c>
      <c r="L9" s="0" t="n">
        <v>608254</v>
      </c>
      <c r="N9" s="0" t="n">
        <v>1013</v>
      </c>
      <c r="O9" s="0" t="inlineStr">
        <is>
          <t>чел.час</t>
        </is>
      </c>
      <c r="P9" s="0" t="inlineStr">
        <is>
          <t>чел.час</t>
        </is>
      </c>
      <c r="Q9" s="0" t="n">
        <v>1</v>
      </c>
      <c r="X9" s="0" t="n">
        <v>0.21</v>
      </c>
      <c r="Y9" s="0" t="n">
        <v>0</v>
      </c>
      <c r="Z9" s="0" t="n">
        <v>0</v>
      </c>
      <c r="AA9" s="0" t="n">
        <v>0</v>
      </c>
      <c r="AB9" s="0" t="n">
        <v>0</v>
      </c>
      <c r="AC9" s="0" t="n">
        <v>0</v>
      </c>
      <c r="AD9" s="0" t="n">
        <v>1</v>
      </c>
      <c r="AE9" s="0" t="n">
        <v>2</v>
      </c>
      <c r="AF9" s="0" t="inlineStr"/>
      <c r="AG9" s="0" t="n">
        <v>0.21</v>
      </c>
      <c r="AH9" s="0" t="n">
        <v>2</v>
      </c>
      <c r="AI9" s="0" t="n">
        <v>78846336</v>
      </c>
      <c r="AJ9" s="0" t="n">
        <v>10</v>
      </c>
      <c r="AK9" s="0" t="n">
        <v>0</v>
      </c>
      <c r="AL9" s="0" t="n">
        <v>0</v>
      </c>
      <c r="AM9" s="0" t="n">
        <v>0</v>
      </c>
      <c r="AN9" s="0" t="n">
        <v>0</v>
      </c>
      <c r="AO9" s="0" t="n">
        <v>0</v>
      </c>
      <c r="AP9" s="0" t="n">
        <v>0</v>
      </c>
      <c r="AQ9" s="0" t="n">
        <v>0</v>
      </c>
      <c r="AR9" s="0" t="n">
        <v>0</v>
      </c>
    </row>
    <row r="10">
      <c r="A10" s="0">
        <f>ROW(Source!A65)</f>
        <v/>
      </c>
      <c r="B10" s="0" t="n">
        <v>78846337</v>
      </c>
      <c r="C10" s="0" t="n">
        <v>78846334</v>
      </c>
      <c r="D10" s="0" t="n">
        <v>29172556</v>
      </c>
      <c r="E10" s="0" t="n">
        <v>1</v>
      </c>
      <c r="F10" s="0" t="n">
        <v>1</v>
      </c>
      <c r="G10" s="0" t="n">
        <v>1</v>
      </c>
      <c r="H10" s="0" t="n">
        <v>2</v>
      </c>
      <c r="I10" s="0" t="inlineStr">
        <is>
          <t>030954</t>
        </is>
      </c>
      <c r="J10" s="0" t="inlineStr">
        <is>
          <t>ТСЭМ Московской обл., 030954, приказ Минстроя России №675/пр от 28.02.2017 № 264/пр</t>
        </is>
      </c>
      <c r="K10" s="0" t="inlineStr">
        <is>
          <t>Подъемники грузоподъемностью до 500 кг одномачтовые, высота подъема 45 м</t>
        </is>
      </c>
      <c r="L10" s="0" t="n">
        <v>1368</v>
      </c>
      <c r="N10" s="0" t="n">
        <v>1011</v>
      </c>
      <c r="O10" s="0" t="inlineStr">
        <is>
          <t>маш.-ч</t>
        </is>
      </c>
      <c r="P10" s="0" t="inlineStr">
        <is>
          <t>маш.-ч</t>
        </is>
      </c>
      <c r="Q10" s="0" t="n">
        <v>1</v>
      </c>
      <c r="X10" s="0" t="n">
        <v>0.21</v>
      </c>
      <c r="Y10" s="0" t="n">
        <v>0</v>
      </c>
      <c r="Z10" s="0" t="n">
        <v>31.26</v>
      </c>
      <c r="AA10" s="0" t="n">
        <v>13.5</v>
      </c>
      <c r="AB10" s="0" t="n">
        <v>0</v>
      </c>
      <c r="AC10" s="0" t="n">
        <v>0</v>
      </c>
      <c r="AD10" s="0" t="n">
        <v>1</v>
      </c>
      <c r="AE10" s="0" t="n">
        <v>0</v>
      </c>
      <c r="AF10" s="0" t="inlineStr"/>
      <c r="AG10" s="0" t="n">
        <v>0.21</v>
      </c>
      <c r="AH10" s="0" t="n">
        <v>2</v>
      </c>
      <c r="AI10" s="0" t="n">
        <v>78846337</v>
      </c>
      <c r="AJ10" s="0" t="n">
        <v>11</v>
      </c>
      <c r="AK10" s="0" t="n">
        <v>0</v>
      </c>
      <c r="AL10" s="0" t="n">
        <v>0</v>
      </c>
      <c r="AM10" s="0" t="n">
        <v>0</v>
      </c>
      <c r="AN10" s="0" t="n">
        <v>0</v>
      </c>
      <c r="AO10" s="0" t="n">
        <v>0</v>
      </c>
      <c r="AP10" s="0" t="n">
        <v>0</v>
      </c>
      <c r="AQ10" s="0" t="n">
        <v>0</v>
      </c>
      <c r="AR10" s="0" t="n">
        <v>0</v>
      </c>
    </row>
    <row r="11">
      <c r="A11" s="0">
        <f>ROW(Source!A65)</f>
        <v/>
      </c>
      <c r="B11" s="0" t="n">
        <v>78846338</v>
      </c>
      <c r="C11" s="0" t="n">
        <v>78846334</v>
      </c>
      <c r="D11" s="0" t="n">
        <v>29172657</v>
      </c>
      <c r="E11" s="0" t="n">
        <v>1</v>
      </c>
      <c r="F11" s="0" t="n">
        <v>1</v>
      </c>
      <c r="G11" s="0" t="n">
        <v>1</v>
      </c>
      <c r="H11" s="0" t="n">
        <v>2</v>
      </c>
      <c r="I11" s="0" t="inlineStr">
        <is>
          <t>040502</t>
        </is>
      </c>
      <c r="J11" s="0" t="inlineStr">
        <is>
          <t>ТСЭМ Московской обл., 040502, приказ Минстроя России №675/пр от 28.02.2017 № 264/пр</t>
        </is>
      </c>
      <c r="K11" s="0" t="inlineStr">
        <is>
          <t>Установки для сварки ручной дуговой (постоянного тока)</t>
        </is>
      </c>
      <c r="L11" s="0" t="n">
        <v>1368</v>
      </c>
      <c r="N11" s="0" t="n">
        <v>1011</v>
      </c>
      <c r="O11" s="0" t="inlineStr">
        <is>
          <t>маш.-ч</t>
        </is>
      </c>
      <c r="P11" s="0" t="inlineStr">
        <is>
          <t>маш.-ч</t>
        </is>
      </c>
      <c r="Q11" s="0" t="n">
        <v>1</v>
      </c>
      <c r="X11" s="0" t="n">
        <v>4.58</v>
      </c>
      <c r="Y11" s="0" t="n">
        <v>0</v>
      </c>
      <c r="Z11" s="0" t="n">
        <v>8.1</v>
      </c>
      <c r="AA11" s="0" t="n">
        <v>0</v>
      </c>
      <c r="AB11" s="0" t="n">
        <v>0</v>
      </c>
      <c r="AC11" s="0" t="n">
        <v>0</v>
      </c>
      <c r="AD11" s="0" t="n">
        <v>1</v>
      </c>
      <c r="AE11" s="0" t="n">
        <v>0</v>
      </c>
      <c r="AF11" s="0" t="inlineStr"/>
      <c r="AG11" s="0" t="n">
        <v>4.58</v>
      </c>
      <c r="AH11" s="0" t="n">
        <v>2</v>
      </c>
      <c r="AI11" s="0" t="n">
        <v>78846338</v>
      </c>
      <c r="AJ11" s="0" t="n">
        <v>12</v>
      </c>
      <c r="AK11" s="0" t="n">
        <v>0</v>
      </c>
      <c r="AL11" s="0" t="n">
        <v>0</v>
      </c>
      <c r="AM11" s="0" t="n">
        <v>0</v>
      </c>
      <c r="AN11" s="0" t="n">
        <v>0</v>
      </c>
      <c r="AO11" s="0" t="n">
        <v>0</v>
      </c>
      <c r="AP11" s="0" t="n">
        <v>0</v>
      </c>
      <c r="AQ11" s="0" t="n">
        <v>0</v>
      </c>
      <c r="AR11" s="0" t="n">
        <v>0</v>
      </c>
    </row>
    <row r="12">
      <c r="A12" s="0">
        <f>ROW(Source!A65)</f>
        <v/>
      </c>
      <c r="B12" s="0" t="n">
        <v>78846339</v>
      </c>
      <c r="C12" s="0" t="n">
        <v>78846334</v>
      </c>
      <c r="D12" s="0" t="n">
        <v>29172659</v>
      </c>
      <c r="E12" s="0" t="n">
        <v>1</v>
      </c>
      <c r="F12" s="0" t="n">
        <v>1</v>
      </c>
      <c r="G12" s="0" t="n">
        <v>1</v>
      </c>
      <c r="H12" s="0" t="n">
        <v>2</v>
      </c>
      <c r="I12" s="0" t="inlineStr">
        <is>
          <t>040504</t>
        </is>
      </c>
      <c r="J12" s="0" t="inlineStr">
        <is>
          <t>ТСЭМ Московской обл., 040504, приказ Минстроя России №675/пр от 28.02.2017 № 264/пр</t>
        </is>
      </c>
      <c r="K12" s="0" t="inlineStr">
        <is>
          <t>Аппарат для газовой сварки и резки</t>
        </is>
      </c>
      <c r="L12" s="0" t="n">
        <v>1368</v>
      </c>
      <c r="N12" s="0" t="n">
        <v>1011</v>
      </c>
      <c r="O12" s="0" t="inlineStr">
        <is>
          <t>маш.-ч</t>
        </is>
      </c>
      <c r="P12" s="0" t="inlineStr">
        <is>
          <t>маш.-ч</t>
        </is>
      </c>
      <c r="Q12" s="0" t="n">
        <v>1</v>
      </c>
      <c r="X12" s="0" t="n">
        <v>3.07</v>
      </c>
      <c r="Y12" s="0" t="n">
        <v>0</v>
      </c>
      <c r="Z12" s="0" t="n">
        <v>1.2</v>
      </c>
      <c r="AA12" s="0" t="n">
        <v>0</v>
      </c>
      <c r="AB12" s="0" t="n">
        <v>0</v>
      </c>
      <c r="AC12" s="0" t="n">
        <v>0</v>
      </c>
      <c r="AD12" s="0" t="n">
        <v>1</v>
      </c>
      <c r="AE12" s="0" t="n">
        <v>0</v>
      </c>
      <c r="AF12" s="0" t="inlineStr"/>
      <c r="AG12" s="0" t="n">
        <v>3.07</v>
      </c>
      <c r="AH12" s="0" t="n">
        <v>2</v>
      </c>
      <c r="AI12" s="0" t="n">
        <v>78846339</v>
      </c>
      <c r="AJ12" s="0" t="n">
        <v>13</v>
      </c>
      <c r="AK12" s="0" t="n">
        <v>0</v>
      </c>
      <c r="AL12" s="0" t="n">
        <v>0</v>
      </c>
      <c r="AM12" s="0" t="n">
        <v>0</v>
      </c>
      <c r="AN12" s="0" t="n">
        <v>0</v>
      </c>
      <c r="AO12" s="0" t="n">
        <v>0</v>
      </c>
      <c r="AP12" s="0" t="n">
        <v>0</v>
      </c>
      <c r="AQ12" s="0" t="n">
        <v>0</v>
      </c>
      <c r="AR12" s="0" t="n">
        <v>0</v>
      </c>
    </row>
    <row r="13">
      <c r="A13" s="0">
        <f>ROW(Source!A65)</f>
        <v/>
      </c>
      <c r="B13" s="0" t="n">
        <v>78846340</v>
      </c>
      <c r="C13" s="0" t="n">
        <v>78846334</v>
      </c>
      <c r="D13" s="0" t="n">
        <v>29174913</v>
      </c>
      <c r="E13" s="0" t="n">
        <v>1</v>
      </c>
      <c r="F13" s="0" t="n">
        <v>1</v>
      </c>
      <c r="G13" s="0" t="n">
        <v>1</v>
      </c>
      <c r="H13" s="0" t="n">
        <v>2</v>
      </c>
      <c r="I13" s="0" t="inlineStr">
        <is>
          <t>400001</t>
        </is>
      </c>
      <c r="J13" s="0" t="inlineStr">
        <is>
          <t>ТСЭМ Московской обл., 400001, приказ Минстроя России №675/пр от 28.02.2017 № 264/пр</t>
        </is>
      </c>
      <c r="K13" s="0" t="inlineStr">
        <is>
          <t>Автомобили бортовые, грузоподъемность до 5 т</t>
        </is>
      </c>
      <c r="L13" s="0" t="n">
        <v>1368</v>
      </c>
      <c r="N13" s="0" t="n">
        <v>1011</v>
      </c>
      <c r="O13" s="0" t="inlineStr">
        <is>
          <t>маш.-ч</t>
        </is>
      </c>
      <c r="P13" s="0" t="inlineStr">
        <is>
          <t>маш.-ч</t>
        </is>
      </c>
      <c r="Q13" s="0" t="n">
        <v>1</v>
      </c>
      <c r="X13" s="0" t="n">
        <v>0.21</v>
      </c>
      <c r="Y13" s="0" t="n">
        <v>0</v>
      </c>
      <c r="Z13" s="0" t="n">
        <v>87.17</v>
      </c>
      <c r="AA13" s="0" t="n">
        <v>11.6</v>
      </c>
      <c r="AB13" s="0" t="n">
        <v>0</v>
      </c>
      <c r="AC13" s="0" t="n">
        <v>0</v>
      </c>
      <c r="AD13" s="0" t="n">
        <v>1</v>
      </c>
      <c r="AE13" s="0" t="n">
        <v>0</v>
      </c>
      <c r="AF13" s="0" t="inlineStr"/>
      <c r="AG13" s="0" t="n">
        <v>0.21</v>
      </c>
      <c r="AH13" s="0" t="n">
        <v>2</v>
      </c>
      <c r="AI13" s="0" t="n">
        <v>78846340</v>
      </c>
      <c r="AJ13" s="0" t="n">
        <v>14</v>
      </c>
      <c r="AK13" s="0" t="n">
        <v>0</v>
      </c>
      <c r="AL13" s="0" t="n">
        <v>0</v>
      </c>
      <c r="AM13" s="0" t="n">
        <v>0</v>
      </c>
      <c r="AN13" s="0" t="n">
        <v>0</v>
      </c>
      <c r="AO13" s="0" t="n">
        <v>0</v>
      </c>
      <c r="AP13" s="0" t="n">
        <v>0</v>
      </c>
      <c r="AQ13" s="0" t="n">
        <v>0</v>
      </c>
      <c r="AR13" s="0" t="n">
        <v>0</v>
      </c>
    </row>
    <row r="14">
      <c r="A14" s="0">
        <f>ROW(Source!A65)</f>
        <v/>
      </c>
      <c r="B14" s="0" t="n">
        <v>78846341</v>
      </c>
      <c r="C14" s="0" t="n">
        <v>78846334</v>
      </c>
      <c r="D14" s="0" t="n">
        <v>29107441</v>
      </c>
      <c r="E14" s="0" t="n">
        <v>1</v>
      </c>
      <c r="F14" s="0" t="n">
        <v>1</v>
      </c>
      <c r="G14" s="0" t="n">
        <v>1</v>
      </c>
      <c r="H14" s="0" t="n">
        <v>3</v>
      </c>
      <c r="I14" s="0" t="inlineStr">
        <is>
          <t>101-0324</t>
        </is>
      </c>
      <c r="J14" s="0" t="inlineStr">
        <is>
          <t>ТССЦ Московской обл., 101-0324, приказ Минстроя России №675/пр от 28.02.2017 № 254/пр</t>
        </is>
      </c>
      <c r="K14" s="0" t="inlineStr">
        <is>
          <t>Кислород технический газообразный</t>
        </is>
      </c>
      <c r="L14" s="0" t="n">
        <v>1339</v>
      </c>
      <c r="N14" s="0" t="n">
        <v>1007</v>
      </c>
      <c r="O14" s="0" t="inlineStr">
        <is>
          <t>м3</t>
        </is>
      </c>
      <c r="P14" s="0" t="inlineStr">
        <is>
          <t>м3</t>
        </is>
      </c>
      <c r="Q14" s="0" t="n">
        <v>1</v>
      </c>
      <c r="X14" s="0" t="n">
        <v>0.51</v>
      </c>
      <c r="Y14" s="0" t="n">
        <v>6.23</v>
      </c>
      <c r="Z14" s="0" t="n">
        <v>0</v>
      </c>
      <c r="AA14" s="0" t="n">
        <v>0</v>
      </c>
      <c r="AB14" s="0" t="n">
        <v>0</v>
      </c>
      <c r="AC14" s="0" t="n">
        <v>0</v>
      </c>
      <c r="AD14" s="0" t="n">
        <v>1</v>
      </c>
      <c r="AE14" s="0" t="n">
        <v>0</v>
      </c>
      <c r="AF14" s="0" t="inlineStr"/>
      <c r="AG14" s="0" t="n">
        <v>0.51</v>
      </c>
      <c r="AH14" s="0" t="n">
        <v>2</v>
      </c>
      <c r="AI14" s="0" t="n">
        <v>78846341</v>
      </c>
      <c r="AJ14" s="0" t="n">
        <v>15</v>
      </c>
      <c r="AK14" s="0" t="n">
        <v>0</v>
      </c>
      <c r="AL14" s="0" t="n">
        <v>0</v>
      </c>
      <c r="AM14" s="0" t="n">
        <v>0</v>
      </c>
      <c r="AN14" s="0" t="n">
        <v>0</v>
      </c>
      <c r="AO14" s="0" t="n">
        <v>0</v>
      </c>
      <c r="AP14" s="0" t="n">
        <v>0</v>
      </c>
      <c r="AQ14" s="0" t="n">
        <v>0</v>
      </c>
      <c r="AR14" s="0" t="n">
        <v>0</v>
      </c>
    </row>
    <row r="15">
      <c r="A15" s="0">
        <f>ROW(Source!A65)</f>
        <v/>
      </c>
      <c r="B15" s="0" t="n">
        <v>78846342</v>
      </c>
      <c r="C15" s="0" t="n">
        <v>78846334</v>
      </c>
      <c r="D15" s="0" t="n">
        <v>29110398</v>
      </c>
      <c r="E15" s="0" t="n">
        <v>1</v>
      </c>
      <c r="F15" s="0" t="n">
        <v>1</v>
      </c>
      <c r="G15" s="0" t="n">
        <v>1</v>
      </c>
      <c r="H15" s="0" t="n">
        <v>3</v>
      </c>
      <c r="I15" s="0" t="inlineStr">
        <is>
          <t>101-0388</t>
        </is>
      </c>
      <c r="J15" s="0" t="inlineStr">
        <is>
          <t>ТССЦ Московской обл., 101-0388, приказ Минстроя России №675/пр от 28.02.2017 № 254/пр</t>
        </is>
      </c>
      <c r="K15" s="0" t="inlineStr">
        <is>
          <t>Краски масляные земляные марки МА-0115 мумия, сурик железный</t>
        </is>
      </c>
      <c r="L15" s="0" t="n">
        <v>1348</v>
      </c>
      <c r="N15" s="0" t="n">
        <v>1009</v>
      </c>
      <c r="O15" s="0" t="inlineStr">
        <is>
          <t>т</t>
        </is>
      </c>
      <c r="P15" s="0" t="inlineStr">
        <is>
          <t>т</t>
        </is>
      </c>
      <c r="Q15" s="0" t="n">
        <v>1000</v>
      </c>
      <c r="X15" s="0" t="n">
        <v>0.00011</v>
      </c>
      <c r="Y15" s="0" t="n">
        <v>15118.99</v>
      </c>
      <c r="Z15" s="0" t="n">
        <v>0</v>
      </c>
      <c r="AA15" s="0" t="n">
        <v>0</v>
      </c>
      <c r="AB15" s="0" t="n">
        <v>0</v>
      </c>
      <c r="AC15" s="0" t="n">
        <v>0</v>
      </c>
      <c r="AD15" s="0" t="n">
        <v>1</v>
      </c>
      <c r="AE15" s="0" t="n">
        <v>0</v>
      </c>
      <c r="AF15" s="0" t="inlineStr"/>
      <c r="AG15" s="0" t="n">
        <v>0.00011</v>
      </c>
      <c r="AH15" s="0" t="n">
        <v>2</v>
      </c>
      <c r="AI15" s="0" t="n">
        <v>78846342</v>
      </c>
      <c r="AJ15" s="0" t="n">
        <v>16</v>
      </c>
      <c r="AK15" s="0" t="n">
        <v>0</v>
      </c>
      <c r="AL15" s="0" t="n">
        <v>0</v>
      </c>
      <c r="AM15" s="0" t="n">
        <v>0</v>
      </c>
      <c r="AN15" s="0" t="n">
        <v>0</v>
      </c>
      <c r="AO15" s="0" t="n">
        <v>0</v>
      </c>
      <c r="AP15" s="0" t="n">
        <v>0</v>
      </c>
      <c r="AQ15" s="0" t="n">
        <v>0</v>
      </c>
      <c r="AR15" s="0" t="n">
        <v>0</v>
      </c>
    </row>
    <row r="16">
      <c r="A16" s="0">
        <f>ROW(Source!A65)</f>
        <v/>
      </c>
      <c r="B16" s="0" t="n">
        <v>78846343</v>
      </c>
      <c r="C16" s="0" t="n">
        <v>78846334</v>
      </c>
      <c r="D16" s="0" t="n">
        <v>29110573</v>
      </c>
      <c r="E16" s="0" t="n">
        <v>1</v>
      </c>
      <c r="F16" s="0" t="n">
        <v>1</v>
      </c>
      <c r="G16" s="0" t="n">
        <v>1</v>
      </c>
      <c r="H16" s="0" t="n">
        <v>3</v>
      </c>
      <c r="I16" s="0" t="inlineStr">
        <is>
          <t>101-0628</t>
        </is>
      </c>
      <c r="J16" s="0" t="inlineStr">
        <is>
          <t>ТССЦ Московской обл., 101-0628, приказ Минстроя России №675/пр от 28.02.2017 № 254/пр</t>
        </is>
      </c>
      <c r="K16" s="0" t="inlineStr">
        <is>
          <t>Олифа комбинированная, марки К-3</t>
        </is>
      </c>
      <c r="L16" s="0" t="n">
        <v>1348</v>
      </c>
      <c r="N16" s="0" t="n">
        <v>1009</v>
      </c>
      <c r="O16" s="0" t="inlineStr">
        <is>
          <t>т</t>
        </is>
      </c>
      <c r="P16" s="0" t="inlineStr">
        <is>
          <t>т</t>
        </is>
      </c>
      <c r="Q16" s="0" t="n">
        <v>1000</v>
      </c>
      <c r="X16" s="0" t="n">
        <v>5e-05</v>
      </c>
      <c r="Y16" s="0" t="n">
        <v>16950</v>
      </c>
      <c r="Z16" s="0" t="n">
        <v>0</v>
      </c>
      <c r="AA16" s="0" t="n">
        <v>0</v>
      </c>
      <c r="AB16" s="0" t="n">
        <v>0</v>
      </c>
      <c r="AC16" s="0" t="n">
        <v>0</v>
      </c>
      <c r="AD16" s="0" t="n">
        <v>1</v>
      </c>
      <c r="AE16" s="0" t="n">
        <v>0</v>
      </c>
      <c r="AF16" s="0" t="inlineStr"/>
      <c r="AG16" s="0" t="n">
        <v>5e-05</v>
      </c>
      <c r="AH16" s="0" t="n">
        <v>2</v>
      </c>
      <c r="AI16" s="0" t="n">
        <v>78846343</v>
      </c>
      <c r="AJ16" s="0" t="n">
        <v>17</v>
      </c>
      <c r="AK16" s="0" t="n">
        <v>0</v>
      </c>
      <c r="AL16" s="0" t="n">
        <v>0</v>
      </c>
      <c r="AM16" s="0" t="n">
        <v>0</v>
      </c>
      <c r="AN16" s="0" t="n">
        <v>0</v>
      </c>
      <c r="AO16" s="0" t="n">
        <v>0</v>
      </c>
      <c r="AP16" s="0" t="n">
        <v>0</v>
      </c>
      <c r="AQ16" s="0" t="n">
        <v>0</v>
      </c>
      <c r="AR16" s="0" t="n">
        <v>0</v>
      </c>
    </row>
    <row r="17">
      <c r="A17" s="0">
        <f>ROW(Source!A65)</f>
        <v/>
      </c>
      <c r="B17" s="0" t="n">
        <v>78846344</v>
      </c>
      <c r="C17" s="0" t="n">
        <v>78846334</v>
      </c>
      <c r="D17" s="0" t="n">
        <v>29113927</v>
      </c>
      <c r="E17" s="0" t="n">
        <v>1</v>
      </c>
      <c r="F17" s="0" t="n">
        <v>1</v>
      </c>
      <c r="G17" s="0" t="n">
        <v>1</v>
      </c>
      <c r="H17" s="0" t="n">
        <v>3</v>
      </c>
      <c r="I17" s="0" t="inlineStr">
        <is>
          <t>101-0807</t>
        </is>
      </c>
      <c r="J17" s="0" t="inlineStr">
        <is>
          <t>ТССЦ Московской обл., 101-0807, приказ Минстроя России №675/пр от 28.02.2017 № 254/пр</t>
        </is>
      </c>
      <c r="K17" s="0" t="inlineStr">
        <is>
          <t>Проволока сварочная легированная диаметром 4 мм</t>
        </is>
      </c>
      <c r="L17" s="0" t="n">
        <v>1348</v>
      </c>
      <c r="N17" s="0" t="n">
        <v>1009</v>
      </c>
      <c r="O17" s="0" t="inlineStr">
        <is>
          <t>т</t>
        </is>
      </c>
      <c r="P17" s="0" t="inlineStr">
        <is>
          <t>т</t>
        </is>
      </c>
      <c r="Q17" s="0" t="n">
        <v>1000</v>
      </c>
      <c r="X17" s="0" t="n">
        <v>0.0004</v>
      </c>
      <c r="Y17" s="0" t="n">
        <v>13559.99</v>
      </c>
      <c r="Z17" s="0" t="n">
        <v>0</v>
      </c>
      <c r="AA17" s="0" t="n">
        <v>0</v>
      </c>
      <c r="AB17" s="0" t="n">
        <v>0</v>
      </c>
      <c r="AC17" s="0" t="n">
        <v>0</v>
      </c>
      <c r="AD17" s="0" t="n">
        <v>1</v>
      </c>
      <c r="AE17" s="0" t="n">
        <v>0</v>
      </c>
      <c r="AF17" s="0" t="inlineStr"/>
      <c r="AG17" s="0" t="n">
        <v>0.0004</v>
      </c>
      <c r="AH17" s="0" t="n">
        <v>2</v>
      </c>
      <c r="AI17" s="0" t="n">
        <v>78846344</v>
      </c>
      <c r="AJ17" s="0" t="n">
        <v>18</v>
      </c>
      <c r="AK17" s="0" t="n">
        <v>0</v>
      </c>
      <c r="AL17" s="0" t="n">
        <v>0</v>
      </c>
      <c r="AM17" s="0" t="n">
        <v>0</v>
      </c>
      <c r="AN17" s="0" t="n">
        <v>0</v>
      </c>
      <c r="AO17" s="0" t="n">
        <v>0</v>
      </c>
      <c r="AP17" s="0" t="n">
        <v>0</v>
      </c>
      <c r="AQ17" s="0" t="n">
        <v>0</v>
      </c>
      <c r="AR17" s="0" t="n">
        <v>0</v>
      </c>
    </row>
    <row r="18">
      <c r="A18" s="0">
        <f>ROW(Source!A65)</f>
        <v/>
      </c>
      <c r="B18" s="0" t="n">
        <v>78846345</v>
      </c>
      <c r="C18" s="0" t="n">
        <v>78846334</v>
      </c>
      <c r="D18" s="0" t="n">
        <v>29113986</v>
      </c>
      <c r="E18" s="0" t="n">
        <v>1</v>
      </c>
      <c r="F18" s="0" t="n">
        <v>1</v>
      </c>
      <c r="G18" s="0" t="n">
        <v>1</v>
      </c>
      <c r="H18" s="0" t="n">
        <v>3</v>
      </c>
      <c r="I18" s="0" t="inlineStr">
        <is>
          <t>101-1522</t>
        </is>
      </c>
      <c r="J18" s="0" t="inlineStr">
        <is>
          <t>ТССЦ Московской обл., 101-1522, приказ Минстроя России №675/пр от 28.02.2017 № 254/пр</t>
        </is>
      </c>
      <c r="K18" s="0" t="inlineStr">
        <is>
          <t>Электроды диаметром 5 мм Э42А</t>
        </is>
      </c>
      <c r="L18" s="0" t="n">
        <v>1348</v>
      </c>
      <c r="N18" s="0" t="n">
        <v>1009</v>
      </c>
      <c r="O18" s="0" t="inlineStr">
        <is>
          <t>т</t>
        </is>
      </c>
      <c r="P18" s="0" t="inlineStr">
        <is>
          <t>т</t>
        </is>
      </c>
      <c r="Q18" s="0" t="n">
        <v>1000</v>
      </c>
      <c r="X18" s="0" t="n">
        <v>0.0019</v>
      </c>
      <c r="Y18" s="0" t="n">
        <v>10362</v>
      </c>
      <c r="Z18" s="0" t="n">
        <v>0</v>
      </c>
      <c r="AA18" s="0" t="n">
        <v>0</v>
      </c>
      <c r="AB18" s="0" t="n">
        <v>0</v>
      </c>
      <c r="AC18" s="0" t="n">
        <v>0</v>
      </c>
      <c r="AD18" s="0" t="n">
        <v>1</v>
      </c>
      <c r="AE18" s="0" t="n">
        <v>0</v>
      </c>
      <c r="AF18" s="0" t="inlineStr"/>
      <c r="AG18" s="0" t="n">
        <v>0.0019</v>
      </c>
      <c r="AH18" s="0" t="n">
        <v>2</v>
      </c>
      <c r="AI18" s="0" t="n">
        <v>78846345</v>
      </c>
      <c r="AJ18" s="0" t="n">
        <v>19</v>
      </c>
      <c r="AK18" s="0" t="n">
        <v>0</v>
      </c>
      <c r="AL18" s="0" t="n">
        <v>0</v>
      </c>
      <c r="AM18" s="0" t="n">
        <v>0</v>
      </c>
      <c r="AN18" s="0" t="n">
        <v>0</v>
      </c>
      <c r="AO18" s="0" t="n">
        <v>0</v>
      </c>
      <c r="AP18" s="0" t="n">
        <v>0</v>
      </c>
      <c r="AQ18" s="0" t="n">
        <v>0</v>
      </c>
      <c r="AR18" s="0" t="n">
        <v>0</v>
      </c>
    </row>
    <row r="19">
      <c r="A19" s="0">
        <f>ROW(Source!A65)</f>
        <v/>
      </c>
      <c r="B19" s="0" t="n">
        <v>78846346</v>
      </c>
      <c r="C19" s="0" t="n">
        <v>78846334</v>
      </c>
      <c r="D19" s="0" t="n">
        <v>29107430</v>
      </c>
      <c r="E19" s="0" t="n">
        <v>1</v>
      </c>
      <c r="F19" s="0" t="n">
        <v>1</v>
      </c>
      <c r="G19" s="0" t="n">
        <v>1</v>
      </c>
      <c r="H19" s="0" t="n">
        <v>3</v>
      </c>
      <c r="I19" s="0" t="inlineStr">
        <is>
          <t>101-1602</t>
        </is>
      </c>
      <c r="J19" s="0" t="inlineStr">
        <is>
          <t>ТССЦ Московской обл., 101-1602, приказ Минстроя России №675/пр от 28.02.2017 № 254/пр</t>
        </is>
      </c>
      <c r="K19" s="0" t="inlineStr">
        <is>
          <t>Ацетилен газообразный технический</t>
        </is>
      </c>
      <c r="L19" s="0" t="n">
        <v>1339</v>
      </c>
      <c r="N19" s="0" t="n">
        <v>1007</v>
      </c>
      <c r="O19" s="0" t="inlineStr">
        <is>
          <t>м3</t>
        </is>
      </c>
      <c r="P19" s="0" t="inlineStr">
        <is>
          <t>м3</t>
        </is>
      </c>
      <c r="Q19" s="0" t="n">
        <v>1</v>
      </c>
      <c r="X19" s="0" t="n">
        <v>0.23</v>
      </c>
      <c r="Y19" s="0" t="n">
        <v>38.49</v>
      </c>
      <c r="Z19" s="0" t="n">
        <v>0</v>
      </c>
      <c r="AA19" s="0" t="n">
        <v>0</v>
      </c>
      <c r="AB19" s="0" t="n">
        <v>0</v>
      </c>
      <c r="AC19" s="0" t="n">
        <v>0</v>
      </c>
      <c r="AD19" s="0" t="n">
        <v>1</v>
      </c>
      <c r="AE19" s="0" t="n">
        <v>0</v>
      </c>
      <c r="AF19" s="0" t="inlineStr"/>
      <c r="AG19" s="0" t="n">
        <v>0.23</v>
      </c>
      <c r="AH19" s="0" t="n">
        <v>2</v>
      </c>
      <c r="AI19" s="0" t="n">
        <v>78846346</v>
      </c>
      <c r="AJ19" s="0" t="n">
        <v>20</v>
      </c>
      <c r="AK19" s="0" t="n">
        <v>0</v>
      </c>
      <c r="AL19" s="0" t="n">
        <v>0</v>
      </c>
      <c r="AM19" s="0" t="n">
        <v>0</v>
      </c>
      <c r="AN19" s="0" t="n">
        <v>0</v>
      </c>
      <c r="AO19" s="0" t="n">
        <v>0</v>
      </c>
      <c r="AP19" s="0" t="n">
        <v>0</v>
      </c>
      <c r="AQ19" s="0" t="n">
        <v>0</v>
      </c>
      <c r="AR19" s="0" t="n">
        <v>0</v>
      </c>
    </row>
    <row r="20">
      <c r="A20" s="0">
        <f>ROW(Source!A65)</f>
        <v/>
      </c>
      <c r="B20" s="0" t="n">
        <v>78846347</v>
      </c>
      <c r="C20" s="0" t="n">
        <v>78846334</v>
      </c>
      <c r="D20" s="0" t="n">
        <v>29107963</v>
      </c>
      <c r="E20" s="0" t="n">
        <v>1</v>
      </c>
      <c r="F20" s="0" t="n">
        <v>1</v>
      </c>
      <c r="G20" s="0" t="n">
        <v>1</v>
      </c>
      <c r="H20" s="0" t="n">
        <v>3</v>
      </c>
      <c r="I20" s="0" t="inlineStr">
        <is>
          <t>101-1669</t>
        </is>
      </c>
      <c r="J20" s="0" t="inlineStr">
        <is>
          <t>ТССЦ Московской обл., 101-1669, приказ Минстроя России №675/пр от 28.02.2017 № 254/пр</t>
        </is>
      </c>
      <c r="K20" s="0" t="inlineStr">
        <is>
          <t>Очес льняной</t>
        </is>
      </c>
      <c r="L20" s="0" t="n">
        <v>1346</v>
      </c>
      <c r="N20" s="0" t="n">
        <v>1009</v>
      </c>
      <c r="O20" s="0" t="inlineStr">
        <is>
          <t>кг</t>
        </is>
      </c>
      <c r="P20" s="0" t="inlineStr">
        <is>
          <t>кг</t>
        </is>
      </c>
      <c r="Q20" s="0" t="n">
        <v>1</v>
      </c>
      <c r="X20" s="0" t="n">
        <v>0.05</v>
      </c>
      <c r="Y20" s="0" t="n">
        <v>37.29</v>
      </c>
      <c r="Z20" s="0" t="n">
        <v>0</v>
      </c>
      <c r="AA20" s="0" t="n">
        <v>0</v>
      </c>
      <c r="AB20" s="0" t="n">
        <v>0</v>
      </c>
      <c r="AC20" s="0" t="n">
        <v>0</v>
      </c>
      <c r="AD20" s="0" t="n">
        <v>1</v>
      </c>
      <c r="AE20" s="0" t="n">
        <v>0</v>
      </c>
      <c r="AF20" s="0" t="inlineStr"/>
      <c r="AG20" s="0" t="n">
        <v>0.05</v>
      </c>
      <c r="AH20" s="0" t="n">
        <v>2</v>
      </c>
      <c r="AI20" s="0" t="n">
        <v>78846347</v>
      </c>
      <c r="AJ20" s="0" t="n">
        <v>21</v>
      </c>
      <c r="AK20" s="0" t="n">
        <v>0</v>
      </c>
      <c r="AL20" s="0" t="n">
        <v>0</v>
      </c>
      <c r="AM20" s="0" t="n">
        <v>0</v>
      </c>
      <c r="AN20" s="0" t="n">
        <v>0</v>
      </c>
      <c r="AO20" s="0" t="n">
        <v>0</v>
      </c>
      <c r="AP20" s="0" t="n">
        <v>0</v>
      </c>
      <c r="AQ20" s="0" t="n">
        <v>0</v>
      </c>
      <c r="AR20" s="0" t="n">
        <v>0</v>
      </c>
    </row>
    <row r="21">
      <c r="A21" s="0">
        <f>ROW(Source!A65)</f>
        <v/>
      </c>
      <c r="B21" s="0" t="n">
        <v>78846348</v>
      </c>
      <c r="C21" s="0" t="n">
        <v>78846334</v>
      </c>
      <c r="D21" s="0" t="n">
        <v>29139870</v>
      </c>
      <c r="E21" s="0" t="n">
        <v>1</v>
      </c>
      <c r="F21" s="0" t="n">
        <v>1</v>
      </c>
      <c r="G21" s="0" t="n">
        <v>1</v>
      </c>
      <c r="H21" s="0" t="n">
        <v>3</v>
      </c>
      <c r="I21" s="0" t="inlineStr">
        <is>
          <t>301-9240</t>
        </is>
      </c>
      <c r="J21" s="0" t="inlineStr">
        <is>
          <t>ТССЦ Московской обл., 301-9240, приказ Минстроя России №675/пр от 28.02.2017 № 256/пр</t>
        </is>
      </c>
      <c r="K21" s="0" t="inlineStr">
        <is>
          <t>Крепления</t>
        </is>
      </c>
      <c r="L21" s="0" t="n">
        <v>1346</v>
      </c>
      <c r="N21" s="0" t="n">
        <v>1009</v>
      </c>
      <c r="O21" s="0" t="inlineStr">
        <is>
          <t>кг</t>
        </is>
      </c>
      <c r="P21" s="0" t="inlineStr">
        <is>
          <t>кг</t>
        </is>
      </c>
      <c r="Q21" s="0" t="n">
        <v>1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0</v>
      </c>
      <c r="AC21" s="0" t="n">
        <v>1</v>
      </c>
      <c r="AD21" s="0" t="n">
        <v>0</v>
      </c>
      <c r="AE21" s="0" t="n">
        <v>0</v>
      </c>
      <c r="AF21" s="0" t="inlineStr"/>
      <c r="AG21" s="0" t="n">
        <v>0</v>
      </c>
      <c r="AH21" s="0" t="n">
        <v>3</v>
      </c>
      <c r="AI21" s="0" t="n">
        <v>-1</v>
      </c>
      <c r="AJ21" s="0" t="inlineStr"/>
      <c r="AK21" s="0" t="n">
        <v>0</v>
      </c>
      <c r="AL21" s="0" t="n">
        <v>0</v>
      </c>
      <c r="AM21" s="0" t="n">
        <v>0</v>
      </c>
      <c r="AN21" s="0" t="n">
        <v>0</v>
      </c>
      <c r="AO21" s="0" t="n">
        <v>0</v>
      </c>
      <c r="AP21" s="0" t="n">
        <v>0</v>
      </c>
      <c r="AQ21" s="0" t="n">
        <v>0</v>
      </c>
      <c r="AR21" s="0" t="n">
        <v>0</v>
      </c>
    </row>
    <row r="22">
      <c r="A22" s="0">
        <f>ROW(Source!A65)</f>
        <v/>
      </c>
      <c r="B22" s="0" t="n">
        <v>78846349</v>
      </c>
      <c r="C22" s="0" t="n">
        <v>78846334</v>
      </c>
      <c r="D22" s="0" t="n">
        <v>29144378</v>
      </c>
      <c r="E22" s="0" t="n">
        <v>1</v>
      </c>
      <c r="F22" s="0" t="n">
        <v>1</v>
      </c>
      <c r="G22" s="0" t="n">
        <v>1</v>
      </c>
      <c r="H22" s="0" t="n">
        <v>3</v>
      </c>
      <c r="I22" s="0" t="inlineStr">
        <is>
          <t>302-0887</t>
        </is>
      </c>
      <c r="J22" s="0" t="inlineStr">
        <is>
          <t>ТССЦ Московской обл., 302-0887, приказ Минстроя России №675/пр от 28.02.2017 № 256/пр</t>
        </is>
      </c>
      <c r="K22" s="0" t="inlineStr">
        <is>
          <t>Узлы укрупненные монтажные (трубопроводы) из стальных водогазопроводных оцинкованных труб с гильзами для водоснабжения диаметром 15 мм</t>
        </is>
      </c>
      <c r="L22" s="0" t="n">
        <v>1301</v>
      </c>
      <c r="N22" s="0" t="n">
        <v>1003</v>
      </c>
      <c r="O22" s="0" t="inlineStr">
        <is>
          <t>м</t>
        </is>
      </c>
      <c r="P22" s="0" t="inlineStr">
        <is>
          <t>м</t>
        </is>
      </c>
      <c r="Q22" s="0" t="n">
        <v>1</v>
      </c>
      <c r="X22" s="0" t="n">
        <v>100</v>
      </c>
      <c r="Y22" s="0" t="n">
        <v>28.25</v>
      </c>
      <c r="Z22" s="0" t="n">
        <v>0</v>
      </c>
      <c r="AA22" s="0" t="n">
        <v>0</v>
      </c>
      <c r="AB22" s="0" t="n">
        <v>0</v>
      </c>
      <c r="AC22" s="0" t="n">
        <v>0</v>
      </c>
      <c r="AD22" s="0" t="n">
        <v>1</v>
      </c>
      <c r="AE22" s="0" t="n">
        <v>0</v>
      </c>
      <c r="AF22" s="0" t="inlineStr"/>
      <c r="AG22" s="0" t="n">
        <v>100</v>
      </c>
      <c r="AH22" s="0" t="n">
        <v>2</v>
      </c>
      <c r="AI22" s="0" t="n">
        <v>78846349</v>
      </c>
      <c r="AJ22" s="0" t="n">
        <v>22</v>
      </c>
      <c r="AK22" s="0" t="n">
        <v>0</v>
      </c>
      <c r="AL22" s="0" t="n">
        <v>0</v>
      </c>
      <c r="AM22" s="0" t="n">
        <v>0</v>
      </c>
      <c r="AN22" s="0" t="n">
        <v>0</v>
      </c>
      <c r="AO22" s="0" t="n">
        <v>0</v>
      </c>
      <c r="AP22" s="0" t="n">
        <v>0</v>
      </c>
      <c r="AQ22" s="0" t="n">
        <v>0</v>
      </c>
      <c r="AR22" s="0" t="n">
        <v>0</v>
      </c>
    </row>
    <row r="23">
      <c r="A23" s="0">
        <f>ROW(Source!A65)</f>
        <v/>
      </c>
      <c r="B23" s="0" t="n">
        <v>78846350</v>
      </c>
      <c r="C23" s="0" t="n">
        <v>78846334</v>
      </c>
      <c r="D23" s="0" t="n">
        <v>29144268</v>
      </c>
      <c r="E23" s="0" t="n">
        <v>1</v>
      </c>
      <c r="F23" s="0" t="n">
        <v>1</v>
      </c>
      <c r="G23" s="0" t="n">
        <v>1</v>
      </c>
      <c r="H23" s="0" t="n">
        <v>3</v>
      </c>
      <c r="I23" s="0" t="inlineStr">
        <is>
          <t>302-9008</t>
        </is>
      </c>
      <c r="J23" s="0" t="inlineStr">
        <is>
          <t>ТССЦ Московской обл., 302-9008, приказ Минстроя России №675/пр от 28.02.2017 № 256/пр</t>
        </is>
      </c>
      <c r="K23" s="0" t="inlineStr">
        <is>
          <t>Арматура трубопроводная муфтовая</t>
        </is>
      </c>
      <c r="L23" s="0" t="n">
        <v>1354</v>
      </c>
      <c r="N23" s="0" t="n">
        <v>1010</v>
      </c>
      <c r="O23" s="0" t="inlineStr">
        <is>
          <t>шт.</t>
        </is>
      </c>
      <c r="P23" s="0" t="inlineStr">
        <is>
          <t>шт.</t>
        </is>
      </c>
      <c r="Q23" s="0" t="n">
        <v>1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0</v>
      </c>
      <c r="AC23" s="0" t="n">
        <v>1</v>
      </c>
      <c r="AD23" s="0" t="n">
        <v>0</v>
      </c>
      <c r="AE23" s="0" t="n">
        <v>0</v>
      </c>
      <c r="AF23" s="0" t="inlineStr"/>
      <c r="AG23" s="0" t="n">
        <v>0</v>
      </c>
      <c r="AH23" s="0" t="n">
        <v>3</v>
      </c>
      <c r="AI23" s="0" t="n">
        <v>-1</v>
      </c>
      <c r="AJ23" s="0" t="inlineStr"/>
      <c r="AK23" s="0" t="n">
        <v>0</v>
      </c>
      <c r="AL23" s="0" t="n">
        <v>0</v>
      </c>
      <c r="AM23" s="0" t="n">
        <v>0</v>
      </c>
      <c r="AN23" s="0" t="n">
        <v>0</v>
      </c>
      <c r="AO23" s="0" t="n">
        <v>0</v>
      </c>
      <c r="AP23" s="0" t="n">
        <v>0</v>
      </c>
      <c r="AQ23" s="0" t="n">
        <v>0</v>
      </c>
      <c r="AR23" s="0" t="n">
        <v>0</v>
      </c>
    </row>
    <row r="24">
      <c r="A24" s="0">
        <f>ROW(Source!A104)</f>
        <v/>
      </c>
      <c r="B24" s="0" t="n">
        <v>78850016</v>
      </c>
      <c r="C24" s="0" t="n">
        <v>78846354</v>
      </c>
      <c r="D24" s="0" t="n">
        <v>18411117</v>
      </c>
      <c r="E24" s="0" t="n">
        <v>1</v>
      </c>
      <c r="F24" s="0" t="n">
        <v>1</v>
      </c>
      <c r="G24" s="0" t="n">
        <v>1</v>
      </c>
      <c r="H24" s="0" t="n">
        <v>1</v>
      </c>
      <c r="I24" s="0" t="inlineStr">
        <is>
          <t>1-1040-90</t>
        </is>
      </c>
      <c r="J24" s="0" t="inlineStr"/>
      <c r="K24" s="0" t="inlineStr">
        <is>
          <t>Рабочий строитель среднего разряда 4</t>
        </is>
      </c>
      <c r="L24" s="0" t="n">
        <v>1369</v>
      </c>
      <c r="N24" s="0" t="n">
        <v>1013</v>
      </c>
      <c r="O24" s="0" t="inlineStr">
        <is>
          <t>чел.-ч</t>
        </is>
      </c>
      <c r="P24" s="0" t="inlineStr">
        <is>
          <t>чел.-ч</t>
        </is>
      </c>
      <c r="Q24" s="0" t="n">
        <v>1</v>
      </c>
      <c r="X24" s="0" t="n">
        <v>183</v>
      </c>
      <c r="Y24" s="0" t="n">
        <v>0</v>
      </c>
      <c r="Z24" s="0" t="n">
        <v>0</v>
      </c>
      <c r="AA24" s="0" t="n">
        <v>0</v>
      </c>
      <c r="AB24" s="0" t="n">
        <v>9.619999999999999</v>
      </c>
      <c r="AC24" s="0" t="n">
        <v>0</v>
      </c>
      <c r="AD24" s="0" t="n">
        <v>1</v>
      </c>
      <c r="AE24" s="0" t="n">
        <v>1</v>
      </c>
      <c r="AF24" s="0" t="inlineStr"/>
      <c r="AG24" s="0" t="n">
        <v>183</v>
      </c>
      <c r="AH24" s="0" t="n">
        <v>2</v>
      </c>
      <c r="AI24" s="0" t="n">
        <v>78850016</v>
      </c>
      <c r="AJ24" s="0" t="n">
        <v>23</v>
      </c>
      <c r="AK24" s="0" t="n">
        <v>0</v>
      </c>
      <c r="AL24" s="0" t="n">
        <v>0</v>
      </c>
      <c r="AM24" s="0" t="n">
        <v>0</v>
      </c>
      <c r="AN24" s="0" t="n">
        <v>0</v>
      </c>
      <c r="AO24" s="0" t="n">
        <v>0</v>
      </c>
      <c r="AP24" s="0" t="n">
        <v>0</v>
      </c>
      <c r="AQ24" s="0" t="n">
        <v>0</v>
      </c>
      <c r="AR24" s="0" t="n">
        <v>0</v>
      </c>
    </row>
    <row r="25">
      <c r="A25" s="0">
        <f>ROW(Source!A104)</f>
        <v/>
      </c>
      <c r="B25" s="0" t="n">
        <v>78850017</v>
      </c>
      <c r="C25" s="0" t="n">
        <v>78846354</v>
      </c>
      <c r="D25" s="0" t="n">
        <v>29172659</v>
      </c>
      <c r="E25" s="0" t="n">
        <v>1</v>
      </c>
      <c r="F25" s="0" t="n">
        <v>1</v>
      </c>
      <c r="G25" s="0" t="n">
        <v>1</v>
      </c>
      <c r="H25" s="0" t="n">
        <v>2</v>
      </c>
      <c r="I25" s="0" t="inlineStr">
        <is>
          <t>040504</t>
        </is>
      </c>
      <c r="J25" s="0" t="inlineStr">
        <is>
          <t>ТСЭМ Московской обл., 040504, приказ Минстроя России №675/пр от 28.02.2017 № 264/пр</t>
        </is>
      </c>
      <c r="K25" s="0" t="inlineStr">
        <is>
          <t>Аппарат для газовой сварки и резки</t>
        </is>
      </c>
      <c r="L25" s="0" t="n">
        <v>1368</v>
      </c>
      <c r="N25" s="0" t="n">
        <v>1011</v>
      </c>
      <c r="O25" s="0" t="inlineStr">
        <is>
          <t>маш.-ч</t>
        </is>
      </c>
      <c r="P25" s="0" t="inlineStr">
        <is>
          <t>маш.-ч</t>
        </is>
      </c>
      <c r="Q25" s="0" t="n">
        <v>1</v>
      </c>
      <c r="X25" s="0" t="n">
        <v>2.7</v>
      </c>
      <c r="Y25" s="0" t="n">
        <v>0</v>
      </c>
      <c r="Z25" s="0" t="n">
        <v>1.2</v>
      </c>
      <c r="AA25" s="0" t="n">
        <v>0</v>
      </c>
      <c r="AB25" s="0" t="n">
        <v>0</v>
      </c>
      <c r="AC25" s="0" t="n">
        <v>0</v>
      </c>
      <c r="AD25" s="0" t="n">
        <v>1</v>
      </c>
      <c r="AE25" s="0" t="n">
        <v>0</v>
      </c>
      <c r="AF25" s="0" t="inlineStr"/>
      <c r="AG25" s="0" t="n">
        <v>2.7</v>
      </c>
      <c r="AH25" s="0" t="n">
        <v>2</v>
      </c>
      <c r="AI25" s="0" t="n">
        <v>78850017</v>
      </c>
      <c r="AJ25" s="0" t="n">
        <v>24</v>
      </c>
      <c r="AK25" s="0" t="n">
        <v>0</v>
      </c>
      <c r="AL25" s="0" t="n">
        <v>0</v>
      </c>
      <c r="AM25" s="0" t="n">
        <v>0</v>
      </c>
      <c r="AN25" s="0" t="n">
        <v>0</v>
      </c>
      <c r="AO25" s="0" t="n">
        <v>0</v>
      </c>
      <c r="AP25" s="0" t="n">
        <v>0</v>
      </c>
      <c r="AQ25" s="0" t="n">
        <v>0</v>
      </c>
      <c r="AR25" s="0" t="n">
        <v>0</v>
      </c>
    </row>
    <row r="26">
      <c r="A26" s="0">
        <f>ROW(Source!A104)</f>
        <v/>
      </c>
      <c r="B26" s="0" t="n">
        <v>78850018</v>
      </c>
      <c r="C26" s="0" t="n">
        <v>78846354</v>
      </c>
      <c r="D26" s="0" t="n">
        <v>29174500</v>
      </c>
      <c r="E26" s="0" t="n">
        <v>1</v>
      </c>
      <c r="F26" s="0" t="n">
        <v>1</v>
      </c>
      <c r="G26" s="0" t="n">
        <v>1</v>
      </c>
      <c r="H26" s="0" t="n">
        <v>2</v>
      </c>
      <c r="I26" s="0" t="inlineStr">
        <is>
          <t>330206</t>
        </is>
      </c>
      <c r="J26" s="0" t="inlineStr">
        <is>
          <t>ТСЭМ Московской обл., 330206, приказ Минстроя России №675/пр от 28.02.2017 № 264/пр</t>
        </is>
      </c>
      <c r="K26" s="0" t="inlineStr">
        <is>
          <t>Дрели электрические</t>
        </is>
      </c>
      <c r="L26" s="0" t="n">
        <v>1368</v>
      </c>
      <c r="N26" s="0" t="n">
        <v>1011</v>
      </c>
      <c r="O26" s="0" t="inlineStr">
        <is>
          <t>маш.-ч</t>
        </is>
      </c>
      <c r="P26" s="0" t="inlineStr">
        <is>
          <t>маш.-ч</t>
        </is>
      </c>
      <c r="Q26" s="0" t="n">
        <v>1</v>
      </c>
      <c r="X26" s="0" t="n">
        <v>4.64</v>
      </c>
      <c r="Y26" s="0" t="n">
        <v>0</v>
      </c>
      <c r="Z26" s="0" t="n">
        <v>1.95</v>
      </c>
      <c r="AA26" s="0" t="n">
        <v>0</v>
      </c>
      <c r="AB26" s="0" t="n">
        <v>0</v>
      </c>
      <c r="AC26" s="0" t="n">
        <v>0</v>
      </c>
      <c r="AD26" s="0" t="n">
        <v>1</v>
      </c>
      <c r="AE26" s="0" t="n">
        <v>0</v>
      </c>
      <c r="AF26" s="0" t="inlineStr"/>
      <c r="AG26" s="0" t="n">
        <v>4.64</v>
      </c>
      <c r="AH26" s="0" t="n">
        <v>2</v>
      </c>
      <c r="AI26" s="0" t="n">
        <v>78850018</v>
      </c>
      <c r="AJ26" s="0" t="n">
        <v>25</v>
      </c>
      <c r="AK26" s="0" t="n">
        <v>0</v>
      </c>
      <c r="AL26" s="0" t="n">
        <v>0</v>
      </c>
      <c r="AM26" s="0" t="n">
        <v>0</v>
      </c>
      <c r="AN26" s="0" t="n">
        <v>0</v>
      </c>
      <c r="AO26" s="0" t="n">
        <v>0</v>
      </c>
      <c r="AP26" s="0" t="n">
        <v>0</v>
      </c>
      <c r="AQ26" s="0" t="n">
        <v>0</v>
      </c>
      <c r="AR26" s="0" t="n">
        <v>0</v>
      </c>
    </row>
    <row r="27">
      <c r="A27" s="0">
        <f>ROW(Source!A104)</f>
        <v/>
      </c>
      <c r="B27" s="0" t="n">
        <v>78850019</v>
      </c>
      <c r="C27" s="0" t="n">
        <v>78846354</v>
      </c>
      <c r="D27" s="0" t="n">
        <v>29174913</v>
      </c>
      <c r="E27" s="0" t="n">
        <v>1</v>
      </c>
      <c r="F27" s="0" t="n">
        <v>1</v>
      </c>
      <c r="G27" s="0" t="n">
        <v>1</v>
      </c>
      <c r="H27" s="0" t="n">
        <v>2</v>
      </c>
      <c r="I27" s="0" t="inlineStr">
        <is>
          <t>400001</t>
        </is>
      </c>
      <c r="J27" s="0" t="inlineStr">
        <is>
          <t>ТСЭМ Московской обл., 400001, приказ Минстроя России №675/пр от 28.02.2017 № 264/пр</t>
        </is>
      </c>
      <c r="K27" s="0" t="inlineStr">
        <is>
          <t>Автомобили бортовые, грузоподъемность до 5 т</t>
        </is>
      </c>
      <c r="L27" s="0" t="n">
        <v>1368</v>
      </c>
      <c r="N27" s="0" t="n">
        <v>1011</v>
      </c>
      <c r="O27" s="0" t="inlineStr">
        <is>
          <t>маш.-ч</t>
        </is>
      </c>
      <c r="P27" s="0" t="inlineStr">
        <is>
          <t>маш.-ч</t>
        </is>
      </c>
      <c r="Q27" s="0" t="n">
        <v>1</v>
      </c>
      <c r="X27" s="0" t="n">
        <v>0.6</v>
      </c>
      <c r="Y27" s="0" t="n">
        <v>0</v>
      </c>
      <c r="Z27" s="0" t="n">
        <v>87.17</v>
      </c>
      <c r="AA27" s="0" t="n">
        <v>11.6</v>
      </c>
      <c r="AB27" s="0" t="n">
        <v>0</v>
      </c>
      <c r="AC27" s="0" t="n">
        <v>0</v>
      </c>
      <c r="AD27" s="0" t="n">
        <v>1</v>
      </c>
      <c r="AE27" s="0" t="n">
        <v>0</v>
      </c>
      <c r="AF27" s="0" t="inlineStr"/>
      <c r="AG27" s="0" t="n">
        <v>0.6</v>
      </c>
      <c r="AH27" s="0" t="n">
        <v>2</v>
      </c>
      <c r="AI27" s="0" t="n">
        <v>78850019</v>
      </c>
      <c r="AJ27" s="0" t="n">
        <v>26</v>
      </c>
      <c r="AK27" s="0" t="n">
        <v>0</v>
      </c>
      <c r="AL27" s="0" t="n">
        <v>0</v>
      </c>
      <c r="AM27" s="0" t="n">
        <v>0</v>
      </c>
      <c r="AN27" s="0" t="n">
        <v>0</v>
      </c>
      <c r="AO27" s="0" t="n">
        <v>0</v>
      </c>
      <c r="AP27" s="0" t="n">
        <v>0</v>
      </c>
      <c r="AQ27" s="0" t="n">
        <v>0</v>
      </c>
      <c r="AR27" s="0" t="n">
        <v>0</v>
      </c>
    </row>
    <row r="28">
      <c r="A28" s="0">
        <f>ROW(Source!A104)</f>
        <v/>
      </c>
      <c r="B28" s="0" t="n">
        <v>78850020</v>
      </c>
      <c r="C28" s="0" t="n">
        <v>78846354</v>
      </c>
      <c r="D28" s="0" t="n">
        <v>29107441</v>
      </c>
      <c r="E28" s="0" t="n">
        <v>1</v>
      </c>
      <c r="F28" s="0" t="n">
        <v>1</v>
      </c>
      <c r="G28" s="0" t="n">
        <v>1</v>
      </c>
      <c r="H28" s="0" t="n">
        <v>3</v>
      </c>
      <c r="I28" s="0" t="inlineStr">
        <is>
          <t>101-0324</t>
        </is>
      </c>
      <c r="J28" s="0" t="inlineStr">
        <is>
          <t>ТССЦ Московской обл., 101-0324, приказ Минстроя России №675/пр от 28.02.2017 № 254/пр</t>
        </is>
      </c>
      <c r="K28" s="0" t="inlineStr">
        <is>
          <t>Кислород технический газообразный</t>
        </is>
      </c>
      <c r="L28" s="0" t="n">
        <v>1339</v>
      </c>
      <c r="N28" s="0" t="n">
        <v>1007</v>
      </c>
      <c r="O28" s="0" t="inlineStr">
        <is>
          <t>м3</t>
        </is>
      </c>
      <c r="P28" s="0" t="inlineStr">
        <is>
          <t>м3</t>
        </is>
      </c>
      <c r="Q28" s="0" t="n">
        <v>1</v>
      </c>
      <c r="X28" s="0" t="n">
        <v>0.48</v>
      </c>
      <c r="Y28" s="0" t="n">
        <v>6.23</v>
      </c>
      <c r="Z28" s="0" t="n">
        <v>0</v>
      </c>
      <c r="AA28" s="0" t="n">
        <v>0</v>
      </c>
      <c r="AB28" s="0" t="n">
        <v>0</v>
      </c>
      <c r="AC28" s="0" t="n">
        <v>0</v>
      </c>
      <c r="AD28" s="0" t="n">
        <v>1</v>
      </c>
      <c r="AE28" s="0" t="n">
        <v>0</v>
      </c>
      <c r="AF28" s="0" t="inlineStr"/>
      <c r="AG28" s="0" t="n">
        <v>0.48</v>
      </c>
      <c r="AH28" s="0" t="n">
        <v>2</v>
      </c>
      <c r="AI28" s="0" t="n">
        <v>78850020</v>
      </c>
      <c r="AJ28" s="0" t="n">
        <v>27</v>
      </c>
      <c r="AK28" s="0" t="n">
        <v>0</v>
      </c>
      <c r="AL28" s="0" t="n">
        <v>0</v>
      </c>
      <c r="AM28" s="0" t="n">
        <v>0</v>
      </c>
      <c r="AN28" s="0" t="n">
        <v>0</v>
      </c>
      <c r="AO28" s="0" t="n">
        <v>0</v>
      </c>
      <c r="AP28" s="0" t="n">
        <v>0</v>
      </c>
      <c r="AQ28" s="0" t="n">
        <v>0</v>
      </c>
      <c r="AR28" s="0" t="n">
        <v>0</v>
      </c>
    </row>
    <row r="29">
      <c r="A29" s="0">
        <f>ROW(Source!A104)</f>
        <v/>
      </c>
      <c r="B29" s="0" t="n">
        <v>78850021</v>
      </c>
      <c r="C29" s="0" t="n">
        <v>78846354</v>
      </c>
      <c r="D29" s="0" t="n">
        <v>29107430</v>
      </c>
      <c r="E29" s="0" t="n">
        <v>1</v>
      </c>
      <c r="F29" s="0" t="n">
        <v>1</v>
      </c>
      <c r="G29" s="0" t="n">
        <v>1</v>
      </c>
      <c r="H29" s="0" t="n">
        <v>3</v>
      </c>
      <c r="I29" s="0" t="inlineStr">
        <is>
          <t>101-1602</t>
        </is>
      </c>
      <c r="J29" s="0" t="inlineStr">
        <is>
          <t>ТССЦ Московской обл., 101-1602, приказ Минстроя России №675/пр от 28.02.2017 № 254/пр</t>
        </is>
      </c>
      <c r="K29" s="0" t="inlineStr">
        <is>
          <t>Ацетилен газообразный технический</t>
        </is>
      </c>
      <c r="L29" s="0" t="n">
        <v>1339</v>
      </c>
      <c r="N29" s="0" t="n">
        <v>1007</v>
      </c>
      <c r="O29" s="0" t="inlineStr">
        <is>
          <t>м3</t>
        </is>
      </c>
      <c r="P29" s="0" t="inlineStr">
        <is>
          <t>м3</t>
        </is>
      </c>
      <c r="Q29" s="0" t="n">
        <v>1</v>
      </c>
      <c r="X29" s="0" t="n">
        <v>0.21</v>
      </c>
      <c r="Y29" s="0" t="n">
        <v>38.49</v>
      </c>
      <c r="Z29" s="0" t="n">
        <v>0</v>
      </c>
      <c r="AA29" s="0" t="n">
        <v>0</v>
      </c>
      <c r="AB29" s="0" t="n">
        <v>0</v>
      </c>
      <c r="AC29" s="0" t="n">
        <v>0</v>
      </c>
      <c r="AD29" s="0" t="n">
        <v>1</v>
      </c>
      <c r="AE29" s="0" t="n">
        <v>0</v>
      </c>
      <c r="AF29" s="0" t="inlineStr"/>
      <c r="AG29" s="0" t="n">
        <v>0.21</v>
      </c>
      <c r="AH29" s="0" t="n">
        <v>2</v>
      </c>
      <c r="AI29" s="0" t="n">
        <v>78850021</v>
      </c>
      <c r="AJ29" s="0" t="n">
        <v>28</v>
      </c>
      <c r="AK29" s="0" t="n">
        <v>0</v>
      </c>
      <c r="AL29" s="0" t="n">
        <v>0</v>
      </c>
      <c r="AM29" s="0" t="n">
        <v>0</v>
      </c>
      <c r="AN29" s="0" t="n">
        <v>0</v>
      </c>
      <c r="AO29" s="0" t="n">
        <v>0</v>
      </c>
      <c r="AP29" s="0" t="n">
        <v>0</v>
      </c>
      <c r="AQ29" s="0" t="n">
        <v>0</v>
      </c>
      <c r="AR29" s="0" t="n">
        <v>0</v>
      </c>
    </row>
    <row r="30">
      <c r="A30" s="0">
        <f>ROW(Source!A104)</f>
        <v/>
      </c>
      <c r="B30" s="0" t="n">
        <v>78850022</v>
      </c>
      <c r="C30" s="0" t="n">
        <v>78846354</v>
      </c>
      <c r="D30" s="0" t="n">
        <v>29117365</v>
      </c>
      <c r="E30" s="0" t="n">
        <v>1</v>
      </c>
      <c r="F30" s="0" t="n">
        <v>1</v>
      </c>
      <c r="G30" s="0" t="n">
        <v>1</v>
      </c>
      <c r="H30" s="0" t="n">
        <v>3</v>
      </c>
      <c r="I30" s="0" t="inlineStr">
        <is>
          <t>103-1460</t>
        </is>
      </c>
      <c r="J30" s="0" t="inlineStr">
        <is>
          <t>ТССЦ Московской обл., 103-1460, приказ Минстроя России №675/пр от 28.02.2017 № 254/пр</t>
        </is>
      </c>
      <c r="K3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" s="0" t="n">
        <v>1301</v>
      </c>
      <c r="N30" s="0" t="n">
        <v>1003</v>
      </c>
      <c r="O30" s="0" t="inlineStr">
        <is>
          <t>м</t>
        </is>
      </c>
      <c r="P30" s="0" t="inlineStr">
        <is>
          <t>м</t>
        </is>
      </c>
      <c r="Q30" s="0" t="n">
        <v>1</v>
      </c>
      <c r="X30" s="0" t="n">
        <v>97.8</v>
      </c>
      <c r="Y30" s="0" t="n">
        <v>28.48</v>
      </c>
      <c r="Z30" s="0" t="n">
        <v>0</v>
      </c>
      <c r="AA30" s="0" t="n">
        <v>0</v>
      </c>
      <c r="AB30" s="0" t="n">
        <v>0</v>
      </c>
      <c r="AC30" s="0" t="n">
        <v>0</v>
      </c>
      <c r="AD30" s="0" t="n">
        <v>1</v>
      </c>
      <c r="AE30" s="0" t="n">
        <v>0</v>
      </c>
      <c r="AF30" s="0" t="inlineStr"/>
      <c r="AG30" s="0" t="n">
        <v>97.8</v>
      </c>
      <c r="AH30" s="0" t="n">
        <v>2</v>
      </c>
      <c r="AI30" s="0" t="n">
        <v>78850022</v>
      </c>
      <c r="AJ30" s="0" t="n">
        <v>29</v>
      </c>
      <c r="AK30" s="0" t="n">
        <v>0</v>
      </c>
      <c r="AL30" s="0" t="n">
        <v>0</v>
      </c>
      <c r="AM30" s="0" t="n">
        <v>0</v>
      </c>
      <c r="AN30" s="0" t="n">
        <v>0</v>
      </c>
      <c r="AO30" s="0" t="n">
        <v>0</v>
      </c>
      <c r="AP30" s="0" t="n">
        <v>0</v>
      </c>
      <c r="AQ30" s="0" t="n">
        <v>0</v>
      </c>
      <c r="AR30" s="0" t="n">
        <v>0</v>
      </c>
    </row>
    <row r="31">
      <c r="A31" s="0">
        <f>ROW(Source!A104)</f>
        <v/>
      </c>
      <c r="B31" s="0" t="n">
        <v>78850023</v>
      </c>
      <c r="C31" s="0" t="n">
        <v>78846354</v>
      </c>
      <c r="D31" s="0" t="n">
        <v>29117371</v>
      </c>
      <c r="E31" s="0" t="n">
        <v>1</v>
      </c>
      <c r="F31" s="0" t="n">
        <v>1</v>
      </c>
      <c r="G31" s="0" t="n">
        <v>1</v>
      </c>
      <c r="H31" s="0" t="n">
        <v>3</v>
      </c>
      <c r="I31" s="0" t="inlineStr">
        <is>
          <t>103-9910</t>
        </is>
      </c>
      <c r="J31" s="0" t="inlineStr">
        <is>
          <t>ТССЦ Московской обл., 103-9910, приказ Минстроя России №675/пр от 28.02.2017 № 254/пр</t>
        </is>
      </c>
      <c r="K31" s="0" t="inlineStr">
        <is>
          <t>Фасонные и соединительные части к многослойным металлополимерным трубам</t>
        </is>
      </c>
      <c r="L31" s="0" t="n">
        <v>1354</v>
      </c>
      <c r="N31" s="0" t="n">
        <v>1010</v>
      </c>
      <c r="O31" s="0" t="inlineStr">
        <is>
          <t>шт.</t>
        </is>
      </c>
      <c r="P31" s="0" t="inlineStr">
        <is>
          <t>шт.</t>
        </is>
      </c>
      <c r="Q31" s="0" t="n">
        <v>1</v>
      </c>
      <c r="X31" s="0" t="n">
        <v>0</v>
      </c>
      <c r="Y31" s="0" t="n">
        <v>0</v>
      </c>
      <c r="Z31" s="0" t="n">
        <v>0</v>
      </c>
      <c r="AA31" s="0" t="n">
        <v>0</v>
      </c>
      <c r="AB31" s="0" t="n">
        <v>0</v>
      </c>
      <c r="AC31" s="0" t="n">
        <v>1</v>
      </c>
      <c r="AD31" s="0" t="n">
        <v>0</v>
      </c>
      <c r="AE31" s="0" t="n">
        <v>0</v>
      </c>
      <c r="AF31" s="0" t="inlineStr"/>
      <c r="AG31" s="0" t="n">
        <v>0</v>
      </c>
      <c r="AH31" s="0" t="n">
        <v>3</v>
      </c>
      <c r="AI31" s="0" t="n">
        <v>-1</v>
      </c>
      <c r="AJ31" s="0" t="inlineStr"/>
      <c r="AK31" s="0" t="n">
        <v>0</v>
      </c>
      <c r="AL31" s="0" t="n">
        <v>0</v>
      </c>
      <c r="AM31" s="0" t="n">
        <v>0</v>
      </c>
      <c r="AN31" s="0" t="n">
        <v>0</v>
      </c>
      <c r="AO31" s="0" t="n">
        <v>0</v>
      </c>
      <c r="AP31" s="0" t="n">
        <v>0</v>
      </c>
      <c r="AQ31" s="0" t="n">
        <v>0</v>
      </c>
      <c r="AR31" s="0" t="n">
        <v>0</v>
      </c>
    </row>
    <row r="32">
      <c r="A32" s="0">
        <f>ROW(Source!A104)</f>
        <v/>
      </c>
      <c r="B32" s="0" t="n">
        <v>78850024</v>
      </c>
      <c r="C32" s="0" t="n">
        <v>78846354</v>
      </c>
      <c r="D32" s="0" t="n">
        <v>29140635</v>
      </c>
      <c r="E32" s="0" t="n">
        <v>1</v>
      </c>
      <c r="F32" s="0" t="n">
        <v>1</v>
      </c>
      <c r="G32" s="0" t="n">
        <v>1</v>
      </c>
      <c r="H32" s="0" t="n">
        <v>3</v>
      </c>
      <c r="I32" s="0" t="inlineStr">
        <is>
          <t>301-1380</t>
        </is>
      </c>
      <c r="J32" s="0" t="inlineStr">
        <is>
          <t>ТССЦ Московской обл., 301-1380, приказ Минстроя России №675/пр от 28.02.2017 № 256/пр</t>
        </is>
      </c>
      <c r="K32" s="0" t="inlineStr">
        <is>
          <t>Трубки защитные гофрированные</t>
        </is>
      </c>
      <c r="L32" s="0" t="n">
        <v>1301</v>
      </c>
      <c r="N32" s="0" t="n">
        <v>1003</v>
      </c>
      <c r="O32" s="0" t="inlineStr">
        <is>
          <t>м</t>
        </is>
      </c>
      <c r="P32" s="0" t="inlineStr">
        <is>
          <t>м</t>
        </is>
      </c>
      <c r="Q32" s="0" t="n">
        <v>1</v>
      </c>
      <c r="X32" s="0" t="n">
        <v>7</v>
      </c>
      <c r="Y32" s="0" t="n">
        <v>9.52</v>
      </c>
      <c r="Z32" s="0" t="n">
        <v>0</v>
      </c>
      <c r="AA32" s="0" t="n">
        <v>0</v>
      </c>
      <c r="AB32" s="0" t="n">
        <v>0</v>
      </c>
      <c r="AC32" s="0" t="n">
        <v>0</v>
      </c>
      <c r="AD32" s="0" t="n">
        <v>1</v>
      </c>
      <c r="AE32" s="0" t="n">
        <v>0</v>
      </c>
      <c r="AF32" s="0" t="inlineStr"/>
      <c r="AG32" s="0" t="n">
        <v>7</v>
      </c>
      <c r="AH32" s="0" t="n">
        <v>2</v>
      </c>
      <c r="AI32" s="0" t="n">
        <v>78850024</v>
      </c>
      <c r="AJ32" s="0" t="n">
        <v>30</v>
      </c>
      <c r="AK32" s="0" t="n">
        <v>0</v>
      </c>
      <c r="AL32" s="0" t="n">
        <v>0</v>
      </c>
      <c r="AM32" s="0" t="n">
        <v>0</v>
      </c>
      <c r="AN32" s="0" t="n">
        <v>0</v>
      </c>
      <c r="AO32" s="0" t="n">
        <v>0</v>
      </c>
      <c r="AP32" s="0" t="n">
        <v>0</v>
      </c>
      <c r="AQ32" s="0" t="n">
        <v>0</v>
      </c>
      <c r="AR32" s="0" t="n">
        <v>0</v>
      </c>
    </row>
    <row r="33">
      <c r="A33" s="0">
        <f>ROW(Source!A104)</f>
        <v/>
      </c>
      <c r="B33" s="0" t="n">
        <v>78850025</v>
      </c>
      <c r="C33" s="0" t="n">
        <v>78846354</v>
      </c>
      <c r="D33" s="0" t="n">
        <v>29139870</v>
      </c>
      <c r="E33" s="0" t="n">
        <v>1</v>
      </c>
      <c r="F33" s="0" t="n">
        <v>1</v>
      </c>
      <c r="G33" s="0" t="n">
        <v>1</v>
      </c>
      <c r="H33" s="0" t="n">
        <v>3</v>
      </c>
      <c r="I33" s="0" t="inlineStr">
        <is>
          <t>301-9240</t>
        </is>
      </c>
      <c r="J33" s="0" t="inlineStr">
        <is>
          <t>ТССЦ Московской обл., 301-9240, приказ Минстроя России №675/пр от 28.02.2017 № 256/пр</t>
        </is>
      </c>
      <c r="K33" s="0" t="inlineStr">
        <is>
          <t>Крепления</t>
        </is>
      </c>
      <c r="L33" s="0" t="n">
        <v>1346</v>
      </c>
      <c r="N33" s="0" t="n">
        <v>1009</v>
      </c>
      <c r="O33" s="0" t="inlineStr">
        <is>
          <t>кг</t>
        </is>
      </c>
      <c r="P33" s="0" t="inlineStr">
        <is>
          <t>кг</t>
        </is>
      </c>
      <c r="Q33" s="0" t="n">
        <v>1</v>
      </c>
      <c r="X33" s="0" t="n">
        <v>0</v>
      </c>
      <c r="Y33" s="0" t="n">
        <v>0</v>
      </c>
      <c r="Z33" s="0" t="n">
        <v>0</v>
      </c>
      <c r="AA33" s="0" t="n">
        <v>0</v>
      </c>
      <c r="AB33" s="0" t="n">
        <v>0</v>
      </c>
      <c r="AC33" s="0" t="n">
        <v>1</v>
      </c>
      <c r="AD33" s="0" t="n">
        <v>0</v>
      </c>
      <c r="AE33" s="0" t="n">
        <v>0</v>
      </c>
      <c r="AF33" s="0" t="inlineStr"/>
      <c r="AG33" s="0" t="n">
        <v>0</v>
      </c>
      <c r="AH33" s="0" t="n">
        <v>3</v>
      </c>
      <c r="AI33" s="0" t="n">
        <v>-1</v>
      </c>
      <c r="AJ33" s="0" t="inlineStr"/>
      <c r="AK33" s="0" t="n">
        <v>0</v>
      </c>
      <c r="AL33" s="0" t="n">
        <v>0</v>
      </c>
      <c r="AM33" s="0" t="n">
        <v>0</v>
      </c>
      <c r="AN33" s="0" t="n">
        <v>0</v>
      </c>
      <c r="AO33" s="0" t="n">
        <v>0</v>
      </c>
      <c r="AP33" s="0" t="n">
        <v>0</v>
      </c>
      <c r="AQ33" s="0" t="n">
        <v>0</v>
      </c>
      <c r="AR33" s="0" t="n">
        <v>0</v>
      </c>
    </row>
    <row r="34">
      <c r="A34" s="0">
        <f>ROW(Source!A104)</f>
        <v/>
      </c>
      <c r="B34" s="0" t="n">
        <v>78850026</v>
      </c>
      <c r="C34" s="0" t="n">
        <v>78846354</v>
      </c>
      <c r="D34" s="0" t="n">
        <v>29144271</v>
      </c>
      <c r="E34" s="0" t="n">
        <v>1</v>
      </c>
      <c r="F34" s="0" t="n">
        <v>1</v>
      </c>
      <c r="G34" s="0" t="n">
        <v>1</v>
      </c>
      <c r="H34" s="0" t="n">
        <v>3</v>
      </c>
      <c r="I34" s="0" t="inlineStr">
        <is>
          <t>302-9912</t>
        </is>
      </c>
      <c r="J34" s="0" t="inlineStr">
        <is>
          <t>ТССЦ Московской обл., 302-9912, приказ Минстроя России №675/пр от 28.02.2017 № 256/пр</t>
        </is>
      </c>
      <c r="K34" s="0" t="inlineStr">
        <is>
          <t>Арматура запорная к многослойным металлополимерным трубам</t>
        </is>
      </c>
      <c r="L34" s="0" t="n">
        <v>1354</v>
      </c>
      <c r="N34" s="0" t="n">
        <v>1010</v>
      </c>
      <c r="O34" s="0" t="inlineStr">
        <is>
          <t>шт.</t>
        </is>
      </c>
      <c r="P34" s="0" t="inlineStr">
        <is>
          <t>шт.</t>
        </is>
      </c>
      <c r="Q34" s="0" t="n">
        <v>1</v>
      </c>
      <c r="X34" s="0" t="n">
        <v>0</v>
      </c>
      <c r="Y34" s="0" t="n">
        <v>0</v>
      </c>
      <c r="Z34" s="0" t="n">
        <v>0</v>
      </c>
      <c r="AA34" s="0" t="n">
        <v>0</v>
      </c>
      <c r="AB34" s="0" t="n">
        <v>0</v>
      </c>
      <c r="AC34" s="0" t="n">
        <v>1</v>
      </c>
      <c r="AD34" s="0" t="n">
        <v>0</v>
      </c>
      <c r="AE34" s="0" t="n">
        <v>0</v>
      </c>
      <c r="AF34" s="0" t="inlineStr"/>
      <c r="AG34" s="0" t="n">
        <v>0</v>
      </c>
      <c r="AH34" s="0" t="n">
        <v>3</v>
      </c>
      <c r="AI34" s="0" t="n">
        <v>-1</v>
      </c>
      <c r="AJ34" s="0" t="inlineStr"/>
      <c r="AK34" s="0" t="n">
        <v>0</v>
      </c>
      <c r="AL34" s="0" t="n">
        <v>0</v>
      </c>
      <c r="AM34" s="0" t="n">
        <v>0</v>
      </c>
      <c r="AN34" s="0" t="n">
        <v>0</v>
      </c>
      <c r="AO34" s="0" t="n">
        <v>0</v>
      </c>
      <c r="AP34" s="0" t="n">
        <v>0</v>
      </c>
      <c r="AQ34" s="0" t="n">
        <v>0</v>
      </c>
      <c r="AR34" s="0" t="n">
        <v>0</v>
      </c>
    </row>
    <row r="35">
      <c r="A35" s="0">
        <f>ROW(Source!A146)</f>
        <v/>
      </c>
      <c r="B35" s="0" t="n">
        <v>78846109</v>
      </c>
      <c r="C35" s="0" t="n">
        <v>78846108</v>
      </c>
      <c r="D35" s="0" t="n">
        <v>18410572</v>
      </c>
      <c r="E35" s="0" t="n">
        <v>1</v>
      </c>
      <c r="F35" s="0" t="n">
        <v>1</v>
      </c>
      <c r="G35" s="0" t="n">
        <v>1</v>
      </c>
      <c r="H35" s="0" t="n">
        <v>1</v>
      </c>
      <c r="I35" s="0" t="inlineStr">
        <is>
          <t>1-1032-90</t>
        </is>
      </c>
      <c r="J35" s="0" t="inlineStr"/>
      <c r="K35" s="0" t="inlineStr">
        <is>
          <t>Рабочий строитель среднего разряда 3,2</t>
        </is>
      </c>
      <c r="L35" s="0" t="n">
        <v>1369</v>
      </c>
      <c r="N35" s="0" t="n">
        <v>1013</v>
      </c>
      <c r="O35" s="0" t="inlineStr">
        <is>
          <t>чел.-ч</t>
        </is>
      </c>
      <c r="P35" s="0" t="inlineStr">
        <is>
          <t>чел.-ч</t>
        </is>
      </c>
      <c r="Q35" s="0" t="n">
        <v>1</v>
      </c>
      <c r="X35" s="0" t="n">
        <v>201.84</v>
      </c>
      <c r="Y35" s="0" t="n">
        <v>0</v>
      </c>
      <c r="Z35" s="0" t="n">
        <v>0</v>
      </c>
      <c r="AA35" s="0" t="n">
        <v>0</v>
      </c>
      <c r="AB35" s="0" t="n">
        <v>8.74</v>
      </c>
      <c r="AC35" s="0" t="n">
        <v>0</v>
      </c>
      <c r="AD35" s="0" t="n">
        <v>1</v>
      </c>
      <c r="AE35" s="0" t="n">
        <v>1</v>
      </c>
      <c r="AF35" s="0" t="inlineStr"/>
      <c r="AG35" s="0" t="n">
        <v>201.84</v>
      </c>
      <c r="AH35" s="0" t="n">
        <v>2</v>
      </c>
      <c r="AI35" s="0" t="n">
        <v>78846109</v>
      </c>
      <c r="AJ35" s="0" t="n">
        <v>34</v>
      </c>
      <c r="AK35" s="0" t="n">
        <v>0</v>
      </c>
      <c r="AL35" s="0" t="n">
        <v>0</v>
      </c>
      <c r="AM35" s="0" t="n">
        <v>0</v>
      </c>
      <c r="AN35" s="0" t="n">
        <v>0</v>
      </c>
      <c r="AO35" s="0" t="n">
        <v>0</v>
      </c>
      <c r="AP35" s="0" t="n">
        <v>0</v>
      </c>
      <c r="AQ35" s="0" t="n">
        <v>0</v>
      </c>
      <c r="AR35" s="0" t="n">
        <v>0</v>
      </c>
    </row>
    <row r="36">
      <c r="A36" s="0">
        <f>ROW(Source!A146)</f>
        <v/>
      </c>
      <c r="B36" s="0" t="n">
        <v>78846110</v>
      </c>
      <c r="C36" s="0" t="n">
        <v>78846108</v>
      </c>
      <c r="D36" s="0" t="n">
        <v>29172513</v>
      </c>
      <c r="E36" s="0" t="n">
        <v>1</v>
      </c>
      <c r="F36" s="0" t="n">
        <v>1</v>
      </c>
      <c r="G36" s="0" t="n">
        <v>1</v>
      </c>
      <c r="H36" s="0" t="n">
        <v>2</v>
      </c>
      <c r="I36" s="0" t="inlineStr">
        <is>
          <t>030401</t>
        </is>
      </c>
      <c r="J36" s="0" t="inlineStr">
        <is>
          <t>ТСЭМ Московской обл., 030401, приказ Минстроя России №675/пр от 28.02.2017 № 264/пр</t>
        </is>
      </c>
      <c r="K36" s="0" t="inlineStr">
        <is>
          <t>Лебедки электрические тяговым усилием до 5,79 кН (0,59 т)</t>
        </is>
      </c>
      <c r="L36" s="0" t="n">
        <v>1368</v>
      </c>
      <c r="N36" s="0" t="n">
        <v>1011</v>
      </c>
      <c r="O36" s="0" t="inlineStr">
        <is>
          <t>маш.-ч</t>
        </is>
      </c>
      <c r="P36" s="0" t="inlineStr">
        <is>
          <t>маш.-ч</t>
        </is>
      </c>
      <c r="Q36" s="0" t="n">
        <v>1</v>
      </c>
      <c r="X36" s="0" t="n">
        <v>0.71</v>
      </c>
      <c r="Y36" s="0" t="n">
        <v>0</v>
      </c>
      <c r="Z36" s="0" t="n">
        <v>1.7</v>
      </c>
      <c r="AA36" s="0" t="n">
        <v>0</v>
      </c>
      <c r="AB36" s="0" t="n">
        <v>0</v>
      </c>
      <c r="AC36" s="0" t="n">
        <v>0</v>
      </c>
      <c r="AD36" s="0" t="n">
        <v>1</v>
      </c>
      <c r="AE36" s="0" t="n">
        <v>0</v>
      </c>
      <c r="AF36" s="0" t="inlineStr"/>
      <c r="AG36" s="0" t="n">
        <v>0.71</v>
      </c>
      <c r="AH36" s="0" t="n">
        <v>2</v>
      </c>
      <c r="AI36" s="0" t="n">
        <v>78846110</v>
      </c>
      <c r="AJ36" s="0" t="n">
        <v>35</v>
      </c>
      <c r="AK36" s="0" t="n">
        <v>0</v>
      </c>
      <c r="AL36" s="0" t="n">
        <v>0</v>
      </c>
      <c r="AM36" s="0" t="n">
        <v>0</v>
      </c>
      <c r="AN36" s="0" t="n">
        <v>0</v>
      </c>
      <c r="AO36" s="0" t="n">
        <v>0</v>
      </c>
      <c r="AP36" s="0" t="n">
        <v>0</v>
      </c>
      <c r="AQ36" s="0" t="n">
        <v>0</v>
      </c>
      <c r="AR36" s="0" t="n">
        <v>0</v>
      </c>
    </row>
    <row r="37">
      <c r="A37" s="0">
        <f>ROW(Source!A146)</f>
        <v/>
      </c>
      <c r="B37" s="0" t="n">
        <v>78846111</v>
      </c>
      <c r="C37" s="0" t="n">
        <v>78846108</v>
      </c>
      <c r="D37" s="0" t="n">
        <v>29145213</v>
      </c>
      <c r="E37" s="0" t="n">
        <v>1</v>
      </c>
      <c r="F37" s="0" t="n">
        <v>1</v>
      </c>
      <c r="G37" s="0" t="n">
        <v>1</v>
      </c>
      <c r="H37" s="0" t="n">
        <v>3</v>
      </c>
      <c r="I37" s="0" t="inlineStr">
        <is>
          <t>402-0083</t>
        </is>
      </c>
      <c r="J37" s="0" t="inlineStr">
        <is>
          <t>ТССЦ Московской обл., 402-0083, приказ Минстроя России №675/пр от 28.02.2017 № 257/пр</t>
        </is>
      </c>
      <c r="K37" s="0" t="inlineStr">
        <is>
          <t>Раствор готовый отделочный тяжелый, цементно-известковый 1:1:6</t>
        </is>
      </c>
      <c r="L37" s="0" t="n">
        <v>1339</v>
      </c>
      <c r="N37" s="0" t="n">
        <v>1007</v>
      </c>
      <c r="O37" s="0" t="inlineStr">
        <is>
          <t>м3</t>
        </is>
      </c>
      <c r="P37" s="0" t="inlineStr">
        <is>
          <t>м3</t>
        </is>
      </c>
      <c r="Q37" s="0" t="n">
        <v>1</v>
      </c>
      <c r="X37" s="0" t="n">
        <v>2.2</v>
      </c>
      <c r="Y37" s="0" t="n">
        <v>517.89</v>
      </c>
      <c r="Z37" s="0" t="n">
        <v>0</v>
      </c>
      <c r="AA37" s="0" t="n">
        <v>0</v>
      </c>
      <c r="AB37" s="0" t="n">
        <v>0</v>
      </c>
      <c r="AC37" s="0" t="n">
        <v>0</v>
      </c>
      <c r="AD37" s="0" t="n">
        <v>1</v>
      </c>
      <c r="AE37" s="0" t="n">
        <v>0</v>
      </c>
      <c r="AF37" s="0" t="inlineStr"/>
      <c r="AG37" s="0" t="n">
        <v>2.2</v>
      </c>
      <c r="AH37" s="0" t="n">
        <v>2</v>
      </c>
      <c r="AI37" s="0" t="n">
        <v>78846111</v>
      </c>
      <c r="AJ37" s="0" t="n">
        <v>36</v>
      </c>
      <c r="AK37" s="0" t="n">
        <v>0</v>
      </c>
      <c r="AL37" s="0" t="n">
        <v>0</v>
      </c>
      <c r="AM37" s="0" t="n">
        <v>0</v>
      </c>
      <c r="AN37" s="0" t="n">
        <v>0</v>
      </c>
      <c r="AO37" s="0" t="n">
        <v>0</v>
      </c>
      <c r="AP37" s="0" t="n">
        <v>0</v>
      </c>
      <c r="AQ37" s="0" t="n">
        <v>0</v>
      </c>
      <c r="AR37" s="0" t="n">
        <v>0</v>
      </c>
    </row>
    <row r="38">
      <c r="A38" s="0">
        <f>ROW(Source!A146)</f>
        <v/>
      </c>
      <c r="B38" s="0" t="n">
        <v>78846112</v>
      </c>
      <c r="C38" s="0" t="n">
        <v>78846108</v>
      </c>
      <c r="D38" s="0" t="n">
        <v>29150040</v>
      </c>
      <c r="E38" s="0" t="n">
        <v>1</v>
      </c>
      <c r="F38" s="0" t="n">
        <v>1</v>
      </c>
      <c r="G38" s="0" t="n">
        <v>1</v>
      </c>
      <c r="H38" s="0" t="n">
        <v>3</v>
      </c>
      <c r="I38" s="0" t="inlineStr">
        <is>
          <t>411-0001</t>
        </is>
      </c>
      <c r="J38" s="0" t="inlineStr">
        <is>
          <t>ТССЦ Московской обл., 411-0001, приказ Минстроя России №675/пр от 28.02.2017 № 257/пр</t>
        </is>
      </c>
      <c r="K38" s="0" t="inlineStr">
        <is>
          <t>Вода</t>
        </is>
      </c>
      <c r="L38" s="0" t="n">
        <v>1339</v>
      </c>
      <c r="N38" s="0" t="n">
        <v>1007</v>
      </c>
      <c r="O38" s="0" t="inlineStr">
        <is>
          <t>м3</t>
        </is>
      </c>
      <c r="P38" s="0" t="inlineStr">
        <is>
          <t>м3</t>
        </is>
      </c>
      <c r="Q38" s="0" t="n">
        <v>1</v>
      </c>
      <c r="X38" s="0" t="n">
        <v>0.35</v>
      </c>
      <c r="Y38" s="0" t="n">
        <v>2.44</v>
      </c>
      <c r="Z38" s="0" t="n">
        <v>0</v>
      </c>
      <c r="AA38" s="0" t="n">
        <v>0</v>
      </c>
      <c r="AB38" s="0" t="n">
        <v>0</v>
      </c>
      <c r="AC38" s="0" t="n">
        <v>0</v>
      </c>
      <c r="AD38" s="0" t="n">
        <v>1</v>
      </c>
      <c r="AE38" s="0" t="n">
        <v>0</v>
      </c>
      <c r="AF38" s="0" t="inlineStr"/>
      <c r="AG38" s="0" t="n">
        <v>0.35</v>
      </c>
      <c r="AH38" s="0" t="n">
        <v>2</v>
      </c>
      <c r="AI38" s="0" t="n">
        <v>78846112</v>
      </c>
      <c r="AJ38" s="0" t="n">
        <v>38</v>
      </c>
      <c r="AK38" s="0" t="n">
        <v>0</v>
      </c>
      <c r="AL38" s="0" t="n">
        <v>0</v>
      </c>
      <c r="AM38" s="0" t="n">
        <v>0</v>
      </c>
      <c r="AN38" s="0" t="n">
        <v>0</v>
      </c>
      <c r="AO38" s="0" t="n">
        <v>0</v>
      </c>
      <c r="AP38" s="0" t="n">
        <v>0</v>
      </c>
      <c r="AQ38" s="0" t="n">
        <v>0</v>
      </c>
      <c r="AR38" s="0" t="n">
        <v>0</v>
      </c>
    </row>
    <row r="39">
      <c r="A39" s="0">
        <f>ROW(Source!A146)</f>
        <v/>
      </c>
      <c r="B39" s="0" t="n">
        <v>78846113</v>
      </c>
      <c r="C39" s="0" t="n">
        <v>78846108</v>
      </c>
      <c r="D39" s="0" t="n">
        <v>29164349</v>
      </c>
      <c r="E39" s="0" t="n">
        <v>1</v>
      </c>
      <c r="F39" s="0" t="n">
        <v>1</v>
      </c>
      <c r="G39" s="0" t="n">
        <v>1</v>
      </c>
      <c r="H39" s="0" t="n">
        <v>3</v>
      </c>
      <c r="I39" s="0" t="inlineStr">
        <is>
          <t>509-9900</t>
        </is>
      </c>
      <c r="J39" s="0" t="inlineStr">
        <is>
          <t>ТССЦ Московской обл., 509-9900, приказ Минстроя России №675/пр от 28.02.2017 № 258/пр</t>
        </is>
      </c>
      <c r="K39" s="0" t="inlineStr">
        <is>
          <t>Строительный мусор</t>
        </is>
      </c>
      <c r="L39" s="0" t="n">
        <v>1348</v>
      </c>
      <c r="N39" s="0" t="n">
        <v>1009</v>
      </c>
      <c r="O39" s="0" t="inlineStr">
        <is>
          <t>т</t>
        </is>
      </c>
      <c r="P39" s="0" t="inlineStr">
        <is>
          <t>т</t>
        </is>
      </c>
      <c r="Q39" s="0" t="n">
        <v>1000</v>
      </c>
      <c r="X39" s="0" t="n">
        <v>4.84</v>
      </c>
      <c r="Y39" s="0" t="n">
        <v>0</v>
      </c>
      <c r="Z39" s="0" t="n">
        <v>0</v>
      </c>
      <c r="AA39" s="0" t="n">
        <v>0</v>
      </c>
      <c r="AB39" s="0" t="n">
        <v>0</v>
      </c>
      <c r="AC39" s="0" t="n">
        <v>0</v>
      </c>
      <c r="AD39" s="0" t="n">
        <v>0</v>
      </c>
      <c r="AE39" s="0" t="n">
        <v>0</v>
      </c>
      <c r="AF39" s="0" t="inlineStr"/>
      <c r="AG39" s="0" t="n">
        <v>4.84</v>
      </c>
      <c r="AH39" s="0" t="n">
        <v>2</v>
      </c>
      <c r="AI39" s="0" t="n">
        <v>78846113</v>
      </c>
      <c r="AJ39" s="0" t="n">
        <v>39</v>
      </c>
      <c r="AK39" s="0" t="n">
        <v>0</v>
      </c>
      <c r="AL39" s="0" t="n">
        <v>0</v>
      </c>
      <c r="AM39" s="0" t="n">
        <v>0</v>
      </c>
      <c r="AN39" s="0" t="n">
        <v>0</v>
      </c>
      <c r="AO39" s="0" t="n">
        <v>0</v>
      </c>
      <c r="AP39" s="0" t="n">
        <v>0</v>
      </c>
      <c r="AQ39" s="0" t="n">
        <v>0</v>
      </c>
      <c r="AR39" s="0" t="n">
        <v>0</v>
      </c>
    </row>
    <row r="40">
      <c r="A40" s="0">
        <f>ROW(Source!A187)</f>
        <v/>
      </c>
      <c r="B40" s="0" t="n">
        <v>78846185</v>
      </c>
      <c r="C40" s="0" t="n">
        <v>78846180</v>
      </c>
      <c r="D40" s="0" t="n">
        <v>18407525</v>
      </c>
      <c r="E40" s="0" t="n">
        <v>1</v>
      </c>
      <c r="F40" s="0" t="n">
        <v>1</v>
      </c>
      <c r="G40" s="0" t="n">
        <v>1</v>
      </c>
      <c r="H40" s="0" t="n">
        <v>1</v>
      </c>
      <c r="I40" s="0" t="inlineStr">
        <is>
          <t>1-1021-90</t>
        </is>
      </c>
      <c r="J40" s="0" t="inlineStr"/>
      <c r="K40" s="0" t="inlineStr">
        <is>
          <t>Рабочий строитель среднего разряда 2,1</t>
        </is>
      </c>
      <c r="L40" s="0" t="n">
        <v>1369</v>
      </c>
      <c r="N40" s="0" t="n">
        <v>1013</v>
      </c>
      <c r="O40" s="0" t="inlineStr">
        <is>
          <t>чел.-ч</t>
        </is>
      </c>
      <c r="P40" s="0" t="inlineStr">
        <is>
          <t>чел.-ч</t>
        </is>
      </c>
      <c r="Q40" s="0" t="n">
        <v>1</v>
      </c>
      <c r="X40" s="0" t="n">
        <v>110</v>
      </c>
      <c r="Y40" s="0" t="n">
        <v>0</v>
      </c>
      <c r="Z40" s="0" t="n">
        <v>0</v>
      </c>
      <c r="AA40" s="0" t="n">
        <v>0</v>
      </c>
      <c r="AB40" s="0" t="n">
        <v>7.87</v>
      </c>
      <c r="AC40" s="0" t="n">
        <v>0</v>
      </c>
      <c r="AD40" s="0" t="n">
        <v>1</v>
      </c>
      <c r="AE40" s="0" t="n">
        <v>1</v>
      </c>
      <c r="AF40" s="0" t="inlineStr"/>
      <c r="AG40" s="0" t="n">
        <v>110</v>
      </c>
      <c r="AH40" s="0" t="n">
        <v>2</v>
      </c>
      <c r="AI40" s="0" t="n">
        <v>78846181</v>
      </c>
      <c r="AJ40" s="0" t="n">
        <v>40</v>
      </c>
      <c r="AK40" s="0" t="n">
        <v>0</v>
      </c>
      <c r="AL40" s="0" t="n">
        <v>0</v>
      </c>
      <c r="AM40" s="0" t="n">
        <v>0</v>
      </c>
      <c r="AN40" s="0" t="n">
        <v>0</v>
      </c>
      <c r="AO40" s="0" t="n">
        <v>0</v>
      </c>
      <c r="AP40" s="0" t="n">
        <v>0</v>
      </c>
      <c r="AQ40" s="0" t="n">
        <v>0</v>
      </c>
      <c r="AR40" s="0" t="n">
        <v>0</v>
      </c>
    </row>
    <row r="41">
      <c r="A41" s="0">
        <f>ROW(Source!A187)</f>
        <v/>
      </c>
      <c r="B41" s="0" t="n">
        <v>78846186</v>
      </c>
      <c r="C41" s="0" t="n">
        <v>78846180</v>
      </c>
      <c r="D41" s="0" t="n">
        <v>121548</v>
      </c>
      <c r="E41" s="0" t="n">
        <v>1</v>
      </c>
      <c r="F41" s="0" t="n">
        <v>1</v>
      </c>
      <c r="G41" s="0" t="n">
        <v>1</v>
      </c>
      <c r="H41" s="0" t="n">
        <v>1</v>
      </c>
      <c r="I41" s="0" t="inlineStr">
        <is>
          <t>2</t>
        </is>
      </c>
      <c r="J41" s="0" t="inlineStr"/>
      <c r="K41" s="0" t="inlineStr">
        <is>
          <t>Затраты труда машинистов</t>
        </is>
      </c>
      <c r="L41" s="0" t="n">
        <v>608254</v>
      </c>
      <c r="N41" s="0" t="n">
        <v>1013</v>
      </c>
      <c r="O41" s="0" t="inlineStr">
        <is>
          <t>чел.час</t>
        </is>
      </c>
      <c r="P41" s="0" t="inlineStr">
        <is>
          <t>чел.час</t>
        </is>
      </c>
      <c r="Q41" s="0" t="n">
        <v>1</v>
      </c>
      <c r="X41" s="0" t="n">
        <v>2.24</v>
      </c>
      <c r="Y41" s="0" t="n">
        <v>0</v>
      </c>
      <c r="Z41" s="0" t="n">
        <v>0</v>
      </c>
      <c r="AA41" s="0" t="n">
        <v>0</v>
      </c>
      <c r="AB41" s="0" t="n">
        <v>0</v>
      </c>
      <c r="AC41" s="0" t="n">
        <v>0</v>
      </c>
      <c r="AD41" s="0" t="n">
        <v>1</v>
      </c>
      <c r="AE41" s="0" t="n">
        <v>2</v>
      </c>
      <c r="AF41" s="0" t="inlineStr"/>
      <c r="AG41" s="0" t="n">
        <v>2.24</v>
      </c>
      <c r="AH41" s="0" t="n">
        <v>2</v>
      </c>
      <c r="AI41" s="0" t="n">
        <v>78846182</v>
      </c>
      <c r="AJ41" s="0" t="n">
        <v>41</v>
      </c>
      <c r="AK41" s="0" t="n">
        <v>0</v>
      </c>
      <c r="AL41" s="0" t="n">
        <v>0</v>
      </c>
      <c r="AM41" s="0" t="n">
        <v>0</v>
      </c>
      <c r="AN41" s="0" t="n">
        <v>0</v>
      </c>
      <c r="AO41" s="0" t="n">
        <v>0</v>
      </c>
      <c r="AP41" s="0" t="n">
        <v>0</v>
      </c>
      <c r="AQ41" s="0" t="n">
        <v>0</v>
      </c>
      <c r="AR41" s="0" t="n">
        <v>0</v>
      </c>
    </row>
    <row r="42">
      <c r="A42" s="0">
        <f>ROW(Source!A187)</f>
        <v/>
      </c>
      <c r="B42" s="0" t="n">
        <v>78846187</v>
      </c>
      <c r="C42" s="0" t="n">
        <v>78846180</v>
      </c>
      <c r="D42" s="0" t="n">
        <v>29172556</v>
      </c>
      <c r="E42" s="0" t="n">
        <v>1</v>
      </c>
      <c r="F42" s="0" t="n">
        <v>1</v>
      </c>
      <c r="G42" s="0" t="n">
        <v>1</v>
      </c>
      <c r="H42" s="0" t="n">
        <v>2</v>
      </c>
      <c r="I42" s="0" t="inlineStr">
        <is>
          <t>030954</t>
        </is>
      </c>
      <c r="J42" s="0" t="inlineStr">
        <is>
          <t>ТСЭМ Московской обл., 030954, приказ Минстроя России №675/пр от 28.02.2017 № 264/пр</t>
        </is>
      </c>
      <c r="K42" s="0" t="inlineStr">
        <is>
          <t>Подъемники грузоподъемностью до 500 кг одномачтовые, высота подъема 45 м</t>
        </is>
      </c>
      <c r="L42" s="0" t="n">
        <v>1368</v>
      </c>
      <c r="N42" s="0" t="n">
        <v>1011</v>
      </c>
      <c r="O42" s="0" t="inlineStr">
        <is>
          <t>маш.-ч</t>
        </is>
      </c>
      <c r="P42" s="0" t="inlineStr">
        <is>
          <t>маш.-ч</t>
        </is>
      </c>
      <c r="Q42" s="0" t="n">
        <v>1</v>
      </c>
      <c r="X42" s="0" t="n">
        <v>2.24</v>
      </c>
      <c r="Y42" s="0" t="n">
        <v>0</v>
      </c>
      <c r="Z42" s="0" t="n">
        <v>31.26</v>
      </c>
      <c r="AA42" s="0" t="n">
        <v>13.5</v>
      </c>
      <c r="AB42" s="0" t="n">
        <v>0</v>
      </c>
      <c r="AC42" s="0" t="n">
        <v>0</v>
      </c>
      <c r="AD42" s="0" t="n">
        <v>1</v>
      </c>
      <c r="AE42" s="0" t="n">
        <v>0</v>
      </c>
      <c r="AF42" s="0" t="inlineStr"/>
      <c r="AG42" s="0" t="n">
        <v>2.24</v>
      </c>
      <c r="AH42" s="0" t="n">
        <v>2</v>
      </c>
      <c r="AI42" s="0" t="n">
        <v>78846183</v>
      </c>
      <c r="AJ42" s="0" t="n">
        <v>42</v>
      </c>
      <c r="AK42" s="0" t="n">
        <v>0</v>
      </c>
      <c r="AL42" s="0" t="n">
        <v>0</v>
      </c>
      <c r="AM42" s="0" t="n">
        <v>0</v>
      </c>
      <c r="AN42" s="0" t="n">
        <v>0</v>
      </c>
      <c r="AO42" s="0" t="n">
        <v>0</v>
      </c>
      <c r="AP42" s="0" t="n">
        <v>0</v>
      </c>
      <c r="AQ42" s="0" t="n">
        <v>0</v>
      </c>
      <c r="AR42" s="0" t="n">
        <v>0</v>
      </c>
    </row>
    <row r="43">
      <c r="A43" s="0">
        <f>ROW(Source!A188)</f>
        <v/>
      </c>
      <c r="B43" s="0" t="n">
        <v>78846245</v>
      </c>
      <c r="C43" s="0" t="n">
        <v>78846231</v>
      </c>
      <c r="D43" s="0" t="n">
        <v>18410171</v>
      </c>
      <c r="E43" s="0" t="n">
        <v>1</v>
      </c>
      <c r="F43" s="0" t="n">
        <v>1</v>
      </c>
      <c r="G43" s="0" t="n">
        <v>1</v>
      </c>
      <c r="H43" s="0" t="n">
        <v>1</v>
      </c>
      <c r="I43" s="0" t="inlineStr">
        <is>
          <t>1-1034-90</t>
        </is>
      </c>
      <c r="J43" s="0" t="inlineStr"/>
      <c r="K43" s="0" t="inlineStr">
        <is>
          <t>Рабочий строитель среднего разряда 3,4</t>
        </is>
      </c>
      <c r="L43" s="0" t="n">
        <v>1369</v>
      </c>
      <c r="N43" s="0" t="n">
        <v>1013</v>
      </c>
      <c r="O43" s="0" t="inlineStr">
        <is>
          <t>чел.-ч</t>
        </is>
      </c>
      <c r="P43" s="0" t="inlineStr">
        <is>
          <t>чел.-ч</t>
        </is>
      </c>
      <c r="Q43" s="0" t="n">
        <v>1</v>
      </c>
      <c r="X43" s="0" t="n">
        <v>65.59999999999999</v>
      </c>
      <c r="Y43" s="0" t="n">
        <v>0</v>
      </c>
      <c r="Z43" s="0" t="n">
        <v>0</v>
      </c>
      <c r="AA43" s="0" t="n">
        <v>0</v>
      </c>
      <c r="AB43" s="0" t="n">
        <v>8.970000000000001</v>
      </c>
      <c r="AC43" s="0" t="n">
        <v>0</v>
      </c>
      <c r="AD43" s="0" t="n">
        <v>1</v>
      </c>
      <c r="AE43" s="0" t="n">
        <v>1</v>
      </c>
      <c r="AF43" s="0" t="inlineStr"/>
      <c r="AG43" s="0" t="n">
        <v>65.59999999999999</v>
      </c>
      <c r="AH43" s="0" t="n">
        <v>2</v>
      </c>
      <c r="AI43" s="0" t="n">
        <v>78846232</v>
      </c>
      <c r="AJ43" s="0" t="n">
        <v>43</v>
      </c>
      <c r="AK43" s="0" t="n">
        <v>0</v>
      </c>
      <c r="AL43" s="0" t="n">
        <v>0</v>
      </c>
      <c r="AM43" s="0" t="n">
        <v>0</v>
      </c>
      <c r="AN43" s="0" t="n">
        <v>0</v>
      </c>
      <c r="AO43" s="0" t="n">
        <v>0</v>
      </c>
      <c r="AP43" s="0" t="n">
        <v>0</v>
      </c>
      <c r="AQ43" s="0" t="n">
        <v>0</v>
      </c>
      <c r="AR43" s="0" t="n">
        <v>0</v>
      </c>
    </row>
    <row r="44">
      <c r="A44" s="0">
        <f>ROW(Source!A188)</f>
        <v/>
      </c>
      <c r="B44" s="0" t="n">
        <v>78846246</v>
      </c>
      <c r="C44" s="0" t="n">
        <v>78846231</v>
      </c>
      <c r="D44" s="0" t="n">
        <v>121548</v>
      </c>
      <c r="E44" s="0" t="n">
        <v>1</v>
      </c>
      <c r="F44" s="0" t="n">
        <v>1</v>
      </c>
      <c r="G44" s="0" t="n">
        <v>1</v>
      </c>
      <c r="H44" s="0" t="n">
        <v>1</v>
      </c>
      <c r="I44" s="0" t="inlineStr">
        <is>
          <t>2</t>
        </is>
      </c>
      <c r="J44" s="0" t="inlineStr"/>
      <c r="K44" s="0" t="inlineStr">
        <is>
          <t>Затраты труда машинистов</t>
        </is>
      </c>
      <c r="L44" s="0" t="n">
        <v>608254</v>
      </c>
      <c r="N44" s="0" t="n">
        <v>1013</v>
      </c>
      <c r="O44" s="0" t="inlineStr">
        <is>
          <t>чел.час</t>
        </is>
      </c>
      <c r="P44" s="0" t="inlineStr">
        <is>
          <t>чел.час</t>
        </is>
      </c>
      <c r="Q44" s="0" t="n">
        <v>1</v>
      </c>
      <c r="X44" s="0" t="n">
        <v>1.28</v>
      </c>
      <c r="Y44" s="0" t="n">
        <v>0</v>
      </c>
      <c r="Z44" s="0" t="n">
        <v>0</v>
      </c>
      <c r="AA44" s="0" t="n">
        <v>0</v>
      </c>
      <c r="AB44" s="0" t="n">
        <v>0</v>
      </c>
      <c r="AC44" s="0" t="n">
        <v>0</v>
      </c>
      <c r="AD44" s="0" t="n">
        <v>1</v>
      </c>
      <c r="AE44" s="0" t="n">
        <v>2</v>
      </c>
      <c r="AF44" s="0" t="inlineStr"/>
      <c r="AG44" s="0" t="n">
        <v>1.28</v>
      </c>
      <c r="AH44" s="0" t="n">
        <v>2</v>
      </c>
      <c r="AI44" s="0" t="n">
        <v>78846233</v>
      </c>
      <c r="AJ44" s="0" t="n">
        <v>44</v>
      </c>
      <c r="AK44" s="0" t="n">
        <v>0</v>
      </c>
      <c r="AL44" s="0" t="n">
        <v>0</v>
      </c>
      <c r="AM44" s="0" t="n">
        <v>0</v>
      </c>
      <c r="AN44" s="0" t="n">
        <v>0</v>
      </c>
      <c r="AO44" s="0" t="n">
        <v>0</v>
      </c>
      <c r="AP44" s="0" t="n">
        <v>0</v>
      </c>
      <c r="AQ44" s="0" t="n">
        <v>0</v>
      </c>
      <c r="AR44" s="0" t="n">
        <v>0</v>
      </c>
    </row>
    <row r="45">
      <c r="A45" s="0">
        <f>ROW(Source!A188)</f>
        <v/>
      </c>
      <c r="B45" s="0" t="n">
        <v>78846247</v>
      </c>
      <c r="C45" s="0" t="n">
        <v>78846231</v>
      </c>
      <c r="D45" s="0" t="n">
        <v>29172379</v>
      </c>
      <c r="E45" s="0" t="n">
        <v>1</v>
      </c>
      <c r="F45" s="0" t="n">
        <v>1</v>
      </c>
      <c r="G45" s="0" t="n">
        <v>1</v>
      </c>
      <c r="H45" s="0" t="n">
        <v>2</v>
      </c>
      <c r="I45" s="0" t="inlineStr">
        <is>
          <t>021141</t>
        </is>
      </c>
      <c r="J45" s="0" t="inlineStr">
        <is>
          <t>ТСЭМ Московской обл., 021141, приказ Минстроя России №675/пр от 28.02.2017 № 264/пр</t>
        </is>
      </c>
      <c r="K45" s="0" t="inlineStr">
        <is>
          <t>Краны на автомобильном ходу при работе на других видах строительства 10 т</t>
        </is>
      </c>
      <c r="L45" s="0" t="n">
        <v>1368</v>
      </c>
      <c r="N45" s="0" t="n">
        <v>1011</v>
      </c>
      <c r="O45" s="0" t="inlineStr">
        <is>
          <t>маш.-ч</t>
        </is>
      </c>
      <c r="P45" s="0" t="inlineStr">
        <is>
          <t>маш.-ч</t>
        </is>
      </c>
      <c r="Q45" s="0" t="n">
        <v>1</v>
      </c>
      <c r="X45" s="0" t="n">
        <v>0.09</v>
      </c>
      <c r="Y45" s="0" t="n">
        <v>0</v>
      </c>
      <c r="Z45" s="0" t="n">
        <v>112</v>
      </c>
      <c r="AA45" s="0" t="n">
        <v>13.5</v>
      </c>
      <c r="AB45" s="0" t="n">
        <v>0</v>
      </c>
      <c r="AC45" s="0" t="n">
        <v>0</v>
      </c>
      <c r="AD45" s="0" t="n">
        <v>1</v>
      </c>
      <c r="AE45" s="0" t="n">
        <v>0</v>
      </c>
      <c r="AF45" s="0" t="inlineStr"/>
      <c r="AG45" s="0" t="n">
        <v>0.09</v>
      </c>
      <c r="AH45" s="0" t="n">
        <v>2</v>
      </c>
      <c r="AI45" s="0" t="n">
        <v>78846234</v>
      </c>
      <c r="AJ45" s="0" t="n">
        <v>45</v>
      </c>
      <c r="AK45" s="0" t="n">
        <v>0</v>
      </c>
      <c r="AL45" s="0" t="n">
        <v>0</v>
      </c>
      <c r="AM45" s="0" t="n">
        <v>0</v>
      </c>
      <c r="AN45" s="0" t="n">
        <v>0</v>
      </c>
      <c r="AO45" s="0" t="n">
        <v>0</v>
      </c>
      <c r="AP45" s="0" t="n">
        <v>0</v>
      </c>
      <c r="AQ45" s="0" t="n">
        <v>0</v>
      </c>
      <c r="AR45" s="0" t="n">
        <v>0</v>
      </c>
    </row>
    <row r="46">
      <c r="A46" s="0">
        <f>ROW(Source!A188)</f>
        <v/>
      </c>
      <c r="B46" s="0" t="n">
        <v>78846248</v>
      </c>
      <c r="C46" s="0" t="n">
        <v>78846231</v>
      </c>
      <c r="D46" s="0" t="n">
        <v>29172556</v>
      </c>
      <c r="E46" s="0" t="n">
        <v>1</v>
      </c>
      <c r="F46" s="0" t="n">
        <v>1</v>
      </c>
      <c r="G46" s="0" t="n">
        <v>1</v>
      </c>
      <c r="H46" s="0" t="n">
        <v>2</v>
      </c>
      <c r="I46" s="0" t="inlineStr">
        <is>
          <t>030954</t>
        </is>
      </c>
      <c r="J46" s="0" t="inlineStr">
        <is>
          <t>ТСЭМ Московской обл., 030954, приказ Минстроя России №675/пр от 28.02.2017 № 264/пр</t>
        </is>
      </c>
      <c r="K46" s="0" t="inlineStr">
        <is>
          <t>Подъемники грузоподъемностью до 500 кг одномачтовые, высота подъема 45 м</t>
        </is>
      </c>
      <c r="L46" s="0" t="n">
        <v>1368</v>
      </c>
      <c r="N46" s="0" t="n">
        <v>1011</v>
      </c>
      <c r="O46" s="0" t="inlineStr">
        <is>
          <t>маш.-ч</t>
        </is>
      </c>
      <c r="P46" s="0" t="inlineStr">
        <is>
          <t>маш.-ч</t>
        </is>
      </c>
      <c r="Q46" s="0" t="n">
        <v>1</v>
      </c>
      <c r="X46" s="0" t="n">
        <v>1.19</v>
      </c>
      <c r="Y46" s="0" t="n">
        <v>0</v>
      </c>
      <c r="Z46" s="0" t="n">
        <v>31.26</v>
      </c>
      <c r="AA46" s="0" t="n">
        <v>13.5</v>
      </c>
      <c r="AB46" s="0" t="n">
        <v>0</v>
      </c>
      <c r="AC46" s="0" t="n">
        <v>0</v>
      </c>
      <c r="AD46" s="0" t="n">
        <v>1</v>
      </c>
      <c r="AE46" s="0" t="n">
        <v>0</v>
      </c>
      <c r="AF46" s="0" t="inlineStr"/>
      <c r="AG46" s="0" t="n">
        <v>1.19</v>
      </c>
      <c r="AH46" s="0" t="n">
        <v>2</v>
      </c>
      <c r="AI46" s="0" t="n">
        <v>78846235</v>
      </c>
      <c r="AJ46" s="0" t="n">
        <v>46</v>
      </c>
      <c r="AK46" s="0" t="n">
        <v>0</v>
      </c>
      <c r="AL46" s="0" t="n">
        <v>0</v>
      </c>
      <c r="AM46" s="0" t="n">
        <v>0</v>
      </c>
      <c r="AN46" s="0" t="n">
        <v>0</v>
      </c>
      <c r="AO46" s="0" t="n">
        <v>0</v>
      </c>
      <c r="AP46" s="0" t="n">
        <v>0</v>
      </c>
      <c r="AQ46" s="0" t="n">
        <v>0</v>
      </c>
      <c r="AR46" s="0" t="n">
        <v>0</v>
      </c>
    </row>
    <row r="47">
      <c r="A47" s="0">
        <f>ROW(Source!A188)</f>
        <v/>
      </c>
      <c r="B47" s="0" t="n">
        <v>78846249</v>
      </c>
      <c r="C47" s="0" t="n">
        <v>78846231</v>
      </c>
      <c r="D47" s="0" t="n">
        <v>29172703</v>
      </c>
      <c r="E47" s="0" t="n">
        <v>1</v>
      </c>
      <c r="F47" s="0" t="n">
        <v>1</v>
      </c>
      <c r="G47" s="0" t="n">
        <v>1</v>
      </c>
      <c r="H47" s="0" t="n">
        <v>2</v>
      </c>
      <c r="I47" s="0" t="inlineStr">
        <is>
          <t>042900</t>
        </is>
      </c>
      <c r="J47" s="0" t="inlineStr">
        <is>
          <t>ТСЭМ Московской обл., 042900, приказ Минстроя России №675/пр от 28.02.2017 № 264/пр</t>
        </is>
      </c>
      <c r="K4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" s="0" t="n">
        <v>1368</v>
      </c>
      <c r="N47" s="0" t="n">
        <v>1011</v>
      </c>
      <c r="O47" s="0" t="inlineStr">
        <is>
          <t>маш.-ч</t>
        </is>
      </c>
      <c r="P47" s="0" t="inlineStr">
        <is>
          <t>маш.-ч</t>
        </is>
      </c>
      <c r="Q47" s="0" t="n">
        <v>1</v>
      </c>
      <c r="X47" s="0" t="n">
        <v>0.8</v>
      </c>
      <c r="Y47" s="0" t="n">
        <v>0</v>
      </c>
      <c r="Z47" s="0" t="n">
        <v>29.67</v>
      </c>
      <c r="AA47" s="0" t="n">
        <v>0</v>
      </c>
      <c r="AB47" s="0" t="n">
        <v>0</v>
      </c>
      <c r="AC47" s="0" t="n">
        <v>0</v>
      </c>
      <c r="AD47" s="0" t="n">
        <v>1</v>
      </c>
      <c r="AE47" s="0" t="n">
        <v>0</v>
      </c>
      <c r="AF47" s="0" t="inlineStr"/>
      <c r="AG47" s="0" t="n">
        <v>0.8</v>
      </c>
      <c r="AH47" s="0" t="n">
        <v>2</v>
      </c>
      <c r="AI47" s="0" t="n">
        <v>78846236</v>
      </c>
      <c r="AJ47" s="0" t="n">
        <v>47</v>
      </c>
      <c r="AK47" s="0" t="n">
        <v>0</v>
      </c>
      <c r="AL47" s="0" t="n">
        <v>0</v>
      </c>
      <c r="AM47" s="0" t="n">
        <v>0</v>
      </c>
      <c r="AN47" s="0" t="n">
        <v>0</v>
      </c>
      <c r="AO47" s="0" t="n">
        <v>0</v>
      </c>
      <c r="AP47" s="0" t="n">
        <v>0</v>
      </c>
      <c r="AQ47" s="0" t="n">
        <v>0</v>
      </c>
      <c r="AR47" s="0" t="n">
        <v>0</v>
      </c>
    </row>
    <row r="48">
      <c r="A48" s="0">
        <f>ROW(Source!A188)</f>
        <v/>
      </c>
      <c r="B48" s="0" t="n">
        <v>78846250</v>
      </c>
      <c r="C48" s="0" t="n">
        <v>78846231</v>
      </c>
      <c r="D48" s="0" t="n">
        <v>29174500</v>
      </c>
      <c r="E48" s="0" t="n">
        <v>1</v>
      </c>
      <c r="F48" s="0" t="n">
        <v>1</v>
      </c>
      <c r="G48" s="0" t="n">
        <v>1</v>
      </c>
      <c r="H48" s="0" t="n">
        <v>2</v>
      </c>
      <c r="I48" s="0" t="inlineStr">
        <is>
          <t>330206</t>
        </is>
      </c>
      <c r="J48" s="0" t="inlineStr">
        <is>
          <t>ТСЭМ Московской обл., 330206, приказ Минстроя России №675/пр от 28.02.2017 № 264/пр</t>
        </is>
      </c>
      <c r="K48" s="0" t="inlineStr">
        <is>
          <t>Дрели электрические</t>
        </is>
      </c>
      <c r="L48" s="0" t="n">
        <v>1368</v>
      </c>
      <c r="N48" s="0" t="n">
        <v>1011</v>
      </c>
      <c r="O48" s="0" t="inlineStr">
        <is>
          <t>маш.-ч</t>
        </is>
      </c>
      <c r="P48" s="0" t="inlineStr">
        <is>
          <t>маш.-ч</t>
        </is>
      </c>
      <c r="Q48" s="0" t="n">
        <v>1</v>
      </c>
      <c r="X48" s="0" t="n">
        <v>0.21</v>
      </c>
      <c r="Y48" s="0" t="n">
        <v>0</v>
      </c>
      <c r="Z48" s="0" t="n">
        <v>1.95</v>
      </c>
      <c r="AA48" s="0" t="n">
        <v>0</v>
      </c>
      <c r="AB48" s="0" t="n">
        <v>0</v>
      </c>
      <c r="AC48" s="0" t="n">
        <v>0</v>
      </c>
      <c r="AD48" s="0" t="n">
        <v>1</v>
      </c>
      <c r="AE48" s="0" t="n">
        <v>0</v>
      </c>
      <c r="AF48" s="0" t="inlineStr"/>
      <c r="AG48" s="0" t="n">
        <v>0.21</v>
      </c>
      <c r="AH48" s="0" t="n">
        <v>2</v>
      </c>
      <c r="AI48" s="0" t="n">
        <v>78846237</v>
      </c>
      <c r="AJ48" s="0" t="n">
        <v>48</v>
      </c>
      <c r="AK48" s="0" t="n">
        <v>0</v>
      </c>
      <c r="AL48" s="0" t="n">
        <v>0</v>
      </c>
      <c r="AM48" s="0" t="n">
        <v>0</v>
      </c>
      <c r="AN48" s="0" t="n">
        <v>0</v>
      </c>
      <c r="AO48" s="0" t="n">
        <v>0</v>
      </c>
      <c r="AP48" s="0" t="n">
        <v>0</v>
      </c>
      <c r="AQ48" s="0" t="n">
        <v>0</v>
      </c>
      <c r="AR48" s="0" t="n">
        <v>0</v>
      </c>
    </row>
    <row r="49">
      <c r="A49" s="0">
        <f>ROW(Source!A188)</f>
        <v/>
      </c>
      <c r="B49" s="0" t="n">
        <v>78846251</v>
      </c>
      <c r="C49" s="0" t="n">
        <v>78846231</v>
      </c>
      <c r="D49" s="0" t="n">
        <v>29174913</v>
      </c>
      <c r="E49" s="0" t="n">
        <v>1</v>
      </c>
      <c r="F49" s="0" t="n">
        <v>1</v>
      </c>
      <c r="G49" s="0" t="n">
        <v>1</v>
      </c>
      <c r="H49" s="0" t="n">
        <v>2</v>
      </c>
      <c r="I49" s="0" t="inlineStr">
        <is>
          <t>400001</t>
        </is>
      </c>
      <c r="J49" s="0" t="inlineStr">
        <is>
          <t>ТСЭМ Московской обл., 400001, приказ Минстроя России №675/пр от 28.02.2017 № 264/пр</t>
        </is>
      </c>
      <c r="K49" s="0" t="inlineStr">
        <is>
          <t>Автомобили бортовые, грузоподъемность до 5 т</t>
        </is>
      </c>
      <c r="L49" s="0" t="n">
        <v>1368</v>
      </c>
      <c r="N49" s="0" t="n">
        <v>1011</v>
      </c>
      <c r="O49" s="0" t="inlineStr">
        <is>
          <t>маш.-ч</t>
        </is>
      </c>
      <c r="P49" s="0" t="inlineStr">
        <is>
          <t>маш.-ч</t>
        </is>
      </c>
      <c r="Q49" s="0" t="n">
        <v>1</v>
      </c>
      <c r="X49" s="0" t="n">
        <v>1.85</v>
      </c>
      <c r="Y49" s="0" t="n">
        <v>0</v>
      </c>
      <c r="Z49" s="0" t="n">
        <v>87.17</v>
      </c>
      <c r="AA49" s="0" t="n">
        <v>11.6</v>
      </c>
      <c r="AB49" s="0" t="n">
        <v>0</v>
      </c>
      <c r="AC49" s="0" t="n">
        <v>0</v>
      </c>
      <c r="AD49" s="0" t="n">
        <v>1</v>
      </c>
      <c r="AE49" s="0" t="n">
        <v>0</v>
      </c>
      <c r="AF49" s="0" t="inlineStr"/>
      <c r="AG49" s="0" t="n">
        <v>1.85</v>
      </c>
      <c r="AH49" s="0" t="n">
        <v>2</v>
      </c>
      <c r="AI49" s="0" t="n">
        <v>78846238</v>
      </c>
      <c r="AJ49" s="0" t="n">
        <v>49</v>
      </c>
      <c r="AK49" s="0" t="n">
        <v>0</v>
      </c>
      <c r="AL49" s="0" t="n">
        <v>0</v>
      </c>
      <c r="AM49" s="0" t="n">
        <v>0</v>
      </c>
      <c r="AN49" s="0" t="n">
        <v>0</v>
      </c>
      <c r="AO49" s="0" t="n">
        <v>0</v>
      </c>
      <c r="AP49" s="0" t="n">
        <v>0</v>
      </c>
      <c r="AQ49" s="0" t="n">
        <v>0</v>
      </c>
      <c r="AR49" s="0" t="n">
        <v>0</v>
      </c>
    </row>
    <row r="50">
      <c r="A50" s="0">
        <f>ROW(Source!A188)</f>
        <v/>
      </c>
      <c r="B50" s="0" t="n">
        <v>78846252</v>
      </c>
      <c r="C50" s="0" t="n">
        <v>78846231</v>
      </c>
      <c r="D50" s="0" t="n">
        <v>29114681</v>
      </c>
      <c r="E50" s="0" t="n">
        <v>1</v>
      </c>
      <c r="F50" s="0" t="n">
        <v>1</v>
      </c>
      <c r="G50" s="0" t="n">
        <v>1</v>
      </c>
      <c r="H50" s="0" t="n">
        <v>3</v>
      </c>
      <c r="I50" s="0" t="inlineStr">
        <is>
          <t>101-1488</t>
        </is>
      </c>
      <c r="J50" s="0" t="inlineStr">
        <is>
          <t>ТССЦ Московской обл., 101-1488, приказ Минстроя России №675/пр от 28.02.2017 № 254/пр</t>
        </is>
      </c>
      <c r="K50" s="0" t="inlineStr">
        <is>
          <t>Шурупы с шестигранной головкой 12х70 мм</t>
        </is>
      </c>
      <c r="L50" s="0" t="n">
        <v>1348</v>
      </c>
      <c r="N50" s="0" t="n">
        <v>1009</v>
      </c>
      <c r="O50" s="0" t="inlineStr">
        <is>
          <t>т</t>
        </is>
      </c>
      <c r="P50" s="0" t="inlineStr">
        <is>
          <t>т</t>
        </is>
      </c>
      <c r="Q50" s="0" t="n">
        <v>1000</v>
      </c>
      <c r="X50" s="0" t="n">
        <v>0.0045</v>
      </c>
      <c r="Y50" s="0" t="n">
        <v>9628</v>
      </c>
      <c r="Z50" s="0" t="n">
        <v>0</v>
      </c>
      <c r="AA50" s="0" t="n">
        <v>0</v>
      </c>
      <c r="AB50" s="0" t="n">
        <v>0</v>
      </c>
      <c r="AC50" s="0" t="n">
        <v>0</v>
      </c>
      <c r="AD50" s="0" t="n">
        <v>1</v>
      </c>
      <c r="AE50" s="0" t="n">
        <v>0</v>
      </c>
      <c r="AF50" s="0" t="inlineStr"/>
      <c r="AG50" s="0" t="n">
        <v>0.0045</v>
      </c>
      <c r="AH50" s="0" t="n">
        <v>2</v>
      </c>
      <c r="AI50" s="0" t="n">
        <v>78846239</v>
      </c>
      <c r="AJ50" s="0" t="n">
        <v>50</v>
      </c>
      <c r="AK50" s="0" t="n">
        <v>0</v>
      </c>
      <c r="AL50" s="0" t="n">
        <v>0</v>
      </c>
      <c r="AM50" s="0" t="n">
        <v>0</v>
      </c>
      <c r="AN50" s="0" t="n">
        <v>0</v>
      </c>
      <c r="AO50" s="0" t="n">
        <v>0</v>
      </c>
      <c r="AP50" s="0" t="n">
        <v>0</v>
      </c>
      <c r="AQ50" s="0" t="n">
        <v>0</v>
      </c>
      <c r="AR50" s="0" t="n">
        <v>0</v>
      </c>
    </row>
    <row r="51">
      <c r="A51" s="0">
        <f>ROW(Source!A188)</f>
        <v/>
      </c>
      <c r="B51" s="0" t="n">
        <v>78846253</v>
      </c>
      <c r="C51" s="0" t="n">
        <v>78846231</v>
      </c>
      <c r="D51" s="0" t="n">
        <v>29114471</v>
      </c>
      <c r="E51" s="0" t="n">
        <v>1</v>
      </c>
      <c r="F51" s="0" t="n">
        <v>1</v>
      </c>
      <c r="G51" s="0" t="n">
        <v>1</v>
      </c>
      <c r="H51" s="0" t="n">
        <v>3</v>
      </c>
      <c r="I51" s="0" t="inlineStr">
        <is>
          <t>101-2201</t>
        </is>
      </c>
      <c r="J51" s="0" t="inlineStr">
        <is>
          <t>ТССЦ Московской обл., 101-2201, приказ Минстроя России №675/пр от 28.02.2017 № 254/пр</t>
        </is>
      </c>
      <c r="K51" s="0" t="inlineStr">
        <is>
          <t>Дюбели распорные полиэтиленовые 6х30 мм</t>
        </is>
      </c>
      <c r="L51" s="0" t="n">
        <v>1356</v>
      </c>
      <c r="N51" s="0" t="n">
        <v>1010</v>
      </c>
      <c r="O51" s="0" t="inlineStr">
        <is>
          <t>1000 шт.</t>
        </is>
      </c>
      <c r="P51" s="0" t="inlineStr">
        <is>
          <t>1000 шт.</t>
        </is>
      </c>
      <c r="Q51" s="0" t="n">
        <v>1000</v>
      </c>
      <c r="X51" s="0" t="n">
        <v>0.089</v>
      </c>
      <c r="Y51" s="0" t="n">
        <v>160</v>
      </c>
      <c r="Z51" s="0" t="n">
        <v>0</v>
      </c>
      <c r="AA51" s="0" t="n">
        <v>0</v>
      </c>
      <c r="AB51" s="0" t="n">
        <v>0</v>
      </c>
      <c r="AC51" s="0" t="n">
        <v>0</v>
      </c>
      <c r="AD51" s="0" t="n">
        <v>1</v>
      </c>
      <c r="AE51" s="0" t="n">
        <v>0</v>
      </c>
      <c r="AF51" s="0" t="inlineStr"/>
      <c r="AG51" s="0" t="n">
        <v>0.089</v>
      </c>
      <c r="AH51" s="0" t="n">
        <v>2</v>
      </c>
      <c r="AI51" s="0" t="n">
        <v>78846240</v>
      </c>
      <c r="AJ51" s="0" t="n">
        <v>51</v>
      </c>
      <c r="AK51" s="0" t="n">
        <v>0</v>
      </c>
      <c r="AL51" s="0" t="n">
        <v>0</v>
      </c>
      <c r="AM51" s="0" t="n">
        <v>0</v>
      </c>
      <c r="AN51" s="0" t="n">
        <v>0</v>
      </c>
      <c r="AO51" s="0" t="n">
        <v>0</v>
      </c>
      <c r="AP51" s="0" t="n">
        <v>0</v>
      </c>
      <c r="AQ51" s="0" t="n">
        <v>0</v>
      </c>
      <c r="AR51" s="0" t="n">
        <v>0</v>
      </c>
    </row>
    <row r="52">
      <c r="A52" s="0">
        <f>ROW(Source!A188)</f>
        <v/>
      </c>
      <c r="B52" s="0" t="n">
        <v>78846254</v>
      </c>
      <c r="C52" s="0" t="n">
        <v>78846231</v>
      </c>
      <c r="D52" s="0" t="n">
        <v>29140948</v>
      </c>
      <c r="E52" s="0" t="n">
        <v>1</v>
      </c>
      <c r="F52" s="0" t="n">
        <v>1</v>
      </c>
      <c r="G52" s="0" t="n">
        <v>1</v>
      </c>
      <c r="H52" s="0" t="n">
        <v>3</v>
      </c>
      <c r="I52" s="0" t="inlineStr">
        <is>
          <t>301-0559</t>
        </is>
      </c>
      <c r="J52" s="0" t="inlineStr">
        <is>
          <t>ТССЦ Московской обл., 301-0559, приказ Минстроя России №675/пр от 28.02.2017 № 256/пр</t>
        </is>
      </c>
      <c r="K52" s="0" t="inlineStr">
        <is>
          <t>Радиаторы стальные панельные РСВ2-1, РСВ2-6 однорядные</t>
        </is>
      </c>
      <c r="L52" s="0" t="n">
        <v>1033</v>
      </c>
      <c r="N52" s="0" t="n">
        <v>1013</v>
      </c>
      <c r="O52" s="0" t="inlineStr">
        <is>
          <t>квт</t>
        </is>
      </c>
      <c r="P52" s="0" t="inlineStr">
        <is>
          <t>квт</t>
        </is>
      </c>
      <c r="Q52" s="0" t="n">
        <v>1</v>
      </c>
      <c r="X52" s="0" t="n">
        <v>100</v>
      </c>
      <c r="Y52" s="0" t="n">
        <v>166.98</v>
      </c>
      <c r="Z52" s="0" t="n">
        <v>0</v>
      </c>
      <c r="AA52" s="0" t="n">
        <v>0</v>
      </c>
      <c r="AB52" s="0" t="n">
        <v>0</v>
      </c>
      <c r="AC52" s="0" t="n">
        <v>0</v>
      </c>
      <c r="AD52" s="0" t="n">
        <v>1</v>
      </c>
      <c r="AE52" s="0" t="n">
        <v>0</v>
      </c>
      <c r="AF52" s="0" t="inlineStr"/>
      <c r="AG52" s="0" t="n">
        <v>100</v>
      </c>
      <c r="AH52" s="0" t="n">
        <v>2</v>
      </c>
      <c r="AI52" s="0" t="n">
        <v>78846241</v>
      </c>
      <c r="AJ52" s="0" t="n">
        <v>52</v>
      </c>
      <c r="AK52" s="0" t="n">
        <v>0</v>
      </c>
      <c r="AL52" s="0" t="n">
        <v>0</v>
      </c>
      <c r="AM52" s="0" t="n">
        <v>0</v>
      </c>
      <c r="AN52" s="0" t="n">
        <v>0</v>
      </c>
      <c r="AO52" s="0" t="n">
        <v>0</v>
      </c>
      <c r="AP52" s="0" t="n">
        <v>0</v>
      </c>
      <c r="AQ52" s="0" t="n">
        <v>0</v>
      </c>
      <c r="AR52" s="0" t="n">
        <v>0</v>
      </c>
    </row>
    <row r="53">
      <c r="A53" s="0">
        <f>ROW(Source!A188)</f>
        <v/>
      </c>
      <c r="B53" s="0" t="n">
        <v>78846255</v>
      </c>
      <c r="C53" s="0" t="n">
        <v>78846231</v>
      </c>
      <c r="D53" s="0" t="n">
        <v>29140930</v>
      </c>
      <c r="E53" s="0" t="n">
        <v>1</v>
      </c>
      <c r="F53" s="0" t="n">
        <v>1</v>
      </c>
      <c r="G53" s="0" t="n">
        <v>1</v>
      </c>
      <c r="H53" s="0" t="n">
        <v>3</v>
      </c>
      <c r="I53" s="0" t="inlineStr">
        <is>
          <t>301-1225</t>
        </is>
      </c>
      <c r="J53" s="0" t="inlineStr">
        <is>
          <t>ТССЦ Московской обл., 301-1225, приказ Минстроя России №675/пр от 28.02.2017 № 256/пр</t>
        </is>
      </c>
      <c r="K53" s="0" t="inlineStr">
        <is>
          <t>Кронштейны для радиаторов стальных спаренных марки КР1-РС</t>
        </is>
      </c>
      <c r="L53" s="0" t="n">
        <v>1035</v>
      </c>
      <c r="N53" s="0" t="n">
        <v>1013</v>
      </c>
      <c r="O53" s="0" t="inlineStr">
        <is>
          <t>компл.</t>
        </is>
      </c>
      <c r="P53" s="0" t="inlineStr">
        <is>
          <t>компл.</t>
        </is>
      </c>
      <c r="Q53" s="0" t="n">
        <v>1</v>
      </c>
      <c r="X53" s="0" t="n">
        <v>44.2</v>
      </c>
      <c r="Y53" s="0" t="n">
        <v>24.74</v>
      </c>
      <c r="Z53" s="0" t="n">
        <v>0</v>
      </c>
      <c r="AA53" s="0" t="n">
        <v>0</v>
      </c>
      <c r="AB53" s="0" t="n">
        <v>0</v>
      </c>
      <c r="AC53" s="0" t="n">
        <v>0</v>
      </c>
      <c r="AD53" s="0" t="n">
        <v>1</v>
      </c>
      <c r="AE53" s="0" t="n">
        <v>0</v>
      </c>
      <c r="AF53" s="0" t="inlineStr"/>
      <c r="AG53" s="0" t="n">
        <v>44.2</v>
      </c>
      <c r="AH53" s="0" t="n">
        <v>2</v>
      </c>
      <c r="AI53" s="0" t="n">
        <v>78846242</v>
      </c>
      <c r="AJ53" s="0" t="n">
        <v>54</v>
      </c>
      <c r="AK53" s="0" t="n">
        <v>0</v>
      </c>
      <c r="AL53" s="0" t="n">
        <v>0</v>
      </c>
      <c r="AM53" s="0" t="n">
        <v>0</v>
      </c>
      <c r="AN53" s="0" t="n">
        <v>0</v>
      </c>
      <c r="AO53" s="0" t="n">
        <v>0</v>
      </c>
      <c r="AP53" s="0" t="n">
        <v>0</v>
      </c>
      <c r="AQ53" s="0" t="n">
        <v>0</v>
      </c>
      <c r="AR53" s="0" t="n">
        <v>0</v>
      </c>
    </row>
    <row r="54">
      <c r="A54" s="0">
        <f>ROW(Source!A188)</f>
        <v/>
      </c>
      <c r="B54" s="0" t="n">
        <v>78846256</v>
      </c>
      <c r="C54" s="0" t="n">
        <v>78846231</v>
      </c>
      <c r="D54" s="0" t="n">
        <v>29140920</v>
      </c>
      <c r="E54" s="0" t="n">
        <v>1</v>
      </c>
      <c r="F54" s="0" t="n">
        <v>1</v>
      </c>
      <c r="G54" s="0" t="n">
        <v>1</v>
      </c>
      <c r="H54" s="0" t="n">
        <v>3</v>
      </c>
      <c r="I54" s="0" t="inlineStr">
        <is>
          <t>301-3361</t>
        </is>
      </c>
      <c r="J54" s="0" t="inlineStr">
        <is>
          <t>ТССЦ Московской обл., 301-3361, приказ Минстроя России №675/пр от 28.02.2017 № 256/пр</t>
        </is>
      </c>
      <c r="K54" s="0" t="inlineStr">
        <is>
          <t>Водный раствор нитрата и карбоната</t>
        </is>
      </c>
      <c r="L54" s="0" t="n">
        <v>1339</v>
      </c>
      <c r="N54" s="0" t="n">
        <v>1007</v>
      </c>
      <c r="O54" s="0" t="inlineStr">
        <is>
          <t>м3</t>
        </is>
      </c>
      <c r="P54" s="0" t="inlineStr">
        <is>
          <t>м3</t>
        </is>
      </c>
      <c r="Q54" s="0" t="n">
        <v>1</v>
      </c>
      <c r="X54" s="0" t="n">
        <v>0.67</v>
      </c>
      <c r="Y54" s="0" t="n">
        <v>45.83</v>
      </c>
      <c r="Z54" s="0" t="n">
        <v>0</v>
      </c>
      <c r="AA54" s="0" t="n">
        <v>0</v>
      </c>
      <c r="AB54" s="0" t="n">
        <v>0</v>
      </c>
      <c r="AC54" s="0" t="n">
        <v>0</v>
      </c>
      <c r="AD54" s="0" t="n">
        <v>1</v>
      </c>
      <c r="AE54" s="0" t="n">
        <v>0</v>
      </c>
      <c r="AF54" s="0" t="inlineStr"/>
      <c r="AG54" s="0" t="n">
        <v>0.67</v>
      </c>
      <c r="AH54" s="0" t="n">
        <v>2</v>
      </c>
      <c r="AI54" s="0" t="n">
        <v>78846243</v>
      </c>
      <c r="AJ54" s="0" t="n">
        <v>55</v>
      </c>
      <c r="AK54" s="0" t="n">
        <v>0</v>
      </c>
      <c r="AL54" s="0" t="n">
        <v>0</v>
      </c>
      <c r="AM54" s="0" t="n">
        <v>0</v>
      </c>
      <c r="AN54" s="0" t="n">
        <v>0</v>
      </c>
      <c r="AO54" s="0" t="n">
        <v>0</v>
      </c>
      <c r="AP54" s="0" t="n">
        <v>0</v>
      </c>
      <c r="AQ54" s="0" t="n">
        <v>0</v>
      </c>
      <c r="AR54" s="0" t="n">
        <v>0</v>
      </c>
    </row>
    <row r="55">
      <c r="A55" s="0">
        <f>ROW(Source!A188)</f>
        <v/>
      </c>
      <c r="B55" s="0" t="n">
        <v>78846257</v>
      </c>
      <c r="C55" s="0" t="n">
        <v>78846231</v>
      </c>
      <c r="D55" s="0" t="n">
        <v>29150040</v>
      </c>
      <c r="E55" s="0" t="n">
        <v>1</v>
      </c>
      <c r="F55" s="0" t="n">
        <v>1</v>
      </c>
      <c r="G55" s="0" t="n">
        <v>1</v>
      </c>
      <c r="H55" s="0" t="n">
        <v>3</v>
      </c>
      <c r="I55" s="0" t="inlineStr">
        <is>
          <t>411-0001</t>
        </is>
      </c>
      <c r="J55" s="0" t="inlineStr">
        <is>
          <t>ТССЦ Московской обл., 411-0001, приказ Минстроя России №675/пр от 28.02.2017 № 257/пр</t>
        </is>
      </c>
      <c r="K55" s="0" t="inlineStr">
        <is>
          <t>Вода</t>
        </is>
      </c>
      <c r="L55" s="0" t="n">
        <v>1339</v>
      </c>
      <c r="N55" s="0" t="n">
        <v>1007</v>
      </c>
      <c r="O55" s="0" t="inlineStr">
        <is>
          <t>м3</t>
        </is>
      </c>
      <c r="P55" s="0" t="inlineStr">
        <is>
          <t>м3</t>
        </is>
      </c>
      <c r="Q55" s="0" t="n">
        <v>1</v>
      </c>
      <c r="X55" s="0" t="n">
        <v>15</v>
      </c>
      <c r="Y55" s="0" t="n">
        <v>2.44</v>
      </c>
      <c r="Z55" s="0" t="n">
        <v>0</v>
      </c>
      <c r="AA55" s="0" t="n">
        <v>0</v>
      </c>
      <c r="AB55" s="0" t="n">
        <v>0</v>
      </c>
      <c r="AC55" s="0" t="n">
        <v>0</v>
      </c>
      <c r="AD55" s="0" t="n">
        <v>1</v>
      </c>
      <c r="AE55" s="0" t="n">
        <v>0</v>
      </c>
      <c r="AF55" s="0" t="inlineStr"/>
      <c r="AG55" s="0" t="n">
        <v>15</v>
      </c>
      <c r="AH55" s="0" t="n">
        <v>2</v>
      </c>
      <c r="AI55" s="0" t="n">
        <v>78846244</v>
      </c>
      <c r="AJ55" s="0" t="n">
        <v>57</v>
      </c>
      <c r="AK55" s="0" t="n">
        <v>0</v>
      </c>
      <c r="AL55" s="0" t="n">
        <v>0</v>
      </c>
      <c r="AM55" s="0" t="n">
        <v>0</v>
      </c>
      <c r="AN55" s="0" t="n">
        <v>0</v>
      </c>
      <c r="AO55" s="0" t="n">
        <v>0</v>
      </c>
      <c r="AP55" s="0" t="n">
        <v>0</v>
      </c>
      <c r="AQ55" s="0" t="n">
        <v>0</v>
      </c>
      <c r="AR55" s="0" t="n">
        <v>0</v>
      </c>
    </row>
    <row r="56">
      <c r="A56" s="0">
        <f>ROW(Source!A193)</f>
        <v/>
      </c>
      <c r="B56" s="0" t="n">
        <v>78850039</v>
      </c>
      <c r="C56" s="0" t="n">
        <v>78850038</v>
      </c>
      <c r="D56" s="0" t="n">
        <v>18416200</v>
      </c>
      <c r="E56" s="0" t="n">
        <v>1</v>
      </c>
      <c r="F56" s="0" t="n">
        <v>1</v>
      </c>
      <c r="G56" s="0" t="n">
        <v>1</v>
      </c>
      <c r="H56" s="0" t="n">
        <v>1</v>
      </c>
      <c r="I56" s="0" t="inlineStr">
        <is>
          <t>1-1041-90</t>
        </is>
      </c>
      <c r="J56" s="0" t="inlineStr"/>
      <c r="K56" s="0" t="inlineStr">
        <is>
          <t>Рабочий строитель среднего разряда 4,1</t>
        </is>
      </c>
      <c r="L56" s="0" t="n">
        <v>1369</v>
      </c>
      <c r="N56" s="0" t="n">
        <v>1013</v>
      </c>
      <c r="O56" s="0" t="inlineStr">
        <is>
          <t>чел.-ч</t>
        </is>
      </c>
      <c r="P56" s="0" t="inlineStr">
        <is>
          <t>чел.-ч</t>
        </is>
      </c>
      <c r="Q56" s="0" t="n">
        <v>1</v>
      </c>
      <c r="X56" s="0" t="n">
        <v>111</v>
      </c>
      <c r="Y56" s="0" t="n">
        <v>0</v>
      </c>
      <c r="Z56" s="0" t="n">
        <v>0</v>
      </c>
      <c r="AA56" s="0" t="n">
        <v>0</v>
      </c>
      <c r="AB56" s="0" t="n">
        <v>9.76</v>
      </c>
      <c r="AC56" s="0" t="n">
        <v>0</v>
      </c>
      <c r="AD56" s="0" t="n">
        <v>1</v>
      </c>
      <c r="AE56" s="0" t="n">
        <v>1</v>
      </c>
      <c r="AF56" s="0" t="inlineStr"/>
      <c r="AG56" s="0" t="n">
        <v>111</v>
      </c>
      <c r="AH56" s="0" t="n">
        <v>2</v>
      </c>
      <c r="AI56" s="0" t="n">
        <v>78850039</v>
      </c>
      <c r="AJ56" s="0" t="n">
        <v>59</v>
      </c>
      <c r="AK56" s="0" t="n">
        <v>0</v>
      </c>
      <c r="AL56" s="0" t="n">
        <v>0</v>
      </c>
      <c r="AM56" s="0" t="n">
        <v>0</v>
      </c>
      <c r="AN56" s="0" t="n">
        <v>0</v>
      </c>
      <c r="AO56" s="0" t="n">
        <v>0</v>
      </c>
      <c r="AP56" s="0" t="n">
        <v>0</v>
      </c>
      <c r="AQ56" s="0" t="n">
        <v>0</v>
      </c>
      <c r="AR56" s="0" t="n">
        <v>0</v>
      </c>
    </row>
    <row r="57">
      <c r="A57" s="0">
        <f>ROW(Source!A193)</f>
        <v/>
      </c>
      <c r="B57" s="0" t="n">
        <v>78850040</v>
      </c>
      <c r="C57" s="0" t="n">
        <v>78850038</v>
      </c>
      <c r="D57" s="0" t="n">
        <v>121548</v>
      </c>
      <c r="E57" s="0" t="n">
        <v>1</v>
      </c>
      <c r="F57" s="0" t="n">
        <v>1</v>
      </c>
      <c r="G57" s="0" t="n">
        <v>1</v>
      </c>
      <c r="H57" s="0" t="n">
        <v>1</v>
      </c>
      <c r="I57" s="0" t="inlineStr">
        <is>
          <t>2</t>
        </is>
      </c>
      <c r="J57" s="0" t="inlineStr"/>
      <c r="K57" s="0" t="inlineStr">
        <is>
          <t>Затраты труда машинистов</t>
        </is>
      </c>
      <c r="L57" s="0" t="n">
        <v>608254</v>
      </c>
      <c r="N57" s="0" t="n">
        <v>1013</v>
      </c>
      <c r="O57" s="0" t="inlineStr">
        <is>
          <t>чел.час</t>
        </is>
      </c>
      <c r="P57" s="0" t="inlineStr">
        <is>
          <t>чел.час</t>
        </is>
      </c>
      <c r="Q57" s="0" t="n">
        <v>1</v>
      </c>
      <c r="X57" s="0" t="n">
        <v>0.07000000000000001</v>
      </c>
      <c r="Y57" s="0" t="n">
        <v>0</v>
      </c>
      <c r="Z57" s="0" t="n">
        <v>0</v>
      </c>
      <c r="AA57" s="0" t="n">
        <v>0</v>
      </c>
      <c r="AB57" s="0" t="n">
        <v>0</v>
      </c>
      <c r="AC57" s="0" t="n">
        <v>0</v>
      </c>
      <c r="AD57" s="0" t="n">
        <v>1</v>
      </c>
      <c r="AE57" s="0" t="n">
        <v>2</v>
      </c>
      <c r="AF57" s="0" t="inlineStr"/>
      <c r="AG57" s="0" t="n">
        <v>0.07000000000000001</v>
      </c>
      <c r="AH57" s="0" t="n">
        <v>2</v>
      </c>
      <c r="AI57" s="0" t="n">
        <v>78850040</v>
      </c>
      <c r="AJ57" s="0" t="n">
        <v>60</v>
      </c>
      <c r="AK57" s="0" t="n">
        <v>0</v>
      </c>
      <c r="AL57" s="0" t="n">
        <v>0</v>
      </c>
      <c r="AM57" s="0" t="n">
        <v>0</v>
      </c>
      <c r="AN57" s="0" t="n">
        <v>0</v>
      </c>
      <c r="AO57" s="0" t="n">
        <v>0</v>
      </c>
      <c r="AP57" s="0" t="n">
        <v>0</v>
      </c>
      <c r="AQ57" s="0" t="n">
        <v>0</v>
      </c>
      <c r="AR57" s="0" t="n">
        <v>0</v>
      </c>
    </row>
    <row r="58">
      <c r="A58" s="0">
        <f>ROW(Source!A193)</f>
        <v/>
      </c>
      <c r="B58" s="0" t="n">
        <v>78850041</v>
      </c>
      <c r="C58" s="0" t="n">
        <v>78850038</v>
      </c>
      <c r="D58" s="0" t="n">
        <v>29172268</v>
      </c>
      <c r="E58" s="0" t="n">
        <v>1</v>
      </c>
      <c r="F58" s="0" t="n">
        <v>1</v>
      </c>
      <c r="G58" s="0" t="n">
        <v>1</v>
      </c>
      <c r="H58" s="0" t="n">
        <v>2</v>
      </c>
      <c r="I58" s="0" t="inlineStr">
        <is>
          <t>020129</t>
        </is>
      </c>
      <c r="J58" s="0" t="inlineStr">
        <is>
          <t>ТСЭМ Московской обл., 020129, приказ Минстроя России №675/пр от 28.02.2017 № 264/пр</t>
        </is>
      </c>
      <c r="K58" s="0" t="inlineStr">
        <is>
          <t>Краны башенные при работе на других видах строительства 8 т</t>
        </is>
      </c>
      <c r="L58" s="0" t="n">
        <v>1368</v>
      </c>
      <c r="N58" s="0" t="n">
        <v>1011</v>
      </c>
      <c r="O58" s="0" t="inlineStr">
        <is>
          <t>маш.-ч</t>
        </is>
      </c>
      <c r="P58" s="0" t="inlineStr">
        <is>
          <t>маш.-ч</t>
        </is>
      </c>
      <c r="Q58" s="0" t="n">
        <v>1</v>
      </c>
      <c r="X58" s="0" t="n">
        <v>0.04</v>
      </c>
      <c r="Y58" s="0" t="n">
        <v>0</v>
      </c>
      <c r="Z58" s="0" t="n">
        <v>86.40000000000001</v>
      </c>
      <c r="AA58" s="0" t="n">
        <v>13.5</v>
      </c>
      <c r="AB58" s="0" t="n">
        <v>0</v>
      </c>
      <c r="AC58" s="0" t="n">
        <v>0</v>
      </c>
      <c r="AD58" s="0" t="n">
        <v>1</v>
      </c>
      <c r="AE58" s="0" t="n">
        <v>0</v>
      </c>
      <c r="AF58" s="0" t="inlineStr"/>
      <c r="AG58" s="0" t="n">
        <v>0.04</v>
      </c>
      <c r="AH58" s="0" t="n">
        <v>2</v>
      </c>
      <c r="AI58" s="0" t="n">
        <v>78850041</v>
      </c>
      <c r="AJ58" s="0" t="n">
        <v>61</v>
      </c>
      <c r="AK58" s="0" t="n">
        <v>0</v>
      </c>
      <c r="AL58" s="0" t="n">
        <v>0</v>
      </c>
      <c r="AM58" s="0" t="n">
        <v>0</v>
      </c>
      <c r="AN58" s="0" t="n">
        <v>0</v>
      </c>
      <c r="AO58" s="0" t="n">
        <v>0</v>
      </c>
      <c r="AP58" s="0" t="n">
        <v>0</v>
      </c>
      <c r="AQ58" s="0" t="n">
        <v>0</v>
      </c>
      <c r="AR58" s="0" t="n">
        <v>0</v>
      </c>
    </row>
    <row r="59">
      <c r="A59" s="0">
        <f>ROW(Source!A193)</f>
        <v/>
      </c>
      <c r="B59" s="0" t="n">
        <v>78850042</v>
      </c>
      <c r="C59" s="0" t="n">
        <v>78850038</v>
      </c>
      <c r="D59" s="0" t="n">
        <v>29172379</v>
      </c>
      <c r="E59" s="0" t="n">
        <v>1</v>
      </c>
      <c r="F59" s="0" t="n">
        <v>1</v>
      </c>
      <c r="G59" s="0" t="n">
        <v>1</v>
      </c>
      <c r="H59" s="0" t="n">
        <v>2</v>
      </c>
      <c r="I59" s="0" t="inlineStr">
        <is>
          <t>021141</t>
        </is>
      </c>
      <c r="J59" s="0" t="inlineStr">
        <is>
          <t>ТСЭМ Московской обл., 021141, приказ Минстроя России №675/пр от 28.02.2017 № 264/пр</t>
        </is>
      </c>
      <c r="K59" s="0" t="inlineStr">
        <is>
          <t>Краны на автомобильном ходу при работе на других видах строительства 10 т</t>
        </is>
      </c>
      <c r="L59" s="0" t="n">
        <v>1368</v>
      </c>
      <c r="N59" s="0" t="n">
        <v>1011</v>
      </c>
      <c r="O59" s="0" t="inlineStr">
        <is>
          <t>маш.-ч</t>
        </is>
      </c>
      <c r="P59" s="0" t="inlineStr">
        <is>
          <t>маш.-ч</t>
        </is>
      </c>
      <c r="Q59" s="0" t="n">
        <v>1</v>
      </c>
      <c r="X59" s="0" t="n">
        <v>0.03</v>
      </c>
      <c r="Y59" s="0" t="n">
        <v>0</v>
      </c>
      <c r="Z59" s="0" t="n">
        <v>112</v>
      </c>
      <c r="AA59" s="0" t="n">
        <v>13.5</v>
      </c>
      <c r="AB59" s="0" t="n">
        <v>0</v>
      </c>
      <c r="AC59" s="0" t="n">
        <v>0</v>
      </c>
      <c r="AD59" s="0" t="n">
        <v>1</v>
      </c>
      <c r="AE59" s="0" t="n">
        <v>0</v>
      </c>
      <c r="AF59" s="0" t="inlineStr"/>
      <c r="AG59" s="0" t="n">
        <v>0.03</v>
      </c>
      <c r="AH59" s="0" t="n">
        <v>2</v>
      </c>
      <c r="AI59" s="0" t="n">
        <v>78850042</v>
      </c>
      <c r="AJ59" s="0" t="n">
        <v>62</v>
      </c>
      <c r="AK59" s="0" t="n">
        <v>0</v>
      </c>
      <c r="AL59" s="0" t="n">
        <v>0</v>
      </c>
      <c r="AM59" s="0" t="n">
        <v>0</v>
      </c>
      <c r="AN59" s="0" t="n">
        <v>0</v>
      </c>
      <c r="AO59" s="0" t="n">
        <v>0</v>
      </c>
      <c r="AP59" s="0" t="n">
        <v>0</v>
      </c>
      <c r="AQ59" s="0" t="n">
        <v>0</v>
      </c>
      <c r="AR59" s="0" t="n">
        <v>0</v>
      </c>
    </row>
    <row r="60">
      <c r="A60" s="0">
        <f>ROW(Source!A193)</f>
        <v/>
      </c>
      <c r="B60" s="0" t="n">
        <v>78850043</v>
      </c>
      <c r="C60" s="0" t="n">
        <v>78850038</v>
      </c>
      <c r="D60" s="0" t="n">
        <v>29174500</v>
      </c>
      <c r="E60" s="0" t="n">
        <v>1</v>
      </c>
      <c r="F60" s="0" t="n">
        <v>1</v>
      </c>
      <c r="G60" s="0" t="n">
        <v>1</v>
      </c>
      <c r="H60" s="0" t="n">
        <v>2</v>
      </c>
      <c r="I60" s="0" t="inlineStr">
        <is>
          <t>330206</t>
        </is>
      </c>
      <c r="J60" s="0" t="inlineStr">
        <is>
          <t>ТСЭМ Московской обл., 330206, приказ Минстроя России №675/пр от 28.02.2017 № 264/пр</t>
        </is>
      </c>
      <c r="K60" s="0" t="inlineStr">
        <is>
          <t>Дрели электрические</t>
        </is>
      </c>
      <c r="L60" s="0" t="n">
        <v>1368</v>
      </c>
      <c r="N60" s="0" t="n">
        <v>1011</v>
      </c>
      <c r="O60" s="0" t="inlineStr">
        <is>
          <t>маш.-ч</t>
        </is>
      </c>
      <c r="P60" s="0" t="inlineStr">
        <is>
          <t>маш.-ч</t>
        </is>
      </c>
      <c r="Q60" s="0" t="n">
        <v>1</v>
      </c>
      <c r="X60" s="0" t="n">
        <v>4.56</v>
      </c>
      <c r="Y60" s="0" t="n">
        <v>0</v>
      </c>
      <c r="Z60" s="0" t="n">
        <v>1.95</v>
      </c>
      <c r="AA60" s="0" t="n">
        <v>0</v>
      </c>
      <c r="AB60" s="0" t="n">
        <v>0</v>
      </c>
      <c r="AC60" s="0" t="n">
        <v>0</v>
      </c>
      <c r="AD60" s="0" t="n">
        <v>1</v>
      </c>
      <c r="AE60" s="0" t="n">
        <v>0</v>
      </c>
      <c r="AF60" s="0" t="inlineStr"/>
      <c r="AG60" s="0" t="n">
        <v>4.56</v>
      </c>
      <c r="AH60" s="0" t="n">
        <v>2</v>
      </c>
      <c r="AI60" s="0" t="n">
        <v>78850043</v>
      </c>
      <c r="AJ60" s="0" t="n">
        <v>63</v>
      </c>
      <c r="AK60" s="0" t="n">
        <v>0</v>
      </c>
      <c r="AL60" s="0" t="n">
        <v>0</v>
      </c>
      <c r="AM60" s="0" t="n">
        <v>0</v>
      </c>
      <c r="AN60" s="0" t="n">
        <v>0</v>
      </c>
      <c r="AO60" s="0" t="n">
        <v>0</v>
      </c>
      <c r="AP60" s="0" t="n">
        <v>0</v>
      </c>
      <c r="AQ60" s="0" t="n">
        <v>0</v>
      </c>
      <c r="AR60" s="0" t="n">
        <v>0</v>
      </c>
    </row>
    <row r="61">
      <c r="A61" s="0">
        <f>ROW(Source!A193)</f>
        <v/>
      </c>
      <c r="B61" s="0" t="n">
        <v>78850044</v>
      </c>
      <c r="C61" s="0" t="n">
        <v>78850038</v>
      </c>
      <c r="D61" s="0" t="n">
        <v>29174913</v>
      </c>
      <c r="E61" s="0" t="n">
        <v>1</v>
      </c>
      <c r="F61" s="0" t="n">
        <v>1</v>
      </c>
      <c r="G61" s="0" t="n">
        <v>1</v>
      </c>
      <c r="H61" s="0" t="n">
        <v>2</v>
      </c>
      <c r="I61" s="0" t="inlineStr">
        <is>
          <t>400001</t>
        </is>
      </c>
      <c r="J61" s="0" t="inlineStr">
        <is>
          <t>ТСЭМ Московской обл., 400001, приказ Минстроя России №675/пр от 28.02.2017 № 264/пр</t>
        </is>
      </c>
      <c r="K61" s="0" t="inlineStr">
        <is>
          <t>Автомобили бортовые, грузоподъемность до 5 т</t>
        </is>
      </c>
      <c r="L61" s="0" t="n">
        <v>1368</v>
      </c>
      <c r="N61" s="0" t="n">
        <v>1011</v>
      </c>
      <c r="O61" s="0" t="inlineStr">
        <is>
          <t>маш.-ч</t>
        </is>
      </c>
      <c r="P61" s="0" t="inlineStr">
        <is>
          <t>маш.-ч</t>
        </is>
      </c>
      <c r="Q61" s="0" t="n">
        <v>1</v>
      </c>
      <c r="X61" s="0" t="n">
        <v>0.37</v>
      </c>
      <c r="Y61" s="0" t="n">
        <v>0</v>
      </c>
      <c r="Z61" s="0" t="n">
        <v>87.17</v>
      </c>
      <c r="AA61" s="0" t="n">
        <v>11.6</v>
      </c>
      <c r="AB61" s="0" t="n">
        <v>0</v>
      </c>
      <c r="AC61" s="0" t="n">
        <v>0</v>
      </c>
      <c r="AD61" s="0" t="n">
        <v>1</v>
      </c>
      <c r="AE61" s="0" t="n">
        <v>0</v>
      </c>
      <c r="AF61" s="0" t="inlineStr"/>
      <c r="AG61" s="0" t="n">
        <v>0.37</v>
      </c>
      <c r="AH61" s="0" t="n">
        <v>2</v>
      </c>
      <c r="AI61" s="0" t="n">
        <v>78850044</v>
      </c>
      <c r="AJ61" s="0" t="n">
        <v>64</v>
      </c>
      <c r="AK61" s="0" t="n">
        <v>0</v>
      </c>
      <c r="AL61" s="0" t="n">
        <v>0</v>
      </c>
      <c r="AM61" s="0" t="n">
        <v>0</v>
      </c>
      <c r="AN61" s="0" t="n">
        <v>0</v>
      </c>
      <c r="AO61" s="0" t="n">
        <v>0</v>
      </c>
      <c r="AP61" s="0" t="n">
        <v>0</v>
      </c>
      <c r="AQ61" s="0" t="n">
        <v>0</v>
      </c>
      <c r="AR61" s="0" t="n">
        <v>0</v>
      </c>
    </row>
    <row r="62">
      <c r="A62" s="0">
        <f>ROW(Source!A193)</f>
        <v/>
      </c>
      <c r="B62" s="0" t="n">
        <v>78850045</v>
      </c>
      <c r="C62" s="0" t="n">
        <v>78850038</v>
      </c>
      <c r="D62" s="0" t="n">
        <v>29117364</v>
      </c>
      <c r="E62" s="0" t="n">
        <v>1</v>
      </c>
      <c r="F62" s="0" t="n">
        <v>1</v>
      </c>
      <c r="G62" s="0" t="n">
        <v>1</v>
      </c>
      <c r="H62" s="0" t="n">
        <v>3</v>
      </c>
      <c r="I62" s="0" t="inlineStr">
        <is>
          <t>103-1459</t>
        </is>
      </c>
      <c r="J62" s="0" t="inlineStr">
        <is>
          <t>ТССЦ Московской обл., 103-1459, приказ Минстроя России №675/пр от 28.02.2017 № 254/пр</t>
        </is>
      </c>
      <c r="K62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62" s="0" t="n">
        <v>1301</v>
      </c>
      <c r="N62" s="0" t="n">
        <v>1003</v>
      </c>
      <c r="O62" s="0" t="inlineStr">
        <is>
          <t>м</t>
        </is>
      </c>
      <c r="P62" s="0" t="inlineStr">
        <is>
          <t>м</t>
        </is>
      </c>
      <c r="Q62" s="0" t="n">
        <v>1</v>
      </c>
      <c r="X62" s="0" t="n">
        <v>95.8</v>
      </c>
      <c r="Y62" s="0" t="n">
        <v>22.14</v>
      </c>
      <c r="Z62" s="0" t="n">
        <v>0</v>
      </c>
      <c r="AA62" s="0" t="n">
        <v>0</v>
      </c>
      <c r="AB62" s="0" t="n">
        <v>0</v>
      </c>
      <c r="AC62" s="0" t="n">
        <v>0</v>
      </c>
      <c r="AD62" s="0" t="n">
        <v>1</v>
      </c>
      <c r="AE62" s="0" t="n">
        <v>0</v>
      </c>
      <c r="AF62" s="0" t="inlineStr"/>
      <c r="AG62" s="0" t="n">
        <v>95.8</v>
      </c>
      <c r="AH62" s="0" t="n">
        <v>2</v>
      </c>
      <c r="AI62" s="0" t="n">
        <v>78850045</v>
      </c>
      <c r="AJ62" s="0" t="n">
        <v>65</v>
      </c>
      <c r="AK62" s="0" t="n">
        <v>0</v>
      </c>
      <c r="AL62" s="0" t="n">
        <v>0</v>
      </c>
      <c r="AM62" s="0" t="n">
        <v>0</v>
      </c>
      <c r="AN62" s="0" t="n">
        <v>0</v>
      </c>
      <c r="AO62" s="0" t="n">
        <v>0</v>
      </c>
      <c r="AP62" s="0" t="n">
        <v>0</v>
      </c>
      <c r="AQ62" s="0" t="n">
        <v>0</v>
      </c>
      <c r="AR62" s="0" t="n">
        <v>0</v>
      </c>
    </row>
    <row r="63">
      <c r="A63" s="0">
        <f>ROW(Source!A193)</f>
        <v/>
      </c>
      <c r="B63" s="0" t="n">
        <v>78850046</v>
      </c>
      <c r="C63" s="0" t="n">
        <v>78850038</v>
      </c>
      <c r="D63" s="0" t="n">
        <v>29117371</v>
      </c>
      <c r="E63" s="0" t="n">
        <v>1</v>
      </c>
      <c r="F63" s="0" t="n">
        <v>1</v>
      </c>
      <c r="G63" s="0" t="n">
        <v>1</v>
      </c>
      <c r="H63" s="0" t="n">
        <v>3</v>
      </c>
      <c r="I63" s="0" t="inlineStr">
        <is>
          <t>103-9910</t>
        </is>
      </c>
      <c r="J63" s="0" t="inlineStr">
        <is>
          <t>ТССЦ Московской обл., 103-9910, приказ Минстроя России №675/пр от 28.02.2017 № 254/пр</t>
        </is>
      </c>
      <c r="K63" s="0" t="inlineStr">
        <is>
          <t>Фасонные и соединительные части к многослойным металлополимерным трубам</t>
        </is>
      </c>
      <c r="L63" s="0" t="n">
        <v>1354</v>
      </c>
      <c r="N63" s="0" t="n">
        <v>1010</v>
      </c>
      <c r="O63" s="0" t="inlineStr">
        <is>
          <t>шт.</t>
        </is>
      </c>
      <c r="P63" s="0" t="inlineStr">
        <is>
          <t>шт.</t>
        </is>
      </c>
      <c r="Q63" s="0" t="n">
        <v>1</v>
      </c>
      <c r="X63" s="0" t="n">
        <v>0</v>
      </c>
      <c r="Y63" s="0" t="n">
        <v>0</v>
      </c>
      <c r="Z63" s="0" t="n">
        <v>0</v>
      </c>
      <c r="AA63" s="0" t="n">
        <v>0</v>
      </c>
      <c r="AB63" s="0" t="n">
        <v>0</v>
      </c>
      <c r="AC63" s="0" t="n">
        <v>1</v>
      </c>
      <c r="AD63" s="0" t="n">
        <v>0</v>
      </c>
      <c r="AE63" s="0" t="n">
        <v>0</v>
      </c>
      <c r="AF63" s="0" t="inlineStr"/>
      <c r="AG63" s="0" t="n">
        <v>0</v>
      </c>
      <c r="AH63" s="0" t="n">
        <v>3</v>
      </c>
      <c r="AI63" s="0" t="n">
        <v>-1</v>
      </c>
      <c r="AJ63" s="0" t="inlineStr"/>
      <c r="AK63" s="0" t="n">
        <v>0</v>
      </c>
      <c r="AL63" s="0" t="n">
        <v>0</v>
      </c>
      <c r="AM63" s="0" t="n">
        <v>0</v>
      </c>
      <c r="AN63" s="0" t="n">
        <v>0</v>
      </c>
      <c r="AO63" s="0" t="n">
        <v>0</v>
      </c>
      <c r="AP63" s="0" t="n">
        <v>0</v>
      </c>
      <c r="AQ63" s="0" t="n">
        <v>0</v>
      </c>
      <c r="AR63" s="0" t="n">
        <v>0</v>
      </c>
    </row>
    <row r="64">
      <c r="A64" s="0">
        <f>ROW(Source!A193)</f>
        <v/>
      </c>
      <c r="B64" s="0" t="n">
        <v>78850047</v>
      </c>
      <c r="C64" s="0" t="n">
        <v>78850038</v>
      </c>
      <c r="D64" s="0" t="n">
        <v>29140635</v>
      </c>
      <c r="E64" s="0" t="n">
        <v>1</v>
      </c>
      <c r="F64" s="0" t="n">
        <v>1</v>
      </c>
      <c r="G64" s="0" t="n">
        <v>1</v>
      </c>
      <c r="H64" s="0" t="n">
        <v>3</v>
      </c>
      <c r="I64" s="0" t="inlineStr">
        <is>
          <t>301-1380</t>
        </is>
      </c>
      <c r="J64" s="0" t="inlineStr">
        <is>
          <t>ТССЦ Московской обл., 301-1380, приказ Минстроя России №675/пр от 28.02.2017 № 256/пр</t>
        </is>
      </c>
      <c r="K64" s="0" t="inlineStr">
        <is>
          <t>Трубки защитные гофрированные</t>
        </is>
      </c>
      <c r="L64" s="0" t="n">
        <v>1301</v>
      </c>
      <c r="N64" s="0" t="n">
        <v>1003</v>
      </c>
      <c r="O64" s="0" t="inlineStr">
        <is>
          <t>м</t>
        </is>
      </c>
      <c r="P64" s="0" t="inlineStr">
        <is>
          <t>м</t>
        </is>
      </c>
      <c r="Q64" s="0" t="n">
        <v>1</v>
      </c>
      <c r="X64" s="0" t="n">
        <v>6</v>
      </c>
      <c r="Y64" s="0" t="n">
        <v>9.52</v>
      </c>
      <c r="Z64" s="0" t="n">
        <v>0</v>
      </c>
      <c r="AA64" s="0" t="n">
        <v>0</v>
      </c>
      <c r="AB64" s="0" t="n">
        <v>0</v>
      </c>
      <c r="AC64" s="0" t="n">
        <v>0</v>
      </c>
      <c r="AD64" s="0" t="n">
        <v>1</v>
      </c>
      <c r="AE64" s="0" t="n">
        <v>0</v>
      </c>
      <c r="AF64" s="0" t="inlineStr"/>
      <c r="AG64" s="0" t="n">
        <v>6</v>
      </c>
      <c r="AH64" s="0" t="n">
        <v>2</v>
      </c>
      <c r="AI64" s="0" t="n">
        <v>78850047</v>
      </c>
      <c r="AJ64" s="0" t="n">
        <v>66</v>
      </c>
      <c r="AK64" s="0" t="n">
        <v>0</v>
      </c>
      <c r="AL64" s="0" t="n">
        <v>0</v>
      </c>
      <c r="AM64" s="0" t="n">
        <v>0</v>
      </c>
      <c r="AN64" s="0" t="n">
        <v>0</v>
      </c>
      <c r="AO64" s="0" t="n">
        <v>0</v>
      </c>
      <c r="AP64" s="0" t="n">
        <v>0</v>
      </c>
      <c r="AQ64" s="0" t="n">
        <v>0</v>
      </c>
      <c r="AR64" s="0" t="n">
        <v>0</v>
      </c>
    </row>
    <row r="65">
      <c r="A65" s="0">
        <f>ROW(Source!A193)</f>
        <v/>
      </c>
      <c r="B65" s="0" t="n">
        <v>78850048</v>
      </c>
      <c r="C65" s="0" t="n">
        <v>78850038</v>
      </c>
      <c r="D65" s="0" t="n">
        <v>29139870</v>
      </c>
      <c r="E65" s="0" t="n">
        <v>1</v>
      </c>
      <c r="F65" s="0" t="n">
        <v>1</v>
      </c>
      <c r="G65" s="0" t="n">
        <v>1</v>
      </c>
      <c r="H65" s="0" t="n">
        <v>3</v>
      </c>
      <c r="I65" s="0" t="inlineStr">
        <is>
          <t>301-9240</t>
        </is>
      </c>
      <c r="J65" s="0" t="inlineStr">
        <is>
          <t>ТССЦ Московской обл., 301-9240, приказ Минстроя России №675/пр от 28.02.2017 № 256/пр</t>
        </is>
      </c>
      <c r="K65" s="0" t="inlineStr">
        <is>
          <t>Крепления</t>
        </is>
      </c>
      <c r="L65" s="0" t="n">
        <v>1346</v>
      </c>
      <c r="N65" s="0" t="n">
        <v>1009</v>
      </c>
      <c r="O65" s="0" t="inlineStr">
        <is>
          <t>кг</t>
        </is>
      </c>
      <c r="P65" s="0" t="inlineStr">
        <is>
          <t>кг</t>
        </is>
      </c>
      <c r="Q65" s="0" t="n">
        <v>1</v>
      </c>
      <c r="X65" s="0" t="n">
        <v>0</v>
      </c>
      <c r="Y65" s="0" t="n">
        <v>0</v>
      </c>
      <c r="Z65" s="0" t="n">
        <v>0</v>
      </c>
      <c r="AA65" s="0" t="n">
        <v>0</v>
      </c>
      <c r="AB65" s="0" t="n">
        <v>0</v>
      </c>
      <c r="AC65" s="0" t="n">
        <v>1</v>
      </c>
      <c r="AD65" s="0" t="n">
        <v>0</v>
      </c>
      <c r="AE65" s="0" t="n">
        <v>0</v>
      </c>
      <c r="AF65" s="0" t="inlineStr"/>
      <c r="AG65" s="0" t="n">
        <v>0</v>
      </c>
      <c r="AH65" s="0" t="n">
        <v>3</v>
      </c>
      <c r="AI65" s="0" t="n">
        <v>-1</v>
      </c>
      <c r="AJ65" s="0" t="inlineStr"/>
      <c r="AK65" s="0" t="n">
        <v>0</v>
      </c>
      <c r="AL65" s="0" t="n">
        <v>0</v>
      </c>
      <c r="AM65" s="0" t="n">
        <v>0</v>
      </c>
      <c r="AN65" s="0" t="n">
        <v>0</v>
      </c>
      <c r="AO65" s="0" t="n">
        <v>0</v>
      </c>
      <c r="AP65" s="0" t="n">
        <v>0</v>
      </c>
      <c r="AQ65" s="0" t="n">
        <v>0</v>
      </c>
      <c r="AR65" s="0" t="n">
        <v>0</v>
      </c>
    </row>
    <row r="66">
      <c r="A66" s="0">
        <f>ROW(Source!A193)</f>
        <v/>
      </c>
      <c r="B66" s="0" t="n">
        <v>78850049</v>
      </c>
      <c r="C66" s="0" t="n">
        <v>78850038</v>
      </c>
      <c r="D66" s="0" t="n">
        <v>29144271</v>
      </c>
      <c r="E66" s="0" t="n">
        <v>1</v>
      </c>
      <c r="F66" s="0" t="n">
        <v>1</v>
      </c>
      <c r="G66" s="0" t="n">
        <v>1</v>
      </c>
      <c r="H66" s="0" t="n">
        <v>3</v>
      </c>
      <c r="I66" s="0" t="inlineStr">
        <is>
          <t>302-9912</t>
        </is>
      </c>
      <c r="J66" s="0" t="inlineStr">
        <is>
          <t>ТССЦ Московской обл., 302-9912, приказ Минстроя России №675/пр от 28.02.2017 № 256/пр</t>
        </is>
      </c>
      <c r="K66" s="0" t="inlineStr">
        <is>
          <t>Арматура запорная к многослойным металлополимерным трубам</t>
        </is>
      </c>
      <c r="L66" s="0" t="n">
        <v>1354</v>
      </c>
      <c r="N66" s="0" t="n">
        <v>1010</v>
      </c>
      <c r="O66" s="0" t="inlineStr">
        <is>
          <t>шт.</t>
        </is>
      </c>
      <c r="P66" s="0" t="inlineStr">
        <is>
          <t>шт.</t>
        </is>
      </c>
      <c r="Q66" s="0" t="n">
        <v>1</v>
      </c>
      <c r="X66" s="0" t="n">
        <v>0</v>
      </c>
      <c r="Y66" s="0" t="n">
        <v>0</v>
      </c>
      <c r="Z66" s="0" t="n">
        <v>0</v>
      </c>
      <c r="AA66" s="0" t="n">
        <v>0</v>
      </c>
      <c r="AB66" s="0" t="n">
        <v>0</v>
      </c>
      <c r="AC66" s="0" t="n">
        <v>1</v>
      </c>
      <c r="AD66" s="0" t="n">
        <v>0</v>
      </c>
      <c r="AE66" s="0" t="n">
        <v>0</v>
      </c>
      <c r="AF66" s="0" t="inlineStr"/>
      <c r="AG66" s="0" t="n">
        <v>0</v>
      </c>
      <c r="AH66" s="0" t="n">
        <v>3</v>
      </c>
      <c r="AI66" s="0" t="n">
        <v>-1</v>
      </c>
      <c r="AJ66" s="0" t="inlineStr"/>
      <c r="AK66" s="0" t="n">
        <v>0</v>
      </c>
      <c r="AL66" s="0" t="n">
        <v>0</v>
      </c>
      <c r="AM66" s="0" t="n">
        <v>0</v>
      </c>
      <c r="AN66" s="0" t="n">
        <v>0</v>
      </c>
      <c r="AO66" s="0" t="n">
        <v>0</v>
      </c>
      <c r="AP66" s="0" t="n">
        <v>0</v>
      </c>
      <c r="AQ66" s="0" t="n">
        <v>0</v>
      </c>
      <c r="AR66" s="0" t="n">
        <v>0</v>
      </c>
    </row>
    <row r="67">
      <c r="A67" s="0">
        <f>ROW(Source!A193)</f>
        <v/>
      </c>
      <c r="B67" s="0" t="n">
        <v>78850050</v>
      </c>
      <c r="C67" s="0" t="n">
        <v>78850038</v>
      </c>
      <c r="D67" s="0" t="n">
        <v>29149246</v>
      </c>
      <c r="E67" s="0" t="n">
        <v>1</v>
      </c>
      <c r="F67" s="0" t="n">
        <v>1</v>
      </c>
      <c r="G67" s="0" t="n">
        <v>1</v>
      </c>
      <c r="H67" s="0" t="n">
        <v>3</v>
      </c>
      <c r="I67" s="0" t="inlineStr">
        <is>
          <t>405-1601</t>
        </is>
      </c>
      <c r="J67" s="0" t="inlineStr">
        <is>
          <t>ТССЦ Московской обл., 405-1601, приказ Минстроя России №675/пр от 28.02.2017 № 257/пр</t>
        </is>
      </c>
      <c r="K67" s="0" t="inlineStr">
        <is>
          <t>Известь строительная негашеная хлорная, марки А</t>
        </is>
      </c>
      <c r="L67" s="0" t="n">
        <v>1346</v>
      </c>
      <c r="N67" s="0" t="n">
        <v>1009</v>
      </c>
      <c r="O67" s="0" t="inlineStr">
        <is>
          <t>кг</t>
        </is>
      </c>
      <c r="P67" s="0" t="inlineStr">
        <is>
          <t>кг</t>
        </is>
      </c>
      <c r="Q67" s="0" t="n">
        <v>1</v>
      </c>
      <c r="X67" s="0" t="n">
        <v>0.0016</v>
      </c>
      <c r="Y67" s="0" t="n">
        <v>2.15</v>
      </c>
      <c r="Z67" s="0" t="n">
        <v>0</v>
      </c>
      <c r="AA67" s="0" t="n">
        <v>0</v>
      </c>
      <c r="AB67" s="0" t="n">
        <v>0</v>
      </c>
      <c r="AC67" s="0" t="n">
        <v>0</v>
      </c>
      <c r="AD67" s="0" t="n">
        <v>1</v>
      </c>
      <c r="AE67" s="0" t="n">
        <v>0</v>
      </c>
      <c r="AF67" s="0" t="inlineStr"/>
      <c r="AG67" s="0" t="n">
        <v>0.0016</v>
      </c>
      <c r="AH67" s="0" t="n">
        <v>2</v>
      </c>
      <c r="AI67" s="0" t="n">
        <v>78850050</v>
      </c>
      <c r="AJ67" s="0" t="n">
        <v>68</v>
      </c>
      <c r="AK67" s="0" t="n">
        <v>0</v>
      </c>
      <c r="AL67" s="0" t="n">
        <v>0</v>
      </c>
      <c r="AM67" s="0" t="n">
        <v>0</v>
      </c>
      <c r="AN67" s="0" t="n">
        <v>0</v>
      </c>
      <c r="AO67" s="0" t="n">
        <v>0</v>
      </c>
      <c r="AP67" s="0" t="n">
        <v>0</v>
      </c>
      <c r="AQ67" s="0" t="n">
        <v>0</v>
      </c>
      <c r="AR67" s="0" t="n">
        <v>0</v>
      </c>
    </row>
    <row r="68">
      <c r="A68" s="0">
        <f>ROW(Source!A193)</f>
        <v/>
      </c>
      <c r="B68" s="0" t="n">
        <v>78850051</v>
      </c>
      <c r="C68" s="0" t="n">
        <v>78850038</v>
      </c>
      <c r="D68" s="0" t="n">
        <v>29150040</v>
      </c>
      <c r="E68" s="0" t="n">
        <v>1</v>
      </c>
      <c r="F68" s="0" t="n">
        <v>1</v>
      </c>
      <c r="G68" s="0" t="n">
        <v>1</v>
      </c>
      <c r="H68" s="0" t="n">
        <v>3</v>
      </c>
      <c r="I68" s="0" t="inlineStr">
        <is>
          <t>411-0001</t>
        </is>
      </c>
      <c r="J68" s="0" t="inlineStr">
        <is>
          <t>ТССЦ Московской обл., 411-0001, приказ Минстроя России №675/пр от 28.02.2017 № 257/пр</t>
        </is>
      </c>
      <c r="K68" s="0" t="inlineStr">
        <is>
          <t>Вода</t>
        </is>
      </c>
      <c r="L68" s="0" t="n">
        <v>1339</v>
      </c>
      <c r="N68" s="0" t="n">
        <v>1007</v>
      </c>
      <c r="O68" s="0" t="inlineStr">
        <is>
          <t>м3</t>
        </is>
      </c>
      <c r="P68" s="0" t="inlineStr">
        <is>
          <t>м3</t>
        </is>
      </c>
      <c r="Q68" s="0" t="n">
        <v>1</v>
      </c>
      <c r="X68" s="0" t="n">
        <v>0.47</v>
      </c>
      <c r="Y68" s="0" t="n">
        <v>2.44</v>
      </c>
      <c r="Z68" s="0" t="n">
        <v>0</v>
      </c>
      <c r="AA68" s="0" t="n">
        <v>0</v>
      </c>
      <c r="AB68" s="0" t="n">
        <v>0</v>
      </c>
      <c r="AC68" s="0" t="n">
        <v>0</v>
      </c>
      <c r="AD68" s="0" t="n">
        <v>1</v>
      </c>
      <c r="AE68" s="0" t="n">
        <v>0</v>
      </c>
      <c r="AF68" s="0" t="inlineStr"/>
      <c r="AG68" s="0" t="n">
        <v>0.47</v>
      </c>
      <c r="AH68" s="0" t="n">
        <v>2</v>
      </c>
      <c r="AI68" s="0" t="n">
        <v>78850051</v>
      </c>
      <c r="AJ68" s="0" t="n">
        <v>69</v>
      </c>
      <c r="AK68" s="0" t="n">
        <v>0</v>
      </c>
      <c r="AL68" s="0" t="n">
        <v>0</v>
      </c>
      <c r="AM68" s="0" t="n">
        <v>0</v>
      </c>
      <c r="AN68" s="0" t="n">
        <v>0</v>
      </c>
      <c r="AO68" s="0" t="n">
        <v>0</v>
      </c>
      <c r="AP68" s="0" t="n">
        <v>0</v>
      </c>
      <c r="AQ68" s="0" t="n">
        <v>0</v>
      </c>
      <c r="AR68" s="0" t="n">
        <v>0</v>
      </c>
    </row>
    <row r="69">
      <c r="A69" s="0">
        <f>ROW(Source!A234)</f>
        <v/>
      </c>
      <c r="B69" s="0" t="n">
        <v>78850060</v>
      </c>
      <c r="C69" s="0" t="n">
        <v>78850059</v>
      </c>
      <c r="D69" s="0" t="n">
        <v>18409850</v>
      </c>
      <c r="E69" s="0" t="n">
        <v>1</v>
      </c>
      <c r="F69" s="0" t="n">
        <v>1</v>
      </c>
      <c r="G69" s="0" t="n">
        <v>1</v>
      </c>
      <c r="H69" s="0" t="n">
        <v>1</v>
      </c>
      <c r="I69" s="0" t="inlineStr">
        <is>
          <t>1-1035-90</t>
        </is>
      </c>
      <c r="J69" s="0" t="inlineStr"/>
      <c r="K69" s="0" t="inlineStr">
        <is>
          <t>Рабочий строитель среднего разряда 3,5</t>
        </is>
      </c>
      <c r="L69" s="0" t="n">
        <v>1369</v>
      </c>
      <c r="N69" s="0" t="n">
        <v>1013</v>
      </c>
      <c r="O69" s="0" t="inlineStr">
        <is>
          <t>чел.-ч</t>
        </is>
      </c>
      <c r="P69" s="0" t="inlineStr">
        <is>
          <t>чел.-ч</t>
        </is>
      </c>
      <c r="Q69" s="0" t="n">
        <v>1</v>
      </c>
      <c r="X69" s="0" t="n">
        <v>308</v>
      </c>
      <c r="Y69" s="0" t="n">
        <v>0</v>
      </c>
      <c r="Z69" s="0" t="n">
        <v>0</v>
      </c>
      <c r="AA69" s="0" t="n">
        <v>0</v>
      </c>
      <c r="AB69" s="0" t="n">
        <v>9.07</v>
      </c>
      <c r="AC69" s="0" t="n">
        <v>0</v>
      </c>
      <c r="AD69" s="0" t="n">
        <v>1</v>
      </c>
      <c r="AE69" s="0" t="n">
        <v>1</v>
      </c>
      <c r="AF69" s="0" t="inlineStr"/>
      <c r="AG69" s="0" t="n">
        <v>308</v>
      </c>
      <c r="AH69" s="0" t="n">
        <v>2</v>
      </c>
      <c r="AI69" s="0" t="n">
        <v>78850060</v>
      </c>
      <c r="AJ69" s="0" t="n">
        <v>71</v>
      </c>
      <c r="AK69" s="0" t="n">
        <v>0</v>
      </c>
      <c r="AL69" s="0" t="n">
        <v>0</v>
      </c>
      <c r="AM69" s="0" t="n">
        <v>0</v>
      </c>
      <c r="AN69" s="0" t="n">
        <v>0</v>
      </c>
      <c r="AO69" s="0" t="n">
        <v>0</v>
      </c>
      <c r="AP69" s="0" t="n">
        <v>0</v>
      </c>
      <c r="AQ69" s="0" t="n">
        <v>0</v>
      </c>
      <c r="AR69" s="0" t="n">
        <v>0</v>
      </c>
    </row>
    <row r="70">
      <c r="A70" s="0">
        <f>ROW(Source!A234)</f>
        <v/>
      </c>
      <c r="B70" s="0" t="n">
        <v>78850061</v>
      </c>
      <c r="C70" s="0" t="n">
        <v>78850059</v>
      </c>
      <c r="D70" s="0" t="n">
        <v>29174913</v>
      </c>
      <c r="E70" s="0" t="n">
        <v>1</v>
      </c>
      <c r="F70" s="0" t="n">
        <v>1</v>
      </c>
      <c r="G70" s="0" t="n">
        <v>1</v>
      </c>
      <c r="H70" s="0" t="n">
        <v>2</v>
      </c>
      <c r="I70" s="0" t="inlineStr">
        <is>
          <t>400001</t>
        </is>
      </c>
      <c r="J70" s="0" t="inlineStr">
        <is>
          <t>ТСЭМ Московской обл., 400001, приказ Минстроя России №675/пр от 28.02.2017 № 264/пр</t>
        </is>
      </c>
      <c r="K70" s="0" t="inlineStr">
        <is>
          <t>Автомобили бортовые, грузоподъемность до 5 т</t>
        </is>
      </c>
      <c r="L70" s="0" t="n">
        <v>1368</v>
      </c>
      <c r="N70" s="0" t="n">
        <v>1011</v>
      </c>
      <c r="O70" s="0" t="inlineStr">
        <is>
          <t>маш.-ч</t>
        </is>
      </c>
      <c r="P70" s="0" t="inlineStr">
        <is>
          <t>маш.-ч</t>
        </is>
      </c>
      <c r="Q70" s="0" t="n">
        <v>1</v>
      </c>
      <c r="X70" s="0" t="n">
        <v>1.6</v>
      </c>
      <c r="Y70" s="0" t="n">
        <v>0</v>
      </c>
      <c r="Z70" s="0" t="n">
        <v>87.17</v>
      </c>
      <c r="AA70" s="0" t="n">
        <v>11.6</v>
      </c>
      <c r="AB70" s="0" t="n">
        <v>0</v>
      </c>
      <c r="AC70" s="0" t="n">
        <v>0</v>
      </c>
      <c r="AD70" s="0" t="n">
        <v>1</v>
      </c>
      <c r="AE70" s="0" t="n">
        <v>0</v>
      </c>
      <c r="AF70" s="0" t="inlineStr"/>
      <c r="AG70" s="0" t="n">
        <v>1.6</v>
      </c>
      <c r="AH70" s="0" t="n">
        <v>2</v>
      </c>
      <c r="AI70" s="0" t="n">
        <v>78850061</v>
      </c>
      <c r="AJ70" s="0" t="n">
        <v>72</v>
      </c>
      <c r="AK70" s="0" t="n">
        <v>0</v>
      </c>
      <c r="AL70" s="0" t="n">
        <v>0</v>
      </c>
      <c r="AM70" s="0" t="n">
        <v>0</v>
      </c>
      <c r="AN70" s="0" t="n">
        <v>0</v>
      </c>
      <c r="AO70" s="0" t="n">
        <v>0</v>
      </c>
      <c r="AP70" s="0" t="n">
        <v>0</v>
      </c>
      <c r="AQ70" s="0" t="n">
        <v>0</v>
      </c>
      <c r="AR70" s="0" t="n">
        <v>0</v>
      </c>
    </row>
    <row r="71">
      <c r="A71" s="0">
        <f>ROW(Source!A234)</f>
        <v/>
      </c>
      <c r="B71" s="0" t="n">
        <v>78850062</v>
      </c>
      <c r="C71" s="0" t="n">
        <v>78850059</v>
      </c>
      <c r="D71" s="0" t="n">
        <v>29114241</v>
      </c>
      <c r="E71" s="0" t="n">
        <v>1</v>
      </c>
      <c r="F71" s="0" t="n">
        <v>1</v>
      </c>
      <c r="G71" s="0" t="n">
        <v>1</v>
      </c>
      <c r="H71" s="0" t="n">
        <v>3</v>
      </c>
      <c r="I71" s="0" t="inlineStr">
        <is>
          <t>101-2577</t>
        </is>
      </c>
      <c r="J71" s="0" t="inlineStr">
        <is>
          <t>ТССЦ Московской обл., 101-2577, приказ Минстроя России №675/пр от 28.02.2017 № 254/пр</t>
        </is>
      </c>
      <c r="K71" s="0" t="inlineStr">
        <is>
          <t>Болты с гайками и шайбами для санитарно-технических работ диаметром 20-22 мм</t>
        </is>
      </c>
      <c r="L71" s="0" t="n">
        <v>1348</v>
      </c>
      <c r="N71" s="0" t="n">
        <v>1009</v>
      </c>
      <c r="O71" s="0" t="inlineStr">
        <is>
          <t>т</t>
        </is>
      </c>
      <c r="P71" s="0" t="inlineStr">
        <is>
          <t>т</t>
        </is>
      </c>
      <c r="Q71" s="0" t="n">
        <v>1000</v>
      </c>
      <c r="X71" s="0" t="n">
        <v>0.11</v>
      </c>
      <c r="Y71" s="0" t="n">
        <v>13559.99</v>
      </c>
      <c r="Z71" s="0" t="n">
        <v>0</v>
      </c>
      <c r="AA71" s="0" t="n">
        <v>0</v>
      </c>
      <c r="AB71" s="0" t="n">
        <v>0</v>
      </c>
      <c r="AC71" s="0" t="n">
        <v>0</v>
      </c>
      <c r="AD71" s="0" t="n">
        <v>1</v>
      </c>
      <c r="AE71" s="0" t="n">
        <v>0</v>
      </c>
      <c r="AF71" s="0" t="inlineStr"/>
      <c r="AG71" s="0" t="n">
        <v>0.11</v>
      </c>
      <c r="AH71" s="0" t="n">
        <v>2</v>
      </c>
      <c r="AI71" s="0" t="n">
        <v>78850062</v>
      </c>
      <c r="AJ71" s="0" t="n">
        <v>73</v>
      </c>
      <c r="AK71" s="0" t="n">
        <v>0</v>
      </c>
      <c r="AL71" s="0" t="n">
        <v>0</v>
      </c>
      <c r="AM71" s="0" t="n">
        <v>0</v>
      </c>
      <c r="AN71" s="0" t="n">
        <v>0</v>
      </c>
      <c r="AO71" s="0" t="n">
        <v>0</v>
      </c>
      <c r="AP71" s="0" t="n">
        <v>0</v>
      </c>
      <c r="AQ71" s="0" t="n">
        <v>0</v>
      </c>
      <c r="AR71" s="0" t="n">
        <v>0</v>
      </c>
    </row>
    <row r="72">
      <c r="A72" s="0">
        <f>ROW(Source!A234)</f>
        <v/>
      </c>
      <c r="B72" s="0" t="n">
        <v>78850063</v>
      </c>
      <c r="C72" s="0" t="n">
        <v>78850059</v>
      </c>
      <c r="D72" s="0" t="n">
        <v>29142947</v>
      </c>
      <c r="E72" s="0" t="n">
        <v>1</v>
      </c>
      <c r="F72" s="0" t="n">
        <v>1</v>
      </c>
      <c r="G72" s="0" t="n">
        <v>1</v>
      </c>
      <c r="H72" s="0" t="n">
        <v>3</v>
      </c>
      <c r="I72" s="0" t="inlineStr">
        <is>
          <t>302-1175</t>
        </is>
      </c>
      <c r="J72" s="0" t="inlineStr">
        <is>
          <t>ТССЦ Московской обл., 302-1175, приказ Минстроя России №675/пр от 28.02.2017 № 256/пр</t>
        </is>
      </c>
      <c r="K7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2" s="0" t="n">
        <v>1354</v>
      </c>
      <c r="N72" s="0" t="n">
        <v>1010</v>
      </c>
      <c r="O72" s="0" t="inlineStr">
        <is>
          <t>шт.</t>
        </is>
      </c>
      <c r="P72" s="0" t="inlineStr">
        <is>
          <t>шт.</t>
        </is>
      </c>
      <c r="Q72" s="0" t="n">
        <v>1</v>
      </c>
      <c r="X72" s="0" t="n">
        <v>100</v>
      </c>
      <c r="Y72" s="0" t="n">
        <v>257.08</v>
      </c>
      <c r="Z72" s="0" t="n">
        <v>0</v>
      </c>
      <c r="AA72" s="0" t="n">
        <v>0</v>
      </c>
      <c r="AB72" s="0" t="n">
        <v>0</v>
      </c>
      <c r="AC72" s="0" t="n">
        <v>0</v>
      </c>
      <c r="AD72" s="0" t="n">
        <v>1</v>
      </c>
      <c r="AE72" s="0" t="n">
        <v>0</v>
      </c>
      <c r="AF72" s="0" t="inlineStr"/>
      <c r="AG72" s="0" t="n">
        <v>100</v>
      </c>
      <c r="AH72" s="0" t="n">
        <v>2</v>
      </c>
      <c r="AI72" s="0" t="n">
        <v>78850063</v>
      </c>
      <c r="AJ72" s="0" t="n">
        <v>74</v>
      </c>
      <c r="AK72" s="0" t="n">
        <v>0</v>
      </c>
      <c r="AL72" s="0" t="n">
        <v>0</v>
      </c>
      <c r="AM72" s="0" t="n">
        <v>0</v>
      </c>
      <c r="AN72" s="0" t="n">
        <v>0</v>
      </c>
      <c r="AO72" s="0" t="n">
        <v>0</v>
      </c>
      <c r="AP72" s="0" t="n">
        <v>0</v>
      </c>
      <c r="AQ72" s="0" t="n">
        <v>0</v>
      </c>
      <c r="AR72" s="0" t="n">
        <v>0</v>
      </c>
    </row>
    <row r="73">
      <c r="A73" s="0">
        <f>ROW(Source!A234)</f>
        <v/>
      </c>
      <c r="B73" s="0" t="n">
        <v>78850064</v>
      </c>
      <c r="C73" s="0" t="n">
        <v>78850059</v>
      </c>
      <c r="D73" s="0" t="n">
        <v>29171635</v>
      </c>
      <c r="E73" s="0" t="n">
        <v>1</v>
      </c>
      <c r="F73" s="0" t="n">
        <v>1</v>
      </c>
      <c r="G73" s="0" t="n">
        <v>1</v>
      </c>
      <c r="H73" s="0" t="n">
        <v>3</v>
      </c>
      <c r="I73" s="0" t="inlineStr">
        <is>
          <t>509-0966</t>
        </is>
      </c>
      <c r="J73" s="0" t="inlineStr">
        <is>
          <t>ТССЦ Московской обл., 509-0966, приказ Минстроя России №675/пр от 28.02.2017 № 258/пр</t>
        </is>
      </c>
      <c r="K73" s="0" t="inlineStr">
        <is>
          <t>Прокладки из паронита марки ПМБ, толщиной 1 мм, диаметром 50 мм</t>
        </is>
      </c>
      <c r="L73" s="0" t="n">
        <v>1356</v>
      </c>
      <c r="N73" s="0" t="n">
        <v>1010</v>
      </c>
      <c r="O73" s="0" t="inlineStr">
        <is>
          <t>1000 шт.</t>
        </is>
      </c>
      <c r="P73" s="0" t="inlineStr">
        <is>
          <t>1000 шт.</t>
        </is>
      </c>
      <c r="Q73" s="0" t="n">
        <v>1000</v>
      </c>
      <c r="X73" s="0" t="n">
        <v>0.2</v>
      </c>
      <c r="Y73" s="0" t="n">
        <v>3450.01</v>
      </c>
      <c r="Z73" s="0" t="n">
        <v>0</v>
      </c>
      <c r="AA73" s="0" t="n">
        <v>0</v>
      </c>
      <c r="AB73" s="0" t="n">
        <v>0</v>
      </c>
      <c r="AC73" s="0" t="n">
        <v>0</v>
      </c>
      <c r="AD73" s="0" t="n">
        <v>1</v>
      </c>
      <c r="AE73" s="0" t="n">
        <v>0</v>
      </c>
      <c r="AF73" s="0" t="inlineStr"/>
      <c r="AG73" s="0" t="n">
        <v>0.2</v>
      </c>
      <c r="AH73" s="0" t="n">
        <v>2</v>
      </c>
      <c r="AI73" s="0" t="n">
        <v>78850064</v>
      </c>
      <c r="AJ73" s="0" t="n">
        <v>75</v>
      </c>
      <c r="AK73" s="0" t="n">
        <v>0</v>
      </c>
      <c r="AL73" s="0" t="n">
        <v>0</v>
      </c>
      <c r="AM73" s="0" t="n">
        <v>0</v>
      </c>
      <c r="AN73" s="0" t="n">
        <v>0</v>
      </c>
      <c r="AO73" s="0" t="n">
        <v>0</v>
      </c>
      <c r="AP73" s="0" t="n">
        <v>0</v>
      </c>
      <c r="AQ73" s="0" t="n">
        <v>0</v>
      </c>
      <c r="AR73" s="0" t="n">
        <v>0</v>
      </c>
    </row>
    <row r="74">
      <c r="A74" s="0">
        <f>ROW(Source!A234)</f>
        <v/>
      </c>
      <c r="B74" s="0" t="n">
        <v>78850065</v>
      </c>
      <c r="C74" s="0" t="n">
        <v>78850059</v>
      </c>
      <c r="D74" s="0" t="n">
        <v>29164350</v>
      </c>
      <c r="E74" s="0" t="n">
        <v>1</v>
      </c>
      <c r="F74" s="0" t="n">
        <v>1</v>
      </c>
      <c r="G74" s="0" t="n">
        <v>1</v>
      </c>
      <c r="H74" s="0" t="n">
        <v>3</v>
      </c>
      <c r="I74" s="0" t="inlineStr">
        <is>
          <t>509-9899</t>
        </is>
      </c>
      <c r="J74" s="0" t="inlineStr">
        <is>
          <t>ТССЦ Московской обл., 509-9899, приказ Минстроя России №675/пр от 28.02.2017 № 258/пр</t>
        </is>
      </c>
      <c r="K74" s="0" t="inlineStr">
        <is>
          <t>Строительный мусор и масса возвратных материалов</t>
        </is>
      </c>
      <c r="L74" s="0" t="n">
        <v>1348</v>
      </c>
      <c r="N74" s="0" t="n">
        <v>1009</v>
      </c>
      <c r="O74" s="0" t="inlineStr">
        <is>
          <t>т</t>
        </is>
      </c>
      <c r="P74" s="0" t="inlineStr">
        <is>
          <t>т</t>
        </is>
      </c>
      <c r="Q74" s="0" t="n">
        <v>1000</v>
      </c>
      <c r="X74" s="0" t="n">
        <v>1.8</v>
      </c>
      <c r="Y74" s="0" t="n">
        <v>0</v>
      </c>
      <c r="Z74" s="0" t="n">
        <v>0</v>
      </c>
      <c r="AA74" s="0" t="n">
        <v>0</v>
      </c>
      <c r="AB74" s="0" t="n">
        <v>0</v>
      </c>
      <c r="AC74" s="0" t="n">
        <v>0</v>
      </c>
      <c r="AD74" s="0" t="n">
        <v>0</v>
      </c>
      <c r="AE74" s="0" t="n">
        <v>0</v>
      </c>
      <c r="AF74" s="0" t="inlineStr"/>
      <c r="AG74" s="0" t="n">
        <v>1.8</v>
      </c>
      <c r="AH74" s="0" t="n">
        <v>2</v>
      </c>
      <c r="AI74" s="0" t="n">
        <v>78850065</v>
      </c>
      <c r="AJ74" s="0" t="n">
        <v>76</v>
      </c>
      <c r="AK74" s="0" t="n">
        <v>0</v>
      </c>
      <c r="AL74" s="0" t="n">
        <v>0</v>
      </c>
      <c r="AM74" s="0" t="n">
        <v>0</v>
      </c>
      <c r="AN74" s="0" t="n">
        <v>0</v>
      </c>
      <c r="AO74" s="0" t="n">
        <v>0</v>
      </c>
      <c r="AP74" s="0" t="n">
        <v>0</v>
      </c>
      <c r="AQ74" s="0" t="n">
        <v>0</v>
      </c>
      <c r="AR74" s="0" t="n">
        <v>0</v>
      </c>
    </row>
    <row r="75">
      <c r="A75" s="0">
        <f>ROW(Source!A236)</f>
        <v/>
      </c>
      <c r="B75" s="0" t="n">
        <v>78846632</v>
      </c>
      <c r="C75" s="0" t="n">
        <v>78846626</v>
      </c>
      <c r="D75" s="0" t="n">
        <v>18409661</v>
      </c>
      <c r="E75" s="0" t="n">
        <v>1</v>
      </c>
      <c r="F75" s="0" t="n">
        <v>1</v>
      </c>
      <c r="G75" s="0" t="n">
        <v>1</v>
      </c>
      <c r="H75" s="0" t="n">
        <v>1</v>
      </c>
      <c r="I75" s="0" t="inlineStr">
        <is>
          <t>1-1031-90</t>
        </is>
      </c>
      <c r="J75" s="0" t="inlineStr"/>
      <c r="K75" s="0" t="inlineStr">
        <is>
          <t>Рабочий строитель среднего разряда 3,1</t>
        </is>
      </c>
      <c r="L75" s="0" t="n">
        <v>1369</v>
      </c>
      <c r="N75" s="0" t="n">
        <v>1013</v>
      </c>
      <c r="O75" s="0" t="inlineStr">
        <is>
          <t>чел.-ч</t>
        </is>
      </c>
      <c r="P75" s="0" t="inlineStr">
        <is>
          <t>чел.-ч</t>
        </is>
      </c>
      <c r="Q75" s="0" t="n">
        <v>1</v>
      </c>
      <c r="X75" s="0" t="n">
        <v>302.4</v>
      </c>
      <c r="Y75" s="0" t="n">
        <v>0</v>
      </c>
      <c r="Z75" s="0" t="n">
        <v>0</v>
      </c>
      <c r="AA75" s="0" t="n">
        <v>0</v>
      </c>
      <c r="AB75" s="0" t="n">
        <v>8.640000000000001</v>
      </c>
      <c r="AC75" s="0" t="n">
        <v>0</v>
      </c>
      <c r="AD75" s="0" t="n">
        <v>1</v>
      </c>
      <c r="AE75" s="0" t="n">
        <v>1</v>
      </c>
      <c r="AF75" s="0" t="inlineStr"/>
      <c r="AG75" s="0" t="n">
        <v>302.4</v>
      </c>
      <c r="AH75" s="0" t="n">
        <v>2</v>
      </c>
      <c r="AI75" s="0" t="n">
        <v>78846627</v>
      </c>
      <c r="AJ75" s="0" t="n">
        <v>77</v>
      </c>
      <c r="AK75" s="0" t="n">
        <v>0</v>
      </c>
      <c r="AL75" s="0" t="n">
        <v>0</v>
      </c>
      <c r="AM75" s="0" t="n">
        <v>0</v>
      </c>
      <c r="AN75" s="0" t="n">
        <v>0</v>
      </c>
      <c r="AO75" s="0" t="n">
        <v>0</v>
      </c>
      <c r="AP75" s="0" t="n">
        <v>0</v>
      </c>
      <c r="AQ75" s="0" t="n">
        <v>0</v>
      </c>
      <c r="AR75" s="0" t="n">
        <v>0</v>
      </c>
    </row>
    <row r="76">
      <c r="A76" s="0">
        <f>ROW(Source!A236)</f>
        <v/>
      </c>
      <c r="B76" s="0" t="n">
        <v>78846633</v>
      </c>
      <c r="C76" s="0" t="n">
        <v>78846626</v>
      </c>
      <c r="D76" s="0" t="n">
        <v>29174913</v>
      </c>
      <c r="E76" s="0" t="n">
        <v>1</v>
      </c>
      <c r="F76" s="0" t="n">
        <v>1</v>
      </c>
      <c r="G76" s="0" t="n">
        <v>1</v>
      </c>
      <c r="H76" s="0" t="n">
        <v>2</v>
      </c>
      <c r="I76" s="0" t="inlineStr">
        <is>
          <t>400001</t>
        </is>
      </c>
      <c r="J76" s="0" t="inlineStr">
        <is>
          <t>ТСЭМ Московской обл., 400001, приказ Минстроя России №675/пр от 28.02.2017 № 264/пр</t>
        </is>
      </c>
      <c r="K76" s="0" t="inlineStr">
        <is>
          <t>Автомобили бортовые, грузоподъемность до 5 т</t>
        </is>
      </c>
      <c r="L76" s="0" t="n">
        <v>1368</v>
      </c>
      <c r="N76" s="0" t="n">
        <v>1011</v>
      </c>
      <c r="O76" s="0" t="inlineStr">
        <is>
          <t>маш.-ч</t>
        </is>
      </c>
      <c r="P76" s="0" t="inlineStr">
        <is>
          <t>маш.-ч</t>
        </is>
      </c>
      <c r="Q76" s="0" t="n">
        <v>1</v>
      </c>
      <c r="X76" s="0" t="n">
        <v>0.01</v>
      </c>
      <c r="Y76" s="0" t="n">
        <v>0</v>
      </c>
      <c r="Z76" s="0" t="n">
        <v>87.17</v>
      </c>
      <c r="AA76" s="0" t="n">
        <v>11.6</v>
      </c>
      <c r="AB76" s="0" t="n">
        <v>0</v>
      </c>
      <c r="AC76" s="0" t="n">
        <v>0</v>
      </c>
      <c r="AD76" s="0" t="n">
        <v>1</v>
      </c>
      <c r="AE76" s="0" t="n">
        <v>0</v>
      </c>
      <c r="AF76" s="0" t="inlineStr"/>
      <c r="AG76" s="0" t="n">
        <v>0.01</v>
      </c>
      <c r="AH76" s="0" t="n">
        <v>2</v>
      </c>
      <c r="AI76" s="0" t="n">
        <v>78846628</v>
      </c>
      <c r="AJ76" s="0" t="n">
        <v>78</v>
      </c>
      <c r="AK76" s="0" t="n">
        <v>0</v>
      </c>
      <c r="AL76" s="0" t="n">
        <v>0</v>
      </c>
      <c r="AM76" s="0" t="n">
        <v>0</v>
      </c>
      <c r="AN76" s="0" t="n">
        <v>0</v>
      </c>
      <c r="AO76" s="0" t="n">
        <v>0</v>
      </c>
      <c r="AP76" s="0" t="n">
        <v>0</v>
      </c>
      <c r="AQ76" s="0" t="n">
        <v>0</v>
      </c>
      <c r="AR76" s="0" t="n">
        <v>0</v>
      </c>
    </row>
    <row r="77">
      <c r="A77" s="0">
        <f>ROW(Source!A236)</f>
        <v/>
      </c>
      <c r="B77" s="0" t="n">
        <v>78846634</v>
      </c>
      <c r="C77" s="0" t="n">
        <v>78846626</v>
      </c>
      <c r="D77" s="0" t="n">
        <v>29107658</v>
      </c>
      <c r="E77" s="0" t="n">
        <v>1</v>
      </c>
      <c r="F77" s="0" t="n">
        <v>1</v>
      </c>
      <c r="G77" s="0" t="n">
        <v>1</v>
      </c>
      <c r="H77" s="0" t="n">
        <v>3</v>
      </c>
      <c r="I77" s="0" t="inlineStr">
        <is>
          <t>101-0962</t>
        </is>
      </c>
      <c r="J77" s="0" t="inlineStr">
        <is>
          <t>ТССЦ Московской обл., 101-0962, приказ Минстроя России №675/пр от 28.02.2017 № 254/пр</t>
        </is>
      </c>
      <c r="K77" s="0" t="inlineStr">
        <is>
          <t>Смазка солидол жировой марки «Ж»</t>
        </is>
      </c>
      <c r="L77" s="0" t="n">
        <v>1348</v>
      </c>
      <c r="N77" s="0" t="n">
        <v>1009</v>
      </c>
      <c r="O77" s="0" t="inlineStr">
        <is>
          <t>т</t>
        </is>
      </c>
      <c r="P77" s="0" t="inlineStr">
        <is>
          <t>т</t>
        </is>
      </c>
      <c r="Q77" s="0" t="n">
        <v>1000</v>
      </c>
      <c r="X77" s="0" t="n">
        <v>0.0078</v>
      </c>
      <c r="Y77" s="0" t="n">
        <v>9661.51</v>
      </c>
      <c r="Z77" s="0" t="n">
        <v>0</v>
      </c>
      <c r="AA77" s="0" t="n">
        <v>0</v>
      </c>
      <c r="AB77" s="0" t="n">
        <v>0</v>
      </c>
      <c r="AC77" s="0" t="n">
        <v>0</v>
      </c>
      <c r="AD77" s="0" t="n">
        <v>1</v>
      </c>
      <c r="AE77" s="0" t="n">
        <v>0</v>
      </c>
      <c r="AF77" s="0" t="inlineStr"/>
      <c r="AG77" s="0" t="n">
        <v>0.0078</v>
      </c>
      <c r="AH77" s="0" t="n">
        <v>2</v>
      </c>
      <c r="AI77" s="0" t="n">
        <v>78846629</v>
      </c>
      <c r="AJ77" s="0" t="n">
        <v>79</v>
      </c>
      <c r="AK77" s="0" t="n">
        <v>0</v>
      </c>
      <c r="AL77" s="0" t="n">
        <v>0</v>
      </c>
      <c r="AM77" s="0" t="n">
        <v>0</v>
      </c>
      <c r="AN77" s="0" t="n">
        <v>0</v>
      </c>
      <c r="AO77" s="0" t="n">
        <v>0</v>
      </c>
      <c r="AP77" s="0" t="n">
        <v>0</v>
      </c>
      <c r="AQ77" s="0" t="n">
        <v>0</v>
      </c>
      <c r="AR77" s="0" t="n">
        <v>0</v>
      </c>
    </row>
    <row r="78">
      <c r="A78" s="0">
        <f>ROW(Source!A236)</f>
        <v/>
      </c>
      <c r="B78" s="0" t="n">
        <v>78846635</v>
      </c>
      <c r="C78" s="0" t="n">
        <v>78846626</v>
      </c>
      <c r="D78" s="0" t="n">
        <v>29171624</v>
      </c>
      <c r="E78" s="0" t="n">
        <v>1</v>
      </c>
      <c r="F78" s="0" t="n">
        <v>1</v>
      </c>
      <c r="G78" s="0" t="n">
        <v>1</v>
      </c>
      <c r="H78" s="0" t="n">
        <v>3</v>
      </c>
      <c r="I78" s="0" t="inlineStr">
        <is>
          <t>509-0965</t>
        </is>
      </c>
      <c r="J78" s="0" t="inlineStr">
        <is>
          <t>ТССЦ Московской обл., 509-0965, приказ Минстроя России №675/пр от 28.02.2017 № 258/пр</t>
        </is>
      </c>
      <c r="K78" s="0" t="inlineStr">
        <is>
          <t>Паронит</t>
        </is>
      </c>
      <c r="L78" s="0" t="n">
        <v>1348</v>
      </c>
      <c r="N78" s="0" t="n">
        <v>1009</v>
      </c>
      <c r="O78" s="0" t="inlineStr">
        <is>
          <t>т</t>
        </is>
      </c>
      <c r="P78" s="0" t="inlineStr">
        <is>
          <t>т</t>
        </is>
      </c>
      <c r="Q78" s="0" t="n">
        <v>1000</v>
      </c>
      <c r="X78" s="0" t="n">
        <v>0.0252</v>
      </c>
      <c r="Y78" s="0" t="n">
        <v>28496.87</v>
      </c>
      <c r="Z78" s="0" t="n">
        <v>0</v>
      </c>
      <c r="AA78" s="0" t="n">
        <v>0</v>
      </c>
      <c r="AB78" s="0" t="n">
        <v>0</v>
      </c>
      <c r="AC78" s="0" t="n">
        <v>0</v>
      </c>
      <c r="AD78" s="0" t="n">
        <v>1</v>
      </c>
      <c r="AE78" s="0" t="n">
        <v>0</v>
      </c>
      <c r="AF78" s="0" t="inlineStr"/>
      <c r="AG78" s="0" t="n">
        <v>0.0252</v>
      </c>
      <c r="AH78" s="0" t="n">
        <v>2</v>
      </c>
      <c r="AI78" s="0" t="n">
        <v>78846630</v>
      </c>
      <c r="AJ78" s="0" t="n">
        <v>80</v>
      </c>
      <c r="AK78" s="0" t="n">
        <v>0</v>
      </c>
      <c r="AL78" s="0" t="n">
        <v>0</v>
      </c>
      <c r="AM78" s="0" t="n">
        <v>0</v>
      </c>
      <c r="AN78" s="0" t="n">
        <v>0</v>
      </c>
      <c r="AO78" s="0" t="n">
        <v>0</v>
      </c>
      <c r="AP78" s="0" t="n">
        <v>0</v>
      </c>
      <c r="AQ78" s="0" t="n">
        <v>0</v>
      </c>
      <c r="AR78" s="0" t="n">
        <v>0</v>
      </c>
    </row>
    <row r="79">
      <c r="A79" s="0">
        <f>ROW(Source!A236)</f>
        <v/>
      </c>
      <c r="B79" s="0" t="n">
        <v>78846636</v>
      </c>
      <c r="C79" s="0" t="n">
        <v>78846626</v>
      </c>
      <c r="D79" s="0" t="n">
        <v>29164239</v>
      </c>
      <c r="E79" s="0" t="n">
        <v>1</v>
      </c>
      <c r="F79" s="0" t="n">
        <v>1</v>
      </c>
      <c r="G79" s="0" t="n">
        <v>1</v>
      </c>
      <c r="H79" s="0" t="n">
        <v>3</v>
      </c>
      <c r="I79" s="0" t="inlineStr">
        <is>
          <t>509-3368</t>
        </is>
      </c>
      <c r="J79" s="0" t="inlineStr">
        <is>
          <t>ТССЦ Московской обл., 509-3368, приказ Минстроя России №675/пр от 28.02.2017 № 258/пр</t>
        </is>
      </c>
      <c r="K79" s="0" t="inlineStr">
        <is>
          <t>Набивки сальниковые</t>
        </is>
      </c>
      <c r="L79" s="0" t="n">
        <v>1346</v>
      </c>
      <c r="N79" s="0" t="n">
        <v>1009</v>
      </c>
      <c r="O79" s="0" t="inlineStr">
        <is>
          <t>кг</t>
        </is>
      </c>
      <c r="P79" s="0" t="inlineStr">
        <is>
          <t>кг</t>
        </is>
      </c>
      <c r="Q79" s="0" t="n">
        <v>1</v>
      </c>
      <c r="X79" s="0" t="n">
        <v>3.5</v>
      </c>
      <c r="Y79" s="0" t="n">
        <v>28.56</v>
      </c>
      <c r="Z79" s="0" t="n">
        <v>0</v>
      </c>
      <c r="AA79" s="0" t="n">
        <v>0</v>
      </c>
      <c r="AB79" s="0" t="n">
        <v>0</v>
      </c>
      <c r="AC79" s="0" t="n">
        <v>0</v>
      </c>
      <c r="AD79" s="0" t="n">
        <v>1</v>
      </c>
      <c r="AE79" s="0" t="n">
        <v>0</v>
      </c>
      <c r="AF79" s="0" t="inlineStr"/>
      <c r="AG79" s="0" t="n">
        <v>3.5</v>
      </c>
      <c r="AH79" s="0" t="n">
        <v>2</v>
      </c>
      <c r="AI79" s="0" t="n">
        <v>78846631</v>
      </c>
      <c r="AJ79" s="0" t="n">
        <v>81</v>
      </c>
      <c r="AK79" s="0" t="n">
        <v>0</v>
      </c>
      <c r="AL79" s="0" t="n">
        <v>0</v>
      </c>
      <c r="AM79" s="0" t="n">
        <v>0</v>
      </c>
      <c r="AN79" s="0" t="n">
        <v>0</v>
      </c>
      <c r="AO79" s="0" t="n">
        <v>0</v>
      </c>
      <c r="AP79" s="0" t="n">
        <v>0</v>
      </c>
      <c r="AQ79" s="0" t="n">
        <v>0</v>
      </c>
      <c r="AR79" s="0" t="n">
        <v>0</v>
      </c>
    </row>
    <row r="80">
      <c r="A80" s="0">
        <f>ROW(Source!A275)</f>
        <v/>
      </c>
      <c r="B80" s="0" t="n">
        <v>78846718</v>
      </c>
      <c r="C80" s="0" t="n">
        <v>78846714</v>
      </c>
      <c r="D80" s="0" t="n">
        <v>18407525</v>
      </c>
      <c r="E80" s="0" t="n">
        <v>1</v>
      </c>
      <c r="F80" s="0" t="n">
        <v>1</v>
      </c>
      <c r="G80" s="0" t="n">
        <v>1</v>
      </c>
      <c r="H80" s="0" t="n">
        <v>1</v>
      </c>
      <c r="I80" s="0" t="inlineStr">
        <is>
          <t>1-1021-90</t>
        </is>
      </c>
      <c r="J80" s="0" t="inlineStr"/>
      <c r="K80" s="0" t="inlineStr">
        <is>
          <t>Рабочий строитель среднего разряда 2,1</t>
        </is>
      </c>
      <c r="L80" s="0" t="n">
        <v>1369</v>
      </c>
      <c r="N80" s="0" t="n">
        <v>1013</v>
      </c>
      <c r="O80" s="0" t="inlineStr">
        <is>
          <t>чел.-ч</t>
        </is>
      </c>
      <c r="P80" s="0" t="inlineStr">
        <is>
          <t>чел.-ч</t>
        </is>
      </c>
      <c r="Q80" s="0" t="n">
        <v>1</v>
      </c>
      <c r="X80" s="0" t="n">
        <v>110</v>
      </c>
      <c r="Y80" s="0" t="n">
        <v>0</v>
      </c>
      <c r="Z80" s="0" t="n">
        <v>0</v>
      </c>
      <c r="AA80" s="0" t="n">
        <v>0</v>
      </c>
      <c r="AB80" s="0" t="n">
        <v>7.87</v>
      </c>
      <c r="AC80" s="0" t="n">
        <v>0</v>
      </c>
      <c r="AD80" s="0" t="n">
        <v>1</v>
      </c>
      <c r="AE80" s="0" t="n">
        <v>1</v>
      </c>
      <c r="AF80" s="0" t="inlineStr"/>
      <c r="AG80" s="0" t="n">
        <v>110</v>
      </c>
      <c r="AH80" s="0" t="n">
        <v>2</v>
      </c>
      <c r="AI80" s="0" t="n">
        <v>78846715</v>
      </c>
      <c r="AJ80" s="0" t="n">
        <v>82</v>
      </c>
      <c r="AK80" s="0" t="n">
        <v>0</v>
      </c>
      <c r="AL80" s="0" t="n">
        <v>0</v>
      </c>
      <c r="AM80" s="0" t="n">
        <v>0</v>
      </c>
      <c r="AN80" s="0" t="n">
        <v>0</v>
      </c>
      <c r="AO80" s="0" t="n">
        <v>0</v>
      </c>
      <c r="AP80" s="0" t="n">
        <v>0</v>
      </c>
      <c r="AQ80" s="0" t="n">
        <v>0</v>
      </c>
      <c r="AR80" s="0" t="n">
        <v>0</v>
      </c>
    </row>
    <row r="81">
      <c r="A81" s="0">
        <f>ROW(Source!A275)</f>
        <v/>
      </c>
      <c r="B81" s="0" t="n">
        <v>78846719</v>
      </c>
      <c r="C81" s="0" t="n">
        <v>78846714</v>
      </c>
      <c r="D81" s="0" t="n">
        <v>121548</v>
      </c>
      <c r="E81" s="0" t="n">
        <v>1</v>
      </c>
      <c r="F81" s="0" t="n">
        <v>1</v>
      </c>
      <c r="G81" s="0" t="n">
        <v>1</v>
      </c>
      <c r="H81" s="0" t="n">
        <v>1</v>
      </c>
      <c r="I81" s="0" t="inlineStr">
        <is>
          <t>2</t>
        </is>
      </c>
      <c r="J81" s="0" t="inlineStr"/>
      <c r="K81" s="0" t="inlineStr">
        <is>
          <t>Затраты труда машинистов</t>
        </is>
      </c>
      <c r="L81" s="0" t="n">
        <v>608254</v>
      </c>
      <c r="N81" s="0" t="n">
        <v>1013</v>
      </c>
      <c r="O81" s="0" t="inlineStr">
        <is>
          <t>чел.час</t>
        </is>
      </c>
      <c r="P81" s="0" t="inlineStr">
        <is>
          <t>чел.час</t>
        </is>
      </c>
      <c r="Q81" s="0" t="n">
        <v>1</v>
      </c>
      <c r="X81" s="0" t="n">
        <v>2.24</v>
      </c>
      <c r="Y81" s="0" t="n">
        <v>0</v>
      </c>
      <c r="Z81" s="0" t="n">
        <v>0</v>
      </c>
      <c r="AA81" s="0" t="n">
        <v>0</v>
      </c>
      <c r="AB81" s="0" t="n">
        <v>0</v>
      </c>
      <c r="AC81" s="0" t="n">
        <v>0</v>
      </c>
      <c r="AD81" s="0" t="n">
        <v>1</v>
      </c>
      <c r="AE81" s="0" t="n">
        <v>2</v>
      </c>
      <c r="AF81" s="0" t="inlineStr"/>
      <c r="AG81" s="0" t="n">
        <v>2.24</v>
      </c>
      <c r="AH81" s="0" t="n">
        <v>2</v>
      </c>
      <c r="AI81" s="0" t="n">
        <v>78846716</v>
      </c>
      <c r="AJ81" s="0" t="n">
        <v>83</v>
      </c>
      <c r="AK81" s="0" t="n">
        <v>0</v>
      </c>
      <c r="AL81" s="0" t="n">
        <v>0</v>
      </c>
      <c r="AM81" s="0" t="n">
        <v>0</v>
      </c>
      <c r="AN81" s="0" t="n">
        <v>0</v>
      </c>
      <c r="AO81" s="0" t="n">
        <v>0</v>
      </c>
      <c r="AP81" s="0" t="n">
        <v>0</v>
      </c>
      <c r="AQ81" s="0" t="n">
        <v>0</v>
      </c>
      <c r="AR81" s="0" t="n">
        <v>0</v>
      </c>
    </row>
    <row r="82">
      <c r="A82" s="0">
        <f>ROW(Source!A275)</f>
        <v/>
      </c>
      <c r="B82" s="0" t="n">
        <v>78846720</v>
      </c>
      <c r="C82" s="0" t="n">
        <v>78846714</v>
      </c>
      <c r="D82" s="0" t="n">
        <v>29172556</v>
      </c>
      <c r="E82" s="0" t="n">
        <v>1</v>
      </c>
      <c r="F82" s="0" t="n">
        <v>1</v>
      </c>
      <c r="G82" s="0" t="n">
        <v>1</v>
      </c>
      <c r="H82" s="0" t="n">
        <v>2</v>
      </c>
      <c r="I82" s="0" t="inlineStr">
        <is>
          <t>030954</t>
        </is>
      </c>
      <c r="J82" s="0" t="inlineStr">
        <is>
          <t>ТСЭМ Московской обл., 030954, приказ Минстроя России №675/пр от 28.02.2017 № 264/пр</t>
        </is>
      </c>
      <c r="K82" s="0" t="inlineStr">
        <is>
          <t>Подъемники грузоподъемностью до 500 кг одномачтовые, высота подъема 45 м</t>
        </is>
      </c>
      <c r="L82" s="0" t="n">
        <v>1368</v>
      </c>
      <c r="N82" s="0" t="n">
        <v>1011</v>
      </c>
      <c r="O82" s="0" t="inlineStr">
        <is>
          <t>маш.-ч</t>
        </is>
      </c>
      <c r="P82" s="0" t="inlineStr">
        <is>
          <t>маш.-ч</t>
        </is>
      </c>
      <c r="Q82" s="0" t="n">
        <v>1</v>
      </c>
      <c r="X82" s="0" t="n">
        <v>2.24</v>
      </c>
      <c r="Y82" s="0" t="n">
        <v>0</v>
      </c>
      <c r="Z82" s="0" t="n">
        <v>31.26</v>
      </c>
      <c r="AA82" s="0" t="n">
        <v>13.5</v>
      </c>
      <c r="AB82" s="0" t="n">
        <v>0</v>
      </c>
      <c r="AC82" s="0" t="n">
        <v>0</v>
      </c>
      <c r="AD82" s="0" t="n">
        <v>1</v>
      </c>
      <c r="AE82" s="0" t="n">
        <v>0</v>
      </c>
      <c r="AF82" s="0" t="inlineStr"/>
      <c r="AG82" s="0" t="n">
        <v>2.24</v>
      </c>
      <c r="AH82" s="0" t="n">
        <v>2</v>
      </c>
      <c r="AI82" s="0" t="n">
        <v>78846717</v>
      </c>
      <c r="AJ82" s="0" t="n">
        <v>84</v>
      </c>
      <c r="AK82" s="0" t="n">
        <v>0</v>
      </c>
      <c r="AL82" s="0" t="n">
        <v>0</v>
      </c>
      <c r="AM82" s="0" t="n">
        <v>0</v>
      </c>
      <c r="AN82" s="0" t="n">
        <v>0</v>
      </c>
      <c r="AO82" s="0" t="n">
        <v>0</v>
      </c>
      <c r="AP82" s="0" t="n">
        <v>0</v>
      </c>
      <c r="AQ82" s="0" t="n">
        <v>0</v>
      </c>
      <c r="AR82" s="0" t="n">
        <v>0</v>
      </c>
    </row>
    <row r="83">
      <c r="A83" s="0">
        <f>ROW(Source!A276)</f>
        <v/>
      </c>
      <c r="B83" s="0" t="n">
        <v>78846738</v>
      </c>
      <c r="C83" s="0" t="n">
        <v>78846721</v>
      </c>
      <c r="D83" s="0" t="n">
        <v>18410171</v>
      </c>
      <c r="E83" s="0" t="n">
        <v>1</v>
      </c>
      <c r="F83" s="0" t="n">
        <v>1</v>
      </c>
      <c r="G83" s="0" t="n">
        <v>1</v>
      </c>
      <c r="H83" s="0" t="n">
        <v>1</v>
      </c>
      <c r="I83" s="0" t="inlineStr">
        <is>
          <t>1-1034-90</t>
        </is>
      </c>
      <c r="J83" s="0" t="inlineStr"/>
      <c r="K83" s="0" t="inlineStr">
        <is>
          <t>Рабочий строитель среднего разряда 3,4</t>
        </is>
      </c>
      <c r="L83" s="0" t="n">
        <v>1369</v>
      </c>
      <c r="N83" s="0" t="n">
        <v>1013</v>
      </c>
      <c r="O83" s="0" t="inlineStr">
        <is>
          <t>чел.-ч</t>
        </is>
      </c>
      <c r="P83" s="0" t="inlineStr">
        <is>
          <t>чел.-ч</t>
        </is>
      </c>
      <c r="Q83" s="0" t="n">
        <v>1</v>
      </c>
      <c r="X83" s="0" t="n">
        <v>65.59999999999999</v>
      </c>
      <c r="Y83" s="0" t="n">
        <v>0</v>
      </c>
      <c r="Z83" s="0" t="n">
        <v>0</v>
      </c>
      <c r="AA83" s="0" t="n">
        <v>0</v>
      </c>
      <c r="AB83" s="0" t="n">
        <v>8.970000000000001</v>
      </c>
      <c r="AC83" s="0" t="n">
        <v>0</v>
      </c>
      <c r="AD83" s="0" t="n">
        <v>1</v>
      </c>
      <c r="AE83" s="0" t="n">
        <v>1</v>
      </c>
      <c r="AF83" s="0" t="inlineStr"/>
      <c r="AG83" s="0" t="n">
        <v>65.59999999999999</v>
      </c>
      <c r="AH83" s="0" t="n">
        <v>2</v>
      </c>
      <c r="AI83" s="0" t="n">
        <v>78846722</v>
      </c>
      <c r="AJ83" s="0" t="n">
        <v>85</v>
      </c>
      <c r="AK83" s="0" t="n">
        <v>0</v>
      </c>
      <c r="AL83" s="0" t="n">
        <v>0</v>
      </c>
      <c r="AM83" s="0" t="n">
        <v>0</v>
      </c>
      <c r="AN83" s="0" t="n">
        <v>0</v>
      </c>
      <c r="AO83" s="0" t="n">
        <v>0</v>
      </c>
      <c r="AP83" s="0" t="n">
        <v>0</v>
      </c>
      <c r="AQ83" s="0" t="n">
        <v>0</v>
      </c>
      <c r="AR83" s="0" t="n">
        <v>0</v>
      </c>
    </row>
    <row r="84">
      <c r="A84" s="0">
        <f>ROW(Source!A276)</f>
        <v/>
      </c>
      <c r="B84" s="0" t="n">
        <v>78846739</v>
      </c>
      <c r="C84" s="0" t="n">
        <v>78846721</v>
      </c>
      <c r="D84" s="0" t="n">
        <v>121548</v>
      </c>
      <c r="E84" s="0" t="n">
        <v>1</v>
      </c>
      <c r="F84" s="0" t="n">
        <v>1</v>
      </c>
      <c r="G84" s="0" t="n">
        <v>1</v>
      </c>
      <c r="H84" s="0" t="n">
        <v>1</v>
      </c>
      <c r="I84" s="0" t="inlineStr">
        <is>
          <t>2</t>
        </is>
      </c>
      <c r="J84" s="0" t="inlineStr"/>
      <c r="K84" s="0" t="inlineStr">
        <is>
          <t>Затраты труда машинистов</t>
        </is>
      </c>
      <c r="L84" s="0" t="n">
        <v>608254</v>
      </c>
      <c r="N84" s="0" t="n">
        <v>1013</v>
      </c>
      <c r="O84" s="0" t="inlineStr">
        <is>
          <t>чел.час</t>
        </is>
      </c>
      <c r="P84" s="0" t="inlineStr">
        <is>
          <t>чел.час</t>
        </is>
      </c>
      <c r="Q84" s="0" t="n">
        <v>1</v>
      </c>
      <c r="X84" s="0" t="n">
        <v>1.28</v>
      </c>
      <c r="Y84" s="0" t="n">
        <v>0</v>
      </c>
      <c r="Z84" s="0" t="n">
        <v>0</v>
      </c>
      <c r="AA84" s="0" t="n">
        <v>0</v>
      </c>
      <c r="AB84" s="0" t="n">
        <v>0</v>
      </c>
      <c r="AC84" s="0" t="n">
        <v>0</v>
      </c>
      <c r="AD84" s="0" t="n">
        <v>1</v>
      </c>
      <c r="AE84" s="0" t="n">
        <v>2</v>
      </c>
      <c r="AF84" s="0" t="inlineStr"/>
      <c r="AG84" s="0" t="n">
        <v>1.28</v>
      </c>
      <c r="AH84" s="0" t="n">
        <v>2</v>
      </c>
      <c r="AI84" s="0" t="n">
        <v>78846723</v>
      </c>
      <c r="AJ84" s="0" t="n">
        <v>86</v>
      </c>
      <c r="AK84" s="0" t="n">
        <v>0</v>
      </c>
      <c r="AL84" s="0" t="n">
        <v>0</v>
      </c>
      <c r="AM84" s="0" t="n">
        <v>0</v>
      </c>
      <c r="AN84" s="0" t="n">
        <v>0</v>
      </c>
      <c r="AO84" s="0" t="n">
        <v>0</v>
      </c>
      <c r="AP84" s="0" t="n">
        <v>0</v>
      </c>
      <c r="AQ84" s="0" t="n">
        <v>0</v>
      </c>
      <c r="AR84" s="0" t="n">
        <v>0</v>
      </c>
    </row>
    <row r="85">
      <c r="A85" s="0">
        <f>ROW(Source!A276)</f>
        <v/>
      </c>
      <c r="B85" s="0" t="n">
        <v>78846740</v>
      </c>
      <c r="C85" s="0" t="n">
        <v>78846721</v>
      </c>
      <c r="D85" s="0" t="n">
        <v>29172379</v>
      </c>
      <c r="E85" s="0" t="n">
        <v>1</v>
      </c>
      <c r="F85" s="0" t="n">
        <v>1</v>
      </c>
      <c r="G85" s="0" t="n">
        <v>1</v>
      </c>
      <c r="H85" s="0" t="n">
        <v>2</v>
      </c>
      <c r="I85" s="0" t="inlineStr">
        <is>
          <t>021141</t>
        </is>
      </c>
      <c r="J85" s="0" t="inlineStr">
        <is>
          <t>ТСЭМ Московской обл., 021141, приказ Минстроя России №675/пр от 28.02.2017 № 264/пр</t>
        </is>
      </c>
      <c r="K85" s="0" t="inlineStr">
        <is>
          <t>Краны на автомобильном ходу при работе на других видах строительства 10 т</t>
        </is>
      </c>
      <c r="L85" s="0" t="n">
        <v>1368</v>
      </c>
      <c r="N85" s="0" t="n">
        <v>1011</v>
      </c>
      <c r="O85" s="0" t="inlineStr">
        <is>
          <t>маш.-ч</t>
        </is>
      </c>
      <c r="P85" s="0" t="inlineStr">
        <is>
          <t>маш.-ч</t>
        </is>
      </c>
      <c r="Q85" s="0" t="n">
        <v>1</v>
      </c>
      <c r="X85" s="0" t="n">
        <v>0.09</v>
      </c>
      <c r="Y85" s="0" t="n">
        <v>0</v>
      </c>
      <c r="Z85" s="0" t="n">
        <v>112</v>
      </c>
      <c r="AA85" s="0" t="n">
        <v>13.5</v>
      </c>
      <c r="AB85" s="0" t="n">
        <v>0</v>
      </c>
      <c r="AC85" s="0" t="n">
        <v>0</v>
      </c>
      <c r="AD85" s="0" t="n">
        <v>1</v>
      </c>
      <c r="AE85" s="0" t="n">
        <v>0</v>
      </c>
      <c r="AF85" s="0" t="inlineStr"/>
      <c r="AG85" s="0" t="n">
        <v>0.09</v>
      </c>
      <c r="AH85" s="0" t="n">
        <v>2</v>
      </c>
      <c r="AI85" s="0" t="n">
        <v>78846724</v>
      </c>
      <c r="AJ85" s="0" t="n">
        <v>87</v>
      </c>
      <c r="AK85" s="0" t="n">
        <v>0</v>
      </c>
      <c r="AL85" s="0" t="n">
        <v>0</v>
      </c>
      <c r="AM85" s="0" t="n">
        <v>0</v>
      </c>
      <c r="AN85" s="0" t="n">
        <v>0</v>
      </c>
      <c r="AO85" s="0" t="n">
        <v>0</v>
      </c>
      <c r="AP85" s="0" t="n">
        <v>0</v>
      </c>
      <c r="AQ85" s="0" t="n">
        <v>0</v>
      </c>
      <c r="AR85" s="0" t="n">
        <v>0</v>
      </c>
    </row>
    <row r="86">
      <c r="A86" s="0">
        <f>ROW(Source!A276)</f>
        <v/>
      </c>
      <c r="B86" s="0" t="n">
        <v>78846741</v>
      </c>
      <c r="C86" s="0" t="n">
        <v>78846721</v>
      </c>
      <c r="D86" s="0" t="n">
        <v>29172556</v>
      </c>
      <c r="E86" s="0" t="n">
        <v>1</v>
      </c>
      <c r="F86" s="0" t="n">
        <v>1</v>
      </c>
      <c r="G86" s="0" t="n">
        <v>1</v>
      </c>
      <c r="H86" s="0" t="n">
        <v>2</v>
      </c>
      <c r="I86" s="0" t="inlineStr">
        <is>
          <t>030954</t>
        </is>
      </c>
      <c r="J86" s="0" t="inlineStr">
        <is>
          <t>ТСЭМ Московской обл., 030954, приказ Минстроя России №675/пр от 28.02.2017 № 264/пр</t>
        </is>
      </c>
      <c r="K86" s="0" t="inlineStr">
        <is>
          <t>Подъемники грузоподъемностью до 500 кг одномачтовые, высота подъема 45 м</t>
        </is>
      </c>
      <c r="L86" s="0" t="n">
        <v>1368</v>
      </c>
      <c r="N86" s="0" t="n">
        <v>1011</v>
      </c>
      <c r="O86" s="0" t="inlineStr">
        <is>
          <t>маш.-ч</t>
        </is>
      </c>
      <c r="P86" s="0" t="inlineStr">
        <is>
          <t>маш.-ч</t>
        </is>
      </c>
      <c r="Q86" s="0" t="n">
        <v>1</v>
      </c>
      <c r="X86" s="0" t="n">
        <v>1.19</v>
      </c>
      <c r="Y86" s="0" t="n">
        <v>0</v>
      </c>
      <c r="Z86" s="0" t="n">
        <v>31.26</v>
      </c>
      <c r="AA86" s="0" t="n">
        <v>13.5</v>
      </c>
      <c r="AB86" s="0" t="n">
        <v>0</v>
      </c>
      <c r="AC86" s="0" t="n">
        <v>0</v>
      </c>
      <c r="AD86" s="0" t="n">
        <v>1</v>
      </c>
      <c r="AE86" s="0" t="n">
        <v>0</v>
      </c>
      <c r="AF86" s="0" t="inlineStr"/>
      <c r="AG86" s="0" t="n">
        <v>1.19</v>
      </c>
      <c r="AH86" s="0" t="n">
        <v>2</v>
      </c>
      <c r="AI86" s="0" t="n">
        <v>78846725</v>
      </c>
      <c r="AJ86" s="0" t="n">
        <v>88</v>
      </c>
      <c r="AK86" s="0" t="n">
        <v>0</v>
      </c>
      <c r="AL86" s="0" t="n">
        <v>0</v>
      </c>
      <c r="AM86" s="0" t="n">
        <v>0</v>
      </c>
      <c r="AN86" s="0" t="n">
        <v>0</v>
      </c>
      <c r="AO86" s="0" t="n">
        <v>0</v>
      </c>
      <c r="AP86" s="0" t="n">
        <v>0</v>
      </c>
      <c r="AQ86" s="0" t="n">
        <v>0</v>
      </c>
      <c r="AR86" s="0" t="n">
        <v>0</v>
      </c>
    </row>
    <row r="87">
      <c r="A87" s="0">
        <f>ROW(Source!A276)</f>
        <v/>
      </c>
      <c r="B87" s="0" t="n">
        <v>78846742</v>
      </c>
      <c r="C87" s="0" t="n">
        <v>78846721</v>
      </c>
      <c r="D87" s="0" t="n">
        <v>29172703</v>
      </c>
      <c r="E87" s="0" t="n">
        <v>1</v>
      </c>
      <c r="F87" s="0" t="n">
        <v>1</v>
      </c>
      <c r="G87" s="0" t="n">
        <v>1</v>
      </c>
      <c r="H87" s="0" t="n">
        <v>2</v>
      </c>
      <c r="I87" s="0" t="inlineStr">
        <is>
          <t>042900</t>
        </is>
      </c>
      <c r="J87" s="0" t="inlineStr">
        <is>
          <t>ТСЭМ Московской обл., 042900, приказ Минстроя России №675/пр от 28.02.2017 № 264/пр</t>
        </is>
      </c>
      <c r="K8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" s="0" t="n">
        <v>1368</v>
      </c>
      <c r="N87" s="0" t="n">
        <v>1011</v>
      </c>
      <c r="O87" s="0" t="inlineStr">
        <is>
          <t>маш.-ч</t>
        </is>
      </c>
      <c r="P87" s="0" t="inlineStr">
        <is>
          <t>маш.-ч</t>
        </is>
      </c>
      <c r="Q87" s="0" t="n">
        <v>1</v>
      </c>
      <c r="X87" s="0" t="n">
        <v>0.8</v>
      </c>
      <c r="Y87" s="0" t="n">
        <v>0</v>
      </c>
      <c r="Z87" s="0" t="n">
        <v>29.67</v>
      </c>
      <c r="AA87" s="0" t="n">
        <v>0</v>
      </c>
      <c r="AB87" s="0" t="n">
        <v>0</v>
      </c>
      <c r="AC87" s="0" t="n">
        <v>0</v>
      </c>
      <c r="AD87" s="0" t="n">
        <v>1</v>
      </c>
      <c r="AE87" s="0" t="n">
        <v>0</v>
      </c>
      <c r="AF87" s="0" t="inlineStr"/>
      <c r="AG87" s="0" t="n">
        <v>0.8</v>
      </c>
      <c r="AH87" s="0" t="n">
        <v>2</v>
      </c>
      <c r="AI87" s="0" t="n">
        <v>78846726</v>
      </c>
      <c r="AJ87" s="0" t="n">
        <v>89</v>
      </c>
      <c r="AK87" s="0" t="n">
        <v>0</v>
      </c>
      <c r="AL87" s="0" t="n">
        <v>0</v>
      </c>
      <c r="AM87" s="0" t="n">
        <v>0</v>
      </c>
      <c r="AN87" s="0" t="n">
        <v>0</v>
      </c>
      <c r="AO87" s="0" t="n">
        <v>0</v>
      </c>
      <c r="AP87" s="0" t="n">
        <v>0</v>
      </c>
      <c r="AQ87" s="0" t="n">
        <v>0</v>
      </c>
      <c r="AR87" s="0" t="n">
        <v>0</v>
      </c>
    </row>
    <row r="88">
      <c r="A88" s="0">
        <f>ROW(Source!A276)</f>
        <v/>
      </c>
      <c r="B88" s="0" t="n">
        <v>78846743</v>
      </c>
      <c r="C88" s="0" t="n">
        <v>78846721</v>
      </c>
      <c r="D88" s="0" t="n">
        <v>29174500</v>
      </c>
      <c r="E88" s="0" t="n">
        <v>1</v>
      </c>
      <c r="F88" s="0" t="n">
        <v>1</v>
      </c>
      <c r="G88" s="0" t="n">
        <v>1</v>
      </c>
      <c r="H88" s="0" t="n">
        <v>2</v>
      </c>
      <c r="I88" s="0" t="inlineStr">
        <is>
          <t>330206</t>
        </is>
      </c>
      <c r="J88" s="0" t="inlineStr">
        <is>
          <t>ТСЭМ Московской обл., 330206, приказ Минстроя России №675/пр от 28.02.2017 № 264/пр</t>
        </is>
      </c>
      <c r="K88" s="0" t="inlineStr">
        <is>
          <t>Дрели электрические</t>
        </is>
      </c>
      <c r="L88" s="0" t="n">
        <v>1368</v>
      </c>
      <c r="N88" s="0" t="n">
        <v>1011</v>
      </c>
      <c r="O88" s="0" t="inlineStr">
        <is>
          <t>маш.-ч</t>
        </is>
      </c>
      <c r="P88" s="0" t="inlineStr">
        <is>
          <t>маш.-ч</t>
        </is>
      </c>
      <c r="Q88" s="0" t="n">
        <v>1</v>
      </c>
      <c r="X88" s="0" t="n">
        <v>0.21</v>
      </c>
      <c r="Y88" s="0" t="n">
        <v>0</v>
      </c>
      <c r="Z88" s="0" t="n">
        <v>1.95</v>
      </c>
      <c r="AA88" s="0" t="n">
        <v>0</v>
      </c>
      <c r="AB88" s="0" t="n">
        <v>0</v>
      </c>
      <c r="AC88" s="0" t="n">
        <v>0</v>
      </c>
      <c r="AD88" s="0" t="n">
        <v>1</v>
      </c>
      <c r="AE88" s="0" t="n">
        <v>0</v>
      </c>
      <c r="AF88" s="0" t="inlineStr"/>
      <c r="AG88" s="0" t="n">
        <v>0.21</v>
      </c>
      <c r="AH88" s="0" t="n">
        <v>2</v>
      </c>
      <c r="AI88" s="0" t="n">
        <v>78846727</v>
      </c>
      <c r="AJ88" s="0" t="n">
        <v>90</v>
      </c>
      <c r="AK88" s="0" t="n">
        <v>0</v>
      </c>
      <c r="AL88" s="0" t="n">
        <v>0</v>
      </c>
      <c r="AM88" s="0" t="n">
        <v>0</v>
      </c>
      <c r="AN88" s="0" t="n">
        <v>0</v>
      </c>
      <c r="AO88" s="0" t="n">
        <v>0</v>
      </c>
      <c r="AP88" s="0" t="n">
        <v>0</v>
      </c>
      <c r="AQ88" s="0" t="n">
        <v>0</v>
      </c>
      <c r="AR88" s="0" t="n">
        <v>0</v>
      </c>
    </row>
    <row r="89">
      <c r="A89" s="0">
        <f>ROW(Source!A276)</f>
        <v/>
      </c>
      <c r="B89" s="0" t="n">
        <v>78846744</v>
      </c>
      <c r="C89" s="0" t="n">
        <v>78846721</v>
      </c>
      <c r="D89" s="0" t="n">
        <v>29174913</v>
      </c>
      <c r="E89" s="0" t="n">
        <v>1</v>
      </c>
      <c r="F89" s="0" t="n">
        <v>1</v>
      </c>
      <c r="G89" s="0" t="n">
        <v>1</v>
      </c>
      <c r="H89" s="0" t="n">
        <v>2</v>
      </c>
      <c r="I89" s="0" t="inlineStr">
        <is>
          <t>400001</t>
        </is>
      </c>
      <c r="J89" s="0" t="inlineStr">
        <is>
          <t>ТСЭМ Московской обл., 400001, приказ Минстроя России №675/пр от 28.02.2017 № 264/пр</t>
        </is>
      </c>
      <c r="K89" s="0" t="inlineStr">
        <is>
          <t>Автомобили бортовые, грузоподъемность до 5 т</t>
        </is>
      </c>
      <c r="L89" s="0" t="n">
        <v>1368</v>
      </c>
      <c r="N89" s="0" t="n">
        <v>1011</v>
      </c>
      <c r="O89" s="0" t="inlineStr">
        <is>
          <t>маш.-ч</t>
        </is>
      </c>
      <c r="P89" s="0" t="inlineStr">
        <is>
          <t>маш.-ч</t>
        </is>
      </c>
      <c r="Q89" s="0" t="n">
        <v>1</v>
      </c>
      <c r="X89" s="0" t="n">
        <v>1.85</v>
      </c>
      <c r="Y89" s="0" t="n">
        <v>0</v>
      </c>
      <c r="Z89" s="0" t="n">
        <v>87.17</v>
      </c>
      <c r="AA89" s="0" t="n">
        <v>11.6</v>
      </c>
      <c r="AB89" s="0" t="n">
        <v>0</v>
      </c>
      <c r="AC89" s="0" t="n">
        <v>0</v>
      </c>
      <c r="AD89" s="0" t="n">
        <v>1</v>
      </c>
      <c r="AE89" s="0" t="n">
        <v>0</v>
      </c>
      <c r="AF89" s="0" t="inlineStr"/>
      <c r="AG89" s="0" t="n">
        <v>1.85</v>
      </c>
      <c r="AH89" s="0" t="n">
        <v>2</v>
      </c>
      <c r="AI89" s="0" t="n">
        <v>78846728</v>
      </c>
      <c r="AJ89" s="0" t="n">
        <v>91</v>
      </c>
      <c r="AK89" s="0" t="n">
        <v>0</v>
      </c>
      <c r="AL89" s="0" t="n">
        <v>0</v>
      </c>
      <c r="AM89" s="0" t="n">
        <v>0</v>
      </c>
      <c r="AN89" s="0" t="n">
        <v>0</v>
      </c>
      <c r="AO89" s="0" t="n">
        <v>0</v>
      </c>
      <c r="AP89" s="0" t="n">
        <v>0</v>
      </c>
      <c r="AQ89" s="0" t="n">
        <v>0</v>
      </c>
      <c r="AR89" s="0" t="n">
        <v>0</v>
      </c>
    </row>
    <row r="90">
      <c r="A90" s="0">
        <f>ROW(Source!A276)</f>
        <v/>
      </c>
      <c r="B90" s="0" t="n">
        <v>78846745</v>
      </c>
      <c r="C90" s="0" t="n">
        <v>78846721</v>
      </c>
      <c r="D90" s="0" t="n">
        <v>29114681</v>
      </c>
      <c r="E90" s="0" t="n">
        <v>1</v>
      </c>
      <c r="F90" s="0" t="n">
        <v>1</v>
      </c>
      <c r="G90" s="0" t="n">
        <v>1</v>
      </c>
      <c r="H90" s="0" t="n">
        <v>3</v>
      </c>
      <c r="I90" s="0" t="inlineStr">
        <is>
          <t>101-1488</t>
        </is>
      </c>
      <c r="J90" s="0" t="inlineStr">
        <is>
          <t>ТССЦ Московской обл., 101-1488, приказ Минстроя России №675/пр от 28.02.2017 № 254/пр</t>
        </is>
      </c>
      <c r="K90" s="0" t="inlineStr">
        <is>
          <t>Шурупы с шестигранной головкой 12х70 мм</t>
        </is>
      </c>
      <c r="L90" s="0" t="n">
        <v>1348</v>
      </c>
      <c r="N90" s="0" t="n">
        <v>1009</v>
      </c>
      <c r="O90" s="0" t="inlineStr">
        <is>
          <t>т</t>
        </is>
      </c>
      <c r="P90" s="0" t="inlineStr">
        <is>
          <t>т</t>
        </is>
      </c>
      <c r="Q90" s="0" t="n">
        <v>1000</v>
      </c>
      <c r="X90" s="0" t="n">
        <v>0.0045</v>
      </c>
      <c r="Y90" s="0" t="n">
        <v>9628</v>
      </c>
      <c r="Z90" s="0" t="n">
        <v>0</v>
      </c>
      <c r="AA90" s="0" t="n">
        <v>0</v>
      </c>
      <c r="AB90" s="0" t="n">
        <v>0</v>
      </c>
      <c r="AC90" s="0" t="n">
        <v>0</v>
      </c>
      <c r="AD90" s="0" t="n">
        <v>1</v>
      </c>
      <c r="AE90" s="0" t="n">
        <v>0</v>
      </c>
      <c r="AF90" s="0" t="inlineStr"/>
      <c r="AG90" s="0" t="n">
        <v>0.0045</v>
      </c>
      <c r="AH90" s="0" t="n">
        <v>2</v>
      </c>
      <c r="AI90" s="0" t="n">
        <v>78846729</v>
      </c>
      <c r="AJ90" s="0" t="n">
        <v>92</v>
      </c>
      <c r="AK90" s="0" t="n">
        <v>0</v>
      </c>
      <c r="AL90" s="0" t="n">
        <v>0</v>
      </c>
      <c r="AM90" s="0" t="n">
        <v>0</v>
      </c>
      <c r="AN90" s="0" t="n">
        <v>0</v>
      </c>
      <c r="AO90" s="0" t="n">
        <v>0</v>
      </c>
      <c r="AP90" s="0" t="n">
        <v>0</v>
      </c>
      <c r="AQ90" s="0" t="n">
        <v>0</v>
      </c>
      <c r="AR90" s="0" t="n">
        <v>0</v>
      </c>
    </row>
    <row r="91">
      <c r="A91" s="0">
        <f>ROW(Source!A276)</f>
        <v/>
      </c>
      <c r="B91" s="0" t="n">
        <v>78846746</v>
      </c>
      <c r="C91" s="0" t="n">
        <v>78846721</v>
      </c>
      <c r="D91" s="0" t="n">
        <v>29114471</v>
      </c>
      <c r="E91" s="0" t="n">
        <v>1</v>
      </c>
      <c r="F91" s="0" t="n">
        <v>1</v>
      </c>
      <c r="G91" s="0" t="n">
        <v>1</v>
      </c>
      <c r="H91" s="0" t="n">
        <v>3</v>
      </c>
      <c r="I91" s="0" t="inlineStr">
        <is>
          <t>101-2201</t>
        </is>
      </c>
      <c r="J91" s="0" t="inlineStr">
        <is>
          <t>ТССЦ Московской обл., 101-2201, приказ Минстроя России №675/пр от 28.02.2017 № 254/пр</t>
        </is>
      </c>
      <c r="K91" s="0" t="inlineStr">
        <is>
          <t>Дюбели распорные полиэтиленовые 6х30 мм</t>
        </is>
      </c>
      <c r="L91" s="0" t="n">
        <v>1356</v>
      </c>
      <c r="N91" s="0" t="n">
        <v>1010</v>
      </c>
      <c r="O91" s="0" t="inlineStr">
        <is>
          <t>1000 шт.</t>
        </is>
      </c>
      <c r="P91" s="0" t="inlineStr">
        <is>
          <t>1000 шт.</t>
        </is>
      </c>
      <c r="Q91" s="0" t="n">
        <v>1000</v>
      </c>
      <c r="X91" s="0" t="n">
        <v>0.089</v>
      </c>
      <c r="Y91" s="0" t="n">
        <v>160</v>
      </c>
      <c r="Z91" s="0" t="n">
        <v>0</v>
      </c>
      <c r="AA91" s="0" t="n">
        <v>0</v>
      </c>
      <c r="AB91" s="0" t="n">
        <v>0</v>
      </c>
      <c r="AC91" s="0" t="n">
        <v>0</v>
      </c>
      <c r="AD91" s="0" t="n">
        <v>1</v>
      </c>
      <c r="AE91" s="0" t="n">
        <v>0</v>
      </c>
      <c r="AF91" s="0" t="inlineStr"/>
      <c r="AG91" s="0" t="n">
        <v>0.089</v>
      </c>
      <c r="AH91" s="0" t="n">
        <v>2</v>
      </c>
      <c r="AI91" s="0" t="n">
        <v>78846730</v>
      </c>
      <c r="AJ91" s="0" t="n">
        <v>93</v>
      </c>
      <c r="AK91" s="0" t="n">
        <v>0</v>
      </c>
      <c r="AL91" s="0" t="n">
        <v>0</v>
      </c>
      <c r="AM91" s="0" t="n">
        <v>0</v>
      </c>
      <c r="AN91" s="0" t="n">
        <v>0</v>
      </c>
      <c r="AO91" s="0" t="n">
        <v>0</v>
      </c>
      <c r="AP91" s="0" t="n">
        <v>0</v>
      </c>
      <c r="AQ91" s="0" t="n">
        <v>0</v>
      </c>
      <c r="AR91" s="0" t="n">
        <v>0</v>
      </c>
    </row>
    <row r="92">
      <c r="A92" s="0">
        <f>ROW(Source!A276)</f>
        <v/>
      </c>
      <c r="B92" s="0" t="n">
        <v>78846747</v>
      </c>
      <c r="C92" s="0" t="n">
        <v>78846721</v>
      </c>
      <c r="D92" s="0" t="n">
        <v>29140948</v>
      </c>
      <c r="E92" s="0" t="n">
        <v>1</v>
      </c>
      <c r="F92" s="0" t="n">
        <v>1</v>
      </c>
      <c r="G92" s="0" t="n">
        <v>1</v>
      </c>
      <c r="H92" s="0" t="n">
        <v>3</v>
      </c>
      <c r="I92" s="0" t="inlineStr">
        <is>
          <t>301-0559</t>
        </is>
      </c>
      <c r="J92" s="0" t="inlineStr">
        <is>
          <t>ТССЦ Московской обл., 301-0559, приказ Минстроя России №675/пр от 28.02.2017 № 256/пр</t>
        </is>
      </c>
      <c r="K92" s="0" t="inlineStr">
        <is>
          <t>Радиаторы стальные панельные РСВ2-1, РСВ2-6 однорядные</t>
        </is>
      </c>
      <c r="L92" s="0" t="n">
        <v>1033</v>
      </c>
      <c r="N92" s="0" t="n">
        <v>1013</v>
      </c>
      <c r="O92" s="0" t="inlineStr">
        <is>
          <t>квт</t>
        </is>
      </c>
      <c r="P92" s="0" t="inlineStr">
        <is>
          <t>квт</t>
        </is>
      </c>
      <c r="Q92" s="0" t="n">
        <v>1</v>
      </c>
      <c r="X92" s="0" t="n">
        <v>100</v>
      </c>
      <c r="Y92" s="0" t="n">
        <v>166.98</v>
      </c>
      <c r="Z92" s="0" t="n">
        <v>0</v>
      </c>
      <c r="AA92" s="0" t="n">
        <v>0</v>
      </c>
      <c r="AB92" s="0" t="n">
        <v>0</v>
      </c>
      <c r="AC92" s="0" t="n">
        <v>0</v>
      </c>
      <c r="AD92" s="0" t="n">
        <v>1</v>
      </c>
      <c r="AE92" s="0" t="n">
        <v>0</v>
      </c>
      <c r="AF92" s="0" t="inlineStr"/>
      <c r="AG92" s="0" t="n">
        <v>100</v>
      </c>
      <c r="AH92" s="0" t="n">
        <v>2</v>
      </c>
      <c r="AI92" s="0" t="n">
        <v>78846731</v>
      </c>
      <c r="AJ92" s="0" t="n">
        <v>94</v>
      </c>
      <c r="AK92" s="0" t="n">
        <v>0</v>
      </c>
      <c r="AL92" s="0" t="n">
        <v>0</v>
      </c>
      <c r="AM92" s="0" t="n">
        <v>0</v>
      </c>
      <c r="AN92" s="0" t="n">
        <v>0</v>
      </c>
      <c r="AO92" s="0" t="n">
        <v>0</v>
      </c>
      <c r="AP92" s="0" t="n">
        <v>0</v>
      </c>
      <c r="AQ92" s="0" t="n">
        <v>0</v>
      </c>
      <c r="AR92" s="0" t="n">
        <v>0</v>
      </c>
    </row>
    <row r="93">
      <c r="A93" s="0">
        <f>ROW(Source!A276)</f>
        <v/>
      </c>
      <c r="B93" s="0" t="n">
        <v>78846748</v>
      </c>
      <c r="C93" s="0" t="n">
        <v>78846721</v>
      </c>
      <c r="D93" s="0" t="n">
        <v>29140930</v>
      </c>
      <c r="E93" s="0" t="n">
        <v>1</v>
      </c>
      <c r="F93" s="0" t="n">
        <v>1</v>
      </c>
      <c r="G93" s="0" t="n">
        <v>1</v>
      </c>
      <c r="H93" s="0" t="n">
        <v>3</v>
      </c>
      <c r="I93" s="0" t="inlineStr">
        <is>
          <t>301-1225</t>
        </is>
      </c>
      <c r="J93" s="0" t="inlineStr">
        <is>
          <t>ТССЦ Московской обл., 301-1225, приказ Минстроя России №675/пр от 28.02.2017 № 256/пр</t>
        </is>
      </c>
      <c r="K93" s="0" t="inlineStr">
        <is>
          <t>Кронштейны для радиаторов стальных спаренных марки КР1-РС</t>
        </is>
      </c>
      <c r="L93" s="0" t="n">
        <v>1035</v>
      </c>
      <c r="N93" s="0" t="n">
        <v>1013</v>
      </c>
      <c r="O93" s="0" t="inlineStr">
        <is>
          <t>компл.</t>
        </is>
      </c>
      <c r="P93" s="0" t="inlineStr">
        <is>
          <t>компл.</t>
        </is>
      </c>
      <c r="Q93" s="0" t="n">
        <v>1</v>
      </c>
      <c r="X93" s="0" t="n">
        <v>44.2</v>
      </c>
      <c r="Y93" s="0" t="n">
        <v>24.74</v>
      </c>
      <c r="Z93" s="0" t="n">
        <v>0</v>
      </c>
      <c r="AA93" s="0" t="n">
        <v>0</v>
      </c>
      <c r="AB93" s="0" t="n">
        <v>0</v>
      </c>
      <c r="AC93" s="0" t="n">
        <v>0</v>
      </c>
      <c r="AD93" s="0" t="n">
        <v>1</v>
      </c>
      <c r="AE93" s="0" t="n">
        <v>0</v>
      </c>
      <c r="AF93" s="0" t="inlineStr"/>
      <c r="AG93" s="0" t="n">
        <v>44.2</v>
      </c>
      <c r="AH93" s="0" t="n">
        <v>2</v>
      </c>
      <c r="AI93" s="0" t="n">
        <v>78846733</v>
      </c>
      <c r="AJ93" s="0" t="n">
        <v>96</v>
      </c>
      <c r="AK93" s="0" t="n">
        <v>0</v>
      </c>
      <c r="AL93" s="0" t="n">
        <v>0</v>
      </c>
      <c r="AM93" s="0" t="n">
        <v>0</v>
      </c>
      <c r="AN93" s="0" t="n">
        <v>0</v>
      </c>
      <c r="AO93" s="0" t="n">
        <v>0</v>
      </c>
      <c r="AP93" s="0" t="n">
        <v>0</v>
      </c>
      <c r="AQ93" s="0" t="n">
        <v>0</v>
      </c>
      <c r="AR93" s="0" t="n">
        <v>0</v>
      </c>
    </row>
    <row r="94">
      <c r="A94" s="0">
        <f>ROW(Source!A276)</f>
        <v/>
      </c>
      <c r="B94" s="0" t="n">
        <v>78846749</v>
      </c>
      <c r="C94" s="0" t="n">
        <v>78846721</v>
      </c>
      <c r="D94" s="0" t="n">
        <v>29140920</v>
      </c>
      <c r="E94" s="0" t="n">
        <v>1</v>
      </c>
      <c r="F94" s="0" t="n">
        <v>1</v>
      </c>
      <c r="G94" s="0" t="n">
        <v>1</v>
      </c>
      <c r="H94" s="0" t="n">
        <v>3</v>
      </c>
      <c r="I94" s="0" t="inlineStr">
        <is>
          <t>301-3361</t>
        </is>
      </c>
      <c r="J94" s="0" t="inlineStr">
        <is>
          <t>ТССЦ Московской обл., 301-3361, приказ Минстроя России №675/пр от 28.02.2017 № 256/пр</t>
        </is>
      </c>
      <c r="K94" s="0" t="inlineStr">
        <is>
          <t>Водный раствор нитрата и карбоната</t>
        </is>
      </c>
      <c r="L94" s="0" t="n">
        <v>1339</v>
      </c>
      <c r="N94" s="0" t="n">
        <v>1007</v>
      </c>
      <c r="O94" s="0" t="inlineStr">
        <is>
          <t>м3</t>
        </is>
      </c>
      <c r="P94" s="0" t="inlineStr">
        <is>
          <t>м3</t>
        </is>
      </c>
      <c r="Q94" s="0" t="n">
        <v>1</v>
      </c>
      <c r="X94" s="0" t="n">
        <v>0.67</v>
      </c>
      <c r="Y94" s="0" t="n">
        <v>45.83</v>
      </c>
      <c r="Z94" s="0" t="n">
        <v>0</v>
      </c>
      <c r="AA94" s="0" t="n">
        <v>0</v>
      </c>
      <c r="AB94" s="0" t="n">
        <v>0</v>
      </c>
      <c r="AC94" s="0" t="n">
        <v>0</v>
      </c>
      <c r="AD94" s="0" t="n">
        <v>1</v>
      </c>
      <c r="AE94" s="0" t="n">
        <v>0</v>
      </c>
      <c r="AF94" s="0" t="inlineStr"/>
      <c r="AG94" s="0" t="n">
        <v>0.67</v>
      </c>
      <c r="AH94" s="0" t="n">
        <v>2</v>
      </c>
      <c r="AI94" s="0" t="n">
        <v>78846734</v>
      </c>
      <c r="AJ94" s="0" t="n">
        <v>97</v>
      </c>
      <c r="AK94" s="0" t="n">
        <v>0</v>
      </c>
      <c r="AL94" s="0" t="n">
        <v>0</v>
      </c>
      <c r="AM94" s="0" t="n">
        <v>0</v>
      </c>
      <c r="AN94" s="0" t="n">
        <v>0</v>
      </c>
      <c r="AO94" s="0" t="n">
        <v>0</v>
      </c>
      <c r="AP94" s="0" t="n">
        <v>0</v>
      </c>
      <c r="AQ94" s="0" t="n">
        <v>0</v>
      </c>
      <c r="AR94" s="0" t="n">
        <v>0</v>
      </c>
    </row>
    <row r="95">
      <c r="A95" s="0">
        <f>ROW(Source!A276)</f>
        <v/>
      </c>
      <c r="B95" s="0" t="n">
        <v>78846750</v>
      </c>
      <c r="C95" s="0" t="n">
        <v>78846721</v>
      </c>
      <c r="D95" s="0" t="n">
        <v>29150040</v>
      </c>
      <c r="E95" s="0" t="n">
        <v>1</v>
      </c>
      <c r="F95" s="0" t="n">
        <v>1</v>
      </c>
      <c r="G95" s="0" t="n">
        <v>1</v>
      </c>
      <c r="H95" s="0" t="n">
        <v>3</v>
      </c>
      <c r="I95" s="0" t="inlineStr">
        <is>
          <t>411-0001</t>
        </is>
      </c>
      <c r="J95" s="0" t="inlineStr">
        <is>
          <t>ТССЦ Московской обл., 411-0001, приказ Минстроя России №675/пр от 28.02.2017 № 257/пр</t>
        </is>
      </c>
      <c r="K95" s="0" t="inlineStr">
        <is>
          <t>Вода</t>
        </is>
      </c>
      <c r="L95" s="0" t="n">
        <v>1339</v>
      </c>
      <c r="N95" s="0" t="n">
        <v>1007</v>
      </c>
      <c r="O95" s="0" t="inlineStr">
        <is>
          <t>м3</t>
        </is>
      </c>
      <c r="P95" s="0" t="inlineStr">
        <is>
          <t>м3</t>
        </is>
      </c>
      <c r="Q95" s="0" t="n">
        <v>1</v>
      </c>
      <c r="X95" s="0" t="n">
        <v>15</v>
      </c>
      <c r="Y95" s="0" t="n">
        <v>2.44</v>
      </c>
      <c r="Z95" s="0" t="n">
        <v>0</v>
      </c>
      <c r="AA95" s="0" t="n">
        <v>0</v>
      </c>
      <c r="AB95" s="0" t="n">
        <v>0</v>
      </c>
      <c r="AC95" s="0" t="n">
        <v>0</v>
      </c>
      <c r="AD95" s="0" t="n">
        <v>1</v>
      </c>
      <c r="AE95" s="0" t="n">
        <v>0</v>
      </c>
      <c r="AF95" s="0" t="inlineStr"/>
      <c r="AG95" s="0" t="n">
        <v>15</v>
      </c>
      <c r="AH95" s="0" t="n">
        <v>2</v>
      </c>
      <c r="AI95" s="0" t="n">
        <v>78846736</v>
      </c>
      <c r="AJ95" s="0" t="n">
        <v>98</v>
      </c>
      <c r="AK95" s="0" t="n">
        <v>0</v>
      </c>
      <c r="AL95" s="0" t="n">
        <v>0</v>
      </c>
      <c r="AM95" s="0" t="n">
        <v>0</v>
      </c>
      <c r="AN95" s="0" t="n">
        <v>0</v>
      </c>
      <c r="AO95" s="0" t="n">
        <v>0</v>
      </c>
      <c r="AP95" s="0" t="n">
        <v>0</v>
      </c>
      <c r="AQ95" s="0" t="n">
        <v>0</v>
      </c>
      <c r="AR95" s="0" t="n">
        <v>0</v>
      </c>
    </row>
    <row r="96">
      <c r="A96" s="0">
        <f>ROW(Source!A317)</f>
        <v/>
      </c>
      <c r="B96" s="0" t="n">
        <v>78846947</v>
      </c>
      <c r="C96" s="0" t="n">
        <v>78846940</v>
      </c>
      <c r="D96" s="0" t="n">
        <v>18413627</v>
      </c>
      <c r="E96" s="0" t="n">
        <v>1</v>
      </c>
      <c r="F96" s="0" t="n">
        <v>1</v>
      </c>
      <c r="G96" s="0" t="n">
        <v>1</v>
      </c>
      <c r="H96" s="0" t="n">
        <v>1</v>
      </c>
      <c r="I96" s="0" t="inlineStr">
        <is>
          <t>1-1042-90</t>
        </is>
      </c>
      <c r="J96" s="0" t="inlineStr"/>
      <c r="K96" s="0" t="inlineStr">
        <is>
          <t>Рабочий строитель среднего разряда 4,2</t>
        </is>
      </c>
      <c r="L96" s="0" t="n">
        <v>1369</v>
      </c>
      <c r="N96" s="0" t="n">
        <v>1013</v>
      </c>
      <c r="O96" s="0" t="inlineStr">
        <is>
          <t>чел.-ч</t>
        </is>
      </c>
      <c r="P96" s="0" t="inlineStr">
        <is>
          <t>чел.-ч</t>
        </is>
      </c>
      <c r="Q96" s="0" t="n">
        <v>1</v>
      </c>
      <c r="X96" s="0" t="n">
        <v>2.31</v>
      </c>
      <c r="Y96" s="0" t="n">
        <v>0</v>
      </c>
      <c r="Z96" s="0" t="n">
        <v>0</v>
      </c>
      <c r="AA96" s="0" t="n">
        <v>0</v>
      </c>
      <c r="AB96" s="0" t="n">
        <v>9.92</v>
      </c>
      <c r="AC96" s="0" t="n">
        <v>0</v>
      </c>
      <c r="AD96" s="0" t="n">
        <v>1</v>
      </c>
      <c r="AE96" s="0" t="n">
        <v>1</v>
      </c>
      <c r="AF96" s="0" t="inlineStr"/>
      <c r="AG96" s="0" t="n">
        <v>2.31</v>
      </c>
      <c r="AH96" s="0" t="n">
        <v>2</v>
      </c>
      <c r="AI96" s="0" t="n">
        <v>78846941</v>
      </c>
      <c r="AJ96" s="0" t="n">
        <v>99</v>
      </c>
      <c r="AK96" s="0" t="n">
        <v>0</v>
      </c>
      <c r="AL96" s="0" t="n">
        <v>0</v>
      </c>
      <c r="AM96" s="0" t="n">
        <v>0</v>
      </c>
      <c r="AN96" s="0" t="n">
        <v>0</v>
      </c>
      <c r="AO96" s="0" t="n">
        <v>0</v>
      </c>
      <c r="AP96" s="0" t="n">
        <v>0</v>
      </c>
      <c r="AQ96" s="0" t="n">
        <v>0</v>
      </c>
      <c r="AR96" s="0" t="n">
        <v>0</v>
      </c>
    </row>
    <row r="97">
      <c r="A97" s="0">
        <f>ROW(Source!A317)</f>
        <v/>
      </c>
      <c r="B97" s="0" t="n">
        <v>78846948</v>
      </c>
      <c r="C97" s="0" t="n">
        <v>78846940</v>
      </c>
      <c r="D97" s="0" t="n">
        <v>29172669</v>
      </c>
      <c r="E97" s="0" t="n">
        <v>1</v>
      </c>
      <c r="F97" s="0" t="n">
        <v>1</v>
      </c>
      <c r="G97" s="0" t="n">
        <v>1</v>
      </c>
      <c r="H97" s="0" t="n">
        <v>2</v>
      </c>
      <c r="I97" s="0" t="inlineStr">
        <is>
          <t>041000</t>
        </is>
      </c>
      <c r="J97" s="0" t="inlineStr">
        <is>
          <t>ТСЭМ Московской обл., 041000, приказ Минстроя России №675/пр от 28.02.2017 № 264/пр</t>
        </is>
      </c>
      <c r="K97" s="0" t="inlineStr">
        <is>
          <t>Преобразователи сварочные с номинальным сварочным током 315-500 А</t>
        </is>
      </c>
      <c r="L97" s="0" t="n">
        <v>1368</v>
      </c>
      <c r="N97" s="0" t="n">
        <v>1011</v>
      </c>
      <c r="O97" s="0" t="inlineStr">
        <is>
          <t>маш.-ч</t>
        </is>
      </c>
      <c r="P97" s="0" t="inlineStr">
        <is>
          <t>маш.-ч</t>
        </is>
      </c>
      <c r="Q97" s="0" t="n">
        <v>1</v>
      </c>
      <c r="X97" s="0" t="n">
        <v>0.67</v>
      </c>
      <c r="Y97" s="0" t="n">
        <v>0</v>
      </c>
      <c r="Z97" s="0" t="n">
        <v>12.31</v>
      </c>
      <c r="AA97" s="0" t="n">
        <v>0</v>
      </c>
      <c r="AB97" s="0" t="n">
        <v>0</v>
      </c>
      <c r="AC97" s="0" t="n">
        <v>0</v>
      </c>
      <c r="AD97" s="0" t="n">
        <v>1</v>
      </c>
      <c r="AE97" s="0" t="n">
        <v>0</v>
      </c>
      <c r="AF97" s="0" t="inlineStr"/>
      <c r="AG97" s="0" t="n">
        <v>0.67</v>
      </c>
      <c r="AH97" s="0" t="n">
        <v>2</v>
      </c>
      <c r="AI97" s="0" t="n">
        <v>78846942</v>
      </c>
      <c r="AJ97" s="0" t="n">
        <v>100</v>
      </c>
      <c r="AK97" s="0" t="n">
        <v>0</v>
      </c>
      <c r="AL97" s="0" t="n">
        <v>0</v>
      </c>
      <c r="AM97" s="0" t="n">
        <v>0</v>
      </c>
      <c r="AN97" s="0" t="n">
        <v>0</v>
      </c>
      <c r="AO97" s="0" t="n">
        <v>0</v>
      </c>
      <c r="AP97" s="0" t="n">
        <v>0</v>
      </c>
      <c r="AQ97" s="0" t="n">
        <v>0</v>
      </c>
      <c r="AR97" s="0" t="n">
        <v>0</v>
      </c>
    </row>
    <row r="98">
      <c r="A98" s="0">
        <f>ROW(Source!A317)</f>
        <v/>
      </c>
      <c r="B98" s="0" t="n">
        <v>78846949</v>
      </c>
      <c r="C98" s="0" t="n">
        <v>78846940</v>
      </c>
      <c r="D98" s="0" t="n">
        <v>29172679</v>
      </c>
      <c r="E98" s="0" t="n">
        <v>1</v>
      </c>
      <c r="F98" s="0" t="n">
        <v>1</v>
      </c>
      <c r="G98" s="0" t="n">
        <v>1</v>
      </c>
      <c r="H98" s="0" t="n">
        <v>2</v>
      </c>
      <c r="I98" s="0" t="inlineStr">
        <is>
          <t>041400</t>
        </is>
      </c>
      <c r="J98" s="0" t="inlineStr">
        <is>
          <t>ТСЭМ Московской обл., 041400, приказ Минстроя России №675/пр от 28.02.2017 № 264/пр</t>
        </is>
      </c>
      <c r="K98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98" s="0" t="n">
        <v>1368</v>
      </c>
      <c r="N98" s="0" t="n">
        <v>1011</v>
      </c>
      <c r="O98" s="0" t="inlineStr">
        <is>
          <t>маш.-ч</t>
        </is>
      </c>
      <c r="P98" s="0" t="inlineStr">
        <is>
          <t>маш.-ч</t>
        </is>
      </c>
      <c r="Q98" s="0" t="n">
        <v>1</v>
      </c>
      <c r="X98" s="0" t="n">
        <v>0.17</v>
      </c>
      <c r="Y98" s="0" t="n">
        <v>0</v>
      </c>
      <c r="Z98" s="0" t="n">
        <v>6.7</v>
      </c>
      <c r="AA98" s="0" t="n">
        <v>0</v>
      </c>
      <c r="AB98" s="0" t="n">
        <v>0</v>
      </c>
      <c r="AC98" s="0" t="n">
        <v>0</v>
      </c>
      <c r="AD98" s="0" t="n">
        <v>1</v>
      </c>
      <c r="AE98" s="0" t="n">
        <v>0</v>
      </c>
      <c r="AF98" s="0" t="inlineStr"/>
      <c r="AG98" s="0" t="n">
        <v>0.17</v>
      </c>
      <c r="AH98" s="0" t="n">
        <v>2</v>
      </c>
      <c r="AI98" s="0" t="n">
        <v>78846943</v>
      </c>
      <c r="AJ98" s="0" t="n">
        <v>101</v>
      </c>
      <c r="AK98" s="0" t="n">
        <v>0</v>
      </c>
      <c r="AL98" s="0" t="n">
        <v>0</v>
      </c>
      <c r="AM98" s="0" t="n">
        <v>0</v>
      </c>
      <c r="AN98" s="0" t="n">
        <v>0</v>
      </c>
      <c r="AO98" s="0" t="n">
        <v>0</v>
      </c>
      <c r="AP98" s="0" t="n">
        <v>0</v>
      </c>
      <c r="AQ98" s="0" t="n">
        <v>0</v>
      </c>
      <c r="AR98" s="0" t="n">
        <v>0</v>
      </c>
    </row>
    <row r="99">
      <c r="A99" s="0">
        <f>ROW(Source!A317)</f>
        <v/>
      </c>
      <c r="B99" s="0" t="n">
        <v>78846950</v>
      </c>
      <c r="C99" s="0" t="n">
        <v>78846940</v>
      </c>
      <c r="D99" s="0" t="n">
        <v>29174507</v>
      </c>
      <c r="E99" s="0" t="n">
        <v>1</v>
      </c>
      <c r="F99" s="0" t="n">
        <v>1</v>
      </c>
      <c r="G99" s="0" t="n">
        <v>1</v>
      </c>
      <c r="H99" s="0" t="n">
        <v>2</v>
      </c>
      <c r="I99" s="0" t="inlineStr">
        <is>
          <t>330301</t>
        </is>
      </c>
      <c r="J99" s="0" t="inlineStr">
        <is>
          <t>ТСЭМ Московской обл., 330301, приказ Минстроя России №675/пр от 28.02.2017 № 264/пр</t>
        </is>
      </c>
      <c r="K99" s="0" t="inlineStr">
        <is>
          <t>Машины шлифовальные электрические</t>
        </is>
      </c>
      <c r="L99" s="0" t="n">
        <v>1368</v>
      </c>
      <c r="N99" s="0" t="n">
        <v>1011</v>
      </c>
      <c r="O99" s="0" t="inlineStr">
        <is>
          <t>маш.-ч</t>
        </is>
      </c>
      <c r="P99" s="0" t="inlineStr">
        <is>
          <t>маш.-ч</t>
        </is>
      </c>
      <c r="Q99" s="0" t="n">
        <v>1</v>
      </c>
      <c r="X99" s="0" t="n">
        <v>1.57</v>
      </c>
      <c r="Y99" s="0" t="n">
        <v>0</v>
      </c>
      <c r="Z99" s="0" t="n">
        <v>5.13</v>
      </c>
      <c r="AA99" s="0" t="n">
        <v>0</v>
      </c>
      <c r="AB99" s="0" t="n">
        <v>0</v>
      </c>
      <c r="AC99" s="0" t="n">
        <v>0</v>
      </c>
      <c r="AD99" s="0" t="n">
        <v>1</v>
      </c>
      <c r="AE99" s="0" t="n">
        <v>0</v>
      </c>
      <c r="AF99" s="0" t="inlineStr"/>
      <c r="AG99" s="0" t="n">
        <v>1.57</v>
      </c>
      <c r="AH99" s="0" t="n">
        <v>2</v>
      </c>
      <c r="AI99" s="0" t="n">
        <v>78846944</v>
      </c>
      <c r="AJ99" s="0" t="n">
        <v>102</v>
      </c>
      <c r="AK99" s="0" t="n">
        <v>0</v>
      </c>
      <c r="AL99" s="0" t="n">
        <v>0</v>
      </c>
      <c r="AM99" s="0" t="n">
        <v>0</v>
      </c>
      <c r="AN99" s="0" t="n">
        <v>0</v>
      </c>
      <c r="AO99" s="0" t="n">
        <v>0</v>
      </c>
      <c r="AP99" s="0" t="n">
        <v>0</v>
      </c>
      <c r="AQ99" s="0" t="n">
        <v>0</v>
      </c>
      <c r="AR99" s="0" t="n">
        <v>0</v>
      </c>
    </row>
    <row r="100">
      <c r="A100" s="0">
        <f>ROW(Source!A317)</f>
        <v/>
      </c>
      <c r="B100" s="0" t="n">
        <v>78846951</v>
      </c>
      <c r="C100" s="0" t="n">
        <v>78846940</v>
      </c>
      <c r="D100" s="0" t="n">
        <v>29113946</v>
      </c>
      <c r="E100" s="0" t="n">
        <v>1</v>
      </c>
      <c r="F100" s="0" t="n">
        <v>1</v>
      </c>
      <c r="G100" s="0" t="n">
        <v>1</v>
      </c>
      <c r="H100" s="0" t="n">
        <v>3</v>
      </c>
      <c r="I100" s="0" t="inlineStr">
        <is>
          <t>101-0802</t>
        </is>
      </c>
      <c r="J100" s="0" t="inlineStr">
        <is>
          <t>ТССЦ Московской обл., 101-0802, приказ Минстроя России №675/пр от 28.02.2017 № 254/пр</t>
        </is>
      </c>
      <c r="K100" s="0" t="inlineStr">
        <is>
          <t>Проволока порошковая для дуговой сварки</t>
        </is>
      </c>
      <c r="L100" s="0" t="n">
        <v>1348</v>
      </c>
      <c r="N100" s="0" t="n">
        <v>1009</v>
      </c>
      <c r="O100" s="0" t="inlineStr">
        <is>
          <t>т</t>
        </is>
      </c>
      <c r="P100" s="0" t="inlineStr">
        <is>
          <t>т</t>
        </is>
      </c>
      <c r="Q100" s="0" t="n">
        <v>1000</v>
      </c>
      <c r="X100" s="0" t="n">
        <v>0.00066</v>
      </c>
      <c r="Y100" s="0" t="n">
        <v>15200.01</v>
      </c>
      <c r="Z100" s="0" t="n">
        <v>0</v>
      </c>
      <c r="AA100" s="0" t="n">
        <v>0</v>
      </c>
      <c r="AB100" s="0" t="n">
        <v>0</v>
      </c>
      <c r="AC100" s="0" t="n">
        <v>0</v>
      </c>
      <c r="AD100" s="0" t="n">
        <v>1</v>
      </c>
      <c r="AE100" s="0" t="n">
        <v>0</v>
      </c>
      <c r="AF100" s="0" t="inlineStr"/>
      <c r="AG100" s="0" t="n">
        <v>0.00066</v>
      </c>
      <c r="AH100" s="0" t="n">
        <v>2</v>
      </c>
      <c r="AI100" s="0" t="n">
        <v>78846945</v>
      </c>
      <c r="AJ100" s="0" t="n">
        <v>103</v>
      </c>
      <c r="AK100" s="0" t="n">
        <v>0</v>
      </c>
      <c r="AL100" s="0" t="n">
        <v>0</v>
      </c>
      <c r="AM100" s="0" t="n">
        <v>0</v>
      </c>
      <c r="AN100" s="0" t="n">
        <v>0</v>
      </c>
      <c r="AO100" s="0" t="n">
        <v>0</v>
      </c>
      <c r="AP100" s="0" t="n">
        <v>0</v>
      </c>
      <c r="AQ100" s="0" t="n">
        <v>0</v>
      </c>
      <c r="AR100" s="0" t="n">
        <v>0</v>
      </c>
    </row>
    <row r="101">
      <c r="A101" s="0">
        <f>ROW(Source!A317)</f>
        <v/>
      </c>
      <c r="B101" s="0" t="n">
        <v>78846952</v>
      </c>
      <c r="C101" s="0" t="n">
        <v>78846940</v>
      </c>
      <c r="D101" s="0" t="n">
        <v>29113990</v>
      </c>
      <c r="E101" s="0" t="n">
        <v>1</v>
      </c>
      <c r="F101" s="0" t="n">
        <v>1</v>
      </c>
      <c r="G101" s="0" t="n">
        <v>1</v>
      </c>
      <c r="H101" s="0" t="n">
        <v>3</v>
      </c>
      <c r="I101" s="0" t="inlineStr">
        <is>
          <t>101-1515</t>
        </is>
      </c>
      <c r="J101" s="0" t="inlineStr">
        <is>
          <t>ТССЦ Московской обл., 101-1515, приказ Минстроя России №675/пр от 28.02.2017 № 254/пр</t>
        </is>
      </c>
      <c r="K101" s="0" t="inlineStr">
        <is>
          <t>Электроды диаметром 4 мм Э46</t>
        </is>
      </c>
      <c r="L101" s="0" t="n">
        <v>1348</v>
      </c>
      <c r="N101" s="0" t="n">
        <v>1009</v>
      </c>
      <c r="O101" s="0" t="inlineStr">
        <is>
          <t>т</t>
        </is>
      </c>
      <c r="P101" s="0" t="inlineStr">
        <is>
          <t>т</t>
        </is>
      </c>
      <c r="Q101" s="0" t="n">
        <v>1000</v>
      </c>
      <c r="X101" s="0" t="n">
        <v>0.001</v>
      </c>
      <c r="Y101" s="0" t="n">
        <v>10169.99</v>
      </c>
      <c r="Z101" s="0" t="n">
        <v>0</v>
      </c>
      <c r="AA101" s="0" t="n">
        <v>0</v>
      </c>
      <c r="AB101" s="0" t="n">
        <v>0</v>
      </c>
      <c r="AC101" s="0" t="n">
        <v>0</v>
      </c>
      <c r="AD101" s="0" t="n">
        <v>1</v>
      </c>
      <c r="AE101" s="0" t="n">
        <v>0</v>
      </c>
      <c r="AF101" s="0" t="inlineStr"/>
      <c r="AG101" s="0" t="n">
        <v>0.001</v>
      </c>
      <c r="AH101" s="0" t="n">
        <v>2</v>
      </c>
      <c r="AI101" s="0" t="n">
        <v>78846946</v>
      </c>
      <c r="AJ101" s="0" t="n">
        <v>104</v>
      </c>
      <c r="AK101" s="0" t="n">
        <v>0</v>
      </c>
      <c r="AL101" s="0" t="n">
        <v>0</v>
      </c>
      <c r="AM101" s="0" t="n">
        <v>0</v>
      </c>
      <c r="AN101" s="0" t="n">
        <v>0</v>
      </c>
      <c r="AO101" s="0" t="n">
        <v>0</v>
      </c>
      <c r="AP101" s="0" t="n">
        <v>0</v>
      </c>
      <c r="AQ101" s="0" t="n">
        <v>0</v>
      </c>
      <c r="AR101" s="0" t="n">
        <v>0</v>
      </c>
    </row>
    <row r="102">
      <c r="A102" s="0">
        <f>ROW(Source!A356)</f>
        <v/>
      </c>
      <c r="B102" s="0" t="n">
        <v>78847028</v>
      </c>
      <c r="C102" s="0" t="n">
        <v>78847015</v>
      </c>
      <c r="D102" s="0" t="n">
        <v>18410171</v>
      </c>
      <c r="E102" s="0" t="n">
        <v>1</v>
      </c>
      <c r="F102" s="0" t="n">
        <v>1</v>
      </c>
      <c r="G102" s="0" t="n">
        <v>1</v>
      </c>
      <c r="H102" s="0" t="n">
        <v>1</v>
      </c>
      <c r="I102" s="0" t="inlineStr">
        <is>
          <t>1-1034-90</t>
        </is>
      </c>
      <c r="J102" s="0" t="inlineStr"/>
      <c r="K102" s="0" t="inlineStr">
        <is>
          <t>Рабочий строитель среднего разряда 3,4</t>
        </is>
      </c>
      <c r="L102" s="0" t="n">
        <v>1369</v>
      </c>
      <c r="N102" s="0" t="n">
        <v>1013</v>
      </c>
      <c r="O102" s="0" t="inlineStr">
        <is>
          <t>чел.-ч</t>
        </is>
      </c>
      <c r="P102" s="0" t="inlineStr">
        <is>
          <t>чел.-ч</t>
        </is>
      </c>
      <c r="Q102" s="0" t="n">
        <v>1</v>
      </c>
      <c r="X102" s="0" t="n">
        <v>46.99</v>
      </c>
      <c r="Y102" s="0" t="n">
        <v>0</v>
      </c>
      <c r="Z102" s="0" t="n">
        <v>0</v>
      </c>
      <c r="AA102" s="0" t="n">
        <v>0</v>
      </c>
      <c r="AB102" s="0" t="n">
        <v>8.970000000000001</v>
      </c>
      <c r="AC102" s="0" t="n">
        <v>0</v>
      </c>
      <c r="AD102" s="0" t="n">
        <v>1</v>
      </c>
      <c r="AE102" s="0" t="n">
        <v>1</v>
      </c>
      <c r="AF102" s="0" t="inlineStr"/>
      <c r="AG102" s="0" t="n">
        <v>46.99</v>
      </c>
      <c r="AH102" s="0" t="n">
        <v>2</v>
      </c>
      <c r="AI102" s="0" t="n">
        <v>78847028</v>
      </c>
      <c r="AJ102" s="0" t="n">
        <v>105</v>
      </c>
      <c r="AK102" s="0" t="n">
        <v>0</v>
      </c>
      <c r="AL102" s="0" t="n">
        <v>0</v>
      </c>
      <c r="AM102" s="0" t="n">
        <v>0</v>
      </c>
      <c r="AN102" s="0" t="n">
        <v>0</v>
      </c>
      <c r="AO102" s="0" t="n">
        <v>0</v>
      </c>
      <c r="AP102" s="0" t="n">
        <v>0</v>
      </c>
      <c r="AQ102" s="0" t="n">
        <v>0</v>
      </c>
      <c r="AR102" s="0" t="n">
        <v>0</v>
      </c>
    </row>
    <row r="103">
      <c r="A103" s="0">
        <f>ROW(Source!A356)</f>
        <v/>
      </c>
      <c r="B103" s="0" t="n">
        <v>78847029</v>
      </c>
      <c r="C103" s="0" t="n">
        <v>78847015</v>
      </c>
      <c r="D103" s="0" t="n">
        <v>29174913</v>
      </c>
      <c r="E103" s="0" t="n">
        <v>1</v>
      </c>
      <c r="F103" s="0" t="n">
        <v>1</v>
      </c>
      <c r="G103" s="0" t="n">
        <v>1</v>
      </c>
      <c r="H103" s="0" t="n">
        <v>2</v>
      </c>
      <c r="I103" s="0" t="inlineStr">
        <is>
          <t>400001</t>
        </is>
      </c>
      <c r="J103" s="0" t="inlineStr">
        <is>
          <t>ТСЭМ Московской обл., 400001, приказ Минстроя России №675/пр от 28.02.2017 № 264/пр</t>
        </is>
      </c>
      <c r="K103" s="0" t="inlineStr">
        <is>
          <t>Автомобили бортовые, грузоподъемность до 5 т</t>
        </is>
      </c>
      <c r="L103" s="0" t="n">
        <v>1368</v>
      </c>
      <c r="N103" s="0" t="n">
        <v>1011</v>
      </c>
      <c r="O103" s="0" t="inlineStr">
        <is>
          <t>маш.-ч</t>
        </is>
      </c>
      <c r="P103" s="0" t="inlineStr">
        <is>
          <t>маш.-ч</t>
        </is>
      </c>
      <c r="Q103" s="0" t="n">
        <v>1</v>
      </c>
      <c r="X103" s="0" t="n">
        <v>0.12</v>
      </c>
      <c r="Y103" s="0" t="n">
        <v>0</v>
      </c>
      <c r="Z103" s="0" t="n">
        <v>87.17</v>
      </c>
      <c r="AA103" s="0" t="n">
        <v>11.6</v>
      </c>
      <c r="AB103" s="0" t="n">
        <v>0</v>
      </c>
      <c r="AC103" s="0" t="n">
        <v>0</v>
      </c>
      <c r="AD103" s="0" t="n">
        <v>1</v>
      </c>
      <c r="AE103" s="0" t="n">
        <v>0</v>
      </c>
      <c r="AF103" s="0" t="inlineStr"/>
      <c r="AG103" s="0" t="n">
        <v>0.12</v>
      </c>
      <c r="AH103" s="0" t="n">
        <v>2</v>
      </c>
      <c r="AI103" s="0" t="n">
        <v>78847029</v>
      </c>
      <c r="AJ103" s="0" t="n">
        <v>106</v>
      </c>
      <c r="AK103" s="0" t="n">
        <v>0</v>
      </c>
      <c r="AL103" s="0" t="n">
        <v>0</v>
      </c>
      <c r="AM103" s="0" t="n">
        <v>0</v>
      </c>
      <c r="AN103" s="0" t="n">
        <v>0</v>
      </c>
      <c r="AO103" s="0" t="n">
        <v>0</v>
      </c>
      <c r="AP103" s="0" t="n">
        <v>0</v>
      </c>
      <c r="AQ103" s="0" t="n">
        <v>0</v>
      </c>
      <c r="AR103" s="0" t="n">
        <v>0</v>
      </c>
    </row>
    <row r="104">
      <c r="A104" s="0">
        <f>ROW(Source!A356)</f>
        <v/>
      </c>
      <c r="B104" s="0" t="n">
        <v>78847030</v>
      </c>
      <c r="C104" s="0" t="n">
        <v>78847015</v>
      </c>
      <c r="D104" s="0" t="n">
        <v>29107809</v>
      </c>
      <c r="E104" s="0" t="n">
        <v>1</v>
      </c>
      <c r="F104" s="0" t="n">
        <v>1</v>
      </c>
      <c r="G104" s="0" t="n">
        <v>1</v>
      </c>
      <c r="H104" s="0" t="n">
        <v>3</v>
      </c>
      <c r="I104" s="0" t="inlineStr">
        <is>
          <t>101-1704</t>
        </is>
      </c>
      <c r="J104" s="0" t="inlineStr">
        <is>
          <t>ТССЦ Московской обл., 101-1704, приказ Минстроя России №675/пр от 28.02.2017 № 254/пр</t>
        </is>
      </c>
      <c r="K104" s="0" t="inlineStr">
        <is>
          <t>Войлок строительный</t>
        </is>
      </c>
      <c r="L104" s="0" t="n">
        <v>1348</v>
      </c>
      <c r="N104" s="0" t="n">
        <v>1009</v>
      </c>
      <c r="O104" s="0" t="inlineStr">
        <is>
          <t>т</t>
        </is>
      </c>
      <c r="P104" s="0" t="inlineStr">
        <is>
          <t>т</t>
        </is>
      </c>
      <c r="Q104" s="0" t="n">
        <v>1000</v>
      </c>
      <c r="X104" s="0" t="n">
        <v>0.08799999999999999</v>
      </c>
      <c r="Y104" s="0" t="n">
        <v>9774.51</v>
      </c>
      <c r="Z104" s="0" t="n">
        <v>0</v>
      </c>
      <c r="AA104" s="0" t="n">
        <v>0</v>
      </c>
      <c r="AB104" s="0" t="n">
        <v>0</v>
      </c>
      <c r="AC104" s="0" t="n">
        <v>0</v>
      </c>
      <c r="AD104" s="0" t="n">
        <v>1</v>
      </c>
      <c r="AE104" s="0" t="n">
        <v>0</v>
      </c>
      <c r="AF104" s="0" t="inlineStr"/>
      <c r="AG104" s="0" t="n">
        <v>0.08799999999999999</v>
      </c>
      <c r="AH104" s="0" t="n">
        <v>2</v>
      </c>
      <c r="AI104" s="0" t="n">
        <v>78847030</v>
      </c>
      <c r="AJ104" s="0" t="n">
        <v>107</v>
      </c>
      <c r="AK104" s="0" t="n">
        <v>0</v>
      </c>
      <c r="AL104" s="0" t="n">
        <v>0</v>
      </c>
      <c r="AM104" s="0" t="n">
        <v>0</v>
      </c>
      <c r="AN104" s="0" t="n">
        <v>0</v>
      </c>
      <c r="AO104" s="0" t="n">
        <v>0</v>
      </c>
      <c r="AP104" s="0" t="n">
        <v>0</v>
      </c>
      <c r="AQ104" s="0" t="n">
        <v>0</v>
      </c>
      <c r="AR104" s="0" t="n">
        <v>0</v>
      </c>
    </row>
    <row r="105">
      <c r="A105" s="0">
        <f>ROW(Source!A356)</f>
        <v/>
      </c>
      <c r="B105" s="0" t="n">
        <v>78847031</v>
      </c>
      <c r="C105" s="0" t="n">
        <v>78847015</v>
      </c>
      <c r="D105" s="0" t="n">
        <v>29109162</v>
      </c>
      <c r="E105" s="0" t="n">
        <v>1</v>
      </c>
      <c r="F105" s="0" t="n">
        <v>1</v>
      </c>
      <c r="G105" s="0" t="n">
        <v>1</v>
      </c>
      <c r="H105" s="0" t="n">
        <v>3</v>
      </c>
      <c r="I105" s="0" t="inlineStr">
        <is>
          <t>101-1742</t>
        </is>
      </c>
      <c r="J105" s="0" t="inlineStr">
        <is>
          <t>ТССЦ Московской обл., 101-1742, приказ Минстроя России №675/пр от 28.02.2017 № 254/пр</t>
        </is>
      </c>
      <c r="K105" s="0" t="inlineStr">
        <is>
          <t>Толь с крупнозернистой посыпкой гидроизоляционный марки ТГ-350</t>
        </is>
      </c>
      <c r="L105" s="0" t="n">
        <v>1327</v>
      </c>
      <c r="N105" s="0" t="n">
        <v>1005</v>
      </c>
      <c r="O105" s="0" t="inlineStr">
        <is>
          <t>м2</t>
        </is>
      </c>
      <c r="P105" s="0" t="inlineStr">
        <is>
          <t>м2</t>
        </is>
      </c>
      <c r="Q105" s="0" t="n">
        <v>1</v>
      </c>
      <c r="X105" s="0" t="n">
        <v>2.7</v>
      </c>
      <c r="Y105" s="0" t="n">
        <v>5.71</v>
      </c>
      <c r="Z105" s="0" t="n">
        <v>0</v>
      </c>
      <c r="AA105" s="0" t="n">
        <v>0</v>
      </c>
      <c r="AB105" s="0" t="n">
        <v>0</v>
      </c>
      <c r="AC105" s="0" t="n">
        <v>0</v>
      </c>
      <c r="AD105" s="0" t="n">
        <v>1</v>
      </c>
      <c r="AE105" s="0" t="n">
        <v>0</v>
      </c>
      <c r="AF105" s="0" t="inlineStr"/>
      <c r="AG105" s="0" t="n">
        <v>2.7</v>
      </c>
      <c r="AH105" s="0" t="n">
        <v>2</v>
      </c>
      <c r="AI105" s="0" t="n">
        <v>78847031</v>
      </c>
      <c r="AJ105" s="0" t="n">
        <v>108</v>
      </c>
      <c r="AK105" s="0" t="n">
        <v>0</v>
      </c>
      <c r="AL105" s="0" t="n">
        <v>0</v>
      </c>
      <c r="AM105" s="0" t="n">
        <v>0</v>
      </c>
      <c r="AN105" s="0" t="n">
        <v>0</v>
      </c>
      <c r="AO105" s="0" t="n">
        <v>0</v>
      </c>
      <c r="AP105" s="0" t="n">
        <v>0</v>
      </c>
      <c r="AQ105" s="0" t="n">
        <v>0</v>
      </c>
      <c r="AR105" s="0" t="n">
        <v>0</v>
      </c>
    </row>
    <row r="106">
      <c r="A106" s="0">
        <f>ROW(Source!A356)</f>
        <v/>
      </c>
      <c r="B106" s="0" t="n">
        <v>78847032</v>
      </c>
      <c r="C106" s="0" t="n">
        <v>78847015</v>
      </c>
      <c r="D106" s="0" t="n">
        <v>29114332</v>
      </c>
      <c r="E106" s="0" t="n">
        <v>1</v>
      </c>
      <c r="F106" s="0" t="n">
        <v>1</v>
      </c>
      <c r="G106" s="0" t="n">
        <v>1</v>
      </c>
      <c r="H106" s="0" t="n">
        <v>3</v>
      </c>
      <c r="I106" s="0" t="inlineStr">
        <is>
          <t>101-1805</t>
        </is>
      </c>
      <c r="J106" s="0" t="inlineStr">
        <is>
          <t>ТССЦ Московской обл., 101-1805, приказ Минстроя России №675/пр от 28.02.2017 № 254/пр</t>
        </is>
      </c>
      <c r="K106" s="0" t="inlineStr">
        <is>
          <t>Гвозди строительные</t>
        </is>
      </c>
      <c r="L106" s="0" t="n">
        <v>1348</v>
      </c>
      <c r="N106" s="0" t="n">
        <v>1009</v>
      </c>
      <c r="O106" s="0" t="inlineStr">
        <is>
          <t>т</t>
        </is>
      </c>
      <c r="P106" s="0" t="inlineStr">
        <is>
          <t>т</t>
        </is>
      </c>
      <c r="Q106" s="0" t="n">
        <v>1000</v>
      </c>
      <c r="X106" s="0" t="n">
        <v>0.0001</v>
      </c>
      <c r="Y106" s="0" t="n">
        <v>11978</v>
      </c>
      <c r="Z106" s="0" t="n">
        <v>0</v>
      </c>
      <c r="AA106" s="0" t="n">
        <v>0</v>
      </c>
      <c r="AB106" s="0" t="n">
        <v>0</v>
      </c>
      <c r="AC106" s="0" t="n">
        <v>0</v>
      </c>
      <c r="AD106" s="0" t="n">
        <v>1</v>
      </c>
      <c r="AE106" s="0" t="n">
        <v>0</v>
      </c>
      <c r="AF106" s="0" t="inlineStr"/>
      <c r="AG106" s="0" t="n">
        <v>0.0001</v>
      </c>
      <c r="AH106" s="0" t="n">
        <v>2</v>
      </c>
      <c r="AI106" s="0" t="n">
        <v>78847032</v>
      </c>
      <c r="AJ106" s="0" t="n">
        <v>109</v>
      </c>
      <c r="AK106" s="0" t="n">
        <v>0</v>
      </c>
      <c r="AL106" s="0" t="n">
        <v>0</v>
      </c>
      <c r="AM106" s="0" t="n">
        <v>0</v>
      </c>
      <c r="AN106" s="0" t="n">
        <v>0</v>
      </c>
      <c r="AO106" s="0" t="n">
        <v>0</v>
      </c>
      <c r="AP106" s="0" t="n">
        <v>0</v>
      </c>
      <c r="AQ106" s="0" t="n">
        <v>0</v>
      </c>
      <c r="AR106" s="0" t="n">
        <v>0</v>
      </c>
    </row>
    <row r="107">
      <c r="A107" s="0">
        <f>ROW(Source!A356)</f>
        <v/>
      </c>
      <c r="B107" s="0" t="n">
        <v>78847033</v>
      </c>
      <c r="C107" s="0" t="n">
        <v>78847015</v>
      </c>
      <c r="D107" s="0" t="n">
        <v>29109387</v>
      </c>
      <c r="E107" s="0" t="n">
        <v>1</v>
      </c>
      <c r="F107" s="0" t="n">
        <v>1</v>
      </c>
      <c r="G107" s="0" t="n">
        <v>1</v>
      </c>
      <c r="H107" s="0" t="n">
        <v>3</v>
      </c>
      <c r="I107" s="0" t="inlineStr">
        <is>
          <t>101-1814</t>
        </is>
      </c>
      <c r="J107" s="0" t="inlineStr">
        <is>
          <t>ТССЦ Московской обл., 101-1814, приказ Минстроя России №675/пр от 28.02.2017 № 254/пр</t>
        </is>
      </c>
      <c r="K107" s="0" t="inlineStr">
        <is>
          <t>Клей столярный сухой</t>
        </is>
      </c>
      <c r="L107" s="0" t="n">
        <v>1346</v>
      </c>
      <c r="N107" s="0" t="n">
        <v>1009</v>
      </c>
      <c r="O107" s="0" t="inlineStr">
        <is>
          <t>кг</t>
        </is>
      </c>
      <c r="P107" s="0" t="inlineStr">
        <is>
          <t>кг</t>
        </is>
      </c>
      <c r="Q107" s="0" t="n">
        <v>1</v>
      </c>
      <c r="X107" s="0" t="n">
        <v>0.2</v>
      </c>
      <c r="Y107" s="0" t="n">
        <v>16.96</v>
      </c>
      <c r="Z107" s="0" t="n">
        <v>0</v>
      </c>
      <c r="AA107" s="0" t="n">
        <v>0</v>
      </c>
      <c r="AB107" s="0" t="n">
        <v>0</v>
      </c>
      <c r="AC107" s="0" t="n">
        <v>0</v>
      </c>
      <c r="AD107" s="0" t="n">
        <v>1</v>
      </c>
      <c r="AE107" s="0" t="n">
        <v>0</v>
      </c>
      <c r="AF107" s="0" t="inlineStr"/>
      <c r="AG107" s="0" t="n">
        <v>0.2</v>
      </c>
      <c r="AH107" s="0" t="n">
        <v>2</v>
      </c>
      <c r="AI107" s="0" t="n">
        <v>78847033</v>
      </c>
      <c r="AJ107" s="0" t="n">
        <v>110</v>
      </c>
      <c r="AK107" s="0" t="n">
        <v>0</v>
      </c>
      <c r="AL107" s="0" t="n">
        <v>0</v>
      </c>
      <c r="AM107" s="0" t="n">
        <v>0</v>
      </c>
      <c r="AN107" s="0" t="n">
        <v>0</v>
      </c>
      <c r="AO107" s="0" t="n">
        <v>0</v>
      </c>
      <c r="AP107" s="0" t="n">
        <v>0</v>
      </c>
      <c r="AQ107" s="0" t="n">
        <v>0</v>
      </c>
      <c r="AR107" s="0" t="n">
        <v>0</v>
      </c>
    </row>
    <row r="108">
      <c r="A108" s="0">
        <f>ROW(Source!A356)</f>
        <v/>
      </c>
      <c r="B108" s="0" t="n">
        <v>78847034</v>
      </c>
      <c r="C108" s="0" t="n">
        <v>78847015</v>
      </c>
      <c r="D108" s="0" t="n">
        <v>29115480</v>
      </c>
      <c r="E108" s="0" t="n">
        <v>1</v>
      </c>
      <c r="F108" s="0" t="n">
        <v>1</v>
      </c>
      <c r="G108" s="0" t="n">
        <v>1</v>
      </c>
      <c r="H108" s="0" t="n">
        <v>3</v>
      </c>
      <c r="I108" s="0" t="inlineStr">
        <is>
          <t>102-0084</t>
        </is>
      </c>
      <c r="J108" s="0" t="inlineStr">
        <is>
          <t>ТССЦ Московской обл., 102-0084, приказ Минстроя России №675/пр от 28.02.2017 № 254/пр</t>
        </is>
      </c>
      <c r="K108" s="0" t="inlineStr">
        <is>
          <t>Бруски обрезные хвойных пород длиной 2-3,75 м, шириной 75-150 мм, толщиной 40-75 мм, II сорта</t>
        </is>
      </c>
      <c r="L108" s="0" t="n">
        <v>1339</v>
      </c>
      <c r="N108" s="0" t="n">
        <v>1007</v>
      </c>
      <c r="O108" s="0" t="inlineStr">
        <is>
          <t>м3</t>
        </is>
      </c>
      <c r="P108" s="0" t="inlineStr">
        <is>
          <t>м3</t>
        </is>
      </c>
      <c r="Q108" s="0" t="n">
        <v>1</v>
      </c>
      <c r="X108" s="0" t="n">
        <v>0.165</v>
      </c>
      <c r="Y108" s="0" t="n">
        <v>1436.2</v>
      </c>
      <c r="Z108" s="0" t="n">
        <v>0</v>
      </c>
      <c r="AA108" s="0" t="n">
        <v>0</v>
      </c>
      <c r="AB108" s="0" t="n">
        <v>0</v>
      </c>
      <c r="AC108" s="0" t="n">
        <v>0</v>
      </c>
      <c r="AD108" s="0" t="n">
        <v>1</v>
      </c>
      <c r="AE108" s="0" t="n">
        <v>0</v>
      </c>
      <c r="AF108" s="0" t="inlineStr"/>
      <c r="AG108" s="0" t="n">
        <v>0.165</v>
      </c>
      <c r="AH108" s="0" t="n">
        <v>2</v>
      </c>
      <c r="AI108" s="0" t="n">
        <v>78847034</v>
      </c>
      <c r="AJ108" s="0" t="n">
        <v>111</v>
      </c>
      <c r="AK108" s="0" t="n">
        <v>0</v>
      </c>
      <c r="AL108" s="0" t="n">
        <v>0</v>
      </c>
      <c r="AM108" s="0" t="n">
        <v>0</v>
      </c>
      <c r="AN108" s="0" t="n">
        <v>0</v>
      </c>
      <c r="AO108" s="0" t="n">
        <v>0</v>
      </c>
      <c r="AP108" s="0" t="n">
        <v>0</v>
      </c>
      <c r="AQ108" s="0" t="n">
        <v>0</v>
      </c>
      <c r="AR108" s="0" t="n">
        <v>0</v>
      </c>
    </row>
    <row r="109">
      <c r="A109" s="0">
        <f>ROW(Source!A356)</f>
        <v/>
      </c>
      <c r="B109" s="0" t="n">
        <v>78847035</v>
      </c>
      <c r="C109" s="0" t="n">
        <v>78847015</v>
      </c>
      <c r="D109" s="0" t="n">
        <v>29149204</v>
      </c>
      <c r="E109" s="0" t="n">
        <v>1</v>
      </c>
      <c r="F109" s="0" t="n">
        <v>1</v>
      </c>
      <c r="G109" s="0" t="n">
        <v>1</v>
      </c>
      <c r="H109" s="0" t="n">
        <v>3</v>
      </c>
      <c r="I109" s="0" t="inlineStr">
        <is>
          <t>405-0219</t>
        </is>
      </c>
      <c r="J109" s="0" t="inlineStr">
        <is>
          <t>ТССЦ Московской обл., 405-0219, приказ Минстроя России №675/пр от 28.02.2017 № 257/пр</t>
        </is>
      </c>
      <c r="K109" s="0" t="inlineStr">
        <is>
          <t>Гипсовые вяжущие, марка Г3</t>
        </is>
      </c>
      <c r="L109" s="0" t="n">
        <v>1348</v>
      </c>
      <c r="N109" s="0" t="n">
        <v>1009</v>
      </c>
      <c r="O109" s="0" t="inlineStr">
        <is>
          <t>т</t>
        </is>
      </c>
      <c r="P109" s="0" t="inlineStr">
        <is>
          <t>т</t>
        </is>
      </c>
      <c r="Q109" s="0" t="n">
        <v>1000</v>
      </c>
      <c r="X109" s="0" t="n">
        <v>0.14</v>
      </c>
      <c r="Y109" s="0" t="n">
        <v>729.98</v>
      </c>
      <c r="Z109" s="0" t="n">
        <v>0</v>
      </c>
      <c r="AA109" s="0" t="n">
        <v>0</v>
      </c>
      <c r="AB109" s="0" t="n">
        <v>0</v>
      </c>
      <c r="AC109" s="0" t="n">
        <v>0</v>
      </c>
      <c r="AD109" s="0" t="n">
        <v>1</v>
      </c>
      <c r="AE109" s="0" t="n">
        <v>0</v>
      </c>
      <c r="AF109" s="0" t="inlineStr"/>
      <c r="AG109" s="0" t="n">
        <v>0.14</v>
      </c>
      <c r="AH109" s="0" t="n">
        <v>2</v>
      </c>
      <c r="AI109" s="0" t="n">
        <v>78847035</v>
      </c>
      <c r="AJ109" s="0" t="n">
        <v>112</v>
      </c>
      <c r="AK109" s="0" t="n">
        <v>0</v>
      </c>
      <c r="AL109" s="0" t="n">
        <v>0</v>
      </c>
      <c r="AM109" s="0" t="n">
        <v>0</v>
      </c>
      <c r="AN109" s="0" t="n">
        <v>0</v>
      </c>
      <c r="AO109" s="0" t="n">
        <v>0</v>
      </c>
      <c r="AP109" s="0" t="n">
        <v>0</v>
      </c>
      <c r="AQ109" s="0" t="n">
        <v>0</v>
      </c>
      <c r="AR109" s="0" t="n">
        <v>0</v>
      </c>
    </row>
    <row r="110">
      <c r="A110" s="0">
        <f>ROW(Source!A356)</f>
        <v/>
      </c>
      <c r="B110" s="0" t="n">
        <v>78847036</v>
      </c>
      <c r="C110" s="0" t="n">
        <v>78847015</v>
      </c>
      <c r="D110" s="0" t="n">
        <v>29150040</v>
      </c>
      <c r="E110" s="0" t="n">
        <v>1</v>
      </c>
      <c r="F110" s="0" t="n">
        <v>1</v>
      </c>
      <c r="G110" s="0" t="n">
        <v>1</v>
      </c>
      <c r="H110" s="0" t="n">
        <v>3</v>
      </c>
      <c r="I110" s="0" t="inlineStr">
        <is>
          <t>411-0001</t>
        </is>
      </c>
      <c r="J110" s="0" t="inlineStr">
        <is>
          <t>ТССЦ Московской обл., 411-0001, приказ Минстроя России №675/пр от 28.02.2017 № 257/пр</t>
        </is>
      </c>
      <c r="K110" s="0" t="inlineStr">
        <is>
          <t>Вода</t>
        </is>
      </c>
      <c r="L110" s="0" t="n">
        <v>1339</v>
      </c>
      <c r="N110" s="0" t="n">
        <v>1007</v>
      </c>
      <c r="O110" s="0" t="inlineStr">
        <is>
          <t>м3</t>
        </is>
      </c>
      <c r="P110" s="0" t="inlineStr">
        <is>
          <t>м3</t>
        </is>
      </c>
      <c r="Q110" s="0" t="n">
        <v>1</v>
      </c>
      <c r="X110" s="0" t="n">
        <v>0.15</v>
      </c>
      <c r="Y110" s="0" t="n">
        <v>2.44</v>
      </c>
      <c r="Z110" s="0" t="n">
        <v>0</v>
      </c>
      <c r="AA110" s="0" t="n">
        <v>0</v>
      </c>
      <c r="AB110" s="0" t="n">
        <v>0</v>
      </c>
      <c r="AC110" s="0" t="n">
        <v>0</v>
      </c>
      <c r="AD110" s="0" t="n">
        <v>1</v>
      </c>
      <c r="AE110" s="0" t="n">
        <v>0</v>
      </c>
      <c r="AF110" s="0" t="inlineStr"/>
      <c r="AG110" s="0" t="n">
        <v>0.15</v>
      </c>
      <c r="AH110" s="0" t="n">
        <v>2</v>
      </c>
      <c r="AI110" s="0" t="n">
        <v>78847036</v>
      </c>
      <c r="AJ110" s="0" t="n">
        <v>113</v>
      </c>
      <c r="AK110" s="0" t="n">
        <v>0</v>
      </c>
      <c r="AL110" s="0" t="n">
        <v>0</v>
      </c>
      <c r="AM110" s="0" t="n">
        <v>0</v>
      </c>
      <c r="AN110" s="0" t="n">
        <v>0</v>
      </c>
      <c r="AO110" s="0" t="n">
        <v>0</v>
      </c>
      <c r="AP110" s="0" t="n">
        <v>0</v>
      </c>
      <c r="AQ110" s="0" t="n">
        <v>0</v>
      </c>
      <c r="AR110" s="0" t="n">
        <v>0</v>
      </c>
    </row>
    <row r="111">
      <c r="A111" s="0">
        <f>ROW(Source!A356)</f>
        <v/>
      </c>
      <c r="B111" s="0" t="n">
        <v>78847037</v>
      </c>
      <c r="C111" s="0" t="n">
        <v>78847015</v>
      </c>
      <c r="D111" s="0" t="n">
        <v>29164349</v>
      </c>
      <c r="E111" s="0" t="n">
        <v>1</v>
      </c>
      <c r="F111" s="0" t="n">
        <v>1</v>
      </c>
      <c r="G111" s="0" t="n">
        <v>1</v>
      </c>
      <c r="H111" s="0" t="n">
        <v>3</v>
      </c>
      <c r="I111" s="0" t="inlineStr">
        <is>
          <t>509-9900</t>
        </is>
      </c>
      <c r="J111" s="0" t="inlineStr">
        <is>
          <t>ТССЦ Московской обл., 509-9900, приказ Минстроя России №675/пр от 28.02.2017 № 258/пр</t>
        </is>
      </c>
      <c r="K111" s="0" t="inlineStr">
        <is>
          <t>Строительный мусор</t>
        </is>
      </c>
      <c r="L111" s="0" t="n">
        <v>1348</v>
      </c>
      <c r="N111" s="0" t="n">
        <v>1009</v>
      </c>
      <c r="O111" s="0" t="inlineStr">
        <is>
          <t>т</t>
        </is>
      </c>
      <c r="P111" s="0" t="inlineStr">
        <is>
          <t>т</t>
        </is>
      </c>
      <c r="Q111" s="0" t="n">
        <v>1000</v>
      </c>
      <c r="X111" s="0" t="n">
        <v>0.44</v>
      </c>
      <c r="Y111" s="0" t="n">
        <v>0</v>
      </c>
      <c r="Z111" s="0" t="n">
        <v>0</v>
      </c>
      <c r="AA111" s="0" t="n">
        <v>0</v>
      </c>
      <c r="AB111" s="0" t="n">
        <v>0</v>
      </c>
      <c r="AC111" s="0" t="n">
        <v>0</v>
      </c>
      <c r="AD111" s="0" t="n">
        <v>0</v>
      </c>
      <c r="AE111" s="0" t="n">
        <v>0</v>
      </c>
      <c r="AF111" s="0" t="inlineStr"/>
      <c r="AG111" s="0" t="n">
        <v>0.44</v>
      </c>
      <c r="AH111" s="0" t="n">
        <v>2</v>
      </c>
      <c r="AI111" s="0" t="n">
        <v>78847037</v>
      </c>
      <c r="AJ111" s="0" t="n">
        <v>114</v>
      </c>
      <c r="AK111" s="0" t="n">
        <v>0</v>
      </c>
      <c r="AL111" s="0" t="n">
        <v>0</v>
      </c>
      <c r="AM111" s="0" t="n">
        <v>0</v>
      </c>
      <c r="AN111" s="0" t="n">
        <v>0</v>
      </c>
      <c r="AO111" s="0" t="n">
        <v>0</v>
      </c>
      <c r="AP111" s="0" t="n">
        <v>0</v>
      </c>
      <c r="AQ111" s="0" t="n">
        <v>0</v>
      </c>
      <c r="AR111" s="0" t="n">
        <v>0</v>
      </c>
    </row>
    <row r="112">
      <c r="A112" s="0">
        <f>ROW(Source!A396)</f>
        <v/>
      </c>
      <c r="B112" s="0" t="n">
        <v>78846884</v>
      </c>
      <c r="C112" s="0" t="n">
        <v>78846883</v>
      </c>
      <c r="D112" s="0" t="n">
        <v>18410280</v>
      </c>
      <c r="E112" s="0" t="n">
        <v>1</v>
      </c>
      <c r="F112" s="0" t="n">
        <v>1</v>
      </c>
      <c r="G112" s="0" t="n">
        <v>1</v>
      </c>
      <c r="H112" s="0" t="n">
        <v>1</v>
      </c>
      <c r="I112" s="0" t="inlineStr">
        <is>
          <t>1-1039-90</t>
        </is>
      </c>
      <c r="J112" s="0" t="inlineStr"/>
      <c r="K112" s="0" t="inlineStr">
        <is>
          <t>Рабочий строитель среднего разряда 3,9</t>
        </is>
      </c>
      <c r="L112" s="0" t="n">
        <v>1369</v>
      </c>
      <c r="N112" s="0" t="n">
        <v>1013</v>
      </c>
      <c r="O112" s="0" t="inlineStr">
        <is>
          <t>чел.-ч</t>
        </is>
      </c>
      <c r="P112" s="0" t="inlineStr">
        <is>
          <t>чел.-ч</t>
        </is>
      </c>
      <c r="Q112" s="0" t="n">
        <v>1</v>
      </c>
      <c r="X112" s="0" t="n">
        <v>28.7</v>
      </c>
      <c r="Y112" s="0" t="n">
        <v>0</v>
      </c>
      <c r="Z112" s="0" t="n">
        <v>0</v>
      </c>
      <c r="AA112" s="0" t="n">
        <v>0</v>
      </c>
      <c r="AB112" s="0" t="n">
        <v>9.51</v>
      </c>
      <c r="AC112" s="0" t="n">
        <v>0</v>
      </c>
      <c r="AD112" s="0" t="n">
        <v>1</v>
      </c>
      <c r="AE112" s="0" t="n">
        <v>1</v>
      </c>
      <c r="AF112" s="0" t="inlineStr"/>
      <c r="AG112" s="0" t="n">
        <v>28.7</v>
      </c>
      <c r="AH112" s="0" t="n">
        <v>2</v>
      </c>
      <c r="AI112" s="0" t="n">
        <v>78846884</v>
      </c>
      <c r="AJ112" s="0" t="n">
        <v>115</v>
      </c>
      <c r="AK112" s="0" t="n">
        <v>0</v>
      </c>
      <c r="AL112" s="0" t="n">
        <v>0</v>
      </c>
      <c r="AM112" s="0" t="n">
        <v>0</v>
      </c>
      <c r="AN112" s="0" t="n">
        <v>0</v>
      </c>
      <c r="AO112" s="0" t="n">
        <v>0</v>
      </c>
      <c r="AP112" s="0" t="n">
        <v>0</v>
      </c>
      <c r="AQ112" s="0" t="n">
        <v>0</v>
      </c>
      <c r="AR112" s="0" t="n">
        <v>0</v>
      </c>
    </row>
    <row r="113">
      <c r="A113" s="0">
        <f>ROW(Source!A396)</f>
        <v/>
      </c>
      <c r="B113" s="0" t="n">
        <v>78846885</v>
      </c>
      <c r="C113" s="0" t="n">
        <v>78846883</v>
      </c>
      <c r="D113" s="0" t="n">
        <v>121548</v>
      </c>
      <c r="E113" s="0" t="n">
        <v>1</v>
      </c>
      <c r="F113" s="0" t="n">
        <v>1</v>
      </c>
      <c r="G113" s="0" t="n">
        <v>1</v>
      </c>
      <c r="H113" s="0" t="n">
        <v>1</v>
      </c>
      <c r="I113" s="0" t="inlineStr">
        <is>
          <t>2</t>
        </is>
      </c>
      <c r="J113" s="0" t="inlineStr"/>
      <c r="K113" s="0" t="inlineStr">
        <is>
          <t>Затраты труда машинистов</t>
        </is>
      </c>
      <c r="L113" s="0" t="n">
        <v>608254</v>
      </c>
      <c r="N113" s="0" t="n">
        <v>1013</v>
      </c>
      <c r="O113" s="0" t="inlineStr">
        <is>
          <t>чел.час</t>
        </is>
      </c>
      <c r="P113" s="0" t="inlineStr">
        <is>
          <t>чел.час</t>
        </is>
      </c>
      <c r="Q113" s="0" t="n">
        <v>1</v>
      </c>
      <c r="X113" s="0" t="n">
        <v>0.02</v>
      </c>
      <c r="Y113" s="0" t="n">
        <v>0</v>
      </c>
      <c r="Z113" s="0" t="n">
        <v>0</v>
      </c>
      <c r="AA113" s="0" t="n">
        <v>0</v>
      </c>
      <c r="AB113" s="0" t="n">
        <v>0</v>
      </c>
      <c r="AC113" s="0" t="n">
        <v>0</v>
      </c>
      <c r="AD113" s="0" t="n">
        <v>1</v>
      </c>
      <c r="AE113" s="0" t="n">
        <v>2</v>
      </c>
      <c r="AF113" s="0" t="inlineStr"/>
      <c r="AG113" s="0" t="n">
        <v>0.02</v>
      </c>
      <c r="AH113" s="0" t="n">
        <v>2</v>
      </c>
      <c r="AI113" s="0" t="n">
        <v>78846885</v>
      </c>
      <c r="AJ113" s="0" t="n">
        <v>116</v>
      </c>
      <c r="AK113" s="0" t="n">
        <v>0</v>
      </c>
      <c r="AL113" s="0" t="n">
        <v>0</v>
      </c>
      <c r="AM113" s="0" t="n">
        <v>0</v>
      </c>
      <c r="AN113" s="0" t="n">
        <v>0</v>
      </c>
      <c r="AO113" s="0" t="n">
        <v>0</v>
      </c>
      <c r="AP113" s="0" t="n">
        <v>0</v>
      </c>
      <c r="AQ113" s="0" t="n">
        <v>0</v>
      </c>
      <c r="AR113" s="0" t="n">
        <v>0</v>
      </c>
    </row>
    <row r="114">
      <c r="A114" s="0">
        <f>ROW(Source!A396)</f>
        <v/>
      </c>
      <c r="B114" s="0" t="n">
        <v>78846886</v>
      </c>
      <c r="C114" s="0" t="n">
        <v>78846883</v>
      </c>
      <c r="D114" s="0" t="n">
        <v>29172556</v>
      </c>
      <c r="E114" s="0" t="n">
        <v>1</v>
      </c>
      <c r="F114" s="0" t="n">
        <v>1</v>
      </c>
      <c r="G114" s="0" t="n">
        <v>1</v>
      </c>
      <c r="H114" s="0" t="n">
        <v>2</v>
      </c>
      <c r="I114" s="0" t="inlineStr">
        <is>
          <t>030954</t>
        </is>
      </c>
      <c r="J114" s="0" t="inlineStr">
        <is>
          <t>ТСЭМ Московской обл., 030954, приказ Минстроя России №675/пр от 28.02.2017 № 264/пр</t>
        </is>
      </c>
      <c r="K114" s="0" t="inlineStr">
        <is>
          <t>Подъемники грузоподъемностью до 500 кг одномачтовые, высота подъема 45 м</t>
        </is>
      </c>
      <c r="L114" s="0" t="n">
        <v>1368</v>
      </c>
      <c r="N114" s="0" t="n">
        <v>1011</v>
      </c>
      <c r="O114" s="0" t="inlineStr">
        <is>
          <t>маш.-ч</t>
        </is>
      </c>
      <c r="P114" s="0" t="inlineStr">
        <is>
          <t>маш.-ч</t>
        </is>
      </c>
      <c r="Q114" s="0" t="n">
        <v>1</v>
      </c>
      <c r="X114" s="0" t="n">
        <v>0.02</v>
      </c>
      <c r="Y114" s="0" t="n">
        <v>0</v>
      </c>
      <c r="Z114" s="0" t="n">
        <v>31.26</v>
      </c>
      <c r="AA114" s="0" t="n">
        <v>13.5</v>
      </c>
      <c r="AB114" s="0" t="n">
        <v>0</v>
      </c>
      <c r="AC114" s="0" t="n">
        <v>0</v>
      </c>
      <c r="AD114" s="0" t="n">
        <v>1</v>
      </c>
      <c r="AE114" s="0" t="n">
        <v>0</v>
      </c>
      <c r="AF114" s="0" t="inlineStr"/>
      <c r="AG114" s="0" t="n">
        <v>0.02</v>
      </c>
      <c r="AH114" s="0" t="n">
        <v>2</v>
      </c>
      <c r="AI114" s="0" t="n">
        <v>78846886</v>
      </c>
      <c r="AJ114" s="0" t="n">
        <v>117</v>
      </c>
      <c r="AK114" s="0" t="n">
        <v>0</v>
      </c>
      <c r="AL114" s="0" t="n">
        <v>0</v>
      </c>
      <c r="AM114" s="0" t="n">
        <v>0</v>
      </c>
      <c r="AN114" s="0" t="n">
        <v>0</v>
      </c>
      <c r="AO114" s="0" t="n">
        <v>0</v>
      </c>
      <c r="AP114" s="0" t="n">
        <v>0</v>
      </c>
      <c r="AQ114" s="0" t="n">
        <v>0</v>
      </c>
      <c r="AR114" s="0" t="n">
        <v>0</v>
      </c>
    </row>
    <row r="115">
      <c r="A115" s="0">
        <f>ROW(Source!A396)</f>
        <v/>
      </c>
      <c r="B115" s="0" t="n">
        <v>78846887</v>
      </c>
      <c r="C115" s="0" t="n">
        <v>78846883</v>
      </c>
      <c r="D115" s="0" t="n">
        <v>29110398</v>
      </c>
      <c r="E115" s="0" t="n">
        <v>1</v>
      </c>
      <c r="F115" s="0" t="n">
        <v>1</v>
      </c>
      <c r="G115" s="0" t="n">
        <v>1</v>
      </c>
      <c r="H115" s="0" t="n">
        <v>3</v>
      </c>
      <c r="I115" s="0" t="inlineStr">
        <is>
          <t>101-0388</t>
        </is>
      </c>
      <c r="J115" s="0" t="inlineStr">
        <is>
          <t>ТССЦ Московской обл., 101-0388, приказ Минстроя России №675/пр от 28.02.2017 № 254/пр</t>
        </is>
      </c>
      <c r="K115" s="0" t="inlineStr">
        <is>
          <t>Краски масляные земляные марки МА-0115 мумия, сурик железный</t>
        </is>
      </c>
      <c r="L115" s="0" t="n">
        <v>1348</v>
      </c>
      <c r="N115" s="0" t="n">
        <v>1009</v>
      </c>
      <c r="O115" s="0" t="inlineStr">
        <is>
          <t>т</t>
        </is>
      </c>
      <c r="P115" s="0" t="inlineStr">
        <is>
          <t>т</t>
        </is>
      </c>
      <c r="Q115" s="0" t="n">
        <v>1000</v>
      </c>
      <c r="X115" s="0" t="n">
        <v>0.00048</v>
      </c>
      <c r="Y115" s="0" t="n">
        <v>15118.99</v>
      </c>
      <c r="Z115" s="0" t="n">
        <v>0</v>
      </c>
      <c r="AA115" s="0" t="n">
        <v>0</v>
      </c>
      <c r="AB115" s="0" t="n">
        <v>0</v>
      </c>
      <c r="AC115" s="0" t="n">
        <v>0</v>
      </c>
      <c r="AD115" s="0" t="n">
        <v>1</v>
      </c>
      <c r="AE115" s="0" t="n">
        <v>0</v>
      </c>
      <c r="AF115" s="0" t="inlineStr"/>
      <c r="AG115" s="0" t="n">
        <v>0.00048</v>
      </c>
      <c r="AH115" s="0" t="n">
        <v>2</v>
      </c>
      <c r="AI115" s="0" t="n">
        <v>78846887</v>
      </c>
      <c r="AJ115" s="0" t="n">
        <v>118</v>
      </c>
      <c r="AK115" s="0" t="n">
        <v>0</v>
      </c>
      <c r="AL115" s="0" t="n">
        <v>0</v>
      </c>
      <c r="AM115" s="0" t="n">
        <v>0</v>
      </c>
      <c r="AN115" s="0" t="n">
        <v>0</v>
      </c>
      <c r="AO115" s="0" t="n">
        <v>0</v>
      </c>
      <c r="AP115" s="0" t="n">
        <v>0</v>
      </c>
      <c r="AQ115" s="0" t="n">
        <v>0</v>
      </c>
      <c r="AR115" s="0" t="n">
        <v>0</v>
      </c>
    </row>
    <row r="116">
      <c r="A116" s="0">
        <f>ROW(Source!A396)</f>
        <v/>
      </c>
      <c r="B116" s="0" t="n">
        <v>78846888</v>
      </c>
      <c r="C116" s="0" t="n">
        <v>78846883</v>
      </c>
      <c r="D116" s="0" t="n">
        <v>29110573</v>
      </c>
      <c r="E116" s="0" t="n">
        <v>1</v>
      </c>
      <c r="F116" s="0" t="n">
        <v>1</v>
      </c>
      <c r="G116" s="0" t="n">
        <v>1</v>
      </c>
      <c r="H116" s="0" t="n">
        <v>3</v>
      </c>
      <c r="I116" s="0" t="inlineStr">
        <is>
          <t>101-0628</t>
        </is>
      </c>
      <c r="J116" s="0" t="inlineStr">
        <is>
          <t>ТССЦ Московской обл., 101-0628, приказ Минстроя России №675/пр от 28.02.2017 № 254/пр</t>
        </is>
      </c>
      <c r="K116" s="0" t="inlineStr">
        <is>
          <t>Олифа комбинированная, марки К-3</t>
        </is>
      </c>
      <c r="L116" s="0" t="n">
        <v>1348</v>
      </c>
      <c r="N116" s="0" t="n">
        <v>1009</v>
      </c>
      <c r="O116" s="0" t="inlineStr">
        <is>
          <t>т</t>
        </is>
      </c>
      <c r="P116" s="0" t="inlineStr">
        <is>
          <t>т</t>
        </is>
      </c>
      <c r="Q116" s="0" t="n">
        <v>1000</v>
      </c>
      <c r="X116" s="0" t="n">
        <v>0.0009</v>
      </c>
      <c r="Y116" s="0" t="n">
        <v>16950</v>
      </c>
      <c r="Z116" s="0" t="n">
        <v>0</v>
      </c>
      <c r="AA116" s="0" t="n">
        <v>0</v>
      </c>
      <c r="AB116" s="0" t="n">
        <v>0</v>
      </c>
      <c r="AC116" s="0" t="n">
        <v>0</v>
      </c>
      <c r="AD116" s="0" t="n">
        <v>1</v>
      </c>
      <c r="AE116" s="0" t="n">
        <v>0</v>
      </c>
      <c r="AF116" s="0" t="inlineStr"/>
      <c r="AG116" s="0" t="n">
        <v>0.0009</v>
      </c>
      <c r="AH116" s="0" t="n">
        <v>2</v>
      </c>
      <c r="AI116" s="0" t="n">
        <v>78846888</v>
      </c>
      <c r="AJ116" s="0" t="n">
        <v>119</v>
      </c>
      <c r="AK116" s="0" t="n">
        <v>0</v>
      </c>
      <c r="AL116" s="0" t="n">
        <v>0</v>
      </c>
      <c r="AM116" s="0" t="n">
        <v>0</v>
      </c>
      <c r="AN116" s="0" t="n">
        <v>0</v>
      </c>
      <c r="AO116" s="0" t="n">
        <v>0</v>
      </c>
      <c r="AP116" s="0" t="n">
        <v>0</v>
      </c>
      <c r="AQ116" s="0" t="n">
        <v>0</v>
      </c>
      <c r="AR116" s="0" t="n">
        <v>0</v>
      </c>
    </row>
    <row r="117">
      <c r="A117" s="0">
        <f>ROW(Source!A396)</f>
        <v/>
      </c>
      <c r="B117" s="0" t="n">
        <v>78846889</v>
      </c>
      <c r="C117" s="0" t="n">
        <v>78846883</v>
      </c>
      <c r="D117" s="0" t="n">
        <v>29107963</v>
      </c>
      <c r="E117" s="0" t="n">
        <v>1</v>
      </c>
      <c r="F117" s="0" t="n">
        <v>1</v>
      </c>
      <c r="G117" s="0" t="n">
        <v>1</v>
      </c>
      <c r="H117" s="0" t="n">
        <v>3</v>
      </c>
      <c r="I117" s="0" t="inlineStr">
        <is>
          <t>101-1669</t>
        </is>
      </c>
      <c r="J117" s="0" t="inlineStr">
        <is>
          <t>ТССЦ Московской обл., 101-1669, приказ Минстроя России №675/пр от 28.02.2017 № 254/пр</t>
        </is>
      </c>
      <c r="K117" s="0" t="inlineStr">
        <is>
          <t>Очес льняной</t>
        </is>
      </c>
      <c r="L117" s="0" t="n">
        <v>1346</v>
      </c>
      <c r="N117" s="0" t="n">
        <v>1009</v>
      </c>
      <c r="O117" s="0" t="inlineStr">
        <is>
          <t>кг</t>
        </is>
      </c>
      <c r="P117" s="0" t="inlineStr">
        <is>
          <t>кг</t>
        </is>
      </c>
      <c r="Q117" s="0" t="n">
        <v>1</v>
      </c>
      <c r="X117" s="0" t="n">
        <v>0.2</v>
      </c>
      <c r="Y117" s="0" t="n">
        <v>37.29</v>
      </c>
      <c r="Z117" s="0" t="n">
        <v>0</v>
      </c>
      <c r="AA117" s="0" t="n">
        <v>0</v>
      </c>
      <c r="AB117" s="0" t="n">
        <v>0</v>
      </c>
      <c r="AC117" s="0" t="n">
        <v>0</v>
      </c>
      <c r="AD117" s="0" t="n">
        <v>1</v>
      </c>
      <c r="AE117" s="0" t="n">
        <v>0</v>
      </c>
      <c r="AF117" s="0" t="inlineStr"/>
      <c r="AG117" s="0" t="n">
        <v>0.2</v>
      </c>
      <c r="AH117" s="0" t="n">
        <v>2</v>
      </c>
      <c r="AI117" s="0" t="n">
        <v>78846889</v>
      </c>
      <c r="AJ117" s="0" t="n">
        <v>120</v>
      </c>
      <c r="AK117" s="0" t="n">
        <v>0</v>
      </c>
      <c r="AL117" s="0" t="n">
        <v>0</v>
      </c>
      <c r="AM117" s="0" t="n">
        <v>0</v>
      </c>
      <c r="AN117" s="0" t="n">
        <v>0</v>
      </c>
      <c r="AO117" s="0" t="n">
        <v>0</v>
      </c>
      <c r="AP117" s="0" t="n">
        <v>0</v>
      </c>
      <c r="AQ117" s="0" t="n">
        <v>0</v>
      </c>
      <c r="AR117" s="0" t="n">
        <v>0</v>
      </c>
    </row>
    <row r="118">
      <c r="A118" s="0">
        <f>ROW(Source!A396)</f>
        <v/>
      </c>
      <c r="B118" s="0" t="n">
        <v>78846890</v>
      </c>
      <c r="C118" s="0" t="n">
        <v>78846883</v>
      </c>
      <c r="D118" s="0" t="n">
        <v>29144220</v>
      </c>
      <c r="E118" s="0" t="n">
        <v>1</v>
      </c>
      <c r="F118" s="0" t="n">
        <v>1</v>
      </c>
      <c r="G118" s="0" t="n">
        <v>1</v>
      </c>
      <c r="H118" s="0" t="n">
        <v>3</v>
      </c>
      <c r="I118" s="0" t="inlineStr">
        <is>
          <t>302-1237</t>
        </is>
      </c>
      <c r="J118" s="0" t="inlineStr">
        <is>
          <t>ТССЦ Московской обл., 302-1237, приказ Минстроя России №675/пр от 28.02.2017 № 256/пр</t>
        </is>
      </c>
      <c r="K118" s="0" t="inlineStr">
        <is>
          <t>Сгоны стальные с муфтой и контргайкой, диаметром 20 мм</t>
        </is>
      </c>
      <c r="L118" s="0" t="n">
        <v>1354</v>
      </c>
      <c r="N118" s="0" t="n">
        <v>1010</v>
      </c>
      <c r="O118" s="0" t="inlineStr">
        <is>
          <t>шт.</t>
        </is>
      </c>
      <c r="P118" s="0" t="inlineStr">
        <is>
          <t>шт.</t>
        </is>
      </c>
      <c r="Q118" s="0" t="n">
        <v>1</v>
      </c>
      <c r="X118" s="0" t="n">
        <v>100</v>
      </c>
      <c r="Y118" s="0" t="n">
        <v>10.95</v>
      </c>
      <c r="Z118" s="0" t="n">
        <v>0</v>
      </c>
      <c r="AA118" s="0" t="n">
        <v>0</v>
      </c>
      <c r="AB118" s="0" t="n">
        <v>0</v>
      </c>
      <c r="AC118" s="0" t="n">
        <v>0</v>
      </c>
      <c r="AD118" s="0" t="n">
        <v>1</v>
      </c>
      <c r="AE118" s="0" t="n">
        <v>0</v>
      </c>
      <c r="AF118" s="0" t="inlineStr"/>
      <c r="AG118" s="0" t="n">
        <v>100</v>
      </c>
      <c r="AH118" s="0" t="n">
        <v>2</v>
      </c>
      <c r="AI118" s="0" t="n">
        <v>78846890</v>
      </c>
      <c r="AJ118" s="0" t="n">
        <v>121</v>
      </c>
      <c r="AK118" s="0" t="n">
        <v>0</v>
      </c>
      <c r="AL118" s="0" t="n">
        <v>0</v>
      </c>
      <c r="AM118" s="0" t="n">
        <v>0</v>
      </c>
      <c r="AN118" s="0" t="n">
        <v>0</v>
      </c>
      <c r="AO118" s="0" t="n">
        <v>0</v>
      </c>
      <c r="AP118" s="0" t="n">
        <v>0</v>
      </c>
      <c r="AQ118" s="0" t="n">
        <v>0</v>
      </c>
      <c r="AR118" s="0" t="n">
        <v>0</v>
      </c>
    </row>
    <row r="119">
      <c r="A119" s="0">
        <f>ROW(Source!A397)</f>
        <v/>
      </c>
      <c r="B119" s="0" t="n">
        <v>78847039</v>
      </c>
      <c r="C119" s="0" t="n">
        <v>78846891</v>
      </c>
      <c r="D119" s="0" t="n">
        <v>18411117</v>
      </c>
      <c r="E119" s="0" t="n">
        <v>1</v>
      </c>
      <c r="F119" s="0" t="n">
        <v>1</v>
      </c>
      <c r="G119" s="0" t="n">
        <v>1</v>
      </c>
      <c r="H119" s="0" t="n">
        <v>1</v>
      </c>
      <c r="I119" s="0" t="inlineStr">
        <is>
          <t>1-1040-90</t>
        </is>
      </c>
      <c r="J119" s="0" t="inlineStr"/>
      <c r="K119" s="0" t="inlineStr">
        <is>
          <t>Рабочий строитель среднего разряда 4</t>
        </is>
      </c>
      <c r="L119" s="0" t="n">
        <v>1369</v>
      </c>
      <c r="N119" s="0" t="n">
        <v>1013</v>
      </c>
      <c r="O119" s="0" t="inlineStr">
        <is>
          <t>чел.-ч</t>
        </is>
      </c>
      <c r="P119" s="0" t="inlineStr">
        <is>
          <t>чел.-ч</t>
        </is>
      </c>
      <c r="Q119" s="0" t="n">
        <v>1</v>
      </c>
      <c r="X119" s="0" t="n">
        <v>183</v>
      </c>
      <c r="Y119" s="0" t="n">
        <v>0</v>
      </c>
      <c r="Z119" s="0" t="n">
        <v>0</v>
      </c>
      <c r="AA119" s="0" t="n">
        <v>0</v>
      </c>
      <c r="AB119" s="0" t="n">
        <v>9.619999999999999</v>
      </c>
      <c r="AC119" s="0" t="n">
        <v>0</v>
      </c>
      <c r="AD119" s="0" t="n">
        <v>1</v>
      </c>
      <c r="AE119" s="0" t="n">
        <v>1</v>
      </c>
      <c r="AF119" s="0" t="inlineStr"/>
      <c r="AG119" s="0" t="n">
        <v>183</v>
      </c>
      <c r="AH119" s="0" t="n">
        <v>2</v>
      </c>
      <c r="AI119" s="0" t="n">
        <v>78847039</v>
      </c>
      <c r="AJ119" s="0" t="n">
        <v>122</v>
      </c>
      <c r="AK119" s="0" t="n">
        <v>0</v>
      </c>
      <c r="AL119" s="0" t="n">
        <v>0</v>
      </c>
      <c r="AM119" s="0" t="n">
        <v>0</v>
      </c>
      <c r="AN119" s="0" t="n">
        <v>0</v>
      </c>
      <c r="AO119" s="0" t="n">
        <v>0</v>
      </c>
      <c r="AP119" s="0" t="n">
        <v>0</v>
      </c>
      <c r="AQ119" s="0" t="n">
        <v>0</v>
      </c>
      <c r="AR119" s="0" t="n">
        <v>0</v>
      </c>
    </row>
    <row r="120">
      <c r="A120" s="0">
        <f>ROW(Source!A397)</f>
        <v/>
      </c>
      <c r="B120" s="0" t="n">
        <v>78847040</v>
      </c>
      <c r="C120" s="0" t="n">
        <v>78846891</v>
      </c>
      <c r="D120" s="0" t="n">
        <v>29172659</v>
      </c>
      <c r="E120" s="0" t="n">
        <v>1</v>
      </c>
      <c r="F120" s="0" t="n">
        <v>1</v>
      </c>
      <c r="G120" s="0" t="n">
        <v>1</v>
      </c>
      <c r="H120" s="0" t="n">
        <v>2</v>
      </c>
      <c r="I120" s="0" t="inlineStr">
        <is>
          <t>040504</t>
        </is>
      </c>
      <c r="J120" s="0" t="inlineStr">
        <is>
          <t>ТСЭМ Московской обл., 040504, приказ Минстроя России №675/пр от 28.02.2017 № 264/пр</t>
        </is>
      </c>
      <c r="K120" s="0" t="inlineStr">
        <is>
          <t>Аппарат для газовой сварки и резки</t>
        </is>
      </c>
      <c r="L120" s="0" t="n">
        <v>1368</v>
      </c>
      <c r="N120" s="0" t="n">
        <v>1011</v>
      </c>
      <c r="O120" s="0" t="inlineStr">
        <is>
          <t>маш.-ч</t>
        </is>
      </c>
      <c r="P120" s="0" t="inlineStr">
        <is>
          <t>маш.-ч</t>
        </is>
      </c>
      <c r="Q120" s="0" t="n">
        <v>1</v>
      </c>
      <c r="X120" s="0" t="n">
        <v>2.7</v>
      </c>
      <c r="Y120" s="0" t="n">
        <v>0</v>
      </c>
      <c r="Z120" s="0" t="n">
        <v>1.2</v>
      </c>
      <c r="AA120" s="0" t="n">
        <v>0</v>
      </c>
      <c r="AB120" s="0" t="n">
        <v>0</v>
      </c>
      <c r="AC120" s="0" t="n">
        <v>0</v>
      </c>
      <c r="AD120" s="0" t="n">
        <v>1</v>
      </c>
      <c r="AE120" s="0" t="n">
        <v>0</v>
      </c>
      <c r="AF120" s="0" t="inlineStr"/>
      <c r="AG120" s="0" t="n">
        <v>2.7</v>
      </c>
      <c r="AH120" s="0" t="n">
        <v>2</v>
      </c>
      <c r="AI120" s="0" t="n">
        <v>78847040</v>
      </c>
      <c r="AJ120" s="0" t="n">
        <v>123</v>
      </c>
      <c r="AK120" s="0" t="n">
        <v>0</v>
      </c>
      <c r="AL120" s="0" t="n">
        <v>0</v>
      </c>
      <c r="AM120" s="0" t="n">
        <v>0</v>
      </c>
      <c r="AN120" s="0" t="n">
        <v>0</v>
      </c>
      <c r="AO120" s="0" t="n">
        <v>0</v>
      </c>
      <c r="AP120" s="0" t="n">
        <v>0</v>
      </c>
      <c r="AQ120" s="0" t="n">
        <v>0</v>
      </c>
      <c r="AR120" s="0" t="n">
        <v>0</v>
      </c>
    </row>
    <row r="121">
      <c r="A121" s="0">
        <f>ROW(Source!A397)</f>
        <v/>
      </c>
      <c r="B121" s="0" t="n">
        <v>78847041</v>
      </c>
      <c r="C121" s="0" t="n">
        <v>78846891</v>
      </c>
      <c r="D121" s="0" t="n">
        <v>29174500</v>
      </c>
      <c r="E121" s="0" t="n">
        <v>1</v>
      </c>
      <c r="F121" s="0" t="n">
        <v>1</v>
      </c>
      <c r="G121" s="0" t="n">
        <v>1</v>
      </c>
      <c r="H121" s="0" t="n">
        <v>2</v>
      </c>
      <c r="I121" s="0" t="inlineStr">
        <is>
          <t>330206</t>
        </is>
      </c>
      <c r="J121" s="0" t="inlineStr">
        <is>
          <t>ТСЭМ Московской обл., 330206, приказ Минстроя России №675/пр от 28.02.2017 № 264/пр</t>
        </is>
      </c>
      <c r="K121" s="0" t="inlineStr">
        <is>
          <t>Дрели электрические</t>
        </is>
      </c>
      <c r="L121" s="0" t="n">
        <v>1368</v>
      </c>
      <c r="N121" s="0" t="n">
        <v>1011</v>
      </c>
      <c r="O121" s="0" t="inlineStr">
        <is>
          <t>маш.-ч</t>
        </is>
      </c>
      <c r="P121" s="0" t="inlineStr">
        <is>
          <t>маш.-ч</t>
        </is>
      </c>
      <c r="Q121" s="0" t="n">
        <v>1</v>
      </c>
      <c r="X121" s="0" t="n">
        <v>4.64</v>
      </c>
      <c r="Y121" s="0" t="n">
        <v>0</v>
      </c>
      <c r="Z121" s="0" t="n">
        <v>1.95</v>
      </c>
      <c r="AA121" s="0" t="n">
        <v>0</v>
      </c>
      <c r="AB121" s="0" t="n">
        <v>0</v>
      </c>
      <c r="AC121" s="0" t="n">
        <v>0</v>
      </c>
      <c r="AD121" s="0" t="n">
        <v>1</v>
      </c>
      <c r="AE121" s="0" t="n">
        <v>0</v>
      </c>
      <c r="AF121" s="0" t="inlineStr"/>
      <c r="AG121" s="0" t="n">
        <v>4.64</v>
      </c>
      <c r="AH121" s="0" t="n">
        <v>2</v>
      </c>
      <c r="AI121" s="0" t="n">
        <v>78847041</v>
      </c>
      <c r="AJ121" s="0" t="n">
        <v>124</v>
      </c>
      <c r="AK121" s="0" t="n">
        <v>0</v>
      </c>
      <c r="AL121" s="0" t="n">
        <v>0</v>
      </c>
      <c r="AM121" s="0" t="n">
        <v>0</v>
      </c>
      <c r="AN121" s="0" t="n">
        <v>0</v>
      </c>
      <c r="AO121" s="0" t="n">
        <v>0</v>
      </c>
      <c r="AP121" s="0" t="n">
        <v>0</v>
      </c>
      <c r="AQ121" s="0" t="n">
        <v>0</v>
      </c>
      <c r="AR121" s="0" t="n">
        <v>0</v>
      </c>
    </row>
    <row r="122">
      <c r="A122" s="0">
        <f>ROW(Source!A397)</f>
        <v/>
      </c>
      <c r="B122" s="0" t="n">
        <v>78847042</v>
      </c>
      <c r="C122" s="0" t="n">
        <v>78846891</v>
      </c>
      <c r="D122" s="0" t="n">
        <v>29174913</v>
      </c>
      <c r="E122" s="0" t="n">
        <v>1</v>
      </c>
      <c r="F122" s="0" t="n">
        <v>1</v>
      </c>
      <c r="G122" s="0" t="n">
        <v>1</v>
      </c>
      <c r="H122" s="0" t="n">
        <v>2</v>
      </c>
      <c r="I122" s="0" t="inlineStr">
        <is>
          <t>400001</t>
        </is>
      </c>
      <c r="J122" s="0" t="inlineStr">
        <is>
          <t>ТСЭМ Московской обл., 400001, приказ Минстроя России №675/пр от 28.02.2017 № 264/пр</t>
        </is>
      </c>
      <c r="K122" s="0" t="inlineStr">
        <is>
          <t>Автомобили бортовые, грузоподъемность до 5 т</t>
        </is>
      </c>
      <c r="L122" s="0" t="n">
        <v>1368</v>
      </c>
      <c r="N122" s="0" t="n">
        <v>1011</v>
      </c>
      <c r="O122" s="0" t="inlineStr">
        <is>
          <t>маш.-ч</t>
        </is>
      </c>
      <c r="P122" s="0" t="inlineStr">
        <is>
          <t>маш.-ч</t>
        </is>
      </c>
      <c r="Q122" s="0" t="n">
        <v>1</v>
      </c>
      <c r="X122" s="0" t="n">
        <v>0.6</v>
      </c>
      <c r="Y122" s="0" t="n">
        <v>0</v>
      </c>
      <c r="Z122" s="0" t="n">
        <v>87.17</v>
      </c>
      <c r="AA122" s="0" t="n">
        <v>11.6</v>
      </c>
      <c r="AB122" s="0" t="n">
        <v>0</v>
      </c>
      <c r="AC122" s="0" t="n">
        <v>0</v>
      </c>
      <c r="AD122" s="0" t="n">
        <v>1</v>
      </c>
      <c r="AE122" s="0" t="n">
        <v>0</v>
      </c>
      <c r="AF122" s="0" t="inlineStr"/>
      <c r="AG122" s="0" t="n">
        <v>0.6</v>
      </c>
      <c r="AH122" s="0" t="n">
        <v>2</v>
      </c>
      <c r="AI122" s="0" t="n">
        <v>78847042</v>
      </c>
      <c r="AJ122" s="0" t="n">
        <v>125</v>
      </c>
      <c r="AK122" s="0" t="n">
        <v>0</v>
      </c>
      <c r="AL122" s="0" t="n">
        <v>0</v>
      </c>
      <c r="AM122" s="0" t="n">
        <v>0</v>
      </c>
      <c r="AN122" s="0" t="n">
        <v>0</v>
      </c>
      <c r="AO122" s="0" t="n">
        <v>0</v>
      </c>
      <c r="AP122" s="0" t="n">
        <v>0</v>
      </c>
      <c r="AQ122" s="0" t="n">
        <v>0</v>
      </c>
      <c r="AR122" s="0" t="n">
        <v>0</v>
      </c>
    </row>
    <row r="123">
      <c r="A123" s="0">
        <f>ROW(Source!A397)</f>
        <v/>
      </c>
      <c r="B123" s="0" t="n">
        <v>78847043</v>
      </c>
      <c r="C123" s="0" t="n">
        <v>78846891</v>
      </c>
      <c r="D123" s="0" t="n">
        <v>29107441</v>
      </c>
      <c r="E123" s="0" t="n">
        <v>1</v>
      </c>
      <c r="F123" s="0" t="n">
        <v>1</v>
      </c>
      <c r="G123" s="0" t="n">
        <v>1</v>
      </c>
      <c r="H123" s="0" t="n">
        <v>3</v>
      </c>
      <c r="I123" s="0" t="inlineStr">
        <is>
          <t>101-0324</t>
        </is>
      </c>
      <c r="J123" s="0" t="inlineStr">
        <is>
          <t>ТССЦ Московской обл., 101-0324, приказ Минстроя России №675/пр от 28.02.2017 № 254/пр</t>
        </is>
      </c>
      <c r="K123" s="0" t="inlineStr">
        <is>
          <t>Кислород технический газообразный</t>
        </is>
      </c>
      <c r="L123" s="0" t="n">
        <v>1339</v>
      </c>
      <c r="N123" s="0" t="n">
        <v>1007</v>
      </c>
      <c r="O123" s="0" t="inlineStr">
        <is>
          <t>м3</t>
        </is>
      </c>
      <c r="P123" s="0" t="inlineStr">
        <is>
          <t>м3</t>
        </is>
      </c>
      <c r="Q123" s="0" t="n">
        <v>1</v>
      </c>
      <c r="X123" s="0" t="n">
        <v>0.48</v>
      </c>
      <c r="Y123" s="0" t="n">
        <v>6.23</v>
      </c>
      <c r="Z123" s="0" t="n">
        <v>0</v>
      </c>
      <c r="AA123" s="0" t="n">
        <v>0</v>
      </c>
      <c r="AB123" s="0" t="n">
        <v>0</v>
      </c>
      <c r="AC123" s="0" t="n">
        <v>0</v>
      </c>
      <c r="AD123" s="0" t="n">
        <v>1</v>
      </c>
      <c r="AE123" s="0" t="n">
        <v>0</v>
      </c>
      <c r="AF123" s="0" t="inlineStr"/>
      <c r="AG123" s="0" t="n">
        <v>0.48</v>
      </c>
      <c r="AH123" s="0" t="n">
        <v>2</v>
      </c>
      <c r="AI123" s="0" t="n">
        <v>78847043</v>
      </c>
      <c r="AJ123" s="0" t="n">
        <v>126</v>
      </c>
      <c r="AK123" s="0" t="n">
        <v>0</v>
      </c>
      <c r="AL123" s="0" t="n">
        <v>0</v>
      </c>
      <c r="AM123" s="0" t="n">
        <v>0</v>
      </c>
      <c r="AN123" s="0" t="n">
        <v>0</v>
      </c>
      <c r="AO123" s="0" t="n">
        <v>0</v>
      </c>
      <c r="AP123" s="0" t="n">
        <v>0</v>
      </c>
      <c r="AQ123" s="0" t="n">
        <v>0</v>
      </c>
      <c r="AR123" s="0" t="n">
        <v>0</v>
      </c>
    </row>
    <row r="124">
      <c r="A124" s="0">
        <f>ROW(Source!A397)</f>
        <v/>
      </c>
      <c r="B124" s="0" t="n">
        <v>78847044</v>
      </c>
      <c r="C124" s="0" t="n">
        <v>78846891</v>
      </c>
      <c r="D124" s="0" t="n">
        <v>29107430</v>
      </c>
      <c r="E124" s="0" t="n">
        <v>1</v>
      </c>
      <c r="F124" s="0" t="n">
        <v>1</v>
      </c>
      <c r="G124" s="0" t="n">
        <v>1</v>
      </c>
      <c r="H124" s="0" t="n">
        <v>3</v>
      </c>
      <c r="I124" s="0" t="inlineStr">
        <is>
          <t>101-1602</t>
        </is>
      </c>
      <c r="J124" s="0" t="inlineStr">
        <is>
          <t>ТССЦ Московской обл., 101-1602, приказ Минстроя России №675/пр от 28.02.2017 № 254/пр</t>
        </is>
      </c>
      <c r="K124" s="0" t="inlineStr">
        <is>
          <t>Ацетилен газообразный технический</t>
        </is>
      </c>
      <c r="L124" s="0" t="n">
        <v>1339</v>
      </c>
      <c r="N124" s="0" t="n">
        <v>1007</v>
      </c>
      <c r="O124" s="0" t="inlineStr">
        <is>
          <t>м3</t>
        </is>
      </c>
      <c r="P124" s="0" t="inlineStr">
        <is>
          <t>м3</t>
        </is>
      </c>
      <c r="Q124" s="0" t="n">
        <v>1</v>
      </c>
      <c r="X124" s="0" t="n">
        <v>0.21</v>
      </c>
      <c r="Y124" s="0" t="n">
        <v>38.49</v>
      </c>
      <c r="Z124" s="0" t="n">
        <v>0</v>
      </c>
      <c r="AA124" s="0" t="n">
        <v>0</v>
      </c>
      <c r="AB124" s="0" t="n">
        <v>0</v>
      </c>
      <c r="AC124" s="0" t="n">
        <v>0</v>
      </c>
      <c r="AD124" s="0" t="n">
        <v>1</v>
      </c>
      <c r="AE124" s="0" t="n">
        <v>0</v>
      </c>
      <c r="AF124" s="0" t="inlineStr"/>
      <c r="AG124" s="0" t="n">
        <v>0.21</v>
      </c>
      <c r="AH124" s="0" t="n">
        <v>2</v>
      </c>
      <c r="AI124" s="0" t="n">
        <v>78847044</v>
      </c>
      <c r="AJ124" s="0" t="n">
        <v>127</v>
      </c>
      <c r="AK124" s="0" t="n">
        <v>0</v>
      </c>
      <c r="AL124" s="0" t="n">
        <v>0</v>
      </c>
      <c r="AM124" s="0" t="n">
        <v>0</v>
      </c>
      <c r="AN124" s="0" t="n">
        <v>0</v>
      </c>
      <c r="AO124" s="0" t="n">
        <v>0</v>
      </c>
      <c r="AP124" s="0" t="n">
        <v>0</v>
      </c>
      <c r="AQ124" s="0" t="n">
        <v>0</v>
      </c>
      <c r="AR124" s="0" t="n">
        <v>0</v>
      </c>
    </row>
    <row r="125">
      <c r="A125" s="0">
        <f>ROW(Source!A397)</f>
        <v/>
      </c>
      <c r="B125" s="0" t="n">
        <v>78847045</v>
      </c>
      <c r="C125" s="0" t="n">
        <v>78846891</v>
      </c>
      <c r="D125" s="0" t="n">
        <v>29117365</v>
      </c>
      <c r="E125" s="0" t="n">
        <v>1</v>
      </c>
      <c r="F125" s="0" t="n">
        <v>1</v>
      </c>
      <c r="G125" s="0" t="n">
        <v>1</v>
      </c>
      <c r="H125" s="0" t="n">
        <v>3</v>
      </c>
      <c r="I125" s="0" t="inlineStr">
        <is>
          <t>103-1460</t>
        </is>
      </c>
      <c r="J125" s="0" t="inlineStr">
        <is>
          <t>ТССЦ Московской обл., 103-1460, приказ Минстроя России №675/пр от 28.02.2017 № 254/пр</t>
        </is>
      </c>
      <c r="K12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125" s="0" t="n">
        <v>1301</v>
      </c>
      <c r="N125" s="0" t="n">
        <v>1003</v>
      </c>
      <c r="O125" s="0" t="inlineStr">
        <is>
          <t>м</t>
        </is>
      </c>
      <c r="P125" s="0" t="inlineStr">
        <is>
          <t>м</t>
        </is>
      </c>
      <c r="Q125" s="0" t="n">
        <v>1</v>
      </c>
      <c r="X125" s="0" t="n">
        <v>97.8</v>
      </c>
      <c r="Y125" s="0" t="n">
        <v>28.48</v>
      </c>
      <c r="Z125" s="0" t="n">
        <v>0</v>
      </c>
      <c r="AA125" s="0" t="n">
        <v>0</v>
      </c>
      <c r="AB125" s="0" t="n">
        <v>0</v>
      </c>
      <c r="AC125" s="0" t="n">
        <v>0</v>
      </c>
      <c r="AD125" s="0" t="n">
        <v>1</v>
      </c>
      <c r="AE125" s="0" t="n">
        <v>0</v>
      </c>
      <c r="AF125" s="0" t="inlineStr"/>
      <c r="AG125" s="0" t="n">
        <v>97.8</v>
      </c>
      <c r="AH125" s="0" t="n">
        <v>2</v>
      </c>
      <c r="AI125" s="0" t="n">
        <v>78847045</v>
      </c>
      <c r="AJ125" s="0" t="n">
        <v>128</v>
      </c>
      <c r="AK125" s="0" t="n">
        <v>0</v>
      </c>
      <c r="AL125" s="0" t="n">
        <v>0</v>
      </c>
      <c r="AM125" s="0" t="n">
        <v>0</v>
      </c>
      <c r="AN125" s="0" t="n">
        <v>0</v>
      </c>
      <c r="AO125" s="0" t="n">
        <v>0</v>
      </c>
      <c r="AP125" s="0" t="n">
        <v>0</v>
      </c>
      <c r="AQ125" s="0" t="n">
        <v>0</v>
      </c>
      <c r="AR125" s="0" t="n">
        <v>0</v>
      </c>
    </row>
    <row r="126">
      <c r="A126" s="0">
        <f>ROW(Source!A397)</f>
        <v/>
      </c>
      <c r="B126" s="0" t="n">
        <v>78847046</v>
      </c>
      <c r="C126" s="0" t="n">
        <v>78846891</v>
      </c>
      <c r="D126" s="0" t="n">
        <v>29117371</v>
      </c>
      <c r="E126" s="0" t="n">
        <v>1</v>
      </c>
      <c r="F126" s="0" t="n">
        <v>1</v>
      </c>
      <c r="G126" s="0" t="n">
        <v>1</v>
      </c>
      <c r="H126" s="0" t="n">
        <v>3</v>
      </c>
      <c r="I126" s="0" t="inlineStr">
        <is>
          <t>103-9910</t>
        </is>
      </c>
      <c r="J126" s="0" t="inlineStr">
        <is>
          <t>ТССЦ Московской обл., 103-9910, приказ Минстроя России №675/пр от 28.02.2017 № 254/пр</t>
        </is>
      </c>
      <c r="K126" s="0" t="inlineStr">
        <is>
          <t>Фасонные и соединительные части к многослойным металлополимерным трубам</t>
        </is>
      </c>
      <c r="L126" s="0" t="n">
        <v>1354</v>
      </c>
      <c r="N126" s="0" t="n">
        <v>1010</v>
      </c>
      <c r="O126" s="0" t="inlineStr">
        <is>
          <t>шт.</t>
        </is>
      </c>
      <c r="P126" s="0" t="inlineStr">
        <is>
          <t>шт.</t>
        </is>
      </c>
      <c r="Q126" s="0" t="n">
        <v>1</v>
      </c>
      <c r="X126" s="0" t="n">
        <v>0</v>
      </c>
      <c r="Y126" s="0" t="n">
        <v>0</v>
      </c>
      <c r="Z126" s="0" t="n">
        <v>0</v>
      </c>
      <c r="AA126" s="0" t="n">
        <v>0</v>
      </c>
      <c r="AB126" s="0" t="n">
        <v>0</v>
      </c>
      <c r="AC126" s="0" t="n">
        <v>1</v>
      </c>
      <c r="AD126" s="0" t="n">
        <v>0</v>
      </c>
      <c r="AE126" s="0" t="n">
        <v>0</v>
      </c>
      <c r="AF126" s="0" t="inlineStr"/>
      <c r="AG126" s="0" t="n">
        <v>0</v>
      </c>
      <c r="AH126" s="0" t="n">
        <v>3</v>
      </c>
      <c r="AI126" s="0" t="n">
        <v>-1</v>
      </c>
      <c r="AJ126" s="0" t="inlineStr"/>
      <c r="AK126" s="0" t="n">
        <v>0</v>
      </c>
      <c r="AL126" s="0" t="n">
        <v>0</v>
      </c>
      <c r="AM126" s="0" t="n">
        <v>0</v>
      </c>
      <c r="AN126" s="0" t="n">
        <v>0</v>
      </c>
      <c r="AO126" s="0" t="n">
        <v>0</v>
      </c>
      <c r="AP126" s="0" t="n">
        <v>0</v>
      </c>
      <c r="AQ126" s="0" t="n">
        <v>0</v>
      </c>
      <c r="AR126" s="0" t="n">
        <v>0</v>
      </c>
    </row>
    <row r="127">
      <c r="A127" s="0">
        <f>ROW(Source!A397)</f>
        <v/>
      </c>
      <c r="B127" s="0" t="n">
        <v>78847047</v>
      </c>
      <c r="C127" s="0" t="n">
        <v>78846891</v>
      </c>
      <c r="D127" s="0" t="n">
        <v>29140635</v>
      </c>
      <c r="E127" s="0" t="n">
        <v>1</v>
      </c>
      <c r="F127" s="0" t="n">
        <v>1</v>
      </c>
      <c r="G127" s="0" t="n">
        <v>1</v>
      </c>
      <c r="H127" s="0" t="n">
        <v>3</v>
      </c>
      <c r="I127" s="0" t="inlineStr">
        <is>
          <t>301-1380</t>
        </is>
      </c>
      <c r="J127" s="0" t="inlineStr">
        <is>
          <t>ТССЦ Московской обл., 301-1380, приказ Минстроя России №675/пр от 28.02.2017 № 256/пр</t>
        </is>
      </c>
      <c r="K127" s="0" t="inlineStr">
        <is>
          <t>Трубки защитные гофрированные</t>
        </is>
      </c>
      <c r="L127" s="0" t="n">
        <v>1301</v>
      </c>
      <c r="N127" s="0" t="n">
        <v>1003</v>
      </c>
      <c r="O127" s="0" t="inlineStr">
        <is>
          <t>м</t>
        </is>
      </c>
      <c r="P127" s="0" t="inlineStr">
        <is>
          <t>м</t>
        </is>
      </c>
      <c r="Q127" s="0" t="n">
        <v>1</v>
      </c>
      <c r="X127" s="0" t="n">
        <v>7</v>
      </c>
      <c r="Y127" s="0" t="n">
        <v>9.52</v>
      </c>
      <c r="Z127" s="0" t="n">
        <v>0</v>
      </c>
      <c r="AA127" s="0" t="n">
        <v>0</v>
      </c>
      <c r="AB127" s="0" t="n">
        <v>0</v>
      </c>
      <c r="AC127" s="0" t="n">
        <v>0</v>
      </c>
      <c r="AD127" s="0" t="n">
        <v>1</v>
      </c>
      <c r="AE127" s="0" t="n">
        <v>0</v>
      </c>
      <c r="AF127" s="0" t="inlineStr"/>
      <c r="AG127" s="0" t="n">
        <v>7</v>
      </c>
      <c r="AH127" s="0" t="n">
        <v>2</v>
      </c>
      <c r="AI127" s="0" t="n">
        <v>78847047</v>
      </c>
      <c r="AJ127" s="0" t="n">
        <v>129</v>
      </c>
      <c r="AK127" s="0" t="n">
        <v>0</v>
      </c>
      <c r="AL127" s="0" t="n">
        <v>0</v>
      </c>
      <c r="AM127" s="0" t="n">
        <v>0</v>
      </c>
      <c r="AN127" s="0" t="n">
        <v>0</v>
      </c>
      <c r="AO127" s="0" t="n">
        <v>0</v>
      </c>
      <c r="AP127" s="0" t="n">
        <v>0</v>
      </c>
      <c r="AQ127" s="0" t="n">
        <v>0</v>
      </c>
      <c r="AR127" s="0" t="n">
        <v>0</v>
      </c>
    </row>
    <row r="128">
      <c r="A128" s="0">
        <f>ROW(Source!A397)</f>
        <v/>
      </c>
      <c r="B128" s="0" t="n">
        <v>78847048</v>
      </c>
      <c r="C128" s="0" t="n">
        <v>78846891</v>
      </c>
      <c r="D128" s="0" t="n">
        <v>29139870</v>
      </c>
      <c r="E128" s="0" t="n">
        <v>1</v>
      </c>
      <c r="F128" s="0" t="n">
        <v>1</v>
      </c>
      <c r="G128" s="0" t="n">
        <v>1</v>
      </c>
      <c r="H128" s="0" t="n">
        <v>3</v>
      </c>
      <c r="I128" s="0" t="inlineStr">
        <is>
          <t>301-9240</t>
        </is>
      </c>
      <c r="J128" s="0" t="inlineStr">
        <is>
          <t>ТССЦ Московской обл., 301-9240, приказ Минстроя России №675/пр от 28.02.2017 № 256/пр</t>
        </is>
      </c>
      <c r="K128" s="0" t="inlineStr">
        <is>
          <t>Крепления</t>
        </is>
      </c>
      <c r="L128" s="0" t="n">
        <v>1346</v>
      </c>
      <c r="N128" s="0" t="n">
        <v>1009</v>
      </c>
      <c r="O128" s="0" t="inlineStr">
        <is>
          <t>кг</t>
        </is>
      </c>
      <c r="P128" s="0" t="inlineStr">
        <is>
          <t>кг</t>
        </is>
      </c>
      <c r="Q128" s="0" t="n">
        <v>1</v>
      </c>
      <c r="X128" s="0" t="n">
        <v>0</v>
      </c>
      <c r="Y128" s="0" t="n">
        <v>0</v>
      </c>
      <c r="Z128" s="0" t="n">
        <v>0</v>
      </c>
      <c r="AA128" s="0" t="n">
        <v>0</v>
      </c>
      <c r="AB128" s="0" t="n">
        <v>0</v>
      </c>
      <c r="AC128" s="0" t="n">
        <v>1</v>
      </c>
      <c r="AD128" s="0" t="n">
        <v>0</v>
      </c>
      <c r="AE128" s="0" t="n">
        <v>0</v>
      </c>
      <c r="AF128" s="0" t="inlineStr"/>
      <c r="AG128" s="0" t="n">
        <v>0</v>
      </c>
      <c r="AH128" s="0" t="n">
        <v>3</v>
      </c>
      <c r="AI128" s="0" t="n">
        <v>-1</v>
      </c>
      <c r="AJ128" s="0" t="inlineStr"/>
      <c r="AK128" s="0" t="n">
        <v>0</v>
      </c>
      <c r="AL128" s="0" t="n">
        <v>0</v>
      </c>
      <c r="AM128" s="0" t="n">
        <v>0</v>
      </c>
      <c r="AN128" s="0" t="n">
        <v>0</v>
      </c>
      <c r="AO128" s="0" t="n">
        <v>0</v>
      </c>
      <c r="AP128" s="0" t="n">
        <v>0</v>
      </c>
      <c r="AQ128" s="0" t="n">
        <v>0</v>
      </c>
      <c r="AR128" s="0" t="n">
        <v>0</v>
      </c>
    </row>
    <row r="129">
      <c r="A129" s="0">
        <f>ROW(Source!A397)</f>
        <v/>
      </c>
      <c r="B129" s="0" t="n">
        <v>78847049</v>
      </c>
      <c r="C129" s="0" t="n">
        <v>78846891</v>
      </c>
      <c r="D129" s="0" t="n">
        <v>29144271</v>
      </c>
      <c r="E129" s="0" t="n">
        <v>1</v>
      </c>
      <c r="F129" s="0" t="n">
        <v>1</v>
      </c>
      <c r="G129" s="0" t="n">
        <v>1</v>
      </c>
      <c r="H129" s="0" t="n">
        <v>3</v>
      </c>
      <c r="I129" s="0" t="inlineStr">
        <is>
          <t>302-9912</t>
        </is>
      </c>
      <c r="J129" s="0" t="inlineStr">
        <is>
          <t>ТССЦ Московской обл., 302-9912, приказ Минстроя России №675/пр от 28.02.2017 № 256/пр</t>
        </is>
      </c>
      <c r="K129" s="0" t="inlineStr">
        <is>
          <t>Арматура запорная к многослойным металлополимерным трубам</t>
        </is>
      </c>
      <c r="L129" s="0" t="n">
        <v>1354</v>
      </c>
      <c r="N129" s="0" t="n">
        <v>1010</v>
      </c>
      <c r="O129" s="0" t="inlineStr">
        <is>
          <t>шт.</t>
        </is>
      </c>
      <c r="P129" s="0" t="inlineStr">
        <is>
          <t>шт.</t>
        </is>
      </c>
      <c r="Q129" s="0" t="n">
        <v>1</v>
      </c>
      <c r="X129" s="0" t="n">
        <v>0</v>
      </c>
      <c r="Y129" s="0" t="n">
        <v>0</v>
      </c>
      <c r="Z129" s="0" t="n">
        <v>0</v>
      </c>
      <c r="AA129" s="0" t="n">
        <v>0</v>
      </c>
      <c r="AB129" s="0" t="n">
        <v>0</v>
      </c>
      <c r="AC129" s="0" t="n">
        <v>1</v>
      </c>
      <c r="AD129" s="0" t="n">
        <v>0</v>
      </c>
      <c r="AE129" s="0" t="n">
        <v>0</v>
      </c>
      <c r="AF129" s="0" t="inlineStr"/>
      <c r="AG129" s="0" t="n">
        <v>0</v>
      </c>
      <c r="AH129" s="0" t="n">
        <v>3</v>
      </c>
      <c r="AI129" s="0" t="n">
        <v>-1</v>
      </c>
      <c r="AJ129" s="0" t="inlineStr"/>
      <c r="AK129" s="0" t="n">
        <v>0</v>
      </c>
      <c r="AL129" s="0" t="n">
        <v>0</v>
      </c>
      <c r="AM129" s="0" t="n">
        <v>0</v>
      </c>
      <c r="AN129" s="0" t="n">
        <v>0</v>
      </c>
      <c r="AO129" s="0" t="n">
        <v>0</v>
      </c>
      <c r="AP129" s="0" t="n">
        <v>0</v>
      </c>
      <c r="AQ129" s="0" t="n">
        <v>0</v>
      </c>
      <c r="AR129" s="0" t="n">
        <v>0</v>
      </c>
    </row>
    <row r="130">
      <c r="A130" s="0">
        <f>ROW(Source!A399)</f>
        <v/>
      </c>
      <c r="B130" s="0" t="n">
        <v>78847882</v>
      </c>
      <c r="C130" s="0" t="n">
        <v>78847875</v>
      </c>
      <c r="D130" s="0" t="n">
        <v>18410572</v>
      </c>
      <c r="E130" s="0" t="n">
        <v>1</v>
      </c>
      <c r="F130" s="0" t="n">
        <v>1</v>
      </c>
      <c r="G130" s="0" t="n">
        <v>1</v>
      </c>
      <c r="H130" s="0" t="n">
        <v>1</v>
      </c>
      <c r="I130" s="0" t="inlineStr">
        <is>
          <t>1-1032-90</t>
        </is>
      </c>
      <c r="J130" s="0" t="inlineStr"/>
      <c r="K130" s="0" t="inlineStr">
        <is>
          <t>Рабочий строитель среднего разряда 3,2</t>
        </is>
      </c>
      <c r="L130" s="0" t="n">
        <v>1369</v>
      </c>
      <c r="N130" s="0" t="n">
        <v>1013</v>
      </c>
      <c r="O130" s="0" t="inlineStr">
        <is>
          <t>чел.-ч</t>
        </is>
      </c>
      <c r="P130" s="0" t="inlineStr">
        <is>
          <t>чел.-ч</t>
        </is>
      </c>
      <c r="Q130" s="0" t="n">
        <v>1</v>
      </c>
      <c r="X130" s="0" t="n">
        <v>201.84</v>
      </c>
      <c r="Y130" s="0" t="n">
        <v>0</v>
      </c>
      <c r="Z130" s="0" t="n">
        <v>0</v>
      </c>
      <c r="AA130" s="0" t="n">
        <v>0</v>
      </c>
      <c r="AB130" s="0" t="n">
        <v>8.74</v>
      </c>
      <c r="AC130" s="0" t="n">
        <v>0</v>
      </c>
      <c r="AD130" s="0" t="n">
        <v>1</v>
      </c>
      <c r="AE130" s="0" t="n">
        <v>1</v>
      </c>
      <c r="AF130" s="0" t="inlineStr"/>
      <c r="AG130" s="0" t="n">
        <v>201.84</v>
      </c>
      <c r="AH130" s="0" t="n">
        <v>2</v>
      </c>
      <c r="AI130" s="0" t="n">
        <v>78847876</v>
      </c>
      <c r="AJ130" s="0" t="n">
        <v>131</v>
      </c>
      <c r="AK130" s="0" t="n">
        <v>0</v>
      </c>
      <c r="AL130" s="0" t="n">
        <v>0</v>
      </c>
      <c r="AM130" s="0" t="n">
        <v>0</v>
      </c>
      <c r="AN130" s="0" t="n">
        <v>0</v>
      </c>
      <c r="AO130" s="0" t="n">
        <v>0</v>
      </c>
      <c r="AP130" s="0" t="n">
        <v>0</v>
      </c>
      <c r="AQ130" s="0" t="n">
        <v>0</v>
      </c>
      <c r="AR130" s="0" t="n">
        <v>0</v>
      </c>
    </row>
    <row r="131">
      <c r="A131" s="0">
        <f>ROW(Source!A399)</f>
        <v/>
      </c>
      <c r="B131" s="0" t="n">
        <v>78847883</v>
      </c>
      <c r="C131" s="0" t="n">
        <v>78847875</v>
      </c>
      <c r="D131" s="0" t="n">
        <v>29172513</v>
      </c>
      <c r="E131" s="0" t="n">
        <v>1</v>
      </c>
      <c r="F131" s="0" t="n">
        <v>1</v>
      </c>
      <c r="G131" s="0" t="n">
        <v>1</v>
      </c>
      <c r="H131" s="0" t="n">
        <v>2</v>
      </c>
      <c r="I131" s="0" t="inlineStr">
        <is>
          <t>030401</t>
        </is>
      </c>
      <c r="J131" s="0" t="inlineStr">
        <is>
          <t>ТСЭМ Московской обл., 030401, приказ Минстроя России №675/пр от 28.02.2017 № 264/пр</t>
        </is>
      </c>
      <c r="K131" s="0" t="inlineStr">
        <is>
          <t>Лебедки электрические тяговым усилием до 5,79 кН (0,59 т)</t>
        </is>
      </c>
      <c r="L131" s="0" t="n">
        <v>1368</v>
      </c>
      <c r="N131" s="0" t="n">
        <v>1011</v>
      </c>
      <c r="O131" s="0" t="inlineStr">
        <is>
          <t>маш.-ч</t>
        </is>
      </c>
      <c r="P131" s="0" t="inlineStr">
        <is>
          <t>маш.-ч</t>
        </is>
      </c>
      <c r="Q131" s="0" t="n">
        <v>1</v>
      </c>
      <c r="X131" s="0" t="n">
        <v>0.71</v>
      </c>
      <c r="Y131" s="0" t="n">
        <v>0</v>
      </c>
      <c r="Z131" s="0" t="n">
        <v>1.7</v>
      </c>
      <c r="AA131" s="0" t="n">
        <v>0</v>
      </c>
      <c r="AB131" s="0" t="n">
        <v>0</v>
      </c>
      <c r="AC131" s="0" t="n">
        <v>0</v>
      </c>
      <c r="AD131" s="0" t="n">
        <v>1</v>
      </c>
      <c r="AE131" s="0" t="n">
        <v>0</v>
      </c>
      <c r="AF131" s="0" t="inlineStr"/>
      <c r="AG131" s="0" t="n">
        <v>0.71</v>
      </c>
      <c r="AH131" s="0" t="n">
        <v>2</v>
      </c>
      <c r="AI131" s="0" t="n">
        <v>78847877</v>
      </c>
      <c r="AJ131" s="0" t="n">
        <v>132</v>
      </c>
      <c r="AK131" s="0" t="n">
        <v>0</v>
      </c>
      <c r="AL131" s="0" t="n">
        <v>0</v>
      </c>
      <c r="AM131" s="0" t="n">
        <v>0</v>
      </c>
      <c r="AN131" s="0" t="n">
        <v>0</v>
      </c>
      <c r="AO131" s="0" t="n">
        <v>0</v>
      </c>
      <c r="AP131" s="0" t="n">
        <v>0</v>
      </c>
      <c r="AQ131" s="0" t="n">
        <v>0</v>
      </c>
      <c r="AR131" s="0" t="n">
        <v>0</v>
      </c>
    </row>
    <row r="132">
      <c r="A132" s="0">
        <f>ROW(Source!A399)</f>
        <v/>
      </c>
      <c r="B132" s="0" t="n">
        <v>78847884</v>
      </c>
      <c r="C132" s="0" t="n">
        <v>78847875</v>
      </c>
      <c r="D132" s="0" t="n">
        <v>29145213</v>
      </c>
      <c r="E132" s="0" t="n">
        <v>1</v>
      </c>
      <c r="F132" s="0" t="n">
        <v>1</v>
      </c>
      <c r="G132" s="0" t="n">
        <v>1</v>
      </c>
      <c r="H132" s="0" t="n">
        <v>3</v>
      </c>
      <c r="I132" s="0" t="inlineStr">
        <is>
          <t>402-0083</t>
        </is>
      </c>
      <c r="J132" s="0" t="inlineStr">
        <is>
          <t>ТССЦ Московской обл., 402-0083, приказ Минстроя России №675/пр от 28.02.2017 № 257/пр</t>
        </is>
      </c>
      <c r="K132" s="0" t="inlineStr">
        <is>
          <t>Раствор готовый отделочный тяжелый, цементно-известковый 1:1:6</t>
        </is>
      </c>
      <c r="L132" s="0" t="n">
        <v>1339</v>
      </c>
      <c r="N132" s="0" t="n">
        <v>1007</v>
      </c>
      <c r="O132" s="0" t="inlineStr">
        <is>
          <t>м3</t>
        </is>
      </c>
      <c r="P132" s="0" t="inlineStr">
        <is>
          <t>м3</t>
        </is>
      </c>
      <c r="Q132" s="0" t="n">
        <v>1</v>
      </c>
      <c r="X132" s="0" t="n">
        <v>2.2</v>
      </c>
      <c r="Y132" s="0" t="n">
        <v>517.89</v>
      </c>
      <c r="Z132" s="0" t="n">
        <v>0</v>
      </c>
      <c r="AA132" s="0" t="n">
        <v>0</v>
      </c>
      <c r="AB132" s="0" t="n">
        <v>0</v>
      </c>
      <c r="AC132" s="0" t="n">
        <v>0</v>
      </c>
      <c r="AD132" s="0" t="n">
        <v>1</v>
      </c>
      <c r="AE132" s="0" t="n">
        <v>0</v>
      </c>
      <c r="AF132" s="0" t="inlineStr"/>
      <c r="AG132" s="0" t="n">
        <v>2.2</v>
      </c>
      <c r="AH132" s="0" t="n">
        <v>2</v>
      </c>
      <c r="AI132" s="0" t="n">
        <v>78847878</v>
      </c>
      <c r="AJ132" s="0" t="n">
        <v>133</v>
      </c>
      <c r="AK132" s="0" t="n">
        <v>0</v>
      </c>
      <c r="AL132" s="0" t="n">
        <v>0</v>
      </c>
      <c r="AM132" s="0" t="n">
        <v>0</v>
      </c>
      <c r="AN132" s="0" t="n">
        <v>0</v>
      </c>
      <c r="AO132" s="0" t="n">
        <v>0</v>
      </c>
      <c r="AP132" s="0" t="n">
        <v>0</v>
      </c>
      <c r="AQ132" s="0" t="n">
        <v>0</v>
      </c>
      <c r="AR132" s="0" t="n">
        <v>0</v>
      </c>
    </row>
    <row r="133">
      <c r="A133" s="0">
        <f>ROW(Source!A399)</f>
        <v/>
      </c>
      <c r="B133" s="0" t="n">
        <v>78847885</v>
      </c>
      <c r="C133" s="0" t="n">
        <v>78847875</v>
      </c>
      <c r="D133" s="0" t="n">
        <v>29150040</v>
      </c>
      <c r="E133" s="0" t="n">
        <v>1</v>
      </c>
      <c r="F133" s="0" t="n">
        <v>1</v>
      </c>
      <c r="G133" s="0" t="n">
        <v>1</v>
      </c>
      <c r="H133" s="0" t="n">
        <v>3</v>
      </c>
      <c r="I133" s="0" t="inlineStr">
        <is>
          <t>411-0001</t>
        </is>
      </c>
      <c r="J133" s="0" t="inlineStr">
        <is>
          <t>ТССЦ Московской обл., 411-0001, приказ Минстроя России №675/пр от 28.02.2017 № 257/пр</t>
        </is>
      </c>
      <c r="K133" s="0" t="inlineStr">
        <is>
          <t>Вода</t>
        </is>
      </c>
      <c r="L133" s="0" t="n">
        <v>1339</v>
      </c>
      <c r="N133" s="0" t="n">
        <v>1007</v>
      </c>
      <c r="O133" s="0" t="inlineStr">
        <is>
          <t>м3</t>
        </is>
      </c>
      <c r="P133" s="0" t="inlineStr">
        <is>
          <t>м3</t>
        </is>
      </c>
      <c r="Q133" s="0" t="n">
        <v>1</v>
      </c>
      <c r="X133" s="0" t="n">
        <v>0.35</v>
      </c>
      <c r="Y133" s="0" t="n">
        <v>2.44</v>
      </c>
      <c r="Z133" s="0" t="n">
        <v>0</v>
      </c>
      <c r="AA133" s="0" t="n">
        <v>0</v>
      </c>
      <c r="AB133" s="0" t="n">
        <v>0</v>
      </c>
      <c r="AC133" s="0" t="n">
        <v>0</v>
      </c>
      <c r="AD133" s="0" t="n">
        <v>1</v>
      </c>
      <c r="AE133" s="0" t="n">
        <v>0</v>
      </c>
      <c r="AF133" s="0" t="inlineStr"/>
      <c r="AG133" s="0" t="n">
        <v>0.35</v>
      </c>
      <c r="AH133" s="0" t="n">
        <v>2</v>
      </c>
      <c r="AI133" s="0" t="n">
        <v>78847880</v>
      </c>
      <c r="AJ133" s="0" t="n">
        <v>135</v>
      </c>
      <c r="AK133" s="0" t="n">
        <v>0</v>
      </c>
      <c r="AL133" s="0" t="n">
        <v>0</v>
      </c>
      <c r="AM133" s="0" t="n">
        <v>0</v>
      </c>
      <c r="AN133" s="0" t="n">
        <v>0</v>
      </c>
      <c r="AO133" s="0" t="n">
        <v>0</v>
      </c>
      <c r="AP133" s="0" t="n">
        <v>0</v>
      </c>
      <c r="AQ133" s="0" t="n">
        <v>0</v>
      </c>
      <c r="AR133" s="0" t="n">
        <v>0</v>
      </c>
    </row>
    <row r="134">
      <c r="A134" s="0">
        <f>ROW(Source!A399)</f>
        <v/>
      </c>
      <c r="B134" s="0" t="n">
        <v>78847886</v>
      </c>
      <c r="C134" s="0" t="n">
        <v>78847875</v>
      </c>
      <c r="D134" s="0" t="n">
        <v>29164349</v>
      </c>
      <c r="E134" s="0" t="n">
        <v>1</v>
      </c>
      <c r="F134" s="0" t="n">
        <v>1</v>
      </c>
      <c r="G134" s="0" t="n">
        <v>1</v>
      </c>
      <c r="H134" s="0" t="n">
        <v>3</v>
      </c>
      <c r="I134" s="0" t="inlineStr">
        <is>
          <t>509-9900</t>
        </is>
      </c>
      <c r="J134" s="0" t="inlineStr">
        <is>
          <t>ТССЦ Московской обл., 509-9900, приказ Минстроя России №675/пр от 28.02.2017 № 258/пр</t>
        </is>
      </c>
      <c r="K134" s="0" t="inlineStr">
        <is>
          <t>Строительный мусор</t>
        </is>
      </c>
      <c r="L134" s="0" t="n">
        <v>1348</v>
      </c>
      <c r="N134" s="0" t="n">
        <v>1009</v>
      </c>
      <c r="O134" s="0" t="inlineStr">
        <is>
          <t>т</t>
        </is>
      </c>
      <c r="P134" s="0" t="inlineStr">
        <is>
          <t>т</t>
        </is>
      </c>
      <c r="Q134" s="0" t="n">
        <v>1000</v>
      </c>
      <c r="X134" s="0" t="n">
        <v>4.84</v>
      </c>
      <c r="Y134" s="0" t="n">
        <v>0</v>
      </c>
      <c r="Z134" s="0" t="n">
        <v>0</v>
      </c>
      <c r="AA134" s="0" t="n">
        <v>0</v>
      </c>
      <c r="AB134" s="0" t="n">
        <v>0</v>
      </c>
      <c r="AC134" s="0" t="n">
        <v>0</v>
      </c>
      <c r="AD134" s="0" t="n">
        <v>0</v>
      </c>
      <c r="AE134" s="0" t="n">
        <v>0</v>
      </c>
      <c r="AF134" s="0" t="inlineStr"/>
      <c r="AG134" s="0" t="n">
        <v>4.84</v>
      </c>
      <c r="AH134" s="0" t="n">
        <v>2</v>
      </c>
      <c r="AI134" s="0" t="n">
        <v>78847881</v>
      </c>
      <c r="AJ134" s="0" t="n">
        <v>136</v>
      </c>
      <c r="AK134" s="0" t="n">
        <v>0</v>
      </c>
      <c r="AL134" s="0" t="n">
        <v>0</v>
      </c>
      <c r="AM134" s="0" t="n">
        <v>0</v>
      </c>
      <c r="AN134" s="0" t="n">
        <v>0</v>
      </c>
      <c r="AO134" s="0" t="n">
        <v>0</v>
      </c>
      <c r="AP134" s="0" t="n">
        <v>0</v>
      </c>
      <c r="AQ134" s="0" t="n">
        <v>0</v>
      </c>
      <c r="AR134" s="0" t="n">
        <v>0</v>
      </c>
    </row>
    <row r="135">
      <c r="A135" s="0">
        <f>ROW(Source!A440)</f>
        <v/>
      </c>
      <c r="B135" s="0" t="n">
        <v>78849700</v>
      </c>
      <c r="C135" s="0" t="n">
        <v>78849693</v>
      </c>
      <c r="D135" s="0" t="n">
        <v>18408291</v>
      </c>
      <c r="E135" s="0" t="n">
        <v>1</v>
      </c>
      <c r="F135" s="0" t="n">
        <v>1</v>
      </c>
      <c r="G135" s="0" t="n">
        <v>1</v>
      </c>
      <c r="H135" s="0" t="n">
        <v>1</v>
      </c>
      <c r="I135" s="0" t="inlineStr">
        <is>
          <t>1-1025-90</t>
        </is>
      </c>
      <c r="J135" s="0" t="inlineStr"/>
      <c r="K135" s="0" t="inlineStr">
        <is>
          <t>Рабочий строитель среднего разряда 2,5</t>
        </is>
      </c>
      <c r="L135" s="0" t="n">
        <v>1369</v>
      </c>
      <c r="N135" s="0" t="n">
        <v>1013</v>
      </c>
      <c r="O135" s="0" t="inlineStr">
        <is>
          <t>чел.-ч</t>
        </is>
      </c>
      <c r="P135" s="0" t="inlineStr">
        <is>
          <t>чел.-ч</t>
        </is>
      </c>
      <c r="Q135" s="0" t="n">
        <v>1</v>
      </c>
      <c r="X135" s="0" t="n">
        <v>32.2</v>
      </c>
      <c r="Y135" s="0" t="n">
        <v>0</v>
      </c>
      <c r="Z135" s="0" t="n">
        <v>0</v>
      </c>
      <c r="AA135" s="0" t="n">
        <v>0</v>
      </c>
      <c r="AB135" s="0" t="n">
        <v>8.17</v>
      </c>
      <c r="AC135" s="0" t="n">
        <v>0</v>
      </c>
      <c r="AD135" s="0" t="n">
        <v>1</v>
      </c>
      <c r="AE135" s="0" t="n">
        <v>1</v>
      </c>
      <c r="AF135" s="0" t="inlineStr"/>
      <c r="AG135" s="0" t="n">
        <v>32.2</v>
      </c>
      <c r="AH135" s="0" t="n">
        <v>2</v>
      </c>
      <c r="AI135" s="0" t="n">
        <v>78849694</v>
      </c>
      <c r="AJ135" s="0" t="n">
        <v>137</v>
      </c>
      <c r="AK135" s="0" t="n">
        <v>0</v>
      </c>
      <c r="AL135" s="0" t="n">
        <v>0</v>
      </c>
      <c r="AM135" s="0" t="n">
        <v>0</v>
      </c>
      <c r="AN135" s="0" t="n">
        <v>0</v>
      </c>
      <c r="AO135" s="0" t="n">
        <v>0</v>
      </c>
      <c r="AP135" s="0" t="n">
        <v>0</v>
      </c>
      <c r="AQ135" s="0" t="n">
        <v>0</v>
      </c>
      <c r="AR135" s="0" t="n">
        <v>0</v>
      </c>
    </row>
    <row r="136">
      <c r="A136" s="0">
        <f>ROW(Source!A440)</f>
        <v/>
      </c>
      <c r="B136" s="0" t="n">
        <v>78849701</v>
      </c>
      <c r="C136" s="0" t="n">
        <v>78849693</v>
      </c>
      <c r="D136" s="0" t="n">
        <v>29174913</v>
      </c>
      <c r="E136" s="0" t="n">
        <v>1</v>
      </c>
      <c r="F136" s="0" t="n">
        <v>1</v>
      </c>
      <c r="G136" s="0" t="n">
        <v>1</v>
      </c>
      <c r="H136" s="0" t="n">
        <v>2</v>
      </c>
      <c r="I136" s="0" t="inlineStr">
        <is>
          <t>400001</t>
        </is>
      </c>
      <c r="J136" s="0" t="inlineStr">
        <is>
          <t>ТСЭМ Московской обл., 400001, приказ Минстроя России №675/пр от 28.02.2017 № 264/пр</t>
        </is>
      </c>
      <c r="K136" s="0" t="inlineStr">
        <is>
          <t>Автомобили бортовые, грузоподъемность до 5 т</t>
        </is>
      </c>
      <c r="L136" s="0" t="n">
        <v>1368</v>
      </c>
      <c r="N136" s="0" t="n">
        <v>1011</v>
      </c>
      <c r="O136" s="0" t="inlineStr">
        <is>
          <t>маш.-ч</t>
        </is>
      </c>
      <c r="P136" s="0" t="inlineStr">
        <is>
          <t>маш.-ч</t>
        </is>
      </c>
      <c r="Q136" s="0" t="n">
        <v>1</v>
      </c>
      <c r="X136" s="0" t="n">
        <v>0.01</v>
      </c>
      <c r="Y136" s="0" t="n">
        <v>0</v>
      </c>
      <c r="Z136" s="0" t="n">
        <v>87.17</v>
      </c>
      <c r="AA136" s="0" t="n">
        <v>11.6</v>
      </c>
      <c r="AB136" s="0" t="n">
        <v>0</v>
      </c>
      <c r="AC136" s="0" t="n">
        <v>0</v>
      </c>
      <c r="AD136" s="0" t="n">
        <v>1</v>
      </c>
      <c r="AE136" s="0" t="n">
        <v>0</v>
      </c>
      <c r="AF136" s="0" t="inlineStr"/>
      <c r="AG136" s="0" t="n">
        <v>0.01</v>
      </c>
      <c r="AH136" s="0" t="n">
        <v>2</v>
      </c>
      <c r="AI136" s="0" t="n">
        <v>78849695</v>
      </c>
      <c r="AJ136" s="0" t="n">
        <v>138</v>
      </c>
      <c r="AK136" s="0" t="n">
        <v>0</v>
      </c>
      <c r="AL136" s="0" t="n">
        <v>0</v>
      </c>
      <c r="AM136" s="0" t="n">
        <v>0</v>
      </c>
      <c r="AN136" s="0" t="n">
        <v>0</v>
      </c>
      <c r="AO136" s="0" t="n">
        <v>0</v>
      </c>
      <c r="AP136" s="0" t="n">
        <v>0</v>
      </c>
      <c r="AQ136" s="0" t="n">
        <v>0</v>
      </c>
      <c r="AR136" s="0" t="n">
        <v>0</v>
      </c>
    </row>
    <row r="137">
      <c r="A137" s="0">
        <f>ROW(Source!A440)</f>
        <v/>
      </c>
      <c r="B137" s="0" t="n">
        <v>78849702</v>
      </c>
      <c r="C137" s="0" t="n">
        <v>78849693</v>
      </c>
      <c r="D137" s="0" t="n">
        <v>29110139</v>
      </c>
      <c r="E137" s="0" t="n">
        <v>1</v>
      </c>
      <c r="F137" s="0" t="n">
        <v>1</v>
      </c>
      <c r="G137" s="0" t="n">
        <v>1</v>
      </c>
      <c r="H137" s="0" t="n">
        <v>3</v>
      </c>
      <c r="I137" s="0" t="inlineStr">
        <is>
          <t>101-1703</t>
        </is>
      </c>
      <c r="J137" s="0" t="inlineStr">
        <is>
          <t>ТССЦ Московской обл., 101-1703, приказ Минстроя России №675/пр от 28.02.2017 № 254/пр</t>
        </is>
      </c>
      <c r="K137" s="0" t="inlineStr">
        <is>
          <t>Прокладки резиновые (пластина техническая прессованная)</t>
        </is>
      </c>
      <c r="L137" s="0" t="n">
        <v>1346</v>
      </c>
      <c r="N137" s="0" t="n">
        <v>1009</v>
      </c>
      <c r="O137" s="0" t="inlineStr">
        <is>
          <t>кг</t>
        </is>
      </c>
      <c r="P137" s="0" t="inlineStr">
        <is>
          <t>кг</t>
        </is>
      </c>
      <c r="Q137" s="0" t="n">
        <v>1</v>
      </c>
      <c r="X137" s="0" t="n">
        <v>2</v>
      </c>
      <c r="Y137" s="0" t="n">
        <v>23.09</v>
      </c>
      <c r="Z137" s="0" t="n">
        <v>0</v>
      </c>
      <c r="AA137" s="0" t="n">
        <v>0</v>
      </c>
      <c r="AB137" s="0" t="n">
        <v>0</v>
      </c>
      <c r="AC137" s="0" t="n">
        <v>0</v>
      </c>
      <c r="AD137" s="0" t="n">
        <v>1</v>
      </c>
      <c r="AE137" s="0" t="n">
        <v>0</v>
      </c>
      <c r="AF137" s="0" t="inlineStr"/>
      <c r="AG137" s="0" t="n">
        <v>2</v>
      </c>
      <c r="AH137" s="0" t="n">
        <v>2</v>
      </c>
      <c r="AI137" s="0" t="n">
        <v>78849696</v>
      </c>
      <c r="AJ137" s="0" t="n">
        <v>139</v>
      </c>
      <c r="AK137" s="0" t="n">
        <v>0</v>
      </c>
      <c r="AL137" s="0" t="n">
        <v>0</v>
      </c>
      <c r="AM137" s="0" t="n">
        <v>0</v>
      </c>
      <c r="AN137" s="0" t="n">
        <v>0</v>
      </c>
      <c r="AO137" s="0" t="n">
        <v>0</v>
      </c>
      <c r="AP137" s="0" t="n">
        <v>0</v>
      </c>
      <c r="AQ137" s="0" t="n">
        <v>0</v>
      </c>
      <c r="AR137" s="0" t="n">
        <v>0</v>
      </c>
    </row>
    <row r="138">
      <c r="A138" s="0">
        <f>ROW(Source!A440)</f>
        <v/>
      </c>
      <c r="B138" s="0" t="n">
        <v>78849703</v>
      </c>
      <c r="C138" s="0" t="n">
        <v>78849693</v>
      </c>
      <c r="D138" s="0" t="n">
        <v>29114240</v>
      </c>
      <c r="E138" s="0" t="n">
        <v>1</v>
      </c>
      <c r="F138" s="0" t="n">
        <v>1</v>
      </c>
      <c r="G138" s="0" t="n">
        <v>1</v>
      </c>
      <c r="H138" s="0" t="n">
        <v>3</v>
      </c>
      <c r="I138" s="0" t="inlineStr">
        <is>
          <t>101-2576</t>
        </is>
      </c>
      <c r="J138" s="0" t="inlineStr">
        <is>
          <t>ТССЦ Московской обл., 101-2576, приказ Минстроя России №675/пр от 28.02.2017 № 254/пр</t>
        </is>
      </c>
      <c r="K138" s="0" t="inlineStr">
        <is>
          <t>Болты с гайками и шайбами для санитарно-технических работ диаметром 16 мм</t>
        </is>
      </c>
      <c r="L138" s="0" t="n">
        <v>1348</v>
      </c>
      <c r="N138" s="0" t="n">
        <v>1009</v>
      </c>
      <c r="O138" s="0" t="inlineStr">
        <is>
          <t>т</t>
        </is>
      </c>
      <c r="P138" s="0" t="inlineStr">
        <is>
          <t>т</t>
        </is>
      </c>
      <c r="Q138" s="0" t="n">
        <v>1000</v>
      </c>
      <c r="X138" s="0" t="n">
        <v>0.005</v>
      </c>
      <c r="Y138" s="0" t="n">
        <v>14830</v>
      </c>
      <c r="Z138" s="0" t="n">
        <v>0</v>
      </c>
      <c r="AA138" s="0" t="n">
        <v>0</v>
      </c>
      <c r="AB138" s="0" t="n">
        <v>0</v>
      </c>
      <c r="AC138" s="0" t="n">
        <v>0</v>
      </c>
      <c r="AD138" s="0" t="n">
        <v>1</v>
      </c>
      <c r="AE138" s="0" t="n">
        <v>0</v>
      </c>
      <c r="AF138" s="0" t="inlineStr"/>
      <c r="AG138" s="0" t="n">
        <v>0.005</v>
      </c>
      <c r="AH138" s="0" t="n">
        <v>2</v>
      </c>
      <c r="AI138" s="0" t="n">
        <v>78849697</v>
      </c>
      <c r="AJ138" s="0" t="n">
        <v>140</v>
      </c>
      <c r="AK138" s="0" t="n">
        <v>0</v>
      </c>
      <c r="AL138" s="0" t="n">
        <v>0</v>
      </c>
      <c r="AM138" s="0" t="n">
        <v>0</v>
      </c>
      <c r="AN138" s="0" t="n">
        <v>0</v>
      </c>
      <c r="AO138" s="0" t="n">
        <v>0</v>
      </c>
      <c r="AP138" s="0" t="n">
        <v>0</v>
      </c>
      <c r="AQ138" s="0" t="n">
        <v>0</v>
      </c>
      <c r="AR138" s="0" t="n">
        <v>0</v>
      </c>
    </row>
    <row r="139">
      <c r="A139" s="0">
        <f>ROW(Source!A440)</f>
        <v/>
      </c>
      <c r="B139" s="0" t="n">
        <v>78849704</v>
      </c>
      <c r="C139" s="0" t="n">
        <v>78849693</v>
      </c>
      <c r="D139" s="0" t="n">
        <v>29150040</v>
      </c>
      <c r="E139" s="0" t="n">
        <v>1</v>
      </c>
      <c r="F139" s="0" t="n">
        <v>1</v>
      </c>
      <c r="G139" s="0" t="n">
        <v>1</v>
      </c>
      <c r="H139" s="0" t="n">
        <v>3</v>
      </c>
      <c r="I139" s="0" t="inlineStr">
        <is>
          <t>411-0001</t>
        </is>
      </c>
      <c r="J139" s="0" t="inlineStr">
        <is>
          <t>ТССЦ Московской обл., 411-0001, приказ Минстроя России №675/пр от 28.02.2017 № 257/пр</t>
        </is>
      </c>
      <c r="K139" s="0" t="inlineStr">
        <is>
          <t>Вода</t>
        </is>
      </c>
      <c r="L139" s="0" t="n">
        <v>1339</v>
      </c>
      <c r="N139" s="0" t="n">
        <v>1007</v>
      </c>
      <c r="O139" s="0" t="inlineStr">
        <is>
          <t>м3</t>
        </is>
      </c>
      <c r="P139" s="0" t="inlineStr">
        <is>
          <t>м3</t>
        </is>
      </c>
      <c r="Q139" s="0" t="n">
        <v>1</v>
      </c>
      <c r="X139" s="0" t="n">
        <v>7.8</v>
      </c>
      <c r="Y139" s="0" t="n">
        <v>2.44</v>
      </c>
      <c r="Z139" s="0" t="n">
        <v>0</v>
      </c>
      <c r="AA139" s="0" t="n">
        <v>0</v>
      </c>
      <c r="AB139" s="0" t="n">
        <v>0</v>
      </c>
      <c r="AC139" s="0" t="n">
        <v>0</v>
      </c>
      <c r="AD139" s="0" t="n">
        <v>1</v>
      </c>
      <c r="AE139" s="0" t="n">
        <v>0</v>
      </c>
      <c r="AF139" s="0" t="inlineStr"/>
      <c r="AG139" s="0" t="n">
        <v>7.8</v>
      </c>
      <c r="AH139" s="0" t="n">
        <v>2</v>
      </c>
      <c r="AI139" s="0" t="n">
        <v>78849698</v>
      </c>
      <c r="AJ139" s="0" t="n">
        <v>141</v>
      </c>
      <c r="AK139" s="0" t="n">
        <v>0</v>
      </c>
      <c r="AL139" s="0" t="n">
        <v>0</v>
      </c>
      <c r="AM139" s="0" t="n">
        <v>0</v>
      </c>
      <c r="AN139" s="0" t="n">
        <v>0</v>
      </c>
      <c r="AO139" s="0" t="n">
        <v>0</v>
      </c>
      <c r="AP139" s="0" t="n">
        <v>0</v>
      </c>
      <c r="AQ139" s="0" t="n">
        <v>0</v>
      </c>
      <c r="AR139" s="0" t="n">
        <v>0</v>
      </c>
    </row>
    <row r="140">
      <c r="A140" s="0">
        <f>ROW(Source!A480)</f>
        <v/>
      </c>
      <c r="B140" s="0" t="n">
        <v>78849713</v>
      </c>
      <c r="C140" s="0" t="n">
        <v>78849706</v>
      </c>
      <c r="D140" s="0" t="n">
        <v>18408291</v>
      </c>
      <c r="E140" s="0" t="n">
        <v>1</v>
      </c>
      <c r="F140" s="0" t="n">
        <v>1</v>
      </c>
      <c r="G140" s="0" t="n">
        <v>1</v>
      </c>
      <c r="H140" s="0" t="n">
        <v>1</v>
      </c>
      <c r="I140" s="0" t="inlineStr">
        <is>
          <t>1-1025-90</t>
        </is>
      </c>
      <c r="J140" s="0" t="inlineStr"/>
      <c r="K140" s="0" t="inlineStr">
        <is>
          <t>Рабочий строитель среднего разряда 2,5</t>
        </is>
      </c>
      <c r="L140" s="0" t="n">
        <v>1369</v>
      </c>
      <c r="N140" s="0" t="n">
        <v>1013</v>
      </c>
      <c r="O140" s="0" t="inlineStr">
        <is>
          <t>чел.-ч</t>
        </is>
      </c>
      <c r="P140" s="0" t="inlineStr">
        <is>
          <t>чел.-ч</t>
        </is>
      </c>
      <c r="Q140" s="0" t="n">
        <v>1</v>
      </c>
      <c r="X140" s="0" t="n">
        <v>32.2</v>
      </c>
      <c r="Y140" s="0" t="n">
        <v>0</v>
      </c>
      <c r="Z140" s="0" t="n">
        <v>0</v>
      </c>
      <c r="AA140" s="0" t="n">
        <v>0</v>
      </c>
      <c r="AB140" s="0" t="n">
        <v>8.17</v>
      </c>
      <c r="AC140" s="0" t="n">
        <v>0</v>
      </c>
      <c r="AD140" s="0" t="n">
        <v>1</v>
      </c>
      <c r="AE140" s="0" t="n">
        <v>1</v>
      </c>
      <c r="AF140" s="0" t="inlineStr"/>
      <c r="AG140" s="0" t="n">
        <v>32.2</v>
      </c>
      <c r="AH140" s="0" t="n">
        <v>2</v>
      </c>
      <c r="AI140" s="0" t="n">
        <v>78849707</v>
      </c>
      <c r="AJ140" s="0" t="n">
        <v>143</v>
      </c>
      <c r="AK140" s="0" t="n">
        <v>0</v>
      </c>
      <c r="AL140" s="0" t="n">
        <v>0</v>
      </c>
      <c r="AM140" s="0" t="n">
        <v>0</v>
      </c>
      <c r="AN140" s="0" t="n">
        <v>0</v>
      </c>
      <c r="AO140" s="0" t="n">
        <v>0</v>
      </c>
      <c r="AP140" s="0" t="n">
        <v>0</v>
      </c>
      <c r="AQ140" s="0" t="n">
        <v>0</v>
      </c>
      <c r="AR140" s="0" t="n">
        <v>0</v>
      </c>
    </row>
    <row r="141">
      <c r="A141" s="0">
        <f>ROW(Source!A480)</f>
        <v/>
      </c>
      <c r="B141" s="0" t="n">
        <v>78849714</v>
      </c>
      <c r="C141" s="0" t="n">
        <v>78849706</v>
      </c>
      <c r="D141" s="0" t="n">
        <v>29174913</v>
      </c>
      <c r="E141" s="0" t="n">
        <v>1</v>
      </c>
      <c r="F141" s="0" t="n">
        <v>1</v>
      </c>
      <c r="G141" s="0" t="n">
        <v>1</v>
      </c>
      <c r="H141" s="0" t="n">
        <v>2</v>
      </c>
      <c r="I141" s="0" t="inlineStr">
        <is>
          <t>400001</t>
        </is>
      </c>
      <c r="J141" s="0" t="inlineStr">
        <is>
          <t>ТСЭМ Московской обл., 400001, приказ Минстроя России №675/пр от 28.02.2017 № 264/пр</t>
        </is>
      </c>
      <c r="K141" s="0" t="inlineStr">
        <is>
          <t>Автомобили бортовые, грузоподъемность до 5 т</t>
        </is>
      </c>
      <c r="L141" s="0" t="n">
        <v>1368</v>
      </c>
      <c r="N141" s="0" t="n">
        <v>1011</v>
      </c>
      <c r="O141" s="0" t="inlineStr">
        <is>
          <t>маш.-ч</t>
        </is>
      </c>
      <c r="P141" s="0" t="inlineStr">
        <is>
          <t>маш.-ч</t>
        </is>
      </c>
      <c r="Q141" s="0" t="n">
        <v>1</v>
      </c>
      <c r="X141" s="0" t="n">
        <v>0.01</v>
      </c>
      <c r="Y141" s="0" t="n">
        <v>0</v>
      </c>
      <c r="Z141" s="0" t="n">
        <v>87.17</v>
      </c>
      <c r="AA141" s="0" t="n">
        <v>11.6</v>
      </c>
      <c r="AB141" s="0" t="n">
        <v>0</v>
      </c>
      <c r="AC141" s="0" t="n">
        <v>0</v>
      </c>
      <c r="AD141" s="0" t="n">
        <v>1</v>
      </c>
      <c r="AE141" s="0" t="n">
        <v>0</v>
      </c>
      <c r="AF141" s="0" t="inlineStr"/>
      <c r="AG141" s="0" t="n">
        <v>0.01</v>
      </c>
      <c r="AH141" s="0" t="n">
        <v>2</v>
      </c>
      <c r="AI141" s="0" t="n">
        <v>78849708</v>
      </c>
      <c r="AJ141" s="0" t="n">
        <v>144</v>
      </c>
      <c r="AK141" s="0" t="n">
        <v>0</v>
      </c>
      <c r="AL141" s="0" t="n">
        <v>0</v>
      </c>
      <c r="AM141" s="0" t="n">
        <v>0</v>
      </c>
      <c r="AN141" s="0" t="n">
        <v>0</v>
      </c>
      <c r="AO141" s="0" t="n">
        <v>0</v>
      </c>
      <c r="AP141" s="0" t="n">
        <v>0</v>
      </c>
      <c r="AQ141" s="0" t="n">
        <v>0</v>
      </c>
      <c r="AR141" s="0" t="n">
        <v>0</v>
      </c>
    </row>
    <row r="142">
      <c r="A142" s="0">
        <f>ROW(Source!A480)</f>
        <v/>
      </c>
      <c r="B142" s="0" t="n">
        <v>78849715</v>
      </c>
      <c r="C142" s="0" t="n">
        <v>78849706</v>
      </c>
      <c r="D142" s="0" t="n">
        <v>29110139</v>
      </c>
      <c r="E142" s="0" t="n">
        <v>1</v>
      </c>
      <c r="F142" s="0" t="n">
        <v>1</v>
      </c>
      <c r="G142" s="0" t="n">
        <v>1</v>
      </c>
      <c r="H142" s="0" t="n">
        <v>3</v>
      </c>
      <c r="I142" s="0" t="inlineStr">
        <is>
          <t>101-1703</t>
        </is>
      </c>
      <c r="J142" s="0" t="inlineStr">
        <is>
          <t>ТССЦ Московской обл., 101-1703, приказ Минстроя России №675/пр от 28.02.2017 № 254/пр</t>
        </is>
      </c>
      <c r="K142" s="0" t="inlineStr">
        <is>
          <t>Прокладки резиновые (пластина техническая прессованная)</t>
        </is>
      </c>
      <c r="L142" s="0" t="n">
        <v>1346</v>
      </c>
      <c r="N142" s="0" t="n">
        <v>1009</v>
      </c>
      <c r="O142" s="0" t="inlineStr">
        <is>
          <t>кг</t>
        </is>
      </c>
      <c r="P142" s="0" t="inlineStr">
        <is>
          <t>кг</t>
        </is>
      </c>
      <c r="Q142" s="0" t="n">
        <v>1</v>
      </c>
      <c r="X142" s="0" t="n">
        <v>2</v>
      </c>
      <c r="Y142" s="0" t="n">
        <v>23.09</v>
      </c>
      <c r="Z142" s="0" t="n">
        <v>0</v>
      </c>
      <c r="AA142" s="0" t="n">
        <v>0</v>
      </c>
      <c r="AB142" s="0" t="n">
        <v>0</v>
      </c>
      <c r="AC142" s="0" t="n">
        <v>0</v>
      </c>
      <c r="AD142" s="0" t="n">
        <v>1</v>
      </c>
      <c r="AE142" s="0" t="n">
        <v>0</v>
      </c>
      <c r="AF142" s="0" t="inlineStr"/>
      <c r="AG142" s="0" t="n">
        <v>2</v>
      </c>
      <c r="AH142" s="0" t="n">
        <v>2</v>
      </c>
      <c r="AI142" s="0" t="n">
        <v>78849709</v>
      </c>
      <c r="AJ142" s="0" t="n">
        <v>145</v>
      </c>
      <c r="AK142" s="0" t="n">
        <v>0</v>
      </c>
      <c r="AL142" s="0" t="n">
        <v>0</v>
      </c>
      <c r="AM142" s="0" t="n">
        <v>0</v>
      </c>
      <c r="AN142" s="0" t="n">
        <v>0</v>
      </c>
      <c r="AO142" s="0" t="n">
        <v>0</v>
      </c>
      <c r="AP142" s="0" t="n">
        <v>0</v>
      </c>
      <c r="AQ142" s="0" t="n">
        <v>0</v>
      </c>
      <c r="AR142" s="0" t="n">
        <v>0</v>
      </c>
    </row>
    <row r="143">
      <c r="A143" s="0">
        <f>ROW(Source!A480)</f>
        <v/>
      </c>
      <c r="B143" s="0" t="n">
        <v>78849716</v>
      </c>
      <c r="C143" s="0" t="n">
        <v>78849706</v>
      </c>
      <c r="D143" s="0" t="n">
        <v>29114240</v>
      </c>
      <c r="E143" s="0" t="n">
        <v>1</v>
      </c>
      <c r="F143" s="0" t="n">
        <v>1</v>
      </c>
      <c r="G143" s="0" t="n">
        <v>1</v>
      </c>
      <c r="H143" s="0" t="n">
        <v>3</v>
      </c>
      <c r="I143" s="0" t="inlineStr">
        <is>
          <t>101-2576</t>
        </is>
      </c>
      <c r="J143" s="0" t="inlineStr">
        <is>
          <t>ТССЦ Московской обл., 101-2576, приказ Минстроя России №675/пр от 28.02.2017 № 254/пр</t>
        </is>
      </c>
      <c r="K143" s="0" t="inlineStr">
        <is>
          <t>Болты с гайками и шайбами для санитарно-технических работ диаметром 16 мм</t>
        </is>
      </c>
      <c r="L143" s="0" t="n">
        <v>1348</v>
      </c>
      <c r="N143" s="0" t="n">
        <v>1009</v>
      </c>
      <c r="O143" s="0" t="inlineStr">
        <is>
          <t>т</t>
        </is>
      </c>
      <c r="P143" s="0" t="inlineStr">
        <is>
          <t>т</t>
        </is>
      </c>
      <c r="Q143" s="0" t="n">
        <v>1000</v>
      </c>
      <c r="X143" s="0" t="n">
        <v>0.005</v>
      </c>
      <c r="Y143" s="0" t="n">
        <v>14830</v>
      </c>
      <c r="Z143" s="0" t="n">
        <v>0</v>
      </c>
      <c r="AA143" s="0" t="n">
        <v>0</v>
      </c>
      <c r="AB143" s="0" t="n">
        <v>0</v>
      </c>
      <c r="AC143" s="0" t="n">
        <v>0</v>
      </c>
      <c r="AD143" s="0" t="n">
        <v>1</v>
      </c>
      <c r="AE143" s="0" t="n">
        <v>0</v>
      </c>
      <c r="AF143" s="0" t="inlineStr"/>
      <c r="AG143" s="0" t="n">
        <v>0.005</v>
      </c>
      <c r="AH143" s="0" t="n">
        <v>2</v>
      </c>
      <c r="AI143" s="0" t="n">
        <v>78849710</v>
      </c>
      <c r="AJ143" s="0" t="n">
        <v>146</v>
      </c>
      <c r="AK143" s="0" t="n">
        <v>0</v>
      </c>
      <c r="AL143" s="0" t="n">
        <v>0</v>
      </c>
      <c r="AM143" s="0" t="n">
        <v>0</v>
      </c>
      <c r="AN143" s="0" t="n">
        <v>0</v>
      </c>
      <c r="AO143" s="0" t="n">
        <v>0</v>
      </c>
      <c r="AP143" s="0" t="n">
        <v>0</v>
      </c>
      <c r="AQ143" s="0" t="n">
        <v>0</v>
      </c>
      <c r="AR143" s="0" t="n">
        <v>0</v>
      </c>
    </row>
    <row r="144">
      <c r="A144" s="0">
        <f>ROW(Source!A480)</f>
        <v/>
      </c>
      <c r="B144" s="0" t="n">
        <v>78849717</v>
      </c>
      <c r="C144" s="0" t="n">
        <v>78849706</v>
      </c>
      <c r="D144" s="0" t="n">
        <v>29150040</v>
      </c>
      <c r="E144" s="0" t="n">
        <v>1</v>
      </c>
      <c r="F144" s="0" t="n">
        <v>1</v>
      </c>
      <c r="G144" s="0" t="n">
        <v>1</v>
      </c>
      <c r="H144" s="0" t="n">
        <v>3</v>
      </c>
      <c r="I144" s="0" t="inlineStr">
        <is>
          <t>411-0001</t>
        </is>
      </c>
      <c r="J144" s="0" t="inlineStr">
        <is>
          <t>ТССЦ Московской обл., 411-0001, приказ Минстроя России №675/пр от 28.02.2017 № 257/пр</t>
        </is>
      </c>
      <c r="K144" s="0" t="inlineStr">
        <is>
          <t>Вода</t>
        </is>
      </c>
      <c r="L144" s="0" t="n">
        <v>1339</v>
      </c>
      <c r="N144" s="0" t="n">
        <v>1007</v>
      </c>
      <c r="O144" s="0" t="inlineStr">
        <is>
          <t>м3</t>
        </is>
      </c>
      <c r="P144" s="0" t="inlineStr">
        <is>
          <t>м3</t>
        </is>
      </c>
      <c r="Q144" s="0" t="n">
        <v>1</v>
      </c>
      <c r="X144" s="0" t="n">
        <v>7.8</v>
      </c>
      <c r="Y144" s="0" t="n">
        <v>2.44</v>
      </c>
      <c r="Z144" s="0" t="n">
        <v>0</v>
      </c>
      <c r="AA144" s="0" t="n">
        <v>0</v>
      </c>
      <c r="AB144" s="0" t="n">
        <v>0</v>
      </c>
      <c r="AC144" s="0" t="n">
        <v>0</v>
      </c>
      <c r="AD144" s="0" t="n">
        <v>1</v>
      </c>
      <c r="AE144" s="0" t="n">
        <v>0</v>
      </c>
      <c r="AF144" s="0" t="inlineStr"/>
      <c r="AG144" s="0" t="n">
        <v>7.8</v>
      </c>
      <c r="AH144" s="0" t="n">
        <v>2</v>
      </c>
      <c r="AI144" s="0" t="n">
        <v>78849711</v>
      </c>
      <c r="AJ144" s="0" t="n">
        <v>147</v>
      </c>
      <c r="AK144" s="0" t="n">
        <v>0</v>
      </c>
      <c r="AL144" s="0" t="n">
        <v>0</v>
      </c>
      <c r="AM144" s="0" t="n">
        <v>0</v>
      </c>
      <c r="AN144" s="0" t="n">
        <v>0</v>
      </c>
      <c r="AO144" s="0" t="n">
        <v>0</v>
      </c>
      <c r="AP144" s="0" t="n">
        <v>0</v>
      </c>
      <c r="AQ144" s="0" t="n">
        <v>0</v>
      </c>
      <c r="AR144" s="0" t="n">
        <v>0</v>
      </c>
    </row>
    <row r="145">
      <c r="A145" s="0">
        <f>ROW(Source!A482)</f>
        <v/>
      </c>
      <c r="B145" s="0" t="n">
        <v>78847206</v>
      </c>
      <c r="C145" s="0" t="n">
        <v>78847194</v>
      </c>
      <c r="D145" s="0" t="n">
        <v>18409850</v>
      </c>
      <c r="E145" s="0" t="n">
        <v>1</v>
      </c>
      <c r="F145" s="0" t="n">
        <v>1</v>
      </c>
      <c r="G145" s="0" t="n">
        <v>1</v>
      </c>
      <c r="H145" s="0" t="n">
        <v>1</v>
      </c>
      <c r="I145" s="0" t="inlineStr">
        <is>
          <t>1-1035-90</t>
        </is>
      </c>
      <c r="J145" s="0" t="inlineStr"/>
      <c r="K145" s="0" t="inlineStr">
        <is>
          <t>Рабочий строитель среднего разряда 3,5</t>
        </is>
      </c>
      <c r="L145" s="0" t="n">
        <v>1369</v>
      </c>
      <c r="N145" s="0" t="n">
        <v>1013</v>
      </c>
      <c r="O145" s="0" t="inlineStr">
        <is>
          <t>чел.-ч</t>
        </is>
      </c>
      <c r="P145" s="0" t="inlineStr">
        <is>
          <t>чел.-ч</t>
        </is>
      </c>
      <c r="Q145" s="0" t="n">
        <v>1</v>
      </c>
      <c r="X145" s="0" t="n">
        <v>308</v>
      </c>
      <c r="Y145" s="0" t="n">
        <v>0</v>
      </c>
      <c r="Z145" s="0" t="n">
        <v>0</v>
      </c>
      <c r="AA145" s="0" t="n">
        <v>0</v>
      </c>
      <c r="AB145" s="0" t="n">
        <v>9.07</v>
      </c>
      <c r="AC145" s="0" t="n">
        <v>0</v>
      </c>
      <c r="AD145" s="0" t="n">
        <v>1</v>
      </c>
      <c r="AE145" s="0" t="n">
        <v>1</v>
      </c>
      <c r="AF145" s="0" t="inlineStr"/>
      <c r="AG145" s="0" t="n">
        <v>308</v>
      </c>
      <c r="AH145" s="0" t="n">
        <v>2</v>
      </c>
      <c r="AI145" s="0" t="n">
        <v>78847206</v>
      </c>
      <c r="AJ145" s="0" t="n">
        <v>149</v>
      </c>
      <c r="AK145" s="0" t="n">
        <v>0</v>
      </c>
      <c r="AL145" s="0" t="n">
        <v>0</v>
      </c>
      <c r="AM145" s="0" t="n">
        <v>0</v>
      </c>
      <c r="AN145" s="0" t="n">
        <v>0</v>
      </c>
      <c r="AO145" s="0" t="n">
        <v>0</v>
      </c>
      <c r="AP145" s="0" t="n">
        <v>0</v>
      </c>
      <c r="AQ145" s="0" t="n">
        <v>0</v>
      </c>
      <c r="AR145" s="0" t="n">
        <v>0</v>
      </c>
    </row>
    <row r="146">
      <c r="A146" s="0">
        <f>ROW(Source!A482)</f>
        <v/>
      </c>
      <c r="B146" s="0" t="n">
        <v>78847207</v>
      </c>
      <c r="C146" s="0" t="n">
        <v>78847194</v>
      </c>
      <c r="D146" s="0" t="n">
        <v>29174913</v>
      </c>
      <c r="E146" s="0" t="n">
        <v>1</v>
      </c>
      <c r="F146" s="0" t="n">
        <v>1</v>
      </c>
      <c r="G146" s="0" t="n">
        <v>1</v>
      </c>
      <c r="H146" s="0" t="n">
        <v>2</v>
      </c>
      <c r="I146" s="0" t="inlineStr">
        <is>
          <t>400001</t>
        </is>
      </c>
      <c r="J146" s="0" t="inlineStr">
        <is>
          <t>ТСЭМ Московской обл., 400001, приказ Минстроя России №675/пр от 28.02.2017 № 264/пр</t>
        </is>
      </c>
      <c r="K146" s="0" t="inlineStr">
        <is>
          <t>Автомобили бортовые, грузоподъемность до 5 т</t>
        </is>
      </c>
      <c r="L146" s="0" t="n">
        <v>1368</v>
      </c>
      <c r="N146" s="0" t="n">
        <v>1011</v>
      </c>
      <c r="O146" s="0" t="inlineStr">
        <is>
          <t>маш.-ч</t>
        </is>
      </c>
      <c r="P146" s="0" t="inlineStr">
        <is>
          <t>маш.-ч</t>
        </is>
      </c>
      <c r="Q146" s="0" t="n">
        <v>1</v>
      </c>
      <c r="X146" s="0" t="n">
        <v>1.6</v>
      </c>
      <c r="Y146" s="0" t="n">
        <v>0</v>
      </c>
      <c r="Z146" s="0" t="n">
        <v>87.17</v>
      </c>
      <c r="AA146" s="0" t="n">
        <v>11.6</v>
      </c>
      <c r="AB146" s="0" t="n">
        <v>0</v>
      </c>
      <c r="AC146" s="0" t="n">
        <v>0</v>
      </c>
      <c r="AD146" s="0" t="n">
        <v>1</v>
      </c>
      <c r="AE146" s="0" t="n">
        <v>0</v>
      </c>
      <c r="AF146" s="0" t="inlineStr"/>
      <c r="AG146" s="0" t="n">
        <v>1.6</v>
      </c>
      <c r="AH146" s="0" t="n">
        <v>2</v>
      </c>
      <c r="AI146" s="0" t="n">
        <v>78847207</v>
      </c>
      <c r="AJ146" s="0" t="n">
        <v>150</v>
      </c>
      <c r="AK146" s="0" t="n">
        <v>0</v>
      </c>
      <c r="AL146" s="0" t="n">
        <v>0</v>
      </c>
      <c r="AM146" s="0" t="n">
        <v>0</v>
      </c>
      <c r="AN146" s="0" t="n">
        <v>0</v>
      </c>
      <c r="AO146" s="0" t="n">
        <v>0</v>
      </c>
      <c r="AP146" s="0" t="n">
        <v>0</v>
      </c>
      <c r="AQ146" s="0" t="n">
        <v>0</v>
      </c>
      <c r="AR146" s="0" t="n">
        <v>0</v>
      </c>
    </row>
    <row r="147">
      <c r="A147" s="0">
        <f>ROW(Source!A482)</f>
        <v/>
      </c>
      <c r="B147" s="0" t="n">
        <v>78847208</v>
      </c>
      <c r="C147" s="0" t="n">
        <v>78847194</v>
      </c>
      <c r="D147" s="0" t="n">
        <v>29114241</v>
      </c>
      <c r="E147" s="0" t="n">
        <v>1</v>
      </c>
      <c r="F147" s="0" t="n">
        <v>1</v>
      </c>
      <c r="G147" s="0" t="n">
        <v>1</v>
      </c>
      <c r="H147" s="0" t="n">
        <v>3</v>
      </c>
      <c r="I147" s="0" t="inlineStr">
        <is>
          <t>101-2577</t>
        </is>
      </c>
      <c r="J147" s="0" t="inlineStr">
        <is>
          <t>ТССЦ Московской обл., 101-2577, приказ Минстроя России №675/пр от 28.02.2017 № 254/пр</t>
        </is>
      </c>
      <c r="K147" s="0" t="inlineStr">
        <is>
          <t>Болты с гайками и шайбами для санитарно-технических работ диаметром 20-22 мм</t>
        </is>
      </c>
      <c r="L147" s="0" t="n">
        <v>1348</v>
      </c>
      <c r="N147" s="0" t="n">
        <v>1009</v>
      </c>
      <c r="O147" s="0" t="inlineStr">
        <is>
          <t>т</t>
        </is>
      </c>
      <c r="P147" s="0" t="inlineStr">
        <is>
          <t>т</t>
        </is>
      </c>
      <c r="Q147" s="0" t="n">
        <v>1000</v>
      </c>
      <c r="X147" s="0" t="n">
        <v>0.11</v>
      </c>
      <c r="Y147" s="0" t="n">
        <v>13559.99</v>
      </c>
      <c r="Z147" s="0" t="n">
        <v>0</v>
      </c>
      <c r="AA147" s="0" t="n">
        <v>0</v>
      </c>
      <c r="AB147" s="0" t="n">
        <v>0</v>
      </c>
      <c r="AC147" s="0" t="n">
        <v>0</v>
      </c>
      <c r="AD147" s="0" t="n">
        <v>1</v>
      </c>
      <c r="AE147" s="0" t="n">
        <v>0</v>
      </c>
      <c r="AF147" s="0" t="inlineStr"/>
      <c r="AG147" s="0" t="n">
        <v>0.11</v>
      </c>
      <c r="AH147" s="0" t="n">
        <v>2</v>
      </c>
      <c r="AI147" s="0" t="n">
        <v>78847208</v>
      </c>
      <c r="AJ147" s="0" t="n">
        <v>151</v>
      </c>
      <c r="AK147" s="0" t="n">
        <v>0</v>
      </c>
      <c r="AL147" s="0" t="n">
        <v>0</v>
      </c>
      <c r="AM147" s="0" t="n">
        <v>0</v>
      </c>
      <c r="AN147" s="0" t="n">
        <v>0</v>
      </c>
      <c r="AO147" s="0" t="n">
        <v>0</v>
      </c>
      <c r="AP147" s="0" t="n">
        <v>0</v>
      </c>
      <c r="AQ147" s="0" t="n">
        <v>0</v>
      </c>
      <c r="AR147" s="0" t="n">
        <v>0</v>
      </c>
    </row>
    <row r="148">
      <c r="A148" s="0">
        <f>ROW(Source!A482)</f>
        <v/>
      </c>
      <c r="B148" s="0" t="n">
        <v>78847209</v>
      </c>
      <c r="C148" s="0" t="n">
        <v>78847194</v>
      </c>
      <c r="D148" s="0" t="n">
        <v>29142947</v>
      </c>
      <c r="E148" s="0" t="n">
        <v>1</v>
      </c>
      <c r="F148" s="0" t="n">
        <v>1</v>
      </c>
      <c r="G148" s="0" t="n">
        <v>1</v>
      </c>
      <c r="H148" s="0" t="n">
        <v>3</v>
      </c>
      <c r="I148" s="0" t="inlineStr">
        <is>
          <t>302-1175</t>
        </is>
      </c>
      <c r="J148" s="0" t="inlineStr">
        <is>
          <t>ТССЦ Московской обл., 302-1175, приказ Минстроя России №675/пр от 28.02.2017 № 256/пр</t>
        </is>
      </c>
      <c r="K14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48" s="0" t="n">
        <v>1354</v>
      </c>
      <c r="N148" s="0" t="n">
        <v>1010</v>
      </c>
      <c r="O148" s="0" t="inlineStr">
        <is>
          <t>шт.</t>
        </is>
      </c>
      <c r="P148" s="0" t="inlineStr">
        <is>
          <t>шт.</t>
        </is>
      </c>
      <c r="Q148" s="0" t="n">
        <v>1</v>
      </c>
      <c r="X148" s="0" t="n">
        <v>100</v>
      </c>
      <c r="Y148" s="0" t="n">
        <v>257.08</v>
      </c>
      <c r="Z148" s="0" t="n">
        <v>0</v>
      </c>
      <c r="AA148" s="0" t="n">
        <v>0</v>
      </c>
      <c r="AB148" s="0" t="n">
        <v>0</v>
      </c>
      <c r="AC148" s="0" t="n">
        <v>0</v>
      </c>
      <c r="AD148" s="0" t="n">
        <v>1</v>
      </c>
      <c r="AE148" s="0" t="n">
        <v>0</v>
      </c>
      <c r="AF148" s="0" t="inlineStr"/>
      <c r="AG148" s="0" t="n">
        <v>100</v>
      </c>
      <c r="AH148" s="0" t="n">
        <v>2</v>
      </c>
      <c r="AI148" s="0" t="n">
        <v>78847209</v>
      </c>
      <c r="AJ148" s="0" t="n">
        <v>152</v>
      </c>
      <c r="AK148" s="0" t="n">
        <v>0</v>
      </c>
      <c r="AL148" s="0" t="n">
        <v>0</v>
      </c>
      <c r="AM148" s="0" t="n">
        <v>0</v>
      </c>
      <c r="AN148" s="0" t="n">
        <v>0</v>
      </c>
      <c r="AO148" s="0" t="n">
        <v>0</v>
      </c>
      <c r="AP148" s="0" t="n">
        <v>0</v>
      </c>
      <c r="AQ148" s="0" t="n">
        <v>0</v>
      </c>
      <c r="AR148" s="0" t="n">
        <v>0</v>
      </c>
    </row>
    <row r="149">
      <c r="A149" s="0">
        <f>ROW(Source!A482)</f>
        <v/>
      </c>
      <c r="B149" s="0" t="n">
        <v>78847210</v>
      </c>
      <c r="C149" s="0" t="n">
        <v>78847194</v>
      </c>
      <c r="D149" s="0" t="n">
        <v>29171635</v>
      </c>
      <c r="E149" s="0" t="n">
        <v>1</v>
      </c>
      <c r="F149" s="0" t="n">
        <v>1</v>
      </c>
      <c r="G149" s="0" t="n">
        <v>1</v>
      </c>
      <c r="H149" s="0" t="n">
        <v>3</v>
      </c>
      <c r="I149" s="0" t="inlineStr">
        <is>
          <t>509-0966</t>
        </is>
      </c>
      <c r="J149" s="0" t="inlineStr">
        <is>
          <t>ТССЦ Московской обл., 509-0966, приказ Минстроя России №675/пр от 28.02.2017 № 258/пр</t>
        </is>
      </c>
      <c r="K149" s="0" t="inlineStr">
        <is>
          <t>Прокладки из паронита марки ПМБ, толщиной 1 мм, диаметром 50 мм</t>
        </is>
      </c>
      <c r="L149" s="0" t="n">
        <v>1356</v>
      </c>
      <c r="N149" s="0" t="n">
        <v>1010</v>
      </c>
      <c r="O149" s="0" t="inlineStr">
        <is>
          <t>1000 шт.</t>
        </is>
      </c>
      <c r="P149" s="0" t="inlineStr">
        <is>
          <t>1000 шт.</t>
        </is>
      </c>
      <c r="Q149" s="0" t="n">
        <v>1000</v>
      </c>
      <c r="X149" s="0" t="n">
        <v>0.2</v>
      </c>
      <c r="Y149" s="0" t="n">
        <v>3450.01</v>
      </c>
      <c r="Z149" s="0" t="n">
        <v>0</v>
      </c>
      <c r="AA149" s="0" t="n">
        <v>0</v>
      </c>
      <c r="AB149" s="0" t="n">
        <v>0</v>
      </c>
      <c r="AC149" s="0" t="n">
        <v>0</v>
      </c>
      <c r="AD149" s="0" t="n">
        <v>1</v>
      </c>
      <c r="AE149" s="0" t="n">
        <v>0</v>
      </c>
      <c r="AF149" s="0" t="inlineStr"/>
      <c r="AG149" s="0" t="n">
        <v>0.2</v>
      </c>
      <c r="AH149" s="0" t="n">
        <v>2</v>
      </c>
      <c r="AI149" s="0" t="n">
        <v>78847210</v>
      </c>
      <c r="AJ149" s="0" t="n">
        <v>153</v>
      </c>
      <c r="AK149" s="0" t="n">
        <v>0</v>
      </c>
      <c r="AL149" s="0" t="n">
        <v>0</v>
      </c>
      <c r="AM149" s="0" t="n">
        <v>0</v>
      </c>
      <c r="AN149" s="0" t="n">
        <v>0</v>
      </c>
      <c r="AO149" s="0" t="n">
        <v>0</v>
      </c>
      <c r="AP149" s="0" t="n">
        <v>0</v>
      </c>
      <c r="AQ149" s="0" t="n">
        <v>0</v>
      </c>
      <c r="AR149" s="0" t="n">
        <v>0</v>
      </c>
    </row>
    <row r="150">
      <c r="A150" s="0">
        <f>ROW(Source!A482)</f>
        <v/>
      </c>
      <c r="B150" s="0" t="n">
        <v>78847211</v>
      </c>
      <c r="C150" s="0" t="n">
        <v>78847194</v>
      </c>
      <c r="D150" s="0" t="n">
        <v>29164350</v>
      </c>
      <c r="E150" s="0" t="n">
        <v>1</v>
      </c>
      <c r="F150" s="0" t="n">
        <v>1</v>
      </c>
      <c r="G150" s="0" t="n">
        <v>1</v>
      </c>
      <c r="H150" s="0" t="n">
        <v>3</v>
      </c>
      <c r="I150" s="0" t="inlineStr">
        <is>
          <t>509-9899</t>
        </is>
      </c>
      <c r="J150" s="0" t="inlineStr">
        <is>
          <t>ТССЦ Московской обл., 509-9899, приказ Минстроя России №675/пр от 28.02.2017 № 258/пр</t>
        </is>
      </c>
      <c r="K150" s="0" t="inlineStr">
        <is>
          <t>Строительный мусор и масса возвратных материалов</t>
        </is>
      </c>
      <c r="L150" s="0" t="n">
        <v>1348</v>
      </c>
      <c r="N150" s="0" t="n">
        <v>1009</v>
      </c>
      <c r="O150" s="0" t="inlineStr">
        <is>
          <t>т</t>
        </is>
      </c>
      <c r="P150" s="0" t="inlineStr">
        <is>
          <t>т</t>
        </is>
      </c>
      <c r="Q150" s="0" t="n">
        <v>1000</v>
      </c>
      <c r="X150" s="0" t="n">
        <v>1.8</v>
      </c>
      <c r="Y150" s="0" t="n">
        <v>0</v>
      </c>
      <c r="Z150" s="0" t="n">
        <v>0</v>
      </c>
      <c r="AA150" s="0" t="n">
        <v>0</v>
      </c>
      <c r="AB150" s="0" t="n">
        <v>0</v>
      </c>
      <c r="AC150" s="0" t="n">
        <v>0</v>
      </c>
      <c r="AD150" s="0" t="n">
        <v>0</v>
      </c>
      <c r="AE150" s="0" t="n">
        <v>0</v>
      </c>
      <c r="AF150" s="0" t="inlineStr"/>
      <c r="AG150" s="0" t="n">
        <v>1.8</v>
      </c>
      <c r="AH150" s="0" t="n">
        <v>2</v>
      </c>
      <c r="AI150" s="0" t="n">
        <v>78847211</v>
      </c>
      <c r="AJ150" s="0" t="n">
        <v>154</v>
      </c>
      <c r="AK150" s="0" t="n">
        <v>0</v>
      </c>
      <c r="AL150" s="0" t="n">
        <v>0</v>
      </c>
      <c r="AM150" s="0" t="n">
        <v>0</v>
      </c>
      <c r="AN150" s="0" t="n">
        <v>0</v>
      </c>
      <c r="AO150" s="0" t="n">
        <v>0</v>
      </c>
      <c r="AP150" s="0" t="n">
        <v>0</v>
      </c>
      <c r="AQ150" s="0" t="n">
        <v>0</v>
      </c>
      <c r="AR150" s="0" t="n">
        <v>0</v>
      </c>
    </row>
    <row r="151">
      <c r="A151" s="0">
        <f>ROW(Source!A484)</f>
        <v/>
      </c>
      <c r="B151" s="0" t="n">
        <v>78849720</v>
      </c>
      <c r="C151" s="0" t="n">
        <v>78849719</v>
      </c>
      <c r="D151" s="0" t="n">
        <v>18442827</v>
      </c>
      <c r="E151" s="0" t="n">
        <v>1</v>
      </c>
      <c r="F151" s="0" t="n">
        <v>1</v>
      </c>
      <c r="G151" s="0" t="n">
        <v>1</v>
      </c>
      <c r="H151" s="0" t="n">
        <v>1</v>
      </c>
      <c r="I151" s="0" t="inlineStr">
        <is>
          <t>1-1053-90</t>
        </is>
      </c>
      <c r="J151" s="0" t="inlineStr"/>
      <c r="K151" s="0" t="inlineStr">
        <is>
          <t>Рабочий строитель среднего разряда 5,3</t>
        </is>
      </c>
      <c r="L151" s="0" t="n">
        <v>1369</v>
      </c>
      <c r="N151" s="0" t="n">
        <v>1013</v>
      </c>
      <c r="O151" s="0" t="inlineStr">
        <is>
          <t>чел.-ч</t>
        </is>
      </c>
      <c r="P151" s="0" t="inlineStr">
        <is>
          <t>чел.-ч</t>
        </is>
      </c>
      <c r="Q151" s="0" t="n">
        <v>1</v>
      </c>
      <c r="X151" s="0" t="n">
        <v>5.01</v>
      </c>
      <c r="Y151" s="0" t="n">
        <v>0</v>
      </c>
      <c r="Z151" s="0" t="n">
        <v>0</v>
      </c>
      <c r="AA151" s="0" t="n">
        <v>0</v>
      </c>
      <c r="AB151" s="0" t="n">
        <v>11.64</v>
      </c>
      <c r="AC151" s="0" t="n">
        <v>0</v>
      </c>
      <c r="AD151" s="0" t="n">
        <v>1</v>
      </c>
      <c r="AE151" s="0" t="n">
        <v>1</v>
      </c>
      <c r="AF151" s="0" t="inlineStr"/>
      <c r="AG151" s="0" t="n">
        <v>5.01</v>
      </c>
      <c r="AH151" s="0" t="n">
        <v>2</v>
      </c>
      <c r="AI151" s="0" t="n">
        <v>78849720</v>
      </c>
      <c r="AJ151" s="0" t="n">
        <v>155</v>
      </c>
      <c r="AK151" s="0" t="n">
        <v>0</v>
      </c>
      <c r="AL151" s="0" t="n">
        <v>0</v>
      </c>
      <c r="AM151" s="0" t="n">
        <v>0</v>
      </c>
      <c r="AN151" s="0" t="n">
        <v>0</v>
      </c>
      <c r="AO151" s="0" t="n">
        <v>0</v>
      </c>
      <c r="AP151" s="0" t="n">
        <v>0</v>
      </c>
      <c r="AQ151" s="0" t="n">
        <v>0</v>
      </c>
      <c r="AR151" s="0" t="n">
        <v>0</v>
      </c>
    </row>
    <row r="152">
      <c r="A152" s="0">
        <f>ROW(Source!A484)</f>
        <v/>
      </c>
      <c r="B152" s="0" t="n">
        <v>78849721</v>
      </c>
      <c r="C152" s="0" t="n">
        <v>78849719</v>
      </c>
      <c r="D152" s="0" t="n">
        <v>29172703</v>
      </c>
      <c r="E152" s="0" t="n">
        <v>1</v>
      </c>
      <c r="F152" s="0" t="n">
        <v>1</v>
      </c>
      <c r="G152" s="0" t="n">
        <v>1</v>
      </c>
      <c r="H152" s="0" t="n">
        <v>2</v>
      </c>
      <c r="I152" s="0" t="inlineStr">
        <is>
          <t>042900</t>
        </is>
      </c>
      <c r="J152" s="0" t="inlineStr">
        <is>
          <t>ТСЭМ Московской обл., 042900, приказ Минстроя России №675/пр от 28.02.2017 № 264/пр</t>
        </is>
      </c>
      <c r="K152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2" s="0" t="n">
        <v>1368</v>
      </c>
      <c r="N152" s="0" t="n">
        <v>1011</v>
      </c>
      <c r="O152" s="0" t="inlineStr">
        <is>
          <t>маш.-ч</t>
        </is>
      </c>
      <c r="P152" s="0" t="inlineStr">
        <is>
          <t>маш.-ч</t>
        </is>
      </c>
      <c r="Q152" s="0" t="n">
        <v>1</v>
      </c>
      <c r="X152" s="0" t="n">
        <v>1.5</v>
      </c>
      <c r="Y152" s="0" t="n">
        <v>0</v>
      </c>
      <c r="Z152" s="0" t="n">
        <v>29.67</v>
      </c>
      <c r="AA152" s="0" t="n">
        <v>0</v>
      </c>
      <c r="AB152" s="0" t="n">
        <v>0</v>
      </c>
      <c r="AC152" s="0" t="n">
        <v>0</v>
      </c>
      <c r="AD152" s="0" t="n">
        <v>1</v>
      </c>
      <c r="AE152" s="0" t="n">
        <v>0</v>
      </c>
      <c r="AF152" s="0" t="inlineStr"/>
      <c r="AG152" s="0" t="n">
        <v>1.5</v>
      </c>
      <c r="AH152" s="0" t="n">
        <v>2</v>
      </c>
      <c r="AI152" s="0" t="n">
        <v>78849721</v>
      </c>
      <c r="AJ152" s="0" t="n">
        <v>156</v>
      </c>
      <c r="AK152" s="0" t="n">
        <v>0</v>
      </c>
      <c r="AL152" s="0" t="n">
        <v>0</v>
      </c>
      <c r="AM152" s="0" t="n">
        <v>0</v>
      </c>
      <c r="AN152" s="0" t="n">
        <v>0</v>
      </c>
      <c r="AO152" s="0" t="n">
        <v>0</v>
      </c>
      <c r="AP152" s="0" t="n">
        <v>0</v>
      </c>
      <c r="AQ152" s="0" t="n">
        <v>0</v>
      </c>
      <c r="AR152" s="0" t="n">
        <v>0</v>
      </c>
    </row>
    <row r="153">
      <c r="A153" s="0">
        <f>ROW(Source!A484)</f>
        <v/>
      </c>
      <c r="B153" s="0" t="n">
        <v>78849722</v>
      </c>
      <c r="C153" s="0" t="n">
        <v>78849719</v>
      </c>
      <c r="D153" s="0" t="n">
        <v>29110398</v>
      </c>
      <c r="E153" s="0" t="n">
        <v>1</v>
      </c>
      <c r="F153" s="0" t="n">
        <v>1</v>
      </c>
      <c r="G153" s="0" t="n">
        <v>1</v>
      </c>
      <c r="H153" s="0" t="n">
        <v>3</v>
      </c>
      <c r="I153" s="0" t="inlineStr">
        <is>
          <t>101-0388</t>
        </is>
      </c>
      <c r="J153" s="0" t="inlineStr">
        <is>
          <t>ТССЦ Московской обл., 101-0388, приказ Минстроя России №675/пр от 28.02.2017 № 254/пр</t>
        </is>
      </c>
      <c r="K153" s="0" t="inlineStr">
        <is>
          <t>Краски масляные земляные марки МА-0115 мумия, сурик железный</t>
        </is>
      </c>
      <c r="L153" s="0" t="n">
        <v>1348</v>
      </c>
      <c r="N153" s="0" t="n">
        <v>1009</v>
      </c>
      <c r="O153" s="0" t="inlineStr">
        <is>
          <t>т</t>
        </is>
      </c>
      <c r="P153" s="0" t="inlineStr">
        <is>
          <t>т</t>
        </is>
      </c>
      <c r="Q153" s="0" t="n">
        <v>1000</v>
      </c>
      <c r="X153" s="0" t="n">
        <v>5e-05</v>
      </c>
      <c r="Y153" s="0" t="n">
        <v>15118.99</v>
      </c>
      <c r="Z153" s="0" t="n">
        <v>0</v>
      </c>
      <c r="AA153" s="0" t="n">
        <v>0</v>
      </c>
      <c r="AB153" s="0" t="n">
        <v>0</v>
      </c>
      <c r="AC153" s="0" t="n">
        <v>0</v>
      </c>
      <c r="AD153" s="0" t="n">
        <v>1</v>
      </c>
      <c r="AE153" s="0" t="n">
        <v>0</v>
      </c>
      <c r="AF153" s="0" t="inlineStr"/>
      <c r="AG153" s="0" t="n">
        <v>5e-05</v>
      </c>
      <c r="AH153" s="0" t="n">
        <v>2</v>
      </c>
      <c r="AI153" s="0" t="n">
        <v>78849722</v>
      </c>
      <c r="AJ153" s="0" t="n">
        <v>157</v>
      </c>
      <c r="AK153" s="0" t="n">
        <v>0</v>
      </c>
      <c r="AL153" s="0" t="n">
        <v>0</v>
      </c>
      <c r="AM153" s="0" t="n">
        <v>0</v>
      </c>
      <c r="AN153" s="0" t="n">
        <v>0</v>
      </c>
      <c r="AO153" s="0" t="n">
        <v>0</v>
      </c>
      <c r="AP153" s="0" t="n">
        <v>0</v>
      </c>
      <c r="AQ153" s="0" t="n">
        <v>0</v>
      </c>
      <c r="AR153" s="0" t="n">
        <v>0</v>
      </c>
    </row>
    <row r="154">
      <c r="A154" s="0">
        <f>ROW(Source!A484)</f>
        <v/>
      </c>
      <c r="B154" s="0" t="n">
        <v>78849723</v>
      </c>
      <c r="C154" s="0" t="n">
        <v>78849719</v>
      </c>
      <c r="D154" s="0" t="n">
        <v>29110573</v>
      </c>
      <c r="E154" s="0" t="n">
        <v>1</v>
      </c>
      <c r="F154" s="0" t="n">
        <v>1</v>
      </c>
      <c r="G154" s="0" t="n">
        <v>1</v>
      </c>
      <c r="H154" s="0" t="n">
        <v>3</v>
      </c>
      <c r="I154" s="0" t="inlineStr">
        <is>
          <t>101-0628</t>
        </is>
      </c>
      <c r="J154" s="0" t="inlineStr">
        <is>
          <t>ТССЦ Московской обл., 101-0628, приказ Минстроя России №675/пр от 28.02.2017 № 254/пр</t>
        </is>
      </c>
      <c r="K154" s="0" t="inlineStr">
        <is>
          <t>Олифа комбинированная, марки К-3</t>
        </is>
      </c>
      <c r="L154" s="0" t="n">
        <v>1348</v>
      </c>
      <c r="N154" s="0" t="n">
        <v>1009</v>
      </c>
      <c r="O154" s="0" t="inlineStr">
        <is>
          <t>т</t>
        </is>
      </c>
      <c r="P154" s="0" t="inlineStr">
        <is>
          <t>т</t>
        </is>
      </c>
      <c r="Q154" s="0" t="n">
        <v>1000</v>
      </c>
      <c r="X154" s="0" t="n">
        <v>2e-05</v>
      </c>
      <c r="Y154" s="0" t="n">
        <v>16950</v>
      </c>
      <c r="Z154" s="0" t="n">
        <v>0</v>
      </c>
      <c r="AA154" s="0" t="n">
        <v>0</v>
      </c>
      <c r="AB154" s="0" t="n">
        <v>0</v>
      </c>
      <c r="AC154" s="0" t="n">
        <v>0</v>
      </c>
      <c r="AD154" s="0" t="n">
        <v>1</v>
      </c>
      <c r="AE154" s="0" t="n">
        <v>0</v>
      </c>
      <c r="AF154" s="0" t="inlineStr"/>
      <c r="AG154" s="0" t="n">
        <v>2e-05</v>
      </c>
      <c r="AH154" s="0" t="n">
        <v>2</v>
      </c>
      <c r="AI154" s="0" t="n">
        <v>78849723</v>
      </c>
      <c r="AJ154" s="0" t="n">
        <v>158</v>
      </c>
      <c r="AK154" s="0" t="n">
        <v>0</v>
      </c>
      <c r="AL154" s="0" t="n">
        <v>0</v>
      </c>
      <c r="AM154" s="0" t="n">
        <v>0</v>
      </c>
      <c r="AN154" s="0" t="n">
        <v>0</v>
      </c>
      <c r="AO154" s="0" t="n">
        <v>0</v>
      </c>
      <c r="AP154" s="0" t="n">
        <v>0</v>
      </c>
      <c r="AQ154" s="0" t="n">
        <v>0</v>
      </c>
      <c r="AR154" s="0" t="n">
        <v>0</v>
      </c>
    </row>
    <row r="155">
      <c r="A155" s="0">
        <f>ROW(Source!A484)</f>
        <v/>
      </c>
      <c r="B155" s="0" t="n">
        <v>78849724</v>
      </c>
      <c r="C155" s="0" t="n">
        <v>78849719</v>
      </c>
      <c r="D155" s="0" t="n">
        <v>29107963</v>
      </c>
      <c r="E155" s="0" t="n">
        <v>1</v>
      </c>
      <c r="F155" s="0" t="n">
        <v>1</v>
      </c>
      <c r="G155" s="0" t="n">
        <v>1</v>
      </c>
      <c r="H155" s="0" t="n">
        <v>3</v>
      </c>
      <c r="I155" s="0" t="inlineStr">
        <is>
          <t>101-1669</t>
        </is>
      </c>
      <c r="J155" s="0" t="inlineStr">
        <is>
          <t>ТССЦ Московской обл., 101-1669, приказ Минстроя России №675/пр от 28.02.2017 № 254/пр</t>
        </is>
      </c>
      <c r="K155" s="0" t="inlineStr">
        <is>
          <t>Очес льняной</t>
        </is>
      </c>
      <c r="L155" s="0" t="n">
        <v>1346</v>
      </c>
      <c r="N155" s="0" t="n">
        <v>1009</v>
      </c>
      <c r="O155" s="0" t="inlineStr">
        <is>
          <t>кг</t>
        </is>
      </c>
      <c r="P155" s="0" t="inlineStr">
        <is>
          <t>кг</t>
        </is>
      </c>
      <c r="Q155" s="0" t="n">
        <v>1</v>
      </c>
      <c r="X155" s="0" t="n">
        <v>0.02</v>
      </c>
      <c r="Y155" s="0" t="n">
        <v>37.29</v>
      </c>
      <c r="Z155" s="0" t="n">
        <v>0</v>
      </c>
      <c r="AA155" s="0" t="n">
        <v>0</v>
      </c>
      <c r="AB155" s="0" t="n">
        <v>0</v>
      </c>
      <c r="AC155" s="0" t="n">
        <v>0</v>
      </c>
      <c r="AD155" s="0" t="n">
        <v>1</v>
      </c>
      <c r="AE155" s="0" t="n">
        <v>0</v>
      </c>
      <c r="AF155" s="0" t="inlineStr"/>
      <c r="AG155" s="0" t="n">
        <v>0.02</v>
      </c>
      <c r="AH155" s="0" t="n">
        <v>2</v>
      </c>
      <c r="AI155" s="0" t="n">
        <v>78849724</v>
      </c>
      <c r="AJ155" s="0" t="n">
        <v>159</v>
      </c>
      <c r="AK155" s="0" t="n">
        <v>0</v>
      </c>
      <c r="AL155" s="0" t="n">
        <v>0</v>
      </c>
      <c r="AM155" s="0" t="n">
        <v>0</v>
      </c>
      <c r="AN155" s="0" t="n">
        <v>0</v>
      </c>
      <c r="AO155" s="0" t="n">
        <v>0</v>
      </c>
      <c r="AP155" s="0" t="n">
        <v>0</v>
      </c>
      <c r="AQ155" s="0" t="n">
        <v>0</v>
      </c>
      <c r="AR155" s="0" t="n">
        <v>0</v>
      </c>
    </row>
    <row r="156">
      <c r="A156" s="0">
        <f>ROW(Source!A484)</f>
        <v/>
      </c>
      <c r="B156" s="0" t="n">
        <v>78849725</v>
      </c>
      <c r="C156" s="0" t="n">
        <v>78849719</v>
      </c>
      <c r="D156" s="0" t="n">
        <v>29150040</v>
      </c>
      <c r="E156" s="0" t="n">
        <v>1</v>
      </c>
      <c r="F156" s="0" t="n">
        <v>1</v>
      </c>
      <c r="G156" s="0" t="n">
        <v>1</v>
      </c>
      <c r="H156" s="0" t="n">
        <v>3</v>
      </c>
      <c r="I156" s="0" t="inlineStr">
        <is>
          <t>411-0001</t>
        </is>
      </c>
      <c r="J156" s="0" t="inlineStr">
        <is>
          <t>ТССЦ Московской обл., 411-0001, приказ Минстроя России №675/пр от 28.02.2017 № 257/пр</t>
        </is>
      </c>
      <c r="K156" s="0" t="inlineStr">
        <is>
          <t>Вода</t>
        </is>
      </c>
      <c r="L156" s="0" t="n">
        <v>1339</v>
      </c>
      <c r="N156" s="0" t="n">
        <v>1007</v>
      </c>
      <c r="O156" s="0" t="inlineStr">
        <is>
          <t>м3</t>
        </is>
      </c>
      <c r="P156" s="0" t="inlineStr">
        <is>
          <t>м3</t>
        </is>
      </c>
      <c r="Q156" s="0" t="n">
        <v>1</v>
      </c>
      <c r="X156" s="0" t="n">
        <v>1</v>
      </c>
      <c r="Y156" s="0" t="n">
        <v>2.44</v>
      </c>
      <c r="Z156" s="0" t="n">
        <v>0</v>
      </c>
      <c r="AA156" s="0" t="n">
        <v>0</v>
      </c>
      <c r="AB156" s="0" t="n">
        <v>0</v>
      </c>
      <c r="AC156" s="0" t="n">
        <v>0</v>
      </c>
      <c r="AD156" s="0" t="n">
        <v>1</v>
      </c>
      <c r="AE156" s="0" t="n">
        <v>0</v>
      </c>
      <c r="AF156" s="0" t="inlineStr"/>
      <c r="AG156" s="0" t="n">
        <v>1</v>
      </c>
      <c r="AH156" s="0" t="n">
        <v>2</v>
      </c>
      <c r="AI156" s="0" t="n">
        <v>78849725</v>
      </c>
      <c r="AJ156" s="0" t="n">
        <v>160</v>
      </c>
      <c r="AK156" s="0" t="n">
        <v>0</v>
      </c>
      <c r="AL156" s="0" t="n">
        <v>0</v>
      </c>
      <c r="AM156" s="0" t="n">
        <v>0</v>
      </c>
      <c r="AN156" s="0" t="n">
        <v>0</v>
      </c>
      <c r="AO156" s="0" t="n">
        <v>0</v>
      </c>
      <c r="AP156" s="0" t="n">
        <v>0</v>
      </c>
      <c r="AQ156" s="0" t="n">
        <v>0</v>
      </c>
      <c r="AR156" s="0" t="n">
        <v>0</v>
      </c>
    </row>
    <row r="157">
      <c r="A157" s="0">
        <f>ROW(Source!A523)</f>
        <v/>
      </c>
      <c r="B157" s="0" t="n">
        <v>78849733</v>
      </c>
      <c r="C157" s="0" t="n">
        <v>78849726</v>
      </c>
      <c r="D157" s="0" t="n">
        <v>18408291</v>
      </c>
      <c r="E157" s="0" t="n">
        <v>1</v>
      </c>
      <c r="F157" s="0" t="n">
        <v>1</v>
      </c>
      <c r="G157" s="0" t="n">
        <v>1</v>
      </c>
      <c r="H157" s="0" t="n">
        <v>1</v>
      </c>
      <c r="I157" s="0" t="inlineStr">
        <is>
          <t>1-1025-90</t>
        </is>
      </c>
      <c r="J157" s="0" t="inlineStr"/>
      <c r="K157" s="0" t="inlineStr">
        <is>
          <t>Рабочий строитель среднего разряда 2,5</t>
        </is>
      </c>
      <c r="L157" s="0" t="n">
        <v>1369</v>
      </c>
      <c r="N157" s="0" t="n">
        <v>1013</v>
      </c>
      <c r="O157" s="0" t="inlineStr">
        <is>
          <t>чел.-ч</t>
        </is>
      </c>
      <c r="P157" s="0" t="inlineStr">
        <is>
          <t>чел.-ч</t>
        </is>
      </c>
      <c r="Q157" s="0" t="n">
        <v>1</v>
      </c>
      <c r="X157" s="0" t="n">
        <v>32.2</v>
      </c>
      <c r="Y157" s="0" t="n">
        <v>0</v>
      </c>
      <c r="Z157" s="0" t="n">
        <v>0</v>
      </c>
      <c r="AA157" s="0" t="n">
        <v>0</v>
      </c>
      <c r="AB157" s="0" t="n">
        <v>8.17</v>
      </c>
      <c r="AC157" s="0" t="n">
        <v>0</v>
      </c>
      <c r="AD157" s="0" t="n">
        <v>1</v>
      </c>
      <c r="AE157" s="0" t="n">
        <v>1</v>
      </c>
      <c r="AF157" s="0" t="inlineStr"/>
      <c r="AG157" s="0" t="n">
        <v>32.2</v>
      </c>
      <c r="AH157" s="0" t="n">
        <v>2</v>
      </c>
      <c r="AI157" s="0" t="n">
        <v>78849727</v>
      </c>
      <c r="AJ157" s="0" t="n">
        <v>161</v>
      </c>
      <c r="AK157" s="0" t="n">
        <v>0</v>
      </c>
      <c r="AL157" s="0" t="n">
        <v>0</v>
      </c>
      <c r="AM157" s="0" t="n">
        <v>0</v>
      </c>
      <c r="AN157" s="0" t="n">
        <v>0</v>
      </c>
      <c r="AO157" s="0" t="n">
        <v>0</v>
      </c>
      <c r="AP157" s="0" t="n">
        <v>0</v>
      </c>
      <c r="AQ157" s="0" t="n">
        <v>0</v>
      </c>
      <c r="AR157" s="0" t="n">
        <v>0</v>
      </c>
    </row>
    <row r="158">
      <c r="A158" s="0">
        <f>ROW(Source!A523)</f>
        <v/>
      </c>
      <c r="B158" s="0" t="n">
        <v>78849734</v>
      </c>
      <c r="C158" s="0" t="n">
        <v>78849726</v>
      </c>
      <c r="D158" s="0" t="n">
        <v>29174913</v>
      </c>
      <c r="E158" s="0" t="n">
        <v>1</v>
      </c>
      <c r="F158" s="0" t="n">
        <v>1</v>
      </c>
      <c r="G158" s="0" t="n">
        <v>1</v>
      </c>
      <c r="H158" s="0" t="n">
        <v>2</v>
      </c>
      <c r="I158" s="0" t="inlineStr">
        <is>
          <t>400001</t>
        </is>
      </c>
      <c r="J158" s="0" t="inlineStr">
        <is>
          <t>ТСЭМ Московской обл., 400001, приказ Минстроя России №675/пр от 28.02.2017 № 264/пр</t>
        </is>
      </c>
      <c r="K158" s="0" t="inlineStr">
        <is>
          <t>Автомобили бортовые, грузоподъемность до 5 т</t>
        </is>
      </c>
      <c r="L158" s="0" t="n">
        <v>1368</v>
      </c>
      <c r="N158" s="0" t="n">
        <v>1011</v>
      </c>
      <c r="O158" s="0" t="inlineStr">
        <is>
          <t>маш.-ч</t>
        </is>
      </c>
      <c r="P158" s="0" t="inlineStr">
        <is>
          <t>маш.-ч</t>
        </is>
      </c>
      <c r="Q158" s="0" t="n">
        <v>1</v>
      </c>
      <c r="X158" s="0" t="n">
        <v>0.01</v>
      </c>
      <c r="Y158" s="0" t="n">
        <v>0</v>
      </c>
      <c r="Z158" s="0" t="n">
        <v>87.17</v>
      </c>
      <c r="AA158" s="0" t="n">
        <v>11.6</v>
      </c>
      <c r="AB158" s="0" t="n">
        <v>0</v>
      </c>
      <c r="AC158" s="0" t="n">
        <v>0</v>
      </c>
      <c r="AD158" s="0" t="n">
        <v>1</v>
      </c>
      <c r="AE158" s="0" t="n">
        <v>0</v>
      </c>
      <c r="AF158" s="0" t="inlineStr"/>
      <c r="AG158" s="0" t="n">
        <v>0.01</v>
      </c>
      <c r="AH158" s="0" t="n">
        <v>2</v>
      </c>
      <c r="AI158" s="0" t="n">
        <v>78849728</v>
      </c>
      <c r="AJ158" s="0" t="n">
        <v>162</v>
      </c>
      <c r="AK158" s="0" t="n">
        <v>0</v>
      </c>
      <c r="AL158" s="0" t="n">
        <v>0</v>
      </c>
      <c r="AM158" s="0" t="n">
        <v>0</v>
      </c>
      <c r="AN158" s="0" t="n">
        <v>0</v>
      </c>
      <c r="AO158" s="0" t="n">
        <v>0</v>
      </c>
      <c r="AP158" s="0" t="n">
        <v>0</v>
      </c>
      <c r="AQ158" s="0" t="n">
        <v>0</v>
      </c>
      <c r="AR158" s="0" t="n">
        <v>0</v>
      </c>
    </row>
    <row r="159">
      <c r="A159" s="0">
        <f>ROW(Source!A523)</f>
        <v/>
      </c>
      <c r="B159" s="0" t="n">
        <v>78849735</v>
      </c>
      <c r="C159" s="0" t="n">
        <v>78849726</v>
      </c>
      <c r="D159" s="0" t="n">
        <v>29110139</v>
      </c>
      <c r="E159" s="0" t="n">
        <v>1</v>
      </c>
      <c r="F159" s="0" t="n">
        <v>1</v>
      </c>
      <c r="G159" s="0" t="n">
        <v>1</v>
      </c>
      <c r="H159" s="0" t="n">
        <v>3</v>
      </c>
      <c r="I159" s="0" t="inlineStr">
        <is>
          <t>101-1703</t>
        </is>
      </c>
      <c r="J159" s="0" t="inlineStr">
        <is>
          <t>ТССЦ Московской обл., 101-1703, приказ Минстроя России №675/пр от 28.02.2017 № 254/пр</t>
        </is>
      </c>
      <c r="K159" s="0" t="inlineStr">
        <is>
          <t>Прокладки резиновые (пластина техническая прессованная)</t>
        </is>
      </c>
      <c r="L159" s="0" t="n">
        <v>1346</v>
      </c>
      <c r="N159" s="0" t="n">
        <v>1009</v>
      </c>
      <c r="O159" s="0" t="inlineStr">
        <is>
          <t>кг</t>
        </is>
      </c>
      <c r="P159" s="0" t="inlineStr">
        <is>
          <t>кг</t>
        </is>
      </c>
      <c r="Q159" s="0" t="n">
        <v>1</v>
      </c>
      <c r="X159" s="0" t="n">
        <v>2</v>
      </c>
      <c r="Y159" s="0" t="n">
        <v>23.09</v>
      </c>
      <c r="Z159" s="0" t="n">
        <v>0</v>
      </c>
      <c r="AA159" s="0" t="n">
        <v>0</v>
      </c>
      <c r="AB159" s="0" t="n">
        <v>0</v>
      </c>
      <c r="AC159" s="0" t="n">
        <v>0</v>
      </c>
      <c r="AD159" s="0" t="n">
        <v>1</v>
      </c>
      <c r="AE159" s="0" t="n">
        <v>0</v>
      </c>
      <c r="AF159" s="0" t="inlineStr"/>
      <c r="AG159" s="0" t="n">
        <v>2</v>
      </c>
      <c r="AH159" s="0" t="n">
        <v>2</v>
      </c>
      <c r="AI159" s="0" t="n">
        <v>78849729</v>
      </c>
      <c r="AJ159" s="0" t="n">
        <v>163</v>
      </c>
      <c r="AK159" s="0" t="n">
        <v>0</v>
      </c>
      <c r="AL159" s="0" t="n">
        <v>0</v>
      </c>
      <c r="AM159" s="0" t="n">
        <v>0</v>
      </c>
      <c r="AN159" s="0" t="n">
        <v>0</v>
      </c>
      <c r="AO159" s="0" t="n">
        <v>0</v>
      </c>
      <c r="AP159" s="0" t="n">
        <v>0</v>
      </c>
      <c r="AQ159" s="0" t="n">
        <v>0</v>
      </c>
      <c r="AR159" s="0" t="n">
        <v>0</v>
      </c>
    </row>
    <row r="160">
      <c r="A160" s="0">
        <f>ROW(Source!A523)</f>
        <v/>
      </c>
      <c r="B160" s="0" t="n">
        <v>78849736</v>
      </c>
      <c r="C160" s="0" t="n">
        <v>78849726</v>
      </c>
      <c r="D160" s="0" t="n">
        <v>29114240</v>
      </c>
      <c r="E160" s="0" t="n">
        <v>1</v>
      </c>
      <c r="F160" s="0" t="n">
        <v>1</v>
      </c>
      <c r="G160" s="0" t="n">
        <v>1</v>
      </c>
      <c r="H160" s="0" t="n">
        <v>3</v>
      </c>
      <c r="I160" s="0" t="inlineStr">
        <is>
          <t>101-2576</t>
        </is>
      </c>
      <c r="J160" s="0" t="inlineStr">
        <is>
          <t>ТССЦ Московской обл., 101-2576, приказ Минстроя России №675/пр от 28.02.2017 № 254/пр</t>
        </is>
      </c>
      <c r="K160" s="0" t="inlineStr">
        <is>
          <t>Болты с гайками и шайбами для санитарно-технических работ диаметром 16 мм</t>
        </is>
      </c>
      <c r="L160" s="0" t="n">
        <v>1348</v>
      </c>
      <c r="N160" s="0" t="n">
        <v>1009</v>
      </c>
      <c r="O160" s="0" t="inlineStr">
        <is>
          <t>т</t>
        </is>
      </c>
      <c r="P160" s="0" t="inlineStr">
        <is>
          <t>т</t>
        </is>
      </c>
      <c r="Q160" s="0" t="n">
        <v>1000</v>
      </c>
      <c r="X160" s="0" t="n">
        <v>0.005</v>
      </c>
      <c r="Y160" s="0" t="n">
        <v>14830</v>
      </c>
      <c r="Z160" s="0" t="n">
        <v>0</v>
      </c>
      <c r="AA160" s="0" t="n">
        <v>0</v>
      </c>
      <c r="AB160" s="0" t="n">
        <v>0</v>
      </c>
      <c r="AC160" s="0" t="n">
        <v>0</v>
      </c>
      <c r="AD160" s="0" t="n">
        <v>1</v>
      </c>
      <c r="AE160" s="0" t="n">
        <v>0</v>
      </c>
      <c r="AF160" s="0" t="inlineStr"/>
      <c r="AG160" s="0" t="n">
        <v>0.005</v>
      </c>
      <c r="AH160" s="0" t="n">
        <v>2</v>
      </c>
      <c r="AI160" s="0" t="n">
        <v>78849730</v>
      </c>
      <c r="AJ160" s="0" t="n">
        <v>164</v>
      </c>
      <c r="AK160" s="0" t="n">
        <v>0</v>
      </c>
      <c r="AL160" s="0" t="n">
        <v>0</v>
      </c>
      <c r="AM160" s="0" t="n">
        <v>0</v>
      </c>
      <c r="AN160" s="0" t="n">
        <v>0</v>
      </c>
      <c r="AO160" s="0" t="n">
        <v>0</v>
      </c>
      <c r="AP160" s="0" t="n">
        <v>0</v>
      </c>
      <c r="AQ160" s="0" t="n">
        <v>0</v>
      </c>
      <c r="AR160" s="0" t="n">
        <v>0</v>
      </c>
    </row>
    <row r="161">
      <c r="A161" s="0">
        <f>ROW(Source!A523)</f>
        <v/>
      </c>
      <c r="B161" s="0" t="n">
        <v>78849737</v>
      </c>
      <c r="C161" s="0" t="n">
        <v>78849726</v>
      </c>
      <c r="D161" s="0" t="n">
        <v>29150040</v>
      </c>
      <c r="E161" s="0" t="n">
        <v>1</v>
      </c>
      <c r="F161" s="0" t="n">
        <v>1</v>
      </c>
      <c r="G161" s="0" t="n">
        <v>1</v>
      </c>
      <c r="H161" s="0" t="n">
        <v>3</v>
      </c>
      <c r="I161" s="0" t="inlineStr">
        <is>
          <t>411-0001</t>
        </is>
      </c>
      <c r="J161" s="0" t="inlineStr">
        <is>
          <t>ТССЦ Московской обл., 411-0001, приказ Минстроя России №675/пр от 28.02.2017 № 257/пр</t>
        </is>
      </c>
      <c r="K161" s="0" t="inlineStr">
        <is>
          <t>Вода</t>
        </is>
      </c>
      <c r="L161" s="0" t="n">
        <v>1339</v>
      </c>
      <c r="N161" s="0" t="n">
        <v>1007</v>
      </c>
      <c r="O161" s="0" t="inlineStr">
        <is>
          <t>м3</t>
        </is>
      </c>
      <c r="P161" s="0" t="inlineStr">
        <is>
          <t>м3</t>
        </is>
      </c>
      <c r="Q161" s="0" t="n">
        <v>1</v>
      </c>
      <c r="X161" s="0" t="n">
        <v>7.8</v>
      </c>
      <c r="Y161" s="0" t="n">
        <v>2.44</v>
      </c>
      <c r="Z161" s="0" t="n">
        <v>0</v>
      </c>
      <c r="AA161" s="0" t="n">
        <v>0</v>
      </c>
      <c r="AB161" s="0" t="n">
        <v>0</v>
      </c>
      <c r="AC161" s="0" t="n">
        <v>0</v>
      </c>
      <c r="AD161" s="0" t="n">
        <v>1</v>
      </c>
      <c r="AE161" s="0" t="n">
        <v>0</v>
      </c>
      <c r="AF161" s="0" t="inlineStr"/>
      <c r="AG161" s="0" t="n">
        <v>7.8</v>
      </c>
      <c r="AH161" s="0" t="n">
        <v>2</v>
      </c>
      <c r="AI161" s="0" t="n">
        <v>78849731</v>
      </c>
      <c r="AJ161" s="0" t="n">
        <v>165</v>
      </c>
      <c r="AK161" s="0" t="n">
        <v>0</v>
      </c>
      <c r="AL161" s="0" t="n">
        <v>0</v>
      </c>
      <c r="AM161" s="0" t="n">
        <v>0</v>
      </c>
      <c r="AN161" s="0" t="n">
        <v>0</v>
      </c>
      <c r="AO161" s="0" t="n">
        <v>0</v>
      </c>
      <c r="AP161" s="0" t="n">
        <v>0</v>
      </c>
      <c r="AQ161" s="0" t="n">
        <v>0</v>
      </c>
      <c r="AR161" s="0" t="n">
        <v>0</v>
      </c>
    </row>
    <row r="162">
      <c r="A162" s="0">
        <f>ROW(Source!A525)</f>
        <v/>
      </c>
      <c r="B162" s="0" t="n">
        <v>78849746</v>
      </c>
      <c r="C162" s="0" t="n">
        <v>78849739</v>
      </c>
      <c r="D162" s="0" t="n">
        <v>18442827</v>
      </c>
      <c r="E162" s="0" t="n">
        <v>1</v>
      </c>
      <c r="F162" s="0" t="n">
        <v>1</v>
      </c>
      <c r="G162" s="0" t="n">
        <v>1</v>
      </c>
      <c r="H162" s="0" t="n">
        <v>1</v>
      </c>
      <c r="I162" s="0" t="inlineStr">
        <is>
          <t>1-1053-90</t>
        </is>
      </c>
      <c r="J162" s="0" t="inlineStr"/>
      <c r="K162" s="0" t="inlineStr">
        <is>
          <t>Рабочий строитель среднего разряда 5,3</t>
        </is>
      </c>
      <c r="L162" s="0" t="n">
        <v>1369</v>
      </c>
      <c r="N162" s="0" t="n">
        <v>1013</v>
      </c>
      <c r="O162" s="0" t="inlineStr">
        <is>
          <t>чел.-ч</t>
        </is>
      </c>
      <c r="P162" s="0" t="inlineStr">
        <is>
          <t>чел.-ч</t>
        </is>
      </c>
      <c r="Q162" s="0" t="n">
        <v>1</v>
      </c>
      <c r="X162" s="0" t="n">
        <v>5.01</v>
      </c>
      <c r="Y162" s="0" t="n">
        <v>0</v>
      </c>
      <c r="Z162" s="0" t="n">
        <v>0</v>
      </c>
      <c r="AA162" s="0" t="n">
        <v>0</v>
      </c>
      <c r="AB162" s="0" t="n">
        <v>11.64</v>
      </c>
      <c r="AC162" s="0" t="n">
        <v>0</v>
      </c>
      <c r="AD162" s="0" t="n">
        <v>1</v>
      </c>
      <c r="AE162" s="0" t="n">
        <v>1</v>
      </c>
      <c r="AF162" s="0" t="inlineStr"/>
      <c r="AG162" s="0" t="n">
        <v>5.01</v>
      </c>
      <c r="AH162" s="0" t="n">
        <v>2</v>
      </c>
      <c r="AI162" s="0" t="n">
        <v>78849740</v>
      </c>
      <c r="AJ162" s="0" t="n">
        <v>167</v>
      </c>
      <c r="AK162" s="0" t="n">
        <v>0</v>
      </c>
      <c r="AL162" s="0" t="n">
        <v>0</v>
      </c>
      <c r="AM162" s="0" t="n">
        <v>0</v>
      </c>
      <c r="AN162" s="0" t="n">
        <v>0</v>
      </c>
      <c r="AO162" s="0" t="n">
        <v>0</v>
      </c>
      <c r="AP162" s="0" t="n">
        <v>0</v>
      </c>
      <c r="AQ162" s="0" t="n">
        <v>0</v>
      </c>
      <c r="AR162" s="0" t="n">
        <v>0</v>
      </c>
    </row>
    <row r="163">
      <c r="A163" s="0">
        <f>ROW(Source!A525)</f>
        <v/>
      </c>
      <c r="B163" s="0" t="n">
        <v>78849747</v>
      </c>
      <c r="C163" s="0" t="n">
        <v>78849739</v>
      </c>
      <c r="D163" s="0" t="n">
        <v>29172703</v>
      </c>
      <c r="E163" s="0" t="n">
        <v>1</v>
      </c>
      <c r="F163" s="0" t="n">
        <v>1</v>
      </c>
      <c r="G163" s="0" t="n">
        <v>1</v>
      </c>
      <c r="H163" s="0" t="n">
        <v>2</v>
      </c>
      <c r="I163" s="0" t="inlineStr">
        <is>
          <t>042900</t>
        </is>
      </c>
      <c r="J163" s="0" t="inlineStr">
        <is>
          <t>ТСЭМ Московской обл., 042900, приказ Минстроя России №675/пр от 28.02.2017 № 264/пр</t>
        </is>
      </c>
      <c r="K163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3" s="0" t="n">
        <v>1368</v>
      </c>
      <c r="N163" s="0" t="n">
        <v>1011</v>
      </c>
      <c r="O163" s="0" t="inlineStr">
        <is>
          <t>маш.-ч</t>
        </is>
      </c>
      <c r="P163" s="0" t="inlineStr">
        <is>
          <t>маш.-ч</t>
        </is>
      </c>
      <c r="Q163" s="0" t="n">
        <v>1</v>
      </c>
      <c r="X163" s="0" t="n">
        <v>1.5</v>
      </c>
      <c r="Y163" s="0" t="n">
        <v>0</v>
      </c>
      <c r="Z163" s="0" t="n">
        <v>29.67</v>
      </c>
      <c r="AA163" s="0" t="n">
        <v>0</v>
      </c>
      <c r="AB163" s="0" t="n">
        <v>0</v>
      </c>
      <c r="AC163" s="0" t="n">
        <v>0</v>
      </c>
      <c r="AD163" s="0" t="n">
        <v>1</v>
      </c>
      <c r="AE163" s="0" t="n">
        <v>0</v>
      </c>
      <c r="AF163" s="0" t="inlineStr"/>
      <c r="AG163" s="0" t="n">
        <v>1.5</v>
      </c>
      <c r="AH163" s="0" t="n">
        <v>2</v>
      </c>
      <c r="AI163" s="0" t="n">
        <v>78849741</v>
      </c>
      <c r="AJ163" s="0" t="n">
        <v>168</v>
      </c>
      <c r="AK163" s="0" t="n">
        <v>0</v>
      </c>
      <c r="AL163" s="0" t="n">
        <v>0</v>
      </c>
      <c r="AM163" s="0" t="n">
        <v>0</v>
      </c>
      <c r="AN163" s="0" t="n">
        <v>0</v>
      </c>
      <c r="AO163" s="0" t="n">
        <v>0</v>
      </c>
      <c r="AP163" s="0" t="n">
        <v>0</v>
      </c>
      <c r="AQ163" s="0" t="n">
        <v>0</v>
      </c>
      <c r="AR163" s="0" t="n">
        <v>0</v>
      </c>
    </row>
    <row r="164">
      <c r="A164" s="0">
        <f>ROW(Source!A525)</f>
        <v/>
      </c>
      <c r="B164" s="0" t="n">
        <v>78849748</v>
      </c>
      <c r="C164" s="0" t="n">
        <v>78849739</v>
      </c>
      <c r="D164" s="0" t="n">
        <v>29110398</v>
      </c>
      <c r="E164" s="0" t="n">
        <v>1</v>
      </c>
      <c r="F164" s="0" t="n">
        <v>1</v>
      </c>
      <c r="G164" s="0" t="n">
        <v>1</v>
      </c>
      <c r="H164" s="0" t="n">
        <v>3</v>
      </c>
      <c r="I164" s="0" t="inlineStr">
        <is>
          <t>101-0388</t>
        </is>
      </c>
      <c r="J164" s="0" t="inlineStr">
        <is>
          <t>ТССЦ Московской обл., 101-0388, приказ Минстроя России №675/пр от 28.02.2017 № 254/пр</t>
        </is>
      </c>
      <c r="K164" s="0" t="inlineStr">
        <is>
          <t>Краски масляные земляные марки МА-0115 мумия, сурик железный</t>
        </is>
      </c>
      <c r="L164" s="0" t="n">
        <v>1348</v>
      </c>
      <c r="N164" s="0" t="n">
        <v>1009</v>
      </c>
      <c r="O164" s="0" t="inlineStr">
        <is>
          <t>т</t>
        </is>
      </c>
      <c r="P164" s="0" t="inlineStr">
        <is>
          <t>т</t>
        </is>
      </c>
      <c r="Q164" s="0" t="n">
        <v>1000</v>
      </c>
      <c r="X164" s="0" t="n">
        <v>5e-05</v>
      </c>
      <c r="Y164" s="0" t="n">
        <v>15118.99</v>
      </c>
      <c r="Z164" s="0" t="n">
        <v>0</v>
      </c>
      <c r="AA164" s="0" t="n">
        <v>0</v>
      </c>
      <c r="AB164" s="0" t="n">
        <v>0</v>
      </c>
      <c r="AC164" s="0" t="n">
        <v>0</v>
      </c>
      <c r="AD164" s="0" t="n">
        <v>1</v>
      </c>
      <c r="AE164" s="0" t="n">
        <v>0</v>
      </c>
      <c r="AF164" s="0" t="inlineStr"/>
      <c r="AG164" s="0" t="n">
        <v>5e-05</v>
      </c>
      <c r="AH164" s="0" t="n">
        <v>2</v>
      </c>
      <c r="AI164" s="0" t="n">
        <v>78849742</v>
      </c>
      <c r="AJ164" s="0" t="n">
        <v>169</v>
      </c>
      <c r="AK164" s="0" t="n">
        <v>0</v>
      </c>
      <c r="AL164" s="0" t="n">
        <v>0</v>
      </c>
      <c r="AM164" s="0" t="n">
        <v>0</v>
      </c>
      <c r="AN164" s="0" t="n">
        <v>0</v>
      </c>
      <c r="AO164" s="0" t="n">
        <v>0</v>
      </c>
      <c r="AP164" s="0" t="n">
        <v>0</v>
      </c>
      <c r="AQ164" s="0" t="n">
        <v>0</v>
      </c>
      <c r="AR164" s="0" t="n">
        <v>0</v>
      </c>
    </row>
    <row r="165">
      <c r="A165" s="0">
        <f>ROW(Source!A525)</f>
        <v/>
      </c>
      <c r="B165" s="0" t="n">
        <v>78849749</v>
      </c>
      <c r="C165" s="0" t="n">
        <v>78849739</v>
      </c>
      <c r="D165" s="0" t="n">
        <v>29110573</v>
      </c>
      <c r="E165" s="0" t="n">
        <v>1</v>
      </c>
      <c r="F165" s="0" t="n">
        <v>1</v>
      </c>
      <c r="G165" s="0" t="n">
        <v>1</v>
      </c>
      <c r="H165" s="0" t="n">
        <v>3</v>
      </c>
      <c r="I165" s="0" t="inlineStr">
        <is>
          <t>101-0628</t>
        </is>
      </c>
      <c r="J165" s="0" t="inlineStr">
        <is>
          <t>ТССЦ Московской обл., 101-0628, приказ Минстроя России №675/пр от 28.02.2017 № 254/пр</t>
        </is>
      </c>
      <c r="K165" s="0" t="inlineStr">
        <is>
          <t>Олифа комбинированная, марки К-3</t>
        </is>
      </c>
      <c r="L165" s="0" t="n">
        <v>1348</v>
      </c>
      <c r="N165" s="0" t="n">
        <v>1009</v>
      </c>
      <c r="O165" s="0" t="inlineStr">
        <is>
          <t>т</t>
        </is>
      </c>
      <c r="P165" s="0" t="inlineStr">
        <is>
          <t>т</t>
        </is>
      </c>
      <c r="Q165" s="0" t="n">
        <v>1000</v>
      </c>
      <c r="X165" s="0" t="n">
        <v>2e-05</v>
      </c>
      <c r="Y165" s="0" t="n">
        <v>16950</v>
      </c>
      <c r="Z165" s="0" t="n">
        <v>0</v>
      </c>
      <c r="AA165" s="0" t="n">
        <v>0</v>
      </c>
      <c r="AB165" s="0" t="n">
        <v>0</v>
      </c>
      <c r="AC165" s="0" t="n">
        <v>0</v>
      </c>
      <c r="AD165" s="0" t="n">
        <v>1</v>
      </c>
      <c r="AE165" s="0" t="n">
        <v>0</v>
      </c>
      <c r="AF165" s="0" t="inlineStr"/>
      <c r="AG165" s="0" t="n">
        <v>2e-05</v>
      </c>
      <c r="AH165" s="0" t="n">
        <v>2</v>
      </c>
      <c r="AI165" s="0" t="n">
        <v>78849743</v>
      </c>
      <c r="AJ165" s="0" t="n">
        <v>170</v>
      </c>
      <c r="AK165" s="0" t="n">
        <v>0</v>
      </c>
      <c r="AL165" s="0" t="n">
        <v>0</v>
      </c>
      <c r="AM165" s="0" t="n">
        <v>0</v>
      </c>
      <c r="AN165" s="0" t="n">
        <v>0</v>
      </c>
      <c r="AO165" s="0" t="n">
        <v>0</v>
      </c>
      <c r="AP165" s="0" t="n">
        <v>0</v>
      </c>
      <c r="AQ165" s="0" t="n">
        <v>0</v>
      </c>
      <c r="AR165" s="0" t="n">
        <v>0</v>
      </c>
    </row>
    <row r="166">
      <c r="A166" s="0">
        <f>ROW(Source!A525)</f>
        <v/>
      </c>
      <c r="B166" s="0" t="n">
        <v>78849750</v>
      </c>
      <c r="C166" s="0" t="n">
        <v>78849739</v>
      </c>
      <c r="D166" s="0" t="n">
        <v>29107963</v>
      </c>
      <c r="E166" s="0" t="n">
        <v>1</v>
      </c>
      <c r="F166" s="0" t="n">
        <v>1</v>
      </c>
      <c r="G166" s="0" t="n">
        <v>1</v>
      </c>
      <c r="H166" s="0" t="n">
        <v>3</v>
      </c>
      <c r="I166" s="0" t="inlineStr">
        <is>
          <t>101-1669</t>
        </is>
      </c>
      <c r="J166" s="0" t="inlineStr">
        <is>
          <t>ТССЦ Московской обл., 101-1669, приказ Минстроя России №675/пр от 28.02.2017 № 254/пр</t>
        </is>
      </c>
      <c r="K166" s="0" t="inlineStr">
        <is>
          <t>Очес льняной</t>
        </is>
      </c>
      <c r="L166" s="0" t="n">
        <v>1346</v>
      </c>
      <c r="N166" s="0" t="n">
        <v>1009</v>
      </c>
      <c r="O166" s="0" t="inlineStr">
        <is>
          <t>кг</t>
        </is>
      </c>
      <c r="P166" s="0" t="inlineStr">
        <is>
          <t>кг</t>
        </is>
      </c>
      <c r="Q166" s="0" t="n">
        <v>1</v>
      </c>
      <c r="X166" s="0" t="n">
        <v>0.02</v>
      </c>
      <c r="Y166" s="0" t="n">
        <v>37.29</v>
      </c>
      <c r="Z166" s="0" t="n">
        <v>0</v>
      </c>
      <c r="AA166" s="0" t="n">
        <v>0</v>
      </c>
      <c r="AB166" s="0" t="n">
        <v>0</v>
      </c>
      <c r="AC166" s="0" t="n">
        <v>0</v>
      </c>
      <c r="AD166" s="0" t="n">
        <v>1</v>
      </c>
      <c r="AE166" s="0" t="n">
        <v>0</v>
      </c>
      <c r="AF166" s="0" t="inlineStr"/>
      <c r="AG166" s="0" t="n">
        <v>0.02</v>
      </c>
      <c r="AH166" s="0" t="n">
        <v>2</v>
      </c>
      <c r="AI166" s="0" t="n">
        <v>78849744</v>
      </c>
      <c r="AJ166" s="0" t="n">
        <v>171</v>
      </c>
      <c r="AK166" s="0" t="n">
        <v>0</v>
      </c>
      <c r="AL166" s="0" t="n">
        <v>0</v>
      </c>
      <c r="AM166" s="0" t="n">
        <v>0</v>
      </c>
      <c r="AN166" s="0" t="n">
        <v>0</v>
      </c>
      <c r="AO166" s="0" t="n">
        <v>0</v>
      </c>
      <c r="AP166" s="0" t="n">
        <v>0</v>
      </c>
      <c r="AQ166" s="0" t="n">
        <v>0</v>
      </c>
      <c r="AR166" s="0" t="n">
        <v>0</v>
      </c>
    </row>
    <row r="167">
      <c r="A167" s="0">
        <f>ROW(Source!A525)</f>
        <v/>
      </c>
      <c r="B167" s="0" t="n">
        <v>78849751</v>
      </c>
      <c r="C167" s="0" t="n">
        <v>78849739</v>
      </c>
      <c r="D167" s="0" t="n">
        <v>29150040</v>
      </c>
      <c r="E167" s="0" t="n">
        <v>1</v>
      </c>
      <c r="F167" s="0" t="n">
        <v>1</v>
      </c>
      <c r="G167" s="0" t="n">
        <v>1</v>
      </c>
      <c r="H167" s="0" t="n">
        <v>3</v>
      </c>
      <c r="I167" s="0" t="inlineStr">
        <is>
          <t>411-0001</t>
        </is>
      </c>
      <c r="J167" s="0" t="inlineStr">
        <is>
          <t>ТССЦ Московской обл., 411-0001, приказ Минстроя России №675/пр от 28.02.2017 № 257/пр</t>
        </is>
      </c>
      <c r="K167" s="0" t="inlineStr">
        <is>
          <t>Вода</t>
        </is>
      </c>
      <c r="L167" s="0" t="n">
        <v>1339</v>
      </c>
      <c r="N167" s="0" t="n">
        <v>1007</v>
      </c>
      <c r="O167" s="0" t="inlineStr">
        <is>
          <t>м3</t>
        </is>
      </c>
      <c r="P167" s="0" t="inlineStr">
        <is>
          <t>м3</t>
        </is>
      </c>
      <c r="Q167" s="0" t="n">
        <v>1</v>
      </c>
      <c r="X167" s="0" t="n">
        <v>1</v>
      </c>
      <c r="Y167" s="0" t="n">
        <v>2.44</v>
      </c>
      <c r="Z167" s="0" t="n">
        <v>0</v>
      </c>
      <c r="AA167" s="0" t="n">
        <v>0</v>
      </c>
      <c r="AB167" s="0" t="n">
        <v>0</v>
      </c>
      <c r="AC167" s="0" t="n">
        <v>0</v>
      </c>
      <c r="AD167" s="0" t="n">
        <v>1</v>
      </c>
      <c r="AE167" s="0" t="n">
        <v>0</v>
      </c>
      <c r="AF167" s="0" t="inlineStr"/>
      <c r="AG167" s="0" t="n">
        <v>1</v>
      </c>
      <c r="AH167" s="0" t="n">
        <v>2</v>
      </c>
      <c r="AI167" s="0" t="n">
        <v>78849745</v>
      </c>
      <c r="AJ167" s="0" t="n">
        <v>172</v>
      </c>
      <c r="AK167" s="0" t="n">
        <v>0</v>
      </c>
      <c r="AL167" s="0" t="n">
        <v>0</v>
      </c>
      <c r="AM167" s="0" t="n">
        <v>0</v>
      </c>
      <c r="AN167" s="0" t="n">
        <v>0</v>
      </c>
      <c r="AO167" s="0" t="n">
        <v>0</v>
      </c>
      <c r="AP167" s="0" t="n">
        <v>0</v>
      </c>
      <c r="AQ167" s="0" t="n">
        <v>0</v>
      </c>
      <c r="AR167" s="0" t="n">
        <v>0</v>
      </c>
    </row>
    <row r="168">
      <c r="A168" s="0">
        <f>ROW(Source!A564)</f>
        <v/>
      </c>
      <c r="B168" s="0" t="n">
        <v>78847344</v>
      </c>
      <c r="C168" s="0" t="n">
        <v>78847343</v>
      </c>
      <c r="D168" s="0" t="n">
        <v>18407150</v>
      </c>
      <c r="E168" s="0" t="n">
        <v>1</v>
      </c>
      <c r="F168" s="0" t="n">
        <v>1</v>
      </c>
      <c r="G168" s="0" t="n">
        <v>1</v>
      </c>
      <c r="H168" s="0" t="n">
        <v>1</v>
      </c>
      <c r="I168" s="0" t="inlineStr">
        <is>
          <t>1-1030-90</t>
        </is>
      </c>
      <c r="J168" s="0" t="inlineStr"/>
      <c r="K168" s="0" t="inlineStr">
        <is>
          <t>Рабочий строитель среднего разряда 3</t>
        </is>
      </c>
      <c r="L168" s="0" t="n">
        <v>1369</v>
      </c>
      <c r="N168" s="0" t="n">
        <v>1013</v>
      </c>
      <c r="O168" s="0" t="inlineStr">
        <is>
          <t>чел.-ч</t>
        </is>
      </c>
      <c r="P168" s="0" t="inlineStr">
        <is>
          <t>чел.-ч</t>
        </is>
      </c>
      <c r="Q168" s="0" t="n">
        <v>1</v>
      </c>
      <c r="X168" s="0" t="n">
        <v>37.8</v>
      </c>
      <c r="Y168" s="0" t="n">
        <v>0</v>
      </c>
      <c r="Z168" s="0" t="n">
        <v>0</v>
      </c>
      <c r="AA168" s="0" t="n">
        <v>0</v>
      </c>
      <c r="AB168" s="0" t="n">
        <v>8.529999999999999</v>
      </c>
      <c r="AC168" s="0" t="n">
        <v>0</v>
      </c>
      <c r="AD168" s="0" t="n">
        <v>1</v>
      </c>
      <c r="AE168" s="0" t="n">
        <v>1</v>
      </c>
      <c r="AF168" s="0" t="inlineStr"/>
      <c r="AG168" s="0" t="n">
        <v>37.8</v>
      </c>
      <c r="AH168" s="0" t="n">
        <v>2</v>
      </c>
      <c r="AI168" s="0" t="n">
        <v>78847344</v>
      </c>
      <c r="AJ168" s="0" t="n">
        <v>173</v>
      </c>
      <c r="AK168" s="0" t="n">
        <v>0</v>
      </c>
      <c r="AL168" s="0" t="n">
        <v>0</v>
      </c>
      <c r="AM168" s="0" t="n">
        <v>0</v>
      </c>
      <c r="AN168" s="0" t="n">
        <v>0</v>
      </c>
      <c r="AO168" s="0" t="n">
        <v>0</v>
      </c>
      <c r="AP168" s="0" t="n">
        <v>0</v>
      </c>
      <c r="AQ168" s="0" t="n">
        <v>0</v>
      </c>
      <c r="AR168" s="0" t="n">
        <v>0</v>
      </c>
    </row>
    <row r="169">
      <c r="A169" s="0">
        <f>ROW(Source!A565)</f>
        <v/>
      </c>
      <c r="B169" s="0" t="n">
        <v>78847454</v>
      </c>
      <c r="C169" s="0" t="n">
        <v>78847453</v>
      </c>
      <c r="D169" s="0" t="n">
        <v>18413627</v>
      </c>
      <c r="E169" s="0" t="n">
        <v>1</v>
      </c>
      <c r="F169" s="0" t="n">
        <v>1</v>
      </c>
      <c r="G169" s="0" t="n">
        <v>1</v>
      </c>
      <c r="H169" s="0" t="n">
        <v>1</v>
      </c>
      <c r="I169" s="0" t="inlineStr">
        <is>
          <t>1-1042-90</t>
        </is>
      </c>
      <c r="J169" s="0" t="inlineStr"/>
      <c r="K169" s="0" t="inlineStr">
        <is>
          <t>Рабочий строитель среднего разряда 4,2</t>
        </is>
      </c>
      <c r="L169" s="0" t="n">
        <v>1369</v>
      </c>
      <c r="N169" s="0" t="n">
        <v>1013</v>
      </c>
      <c r="O169" s="0" t="inlineStr">
        <is>
          <t>чел.-ч</t>
        </is>
      </c>
      <c r="P169" s="0" t="inlineStr">
        <is>
          <t>чел.-ч</t>
        </is>
      </c>
      <c r="Q169" s="0" t="n">
        <v>1</v>
      </c>
      <c r="X169" s="0" t="n">
        <v>121.8</v>
      </c>
      <c r="Y169" s="0" t="n">
        <v>0</v>
      </c>
      <c r="Z169" s="0" t="n">
        <v>0</v>
      </c>
      <c r="AA169" s="0" t="n">
        <v>0</v>
      </c>
      <c r="AB169" s="0" t="n">
        <v>9.92</v>
      </c>
      <c r="AC169" s="0" t="n">
        <v>0</v>
      </c>
      <c r="AD169" s="0" t="n">
        <v>1</v>
      </c>
      <c r="AE169" s="0" t="n">
        <v>1</v>
      </c>
      <c r="AF169" s="0" t="inlineStr"/>
      <c r="AG169" s="0" t="n">
        <v>121.8</v>
      </c>
      <c r="AH169" s="0" t="n">
        <v>2</v>
      </c>
      <c r="AI169" s="0" t="n">
        <v>78847454</v>
      </c>
      <c r="AJ169" s="0" t="n">
        <v>174</v>
      </c>
      <c r="AK169" s="0" t="n">
        <v>0</v>
      </c>
      <c r="AL169" s="0" t="n">
        <v>0</v>
      </c>
      <c r="AM169" s="0" t="n">
        <v>0</v>
      </c>
      <c r="AN169" s="0" t="n">
        <v>0</v>
      </c>
      <c r="AO169" s="0" t="n">
        <v>0</v>
      </c>
      <c r="AP169" s="0" t="n">
        <v>0</v>
      </c>
      <c r="AQ169" s="0" t="n">
        <v>0</v>
      </c>
      <c r="AR169" s="0" t="n">
        <v>0</v>
      </c>
    </row>
    <row r="170">
      <c r="A170" s="0">
        <f>ROW(Source!A565)</f>
        <v/>
      </c>
      <c r="B170" s="0" t="n">
        <v>78847455</v>
      </c>
      <c r="C170" s="0" t="n">
        <v>78847453</v>
      </c>
      <c r="D170" s="0" t="n">
        <v>121548</v>
      </c>
      <c r="E170" s="0" t="n">
        <v>1</v>
      </c>
      <c r="F170" s="0" t="n">
        <v>1</v>
      </c>
      <c r="G170" s="0" t="n">
        <v>1</v>
      </c>
      <c r="H170" s="0" t="n">
        <v>1</v>
      </c>
      <c r="I170" s="0" t="inlineStr">
        <is>
          <t>2</t>
        </is>
      </c>
      <c r="J170" s="0" t="inlineStr"/>
      <c r="K170" s="0" t="inlineStr">
        <is>
          <t>Затраты труда машинистов</t>
        </is>
      </c>
      <c r="L170" s="0" t="n">
        <v>608254</v>
      </c>
      <c r="N170" s="0" t="n">
        <v>1013</v>
      </c>
      <c r="O170" s="0" t="inlineStr">
        <is>
          <t>чел.час</t>
        </is>
      </c>
      <c r="P170" s="0" t="inlineStr">
        <is>
          <t>чел.час</t>
        </is>
      </c>
      <c r="Q170" s="0" t="n">
        <v>1</v>
      </c>
      <c r="X170" s="0" t="n">
        <v>4.72</v>
      </c>
      <c r="Y170" s="0" t="n">
        <v>0</v>
      </c>
      <c r="Z170" s="0" t="n">
        <v>0</v>
      </c>
      <c r="AA170" s="0" t="n">
        <v>0</v>
      </c>
      <c r="AB170" s="0" t="n">
        <v>0</v>
      </c>
      <c r="AC170" s="0" t="n">
        <v>0</v>
      </c>
      <c r="AD170" s="0" t="n">
        <v>1</v>
      </c>
      <c r="AE170" s="0" t="n">
        <v>2</v>
      </c>
      <c r="AF170" s="0" t="inlineStr"/>
      <c r="AG170" s="0" t="n">
        <v>4.72</v>
      </c>
      <c r="AH170" s="0" t="n">
        <v>2</v>
      </c>
      <c r="AI170" s="0" t="n">
        <v>78847455</v>
      </c>
      <c r="AJ170" s="0" t="n">
        <v>175</v>
      </c>
      <c r="AK170" s="0" t="n">
        <v>0</v>
      </c>
      <c r="AL170" s="0" t="n">
        <v>0</v>
      </c>
      <c r="AM170" s="0" t="n">
        <v>0</v>
      </c>
      <c r="AN170" s="0" t="n">
        <v>0</v>
      </c>
      <c r="AO170" s="0" t="n">
        <v>0</v>
      </c>
      <c r="AP170" s="0" t="n">
        <v>0</v>
      </c>
      <c r="AQ170" s="0" t="n">
        <v>0</v>
      </c>
      <c r="AR170" s="0" t="n">
        <v>0</v>
      </c>
    </row>
    <row r="171">
      <c r="A171" s="0">
        <f>ROW(Source!A565)</f>
        <v/>
      </c>
      <c r="B171" s="0" t="n">
        <v>78847456</v>
      </c>
      <c r="C171" s="0" t="n">
        <v>78847453</v>
      </c>
      <c r="D171" s="0" t="n">
        <v>29172268</v>
      </c>
      <c r="E171" s="0" t="n">
        <v>1</v>
      </c>
      <c r="F171" s="0" t="n">
        <v>1</v>
      </c>
      <c r="G171" s="0" t="n">
        <v>1</v>
      </c>
      <c r="H171" s="0" t="n">
        <v>2</v>
      </c>
      <c r="I171" s="0" t="inlineStr">
        <is>
          <t>020129</t>
        </is>
      </c>
      <c r="J171" s="0" t="inlineStr">
        <is>
          <t>ТСЭМ Московской обл., 020129, приказ Минстроя России №675/пр от 28.02.2017 № 264/пр</t>
        </is>
      </c>
      <c r="K171" s="0" t="inlineStr">
        <is>
          <t>Краны башенные при работе на других видах строительства 8 т</t>
        </is>
      </c>
      <c r="L171" s="0" t="n">
        <v>1368</v>
      </c>
      <c r="N171" s="0" t="n">
        <v>1011</v>
      </c>
      <c r="O171" s="0" t="inlineStr">
        <is>
          <t>маш.-ч</t>
        </is>
      </c>
      <c r="P171" s="0" t="inlineStr">
        <is>
          <t>маш.-ч</t>
        </is>
      </c>
      <c r="Q171" s="0" t="n">
        <v>1</v>
      </c>
      <c r="X171" s="0" t="n">
        <v>0.05</v>
      </c>
      <c r="Y171" s="0" t="n">
        <v>0</v>
      </c>
      <c r="Z171" s="0" t="n">
        <v>86.40000000000001</v>
      </c>
      <c r="AA171" s="0" t="n">
        <v>13.5</v>
      </c>
      <c r="AB171" s="0" t="n">
        <v>0</v>
      </c>
      <c r="AC171" s="0" t="n">
        <v>0</v>
      </c>
      <c r="AD171" s="0" t="n">
        <v>1</v>
      </c>
      <c r="AE171" s="0" t="n">
        <v>0</v>
      </c>
      <c r="AF171" s="0" t="inlineStr"/>
      <c r="AG171" s="0" t="n">
        <v>0.05</v>
      </c>
      <c r="AH171" s="0" t="n">
        <v>2</v>
      </c>
      <c r="AI171" s="0" t="n">
        <v>78847456</v>
      </c>
      <c r="AJ171" s="0" t="n">
        <v>176</v>
      </c>
      <c r="AK171" s="0" t="n">
        <v>0</v>
      </c>
      <c r="AL171" s="0" t="n">
        <v>0</v>
      </c>
      <c r="AM171" s="0" t="n">
        <v>0</v>
      </c>
      <c r="AN171" s="0" t="n">
        <v>0</v>
      </c>
      <c r="AO171" s="0" t="n">
        <v>0</v>
      </c>
      <c r="AP171" s="0" t="n">
        <v>0</v>
      </c>
      <c r="AQ171" s="0" t="n">
        <v>0</v>
      </c>
      <c r="AR171" s="0" t="n">
        <v>0</v>
      </c>
    </row>
    <row r="172">
      <c r="A172" s="0">
        <f>ROW(Source!A565)</f>
        <v/>
      </c>
      <c r="B172" s="0" t="n">
        <v>78847457</v>
      </c>
      <c r="C172" s="0" t="n">
        <v>78847453</v>
      </c>
      <c r="D172" s="0" t="n">
        <v>29172379</v>
      </c>
      <c r="E172" s="0" t="n">
        <v>1</v>
      </c>
      <c r="F172" s="0" t="n">
        <v>1</v>
      </c>
      <c r="G172" s="0" t="n">
        <v>1</v>
      </c>
      <c r="H172" s="0" t="n">
        <v>2</v>
      </c>
      <c r="I172" s="0" t="inlineStr">
        <is>
          <t>021141</t>
        </is>
      </c>
      <c r="J172" s="0" t="inlineStr">
        <is>
          <t>ТСЭМ Московской обл., 021141, приказ Минстроя России №675/пр от 28.02.2017 № 264/пр</t>
        </is>
      </c>
      <c r="K172" s="0" t="inlineStr">
        <is>
          <t>Краны на автомобильном ходу при работе на других видах строительства 10 т</t>
        </is>
      </c>
      <c r="L172" s="0" t="n">
        <v>1368</v>
      </c>
      <c r="N172" s="0" t="n">
        <v>1011</v>
      </c>
      <c r="O172" s="0" t="inlineStr">
        <is>
          <t>маш.-ч</t>
        </is>
      </c>
      <c r="P172" s="0" t="inlineStr">
        <is>
          <t>маш.-ч</t>
        </is>
      </c>
      <c r="Q172" s="0" t="n">
        <v>1</v>
      </c>
      <c r="X172" s="0" t="n">
        <v>0.03</v>
      </c>
      <c r="Y172" s="0" t="n">
        <v>0</v>
      </c>
      <c r="Z172" s="0" t="n">
        <v>112</v>
      </c>
      <c r="AA172" s="0" t="n">
        <v>13.5</v>
      </c>
      <c r="AB172" s="0" t="n">
        <v>0</v>
      </c>
      <c r="AC172" s="0" t="n">
        <v>0</v>
      </c>
      <c r="AD172" s="0" t="n">
        <v>1</v>
      </c>
      <c r="AE172" s="0" t="n">
        <v>0</v>
      </c>
      <c r="AF172" s="0" t="inlineStr"/>
      <c r="AG172" s="0" t="n">
        <v>0.03</v>
      </c>
      <c r="AH172" s="0" t="n">
        <v>2</v>
      </c>
      <c r="AI172" s="0" t="n">
        <v>78847457</v>
      </c>
      <c r="AJ172" s="0" t="n">
        <v>177</v>
      </c>
      <c r="AK172" s="0" t="n">
        <v>0</v>
      </c>
      <c r="AL172" s="0" t="n">
        <v>0</v>
      </c>
      <c r="AM172" s="0" t="n">
        <v>0</v>
      </c>
      <c r="AN172" s="0" t="n">
        <v>0</v>
      </c>
      <c r="AO172" s="0" t="n">
        <v>0</v>
      </c>
      <c r="AP172" s="0" t="n">
        <v>0</v>
      </c>
      <c r="AQ172" s="0" t="n">
        <v>0</v>
      </c>
      <c r="AR172" s="0" t="n">
        <v>0</v>
      </c>
    </row>
    <row r="173">
      <c r="A173" s="0">
        <f>ROW(Source!A565)</f>
        <v/>
      </c>
      <c r="B173" s="0" t="n">
        <v>78847458</v>
      </c>
      <c r="C173" s="0" t="n">
        <v>78847453</v>
      </c>
      <c r="D173" s="0" t="n">
        <v>29172951</v>
      </c>
      <c r="E173" s="0" t="n">
        <v>1</v>
      </c>
      <c r="F173" s="0" t="n">
        <v>1</v>
      </c>
      <c r="G173" s="0" t="n">
        <v>1</v>
      </c>
      <c r="H173" s="0" t="n">
        <v>2</v>
      </c>
      <c r="I173" s="0" t="inlineStr">
        <is>
          <t>081600</t>
        </is>
      </c>
      <c r="J173" s="0" t="inlineStr">
        <is>
          <t>ТСЭМ Московской обл., 081600, приказ Минстроя России №675/пр от 28.02.2017 № 264/пр</t>
        </is>
      </c>
      <c r="K173" s="0" t="inlineStr">
        <is>
          <t>Агрегаты для сварки полиэтиленовых труб</t>
        </is>
      </c>
      <c r="L173" s="0" t="n">
        <v>1368</v>
      </c>
      <c r="N173" s="0" t="n">
        <v>1011</v>
      </c>
      <c r="O173" s="0" t="inlineStr">
        <is>
          <t>маш.-ч</t>
        </is>
      </c>
      <c r="P173" s="0" t="inlineStr">
        <is>
          <t>маш.-ч</t>
        </is>
      </c>
      <c r="Q173" s="0" t="n">
        <v>1</v>
      </c>
      <c r="X173" s="0" t="n">
        <v>4.64</v>
      </c>
      <c r="Y173" s="0" t="n">
        <v>0</v>
      </c>
      <c r="Z173" s="0" t="n">
        <v>100.1</v>
      </c>
      <c r="AA173" s="0" t="n">
        <v>13.5</v>
      </c>
      <c r="AB173" s="0" t="n">
        <v>0</v>
      </c>
      <c r="AC173" s="0" t="n">
        <v>0</v>
      </c>
      <c r="AD173" s="0" t="n">
        <v>1</v>
      </c>
      <c r="AE173" s="0" t="n">
        <v>0</v>
      </c>
      <c r="AF173" s="0" t="inlineStr"/>
      <c r="AG173" s="0" t="n">
        <v>4.64</v>
      </c>
      <c r="AH173" s="0" t="n">
        <v>2</v>
      </c>
      <c r="AI173" s="0" t="n">
        <v>78847458</v>
      </c>
      <c r="AJ173" s="0" t="n">
        <v>178</v>
      </c>
      <c r="AK173" s="0" t="n">
        <v>0</v>
      </c>
      <c r="AL173" s="0" t="n">
        <v>0</v>
      </c>
      <c r="AM173" s="0" t="n">
        <v>0</v>
      </c>
      <c r="AN173" s="0" t="n">
        <v>0</v>
      </c>
      <c r="AO173" s="0" t="n">
        <v>0</v>
      </c>
      <c r="AP173" s="0" t="n">
        <v>0</v>
      </c>
      <c r="AQ173" s="0" t="n">
        <v>0</v>
      </c>
      <c r="AR173" s="0" t="n">
        <v>0</v>
      </c>
    </row>
    <row r="174">
      <c r="A174" s="0">
        <f>ROW(Source!A565)</f>
        <v/>
      </c>
      <c r="B174" s="0" t="n">
        <v>78847459</v>
      </c>
      <c r="C174" s="0" t="n">
        <v>78847453</v>
      </c>
      <c r="D174" s="0" t="n">
        <v>29174913</v>
      </c>
      <c r="E174" s="0" t="n">
        <v>1</v>
      </c>
      <c r="F174" s="0" t="n">
        <v>1</v>
      </c>
      <c r="G174" s="0" t="n">
        <v>1</v>
      </c>
      <c r="H174" s="0" t="n">
        <v>2</v>
      </c>
      <c r="I174" s="0" t="inlineStr">
        <is>
          <t>400001</t>
        </is>
      </c>
      <c r="J174" s="0" t="inlineStr">
        <is>
          <t>ТСЭМ Московской обл., 400001, приказ Минстроя России №675/пр от 28.02.2017 № 264/пр</t>
        </is>
      </c>
      <c r="K174" s="0" t="inlineStr">
        <is>
          <t>Автомобили бортовые, грузоподъемность до 5 т</t>
        </is>
      </c>
      <c r="L174" s="0" t="n">
        <v>1368</v>
      </c>
      <c r="N174" s="0" t="n">
        <v>1011</v>
      </c>
      <c r="O174" s="0" t="inlineStr">
        <is>
          <t>маш.-ч</t>
        </is>
      </c>
      <c r="P174" s="0" t="inlineStr">
        <is>
          <t>маш.-ч</t>
        </is>
      </c>
      <c r="Q174" s="0" t="n">
        <v>1</v>
      </c>
      <c r="X174" s="0" t="n">
        <v>0.22</v>
      </c>
      <c r="Y174" s="0" t="n">
        <v>0</v>
      </c>
      <c r="Z174" s="0" t="n">
        <v>87.17</v>
      </c>
      <c r="AA174" s="0" t="n">
        <v>11.6</v>
      </c>
      <c r="AB174" s="0" t="n">
        <v>0</v>
      </c>
      <c r="AC174" s="0" t="n">
        <v>0</v>
      </c>
      <c r="AD174" s="0" t="n">
        <v>1</v>
      </c>
      <c r="AE174" s="0" t="n">
        <v>0</v>
      </c>
      <c r="AF174" s="0" t="inlineStr"/>
      <c r="AG174" s="0" t="n">
        <v>0.22</v>
      </c>
      <c r="AH174" s="0" t="n">
        <v>2</v>
      </c>
      <c r="AI174" s="0" t="n">
        <v>78847459</v>
      </c>
      <c r="AJ174" s="0" t="n">
        <v>179</v>
      </c>
      <c r="AK174" s="0" t="n">
        <v>0</v>
      </c>
      <c r="AL174" s="0" t="n">
        <v>0</v>
      </c>
      <c r="AM174" s="0" t="n">
        <v>0</v>
      </c>
      <c r="AN174" s="0" t="n">
        <v>0</v>
      </c>
      <c r="AO174" s="0" t="n">
        <v>0</v>
      </c>
      <c r="AP174" s="0" t="n">
        <v>0</v>
      </c>
      <c r="AQ174" s="0" t="n">
        <v>0</v>
      </c>
      <c r="AR174" s="0" t="n">
        <v>0</v>
      </c>
    </row>
    <row r="175">
      <c r="A175" s="0">
        <f>ROW(Source!A565)</f>
        <v/>
      </c>
      <c r="B175" s="0" t="n">
        <v>78847460</v>
      </c>
      <c r="C175" s="0" t="n">
        <v>78847453</v>
      </c>
      <c r="D175" s="0" t="n">
        <v>29114425</v>
      </c>
      <c r="E175" s="0" t="n">
        <v>1</v>
      </c>
      <c r="F175" s="0" t="n">
        <v>1</v>
      </c>
      <c r="G175" s="0" t="n">
        <v>1</v>
      </c>
      <c r="H175" s="0" t="n">
        <v>3</v>
      </c>
      <c r="I175" s="0" t="inlineStr">
        <is>
          <t>101-0137</t>
        </is>
      </c>
      <c r="J175" s="0" t="inlineStr">
        <is>
          <t>ТССЦ Московской обл., 101-0137, приказ Минстроя России №675/пр от 28.02.2017 № 254/пр</t>
        </is>
      </c>
      <c r="K175" s="0" t="inlineStr">
        <is>
          <t>Дюбели с калиброванной головкой (в обоймах) 3х58,5 мм</t>
        </is>
      </c>
      <c r="L175" s="0" t="n">
        <v>1348</v>
      </c>
      <c r="N175" s="0" t="n">
        <v>1009</v>
      </c>
      <c r="O175" s="0" t="inlineStr">
        <is>
          <t>т</t>
        </is>
      </c>
      <c r="P175" s="0" t="inlineStr">
        <is>
          <t>т</t>
        </is>
      </c>
      <c r="Q175" s="0" t="n">
        <v>1000</v>
      </c>
      <c r="X175" s="0" t="n">
        <v>0.00051</v>
      </c>
      <c r="Y175" s="0" t="n">
        <v>22558</v>
      </c>
      <c r="Z175" s="0" t="n">
        <v>0</v>
      </c>
      <c r="AA175" s="0" t="n">
        <v>0</v>
      </c>
      <c r="AB175" s="0" t="n">
        <v>0</v>
      </c>
      <c r="AC175" s="0" t="n">
        <v>0</v>
      </c>
      <c r="AD175" s="0" t="n">
        <v>1</v>
      </c>
      <c r="AE175" s="0" t="n">
        <v>0</v>
      </c>
      <c r="AF175" s="0" t="inlineStr"/>
      <c r="AG175" s="0" t="n">
        <v>0.00051</v>
      </c>
      <c r="AH175" s="0" t="n">
        <v>2</v>
      </c>
      <c r="AI175" s="0" t="n">
        <v>78847460</v>
      </c>
      <c r="AJ175" s="0" t="n">
        <v>180</v>
      </c>
      <c r="AK175" s="0" t="n">
        <v>0</v>
      </c>
      <c r="AL175" s="0" t="n">
        <v>0</v>
      </c>
      <c r="AM175" s="0" t="n">
        <v>0</v>
      </c>
      <c r="AN175" s="0" t="n">
        <v>0</v>
      </c>
      <c r="AO175" s="0" t="n">
        <v>0</v>
      </c>
      <c r="AP175" s="0" t="n">
        <v>0</v>
      </c>
      <c r="AQ175" s="0" t="n">
        <v>0</v>
      </c>
      <c r="AR175" s="0" t="n">
        <v>0</v>
      </c>
    </row>
    <row r="176">
      <c r="A176" s="0">
        <f>ROW(Source!A565)</f>
        <v/>
      </c>
      <c r="B176" s="0" t="n">
        <v>78847461</v>
      </c>
      <c r="C176" s="0" t="n">
        <v>78847453</v>
      </c>
      <c r="D176" s="0" t="n">
        <v>29109382</v>
      </c>
      <c r="E176" s="0" t="n">
        <v>1</v>
      </c>
      <c r="F176" s="0" t="n">
        <v>1</v>
      </c>
      <c r="G176" s="0" t="n">
        <v>1</v>
      </c>
      <c r="H176" s="0" t="n">
        <v>3</v>
      </c>
      <c r="I176" s="0" t="inlineStr">
        <is>
          <t>101-0329</t>
        </is>
      </c>
      <c r="J176" s="0" t="inlineStr">
        <is>
          <t>ТССЦ Московской обл., 101-0329, приказ Минстроя России №675/пр от 28.02.2017 № 254/пр</t>
        </is>
      </c>
      <c r="K176" s="0" t="inlineStr">
        <is>
          <t>Клей 88-СА</t>
        </is>
      </c>
      <c r="L176" s="0" t="n">
        <v>1346</v>
      </c>
      <c r="N176" s="0" t="n">
        <v>1009</v>
      </c>
      <c r="O176" s="0" t="inlineStr">
        <is>
          <t>кг</t>
        </is>
      </c>
      <c r="P176" s="0" t="inlineStr">
        <is>
          <t>кг</t>
        </is>
      </c>
      <c r="Q176" s="0" t="n">
        <v>1</v>
      </c>
      <c r="X176" s="0" t="n">
        <v>0.17</v>
      </c>
      <c r="Y176" s="0" t="n">
        <v>28.93</v>
      </c>
      <c r="Z176" s="0" t="n">
        <v>0</v>
      </c>
      <c r="AA176" s="0" t="n">
        <v>0</v>
      </c>
      <c r="AB176" s="0" t="n">
        <v>0</v>
      </c>
      <c r="AC176" s="0" t="n">
        <v>0</v>
      </c>
      <c r="AD176" s="0" t="n">
        <v>1</v>
      </c>
      <c r="AE176" s="0" t="n">
        <v>0</v>
      </c>
      <c r="AF176" s="0" t="inlineStr"/>
      <c r="AG176" s="0" t="n">
        <v>0.17</v>
      </c>
      <c r="AH176" s="0" t="n">
        <v>2</v>
      </c>
      <c r="AI176" s="0" t="n">
        <v>78847461</v>
      </c>
      <c r="AJ176" s="0" t="n">
        <v>181</v>
      </c>
      <c r="AK176" s="0" t="n">
        <v>0</v>
      </c>
      <c r="AL176" s="0" t="n">
        <v>0</v>
      </c>
      <c r="AM176" s="0" t="n">
        <v>0</v>
      </c>
      <c r="AN176" s="0" t="n">
        <v>0</v>
      </c>
      <c r="AO176" s="0" t="n">
        <v>0</v>
      </c>
      <c r="AP176" s="0" t="n">
        <v>0</v>
      </c>
      <c r="AQ176" s="0" t="n">
        <v>0</v>
      </c>
      <c r="AR176" s="0" t="n">
        <v>0</v>
      </c>
    </row>
    <row r="177">
      <c r="A177" s="0">
        <f>ROW(Source!A565)</f>
        <v/>
      </c>
      <c r="B177" s="0" t="n">
        <v>78847462</v>
      </c>
      <c r="C177" s="0" t="n">
        <v>78847453</v>
      </c>
      <c r="D177" s="0" t="n">
        <v>29107972</v>
      </c>
      <c r="E177" s="0" t="n">
        <v>1</v>
      </c>
      <c r="F177" s="0" t="n">
        <v>1</v>
      </c>
      <c r="G177" s="0" t="n">
        <v>1</v>
      </c>
      <c r="H177" s="0" t="n">
        <v>3</v>
      </c>
      <c r="I177" s="0" t="inlineStr">
        <is>
          <t>101-1680</t>
        </is>
      </c>
      <c r="J177" s="0" t="inlineStr">
        <is>
          <t>ТССЦ Московской обл., 101-1680, приказ Минстроя России №675/пр от 28.02.2017 № 254/пр</t>
        </is>
      </c>
      <c r="K177" s="0" t="inlineStr">
        <is>
          <t>Патроны для строительно-монтажного пистолета</t>
        </is>
      </c>
      <c r="L177" s="0" t="n">
        <v>1356</v>
      </c>
      <c r="N177" s="0" t="n">
        <v>1010</v>
      </c>
      <c r="O177" s="0" t="inlineStr">
        <is>
          <t>1000 шт.</t>
        </is>
      </c>
      <c r="P177" s="0" t="inlineStr">
        <is>
          <t>1000 шт.</t>
        </is>
      </c>
      <c r="Q177" s="0" t="n">
        <v>1000</v>
      </c>
      <c r="X177" s="0" t="n">
        <v>0.06</v>
      </c>
      <c r="Y177" s="0" t="n">
        <v>253.8</v>
      </c>
      <c r="Z177" s="0" t="n">
        <v>0</v>
      </c>
      <c r="AA177" s="0" t="n">
        <v>0</v>
      </c>
      <c r="AB177" s="0" t="n">
        <v>0</v>
      </c>
      <c r="AC177" s="0" t="n">
        <v>0</v>
      </c>
      <c r="AD177" s="0" t="n">
        <v>1</v>
      </c>
      <c r="AE177" s="0" t="n">
        <v>0</v>
      </c>
      <c r="AF177" s="0" t="inlineStr"/>
      <c r="AG177" s="0" t="n">
        <v>0.06</v>
      </c>
      <c r="AH177" s="0" t="n">
        <v>2</v>
      </c>
      <c r="AI177" s="0" t="n">
        <v>78847462</v>
      </c>
      <c r="AJ177" s="0" t="n">
        <v>182</v>
      </c>
      <c r="AK177" s="0" t="n">
        <v>0</v>
      </c>
      <c r="AL177" s="0" t="n">
        <v>0</v>
      </c>
      <c r="AM177" s="0" t="n">
        <v>0</v>
      </c>
      <c r="AN177" s="0" t="n">
        <v>0</v>
      </c>
      <c r="AO177" s="0" t="n">
        <v>0</v>
      </c>
      <c r="AP177" s="0" t="n">
        <v>0</v>
      </c>
      <c r="AQ177" s="0" t="n">
        <v>0</v>
      </c>
      <c r="AR177" s="0" t="n">
        <v>0</v>
      </c>
    </row>
    <row r="178">
      <c r="A178" s="0">
        <f>ROW(Source!A565)</f>
        <v/>
      </c>
      <c r="B178" s="0" t="n">
        <v>78847463</v>
      </c>
      <c r="C178" s="0" t="n">
        <v>78847453</v>
      </c>
      <c r="D178" s="0" t="n">
        <v>29112620</v>
      </c>
      <c r="E178" s="0" t="n">
        <v>1</v>
      </c>
      <c r="F178" s="0" t="n">
        <v>1</v>
      </c>
      <c r="G178" s="0" t="n">
        <v>1</v>
      </c>
      <c r="H178" s="0" t="n">
        <v>3</v>
      </c>
      <c r="I178" s="0" t="inlineStr">
        <is>
          <t>101-1700</t>
        </is>
      </c>
      <c r="J178" s="0" t="inlineStr">
        <is>
          <t>ТССЦ Московской обл., 101-1700, приказ Минстроя России №675/пр от 28.02.2017 № 254/пр</t>
        </is>
      </c>
      <c r="K178" s="0" t="inlineStr">
        <is>
          <t>Наконечники для полиэтиленовых труб</t>
        </is>
      </c>
      <c r="L178" s="0" t="n">
        <v>1346</v>
      </c>
      <c r="N178" s="0" t="n">
        <v>1009</v>
      </c>
      <c r="O178" s="0" t="inlineStr">
        <is>
          <t>кг</t>
        </is>
      </c>
      <c r="P178" s="0" t="inlineStr">
        <is>
          <t>кг</t>
        </is>
      </c>
      <c r="Q178" s="0" t="n">
        <v>1</v>
      </c>
      <c r="X178" s="0" t="n">
        <v>0.33</v>
      </c>
      <c r="Y178" s="0" t="n">
        <v>25.01</v>
      </c>
      <c r="Z178" s="0" t="n">
        <v>0</v>
      </c>
      <c r="AA178" s="0" t="n">
        <v>0</v>
      </c>
      <c r="AB178" s="0" t="n">
        <v>0</v>
      </c>
      <c r="AC178" s="0" t="n">
        <v>0</v>
      </c>
      <c r="AD178" s="0" t="n">
        <v>1</v>
      </c>
      <c r="AE178" s="0" t="n">
        <v>0</v>
      </c>
      <c r="AF178" s="0" t="inlineStr"/>
      <c r="AG178" s="0" t="n">
        <v>0.33</v>
      </c>
      <c r="AH178" s="0" t="n">
        <v>2</v>
      </c>
      <c r="AI178" s="0" t="n">
        <v>78847463</v>
      </c>
      <c r="AJ178" s="0" t="n">
        <v>183</v>
      </c>
      <c r="AK178" s="0" t="n">
        <v>0</v>
      </c>
      <c r="AL178" s="0" t="n">
        <v>0</v>
      </c>
      <c r="AM178" s="0" t="n">
        <v>0</v>
      </c>
      <c r="AN178" s="0" t="n">
        <v>0</v>
      </c>
      <c r="AO178" s="0" t="n">
        <v>0</v>
      </c>
      <c r="AP178" s="0" t="n">
        <v>0</v>
      </c>
      <c r="AQ178" s="0" t="n">
        <v>0</v>
      </c>
      <c r="AR178" s="0" t="n">
        <v>0</v>
      </c>
    </row>
    <row r="179">
      <c r="A179" s="0">
        <f>ROW(Source!A565)</f>
        <v/>
      </c>
      <c r="B179" s="0" t="n">
        <v>78847464</v>
      </c>
      <c r="C179" s="0" t="n">
        <v>78847453</v>
      </c>
      <c r="D179" s="0" t="n">
        <v>29118038</v>
      </c>
      <c r="E179" s="0" t="n">
        <v>1</v>
      </c>
      <c r="F179" s="0" t="n">
        <v>1</v>
      </c>
      <c r="G179" s="0" t="n">
        <v>1</v>
      </c>
      <c r="H179" s="0" t="n">
        <v>3</v>
      </c>
      <c r="I179" s="0" t="inlineStr">
        <is>
          <t>103-9140</t>
        </is>
      </c>
      <c r="J179" s="0" t="inlineStr">
        <is>
          <t>ТССЦ Московской обл., 103-9140, приказ Минстроя России №675/пр от 28.02.2017 № 254/пр</t>
        </is>
      </c>
      <c r="K179" s="0" t="inlineStr">
        <is>
          <t>Арматура муфтовая</t>
        </is>
      </c>
      <c r="L179" s="0" t="n">
        <v>1354</v>
      </c>
      <c r="N179" s="0" t="n">
        <v>1010</v>
      </c>
      <c r="O179" s="0" t="inlineStr">
        <is>
          <t>шт.</t>
        </is>
      </c>
      <c r="P179" s="0" t="inlineStr">
        <is>
          <t>шт.</t>
        </is>
      </c>
      <c r="Q179" s="0" t="n">
        <v>1</v>
      </c>
      <c r="X179" s="0" t="n">
        <v>0</v>
      </c>
      <c r="Y179" s="0" t="n">
        <v>0</v>
      </c>
      <c r="Z179" s="0" t="n">
        <v>0</v>
      </c>
      <c r="AA179" s="0" t="n">
        <v>0</v>
      </c>
      <c r="AB179" s="0" t="n">
        <v>0</v>
      </c>
      <c r="AC179" s="0" t="n">
        <v>1</v>
      </c>
      <c r="AD179" s="0" t="n">
        <v>0</v>
      </c>
      <c r="AE179" s="0" t="n">
        <v>0</v>
      </c>
      <c r="AF179" s="0" t="inlineStr"/>
      <c r="AG179" s="0" t="n">
        <v>0</v>
      </c>
      <c r="AH179" s="0" t="n">
        <v>3</v>
      </c>
      <c r="AI179" s="0" t="n">
        <v>-1</v>
      </c>
      <c r="AJ179" s="0" t="inlineStr"/>
      <c r="AK179" s="0" t="n">
        <v>0</v>
      </c>
      <c r="AL179" s="0" t="n">
        <v>0</v>
      </c>
      <c r="AM179" s="0" t="n">
        <v>0</v>
      </c>
      <c r="AN179" s="0" t="n">
        <v>0</v>
      </c>
      <c r="AO179" s="0" t="n">
        <v>0</v>
      </c>
      <c r="AP179" s="0" t="n">
        <v>0</v>
      </c>
      <c r="AQ179" s="0" t="n">
        <v>0</v>
      </c>
      <c r="AR179" s="0" t="n">
        <v>0</v>
      </c>
    </row>
    <row r="180">
      <c r="A180" s="0">
        <f>ROW(Source!A565)</f>
        <v/>
      </c>
      <c r="B180" s="0" t="n">
        <v>78847465</v>
      </c>
      <c r="C180" s="0" t="n">
        <v>78847453</v>
      </c>
      <c r="D180" s="0" t="n">
        <v>29122510</v>
      </c>
      <c r="E180" s="0" t="n">
        <v>1</v>
      </c>
      <c r="F180" s="0" t="n">
        <v>1</v>
      </c>
      <c r="G180" s="0" t="n">
        <v>1</v>
      </c>
      <c r="H180" s="0" t="n">
        <v>3</v>
      </c>
      <c r="I180" s="0" t="inlineStr">
        <is>
          <t>113-0473</t>
        </is>
      </c>
      <c r="J180" s="0" t="inlineStr">
        <is>
          <t>ТССЦ Московской обл., 113-0473, приказ Минстроя России №675/пр от 28.02.2017 № 254/пр</t>
        </is>
      </c>
      <c r="K180" s="0" t="inlineStr">
        <is>
          <t>Метиленхлорид</t>
        </is>
      </c>
      <c r="L180" s="0" t="n">
        <v>1346</v>
      </c>
      <c r="N180" s="0" t="n">
        <v>1009</v>
      </c>
      <c r="O180" s="0" t="inlineStr">
        <is>
          <t>кг</t>
        </is>
      </c>
      <c r="P180" s="0" t="inlineStr">
        <is>
          <t>кг</t>
        </is>
      </c>
      <c r="Q180" s="0" t="n">
        <v>1</v>
      </c>
      <c r="X180" s="0" t="n">
        <v>0.2</v>
      </c>
      <c r="Y180" s="0" t="n">
        <v>120</v>
      </c>
      <c r="Z180" s="0" t="n">
        <v>0</v>
      </c>
      <c r="AA180" s="0" t="n">
        <v>0</v>
      </c>
      <c r="AB180" s="0" t="n">
        <v>0</v>
      </c>
      <c r="AC180" s="0" t="n">
        <v>0</v>
      </c>
      <c r="AD180" s="0" t="n">
        <v>1</v>
      </c>
      <c r="AE180" s="0" t="n">
        <v>0</v>
      </c>
      <c r="AF180" s="0" t="inlineStr"/>
      <c r="AG180" s="0" t="n">
        <v>0.2</v>
      </c>
      <c r="AH180" s="0" t="n">
        <v>2</v>
      </c>
      <c r="AI180" s="0" t="n">
        <v>78847465</v>
      </c>
      <c r="AJ180" s="0" t="n">
        <v>184</v>
      </c>
      <c r="AK180" s="0" t="n">
        <v>0</v>
      </c>
      <c r="AL180" s="0" t="n">
        <v>0</v>
      </c>
      <c r="AM180" s="0" t="n">
        <v>0</v>
      </c>
      <c r="AN180" s="0" t="n">
        <v>0</v>
      </c>
      <c r="AO180" s="0" t="n">
        <v>0</v>
      </c>
      <c r="AP180" s="0" t="n">
        <v>0</v>
      </c>
      <c r="AQ180" s="0" t="n">
        <v>0</v>
      </c>
      <c r="AR180" s="0" t="n">
        <v>0</v>
      </c>
    </row>
    <row r="181">
      <c r="A181" s="0">
        <f>ROW(Source!A565)</f>
        <v/>
      </c>
      <c r="B181" s="0" t="n">
        <v>78847466</v>
      </c>
      <c r="C181" s="0" t="n">
        <v>78847453</v>
      </c>
      <c r="D181" s="0" t="n">
        <v>29139870</v>
      </c>
      <c r="E181" s="0" t="n">
        <v>1</v>
      </c>
      <c r="F181" s="0" t="n">
        <v>1</v>
      </c>
      <c r="G181" s="0" t="n">
        <v>1</v>
      </c>
      <c r="H181" s="0" t="n">
        <v>3</v>
      </c>
      <c r="I181" s="0" t="inlineStr">
        <is>
          <t>301-9240</t>
        </is>
      </c>
      <c r="J181" s="0" t="inlineStr">
        <is>
          <t>ТССЦ Московской обл., 301-9240, приказ Минстроя России №675/пр от 28.02.2017 № 256/пр</t>
        </is>
      </c>
      <c r="K181" s="0" t="inlineStr">
        <is>
          <t>Крепления</t>
        </is>
      </c>
      <c r="L181" s="0" t="n">
        <v>1346</v>
      </c>
      <c r="N181" s="0" t="n">
        <v>1009</v>
      </c>
      <c r="O181" s="0" t="inlineStr">
        <is>
          <t>кг</t>
        </is>
      </c>
      <c r="P181" s="0" t="inlineStr">
        <is>
          <t>кг</t>
        </is>
      </c>
      <c r="Q181" s="0" t="n">
        <v>1</v>
      </c>
      <c r="X181" s="0" t="n">
        <v>0</v>
      </c>
      <c r="Y181" s="0" t="n">
        <v>0</v>
      </c>
      <c r="Z181" s="0" t="n">
        <v>0</v>
      </c>
      <c r="AA181" s="0" t="n">
        <v>0</v>
      </c>
      <c r="AB181" s="0" t="n">
        <v>0</v>
      </c>
      <c r="AC181" s="0" t="n">
        <v>1</v>
      </c>
      <c r="AD181" s="0" t="n">
        <v>0</v>
      </c>
      <c r="AE181" s="0" t="n">
        <v>0</v>
      </c>
      <c r="AF181" s="0" t="inlineStr"/>
      <c r="AG181" s="0" t="n">
        <v>0</v>
      </c>
      <c r="AH181" s="0" t="n">
        <v>3</v>
      </c>
      <c r="AI181" s="0" t="n">
        <v>-1</v>
      </c>
      <c r="AJ181" s="0" t="inlineStr"/>
      <c r="AK181" s="0" t="n">
        <v>0</v>
      </c>
      <c r="AL181" s="0" t="n">
        <v>0</v>
      </c>
      <c r="AM181" s="0" t="n">
        <v>0</v>
      </c>
      <c r="AN181" s="0" t="n">
        <v>0</v>
      </c>
      <c r="AO181" s="0" t="n">
        <v>0</v>
      </c>
      <c r="AP181" s="0" t="n">
        <v>0</v>
      </c>
      <c r="AQ181" s="0" t="n">
        <v>0</v>
      </c>
      <c r="AR181" s="0" t="n">
        <v>0</v>
      </c>
    </row>
    <row r="182">
      <c r="A182" s="0">
        <f>ROW(Source!A565)</f>
        <v/>
      </c>
      <c r="B182" s="0" t="n">
        <v>78847467</v>
      </c>
      <c r="C182" s="0" t="n">
        <v>78847453</v>
      </c>
      <c r="D182" s="0" t="n">
        <v>29143982</v>
      </c>
      <c r="E182" s="0" t="n">
        <v>1</v>
      </c>
      <c r="F182" s="0" t="n">
        <v>1</v>
      </c>
      <c r="G182" s="0" t="n">
        <v>1</v>
      </c>
      <c r="H182" s="0" t="n">
        <v>3</v>
      </c>
      <c r="I182" s="0" t="inlineStr">
        <is>
          <t>302-9911</t>
        </is>
      </c>
      <c r="J182" s="0" t="inlineStr">
        <is>
          <t>ТССЦ Московской обл., 302-9911, приказ Минстроя России №675/пр от 28.02.2017 № 256/пр</t>
        </is>
      </c>
      <c r="K182" s="0" t="inlineStr">
        <is>
          <t>Фасонные и соединительные части к полиэтиленовым трубам</t>
        </is>
      </c>
      <c r="L182" s="0" t="n">
        <v>1354</v>
      </c>
      <c r="N182" s="0" t="n">
        <v>1010</v>
      </c>
      <c r="O182" s="0" t="inlineStr">
        <is>
          <t>шт.</t>
        </is>
      </c>
      <c r="P182" s="0" t="inlineStr">
        <is>
          <t>шт.</t>
        </is>
      </c>
      <c r="Q182" s="0" t="n">
        <v>1</v>
      </c>
      <c r="X182" s="0" t="n">
        <v>0</v>
      </c>
      <c r="Y182" s="0" t="n">
        <v>0</v>
      </c>
      <c r="Z182" s="0" t="n">
        <v>0</v>
      </c>
      <c r="AA182" s="0" t="n">
        <v>0</v>
      </c>
      <c r="AB182" s="0" t="n">
        <v>0</v>
      </c>
      <c r="AC182" s="0" t="n">
        <v>1</v>
      </c>
      <c r="AD182" s="0" t="n">
        <v>0</v>
      </c>
      <c r="AE182" s="0" t="n">
        <v>0</v>
      </c>
      <c r="AF182" s="0" t="inlineStr"/>
      <c r="AG182" s="0" t="n">
        <v>0</v>
      </c>
      <c r="AH182" s="0" t="n">
        <v>3</v>
      </c>
      <c r="AI182" s="0" t="n">
        <v>-1</v>
      </c>
      <c r="AJ182" s="0" t="inlineStr"/>
      <c r="AK182" s="0" t="n">
        <v>0</v>
      </c>
      <c r="AL182" s="0" t="n">
        <v>0</v>
      </c>
      <c r="AM182" s="0" t="n">
        <v>0</v>
      </c>
      <c r="AN182" s="0" t="n">
        <v>0</v>
      </c>
      <c r="AO182" s="0" t="n">
        <v>0</v>
      </c>
      <c r="AP182" s="0" t="n">
        <v>0</v>
      </c>
      <c r="AQ182" s="0" t="n">
        <v>0</v>
      </c>
      <c r="AR182" s="0" t="n">
        <v>0</v>
      </c>
    </row>
    <row r="183">
      <c r="A183" s="0">
        <f>ROW(Source!A565)</f>
        <v/>
      </c>
      <c r="B183" s="0" t="n">
        <v>78847468</v>
      </c>
      <c r="C183" s="0" t="n">
        <v>78847453</v>
      </c>
      <c r="D183" s="0" t="n">
        <v>29149246</v>
      </c>
      <c r="E183" s="0" t="n">
        <v>1</v>
      </c>
      <c r="F183" s="0" t="n">
        <v>1</v>
      </c>
      <c r="G183" s="0" t="n">
        <v>1</v>
      </c>
      <c r="H183" s="0" t="n">
        <v>3</v>
      </c>
      <c r="I183" s="0" t="inlineStr">
        <is>
          <t>405-1601</t>
        </is>
      </c>
      <c r="J183" s="0" t="inlineStr">
        <is>
          <t>ТССЦ Московской обл., 405-1601, приказ Минстроя России №675/пр от 28.02.2017 № 257/пр</t>
        </is>
      </c>
      <c r="K183" s="0" t="inlineStr">
        <is>
          <t>Известь строительная негашеная хлорная, марки А</t>
        </is>
      </c>
      <c r="L183" s="0" t="n">
        <v>1346</v>
      </c>
      <c r="N183" s="0" t="n">
        <v>1009</v>
      </c>
      <c r="O183" s="0" t="inlineStr">
        <is>
          <t>кг</t>
        </is>
      </c>
      <c r="P183" s="0" t="inlineStr">
        <is>
          <t>кг</t>
        </is>
      </c>
      <c r="Q183" s="0" t="n">
        <v>1</v>
      </c>
      <c r="X183" s="0" t="n">
        <v>0.004</v>
      </c>
      <c r="Y183" s="0" t="n">
        <v>2.15</v>
      </c>
      <c r="Z183" s="0" t="n">
        <v>0</v>
      </c>
      <c r="AA183" s="0" t="n">
        <v>0</v>
      </c>
      <c r="AB183" s="0" t="n">
        <v>0</v>
      </c>
      <c r="AC183" s="0" t="n">
        <v>0</v>
      </c>
      <c r="AD183" s="0" t="n">
        <v>1</v>
      </c>
      <c r="AE183" s="0" t="n">
        <v>0</v>
      </c>
      <c r="AF183" s="0" t="inlineStr"/>
      <c r="AG183" s="0" t="n">
        <v>0.004</v>
      </c>
      <c r="AH183" s="0" t="n">
        <v>2</v>
      </c>
      <c r="AI183" s="0" t="n">
        <v>78847468</v>
      </c>
      <c r="AJ183" s="0" t="n">
        <v>185</v>
      </c>
      <c r="AK183" s="0" t="n">
        <v>0</v>
      </c>
      <c r="AL183" s="0" t="n">
        <v>0</v>
      </c>
      <c r="AM183" s="0" t="n">
        <v>0</v>
      </c>
      <c r="AN183" s="0" t="n">
        <v>0</v>
      </c>
      <c r="AO183" s="0" t="n">
        <v>0</v>
      </c>
      <c r="AP183" s="0" t="n">
        <v>0</v>
      </c>
      <c r="AQ183" s="0" t="n">
        <v>0</v>
      </c>
      <c r="AR183" s="0" t="n">
        <v>0</v>
      </c>
    </row>
    <row r="184">
      <c r="A184" s="0">
        <f>ROW(Source!A565)</f>
        <v/>
      </c>
      <c r="B184" s="0" t="n">
        <v>78847469</v>
      </c>
      <c r="C184" s="0" t="n">
        <v>78847453</v>
      </c>
      <c r="D184" s="0" t="n">
        <v>29150040</v>
      </c>
      <c r="E184" s="0" t="n">
        <v>1</v>
      </c>
      <c r="F184" s="0" t="n">
        <v>1</v>
      </c>
      <c r="G184" s="0" t="n">
        <v>1</v>
      </c>
      <c r="H184" s="0" t="n">
        <v>3</v>
      </c>
      <c r="I184" s="0" t="inlineStr">
        <is>
          <t>411-0001</t>
        </is>
      </c>
      <c r="J184" s="0" t="inlineStr">
        <is>
          <t>ТССЦ Московской обл., 411-0001, приказ Минстроя России №675/пр от 28.02.2017 № 257/пр</t>
        </is>
      </c>
      <c r="K184" s="0" t="inlineStr">
        <is>
          <t>Вода</t>
        </is>
      </c>
      <c r="L184" s="0" t="n">
        <v>1339</v>
      </c>
      <c r="N184" s="0" t="n">
        <v>1007</v>
      </c>
      <c r="O184" s="0" t="inlineStr">
        <is>
          <t>м3</t>
        </is>
      </c>
      <c r="P184" s="0" t="inlineStr">
        <is>
          <t>м3</t>
        </is>
      </c>
      <c r="Q184" s="0" t="n">
        <v>1</v>
      </c>
      <c r="X184" s="0" t="n">
        <v>1.21</v>
      </c>
      <c r="Y184" s="0" t="n">
        <v>2.44</v>
      </c>
      <c r="Z184" s="0" t="n">
        <v>0</v>
      </c>
      <c r="AA184" s="0" t="n">
        <v>0</v>
      </c>
      <c r="AB184" s="0" t="n">
        <v>0</v>
      </c>
      <c r="AC184" s="0" t="n">
        <v>0</v>
      </c>
      <c r="AD184" s="0" t="n">
        <v>1</v>
      </c>
      <c r="AE184" s="0" t="n">
        <v>0</v>
      </c>
      <c r="AF184" s="0" t="inlineStr"/>
      <c r="AG184" s="0" t="n">
        <v>1.21</v>
      </c>
      <c r="AH184" s="0" t="n">
        <v>2</v>
      </c>
      <c r="AI184" s="0" t="n">
        <v>78847469</v>
      </c>
      <c r="AJ184" s="0" t="n">
        <v>186</v>
      </c>
      <c r="AK184" s="0" t="n">
        <v>0</v>
      </c>
      <c r="AL184" s="0" t="n">
        <v>0</v>
      </c>
      <c r="AM184" s="0" t="n">
        <v>0</v>
      </c>
      <c r="AN184" s="0" t="n">
        <v>0</v>
      </c>
      <c r="AO184" s="0" t="n">
        <v>0</v>
      </c>
      <c r="AP184" s="0" t="n">
        <v>0</v>
      </c>
      <c r="AQ184" s="0" t="n">
        <v>0</v>
      </c>
      <c r="AR184" s="0" t="n">
        <v>0</v>
      </c>
    </row>
    <row r="185">
      <c r="A185" s="0">
        <f>ROW(Source!A565)</f>
        <v/>
      </c>
      <c r="B185" s="0" t="n">
        <v>78847470</v>
      </c>
      <c r="C185" s="0" t="n">
        <v>78847453</v>
      </c>
      <c r="D185" s="0" t="n">
        <v>29158419</v>
      </c>
      <c r="E185" s="0" t="n">
        <v>1</v>
      </c>
      <c r="F185" s="0" t="n">
        <v>1</v>
      </c>
      <c r="G185" s="0" t="n">
        <v>1</v>
      </c>
      <c r="H185" s="0" t="n">
        <v>3</v>
      </c>
      <c r="I185" s="0" t="inlineStr">
        <is>
          <t>507-3642</t>
        </is>
      </c>
      <c r="J185" s="0" t="inlineStr">
        <is>
          <t>ТССЦ Московской обл., 507-3642, приказ Минстроя России №675/пр от 28.02.2017 № 258/пр</t>
        </is>
      </c>
      <c r="K185" s="0" t="inlineStr">
        <is>
          <t>Труба напорная из полиэтилена PE 100 питьевая ПЭ100 SDR11, размером 32х3,0 мм (ГОСТ 18599-2001, ГОСТ Р 52134-2003)</t>
        </is>
      </c>
      <c r="L185" s="0" t="n">
        <v>1301</v>
      </c>
      <c r="N185" s="0" t="n">
        <v>1003</v>
      </c>
      <c r="O185" s="0" t="inlineStr">
        <is>
          <t>м</t>
        </is>
      </c>
      <c r="P185" s="0" t="inlineStr">
        <is>
          <t>м</t>
        </is>
      </c>
      <c r="Q185" s="0" t="n">
        <v>1</v>
      </c>
      <c r="X185" s="0" t="n">
        <v>93.8</v>
      </c>
      <c r="Y185" s="0" t="n">
        <v>16.29</v>
      </c>
      <c r="Z185" s="0" t="n">
        <v>0</v>
      </c>
      <c r="AA185" s="0" t="n">
        <v>0</v>
      </c>
      <c r="AB185" s="0" t="n">
        <v>0</v>
      </c>
      <c r="AC185" s="0" t="n">
        <v>0</v>
      </c>
      <c r="AD185" s="0" t="n">
        <v>1</v>
      </c>
      <c r="AE185" s="0" t="n">
        <v>0</v>
      </c>
      <c r="AF185" s="0" t="inlineStr"/>
      <c r="AG185" s="0" t="n">
        <v>93.8</v>
      </c>
      <c r="AH185" s="0" t="n">
        <v>2</v>
      </c>
      <c r="AI185" s="0" t="n">
        <v>78847470</v>
      </c>
      <c r="AJ185" s="0" t="n">
        <v>187</v>
      </c>
      <c r="AK185" s="0" t="n">
        <v>0</v>
      </c>
      <c r="AL185" s="0" t="n">
        <v>0</v>
      </c>
      <c r="AM185" s="0" t="n">
        <v>0</v>
      </c>
      <c r="AN185" s="0" t="n">
        <v>0</v>
      </c>
      <c r="AO185" s="0" t="n">
        <v>0</v>
      </c>
      <c r="AP185" s="0" t="n">
        <v>0</v>
      </c>
      <c r="AQ185" s="0" t="n">
        <v>0</v>
      </c>
      <c r="AR185" s="0" t="n">
        <v>0</v>
      </c>
    </row>
    <row r="186">
      <c r="A186" s="0">
        <f>ROW(Source!A567)</f>
        <v/>
      </c>
      <c r="B186" s="0" t="n">
        <v>78847429</v>
      </c>
      <c r="C186" s="0" t="n">
        <v>78847428</v>
      </c>
      <c r="D186" s="0" t="n">
        <v>18409850</v>
      </c>
      <c r="E186" s="0" t="n">
        <v>1</v>
      </c>
      <c r="F186" s="0" t="n">
        <v>1</v>
      </c>
      <c r="G186" s="0" t="n">
        <v>1</v>
      </c>
      <c r="H186" s="0" t="n">
        <v>1</v>
      </c>
      <c r="I186" s="0" t="inlineStr">
        <is>
          <t>1-1035-90</t>
        </is>
      </c>
      <c r="J186" s="0" t="inlineStr"/>
      <c r="K186" s="0" t="inlineStr">
        <is>
          <t>Рабочий строитель среднего разряда 3,5</t>
        </is>
      </c>
      <c r="L186" s="0" t="n">
        <v>1369</v>
      </c>
      <c r="N186" s="0" t="n">
        <v>1013</v>
      </c>
      <c r="O186" s="0" t="inlineStr">
        <is>
          <t>чел.-ч</t>
        </is>
      </c>
      <c r="P186" s="0" t="inlineStr">
        <is>
          <t>чел.-ч</t>
        </is>
      </c>
      <c r="Q186" s="0" t="n">
        <v>1</v>
      </c>
      <c r="X186" s="0" t="n">
        <v>308</v>
      </c>
      <c r="Y186" s="0" t="n">
        <v>0</v>
      </c>
      <c r="Z186" s="0" t="n">
        <v>0</v>
      </c>
      <c r="AA186" s="0" t="n">
        <v>0</v>
      </c>
      <c r="AB186" s="0" t="n">
        <v>9.07</v>
      </c>
      <c r="AC186" s="0" t="n">
        <v>0</v>
      </c>
      <c r="AD186" s="0" t="n">
        <v>1</v>
      </c>
      <c r="AE186" s="0" t="n">
        <v>1</v>
      </c>
      <c r="AF186" s="0" t="inlineStr"/>
      <c r="AG186" s="0" t="n">
        <v>308</v>
      </c>
      <c r="AH186" s="0" t="n">
        <v>2</v>
      </c>
      <c r="AI186" s="0" t="n">
        <v>78847429</v>
      </c>
      <c r="AJ186" s="0" t="n">
        <v>189</v>
      </c>
      <c r="AK186" s="0" t="n">
        <v>0</v>
      </c>
      <c r="AL186" s="0" t="n">
        <v>0</v>
      </c>
      <c r="AM186" s="0" t="n">
        <v>0</v>
      </c>
      <c r="AN186" s="0" t="n">
        <v>0</v>
      </c>
      <c r="AO186" s="0" t="n">
        <v>0</v>
      </c>
      <c r="AP186" s="0" t="n">
        <v>0</v>
      </c>
      <c r="AQ186" s="0" t="n">
        <v>0</v>
      </c>
      <c r="AR186" s="0" t="n">
        <v>0</v>
      </c>
    </row>
    <row r="187">
      <c r="A187" s="0">
        <f>ROW(Source!A567)</f>
        <v/>
      </c>
      <c r="B187" s="0" t="n">
        <v>78847430</v>
      </c>
      <c r="C187" s="0" t="n">
        <v>78847428</v>
      </c>
      <c r="D187" s="0" t="n">
        <v>29174913</v>
      </c>
      <c r="E187" s="0" t="n">
        <v>1</v>
      </c>
      <c r="F187" s="0" t="n">
        <v>1</v>
      </c>
      <c r="G187" s="0" t="n">
        <v>1</v>
      </c>
      <c r="H187" s="0" t="n">
        <v>2</v>
      </c>
      <c r="I187" s="0" t="inlineStr">
        <is>
          <t>400001</t>
        </is>
      </c>
      <c r="J187" s="0" t="inlineStr">
        <is>
          <t>ТСЭМ Московской обл., 400001, приказ Минстроя России №675/пр от 28.02.2017 № 264/пр</t>
        </is>
      </c>
      <c r="K187" s="0" t="inlineStr">
        <is>
          <t>Автомобили бортовые, грузоподъемность до 5 т</t>
        </is>
      </c>
      <c r="L187" s="0" t="n">
        <v>1368</v>
      </c>
      <c r="N187" s="0" t="n">
        <v>1011</v>
      </c>
      <c r="O187" s="0" t="inlineStr">
        <is>
          <t>маш.-ч</t>
        </is>
      </c>
      <c r="P187" s="0" t="inlineStr">
        <is>
          <t>маш.-ч</t>
        </is>
      </c>
      <c r="Q187" s="0" t="n">
        <v>1</v>
      </c>
      <c r="X187" s="0" t="n">
        <v>1.6</v>
      </c>
      <c r="Y187" s="0" t="n">
        <v>0</v>
      </c>
      <c r="Z187" s="0" t="n">
        <v>87.17</v>
      </c>
      <c r="AA187" s="0" t="n">
        <v>11.6</v>
      </c>
      <c r="AB187" s="0" t="n">
        <v>0</v>
      </c>
      <c r="AC187" s="0" t="n">
        <v>0</v>
      </c>
      <c r="AD187" s="0" t="n">
        <v>1</v>
      </c>
      <c r="AE187" s="0" t="n">
        <v>0</v>
      </c>
      <c r="AF187" s="0" t="inlineStr"/>
      <c r="AG187" s="0" t="n">
        <v>1.6</v>
      </c>
      <c r="AH187" s="0" t="n">
        <v>2</v>
      </c>
      <c r="AI187" s="0" t="n">
        <v>78847430</v>
      </c>
      <c r="AJ187" s="0" t="n">
        <v>190</v>
      </c>
      <c r="AK187" s="0" t="n">
        <v>0</v>
      </c>
      <c r="AL187" s="0" t="n">
        <v>0</v>
      </c>
      <c r="AM187" s="0" t="n">
        <v>0</v>
      </c>
      <c r="AN187" s="0" t="n">
        <v>0</v>
      </c>
      <c r="AO187" s="0" t="n">
        <v>0</v>
      </c>
      <c r="AP187" s="0" t="n">
        <v>0</v>
      </c>
      <c r="AQ187" s="0" t="n">
        <v>0</v>
      </c>
      <c r="AR187" s="0" t="n">
        <v>0</v>
      </c>
    </row>
    <row r="188">
      <c r="A188" s="0">
        <f>ROW(Source!A567)</f>
        <v/>
      </c>
      <c r="B188" s="0" t="n">
        <v>78847431</v>
      </c>
      <c r="C188" s="0" t="n">
        <v>78847428</v>
      </c>
      <c r="D188" s="0" t="n">
        <v>29114241</v>
      </c>
      <c r="E188" s="0" t="n">
        <v>1</v>
      </c>
      <c r="F188" s="0" t="n">
        <v>1</v>
      </c>
      <c r="G188" s="0" t="n">
        <v>1</v>
      </c>
      <c r="H188" s="0" t="n">
        <v>3</v>
      </c>
      <c r="I188" s="0" t="inlineStr">
        <is>
          <t>101-2577</t>
        </is>
      </c>
      <c r="J188" s="0" t="inlineStr">
        <is>
          <t>ТССЦ Московской обл., 101-2577, приказ Минстроя России №675/пр от 28.02.2017 № 254/пр</t>
        </is>
      </c>
      <c r="K188" s="0" t="inlineStr">
        <is>
          <t>Болты с гайками и шайбами для санитарно-технических работ диаметром 20-22 мм</t>
        </is>
      </c>
      <c r="L188" s="0" t="n">
        <v>1348</v>
      </c>
      <c r="N188" s="0" t="n">
        <v>1009</v>
      </c>
      <c r="O188" s="0" t="inlineStr">
        <is>
          <t>т</t>
        </is>
      </c>
      <c r="P188" s="0" t="inlineStr">
        <is>
          <t>т</t>
        </is>
      </c>
      <c r="Q188" s="0" t="n">
        <v>1000</v>
      </c>
      <c r="X188" s="0" t="n">
        <v>0.11</v>
      </c>
      <c r="Y188" s="0" t="n">
        <v>13559.99</v>
      </c>
      <c r="Z188" s="0" t="n">
        <v>0</v>
      </c>
      <c r="AA188" s="0" t="n">
        <v>0</v>
      </c>
      <c r="AB188" s="0" t="n">
        <v>0</v>
      </c>
      <c r="AC188" s="0" t="n">
        <v>0</v>
      </c>
      <c r="AD188" s="0" t="n">
        <v>1</v>
      </c>
      <c r="AE188" s="0" t="n">
        <v>0</v>
      </c>
      <c r="AF188" s="0" t="inlineStr"/>
      <c r="AG188" s="0" t="n">
        <v>0.11</v>
      </c>
      <c r="AH188" s="0" t="n">
        <v>2</v>
      </c>
      <c r="AI188" s="0" t="n">
        <v>78847431</v>
      </c>
      <c r="AJ188" s="0" t="n">
        <v>191</v>
      </c>
      <c r="AK188" s="0" t="n">
        <v>0</v>
      </c>
      <c r="AL188" s="0" t="n">
        <v>0</v>
      </c>
      <c r="AM188" s="0" t="n">
        <v>0</v>
      </c>
      <c r="AN188" s="0" t="n">
        <v>0</v>
      </c>
      <c r="AO188" s="0" t="n">
        <v>0</v>
      </c>
      <c r="AP188" s="0" t="n">
        <v>0</v>
      </c>
      <c r="AQ188" s="0" t="n">
        <v>0</v>
      </c>
      <c r="AR188" s="0" t="n">
        <v>0</v>
      </c>
    </row>
    <row r="189">
      <c r="A189" s="0">
        <f>ROW(Source!A567)</f>
        <v/>
      </c>
      <c r="B189" s="0" t="n">
        <v>78847432</v>
      </c>
      <c r="C189" s="0" t="n">
        <v>78847428</v>
      </c>
      <c r="D189" s="0" t="n">
        <v>29142947</v>
      </c>
      <c r="E189" s="0" t="n">
        <v>1</v>
      </c>
      <c r="F189" s="0" t="n">
        <v>1</v>
      </c>
      <c r="G189" s="0" t="n">
        <v>1</v>
      </c>
      <c r="H189" s="0" t="n">
        <v>3</v>
      </c>
      <c r="I189" s="0" t="inlineStr">
        <is>
          <t>302-1175</t>
        </is>
      </c>
      <c r="J189" s="0" t="inlineStr">
        <is>
          <t>ТССЦ Московской обл., 302-1175, приказ Минстроя России №675/пр от 28.02.2017 № 256/пр</t>
        </is>
      </c>
      <c r="K189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189" s="0" t="n">
        <v>1354</v>
      </c>
      <c r="N189" s="0" t="n">
        <v>1010</v>
      </c>
      <c r="O189" s="0" t="inlineStr">
        <is>
          <t>шт.</t>
        </is>
      </c>
      <c r="P189" s="0" t="inlineStr">
        <is>
          <t>шт.</t>
        </is>
      </c>
      <c r="Q189" s="0" t="n">
        <v>1</v>
      </c>
      <c r="X189" s="0" t="n">
        <v>100</v>
      </c>
      <c r="Y189" s="0" t="n">
        <v>257.08</v>
      </c>
      <c r="Z189" s="0" t="n">
        <v>0</v>
      </c>
      <c r="AA189" s="0" t="n">
        <v>0</v>
      </c>
      <c r="AB189" s="0" t="n">
        <v>0</v>
      </c>
      <c r="AC189" s="0" t="n">
        <v>0</v>
      </c>
      <c r="AD189" s="0" t="n">
        <v>1</v>
      </c>
      <c r="AE189" s="0" t="n">
        <v>0</v>
      </c>
      <c r="AF189" s="0" t="inlineStr"/>
      <c r="AG189" s="0" t="n">
        <v>100</v>
      </c>
      <c r="AH189" s="0" t="n">
        <v>2</v>
      </c>
      <c r="AI189" s="0" t="n">
        <v>78847432</v>
      </c>
      <c r="AJ189" s="0" t="n">
        <v>192</v>
      </c>
      <c r="AK189" s="0" t="n">
        <v>0</v>
      </c>
      <c r="AL189" s="0" t="n">
        <v>0</v>
      </c>
      <c r="AM189" s="0" t="n">
        <v>0</v>
      </c>
      <c r="AN189" s="0" t="n">
        <v>0</v>
      </c>
      <c r="AO189" s="0" t="n">
        <v>0</v>
      </c>
      <c r="AP189" s="0" t="n">
        <v>0</v>
      </c>
      <c r="AQ189" s="0" t="n">
        <v>0</v>
      </c>
      <c r="AR189" s="0" t="n">
        <v>0</v>
      </c>
    </row>
    <row r="190">
      <c r="A190" s="0">
        <f>ROW(Source!A567)</f>
        <v/>
      </c>
      <c r="B190" s="0" t="n">
        <v>78847433</v>
      </c>
      <c r="C190" s="0" t="n">
        <v>78847428</v>
      </c>
      <c r="D190" s="0" t="n">
        <v>29171635</v>
      </c>
      <c r="E190" s="0" t="n">
        <v>1</v>
      </c>
      <c r="F190" s="0" t="n">
        <v>1</v>
      </c>
      <c r="G190" s="0" t="n">
        <v>1</v>
      </c>
      <c r="H190" s="0" t="n">
        <v>3</v>
      </c>
      <c r="I190" s="0" t="inlineStr">
        <is>
          <t>509-0966</t>
        </is>
      </c>
      <c r="J190" s="0" t="inlineStr">
        <is>
          <t>ТССЦ Московской обл., 509-0966, приказ Минстроя России №675/пр от 28.02.2017 № 258/пр</t>
        </is>
      </c>
      <c r="K190" s="0" t="inlineStr">
        <is>
          <t>Прокладки из паронита марки ПМБ, толщиной 1 мм, диаметром 50 мм</t>
        </is>
      </c>
      <c r="L190" s="0" t="n">
        <v>1356</v>
      </c>
      <c r="N190" s="0" t="n">
        <v>1010</v>
      </c>
      <c r="O190" s="0" t="inlineStr">
        <is>
          <t>1000 шт.</t>
        </is>
      </c>
      <c r="P190" s="0" t="inlineStr">
        <is>
          <t>1000 шт.</t>
        </is>
      </c>
      <c r="Q190" s="0" t="n">
        <v>1000</v>
      </c>
      <c r="X190" s="0" t="n">
        <v>0.2</v>
      </c>
      <c r="Y190" s="0" t="n">
        <v>3450.01</v>
      </c>
      <c r="Z190" s="0" t="n">
        <v>0</v>
      </c>
      <c r="AA190" s="0" t="n">
        <v>0</v>
      </c>
      <c r="AB190" s="0" t="n">
        <v>0</v>
      </c>
      <c r="AC190" s="0" t="n">
        <v>0</v>
      </c>
      <c r="AD190" s="0" t="n">
        <v>1</v>
      </c>
      <c r="AE190" s="0" t="n">
        <v>0</v>
      </c>
      <c r="AF190" s="0" t="inlineStr"/>
      <c r="AG190" s="0" t="n">
        <v>0.2</v>
      </c>
      <c r="AH190" s="0" t="n">
        <v>2</v>
      </c>
      <c r="AI190" s="0" t="n">
        <v>78847433</v>
      </c>
      <c r="AJ190" s="0" t="n">
        <v>193</v>
      </c>
      <c r="AK190" s="0" t="n">
        <v>0</v>
      </c>
      <c r="AL190" s="0" t="n">
        <v>0</v>
      </c>
      <c r="AM190" s="0" t="n">
        <v>0</v>
      </c>
      <c r="AN190" s="0" t="n">
        <v>0</v>
      </c>
      <c r="AO190" s="0" t="n">
        <v>0</v>
      </c>
      <c r="AP190" s="0" t="n">
        <v>0</v>
      </c>
      <c r="AQ190" s="0" t="n">
        <v>0</v>
      </c>
      <c r="AR190" s="0" t="n">
        <v>0</v>
      </c>
    </row>
    <row r="191">
      <c r="A191" s="0">
        <f>ROW(Source!A567)</f>
        <v/>
      </c>
      <c r="B191" s="0" t="n">
        <v>78847434</v>
      </c>
      <c r="C191" s="0" t="n">
        <v>78847428</v>
      </c>
      <c r="D191" s="0" t="n">
        <v>29164350</v>
      </c>
      <c r="E191" s="0" t="n">
        <v>1</v>
      </c>
      <c r="F191" s="0" t="n">
        <v>1</v>
      </c>
      <c r="G191" s="0" t="n">
        <v>1</v>
      </c>
      <c r="H191" s="0" t="n">
        <v>3</v>
      </c>
      <c r="I191" s="0" t="inlineStr">
        <is>
          <t>509-9899</t>
        </is>
      </c>
      <c r="J191" s="0" t="inlineStr">
        <is>
          <t>ТССЦ Московской обл., 509-9899, приказ Минстроя России №675/пр от 28.02.2017 № 258/пр</t>
        </is>
      </c>
      <c r="K191" s="0" t="inlineStr">
        <is>
          <t>Строительный мусор и масса возвратных материалов</t>
        </is>
      </c>
      <c r="L191" s="0" t="n">
        <v>1348</v>
      </c>
      <c r="N191" s="0" t="n">
        <v>1009</v>
      </c>
      <c r="O191" s="0" t="inlineStr">
        <is>
          <t>т</t>
        </is>
      </c>
      <c r="P191" s="0" t="inlineStr">
        <is>
          <t>т</t>
        </is>
      </c>
      <c r="Q191" s="0" t="n">
        <v>1000</v>
      </c>
      <c r="X191" s="0" t="n">
        <v>1.8</v>
      </c>
      <c r="Y191" s="0" t="n">
        <v>0</v>
      </c>
      <c r="Z191" s="0" t="n">
        <v>0</v>
      </c>
      <c r="AA191" s="0" t="n">
        <v>0</v>
      </c>
      <c r="AB191" s="0" t="n">
        <v>0</v>
      </c>
      <c r="AC191" s="0" t="n">
        <v>0</v>
      </c>
      <c r="AD191" s="0" t="n">
        <v>0</v>
      </c>
      <c r="AE191" s="0" t="n">
        <v>0</v>
      </c>
      <c r="AF191" s="0" t="inlineStr"/>
      <c r="AG191" s="0" t="n">
        <v>1.8</v>
      </c>
      <c r="AH191" s="0" t="n">
        <v>2</v>
      </c>
      <c r="AI191" s="0" t="n">
        <v>78847434</v>
      </c>
      <c r="AJ191" s="0" t="n">
        <v>194</v>
      </c>
      <c r="AK191" s="0" t="n">
        <v>0</v>
      </c>
      <c r="AL191" s="0" t="n">
        <v>0</v>
      </c>
      <c r="AM191" s="0" t="n">
        <v>0</v>
      </c>
      <c r="AN191" s="0" t="n">
        <v>0</v>
      </c>
      <c r="AO191" s="0" t="n">
        <v>0</v>
      </c>
      <c r="AP191" s="0" t="n">
        <v>0</v>
      </c>
      <c r="AQ191" s="0" t="n">
        <v>0</v>
      </c>
      <c r="AR191" s="0" t="n">
        <v>0</v>
      </c>
    </row>
    <row r="192">
      <c r="A192" s="0">
        <f>ROW(Source!A569)</f>
        <v/>
      </c>
      <c r="B192" s="0" t="n">
        <v>78850105</v>
      </c>
      <c r="C192" s="0" t="n">
        <v>78849752</v>
      </c>
      <c r="D192" s="0" t="n">
        <v>18409661</v>
      </c>
      <c r="E192" s="0" t="n">
        <v>1</v>
      </c>
      <c r="F192" s="0" t="n">
        <v>1</v>
      </c>
      <c r="G192" s="0" t="n">
        <v>1</v>
      </c>
      <c r="H192" s="0" t="n">
        <v>1</v>
      </c>
      <c r="I192" s="0" t="inlineStr">
        <is>
          <t>1-1031-90</t>
        </is>
      </c>
      <c r="J192" s="0" t="inlineStr"/>
      <c r="K192" s="0" t="inlineStr">
        <is>
          <t>Рабочий строитель среднего разряда 3,1</t>
        </is>
      </c>
      <c r="L192" s="0" t="n">
        <v>1369</v>
      </c>
      <c r="N192" s="0" t="n">
        <v>1013</v>
      </c>
      <c r="O192" s="0" t="inlineStr">
        <is>
          <t>чел.-ч</t>
        </is>
      </c>
      <c r="P192" s="0" t="inlineStr">
        <is>
          <t>чел.-ч</t>
        </is>
      </c>
      <c r="Q192" s="0" t="n">
        <v>1</v>
      </c>
      <c r="X192" s="0" t="n">
        <v>302.4</v>
      </c>
      <c r="Y192" s="0" t="n">
        <v>0</v>
      </c>
      <c r="Z192" s="0" t="n">
        <v>0</v>
      </c>
      <c r="AA192" s="0" t="n">
        <v>0</v>
      </c>
      <c r="AB192" s="0" t="n">
        <v>8.640000000000001</v>
      </c>
      <c r="AC192" s="0" t="n">
        <v>0</v>
      </c>
      <c r="AD192" s="0" t="n">
        <v>1</v>
      </c>
      <c r="AE192" s="0" t="n">
        <v>1</v>
      </c>
      <c r="AF192" s="0" t="inlineStr"/>
      <c r="AG192" s="0" t="n">
        <v>302.4</v>
      </c>
      <c r="AH192" s="0" t="n">
        <v>2</v>
      </c>
      <c r="AI192" s="0" t="n">
        <v>78850105</v>
      </c>
      <c r="AJ192" s="0" t="n">
        <v>195</v>
      </c>
      <c r="AK192" s="0" t="n">
        <v>0</v>
      </c>
      <c r="AL192" s="0" t="n">
        <v>0</v>
      </c>
      <c r="AM192" s="0" t="n">
        <v>0</v>
      </c>
      <c r="AN192" s="0" t="n">
        <v>0</v>
      </c>
      <c r="AO192" s="0" t="n">
        <v>0</v>
      </c>
      <c r="AP192" s="0" t="n">
        <v>0</v>
      </c>
      <c r="AQ192" s="0" t="n">
        <v>0</v>
      </c>
      <c r="AR192" s="0" t="n">
        <v>0</v>
      </c>
    </row>
    <row r="193">
      <c r="A193" s="0">
        <f>ROW(Source!A569)</f>
        <v/>
      </c>
      <c r="B193" s="0" t="n">
        <v>78850106</v>
      </c>
      <c r="C193" s="0" t="n">
        <v>78849752</v>
      </c>
      <c r="D193" s="0" t="n">
        <v>29174913</v>
      </c>
      <c r="E193" s="0" t="n">
        <v>1</v>
      </c>
      <c r="F193" s="0" t="n">
        <v>1</v>
      </c>
      <c r="G193" s="0" t="n">
        <v>1</v>
      </c>
      <c r="H193" s="0" t="n">
        <v>2</v>
      </c>
      <c r="I193" s="0" t="inlineStr">
        <is>
          <t>400001</t>
        </is>
      </c>
      <c r="J193" s="0" t="inlineStr">
        <is>
          <t>ТСЭМ Московской обл., 400001, приказ Минстроя России №675/пр от 28.02.2017 № 264/пр</t>
        </is>
      </c>
      <c r="K193" s="0" t="inlineStr">
        <is>
          <t>Автомобили бортовые, грузоподъемность до 5 т</t>
        </is>
      </c>
      <c r="L193" s="0" t="n">
        <v>1368</v>
      </c>
      <c r="N193" s="0" t="n">
        <v>1011</v>
      </c>
      <c r="O193" s="0" t="inlineStr">
        <is>
          <t>маш.-ч</t>
        </is>
      </c>
      <c r="P193" s="0" t="inlineStr">
        <is>
          <t>маш.-ч</t>
        </is>
      </c>
      <c r="Q193" s="0" t="n">
        <v>1</v>
      </c>
      <c r="X193" s="0" t="n">
        <v>0.01</v>
      </c>
      <c r="Y193" s="0" t="n">
        <v>0</v>
      </c>
      <c r="Z193" s="0" t="n">
        <v>87.17</v>
      </c>
      <c r="AA193" s="0" t="n">
        <v>11.6</v>
      </c>
      <c r="AB193" s="0" t="n">
        <v>0</v>
      </c>
      <c r="AC193" s="0" t="n">
        <v>0</v>
      </c>
      <c r="AD193" s="0" t="n">
        <v>1</v>
      </c>
      <c r="AE193" s="0" t="n">
        <v>0</v>
      </c>
      <c r="AF193" s="0" t="inlineStr"/>
      <c r="AG193" s="0" t="n">
        <v>0.01</v>
      </c>
      <c r="AH193" s="0" t="n">
        <v>2</v>
      </c>
      <c r="AI193" s="0" t="n">
        <v>78850106</v>
      </c>
      <c r="AJ193" s="0" t="n">
        <v>196</v>
      </c>
      <c r="AK193" s="0" t="n">
        <v>0</v>
      </c>
      <c r="AL193" s="0" t="n">
        <v>0</v>
      </c>
      <c r="AM193" s="0" t="n">
        <v>0</v>
      </c>
      <c r="AN193" s="0" t="n">
        <v>0</v>
      </c>
      <c r="AO193" s="0" t="n">
        <v>0</v>
      </c>
      <c r="AP193" s="0" t="n">
        <v>0</v>
      </c>
      <c r="AQ193" s="0" t="n">
        <v>0</v>
      </c>
      <c r="AR193" s="0" t="n">
        <v>0</v>
      </c>
    </row>
    <row r="194">
      <c r="A194" s="0">
        <f>ROW(Source!A569)</f>
        <v/>
      </c>
      <c r="B194" s="0" t="n">
        <v>78850107</v>
      </c>
      <c r="C194" s="0" t="n">
        <v>78849752</v>
      </c>
      <c r="D194" s="0" t="n">
        <v>29107658</v>
      </c>
      <c r="E194" s="0" t="n">
        <v>1</v>
      </c>
      <c r="F194" s="0" t="n">
        <v>1</v>
      </c>
      <c r="G194" s="0" t="n">
        <v>1</v>
      </c>
      <c r="H194" s="0" t="n">
        <v>3</v>
      </c>
      <c r="I194" s="0" t="inlineStr">
        <is>
          <t>101-0962</t>
        </is>
      </c>
      <c r="J194" s="0" t="inlineStr">
        <is>
          <t>ТССЦ Московской обл., 101-0962, приказ Минстроя России №675/пр от 28.02.2017 № 254/пр</t>
        </is>
      </c>
      <c r="K194" s="0" t="inlineStr">
        <is>
          <t>Смазка солидол жировой марки «Ж»</t>
        </is>
      </c>
      <c r="L194" s="0" t="n">
        <v>1348</v>
      </c>
      <c r="N194" s="0" t="n">
        <v>1009</v>
      </c>
      <c r="O194" s="0" t="inlineStr">
        <is>
          <t>т</t>
        </is>
      </c>
      <c r="P194" s="0" t="inlineStr">
        <is>
          <t>т</t>
        </is>
      </c>
      <c r="Q194" s="0" t="n">
        <v>1000</v>
      </c>
      <c r="X194" s="0" t="n">
        <v>0.0078</v>
      </c>
      <c r="Y194" s="0" t="n">
        <v>9661.51</v>
      </c>
      <c r="Z194" s="0" t="n">
        <v>0</v>
      </c>
      <c r="AA194" s="0" t="n">
        <v>0</v>
      </c>
      <c r="AB194" s="0" t="n">
        <v>0</v>
      </c>
      <c r="AC194" s="0" t="n">
        <v>0</v>
      </c>
      <c r="AD194" s="0" t="n">
        <v>1</v>
      </c>
      <c r="AE194" s="0" t="n">
        <v>0</v>
      </c>
      <c r="AF194" s="0" t="inlineStr"/>
      <c r="AG194" s="0" t="n">
        <v>0.0078</v>
      </c>
      <c r="AH194" s="0" t="n">
        <v>2</v>
      </c>
      <c r="AI194" s="0" t="n">
        <v>78850107</v>
      </c>
      <c r="AJ194" s="0" t="n">
        <v>197</v>
      </c>
      <c r="AK194" s="0" t="n">
        <v>0</v>
      </c>
      <c r="AL194" s="0" t="n">
        <v>0</v>
      </c>
      <c r="AM194" s="0" t="n">
        <v>0</v>
      </c>
      <c r="AN194" s="0" t="n">
        <v>0</v>
      </c>
      <c r="AO194" s="0" t="n">
        <v>0</v>
      </c>
      <c r="AP194" s="0" t="n">
        <v>0</v>
      </c>
      <c r="AQ194" s="0" t="n">
        <v>0</v>
      </c>
      <c r="AR194" s="0" t="n">
        <v>0</v>
      </c>
    </row>
    <row r="195">
      <c r="A195" s="0">
        <f>ROW(Source!A569)</f>
        <v/>
      </c>
      <c r="B195" s="0" t="n">
        <v>78850108</v>
      </c>
      <c r="C195" s="0" t="n">
        <v>78849752</v>
      </c>
      <c r="D195" s="0" t="n">
        <v>29171624</v>
      </c>
      <c r="E195" s="0" t="n">
        <v>1</v>
      </c>
      <c r="F195" s="0" t="n">
        <v>1</v>
      </c>
      <c r="G195" s="0" t="n">
        <v>1</v>
      </c>
      <c r="H195" s="0" t="n">
        <v>3</v>
      </c>
      <c r="I195" s="0" t="inlineStr">
        <is>
          <t>509-0965</t>
        </is>
      </c>
      <c r="J195" s="0" t="inlineStr">
        <is>
          <t>ТССЦ Московской обл., 509-0965, приказ Минстроя России №675/пр от 28.02.2017 № 258/пр</t>
        </is>
      </c>
      <c r="K195" s="0" t="inlineStr">
        <is>
          <t>Паронит</t>
        </is>
      </c>
      <c r="L195" s="0" t="n">
        <v>1348</v>
      </c>
      <c r="N195" s="0" t="n">
        <v>1009</v>
      </c>
      <c r="O195" s="0" t="inlineStr">
        <is>
          <t>т</t>
        </is>
      </c>
      <c r="P195" s="0" t="inlineStr">
        <is>
          <t>т</t>
        </is>
      </c>
      <c r="Q195" s="0" t="n">
        <v>1000</v>
      </c>
      <c r="X195" s="0" t="n">
        <v>0.0252</v>
      </c>
      <c r="Y195" s="0" t="n">
        <v>28496.87</v>
      </c>
      <c r="Z195" s="0" t="n">
        <v>0</v>
      </c>
      <c r="AA195" s="0" t="n">
        <v>0</v>
      </c>
      <c r="AB195" s="0" t="n">
        <v>0</v>
      </c>
      <c r="AC195" s="0" t="n">
        <v>0</v>
      </c>
      <c r="AD195" s="0" t="n">
        <v>1</v>
      </c>
      <c r="AE195" s="0" t="n">
        <v>0</v>
      </c>
      <c r="AF195" s="0" t="inlineStr"/>
      <c r="AG195" s="0" t="n">
        <v>0.0252</v>
      </c>
      <c r="AH195" s="0" t="n">
        <v>2</v>
      </c>
      <c r="AI195" s="0" t="n">
        <v>78850108</v>
      </c>
      <c r="AJ195" s="0" t="n">
        <v>198</v>
      </c>
      <c r="AK195" s="0" t="n">
        <v>0</v>
      </c>
      <c r="AL195" s="0" t="n">
        <v>0</v>
      </c>
      <c r="AM195" s="0" t="n">
        <v>0</v>
      </c>
      <c r="AN195" s="0" t="n">
        <v>0</v>
      </c>
      <c r="AO195" s="0" t="n">
        <v>0</v>
      </c>
      <c r="AP195" s="0" t="n">
        <v>0</v>
      </c>
      <c r="AQ195" s="0" t="n">
        <v>0</v>
      </c>
      <c r="AR195" s="0" t="n">
        <v>0</v>
      </c>
    </row>
    <row r="196">
      <c r="A196" s="0">
        <f>ROW(Source!A569)</f>
        <v/>
      </c>
      <c r="B196" s="0" t="n">
        <v>78850109</v>
      </c>
      <c r="C196" s="0" t="n">
        <v>78849752</v>
      </c>
      <c r="D196" s="0" t="n">
        <v>29164239</v>
      </c>
      <c r="E196" s="0" t="n">
        <v>1</v>
      </c>
      <c r="F196" s="0" t="n">
        <v>1</v>
      </c>
      <c r="G196" s="0" t="n">
        <v>1</v>
      </c>
      <c r="H196" s="0" t="n">
        <v>3</v>
      </c>
      <c r="I196" s="0" t="inlineStr">
        <is>
          <t>509-3368</t>
        </is>
      </c>
      <c r="J196" s="0" t="inlineStr">
        <is>
          <t>ТССЦ Московской обл., 509-3368, приказ Минстроя России №675/пр от 28.02.2017 № 258/пр</t>
        </is>
      </c>
      <c r="K196" s="0" t="inlineStr">
        <is>
          <t>Набивки сальниковые</t>
        </is>
      </c>
      <c r="L196" s="0" t="n">
        <v>1346</v>
      </c>
      <c r="N196" s="0" t="n">
        <v>1009</v>
      </c>
      <c r="O196" s="0" t="inlineStr">
        <is>
          <t>кг</t>
        </is>
      </c>
      <c r="P196" s="0" t="inlineStr">
        <is>
          <t>кг</t>
        </is>
      </c>
      <c r="Q196" s="0" t="n">
        <v>1</v>
      </c>
      <c r="X196" s="0" t="n">
        <v>3.5</v>
      </c>
      <c r="Y196" s="0" t="n">
        <v>28.56</v>
      </c>
      <c r="Z196" s="0" t="n">
        <v>0</v>
      </c>
      <c r="AA196" s="0" t="n">
        <v>0</v>
      </c>
      <c r="AB196" s="0" t="n">
        <v>0</v>
      </c>
      <c r="AC196" s="0" t="n">
        <v>0</v>
      </c>
      <c r="AD196" s="0" t="n">
        <v>1</v>
      </c>
      <c r="AE196" s="0" t="n">
        <v>0</v>
      </c>
      <c r="AF196" s="0" t="inlineStr"/>
      <c r="AG196" s="0" t="n">
        <v>3.5</v>
      </c>
      <c r="AH196" s="0" t="n">
        <v>2</v>
      </c>
      <c r="AI196" s="0" t="n">
        <v>78850109</v>
      </c>
      <c r="AJ196" s="0" t="n">
        <v>199</v>
      </c>
      <c r="AK196" s="0" t="n">
        <v>0</v>
      </c>
      <c r="AL196" s="0" t="n">
        <v>0</v>
      </c>
      <c r="AM196" s="0" t="n">
        <v>0</v>
      </c>
      <c r="AN196" s="0" t="n">
        <v>0</v>
      </c>
      <c r="AO196" s="0" t="n">
        <v>0</v>
      </c>
      <c r="AP196" s="0" t="n">
        <v>0</v>
      </c>
      <c r="AQ196" s="0" t="n">
        <v>0</v>
      </c>
      <c r="AR196" s="0" t="n">
        <v>0</v>
      </c>
    </row>
    <row r="197">
      <c r="A197" s="0">
        <f>ROW(Source!A608)</f>
        <v/>
      </c>
      <c r="B197" s="0" t="n">
        <v>78850112</v>
      </c>
      <c r="C197" s="0" t="n">
        <v>78850111</v>
      </c>
      <c r="D197" s="0" t="n">
        <v>18409850</v>
      </c>
      <c r="E197" s="0" t="n">
        <v>1</v>
      </c>
      <c r="F197" s="0" t="n">
        <v>1</v>
      </c>
      <c r="G197" s="0" t="n">
        <v>1</v>
      </c>
      <c r="H197" s="0" t="n">
        <v>1</v>
      </c>
      <c r="I197" s="0" t="inlineStr">
        <is>
          <t>1-1035-90</t>
        </is>
      </c>
      <c r="J197" s="0" t="inlineStr"/>
      <c r="K197" s="0" t="inlineStr">
        <is>
          <t>Рабочий строитель среднего разряда 3,5</t>
        </is>
      </c>
      <c r="L197" s="0" t="n">
        <v>1369</v>
      </c>
      <c r="N197" s="0" t="n">
        <v>1013</v>
      </c>
      <c r="O197" s="0" t="inlineStr">
        <is>
          <t>чел.-ч</t>
        </is>
      </c>
      <c r="P197" s="0" t="inlineStr">
        <is>
          <t>чел.-ч</t>
        </is>
      </c>
      <c r="Q197" s="0" t="n">
        <v>1</v>
      </c>
      <c r="X197" s="0" t="n">
        <v>81</v>
      </c>
      <c r="Y197" s="0" t="n">
        <v>0</v>
      </c>
      <c r="Z197" s="0" t="n">
        <v>0</v>
      </c>
      <c r="AA197" s="0" t="n">
        <v>0</v>
      </c>
      <c r="AB197" s="0" t="n">
        <v>9.07</v>
      </c>
      <c r="AC197" s="0" t="n">
        <v>0</v>
      </c>
      <c r="AD197" s="0" t="n">
        <v>1</v>
      </c>
      <c r="AE197" s="0" t="n">
        <v>1</v>
      </c>
      <c r="AF197" s="0" t="inlineStr"/>
      <c r="AG197" s="0" t="n">
        <v>81</v>
      </c>
      <c r="AH197" s="0" t="n">
        <v>2</v>
      </c>
      <c r="AI197" s="0" t="n">
        <v>78850112</v>
      </c>
      <c r="AJ197" s="0" t="n">
        <v>200</v>
      </c>
      <c r="AK197" s="0" t="n">
        <v>0</v>
      </c>
      <c r="AL197" s="0" t="n">
        <v>0</v>
      </c>
      <c r="AM197" s="0" t="n">
        <v>0</v>
      </c>
      <c r="AN197" s="0" t="n">
        <v>0</v>
      </c>
      <c r="AO197" s="0" t="n">
        <v>0</v>
      </c>
      <c r="AP197" s="0" t="n">
        <v>0</v>
      </c>
      <c r="AQ197" s="0" t="n">
        <v>0</v>
      </c>
      <c r="AR197" s="0" t="n">
        <v>0</v>
      </c>
    </row>
    <row r="198">
      <c r="A198" s="0">
        <f>ROW(Source!A608)</f>
        <v/>
      </c>
      <c r="B198" s="0" t="n">
        <v>78850113</v>
      </c>
      <c r="C198" s="0" t="n">
        <v>78850111</v>
      </c>
      <c r="D198" s="0" t="n">
        <v>29174913</v>
      </c>
      <c r="E198" s="0" t="n">
        <v>1</v>
      </c>
      <c r="F198" s="0" t="n">
        <v>1</v>
      </c>
      <c r="G198" s="0" t="n">
        <v>1</v>
      </c>
      <c r="H198" s="0" t="n">
        <v>2</v>
      </c>
      <c r="I198" s="0" t="inlineStr">
        <is>
          <t>400001</t>
        </is>
      </c>
      <c r="J198" s="0" t="inlineStr">
        <is>
          <t>ТСЭМ Московской обл., 400001, приказ Минстроя России №675/пр от 28.02.2017 № 264/пр</t>
        </is>
      </c>
      <c r="K198" s="0" t="inlineStr">
        <is>
          <t>Автомобили бортовые, грузоподъемность до 5 т</t>
        </is>
      </c>
      <c r="L198" s="0" t="n">
        <v>1368</v>
      </c>
      <c r="N198" s="0" t="n">
        <v>1011</v>
      </c>
      <c r="O198" s="0" t="inlineStr">
        <is>
          <t>маш.-ч</t>
        </is>
      </c>
      <c r="P198" s="0" t="inlineStr">
        <is>
          <t>маш.-ч</t>
        </is>
      </c>
      <c r="Q198" s="0" t="n">
        <v>1</v>
      </c>
      <c r="X198" s="0" t="n">
        <v>0.05</v>
      </c>
      <c r="Y198" s="0" t="n">
        <v>0</v>
      </c>
      <c r="Z198" s="0" t="n">
        <v>87.17</v>
      </c>
      <c r="AA198" s="0" t="n">
        <v>11.6</v>
      </c>
      <c r="AB198" s="0" t="n">
        <v>0</v>
      </c>
      <c r="AC198" s="0" t="n">
        <v>0</v>
      </c>
      <c r="AD198" s="0" t="n">
        <v>1</v>
      </c>
      <c r="AE198" s="0" t="n">
        <v>0</v>
      </c>
      <c r="AF198" s="0" t="inlineStr"/>
      <c r="AG198" s="0" t="n">
        <v>0.05</v>
      </c>
      <c r="AH198" s="0" t="n">
        <v>2</v>
      </c>
      <c r="AI198" s="0" t="n">
        <v>78850113</v>
      </c>
      <c r="AJ198" s="0" t="n">
        <v>201</v>
      </c>
      <c r="AK198" s="0" t="n">
        <v>0</v>
      </c>
      <c r="AL198" s="0" t="n">
        <v>0</v>
      </c>
      <c r="AM198" s="0" t="n">
        <v>0</v>
      </c>
      <c r="AN198" s="0" t="n">
        <v>0</v>
      </c>
      <c r="AO198" s="0" t="n">
        <v>0</v>
      </c>
      <c r="AP198" s="0" t="n">
        <v>0</v>
      </c>
      <c r="AQ198" s="0" t="n">
        <v>0</v>
      </c>
      <c r="AR198" s="0" t="n">
        <v>0</v>
      </c>
    </row>
    <row r="199">
      <c r="A199" s="0">
        <f>ROW(Source!A608)</f>
        <v/>
      </c>
      <c r="B199" s="0" t="n">
        <v>78850114</v>
      </c>
      <c r="C199" s="0" t="n">
        <v>78850111</v>
      </c>
      <c r="D199" s="0" t="n">
        <v>29110398</v>
      </c>
      <c r="E199" s="0" t="n">
        <v>1</v>
      </c>
      <c r="F199" s="0" t="n">
        <v>1</v>
      </c>
      <c r="G199" s="0" t="n">
        <v>1</v>
      </c>
      <c r="H199" s="0" t="n">
        <v>3</v>
      </c>
      <c r="I199" s="0" t="inlineStr">
        <is>
          <t>101-0388</t>
        </is>
      </c>
      <c r="J199" s="0" t="inlineStr">
        <is>
          <t>ТССЦ Московской обл., 101-0388, приказ Минстроя России №675/пр от 28.02.2017 № 254/пр</t>
        </is>
      </c>
      <c r="K199" s="0" t="inlineStr">
        <is>
          <t>Краски масляные земляные марки МА-0115 мумия, сурик железный</t>
        </is>
      </c>
      <c r="L199" s="0" t="n">
        <v>1348</v>
      </c>
      <c r="N199" s="0" t="n">
        <v>1009</v>
      </c>
      <c r="O199" s="0" t="inlineStr">
        <is>
          <t>т</t>
        </is>
      </c>
      <c r="P199" s="0" t="inlineStr">
        <is>
          <t>т</t>
        </is>
      </c>
      <c r="Q199" s="0" t="n">
        <v>1000</v>
      </c>
      <c r="X199" s="0" t="n">
        <v>0.0014</v>
      </c>
      <c r="Y199" s="0" t="n">
        <v>15118.99</v>
      </c>
      <c r="Z199" s="0" t="n">
        <v>0</v>
      </c>
      <c r="AA199" s="0" t="n">
        <v>0</v>
      </c>
      <c r="AB199" s="0" t="n">
        <v>0</v>
      </c>
      <c r="AC199" s="0" t="n">
        <v>0</v>
      </c>
      <c r="AD199" s="0" t="n">
        <v>1</v>
      </c>
      <c r="AE199" s="0" t="n">
        <v>0</v>
      </c>
      <c r="AF199" s="0" t="inlineStr"/>
      <c r="AG199" s="0" t="n">
        <v>0.0014</v>
      </c>
      <c r="AH199" s="0" t="n">
        <v>2</v>
      </c>
      <c r="AI199" s="0" t="n">
        <v>78850114</v>
      </c>
      <c r="AJ199" s="0" t="n">
        <v>202</v>
      </c>
      <c r="AK199" s="0" t="n">
        <v>0</v>
      </c>
      <c r="AL199" s="0" t="n">
        <v>0</v>
      </c>
      <c r="AM199" s="0" t="n">
        <v>0</v>
      </c>
      <c r="AN199" s="0" t="n">
        <v>0</v>
      </c>
      <c r="AO199" s="0" t="n">
        <v>0</v>
      </c>
      <c r="AP199" s="0" t="n">
        <v>0</v>
      </c>
      <c r="AQ199" s="0" t="n">
        <v>0</v>
      </c>
      <c r="AR199" s="0" t="n">
        <v>0</v>
      </c>
    </row>
    <row r="200">
      <c r="A200" s="0">
        <f>ROW(Source!A608)</f>
        <v/>
      </c>
      <c r="B200" s="0" t="n">
        <v>78850115</v>
      </c>
      <c r="C200" s="0" t="n">
        <v>78850111</v>
      </c>
      <c r="D200" s="0" t="n">
        <v>29110573</v>
      </c>
      <c r="E200" s="0" t="n">
        <v>1</v>
      </c>
      <c r="F200" s="0" t="n">
        <v>1</v>
      </c>
      <c r="G200" s="0" t="n">
        <v>1</v>
      </c>
      <c r="H200" s="0" t="n">
        <v>3</v>
      </c>
      <c r="I200" s="0" t="inlineStr">
        <is>
          <t>101-0628</t>
        </is>
      </c>
      <c r="J200" s="0" t="inlineStr">
        <is>
          <t>ТССЦ Московской обл., 101-0628, приказ Минстроя России №675/пр от 28.02.2017 № 254/пр</t>
        </is>
      </c>
      <c r="K200" s="0" t="inlineStr">
        <is>
          <t>Олифа комбинированная, марки К-3</t>
        </is>
      </c>
      <c r="L200" s="0" t="n">
        <v>1348</v>
      </c>
      <c r="N200" s="0" t="n">
        <v>1009</v>
      </c>
      <c r="O200" s="0" t="inlineStr">
        <is>
          <t>т</t>
        </is>
      </c>
      <c r="P200" s="0" t="inlineStr">
        <is>
          <t>т</t>
        </is>
      </c>
      <c r="Q200" s="0" t="n">
        <v>1000</v>
      </c>
      <c r="X200" s="0" t="n">
        <v>0.0007</v>
      </c>
      <c r="Y200" s="0" t="n">
        <v>16950</v>
      </c>
      <c r="Z200" s="0" t="n">
        <v>0</v>
      </c>
      <c r="AA200" s="0" t="n">
        <v>0</v>
      </c>
      <c r="AB200" s="0" t="n">
        <v>0</v>
      </c>
      <c r="AC200" s="0" t="n">
        <v>0</v>
      </c>
      <c r="AD200" s="0" t="n">
        <v>1</v>
      </c>
      <c r="AE200" s="0" t="n">
        <v>0</v>
      </c>
      <c r="AF200" s="0" t="inlineStr"/>
      <c r="AG200" s="0" t="n">
        <v>0.0007</v>
      </c>
      <c r="AH200" s="0" t="n">
        <v>2</v>
      </c>
      <c r="AI200" s="0" t="n">
        <v>78850115</v>
      </c>
      <c r="AJ200" s="0" t="n">
        <v>203</v>
      </c>
      <c r="AK200" s="0" t="n">
        <v>0</v>
      </c>
      <c r="AL200" s="0" t="n">
        <v>0</v>
      </c>
      <c r="AM200" s="0" t="n">
        <v>0</v>
      </c>
      <c r="AN200" s="0" t="n">
        <v>0</v>
      </c>
      <c r="AO200" s="0" t="n">
        <v>0</v>
      </c>
      <c r="AP200" s="0" t="n">
        <v>0</v>
      </c>
      <c r="AQ200" s="0" t="n">
        <v>0</v>
      </c>
      <c r="AR200" s="0" t="n">
        <v>0</v>
      </c>
    </row>
    <row r="201">
      <c r="A201" s="0">
        <f>ROW(Source!A608)</f>
        <v/>
      </c>
      <c r="B201" s="0" t="n">
        <v>78850116</v>
      </c>
      <c r="C201" s="0" t="n">
        <v>78850111</v>
      </c>
      <c r="D201" s="0" t="n">
        <v>29107963</v>
      </c>
      <c r="E201" s="0" t="n">
        <v>1</v>
      </c>
      <c r="F201" s="0" t="n">
        <v>1</v>
      </c>
      <c r="G201" s="0" t="n">
        <v>1</v>
      </c>
      <c r="H201" s="0" t="n">
        <v>3</v>
      </c>
      <c r="I201" s="0" t="inlineStr">
        <is>
          <t>101-1669</t>
        </is>
      </c>
      <c r="J201" s="0" t="inlineStr">
        <is>
          <t>ТССЦ Московской обл., 101-1669, приказ Минстроя России №675/пр от 28.02.2017 № 254/пр</t>
        </is>
      </c>
      <c r="K201" s="0" t="inlineStr">
        <is>
          <t>Очес льняной</t>
        </is>
      </c>
      <c r="L201" s="0" t="n">
        <v>1346</v>
      </c>
      <c r="N201" s="0" t="n">
        <v>1009</v>
      </c>
      <c r="O201" s="0" t="inlineStr">
        <is>
          <t>кг</t>
        </is>
      </c>
      <c r="P201" s="0" t="inlineStr">
        <is>
          <t>кг</t>
        </is>
      </c>
      <c r="Q201" s="0" t="n">
        <v>1</v>
      </c>
      <c r="X201" s="0" t="n">
        <v>0.7</v>
      </c>
      <c r="Y201" s="0" t="n">
        <v>37.29</v>
      </c>
      <c r="Z201" s="0" t="n">
        <v>0</v>
      </c>
      <c r="AA201" s="0" t="n">
        <v>0</v>
      </c>
      <c r="AB201" s="0" t="n">
        <v>0</v>
      </c>
      <c r="AC201" s="0" t="n">
        <v>0</v>
      </c>
      <c r="AD201" s="0" t="n">
        <v>1</v>
      </c>
      <c r="AE201" s="0" t="n">
        <v>0</v>
      </c>
      <c r="AF201" s="0" t="inlineStr"/>
      <c r="AG201" s="0" t="n">
        <v>0.7</v>
      </c>
      <c r="AH201" s="0" t="n">
        <v>2</v>
      </c>
      <c r="AI201" s="0" t="n">
        <v>78850116</v>
      </c>
      <c r="AJ201" s="0" t="n">
        <v>204</v>
      </c>
      <c r="AK201" s="0" t="n">
        <v>0</v>
      </c>
      <c r="AL201" s="0" t="n">
        <v>0</v>
      </c>
      <c r="AM201" s="0" t="n">
        <v>0</v>
      </c>
      <c r="AN201" s="0" t="n">
        <v>0</v>
      </c>
      <c r="AO201" s="0" t="n">
        <v>0</v>
      </c>
      <c r="AP201" s="0" t="n">
        <v>0</v>
      </c>
      <c r="AQ201" s="0" t="n">
        <v>0</v>
      </c>
      <c r="AR201" s="0" t="n">
        <v>0</v>
      </c>
    </row>
    <row r="202">
      <c r="A202" s="0">
        <f>ROW(Source!A608)</f>
        <v/>
      </c>
      <c r="B202" s="0" t="n">
        <v>78850117</v>
      </c>
      <c r="C202" s="0" t="n">
        <v>78850111</v>
      </c>
      <c r="D202" s="0" t="n">
        <v>29142465</v>
      </c>
      <c r="E202" s="0" t="n">
        <v>1</v>
      </c>
      <c r="F202" s="0" t="n">
        <v>1</v>
      </c>
      <c r="G202" s="0" t="n">
        <v>1</v>
      </c>
      <c r="H202" s="0" t="n">
        <v>3</v>
      </c>
      <c r="I202" s="0" t="inlineStr">
        <is>
          <t>302-1342</t>
        </is>
      </c>
      <c r="J202" s="0" t="inlineStr">
        <is>
          <t>ТССЦ Московской обл., 302-1342, приказ Минстроя России №675/пр от 28.02.2017 № 256/пр</t>
        </is>
      </c>
      <c r="K202" s="0" t="inlineStr">
        <is>
          <t>Вентили проходные муфтовые 15кч18п для воды давлением 1,6 МПа (16 кгс/см2), диаметром 20 мм</t>
        </is>
      </c>
      <c r="L202" s="0" t="n">
        <v>1354</v>
      </c>
      <c r="N202" s="0" t="n">
        <v>1010</v>
      </c>
      <c r="O202" s="0" t="inlineStr">
        <is>
          <t>шт.</t>
        </is>
      </c>
      <c r="P202" s="0" t="inlineStr">
        <is>
          <t>шт.</t>
        </is>
      </c>
      <c r="Q202" s="0" t="n">
        <v>1</v>
      </c>
      <c r="X202" s="0" t="n">
        <v>100</v>
      </c>
      <c r="Y202" s="0" t="n">
        <v>21.81</v>
      </c>
      <c r="Z202" s="0" t="n">
        <v>0</v>
      </c>
      <c r="AA202" s="0" t="n">
        <v>0</v>
      </c>
      <c r="AB202" s="0" t="n">
        <v>0</v>
      </c>
      <c r="AC202" s="0" t="n">
        <v>0</v>
      </c>
      <c r="AD202" s="0" t="n">
        <v>1</v>
      </c>
      <c r="AE202" s="0" t="n">
        <v>0</v>
      </c>
      <c r="AF202" s="0" t="inlineStr"/>
      <c r="AG202" s="0" t="n">
        <v>100</v>
      </c>
      <c r="AH202" s="0" t="n">
        <v>2</v>
      </c>
      <c r="AI202" s="0" t="n">
        <v>78850117</v>
      </c>
      <c r="AJ202" s="0" t="n">
        <v>206</v>
      </c>
      <c r="AK202" s="0" t="n">
        <v>0</v>
      </c>
      <c r="AL202" s="0" t="n">
        <v>0</v>
      </c>
      <c r="AM202" s="0" t="n">
        <v>0</v>
      </c>
      <c r="AN202" s="0" t="n">
        <v>0</v>
      </c>
      <c r="AO202" s="0" t="n">
        <v>0</v>
      </c>
      <c r="AP202" s="0" t="n">
        <v>0</v>
      </c>
      <c r="AQ202" s="0" t="n">
        <v>0</v>
      </c>
      <c r="AR202" s="0" t="n">
        <v>0</v>
      </c>
    </row>
    <row r="203">
      <c r="A203" s="0">
        <f>ROW(Source!A608)</f>
        <v/>
      </c>
      <c r="B203" s="0" t="n">
        <v>78850118</v>
      </c>
      <c r="C203" s="0" t="n">
        <v>78850111</v>
      </c>
      <c r="D203" s="0" t="n">
        <v>29164350</v>
      </c>
      <c r="E203" s="0" t="n">
        <v>1</v>
      </c>
      <c r="F203" s="0" t="n">
        <v>1</v>
      </c>
      <c r="G203" s="0" t="n">
        <v>1</v>
      </c>
      <c r="H203" s="0" t="n">
        <v>3</v>
      </c>
      <c r="I203" s="0" t="inlineStr">
        <is>
          <t>509-9899</t>
        </is>
      </c>
      <c r="J203" s="0" t="inlineStr">
        <is>
          <t>ТССЦ Московской обл., 509-9899, приказ Минстроя России №675/пр от 28.02.2017 № 258/пр</t>
        </is>
      </c>
      <c r="K203" s="0" t="inlineStr">
        <is>
          <t>Строительный мусор и масса возвратных материалов</t>
        </is>
      </c>
      <c r="L203" s="0" t="n">
        <v>1348</v>
      </c>
      <c r="N203" s="0" t="n">
        <v>1009</v>
      </c>
      <c r="O203" s="0" t="inlineStr">
        <is>
          <t>т</t>
        </is>
      </c>
      <c r="P203" s="0" t="inlineStr">
        <is>
          <t>т</t>
        </is>
      </c>
      <c r="Q203" s="0" t="n">
        <v>1000</v>
      </c>
      <c r="X203" s="0" t="n">
        <v>0.04</v>
      </c>
      <c r="Y203" s="0" t="n">
        <v>0</v>
      </c>
      <c r="Z203" s="0" t="n">
        <v>0</v>
      </c>
      <c r="AA203" s="0" t="n">
        <v>0</v>
      </c>
      <c r="AB203" s="0" t="n">
        <v>0</v>
      </c>
      <c r="AC203" s="0" t="n">
        <v>0</v>
      </c>
      <c r="AD203" s="0" t="n">
        <v>0</v>
      </c>
      <c r="AE203" s="0" t="n">
        <v>0</v>
      </c>
      <c r="AF203" s="0" t="inlineStr"/>
      <c r="AG203" s="0" t="n">
        <v>0.04</v>
      </c>
      <c r="AH203" s="0" t="n">
        <v>2</v>
      </c>
      <c r="AI203" s="0" t="n">
        <v>78850118</v>
      </c>
      <c r="AJ203" s="0" t="n">
        <v>207</v>
      </c>
      <c r="AK203" s="0" t="n">
        <v>0</v>
      </c>
      <c r="AL203" s="0" t="n">
        <v>0</v>
      </c>
      <c r="AM203" s="0" t="n">
        <v>0</v>
      </c>
      <c r="AN203" s="0" t="n">
        <v>0</v>
      </c>
      <c r="AO203" s="0" t="n">
        <v>0</v>
      </c>
      <c r="AP203" s="0" t="n">
        <v>0</v>
      </c>
      <c r="AQ203" s="0" t="n">
        <v>0</v>
      </c>
      <c r="AR203" s="0" t="n">
        <v>0</v>
      </c>
    </row>
    <row r="204">
      <c r="A204" s="0">
        <f>ROW(Source!A650)</f>
        <v/>
      </c>
      <c r="B204" s="0" t="n">
        <v>78849842</v>
      </c>
      <c r="C204" s="0" t="n">
        <v>78849816</v>
      </c>
      <c r="D204" s="0" t="n">
        <v>18406785</v>
      </c>
      <c r="E204" s="0" t="n">
        <v>1</v>
      </c>
      <c r="F204" s="0" t="n">
        <v>1</v>
      </c>
      <c r="G204" s="0" t="n">
        <v>1</v>
      </c>
      <c r="H204" s="0" t="n">
        <v>1</v>
      </c>
      <c r="I204" s="0" t="inlineStr">
        <is>
          <t>1-1033-90</t>
        </is>
      </c>
      <c r="J204" s="0" t="inlineStr"/>
      <c r="K204" s="0" t="inlineStr">
        <is>
          <t>Рабочий строитель среднего разряда 3,3</t>
        </is>
      </c>
      <c r="L204" s="0" t="n">
        <v>1369</v>
      </c>
      <c r="N204" s="0" t="n">
        <v>1013</v>
      </c>
      <c r="O204" s="0" t="inlineStr">
        <is>
          <t>чел.-ч</t>
        </is>
      </c>
      <c r="P204" s="0" t="inlineStr">
        <is>
          <t>чел.-ч</t>
        </is>
      </c>
      <c r="Q204" s="0" t="n">
        <v>1</v>
      </c>
      <c r="X204" s="0" t="n">
        <v>130</v>
      </c>
      <c r="Y204" s="0" t="n">
        <v>0</v>
      </c>
      <c r="Z204" s="0" t="n">
        <v>0</v>
      </c>
      <c r="AA204" s="0" t="n">
        <v>0</v>
      </c>
      <c r="AB204" s="0" t="n">
        <v>8.859999999999999</v>
      </c>
      <c r="AC204" s="0" t="n">
        <v>0</v>
      </c>
      <c r="AD204" s="0" t="n">
        <v>1</v>
      </c>
      <c r="AE204" s="0" t="n">
        <v>1</v>
      </c>
      <c r="AF204" s="0" t="inlineStr"/>
      <c r="AG204" s="0" t="n">
        <v>130</v>
      </c>
      <c r="AH204" s="0" t="n">
        <v>2</v>
      </c>
      <c r="AI204" s="0" t="n">
        <v>78849842</v>
      </c>
      <c r="AJ204" s="0" t="n">
        <v>208</v>
      </c>
      <c r="AK204" s="0" t="n">
        <v>0</v>
      </c>
      <c r="AL204" s="0" t="n">
        <v>0</v>
      </c>
      <c r="AM204" s="0" t="n">
        <v>0</v>
      </c>
      <c r="AN204" s="0" t="n">
        <v>0</v>
      </c>
      <c r="AO204" s="0" t="n">
        <v>0</v>
      </c>
      <c r="AP204" s="0" t="n">
        <v>0</v>
      </c>
      <c r="AQ204" s="0" t="n">
        <v>0</v>
      </c>
      <c r="AR204" s="0" t="n">
        <v>0</v>
      </c>
    </row>
    <row r="205">
      <c r="A205" s="0">
        <f>ROW(Source!A650)</f>
        <v/>
      </c>
      <c r="B205" s="0" t="n">
        <v>78849843</v>
      </c>
      <c r="C205" s="0" t="n">
        <v>78849816</v>
      </c>
      <c r="D205" s="0" t="n">
        <v>121548</v>
      </c>
      <c r="E205" s="0" t="n">
        <v>1</v>
      </c>
      <c r="F205" s="0" t="n">
        <v>1</v>
      </c>
      <c r="G205" s="0" t="n">
        <v>1</v>
      </c>
      <c r="H205" s="0" t="n">
        <v>1</v>
      </c>
      <c r="I205" s="0" t="inlineStr">
        <is>
          <t>2</t>
        </is>
      </c>
      <c r="J205" s="0" t="inlineStr"/>
      <c r="K205" s="0" t="inlineStr">
        <is>
          <t>Затраты труда машинистов</t>
        </is>
      </c>
      <c r="L205" s="0" t="n">
        <v>608254</v>
      </c>
      <c r="N205" s="0" t="n">
        <v>1013</v>
      </c>
      <c r="O205" s="0" t="inlineStr">
        <is>
          <t>чел.час</t>
        </is>
      </c>
      <c r="P205" s="0" t="inlineStr">
        <is>
          <t>чел.час</t>
        </is>
      </c>
      <c r="Q205" s="0" t="n">
        <v>1</v>
      </c>
      <c r="X205" s="0" t="n">
        <v>0.45</v>
      </c>
      <c r="Y205" s="0" t="n">
        <v>0</v>
      </c>
      <c r="Z205" s="0" t="n">
        <v>0</v>
      </c>
      <c r="AA205" s="0" t="n">
        <v>0</v>
      </c>
      <c r="AB205" s="0" t="n">
        <v>0</v>
      </c>
      <c r="AC205" s="0" t="n">
        <v>0</v>
      </c>
      <c r="AD205" s="0" t="n">
        <v>1</v>
      </c>
      <c r="AE205" s="0" t="n">
        <v>2</v>
      </c>
      <c r="AF205" s="0" t="inlineStr"/>
      <c r="AG205" s="0" t="n">
        <v>0.45</v>
      </c>
      <c r="AH205" s="0" t="n">
        <v>2</v>
      </c>
      <c r="AI205" s="0" t="n">
        <v>78849843</v>
      </c>
      <c r="AJ205" s="0" t="n">
        <v>209</v>
      </c>
      <c r="AK205" s="0" t="n">
        <v>0</v>
      </c>
      <c r="AL205" s="0" t="n">
        <v>0</v>
      </c>
      <c r="AM205" s="0" t="n">
        <v>0</v>
      </c>
      <c r="AN205" s="0" t="n">
        <v>0</v>
      </c>
      <c r="AO205" s="0" t="n">
        <v>0</v>
      </c>
      <c r="AP205" s="0" t="n">
        <v>0</v>
      </c>
      <c r="AQ205" s="0" t="n">
        <v>0</v>
      </c>
      <c r="AR205" s="0" t="n">
        <v>0</v>
      </c>
    </row>
    <row r="206">
      <c r="A206" s="0">
        <f>ROW(Source!A650)</f>
        <v/>
      </c>
      <c r="B206" s="0" t="n">
        <v>78849844</v>
      </c>
      <c r="C206" s="0" t="n">
        <v>78849816</v>
      </c>
      <c r="D206" s="0" t="n">
        <v>29172556</v>
      </c>
      <c r="E206" s="0" t="n">
        <v>1</v>
      </c>
      <c r="F206" s="0" t="n">
        <v>1</v>
      </c>
      <c r="G206" s="0" t="n">
        <v>1</v>
      </c>
      <c r="H206" s="0" t="n">
        <v>2</v>
      </c>
      <c r="I206" s="0" t="inlineStr">
        <is>
          <t>030954</t>
        </is>
      </c>
      <c r="J206" s="0" t="inlineStr">
        <is>
          <t>ТСЭМ Московской обл., 030954, приказ Минстроя России №675/пр от 28.02.2017 № 264/пр</t>
        </is>
      </c>
      <c r="K206" s="0" t="inlineStr">
        <is>
          <t>Подъемники грузоподъемностью до 500 кг одномачтовые, высота подъема 45 м</t>
        </is>
      </c>
      <c r="L206" s="0" t="n">
        <v>1368</v>
      </c>
      <c r="N206" s="0" t="n">
        <v>1011</v>
      </c>
      <c r="O206" s="0" t="inlineStr">
        <is>
          <t>маш.-ч</t>
        </is>
      </c>
      <c r="P206" s="0" t="inlineStr">
        <is>
          <t>маш.-ч</t>
        </is>
      </c>
      <c r="Q206" s="0" t="n">
        <v>1</v>
      </c>
      <c r="X206" s="0" t="n">
        <v>0.45</v>
      </c>
      <c r="Y206" s="0" t="n">
        <v>0</v>
      </c>
      <c r="Z206" s="0" t="n">
        <v>31.26</v>
      </c>
      <c r="AA206" s="0" t="n">
        <v>13.5</v>
      </c>
      <c r="AB206" s="0" t="n">
        <v>0</v>
      </c>
      <c r="AC206" s="0" t="n">
        <v>0</v>
      </c>
      <c r="AD206" s="0" t="n">
        <v>1</v>
      </c>
      <c r="AE206" s="0" t="n">
        <v>0</v>
      </c>
      <c r="AF206" s="0" t="inlineStr"/>
      <c r="AG206" s="0" t="n">
        <v>0.45</v>
      </c>
      <c r="AH206" s="0" t="n">
        <v>2</v>
      </c>
      <c r="AI206" s="0" t="n">
        <v>78849844</v>
      </c>
      <c r="AJ206" s="0" t="n">
        <v>210</v>
      </c>
      <c r="AK206" s="0" t="n">
        <v>0</v>
      </c>
      <c r="AL206" s="0" t="n">
        <v>0</v>
      </c>
      <c r="AM206" s="0" t="n">
        <v>0</v>
      </c>
      <c r="AN206" s="0" t="n">
        <v>0</v>
      </c>
      <c r="AO206" s="0" t="n">
        <v>0</v>
      </c>
      <c r="AP206" s="0" t="n">
        <v>0</v>
      </c>
      <c r="AQ206" s="0" t="n">
        <v>0</v>
      </c>
      <c r="AR206" s="0" t="n">
        <v>0</v>
      </c>
    </row>
    <row r="207">
      <c r="A207" s="0">
        <f>ROW(Source!A650)</f>
        <v/>
      </c>
      <c r="B207" s="0" t="n">
        <v>78849845</v>
      </c>
      <c r="C207" s="0" t="n">
        <v>78849816</v>
      </c>
      <c r="D207" s="0" t="n">
        <v>29172657</v>
      </c>
      <c r="E207" s="0" t="n">
        <v>1</v>
      </c>
      <c r="F207" s="0" t="n">
        <v>1</v>
      </c>
      <c r="G207" s="0" t="n">
        <v>1</v>
      </c>
      <c r="H207" s="0" t="n">
        <v>2</v>
      </c>
      <c r="I207" s="0" t="inlineStr">
        <is>
          <t>040502</t>
        </is>
      </c>
      <c r="J207" s="0" t="inlineStr">
        <is>
          <t>ТСЭМ Московской обл., 040502, приказ Минстроя России №675/пр от 28.02.2017 № 264/пр</t>
        </is>
      </c>
      <c r="K207" s="0" t="inlineStr">
        <is>
          <t>Установки для сварки ручной дуговой (постоянного тока)</t>
        </is>
      </c>
      <c r="L207" s="0" t="n">
        <v>1368</v>
      </c>
      <c r="N207" s="0" t="n">
        <v>1011</v>
      </c>
      <c r="O207" s="0" t="inlineStr">
        <is>
          <t>маш.-ч</t>
        </is>
      </c>
      <c r="P207" s="0" t="inlineStr">
        <is>
          <t>маш.-ч</t>
        </is>
      </c>
      <c r="Q207" s="0" t="n">
        <v>1</v>
      </c>
      <c r="X207" s="0" t="n">
        <v>25.9</v>
      </c>
      <c r="Y207" s="0" t="n">
        <v>0</v>
      </c>
      <c r="Z207" s="0" t="n">
        <v>8.1</v>
      </c>
      <c r="AA207" s="0" t="n">
        <v>0</v>
      </c>
      <c r="AB207" s="0" t="n">
        <v>0</v>
      </c>
      <c r="AC207" s="0" t="n">
        <v>0</v>
      </c>
      <c r="AD207" s="0" t="n">
        <v>1</v>
      </c>
      <c r="AE207" s="0" t="n">
        <v>0</v>
      </c>
      <c r="AF207" s="0" t="inlineStr"/>
      <c r="AG207" s="0" t="n">
        <v>25.9</v>
      </c>
      <c r="AH207" s="0" t="n">
        <v>2</v>
      </c>
      <c r="AI207" s="0" t="n">
        <v>78849845</v>
      </c>
      <c r="AJ207" s="0" t="n">
        <v>211</v>
      </c>
      <c r="AK207" s="0" t="n">
        <v>0</v>
      </c>
      <c r="AL207" s="0" t="n">
        <v>0</v>
      </c>
      <c r="AM207" s="0" t="n">
        <v>0</v>
      </c>
      <c r="AN207" s="0" t="n">
        <v>0</v>
      </c>
      <c r="AO207" s="0" t="n">
        <v>0</v>
      </c>
      <c r="AP207" s="0" t="n">
        <v>0</v>
      </c>
      <c r="AQ207" s="0" t="n">
        <v>0</v>
      </c>
      <c r="AR207" s="0" t="n">
        <v>0</v>
      </c>
    </row>
    <row r="208">
      <c r="A208" s="0">
        <f>ROW(Source!A650)</f>
        <v/>
      </c>
      <c r="B208" s="0" t="n">
        <v>78849846</v>
      </c>
      <c r="C208" s="0" t="n">
        <v>78849816</v>
      </c>
      <c r="D208" s="0" t="n">
        <v>29172659</v>
      </c>
      <c r="E208" s="0" t="n">
        <v>1</v>
      </c>
      <c r="F208" s="0" t="n">
        <v>1</v>
      </c>
      <c r="G208" s="0" t="n">
        <v>1</v>
      </c>
      <c r="H208" s="0" t="n">
        <v>2</v>
      </c>
      <c r="I208" s="0" t="inlineStr">
        <is>
          <t>040504</t>
        </is>
      </c>
      <c r="J208" s="0" t="inlineStr">
        <is>
          <t>ТСЭМ Московской обл., 040504, приказ Минстроя России №675/пр от 28.02.2017 № 264/пр</t>
        </is>
      </c>
      <c r="K208" s="0" t="inlineStr">
        <is>
          <t>Аппарат для газовой сварки и резки</t>
        </is>
      </c>
      <c r="L208" s="0" t="n">
        <v>1368</v>
      </c>
      <c r="N208" s="0" t="n">
        <v>1011</v>
      </c>
      <c r="O208" s="0" t="inlineStr">
        <is>
          <t>маш.-ч</t>
        </is>
      </c>
      <c r="P208" s="0" t="inlineStr">
        <is>
          <t>маш.-ч</t>
        </is>
      </c>
      <c r="Q208" s="0" t="n">
        <v>1</v>
      </c>
      <c r="X208" s="0" t="n">
        <v>11.6</v>
      </c>
      <c r="Y208" s="0" t="n">
        <v>0</v>
      </c>
      <c r="Z208" s="0" t="n">
        <v>1.2</v>
      </c>
      <c r="AA208" s="0" t="n">
        <v>0</v>
      </c>
      <c r="AB208" s="0" t="n">
        <v>0</v>
      </c>
      <c r="AC208" s="0" t="n">
        <v>0</v>
      </c>
      <c r="AD208" s="0" t="n">
        <v>1</v>
      </c>
      <c r="AE208" s="0" t="n">
        <v>0</v>
      </c>
      <c r="AF208" s="0" t="inlineStr"/>
      <c r="AG208" s="0" t="n">
        <v>11.6</v>
      </c>
      <c r="AH208" s="0" t="n">
        <v>2</v>
      </c>
      <c r="AI208" s="0" t="n">
        <v>78849846</v>
      </c>
      <c r="AJ208" s="0" t="n">
        <v>212</v>
      </c>
      <c r="AK208" s="0" t="n">
        <v>0</v>
      </c>
      <c r="AL208" s="0" t="n">
        <v>0</v>
      </c>
      <c r="AM208" s="0" t="n">
        <v>0</v>
      </c>
      <c r="AN208" s="0" t="n">
        <v>0</v>
      </c>
      <c r="AO208" s="0" t="n">
        <v>0</v>
      </c>
      <c r="AP208" s="0" t="n">
        <v>0</v>
      </c>
      <c r="AQ208" s="0" t="n">
        <v>0</v>
      </c>
      <c r="AR208" s="0" t="n">
        <v>0</v>
      </c>
    </row>
    <row r="209">
      <c r="A209" s="0">
        <f>ROW(Source!A650)</f>
        <v/>
      </c>
      <c r="B209" s="0" t="n">
        <v>78849847</v>
      </c>
      <c r="C209" s="0" t="n">
        <v>78849816</v>
      </c>
      <c r="D209" s="0" t="n">
        <v>29174913</v>
      </c>
      <c r="E209" s="0" t="n">
        <v>1</v>
      </c>
      <c r="F209" s="0" t="n">
        <v>1</v>
      </c>
      <c r="G209" s="0" t="n">
        <v>1</v>
      </c>
      <c r="H209" s="0" t="n">
        <v>2</v>
      </c>
      <c r="I209" s="0" t="inlineStr">
        <is>
          <t>400001</t>
        </is>
      </c>
      <c r="J209" s="0" t="inlineStr">
        <is>
          <t>ТСЭМ Московской обл., 400001, приказ Минстроя России №675/пр от 28.02.2017 № 264/пр</t>
        </is>
      </c>
      <c r="K209" s="0" t="inlineStr">
        <is>
          <t>Автомобили бортовые, грузоподъемность до 5 т</t>
        </is>
      </c>
      <c r="L209" s="0" t="n">
        <v>1368</v>
      </c>
      <c r="N209" s="0" t="n">
        <v>1011</v>
      </c>
      <c r="O209" s="0" t="inlineStr">
        <is>
          <t>маш.-ч</t>
        </is>
      </c>
      <c r="P209" s="0" t="inlineStr">
        <is>
          <t>маш.-ч</t>
        </is>
      </c>
      <c r="Q209" s="0" t="n">
        <v>1</v>
      </c>
      <c r="X209" s="0" t="n">
        <v>0.45</v>
      </c>
      <c r="Y209" s="0" t="n">
        <v>0</v>
      </c>
      <c r="Z209" s="0" t="n">
        <v>87.17</v>
      </c>
      <c r="AA209" s="0" t="n">
        <v>11.6</v>
      </c>
      <c r="AB209" s="0" t="n">
        <v>0</v>
      </c>
      <c r="AC209" s="0" t="n">
        <v>0</v>
      </c>
      <c r="AD209" s="0" t="n">
        <v>1</v>
      </c>
      <c r="AE209" s="0" t="n">
        <v>0</v>
      </c>
      <c r="AF209" s="0" t="inlineStr"/>
      <c r="AG209" s="0" t="n">
        <v>0.45</v>
      </c>
      <c r="AH209" s="0" t="n">
        <v>2</v>
      </c>
      <c r="AI209" s="0" t="n">
        <v>78849847</v>
      </c>
      <c r="AJ209" s="0" t="n">
        <v>213</v>
      </c>
      <c r="AK209" s="0" t="n">
        <v>0</v>
      </c>
      <c r="AL209" s="0" t="n">
        <v>0</v>
      </c>
      <c r="AM209" s="0" t="n">
        <v>0</v>
      </c>
      <c r="AN209" s="0" t="n">
        <v>0</v>
      </c>
      <c r="AO209" s="0" t="n">
        <v>0</v>
      </c>
      <c r="AP209" s="0" t="n">
        <v>0</v>
      </c>
      <c r="AQ209" s="0" t="n">
        <v>0</v>
      </c>
      <c r="AR209" s="0" t="n">
        <v>0</v>
      </c>
    </row>
    <row r="210">
      <c r="A210" s="0">
        <f>ROW(Source!A650)</f>
        <v/>
      </c>
      <c r="B210" s="0" t="n">
        <v>78849848</v>
      </c>
      <c r="C210" s="0" t="n">
        <v>78849816</v>
      </c>
      <c r="D210" s="0" t="n">
        <v>29107441</v>
      </c>
      <c r="E210" s="0" t="n">
        <v>1</v>
      </c>
      <c r="F210" s="0" t="n">
        <v>1</v>
      </c>
      <c r="G210" s="0" t="n">
        <v>1</v>
      </c>
      <c r="H210" s="0" t="n">
        <v>3</v>
      </c>
      <c r="I210" s="0" t="inlineStr">
        <is>
          <t>101-0324</t>
        </is>
      </c>
      <c r="J210" s="0" t="inlineStr">
        <is>
          <t>ТССЦ Московской обл., 101-0324, приказ Минстроя России №675/пр от 28.02.2017 № 254/пр</t>
        </is>
      </c>
      <c r="K210" s="0" t="inlineStr">
        <is>
          <t>Кислород технический газообразный</t>
        </is>
      </c>
      <c r="L210" s="0" t="n">
        <v>1339</v>
      </c>
      <c r="N210" s="0" t="n">
        <v>1007</v>
      </c>
      <c r="O210" s="0" t="inlineStr">
        <is>
          <t>м3</t>
        </is>
      </c>
      <c r="P210" s="0" t="inlineStr">
        <is>
          <t>м3</t>
        </is>
      </c>
      <c r="Q210" s="0" t="n">
        <v>1</v>
      </c>
      <c r="X210" s="0" t="n">
        <v>3.28</v>
      </c>
      <c r="Y210" s="0" t="n">
        <v>6.23</v>
      </c>
      <c r="Z210" s="0" t="n">
        <v>0</v>
      </c>
      <c r="AA210" s="0" t="n">
        <v>0</v>
      </c>
      <c r="AB210" s="0" t="n">
        <v>0</v>
      </c>
      <c r="AC210" s="0" t="n">
        <v>0</v>
      </c>
      <c r="AD210" s="0" t="n">
        <v>1</v>
      </c>
      <c r="AE210" s="0" t="n">
        <v>0</v>
      </c>
      <c r="AF210" s="0" t="inlineStr"/>
      <c r="AG210" s="0" t="n">
        <v>3.28</v>
      </c>
      <c r="AH210" s="0" t="n">
        <v>2</v>
      </c>
      <c r="AI210" s="0" t="n">
        <v>78849848</v>
      </c>
      <c r="AJ210" s="0" t="n">
        <v>214</v>
      </c>
      <c r="AK210" s="0" t="n">
        <v>0</v>
      </c>
      <c r="AL210" s="0" t="n">
        <v>0</v>
      </c>
      <c r="AM210" s="0" t="n">
        <v>0</v>
      </c>
      <c r="AN210" s="0" t="n">
        <v>0</v>
      </c>
      <c r="AO210" s="0" t="n">
        <v>0</v>
      </c>
      <c r="AP210" s="0" t="n">
        <v>0</v>
      </c>
      <c r="AQ210" s="0" t="n">
        <v>0</v>
      </c>
      <c r="AR210" s="0" t="n">
        <v>0</v>
      </c>
    </row>
    <row r="211">
      <c r="A211" s="0">
        <f>ROW(Source!A650)</f>
        <v/>
      </c>
      <c r="B211" s="0" t="n">
        <v>78849849</v>
      </c>
      <c r="C211" s="0" t="n">
        <v>78849816</v>
      </c>
      <c r="D211" s="0" t="n">
        <v>29113927</v>
      </c>
      <c r="E211" s="0" t="n">
        <v>1</v>
      </c>
      <c r="F211" s="0" t="n">
        <v>1</v>
      </c>
      <c r="G211" s="0" t="n">
        <v>1</v>
      </c>
      <c r="H211" s="0" t="n">
        <v>3</v>
      </c>
      <c r="I211" s="0" t="inlineStr">
        <is>
          <t>101-0807</t>
        </is>
      </c>
      <c r="J211" s="0" t="inlineStr">
        <is>
          <t>ТССЦ Московской обл., 101-0807, приказ Минстроя России №675/пр от 28.02.2017 № 254/пр</t>
        </is>
      </c>
      <c r="K211" s="0" t="inlineStr">
        <is>
          <t>Проволока сварочная легированная диаметром 4 мм</t>
        </is>
      </c>
      <c r="L211" s="0" t="n">
        <v>1348</v>
      </c>
      <c r="N211" s="0" t="n">
        <v>1009</v>
      </c>
      <c r="O211" s="0" t="inlineStr">
        <is>
          <t>т</t>
        </is>
      </c>
      <c r="P211" s="0" t="inlineStr">
        <is>
          <t>т</t>
        </is>
      </c>
      <c r="Q211" s="0" t="n">
        <v>1000</v>
      </c>
      <c r="X211" s="0" t="n">
        <v>0.001</v>
      </c>
      <c r="Y211" s="0" t="n">
        <v>13559.99</v>
      </c>
      <c r="Z211" s="0" t="n">
        <v>0</v>
      </c>
      <c r="AA211" s="0" t="n">
        <v>0</v>
      </c>
      <c r="AB211" s="0" t="n">
        <v>0</v>
      </c>
      <c r="AC211" s="0" t="n">
        <v>0</v>
      </c>
      <c r="AD211" s="0" t="n">
        <v>1</v>
      </c>
      <c r="AE211" s="0" t="n">
        <v>0</v>
      </c>
      <c r="AF211" s="0" t="inlineStr"/>
      <c r="AG211" s="0" t="n">
        <v>0.001</v>
      </c>
      <c r="AH211" s="0" t="n">
        <v>2</v>
      </c>
      <c r="AI211" s="0" t="n">
        <v>78849849</v>
      </c>
      <c r="AJ211" s="0" t="n">
        <v>215</v>
      </c>
      <c r="AK211" s="0" t="n">
        <v>0</v>
      </c>
      <c r="AL211" s="0" t="n">
        <v>0</v>
      </c>
      <c r="AM211" s="0" t="n">
        <v>0</v>
      </c>
      <c r="AN211" s="0" t="n">
        <v>0</v>
      </c>
      <c r="AO211" s="0" t="n">
        <v>0</v>
      </c>
      <c r="AP211" s="0" t="n">
        <v>0</v>
      </c>
      <c r="AQ211" s="0" t="n">
        <v>0</v>
      </c>
      <c r="AR211" s="0" t="n">
        <v>0</v>
      </c>
    </row>
    <row r="212">
      <c r="A212" s="0">
        <f>ROW(Source!A650)</f>
        <v/>
      </c>
      <c r="B212" s="0" t="n">
        <v>78849850</v>
      </c>
      <c r="C212" s="0" t="n">
        <v>78849816</v>
      </c>
      <c r="D212" s="0" t="n">
        <v>29113986</v>
      </c>
      <c r="E212" s="0" t="n">
        <v>1</v>
      </c>
      <c r="F212" s="0" t="n">
        <v>1</v>
      </c>
      <c r="G212" s="0" t="n">
        <v>1</v>
      </c>
      <c r="H212" s="0" t="n">
        <v>3</v>
      </c>
      <c r="I212" s="0" t="inlineStr">
        <is>
          <t>101-1522</t>
        </is>
      </c>
      <c r="J212" s="0" t="inlineStr">
        <is>
          <t>ТССЦ Московской обл., 101-1522, приказ Минстроя России №675/пр от 28.02.2017 № 254/пр</t>
        </is>
      </c>
      <c r="K212" s="0" t="inlineStr">
        <is>
          <t>Электроды диаметром 5 мм Э42А</t>
        </is>
      </c>
      <c r="L212" s="0" t="n">
        <v>1348</v>
      </c>
      <c r="N212" s="0" t="n">
        <v>1009</v>
      </c>
      <c r="O212" s="0" t="inlineStr">
        <is>
          <t>т</t>
        </is>
      </c>
      <c r="P212" s="0" t="inlineStr">
        <is>
          <t>т</t>
        </is>
      </c>
      <c r="Q212" s="0" t="n">
        <v>1000</v>
      </c>
      <c r="X212" s="0" t="n">
        <v>0.006</v>
      </c>
      <c r="Y212" s="0" t="n">
        <v>10362</v>
      </c>
      <c r="Z212" s="0" t="n">
        <v>0</v>
      </c>
      <c r="AA212" s="0" t="n">
        <v>0</v>
      </c>
      <c r="AB212" s="0" t="n">
        <v>0</v>
      </c>
      <c r="AC212" s="0" t="n">
        <v>0</v>
      </c>
      <c r="AD212" s="0" t="n">
        <v>1</v>
      </c>
      <c r="AE212" s="0" t="n">
        <v>0</v>
      </c>
      <c r="AF212" s="0" t="inlineStr"/>
      <c r="AG212" s="0" t="n">
        <v>0.006</v>
      </c>
      <c r="AH212" s="0" t="n">
        <v>2</v>
      </c>
      <c r="AI212" s="0" t="n">
        <v>78849850</v>
      </c>
      <c r="AJ212" s="0" t="n">
        <v>216</v>
      </c>
      <c r="AK212" s="0" t="n">
        <v>0</v>
      </c>
      <c r="AL212" s="0" t="n">
        <v>0</v>
      </c>
      <c r="AM212" s="0" t="n">
        <v>0</v>
      </c>
      <c r="AN212" s="0" t="n">
        <v>0</v>
      </c>
      <c r="AO212" s="0" t="n">
        <v>0</v>
      </c>
      <c r="AP212" s="0" t="n">
        <v>0</v>
      </c>
      <c r="AQ212" s="0" t="n">
        <v>0</v>
      </c>
      <c r="AR212" s="0" t="n">
        <v>0</v>
      </c>
    </row>
    <row r="213">
      <c r="A213" s="0">
        <f>ROW(Source!A650)</f>
        <v/>
      </c>
      <c r="B213" s="0" t="n">
        <v>78849851</v>
      </c>
      <c r="C213" s="0" t="n">
        <v>78849816</v>
      </c>
      <c r="D213" s="0" t="n">
        <v>29107430</v>
      </c>
      <c r="E213" s="0" t="n">
        <v>1</v>
      </c>
      <c r="F213" s="0" t="n">
        <v>1</v>
      </c>
      <c r="G213" s="0" t="n">
        <v>1</v>
      </c>
      <c r="H213" s="0" t="n">
        <v>3</v>
      </c>
      <c r="I213" s="0" t="inlineStr">
        <is>
          <t>101-1602</t>
        </is>
      </c>
      <c r="J213" s="0" t="inlineStr">
        <is>
          <t>ТССЦ Московской обл., 101-1602, приказ Минстроя России №675/пр от 28.02.2017 № 254/пр</t>
        </is>
      </c>
      <c r="K213" s="0" t="inlineStr">
        <is>
          <t>Ацетилен газообразный технический</t>
        </is>
      </c>
      <c r="L213" s="0" t="n">
        <v>1339</v>
      </c>
      <c r="N213" s="0" t="n">
        <v>1007</v>
      </c>
      <c r="O213" s="0" t="inlineStr">
        <is>
          <t>м3</t>
        </is>
      </c>
      <c r="P213" s="0" t="inlineStr">
        <is>
          <t>м3</t>
        </is>
      </c>
      <c r="Q213" s="0" t="n">
        <v>1</v>
      </c>
      <c r="X213" s="0" t="n">
        <v>2.71</v>
      </c>
      <c r="Y213" s="0" t="n">
        <v>38.49</v>
      </c>
      <c r="Z213" s="0" t="n">
        <v>0</v>
      </c>
      <c r="AA213" s="0" t="n">
        <v>0</v>
      </c>
      <c r="AB213" s="0" t="n">
        <v>0</v>
      </c>
      <c r="AC213" s="0" t="n">
        <v>0</v>
      </c>
      <c r="AD213" s="0" t="n">
        <v>1</v>
      </c>
      <c r="AE213" s="0" t="n">
        <v>0</v>
      </c>
      <c r="AF213" s="0" t="inlineStr"/>
      <c r="AG213" s="0" t="n">
        <v>2.71</v>
      </c>
      <c r="AH213" s="0" t="n">
        <v>2</v>
      </c>
      <c r="AI213" s="0" t="n">
        <v>78849851</v>
      </c>
      <c r="AJ213" s="0" t="n">
        <v>217</v>
      </c>
      <c r="AK213" s="0" t="n">
        <v>0</v>
      </c>
      <c r="AL213" s="0" t="n">
        <v>0</v>
      </c>
      <c r="AM213" s="0" t="n">
        <v>0</v>
      </c>
      <c r="AN213" s="0" t="n">
        <v>0</v>
      </c>
      <c r="AO213" s="0" t="n">
        <v>0</v>
      </c>
      <c r="AP213" s="0" t="n">
        <v>0</v>
      </c>
      <c r="AQ213" s="0" t="n">
        <v>0</v>
      </c>
      <c r="AR213" s="0" t="n">
        <v>0</v>
      </c>
    </row>
    <row r="214">
      <c r="A214" s="0">
        <f>ROW(Source!A650)</f>
        <v/>
      </c>
      <c r="B214" s="0" t="n">
        <v>78849852</v>
      </c>
      <c r="C214" s="0" t="n">
        <v>78849816</v>
      </c>
      <c r="D214" s="0" t="n">
        <v>29115868</v>
      </c>
      <c r="E214" s="0" t="n">
        <v>1</v>
      </c>
      <c r="F214" s="0" t="n">
        <v>1</v>
      </c>
      <c r="G214" s="0" t="n">
        <v>1</v>
      </c>
      <c r="H214" s="0" t="n">
        <v>3</v>
      </c>
      <c r="I214" s="0" t="inlineStr">
        <is>
          <t>103-0020</t>
        </is>
      </c>
      <c r="J214" s="0" t="inlineStr">
        <is>
          <t>ТССЦ Московской обл., 103-0020, приказ Минстроя России №675/пр от 28.02.2017 № 254/пр</t>
        </is>
      </c>
      <c r="K214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214" s="0" t="n">
        <v>1301</v>
      </c>
      <c r="N214" s="0" t="n">
        <v>1003</v>
      </c>
      <c r="O214" s="0" t="inlineStr">
        <is>
          <t>м</t>
        </is>
      </c>
      <c r="P214" s="0" t="inlineStr">
        <is>
          <t>м</t>
        </is>
      </c>
      <c r="Q214" s="0" t="n">
        <v>1</v>
      </c>
      <c r="X214" s="0" t="n">
        <v>107</v>
      </c>
      <c r="Y214" s="0" t="n">
        <v>68.41</v>
      </c>
      <c r="Z214" s="0" t="n">
        <v>0</v>
      </c>
      <c r="AA214" s="0" t="n">
        <v>0</v>
      </c>
      <c r="AB214" s="0" t="n">
        <v>0</v>
      </c>
      <c r="AC214" s="0" t="n">
        <v>0</v>
      </c>
      <c r="AD214" s="0" t="n">
        <v>1</v>
      </c>
      <c r="AE214" s="0" t="n">
        <v>0</v>
      </c>
      <c r="AF214" s="0" t="inlineStr"/>
      <c r="AG214" s="0" t="n">
        <v>107</v>
      </c>
      <c r="AH214" s="0" t="n">
        <v>2</v>
      </c>
      <c r="AI214" s="0" t="n">
        <v>78849852</v>
      </c>
      <c r="AJ214" s="0" t="n">
        <v>218</v>
      </c>
      <c r="AK214" s="0" t="n">
        <v>0</v>
      </c>
      <c r="AL214" s="0" t="n">
        <v>0</v>
      </c>
      <c r="AM214" s="0" t="n">
        <v>0</v>
      </c>
      <c r="AN214" s="0" t="n">
        <v>0</v>
      </c>
      <c r="AO214" s="0" t="n">
        <v>0</v>
      </c>
      <c r="AP214" s="0" t="n">
        <v>0</v>
      </c>
      <c r="AQ214" s="0" t="n">
        <v>0</v>
      </c>
      <c r="AR214" s="0" t="n">
        <v>0</v>
      </c>
    </row>
    <row r="215">
      <c r="A215" s="0">
        <f>ROW(Source!A650)</f>
        <v/>
      </c>
      <c r="B215" s="0" t="n">
        <v>78849853</v>
      </c>
      <c r="C215" s="0" t="n">
        <v>78849816</v>
      </c>
      <c r="D215" s="0" t="n">
        <v>29139870</v>
      </c>
      <c r="E215" s="0" t="n">
        <v>1</v>
      </c>
      <c r="F215" s="0" t="n">
        <v>1</v>
      </c>
      <c r="G215" s="0" t="n">
        <v>1</v>
      </c>
      <c r="H215" s="0" t="n">
        <v>3</v>
      </c>
      <c r="I215" s="0" t="inlineStr">
        <is>
          <t>301-9240</t>
        </is>
      </c>
      <c r="J215" s="0" t="inlineStr">
        <is>
          <t>ТССЦ Московской обл., 301-9240, приказ Минстроя России №675/пр от 28.02.2017 № 256/пр</t>
        </is>
      </c>
      <c r="K215" s="0" t="inlineStr">
        <is>
          <t>Крепления</t>
        </is>
      </c>
      <c r="L215" s="0" t="n">
        <v>1346</v>
      </c>
      <c r="N215" s="0" t="n">
        <v>1009</v>
      </c>
      <c r="O215" s="0" t="inlineStr">
        <is>
          <t>кг</t>
        </is>
      </c>
      <c r="P215" s="0" t="inlineStr">
        <is>
          <t>кг</t>
        </is>
      </c>
      <c r="Q215" s="0" t="n">
        <v>1</v>
      </c>
      <c r="X215" s="0" t="n">
        <v>0</v>
      </c>
      <c r="Y215" s="0" t="n">
        <v>0</v>
      </c>
      <c r="Z215" s="0" t="n">
        <v>0</v>
      </c>
      <c r="AA215" s="0" t="n">
        <v>0</v>
      </c>
      <c r="AB215" s="0" t="n">
        <v>0</v>
      </c>
      <c r="AC215" s="0" t="n">
        <v>1</v>
      </c>
      <c r="AD215" s="0" t="n">
        <v>0</v>
      </c>
      <c r="AE215" s="0" t="n">
        <v>0</v>
      </c>
      <c r="AF215" s="0" t="inlineStr"/>
      <c r="AG215" s="0" t="n">
        <v>0</v>
      </c>
      <c r="AH215" s="0" t="n">
        <v>3</v>
      </c>
      <c r="AI215" s="0" t="n">
        <v>-1</v>
      </c>
      <c r="AJ215" s="0" t="inlineStr"/>
      <c r="AK215" s="0" t="n">
        <v>0</v>
      </c>
      <c r="AL215" s="0" t="n">
        <v>0</v>
      </c>
      <c r="AM215" s="0" t="n">
        <v>0</v>
      </c>
      <c r="AN215" s="0" t="n">
        <v>0</v>
      </c>
      <c r="AO215" s="0" t="n">
        <v>0</v>
      </c>
      <c r="AP215" s="0" t="n">
        <v>0</v>
      </c>
      <c r="AQ215" s="0" t="n">
        <v>0</v>
      </c>
      <c r="AR215" s="0" t="n">
        <v>0</v>
      </c>
    </row>
    <row r="216">
      <c r="A216" s="0">
        <f>ROW(Source!A650)</f>
        <v/>
      </c>
      <c r="B216" s="0" t="n">
        <v>78849854</v>
      </c>
      <c r="C216" s="0" t="n">
        <v>78849816</v>
      </c>
      <c r="D216" s="0" t="n">
        <v>29144268</v>
      </c>
      <c r="E216" s="0" t="n">
        <v>1</v>
      </c>
      <c r="F216" s="0" t="n">
        <v>1</v>
      </c>
      <c r="G216" s="0" t="n">
        <v>1</v>
      </c>
      <c r="H216" s="0" t="n">
        <v>3</v>
      </c>
      <c r="I216" s="0" t="inlineStr">
        <is>
          <t>302-9008</t>
        </is>
      </c>
      <c r="J216" s="0" t="inlineStr">
        <is>
          <t>ТССЦ Московской обл., 302-9008, приказ Минстроя России №675/пр от 28.02.2017 № 256/пр</t>
        </is>
      </c>
      <c r="K216" s="0" t="inlineStr">
        <is>
          <t>Арматура трубопроводная муфтовая</t>
        </is>
      </c>
      <c r="L216" s="0" t="n">
        <v>1354</v>
      </c>
      <c r="N216" s="0" t="n">
        <v>1010</v>
      </c>
      <c r="O216" s="0" t="inlineStr">
        <is>
          <t>шт.</t>
        </is>
      </c>
      <c r="P216" s="0" t="inlineStr">
        <is>
          <t>шт.</t>
        </is>
      </c>
      <c r="Q216" s="0" t="n">
        <v>1</v>
      </c>
      <c r="X216" s="0" t="n">
        <v>0</v>
      </c>
      <c r="Y216" s="0" t="n">
        <v>0</v>
      </c>
      <c r="Z216" s="0" t="n">
        <v>0</v>
      </c>
      <c r="AA216" s="0" t="n">
        <v>0</v>
      </c>
      <c r="AB216" s="0" t="n">
        <v>0</v>
      </c>
      <c r="AC216" s="0" t="n">
        <v>1</v>
      </c>
      <c r="AD216" s="0" t="n">
        <v>0</v>
      </c>
      <c r="AE216" s="0" t="n">
        <v>0</v>
      </c>
      <c r="AF216" s="0" t="inlineStr"/>
      <c r="AG216" s="0" t="n">
        <v>0</v>
      </c>
      <c r="AH216" s="0" t="n">
        <v>3</v>
      </c>
      <c r="AI216" s="0" t="n">
        <v>-1</v>
      </c>
      <c r="AJ216" s="0" t="inlineStr"/>
      <c r="AK216" s="0" t="n">
        <v>0</v>
      </c>
      <c r="AL216" s="0" t="n">
        <v>0</v>
      </c>
      <c r="AM216" s="0" t="n">
        <v>0</v>
      </c>
      <c r="AN216" s="0" t="n">
        <v>0</v>
      </c>
      <c r="AO216" s="0" t="n">
        <v>0</v>
      </c>
      <c r="AP216" s="0" t="n">
        <v>0</v>
      </c>
      <c r="AQ216" s="0" t="n">
        <v>0</v>
      </c>
      <c r="AR216" s="0" t="n">
        <v>0</v>
      </c>
    </row>
    <row r="217">
      <c r="A217" s="0">
        <f>ROW(Source!A651)</f>
        <v/>
      </c>
      <c r="B217" s="0" t="n">
        <v>78850145</v>
      </c>
      <c r="C217" s="0" t="n">
        <v>78850120</v>
      </c>
      <c r="D217" s="0" t="n">
        <v>18409850</v>
      </c>
      <c r="E217" s="0" t="n">
        <v>1</v>
      </c>
      <c r="F217" s="0" t="n">
        <v>1</v>
      </c>
      <c r="G217" s="0" t="n">
        <v>1</v>
      </c>
      <c r="H217" s="0" t="n">
        <v>1</v>
      </c>
      <c r="I217" s="0" t="inlineStr">
        <is>
          <t>1-1035-90</t>
        </is>
      </c>
      <c r="J217" s="0" t="inlineStr"/>
      <c r="K217" s="0" t="inlineStr">
        <is>
          <t>Рабочий строитель среднего разряда 3,5</t>
        </is>
      </c>
      <c r="L217" s="0" t="n">
        <v>1369</v>
      </c>
      <c r="N217" s="0" t="n">
        <v>1013</v>
      </c>
      <c r="O217" s="0" t="inlineStr">
        <is>
          <t>чел.-ч</t>
        </is>
      </c>
      <c r="P217" s="0" t="inlineStr">
        <is>
          <t>чел.-ч</t>
        </is>
      </c>
      <c r="Q217" s="0" t="n">
        <v>1</v>
      </c>
      <c r="X217" s="0" t="n">
        <v>422</v>
      </c>
      <c r="Y217" s="0" t="n">
        <v>0</v>
      </c>
      <c r="Z217" s="0" t="n">
        <v>0</v>
      </c>
      <c r="AA217" s="0" t="n">
        <v>0</v>
      </c>
      <c r="AB217" s="0" t="n">
        <v>9.07</v>
      </c>
      <c r="AC217" s="0" t="n">
        <v>0</v>
      </c>
      <c r="AD217" s="0" t="n">
        <v>1</v>
      </c>
      <c r="AE217" s="0" t="n">
        <v>1</v>
      </c>
      <c r="AF217" s="0" t="inlineStr"/>
      <c r="AG217" s="0" t="n">
        <v>422</v>
      </c>
      <c r="AH217" s="0" t="n">
        <v>2</v>
      </c>
      <c r="AI217" s="0" t="n">
        <v>78850145</v>
      </c>
      <c r="AJ217" s="0" t="n">
        <v>219</v>
      </c>
      <c r="AK217" s="0" t="n">
        <v>0</v>
      </c>
      <c r="AL217" s="0" t="n">
        <v>0</v>
      </c>
      <c r="AM217" s="0" t="n">
        <v>0</v>
      </c>
      <c r="AN217" s="0" t="n">
        <v>0</v>
      </c>
      <c r="AO217" s="0" t="n">
        <v>0</v>
      </c>
      <c r="AP217" s="0" t="n">
        <v>0</v>
      </c>
      <c r="AQ217" s="0" t="n">
        <v>0</v>
      </c>
      <c r="AR217" s="0" t="n">
        <v>0</v>
      </c>
    </row>
    <row r="218">
      <c r="A218" s="0">
        <f>ROW(Source!A651)</f>
        <v/>
      </c>
      <c r="B218" s="0" t="n">
        <v>78850146</v>
      </c>
      <c r="C218" s="0" t="n">
        <v>78850120</v>
      </c>
      <c r="D218" s="0" t="n">
        <v>29174913</v>
      </c>
      <c r="E218" s="0" t="n">
        <v>1</v>
      </c>
      <c r="F218" s="0" t="n">
        <v>1</v>
      </c>
      <c r="G218" s="0" t="n">
        <v>1</v>
      </c>
      <c r="H218" s="0" t="n">
        <v>2</v>
      </c>
      <c r="I218" s="0" t="inlineStr">
        <is>
          <t>400001</t>
        </is>
      </c>
      <c r="J218" s="0" t="inlineStr">
        <is>
          <t>ТСЭМ Московской обл., 400001, приказ Минстроя России №675/пр от 28.02.2017 № 264/пр</t>
        </is>
      </c>
      <c r="K218" s="0" t="inlineStr">
        <is>
          <t>Автомобили бортовые, грузоподъемность до 5 т</t>
        </is>
      </c>
      <c r="L218" s="0" t="n">
        <v>1368</v>
      </c>
      <c r="N218" s="0" t="n">
        <v>1011</v>
      </c>
      <c r="O218" s="0" t="inlineStr">
        <is>
          <t>маш.-ч</t>
        </is>
      </c>
      <c r="P218" s="0" t="inlineStr">
        <is>
          <t>маш.-ч</t>
        </is>
      </c>
      <c r="Q218" s="0" t="n">
        <v>1</v>
      </c>
      <c r="X218" s="0" t="n">
        <v>4.2</v>
      </c>
      <c r="Y218" s="0" t="n">
        <v>0</v>
      </c>
      <c r="Z218" s="0" t="n">
        <v>87.17</v>
      </c>
      <c r="AA218" s="0" t="n">
        <v>11.6</v>
      </c>
      <c r="AB218" s="0" t="n">
        <v>0</v>
      </c>
      <c r="AC218" s="0" t="n">
        <v>0</v>
      </c>
      <c r="AD218" s="0" t="n">
        <v>1</v>
      </c>
      <c r="AE218" s="0" t="n">
        <v>0</v>
      </c>
      <c r="AF218" s="0" t="inlineStr"/>
      <c r="AG218" s="0" t="n">
        <v>4.2</v>
      </c>
      <c r="AH218" s="0" t="n">
        <v>2</v>
      </c>
      <c r="AI218" s="0" t="n">
        <v>78850146</v>
      </c>
      <c r="AJ218" s="0" t="n">
        <v>220</v>
      </c>
      <c r="AK218" s="0" t="n">
        <v>0</v>
      </c>
      <c r="AL218" s="0" t="n">
        <v>0</v>
      </c>
      <c r="AM218" s="0" t="n">
        <v>0</v>
      </c>
      <c r="AN218" s="0" t="n">
        <v>0</v>
      </c>
      <c r="AO218" s="0" t="n">
        <v>0</v>
      </c>
      <c r="AP218" s="0" t="n">
        <v>0</v>
      </c>
      <c r="AQ218" s="0" t="n">
        <v>0</v>
      </c>
      <c r="AR218" s="0" t="n">
        <v>0</v>
      </c>
    </row>
    <row r="219">
      <c r="A219" s="0">
        <f>ROW(Source!A651)</f>
        <v/>
      </c>
      <c r="B219" s="0" t="n">
        <v>78850147</v>
      </c>
      <c r="C219" s="0" t="n">
        <v>78850120</v>
      </c>
      <c r="D219" s="0" t="n">
        <v>29114241</v>
      </c>
      <c r="E219" s="0" t="n">
        <v>1</v>
      </c>
      <c r="F219" s="0" t="n">
        <v>1</v>
      </c>
      <c r="G219" s="0" t="n">
        <v>1</v>
      </c>
      <c r="H219" s="0" t="n">
        <v>3</v>
      </c>
      <c r="I219" s="0" t="inlineStr">
        <is>
          <t>101-2577</t>
        </is>
      </c>
      <c r="J219" s="0" t="inlineStr">
        <is>
          <t>ТССЦ Московской обл., 101-2577, приказ Минстроя России №675/пр от 28.02.2017 № 254/пр</t>
        </is>
      </c>
      <c r="K219" s="0" t="inlineStr">
        <is>
          <t>Болты с гайками и шайбами для санитарно-технических работ диаметром 20-22 мм</t>
        </is>
      </c>
      <c r="L219" s="0" t="n">
        <v>1348</v>
      </c>
      <c r="N219" s="0" t="n">
        <v>1009</v>
      </c>
      <c r="O219" s="0" t="inlineStr">
        <is>
          <t>т</t>
        </is>
      </c>
      <c r="P219" s="0" t="inlineStr">
        <is>
          <t>т</t>
        </is>
      </c>
      <c r="Q219" s="0" t="n">
        <v>1000</v>
      </c>
      <c r="X219" s="0" t="n">
        <v>0.21</v>
      </c>
      <c r="Y219" s="0" t="n">
        <v>13559.99</v>
      </c>
      <c r="Z219" s="0" t="n">
        <v>0</v>
      </c>
      <c r="AA219" s="0" t="n">
        <v>0</v>
      </c>
      <c r="AB219" s="0" t="n">
        <v>0</v>
      </c>
      <c r="AC219" s="0" t="n">
        <v>0</v>
      </c>
      <c r="AD219" s="0" t="n">
        <v>1</v>
      </c>
      <c r="AE219" s="0" t="n">
        <v>0</v>
      </c>
      <c r="AF219" s="0" t="inlineStr"/>
      <c r="AG219" s="0" t="n">
        <v>0.21</v>
      </c>
      <c r="AH219" s="0" t="n">
        <v>2</v>
      </c>
      <c r="AI219" s="0" t="n">
        <v>78850147</v>
      </c>
      <c r="AJ219" s="0" t="n">
        <v>221</v>
      </c>
      <c r="AK219" s="0" t="n">
        <v>0</v>
      </c>
      <c r="AL219" s="0" t="n">
        <v>0</v>
      </c>
      <c r="AM219" s="0" t="n">
        <v>0</v>
      </c>
      <c r="AN219" s="0" t="n">
        <v>0</v>
      </c>
      <c r="AO219" s="0" t="n">
        <v>0</v>
      </c>
      <c r="AP219" s="0" t="n">
        <v>0</v>
      </c>
      <c r="AQ219" s="0" t="n">
        <v>0</v>
      </c>
      <c r="AR219" s="0" t="n">
        <v>0</v>
      </c>
    </row>
    <row r="220">
      <c r="A220" s="0">
        <f>ROW(Source!A651)</f>
        <v/>
      </c>
      <c r="B220" s="0" t="n">
        <v>78850148</v>
      </c>
      <c r="C220" s="0" t="n">
        <v>78850120</v>
      </c>
      <c r="D220" s="0" t="n">
        <v>29142949</v>
      </c>
      <c r="E220" s="0" t="n">
        <v>1</v>
      </c>
      <c r="F220" s="0" t="n">
        <v>1</v>
      </c>
      <c r="G220" s="0" t="n">
        <v>1</v>
      </c>
      <c r="H220" s="0" t="n">
        <v>3</v>
      </c>
      <c r="I220" s="0" t="inlineStr">
        <is>
          <t>302-1177</t>
        </is>
      </c>
      <c r="J220" s="0" t="inlineStr">
        <is>
          <t>ТССЦ Московской обл., 302-1177, приказ Минстроя России №675/пр от 28.02.2017 № 256/пр</t>
        </is>
      </c>
      <c r="K220" s="0" t="inlineStr">
        <is>
          <t>Задвижки параллельные фланцевые с выдвижным шпинделем для воды и пара давлением 1 Мпа (10 кгс/см2) 30ч6бр диаметром 100 мм</t>
        </is>
      </c>
      <c r="L220" s="0" t="n">
        <v>1354</v>
      </c>
      <c r="N220" s="0" t="n">
        <v>1010</v>
      </c>
      <c r="O220" s="0" t="inlineStr">
        <is>
          <t>шт.</t>
        </is>
      </c>
      <c r="P220" s="0" t="inlineStr">
        <is>
          <t>шт.</t>
        </is>
      </c>
      <c r="Q220" s="0" t="n">
        <v>1</v>
      </c>
      <c r="X220" s="0" t="n">
        <v>100</v>
      </c>
      <c r="Y220" s="0" t="n">
        <v>476.7</v>
      </c>
      <c r="Z220" s="0" t="n">
        <v>0</v>
      </c>
      <c r="AA220" s="0" t="n">
        <v>0</v>
      </c>
      <c r="AB220" s="0" t="n">
        <v>0</v>
      </c>
      <c r="AC220" s="0" t="n">
        <v>0</v>
      </c>
      <c r="AD220" s="0" t="n">
        <v>1</v>
      </c>
      <c r="AE220" s="0" t="n">
        <v>0</v>
      </c>
      <c r="AF220" s="0" t="inlineStr"/>
      <c r="AG220" s="0" t="n">
        <v>100</v>
      </c>
      <c r="AH220" s="0" t="n">
        <v>2</v>
      </c>
      <c r="AI220" s="0" t="n">
        <v>78850148</v>
      </c>
      <c r="AJ220" s="0" t="n">
        <v>223</v>
      </c>
      <c r="AK220" s="0" t="n">
        <v>0</v>
      </c>
      <c r="AL220" s="0" t="n">
        <v>0</v>
      </c>
      <c r="AM220" s="0" t="n">
        <v>0</v>
      </c>
      <c r="AN220" s="0" t="n">
        <v>0</v>
      </c>
      <c r="AO220" s="0" t="n">
        <v>0</v>
      </c>
      <c r="AP220" s="0" t="n">
        <v>0</v>
      </c>
      <c r="AQ220" s="0" t="n">
        <v>0</v>
      </c>
      <c r="AR220" s="0" t="n">
        <v>0</v>
      </c>
    </row>
    <row r="221">
      <c r="A221" s="0">
        <f>ROW(Source!A651)</f>
        <v/>
      </c>
      <c r="B221" s="0" t="n">
        <v>78850149</v>
      </c>
      <c r="C221" s="0" t="n">
        <v>78850120</v>
      </c>
      <c r="D221" s="0" t="n">
        <v>29171636</v>
      </c>
      <c r="E221" s="0" t="n">
        <v>1</v>
      </c>
      <c r="F221" s="0" t="n">
        <v>1</v>
      </c>
      <c r="G221" s="0" t="n">
        <v>1</v>
      </c>
      <c r="H221" s="0" t="n">
        <v>3</v>
      </c>
      <c r="I221" s="0" t="inlineStr">
        <is>
          <t>509-0967</t>
        </is>
      </c>
      <c r="J221" s="0" t="inlineStr">
        <is>
          <t>ТССЦ Московской обл., 509-0967, приказ Минстроя России №675/пр от 28.02.2017 № 258/пр</t>
        </is>
      </c>
      <c r="K221" s="0" t="inlineStr">
        <is>
          <t>Прокладки из паронита марки ПМБ, толщиной 1 мм, диаметром 100 мм</t>
        </is>
      </c>
      <c r="L221" s="0" t="n">
        <v>1356</v>
      </c>
      <c r="N221" s="0" t="n">
        <v>1010</v>
      </c>
      <c r="O221" s="0" t="inlineStr">
        <is>
          <t>1000 шт.</t>
        </is>
      </c>
      <c r="P221" s="0" t="inlineStr">
        <is>
          <t>1000 шт.</t>
        </is>
      </c>
      <c r="Q221" s="0" t="n">
        <v>1000</v>
      </c>
      <c r="X221" s="0" t="n">
        <v>0.2</v>
      </c>
      <c r="Y221" s="0" t="n">
        <v>5649.99</v>
      </c>
      <c r="Z221" s="0" t="n">
        <v>0</v>
      </c>
      <c r="AA221" s="0" t="n">
        <v>0</v>
      </c>
      <c r="AB221" s="0" t="n">
        <v>0</v>
      </c>
      <c r="AC221" s="0" t="n">
        <v>0</v>
      </c>
      <c r="AD221" s="0" t="n">
        <v>1</v>
      </c>
      <c r="AE221" s="0" t="n">
        <v>0</v>
      </c>
      <c r="AF221" s="0" t="inlineStr"/>
      <c r="AG221" s="0" t="n">
        <v>0.2</v>
      </c>
      <c r="AH221" s="0" t="n">
        <v>2</v>
      </c>
      <c r="AI221" s="0" t="n">
        <v>78850149</v>
      </c>
      <c r="AJ221" s="0" t="n">
        <v>224</v>
      </c>
      <c r="AK221" s="0" t="n">
        <v>0</v>
      </c>
      <c r="AL221" s="0" t="n">
        <v>0</v>
      </c>
      <c r="AM221" s="0" t="n">
        <v>0</v>
      </c>
      <c r="AN221" s="0" t="n">
        <v>0</v>
      </c>
      <c r="AO221" s="0" t="n">
        <v>0</v>
      </c>
      <c r="AP221" s="0" t="n">
        <v>0</v>
      </c>
      <c r="AQ221" s="0" t="n">
        <v>0</v>
      </c>
      <c r="AR221" s="0" t="n">
        <v>0</v>
      </c>
    </row>
    <row r="222">
      <c r="A222" s="0">
        <f>ROW(Source!A651)</f>
        <v/>
      </c>
      <c r="B222" s="0" t="n">
        <v>78850150</v>
      </c>
      <c r="C222" s="0" t="n">
        <v>78850120</v>
      </c>
      <c r="D222" s="0" t="n">
        <v>29164350</v>
      </c>
      <c r="E222" s="0" t="n">
        <v>1</v>
      </c>
      <c r="F222" s="0" t="n">
        <v>1</v>
      </c>
      <c r="G222" s="0" t="n">
        <v>1</v>
      </c>
      <c r="H222" s="0" t="n">
        <v>3</v>
      </c>
      <c r="I222" s="0" t="inlineStr">
        <is>
          <t>509-9899</t>
        </is>
      </c>
      <c r="J222" s="0" t="inlineStr">
        <is>
          <t>ТССЦ Московской обл., 509-9899, приказ Минстроя России №675/пр от 28.02.2017 № 258/пр</t>
        </is>
      </c>
      <c r="K222" s="0" t="inlineStr">
        <is>
          <t>Строительный мусор и масса возвратных материалов</t>
        </is>
      </c>
      <c r="L222" s="0" t="n">
        <v>1348</v>
      </c>
      <c r="N222" s="0" t="n">
        <v>1009</v>
      </c>
      <c r="O222" s="0" t="inlineStr">
        <is>
          <t>т</t>
        </is>
      </c>
      <c r="P222" s="0" t="inlineStr">
        <is>
          <t>т</t>
        </is>
      </c>
      <c r="Q222" s="0" t="n">
        <v>1000</v>
      </c>
      <c r="X222" s="0" t="n">
        <v>3.84</v>
      </c>
      <c r="Y222" s="0" t="n">
        <v>0</v>
      </c>
      <c r="Z222" s="0" t="n">
        <v>0</v>
      </c>
      <c r="AA222" s="0" t="n">
        <v>0</v>
      </c>
      <c r="AB222" s="0" t="n">
        <v>0</v>
      </c>
      <c r="AC222" s="0" t="n">
        <v>0</v>
      </c>
      <c r="AD222" s="0" t="n">
        <v>0</v>
      </c>
      <c r="AE222" s="0" t="n">
        <v>0</v>
      </c>
      <c r="AF222" s="0" t="inlineStr"/>
      <c r="AG222" s="0" t="n">
        <v>3.84</v>
      </c>
      <c r="AH222" s="0" t="n">
        <v>2</v>
      </c>
      <c r="AI222" s="0" t="n">
        <v>78850150</v>
      </c>
      <c r="AJ222" s="0" t="n">
        <v>225</v>
      </c>
      <c r="AK222" s="0" t="n">
        <v>0</v>
      </c>
      <c r="AL222" s="0" t="n">
        <v>0</v>
      </c>
      <c r="AM222" s="0" t="n">
        <v>0</v>
      </c>
      <c r="AN222" s="0" t="n">
        <v>0</v>
      </c>
      <c r="AO222" s="0" t="n">
        <v>0</v>
      </c>
      <c r="AP222" s="0" t="n">
        <v>0</v>
      </c>
      <c r="AQ222" s="0" t="n">
        <v>0</v>
      </c>
      <c r="AR222" s="0" t="n">
        <v>0</v>
      </c>
    </row>
    <row r="223">
      <c r="A223" s="0">
        <f>ROW(Source!A655)</f>
        <v/>
      </c>
      <c r="B223" s="0" t="n">
        <v>78849950</v>
      </c>
      <c r="C223" s="0" t="n">
        <v>78849949</v>
      </c>
      <c r="D223" s="0" t="n">
        <v>18409850</v>
      </c>
      <c r="E223" s="0" t="n">
        <v>1</v>
      </c>
      <c r="F223" s="0" t="n">
        <v>1</v>
      </c>
      <c r="G223" s="0" t="n">
        <v>1</v>
      </c>
      <c r="H223" s="0" t="n">
        <v>1</v>
      </c>
      <c r="I223" s="0" t="inlineStr">
        <is>
          <t>1-1035-90</t>
        </is>
      </c>
      <c r="J223" s="0" t="inlineStr"/>
      <c r="K223" s="0" t="inlineStr">
        <is>
          <t>Рабочий строитель среднего разряда 3,5</t>
        </is>
      </c>
      <c r="L223" s="0" t="n">
        <v>1369</v>
      </c>
      <c r="N223" s="0" t="n">
        <v>1013</v>
      </c>
      <c r="O223" s="0" t="inlineStr">
        <is>
          <t>чел.-ч</t>
        </is>
      </c>
      <c r="P223" s="0" t="inlineStr">
        <is>
          <t>чел.-ч</t>
        </is>
      </c>
      <c r="Q223" s="0" t="n">
        <v>1</v>
      </c>
      <c r="X223" s="0" t="n">
        <v>2.91</v>
      </c>
      <c r="Y223" s="0" t="n">
        <v>0</v>
      </c>
      <c r="Z223" s="0" t="n">
        <v>0</v>
      </c>
      <c r="AA223" s="0" t="n">
        <v>0</v>
      </c>
      <c r="AB223" s="0" t="n">
        <v>9.07</v>
      </c>
      <c r="AC223" s="0" t="n">
        <v>0</v>
      </c>
      <c r="AD223" s="0" t="n">
        <v>1</v>
      </c>
      <c r="AE223" s="0" t="n">
        <v>1</v>
      </c>
      <c r="AF223" s="0" t="inlineStr"/>
      <c r="AG223" s="0" t="n">
        <v>2.91</v>
      </c>
      <c r="AH223" s="0" t="n">
        <v>2</v>
      </c>
      <c r="AI223" s="0" t="n">
        <v>78849950</v>
      </c>
      <c r="AJ223" s="0" t="n">
        <v>226</v>
      </c>
      <c r="AK223" s="0" t="n">
        <v>0</v>
      </c>
      <c r="AL223" s="0" t="n">
        <v>0</v>
      </c>
      <c r="AM223" s="0" t="n">
        <v>0</v>
      </c>
      <c r="AN223" s="0" t="n">
        <v>0</v>
      </c>
      <c r="AO223" s="0" t="n">
        <v>0</v>
      </c>
      <c r="AP223" s="0" t="n">
        <v>0</v>
      </c>
      <c r="AQ223" s="0" t="n">
        <v>0</v>
      </c>
      <c r="AR223" s="0" t="n">
        <v>0</v>
      </c>
    </row>
    <row r="224">
      <c r="A224" s="0">
        <f>ROW(Source!A655)</f>
        <v/>
      </c>
      <c r="B224" s="0" t="n">
        <v>78849951</v>
      </c>
      <c r="C224" s="0" t="n">
        <v>78849949</v>
      </c>
      <c r="D224" s="0" t="n">
        <v>121548</v>
      </c>
      <c r="E224" s="0" t="n">
        <v>1</v>
      </c>
      <c r="F224" s="0" t="n">
        <v>1</v>
      </c>
      <c r="G224" s="0" t="n">
        <v>1</v>
      </c>
      <c r="H224" s="0" t="n">
        <v>1</v>
      </c>
      <c r="I224" s="0" t="inlineStr">
        <is>
          <t>2</t>
        </is>
      </c>
      <c r="J224" s="0" t="inlineStr"/>
      <c r="K224" s="0" t="inlineStr">
        <is>
          <t>Затраты труда машинистов</t>
        </is>
      </c>
      <c r="L224" s="0" t="n">
        <v>608254</v>
      </c>
      <c r="N224" s="0" t="n">
        <v>1013</v>
      </c>
      <c r="O224" s="0" t="inlineStr">
        <is>
          <t>чел.час</t>
        </is>
      </c>
      <c r="P224" s="0" t="inlineStr">
        <is>
          <t>чел.час</t>
        </is>
      </c>
      <c r="Q224" s="0" t="n">
        <v>1</v>
      </c>
      <c r="X224" s="0" t="n">
        <v>0.02</v>
      </c>
      <c r="Y224" s="0" t="n">
        <v>0</v>
      </c>
      <c r="Z224" s="0" t="n">
        <v>0</v>
      </c>
      <c r="AA224" s="0" t="n">
        <v>0</v>
      </c>
      <c r="AB224" s="0" t="n">
        <v>0</v>
      </c>
      <c r="AC224" s="0" t="n">
        <v>0</v>
      </c>
      <c r="AD224" s="0" t="n">
        <v>1</v>
      </c>
      <c r="AE224" s="0" t="n">
        <v>2</v>
      </c>
      <c r="AF224" s="0" t="inlineStr"/>
      <c r="AG224" s="0" t="n">
        <v>0.02</v>
      </c>
      <c r="AH224" s="0" t="n">
        <v>2</v>
      </c>
      <c r="AI224" s="0" t="n">
        <v>78849951</v>
      </c>
      <c r="AJ224" s="0" t="n">
        <v>227</v>
      </c>
      <c r="AK224" s="0" t="n">
        <v>0</v>
      </c>
      <c r="AL224" s="0" t="n">
        <v>0</v>
      </c>
      <c r="AM224" s="0" t="n">
        <v>0</v>
      </c>
      <c r="AN224" s="0" t="n">
        <v>0</v>
      </c>
      <c r="AO224" s="0" t="n">
        <v>0</v>
      </c>
      <c r="AP224" s="0" t="n">
        <v>0</v>
      </c>
      <c r="AQ224" s="0" t="n">
        <v>0</v>
      </c>
      <c r="AR224" s="0" t="n">
        <v>0</v>
      </c>
    </row>
    <row r="225">
      <c r="A225" s="0">
        <f>ROW(Source!A655)</f>
        <v/>
      </c>
      <c r="B225" s="0" t="n">
        <v>78849952</v>
      </c>
      <c r="C225" s="0" t="n">
        <v>78849949</v>
      </c>
      <c r="D225" s="0" t="n">
        <v>29172268</v>
      </c>
      <c r="E225" s="0" t="n">
        <v>1</v>
      </c>
      <c r="F225" s="0" t="n">
        <v>1</v>
      </c>
      <c r="G225" s="0" t="n">
        <v>1</v>
      </c>
      <c r="H225" s="0" t="n">
        <v>2</v>
      </c>
      <c r="I225" s="0" t="inlineStr">
        <is>
          <t>020129</t>
        </is>
      </c>
      <c r="J225" s="0" t="inlineStr">
        <is>
          <t>ТСЭМ Московской обл., 020129, приказ Минстроя России №675/пр от 28.02.2017 № 264/пр</t>
        </is>
      </c>
      <c r="K225" s="0" t="inlineStr">
        <is>
          <t>Краны башенные при работе на других видах строительства 8 т</t>
        </is>
      </c>
      <c r="L225" s="0" t="n">
        <v>1368</v>
      </c>
      <c r="N225" s="0" t="n">
        <v>1011</v>
      </c>
      <c r="O225" s="0" t="inlineStr">
        <is>
          <t>маш.-ч</t>
        </is>
      </c>
      <c r="P225" s="0" t="inlineStr">
        <is>
          <t>маш.-ч</t>
        </is>
      </c>
      <c r="Q225" s="0" t="n">
        <v>1</v>
      </c>
      <c r="X225" s="0" t="n">
        <v>0.01</v>
      </c>
      <c r="Y225" s="0" t="n">
        <v>0</v>
      </c>
      <c r="Z225" s="0" t="n">
        <v>86.40000000000001</v>
      </c>
      <c r="AA225" s="0" t="n">
        <v>13.5</v>
      </c>
      <c r="AB225" s="0" t="n">
        <v>0</v>
      </c>
      <c r="AC225" s="0" t="n">
        <v>0</v>
      </c>
      <c r="AD225" s="0" t="n">
        <v>1</v>
      </c>
      <c r="AE225" s="0" t="n">
        <v>0</v>
      </c>
      <c r="AF225" s="0" t="inlineStr"/>
      <c r="AG225" s="0" t="n">
        <v>0.01</v>
      </c>
      <c r="AH225" s="0" t="n">
        <v>2</v>
      </c>
      <c r="AI225" s="0" t="n">
        <v>78849952</v>
      </c>
      <c r="AJ225" s="0" t="n">
        <v>228</v>
      </c>
      <c r="AK225" s="0" t="n">
        <v>0</v>
      </c>
      <c r="AL225" s="0" t="n">
        <v>0</v>
      </c>
      <c r="AM225" s="0" t="n">
        <v>0</v>
      </c>
      <c r="AN225" s="0" t="n">
        <v>0</v>
      </c>
      <c r="AO225" s="0" t="n">
        <v>0</v>
      </c>
      <c r="AP225" s="0" t="n">
        <v>0</v>
      </c>
      <c r="AQ225" s="0" t="n">
        <v>0</v>
      </c>
      <c r="AR225" s="0" t="n">
        <v>0</v>
      </c>
    </row>
    <row r="226">
      <c r="A226" s="0">
        <f>ROW(Source!A655)</f>
        <v/>
      </c>
      <c r="B226" s="0" t="n">
        <v>78849953</v>
      </c>
      <c r="C226" s="0" t="n">
        <v>78849949</v>
      </c>
      <c r="D226" s="0" t="n">
        <v>29172379</v>
      </c>
      <c r="E226" s="0" t="n">
        <v>1</v>
      </c>
      <c r="F226" s="0" t="n">
        <v>1</v>
      </c>
      <c r="G226" s="0" t="n">
        <v>1</v>
      </c>
      <c r="H226" s="0" t="n">
        <v>2</v>
      </c>
      <c r="I226" s="0" t="inlineStr">
        <is>
          <t>021141</t>
        </is>
      </c>
      <c r="J226" s="0" t="inlineStr">
        <is>
          <t>ТСЭМ Московской обл., 021141, приказ Минстроя России №675/пр от 28.02.2017 № 264/пр</t>
        </is>
      </c>
      <c r="K226" s="0" t="inlineStr">
        <is>
          <t>Краны на автомобильном ходу при работе на других видах строительства 10 т</t>
        </is>
      </c>
      <c r="L226" s="0" t="n">
        <v>1368</v>
      </c>
      <c r="N226" s="0" t="n">
        <v>1011</v>
      </c>
      <c r="O226" s="0" t="inlineStr">
        <is>
          <t>маш.-ч</t>
        </is>
      </c>
      <c r="P226" s="0" t="inlineStr">
        <is>
          <t>маш.-ч</t>
        </is>
      </c>
      <c r="Q226" s="0" t="n">
        <v>1</v>
      </c>
      <c r="X226" s="0" t="n">
        <v>0.01</v>
      </c>
      <c r="Y226" s="0" t="n">
        <v>0</v>
      </c>
      <c r="Z226" s="0" t="n">
        <v>112</v>
      </c>
      <c r="AA226" s="0" t="n">
        <v>13.5</v>
      </c>
      <c r="AB226" s="0" t="n">
        <v>0</v>
      </c>
      <c r="AC226" s="0" t="n">
        <v>0</v>
      </c>
      <c r="AD226" s="0" t="n">
        <v>1</v>
      </c>
      <c r="AE226" s="0" t="n">
        <v>0</v>
      </c>
      <c r="AF226" s="0" t="inlineStr"/>
      <c r="AG226" s="0" t="n">
        <v>0.01</v>
      </c>
      <c r="AH226" s="0" t="n">
        <v>2</v>
      </c>
      <c r="AI226" s="0" t="n">
        <v>78849953</v>
      </c>
      <c r="AJ226" s="0" t="n">
        <v>229</v>
      </c>
      <c r="AK226" s="0" t="n">
        <v>0</v>
      </c>
      <c r="AL226" s="0" t="n">
        <v>0</v>
      </c>
      <c r="AM226" s="0" t="n">
        <v>0</v>
      </c>
      <c r="AN226" s="0" t="n">
        <v>0</v>
      </c>
      <c r="AO226" s="0" t="n">
        <v>0</v>
      </c>
      <c r="AP226" s="0" t="n">
        <v>0</v>
      </c>
      <c r="AQ226" s="0" t="n">
        <v>0</v>
      </c>
      <c r="AR226" s="0" t="n">
        <v>0</v>
      </c>
    </row>
    <row r="227">
      <c r="A227" s="0">
        <f>ROW(Source!A655)</f>
        <v/>
      </c>
      <c r="B227" s="0" t="n">
        <v>78849954</v>
      </c>
      <c r="C227" s="0" t="n">
        <v>78849949</v>
      </c>
      <c r="D227" s="0" t="n">
        <v>29172657</v>
      </c>
      <c r="E227" s="0" t="n">
        <v>1</v>
      </c>
      <c r="F227" s="0" t="n">
        <v>1</v>
      </c>
      <c r="G227" s="0" t="n">
        <v>1</v>
      </c>
      <c r="H227" s="0" t="n">
        <v>2</v>
      </c>
      <c r="I227" s="0" t="inlineStr">
        <is>
          <t>040502</t>
        </is>
      </c>
      <c r="J227" s="0" t="inlineStr">
        <is>
          <t>ТСЭМ Московской обл., 040502, приказ Минстроя России №675/пр от 28.02.2017 № 264/пр</t>
        </is>
      </c>
      <c r="K227" s="0" t="inlineStr">
        <is>
          <t>Установки для сварки ручной дуговой (постоянного тока)</t>
        </is>
      </c>
      <c r="L227" s="0" t="n">
        <v>1368</v>
      </c>
      <c r="N227" s="0" t="n">
        <v>1011</v>
      </c>
      <c r="O227" s="0" t="inlineStr">
        <is>
          <t>маш.-ч</t>
        </is>
      </c>
      <c r="P227" s="0" t="inlineStr">
        <is>
          <t>маш.-ч</t>
        </is>
      </c>
      <c r="Q227" s="0" t="n">
        <v>1</v>
      </c>
      <c r="X227" s="0" t="n">
        <v>0.63</v>
      </c>
      <c r="Y227" s="0" t="n">
        <v>0</v>
      </c>
      <c r="Z227" s="0" t="n">
        <v>8.1</v>
      </c>
      <c r="AA227" s="0" t="n">
        <v>0</v>
      </c>
      <c r="AB227" s="0" t="n">
        <v>0</v>
      </c>
      <c r="AC227" s="0" t="n">
        <v>0</v>
      </c>
      <c r="AD227" s="0" t="n">
        <v>1</v>
      </c>
      <c r="AE227" s="0" t="n">
        <v>0</v>
      </c>
      <c r="AF227" s="0" t="inlineStr"/>
      <c r="AG227" s="0" t="n">
        <v>0.63</v>
      </c>
      <c r="AH227" s="0" t="n">
        <v>2</v>
      </c>
      <c r="AI227" s="0" t="n">
        <v>78849954</v>
      </c>
      <c r="AJ227" s="0" t="n">
        <v>230</v>
      </c>
      <c r="AK227" s="0" t="n">
        <v>0</v>
      </c>
      <c r="AL227" s="0" t="n">
        <v>0</v>
      </c>
      <c r="AM227" s="0" t="n">
        <v>0</v>
      </c>
      <c r="AN227" s="0" t="n">
        <v>0</v>
      </c>
      <c r="AO227" s="0" t="n">
        <v>0</v>
      </c>
      <c r="AP227" s="0" t="n">
        <v>0</v>
      </c>
      <c r="AQ227" s="0" t="n">
        <v>0</v>
      </c>
      <c r="AR227" s="0" t="n">
        <v>0</v>
      </c>
    </row>
    <row r="228">
      <c r="A228" s="0">
        <f>ROW(Source!A655)</f>
        <v/>
      </c>
      <c r="B228" s="0" t="n">
        <v>78849955</v>
      </c>
      <c r="C228" s="0" t="n">
        <v>78849949</v>
      </c>
      <c r="D228" s="0" t="n">
        <v>29174913</v>
      </c>
      <c r="E228" s="0" t="n">
        <v>1</v>
      </c>
      <c r="F228" s="0" t="n">
        <v>1</v>
      </c>
      <c r="G228" s="0" t="n">
        <v>1</v>
      </c>
      <c r="H228" s="0" t="n">
        <v>2</v>
      </c>
      <c r="I228" s="0" t="inlineStr">
        <is>
          <t>400001</t>
        </is>
      </c>
      <c r="J228" s="0" t="inlineStr">
        <is>
          <t>ТСЭМ Московской обл., 400001, приказ Минстроя России №675/пр от 28.02.2017 № 264/пр</t>
        </is>
      </c>
      <c r="K228" s="0" t="inlineStr">
        <is>
          <t>Автомобили бортовые, грузоподъемность до 5 т</t>
        </is>
      </c>
      <c r="L228" s="0" t="n">
        <v>1368</v>
      </c>
      <c r="N228" s="0" t="n">
        <v>1011</v>
      </c>
      <c r="O228" s="0" t="inlineStr">
        <is>
          <t>маш.-ч</t>
        </is>
      </c>
      <c r="P228" s="0" t="inlineStr">
        <is>
          <t>маш.-ч</t>
        </is>
      </c>
      <c r="Q228" s="0" t="n">
        <v>1</v>
      </c>
      <c r="X228" s="0" t="n">
        <v>0.02</v>
      </c>
      <c r="Y228" s="0" t="n">
        <v>0</v>
      </c>
      <c r="Z228" s="0" t="n">
        <v>87.17</v>
      </c>
      <c r="AA228" s="0" t="n">
        <v>11.6</v>
      </c>
      <c r="AB228" s="0" t="n">
        <v>0</v>
      </c>
      <c r="AC228" s="0" t="n">
        <v>0</v>
      </c>
      <c r="AD228" s="0" t="n">
        <v>1</v>
      </c>
      <c r="AE228" s="0" t="n">
        <v>0</v>
      </c>
      <c r="AF228" s="0" t="inlineStr"/>
      <c r="AG228" s="0" t="n">
        <v>0.02</v>
      </c>
      <c r="AH228" s="0" t="n">
        <v>2</v>
      </c>
      <c r="AI228" s="0" t="n">
        <v>78849955</v>
      </c>
      <c r="AJ228" s="0" t="n">
        <v>231</v>
      </c>
      <c r="AK228" s="0" t="n">
        <v>0</v>
      </c>
      <c r="AL228" s="0" t="n">
        <v>0</v>
      </c>
      <c r="AM228" s="0" t="n">
        <v>0</v>
      </c>
      <c r="AN228" s="0" t="n">
        <v>0</v>
      </c>
      <c r="AO228" s="0" t="n">
        <v>0</v>
      </c>
      <c r="AP228" s="0" t="n">
        <v>0</v>
      </c>
      <c r="AQ228" s="0" t="n">
        <v>0</v>
      </c>
      <c r="AR228" s="0" t="n">
        <v>0</v>
      </c>
    </row>
    <row r="229">
      <c r="A229" s="0">
        <f>ROW(Source!A655)</f>
        <v/>
      </c>
      <c r="B229" s="0" t="n">
        <v>78849956</v>
      </c>
      <c r="C229" s="0" t="n">
        <v>78849949</v>
      </c>
      <c r="D229" s="0" t="n">
        <v>29113986</v>
      </c>
      <c r="E229" s="0" t="n">
        <v>1</v>
      </c>
      <c r="F229" s="0" t="n">
        <v>1</v>
      </c>
      <c r="G229" s="0" t="n">
        <v>1</v>
      </c>
      <c r="H229" s="0" t="n">
        <v>3</v>
      </c>
      <c r="I229" s="0" t="inlineStr">
        <is>
          <t>101-1522</t>
        </is>
      </c>
      <c r="J229" s="0" t="inlineStr">
        <is>
          <t>ТССЦ Московской обл., 101-1522, приказ Минстроя России №675/пр от 28.02.2017 № 254/пр</t>
        </is>
      </c>
      <c r="K229" s="0" t="inlineStr">
        <is>
          <t>Электроды диаметром 5 мм Э42А</t>
        </is>
      </c>
      <c r="L229" s="0" t="n">
        <v>1348</v>
      </c>
      <c r="N229" s="0" t="n">
        <v>1009</v>
      </c>
      <c r="O229" s="0" t="inlineStr">
        <is>
          <t>т</t>
        </is>
      </c>
      <c r="P229" s="0" t="inlineStr">
        <is>
          <t>т</t>
        </is>
      </c>
      <c r="Q229" s="0" t="n">
        <v>1000</v>
      </c>
      <c r="X229" s="0" t="n">
        <v>0.00033</v>
      </c>
      <c r="Y229" s="0" t="n">
        <v>10362</v>
      </c>
      <c r="Z229" s="0" t="n">
        <v>0</v>
      </c>
      <c r="AA229" s="0" t="n">
        <v>0</v>
      </c>
      <c r="AB229" s="0" t="n">
        <v>0</v>
      </c>
      <c r="AC229" s="0" t="n">
        <v>0</v>
      </c>
      <c r="AD229" s="0" t="n">
        <v>1</v>
      </c>
      <c r="AE229" s="0" t="n">
        <v>0</v>
      </c>
      <c r="AF229" s="0" t="inlineStr"/>
      <c r="AG229" s="0" t="n">
        <v>0.00033</v>
      </c>
      <c r="AH229" s="0" t="n">
        <v>2</v>
      </c>
      <c r="AI229" s="0" t="n">
        <v>78849956</v>
      </c>
      <c r="AJ229" s="0" t="n">
        <v>232</v>
      </c>
      <c r="AK229" s="0" t="n">
        <v>0</v>
      </c>
      <c r="AL229" s="0" t="n">
        <v>0</v>
      </c>
      <c r="AM229" s="0" t="n">
        <v>0</v>
      </c>
      <c r="AN229" s="0" t="n">
        <v>0</v>
      </c>
      <c r="AO229" s="0" t="n">
        <v>0</v>
      </c>
      <c r="AP229" s="0" t="n">
        <v>0</v>
      </c>
      <c r="AQ229" s="0" t="n">
        <v>0</v>
      </c>
      <c r="AR229" s="0" t="n">
        <v>0</v>
      </c>
    </row>
    <row r="230">
      <c r="A230" s="0">
        <f>ROW(Source!A655)</f>
        <v/>
      </c>
      <c r="B230" s="0" t="n">
        <v>78849957</v>
      </c>
      <c r="C230" s="0" t="n">
        <v>78849949</v>
      </c>
      <c r="D230" s="0" t="n">
        <v>29114240</v>
      </c>
      <c r="E230" s="0" t="n">
        <v>1</v>
      </c>
      <c r="F230" s="0" t="n">
        <v>1</v>
      </c>
      <c r="G230" s="0" t="n">
        <v>1</v>
      </c>
      <c r="H230" s="0" t="n">
        <v>3</v>
      </c>
      <c r="I230" s="0" t="inlineStr">
        <is>
          <t>101-2576</t>
        </is>
      </c>
      <c r="J230" s="0" t="inlineStr">
        <is>
          <t>ТССЦ Московской обл., 101-2576, приказ Минстроя России №675/пр от 28.02.2017 № 254/пр</t>
        </is>
      </c>
      <c r="K230" s="0" t="inlineStr">
        <is>
          <t>Болты с гайками и шайбами для санитарно-технических работ диаметром 16 мм</t>
        </is>
      </c>
      <c r="L230" s="0" t="n">
        <v>1348</v>
      </c>
      <c r="N230" s="0" t="n">
        <v>1009</v>
      </c>
      <c r="O230" s="0" t="inlineStr">
        <is>
          <t>т</t>
        </is>
      </c>
      <c r="P230" s="0" t="inlineStr">
        <is>
          <t>т</t>
        </is>
      </c>
      <c r="Q230" s="0" t="n">
        <v>1000</v>
      </c>
      <c r="X230" s="0" t="n">
        <v>0.00207</v>
      </c>
      <c r="Y230" s="0" t="n">
        <v>14830</v>
      </c>
      <c r="Z230" s="0" t="n">
        <v>0</v>
      </c>
      <c r="AA230" s="0" t="n">
        <v>0</v>
      </c>
      <c r="AB230" s="0" t="n">
        <v>0</v>
      </c>
      <c r="AC230" s="0" t="n">
        <v>0</v>
      </c>
      <c r="AD230" s="0" t="n">
        <v>1</v>
      </c>
      <c r="AE230" s="0" t="n">
        <v>0</v>
      </c>
      <c r="AF230" s="0" t="inlineStr"/>
      <c r="AG230" s="0" t="n">
        <v>0.00207</v>
      </c>
      <c r="AH230" s="0" t="n">
        <v>2</v>
      </c>
      <c r="AI230" s="0" t="n">
        <v>78849957</v>
      </c>
      <c r="AJ230" s="0" t="n">
        <v>233</v>
      </c>
      <c r="AK230" s="0" t="n">
        <v>0</v>
      </c>
      <c r="AL230" s="0" t="n">
        <v>0</v>
      </c>
      <c r="AM230" s="0" t="n">
        <v>0</v>
      </c>
      <c r="AN230" s="0" t="n">
        <v>0</v>
      </c>
      <c r="AO230" s="0" t="n">
        <v>0</v>
      </c>
      <c r="AP230" s="0" t="n">
        <v>0</v>
      </c>
      <c r="AQ230" s="0" t="n">
        <v>0</v>
      </c>
      <c r="AR230" s="0" t="n">
        <v>0</v>
      </c>
    </row>
    <row r="231">
      <c r="A231" s="0">
        <f>ROW(Source!A655)</f>
        <v/>
      </c>
      <c r="B231" s="0" t="n">
        <v>78849958</v>
      </c>
      <c r="C231" s="0" t="n">
        <v>78849949</v>
      </c>
      <c r="D231" s="0" t="n">
        <v>29144270</v>
      </c>
      <c r="E231" s="0" t="n">
        <v>1</v>
      </c>
      <c r="F231" s="0" t="n">
        <v>1</v>
      </c>
      <c r="G231" s="0" t="n">
        <v>1</v>
      </c>
      <c r="H231" s="0" t="n">
        <v>3</v>
      </c>
      <c r="I231" s="0" t="inlineStr">
        <is>
          <t>302-9009</t>
        </is>
      </c>
      <c r="J231" s="0" t="inlineStr">
        <is>
          <t>ТССЦ Московской обл., 302-9009, приказ Минстроя России №675/пр от 28.02.2017 № 256/пр</t>
        </is>
      </c>
      <c r="K231" s="0" t="inlineStr">
        <is>
          <t>Арматура трубопроводная фланцевая</t>
        </is>
      </c>
      <c r="L231" s="0" t="n">
        <v>1354</v>
      </c>
      <c r="N231" s="0" t="n">
        <v>1010</v>
      </c>
      <c r="O231" s="0" t="inlineStr">
        <is>
          <t>шт.</t>
        </is>
      </c>
      <c r="P231" s="0" t="inlineStr">
        <is>
          <t>шт.</t>
        </is>
      </c>
      <c r="Q231" s="0" t="n">
        <v>1</v>
      </c>
      <c r="X231" s="0" t="n">
        <v>1</v>
      </c>
      <c r="Y231" s="0" t="n">
        <v>0</v>
      </c>
      <c r="Z231" s="0" t="n">
        <v>0</v>
      </c>
      <c r="AA231" s="0" t="n">
        <v>0</v>
      </c>
      <c r="AB231" s="0" t="n">
        <v>0</v>
      </c>
      <c r="AC231" s="0" t="n">
        <v>0</v>
      </c>
      <c r="AD231" s="0" t="n">
        <v>0</v>
      </c>
      <c r="AE231" s="0" t="n">
        <v>0</v>
      </c>
      <c r="AF231" s="0" t="inlineStr"/>
      <c r="AG231" s="0" t="n">
        <v>1</v>
      </c>
      <c r="AH231" s="0" t="n">
        <v>3</v>
      </c>
      <c r="AI231" s="0" t="n">
        <v>-1</v>
      </c>
      <c r="AJ231" s="0" t="inlineStr"/>
      <c r="AK231" s="0" t="n">
        <v>0</v>
      </c>
      <c r="AL231" s="0" t="n">
        <v>0</v>
      </c>
      <c r="AM231" s="0" t="n">
        <v>0</v>
      </c>
      <c r="AN231" s="0" t="n">
        <v>0</v>
      </c>
      <c r="AO231" s="0" t="n">
        <v>0</v>
      </c>
      <c r="AP231" s="0" t="n">
        <v>0</v>
      </c>
      <c r="AQ231" s="0" t="n">
        <v>0</v>
      </c>
      <c r="AR231" s="0" t="n">
        <v>0</v>
      </c>
    </row>
    <row r="232">
      <c r="A232" s="0">
        <f>ROW(Source!A655)</f>
        <v/>
      </c>
      <c r="B232" s="0" t="n">
        <v>78849959</v>
      </c>
      <c r="C232" s="0" t="n">
        <v>78849949</v>
      </c>
      <c r="D232" s="0" t="n">
        <v>29160609</v>
      </c>
      <c r="E232" s="0" t="n">
        <v>1</v>
      </c>
      <c r="F232" s="0" t="n">
        <v>1</v>
      </c>
      <c r="G232" s="0" t="n">
        <v>1</v>
      </c>
      <c r="H232" s="0" t="n">
        <v>3</v>
      </c>
      <c r="I232" s="0" t="inlineStr">
        <is>
          <t>507-0986</t>
        </is>
      </c>
      <c r="J232" s="0" t="inlineStr">
        <is>
          <t>ТССЦ Московской обл., 507-0986, приказ Минстроя России №675/пр от 28.02.2017 № 258/пр</t>
        </is>
      </c>
      <c r="K232" s="0" t="inlineStr">
        <is>
          <t>Фланцы стальные плоские приварные из стали ВСт3сп2, ВСт3сп3, давлением 1,0 МПа (10 кгс/см2), диаметром 100 мм</t>
        </is>
      </c>
      <c r="L232" s="0" t="n">
        <v>1354</v>
      </c>
      <c r="N232" s="0" t="n">
        <v>1010</v>
      </c>
      <c r="O232" s="0" t="inlineStr">
        <is>
          <t>шт.</t>
        </is>
      </c>
      <c r="P232" s="0" t="inlineStr">
        <is>
          <t>шт.</t>
        </is>
      </c>
      <c r="Q232" s="0" t="n">
        <v>1</v>
      </c>
      <c r="X232" s="0" t="n">
        <v>2</v>
      </c>
      <c r="Y232" s="0" t="n">
        <v>45</v>
      </c>
      <c r="Z232" s="0" t="n">
        <v>0</v>
      </c>
      <c r="AA232" s="0" t="n">
        <v>0</v>
      </c>
      <c r="AB232" s="0" t="n">
        <v>0</v>
      </c>
      <c r="AC232" s="0" t="n">
        <v>0</v>
      </c>
      <c r="AD232" s="0" t="n">
        <v>1</v>
      </c>
      <c r="AE232" s="0" t="n">
        <v>0</v>
      </c>
      <c r="AF232" s="0" t="inlineStr"/>
      <c r="AG232" s="0" t="n">
        <v>2</v>
      </c>
      <c r="AH232" s="0" t="n">
        <v>2</v>
      </c>
      <c r="AI232" s="0" t="n">
        <v>78849959</v>
      </c>
      <c r="AJ232" s="0" t="n">
        <v>235</v>
      </c>
      <c r="AK232" s="0" t="n">
        <v>0</v>
      </c>
      <c r="AL232" s="0" t="n">
        <v>0</v>
      </c>
      <c r="AM232" s="0" t="n">
        <v>0</v>
      </c>
      <c r="AN232" s="0" t="n">
        <v>0</v>
      </c>
      <c r="AO232" s="0" t="n">
        <v>0</v>
      </c>
      <c r="AP232" s="0" t="n">
        <v>0</v>
      </c>
      <c r="AQ232" s="0" t="n">
        <v>0</v>
      </c>
      <c r="AR232" s="0" t="n">
        <v>0</v>
      </c>
    </row>
    <row r="233">
      <c r="A233" s="0">
        <f>ROW(Source!A655)</f>
        <v/>
      </c>
      <c r="B233" s="0" t="n">
        <v>78849960</v>
      </c>
      <c r="C233" s="0" t="n">
        <v>78849949</v>
      </c>
      <c r="D233" s="0" t="n">
        <v>29171636</v>
      </c>
      <c r="E233" s="0" t="n">
        <v>1</v>
      </c>
      <c r="F233" s="0" t="n">
        <v>1</v>
      </c>
      <c r="G233" s="0" t="n">
        <v>1</v>
      </c>
      <c r="H233" s="0" t="n">
        <v>3</v>
      </c>
      <c r="I233" s="0" t="inlineStr">
        <is>
          <t>509-0967</t>
        </is>
      </c>
      <c r="J233" s="0" t="inlineStr">
        <is>
          <t>ТССЦ Московской обл., 509-0967, приказ Минстроя России №675/пр от 28.02.2017 № 258/пр</t>
        </is>
      </c>
      <c r="K233" s="0" t="inlineStr">
        <is>
          <t>Прокладки из паронита марки ПМБ, толщиной 1 мм, диаметром 100 мм</t>
        </is>
      </c>
      <c r="L233" s="0" t="n">
        <v>1356</v>
      </c>
      <c r="N233" s="0" t="n">
        <v>1010</v>
      </c>
      <c r="O233" s="0" t="inlineStr">
        <is>
          <t>1000 шт.</t>
        </is>
      </c>
      <c r="P233" s="0" t="inlineStr">
        <is>
          <t>1000 шт.</t>
        </is>
      </c>
      <c r="Q233" s="0" t="n">
        <v>1000</v>
      </c>
      <c r="X233" s="0" t="n">
        <v>0.002</v>
      </c>
      <c r="Y233" s="0" t="n">
        <v>5649.99</v>
      </c>
      <c r="Z233" s="0" t="n">
        <v>0</v>
      </c>
      <c r="AA233" s="0" t="n">
        <v>0</v>
      </c>
      <c r="AB233" s="0" t="n">
        <v>0</v>
      </c>
      <c r="AC233" s="0" t="n">
        <v>0</v>
      </c>
      <c r="AD233" s="0" t="n">
        <v>1</v>
      </c>
      <c r="AE233" s="0" t="n">
        <v>0</v>
      </c>
      <c r="AF233" s="0" t="inlineStr"/>
      <c r="AG233" s="0" t="n">
        <v>0.002</v>
      </c>
      <c r="AH233" s="0" t="n">
        <v>2</v>
      </c>
      <c r="AI233" s="0" t="n">
        <v>78849960</v>
      </c>
      <c r="AJ233" s="0" t="n">
        <v>236</v>
      </c>
      <c r="AK233" s="0" t="n">
        <v>0</v>
      </c>
      <c r="AL233" s="0" t="n">
        <v>0</v>
      </c>
      <c r="AM233" s="0" t="n">
        <v>0</v>
      </c>
      <c r="AN233" s="0" t="n">
        <v>0</v>
      </c>
      <c r="AO233" s="0" t="n">
        <v>0</v>
      </c>
      <c r="AP233" s="0" t="n">
        <v>0</v>
      </c>
      <c r="AQ233" s="0" t="n">
        <v>0</v>
      </c>
      <c r="AR233" s="0" t="n">
        <v>0</v>
      </c>
    </row>
    <row r="234">
      <c r="A234" s="0">
        <f>ROW(Source!A657)</f>
        <v/>
      </c>
      <c r="B234" s="0" t="n">
        <v>78849972</v>
      </c>
      <c r="C234" s="0" t="n">
        <v>78849965</v>
      </c>
      <c r="D234" s="0" t="n">
        <v>18442827</v>
      </c>
      <c r="E234" s="0" t="n">
        <v>1</v>
      </c>
      <c r="F234" s="0" t="n">
        <v>1</v>
      </c>
      <c r="G234" s="0" t="n">
        <v>1</v>
      </c>
      <c r="H234" s="0" t="n">
        <v>1</v>
      </c>
      <c r="I234" s="0" t="inlineStr">
        <is>
          <t>1-1053-90</t>
        </is>
      </c>
      <c r="J234" s="0" t="inlineStr"/>
      <c r="K234" s="0" t="inlineStr">
        <is>
          <t>Рабочий строитель среднего разряда 5,3</t>
        </is>
      </c>
      <c r="L234" s="0" t="n">
        <v>1369</v>
      </c>
      <c r="N234" s="0" t="n">
        <v>1013</v>
      </c>
      <c r="O234" s="0" t="inlineStr">
        <is>
          <t>чел.-ч</t>
        </is>
      </c>
      <c r="P234" s="0" t="inlineStr">
        <is>
          <t>чел.-ч</t>
        </is>
      </c>
      <c r="Q234" s="0" t="n">
        <v>1</v>
      </c>
      <c r="X234" s="0" t="n">
        <v>5.01</v>
      </c>
      <c r="Y234" s="0" t="n">
        <v>0</v>
      </c>
      <c r="Z234" s="0" t="n">
        <v>0</v>
      </c>
      <c r="AA234" s="0" t="n">
        <v>0</v>
      </c>
      <c r="AB234" s="0" t="n">
        <v>11.64</v>
      </c>
      <c r="AC234" s="0" t="n">
        <v>0</v>
      </c>
      <c r="AD234" s="0" t="n">
        <v>1</v>
      </c>
      <c r="AE234" s="0" t="n">
        <v>1</v>
      </c>
      <c r="AF234" s="0" t="inlineStr"/>
      <c r="AG234" s="0" t="n">
        <v>5.01</v>
      </c>
      <c r="AH234" s="0" t="n">
        <v>2</v>
      </c>
      <c r="AI234" s="0" t="n">
        <v>78849966</v>
      </c>
      <c r="AJ234" s="0" t="n">
        <v>237</v>
      </c>
      <c r="AK234" s="0" t="n">
        <v>0</v>
      </c>
      <c r="AL234" s="0" t="n">
        <v>0</v>
      </c>
      <c r="AM234" s="0" t="n">
        <v>0</v>
      </c>
      <c r="AN234" s="0" t="n">
        <v>0</v>
      </c>
      <c r="AO234" s="0" t="n">
        <v>0</v>
      </c>
      <c r="AP234" s="0" t="n">
        <v>0</v>
      </c>
      <c r="AQ234" s="0" t="n">
        <v>0</v>
      </c>
      <c r="AR234" s="0" t="n">
        <v>0</v>
      </c>
    </row>
    <row r="235">
      <c r="A235" s="0">
        <f>ROW(Source!A657)</f>
        <v/>
      </c>
      <c r="B235" s="0" t="n">
        <v>78849973</v>
      </c>
      <c r="C235" s="0" t="n">
        <v>78849965</v>
      </c>
      <c r="D235" s="0" t="n">
        <v>29172703</v>
      </c>
      <c r="E235" s="0" t="n">
        <v>1</v>
      </c>
      <c r="F235" s="0" t="n">
        <v>1</v>
      </c>
      <c r="G235" s="0" t="n">
        <v>1</v>
      </c>
      <c r="H235" s="0" t="n">
        <v>2</v>
      </c>
      <c r="I235" s="0" t="inlineStr">
        <is>
          <t>042900</t>
        </is>
      </c>
      <c r="J235" s="0" t="inlineStr">
        <is>
          <t>ТСЭМ Московской обл., 042900, приказ Минстроя России №675/пр от 28.02.2017 № 264/пр</t>
        </is>
      </c>
      <c r="K23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5" s="0" t="n">
        <v>1368</v>
      </c>
      <c r="N235" s="0" t="n">
        <v>1011</v>
      </c>
      <c r="O235" s="0" t="inlineStr">
        <is>
          <t>маш.-ч</t>
        </is>
      </c>
      <c r="P235" s="0" t="inlineStr">
        <is>
          <t>маш.-ч</t>
        </is>
      </c>
      <c r="Q235" s="0" t="n">
        <v>1</v>
      </c>
      <c r="X235" s="0" t="n">
        <v>1.5</v>
      </c>
      <c r="Y235" s="0" t="n">
        <v>0</v>
      </c>
      <c r="Z235" s="0" t="n">
        <v>29.67</v>
      </c>
      <c r="AA235" s="0" t="n">
        <v>0</v>
      </c>
      <c r="AB235" s="0" t="n">
        <v>0</v>
      </c>
      <c r="AC235" s="0" t="n">
        <v>0</v>
      </c>
      <c r="AD235" s="0" t="n">
        <v>1</v>
      </c>
      <c r="AE235" s="0" t="n">
        <v>0</v>
      </c>
      <c r="AF235" s="0" t="inlineStr"/>
      <c r="AG235" s="0" t="n">
        <v>1.5</v>
      </c>
      <c r="AH235" s="0" t="n">
        <v>2</v>
      </c>
      <c r="AI235" s="0" t="n">
        <v>78849967</v>
      </c>
      <c r="AJ235" s="0" t="n">
        <v>238</v>
      </c>
      <c r="AK235" s="0" t="n">
        <v>0</v>
      </c>
      <c r="AL235" s="0" t="n">
        <v>0</v>
      </c>
      <c r="AM235" s="0" t="n">
        <v>0</v>
      </c>
      <c r="AN235" s="0" t="n">
        <v>0</v>
      </c>
      <c r="AO235" s="0" t="n">
        <v>0</v>
      </c>
      <c r="AP235" s="0" t="n">
        <v>0</v>
      </c>
      <c r="AQ235" s="0" t="n">
        <v>0</v>
      </c>
      <c r="AR235" s="0" t="n">
        <v>0</v>
      </c>
    </row>
    <row r="236">
      <c r="A236" s="0">
        <f>ROW(Source!A657)</f>
        <v/>
      </c>
      <c r="B236" s="0" t="n">
        <v>78849974</v>
      </c>
      <c r="C236" s="0" t="n">
        <v>78849965</v>
      </c>
      <c r="D236" s="0" t="n">
        <v>29110398</v>
      </c>
      <c r="E236" s="0" t="n">
        <v>1</v>
      </c>
      <c r="F236" s="0" t="n">
        <v>1</v>
      </c>
      <c r="G236" s="0" t="n">
        <v>1</v>
      </c>
      <c r="H236" s="0" t="n">
        <v>3</v>
      </c>
      <c r="I236" s="0" t="inlineStr">
        <is>
          <t>101-0388</t>
        </is>
      </c>
      <c r="J236" s="0" t="inlineStr">
        <is>
          <t>ТССЦ Московской обл., 101-0388, приказ Минстроя России №675/пр от 28.02.2017 № 254/пр</t>
        </is>
      </c>
      <c r="K236" s="0" t="inlineStr">
        <is>
          <t>Краски масляные земляные марки МА-0115 мумия, сурик железный</t>
        </is>
      </c>
      <c r="L236" s="0" t="n">
        <v>1348</v>
      </c>
      <c r="N236" s="0" t="n">
        <v>1009</v>
      </c>
      <c r="O236" s="0" t="inlineStr">
        <is>
          <t>т</t>
        </is>
      </c>
      <c r="P236" s="0" t="inlineStr">
        <is>
          <t>т</t>
        </is>
      </c>
      <c r="Q236" s="0" t="n">
        <v>1000</v>
      </c>
      <c r="X236" s="0" t="n">
        <v>5e-05</v>
      </c>
      <c r="Y236" s="0" t="n">
        <v>15118.99</v>
      </c>
      <c r="Z236" s="0" t="n">
        <v>0</v>
      </c>
      <c r="AA236" s="0" t="n">
        <v>0</v>
      </c>
      <c r="AB236" s="0" t="n">
        <v>0</v>
      </c>
      <c r="AC236" s="0" t="n">
        <v>0</v>
      </c>
      <c r="AD236" s="0" t="n">
        <v>1</v>
      </c>
      <c r="AE236" s="0" t="n">
        <v>0</v>
      </c>
      <c r="AF236" s="0" t="inlineStr"/>
      <c r="AG236" s="0" t="n">
        <v>5e-05</v>
      </c>
      <c r="AH236" s="0" t="n">
        <v>2</v>
      </c>
      <c r="AI236" s="0" t="n">
        <v>78849968</v>
      </c>
      <c r="AJ236" s="0" t="n">
        <v>239</v>
      </c>
      <c r="AK236" s="0" t="n">
        <v>0</v>
      </c>
      <c r="AL236" s="0" t="n">
        <v>0</v>
      </c>
      <c r="AM236" s="0" t="n">
        <v>0</v>
      </c>
      <c r="AN236" s="0" t="n">
        <v>0</v>
      </c>
      <c r="AO236" s="0" t="n">
        <v>0</v>
      </c>
      <c r="AP236" s="0" t="n">
        <v>0</v>
      </c>
      <c r="AQ236" s="0" t="n">
        <v>0</v>
      </c>
      <c r="AR236" s="0" t="n">
        <v>0</v>
      </c>
    </row>
    <row r="237">
      <c r="A237" s="0">
        <f>ROW(Source!A657)</f>
        <v/>
      </c>
      <c r="B237" s="0" t="n">
        <v>78849975</v>
      </c>
      <c r="C237" s="0" t="n">
        <v>78849965</v>
      </c>
      <c r="D237" s="0" t="n">
        <v>29110573</v>
      </c>
      <c r="E237" s="0" t="n">
        <v>1</v>
      </c>
      <c r="F237" s="0" t="n">
        <v>1</v>
      </c>
      <c r="G237" s="0" t="n">
        <v>1</v>
      </c>
      <c r="H237" s="0" t="n">
        <v>3</v>
      </c>
      <c r="I237" s="0" t="inlineStr">
        <is>
          <t>101-0628</t>
        </is>
      </c>
      <c r="J237" s="0" t="inlineStr">
        <is>
          <t>ТССЦ Московской обл., 101-0628, приказ Минстроя России №675/пр от 28.02.2017 № 254/пр</t>
        </is>
      </c>
      <c r="K237" s="0" t="inlineStr">
        <is>
          <t>Олифа комбинированная, марки К-3</t>
        </is>
      </c>
      <c r="L237" s="0" t="n">
        <v>1348</v>
      </c>
      <c r="N237" s="0" t="n">
        <v>1009</v>
      </c>
      <c r="O237" s="0" t="inlineStr">
        <is>
          <t>т</t>
        </is>
      </c>
      <c r="P237" s="0" t="inlineStr">
        <is>
          <t>т</t>
        </is>
      </c>
      <c r="Q237" s="0" t="n">
        <v>1000</v>
      </c>
      <c r="X237" s="0" t="n">
        <v>2e-05</v>
      </c>
      <c r="Y237" s="0" t="n">
        <v>16950</v>
      </c>
      <c r="Z237" s="0" t="n">
        <v>0</v>
      </c>
      <c r="AA237" s="0" t="n">
        <v>0</v>
      </c>
      <c r="AB237" s="0" t="n">
        <v>0</v>
      </c>
      <c r="AC237" s="0" t="n">
        <v>0</v>
      </c>
      <c r="AD237" s="0" t="n">
        <v>1</v>
      </c>
      <c r="AE237" s="0" t="n">
        <v>0</v>
      </c>
      <c r="AF237" s="0" t="inlineStr"/>
      <c r="AG237" s="0" t="n">
        <v>2e-05</v>
      </c>
      <c r="AH237" s="0" t="n">
        <v>2</v>
      </c>
      <c r="AI237" s="0" t="n">
        <v>78849969</v>
      </c>
      <c r="AJ237" s="0" t="n">
        <v>240</v>
      </c>
      <c r="AK237" s="0" t="n">
        <v>0</v>
      </c>
      <c r="AL237" s="0" t="n">
        <v>0</v>
      </c>
      <c r="AM237" s="0" t="n">
        <v>0</v>
      </c>
      <c r="AN237" s="0" t="n">
        <v>0</v>
      </c>
      <c r="AO237" s="0" t="n">
        <v>0</v>
      </c>
      <c r="AP237" s="0" t="n">
        <v>0</v>
      </c>
      <c r="AQ237" s="0" t="n">
        <v>0</v>
      </c>
      <c r="AR237" s="0" t="n">
        <v>0</v>
      </c>
    </row>
    <row r="238">
      <c r="A238" s="0">
        <f>ROW(Source!A657)</f>
        <v/>
      </c>
      <c r="B238" s="0" t="n">
        <v>78849976</v>
      </c>
      <c r="C238" s="0" t="n">
        <v>78849965</v>
      </c>
      <c r="D238" s="0" t="n">
        <v>29107963</v>
      </c>
      <c r="E238" s="0" t="n">
        <v>1</v>
      </c>
      <c r="F238" s="0" t="n">
        <v>1</v>
      </c>
      <c r="G238" s="0" t="n">
        <v>1</v>
      </c>
      <c r="H238" s="0" t="n">
        <v>3</v>
      </c>
      <c r="I238" s="0" t="inlineStr">
        <is>
          <t>101-1669</t>
        </is>
      </c>
      <c r="J238" s="0" t="inlineStr">
        <is>
          <t>ТССЦ Московской обл., 101-1669, приказ Минстроя России №675/пр от 28.02.2017 № 254/пр</t>
        </is>
      </c>
      <c r="K238" s="0" t="inlineStr">
        <is>
          <t>Очес льняной</t>
        </is>
      </c>
      <c r="L238" s="0" t="n">
        <v>1346</v>
      </c>
      <c r="N238" s="0" t="n">
        <v>1009</v>
      </c>
      <c r="O238" s="0" t="inlineStr">
        <is>
          <t>кг</t>
        </is>
      </c>
      <c r="P238" s="0" t="inlineStr">
        <is>
          <t>кг</t>
        </is>
      </c>
      <c r="Q238" s="0" t="n">
        <v>1</v>
      </c>
      <c r="X238" s="0" t="n">
        <v>0.02</v>
      </c>
      <c r="Y238" s="0" t="n">
        <v>37.29</v>
      </c>
      <c r="Z238" s="0" t="n">
        <v>0</v>
      </c>
      <c r="AA238" s="0" t="n">
        <v>0</v>
      </c>
      <c r="AB238" s="0" t="n">
        <v>0</v>
      </c>
      <c r="AC238" s="0" t="n">
        <v>0</v>
      </c>
      <c r="AD238" s="0" t="n">
        <v>1</v>
      </c>
      <c r="AE238" s="0" t="n">
        <v>0</v>
      </c>
      <c r="AF238" s="0" t="inlineStr"/>
      <c r="AG238" s="0" t="n">
        <v>0.02</v>
      </c>
      <c r="AH238" s="0" t="n">
        <v>2</v>
      </c>
      <c r="AI238" s="0" t="n">
        <v>78849970</v>
      </c>
      <c r="AJ238" s="0" t="n">
        <v>241</v>
      </c>
      <c r="AK238" s="0" t="n">
        <v>0</v>
      </c>
      <c r="AL238" s="0" t="n">
        <v>0</v>
      </c>
      <c r="AM238" s="0" t="n">
        <v>0</v>
      </c>
      <c r="AN238" s="0" t="n">
        <v>0</v>
      </c>
      <c r="AO238" s="0" t="n">
        <v>0</v>
      </c>
      <c r="AP238" s="0" t="n">
        <v>0</v>
      </c>
      <c r="AQ238" s="0" t="n">
        <v>0</v>
      </c>
      <c r="AR238" s="0" t="n">
        <v>0</v>
      </c>
    </row>
    <row r="239">
      <c r="A239" s="0">
        <f>ROW(Source!A657)</f>
        <v/>
      </c>
      <c r="B239" s="0" t="n">
        <v>78849977</v>
      </c>
      <c r="C239" s="0" t="n">
        <v>78849965</v>
      </c>
      <c r="D239" s="0" t="n">
        <v>29150040</v>
      </c>
      <c r="E239" s="0" t="n">
        <v>1</v>
      </c>
      <c r="F239" s="0" t="n">
        <v>1</v>
      </c>
      <c r="G239" s="0" t="n">
        <v>1</v>
      </c>
      <c r="H239" s="0" t="n">
        <v>3</v>
      </c>
      <c r="I239" s="0" t="inlineStr">
        <is>
          <t>411-0001</t>
        </is>
      </c>
      <c r="J239" s="0" t="inlineStr">
        <is>
          <t>ТССЦ Московской обл., 411-0001, приказ Минстроя России №675/пр от 28.02.2017 № 257/пр</t>
        </is>
      </c>
      <c r="K239" s="0" t="inlineStr">
        <is>
          <t>Вода</t>
        </is>
      </c>
      <c r="L239" s="0" t="n">
        <v>1339</v>
      </c>
      <c r="N239" s="0" t="n">
        <v>1007</v>
      </c>
      <c r="O239" s="0" t="inlineStr">
        <is>
          <t>м3</t>
        </is>
      </c>
      <c r="P239" s="0" t="inlineStr">
        <is>
          <t>м3</t>
        </is>
      </c>
      <c r="Q239" s="0" t="n">
        <v>1</v>
      </c>
      <c r="X239" s="0" t="n">
        <v>1</v>
      </c>
      <c r="Y239" s="0" t="n">
        <v>2.44</v>
      </c>
      <c r="Z239" s="0" t="n">
        <v>0</v>
      </c>
      <c r="AA239" s="0" t="n">
        <v>0</v>
      </c>
      <c r="AB239" s="0" t="n">
        <v>0</v>
      </c>
      <c r="AC239" s="0" t="n">
        <v>0</v>
      </c>
      <c r="AD239" s="0" t="n">
        <v>1</v>
      </c>
      <c r="AE239" s="0" t="n">
        <v>0</v>
      </c>
      <c r="AF239" s="0" t="inlineStr"/>
      <c r="AG239" s="0" t="n">
        <v>1</v>
      </c>
      <c r="AH239" s="0" t="n">
        <v>2</v>
      </c>
      <c r="AI239" s="0" t="n">
        <v>78849971</v>
      </c>
      <c r="AJ239" s="0" t="n">
        <v>242</v>
      </c>
      <c r="AK239" s="0" t="n">
        <v>0</v>
      </c>
      <c r="AL239" s="0" t="n">
        <v>0</v>
      </c>
      <c r="AM239" s="0" t="n">
        <v>0</v>
      </c>
      <c r="AN239" s="0" t="n">
        <v>0</v>
      </c>
      <c r="AO239" s="0" t="n">
        <v>0</v>
      </c>
      <c r="AP239" s="0" t="n">
        <v>0</v>
      </c>
      <c r="AQ239" s="0" t="n">
        <v>0</v>
      </c>
      <c r="AR239" s="0" t="n">
        <v>0</v>
      </c>
    </row>
    <row r="240">
      <c r="A240" s="0">
        <f>ROW(Source!A696)</f>
        <v/>
      </c>
      <c r="B240" s="0" t="n">
        <v>78849857</v>
      </c>
      <c r="C240" s="0" t="n">
        <v>78847540</v>
      </c>
      <c r="D240" s="0" t="n">
        <v>18411117</v>
      </c>
      <c r="E240" s="0" t="n">
        <v>1</v>
      </c>
      <c r="F240" s="0" t="n">
        <v>1</v>
      </c>
      <c r="G240" s="0" t="n">
        <v>1</v>
      </c>
      <c r="H240" s="0" t="n">
        <v>1</v>
      </c>
      <c r="I240" s="0" t="inlineStr">
        <is>
          <t>1-1040-90</t>
        </is>
      </c>
      <c r="J240" s="0" t="inlineStr"/>
      <c r="K240" s="0" t="inlineStr">
        <is>
          <t>Рабочий строитель среднего разряда 4</t>
        </is>
      </c>
      <c r="L240" s="0" t="n">
        <v>1369</v>
      </c>
      <c r="N240" s="0" t="n">
        <v>1013</v>
      </c>
      <c r="O240" s="0" t="inlineStr">
        <is>
          <t>чел.-ч</t>
        </is>
      </c>
      <c r="P240" s="0" t="inlineStr">
        <is>
          <t>чел.-ч</t>
        </is>
      </c>
      <c r="Q240" s="0" t="n">
        <v>1</v>
      </c>
      <c r="X240" s="0" t="n">
        <v>155</v>
      </c>
      <c r="Y240" s="0" t="n">
        <v>0</v>
      </c>
      <c r="Z240" s="0" t="n">
        <v>0</v>
      </c>
      <c r="AA240" s="0" t="n">
        <v>0</v>
      </c>
      <c r="AB240" s="0" t="n">
        <v>9.619999999999999</v>
      </c>
      <c r="AC240" s="0" t="n">
        <v>0</v>
      </c>
      <c r="AD240" s="0" t="n">
        <v>1</v>
      </c>
      <c r="AE240" s="0" t="n">
        <v>1</v>
      </c>
      <c r="AF240" s="0" t="inlineStr"/>
      <c r="AG240" s="0" t="n">
        <v>155</v>
      </c>
      <c r="AH240" s="0" t="n">
        <v>2</v>
      </c>
      <c r="AI240" s="0" t="n">
        <v>78849857</v>
      </c>
      <c r="AJ240" s="0" t="n">
        <v>243</v>
      </c>
      <c r="AK240" s="0" t="n">
        <v>0</v>
      </c>
      <c r="AL240" s="0" t="n">
        <v>0</v>
      </c>
      <c r="AM240" s="0" t="n">
        <v>0</v>
      </c>
      <c r="AN240" s="0" t="n">
        <v>0</v>
      </c>
      <c r="AO240" s="0" t="n">
        <v>0</v>
      </c>
      <c r="AP240" s="0" t="n">
        <v>0</v>
      </c>
      <c r="AQ240" s="0" t="n">
        <v>0</v>
      </c>
      <c r="AR240" s="0" t="n">
        <v>0</v>
      </c>
    </row>
    <row r="241">
      <c r="A241" s="0">
        <f>ROW(Source!A696)</f>
        <v/>
      </c>
      <c r="B241" s="0" t="n">
        <v>78849858</v>
      </c>
      <c r="C241" s="0" t="n">
        <v>78847540</v>
      </c>
      <c r="D241" s="0" t="n">
        <v>29172659</v>
      </c>
      <c r="E241" s="0" t="n">
        <v>1</v>
      </c>
      <c r="F241" s="0" t="n">
        <v>1</v>
      </c>
      <c r="G241" s="0" t="n">
        <v>1</v>
      </c>
      <c r="H241" s="0" t="n">
        <v>2</v>
      </c>
      <c r="I241" s="0" t="inlineStr">
        <is>
          <t>040504</t>
        </is>
      </c>
      <c r="J241" s="0" t="inlineStr">
        <is>
          <t>ТСЭМ Московской обл., 040504, приказ Минстроя России №675/пр от 28.02.2017 № 264/пр</t>
        </is>
      </c>
      <c r="K241" s="0" t="inlineStr">
        <is>
          <t>Аппарат для газовой сварки и резки</t>
        </is>
      </c>
      <c r="L241" s="0" t="n">
        <v>1368</v>
      </c>
      <c r="N241" s="0" t="n">
        <v>1011</v>
      </c>
      <c r="O241" s="0" t="inlineStr">
        <is>
          <t>маш.-ч</t>
        </is>
      </c>
      <c r="P241" s="0" t="inlineStr">
        <is>
          <t>маш.-ч</t>
        </is>
      </c>
      <c r="Q241" s="0" t="n">
        <v>1</v>
      </c>
      <c r="X241" s="0" t="n">
        <v>2.82</v>
      </c>
      <c r="Y241" s="0" t="n">
        <v>0</v>
      </c>
      <c r="Z241" s="0" t="n">
        <v>1.2</v>
      </c>
      <c r="AA241" s="0" t="n">
        <v>0</v>
      </c>
      <c r="AB241" s="0" t="n">
        <v>0</v>
      </c>
      <c r="AC241" s="0" t="n">
        <v>0</v>
      </c>
      <c r="AD241" s="0" t="n">
        <v>1</v>
      </c>
      <c r="AE241" s="0" t="n">
        <v>0</v>
      </c>
      <c r="AF241" s="0" t="inlineStr"/>
      <c r="AG241" s="0" t="n">
        <v>2.82</v>
      </c>
      <c r="AH241" s="0" t="n">
        <v>2</v>
      </c>
      <c r="AI241" s="0" t="n">
        <v>78849858</v>
      </c>
      <c r="AJ241" s="0" t="n">
        <v>244</v>
      </c>
      <c r="AK241" s="0" t="n">
        <v>0</v>
      </c>
      <c r="AL241" s="0" t="n">
        <v>0</v>
      </c>
      <c r="AM241" s="0" t="n">
        <v>0</v>
      </c>
      <c r="AN241" s="0" t="n">
        <v>0</v>
      </c>
      <c r="AO241" s="0" t="n">
        <v>0</v>
      </c>
      <c r="AP241" s="0" t="n">
        <v>0</v>
      </c>
      <c r="AQ241" s="0" t="n">
        <v>0</v>
      </c>
      <c r="AR241" s="0" t="n">
        <v>0</v>
      </c>
    </row>
    <row r="242">
      <c r="A242" s="0">
        <f>ROW(Source!A696)</f>
        <v/>
      </c>
      <c r="B242" s="0" t="n">
        <v>78849859</v>
      </c>
      <c r="C242" s="0" t="n">
        <v>78847540</v>
      </c>
      <c r="D242" s="0" t="n">
        <v>29174500</v>
      </c>
      <c r="E242" s="0" t="n">
        <v>1</v>
      </c>
      <c r="F242" s="0" t="n">
        <v>1</v>
      </c>
      <c r="G242" s="0" t="n">
        <v>1</v>
      </c>
      <c r="H242" s="0" t="n">
        <v>2</v>
      </c>
      <c r="I242" s="0" t="inlineStr">
        <is>
          <t>330206</t>
        </is>
      </c>
      <c r="J242" s="0" t="inlineStr">
        <is>
          <t>ТСЭМ Московской обл., 330206, приказ Минстроя России №675/пр от 28.02.2017 № 264/пр</t>
        </is>
      </c>
      <c r="K242" s="0" t="inlineStr">
        <is>
          <t>Дрели электрические</t>
        </is>
      </c>
      <c r="L242" s="0" t="n">
        <v>1368</v>
      </c>
      <c r="N242" s="0" t="n">
        <v>1011</v>
      </c>
      <c r="O242" s="0" t="inlineStr">
        <is>
          <t>маш.-ч</t>
        </is>
      </c>
      <c r="P242" s="0" t="inlineStr">
        <is>
          <t>маш.-ч</t>
        </is>
      </c>
      <c r="Q242" s="0" t="n">
        <v>1</v>
      </c>
      <c r="X242" s="0" t="n">
        <v>4.56</v>
      </c>
      <c r="Y242" s="0" t="n">
        <v>0</v>
      </c>
      <c r="Z242" s="0" t="n">
        <v>1.95</v>
      </c>
      <c r="AA242" s="0" t="n">
        <v>0</v>
      </c>
      <c r="AB242" s="0" t="n">
        <v>0</v>
      </c>
      <c r="AC242" s="0" t="n">
        <v>0</v>
      </c>
      <c r="AD242" s="0" t="n">
        <v>1</v>
      </c>
      <c r="AE242" s="0" t="n">
        <v>0</v>
      </c>
      <c r="AF242" s="0" t="inlineStr"/>
      <c r="AG242" s="0" t="n">
        <v>4.56</v>
      </c>
      <c r="AH242" s="0" t="n">
        <v>2</v>
      </c>
      <c r="AI242" s="0" t="n">
        <v>78849859</v>
      </c>
      <c r="AJ242" s="0" t="n">
        <v>245</v>
      </c>
      <c r="AK242" s="0" t="n">
        <v>0</v>
      </c>
      <c r="AL242" s="0" t="n">
        <v>0</v>
      </c>
      <c r="AM242" s="0" t="n">
        <v>0</v>
      </c>
      <c r="AN242" s="0" t="n">
        <v>0</v>
      </c>
      <c r="AO242" s="0" t="n">
        <v>0</v>
      </c>
      <c r="AP242" s="0" t="n">
        <v>0</v>
      </c>
      <c r="AQ242" s="0" t="n">
        <v>0</v>
      </c>
      <c r="AR242" s="0" t="n">
        <v>0</v>
      </c>
    </row>
    <row r="243">
      <c r="A243" s="0">
        <f>ROW(Source!A696)</f>
        <v/>
      </c>
      <c r="B243" s="0" t="n">
        <v>78849860</v>
      </c>
      <c r="C243" s="0" t="n">
        <v>78847540</v>
      </c>
      <c r="D243" s="0" t="n">
        <v>29174913</v>
      </c>
      <c r="E243" s="0" t="n">
        <v>1</v>
      </c>
      <c r="F243" s="0" t="n">
        <v>1</v>
      </c>
      <c r="G243" s="0" t="n">
        <v>1</v>
      </c>
      <c r="H243" s="0" t="n">
        <v>2</v>
      </c>
      <c r="I243" s="0" t="inlineStr">
        <is>
          <t>400001</t>
        </is>
      </c>
      <c r="J243" s="0" t="inlineStr">
        <is>
          <t>ТСЭМ Московской обл., 400001, приказ Минстроя России №675/пр от 28.02.2017 № 264/пр</t>
        </is>
      </c>
      <c r="K243" s="0" t="inlineStr">
        <is>
          <t>Автомобили бортовые, грузоподъемность до 5 т</t>
        </is>
      </c>
      <c r="L243" s="0" t="n">
        <v>1368</v>
      </c>
      <c r="N243" s="0" t="n">
        <v>1011</v>
      </c>
      <c r="O243" s="0" t="inlineStr">
        <is>
          <t>маш.-ч</t>
        </is>
      </c>
      <c r="P243" s="0" t="inlineStr">
        <is>
          <t>маш.-ч</t>
        </is>
      </c>
      <c r="Q243" s="0" t="n">
        <v>1</v>
      </c>
      <c r="X243" s="0" t="n">
        <v>0.6</v>
      </c>
      <c r="Y243" s="0" t="n">
        <v>0</v>
      </c>
      <c r="Z243" s="0" t="n">
        <v>87.17</v>
      </c>
      <c r="AA243" s="0" t="n">
        <v>11.6</v>
      </c>
      <c r="AB243" s="0" t="n">
        <v>0</v>
      </c>
      <c r="AC243" s="0" t="n">
        <v>0</v>
      </c>
      <c r="AD243" s="0" t="n">
        <v>1</v>
      </c>
      <c r="AE243" s="0" t="n">
        <v>0</v>
      </c>
      <c r="AF243" s="0" t="inlineStr"/>
      <c r="AG243" s="0" t="n">
        <v>0.6</v>
      </c>
      <c r="AH243" s="0" t="n">
        <v>2</v>
      </c>
      <c r="AI243" s="0" t="n">
        <v>78849860</v>
      </c>
      <c r="AJ243" s="0" t="n">
        <v>246</v>
      </c>
      <c r="AK243" s="0" t="n">
        <v>0</v>
      </c>
      <c r="AL243" s="0" t="n">
        <v>0</v>
      </c>
      <c r="AM243" s="0" t="n">
        <v>0</v>
      </c>
      <c r="AN243" s="0" t="n">
        <v>0</v>
      </c>
      <c r="AO243" s="0" t="n">
        <v>0</v>
      </c>
      <c r="AP243" s="0" t="n">
        <v>0</v>
      </c>
      <c r="AQ243" s="0" t="n">
        <v>0</v>
      </c>
      <c r="AR243" s="0" t="n">
        <v>0</v>
      </c>
    </row>
    <row r="244">
      <c r="A244" s="0">
        <f>ROW(Source!A696)</f>
        <v/>
      </c>
      <c r="B244" s="0" t="n">
        <v>78849861</v>
      </c>
      <c r="C244" s="0" t="n">
        <v>78847540</v>
      </c>
      <c r="D244" s="0" t="n">
        <v>29107441</v>
      </c>
      <c r="E244" s="0" t="n">
        <v>1</v>
      </c>
      <c r="F244" s="0" t="n">
        <v>1</v>
      </c>
      <c r="G244" s="0" t="n">
        <v>1</v>
      </c>
      <c r="H244" s="0" t="n">
        <v>3</v>
      </c>
      <c r="I244" s="0" t="inlineStr">
        <is>
          <t>101-0324</t>
        </is>
      </c>
      <c r="J244" s="0" t="inlineStr">
        <is>
          <t>ТССЦ Московской обл., 101-0324, приказ Минстроя России №675/пр от 28.02.2017 № 254/пр</t>
        </is>
      </c>
      <c r="K244" s="0" t="inlineStr">
        <is>
          <t>Кислород технический газообразный</t>
        </is>
      </c>
      <c r="L244" s="0" t="n">
        <v>1339</v>
      </c>
      <c r="N244" s="0" t="n">
        <v>1007</v>
      </c>
      <c r="O244" s="0" t="inlineStr">
        <is>
          <t>м3</t>
        </is>
      </c>
      <c r="P244" s="0" t="inlineStr">
        <is>
          <t>м3</t>
        </is>
      </c>
      <c r="Q244" s="0" t="n">
        <v>1</v>
      </c>
      <c r="X244" s="0" t="n">
        <v>0.48</v>
      </c>
      <c r="Y244" s="0" t="n">
        <v>6.23</v>
      </c>
      <c r="Z244" s="0" t="n">
        <v>0</v>
      </c>
      <c r="AA244" s="0" t="n">
        <v>0</v>
      </c>
      <c r="AB244" s="0" t="n">
        <v>0</v>
      </c>
      <c r="AC244" s="0" t="n">
        <v>0</v>
      </c>
      <c r="AD244" s="0" t="n">
        <v>1</v>
      </c>
      <c r="AE244" s="0" t="n">
        <v>0</v>
      </c>
      <c r="AF244" s="0" t="inlineStr"/>
      <c r="AG244" s="0" t="n">
        <v>0.48</v>
      </c>
      <c r="AH244" s="0" t="n">
        <v>2</v>
      </c>
      <c r="AI244" s="0" t="n">
        <v>78849861</v>
      </c>
      <c r="AJ244" s="0" t="n">
        <v>247</v>
      </c>
      <c r="AK244" s="0" t="n">
        <v>0</v>
      </c>
      <c r="AL244" s="0" t="n">
        <v>0</v>
      </c>
      <c r="AM244" s="0" t="n">
        <v>0</v>
      </c>
      <c r="AN244" s="0" t="n">
        <v>0</v>
      </c>
      <c r="AO244" s="0" t="n">
        <v>0</v>
      </c>
      <c r="AP244" s="0" t="n">
        <v>0</v>
      </c>
      <c r="AQ244" s="0" t="n">
        <v>0</v>
      </c>
      <c r="AR244" s="0" t="n">
        <v>0</v>
      </c>
    </row>
    <row r="245">
      <c r="A245" s="0">
        <f>ROW(Source!A696)</f>
        <v/>
      </c>
      <c r="B245" s="0" t="n">
        <v>78849862</v>
      </c>
      <c r="C245" s="0" t="n">
        <v>78847540</v>
      </c>
      <c r="D245" s="0" t="n">
        <v>29107430</v>
      </c>
      <c r="E245" s="0" t="n">
        <v>1</v>
      </c>
      <c r="F245" s="0" t="n">
        <v>1</v>
      </c>
      <c r="G245" s="0" t="n">
        <v>1</v>
      </c>
      <c r="H245" s="0" t="n">
        <v>3</v>
      </c>
      <c r="I245" s="0" t="inlineStr">
        <is>
          <t>101-1602</t>
        </is>
      </c>
      <c r="J245" s="0" t="inlineStr">
        <is>
          <t>ТССЦ Московской обл., 101-1602, приказ Минстроя России №675/пр от 28.02.2017 № 254/пр</t>
        </is>
      </c>
      <c r="K245" s="0" t="inlineStr">
        <is>
          <t>Ацетилен газообразный технический</t>
        </is>
      </c>
      <c r="L245" s="0" t="n">
        <v>1339</v>
      </c>
      <c r="N245" s="0" t="n">
        <v>1007</v>
      </c>
      <c r="O245" s="0" t="inlineStr">
        <is>
          <t>м3</t>
        </is>
      </c>
      <c r="P245" s="0" t="inlineStr">
        <is>
          <t>м3</t>
        </is>
      </c>
      <c r="Q245" s="0" t="n">
        <v>1</v>
      </c>
      <c r="X245" s="0" t="n">
        <v>0.21</v>
      </c>
      <c r="Y245" s="0" t="n">
        <v>38.49</v>
      </c>
      <c r="Z245" s="0" t="n">
        <v>0</v>
      </c>
      <c r="AA245" s="0" t="n">
        <v>0</v>
      </c>
      <c r="AB245" s="0" t="n">
        <v>0</v>
      </c>
      <c r="AC245" s="0" t="n">
        <v>0</v>
      </c>
      <c r="AD245" s="0" t="n">
        <v>1</v>
      </c>
      <c r="AE245" s="0" t="n">
        <v>0</v>
      </c>
      <c r="AF245" s="0" t="inlineStr"/>
      <c r="AG245" s="0" t="n">
        <v>0.21</v>
      </c>
      <c r="AH245" s="0" t="n">
        <v>2</v>
      </c>
      <c r="AI245" s="0" t="n">
        <v>78849862</v>
      </c>
      <c r="AJ245" s="0" t="n">
        <v>248</v>
      </c>
      <c r="AK245" s="0" t="n">
        <v>0</v>
      </c>
      <c r="AL245" s="0" t="n">
        <v>0</v>
      </c>
      <c r="AM245" s="0" t="n">
        <v>0</v>
      </c>
      <c r="AN245" s="0" t="n">
        <v>0</v>
      </c>
      <c r="AO245" s="0" t="n">
        <v>0</v>
      </c>
      <c r="AP245" s="0" t="n">
        <v>0</v>
      </c>
      <c r="AQ245" s="0" t="n">
        <v>0</v>
      </c>
      <c r="AR245" s="0" t="n">
        <v>0</v>
      </c>
    </row>
    <row r="246">
      <c r="A246" s="0">
        <f>ROW(Source!A696)</f>
        <v/>
      </c>
      <c r="B246" s="0" t="n">
        <v>78849863</v>
      </c>
      <c r="C246" s="0" t="n">
        <v>78847540</v>
      </c>
      <c r="D246" s="0" t="n">
        <v>29117360</v>
      </c>
      <c r="E246" s="0" t="n">
        <v>1</v>
      </c>
      <c r="F246" s="0" t="n">
        <v>1</v>
      </c>
      <c r="G246" s="0" t="n">
        <v>1</v>
      </c>
      <c r="H246" s="0" t="n">
        <v>3</v>
      </c>
      <c r="I246" s="0" t="inlineStr">
        <is>
          <t>103-1456</t>
        </is>
      </c>
      <c r="J246" s="0" t="inlineStr">
        <is>
          <t>ТССЦ Московской обл., 103-1456, приказ Минстроя России №675/пр от 28.02.2017 № 254/пр</t>
        </is>
      </c>
      <c r="K246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46" s="0" t="n">
        <v>1301</v>
      </c>
      <c r="N246" s="0" t="n">
        <v>1003</v>
      </c>
      <c r="O246" s="0" t="inlineStr">
        <is>
          <t>м</t>
        </is>
      </c>
      <c r="P246" s="0" t="inlineStr">
        <is>
          <t>м</t>
        </is>
      </c>
      <c r="Q246" s="0" t="n">
        <v>1</v>
      </c>
      <c r="X246" s="0" t="n">
        <v>95.8</v>
      </c>
      <c r="Y246" s="0" t="n">
        <v>21.1</v>
      </c>
      <c r="Z246" s="0" t="n">
        <v>0</v>
      </c>
      <c r="AA246" s="0" t="n">
        <v>0</v>
      </c>
      <c r="AB246" s="0" t="n">
        <v>0</v>
      </c>
      <c r="AC246" s="0" t="n">
        <v>0</v>
      </c>
      <c r="AD246" s="0" t="n">
        <v>1</v>
      </c>
      <c r="AE246" s="0" t="n">
        <v>0</v>
      </c>
      <c r="AF246" s="0" t="inlineStr"/>
      <c r="AG246" s="0" t="n">
        <v>95.8</v>
      </c>
      <c r="AH246" s="0" t="n">
        <v>2</v>
      </c>
      <c r="AI246" s="0" t="n">
        <v>78849863</v>
      </c>
      <c r="AJ246" s="0" t="n">
        <v>249</v>
      </c>
      <c r="AK246" s="0" t="n">
        <v>0</v>
      </c>
      <c r="AL246" s="0" t="n">
        <v>0</v>
      </c>
      <c r="AM246" s="0" t="n">
        <v>0</v>
      </c>
      <c r="AN246" s="0" t="n">
        <v>0</v>
      </c>
      <c r="AO246" s="0" t="n">
        <v>0</v>
      </c>
      <c r="AP246" s="0" t="n">
        <v>0</v>
      </c>
      <c r="AQ246" s="0" t="n">
        <v>0</v>
      </c>
      <c r="AR246" s="0" t="n">
        <v>0</v>
      </c>
    </row>
    <row r="247">
      <c r="A247" s="0">
        <f>ROW(Source!A696)</f>
        <v/>
      </c>
      <c r="B247" s="0" t="n">
        <v>78849864</v>
      </c>
      <c r="C247" s="0" t="n">
        <v>78847540</v>
      </c>
      <c r="D247" s="0" t="n">
        <v>29117371</v>
      </c>
      <c r="E247" s="0" t="n">
        <v>1</v>
      </c>
      <c r="F247" s="0" t="n">
        <v>1</v>
      </c>
      <c r="G247" s="0" t="n">
        <v>1</v>
      </c>
      <c r="H247" s="0" t="n">
        <v>3</v>
      </c>
      <c r="I247" s="0" t="inlineStr">
        <is>
          <t>103-9910</t>
        </is>
      </c>
      <c r="J247" s="0" t="inlineStr">
        <is>
          <t>ТССЦ Московской обл., 103-9910, приказ Минстроя России №675/пр от 28.02.2017 № 254/пр</t>
        </is>
      </c>
      <c r="K247" s="0" t="inlineStr">
        <is>
          <t>Фасонные и соединительные части к многослойным металлополимерным трубам</t>
        </is>
      </c>
      <c r="L247" s="0" t="n">
        <v>1354</v>
      </c>
      <c r="N247" s="0" t="n">
        <v>1010</v>
      </c>
      <c r="O247" s="0" t="inlineStr">
        <is>
          <t>шт.</t>
        </is>
      </c>
      <c r="P247" s="0" t="inlineStr">
        <is>
          <t>шт.</t>
        </is>
      </c>
      <c r="Q247" s="0" t="n">
        <v>1</v>
      </c>
      <c r="X247" s="0" t="n">
        <v>0</v>
      </c>
      <c r="Y247" s="0" t="n">
        <v>0</v>
      </c>
      <c r="Z247" s="0" t="n">
        <v>0</v>
      </c>
      <c r="AA247" s="0" t="n">
        <v>0</v>
      </c>
      <c r="AB247" s="0" t="n">
        <v>0</v>
      </c>
      <c r="AC247" s="0" t="n">
        <v>1</v>
      </c>
      <c r="AD247" s="0" t="n">
        <v>0</v>
      </c>
      <c r="AE247" s="0" t="n">
        <v>0</v>
      </c>
      <c r="AF247" s="0" t="inlineStr"/>
      <c r="AG247" s="0" t="n">
        <v>0</v>
      </c>
      <c r="AH247" s="0" t="n">
        <v>3</v>
      </c>
      <c r="AI247" s="0" t="n">
        <v>-1</v>
      </c>
      <c r="AJ247" s="0" t="inlineStr"/>
      <c r="AK247" s="0" t="n">
        <v>0</v>
      </c>
      <c r="AL247" s="0" t="n">
        <v>0</v>
      </c>
      <c r="AM247" s="0" t="n">
        <v>0</v>
      </c>
      <c r="AN247" s="0" t="n">
        <v>0</v>
      </c>
      <c r="AO247" s="0" t="n">
        <v>0</v>
      </c>
      <c r="AP247" s="0" t="n">
        <v>0</v>
      </c>
      <c r="AQ247" s="0" t="n">
        <v>0</v>
      </c>
      <c r="AR247" s="0" t="n">
        <v>0</v>
      </c>
    </row>
    <row r="248">
      <c r="A248" s="0">
        <f>ROW(Source!A696)</f>
        <v/>
      </c>
      <c r="B248" s="0" t="n">
        <v>78849865</v>
      </c>
      <c r="C248" s="0" t="n">
        <v>78847540</v>
      </c>
      <c r="D248" s="0" t="n">
        <v>29140635</v>
      </c>
      <c r="E248" s="0" t="n">
        <v>1</v>
      </c>
      <c r="F248" s="0" t="n">
        <v>1</v>
      </c>
      <c r="G248" s="0" t="n">
        <v>1</v>
      </c>
      <c r="H248" s="0" t="n">
        <v>3</v>
      </c>
      <c r="I248" s="0" t="inlineStr">
        <is>
          <t>301-1380</t>
        </is>
      </c>
      <c r="J248" s="0" t="inlineStr">
        <is>
          <t>ТССЦ Московской обл., 301-1380, приказ Минстроя России №675/пр от 28.02.2017 № 256/пр</t>
        </is>
      </c>
      <c r="K248" s="0" t="inlineStr">
        <is>
          <t>Трубки защитные гофрированные</t>
        </is>
      </c>
      <c r="L248" s="0" t="n">
        <v>1301</v>
      </c>
      <c r="N248" s="0" t="n">
        <v>1003</v>
      </c>
      <c r="O248" s="0" t="inlineStr">
        <is>
          <t>м</t>
        </is>
      </c>
      <c r="P248" s="0" t="inlineStr">
        <is>
          <t>м</t>
        </is>
      </c>
      <c r="Q248" s="0" t="n">
        <v>1</v>
      </c>
      <c r="X248" s="0" t="n">
        <v>11</v>
      </c>
      <c r="Y248" s="0" t="n">
        <v>9.52</v>
      </c>
      <c r="Z248" s="0" t="n">
        <v>0</v>
      </c>
      <c r="AA248" s="0" t="n">
        <v>0</v>
      </c>
      <c r="AB248" s="0" t="n">
        <v>0</v>
      </c>
      <c r="AC248" s="0" t="n">
        <v>0</v>
      </c>
      <c r="AD248" s="0" t="n">
        <v>1</v>
      </c>
      <c r="AE248" s="0" t="n">
        <v>0</v>
      </c>
      <c r="AF248" s="0" t="inlineStr"/>
      <c r="AG248" s="0" t="n">
        <v>11</v>
      </c>
      <c r="AH248" s="0" t="n">
        <v>2</v>
      </c>
      <c r="AI248" s="0" t="n">
        <v>78849865</v>
      </c>
      <c r="AJ248" s="0" t="n">
        <v>250</v>
      </c>
      <c r="AK248" s="0" t="n">
        <v>0</v>
      </c>
      <c r="AL248" s="0" t="n">
        <v>0</v>
      </c>
      <c r="AM248" s="0" t="n">
        <v>0</v>
      </c>
      <c r="AN248" s="0" t="n">
        <v>0</v>
      </c>
      <c r="AO248" s="0" t="n">
        <v>0</v>
      </c>
      <c r="AP248" s="0" t="n">
        <v>0</v>
      </c>
      <c r="AQ248" s="0" t="n">
        <v>0</v>
      </c>
      <c r="AR248" s="0" t="n">
        <v>0</v>
      </c>
    </row>
    <row r="249">
      <c r="A249" s="0">
        <f>ROW(Source!A696)</f>
        <v/>
      </c>
      <c r="B249" s="0" t="n">
        <v>78849866</v>
      </c>
      <c r="C249" s="0" t="n">
        <v>78847540</v>
      </c>
      <c r="D249" s="0" t="n">
        <v>29139870</v>
      </c>
      <c r="E249" s="0" t="n">
        <v>1</v>
      </c>
      <c r="F249" s="0" t="n">
        <v>1</v>
      </c>
      <c r="G249" s="0" t="n">
        <v>1</v>
      </c>
      <c r="H249" s="0" t="n">
        <v>3</v>
      </c>
      <c r="I249" s="0" t="inlineStr">
        <is>
          <t>301-9240</t>
        </is>
      </c>
      <c r="J249" s="0" t="inlineStr">
        <is>
          <t>ТССЦ Московской обл., 301-9240, приказ Минстроя России №675/пр от 28.02.2017 № 256/пр</t>
        </is>
      </c>
      <c r="K249" s="0" t="inlineStr">
        <is>
          <t>Крепления</t>
        </is>
      </c>
      <c r="L249" s="0" t="n">
        <v>1346</v>
      </c>
      <c r="N249" s="0" t="n">
        <v>1009</v>
      </c>
      <c r="O249" s="0" t="inlineStr">
        <is>
          <t>кг</t>
        </is>
      </c>
      <c r="P249" s="0" t="inlineStr">
        <is>
          <t>кг</t>
        </is>
      </c>
      <c r="Q249" s="0" t="n">
        <v>1</v>
      </c>
      <c r="X249" s="0" t="n">
        <v>0</v>
      </c>
      <c r="Y249" s="0" t="n">
        <v>0</v>
      </c>
      <c r="Z249" s="0" t="n">
        <v>0</v>
      </c>
      <c r="AA249" s="0" t="n">
        <v>0</v>
      </c>
      <c r="AB249" s="0" t="n">
        <v>0</v>
      </c>
      <c r="AC249" s="0" t="n">
        <v>1</v>
      </c>
      <c r="AD249" s="0" t="n">
        <v>0</v>
      </c>
      <c r="AE249" s="0" t="n">
        <v>0</v>
      </c>
      <c r="AF249" s="0" t="inlineStr"/>
      <c r="AG249" s="0" t="n">
        <v>0</v>
      </c>
      <c r="AH249" s="0" t="n">
        <v>3</v>
      </c>
      <c r="AI249" s="0" t="n">
        <v>-1</v>
      </c>
      <c r="AJ249" s="0" t="inlineStr"/>
      <c r="AK249" s="0" t="n">
        <v>0</v>
      </c>
      <c r="AL249" s="0" t="n">
        <v>0</v>
      </c>
      <c r="AM249" s="0" t="n">
        <v>0</v>
      </c>
      <c r="AN249" s="0" t="n">
        <v>0</v>
      </c>
      <c r="AO249" s="0" t="n">
        <v>0</v>
      </c>
      <c r="AP249" s="0" t="n">
        <v>0</v>
      </c>
      <c r="AQ249" s="0" t="n">
        <v>0</v>
      </c>
      <c r="AR249" s="0" t="n">
        <v>0</v>
      </c>
    </row>
    <row r="250">
      <c r="A250" s="0">
        <f>ROW(Source!A696)</f>
        <v/>
      </c>
      <c r="B250" s="0" t="n">
        <v>78849867</v>
      </c>
      <c r="C250" s="0" t="n">
        <v>78847540</v>
      </c>
      <c r="D250" s="0" t="n">
        <v>29144271</v>
      </c>
      <c r="E250" s="0" t="n">
        <v>1</v>
      </c>
      <c r="F250" s="0" t="n">
        <v>1</v>
      </c>
      <c r="G250" s="0" t="n">
        <v>1</v>
      </c>
      <c r="H250" s="0" t="n">
        <v>3</v>
      </c>
      <c r="I250" s="0" t="inlineStr">
        <is>
          <t>302-9912</t>
        </is>
      </c>
      <c r="J250" s="0" t="inlineStr">
        <is>
          <t>ТССЦ Московской обл., 302-9912, приказ Минстроя России №675/пр от 28.02.2017 № 256/пр</t>
        </is>
      </c>
      <c r="K250" s="0" t="inlineStr">
        <is>
          <t>Арматура запорная к многослойным металлополимерным трубам</t>
        </is>
      </c>
      <c r="L250" s="0" t="n">
        <v>1354</v>
      </c>
      <c r="N250" s="0" t="n">
        <v>1010</v>
      </c>
      <c r="O250" s="0" t="inlineStr">
        <is>
          <t>шт.</t>
        </is>
      </c>
      <c r="P250" s="0" t="inlineStr">
        <is>
          <t>шт.</t>
        </is>
      </c>
      <c r="Q250" s="0" t="n">
        <v>1</v>
      </c>
      <c r="X250" s="0" t="n">
        <v>0</v>
      </c>
      <c r="Y250" s="0" t="n">
        <v>0</v>
      </c>
      <c r="Z250" s="0" t="n">
        <v>0</v>
      </c>
      <c r="AA250" s="0" t="n">
        <v>0</v>
      </c>
      <c r="AB250" s="0" t="n">
        <v>0</v>
      </c>
      <c r="AC250" s="0" t="n">
        <v>1</v>
      </c>
      <c r="AD250" s="0" t="n">
        <v>0</v>
      </c>
      <c r="AE250" s="0" t="n">
        <v>0</v>
      </c>
      <c r="AF250" s="0" t="inlineStr"/>
      <c r="AG250" s="0" t="n">
        <v>0</v>
      </c>
      <c r="AH250" s="0" t="n">
        <v>3</v>
      </c>
      <c r="AI250" s="0" t="n">
        <v>-1</v>
      </c>
      <c r="AJ250" s="0" t="inlineStr"/>
      <c r="AK250" s="0" t="n">
        <v>0</v>
      </c>
      <c r="AL250" s="0" t="n">
        <v>0</v>
      </c>
      <c r="AM250" s="0" t="n">
        <v>0</v>
      </c>
      <c r="AN250" s="0" t="n">
        <v>0</v>
      </c>
      <c r="AO250" s="0" t="n">
        <v>0</v>
      </c>
      <c r="AP250" s="0" t="n">
        <v>0</v>
      </c>
      <c r="AQ250" s="0" t="n">
        <v>0</v>
      </c>
      <c r="AR250" s="0" t="n">
        <v>0</v>
      </c>
    </row>
    <row r="251">
      <c r="A251" s="0">
        <f>ROW(Source!A696)</f>
        <v/>
      </c>
      <c r="B251" s="0" t="n">
        <v>78849868</v>
      </c>
      <c r="C251" s="0" t="n">
        <v>78847540</v>
      </c>
      <c r="D251" s="0" t="n">
        <v>29149245</v>
      </c>
      <c r="E251" s="0" t="n">
        <v>1</v>
      </c>
      <c r="F251" s="0" t="n">
        <v>1</v>
      </c>
      <c r="G251" s="0" t="n">
        <v>1</v>
      </c>
      <c r="H251" s="0" t="n">
        <v>3</v>
      </c>
      <c r="I251" s="0" t="inlineStr">
        <is>
          <t>405-0254</t>
        </is>
      </c>
      <c r="J251" s="0" t="inlineStr">
        <is>
          <t>ТССЦ Московской обл., 405-0254, приказ Минстроя России №675/пр от 28.02.2017 № 257/пр</t>
        </is>
      </c>
      <c r="K251" s="0" t="inlineStr">
        <is>
          <t>Известь строительная негашеная хлорная, марки А</t>
        </is>
      </c>
      <c r="L251" s="0" t="n">
        <v>1348</v>
      </c>
      <c r="N251" s="0" t="n">
        <v>1009</v>
      </c>
      <c r="O251" s="0" t="inlineStr">
        <is>
          <t>т</t>
        </is>
      </c>
      <c r="P251" s="0" t="inlineStr">
        <is>
          <t>т</t>
        </is>
      </c>
      <c r="Q251" s="0" t="n">
        <v>1000</v>
      </c>
      <c r="X251" s="0" t="n">
        <v>0.0016</v>
      </c>
      <c r="Y251" s="0" t="n">
        <v>2147</v>
      </c>
      <c r="Z251" s="0" t="n">
        <v>0</v>
      </c>
      <c r="AA251" s="0" t="n">
        <v>0</v>
      </c>
      <c r="AB251" s="0" t="n">
        <v>0</v>
      </c>
      <c r="AC251" s="0" t="n">
        <v>0</v>
      </c>
      <c r="AD251" s="0" t="n">
        <v>1</v>
      </c>
      <c r="AE251" s="0" t="n">
        <v>0</v>
      </c>
      <c r="AF251" s="0" t="inlineStr"/>
      <c r="AG251" s="0" t="n">
        <v>0.0016</v>
      </c>
      <c r="AH251" s="0" t="n">
        <v>2</v>
      </c>
      <c r="AI251" s="0" t="n">
        <v>78849868</v>
      </c>
      <c r="AJ251" s="0" t="n">
        <v>251</v>
      </c>
      <c r="AK251" s="0" t="n">
        <v>0</v>
      </c>
      <c r="AL251" s="0" t="n">
        <v>0</v>
      </c>
      <c r="AM251" s="0" t="n">
        <v>0</v>
      </c>
      <c r="AN251" s="0" t="n">
        <v>0</v>
      </c>
      <c r="AO251" s="0" t="n">
        <v>0</v>
      </c>
      <c r="AP251" s="0" t="n">
        <v>0</v>
      </c>
      <c r="AQ251" s="0" t="n">
        <v>0</v>
      </c>
      <c r="AR251" s="0" t="n">
        <v>0</v>
      </c>
    </row>
    <row r="252">
      <c r="A252" s="0">
        <f>ROW(Source!A696)</f>
        <v/>
      </c>
      <c r="B252" s="0" t="n">
        <v>78849869</v>
      </c>
      <c r="C252" s="0" t="n">
        <v>78847540</v>
      </c>
      <c r="D252" s="0" t="n">
        <v>29150040</v>
      </c>
      <c r="E252" s="0" t="n">
        <v>1</v>
      </c>
      <c r="F252" s="0" t="n">
        <v>1</v>
      </c>
      <c r="G252" s="0" t="n">
        <v>1</v>
      </c>
      <c r="H252" s="0" t="n">
        <v>3</v>
      </c>
      <c r="I252" s="0" t="inlineStr">
        <is>
          <t>411-0001</t>
        </is>
      </c>
      <c r="J252" s="0" t="inlineStr">
        <is>
          <t>ТССЦ Московской обл., 411-0001, приказ Минстроя России №675/пр от 28.02.2017 № 257/пр</t>
        </is>
      </c>
      <c r="K252" s="0" t="inlineStr">
        <is>
          <t>Вода</t>
        </is>
      </c>
      <c r="L252" s="0" t="n">
        <v>1339</v>
      </c>
      <c r="N252" s="0" t="n">
        <v>1007</v>
      </c>
      <c r="O252" s="0" t="inlineStr">
        <is>
          <t>м3</t>
        </is>
      </c>
      <c r="P252" s="0" t="inlineStr">
        <is>
          <t>м3</t>
        </is>
      </c>
      <c r="Q252" s="0" t="n">
        <v>1</v>
      </c>
      <c r="X252" s="0" t="n">
        <v>0.47</v>
      </c>
      <c r="Y252" s="0" t="n">
        <v>2.44</v>
      </c>
      <c r="Z252" s="0" t="n">
        <v>0</v>
      </c>
      <c r="AA252" s="0" t="n">
        <v>0</v>
      </c>
      <c r="AB252" s="0" t="n">
        <v>0</v>
      </c>
      <c r="AC252" s="0" t="n">
        <v>0</v>
      </c>
      <c r="AD252" s="0" t="n">
        <v>1</v>
      </c>
      <c r="AE252" s="0" t="n">
        <v>0</v>
      </c>
      <c r="AF252" s="0" t="inlineStr"/>
      <c r="AG252" s="0" t="n">
        <v>0.47</v>
      </c>
      <c r="AH252" s="0" t="n">
        <v>2</v>
      </c>
      <c r="AI252" s="0" t="n">
        <v>78849869</v>
      </c>
      <c r="AJ252" s="0" t="n">
        <v>252</v>
      </c>
      <c r="AK252" s="0" t="n">
        <v>0</v>
      </c>
      <c r="AL252" s="0" t="n">
        <v>0</v>
      </c>
      <c r="AM252" s="0" t="n">
        <v>0</v>
      </c>
      <c r="AN252" s="0" t="n">
        <v>0</v>
      </c>
      <c r="AO252" s="0" t="n">
        <v>0</v>
      </c>
      <c r="AP252" s="0" t="n">
        <v>0</v>
      </c>
      <c r="AQ252" s="0" t="n">
        <v>0</v>
      </c>
      <c r="AR252" s="0" t="n">
        <v>0</v>
      </c>
    </row>
    <row r="253">
      <c r="A253" s="0">
        <f>ROW(Source!A703)</f>
        <v/>
      </c>
      <c r="B253" s="0" t="n">
        <v>78850176</v>
      </c>
      <c r="C253" s="0" t="n">
        <v>78850175</v>
      </c>
      <c r="D253" s="0" t="n">
        <v>18410171</v>
      </c>
      <c r="E253" s="0" t="n">
        <v>1</v>
      </c>
      <c r="F253" s="0" t="n">
        <v>1</v>
      </c>
      <c r="G253" s="0" t="n">
        <v>1</v>
      </c>
      <c r="H253" s="0" t="n">
        <v>1</v>
      </c>
      <c r="I253" s="0" t="inlineStr">
        <is>
          <t>1-1034-90</t>
        </is>
      </c>
      <c r="J253" s="0" t="inlineStr"/>
      <c r="K253" s="0" t="inlineStr">
        <is>
          <t>Рабочий строитель среднего разряда 3,4</t>
        </is>
      </c>
      <c r="L253" s="0" t="n">
        <v>1369</v>
      </c>
      <c r="N253" s="0" t="n">
        <v>1013</v>
      </c>
      <c r="O253" s="0" t="inlineStr">
        <is>
          <t>чел.-ч</t>
        </is>
      </c>
      <c r="P253" s="0" t="inlineStr">
        <is>
          <t>чел.-ч</t>
        </is>
      </c>
      <c r="Q253" s="0" t="n">
        <v>1</v>
      </c>
      <c r="X253" s="0" t="n">
        <v>108.89</v>
      </c>
      <c r="Y253" s="0" t="n">
        <v>0</v>
      </c>
      <c r="Z253" s="0" t="n">
        <v>0</v>
      </c>
      <c r="AA253" s="0" t="n">
        <v>0</v>
      </c>
      <c r="AB253" s="0" t="n">
        <v>8.970000000000001</v>
      </c>
      <c r="AC253" s="0" t="n">
        <v>0</v>
      </c>
      <c r="AD253" s="0" t="n">
        <v>1</v>
      </c>
      <c r="AE253" s="0" t="n">
        <v>1</v>
      </c>
      <c r="AF253" s="0" t="inlineStr"/>
      <c r="AG253" s="0" t="n">
        <v>108.89</v>
      </c>
      <c r="AH253" s="0" t="n">
        <v>2</v>
      </c>
      <c r="AI253" s="0" t="n">
        <v>78850176</v>
      </c>
      <c r="AJ253" s="0" t="n">
        <v>259</v>
      </c>
      <c r="AK253" s="0" t="n">
        <v>0</v>
      </c>
      <c r="AL253" s="0" t="n">
        <v>0</v>
      </c>
      <c r="AM253" s="0" t="n">
        <v>0</v>
      </c>
      <c r="AN253" s="0" t="n">
        <v>0</v>
      </c>
      <c r="AO253" s="0" t="n">
        <v>0</v>
      </c>
      <c r="AP253" s="0" t="n">
        <v>0</v>
      </c>
      <c r="AQ253" s="0" t="n">
        <v>0</v>
      </c>
      <c r="AR253" s="0" t="n">
        <v>0</v>
      </c>
    </row>
    <row r="254">
      <c r="A254" s="0">
        <f>ROW(Source!A703)</f>
        <v/>
      </c>
      <c r="B254" s="0" t="n">
        <v>78850177</v>
      </c>
      <c r="C254" s="0" t="n">
        <v>78850175</v>
      </c>
      <c r="D254" s="0" t="n">
        <v>121548</v>
      </c>
      <c r="E254" s="0" t="n">
        <v>1</v>
      </c>
      <c r="F254" s="0" t="n">
        <v>1</v>
      </c>
      <c r="G254" s="0" t="n">
        <v>1</v>
      </c>
      <c r="H254" s="0" t="n">
        <v>1</v>
      </c>
      <c r="I254" s="0" t="inlineStr">
        <is>
          <t>2</t>
        </is>
      </c>
      <c r="J254" s="0" t="inlineStr"/>
      <c r="K254" s="0" t="inlineStr">
        <is>
          <t>Затраты труда машинистов</t>
        </is>
      </c>
      <c r="L254" s="0" t="n">
        <v>608254</v>
      </c>
      <c r="N254" s="0" t="n">
        <v>1013</v>
      </c>
      <c r="O254" s="0" t="inlineStr">
        <is>
          <t>чел.час</t>
        </is>
      </c>
      <c r="P254" s="0" t="inlineStr">
        <is>
          <t>чел.час</t>
        </is>
      </c>
      <c r="Q254" s="0" t="n">
        <v>1</v>
      </c>
      <c r="X254" s="0" t="n">
        <v>0.12</v>
      </c>
      <c r="Y254" s="0" t="n">
        <v>0</v>
      </c>
      <c r="Z254" s="0" t="n">
        <v>0</v>
      </c>
      <c r="AA254" s="0" t="n">
        <v>0</v>
      </c>
      <c r="AB254" s="0" t="n">
        <v>0</v>
      </c>
      <c r="AC254" s="0" t="n">
        <v>0</v>
      </c>
      <c r="AD254" s="0" t="n">
        <v>1</v>
      </c>
      <c r="AE254" s="0" t="n">
        <v>2</v>
      </c>
      <c r="AF254" s="0" t="inlineStr"/>
      <c r="AG254" s="0" t="n">
        <v>0.12</v>
      </c>
      <c r="AH254" s="0" t="n">
        <v>2</v>
      </c>
      <c r="AI254" s="0" t="n">
        <v>78850177</v>
      </c>
      <c r="AJ254" s="0" t="n">
        <v>260</v>
      </c>
      <c r="AK254" s="0" t="n">
        <v>0</v>
      </c>
      <c r="AL254" s="0" t="n">
        <v>0</v>
      </c>
      <c r="AM254" s="0" t="n">
        <v>0</v>
      </c>
      <c r="AN254" s="0" t="n">
        <v>0</v>
      </c>
      <c r="AO254" s="0" t="n">
        <v>0</v>
      </c>
      <c r="AP254" s="0" t="n">
        <v>0</v>
      </c>
      <c r="AQ254" s="0" t="n">
        <v>0</v>
      </c>
      <c r="AR254" s="0" t="n">
        <v>0</v>
      </c>
    </row>
    <row r="255">
      <c r="A255" s="0">
        <f>ROW(Source!A703)</f>
        <v/>
      </c>
      <c r="B255" s="0" t="n">
        <v>78850178</v>
      </c>
      <c r="C255" s="0" t="n">
        <v>78850175</v>
      </c>
      <c r="D255" s="0" t="n">
        <v>29172379</v>
      </c>
      <c r="E255" s="0" t="n">
        <v>1</v>
      </c>
      <c r="F255" s="0" t="n">
        <v>1</v>
      </c>
      <c r="G255" s="0" t="n">
        <v>1</v>
      </c>
      <c r="H255" s="0" t="n">
        <v>2</v>
      </c>
      <c r="I255" s="0" t="inlineStr">
        <is>
          <t>021141</t>
        </is>
      </c>
      <c r="J255" s="0" t="inlineStr">
        <is>
          <t>ТСЭМ Московской обл., 021141, приказ Минстроя России №675/пр от 28.02.2017 № 264/пр</t>
        </is>
      </c>
      <c r="K255" s="0" t="inlineStr">
        <is>
          <t>Краны на автомобильном ходу при работе на других видах строительства 10 т</t>
        </is>
      </c>
      <c r="L255" s="0" t="n">
        <v>1368</v>
      </c>
      <c r="N255" s="0" t="n">
        <v>1011</v>
      </c>
      <c r="O255" s="0" t="inlineStr">
        <is>
          <t>маш.-ч</t>
        </is>
      </c>
      <c r="P255" s="0" t="inlineStr">
        <is>
          <t>маш.-ч</t>
        </is>
      </c>
      <c r="Q255" s="0" t="n">
        <v>1</v>
      </c>
      <c r="X255" s="0" t="n">
        <v>0.12</v>
      </c>
      <c r="Y255" s="0" t="n">
        <v>0</v>
      </c>
      <c r="Z255" s="0" t="n">
        <v>112</v>
      </c>
      <c r="AA255" s="0" t="n">
        <v>13.5</v>
      </c>
      <c r="AB255" s="0" t="n">
        <v>0</v>
      </c>
      <c r="AC255" s="0" t="n">
        <v>0</v>
      </c>
      <c r="AD255" s="0" t="n">
        <v>1</v>
      </c>
      <c r="AE255" s="0" t="n">
        <v>0</v>
      </c>
      <c r="AF255" s="0" t="inlineStr"/>
      <c r="AG255" s="0" t="n">
        <v>0.12</v>
      </c>
      <c r="AH255" s="0" t="n">
        <v>2</v>
      </c>
      <c r="AI255" s="0" t="n">
        <v>78850178</v>
      </c>
      <c r="AJ255" s="0" t="n">
        <v>261</v>
      </c>
      <c r="AK255" s="0" t="n">
        <v>0</v>
      </c>
      <c r="AL255" s="0" t="n">
        <v>0</v>
      </c>
      <c r="AM255" s="0" t="n">
        <v>0</v>
      </c>
      <c r="AN255" s="0" t="n">
        <v>0</v>
      </c>
      <c r="AO255" s="0" t="n">
        <v>0</v>
      </c>
      <c r="AP255" s="0" t="n">
        <v>0</v>
      </c>
      <c r="AQ255" s="0" t="n">
        <v>0</v>
      </c>
      <c r="AR255" s="0" t="n">
        <v>0</v>
      </c>
    </row>
    <row r="256">
      <c r="A256" s="0">
        <f>ROW(Source!A703)</f>
        <v/>
      </c>
      <c r="B256" s="0" t="n">
        <v>78850179</v>
      </c>
      <c r="C256" s="0" t="n">
        <v>78850175</v>
      </c>
      <c r="D256" s="0" t="n">
        <v>29172516</v>
      </c>
      <c r="E256" s="0" t="n">
        <v>1</v>
      </c>
      <c r="F256" s="0" t="n">
        <v>1</v>
      </c>
      <c r="G256" s="0" t="n">
        <v>1</v>
      </c>
      <c r="H256" s="0" t="n">
        <v>2</v>
      </c>
      <c r="I256" s="0" t="inlineStr">
        <is>
          <t>030404</t>
        </is>
      </c>
      <c r="J256" s="0" t="inlineStr">
        <is>
          <t>ТСЭМ Московской обл., 030404, приказ Минстроя России №675/пр от 28.02.2017 № 264/пр</t>
        </is>
      </c>
      <c r="K256" s="0" t="inlineStr">
        <is>
          <t>Лебедки электрические тяговым усилием до 31,39 кН (3,2 т)</t>
        </is>
      </c>
      <c r="L256" s="0" t="n">
        <v>1368</v>
      </c>
      <c r="N256" s="0" t="n">
        <v>1011</v>
      </c>
      <c r="O256" s="0" t="inlineStr">
        <is>
          <t>маш.-ч</t>
        </is>
      </c>
      <c r="P256" s="0" t="inlineStr">
        <is>
          <t>маш.-ч</t>
        </is>
      </c>
      <c r="Q256" s="0" t="n">
        <v>1</v>
      </c>
      <c r="X256" s="0" t="n">
        <v>8.6</v>
      </c>
      <c r="Y256" s="0" t="n">
        <v>0</v>
      </c>
      <c r="Z256" s="0" t="n">
        <v>6.9</v>
      </c>
      <c r="AA256" s="0" t="n">
        <v>0</v>
      </c>
      <c r="AB256" s="0" t="n">
        <v>0</v>
      </c>
      <c r="AC256" s="0" t="n">
        <v>0</v>
      </c>
      <c r="AD256" s="0" t="n">
        <v>1</v>
      </c>
      <c r="AE256" s="0" t="n">
        <v>0</v>
      </c>
      <c r="AF256" s="0" t="inlineStr"/>
      <c r="AG256" s="0" t="n">
        <v>8.6</v>
      </c>
      <c r="AH256" s="0" t="n">
        <v>2</v>
      </c>
      <c r="AI256" s="0" t="n">
        <v>78850179</v>
      </c>
      <c r="AJ256" s="0" t="n">
        <v>262</v>
      </c>
      <c r="AK256" s="0" t="n">
        <v>0</v>
      </c>
      <c r="AL256" s="0" t="n">
        <v>0</v>
      </c>
      <c r="AM256" s="0" t="n">
        <v>0</v>
      </c>
      <c r="AN256" s="0" t="n">
        <v>0</v>
      </c>
      <c r="AO256" s="0" t="n">
        <v>0</v>
      </c>
      <c r="AP256" s="0" t="n">
        <v>0</v>
      </c>
      <c r="AQ256" s="0" t="n">
        <v>0</v>
      </c>
      <c r="AR256" s="0" t="n">
        <v>0</v>
      </c>
    </row>
    <row r="257">
      <c r="A257" s="0">
        <f>ROW(Source!A703)</f>
        <v/>
      </c>
      <c r="B257" s="0" t="n">
        <v>78850180</v>
      </c>
      <c r="C257" s="0" t="n">
        <v>78850175</v>
      </c>
      <c r="D257" s="0" t="n">
        <v>29174913</v>
      </c>
      <c r="E257" s="0" t="n">
        <v>1</v>
      </c>
      <c r="F257" s="0" t="n">
        <v>1</v>
      </c>
      <c r="G257" s="0" t="n">
        <v>1</v>
      </c>
      <c r="H257" s="0" t="n">
        <v>2</v>
      </c>
      <c r="I257" s="0" t="inlineStr">
        <is>
          <t>400001</t>
        </is>
      </c>
      <c r="J257" s="0" t="inlineStr">
        <is>
          <t>ТСЭМ Московской обл., 400001, приказ Минстроя России №675/пр от 28.02.2017 № 264/пр</t>
        </is>
      </c>
      <c r="K257" s="0" t="inlineStr">
        <is>
          <t>Автомобили бортовые, грузоподъемность до 5 т</t>
        </is>
      </c>
      <c r="L257" s="0" t="n">
        <v>1368</v>
      </c>
      <c r="N257" s="0" t="n">
        <v>1011</v>
      </c>
      <c r="O257" s="0" t="inlineStr">
        <is>
          <t>маш.-ч</t>
        </is>
      </c>
      <c r="P257" s="0" t="inlineStr">
        <is>
          <t>маш.-ч</t>
        </is>
      </c>
      <c r="Q257" s="0" t="n">
        <v>1</v>
      </c>
      <c r="X257" s="0" t="n">
        <v>0.19</v>
      </c>
      <c r="Y257" s="0" t="n">
        <v>0</v>
      </c>
      <c r="Z257" s="0" t="n">
        <v>87.17</v>
      </c>
      <c r="AA257" s="0" t="n">
        <v>11.6</v>
      </c>
      <c r="AB257" s="0" t="n">
        <v>0</v>
      </c>
      <c r="AC257" s="0" t="n">
        <v>0</v>
      </c>
      <c r="AD257" s="0" t="n">
        <v>1</v>
      </c>
      <c r="AE257" s="0" t="n">
        <v>0</v>
      </c>
      <c r="AF257" s="0" t="inlineStr"/>
      <c r="AG257" s="0" t="n">
        <v>0.19</v>
      </c>
      <c r="AH257" s="0" t="n">
        <v>2</v>
      </c>
      <c r="AI257" s="0" t="n">
        <v>78850180</v>
      </c>
      <c r="AJ257" s="0" t="n">
        <v>263</v>
      </c>
      <c r="AK257" s="0" t="n">
        <v>0</v>
      </c>
      <c r="AL257" s="0" t="n">
        <v>0</v>
      </c>
      <c r="AM257" s="0" t="n">
        <v>0</v>
      </c>
      <c r="AN257" s="0" t="n">
        <v>0</v>
      </c>
      <c r="AO257" s="0" t="n">
        <v>0</v>
      </c>
      <c r="AP257" s="0" t="n">
        <v>0</v>
      </c>
      <c r="AQ257" s="0" t="n">
        <v>0</v>
      </c>
      <c r="AR257" s="0" t="n">
        <v>0</v>
      </c>
    </row>
    <row r="258">
      <c r="A258" s="0">
        <f>ROW(Source!A703)</f>
        <v/>
      </c>
      <c r="B258" s="0" t="n">
        <v>78850181</v>
      </c>
      <c r="C258" s="0" t="n">
        <v>78850175</v>
      </c>
      <c r="D258" s="0" t="n">
        <v>29107906</v>
      </c>
      <c r="E258" s="0" t="n">
        <v>1</v>
      </c>
      <c r="F258" s="0" t="n">
        <v>1</v>
      </c>
      <c r="G258" s="0" t="n">
        <v>1</v>
      </c>
      <c r="H258" s="0" t="n">
        <v>3</v>
      </c>
      <c r="I258" s="0" t="inlineStr">
        <is>
          <t>101-0309</t>
        </is>
      </c>
      <c r="J258" s="0" t="inlineStr">
        <is>
          <t>ТССЦ Московской обл., 101-0309, приказ Минстроя России №675/пр от 28.02.2017 № 254/пр</t>
        </is>
      </c>
      <c r="K258" s="0" t="inlineStr">
        <is>
          <t>Канаты пеньковые пропитанные</t>
        </is>
      </c>
      <c r="L258" s="0" t="n">
        <v>1348</v>
      </c>
      <c r="N258" s="0" t="n">
        <v>1009</v>
      </c>
      <c r="O258" s="0" t="inlineStr">
        <is>
          <t>т</t>
        </is>
      </c>
      <c r="P258" s="0" t="inlineStr">
        <is>
          <t>т</t>
        </is>
      </c>
      <c r="Q258" s="0" t="n">
        <v>1000</v>
      </c>
      <c r="X258" s="0" t="n">
        <v>0.0001</v>
      </c>
      <c r="Y258" s="0" t="n">
        <v>37900</v>
      </c>
      <c r="Z258" s="0" t="n">
        <v>0</v>
      </c>
      <c r="AA258" s="0" t="n">
        <v>0</v>
      </c>
      <c r="AB258" s="0" t="n">
        <v>0</v>
      </c>
      <c r="AC258" s="0" t="n">
        <v>0</v>
      </c>
      <c r="AD258" s="0" t="n">
        <v>1</v>
      </c>
      <c r="AE258" s="0" t="n">
        <v>0</v>
      </c>
      <c r="AF258" s="0" t="inlineStr"/>
      <c r="AG258" s="0" t="n">
        <v>0.0001</v>
      </c>
      <c r="AH258" s="0" t="n">
        <v>2</v>
      </c>
      <c r="AI258" s="0" t="n">
        <v>78850181</v>
      </c>
      <c r="AJ258" s="0" t="n">
        <v>264</v>
      </c>
      <c r="AK258" s="0" t="n">
        <v>0</v>
      </c>
      <c r="AL258" s="0" t="n">
        <v>0</v>
      </c>
      <c r="AM258" s="0" t="n">
        <v>0</v>
      </c>
      <c r="AN258" s="0" t="n">
        <v>0</v>
      </c>
      <c r="AO258" s="0" t="n">
        <v>0</v>
      </c>
      <c r="AP258" s="0" t="n">
        <v>0</v>
      </c>
      <c r="AQ258" s="0" t="n">
        <v>0</v>
      </c>
      <c r="AR258" s="0" t="n">
        <v>0</v>
      </c>
    </row>
    <row r="259">
      <c r="A259" s="0">
        <f>ROW(Source!A703)</f>
        <v/>
      </c>
      <c r="B259" s="0" t="n">
        <v>78850182</v>
      </c>
      <c r="C259" s="0" t="n">
        <v>78850175</v>
      </c>
      <c r="D259" s="0" t="n">
        <v>29113598</v>
      </c>
      <c r="E259" s="0" t="n">
        <v>1</v>
      </c>
      <c r="F259" s="0" t="n">
        <v>1</v>
      </c>
      <c r="G259" s="0" t="n">
        <v>1</v>
      </c>
      <c r="H259" s="0" t="n">
        <v>3</v>
      </c>
      <c r="I259" s="0" t="inlineStr">
        <is>
          <t>101-0797</t>
        </is>
      </c>
      <c r="J259" s="0" t="inlineStr">
        <is>
          <t>ТССЦ Московской обл., 101-0797, приказ Минстроя России №675/пр от 28.02.2017 № 254/пр</t>
        </is>
      </c>
      <c r="K259" s="0" t="inlineStr">
        <is>
          <t>Проволока горячекатаная в мотках, диаметром 6,3-6,5 мм</t>
        </is>
      </c>
      <c r="L259" s="0" t="n">
        <v>1348</v>
      </c>
      <c r="N259" s="0" t="n">
        <v>1009</v>
      </c>
      <c r="O259" s="0" t="inlineStr">
        <is>
          <t>т</t>
        </is>
      </c>
      <c r="P259" s="0" t="inlineStr">
        <is>
          <t>т</t>
        </is>
      </c>
      <c r="Q259" s="0" t="n">
        <v>1000</v>
      </c>
      <c r="X259" s="0" t="n">
        <v>3e-05</v>
      </c>
      <c r="Y259" s="0" t="n">
        <v>4455.2</v>
      </c>
      <c r="Z259" s="0" t="n">
        <v>0</v>
      </c>
      <c r="AA259" s="0" t="n">
        <v>0</v>
      </c>
      <c r="AB259" s="0" t="n">
        <v>0</v>
      </c>
      <c r="AC259" s="0" t="n">
        <v>0</v>
      </c>
      <c r="AD259" s="0" t="n">
        <v>1</v>
      </c>
      <c r="AE259" s="0" t="n">
        <v>0</v>
      </c>
      <c r="AF259" s="0" t="inlineStr"/>
      <c r="AG259" s="0" t="n">
        <v>3e-05</v>
      </c>
      <c r="AH259" s="0" t="n">
        <v>2</v>
      </c>
      <c r="AI259" s="0" t="n">
        <v>78850182</v>
      </c>
      <c r="AJ259" s="0" t="n">
        <v>265</v>
      </c>
      <c r="AK259" s="0" t="n">
        <v>0</v>
      </c>
      <c r="AL259" s="0" t="n">
        <v>0</v>
      </c>
      <c r="AM259" s="0" t="n">
        <v>0</v>
      </c>
      <c r="AN259" s="0" t="n">
        <v>0</v>
      </c>
      <c r="AO259" s="0" t="n">
        <v>0</v>
      </c>
      <c r="AP259" s="0" t="n">
        <v>0</v>
      </c>
      <c r="AQ259" s="0" t="n">
        <v>0</v>
      </c>
      <c r="AR259" s="0" t="n">
        <v>0</v>
      </c>
    </row>
    <row r="260">
      <c r="A260" s="0">
        <f>ROW(Source!A703)</f>
        <v/>
      </c>
      <c r="B260" s="0" t="n">
        <v>78850183</v>
      </c>
      <c r="C260" s="0" t="n">
        <v>78850175</v>
      </c>
      <c r="D260" s="0" t="n">
        <v>29113797</v>
      </c>
      <c r="E260" s="0" t="n">
        <v>1</v>
      </c>
      <c r="F260" s="0" t="n">
        <v>1</v>
      </c>
      <c r="G260" s="0" t="n">
        <v>1</v>
      </c>
      <c r="H260" s="0" t="n">
        <v>3</v>
      </c>
      <c r="I260" s="0" t="inlineStr">
        <is>
          <t>101-1019</t>
        </is>
      </c>
      <c r="J260" s="0" t="inlineStr">
        <is>
          <t>ТССЦ Московской обл., 101-1019, приказ Минстроя России №675/пр от 28.02.2017 № 254/пр</t>
        </is>
      </c>
      <c r="K260" s="0" t="inlineStr">
        <is>
          <t>Швеллеры № 40 из стали марки Ст0</t>
        </is>
      </c>
      <c r="L260" s="0" t="n">
        <v>1348</v>
      </c>
      <c r="N260" s="0" t="n">
        <v>1009</v>
      </c>
      <c r="O260" s="0" t="inlineStr">
        <is>
          <t>т</t>
        </is>
      </c>
      <c r="P260" s="0" t="inlineStr">
        <is>
          <t>т</t>
        </is>
      </c>
      <c r="Q260" s="0" t="n">
        <v>1000</v>
      </c>
      <c r="X260" s="0" t="n">
        <v>0.00194</v>
      </c>
      <c r="Y260" s="0" t="n">
        <v>4920</v>
      </c>
      <c r="Z260" s="0" t="n">
        <v>0</v>
      </c>
      <c r="AA260" s="0" t="n">
        <v>0</v>
      </c>
      <c r="AB260" s="0" t="n">
        <v>0</v>
      </c>
      <c r="AC260" s="0" t="n">
        <v>0</v>
      </c>
      <c r="AD260" s="0" t="n">
        <v>1</v>
      </c>
      <c r="AE260" s="0" t="n">
        <v>0</v>
      </c>
      <c r="AF260" s="0" t="inlineStr"/>
      <c r="AG260" s="0" t="n">
        <v>0.00194</v>
      </c>
      <c r="AH260" s="0" t="n">
        <v>2</v>
      </c>
      <c r="AI260" s="0" t="n">
        <v>78850183</v>
      </c>
      <c r="AJ260" s="0" t="n">
        <v>266</v>
      </c>
      <c r="AK260" s="0" t="n">
        <v>0</v>
      </c>
      <c r="AL260" s="0" t="n">
        <v>0</v>
      </c>
      <c r="AM260" s="0" t="n">
        <v>0</v>
      </c>
      <c r="AN260" s="0" t="n">
        <v>0</v>
      </c>
      <c r="AO260" s="0" t="n">
        <v>0</v>
      </c>
      <c r="AP260" s="0" t="n">
        <v>0</v>
      </c>
      <c r="AQ260" s="0" t="n">
        <v>0</v>
      </c>
      <c r="AR260" s="0" t="n">
        <v>0</v>
      </c>
    </row>
    <row r="261">
      <c r="A261" s="0">
        <f>ROW(Source!A703)</f>
        <v/>
      </c>
      <c r="B261" s="0" t="n">
        <v>78850184</v>
      </c>
      <c r="C261" s="0" t="n">
        <v>78850175</v>
      </c>
      <c r="D261" s="0" t="n">
        <v>29114247</v>
      </c>
      <c r="E261" s="0" t="n">
        <v>1</v>
      </c>
      <c r="F261" s="0" t="n">
        <v>1</v>
      </c>
      <c r="G261" s="0" t="n">
        <v>1</v>
      </c>
      <c r="H261" s="0" t="n">
        <v>3</v>
      </c>
      <c r="I261" s="0" t="inlineStr">
        <is>
          <t>101-1714</t>
        </is>
      </c>
      <c r="J261" s="0" t="inlineStr">
        <is>
          <t>ТССЦ Московской обл., 101-1714, приказ Минстроя России №675/пр от 28.02.2017 № 254/пр</t>
        </is>
      </c>
      <c r="K261" s="0" t="inlineStr">
        <is>
          <t>Болты с гайками и шайбами строительные</t>
        </is>
      </c>
      <c r="L261" s="0" t="n">
        <v>1348</v>
      </c>
      <c r="N261" s="0" t="n">
        <v>1009</v>
      </c>
      <c r="O261" s="0" t="inlineStr">
        <is>
          <t>т</t>
        </is>
      </c>
      <c r="P261" s="0" t="inlineStr">
        <is>
          <t>т</t>
        </is>
      </c>
      <c r="Q261" s="0" t="n">
        <v>1000</v>
      </c>
      <c r="X261" s="0" t="n">
        <v>0.022</v>
      </c>
      <c r="Y261" s="0" t="n">
        <v>9040.01</v>
      </c>
      <c r="Z261" s="0" t="n">
        <v>0</v>
      </c>
      <c r="AA261" s="0" t="n">
        <v>0</v>
      </c>
      <c r="AB261" s="0" t="n">
        <v>0</v>
      </c>
      <c r="AC261" s="0" t="n">
        <v>0</v>
      </c>
      <c r="AD261" s="0" t="n">
        <v>1</v>
      </c>
      <c r="AE261" s="0" t="n">
        <v>0</v>
      </c>
      <c r="AF261" s="0" t="inlineStr"/>
      <c r="AG261" s="0" t="n">
        <v>0.022</v>
      </c>
      <c r="AH261" s="0" t="n">
        <v>2</v>
      </c>
      <c r="AI261" s="0" t="n">
        <v>78850184</v>
      </c>
      <c r="AJ261" s="0" t="n">
        <v>267</v>
      </c>
      <c r="AK261" s="0" t="n">
        <v>0</v>
      </c>
      <c r="AL261" s="0" t="n">
        <v>0</v>
      </c>
      <c r="AM261" s="0" t="n">
        <v>0</v>
      </c>
      <c r="AN261" s="0" t="n">
        <v>0</v>
      </c>
      <c r="AO261" s="0" t="n">
        <v>0</v>
      </c>
      <c r="AP261" s="0" t="n">
        <v>0</v>
      </c>
      <c r="AQ261" s="0" t="n">
        <v>0</v>
      </c>
      <c r="AR261" s="0" t="n">
        <v>0</v>
      </c>
    </row>
    <row r="262">
      <c r="A262" s="0">
        <f>ROW(Source!A703)</f>
        <v/>
      </c>
      <c r="B262" s="0" t="n">
        <v>78850185</v>
      </c>
      <c r="C262" s="0" t="n">
        <v>78850175</v>
      </c>
      <c r="D262" s="0" t="n">
        <v>29114332</v>
      </c>
      <c r="E262" s="0" t="n">
        <v>1</v>
      </c>
      <c r="F262" s="0" t="n">
        <v>1</v>
      </c>
      <c r="G262" s="0" t="n">
        <v>1</v>
      </c>
      <c r="H262" s="0" t="n">
        <v>3</v>
      </c>
      <c r="I262" s="0" t="inlineStr">
        <is>
          <t>101-1805</t>
        </is>
      </c>
      <c r="J262" s="0" t="inlineStr">
        <is>
          <t>ТССЦ Московской обл., 101-1805, приказ Минстроя России №675/пр от 28.02.2017 № 254/пр</t>
        </is>
      </c>
      <c r="K262" s="0" t="inlineStr">
        <is>
          <t>Гвозди строительные</t>
        </is>
      </c>
      <c r="L262" s="0" t="n">
        <v>1348</v>
      </c>
      <c r="N262" s="0" t="n">
        <v>1009</v>
      </c>
      <c r="O262" s="0" t="inlineStr">
        <is>
          <t>т</t>
        </is>
      </c>
      <c r="P262" s="0" t="inlineStr">
        <is>
          <t>т</t>
        </is>
      </c>
      <c r="Q262" s="0" t="n">
        <v>1000</v>
      </c>
      <c r="X262" s="0" t="n">
        <v>1e-05</v>
      </c>
      <c r="Y262" s="0" t="n">
        <v>11978</v>
      </c>
      <c r="Z262" s="0" t="n">
        <v>0</v>
      </c>
      <c r="AA262" s="0" t="n">
        <v>0</v>
      </c>
      <c r="AB262" s="0" t="n">
        <v>0</v>
      </c>
      <c r="AC262" s="0" t="n">
        <v>0</v>
      </c>
      <c r="AD262" s="0" t="n">
        <v>1</v>
      </c>
      <c r="AE262" s="0" t="n">
        <v>0</v>
      </c>
      <c r="AF262" s="0" t="inlineStr"/>
      <c r="AG262" s="0" t="n">
        <v>1e-05</v>
      </c>
      <c r="AH262" s="0" t="n">
        <v>2</v>
      </c>
      <c r="AI262" s="0" t="n">
        <v>78850185</v>
      </c>
      <c r="AJ262" s="0" t="n">
        <v>268</v>
      </c>
      <c r="AK262" s="0" t="n">
        <v>0</v>
      </c>
      <c r="AL262" s="0" t="n">
        <v>0</v>
      </c>
      <c r="AM262" s="0" t="n">
        <v>0</v>
      </c>
      <c r="AN262" s="0" t="n">
        <v>0</v>
      </c>
      <c r="AO262" s="0" t="n">
        <v>0</v>
      </c>
      <c r="AP262" s="0" t="n">
        <v>0</v>
      </c>
      <c r="AQ262" s="0" t="n">
        <v>0</v>
      </c>
      <c r="AR262" s="0" t="n">
        <v>0</v>
      </c>
    </row>
    <row r="263">
      <c r="A263" s="0">
        <f>ROW(Source!A703)</f>
        <v/>
      </c>
      <c r="B263" s="0" t="n">
        <v>78850186</v>
      </c>
      <c r="C263" s="0" t="n">
        <v>78850175</v>
      </c>
      <c r="D263" s="0" t="n">
        <v>29110606</v>
      </c>
      <c r="E263" s="0" t="n">
        <v>1</v>
      </c>
      <c r="F263" s="0" t="n">
        <v>1</v>
      </c>
      <c r="G263" s="0" t="n">
        <v>1</v>
      </c>
      <c r="H263" s="0" t="n">
        <v>3</v>
      </c>
      <c r="I263" s="0" t="inlineStr">
        <is>
          <t>101-2467</t>
        </is>
      </c>
      <c r="J263" s="0" t="inlineStr">
        <is>
          <t>ТССЦ Московской обл., 101-2467, приказ Минстроя России №675/пр от 28.02.2017 № 254/пр</t>
        </is>
      </c>
      <c r="K263" s="0" t="inlineStr">
        <is>
          <t>Растворитель марки Р-4</t>
        </is>
      </c>
      <c r="L263" s="0" t="n">
        <v>1348</v>
      </c>
      <c r="N263" s="0" t="n">
        <v>1009</v>
      </c>
      <c r="O263" s="0" t="inlineStr">
        <is>
          <t>т</t>
        </is>
      </c>
      <c r="P263" s="0" t="inlineStr">
        <is>
          <t>т</t>
        </is>
      </c>
      <c r="Q263" s="0" t="n">
        <v>1000</v>
      </c>
      <c r="X263" s="0" t="n">
        <v>0.0005999999999999999</v>
      </c>
      <c r="Y263" s="0" t="n">
        <v>9420</v>
      </c>
      <c r="Z263" s="0" t="n">
        <v>0</v>
      </c>
      <c r="AA263" s="0" t="n">
        <v>0</v>
      </c>
      <c r="AB263" s="0" t="n">
        <v>0</v>
      </c>
      <c r="AC263" s="0" t="n">
        <v>0</v>
      </c>
      <c r="AD263" s="0" t="n">
        <v>1</v>
      </c>
      <c r="AE263" s="0" t="n">
        <v>0</v>
      </c>
      <c r="AF263" s="0" t="inlineStr"/>
      <c r="AG263" s="0" t="n">
        <v>0.0005999999999999999</v>
      </c>
      <c r="AH263" s="0" t="n">
        <v>2</v>
      </c>
      <c r="AI263" s="0" t="n">
        <v>78850186</v>
      </c>
      <c r="AJ263" s="0" t="n">
        <v>269</v>
      </c>
      <c r="AK263" s="0" t="n">
        <v>0</v>
      </c>
      <c r="AL263" s="0" t="n">
        <v>0</v>
      </c>
      <c r="AM263" s="0" t="n">
        <v>0</v>
      </c>
      <c r="AN263" s="0" t="n">
        <v>0</v>
      </c>
      <c r="AO263" s="0" t="n">
        <v>0</v>
      </c>
      <c r="AP263" s="0" t="n">
        <v>0</v>
      </c>
      <c r="AQ263" s="0" t="n">
        <v>0</v>
      </c>
      <c r="AR263" s="0" t="n">
        <v>0</v>
      </c>
    </row>
    <row r="264">
      <c r="A264" s="0">
        <f>ROW(Source!A703)</f>
        <v/>
      </c>
      <c r="B264" s="0" t="n">
        <v>78850187</v>
      </c>
      <c r="C264" s="0" t="n">
        <v>78850175</v>
      </c>
      <c r="D264" s="0" t="n">
        <v>29115467</v>
      </c>
      <c r="E264" s="0" t="n">
        <v>1</v>
      </c>
      <c r="F264" s="0" t="n">
        <v>1</v>
      </c>
      <c r="G264" s="0" t="n">
        <v>1</v>
      </c>
      <c r="H264" s="0" t="n">
        <v>3</v>
      </c>
      <c r="I264" s="0" t="inlineStr">
        <is>
          <t>102-0023</t>
        </is>
      </c>
      <c r="J264" s="0" t="inlineStr">
        <is>
          <t>ТССЦ Московской обл., 102-0023, приказ Минстроя России №675/пр от 28.02.2017 № 254/пр</t>
        </is>
      </c>
      <c r="K264" s="0" t="inlineStr">
        <is>
          <t>Бруски обрезные хвойных пород длиной 4-6,5 м, шириной 75-150 мм, толщиной 40-75 мм, I сорта</t>
        </is>
      </c>
      <c r="L264" s="0" t="n">
        <v>1339</v>
      </c>
      <c r="N264" s="0" t="n">
        <v>1007</v>
      </c>
      <c r="O264" s="0" t="inlineStr">
        <is>
          <t>м3</t>
        </is>
      </c>
      <c r="P264" s="0" t="inlineStr">
        <is>
          <t>м3</t>
        </is>
      </c>
      <c r="Q264" s="0" t="n">
        <v>1</v>
      </c>
      <c r="X264" s="0" t="n">
        <v>0.00103</v>
      </c>
      <c r="Y264" s="0" t="n">
        <v>1699.99</v>
      </c>
      <c r="Z264" s="0" t="n">
        <v>0</v>
      </c>
      <c r="AA264" s="0" t="n">
        <v>0</v>
      </c>
      <c r="AB264" s="0" t="n">
        <v>0</v>
      </c>
      <c r="AC264" s="0" t="n">
        <v>0</v>
      </c>
      <c r="AD264" s="0" t="n">
        <v>1</v>
      </c>
      <c r="AE264" s="0" t="n">
        <v>0</v>
      </c>
      <c r="AF264" s="0" t="inlineStr"/>
      <c r="AG264" s="0" t="n">
        <v>0.00103</v>
      </c>
      <c r="AH264" s="0" t="n">
        <v>2</v>
      </c>
      <c r="AI264" s="0" t="n">
        <v>78850187</v>
      </c>
      <c r="AJ264" s="0" t="n">
        <v>270</v>
      </c>
      <c r="AK264" s="0" t="n">
        <v>0</v>
      </c>
      <c r="AL264" s="0" t="n">
        <v>0</v>
      </c>
      <c r="AM264" s="0" t="n">
        <v>0</v>
      </c>
      <c r="AN264" s="0" t="n">
        <v>0</v>
      </c>
      <c r="AO264" s="0" t="n">
        <v>0</v>
      </c>
      <c r="AP264" s="0" t="n">
        <v>0</v>
      </c>
      <c r="AQ264" s="0" t="n">
        <v>0</v>
      </c>
      <c r="AR264" s="0" t="n">
        <v>0</v>
      </c>
    </row>
    <row r="265">
      <c r="A265" s="0">
        <f>ROW(Source!A703)</f>
        <v/>
      </c>
      <c r="B265" s="0" t="n">
        <v>78850188</v>
      </c>
      <c r="C265" s="0" t="n">
        <v>78850175</v>
      </c>
      <c r="D265" s="0" t="n">
        <v>29122102</v>
      </c>
      <c r="E265" s="0" t="n">
        <v>1</v>
      </c>
      <c r="F265" s="0" t="n">
        <v>1</v>
      </c>
      <c r="G265" s="0" t="n">
        <v>1</v>
      </c>
      <c r="H265" s="0" t="n">
        <v>3</v>
      </c>
      <c r="I265" s="0" t="inlineStr">
        <is>
          <t>113-0021</t>
        </is>
      </c>
      <c r="J265" s="0" t="inlineStr">
        <is>
          <t>ТССЦ Московской обл., 113-0021, приказ Минстроя России №675/пр от 28.02.2017 № 254/пр</t>
        </is>
      </c>
      <c r="K265" s="0" t="inlineStr">
        <is>
          <t>Грунтовка ГФ-021 красно-коричневая</t>
        </is>
      </c>
      <c r="L265" s="0" t="n">
        <v>1348</v>
      </c>
      <c r="N265" s="0" t="n">
        <v>1009</v>
      </c>
      <c r="O265" s="0" t="inlineStr">
        <is>
          <t>т</t>
        </is>
      </c>
      <c r="P265" s="0" t="inlineStr">
        <is>
          <t>т</t>
        </is>
      </c>
      <c r="Q265" s="0" t="n">
        <v>1000</v>
      </c>
      <c r="X265" s="0" t="n">
        <v>0.00031</v>
      </c>
      <c r="Y265" s="0" t="n">
        <v>15620</v>
      </c>
      <c r="Z265" s="0" t="n">
        <v>0</v>
      </c>
      <c r="AA265" s="0" t="n">
        <v>0</v>
      </c>
      <c r="AB265" s="0" t="n">
        <v>0</v>
      </c>
      <c r="AC265" s="0" t="n">
        <v>0</v>
      </c>
      <c r="AD265" s="0" t="n">
        <v>1</v>
      </c>
      <c r="AE265" s="0" t="n">
        <v>0</v>
      </c>
      <c r="AF265" s="0" t="inlineStr"/>
      <c r="AG265" s="0" t="n">
        <v>0.00031</v>
      </c>
      <c r="AH265" s="0" t="n">
        <v>2</v>
      </c>
      <c r="AI265" s="0" t="n">
        <v>78850188</v>
      </c>
      <c r="AJ265" s="0" t="n">
        <v>271</v>
      </c>
      <c r="AK265" s="0" t="n">
        <v>0</v>
      </c>
      <c r="AL265" s="0" t="n">
        <v>0</v>
      </c>
      <c r="AM265" s="0" t="n">
        <v>0</v>
      </c>
      <c r="AN265" s="0" t="n">
        <v>0</v>
      </c>
      <c r="AO265" s="0" t="n">
        <v>0</v>
      </c>
      <c r="AP265" s="0" t="n">
        <v>0</v>
      </c>
      <c r="AQ265" s="0" t="n">
        <v>0</v>
      </c>
      <c r="AR265" s="0" t="n">
        <v>0</v>
      </c>
    </row>
    <row r="266">
      <c r="A266" s="0">
        <f>ROW(Source!A703)</f>
        <v/>
      </c>
      <c r="B266" s="0" t="n">
        <v>78850189</v>
      </c>
      <c r="C266" s="0" t="n">
        <v>78850175</v>
      </c>
      <c r="D266" s="0" t="n">
        <v>29127930</v>
      </c>
      <c r="E266" s="0" t="n">
        <v>1</v>
      </c>
      <c r="F266" s="0" t="n">
        <v>1</v>
      </c>
      <c r="G266" s="0" t="n">
        <v>1</v>
      </c>
      <c r="H266" s="0" t="n">
        <v>3</v>
      </c>
      <c r="I266" s="0" t="inlineStr">
        <is>
          <t>201-9002</t>
        </is>
      </c>
      <c r="J266" s="0" t="inlineStr">
        <is>
          <t>ТССЦ Московской обл., 201-9002, приказ Минстроя России №675/пр от 28.02.2017 № 255/пр</t>
        </is>
      </c>
      <c r="K266" s="0" t="inlineStr">
        <is>
          <t>Конструкции стальные</t>
        </is>
      </c>
      <c r="L266" s="0" t="n">
        <v>1348</v>
      </c>
      <c r="N266" s="0" t="n">
        <v>1009</v>
      </c>
      <c r="O266" s="0" t="inlineStr">
        <is>
          <t>т</t>
        </is>
      </c>
      <c r="P266" s="0" t="inlineStr">
        <is>
          <t>т</t>
        </is>
      </c>
      <c r="Q266" s="0" t="n">
        <v>1000</v>
      </c>
      <c r="X266" s="0" t="n">
        <v>1</v>
      </c>
      <c r="Y266" s="0" t="n">
        <v>0</v>
      </c>
      <c r="Z266" s="0" t="n">
        <v>0</v>
      </c>
      <c r="AA266" s="0" t="n">
        <v>0</v>
      </c>
      <c r="AB266" s="0" t="n">
        <v>0</v>
      </c>
      <c r="AC266" s="0" t="n">
        <v>0</v>
      </c>
      <c r="AD266" s="0" t="n">
        <v>0</v>
      </c>
      <c r="AE266" s="0" t="n">
        <v>0</v>
      </c>
      <c r="AF266" s="0" t="inlineStr"/>
      <c r="AG266" s="0" t="n">
        <v>1</v>
      </c>
      <c r="AH266" s="0" t="n">
        <v>3</v>
      </c>
      <c r="AI266" s="0" t="n">
        <v>-1</v>
      </c>
      <c r="AJ266" s="0" t="inlineStr"/>
      <c r="AK266" s="0" t="n">
        <v>0</v>
      </c>
      <c r="AL266" s="0" t="n">
        <v>0</v>
      </c>
      <c r="AM266" s="0" t="n">
        <v>0</v>
      </c>
      <c r="AN266" s="0" t="n">
        <v>0</v>
      </c>
      <c r="AO266" s="0" t="n">
        <v>0</v>
      </c>
      <c r="AP266" s="0" t="n">
        <v>0</v>
      </c>
      <c r="AQ266" s="0" t="n">
        <v>0</v>
      </c>
      <c r="AR266" s="0" t="n">
        <v>0</v>
      </c>
    </row>
    <row r="267">
      <c r="A267" s="0">
        <f>ROW(Source!A703)</f>
        <v/>
      </c>
      <c r="B267" s="0" t="n">
        <v>78850190</v>
      </c>
      <c r="C267" s="0" t="n">
        <v>78850175</v>
      </c>
      <c r="D267" s="0" t="n">
        <v>29162764</v>
      </c>
      <c r="E267" s="0" t="n">
        <v>1</v>
      </c>
      <c r="F267" s="0" t="n">
        <v>1</v>
      </c>
      <c r="G267" s="0" t="n">
        <v>1</v>
      </c>
      <c r="H267" s="0" t="n">
        <v>3</v>
      </c>
      <c r="I267" s="0" t="inlineStr">
        <is>
          <t>508-0097</t>
        </is>
      </c>
      <c r="J267" s="0" t="inlineStr">
        <is>
          <t>ТССЦ Московской обл., 508-0097, приказ Минстроя России №675/пр от 28.02.2017 № 258/пр</t>
        </is>
      </c>
      <c r="K267" s="0" t="inlineStr">
        <is>
          <t>Канат двойной свивки типа ТК, конструкции 6х19(1+6+12)+1 о.с., оцинкованный из проволок марки В, маркировочная группа 1770 н/мм2, диаметром 5,5 мм</t>
        </is>
      </c>
      <c r="L267" s="0" t="n">
        <v>1302</v>
      </c>
      <c r="N267" s="0" t="n">
        <v>1003</v>
      </c>
      <c r="O267" s="0" t="inlineStr">
        <is>
          <t>10 м</t>
        </is>
      </c>
      <c r="P267" s="0" t="inlineStr">
        <is>
          <t>10 м</t>
        </is>
      </c>
      <c r="Q267" s="0" t="n">
        <v>10</v>
      </c>
      <c r="X267" s="0" t="n">
        <v>0.0187</v>
      </c>
      <c r="Y267" s="0" t="n">
        <v>71.48999999999999</v>
      </c>
      <c r="Z267" s="0" t="n">
        <v>0</v>
      </c>
      <c r="AA267" s="0" t="n">
        <v>0</v>
      </c>
      <c r="AB267" s="0" t="n">
        <v>0</v>
      </c>
      <c r="AC267" s="0" t="n">
        <v>0</v>
      </c>
      <c r="AD267" s="0" t="n">
        <v>1</v>
      </c>
      <c r="AE267" s="0" t="n">
        <v>0</v>
      </c>
      <c r="AF267" s="0" t="inlineStr"/>
      <c r="AG267" s="0" t="n">
        <v>0.0187</v>
      </c>
      <c r="AH267" s="0" t="n">
        <v>2</v>
      </c>
      <c r="AI267" s="0" t="n">
        <v>78850190</v>
      </c>
      <c r="AJ267" s="0" t="n">
        <v>274</v>
      </c>
      <c r="AK267" s="0" t="n">
        <v>0</v>
      </c>
      <c r="AL267" s="0" t="n">
        <v>0</v>
      </c>
      <c r="AM267" s="0" t="n">
        <v>0</v>
      </c>
      <c r="AN267" s="0" t="n">
        <v>0</v>
      </c>
      <c r="AO267" s="0" t="n">
        <v>0</v>
      </c>
      <c r="AP267" s="0" t="n">
        <v>0</v>
      </c>
      <c r="AQ267" s="0" t="n">
        <v>0</v>
      </c>
      <c r="AR267" s="0" t="n">
        <v>0</v>
      </c>
    </row>
    <row r="268">
      <c r="A268" s="0">
        <f>ROW(Source!A706)</f>
        <v/>
      </c>
      <c r="B268" s="0" t="n">
        <v>78850207</v>
      </c>
      <c r="C268" s="0" t="n">
        <v>78850200</v>
      </c>
      <c r="D268" s="0" t="n">
        <v>18442827</v>
      </c>
      <c r="E268" s="0" t="n">
        <v>1</v>
      </c>
      <c r="F268" s="0" t="n">
        <v>1</v>
      </c>
      <c r="G268" s="0" t="n">
        <v>1</v>
      </c>
      <c r="H268" s="0" t="n">
        <v>1</v>
      </c>
      <c r="I268" s="0" t="inlineStr">
        <is>
          <t>1-1053-90</t>
        </is>
      </c>
      <c r="J268" s="0" t="inlineStr"/>
      <c r="K268" s="0" t="inlineStr">
        <is>
          <t>Рабочий строитель среднего разряда 5,3</t>
        </is>
      </c>
      <c r="L268" s="0" t="n">
        <v>1369</v>
      </c>
      <c r="N268" s="0" t="n">
        <v>1013</v>
      </c>
      <c r="O268" s="0" t="inlineStr">
        <is>
          <t>чел.-ч</t>
        </is>
      </c>
      <c r="P268" s="0" t="inlineStr">
        <is>
          <t>чел.-ч</t>
        </is>
      </c>
      <c r="Q268" s="0" t="n">
        <v>1</v>
      </c>
      <c r="X268" s="0" t="n">
        <v>5.01</v>
      </c>
      <c r="Y268" s="0" t="n">
        <v>0</v>
      </c>
      <c r="Z268" s="0" t="n">
        <v>0</v>
      </c>
      <c r="AA268" s="0" t="n">
        <v>0</v>
      </c>
      <c r="AB268" s="0" t="n">
        <v>11.64</v>
      </c>
      <c r="AC268" s="0" t="n">
        <v>0</v>
      </c>
      <c r="AD268" s="0" t="n">
        <v>1</v>
      </c>
      <c r="AE268" s="0" t="n">
        <v>1</v>
      </c>
      <c r="AF268" s="0" t="inlineStr"/>
      <c r="AG268" s="0" t="n">
        <v>5.01</v>
      </c>
      <c r="AH268" s="0" t="n">
        <v>2</v>
      </c>
      <c r="AI268" s="0" t="n">
        <v>78850201</v>
      </c>
      <c r="AJ268" s="0" t="n">
        <v>275</v>
      </c>
      <c r="AK268" s="0" t="n">
        <v>0</v>
      </c>
      <c r="AL268" s="0" t="n">
        <v>0</v>
      </c>
      <c r="AM268" s="0" t="n">
        <v>0</v>
      </c>
      <c r="AN268" s="0" t="n">
        <v>0</v>
      </c>
      <c r="AO268" s="0" t="n">
        <v>0</v>
      </c>
      <c r="AP268" s="0" t="n">
        <v>0</v>
      </c>
      <c r="AQ268" s="0" t="n">
        <v>0</v>
      </c>
      <c r="AR268" s="0" t="n">
        <v>0</v>
      </c>
    </row>
    <row r="269">
      <c r="A269" s="0">
        <f>ROW(Source!A706)</f>
        <v/>
      </c>
      <c r="B269" s="0" t="n">
        <v>78850208</v>
      </c>
      <c r="C269" s="0" t="n">
        <v>78850200</v>
      </c>
      <c r="D269" s="0" t="n">
        <v>29172703</v>
      </c>
      <c r="E269" s="0" t="n">
        <v>1</v>
      </c>
      <c r="F269" s="0" t="n">
        <v>1</v>
      </c>
      <c r="G269" s="0" t="n">
        <v>1</v>
      </c>
      <c r="H269" s="0" t="n">
        <v>2</v>
      </c>
      <c r="I269" s="0" t="inlineStr">
        <is>
          <t>042900</t>
        </is>
      </c>
      <c r="J269" s="0" t="inlineStr">
        <is>
          <t>ТСЭМ Московской обл., 042900, приказ Минстроя России №675/пр от 28.02.2017 № 264/пр</t>
        </is>
      </c>
      <c r="K26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69" s="0" t="n">
        <v>1368</v>
      </c>
      <c r="N269" s="0" t="n">
        <v>1011</v>
      </c>
      <c r="O269" s="0" t="inlineStr">
        <is>
          <t>маш.-ч</t>
        </is>
      </c>
      <c r="P269" s="0" t="inlineStr">
        <is>
          <t>маш.-ч</t>
        </is>
      </c>
      <c r="Q269" s="0" t="n">
        <v>1</v>
      </c>
      <c r="X269" s="0" t="n">
        <v>1.5</v>
      </c>
      <c r="Y269" s="0" t="n">
        <v>0</v>
      </c>
      <c r="Z269" s="0" t="n">
        <v>29.67</v>
      </c>
      <c r="AA269" s="0" t="n">
        <v>0</v>
      </c>
      <c r="AB269" s="0" t="n">
        <v>0</v>
      </c>
      <c r="AC269" s="0" t="n">
        <v>0</v>
      </c>
      <c r="AD269" s="0" t="n">
        <v>1</v>
      </c>
      <c r="AE269" s="0" t="n">
        <v>0</v>
      </c>
      <c r="AF269" s="0" t="inlineStr"/>
      <c r="AG269" s="0" t="n">
        <v>1.5</v>
      </c>
      <c r="AH269" s="0" t="n">
        <v>2</v>
      </c>
      <c r="AI269" s="0" t="n">
        <v>78850202</v>
      </c>
      <c r="AJ269" s="0" t="n">
        <v>276</v>
      </c>
      <c r="AK269" s="0" t="n">
        <v>0</v>
      </c>
      <c r="AL269" s="0" t="n">
        <v>0</v>
      </c>
      <c r="AM269" s="0" t="n">
        <v>0</v>
      </c>
      <c r="AN269" s="0" t="n">
        <v>0</v>
      </c>
      <c r="AO269" s="0" t="n">
        <v>0</v>
      </c>
      <c r="AP269" s="0" t="n">
        <v>0</v>
      </c>
      <c r="AQ269" s="0" t="n">
        <v>0</v>
      </c>
      <c r="AR269" s="0" t="n">
        <v>0</v>
      </c>
    </row>
    <row r="270">
      <c r="A270" s="0">
        <f>ROW(Source!A706)</f>
        <v/>
      </c>
      <c r="B270" s="0" t="n">
        <v>78850209</v>
      </c>
      <c r="C270" s="0" t="n">
        <v>78850200</v>
      </c>
      <c r="D270" s="0" t="n">
        <v>29110398</v>
      </c>
      <c r="E270" s="0" t="n">
        <v>1</v>
      </c>
      <c r="F270" s="0" t="n">
        <v>1</v>
      </c>
      <c r="G270" s="0" t="n">
        <v>1</v>
      </c>
      <c r="H270" s="0" t="n">
        <v>3</v>
      </c>
      <c r="I270" s="0" t="inlineStr">
        <is>
          <t>101-0388</t>
        </is>
      </c>
      <c r="J270" s="0" t="inlineStr">
        <is>
          <t>ТССЦ Московской обл., 101-0388, приказ Минстроя России №675/пр от 28.02.2017 № 254/пр</t>
        </is>
      </c>
      <c r="K270" s="0" t="inlineStr">
        <is>
          <t>Краски масляные земляные марки МА-0115 мумия, сурик железный</t>
        </is>
      </c>
      <c r="L270" s="0" t="n">
        <v>1348</v>
      </c>
      <c r="N270" s="0" t="n">
        <v>1009</v>
      </c>
      <c r="O270" s="0" t="inlineStr">
        <is>
          <t>т</t>
        </is>
      </c>
      <c r="P270" s="0" t="inlineStr">
        <is>
          <t>т</t>
        </is>
      </c>
      <c r="Q270" s="0" t="n">
        <v>1000</v>
      </c>
      <c r="X270" s="0" t="n">
        <v>5e-05</v>
      </c>
      <c r="Y270" s="0" t="n">
        <v>15118.99</v>
      </c>
      <c r="Z270" s="0" t="n">
        <v>0</v>
      </c>
      <c r="AA270" s="0" t="n">
        <v>0</v>
      </c>
      <c r="AB270" s="0" t="n">
        <v>0</v>
      </c>
      <c r="AC270" s="0" t="n">
        <v>0</v>
      </c>
      <c r="AD270" s="0" t="n">
        <v>1</v>
      </c>
      <c r="AE270" s="0" t="n">
        <v>0</v>
      </c>
      <c r="AF270" s="0" t="inlineStr"/>
      <c r="AG270" s="0" t="n">
        <v>5e-05</v>
      </c>
      <c r="AH270" s="0" t="n">
        <v>2</v>
      </c>
      <c r="AI270" s="0" t="n">
        <v>78850203</v>
      </c>
      <c r="AJ270" s="0" t="n">
        <v>277</v>
      </c>
      <c r="AK270" s="0" t="n">
        <v>0</v>
      </c>
      <c r="AL270" s="0" t="n">
        <v>0</v>
      </c>
      <c r="AM270" s="0" t="n">
        <v>0</v>
      </c>
      <c r="AN270" s="0" t="n">
        <v>0</v>
      </c>
      <c r="AO270" s="0" t="n">
        <v>0</v>
      </c>
      <c r="AP270" s="0" t="n">
        <v>0</v>
      </c>
      <c r="AQ270" s="0" t="n">
        <v>0</v>
      </c>
      <c r="AR270" s="0" t="n">
        <v>0</v>
      </c>
    </row>
    <row r="271">
      <c r="A271" s="0">
        <f>ROW(Source!A706)</f>
        <v/>
      </c>
      <c r="B271" s="0" t="n">
        <v>78850210</v>
      </c>
      <c r="C271" s="0" t="n">
        <v>78850200</v>
      </c>
      <c r="D271" s="0" t="n">
        <v>29110573</v>
      </c>
      <c r="E271" s="0" t="n">
        <v>1</v>
      </c>
      <c r="F271" s="0" t="n">
        <v>1</v>
      </c>
      <c r="G271" s="0" t="n">
        <v>1</v>
      </c>
      <c r="H271" s="0" t="n">
        <v>3</v>
      </c>
      <c r="I271" s="0" t="inlineStr">
        <is>
          <t>101-0628</t>
        </is>
      </c>
      <c r="J271" s="0" t="inlineStr">
        <is>
          <t>ТССЦ Московской обл., 101-0628, приказ Минстроя России №675/пр от 28.02.2017 № 254/пр</t>
        </is>
      </c>
      <c r="K271" s="0" t="inlineStr">
        <is>
          <t>Олифа комбинированная, марки К-3</t>
        </is>
      </c>
      <c r="L271" s="0" t="n">
        <v>1348</v>
      </c>
      <c r="N271" s="0" t="n">
        <v>1009</v>
      </c>
      <c r="O271" s="0" t="inlineStr">
        <is>
          <t>т</t>
        </is>
      </c>
      <c r="P271" s="0" t="inlineStr">
        <is>
          <t>т</t>
        </is>
      </c>
      <c r="Q271" s="0" t="n">
        <v>1000</v>
      </c>
      <c r="X271" s="0" t="n">
        <v>2e-05</v>
      </c>
      <c r="Y271" s="0" t="n">
        <v>16950</v>
      </c>
      <c r="Z271" s="0" t="n">
        <v>0</v>
      </c>
      <c r="AA271" s="0" t="n">
        <v>0</v>
      </c>
      <c r="AB271" s="0" t="n">
        <v>0</v>
      </c>
      <c r="AC271" s="0" t="n">
        <v>0</v>
      </c>
      <c r="AD271" s="0" t="n">
        <v>1</v>
      </c>
      <c r="AE271" s="0" t="n">
        <v>0</v>
      </c>
      <c r="AF271" s="0" t="inlineStr"/>
      <c r="AG271" s="0" t="n">
        <v>2e-05</v>
      </c>
      <c r="AH271" s="0" t="n">
        <v>2</v>
      </c>
      <c r="AI271" s="0" t="n">
        <v>78850204</v>
      </c>
      <c r="AJ271" s="0" t="n">
        <v>278</v>
      </c>
      <c r="AK271" s="0" t="n">
        <v>0</v>
      </c>
      <c r="AL271" s="0" t="n">
        <v>0</v>
      </c>
      <c r="AM271" s="0" t="n">
        <v>0</v>
      </c>
      <c r="AN271" s="0" t="n">
        <v>0</v>
      </c>
      <c r="AO271" s="0" t="n">
        <v>0</v>
      </c>
      <c r="AP271" s="0" t="n">
        <v>0</v>
      </c>
      <c r="AQ271" s="0" t="n">
        <v>0</v>
      </c>
      <c r="AR271" s="0" t="n">
        <v>0</v>
      </c>
    </row>
    <row r="272">
      <c r="A272" s="0">
        <f>ROW(Source!A706)</f>
        <v/>
      </c>
      <c r="B272" s="0" t="n">
        <v>78850211</v>
      </c>
      <c r="C272" s="0" t="n">
        <v>78850200</v>
      </c>
      <c r="D272" s="0" t="n">
        <v>29107963</v>
      </c>
      <c r="E272" s="0" t="n">
        <v>1</v>
      </c>
      <c r="F272" s="0" t="n">
        <v>1</v>
      </c>
      <c r="G272" s="0" t="n">
        <v>1</v>
      </c>
      <c r="H272" s="0" t="n">
        <v>3</v>
      </c>
      <c r="I272" s="0" t="inlineStr">
        <is>
          <t>101-1669</t>
        </is>
      </c>
      <c r="J272" s="0" t="inlineStr">
        <is>
          <t>ТССЦ Московской обл., 101-1669, приказ Минстроя России №675/пр от 28.02.2017 № 254/пр</t>
        </is>
      </c>
      <c r="K272" s="0" t="inlineStr">
        <is>
          <t>Очес льняной</t>
        </is>
      </c>
      <c r="L272" s="0" t="n">
        <v>1346</v>
      </c>
      <c r="N272" s="0" t="n">
        <v>1009</v>
      </c>
      <c r="O272" s="0" t="inlineStr">
        <is>
          <t>кг</t>
        </is>
      </c>
      <c r="P272" s="0" t="inlineStr">
        <is>
          <t>кг</t>
        </is>
      </c>
      <c r="Q272" s="0" t="n">
        <v>1</v>
      </c>
      <c r="X272" s="0" t="n">
        <v>0.02</v>
      </c>
      <c r="Y272" s="0" t="n">
        <v>37.29</v>
      </c>
      <c r="Z272" s="0" t="n">
        <v>0</v>
      </c>
      <c r="AA272" s="0" t="n">
        <v>0</v>
      </c>
      <c r="AB272" s="0" t="n">
        <v>0</v>
      </c>
      <c r="AC272" s="0" t="n">
        <v>0</v>
      </c>
      <c r="AD272" s="0" t="n">
        <v>1</v>
      </c>
      <c r="AE272" s="0" t="n">
        <v>0</v>
      </c>
      <c r="AF272" s="0" t="inlineStr"/>
      <c r="AG272" s="0" t="n">
        <v>0.02</v>
      </c>
      <c r="AH272" s="0" t="n">
        <v>2</v>
      </c>
      <c r="AI272" s="0" t="n">
        <v>78850205</v>
      </c>
      <c r="AJ272" s="0" t="n">
        <v>279</v>
      </c>
      <c r="AK272" s="0" t="n">
        <v>0</v>
      </c>
      <c r="AL272" s="0" t="n">
        <v>0</v>
      </c>
      <c r="AM272" s="0" t="n">
        <v>0</v>
      </c>
      <c r="AN272" s="0" t="n">
        <v>0</v>
      </c>
      <c r="AO272" s="0" t="n">
        <v>0</v>
      </c>
      <c r="AP272" s="0" t="n">
        <v>0</v>
      </c>
      <c r="AQ272" s="0" t="n">
        <v>0</v>
      </c>
      <c r="AR272" s="0" t="n">
        <v>0</v>
      </c>
    </row>
    <row r="273">
      <c r="A273" s="0">
        <f>ROW(Source!A706)</f>
        <v/>
      </c>
      <c r="B273" s="0" t="n">
        <v>78850212</v>
      </c>
      <c r="C273" s="0" t="n">
        <v>78850200</v>
      </c>
      <c r="D273" s="0" t="n">
        <v>29150040</v>
      </c>
      <c r="E273" s="0" t="n">
        <v>1</v>
      </c>
      <c r="F273" s="0" t="n">
        <v>1</v>
      </c>
      <c r="G273" s="0" t="n">
        <v>1</v>
      </c>
      <c r="H273" s="0" t="n">
        <v>3</v>
      </c>
      <c r="I273" s="0" t="inlineStr">
        <is>
          <t>411-0001</t>
        </is>
      </c>
      <c r="J273" s="0" t="inlineStr">
        <is>
          <t>ТССЦ Московской обл., 411-0001, приказ Минстроя России №675/пр от 28.02.2017 № 257/пр</t>
        </is>
      </c>
      <c r="K273" s="0" t="inlineStr">
        <is>
          <t>Вода</t>
        </is>
      </c>
      <c r="L273" s="0" t="n">
        <v>1339</v>
      </c>
      <c r="N273" s="0" t="n">
        <v>1007</v>
      </c>
      <c r="O273" s="0" t="inlineStr">
        <is>
          <t>м3</t>
        </is>
      </c>
      <c r="P273" s="0" t="inlineStr">
        <is>
          <t>м3</t>
        </is>
      </c>
      <c r="Q273" s="0" t="n">
        <v>1</v>
      </c>
      <c r="X273" s="0" t="n">
        <v>1</v>
      </c>
      <c r="Y273" s="0" t="n">
        <v>2.44</v>
      </c>
      <c r="Z273" s="0" t="n">
        <v>0</v>
      </c>
      <c r="AA273" s="0" t="n">
        <v>0</v>
      </c>
      <c r="AB273" s="0" t="n">
        <v>0</v>
      </c>
      <c r="AC273" s="0" t="n">
        <v>0</v>
      </c>
      <c r="AD273" s="0" t="n">
        <v>1</v>
      </c>
      <c r="AE273" s="0" t="n">
        <v>0</v>
      </c>
      <c r="AF273" s="0" t="inlineStr"/>
      <c r="AG273" s="0" t="n">
        <v>1</v>
      </c>
      <c r="AH273" s="0" t="n">
        <v>2</v>
      </c>
      <c r="AI273" s="0" t="n">
        <v>78850206</v>
      </c>
      <c r="AJ273" s="0" t="n">
        <v>280</v>
      </c>
      <c r="AK273" s="0" t="n">
        <v>0</v>
      </c>
      <c r="AL273" s="0" t="n">
        <v>0</v>
      </c>
      <c r="AM273" s="0" t="n">
        <v>0</v>
      </c>
      <c r="AN273" s="0" t="n">
        <v>0</v>
      </c>
      <c r="AO273" s="0" t="n">
        <v>0</v>
      </c>
      <c r="AP273" s="0" t="n">
        <v>0</v>
      </c>
      <c r="AQ273" s="0" t="n">
        <v>0</v>
      </c>
      <c r="AR273" s="0" t="n">
        <v>0</v>
      </c>
    </row>
    <row r="274">
      <c r="A274" s="0">
        <f>ROW(Source!A707)</f>
        <v/>
      </c>
      <c r="B274" s="0" t="n">
        <v>78850214</v>
      </c>
      <c r="C274" s="0" t="n">
        <v>78850213</v>
      </c>
      <c r="D274" s="0" t="n">
        <v>18409850</v>
      </c>
      <c r="E274" s="0" t="n">
        <v>1</v>
      </c>
      <c r="F274" s="0" t="n">
        <v>1</v>
      </c>
      <c r="G274" s="0" t="n">
        <v>1</v>
      </c>
      <c r="H274" s="0" t="n">
        <v>1</v>
      </c>
      <c r="I274" s="0" t="inlineStr">
        <is>
          <t>1-1035-90</t>
        </is>
      </c>
      <c r="J274" s="0" t="inlineStr"/>
      <c r="K274" s="0" t="inlineStr">
        <is>
          <t>Рабочий строитель среднего разряда 3,5</t>
        </is>
      </c>
      <c r="L274" s="0" t="n">
        <v>1369</v>
      </c>
      <c r="N274" s="0" t="n">
        <v>1013</v>
      </c>
      <c r="O274" s="0" t="inlineStr">
        <is>
          <t>чел.-ч</t>
        </is>
      </c>
      <c r="P274" s="0" t="inlineStr">
        <is>
          <t>чел.-ч</t>
        </is>
      </c>
      <c r="Q274" s="0" t="n">
        <v>1</v>
      </c>
      <c r="X274" s="0" t="n">
        <v>103</v>
      </c>
      <c r="Y274" s="0" t="n">
        <v>0</v>
      </c>
      <c r="Z274" s="0" t="n">
        <v>0</v>
      </c>
      <c r="AA274" s="0" t="n">
        <v>0</v>
      </c>
      <c r="AB274" s="0" t="n">
        <v>9.07</v>
      </c>
      <c r="AC274" s="0" t="n">
        <v>0</v>
      </c>
      <c r="AD274" s="0" t="n">
        <v>1</v>
      </c>
      <c r="AE274" s="0" t="n">
        <v>1</v>
      </c>
      <c r="AF274" s="0" t="inlineStr"/>
      <c r="AG274" s="0" t="n">
        <v>103</v>
      </c>
      <c r="AH274" s="0" t="n">
        <v>2</v>
      </c>
      <c r="AI274" s="0" t="n">
        <v>78850214</v>
      </c>
      <c r="AJ274" s="0" t="n">
        <v>281</v>
      </c>
      <c r="AK274" s="0" t="n">
        <v>0</v>
      </c>
      <c r="AL274" s="0" t="n">
        <v>0</v>
      </c>
      <c r="AM274" s="0" t="n">
        <v>0</v>
      </c>
      <c r="AN274" s="0" t="n">
        <v>0</v>
      </c>
      <c r="AO274" s="0" t="n">
        <v>0</v>
      </c>
      <c r="AP274" s="0" t="n">
        <v>0</v>
      </c>
      <c r="AQ274" s="0" t="n">
        <v>0</v>
      </c>
      <c r="AR274" s="0" t="n">
        <v>0</v>
      </c>
    </row>
    <row r="275">
      <c r="A275" s="0">
        <f>ROW(Source!A707)</f>
        <v/>
      </c>
      <c r="B275" s="0" t="n">
        <v>78850215</v>
      </c>
      <c r="C275" s="0" t="n">
        <v>78850213</v>
      </c>
      <c r="D275" s="0" t="n">
        <v>29174913</v>
      </c>
      <c r="E275" s="0" t="n">
        <v>1</v>
      </c>
      <c r="F275" s="0" t="n">
        <v>1</v>
      </c>
      <c r="G275" s="0" t="n">
        <v>1</v>
      </c>
      <c r="H275" s="0" t="n">
        <v>2</v>
      </c>
      <c r="I275" s="0" t="inlineStr">
        <is>
          <t>400001</t>
        </is>
      </c>
      <c r="J275" s="0" t="inlineStr">
        <is>
          <t>ТСЭМ Московской обл., 400001, приказ Минстроя России №675/пр от 28.02.2017 № 264/пр</t>
        </is>
      </c>
      <c r="K275" s="0" t="inlineStr">
        <is>
          <t>Автомобили бортовые, грузоподъемность до 5 т</t>
        </is>
      </c>
      <c r="L275" s="0" t="n">
        <v>1368</v>
      </c>
      <c r="N275" s="0" t="n">
        <v>1011</v>
      </c>
      <c r="O275" s="0" t="inlineStr">
        <is>
          <t>маш.-ч</t>
        </is>
      </c>
      <c r="P275" s="0" t="inlineStr">
        <is>
          <t>маш.-ч</t>
        </is>
      </c>
      <c r="Q275" s="0" t="n">
        <v>1</v>
      </c>
      <c r="X275" s="0" t="n">
        <v>0.12</v>
      </c>
      <c r="Y275" s="0" t="n">
        <v>0</v>
      </c>
      <c r="Z275" s="0" t="n">
        <v>87.17</v>
      </c>
      <c r="AA275" s="0" t="n">
        <v>11.6</v>
      </c>
      <c r="AB275" s="0" t="n">
        <v>0</v>
      </c>
      <c r="AC275" s="0" t="n">
        <v>0</v>
      </c>
      <c r="AD275" s="0" t="n">
        <v>1</v>
      </c>
      <c r="AE275" s="0" t="n">
        <v>0</v>
      </c>
      <c r="AF275" s="0" t="inlineStr"/>
      <c r="AG275" s="0" t="n">
        <v>0.12</v>
      </c>
      <c r="AH275" s="0" t="n">
        <v>2</v>
      </c>
      <c r="AI275" s="0" t="n">
        <v>78850215</v>
      </c>
      <c r="AJ275" s="0" t="n">
        <v>282</v>
      </c>
      <c r="AK275" s="0" t="n">
        <v>0</v>
      </c>
      <c r="AL275" s="0" t="n">
        <v>0</v>
      </c>
      <c r="AM275" s="0" t="n">
        <v>0</v>
      </c>
      <c r="AN275" s="0" t="n">
        <v>0</v>
      </c>
      <c r="AO275" s="0" t="n">
        <v>0</v>
      </c>
      <c r="AP275" s="0" t="n">
        <v>0</v>
      </c>
      <c r="AQ275" s="0" t="n">
        <v>0</v>
      </c>
      <c r="AR275" s="0" t="n">
        <v>0</v>
      </c>
    </row>
    <row r="276">
      <c r="A276" s="0">
        <f>ROW(Source!A707)</f>
        <v/>
      </c>
      <c r="B276" s="0" t="n">
        <v>78850216</v>
      </c>
      <c r="C276" s="0" t="n">
        <v>78850213</v>
      </c>
      <c r="D276" s="0" t="n">
        <v>29110398</v>
      </c>
      <c r="E276" s="0" t="n">
        <v>1</v>
      </c>
      <c r="F276" s="0" t="n">
        <v>1</v>
      </c>
      <c r="G276" s="0" t="n">
        <v>1</v>
      </c>
      <c r="H276" s="0" t="n">
        <v>3</v>
      </c>
      <c r="I276" s="0" t="inlineStr">
        <is>
          <t>101-0388</t>
        </is>
      </c>
      <c r="J276" s="0" t="inlineStr">
        <is>
          <t>ТССЦ Московской обл., 101-0388, приказ Минстроя России №675/пр от 28.02.2017 № 254/пр</t>
        </is>
      </c>
      <c r="K276" s="0" t="inlineStr">
        <is>
          <t>Краски масляные земляные марки МА-0115 мумия, сурик железный</t>
        </is>
      </c>
      <c r="L276" s="0" t="n">
        <v>1348</v>
      </c>
      <c r="N276" s="0" t="n">
        <v>1009</v>
      </c>
      <c r="O276" s="0" t="inlineStr">
        <is>
          <t>т</t>
        </is>
      </c>
      <c r="P276" s="0" t="inlineStr">
        <is>
          <t>т</t>
        </is>
      </c>
      <c r="Q276" s="0" t="n">
        <v>1000</v>
      </c>
      <c r="X276" s="0" t="n">
        <v>0.0025</v>
      </c>
      <c r="Y276" s="0" t="n">
        <v>15118.99</v>
      </c>
      <c r="Z276" s="0" t="n">
        <v>0</v>
      </c>
      <c r="AA276" s="0" t="n">
        <v>0</v>
      </c>
      <c r="AB276" s="0" t="n">
        <v>0</v>
      </c>
      <c r="AC276" s="0" t="n">
        <v>0</v>
      </c>
      <c r="AD276" s="0" t="n">
        <v>1</v>
      </c>
      <c r="AE276" s="0" t="n">
        <v>0</v>
      </c>
      <c r="AF276" s="0" t="inlineStr"/>
      <c r="AG276" s="0" t="n">
        <v>0.0025</v>
      </c>
      <c r="AH276" s="0" t="n">
        <v>2</v>
      </c>
      <c r="AI276" s="0" t="n">
        <v>78850216</v>
      </c>
      <c r="AJ276" s="0" t="n">
        <v>283</v>
      </c>
      <c r="AK276" s="0" t="n">
        <v>0</v>
      </c>
      <c r="AL276" s="0" t="n">
        <v>0</v>
      </c>
      <c r="AM276" s="0" t="n">
        <v>0</v>
      </c>
      <c r="AN276" s="0" t="n">
        <v>0</v>
      </c>
      <c r="AO276" s="0" t="n">
        <v>0</v>
      </c>
      <c r="AP276" s="0" t="n">
        <v>0</v>
      </c>
      <c r="AQ276" s="0" t="n">
        <v>0</v>
      </c>
      <c r="AR276" s="0" t="n">
        <v>0</v>
      </c>
    </row>
    <row r="277">
      <c r="A277" s="0">
        <f>ROW(Source!A707)</f>
        <v/>
      </c>
      <c r="B277" s="0" t="n">
        <v>78850217</v>
      </c>
      <c r="C277" s="0" t="n">
        <v>78850213</v>
      </c>
      <c r="D277" s="0" t="n">
        <v>29110573</v>
      </c>
      <c r="E277" s="0" t="n">
        <v>1</v>
      </c>
      <c r="F277" s="0" t="n">
        <v>1</v>
      </c>
      <c r="G277" s="0" t="n">
        <v>1</v>
      </c>
      <c r="H277" s="0" t="n">
        <v>3</v>
      </c>
      <c r="I277" s="0" t="inlineStr">
        <is>
          <t>101-0628</t>
        </is>
      </c>
      <c r="J277" s="0" t="inlineStr">
        <is>
          <t>ТССЦ Московской обл., 101-0628, приказ Минстроя России №675/пр от 28.02.2017 № 254/пр</t>
        </is>
      </c>
      <c r="K277" s="0" t="inlineStr">
        <is>
          <t>Олифа комбинированная, марки К-3</t>
        </is>
      </c>
      <c r="L277" s="0" t="n">
        <v>1348</v>
      </c>
      <c r="N277" s="0" t="n">
        <v>1009</v>
      </c>
      <c r="O277" s="0" t="inlineStr">
        <is>
          <t>т</t>
        </is>
      </c>
      <c r="P277" s="0" t="inlineStr">
        <is>
          <t>т</t>
        </is>
      </c>
      <c r="Q277" s="0" t="n">
        <v>1000</v>
      </c>
      <c r="X277" s="0" t="n">
        <v>0.0012</v>
      </c>
      <c r="Y277" s="0" t="n">
        <v>16950</v>
      </c>
      <c r="Z277" s="0" t="n">
        <v>0</v>
      </c>
      <c r="AA277" s="0" t="n">
        <v>0</v>
      </c>
      <c r="AB277" s="0" t="n">
        <v>0</v>
      </c>
      <c r="AC277" s="0" t="n">
        <v>0</v>
      </c>
      <c r="AD277" s="0" t="n">
        <v>1</v>
      </c>
      <c r="AE277" s="0" t="n">
        <v>0</v>
      </c>
      <c r="AF277" s="0" t="inlineStr"/>
      <c r="AG277" s="0" t="n">
        <v>0.0012</v>
      </c>
      <c r="AH277" s="0" t="n">
        <v>2</v>
      </c>
      <c r="AI277" s="0" t="n">
        <v>78850217</v>
      </c>
      <c r="AJ277" s="0" t="n">
        <v>284</v>
      </c>
      <c r="AK277" s="0" t="n">
        <v>0</v>
      </c>
      <c r="AL277" s="0" t="n">
        <v>0</v>
      </c>
      <c r="AM277" s="0" t="n">
        <v>0</v>
      </c>
      <c r="AN277" s="0" t="n">
        <v>0</v>
      </c>
      <c r="AO277" s="0" t="n">
        <v>0</v>
      </c>
      <c r="AP277" s="0" t="n">
        <v>0</v>
      </c>
      <c r="AQ277" s="0" t="n">
        <v>0</v>
      </c>
      <c r="AR277" s="0" t="n">
        <v>0</v>
      </c>
    </row>
    <row r="278">
      <c r="A278" s="0">
        <f>ROW(Source!A707)</f>
        <v/>
      </c>
      <c r="B278" s="0" t="n">
        <v>78850218</v>
      </c>
      <c r="C278" s="0" t="n">
        <v>78850213</v>
      </c>
      <c r="D278" s="0" t="n">
        <v>29107963</v>
      </c>
      <c r="E278" s="0" t="n">
        <v>1</v>
      </c>
      <c r="F278" s="0" t="n">
        <v>1</v>
      </c>
      <c r="G278" s="0" t="n">
        <v>1</v>
      </c>
      <c r="H278" s="0" t="n">
        <v>3</v>
      </c>
      <c r="I278" s="0" t="inlineStr">
        <is>
          <t>101-1669</t>
        </is>
      </c>
      <c r="J278" s="0" t="inlineStr">
        <is>
          <t>ТССЦ Московской обл., 101-1669, приказ Минстроя России №675/пр от 28.02.2017 № 254/пр</t>
        </is>
      </c>
      <c r="K278" s="0" t="inlineStr">
        <is>
          <t>Очес льняной</t>
        </is>
      </c>
      <c r="L278" s="0" t="n">
        <v>1346</v>
      </c>
      <c r="N278" s="0" t="n">
        <v>1009</v>
      </c>
      <c r="O278" s="0" t="inlineStr">
        <is>
          <t>кг</t>
        </is>
      </c>
      <c r="P278" s="0" t="inlineStr">
        <is>
          <t>кг</t>
        </is>
      </c>
      <c r="Q278" s="0" t="n">
        <v>1</v>
      </c>
      <c r="X278" s="0" t="n">
        <v>1.22</v>
      </c>
      <c r="Y278" s="0" t="n">
        <v>37.29</v>
      </c>
      <c r="Z278" s="0" t="n">
        <v>0</v>
      </c>
      <c r="AA278" s="0" t="n">
        <v>0</v>
      </c>
      <c r="AB278" s="0" t="n">
        <v>0</v>
      </c>
      <c r="AC278" s="0" t="n">
        <v>0</v>
      </c>
      <c r="AD278" s="0" t="n">
        <v>1</v>
      </c>
      <c r="AE278" s="0" t="n">
        <v>0</v>
      </c>
      <c r="AF278" s="0" t="inlineStr"/>
      <c r="AG278" s="0" t="n">
        <v>1.22</v>
      </c>
      <c r="AH278" s="0" t="n">
        <v>2</v>
      </c>
      <c r="AI278" s="0" t="n">
        <v>78850218</v>
      </c>
      <c r="AJ278" s="0" t="n">
        <v>285</v>
      </c>
      <c r="AK278" s="0" t="n">
        <v>0</v>
      </c>
      <c r="AL278" s="0" t="n">
        <v>0</v>
      </c>
      <c r="AM278" s="0" t="n">
        <v>0</v>
      </c>
      <c r="AN278" s="0" t="n">
        <v>0</v>
      </c>
      <c r="AO278" s="0" t="n">
        <v>0</v>
      </c>
      <c r="AP278" s="0" t="n">
        <v>0</v>
      </c>
      <c r="AQ278" s="0" t="n">
        <v>0</v>
      </c>
      <c r="AR278" s="0" t="n">
        <v>0</v>
      </c>
    </row>
    <row r="279">
      <c r="A279" s="0">
        <f>ROW(Source!A707)</f>
        <v/>
      </c>
      <c r="B279" s="0" t="n">
        <v>78850219</v>
      </c>
      <c r="C279" s="0" t="n">
        <v>78850213</v>
      </c>
      <c r="D279" s="0" t="n">
        <v>29142467</v>
      </c>
      <c r="E279" s="0" t="n">
        <v>1</v>
      </c>
      <c r="F279" s="0" t="n">
        <v>1</v>
      </c>
      <c r="G279" s="0" t="n">
        <v>1</v>
      </c>
      <c r="H279" s="0" t="n">
        <v>3</v>
      </c>
      <c r="I279" s="0" t="inlineStr">
        <is>
          <t>302-1344</t>
        </is>
      </c>
      <c r="J279" s="0" t="inlineStr">
        <is>
          <t>ТССЦ Московской обл., 302-1344, приказ Минстроя России №675/пр от 28.02.2017 № 256/пр</t>
        </is>
      </c>
      <c r="K279" s="0" t="inlineStr">
        <is>
          <t>Вентили проходные муфтовые 15кч18п для воды давлением 1,6 МПа (16 кгс/см2), диаметром 32 мм</t>
        </is>
      </c>
      <c r="L279" s="0" t="n">
        <v>1354</v>
      </c>
      <c r="N279" s="0" t="n">
        <v>1010</v>
      </c>
      <c r="O279" s="0" t="inlineStr">
        <is>
          <t>шт.</t>
        </is>
      </c>
      <c r="P279" s="0" t="inlineStr">
        <is>
          <t>шт.</t>
        </is>
      </c>
      <c r="Q279" s="0" t="n">
        <v>1</v>
      </c>
      <c r="X279" s="0" t="n">
        <v>100</v>
      </c>
      <c r="Y279" s="0" t="n">
        <v>39.55</v>
      </c>
      <c r="Z279" s="0" t="n">
        <v>0</v>
      </c>
      <c r="AA279" s="0" t="n">
        <v>0</v>
      </c>
      <c r="AB279" s="0" t="n">
        <v>0</v>
      </c>
      <c r="AC279" s="0" t="n">
        <v>0</v>
      </c>
      <c r="AD279" s="0" t="n">
        <v>1</v>
      </c>
      <c r="AE279" s="0" t="n">
        <v>0</v>
      </c>
      <c r="AF279" s="0" t="inlineStr"/>
      <c r="AG279" s="0" t="n">
        <v>100</v>
      </c>
      <c r="AH279" s="0" t="n">
        <v>2</v>
      </c>
      <c r="AI279" s="0" t="n">
        <v>78850219</v>
      </c>
      <c r="AJ279" s="0" t="n">
        <v>286</v>
      </c>
      <c r="AK279" s="0" t="n">
        <v>0</v>
      </c>
      <c r="AL279" s="0" t="n">
        <v>0</v>
      </c>
      <c r="AM279" s="0" t="n">
        <v>0</v>
      </c>
      <c r="AN279" s="0" t="n">
        <v>0</v>
      </c>
      <c r="AO279" s="0" t="n">
        <v>0</v>
      </c>
      <c r="AP279" s="0" t="n">
        <v>0</v>
      </c>
      <c r="AQ279" s="0" t="n">
        <v>0</v>
      </c>
      <c r="AR279" s="0" t="n">
        <v>0</v>
      </c>
    </row>
    <row r="280">
      <c r="A280" s="0">
        <f>ROW(Source!A707)</f>
        <v/>
      </c>
      <c r="B280" s="0" t="n">
        <v>78850220</v>
      </c>
      <c r="C280" s="0" t="n">
        <v>78850213</v>
      </c>
      <c r="D280" s="0" t="n">
        <v>29164350</v>
      </c>
      <c r="E280" s="0" t="n">
        <v>1</v>
      </c>
      <c r="F280" s="0" t="n">
        <v>1</v>
      </c>
      <c r="G280" s="0" t="n">
        <v>1</v>
      </c>
      <c r="H280" s="0" t="n">
        <v>3</v>
      </c>
      <c r="I280" s="0" t="inlineStr">
        <is>
          <t>509-9899</t>
        </is>
      </c>
      <c r="J280" s="0" t="inlineStr">
        <is>
          <t>ТССЦ Московской обл., 509-9899, приказ Минстроя России №675/пр от 28.02.2017 № 258/пр</t>
        </is>
      </c>
      <c r="K280" s="0" t="inlineStr">
        <is>
          <t>Строительный мусор и масса возвратных материалов</t>
        </is>
      </c>
      <c r="L280" s="0" t="n">
        <v>1348</v>
      </c>
      <c r="N280" s="0" t="n">
        <v>1009</v>
      </c>
      <c r="O280" s="0" t="inlineStr">
        <is>
          <t>т</t>
        </is>
      </c>
      <c r="P280" s="0" t="inlineStr">
        <is>
          <t>т</t>
        </is>
      </c>
      <c r="Q280" s="0" t="n">
        <v>1000</v>
      </c>
      <c r="X280" s="0" t="n">
        <v>0.11</v>
      </c>
      <c r="Y280" s="0" t="n">
        <v>0</v>
      </c>
      <c r="Z280" s="0" t="n">
        <v>0</v>
      </c>
      <c r="AA280" s="0" t="n">
        <v>0</v>
      </c>
      <c r="AB280" s="0" t="n">
        <v>0</v>
      </c>
      <c r="AC280" s="0" t="n">
        <v>0</v>
      </c>
      <c r="AD280" s="0" t="n">
        <v>0</v>
      </c>
      <c r="AE280" s="0" t="n">
        <v>0</v>
      </c>
      <c r="AF280" s="0" t="inlineStr"/>
      <c r="AG280" s="0" t="n">
        <v>0.11</v>
      </c>
      <c r="AH280" s="0" t="n">
        <v>2</v>
      </c>
      <c r="AI280" s="0" t="n">
        <v>78850220</v>
      </c>
      <c r="AJ280" s="0" t="n">
        <v>287</v>
      </c>
      <c r="AK280" s="0" t="n">
        <v>0</v>
      </c>
      <c r="AL280" s="0" t="n">
        <v>0</v>
      </c>
      <c r="AM280" s="0" t="n">
        <v>0</v>
      </c>
      <c r="AN280" s="0" t="n">
        <v>0</v>
      </c>
      <c r="AO280" s="0" t="n">
        <v>0</v>
      </c>
      <c r="AP280" s="0" t="n">
        <v>0</v>
      </c>
      <c r="AQ280" s="0" t="n">
        <v>0</v>
      </c>
      <c r="AR280" s="0" t="n">
        <v>0</v>
      </c>
    </row>
    <row r="281">
      <c r="A281" s="0">
        <f>ROW(Source!A748)</f>
        <v/>
      </c>
      <c r="B281" s="0" t="n">
        <v>78849992</v>
      </c>
      <c r="C281" s="0" t="n">
        <v>78849979</v>
      </c>
      <c r="D281" s="0" t="n">
        <v>18411117</v>
      </c>
      <c r="E281" s="0" t="n">
        <v>1</v>
      </c>
      <c r="F281" s="0" t="n">
        <v>1</v>
      </c>
      <c r="G281" s="0" t="n">
        <v>1</v>
      </c>
      <c r="H281" s="0" t="n">
        <v>1</v>
      </c>
      <c r="I281" s="0" t="inlineStr">
        <is>
          <t>1-1040-90</t>
        </is>
      </c>
      <c r="J281" s="0" t="inlineStr"/>
      <c r="K281" s="0" t="inlineStr">
        <is>
          <t>Рабочий строитель среднего разряда 4</t>
        </is>
      </c>
      <c r="L281" s="0" t="n">
        <v>1369</v>
      </c>
      <c r="N281" s="0" t="n">
        <v>1013</v>
      </c>
      <c r="O281" s="0" t="inlineStr">
        <is>
          <t>чел.-ч</t>
        </is>
      </c>
      <c r="P281" s="0" t="inlineStr">
        <is>
          <t>чел.-ч</t>
        </is>
      </c>
      <c r="Q281" s="0" t="n">
        <v>1</v>
      </c>
      <c r="X281" s="0" t="n">
        <v>155</v>
      </c>
      <c r="Y281" s="0" t="n">
        <v>0</v>
      </c>
      <c r="Z281" s="0" t="n">
        <v>0</v>
      </c>
      <c r="AA281" s="0" t="n">
        <v>0</v>
      </c>
      <c r="AB281" s="0" t="n">
        <v>9.619999999999999</v>
      </c>
      <c r="AC281" s="0" t="n">
        <v>0</v>
      </c>
      <c r="AD281" s="0" t="n">
        <v>1</v>
      </c>
      <c r="AE281" s="0" t="n">
        <v>1</v>
      </c>
      <c r="AF281" s="0" t="inlineStr"/>
      <c r="AG281" s="0" t="n">
        <v>155</v>
      </c>
      <c r="AH281" s="0" t="n">
        <v>2</v>
      </c>
      <c r="AI281" s="0" t="n">
        <v>78849980</v>
      </c>
      <c r="AJ281" s="0" t="n">
        <v>288</v>
      </c>
      <c r="AK281" s="0" t="n">
        <v>0</v>
      </c>
      <c r="AL281" s="0" t="n">
        <v>0</v>
      </c>
      <c r="AM281" s="0" t="n">
        <v>0</v>
      </c>
      <c r="AN281" s="0" t="n">
        <v>0</v>
      </c>
      <c r="AO281" s="0" t="n">
        <v>0</v>
      </c>
      <c r="AP281" s="0" t="n">
        <v>0</v>
      </c>
      <c r="AQ281" s="0" t="n">
        <v>0</v>
      </c>
      <c r="AR281" s="0" t="n">
        <v>0</v>
      </c>
    </row>
    <row r="282">
      <c r="A282" s="0">
        <f>ROW(Source!A748)</f>
        <v/>
      </c>
      <c r="B282" s="0" t="n">
        <v>78849993</v>
      </c>
      <c r="C282" s="0" t="n">
        <v>78849979</v>
      </c>
      <c r="D282" s="0" t="n">
        <v>29172659</v>
      </c>
      <c r="E282" s="0" t="n">
        <v>1</v>
      </c>
      <c r="F282" s="0" t="n">
        <v>1</v>
      </c>
      <c r="G282" s="0" t="n">
        <v>1</v>
      </c>
      <c r="H282" s="0" t="n">
        <v>2</v>
      </c>
      <c r="I282" s="0" t="inlineStr">
        <is>
          <t>040504</t>
        </is>
      </c>
      <c r="J282" s="0" t="inlineStr">
        <is>
          <t>ТСЭМ Московской обл., 040504, приказ Минстроя России №675/пр от 28.02.2017 № 264/пр</t>
        </is>
      </c>
      <c r="K282" s="0" t="inlineStr">
        <is>
          <t>Аппарат для газовой сварки и резки</t>
        </is>
      </c>
      <c r="L282" s="0" t="n">
        <v>1368</v>
      </c>
      <c r="N282" s="0" t="n">
        <v>1011</v>
      </c>
      <c r="O282" s="0" t="inlineStr">
        <is>
          <t>маш.-ч</t>
        </is>
      </c>
      <c r="P282" s="0" t="inlineStr">
        <is>
          <t>маш.-ч</t>
        </is>
      </c>
      <c r="Q282" s="0" t="n">
        <v>1</v>
      </c>
      <c r="X282" s="0" t="n">
        <v>2.82</v>
      </c>
      <c r="Y282" s="0" t="n">
        <v>0</v>
      </c>
      <c r="Z282" s="0" t="n">
        <v>1.2</v>
      </c>
      <c r="AA282" s="0" t="n">
        <v>0</v>
      </c>
      <c r="AB282" s="0" t="n">
        <v>0</v>
      </c>
      <c r="AC282" s="0" t="n">
        <v>0</v>
      </c>
      <c r="AD282" s="0" t="n">
        <v>1</v>
      </c>
      <c r="AE282" s="0" t="n">
        <v>0</v>
      </c>
      <c r="AF282" s="0" t="inlineStr"/>
      <c r="AG282" s="0" t="n">
        <v>2.82</v>
      </c>
      <c r="AH282" s="0" t="n">
        <v>2</v>
      </c>
      <c r="AI282" s="0" t="n">
        <v>78849981</v>
      </c>
      <c r="AJ282" s="0" t="n">
        <v>289</v>
      </c>
      <c r="AK282" s="0" t="n">
        <v>0</v>
      </c>
      <c r="AL282" s="0" t="n">
        <v>0</v>
      </c>
      <c r="AM282" s="0" t="n">
        <v>0</v>
      </c>
      <c r="AN282" s="0" t="n">
        <v>0</v>
      </c>
      <c r="AO282" s="0" t="n">
        <v>0</v>
      </c>
      <c r="AP282" s="0" t="n">
        <v>0</v>
      </c>
      <c r="AQ282" s="0" t="n">
        <v>0</v>
      </c>
      <c r="AR282" s="0" t="n">
        <v>0</v>
      </c>
    </row>
    <row r="283">
      <c r="A283" s="0">
        <f>ROW(Source!A748)</f>
        <v/>
      </c>
      <c r="B283" s="0" t="n">
        <v>78849994</v>
      </c>
      <c r="C283" s="0" t="n">
        <v>78849979</v>
      </c>
      <c r="D283" s="0" t="n">
        <v>29174500</v>
      </c>
      <c r="E283" s="0" t="n">
        <v>1</v>
      </c>
      <c r="F283" s="0" t="n">
        <v>1</v>
      </c>
      <c r="G283" s="0" t="n">
        <v>1</v>
      </c>
      <c r="H283" s="0" t="n">
        <v>2</v>
      </c>
      <c r="I283" s="0" t="inlineStr">
        <is>
          <t>330206</t>
        </is>
      </c>
      <c r="J283" s="0" t="inlineStr">
        <is>
          <t>ТСЭМ Московской обл., 330206, приказ Минстроя России №675/пр от 28.02.2017 № 264/пр</t>
        </is>
      </c>
      <c r="K283" s="0" t="inlineStr">
        <is>
          <t>Дрели электрические</t>
        </is>
      </c>
      <c r="L283" s="0" t="n">
        <v>1368</v>
      </c>
      <c r="N283" s="0" t="n">
        <v>1011</v>
      </c>
      <c r="O283" s="0" t="inlineStr">
        <is>
          <t>маш.-ч</t>
        </is>
      </c>
      <c r="P283" s="0" t="inlineStr">
        <is>
          <t>маш.-ч</t>
        </is>
      </c>
      <c r="Q283" s="0" t="n">
        <v>1</v>
      </c>
      <c r="X283" s="0" t="n">
        <v>4.56</v>
      </c>
      <c r="Y283" s="0" t="n">
        <v>0</v>
      </c>
      <c r="Z283" s="0" t="n">
        <v>1.95</v>
      </c>
      <c r="AA283" s="0" t="n">
        <v>0</v>
      </c>
      <c r="AB283" s="0" t="n">
        <v>0</v>
      </c>
      <c r="AC283" s="0" t="n">
        <v>0</v>
      </c>
      <c r="AD283" s="0" t="n">
        <v>1</v>
      </c>
      <c r="AE283" s="0" t="n">
        <v>0</v>
      </c>
      <c r="AF283" s="0" t="inlineStr"/>
      <c r="AG283" s="0" t="n">
        <v>4.56</v>
      </c>
      <c r="AH283" s="0" t="n">
        <v>2</v>
      </c>
      <c r="AI283" s="0" t="n">
        <v>78849982</v>
      </c>
      <c r="AJ283" s="0" t="n">
        <v>290</v>
      </c>
      <c r="AK283" s="0" t="n">
        <v>0</v>
      </c>
      <c r="AL283" s="0" t="n">
        <v>0</v>
      </c>
      <c r="AM283" s="0" t="n">
        <v>0</v>
      </c>
      <c r="AN283" s="0" t="n">
        <v>0</v>
      </c>
      <c r="AO283" s="0" t="n">
        <v>0</v>
      </c>
      <c r="AP283" s="0" t="n">
        <v>0</v>
      </c>
      <c r="AQ283" s="0" t="n">
        <v>0</v>
      </c>
      <c r="AR283" s="0" t="n">
        <v>0</v>
      </c>
    </row>
    <row r="284">
      <c r="A284" s="0">
        <f>ROW(Source!A748)</f>
        <v/>
      </c>
      <c r="B284" s="0" t="n">
        <v>78849995</v>
      </c>
      <c r="C284" s="0" t="n">
        <v>78849979</v>
      </c>
      <c r="D284" s="0" t="n">
        <v>29174913</v>
      </c>
      <c r="E284" s="0" t="n">
        <v>1</v>
      </c>
      <c r="F284" s="0" t="n">
        <v>1</v>
      </c>
      <c r="G284" s="0" t="n">
        <v>1</v>
      </c>
      <c r="H284" s="0" t="n">
        <v>2</v>
      </c>
      <c r="I284" s="0" t="inlineStr">
        <is>
          <t>400001</t>
        </is>
      </c>
      <c r="J284" s="0" t="inlineStr">
        <is>
          <t>ТСЭМ Московской обл., 400001, приказ Минстроя России №675/пр от 28.02.2017 № 264/пр</t>
        </is>
      </c>
      <c r="K284" s="0" t="inlineStr">
        <is>
          <t>Автомобили бортовые, грузоподъемность до 5 т</t>
        </is>
      </c>
      <c r="L284" s="0" t="n">
        <v>1368</v>
      </c>
      <c r="N284" s="0" t="n">
        <v>1011</v>
      </c>
      <c r="O284" s="0" t="inlineStr">
        <is>
          <t>маш.-ч</t>
        </is>
      </c>
      <c r="P284" s="0" t="inlineStr">
        <is>
          <t>маш.-ч</t>
        </is>
      </c>
      <c r="Q284" s="0" t="n">
        <v>1</v>
      </c>
      <c r="X284" s="0" t="n">
        <v>0.6</v>
      </c>
      <c r="Y284" s="0" t="n">
        <v>0</v>
      </c>
      <c r="Z284" s="0" t="n">
        <v>87.17</v>
      </c>
      <c r="AA284" s="0" t="n">
        <v>11.6</v>
      </c>
      <c r="AB284" s="0" t="n">
        <v>0</v>
      </c>
      <c r="AC284" s="0" t="n">
        <v>0</v>
      </c>
      <c r="AD284" s="0" t="n">
        <v>1</v>
      </c>
      <c r="AE284" s="0" t="n">
        <v>0</v>
      </c>
      <c r="AF284" s="0" t="inlineStr"/>
      <c r="AG284" s="0" t="n">
        <v>0.6</v>
      </c>
      <c r="AH284" s="0" t="n">
        <v>2</v>
      </c>
      <c r="AI284" s="0" t="n">
        <v>78849983</v>
      </c>
      <c r="AJ284" s="0" t="n">
        <v>291</v>
      </c>
      <c r="AK284" s="0" t="n">
        <v>0</v>
      </c>
      <c r="AL284" s="0" t="n">
        <v>0</v>
      </c>
      <c r="AM284" s="0" t="n">
        <v>0</v>
      </c>
      <c r="AN284" s="0" t="n">
        <v>0</v>
      </c>
      <c r="AO284" s="0" t="n">
        <v>0</v>
      </c>
      <c r="AP284" s="0" t="n">
        <v>0</v>
      </c>
      <c r="AQ284" s="0" t="n">
        <v>0</v>
      </c>
      <c r="AR284" s="0" t="n">
        <v>0</v>
      </c>
    </row>
    <row r="285">
      <c r="A285" s="0">
        <f>ROW(Source!A748)</f>
        <v/>
      </c>
      <c r="B285" s="0" t="n">
        <v>78849996</v>
      </c>
      <c r="C285" s="0" t="n">
        <v>78849979</v>
      </c>
      <c r="D285" s="0" t="n">
        <v>29107441</v>
      </c>
      <c r="E285" s="0" t="n">
        <v>1</v>
      </c>
      <c r="F285" s="0" t="n">
        <v>1</v>
      </c>
      <c r="G285" s="0" t="n">
        <v>1</v>
      </c>
      <c r="H285" s="0" t="n">
        <v>3</v>
      </c>
      <c r="I285" s="0" t="inlineStr">
        <is>
          <t>101-0324</t>
        </is>
      </c>
      <c r="J285" s="0" t="inlineStr">
        <is>
          <t>ТССЦ Московской обл., 101-0324, приказ Минстроя России №675/пр от 28.02.2017 № 254/пр</t>
        </is>
      </c>
      <c r="K285" s="0" t="inlineStr">
        <is>
          <t>Кислород технический газообразный</t>
        </is>
      </c>
      <c r="L285" s="0" t="n">
        <v>1339</v>
      </c>
      <c r="N285" s="0" t="n">
        <v>1007</v>
      </c>
      <c r="O285" s="0" t="inlineStr">
        <is>
          <t>м3</t>
        </is>
      </c>
      <c r="P285" s="0" t="inlineStr">
        <is>
          <t>м3</t>
        </is>
      </c>
      <c r="Q285" s="0" t="n">
        <v>1</v>
      </c>
      <c r="X285" s="0" t="n">
        <v>0.48</v>
      </c>
      <c r="Y285" s="0" t="n">
        <v>6.23</v>
      </c>
      <c r="Z285" s="0" t="n">
        <v>0</v>
      </c>
      <c r="AA285" s="0" t="n">
        <v>0</v>
      </c>
      <c r="AB285" s="0" t="n">
        <v>0</v>
      </c>
      <c r="AC285" s="0" t="n">
        <v>0</v>
      </c>
      <c r="AD285" s="0" t="n">
        <v>1</v>
      </c>
      <c r="AE285" s="0" t="n">
        <v>0</v>
      </c>
      <c r="AF285" s="0" t="inlineStr"/>
      <c r="AG285" s="0" t="n">
        <v>0.48</v>
      </c>
      <c r="AH285" s="0" t="n">
        <v>2</v>
      </c>
      <c r="AI285" s="0" t="n">
        <v>78849984</v>
      </c>
      <c r="AJ285" s="0" t="n">
        <v>292</v>
      </c>
      <c r="AK285" s="0" t="n">
        <v>0</v>
      </c>
      <c r="AL285" s="0" t="n">
        <v>0</v>
      </c>
      <c r="AM285" s="0" t="n">
        <v>0</v>
      </c>
      <c r="AN285" s="0" t="n">
        <v>0</v>
      </c>
      <c r="AO285" s="0" t="n">
        <v>0</v>
      </c>
      <c r="AP285" s="0" t="n">
        <v>0</v>
      </c>
      <c r="AQ285" s="0" t="n">
        <v>0</v>
      </c>
      <c r="AR285" s="0" t="n">
        <v>0</v>
      </c>
    </row>
    <row r="286">
      <c r="A286" s="0">
        <f>ROW(Source!A748)</f>
        <v/>
      </c>
      <c r="B286" s="0" t="n">
        <v>78849997</v>
      </c>
      <c r="C286" s="0" t="n">
        <v>78849979</v>
      </c>
      <c r="D286" s="0" t="n">
        <v>29107430</v>
      </c>
      <c r="E286" s="0" t="n">
        <v>1</v>
      </c>
      <c r="F286" s="0" t="n">
        <v>1</v>
      </c>
      <c r="G286" s="0" t="n">
        <v>1</v>
      </c>
      <c r="H286" s="0" t="n">
        <v>3</v>
      </c>
      <c r="I286" s="0" t="inlineStr">
        <is>
          <t>101-1602</t>
        </is>
      </c>
      <c r="J286" s="0" t="inlineStr">
        <is>
          <t>ТССЦ Московской обл., 101-1602, приказ Минстроя России №675/пр от 28.02.2017 № 254/пр</t>
        </is>
      </c>
      <c r="K286" s="0" t="inlineStr">
        <is>
          <t>Ацетилен газообразный технический</t>
        </is>
      </c>
      <c r="L286" s="0" t="n">
        <v>1339</v>
      </c>
      <c r="N286" s="0" t="n">
        <v>1007</v>
      </c>
      <c r="O286" s="0" t="inlineStr">
        <is>
          <t>м3</t>
        </is>
      </c>
      <c r="P286" s="0" t="inlineStr">
        <is>
          <t>м3</t>
        </is>
      </c>
      <c r="Q286" s="0" t="n">
        <v>1</v>
      </c>
      <c r="X286" s="0" t="n">
        <v>0.21</v>
      </c>
      <c r="Y286" s="0" t="n">
        <v>38.49</v>
      </c>
      <c r="Z286" s="0" t="n">
        <v>0</v>
      </c>
      <c r="AA286" s="0" t="n">
        <v>0</v>
      </c>
      <c r="AB286" s="0" t="n">
        <v>0</v>
      </c>
      <c r="AC286" s="0" t="n">
        <v>0</v>
      </c>
      <c r="AD286" s="0" t="n">
        <v>1</v>
      </c>
      <c r="AE286" s="0" t="n">
        <v>0</v>
      </c>
      <c r="AF286" s="0" t="inlineStr"/>
      <c r="AG286" s="0" t="n">
        <v>0.21</v>
      </c>
      <c r="AH286" s="0" t="n">
        <v>2</v>
      </c>
      <c r="AI286" s="0" t="n">
        <v>78849985</v>
      </c>
      <c r="AJ286" s="0" t="n">
        <v>293</v>
      </c>
      <c r="AK286" s="0" t="n">
        <v>0</v>
      </c>
      <c r="AL286" s="0" t="n">
        <v>0</v>
      </c>
      <c r="AM286" s="0" t="n">
        <v>0</v>
      </c>
      <c r="AN286" s="0" t="n">
        <v>0</v>
      </c>
      <c r="AO286" s="0" t="n">
        <v>0</v>
      </c>
      <c r="AP286" s="0" t="n">
        <v>0</v>
      </c>
      <c r="AQ286" s="0" t="n">
        <v>0</v>
      </c>
      <c r="AR286" s="0" t="n">
        <v>0</v>
      </c>
    </row>
    <row r="287">
      <c r="A287" s="0">
        <f>ROW(Source!A748)</f>
        <v/>
      </c>
      <c r="B287" s="0" t="n">
        <v>78849998</v>
      </c>
      <c r="C287" s="0" t="n">
        <v>78849979</v>
      </c>
      <c r="D287" s="0" t="n">
        <v>29117360</v>
      </c>
      <c r="E287" s="0" t="n">
        <v>1</v>
      </c>
      <c r="F287" s="0" t="n">
        <v>1</v>
      </c>
      <c r="G287" s="0" t="n">
        <v>1</v>
      </c>
      <c r="H287" s="0" t="n">
        <v>3</v>
      </c>
      <c r="I287" s="0" t="inlineStr">
        <is>
          <t>103-1456</t>
        </is>
      </c>
      <c r="J287" s="0" t="inlineStr">
        <is>
          <t>ТССЦ Московской обл., 103-1456, приказ Минстроя России №675/пр от 28.02.2017 № 254/пр</t>
        </is>
      </c>
      <c r="K287" s="0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287" s="0" t="n">
        <v>1301</v>
      </c>
      <c r="N287" s="0" t="n">
        <v>1003</v>
      </c>
      <c r="O287" s="0" t="inlineStr">
        <is>
          <t>м</t>
        </is>
      </c>
      <c r="P287" s="0" t="inlineStr">
        <is>
          <t>м</t>
        </is>
      </c>
      <c r="Q287" s="0" t="n">
        <v>1</v>
      </c>
      <c r="X287" s="0" t="n">
        <v>95.8</v>
      </c>
      <c r="Y287" s="0" t="n">
        <v>21.1</v>
      </c>
      <c r="Z287" s="0" t="n">
        <v>0</v>
      </c>
      <c r="AA287" s="0" t="n">
        <v>0</v>
      </c>
      <c r="AB287" s="0" t="n">
        <v>0</v>
      </c>
      <c r="AC287" s="0" t="n">
        <v>0</v>
      </c>
      <c r="AD287" s="0" t="n">
        <v>1</v>
      </c>
      <c r="AE287" s="0" t="n">
        <v>0</v>
      </c>
      <c r="AF287" s="0" t="inlineStr"/>
      <c r="AG287" s="0" t="n">
        <v>95.8</v>
      </c>
      <c r="AH287" s="0" t="n">
        <v>2</v>
      </c>
      <c r="AI287" s="0" t="n">
        <v>78849986</v>
      </c>
      <c r="AJ287" s="0" t="n">
        <v>294</v>
      </c>
      <c r="AK287" s="0" t="n">
        <v>0</v>
      </c>
      <c r="AL287" s="0" t="n">
        <v>0</v>
      </c>
      <c r="AM287" s="0" t="n">
        <v>0</v>
      </c>
      <c r="AN287" s="0" t="n">
        <v>0</v>
      </c>
      <c r="AO287" s="0" t="n">
        <v>0</v>
      </c>
      <c r="AP287" s="0" t="n">
        <v>0</v>
      </c>
      <c r="AQ287" s="0" t="n">
        <v>0</v>
      </c>
      <c r="AR287" s="0" t="n">
        <v>0</v>
      </c>
    </row>
    <row r="288">
      <c r="A288" s="0">
        <f>ROW(Source!A748)</f>
        <v/>
      </c>
      <c r="B288" s="0" t="n">
        <v>78849999</v>
      </c>
      <c r="C288" s="0" t="n">
        <v>78849979</v>
      </c>
      <c r="D288" s="0" t="n">
        <v>29117371</v>
      </c>
      <c r="E288" s="0" t="n">
        <v>1</v>
      </c>
      <c r="F288" s="0" t="n">
        <v>1</v>
      </c>
      <c r="G288" s="0" t="n">
        <v>1</v>
      </c>
      <c r="H288" s="0" t="n">
        <v>3</v>
      </c>
      <c r="I288" s="0" t="inlineStr">
        <is>
          <t>103-9910</t>
        </is>
      </c>
      <c r="J288" s="0" t="inlineStr">
        <is>
          <t>ТССЦ Московской обл., 103-9910, приказ Минстроя России №675/пр от 28.02.2017 № 254/пр</t>
        </is>
      </c>
      <c r="K288" s="0" t="inlineStr">
        <is>
          <t>Фасонные и соединительные части к многослойным металлополимерным трубам</t>
        </is>
      </c>
      <c r="L288" s="0" t="n">
        <v>1354</v>
      </c>
      <c r="N288" s="0" t="n">
        <v>1010</v>
      </c>
      <c r="O288" s="0" t="inlineStr">
        <is>
          <t>шт.</t>
        </is>
      </c>
      <c r="P288" s="0" t="inlineStr">
        <is>
          <t>шт.</t>
        </is>
      </c>
      <c r="Q288" s="0" t="n">
        <v>1</v>
      </c>
      <c r="X288" s="0" t="n">
        <v>0</v>
      </c>
      <c r="Y288" s="0" t="n">
        <v>0</v>
      </c>
      <c r="Z288" s="0" t="n">
        <v>0</v>
      </c>
      <c r="AA288" s="0" t="n">
        <v>0</v>
      </c>
      <c r="AB288" s="0" t="n">
        <v>0</v>
      </c>
      <c r="AC288" s="0" t="n">
        <v>1</v>
      </c>
      <c r="AD288" s="0" t="n">
        <v>0</v>
      </c>
      <c r="AE288" s="0" t="n">
        <v>0</v>
      </c>
      <c r="AF288" s="0" t="inlineStr"/>
      <c r="AG288" s="0" t="n">
        <v>0</v>
      </c>
      <c r="AH288" s="0" t="n">
        <v>3</v>
      </c>
      <c r="AI288" s="0" t="n">
        <v>-1</v>
      </c>
      <c r="AJ288" s="0" t="inlineStr"/>
      <c r="AK288" s="0" t="n">
        <v>0</v>
      </c>
      <c r="AL288" s="0" t="n">
        <v>0</v>
      </c>
      <c r="AM288" s="0" t="n">
        <v>0</v>
      </c>
      <c r="AN288" s="0" t="n">
        <v>0</v>
      </c>
      <c r="AO288" s="0" t="n">
        <v>0</v>
      </c>
      <c r="AP288" s="0" t="n">
        <v>0</v>
      </c>
      <c r="AQ288" s="0" t="n">
        <v>0</v>
      </c>
      <c r="AR288" s="0" t="n">
        <v>0</v>
      </c>
    </row>
    <row r="289">
      <c r="A289" s="0">
        <f>ROW(Source!A748)</f>
        <v/>
      </c>
      <c r="B289" s="0" t="n">
        <v>78850000</v>
      </c>
      <c r="C289" s="0" t="n">
        <v>78849979</v>
      </c>
      <c r="D289" s="0" t="n">
        <v>29140635</v>
      </c>
      <c r="E289" s="0" t="n">
        <v>1</v>
      </c>
      <c r="F289" s="0" t="n">
        <v>1</v>
      </c>
      <c r="G289" s="0" t="n">
        <v>1</v>
      </c>
      <c r="H289" s="0" t="n">
        <v>3</v>
      </c>
      <c r="I289" s="0" t="inlineStr">
        <is>
          <t>301-1380</t>
        </is>
      </c>
      <c r="J289" s="0" t="inlineStr">
        <is>
          <t>ТССЦ Московской обл., 301-1380, приказ Минстроя России №675/пр от 28.02.2017 № 256/пр</t>
        </is>
      </c>
      <c r="K289" s="0" t="inlineStr">
        <is>
          <t>Трубки защитные гофрированные</t>
        </is>
      </c>
      <c r="L289" s="0" t="n">
        <v>1301</v>
      </c>
      <c r="N289" s="0" t="n">
        <v>1003</v>
      </c>
      <c r="O289" s="0" t="inlineStr">
        <is>
          <t>м</t>
        </is>
      </c>
      <c r="P289" s="0" t="inlineStr">
        <is>
          <t>м</t>
        </is>
      </c>
      <c r="Q289" s="0" t="n">
        <v>1</v>
      </c>
      <c r="X289" s="0" t="n">
        <v>11</v>
      </c>
      <c r="Y289" s="0" t="n">
        <v>9.52</v>
      </c>
      <c r="Z289" s="0" t="n">
        <v>0</v>
      </c>
      <c r="AA289" s="0" t="n">
        <v>0</v>
      </c>
      <c r="AB289" s="0" t="n">
        <v>0</v>
      </c>
      <c r="AC289" s="0" t="n">
        <v>0</v>
      </c>
      <c r="AD289" s="0" t="n">
        <v>1</v>
      </c>
      <c r="AE289" s="0" t="n">
        <v>0</v>
      </c>
      <c r="AF289" s="0" t="inlineStr"/>
      <c r="AG289" s="0" t="n">
        <v>11</v>
      </c>
      <c r="AH289" s="0" t="n">
        <v>2</v>
      </c>
      <c r="AI289" s="0" t="n">
        <v>78849987</v>
      </c>
      <c r="AJ289" s="0" t="n">
        <v>295</v>
      </c>
      <c r="AK289" s="0" t="n">
        <v>0</v>
      </c>
      <c r="AL289" s="0" t="n">
        <v>0</v>
      </c>
      <c r="AM289" s="0" t="n">
        <v>0</v>
      </c>
      <c r="AN289" s="0" t="n">
        <v>0</v>
      </c>
      <c r="AO289" s="0" t="n">
        <v>0</v>
      </c>
      <c r="AP289" s="0" t="n">
        <v>0</v>
      </c>
      <c r="AQ289" s="0" t="n">
        <v>0</v>
      </c>
      <c r="AR289" s="0" t="n">
        <v>0</v>
      </c>
    </row>
    <row r="290">
      <c r="A290" s="0">
        <f>ROW(Source!A748)</f>
        <v/>
      </c>
      <c r="B290" s="0" t="n">
        <v>78850001</v>
      </c>
      <c r="C290" s="0" t="n">
        <v>78849979</v>
      </c>
      <c r="D290" s="0" t="n">
        <v>29139870</v>
      </c>
      <c r="E290" s="0" t="n">
        <v>1</v>
      </c>
      <c r="F290" s="0" t="n">
        <v>1</v>
      </c>
      <c r="G290" s="0" t="n">
        <v>1</v>
      </c>
      <c r="H290" s="0" t="n">
        <v>3</v>
      </c>
      <c r="I290" s="0" t="inlineStr">
        <is>
          <t>301-9240</t>
        </is>
      </c>
      <c r="J290" s="0" t="inlineStr">
        <is>
          <t>ТССЦ Московской обл., 301-9240, приказ Минстроя России №675/пр от 28.02.2017 № 256/пр</t>
        </is>
      </c>
      <c r="K290" s="0" t="inlineStr">
        <is>
          <t>Крепления</t>
        </is>
      </c>
      <c r="L290" s="0" t="n">
        <v>1346</v>
      </c>
      <c r="N290" s="0" t="n">
        <v>1009</v>
      </c>
      <c r="O290" s="0" t="inlineStr">
        <is>
          <t>кг</t>
        </is>
      </c>
      <c r="P290" s="0" t="inlineStr">
        <is>
          <t>кг</t>
        </is>
      </c>
      <c r="Q290" s="0" t="n">
        <v>1</v>
      </c>
      <c r="X290" s="0" t="n">
        <v>0</v>
      </c>
      <c r="Y290" s="0" t="n">
        <v>0</v>
      </c>
      <c r="Z290" s="0" t="n">
        <v>0</v>
      </c>
      <c r="AA290" s="0" t="n">
        <v>0</v>
      </c>
      <c r="AB290" s="0" t="n">
        <v>0</v>
      </c>
      <c r="AC290" s="0" t="n">
        <v>1</v>
      </c>
      <c r="AD290" s="0" t="n">
        <v>0</v>
      </c>
      <c r="AE290" s="0" t="n">
        <v>0</v>
      </c>
      <c r="AF290" s="0" t="inlineStr"/>
      <c r="AG290" s="0" t="n">
        <v>0</v>
      </c>
      <c r="AH290" s="0" t="n">
        <v>3</v>
      </c>
      <c r="AI290" s="0" t="n">
        <v>-1</v>
      </c>
      <c r="AJ290" s="0" t="inlineStr"/>
      <c r="AK290" s="0" t="n">
        <v>0</v>
      </c>
      <c r="AL290" s="0" t="n">
        <v>0</v>
      </c>
      <c r="AM290" s="0" t="n">
        <v>0</v>
      </c>
      <c r="AN290" s="0" t="n">
        <v>0</v>
      </c>
      <c r="AO290" s="0" t="n">
        <v>0</v>
      </c>
      <c r="AP290" s="0" t="n">
        <v>0</v>
      </c>
      <c r="AQ290" s="0" t="n">
        <v>0</v>
      </c>
      <c r="AR290" s="0" t="n">
        <v>0</v>
      </c>
    </row>
    <row r="291">
      <c r="A291" s="0">
        <f>ROW(Source!A748)</f>
        <v/>
      </c>
      <c r="B291" s="0" t="n">
        <v>78850002</v>
      </c>
      <c r="C291" s="0" t="n">
        <v>78849979</v>
      </c>
      <c r="D291" s="0" t="n">
        <v>29144271</v>
      </c>
      <c r="E291" s="0" t="n">
        <v>1</v>
      </c>
      <c r="F291" s="0" t="n">
        <v>1</v>
      </c>
      <c r="G291" s="0" t="n">
        <v>1</v>
      </c>
      <c r="H291" s="0" t="n">
        <v>3</v>
      </c>
      <c r="I291" s="0" t="inlineStr">
        <is>
          <t>302-9912</t>
        </is>
      </c>
      <c r="J291" s="0" t="inlineStr">
        <is>
          <t>ТССЦ Московской обл., 302-9912, приказ Минстроя России №675/пр от 28.02.2017 № 256/пр</t>
        </is>
      </c>
      <c r="K291" s="0" t="inlineStr">
        <is>
          <t>Арматура запорная к многослойным металлополимерным трубам</t>
        </is>
      </c>
      <c r="L291" s="0" t="n">
        <v>1354</v>
      </c>
      <c r="N291" s="0" t="n">
        <v>1010</v>
      </c>
      <c r="O291" s="0" t="inlineStr">
        <is>
          <t>шт.</t>
        </is>
      </c>
      <c r="P291" s="0" t="inlineStr">
        <is>
          <t>шт.</t>
        </is>
      </c>
      <c r="Q291" s="0" t="n">
        <v>1</v>
      </c>
      <c r="X291" s="0" t="n">
        <v>0</v>
      </c>
      <c r="Y291" s="0" t="n">
        <v>0</v>
      </c>
      <c r="Z291" s="0" t="n">
        <v>0</v>
      </c>
      <c r="AA291" s="0" t="n">
        <v>0</v>
      </c>
      <c r="AB291" s="0" t="n">
        <v>0</v>
      </c>
      <c r="AC291" s="0" t="n">
        <v>1</v>
      </c>
      <c r="AD291" s="0" t="n">
        <v>0</v>
      </c>
      <c r="AE291" s="0" t="n">
        <v>0</v>
      </c>
      <c r="AF291" s="0" t="inlineStr"/>
      <c r="AG291" s="0" t="n">
        <v>0</v>
      </c>
      <c r="AH291" s="0" t="n">
        <v>3</v>
      </c>
      <c r="AI291" s="0" t="n">
        <v>-1</v>
      </c>
      <c r="AJ291" s="0" t="inlineStr"/>
      <c r="AK291" s="0" t="n">
        <v>0</v>
      </c>
      <c r="AL291" s="0" t="n">
        <v>0</v>
      </c>
      <c r="AM291" s="0" t="n">
        <v>0</v>
      </c>
      <c r="AN291" s="0" t="n">
        <v>0</v>
      </c>
      <c r="AO291" s="0" t="n">
        <v>0</v>
      </c>
      <c r="AP291" s="0" t="n">
        <v>0</v>
      </c>
      <c r="AQ291" s="0" t="n">
        <v>0</v>
      </c>
      <c r="AR291" s="0" t="n">
        <v>0</v>
      </c>
    </row>
    <row r="292">
      <c r="A292" s="0">
        <f>ROW(Source!A748)</f>
        <v/>
      </c>
      <c r="B292" s="0" t="n">
        <v>78850003</v>
      </c>
      <c r="C292" s="0" t="n">
        <v>78849979</v>
      </c>
      <c r="D292" s="0" t="n">
        <v>29149245</v>
      </c>
      <c r="E292" s="0" t="n">
        <v>1</v>
      </c>
      <c r="F292" s="0" t="n">
        <v>1</v>
      </c>
      <c r="G292" s="0" t="n">
        <v>1</v>
      </c>
      <c r="H292" s="0" t="n">
        <v>3</v>
      </c>
      <c r="I292" s="0" t="inlineStr">
        <is>
          <t>405-0254</t>
        </is>
      </c>
      <c r="J292" s="0" t="inlineStr">
        <is>
          <t>ТССЦ Московской обл., 405-0254, приказ Минстроя России №675/пр от 28.02.2017 № 257/пр</t>
        </is>
      </c>
      <c r="K292" s="0" t="inlineStr">
        <is>
          <t>Известь строительная негашеная хлорная, марки А</t>
        </is>
      </c>
      <c r="L292" s="0" t="n">
        <v>1348</v>
      </c>
      <c r="N292" s="0" t="n">
        <v>1009</v>
      </c>
      <c r="O292" s="0" t="inlineStr">
        <is>
          <t>т</t>
        </is>
      </c>
      <c r="P292" s="0" t="inlineStr">
        <is>
          <t>т</t>
        </is>
      </c>
      <c r="Q292" s="0" t="n">
        <v>1000</v>
      </c>
      <c r="X292" s="0" t="n">
        <v>0.0016</v>
      </c>
      <c r="Y292" s="0" t="n">
        <v>2147</v>
      </c>
      <c r="Z292" s="0" t="n">
        <v>0</v>
      </c>
      <c r="AA292" s="0" t="n">
        <v>0</v>
      </c>
      <c r="AB292" s="0" t="n">
        <v>0</v>
      </c>
      <c r="AC292" s="0" t="n">
        <v>0</v>
      </c>
      <c r="AD292" s="0" t="n">
        <v>1</v>
      </c>
      <c r="AE292" s="0" t="n">
        <v>0</v>
      </c>
      <c r="AF292" s="0" t="inlineStr"/>
      <c r="AG292" s="0" t="n">
        <v>0.0016</v>
      </c>
      <c r="AH292" s="0" t="n">
        <v>2</v>
      </c>
      <c r="AI292" s="0" t="n">
        <v>78849988</v>
      </c>
      <c r="AJ292" s="0" t="n">
        <v>298</v>
      </c>
      <c r="AK292" s="0" t="n">
        <v>0</v>
      </c>
      <c r="AL292" s="0" t="n">
        <v>0</v>
      </c>
      <c r="AM292" s="0" t="n">
        <v>0</v>
      </c>
      <c r="AN292" s="0" t="n">
        <v>0</v>
      </c>
      <c r="AO292" s="0" t="n">
        <v>0</v>
      </c>
      <c r="AP292" s="0" t="n">
        <v>0</v>
      </c>
      <c r="AQ292" s="0" t="n">
        <v>0</v>
      </c>
      <c r="AR292" s="0" t="n">
        <v>0</v>
      </c>
    </row>
    <row r="293">
      <c r="A293" s="0">
        <f>ROW(Source!A748)</f>
        <v/>
      </c>
      <c r="B293" s="0" t="n">
        <v>78850004</v>
      </c>
      <c r="C293" s="0" t="n">
        <v>78849979</v>
      </c>
      <c r="D293" s="0" t="n">
        <v>29150040</v>
      </c>
      <c r="E293" s="0" t="n">
        <v>1</v>
      </c>
      <c r="F293" s="0" t="n">
        <v>1</v>
      </c>
      <c r="G293" s="0" t="n">
        <v>1</v>
      </c>
      <c r="H293" s="0" t="n">
        <v>3</v>
      </c>
      <c r="I293" s="0" t="inlineStr">
        <is>
          <t>411-0001</t>
        </is>
      </c>
      <c r="J293" s="0" t="inlineStr">
        <is>
          <t>ТССЦ Московской обл., 411-0001, приказ Минстроя России №675/пр от 28.02.2017 № 257/пр</t>
        </is>
      </c>
      <c r="K293" s="0" t="inlineStr">
        <is>
          <t>Вода</t>
        </is>
      </c>
      <c r="L293" s="0" t="n">
        <v>1339</v>
      </c>
      <c r="N293" s="0" t="n">
        <v>1007</v>
      </c>
      <c r="O293" s="0" t="inlineStr">
        <is>
          <t>м3</t>
        </is>
      </c>
      <c r="P293" s="0" t="inlineStr">
        <is>
          <t>м3</t>
        </is>
      </c>
      <c r="Q293" s="0" t="n">
        <v>1</v>
      </c>
      <c r="X293" s="0" t="n">
        <v>0.47</v>
      </c>
      <c r="Y293" s="0" t="n">
        <v>2.44</v>
      </c>
      <c r="Z293" s="0" t="n">
        <v>0</v>
      </c>
      <c r="AA293" s="0" t="n">
        <v>0</v>
      </c>
      <c r="AB293" s="0" t="n">
        <v>0</v>
      </c>
      <c r="AC293" s="0" t="n">
        <v>0</v>
      </c>
      <c r="AD293" s="0" t="n">
        <v>1</v>
      </c>
      <c r="AE293" s="0" t="n">
        <v>0</v>
      </c>
      <c r="AF293" s="0" t="inlineStr"/>
      <c r="AG293" s="0" t="n">
        <v>0.47</v>
      </c>
      <c r="AH293" s="0" t="n">
        <v>2</v>
      </c>
      <c r="AI293" s="0" t="n">
        <v>78849989</v>
      </c>
      <c r="AJ293" s="0" t="n">
        <v>299</v>
      </c>
      <c r="AK293" s="0" t="n">
        <v>0</v>
      </c>
      <c r="AL293" s="0" t="n">
        <v>0</v>
      </c>
      <c r="AM293" s="0" t="n">
        <v>0</v>
      </c>
      <c r="AN293" s="0" t="n">
        <v>0</v>
      </c>
      <c r="AO293" s="0" t="n">
        <v>0</v>
      </c>
      <c r="AP293" s="0" t="n">
        <v>0</v>
      </c>
      <c r="AQ293" s="0" t="n">
        <v>0</v>
      </c>
      <c r="AR293" s="0" t="n">
        <v>0</v>
      </c>
    </row>
    <row r="294">
      <c r="A294" s="0">
        <f>ROW(Source!A791)</f>
        <v/>
      </c>
      <c r="B294" s="0" t="n">
        <v>78847772</v>
      </c>
      <c r="C294" s="0" t="n">
        <v>78847762</v>
      </c>
      <c r="D294" s="0" t="n">
        <v>18411117</v>
      </c>
      <c r="E294" s="0" t="n">
        <v>1</v>
      </c>
      <c r="F294" s="0" t="n">
        <v>1</v>
      </c>
      <c r="G294" s="0" t="n">
        <v>1</v>
      </c>
      <c r="H294" s="0" t="n">
        <v>1</v>
      </c>
      <c r="I294" s="0" t="inlineStr">
        <is>
          <t>1-1040-90</t>
        </is>
      </c>
      <c r="J294" s="0" t="inlineStr"/>
      <c r="K294" s="0" t="inlineStr">
        <is>
          <t>Рабочий строитель среднего разряда 4</t>
        </is>
      </c>
      <c r="L294" s="0" t="n">
        <v>1369</v>
      </c>
      <c r="N294" s="0" t="n">
        <v>1013</v>
      </c>
      <c r="O294" s="0" t="inlineStr">
        <is>
          <t>чел.-ч</t>
        </is>
      </c>
      <c r="P294" s="0" t="inlineStr">
        <is>
          <t>чел.-ч</t>
        </is>
      </c>
      <c r="Q294" s="0" t="n">
        <v>1</v>
      </c>
      <c r="X294" s="0" t="n">
        <v>183</v>
      </c>
      <c r="Y294" s="0" t="n">
        <v>0</v>
      </c>
      <c r="Z294" s="0" t="n">
        <v>0</v>
      </c>
      <c r="AA294" s="0" t="n">
        <v>0</v>
      </c>
      <c r="AB294" s="0" t="n">
        <v>9.619999999999999</v>
      </c>
      <c r="AC294" s="0" t="n">
        <v>0</v>
      </c>
      <c r="AD294" s="0" t="n">
        <v>1</v>
      </c>
      <c r="AE294" s="0" t="n">
        <v>1</v>
      </c>
      <c r="AF294" s="0" t="inlineStr"/>
      <c r="AG294" s="0" t="n">
        <v>183</v>
      </c>
      <c r="AH294" s="0" t="n">
        <v>2</v>
      </c>
      <c r="AI294" s="0" t="n">
        <v>78847763</v>
      </c>
      <c r="AJ294" s="0" t="n">
        <v>302</v>
      </c>
      <c r="AK294" s="0" t="n">
        <v>0</v>
      </c>
      <c r="AL294" s="0" t="n">
        <v>0</v>
      </c>
      <c r="AM294" s="0" t="n">
        <v>0</v>
      </c>
      <c r="AN294" s="0" t="n">
        <v>0</v>
      </c>
      <c r="AO294" s="0" t="n">
        <v>0</v>
      </c>
      <c r="AP294" s="0" t="n">
        <v>0</v>
      </c>
      <c r="AQ294" s="0" t="n">
        <v>0</v>
      </c>
      <c r="AR294" s="0" t="n">
        <v>0</v>
      </c>
    </row>
    <row r="295">
      <c r="A295" s="0">
        <f>ROW(Source!A791)</f>
        <v/>
      </c>
      <c r="B295" s="0" t="n">
        <v>78847773</v>
      </c>
      <c r="C295" s="0" t="n">
        <v>78847762</v>
      </c>
      <c r="D295" s="0" t="n">
        <v>29172659</v>
      </c>
      <c r="E295" s="0" t="n">
        <v>1</v>
      </c>
      <c r="F295" s="0" t="n">
        <v>1</v>
      </c>
      <c r="G295" s="0" t="n">
        <v>1</v>
      </c>
      <c r="H295" s="0" t="n">
        <v>2</v>
      </c>
      <c r="I295" s="0" t="inlineStr">
        <is>
          <t>040504</t>
        </is>
      </c>
      <c r="J295" s="0" t="inlineStr">
        <is>
          <t>ТСЭМ Московской обл., 040504, приказ Минстроя России №675/пр от 28.02.2017 № 264/пр</t>
        </is>
      </c>
      <c r="K295" s="0" t="inlineStr">
        <is>
          <t>Аппарат для газовой сварки и резки</t>
        </is>
      </c>
      <c r="L295" s="0" t="n">
        <v>1368</v>
      </c>
      <c r="N295" s="0" t="n">
        <v>1011</v>
      </c>
      <c r="O295" s="0" t="inlineStr">
        <is>
          <t>маш.-ч</t>
        </is>
      </c>
      <c r="P295" s="0" t="inlineStr">
        <is>
          <t>маш.-ч</t>
        </is>
      </c>
      <c r="Q295" s="0" t="n">
        <v>1</v>
      </c>
      <c r="X295" s="0" t="n">
        <v>2.7</v>
      </c>
      <c r="Y295" s="0" t="n">
        <v>0</v>
      </c>
      <c r="Z295" s="0" t="n">
        <v>1.2</v>
      </c>
      <c r="AA295" s="0" t="n">
        <v>0</v>
      </c>
      <c r="AB295" s="0" t="n">
        <v>0</v>
      </c>
      <c r="AC295" s="0" t="n">
        <v>0</v>
      </c>
      <c r="AD295" s="0" t="n">
        <v>1</v>
      </c>
      <c r="AE295" s="0" t="n">
        <v>0</v>
      </c>
      <c r="AF295" s="0" t="inlineStr"/>
      <c r="AG295" s="0" t="n">
        <v>2.7</v>
      </c>
      <c r="AH295" s="0" t="n">
        <v>2</v>
      </c>
      <c r="AI295" s="0" t="n">
        <v>78847764</v>
      </c>
      <c r="AJ295" s="0" t="n">
        <v>303</v>
      </c>
      <c r="AK295" s="0" t="n">
        <v>0</v>
      </c>
      <c r="AL295" s="0" t="n">
        <v>0</v>
      </c>
      <c r="AM295" s="0" t="n">
        <v>0</v>
      </c>
      <c r="AN295" s="0" t="n">
        <v>0</v>
      </c>
      <c r="AO295" s="0" t="n">
        <v>0</v>
      </c>
      <c r="AP295" s="0" t="n">
        <v>0</v>
      </c>
      <c r="AQ295" s="0" t="n">
        <v>0</v>
      </c>
      <c r="AR295" s="0" t="n">
        <v>0</v>
      </c>
    </row>
    <row r="296">
      <c r="A296" s="0">
        <f>ROW(Source!A791)</f>
        <v/>
      </c>
      <c r="B296" s="0" t="n">
        <v>78847774</v>
      </c>
      <c r="C296" s="0" t="n">
        <v>78847762</v>
      </c>
      <c r="D296" s="0" t="n">
        <v>29174500</v>
      </c>
      <c r="E296" s="0" t="n">
        <v>1</v>
      </c>
      <c r="F296" s="0" t="n">
        <v>1</v>
      </c>
      <c r="G296" s="0" t="n">
        <v>1</v>
      </c>
      <c r="H296" s="0" t="n">
        <v>2</v>
      </c>
      <c r="I296" s="0" t="inlineStr">
        <is>
          <t>330206</t>
        </is>
      </c>
      <c r="J296" s="0" t="inlineStr">
        <is>
          <t>ТСЭМ Московской обл., 330206, приказ Минстроя России №675/пр от 28.02.2017 № 264/пр</t>
        </is>
      </c>
      <c r="K296" s="0" t="inlineStr">
        <is>
          <t>Дрели электрические</t>
        </is>
      </c>
      <c r="L296" s="0" t="n">
        <v>1368</v>
      </c>
      <c r="N296" s="0" t="n">
        <v>1011</v>
      </c>
      <c r="O296" s="0" t="inlineStr">
        <is>
          <t>маш.-ч</t>
        </is>
      </c>
      <c r="P296" s="0" t="inlineStr">
        <is>
          <t>маш.-ч</t>
        </is>
      </c>
      <c r="Q296" s="0" t="n">
        <v>1</v>
      </c>
      <c r="X296" s="0" t="n">
        <v>4.64</v>
      </c>
      <c r="Y296" s="0" t="n">
        <v>0</v>
      </c>
      <c r="Z296" s="0" t="n">
        <v>1.95</v>
      </c>
      <c r="AA296" s="0" t="n">
        <v>0</v>
      </c>
      <c r="AB296" s="0" t="n">
        <v>0</v>
      </c>
      <c r="AC296" s="0" t="n">
        <v>0</v>
      </c>
      <c r="AD296" s="0" t="n">
        <v>1</v>
      </c>
      <c r="AE296" s="0" t="n">
        <v>0</v>
      </c>
      <c r="AF296" s="0" t="inlineStr"/>
      <c r="AG296" s="0" t="n">
        <v>4.64</v>
      </c>
      <c r="AH296" s="0" t="n">
        <v>2</v>
      </c>
      <c r="AI296" s="0" t="n">
        <v>78847765</v>
      </c>
      <c r="AJ296" s="0" t="n">
        <v>304</v>
      </c>
      <c r="AK296" s="0" t="n">
        <v>0</v>
      </c>
      <c r="AL296" s="0" t="n">
        <v>0</v>
      </c>
      <c r="AM296" s="0" t="n">
        <v>0</v>
      </c>
      <c r="AN296" s="0" t="n">
        <v>0</v>
      </c>
      <c r="AO296" s="0" t="n">
        <v>0</v>
      </c>
      <c r="AP296" s="0" t="n">
        <v>0</v>
      </c>
      <c r="AQ296" s="0" t="n">
        <v>0</v>
      </c>
      <c r="AR296" s="0" t="n">
        <v>0</v>
      </c>
    </row>
    <row r="297">
      <c r="A297" s="0">
        <f>ROW(Source!A791)</f>
        <v/>
      </c>
      <c r="B297" s="0" t="n">
        <v>78847775</v>
      </c>
      <c r="C297" s="0" t="n">
        <v>78847762</v>
      </c>
      <c r="D297" s="0" t="n">
        <v>29174913</v>
      </c>
      <c r="E297" s="0" t="n">
        <v>1</v>
      </c>
      <c r="F297" s="0" t="n">
        <v>1</v>
      </c>
      <c r="G297" s="0" t="n">
        <v>1</v>
      </c>
      <c r="H297" s="0" t="n">
        <v>2</v>
      </c>
      <c r="I297" s="0" t="inlineStr">
        <is>
          <t>400001</t>
        </is>
      </c>
      <c r="J297" s="0" t="inlineStr">
        <is>
          <t>ТСЭМ Московской обл., 400001, приказ Минстроя России №675/пр от 28.02.2017 № 264/пр</t>
        </is>
      </c>
      <c r="K297" s="0" t="inlineStr">
        <is>
          <t>Автомобили бортовые, грузоподъемность до 5 т</t>
        </is>
      </c>
      <c r="L297" s="0" t="n">
        <v>1368</v>
      </c>
      <c r="N297" s="0" t="n">
        <v>1011</v>
      </c>
      <c r="O297" s="0" t="inlineStr">
        <is>
          <t>маш.-ч</t>
        </is>
      </c>
      <c r="P297" s="0" t="inlineStr">
        <is>
          <t>маш.-ч</t>
        </is>
      </c>
      <c r="Q297" s="0" t="n">
        <v>1</v>
      </c>
      <c r="X297" s="0" t="n">
        <v>0.6</v>
      </c>
      <c r="Y297" s="0" t="n">
        <v>0</v>
      </c>
      <c r="Z297" s="0" t="n">
        <v>87.17</v>
      </c>
      <c r="AA297" s="0" t="n">
        <v>11.6</v>
      </c>
      <c r="AB297" s="0" t="n">
        <v>0</v>
      </c>
      <c r="AC297" s="0" t="n">
        <v>0</v>
      </c>
      <c r="AD297" s="0" t="n">
        <v>1</v>
      </c>
      <c r="AE297" s="0" t="n">
        <v>0</v>
      </c>
      <c r="AF297" s="0" t="inlineStr"/>
      <c r="AG297" s="0" t="n">
        <v>0.6</v>
      </c>
      <c r="AH297" s="0" t="n">
        <v>2</v>
      </c>
      <c r="AI297" s="0" t="n">
        <v>78847766</v>
      </c>
      <c r="AJ297" s="0" t="n">
        <v>305</v>
      </c>
      <c r="AK297" s="0" t="n">
        <v>0</v>
      </c>
      <c r="AL297" s="0" t="n">
        <v>0</v>
      </c>
      <c r="AM297" s="0" t="n">
        <v>0</v>
      </c>
      <c r="AN297" s="0" t="n">
        <v>0</v>
      </c>
      <c r="AO297" s="0" t="n">
        <v>0</v>
      </c>
      <c r="AP297" s="0" t="n">
        <v>0</v>
      </c>
      <c r="AQ297" s="0" t="n">
        <v>0</v>
      </c>
      <c r="AR297" s="0" t="n">
        <v>0</v>
      </c>
    </row>
    <row r="298">
      <c r="A298" s="0">
        <f>ROW(Source!A791)</f>
        <v/>
      </c>
      <c r="B298" s="0" t="n">
        <v>78847776</v>
      </c>
      <c r="C298" s="0" t="n">
        <v>78847762</v>
      </c>
      <c r="D298" s="0" t="n">
        <v>29107441</v>
      </c>
      <c r="E298" s="0" t="n">
        <v>1</v>
      </c>
      <c r="F298" s="0" t="n">
        <v>1</v>
      </c>
      <c r="G298" s="0" t="n">
        <v>1</v>
      </c>
      <c r="H298" s="0" t="n">
        <v>3</v>
      </c>
      <c r="I298" s="0" t="inlineStr">
        <is>
          <t>101-0324</t>
        </is>
      </c>
      <c r="J298" s="0" t="inlineStr">
        <is>
          <t>ТССЦ Московской обл., 101-0324, приказ Минстроя России №675/пр от 28.02.2017 № 254/пр</t>
        </is>
      </c>
      <c r="K298" s="0" t="inlineStr">
        <is>
          <t>Кислород технический газообразный</t>
        </is>
      </c>
      <c r="L298" s="0" t="n">
        <v>1339</v>
      </c>
      <c r="N298" s="0" t="n">
        <v>1007</v>
      </c>
      <c r="O298" s="0" t="inlineStr">
        <is>
          <t>м3</t>
        </is>
      </c>
      <c r="P298" s="0" t="inlineStr">
        <is>
          <t>м3</t>
        </is>
      </c>
      <c r="Q298" s="0" t="n">
        <v>1</v>
      </c>
      <c r="X298" s="0" t="n">
        <v>0.48</v>
      </c>
      <c r="Y298" s="0" t="n">
        <v>6.23</v>
      </c>
      <c r="Z298" s="0" t="n">
        <v>0</v>
      </c>
      <c r="AA298" s="0" t="n">
        <v>0</v>
      </c>
      <c r="AB298" s="0" t="n">
        <v>0</v>
      </c>
      <c r="AC298" s="0" t="n">
        <v>0</v>
      </c>
      <c r="AD298" s="0" t="n">
        <v>1</v>
      </c>
      <c r="AE298" s="0" t="n">
        <v>0</v>
      </c>
      <c r="AF298" s="0" t="inlineStr"/>
      <c r="AG298" s="0" t="n">
        <v>0.48</v>
      </c>
      <c r="AH298" s="0" t="n">
        <v>2</v>
      </c>
      <c r="AI298" s="0" t="n">
        <v>78847767</v>
      </c>
      <c r="AJ298" s="0" t="n">
        <v>306</v>
      </c>
      <c r="AK298" s="0" t="n">
        <v>0</v>
      </c>
      <c r="AL298" s="0" t="n">
        <v>0</v>
      </c>
      <c r="AM298" s="0" t="n">
        <v>0</v>
      </c>
      <c r="AN298" s="0" t="n">
        <v>0</v>
      </c>
      <c r="AO298" s="0" t="n">
        <v>0</v>
      </c>
      <c r="AP298" s="0" t="n">
        <v>0</v>
      </c>
      <c r="AQ298" s="0" t="n">
        <v>0</v>
      </c>
      <c r="AR298" s="0" t="n">
        <v>0</v>
      </c>
    </row>
    <row r="299">
      <c r="A299" s="0">
        <f>ROW(Source!A791)</f>
        <v/>
      </c>
      <c r="B299" s="0" t="n">
        <v>78847777</v>
      </c>
      <c r="C299" s="0" t="n">
        <v>78847762</v>
      </c>
      <c r="D299" s="0" t="n">
        <v>29107430</v>
      </c>
      <c r="E299" s="0" t="n">
        <v>1</v>
      </c>
      <c r="F299" s="0" t="n">
        <v>1</v>
      </c>
      <c r="G299" s="0" t="n">
        <v>1</v>
      </c>
      <c r="H299" s="0" t="n">
        <v>3</v>
      </c>
      <c r="I299" s="0" t="inlineStr">
        <is>
          <t>101-1602</t>
        </is>
      </c>
      <c r="J299" s="0" t="inlineStr">
        <is>
          <t>ТССЦ Московской обл., 101-1602, приказ Минстроя России №675/пр от 28.02.2017 № 254/пр</t>
        </is>
      </c>
      <c r="K299" s="0" t="inlineStr">
        <is>
          <t>Ацетилен газообразный технический</t>
        </is>
      </c>
      <c r="L299" s="0" t="n">
        <v>1339</v>
      </c>
      <c r="N299" s="0" t="n">
        <v>1007</v>
      </c>
      <c r="O299" s="0" t="inlineStr">
        <is>
          <t>м3</t>
        </is>
      </c>
      <c r="P299" s="0" t="inlineStr">
        <is>
          <t>м3</t>
        </is>
      </c>
      <c r="Q299" s="0" t="n">
        <v>1</v>
      </c>
      <c r="X299" s="0" t="n">
        <v>0.21</v>
      </c>
      <c r="Y299" s="0" t="n">
        <v>38.49</v>
      </c>
      <c r="Z299" s="0" t="n">
        <v>0</v>
      </c>
      <c r="AA299" s="0" t="n">
        <v>0</v>
      </c>
      <c r="AB299" s="0" t="n">
        <v>0</v>
      </c>
      <c r="AC299" s="0" t="n">
        <v>0</v>
      </c>
      <c r="AD299" s="0" t="n">
        <v>1</v>
      </c>
      <c r="AE299" s="0" t="n">
        <v>0</v>
      </c>
      <c r="AF299" s="0" t="inlineStr"/>
      <c r="AG299" s="0" t="n">
        <v>0.21</v>
      </c>
      <c r="AH299" s="0" t="n">
        <v>2</v>
      </c>
      <c r="AI299" s="0" t="n">
        <v>78847768</v>
      </c>
      <c r="AJ299" s="0" t="n">
        <v>307</v>
      </c>
      <c r="AK299" s="0" t="n">
        <v>0</v>
      </c>
      <c r="AL299" s="0" t="n">
        <v>0</v>
      </c>
      <c r="AM299" s="0" t="n">
        <v>0</v>
      </c>
      <c r="AN299" s="0" t="n">
        <v>0</v>
      </c>
      <c r="AO299" s="0" t="n">
        <v>0</v>
      </c>
      <c r="AP299" s="0" t="n">
        <v>0</v>
      </c>
      <c r="AQ299" s="0" t="n">
        <v>0</v>
      </c>
      <c r="AR299" s="0" t="n">
        <v>0</v>
      </c>
    </row>
    <row r="300">
      <c r="A300" s="0">
        <f>ROW(Source!A791)</f>
        <v/>
      </c>
      <c r="B300" s="0" t="n">
        <v>78847778</v>
      </c>
      <c r="C300" s="0" t="n">
        <v>78847762</v>
      </c>
      <c r="D300" s="0" t="n">
        <v>29117365</v>
      </c>
      <c r="E300" s="0" t="n">
        <v>1</v>
      </c>
      <c r="F300" s="0" t="n">
        <v>1</v>
      </c>
      <c r="G300" s="0" t="n">
        <v>1</v>
      </c>
      <c r="H300" s="0" t="n">
        <v>3</v>
      </c>
      <c r="I300" s="0" t="inlineStr">
        <is>
          <t>103-1460</t>
        </is>
      </c>
      <c r="J300" s="0" t="inlineStr">
        <is>
          <t>ТССЦ Московской обл., 103-1460, приказ Минстроя России №675/пр от 28.02.2017 № 254/пр</t>
        </is>
      </c>
      <c r="K30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00" s="0" t="n">
        <v>1301</v>
      </c>
      <c r="N300" s="0" t="n">
        <v>1003</v>
      </c>
      <c r="O300" s="0" t="inlineStr">
        <is>
          <t>м</t>
        </is>
      </c>
      <c r="P300" s="0" t="inlineStr">
        <is>
          <t>м</t>
        </is>
      </c>
      <c r="Q300" s="0" t="n">
        <v>1</v>
      </c>
      <c r="X300" s="0" t="n">
        <v>97.8</v>
      </c>
      <c r="Y300" s="0" t="n">
        <v>28.48</v>
      </c>
      <c r="Z300" s="0" t="n">
        <v>0</v>
      </c>
      <c r="AA300" s="0" t="n">
        <v>0</v>
      </c>
      <c r="AB300" s="0" t="n">
        <v>0</v>
      </c>
      <c r="AC300" s="0" t="n">
        <v>0</v>
      </c>
      <c r="AD300" s="0" t="n">
        <v>1</v>
      </c>
      <c r="AE300" s="0" t="n">
        <v>0</v>
      </c>
      <c r="AF300" s="0" t="inlineStr"/>
      <c r="AG300" s="0" t="n">
        <v>97.8</v>
      </c>
      <c r="AH300" s="0" t="n">
        <v>2</v>
      </c>
      <c r="AI300" s="0" t="n">
        <v>78847769</v>
      </c>
      <c r="AJ300" s="0" t="n">
        <v>308</v>
      </c>
      <c r="AK300" s="0" t="n">
        <v>0</v>
      </c>
      <c r="AL300" s="0" t="n">
        <v>0</v>
      </c>
      <c r="AM300" s="0" t="n">
        <v>0</v>
      </c>
      <c r="AN300" s="0" t="n">
        <v>0</v>
      </c>
      <c r="AO300" s="0" t="n">
        <v>0</v>
      </c>
      <c r="AP300" s="0" t="n">
        <v>0</v>
      </c>
      <c r="AQ300" s="0" t="n">
        <v>0</v>
      </c>
      <c r="AR300" s="0" t="n">
        <v>0</v>
      </c>
    </row>
    <row r="301">
      <c r="A301" s="0">
        <f>ROW(Source!A791)</f>
        <v/>
      </c>
      <c r="B301" s="0" t="n">
        <v>78847779</v>
      </c>
      <c r="C301" s="0" t="n">
        <v>78847762</v>
      </c>
      <c r="D301" s="0" t="n">
        <v>29117371</v>
      </c>
      <c r="E301" s="0" t="n">
        <v>1</v>
      </c>
      <c r="F301" s="0" t="n">
        <v>1</v>
      </c>
      <c r="G301" s="0" t="n">
        <v>1</v>
      </c>
      <c r="H301" s="0" t="n">
        <v>3</v>
      </c>
      <c r="I301" s="0" t="inlineStr">
        <is>
          <t>103-9910</t>
        </is>
      </c>
      <c r="J301" s="0" t="inlineStr">
        <is>
          <t>ТССЦ Московской обл., 103-9910, приказ Минстроя России №675/пр от 28.02.2017 № 254/пр</t>
        </is>
      </c>
      <c r="K301" s="0" t="inlineStr">
        <is>
          <t>Фасонные и соединительные части к многослойным металлополимерным трубам</t>
        </is>
      </c>
      <c r="L301" s="0" t="n">
        <v>1354</v>
      </c>
      <c r="N301" s="0" t="n">
        <v>1010</v>
      </c>
      <c r="O301" s="0" t="inlineStr">
        <is>
          <t>шт.</t>
        </is>
      </c>
      <c r="P301" s="0" t="inlineStr">
        <is>
          <t>шт.</t>
        </is>
      </c>
      <c r="Q301" s="0" t="n">
        <v>1</v>
      </c>
      <c r="X301" s="0" t="n">
        <v>0</v>
      </c>
      <c r="Y301" s="0" t="n">
        <v>0</v>
      </c>
      <c r="Z301" s="0" t="n">
        <v>0</v>
      </c>
      <c r="AA301" s="0" t="n">
        <v>0</v>
      </c>
      <c r="AB301" s="0" t="n">
        <v>0</v>
      </c>
      <c r="AC301" s="0" t="n">
        <v>1</v>
      </c>
      <c r="AD301" s="0" t="n">
        <v>0</v>
      </c>
      <c r="AE301" s="0" t="n">
        <v>0</v>
      </c>
      <c r="AF301" s="0" t="inlineStr"/>
      <c r="AG301" s="0" t="n">
        <v>0</v>
      </c>
      <c r="AH301" s="0" t="n">
        <v>3</v>
      </c>
      <c r="AI301" s="0" t="n">
        <v>-1</v>
      </c>
      <c r="AJ301" s="0" t="inlineStr"/>
      <c r="AK301" s="0" t="n">
        <v>0</v>
      </c>
      <c r="AL301" s="0" t="n">
        <v>0</v>
      </c>
      <c r="AM301" s="0" t="n">
        <v>0</v>
      </c>
      <c r="AN301" s="0" t="n">
        <v>0</v>
      </c>
      <c r="AO301" s="0" t="n">
        <v>0</v>
      </c>
      <c r="AP301" s="0" t="n">
        <v>0</v>
      </c>
      <c r="AQ301" s="0" t="n">
        <v>0</v>
      </c>
      <c r="AR301" s="0" t="n">
        <v>0</v>
      </c>
    </row>
    <row r="302">
      <c r="A302" s="0">
        <f>ROW(Source!A791)</f>
        <v/>
      </c>
      <c r="B302" s="0" t="n">
        <v>78847780</v>
      </c>
      <c r="C302" s="0" t="n">
        <v>78847762</v>
      </c>
      <c r="D302" s="0" t="n">
        <v>29140635</v>
      </c>
      <c r="E302" s="0" t="n">
        <v>1</v>
      </c>
      <c r="F302" s="0" t="n">
        <v>1</v>
      </c>
      <c r="G302" s="0" t="n">
        <v>1</v>
      </c>
      <c r="H302" s="0" t="n">
        <v>3</v>
      </c>
      <c r="I302" s="0" t="inlineStr">
        <is>
          <t>301-1380</t>
        </is>
      </c>
      <c r="J302" s="0" t="inlineStr">
        <is>
          <t>ТССЦ Московской обл., 301-1380, приказ Минстроя России №675/пр от 28.02.2017 № 256/пр</t>
        </is>
      </c>
      <c r="K302" s="0" t="inlineStr">
        <is>
          <t>Трубки защитные гофрированные</t>
        </is>
      </c>
      <c r="L302" s="0" t="n">
        <v>1301</v>
      </c>
      <c r="N302" s="0" t="n">
        <v>1003</v>
      </c>
      <c r="O302" s="0" t="inlineStr">
        <is>
          <t>м</t>
        </is>
      </c>
      <c r="P302" s="0" t="inlineStr">
        <is>
          <t>м</t>
        </is>
      </c>
      <c r="Q302" s="0" t="n">
        <v>1</v>
      </c>
      <c r="X302" s="0" t="n">
        <v>7</v>
      </c>
      <c r="Y302" s="0" t="n">
        <v>9.52</v>
      </c>
      <c r="Z302" s="0" t="n">
        <v>0</v>
      </c>
      <c r="AA302" s="0" t="n">
        <v>0</v>
      </c>
      <c r="AB302" s="0" t="n">
        <v>0</v>
      </c>
      <c r="AC302" s="0" t="n">
        <v>0</v>
      </c>
      <c r="AD302" s="0" t="n">
        <v>1</v>
      </c>
      <c r="AE302" s="0" t="n">
        <v>0</v>
      </c>
      <c r="AF302" s="0" t="inlineStr"/>
      <c r="AG302" s="0" t="n">
        <v>7</v>
      </c>
      <c r="AH302" s="0" t="n">
        <v>2</v>
      </c>
      <c r="AI302" s="0" t="n">
        <v>78847770</v>
      </c>
      <c r="AJ302" s="0" t="n">
        <v>309</v>
      </c>
      <c r="AK302" s="0" t="n">
        <v>0</v>
      </c>
      <c r="AL302" s="0" t="n">
        <v>0</v>
      </c>
      <c r="AM302" s="0" t="n">
        <v>0</v>
      </c>
      <c r="AN302" s="0" t="n">
        <v>0</v>
      </c>
      <c r="AO302" s="0" t="n">
        <v>0</v>
      </c>
      <c r="AP302" s="0" t="n">
        <v>0</v>
      </c>
      <c r="AQ302" s="0" t="n">
        <v>0</v>
      </c>
      <c r="AR302" s="0" t="n">
        <v>0</v>
      </c>
    </row>
    <row r="303">
      <c r="A303" s="0">
        <f>ROW(Source!A791)</f>
        <v/>
      </c>
      <c r="B303" s="0" t="n">
        <v>78847781</v>
      </c>
      <c r="C303" s="0" t="n">
        <v>78847762</v>
      </c>
      <c r="D303" s="0" t="n">
        <v>29139870</v>
      </c>
      <c r="E303" s="0" t="n">
        <v>1</v>
      </c>
      <c r="F303" s="0" t="n">
        <v>1</v>
      </c>
      <c r="G303" s="0" t="n">
        <v>1</v>
      </c>
      <c r="H303" s="0" t="n">
        <v>3</v>
      </c>
      <c r="I303" s="0" t="inlineStr">
        <is>
          <t>301-9240</t>
        </is>
      </c>
      <c r="J303" s="0" t="inlineStr">
        <is>
          <t>ТССЦ Московской обл., 301-9240, приказ Минстроя России №675/пр от 28.02.2017 № 256/пр</t>
        </is>
      </c>
      <c r="K303" s="0" t="inlineStr">
        <is>
          <t>Крепления</t>
        </is>
      </c>
      <c r="L303" s="0" t="n">
        <v>1346</v>
      </c>
      <c r="N303" s="0" t="n">
        <v>1009</v>
      </c>
      <c r="O303" s="0" t="inlineStr">
        <is>
          <t>кг</t>
        </is>
      </c>
      <c r="P303" s="0" t="inlineStr">
        <is>
          <t>кг</t>
        </is>
      </c>
      <c r="Q303" s="0" t="n">
        <v>1</v>
      </c>
      <c r="X303" s="0" t="n">
        <v>0</v>
      </c>
      <c r="Y303" s="0" t="n">
        <v>0</v>
      </c>
      <c r="Z303" s="0" t="n">
        <v>0</v>
      </c>
      <c r="AA303" s="0" t="n">
        <v>0</v>
      </c>
      <c r="AB303" s="0" t="n">
        <v>0</v>
      </c>
      <c r="AC303" s="0" t="n">
        <v>1</v>
      </c>
      <c r="AD303" s="0" t="n">
        <v>0</v>
      </c>
      <c r="AE303" s="0" t="n">
        <v>0</v>
      </c>
      <c r="AF303" s="0" t="inlineStr"/>
      <c r="AG303" s="0" t="n">
        <v>0</v>
      </c>
      <c r="AH303" s="0" t="n">
        <v>3</v>
      </c>
      <c r="AI303" s="0" t="n">
        <v>-1</v>
      </c>
      <c r="AJ303" s="0" t="inlineStr"/>
      <c r="AK303" s="0" t="n">
        <v>0</v>
      </c>
      <c r="AL303" s="0" t="n">
        <v>0</v>
      </c>
      <c r="AM303" s="0" t="n">
        <v>0</v>
      </c>
      <c r="AN303" s="0" t="n">
        <v>0</v>
      </c>
      <c r="AO303" s="0" t="n">
        <v>0</v>
      </c>
      <c r="AP303" s="0" t="n">
        <v>0</v>
      </c>
      <c r="AQ303" s="0" t="n">
        <v>0</v>
      </c>
      <c r="AR303" s="0" t="n">
        <v>0</v>
      </c>
    </row>
    <row r="304">
      <c r="A304" s="0">
        <f>ROW(Source!A791)</f>
        <v/>
      </c>
      <c r="B304" s="0" t="n">
        <v>78847782</v>
      </c>
      <c r="C304" s="0" t="n">
        <v>78847762</v>
      </c>
      <c r="D304" s="0" t="n">
        <v>29144271</v>
      </c>
      <c r="E304" s="0" t="n">
        <v>1</v>
      </c>
      <c r="F304" s="0" t="n">
        <v>1</v>
      </c>
      <c r="G304" s="0" t="n">
        <v>1</v>
      </c>
      <c r="H304" s="0" t="n">
        <v>3</v>
      </c>
      <c r="I304" s="0" t="inlineStr">
        <is>
          <t>302-9912</t>
        </is>
      </c>
      <c r="J304" s="0" t="inlineStr">
        <is>
          <t>ТССЦ Московской обл., 302-9912, приказ Минстроя России №675/пр от 28.02.2017 № 256/пр</t>
        </is>
      </c>
      <c r="K304" s="0" t="inlineStr">
        <is>
          <t>Арматура запорная к многослойным металлополимерным трубам</t>
        </is>
      </c>
      <c r="L304" s="0" t="n">
        <v>1354</v>
      </c>
      <c r="N304" s="0" t="n">
        <v>1010</v>
      </c>
      <c r="O304" s="0" t="inlineStr">
        <is>
          <t>шт.</t>
        </is>
      </c>
      <c r="P304" s="0" t="inlineStr">
        <is>
          <t>шт.</t>
        </is>
      </c>
      <c r="Q304" s="0" t="n">
        <v>1</v>
      </c>
      <c r="X304" s="0" t="n">
        <v>0</v>
      </c>
      <c r="Y304" s="0" t="n">
        <v>0</v>
      </c>
      <c r="Z304" s="0" t="n">
        <v>0</v>
      </c>
      <c r="AA304" s="0" t="n">
        <v>0</v>
      </c>
      <c r="AB304" s="0" t="n">
        <v>0</v>
      </c>
      <c r="AC304" s="0" t="n">
        <v>1</v>
      </c>
      <c r="AD304" s="0" t="n">
        <v>0</v>
      </c>
      <c r="AE304" s="0" t="n">
        <v>0</v>
      </c>
      <c r="AF304" s="0" t="inlineStr"/>
      <c r="AG304" s="0" t="n">
        <v>0</v>
      </c>
      <c r="AH304" s="0" t="n">
        <v>3</v>
      </c>
      <c r="AI304" s="0" t="n">
        <v>-1</v>
      </c>
      <c r="AJ304" s="0" t="inlineStr"/>
      <c r="AK304" s="0" t="n">
        <v>0</v>
      </c>
      <c r="AL304" s="0" t="n">
        <v>0</v>
      </c>
      <c r="AM304" s="0" t="n">
        <v>0</v>
      </c>
      <c r="AN304" s="0" t="n">
        <v>0</v>
      </c>
      <c r="AO304" s="0" t="n">
        <v>0</v>
      </c>
      <c r="AP304" s="0" t="n">
        <v>0</v>
      </c>
      <c r="AQ304" s="0" t="n">
        <v>0</v>
      </c>
      <c r="AR304" s="0" t="n">
        <v>0</v>
      </c>
    </row>
    <row r="305">
      <c r="A305" s="0">
        <f>ROW(Source!A831)</f>
        <v/>
      </c>
      <c r="B305" s="0" t="n">
        <v>78847864</v>
      </c>
      <c r="C305" s="0" t="n">
        <v>78847863</v>
      </c>
      <c r="D305" s="0" t="n">
        <v>18408066</v>
      </c>
      <c r="E305" s="0" t="n">
        <v>1</v>
      </c>
      <c r="F305" s="0" t="n">
        <v>1</v>
      </c>
      <c r="G305" s="0" t="n">
        <v>1</v>
      </c>
      <c r="H305" s="0" t="n">
        <v>1</v>
      </c>
      <c r="I305" s="0" t="inlineStr">
        <is>
          <t>1-1023-90</t>
        </is>
      </c>
      <c r="J305" s="0" t="inlineStr"/>
      <c r="K305" s="0" t="inlineStr">
        <is>
          <t>Рабочий строитель среднего разряда 2,3</t>
        </is>
      </c>
      <c r="L305" s="0" t="n">
        <v>1369</v>
      </c>
      <c r="N305" s="0" t="n">
        <v>1013</v>
      </c>
      <c r="O305" s="0" t="inlineStr">
        <is>
          <t>чел.-ч</t>
        </is>
      </c>
      <c r="P305" s="0" t="inlineStr">
        <is>
          <t>чел.-ч</t>
        </is>
      </c>
      <c r="Q305" s="0" t="n">
        <v>1</v>
      </c>
      <c r="X305" s="0" t="n">
        <v>35.39</v>
      </c>
      <c r="Y305" s="0" t="n">
        <v>0</v>
      </c>
      <c r="Z305" s="0" t="n">
        <v>0</v>
      </c>
      <c r="AA305" s="0" t="n">
        <v>0</v>
      </c>
      <c r="AB305" s="0" t="n">
        <v>8.02</v>
      </c>
      <c r="AC305" s="0" t="n">
        <v>0</v>
      </c>
      <c r="AD305" s="0" t="n">
        <v>1</v>
      </c>
      <c r="AE305" s="0" t="n">
        <v>1</v>
      </c>
      <c r="AF305" s="0" t="inlineStr"/>
      <c r="AG305" s="0" t="n">
        <v>35.39</v>
      </c>
      <c r="AH305" s="0" t="n">
        <v>2</v>
      </c>
      <c r="AI305" s="0" t="n">
        <v>78847864</v>
      </c>
      <c r="AJ305" s="0" t="n">
        <v>311</v>
      </c>
      <c r="AK305" s="0" t="n">
        <v>0</v>
      </c>
      <c r="AL305" s="0" t="n">
        <v>0</v>
      </c>
      <c r="AM305" s="0" t="n">
        <v>0</v>
      </c>
      <c r="AN305" s="0" t="n">
        <v>0</v>
      </c>
      <c r="AO305" s="0" t="n">
        <v>0</v>
      </c>
      <c r="AP305" s="0" t="n">
        <v>0</v>
      </c>
      <c r="AQ305" s="0" t="n">
        <v>0</v>
      </c>
      <c r="AR305" s="0" t="n">
        <v>0</v>
      </c>
    </row>
    <row r="306">
      <c r="A306" s="0">
        <f>ROW(Source!A831)</f>
        <v/>
      </c>
      <c r="B306" s="0" t="n">
        <v>78847865</v>
      </c>
      <c r="C306" s="0" t="n">
        <v>78847863</v>
      </c>
      <c r="D306" s="0" t="n">
        <v>121548</v>
      </c>
      <c r="E306" s="0" t="n">
        <v>1</v>
      </c>
      <c r="F306" s="0" t="n">
        <v>1</v>
      </c>
      <c r="G306" s="0" t="n">
        <v>1</v>
      </c>
      <c r="H306" s="0" t="n">
        <v>1</v>
      </c>
      <c r="I306" s="0" t="inlineStr">
        <is>
          <t>2</t>
        </is>
      </c>
      <c r="J306" s="0" t="inlineStr"/>
      <c r="K306" s="0" t="inlineStr">
        <is>
          <t>Затраты труда машинистов</t>
        </is>
      </c>
      <c r="L306" s="0" t="n">
        <v>608254</v>
      </c>
      <c r="N306" s="0" t="n">
        <v>1013</v>
      </c>
      <c r="O306" s="0" t="inlineStr">
        <is>
          <t>чел.час</t>
        </is>
      </c>
      <c r="P306" s="0" t="inlineStr">
        <is>
          <t>чел.час</t>
        </is>
      </c>
      <c r="Q306" s="0" t="n">
        <v>1</v>
      </c>
      <c r="X306" s="0" t="n">
        <v>0.43</v>
      </c>
      <c r="Y306" s="0" t="n">
        <v>0</v>
      </c>
      <c r="Z306" s="0" t="n">
        <v>0</v>
      </c>
      <c r="AA306" s="0" t="n">
        <v>0</v>
      </c>
      <c r="AB306" s="0" t="n">
        <v>0</v>
      </c>
      <c r="AC306" s="0" t="n">
        <v>0</v>
      </c>
      <c r="AD306" s="0" t="n">
        <v>1</v>
      </c>
      <c r="AE306" s="0" t="n">
        <v>2</v>
      </c>
      <c r="AF306" s="0" t="inlineStr"/>
      <c r="AG306" s="0" t="n">
        <v>0.43</v>
      </c>
      <c r="AH306" s="0" t="n">
        <v>2</v>
      </c>
      <c r="AI306" s="0" t="n">
        <v>78847865</v>
      </c>
      <c r="AJ306" s="0" t="n">
        <v>312</v>
      </c>
      <c r="AK306" s="0" t="n">
        <v>0</v>
      </c>
      <c r="AL306" s="0" t="n">
        <v>0</v>
      </c>
      <c r="AM306" s="0" t="n">
        <v>0</v>
      </c>
      <c r="AN306" s="0" t="n">
        <v>0</v>
      </c>
      <c r="AO306" s="0" t="n">
        <v>0</v>
      </c>
      <c r="AP306" s="0" t="n">
        <v>0</v>
      </c>
      <c r="AQ306" s="0" t="n">
        <v>0</v>
      </c>
      <c r="AR306" s="0" t="n">
        <v>0</v>
      </c>
    </row>
    <row r="307">
      <c r="A307" s="0">
        <f>ROW(Source!A831)</f>
        <v/>
      </c>
      <c r="B307" s="0" t="n">
        <v>78847866</v>
      </c>
      <c r="C307" s="0" t="n">
        <v>78847863</v>
      </c>
      <c r="D307" s="0" t="n">
        <v>29172379</v>
      </c>
      <c r="E307" s="0" t="n">
        <v>1</v>
      </c>
      <c r="F307" s="0" t="n">
        <v>1</v>
      </c>
      <c r="G307" s="0" t="n">
        <v>1</v>
      </c>
      <c r="H307" s="0" t="n">
        <v>2</v>
      </c>
      <c r="I307" s="0" t="inlineStr">
        <is>
          <t>021141</t>
        </is>
      </c>
      <c r="J307" s="0" t="inlineStr">
        <is>
          <t>ТСЭМ Московской обл., 021141, приказ Минстроя России №675/пр от 28.02.2017 № 264/пр</t>
        </is>
      </c>
      <c r="K307" s="0" t="inlineStr">
        <is>
          <t>Краны на автомобильном ходу при работе на других видах строительства 10 т</t>
        </is>
      </c>
      <c r="L307" s="0" t="n">
        <v>1368</v>
      </c>
      <c r="N307" s="0" t="n">
        <v>1011</v>
      </c>
      <c r="O307" s="0" t="inlineStr">
        <is>
          <t>маш.-ч</t>
        </is>
      </c>
      <c r="P307" s="0" t="inlineStr">
        <is>
          <t>маш.-ч</t>
        </is>
      </c>
      <c r="Q307" s="0" t="n">
        <v>1</v>
      </c>
      <c r="X307" s="0" t="n">
        <v>0.2</v>
      </c>
      <c r="Y307" s="0" t="n">
        <v>0</v>
      </c>
      <c r="Z307" s="0" t="n">
        <v>112</v>
      </c>
      <c r="AA307" s="0" t="n">
        <v>13.5</v>
      </c>
      <c r="AB307" s="0" t="n">
        <v>0</v>
      </c>
      <c r="AC307" s="0" t="n">
        <v>0</v>
      </c>
      <c r="AD307" s="0" t="n">
        <v>1</v>
      </c>
      <c r="AE307" s="0" t="n">
        <v>0</v>
      </c>
      <c r="AF307" s="0" t="inlineStr"/>
      <c r="AG307" s="0" t="n">
        <v>0.2</v>
      </c>
      <c r="AH307" s="0" t="n">
        <v>2</v>
      </c>
      <c r="AI307" s="0" t="n">
        <v>78847866</v>
      </c>
      <c r="AJ307" s="0" t="n">
        <v>313</v>
      </c>
      <c r="AK307" s="0" t="n">
        <v>0</v>
      </c>
      <c r="AL307" s="0" t="n">
        <v>0</v>
      </c>
      <c r="AM307" s="0" t="n">
        <v>0</v>
      </c>
      <c r="AN307" s="0" t="n">
        <v>0</v>
      </c>
      <c r="AO307" s="0" t="n">
        <v>0</v>
      </c>
      <c r="AP307" s="0" t="n">
        <v>0</v>
      </c>
      <c r="AQ307" s="0" t="n">
        <v>0</v>
      </c>
      <c r="AR307" s="0" t="n">
        <v>0</v>
      </c>
    </row>
    <row r="308">
      <c r="A308" s="0">
        <f>ROW(Source!A831)</f>
        <v/>
      </c>
      <c r="B308" s="0" t="n">
        <v>78847867</v>
      </c>
      <c r="C308" s="0" t="n">
        <v>78847863</v>
      </c>
      <c r="D308" s="0" t="n">
        <v>29172556</v>
      </c>
      <c r="E308" s="0" t="n">
        <v>1</v>
      </c>
      <c r="F308" s="0" t="n">
        <v>1</v>
      </c>
      <c r="G308" s="0" t="n">
        <v>1</v>
      </c>
      <c r="H308" s="0" t="n">
        <v>2</v>
      </c>
      <c r="I308" s="0" t="inlineStr">
        <is>
          <t>030954</t>
        </is>
      </c>
      <c r="J308" s="0" t="inlineStr">
        <is>
          <t>ТСЭМ Московской обл., 030954, приказ Минстроя России №675/пр от 28.02.2017 № 264/пр</t>
        </is>
      </c>
      <c r="K308" s="0" t="inlineStr">
        <is>
          <t>Подъемники грузоподъемностью до 500 кг одномачтовые, высота подъема 45 м</t>
        </is>
      </c>
      <c r="L308" s="0" t="n">
        <v>1368</v>
      </c>
      <c r="N308" s="0" t="n">
        <v>1011</v>
      </c>
      <c r="O308" s="0" t="inlineStr">
        <is>
          <t>маш.-ч</t>
        </is>
      </c>
      <c r="P308" s="0" t="inlineStr">
        <is>
          <t>маш.-ч</t>
        </is>
      </c>
      <c r="Q308" s="0" t="n">
        <v>1</v>
      </c>
      <c r="X308" s="0" t="n">
        <v>0.23</v>
      </c>
      <c r="Y308" s="0" t="n">
        <v>0</v>
      </c>
      <c r="Z308" s="0" t="n">
        <v>31.26</v>
      </c>
      <c r="AA308" s="0" t="n">
        <v>13.5</v>
      </c>
      <c r="AB308" s="0" t="n">
        <v>0</v>
      </c>
      <c r="AC308" s="0" t="n">
        <v>0</v>
      </c>
      <c r="AD308" s="0" t="n">
        <v>1</v>
      </c>
      <c r="AE308" s="0" t="n">
        <v>0</v>
      </c>
      <c r="AF308" s="0" t="inlineStr"/>
      <c r="AG308" s="0" t="n">
        <v>0.23</v>
      </c>
      <c r="AH308" s="0" t="n">
        <v>2</v>
      </c>
      <c r="AI308" s="0" t="n">
        <v>78847867</v>
      </c>
      <c r="AJ308" s="0" t="n">
        <v>314</v>
      </c>
      <c r="AK308" s="0" t="n">
        <v>0</v>
      </c>
      <c r="AL308" s="0" t="n">
        <v>0</v>
      </c>
      <c r="AM308" s="0" t="n">
        <v>0</v>
      </c>
      <c r="AN308" s="0" t="n">
        <v>0</v>
      </c>
      <c r="AO308" s="0" t="n">
        <v>0</v>
      </c>
      <c r="AP308" s="0" t="n">
        <v>0</v>
      </c>
      <c r="AQ308" s="0" t="n">
        <v>0</v>
      </c>
      <c r="AR308" s="0" t="n">
        <v>0</v>
      </c>
    </row>
    <row r="309">
      <c r="A309" s="0">
        <f>ROW(Source!A831)</f>
        <v/>
      </c>
      <c r="B309" s="0" t="n">
        <v>78847868</v>
      </c>
      <c r="C309" s="0" t="n">
        <v>78847863</v>
      </c>
      <c r="D309" s="0" t="n">
        <v>29145167</v>
      </c>
      <c r="E309" s="0" t="n">
        <v>1</v>
      </c>
      <c r="F309" s="0" t="n">
        <v>1</v>
      </c>
      <c r="G309" s="0" t="n">
        <v>1</v>
      </c>
      <c r="H309" s="0" t="n">
        <v>3</v>
      </c>
      <c r="I309" s="0" t="inlineStr">
        <is>
          <t>402-0013</t>
        </is>
      </c>
      <c r="J309" s="0" t="inlineStr">
        <is>
          <t>ТССЦ Московской обл., 402-0013, приказ Минстроя России №675/пр от 28.02.2017 № 257/пр</t>
        </is>
      </c>
      <c r="K309" s="0" t="inlineStr">
        <is>
          <t>Раствор готовый кладочный цементно-известковый марки 50</t>
        </is>
      </c>
      <c r="L309" s="0" t="n">
        <v>1339</v>
      </c>
      <c r="N309" s="0" t="n">
        <v>1007</v>
      </c>
      <c r="O309" s="0" t="inlineStr">
        <is>
          <t>м3</t>
        </is>
      </c>
      <c r="P309" s="0" t="inlineStr">
        <is>
          <t>м3</t>
        </is>
      </c>
      <c r="Q309" s="0" t="n">
        <v>1</v>
      </c>
      <c r="X309" s="0" t="n">
        <v>0.253</v>
      </c>
      <c r="Y309" s="0" t="n">
        <v>519.8</v>
      </c>
      <c r="Z309" s="0" t="n">
        <v>0</v>
      </c>
      <c r="AA309" s="0" t="n">
        <v>0</v>
      </c>
      <c r="AB309" s="0" t="n">
        <v>0</v>
      </c>
      <c r="AC309" s="0" t="n">
        <v>0</v>
      </c>
      <c r="AD309" s="0" t="n">
        <v>1</v>
      </c>
      <c r="AE309" s="0" t="n">
        <v>0</v>
      </c>
      <c r="AF309" s="0" t="inlineStr"/>
      <c r="AG309" s="0" t="n">
        <v>0.253</v>
      </c>
      <c r="AH309" s="0" t="n">
        <v>2</v>
      </c>
      <c r="AI309" s="0" t="n">
        <v>78847868</v>
      </c>
      <c r="AJ309" s="0" t="n">
        <v>315</v>
      </c>
      <c r="AK309" s="0" t="n">
        <v>0</v>
      </c>
      <c r="AL309" s="0" t="n">
        <v>0</v>
      </c>
      <c r="AM309" s="0" t="n">
        <v>0</v>
      </c>
      <c r="AN309" s="0" t="n">
        <v>0</v>
      </c>
      <c r="AO309" s="0" t="n">
        <v>0</v>
      </c>
      <c r="AP309" s="0" t="n">
        <v>0</v>
      </c>
      <c r="AQ309" s="0" t="n">
        <v>0</v>
      </c>
      <c r="AR309" s="0" t="n">
        <v>0</v>
      </c>
    </row>
    <row r="310">
      <c r="A310" s="0">
        <f>ROW(Source!A831)</f>
        <v/>
      </c>
      <c r="B310" s="0" t="n">
        <v>78847869</v>
      </c>
      <c r="C310" s="0" t="n">
        <v>78847863</v>
      </c>
      <c r="D310" s="0" t="n">
        <v>29148832</v>
      </c>
      <c r="E310" s="0" t="n">
        <v>1</v>
      </c>
      <c r="F310" s="0" t="n">
        <v>1</v>
      </c>
      <c r="G310" s="0" t="n">
        <v>1</v>
      </c>
      <c r="H310" s="0" t="n">
        <v>3</v>
      </c>
      <c r="I310" s="0" t="inlineStr">
        <is>
          <t>404-0005</t>
        </is>
      </c>
      <c r="J310" s="0" t="inlineStr">
        <is>
          <t>ТССЦ Московской обл., 404-0005, приказ Минстроя России №675/пр от 28.02.2017 № 257/пр</t>
        </is>
      </c>
      <c r="K310" s="0" t="inlineStr">
        <is>
          <t>Кирпич керамический одинарный, размером 250х120х65 мм, марка 100</t>
        </is>
      </c>
      <c r="L310" s="0" t="n">
        <v>1356</v>
      </c>
      <c r="N310" s="0" t="n">
        <v>1010</v>
      </c>
      <c r="O310" s="0" t="inlineStr">
        <is>
          <t>1000 шт.</t>
        </is>
      </c>
      <c r="P310" s="0" t="inlineStr">
        <is>
          <t>1000 шт.</t>
        </is>
      </c>
      <c r="Q310" s="0" t="n">
        <v>1000</v>
      </c>
      <c r="X310" s="0" t="n">
        <v>0.402</v>
      </c>
      <c r="Y310" s="0" t="n">
        <v>1752.59</v>
      </c>
      <c r="Z310" s="0" t="n">
        <v>0</v>
      </c>
      <c r="AA310" s="0" t="n">
        <v>0</v>
      </c>
      <c r="AB310" s="0" t="n">
        <v>0</v>
      </c>
      <c r="AC310" s="0" t="n">
        <v>0</v>
      </c>
      <c r="AD310" s="0" t="n">
        <v>1</v>
      </c>
      <c r="AE310" s="0" t="n">
        <v>0</v>
      </c>
      <c r="AF310" s="0" t="inlineStr"/>
      <c r="AG310" s="0" t="n">
        <v>0.402</v>
      </c>
      <c r="AH310" s="0" t="n">
        <v>2</v>
      </c>
      <c r="AI310" s="0" t="n">
        <v>78847869</v>
      </c>
      <c r="AJ310" s="0" t="n">
        <v>316</v>
      </c>
      <c r="AK310" s="0" t="n">
        <v>0</v>
      </c>
      <c r="AL310" s="0" t="n">
        <v>0</v>
      </c>
      <c r="AM310" s="0" t="n">
        <v>0</v>
      </c>
      <c r="AN310" s="0" t="n">
        <v>0</v>
      </c>
      <c r="AO310" s="0" t="n">
        <v>0</v>
      </c>
      <c r="AP310" s="0" t="n">
        <v>0</v>
      </c>
      <c r="AQ310" s="0" t="n">
        <v>0</v>
      </c>
      <c r="AR310" s="0" t="n">
        <v>0</v>
      </c>
    </row>
    <row r="311">
      <c r="A311" s="0">
        <f>ROW(Source!A831)</f>
        <v/>
      </c>
      <c r="B311" s="0" t="n">
        <v>78847870</v>
      </c>
      <c r="C311" s="0" t="n">
        <v>78847863</v>
      </c>
      <c r="D311" s="0" t="n">
        <v>29150040</v>
      </c>
      <c r="E311" s="0" t="n">
        <v>1</v>
      </c>
      <c r="F311" s="0" t="n">
        <v>1</v>
      </c>
      <c r="G311" s="0" t="n">
        <v>1</v>
      </c>
      <c r="H311" s="0" t="n">
        <v>3</v>
      </c>
      <c r="I311" s="0" t="inlineStr">
        <is>
          <t>411-0001</t>
        </is>
      </c>
      <c r="J311" s="0" t="inlineStr">
        <is>
          <t>ТССЦ Московской обл., 411-0001, приказ Минстроя России №675/пр от 28.02.2017 № 257/пр</t>
        </is>
      </c>
      <c r="K311" s="0" t="inlineStr">
        <is>
          <t>Вода</t>
        </is>
      </c>
      <c r="L311" s="0" t="n">
        <v>1339</v>
      </c>
      <c r="N311" s="0" t="n">
        <v>1007</v>
      </c>
      <c r="O311" s="0" t="inlineStr">
        <is>
          <t>м3</t>
        </is>
      </c>
      <c r="P311" s="0" t="inlineStr">
        <is>
          <t>м3</t>
        </is>
      </c>
      <c r="Q311" s="0" t="n">
        <v>1</v>
      </c>
      <c r="X311" s="0" t="n">
        <v>0.044</v>
      </c>
      <c r="Y311" s="0" t="n">
        <v>2.44</v>
      </c>
      <c r="Z311" s="0" t="n">
        <v>0</v>
      </c>
      <c r="AA311" s="0" t="n">
        <v>0</v>
      </c>
      <c r="AB311" s="0" t="n">
        <v>0</v>
      </c>
      <c r="AC311" s="0" t="n">
        <v>0</v>
      </c>
      <c r="AD311" s="0" t="n">
        <v>1</v>
      </c>
      <c r="AE311" s="0" t="n">
        <v>0</v>
      </c>
      <c r="AF311" s="0" t="inlineStr"/>
      <c r="AG311" s="0" t="n">
        <v>0.044</v>
      </c>
      <c r="AH311" s="0" t="n">
        <v>2</v>
      </c>
      <c r="AI311" s="0" t="n">
        <v>78847870</v>
      </c>
      <c r="AJ311" s="0" t="n">
        <v>317</v>
      </c>
      <c r="AK311" s="0" t="n">
        <v>0</v>
      </c>
      <c r="AL311" s="0" t="n">
        <v>0</v>
      </c>
      <c r="AM311" s="0" t="n">
        <v>0</v>
      </c>
      <c r="AN311" s="0" t="n">
        <v>0</v>
      </c>
      <c r="AO311" s="0" t="n">
        <v>0</v>
      </c>
      <c r="AP311" s="0" t="n">
        <v>0</v>
      </c>
      <c r="AQ311" s="0" t="n">
        <v>0</v>
      </c>
      <c r="AR311" s="0" t="n">
        <v>0</v>
      </c>
    </row>
    <row r="312">
      <c r="A312" s="0">
        <f>ROW(Source!A832)</f>
        <v/>
      </c>
      <c r="B312" s="0" t="n">
        <v>78850237</v>
      </c>
      <c r="C312" s="0" t="n">
        <v>78847847</v>
      </c>
      <c r="D312" s="0" t="n">
        <v>18406785</v>
      </c>
      <c r="E312" s="0" t="n">
        <v>1</v>
      </c>
      <c r="F312" s="0" t="n">
        <v>1</v>
      </c>
      <c r="G312" s="0" t="n">
        <v>1</v>
      </c>
      <c r="H312" s="0" t="n">
        <v>1</v>
      </c>
      <c r="I312" s="0" t="inlineStr">
        <is>
          <t>1-1033-90</t>
        </is>
      </c>
      <c r="J312" s="0" t="inlineStr"/>
      <c r="K312" s="0" t="inlineStr">
        <is>
          <t>Рабочий строитель среднего разряда 3,3</t>
        </is>
      </c>
      <c r="L312" s="0" t="n">
        <v>1369</v>
      </c>
      <c r="N312" s="0" t="n">
        <v>1013</v>
      </c>
      <c r="O312" s="0" t="inlineStr">
        <is>
          <t>чел.-ч</t>
        </is>
      </c>
      <c r="P312" s="0" t="inlineStr">
        <is>
          <t>чел.-ч</t>
        </is>
      </c>
      <c r="Q312" s="0" t="n">
        <v>1</v>
      </c>
      <c r="X312" s="0" t="n">
        <v>228.35</v>
      </c>
      <c r="Y312" s="0" t="n">
        <v>0</v>
      </c>
      <c r="Z312" s="0" t="n">
        <v>0</v>
      </c>
      <c r="AA312" s="0" t="n">
        <v>0</v>
      </c>
      <c r="AB312" s="0" t="n">
        <v>8.859999999999999</v>
      </c>
      <c r="AC312" s="0" t="n">
        <v>0</v>
      </c>
      <c r="AD312" s="0" t="n">
        <v>1</v>
      </c>
      <c r="AE312" s="0" t="n">
        <v>1</v>
      </c>
      <c r="AF312" s="0" t="inlineStr"/>
      <c r="AG312" s="0" t="n">
        <v>228.35</v>
      </c>
      <c r="AH312" s="0" t="n">
        <v>2</v>
      </c>
      <c r="AI312" s="0" t="n">
        <v>78850237</v>
      </c>
      <c r="AJ312" s="0" t="n">
        <v>318</v>
      </c>
      <c r="AK312" s="0" t="n">
        <v>0</v>
      </c>
      <c r="AL312" s="0" t="n">
        <v>0</v>
      </c>
      <c r="AM312" s="0" t="n">
        <v>0</v>
      </c>
      <c r="AN312" s="0" t="n">
        <v>0</v>
      </c>
      <c r="AO312" s="0" t="n">
        <v>0</v>
      </c>
      <c r="AP312" s="0" t="n">
        <v>0</v>
      </c>
      <c r="AQ312" s="0" t="n">
        <v>0</v>
      </c>
      <c r="AR312" s="0" t="n">
        <v>0</v>
      </c>
    </row>
    <row r="313">
      <c r="A313" s="0">
        <f>ROW(Source!A832)</f>
        <v/>
      </c>
      <c r="B313" s="0" t="n">
        <v>78850238</v>
      </c>
      <c r="C313" s="0" t="n">
        <v>78847847</v>
      </c>
      <c r="D313" s="0" t="n">
        <v>121548</v>
      </c>
      <c r="E313" s="0" t="n">
        <v>1</v>
      </c>
      <c r="F313" s="0" t="n">
        <v>1</v>
      </c>
      <c r="G313" s="0" t="n">
        <v>1</v>
      </c>
      <c r="H313" s="0" t="n">
        <v>1</v>
      </c>
      <c r="I313" s="0" t="inlineStr">
        <is>
          <t>2</t>
        </is>
      </c>
      <c r="J313" s="0" t="inlineStr"/>
      <c r="K313" s="0" t="inlineStr">
        <is>
          <t>Затраты труда машинистов</t>
        </is>
      </c>
      <c r="L313" s="0" t="n">
        <v>608254</v>
      </c>
      <c r="N313" s="0" t="n">
        <v>1013</v>
      </c>
      <c r="O313" s="0" t="inlineStr">
        <is>
          <t>чел.час</t>
        </is>
      </c>
      <c r="P313" s="0" t="inlineStr">
        <is>
          <t>чел.час</t>
        </is>
      </c>
      <c r="Q313" s="0" t="n">
        <v>1</v>
      </c>
      <c r="X313" s="0" t="n">
        <v>0.67</v>
      </c>
      <c r="Y313" s="0" t="n">
        <v>0</v>
      </c>
      <c r="Z313" s="0" t="n">
        <v>0</v>
      </c>
      <c r="AA313" s="0" t="n">
        <v>0</v>
      </c>
      <c r="AB313" s="0" t="n">
        <v>0</v>
      </c>
      <c r="AC313" s="0" t="n">
        <v>0</v>
      </c>
      <c r="AD313" s="0" t="n">
        <v>1</v>
      </c>
      <c r="AE313" s="0" t="n">
        <v>2</v>
      </c>
      <c r="AF313" s="0" t="inlineStr"/>
      <c r="AG313" s="0" t="n">
        <v>0.67</v>
      </c>
      <c r="AH313" s="0" t="n">
        <v>2</v>
      </c>
      <c r="AI313" s="0" t="n">
        <v>78850238</v>
      </c>
      <c r="AJ313" s="0" t="n">
        <v>319</v>
      </c>
      <c r="AK313" s="0" t="n">
        <v>0</v>
      </c>
      <c r="AL313" s="0" t="n">
        <v>0</v>
      </c>
      <c r="AM313" s="0" t="n">
        <v>0</v>
      </c>
      <c r="AN313" s="0" t="n">
        <v>0</v>
      </c>
      <c r="AO313" s="0" t="n">
        <v>0</v>
      </c>
      <c r="AP313" s="0" t="n">
        <v>0</v>
      </c>
      <c r="AQ313" s="0" t="n">
        <v>0</v>
      </c>
      <c r="AR313" s="0" t="n">
        <v>0</v>
      </c>
    </row>
    <row r="314">
      <c r="A314" s="0">
        <f>ROW(Source!A832)</f>
        <v/>
      </c>
      <c r="B314" s="0" t="n">
        <v>78850239</v>
      </c>
      <c r="C314" s="0" t="n">
        <v>78847847</v>
      </c>
      <c r="D314" s="0" t="n">
        <v>29172556</v>
      </c>
      <c r="E314" s="0" t="n">
        <v>1</v>
      </c>
      <c r="F314" s="0" t="n">
        <v>1</v>
      </c>
      <c r="G314" s="0" t="n">
        <v>1</v>
      </c>
      <c r="H314" s="0" t="n">
        <v>2</v>
      </c>
      <c r="I314" s="0" t="inlineStr">
        <is>
          <t>030954</t>
        </is>
      </c>
      <c r="J314" s="0" t="inlineStr">
        <is>
          <t>ТСЭМ Московской обл., 030954, приказ Минстроя России №675/пр от 28.02.2017 № 264/пр</t>
        </is>
      </c>
      <c r="K314" s="0" t="inlineStr">
        <is>
          <t>Подъемники грузоподъемностью до 500 кг одномачтовые, высота подъема 45 м</t>
        </is>
      </c>
      <c r="L314" s="0" t="n">
        <v>1368</v>
      </c>
      <c r="N314" s="0" t="n">
        <v>1011</v>
      </c>
      <c r="O314" s="0" t="inlineStr">
        <is>
          <t>маш.-ч</t>
        </is>
      </c>
      <c r="P314" s="0" t="inlineStr">
        <is>
          <t>маш.-ч</t>
        </is>
      </c>
      <c r="Q314" s="0" t="n">
        <v>1</v>
      </c>
      <c r="X314" s="0" t="n">
        <v>0.67</v>
      </c>
      <c r="Y314" s="0" t="n">
        <v>0</v>
      </c>
      <c r="Z314" s="0" t="n">
        <v>31.26</v>
      </c>
      <c r="AA314" s="0" t="n">
        <v>13.5</v>
      </c>
      <c r="AB314" s="0" t="n">
        <v>0</v>
      </c>
      <c r="AC314" s="0" t="n">
        <v>0</v>
      </c>
      <c r="AD314" s="0" t="n">
        <v>1</v>
      </c>
      <c r="AE314" s="0" t="n">
        <v>0</v>
      </c>
      <c r="AF314" s="0" t="inlineStr"/>
      <c r="AG314" s="0" t="n">
        <v>0.67</v>
      </c>
      <c r="AH314" s="0" t="n">
        <v>2</v>
      </c>
      <c r="AI314" s="0" t="n">
        <v>78850239</v>
      </c>
      <c r="AJ314" s="0" t="n">
        <v>320</v>
      </c>
      <c r="AK314" s="0" t="n">
        <v>0</v>
      </c>
      <c r="AL314" s="0" t="n">
        <v>0</v>
      </c>
      <c r="AM314" s="0" t="n">
        <v>0</v>
      </c>
      <c r="AN314" s="0" t="n">
        <v>0</v>
      </c>
      <c r="AO314" s="0" t="n">
        <v>0</v>
      </c>
      <c r="AP314" s="0" t="n">
        <v>0</v>
      </c>
      <c r="AQ314" s="0" t="n">
        <v>0</v>
      </c>
      <c r="AR314" s="0" t="n">
        <v>0</v>
      </c>
    </row>
    <row r="315">
      <c r="A315" s="0">
        <f>ROW(Source!A832)</f>
        <v/>
      </c>
      <c r="B315" s="0" t="n">
        <v>78850240</v>
      </c>
      <c r="C315" s="0" t="n">
        <v>78847847</v>
      </c>
      <c r="D315" s="0" t="n">
        <v>29145213</v>
      </c>
      <c r="E315" s="0" t="n">
        <v>1</v>
      </c>
      <c r="F315" s="0" t="n">
        <v>1</v>
      </c>
      <c r="G315" s="0" t="n">
        <v>1</v>
      </c>
      <c r="H315" s="0" t="n">
        <v>3</v>
      </c>
      <c r="I315" s="0" t="inlineStr">
        <is>
          <t>402-0083</t>
        </is>
      </c>
      <c r="J315" s="0" t="inlineStr">
        <is>
          <t>ТССЦ Московской обл., 402-0083, приказ Минстроя России №675/пр от 28.02.2017 № 257/пр</t>
        </is>
      </c>
      <c r="K315" s="0" t="inlineStr">
        <is>
          <t>Раствор готовый отделочный тяжелый, цементно-известковый 1:1:6</t>
        </is>
      </c>
      <c r="L315" s="0" t="n">
        <v>1339</v>
      </c>
      <c r="N315" s="0" t="n">
        <v>1007</v>
      </c>
      <c r="O315" s="0" t="inlineStr">
        <is>
          <t>м3</t>
        </is>
      </c>
      <c r="P315" s="0" t="inlineStr">
        <is>
          <t>м3</t>
        </is>
      </c>
      <c r="Q315" s="0" t="n">
        <v>1</v>
      </c>
      <c r="X315" s="0" t="n">
        <v>2.2</v>
      </c>
      <c r="Y315" s="0" t="n">
        <v>517.89</v>
      </c>
      <c r="Z315" s="0" t="n">
        <v>0</v>
      </c>
      <c r="AA315" s="0" t="n">
        <v>0</v>
      </c>
      <c r="AB315" s="0" t="n">
        <v>0</v>
      </c>
      <c r="AC315" s="0" t="n">
        <v>0</v>
      </c>
      <c r="AD315" s="0" t="n">
        <v>1</v>
      </c>
      <c r="AE315" s="0" t="n">
        <v>0</v>
      </c>
      <c r="AF315" s="0" t="inlineStr"/>
      <c r="AG315" s="0" t="n">
        <v>2.2</v>
      </c>
      <c r="AH315" s="0" t="n">
        <v>2</v>
      </c>
      <c r="AI315" s="0" t="n">
        <v>78850240</v>
      </c>
      <c r="AJ315" s="0" t="n">
        <v>321</v>
      </c>
      <c r="AK315" s="0" t="n">
        <v>0</v>
      </c>
      <c r="AL315" s="0" t="n">
        <v>0</v>
      </c>
      <c r="AM315" s="0" t="n">
        <v>0</v>
      </c>
      <c r="AN315" s="0" t="n">
        <v>0</v>
      </c>
      <c r="AO315" s="0" t="n">
        <v>0</v>
      </c>
      <c r="AP315" s="0" t="n">
        <v>0</v>
      </c>
      <c r="AQ315" s="0" t="n">
        <v>0</v>
      </c>
      <c r="AR315" s="0" t="n">
        <v>0</v>
      </c>
    </row>
    <row r="316">
      <c r="A316" s="0">
        <f>ROW(Source!A832)</f>
        <v/>
      </c>
      <c r="B316" s="0" t="n">
        <v>78850241</v>
      </c>
      <c r="C316" s="0" t="n">
        <v>78847847</v>
      </c>
      <c r="D316" s="0" t="n">
        <v>29150040</v>
      </c>
      <c r="E316" s="0" t="n">
        <v>1</v>
      </c>
      <c r="F316" s="0" t="n">
        <v>1</v>
      </c>
      <c r="G316" s="0" t="n">
        <v>1</v>
      </c>
      <c r="H316" s="0" t="n">
        <v>3</v>
      </c>
      <c r="I316" s="0" t="inlineStr">
        <is>
          <t>411-0001</t>
        </is>
      </c>
      <c r="J316" s="0" t="inlineStr">
        <is>
          <t>ТССЦ Московской обл., 411-0001, приказ Минстроя России №675/пр от 28.02.2017 № 257/пр</t>
        </is>
      </c>
      <c r="K316" s="0" t="inlineStr">
        <is>
          <t>Вода</t>
        </is>
      </c>
      <c r="L316" s="0" t="n">
        <v>1339</v>
      </c>
      <c r="N316" s="0" t="n">
        <v>1007</v>
      </c>
      <c r="O316" s="0" t="inlineStr">
        <is>
          <t>м3</t>
        </is>
      </c>
      <c r="P316" s="0" t="inlineStr">
        <is>
          <t>м3</t>
        </is>
      </c>
      <c r="Q316" s="0" t="n">
        <v>1</v>
      </c>
      <c r="X316" s="0" t="n">
        <v>0.35</v>
      </c>
      <c r="Y316" s="0" t="n">
        <v>2.44</v>
      </c>
      <c r="Z316" s="0" t="n">
        <v>0</v>
      </c>
      <c r="AA316" s="0" t="n">
        <v>0</v>
      </c>
      <c r="AB316" s="0" t="n">
        <v>0</v>
      </c>
      <c r="AC316" s="0" t="n">
        <v>0</v>
      </c>
      <c r="AD316" s="0" t="n">
        <v>1</v>
      </c>
      <c r="AE316" s="0" t="n">
        <v>0</v>
      </c>
      <c r="AF316" s="0" t="inlineStr"/>
      <c r="AG316" s="0" t="n">
        <v>0.35</v>
      </c>
      <c r="AH316" s="0" t="n">
        <v>2</v>
      </c>
      <c r="AI316" s="0" t="n">
        <v>78850241</v>
      </c>
      <c r="AJ316" s="0" t="n">
        <v>322</v>
      </c>
      <c r="AK316" s="0" t="n">
        <v>0</v>
      </c>
      <c r="AL316" s="0" t="n">
        <v>0</v>
      </c>
      <c r="AM316" s="0" t="n">
        <v>0</v>
      </c>
      <c r="AN316" s="0" t="n">
        <v>0</v>
      </c>
      <c r="AO316" s="0" t="n">
        <v>0</v>
      </c>
      <c r="AP316" s="0" t="n">
        <v>0</v>
      </c>
      <c r="AQ316" s="0" t="n">
        <v>0</v>
      </c>
      <c r="AR316" s="0" t="n">
        <v>0</v>
      </c>
    </row>
    <row r="317">
      <c r="A317" s="0">
        <f>ROW(Source!A832)</f>
        <v/>
      </c>
      <c r="B317" s="0" t="n">
        <v>78850242</v>
      </c>
      <c r="C317" s="0" t="n">
        <v>78847847</v>
      </c>
      <c r="D317" s="0" t="n">
        <v>29164349</v>
      </c>
      <c r="E317" s="0" t="n">
        <v>1</v>
      </c>
      <c r="F317" s="0" t="n">
        <v>1</v>
      </c>
      <c r="G317" s="0" t="n">
        <v>1</v>
      </c>
      <c r="H317" s="0" t="n">
        <v>3</v>
      </c>
      <c r="I317" s="0" t="inlineStr">
        <is>
          <t>509-9900</t>
        </is>
      </c>
      <c r="J317" s="0" t="inlineStr">
        <is>
          <t>ТССЦ Московской обл., 509-9900, приказ Минстроя России №675/пр от 28.02.2017 № 258/пр</t>
        </is>
      </c>
      <c r="K317" s="0" t="inlineStr">
        <is>
          <t>Строительный мусор</t>
        </is>
      </c>
      <c r="L317" s="0" t="n">
        <v>1348</v>
      </c>
      <c r="N317" s="0" t="n">
        <v>1009</v>
      </c>
      <c r="O317" s="0" t="inlineStr">
        <is>
          <t>т</t>
        </is>
      </c>
      <c r="P317" s="0" t="inlineStr">
        <is>
          <t>т</t>
        </is>
      </c>
      <c r="Q317" s="0" t="n">
        <v>1000</v>
      </c>
      <c r="X317" s="0" t="n">
        <v>3.38</v>
      </c>
      <c r="Y317" s="0" t="n">
        <v>0</v>
      </c>
      <c r="Z317" s="0" t="n">
        <v>0</v>
      </c>
      <c r="AA317" s="0" t="n">
        <v>0</v>
      </c>
      <c r="AB317" s="0" t="n">
        <v>0</v>
      </c>
      <c r="AC317" s="0" t="n">
        <v>0</v>
      </c>
      <c r="AD317" s="0" t="n">
        <v>0</v>
      </c>
      <c r="AE317" s="0" t="n">
        <v>0</v>
      </c>
      <c r="AF317" s="0" t="inlineStr"/>
      <c r="AG317" s="0" t="n">
        <v>3.38</v>
      </c>
      <c r="AH317" s="0" t="n">
        <v>2</v>
      </c>
      <c r="AI317" s="0" t="n">
        <v>78850242</v>
      </c>
      <c r="AJ317" s="0" t="n">
        <v>323</v>
      </c>
      <c r="AK317" s="0" t="n">
        <v>0</v>
      </c>
      <c r="AL317" s="0" t="n">
        <v>0</v>
      </c>
      <c r="AM317" s="0" t="n">
        <v>0</v>
      </c>
      <c r="AN317" s="0" t="n">
        <v>0</v>
      </c>
      <c r="AO317" s="0" t="n">
        <v>0</v>
      </c>
      <c r="AP317" s="0" t="n">
        <v>0</v>
      </c>
      <c r="AQ317" s="0" t="n">
        <v>0</v>
      </c>
      <c r="AR317" s="0" t="n">
        <v>0</v>
      </c>
    </row>
    <row r="318">
      <c r="A318" s="0">
        <f>ROW(Source!A834)</f>
        <v/>
      </c>
      <c r="B318" s="0" t="n">
        <v>78847904</v>
      </c>
      <c r="C318" s="0" t="n">
        <v>78847903</v>
      </c>
      <c r="D318" s="0" t="n">
        <v>18410171</v>
      </c>
      <c r="E318" s="0" t="n">
        <v>1</v>
      </c>
      <c r="F318" s="0" t="n">
        <v>1</v>
      </c>
      <c r="G318" s="0" t="n">
        <v>1</v>
      </c>
      <c r="H318" s="0" t="n">
        <v>1</v>
      </c>
      <c r="I318" s="0" t="inlineStr">
        <is>
          <t>1-1034-90</t>
        </is>
      </c>
      <c r="J318" s="0" t="inlineStr"/>
      <c r="K318" s="0" t="inlineStr">
        <is>
          <t>Рабочий строитель среднего разряда 3,4</t>
        </is>
      </c>
      <c r="L318" s="0" t="n">
        <v>1369</v>
      </c>
      <c r="N318" s="0" t="n">
        <v>1013</v>
      </c>
      <c r="O318" s="0" t="inlineStr">
        <is>
          <t>чел.-ч</t>
        </is>
      </c>
      <c r="P318" s="0" t="inlineStr">
        <is>
          <t>чел.-ч</t>
        </is>
      </c>
      <c r="Q318" s="0" t="n">
        <v>1</v>
      </c>
      <c r="X318" s="0" t="n">
        <v>42.9</v>
      </c>
      <c r="Y318" s="0" t="n">
        <v>0</v>
      </c>
      <c r="Z318" s="0" t="n">
        <v>0</v>
      </c>
      <c r="AA318" s="0" t="n">
        <v>0</v>
      </c>
      <c r="AB318" s="0" t="n">
        <v>8.970000000000001</v>
      </c>
      <c r="AC318" s="0" t="n">
        <v>0</v>
      </c>
      <c r="AD318" s="0" t="n">
        <v>1</v>
      </c>
      <c r="AE318" s="0" t="n">
        <v>1</v>
      </c>
      <c r="AF318" s="0" t="inlineStr"/>
      <c r="AG318" s="0" t="n">
        <v>42.9</v>
      </c>
      <c r="AH318" s="0" t="n">
        <v>2</v>
      </c>
      <c r="AI318" s="0" t="n">
        <v>78847904</v>
      </c>
      <c r="AJ318" s="0" t="n">
        <v>324</v>
      </c>
      <c r="AK318" s="0" t="n">
        <v>0</v>
      </c>
      <c r="AL318" s="0" t="n">
        <v>0</v>
      </c>
      <c r="AM318" s="0" t="n">
        <v>0</v>
      </c>
      <c r="AN318" s="0" t="n">
        <v>0</v>
      </c>
      <c r="AO318" s="0" t="n">
        <v>0</v>
      </c>
      <c r="AP318" s="0" t="n">
        <v>0</v>
      </c>
      <c r="AQ318" s="0" t="n">
        <v>0</v>
      </c>
      <c r="AR318" s="0" t="n">
        <v>0</v>
      </c>
    </row>
    <row r="319">
      <c r="A319" s="0">
        <f>ROW(Source!A834)</f>
        <v/>
      </c>
      <c r="B319" s="0" t="n">
        <v>78847905</v>
      </c>
      <c r="C319" s="0" t="n">
        <v>78847903</v>
      </c>
      <c r="D319" s="0" t="n">
        <v>121548</v>
      </c>
      <c r="E319" s="0" t="n">
        <v>1</v>
      </c>
      <c r="F319" s="0" t="n">
        <v>1</v>
      </c>
      <c r="G319" s="0" t="n">
        <v>1</v>
      </c>
      <c r="H319" s="0" t="n">
        <v>1</v>
      </c>
      <c r="I319" s="0" t="inlineStr">
        <is>
          <t>2</t>
        </is>
      </c>
      <c r="J319" s="0" t="inlineStr"/>
      <c r="K319" s="0" t="inlineStr">
        <is>
          <t>Затраты труда машинистов</t>
        </is>
      </c>
      <c r="L319" s="0" t="n">
        <v>608254</v>
      </c>
      <c r="N319" s="0" t="n">
        <v>1013</v>
      </c>
      <c r="O319" s="0" t="inlineStr">
        <is>
          <t>чел.час</t>
        </is>
      </c>
      <c r="P319" s="0" t="inlineStr">
        <is>
          <t>чел.час</t>
        </is>
      </c>
      <c r="Q319" s="0" t="n">
        <v>1</v>
      </c>
      <c r="X319" s="0" t="n">
        <v>0.02</v>
      </c>
      <c r="Y319" s="0" t="n">
        <v>0</v>
      </c>
      <c r="Z319" s="0" t="n">
        <v>0</v>
      </c>
      <c r="AA319" s="0" t="n">
        <v>0</v>
      </c>
      <c r="AB319" s="0" t="n">
        <v>0</v>
      </c>
      <c r="AC319" s="0" t="n">
        <v>0</v>
      </c>
      <c r="AD319" s="0" t="n">
        <v>1</v>
      </c>
      <c r="AE319" s="0" t="n">
        <v>2</v>
      </c>
      <c r="AF319" s="0" t="inlineStr"/>
      <c r="AG319" s="0" t="n">
        <v>0.02</v>
      </c>
      <c r="AH319" s="0" t="n">
        <v>2</v>
      </c>
      <c r="AI319" s="0" t="n">
        <v>78847905</v>
      </c>
      <c r="AJ319" s="0" t="n">
        <v>325</v>
      </c>
      <c r="AK319" s="0" t="n">
        <v>0</v>
      </c>
      <c r="AL319" s="0" t="n">
        <v>0</v>
      </c>
      <c r="AM319" s="0" t="n">
        <v>0</v>
      </c>
      <c r="AN319" s="0" t="n">
        <v>0</v>
      </c>
      <c r="AO319" s="0" t="n">
        <v>0</v>
      </c>
      <c r="AP319" s="0" t="n">
        <v>0</v>
      </c>
      <c r="AQ319" s="0" t="n">
        <v>0</v>
      </c>
      <c r="AR319" s="0" t="n">
        <v>0</v>
      </c>
    </row>
    <row r="320">
      <c r="A320" s="0">
        <f>ROW(Source!A834)</f>
        <v/>
      </c>
      <c r="B320" s="0" t="n">
        <v>78847906</v>
      </c>
      <c r="C320" s="0" t="n">
        <v>78847903</v>
      </c>
      <c r="D320" s="0" t="n">
        <v>29172556</v>
      </c>
      <c r="E320" s="0" t="n">
        <v>1</v>
      </c>
      <c r="F320" s="0" t="n">
        <v>1</v>
      </c>
      <c r="G320" s="0" t="n">
        <v>1</v>
      </c>
      <c r="H320" s="0" t="n">
        <v>2</v>
      </c>
      <c r="I320" s="0" t="inlineStr">
        <is>
          <t>030954</t>
        </is>
      </c>
      <c r="J320" s="0" t="inlineStr">
        <is>
          <t>ТСЭМ Московской обл., 030954, приказ Минстроя России №675/пр от 28.02.2017 № 264/пр</t>
        </is>
      </c>
      <c r="K320" s="0" t="inlineStr">
        <is>
          <t>Подъемники грузоподъемностью до 500 кг одномачтовые, высота подъема 45 м</t>
        </is>
      </c>
      <c r="L320" s="0" t="n">
        <v>1368</v>
      </c>
      <c r="N320" s="0" t="n">
        <v>1011</v>
      </c>
      <c r="O320" s="0" t="inlineStr">
        <is>
          <t>маш.-ч</t>
        </is>
      </c>
      <c r="P320" s="0" t="inlineStr">
        <is>
          <t>маш.-ч</t>
        </is>
      </c>
      <c r="Q320" s="0" t="n">
        <v>1</v>
      </c>
      <c r="X320" s="0" t="n">
        <v>0.02</v>
      </c>
      <c r="Y320" s="0" t="n">
        <v>0</v>
      </c>
      <c r="Z320" s="0" t="n">
        <v>31.26</v>
      </c>
      <c r="AA320" s="0" t="n">
        <v>13.5</v>
      </c>
      <c r="AB320" s="0" t="n">
        <v>0</v>
      </c>
      <c r="AC320" s="0" t="n">
        <v>0</v>
      </c>
      <c r="AD320" s="0" t="n">
        <v>1</v>
      </c>
      <c r="AE320" s="0" t="n">
        <v>0</v>
      </c>
      <c r="AF320" s="0" t="inlineStr"/>
      <c r="AG320" s="0" t="n">
        <v>0.02</v>
      </c>
      <c r="AH320" s="0" t="n">
        <v>2</v>
      </c>
      <c r="AI320" s="0" t="n">
        <v>78847906</v>
      </c>
      <c r="AJ320" s="0" t="n">
        <v>326</v>
      </c>
      <c r="AK320" s="0" t="n">
        <v>0</v>
      </c>
      <c r="AL320" s="0" t="n">
        <v>0</v>
      </c>
      <c r="AM320" s="0" t="n">
        <v>0</v>
      </c>
      <c r="AN320" s="0" t="n">
        <v>0</v>
      </c>
      <c r="AO320" s="0" t="n">
        <v>0</v>
      </c>
      <c r="AP320" s="0" t="n">
        <v>0</v>
      </c>
      <c r="AQ320" s="0" t="n">
        <v>0</v>
      </c>
      <c r="AR320" s="0" t="n">
        <v>0</v>
      </c>
    </row>
    <row r="321">
      <c r="A321" s="0">
        <f>ROW(Source!A834)</f>
        <v/>
      </c>
      <c r="B321" s="0" t="n">
        <v>78847907</v>
      </c>
      <c r="C321" s="0" t="n">
        <v>78847903</v>
      </c>
      <c r="D321" s="0" t="n">
        <v>29174913</v>
      </c>
      <c r="E321" s="0" t="n">
        <v>1</v>
      </c>
      <c r="F321" s="0" t="n">
        <v>1</v>
      </c>
      <c r="G321" s="0" t="n">
        <v>1</v>
      </c>
      <c r="H321" s="0" t="n">
        <v>2</v>
      </c>
      <c r="I321" s="0" t="inlineStr">
        <is>
          <t>400001</t>
        </is>
      </c>
      <c r="J321" s="0" t="inlineStr">
        <is>
          <t>ТСЭМ Московской обл., 400001, приказ Минстроя России №675/пр от 28.02.2017 № 264/пр</t>
        </is>
      </c>
      <c r="K321" s="0" t="inlineStr">
        <is>
          <t>Автомобили бортовые, грузоподъемность до 5 т</t>
        </is>
      </c>
      <c r="L321" s="0" t="n">
        <v>1368</v>
      </c>
      <c r="N321" s="0" t="n">
        <v>1011</v>
      </c>
      <c r="O321" s="0" t="inlineStr">
        <is>
          <t>маш.-ч</t>
        </is>
      </c>
      <c r="P321" s="0" t="inlineStr">
        <is>
          <t>маш.-ч</t>
        </is>
      </c>
      <c r="Q321" s="0" t="n">
        <v>1</v>
      </c>
      <c r="X321" s="0" t="n">
        <v>0.15</v>
      </c>
      <c r="Y321" s="0" t="n">
        <v>0</v>
      </c>
      <c r="Z321" s="0" t="n">
        <v>87.17</v>
      </c>
      <c r="AA321" s="0" t="n">
        <v>11.6</v>
      </c>
      <c r="AB321" s="0" t="n">
        <v>0</v>
      </c>
      <c r="AC321" s="0" t="n">
        <v>0</v>
      </c>
      <c r="AD321" s="0" t="n">
        <v>1</v>
      </c>
      <c r="AE321" s="0" t="n">
        <v>0</v>
      </c>
      <c r="AF321" s="0" t="inlineStr"/>
      <c r="AG321" s="0" t="n">
        <v>0.15</v>
      </c>
      <c r="AH321" s="0" t="n">
        <v>2</v>
      </c>
      <c r="AI321" s="0" t="n">
        <v>78847907</v>
      </c>
      <c r="AJ321" s="0" t="n">
        <v>327</v>
      </c>
      <c r="AK321" s="0" t="n">
        <v>0</v>
      </c>
      <c r="AL321" s="0" t="n">
        <v>0</v>
      </c>
      <c r="AM321" s="0" t="n">
        <v>0</v>
      </c>
      <c r="AN321" s="0" t="n">
        <v>0</v>
      </c>
      <c r="AO321" s="0" t="n">
        <v>0</v>
      </c>
      <c r="AP321" s="0" t="n">
        <v>0</v>
      </c>
      <c r="AQ321" s="0" t="n">
        <v>0</v>
      </c>
      <c r="AR321" s="0" t="n">
        <v>0</v>
      </c>
    </row>
    <row r="322">
      <c r="A322" s="0">
        <f>ROW(Source!A834)</f>
        <v/>
      </c>
      <c r="B322" s="0" t="n">
        <v>78847908</v>
      </c>
      <c r="C322" s="0" t="n">
        <v>78847903</v>
      </c>
      <c r="D322" s="0" t="n">
        <v>29107779</v>
      </c>
      <c r="E322" s="0" t="n">
        <v>1</v>
      </c>
      <c r="F322" s="0" t="n">
        <v>1</v>
      </c>
      <c r="G322" s="0" t="n">
        <v>1</v>
      </c>
      <c r="H322" s="0" t="n">
        <v>3</v>
      </c>
      <c r="I322" s="0" t="inlineStr">
        <is>
          <t>101-1596</t>
        </is>
      </c>
      <c r="J322" s="0" t="inlineStr">
        <is>
          <t>ТССЦ Московской обл., 101-1596, приказ Минстроя России №675/пр от 28.02.2017 № 254/пр</t>
        </is>
      </c>
      <c r="K322" s="0" t="inlineStr">
        <is>
          <t>Шкурка шлифовальная двухслойная с зернистостью 40-25</t>
        </is>
      </c>
      <c r="L322" s="0" t="n">
        <v>1327</v>
      </c>
      <c r="N322" s="0" t="n">
        <v>1005</v>
      </c>
      <c r="O322" s="0" t="inlineStr">
        <is>
          <t>м2</t>
        </is>
      </c>
      <c r="P322" s="0" t="inlineStr">
        <is>
          <t>м2</t>
        </is>
      </c>
      <c r="Q322" s="0" t="n">
        <v>1</v>
      </c>
      <c r="X322" s="0" t="n">
        <v>0.84</v>
      </c>
      <c r="Y322" s="0" t="n">
        <v>72.31</v>
      </c>
      <c r="Z322" s="0" t="n">
        <v>0</v>
      </c>
      <c r="AA322" s="0" t="n">
        <v>0</v>
      </c>
      <c r="AB322" s="0" t="n">
        <v>0</v>
      </c>
      <c r="AC322" s="0" t="n">
        <v>0</v>
      </c>
      <c r="AD322" s="0" t="n">
        <v>1</v>
      </c>
      <c r="AE322" s="0" t="n">
        <v>0</v>
      </c>
      <c r="AF322" s="0" t="inlineStr"/>
      <c r="AG322" s="0" t="n">
        <v>0.84</v>
      </c>
      <c r="AH322" s="0" t="n">
        <v>2</v>
      </c>
      <c r="AI322" s="0" t="n">
        <v>78847908</v>
      </c>
      <c r="AJ322" s="0" t="n">
        <v>328</v>
      </c>
      <c r="AK322" s="0" t="n">
        <v>0</v>
      </c>
      <c r="AL322" s="0" t="n">
        <v>0</v>
      </c>
      <c r="AM322" s="0" t="n">
        <v>0</v>
      </c>
      <c r="AN322" s="0" t="n">
        <v>0</v>
      </c>
      <c r="AO322" s="0" t="n">
        <v>0</v>
      </c>
      <c r="AP322" s="0" t="n">
        <v>0</v>
      </c>
      <c r="AQ322" s="0" t="n">
        <v>0</v>
      </c>
      <c r="AR322" s="0" t="n">
        <v>0</v>
      </c>
    </row>
    <row r="323">
      <c r="A323" s="0">
        <f>ROW(Source!A834)</f>
        <v/>
      </c>
      <c r="B323" s="0" t="n">
        <v>78847909</v>
      </c>
      <c r="C323" s="0" t="n">
        <v>78847903</v>
      </c>
      <c r="D323" s="0" t="n">
        <v>29109797</v>
      </c>
      <c r="E323" s="0" t="n">
        <v>1</v>
      </c>
      <c r="F323" s="0" t="n">
        <v>1</v>
      </c>
      <c r="G323" s="0" t="n">
        <v>1</v>
      </c>
      <c r="H323" s="0" t="n">
        <v>3</v>
      </c>
      <c r="I323" s="0" t="inlineStr">
        <is>
          <t>101-1712</t>
        </is>
      </c>
      <c r="J323" s="0" t="inlineStr">
        <is>
          <t>ТССЦ Московской обл., 101-1712, приказ Минстроя России №675/пр от 28.02.2017 № 254/пр</t>
        </is>
      </c>
      <c r="K323" s="0" t="inlineStr">
        <is>
          <t>Шпатлевка клеевая</t>
        </is>
      </c>
      <c r="L323" s="0" t="n">
        <v>1348</v>
      </c>
      <c r="N323" s="0" t="n">
        <v>1009</v>
      </c>
      <c r="O323" s="0" t="inlineStr">
        <is>
          <t>т</t>
        </is>
      </c>
      <c r="P323" s="0" t="inlineStr">
        <is>
          <t>т</t>
        </is>
      </c>
      <c r="Q323" s="0" t="n">
        <v>1000</v>
      </c>
      <c r="X323" s="0" t="n">
        <v>0.051</v>
      </c>
      <c r="Y323" s="0" t="n">
        <v>4294.02</v>
      </c>
      <c r="Z323" s="0" t="n">
        <v>0</v>
      </c>
      <c r="AA323" s="0" t="n">
        <v>0</v>
      </c>
      <c r="AB323" s="0" t="n">
        <v>0</v>
      </c>
      <c r="AC323" s="0" t="n">
        <v>0</v>
      </c>
      <c r="AD323" s="0" t="n">
        <v>1</v>
      </c>
      <c r="AE323" s="0" t="n">
        <v>0</v>
      </c>
      <c r="AF323" s="0" t="inlineStr"/>
      <c r="AG323" s="0" t="n">
        <v>0.051</v>
      </c>
      <c r="AH323" s="0" t="n">
        <v>2</v>
      </c>
      <c r="AI323" s="0" t="n">
        <v>78847909</v>
      </c>
      <c r="AJ323" s="0" t="n">
        <v>329</v>
      </c>
      <c r="AK323" s="0" t="n">
        <v>0</v>
      </c>
      <c r="AL323" s="0" t="n">
        <v>0</v>
      </c>
      <c r="AM323" s="0" t="n">
        <v>0</v>
      </c>
      <c r="AN323" s="0" t="n">
        <v>0</v>
      </c>
      <c r="AO323" s="0" t="n">
        <v>0</v>
      </c>
      <c r="AP323" s="0" t="n">
        <v>0</v>
      </c>
      <c r="AQ323" s="0" t="n">
        <v>0</v>
      </c>
      <c r="AR323" s="0" t="n">
        <v>0</v>
      </c>
    </row>
    <row r="324">
      <c r="A324" s="0">
        <f>ROW(Source!A834)</f>
        <v/>
      </c>
      <c r="B324" s="0" t="n">
        <v>78847910</v>
      </c>
      <c r="C324" s="0" t="n">
        <v>78847903</v>
      </c>
      <c r="D324" s="0" t="n">
        <v>29107800</v>
      </c>
      <c r="E324" s="0" t="n">
        <v>1</v>
      </c>
      <c r="F324" s="0" t="n">
        <v>1</v>
      </c>
      <c r="G324" s="0" t="n">
        <v>1</v>
      </c>
      <c r="H324" s="0" t="n">
        <v>3</v>
      </c>
      <c r="I324" s="0" t="inlineStr">
        <is>
          <t>101-1757</t>
        </is>
      </c>
      <c r="J324" s="0" t="inlineStr">
        <is>
          <t>ТССЦ Московской обл., 101-1757, приказ Минстроя России №675/пр от 28.02.2017 № 254/пр</t>
        </is>
      </c>
      <c r="K324" s="0" t="inlineStr">
        <is>
          <t>Ветошь</t>
        </is>
      </c>
      <c r="L324" s="0" t="n">
        <v>1346</v>
      </c>
      <c r="N324" s="0" t="n">
        <v>1009</v>
      </c>
      <c r="O324" s="0" t="inlineStr">
        <is>
          <t>кг</t>
        </is>
      </c>
      <c r="P324" s="0" t="inlineStr">
        <is>
          <t>кг</t>
        </is>
      </c>
      <c r="Q324" s="0" t="n">
        <v>1</v>
      </c>
      <c r="X324" s="0" t="n">
        <v>0.31</v>
      </c>
      <c r="Y324" s="0" t="n">
        <v>1.81</v>
      </c>
      <c r="Z324" s="0" t="n">
        <v>0</v>
      </c>
      <c r="AA324" s="0" t="n">
        <v>0</v>
      </c>
      <c r="AB324" s="0" t="n">
        <v>0</v>
      </c>
      <c r="AC324" s="0" t="n">
        <v>0</v>
      </c>
      <c r="AD324" s="0" t="n">
        <v>1</v>
      </c>
      <c r="AE324" s="0" t="n">
        <v>0</v>
      </c>
      <c r="AF324" s="0" t="inlineStr"/>
      <c r="AG324" s="0" t="n">
        <v>0.31</v>
      </c>
      <c r="AH324" s="0" t="n">
        <v>2</v>
      </c>
      <c r="AI324" s="0" t="n">
        <v>78847910</v>
      </c>
      <c r="AJ324" s="0" t="n">
        <v>330</v>
      </c>
      <c r="AK324" s="0" t="n">
        <v>0</v>
      </c>
      <c r="AL324" s="0" t="n">
        <v>0</v>
      </c>
      <c r="AM324" s="0" t="n">
        <v>0</v>
      </c>
      <c r="AN324" s="0" t="n">
        <v>0</v>
      </c>
      <c r="AO324" s="0" t="n">
        <v>0</v>
      </c>
      <c r="AP324" s="0" t="n">
        <v>0</v>
      </c>
      <c r="AQ324" s="0" t="n">
        <v>0</v>
      </c>
      <c r="AR324" s="0" t="n">
        <v>0</v>
      </c>
    </row>
    <row r="325">
      <c r="A325" s="0">
        <f>ROW(Source!A834)</f>
        <v/>
      </c>
      <c r="B325" s="0" t="n">
        <v>78847911</v>
      </c>
      <c r="C325" s="0" t="n">
        <v>78847903</v>
      </c>
      <c r="D325" s="0" t="n">
        <v>29110439</v>
      </c>
      <c r="E325" s="0" t="n">
        <v>1</v>
      </c>
      <c r="F325" s="0" t="n">
        <v>1</v>
      </c>
      <c r="G325" s="0" t="n">
        <v>1</v>
      </c>
      <c r="H325" s="0" t="n">
        <v>3</v>
      </c>
      <c r="I325" s="0" t="inlineStr">
        <is>
          <t>101-1959</t>
        </is>
      </c>
      <c r="J325" s="0" t="inlineStr">
        <is>
          <t>ТССЦ Московской обл., 101-1959, приказ Минстроя России №675/пр от 28.02.2017 № 254/пр</t>
        </is>
      </c>
      <c r="K325" s="0" t="inlineStr">
        <is>
          <t>Краска водоэмульсионная ВЭАК-1180</t>
        </is>
      </c>
      <c r="L325" s="0" t="n">
        <v>1348</v>
      </c>
      <c r="N325" s="0" t="n">
        <v>1009</v>
      </c>
      <c r="O325" s="0" t="inlineStr">
        <is>
          <t>т</t>
        </is>
      </c>
      <c r="P325" s="0" t="inlineStr">
        <is>
          <t>т</t>
        </is>
      </c>
      <c r="Q325" s="0" t="n">
        <v>1000</v>
      </c>
      <c r="X325" s="0" t="n">
        <v>0.063</v>
      </c>
      <c r="Y325" s="0" t="n">
        <v>15481.01</v>
      </c>
      <c r="Z325" s="0" t="n">
        <v>0</v>
      </c>
      <c r="AA325" s="0" t="n">
        <v>0</v>
      </c>
      <c r="AB325" s="0" t="n">
        <v>0</v>
      </c>
      <c r="AC325" s="0" t="n">
        <v>0</v>
      </c>
      <c r="AD325" s="0" t="n">
        <v>1</v>
      </c>
      <c r="AE325" s="0" t="n">
        <v>0</v>
      </c>
      <c r="AF325" s="0" t="inlineStr"/>
      <c r="AG325" s="0" t="n">
        <v>0.063</v>
      </c>
      <c r="AH325" s="0" t="n">
        <v>2</v>
      </c>
      <c r="AI325" s="0" t="n">
        <v>78847911</v>
      </c>
      <c r="AJ325" s="0" t="n">
        <v>331</v>
      </c>
      <c r="AK325" s="0" t="n">
        <v>0</v>
      </c>
      <c r="AL325" s="0" t="n">
        <v>0</v>
      </c>
      <c r="AM325" s="0" t="n">
        <v>0</v>
      </c>
      <c r="AN325" s="0" t="n">
        <v>0</v>
      </c>
      <c r="AO325" s="0" t="n">
        <v>0</v>
      </c>
      <c r="AP325" s="0" t="n">
        <v>0</v>
      </c>
      <c r="AQ325" s="0" t="n">
        <v>0</v>
      </c>
      <c r="AR325" s="0" t="n">
        <v>0</v>
      </c>
    </row>
    <row r="326">
      <c r="A326" s="0">
        <f>ROW(Source!A873)</f>
        <v/>
      </c>
      <c r="B326" s="0" t="n">
        <v>78847986</v>
      </c>
      <c r="C326" s="0" t="n">
        <v>78847984</v>
      </c>
      <c r="D326" s="0" t="n">
        <v>18407150</v>
      </c>
      <c r="E326" s="0" t="n">
        <v>1</v>
      </c>
      <c r="F326" s="0" t="n">
        <v>1</v>
      </c>
      <c r="G326" s="0" t="n">
        <v>1</v>
      </c>
      <c r="H326" s="0" t="n">
        <v>1</v>
      </c>
      <c r="I326" s="0" t="inlineStr">
        <is>
          <t>1-1030-90</t>
        </is>
      </c>
      <c r="J326" s="0" t="inlineStr"/>
      <c r="K326" s="0" t="inlineStr">
        <is>
          <t>Рабочий строитель среднего разряда 3</t>
        </is>
      </c>
      <c r="L326" s="0" t="n">
        <v>1369</v>
      </c>
      <c r="N326" s="0" t="n">
        <v>1013</v>
      </c>
      <c r="O326" s="0" t="inlineStr">
        <is>
          <t>чел.-ч</t>
        </is>
      </c>
      <c r="P326" s="0" t="inlineStr">
        <is>
          <t>чел.-ч</t>
        </is>
      </c>
      <c r="Q326" s="0" t="n">
        <v>1</v>
      </c>
      <c r="X326" s="0" t="n">
        <v>37.8</v>
      </c>
      <c r="Y326" s="0" t="n">
        <v>0</v>
      </c>
      <c r="Z326" s="0" t="n">
        <v>0</v>
      </c>
      <c r="AA326" s="0" t="n">
        <v>0</v>
      </c>
      <c r="AB326" s="0" t="n">
        <v>8.529999999999999</v>
      </c>
      <c r="AC326" s="0" t="n">
        <v>0</v>
      </c>
      <c r="AD326" s="0" t="n">
        <v>1</v>
      </c>
      <c r="AE326" s="0" t="n">
        <v>1</v>
      </c>
      <c r="AF326" s="0" t="inlineStr"/>
      <c r="AG326" s="0" t="n">
        <v>37.8</v>
      </c>
      <c r="AH326" s="0" t="n">
        <v>2</v>
      </c>
      <c r="AI326" s="0" t="n">
        <v>78847985</v>
      </c>
      <c r="AJ326" s="0" t="n">
        <v>332</v>
      </c>
      <c r="AK326" s="0" t="n">
        <v>0</v>
      </c>
      <c r="AL326" s="0" t="n">
        <v>0</v>
      </c>
      <c r="AM326" s="0" t="n">
        <v>0</v>
      </c>
      <c r="AN326" s="0" t="n">
        <v>0</v>
      </c>
      <c r="AO326" s="0" t="n">
        <v>0</v>
      </c>
      <c r="AP326" s="0" t="n">
        <v>0</v>
      </c>
      <c r="AQ326" s="0" t="n">
        <v>0</v>
      </c>
      <c r="AR326" s="0" t="n">
        <v>0</v>
      </c>
    </row>
    <row r="327">
      <c r="A327" s="0">
        <f>ROW(Source!A874)</f>
        <v/>
      </c>
      <c r="B327" s="0" t="n">
        <v>78850289</v>
      </c>
      <c r="C327" s="0" t="n">
        <v>78847987</v>
      </c>
      <c r="D327" s="0" t="n">
        <v>18413627</v>
      </c>
      <c r="E327" s="0" t="n">
        <v>1</v>
      </c>
      <c r="F327" s="0" t="n">
        <v>1</v>
      </c>
      <c r="G327" s="0" t="n">
        <v>1</v>
      </c>
      <c r="H327" s="0" t="n">
        <v>1</v>
      </c>
      <c r="I327" s="0" t="inlineStr">
        <is>
          <t>1-1042-90</t>
        </is>
      </c>
      <c r="J327" s="0" t="inlineStr"/>
      <c r="K327" s="0" t="inlineStr">
        <is>
          <t>Рабочий строитель среднего разряда 4,2</t>
        </is>
      </c>
      <c r="L327" s="0" t="n">
        <v>1369</v>
      </c>
      <c r="N327" s="0" t="n">
        <v>1013</v>
      </c>
      <c r="O327" s="0" t="inlineStr">
        <is>
          <t>чел.-ч</t>
        </is>
      </c>
      <c r="P327" s="0" t="inlineStr">
        <is>
          <t>чел.-ч</t>
        </is>
      </c>
      <c r="Q327" s="0" t="n">
        <v>1</v>
      </c>
      <c r="X327" s="0" t="n">
        <v>121.8</v>
      </c>
      <c r="Y327" s="0" t="n">
        <v>0</v>
      </c>
      <c r="Z327" s="0" t="n">
        <v>0</v>
      </c>
      <c r="AA327" s="0" t="n">
        <v>0</v>
      </c>
      <c r="AB327" s="0" t="n">
        <v>9.92</v>
      </c>
      <c r="AC327" s="0" t="n">
        <v>0</v>
      </c>
      <c r="AD327" s="0" t="n">
        <v>1</v>
      </c>
      <c r="AE327" s="0" t="n">
        <v>1</v>
      </c>
      <c r="AF327" s="0" t="inlineStr"/>
      <c r="AG327" s="0" t="n">
        <v>121.8</v>
      </c>
      <c r="AH327" s="0" t="n">
        <v>2</v>
      </c>
      <c r="AI327" s="0" t="n">
        <v>78850289</v>
      </c>
      <c r="AJ327" s="0" t="n">
        <v>333</v>
      </c>
      <c r="AK327" s="0" t="n">
        <v>0</v>
      </c>
      <c r="AL327" s="0" t="n">
        <v>0</v>
      </c>
      <c r="AM327" s="0" t="n">
        <v>0</v>
      </c>
      <c r="AN327" s="0" t="n">
        <v>0</v>
      </c>
      <c r="AO327" s="0" t="n">
        <v>0</v>
      </c>
      <c r="AP327" s="0" t="n">
        <v>0</v>
      </c>
      <c r="AQ327" s="0" t="n">
        <v>0</v>
      </c>
      <c r="AR327" s="0" t="n">
        <v>0</v>
      </c>
    </row>
    <row r="328">
      <c r="A328" s="0">
        <f>ROW(Source!A874)</f>
        <v/>
      </c>
      <c r="B328" s="0" t="n">
        <v>78850290</v>
      </c>
      <c r="C328" s="0" t="n">
        <v>78847987</v>
      </c>
      <c r="D328" s="0" t="n">
        <v>121548</v>
      </c>
      <c r="E328" s="0" t="n">
        <v>1</v>
      </c>
      <c r="F328" s="0" t="n">
        <v>1</v>
      </c>
      <c r="G328" s="0" t="n">
        <v>1</v>
      </c>
      <c r="H328" s="0" t="n">
        <v>1</v>
      </c>
      <c r="I328" s="0" t="inlineStr">
        <is>
          <t>2</t>
        </is>
      </c>
      <c r="J328" s="0" t="inlineStr"/>
      <c r="K328" s="0" t="inlineStr">
        <is>
          <t>Затраты труда машинистов</t>
        </is>
      </c>
      <c r="L328" s="0" t="n">
        <v>608254</v>
      </c>
      <c r="N328" s="0" t="n">
        <v>1013</v>
      </c>
      <c r="O328" s="0" t="inlineStr">
        <is>
          <t>чел.час</t>
        </is>
      </c>
      <c r="P328" s="0" t="inlineStr">
        <is>
          <t>чел.час</t>
        </is>
      </c>
      <c r="Q328" s="0" t="n">
        <v>1</v>
      </c>
      <c r="X328" s="0" t="n">
        <v>4.72</v>
      </c>
      <c r="Y328" s="0" t="n">
        <v>0</v>
      </c>
      <c r="Z328" s="0" t="n">
        <v>0</v>
      </c>
      <c r="AA328" s="0" t="n">
        <v>0</v>
      </c>
      <c r="AB328" s="0" t="n">
        <v>0</v>
      </c>
      <c r="AC328" s="0" t="n">
        <v>0</v>
      </c>
      <c r="AD328" s="0" t="n">
        <v>1</v>
      </c>
      <c r="AE328" s="0" t="n">
        <v>2</v>
      </c>
      <c r="AF328" s="0" t="inlineStr"/>
      <c r="AG328" s="0" t="n">
        <v>4.72</v>
      </c>
      <c r="AH328" s="0" t="n">
        <v>2</v>
      </c>
      <c r="AI328" s="0" t="n">
        <v>78850290</v>
      </c>
      <c r="AJ328" s="0" t="n">
        <v>334</v>
      </c>
      <c r="AK328" s="0" t="n">
        <v>0</v>
      </c>
      <c r="AL328" s="0" t="n">
        <v>0</v>
      </c>
      <c r="AM328" s="0" t="n">
        <v>0</v>
      </c>
      <c r="AN328" s="0" t="n">
        <v>0</v>
      </c>
      <c r="AO328" s="0" t="n">
        <v>0</v>
      </c>
      <c r="AP328" s="0" t="n">
        <v>0</v>
      </c>
      <c r="AQ328" s="0" t="n">
        <v>0</v>
      </c>
      <c r="AR328" s="0" t="n">
        <v>0</v>
      </c>
    </row>
    <row r="329">
      <c r="A329" s="0">
        <f>ROW(Source!A874)</f>
        <v/>
      </c>
      <c r="B329" s="0" t="n">
        <v>78850291</v>
      </c>
      <c r="C329" s="0" t="n">
        <v>78847987</v>
      </c>
      <c r="D329" s="0" t="n">
        <v>29172268</v>
      </c>
      <c r="E329" s="0" t="n">
        <v>1</v>
      </c>
      <c r="F329" s="0" t="n">
        <v>1</v>
      </c>
      <c r="G329" s="0" t="n">
        <v>1</v>
      </c>
      <c r="H329" s="0" t="n">
        <v>2</v>
      </c>
      <c r="I329" s="0" t="inlineStr">
        <is>
          <t>020129</t>
        </is>
      </c>
      <c r="J329" s="0" t="inlineStr">
        <is>
          <t>ТСЭМ Московской обл., 020129, приказ Минстроя России №675/пр от 28.02.2017 № 264/пр</t>
        </is>
      </c>
      <c r="K329" s="0" t="inlineStr">
        <is>
          <t>Краны башенные при работе на других видах строительства 8 т</t>
        </is>
      </c>
      <c r="L329" s="0" t="n">
        <v>1368</v>
      </c>
      <c r="N329" s="0" t="n">
        <v>1011</v>
      </c>
      <c r="O329" s="0" t="inlineStr">
        <is>
          <t>маш.-ч</t>
        </is>
      </c>
      <c r="P329" s="0" t="inlineStr">
        <is>
          <t>маш.-ч</t>
        </is>
      </c>
      <c r="Q329" s="0" t="n">
        <v>1</v>
      </c>
      <c r="X329" s="0" t="n">
        <v>0.05</v>
      </c>
      <c r="Y329" s="0" t="n">
        <v>0</v>
      </c>
      <c r="Z329" s="0" t="n">
        <v>86.40000000000001</v>
      </c>
      <c r="AA329" s="0" t="n">
        <v>13.5</v>
      </c>
      <c r="AB329" s="0" t="n">
        <v>0</v>
      </c>
      <c r="AC329" s="0" t="n">
        <v>0</v>
      </c>
      <c r="AD329" s="0" t="n">
        <v>1</v>
      </c>
      <c r="AE329" s="0" t="n">
        <v>0</v>
      </c>
      <c r="AF329" s="0" t="inlineStr"/>
      <c r="AG329" s="0" t="n">
        <v>0.05</v>
      </c>
      <c r="AH329" s="0" t="n">
        <v>2</v>
      </c>
      <c r="AI329" s="0" t="n">
        <v>78850291</v>
      </c>
      <c r="AJ329" s="0" t="n">
        <v>335</v>
      </c>
      <c r="AK329" s="0" t="n">
        <v>0</v>
      </c>
      <c r="AL329" s="0" t="n">
        <v>0</v>
      </c>
      <c r="AM329" s="0" t="n">
        <v>0</v>
      </c>
      <c r="AN329" s="0" t="n">
        <v>0</v>
      </c>
      <c r="AO329" s="0" t="n">
        <v>0</v>
      </c>
      <c r="AP329" s="0" t="n">
        <v>0</v>
      </c>
      <c r="AQ329" s="0" t="n">
        <v>0</v>
      </c>
      <c r="AR329" s="0" t="n">
        <v>0</v>
      </c>
    </row>
    <row r="330">
      <c r="A330" s="0">
        <f>ROW(Source!A874)</f>
        <v/>
      </c>
      <c r="B330" s="0" t="n">
        <v>78850292</v>
      </c>
      <c r="C330" s="0" t="n">
        <v>78847987</v>
      </c>
      <c r="D330" s="0" t="n">
        <v>29172379</v>
      </c>
      <c r="E330" s="0" t="n">
        <v>1</v>
      </c>
      <c r="F330" s="0" t="n">
        <v>1</v>
      </c>
      <c r="G330" s="0" t="n">
        <v>1</v>
      </c>
      <c r="H330" s="0" t="n">
        <v>2</v>
      </c>
      <c r="I330" s="0" t="inlineStr">
        <is>
          <t>021141</t>
        </is>
      </c>
      <c r="J330" s="0" t="inlineStr">
        <is>
          <t>ТСЭМ Московской обл., 021141, приказ Минстроя России №675/пр от 28.02.2017 № 264/пр</t>
        </is>
      </c>
      <c r="K330" s="0" t="inlineStr">
        <is>
          <t>Краны на автомобильном ходу при работе на других видах строительства 10 т</t>
        </is>
      </c>
      <c r="L330" s="0" t="n">
        <v>1368</v>
      </c>
      <c r="N330" s="0" t="n">
        <v>1011</v>
      </c>
      <c r="O330" s="0" t="inlineStr">
        <is>
          <t>маш.-ч</t>
        </is>
      </c>
      <c r="P330" s="0" t="inlineStr">
        <is>
          <t>маш.-ч</t>
        </is>
      </c>
      <c r="Q330" s="0" t="n">
        <v>1</v>
      </c>
      <c r="X330" s="0" t="n">
        <v>0.03</v>
      </c>
      <c r="Y330" s="0" t="n">
        <v>0</v>
      </c>
      <c r="Z330" s="0" t="n">
        <v>112</v>
      </c>
      <c r="AA330" s="0" t="n">
        <v>13.5</v>
      </c>
      <c r="AB330" s="0" t="n">
        <v>0</v>
      </c>
      <c r="AC330" s="0" t="n">
        <v>0</v>
      </c>
      <c r="AD330" s="0" t="n">
        <v>1</v>
      </c>
      <c r="AE330" s="0" t="n">
        <v>0</v>
      </c>
      <c r="AF330" s="0" t="inlineStr"/>
      <c r="AG330" s="0" t="n">
        <v>0.03</v>
      </c>
      <c r="AH330" s="0" t="n">
        <v>2</v>
      </c>
      <c r="AI330" s="0" t="n">
        <v>78850292</v>
      </c>
      <c r="AJ330" s="0" t="n">
        <v>336</v>
      </c>
      <c r="AK330" s="0" t="n">
        <v>0</v>
      </c>
      <c r="AL330" s="0" t="n">
        <v>0</v>
      </c>
      <c r="AM330" s="0" t="n">
        <v>0</v>
      </c>
      <c r="AN330" s="0" t="n">
        <v>0</v>
      </c>
      <c r="AO330" s="0" t="n">
        <v>0</v>
      </c>
      <c r="AP330" s="0" t="n">
        <v>0</v>
      </c>
      <c r="AQ330" s="0" t="n">
        <v>0</v>
      </c>
      <c r="AR330" s="0" t="n">
        <v>0</v>
      </c>
    </row>
    <row r="331">
      <c r="A331" s="0">
        <f>ROW(Source!A874)</f>
        <v/>
      </c>
      <c r="B331" s="0" t="n">
        <v>78850293</v>
      </c>
      <c r="C331" s="0" t="n">
        <v>78847987</v>
      </c>
      <c r="D331" s="0" t="n">
        <v>29172951</v>
      </c>
      <c r="E331" s="0" t="n">
        <v>1</v>
      </c>
      <c r="F331" s="0" t="n">
        <v>1</v>
      </c>
      <c r="G331" s="0" t="n">
        <v>1</v>
      </c>
      <c r="H331" s="0" t="n">
        <v>2</v>
      </c>
      <c r="I331" s="0" t="inlineStr">
        <is>
          <t>081600</t>
        </is>
      </c>
      <c r="J331" s="0" t="inlineStr">
        <is>
          <t>ТСЭМ Московской обл., 081600, приказ Минстроя России №675/пр от 28.02.2017 № 264/пр</t>
        </is>
      </c>
      <c r="K331" s="0" t="inlineStr">
        <is>
          <t>Агрегаты для сварки полиэтиленовых труб</t>
        </is>
      </c>
      <c r="L331" s="0" t="n">
        <v>1368</v>
      </c>
      <c r="N331" s="0" t="n">
        <v>1011</v>
      </c>
      <c r="O331" s="0" t="inlineStr">
        <is>
          <t>маш.-ч</t>
        </is>
      </c>
      <c r="P331" s="0" t="inlineStr">
        <is>
          <t>маш.-ч</t>
        </is>
      </c>
      <c r="Q331" s="0" t="n">
        <v>1</v>
      </c>
      <c r="X331" s="0" t="n">
        <v>4.64</v>
      </c>
      <c r="Y331" s="0" t="n">
        <v>0</v>
      </c>
      <c r="Z331" s="0" t="n">
        <v>100.1</v>
      </c>
      <c r="AA331" s="0" t="n">
        <v>13.5</v>
      </c>
      <c r="AB331" s="0" t="n">
        <v>0</v>
      </c>
      <c r="AC331" s="0" t="n">
        <v>0</v>
      </c>
      <c r="AD331" s="0" t="n">
        <v>1</v>
      </c>
      <c r="AE331" s="0" t="n">
        <v>0</v>
      </c>
      <c r="AF331" s="0" t="inlineStr"/>
      <c r="AG331" s="0" t="n">
        <v>4.64</v>
      </c>
      <c r="AH331" s="0" t="n">
        <v>2</v>
      </c>
      <c r="AI331" s="0" t="n">
        <v>78850293</v>
      </c>
      <c r="AJ331" s="0" t="n">
        <v>337</v>
      </c>
      <c r="AK331" s="0" t="n">
        <v>0</v>
      </c>
      <c r="AL331" s="0" t="n">
        <v>0</v>
      </c>
      <c r="AM331" s="0" t="n">
        <v>0</v>
      </c>
      <c r="AN331" s="0" t="n">
        <v>0</v>
      </c>
      <c r="AO331" s="0" t="n">
        <v>0</v>
      </c>
      <c r="AP331" s="0" t="n">
        <v>0</v>
      </c>
      <c r="AQ331" s="0" t="n">
        <v>0</v>
      </c>
      <c r="AR331" s="0" t="n">
        <v>0</v>
      </c>
    </row>
    <row r="332">
      <c r="A332" s="0">
        <f>ROW(Source!A874)</f>
        <v/>
      </c>
      <c r="B332" s="0" t="n">
        <v>78850294</v>
      </c>
      <c r="C332" s="0" t="n">
        <v>78847987</v>
      </c>
      <c r="D332" s="0" t="n">
        <v>29174913</v>
      </c>
      <c r="E332" s="0" t="n">
        <v>1</v>
      </c>
      <c r="F332" s="0" t="n">
        <v>1</v>
      </c>
      <c r="G332" s="0" t="n">
        <v>1</v>
      </c>
      <c r="H332" s="0" t="n">
        <v>2</v>
      </c>
      <c r="I332" s="0" t="inlineStr">
        <is>
          <t>400001</t>
        </is>
      </c>
      <c r="J332" s="0" t="inlineStr">
        <is>
          <t>ТСЭМ Московской обл., 400001, приказ Минстроя России №675/пр от 28.02.2017 № 264/пр</t>
        </is>
      </c>
      <c r="K332" s="0" t="inlineStr">
        <is>
          <t>Автомобили бортовые, грузоподъемность до 5 т</t>
        </is>
      </c>
      <c r="L332" s="0" t="n">
        <v>1368</v>
      </c>
      <c r="N332" s="0" t="n">
        <v>1011</v>
      </c>
      <c r="O332" s="0" t="inlineStr">
        <is>
          <t>маш.-ч</t>
        </is>
      </c>
      <c r="P332" s="0" t="inlineStr">
        <is>
          <t>маш.-ч</t>
        </is>
      </c>
      <c r="Q332" s="0" t="n">
        <v>1</v>
      </c>
      <c r="X332" s="0" t="n">
        <v>0.22</v>
      </c>
      <c r="Y332" s="0" t="n">
        <v>0</v>
      </c>
      <c r="Z332" s="0" t="n">
        <v>87.17</v>
      </c>
      <c r="AA332" s="0" t="n">
        <v>11.6</v>
      </c>
      <c r="AB332" s="0" t="n">
        <v>0</v>
      </c>
      <c r="AC332" s="0" t="n">
        <v>0</v>
      </c>
      <c r="AD332" s="0" t="n">
        <v>1</v>
      </c>
      <c r="AE332" s="0" t="n">
        <v>0</v>
      </c>
      <c r="AF332" s="0" t="inlineStr"/>
      <c r="AG332" s="0" t="n">
        <v>0.22</v>
      </c>
      <c r="AH332" s="0" t="n">
        <v>2</v>
      </c>
      <c r="AI332" s="0" t="n">
        <v>78850294</v>
      </c>
      <c r="AJ332" s="0" t="n">
        <v>338</v>
      </c>
      <c r="AK332" s="0" t="n">
        <v>0</v>
      </c>
      <c r="AL332" s="0" t="n">
        <v>0</v>
      </c>
      <c r="AM332" s="0" t="n">
        <v>0</v>
      </c>
      <c r="AN332" s="0" t="n">
        <v>0</v>
      </c>
      <c r="AO332" s="0" t="n">
        <v>0</v>
      </c>
      <c r="AP332" s="0" t="n">
        <v>0</v>
      </c>
      <c r="AQ332" s="0" t="n">
        <v>0</v>
      </c>
      <c r="AR332" s="0" t="n">
        <v>0</v>
      </c>
    </row>
    <row r="333">
      <c r="A333" s="0">
        <f>ROW(Source!A874)</f>
        <v/>
      </c>
      <c r="B333" s="0" t="n">
        <v>78850295</v>
      </c>
      <c r="C333" s="0" t="n">
        <v>78847987</v>
      </c>
      <c r="D333" s="0" t="n">
        <v>29114425</v>
      </c>
      <c r="E333" s="0" t="n">
        <v>1</v>
      </c>
      <c r="F333" s="0" t="n">
        <v>1</v>
      </c>
      <c r="G333" s="0" t="n">
        <v>1</v>
      </c>
      <c r="H333" s="0" t="n">
        <v>3</v>
      </c>
      <c r="I333" s="0" t="inlineStr">
        <is>
          <t>101-0137</t>
        </is>
      </c>
      <c r="J333" s="0" t="inlineStr">
        <is>
          <t>ТССЦ Московской обл., 101-0137, приказ Минстроя России №675/пр от 28.02.2017 № 254/пр</t>
        </is>
      </c>
      <c r="K333" s="0" t="inlineStr">
        <is>
          <t>Дюбели с калиброванной головкой (в обоймах) 3х58,5 мм</t>
        </is>
      </c>
      <c r="L333" s="0" t="n">
        <v>1348</v>
      </c>
      <c r="N333" s="0" t="n">
        <v>1009</v>
      </c>
      <c r="O333" s="0" t="inlineStr">
        <is>
          <t>т</t>
        </is>
      </c>
      <c r="P333" s="0" t="inlineStr">
        <is>
          <t>т</t>
        </is>
      </c>
      <c r="Q333" s="0" t="n">
        <v>1000</v>
      </c>
      <c r="X333" s="0" t="n">
        <v>0.00051</v>
      </c>
      <c r="Y333" s="0" t="n">
        <v>22558</v>
      </c>
      <c r="Z333" s="0" t="n">
        <v>0</v>
      </c>
      <c r="AA333" s="0" t="n">
        <v>0</v>
      </c>
      <c r="AB333" s="0" t="n">
        <v>0</v>
      </c>
      <c r="AC333" s="0" t="n">
        <v>0</v>
      </c>
      <c r="AD333" s="0" t="n">
        <v>1</v>
      </c>
      <c r="AE333" s="0" t="n">
        <v>0</v>
      </c>
      <c r="AF333" s="0" t="inlineStr"/>
      <c r="AG333" s="0" t="n">
        <v>0.00051</v>
      </c>
      <c r="AH333" s="0" t="n">
        <v>2</v>
      </c>
      <c r="AI333" s="0" t="n">
        <v>78850295</v>
      </c>
      <c r="AJ333" s="0" t="n">
        <v>339</v>
      </c>
      <c r="AK333" s="0" t="n">
        <v>0</v>
      </c>
      <c r="AL333" s="0" t="n">
        <v>0</v>
      </c>
      <c r="AM333" s="0" t="n">
        <v>0</v>
      </c>
      <c r="AN333" s="0" t="n">
        <v>0</v>
      </c>
      <c r="AO333" s="0" t="n">
        <v>0</v>
      </c>
      <c r="AP333" s="0" t="n">
        <v>0</v>
      </c>
      <c r="AQ333" s="0" t="n">
        <v>0</v>
      </c>
      <c r="AR333" s="0" t="n">
        <v>0</v>
      </c>
    </row>
    <row r="334">
      <c r="A334" s="0">
        <f>ROW(Source!A874)</f>
        <v/>
      </c>
      <c r="B334" s="0" t="n">
        <v>78850296</v>
      </c>
      <c r="C334" s="0" t="n">
        <v>78847987</v>
      </c>
      <c r="D334" s="0" t="n">
        <v>29109382</v>
      </c>
      <c r="E334" s="0" t="n">
        <v>1</v>
      </c>
      <c r="F334" s="0" t="n">
        <v>1</v>
      </c>
      <c r="G334" s="0" t="n">
        <v>1</v>
      </c>
      <c r="H334" s="0" t="n">
        <v>3</v>
      </c>
      <c r="I334" s="0" t="inlineStr">
        <is>
          <t>101-0329</t>
        </is>
      </c>
      <c r="J334" s="0" t="inlineStr">
        <is>
          <t>ТССЦ Московской обл., 101-0329, приказ Минстроя России №675/пр от 28.02.2017 № 254/пр</t>
        </is>
      </c>
      <c r="K334" s="0" t="inlineStr">
        <is>
          <t>Клей 88-СА</t>
        </is>
      </c>
      <c r="L334" s="0" t="n">
        <v>1346</v>
      </c>
      <c r="N334" s="0" t="n">
        <v>1009</v>
      </c>
      <c r="O334" s="0" t="inlineStr">
        <is>
          <t>кг</t>
        </is>
      </c>
      <c r="P334" s="0" t="inlineStr">
        <is>
          <t>кг</t>
        </is>
      </c>
      <c r="Q334" s="0" t="n">
        <v>1</v>
      </c>
      <c r="X334" s="0" t="n">
        <v>0.17</v>
      </c>
      <c r="Y334" s="0" t="n">
        <v>28.93</v>
      </c>
      <c r="Z334" s="0" t="n">
        <v>0</v>
      </c>
      <c r="AA334" s="0" t="n">
        <v>0</v>
      </c>
      <c r="AB334" s="0" t="n">
        <v>0</v>
      </c>
      <c r="AC334" s="0" t="n">
        <v>0</v>
      </c>
      <c r="AD334" s="0" t="n">
        <v>1</v>
      </c>
      <c r="AE334" s="0" t="n">
        <v>0</v>
      </c>
      <c r="AF334" s="0" t="inlineStr"/>
      <c r="AG334" s="0" t="n">
        <v>0.17</v>
      </c>
      <c r="AH334" s="0" t="n">
        <v>2</v>
      </c>
      <c r="AI334" s="0" t="n">
        <v>78850296</v>
      </c>
      <c r="AJ334" s="0" t="n">
        <v>340</v>
      </c>
      <c r="AK334" s="0" t="n">
        <v>0</v>
      </c>
      <c r="AL334" s="0" t="n">
        <v>0</v>
      </c>
      <c r="AM334" s="0" t="n">
        <v>0</v>
      </c>
      <c r="AN334" s="0" t="n">
        <v>0</v>
      </c>
      <c r="AO334" s="0" t="n">
        <v>0</v>
      </c>
      <c r="AP334" s="0" t="n">
        <v>0</v>
      </c>
      <c r="AQ334" s="0" t="n">
        <v>0</v>
      </c>
      <c r="AR334" s="0" t="n">
        <v>0</v>
      </c>
    </row>
    <row r="335">
      <c r="A335" s="0">
        <f>ROW(Source!A874)</f>
        <v/>
      </c>
      <c r="B335" s="0" t="n">
        <v>78850297</v>
      </c>
      <c r="C335" s="0" t="n">
        <v>78847987</v>
      </c>
      <c r="D335" s="0" t="n">
        <v>29107972</v>
      </c>
      <c r="E335" s="0" t="n">
        <v>1</v>
      </c>
      <c r="F335" s="0" t="n">
        <v>1</v>
      </c>
      <c r="G335" s="0" t="n">
        <v>1</v>
      </c>
      <c r="H335" s="0" t="n">
        <v>3</v>
      </c>
      <c r="I335" s="0" t="inlineStr">
        <is>
          <t>101-1680</t>
        </is>
      </c>
      <c r="J335" s="0" t="inlineStr">
        <is>
          <t>ТССЦ Московской обл., 101-1680, приказ Минстроя России №675/пр от 28.02.2017 № 254/пр</t>
        </is>
      </c>
      <c r="K335" s="0" t="inlineStr">
        <is>
          <t>Патроны для строительно-монтажного пистолета</t>
        </is>
      </c>
      <c r="L335" s="0" t="n">
        <v>1356</v>
      </c>
      <c r="N335" s="0" t="n">
        <v>1010</v>
      </c>
      <c r="O335" s="0" t="inlineStr">
        <is>
          <t>1000 шт.</t>
        </is>
      </c>
      <c r="P335" s="0" t="inlineStr">
        <is>
          <t>1000 шт.</t>
        </is>
      </c>
      <c r="Q335" s="0" t="n">
        <v>1000</v>
      </c>
      <c r="X335" s="0" t="n">
        <v>0.06</v>
      </c>
      <c r="Y335" s="0" t="n">
        <v>253.8</v>
      </c>
      <c r="Z335" s="0" t="n">
        <v>0</v>
      </c>
      <c r="AA335" s="0" t="n">
        <v>0</v>
      </c>
      <c r="AB335" s="0" t="n">
        <v>0</v>
      </c>
      <c r="AC335" s="0" t="n">
        <v>0</v>
      </c>
      <c r="AD335" s="0" t="n">
        <v>1</v>
      </c>
      <c r="AE335" s="0" t="n">
        <v>0</v>
      </c>
      <c r="AF335" s="0" t="inlineStr"/>
      <c r="AG335" s="0" t="n">
        <v>0.06</v>
      </c>
      <c r="AH335" s="0" t="n">
        <v>2</v>
      </c>
      <c r="AI335" s="0" t="n">
        <v>78850297</v>
      </c>
      <c r="AJ335" s="0" t="n">
        <v>341</v>
      </c>
      <c r="AK335" s="0" t="n">
        <v>0</v>
      </c>
      <c r="AL335" s="0" t="n">
        <v>0</v>
      </c>
      <c r="AM335" s="0" t="n">
        <v>0</v>
      </c>
      <c r="AN335" s="0" t="n">
        <v>0</v>
      </c>
      <c r="AO335" s="0" t="n">
        <v>0</v>
      </c>
      <c r="AP335" s="0" t="n">
        <v>0</v>
      </c>
      <c r="AQ335" s="0" t="n">
        <v>0</v>
      </c>
      <c r="AR335" s="0" t="n">
        <v>0</v>
      </c>
    </row>
    <row r="336">
      <c r="A336" s="0">
        <f>ROW(Source!A874)</f>
        <v/>
      </c>
      <c r="B336" s="0" t="n">
        <v>78850298</v>
      </c>
      <c r="C336" s="0" t="n">
        <v>78847987</v>
      </c>
      <c r="D336" s="0" t="n">
        <v>29112620</v>
      </c>
      <c r="E336" s="0" t="n">
        <v>1</v>
      </c>
      <c r="F336" s="0" t="n">
        <v>1</v>
      </c>
      <c r="G336" s="0" t="n">
        <v>1</v>
      </c>
      <c r="H336" s="0" t="n">
        <v>3</v>
      </c>
      <c r="I336" s="0" t="inlineStr">
        <is>
          <t>101-1700</t>
        </is>
      </c>
      <c r="J336" s="0" t="inlineStr">
        <is>
          <t>ТССЦ Московской обл., 101-1700, приказ Минстроя России №675/пр от 28.02.2017 № 254/пр</t>
        </is>
      </c>
      <c r="K336" s="0" t="inlineStr">
        <is>
          <t>Наконечники для полиэтиленовых труб</t>
        </is>
      </c>
      <c r="L336" s="0" t="n">
        <v>1346</v>
      </c>
      <c r="N336" s="0" t="n">
        <v>1009</v>
      </c>
      <c r="O336" s="0" t="inlineStr">
        <is>
          <t>кг</t>
        </is>
      </c>
      <c r="P336" s="0" t="inlineStr">
        <is>
          <t>кг</t>
        </is>
      </c>
      <c r="Q336" s="0" t="n">
        <v>1</v>
      </c>
      <c r="X336" s="0" t="n">
        <v>0.33</v>
      </c>
      <c r="Y336" s="0" t="n">
        <v>25.01</v>
      </c>
      <c r="Z336" s="0" t="n">
        <v>0</v>
      </c>
      <c r="AA336" s="0" t="n">
        <v>0</v>
      </c>
      <c r="AB336" s="0" t="n">
        <v>0</v>
      </c>
      <c r="AC336" s="0" t="n">
        <v>0</v>
      </c>
      <c r="AD336" s="0" t="n">
        <v>1</v>
      </c>
      <c r="AE336" s="0" t="n">
        <v>0</v>
      </c>
      <c r="AF336" s="0" t="inlineStr"/>
      <c r="AG336" s="0" t="n">
        <v>0.33</v>
      </c>
      <c r="AH336" s="0" t="n">
        <v>2</v>
      </c>
      <c r="AI336" s="0" t="n">
        <v>78850298</v>
      </c>
      <c r="AJ336" s="0" t="n">
        <v>342</v>
      </c>
      <c r="AK336" s="0" t="n">
        <v>0</v>
      </c>
      <c r="AL336" s="0" t="n">
        <v>0</v>
      </c>
      <c r="AM336" s="0" t="n">
        <v>0</v>
      </c>
      <c r="AN336" s="0" t="n">
        <v>0</v>
      </c>
      <c r="AO336" s="0" t="n">
        <v>0</v>
      </c>
      <c r="AP336" s="0" t="n">
        <v>0</v>
      </c>
      <c r="AQ336" s="0" t="n">
        <v>0</v>
      </c>
      <c r="AR336" s="0" t="n">
        <v>0</v>
      </c>
    </row>
    <row r="337">
      <c r="A337" s="0">
        <f>ROW(Source!A874)</f>
        <v/>
      </c>
      <c r="B337" s="0" t="n">
        <v>78850299</v>
      </c>
      <c r="C337" s="0" t="n">
        <v>78847987</v>
      </c>
      <c r="D337" s="0" t="n">
        <v>29118038</v>
      </c>
      <c r="E337" s="0" t="n">
        <v>1</v>
      </c>
      <c r="F337" s="0" t="n">
        <v>1</v>
      </c>
      <c r="G337" s="0" t="n">
        <v>1</v>
      </c>
      <c r="H337" s="0" t="n">
        <v>3</v>
      </c>
      <c r="I337" s="0" t="inlineStr">
        <is>
          <t>103-9140</t>
        </is>
      </c>
      <c r="J337" s="0" t="inlineStr">
        <is>
          <t>ТССЦ Московской обл., 103-9140, приказ Минстроя России №675/пр от 28.02.2017 № 254/пр</t>
        </is>
      </c>
      <c r="K337" s="0" t="inlineStr">
        <is>
          <t>Арматура муфтовая</t>
        </is>
      </c>
      <c r="L337" s="0" t="n">
        <v>1354</v>
      </c>
      <c r="N337" s="0" t="n">
        <v>1010</v>
      </c>
      <c r="O337" s="0" t="inlineStr">
        <is>
          <t>шт.</t>
        </is>
      </c>
      <c r="P337" s="0" t="inlineStr">
        <is>
          <t>шт.</t>
        </is>
      </c>
      <c r="Q337" s="0" t="n">
        <v>1</v>
      </c>
      <c r="X337" s="0" t="n">
        <v>0</v>
      </c>
      <c r="Y337" s="0" t="n">
        <v>0</v>
      </c>
      <c r="Z337" s="0" t="n">
        <v>0</v>
      </c>
      <c r="AA337" s="0" t="n">
        <v>0</v>
      </c>
      <c r="AB337" s="0" t="n">
        <v>0</v>
      </c>
      <c r="AC337" s="0" t="n">
        <v>1</v>
      </c>
      <c r="AD337" s="0" t="n">
        <v>0</v>
      </c>
      <c r="AE337" s="0" t="n">
        <v>0</v>
      </c>
      <c r="AF337" s="0" t="inlineStr"/>
      <c r="AG337" s="0" t="n">
        <v>0</v>
      </c>
      <c r="AH337" s="0" t="n">
        <v>3</v>
      </c>
      <c r="AI337" s="0" t="n">
        <v>-1</v>
      </c>
      <c r="AJ337" s="0" t="inlineStr"/>
      <c r="AK337" s="0" t="n">
        <v>0</v>
      </c>
      <c r="AL337" s="0" t="n">
        <v>0</v>
      </c>
      <c r="AM337" s="0" t="n">
        <v>0</v>
      </c>
      <c r="AN337" s="0" t="n">
        <v>0</v>
      </c>
      <c r="AO337" s="0" t="n">
        <v>0</v>
      </c>
      <c r="AP337" s="0" t="n">
        <v>0</v>
      </c>
      <c r="AQ337" s="0" t="n">
        <v>0</v>
      </c>
      <c r="AR337" s="0" t="n">
        <v>0</v>
      </c>
    </row>
    <row r="338">
      <c r="A338" s="0">
        <f>ROW(Source!A874)</f>
        <v/>
      </c>
      <c r="B338" s="0" t="n">
        <v>78850300</v>
      </c>
      <c r="C338" s="0" t="n">
        <v>78847987</v>
      </c>
      <c r="D338" s="0" t="n">
        <v>29122510</v>
      </c>
      <c r="E338" s="0" t="n">
        <v>1</v>
      </c>
      <c r="F338" s="0" t="n">
        <v>1</v>
      </c>
      <c r="G338" s="0" t="n">
        <v>1</v>
      </c>
      <c r="H338" s="0" t="n">
        <v>3</v>
      </c>
      <c r="I338" s="0" t="inlineStr">
        <is>
          <t>113-0473</t>
        </is>
      </c>
      <c r="J338" s="0" t="inlineStr">
        <is>
          <t>ТССЦ Московской обл., 113-0473, приказ Минстроя России №675/пр от 28.02.2017 № 254/пр</t>
        </is>
      </c>
      <c r="K338" s="0" t="inlineStr">
        <is>
          <t>Метиленхлорид</t>
        </is>
      </c>
      <c r="L338" s="0" t="n">
        <v>1346</v>
      </c>
      <c r="N338" s="0" t="n">
        <v>1009</v>
      </c>
      <c r="O338" s="0" t="inlineStr">
        <is>
          <t>кг</t>
        </is>
      </c>
      <c r="P338" s="0" t="inlineStr">
        <is>
          <t>кг</t>
        </is>
      </c>
      <c r="Q338" s="0" t="n">
        <v>1</v>
      </c>
      <c r="X338" s="0" t="n">
        <v>0.2</v>
      </c>
      <c r="Y338" s="0" t="n">
        <v>120</v>
      </c>
      <c r="Z338" s="0" t="n">
        <v>0</v>
      </c>
      <c r="AA338" s="0" t="n">
        <v>0</v>
      </c>
      <c r="AB338" s="0" t="n">
        <v>0</v>
      </c>
      <c r="AC338" s="0" t="n">
        <v>0</v>
      </c>
      <c r="AD338" s="0" t="n">
        <v>1</v>
      </c>
      <c r="AE338" s="0" t="n">
        <v>0</v>
      </c>
      <c r="AF338" s="0" t="inlineStr"/>
      <c r="AG338" s="0" t="n">
        <v>0.2</v>
      </c>
      <c r="AH338" s="0" t="n">
        <v>2</v>
      </c>
      <c r="AI338" s="0" t="n">
        <v>78850300</v>
      </c>
      <c r="AJ338" s="0" t="n">
        <v>343</v>
      </c>
      <c r="AK338" s="0" t="n">
        <v>0</v>
      </c>
      <c r="AL338" s="0" t="n">
        <v>0</v>
      </c>
      <c r="AM338" s="0" t="n">
        <v>0</v>
      </c>
      <c r="AN338" s="0" t="n">
        <v>0</v>
      </c>
      <c r="AO338" s="0" t="n">
        <v>0</v>
      </c>
      <c r="AP338" s="0" t="n">
        <v>0</v>
      </c>
      <c r="AQ338" s="0" t="n">
        <v>0</v>
      </c>
      <c r="AR338" s="0" t="n">
        <v>0</v>
      </c>
    </row>
    <row r="339">
      <c r="A339" s="0">
        <f>ROW(Source!A874)</f>
        <v/>
      </c>
      <c r="B339" s="0" t="n">
        <v>78850301</v>
      </c>
      <c r="C339" s="0" t="n">
        <v>78847987</v>
      </c>
      <c r="D339" s="0" t="n">
        <v>29139870</v>
      </c>
      <c r="E339" s="0" t="n">
        <v>1</v>
      </c>
      <c r="F339" s="0" t="n">
        <v>1</v>
      </c>
      <c r="G339" s="0" t="n">
        <v>1</v>
      </c>
      <c r="H339" s="0" t="n">
        <v>3</v>
      </c>
      <c r="I339" s="0" t="inlineStr">
        <is>
          <t>301-9240</t>
        </is>
      </c>
      <c r="J339" s="0" t="inlineStr">
        <is>
          <t>ТССЦ Московской обл., 301-9240, приказ Минстроя России №675/пр от 28.02.2017 № 256/пр</t>
        </is>
      </c>
      <c r="K339" s="0" t="inlineStr">
        <is>
          <t>Крепления</t>
        </is>
      </c>
      <c r="L339" s="0" t="n">
        <v>1346</v>
      </c>
      <c r="N339" s="0" t="n">
        <v>1009</v>
      </c>
      <c r="O339" s="0" t="inlineStr">
        <is>
          <t>кг</t>
        </is>
      </c>
      <c r="P339" s="0" t="inlineStr">
        <is>
          <t>кг</t>
        </is>
      </c>
      <c r="Q339" s="0" t="n">
        <v>1</v>
      </c>
      <c r="X339" s="0" t="n">
        <v>0</v>
      </c>
      <c r="Y339" s="0" t="n">
        <v>0</v>
      </c>
      <c r="Z339" s="0" t="n">
        <v>0</v>
      </c>
      <c r="AA339" s="0" t="n">
        <v>0</v>
      </c>
      <c r="AB339" s="0" t="n">
        <v>0</v>
      </c>
      <c r="AC339" s="0" t="n">
        <v>1</v>
      </c>
      <c r="AD339" s="0" t="n">
        <v>0</v>
      </c>
      <c r="AE339" s="0" t="n">
        <v>0</v>
      </c>
      <c r="AF339" s="0" t="inlineStr"/>
      <c r="AG339" s="0" t="n">
        <v>0</v>
      </c>
      <c r="AH339" s="0" t="n">
        <v>3</v>
      </c>
      <c r="AI339" s="0" t="n">
        <v>-1</v>
      </c>
      <c r="AJ339" s="0" t="inlineStr"/>
      <c r="AK339" s="0" t="n">
        <v>0</v>
      </c>
      <c r="AL339" s="0" t="n">
        <v>0</v>
      </c>
      <c r="AM339" s="0" t="n">
        <v>0</v>
      </c>
      <c r="AN339" s="0" t="n">
        <v>0</v>
      </c>
      <c r="AO339" s="0" t="n">
        <v>0</v>
      </c>
      <c r="AP339" s="0" t="n">
        <v>0</v>
      </c>
      <c r="AQ339" s="0" t="n">
        <v>0</v>
      </c>
      <c r="AR339" s="0" t="n">
        <v>0</v>
      </c>
    </row>
    <row r="340">
      <c r="A340" s="0">
        <f>ROW(Source!A874)</f>
        <v/>
      </c>
      <c r="B340" s="0" t="n">
        <v>78850302</v>
      </c>
      <c r="C340" s="0" t="n">
        <v>78847987</v>
      </c>
      <c r="D340" s="0" t="n">
        <v>29143982</v>
      </c>
      <c r="E340" s="0" t="n">
        <v>1</v>
      </c>
      <c r="F340" s="0" t="n">
        <v>1</v>
      </c>
      <c r="G340" s="0" t="n">
        <v>1</v>
      </c>
      <c r="H340" s="0" t="n">
        <v>3</v>
      </c>
      <c r="I340" s="0" t="inlineStr">
        <is>
          <t>302-9911</t>
        </is>
      </c>
      <c r="J340" s="0" t="inlineStr">
        <is>
          <t>ТССЦ Московской обл., 302-9911, приказ Минстроя России №675/пр от 28.02.2017 № 256/пр</t>
        </is>
      </c>
      <c r="K340" s="0" t="inlineStr">
        <is>
          <t>Фасонные и соединительные части к полиэтиленовым трубам</t>
        </is>
      </c>
      <c r="L340" s="0" t="n">
        <v>1354</v>
      </c>
      <c r="N340" s="0" t="n">
        <v>1010</v>
      </c>
      <c r="O340" s="0" t="inlineStr">
        <is>
          <t>шт.</t>
        </is>
      </c>
      <c r="P340" s="0" t="inlineStr">
        <is>
          <t>шт.</t>
        </is>
      </c>
      <c r="Q340" s="0" t="n">
        <v>1</v>
      </c>
      <c r="X340" s="0" t="n">
        <v>0</v>
      </c>
      <c r="Y340" s="0" t="n">
        <v>0</v>
      </c>
      <c r="Z340" s="0" t="n">
        <v>0</v>
      </c>
      <c r="AA340" s="0" t="n">
        <v>0</v>
      </c>
      <c r="AB340" s="0" t="n">
        <v>0</v>
      </c>
      <c r="AC340" s="0" t="n">
        <v>1</v>
      </c>
      <c r="AD340" s="0" t="n">
        <v>0</v>
      </c>
      <c r="AE340" s="0" t="n">
        <v>0</v>
      </c>
      <c r="AF340" s="0" t="inlineStr"/>
      <c r="AG340" s="0" t="n">
        <v>0</v>
      </c>
      <c r="AH340" s="0" t="n">
        <v>3</v>
      </c>
      <c r="AI340" s="0" t="n">
        <v>-1</v>
      </c>
      <c r="AJ340" s="0" t="inlineStr"/>
      <c r="AK340" s="0" t="n">
        <v>0</v>
      </c>
      <c r="AL340" s="0" t="n">
        <v>0</v>
      </c>
      <c r="AM340" s="0" t="n">
        <v>0</v>
      </c>
      <c r="AN340" s="0" t="n">
        <v>0</v>
      </c>
      <c r="AO340" s="0" t="n">
        <v>0</v>
      </c>
      <c r="AP340" s="0" t="n">
        <v>0</v>
      </c>
      <c r="AQ340" s="0" t="n">
        <v>0</v>
      </c>
      <c r="AR340" s="0" t="n">
        <v>0</v>
      </c>
    </row>
    <row r="341">
      <c r="A341" s="0">
        <f>ROW(Source!A874)</f>
        <v/>
      </c>
      <c r="B341" s="0" t="n">
        <v>78850303</v>
      </c>
      <c r="C341" s="0" t="n">
        <v>78847987</v>
      </c>
      <c r="D341" s="0" t="n">
        <v>29149246</v>
      </c>
      <c r="E341" s="0" t="n">
        <v>1</v>
      </c>
      <c r="F341" s="0" t="n">
        <v>1</v>
      </c>
      <c r="G341" s="0" t="n">
        <v>1</v>
      </c>
      <c r="H341" s="0" t="n">
        <v>3</v>
      </c>
      <c r="I341" s="0" t="inlineStr">
        <is>
          <t>405-1601</t>
        </is>
      </c>
      <c r="J341" s="0" t="inlineStr">
        <is>
          <t>ТССЦ Московской обл., 405-1601, приказ Минстроя России №675/пр от 28.02.2017 № 257/пр</t>
        </is>
      </c>
      <c r="K341" s="0" t="inlineStr">
        <is>
          <t>Известь строительная негашеная хлорная, марки А</t>
        </is>
      </c>
      <c r="L341" s="0" t="n">
        <v>1346</v>
      </c>
      <c r="N341" s="0" t="n">
        <v>1009</v>
      </c>
      <c r="O341" s="0" t="inlineStr">
        <is>
          <t>кг</t>
        </is>
      </c>
      <c r="P341" s="0" t="inlineStr">
        <is>
          <t>кг</t>
        </is>
      </c>
      <c r="Q341" s="0" t="n">
        <v>1</v>
      </c>
      <c r="X341" s="0" t="n">
        <v>0.004</v>
      </c>
      <c r="Y341" s="0" t="n">
        <v>2.15</v>
      </c>
      <c r="Z341" s="0" t="n">
        <v>0</v>
      </c>
      <c r="AA341" s="0" t="n">
        <v>0</v>
      </c>
      <c r="AB341" s="0" t="n">
        <v>0</v>
      </c>
      <c r="AC341" s="0" t="n">
        <v>0</v>
      </c>
      <c r="AD341" s="0" t="n">
        <v>1</v>
      </c>
      <c r="AE341" s="0" t="n">
        <v>0</v>
      </c>
      <c r="AF341" s="0" t="inlineStr"/>
      <c r="AG341" s="0" t="n">
        <v>0.004</v>
      </c>
      <c r="AH341" s="0" t="n">
        <v>2</v>
      </c>
      <c r="AI341" s="0" t="n">
        <v>78850303</v>
      </c>
      <c r="AJ341" s="0" t="n">
        <v>344</v>
      </c>
      <c r="AK341" s="0" t="n">
        <v>0</v>
      </c>
      <c r="AL341" s="0" t="n">
        <v>0</v>
      </c>
      <c r="AM341" s="0" t="n">
        <v>0</v>
      </c>
      <c r="AN341" s="0" t="n">
        <v>0</v>
      </c>
      <c r="AO341" s="0" t="n">
        <v>0</v>
      </c>
      <c r="AP341" s="0" t="n">
        <v>0</v>
      </c>
      <c r="AQ341" s="0" t="n">
        <v>0</v>
      </c>
      <c r="AR341" s="0" t="n">
        <v>0</v>
      </c>
    </row>
    <row r="342">
      <c r="A342" s="0">
        <f>ROW(Source!A874)</f>
        <v/>
      </c>
      <c r="B342" s="0" t="n">
        <v>78850304</v>
      </c>
      <c r="C342" s="0" t="n">
        <v>78847987</v>
      </c>
      <c r="D342" s="0" t="n">
        <v>29150040</v>
      </c>
      <c r="E342" s="0" t="n">
        <v>1</v>
      </c>
      <c r="F342" s="0" t="n">
        <v>1</v>
      </c>
      <c r="G342" s="0" t="n">
        <v>1</v>
      </c>
      <c r="H342" s="0" t="n">
        <v>3</v>
      </c>
      <c r="I342" s="0" t="inlineStr">
        <is>
          <t>411-0001</t>
        </is>
      </c>
      <c r="J342" s="0" t="inlineStr">
        <is>
          <t>ТССЦ Московской обл., 411-0001, приказ Минстроя России №675/пр от 28.02.2017 № 257/пр</t>
        </is>
      </c>
      <c r="K342" s="0" t="inlineStr">
        <is>
          <t>Вода</t>
        </is>
      </c>
      <c r="L342" s="0" t="n">
        <v>1339</v>
      </c>
      <c r="N342" s="0" t="n">
        <v>1007</v>
      </c>
      <c r="O342" s="0" t="inlineStr">
        <is>
          <t>м3</t>
        </is>
      </c>
      <c r="P342" s="0" t="inlineStr">
        <is>
          <t>м3</t>
        </is>
      </c>
      <c r="Q342" s="0" t="n">
        <v>1</v>
      </c>
      <c r="X342" s="0" t="n">
        <v>1.21</v>
      </c>
      <c r="Y342" s="0" t="n">
        <v>2.44</v>
      </c>
      <c r="Z342" s="0" t="n">
        <v>0</v>
      </c>
      <c r="AA342" s="0" t="n">
        <v>0</v>
      </c>
      <c r="AB342" s="0" t="n">
        <v>0</v>
      </c>
      <c r="AC342" s="0" t="n">
        <v>0</v>
      </c>
      <c r="AD342" s="0" t="n">
        <v>1</v>
      </c>
      <c r="AE342" s="0" t="n">
        <v>0</v>
      </c>
      <c r="AF342" s="0" t="inlineStr"/>
      <c r="AG342" s="0" t="n">
        <v>1.21</v>
      </c>
      <c r="AH342" s="0" t="n">
        <v>2</v>
      </c>
      <c r="AI342" s="0" t="n">
        <v>78850304</v>
      </c>
      <c r="AJ342" s="0" t="n">
        <v>345</v>
      </c>
      <c r="AK342" s="0" t="n">
        <v>0</v>
      </c>
      <c r="AL342" s="0" t="n">
        <v>0</v>
      </c>
      <c r="AM342" s="0" t="n">
        <v>0</v>
      </c>
      <c r="AN342" s="0" t="n">
        <v>0</v>
      </c>
      <c r="AO342" s="0" t="n">
        <v>0</v>
      </c>
      <c r="AP342" s="0" t="n">
        <v>0</v>
      </c>
      <c r="AQ342" s="0" t="n">
        <v>0</v>
      </c>
      <c r="AR342" s="0" t="n">
        <v>0</v>
      </c>
    </row>
    <row r="343">
      <c r="A343" s="0">
        <f>ROW(Source!A874)</f>
        <v/>
      </c>
      <c r="B343" s="0" t="n">
        <v>78850305</v>
      </c>
      <c r="C343" s="0" t="n">
        <v>78847987</v>
      </c>
      <c r="D343" s="0" t="n">
        <v>29158419</v>
      </c>
      <c r="E343" s="0" t="n">
        <v>1</v>
      </c>
      <c r="F343" s="0" t="n">
        <v>1</v>
      </c>
      <c r="G343" s="0" t="n">
        <v>1</v>
      </c>
      <c r="H343" s="0" t="n">
        <v>3</v>
      </c>
      <c r="I343" s="0" t="inlineStr">
        <is>
          <t>507-3642</t>
        </is>
      </c>
      <c r="J343" s="0" t="inlineStr">
        <is>
          <t>ТССЦ Московской обл., 507-3642, приказ Минстроя России №675/пр от 28.02.2017 № 258/пр</t>
        </is>
      </c>
      <c r="K343" s="0" t="inlineStr">
        <is>
          <t>Труба напорная из полиэтилена PE 100 питьевая ПЭ100 SDR11, размером 32х3,0 мм (ГОСТ 18599-2001, ГОСТ Р 52134-2003)</t>
        </is>
      </c>
      <c r="L343" s="0" t="n">
        <v>1301</v>
      </c>
      <c r="N343" s="0" t="n">
        <v>1003</v>
      </c>
      <c r="O343" s="0" t="inlineStr">
        <is>
          <t>м</t>
        </is>
      </c>
      <c r="P343" s="0" t="inlineStr">
        <is>
          <t>м</t>
        </is>
      </c>
      <c r="Q343" s="0" t="n">
        <v>1</v>
      </c>
      <c r="X343" s="0" t="n">
        <v>93.8</v>
      </c>
      <c r="Y343" s="0" t="n">
        <v>16.29</v>
      </c>
      <c r="Z343" s="0" t="n">
        <v>0</v>
      </c>
      <c r="AA343" s="0" t="n">
        <v>0</v>
      </c>
      <c r="AB343" s="0" t="n">
        <v>0</v>
      </c>
      <c r="AC343" s="0" t="n">
        <v>0</v>
      </c>
      <c r="AD343" s="0" t="n">
        <v>1</v>
      </c>
      <c r="AE343" s="0" t="n">
        <v>0</v>
      </c>
      <c r="AF343" s="0" t="inlineStr"/>
      <c r="AG343" s="0" t="n">
        <v>93.8</v>
      </c>
      <c r="AH343" s="0" t="n">
        <v>2</v>
      </c>
      <c r="AI343" s="0" t="n">
        <v>78850305</v>
      </c>
      <c r="AJ343" s="0" t="n">
        <v>346</v>
      </c>
      <c r="AK343" s="0" t="n">
        <v>0</v>
      </c>
      <c r="AL343" s="0" t="n">
        <v>0</v>
      </c>
      <c r="AM343" s="0" t="n">
        <v>0</v>
      </c>
      <c r="AN343" s="0" t="n">
        <v>0</v>
      </c>
      <c r="AO343" s="0" t="n">
        <v>0</v>
      </c>
      <c r="AP343" s="0" t="n">
        <v>0</v>
      </c>
      <c r="AQ343" s="0" t="n">
        <v>0</v>
      </c>
      <c r="AR343" s="0" t="n">
        <v>0</v>
      </c>
    </row>
    <row r="344">
      <c r="A344" s="0">
        <f>ROW(Source!A916)</f>
        <v/>
      </c>
      <c r="B344" s="0" t="n">
        <v>78850319</v>
      </c>
      <c r="C344" s="0" t="n">
        <v>78850315</v>
      </c>
      <c r="D344" s="0" t="n">
        <v>18407525</v>
      </c>
      <c r="E344" s="0" t="n">
        <v>1</v>
      </c>
      <c r="F344" s="0" t="n">
        <v>1</v>
      </c>
      <c r="G344" s="0" t="n">
        <v>1</v>
      </c>
      <c r="H344" s="0" t="n">
        <v>1</v>
      </c>
      <c r="I344" s="0" t="inlineStr">
        <is>
          <t>1-1021-90</t>
        </is>
      </c>
      <c r="J344" s="0" t="inlineStr"/>
      <c r="K344" s="0" t="inlineStr">
        <is>
          <t>Рабочий строитель среднего разряда 2,1</t>
        </is>
      </c>
      <c r="L344" s="0" t="n">
        <v>1369</v>
      </c>
      <c r="N344" s="0" t="n">
        <v>1013</v>
      </c>
      <c r="O344" s="0" t="inlineStr">
        <is>
          <t>чел.-ч</t>
        </is>
      </c>
      <c r="P344" s="0" t="inlineStr">
        <is>
          <t>чел.-ч</t>
        </is>
      </c>
      <c r="Q344" s="0" t="n">
        <v>1</v>
      </c>
      <c r="X344" s="0" t="n">
        <v>110</v>
      </c>
      <c r="Y344" s="0" t="n">
        <v>0</v>
      </c>
      <c r="Z344" s="0" t="n">
        <v>0</v>
      </c>
      <c r="AA344" s="0" t="n">
        <v>0</v>
      </c>
      <c r="AB344" s="0" t="n">
        <v>7.87</v>
      </c>
      <c r="AC344" s="0" t="n">
        <v>0</v>
      </c>
      <c r="AD344" s="0" t="n">
        <v>1</v>
      </c>
      <c r="AE344" s="0" t="n">
        <v>1</v>
      </c>
      <c r="AF344" s="0" t="inlineStr"/>
      <c r="AG344" s="0" t="n">
        <v>110</v>
      </c>
      <c r="AH344" s="0" t="n">
        <v>2</v>
      </c>
      <c r="AI344" s="0" t="n">
        <v>78850316</v>
      </c>
      <c r="AJ344" s="0" t="n">
        <v>350</v>
      </c>
      <c r="AK344" s="0" t="n">
        <v>0</v>
      </c>
      <c r="AL344" s="0" t="n">
        <v>0</v>
      </c>
      <c r="AM344" s="0" t="n">
        <v>0</v>
      </c>
      <c r="AN344" s="0" t="n">
        <v>0</v>
      </c>
      <c r="AO344" s="0" t="n">
        <v>0</v>
      </c>
      <c r="AP344" s="0" t="n">
        <v>0</v>
      </c>
      <c r="AQ344" s="0" t="n">
        <v>0</v>
      </c>
      <c r="AR344" s="0" t="n">
        <v>0</v>
      </c>
    </row>
    <row r="345">
      <c r="A345" s="0">
        <f>ROW(Source!A916)</f>
        <v/>
      </c>
      <c r="B345" s="0" t="n">
        <v>78850320</v>
      </c>
      <c r="C345" s="0" t="n">
        <v>78850315</v>
      </c>
      <c r="D345" s="0" t="n">
        <v>121548</v>
      </c>
      <c r="E345" s="0" t="n">
        <v>1</v>
      </c>
      <c r="F345" s="0" t="n">
        <v>1</v>
      </c>
      <c r="G345" s="0" t="n">
        <v>1</v>
      </c>
      <c r="H345" s="0" t="n">
        <v>1</v>
      </c>
      <c r="I345" s="0" t="inlineStr">
        <is>
          <t>2</t>
        </is>
      </c>
      <c r="J345" s="0" t="inlineStr"/>
      <c r="K345" s="0" t="inlineStr">
        <is>
          <t>Затраты труда машинистов</t>
        </is>
      </c>
      <c r="L345" s="0" t="n">
        <v>608254</v>
      </c>
      <c r="N345" s="0" t="n">
        <v>1013</v>
      </c>
      <c r="O345" s="0" t="inlineStr">
        <is>
          <t>чел.час</t>
        </is>
      </c>
      <c r="P345" s="0" t="inlineStr">
        <is>
          <t>чел.час</t>
        </is>
      </c>
      <c r="Q345" s="0" t="n">
        <v>1</v>
      </c>
      <c r="X345" s="0" t="n">
        <v>2.24</v>
      </c>
      <c r="Y345" s="0" t="n">
        <v>0</v>
      </c>
      <c r="Z345" s="0" t="n">
        <v>0</v>
      </c>
      <c r="AA345" s="0" t="n">
        <v>0</v>
      </c>
      <c r="AB345" s="0" t="n">
        <v>0</v>
      </c>
      <c r="AC345" s="0" t="n">
        <v>0</v>
      </c>
      <c r="AD345" s="0" t="n">
        <v>1</v>
      </c>
      <c r="AE345" s="0" t="n">
        <v>2</v>
      </c>
      <c r="AF345" s="0" t="inlineStr"/>
      <c r="AG345" s="0" t="n">
        <v>2.24</v>
      </c>
      <c r="AH345" s="0" t="n">
        <v>2</v>
      </c>
      <c r="AI345" s="0" t="n">
        <v>78850317</v>
      </c>
      <c r="AJ345" s="0" t="n">
        <v>351</v>
      </c>
      <c r="AK345" s="0" t="n">
        <v>0</v>
      </c>
      <c r="AL345" s="0" t="n">
        <v>0</v>
      </c>
      <c r="AM345" s="0" t="n">
        <v>0</v>
      </c>
      <c r="AN345" s="0" t="n">
        <v>0</v>
      </c>
      <c r="AO345" s="0" t="n">
        <v>0</v>
      </c>
      <c r="AP345" s="0" t="n">
        <v>0</v>
      </c>
      <c r="AQ345" s="0" t="n">
        <v>0</v>
      </c>
      <c r="AR345" s="0" t="n">
        <v>0</v>
      </c>
    </row>
    <row r="346">
      <c r="A346" s="0">
        <f>ROW(Source!A916)</f>
        <v/>
      </c>
      <c r="B346" s="0" t="n">
        <v>78850321</v>
      </c>
      <c r="C346" s="0" t="n">
        <v>78850315</v>
      </c>
      <c r="D346" s="0" t="n">
        <v>29172556</v>
      </c>
      <c r="E346" s="0" t="n">
        <v>1</v>
      </c>
      <c r="F346" s="0" t="n">
        <v>1</v>
      </c>
      <c r="G346" s="0" t="n">
        <v>1</v>
      </c>
      <c r="H346" s="0" t="n">
        <v>2</v>
      </c>
      <c r="I346" s="0" t="inlineStr">
        <is>
          <t>030954</t>
        </is>
      </c>
      <c r="J346" s="0" t="inlineStr">
        <is>
          <t>ТСЭМ Московской обл., 030954, приказ Минстроя России №675/пр от 28.02.2017 № 264/пр</t>
        </is>
      </c>
      <c r="K346" s="0" t="inlineStr">
        <is>
          <t>Подъемники грузоподъемностью до 500 кг одномачтовые, высота подъема 45 м</t>
        </is>
      </c>
      <c r="L346" s="0" t="n">
        <v>1368</v>
      </c>
      <c r="N346" s="0" t="n">
        <v>1011</v>
      </c>
      <c r="O346" s="0" t="inlineStr">
        <is>
          <t>маш.-ч</t>
        </is>
      </c>
      <c r="P346" s="0" t="inlineStr">
        <is>
          <t>маш.-ч</t>
        </is>
      </c>
      <c r="Q346" s="0" t="n">
        <v>1</v>
      </c>
      <c r="X346" s="0" t="n">
        <v>2.24</v>
      </c>
      <c r="Y346" s="0" t="n">
        <v>0</v>
      </c>
      <c r="Z346" s="0" t="n">
        <v>31.26</v>
      </c>
      <c r="AA346" s="0" t="n">
        <v>13.5</v>
      </c>
      <c r="AB346" s="0" t="n">
        <v>0</v>
      </c>
      <c r="AC346" s="0" t="n">
        <v>0</v>
      </c>
      <c r="AD346" s="0" t="n">
        <v>1</v>
      </c>
      <c r="AE346" s="0" t="n">
        <v>0</v>
      </c>
      <c r="AF346" s="0" t="inlineStr"/>
      <c r="AG346" s="0" t="n">
        <v>2.24</v>
      </c>
      <c r="AH346" s="0" t="n">
        <v>2</v>
      </c>
      <c r="AI346" s="0" t="n">
        <v>78850318</v>
      </c>
      <c r="AJ346" s="0" t="n">
        <v>352</v>
      </c>
      <c r="AK346" s="0" t="n">
        <v>0</v>
      </c>
      <c r="AL346" s="0" t="n">
        <v>0</v>
      </c>
      <c r="AM346" s="0" t="n">
        <v>0</v>
      </c>
      <c r="AN346" s="0" t="n">
        <v>0</v>
      </c>
      <c r="AO346" s="0" t="n">
        <v>0</v>
      </c>
      <c r="AP346" s="0" t="n">
        <v>0</v>
      </c>
      <c r="AQ346" s="0" t="n">
        <v>0</v>
      </c>
      <c r="AR346" s="0" t="n">
        <v>0</v>
      </c>
    </row>
    <row r="347">
      <c r="A347" s="0">
        <f>ROW(Source!A917)</f>
        <v/>
      </c>
      <c r="B347" s="0" t="n">
        <v>78850366</v>
      </c>
      <c r="C347" s="0" t="n">
        <v>78850322</v>
      </c>
      <c r="D347" s="0" t="n">
        <v>18410171</v>
      </c>
      <c r="E347" s="0" t="n">
        <v>1</v>
      </c>
      <c r="F347" s="0" t="n">
        <v>1</v>
      </c>
      <c r="G347" s="0" t="n">
        <v>1</v>
      </c>
      <c r="H347" s="0" t="n">
        <v>1</v>
      </c>
      <c r="I347" s="0" t="inlineStr">
        <is>
          <t>1-1034-90</t>
        </is>
      </c>
      <c r="J347" s="0" t="inlineStr"/>
      <c r="K347" s="0" t="inlineStr">
        <is>
          <t>Рабочий строитель среднего разряда 3,4</t>
        </is>
      </c>
      <c r="L347" s="0" t="n">
        <v>1369</v>
      </c>
      <c r="N347" s="0" t="n">
        <v>1013</v>
      </c>
      <c r="O347" s="0" t="inlineStr">
        <is>
          <t>чел.-ч</t>
        </is>
      </c>
      <c r="P347" s="0" t="inlineStr">
        <is>
          <t>чел.-ч</t>
        </is>
      </c>
      <c r="Q347" s="0" t="n">
        <v>1</v>
      </c>
      <c r="X347" s="0" t="n">
        <v>75.7</v>
      </c>
      <c r="Y347" s="0" t="n">
        <v>0</v>
      </c>
      <c r="Z347" s="0" t="n">
        <v>0</v>
      </c>
      <c r="AA347" s="0" t="n">
        <v>0</v>
      </c>
      <c r="AB347" s="0" t="n">
        <v>8.970000000000001</v>
      </c>
      <c r="AC347" s="0" t="n">
        <v>0</v>
      </c>
      <c r="AD347" s="0" t="n">
        <v>1</v>
      </c>
      <c r="AE347" s="0" t="n">
        <v>1</v>
      </c>
      <c r="AF347" s="0" t="inlineStr"/>
      <c r="AG347" s="0" t="n">
        <v>75.7</v>
      </c>
      <c r="AH347" s="0" t="n">
        <v>2</v>
      </c>
      <c r="AI347" s="0" t="n">
        <v>78850366</v>
      </c>
      <c r="AJ347" s="0" t="n">
        <v>353</v>
      </c>
      <c r="AK347" s="0" t="n">
        <v>0</v>
      </c>
      <c r="AL347" s="0" t="n">
        <v>0</v>
      </c>
      <c r="AM347" s="0" t="n">
        <v>0</v>
      </c>
      <c r="AN347" s="0" t="n">
        <v>0</v>
      </c>
      <c r="AO347" s="0" t="n">
        <v>0</v>
      </c>
      <c r="AP347" s="0" t="n">
        <v>0</v>
      </c>
      <c r="AQ347" s="0" t="n">
        <v>0</v>
      </c>
      <c r="AR347" s="0" t="n">
        <v>0</v>
      </c>
    </row>
    <row r="348">
      <c r="A348" s="0">
        <f>ROW(Source!A917)</f>
        <v/>
      </c>
      <c r="B348" s="0" t="n">
        <v>78850367</v>
      </c>
      <c r="C348" s="0" t="n">
        <v>78850322</v>
      </c>
      <c r="D348" s="0" t="n">
        <v>121548</v>
      </c>
      <c r="E348" s="0" t="n">
        <v>1</v>
      </c>
      <c r="F348" s="0" t="n">
        <v>1</v>
      </c>
      <c r="G348" s="0" t="n">
        <v>1</v>
      </c>
      <c r="H348" s="0" t="n">
        <v>1</v>
      </c>
      <c r="I348" s="0" t="inlineStr">
        <is>
          <t>2</t>
        </is>
      </c>
      <c r="J348" s="0" t="inlineStr"/>
      <c r="K348" s="0" t="inlineStr">
        <is>
          <t>Затраты труда машинистов</t>
        </is>
      </c>
      <c r="L348" s="0" t="n">
        <v>608254</v>
      </c>
      <c r="N348" s="0" t="n">
        <v>1013</v>
      </c>
      <c r="O348" s="0" t="inlineStr">
        <is>
          <t>чел.час</t>
        </is>
      </c>
      <c r="P348" s="0" t="inlineStr">
        <is>
          <t>чел.час</t>
        </is>
      </c>
      <c r="Q348" s="0" t="n">
        <v>1</v>
      </c>
      <c r="X348" s="0" t="n">
        <v>2.72</v>
      </c>
      <c r="Y348" s="0" t="n">
        <v>0</v>
      </c>
      <c r="Z348" s="0" t="n">
        <v>0</v>
      </c>
      <c r="AA348" s="0" t="n">
        <v>0</v>
      </c>
      <c r="AB348" s="0" t="n">
        <v>0</v>
      </c>
      <c r="AC348" s="0" t="n">
        <v>0</v>
      </c>
      <c r="AD348" s="0" t="n">
        <v>1</v>
      </c>
      <c r="AE348" s="0" t="n">
        <v>2</v>
      </c>
      <c r="AF348" s="0" t="inlineStr"/>
      <c r="AG348" s="0" t="n">
        <v>2.72</v>
      </c>
      <c r="AH348" s="0" t="n">
        <v>2</v>
      </c>
      <c r="AI348" s="0" t="n">
        <v>78850367</v>
      </c>
      <c r="AJ348" s="0" t="n">
        <v>354</v>
      </c>
      <c r="AK348" s="0" t="n">
        <v>0</v>
      </c>
      <c r="AL348" s="0" t="n">
        <v>0</v>
      </c>
      <c r="AM348" s="0" t="n">
        <v>0</v>
      </c>
      <c r="AN348" s="0" t="n">
        <v>0</v>
      </c>
      <c r="AO348" s="0" t="n">
        <v>0</v>
      </c>
      <c r="AP348" s="0" t="n">
        <v>0</v>
      </c>
      <c r="AQ348" s="0" t="n">
        <v>0</v>
      </c>
      <c r="AR348" s="0" t="n">
        <v>0</v>
      </c>
    </row>
    <row r="349">
      <c r="A349" s="0">
        <f>ROW(Source!A917)</f>
        <v/>
      </c>
      <c r="B349" s="0" t="n">
        <v>78850368</v>
      </c>
      <c r="C349" s="0" t="n">
        <v>78850322</v>
      </c>
      <c r="D349" s="0" t="n">
        <v>29172379</v>
      </c>
      <c r="E349" s="0" t="n">
        <v>1</v>
      </c>
      <c r="F349" s="0" t="n">
        <v>1</v>
      </c>
      <c r="G349" s="0" t="n">
        <v>1</v>
      </c>
      <c r="H349" s="0" t="n">
        <v>2</v>
      </c>
      <c r="I349" s="0" t="inlineStr">
        <is>
          <t>021141</t>
        </is>
      </c>
      <c r="J349" s="0" t="inlineStr">
        <is>
          <t>ТСЭМ Московской обл., 021141, приказ Минстроя России №675/пр от 28.02.2017 № 264/пр</t>
        </is>
      </c>
      <c r="K349" s="0" t="inlineStr">
        <is>
          <t>Краны на автомобильном ходу при работе на других видах строительства 10 т</t>
        </is>
      </c>
      <c r="L349" s="0" t="n">
        <v>1368</v>
      </c>
      <c r="N349" s="0" t="n">
        <v>1011</v>
      </c>
      <c r="O349" s="0" t="inlineStr">
        <is>
          <t>маш.-ч</t>
        </is>
      </c>
      <c r="P349" s="0" t="inlineStr">
        <is>
          <t>маш.-ч</t>
        </is>
      </c>
      <c r="Q349" s="0" t="n">
        <v>1</v>
      </c>
      <c r="X349" s="0" t="n">
        <v>0.14</v>
      </c>
      <c r="Y349" s="0" t="n">
        <v>0</v>
      </c>
      <c r="Z349" s="0" t="n">
        <v>112</v>
      </c>
      <c r="AA349" s="0" t="n">
        <v>13.5</v>
      </c>
      <c r="AB349" s="0" t="n">
        <v>0</v>
      </c>
      <c r="AC349" s="0" t="n">
        <v>0</v>
      </c>
      <c r="AD349" s="0" t="n">
        <v>1</v>
      </c>
      <c r="AE349" s="0" t="n">
        <v>0</v>
      </c>
      <c r="AF349" s="0" t="inlineStr"/>
      <c r="AG349" s="0" t="n">
        <v>0.14</v>
      </c>
      <c r="AH349" s="0" t="n">
        <v>2</v>
      </c>
      <c r="AI349" s="0" t="n">
        <v>78850368</v>
      </c>
      <c r="AJ349" s="0" t="n">
        <v>355</v>
      </c>
      <c r="AK349" s="0" t="n">
        <v>0</v>
      </c>
      <c r="AL349" s="0" t="n">
        <v>0</v>
      </c>
      <c r="AM349" s="0" t="n">
        <v>0</v>
      </c>
      <c r="AN349" s="0" t="n">
        <v>0</v>
      </c>
      <c r="AO349" s="0" t="n">
        <v>0</v>
      </c>
      <c r="AP349" s="0" t="n">
        <v>0</v>
      </c>
      <c r="AQ349" s="0" t="n">
        <v>0</v>
      </c>
      <c r="AR349" s="0" t="n">
        <v>0</v>
      </c>
    </row>
    <row r="350">
      <c r="A350" s="0">
        <f>ROW(Source!A917)</f>
        <v/>
      </c>
      <c r="B350" s="0" t="n">
        <v>78850369</v>
      </c>
      <c r="C350" s="0" t="n">
        <v>78850322</v>
      </c>
      <c r="D350" s="0" t="n">
        <v>29172556</v>
      </c>
      <c r="E350" s="0" t="n">
        <v>1</v>
      </c>
      <c r="F350" s="0" t="n">
        <v>1</v>
      </c>
      <c r="G350" s="0" t="n">
        <v>1</v>
      </c>
      <c r="H350" s="0" t="n">
        <v>2</v>
      </c>
      <c r="I350" s="0" t="inlineStr">
        <is>
          <t>030954</t>
        </is>
      </c>
      <c r="J350" s="0" t="inlineStr">
        <is>
          <t>ТСЭМ Московской обл., 030954, приказ Минстроя России №675/пр от 28.02.2017 № 264/пр</t>
        </is>
      </c>
      <c r="K350" s="0" t="inlineStr">
        <is>
          <t>Подъемники грузоподъемностью до 500 кг одномачтовые, высота подъема 45 м</t>
        </is>
      </c>
      <c r="L350" s="0" t="n">
        <v>1368</v>
      </c>
      <c r="N350" s="0" t="n">
        <v>1011</v>
      </c>
      <c r="O350" s="0" t="inlineStr">
        <is>
          <t>маш.-ч</t>
        </is>
      </c>
      <c r="P350" s="0" t="inlineStr">
        <is>
          <t>маш.-ч</t>
        </is>
      </c>
      <c r="Q350" s="0" t="n">
        <v>1</v>
      </c>
      <c r="X350" s="0" t="n">
        <v>2.58</v>
      </c>
      <c r="Y350" s="0" t="n">
        <v>0</v>
      </c>
      <c r="Z350" s="0" t="n">
        <v>31.26</v>
      </c>
      <c r="AA350" s="0" t="n">
        <v>13.5</v>
      </c>
      <c r="AB350" s="0" t="n">
        <v>0</v>
      </c>
      <c r="AC350" s="0" t="n">
        <v>0</v>
      </c>
      <c r="AD350" s="0" t="n">
        <v>1</v>
      </c>
      <c r="AE350" s="0" t="n">
        <v>0</v>
      </c>
      <c r="AF350" s="0" t="inlineStr"/>
      <c r="AG350" s="0" t="n">
        <v>2.58</v>
      </c>
      <c r="AH350" s="0" t="n">
        <v>2</v>
      </c>
      <c r="AI350" s="0" t="n">
        <v>78850369</v>
      </c>
      <c r="AJ350" s="0" t="n">
        <v>356</v>
      </c>
      <c r="AK350" s="0" t="n">
        <v>0</v>
      </c>
      <c r="AL350" s="0" t="n">
        <v>0</v>
      </c>
      <c r="AM350" s="0" t="n">
        <v>0</v>
      </c>
      <c r="AN350" s="0" t="n">
        <v>0</v>
      </c>
      <c r="AO350" s="0" t="n">
        <v>0</v>
      </c>
      <c r="AP350" s="0" t="n">
        <v>0</v>
      </c>
      <c r="AQ350" s="0" t="n">
        <v>0</v>
      </c>
      <c r="AR350" s="0" t="n">
        <v>0</v>
      </c>
    </row>
    <row r="351">
      <c r="A351" s="0">
        <f>ROW(Source!A917)</f>
        <v/>
      </c>
      <c r="B351" s="0" t="n">
        <v>78850370</v>
      </c>
      <c r="C351" s="0" t="n">
        <v>78850322</v>
      </c>
      <c r="D351" s="0" t="n">
        <v>29174500</v>
      </c>
      <c r="E351" s="0" t="n">
        <v>1</v>
      </c>
      <c r="F351" s="0" t="n">
        <v>1</v>
      </c>
      <c r="G351" s="0" t="n">
        <v>1</v>
      </c>
      <c r="H351" s="0" t="n">
        <v>2</v>
      </c>
      <c r="I351" s="0" t="inlineStr">
        <is>
          <t>330206</t>
        </is>
      </c>
      <c r="J351" s="0" t="inlineStr">
        <is>
          <t>ТСЭМ Московской обл., 330206, приказ Минстроя России №675/пр от 28.02.2017 № 264/пр</t>
        </is>
      </c>
      <c r="K351" s="0" t="inlineStr">
        <is>
          <t>Дрели электрические</t>
        </is>
      </c>
      <c r="L351" s="0" t="n">
        <v>1368</v>
      </c>
      <c r="N351" s="0" t="n">
        <v>1011</v>
      </c>
      <c r="O351" s="0" t="inlineStr">
        <is>
          <t>маш.-ч</t>
        </is>
      </c>
      <c r="P351" s="0" t="inlineStr">
        <is>
          <t>маш.-ч</t>
        </is>
      </c>
      <c r="Q351" s="0" t="n">
        <v>1</v>
      </c>
      <c r="X351" s="0" t="n">
        <v>0.21</v>
      </c>
      <c r="Y351" s="0" t="n">
        <v>0</v>
      </c>
      <c r="Z351" s="0" t="n">
        <v>1.95</v>
      </c>
      <c r="AA351" s="0" t="n">
        <v>0</v>
      </c>
      <c r="AB351" s="0" t="n">
        <v>0</v>
      </c>
      <c r="AC351" s="0" t="n">
        <v>0</v>
      </c>
      <c r="AD351" s="0" t="n">
        <v>1</v>
      </c>
      <c r="AE351" s="0" t="n">
        <v>0</v>
      </c>
      <c r="AF351" s="0" t="inlineStr"/>
      <c r="AG351" s="0" t="n">
        <v>0.21</v>
      </c>
      <c r="AH351" s="0" t="n">
        <v>2</v>
      </c>
      <c r="AI351" s="0" t="n">
        <v>78850370</v>
      </c>
      <c r="AJ351" s="0" t="n">
        <v>357</v>
      </c>
      <c r="AK351" s="0" t="n">
        <v>0</v>
      </c>
      <c r="AL351" s="0" t="n">
        <v>0</v>
      </c>
      <c r="AM351" s="0" t="n">
        <v>0</v>
      </c>
      <c r="AN351" s="0" t="n">
        <v>0</v>
      </c>
      <c r="AO351" s="0" t="n">
        <v>0</v>
      </c>
      <c r="AP351" s="0" t="n">
        <v>0</v>
      </c>
      <c r="AQ351" s="0" t="n">
        <v>0</v>
      </c>
      <c r="AR351" s="0" t="n">
        <v>0</v>
      </c>
    </row>
    <row r="352">
      <c r="A352" s="0">
        <f>ROW(Source!A917)</f>
        <v/>
      </c>
      <c r="B352" s="0" t="n">
        <v>78850371</v>
      </c>
      <c r="C352" s="0" t="n">
        <v>78850322</v>
      </c>
      <c r="D352" s="0" t="n">
        <v>29174913</v>
      </c>
      <c r="E352" s="0" t="n">
        <v>1</v>
      </c>
      <c r="F352" s="0" t="n">
        <v>1</v>
      </c>
      <c r="G352" s="0" t="n">
        <v>1</v>
      </c>
      <c r="H352" s="0" t="n">
        <v>2</v>
      </c>
      <c r="I352" s="0" t="inlineStr">
        <is>
          <t>400001</t>
        </is>
      </c>
      <c r="J352" s="0" t="inlineStr">
        <is>
          <t>ТСЭМ Московской обл., 400001, приказ Минстроя России №675/пр от 28.02.2017 № 264/пр</t>
        </is>
      </c>
      <c r="K352" s="0" t="inlineStr">
        <is>
          <t>Автомобили бортовые, грузоподъемность до 5 т</t>
        </is>
      </c>
      <c r="L352" s="0" t="n">
        <v>1368</v>
      </c>
      <c r="N352" s="0" t="n">
        <v>1011</v>
      </c>
      <c r="O352" s="0" t="inlineStr">
        <is>
          <t>маш.-ч</t>
        </is>
      </c>
      <c r="P352" s="0" t="inlineStr">
        <is>
          <t>маш.-ч</t>
        </is>
      </c>
      <c r="Q352" s="0" t="n">
        <v>1</v>
      </c>
      <c r="X352" s="0" t="n">
        <v>3.34</v>
      </c>
      <c r="Y352" s="0" t="n">
        <v>0</v>
      </c>
      <c r="Z352" s="0" t="n">
        <v>87.17</v>
      </c>
      <c r="AA352" s="0" t="n">
        <v>11.6</v>
      </c>
      <c r="AB352" s="0" t="n">
        <v>0</v>
      </c>
      <c r="AC352" s="0" t="n">
        <v>0</v>
      </c>
      <c r="AD352" s="0" t="n">
        <v>1</v>
      </c>
      <c r="AE352" s="0" t="n">
        <v>0</v>
      </c>
      <c r="AF352" s="0" t="inlineStr"/>
      <c r="AG352" s="0" t="n">
        <v>3.34</v>
      </c>
      <c r="AH352" s="0" t="n">
        <v>2</v>
      </c>
      <c r="AI352" s="0" t="n">
        <v>78850371</v>
      </c>
      <c r="AJ352" s="0" t="n">
        <v>358</v>
      </c>
      <c r="AK352" s="0" t="n">
        <v>0</v>
      </c>
      <c r="AL352" s="0" t="n">
        <v>0</v>
      </c>
      <c r="AM352" s="0" t="n">
        <v>0</v>
      </c>
      <c r="AN352" s="0" t="n">
        <v>0</v>
      </c>
      <c r="AO352" s="0" t="n">
        <v>0</v>
      </c>
      <c r="AP352" s="0" t="n">
        <v>0</v>
      </c>
      <c r="AQ352" s="0" t="n">
        <v>0</v>
      </c>
      <c r="AR352" s="0" t="n">
        <v>0</v>
      </c>
    </row>
    <row r="353">
      <c r="A353" s="0">
        <f>ROW(Source!A917)</f>
        <v/>
      </c>
      <c r="B353" s="0" t="n">
        <v>78850372</v>
      </c>
      <c r="C353" s="0" t="n">
        <v>78850322</v>
      </c>
      <c r="D353" s="0" t="n">
        <v>29114436</v>
      </c>
      <c r="E353" s="0" t="n">
        <v>1</v>
      </c>
      <c r="F353" s="0" t="n">
        <v>1</v>
      </c>
      <c r="G353" s="0" t="n">
        <v>1</v>
      </c>
      <c r="H353" s="0" t="n">
        <v>3</v>
      </c>
      <c r="I353" s="0" t="inlineStr">
        <is>
          <t>101-0148</t>
        </is>
      </c>
      <c r="J353" s="0" t="inlineStr">
        <is>
          <t>ТССЦ Московской обл., 101-0148, приказ Минстроя России №675/пр от 28.02.2017 № 254/пр</t>
        </is>
      </c>
      <c r="K353" s="0" t="inlineStr">
        <is>
          <t>Дюбели с калиброванной головкой (россыпью) 3х68,5 мм</t>
        </is>
      </c>
      <c r="L353" s="0" t="n">
        <v>1348</v>
      </c>
      <c r="N353" s="0" t="n">
        <v>1009</v>
      </c>
      <c r="O353" s="0" t="inlineStr">
        <is>
          <t>т</t>
        </is>
      </c>
      <c r="P353" s="0" t="inlineStr">
        <is>
          <t>т</t>
        </is>
      </c>
      <c r="Q353" s="0" t="n">
        <v>1000</v>
      </c>
      <c r="X353" s="0" t="n">
        <v>0.00632</v>
      </c>
      <c r="Y353" s="0" t="n">
        <v>25425</v>
      </c>
      <c r="Z353" s="0" t="n">
        <v>0</v>
      </c>
      <c r="AA353" s="0" t="n">
        <v>0</v>
      </c>
      <c r="AB353" s="0" t="n">
        <v>0</v>
      </c>
      <c r="AC353" s="0" t="n">
        <v>0</v>
      </c>
      <c r="AD353" s="0" t="n">
        <v>1</v>
      </c>
      <c r="AE353" s="0" t="n">
        <v>0</v>
      </c>
      <c r="AF353" s="0" t="inlineStr"/>
      <c r="AG353" s="0" t="n">
        <v>0.00632</v>
      </c>
      <c r="AH353" s="0" t="n">
        <v>2</v>
      </c>
      <c r="AI353" s="0" t="n">
        <v>78850372</v>
      </c>
      <c r="AJ353" s="0" t="n">
        <v>359</v>
      </c>
      <c r="AK353" s="0" t="n">
        <v>0</v>
      </c>
      <c r="AL353" s="0" t="n">
        <v>0</v>
      </c>
      <c r="AM353" s="0" t="n">
        <v>0</v>
      </c>
      <c r="AN353" s="0" t="n">
        <v>0</v>
      </c>
      <c r="AO353" s="0" t="n">
        <v>0</v>
      </c>
      <c r="AP353" s="0" t="n">
        <v>0</v>
      </c>
      <c r="AQ353" s="0" t="n">
        <v>0</v>
      </c>
      <c r="AR353" s="0" t="n">
        <v>0</v>
      </c>
    </row>
    <row r="354">
      <c r="A354" s="0">
        <f>ROW(Source!A917)</f>
        <v/>
      </c>
      <c r="B354" s="0" t="n">
        <v>78850373</v>
      </c>
      <c r="C354" s="0" t="n">
        <v>78850322</v>
      </c>
      <c r="D354" s="0" t="n">
        <v>29140937</v>
      </c>
      <c r="E354" s="0" t="n">
        <v>1</v>
      </c>
      <c r="F354" s="0" t="n">
        <v>1</v>
      </c>
      <c r="G354" s="0" t="n">
        <v>1</v>
      </c>
      <c r="H354" s="0" t="n">
        <v>3</v>
      </c>
      <c r="I354" s="0" t="inlineStr">
        <is>
          <t>301-0555</t>
        </is>
      </c>
      <c r="J354" s="0" t="inlineStr">
        <is>
          <t>ТССЦ Московской обл., 301-0555, приказ Минстроя России №675/пр от 28.02.2017 № 256/пр</t>
        </is>
      </c>
      <c r="K354" s="0" t="inlineStr">
        <is>
          <t>Радиаторы отопительные чугунные марка МС-140, высота полная 588 мм, высота монтажная 500 мм</t>
        </is>
      </c>
      <c r="L354" s="0" t="n">
        <v>1033</v>
      </c>
      <c r="N354" s="0" t="n">
        <v>1013</v>
      </c>
      <c r="O354" s="0" t="inlineStr">
        <is>
          <t>квт</t>
        </is>
      </c>
      <c r="P354" s="0" t="inlineStr">
        <is>
          <t>квт</t>
        </is>
      </c>
      <c r="Q354" s="0" t="n">
        <v>1</v>
      </c>
      <c r="X354" s="0" t="n">
        <v>100</v>
      </c>
      <c r="Y354" s="0" t="n">
        <v>323.74</v>
      </c>
      <c r="Z354" s="0" t="n">
        <v>0</v>
      </c>
      <c r="AA354" s="0" t="n">
        <v>0</v>
      </c>
      <c r="AB354" s="0" t="n">
        <v>0</v>
      </c>
      <c r="AC354" s="0" t="n">
        <v>0</v>
      </c>
      <c r="AD354" s="0" t="n">
        <v>1</v>
      </c>
      <c r="AE354" s="0" t="n">
        <v>0</v>
      </c>
      <c r="AF354" s="0" t="inlineStr"/>
      <c r="AG354" s="0" t="n">
        <v>100</v>
      </c>
      <c r="AH354" s="0" t="n">
        <v>2</v>
      </c>
      <c r="AI354" s="0" t="n">
        <v>78850373</v>
      </c>
      <c r="AJ354" s="0" t="n">
        <v>360</v>
      </c>
      <c r="AK354" s="0" t="n">
        <v>0</v>
      </c>
      <c r="AL354" s="0" t="n">
        <v>0</v>
      </c>
      <c r="AM354" s="0" t="n">
        <v>0</v>
      </c>
      <c r="AN354" s="0" t="n">
        <v>0</v>
      </c>
      <c r="AO354" s="0" t="n">
        <v>0</v>
      </c>
      <c r="AP354" s="0" t="n">
        <v>0</v>
      </c>
      <c r="AQ354" s="0" t="n">
        <v>0</v>
      </c>
      <c r="AR354" s="0" t="n">
        <v>0</v>
      </c>
    </row>
    <row r="355">
      <c r="A355" s="0">
        <f>ROW(Source!A917)</f>
        <v/>
      </c>
      <c r="B355" s="0" t="n">
        <v>78850374</v>
      </c>
      <c r="C355" s="0" t="n">
        <v>78850322</v>
      </c>
      <c r="D355" s="0" t="n">
        <v>29140927</v>
      </c>
      <c r="E355" s="0" t="n">
        <v>1</v>
      </c>
      <c r="F355" s="0" t="n">
        <v>1</v>
      </c>
      <c r="G355" s="0" t="n">
        <v>1</v>
      </c>
      <c r="H355" s="0" t="n">
        <v>3</v>
      </c>
      <c r="I355" s="0" t="inlineStr">
        <is>
          <t>301-1195</t>
        </is>
      </c>
      <c r="J355" s="0" t="inlineStr">
        <is>
          <t>ТССЦ Московской обл., 301-1195, приказ Минстроя России №675/пр от 28.02.2017 № 256/пр</t>
        </is>
      </c>
      <c r="K355" s="0" t="inlineStr">
        <is>
          <t>Кронштейны для крепления радиаторов к кирпичным и бетонным стенам, при длине кронштейна 131 мм</t>
        </is>
      </c>
      <c r="L355" s="0" t="n">
        <v>1355</v>
      </c>
      <c r="N355" s="0" t="n">
        <v>1010</v>
      </c>
      <c r="O355" s="0" t="inlineStr">
        <is>
          <t>100 шт.</t>
        </is>
      </c>
      <c r="P355" s="0" t="inlineStr">
        <is>
          <t>100 шт.</t>
        </is>
      </c>
      <c r="Q355" s="0" t="n">
        <v>100</v>
      </c>
      <c r="X355" s="0" t="n">
        <v>2.53</v>
      </c>
      <c r="Y355" s="0" t="n">
        <v>180.68</v>
      </c>
      <c r="Z355" s="0" t="n">
        <v>0</v>
      </c>
      <c r="AA355" s="0" t="n">
        <v>0</v>
      </c>
      <c r="AB355" s="0" t="n">
        <v>0</v>
      </c>
      <c r="AC355" s="0" t="n">
        <v>0</v>
      </c>
      <c r="AD355" s="0" t="n">
        <v>1</v>
      </c>
      <c r="AE355" s="0" t="n">
        <v>0</v>
      </c>
      <c r="AF355" s="0" t="inlineStr"/>
      <c r="AG355" s="0" t="n">
        <v>2.53</v>
      </c>
      <c r="AH355" s="0" t="n">
        <v>2</v>
      </c>
      <c r="AI355" s="0" t="n">
        <v>78850374</v>
      </c>
      <c r="AJ355" s="0" t="n">
        <v>361</v>
      </c>
      <c r="AK355" s="0" t="n">
        <v>0</v>
      </c>
      <c r="AL355" s="0" t="n">
        <v>0</v>
      </c>
      <c r="AM355" s="0" t="n">
        <v>0</v>
      </c>
      <c r="AN355" s="0" t="n">
        <v>0</v>
      </c>
      <c r="AO355" s="0" t="n">
        <v>0</v>
      </c>
      <c r="AP355" s="0" t="n">
        <v>0</v>
      </c>
      <c r="AQ355" s="0" t="n">
        <v>0</v>
      </c>
      <c r="AR355" s="0" t="n">
        <v>0</v>
      </c>
    </row>
    <row r="356">
      <c r="A356" s="0">
        <f>ROW(Source!A917)</f>
        <v/>
      </c>
      <c r="B356" s="0" t="n">
        <v>78850375</v>
      </c>
      <c r="C356" s="0" t="n">
        <v>78850322</v>
      </c>
      <c r="D356" s="0" t="n">
        <v>29140928</v>
      </c>
      <c r="E356" s="0" t="n">
        <v>1</v>
      </c>
      <c r="F356" s="0" t="n">
        <v>1</v>
      </c>
      <c r="G356" s="0" t="n">
        <v>1</v>
      </c>
      <c r="H356" s="0" t="n">
        <v>3</v>
      </c>
      <c r="I356" s="0" t="inlineStr">
        <is>
          <t>301-1196</t>
        </is>
      </c>
      <c r="J356" s="0" t="inlineStr">
        <is>
          <t>ТССЦ Московской обл., 301-1196, приказ Минстроя России №675/пр от 28.02.2017 № 256/пр</t>
        </is>
      </c>
      <c r="K356" s="0" t="inlineStr">
        <is>
          <t>Кронштейны для крепления радиаторов к кирпичным и бетонным стенам, при длине кронштейна 325 мм</t>
        </is>
      </c>
      <c r="L356" s="0" t="n">
        <v>1355</v>
      </c>
      <c r="N356" s="0" t="n">
        <v>1010</v>
      </c>
      <c r="O356" s="0" t="inlineStr">
        <is>
          <t>100 шт.</t>
        </is>
      </c>
      <c r="P356" s="0" t="inlineStr">
        <is>
          <t>100 шт.</t>
        </is>
      </c>
      <c r="Q356" s="0" t="n">
        <v>100</v>
      </c>
      <c r="X356" s="0" t="n">
        <v>2.53</v>
      </c>
      <c r="Y356" s="0" t="n">
        <v>187.48</v>
      </c>
      <c r="Z356" s="0" t="n">
        <v>0</v>
      </c>
      <c r="AA356" s="0" t="n">
        <v>0</v>
      </c>
      <c r="AB356" s="0" t="n">
        <v>0</v>
      </c>
      <c r="AC356" s="0" t="n">
        <v>0</v>
      </c>
      <c r="AD356" s="0" t="n">
        <v>1</v>
      </c>
      <c r="AE356" s="0" t="n">
        <v>0</v>
      </c>
      <c r="AF356" s="0" t="inlineStr"/>
      <c r="AG356" s="0" t="n">
        <v>2.53</v>
      </c>
      <c r="AH356" s="0" t="n">
        <v>2</v>
      </c>
      <c r="AI356" s="0" t="n">
        <v>78850375</v>
      </c>
      <c r="AJ356" s="0" t="n">
        <v>362</v>
      </c>
      <c r="AK356" s="0" t="n">
        <v>0</v>
      </c>
      <c r="AL356" s="0" t="n">
        <v>0</v>
      </c>
      <c r="AM356" s="0" t="n">
        <v>0</v>
      </c>
      <c r="AN356" s="0" t="n">
        <v>0</v>
      </c>
      <c r="AO356" s="0" t="n">
        <v>0</v>
      </c>
      <c r="AP356" s="0" t="n">
        <v>0</v>
      </c>
      <c r="AQ356" s="0" t="n">
        <v>0</v>
      </c>
      <c r="AR356" s="0" t="n">
        <v>0</v>
      </c>
    </row>
    <row r="357">
      <c r="A357" s="0">
        <f>ROW(Source!A917)</f>
        <v/>
      </c>
      <c r="B357" s="0" t="n">
        <v>78850376</v>
      </c>
      <c r="C357" s="0" t="n">
        <v>78850322</v>
      </c>
      <c r="D357" s="0" t="n">
        <v>29145155</v>
      </c>
      <c r="E357" s="0" t="n">
        <v>1</v>
      </c>
      <c r="F357" s="0" t="n">
        <v>1</v>
      </c>
      <c r="G357" s="0" t="n">
        <v>1</v>
      </c>
      <c r="H357" s="0" t="n">
        <v>3</v>
      </c>
      <c r="I357" s="0" t="inlineStr">
        <is>
          <t>402-0002</t>
        </is>
      </c>
      <c r="J357" s="0" t="inlineStr">
        <is>
          <t>ТССЦ Московской обл., 402-0002, приказ Минстроя России №675/пр от 28.02.2017 № 257/пр</t>
        </is>
      </c>
      <c r="K357" s="0" t="inlineStr">
        <is>
          <t>Раствор готовый кладочный цементный марки 50</t>
        </is>
      </c>
      <c r="L357" s="0" t="n">
        <v>1339</v>
      </c>
      <c r="N357" s="0" t="n">
        <v>1007</v>
      </c>
      <c r="O357" s="0" t="inlineStr">
        <is>
          <t>м3</t>
        </is>
      </c>
      <c r="P357" s="0" t="inlineStr">
        <is>
          <t>м3</t>
        </is>
      </c>
      <c r="Q357" s="0" t="n">
        <v>1</v>
      </c>
      <c r="X357" s="0" t="n">
        <v>0.0505</v>
      </c>
      <c r="Y357" s="0" t="n">
        <v>485.9</v>
      </c>
      <c r="Z357" s="0" t="n">
        <v>0</v>
      </c>
      <c r="AA357" s="0" t="n">
        <v>0</v>
      </c>
      <c r="AB357" s="0" t="n">
        <v>0</v>
      </c>
      <c r="AC357" s="0" t="n">
        <v>0</v>
      </c>
      <c r="AD357" s="0" t="n">
        <v>1</v>
      </c>
      <c r="AE357" s="0" t="n">
        <v>0</v>
      </c>
      <c r="AF357" s="0" t="inlineStr"/>
      <c r="AG357" s="0" t="n">
        <v>0.0505</v>
      </c>
      <c r="AH357" s="0" t="n">
        <v>2</v>
      </c>
      <c r="AI357" s="0" t="n">
        <v>78850376</v>
      </c>
      <c r="AJ357" s="0" t="n">
        <v>363</v>
      </c>
      <c r="AK357" s="0" t="n">
        <v>0</v>
      </c>
      <c r="AL357" s="0" t="n">
        <v>0</v>
      </c>
      <c r="AM357" s="0" t="n">
        <v>0</v>
      </c>
      <c r="AN357" s="0" t="n">
        <v>0</v>
      </c>
      <c r="AO357" s="0" t="n">
        <v>0</v>
      </c>
      <c r="AP357" s="0" t="n">
        <v>0</v>
      </c>
      <c r="AQ357" s="0" t="n">
        <v>0</v>
      </c>
      <c r="AR357" s="0" t="n">
        <v>0</v>
      </c>
    </row>
    <row r="358">
      <c r="A358" s="0">
        <f>ROW(Source!A919)</f>
        <v/>
      </c>
      <c r="B358" s="0" t="n">
        <v>78850380</v>
      </c>
      <c r="C358" s="0" t="n">
        <v>78850379</v>
      </c>
      <c r="D358" s="0" t="n">
        <v>18411117</v>
      </c>
      <c r="E358" s="0" t="n">
        <v>1</v>
      </c>
      <c r="F358" s="0" t="n">
        <v>1</v>
      </c>
      <c r="G358" s="0" t="n">
        <v>1</v>
      </c>
      <c r="H358" s="0" t="n">
        <v>1</v>
      </c>
      <c r="I358" s="0" t="inlineStr">
        <is>
          <t>1-1040-90</t>
        </is>
      </c>
      <c r="J358" s="0" t="inlineStr"/>
      <c r="K358" s="0" t="inlineStr">
        <is>
          <t>Рабочий строитель среднего разряда 4</t>
        </is>
      </c>
      <c r="L358" s="0" t="n">
        <v>1369</v>
      </c>
      <c r="N358" s="0" t="n">
        <v>1013</v>
      </c>
      <c r="O358" s="0" t="inlineStr">
        <is>
          <t>чел.-ч</t>
        </is>
      </c>
      <c r="P358" s="0" t="inlineStr">
        <is>
          <t>чел.-ч</t>
        </is>
      </c>
      <c r="Q358" s="0" t="n">
        <v>1</v>
      </c>
      <c r="X358" s="0" t="n">
        <v>183</v>
      </c>
      <c r="Y358" s="0" t="n">
        <v>0</v>
      </c>
      <c r="Z358" s="0" t="n">
        <v>0</v>
      </c>
      <c r="AA358" s="0" t="n">
        <v>0</v>
      </c>
      <c r="AB358" s="0" t="n">
        <v>9.619999999999999</v>
      </c>
      <c r="AC358" s="0" t="n">
        <v>0</v>
      </c>
      <c r="AD358" s="0" t="n">
        <v>1</v>
      </c>
      <c r="AE358" s="0" t="n">
        <v>1</v>
      </c>
      <c r="AF358" s="0" t="inlineStr"/>
      <c r="AG358" s="0" t="n">
        <v>183</v>
      </c>
      <c r="AH358" s="0" t="n">
        <v>2</v>
      </c>
      <c r="AI358" s="0" t="n">
        <v>78850380</v>
      </c>
      <c r="AJ358" s="0" t="n">
        <v>364</v>
      </c>
      <c r="AK358" s="0" t="n">
        <v>0</v>
      </c>
      <c r="AL358" s="0" t="n">
        <v>0</v>
      </c>
      <c r="AM358" s="0" t="n">
        <v>0</v>
      </c>
      <c r="AN358" s="0" t="n">
        <v>0</v>
      </c>
      <c r="AO358" s="0" t="n">
        <v>0</v>
      </c>
      <c r="AP358" s="0" t="n">
        <v>0</v>
      </c>
      <c r="AQ358" s="0" t="n">
        <v>0</v>
      </c>
      <c r="AR358" s="0" t="n">
        <v>0</v>
      </c>
    </row>
    <row r="359">
      <c r="A359" s="0">
        <f>ROW(Source!A919)</f>
        <v/>
      </c>
      <c r="B359" s="0" t="n">
        <v>78850381</v>
      </c>
      <c r="C359" s="0" t="n">
        <v>78850379</v>
      </c>
      <c r="D359" s="0" t="n">
        <v>29172659</v>
      </c>
      <c r="E359" s="0" t="n">
        <v>1</v>
      </c>
      <c r="F359" s="0" t="n">
        <v>1</v>
      </c>
      <c r="G359" s="0" t="n">
        <v>1</v>
      </c>
      <c r="H359" s="0" t="n">
        <v>2</v>
      </c>
      <c r="I359" s="0" t="inlineStr">
        <is>
          <t>040504</t>
        </is>
      </c>
      <c r="J359" s="0" t="inlineStr">
        <is>
          <t>ТСЭМ Московской обл., 040504, приказ Минстроя России №675/пр от 28.02.2017 № 264/пр</t>
        </is>
      </c>
      <c r="K359" s="0" t="inlineStr">
        <is>
          <t>Аппарат для газовой сварки и резки</t>
        </is>
      </c>
      <c r="L359" s="0" t="n">
        <v>1368</v>
      </c>
      <c r="N359" s="0" t="n">
        <v>1011</v>
      </c>
      <c r="O359" s="0" t="inlineStr">
        <is>
          <t>маш.-ч</t>
        </is>
      </c>
      <c r="P359" s="0" t="inlineStr">
        <is>
          <t>маш.-ч</t>
        </is>
      </c>
      <c r="Q359" s="0" t="n">
        <v>1</v>
      </c>
      <c r="X359" s="0" t="n">
        <v>2.7</v>
      </c>
      <c r="Y359" s="0" t="n">
        <v>0</v>
      </c>
      <c r="Z359" s="0" t="n">
        <v>1.2</v>
      </c>
      <c r="AA359" s="0" t="n">
        <v>0</v>
      </c>
      <c r="AB359" s="0" t="n">
        <v>0</v>
      </c>
      <c r="AC359" s="0" t="n">
        <v>0</v>
      </c>
      <c r="AD359" s="0" t="n">
        <v>1</v>
      </c>
      <c r="AE359" s="0" t="n">
        <v>0</v>
      </c>
      <c r="AF359" s="0" t="inlineStr"/>
      <c r="AG359" s="0" t="n">
        <v>2.7</v>
      </c>
      <c r="AH359" s="0" t="n">
        <v>2</v>
      </c>
      <c r="AI359" s="0" t="n">
        <v>78850381</v>
      </c>
      <c r="AJ359" s="0" t="n">
        <v>365</v>
      </c>
      <c r="AK359" s="0" t="n">
        <v>0</v>
      </c>
      <c r="AL359" s="0" t="n">
        <v>0</v>
      </c>
      <c r="AM359" s="0" t="n">
        <v>0</v>
      </c>
      <c r="AN359" s="0" t="n">
        <v>0</v>
      </c>
      <c r="AO359" s="0" t="n">
        <v>0</v>
      </c>
      <c r="AP359" s="0" t="n">
        <v>0</v>
      </c>
      <c r="AQ359" s="0" t="n">
        <v>0</v>
      </c>
      <c r="AR359" s="0" t="n">
        <v>0</v>
      </c>
    </row>
    <row r="360">
      <c r="A360" s="0">
        <f>ROW(Source!A919)</f>
        <v/>
      </c>
      <c r="B360" s="0" t="n">
        <v>78850382</v>
      </c>
      <c r="C360" s="0" t="n">
        <v>78850379</v>
      </c>
      <c r="D360" s="0" t="n">
        <v>29174500</v>
      </c>
      <c r="E360" s="0" t="n">
        <v>1</v>
      </c>
      <c r="F360" s="0" t="n">
        <v>1</v>
      </c>
      <c r="G360" s="0" t="n">
        <v>1</v>
      </c>
      <c r="H360" s="0" t="n">
        <v>2</v>
      </c>
      <c r="I360" s="0" t="inlineStr">
        <is>
          <t>330206</t>
        </is>
      </c>
      <c r="J360" s="0" t="inlineStr">
        <is>
          <t>ТСЭМ Московской обл., 330206, приказ Минстроя России №675/пр от 28.02.2017 № 264/пр</t>
        </is>
      </c>
      <c r="K360" s="0" t="inlineStr">
        <is>
          <t>Дрели электрические</t>
        </is>
      </c>
      <c r="L360" s="0" t="n">
        <v>1368</v>
      </c>
      <c r="N360" s="0" t="n">
        <v>1011</v>
      </c>
      <c r="O360" s="0" t="inlineStr">
        <is>
          <t>маш.-ч</t>
        </is>
      </c>
      <c r="P360" s="0" t="inlineStr">
        <is>
          <t>маш.-ч</t>
        </is>
      </c>
      <c r="Q360" s="0" t="n">
        <v>1</v>
      </c>
      <c r="X360" s="0" t="n">
        <v>4.64</v>
      </c>
      <c r="Y360" s="0" t="n">
        <v>0</v>
      </c>
      <c r="Z360" s="0" t="n">
        <v>1.95</v>
      </c>
      <c r="AA360" s="0" t="n">
        <v>0</v>
      </c>
      <c r="AB360" s="0" t="n">
        <v>0</v>
      </c>
      <c r="AC360" s="0" t="n">
        <v>0</v>
      </c>
      <c r="AD360" s="0" t="n">
        <v>1</v>
      </c>
      <c r="AE360" s="0" t="n">
        <v>0</v>
      </c>
      <c r="AF360" s="0" t="inlineStr"/>
      <c r="AG360" s="0" t="n">
        <v>4.64</v>
      </c>
      <c r="AH360" s="0" t="n">
        <v>2</v>
      </c>
      <c r="AI360" s="0" t="n">
        <v>78850382</v>
      </c>
      <c r="AJ360" s="0" t="n">
        <v>366</v>
      </c>
      <c r="AK360" s="0" t="n">
        <v>0</v>
      </c>
      <c r="AL360" s="0" t="n">
        <v>0</v>
      </c>
      <c r="AM360" s="0" t="n">
        <v>0</v>
      </c>
      <c r="AN360" s="0" t="n">
        <v>0</v>
      </c>
      <c r="AO360" s="0" t="n">
        <v>0</v>
      </c>
      <c r="AP360" s="0" t="n">
        <v>0</v>
      </c>
      <c r="AQ360" s="0" t="n">
        <v>0</v>
      </c>
      <c r="AR360" s="0" t="n">
        <v>0</v>
      </c>
    </row>
    <row r="361">
      <c r="A361" s="0">
        <f>ROW(Source!A919)</f>
        <v/>
      </c>
      <c r="B361" s="0" t="n">
        <v>78850383</v>
      </c>
      <c r="C361" s="0" t="n">
        <v>78850379</v>
      </c>
      <c r="D361" s="0" t="n">
        <v>29174913</v>
      </c>
      <c r="E361" s="0" t="n">
        <v>1</v>
      </c>
      <c r="F361" s="0" t="n">
        <v>1</v>
      </c>
      <c r="G361" s="0" t="n">
        <v>1</v>
      </c>
      <c r="H361" s="0" t="n">
        <v>2</v>
      </c>
      <c r="I361" s="0" t="inlineStr">
        <is>
          <t>400001</t>
        </is>
      </c>
      <c r="J361" s="0" t="inlineStr">
        <is>
          <t>ТСЭМ Московской обл., 400001, приказ Минстроя России №675/пр от 28.02.2017 № 264/пр</t>
        </is>
      </c>
      <c r="K361" s="0" t="inlineStr">
        <is>
          <t>Автомобили бортовые, грузоподъемность до 5 т</t>
        </is>
      </c>
      <c r="L361" s="0" t="n">
        <v>1368</v>
      </c>
      <c r="N361" s="0" t="n">
        <v>1011</v>
      </c>
      <c r="O361" s="0" t="inlineStr">
        <is>
          <t>маш.-ч</t>
        </is>
      </c>
      <c r="P361" s="0" t="inlineStr">
        <is>
          <t>маш.-ч</t>
        </is>
      </c>
      <c r="Q361" s="0" t="n">
        <v>1</v>
      </c>
      <c r="X361" s="0" t="n">
        <v>0.6</v>
      </c>
      <c r="Y361" s="0" t="n">
        <v>0</v>
      </c>
      <c r="Z361" s="0" t="n">
        <v>87.17</v>
      </c>
      <c r="AA361" s="0" t="n">
        <v>11.6</v>
      </c>
      <c r="AB361" s="0" t="n">
        <v>0</v>
      </c>
      <c r="AC361" s="0" t="n">
        <v>0</v>
      </c>
      <c r="AD361" s="0" t="n">
        <v>1</v>
      </c>
      <c r="AE361" s="0" t="n">
        <v>0</v>
      </c>
      <c r="AF361" s="0" t="inlineStr"/>
      <c r="AG361" s="0" t="n">
        <v>0.6</v>
      </c>
      <c r="AH361" s="0" t="n">
        <v>2</v>
      </c>
      <c r="AI361" s="0" t="n">
        <v>78850383</v>
      </c>
      <c r="AJ361" s="0" t="n">
        <v>367</v>
      </c>
      <c r="AK361" s="0" t="n">
        <v>0</v>
      </c>
      <c r="AL361" s="0" t="n">
        <v>0</v>
      </c>
      <c r="AM361" s="0" t="n">
        <v>0</v>
      </c>
      <c r="AN361" s="0" t="n">
        <v>0</v>
      </c>
      <c r="AO361" s="0" t="n">
        <v>0</v>
      </c>
      <c r="AP361" s="0" t="n">
        <v>0</v>
      </c>
      <c r="AQ361" s="0" t="n">
        <v>0</v>
      </c>
      <c r="AR361" s="0" t="n">
        <v>0</v>
      </c>
    </row>
    <row r="362">
      <c r="A362" s="0">
        <f>ROW(Source!A919)</f>
        <v/>
      </c>
      <c r="B362" s="0" t="n">
        <v>78850384</v>
      </c>
      <c r="C362" s="0" t="n">
        <v>78850379</v>
      </c>
      <c r="D362" s="0" t="n">
        <v>29107441</v>
      </c>
      <c r="E362" s="0" t="n">
        <v>1</v>
      </c>
      <c r="F362" s="0" t="n">
        <v>1</v>
      </c>
      <c r="G362" s="0" t="n">
        <v>1</v>
      </c>
      <c r="H362" s="0" t="n">
        <v>3</v>
      </c>
      <c r="I362" s="0" t="inlineStr">
        <is>
          <t>101-0324</t>
        </is>
      </c>
      <c r="J362" s="0" t="inlineStr">
        <is>
          <t>ТССЦ Московской обл., 101-0324, приказ Минстроя России №675/пр от 28.02.2017 № 254/пр</t>
        </is>
      </c>
      <c r="K362" s="0" t="inlineStr">
        <is>
          <t>Кислород технический газообразный</t>
        </is>
      </c>
      <c r="L362" s="0" t="n">
        <v>1339</v>
      </c>
      <c r="N362" s="0" t="n">
        <v>1007</v>
      </c>
      <c r="O362" s="0" t="inlineStr">
        <is>
          <t>м3</t>
        </is>
      </c>
      <c r="P362" s="0" t="inlineStr">
        <is>
          <t>м3</t>
        </is>
      </c>
      <c r="Q362" s="0" t="n">
        <v>1</v>
      </c>
      <c r="X362" s="0" t="n">
        <v>0.48</v>
      </c>
      <c r="Y362" s="0" t="n">
        <v>6.23</v>
      </c>
      <c r="Z362" s="0" t="n">
        <v>0</v>
      </c>
      <c r="AA362" s="0" t="n">
        <v>0</v>
      </c>
      <c r="AB362" s="0" t="n">
        <v>0</v>
      </c>
      <c r="AC362" s="0" t="n">
        <v>0</v>
      </c>
      <c r="AD362" s="0" t="n">
        <v>1</v>
      </c>
      <c r="AE362" s="0" t="n">
        <v>0</v>
      </c>
      <c r="AF362" s="0" t="inlineStr"/>
      <c r="AG362" s="0" t="n">
        <v>0.48</v>
      </c>
      <c r="AH362" s="0" t="n">
        <v>2</v>
      </c>
      <c r="AI362" s="0" t="n">
        <v>78850384</v>
      </c>
      <c r="AJ362" s="0" t="n">
        <v>368</v>
      </c>
      <c r="AK362" s="0" t="n">
        <v>0</v>
      </c>
      <c r="AL362" s="0" t="n">
        <v>0</v>
      </c>
      <c r="AM362" s="0" t="n">
        <v>0</v>
      </c>
      <c r="AN362" s="0" t="n">
        <v>0</v>
      </c>
      <c r="AO362" s="0" t="n">
        <v>0</v>
      </c>
      <c r="AP362" s="0" t="n">
        <v>0</v>
      </c>
      <c r="AQ362" s="0" t="n">
        <v>0</v>
      </c>
      <c r="AR362" s="0" t="n">
        <v>0</v>
      </c>
    </row>
    <row r="363">
      <c r="A363" s="0">
        <f>ROW(Source!A919)</f>
        <v/>
      </c>
      <c r="B363" s="0" t="n">
        <v>78850385</v>
      </c>
      <c r="C363" s="0" t="n">
        <v>78850379</v>
      </c>
      <c r="D363" s="0" t="n">
        <v>29107430</v>
      </c>
      <c r="E363" s="0" t="n">
        <v>1</v>
      </c>
      <c r="F363" s="0" t="n">
        <v>1</v>
      </c>
      <c r="G363" s="0" t="n">
        <v>1</v>
      </c>
      <c r="H363" s="0" t="n">
        <v>3</v>
      </c>
      <c r="I363" s="0" t="inlineStr">
        <is>
          <t>101-1602</t>
        </is>
      </c>
      <c r="J363" s="0" t="inlineStr">
        <is>
          <t>ТССЦ Московской обл., 101-1602, приказ Минстроя России №675/пр от 28.02.2017 № 254/пр</t>
        </is>
      </c>
      <c r="K363" s="0" t="inlineStr">
        <is>
          <t>Ацетилен газообразный технический</t>
        </is>
      </c>
      <c r="L363" s="0" t="n">
        <v>1339</v>
      </c>
      <c r="N363" s="0" t="n">
        <v>1007</v>
      </c>
      <c r="O363" s="0" t="inlineStr">
        <is>
          <t>м3</t>
        </is>
      </c>
      <c r="P363" s="0" t="inlineStr">
        <is>
          <t>м3</t>
        </is>
      </c>
      <c r="Q363" s="0" t="n">
        <v>1</v>
      </c>
      <c r="X363" s="0" t="n">
        <v>0.21</v>
      </c>
      <c r="Y363" s="0" t="n">
        <v>38.49</v>
      </c>
      <c r="Z363" s="0" t="n">
        <v>0</v>
      </c>
      <c r="AA363" s="0" t="n">
        <v>0</v>
      </c>
      <c r="AB363" s="0" t="n">
        <v>0</v>
      </c>
      <c r="AC363" s="0" t="n">
        <v>0</v>
      </c>
      <c r="AD363" s="0" t="n">
        <v>1</v>
      </c>
      <c r="AE363" s="0" t="n">
        <v>0</v>
      </c>
      <c r="AF363" s="0" t="inlineStr"/>
      <c r="AG363" s="0" t="n">
        <v>0.21</v>
      </c>
      <c r="AH363" s="0" t="n">
        <v>2</v>
      </c>
      <c r="AI363" s="0" t="n">
        <v>78850385</v>
      </c>
      <c r="AJ363" s="0" t="n">
        <v>369</v>
      </c>
      <c r="AK363" s="0" t="n">
        <v>0</v>
      </c>
      <c r="AL363" s="0" t="n">
        <v>0</v>
      </c>
      <c r="AM363" s="0" t="n">
        <v>0</v>
      </c>
      <c r="AN363" s="0" t="n">
        <v>0</v>
      </c>
      <c r="AO363" s="0" t="n">
        <v>0</v>
      </c>
      <c r="AP363" s="0" t="n">
        <v>0</v>
      </c>
      <c r="AQ363" s="0" t="n">
        <v>0</v>
      </c>
      <c r="AR363" s="0" t="n">
        <v>0</v>
      </c>
    </row>
    <row r="364">
      <c r="A364" s="0">
        <f>ROW(Source!A919)</f>
        <v/>
      </c>
      <c r="B364" s="0" t="n">
        <v>78850386</v>
      </c>
      <c r="C364" s="0" t="n">
        <v>78850379</v>
      </c>
      <c r="D364" s="0" t="n">
        <v>29117365</v>
      </c>
      <c r="E364" s="0" t="n">
        <v>1</v>
      </c>
      <c r="F364" s="0" t="n">
        <v>1</v>
      </c>
      <c r="G364" s="0" t="n">
        <v>1</v>
      </c>
      <c r="H364" s="0" t="n">
        <v>3</v>
      </c>
      <c r="I364" s="0" t="inlineStr">
        <is>
          <t>103-1460</t>
        </is>
      </c>
      <c r="J364" s="0" t="inlineStr">
        <is>
          <t>ТССЦ Московской обл., 103-1460, приказ Минстроя России №675/пр от 28.02.2017 № 254/пр</t>
        </is>
      </c>
      <c r="K364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364" s="0" t="n">
        <v>1301</v>
      </c>
      <c r="N364" s="0" t="n">
        <v>1003</v>
      </c>
      <c r="O364" s="0" t="inlineStr">
        <is>
          <t>м</t>
        </is>
      </c>
      <c r="P364" s="0" t="inlineStr">
        <is>
          <t>м</t>
        </is>
      </c>
      <c r="Q364" s="0" t="n">
        <v>1</v>
      </c>
      <c r="X364" s="0" t="n">
        <v>97.8</v>
      </c>
      <c r="Y364" s="0" t="n">
        <v>28.48</v>
      </c>
      <c r="Z364" s="0" t="n">
        <v>0</v>
      </c>
      <c r="AA364" s="0" t="n">
        <v>0</v>
      </c>
      <c r="AB364" s="0" t="n">
        <v>0</v>
      </c>
      <c r="AC364" s="0" t="n">
        <v>0</v>
      </c>
      <c r="AD364" s="0" t="n">
        <v>1</v>
      </c>
      <c r="AE364" s="0" t="n">
        <v>0</v>
      </c>
      <c r="AF364" s="0" t="inlineStr"/>
      <c r="AG364" s="0" t="n">
        <v>97.8</v>
      </c>
      <c r="AH364" s="0" t="n">
        <v>2</v>
      </c>
      <c r="AI364" s="0" t="n">
        <v>78850386</v>
      </c>
      <c r="AJ364" s="0" t="n">
        <v>370</v>
      </c>
      <c r="AK364" s="0" t="n">
        <v>0</v>
      </c>
      <c r="AL364" s="0" t="n">
        <v>0</v>
      </c>
      <c r="AM364" s="0" t="n">
        <v>0</v>
      </c>
      <c r="AN364" s="0" t="n">
        <v>0</v>
      </c>
      <c r="AO364" s="0" t="n">
        <v>0</v>
      </c>
      <c r="AP364" s="0" t="n">
        <v>0</v>
      </c>
      <c r="AQ364" s="0" t="n">
        <v>0</v>
      </c>
      <c r="AR364" s="0" t="n">
        <v>0</v>
      </c>
    </row>
    <row r="365">
      <c r="A365" s="0">
        <f>ROW(Source!A919)</f>
        <v/>
      </c>
      <c r="B365" s="0" t="n">
        <v>78850387</v>
      </c>
      <c r="C365" s="0" t="n">
        <v>78850379</v>
      </c>
      <c r="D365" s="0" t="n">
        <v>29117371</v>
      </c>
      <c r="E365" s="0" t="n">
        <v>1</v>
      </c>
      <c r="F365" s="0" t="n">
        <v>1</v>
      </c>
      <c r="G365" s="0" t="n">
        <v>1</v>
      </c>
      <c r="H365" s="0" t="n">
        <v>3</v>
      </c>
      <c r="I365" s="0" t="inlineStr">
        <is>
          <t>103-9910</t>
        </is>
      </c>
      <c r="J365" s="0" t="inlineStr">
        <is>
          <t>ТССЦ Московской обл., 103-9910, приказ Минстроя России №675/пр от 28.02.2017 № 254/пр</t>
        </is>
      </c>
      <c r="K365" s="0" t="inlineStr">
        <is>
          <t>Фасонные и соединительные части к многослойным металлополимерным трубам</t>
        </is>
      </c>
      <c r="L365" s="0" t="n">
        <v>1354</v>
      </c>
      <c r="N365" s="0" t="n">
        <v>1010</v>
      </c>
      <c r="O365" s="0" t="inlineStr">
        <is>
          <t>шт.</t>
        </is>
      </c>
      <c r="P365" s="0" t="inlineStr">
        <is>
          <t>шт.</t>
        </is>
      </c>
      <c r="Q365" s="0" t="n">
        <v>1</v>
      </c>
      <c r="X365" s="0" t="n">
        <v>0</v>
      </c>
      <c r="Y365" s="0" t="n">
        <v>0</v>
      </c>
      <c r="Z365" s="0" t="n">
        <v>0</v>
      </c>
      <c r="AA365" s="0" t="n">
        <v>0</v>
      </c>
      <c r="AB365" s="0" t="n">
        <v>0</v>
      </c>
      <c r="AC365" s="0" t="n">
        <v>1</v>
      </c>
      <c r="AD365" s="0" t="n">
        <v>0</v>
      </c>
      <c r="AE365" s="0" t="n">
        <v>0</v>
      </c>
      <c r="AF365" s="0" t="inlineStr"/>
      <c r="AG365" s="0" t="n">
        <v>0</v>
      </c>
      <c r="AH365" s="0" t="n">
        <v>3</v>
      </c>
      <c r="AI365" s="0" t="n">
        <v>-1</v>
      </c>
      <c r="AJ365" s="0" t="inlineStr"/>
      <c r="AK365" s="0" t="n">
        <v>0</v>
      </c>
      <c r="AL365" s="0" t="n">
        <v>0</v>
      </c>
      <c r="AM365" s="0" t="n">
        <v>0</v>
      </c>
      <c r="AN365" s="0" t="n">
        <v>0</v>
      </c>
      <c r="AO365" s="0" t="n">
        <v>0</v>
      </c>
      <c r="AP365" s="0" t="n">
        <v>0</v>
      </c>
      <c r="AQ365" s="0" t="n">
        <v>0</v>
      </c>
      <c r="AR365" s="0" t="n">
        <v>0</v>
      </c>
    </row>
    <row r="366">
      <c r="A366" s="0">
        <f>ROW(Source!A919)</f>
        <v/>
      </c>
      <c r="B366" s="0" t="n">
        <v>78850388</v>
      </c>
      <c r="C366" s="0" t="n">
        <v>78850379</v>
      </c>
      <c r="D366" s="0" t="n">
        <v>29140635</v>
      </c>
      <c r="E366" s="0" t="n">
        <v>1</v>
      </c>
      <c r="F366" s="0" t="n">
        <v>1</v>
      </c>
      <c r="G366" s="0" t="n">
        <v>1</v>
      </c>
      <c r="H366" s="0" t="n">
        <v>3</v>
      </c>
      <c r="I366" s="0" t="inlineStr">
        <is>
          <t>301-1380</t>
        </is>
      </c>
      <c r="J366" s="0" t="inlineStr">
        <is>
          <t>ТССЦ Московской обл., 301-1380, приказ Минстроя России №675/пр от 28.02.2017 № 256/пр</t>
        </is>
      </c>
      <c r="K366" s="0" t="inlineStr">
        <is>
          <t>Трубки защитные гофрированные</t>
        </is>
      </c>
      <c r="L366" s="0" t="n">
        <v>1301</v>
      </c>
      <c r="N366" s="0" t="n">
        <v>1003</v>
      </c>
      <c r="O366" s="0" t="inlineStr">
        <is>
          <t>м</t>
        </is>
      </c>
      <c r="P366" s="0" t="inlineStr">
        <is>
          <t>м</t>
        </is>
      </c>
      <c r="Q366" s="0" t="n">
        <v>1</v>
      </c>
      <c r="X366" s="0" t="n">
        <v>7</v>
      </c>
      <c r="Y366" s="0" t="n">
        <v>9.52</v>
      </c>
      <c r="Z366" s="0" t="n">
        <v>0</v>
      </c>
      <c r="AA366" s="0" t="n">
        <v>0</v>
      </c>
      <c r="AB366" s="0" t="n">
        <v>0</v>
      </c>
      <c r="AC366" s="0" t="n">
        <v>0</v>
      </c>
      <c r="AD366" s="0" t="n">
        <v>1</v>
      </c>
      <c r="AE366" s="0" t="n">
        <v>0</v>
      </c>
      <c r="AF366" s="0" t="inlineStr"/>
      <c r="AG366" s="0" t="n">
        <v>7</v>
      </c>
      <c r="AH366" s="0" t="n">
        <v>2</v>
      </c>
      <c r="AI366" s="0" t="n">
        <v>78850388</v>
      </c>
      <c r="AJ366" s="0" t="n">
        <v>371</v>
      </c>
      <c r="AK366" s="0" t="n">
        <v>0</v>
      </c>
      <c r="AL366" s="0" t="n">
        <v>0</v>
      </c>
      <c r="AM366" s="0" t="n">
        <v>0</v>
      </c>
      <c r="AN366" s="0" t="n">
        <v>0</v>
      </c>
      <c r="AO366" s="0" t="n">
        <v>0</v>
      </c>
      <c r="AP366" s="0" t="n">
        <v>0</v>
      </c>
      <c r="AQ366" s="0" t="n">
        <v>0</v>
      </c>
      <c r="AR366" s="0" t="n">
        <v>0</v>
      </c>
    </row>
    <row r="367">
      <c r="A367" s="0">
        <f>ROW(Source!A919)</f>
        <v/>
      </c>
      <c r="B367" s="0" t="n">
        <v>78850389</v>
      </c>
      <c r="C367" s="0" t="n">
        <v>78850379</v>
      </c>
      <c r="D367" s="0" t="n">
        <v>29139870</v>
      </c>
      <c r="E367" s="0" t="n">
        <v>1</v>
      </c>
      <c r="F367" s="0" t="n">
        <v>1</v>
      </c>
      <c r="G367" s="0" t="n">
        <v>1</v>
      </c>
      <c r="H367" s="0" t="n">
        <v>3</v>
      </c>
      <c r="I367" s="0" t="inlineStr">
        <is>
          <t>301-9240</t>
        </is>
      </c>
      <c r="J367" s="0" t="inlineStr">
        <is>
          <t>ТССЦ Московской обл., 301-9240, приказ Минстроя России №675/пр от 28.02.2017 № 256/пр</t>
        </is>
      </c>
      <c r="K367" s="0" t="inlineStr">
        <is>
          <t>Крепления</t>
        </is>
      </c>
      <c r="L367" s="0" t="n">
        <v>1346</v>
      </c>
      <c r="N367" s="0" t="n">
        <v>1009</v>
      </c>
      <c r="O367" s="0" t="inlineStr">
        <is>
          <t>кг</t>
        </is>
      </c>
      <c r="P367" s="0" t="inlineStr">
        <is>
          <t>кг</t>
        </is>
      </c>
      <c r="Q367" s="0" t="n">
        <v>1</v>
      </c>
      <c r="X367" s="0" t="n">
        <v>0</v>
      </c>
      <c r="Y367" s="0" t="n">
        <v>0</v>
      </c>
      <c r="Z367" s="0" t="n">
        <v>0</v>
      </c>
      <c r="AA367" s="0" t="n">
        <v>0</v>
      </c>
      <c r="AB367" s="0" t="n">
        <v>0</v>
      </c>
      <c r="AC367" s="0" t="n">
        <v>1</v>
      </c>
      <c r="AD367" s="0" t="n">
        <v>0</v>
      </c>
      <c r="AE367" s="0" t="n">
        <v>0</v>
      </c>
      <c r="AF367" s="0" t="inlineStr"/>
      <c r="AG367" s="0" t="n">
        <v>0</v>
      </c>
      <c r="AH367" s="0" t="n">
        <v>3</v>
      </c>
      <c r="AI367" s="0" t="n">
        <v>-1</v>
      </c>
      <c r="AJ367" s="0" t="inlineStr"/>
      <c r="AK367" s="0" t="n">
        <v>0</v>
      </c>
      <c r="AL367" s="0" t="n">
        <v>0</v>
      </c>
      <c r="AM367" s="0" t="n">
        <v>0</v>
      </c>
      <c r="AN367" s="0" t="n">
        <v>0</v>
      </c>
      <c r="AO367" s="0" t="n">
        <v>0</v>
      </c>
      <c r="AP367" s="0" t="n">
        <v>0</v>
      </c>
      <c r="AQ367" s="0" t="n">
        <v>0</v>
      </c>
      <c r="AR367" s="0" t="n">
        <v>0</v>
      </c>
    </row>
    <row r="368">
      <c r="A368" s="0">
        <f>ROW(Source!A919)</f>
        <v/>
      </c>
      <c r="B368" s="0" t="n">
        <v>78850390</v>
      </c>
      <c r="C368" s="0" t="n">
        <v>78850379</v>
      </c>
      <c r="D368" s="0" t="n">
        <v>29144271</v>
      </c>
      <c r="E368" s="0" t="n">
        <v>1</v>
      </c>
      <c r="F368" s="0" t="n">
        <v>1</v>
      </c>
      <c r="G368" s="0" t="n">
        <v>1</v>
      </c>
      <c r="H368" s="0" t="n">
        <v>3</v>
      </c>
      <c r="I368" s="0" t="inlineStr">
        <is>
          <t>302-9912</t>
        </is>
      </c>
      <c r="J368" s="0" t="inlineStr">
        <is>
          <t>ТССЦ Московской обл., 302-9912, приказ Минстроя России №675/пр от 28.02.2017 № 256/пр</t>
        </is>
      </c>
      <c r="K368" s="0" t="inlineStr">
        <is>
          <t>Арматура запорная к многослойным металлополимерным трубам</t>
        </is>
      </c>
      <c r="L368" s="0" t="n">
        <v>1354</v>
      </c>
      <c r="N368" s="0" t="n">
        <v>1010</v>
      </c>
      <c r="O368" s="0" t="inlineStr">
        <is>
          <t>шт.</t>
        </is>
      </c>
      <c r="P368" s="0" t="inlineStr">
        <is>
          <t>шт.</t>
        </is>
      </c>
      <c r="Q368" s="0" t="n">
        <v>1</v>
      </c>
      <c r="X368" s="0" t="n">
        <v>0</v>
      </c>
      <c r="Y368" s="0" t="n">
        <v>0</v>
      </c>
      <c r="Z368" s="0" t="n">
        <v>0</v>
      </c>
      <c r="AA368" s="0" t="n">
        <v>0</v>
      </c>
      <c r="AB368" s="0" t="n">
        <v>0</v>
      </c>
      <c r="AC368" s="0" t="n">
        <v>1</v>
      </c>
      <c r="AD368" s="0" t="n">
        <v>0</v>
      </c>
      <c r="AE368" s="0" t="n">
        <v>0</v>
      </c>
      <c r="AF368" s="0" t="inlineStr"/>
      <c r="AG368" s="0" t="n">
        <v>0</v>
      </c>
      <c r="AH368" s="0" t="n">
        <v>3</v>
      </c>
      <c r="AI368" s="0" t="n">
        <v>-1</v>
      </c>
      <c r="AJ368" s="0" t="inlineStr"/>
      <c r="AK368" s="0" t="n">
        <v>0</v>
      </c>
      <c r="AL368" s="0" t="n">
        <v>0</v>
      </c>
      <c r="AM368" s="0" t="n">
        <v>0</v>
      </c>
      <c r="AN368" s="0" t="n">
        <v>0</v>
      </c>
      <c r="AO368" s="0" t="n">
        <v>0</v>
      </c>
      <c r="AP368" s="0" t="n">
        <v>0</v>
      </c>
      <c r="AQ368" s="0" t="n">
        <v>0</v>
      </c>
      <c r="AR368" s="0" t="n">
        <v>0</v>
      </c>
    </row>
    <row r="369">
      <c r="A369" s="0">
        <f>ROW(Source!A923)</f>
        <v/>
      </c>
      <c r="B369" s="0" t="n">
        <v>78848212</v>
      </c>
      <c r="C369" s="0" t="n">
        <v>78848210</v>
      </c>
      <c r="D369" s="0" t="n">
        <v>18407150</v>
      </c>
      <c r="E369" s="0" t="n">
        <v>1</v>
      </c>
      <c r="F369" s="0" t="n">
        <v>1</v>
      </c>
      <c r="G369" s="0" t="n">
        <v>1</v>
      </c>
      <c r="H369" s="0" t="n">
        <v>1</v>
      </c>
      <c r="I369" s="0" t="inlineStr">
        <is>
          <t>1-1030-90</t>
        </is>
      </c>
      <c r="J369" s="0" t="inlineStr"/>
      <c r="K369" s="0" t="inlineStr">
        <is>
          <t>Рабочий строитель среднего разряда 3</t>
        </is>
      </c>
      <c r="L369" s="0" t="n">
        <v>1369</v>
      </c>
      <c r="N369" s="0" t="n">
        <v>1013</v>
      </c>
      <c r="O369" s="0" t="inlineStr">
        <is>
          <t>чел.-ч</t>
        </is>
      </c>
      <c r="P369" s="0" t="inlineStr">
        <is>
          <t>чел.-ч</t>
        </is>
      </c>
      <c r="Q369" s="0" t="n">
        <v>1</v>
      </c>
      <c r="X369" s="0" t="n">
        <v>37.8</v>
      </c>
      <c r="Y369" s="0" t="n">
        <v>0</v>
      </c>
      <c r="Z369" s="0" t="n">
        <v>0</v>
      </c>
      <c r="AA369" s="0" t="n">
        <v>0</v>
      </c>
      <c r="AB369" s="0" t="n">
        <v>8.529999999999999</v>
      </c>
      <c r="AC369" s="0" t="n">
        <v>0</v>
      </c>
      <c r="AD369" s="0" t="n">
        <v>1</v>
      </c>
      <c r="AE369" s="0" t="n">
        <v>1</v>
      </c>
      <c r="AF369" s="0" t="inlineStr"/>
      <c r="AG369" s="0" t="n">
        <v>37.8</v>
      </c>
      <c r="AH369" s="0" t="n">
        <v>2</v>
      </c>
      <c r="AI369" s="0" t="n">
        <v>78848211</v>
      </c>
      <c r="AJ369" s="0" t="n">
        <v>375</v>
      </c>
      <c r="AK369" s="0" t="n">
        <v>0</v>
      </c>
      <c r="AL369" s="0" t="n">
        <v>0</v>
      </c>
      <c r="AM369" s="0" t="n">
        <v>0</v>
      </c>
      <c r="AN369" s="0" t="n">
        <v>0</v>
      </c>
      <c r="AO369" s="0" t="n">
        <v>0</v>
      </c>
      <c r="AP369" s="0" t="n">
        <v>0</v>
      </c>
      <c r="AQ369" s="0" t="n">
        <v>0</v>
      </c>
      <c r="AR369" s="0" t="n">
        <v>0</v>
      </c>
    </row>
    <row r="370">
      <c r="A370" s="0">
        <f>ROW(Source!A924)</f>
        <v/>
      </c>
      <c r="B370" s="0" t="n">
        <v>78848228</v>
      </c>
      <c r="C370" s="0" t="n">
        <v>78848213</v>
      </c>
      <c r="D370" s="0" t="n">
        <v>18413627</v>
      </c>
      <c r="E370" s="0" t="n">
        <v>1</v>
      </c>
      <c r="F370" s="0" t="n">
        <v>1</v>
      </c>
      <c r="G370" s="0" t="n">
        <v>1</v>
      </c>
      <c r="H370" s="0" t="n">
        <v>1</v>
      </c>
      <c r="I370" s="0" t="inlineStr">
        <is>
          <t>1-1042-90</t>
        </is>
      </c>
      <c r="J370" s="0" t="inlineStr"/>
      <c r="K370" s="0" t="inlineStr">
        <is>
          <t>Рабочий строитель среднего разряда 4,2</t>
        </is>
      </c>
      <c r="L370" s="0" t="n">
        <v>1369</v>
      </c>
      <c r="N370" s="0" t="n">
        <v>1013</v>
      </c>
      <c r="O370" s="0" t="inlineStr">
        <is>
          <t>чел.-ч</t>
        </is>
      </c>
      <c r="P370" s="0" t="inlineStr">
        <is>
          <t>чел.-ч</t>
        </is>
      </c>
      <c r="Q370" s="0" t="n">
        <v>1</v>
      </c>
      <c r="X370" s="0" t="n">
        <v>149.64</v>
      </c>
      <c r="Y370" s="0" t="n">
        <v>0</v>
      </c>
      <c r="Z370" s="0" t="n">
        <v>0</v>
      </c>
      <c r="AA370" s="0" t="n">
        <v>0</v>
      </c>
      <c r="AB370" s="0" t="n">
        <v>9.92</v>
      </c>
      <c r="AC370" s="0" t="n">
        <v>0</v>
      </c>
      <c r="AD370" s="0" t="n">
        <v>1</v>
      </c>
      <c r="AE370" s="0" t="n">
        <v>1</v>
      </c>
      <c r="AF370" s="0" t="inlineStr"/>
      <c r="AG370" s="0" t="n">
        <v>149.64</v>
      </c>
      <c r="AH370" s="0" t="n">
        <v>2</v>
      </c>
      <c r="AI370" s="0" t="n">
        <v>78848214</v>
      </c>
      <c r="AJ370" s="0" t="n">
        <v>376</v>
      </c>
      <c r="AK370" s="0" t="n">
        <v>0</v>
      </c>
      <c r="AL370" s="0" t="n">
        <v>0</v>
      </c>
      <c r="AM370" s="0" t="n">
        <v>0</v>
      </c>
      <c r="AN370" s="0" t="n">
        <v>0</v>
      </c>
      <c r="AO370" s="0" t="n">
        <v>0</v>
      </c>
      <c r="AP370" s="0" t="n">
        <v>0</v>
      </c>
      <c r="AQ370" s="0" t="n">
        <v>0</v>
      </c>
      <c r="AR370" s="0" t="n">
        <v>0</v>
      </c>
    </row>
    <row r="371">
      <c r="A371" s="0">
        <f>ROW(Source!A924)</f>
        <v/>
      </c>
      <c r="B371" s="0" t="n">
        <v>78848229</v>
      </c>
      <c r="C371" s="0" t="n">
        <v>78848213</v>
      </c>
      <c r="D371" s="0" t="n">
        <v>121548</v>
      </c>
      <c r="E371" s="0" t="n">
        <v>1</v>
      </c>
      <c r="F371" s="0" t="n">
        <v>1</v>
      </c>
      <c r="G371" s="0" t="n">
        <v>1</v>
      </c>
      <c r="H371" s="0" t="n">
        <v>1</v>
      </c>
      <c r="I371" s="0" t="inlineStr">
        <is>
          <t>2</t>
        </is>
      </c>
      <c r="J371" s="0" t="inlineStr"/>
      <c r="K371" s="0" t="inlineStr">
        <is>
          <t>Затраты труда машинистов</t>
        </is>
      </c>
      <c r="L371" s="0" t="n">
        <v>608254</v>
      </c>
      <c r="N371" s="0" t="n">
        <v>1013</v>
      </c>
      <c r="O371" s="0" t="inlineStr">
        <is>
          <t>чел.час</t>
        </is>
      </c>
      <c r="P371" s="0" t="inlineStr">
        <is>
          <t>чел.час</t>
        </is>
      </c>
      <c r="Q371" s="0" t="n">
        <v>1</v>
      </c>
      <c r="X371" s="0" t="n">
        <v>8.199999999999999</v>
      </c>
      <c r="Y371" s="0" t="n">
        <v>0</v>
      </c>
      <c r="Z371" s="0" t="n">
        <v>0</v>
      </c>
      <c r="AA371" s="0" t="n">
        <v>0</v>
      </c>
      <c r="AB371" s="0" t="n">
        <v>0</v>
      </c>
      <c r="AC371" s="0" t="n">
        <v>0</v>
      </c>
      <c r="AD371" s="0" t="n">
        <v>1</v>
      </c>
      <c r="AE371" s="0" t="n">
        <v>2</v>
      </c>
      <c r="AF371" s="0" t="inlineStr"/>
      <c r="AG371" s="0" t="n">
        <v>8.199999999999999</v>
      </c>
      <c r="AH371" s="0" t="n">
        <v>2</v>
      </c>
      <c r="AI371" s="0" t="n">
        <v>78848215</v>
      </c>
      <c r="AJ371" s="0" t="n">
        <v>377</v>
      </c>
      <c r="AK371" s="0" t="n">
        <v>0</v>
      </c>
      <c r="AL371" s="0" t="n">
        <v>0</v>
      </c>
      <c r="AM371" s="0" t="n">
        <v>0</v>
      </c>
      <c r="AN371" s="0" t="n">
        <v>0</v>
      </c>
      <c r="AO371" s="0" t="n">
        <v>0</v>
      </c>
      <c r="AP371" s="0" t="n">
        <v>0</v>
      </c>
      <c r="AQ371" s="0" t="n">
        <v>0</v>
      </c>
      <c r="AR371" s="0" t="n">
        <v>0</v>
      </c>
    </row>
    <row r="372">
      <c r="A372" s="0">
        <f>ROW(Source!A924)</f>
        <v/>
      </c>
      <c r="B372" s="0" t="n">
        <v>78848230</v>
      </c>
      <c r="C372" s="0" t="n">
        <v>78848213</v>
      </c>
      <c r="D372" s="0" t="n">
        <v>29172268</v>
      </c>
      <c r="E372" s="0" t="n">
        <v>1</v>
      </c>
      <c r="F372" s="0" t="n">
        <v>1</v>
      </c>
      <c r="G372" s="0" t="n">
        <v>1</v>
      </c>
      <c r="H372" s="0" t="n">
        <v>2</v>
      </c>
      <c r="I372" s="0" t="inlineStr">
        <is>
          <t>020129</t>
        </is>
      </c>
      <c r="J372" s="0" t="inlineStr">
        <is>
          <t>ТСЭМ Московской обл., 020129, приказ Минстроя России №675/пр от 28.02.2017 № 264/пр</t>
        </is>
      </c>
      <c r="K372" s="0" t="inlineStr">
        <is>
          <t>Краны башенные при работе на других видах строительства 8 т</t>
        </is>
      </c>
      <c r="L372" s="0" t="n">
        <v>1368</v>
      </c>
      <c r="N372" s="0" t="n">
        <v>1011</v>
      </c>
      <c r="O372" s="0" t="inlineStr">
        <is>
          <t>маш.-ч</t>
        </is>
      </c>
      <c r="P372" s="0" t="inlineStr">
        <is>
          <t>маш.-ч</t>
        </is>
      </c>
      <c r="Q372" s="0" t="n">
        <v>1</v>
      </c>
      <c r="X372" s="0" t="n">
        <v>0.05</v>
      </c>
      <c r="Y372" s="0" t="n">
        <v>0</v>
      </c>
      <c r="Z372" s="0" t="n">
        <v>86.40000000000001</v>
      </c>
      <c r="AA372" s="0" t="n">
        <v>13.5</v>
      </c>
      <c r="AB372" s="0" t="n">
        <v>0</v>
      </c>
      <c r="AC372" s="0" t="n">
        <v>0</v>
      </c>
      <c r="AD372" s="0" t="n">
        <v>1</v>
      </c>
      <c r="AE372" s="0" t="n">
        <v>0</v>
      </c>
      <c r="AF372" s="0" t="inlineStr"/>
      <c r="AG372" s="0" t="n">
        <v>0.05</v>
      </c>
      <c r="AH372" s="0" t="n">
        <v>2</v>
      </c>
      <c r="AI372" s="0" t="n">
        <v>78848216</v>
      </c>
      <c r="AJ372" s="0" t="n">
        <v>378</v>
      </c>
      <c r="AK372" s="0" t="n">
        <v>0</v>
      </c>
      <c r="AL372" s="0" t="n">
        <v>0</v>
      </c>
      <c r="AM372" s="0" t="n">
        <v>0</v>
      </c>
      <c r="AN372" s="0" t="n">
        <v>0</v>
      </c>
      <c r="AO372" s="0" t="n">
        <v>0</v>
      </c>
      <c r="AP372" s="0" t="n">
        <v>0</v>
      </c>
      <c r="AQ372" s="0" t="n">
        <v>0</v>
      </c>
      <c r="AR372" s="0" t="n">
        <v>0</v>
      </c>
    </row>
    <row r="373">
      <c r="A373" s="0">
        <f>ROW(Source!A924)</f>
        <v/>
      </c>
      <c r="B373" s="0" t="n">
        <v>78848231</v>
      </c>
      <c r="C373" s="0" t="n">
        <v>78848213</v>
      </c>
      <c r="D373" s="0" t="n">
        <v>29172379</v>
      </c>
      <c r="E373" s="0" t="n">
        <v>1</v>
      </c>
      <c r="F373" s="0" t="n">
        <v>1</v>
      </c>
      <c r="G373" s="0" t="n">
        <v>1</v>
      </c>
      <c r="H373" s="0" t="n">
        <v>2</v>
      </c>
      <c r="I373" s="0" t="inlineStr">
        <is>
          <t>021141</t>
        </is>
      </c>
      <c r="J373" s="0" t="inlineStr">
        <is>
          <t>ТСЭМ Московской обл., 021141, приказ Минстроя России №675/пр от 28.02.2017 № 264/пр</t>
        </is>
      </c>
      <c r="K373" s="0" t="inlineStr">
        <is>
          <t>Краны на автомобильном ходу при работе на других видах строительства 10 т</t>
        </is>
      </c>
      <c r="L373" s="0" t="n">
        <v>1368</v>
      </c>
      <c r="N373" s="0" t="n">
        <v>1011</v>
      </c>
      <c r="O373" s="0" t="inlineStr">
        <is>
          <t>маш.-ч</t>
        </is>
      </c>
      <c r="P373" s="0" t="inlineStr">
        <is>
          <t>маш.-ч</t>
        </is>
      </c>
      <c r="Q373" s="0" t="n">
        <v>1</v>
      </c>
      <c r="X373" s="0" t="n">
        <v>0.03</v>
      </c>
      <c r="Y373" s="0" t="n">
        <v>0</v>
      </c>
      <c r="Z373" s="0" t="n">
        <v>112</v>
      </c>
      <c r="AA373" s="0" t="n">
        <v>13.5</v>
      </c>
      <c r="AB373" s="0" t="n">
        <v>0</v>
      </c>
      <c r="AC373" s="0" t="n">
        <v>0</v>
      </c>
      <c r="AD373" s="0" t="n">
        <v>1</v>
      </c>
      <c r="AE373" s="0" t="n">
        <v>0</v>
      </c>
      <c r="AF373" s="0" t="inlineStr"/>
      <c r="AG373" s="0" t="n">
        <v>0.03</v>
      </c>
      <c r="AH373" s="0" t="n">
        <v>2</v>
      </c>
      <c r="AI373" s="0" t="n">
        <v>78848217</v>
      </c>
      <c r="AJ373" s="0" t="n">
        <v>379</v>
      </c>
      <c r="AK373" s="0" t="n">
        <v>0</v>
      </c>
      <c r="AL373" s="0" t="n">
        <v>0</v>
      </c>
      <c r="AM373" s="0" t="n">
        <v>0</v>
      </c>
      <c r="AN373" s="0" t="n">
        <v>0</v>
      </c>
      <c r="AO373" s="0" t="n">
        <v>0</v>
      </c>
      <c r="AP373" s="0" t="n">
        <v>0</v>
      </c>
      <c r="AQ373" s="0" t="n">
        <v>0</v>
      </c>
      <c r="AR373" s="0" t="n">
        <v>0</v>
      </c>
    </row>
    <row r="374">
      <c r="A374" s="0">
        <f>ROW(Source!A924)</f>
        <v/>
      </c>
      <c r="B374" s="0" t="n">
        <v>78848232</v>
      </c>
      <c r="C374" s="0" t="n">
        <v>78848213</v>
      </c>
      <c r="D374" s="0" t="n">
        <v>29172951</v>
      </c>
      <c r="E374" s="0" t="n">
        <v>1</v>
      </c>
      <c r="F374" s="0" t="n">
        <v>1</v>
      </c>
      <c r="G374" s="0" t="n">
        <v>1</v>
      </c>
      <c r="H374" s="0" t="n">
        <v>2</v>
      </c>
      <c r="I374" s="0" t="inlineStr">
        <is>
          <t>081600</t>
        </is>
      </c>
      <c r="J374" s="0" t="inlineStr">
        <is>
          <t>ТСЭМ Московской обл., 081600, приказ Минстроя России №675/пр от 28.02.2017 № 264/пр</t>
        </is>
      </c>
      <c r="K374" s="0" t="inlineStr">
        <is>
          <t>Агрегаты для сварки полиэтиленовых труб</t>
        </is>
      </c>
      <c r="L374" s="0" t="n">
        <v>1368</v>
      </c>
      <c r="N374" s="0" t="n">
        <v>1011</v>
      </c>
      <c r="O374" s="0" t="inlineStr">
        <is>
          <t>маш.-ч</t>
        </is>
      </c>
      <c r="P374" s="0" t="inlineStr">
        <is>
          <t>маш.-ч</t>
        </is>
      </c>
      <c r="Q374" s="0" t="n">
        <v>1</v>
      </c>
      <c r="X374" s="0" t="n">
        <v>8.119999999999999</v>
      </c>
      <c r="Y374" s="0" t="n">
        <v>0</v>
      </c>
      <c r="Z374" s="0" t="n">
        <v>100.1</v>
      </c>
      <c r="AA374" s="0" t="n">
        <v>13.5</v>
      </c>
      <c r="AB374" s="0" t="n">
        <v>0</v>
      </c>
      <c r="AC374" s="0" t="n">
        <v>0</v>
      </c>
      <c r="AD374" s="0" t="n">
        <v>1</v>
      </c>
      <c r="AE374" s="0" t="n">
        <v>0</v>
      </c>
      <c r="AF374" s="0" t="inlineStr"/>
      <c r="AG374" s="0" t="n">
        <v>8.119999999999999</v>
      </c>
      <c r="AH374" s="0" t="n">
        <v>2</v>
      </c>
      <c r="AI374" s="0" t="n">
        <v>78848218</v>
      </c>
      <c r="AJ374" s="0" t="n">
        <v>380</v>
      </c>
      <c r="AK374" s="0" t="n">
        <v>0</v>
      </c>
      <c r="AL374" s="0" t="n">
        <v>0</v>
      </c>
      <c r="AM374" s="0" t="n">
        <v>0</v>
      </c>
      <c r="AN374" s="0" t="n">
        <v>0</v>
      </c>
      <c r="AO374" s="0" t="n">
        <v>0</v>
      </c>
      <c r="AP374" s="0" t="n">
        <v>0</v>
      </c>
      <c r="AQ374" s="0" t="n">
        <v>0</v>
      </c>
      <c r="AR374" s="0" t="n">
        <v>0</v>
      </c>
    </row>
    <row r="375">
      <c r="A375" s="0">
        <f>ROW(Source!A924)</f>
        <v/>
      </c>
      <c r="B375" s="0" t="n">
        <v>78848233</v>
      </c>
      <c r="C375" s="0" t="n">
        <v>78848213</v>
      </c>
      <c r="D375" s="0" t="n">
        <v>29174913</v>
      </c>
      <c r="E375" s="0" t="n">
        <v>1</v>
      </c>
      <c r="F375" s="0" t="n">
        <v>1</v>
      </c>
      <c r="G375" s="0" t="n">
        <v>1</v>
      </c>
      <c r="H375" s="0" t="n">
        <v>2</v>
      </c>
      <c r="I375" s="0" t="inlineStr">
        <is>
          <t>400001</t>
        </is>
      </c>
      <c r="J375" s="0" t="inlineStr">
        <is>
          <t>ТСЭМ Московской обл., 400001, приказ Минстроя России №675/пр от 28.02.2017 № 264/пр</t>
        </is>
      </c>
      <c r="K375" s="0" t="inlineStr">
        <is>
          <t>Автомобили бортовые, грузоподъемность до 5 т</t>
        </is>
      </c>
      <c r="L375" s="0" t="n">
        <v>1368</v>
      </c>
      <c r="N375" s="0" t="n">
        <v>1011</v>
      </c>
      <c r="O375" s="0" t="inlineStr">
        <is>
          <t>маш.-ч</t>
        </is>
      </c>
      <c r="P375" s="0" t="inlineStr">
        <is>
          <t>маш.-ч</t>
        </is>
      </c>
      <c r="Q375" s="0" t="n">
        <v>1</v>
      </c>
      <c r="X375" s="0" t="n">
        <v>0.22</v>
      </c>
      <c r="Y375" s="0" t="n">
        <v>0</v>
      </c>
      <c r="Z375" s="0" t="n">
        <v>87.17</v>
      </c>
      <c r="AA375" s="0" t="n">
        <v>11.6</v>
      </c>
      <c r="AB375" s="0" t="n">
        <v>0</v>
      </c>
      <c r="AC375" s="0" t="n">
        <v>0</v>
      </c>
      <c r="AD375" s="0" t="n">
        <v>1</v>
      </c>
      <c r="AE375" s="0" t="n">
        <v>0</v>
      </c>
      <c r="AF375" s="0" t="inlineStr"/>
      <c r="AG375" s="0" t="n">
        <v>0.22</v>
      </c>
      <c r="AH375" s="0" t="n">
        <v>2</v>
      </c>
      <c r="AI375" s="0" t="n">
        <v>78848219</v>
      </c>
      <c r="AJ375" s="0" t="n">
        <v>381</v>
      </c>
      <c r="AK375" s="0" t="n">
        <v>0</v>
      </c>
      <c r="AL375" s="0" t="n">
        <v>0</v>
      </c>
      <c r="AM375" s="0" t="n">
        <v>0</v>
      </c>
      <c r="AN375" s="0" t="n">
        <v>0</v>
      </c>
      <c r="AO375" s="0" t="n">
        <v>0</v>
      </c>
      <c r="AP375" s="0" t="n">
        <v>0</v>
      </c>
      <c r="AQ375" s="0" t="n">
        <v>0</v>
      </c>
      <c r="AR375" s="0" t="n">
        <v>0</v>
      </c>
    </row>
    <row r="376">
      <c r="A376" s="0">
        <f>ROW(Source!A924)</f>
        <v/>
      </c>
      <c r="B376" s="0" t="n">
        <v>78848234</v>
      </c>
      <c r="C376" s="0" t="n">
        <v>78848213</v>
      </c>
      <c r="D376" s="0" t="n">
        <v>29114425</v>
      </c>
      <c r="E376" s="0" t="n">
        <v>1</v>
      </c>
      <c r="F376" s="0" t="n">
        <v>1</v>
      </c>
      <c r="G376" s="0" t="n">
        <v>1</v>
      </c>
      <c r="H376" s="0" t="n">
        <v>3</v>
      </c>
      <c r="I376" s="0" t="inlineStr">
        <is>
          <t>101-0137</t>
        </is>
      </c>
      <c r="J376" s="0" t="inlineStr">
        <is>
          <t>ТССЦ Московской обл., 101-0137, приказ Минстроя России №675/пр от 28.02.2017 № 254/пр</t>
        </is>
      </c>
      <c r="K376" s="0" t="inlineStr">
        <is>
          <t>Дюбели с калиброванной головкой (в обоймах) 3х58,5 мм</t>
        </is>
      </c>
      <c r="L376" s="0" t="n">
        <v>1348</v>
      </c>
      <c r="N376" s="0" t="n">
        <v>1009</v>
      </c>
      <c r="O376" s="0" t="inlineStr">
        <is>
          <t>т</t>
        </is>
      </c>
      <c r="P376" s="0" t="inlineStr">
        <is>
          <t>т</t>
        </is>
      </c>
      <c r="Q376" s="0" t="n">
        <v>1000</v>
      </c>
      <c r="X376" s="0" t="n">
        <v>0.00059</v>
      </c>
      <c r="Y376" s="0" t="n">
        <v>22558</v>
      </c>
      <c r="Z376" s="0" t="n">
        <v>0</v>
      </c>
      <c r="AA376" s="0" t="n">
        <v>0</v>
      </c>
      <c r="AB376" s="0" t="n">
        <v>0</v>
      </c>
      <c r="AC376" s="0" t="n">
        <v>0</v>
      </c>
      <c r="AD376" s="0" t="n">
        <v>1</v>
      </c>
      <c r="AE376" s="0" t="n">
        <v>0</v>
      </c>
      <c r="AF376" s="0" t="inlineStr"/>
      <c r="AG376" s="0" t="n">
        <v>0.00059</v>
      </c>
      <c r="AH376" s="0" t="n">
        <v>2</v>
      </c>
      <c r="AI376" s="0" t="n">
        <v>78848220</v>
      </c>
      <c r="AJ376" s="0" t="n">
        <v>382</v>
      </c>
      <c r="AK376" s="0" t="n">
        <v>0</v>
      </c>
      <c r="AL376" s="0" t="n">
        <v>0</v>
      </c>
      <c r="AM376" s="0" t="n">
        <v>0</v>
      </c>
      <c r="AN376" s="0" t="n">
        <v>0</v>
      </c>
      <c r="AO376" s="0" t="n">
        <v>0</v>
      </c>
      <c r="AP376" s="0" t="n">
        <v>0</v>
      </c>
      <c r="AQ376" s="0" t="n">
        <v>0</v>
      </c>
      <c r="AR376" s="0" t="n">
        <v>0</v>
      </c>
    </row>
    <row r="377">
      <c r="A377" s="0">
        <f>ROW(Source!A924)</f>
        <v/>
      </c>
      <c r="B377" s="0" t="n">
        <v>78848235</v>
      </c>
      <c r="C377" s="0" t="n">
        <v>78848213</v>
      </c>
      <c r="D377" s="0" t="n">
        <v>29109382</v>
      </c>
      <c r="E377" s="0" t="n">
        <v>1</v>
      </c>
      <c r="F377" s="0" t="n">
        <v>1</v>
      </c>
      <c r="G377" s="0" t="n">
        <v>1</v>
      </c>
      <c r="H377" s="0" t="n">
        <v>3</v>
      </c>
      <c r="I377" s="0" t="inlineStr">
        <is>
          <t>101-0329</t>
        </is>
      </c>
      <c r="J377" s="0" t="inlineStr">
        <is>
          <t>ТССЦ Московской обл., 101-0329, приказ Минстроя России №675/пр от 28.02.2017 № 254/пр</t>
        </is>
      </c>
      <c r="K377" s="0" t="inlineStr">
        <is>
          <t>Клей 88-СА</t>
        </is>
      </c>
      <c r="L377" s="0" t="n">
        <v>1346</v>
      </c>
      <c r="N377" s="0" t="n">
        <v>1009</v>
      </c>
      <c r="O377" s="0" t="inlineStr">
        <is>
          <t>кг</t>
        </is>
      </c>
      <c r="P377" s="0" t="inlineStr">
        <is>
          <t>кг</t>
        </is>
      </c>
      <c r="Q377" s="0" t="n">
        <v>1</v>
      </c>
      <c r="X377" s="0" t="n">
        <v>0.2</v>
      </c>
      <c r="Y377" s="0" t="n">
        <v>28.93</v>
      </c>
      <c r="Z377" s="0" t="n">
        <v>0</v>
      </c>
      <c r="AA377" s="0" t="n">
        <v>0</v>
      </c>
      <c r="AB377" s="0" t="n">
        <v>0</v>
      </c>
      <c r="AC377" s="0" t="n">
        <v>0</v>
      </c>
      <c r="AD377" s="0" t="n">
        <v>1</v>
      </c>
      <c r="AE377" s="0" t="n">
        <v>0</v>
      </c>
      <c r="AF377" s="0" t="inlineStr"/>
      <c r="AG377" s="0" t="n">
        <v>0.2</v>
      </c>
      <c r="AH377" s="0" t="n">
        <v>2</v>
      </c>
      <c r="AI377" s="0" t="n">
        <v>78848221</v>
      </c>
      <c r="AJ377" s="0" t="n">
        <v>383</v>
      </c>
      <c r="AK377" s="0" t="n">
        <v>0</v>
      </c>
      <c r="AL377" s="0" t="n">
        <v>0</v>
      </c>
      <c r="AM377" s="0" t="n">
        <v>0</v>
      </c>
      <c r="AN377" s="0" t="n">
        <v>0</v>
      </c>
      <c r="AO377" s="0" t="n">
        <v>0</v>
      </c>
      <c r="AP377" s="0" t="n">
        <v>0</v>
      </c>
      <c r="AQ377" s="0" t="n">
        <v>0</v>
      </c>
      <c r="AR377" s="0" t="n">
        <v>0</v>
      </c>
    </row>
    <row r="378">
      <c r="A378" s="0">
        <f>ROW(Source!A924)</f>
        <v/>
      </c>
      <c r="B378" s="0" t="n">
        <v>78848236</v>
      </c>
      <c r="C378" s="0" t="n">
        <v>78848213</v>
      </c>
      <c r="D378" s="0" t="n">
        <v>29107972</v>
      </c>
      <c r="E378" s="0" t="n">
        <v>1</v>
      </c>
      <c r="F378" s="0" t="n">
        <v>1</v>
      </c>
      <c r="G378" s="0" t="n">
        <v>1</v>
      </c>
      <c r="H378" s="0" t="n">
        <v>3</v>
      </c>
      <c r="I378" s="0" t="inlineStr">
        <is>
          <t>101-1680</t>
        </is>
      </c>
      <c r="J378" s="0" t="inlineStr">
        <is>
          <t>ТССЦ Московской обл., 101-1680, приказ Минстроя России №675/пр от 28.02.2017 № 254/пр</t>
        </is>
      </c>
      <c r="K378" s="0" t="inlineStr">
        <is>
          <t>Патроны для строительно-монтажного пистолета</t>
        </is>
      </c>
      <c r="L378" s="0" t="n">
        <v>1356</v>
      </c>
      <c r="N378" s="0" t="n">
        <v>1010</v>
      </c>
      <c r="O378" s="0" t="inlineStr">
        <is>
          <t>1000 шт.</t>
        </is>
      </c>
      <c r="P378" s="0" t="inlineStr">
        <is>
          <t>1000 шт.</t>
        </is>
      </c>
      <c r="Q378" s="0" t="n">
        <v>1000</v>
      </c>
      <c r="X378" s="0" t="n">
        <v>0.06900000000000001</v>
      </c>
      <c r="Y378" s="0" t="n">
        <v>253.8</v>
      </c>
      <c r="Z378" s="0" t="n">
        <v>0</v>
      </c>
      <c r="AA378" s="0" t="n">
        <v>0</v>
      </c>
      <c r="AB378" s="0" t="n">
        <v>0</v>
      </c>
      <c r="AC378" s="0" t="n">
        <v>0</v>
      </c>
      <c r="AD378" s="0" t="n">
        <v>1</v>
      </c>
      <c r="AE378" s="0" t="n">
        <v>0</v>
      </c>
      <c r="AF378" s="0" t="inlineStr"/>
      <c r="AG378" s="0" t="n">
        <v>0.06900000000000001</v>
      </c>
      <c r="AH378" s="0" t="n">
        <v>2</v>
      </c>
      <c r="AI378" s="0" t="n">
        <v>78848222</v>
      </c>
      <c r="AJ378" s="0" t="n">
        <v>384</v>
      </c>
      <c r="AK378" s="0" t="n">
        <v>0</v>
      </c>
      <c r="AL378" s="0" t="n">
        <v>0</v>
      </c>
      <c r="AM378" s="0" t="n">
        <v>0</v>
      </c>
      <c r="AN378" s="0" t="n">
        <v>0</v>
      </c>
      <c r="AO378" s="0" t="n">
        <v>0</v>
      </c>
      <c r="AP378" s="0" t="n">
        <v>0</v>
      </c>
      <c r="AQ378" s="0" t="n">
        <v>0</v>
      </c>
      <c r="AR378" s="0" t="n">
        <v>0</v>
      </c>
    </row>
    <row r="379">
      <c r="A379" s="0">
        <f>ROW(Source!A924)</f>
        <v/>
      </c>
      <c r="B379" s="0" t="n">
        <v>78848237</v>
      </c>
      <c r="C379" s="0" t="n">
        <v>78848213</v>
      </c>
      <c r="D379" s="0" t="n">
        <v>29112620</v>
      </c>
      <c r="E379" s="0" t="n">
        <v>1</v>
      </c>
      <c r="F379" s="0" t="n">
        <v>1</v>
      </c>
      <c r="G379" s="0" t="n">
        <v>1</v>
      </c>
      <c r="H379" s="0" t="n">
        <v>3</v>
      </c>
      <c r="I379" s="0" t="inlineStr">
        <is>
          <t>101-1700</t>
        </is>
      </c>
      <c r="J379" s="0" t="inlineStr">
        <is>
          <t>ТССЦ Московской обл., 101-1700, приказ Минстроя России №675/пр от 28.02.2017 № 254/пр</t>
        </is>
      </c>
      <c r="K379" s="0" t="inlineStr">
        <is>
          <t>Наконечники для полиэтиленовых труб</t>
        </is>
      </c>
      <c r="L379" s="0" t="n">
        <v>1346</v>
      </c>
      <c r="N379" s="0" t="n">
        <v>1009</v>
      </c>
      <c r="O379" s="0" t="inlineStr">
        <is>
          <t>кг</t>
        </is>
      </c>
      <c r="P379" s="0" t="inlineStr">
        <is>
          <t>кг</t>
        </is>
      </c>
      <c r="Q379" s="0" t="n">
        <v>1</v>
      </c>
      <c r="X379" s="0" t="n">
        <v>0.38</v>
      </c>
      <c r="Y379" s="0" t="n">
        <v>25.01</v>
      </c>
      <c r="Z379" s="0" t="n">
        <v>0</v>
      </c>
      <c r="AA379" s="0" t="n">
        <v>0</v>
      </c>
      <c r="AB379" s="0" t="n">
        <v>0</v>
      </c>
      <c r="AC379" s="0" t="n">
        <v>0</v>
      </c>
      <c r="AD379" s="0" t="n">
        <v>1</v>
      </c>
      <c r="AE379" s="0" t="n">
        <v>0</v>
      </c>
      <c r="AF379" s="0" t="inlineStr"/>
      <c r="AG379" s="0" t="n">
        <v>0.38</v>
      </c>
      <c r="AH379" s="0" t="n">
        <v>2</v>
      </c>
      <c r="AI379" s="0" t="n">
        <v>78848223</v>
      </c>
      <c r="AJ379" s="0" t="n">
        <v>385</v>
      </c>
      <c r="AK379" s="0" t="n">
        <v>0</v>
      </c>
      <c r="AL379" s="0" t="n">
        <v>0</v>
      </c>
      <c r="AM379" s="0" t="n">
        <v>0</v>
      </c>
      <c r="AN379" s="0" t="n">
        <v>0</v>
      </c>
      <c r="AO379" s="0" t="n">
        <v>0</v>
      </c>
      <c r="AP379" s="0" t="n">
        <v>0</v>
      </c>
      <c r="AQ379" s="0" t="n">
        <v>0</v>
      </c>
      <c r="AR379" s="0" t="n">
        <v>0</v>
      </c>
    </row>
    <row r="380">
      <c r="A380" s="0">
        <f>ROW(Source!A924)</f>
        <v/>
      </c>
      <c r="B380" s="0" t="n">
        <v>78848238</v>
      </c>
      <c r="C380" s="0" t="n">
        <v>78848213</v>
      </c>
      <c r="D380" s="0" t="n">
        <v>29118038</v>
      </c>
      <c r="E380" s="0" t="n">
        <v>1</v>
      </c>
      <c r="F380" s="0" t="n">
        <v>1</v>
      </c>
      <c r="G380" s="0" t="n">
        <v>1</v>
      </c>
      <c r="H380" s="0" t="n">
        <v>3</v>
      </c>
      <c r="I380" s="0" t="inlineStr">
        <is>
          <t>103-9140</t>
        </is>
      </c>
      <c r="J380" s="0" t="inlineStr">
        <is>
          <t>ТССЦ Московской обл., 103-9140, приказ Минстроя России №675/пр от 28.02.2017 № 254/пр</t>
        </is>
      </c>
      <c r="K380" s="0" t="inlineStr">
        <is>
          <t>Арматура муфтовая</t>
        </is>
      </c>
      <c r="L380" s="0" t="n">
        <v>1354</v>
      </c>
      <c r="N380" s="0" t="n">
        <v>1010</v>
      </c>
      <c r="O380" s="0" t="inlineStr">
        <is>
          <t>шт.</t>
        </is>
      </c>
      <c r="P380" s="0" t="inlineStr">
        <is>
          <t>шт.</t>
        </is>
      </c>
      <c r="Q380" s="0" t="n">
        <v>1</v>
      </c>
      <c r="X380" s="0" t="n">
        <v>0</v>
      </c>
      <c r="Y380" s="0" t="n">
        <v>0</v>
      </c>
      <c r="Z380" s="0" t="n">
        <v>0</v>
      </c>
      <c r="AA380" s="0" t="n">
        <v>0</v>
      </c>
      <c r="AB380" s="0" t="n">
        <v>0</v>
      </c>
      <c r="AC380" s="0" t="n">
        <v>1</v>
      </c>
      <c r="AD380" s="0" t="n">
        <v>0</v>
      </c>
      <c r="AE380" s="0" t="n">
        <v>0</v>
      </c>
      <c r="AF380" s="0" t="inlineStr"/>
      <c r="AG380" s="0" t="n">
        <v>0</v>
      </c>
      <c r="AH380" s="0" t="n">
        <v>3</v>
      </c>
      <c r="AI380" s="0" t="n">
        <v>-1</v>
      </c>
      <c r="AJ380" s="0" t="inlineStr"/>
      <c r="AK380" s="0" t="n">
        <v>0</v>
      </c>
      <c r="AL380" s="0" t="n">
        <v>0</v>
      </c>
      <c r="AM380" s="0" t="n">
        <v>0</v>
      </c>
      <c r="AN380" s="0" t="n">
        <v>0</v>
      </c>
      <c r="AO380" s="0" t="n">
        <v>0</v>
      </c>
      <c r="AP380" s="0" t="n">
        <v>0</v>
      </c>
      <c r="AQ380" s="0" t="n">
        <v>0</v>
      </c>
      <c r="AR380" s="0" t="n">
        <v>0</v>
      </c>
    </row>
    <row r="381">
      <c r="A381" s="0">
        <f>ROW(Source!A924)</f>
        <v/>
      </c>
      <c r="B381" s="0" t="n">
        <v>78848239</v>
      </c>
      <c r="C381" s="0" t="n">
        <v>78848213</v>
      </c>
      <c r="D381" s="0" t="n">
        <v>29122510</v>
      </c>
      <c r="E381" s="0" t="n">
        <v>1</v>
      </c>
      <c r="F381" s="0" t="n">
        <v>1</v>
      </c>
      <c r="G381" s="0" t="n">
        <v>1</v>
      </c>
      <c r="H381" s="0" t="n">
        <v>3</v>
      </c>
      <c r="I381" s="0" t="inlineStr">
        <is>
          <t>113-0473</t>
        </is>
      </c>
      <c r="J381" s="0" t="inlineStr">
        <is>
          <t>ТССЦ Московской обл., 113-0473, приказ Минстроя России №675/пр от 28.02.2017 № 254/пр</t>
        </is>
      </c>
      <c r="K381" s="0" t="inlineStr">
        <is>
          <t>Метиленхлорид</t>
        </is>
      </c>
      <c r="L381" s="0" t="n">
        <v>1346</v>
      </c>
      <c r="N381" s="0" t="n">
        <v>1009</v>
      </c>
      <c r="O381" s="0" t="inlineStr">
        <is>
          <t>кг</t>
        </is>
      </c>
      <c r="P381" s="0" t="inlineStr">
        <is>
          <t>кг</t>
        </is>
      </c>
      <c r="Q381" s="0" t="n">
        <v>1</v>
      </c>
      <c r="X381" s="0" t="n">
        <v>0.25</v>
      </c>
      <c r="Y381" s="0" t="n">
        <v>120</v>
      </c>
      <c r="Z381" s="0" t="n">
        <v>0</v>
      </c>
      <c r="AA381" s="0" t="n">
        <v>0</v>
      </c>
      <c r="AB381" s="0" t="n">
        <v>0</v>
      </c>
      <c r="AC381" s="0" t="n">
        <v>0</v>
      </c>
      <c r="AD381" s="0" t="n">
        <v>1</v>
      </c>
      <c r="AE381" s="0" t="n">
        <v>0</v>
      </c>
      <c r="AF381" s="0" t="inlineStr"/>
      <c r="AG381" s="0" t="n">
        <v>0.25</v>
      </c>
      <c r="AH381" s="0" t="n">
        <v>2</v>
      </c>
      <c r="AI381" s="0" t="n">
        <v>78848224</v>
      </c>
      <c r="AJ381" s="0" t="n">
        <v>386</v>
      </c>
      <c r="AK381" s="0" t="n">
        <v>0</v>
      </c>
      <c r="AL381" s="0" t="n">
        <v>0</v>
      </c>
      <c r="AM381" s="0" t="n">
        <v>0</v>
      </c>
      <c r="AN381" s="0" t="n">
        <v>0</v>
      </c>
      <c r="AO381" s="0" t="n">
        <v>0</v>
      </c>
      <c r="AP381" s="0" t="n">
        <v>0</v>
      </c>
      <c r="AQ381" s="0" t="n">
        <v>0</v>
      </c>
      <c r="AR381" s="0" t="n">
        <v>0</v>
      </c>
    </row>
    <row r="382">
      <c r="A382" s="0">
        <f>ROW(Source!A924)</f>
        <v/>
      </c>
      <c r="B382" s="0" t="n">
        <v>78848240</v>
      </c>
      <c r="C382" s="0" t="n">
        <v>78848213</v>
      </c>
      <c r="D382" s="0" t="n">
        <v>29139870</v>
      </c>
      <c r="E382" s="0" t="n">
        <v>1</v>
      </c>
      <c r="F382" s="0" t="n">
        <v>1</v>
      </c>
      <c r="G382" s="0" t="n">
        <v>1</v>
      </c>
      <c r="H382" s="0" t="n">
        <v>3</v>
      </c>
      <c r="I382" s="0" t="inlineStr">
        <is>
          <t>301-9240</t>
        </is>
      </c>
      <c r="J382" s="0" t="inlineStr">
        <is>
          <t>ТССЦ Московской обл., 301-9240, приказ Минстроя России №675/пр от 28.02.2017 № 256/пр</t>
        </is>
      </c>
      <c r="K382" s="0" t="inlineStr">
        <is>
          <t>Крепления</t>
        </is>
      </c>
      <c r="L382" s="0" t="n">
        <v>1346</v>
      </c>
      <c r="N382" s="0" t="n">
        <v>1009</v>
      </c>
      <c r="O382" s="0" t="inlineStr">
        <is>
          <t>кг</t>
        </is>
      </c>
      <c r="P382" s="0" t="inlineStr">
        <is>
          <t>кг</t>
        </is>
      </c>
      <c r="Q382" s="0" t="n">
        <v>1</v>
      </c>
      <c r="X382" s="0" t="n">
        <v>0</v>
      </c>
      <c r="Y382" s="0" t="n">
        <v>0</v>
      </c>
      <c r="Z382" s="0" t="n">
        <v>0</v>
      </c>
      <c r="AA382" s="0" t="n">
        <v>0</v>
      </c>
      <c r="AB382" s="0" t="n">
        <v>0</v>
      </c>
      <c r="AC382" s="0" t="n">
        <v>1</v>
      </c>
      <c r="AD382" s="0" t="n">
        <v>0</v>
      </c>
      <c r="AE382" s="0" t="n">
        <v>0</v>
      </c>
      <c r="AF382" s="0" t="inlineStr"/>
      <c r="AG382" s="0" t="n">
        <v>0</v>
      </c>
      <c r="AH382" s="0" t="n">
        <v>3</v>
      </c>
      <c r="AI382" s="0" t="n">
        <v>-1</v>
      </c>
      <c r="AJ382" s="0" t="inlineStr"/>
      <c r="AK382" s="0" t="n">
        <v>0</v>
      </c>
      <c r="AL382" s="0" t="n">
        <v>0</v>
      </c>
      <c r="AM382" s="0" t="n">
        <v>0</v>
      </c>
      <c r="AN382" s="0" t="n">
        <v>0</v>
      </c>
      <c r="AO382" s="0" t="n">
        <v>0</v>
      </c>
      <c r="AP382" s="0" t="n">
        <v>0</v>
      </c>
      <c r="AQ382" s="0" t="n">
        <v>0</v>
      </c>
      <c r="AR382" s="0" t="n">
        <v>0</v>
      </c>
    </row>
    <row r="383">
      <c r="A383" s="0">
        <f>ROW(Source!A924)</f>
        <v/>
      </c>
      <c r="B383" s="0" t="n">
        <v>78848241</v>
      </c>
      <c r="C383" s="0" t="n">
        <v>78848213</v>
      </c>
      <c r="D383" s="0" t="n">
        <v>29143982</v>
      </c>
      <c r="E383" s="0" t="n">
        <v>1</v>
      </c>
      <c r="F383" s="0" t="n">
        <v>1</v>
      </c>
      <c r="G383" s="0" t="n">
        <v>1</v>
      </c>
      <c r="H383" s="0" t="n">
        <v>3</v>
      </c>
      <c r="I383" s="0" t="inlineStr">
        <is>
          <t>302-9911</t>
        </is>
      </c>
      <c r="J383" s="0" t="inlineStr">
        <is>
          <t>ТССЦ Московской обл., 302-9911, приказ Минстроя России №675/пр от 28.02.2017 № 256/пр</t>
        </is>
      </c>
      <c r="K383" s="0" t="inlineStr">
        <is>
          <t>Фасонные и соединительные части к полиэтиленовым трубам</t>
        </is>
      </c>
      <c r="L383" s="0" t="n">
        <v>1354</v>
      </c>
      <c r="N383" s="0" t="n">
        <v>1010</v>
      </c>
      <c r="O383" s="0" t="inlineStr">
        <is>
          <t>шт.</t>
        </is>
      </c>
      <c r="P383" s="0" t="inlineStr">
        <is>
          <t>шт.</t>
        </is>
      </c>
      <c r="Q383" s="0" t="n">
        <v>1</v>
      </c>
      <c r="X383" s="0" t="n">
        <v>0</v>
      </c>
      <c r="Y383" s="0" t="n">
        <v>0</v>
      </c>
      <c r="Z383" s="0" t="n">
        <v>0</v>
      </c>
      <c r="AA383" s="0" t="n">
        <v>0</v>
      </c>
      <c r="AB383" s="0" t="n">
        <v>0</v>
      </c>
      <c r="AC383" s="0" t="n">
        <v>1</v>
      </c>
      <c r="AD383" s="0" t="n">
        <v>0</v>
      </c>
      <c r="AE383" s="0" t="n">
        <v>0</v>
      </c>
      <c r="AF383" s="0" t="inlineStr"/>
      <c r="AG383" s="0" t="n">
        <v>0</v>
      </c>
      <c r="AH383" s="0" t="n">
        <v>3</v>
      </c>
      <c r="AI383" s="0" t="n">
        <v>-1</v>
      </c>
      <c r="AJ383" s="0" t="inlineStr"/>
      <c r="AK383" s="0" t="n">
        <v>0</v>
      </c>
      <c r="AL383" s="0" t="n">
        <v>0</v>
      </c>
      <c r="AM383" s="0" t="n">
        <v>0</v>
      </c>
      <c r="AN383" s="0" t="n">
        <v>0</v>
      </c>
      <c r="AO383" s="0" t="n">
        <v>0</v>
      </c>
      <c r="AP383" s="0" t="n">
        <v>0</v>
      </c>
      <c r="AQ383" s="0" t="n">
        <v>0</v>
      </c>
      <c r="AR383" s="0" t="n">
        <v>0</v>
      </c>
    </row>
    <row r="384">
      <c r="A384" s="0">
        <f>ROW(Source!A924)</f>
        <v/>
      </c>
      <c r="B384" s="0" t="n">
        <v>78848242</v>
      </c>
      <c r="C384" s="0" t="n">
        <v>78848213</v>
      </c>
      <c r="D384" s="0" t="n">
        <v>29149246</v>
      </c>
      <c r="E384" s="0" t="n">
        <v>1</v>
      </c>
      <c r="F384" s="0" t="n">
        <v>1</v>
      </c>
      <c r="G384" s="0" t="n">
        <v>1</v>
      </c>
      <c r="H384" s="0" t="n">
        <v>3</v>
      </c>
      <c r="I384" s="0" t="inlineStr">
        <is>
          <t>405-1601</t>
        </is>
      </c>
      <c r="J384" s="0" t="inlineStr">
        <is>
          <t>ТССЦ Московской обл., 405-1601, приказ Минстроя России №675/пр от 28.02.2017 № 257/пр</t>
        </is>
      </c>
      <c r="K384" s="0" t="inlineStr">
        <is>
          <t>Известь строительная негашеная хлорная, марки А</t>
        </is>
      </c>
      <c r="L384" s="0" t="n">
        <v>1346</v>
      </c>
      <c r="N384" s="0" t="n">
        <v>1009</v>
      </c>
      <c r="O384" s="0" t="inlineStr">
        <is>
          <t>кг</t>
        </is>
      </c>
      <c r="P384" s="0" t="inlineStr">
        <is>
          <t>кг</t>
        </is>
      </c>
      <c r="Q384" s="0" t="n">
        <v>1</v>
      </c>
      <c r="X384" s="0" t="n">
        <v>0.0025</v>
      </c>
      <c r="Y384" s="0" t="n">
        <v>2.15</v>
      </c>
      <c r="Z384" s="0" t="n">
        <v>0</v>
      </c>
      <c r="AA384" s="0" t="n">
        <v>0</v>
      </c>
      <c r="AB384" s="0" t="n">
        <v>0</v>
      </c>
      <c r="AC384" s="0" t="n">
        <v>0</v>
      </c>
      <c r="AD384" s="0" t="n">
        <v>1</v>
      </c>
      <c r="AE384" s="0" t="n">
        <v>0</v>
      </c>
      <c r="AF384" s="0" t="inlineStr"/>
      <c r="AG384" s="0" t="n">
        <v>0.0025</v>
      </c>
      <c r="AH384" s="0" t="n">
        <v>2</v>
      </c>
      <c r="AI384" s="0" t="n">
        <v>78848225</v>
      </c>
      <c r="AJ384" s="0" t="n">
        <v>387</v>
      </c>
      <c r="AK384" s="0" t="n">
        <v>0</v>
      </c>
      <c r="AL384" s="0" t="n">
        <v>0</v>
      </c>
      <c r="AM384" s="0" t="n">
        <v>0</v>
      </c>
      <c r="AN384" s="0" t="n">
        <v>0</v>
      </c>
      <c r="AO384" s="0" t="n">
        <v>0</v>
      </c>
      <c r="AP384" s="0" t="n">
        <v>0</v>
      </c>
      <c r="AQ384" s="0" t="n">
        <v>0</v>
      </c>
      <c r="AR384" s="0" t="n">
        <v>0</v>
      </c>
    </row>
    <row r="385">
      <c r="A385" s="0">
        <f>ROW(Source!A924)</f>
        <v/>
      </c>
      <c r="B385" s="0" t="n">
        <v>78848243</v>
      </c>
      <c r="C385" s="0" t="n">
        <v>78848213</v>
      </c>
      <c r="D385" s="0" t="n">
        <v>29150040</v>
      </c>
      <c r="E385" s="0" t="n">
        <v>1</v>
      </c>
      <c r="F385" s="0" t="n">
        <v>1</v>
      </c>
      <c r="G385" s="0" t="n">
        <v>1</v>
      </c>
      <c r="H385" s="0" t="n">
        <v>3</v>
      </c>
      <c r="I385" s="0" t="inlineStr">
        <is>
          <t>411-0001</t>
        </is>
      </c>
      <c r="J385" s="0" t="inlineStr">
        <is>
          <t>ТССЦ Московской обл., 411-0001, приказ Минстроя России №675/пр от 28.02.2017 № 257/пр</t>
        </is>
      </c>
      <c r="K385" s="0" t="inlineStr">
        <is>
          <t>Вода</t>
        </is>
      </c>
      <c r="L385" s="0" t="n">
        <v>1339</v>
      </c>
      <c r="N385" s="0" t="n">
        <v>1007</v>
      </c>
      <c r="O385" s="0" t="inlineStr">
        <is>
          <t>м3</t>
        </is>
      </c>
      <c r="P385" s="0" t="inlineStr">
        <is>
          <t>м3</t>
        </is>
      </c>
      <c r="Q385" s="0" t="n">
        <v>1</v>
      </c>
      <c r="X385" s="0" t="n">
        <v>0.74</v>
      </c>
      <c r="Y385" s="0" t="n">
        <v>2.44</v>
      </c>
      <c r="Z385" s="0" t="n">
        <v>0</v>
      </c>
      <c r="AA385" s="0" t="n">
        <v>0</v>
      </c>
      <c r="AB385" s="0" t="n">
        <v>0</v>
      </c>
      <c r="AC385" s="0" t="n">
        <v>0</v>
      </c>
      <c r="AD385" s="0" t="n">
        <v>1</v>
      </c>
      <c r="AE385" s="0" t="n">
        <v>0</v>
      </c>
      <c r="AF385" s="0" t="inlineStr"/>
      <c r="AG385" s="0" t="n">
        <v>0.74</v>
      </c>
      <c r="AH385" s="0" t="n">
        <v>2</v>
      </c>
      <c r="AI385" s="0" t="n">
        <v>78848226</v>
      </c>
      <c r="AJ385" s="0" t="n">
        <v>388</v>
      </c>
      <c r="AK385" s="0" t="n">
        <v>0</v>
      </c>
      <c r="AL385" s="0" t="n">
        <v>0</v>
      </c>
      <c r="AM385" s="0" t="n">
        <v>0</v>
      </c>
      <c r="AN385" s="0" t="n">
        <v>0</v>
      </c>
      <c r="AO385" s="0" t="n">
        <v>0</v>
      </c>
      <c r="AP385" s="0" t="n">
        <v>0</v>
      </c>
      <c r="AQ385" s="0" t="n">
        <v>0</v>
      </c>
      <c r="AR385" s="0" t="n">
        <v>0</v>
      </c>
    </row>
    <row r="386">
      <c r="A386" s="0">
        <f>ROW(Source!A924)</f>
        <v/>
      </c>
      <c r="B386" s="0" t="n">
        <v>78848244</v>
      </c>
      <c r="C386" s="0" t="n">
        <v>78848213</v>
      </c>
      <c r="D386" s="0" t="n">
        <v>29158576</v>
      </c>
      <c r="E386" s="0" t="n">
        <v>1</v>
      </c>
      <c r="F386" s="0" t="n">
        <v>1</v>
      </c>
      <c r="G386" s="0" t="n">
        <v>1</v>
      </c>
      <c r="H386" s="0" t="n">
        <v>3</v>
      </c>
      <c r="I386" s="0" t="inlineStr">
        <is>
          <t>507-2971</t>
        </is>
      </c>
      <c r="J386" s="0" t="inlineStr">
        <is>
          <t>ТССЦ Московской обл., 507-2971, приказ Минстроя России №675/пр от 28.02.2017 № 258/пр</t>
        </is>
      </c>
      <c r="K386" s="0" t="inlineStr">
        <is>
          <t>Труба ПЭ 80 SDR 11, наружный диаметр 25 мм (ГОСТ 18599-2001)</t>
        </is>
      </c>
      <c r="L386" s="0" t="n">
        <v>1302</v>
      </c>
      <c r="N386" s="0" t="n">
        <v>1003</v>
      </c>
      <c r="O386" s="0" t="inlineStr">
        <is>
          <t>10 м</t>
        </is>
      </c>
      <c r="P386" s="0" t="inlineStr">
        <is>
          <t>10 м</t>
        </is>
      </c>
      <c r="Q386" s="0" t="n">
        <v>10</v>
      </c>
      <c r="X386" s="0" t="n">
        <v>9.289999999999999</v>
      </c>
      <c r="Y386" s="0" t="n">
        <v>39.68</v>
      </c>
      <c r="Z386" s="0" t="n">
        <v>0</v>
      </c>
      <c r="AA386" s="0" t="n">
        <v>0</v>
      </c>
      <c r="AB386" s="0" t="n">
        <v>0</v>
      </c>
      <c r="AC386" s="0" t="n">
        <v>0</v>
      </c>
      <c r="AD386" s="0" t="n">
        <v>1</v>
      </c>
      <c r="AE386" s="0" t="n">
        <v>0</v>
      </c>
      <c r="AF386" s="0" t="inlineStr"/>
      <c r="AG386" s="0" t="n">
        <v>9.289999999999999</v>
      </c>
      <c r="AH386" s="0" t="n">
        <v>2</v>
      </c>
      <c r="AI386" s="0" t="n">
        <v>78848227</v>
      </c>
      <c r="AJ386" s="0" t="n">
        <v>389</v>
      </c>
      <c r="AK386" s="0" t="n">
        <v>0</v>
      </c>
      <c r="AL386" s="0" t="n">
        <v>0</v>
      </c>
      <c r="AM386" s="0" t="n">
        <v>0</v>
      </c>
      <c r="AN386" s="0" t="n">
        <v>0</v>
      </c>
      <c r="AO386" s="0" t="n">
        <v>0</v>
      </c>
      <c r="AP386" s="0" t="n">
        <v>0</v>
      </c>
      <c r="AQ386" s="0" t="n">
        <v>0</v>
      </c>
      <c r="AR386" s="0" t="n">
        <v>0</v>
      </c>
    </row>
    <row r="387">
      <c r="A387" s="0">
        <f>ROW(Source!A1003)</f>
        <v/>
      </c>
      <c r="B387" s="0" t="n">
        <v>78850401</v>
      </c>
      <c r="C387" s="0" t="n">
        <v>78850400</v>
      </c>
      <c r="D387" s="0" t="n">
        <v>18406785</v>
      </c>
      <c r="E387" s="0" t="n">
        <v>1</v>
      </c>
      <c r="F387" s="0" t="n">
        <v>1</v>
      </c>
      <c r="G387" s="0" t="n">
        <v>1</v>
      </c>
      <c r="H387" s="0" t="n">
        <v>1</v>
      </c>
      <c r="I387" s="0" t="inlineStr">
        <is>
          <t>1-1033-90</t>
        </is>
      </c>
      <c r="J387" s="0" t="inlineStr"/>
      <c r="K387" s="0" t="inlineStr">
        <is>
          <t>Рабочий строитель среднего разряда 3,3</t>
        </is>
      </c>
      <c r="L387" s="0" t="n">
        <v>1369</v>
      </c>
      <c r="N387" s="0" t="n">
        <v>1013</v>
      </c>
      <c r="O387" s="0" t="inlineStr">
        <is>
          <t>чел.-ч</t>
        </is>
      </c>
      <c r="P387" s="0" t="inlineStr">
        <is>
          <t>чел.-ч</t>
        </is>
      </c>
      <c r="Q387" s="0" t="n">
        <v>1</v>
      </c>
      <c r="X387" s="0" t="n">
        <v>228.35</v>
      </c>
      <c r="Y387" s="0" t="n">
        <v>0</v>
      </c>
      <c r="Z387" s="0" t="n">
        <v>0</v>
      </c>
      <c r="AA387" s="0" t="n">
        <v>0</v>
      </c>
      <c r="AB387" s="0" t="n">
        <v>8.859999999999999</v>
      </c>
      <c r="AC387" s="0" t="n">
        <v>0</v>
      </c>
      <c r="AD387" s="0" t="n">
        <v>1</v>
      </c>
      <c r="AE387" s="0" t="n">
        <v>1</v>
      </c>
      <c r="AF387" s="0" t="inlineStr"/>
      <c r="AG387" s="0" t="n">
        <v>228.35</v>
      </c>
      <c r="AH387" s="0" t="n">
        <v>2</v>
      </c>
      <c r="AI387" s="0" t="n">
        <v>78850401</v>
      </c>
      <c r="AJ387" s="0" t="n">
        <v>393</v>
      </c>
      <c r="AK387" s="0" t="n">
        <v>0</v>
      </c>
      <c r="AL387" s="0" t="n">
        <v>0</v>
      </c>
      <c r="AM387" s="0" t="n">
        <v>0</v>
      </c>
      <c r="AN387" s="0" t="n">
        <v>0</v>
      </c>
      <c r="AO387" s="0" t="n">
        <v>0</v>
      </c>
      <c r="AP387" s="0" t="n">
        <v>0</v>
      </c>
      <c r="AQ387" s="0" t="n">
        <v>0</v>
      </c>
      <c r="AR387" s="0" t="n">
        <v>0</v>
      </c>
    </row>
    <row r="388">
      <c r="A388" s="0">
        <f>ROW(Source!A1003)</f>
        <v/>
      </c>
      <c r="B388" s="0" t="n">
        <v>78850402</v>
      </c>
      <c r="C388" s="0" t="n">
        <v>78850400</v>
      </c>
      <c r="D388" s="0" t="n">
        <v>121548</v>
      </c>
      <c r="E388" s="0" t="n">
        <v>1</v>
      </c>
      <c r="F388" s="0" t="n">
        <v>1</v>
      </c>
      <c r="G388" s="0" t="n">
        <v>1</v>
      </c>
      <c r="H388" s="0" t="n">
        <v>1</v>
      </c>
      <c r="I388" s="0" t="inlineStr">
        <is>
          <t>2</t>
        </is>
      </c>
      <c r="J388" s="0" t="inlineStr"/>
      <c r="K388" s="0" t="inlineStr">
        <is>
          <t>Затраты труда машинистов</t>
        </is>
      </c>
      <c r="L388" s="0" t="n">
        <v>608254</v>
      </c>
      <c r="N388" s="0" t="n">
        <v>1013</v>
      </c>
      <c r="O388" s="0" t="inlineStr">
        <is>
          <t>чел.час</t>
        </is>
      </c>
      <c r="P388" s="0" t="inlineStr">
        <is>
          <t>чел.час</t>
        </is>
      </c>
      <c r="Q388" s="0" t="n">
        <v>1</v>
      </c>
      <c r="X388" s="0" t="n">
        <v>0.67</v>
      </c>
      <c r="Y388" s="0" t="n">
        <v>0</v>
      </c>
      <c r="Z388" s="0" t="n">
        <v>0</v>
      </c>
      <c r="AA388" s="0" t="n">
        <v>0</v>
      </c>
      <c r="AB388" s="0" t="n">
        <v>0</v>
      </c>
      <c r="AC388" s="0" t="n">
        <v>0</v>
      </c>
      <c r="AD388" s="0" t="n">
        <v>1</v>
      </c>
      <c r="AE388" s="0" t="n">
        <v>2</v>
      </c>
      <c r="AF388" s="0" t="inlineStr"/>
      <c r="AG388" s="0" t="n">
        <v>0.67</v>
      </c>
      <c r="AH388" s="0" t="n">
        <v>2</v>
      </c>
      <c r="AI388" s="0" t="n">
        <v>78850402</v>
      </c>
      <c r="AJ388" s="0" t="n">
        <v>394</v>
      </c>
      <c r="AK388" s="0" t="n">
        <v>0</v>
      </c>
      <c r="AL388" s="0" t="n">
        <v>0</v>
      </c>
      <c r="AM388" s="0" t="n">
        <v>0</v>
      </c>
      <c r="AN388" s="0" t="n">
        <v>0</v>
      </c>
      <c r="AO388" s="0" t="n">
        <v>0</v>
      </c>
      <c r="AP388" s="0" t="n">
        <v>0</v>
      </c>
      <c r="AQ388" s="0" t="n">
        <v>0</v>
      </c>
      <c r="AR388" s="0" t="n">
        <v>0</v>
      </c>
    </row>
    <row r="389">
      <c r="A389" s="0">
        <f>ROW(Source!A1003)</f>
        <v/>
      </c>
      <c r="B389" s="0" t="n">
        <v>78850403</v>
      </c>
      <c r="C389" s="0" t="n">
        <v>78850400</v>
      </c>
      <c r="D389" s="0" t="n">
        <v>29172556</v>
      </c>
      <c r="E389" s="0" t="n">
        <v>1</v>
      </c>
      <c r="F389" s="0" t="n">
        <v>1</v>
      </c>
      <c r="G389" s="0" t="n">
        <v>1</v>
      </c>
      <c r="H389" s="0" t="n">
        <v>2</v>
      </c>
      <c r="I389" s="0" t="inlineStr">
        <is>
          <t>030954</t>
        </is>
      </c>
      <c r="J389" s="0" t="inlineStr">
        <is>
          <t>ТСЭМ Московской обл., 030954, приказ Минстроя России №675/пр от 28.02.2017 № 264/пр</t>
        </is>
      </c>
      <c r="K389" s="0" t="inlineStr">
        <is>
          <t>Подъемники грузоподъемностью до 500 кг одномачтовые, высота подъема 45 м</t>
        </is>
      </c>
      <c r="L389" s="0" t="n">
        <v>1368</v>
      </c>
      <c r="N389" s="0" t="n">
        <v>1011</v>
      </c>
      <c r="O389" s="0" t="inlineStr">
        <is>
          <t>маш.-ч</t>
        </is>
      </c>
      <c r="P389" s="0" t="inlineStr">
        <is>
          <t>маш.-ч</t>
        </is>
      </c>
      <c r="Q389" s="0" t="n">
        <v>1</v>
      </c>
      <c r="X389" s="0" t="n">
        <v>0.67</v>
      </c>
      <c r="Y389" s="0" t="n">
        <v>0</v>
      </c>
      <c r="Z389" s="0" t="n">
        <v>31.26</v>
      </c>
      <c r="AA389" s="0" t="n">
        <v>13.5</v>
      </c>
      <c r="AB389" s="0" t="n">
        <v>0</v>
      </c>
      <c r="AC389" s="0" t="n">
        <v>0</v>
      </c>
      <c r="AD389" s="0" t="n">
        <v>1</v>
      </c>
      <c r="AE389" s="0" t="n">
        <v>0</v>
      </c>
      <c r="AF389" s="0" t="inlineStr"/>
      <c r="AG389" s="0" t="n">
        <v>0.67</v>
      </c>
      <c r="AH389" s="0" t="n">
        <v>2</v>
      </c>
      <c r="AI389" s="0" t="n">
        <v>78850403</v>
      </c>
      <c r="AJ389" s="0" t="n">
        <v>395</v>
      </c>
      <c r="AK389" s="0" t="n">
        <v>0</v>
      </c>
      <c r="AL389" s="0" t="n">
        <v>0</v>
      </c>
      <c r="AM389" s="0" t="n">
        <v>0</v>
      </c>
      <c r="AN389" s="0" t="n">
        <v>0</v>
      </c>
      <c r="AO389" s="0" t="n">
        <v>0</v>
      </c>
      <c r="AP389" s="0" t="n">
        <v>0</v>
      </c>
      <c r="AQ389" s="0" t="n">
        <v>0</v>
      </c>
      <c r="AR389" s="0" t="n">
        <v>0</v>
      </c>
    </row>
    <row r="390">
      <c r="A390" s="0">
        <f>ROW(Source!A1003)</f>
        <v/>
      </c>
      <c r="B390" s="0" t="n">
        <v>78850404</v>
      </c>
      <c r="C390" s="0" t="n">
        <v>78850400</v>
      </c>
      <c r="D390" s="0" t="n">
        <v>29145213</v>
      </c>
      <c r="E390" s="0" t="n">
        <v>1</v>
      </c>
      <c r="F390" s="0" t="n">
        <v>1</v>
      </c>
      <c r="G390" s="0" t="n">
        <v>1</v>
      </c>
      <c r="H390" s="0" t="n">
        <v>3</v>
      </c>
      <c r="I390" s="0" t="inlineStr">
        <is>
          <t>402-0083</t>
        </is>
      </c>
      <c r="J390" s="0" t="inlineStr">
        <is>
          <t>ТССЦ Московской обл., 402-0083, приказ Минстроя России №675/пр от 28.02.2017 № 257/пр</t>
        </is>
      </c>
      <c r="K390" s="0" t="inlineStr">
        <is>
          <t>Раствор готовый отделочный тяжелый, цементно-известковый 1:1:6</t>
        </is>
      </c>
      <c r="L390" s="0" t="n">
        <v>1339</v>
      </c>
      <c r="N390" s="0" t="n">
        <v>1007</v>
      </c>
      <c r="O390" s="0" t="inlineStr">
        <is>
          <t>м3</t>
        </is>
      </c>
      <c r="P390" s="0" t="inlineStr">
        <is>
          <t>м3</t>
        </is>
      </c>
      <c r="Q390" s="0" t="n">
        <v>1</v>
      </c>
      <c r="X390" s="0" t="n">
        <v>2.2</v>
      </c>
      <c r="Y390" s="0" t="n">
        <v>517.89</v>
      </c>
      <c r="Z390" s="0" t="n">
        <v>0</v>
      </c>
      <c r="AA390" s="0" t="n">
        <v>0</v>
      </c>
      <c r="AB390" s="0" t="n">
        <v>0</v>
      </c>
      <c r="AC390" s="0" t="n">
        <v>0</v>
      </c>
      <c r="AD390" s="0" t="n">
        <v>1</v>
      </c>
      <c r="AE390" s="0" t="n">
        <v>0</v>
      </c>
      <c r="AF390" s="0" t="inlineStr"/>
      <c r="AG390" s="0" t="n">
        <v>2.2</v>
      </c>
      <c r="AH390" s="0" t="n">
        <v>2</v>
      </c>
      <c r="AI390" s="0" t="n">
        <v>78850404</v>
      </c>
      <c r="AJ390" s="0" t="n">
        <v>396</v>
      </c>
      <c r="AK390" s="0" t="n">
        <v>0</v>
      </c>
      <c r="AL390" s="0" t="n">
        <v>0</v>
      </c>
      <c r="AM390" s="0" t="n">
        <v>0</v>
      </c>
      <c r="AN390" s="0" t="n">
        <v>0</v>
      </c>
      <c r="AO390" s="0" t="n">
        <v>0</v>
      </c>
      <c r="AP390" s="0" t="n">
        <v>0</v>
      </c>
      <c r="AQ390" s="0" t="n">
        <v>0</v>
      </c>
      <c r="AR390" s="0" t="n">
        <v>0</v>
      </c>
    </row>
    <row r="391">
      <c r="A391" s="0">
        <f>ROW(Source!A1003)</f>
        <v/>
      </c>
      <c r="B391" s="0" t="n">
        <v>78850405</v>
      </c>
      <c r="C391" s="0" t="n">
        <v>78850400</v>
      </c>
      <c r="D391" s="0" t="n">
        <v>29150040</v>
      </c>
      <c r="E391" s="0" t="n">
        <v>1</v>
      </c>
      <c r="F391" s="0" t="n">
        <v>1</v>
      </c>
      <c r="G391" s="0" t="n">
        <v>1</v>
      </c>
      <c r="H391" s="0" t="n">
        <v>3</v>
      </c>
      <c r="I391" s="0" t="inlineStr">
        <is>
          <t>411-0001</t>
        </is>
      </c>
      <c r="J391" s="0" t="inlineStr">
        <is>
          <t>ТССЦ Московской обл., 411-0001, приказ Минстроя России №675/пр от 28.02.2017 № 257/пр</t>
        </is>
      </c>
      <c r="K391" s="0" t="inlineStr">
        <is>
          <t>Вода</t>
        </is>
      </c>
      <c r="L391" s="0" t="n">
        <v>1339</v>
      </c>
      <c r="N391" s="0" t="n">
        <v>1007</v>
      </c>
      <c r="O391" s="0" t="inlineStr">
        <is>
          <t>м3</t>
        </is>
      </c>
      <c r="P391" s="0" t="inlineStr">
        <is>
          <t>м3</t>
        </is>
      </c>
      <c r="Q391" s="0" t="n">
        <v>1</v>
      </c>
      <c r="X391" s="0" t="n">
        <v>0.35</v>
      </c>
      <c r="Y391" s="0" t="n">
        <v>2.44</v>
      </c>
      <c r="Z391" s="0" t="n">
        <v>0</v>
      </c>
      <c r="AA391" s="0" t="n">
        <v>0</v>
      </c>
      <c r="AB391" s="0" t="n">
        <v>0</v>
      </c>
      <c r="AC391" s="0" t="n">
        <v>0</v>
      </c>
      <c r="AD391" s="0" t="n">
        <v>1</v>
      </c>
      <c r="AE391" s="0" t="n">
        <v>0</v>
      </c>
      <c r="AF391" s="0" t="inlineStr"/>
      <c r="AG391" s="0" t="n">
        <v>0.35</v>
      </c>
      <c r="AH391" s="0" t="n">
        <v>2</v>
      </c>
      <c r="AI391" s="0" t="n">
        <v>78850405</v>
      </c>
      <c r="AJ391" s="0" t="n">
        <v>397</v>
      </c>
      <c r="AK391" s="0" t="n">
        <v>0</v>
      </c>
      <c r="AL391" s="0" t="n">
        <v>0</v>
      </c>
      <c r="AM391" s="0" t="n">
        <v>0</v>
      </c>
      <c r="AN391" s="0" t="n">
        <v>0</v>
      </c>
      <c r="AO391" s="0" t="n">
        <v>0</v>
      </c>
      <c r="AP391" s="0" t="n">
        <v>0</v>
      </c>
      <c r="AQ391" s="0" t="n">
        <v>0</v>
      </c>
      <c r="AR391" s="0" t="n">
        <v>0</v>
      </c>
    </row>
    <row r="392">
      <c r="A392" s="0">
        <f>ROW(Source!A1003)</f>
        <v/>
      </c>
      <c r="B392" s="0" t="n">
        <v>78850406</v>
      </c>
      <c r="C392" s="0" t="n">
        <v>78850400</v>
      </c>
      <c r="D392" s="0" t="n">
        <v>29164349</v>
      </c>
      <c r="E392" s="0" t="n">
        <v>1</v>
      </c>
      <c r="F392" s="0" t="n">
        <v>1</v>
      </c>
      <c r="G392" s="0" t="n">
        <v>1</v>
      </c>
      <c r="H392" s="0" t="n">
        <v>3</v>
      </c>
      <c r="I392" s="0" t="inlineStr">
        <is>
          <t>509-9900</t>
        </is>
      </c>
      <c r="J392" s="0" t="inlineStr">
        <is>
          <t>ТССЦ Московской обл., 509-9900, приказ Минстроя России №675/пр от 28.02.2017 № 258/пр</t>
        </is>
      </c>
      <c r="K392" s="0" t="inlineStr">
        <is>
          <t>Строительный мусор</t>
        </is>
      </c>
      <c r="L392" s="0" t="n">
        <v>1348</v>
      </c>
      <c r="N392" s="0" t="n">
        <v>1009</v>
      </c>
      <c r="O392" s="0" t="inlineStr">
        <is>
          <t>т</t>
        </is>
      </c>
      <c r="P392" s="0" t="inlineStr">
        <is>
          <t>т</t>
        </is>
      </c>
      <c r="Q392" s="0" t="n">
        <v>1000</v>
      </c>
      <c r="X392" s="0" t="n">
        <v>3.38</v>
      </c>
      <c r="Y392" s="0" t="n">
        <v>0</v>
      </c>
      <c r="Z392" s="0" t="n">
        <v>0</v>
      </c>
      <c r="AA392" s="0" t="n">
        <v>0</v>
      </c>
      <c r="AB392" s="0" t="n">
        <v>0</v>
      </c>
      <c r="AC392" s="0" t="n">
        <v>0</v>
      </c>
      <c r="AD392" s="0" t="n">
        <v>0</v>
      </c>
      <c r="AE392" s="0" t="n">
        <v>0</v>
      </c>
      <c r="AF392" s="0" t="inlineStr"/>
      <c r="AG392" s="0" t="n">
        <v>3.38</v>
      </c>
      <c r="AH392" s="0" t="n">
        <v>2</v>
      </c>
      <c r="AI392" s="0" t="n">
        <v>78850406</v>
      </c>
      <c r="AJ392" s="0" t="n">
        <v>398</v>
      </c>
      <c r="AK392" s="0" t="n">
        <v>0</v>
      </c>
      <c r="AL392" s="0" t="n">
        <v>0</v>
      </c>
      <c r="AM392" s="0" t="n">
        <v>0</v>
      </c>
      <c r="AN392" s="0" t="n">
        <v>0</v>
      </c>
      <c r="AO392" s="0" t="n">
        <v>0</v>
      </c>
      <c r="AP392" s="0" t="n">
        <v>0</v>
      </c>
      <c r="AQ392" s="0" t="n">
        <v>0</v>
      </c>
      <c r="AR392" s="0" t="n">
        <v>0</v>
      </c>
    </row>
    <row r="393">
      <c r="A393" s="0">
        <f>ROW(Source!A1005)</f>
        <v/>
      </c>
      <c r="B393" s="0" t="n">
        <v>78850417</v>
      </c>
      <c r="C393" s="0" t="n">
        <v>78850408</v>
      </c>
      <c r="D393" s="0" t="n">
        <v>18410171</v>
      </c>
      <c r="E393" s="0" t="n">
        <v>1</v>
      </c>
      <c r="F393" s="0" t="n">
        <v>1</v>
      </c>
      <c r="G393" s="0" t="n">
        <v>1</v>
      </c>
      <c r="H393" s="0" t="n">
        <v>1</v>
      </c>
      <c r="I393" s="0" t="inlineStr">
        <is>
          <t>1-1034-90</t>
        </is>
      </c>
      <c r="J393" s="0" t="inlineStr"/>
      <c r="K393" s="0" t="inlineStr">
        <is>
          <t>Рабочий строитель среднего разряда 3,4</t>
        </is>
      </c>
      <c r="L393" s="0" t="n">
        <v>1369</v>
      </c>
      <c r="N393" s="0" t="n">
        <v>1013</v>
      </c>
      <c r="O393" s="0" t="inlineStr">
        <is>
          <t>чел.-ч</t>
        </is>
      </c>
      <c r="P393" s="0" t="inlineStr">
        <is>
          <t>чел.-ч</t>
        </is>
      </c>
      <c r="Q393" s="0" t="n">
        <v>1</v>
      </c>
      <c r="X393" s="0" t="n">
        <v>42.9</v>
      </c>
      <c r="Y393" s="0" t="n">
        <v>0</v>
      </c>
      <c r="Z393" s="0" t="n">
        <v>0</v>
      </c>
      <c r="AA393" s="0" t="n">
        <v>0</v>
      </c>
      <c r="AB393" s="0" t="n">
        <v>8.970000000000001</v>
      </c>
      <c r="AC393" s="0" t="n">
        <v>0</v>
      </c>
      <c r="AD393" s="0" t="n">
        <v>1</v>
      </c>
      <c r="AE393" s="0" t="n">
        <v>1</v>
      </c>
      <c r="AF393" s="0" t="inlineStr"/>
      <c r="AG393" s="0" t="n">
        <v>42.9</v>
      </c>
      <c r="AH393" s="0" t="n">
        <v>2</v>
      </c>
      <c r="AI393" s="0" t="n">
        <v>78850409</v>
      </c>
      <c r="AJ393" s="0" t="n">
        <v>399</v>
      </c>
      <c r="AK393" s="0" t="n">
        <v>0</v>
      </c>
      <c r="AL393" s="0" t="n">
        <v>0</v>
      </c>
      <c r="AM393" s="0" t="n">
        <v>0</v>
      </c>
      <c r="AN393" s="0" t="n">
        <v>0</v>
      </c>
      <c r="AO393" s="0" t="n">
        <v>0</v>
      </c>
      <c r="AP393" s="0" t="n">
        <v>0</v>
      </c>
      <c r="AQ393" s="0" t="n">
        <v>0</v>
      </c>
      <c r="AR393" s="0" t="n">
        <v>0</v>
      </c>
    </row>
    <row r="394">
      <c r="A394" s="0">
        <f>ROW(Source!A1005)</f>
        <v/>
      </c>
      <c r="B394" s="0" t="n">
        <v>78850418</v>
      </c>
      <c r="C394" s="0" t="n">
        <v>78850408</v>
      </c>
      <c r="D394" s="0" t="n">
        <v>121548</v>
      </c>
      <c r="E394" s="0" t="n">
        <v>1</v>
      </c>
      <c r="F394" s="0" t="n">
        <v>1</v>
      </c>
      <c r="G394" s="0" t="n">
        <v>1</v>
      </c>
      <c r="H394" s="0" t="n">
        <v>1</v>
      </c>
      <c r="I394" s="0" t="inlineStr">
        <is>
          <t>2</t>
        </is>
      </c>
      <c r="J394" s="0" t="inlineStr"/>
      <c r="K394" s="0" t="inlineStr">
        <is>
          <t>Затраты труда машинистов</t>
        </is>
      </c>
      <c r="L394" s="0" t="n">
        <v>608254</v>
      </c>
      <c r="N394" s="0" t="n">
        <v>1013</v>
      </c>
      <c r="O394" s="0" t="inlineStr">
        <is>
          <t>чел.час</t>
        </is>
      </c>
      <c r="P394" s="0" t="inlineStr">
        <is>
          <t>чел.час</t>
        </is>
      </c>
      <c r="Q394" s="0" t="n">
        <v>1</v>
      </c>
      <c r="X394" s="0" t="n">
        <v>0.02</v>
      </c>
      <c r="Y394" s="0" t="n">
        <v>0</v>
      </c>
      <c r="Z394" s="0" t="n">
        <v>0</v>
      </c>
      <c r="AA394" s="0" t="n">
        <v>0</v>
      </c>
      <c r="AB394" s="0" t="n">
        <v>0</v>
      </c>
      <c r="AC394" s="0" t="n">
        <v>0</v>
      </c>
      <c r="AD394" s="0" t="n">
        <v>1</v>
      </c>
      <c r="AE394" s="0" t="n">
        <v>2</v>
      </c>
      <c r="AF394" s="0" t="inlineStr"/>
      <c r="AG394" s="0" t="n">
        <v>0.02</v>
      </c>
      <c r="AH394" s="0" t="n">
        <v>2</v>
      </c>
      <c r="AI394" s="0" t="n">
        <v>78850410</v>
      </c>
      <c r="AJ394" s="0" t="n">
        <v>400</v>
      </c>
      <c r="AK394" s="0" t="n">
        <v>0</v>
      </c>
      <c r="AL394" s="0" t="n">
        <v>0</v>
      </c>
      <c r="AM394" s="0" t="n">
        <v>0</v>
      </c>
      <c r="AN394" s="0" t="n">
        <v>0</v>
      </c>
      <c r="AO394" s="0" t="n">
        <v>0</v>
      </c>
      <c r="AP394" s="0" t="n">
        <v>0</v>
      </c>
      <c r="AQ394" s="0" t="n">
        <v>0</v>
      </c>
      <c r="AR394" s="0" t="n">
        <v>0</v>
      </c>
    </row>
    <row r="395">
      <c r="A395" s="0">
        <f>ROW(Source!A1005)</f>
        <v/>
      </c>
      <c r="B395" s="0" t="n">
        <v>78850419</v>
      </c>
      <c r="C395" s="0" t="n">
        <v>78850408</v>
      </c>
      <c r="D395" s="0" t="n">
        <v>29172556</v>
      </c>
      <c r="E395" s="0" t="n">
        <v>1</v>
      </c>
      <c r="F395" s="0" t="n">
        <v>1</v>
      </c>
      <c r="G395" s="0" t="n">
        <v>1</v>
      </c>
      <c r="H395" s="0" t="n">
        <v>2</v>
      </c>
      <c r="I395" s="0" t="inlineStr">
        <is>
          <t>030954</t>
        </is>
      </c>
      <c r="J395" s="0" t="inlineStr">
        <is>
          <t>ТСЭМ Московской обл., 030954, приказ Минстроя России №675/пр от 28.02.2017 № 264/пр</t>
        </is>
      </c>
      <c r="K395" s="0" t="inlineStr">
        <is>
          <t>Подъемники грузоподъемностью до 500 кг одномачтовые, высота подъема 45 м</t>
        </is>
      </c>
      <c r="L395" s="0" t="n">
        <v>1368</v>
      </c>
      <c r="N395" s="0" t="n">
        <v>1011</v>
      </c>
      <c r="O395" s="0" t="inlineStr">
        <is>
          <t>маш.-ч</t>
        </is>
      </c>
      <c r="P395" s="0" t="inlineStr">
        <is>
          <t>маш.-ч</t>
        </is>
      </c>
      <c r="Q395" s="0" t="n">
        <v>1</v>
      </c>
      <c r="X395" s="0" t="n">
        <v>0.02</v>
      </c>
      <c r="Y395" s="0" t="n">
        <v>0</v>
      </c>
      <c r="Z395" s="0" t="n">
        <v>31.26</v>
      </c>
      <c r="AA395" s="0" t="n">
        <v>13.5</v>
      </c>
      <c r="AB395" s="0" t="n">
        <v>0</v>
      </c>
      <c r="AC395" s="0" t="n">
        <v>0</v>
      </c>
      <c r="AD395" s="0" t="n">
        <v>1</v>
      </c>
      <c r="AE395" s="0" t="n">
        <v>0</v>
      </c>
      <c r="AF395" s="0" t="inlineStr"/>
      <c r="AG395" s="0" t="n">
        <v>0.02</v>
      </c>
      <c r="AH395" s="0" t="n">
        <v>2</v>
      </c>
      <c r="AI395" s="0" t="n">
        <v>78850411</v>
      </c>
      <c r="AJ395" s="0" t="n">
        <v>401</v>
      </c>
      <c r="AK395" s="0" t="n">
        <v>0</v>
      </c>
      <c r="AL395" s="0" t="n">
        <v>0</v>
      </c>
      <c r="AM395" s="0" t="n">
        <v>0</v>
      </c>
      <c r="AN395" s="0" t="n">
        <v>0</v>
      </c>
      <c r="AO395" s="0" t="n">
        <v>0</v>
      </c>
      <c r="AP395" s="0" t="n">
        <v>0</v>
      </c>
      <c r="AQ395" s="0" t="n">
        <v>0</v>
      </c>
      <c r="AR395" s="0" t="n">
        <v>0</v>
      </c>
    </row>
    <row r="396">
      <c r="A396" s="0">
        <f>ROW(Source!A1005)</f>
        <v/>
      </c>
      <c r="B396" s="0" t="n">
        <v>78850420</v>
      </c>
      <c r="C396" s="0" t="n">
        <v>78850408</v>
      </c>
      <c r="D396" s="0" t="n">
        <v>29174913</v>
      </c>
      <c r="E396" s="0" t="n">
        <v>1</v>
      </c>
      <c r="F396" s="0" t="n">
        <v>1</v>
      </c>
      <c r="G396" s="0" t="n">
        <v>1</v>
      </c>
      <c r="H396" s="0" t="n">
        <v>2</v>
      </c>
      <c r="I396" s="0" t="inlineStr">
        <is>
          <t>400001</t>
        </is>
      </c>
      <c r="J396" s="0" t="inlineStr">
        <is>
          <t>ТСЭМ Московской обл., 400001, приказ Минстроя России №675/пр от 28.02.2017 № 264/пр</t>
        </is>
      </c>
      <c r="K396" s="0" t="inlineStr">
        <is>
          <t>Автомобили бортовые, грузоподъемность до 5 т</t>
        </is>
      </c>
      <c r="L396" s="0" t="n">
        <v>1368</v>
      </c>
      <c r="N396" s="0" t="n">
        <v>1011</v>
      </c>
      <c r="O396" s="0" t="inlineStr">
        <is>
          <t>маш.-ч</t>
        </is>
      </c>
      <c r="P396" s="0" t="inlineStr">
        <is>
          <t>маш.-ч</t>
        </is>
      </c>
      <c r="Q396" s="0" t="n">
        <v>1</v>
      </c>
      <c r="X396" s="0" t="n">
        <v>0.15</v>
      </c>
      <c r="Y396" s="0" t="n">
        <v>0</v>
      </c>
      <c r="Z396" s="0" t="n">
        <v>87.17</v>
      </c>
      <c r="AA396" s="0" t="n">
        <v>11.6</v>
      </c>
      <c r="AB396" s="0" t="n">
        <v>0</v>
      </c>
      <c r="AC396" s="0" t="n">
        <v>0</v>
      </c>
      <c r="AD396" s="0" t="n">
        <v>1</v>
      </c>
      <c r="AE396" s="0" t="n">
        <v>0</v>
      </c>
      <c r="AF396" s="0" t="inlineStr"/>
      <c r="AG396" s="0" t="n">
        <v>0.15</v>
      </c>
      <c r="AH396" s="0" t="n">
        <v>2</v>
      </c>
      <c r="AI396" s="0" t="n">
        <v>78850412</v>
      </c>
      <c r="AJ396" s="0" t="n">
        <v>402</v>
      </c>
      <c r="AK396" s="0" t="n">
        <v>0</v>
      </c>
      <c r="AL396" s="0" t="n">
        <v>0</v>
      </c>
      <c r="AM396" s="0" t="n">
        <v>0</v>
      </c>
      <c r="AN396" s="0" t="n">
        <v>0</v>
      </c>
      <c r="AO396" s="0" t="n">
        <v>0</v>
      </c>
      <c r="AP396" s="0" t="n">
        <v>0</v>
      </c>
      <c r="AQ396" s="0" t="n">
        <v>0</v>
      </c>
      <c r="AR396" s="0" t="n">
        <v>0</v>
      </c>
    </row>
    <row r="397">
      <c r="A397" s="0">
        <f>ROW(Source!A1005)</f>
        <v/>
      </c>
      <c r="B397" s="0" t="n">
        <v>78850421</v>
      </c>
      <c r="C397" s="0" t="n">
        <v>78850408</v>
      </c>
      <c r="D397" s="0" t="n">
        <v>29107779</v>
      </c>
      <c r="E397" s="0" t="n">
        <v>1</v>
      </c>
      <c r="F397" s="0" t="n">
        <v>1</v>
      </c>
      <c r="G397" s="0" t="n">
        <v>1</v>
      </c>
      <c r="H397" s="0" t="n">
        <v>3</v>
      </c>
      <c r="I397" s="0" t="inlineStr">
        <is>
          <t>101-1596</t>
        </is>
      </c>
      <c r="J397" s="0" t="inlineStr">
        <is>
          <t>ТССЦ Московской обл., 101-1596, приказ Минстроя России №675/пр от 28.02.2017 № 254/пр</t>
        </is>
      </c>
      <c r="K397" s="0" t="inlineStr">
        <is>
          <t>Шкурка шлифовальная двухслойная с зернистостью 40-25</t>
        </is>
      </c>
      <c r="L397" s="0" t="n">
        <v>1327</v>
      </c>
      <c r="N397" s="0" t="n">
        <v>1005</v>
      </c>
      <c r="O397" s="0" t="inlineStr">
        <is>
          <t>м2</t>
        </is>
      </c>
      <c r="P397" s="0" t="inlineStr">
        <is>
          <t>м2</t>
        </is>
      </c>
      <c r="Q397" s="0" t="n">
        <v>1</v>
      </c>
      <c r="X397" s="0" t="n">
        <v>0.84</v>
      </c>
      <c r="Y397" s="0" t="n">
        <v>72.31</v>
      </c>
      <c r="Z397" s="0" t="n">
        <v>0</v>
      </c>
      <c r="AA397" s="0" t="n">
        <v>0</v>
      </c>
      <c r="AB397" s="0" t="n">
        <v>0</v>
      </c>
      <c r="AC397" s="0" t="n">
        <v>0</v>
      </c>
      <c r="AD397" s="0" t="n">
        <v>1</v>
      </c>
      <c r="AE397" s="0" t="n">
        <v>0</v>
      </c>
      <c r="AF397" s="0" t="inlineStr"/>
      <c r="AG397" s="0" t="n">
        <v>0.84</v>
      </c>
      <c r="AH397" s="0" t="n">
        <v>2</v>
      </c>
      <c r="AI397" s="0" t="n">
        <v>78850413</v>
      </c>
      <c r="AJ397" s="0" t="n">
        <v>403</v>
      </c>
      <c r="AK397" s="0" t="n">
        <v>0</v>
      </c>
      <c r="AL397" s="0" t="n">
        <v>0</v>
      </c>
      <c r="AM397" s="0" t="n">
        <v>0</v>
      </c>
      <c r="AN397" s="0" t="n">
        <v>0</v>
      </c>
      <c r="AO397" s="0" t="n">
        <v>0</v>
      </c>
      <c r="AP397" s="0" t="n">
        <v>0</v>
      </c>
      <c r="AQ397" s="0" t="n">
        <v>0</v>
      </c>
      <c r="AR397" s="0" t="n">
        <v>0</v>
      </c>
    </row>
    <row r="398">
      <c r="A398" s="0">
        <f>ROW(Source!A1005)</f>
        <v/>
      </c>
      <c r="B398" s="0" t="n">
        <v>78850422</v>
      </c>
      <c r="C398" s="0" t="n">
        <v>78850408</v>
      </c>
      <c r="D398" s="0" t="n">
        <v>29109797</v>
      </c>
      <c r="E398" s="0" t="n">
        <v>1</v>
      </c>
      <c r="F398" s="0" t="n">
        <v>1</v>
      </c>
      <c r="G398" s="0" t="n">
        <v>1</v>
      </c>
      <c r="H398" s="0" t="n">
        <v>3</v>
      </c>
      <c r="I398" s="0" t="inlineStr">
        <is>
          <t>101-1712</t>
        </is>
      </c>
      <c r="J398" s="0" t="inlineStr">
        <is>
          <t>ТССЦ Московской обл., 101-1712, приказ Минстроя России №675/пр от 28.02.2017 № 254/пр</t>
        </is>
      </c>
      <c r="K398" s="0" t="inlineStr">
        <is>
          <t>Шпатлевка клеевая</t>
        </is>
      </c>
      <c r="L398" s="0" t="n">
        <v>1348</v>
      </c>
      <c r="N398" s="0" t="n">
        <v>1009</v>
      </c>
      <c r="O398" s="0" t="inlineStr">
        <is>
          <t>т</t>
        </is>
      </c>
      <c r="P398" s="0" t="inlineStr">
        <is>
          <t>т</t>
        </is>
      </c>
      <c r="Q398" s="0" t="n">
        <v>1000</v>
      </c>
      <c r="X398" s="0" t="n">
        <v>0.051</v>
      </c>
      <c r="Y398" s="0" t="n">
        <v>4294.02</v>
      </c>
      <c r="Z398" s="0" t="n">
        <v>0</v>
      </c>
      <c r="AA398" s="0" t="n">
        <v>0</v>
      </c>
      <c r="AB398" s="0" t="n">
        <v>0</v>
      </c>
      <c r="AC398" s="0" t="n">
        <v>0</v>
      </c>
      <c r="AD398" s="0" t="n">
        <v>1</v>
      </c>
      <c r="AE398" s="0" t="n">
        <v>0</v>
      </c>
      <c r="AF398" s="0" t="inlineStr"/>
      <c r="AG398" s="0" t="n">
        <v>0.051</v>
      </c>
      <c r="AH398" s="0" t="n">
        <v>2</v>
      </c>
      <c r="AI398" s="0" t="n">
        <v>78850414</v>
      </c>
      <c r="AJ398" s="0" t="n">
        <v>404</v>
      </c>
      <c r="AK398" s="0" t="n">
        <v>0</v>
      </c>
      <c r="AL398" s="0" t="n">
        <v>0</v>
      </c>
      <c r="AM398" s="0" t="n">
        <v>0</v>
      </c>
      <c r="AN398" s="0" t="n">
        <v>0</v>
      </c>
      <c r="AO398" s="0" t="n">
        <v>0</v>
      </c>
      <c r="AP398" s="0" t="n">
        <v>0</v>
      </c>
      <c r="AQ398" s="0" t="n">
        <v>0</v>
      </c>
      <c r="AR398" s="0" t="n">
        <v>0</v>
      </c>
    </row>
    <row r="399">
      <c r="A399" s="0">
        <f>ROW(Source!A1005)</f>
        <v/>
      </c>
      <c r="B399" s="0" t="n">
        <v>78850423</v>
      </c>
      <c r="C399" s="0" t="n">
        <v>78850408</v>
      </c>
      <c r="D399" s="0" t="n">
        <v>29107800</v>
      </c>
      <c r="E399" s="0" t="n">
        <v>1</v>
      </c>
      <c r="F399" s="0" t="n">
        <v>1</v>
      </c>
      <c r="G399" s="0" t="n">
        <v>1</v>
      </c>
      <c r="H399" s="0" t="n">
        <v>3</v>
      </c>
      <c r="I399" s="0" t="inlineStr">
        <is>
          <t>101-1757</t>
        </is>
      </c>
      <c r="J399" s="0" t="inlineStr">
        <is>
          <t>ТССЦ Московской обл., 101-1757, приказ Минстроя России №675/пр от 28.02.2017 № 254/пр</t>
        </is>
      </c>
      <c r="K399" s="0" t="inlineStr">
        <is>
          <t>Ветошь</t>
        </is>
      </c>
      <c r="L399" s="0" t="n">
        <v>1346</v>
      </c>
      <c r="N399" s="0" t="n">
        <v>1009</v>
      </c>
      <c r="O399" s="0" t="inlineStr">
        <is>
          <t>кг</t>
        </is>
      </c>
      <c r="P399" s="0" t="inlineStr">
        <is>
          <t>кг</t>
        </is>
      </c>
      <c r="Q399" s="0" t="n">
        <v>1</v>
      </c>
      <c r="X399" s="0" t="n">
        <v>0.31</v>
      </c>
      <c r="Y399" s="0" t="n">
        <v>1.81</v>
      </c>
      <c r="Z399" s="0" t="n">
        <v>0</v>
      </c>
      <c r="AA399" s="0" t="n">
        <v>0</v>
      </c>
      <c r="AB399" s="0" t="n">
        <v>0</v>
      </c>
      <c r="AC399" s="0" t="n">
        <v>0</v>
      </c>
      <c r="AD399" s="0" t="n">
        <v>1</v>
      </c>
      <c r="AE399" s="0" t="n">
        <v>0</v>
      </c>
      <c r="AF399" s="0" t="inlineStr"/>
      <c r="AG399" s="0" t="n">
        <v>0.31</v>
      </c>
      <c r="AH399" s="0" t="n">
        <v>2</v>
      </c>
      <c r="AI399" s="0" t="n">
        <v>78850415</v>
      </c>
      <c r="AJ399" s="0" t="n">
        <v>405</v>
      </c>
      <c r="AK399" s="0" t="n">
        <v>0</v>
      </c>
      <c r="AL399" s="0" t="n">
        <v>0</v>
      </c>
      <c r="AM399" s="0" t="n">
        <v>0</v>
      </c>
      <c r="AN399" s="0" t="n">
        <v>0</v>
      </c>
      <c r="AO399" s="0" t="n">
        <v>0</v>
      </c>
      <c r="AP399" s="0" t="n">
        <v>0</v>
      </c>
      <c r="AQ399" s="0" t="n">
        <v>0</v>
      </c>
      <c r="AR399" s="0" t="n">
        <v>0</v>
      </c>
    </row>
    <row r="400">
      <c r="A400" s="0">
        <f>ROW(Source!A1005)</f>
        <v/>
      </c>
      <c r="B400" s="0" t="n">
        <v>78850424</v>
      </c>
      <c r="C400" s="0" t="n">
        <v>78850408</v>
      </c>
      <c r="D400" s="0" t="n">
        <v>29110439</v>
      </c>
      <c r="E400" s="0" t="n">
        <v>1</v>
      </c>
      <c r="F400" s="0" t="n">
        <v>1</v>
      </c>
      <c r="G400" s="0" t="n">
        <v>1</v>
      </c>
      <c r="H400" s="0" t="n">
        <v>3</v>
      </c>
      <c r="I400" s="0" t="inlineStr">
        <is>
          <t>101-1959</t>
        </is>
      </c>
      <c r="J400" s="0" t="inlineStr">
        <is>
          <t>ТССЦ Московской обл., 101-1959, приказ Минстроя России №675/пр от 28.02.2017 № 254/пр</t>
        </is>
      </c>
      <c r="K400" s="0" t="inlineStr">
        <is>
          <t>Краска водоэмульсионная ВЭАК-1180</t>
        </is>
      </c>
      <c r="L400" s="0" t="n">
        <v>1348</v>
      </c>
      <c r="N400" s="0" t="n">
        <v>1009</v>
      </c>
      <c r="O400" s="0" t="inlineStr">
        <is>
          <t>т</t>
        </is>
      </c>
      <c r="P400" s="0" t="inlineStr">
        <is>
          <t>т</t>
        </is>
      </c>
      <c r="Q400" s="0" t="n">
        <v>1000</v>
      </c>
      <c r="X400" s="0" t="n">
        <v>0.063</v>
      </c>
      <c r="Y400" s="0" t="n">
        <v>15481.01</v>
      </c>
      <c r="Z400" s="0" t="n">
        <v>0</v>
      </c>
      <c r="AA400" s="0" t="n">
        <v>0</v>
      </c>
      <c r="AB400" s="0" t="n">
        <v>0</v>
      </c>
      <c r="AC400" s="0" t="n">
        <v>0</v>
      </c>
      <c r="AD400" s="0" t="n">
        <v>1</v>
      </c>
      <c r="AE400" s="0" t="n">
        <v>0</v>
      </c>
      <c r="AF400" s="0" t="inlineStr"/>
      <c r="AG400" s="0" t="n">
        <v>0.063</v>
      </c>
      <c r="AH400" s="0" t="n">
        <v>2</v>
      </c>
      <c r="AI400" s="0" t="n">
        <v>78850416</v>
      </c>
      <c r="AJ400" s="0" t="n">
        <v>406</v>
      </c>
      <c r="AK400" s="0" t="n">
        <v>0</v>
      </c>
      <c r="AL400" s="0" t="n">
        <v>0</v>
      </c>
      <c r="AM400" s="0" t="n">
        <v>0</v>
      </c>
      <c r="AN400" s="0" t="n">
        <v>0</v>
      </c>
      <c r="AO400" s="0" t="n">
        <v>0</v>
      </c>
      <c r="AP400" s="0" t="n">
        <v>0</v>
      </c>
      <c r="AQ400" s="0" t="n">
        <v>0</v>
      </c>
      <c r="AR400" s="0" t="n">
        <v>0</v>
      </c>
    </row>
    <row r="401">
      <c r="A401" s="0">
        <f>ROW(Source!A1006)</f>
        <v/>
      </c>
      <c r="B401" s="0" t="n">
        <v>78848386</v>
      </c>
      <c r="C401" s="0" t="n">
        <v>78848385</v>
      </c>
      <c r="D401" s="0" t="n">
        <v>18410572</v>
      </c>
      <c r="E401" s="0" t="n">
        <v>1</v>
      </c>
      <c r="F401" s="0" t="n">
        <v>1</v>
      </c>
      <c r="G401" s="0" t="n">
        <v>1</v>
      </c>
      <c r="H401" s="0" t="n">
        <v>1</v>
      </c>
      <c r="I401" s="0" t="inlineStr">
        <is>
          <t>1-1032-90</t>
        </is>
      </c>
      <c r="J401" s="0" t="inlineStr"/>
      <c r="K401" s="0" t="inlineStr">
        <is>
          <t>Рабочий строитель среднего разряда 3,2</t>
        </is>
      </c>
      <c r="L401" s="0" t="n">
        <v>1369</v>
      </c>
      <c r="N401" s="0" t="n">
        <v>1013</v>
      </c>
      <c r="O401" s="0" t="inlineStr">
        <is>
          <t>чел.-ч</t>
        </is>
      </c>
      <c r="P401" s="0" t="inlineStr">
        <is>
          <t>чел.-ч</t>
        </is>
      </c>
      <c r="Q401" s="0" t="n">
        <v>1</v>
      </c>
      <c r="X401" s="0" t="n">
        <v>245.92</v>
      </c>
      <c r="Y401" s="0" t="n">
        <v>0</v>
      </c>
      <c r="Z401" s="0" t="n">
        <v>0</v>
      </c>
      <c r="AA401" s="0" t="n">
        <v>0</v>
      </c>
      <c r="AB401" s="0" t="n">
        <v>8.74</v>
      </c>
      <c r="AC401" s="0" t="n">
        <v>0</v>
      </c>
      <c r="AD401" s="0" t="n">
        <v>1</v>
      </c>
      <c r="AE401" s="0" t="n">
        <v>1</v>
      </c>
      <c r="AF401" s="0" t="inlineStr"/>
      <c r="AG401" s="0" t="n">
        <v>245.92</v>
      </c>
      <c r="AH401" s="0" t="n">
        <v>2</v>
      </c>
      <c r="AI401" s="0" t="n">
        <v>78848386</v>
      </c>
      <c r="AJ401" s="0" t="n">
        <v>407</v>
      </c>
      <c r="AK401" s="0" t="n">
        <v>0</v>
      </c>
      <c r="AL401" s="0" t="n">
        <v>0</v>
      </c>
      <c r="AM401" s="0" t="n">
        <v>0</v>
      </c>
      <c r="AN401" s="0" t="n">
        <v>0</v>
      </c>
      <c r="AO401" s="0" t="n">
        <v>0</v>
      </c>
      <c r="AP401" s="0" t="n">
        <v>0</v>
      </c>
      <c r="AQ401" s="0" t="n">
        <v>0</v>
      </c>
      <c r="AR401" s="0" t="n">
        <v>0</v>
      </c>
    </row>
    <row r="402">
      <c r="A402" s="0">
        <f>ROW(Source!A1006)</f>
        <v/>
      </c>
      <c r="B402" s="0" t="n">
        <v>78848387</v>
      </c>
      <c r="C402" s="0" t="n">
        <v>78848385</v>
      </c>
      <c r="D402" s="0" t="n">
        <v>29145213</v>
      </c>
      <c r="E402" s="0" t="n">
        <v>1</v>
      </c>
      <c r="F402" s="0" t="n">
        <v>1</v>
      </c>
      <c r="G402" s="0" t="n">
        <v>1</v>
      </c>
      <c r="H402" s="0" t="n">
        <v>3</v>
      </c>
      <c r="I402" s="0" t="inlineStr">
        <is>
          <t>402-0083</t>
        </is>
      </c>
      <c r="J402" s="0" t="inlineStr">
        <is>
          <t>ТССЦ Московской обл., 402-0083, приказ Минстроя России №675/пр от 28.02.2017 № 257/пр</t>
        </is>
      </c>
      <c r="K402" s="0" t="inlineStr">
        <is>
          <t>Раствор готовый отделочный тяжелый, цементно-известковый 1:1:6</t>
        </is>
      </c>
      <c r="L402" s="0" t="n">
        <v>1339</v>
      </c>
      <c r="N402" s="0" t="n">
        <v>1007</v>
      </c>
      <c r="O402" s="0" t="inlineStr">
        <is>
          <t>м3</t>
        </is>
      </c>
      <c r="P402" s="0" t="inlineStr">
        <is>
          <t>м3</t>
        </is>
      </c>
      <c r="Q402" s="0" t="n">
        <v>1</v>
      </c>
      <c r="X402" s="0" t="n">
        <v>2.2</v>
      </c>
      <c r="Y402" s="0" t="n">
        <v>517.89</v>
      </c>
      <c r="Z402" s="0" t="n">
        <v>0</v>
      </c>
      <c r="AA402" s="0" t="n">
        <v>0</v>
      </c>
      <c r="AB402" s="0" t="n">
        <v>0</v>
      </c>
      <c r="AC402" s="0" t="n">
        <v>0</v>
      </c>
      <c r="AD402" s="0" t="n">
        <v>1</v>
      </c>
      <c r="AE402" s="0" t="n">
        <v>0</v>
      </c>
      <c r="AF402" s="0" t="inlineStr"/>
      <c r="AG402" s="0" t="n">
        <v>2.2</v>
      </c>
      <c r="AH402" s="0" t="n">
        <v>2</v>
      </c>
      <c r="AI402" s="0" t="n">
        <v>78848387</v>
      </c>
      <c r="AJ402" s="0" t="n">
        <v>409</v>
      </c>
      <c r="AK402" s="0" t="n">
        <v>0</v>
      </c>
      <c r="AL402" s="0" t="n">
        <v>0</v>
      </c>
      <c r="AM402" s="0" t="n">
        <v>0</v>
      </c>
      <c r="AN402" s="0" t="n">
        <v>0</v>
      </c>
      <c r="AO402" s="0" t="n">
        <v>0</v>
      </c>
      <c r="AP402" s="0" t="n">
        <v>0</v>
      </c>
      <c r="AQ402" s="0" t="n">
        <v>0</v>
      </c>
      <c r="AR402" s="0" t="n">
        <v>0</v>
      </c>
    </row>
    <row r="403">
      <c r="A403" s="0">
        <f>ROW(Source!A1006)</f>
        <v/>
      </c>
      <c r="B403" s="0" t="n">
        <v>78848388</v>
      </c>
      <c r="C403" s="0" t="n">
        <v>78848385</v>
      </c>
      <c r="D403" s="0" t="n">
        <v>29150040</v>
      </c>
      <c r="E403" s="0" t="n">
        <v>1</v>
      </c>
      <c r="F403" s="0" t="n">
        <v>1</v>
      </c>
      <c r="G403" s="0" t="n">
        <v>1</v>
      </c>
      <c r="H403" s="0" t="n">
        <v>3</v>
      </c>
      <c r="I403" s="0" t="inlineStr">
        <is>
          <t>411-0001</t>
        </is>
      </c>
      <c r="J403" s="0" t="inlineStr">
        <is>
          <t>ТССЦ Московской обл., 411-0001, приказ Минстроя России №675/пр от 28.02.2017 № 257/пр</t>
        </is>
      </c>
      <c r="K403" s="0" t="inlineStr">
        <is>
          <t>Вода</t>
        </is>
      </c>
      <c r="L403" s="0" t="n">
        <v>1339</v>
      </c>
      <c r="N403" s="0" t="n">
        <v>1007</v>
      </c>
      <c r="O403" s="0" t="inlineStr">
        <is>
          <t>м3</t>
        </is>
      </c>
      <c r="P403" s="0" t="inlineStr">
        <is>
          <t>м3</t>
        </is>
      </c>
      <c r="Q403" s="0" t="n">
        <v>1</v>
      </c>
      <c r="X403" s="0" t="n">
        <v>0.35</v>
      </c>
      <c r="Y403" s="0" t="n">
        <v>2.44</v>
      </c>
      <c r="Z403" s="0" t="n">
        <v>0</v>
      </c>
      <c r="AA403" s="0" t="n">
        <v>0</v>
      </c>
      <c r="AB403" s="0" t="n">
        <v>0</v>
      </c>
      <c r="AC403" s="0" t="n">
        <v>0</v>
      </c>
      <c r="AD403" s="0" t="n">
        <v>1</v>
      </c>
      <c r="AE403" s="0" t="n">
        <v>0</v>
      </c>
      <c r="AF403" s="0" t="inlineStr"/>
      <c r="AG403" s="0" t="n">
        <v>0.35</v>
      </c>
      <c r="AH403" s="0" t="n">
        <v>2</v>
      </c>
      <c r="AI403" s="0" t="n">
        <v>78848388</v>
      </c>
      <c r="AJ403" s="0" t="n">
        <v>410</v>
      </c>
      <c r="AK403" s="0" t="n">
        <v>0</v>
      </c>
      <c r="AL403" s="0" t="n">
        <v>0</v>
      </c>
      <c r="AM403" s="0" t="n">
        <v>0</v>
      </c>
      <c r="AN403" s="0" t="n">
        <v>0</v>
      </c>
      <c r="AO403" s="0" t="n">
        <v>0</v>
      </c>
      <c r="AP403" s="0" t="n">
        <v>0</v>
      </c>
      <c r="AQ403" s="0" t="n">
        <v>0</v>
      </c>
      <c r="AR403" s="0" t="n">
        <v>0</v>
      </c>
    </row>
    <row r="404">
      <c r="A404" s="0">
        <f>ROW(Source!A1006)</f>
        <v/>
      </c>
      <c r="B404" s="0" t="n">
        <v>78848389</v>
      </c>
      <c r="C404" s="0" t="n">
        <v>78848385</v>
      </c>
      <c r="D404" s="0" t="n">
        <v>29164349</v>
      </c>
      <c r="E404" s="0" t="n">
        <v>1</v>
      </c>
      <c r="F404" s="0" t="n">
        <v>1</v>
      </c>
      <c r="G404" s="0" t="n">
        <v>1</v>
      </c>
      <c r="H404" s="0" t="n">
        <v>3</v>
      </c>
      <c r="I404" s="0" t="inlineStr">
        <is>
          <t>509-9900</t>
        </is>
      </c>
      <c r="J404" s="0" t="inlineStr">
        <is>
          <t>ТССЦ Московской обл., 509-9900, приказ Минстроя России №675/пр от 28.02.2017 № 258/пр</t>
        </is>
      </c>
      <c r="K404" s="0" t="inlineStr">
        <is>
          <t>Строительный мусор</t>
        </is>
      </c>
      <c r="L404" s="0" t="n">
        <v>1348</v>
      </c>
      <c r="N404" s="0" t="n">
        <v>1009</v>
      </c>
      <c r="O404" s="0" t="inlineStr">
        <is>
          <t>т</t>
        </is>
      </c>
      <c r="P404" s="0" t="inlineStr">
        <is>
          <t>т</t>
        </is>
      </c>
      <c r="Q404" s="0" t="n">
        <v>1000</v>
      </c>
      <c r="X404" s="0" t="n">
        <v>4.84</v>
      </c>
      <c r="Y404" s="0" t="n">
        <v>0</v>
      </c>
      <c r="Z404" s="0" t="n">
        <v>0</v>
      </c>
      <c r="AA404" s="0" t="n">
        <v>0</v>
      </c>
      <c r="AB404" s="0" t="n">
        <v>0</v>
      </c>
      <c r="AC404" s="0" t="n">
        <v>0</v>
      </c>
      <c r="AD404" s="0" t="n">
        <v>0</v>
      </c>
      <c r="AE404" s="0" t="n">
        <v>0</v>
      </c>
      <c r="AF404" s="0" t="inlineStr"/>
      <c r="AG404" s="0" t="n">
        <v>4.84</v>
      </c>
      <c r="AH404" s="0" t="n">
        <v>2</v>
      </c>
      <c r="AI404" s="0" t="n">
        <v>78848389</v>
      </c>
      <c r="AJ404" s="0" t="n">
        <v>411</v>
      </c>
      <c r="AK404" s="0" t="n">
        <v>0</v>
      </c>
      <c r="AL404" s="0" t="n">
        <v>0</v>
      </c>
      <c r="AM404" s="0" t="n">
        <v>0</v>
      </c>
      <c r="AN404" s="0" t="n">
        <v>0</v>
      </c>
      <c r="AO404" s="0" t="n">
        <v>0</v>
      </c>
      <c r="AP404" s="0" t="n">
        <v>0</v>
      </c>
      <c r="AQ404" s="0" t="n">
        <v>0</v>
      </c>
      <c r="AR404" s="0" t="n">
        <v>0</v>
      </c>
    </row>
    <row r="405">
      <c r="A405" s="0">
        <f>ROW(Source!A1009)</f>
        <v/>
      </c>
      <c r="B405" s="0" t="n">
        <v>78848402</v>
      </c>
      <c r="C405" s="0" t="n">
        <v>78848401</v>
      </c>
      <c r="D405" s="0" t="n">
        <v>18409661</v>
      </c>
      <c r="E405" s="0" t="n">
        <v>1</v>
      </c>
      <c r="F405" s="0" t="n">
        <v>1</v>
      </c>
      <c r="G405" s="0" t="n">
        <v>1</v>
      </c>
      <c r="H405" s="0" t="n">
        <v>1</v>
      </c>
      <c r="I405" s="0" t="inlineStr">
        <is>
          <t>1-1031-90</t>
        </is>
      </c>
      <c r="J405" s="0" t="inlineStr"/>
      <c r="K405" s="0" t="inlineStr">
        <is>
          <t>Рабочий строитель среднего разряда 3,1</t>
        </is>
      </c>
      <c r="L405" s="0" t="n">
        <v>1369</v>
      </c>
      <c r="N405" s="0" t="n">
        <v>1013</v>
      </c>
      <c r="O405" s="0" t="inlineStr">
        <is>
          <t>чел.-ч</t>
        </is>
      </c>
      <c r="P405" s="0" t="inlineStr">
        <is>
          <t>чел.-ч</t>
        </is>
      </c>
      <c r="Q405" s="0" t="n">
        <v>1</v>
      </c>
      <c r="X405" s="0" t="n">
        <v>14.59</v>
      </c>
      <c r="Y405" s="0" t="n">
        <v>0</v>
      </c>
      <c r="Z405" s="0" t="n">
        <v>0</v>
      </c>
      <c r="AA405" s="0" t="n">
        <v>0</v>
      </c>
      <c r="AB405" s="0" t="n">
        <v>8.640000000000001</v>
      </c>
      <c r="AC405" s="0" t="n">
        <v>0</v>
      </c>
      <c r="AD405" s="0" t="n">
        <v>1</v>
      </c>
      <c r="AE405" s="0" t="n">
        <v>1</v>
      </c>
      <c r="AF405" s="0" t="inlineStr"/>
      <c r="AG405" s="0" t="n">
        <v>14.59</v>
      </c>
      <c r="AH405" s="0" t="n">
        <v>2</v>
      </c>
      <c r="AI405" s="0" t="n">
        <v>78848402</v>
      </c>
      <c r="AJ405" s="0" t="n">
        <v>412</v>
      </c>
      <c r="AK405" s="0" t="n">
        <v>0</v>
      </c>
      <c r="AL405" s="0" t="n">
        <v>0</v>
      </c>
      <c r="AM405" s="0" t="n">
        <v>0</v>
      </c>
      <c r="AN405" s="0" t="n">
        <v>0</v>
      </c>
      <c r="AO405" s="0" t="n">
        <v>0</v>
      </c>
      <c r="AP405" s="0" t="n">
        <v>0</v>
      </c>
      <c r="AQ405" s="0" t="n">
        <v>0</v>
      </c>
      <c r="AR405" s="0" t="n">
        <v>0</v>
      </c>
    </row>
    <row r="406">
      <c r="A406" s="0">
        <f>ROW(Source!A1009)</f>
        <v/>
      </c>
      <c r="B406" s="0" t="n">
        <v>78848403</v>
      </c>
      <c r="C406" s="0" t="n">
        <v>78848401</v>
      </c>
      <c r="D406" s="0" t="n">
        <v>29172513</v>
      </c>
      <c r="E406" s="0" t="n">
        <v>1</v>
      </c>
      <c r="F406" s="0" t="n">
        <v>1</v>
      </c>
      <c r="G406" s="0" t="n">
        <v>1</v>
      </c>
      <c r="H406" s="0" t="n">
        <v>2</v>
      </c>
      <c r="I406" s="0" t="inlineStr">
        <is>
          <t>030401</t>
        </is>
      </c>
      <c r="J406" s="0" t="inlineStr">
        <is>
          <t>ТСЭМ Московской обл., 030401, приказ Минстроя России №675/пр от 28.02.2017 № 264/пр</t>
        </is>
      </c>
      <c r="K406" s="0" t="inlineStr">
        <is>
          <t>Лебедки электрические тяговым усилием до 5,79 кН (0,59 т)</t>
        </is>
      </c>
      <c r="L406" s="0" t="n">
        <v>1368</v>
      </c>
      <c r="N406" s="0" t="n">
        <v>1011</v>
      </c>
      <c r="O406" s="0" t="inlineStr">
        <is>
          <t>маш.-ч</t>
        </is>
      </c>
      <c r="P406" s="0" t="inlineStr">
        <is>
          <t>маш.-ч</t>
        </is>
      </c>
      <c r="Q406" s="0" t="n">
        <v>1</v>
      </c>
      <c r="X406" s="0" t="n">
        <v>0.1</v>
      </c>
      <c r="Y406" s="0" t="n">
        <v>0</v>
      </c>
      <c r="Z406" s="0" t="n">
        <v>1.7</v>
      </c>
      <c r="AA406" s="0" t="n">
        <v>0</v>
      </c>
      <c r="AB406" s="0" t="n">
        <v>0</v>
      </c>
      <c r="AC406" s="0" t="n">
        <v>0</v>
      </c>
      <c r="AD406" s="0" t="n">
        <v>1</v>
      </c>
      <c r="AE406" s="0" t="n">
        <v>0</v>
      </c>
      <c r="AF406" s="0" t="inlineStr"/>
      <c r="AG406" s="0" t="n">
        <v>0.1</v>
      </c>
      <c r="AH406" s="0" t="n">
        <v>2</v>
      </c>
      <c r="AI406" s="0" t="n">
        <v>78848403</v>
      </c>
      <c r="AJ406" s="0" t="n">
        <v>413</v>
      </c>
      <c r="AK406" s="0" t="n">
        <v>0</v>
      </c>
      <c r="AL406" s="0" t="n">
        <v>0</v>
      </c>
      <c r="AM406" s="0" t="n">
        <v>0</v>
      </c>
      <c r="AN406" s="0" t="n">
        <v>0</v>
      </c>
      <c r="AO406" s="0" t="n">
        <v>0</v>
      </c>
      <c r="AP406" s="0" t="n">
        <v>0</v>
      </c>
      <c r="AQ406" s="0" t="n">
        <v>0</v>
      </c>
      <c r="AR406" s="0" t="n">
        <v>0</v>
      </c>
    </row>
    <row r="407">
      <c r="A407" s="0">
        <f>ROW(Source!A1009)</f>
        <v/>
      </c>
      <c r="B407" s="0" t="n">
        <v>78848404</v>
      </c>
      <c r="C407" s="0" t="n">
        <v>78848401</v>
      </c>
      <c r="D407" s="0" t="n">
        <v>29172717</v>
      </c>
      <c r="E407" s="0" t="n">
        <v>1</v>
      </c>
      <c r="F407" s="0" t="n">
        <v>1</v>
      </c>
      <c r="G407" s="0" t="n">
        <v>1</v>
      </c>
      <c r="H407" s="0" t="n">
        <v>2</v>
      </c>
      <c r="I407" s="0" t="inlineStr">
        <is>
          <t>050401</t>
        </is>
      </c>
      <c r="J407" s="0" t="inlineStr">
        <is>
          <t>ТСЭМ Московской обл., 050401, приказ Минстроя России №675/пр от 28.02.2017 № 264/пр</t>
        </is>
      </c>
      <c r="K407" s="0" t="inlineStr">
        <is>
          <t>Компрессоры передвижные с электродвигателем давлением 600 кПа (6 ат), производительность 0,5 м3/мин</t>
        </is>
      </c>
      <c r="L407" s="0" t="n">
        <v>1368</v>
      </c>
      <c r="N407" s="0" t="n">
        <v>1011</v>
      </c>
      <c r="O407" s="0" t="inlineStr">
        <is>
          <t>маш.-ч</t>
        </is>
      </c>
      <c r="P407" s="0" t="inlineStr">
        <is>
          <t>маш.-ч</t>
        </is>
      </c>
      <c r="Q407" s="0" t="n">
        <v>1</v>
      </c>
      <c r="X407" s="0" t="n">
        <v>6.03</v>
      </c>
      <c r="Y407" s="0" t="n">
        <v>0</v>
      </c>
      <c r="Z407" s="0" t="n">
        <v>3.7</v>
      </c>
      <c r="AA407" s="0" t="n">
        <v>0</v>
      </c>
      <c r="AB407" s="0" t="n">
        <v>0</v>
      </c>
      <c r="AC407" s="0" t="n">
        <v>0</v>
      </c>
      <c r="AD407" s="0" t="n">
        <v>1</v>
      </c>
      <c r="AE407" s="0" t="n">
        <v>0</v>
      </c>
      <c r="AF407" s="0" t="inlineStr"/>
      <c r="AG407" s="0" t="n">
        <v>6.03</v>
      </c>
      <c r="AH407" s="0" t="n">
        <v>2</v>
      </c>
      <c r="AI407" s="0" t="n">
        <v>78848404</v>
      </c>
      <c r="AJ407" s="0" t="n">
        <v>414</v>
      </c>
      <c r="AK407" s="0" t="n">
        <v>0</v>
      </c>
      <c r="AL407" s="0" t="n">
        <v>0</v>
      </c>
      <c r="AM407" s="0" t="n">
        <v>0</v>
      </c>
      <c r="AN407" s="0" t="n">
        <v>0</v>
      </c>
      <c r="AO407" s="0" t="n">
        <v>0</v>
      </c>
      <c r="AP407" s="0" t="n">
        <v>0</v>
      </c>
      <c r="AQ407" s="0" t="n">
        <v>0</v>
      </c>
      <c r="AR407" s="0" t="n">
        <v>0</v>
      </c>
    </row>
    <row r="408">
      <c r="A408" s="0">
        <f>ROW(Source!A1009)</f>
        <v/>
      </c>
      <c r="B408" s="0" t="n">
        <v>78848405</v>
      </c>
      <c r="C408" s="0" t="n">
        <v>78848401</v>
      </c>
      <c r="D408" s="0" t="n">
        <v>29174657</v>
      </c>
      <c r="E408" s="0" t="n">
        <v>1</v>
      </c>
      <c r="F408" s="0" t="n">
        <v>1</v>
      </c>
      <c r="G408" s="0" t="n">
        <v>1</v>
      </c>
      <c r="H408" s="0" t="n">
        <v>2</v>
      </c>
      <c r="I408" s="0" t="inlineStr">
        <is>
          <t>340201</t>
        </is>
      </c>
      <c r="J408" s="0" t="inlineStr">
        <is>
          <t>ТСЭМ Московской обл., 340201, приказ Минстроя России №675/пр от 28.02.2017 № 264/пр</t>
        </is>
      </c>
      <c r="K408" s="0" t="inlineStr">
        <is>
          <t>Агрегаты окрасочные с пневматическим распылением для окраски фасадов зданий, производительность 500 м3/ч, мощность 1 кВт</t>
        </is>
      </c>
      <c r="L408" s="0" t="n">
        <v>1368</v>
      </c>
      <c r="N408" s="0" t="n">
        <v>1011</v>
      </c>
      <c r="O408" s="0" t="inlineStr">
        <is>
          <t>маш.-ч</t>
        </is>
      </c>
      <c r="P408" s="0" t="inlineStr">
        <is>
          <t>маш.-ч</t>
        </is>
      </c>
      <c r="Q408" s="0" t="n">
        <v>1</v>
      </c>
      <c r="X408" s="0" t="n">
        <v>12.06</v>
      </c>
      <c r="Y408" s="0" t="n">
        <v>0</v>
      </c>
      <c r="Z408" s="0" t="n">
        <v>5.59</v>
      </c>
      <c r="AA408" s="0" t="n">
        <v>0</v>
      </c>
      <c r="AB408" s="0" t="n">
        <v>0</v>
      </c>
      <c r="AC408" s="0" t="n">
        <v>0</v>
      </c>
      <c r="AD408" s="0" t="n">
        <v>1</v>
      </c>
      <c r="AE408" s="0" t="n">
        <v>0</v>
      </c>
      <c r="AF408" s="0" t="inlineStr"/>
      <c r="AG408" s="0" t="n">
        <v>12.06</v>
      </c>
      <c r="AH408" s="0" t="n">
        <v>2</v>
      </c>
      <c r="AI408" s="0" t="n">
        <v>78848405</v>
      </c>
      <c r="AJ408" s="0" t="n">
        <v>415</v>
      </c>
      <c r="AK408" s="0" t="n">
        <v>0</v>
      </c>
      <c r="AL408" s="0" t="n">
        <v>0</v>
      </c>
      <c r="AM408" s="0" t="n">
        <v>0</v>
      </c>
      <c r="AN408" s="0" t="n">
        <v>0</v>
      </c>
      <c r="AO408" s="0" t="n">
        <v>0</v>
      </c>
      <c r="AP408" s="0" t="n">
        <v>0</v>
      </c>
      <c r="AQ408" s="0" t="n">
        <v>0</v>
      </c>
      <c r="AR408" s="0" t="n">
        <v>0</v>
      </c>
    </row>
    <row r="409">
      <c r="A409" s="0">
        <f>ROW(Source!A1009)</f>
        <v/>
      </c>
      <c r="B409" s="0" t="n">
        <v>78848406</v>
      </c>
      <c r="C409" s="0" t="n">
        <v>78848401</v>
      </c>
      <c r="D409" s="0" t="n">
        <v>29174913</v>
      </c>
      <c r="E409" s="0" t="n">
        <v>1</v>
      </c>
      <c r="F409" s="0" t="n">
        <v>1</v>
      </c>
      <c r="G409" s="0" t="n">
        <v>1</v>
      </c>
      <c r="H409" s="0" t="n">
        <v>2</v>
      </c>
      <c r="I409" s="0" t="inlineStr">
        <is>
          <t>400001</t>
        </is>
      </c>
      <c r="J409" s="0" t="inlineStr">
        <is>
          <t>ТСЭМ Московской обл., 400001, приказ Минстроя России №675/пр от 28.02.2017 № 264/пр</t>
        </is>
      </c>
      <c r="K409" s="0" t="inlineStr">
        <is>
          <t>Автомобили бортовые, грузоподъемность до 5 т</t>
        </is>
      </c>
      <c r="L409" s="0" t="n">
        <v>1368</v>
      </c>
      <c r="N409" s="0" t="n">
        <v>1011</v>
      </c>
      <c r="O409" s="0" t="inlineStr">
        <is>
          <t>маш.-ч</t>
        </is>
      </c>
      <c r="P409" s="0" t="inlineStr">
        <is>
          <t>маш.-ч</t>
        </is>
      </c>
      <c r="Q409" s="0" t="n">
        <v>1</v>
      </c>
      <c r="X409" s="0" t="n">
        <v>0.1</v>
      </c>
      <c r="Y409" s="0" t="n">
        <v>0</v>
      </c>
      <c r="Z409" s="0" t="n">
        <v>87.17</v>
      </c>
      <c r="AA409" s="0" t="n">
        <v>11.6</v>
      </c>
      <c r="AB409" s="0" t="n">
        <v>0</v>
      </c>
      <c r="AC409" s="0" t="n">
        <v>0</v>
      </c>
      <c r="AD409" s="0" t="n">
        <v>1</v>
      </c>
      <c r="AE409" s="0" t="n">
        <v>0</v>
      </c>
      <c r="AF409" s="0" t="inlineStr"/>
      <c r="AG409" s="0" t="n">
        <v>0.1</v>
      </c>
      <c r="AH409" s="0" t="n">
        <v>2</v>
      </c>
      <c r="AI409" s="0" t="n">
        <v>78848406</v>
      </c>
      <c r="AJ409" s="0" t="n">
        <v>416</v>
      </c>
      <c r="AK409" s="0" t="n">
        <v>0</v>
      </c>
      <c r="AL409" s="0" t="n">
        <v>0</v>
      </c>
      <c r="AM409" s="0" t="n">
        <v>0</v>
      </c>
      <c r="AN409" s="0" t="n">
        <v>0</v>
      </c>
      <c r="AO409" s="0" t="n">
        <v>0</v>
      </c>
      <c r="AP409" s="0" t="n">
        <v>0</v>
      </c>
      <c r="AQ409" s="0" t="n">
        <v>0</v>
      </c>
      <c r="AR409" s="0" t="n">
        <v>0</v>
      </c>
    </row>
    <row r="410">
      <c r="A410" s="0">
        <f>ROW(Source!A1009)</f>
        <v/>
      </c>
      <c r="B410" s="0" t="n">
        <v>78848407</v>
      </c>
      <c r="C410" s="0" t="n">
        <v>78848401</v>
      </c>
      <c r="D410" s="0" t="n">
        <v>29110368</v>
      </c>
      <c r="E410" s="0" t="n">
        <v>1</v>
      </c>
      <c r="F410" s="0" t="n">
        <v>1</v>
      </c>
      <c r="G410" s="0" t="n">
        <v>1</v>
      </c>
      <c r="H410" s="0" t="n">
        <v>3</v>
      </c>
      <c r="I410" s="0" t="inlineStr">
        <is>
          <t>101-0485</t>
        </is>
      </c>
      <c r="J410" s="0" t="inlineStr">
        <is>
          <t>ТССЦ Московской обл., 101-0485, приказ Минстроя России №675/пр от 28.02.2017 № 254/пр</t>
        </is>
      </c>
      <c r="K410" s="0" t="inlineStr">
        <is>
          <t>Краска ХВ-161 перхлорвиниловая фасадная марок А, Б</t>
        </is>
      </c>
      <c r="L410" s="0" t="n">
        <v>1348</v>
      </c>
      <c r="N410" s="0" t="n">
        <v>1009</v>
      </c>
      <c r="O410" s="0" t="inlineStr">
        <is>
          <t>т</t>
        </is>
      </c>
      <c r="P410" s="0" t="inlineStr">
        <is>
          <t>т</t>
        </is>
      </c>
      <c r="Q410" s="0" t="n">
        <v>1000</v>
      </c>
      <c r="X410" s="0" t="n">
        <v>0.0538</v>
      </c>
      <c r="Y410" s="0" t="n">
        <v>15989</v>
      </c>
      <c r="Z410" s="0" t="n">
        <v>0</v>
      </c>
      <c r="AA410" s="0" t="n">
        <v>0</v>
      </c>
      <c r="AB410" s="0" t="n">
        <v>0</v>
      </c>
      <c r="AC410" s="0" t="n">
        <v>0</v>
      </c>
      <c r="AD410" s="0" t="n">
        <v>1</v>
      </c>
      <c r="AE410" s="0" t="n">
        <v>0</v>
      </c>
      <c r="AF410" s="0" t="inlineStr"/>
      <c r="AG410" s="0" t="n">
        <v>0.0538</v>
      </c>
      <c r="AH410" s="0" t="n">
        <v>2</v>
      </c>
      <c r="AI410" s="0" t="n">
        <v>78848407</v>
      </c>
      <c r="AJ410" s="0" t="n">
        <v>417</v>
      </c>
      <c r="AK410" s="0" t="n">
        <v>0</v>
      </c>
      <c r="AL410" s="0" t="n">
        <v>0</v>
      </c>
      <c r="AM410" s="0" t="n">
        <v>0</v>
      </c>
      <c r="AN410" s="0" t="n">
        <v>0</v>
      </c>
      <c r="AO410" s="0" t="n">
        <v>0</v>
      </c>
      <c r="AP410" s="0" t="n">
        <v>0</v>
      </c>
      <c r="AQ410" s="0" t="n">
        <v>0</v>
      </c>
      <c r="AR410" s="0" t="n">
        <v>0</v>
      </c>
    </row>
    <row r="411">
      <c r="A411" s="0">
        <f>ROW(Source!A1009)</f>
        <v/>
      </c>
      <c r="B411" s="0" t="n">
        <v>78848408</v>
      </c>
      <c r="C411" s="0" t="n">
        <v>78848401</v>
      </c>
      <c r="D411" s="0" t="n">
        <v>29107700</v>
      </c>
      <c r="E411" s="0" t="n">
        <v>1</v>
      </c>
      <c r="F411" s="0" t="n">
        <v>1</v>
      </c>
      <c r="G411" s="0" t="n">
        <v>1</v>
      </c>
      <c r="H411" s="0" t="n">
        <v>3</v>
      </c>
      <c r="I411" s="0" t="inlineStr">
        <is>
          <t>101-1292</t>
        </is>
      </c>
      <c r="J411" s="0" t="inlineStr">
        <is>
          <t>ТССЦ Московской обл., 101-1292, приказ Минстроя России №675/пр от 28.02.2017 № 254/пр</t>
        </is>
      </c>
      <c r="K411" s="0" t="inlineStr">
        <is>
          <t>Уайт-спирит</t>
        </is>
      </c>
      <c r="L411" s="0" t="n">
        <v>1348</v>
      </c>
      <c r="N411" s="0" t="n">
        <v>1009</v>
      </c>
      <c r="O411" s="0" t="inlineStr">
        <is>
          <t>т</t>
        </is>
      </c>
      <c r="P411" s="0" t="inlineStr">
        <is>
          <t>т</t>
        </is>
      </c>
      <c r="Q411" s="0" t="n">
        <v>1000</v>
      </c>
      <c r="X411" s="0" t="n">
        <v>0.0016</v>
      </c>
      <c r="Y411" s="0" t="n">
        <v>6667.01</v>
      </c>
      <c r="Z411" s="0" t="n">
        <v>0</v>
      </c>
      <c r="AA411" s="0" t="n">
        <v>0</v>
      </c>
      <c r="AB411" s="0" t="n">
        <v>0</v>
      </c>
      <c r="AC411" s="0" t="n">
        <v>0</v>
      </c>
      <c r="AD411" s="0" t="n">
        <v>1</v>
      </c>
      <c r="AE411" s="0" t="n">
        <v>0</v>
      </c>
      <c r="AF411" s="0" t="inlineStr"/>
      <c r="AG411" s="0" t="n">
        <v>0.0016</v>
      </c>
      <c r="AH411" s="0" t="n">
        <v>2</v>
      </c>
      <c r="AI411" s="0" t="n">
        <v>78848408</v>
      </c>
      <c r="AJ411" s="0" t="n">
        <v>418</v>
      </c>
      <c r="AK411" s="0" t="n">
        <v>0</v>
      </c>
      <c r="AL411" s="0" t="n">
        <v>0</v>
      </c>
      <c r="AM411" s="0" t="n">
        <v>0</v>
      </c>
      <c r="AN411" s="0" t="n">
        <v>0</v>
      </c>
      <c r="AO411" s="0" t="n">
        <v>0</v>
      </c>
      <c r="AP411" s="0" t="n">
        <v>0</v>
      </c>
      <c r="AQ411" s="0" t="n">
        <v>0</v>
      </c>
      <c r="AR411" s="0" t="n">
        <v>0</v>
      </c>
    </row>
    <row r="412">
      <c r="A412" s="0">
        <f>ROW(Source!A1009)</f>
        <v/>
      </c>
      <c r="B412" s="0" t="n">
        <v>78848409</v>
      </c>
      <c r="C412" s="0" t="n">
        <v>78848401</v>
      </c>
      <c r="D412" s="0" t="n">
        <v>29107800</v>
      </c>
      <c r="E412" s="0" t="n">
        <v>1</v>
      </c>
      <c r="F412" s="0" t="n">
        <v>1</v>
      </c>
      <c r="G412" s="0" t="n">
        <v>1</v>
      </c>
      <c r="H412" s="0" t="n">
        <v>3</v>
      </c>
      <c r="I412" s="0" t="inlineStr">
        <is>
          <t>101-1757</t>
        </is>
      </c>
      <c r="J412" s="0" t="inlineStr">
        <is>
          <t>ТССЦ Московской обл., 101-1757, приказ Минстроя России №675/пр от 28.02.2017 № 254/пр</t>
        </is>
      </c>
      <c r="K412" s="0" t="inlineStr">
        <is>
          <t>Ветошь</t>
        </is>
      </c>
      <c r="L412" s="0" t="n">
        <v>1346</v>
      </c>
      <c r="N412" s="0" t="n">
        <v>1009</v>
      </c>
      <c r="O412" s="0" t="inlineStr">
        <is>
          <t>кг</t>
        </is>
      </c>
      <c r="P412" s="0" t="inlineStr">
        <is>
          <t>кг</t>
        </is>
      </c>
      <c r="Q412" s="0" t="n">
        <v>1</v>
      </c>
      <c r="X412" s="0" t="n">
        <v>0.41</v>
      </c>
      <c r="Y412" s="0" t="n">
        <v>1.81</v>
      </c>
      <c r="Z412" s="0" t="n">
        <v>0</v>
      </c>
      <c r="AA412" s="0" t="n">
        <v>0</v>
      </c>
      <c r="AB412" s="0" t="n">
        <v>0</v>
      </c>
      <c r="AC412" s="0" t="n">
        <v>0</v>
      </c>
      <c r="AD412" s="0" t="n">
        <v>1</v>
      </c>
      <c r="AE412" s="0" t="n">
        <v>0</v>
      </c>
      <c r="AF412" s="0" t="inlineStr"/>
      <c r="AG412" s="0" t="n">
        <v>0.41</v>
      </c>
      <c r="AH412" s="0" t="n">
        <v>2</v>
      </c>
      <c r="AI412" s="0" t="n">
        <v>78848409</v>
      </c>
      <c r="AJ412" s="0" t="n">
        <v>419</v>
      </c>
      <c r="AK412" s="0" t="n">
        <v>0</v>
      </c>
      <c r="AL412" s="0" t="n">
        <v>0</v>
      </c>
      <c r="AM412" s="0" t="n">
        <v>0</v>
      </c>
      <c r="AN412" s="0" t="n">
        <v>0</v>
      </c>
      <c r="AO412" s="0" t="n">
        <v>0</v>
      </c>
      <c r="AP412" s="0" t="n">
        <v>0</v>
      </c>
      <c r="AQ412" s="0" t="n">
        <v>0</v>
      </c>
      <c r="AR412" s="0" t="n">
        <v>0</v>
      </c>
    </row>
    <row r="413">
      <c r="A413" s="0">
        <f>ROW(Source!A1048)</f>
        <v/>
      </c>
      <c r="B413" s="0" t="n">
        <v>78848481</v>
      </c>
      <c r="C413" s="0" t="n">
        <v>78848473</v>
      </c>
      <c r="D413" s="0" t="n">
        <v>18410280</v>
      </c>
      <c r="E413" s="0" t="n">
        <v>1</v>
      </c>
      <c r="F413" s="0" t="n">
        <v>1</v>
      </c>
      <c r="G413" s="0" t="n">
        <v>1</v>
      </c>
      <c r="H413" s="0" t="n">
        <v>1</v>
      </c>
      <c r="I413" s="0" t="inlineStr">
        <is>
          <t>1-1039-90</t>
        </is>
      </c>
      <c r="J413" s="0" t="inlineStr"/>
      <c r="K413" s="0" t="inlineStr">
        <is>
          <t>Рабочий строитель среднего разряда 3,9</t>
        </is>
      </c>
      <c r="L413" s="0" t="n">
        <v>1369</v>
      </c>
      <c r="N413" s="0" t="n">
        <v>1013</v>
      </c>
      <c r="O413" s="0" t="inlineStr">
        <is>
          <t>чел.-ч</t>
        </is>
      </c>
      <c r="P413" s="0" t="inlineStr">
        <is>
          <t>чел.-ч</t>
        </is>
      </c>
      <c r="Q413" s="0" t="n">
        <v>1</v>
      </c>
      <c r="X413" s="0" t="n">
        <v>28.7</v>
      </c>
      <c r="Y413" s="0" t="n">
        <v>0</v>
      </c>
      <c r="Z413" s="0" t="n">
        <v>0</v>
      </c>
      <c r="AA413" s="0" t="n">
        <v>0</v>
      </c>
      <c r="AB413" s="0" t="n">
        <v>9.51</v>
      </c>
      <c r="AC413" s="0" t="n">
        <v>0</v>
      </c>
      <c r="AD413" s="0" t="n">
        <v>1</v>
      </c>
      <c r="AE413" s="0" t="n">
        <v>1</v>
      </c>
      <c r="AF413" s="0" t="inlineStr"/>
      <c r="AG413" s="0" t="n">
        <v>28.7</v>
      </c>
      <c r="AH413" s="0" t="n">
        <v>2</v>
      </c>
      <c r="AI413" s="0" t="n">
        <v>78848474</v>
      </c>
      <c r="AJ413" s="0" t="n">
        <v>420</v>
      </c>
      <c r="AK413" s="0" t="n">
        <v>0</v>
      </c>
      <c r="AL413" s="0" t="n">
        <v>0</v>
      </c>
      <c r="AM413" s="0" t="n">
        <v>0</v>
      </c>
      <c r="AN413" s="0" t="n">
        <v>0</v>
      </c>
      <c r="AO413" s="0" t="n">
        <v>0</v>
      </c>
      <c r="AP413" s="0" t="n">
        <v>0</v>
      </c>
      <c r="AQ413" s="0" t="n">
        <v>0</v>
      </c>
      <c r="AR413" s="0" t="n">
        <v>0</v>
      </c>
    </row>
    <row r="414">
      <c r="A414" s="0">
        <f>ROW(Source!A1048)</f>
        <v/>
      </c>
      <c r="B414" s="0" t="n">
        <v>78848482</v>
      </c>
      <c r="C414" s="0" t="n">
        <v>78848473</v>
      </c>
      <c r="D414" s="0" t="n">
        <v>121548</v>
      </c>
      <c r="E414" s="0" t="n">
        <v>1</v>
      </c>
      <c r="F414" s="0" t="n">
        <v>1</v>
      </c>
      <c r="G414" s="0" t="n">
        <v>1</v>
      </c>
      <c r="H414" s="0" t="n">
        <v>1</v>
      </c>
      <c r="I414" s="0" t="inlineStr">
        <is>
          <t>2</t>
        </is>
      </c>
      <c r="J414" s="0" t="inlineStr"/>
      <c r="K414" s="0" t="inlineStr">
        <is>
          <t>Затраты труда машинистов</t>
        </is>
      </c>
      <c r="L414" s="0" t="n">
        <v>608254</v>
      </c>
      <c r="N414" s="0" t="n">
        <v>1013</v>
      </c>
      <c r="O414" s="0" t="inlineStr">
        <is>
          <t>чел.час</t>
        </is>
      </c>
      <c r="P414" s="0" t="inlineStr">
        <is>
          <t>чел.час</t>
        </is>
      </c>
      <c r="Q414" s="0" t="n">
        <v>1</v>
      </c>
      <c r="X414" s="0" t="n">
        <v>0.02</v>
      </c>
      <c r="Y414" s="0" t="n">
        <v>0</v>
      </c>
      <c r="Z414" s="0" t="n">
        <v>0</v>
      </c>
      <c r="AA414" s="0" t="n">
        <v>0</v>
      </c>
      <c r="AB414" s="0" t="n">
        <v>0</v>
      </c>
      <c r="AC414" s="0" t="n">
        <v>0</v>
      </c>
      <c r="AD414" s="0" t="n">
        <v>1</v>
      </c>
      <c r="AE414" s="0" t="n">
        <v>2</v>
      </c>
      <c r="AF414" s="0" t="inlineStr"/>
      <c r="AG414" s="0" t="n">
        <v>0.02</v>
      </c>
      <c r="AH414" s="0" t="n">
        <v>2</v>
      </c>
      <c r="AI414" s="0" t="n">
        <v>78848475</v>
      </c>
      <c r="AJ414" s="0" t="n">
        <v>421</v>
      </c>
      <c r="AK414" s="0" t="n">
        <v>0</v>
      </c>
      <c r="AL414" s="0" t="n">
        <v>0</v>
      </c>
      <c r="AM414" s="0" t="n">
        <v>0</v>
      </c>
      <c r="AN414" s="0" t="n">
        <v>0</v>
      </c>
      <c r="AO414" s="0" t="n">
        <v>0</v>
      </c>
      <c r="AP414" s="0" t="n">
        <v>0</v>
      </c>
      <c r="AQ414" s="0" t="n">
        <v>0</v>
      </c>
      <c r="AR414" s="0" t="n">
        <v>0</v>
      </c>
    </row>
    <row r="415">
      <c r="A415" s="0">
        <f>ROW(Source!A1048)</f>
        <v/>
      </c>
      <c r="B415" s="0" t="n">
        <v>78848483</v>
      </c>
      <c r="C415" s="0" t="n">
        <v>78848473</v>
      </c>
      <c r="D415" s="0" t="n">
        <v>29172556</v>
      </c>
      <c r="E415" s="0" t="n">
        <v>1</v>
      </c>
      <c r="F415" s="0" t="n">
        <v>1</v>
      </c>
      <c r="G415" s="0" t="n">
        <v>1</v>
      </c>
      <c r="H415" s="0" t="n">
        <v>2</v>
      </c>
      <c r="I415" s="0" t="inlineStr">
        <is>
          <t>030954</t>
        </is>
      </c>
      <c r="J415" s="0" t="inlineStr">
        <is>
          <t>ТСЭМ Московской обл., 030954, приказ Минстроя России №675/пр от 28.02.2017 № 264/пр</t>
        </is>
      </c>
      <c r="K415" s="0" t="inlineStr">
        <is>
          <t>Подъемники грузоподъемностью до 500 кг одномачтовые, высота подъема 45 м</t>
        </is>
      </c>
      <c r="L415" s="0" t="n">
        <v>1368</v>
      </c>
      <c r="N415" s="0" t="n">
        <v>1011</v>
      </c>
      <c r="O415" s="0" t="inlineStr">
        <is>
          <t>маш.-ч</t>
        </is>
      </c>
      <c r="P415" s="0" t="inlineStr">
        <is>
          <t>маш.-ч</t>
        </is>
      </c>
      <c r="Q415" s="0" t="n">
        <v>1</v>
      </c>
      <c r="X415" s="0" t="n">
        <v>0.02</v>
      </c>
      <c r="Y415" s="0" t="n">
        <v>0</v>
      </c>
      <c r="Z415" s="0" t="n">
        <v>31.26</v>
      </c>
      <c r="AA415" s="0" t="n">
        <v>13.5</v>
      </c>
      <c r="AB415" s="0" t="n">
        <v>0</v>
      </c>
      <c r="AC415" s="0" t="n">
        <v>0</v>
      </c>
      <c r="AD415" s="0" t="n">
        <v>1</v>
      </c>
      <c r="AE415" s="0" t="n">
        <v>0</v>
      </c>
      <c r="AF415" s="0" t="inlineStr"/>
      <c r="AG415" s="0" t="n">
        <v>0.02</v>
      </c>
      <c r="AH415" s="0" t="n">
        <v>2</v>
      </c>
      <c r="AI415" s="0" t="n">
        <v>78848476</v>
      </c>
      <c r="AJ415" s="0" t="n">
        <v>422</v>
      </c>
      <c r="AK415" s="0" t="n">
        <v>0</v>
      </c>
      <c r="AL415" s="0" t="n">
        <v>0</v>
      </c>
      <c r="AM415" s="0" t="n">
        <v>0</v>
      </c>
      <c r="AN415" s="0" t="n">
        <v>0</v>
      </c>
      <c r="AO415" s="0" t="n">
        <v>0</v>
      </c>
      <c r="AP415" s="0" t="n">
        <v>0</v>
      </c>
      <c r="AQ415" s="0" t="n">
        <v>0</v>
      </c>
      <c r="AR415" s="0" t="n">
        <v>0</v>
      </c>
    </row>
    <row r="416">
      <c r="A416" s="0">
        <f>ROW(Source!A1048)</f>
        <v/>
      </c>
      <c r="B416" s="0" t="n">
        <v>78848484</v>
      </c>
      <c r="C416" s="0" t="n">
        <v>78848473</v>
      </c>
      <c r="D416" s="0" t="n">
        <v>29110398</v>
      </c>
      <c r="E416" s="0" t="n">
        <v>1</v>
      </c>
      <c r="F416" s="0" t="n">
        <v>1</v>
      </c>
      <c r="G416" s="0" t="n">
        <v>1</v>
      </c>
      <c r="H416" s="0" t="n">
        <v>3</v>
      </c>
      <c r="I416" s="0" t="inlineStr">
        <is>
          <t>101-0388</t>
        </is>
      </c>
      <c r="J416" s="0" t="inlineStr">
        <is>
          <t>ТССЦ Московской обл., 101-0388, приказ Минстроя России №675/пр от 28.02.2017 № 254/пр</t>
        </is>
      </c>
      <c r="K416" s="0" t="inlineStr">
        <is>
          <t>Краски масляные земляные марки МА-0115 мумия, сурик железный</t>
        </is>
      </c>
      <c r="L416" s="0" t="n">
        <v>1348</v>
      </c>
      <c r="N416" s="0" t="n">
        <v>1009</v>
      </c>
      <c r="O416" s="0" t="inlineStr">
        <is>
          <t>т</t>
        </is>
      </c>
      <c r="P416" s="0" t="inlineStr">
        <is>
          <t>т</t>
        </is>
      </c>
      <c r="Q416" s="0" t="n">
        <v>1000</v>
      </c>
      <c r="X416" s="0" t="n">
        <v>0.00048</v>
      </c>
      <c r="Y416" s="0" t="n">
        <v>15118.99</v>
      </c>
      <c r="Z416" s="0" t="n">
        <v>0</v>
      </c>
      <c r="AA416" s="0" t="n">
        <v>0</v>
      </c>
      <c r="AB416" s="0" t="n">
        <v>0</v>
      </c>
      <c r="AC416" s="0" t="n">
        <v>0</v>
      </c>
      <c r="AD416" s="0" t="n">
        <v>1</v>
      </c>
      <c r="AE416" s="0" t="n">
        <v>0</v>
      </c>
      <c r="AF416" s="0" t="inlineStr"/>
      <c r="AG416" s="0" t="n">
        <v>0.00048</v>
      </c>
      <c r="AH416" s="0" t="n">
        <v>2</v>
      </c>
      <c r="AI416" s="0" t="n">
        <v>78848477</v>
      </c>
      <c r="AJ416" s="0" t="n">
        <v>423</v>
      </c>
      <c r="AK416" s="0" t="n">
        <v>0</v>
      </c>
      <c r="AL416" s="0" t="n">
        <v>0</v>
      </c>
      <c r="AM416" s="0" t="n">
        <v>0</v>
      </c>
      <c r="AN416" s="0" t="n">
        <v>0</v>
      </c>
      <c r="AO416" s="0" t="n">
        <v>0</v>
      </c>
      <c r="AP416" s="0" t="n">
        <v>0</v>
      </c>
      <c r="AQ416" s="0" t="n">
        <v>0</v>
      </c>
      <c r="AR416" s="0" t="n">
        <v>0</v>
      </c>
    </row>
    <row r="417">
      <c r="A417" s="0">
        <f>ROW(Source!A1048)</f>
        <v/>
      </c>
      <c r="B417" s="0" t="n">
        <v>78848485</v>
      </c>
      <c r="C417" s="0" t="n">
        <v>78848473</v>
      </c>
      <c r="D417" s="0" t="n">
        <v>29110573</v>
      </c>
      <c r="E417" s="0" t="n">
        <v>1</v>
      </c>
      <c r="F417" s="0" t="n">
        <v>1</v>
      </c>
      <c r="G417" s="0" t="n">
        <v>1</v>
      </c>
      <c r="H417" s="0" t="n">
        <v>3</v>
      </c>
      <c r="I417" s="0" t="inlineStr">
        <is>
          <t>101-0628</t>
        </is>
      </c>
      <c r="J417" s="0" t="inlineStr">
        <is>
          <t>ТССЦ Московской обл., 101-0628, приказ Минстроя России №675/пр от 28.02.2017 № 254/пр</t>
        </is>
      </c>
      <c r="K417" s="0" t="inlineStr">
        <is>
          <t>Олифа комбинированная, марки К-3</t>
        </is>
      </c>
      <c r="L417" s="0" t="n">
        <v>1348</v>
      </c>
      <c r="N417" s="0" t="n">
        <v>1009</v>
      </c>
      <c r="O417" s="0" t="inlineStr">
        <is>
          <t>т</t>
        </is>
      </c>
      <c r="P417" s="0" t="inlineStr">
        <is>
          <t>т</t>
        </is>
      </c>
      <c r="Q417" s="0" t="n">
        <v>1000</v>
      </c>
      <c r="X417" s="0" t="n">
        <v>0.0009</v>
      </c>
      <c r="Y417" s="0" t="n">
        <v>16950</v>
      </c>
      <c r="Z417" s="0" t="n">
        <v>0</v>
      </c>
      <c r="AA417" s="0" t="n">
        <v>0</v>
      </c>
      <c r="AB417" s="0" t="n">
        <v>0</v>
      </c>
      <c r="AC417" s="0" t="n">
        <v>0</v>
      </c>
      <c r="AD417" s="0" t="n">
        <v>1</v>
      </c>
      <c r="AE417" s="0" t="n">
        <v>0</v>
      </c>
      <c r="AF417" s="0" t="inlineStr"/>
      <c r="AG417" s="0" t="n">
        <v>0.0009</v>
      </c>
      <c r="AH417" s="0" t="n">
        <v>2</v>
      </c>
      <c r="AI417" s="0" t="n">
        <v>78848478</v>
      </c>
      <c r="AJ417" s="0" t="n">
        <v>424</v>
      </c>
      <c r="AK417" s="0" t="n">
        <v>0</v>
      </c>
      <c r="AL417" s="0" t="n">
        <v>0</v>
      </c>
      <c r="AM417" s="0" t="n">
        <v>0</v>
      </c>
      <c r="AN417" s="0" t="n">
        <v>0</v>
      </c>
      <c r="AO417" s="0" t="n">
        <v>0</v>
      </c>
      <c r="AP417" s="0" t="n">
        <v>0</v>
      </c>
      <c r="AQ417" s="0" t="n">
        <v>0</v>
      </c>
      <c r="AR417" s="0" t="n">
        <v>0</v>
      </c>
    </row>
    <row r="418">
      <c r="A418" s="0">
        <f>ROW(Source!A1048)</f>
        <v/>
      </c>
      <c r="B418" s="0" t="n">
        <v>78848486</v>
      </c>
      <c r="C418" s="0" t="n">
        <v>78848473</v>
      </c>
      <c r="D418" s="0" t="n">
        <v>29107963</v>
      </c>
      <c r="E418" s="0" t="n">
        <v>1</v>
      </c>
      <c r="F418" s="0" t="n">
        <v>1</v>
      </c>
      <c r="G418" s="0" t="n">
        <v>1</v>
      </c>
      <c r="H418" s="0" t="n">
        <v>3</v>
      </c>
      <c r="I418" s="0" t="inlineStr">
        <is>
          <t>101-1669</t>
        </is>
      </c>
      <c r="J418" s="0" t="inlineStr">
        <is>
          <t>ТССЦ Московской обл., 101-1669, приказ Минстроя России №675/пр от 28.02.2017 № 254/пр</t>
        </is>
      </c>
      <c r="K418" s="0" t="inlineStr">
        <is>
          <t>Очес льняной</t>
        </is>
      </c>
      <c r="L418" s="0" t="n">
        <v>1346</v>
      </c>
      <c r="N418" s="0" t="n">
        <v>1009</v>
      </c>
      <c r="O418" s="0" t="inlineStr">
        <is>
          <t>кг</t>
        </is>
      </c>
      <c r="P418" s="0" t="inlineStr">
        <is>
          <t>кг</t>
        </is>
      </c>
      <c r="Q418" s="0" t="n">
        <v>1</v>
      </c>
      <c r="X418" s="0" t="n">
        <v>0.2</v>
      </c>
      <c r="Y418" s="0" t="n">
        <v>37.29</v>
      </c>
      <c r="Z418" s="0" t="n">
        <v>0</v>
      </c>
      <c r="AA418" s="0" t="n">
        <v>0</v>
      </c>
      <c r="AB418" s="0" t="n">
        <v>0</v>
      </c>
      <c r="AC418" s="0" t="n">
        <v>0</v>
      </c>
      <c r="AD418" s="0" t="n">
        <v>1</v>
      </c>
      <c r="AE418" s="0" t="n">
        <v>0</v>
      </c>
      <c r="AF418" s="0" t="inlineStr"/>
      <c r="AG418" s="0" t="n">
        <v>0.2</v>
      </c>
      <c r="AH418" s="0" t="n">
        <v>2</v>
      </c>
      <c r="AI418" s="0" t="n">
        <v>78848479</v>
      </c>
      <c r="AJ418" s="0" t="n">
        <v>425</v>
      </c>
      <c r="AK418" s="0" t="n">
        <v>0</v>
      </c>
      <c r="AL418" s="0" t="n">
        <v>0</v>
      </c>
      <c r="AM418" s="0" t="n">
        <v>0</v>
      </c>
      <c r="AN418" s="0" t="n">
        <v>0</v>
      </c>
      <c r="AO418" s="0" t="n">
        <v>0</v>
      </c>
      <c r="AP418" s="0" t="n">
        <v>0</v>
      </c>
      <c r="AQ418" s="0" t="n">
        <v>0</v>
      </c>
      <c r="AR418" s="0" t="n">
        <v>0</v>
      </c>
    </row>
    <row r="419">
      <c r="A419" s="0">
        <f>ROW(Source!A1048)</f>
        <v/>
      </c>
      <c r="B419" s="0" t="n">
        <v>78848487</v>
      </c>
      <c r="C419" s="0" t="n">
        <v>78848473</v>
      </c>
      <c r="D419" s="0" t="n">
        <v>29144220</v>
      </c>
      <c r="E419" s="0" t="n">
        <v>1</v>
      </c>
      <c r="F419" s="0" t="n">
        <v>1</v>
      </c>
      <c r="G419" s="0" t="n">
        <v>1</v>
      </c>
      <c r="H419" s="0" t="n">
        <v>3</v>
      </c>
      <c r="I419" s="0" t="inlineStr">
        <is>
          <t>302-1237</t>
        </is>
      </c>
      <c r="J419" s="0" t="inlineStr">
        <is>
          <t>ТССЦ Московской обл., 302-1237, приказ Минстроя России №675/пр от 28.02.2017 № 256/пр</t>
        </is>
      </c>
      <c r="K419" s="0" t="inlineStr">
        <is>
          <t>Сгоны стальные с муфтой и контргайкой, диаметром 20 мм</t>
        </is>
      </c>
      <c r="L419" s="0" t="n">
        <v>1354</v>
      </c>
      <c r="N419" s="0" t="n">
        <v>1010</v>
      </c>
      <c r="O419" s="0" t="inlineStr">
        <is>
          <t>шт.</t>
        </is>
      </c>
      <c r="P419" s="0" t="inlineStr">
        <is>
          <t>шт.</t>
        </is>
      </c>
      <c r="Q419" s="0" t="n">
        <v>1</v>
      </c>
      <c r="X419" s="0" t="n">
        <v>100</v>
      </c>
      <c r="Y419" s="0" t="n">
        <v>10.95</v>
      </c>
      <c r="Z419" s="0" t="n">
        <v>0</v>
      </c>
      <c r="AA419" s="0" t="n">
        <v>0</v>
      </c>
      <c r="AB419" s="0" t="n">
        <v>0</v>
      </c>
      <c r="AC419" s="0" t="n">
        <v>0</v>
      </c>
      <c r="AD419" s="0" t="n">
        <v>1</v>
      </c>
      <c r="AE419" s="0" t="n">
        <v>0</v>
      </c>
      <c r="AF419" s="0" t="inlineStr"/>
      <c r="AG419" s="0" t="n">
        <v>100</v>
      </c>
      <c r="AH419" s="0" t="n">
        <v>2</v>
      </c>
      <c r="AI419" s="0" t="n">
        <v>78848480</v>
      </c>
      <c r="AJ419" s="0" t="n">
        <v>426</v>
      </c>
      <c r="AK419" s="0" t="n">
        <v>0</v>
      </c>
      <c r="AL419" s="0" t="n">
        <v>0</v>
      </c>
      <c r="AM419" s="0" t="n">
        <v>0</v>
      </c>
      <c r="AN419" s="0" t="n">
        <v>0</v>
      </c>
      <c r="AO419" s="0" t="n">
        <v>0</v>
      </c>
      <c r="AP419" s="0" t="n">
        <v>0</v>
      </c>
      <c r="AQ419" s="0" t="n">
        <v>0</v>
      </c>
      <c r="AR419" s="0" t="n">
        <v>0</v>
      </c>
    </row>
    <row r="420">
      <c r="A420" s="0">
        <f>ROW(Source!A1087)</f>
        <v/>
      </c>
      <c r="B420" s="0" t="n">
        <v>78850445</v>
      </c>
      <c r="C420" s="0" t="n">
        <v>78850425</v>
      </c>
      <c r="D420" s="0" t="n">
        <v>18413627</v>
      </c>
      <c r="E420" s="0" t="n">
        <v>1</v>
      </c>
      <c r="F420" s="0" t="n">
        <v>1</v>
      </c>
      <c r="G420" s="0" t="n">
        <v>1</v>
      </c>
      <c r="H420" s="0" t="n">
        <v>1</v>
      </c>
      <c r="I420" s="0" t="inlineStr">
        <is>
          <t>1-1042-90</t>
        </is>
      </c>
      <c r="J420" s="0" t="inlineStr"/>
      <c r="K420" s="0" t="inlineStr">
        <is>
          <t>Рабочий строитель среднего разряда 4,2</t>
        </is>
      </c>
      <c r="L420" s="0" t="n">
        <v>1369</v>
      </c>
      <c r="N420" s="0" t="n">
        <v>1013</v>
      </c>
      <c r="O420" s="0" t="inlineStr">
        <is>
          <t>чел.-ч</t>
        </is>
      </c>
      <c r="P420" s="0" t="inlineStr">
        <is>
          <t>чел.-ч</t>
        </is>
      </c>
      <c r="Q420" s="0" t="n">
        <v>1</v>
      </c>
      <c r="X420" s="0" t="n">
        <v>1.11</v>
      </c>
      <c r="Y420" s="0" t="n">
        <v>0</v>
      </c>
      <c r="Z420" s="0" t="n">
        <v>0</v>
      </c>
      <c r="AA420" s="0" t="n">
        <v>0</v>
      </c>
      <c r="AB420" s="0" t="n">
        <v>9.92</v>
      </c>
      <c r="AC420" s="0" t="n">
        <v>0</v>
      </c>
      <c r="AD420" s="0" t="n">
        <v>1</v>
      </c>
      <c r="AE420" s="0" t="n">
        <v>1</v>
      </c>
      <c r="AF420" s="0" t="inlineStr">
        <is>
          <t>*0,6</t>
        </is>
      </c>
      <c r="AG420" s="0" t="n">
        <v>0.666</v>
      </c>
      <c r="AH420" s="0" t="n">
        <v>2</v>
      </c>
      <c r="AI420" s="0" t="n">
        <v>78850445</v>
      </c>
      <c r="AJ420" s="0" t="n">
        <v>427</v>
      </c>
      <c r="AK420" s="0" t="n">
        <v>0</v>
      </c>
      <c r="AL420" s="0" t="n">
        <v>0</v>
      </c>
      <c r="AM420" s="0" t="n">
        <v>0</v>
      </c>
      <c r="AN420" s="0" t="n">
        <v>0</v>
      </c>
      <c r="AO420" s="0" t="n">
        <v>0</v>
      </c>
      <c r="AP420" s="0" t="n">
        <v>0</v>
      </c>
      <c r="AQ420" s="0" t="n">
        <v>0</v>
      </c>
      <c r="AR420" s="0" t="n">
        <v>0</v>
      </c>
    </row>
    <row r="421">
      <c r="A421" s="0">
        <f>ROW(Source!A1087)</f>
        <v/>
      </c>
      <c r="B421" s="0" t="n">
        <v>78850446</v>
      </c>
      <c r="C421" s="0" t="n">
        <v>78850425</v>
      </c>
      <c r="D421" s="0" t="n">
        <v>29172657</v>
      </c>
      <c r="E421" s="0" t="n">
        <v>1</v>
      </c>
      <c r="F421" s="0" t="n">
        <v>1</v>
      </c>
      <c r="G421" s="0" t="n">
        <v>1</v>
      </c>
      <c r="H421" s="0" t="n">
        <v>2</v>
      </c>
      <c r="I421" s="0" t="inlineStr">
        <is>
          <t>040502</t>
        </is>
      </c>
      <c r="J421" s="0" t="inlineStr">
        <is>
          <t>ТСЭМ Московской обл., 040502, приказ Минстроя России №675/пр от 28.02.2017 № 264/пр</t>
        </is>
      </c>
      <c r="K421" s="0" t="inlineStr">
        <is>
          <t>Установки для сварки ручной дуговой (постоянного тока)</t>
        </is>
      </c>
      <c r="L421" s="0" t="n">
        <v>1368</v>
      </c>
      <c r="N421" s="0" t="n">
        <v>1011</v>
      </c>
      <c r="O421" s="0" t="inlineStr">
        <is>
          <t>маш.-ч</t>
        </is>
      </c>
      <c r="P421" s="0" t="inlineStr">
        <is>
          <t>маш.-ч</t>
        </is>
      </c>
      <c r="Q421" s="0" t="n">
        <v>1</v>
      </c>
      <c r="X421" s="0" t="n">
        <v>0.26</v>
      </c>
      <c r="Y421" s="0" t="n">
        <v>0</v>
      </c>
      <c r="Z421" s="0" t="n">
        <v>8.1</v>
      </c>
      <c r="AA421" s="0" t="n">
        <v>0</v>
      </c>
      <c r="AB421" s="0" t="n">
        <v>0</v>
      </c>
      <c r="AC421" s="0" t="n">
        <v>0</v>
      </c>
      <c r="AD421" s="0" t="n">
        <v>1</v>
      </c>
      <c r="AE421" s="0" t="n">
        <v>0</v>
      </c>
      <c r="AF421" s="0" t="inlineStr">
        <is>
          <t>*0,6</t>
        </is>
      </c>
      <c r="AG421" s="0" t="n">
        <v>0.156</v>
      </c>
      <c r="AH421" s="0" t="n">
        <v>2</v>
      </c>
      <c r="AI421" s="0" t="n">
        <v>78850446</v>
      </c>
      <c r="AJ421" s="0" t="n">
        <v>428</v>
      </c>
      <c r="AK421" s="0" t="n">
        <v>0</v>
      </c>
      <c r="AL421" s="0" t="n">
        <v>0</v>
      </c>
      <c r="AM421" s="0" t="n">
        <v>0</v>
      </c>
      <c r="AN421" s="0" t="n">
        <v>0</v>
      </c>
      <c r="AO421" s="0" t="n">
        <v>0</v>
      </c>
      <c r="AP421" s="0" t="n">
        <v>0</v>
      </c>
      <c r="AQ421" s="0" t="n">
        <v>0</v>
      </c>
      <c r="AR421" s="0" t="n">
        <v>0</v>
      </c>
    </row>
    <row r="422">
      <c r="A422" s="0">
        <f>ROW(Source!A1087)</f>
        <v/>
      </c>
      <c r="B422" s="0" t="n">
        <v>78850447</v>
      </c>
      <c r="C422" s="0" t="n">
        <v>78850425</v>
      </c>
      <c r="D422" s="0" t="n">
        <v>29173472</v>
      </c>
      <c r="E422" s="0" t="n">
        <v>1</v>
      </c>
      <c r="F422" s="0" t="n">
        <v>1</v>
      </c>
      <c r="G422" s="0" t="n">
        <v>1</v>
      </c>
      <c r="H422" s="0" t="n">
        <v>2</v>
      </c>
      <c r="I422" s="0" t="inlineStr">
        <is>
          <t>134041</t>
        </is>
      </c>
      <c r="J422" s="0" t="inlineStr">
        <is>
          <t>ТСЭМ Московской обл., 134041, приказ Минстроя России №675/пр от 28.02.2017 № 264/пр</t>
        </is>
      </c>
      <c r="K422" s="0" t="inlineStr">
        <is>
          <t>Шуруповерт</t>
        </is>
      </c>
      <c r="L422" s="0" t="n">
        <v>1368</v>
      </c>
      <c r="N422" s="0" t="n">
        <v>1011</v>
      </c>
      <c r="O422" s="0" t="inlineStr">
        <is>
          <t>маш.-ч</t>
        </is>
      </c>
      <c r="P422" s="0" t="inlineStr">
        <is>
          <t>маш.-ч</t>
        </is>
      </c>
      <c r="Q422" s="0" t="n">
        <v>1</v>
      </c>
      <c r="X422" s="0" t="n">
        <v>0.15</v>
      </c>
      <c r="Y422" s="0" t="n">
        <v>0</v>
      </c>
      <c r="Z422" s="0" t="n">
        <v>3</v>
      </c>
      <c r="AA422" s="0" t="n">
        <v>0</v>
      </c>
      <c r="AB422" s="0" t="n">
        <v>0</v>
      </c>
      <c r="AC422" s="0" t="n">
        <v>0</v>
      </c>
      <c r="AD422" s="0" t="n">
        <v>1</v>
      </c>
      <c r="AE422" s="0" t="n">
        <v>0</v>
      </c>
      <c r="AF422" s="0" t="inlineStr">
        <is>
          <t>*0,6</t>
        </is>
      </c>
      <c r="AG422" s="0" t="n">
        <v>0.09</v>
      </c>
      <c r="AH422" s="0" t="n">
        <v>2</v>
      </c>
      <c r="AI422" s="0" t="n">
        <v>78850447</v>
      </c>
      <c r="AJ422" s="0" t="n">
        <v>429</v>
      </c>
      <c r="AK422" s="0" t="n">
        <v>0</v>
      </c>
      <c r="AL422" s="0" t="n">
        <v>0</v>
      </c>
      <c r="AM422" s="0" t="n">
        <v>0</v>
      </c>
      <c r="AN422" s="0" t="n">
        <v>0</v>
      </c>
      <c r="AO422" s="0" t="n">
        <v>0</v>
      </c>
      <c r="AP422" s="0" t="n">
        <v>0</v>
      </c>
      <c r="AQ422" s="0" t="n">
        <v>0</v>
      </c>
      <c r="AR422" s="0" t="n">
        <v>0</v>
      </c>
    </row>
    <row r="423">
      <c r="A423" s="0">
        <f>ROW(Source!A1087)</f>
        <v/>
      </c>
      <c r="B423" s="0" t="n">
        <v>78850448</v>
      </c>
      <c r="C423" s="0" t="n">
        <v>78850425</v>
      </c>
      <c r="D423" s="0" t="n">
        <v>29174500</v>
      </c>
      <c r="E423" s="0" t="n">
        <v>1</v>
      </c>
      <c r="F423" s="0" t="n">
        <v>1</v>
      </c>
      <c r="G423" s="0" t="n">
        <v>1</v>
      </c>
      <c r="H423" s="0" t="n">
        <v>2</v>
      </c>
      <c r="I423" s="0" t="inlineStr">
        <is>
          <t>330206</t>
        </is>
      </c>
      <c r="J423" s="0" t="inlineStr">
        <is>
          <t>ТСЭМ Московской обл., 330206, приказ Минстроя России №675/пр от 28.02.2017 № 264/пр</t>
        </is>
      </c>
      <c r="K423" s="0" t="inlineStr">
        <is>
          <t>Дрели электрические</t>
        </is>
      </c>
      <c r="L423" s="0" t="n">
        <v>1368</v>
      </c>
      <c r="N423" s="0" t="n">
        <v>1011</v>
      </c>
      <c r="O423" s="0" t="inlineStr">
        <is>
          <t>маш.-ч</t>
        </is>
      </c>
      <c r="P423" s="0" t="inlineStr">
        <is>
          <t>маш.-ч</t>
        </is>
      </c>
      <c r="Q423" s="0" t="n">
        <v>1</v>
      </c>
      <c r="X423" s="0" t="n">
        <v>0.11</v>
      </c>
      <c r="Y423" s="0" t="n">
        <v>0</v>
      </c>
      <c r="Z423" s="0" t="n">
        <v>1.95</v>
      </c>
      <c r="AA423" s="0" t="n">
        <v>0</v>
      </c>
      <c r="AB423" s="0" t="n">
        <v>0</v>
      </c>
      <c r="AC423" s="0" t="n">
        <v>0</v>
      </c>
      <c r="AD423" s="0" t="n">
        <v>1</v>
      </c>
      <c r="AE423" s="0" t="n">
        <v>0</v>
      </c>
      <c r="AF423" s="0" t="inlineStr">
        <is>
          <t>*0,6</t>
        </is>
      </c>
      <c r="AG423" s="0" t="n">
        <v>0.066</v>
      </c>
      <c r="AH423" s="0" t="n">
        <v>2</v>
      </c>
      <c r="AI423" s="0" t="n">
        <v>78850448</v>
      </c>
      <c r="AJ423" s="0" t="n">
        <v>430</v>
      </c>
      <c r="AK423" s="0" t="n">
        <v>0</v>
      </c>
      <c r="AL423" s="0" t="n">
        <v>0</v>
      </c>
      <c r="AM423" s="0" t="n">
        <v>0</v>
      </c>
      <c r="AN423" s="0" t="n">
        <v>0</v>
      </c>
      <c r="AO423" s="0" t="n">
        <v>0</v>
      </c>
      <c r="AP423" s="0" t="n">
        <v>0</v>
      </c>
      <c r="AQ423" s="0" t="n">
        <v>0</v>
      </c>
      <c r="AR423" s="0" t="n">
        <v>0</v>
      </c>
    </row>
    <row r="424">
      <c r="A424" s="0">
        <f>ROW(Source!A1087)</f>
        <v/>
      </c>
      <c r="B424" s="0" t="n">
        <v>78850449</v>
      </c>
      <c r="C424" s="0" t="n">
        <v>78850425</v>
      </c>
      <c r="D424" s="0" t="n">
        <v>29174507</v>
      </c>
      <c r="E424" s="0" t="n">
        <v>1</v>
      </c>
      <c r="F424" s="0" t="n">
        <v>1</v>
      </c>
      <c r="G424" s="0" t="n">
        <v>1</v>
      </c>
      <c r="H424" s="0" t="n">
        <v>2</v>
      </c>
      <c r="I424" s="0" t="inlineStr">
        <is>
          <t>330301</t>
        </is>
      </c>
      <c r="J424" s="0" t="inlineStr">
        <is>
          <t>ТСЭМ Московской обл., 330301, приказ Минстроя России №675/пр от 28.02.2017 № 264/пр</t>
        </is>
      </c>
      <c r="K424" s="0" t="inlineStr">
        <is>
          <t>Машины шлифовальные электрические</t>
        </is>
      </c>
      <c r="L424" s="0" t="n">
        <v>1368</v>
      </c>
      <c r="N424" s="0" t="n">
        <v>1011</v>
      </c>
      <c r="O424" s="0" t="inlineStr">
        <is>
          <t>маш.-ч</t>
        </is>
      </c>
      <c r="P424" s="0" t="inlineStr">
        <is>
          <t>маш.-ч</t>
        </is>
      </c>
      <c r="Q424" s="0" t="n">
        <v>1</v>
      </c>
      <c r="X424" s="0" t="n">
        <v>0.02</v>
      </c>
      <c r="Y424" s="0" t="n">
        <v>0</v>
      </c>
      <c r="Z424" s="0" t="n">
        <v>5.13</v>
      </c>
      <c r="AA424" s="0" t="n">
        <v>0</v>
      </c>
      <c r="AB424" s="0" t="n">
        <v>0</v>
      </c>
      <c r="AC424" s="0" t="n">
        <v>0</v>
      </c>
      <c r="AD424" s="0" t="n">
        <v>1</v>
      </c>
      <c r="AE424" s="0" t="n">
        <v>0</v>
      </c>
      <c r="AF424" s="0" t="inlineStr">
        <is>
          <t>*0,6</t>
        </is>
      </c>
      <c r="AG424" s="0" t="n">
        <v>0.012</v>
      </c>
      <c r="AH424" s="0" t="n">
        <v>2</v>
      </c>
      <c r="AI424" s="0" t="n">
        <v>78850449</v>
      </c>
      <c r="AJ424" s="0" t="n">
        <v>431</v>
      </c>
      <c r="AK424" s="0" t="n">
        <v>0</v>
      </c>
      <c r="AL424" s="0" t="n">
        <v>0</v>
      </c>
      <c r="AM424" s="0" t="n">
        <v>0</v>
      </c>
      <c r="AN424" s="0" t="n">
        <v>0</v>
      </c>
      <c r="AO424" s="0" t="n">
        <v>0</v>
      </c>
      <c r="AP424" s="0" t="n">
        <v>0</v>
      </c>
      <c r="AQ424" s="0" t="n">
        <v>0</v>
      </c>
      <c r="AR424" s="0" t="n">
        <v>0</v>
      </c>
    </row>
    <row r="425">
      <c r="A425" s="0">
        <f>ROW(Source!A1087)</f>
        <v/>
      </c>
      <c r="B425" s="0" t="n">
        <v>78850450</v>
      </c>
      <c r="C425" s="0" t="n">
        <v>78850425</v>
      </c>
      <c r="D425" s="0" t="n">
        <v>29113979</v>
      </c>
      <c r="E425" s="0" t="n">
        <v>1</v>
      </c>
      <c r="F425" s="0" t="n">
        <v>1</v>
      </c>
      <c r="G425" s="0" t="n">
        <v>1</v>
      </c>
      <c r="H425" s="0" t="n">
        <v>3</v>
      </c>
      <c r="I425" s="0" t="inlineStr">
        <is>
          <t>101-1513</t>
        </is>
      </c>
      <c r="J425" s="0" t="inlineStr">
        <is>
          <t>ТССЦ Московской обл., 101-1513, приказ Минстроя России №675/пр от 28.02.2017 № 254/пр</t>
        </is>
      </c>
      <c r="K425" s="0" t="inlineStr">
        <is>
          <t>Электроды диаметром 4 мм Э42</t>
        </is>
      </c>
      <c r="L425" s="0" t="n">
        <v>1348</v>
      </c>
      <c r="N425" s="0" t="n">
        <v>1009</v>
      </c>
      <c r="O425" s="0" t="inlineStr">
        <is>
          <t>т</t>
        </is>
      </c>
      <c r="P425" s="0" t="inlineStr">
        <is>
          <t>т</t>
        </is>
      </c>
      <c r="Q425" s="0" t="n">
        <v>1000</v>
      </c>
      <c r="X425" s="0" t="n">
        <v>6.999999999999999e-05</v>
      </c>
      <c r="Y425" s="0" t="n">
        <v>9749.99</v>
      </c>
      <c r="Z425" s="0" t="n">
        <v>0</v>
      </c>
      <c r="AA425" s="0" t="n">
        <v>0</v>
      </c>
      <c r="AB425" s="0" t="n">
        <v>0</v>
      </c>
      <c r="AC425" s="0" t="n">
        <v>0</v>
      </c>
      <c r="AD425" s="0" t="n">
        <v>1</v>
      </c>
      <c r="AE425" s="0" t="n">
        <v>0</v>
      </c>
      <c r="AF425" s="0" t="inlineStr">
        <is>
          <t>*0</t>
        </is>
      </c>
      <c r="AG425" s="0" t="n">
        <v>0</v>
      </c>
      <c r="AH425" s="0" t="n">
        <v>2</v>
      </c>
      <c r="AI425" s="0" t="n">
        <v>78850450</v>
      </c>
      <c r="AJ425" s="0" t="n">
        <v>432</v>
      </c>
      <c r="AK425" s="0" t="n">
        <v>0</v>
      </c>
      <c r="AL425" s="0" t="n">
        <v>0</v>
      </c>
      <c r="AM425" s="0" t="n">
        <v>0</v>
      </c>
      <c r="AN425" s="0" t="n">
        <v>0</v>
      </c>
      <c r="AO425" s="0" t="n">
        <v>0</v>
      </c>
      <c r="AP425" s="0" t="n">
        <v>0</v>
      </c>
      <c r="AQ425" s="0" t="n">
        <v>0</v>
      </c>
      <c r="AR425" s="0" t="n">
        <v>0</v>
      </c>
    </row>
    <row r="426">
      <c r="A426" s="0">
        <f>ROW(Source!A1087)</f>
        <v/>
      </c>
      <c r="B426" s="0" t="n">
        <v>78850451</v>
      </c>
      <c r="C426" s="0" t="n">
        <v>78850425</v>
      </c>
      <c r="D426" s="0" t="n">
        <v>29114298</v>
      </c>
      <c r="E426" s="0" t="n">
        <v>1</v>
      </c>
      <c r="F426" s="0" t="n">
        <v>1</v>
      </c>
      <c r="G426" s="0" t="n">
        <v>1</v>
      </c>
      <c r="H426" s="0" t="n">
        <v>3</v>
      </c>
      <c r="I426" s="0" t="inlineStr">
        <is>
          <t>101-1845</t>
        </is>
      </c>
      <c r="J426" s="0" t="inlineStr">
        <is>
          <t>ТССЦ Московской обл., 101-1845, приказ Минстроя России №675/пр от 28.02.2017 № 254/пр</t>
        </is>
      </c>
      <c r="K426" s="0" t="inlineStr">
        <is>
          <t>Винты самонарезающие с уплотнительной прокладкой 4,8х35 мм</t>
        </is>
      </c>
      <c r="L426" s="0" t="n">
        <v>1355</v>
      </c>
      <c r="N426" s="0" t="n">
        <v>1010</v>
      </c>
      <c r="O426" s="0" t="inlineStr">
        <is>
          <t>100 шт.</t>
        </is>
      </c>
      <c r="P426" s="0" t="inlineStr">
        <is>
          <t>100 шт.</t>
        </is>
      </c>
      <c r="Q426" s="0" t="n">
        <v>100</v>
      </c>
      <c r="X426" s="0" t="n">
        <v>8.000000000000001e-05</v>
      </c>
      <c r="Y426" s="0" t="n">
        <v>20</v>
      </c>
      <c r="Z426" s="0" t="n">
        <v>0</v>
      </c>
      <c r="AA426" s="0" t="n">
        <v>0</v>
      </c>
      <c r="AB426" s="0" t="n">
        <v>0</v>
      </c>
      <c r="AC426" s="0" t="n">
        <v>0</v>
      </c>
      <c r="AD426" s="0" t="n">
        <v>1</v>
      </c>
      <c r="AE426" s="0" t="n">
        <v>0</v>
      </c>
      <c r="AF426" s="0" t="inlineStr">
        <is>
          <t>*0</t>
        </is>
      </c>
      <c r="AG426" s="0" t="n">
        <v>0</v>
      </c>
      <c r="AH426" s="0" t="n">
        <v>2</v>
      </c>
      <c r="AI426" s="0" t="n">
        <v>78850451</v>
      </c>
      <c r="AJ426" s="0" t="n">
        <v>433</v>
      </c>
      <c r="AK426" s="0" t="n">
        <v>0</v>
      </c>
      <c r="AL426" s="0" t="n">
        <v>0</v>
      </c>
      <c r="AM426" s="0" t="n">
        <v>0</v>
      </c>
      <c r="AN426" s="0" t="n">
        <v>0</v>
      </c>
      <c r="AO426" s="0" t="n">
        <v>0</v>
      </c>
      <c r="AP426" s="0" t="n">
        <v>0</v>
      </c>
      <c r="AQ426" s="0" t="n">
        <v>0</v>
      </c>
      <c r="AR426" s="0" t="n">
        <v>0</v>
      </c>
    </row>
    <row r="427">
      <c r="A427" s="0">
        <f>ROW(Source!A1087)</f>
        <v/>
      </c>
      <c r="B427" s="0" t="n">
        <v>78850452</v>
      </c>
      <c r="C427" s="0" t="n">
        <v>78850425</v>
      </c>
      <c r="D427" s="0" t="n">
        <v>29114830</v>
      </c>
      <c r="E427" s="0" t="n">
        <v>1</v>
      </c>
      <c r="F427" s="0" t="n">
        <v>1</v>
      </c>
      <c r="G427" s="0" t="n">
        <v>1</v>
      </c>
      <c r="H427" s="0" t="n">
        <v>3</v>
      </c>
      <c r="I427" s="0" t="inlineStr">
        <is>
          <t>101-9411</t>
        </is>
      </c>
      <c r="J427" s="0" t="inlineStr">
        <is>
          <t>ТССЦ Московской обл., 101-9411, приказ Минстроя России №675/пр от 28.02.2017 № 254/пр</t>
        </is>
      </c>
      <c r="K427" s="0" t="inlineStr">
        <is>
          <t>Скобяные изделия</t>
        </is>
      </c>
      <c r="L427" s="0" t="n">
        <v>1035</v>
      </c>
      <c r="N427" s="0" t="n">
        <v>1013</v>
      </c>
      <c r="O427" s="0" t="inlineStr">
        <is>
          <t>компл.</t>
        </is>
      </c>
      <c r="P427" s="0" t="inlineStr">
        <is>
          <t>компл.</t>
        </is>
      </c>
      <c r="Q427" s="0" t="n">
        <v>1</v>
      </c>
      <c r="X427" s="0" t="n">
        <v>0</v>
      </c>
      <c r="Y427" s="0" t="n">
        <v>0</v>
      </c>
      <c r="Z427" s="0" t="n">
        <v>0</v>
      </c>
      <c r="AA427" s="0" t="n">
        <v>0</v>
      </c>
      <c r="AB427" s="0" t="n">
        <v>0</v>
      </c>
      <c r="AC427" s="0" t="n">
        <v>1</v>
      </c>
      <c r="AD427" s="0" t="n">
        <v>0</v>
      </c>
      <c r="AE427" s="0" t="n">
        <v>0</v>
      </c>
      <c r="AF427" s="0" t="inlineStr">
        <is>
          <t>*0</t>
        </is>
      </c>
      <c r="AG427" s="0" t="n">
        <v>0</v>
      </c>
      <c r="AH427" s="0" t="n">
        <v>3</v>
      </c>
      <c r="AI427" s="0" t="n">
        <v>-1</v>
      </c>
      <c r="AJ427" s="0" t="inlineStr"/>
      <c r="AK427" s="0" t="n">
        <v>0</v>
      </c>
      <c r="AL427" s="0" t="n">
        <v>0</v>
      </c>
      <c r="AM427" s="0" t="n">
        <v>0</v>
      </c>
      <c r="AN427" s="0" t="n">
        <v>0</v>
      </c>
      <c r="AO427" s="0" t="n">
        <v>0</v>
      </c>
      <c r="AP427" s="0" t="n">
        <v>0</v>
      </c>
      <c r="AQ427" s="0" t="n">
        <v>0</v>
      </c>
      <c r="AR427" s="0" t="n">
        <v>0</v>
      </c>
    </row>
    <row r="428">
      <c r="A428" s="0">
        <f>ROW(Source!A1088)</f>
        <v/>
      </c>
      <c r="B428" s="0" t="n">
        <v>78848605</v>
      </c>
      <c r="C428" s="0" t="n">
        <v>78848604</v>
      </c>
      <c r="D428" s="0" t="n">
        <v>18413627</v>
      </c>
      <c r="E428" s="0" t="n">
        <v>1</v>
      </c>
      <c r="F428" s="0" t="n">
        <v>1</v>
      </c>
      <c r="G428" s="0" t="n">
        <v>1</v>
      </c>
      <c r="H428" s="0" t="n">
        <v>1</v>
      </c>
      <c r="I428" s="0" t="inlineStr">
        <is>
          <t>1-1042-90</t>
        </is>
      </c>
      <c r="J428" s="0" t="inlineStr"/>
      <c r="K428" s="0" t="inlineStr">
        <is>
          <t>Рабочий строитель среднего разряда 4,2</t>
        </is>
      </c>
      <c r="L428" s="0" t="n">
        <v>1369</v>
      </c>
      <c r="N428" s="0" t="n">
        <v>1013</v>
      </c>
      <c r="O428" s="0" t="inlineStr">
        <is>
          <t>чел.-ч</t>
        </is>
      </c>
      <c r="P428" s="0" t="inlineStr">
        <is>
          <t>чел.-ч</t>
        </is>
      </c>
      <c r="Q428" s="0" t="n">
        <v>1</v>
      </c>
      <c r="X428" s="0" t="n">
        <v>1.11</v>
      </c>
      <c r="Y428" s="0" t="n">
        <v>0</v>
      </c>
      <c r="Z428" s="0" t="n">
        <v>0</v>
      </c>
      <c r="AA428" s="0" t="n">
        <v>0</v>
      </c>
      <c r="AB428" s="0" t="n">
        <v>9.92</v>
      </c>
      <c r="AC428" s="0" t="n">
        <v>0</v>
      </c>
      <c r="AD428" s="0" t="n">
        <v>1</v>
      </c>
      <c r="AE428" s="0" t="n">
        <v>1</v>
      </c>
      <c r="AF428" s="0" t="inlineStr"/>
      <c r="AG428" s="0" t="n">
        <v>1.11</v>
      </c>
      <c r="AH428" s="0" t="n">
        <v>2</v>
      </c>
      <c r="AI428" s="0" t="n">
        <v>78848605</v>
      </c>
      <c r="AJ428" s="0" t="n">
        <v>434</v>
      </c>
      <c r="AK428" s="0" t="n">
        <v>0</v>
      </c>
      <c r="AL428" s="0" t="n">
        <v>0</v>
      </c>
      <c r="AM428" s="0" t="n">
        <v>0</v>
      </c>
      <c r="AN428" s="0" t="n">
        <v>0</v>
      </c>
      <c r="AO428" s="0" t="n">
        <v>0</v>
      </c>
      <c r="AP428" s="0" t="n">
        <v>0</v>
      </c>
      <c r="AQ428" s="0" t="n">
        <v>0</v>
      </c>
      <c r="AR428" s="0" t="n">
        <v>0</v>
      </c>
    </row>
    <row r="429">
      <c r="A429" s="0">
        <f>ROW(Source!A1088)</f>
        <v/>
      </c>
      <c r="B429" s="0" t="n">
        <v>78848606</v>
      </c>
      <c r="C429" s="0" t="n">
        <v>78848604</v>
      </c>
      <c r="D429" s="0" t="n">
        <v>29172657</v>
      </c>
      <c r="E429" s="0" t="n">
        <v>1</v>
      </c>
      <c r="F429" s="0" t="n">
        <v>1</v>
      </c>
      <c r="G429" s="0" t="n">
        <v>1</v>
      </c>
      <c r="H429" s="0" t="n">
        <v>2</v>
      </c>
      <c r="I429" s="0" t="inlineStr">
        <is>
          <t>040502</t>
        </is>
      </c>
      <c r="J429" s="0" t="inlineStr">
        <is>
          <t>ТСЭМ Московской обл., 040502, приказ Минстроя России №675/пр от 28.02.2017 № 264/пр</t>
        </is>
      </c>
      <c r="K429" s="0" t="inlineStr">
        <is>
          <t>Установки для сварки ручной дуговой (постоянного тока)</t>
        </is>
      </c>
      <c r="L429" s="0" t="n">
        <v>1368</v>
      </c>
      <c r="N429" s="0" t="n">
        <v>1011</v>
      </c>
      <c r="O429" s="0" t="inlineStr">
        <is>
          <t>маш.-ч</t>
        </is>
      </c>
      <c r="P429" s="0" t="inlineStr">
        <is>
          <t>маш.-ч</t>
        </is>
      </c>
      <c r="Q429" s="0" t="n">
        <v>1</v>
      </c>
      <c r="X429" s="0" t="n">
        <v>0.26</v>
      </c>
      <c r="Y429" s="0" t="n">
        <v>0</v>
      </c>
      <c r="Z429" s="0" t="n">
        <v>8.1</v>
      </c>
      <c r="AA429" s="0" t="n">
        <v>0</v>
      </c>
      <c r="AB429" s="0" t="n">
        <v>0</v>
      </c>
      <c r="AC429" s="0" t="n">
        <v>0</v>
      </c>
      <c r="AD429" s="0" t="n">
        <v>1</v>
      </c>
      <c r="AE429" s="0" t="n">
        <v>0</v>
      </c>
      <c r="AF429" s="0" t="inlineStr"/>
      <c r="AG429" s="0" t="n">
        <v>0.26</v>
      </c>
      <c r="AH429" s="0" t="n">
        <v>2</v>
      </c>
      <c r="AI429" s="0" t="n">
        <v>78848606</v>
      </c>
      <c r="AJ429" s="0" t="n">
        <v>435</v>
      </c>
      <c r="AK429" s="0" t="n">
        <v>0</v>
      </c>
      <c r="AL429" s="0" t="n">
        <v>0</v>
      </c>
      <c r="AM429" s="0" t="n">
        <v>0</v>
      </c>
      <c r="AN429" s="0" t="n">
        <v>0</v>
      </c>
      <c r="AO429" s="0" t="n">
        <v>0</v>
      </c>
      <c r="AP429" s="0" t="n">
        <v>0</v>
      </c>
      <c r="AQ429" s="0" t="n">
        <v>0</v>
      </c>
      <c r="AR429" s="0" t="n">
        <v>0</v>
      </c>
    </row>
    <row r="430">
      <c r="A430" s="0">
        <f>ROW(Source!A1088)</f>
        <v/>
      </c>
      <c r="B430" s="0" t="n">
        <v>78848607</v>
      </c>
      <c r="C430" s="0" t="n">
        <v>78848604</v>
      </c>
      <c r="D430" s="0" t="n">
        <v>29173472</v>
      </c>
      <c r="E430" s="0" t="n">
        <v>1</v>
      </c>
      <c r="F430" s="0" t="n">
        <v>1</v>
      </c>
      <c r="G430" s="0" t="n">
        <v>1</v>
      </c>
      <c r="H430" s="0" t="n">
        <v>2</v>
      </c>
      <c r="I430" s="0" t="inlineStr">
        <is>
          <t>134041</t>
        </is>
      </c>
      <c r="J430" s="0" t="inlineStr">
        <is>
          <t>ТСЭМ Московской обл., 134041, приказ Минстроя России №675/пр от 28.02.2017 № 264/пр</t>
        </is>
      </c>
      <c r="K430" s="0" t="inlineStr">
        <is>
          <t>Шуруповерт</t>
        </is>
      </c>
      <c r="L430" s="0" t="n">
        <v>1368</v>
      </c>
      <c r="N430" s="0" t="n">
        <v>1011</v>
      </c>
      <c r="O430" s="0" t="inlineStr">
        <is>
          <t>маш.-ч</t>
        </is>
      </c>
      <c r="P430" s="0" t="inlineStr">
        <is>
          <t>маш.-ч</t>
        </is>
      </c>
      <c r="Q430" s="0" t="n">
        <v>1</v>
      </c>
      <c r="X430" s="0" t="n">
        <v>0.15</v>
      </c>
      <c r="Y430" s="0" t="n">
        <v>0</v>
      </c>
      <c r="Z430" s="0" t="n">
        <v>3</v>
      </c>
      <c r="AA430" s="0" t="n">
        <v>0</v>
      </c>
      <c r="AB430" s="0" t="n">
        <v>0</v>
      </c>
      <c r="AC430" s="0" t="n">
        <v>0</v>
      </c>
      <c r="AD430" s="0" t="n">
        <v>1</v>
      </c>
      <c r="AE430" s="0" t="n">
        <v>0</v>
      </c>
      <c r="AF430" s="0" t="inlineStr"/>
      <c r="AG430" s="0" t="n">
        <v>0.15</v>
      </c>
      <c r="AH430" s="0" t="n">
        <v>2</v>
      </c>
      <c r="AI430" s="0" t="n">
        <v>78848607</v>
      </c>
      <c r="AJ430" s="0" t="n">
        <v>436</v>
      </c>
      <c r="AK430" s="0" t="n">
        <v>0</v>
      </c>
      <c r="AL430" s="0" t="n">
        <v>0</v>
      </c>
      <c r="AM430" s="0" t="n">
        <v>0</v>
      </c>
      <c r="AN430" s="0" t="n">
        <v>0</v>
      </c>
      <c r="AO430" s="0" t="n">
        <v>0</v>
      </c>
      <c r="AP430" s="0" t="n">
        <v>0</v>
      </c>
      <c r="AQ430" s="0" t="n">
        <v>0</v>
      </c>
      <c r="AR430" s="0" t="n">
        <v>0</v>
      </c>
    </row>
    <row r="431">
      <c r="A431" s="0">
        <f>ROW(Source!A1088)</f>
        <v/>
      </c>
      <c r="B431" s="0" t="n">
        <v>78848608</v>
      </c>
      <c r="C431" s="0" t="n">
        <v>78848604</v>
      </c>
      <c r="D431" s="0" t="n">
        <v>29174500</v>
      </c>
      <c r="E431" s="0" t="n">
        <v>1</v>
      </c>
      <c r="F431" s="0" t="n">
        <v>1</v>
      </c>
      <c r="G431" s="0" t="n">
        <v>1</v>
      </c>
      <c r="H431" s="0" t="n">
        <v>2</v>
      </c>
      <c r="I431" s="0" t="inlineStr">
        <is>
          <t>330206</t>
        </is>
      </c>
      <c r="J431" s="0" t="inlineStr">
        <is>
          <t>ТСЭМ Московской обл., 330206, приказ Минстроя России №675/пр от 28.02.2017 № 264/пр</t>
        </is>
      </c>
      <c r="K431" s="0" t="inlineStr">
        <is>
          <t>Дрели электрические</t>
        </is>
      </c>
      <c r="L431" s="0" t="n">
        <v>1368</v>
      </c>
      <c r="N431" s="0" t="n">
        <v>1011</v>
      </c>
      <c r="O431" s="0" t="inlineStr">
        <is>
          <t>маш.-ч</t>
        </is>
      </c>
      <c r="P431" s="0" t="inlineStr">
        <is>
          <t>маш.-ч</t>
        </is>
      </c>
      <c r="Q431" s="0" t="n">
        <v>1</v>
      </c>
      <c r="X431" s="0" t="n">
        <v>0.11</v>
      </c>
      <c r="Y431" s="0" t="n">
        <v>0</v>
      </c>
      <c r="Z431" s="0" t="n">
        <v>1.95</v>
      </c>
      <c r="AA431" s="0" t="n">
        <v>0</v>
      </c>
      <c r="AB431" s="0" t="n">
        <v>0</v>
      </c>
      <c r="AC431" s="0" t="n">
        <v>0</v>
      </c>
      <c r="AD431" s="0" t="n">
        <v>1</v>
      </c>
      <c r="AE431" s="0" t="n">
        <v>0</v>
      </c>
      <c r="AF431" s="0" t="inlineStr"/>
      <c r="AG431" s="0" t="n">
        <v>0.11</v>
      </c>
      <c r="AH431" s="0" t="n">
        <v>2</v>
      </c>
      <c r="AI431" s="0" t="n">
        <v>78848608</v>
      </c>
      <c r="AJ431" s="0" t="n">
        <v>437</v>
      </c>
      <c r="AK431" s="0" t="n">
        <v>0</v>
      </c>
      <c r="AL431" s="0" t="n">
        <v>0</v>
      </c>
      <c r="AM431" s="0" t="n">
        <v>0</v>
      </c>
      <c r="AN431" s="0" t="n">
        <v>0</v>
      </c>
      <c r="AO431" s="0" t="n">
        <v>0</v>
      </c>
      <c r="AP431" s="0" t="n">
        <v>0</v>
      </c>
      <c r="AQ431" s="0" t="n">
        <v>0</v>
      </c>
      <c r="AR431" s="0" t="n">
        <v>0</v>
      </c>
    </row>
    <row r="432">
      <c r="A432" s="0">
        <f>ROW(Source!A1088)</f>
        <v/>
      </c>
      <c r="B432" s="0" t="n">
        <v>78848609</v>
      </c>
      <c r="C432" s="0" t="n">
        <v>78848604</v>
      </c>
      <c r="D432" s="0" t="n">
        <v>29174507</v>
      </c>
      <c r="E432" s="0" t="n">
        <v>1</v>
      </c>
      <c r="F432" s="0" t="n">
        <v>1</v>
      </c>
      <c r="G432" s="0" t="n">
        <v>1</v>
      </c>
      <c r="H432" s="0" t="n">
        <v>2</v>
      </c>
      <c r="I432" s="0" t="inlineStr">
        <is>
          <t>330301</t>
        </is>
      </c>
      <c r="J432" s="0" t="inlineStr">
        <is>
          <t>ТСЭМ Московской обл., 330301, приказ Минстроя России №675/пр от 28.02.2017 № 264/пр</t>
        </is>
      </c>
      <c r="K432" s="0" t="inlineStr">
        <is>
          <t>Машины шлифовальные электрические</t>
        </is>
      </c>
      <c r="L432" s="0" t="n">
        <v>1368</v>
      </c>
      <c r="N432" s="0" t="n">
        <v>1011</v>
      </c>
      <c r="O432" s="0" t="inlineStr">
        <is>
          <t>маш.-ч</t>
        </is>
      </c>
      <c r="P432" s="0" t="inlineStr">
        <is>
          <t>маш.-ч</t>
        </is>
      </c>
      <c r="Q432" s="0" t="n">
        <v>1</v>
      </c>
      <c r="X432" s="0" t="n">
        <v>0.02</v>
      </c>
      <c r="Y432" s="0" t="n">
        <v>0</v>
      </c>
      <c r="Z432" s="0" t="n">
        <v>5.13</v>
      </c>
      <c r="AA432" s="0" t="n">
        <v>0</v>
      </c>
      <c r="AB432" s="0" t="n">
        <v>0</v>
      </c>
      <c r="AC432" s="0" t="n">
        <v>0</v>
      </c>
      <c r="AD432" s="0" t="n">
        <v>1</v>
      </c>
      <c r="AE432" s="0" t="n">
        <v>0</v>
      </c>
      <c r="AF432" s="0" t="inlineStr"/>
      <c r="AG432" s="0" t="n">
        <v>0.02</v>
      </c>
      <c r="AH432" s="0" t="n">
        <v>2</v>
      </c>
      <c r="AI432" s="0" t="n">
        <v>78848609</v>
      </c>
      <c r="AJ432" s="0" t="n">
        <v>438</v>
      </c>
      <c r="AK432" s="0" t="n">
        <v>0</v>
      </c>
      <c r="AL432" s="0" t="n">
        <v>0</v>
      </c>
      <c r="AM432" s="0" t="n">
        <v>0</v>
      </c>
      <c r="AN432" s="0" t="n">
        <v>0</v>
      </c>
      <c r="AO432" s="0" t="n">
        <v>0</v>
      </c>
      <c r="AP432" s="0" t="n">
        <v>0</v>
      </c>
      <c r="AQ432" s="0" t="n">
        <v>0</v>
      </c>
      <c r="AR432" s="0" t="n">
        <v>0</v>
      </c>
    </row>
    <row r="433">
      <c r="A433" s="0">
        <f>ROW(Source!A1088)</f>
        <v/>
      </c>
      <c r="B433" s="0" t="n">
        <v>78848610</v>
      </c>
      <c r="C433" s="0" t="n">
        <v>78848604</v>
      </c>
      <c r="D433" s="0" t="n">
        <v>29113979</v>
      </c>
      <c r="E433" s="0" t="n">
        <v>1</v>
      </c>
      <c r="F433" s="0" t="n">
        <v>1</v>
      </c>
      <c r="G433" s="0" t="n">
        <v>1</v>
      </c>
      <c r="H433" s="0" t="n">
        <v>3</v>
      </c>
      <c r="I433" s="0" t="inlineStr">
        <is>
          <t>101-1513</t>
        </is>
      </c>
      <c r="J433" s="0" t="inlineStr">
        <is>
          <t>ТССЦ Московской обл., 101-1513, приказ Минстроя России №675/пр от 28.02.2017 № 254/пр</t>
        </is>
      </c>
      <c r="K433" s="0" t="inlineStr">
        <is>
          <t>Электроды диаметром 4 мм Э42</t>
        </is>
      </c>
      <c r="L433" s="0" t="n">
        <v>1348</v>
      </c>
      <c r="N433" s="0" t="n">
        <v>1009</v>
      </c>
      <c r="O433" s="0" t="inlineStr">
        <is>
          <t>т</t>
        </is>
      </c>
      <c r="P433" s="0" t="inlineStr">
        <is>
          <t>т</t>
        </is>
      </c>
      <c r="Q433" s="0" t="n">
        <v>1000</v>
      </c>
      <c r="X433" s="0" t="n">
        <v>6.999999999999999e-05</v>
      </c>
      <c r="Y433" s="0" t="n">
        <v>9749.99</v>
      </c>
      <c r="Z433" s="0" t="n">
        <v>0</v>
      </c>
      <c r="AA433" s="0" t="n">
        <v>0</v>
      </c>
      <c r="AB433" s="0" t="n">
        <v>0</v>
      </c>
      <c r="AC433" s="0" t="n">
        <v>0</v>
      </c>
      <c r="AD433" s="0" t="n">
        <v>1</v>
      </c>
      <c r="AE433" s="0" t="n">
        <v>0</v>
      </c>
      <c r="AF433" s="0" t="inlineStr"/>
      <c r="AG433" s="0" t="n">
        <v>6.999999999999999e-05</v>
      </c>
      <c r="AH433" s="0" t="n">
        <v>2</v>
      </c>
      <c r="AI433" s="0" t="n">
        <v>78848610</v>
      </c>
      <c r="AJ433" s="0" t="n">
        <v>439</v>
      </c>
      <c r="AK433" s="0" t="n">
        <v>0</v>
      </c>
      <c r="AL433" s="0" t="n">
        <v>0</v>
      </c>
      <c r="AM433" s="0" t="n">
        <v>0</v>
      </c>
      <c r="AN433" s="0" t="n">
        <v>0</v>
      </c>
      <c r="AO433" s="0" t="n">
        <v>0</v>
      </c>
      <c r="AP433" s="0" t="n">
        <v>0</v>
      </c>
      <c r="AQ433" s="0" t="n">
        <v>0</v>
      </c>
      <c r="AR433" s="0" t="n">
        <v>0</v>
      </c>
    </row>
    <row r="434">
      <c r="A434" s="0">
        <f>ROW(Source!A1088)</f>
        <v/>
      </c>
      <c r="B434" s="0" t="n">
        <v>78848611</v>
      </c>
      <c r="C434" s="0" t="n">
        <v>78848604</v>
      </c>
      <c r="D434" s="0" t="n">
        <v>29114298</v>
      </c>
      <c r="E434" s="0" t="n">
        <v>1</v>
      </c>
      <c r="F434" s="0" t="n">
        <v>1</v>
      </c>
      <c r="G434" s="0" t="n">
        <v>1</v>
      </c>
      <c r="H434" s="0" t="n">
        <v>3</v>
      </c>
      <c r="I434" s="0" t="inlineStr">
        <is>
          <t>101-1845</t>
        </is>
      </c>
      <c r="J434" s="0" t="inlineStr">
        <is>
          <t>ТССЦ Московской обл., 101-1845, приказ Минстроя России №675/пр от 28.02.2017 № 254/пр</t>
        </is>
      </c>
      <c r="K434" s="0" t="inlineStr">
        <is>
          <t>Винты самонарезающие с уплотнительной прокладкой 4,8х35 мм</t>
        </is>
      </c>
      <c r="L434" s="0" t="n">
        <v>1355</v>
      </c>
      <c r="N434" s="0" t="n">
        <v>1010</v>
      </c>
      <c r="O434" s="0" t="inlineStr">
        <is>
          <t>100 шт.</t>
        </is>
      </c>
      <c r="P434" s="0" t="inlineStr">
        <is>
          <t>100 шт.</t>
        </is>
      </c>
      <c r="Q434" s="0" t="n">
        <v>100</v>
      </c>
      <c r="X434" s="0" t="n">
        <v>8.000000000000001e-05</v>
      </c>
      <c r="Y434" s="0" t="n">
        <v>20</v>
      </c>
      <c r="Z434" s="0" t="n">
        <v>0</v>
      </c>
      <c r="AA434" s="0" t="n">
        <v>0</v>
      </c>
      <c r="AB434" s="0" t="n">
        <v>0</v>
      </c>
      <c r="AC434" s="0" t="n">
        <v>0</v>
      </c>
      <c r="AD434" s="0" t="n">
        <v>1</v>
      </c>
      <c r="AE434" s="0" t="n">
        <v>0</v>
      </c>
      <c r="AF434" s="0" t="inlineStr"/>
      <c r="AG434" s="0" t="n">
        <v>8.000000000000001e-05</v>
      </c>
      <c r="AH434" s="0" t="n">
        <v>2</v>
      </c>
      <c r="AI434" s="0" t="n">
        <v>78848611</v>
      </c>
      <c r="AJ434" s="0" t="n">
        <v>440</v>
      </c>
      <c r="AK434" s="0" t="n">
        <v>0</v>
      </c>
      <c r="AL434" s="0" t="n">
        <v>0</v>
      </c>
      <c r="AM434" s="0" t="n">
        <v>0</v>
      </c>
      <c r="AN434" s="0" t="n">
        <v>0</v>
      </c>
      <c r="AO434" s="0" t="n">
        <v>0</v>
      </c>
      <c r="AP434" s="0" t="n">
        <v>0</v>
      </c>
      <c r="AQ434" s="0" t="n">
        <v>0</v>
      </c>
      <c r="AR434" s="0" t="n">
        <v>0</v>
      </c>
    </row>
    <row r="435">
      <c r="A435" s="0">
        <f>ROW(Source!A1088)</f>
        <v/>
      </c>
      <c r="B435" s="0" t="n">
        <v>78848612</v>
      </c>
      <c r="C435" s="0" t="n">
        <v>78848604</v>
      </c>
      <c r="D435" s="0" t="n">
        <v>29114830</v>
      </c>
      <c r="E435" s="0" t="n">
        <v>1</v>
      </c>
      <c r="F435" s="0" t="n">
        <v>1</v>
      </c>
      <c r="G435" s="0" t="n">
        <v>1</v>
      </c>
      <c r="H435" s="0" t="n">
        <v>3</v>
      </c>
      <c r="I435" s="0" t="inlineStr">
        <is>
          <t>101-9411</t>
        </is>
      </c>
      <c r="J435" s="0" t="inlineStr">
        <is>
          <t>ТССЦ Московской обл., 101-9411, приказ Минстроя России №675/пр от 28.02.2017 № 254/пр</t>
        </is>
      </c>
      <c r="K435" s="0" t="inlineStr">
        <is>
          <t>Скобяные изделия</t>
        </is>
      </c>
      <c r="L435" s="0" t="n">
        <v>1035</v>
      </c>
      <c r="N435" s="0" t="n">
        <v>1013</v>
      </c>
      <c r="O435" s="0" t="inlineStr">
        <is>
          <t>компл.</t>
        </is>
      </c>
      <c r="P435" s="0" t="inlineStr">
        <is>
          <t>компл.</t>
        </is>
      </c>
      <c r="Q435" s="0" t="n">
        <v>1</v>
      </c>
      <c r="X435" s="0" t="n">
        <v>0</v>
      </c>
      <c r="Y435" s="0" t="n">
        <v>0</v>
      </c>
      <c r="Z435" s="0" t="n">
        <v>0</v>
      </c>
      <c r="AA435" s="0" t="n">
        <v>0</v>
      </c>
      <c r="AB435" s="0" t="n">
        <v>0</v>
      </c>
      <c r="AC435" s="0" t="n">
        <v>1</v>
      </c>
      <c r="AD435" s="0" t="n">
        <v>0</v>
      </c>
      <c r="AE435" s="0" t="n">
        <v>0</v>
      </c>
      <c r="AF435" s="0" t="inlineStr"/>
      <c r="AG435" s="0" t="n">
        <v>0</v>
      </c>
      <c r="AH435" s="0" t="n">
        <v>3</v>
      </c>
      <c r="AI435" s="0" t="n">
        <v>-1</v>
      </c>
      <c r="AJ435" s="0" t="inlineStr"/>
      <c r="AK435" s="0" t="n">
        <v>0</v>
      </c>
      <c r="AL435" s="0" t="n">
        <v>0</v>
      </c>
      <c r="AM435" s="0" t="n">
        <v>0</v>
      </c>
      <c r="AN435" s="0" t="n">
        <v>0</v>
      </c>
      <c r="AO435" s="0" t="n">
        <v>0</v>
      </c>
      <c r="AP435" s="0" t="n">
        <v>0</v>
      </c>
      <c r="AQ435" s="0" t="n">
        <v>0</v>
      </c>
      <c r="AR435" s="0" t="n">
        <v>0</v>
      </c>
    </row>
    <row r="436">
      <c r="A436" s="0">
        <f>ROW(Source!A1128)</f>
        <v/>
      </c>
      <c r="B436" s="0" t="n">
        <v>78850462</v>
      </c>
      <c r="C436" s="0" t="n">
        <v>78850455</v>
      </c>
      <c r="D436" s="0" t="n">
        <v>18408291</v>
      </c>
      <c r="E436" s="0" t="n">
        <v>1</v>
      </c>
      <c r="F436" s="0" t="n">
        <v>1</v>
      </c>
      <c r="G436" s="0" t="n">
        <v>1</v>
      </c>
      <c r="H436" s="0" t="n">
        <v>1</v>
      </c>
      <c r="I436" s="0" t="inlineStr">
        <is>
          <t>1-1025-90</t>
        </is>
      </c>
      <c r="J436" s="0" t="inlineStr"/>
      <c r="K436" s="0" t="inlineStr">
        <is>
          <t>Рабочий строитель среднего разряда 2,5</t>
        </is>
      </c>
      <c r="L436" s="0" t="n">
        <v>1369</v>
      </c>
      <c r="N436" s="0" t="n">
        <v>1013</v>
      </c>
      <c r="O436" s="0" t="inlineStr">
        <is>
          <t>чел.-ч</t>
        </is>
      </c>
      <c r="P436" s="0" t="inlineStr">
        <is>
          <t>чел.-ч</t>
        </is>
      </c>
      <c r="Q436" s="0" t="n">
        <v>1</v>
      </c>
      <c r="X436" s="0" t="n">
        <v>32.2</v>
      </c>
      <c r="Y436" s="0" t="n">
        <v>0</v>
      </c>
      <c r="Z436" s="0" t="n">
        <v>0</v>
      </c>
      <c r="AA436" s="0" t="n">
        <v>0</v>
      </c>
      <c r="AB436" s="0" t="n">
        <v>8.17</v>
      </c>
      <c r="AC436" s="0" t="n">
        <v>0</v>
      </c>
      <c r="AD436" s="0" t="n">
        <v>1</v>
      </c>
      <c r="AE436" s="0" t="n">
        <v>1</v>
      </c>
      <c r="AF436" s="0" t="inlineStr"/>
      <c r="AG436" s="0" t="n">
        <v>32.2</v>
      </c>
      <c r="AH436" s="0" t="n">
        <v>2</v>
      </c>
      <c r="AI436" s="0" t="n">
        <v>78850456</v>
      </c>
      <c r="AJ436" s="0" t="n">
        <v>442</v>
      </c>
      <c r="AK436" s="0" t="n">
        <v>0</v>
      </c>
      <c r="AL436" s="0" t="n">
        <v>0</v>
      </c>
      <c r="AM436" s="0" t="n">
        <v>0</v>
      </c>
      <c r="AN436" s="0" t="n">
        <v>0</v>
      </c>
      <c r="AO436" s="0" t="n">
        <v>0</v>
      </c>
      <c r="AP436" s="0" t="n">
        <v>0</v>
      </c>
      <c r="AQ436" s="0" t="n">
        <v>0</v>
      </c>
      <c r="AR436" s="0" t="n">
        <v>0</v>
      </c>
    </row>
    <row r="437">
      <c r="A437" s="0">
        <f>ROW(Source!A1128)</f>
        <v/>
      </c>
      <c r="B437" s="0" t="n">
        <v>78850463</v>
      </c>
      <c r="C437" s="0" t="n">
        <v>78850455</v>
      </c>
      <c r="D437" s="0" t="n">
        <v>29174913</v>
      </c>
      <c r="E437" s="0" t="n">
        <v>1</v>
      </c>
      <c r="F437" s="0" t="n">
        <v>1</v>
      </c>
      <c r="G437" s="0" t="n">
        <v>1</v>
      </c>
      <c r="H437" s="0" t="n">
        <v>2</v>
      </c>
      <c r="I437" s="0" t="inlineStr">
        <is>
          <t>400001</t>
        </is>
      </c>
      <c r="J437" s="0" t="inlineStr">
        <is>
          <t>ТСЭМ Московской обл., 400001, приказ Минстроя России №675/пр от 28.02.2017 № 264/пр</t>
        </is>
      </c>
      <c r="K437" s="0" t="inlineStr">
        <is>
          <t>Автомобили бортовые, грузоподъемность до 5 т</t>
        </is>
      </c>
      <c r="L437" s="0" t="n">
        <v>1368</v>
      </c>
      <c r="N437" s="0" t="n">
        <v>1011</v>
      </c>
      <c r="O437" s="0" t="inlineStr">
        <is>
          <t>маш.-ч</t>
        </is>
      </c>
      <c r="P437" s="0" t="inlineStr">
        <is>
          <t>маш.-ч</t>
        </is>
      </c>
      <c r="Q437" s="0" t="n">
        <v>1</v>
      </c>
      <c r="X437" s="0" t="n">
        <v>0.01</v>
      </c>
      <c r="Y437" s="0" t="n">
        <v>0</v>
      </c>
      <c r="Z437" s="0" t="n">
        <v>87.17</v>
      </c>
      <c r="AA437" s="0" t="n">
        <v>11.6</v>
      </c>
      <c r="AB437" s="0" t="n">
        <v>0</v>
      </c>
      <c r="AC437" s="0" t="n">
        <v>0</v>
      </c>
      <c r="AD437" s="0" t="n">
        <v>1</v>
      </c>
      <c r="AE437" s="0" t="n">
        <v>0</v>
      </c>
      <c r="AF437" s="0" t="inlineStr"/>
      <c r="AG437" s="0" t="n">
        <v>0.01</v>
      </c>
      <c r="AH437" s="0" t="n">
        <v>2</v>
      </c>
      <c r="AI437" s="0" t="n">
        <v>78850457</v>
      </c>
      <c r="AJ437" s="0" t="n">
        <v>443</v>
      </c>
      <c r="AK437" s="0" t="n">
        <v>0</v>
      </c>
      <c r="AL437" s="0" t="n">
        <v>0</v>
      </c>
      <c r="AM437" s="0" t="n">
        <v>0</v>
      </c>
      <c r="AN437" s="0" t="n">
        <v>0</v>
      </c>
      <c r="AO437" s="0" t="n">
        <v>0</v>
      </c>
      <c r="AP437" s="0" t="n">
        <v>0</v>
      </c>
      <c r="AQ437" s="0" t="n">
        <v>0</v>
      </c>
      <c r="AR437" s="0" t="n">
        <v>0</v>
      </c>
    </row>
    <row r="438">
      <c r="A438" s="0">
        <f>ROW(Source!A1128)</f>
        <v/>
      </c>
      <c r="B438" s="0" t="n">
        <v>78850464</v>
      </c>
      <c r="C438" s="0" t="n">
        <v>78850455</v>
      </c>
      <c r="D438" s="0" t="n">
        <v>29110139</v>
      </c>
      <c r="E438" s="0" t="n">
        <v>1</v>
      </c>
      <c r="F438" s="0" t="n">
        <v>1</v>
      </c>
      <c r="G438" s="0" t="n">
        <v>1</v>
      </c>
      <c r="H438" s="0" t="n">
        <v>3</v>
      </c>
      <c r="I438" s="0" t="inlineStr">
        <is>
          <t>101-1703</t>
        </is>
      </c>
      <c r="J438" s="0" t="inlineStr">
        <is>
          <t>ТССЦ Московской обл., 101-1703, приказ Минстроя России №675/пр от 28.02.2017 № 254/пр</t>
        </is>
      </c>
      <c r="K438" s="0" t="inlineStr">
        <is>
          <t>Прокладки резиновые (пластина техническая прессованная)</t>
        </is>
      </c>
      <c r="L438" s="0" t="n">
        <v>1346</v>
      </c>
      <c r="N438" s="0" t="n">
        <v>1009</v>
      </c>
      <c r="O438" s="0" t="inlineStr">
        <is>
          <t>кг</t>
        </is>
      </c>
      <c r="P438" s="0" t="inlineStr">
        <is>
          <t>кг</t>
        </is>
      </c>
      <c r="Q438" s="0" t="n">
        <v>1</v>
      </c>
      <c r="X438" s="0" t="n">
        <v>2</v>
      </c>
      <c r="Y438" s="0" t="n">
        <v>23.09</v>
      </c>
      <c r="Z438" s="0" t="n">
        <v>0</v>
      </c>
      <c r="AA438" s="0" t="n">
        <v>0</v>
      </c>
      <c r="AB438" s="0" t="n">
        <v>0</v>
      </c>
      <c r="AC438" s="0" t="n">
        <v>0</v>
      </c>
      <c r="AD438" s="0" t="n">
        <v>1</v>
      </c>
      <c r="AE438" s="0" t="n">
        <v>0</v>
      </c>
      <c r="AF438" s="0" t="inlineStr"/>
      <c r="AG438" s="0" t="n">
        <v>2</v>
      </c>
      <c r="AH438" s="0" t="n">
        <v>2</v>
      </c>
      <c r="AI438" s="0" t="n">
        <v>78850458</v>
      </c>
      <c r="AJ438" s="0" t="n">
        <v>444</v>
      </c>
      <c r="AK438" s="0" t="n">
        <v>0</v>
      </c>
      <c r="AL438" s="0" t="n">
        <v>0</v>
      </c>
      <c r="AM438" s="0" t="n">
        <v>0</v>
      </c>
      <c r="AN438" s="0" t="n">
        <v>0</v>
      </c>
      <c r="AO438" s="0" t="n">
        <v>0</v>
      </c>
      <c r="AP438" s="0" t="n">
        <v>0</v>
      </c>
      <c r="AQ438" s="0" t="n">
        <v>0</v>
      </c>
      <c r="AR438" s="0" t="n">
        <v>0</v>
      </c>
    </row>
    <row r="439">
      <c r="A439" s="0">
        <f>ROW(Source!A1128)</f>
        <v/>
      </c>
      <c r="B439" s="0" t="n">
        <v>78850465</v>
      </c>
      <c r="C439" s="0" t="n">
        <v>78850455</v>
      </c>
      <c r="D439" s="0" t="n">
        <v>29114240</v>
      </c>
      <c r="E439" s="0" t="n">
        <v>1</v>
      </c>
      <c r="F439" s="0" t="n">
        <v>1</v>
      </c>
      <c r="G439" s="0" t="n">
        <v>1</v>
      </c>
      <c r="H439" s="0" t="n">
        <v>3</v>
      </c>
      <c r="I439" s="0" t="inlineStr">
        <is>
          <t>101-2576</t>
        </is>
      </c>
      <c r="J439" s="0" t="inlineStr">
        <is>
          <t>ТССЦ Московской обл., 101-2576, приказ Минстроя России №675/пр от 28.02.2017 № 254/пр</t>
        </is>
      </c>
      <c r="K439" s="0" t="inlineStr">
        <is>
          <t>Болты с гайками и шайбами для санитарно-технических работ диаметром 16 мм</t>
        </is>
      </c>
      <c r="L439" s="0" t="n">
        <v>1348</v>
      </c>
      <c r="N439" s="0" t="n">
        <v>1009</v>
      </c>
      <c r="O439" s="0" t="inlineStr">
        <is>
          <t>т</t>
        </is>
      </c>
      <c r="P439" s="0" t="inlineStr">
        <is>
          <t>т</t>
        </is>
      </c>
      <c r="Q439" s="0" t="n">
        <v>1000</v>
      </c>
      <c r="X439" s="0" t="n">
        <v>0.005</v>
      </c>
      <c r="Y439" s="0" t="n">
        <v>14830</v>
      </c>
      <c r="Z439" s="0" t="n">
        <v>0</v>
      </c>
      <c r="AA439" s="0" t="n">
        <v>0</v>
      </c>
      <c r="AB439" s="0" t="n">
        <v>0</v>
      </c>
      <c r="AC439" s="0" t="n">
        <v>0</v>
      </c>
      <c r="AD439" s="0" t="n">
        <v>1</v>
      </c>
      <c r="AE439" s="0" t="n">
        <v>0</v>
      </c>
      <c r="AF439" s="0" t="inlineStr"/>
      <c r="AG439" s="0" t="n">
        <v>0.005</v>
      </c>
      <c r="AH439" s="0" t="n">
        <v>2</v>
      </c>
      <c r="AI439" s="0" t="n">
        <v>78850459</v>
      </c>
      <c r="AJ439" s="0" t="n">
        <v>445</v>
      </c>
      <c r="AK439" s="0" t="n">
        <v>0</v>
      </c>
      <c r="AL439" s="0" t="n">
        <v>0</v>
      </c>
      <c r="AM439" s="0" t="n">
        <v>0</v>
      </c>
      <c r="AN439" s="0" t="n">
        <v>0</v>
      </c>
      <c r="AO439" s="0" t="n">
        <v>0</v>
      </c>
      <c r="AP439" s="0" t="n">
        <v>0</v>
      </c>
      <c r="AQ439" s="0" t="n">
        <v>0</v>
      </c>
      <c r="AR439" s="0" t="n">
        <v>0</v>
      </c>
    </row>
    <row r="440">
      <c r="A440" s="0">
        <f>ROW(Source!A1128)</f>
        <v/>
      </c>
      <c r="B440" s="0" t="n">
        <v>78850466</v>
      </c>
      <c r="C440" s="0" t="n">
        <v>78850455</v>
      </c>
      <c r="D440" s="0" t="n">
        <v>29150040</v>
      </c>
      <c r="E440" s="0" t="n">
        <v>1</v>
      </c>
      <c r="F440" s="0" t="n">
        <v>1</v>
      </c>
      <c r="G440" s="0" t="n">
        <v>1</v>
      </c>
      <c r="H440" s="0" t="n">
        <v>3</v>
      </c>
      <c r="I440" s="0" t="inlineStr">
        <is>
          <t>411-0001</t>
        </is>
      </c>
      <c r="J440" s="0" t="inlineStr">
        <is>
          <t>ТССЦ Московской обл., 411-0001, приказ Минстроя России №675/пр от 28.02.2017 № 257/пр</t>
        </is>
      </c>
      <c r="K440" s="0" t="inlineStr">
        <is>
          <t>Вода</t>
        </is>
      </c>
      <c r="L440" s="0" t="n">
        <v>1339</v>
      </c>
      <c r="N440" s="0" t="n">
        <v>1007</v>
      </c>
      <c r="O440" s="0" t="inlineStr">
        <is>
          <t>м3</t>
        </is>
      </c>
      <c r="P440" s="0" t="inlineStr">
        <is>
          <t>м3</t>
        </is>
      </c>
      <c r="Q440" s="0" t="n">
        <v>1</v>
      </c>
      <c r="X440" s="0" t="n">
        <v>7.8</v>
      </c>
      <c r="Y440" s="0" t="n">
        <v>2.44</v>
      </c>
      <c r="Z440" s="0" t="n">
        <v>0</v>
      </c>
      <c r="AA440" s="0" t="n">
        <v>0</v>
      </c>
      <c r="AB440" s="0" t="n">
        <v>0</v>
      </c>
      <c r="AC440" s="0" t="n">
        <v>0</v>
      </c>
      <c r="AD440" s="0" t="n">
        <v>1</v>
      </c>
      <c r="AE440" s="0" t="n">
        <v>0</v>
      </c>
      <c r="AF440" s="0" t="inlineStr"/>
      <c r="AG440" s="0" t="n">
        <v>7.8</v>
      </c>
      <c r="AH440" s="0" t="n">
        <v>2</v>
      </c>
      <c r="AI440" s="0" t="n">
        <v>78850460</v>
      </c>
      <c r="AJ440" s="0" t="n">
        <v>446</v>
      </c>
      <c r="AK440" s="0" t="n">
        <v>0</v>
      </c>
      <c r="AL440" s="0" t="n">
        <v>0</v>
      </c>
      <c r="AM440" s="0" t="n">
        <v>0</v>
      </c>
      <c r="AN440" s="0" t="n">
        <v>0</v>
      </c>
      <c r="AO440" s="0" t="n">
        <v>0</v>
      </c>
      <c r="AP440" s="0" t="n">
        <v>0</v>
      </c>
      <c r="AQ440" s="0" t="n">
        <v>0</v>
      </c>
      <c r="AR440" s="0" t="n">
        <v>0</v>
      </c>
    </row>
    <row r="441">
      <c r="A441" s="0">
        <f>ROW(Source!A1130)</f>
        <v/>
      </c>
      <c r="B441" s="0" t="n">
        <v>78848700</v>
      </c>
      <c r="C441" s="0" t="n">
        <v>78848699</v>
      </c>
      <c r="D441" s="0" t="n">
        <v>18409850</v>
      </c>
      <c r="E441" s="0" t="n">
        <v>1</v>
      </c>
      <c r="F441" s="0" t="n">
        <v>1</v>
      </c>
      <c r="G441" s="0" t="n">
        <v>1</v>
      </c>
      <c r="H441" s="0" t="n">
        <v>1</v>
      </c>
      <c r="I441" s="0" t="inlineStr">
        <is>
          <t>1-1035-90</t>
        </is>
      </c>
      <c r="J441" s="0" t="inlineStr"/>
      <c r="K441" s="0" t="inlineStr">
        <is>
          <t>Рабочий строитель среднего разряда 3,5</t>
        </is>
      </c>
      <c r="L441" s="0" t="n">
        <v>1369</v>
      </c>
      <c r="N441" s="0" t="n">
        <v>1013</v>
      </c>
      <c r="O441" s="0" t="inlineStr">
        <is>
          <t>чел.-ч</t>
        </is>
      </c>
      <c r="P441" s="0" t="inlineStr">
        <is>
          <t>чел.-ч</t>
        </is>
      </c>
      <c r="Q441" s="0" t="n">
        <v>1</v>
      </c>
      <c r="X441" s="0" t="n">
        <v>308</v>
      </c>
      <c r="Y441" s="0" t="n">
        <v>0</v>
      </c>
      <c r="Z441" s="0" t="n">
        <v>0</v>
      </c>
      <c r="AA441" s="0" t="n">
        <v>0</v>
      </c>
      <c r="AB441" s="0" t="n">
        <v>9.07</v>
      </c>
      <c r="AC441" s="0" t="n">
        <v>0</v>
      </c>
      <c r="AD441" s="0" t="n">
        <v>1</v>
      </c>
      <c r="AE441" s="0" t="n">
        <v>1</v>
      </c>
      <c r="AF441" s="0" t="inlineStr"/>
      <c r="AG441" s="0" t="n">
        <v>308</v>
      </c>
      <c r="AH441" s="0" t="n">
        <v>2</v>
      </c>
      <c r="AI441" s="0" t="n">
        <v>78848700</v>
      </c>
      <c r="AJ441" s="0" t="n">
        <v>448</v>
      </c>
      <c r="AK441" s="0" t="n">
        <v>0</v>
      </c>
      <c r="AL441" s="0" t="n">
        <v>0</v>
      </c>
      <c r="AM441" s="0" t="n">
        <v>0</v>
      </c>
      <c r="AN441" s="0" t="n">
        <v>0</v>
      </c>
      <c r="AO441" s="0" t="n">
        <v>0</v>
      </c>
      <c r="AP441" s="0" t="n">
        <v>0</v>
      </c>
      <c r="AQ441" s="0" t="n">
        <v>0</v>
      </c>
      <c r="AR441" s="0" t="n">
        <v>0</v>
      </c>
    </row>
    <row r="442">
      <c r="A442" s="0">
        <f>ROW(Source!A1130)</f>
        <v/>
      </c>
      <c r="B442" s="0" t="n">
        <v>78848701</v>
      </c>
      <c r="C442" s="0" t="n">
        <v>78848699</v>
      </c>
      <c r="D442" s="0" t="n">
        <v>29174913</v>
      </c>
      <c r="E442" s="0" t="n">
        <v>1</v>
      </c>
      <c r="F442" s="0" t="n">
        <v>1</v>
      </c>
      <c r="G442" s="0" t="n">
        <v>1</v>
      </c>
      <c r="H442" s="0" t="n">
        <v>2</v>
      </c>
      <c r="I442" s="0" t="inlineStr">
        <is>
          <t>400001</t>
        </is>
      </c>
      <c r="J442" s="0" t="inlineStr">
        <is>
          <t>ТСЭМ Московской обл., 400001, приказ Минстроя России №675/пр от 28.02.2017 № 264/пр</t>
        </is>
      </c>
      <c r="K442" s="0" t="inlineStr">
        <is>
          <t>Автомобили бортовые, грузоподъемность до 5 т</t>
        </is>
      </c>
      <c r="L442" s="0" t="n">
        <v>1368</v>
      </c>
      <c r="N442" s="0" t="n">
        <v>1011</v>
      </c>
      <c r="O442" s="0" t="inlineStr">
        <is>
          <t>маш.-ч</t>
        </is>
      </c>
      <c r="P442" s="0" t="inlineStr">
        <is>
          <t>маш.-ч</t>
        </is>
      </c>
      <c r="Q442" s="0" t="n">
        <v>1</v>
      </c>
      <c r="X442" s="0" t="n">
        <v>1.6</v>
      </c>
      <c r="Y442" s="0" t="n">
        <v>0</v>
      </c>
      <c r="Z442" s="0" t="n">
        <v>87.17</v>
      </c>
      <c r="AA442" s="0" t="n">
        <v>11.6</v>
      </c>
      <c r="AB442" s="0" t="n">
        <v>0</v>
      </c>
      <c r="AC442" s="0" t="n">
        <v>0</v>
      </c>
      <c r="AD442" s="0" t="n">
        <v>1</v>
      </c>
      <c r="AE442" s="0" t="n">
        <v>0</v>
      </c>
      <c r="AF442" s="0" t="inlineStr"/>
      <c r="AG442" s="0" t="n">
        <v>1.6</v>
      </c>
      <c r="AH442" s="0" t="n">
        <v>2</v>
      </c>
      <c r="AI442" s="0" t="n">
        <v>78848701</v>
      </c>
      <c r="AJ442" s="0" t="n">
        <v>449</v>
      </c>
      <c r="AK442" s="0" t="n">
        <v>0</v>
      </c>
      <c r="AL442" s="0" t="n">
        <v>0</v>
      </c>
      <c r="AM442" s="0" t="n">
        <v>0</v>
      </c>
      <c r="AN442" s="0" t="n">
        <v>0</v>
      </c>
      <c r="AO442" s="0" t="n">
        <v>0</v>
      </c>
      <c r="AP442" s="0" t="n">
        <v>0</v>
      </c>
      <c r="AQ442" s="0" t="n">
        <v>0</v>
      </c>
      <c r="AR442" s="0" t="n">
        <v>0</v>
      </c>
    </row>
    <row r="443">
      <c r="A443" s="0">
        <f>ROW(Source!A1130)</f>
        <v/>
      </c>
      <c r="B443" s="0" t="n">
        <v>78848702</v>
      </c>
      <c r="C443" s="0" t="n">
        <v>78848699</v>
      </c>
      <c r="D443" s="0" t="n">
        <v>29114241</v>
      </c>
      <c r="E443" s="0" t="n">
        <v>1</v>
      </c>
      <c r="F443" s="0" t="n">
        <v>1</v>
      </c>
      <c r="G443" s="0" t="n">
        <v>1</v>
      </c>
      <c r="H443" s="0" t="n">
        <v>3</v>
      </c>
      <c r="I443" s="0" t="inlineStr">
        <is>
          <t>101-2577</t>
        </is>
      </c>
      <c r="J443" s="0" t="inlineStr">
        <is>
          <t>ТССЦ Московской обл., 101-2577, приказ Минстроя России №675/пр от 28.02.2017 № 254/пр</t>
        </is>
      </c>
      <c r="K443" s="0" t="inlineStr">
        <is>
          <t>Болты с гайками и шайбами для санитарно-технических работ диаметром 20-22 мм</t>
        </is>
      </c>
      <c r="L443" s="0" t="n">
        <v>1348</v>
      </c>
      <c r="N443" s="0" t="n">
        <v>1009</v>
      </c>
      <c r="O443" s="0" t="inlineStr">
        <is>
          <t>т</t>
        </is>
      </c>
      <c r="P443" s="0" t="inlineStr">
        <is>
          <t>т</t>
        </is>
      </c>
      <c r="Q443" s="0" t="n">
        <v>1000</v>
      </c>
      <c r="X443" s="0" t="n">
        <v>0.11</v>
      </c>
      <c r="Y443" s="0" t="n">
        <v>13559.99</v>
      </c>
      <c r="Z443" s="0" t="n">
        <v>0</v>
      </c>
      <c r="AA443" s="0" t="n">
        <v>0</v>
      </c>
      <c r="AB443" s="0" t="n">
        <v>0</v>
      </c>
      <c r="AC443" s="0" t="n">
        <v>0</v>
      </c>
      <c r="AD443" s="0" t="n">
        <v>1</v>
      </c>
      <c r="AE443" s="0" t="n">
        <v>0</v>
      </c>
      <c r="AF443" s="0" t="inlineStr"/>
      <c r="AG443" s="0" t="n">
        <v>0.11</v>
      </c>
      <c r="AH443" s="0" t="n">
        <v>2</v>
      </c>
      <c r="AI443" s="0" t="n">
        <v>78848702</v>
      </c>
      <c r="AJ443" s="0" t="n">
        <v>450</v>
      </c>
      <c r="AK443" s="0" t="n">
        <v>0</v>
      </c>
      <c r="AL443" s="0" t="n">
        <v>0</v>
      </c>
      <c r="AM443" s="0" t="n">
        <v>0</v>
      </c>
      <c r="AN443" s="0" t="n">
        <v>0</v>
      </c>
      <c r="AO443" s="0" t="n">
        <v>0</v>
      </c>
      <c r="AP443" s="0" t="n">
        <v>0</v>
      </c>
      <c r="AQ443" s="0" t="n">
        <v>0</v>
      </c>
      <c r="AR443" s="0" t="n">
        <v>0</v>
      </c>
    </row>
    <row r="444">
      <c r="A444" s="0">
        <f>ROW(Source!A1130)</f>
        <v/>
      </c>
      <c r="B444" s="0" t="n">
        <v>78848703</v>
      </c>
      <c r="C444" s="0" t="n">
        <v>78848699</v>
      </c>
      <c r="D444" s="0" t="n">
        <v>29142947</v>
      </c>
      <c r="E444" s="0" t="n">
        <v>1</v>
      </c>
      <c r="F444" s="0" t="n">
        <v>1</v>
      </c>
      <c r="G444" s="0" t="n">
        <v>1</v>
      </c>
      <c r="H444" s="0" t="n">
        <v>3</v>
      </c>
      <c r="I444" s="0" t="inlineStr">
        <is>
          <t>302-1175</t>
        </is>
      </c>
      <c r="J444" s="0" t="inlineStr">
        <is>
          <t>ТССЦ Московской обл., 302-1175, приказ Минстроя России №675/пр от 28.02.2017 № 256/пр</t>
        </is>
      </c>
      <c r="K444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44" s="0" t="n">
        <v>1354</v>
      </c>
      <c r="N444" s="0" t="n">
        <v>1010</v>
      </c>
      <c r="O444" s="0" t="inlineStr">
        <is>
          <t>шт.</t>
        </is>
      </c>
      <c r="P444" s="0" t="inlineStr">
        <is>
          <t>шт.</t>
        </is>
      </c>
      <c r="Q444" s="0" t="n">
        <v>1</v>
      </c>
      <c r="X444" s="0" t="n">
        <v>100</v>
      </c>
      <c r="Y444" s="0" t="n">
        <v>257.08</v>
      </c>
      <c r="Z444" s="0" t="n">
        <v>0</v>
      </c>
      <c r="AA444" s="0" t="n">
        <v>0</v>
      </c>
      <c r="AB444" s="0" t="n">
        <v>0</v>
      </c>
      <c r="AC444" s="0" t="n">
        <v>0</v>
      </c>
      <c r="AD444" s="0" t="n">
        <v>1</v>
      </c>
      <c r="AE444" s="0" t="n">
        <v>0</v>
      </c>
      <c r="AF444" s="0" t="inlineStr"/>
      <c r="AG444" s="0" t="n">
        <v>100</v>
      </c>
      <c r="AH444" s="0" t="n">
        <v>2</v>
      </c>
      <c r="AI444" s="0" t="n">
        <v>78848703</v>
      </c>
      <c r="AJ444" s="0" t="n">
        <v>451</v>
      </c>
      <c r="AK444" s="0" t="n">
        <v>0</v>
      </c>
      <c r="AL444" s="0" t="n">
        <v>0</v>
      </c>
      <c r="AM444" s="0" t="n">
        <v>0</v>
      </c>
      <c r="AN444" s="0" t="n">
        <v>0</v>
      </c>
      <c r="AO444" s="0" t="n">
        <v>0</v>
      </c>
      <c r="AP444" s="0" t="n">
        <v>0</v>
      </c>
      <c r="AQ444" s="0" t="n">
        <v>0</v>
      </c>
      <c r="AR444" s="0" t="n">
        <v>0</v>
      </c>
    </row>
    <row r="445">
      <c r="A445" s="0">
        <f>ROW(Source!A1130)</f>
        <v/>
      </c>
      <c r="B445" s="0" t="n">
        <v>78848704</v>
      </c>
      <c r="C445" s="0" t="n">
        <v>78848699</v>
      </c>
      <c r="D445" s="0" t="n">
        <v>29171635</v>
      </c>
      <c r="E445" s="0" t="n">
        <v>1</v>
      </c>
      <c r="F445" s="0" t="n">
        <v>1</v>
      </c>
      <c r="G445" s="0" t="n">
        <v>1</v>
      </c>
      <c r="H445" s="0" t="n">
        <v>3</v>
      </c>
      <c r="I445" s="0" t="inlineStr">
        <is>
          <t>509-0966</t>
        </is>
      </c>
      <c r="J445" s="0" t="inlineStr">
        <is>
          <t>ТССЦ Московской обл., 509-0966, приказ Минстроя России №675/пр от 28.02.2017 № 258/пр</t>
        </is>
      </c>
      <c r="K445" s="0" t="inlineStr">
        <is>
          <t>Прокладки из паронита марки ПМБ, толщиной 1 мм, диаметром 50 мм</t>
        </is>
      </c>
      <c r="L445" s="0" t="n">
        <v>1356</v>
      </c>
      <c r="N445" s="0" t="n">
        <v>1010</v>
      </c>
      <c r="O445" s="0" t="inlineStr">
        <is>
          <t>1000 шт.</t>
        </is>
      </c>
      <c r="P445" s="0" t="inlineStr">
        <is>
          <t>1000 шт.</t>
        </is>
      </c>
      <c r="Q445" s="0" t="n">
        <v>1000</v>
      </c>
      <c r="X445" s="0" t="n">
        <v>0.2</v>
      </c>
      <c r="Y445" s="0" t="n">
        <v>3450.01</v>
      </c>
      <c r="Z445" s="0" t="n">
        <v>0</v>
      </c>
      <c r="AA445" s="0" t="n">
        <v>0</v>
      </c>
      <c r="AB445" s="0" t="n">
        <v>0</v>
      </c>
      <c r="AC445" s="0" t="n">
        <v>0</v>
      </c>
      <c r="AD445" s="0" t="n">
        <v>1</v>
      </c>
      <c r="AE445" s="0" t="n">
        <v>0</v>
      </c>
      <c r="AF445" s="0" t="inlineStr"/>
      <c r="AG445" s="0" t="n">
        <v>0.2</v>
      </c>
      <c r="AH445" s="0" t="n">
        <v>2</v>
      </c>
      <c r="AI445" s="0" t="n">
        <v>78848704</v>
      </c>
      <c r="AJ445" s="0" t="n">
        <v>452</v>
      </c>
      <c r="AK445" s="0" t="n">
        <v>0</v>
      </c>
      <c r="AL445" s="0" t="n">
        <v>0</v>
      </c>
      <c r="AM445" s="0" t="n">
        <v>0</v>
      </c>
      <c r="AN445" s="0" t="n">
        <v>0</v>
      </c>
      <c r="AO445" s="0" t="n">
        <v>0</v>
      </c>
      <c r="AP445" s="0" t="n">
        <v>0</v>
      </c>
      <c r="AQ445" s="0" t="n">
        <v>0</v>
      </c>
      <c r="AR445" s="0" t="n">
        <v>0</v>
      </c>
    </row>
    <row r="446">
      <c r="A446" s="0">
        <f>ROW(Source!A1130)</f>
        <v/>
      </c>
      <c r="B446" s="0" t="n">
        <v>78848705</v>
      </c>
      <c r="C446" s="0" t="n">
        <v>78848699</v>
      </c>
      <c r="D446" s="0" t="n">
        <v>29164350</v>
      </c>
      <c r="E446" s="0" t="n">
        <v>1</v>
      </c>
      <c r="F446" s="0" t="n">
        <v>1</v>
      </c>
      <c r="G446" s="0" t="n">
        <v>1</v>
      </c>
      <c r="H446" s="0" t="n">
        <v>3</v>
      </c>
      <c r="I446" s="0" t="inlineStr">
        <is>
          <t>509-9899</t>
        </is>
      </c>
      <c r="J446" s="0" t="inlineStr">
        <is>
          <t>ТССЦ Московской обл., 509-9899, приказ Минстроя России №675/пр от 28.02.2017 № 258/пр</t>
        </is>
      </c>
      <c r="K446" s="0" t="inlineStr">
        <is>
          <t>Строительный мусор и масса возвратных материалов</t>
        </is>
      </c>
      <c r="L446" s="0" t="n">
        <v>1348</v>
      </c>
      <c r="N446" s="0" t="n">
        <v>1009</v>
      </c>
      <c r="O446" s="0" t="inlineStr">
        <is>
          <t>т</t>
        </is>
      </c>
      <c r="P446" s="0" t="inlineStr">
        <is>
          <t>т</t>
        </is>
      </c>
      <c r="Q446" s="0" t="n">
        <v>1000</v>
      </c>
      <c r="X446" s="0" t="n">
        <v>1.8</v>
      </c>
      <c r="Y446" s="0" t="n">
        <v>0</v>
      </c>
      <c r="Z446" s="0" t="n">
        <v>0</v>
      </c>
      <c r="AA446" s="0" t="n">
        <v>0</v>
      </c>
      <c r="AB446" s="0" t="n">
        <v>0</v>
      </c>
      <c r="AC446" s="0" t="n">
        <v>0</v>
      </c>
      <c r="AD446" s="0" t="n">
        <v>0</v>
      </c>
      <c r="AE446" s="0" t="n">
        <v>0</v>
      </c>
      <c r="AF446" s="0" t="inlineStr"/>
      <c r="AG446" s="0" t="n">
        <v>1.8</v>
      </c>
      <c r="AH446" s="0" t="n">
        <v>2</v>
      </c>
      <c r="AI446" s="0" t="n">
        <v>78848705</v>
      </c>
      <c r="AJ446" s="0" t="n">
        <v>453</v>
      </c>
      <c r="AK446" s="0" t="n">
        <v>0</v>
      </c>
      <c r="AL446" s="0" t="n">
        <v>0</v>
      </c>
      <c r="AM446" s="0" t="n">
        <v>0</v>
      </c>
      <c r="AN446" s="0" t="n">
        <v>0</v>
      </c>
      <c r="AO446" s="0" t="n">
        <v>0</v>
      </c>
      <c r="AP446" s="0" t="n">
        <v>0</v>
      </c>
      <c r="AQ446" s="0" t="n">
        <v>0</v>
      </c>
      <c r="AR446" s="0" t="n">
        <v>0</v>
      </c>
    </row>
    <row r="447">
      <c r="A447" s="0">
        <f>ROW(Source!A1132)</f>
        <v/>
      </c>
      <c r="B447" s="0" t="n">
        <v>78850469</v>
      </c>
      <c r="C447" s="0" t="n">
        <v>78850468</v>
      </c>
      <c r="D447" s="0" t="n">
        <v>18409661</v>
      </c>
      <c r="E447" s="0" t="n">
        <v>1</v>
      </c>
      <c r="F447" s="0" t="n">
        <v>1</v>
      </c>
      <c r="G447" s="0" t="n">
        <v>1</v>
      </c>
      <c r="H447" s="0" t="n">
        <v>1</v>
      </c>
      <c r="I447" s="0" t="inlineStr">
        <is>
          <t>1-1031-90</t>
        </is>
      </c>
      <c r="J447" s="0" t="inlineStr"/>
      <c r="K447" s="0" t="inlineStr">
        <is>
          <t>Рабочий строитель среднего разряда 3,1</t>
        </is>
      </c>
      <c r="L447" s="0" t="n">
        <v>1369</v>
      </c>
      <c r="N447" s="0" t="n">
        <v>1013</v>
      </c>
      <c r="O447" s="0" t="inlineStr">
        <is>
          <t>чел.-ч</t>
        </is>
      </c>
      <c r="P447" s="0" t="inlineStr">
        <is>
          <t>чел.-ч</t>
        </is>
      </c>
      <c r="Q447" s="0" t="n">
        <v>1</v>
      </c>
      <c r="X447" s="0" t="n">
        <v>302.4</v>
      </c>
      <c r="Y447" s="0" t="n">
        <v>0</v>
      </c>
      <c r="Z447" s="0" t="n">
        <v>0</v>
      </c>
      <c r="AA447" s="0" t="n">
        <v>0</v>
      </c>
      <c r="AB447" s="0" t="n">
        <v>8.640000000000001</v>
      </c>
      <c r="AC447" s="0" t="n">
        <v>0</v>
      </c>
      <c r="AD447" s="0" t="n">
        <v>1</v>
      </c>
      <c r="AE447" s="0" t="n">
        <v>1</v>
      </c>
      <c r="AF447" s="0" t="inlineStr"/>
      <c r="AG447" s="0" t="n">
        <v>302.4</v>
      </c>
      <c r="AH447" s="0" t="n">
        <v>2</v>
      </c>
      <c r="AI447" s="0" t="n">
        <v>78850469</v>
      </c>
      <c r="AJ447" s="0" t="n">
        <v>454</v>
      </c>
      <c r="AK447" s="0" t="n">
        <v>0</v>
      </c>
      <c r="AL447" s="0" t="n">
        <v>0</v>
      </c>
      <c r="AM447" s="0" t="n">
        <v>0</v>
      </c>
      <c r="AN447" s="0" t="n">
        <v>0</v>
      </c>
      <c r="AO447" s="0" t="n">
        <v>0</v>
      </c>
      <c r="AP447" s="0" t="n">
        <v>0</v>
      </c>
      <c r="AQ447" s="0" t="n">
        <v>0</v>
      </c>
      <c r="AR447" s="0" t="n">
        <v>0</v>
      </c>
    </row>
    <row r="448">
      <c r="A448" s="0">
        <f>ROW(Source!A1132)</f>
        <v/>
      </c>
      <c r="B448" s="0" t="n">
        <v>78850470</v>
      </c>
      <c r="C448" s="0" t="n">
        <v>78850468</v>
      </c>
      <c r="D448" s="0" t="n">
        <v>29174913</v>
      </c>
      <c r="E448" s="0" t="n">
        <v>1</v>
      </c>
      <c r="F448" s="0" t="n">
        <v>1</v>
      </c>
      <c r="G448" s="0" t="n">
        <v>1</v>
      </c>
      <c r="H448" s="0" t="n">
        <v>2</v>
      </c>
      <c r="I448" s="0" t="inlineStr">
        <is>
          <t>400001</t>
        </is>
      </c>
      <c r="J448" s="0" t="inlineStr">
        <is>
          <t>ТСЭМ Московской обл., 400001, приказ Минстроя России №675/пр от 28.02.2017 № 264/пр</t>
        </is>
      </c>
      <c r="K448" s="0" t="inlineStr">
        <is>
          <t>Автомобили бортовые, грузоподъемность до 5 т</t>
        </is>
      </c>
      <c r="L448" s="0" t="n">
        <v>1368</v>
      </c>
      <c r="N448" s="0" t="n">
        <v>1011</v>
      </c>
      <c r="O448" s="0" t="inlineStr">
        <is>
          <t>маш.-ч</t>
        </is>
      </c>
      <c r="P448" s="0" t="inlineStr">
        <is>
          <t>маш.-ч</t>
        </is>
      </c>
      <c r="Q448" s="0" t="n">
        <v>1</v>
      </c>
      <c r="X448" s="0" t="n">
        <v>0.01</v>
      </c>
      <c r="Y448" s="0" t="n">
        <v>0</v>
      </c>
      <c r="Z448" s="0" t="n">
        <v>87.17</v>
      </c>
      <c r="AA448" s="0" t="n">
        <v>11.6</v>
      </c>
      <c r="AB448" s="0" t="n">
        <v>0</v>
      </c>
      <c r="AC448" s="0" t="n">
        <v>0</v>
      </c>
      <c r="AD448" s="0" t="n">
        <v>1</v>
      </c>
      <c r="AE448" s="0" t="n">
        <v>0</v>
      </c>
      <c r="AF448" s="0" t="inlineStr"/>
      <c r="AG448" s="0" t="n">
        <v>0.01</v>
      </c>
      <c r="AH448" s="0" t="n">
        <v>2</v>
      </c>
      <c r="AI448" s="0" t="n">
        <v>78850470</v>
      </c>
      <c r="AJ448" s="0" t="n">
        <v>455</v>
      </c>
      <c r="AK448" s="0" t="n">
        <v>0</v>
      </c>
      <c r="AL448" s="0" t="n">
        <v>0</v>
      </c>
      <c r="AM448" s="0" t="n">
        <v>0</v>
      </c>
      <c r="AN448" s="0" t="n">
        <v>0</v>
      </c>
      <c r="AO448" s="0" t="n">
        <v>0</v>
      </c>
      <c r="AP448" s="0" t="n">
        <v>0</v>
      </c>
      <c r="AQ448" s="0" t="n">
        <v>0</v>
      </c>
      <c r="AR448" s="0" t="n">
        <v>0</v>
      </c>
    </row>
    <row r="449">
      <c r="A449" s="0">
        <f>ROW(Source!A1132)</f>
        <v/>
      </c>
      <c r="B449" s="0" t="n">
        <v>78850471</v>
      </c>
      <c r="C449" s="0" t="n">
        <v>78850468</v>
      </c>
      <c r="D449" s="0" t="n">
        <v>29107658</v>
      </c>
      <c r="E449" s="0" t="n">
        <v>1</v>
      </c>
      <c r="F449" s="0" t="n">
        <v>1</v>
      </c>
      <c r="G449" s="0" t="n">
        <v>1</v>
      </c>
      <c r="H449" s="0" t="n">
        <v>3</v>
      </c>
      <c r="I449" s="0" t="inlineStr">
        <is>
          <t>101-0962</t>
        </is>
      </c>
      <c r="J449" s="0" t="inlineStr">
        <is>
          <t>ТССЦ Московской обл., 101-0962, приказ Минстроя России №675/пр от 28.02.2017 № 254/пр</t>
        </is>
      </c>
      <c r="K449" s="0" t="inlineStr">
        <is>
          <t>Смазка солидол жировой марки «Ж»</t>
        </is>
      </c>
      <c r="L449" s="0" t="n">
        <v>1348</v>
      </c>
      <c r="N449" s="0" t="n">
        <v>1009</v>
      </c>
      <c r="O449" s="0" t="inlineStr">
        <is>
          <t>т</t>
        </is>
      </c>
      <c r="P449" s="0" t="inlineStr">
        <is>
          <t>т</t>
        </is>
      </c>
      <c r="Q449" s="0" t="n">
        <v>1000</v>
      </c>
      <c r="X449" s="0" t="n">
        <v>0.0078</v>
      </c>
      <c r="Y449" s="0" t="n">
        <v>9661.51</v>
      </c>
      <c r="Z449" s="0" t="n">
        <v>0</v>
      </c>
      <c r="AA449" s="0" t="n">
        <v>0</v>
      </c>
      <c r="AB449" s="0" t="n">
        <v>0</v>
      </c>
      <c r="AC449" s="0" t="n">
        <v>0</v>
      </c>
      <c r="AD449" s="0" t="n">
        <v>1</v>
      </c>
      <c r="AE449" s="0" t="n">
        <v>0</v>
      </c>
      <c r="AF449" s="0" t="inlineStr"/>
      <c r="AG449" s="0" t="n">
        <v>0.0078</v>
      </c>
      <c r="AH449" s="0" t="n">
        <v>2</v>
      </c>
      <c r="AI449" s="0" t="n">
        <v>78850471</v>
      </c>
      <c r="AJ449" s="0" t="n">
        <v>456</v>
      </c>
      <c r="AK449" s="0" t="n">
        <v>0</v>
      </c>
      <c r="AL449" s="0" t="n">
        <v>0</v>
      </c>
      <c r="AM449" s="0" t="n">
        <v>0</v>
      </c>
      <c r="AN449" s="0" t="n">
        <v>0</v>
      </c>
      <c r="AO449" s="0" t="n">
        <v>0</v>
      </c>
      <c r="AP449" s="0" t="n">
        <v>0</v>
      </c>
      <c r="AQ449" s="0" t="n">
        <v>0</v>
      </c>
      <c r="AR449" s="0" t="n">
        <v>0</v>
      </c>
    </row>
    <row r="450">
      <c r="A450" s="0">
        <f>ROW(Source!A1132)</f>
        <v/>
      </c>
      <c r="B450" s="0" t="n">
        <v>78850472</v>
      </c>
      <c r="C450" s="0" t="n">
        <v>78850468</v>
      </c>
      <c r="D450" s="0" t="n">
        <v>29171624</v>
      </c>
      <c r="E450" s="0" t="n">
        <v>1</v>
      </c>
      <c r="F450" s="0" t="n">
        <v>1</v>
      </c>
      <c r="G450" s="0" t="n">
        <v>1</v>
      </c>
      <c r="H450" s="0" t="n">
        <v>3</v>
      </c>
      <c r="I450" s="0" t="inlineStr">
        <is>
          <t>509-0965</t>
        </is>
      </c>
      <c r="J450" s="0" t="inlineStr">
        <is>
          <t>ТССЦ Московской обл., 509-0965, приказ Минстроя России №675/пр от 28.02.2017 № 258/пр</t>
        </is>
      </c>
      <c r="K450" s="0" t="inlineStr">
        <is>
          <t>Паронит</t>
        </is>
      </c>
      <c r="L450" s="0" t="n">
        <v>1348</v>
      </c>
      <c r="N450" s="0" t="n">
        <v>1009</v>
      </c>
      <c r="O450" s="0" t="inlineStr">
        <is>
          <t>т</t>
        </is>
      </c>
      <c r="P450" s="0" t="inlineStr">
        <is>
          <t>т</t>
        </is>
      </c>
      <c r="Q450" s="0" t="n">
        <v>1000</v>
      </c>
      <c r="X450" s="0" t="n">
        <v>0.0252</v>
      </c>
      <c r="Y450" s="0" t="n">
        <v>28496.87</v>
      </c>
      <c r="Z450" s="0" t="n">
        <v>0</v>
      </c>
      <c r="AA450" s="0" t="n">
        <v>0</v>
      </c>
      <c r="AB450" s="0" t="n">
        <v>0</v>
      </c>
      <c r="AC450" s="0" t="n">
        <v>0</v>
      </c>
      <c r="AD450" s="0" t="n">
        <v>1</v>
      </c>
      <c r="AE450" s="0" t="n">
        <v>0</v>
      </c>
      <c r="AF450" s="0" t="inlineStr"/>
      <c r="AG450" s="0" t="n">
        <v>0.0252</v>
      </c>
      <c r="AH450" s="0" t="n">
        <v>2</v>
      </c>
      <c r="AI450" s="0" t="n">
        <v>78850472</v>
      </c>
      <c r="AJ450" s="0" t="n">
        <v>457</v>
      </c>
      <c r="AK450" s="0" t="n">
        <v>0</v>
      </c>
      <c r="AL450" s="0" t="n">
        <v>0</v>
      </c>
      <c r="AM450" s="0" t="n">
        <v>0</v>
      </c>
      <c r="AN450" s="0" t="n">
        <v>0</v>
      </c>
      <c r="AO450" s="0" t="n">
        <v>0</v>
      </c>
      <c r="AP450" s="0" t="n">
        <v>0</v>
      </c>
      <c r="AQ450" s="0" t="n">
        <v>0</v>
      </c>
      <c r="AR450" s="0" t="n">
        <v>0</v>
      </c>
    </row>
    <row r="451">
      <c r="A451" s="0">
        <f>ROW(Source!A1132)</f>
        <v/>
      </c>
      <c r="B451" s="0" t="n">
        <v>78850473</v>
      </c>
      <c r="C451" s="0" t="n">
        <v>78850468</v>
      </c>
      <c r="D451" s="0" t="n">
        <v>29164239</v>
      </c>
      <c r="E451" s="0" t="n">
        <v>1</v>
      </c>
      <c r="F451" s="0" t="n">
        <v>1</v>
      </c>
      <c r="G451" s="0" t="n">
        <v>1</v>
      </c>
      <c r="H451" s="0" t="n">
        <v>3</v>
      </c>
      <c r="I451" s="0" t="inlineStr">
        <is>
          <t>509-3368</t>
        </is>
      </c>
      <c r="J451" s="0" t="inlineStr">
        <is>
          <t>ТССЦ Московской обл., 509-3368, приказ Минстроя России №675/пр от 28.02.2017 № 258/пр</t>
        </is>
      </c>
      <c r="K451" s="0" t="inlineStr">
        <is>
          <t>Набивки сальниковые</t>
        </is>
      </c>
      <c r="L451" s="0" t="n">
        <v>1346</v>
      </c>
      <c r="N451" s="0" t="n">
        <v>1009</v>
      </c>
      <c r="O451" s="0" t="inlineStr">
        <is>
          <t>кг</t>
        </is>
      </c>
      <c r="P451" s="0" t="inlineStr">
        <is>
          <t>кг</t>
        </is>
      </c>
      <c r="Q451" s="0" t="n">
        <v>1</v>
      </c>
      <c r="X451" s="0" t="n">
        <v>3.5</v>
      </c>
      <c r="Y451" s="0" t="n">
        <v>28.56</v>
      </c>
      <c r="Z451" s="0" t="n">
        <v>0</v>
      </c>
      <c r="AA451" s="0" t="n">
        <v>0</v>
      </c>
      <c r="AB451" s="0" t="n">
        <v>0</v>
      </c>
      <c r="AC451" s="0" t="n">
        <v>0</v>
      </c>
      <c r="AD451" s="0" t="n">
        <v>1</v>
      </c>
      <c r="AE451" s="0" t="n">
        <v>0</v>
      </c>
      <c r="AF451" s="0" t="inlineStr"/>
      <c r="AG451" s="0" t="n">
        <v>3.5</v>
      </c>
      <c r="AH451" s="0" t="n">
        <v>2</v>
      </c>
      <c r="AI451" s="0" t="n">
        <v>78850473</v>
      </c>
      <c r="AJ451" s="0" t="n">
        <v>458</v>
      </c>
      <c r="AK451" s="0" t="n">
        <v>0</v>
      </c>
      <c r="AL451" s="0" t="n">
        <v>0</v>
      </c>
      <c r="AM451" s="0" t="n">
        <v>0</v>
      </c>
      <c r="AN451" s="0" t="n">
        <v>0</v>
      </c>
      <c r="AO451" s="0" t="n">
        <v>0</v>
      </c>
      <c r="AP451" s="0" t="n">
        <v>0</v>
      </c>
      <c r="AQ451" s="0" t="n">
        <v>0</v>
      </c>
      <c r="AR451" s="0" t="n">
        <v>0</v>
      </c>
    </row>
    <row r="452">
      <c r="A452" s="0">
        <f>ROW(Source!A1171)</f>
        <v/>
      </c>
      <c r="B452" s="0" t="n">
        <v>78850481</v>
      </c>
      <c r="C452" s="0" t="n">
        <v>78850474</v>
      </c>
      <c r="D452" s="0" t="n">
        <v>18408291</v>
      </c>
      <c r="E452" s="0" t="n">
        <v>1</v>
      </c>
      <c r="F452" s="0" t="n">
        <v>1</v>
      </c>
      <c r="G452" s="0" t="n">
        <v>1</v>
      </c>
      <c r="H452" s="0" t="n">
        <v>1</v>
      </c>
      <c r="I452" s="0" t="inlineStr">
        <is>
          <t>1-1025-90</t>
        </is>
      </c>
      <c r="J452" s="0" t="inlineStr"/>
      <c r="K452" s="0" t="inlineStr">
        <is>
          <t>Рабочий строитель среднего разряда 2,5</t>
        </is>
      </c>
      <c r="L452" s="0" t="n">
        <v>1369</v>
      </c>
      <c r="N452" s="0" t="n">
        <v>1013</v>
      </c>
      <c r="O452" s="0" t="inlineStr">
        <is>
          <t>чел.-ч</t>
        </is>
      </c>
      <c r="P452" s="0" t="inlineStr">
        <is>
          <t>чел.-ч</t>
        </is>
      </c>
      <c r="Q452" s="0" t="n">
        <v>1</v>
      </c>
      <c r="X452" s="0" t="n">
        <v>32.2</v>
      </c>
      <c r="Y452" s="0" t="n">
        <v>0</v>
      </c>
      <c r="Z452" s="0" t="n">
        <v>0</v>
      </c>
      <c r="AA452" s="0" t="n">
        <v>0</v>
      </c>
      <c r="AB452" s="0" t="n">
        <v>8.17</v>
      </c>
      <c r="AC452" s="0" t="n">
        <v>0</v>
      </c>
      <c r="AD452" s="0" t="n">
        <v>1</v>
      </c>
      <c r="AE452" s="0" t="n">
        <v>1</v>
      </c>
      <c r="AF452" s="0" t="inlineStr"/>
      <c r="AG452" s="0" t="n">
        <v>32.2</v>
      </c>
      <c r="AH452" s="0" t="n">
        <v>2</v>
      </c>
      <c r="AI452" s="0" t="n">
        <v>78850475</v>
      </c>
      <c r="AJ452" s="0" t="n">
        <v>459</v>
      </c>
      <c r="AK452" s="0" t="n">
        <v>0</v>
      </c>
      <c r="AL452" s="0" t="n">
        <v>0</v>
      </c>
      <c r="AM452" s="0" t="n">
        <v>0</v>
      </c>
      <c r="AN452" s="0" t="n">
        <v>0</v>
      </c>
      <c r="AO452" s="0" t="n">
        <v>0</v>
      </c>
      <c r="AP452" s="0" t="n">
        <v>0</v>
      </c>
      <c r="AQ452" s="0" t="n">
        <v>0</v>
      </c>
      <c r="AR452" s="0" t="n">
        <v>0</v>
      </c>
    </row>
    <row r="453">
      <c r="A453" s="0">
        <f>ROW(Source!A1171)</f>
        <v/>
      </c>
      <c r="B453" s="0" t="n">
        <v>78850482</v>
      </c>
      <c r="C453" s="0" t="n">
        <v>78850474</v>
      </c>
      <c r="D453" s="0" t="n">
        <v>29174913</v>
      </c>
      <c r="E453" s="0" t="n">
        <v>1</v>
      </c>
      <c r="F453" s="0" t="n">
        <v>1</v>
      </c>
      <c r="G453" s="0" t="n">
        <v>1</v>
      </c>
      <c r="H453" s="0" t="n">
        <v>2</v>
      </c>
      <c r="I453" s="0" t="inlineStr">
        <is>
          <t>400001</t>
        </is>
      </c>
      <c r="J453" s="0" t="inlineStr">
        <is>
          <t>ТСЭМ Московской обл., 400001, приказ Минстроя России №675/пр от 28.02.2017 № 264/пр</t>
        </is>
      </c>
      <c r="K453" s="0" t="inlineStr">
        <is>
          <t>Автомобили бортовые, грузоподъемность до 5 т</t>
        </is>
      </c>
      <c r="L453" s="0" t="n">
        <v>1368</v>
      </c>
      <c r="N453" s="0" t="n">
        <v>1011</v>
      </c>
      <c r="O453" s="0" t="inlineStr">
        <is>
          <t>маш.-ч</t>
        </is>
      </c>
      <c r="P453" s="0" t="inlineStr">
        <is>
          <t>маш.-ч</t>
        </is>
      </c>
      <c r="Q453" s="0" t="n">
        <v>1</v>
      </c>
      <c r="X453" s="0" t="n">
        <v>0.01</v>
      </c>
      <c r="Y453" s="0" t="n">
        <v>0</v>
      </c>
      <c r="Z453" s="0" t="n">
        <v>87.17</v>
      </c>
      <c r="AA453" s="0" t="n">
        <v>11.6</v>
      </c>
      <c r="AB453" s="0" t="n">
        <v>0</v>
      </c>
      <c r="AC453" s="0" t="n">
        <v>0</v>
      </c>
      <c r="AD453" s="0" t="n">
        <v>1</v>
      </c>
      <c r="AE453" s="0" t="n">
        <v>0</v>
      </c>
      <c r="AF453" s="0" t="inlineStr"/>
      <c r="AG453" s="0" t="n">
        <v>0.01</v>
      </c>
      <c r="AH453" s="0" t="n">
        <v>2</v>
      </c>
      <c r="AI453" s="0" t="n">
        <v>78850476</v>
      </c>
      <c r="AJ453" s="0" t="n">
        <v>460</v>
      </c>
      <c r="AK453" s="0" t="n">
        <v>0</v>
      </c>
      <c r="AL453" s="0" t="n">
        <v>0</v>
      </c>
      <c r="AM453" s="0" t="n">
        <v>0</v>
      </c>
      <c r="AN453" s="0" t="n">
        <v>0</v>
      </c>
      <c r="AO453" s="0" t="n">
        <v>0</v>
      </c>
      <c r="AP453" s="0" t="n">
        <v>0</v>
      </c>
      <c r="AQ453" s="0" t="n">
        <v>0</v>
      </c>
      <c r="AR453" s="0" t="n">
        <v>0</v>
      </c>
    </row>
    <row r="454">
      <c r="A454" s="0">
        <f>ROW(Source!A1171)</f>
        <v/>
      </c>
      <c r="B454" s="0" t="n">
        <v>78850483</v>
      </c>
      <c r="C454" s="0" t="n">
        <v>78850474</v>
      </c>
      <c r="D454" s="0" t="n">
        <v>29110139</v>
      </c>
      <c r="E454" s="0" t="n">
        <v>1</v>
      </c>
      <c r="F454" s="0" t="n">
        <v>1</v>
      </c>
      <c r="G454" s="0" t="n">
        <v>1</v>
      </c>
      <c r="H454" s="0" t="n">
        <v>3</v>
      </c>
      <c r="I454" s="0" t="inlineStr">
        <is>
          <t>101-1703</t>
        </is>
      </c>
      <c r="J454" s="0" t="inlineStr">
        <is>
          <t>ТССЦ Московской обл., 101-1703, приказ Минстроя России №675/пр от 28.02.2017 № 254/пр</t>
        </is>
      </c>
      <c r="K454" s="0" t="inlineStr">
        <is>
          <t>Прокладки резиновые (пластина техническая прессованная)</t>
        </is>
      </c>
      <c r="L454" s="0" t="n">
        <v>1346</v>
      </c>
      <c r="N454" s="0" t="n">
        <v>1009</v>
      </c>
      <c r="O454" s="0" t="inlineStr">
        <is>
          <t>кг</t>
        </is>
      </c>
      <c r="P454" s="0" t="inlineStr">
        <is>
          <t>кг</t>
        </is>
      </c>
      <c r="Q454" s="0" t="n">
        <v>1</v>
      </c>
      <c r="X454" s="0" t="n">
        <v>2</v>
      </c>
      <c r="Y454" s="0" t="n">
        <v>23.09</v>
      </c>
      <c r="Z454" s="0" t="n">
        <v>0</v>
      </c>
      <c r="AA454" s="0" t="n">
        <v>0</v>
      </c>
      <c r="AB454" s="0" t="n">
        <v>0</v>
      </c>
      <c r="AC454" s="0" t="n">
        <v>0</v>
      </c>
      <c r="AD454" s="0" t="n">
        <v>1</v>
      </c>
      <c r="AE454" s="0" t="n">
        <v>0</v>
      </c>
      <c r="AF454" s="0" t="inlineStr"/>
      <c r="AG454" s="0" t="n">
        <v>2</v>
      </c>
      <c r="AH454" s="0" t="n">
        <v>2</v>
      </c>
      <c r="AI454" s="0" t="n">
        <v>78850477</v>
      </c>
      <c r="AJ454" s="0" t="n">
        <v>461</v>
      </c>
      <c r="AK454" s="0" t="n">
        <v>0</v>
      </c>
      <c r="AL454" s="0" t="n">
        <v>0</v>
      </c>
      <c r="AM454" s="0" t="n">
        <v>0</v>
      </c>
      <c r="AN454" s="0" t="n">
        <v>0</v>
      </c>
      <c r="AO454" s="0" t="n">
        <v>0</v>
      </c>
      <c r="AP454" s="0" t="n">
        <v>0</v>
      </c>
      <c r="AQ454" s="0" t="n">
        <v>0</v>
      </c>
      <c r="AR454" s="0" t="n">
        <v>0</v>
      </c>
    </row>
    <row r="455">
      <c r="A455" s="0">
        <f>ROW(Source!A1171)</f>
        <v/>
      </c>
      <c r="B455" s="0" t="n">
        <v>78850484</v>
      </c>
      <c r="C455" s="0" t="n">
        <v>78850474</v>
      </c>
      <c r="D455" s="0" t="n">
        <v>29114240</v>
      </c>
      <c r="E455" s="0" t="n">
        <v>1</v>
      </c>
      <c r="F455" s="0" t="n">
        <v>1</v>
      </c>
      <c r="G455" s="0" t="n">
        <v>1</v>
      </c>
      <c r="H455" s="0" t="n">
        <v>3</v>
      </c>
      <c r="I455" s="0" t="inlineStr">
        <is>
          <t>101-2576</t>
        </is>
      </c>
      <c r="J455" s="0" t="inlineStr">
        <is>
          <t>ТССЦ Московской обл., 101-2576, приказ Минстроя России №675/пр от 28.02.2017 № 254/пр</t>
        </is>
      </c>
      <c r="K455" s="0" t="inlineStr">
        <is>
          <t>Болты с гайками и шайбами для санитарно-технических работ диаметром 16 мм</t>
        </is>
      </c>
      <c r="L455" s="0" t="n">
        <v>1348</v>
      </c>
      <c r="N455" s="0" t="n">
        <v>1009</v>
      </c>
      <c r="O455" s="0" t="inlineStr">
        <is>
          <t>т</t>
        </is>
      </c>
      <c r="P455" s="0" t="inlineStr">
        <is>
          <t>т</t>
        </is>
      </c>
      <c r="Q455" s="0" t="n">
        <v>1000</v>
      </c>
      <c r="X455" s="0" t="n">
        <v>0.005</v>
      </c>
      <c r="Y455" s="0" t="n">
        <v>14830</v>
      </c>
      <c r="Z455" s="0" t="n">
        <v>0</v>
      </c>
      <c r="AA455" s="0" t="n">
        <v>0</v>
      </c>
      <c r="AB455" s="0" t="n">
        <v>0</v>
      </c>
      <c r="AC455" s="0" t="n">
        <v>0</v>
      </c>
      <c r="AD455" s="0" t="n">
        <v>1</v>
      </c>
      <c r="AE455" s="0" t="n">
        <v>0</v>
      </c>
      <c r="AF455" s="0" t="inlineStr"/>
      <c r="AG455" s="0" t="n">
        <v>0.005</v>
      </c>
      <c r="AH455" s="0" t="n">
        <v>2</v>
      </c>
      <c r="AI455" s="0" t="n">
        <v>78850478</v>
      </c>
      <c r="AJ455" s="0" t="n">
        <v>462</v>
      </c>
      <c r="AK455" s="0" t="n">
        <v>0</v>
      </c>
      <c r="AL455" s="0" t="n">
        <v>0</v>
      </c>
      <c r="AM455" s="0" t="n">
        <v>0</v>
      </c>
      <c r="AN455" s="0" t="n">
        <v>0</v>
      </c>
      <c r="AO455" s="0" t="n">
        <v>0</v>
      </c>
      <c r="AP455" s="0" t="n">
        <v>0</v>
      </c>
      <c r="AQ455" s="0" t="n">
        <v>0</v>
      </c>
      <c r="AR455" s="0" t="n">
        <v>0</v>
      </c>
    </row>
    <row r="456">
      <c r="A456" s="0">
        <f>ROW(Source!A1171)</f>
        <v/>
      </c>
      <c r="B456" s="0" t="n">
        <v>78850485</v>
      </c>
      <c r="C456" s="0" t="n">
        <v>78850474</v>
      </c>
      <c r="D456" s="0" t="n">
        <v>29150040</v>
      </c>
      <c r="E456" s="0" t="n">
        <v>1</v>
      </c>
      <c r="F456" s="0" t="n">
        <v>1</v>
      </c>
      <c r="G456" s="0" t="n">
        <v>1</v>
      </c>
      <c r="H456" s="0" t="n">
        <v>3</v>
      </c>
      <c r="I456" s="0" t="inlineStr">
        <is>
          <t>411-0001</t>
        </is>
      </c>
      <c r="J456" s="0" t="inlineStr">
        <is>
          <t>ТССЦ Московской обл., 411-0001, приказ Минстроя России №675/пр от 28.02.2017 № 257/пр</t>
        </is>
      </c>
      <c r="K456" s="0" t="inlineStr">
        <is>
          <t>Вода</t>
        </is>
      </c>
      <c r="L456" s="0" t="n">
        <v>1339</v>
      </c>
      <c r="N456" s="0" t="n">
        <v>1007</v>
      </c>
      <c r="O456" s="0" t="inlineStr">
        <is>
          <t>м3</t>
        </is>
      </c>
      <c r="P456" s="0" t="inlineStr">
        <is>
          <t>м3</t>
        </is>
      </c>
      <c r="Q456" s="0" t="n">
        <v>1</v>
      </c>
      <c r="X456" s="0" t="n">
        <v>7.8</v>
      </c>
      <c r="Y456" s="0" t="n">
        <v>2.44</v>
      </c>
      <c r="Z456" s="0" t="n">
        <v>0</v>
      </c>
      <c r="AA456" s="0" t="n">
        <v>0</v>
      </c>
      <c r="AB456" s="0" t="n">
        <v>0</v>
      </c>
      <c r="AC456" s="0" t="n">
        <v>0</v>
      </c>
      <c r="AD456" s="0" t="n">
        <v>1</v>
      </c>
      <c r="AE456" s="0" t="n">
        <v>0</v>
      </c>
      <c r="AF456" s="0" t="inlineStr"/>
      <c r="AG456" s="0" t="n">
        <v>7.8</v>
      </c>
      <c r="AH456" s="0" t="n">
        <v>2</v>
      </c>
      <c r="AI456" s="0" t="n">
        <v>78850479</v>
      </c>
      <c r="AJ456" s="0" t="n">
        <v>463</v>
      </c>
      <c r="AK456" s="0" t="n">
        <v>0</v>
      </c>
      <c r="AL456" s="0" t="n">
        <v>0</v>
      </c>
      <c r="AM456" s="0" t="n">
        <v>0</v>
      </c>
      <c r="AN456" s="0" t="n">
        <v>0</v>
      </c>
      <c r="AO456" s="0" t="n">
        <v>0</v>
      </c>
      <c r="AP456" s="0" t="n">
        <v>0</v>
      </c>
      <c r="AQ456" s="0" t="n">
        <v>0</v>
      </c>
      <c r="AR456" s="0" t="n">
        <v>0</v>
      </c>
    </row>
    <row r="457">
      <c r="A457" s="0">
        <f>ROW(Source!A1173)</f>
        <v/>
      </c>
      <c r="B457" s="0" t="n">
        <v>78848785</v>
      </c>
      <c r="C457" s="0" t="n">
        <v>78848778</v>
      </c>
      <c r="D457" s="0" t="n">
        <v>18409850</v>
      </c>
      <c r="E457" s="0" t="n">
        <v>1</v>
      </c>
      <c r="F457" s="0" t="n">
        <v>1</v>
      </c>
      <c r="G457" s="0" t="n">
        <v>1</v>
      </c>
      <c r="H457" s="0" t="n">
        <v>1</v>
      </c>
      <c r="I457" s="0" t="inlineStr">
        <is>
          <t>1-1035-90</t>
        </is>
      </c>
      <c r="J457" s="0" t="inlineStr"/>
      <c r="K457" s="0" t="inlineStr">
        <is>
          <t>Рабочий строитель среднего разряда 3,5</t>
        </is>
      </c>
      <c r="L457" s="0" t="n">
        <v>1369</v>
      </c>
      <c r="N457" s="0" t="n">
        <v>1013</v>
      </c>
      <c r="O457" s="0" t="inlineStr">
        <is>
          <t>чел.-ч</t>
        </is>
      </c>
      <c r="P457" s="0" t="inlineStr">
        <is>
          <t>чел.-ч</t>
        </is>
      </c>
      <c r="Q457" s="0" t="n">
        <v>1</v>
      </c>
      <c r="X457" s="0" t="n">
        <v>308</v>
      </c>
      <c r="Y457" s="0" t="n">
        <v>0</v>
      </c>
      <c r="Z457" s="0" t="n">
        <v>0</v>
      </c>
      <c r="AA457" s="0" t="n">
        <v>0</v>
      </c>
      <c r="AB457" s="0" t="n">
        <v>9.07</v>
      </c>
      <c r="AC457" s="0" t="n">
        <v>0</v>
      </c>
      <c r="AD457" s="0" t="n">
        <v>1</v>
      </c>
      <c r="AE457" s="0" t="n">
        <v>1</v>
      </c>
      <c r="AF457" s="0" t="inlineStr"/>
      <c r="AG457" s="0" t="n">
        <v>308</v>
      </c>
      <c r="AH457" s="0" t="n">
        <v>2</v>
      </c>
      <c r="AI457" s="0" t="n">
        <v>78848779</v>
      </c>
      <c r="AJ457" s="0" t="n">
        <v>465</v>
      </c>
      <c r="AK457" s="0" t="n">
        <v>0</v>
      </c>
      <c r="AL457" s="0" t="n">
        <v>0</v>
      </c>
      <c r="AM457" s="0" t="n">
        <v>0</v>
      </c>
      <c r="AN457" s="0" t="n">
        <v>0</v>
      </c>
      <c r="AO457" s="0" t="n">
        <v>0</v>
      </c>
      <c r="AP457" s="0" t="n">
        <v>0</v>
      </c>
      <c r="AQ457" s="0" t="n">
        <v>0</v>
      </c>
      <c r="AR457" s="0" t="n">
        <v>0</v>
      </c>
    </row>
    <row r="458">
      <c r="A458" s="0">
        <f>ROW(Source!A1173)</f>
        <v/>
      </c>
      <c r="B458" s="0" t="n">
        <v>78848786</v>
      </c>
      <c r="C458" s="0" t="n">
        <v>78848778</v>
      </c>
      <c r="D458" s="0" t="n">
        <v>29174913</v>
      </c>
      <c r="E458" s="0" t="n">
        <v>1</v>
      </c>
      <c r="F458" s="0" t="n">
        <v>1</v>
      </c>
      <c r="G458" s="0" t="n">
        <v>1</v>
      </c>
      <c r="H458" s="0" t="n">
        <v>2</v>
      </c>
      <c r="I458" s="0" t="inlineStr">
        <is>
          <t>400001</t>
        </is>
      </c>
      <c r="J458" s="0" t="inlineStr">
        <is>
          <t>ТСЭМ Московской обл., 400001, приказ Минстроя России №675/пр от 28.02.2017 № 264/пр</t>
        </is>
      </c>
      <c r="K458" s="0" t="inlineStr">
        <is>
          <t>Автомобили бортовые, грузоподъемность до 5 т</t>
        </is>
      </c>
      <c r="L458" s="0" t="n">
        <v>1368</v>
      </c>
      <c r="N458" s="0" t="n">
        <v>1011</v>
      </c>
      <c r="O458" s="0" t="inlineStr">
        <is>
          <t>маш.-ч</t>
        </is>
      </c>
      <c r="P458" s="0" t="inlineStr">
        <is>
          <t>маш.-ч</t>
        </is>
      </c>
      <c r="Q458" s="0" t="n">
        <v>1</v>
      </c>
      <c r="X458" s="0" t="n">
        <v>1.6</v>
      </c>
      <c r="Y458" s="0" t="n">
        <v>0</v>
      </c>
      <c r="Z458" s="0" t="n">
        <v>87.17</v>
      </c>
      <c r="AA458" s="0" t="n">
        <v>11.6</v>
      </c>
      <c r="AB458" s="0" t="n">
        <v>0</v>
      </c>
      <c r="AC458" s="0" t="n">
        <v>0</v>
      </c>
      <c r="AD458" s="0" t="n">
        <v>1</v>
      </c>
      <c r="AE458" s="0" t="n">
        <v>0</v>
      </c>
      <c r="AF458" s="0" t="inlineStr"/>
      <c r="AG458" s="0" t="n">
        <v>1.6</v>
      </c>
      <c r="AH458" s="0" t="n">
        <v>2</v>
      </c>
      <c r="AI458" s="0" t="n">
        <v>78848780</v>
      </c>
      <c r="AJ458" s="0" t="n">
        <v>466</v>
      </c>
      <c r="AK458" s="0" t="n">
        <v>0</v>
      </c>
      <c r="AL458" s="0" t="n">
        <v>0</v>
      </c>
      <c r="AM458" s="0" t="n">
        <v>0</v>
      </c>
      <c r="AN458" s="0" t="n">
        <v>0</v>
      </c>
      <c r="AO458" s="0" t="n">
        <v>0</v>
      </c>
      <c r="AP458" s="0" t="n">
        <v>0</v>
      </c>
      <c r="AQ458" s="0" t="n">
        <v>0</v>
      </c>
      <c r="AR458" s="0" t="n">
        <v>0</v>
      </c>
    </row>
    <row r="459">
      <c r="A459" s="0">
        <f>ROW(Source!A1173)</f>
        <v/>
      </c>
      <c r="B459" s="0" t="n">
        <v>78848787</v>
      </c>
      <c r="C459" s="0" t="n">
        <v>78848778</v>
      </c>
      <c r="D459" s="0" t="n">
        <v>29114241</v>
      </c>
      <c r="E459" s="0" t="n">
        <v>1</v>
      </c>
      <c r="F459" s="0" t="n">
        <v>1</v>
      </c>
      <c r="G459" s="0" t="n">
        <v>1</v>
      </c>
      <c r="H459" s="0" t="n">
        <v>3</v>
      </c>
      <c r="I459" s="0" t="inlineStr">
        <is>
          <t>101-2577</t>
        </is>
      </c>
      <c r="J459" s="0" t="inlineStr">
        <is>
          <t>ТССЦ Московской обл., 101-2577, приказ Минстроя России №675/пр от 28.02.2017 № 254/пр</t>
        </is>
      </c>
      <c r="K459" s="0" t="inlineStr">
        <is>
          <t>Болты с гайками и шайбами для санитарно-технических работ диаметром 20-22 мм</t>
        </is>
      </c>
      <c r="L459" s="0" t="n">
        <v>1348</v>
      </c>
      <c r="N459" s="0" t="n">
        <v>1009</v>
      </c>
      <c r="O459" s="0" t="inlineStr">
        <is>
          <t>т</t>
        </is>
      </c>
      <c r="P459" s="0" t="inlineStr">
        <is>
          <t>т</t>
        </is>
      </c>
      <c r="Q459" s="0" t="n">
        <v>1000</v>
      </c>
      <c r="X459" s="0" t="n">
        <v>0.11</v>
      </c>
      <c r="Y459" s="0" t="n">
        <v>13559.99</v>
      </c>
      <c r="Z459" s="0" t="n">
        <v>0</v>
      </c>
      <c r="AA459" s="0" t="n">
        <v>0</v>
      </c>
      <c r="AB459" s="0" t="n">
        <v>0</v>
      </c>
      <c r="AC459" s="0" t="n">
        <v>0</v>
      </c>
      <c r="AD459" s="0" t="n">
        <v>1</v>
      </c>
      <c r="AE459" s="0" t="n">
        <v>0</v>
      </c>
      <c r="AF459" s="0" t="inlineStr"/>
      <c r="AG459" s="0" t="n">
        <v>0.11</v>
      </c>
      <c r="AH459" s="0" t="n">
        <v>2</v>
      </c>
      <c r="AI459" s="0" t="n">
        <v>78848781</v>
      </c>
      <c r="AJ459" s="0" t="n">
        <v>467</v>
      </c>
      <c r="AK459" s="0" t="n">
        <v>0</v>
      </c>
      <c r="AL459" s="0" t="n">
        <v>0</v>
      </c>
      <c r="AM459" s="0" t="n">
        <v>0</v>
      </c>
      <c r="AN459" s="0" t="n">
        <v>0</v>
      </c>
      <c r="AO459" s="0" t="n">
        <v>0</v>
      </c>
      <c r="AP459" s="0" t="n">
        <v>0</v>
      </c>
      <c r="AQ459" s="0" t="n">
        <v>0</v>
      </c>
      <c r="AR459" s="0" t="n">
        <v>0</v>
      </c>
    </row>
    <row r="460">
      <c r="A460" s="0">
        <f>ROW(Source!A1173)</f>
        <v/>
      </c>
      <c r="B460" s="0" t="n">
        <v>78848788</v>
      </c>
      <c r="C460" s="0" t="n">
        <v>78848778</v>
      </c>
      <c r="D460" s="0" t="n">
        <v>29142947</v>
      </c>
      <c r="E460" s="0" t="n">
        <v>1</v>
      </c>
      <c r="F460" s="0" t="n">
        <v>1</v>
      </c>
      <c r="G460" s="0" t="n">
        <v>1</v>
      </c>
      <c r="H460" s="0" t="n">
        <v>3</v>
      </c>
      <c r="I460" s="0" t="inlineStr">
        <is>
          <t>302-1175</t>
        </is>
      </c>
      <c r="J460" s="0" t="inlineStr">
        <is>
          <t>ТССЦ Московской обл., 302-1175, приказ Минстроя России №675/пр от 28.02.2017 № 256/пр</t>
        </is>
      </c>
      <c r="K460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460" s="0" t="n">
        <v>1354</v>
      </c>
      <c r="N460" s="0" t="n">
        <v>1010</v>
      </c>
      <c r="O460" s="0" t="inlineStr">
        <is>
          <t>шт.</t>
        </is>
      </c>
      <c r="P460" s="0" t="inlineStr">
        <is>
          <t>шт.</t>
        </is>
      </c>
      <c r="Q460" s="0" t="n">
        <v>1</v>
      </c>
      <c r="X460" s="0" t="n">
        <v>100</v>
      </c>
      <c r="Y460" s="0" t="n">
        <v>257.08</v>
      </c>
      <c r="Z460" s="0" t="n">
        <v>0</v>
      </c>
      <c r="AA460" s="0" t="n">
        <v>0</v>
      </c>
      <c r="AB460" s="0" t="n">
        <v>0</v>
      </c>
      <c r="AC460" s="0" t="n">
        <v>0</v>
      </c>
      <c r="AD460" s="0" t="n">
        <v>1</v>
      </c>
      <c r="AE460" s="0" t="n">
        <v>0</v>
      </c>
      <c r="AF460" s="0" t="inlineStr"/>
      <c r="AG460" s="0" t="n">
        <v>100</v>
      </c>
      <c r="AH460" s="0" t="n">
        <v>2</v>
      </c>
      <c r="AI460" s="0" t="n">
        <v>78848782</v>
      </c>
      <c r="AJ460" s="0" t="n">
        <v>468</v>
      </c>
      <c r="AK460" s="0" t="n">
        <v>0</v>
      </c>
      <c r="AL460" s="0" t="n">
        <v>0</v>
      </c>
      <c r="AM460" s="0" t="n">
        <v>0</v>
      </c>
      <c r="AN460" s="0" t="n">
        <v>0</v>
      </c>
      <c r="AO460" s="0" t="n">
        <v>0</v>
      </c>
      <c r="AP460" s="0" t="n">
        <v>0</v>
      </c>
      <c r="AQ460" s="0" t="n">
        <v>0</v>
      </c>
      <c r="AR460" s="0" t="n">
        <v>0</v>
      </c>
    </row>
    <row r="461">
      <c r="A461" s="0">
        <f>ROW(Source!A1173)</f>
        <v/>
      </c>
      <c r="B461" s="0" t="n">
        <v>78848789</v>
      </c>
      <c r="C461" s="0" t="n">
        <v>78848778</v>
      </c>
      <c r="D461" s="0" t="n">
        <v>29171635</v>
      </c>
      <c r="E461" s="0" t="n">
        <v>1</v>
      </c>
      <c r="F461" s="0" t="n">
        <v>1</v>
      </c>
      <c r="G461" s="0" t="n">
        <v>1</v>
      </c>
      <c r="H461" s="0" t="n">
        <v>3</v>
      </c>
      <c r="I461" s="0" t="inlineStr">
        <is>
          <t>509-0966</t>
        </is>
      </c>
      <c r="J461" s="0" t="inlineStr">
        <is>
          <t>ТССЦ Московской обл., 509-0966, приказ Минстроя России №675/пр от 28.02.2017 № 258/пр</t>
        </is>
      </c>
      <c r="K461" s="0" t="inlineStr">
        <is>
          <t>Прокладки из паронита марки ПМБ, толщиной 1 мм, диаметром 50 мм</t>
        </is>
      </c>
      <c r="L461" s="0" t="n">
        <v>1356</v>
      </c>
      <c r="N461" s="0" t="n">
        <v>1010</v>
      </c>
      <c r="O461" s="0" t="inlineStr">
        <is>
          <t>1000 шт.</t>
        </is>
      </c>
      <c r="P461" s="0" t="inlineStr">
        <is>
          <t>1000 шт.</t>
        </is>
      </c>
      <c r="Q461" s="0" t="n">
        <v>1000</v>
      </c>
      <c r="X461" s="0" t="n">
        <v>0.2</v>
      </c>
      <c r="Y461" s="0" t="n">
        <v>3450.01</v>
      </c>
      <c r="Z461" s="0" t="n">
        <v>0</v>
      </c>
      <c r="AA461" s="0" t="n">
        <v>0</v>
      </c>
      <c r="AB461" s="0" t="n">
        <v>0</v>
      </c>
      <c r="AC461" s="0" t="n">
        <v>0</v>
      </c>
      <c r="AD461" s="0" t="n">
        <v>1</v>
      </c>
      <c r="AE461" s="0" t="n">
        <v>0</v>
      </c>
      <c r="AF461" s="0" t="inlineStr"/>
      <c r="AG461" s="0" t="n">
        <v>0.2</v>
      </c>
      <c r="AH461" s="0" t="n">
        <v>2</v>
      </c>
      <c r="AI461" s="0" t="n">
        <v>78848783</v>
      </c>
      <c r="AJ461" s="0" t="n">
        <v>469</v>
      </c>
      <c r="AK461" s="0" t="n">
        <v>0</v>
      </c>
      <c r="AL461" s="0" t="n">
        <v>0</v>
      </c>
      <c r="AM461" s="0" t="n">
        <v>0</v>
      </c>
      <c r="AN461" s="0" t="n">
        <v>0</v>
      </c>
      <c r="AO461" s="0" t="n">
        <v>0</v>
      </c>
      <c r="AP461" s="0" t="n">
        <v>0</v>
      </c>
      <c r="AQ461" s="0" t="n">
        <v>0</v>
      </c>
      <c r="AR461" s="0" t="n">
        <v>0</v>
      </c>
    </row>
    <row r="462">
      <c r="A462" s="0">
        <f>ROW(Source!A1173)</f>
        <v/>
      </c>
      <c r="B462" s="0" t="n">
        <v>78848790</v>
      </c>
      <c r="C462" s="0" t="n">
        <v>78848778</v>
      </c>
      <c r="D462" s="0" t="n">
        <v>29164350</v>
      </c>
      <c r="E462" s="0" t="n">
        <v>1</v>
      </c>
      <c r="F462" s="0" t="n">
        <v>1</v>
      </c>
      <c r="G462" s="0" t="n">
        <v>1</v>
      </c>
      <c r="H462" s="0" t="n">
        <v>3</v>
      </c>
      <c r="I462" s="0" t="inlineStr">
        <is>
          <t>509-9899</t>
        </is>
      </c>
      <c r="J462" s="0" t="inlineStr">
        <is>
          <t>ТССЦ Московской обл., 509-9899, приказ Минстроя России №675/пр от 28.02.2017 № 258/пр</t>
        </is>
      </c>
      <c r="K462" s="0" t="inlineStr">
        <is>
          <t>Строительный мусор и масса возвратных материалов</t>
        </is>
      </c>
      <c r="L462" s="0" t="n">
        <v>1348</v>
      </c>
      <c r="N462" s="0" t="n">
        <v>1009</v>
      </c>
      <c r="O462" s="0" t="inlineStr">
        <is>
          <t>т</t>
        </is>
      </c>
      <c r="P462" s="0" t="inlineStr">
        <is>
          <t>т</t>
        </is>
      </c>
      <c r="Q462" s="0" t="n">
        <v>1000</v>
      </c>
      <c r="X462" s="0" t="n">
        <v>1.8</v>
      </c>
      <c r="Y462" s="0" t="n">
        <v>0</v>
      </c>
      <c r="Z462" s="0" t="n">
        <v>0</v>
      </c>
      <c r="AA462" s="0" t="n">
        <v>0</v>
      </c>
      <c r="AB462" s="0" t="n">
        <v>0</v>
      </c>
      <c r="AC462" s="0" t="n">
        <v>0</v>
      </c>
      <c r="AD462" s="0" t="n">
        <v>0</v>
      </c>
      <c r="AE462" s="0" t="n">
        <v>0</v>
      </c>
      <c r="AF462" s="0" t="inlineStr"/>
      <c r="AG462" s="0" t="n">
        <v>1.8</v>
      </c>
      <c r="AH462" s="0" t="n">
        <v>2</v>
      </c>
      <c r="AI462" s="0" t="n">
        <v>78848784</v>
      </c>
      <c r="AJ462" s="0" t="n">
        <v>470</v>
      </c>
      <c r="AK462" s="0" t="n">
        <v>0</v>
      </c>
      <c r="AL462" s="0" t="n">
        <v>0</v>
      </c>
      <c r="AM462" s="0" t="n">
        <v>0</v>
      </c>
      <c r="AN462" s="0" t="n">
        <v>0</v>
      </c>
      <c r="AO462" s="0" t="n">
        <v>0</v>
      </c>
      <c r="AP462" s="0" t="n">
        <v>0</v>
      </c>
      <c r="AQ462" s="0" t="n">
        <v>0</v>
      </c>
      <c r="AR462" s="0" t="n">
        <v>0</v>
      </c>
    </row>
    <row r="463">
      <c r="A463" s="0">
        <f>ROW(Source!A1175)</f>
        <v/>
      </c>
      <c r="B463" s="0" t="n">
        <v>78850493</v>
      </c>
      <c r="C463" s="0" t="n">
        <v>78850487</v>
      </c>
      <c r="D463" s="0" t="n">
        <v>18409661</v>
      </c>
      <c r="E463" s="0" t="n">
        <v>1</v>
      </c>
      <c r="F463" s="0" t="n">
        <v>1</v>
      </c>
      <c r="G463" s="0" t="n">
        <v>1</v>
      </c>
      <c r="H463" s="0" t="n">
        <v>1</v>
      </c>
      <c r="I463" s="0" t="inlineStr">
        <is>
          <t>1-1031-90</t>
        </is>
      </c>
      <c r="J463" s="0" t="inlineStr"/>
      <c r="K463" s="0" t="inlineStr">
        <is>
          <t>Рабочий строитель среднего разряда 3,1</t>
        </is>
      </c>
      <c r="L463" s="0" t="n">
        <v>1369</v>
      </c>
      <c r="N463" s="0" t="n">
        <v>1013</v>
      </c>
      <c r="O463" s="0" t="inlineStr">
        <is>
          <t>чел.-ч</t>
        </is>
      </c>
      <c r="P463" s="0" t="inlineStr">
        <is>
          <t>чел.-ч</t>
        </is>
      </c>
      <c r="Q463" s="0" t="n">
        <v>1</v>
      </c>
      <c r="X463" s="0" t="n">
        <v>302.4</v>
      </c>
      <c r="Y463" s="0" t="n">
        <v>0</v>
      </c>
      <c r="Z463" s="0" t="n">
        <v>0</v>
      </c>
      <c r="AA463" s="0" t="n">
        <v>0</v>
      </c>
      <c r="AB463" s="0" t="n">
        <v>8.640000000000001</v>
      </c>
      <c r="AC463" s="0" t="n">
        <v>0</v>
      </c>
      <c r="AD463" s="0" t="n">
        <v>1</v>
      </c>
      <c r="AE463" s="0" t="n">
        <v>1</v>
      </c>
      <c r="AF463" s="0" t="inlineStr"/>
      <c r="AG463" s="0" t="n">
        <v>302.4</v>
      </c>
      <c r="AH463" s="0" t="n">
        <v>2</v>
      </c>
      <c r="AI463" s="0" t="n">
        <v>78850488</v>
      </c>
      <c r="AJ463" s="0" t="n">
        <v>471</v>
      </c>
      <c r="AK463" s="0" t="n">
        <v>0</v>
      </c>
      <c r="AL463" s="0" t="n">
        <v>0</v>
      </c>
      <c r="AM463" s="0" t="n">
        <v>0</v>
      </c>
      <c r="AN463" s="0" t="n">
        <v>0</v>
      </c>
      <c r="AO463" s="0" t="n">
        <v>0</v>
      </c>
      <c r="AP463" s="0" t="n">
        <v>0</v>
      </c>
      <c r="AQ463" s="0" t="n">
        <v>0</v>
      </c>
      <c r="AR463" s="0" t="n">
        <v>0</v>
      </c>
    </row>
    <row r="464">
      <c r="A464" s="0">
        <f>ROW(Source!A1175)</f>
        <v/>
      </c>
      <c r="B464" s="0" t="n">
        <v>78850494</v>
      </c>
      <c r="C464" s="0" t="n">
        <v>78850487</v>
      </c>
      <c r="D464" s="0" t="n">
        <v>29174913</v>
      </c>
      <c r="E464" s="0" t="n">
        <v>1</v>
      </c>
      <c r="F464" s="0" t="n">
        <v>1</v>
      </c>
      <c r="G464" s="0" t="n">
        <v>1</v>
      </c>
      <c r="H464" s="0" t="n">
        <v>2</v>
      </c>
      <c r="I464" s="0" t="inlineStr">
        <is>
          <t>400001</t>
        </is>
      </c>
      <c r="J464" s="0" t="inlineStr">
        <is>
          <t>ТСЭМ Московской обл., 400001, приказ Минстроя России №675/пр от 28.02.2017 № 264/пр</t>
        </is>
      </c>
      <c r="K464" s="0" t="inlineStr">
        <is>
          <t>Автомобили бортовые, грузоподъемность до 5 т</t>
        </is>
      </c>
      <c r="L464" s="0" t="n">
        <v>1368</v>
      </c>
      <c r="N464" s="0" t="n">
        <v>1011</v>
      </c>
      <c r="O464" s="0" t="inlineStr">
        <is>
          <t>маш.-ч</t>
        </is>
      </c>
      <c r="P464" s="0" t="inlineStr">
        <is>
          <t>маш.-ч</t>
        </is>
      </c>
      <c r="Q464" s="0" t="n">
        <v>1</v>
      </c>
      <c r="X464" s="0" t="n">
        <v>0.01</v>
      </c>
      <c r="Y464" s="0" t="n">
        <v>0</v>
      </c>
      <c r="Z464" s="0" t="n">
        <v>87.17</v>
      </c>
      <c r="AA464" s="0" t="n">
        <v>11.6</v>
      </c>
      <c r="AB464" s="0" t="n">
        <v>0</v>
      </c>
      <c r="AC464" s="0" t="n">
        <v>0</v>
      </c>
      <c r="AD464" s="0" t="n">
        <v>1</v>
      </c>
      <c r="AE464" s="0" t="n">
        <v>0</v>
      </c>
      <c r="AF464" s="0" t="inlineStr"/>
      <c r="AG464" s="0" t="n">
        <v>0.01</v>
      </c>
      <c r="AH464" s="0" t="n">
        <v>2</v>
      </c>
      <c r="AI464" s="0" t="n">
        <v>78850489</v>
      </c>
      <c r="AJ464" s="0" t="n">
        <v>472</v>
      </c>
      <c r="AK464" s="0" t="n">
        <v>0</v>
      </c>
      <c r="AL464" s="0" t="n">
        <v>0</v>
      </c>
      <c r="AM464" s="0" t="n">
        <v>0</v>
      </c>
      <c r="AN464" s="0" t="n">
        <v>0</v>
      </c>
      <c r="AO464" s="0" t="n">
        <v>0</v>
      </c>
      <c r="AP464" s="0" t="n">
        <v>0</v>
      </c>
      <c r="AQ464" s="0" t="n">
        <v>0</v>
      </c>
      <c r="AR464" s="0" t="n">
        <v>0</v>
      </c>
    </row>
    <row r="465">
      <c r="A465" s="0">
        <f>ROW(Source!A1175)</f>
        <v/>
      </c>
      <c r="B465" s="0" t="n">
        <v>78850495</v>
      </c>
      <c r="C465" s="0" t="n">
        <v>78850487</v>
      </c>
      <c r="D465" s="0" t="n">
        <v>29107658</v>
      </c>
      <c r="E465" s="0" t="n">
        <v>1</v>
      </c>
      <c r="F465" s="0" t="n">
        <v>1</v>
      </c>
      <c r="G465" s="0" t="n">
        <v>1</v>
      </c>
      <c r="H465" s="0" t="n">
        <v>3</v>
      </c>
      <c r="I465" s="0" t="inlineStr">
        <is>
          <t>101-0962</t>
        </is>
      </c>
      <c r="J465" s="0" t="inlineStr">
        <is>
          <t>ТССЦ Московской обл., 101-0962, приказ Минстроя России №675/пр от 28.02.2017 № 254/пр</t>
        </is>
      </c>
      <c r="K465" s="0" t="inlineStr">
        <is>
          <t>Смазка солидол жировой марки «Ж»</t>
        </is>
      </c>
      <c r="L465" s="0" t="n">
        <v>1348</v>
      </c>
      <c r="N465" s="0" t="n">
        <v>1009</v>
      </c>
      <c r="O465" s="0" t="inlineStr">
        <is>
          <t>т</t>
        </is>
      </c>
      <c r="P465" s="0" t="inlineStr">
        <is>
          <t>т</t>
        </is>
      </c>
      <c r="Q465" s="0" t="n">
        <v>1000</v>
      </c>
      <c r="X465" s="0" t="n">
        <v>0.0078</v>
      </c>
      <c r="Y465" s="0" t="n">
        <v>9661.51</v>
      </c>
      <c r="Z465" s="0" t="n">
        <v>0</v>
      </c>
      <c r="AA465" s="0" t="n">
        <v>0</v>
      </c>
      <c r="AB465" s="0" t="n">
        <v>0</v>
      </c>
      <c r="AC465" s="0" t="n">
        <v>0</v>
      </c>
      <c r="AD465" s="0" t="n">
        <v>1</v>
      </c>
      <c r="AE465" s="0" t="n">
        <v>0</v>
      </c>
      <c r="AF465" s="0" t="inlineStr"/>
      <c r="AG465" s="0" t="n">
        <v>0.0078</v>
      </c>
      <c r="AH465" s="0" t="n">
        <v>2</v>
      </c>
      <c r="AI465" s="0" t="n">
        <v>78850490</v>
      </c>
      <c r="AJ465" s="0" t="n">
        <v>473</v>
      </c>
      <c r="AK465" s="0" t="n">
        <v>0</v>
      </c>
      <c r="AL465" s="0" t="n">
        <v>0</v>
      </c>
      <c r="AM465" s="0" t="n">
        <v>0</v>
      </c>
      <c r="AN465" s="0" t="n">
        <v>0</v>
      </c>
      <c r="AO465" s="0" t="n">
        <v>0</v>
      </c>
      <c r="AP465" s="0" t="n">
        <v>0</v>
      </c>
      <c r="AQ465" s="0" t="n">
        <v>0</v>
      </c>
      <c r="AR465" s="0" t="n">
        <v>0</v>
      </c>
    </row>
    <row r="466">
      <c r="A466" s="0">
        <f>ROW(Source!A1175)</f>
        <v/>
      </c>
      <c r="B466" s="0" t="n">
        <v>78850496</v>
      </c>
      <c r="C466" s="0" t="n">
        <v>78850487</v>
      </c>
      <c r="D466" s="0" t="n">
        <v>29171624</v>
      </c>
      <c r="E466" s="0" t="n">
        <v>1</v>
      </c>
      <c r="F466" s="0" t="n">
        <v>1</v>
      </c>
      <c r="G466" s="0" t="n">
        <v>1</v>
      </c>
      <c r="H466" s="0" t="n">
        <v>3</v>
      </c>
      <c r="I466" s="0" t="inlineStr">
        <is>
          <t>509-0965</t>
        </is>
      </c>
      <c r="J466" s="0" t="inlineStr">
        <is>
          <t>ТССЦ Московской обл., 509-0965, приказ Минстроя России №675/пр от 28.02.2017 № 258/пр</t>
        </is>
      </c>
      <c r="K466" s="0" t="inlineStr">
        <is>
          <t>Паронит</t>
        </is>
      </c>
      <c r="L466" s="0" t="n">
        <v>1348</v>
      </c>
      <c r="N466" s="0" t="n">
        <v>1009</v>
      </c>
      <c r="O466" s="0" t="inlineStr">
        <is>
          <t>т</t>
        </is>
      </c>
      <c r="P466" s="0" t="inlineStr">
        <is>
          <t>т</t>
        </is>
      </c>
      <c r="Q466" s="0" t="n">
        <v>1000</v>
      </c>
      <c r="X466" s="0" t="n">
        <v>0.0252</v>
      </c>
      <c r="Y466" s="0" t="n">
        <v>28496.87</v>
      </c>
      <c r="Z466" s="0" t="n">
        <v>0</v>
      </c>
      <c r="AA466" s="0" t="n">
        <v>0</v>
      </c>
      <c r="AB466" s="0" t="n">
        <v>0</v>
      </c>
      <c r="AC466" s="0" t="n">
        <v>0</v>
      </c>
      <c r="AD466" s="0" t="n">
        <v>1</v>
      </c>
      <c r="AE466" s="0" t="n">
        <v>0</v>
      </c>
      <c r="AF466" s="0" t="inlineStr"/>
      <c r="AG466" s="0" t="n">
        <v>0.0252</v>
      </c>
      <c r="AH466" s="0" t="n">
        <v>2</v>
      </c>
      <c r="AI466" s="0" t="n">
        <v>78850491</v>
      </c>
      <c r="AJ466" s="0" t="n">
        <v>474</v>
      </c>
      <c r="AK466" s="0" t="n">
        <v>0</v>
      </c>
      <c r="AL466" s="0" t="n">
        <v>0</v>
      </c>
      <c r="AM466" s="0" t="n">
        <v>0</v>
      </c>
      <c r="AN466" s="0" t="n">
        <v>0</v>
      </c>
      <c r="AO466" s="0" t="n">
        <v>0</v>
      </c>
      <c r="AP466" s="0" t="n">
        <v>0</v>
      </c>
      <c r="AQ466" s="0" t="n">
        <v>0</v>
      </c>
      <c r="AR466" s="0" t="n">
        <v>0</v>
      </c>
    </row>
    <row r="467">
      <c r="A467" s="0">
        <f>ROW(Source!A1175)</f>
        <v/>
      </c>
      <c r="B467" s="0" t="n">
        <v>78850497</v>
      </c>
      <c r="C467" s="0" t="n">
        <v>78850487</v>
      </c>
      <c r="D467" s="0" t="n">
        <v>29164239</v>
      </c>
      <c r="E467" s="0" t="n">
        <v>1</v>
      </c>
      <c r="F467" s="0" t="n">
        <v>1</v>
      </c>
      <c r="G467" s="0" t="n">
        <v>1</v>
      </c>
      <c r="H467" s="0" t="n">
        <v>3</v>
      </c>
      <c r="I467" s="0" t="inlineStr">
        <is>
          <t>509-3368</t>
        </is>
      </c>
      <c r="J467" s="0" t="inlineStr">
        <is>
          <t>ТССЦ Московской обл., 509-3368, приказ Минстроя России №675/пр от 28.02.2017 № 258/пр</t>
        </is>
      </c>
      <c r="K467" s="0" t="inlineStr">
        <is>
          <t>Набивки сальниковые</t>
        </is>
      </c>
      <c r="L467" s="0" t="n">
        <v>1346</v>
      </c>
      <c r="N467" s="0" t="n">
        <v>1009</v>
      </c>
      <c r="O467" s="0" t="inlineStr">
        <is>
          <t>кг</t>
        </is>
      </c>
      <c r="P467" s="0" t="inlineStr">
        <is>
          <t>кг</t>
        </is>
      </c>
      <c r="Q467" s="0" t="n">
        <v>1</v>
      </c>
      <c r="X467" s="0" t="n">
        <v>3.5</v>
      </c>
      <c r="Y467" s="0" t="n">
        <v>28.56</v>
      </c>
      <c r="Z467" s="0" t="n">
        <v>0</v>
      </c>
      <c r="AA467" s="0" t="n">
        <v>0</v>
      </c>
      <c r="AB467" s="0" t="n">
        <v>0</v>
      </c>
      <c r="AC467" s="0" t="n">
        <v>0</v>
      </c>
      <c r="AD467" s="0" t="n">
        <v>1</v>
      </c>
      <c r="AE467" s="0" t="n">
        <v>0</v>
      </c>
      <c r="AF467" s="0" t="inlineStr"/>
      <c r="AG467" s="0" t="n">
        <v>3.5</v>
      </c>
      <c r="AH467" s="0" t="n">
        <v>2</v>
      </c>
      <c r="AI467" s="0" t="n">
        <v>78850492</v>
      </c>
      <c r="AJ467" s="0" t="n">
        <v>475</v>
      </c>
      <c r="AK467" s="0" t="n">
        <v>0</v>
      </c>
      <c r="AL467" s="0" t="n">
        <v>0</v>
      </c>
      <c r="AM467" s="0" t="n">
        <v>0</v>
      </c>
      <c r="AN467" s="0" t="n">
        <v>0</v>
      </c>
      <c r="AO467" s="0" t="n">
        <v>0</v>
      </c>
      <c r="AP467" s="0" t="n">
        <v>0</v>
      </c>
      <c r="AQ467" s="0" t="n">
        <v>0</v>
      </c>
      <c r="AR467" s="0" t="n">
        <v>0</v>
      </c>
    </row>
    <row r="468">
      <c r="A468" s="0">
        <f>ROW(Source!A1214)</f>
        <v/>
      </c>
      <c r="B468" s="0" t="n">
        <v>78848793</v>
      </c>
      <c r="C468" s="0" t="n">
        <v>78848792</v>
      </c>
      <c r="D468" s="0" t="n">
        <v>18442827</v>
      </c>
      <c r="E468" s="0" t="n">
        <v>1</v>
      </c>
      <c r="F468" s="0" t="n">
        <v>1</v>
      </c>
      <c r="G468" s="0" t="n">
        <v>1</v>
      </c>
      <c r="H468" s="0" t="n">
        <v>1</v>
      </c>
      <c r="I468" s="0" t="inlineStr">
        <is>
          <t>1-1053-90</t>
        </is>
      </c>
      <c r="J468" s="0" t="inlineStr"/>
      <c r="K468" s="0" t="inlineStr">
        <is>
          <t>Рабочий строитель среднего разряда 5,3</t>
        </is>
      </c>
      <c r="L468" s="0" t="n">
        <v>1369</v>
      </c>
      <c r="N468" s="0" t="n">
        <v>1013</v>
      </c>
      <c r="O468" s="0" t="inlineStr">
        <is>
          <t>чел.-ч</t>
        </is>
      </c>
      <c r="P468" s="0" t="inlineStr">
        <is>
          <t>чел.-ч</t>
        </is>
      </c>
      <c r="Q468" s="0" t="n">
        <v>1</v>
      </c>
      <c r="X468" s="0" t="n">
        <v>5.01</v>
      </c>
      <c r="Y468" s="0" t="n">
        <v>0</v>
      </c>
      <c r="Z468" s="0" t="n">
        <v>0</v>
      </c>
      <c r="AA468" s="0" t="n">
        <v>0</v>
      </c>
      <c r="AB468" s="0" t="n">
        <v>11.64</v>
      </c>
      <c r="AC468" s="0" t="n">
        <v>0</v>
      </c>
      <c r="AD468" s="0" t="n">
        <v>1</v>
      </c>
      <c r="AE468" s="0" t="n">
        <v>1</v>
      </c>
      <c r="AF468" s="0" t="inlineStr"/>
      <c r="AG468" s="0" t="n">
        <v>5.01</v>
      </c>
      <c r="AH468" s="0" t="n">
        <v>2</v>
      </c>
      <c r="AI468" s="0" t="n">
        <v>78848793</v>
      </c>
      <c r="AJ468" s="0" t="n">
        <v>476</v>
      </c>
      <c r="AK468" s="0" t="n">
        <v>0</v>
      </c>
      <c r="AL468" s="0" t="n">
        <v>0</v>
      </c>
      <c r="AM468" s="0" t="n">
        <v>0</v>
      </c>
      <c r="AN468" s="0" t="n">
        <v>0</v>
      </c>
      <c r="AO468" s="0" t="n">
        <v>0</v>
      </c>
      <c r="AP468" s="0" t="n">
        <v>0</v>
      </c>
      <c r="AQ468" s="0" t="n">
        <v>0</v>
      </c>
      <c r="AR468" s="0" t="n">
        <v>0</v>
      </c>
    </row>
    <row r="469">
      <c r="A469" s="0">
        <f>ROW(Source!A1214)</f>
        <v/>
      </c>
      <c r="B469" s="0" t="n">
        <v>78848794</v>
      </c>
      <c r="C469" s="0" t="n">
        <v>78848792</v>
      </c>
      <c r="D469" s="0" t="n">
        <v>29172703</v>
      </c>
      <c r="E469" s="0" t="n">
        <v>1</v>
      </c>
      <c r="F469" s="0" t="n">
        <v>1</v>
      </c>
      <c r="G469" s="0" t="n">
        <v>1</v>
      </c>
      <c r="H469" s="0" t="n">
        <v>2</v>
      </c>
      <c r="I469" s="0" t="inlineStr">
        <is>
          <t>042900</t>
        </is>
      </c>
      <c r="J469" s="0" t="inlineStr">
        <is>
          <t>ТСЭМ Московской обл., 042900, приказ Минстроя России №675/пр от 28.02.2017 № 264/пр</t>
        </is>
      </c>
      <c r="K469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69" s="0" t="n">
        <v>1368</v>
      </c>
      <c r="N469" s="0" t="n">
        <v>1011</v>
      </c>
      <c r="O469" s="0" t="inlineStr">
        <is>
          <t>маш.-ч</t>
        </is>
      </c>
      <c r="P469" s="0" t="inlineStr">
        <is>
          <t>маш.-ч</t>
        </is>
      </c>
      <c r="Q469" s="0" t="n">
        <v>1</v>
      </c>
      <c r="X469" s="0" t="n">
        <v>1.5</v>
      </c>
      <c r="Y469" s="0" t="n">
        <v>0</v>
      </c>
      <c r="Z469" s="0" t="n">
        <v>29.67</v>
      </c>
      <c r="AA469" s="0" t="n">
        <v>0</v>
      </c>
      <c r="AB469" s="0" t="n">
        <v>0</v>
      </c>
      <c r="AC469" s="0" t="n">
        <v>0</v>
      </c>
      <c r="AD469" s="0" t="n">
        <v>1</v>
      </c>
      <c r="AE469" s="0" t="n">
        <v>0</v>
      </c>
      <c r="AF469" s="0" t="inlineStr"/>
      <c r="AG469" s="0" t="n">
        <v>1.5</v>
      </c>
      <c r="AH469" s="0" t="n">
        <v>2</v>
      </c>
      <c r="AI469" s="0" t="n">
        <v>78848794</v>
      </c>
      <c r="AJ469" s="0" t="n">
        <v>477</v>
      </c>
      <c r="AK469" s="0" t="n">
        <v>0</v>
      </c>
      <c r="AL469" s="0" t="n">
        <v>0</v>
      </c>
      <c r="AM469" s="0" t="n">
        <v>0</v>
      </c>
      <c r="AN469" s="0" t="n">
        <v>0</v>
      </c>
      <c r="AO469" s="0" t="n">
        <v>0</v>
      </c>
      <c r="AP469" s="0" t="n">
        <v>0</v>
      </c>
      <c r="AQ469" s="0" t="n">
        <v>0</v>
      </c>
      <c r="AR469" s="0" t="n">
        <v>0</v>
      </c>
    </row>
    <row r="470">
      <c r="A470" s="0">
        <f>ROW(Source!A1214)</f>
        <v/>
      </c>
      <c r="B470" s="0" t="n">
        <v>78848795</v>
      </c>
      <c r="C470" s="0" t="n">
        <v>78848792</v>
      </c>
      <c r="D470" s="0" t="n">
        <v>29110398</v>
      </c>
      <c r="E470" s="0" t="n">
        <v>1</v>
      </c>
      <c r="F470" s="0" t="n">
        <v>1</v>
      </c>
      <c r="G470" s="0" t="n">
        <v>1</v>
      </c>
      <c r="H470" s="0" t="n">
        <v>3</v>
      </c>
      <c r="I470" s="0" t="inlineStr">
        <is>
          <t>101-0388</t>
        </is>
      </c>
      <c r="J470" s="0" t="inlineStr">
        <is>
          <t>ТССЦ Московской обл., 101-0388, приказ Минстроя России №675/пр от 28.02.2017 № 254/пр</t>
        </is>
      </c>
      <c r="K470" s="0" t="inlineStr">
        <is>
          <t>Краски масляные земляные марки МА-0115 мумия, сурик железный</t>
        </is>
      </c>
      <c r="L470" s="0" t="n">
        <v>1348</v>
      </c>
      <c r="N470" s="0" t="n">
        <v>1009</v>
      </c>
      <c r="O470" s="0" t="inlineStr">
        <is>
          <t>т</t>
        </is>
      </c>
      <c r="P470" s="0" t="inlineStr">
        <is>
          <t>т</t>
        </is>
      </c>
      <c r="Q470" s="0" t="n">
        <v>1000</v>
      </c>
      <c r="X470" s="0" t="n">
        <v>5e-05</v>
      </c>
      <c r="Y470" s="0" t="n">
        <v>15118.99</v>
      </c>
      <c r="Z470" s="0" t="n">
        <v>0</v>
      </c>
      <c r="AA470" s="0" t="n">
        <v>0</v>
      </c>
      <c r="AB470" s="0" t="n">
        <v>0</v>
      </c>
      <c r="AC470" s="0" t="n">
        <v>0</v>
      </c>
      <c r="AD470" s="0" t="n">
        <v>1</v>
      </c>
      <c r="AE470" s="0" t="n">
        <v>0</v>
      </c>
      <c r="AF470" s="0" t="inlineStr"/>
      <c r="AG470" s="0" t="n">
        <v>5e-05</v>
      </c>
      <c r="AH470" s="0" t="n">
        <v>2</v>
      </c>
      <c r="AI470" s="0" t="n">
        <v>78848795</v>
      </c>
      <c r="AJ470" s="0" t="n">
        <v>478</v>
      </c>
      <c r="AK470" s="0" t="n">
        <v>0</v>
      </c>
      <c r="AL470" s="0" t="n">
        <v>0</v>
      </c>
      <c r="AM470" s="0" t="n">
        <v>0</v>
      </c>
      <c r="AN470" s="0" t="n">
        <v>0</v>
      </c>
      <c r="AO470" s="0" t="n">
        <v>0</v>
      </c>
      <c r="AP470" s="0" t="n">
        <v>0</v>
      </c>
      <c r="AQ470" s="0" t="n">
        <v>0</v>
      </c>
      <c r="AR470" s="0" t="n">
        <v>0</v>
      </c>
    </row>
    <row r="471">
      <c r="A471" s="0">
        <f>ROW(Source!A1214)</f>
        <v/>
      </c>
      <c r="B471" s="0" t="n">
        <v>78848796</v>
      </c>
      <c r="C471" s="0" t="n">
        <v>78848792</v>
      </c>
      <c r="D471" s="0" t="n">
        <v>29110573</v>
      </c>
      <c r="E471" s="0" t="n">
        <v>1</v>
      </c>
      <c r="F471" s="0" t="n">
        <v>1</v>
      </c>
      <c r="G471" s="0" t="n">
        <v>1</v>
      </c>
      <c r="H471" s="0" t="n">
        <v>3</v>
      </c>
      <c r="I471" s="0" t="inlineStr">
        <is>
          <t>101-0628</t>
        </is>
      </c>
      <c r="J471" s="0" t="inlineStr">
        <is>
          <t>ТССЦ Московской обл., 101-0628, приказ Минстроя России №675/пр от 28.02.2017 № 254/пр</t>
        </is>
      </c>
      <c r="K471" s="0" t="inlineStr">
        <is>
          <t>Олифа комбинированная, марки К-3</t>
        </is>
      </c>
      <c r="L471" s="0" t="n">
        <v>1348</v>
      </c>
      <c r="N471" s="0" t="n">
        <v>1009</v>
      </c>
      <c r="O471" s="0" t="inlineStr">
        <is>
          <t>т</t>
        </is>
      </c>
      <c r="P471" s="0" t="inlineStr">
        <is>
          <t>т</t>
        </is>
      </c>
      <c r="Q471" s="0" t="n">
        <v>1000</v>
      </c>
      <c r="X471" s="0" t="n">
        <v>2e-05</v>
      </c>
      <c r="Y471" s="0" t="n">
        <v>16950</v>
      </c>
      <c r="Z471" s="0" t="n">
        <v>0</v>
      </c>
      <c r="AA471" s="0" t="n">
        <v>0</v>
      </c>
      <c r="AB471" s="0" t="n">
        <v>0</v>
      </c>
      <c r="AC471" s="0" t="n">
        <v>0</v>
      </c>
      <c r="AD471" s="0" t="n">
        <v>1</v>
      </c>
      <c r="AE471" s="0" t="n">
        <v>0</v>
      </c>
      <c r="AF471" s="0" t="inlineStr"/>
      <c r="AG471" s="0" t="n">
        <v>2e-05</v>
      </c>
      <c r="AH471" s="0" t="n">
        <v>2</v>
      </c>
      <c r="AI471" s="0" t="n">
        <v>78848796</v>
      </c>
      <c r="AJ471" s="0" t="n">
        <v>479</v>
      </c>
      <c r="AK471" s="0" t="n">
        <v>0</v>
      </c>
      <c r="AL471" s="0" t="n">
        <v>0</v>
      </c>
      <c r="AM471" s="0" t="n">
        <v>0</v>
      </c>
      <c r="AN471" s="0" t="n">
        <v>0</v>
      </c>
      <c r="AO471" s="0" t="n">
        <v>0</v>
      </c>
      <c r="AP471" s="0" t="n">
        <v>0</v>
      </c>
      <c r="AQ471" s="0" t="n">
        <v>0</v>
      </c>
      <c r="AR471" s="0" t="n">
        <v>0</v>
      </c>
    </row>
    <row r="472">
      <c r="A472" s="0">
        <f>ROW(Source!A1214)</f>
        <v/>
      </c>
      <c r="B472" s="0" t="n">
        <v>78848797</v>
      </c>
      <c r="C472" s="0" t="n">
        <v>78848792</v>
      </c>
      <c r="D472" s="0" t="n">
        <v>29107963</v>
      </c>
      <c r="E472" s="0" t="n">
        <v>1</v>
      </c>
      <c r="F472" s="0" t="n">
        <v>1</v>
      </c>
      <c r="G472" s="0" t="n">
        <v>1</v>
      </c>
      <c r="H472" s="0" t="n">
        <v>3</v>
      </c>
      <c r="I472" s="0" t="inlineStr">
        <is>
          <t>101-1669</t>
        </is>
      </c>
      <c r="J472" s="0" t="inlineStr">
        <is>
          <t>ТССЦ Московской обл., 101-1669, приказ Минстроя России №675/пр от 28.02.2017 № 254/пр</t>
        </is>
      </c>
      <c r="K472" s="0" t="inlineStr">
        <is>
          <t>Очес льняной</t>
        </is>
      </c>
      <c r="L472" s="0" t="n">
        <v>1346</v>
      </c>
      <c r="N472" s="0" t="n">
        <v>1009</v>
      </c>
      <c r="O472" s="0" t="inlineStr">
        <is>
          <t>кг</t>
        </is>
      </c>
      <c r="P472" s="0" t="inlineStr">
        <is>
          <t>кг</t>
        </is>
      </c>
      <c r="Q472" s="0" t="n">
        <v>1</v>
      </c>
      <c r="X472" s="0" t="n">
        <v>0.02</v>
      </c>
      <c r="Y472" s="0" t="n">
        <v>37.29</v>
      </c>
      <c r="Z472" s="0" t="n">
        <v>0</v>
      </c>
      <c r="AA472" s="0" t="n">
        <v>0</v>
      </c>
      <c r="AB472" s="0" t="n">
        <v>0</v>
      </c>
      <c r="AC472" s="0" t="n">
        <v>0</v>
      </c>
      <c r="AD472" s="0" t="n">
        <v>1</v>
      </c>
      <c r="AE472" s="0" t="n">
        <v>0</v>
      </c>
      <c r="AF472" s="0" t="inlineStr"/>
      <c r="AG472" s="0" t="n">
        <v>0.02</v>
      </c>
      <c r="AH472" s="0" t="n">
        <v>2</v>
      </c>
      <c r="AI472" s="0" t="n">
        <v>78848797</v>
      </c>
      <c r="AJ472" s="0" t="n">
        <v>480</v>
      </c>
      <c r="AK472" s="0" t="n">
        <v>0</v>
      </c>
      <c r="AL472" s="0" t="n">
        <v>0</v>
      </c>
      <c r="AM472" s="0" t="n">
        <v>0</v>
      </c>
      <c r="AN472" s="0" t="n">
        <v>0</v>
      </c>
      <c r="AO472" s="0" t="n">
        <v>0</v>
      </c>
      <c r="AP472" s="0" t="n">
        <v>0</v>
      </c>
      <c r="AQ472" s="0" t="n">
        <v>0</v>
      </c>
      <c r="AR472" s="0" t="n">
        <v>0</v>
      </c>
    </row>
    <row r="473">
      <c r="A473" s="0">
        <f>ROW(Source!A1214)</f>
        <v/>
      </c>
      <c r="B473" s="0" t="n">
        <v>78848798</v>
      </c>
      <c r="C473" s="0" t="n">
        <v>78848792</v>
      </c>
      <c r="D473" s="0" t="n">
        <v>29150040</v>
      </c>
      <c r="E473" s="0" t="n">
        <v>1</v>
      </c>
      <c r="F473" s="0" t="n">
        <v>1</v>
      </c>
      <c r="G473" s="0" t="n">
        <v>1</v>
      </c>
      <c r="H473" s="0" t="n">
        <v>3</v>
      </c>
      <c r="I473" s="0" t="inlineStr">
        <is>
          <t>411-0001</t>
        </is>
      </c>
      <c r="J473" s="0" t="inlineStr">
        <is>
          <t>ТССЦ Московской обл., 411-0001, приказ Минстроя России №675/пр от 28.02.2017 № 257/пр</t>
        </is>
      </c>
      <c r="K473" s="0" t="inlineStr">
        <is>
          <t>Вода</t>
        </is>
      </c>
      <c r="L473" s="0" t="n">
        <v>1339</v>
      </c>
      <c r="N473" s="0" t="n">
        <v>1007</v>
      </c>
      <c r="O473" s="0" t="inlineStr">
        <is>
          <t>м3</t>
        </is>
      </c>
      <c r="P473" s="0" t="inlineStr">
        <is>
          <t>м3</t>
        </is>
      </c>
      <c r="Q473" s="0" t="n">
        <v>1</v>
      </c>
      <c r="X473" s="0" t="n">
        <v>1</v>
      </c>
      <c r="Y473" s="0" t="n">
        <v>2.44</v>
      </c>
      <c r="Z473" s="0" t="n">
        <v>0</v>
      </c>
      <c r="AA473" s="0" t="n">
        <v>0</v>
      </c>
      <c r="AB473" s="0" t="n">
        <v>0</v>
      </c>
      <c r="AC473" s="0" t="n">
        <v>0</v>
      </c>
      <c r="AD473" s="0" t="n">
        <v>1</v>
      </c>
      <c r="AE473" s="0" t="n">
        <v>0</v>
      </c>
      <c r="AF473" s="0" t="inlineStr"/>
      <c r="AG473" s="0" t="n">
        <v>1</v>
      </c>
      <c r="AH473" s="0" t="n">
        <v>2</v>
      </c>
      <c r="AI473" s="0" t="n">
        <v>78848798</v>
      </c>
      <c r="AJ473" s="0" t="n">
        <v>481</v>
      </c>
      <c r="AK473" s="0" t="n">
        <v>0</v>
      </c>
      <c r="AL473" s="0" t="n">
        <v>0</v>
      </c>
      <c r="AM473" s="0" t="n">
        <v>0</v>
      </c>
      <c r="AN473" s="0" t="n">
        <v>0</v>
      </c>
      <c r="AO473" s="0" t="n">
        <v>0</v>
      </c>
      <c r="AP473" s="0" t="n">
        <v>0</v>
      </c>
      <c r="AQ473" s="0" t="n">
        <v>0</v>
      </c>
      <c r="AR473" s="0" t="n">
        <v>0</v>
      </c>
    </row>
    <row r="474">
      <c r="A474" s="0">
        <f>ROW(Source!A1215)</f>
        <v/>
      </c>
      <c r="B474" s="0" t="n">
        <v>78850505</v>
      </c>
      <c r="C474" s="0" t="n">
        <v>78850498</v>
      </c>
      <c r="D474" s="0" t="n">
        <v>18408291</v>
      </c>
      <c r="E474" s="0" t="n">
        <v>1</v>
      </c>
      <c r="F474" s="0" t="n">
        <v>1</v>
      </c>
      <c r="G474" s="0" t="n">
        <v>1</v>
      </c>
      <c r="H474" s="0" t="n">
        <v>1</v>
      </c>
      <c r="I474" s="0" t="inlineStr">
        <is>
          <t>1-1025-90</t>
        </is>
      </c>
      <c r="J474" s="0" t="inlineStr"/>
      <c r="K474" s="0" t="inlineStr">
        <is>
          <t>Рабочий строитель среднего разряда 2,5</t>
        </is>
      </c>
      <c r="L474" s="0" t="n">
        <v>1369</v>
      </c>
      <c r="N474" s="0" t="n">
        <v>1013</v>
      </c>
      <c r="O474" s="0" t="inlineStr">
        <is>
          <t>чел.-ч</t>
        </is>
      </c>
      <c r="P474" s="0" t="inlineStr">
        <is>
          <t>чел.-ч</t>
        </is>
      </c>
      <c r="Q474" s="0" t="n">
        <v>1</v>
      </c>
      <c r="X474" s="0" t="n">
        <v>32.2</v>
      </c>
      <c r="Y474" s="0" t="n">
        <v>0</v>
      </c>
      <c r="Z474" s="0" t="n">
        <v>0</v>
      </c>
      <c r="AA474" s="0" t="n">
        <v>0</v>
      </c>
      <c r="AB474" s="0" t="n">
        <v>8.17</v>
      </c>
      <c r="AC474" s="0" t="n">
        <v>0</v>
      </c>
      <c r="AD474" s="0" t="n">
        <v>1</v>
      </c>
      <c r="AE474" s="0" t="n">
        <v>1</v>
      </c>
      <c r="AF474" s="0" t="inlineStr"/>
      <c r="AG474" s="0" t="n">
        <v>32.2</v>
      </c>
      <c r="AH474" s="0" t="n">
        <v>2</v>
      </c>
      <c r="AI474" s="0" t="n">
        <v>78850499</v>
      </c>
      <c r="AJ474" s="0" t="n">
        <v>482</v>
      </c>
      <c r="AK474" s="0" t="n">
        <v>0</v>
      </c>
      <c r="AL474" s="0" t="n">
        <v>0</v>
      </c>
      <c r="AM474" s="0" t="n">
        <v>0</v>
      </c>
      <c r="AN474" s="0" t="n">
        <v>0</v>
      </c>
      <c r="AO474" s="0" t="n">
        <v>0</v>
      </c>
      <c r="AP474" s="0" t="n">
        <v>0</v>
      </c>
      <c r="AQ474" s="0" t="n">
        <v>0</v>
      </c>
      <c r="AR474" s="0" t="n">
        <v>0</v>
      </c>
    </row>
    <row r="475">
      <c r="A475" s="0">
        <f>ROW(Source!A1215)</f>
        <v/>
      </c>
      <c r="B475" s="0" t="n">
        <v>78850506</v>
      </c>
      <c r="C475" s="0" t="n">
        <v>78850498</v>
      </c>
      <c r="D475" s="0" t="n">
        <v>29174913</v>
      </c>
      <c r="E475" s="0" t="n">
        <v>1</v>
      </c>
      <c r="F475" s="0" t="n">
        <v>1</v>
      </c>
      <c r="G475" s="0" t="n">
        <v>1</v>
      </c>
      <c r="H475" s="0" t="n">
        <v>2</v>
      </c>
      <c r="I475" s="0" t="inlineStr">
        <is>
          <t>400001</t>
        </is>
      </c>
      <c r="J475" s="0" t="inlineStr">
        <is>
          <t>ТСЭМ Московской обл., 400001, приказ Минстроя России №675/пр от 28.02.2017 № 264/пр</t>
        </is>
      </c>
      <c r="K475" s="0" t="inlineStr">
        <is>
          <t>Автомобили бортовые, грузоподъемность до 5 т</t>
        </is>
      </c>
      <c r="L475" s="0" t="n">
        <v>1368</v>
      </c>
      <c r="N475" s="0" t="n">
        <v>1011</v>
      </c>
      <c r="O475" s="0" t="inlineStr">
        <is>
          <t>маш.-ч</t>
        </is>
      </c>
      <c r="P475" s="0" t="inlineStr">
        <is>
          <t>маш.-ч</t>
        </is>
      </c>
      <c r="Q475" s="0" t="n">
        <v>1</v>
      </c>
      <c r="X475" s="0" t="n">
        <v>0.01</v>
      </c>
      <c r="Y475" s="0" t="n">
        <v>0</v>
      </c>
      <c r="Z475" s="0" t="n">
        <v>87.17</v>
      </c>
      <c r="AA475" s="0" t="n">
        <v>11.6</v>
      </c>
      <c r="AB475" s="0" t="n">
        <v>0</v>
      </c>
      <c r="AC475" s="0" t="n">
        <v>0</v>
      </c>
      <c r="AD475" s="0" t="n">
        <v>1</v>
      </c>
      <c r="AE475" s="0" t="n">
        <v>0</v>
      </c>
      <c r="AF475" s="0" t="inlineStr"/>
      <c r="AG475" s="0" t="n">
        <v>0.01</v>
      </c>
      <c r="AH475" s="0" t="n">
        <v>2</v>
      </c>
      <c r="AI475" s="0" t="n">
        <v>78850500</v>
      </c>
      <c r="AJ475" s="0" t="n">
        <v>483</v>
      </c>
      <c r="AK475" s="0" t="n">
        <v>0</v>
      </c>
      <c r="AL475" s="0" t="n">
        <v>0</v>
      </c>
      <c r="AM475" s="0" t="n">
        <v>0</v>
      </c>
      <c r="AN475" s="0" t="n">
        <v>0</v>
      </c>
      <c r="AO475" s="0" t="n">
        <v>0</v>
      </c>
      <c r="AP475" s="0" t="n">
        <v>0</v>
      </c>
      <c r="AQ475" s="0" t="n">
        <v>0</v>
      </c>
      <c r="AR475" s="0" t="n">
        <v>0</v>
      </c>
    </row>
    <row r="476">
      <c r="A476" s="0">
        <f>ROW(Source!A1215)</f>
        <v/>
      </c>
      <c r="B476" s="0" t="n">
        <v>78850507</v>
      </c>
      <c r="C476" s="0" t="n">
        <v>78850498</v>
      </c>
      <c r="D476" s="0" t="n">
        <v>29110139</v>
      </c>
      <c r="E476" s="0" t="n">
        <v>1</v>
      </c>
      <c r="F476" s="0" t="n">
        <v>1</v>
      </c>
      <c r="G476" s="0" t="n">
        <v>1</v>
      </c>
      <c r="H476" s="0" t="n">
        <v>3</v>
      </c>
      <c r="I476" s="0" t="inlineStr">
        <is>
          <t>101-1703</t>
        </is>
      </c>
      <c r="J476" s="0" t="inlineStr">
        <is>
          <t>ТССЦ Московской обл., 101-1703, приказ Минстроя России №675/пр от 28.02.2017 № 254/пр</t>
        </is>
      </c>
      <c r="K476" s="0" t="inlineStr">
        <is>
          <t>Прокладки резиновые (пластина техническая прессованная)</t>
        </is>
      </c>
      <c r="L476" s="0" t="n">
        <v>1346</v>
      </c>
      <c r="N476" s="0" t="n">
        <v>1009</v>
      </c>
      <c r="O476" s="0" t="inlineStr">
        <is>
          <t>кг</t>
        </is>
      </c>
      <c r="P476" s="0" t="inlineStr">
        <is>
          <t>кг</t>
        </is>
      </c>
      <c r="Q476" s="0" t="n">
        <v>1</v>
      </c>
      <c r="X476" s="0" t="n">
        <v>2</v>
      </c>
      <c r="Y476" s="0" t="n">
        <v>23.09</v>
      </c>
      <c r="Z476" s="0" t="n">
        <v>0</v>
      </c>
      <c r="AA476" s="0" t="n">
        <v>0</v>
      </c>
      <c r="AB476" s="0" t="n">
        <v>0</v>
      </c>
      <c r="AC476" s="0" t="n">
        <v>0</v>
      </c>
      <c r="AD476" s="0" t="n">
        <v>1</v>
      </c>
      <c r="AE476" s="0" t="n">
        <v>0</v>
      </c>
      <c r="AF476" s="0" t="inlineStr"/>
      <c r="AG476" s="0" t="n">
        <v>2</v>
      </c>
      <c r="AH476" s="0" t="n">
        <v>2</v>
      </c>
      <c r="AI476" s="0" t="n">
        <v>78850501</v>
      </c>
      <c r="AJ476" s="0" t="n">
        <v>484</v>
      </c>
      <c r="AK476" s="0" t="n">
        <v>0</v>
      </c>
      <c r="AL476" s="0" t="n">
        <v>0</v>
      </c>
      <c r="AM476" s="0" t="n">
        <v>0</v>
      </c>
      <c r="AN476" s="0" t="n">
        <v>0</v>
      </c>
      <c r="AO476" s="0" t="n">
        <v>0</v>
      </c>
      <c r="AP476" s="0" t="n">
        <v>0</v>
      </c>
      <c r="AQ476" s="0" t="n">
        <v>0</v>
      </c>
      <c r="AR476" s="0" t="n">
        <v>0</v>
      </c>
    </row>
    <row r="477">
      <c r="A477" s="0">
        <f>ROW(Source!A1215)</f>
        <v/>
      </c>
      <c r="B477" s="0" t="n">
        <v>78850508</v>
      </c>
      <c r="C477" s="0" t="n">
        <v>78850498</v>
      </c>
      <c r="D477" s="0" t="n">
        <v>29114240</v>
      </c>
      <c r="E477" s="0" t="n">
        <v>1</v>
      </c>
      <c r="F477" s="0" t="n">
        <v>1</v>
      </c>
      <c r="G477" s="0" t="n">
        <v>1</v>
      </c>
      <c r="H477" s="0" t="n">
        <v>3</v>
      </c>
      <c r="I477" s="0" t="inlineStr">
        <is>
          <t>101-2576</t>
        </is>
      </c>
      <c r="J477" s="0" t="inlineStr">
        <is>
          <t>ТССЦ Московской обл., 101-2576, приказ Минстроя России №675/пр от 28.02.2017 № 254/пр</t>
        </is>
      </c>
      <c r="K477" s="0" t="inlineStr">
        <is>
          <t>Болты с гайками и шайбами для санитарно-технических работ диаметром 16 мм</t>
        </is>
      </c>
      <c r="L477" s="0" t="n">
        <v>1348</v>
      </c>
      <c r="N477" s="0" t="n">
        <v>1009</v>
      </c>
      <c r="O477" s="0" t="inlineStr">
        <is>
          <t>т</t>
        </is>
      </c>
      <c r="P477" s="0" t="inlineStr">
        <is>
          <t>т</t>
        </is>
      </c>
      <c r="Q477" s="0" t="n">
        <v>1000</v>
      </c>
      <c r="X477" s="0" t="n">
        <v>0.005</v>
      </c>
      <c r="Y477" s="0" t="n">
        <v>14830</v>
      </c>
      <c r="Z477" s="0" t="n">
        <v>0</v>
      </c>
      <c r="AA477" s="0" t="n">
        <v>0</v>
      </c>
      <c r="AB477" s="0" t="n">
        <v>0</v>
      </c>
      <c r="AC477" s="0" t="n">
        <v>0</v>
      </c>
      <c r="AD477" s="0" t="n">
        <v>1</v>
      </c>
      <c r="AE477" s="0" t="n">
        <v>0</v>
      </c>
      <c r="AF477" s="0" t="inlineStr"/>
      <c r="AG477" s="0" t="n">
        <v>0.005</v>
      </c>
      <c r="AH477" s="0" t="n">
        <v>2</v>
      </c>
      <c r="AI477" s="0" t="n">
        <v>78850502</v>
      </c>
      <c r="AJ477" s="0" t="n">
        <v>485</v>
      </c>
      <c r="AK477" s="0" t="n">
        <v>0</v>
      </c>
      <c r="AL477" s="0" t="n">
        <v>0</v>
      </c>
      <c r="AM477" s="0" t="n">
        <v>0</v>
      </c>
      <c r="AN477" s="0" t="n">
        <v>0</v>
      </c>
      <c r="AO477" s="0" t="n">
        <v>0</v>
      </c>
      <c r="AP477" s="0" t="n">
        <v>0</v>
      </c>
      <c r="AQ477" s="0" t="n">
        <v>0</v>
      </c>
      <c r="AR477" s="0" t="n">
        <v>0</v>
      </c>
    </row>
    <row r="478">
      <c r="A478" s="0">
        <f>ROW(Source!A1215)</f>
        <v/>
      </c>
      <c r="B478" s="0" t="n">
        <v>78850509</v>
      </c>
      <c r="C478" s="0" t="n">
        <v>78850498</v>
      </c>
      <c r="D478" s="0" t="n">
        <v>29150040</v>
      </c>
      <c r="E478" s="0" t="n">
        <v>1</v>
      </c>
      <c r="F478" s="0" t="n">
        <v>1</v>
      </c>
      <c r="G478" s="0" t="n">
        <v>1</v>
      </c>
      <c r="H478" s="0" t="n">
        <v>3</v>
      </c>
      <c r="I478" s="0" t="inlineStr">
        <is>
          <t>411-0001</t>
        </is>
      </c>
      <c r="J478" s="0" t="inlineStr">
        <is>
          <t>ТССЦ Московской обл., 411-0001, приказ Минстроя России №675/пр от 28.02.2017 № 257/пр</t>
        </is>
      </c>
      <c r="K478" s="0" t="inlineStr">
        <is>
          <t>Вода</t>
        </is>
      </c>
      <c r="L478" s="0" t="n">
        <v>1339</v>
      </c>
      <c r="N478" s="0" t="n">
        <v>1007</v>
      </c>
      <c r="O478" s="0" t="inlineStr">
        <is>
          <t>м3</t>
        </is>
      </c>
      <c r="P478" s="0" t="inlineStr">
        <is>
          <t>м3</t>
        </is>
      </c>
      <c r="Q478" s="0" t="n">
        <v>1</v>
      </c>
      <c r="X478" s="0" t="n">
        <v>7.8</v>
      </c>
      <c r="Y478" s="0" t="n">
        <v>2.44</v>
      </c>
      <c r="Z478" s="0" t="n">
        <v>0</v>
      </c>
      <c r="AA478" s="0" t="n">
        <v>0</v>
      </c>
      <c r="AB478" s="0" t="n">
        <v>0</v>
      </c>
      <c r="AC478" s="0" t="n">
        <v>0</v>
      </c>
      <c r="AD478" s="0" t="n">
        <v>1</v>
      </c>
      <c r="AE478" s="0" t="n">
        <v>0</v>
      </c>
      <c r="AF478" s="0" t="inlineStr"/>
      <c r="AG478" s="0" t="n">
        <v>7.8</v>
      </c>
      <c r="AH478" s="0" t="n">
        <v>2</v>
      </c>
      <c r="AI478" s="0" t="n">
        <v>78850503</v>
      </c>
      <c r="AJ478" s="0" t="n">
        <v>486</v>
      </c>
      <c r="AK478" s="0" t="n">
        <v>0</v>
      </c>
      <c r="AL478" s="0" t="n">
        <v>0</v>
      </c>
      <c r="AM478" s="0" t="n">
        <v>0</v>
      </c>
      <c r="AN478" s="0" t="n">
        <v>0</v>
      </c>
      <c r="AO478" s="0" t="n">
        <v>0</v>
      </c>
      <c r="AP478" s="0" t="n">
        <v>0</v>
      </c>
      <c r="AQ478" s="0" t="n">
        <v>0</v>
      </c>
      <c r="AR478" s="0" t="n">
        <v>0</v>
      </c>
    </row>
    <row r="479">
      <c r="A479" s="0">
        <f>ROW(Source!A1255)</f>
        <v/>
      </c>
      <c r="B479" s="0" t="n">
        <v>78850518</v>
      </c>
      <c r="C479" s="0" t="n">
        <v>78850511</v>
      </c>
      <c r="D479" s="0" t="n">
        <v>18408291</v>
      </c>
      <c r="E479" s="0" t="n">
        <v>1</v>
      </c>
      <c r="F479" s="0" t="n">
        <v>1</v>
      </c>
      <c r="G479" s="0" t="n">
        <v>1</v>
      </c>
      <c r="H479" s="0" t="n">
        <v>1</v>
      </c>
      <c r="I479" s="0" t="inlineStr">
        <is>
          <t>1-1025-90</t>
        </is>
      </c>
      <c r="J479" s="0" t="inlineStr"/>
      <c r="K479" s="0" t="inlineStr">
        <is>
          <t>Рабочий строитель среднего разряда 2,5</t>
        </is>
      </c>
      <c r="L479" s="0" t="n">
        <v>1369</v>
      </c>
      <c r="N479" s="0" t="n">
        <v>1013</v>
      </c>
      <c r="O479" s="0" t="inlineStr">
        <is>
          <t>чел.-ч</t>
        </is>
      </c>
      <c r="P479" s="0" t="inlineStr">
        <is>
          <t>чел.-ч</t>
        </is>
      </c>
      <c r="Q479" s="0" t="n">
        <v>1</v>
      </c>
      <c r="X479" s="0" t="n">
        <v>32.2</v>
      </c>
      <c r="Y479" s="0" t="n">
        <v>0</v>
      </c>
      <c r="Z479" s="0" t="n">
        <v>0</v>
      </c>
      <c r="AA479" s="0" t="n">
        <v>0</v>
      </c>
      <c r="AB479" s="0" t="n">
        <v>8.17</v>
      </c>
      <c r="AC479" s="0" t="n">
        <v>0</v>
      </c>
      <c r="AD479" s="0" t="n">
        <v>1</v>
      </c>
      <c r="AE479" s="0" t="n">
        <v>1</v>
      </c>
      <c r="AF479" s="0" t="inlineStr"/>
      <c r="AG479" s="0" t="n">
        <v>32.2</v>
      </c>
      <c r="AH479" s="0" t="n">
        <v>2</v>
      </c>
      <c r="AI479" s="0" t="n">
        <v>78850512</v>
      </c>
      <c r="AJ479" s="0" t="n">
        <v>488</v>
      </c>
      <c r="AK479" s="0" t="n">
        <v>0</v>
      </c>
      <c r="AL479" s="0" t="n">
        <v>0</v>
      </c>
      <c r="AM479" s="0" t="n">
        <v>0</v>
      </c>
      <c r="AN479" s="0" t="n">
        <v>0</v>
      </c>
      <c r="AO479" s="0" t="n">
        <v>0</v>
      </c>
      <c r="AP479" s="0" t="n">
        <v>0</v>
      </c>
      <c r="AQ479" s="0" t="n">
        <v>0</v>
      </c>
      <c r="AR479" s="0" t="n">
        <v>0</v>
      </c>
    </row>
    <row r="480">
      <c r="A480" s="0">
        <f>ROW(Source!A1255)</f>
        <v/>
      </c>
      <c r="B480" s="0" t="n">
        <v>78850519</v>
      </c>
      <c r="C480" s="0" t="n">
        <v>78850511</v>
      </c>
      <c r="D480" s="0" t="n">
        <v>29174913</v>
      </c>
      <c r="E480" s="0" t="n">
        <v>1</v>
      </c>
      <c r="F480" s="0" t="n">
        <v>1</v>
      </c>
      <c r="G480" s="0" t="n">
        <v>1</v>
      </c>
      <c r="H480" s="0" t="n">
        <v>2</v>
      </c>
      <c r="I480" s="0" t="inlineStr">
        <is>
          <t>400001</t>
        </is>
      </c>
      <c r="J480" s="0" t="inlineStr">
        <is>
          <t>ТСЭМ Московской обл., 400001, приказ Минстроя России №675/пр от 28.02.2017 № 264/пр</t>
        </is>
      </c>
      <c r="K480" s="0" t="inlineStr">
        <is>
          <t>Автомобили бортовые, грузоподъемность до 5 т</t>
        </is>
      </c>
      <c r="L480" s="0" t="n">
        <v>1368</v>
      </c>
      <c r="N480" s="0" t="n">
        <v>1011</v>
      </c>
      <c r="O480" s="0" t="inlineStr">
        <is>
          <t>маш.-ч</t>
        </is>
      </c>
      <c r="P480" s="0" t="inlineStr">
        <is>
          <t>маш.-ч</t>
        </is>
      </c>
      <c r="Q480" s="0" t="n">
        <v>1</v>
      </c>
      <c r="X480" s="0" t="n">
        <v>0.01</v>
      </c>
      <c r="Y480" s="0" t="n">
        <v>0</v>
      </c>
      <c r="Z480" s="0" t="n">
        <v>87.17</v>
      </c>
      <c r="AA480" s="0" t="n">
        <v>11.6</v>
      </c>
      <c r="AB480" s="0" t="n">
        <v>0</v>
      </c>
      <c r="AC480" s="0" t="n">
        <v>0</v>
      </c>
      <c r="AD480" s="0" t="n">
        <v>1</v>
      </c>
      <c r="AE480" s="0" t="n">
        <v>0</v>
      </c>
      <c r="AF480" s="0" t="inlineStr"/>
      <c r="AG480" s="0" t="n">
        <v>0.01</v>
      </c>
      <c r="AH480" s="0" t="n">
        <v>2</v>
      </c>
      <c r="AI480" s="0" t="n">
        <v>78850513</v>
      </c>
      <c r="AJ480" s="0" t="n">
        <v>489</v>
      </c>
      <c r="AK480" s="0" t="n">
        <v>0</v>
      </c>
      <c r="AL480" s="0" t="n">
        <v>0</v>
      </c>
      <c r="AM480" s="0" t="n">
        <v>0</v>
      </c>
      <c r="AN480" s="0" t="n">
        <v>0</v>
      </c>
      <c r="AO480" s="0" t="n">
        <v>0</v>
      </c>
      <c r="AP480" s="0" t="n">
        <v>0</v>
      </c>
      <c r="AQ480" s="0" t="n">
        <v>0</v>
      </c>
      <c r="AR480" s="0" t="n">
        <v>0</v>
      </c>
    </row>
    <row r="481">
      <c r="A481" s="0">
        <f>ROW(Source!A1255)</f>
        <v/>
      </c>
      <c r="B481" s="0" t="n">
        <v>78850520</v>
      </c>
      <c r="C481" s="0" t="n">
        <v>78850511</v>
      </c>
      <c r="D481" s="0" t="n">
        <v>29110139</v>
      </c>
      <c r="E481" s="0" t="n">
        <v>1</v>
      </c>
      <c r="F481" s="0" t="n">
        <v>1</v>
      </c>
      <c r="G481" s="0" t="n">
        <v>1</v>
      </c>
      <c r="H481" s="0" t="n">
        <v>3</v>
      </c>
      <c r="I481" s="0" t="inlineStr">
        <is>
          <t>101-1703</t>
        </is>
      </c>
      <c r="J481" s="0" t="inlineStr">
        <is>
          <t>ТССЦ Московской обл., 101-1703, приказ Минстроя России №675/пр от 28.02.2017 № 254/пр</t>
        </is>
      </c>
      <c r="K481" s="0" t="inlineStr">
        <is>
          <t>Прокладки резиновые (пластина техническая прессованная)</t>
        </is>
      </c>
      <c r="L481" s="0" t="n">
        <v>1346</v>
      </c>
      <c r="N481" s="0" t="n">
        <v>1009</v>
      </c>
      <c r="O481" s="0" t="inlineStr">
        <is>
          <t>кг</t>
        </is>
      </c>
      <c r="P481" s="0" t="inlineStr">
        <is>
          <t>кг</t>
        </is>
      </c>
      <c r="Q481" s="0" t="n">
        <v>1</v>
      </c>
      <c r="X481" s="0" t="n">
        <v>2</v>
      </c>
      <c r="Y481" s="0" t="n">
        <v>23.09</v>
      </c>
      <c r="Z481" s="0" t="n">
        <v>0</v>
      </c>
      <c r="AA481" s="0" t="n">
        <v>0</v>
      </c>
      <c r="AB481" s="0" t="n">
        <v>0</v>
      </c>
      <c r="AC481" s="0" t="n">
        <v>0</v>
      </c>
      <c r="AD481" s="0" t="n">
        <v>1</v>
      </c>
      <c r="AE481" s="0" t="n">
        <v>0</v>
      </c>
      <c r="AF481" s="0" t="inlineStr"/>
      <c r="AG481" s="0" t="n">
        <v>2</v>
      </c>
      <c r="AH481" s="0" t="n">
        <v>2</v>
      </c>
      <c r="AI481" s="0" t="n">
        <v>78850514</v>
      </c>
      <c r="AJ481" s="0" t="n">
        <v>490</v>
      </c>
      <c r="AK481" s="0" t="n">
        <v>0</v>
      </c>
      <c r="AL481" s="0" t="n">
        <v>0</v>
      </c>
      <c r="AM481" s="0" t="n">
        <v>0</v>
      </c>
      <c r="AN481" s="0" t="n">
        <v>0</v>
      </c>
      <c r="AO481" s="0" t="n">
        <v>0</v>
      </c>
      <c r="AP481" s="0" t="n">
        <v>0</v>
      </c>
      <c r="AQ481" s="0" t="n">
        <v>0</v>
      </c>
      <c r="AR481" s="0" t="n">
        <v>0</v>
      </c>
    </row>
    <row r="482">
      <c r="A482" s="0">
        <f>ROW(Source!A1255)</f>
        <v/>
      </c>
      <c r="B482" s="0" t="n">
        <v>78850521</v>
      </c>
      <c r="C482" s="0" t="n">
        <v>78850511</v>
      </c>
      <c r="D482" s="0" t="n">
        <v>29114240</v>
      </c>
      <c r="E482" s="0" t="n">
        <v>1</v>
      </c>
      <c r="F482" s="0" t="n">
        <v>1</v>
      </c>
      <c r="G482" s="0" t="n">
        <v>1</v>
      </c>
      <c r="H482" s="0" t="n">
        <v>3</v>
      </c>
      <c r="I482" s="0" t="inlineStr">
        <is>
          <t>101-2576</t>
        </is>
      </c>
      <c r="J482" s="0" t="inlineStr">
        <is>
          <t>ТССЦ Московской обл., 101-2576, приказ Минстроя России №675/пр от 28.02.2017 № 254/пр</t>
        </is>
      </c>
      <c r="K482" s="0" t="inlineStr">
        <is>
          <t>Болты с гайками и шайбами для санитарно-технических работ диаметром 16 мм</t>
        </is>
      </c>
      <c r="L482" s="0" t="n">
        <v>1348</v>
      </c>
      <c r="N482" s="0" t="n">
        <v>1009</v>
      </c>
      <c r="O482" s="0" t="inlineStr">
        <is>
          <t>т</t>
        </is>
      </c>
      <c r="P482" s="0" t="inlineStr">
        <is>
          <t>т</t>
        </is>
      </c>
      <c r="Q482" s="0" t="n">
        <v>1000</v>
      </c>
      <c r="X482" s="0" t="n">
        <v>0.005</v>
      </c>
      <c r="Y482" s="0" t="n">
        <v>14830</v>
      </c>
      <c r="Z482" s="0" t="n">
        <v>0</v>
      </c>
      <c r="AA482" s="0" t="n">
        <v>0</v>
      </c>
      <c r="AB482" s="0" t="n">
        <v>0</v>
      </c>
      <c r="AC482" s="0" t="n">
        <v>0</v>
      </c>
      <c r="AD482" s="0" t="n">
        <v>1</v>
      </c>
      <c r="AE482" s="0" t="n">
        <v>0</v>
      </c>
      <c r="AF482" s="0" t="inlineStr"/>
      <c r="AG482" s="0" t="n">
        <v>0.005</v>
      </c>
      <c r="AH482" s="0" t="n">
        <v>2</v>
      </c>
      <c r="AI482" s="0" t="n">
        <v>78850515</v>
      </c>
      <c r="AJ482" s="0" t="n">
        <v>491</v>
      </c>
      <c r="AK482" s="0" t="n">
        <v>0</v>
      </c>
      <c r="AL482" s="0" t="n">
        <v>0</v>
      </c>
      <c r="AM482" s="0" t="n">
        <v>0</v>
      </c>
      <c r="AN482" s="0" t="n">
        <v>0</v>
      </c>
      <c r="AO482" s="0" t="n">
        <v>0</v>
      </c>
      <c r="AP482" s="0" t="n">
        <v>0</v>
      </c>
      <c r="AQ482" s="0" t="n">
        <v>0</v>
      </c>
      <c r="AR482" s="0" t="n">
        <v>0</v>
      </c>
    </row>
    <row r="483">
      <c r="A483" s="0">
        <f>ROW(Source!A1255)</f>
        <v/>
      </c>
      <c r="B483" s="0" t="n">
        <v>78850522</v>
      </c>
      <c r="C483" s="0" t="n">
        <v>78850511</v>
      </c>
      <c r="D483" s="0" t="n">
        <v>29150040</v>
      </c>
      <c r="E483" s="0" t="n">
        <v>1</v>
      </c>
      <c r="F483" s="0" t="n">
        <v>1</v>
      </c>
      <c r="G483" s="0" t="n">
        <v>1</v>
      </c>
      <c r="H483" s="0" t="n">
        <v>3</v>
      </c>
      <c r="I483" s="0" t="inlineStr">
        <is>
          <t>411-0001</t>
        </is>
      </c>
      <c r="J483" s="0" t="inlineStr">
        <is>
          <t>ТССЦ Московской обл., 411-0001, приказ Минстроя России №675/пр от 28.02.2017 № 257/пр</t>
        </is>
      </c>
      <c r="K483" s="0" t="inlineStr">
        <is>
          <t>Вода</t>
        </is>
      </c>
      <c r="L483" s="0" t="n">
        <v>1339</v>
      </c>
      <c r="N483" s="0" t="n">
        <v>1007</v>
      </c>
      <c r="O483" s="0" t="inlineStr">
        <is>
          <t>м3</t>
        </is>
      </c>
      <c r="P483" s="0" t="inlineStr">
        <is>
          <t>м3</t>
        </is>
      </c>
      <c r="Q483" s="0" t="n">
        <v>1</v>
      </c>
      <c r="X483" s="0" t="n">
        <v>7.8</v>
      </c>
      <c r="Y483" s="0" t="n">
        <v>2.44</v>
      </c>
      <c r="Z483" s="0" t="n">
        <v>0</v>
      </c>
      <c r="AA483" s="0" t="n">
        <v>0</v>
      </c>
      <c r="AB483" s="0" t="n">
        <v>0</v>
      </c>
      <c r="AC483" s="0" t="n">
        <v>0</v>
      </c>
      <c r="AD483" s="0" t="n">
        <v>1</v>
      </c>
      <c r="AE483" s="0" t="n">
        <v>0</v>
      </c>
      <c r="AF483" s="0" t="inlineStr"/>
      <c r="AG483" s="0" t="n">
        <v>7.8</v>
      </c>
      <c r="AH483" s="0" t="n">
        <v>2</v>
      </c>
      <c r="AI483" s="0" t="n">
        <v>78850516</v>
      </c>
      <c r="AJ483" s="0" t="n">
        <v>492</v>
      </c>
      <c r="AK483" s="0" t="n">
        <v>0</v>
      </c>
      <c r="AL483" s="0" t="n">
        <v>0</v>
      </c>
      <c r="AM483" s="0" t="n">
        <v>0</v>
      </c>
      <c r="AN483" s="0" t="n">
        <v>0</v>
      </c>
      <c r="AO483" s="0" t="n">
        <v>0</v>
      </c>
      <c r="AP483" s="0" t="n">
        <v>0</v>
      </c>
      <c r="AQ483" s="0" t="n">
        <v>0</v>
      </c>
      <c r="AR483" s="0" t="n">
        <v>0</v>
      </c>
    </row>
    <row r="484">
      <c r="A484" s="0">
        <f>ROW(Source!A1257)</f>
        <v/>
      </c>
      <c r="B484" s="0" t="n">
        <v>78848944</v>
      </c>
      <c r="C484" s="0" t="n">
        <v>78848937</v>
      </c>
      <c r="D484" s="0" t="n">
        <v>18442827</v>
      </c>
      <c r="E484" s="0" t="n">
        <v>1</v>
      </c>
      <c r="F484" s="0" t="n">
        <v>1</v>
      </c>
      <c r="G484" s="0" t="n">
        <v>1</v>
      </c>
      <c r="H484" s="0" t="n">
        <v>1</v>
      </c>
      <c r="I484" s="0" t="inlineStr">
        <is>
          <t>1-1053-90</t>
        </is>
      </c>
      <c r="J484" s="0" t="inlineStr"/>
      <c r="K484" s="0" t="inlineStr">
        <is>
          <t>Рабочий строитель среднего разряда 5,3</t>
        </is>
      </c>
      <c r="L484" s="0" t="n">
        <v>1369</v>
      </c>
      <c r="N484" s="0" t="n">
        <v>1013</v>
      </c>
      <c r="O484" s="0" t="inlineStr">
        <is>
          <t>чел.-ч</t>
        </is>
      </c>
      <c r="P484" s="0" t="inlineStr">
        <is>
          <t>чел.-ч</t>
        </is>
      </c>
      <c r="Q484" s="0" t="n">
        <v>1</v>
      </c>
      <c r="X484" s="0" t="n">
        <v>5.01</v>
      </c>
      <c r="Y484" s="0" t="n">
        <v>0</v>
      </c>
      <c r="Z484" s="0" t="n">
        <v>0</v>
      </c>
      <c r="AA484" s="0" t="n">
        <v>0</v>
      </c>
      <c r="AB484" s="0" t="n">
        <v>11.64</v>
      </c>
      <c r="AC484" s="0" t="n">
        <v>0</v>
      </c>
      <c r="AD484" s="0" t="n">
        <v>1</v>
      </c>
      <c r="AE484" s="0" t="n">
        <v>1</v>
      </c>
      <c r="AF484" s="0" t="inlineStr"/>
      <c r="AG484" s="0" t="n">
        <v>5.01</v>
      </c>
      <c r="AH484" s="0" t="n">
        <v>2</v>
      </c>
      <c r="AI484" s="0" t="n">
        <v>78848938</v>
      </c>
      <c r="AJ484" s="0" t="n">
        <v>494</v>
      </c>
      <c r="AK484" s="0" t="n">
        <v>0</v>
      </c>
      <c r="AL484" s="0" t="n">
        <v>0</v>
      </c>
      <c r="AM484" s="0" t="n">
        <v>0</v>
      </c>
      <c r="AN484" s="0" t="n">
        <v>0</v>
      </c>
      <c r="AO484" s="0" t="n">
        <v>0</v>
      </c>
      <c r="AP484" s="0" t="n">
        <v>0</v>
      </c>
      <c r="AQ484" s="0" t="n">
        <v>0</v>
      </c>
      <c r="AR484" s="0" t="n">
        <v>0</v>
      </c>
    </row>
    <row r="485">
      <c r="A485" s="0">
        <f>ROW(Source!A1257)</f>
        <v/>
      </c>
      <c r="B485" s="0" t="n">
        <v>78848945</v>
      </c>
      <c r="C485" s="0" t="n">
        <v>78848937</v>
      </c>
      <c r="D485" s="0" t="n">
        <v>29172703</v>
      </c>
      <c r="E485" s="0" t="n">
        <v>1</v>
      </c>
      <c r="F485" s="0" t="n">
        <v>1</v>
      </c>
      <c r="G485" s="0" t="n">
        <v>1</v>
      </c>
      <c r="H485" s="0" t="n">
        <v>2</v>
      </c>
      <c r="I485" s="0" t="inlineStr">
        <is>
          <t>042900</t>
        </is>
      </c>
      <c r="J485" s="0" t="inlineStr">
        <is>
          <t>ТСЭМ Московской обл., 042900, приказ Минстроя России №675/пр от 28.02.2017 № 264/пр</t>
        </is>
      </c>
      <c r="K485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5" s="0" t="n">
        <v>1368</v>
      </c>
      <c r="N485" s="0" t="n">
        <v>1011</v>
      </c>
      <c r="O485" s="0" t="inlineStr">
        <is>
          <t>маш.-ч</t>
        </is>
      </c>
      <c r="P485" s="0" t="inlineStr">
        <is>
          <t>маш.-ч</t>
        </is>
      </c>
      <c r="Q485" s="0" t="n">
        <v>1</v>
      </c>
      <c r="X485" s="0" t="n">
        <v>1.5</v>
      </c>
      <c r="Y485" s="0" t="n">
        <v>0</v>
      </c>
      <c r="Z485" s="0" t="n">
        <v>29.67</v>
      </c>
      <c r="AA485" s="0" t="n">
        <v>0</v>
      </c>
      <c r="AB485" s="0" t="n">
        <v>0</v>
      </c>
      <c r="AC485" s="0" t="n">
        <v>0</v>
      </c>
      <c r="AD485" s="0" t="n">
        <v>1</v>
      </c>
      <c r="AE485" s="0" t="n">
        <v>0</v>
      </c>
      <c r="AF485" s="0" t="inlineStr"/>
      <c r="AG485" s="0" t="n">
        <v>1.5</v>
      </c>
      <c r="AH485" s="0" t="n">
        <v>2</v>
      </c>
      <c r="AI485" s="0" t="n">
        <v>78848939</v>
      </c>
      <c r="AJ485" s="0" t="n">
        <v>495</v>
      </c>
      <c r="AK485" s="0" t="n">
        <v>0</v>
      </c>
      <c r="AL485" s="0" t="n">
        <v>0</v>
      </c>
      <c r="AM485" s="0" t="n">
        <v>0</v>
      </c>
      <c r="AN485" s="0" t="n">
        <v>0</v>
      </c>
      <c r="AO485" s="0" t="n">
        <v>0</v>
      </c>
      <c r="AP485" s="0" t="n">
        <v>0</v>
      </c>
      <c r="AQ485" s="0" t="n">
        <v>0</v>
      </c>
      <c r="AR485" s="0" t="n">
        <v>0</v>
      </c>
    </row>
    <row r="486">
      <c r="A486" s="0">
        <f>ROW(Source!A1257)</f>
        <v/>
      </c>
      <c r="B486" s="0" t="n">
        <v>78848946</v>
      </c>
      <c r="C486" s="0" t="n">
        <v>78848937</v>
      </c>
      <c r="D486" s="0" t="n">
        <v>29110398</v>
      </c>
      <c r="E486" s="0" t="n">
        <v>1</v>
      </c>
      <c r="F486" s="0" t="n">
        <v>1</v>
      </c>
      <c r="G486" s="0" t="n">
        <v>1</v>
      </c>
      <c r="H486" s="0" t="n">
        <v>3</v>
      </c>
      <c r="I486" s="0" t="inlineStr">
        <is>
          <t>101-0388</t>
        </is>
      </c>
      <c r="J486" s="0" t="inlineStr">
        <is>
          <t>ТССЦ Московской обл., 101-0388, приказ Минстроя России №675/пр от 28.02.2017 № 254/пр</t>
        </is>
      </c>
      <c r="K486" s="0" t="inlineStr">
        <is>
          <t>Краски масляные земляные марки МА-0115 мумия, сурик железный</t>
        </is>
      </c>
      <c r="L486" s="0" t="n">
        <v>1348</v>
      </c>
      <c r="N486" s="0" t="n">
        <v>1009</v>
      </c>
      <c r="O486" s="0" t="inlineStr">
        <is>
          <t>т</t>
        </is>
      </c>
      <c r="P486" s="0" t="inlineStr">
        <is>
          <t>т</t>
        </is>
      </c>
      <c r="Q486" s="0" t="n">
        <v>1000</v>
      </c>
      <c r="X486" s="0" t="n">
        <v>5e-05</v>
      </c>
      <c r="Y486" s="0" t="n">
        <v>15118.99</v>
      </c>
      <c r="Z486" s="0" t="n">
        <v>0</v>
      </c>
      <c r="AA486" s="0" t="n">
        <v>0</v>
      </c>
      <c r="AB486" s="0" t="n">
        <v>0</v>
      </c>
      <c r="AC486" s="0" t="n">
        <v>0</v>
      </c>
      <c r="AD486" s="0" t="n">
        <v>1</v>
      </c>
      <c r="AE486" s="0" t="n">
        <v>0</v>
      </c>
      <c r="AF486" s="0" t="inlineStr"/>
      <c r="AG486" s="0" t="n">
        <v>5e-05</v>
      </c>
      <c r="AH486" s="0" t="n">
        <v>2</v>
      </c>
      <c r="AI486" s="0" t="n">
        <v>78848940</v>
      </c>
      <c r="AJ486" s="0" t="n">
        <v>496</v>
      </c>
      <c r="AK486" s="0" t="n">
        <v>0</v>
      </c>
      <c r="AL486" s="0" t="n">
        <v>0</v>
      </c>
      <c r="AM486" s="0" t="n">
        <v>0</v>
      </c>
      <c r="AN486" s="0" t="n">
        <v>0</v>
      </c>
      <c r="AO486" s="0" t="n">
        <v>0</v>
      </c>
      <c r="AP486" s="0" t="n">
        <v>0</v>
      </c>
      <c r="AQ486" s="0" t="n">
        <v>0</v>
      </c>
      <c r="AR486" s="0" t="n">
        <v>0</v>
      </c>
    </row>
    <row r="487">
      <c r="A487" s="0">
        <f>ROW(Source!A1257)</f>
        <v/>
      </c>
      <c r="B487" s="0" t="n">
        <v>78848947</v>
      </c>
      <c r="C487" s="0" t="n">
        <v>78848937</v>
      </c>
      <c r="D487" s="0" t="n">
        <v>29110573</v>
      </c>
      <c r="E487" s="0" t="n">
        <v>1</v>
      </c>
      <c r="F487" s="0" t="n">
        <v>1</v>
      </c>
      <c r="G487" s="0" t="n">
        <v>1</v>
      </c>
      <c r="H487" s="0" t="n">
        <v>3</v>
      </c>
      <c r="I487" s="0" t="inlineStr">
        <is>
          <t>101-0628</t>
        </is>
      </c>
      <c r="J487" s="0" t="inlineStr">
        <is>
          <t>ТССЦ Московской обл., 101-0628, приказ Минстроя России №675/пр от 28.02.2017 № 254/пр</t>
        </is>
      </c>
      <c r="K487" s="0" t="inlineStr">
        <is>
          <t>Олифа комбинированная, марки К-3</t>
        </is>
      </c>
      <c r="L487" s="0" t="n">
        <v>1348</v>
      </c>
      <c r="N487" s="0" t="n">
        <v>1009</v>
      </c>
      <c r="O487" s="0" t="inlineStr">
        <is>
          <t>т</t>
        </is>
      </c>
      <c r="P487" s="0" t="inlineStr">
        <is>
          <t>т</t>
        </is>
      </c>
      <c r="Q487" s="0" t="n">
        <v>1000</v>
      </c>
      <c r="X487" s="0" t="n">
        <v>2e-05</v>
      </c>
      <c r="Y487" s="0" t="n">
        <v>16950</v>
      </c>
      <c r="Z487" s="0" t="n">
        <v>0</v>
      </c>
      <c r="AA487" s="0" t="n">
        <v>0</v>
      </c>
      <c r="AB487" s="0" t="n">
        <v>0</v>
      </c>
      <c r="AC487" s="0" t="n">
        <v>0</v>
      </c>
      <c r="AD487" s="0" t="n">
        <v>1</v>
      </c>
      <c r="AE487" s="0" t="n">
        <v>0</v>
      </c>
      <c r="AF487" s="0" t="inlineStr"/>
      <c r="AG487" s="0" t="n">
        <v>2e-05</v>
      </c>
      <c r="AH487" s="0" t="n">
        <v>2</v>
      </c>
      <c r="AI487" s="0" t="n">
        <v>78848941</v>
      </c>
      <c r="AJ487" s="0" t="n">
        <v>497</v>
      </c>
      <c r="AK487" s="0" t="n">
        <v>0</v>
      </c>
      <c r="AL487" s="0" t="n">
        <v>0</v>
      </c>
      <c r="AM487" s="0" t="n">
        <v>0</v>
      </c>
      <c r="AN487" s="0" t="n">
        <v>0</v>
      </c>
      <c r="AO487" s="0" t="n">
        <v>0</v>
      </c>
      <c r="AP487" s="0" t="n">
        <v>0</v>
      </c>
      <c r="AQ487" s="0" t="n">
        <v>0</v>
      </c>
      <c r="AR487" s="0" t="n">
        <v>0</v>
      </c>
    </row>
    <row r="488">
      <c r="A488" s="0">
        <f>ROW(Source!A1257)</f>
        <v/>
      </c>
      <c r="B488" s="0" t="n">
        <v>78848948</v>
      </c>
      <c r="C488" s="0" t="n">
        <v>78848937</v>
      </c>
      <c r="D488" s="0" t="n">
        <v>29107963</v>
      </c>
      <c r="E488" s="0" t="n">
        <v>1</v>
      </c>
      <c r="F488" s="0" t="n">
        <v>1</v>
      </c>
      <c r="G488" s="0" t="n">
        <v>1</v>
      </c>
      <c r="H488" s="0" t="n">
        <v>3</v>
      </c>
      <c r="I488" s="0" t="inlineStr">
        <is>
          <t>101-1669</t>
        </is>
      </c>
      <c r="J488" s="0" t="inlineStr">
        <is>
          <t>ТССЦ Московской обл., 101-1669, приказ Минстроя России №675/пр от 28.02.2017 № 254/пр</t>
        </is>
      </c>
      <c r="K488" s="0" t="inlineStr">
        <is>
          <t>Очес льняной</t>
        </is>
      </c>
      <c r="L488" s="0" t="n">
        <v>1346</v>
      </c>
      <c r="N488" s="0" t="n">
        <v>1009</v>
      </c>
      <c r="O488" s="0" t="inlineStr">
        <is>
          <t>кг</t>
        </is>
      </c>
      <c r="P488" s="0" t="inlineStr">
        <is>
          <t>кг</t>
        </is>
      </c>
      <c r="Q488" s="0" t="n">
        <v>1</v>
      </c>
      <c r="X488" s="0" t="n">
        <v>0.02</v>
      </c>
      <c r="Y488" s="0" t="n">
        <v>37.29</v>
      </c>
      <c r="Z488" s="0" t="n">
        <v>0</v>
      </c>
      <c r="AA488" s="0" t="n">
        <v>0</v>
      </c>
      <c r="AB488" s="0" t="n">
        <v>0</v>
      </c>
      <c r="AC488" s="0" t="n">
        <v>0</v>
      </c>
      <c r="AD488" s="0" t="n">
        <v>1</v>
      </c>
      <c r="AE488" s="0" t="n">
        <v>0</v>
      </c>
      <c r="AF488" s="0" t="inlineStr"/>
      <c r="AG488" s="0" t="n">
        <v>0.02</v>
      </c>
      <c r="AH488" s="0" t="n">
        <v>2</v>
      </c>
      <c r="AI488" s="0" t="n">
        <v>78848942</v>
      </c>
      <c r="AJ488" s="0" t="n">
        <v>498</v>
      </c>
      <c r="AK488" s="0" t="n">
        <v>0</v>
      </c>
      <c r="AL488" s="0" t="n">
        <v>0</v>
      </c>
      <c r="AM488" s="0" t="n">
        <v>0</v>
      </c>
      <c r="AN488" s="0" t="n">
        <v>0</v>
      </c>
      <c r="AO488" s="0" t="n">
        <v>0</v>
      </c>
      <c r="AP488" s="0" t="n">
        <v>0</v>
      </c>
      <c r="AQ488" s="0" t="n">
        <v>0</v>
      </c>
      <c r="AR488" s="0" t="n">
        <v>0</v>
      </c>
    </row>
    <row r="489">
      <c r="A489" s="0">
        <f>ROW(Source!A1257)</f>
        <v/>
      </c>
      <c r="B489" s="0" t="n">
        <v>78848949</v>
      </c>
      <c r="C489" s="0" t="n">
        <v>78848937</v>
      </c>
      <c r="D489" s="0" t="n">
        <v>29150040</v>
      </c>
      <c r="E489" s="0" t="n">
        <v>1</v>
      </c>
      <c r="F489" s="0" t="n">
        <v>1</v>
      </c>
      <c r="G489" s="0" t="n">
        <v>1</v>
      </c>
      <c r="H489" s="0" t="n">
        <v>3</v>
      </c>
      <c r="I489" s="0" t="inlineStr">
        <is>
          <t>411-0001</t>
        </is>
      </c>
      <c r="J489" s="0" t="inlineStr">
        <is>
          <t>ТССЦ Московской обл., 411-0001, приказ Минстроя России №675/пр от 28.02.2017 № 257/пр</t>
        </is>
      </c>
      <c r="K489" s="0" t="inlineStr">
        <is>
          <t>Вода</t>
        </is>
      </c>
      <c r="L489" s="0" t="n">
        <v>1339</v>
      </c>
      <c r="N489" s="0" t="n">
        <v>1007</v>
      </c>
      <c r="O489" s="0" t="inlineStr">
        <is>
          <t>м3</t>
        </is>
      </c>
      <c r="P489" s="0" t="inlineStr">
        <is>
          <t>м3</t>
        </is>
      </c>
      <c r="Q489" s="0" t="n">
        <v>1</v>
      </c>
      <c r="X489" s="0" t="n">
        <v>1</v>
      </c>
      <c r="Y489" s="0" t="n">
        <v>2.44</v>
      </c>
      <c r="Z489" s="0" t="n">
        <v>0</v>
      </c>
      <c r="AA489" s="0" t="n">
        <v>0</v>
      </c>
      <c r="AB489" s="0" t="n">
        <v>0</v>
      </c>
      <c r="AC489" s="0" t="n">
        <v>0</v>
      </c>
      <c r="AD489" s="0" t="n">
        <v>1</v>
      </c>
      <c r="AE489" s="0" t="n">
        <v>0</v>
      </c>
      <c r="AF489" s="0" t="inlineStr"/>
      <c r="AG489" s="0" t="n">
        <v>1</v>
      </c>
      <c r="AH489" s="0" t="n">
        <v>2</v>
      </c>
      <c r="AI489" s="0" t="n">
        <v>78848943</v>
      </c>
      <c r="AJ489" s="0" t="n">
        <v>499</v>
      </c>
      <c r="AK489" s="0" t="n">
        <v>0</v>
      </c>
      <c r="AL489" s="0" t="n">
        <v>0</v>
      </c>
      <c r="AM489" s="0" t="n">
        <v>0</v>
      </c>
      <c r="AN489" s="0" t="n">
        <v>0</v>
      </c>
      <c r="AO489" s="0" t="n">
        <v>0</v>
      </c>
      <c r="AP489" s="0" t="n">
        <v>0</v>
      </c>
      <c r="AQ489" s="0" t="n">
        <v>0</v>
      </c>
      <c r="AR489" s="0" t="n">
        <v>0</v>
      </c>
    </row>
    <row r="490">
      <c r="A490" s="0">
        <f>ROW(Source!A1296)</f>
        <v/>
      </c>
      <c r="B490" s="0" t="n">
        <v>78850531</v>
      </c>
      <c r="C490" s="0" t="n">
        <v>78850524</v>
      </c>
      <c r="D490" s="0" t="n">
        <v>18408291</v>
      </c>
      <c r="E490" s="0" t="n">
        <v>1</v>
      </c>
      <c r="F490" s="0" t="n">
        <v>1</v>
      </c>
      <c r="G490" s="0" t="n">
        <v>1</v>
      </c>
      <c r="H490" s="0" t="n">
        <v>1</v>
      </c>
      <c r="I490" s="0" t="inlineStr">
        <is>
          <t>1-1025-90</t>
        </is>
      </c>
      <c r="J490" s="0" t="inlineStr"/>
      <c r="K490" s="0" t="inlineStr">
        <is>
          <t>Рабочий строитель среднего разряда 2,5</t>
        </is>
      </c>
      <c r="L490" s="0" t="n">
        <v>1369</v>
      </c>
      <c r="N490" s="0" t="n">
        <v>1013</v>
      </c>
      <c r="O490" s="0" t="inlineStr">
        <is>
          <t>чел.-ч</t>
        </is>
      </c>
      <c r="P490" s="0" t="inlineStr">
        <is>
          <t>чел.-ч</t>
        </is>
      </c>
      <c r="Q490" s="0" t="n">
        <v>1</v>
      </c>
      <c r="X490" s="0" t="n">
        <v>32.2</v>
      </c>
      <c r="Y490" s="0" t="n">
        <v>0</v>
      </c>
      <c r="Z490" s="0" t="n">
        <v>0</v>
      </c>
      <c r="AA490" s="0" t="n">
        <v>0</v>
      </c>
      <c r="AB490" s="0" t="n">
        <v>8.17</v>
      </c>
      <c r="AC490" s="0" t="n">
        <v>0</v>
      </c>
      <c r="AD490" s="0" t="n">
        <v>1</v>
      </c>
      <c r="AE490" s="0" t="n">
        <v>1</v>
      </c>
      <c r="AF490" s="0" t="inlineStr"/>
      <c r="AG490" s="0" t="n">
        <v>32.2</v>
      </c>
      <c r="AH490" s="0" t="n">
        <v>2</v>
      </c>
      <c r="AI490" s="0" t="n">
        <v>78850525</v>
      </c>
      <c r="AJ490" s="0" t="n">
        <v>500</v>
      </c>
      <c r="AK490" s="0" t="n">
        <v>0</v>
      </c>
      <c r="AL490" s="0" t="n">
        <v>0</v>
      </c>
      <c r="AM490" s="0" t="n">
        <v>0</v>
      </c>
      <c r="AN490" s="0" t="n">
        <v>0</v>
      </c>
      <c r="AO490" s="0" t="n">
        <v>0</v>
      </c>
      <c r="AP490" s="0" t="n">
        <v>0</v>
      </c>
      <c r="AQ490" s="0" t="n">
        <v>0</v>
      </c>
      <c r="AR490" s="0" t="n">
        <v>0</v>
      </c>
    </row>
    <row r="491">
      <c r="A491" s="0">
        <f>ROW(Source!A1296)</f>
        <v/>
      </c>
      <c r="B491" s="0" t="n">
        <v>78850532</v>
      </c>
      <c r="C491" s="0" t="n">
        <v>78850524</v>
      </c>
      <c r="D491" s="0" t="n">
        <v>29174913</v>
      </c>
      <c r="E491" s="0" t="n">
        <v>1</v>
      </c>
      <c r="F491" s="0" t="n">
        <v>1</v>
      </c>
      <c r="G491" s="0" t="n">
        <v>1</v>
      </c>
      <c r="H491" s="0" t="n">
        <v>2</v>
      </c>
      <c r="I491" s="0" t="inlineStr">
        <is>
          <t>400001</t>
        </is>
      </c>
      <c r="J491" s="0" t="inlineStr">
        <is>
          <t>ТСЭМ Московской обл., 400001, приказ Минстроя России №675/пр от 28.02.2017 № 264/пр</t>
        </is>
      </c>
      <c r="K491" s="0" t="inlineStr">
        <is>
          <t>Автомобили бортовые, грузоподъемность до 5 т</t>
        </is>
      </c>
      <c r="L491" s="0" t="n">
        <v>1368</v>
      </c>
      <c r="N491" s="0" t="n">
        <v>1011</v>
      </c>
      <c r="O491" s="0" t="inlineStr">
        <is>
          <t>маш.-ч</t>
        </is>
      </c>
      <c r="P491" s="0" t="inlineStr">
        <is>
          <t>маш.-ч</t>
        </is>
      </c>
      <c r="Q491" s="0" t="n">
        <v>1</v>
      </c>
      <c r="X491" s="0" t="n">
        <v>0.01</v>
      </c>
      <c r="Y491" s="0" t="n">
        <v>0</v>
      </c>
      <c r="Z491" s="0" t="n">
        <v>87.17</v>
      </c>
      <c r="AA491" s="0" t="n">
        <v>11.6</v>
      </c>
      <c r="AB491" s="0" t="n">
        <v>0</v>
      </c>
      <c r="AC491" s="0" t="n">
        <v>0</v>
      </c>
      <c r="AD491" s="0" t="n">
        <v>1</v>
      </c>
      <c r="AE491" s="0" t="n">
        <v>0</v>
      </c>
      <c r="AF491" s="0" t="inlineStr"/>
      <c r="AG491" s="0" t="n">
        <v>0.01</v>
      </c>
      <c r="AH491" s="0" t="n">
        <v>2</v>
      </c>
      <c r="AI491" s="0" t="n">
        <v>78850526</v>
      </c>
      <c r="AJ491" s="0" t="n">
        <v>501</v>
      </c>
      <c r="AK491" s="0" t="n">
        <v>0</v>
      </c>
      <c r="AL491" s="0" t="n">
        <v>0</v>
      </c>
      <c r="AM491" s="0" t="n">
        <v>0</v>
      </c>
      <c r="AN491" s="0" t="n">
        <v>0</v>
      </c>
      <c r="AO491" s="0" t="n">
        <v>0</v>
      </c>
      <c r="AP491" s="0" t="n">
        <v>0</v>
      </c>
      <c r="AQ491" s="0" t="n">
        <v>0</v>
      </c>
      <c r="AR491" s="0" t="n">
        <v>0</v>
      </c>
    </row>
    <row r="492">
      <c r="A492" s="0">
        <f>ROW(Source!A1296)</f>
        <v/>
      </c>
      <c r="B492" s="0" t="n">
        <v>78850533</v>
      </c>
      <c r="C492" s="0" t="n">
        <v>78850524</v>
      </c>
      <c r="D492" s="0" t="n">
        <v>29110139</v>
      </c>
      <c r="E492" s="0" t="n">
        <v>1</v>
      </c>
      <c r="F492" s="0" t="n">
        <v>1</v>
      </c>
      <c r="G492" s="0" t="n">
        <v>1</v>
      </c>
      <c r="H492" s="0" t="n">
        <v>3</v>
      </c>
      <c r="I492" s="0" t="inlineStr">
        <is>
          <t>101-1703</t>
        </is>
      </c>
      <c r="J492" s="0" t="inlineStr">
        <is>
          <t>ТССЦ Московской обл., 101-1703, приказ Минстроя России №675/пр от 28.02.2017 № 254/пр</t>
        </is>
      </c>
      <c r="K492" s="0" t="inlineStr">
        <is>
          <t>Прокладки резиновые (пластина техническая прессованная)</t>
        </is>
      </c>
      <c r="L492" s="0" t="n">
        <v>1346</v>
      </c>
      <c r="N492" s="0" t="n">
        <v>1009</v>
      </c>
      <c r="O492" s="0" t="inlineStr">
        <is>
          <t>кг</t>
        </is>
      </c>
      <c r="P492" s="0" t="inlineStr">
        <is>
          <t>кг</t>
        </is>
      </c>
      <c r="Q492" s="0" t="n">
        <v>1</v>
      </c>
      <c r="X492" s="0" t="n">
        <v>2</v>
      </c>
      <c r="Y492" s="0" t="n">
        <v>23.09</v>
      </c>
      <c r="Z492" s="0" t="n">
        <v>0</v>
      </c>
      <c r="AA492" s="0" t="n">
        <v>0</v>
      </c>
      <c r="AB492" s="0" t="n">
        <v>0</v>
      </c>
      <c r="AC492" s="0" t="n">
        <v>0</v>
      </c>
      <c r="AD492" s="0" t="n">
        <v>1</v>
      </c>
      <c r="AE492" s="0" t="n">
        <v>0</v>
      </c>
      <c r="AF492" s="0" t="inlineStr"/>
      <c r="AG492" s="0" t="n">
        <v>2</v>
      </c>
      <c r="AH492" s="0" t="n">
        <v>2</v>
      </c>
      <c r="AI492" s="0" t="n">
        <v>78850527</v>
      </c>
      <c r="AJ492" s="0" t="n">
        <v>502</v>
      </c>
      <c r="AK492" s="0" t="n">
        <v>0</v>
      </c>
      <c r="AL492" s="0" t="n">
        <v>0</v>
      </c>
      <c r="AM492" s="0" t="n">
        <v>0</v>
      </c>
      <c r="AN492" s="0" t="n">
        <v>0</v>
      </c>
      <c r="AO492" s="0" t="n">
        <v>0</v>
      </c>
      <c r="AP492" s="0" t="n">
        <v>0</v>
      </c>
      <c r="AQ492" s="0" t="n">
        <v>0</v>
      </c>
      <c r="AR492" s="0" t="n">
        <v>0</v>
      </c>
    </row>
    <row r="493">
      <c r="A493" s="0">
        <f>ROW(Source!A1296)</f>
        <v/>
      </c>
      <c r="B493" s="0" t="n">
        <v>78850534</v>
      </c>
      <c r="C493" s="0" t="n">
        <v>78850524</v>
      </c>
      <c r="D493" s="0" t="n">
        <v>29114240</v>
      </c>
      <c r="E493" s="0" t="n">
        <v>1</v>
      </c>
      <c r="F493" s="0" t="n">
        <v>1</v>
      </c>
      <c r="G493" s="0" t="n">
        <v>1</v>
      </c>
      <c r="H493" s="0" t="n">
        <v>3</v>
      </c>
      <c r="I493" s="0" t="inlineStr">
        <is>
          <t>101-2576</t>
        </is>
      </c>
      <c r="J493" s="0" t="inlineStr">
        <is>
          <t>ТССЦ Московской обл., 101-2576, приказ Минстроя России №675/пр от 28.02.2017 № 254/пр</t>
        </is>
      </c>
      <c r="K493" s="0" t="inlineStr">
        <is>
          <t>Болты с гайками и шайбами для санитарно-технических работ диаметром 16 мм</t>
        </is>
      </c>
      <c r="L493" s="0" t="n">
        <v>1348</v>
      </c>
      <c r="N493" s="0" t="n">
        <v>1009</v>
      </c>
      <c r="O493" s="0" t="inlineStr">
        <is>
          <t>т</t>
        </is>
      </c>
      <c r="P493" s="0" t="inlineStr">
        <is>
          <t>т</t>
        </is>
      </c>
      <c r="Q493" s="0" t="n">
        <v>1000</v>
      </c>
      <c r="X493" s="0" t="n">
        <v>0.005</v>
      </c>
      <c r="Y493" s="0" t="n">
        <v>14830</v>
      </c>
      <c r="Z493" s="0" t="n">
        <v>0</v>
      </c>
      <c r="AA493" s="0" t="n">
        <v>0</v>
      </c>
      <c r="AB493" s="0" t="n">
        <v>0</v>
      </c>
      <c r="AC493" s="0" t="n">
        <v>0</v>
      </c>
      <c r="AD493" s="0" t="n">
        <v>1</v>
      </c>
      <c r="AE493" s="0" t="n">
        <v>0</v>
      </c>
      <c r="AF493" s="0" t="inlineStr"/>
      <c r="AG493" s="0" t="n">
        <v>0.005</v>
      </c>
      <c r="AH493" s="0" t="n">
        <v>2</v>
      </c>
      <c r="AI493" s="0" t="n">
        <v>78850528</v>
      </c>
      <c r="AJ493" s="0" t="n">
        <v>503</v>
      </c>
      <c r="AK493" s="0" t="n">
        <v>0</v>
      </c>
      <c r="AL493" s="0" t="n">
        <v>0</v>
      </c>
      <c r="AM493" s="0" t="n">
        <v>0</v>
      </c>
      <c r="AN493" s="0" t="n">
        <v>0</v>
      </c>
      <c r="AO493" s="0" t="n">
        <v>0</v>
      </c>
      <c r="AP493" s="0" t="n">
        <v>0</v>
      </c>
      <c r="AQ493" s="0" t="n">
        <v>0</v>
      </c>
      <c r="AR493" s="0" t="n">
        <v>0</v>
      </c>
    </row>
    <row r="494">
      <c r="A494" s="0">
        <f>ROW(Source!A1296)</f>
        <v/>
      </c>
      <c r="B494" s="0" t="n">
        <v>78850535</v>
      </c>
      <c r="C494" s="0" t="n">
        <v>78850524</v>
      </c>
      <c r="D494" s="0" t="n">
        <v>29150040</v>
      </c>
      <c r="E494" s="0" t="n">
        <v>1</v>
      </c>
      <c r="F494" s="0" t="n">
        <v>1</v>
      </c>
      <c r="G494" s="0" t="n">
        <v>1</v>
      </c>
      <c r="H494" s="0" t="n">
        <v>3</v>
      </c>
      <c r="I494" s="0" t="inlineStr">
        <is>
          <t>411-0001</t>
        </is>
      </c>
      <c r="J494" s="0" t="inlineStr">
        <is>
          <t>ТССЦ Московской обл., 411-0001, приказ Минстроя России №675/пр от 28.02.2017 № 257/пр</t>
        </is>
      </c>
      <c r="K494" s="0" t="inlineStr">
        <is>
          <t>Вода</t>
        </is>
      </c>
      <c r="L494" s="0" t="n">
        <v>1339</v>
      </c>
      <c r="N494" s="0" t="n">
        <v>1007</v>
      </c>
      <c r="O494" s="0" t="inlineStr">
        <is>
          <t>м3</t>
        </is>
      </c>
      <c r="P494" s="0" t="inlineStr">
        <is>
          <t>м3</t>
        </is>
      </c>
      <c r="Q494" s="0" t="n">
        <v>1</v>
      </c>
      <c r="X494" s="0" t="n">
        <v>7.8</v>
      </c>
      <c r="Y494" s="0" t="n">
        <v>2.44</v>
      </c>
      <c r="Z494" s="0" t="n">
        <v>0</v>
      </c>
      <c r="AA494" s="0" t="n">
        <v>0</v>
      </c>
      <c r="AB494" s="0" t="n">
        <v>0</v>
      </c>
      <c r="AC494" s="0" t="n">
        <v>0</v>
      </c>
      <c r="AD494" s="0" t="n">
        <v>1</v>
      </c>
      <c r="AE494" s="0" t="n">
        <v>0</v>
      </c>
      <c r="AF494" s="0" t="inlineStr"/>
      <c r="AG494" s="0" t="n">
        <v>7.8</v>
      </c>
      <c r="AH494" s="0" t="n">
        <v>2</v>
      </c>
      <c r="AI494" s="0" t="n">
        <v>78850529</v>
      </c>
      <c r="AJ494" s="0" t="n">
        <v>504</v>
      </c>
      <c r="AK494" s="0" t="n">
        <v>0</v>
      </c>
      <c r="AL494" s="0" t="n">
        <v>0</v>
      </c>
      <c r="AM494" s="0" t="n">
        <v>0</v>
      </c>
      <c r="AN494" s="0" t="n">
        <v>0</v>
      </c>
      <c r="AO494" s="0" t="n">
        <v>0</v>
      </c>
      <c r="AP494" s="0" t="n">
        <v>0</v>
      </c>
      <c r="AQ494" s="0" t="n">
        <v>0</v>
      </c>
      <c r="AR494" s="0" t="n">
        <v>0</v>
      </c>
    </row>
    <row r="495">
      <c r="A495" s="0">
        <f>ROW(Source!A1336)</f>
        <v/>
      </c>
      <c r="B495" s="0" t="n">
        <v>78850544</v>
      </c>
      <c r="C495" s="0" t="n">
        <v>78850537</v>
      </c>
      <c r="D495" s="0" t="n">
        <v>18408291</v>
      </c>
      <c r="E495" s="0" t="n">
        <v>1</v>
      </c>
      <c r="F495" s="0" t="n">
        <v>1</v>
      </c>
      <c r="G495" s="0" t="n">
        <v>1</v>
      </c>
      <c r="H495" s="0" t="n">
        <v>1</v>
      </c>
      <c r="I495" s="0" t="inlineStr">
        <is>
          <t>1-1025-90</t>
        </is>
      </c>
      <c r="J495" s="0" t="inlineStr"/>
      <c r="K495" s="0" t="inlineStr">
        <is>
          <t>Рабочий строитель среднего разряда 2,5</t>
        </is>
      </c>
      <c r="L495" s="0" t="n">
        <v>1369</v>
      </c>
      <c r="N495" s="0" t="n">
        <v>1013</v>
      </c>
      <c r="O495" s="0" t="inlineStr">
        <is>
          <t>чел.-ч</t>
        </is>
      </c>
      <c r="P495" s="0" t="inlineStr">
        <is>
          <t>чел.-ч</t>
        </is>
      </c>
      <c r="Q495" s="0" t="n">
        <v>1</v>
      </c>
      <c r="X495" s="0" t="n">
        <v>32.2</v>
      </c>
      <c r="Y495" s="0" t="n">
        <v>0</v>
      </c>
      <c r="Z495" s="0" t="n">
        <v>0</v>
      </c>
      <c r="AA495" s="0" t="n">
        <v>0</v>
      </c>
      <c r="AB495" s="0" t="n">
        <v>8.17</v>
      </c>
      <c r="AC495" s="0" t="n">
        <v>0</v>
      </c>
      <c r="AD495" s="0" t="n">
        <v>1</v>
      </c>
      <c r="AE495" s="0" t="n">
        <v>1</v>
      </c>
      <c r="AF495" s="0" t="inlineStr"/>
      <c r="AG495" s="0" t="n">
        <v>32.2</v>
      </c>
      <c r="AH495" s="0" t="n">
        <v>2</v>
      </c>
      <c r="AI495" s="0" t="n">
        <v>78850538</v>
      </c>
      <c r="AJ495" s="0" t="n">
        <v>506</v>
      </c>
      <c r="AK495" s="0" t="n">
        <v>0</v>
      </c>
      <c r="AL495" s="0" t="n">
        <v>0</v>
      </c>
      <c r="AM495" s="0" t="n">
        <v>0</v>
      </c>
      <c r="AN495" s="0" t="n">
        <v>0</v>
      </c>
      <c r="AO495" s="0" t="n">
        <v>0</v>
      </c>
      <c r="AP495" s="0" t="n">
        <v>0</v>
      </c>
      <c r="AQ495" s="0" t="n">
        <v>0</v>
      </c>
      <c r="AR495" s="0" t="n">
        <v>0</v>
      </c>
    </row>
    <row r="496">
      <c r="A496" s="0">
        <f>ROW(Source!A1336)</f>
        <v/>
      </c>
      <c r="B496" s="0" t="n">
        <v>78850545</v>
      </c>
      <c r="C496" s="0" t="n">
        <v>78850537</v>
      </c>
      <c r="D496" s="0" t="n">
        <v>29174913</v>
      </c>
      <c r="E496" s="0" t="n">
        <v>1</v>
      </c>
      <c r="F496" s="0" t="n">
        <v>1</v>
      </c>
      <c r="G496" s="0" t="n">
        <v>1</v>
      </c>
      <c r="H496" s="0" t="n">
        <v>2</v>
      </c>
      <c r="I496" s="0" t="inlineStr">
        <is>
          <t>400001</t>
        </is>
      </c>
      <c r="J496" s="0" t="inlineStr">
        <is>
          <t>ТСЭМ Московской обл., 400001, приказ Минстроя России №675/пр от 28.02.2017 № 264/пр</t>
        </is>
      </c>
      <c r="K496" s="0" t="inlineStr">
        <is>
          <t>Автомобили бортовые, грузоподъемность до 5 т</t>
        </is>
      </c>
      <c r="L496" s="0" t="n">
        <v>1368</v>
      </c>
      <c r="N496" s="0" t="n">
        <v>1011</v>
      </c>
      <c r="O496" s="0" t="inlineStr">
        <is>
          <t>маш.-ч</t>
        </is>
      </c>
      <c r="P496" s="0" t="inlineStr">
        <is>
          <t>маш.-ч</t>
        </is>
      </c>
      <c r="Q496" s="0" t="n">
        <v>1</v>
      </c>
      <c r="X496" s="0" t="n">
        <v>0.01</v>
      </c>
      <c r="Y496" s="0" t="n">
        <v>0</v>
      </c>
      <c r="Z496" s="0" t="n">
        <v>87.17</v>
      </c>
      <c r="AA496" s="0" t="n">
        <v>11.6</v>
      </c>
      <c r="AB496" s="0" t="n">
        <v>0</v>
      </c>
      <c r="AC496" s="0" t="n">
        <v>0</v>
      </c>
      <c r="AD496" s="0" t="n">
        <v>1</v>
      </c>
      <c r="AE496" s="0" t="n">
        <v>0</v>
      </c>
      <c r="AF496" s="0" t="inlineStr"/>
      <c r="AG496" s="0" t="n">
        <v>0.01</v>
      </c>
      <c r="AH496" s="0" t="n">
        <v>2</v>
      </c>
      <c r="AI496" s="0" t="n">
        <v>78850539</v>
      </c>
      <c r="AJ496" s="0" t="n">
        <v>507</v>
      </c>
      <c r="AK496" s="0" t="n">
        <v>0</v>
      </c>
      <c r="AL496" s="0" t="n">
        <v>0</v>
      </c>
      <c r="AM496" s="0" t="n">
        <v>0</v>
      </c>
      <c r="AN496" s="0" t="n">
        <v>0</v>
      </c>
      <c r="AO496" s="0" t="n">
        <v>0</v>
      </c>
      <c r="AP496" s="0" t="n">
        <v>0</v>
      </c>
      <c r="AQ496" s="0" t="n">
        <v>0</v>
      </c>
      <c r="AR496" s="0" t="n">
        <v>0</v>
      </c>
    </row>
    <row r="497">
      <c r="A497" s="0">
        <f>ROW(Source!A1336)</f>
        <v/>
      </c>
      <c r="B497" s="0" t="n">
        <v>78850546</v>
      </c>
      <c r="C497" s="0" t="n">
        <v>78850537</v>
      </c>
      <c r="D497" s="0" t="n">
        <v>29110139</v>
      </c>
      <c r="E497" s="0" t="n">
        <v>1</v>
      </c>
      <c r="F497" s="0" t="n">
        <v>1</v>
      </c>
      <c r="G497" s="0" t="n">
        <v>1</v>
      </c>
      <c r="H497" s="0" t="n">
        <v>3</v>
      </c>
      <c r="I497" s="0" t="inlineStr">
        <is>
          <t>101-1703</t>
        </is>
      </c>
      <c r="J497" s="0" t="inlineStr">
        <is>
          <t>ТССЦ Московской обл., 101-1703, приказ Минстроя России №675/пр от 28.02.2017 № 254/пр</t>
        </is>
      </c>
      <c r="K497" s="0" t="inlineStr">
        <is>
          <t>Прокладки резиновые (пластина техническая прессованная)</t>
        </is>
      </c>
      <c r="L497" s="0" t="n">
        <v>1346</v>
      </c>
      <c r="N497" s="0" t="n">
        <v>1009</v>
      </c>
      <c r="O497" s="0" t="inlineStr">
        <is>
          <t>кг</t>
        </is>
      </c>
      <c r="P497" s="0" t="inlineStr">
        <is>
          <t>кг</t>
        </is>
      </c>
      <c r="Q497" s="0" t="n">
        <v>1</v>
      </c>
      <c r="X497" s="0" t="n">
        <v>2</v>
      </c>
      <c r="Y497" s="0" t="n">
        <v>23.09</v>
      </c>
      <c r="Z497" s="0" t="n">
        <v>0</v>
      </c>
      <c r="AA497" s="0" t="n">
        <v>0</v>
      </c>
      <c r="AB497" s="0" t="n">
        <v>0</v>
      </c>
      <c r="AC497" s="0" t="n">
        <v>0</v>
      </c>
      <c r="AD497" s="0" t="n">
        <v>1</v>
      </c>
      <c r="AE497" s="0" t="n">
        <v>0</v>
      </c>
      <c r="AF497" s="0" t="inlineStr"/>
      <c r="AG497" s="0" t="n">
        <v>2</v>
      </c>
      <c r="AH497" s="0" t="n">
        <v>2</v>
      </c>
      <c r="AI497" s="0" t="n">
        <v>78850540</v>
      </c>
      <c r="AJ497" s="0" t="n">
        <v>508</v>
      </c>
      <c r="AK497" s="0" t="n">
        <v>0</v>
      </c>
      <c r="AL497" s="0" t="n">
        <v>0</v>
      </c>
      <c r="AM497" s="0" t="n">
        <v>0</v>
      </c>
      <c r="AN497" s="0" t="n">
        <v>0</v>
      </c>
      <c r="AO497" s="0" t="n">
        <v>0</v>
      </c>
      <c r="AP497" s="0" t="n">
        <v>0</v>
      </c>
      <c r="AQ497" s="0" t="n">
        <v>0</v>
      </c>
      <c r="AR497" s="0" t="n">
        <v>0</v>
      </c>
    </row>
    <row r="498">
      <c r="A498" s="0">
        <f>ROW(Source!A1336)</f>
        <v/>
      </c>
      <c r="B498" s="0" t="n">
        <v>78850547</v>
      </c>
      <c r="C498" s="0" t="n">
        <v>78850537</v>
      </c>
      <c r="D498" s="0" t="n">
        <v>29114240</v>
      </c>
      <c r="E498" s="0" t="n">
        <v>1</v>
      </c>
      <c r="F498" s="0" t="n">
        <v>1</v>
      </c>
      <c r="G498" s="0" t="n">
        <v>1</v>
      </c>
      <c r="H498" s="0" t="n">
        <v>3</v>
      </c>
      <c r="I498" s="0" t="inlineStr">
        <is>
          <t>101-2576</t>
        </is>
      </c>
      <c r="J498" s="0" t="inlineStr">
        <is>
          <t>ТССЦ Московской обл., 101-2576, приказ Минстроя России №675/пр от 28.02.2017 № 254/пр</t>
        </is>
      </c>
      <c r="K498" s="0" t="inlineStr">
        <is>
          <t>Болты с гайками и шайбами для санитарно-технических работ диаметром 16 мм</t>
        </is>
      </c>
      <c r="L498" s="0" t="n">
        <v>1348</v>
      </c>
      <c r="N498" s="0" t="n">
        <v>1009</v>
      </c>
      <c r="O498" s="0" t="inlineStr">
        <is>
          <t>т</t>
        </is>
      </c>
      <c r="P498" s="0" t="inlineStr">
        <is>
          <t>т</t>
        </is>
      </c>
      <c r="Q498" s="0" t="n">
        <v>1000</v>
      </c>
      <c r="X498" s="0" t="n">
        <v>0.005</v>
      </c>
      <c r="Y498" s="0" t="n">
        <v>14830</v>
      </c>
      <c r="Z498" s="0" t="n">
        <v>0</v>
      </c>
      <c r="AA498" s="0" t="n">
        <v>0</v>
      </c>
      <c r="AB498" s="0" t="n">
        <v>0</v>
      </c>
      <c r="AC498" s="0" t="n">
        <v>0</v>
      </c>
      <c r="AD498" s="0" t="n">
        <v>1</v>
      </c>
      <c r="AE498" s="0" t="n">
        <v>0</v>
      </c>
      <c r="AF498" s="0" t="inlineStr"/>
      <c r="AG498" s="0" t="n">
        <v>0.005</v>
      </c>
      <c r="AH498" s="0" t="n">
        <v>2</v>
      </c>
      <c r="AI498" s="0" t="n">
        <v>78850541</v>
      </c>
      <c r="AJ498" s="0" t="n">
        <v>509</v>
      </c>
      <c r="AK498" s="0" t="n">
        <v>0</v>
      </c>
      <c r="AL498" s="0" t="n">
        <v>0</v>
      </c>
      <c r="AM498" s="0" t="n">
        <v>0</v>
      </c>
      <c r="AN498" s="0" t="n">
        <v>0</v>
      </c>
      <c r="AO498" s="0" t="n">
        <v>0</v>
      </c>
      <c r="AP498" s="0" t="n">
        <v>0</v>
      </c>
      <c r="AQ498" s="0" t="n">
        <v>0</v>
      </c>
      <c r="AR498" s="0" t="n">
        <v>0</v>
      </c>
    </row>
    <row r="499">
      <c r="A499" s="0">
        <f>ROW(Source!A1336)</f>
        <v/>
      </c>
      <c r="B499" s="0" t="n">
        <v>78850548</v>
      </c>
      <c r="C499" s="0" t="n">
        <v>78850537</v>
      </c>
      <c r="D499" s="0" t="n">
        <v>29150040</v>
      </c>
      <c r="E499" s="0" t="n">
        <v>1</v>
      </c>
      <c r="F499" s="0" t="n">
        <v>1</v>
      </c>
      <c r="G499" s="0" t="n">
        <v>1</v>
      </c>
      <c r="H499" s="0" t="n">
        <v>3</v>
      </c>
      <c r="I499" s="0" t="inlineStr">
        <is>
          <t>411-0001</t>
        </is>
      </c>
      <c r="J499" s="0" t="inlineStr">
        <is>
          <t>ТССЦ Московской обл., 411-0001, приказ Минстроя России №675/пр от 28.02.2017 № 257/пр</t>
        </is>
      </c>
      <c r="K499" s="0" t="inlineStr">
        <is>
          <t>Вода</t>
        </is>
      </c>
      <c r="L499" s="0" t="n">
        <v>1339</v>
      </c>
      <c r="N499" s="0" t="n">
        <v>1007</v>
      </c>
      <c r="O499" s="0" t="inlineStr">
        <is>
          <t>м3</t>
        </is>
      </c>
      <c r="P499" s="0" t="inlineStr">
        <is>
          <t>м3</t>
        </is>
      </c>
      <c r="Q499" s="0" t="n">
        <v>1</v>
      </c>
      <c r="X499" s="0" t="n">
        <v>7.8</v>
      </c>
      <c r="Y499" s="0" t="n">
        <v>2.44</v>
      </c>
      <c r="Z499" s="0" t="n">
        <v>0</v>
      </c>
      <c r="AA499" s="0" t="n">
        <v>0</v>
      </c>
      <c r="AB499" s="0" t="n">
        <v>0</v>
      </c>
      <c r="AC499" s="0" t="n">
        <v>0</v>
      </c>
      <c r="AD499" s="0" t="n">
        <v>1</v>
      </c>
      <c r="AE499" s="0" t="n">
        <v>0</v>
      </c>
      <c r="AF499" s="0" t="inlineStr"/>
      <c r="AG499" s="0" t="n">
        <v>7.8</v>
      </c>
      <c r="AH499" s="0" t="n">
        <v>2</v>
      </c>
      <c r="AI499" s="0" t="n">
        <v>78850542</v>
      </c>
      <c r="AJ499" s="0" t="n">
        <v>510</v>
      </c>
      <c r="AK499" s="0" t="n">
        <v>0</v>
      </c>
      <c r="AL499" s="0" t="n">
        <v>0</v>
      </c>
      <c r="AM499" s="0" t="n">
        <v>0</v>
      </c>
      <c r="AN499" s="0" t="n">
        <v>0</v>
      </c>
      <c r="AO499" s="0" t="n">
        <v>0</v>
      </c>
      <c r="AP499" s="0" t="n">
        <v>0</v>
      </c>
      <c r="AQ499" s="0" t="n">
        <v>0</v>
      </c>
      <c r="AR499" s="0" t="n">
        <v>0</v>
      </c>
    </row>
    <row r="500">
      <c r="A500" s="0">
        <f>ROW(Source!A1338)</f>
        <v/>
      </c>
      <c r="B500" s="0" t="n">
        <v>78849105</v>
      </c>
      <c r="C500" s="0" t="n">
        <v>78849098</v>
      </c>
      <c r="D500" s="0" t="n">
        <v>18442827</v>
      </c>
      <c r="E500" s="0" t="n">
        <v>1</v>
      </c>
      <c r="F500" s="0" t="n">
        <v>1</v>
      </c>
      <c r="G500" s="0" t="n">
        <v>1</v>
      </c>
      <c r="H500" s="0" t="n">
        <v>1</v>
      </c>
      <c r="I500" s="0" t="inlineStr">
        <is>
          <t>1-1053-90</t>
        </is>
      </c>
      <c r="J500" s="0" t="inlineStr"/>
      <c r="K500" s="0" t="inlineStr">
        <is>
          <t>Рабочий строитель среднего разряда 5,3</t>
        </is>
      </c>
      <c r="L500" s="0" t="n">
        <v>1369</v>
      </c>
      <c r="N500" s="0" t="n">
        <v>1013</v>
      </c>
      <c r="O500" s="0" t="inlineStr">
        <is>
          <t>чел.-ч</t>
        </is>
      </c>
      <c r="P500" s="0" t="inlineStr">
        <is>
          <t>чел.-ч</t>
        </is>
      </c>
      <c r="Q500" s="0" t="n">
        <v>1</v>
      </c>
      <c r="X500" s="0" t="n">
        <v>5.01</v>
      </c>
      <c r="Y500" s="0" t="n">
        <v>0</v>
      </c>
      <c r="Z500" s="0" t="n">
        <v>0</v>
      </c>
      <c r="AA500" s="0" t="n">
        <v>0</v>
      </c>
      <c r="AB500" s="0" t="n">
        <v>11.64</v>
      </c>
      <c r="AC500" s="0" t="n">
        <v>0</v>
      </c>
      <c r="AD500" s="0" t="n">
        <v>1</v>
      </c>
      <c r="AE500" s="0" t="n">
        <v>1</v>
      </c>
      <c r="AF500" s="0" t="inlineStr"/>
      <c r="AG500" s="0" t="n">
        <v>5.01</v>
      </c>
      <c r="AH500" s="0" t="n">
        <v>2</v>
      </c>
      <c r="AI500" s="0" t="n">
        <v>78849099</v>
      </c>
      <c r="AJ500" s="0" t="n">
        <v>512</v>
      </c>
      <c r="AK500" s="0" t="n">
        <v>0</v>
      </c>
      <c r="AL500" s="0" t="n">
        <v>0</v>
      </c>
      <c r="AM500" s="0" t="n">
        <v>0</v>
      </c>
      <c r="AN500" s="0" t="n">
        <v>0</v>
      </c>
      <c r="AO500" s="0" t="n">
        <v>0</v>
      </c>
      <c r="AP500" s="0" t="n">
        <v>0</v>
      </c>
      <c r="AQ500" s="0" t="n">
        <v>0</v>
      </c>
      <c r="AR500" s="0" t="n">
        <v>0</v>
      </c>
    </row>
    <row r="501">
      <c r="A501" s="0">
        <f>ROW(Source!A1338)</f>
        <v/>
      </c>
      <c r="B501" s="0" t="n">
        <v>78849106</v>
      </c>
      <c r="C501" s="0" t="n">
        <v>78849098</v>
      </c>
      <c r="D501" s="0" t="n">
        <v>29172703</v>
      </c>
      <c r="E501" s="0" t="n">
        <v>1</v>
      </c>
      <c r="F501" s="0" t="n">
        <v>1</v>
      </c>
      <c r="G501" s="0" t="n">
        <v>1</v>
      </c>
      <c r="H501" s="0" t="n">
        <v>2</v>
      </c>
      <c r="I501" s="0" t="inlineStr">
        <is>
          <t>042900</t>
        </is>
      </c>
      <c r="J501" s="0" t="inlineStr">
        <is>
          <t>ТСЭМ Московской обл., 042900, приказ Минстроя России №675/пр от 28.02.2017 № 264/пр</t>
        </is>
      </c>
      <c r="K501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01" s="0" t="n">
        <v>1368</v>
      </c>
      <c r="N501" s="0" t="n">
        <v>1011</v>
      </c>
      <c r="O501" s="0" t="inlineStr">
        <is>
          <t>маш.-ч</t>
        </is>
      </c>
      <c r="P501" s="0" t="inlineStr">
        <is>
          <t>маш.-ч</t>
        </is>
      </c>
      <c r="Q501" s="0" t="n">
        <v>1</v>
      </c>
      <c r="X501" s="0" t="n">
        <v>1.5</v>
      </c>
      <c r="Y501" s="0" t="n">
        <v>0</v>
      </c>
      <c r="Z501" s="0" t="n">
        <v>29.67</v>
      </c>
      <c r="AA501" s="0" t="n">
        <v>0</v>
      </c>
      <c r="AB501" s="0" t="n">
        <v>0</v>
      </c>
      <c r="AC501" s="0" t="n">
        <v>0</v>
      </c>
      <c r="AD501" s="0" t="n">
        <v>1</v>
      </c>
      <c r="AE501" s="0" t="n">
        <v>0</v>
      </c>
      <c r="AF501" s="0" t="inlineStr"/>
      <c r="AG501" s="0" t="n">
        <v>1.5</v>
      </c>
      <c r="AH501" s="0" t="n">
        <v>2</v>
      </c>
      <c r="AI501" s="0" t="n">
        <v>78849100</v>
      </c>
      <c r="AJ501" s="0" t="n">
        <v>513</v>
      </c>
      <c r="AK501" s="0" t="n">
        <v>0</v>
      </c>
      <c r="AL501" s="0" t="n">
        <v>0</v>
      </c>
      <c r="AM501" s="0" t="n">
        <v>0</v>
      </c>
      <c r="AN501" s="0" t="n">
        <v>0</v>
      </c>
      <c r="AO501" s="0" t="n">
        <v>0</v>
      </c>
      <c r="AP501" s="0" t="n">
        <v>0</v>
      </c>
      <c r="AQ501" s="0" t="n">
        <v>0</v>
      </c>
      <c r="AR501" s="0" t="n">
        <v>0</v>
      </c>
    </row>
    <row r="502">
      <c r="A502" s="0">
        <f>ROW(Source!A1338)</f>
        <v/>
      </c>
      <c r="B502" s="0" t="n">
        <v>78849107</v>
      </c>
      <c r="C502" s="0" t="n">
        <v>78849098</v>
      </c>
      <c r="D502" s="0" t="n">
        <v>29110398</v>
      </c>
      <c r="E502" s="0" t="n">
        <v>1</v>
      </c>
      <c r="F502" s="0" t="n">
        <v>1</v>
      </c>
      <c r="G502" s="0" t="n">
        <v>1</v>
      </c>
      <c r="H502" s="0" t="n">
        <v>3</v>
      </c>
      <c r="I502" s="0" t="inlineStr">
        <is>
          <t>101-0388</t>
        </is>
      </c>
      <c r="J502" s="0" t="inlineStr">
        <is>
          <t>ТССЦ Московской обл., 101-0388, приказ Минстроя России №675/пр от 28.02.2017 № 254/пр</t>
        </is>
      </c>
      <c r="K502" s="0" t="inlineStr">
        <is>
          <t>Краски масляные земляные марки МА-0115 мумия, сурик железный</t>
        </is>
      </c>
      <c r="L502" s="0" t="n">
        <v>1348</v>
      </c>
      <c r="N502" s="0" t="n">
        <v>1009</v>
      </c>
      <c r="O502" s="0" t="inlineStr">
        <is>
          <t>т</t>
        </is>
      </c>
      <c r="P502" s="0" t="inlineStr">
        <is>
          <t>т</t>
        </is>
      </c>
      <c r="Q502" s="0" t="n">
        <v>1000</v>
      </c>
      <c r="X502" s="0" t="n">
        <v>5e-05</v>
      </c>
      <c r="Y502" s="0" t="n">
        <v>15118.99</v>
      </c>
      <c r="Z502" s="0" t="n">
        <v>0</v>
      </c>
      <c r="AA502" s="0" t="n">
        <v>0</v>
      </c>
      <c r="AB502" s="0" t="n">
        <v>0</v>
      </c>
      <c r="AC502" s="0" t="n">
        <v>0</v>
      </c>
      <c r="AD502" s="0" t="n">
        <v>1</v>
      </c>
      <c r="AE502" s="0" t="n">
        <v>0</v>
      </c>
      <c r="AF502" s="0" t="inlineStr"/>
      <c r="AG502" s="0" t="n">
        <v>5e-05</v>
      </c>
      <c r="AH502" s="0" t="n">
        <v>2</v>
      </c>
      <c r="AI502" s="0" t="n">
        <v>78849101</v>
      </c>
      <c r="AJ502" s="0" t="n">
        <v>514</v>
      </c>
      <c r="AK502" s="0" t="n">
        <v>0</v>
      </c>
      <c r="AL502" s="0" t="n">
        <v>0</v>
      </c>
      <c r="AM502" s="0" t="n">
        <v>0</v>
      </c>
      <c r="AN502" s="0" t="n">
        <v>0</v>
      </c>
      <c r="AO502" s="0" t="n">
        <v>0</v>
      </c>
      <c r="AP502" s="0" t="n">
        <v>0</v>
      </c>
      <c r="AQ502" s="0" t="n">
        <v>0</v>
      </c>
      <c r="AR502" s="0" t="n">
        <v>0</v>
      </c>
    </row>
    <row r="503">
      <c r="A503" s="0">
        <f>ROW(Source!A1338)</f>
        <v/>
      </c>
      <c r="B503" s="0" t="n">
        <v>78849108</v>
      </c>
      <c r="C503" s="0" t="n">
        <v>78849098</v>
      </c>
      <c r="D503" s="0" t="n">
        <v>29110573</v>
      </c>
      <c r="E503" s="0" t="n">
        <v>1</v>
      </c>
      <c r="F503" s="0" t="n">
        <v>1</v>
      </c>
      <c r="G503" s="0" t="n">
        <v>1</v>
      </c>
      <c r="H503" s="0" t="n">
        <v>3</v>
      </c>
      <c r="I503" s="0" t="inlineStr">
        <is>
          <t>101-0628</t>
        </is>
      </c>
      <c r="J503" s="0" t="inlineStr">
        <is>
          <t>ТССЦ Московской обл., 101-0628, приказ Минстроя России №675/пр от 28.02.2017 № 254/пр</t>
        </is>
      </c>
      <c r="K503" s="0" t="inlineStr">
        <is>
          <t>Олифа комбинированная, марки К-3</t>
        </is>
      </c>
      <c r="L503" s="0" t="n">
        <v>1348</v>
      </c>
      <c r="N503" s="0" t="n">
        <v>1009</v>
      </c>
      <c r="O503" s="0" t="inlineStr">
        <is>
          <t>т</t>
        </is>
      </c>
      <c r="P503" s="0" t="inlineStr">
        <is>
          <t>т</t>
        </is>
      </c>
      <c r="Q503" s="0" t="n">
        <v>1000</v>
      </c>
      <c r="X503" s="0" t="n">
        <v>2e-05</v>
      </c>
      <c r="Y503" s="0" t="n">
        <v>16950</v>
      </c>
      <c r="Z503" s="0" t="n">
        <v>0</v>
      </c>
      <c r="AA503" s="0" t="n">
        <v>0</v>
      </c>
      <c r="AB503" s="0" t="n">
        <v>0</v>
      </c>
      <c r="AC503" s="0" t="n">
        <v>0</v>
      </c>
      <c r="AD503" s="0" t="n">
        <v>1</v>
      </c>
      <c r="AE503" s="0" t="n">
        <v>0</v>
      </c>
      <c r="AF503" s="0" t="inlineStr"/>
      <c r="AG503" s="0" t="n">
        <v>2e-05</v>
      </c>
      <c r="AH503" s="0" t="n">
        <v>2</v>
      </c>
      <c r="AI503" s="0" t="n">
        <v>78849102</v>
      </c>
      <c r="AJ503" s="0" t="n">
        <v>515</v>
      </c>
      <c r="AK503" s="0" t="n">
        <v>0</v>
      </c>
      <c r="AL503" s="0" t="n">
        <v>0</v>
      </c>
      <c r="AM503" s="0" t="n">
        <v>0</v>
      </c>
      <c r="AN503" s="0" t="n">
        <v>0</v>
      </c>
      <c r="AO503" s="0" t="n">
        <v>0</v>
      </c>
      <c r="AP503" s="0" t="n">
        <v>0</v>
      </c>
      <c r="AQ503" s="0" t="n">
        <v>0</v>
      </c>
      <c r="AR503" s="0" t="n">
        <v>0</v>
      </c>
    </row>
    <row r="504">
      <c r="A504" s="0">
        <f>ROW(Source!A1338)</f>
        <v/>
      </c>
      <c r="B504" s="0" t="n">
        <v>78849109</v>
      </c>
      <c r="C504" s="0" t="n">
        <v>78849098</v>
      </c>
      <c r="D504" s="0" t="n">
        <v>29107963</v>
      </c>
      <c r="E504" s="0" t="n">
        <v>1</v>
      </c>
      <c r="F504" s="0" t="n">
        <v>1</v>
      </c>
      <c r="G504" s="0" t="n">
        <v>1</v>
      </c>
      <c r="H504" s="0" t="n">
        <v>3</v>
      </c>
      <c r="I504" s="0" t="inlineStr">
        <is>
          <t>101-1669</t>
        </is>
      </c>
      <c r="J504" s="0" t="inlineStr">
        <is>
          <t>ТССЦ Московской обл., 101-1669, приказ Минстроя России №675/пр от 28.02.2017 № 254/пр</t>
        </is>
      </c>
      <c r="K504" s="0" t="inlineStr">
        <is>
          <t>Очес льняной</t>
        </is>
      </c>
      <c r="L504" s="0" t="n">
        <v>1346</v>
      </c>
      <c r="N504" s="0" t="n">
        <v>1009</v>
      </c>
      <c r="O504" s="0" t="inlineStr">
        <is>
          <t>кг</t>
        </is>
      </c>
      <c r="P504" s="0" t="inlineStr">
        <is>
          <t>кг</t>
        </is>
      </c>
      <c r="Q504" s="0" t="n">
        <v>1</v>
      </c>
      <c r="X504" s="0" t="n">
        <v>0.02</v>
      </c>
      <c r="Y504" s="0" t="n">
        <v>37.29</v>
      </c>
      <c r="Z504" s="0" t="n">
        <v>0</v>
      </c>
      <c r="AA504" s="0" t="n">
        <v>0</v>
      </c>
      <c r="AB504" s="0" t="n">
        <v>0</v>
      </c>
      <c r="AC504" s="0" t="n">
        <v>0</v>
      </c>
      <c r="AD504" s="0" t="n">
        <v>1</v>
      </c>
      <c r="AE504" s="0" t="n">
        <v>0</v>
      </c>
      <c r="AF504" s="0" t="inlineStr"/>
      <c r="AG504" s="0" t="n">
        <v>0.02</v>
      </c>
      <c r="AH504" s="0" t="n">
        <v>2</v>
      </c>
      <c r="AI504" s="0" t="n">
        <v>78849103</v>
      </c>
      <c r="AJ504" s="0" t="n">
        <v>516</v>
      </c>
      <c r="AK504" s="0" t="n">
        <v>0</v>
      </c>
      <c r="AL504" s="0" t="n">
        <v>0</v>
      </c>
      <c r="AM504" s="0" t="n">
        <v>0</v>
      </c>
      <c r="AN504" s="0" t="n">
        <v>0</v>
      </c>
      <c r="AO504" s="0" t="n">
        <v>0</v>
      </c>
      <c r="AP504" s="0" t="n">
        <v>0</v>
      </c>
      <c r="AQ504" s="0" t="n">
        <v>0</v>
      </c>
      <c r="AR504" s="0" t="n">
        <v>0</v>
      </c>
    </row>
    <row r="505">
      <c r="A505" s="0">
        <f>ROW(Source!A1338)</f>
        <v/>
      </c>
      <c r="B505" s="0" t="n">
        <v>78849110</v>
      </c>
      <c r="C505" s="0" t="n">
        <v>78849098</v>
      </c>
      <c r="D505" s="0" t="n">
        <v>29150040</v>
      </c>
      <c r="E505" s="0" t="n">
        <v>1</v>
      </c>
      <c r="F505" s="0" t="n">
        <v>1</v>
      </c>
      <c r="G505" s="0" t="n">
        <v>1</v>
      </c>
      <c r="H505" s="0" t="n">
        <v>3</v>
      </c>
      <c r="I505" s="0" t="inlineStr">
        <is>
          <t>411-0001</t>
        </is>
      </c>
      <c r="J505" s="0" t="inlineStr">
        <is>
          <t>ТССЦ Московской обл., 411-0001, приказ Минстроя России №675/пр от 28.02.2017 № 257/пр</t>
        </is>
      </c>
      <c r="K505" s="0" t="inlineStr">
        <is>
          <t>Вода</t>
        </is>
      </c>
      <c r="L505" s="0" t="n">
        <v>1339</v>
      </c>
      <c r="N505" s="0" t="n">
        <v>1007</v>
      </c>
      <c r="O505" s="0" t="inlineStr">
        <is>
          <t>м3</t>
        </is>
      </c>
      <c r="P505" s="0" t="inlineStr">
        <is>
          <t>м3</t>
        </is>
      </c>
      <c r="Q505" s="0" t="n">
        <v>1</v>
      </c>
      <c r="X505" s="0" t="n">
        <v>1</v>
      </c>
      <c r="Y505" s="0" t="n">
        <v>2.44</v>
      </c>
      <c r="Z505" s="0" t="n">
        <v>0</v>
      </c>
      <c r="AA505" s="0" t="n">
        <v>0</v>
      </c>
      <c r="AB505" s="0" t="n">
        <v>0</v>
      </c>
      <c r="AC505" s="0" t="n">
        <v>0</v>
      </c>
      <c r="AD505" s="0" t="n">
        <v>1</v>
      </c>
      <c r="AE505" s="0" t="n">
        <v>0</v>
      </c>
      <c r="AF505" s="0" t="inlineStr"/>
      <c r="AG505" s="0" t="n">
        <v>1</v>
      </c>
      <c r="AH505" s="0" t="n">
        <v>2</v>
      </c>
      <c r="AI505" s="0" t="n">
        <v>78849104</v>
      </c>
      <c r="AJ505" s="0" t="n">
        <v>517</v>
      </c>
      <c r="AK505" s="0" t="n">
        <v>0</v>
      </c>
      <c r="AL505" s="0" t="n">
        <v>0</v>
      </c>
      <c r="AM505" s="0" t="n">
        <v>0</v>
      </c>
      <c r="AN505" s="0" t="n">
        <v>0</v>
      </c>
      <c r="AO505" s="0" t="n">
        <v>0</v>
      </c>
      <c r="AP505" s="0" t="n">
        <v>0</v>
      </c>
      <c r="AQ505" s="0" t="n">
        <v>0</v>
      </c>
      <c r="AR505" s="0" t="n">
        <v>0</v>
      </c>
    </row>
    <row r="506">
      <c r="A506" s="0">
        <f>ROW(Source!A1377)</f>
        <v/>
      </c>
      <c r="B506" s="0" t="n">
        <v>78850557</v>
      </c>
      <c r="C506" s="0" t="n">
        <v>78850550</v>
      </c>
      <c r="D506" s="0" t="n">
        <v>18408291</v>
      </c>
      <c r="E506" s="0" t="n">
        <v>1</v>
      </c>
      <c r="F506" s="0" t="n">
        <v>1</v>
      </c>
      <c r="G506" s="0" t="n">
        <v>1</v>
      </c>
      <c r="H506" s="0" t="n">
        <v>1</v>
      </c>
      <c r="I506" s="0" t="inlineStr">
        <is>
          <t>1-1025-90</t>
        </is>
      </c>
      <c r="J506" s="0" t="inlineStr"/>
      <c r="K506" s="0" t="inlineStr">
        <is>
          <t>Рабочий строитель среднего разряда 2,5</t>
        </is>
      </c>
      <c r="L506" s="0" t="n">
        <v>1369</v>
      </c>
      <c r="N506" s="0" t="n">
        <v>1013</v>
      </c>
      <c r="O506" s="0" t="inlineStr">
        <is>
          <t>чел.-ч</t>
        </is>
      </c>
      <c r="P506" s="0" t="inlineStr">
        <is>
          <t>чел.-ч</t>
        </is>
      </c>
      <c r="Q506" s="0" t="n">
        <v>1</v>
      </c>
      <c r="X506" s="0" t="n">
        <v>32.2</v>
      </c>
      <c r="Y506" s="0" t="n">
        <v>0</v>
      </c>
      <c r="Z506" s="0" t="n">
        <v>0</v>
      </c>
      <c r="AA506" s="0" t="n">
        <v>0</v>
      </c>
      <c r="AB506" s="0" t="n">
        <v>8.17</v>
      </c>
      <c r="AC506" s="0" t="n">
        <v>0</v>
      </c>
      <c r="AD506" s="0" t="n">
        <v>1</v>
      </c>
      <c r="AE506" s="0" t="n">
        <v>1</v>
      </c>
      <c r="AF506" s="0" t="inlineStr"/>
      <c r="AG506" s="0" t="n">
        <v>32.2</v>
      </c>
      <c r="AH506" s="0" t="n">
        <v>2</v>
      </c>
      <c r="AI506" s="0" t="n">
        <v>78850551</v>
      </c>
      <c r="AJ506" s="0" t="n">
        <v>518</v>
      </c>
      <c r="AK506" s="0" t="n">
        <v>0</v>
      </c>
      <c r="AL506" s="0" t="n">
        <v>0</v>
      </c>
      <c r="AM506" s="0" t="n">
        <v>0</v>
      </c>
      <c r="AN506" s="0" t="n">
        <v>0</v>
      </c>
      <c r="AO506" s="0" t="n">
        <v>0</v>
      </c>
      <c r="AP506" s="0" t="n">
        <v>0</v>
      </c>
      <c r="AQ506" s="0" t="n">
        <v>0</v>
      </c>
      <c r="AR506" s="0" t="n">
        <v>0</v>
      </c>
    </row>
    <row r="507">
      <c r="A507" s="0">
        <f>ROW(Source!A1377)</f>
        <v/>
      </c>
      <c r="B507" s="0" t="n">
        <v>78850558</v>
      </c>
      <c r="C507" s="0" t="n">
        <v>78850550</v>
      </c>
      <c r="D507" s="0" t="n">
        <v>29174913</v>
      </c>
      <c r="E507" s="0" t="n">
        <v>1</v>
      </c>
      <c r="F507" s="0" t="n">
        <v>1</v>
      </c>
      <c r="G507" s="0" t="n">
        <v>1</v>
      </c>
      <c r="H507" s="0" t="n">
        <v>2</v>
      </c>
      <c r="I507" s="0" t="inlineStr">
        <is>
          <t>400001</t>
        </is>
      </c>
      <c r="J507" s="0" t="inlineStr">
        <is>
          <t>ТСЭМ Московской обл., 400001, приказ Минстроя России №675/пр от 28.02.2017 № 264/пр</t>
        </is>
      </c>
      <c r="K507" s="0" t="inlineStr">
        <is>
          <t>Автомобили бортовые, грузоподъемность до 5 т</t>
        </is>
      </c>
      <c r="L507" s="0" t="n">
        <v>1368</v>
      </c>
      <c r="N507" s="0" t="n">
        <v>1011</v>
      </c>
      <c r="O507" s="0" t="inlineStr">
        <is>
          <t>маш.-ч</t>
        </is>
      </c>
      <c r="P507" s="0" t="inlineStr">
        <is>
          <t>маш.-ч</t>
        </is>
      </c>
      <c r="Q507" s="0" t="n">
        <v>1</v>
      </c>
      <c r="X507" s="0" t="n">
        <v>0.01</v>
      </c>
      <c r="Y507" s="0" t="n">
        <v>0</v>
      </c>
      <c r="Z507" s="0" t="n">
        <v>87.17</v>
      </c>
      <c r="AA507" s="0" t="n">
        <v>11.6</v>
      </c>
      <c r="AB507" s="0" t="n">
        <v>0</v>
      </c>
      <c r="AC507" s="0" t="n">
        <v>0</v>
      </c>
      <c r="AD507" s="0" t="n">
        <v>1</v>
      </c>
      <c r="AE507" s="0" t="n">
        <v>0</v>
      </c>
      <c r="AF507" s="0" t="inlineStr"/>
      <c r="AG507" s="0" t="n">
        <v>0.01</v>
      </c>
      <c r="AH507" s="0" t="n">
        <v>2</v>
      </c>
      <c r="AI507" s="0" t="n">
        <v>78850552</v>
      </c>
      <c r="AJ507" s="0" t="n">
        <v>519</v>
      </c>
      <c r="AK507" s="0" t="n">
        <v>0</v>
      </c>
      <c r="AL507" s="0" t="n">
        <v>0</v>
      </c>
      <c r="AM507" s="0" t="n">
        <v>0</v>
      </c>
      <c r="AN507" s="0" t="n">
        <v>0</v>
      </c>
      <c r="AO507" s="0" t="n">
        <v>0</v>
      </c>
      <c r="AP507" s="0" t="n">
        <v>0</v>
      </c>
      <c r="AQ507" s="0" t="n">
        <v>0</v>
      </c>
      <c r="AR507" s="0" t="n">
        <v>0</v>
      </c>
    </row>
    <row r="508">
      <c r="A508" s="0">
        <f>ROW(Source!A1377)</f>
        <v/>
      </c>
      <c r="B508" s="0" t="n">
        <v>78850559</v>
      </c>
      <c r="C508" s="0" t="n">
        <v>78850550</v>
      </c>
      <c r="D508" s="0" t="n">
        <v>29110139</v>
      </c>
      <c r="E508" s="0" t="n">
        <v>1</v>
      </c>
      <c r="F508" s="0" t="n">
        <v>1</v>
      </c>
      <c r="G508" s="0" t="n">
        <v>1</v>
      </c>
      <c r="H508" s="0" t="n">
        <v>3</v>
      </c>
      <c r="I508" s="0" t="inlineStr">
        <is>
          <t>101-1703</t>
        </is>
      </c>
      <c r="J508" s="0" t="inlineStr">
        <is>
          <t>ТССЦ Московской обл., 101-1703, приказ Минстроя России №675/пр от 28.02.2017 № 254/пр</t>
        </is>
      </c>
      <c r="K508" s="0" t="inlineStr">
        <is>
          <t>Прокладки резиновые (пластина техническая прессованная)</t>
        </is>
      </c>
      <c r="L508" s="0" t="n">
        <v>1346</v>
      </c>
      <c r="N508" s="0" t="n">
        <v>1009</v>
      </c>
      <c r="O508" s="0" t="inlineStr">
        <is>
          <t>кг</t>
        </is>
      </c>
      <c r="P508" s="0" t="inlineStr">
        <is>
          <t>кг</t>
        </is>
      </c>
      <c r="Q508" s="0" t="n">
        <v>1</v>
      </c>
      <c r="X508" s="0" t="n">
        <v>2</v>
      </c>
      <c r="Y508" s="0" t="n">
        <v>23.09</v>
      </c>
      <c r="Z508" s="0" t="n">
        <v>0</v>
      </c>
      <c r="AA508" s="0" t="n">
        <v>0</v>
      </c>
      <c r="AB508" s="0" t="n">
        <v>0</v>
      </c>
      <c r="AC508" s="0" t="n">
        <v>0</v>
      </c>
      <c r="AD508" s="0" t="n">
        <v>1</v>
      </c>
      <c r="AE508" s="0" t="n">
        <v>0</v>
      </c>
      <c r="AF508" s="0" t="inlineStr"/>
      <c r="AG508" s="0" t="n">
        <v>2</v>
      </c>
      <c r="AH508" s="0" t="n">
        <v>2</v>
      </c>
      <c r="AI508" s="0" t="n">
        <v>78850553</v>
      </c>
      <c r="AJ508" s="0" t="n">
        <v>520</v>
      </c>
      <c r="AK508" s="0" t="n">
        <v>0</v>
      </c>
      <c r="AL508" s="0" t="n">
        <v>0</v>
      </c>
      <c r="AM508" s="0" t="n">
        <v>0</v>
      </c>
      <c r="AN508" s="0" t="n">
        <v>0</v>
      </c>
      <c r="AO508" s="0" t="n">
        <v>0</v>
      </c>
      <c r="AP508" s="0" t="n">
        <v>0</v>
      </c>
      <c r="AQ508" s="0" t="n">
        <v>0</v>
      </c>
      <c r="AR508" s="0" t="n">
        <v>0</v>
      </c>
    </row>
    <row r="509">
      <c r="A509" s="0">
        <f>ROW(Source!A1377)</f>
        <v/>
      </c>
      <c r="B509" s="0" t="n">
        <v>78850560</v>
      </c>
      <c r="C509" s="0" t="n">
        <v>78850550</v>
      </c>
      <c r="D509" s="0" t="n">
        <v>29114240</v>
      </c>
      <c r="E509" s="0" t="n">
        <v>1</v>
      </c>
      <c r="F509" s="0" t="n">
        <v>1</v>
      </c>
      <c r="G509" s="0" t="n">
        <v>1</v>
      </c>
      <c r="H509" s="0" t="n">
        <v>3</v>
      </c>
      <c r="I509" s="0" t="inlineStr">
        <is>
          <t>101-2576</t>
        </is>
      </c>
      <c r="J509" s="0" t="inlineStr">
        <is>
          <t>ТССЦ Московской обл., 101-2576, приказ Минстроя России №675/пр от 28.02.2017 № 254/пр</t>
        </is>
      </c>
      <c r="K509" s="0" t="inlineStr">
        <is>
          <t>Болты с гайками и шайбами для санитарно-технических работ диаметром 16 мм</t>
        </is>
      </c>
      <c r="L509" s="0" t="n">
        <v>1348</v>
      </c>
      <c r="N509" s="0" t="n">
        <v>1009</v>
      </c>
      <c r="O509" s="0" t="inlineStr">
        <is>
          <t>т</t>
        </is>
      </c>
      <c r="P509" s="0" t="inlineStr">
        <is>
          <t>т</t>
        </is>
      </c>
      <c r="Q509" s="0" t="n">
        <v>1000</v>
      </c>
      <c r="X509" s="0" t="n">
        <v>0.005</v>
      </c>
      <c r="Y509" s="0" t="n">
        <v>14830</v>
      </c>
      <c r="Z509" s="0" t="n">
        <v>0</v>
      </c>
      <c r="AA509" s="0" t="n">
        <v>0</v>
      </c>
      <c r="AB509" s="0" t="n">
        <v>0</v>
      </c>
      <c r="AC509" s="0" t="n">
        <v>0</v>
      </c>
      <c r="AD509" s="0" t="n">
        <v>1</v>
      </c>
      <c r="AE509" s="0" t="n">
        <v>0</v>
      </c>
      <c r="AF509" s="0" t="inlineStr"/>
      <c r="AG509" s="0" t="n">
        <v>0.005</v>
      </c>
      <c r="AH509" s="0" t="n">
        <v>2</v>
      </c>
      <c r="AI509" s="0" t="n">
        <v>78850554</v>
      </c>
      <c r="AJ509" s="0" t="n">
        <v>521</v>
      </c>
      <c r="AK509" s="0" t="n">
        <v>0</v>
      </c>
      <c r="AL509" s="0" t="n">
        <v>0</v>
      </c>
      <c r="AM509" s="0" t="n">
        <v>0</v>
      </c>
      <c r="AN509" s="0" t="n">
        <v>0</v>
      </c>
      <c r="AO509" s="0" t="n">
        <v>0</v>
      </c>
      <c r="AP509" s="0" t="n">
        <v>0</v>
      </c>
      <c r="AQ509" s="0" t="n">
        <v>0</v>
      </c>
      <c r="AR509" s="0" t="n">
        <v>0</v>
      </c>
    </row>
    <row r="510">
      <c r="A510" s="0">
        <f>ROW(Source!A1377)</f>
        <v/>
      </c>
      <c r="B510" s="0" t="n">
        <v>78850561</v>
      </c>
      <c r="C510" s="0" t="n">
        <v>78850550</v>
      </c>
      <c r="D510" s="0" t="n">
        <v>29150040</v>
      </c>
      <c r="E510" s="0" t="n">
        <v>1</v>
      </c>
      <c r="F510" s="0" t="n">
        <v>1</v>
      </c>
      <c r="G510" s="0" t="n">
        <v>1</v>
      </c>
      <c r="H510" s="0" t="n">
        <v>3</v>
      </c>
      <c r="I510" s="0" t="inlineStr">
        <is>
          <t>411-0001</t>
        </is>
      </c>
      <c r="J510" s="0" t="inlineStr">
        <is>
          <t>ТССЦ Московской обл., 411-0001, приказ Минстроя России №675/пр от 28.02.2017 № 257/пр</t>
        </is>
      </c>
      <c r="K510" s="0" t="inlineStr">
        <is>
          <t>Вода</t>
        </is>
      </c>
      <c r="L510" s="0" t="n">
        <v>1339</v>
      </c>
      <c r="N510" s="0" t="n">
        <v>1007</v>
      </c>
      <c r="O510" s="0" t="inlineStr">
        <is>
          <t>м3</t>
        </is>
      </c>
      <c r="P510" s="0" t="inlineStr">
        <is>
          <t>м3</t>
        </is>
      </c>
      <c r="Q510" s="0" t="n">
        <v>1</v>
      </c>
      <c r="X510" s="0" t="n">
        <v>7.8</v>
      </c>
      <c r="Y510" s="0" t="n">
        <v>2.44</v>
      </c>
      <c r="Z510" s="0" t="n">
        <v>0</v>
      </c>
      <c r="AA510" s="0" t="n">
        <v>0</v>
      </c>
      <c r="AB510" s="0" t="n">
        <v>0</v>
      </c>
      <c r="AC510" s="0" t="n">
        <v>0</v>
      </c>
      <c r="AD510" s="0" t="n">
        <v>1</v>
      </c>
      <c r="AE510" s="0" t="n">
        <v>0</v>
      </c>
      <c r="AF510" s="0" t="inlineStr"/>
      <c r="AG510" s="0" t="n">
        <v>7.8</v>
      </c>
      <c r="AH510" s="0" t="n">
        <v>2</v>
      </c>
      <c r="AI510" s="0" t="n">
        <v>78850555</v>
      </c>
      <c r="AJ510" s="0" t="n">
        <v>522</v>
      </c>
      <c r="AK510" s="0" t="n">
        <v>0</v>
      </c>
      <c r="AL510" s="0" t="n">
        <v>0</v>
      </c>
      <c r="AM510" s="0" t="n">
        <v>0</v>
      </c>
      <c r="AN510" s="0" t="n">
        <v>0</v>
      </c>
      <c r="AO510" s="0" t="n">
        <v>0</v>
      </c>
      <c r="AP510" s="0" t="n">
        <v>0</v>
      </c>
      <c r="AQ510" s="0" t="n">
        <v>0</v>
      </c>
      <c r="AR510" s="0" t="n">
        <v>0</v>
      </c>
    </row>
    <row r="511">
      <c r="A511" s="0">
        <f>ROW(Source!A1417)</f>
        <v/>
      </c>
      <c r="B511" s="0" t="n">
        <v>78849273</v>
      </c>
      <c r="C511" s="0" t="n">
        <v>78849271</v>
      </c>
      <c r="D511" s="0" t="n">
        <v>18407150</v>
      </c>
      <c r="E511" s="0" t="n">
        <v>1</v>
      </c>
      <c r="F511" s="0" t="n">
        <v>1</v>
      </c>
      <c r="G511" s="0" t="n">
        <v>1</v>
      </c>
      <c r="H511" s="0" t="n">
        <v>1</v>
      </c>
      <c r="I511" s="0" t="inlineStr">
        <is>
          <t>1-1030-90</t>
        </is>
      </c>
      <c r="J511" s="0" t="inlineStr"/>
      <c r="K511" s="0" t="inlineStr">
        <is>
          <t>Рабочий строитель среднего разряда 3</t>
        </is>
      </c>
      <c r="L511" s="0" t="n">
        <v>1369</v>
      </c>
      <c r="N511" s="0" t="n">
        <v>1013</v>
      </c>
      <c r="O511" s="0" t="inlineStr">
        <is>
          <t>чел.-ч</t>
        </is>
      </c>
      <c r="P511" s="0" t="inlineStr">
        <is>
          <t>чел.-ч</t>
        </is>
      </c>
      <c r="Q511" s="0" t="n">
        <v>1</v>
      </c>
      <c r="X511" s="0" t="n">
        <v>37.8</v>
      </c>
      <c r="Y511" s="0" t="n">
        <v>0</v>
      </c>
      <c r="Z511" s="0" t="n">
        <v>0</v>
      </c>
      <c r="AA511" s="0" t="n">
        <v>0</v>
      </c>
      <c r="AB511" s="0" t="n">
        <v>8.529999999999999</v>
      </c>
      <c r="AC511" s="0" t="n">
        <v>0</v>
      </c>
      <c r="AD511" s="0" t="n">
        <v>1</v>
      </c>
      <c r="AE511" s="0" t="n">
        <v>1</v>
      </c>
      <c r="AF511" s="0" t="inlineStr"/>
      <c r="AG511" s="0" t="n">
        <v>37.8</v>
      </c>
      <c r="AH511" s="0" t="n">
        <v>2</v>
      </c>
      <c r="AI511" s="0" t="n">
        <v>78849272</v>
      </c>
      <c r="AJ511" s="0" t="n">
        <v>524</v>
      </c>
      <c r="AK511" s="0" t="n">
        <v>0</v>
      </c>
      <c r="AL511" s="0" t="n">
        <v>0</v>
      </c>
      <c r="AM511" s="0" t="n">
        <v>0</v>
      </c>
      <c r="AN511" s="0" t="n">
        <v>0</v>
      </c>
      <c r="AO511" s="0" t="n">
        <v>0</v>
      </c>
      <c r="AP511" s="0" t="n">
        <v>0</v>
      </c>
      <c r="AQ511" s="0" t="n">
        <v>0</v>
      </c>
      <c r="AR511" s="0" t="n">
        <v>0</v>
      </c>
    </row>
    <row r="512">
      <c r="A512" s="0">
        <f>ROW(Source!A1418)</f>
        <v/>
      </c>
      <c r="B512" s="0" t="n">
        <v>78850563</v>
      </c>
      <c r="C512" s="0" t="n">
        <v>78849274</v>
      </c>
      <c r="D512" s="0" t="n">
        <v>18413627</v>
      </c>
      <c r="E512" s="0" t="n">
        <v>1</v>
      </c>
      <c r="F512" s="0" t="n">
        <v>1</v>
      </c>
      <c r="G512" s="0" t="n">
        <v>1</v>
      </c>
      <c r="H512" s="0" t="n">
        <v>1</v>
      </c>
      <c r="I512" s="0" t="inlineStr">
        <is>
          <t>1-1042-90</t>
        </is>
      </c>
      <c r="J512" s="0" t="inlineStr"/>
      <c r="K512" s="0" t="inlineStr">
        <is>
          <t>Рабочий строитель среднего разряда 4,2</t>
        </is>
      </c>
      <c r="L512" s="0" t="n">
        <v>1369</v>
      </c>
      <c r="N512" s="0" t="n">
        <v>1013</v>
      </c>
      <c r="O512" s="0" t="inlineStr">
        <is>
          <t>чел.-ч</t>
        </is>
      </c>
      <c r="P512" s="0" t="inlineStr">
        <is>
          <t>чел.-ч</t>
        </is>
      </c>
      <c r="Q512" s="0" t="n">
        <v>1</v>
      </c>
      <c r="X512" s="0" t="n">
        <v>121.8</v>
      </c>
      <c r="Y512" s="0" t="n">
        <v>0</v>
      </c>
      <c r="Z512" s="0" t="n">
        <v>0</v>
      </c>
      <c r="AA512" s="0" t="n">
        <v>0</v>
      </c>
      <c r="AB512" s="0" t="n">
        <v>9.92</v>
      </c>
      <c r="AC512" s="0" t="n">
        <v>0</v>
      </c>
      <c r="AD512" s="0" t="n">
        <v>1</v>
      </c>
      <c r="AE512" s="0" t="n">
        <v>1</v>
      </c>
      <c r="AF512" s="0" t="inlineStr"/>
      <c r="AG512" s="0" t="n">
        <v>121.8</v>
      </c>
      <c r="AH512" s="0" t="n">
        <v>2</v>
      </c>
      <c r="AI512" s="0" t="n">
        <v>78850563</v>
      </c>
      <c r="AJ512" s="0" t="n">
        <v>525</v>
      </c>
      <c r="AK512" s="0" t="n">
        <v>0</v>
      </c>
      <c r="AL512" s="0" t="n">
        <v>0</v>
      </c>
      <c r="AM512" s="0" t="n">
        <v>0</v>
      </c>
      <c r="AN512" s="0" t="n">
        <v>0</v>
      </c>
      <c r="AO512" s="0" t="n">
        <v>0</v>
      </c>
      <c r="AP512" s="0" t="n">
        <v>0</v>
      </c>
      <c r="AQ512" s="0" t="n">
        <v>0</v>
      </c>
      <c r="AR512" s="0" t="n">
        <v>0</v>
      </c>
    </row>
    <row r="513">
      <c r="A513" s="0">
        <f>ROW(Source!A1418)</f>
        <v/>
      </c>
      <c r="B513" s="0" t="n">
        <v>78850564</v>
      </c>
      <c r="C513" s="0" t="n">
        <v>78849274</v>
      </c>
      <c r="D513" s="0" t="n">
        <v>121548</v>
      </c>
      <c r="E513" s="0" t="n">
        <v>1</v>
      </c>
      <c r="F513" s="0" t="n">
        <v>1</v>
      </c>
      <c r="G513" s="0" t="n">
        <v>1</v>
      </c>
      <c r="H513" s="0" t="n">
        <v>1</v>
      </c>
      <c r="I513" s="0" t="inlineStr">
        <is>
          <t>2</t>
        </is>
      </c>
      <c r="J513" s="0" t="inlineStr"/>
      <c r="K513" s="0" t="inlineStr">
        <is>
          <t>Затраты труда машинистов</t>
        </is>
      </c>
      <c r="L513" s="0" t="n">
        <v>608254</v>
      </c>
      <c r="N513" s="0" t="n">
        <v>1013</v>
      </c>
      <c r="O513" s="0" t="inlineStr">
        <is>
          <t>чел.час</t>
        </is>
      </c>
      <c r="P513" s="0" t="inlineStr">
        <is>
          <t>чел.час</t>
        </is>
      </c>
      <c r="Q513" s="0" t="n">
        <v>1</v>
      </c>
      <c r="X513" s="0" t="n">
        <v>4.72</v>
      </c>
      <c r="Y513" s="0" t="n">
        <v>0</v>
      </c>
      <c r="Z513" s="0" t="n">
        <v>0</v>
      </c>
      <c r="AA513" s="0" t="n">
        <v>0</v>
      </c>
      <c r="AB513" s="0" t="n">
        <v>0</v>
      </c>
      <c r="AC513" s="0" t="n">
        <v>0</v>
      </c>
      <c r="AD513" s="0" t="n">
        <v>1</v>
      </c>
      <c r="AE513" s="0" t="n">
        <v>2</v>
      </c>
      <c r="AF513" s="0" t="inlineStr"/>
      <c r="AG513" s="0" t="n">
        <v>4.72</v>
      </c>
      <c r="AH513" s="0" t="n">
        <v>2</v>
      </c>
      <c r="AI513" s="0" t="n">
        <v>78850564</v>
      </c>
      <c r="AJ513" s="0" t="n">
        <v>526</v>
      </c>
      <c r="AK513" s="0" t="n">
        <v>0</v>
      </c>
      <c r="AL513" s="0" t="n">
        <v>0</v>
      </c>
      <c r="AM513" s="0" t="n">
        <v>0</v>
      </c>
      <c r="AN513" s="0" t="n">
        <v>0</v>
      </c>
      <c r="AO513" s="0" t="n">
        <v>0</v>
      </c>
      <c r="AP513" s="0" t="n">
        <v>0</v>
      </c>
      <c r="AQ513" s="0" t="n">
        <v>0</v>
      </c>
      <c r="AR513" s="0" t="n">
        <v>0</v>
      </c>
    </row>
    <row r="514">
      <c r="A514" s="0">
        <f>ROW(Source!A1418)</f>
        <v/>
      </c>
      <c r="B514" s="0" t="n">
        <v>78850565</v>
      </c>
      <c r="C514" s="0" t="n">
        <v>78849274</v>
      </c>
      <c r="D514" s="0" t="n">
        <v>29172268</v>
      </c>
      <c r="E514" s="0" t="n">
        <v>1</v>
      </c>
      <c r="F514" s="0" t="n">
        <v>1</v>
      </c>
      <c r="G514" s="0" t="n">
        <v>1</v>
      </c>
      <c r="H514" s="0" t="n">
        <v>2</v>
      </c>
      <c r="I514" s="0" t="inlineStr">
        <is>
          <t>020129</t>
        </is>
      </c>
      <c r="J514" s="0" t="inlineStr">
        <is>
          <t>ТСЭМ Московской обл., 020129, приказ Минстроя России №675/пр от 28.02.2017 № 264/пр</t>
        </is>
      </c>
      <c r="K514" s="0" t="inlineStr">
        <is>
          <t>Краны башенные при работе на других видах строительства 8 т</t>
        </is>
      </c>
      <c r="L514" s="0" t="n">
        <v>1368</v>
      </c>
      <c r="N514" s="0" t="n">
        <v>1011</v>
      </c>
      <c r="O514" s="0" t="inlineStr">
        <is>
          <t>маш.-ч</t>
        </is>
      </c>
      <c r="P514" s="0" t="inlineStr">
        <is>
          <t>маш.-ч</t>
        </is>
      </c>
      <c r="Q514" s="0" t="n">
        <v>1</v>
      </c>
      <c r="X514" s="0" t="n">
        <v>0.05</v>
      </c>
      <c r="Y514" s="0" t="n">
        <v>0</v>
      </c>
      <c r="Z514" s="0" t="n">
        <v>86.40000000000001</v>
      </c>
      <c r="AA514" s="0" t="n">
        <v>13.5</v>
      </c>
      <c r="AB514" s="0" t="n">
        <v>0</v>
      </c>
      <c r="AC514" s="0" t="n">
        <v>0</v>
      </c>
      <c r="AD514" s="0" t="n">
        <v>1</v>
      </c>
      <c r="AE514" s="0" t="n">
        <v>0</v>
      </c>
      <c r="AF514" s="0" t="inlineStr"/>
      <c r="AG514" s="0" t="n">
        <v>0.05</v>
      </c>
      <c r="AH514" s="0" t="n">
        <v>2</v>
      </c>
      <c r="AI514" s="0" t="n">
        <v>78850565</v>
      </c>
      <c r="AJ514" s="0" t="n">
        <v>527</v>
      </c>
      <c r="AK514" s="0" t="n">
        <v>0</v>
      </c>
      <c r="AL514" s="0" t="n">
        <v>0</v>
      </c>
      <c r="AM514" s="0" t="n">
        <v>0</v>
      </c>
      <c r="AN514" s="0" t="n">
        <v>0</v>
      </c>
      <c r="AO514" s="0" t="n">
        <v>0</v>
      </c>
      <c r="AP514" s="0" t="n">
        <v>0</v>
      </c>
      <c r="AQ514" s="0" t="n">
        <v>0</v>
      </c>
      <c r="AR514" s="0" t="n">
        <v>0</v>
      </c>
    </row>
    <row r="515">
      <c r="A515" s="0">
        <f>ROW(Source!A1418)</f>
        <v/>
      </c>
      <c r="B515" s="0" t="n">
        <v>78850566</v>
      </c>
      <c r="C515" s="0" t="n">
        <v>78849274</v>
      </c>
      <c r="D515" s="0" t="n">
        <v>29172379</v>
      </c>
      <c r="E515" s="0" t="n">
        <v>1</v>
      </c>
      <c r="F515" s="0" t="n">
        <v>1</v>
      </c>
      <c r="G515" s="0" t="n">
        <v>1</v>
      </c>
      <c r="H515" s="0" t="n">
        <v>2</v>
      </c>
      <c r="I515" s="0" t="inlineStr">
        <is>
          <t>021141</t>
        </is>
      </c>
      <c r="J515" s="0" t="inlineStr">
        <is>
          <t>ТСЭМ Московской обл., 021141, приказ Минстроя России №675/пр от 28.02.2017 № 264/пр</t>
        </is>
      </c>
      <c r="K515" s="0" t="inlineStr">
        <is>
          <t>Краны на автомобильном ходу при работе на других видах строительства 10 т</t>
        </is>
      </c>
      <c r="L515" s="0" t="n">
        <v>1368</v>
      </c>
      <c r="N515" s="0" t="n">
        <v>1011</v>
      </c>
      <c r="O515" s="0" t="inlineStr">
        <is>
          <t>маш.-ч</t>
        </is>
      </c>
      <c r="P515" s="0" t="inlineStr">
        <is>
          <t>маш.-ч</t>
        </is>
      </c>
      <c r="Q515" s="0" t="n">
        <v>1</v>
      </c>
      <c r="X515" s="0" t="n">
        <v>0.03</v>
      </c>
      <c r="Y515" s="0" t="n">
        <v>0</v>
      </c>
      <c r="Z515" s="0" t="n">
        <v>112</v>
      </c>
      <c r="AA515" s="0" t="n">
        <v>13.5</v>
      </c>
      <c r="AB515" s="0" t="n">
        <v>0</v>
      </c>
      <c r="AC515" s="0" t="n">
        <v>0</v>
      </c>
      <c r="AD515" s="0" t="n">
        <v>1</v>
      </c>
      <c r="AE515" s="0" t="n">
        <v>0</v>
      </c>
      <c r="AF515" s="0" t="inlineStr"/>
      <c r="AG515" s="0" t="n">
        <v>0.03</v>
      </c>
      <c r="AH515" s="0" t="n">
        <v>2</v>
      </c>
      <c r="AI515" s="0" t="n">
        <v>78850566</v>
      </c>
      <c r="AJ515" s="0" t="n">
        <v>528</v>
      </c>
      <c r="AK515" s="0" t="n">
        <v>0</v>
      </c>
      <c r="AL515" s="0" t="n">
        <v>0</v>
      </c>
      <c r="AM515" s="0" t="n">
        <v>0</v>
      </c>
      <c r="AN515" s="0" t="n">
        <v>0</v>
      </c>
      <c r="AO515" s="0" t="n">
        <v>0</v>
      </c>
      <c r="AP515" s="0" t="n">
        <v>0</v>
      </c>
      <c r="AQ515" s="0" t="n">
        <v>0</v>
      </c>
      <c r="AR515" s="0" t="n">
        <v>0</v>
      </c>
    </row>
    <row r="516">
      <c r="A516" s="0">
        <f>ROW(Source!A1418)</f>
        <v/>
      </c>
      <c r="B516" s="0" t="n">
        <v>78850567</v>
      </c>
      <c r="C516" s="0" t="n">
        <v>78849274</v>
      </c>
      <c r="D516" s="0" t="n">
        <v>29172951</v>
      </c>
      <c r="E516" s="0" t="n">
        <v>1</v>
      </c>
      <c r="F516" s="0" t="n">
        <v>1</v>
      </c>
      <c r="G516" s="0" t="n">
        <v>1</v>
      </c>
      <c r="H516" s="0" t="n">
        <v>2</v>
      </c>
      <c r="I516" s="0" t="inlineStr">
        <is>
          <t>081600</t>
        </is>
      </c>
      <c r="J516" s="0" t="inlineStr">
        <is>
          <t>ТСЭМ Московской обл., 081600, приказ Минстроя России №675/пр от 28.02.2017 № 264/пр</t>
        </is>
      </c>
      <c r="K516" s="0" t="inlineStr">
        <is>
          <t>Агрегаты для сварки полиэтиленовых труб</t>
        </is>
      </c>
      <c r="L516" s="0" t="n">
        <v>1368</v>
      </c>
      <c r="N516" s="0" t="n">
        <v>1011</v>
      </c>
      <c r="O516" s="0" t="inlineStr">
        <is>
          <t>маш.-ч</t>
        </is>
      </c>
      <c r="P516" s="0" t="inlineStr">
        <is>
          <t>маш.-ч</t>
        </is>
      </c>
      <c r="Q516" s="0" t="n">
        <v>1</v>
      </c>
      <c r="X516" s="0" t="n">
        <v>4.64</v>
      </c>
      <c r="Y516" s="0" t="n">
        <v>0</v>
      </c>
      <c r="Z516" s="0" t="n">
        <v>100.1</v>
      </c>
      <c r="AA516" s="0" t="n">
        <v>13.5</v>
      </c>
      <c r="AB516" s="0" t="n">
        <v>0</v>
      </c>
      <c r="AC516" s="0" t="n">
        <v>0</v>
      </c>
      <c r="AD516" s="0" t="n">
        <v>1</v>
      </c>
      <c r="AE516" s="0" t="n">
        <v>0</v>
      </c>
      <c r="AF516" s="0" t="inlineStr"/>
      <c r="AG516" s="0" t="n">
        <v>4.64</v>
      </c>
      <c r="AH516" s="0" t="n">
        <v>2</v>
      </c>
      <c r="AI516" s="0" t="n">
        <v>78850567</v>
      </c>
      <c r="AJ516" s="0" t="n">
        <v>529</v>
      </c>
      <c r="AK516" s="0" t="n">
        <v>0</v>
      </c>
      <c r="AL516" s="0" t="n">
        <v>0</v>
      </c>
      <c r="AM516" s="0" t="n">
        <v>0</v>
      </c>
      <c r="AN516" s="0" t="n">
        <v>0</v>
      </c>
      <c r="AO516" s="0" t="n">
        <v>0</v>
      </c>
      <c r="AP516" s="0" t="n">
        <v>0</v>
      </c>
      <c r="AQ516" s="0" t="n">
        <v>0</v>
      </c>
      <c r="AR516" s="0" t="n">
        <v>0</v>
      </c>
    </row>
    <row r="517">
      <c r="A517" s="0">
        <f>ROW(Source!A1418)</f>
        <v/>
      </c>
      <c r="B517" s="0" t="n">
        <v>78850568</v>
      </c>
      <c r="C517" s="0" t="n">
        <v>78849274</v>
      </c>
      <c r="D517" s="0" t="n">
        <v>29174913</v>
      </c>
      <c r="E517" s="0" t="n">
        <v>1</v>
      </c>
      <c r="F517" s="0" t="n">
        <v>1</v>
      </c>
      <c r="G517" s="0" t="n">
        <v>1</v>
      </c>
      <c r="H517" s="0" t="n">
        <v>2</v>
      </c>
      <c r="I517" s="0" t="inlineStr">
        <is>
          <t>400001</t>
        </is>
      </c>
      <c r="J517" s="0" t="inlineStr">
        <is>
          <t>ТСЭМ Московской обл., 400001, приказ Минстроя России №675/пр от 28.02.2017 № 264/пр</t>
        </is>
      </c>
      <c r="K517" s="0" t="inlineStr">
        <is>
          <t>Автомобили бортовые, грузоподъемность до 5 т</t>
        </is>
      </c>
      <c r="L517" s="0" t="n">
        <v>1368</v>
      </c>
      <c r="N517" s="0" t="n">
        <v>1011</v>
      </c>
      <c r="O517" s="0" t="inlineStr">
        <is>
          <t>маш.-ч</t>
        </is>
      </c>
      <c r="P517" s="0" t="inlineStr">
        <is>
          <t>маш.-ч</t>
        </is>
      </c>
      <c r="Q517" s="0" t="n">
        <v>1</v>
      </c>
      <c r="X517" s="0" t="n">
        <v>0.22</v>
      </c>
      <c r="Y517" s="0" t="n">
        <v>0</v>
      </c>
      <c r="Z517" s="0" t="n">
        <v>87.17</v>
      </c>
      <c r="AA517" s="0" t="n">
        <v>11.6</v>
      </c>
      <c r="AB517" s="0" t="n">
        <v>0</v>
      </c>
      <c r="AC517" s="0" t="n">
        <v>0</v>
      </c>
      <c r="AD517" s="0" t="n">
        <v>1</v>
      </c>
      <c r="AE517" s="0" t="n">
        <v>0</v>
      </c>
      <c r="AF517" s="0" t="inlineStr"/>
      <c r="AG517" s="0" t="n">
        <v>0.22</v>
      </c>
      <c r="AH517" s="0" t="n">
        <v>2</v>
      </c>
      <c r="AI517" s="0" t="n">
        <v>78850568</v>
      </c>
      <c r="AJ517" s="0" t="n">
        <v>530</v>
      </c>
      <c r="AK517" s="0" t="n">
        <v>0</v>
      </c>
      <c r="AL517" s="0" t="n">
        <v>0</v>
      </c>
      <c r="AM517" s="0" t="n">
        <v>0</v>
      </c>
      <c r="AN517" s="0" t="n">
        <v>0</v>
      </c>
      <c r="AO517" s="0" t="n">
        <v>0</v>
      </c>
      <c r="AP517" s="0" t="n">
        <v>0</v>
      </c>
      <c r="AQ517" s="0" t="n">
        <v>0</v>
      </c>
      <c r="AR517" s="0" t="n">
        <v>0</v>
      </c>
    </row>
    <row r="518">
      <c r="A518" s="0">
        <f>ROW(Source!A1418)</f>
        <v/>
      </c>
      <c r="B518" s="0" t="n">
        <v>78850569</v>
      </c>
      <c r="C518" s="0" t="n">
        <v>78849274</v>
      </c>
      <c r="D518" s="0" t="n">
        <v>29114425</v>
      </c>
      <c r="E518" s="0" t="n">
        <v>1</v>
      </c>
      <c r="F518" s="0" t="n">
        <v>1</v>
      </c>
      <c r="G518" s="0" t="n">
        <v>1</v>
      </c>
      <c r="H518" s="0" t="n">
        <v>3</v>
      </c>
      <c r="I518" s="0" t="inlineStr">
        <is>
          <t>101-0137</t>
        </is>
      </c>
      <c r="J518" s="0" t="inlineStr">
        <is>
          <t>ТССЦ Московской обл., 101-0137, приказ Минстроя России №675/пр от 28.02.2017 № 254/пр</t>
        </is>
      </c>
      <c r="K518" s="0" t="inlineStr">
        <is>
          <t>Дюбели с калиброванной головкой (в обоймах) 3х58,5 мм</t>
        </is>
      </c>
      <c r="L518" s="0" t="n">
        <v>1348</v>
      </c>
      <c r="N518" s="0" t="n">
        <v>1009</v>
      </c>
      <c r="O518" s="0" t="inlineStr">
        <is>
          <t>т</t>
        </is>
      </c>
      <c r="P518" s="0" t="inlineStr">
        <is>
          <t>т</t>
        </is>
      </c>
      <c r="Q518" s="0" t="n">
        <v>1000</v>
      </c>
      <c r="X518" s="0" t="n">
        <v>0.00051</v>
      </c>
      <c r="Y518" s="0" t="n">
        <v>22558</v>
      </c>
      <c r="Z518" s="0" t="n">
        <v>0</v>
      </c>
      <c r="AA518" s="0" t="n">
        <v>0</v>
      </c>
      <c r="AB518" s="0" t="n">
        <v>0</v>
      </c>
      <c r="AC518" s="0" t="n">
        <v>0</v>
      </c>
      <c r="AD518" s="0" t="n">
        <v>1</v>
      </c>
      <c r="AE518" s="0" t="n">
        <v>0</v>
      </c>
      <c r="AF518" s="0" t="inlineStr"/>
      <c r="AG518" s="0" t="n">
        <v>0.00051</v>
      </c>
      <c r="AH518" s="0" t="n">
        <v>2</v>
      </c>
      <c r="AI518" s="0" t="n">
        <v>78850569</v>
      </c>
      <c r="AJ518" s="0" t="n">
        <v>531</v>
      </c>
      <c r="AK518" s="0" t="n">
        <v>0</v>
      </c>
      <c r="AL518" s="0" t="n">
        <v>0</v>
      </c>
      <c r="AM518" s="0" t="n">
        <v>0</v>
      </c>
      <c r="AN518" s="0" t="n">
        <v>0</v>
      </c>
      <c r="AO518" s="0" t="n">
        <v>0</v>
      </c>
      <c r="AP518" s="0" t="n">
        <v>0</v>
      </c>
      <c r="AQ518" s="0" t="n">
        <v>0</v>
      </c>
      <c r="AR518" s="0" t="n">
        <v>0</v>
      </c>
    </row>
    <row r="519">
      <c r="A519" s="0">
        <f>ROW(Source!A1418)</f>
        <v/>
      </c>
      <c r="B519" s="0" t="n">
        <v>78850570</v>
      </c>
      <c r="C519" s="0" t="n">
        <v>78849274</v>
      </c>
      <c r="D519" s="0" t="n">
        <v>29109382</v>
      </c>
      <c r="E519" s="0" t="n">
        <v>1</v>
      </c>
      <c r="F519" s="0" t="n">
        <v>1</v>
      </c>
      <c r="G519" s="0" t="n">
        <v>1</v>
      </c>
      <c r="H519" s="0" t="n">
        <v>3</v>
      </c>
      <c r="I519" s="0" t="inlineStr">
        <is>
          <t>101-0329</t>
        </is>
      </c>
      <c r="J519" s="0" t="inlineStr">
        <is>
          <t>ТССЦ Московской обл., 101-0329, приказ Минстроя России №675/пр от 28.02.2017 № 254/пр</t>
        </is>
      </c>
      <c r="K519" s="0" t="inlineStr">
        <is>
          <t>Клей 88-СА</t>
        </is>
      </c>
      <c r="L519" s="0" t="n">
        <v>1346</v>
      </c>
      <c r="N519" s="0" t="n">
        <v>1009</v>
      </c>
      <c r="O519" s="0" t="inlineStr">
        <is>
          <t>кг</t>
        </is>
      </c>
      <c r="P519" s="0" t="inlineStr">
        <is>
          <t>кг</t>
        </is>
      </c>
      <c r="Q519" s="0" t="n">
        <v>1</v>
      </c>
      <c r="X519" s="0" t="n">
        <v>0.17</v>
      </c>
      <c r="Y519" s="0" t="n">
        <v>28.93</v>
      </c>
      <c r="Z519" s="0" t="n">
        <v>0</v>
      </c>
      <c r="AA519" s="0" t="n">
        <v>0</v>
      </c>
      <c r="AB519" s="0" t="n">
        <v>0</v>
      </c>
      <c r="AC519" s="0" t="n">
        <v>0</v>
      </c>
      <c r="AD519" s="0" t="n">
        <v>1</v>
      </c>
      <c r="AE519" s="0" t="n">
        <v>0</v>
      </c>
      <c r="AF519" s="0" t="inlineStr"/>
      <c r="AG519" s="0" t="n">
        <v>0.17</v>
      </c>
      <c r="AH519" s="0" t="n">
        <v>2</v>
      </c>
      <c r="AI519" s="0" t="n">
        <v>78850570</v>
      </c>
      <c r="AJ519" s="0" t="n">
        <v>532</v>
      </c>
      <c r="AK519" s="0" t="n">
        <v>0</v>
      </c>
      <c r="AL519" s="0" t="n">
        <v>0</v>
      </c>
      <c r="AM519" s="0" t="n">
        <v>0</v>
      </c>
      <c r="AN519" s="0" t="n">
        <v>0</v>
      </c>
      <c r="AO519" s="0" t="n">
        <v>0</v>
      </c>
      <c r="AP519" s="0" t="n">
        <v>0</v>
      </c>
      <c r="AQ519" s="0" t="n">
        <v>0</v>
      </c>
      <c r="AR519" s="0" t="n">
        <v>0</v>
      </c>
    </row>
    <row r="520">
      <c r="A520" s="0">
        <f>ROW(Source!A1418)</f>
        <v/>
      </c>
      <c r="B520" s="0" t="n">
        <v>78850571</v>
      </c>
      <c r="C520" s="0" t="n">
        <v>78849274</v>
      </c>
      <c r="D520" s="0" t="n">
        <v>29107972</v>
      </c>
      <c r="E520" s="0" t="n">
        <v>1</v>
      </c>
      <c r="F520" s="0" t="n">
        <v>1</v>
      </c>
      <c r="G520" s="0" t="n">
        <v>1</v>
      </c>
      <c r="H520" s="0" t="n">
        <v>3</v>
      </c>
      <c r="I520" s="0" t="inlineStr">
        <is>
          <t>101-1680</t>
        </is>
      </c>
      <c r="J520" s="0" t="inlineStr">
        <is>
          <t>ТССЦ Московской обл., 101-1680, приказ Минстроя России №675/пр от 28.02.2017 № 254/пр</t>
        </is>
      </c>
      <c r="K520" s="0" t="inlineStr">
        <is>
          <t>Патроны для строительно-монтажного пистолета</t>
        </is>
      </c>
      <c r="L520" s="0" t="n">
        <v>1356</v>
      </c>
      <c r="N520" s="0" t="n">
        <v>1010</v>
      </c>
      <c r="O520" s="0" t="inlineStr">
        <is>
          <t>1000 шт.</t>
        </is>
      </c>
      <c r="P520" s="0" t="inlineStr">
        <is>
          <t>1000 шт.</t>
        </is>
      </c>
      <c r="Q520" s="0" t="n">
        <v>1000</v>
      </c>
      <c r="X520" s="0" t="n">
        <v>0.06</v>
      </c>
      <c r="Y520" s="0" t="n">
        <v>253.8</v>
      </c>
      <c r="Z520" s="0" t="n">
        <v>0</v>
      </c>
      <c r="AA520" s="0" t="n">
        <v>0</v>
      </c>
      <c r="AB520" s="0" t="n">
        <v>0</v>
      </c>
      <c r="AC520" s="0" t="n">
        <v>0</v>
      </c>
      <c r="AD520" s="0" t="n">
        <v>1</v>
      </c>
      <c r="AE520" s="0" t="n">
        <v>0</v>
      </c>
      <c r="AF520" s="0" t="inlineStr"/>
      <c r="AG520" s="0" t="n">
        <v>0.06</v>
      </c>
      <c r="AH520" s="0" t="n">
        <v>2</v>
      </c>
      <c r="AI520" s="0" t="n">
        <v>78850571</v>
      </c>
      <c r="AJ520" s="0" t="n">
        <v>533</v>
      </c>
      <c r="AK520" s="0" t="n">
        <v>0</v>
      </c>
      <c r="AL520" s="0" t="n">
        <v>0</v>
      </c>
      <c r="AM520" s="0" t="n">
        <v>0</v>
      </c>
      <c r="AN520" s="0" t="n">
        <v>0</v>
      </c>
      <c r="AO520" s="0" t="n">
        <v>0</v>
      </c>
      <c r="AP520" s="0" t="n">
        <v>0</v>
      </c>
      <c r="AQ520" s="0" t="n">
        <v>0</v>
      </c>
      <c r="AR520" s="0" t="n">
        <v>0</v>
      </c>
    </row>
    <row r="521">
      <c r="A521" s="0">
        <f>ROW(Source!A1418)</f>
        <v/>
      </c>
      <c r="B521" s="0" t="n">
        <v>78850572</v>
      </c>
      <c r="C521" s="0" t="n">
        <v>78849274</v>
      </c>
      <c r="D521" s="0" t="n">
        <v>29112620</v>
      </c>
      <c r="E521" s="0" t="n">
        <v>1</v>
      </c>
      <c r="F521" s="0" t="n">
        <v>1</v>
      </c>
      <c r="G521" s="0" t="n">
        <v>1</v>
      </c>
      <c r="H521" s="0" t="n">
        <v>3</v>
      </c>
      <c r="I521" s="0" t="inlineStr">
        <is>
          <t>101-1700</t>
        </is>
      </c>
      <c r="J521" s="0" t="inlineStr">
        <is>
          <t>ТССЦ Московской обл., 101-1700, приказ Минстроя России №675/пр от 28.02.2017 № 254/пр</t>
        </is>
      </c>
      <c r="K521" s="0" t="inlineStr">
        <is>
          <t>Наконечники для полиэтиленовых труб</t>
        </is>
      </c>
      <c r="L521" s="0" t="n">
        <v>1346</v>
      </c>
      <c r="N521" s="0" t="n">
        <v>1009</v>
      </c>
      <c r="O521" s="0" t="inlineStr">
        <is>
          <t>кг</t>
        </is>
      </c>
      <c r="P521" s="0" t="inlineStr">
        <is>
          <t>кг</t>
        </is>
      </c>
      <c r="Q521" s="0" t="n">
        <v>1</v>
      </c>
      <c r="X521" s="0" t="n">
        <v>0.33</v>
      </c>
      <c r="Y521" s="0" t="n">
        <v>25.01</v>
      </c>
      <c r="Z521" s="0" t="n">
        <v>0</v>
      </c>
      <c r="AA521" s="0" t="n">
        <v>0</v>
      </c>
      <c r="AB521" s="0" t="n">
        <v>0</v>
      </c>
      <c r="AC521" s="0" t="n">
        <v>0</v>
      </c>
      <c r="AD521" s="0" t="n">
        <v>1</v>
      </c>
      <c r="AE521" s="0" t="n">
        <v>0</v>
      </c>
      <c r="AF521" s="0" t="inlineStr"/>
      <c r="AG521" s="0" t="n">
        <v>0.33</v>
      </c>
      <c r="AH521" s="0" t="n">
        <v>2</v>
      </c>
      <c r="AI521" s="0" t="n">
        <v>78850572</v>
      </c>
      <c r="AJ521" s="0" t="n">
        <v>534</v>
      </c>
      <c r="AK521" s="0" t="n">
        <v>0</v>
      </c>
      <c r="AL521" s="0" t="n">
        <v>0</v>
      </c>
      <c r="AM521" s="0" t="n">
        <v>0</v>
      </c>
      <c r="AN521" s="0" t="n">
        <v>0</v>
      </c>
      <c r="AO521" s="0" t="n">
        <v>0</v>
      </c>
      <c r="AP521" s="0" t="n">
        <v>0</v>
      </c>
      <c r="AQ521" s="0" t="n">
        <v>0</v>
      </c>
      <c r="AR521" s="0" t="n">
        <v>0</v>
      </c>
    </row>
    <row r="522">
      <c r="A522" s="0">
        <f>ROW(Source!A1418)</f>
        <v/>
      </c>
      <c r="B522" s="0" t="n">
        <v>78850573</v>
      </c>
      <c r="C522" s="0" t="n">
        <v>78849274</v>
      </c>
      <c r="D522" s="0" t="n">
        <v>29118038</v>
      </c>
      <c r="E522" s="0" t="n">
        <v>1</v>
      </c>
      <c r="F522" s="0" t="n">
        <v>1</v>
      </c>
      <c r="G522" s="0" t="n">
        <v>1</v>
      </c>
      <c r="H522" s="0" t="n">
        <v>3</v>
      </c>
      <c r="I522" s="0" t="inlineStr">
        <is>
          <t>103-9140</t>
        </is>
      </c>
      <c r="J522" s="0" t="inlineStr">
        <is>
          <t>ТССЦ Московской обл., 103-9140, приказ Минстроя России №675/пр от 28.02.2017 № 254/пр</t>
        </is>
      </c>
      <c r="K522" s="0" t="inlineStr">
        <is>
          <t>Арматура муфтовая</t>
        </is>
      </c>
      <c r="L522" s="0" t="n">
        <v>1354</v>
      </c>
      <c r="N522" s="0" t="n">
        <v>1010</v>
      </c>
      <c r="O522" s="0" t="inlineStr">
        <is>
          <t>шт.</t>
        </is>
      </c>
      <c r="P522" s="0" t="inlineStr">
        <is>
          <t>шт.</t>
        </is>
      </c>
      <c r="Q522" s="0" t="n">
        <v>1</v>
      </c>
      <c r="X522" s="0" t="n">
        <v>0</v>
      </c>
      <c r="Y522" s="0" t="n">
        <v>0</v>
      </c>
      <c r="Z522" s="0" t="n">
        <v>0</v>
      </c>
      <c r="AA522" s="0" t="n">
        <v>0</v>
      </c>
      <c r="AB522" s="0" t="n">
        <v>0</v>
      </c>
      <c r="AC522" s="0" t="n">
        <v>1</v>
      </c>
      <c r="AD522" s="0" t="n">
        <v>0</v>
      </c>
      <c r="AE522" s="0" t="n">
        <v>0</v>
      </c>
      <c r="AF522" s="0" t="inlineStr"/>
      <c r="AG522" s="0" t="n">
        <v>0</v>
      </c>
      <c r="AH522" s="0" t="n">
        <v>3</v>
      </c>
      <c r="AI522" s="0" t="n">
        <v>-1</v>
      </c>
      <c r="AJ522" s="0" t="inlineStr"/>
      <c r="AK522" s="0" t="n">
        <v>0</v>
      </c>
      <c r="AL522" s="0" t="n">
        <v>0</v>
      </c>
      <c r="AM522" s="0" t="n">
        <v>0</v>
      </c>
      <c r="AN522" s="0" t="n">
        <v>0</v>
      </c>
      <c r="AO522" s="0" t="n">
        <v>0</v>
      </c>
      <c r="AP522" s="0" t="n">
        <v>0</v>
      </c>
      <c r="AQ522" s="0" t="n">
        <v>0</v>
      </c>
      <c r="AR522" s="0" t="n">
        <v>0</v>
      </c>
    </row>
    <row r="523">
      <c r="A523" s="0">
        <f>ROW(Source!A1418)</f>
        <v/>
      </c>
      <c r="B523" s="0" t="n">
        <v>78850574</v>
      </c>
      <c r="C523" s="0" t="n">
        <v>78849274</v>
      </c>
      <c r="D523" s="0" t="n">
        <v>29122510</v>
      </c>
      <c r="E523" s="0" t="n">
        <v>1</v>
      </c>
      <c r="F523" s="0" t="n">
        <v>1</v>
      </c>
      <c r="G523" s="0" t="n">
        <v>1</v>
      </c>
      <c r="H523" s="0" t="n">
        <v>3</v>
      </c>
      <c r="I523" s="0" t="inlineStr">
        <is>
          <t>113-0473</t>
        </is>
      </c>
      <c r="J523" s="0" t="inlineStr">
        <is>
          <t>ТССЦ Московской обл., 113-0473, приказ Минстроя России №675/пр от 28.02.2017 № 254/пр</t>
        </is>
      </c>
      <c r="K523" s="0" t="inlineStr">
        <is>
          <t>Метиленхлорид</t>
        </is>
      </c>
      <c r="L523" s="0" t="n">
        <v>1346</v>
      </c>
      <c r="N523" s="0" t="n">
        <v>1009</v>
      </c>
      <c r="O523" s="0" t="inlineStr">
        <is>
          <t>кг</t>
        </is>
      </c>
      <c r="P523" s="0" t="inlineStr">
        <is>
          <t>кг</t>
        </is>
      </c>
      <c r="Q523" s="0" t="n">
        <v>1</v>
      </c>
      <c r="X523" s="0" t="n">
        <v>0.2</v>
      </c>
      <c r="Y523" s="0" t="n">
        <v>120</v>
      </c>
      <c r="Z523" s="0" t="n">
        <v>0</v>
      </c>
      <c r="AA523" s="0" t="n">
        <v>0</v>
      </c>
      <c r="AB523" s="0" t="n">
        <v>0</v>
      </c>
      <c r="AC523" s="0" t="n">
        <v>0</v>
      </c>
      <c r="AD523" s="0" t="n">
        <v>1</v>
      </c>
      <c r="AE523" s="0" t="n">
        <v>0</v>
      </c>
      <c r="AF523" s="0" t="inlineStr"/>
      <c r="AG523" s="0" t="n">
        <v>0.2</v>
      </c>
      <c r="AH523" s="0" t="n">
        <v>2</v>
      </c>
      <c r="AI523" s="0" t="n">
        <v>78850574</v>
      </c>
      <c r="AJ523" s="0" t="n">
        <v>535</v>
      </c>
      <c r="AK523" s="0" t="n">
        <v>0</v>
      </c>
      <c r="AL523" s="0" t="n">
        <v>0</v>
      </c>
      <c r="AM523" s="0" t="n">
        <v>0</v>
      </c>
      <c r="AN523" s="0" t="n">
        <v>0</v>
      </c>
      <c r="AO523" s="0" t="n">
        <v>0</v>
      </c>
      <c r="AP523" s="0" t="n">
        <v>0</v>
      </c>
      <c r="AQ523" s="0" t="n">
        <v>0</v>
      </c>
      <c r="AR523" s="0" t="n">
        <v>0</v>
      </c>
    </row>
    <row r="524">
      <c r="A524" s="0">
        <f>ROW(Source!A1418)</f>
        <v/>
      </c>
      <c r="B524" s="0" t="n">
        <v>78850575</v>
      </c>
      <c r="C524" s="0" t="n">
        <v>78849274</v>
      </c>
      <c r="D524" s="0" t="n">
        <v>29139870</v>
      </c>
      <c r="E524" s="0" t="n">
        <v>1</v>
      </c>
      <c r="F524" s="0" t="n">
        <v>1</v>
      </c>
      <c r="G524" s="0" t="n">
        <v>1</v>
      </c>
      <c r="H524" s="0" t="n">
        <v>3</v>
      </c>
      <c r="I524" s="0" t="inlineStr">
        <is>
          <t>301-9240</t>
        </is>
      </c>
      <c r="J524" s="0" t="inlineStr">
        <is>
          <t>ТССЦ Московской обл., 301-9240, приказ Минстроя России №675/пр от 28.02.2017 № 256/пр</t>
        </is>
      </c>
      <c r="K524" s="0" t="inlineStr">
        <is>
          <t>Крепления</t>
        </is>
      </c>
      <c r="L524" s="0" t="n">
        <v>1346</v>
      </c>
      <c r="N524" s="0" t="n">
        <v>1009</v>
      </c>
      <c r="O524" s="0" t="inlineStr">
        <is>
          <t>кг</t>
        </is>
      </c>
      <c r="P524" s="0" t="inlineStr">
        <is>
          <t>кг</t>
        </is>
      </c>
      <c r="Q524" s="0" t="n">
        <v>1</v>
      </c>
      <c r="X524" s="0" t="n">
        <v>0</v>
      </c>
      <c r="Y524" s="0" t="n">
        <v>0</v>
      </c>
      <c r="Z524" s="0" t="n">
        <v>0</v>
      </c>
      <c r="AA524" s="0" t="n">
        <v>0</v>
      </c>
      <c r="AB524" s="0" t="n">
        <v>0</v>
      </c>
      <c r="AC524" s="0" t="n">
        <v>1</v>
      </c>
      <c r="AD524" s="0" t="n">
        <v>0</v>
      </c>
      <c r="AE524" s="0" t="n">
        <v>0</v>
      </c>
      <c r="AF524" s="0" t="inlineStr"/>
      <c r="AG524" s="0" t="n">
        <v>0</v>
      </c>
      <c r="AH524" s="0" t="n">
        <v>3</v>
      </c>
      <c r="AI524" s="0" t="n">
        <v>-1</v>
      </c>
      <c r="AJ524" s="0" t="inlineStr"/>
      <c r="AK524" s="0" t="n">
        <v>0</v>
      </c>
      <c r="AL524" s="0" t="n">
        <v>0</v>
      </c>
      <c r="AM524" s="0" t="n">
        <v>0</v>
      </c>
      <c r="AN524" s="0" t="n">
        <v>0</v>
      </c>
      <c r="AO524" s="0" t="n">
        <v>0</v>
      </c>
      <c r="AP524" s="0" t="n">
        <v>0</v>
      </c>
      <c r="AQ524" s="0" t="n">
        <v>0</v>
      </c>
      <c r="AR524" s="0" t="n">
        <v>0</v>
      </c>
    </row>
    <row r="525">
      <c r="A525" s="0">
        <f>ROW(Source!A1418)</f>
        <v/>
      </c>
      <c r="B525" s="0" t="n">
        <v>78850576</v>
      </c>
      <c r="C525" s="0" t="n">
        <v>78849274</v>
      </c>
      <c r="D525" s="0" t="n">
        <v>29143982</v>
      </c>
      <c r="E525" s="0" t="n">
        <v>1</v>
      </c>
      <c r="F525" s="0" t="n">
        <v>1</v>
      </c>
      <c r="G525" s="0" t="n">
        <v>1</v>
      </c>
      <c r="H525" s="0" t="n">
        <v>3</v>
      </c>
      <c r="I525" s="0" t="inlineStr">
        <is>
          <t>302-9911</t>
        </is>
      </c>
      <c r="J525" s="0" t="inlineStr">
        <is>
          <t>ТССЦ Московской обл., 302-9911, приказ Минстроя России №675/пр от 28.02.2017 № 256/пр</t>
        </is>
      </c>
      <c r="K525" s="0" t="inlineStr">
        <is>
          <t>Фасонные и соединительные части к полиэтиленовым трубам</t>
        </is>
      </c>
      <c r="L525" s="0" t="n">
        <v>1354</v>
      </c>
      <c r="N525" s="0" t="n">
        <v>1010</v>
      </c>
      <c r="O525" s="0" t="inlineStr">
        <is>
          <t>шт.</t>
        </is>
      </c>
      <c r="P525" s="0" t="inlineStr">
        <is>
          <t>шт.</t>
        </is>
      </c>
      <c r="Q525" s="0" t="n">
        <v>1</v>
      </c>
      <c r="X525" s="0" t="n">
        <v>0</v>
      </c>
      <c r="Y525" s="0" t="n">
        <v>0</v>
      </c>
      <c r="Z525" s="0" t="n">
        <v>0</v>
      </c>
      <c r="AA525" s="0" t="n">
        <v>0</v>
      </c>
      <c r="AB525" s="0" t="n">
        <v>0</v>
      </c>
      <c r="AC525" s="0" t="n">
        <v>1</v>
      </c>
      <c r="AD525" s="0" t="n">
        <v>0</v>
      </c>
      <c r="AE525" s="0" t="n">
        <v>0</v>
      </c>
      <c r="AF525" s="0" t="inlineStr"/>
      <c r="AG525" s="0" t="n">
        <v>0</v>
      </c>
      <c r="AH525" s="0" t="n">
        <v>3</v>
      </c>
      <c r="AI525" s="0" t="n">
        <v>-1</v>
      </c>
      <c r="AJ525" s="0" t="inlineStr"/>
      <c r="AK525" s="0" t="n">
        <v>0</v>
      </c>
      <c r="AL525" s="0" t="n">
        <v>0</v>
      </c>
      <c r="AM525" s="0" t="n">
        <v>0</v>
      </c>
      <c r="AN525" s="0" t="n">
        <v>0</v>
      </c>
      <c r="AO525" s="0" t="n">
        <v>0</v>
      </c>
      <c r="AP525" s="0" t="n">
        <v>0</v>
      </c>
      <c r="AQ525" s="0" t="n">
        <v>0</v>
      </c>
      <c r="AR525" s="0" t="n">
        <v>0</v>
      </c>
    </row>
    <row r="526">
      <c r="A526" s="0">
        <f>ROW(Source!A1418)</f>
        <v/>
      </c>
      <c r="B526" s="0" t="n">
        <v>78850577</v>
      </c>
      <c r="C526" s="0" t="n">
        <v>78849274</v>
      </c>
      <c r="D526" s="0" t="n">
        <v>29149246</v>
      </c>
      <c r="E526" s="0" t="n">
        <v>1</v>
      </c>
      <c r="F526" s="0" t="n">
        <v>1</v>
      </c>
      <c r="G526" s="0" t="n">
        <v>1</v>
      </c>
      <c r="H526" s="0" t="n">
        <v>3</v>
      </c>
      <c r="I526" s="0" t="inlineStr">
        <is>
          <t>405-1601</t>
        </is>
      </c>
      <c r="J526" s="0" t="inlineStr">
        <is>
          <t>ТССЦ Московской обл., 405-1601, приказ Минстроя России №675/пр от 28.02.2017 № 257/пр</t>
        </is>
      </c>
      <c r="K526" s="0" t="inlineStr">
        <is>
          <t>Известь строительная негашеная хлорная, марки А</t>
        </is>
      </c>
      <c r="L526" s="0" t="n">
        <v>1346</v>
      </c>
      <c r="N526" s="0" t="n">
        <v>1009</v>
      </c>
      <c r="O526" s="0" t="inlineStr">
        <is>
          <t>кг</t>
        </is>
      </c>
      <c r="P526" s="0" t="inlineStr">
        <is>
          <t>кг</t>
        </is>
      </c>
      <c r="Q526" s="0" t="n">
        <v>1</v>
      </c>
      <c r="X526" s="0" t="n">
        <v>0.004</v>
      </c>
      <c r="Y526" s="0" t="n">
        <v>2.15</v>
      </c>
      <c r="Z526" s="0" t="n">
        <v>0</v>
      </c>
      <c r="AA526" s="0" t="n">
        <v>0</v>
      </c>
      <c r="AB526" s="0" t="n">
        <v>0</v>
      </c>
      <c r="AC526" s="0" t="n">
        <v>0</v>
      </c>
      <c r="AD526" s="0" t="n">
        <v>1</v>
      </c>
      <c r="AE526" s="0" t="n">
        <v>0</v>
      </c>
      <c r="AF526" s="0" t="inlineStr"/>
      <c r="AG526" s="0" t="n">
        <v>0.004</v>
      </c>
      <c r="AH526" s="0" t="n">
        <v>2</v>
      </c>
      <c r="AI526" s="0" t="n">
        <v>78850577</v>
      </c>
      <c r="AJ526" s="0" t="n">
        <v>537</v>
      </c>
      <c r="AK526" s="0" t="n">
        <v>0</v>
      </c>
      <c r="AL526" s="0" t="n">
        <v>0</v>
      </c>
      <c r="AM526" s="0" t="n">
        <v>0</v>
      </c>
      <c r="AN526" s="0" t="n">
        <v>0</v>
      </c>
      <c r="AO526" s="0" t="n">
        <v>0</v>
      </c>
      <c r="AP526" s="0" t="n">
        <v>0</v>
      </c>
      <c r="AQ526" s="0" t="n">
        <v>0</v>
      </c>
      <c r="AR526" s="0" t="n">
        <v>0</v>
      </c>
    </row>
    <row r="527">
      <c r="A527" s="0">
        <f>ROW(Source!A1418)</f>
        <v/>
      </c>
      <c r="B527" s="0" t="n">
        <v>78850578</v>
      </c>
      <c r="C527" s="0" t="n">
        <v>78849274</v>
      </c>
      <c r="D527" s="0" t="n">
        <v>29150040</v>
      </c>
      <c r="E527" s="0" t="n">
        <v>1</v>
      </c>
      <c r="F527" s="0" t="n">
        <v>1</v>
      </c>
      <c r="G527" s="0" t="n">
        <v>1</v>
      </c>
      <c r="H527" s="0" t="n">
        <v>3</v>
      </c>
      <c r="I527" s="0" t="inlineStr">
        <is>
          <t>411-0001</t>
        </is>
      </c>
      <c r="J527" s="0" t="inlineStr">
        <is>
          <t>ТССЦ Московской обл., 411-0001, приказ Минстроя России №675/пр от 28.02.2017 № 257/пр</t>
        </is>
      </c>
      <c r="K527" s="0" t="inlineStr">
        <is>
          <t>Вода</t>
        </is>
      </c>
      <c r="L527" s="0" t="n">
        <v>1339</v>
      </c>
      <c r="N527" s="0" t="n">
        <v>1007</v>
      </c>
      <c r="O527" s="0" t="inlineStr">
        <is>
          <t>м3</t>
        </is>
      </c>
      <c r="P527" s="0" t="inlineStr">
        <is>
          <t>м3</t>
        </is>
      </c>
      <c r="Q527" s="0" t="n">
        <v>1</v>
      </c>
      <c r="X527" s="0" t="n">
        <v>1.21</v>
      </c>
      <c r="Y527" s="0" t="n">
        <v>2.44</v>
      </c>
      <c r="Z527" s="0" t="n">
        <v>0</v>
      </c>
      <c r="AA527" s="0" t="n">
        <v>0</v>
      </c>
      <c r="AB527" s="0" t="n">
        <v>0</v>
      </c>
      <c r="AC527" s="0" t="n">
        <v>0</v>
      </c>
      <c r="AD527" s="0" t="n">
        <v>1</v>
      </c>
      <c r="AE527" s="0" t="n">
        <v>0</v>
      </c>
      <c r="AF527" s="0" t="inlineStr"/>
      <c r="AG527" s="0" t="n">
        <v>1.21</v>
      </c>
      <c r="AH527" s="0" t="n">
        <v>2</v>
      </c>
      <c r="AI527" s="0" t="n">
        <v>78850578</v>
      </c>
      <c r="AJ527" s="0" t="n">
        <v>538</v>
      </c>
      <c r="AK527" s="0" t="n">
        <v>0</v>
      </c>
      <c r="AL527" s="0" t="n">
        <v>0</v>
      </c>
      <c r="AM527" s="0" t="n">
        <v>0</v>
      </c>
      <c r="AN527" s="0" t="n">
        <v>0</v>
      </c>
      <c r="AO527" s="0" t="n">
        <v>0</v>
      </c>
      <c r="AP527" s="0" t="n">
        <v>0</v>
      </c>
      <c r="AQ527" s="0" t="n">
        <v>0</v>
      </c>
      <c r="AR527" s="0" t="n">
        <v>0</v>
      </c>
    </row>
    <row r="528">
      <c r="A528" s="0">
        <f>ROW(Source!A1418)</f>
        <v/>
      </c>
      <c r="B528" s="0" t="n">
        <v>78850579</v>
      </c>
      <c r="C528" s="0" t="n">
        <v>78849274</v>
      </c>
      <c r="D528" s="0" t="n">
        <v>29158419</v>
      </c>
      <c r="E528" s="0" t="n">
        <v>1</v>
      </c>
      <c r="F528" s="0" t="n">
        <v>1</v>
      </c>
      <c r="G528" s="0" t="n">
        <v>1</v>
      </c>
      <c r="H528" s="0" t="n">
        <v>3</v>
      </c>
      <c r="I528" s="0" t="inlineStr">
        <is>
          <t>507-3642</t>
        </is>
      </c>
      <c r="J528" s="0" t="inlineStr">
        <is>
          <t>ТССЦ Московской обл., 507-3642, приказ Минстроя России №675/пр от 28.02.2017 № 258/пр</t>
        </is>
      </c>
      <c r="K528" s="0" t="inlineStr">
        <is>
          <t>Труба напорная из полиэтилена PE 100 питьевая ПЭ100 SDR11, размером 32х3,0 мм (ГОСТ 18599-2001, ГОСТ Р 52134-2003)</t>
        </is>
      </c>
      <c r="L528" s="0" t="n">
        <v>1301</v>
      </c>
      <c r="N528" s="0" t="n">
        <v>1003</v>
      </c>
      <c r="O528" s="0" t="inlineStr">
        <is>
          <t>м</t>
        </is>
      </c>
      <c r="P528" s="0" t="inlineStr">
        <is>
          <t>м</t>
        </is>
      </c>
      <c r="Q528" s="0" t="n">
        <v>1</v>
      </c>
      <c r="X528" s="0" t="n">
        <v>93.8</v>
      </c>
      <c r="Y528" s="0" t="n">
        <v>16.29</v>
      </c>
      <c r="Z528" s="0" t="n">
        <v>0</v>
      </c>
      <c r="AA528" s="0" t="n">
        <v>0</v>
      </c>
      <c r="AB528" s="0" t="n">
        <v>0</v>
      </c>
      <c r="AC528" s="0" t="n">
        <v>0</v>
      </c>
      <c r="AD528" s="0" t="n">
        <v>1</v>
      </c>
      <c r="AE528" s="0" t="n">
        <v>0</v>
      </c>
      <c r="AF528" s="0" t="inlineStr"/>
      <c r="AG528" s="0" t="n">
        <v>93.8</v>
      </c>
      <c r="AH528" s="0" t="n">
        <v>2</v>
      </c>
      <c r="AI528" s="0" t="n">
        <v>78850579</v>
      </c>
      <c r="AJ528" s="0" t="n">
        <v>540</v>
      </c>
      <c r="AK528" s="0" t="n">
        <v>0</v>
      </c>
      <c r="AL528" s="0" t="n">
        <v>0</v>
      </c>
      <c r="AM528" s="0" t="n">
        <v>0</v>
      </c>
      <c r="AN528" s="0" t="n">
        <v>0</v>
      </c>
      <c r="AO528" s="0" t="n">
        <v>0</v>
      </c>
      <c r="AP528" s="0" t="n">
        <v>0</v>
      </c>
      <c r="AQ528" s="0" t="n">
        <v>0</v>
      </c>
      <c r="AR528" s="0" t="n">
        <v>0</v>
      </c>
    </row>
    <row r="529">
      <c r="A529" s="0">
        <f>ROW(Source!A1424)</f>
        <v/>
      </c>
      <c r="B529" s="0" t="n">
        <v>78850619</v>
      </c>
      <c r="C529" s="0" t="n">
        <v>78850600</v>
      </c>
      <c r="D529" s="0" t="n">
        <v>18409850</v>
      </c>
      <c r="E529" s="0" t="n">
        <v>1</v>
      </c>
      <c r="F529" s="0" t="n">
        <v>1</v>
      </c>
      <c r="G529" s="0" t="n">
        <v>1</v>
      </c>
      <c r="H529" s="0" t="n">
        <v>1</v>
      </c>
      <c r="I529" s="0" t="inlineStr">
        <is>
          <t>1-1035-90</t>
        </is>
      </c>
      <c r="J529" s="0" t="inlineStr"/>
      <c r="K529" s="0" t="inlineStr">
        <is>
          <t>Рабочий строитель среднего разряда 3,5</t>
        </is>
      </c>
      <c r="L529" s="0" t="n">
        <v>1369</v>
      </c>
      <c r="N529" s="0" t="n">
        <v>1013</v>
      </c>
      <c r="O529" s="0" t="inlineStr">
        <is>
          <t>чел.-ч</t>
        </is>
      </c>
      <c r="P529" s="0" t="inlineStr">
        <is>
          <t>чел.-ч</t>
        </is>
      </c>
      <c r="Q529" s="0" t="n">
        <v>1</v>
      </c>
      <c r="X529" s="0" t="n">
        <v>103</v>
      </c>
      <c r="Y529" s="0" t="n">
        <v>0</v>
      </c>
      <c r="Z529" s="0" t="n">
        <v>0</v>
      </c>
      <c r="AA529" s="0" t="n">
        <v>0</v>
      </c>
      <c r="AB529" s="0" t="n">
        <v>9.07</v>
      </c>
      <c r="AC529" s="0" t="n">
        <v>0</v>
      </c>
      <c r="AD529" s="0" t="n">
        <v>1</v>
      </c>
      <c r="AE529" s="0" t="n">
        <v>1</v>
      </c>
      <c r="AF529" s="0" t="inlineStr"/>
      <c r="AG529" s="0" t="n">
        <v>103</v>
      </c>
      <c r="AH529" s="0" t="n">
        <v>2</v>
      </c>
      <c r="AI529" s="0" t="n">
        <v>78850619</v>
      </c>
      <c r="AJ529" s="0" t="n">
        <v>544</v>
      </c>
      <c r="AK529" s="0" t="n">
        <v>0</v>
      </c>
      <c r="AL529" s="0" t="n">
        <v>0</v>
      </c>
      <c r="AM529" s="0" t="n">
        <v>0</v>
      </c>
      <c r="AN529" s="0" t="n">
        <v>0</v>
      </c>
      <c r="AO529" s="0" t="n">
        <v>0</v>
      </c>
      <c r="AP529" s="0" t="n">
        <v>0</v>
      </c>
      <c r="AQ529" s="0" t="n">
        <v>0</v>
      </c>
      <c r="AR529" s="0" t="n">
        <v>0</v>
      </c>
    </row>
    <row r="530">
      <c r="A530" s="0">
        <f>ROW(Source!A1424)</f>
        <v/>
      </c>
      <c r="B530" s="0" t="n">
        <v>78850620</v>
      </c>
      <c r="C530" s="0" t="n">
        <v>78850600</v>
      </c>
      <c r="D530" s="0" t="n">
        <v>29174913</v>
      </c>
      <c r="E530" s="0" t="n">
        <v>1</v>
      </c>
      <c r="F530" s="0" t="n">
        <v>1</v>
      </c>
      <c r="G530" s="0" t="n">
        <v>1</v>
      </c>
      <c r="H530" s="0" t="n">
        <v>2</v>
      </c>
      <c r="I530" s="0" t="inlineStr">
        <is>
          <t>400001</t>
        </is>
      </c>
      <c r="J530" s="0" t="inlineStr">
        <is>
          <t>ТСЭМ Московской обл., 400001, приказ Минстроя России №675/пр от 28.02.2017 № 264/пр</t>
        </is>
      </c>
      <c r="K530" s="0" t="inlineStr">
        <is>
          <t>Автомобили бортовые, грузоподъемность до 5 т</t>
        </is>
      </c>
      <c r="L530" s="0" t="n">
        <v>1368</v>
      </c>
      <c r="N530" s="0" t="n">
        <v>1011</v>
      </c>
      <c r="O530" s="0" t="inlineStr">
        <is>
          <t>маш.-ч</t>
        </is>
      </c>
      <c r="P530" s="0" t="inlineStr">
        <is>
          <t>маш.-ч</t>
        </is>
      </c>
      <c r="Q530" s="0" t="n">
        <v>1</v>
      </c>
      <c r="X530" s="0" t="n">
        <v>0.12</v>
      </c>
      <c r="Y530" s="0" t="n">
        <v>0</v>
      </c>
      <c r="Z530" s="0" t="n">
        <v>87.17</v>
      </c>
      <c r="AA530" s="0" t="n">
        <v>11.6</v>
      </c>
      <c r="AB530" s="0" t="n">
        <v>0</v>
      </c>
      <c r="AC530" s="0" t="n">
        <v>0</v>
      </c>
      <c r="AD530" s="0" t="n">
        <v>1</v>
      </c>
      <c r="AE530" s="0" t="n">
        <v>0</v>
      </c>
      <c r="AF530" s="0" t="inlineStr"/>
      <c r="AG530" s="0" t="n">
        <v>0.12</v>
      </c>
      <c r="AH530" s="0" t="n">
        <v>2</v>
      </c>
      <c r="AI530" s="0" t="n">
        <v>78850620</v>
      </c>
      <c r="AJ530" s="0" t="n">
        <v>545</v>
      </c>
      <c r="AK530" s="0" t="n">
        <v>0</v>
      </c>
      <c r="AL530" s="0" t="n">
        <v>0</v>
      </c>
      <c r="AM530" s="0" t="n">
        <v>0</v>
      </c>
      <c r="AN530" s="0" t="n">
        <v>0</v>
      </c>
      <c r="AO530" s="0" t="n">
        <v>0</v>
      </c>
      <c r="AP530" s="0" t="n">
        <v>0</v>
      </c>
      <c r="AQ530" s="0" t="n">
        <v>0</v>
      </c>
      <c r="AR530" s="0" t="n">
        <v>0</v>
      </c>
    </row>
    <row r="531">
      <c r="A531" s="0">
        <f>ROW(Source!A1424)</f>
        <v/>
      </c>
      <c r="B531" s="0" t="n">
        <v>78850621</v>
      </c>
      <c r="C531" s="0" t="n">
        <v>78850600</v>
      </c>
      <c r="D531" s="0" t="n">
        <v>29110398</v>
      </c>
      <c r="E531" s="0" t="n">
        <v>1</v>
      </c>
      <c r="F531" s="0" t="n">
        <v>1</v>
      </c>
      <c r="G531" s="0" t="n">
        <v>1</v>
      </c>
      <c r="H531" s="0" t="n">
        <v>3</v>
      </c>
      <c r="I531" s="0" t="inlineStr">
        <is>
          <t>101-0388</t>
        </is>
      </c>
      <c r="J531" s="0" t="inlineStr">
        <is>
          <t>ТССЦ Московской обл., 101-0388, приказ Минстроя России №675/пр от 28.02.2017 № 254/пр</t>
        </is>
      </c>
      <c r="K531" s="0" t="inlineStr">
        <is>
          <t>Краски масляные земляные марки МА-0115 мумия, сурик железный</t>
        </is>
      </c>
      <c r="L531" s="0" t="n">
        <v>1348</v>
      </c>
      <c r="N531" s="0" t="n">
        <v>1009</v>
      </c>
      <c r="O531" s="0" t="inlineStr">
        <is>
          <t>т</t>
        </is>
      </c>
      <c r="P531" s="0" t="inlineStr">
        <is>
          <t>т</t>
        </is>
      </c>
      <c r="Q531" s="0" t="n">
        <v>1000</v>
      </c>
      <c r="X531" s="0" t="n">
        <v>0.0025</v>
      </c>
      <c r="Y531" s="0" t="n">
        <v>15118.99</v>
      </c>
      <c r="Z531" s="0" t="n">
        <v>0</v>
      </c>
      <c r="AA531" s="0" t="n">
        <v>0</v>
      </c>
      <c r="AB531" s="0" t="n">
        <v>0</v>
      </c>
      <c r="AC531" s="0" t="n">
        <v>0</v>
      </c>
      <c r="AD531" s="0" t="n">
        <v>1</v>
      </c>
      <c r="AE531" s="0" t="n">
        <v>0</v>
      </c>
      <c r="AF531" s="0" t="inlineStr"/>
      <c r="AG531" s="0" t="n">
        <v>0.0025</v>
      </c>
      <c r="AH531" s="0" t="n">
        <v>2</v>
      </c>
      <c r="AI531" s="0" t="n">
        <v>78850621</v>
      </c>
      <c r="AJ531" s="0" t="n">
        <v>546</v>
      </c>
      <c r="AK531" s="0" t="n">
        <v>0</v>
      </c>
      <c r="AL531" s="0" t="n">
        <v>0</v>
      </c>
      <c r="AM531" s="0" t="n">
        <v>0</v>
      </c>
      <c r="AN531" s="0" t="n">
        <v>0</v>
      </c>
      <c r="AO531" s="0" t="n">
        <v>0</v>
      </c>
      <c r="AP531" s="0" t="n">
        <v>0</v>
      </c>
      <c r="AQ531" s="0" t="n">
        <v>0</v>
      </c>
      <c r="AR531" s="0" t="n">
        <v>0</v>
      </c>
    </row>
    <row r="532">
      <c r="A532" s="0">
        <f>ROW(Source!A1424)</f>
        <v/>
      </c>
      <c r="B532" s="0" t="n">
        <v>78850622</v>
      </c>
      <c r="C532" s="0" t="n">
        <v>78850600</v>
      </c>
      <c r="D532" s="0" t="n">
        <v>29110573</v>
      </c>
      <c r="E532" s="0" t="n">
        <v>1</v>
      </c>
      <c r="F532" s="0" t="n">
        <v>1</v>
      </c>
      <c r="G532" s="0" t="n">
        <v>1</v>
      </c>
      <c r="H532" s="0" t="n">
        <v>3</v>
      </c>
      <c r="I532" s="0" t="inlineStr">
        <is>
          <t>101-0628</t>
        </is>
      </c>
      <c r="J532" s="0" t="inlineStr">
        <is>
          <t>ТССЦ Московской обл., 101-0628, приказ Минстроя России №675/пр от 28.02.2017 № 254/пр</t>
        </is>
      </c>
      <c r="K532" s="0" t="inlineStr">
        <is>
          <t>Олифа комбинированная, марки К-3</t>
        </is>
      </c>
      <c r="L532" s="0" t="n">
        <v>1348</v>
      </c>
      <c r="N532" s="0" t="n">
        <v>1009</v>
      </c>
      <c r="O532" s="0" t="inlineStr">
        <is>
          <t>т</t>
        </is>
      </c>
      <c r="P532" s="0" t="inlineStr">
        <is>
          <t>т</t>
        </is>
      </c>
      <c r="Q532" s="0" t="n">
        <v>1000</v>
      </c>
      <c r="X532" s="0" t="n">
        <v>0.0012</v>
      </c>
      <c r="Y532" s="0" t="n">
        <v>16950</v>
      </c>
      <c r="Z532" s="0" t="n">
        <v>0</v>
      </c>
      <c r="AA532" s="0" t="n">
        <v>0</v>
      </c>
      <c r="AB532" s="0" t="n">
        <v>0</v>
      </c>
      <c r="AC532" s="0" t="n">
        <v>0</v>
      </c>
      <c r="AD532" s="0" t="n">
        <v>1</v>
      </c>
      <c r="AE532" s="0" t="n">
        <v>0</v>
      </c>
      <c r="AF532" s="0" t="inlineStr"/>
      <c r="AG532" s="0" t="n">
        <v>0.0012</v>
      </c>
      <c r="AH532" s="0" t="n">
        <v>2</v>
      </c>
      <c r="AI532" s="0" t="n">
        <v>78850622</v>
      </c>
      <c r="AJ532" s="0" t="n">
        <v>547</v>
      </c>
      <c r="AK532" s="0" t="n">
        <v>0</v>
      </c>
      <c r="AL532" s="0" t="n">
        <v>0</v>
      </c>
      <c r="AM532" s="0" t="n">
        <v>0</v>
      </c>
      <c r="AN532" s="0" t="n">
        <v>0</v>
      </c>
      <c r="AO532" s="0" t="n">
        <v>0</v>
      </c>
      <c r="AP532" s="0" t="n">
        <v>0</v>
      </c>
      <c r="AQ532" s="0" t="n">
        <v>0</v>
      </c>
      <c r="AR532" s="0" t="n">
        <v>0</v>
      </c>
    </row>
    <row r="533">
      <c r="A533" s="0">
        <f>ROW(Source!A1424)</f>
        <v/>
      </c>
      <c r="B533" s="0" t="n">
        <v>78850623</v>
      </c>
      <c r="C533" s="0" t="n">
        <v>78850600</v>
      </c>
      <c r="D533" s="0" t="n">
        <v>29107963</v>
      </c>
      <c r="E533" s="0" t="n">
        <v>1</v>
      </c>
      <c r="F533" s="0" t="n">
        <v>1</v>
      </c>
      <c r="G533" s="0" t="n">
        <v>1</v>
      </c>
      <c r="H533" s="0" t="n">
        <v>3</v>
      </c>
      <c r="I533" s="0" t="inlineStr">
        <is>
          <t>101-1669</t>
        </is>
      </c>
      <c r="J533" s="0" t="inlineStr">
        <is>
          <t>ТССЦ Московской обл., 101-1669, приказ Минстроя России №675/пр от 28.02.2017 № 254/пр</t>
        </is>
      </c>
      <c r="K533" s="0" t="inlineStr">
        <is>
          <t>Очес льняной</t>
        </is>
      </c>
      <c r="L533" s="0" t="n">
        <v>1346</v>
      </c>
      <c r="N533" s="0" t="n">
        <v>1009</v>
      </c>
      <c r="O533" s="0" t="inlineStr">
        <is>
          <t>кг</t>
        </is>
      </c>
      <c r="P533" s="0" t="inlineStr">
        <is>
          <t>кг</t>
        </is>
      </c>
      <c r="Q533" s="0" t="n">
        <v>1</v>
      </c>
      <c r="X533" s="0" t="n">
        <v>1.22</v>
      </c>
      <c r="Y533" s="0" t="n">
        <v>37.29</v>
      </c>
      <c r="Z533" s="0" t="n">
        <v>0</v>
      </c>
      <c r="AA533" s="0" t="n">
        <v>0</v>
      </c>
      <c r="AB533" s="0" t="n">
        <v>0</v>
      </c>
      <c r="AC533" s="0" t="n">
        <v>0</v>
      </c>
      <c r="AD533" s="0" t="n">
        <v>1</v>
      </c>
      <c r="AE533" s="0" t="n">
        <v>0</v>
      </c>
      <c r="AF533" s="0" t="inlineStr"/>
      <c r="AG533" s="0" t="n">
        <v>1.22</v>
      </c>
      <c r="AH533" s="0" t="n">
        <v>2</v>
      </c>
      <c r="AI533" s="0" t="n">
        <v>78850623</v>
      </c>
      <c r="AJ533" s="0" t="n">
        <v>548</v>
      </c>
      <c r="AK533" s="0" t="n">
        <v>0</v>
      </c>
      <c r="AL533" s="0" t="n">
        <v>0</v>
      </c>
      <c r="AM533" s="0" t="n">
        <v>0</v>
      </c>
      <c r="AN533" s="0" t="n">
        <v>0</v>
      </c>
      <c r="AO533" s="0" t="n">
        <v>0</v>
      </c>
      <c r="AP533" s="0" t="n">
        <v>0</v>
      </c>
      <c r="AQ533" s="0" t="n">
        <v>0</v>
      </c>
      <c r="AR533" s="0" t="n">
        <v>0</v>
      </c>
    </row>
    <row r="534">
      <c r="A534" s="0">
        <f>ROW(Source!A1424)</f>
        <v/>
      </c>
      <c r="B534" s="0" t="n">
        <v>78850624</v>
      </c>
      <c r="C534" s="0" t="n">
        <v>78850600</v>
      </c>
      <c r="D534" s="0" t="n">
        <v>29142467</v>
      </c>
      <c r="E534" s="0" t="n">
        <v>1</v>
      </c>
      <c r="F534" s="0" t="n">
        <v>1</v>
      </c>
      <c r="G534" s="0" t="n">
        <v>1</v>
      </c>
      <c r="H534" s="0" t="n">
        <v>3</v>
      </c>
      <c r="I534" s="0" t="inlineStr">
        <is>
          <t>302-1344</t>
        </is>
      </c>
      <c r="J534" s="0" t="inlineStr">
        <is>
          <t>ТССЦ Московской обл., 302-1344, приказ Минстроя России №675/пр от 28.02.2017 № 256/пр</t>
        </is>
      </c>
      <c r="K534" s="0" t="inlineStr">
        <is>
          <t>Вентили проходные муфтовые 15кч18п для воды давлением 1,6 МПа (16 кгс/см2), диаметром 32 мм</t>
        </is>
      </c>
      <c r="L534" s="0" t="n">
        <v>1354</v>
      </c>
      <c r="N534" s="0" t="n">
        <v>1010</v>
      </c>
      <c r="O534" s="0" t="inlineStr">
        <is>
          <t>шт.</t>
        </is>
      </c>
      <c r="P534" s="0" t="inlineStr">
        <is>
          <t>шт.</t>
        </is>
      </c>
      <c r="Q534" s="0" t="n">
        <v>1</v>
      </c>
      <c r="X534" s="0" t="n">
        <v>100</v>
      </c>
      <c r="Y534" s="0" t="n">
        <v>39.55</v>
      </c>
      <c r="Z534" s="0" t="n">
        <v>0</v>
      </c>
      <c r="AA534" s="0" t="n">
        <v>0</v>
      </c>
      <c r="AB534" s="0" t="n">
        <v>0</v>
      </c>
      <c r="AC534" s="0" t="n">
        <v>0</v>
      </c>
      <c r="AD534" s="0" t="n">
        <v>1</v>
      </c>
      <c r="AE534" s="0" t="n">
        <v>0</v>
      </c>
      <c r="AF534" s="0" t="inlineStr"/>
      <c r="AG534" s="0" t="n">
        <v>100</v>
      </c>
      <c r="AH534" s="0" t="n">
        <v>2</v>
      </c>
      <c r="AI534" s="0" t="n">
        <v>78850624</v>
      </c>
      <c r="AJ534" s="0" t="n">
        <v>550</v>
      </c>
      <c r="AK534" s="0" t="n">
        <v>0</v>
      </c>
      <c r="AL534" s="0" t="n">
        <v>0</v>
      </c>
      <c r="AM534" s="0" t="n">
        <v>0</v>
      </c>
      <c r="AN534" s="0" t="n">
        <v>0</v>
      </c>
      <c r="AO534" s="0" t="n">
        <v>0</v>
      </c>
      <c r="AP534" s="0" t="n">
        <v>0</v>
      </c>
      <c r="AQ534" s="0" t="n">
        <v>0</v>
      </c>
      <c r="AR534" s="0" t="n">
        <v>0</v>
      </c>
    </row>
    <row r="535">
      <c r="A535" s="0">
        <f>ROW(Source!A1424)</f>
        <v/>
      </c>
      <c r="B535" s="0" t="n">
        <v>78850625</v>
      </c>
      <c r="C535" s="0" t="n">
        <v>78850600</v>
      </c>
      <c r="D535" s="0" t="n">
        <v>29164350</v>
      </c>
      <c r="E535" s="0" t="n">
        <v>1</v>
      </c>
      <c r="F535" s="0" t="n">
        <v>1</v>
      </c>
      <c r="G535" s="0" t="n">
        <v>1</v>
      </c>
      <c r="H535" s="0" t="n">
        <v>3</v>
      </c>
      <c r="I535" s="0" t="inlineStr">
        <is>
          <t>509-9899</t>
        </is>
      </c>
      <c r="J535" s="0" t="inlineStr">
        <is>
          <t>ТССЦ Московской обл., 509-9899, приказ Минстроя России №675/пр от 28.02.2017 № 258/пр</t>
        </is>
      </c>
      <c r="K535" s="0" t="inlineStr">
        <is>
          <t>Строительный мусор и масса возвратных материалов</t>
        </is>
      </c>
      <c r="L535" s="0" t="n">
        <v>1348</v>
      </c>
      <c r="N535" s="0" t="n">
        <v>1009</v>
      </c>
      <c r="O535" s="0" t="inlineStr">
        <is>
          <t>т</t>
        </is>
      </c>
      <c r="P535" s="0" t="inlineStr">
        <is>
          <t>т</t>
        </is>
      </c>
      <c r="Q535" s="0" t="n">
        <v>1000</v>
      </c>
      <c r="X535" s="0" t="n">
        <v>0.11</v>
      </c>
      <c r="Y535" s="0" t="n">
        <v>0</v>
      </c>
      <c r="Z535" s="0" t="n">
        <v>0</v>
      </c>
      <c r="AA535" s="0" t="n">
        <v>0</v>
      </c>
      <c r="AB535" s="0" t="n">
        <v>0</v>
      </c>
      <c r="AC535" s="0" t="n">
        <v>0</v>
      </c>
      <c r="AD535" s="0" t="n">
        <v>0</v>
      </c>
      <c r="AE535" s="0" t="n">
        <v>0</v>
      </c>
      <c r="AF535" s="0" t="inlineStr"/>
      <c r="AG535" s="0" t="n">
        <v>0.11</v>
      </c>
      <c r="AH535" s="0" t="n">
        <v>2</v>
      </c>
      <c r="AI535" s="0" t="n">
        <v>78850625</v>
      </c>
      <c r="AJ535" s="0" t="n">
        <v>551</v>
      </c>
      <c r="AK535" s="0" t="n">
        <v>0</v>
      </c>
      <c r="AL535" s="0" t="n">
        <v>0</v>
      </c>
      <c r="AM535" s="0" t="n">
        <v>0</v>
      </c>
      <c r="AN535" s="0" t="n">
        <v>0</v>
      </c>
      <c r="AO535" s="0" t="n">
        <v>0</v>
      </c>
      <c r="AP535" s="0" t="n">
        <v>0</v>
      </c>
      <c r="AQ535" s="0" t="n">
        <v>0</v>
      </c>
      <c r="AR535" s="0" t="n">
        <v>0</v>
      </c>
    </row>
    <row r="536">
      <c r="A536" s="0">
        <f>ROW(Source!A1466)</f>
        <v/>
      </c>
      <c r="B536" s="0" t="n">
        <v>78850638</v>
      </c>
      <c r="C536" s="0" t="n">
        <v>78850631</v>
      </c>
      <c r="D536" s="0" t="n">
        <v>18408291</v>
      </c>
      <c r="E536" s="0" t="n">
        <v>1</v>
      </c>
      <c r="F536" s="0" t="n">
        <v>1</v>
      </c>
      <c r="G536" s="0" t="n">
        <v>1</v>
      </c>
      <c r="H536" s="0" t="n">
        <v>1</v>
      </c>
      <c r="I536" s="0" t="inlineStr">
        <is>
          <t>1-1025-90</t>
        </is>
      </c>
      <c r="J536" s="0" t="inlineStr"/>
      <c r="K536" s="0" t="inlineStr">
        <is>
          <t>Рабочий строитель среднего разряда 2,5</t>
        </is>
      </c>
      <c r="L536" s="0" t="n">
        <v>1369</v>
      </c>
      <c r="N536" s="0" t="n">
        <v>1013</v>
      </c>
      <c r="O536" s="0" t="inlineStr">
        <is>
          <t>чел.-ч</t>
        </is>
      </c>
      <c r="P536" s="0" t="inlineStr">
        <is>
          <t>чел.-ч</t>
        </is>
      </c>
      <c r="Q536" s="0" t="n">
        <v>1</v>
      </c>
      <c r="X536" s="0" t="n">
        <v>32.2</v>
      </c>
      <c r="Y536" s="0" t="n">
        <v>0</v>
      </c>
      <c r="Z536" s="0" t="n">
        <v>0</v>
      </c>
      <c r="AA536" s="0" t="n">
        <v>0</v>
      </c>
      <c r="AB536" s="0" t="n">
        <v>8.17</v>
      </c>
      <c r="AC536" s="0" t="n">
        <v>0</v>
      </c>
      <c r="AD536" s="0" t="n">
        <v>1</v>
      </c>
      <c r="AE536" s="0" t="n">
        <v>1</v>
      </c>
      <c r="AF536" s="0" t="inlineStr"/>
      <c r="AG536" s="0" t="n">
        <v>32.2</v>
      </c>
      <c r="AH536" s="0" t="n">
        <v>2</v>
      </c>
      <c r="AI536" s="0" t="n">
        <v>78850632</v>
      </c>
      <c r="AJ536" s="0" t="n">
        <v>552</v>
      </c>
      <c r="AK536" s="0" t="n">
        <v>0</v>
      </c>
      <c r="AL536" s="0" t="n">
        <v>0</v>
      </c>
      <c r="AM536" s="0" t="n">
        <v>0</v>
      </c>
      <c r="AN536" s="0" t="n">
        <v>0</v>
      </c>
      <c r="AO536" s="0" t="n">
        <v>0</v>
      </c>
      <c r="AP536" s="0" t="n">
        <v>0</v>
      </c>
      <c r="AQ536" s="0" t="n">
        <v>0</v>
      </c>
      <c r="AR536" s="0" t="n">
        <v>0</v>
      </c>
    </row>
    <row r="537">
      <c r="A537" s="0">
        <f>ROW(Source!A1466)</f>
        <v/>
      </c>
      <c r="B537" s="0" t="n">
        <v>78850639</v>
      </c>
      <c r="C537" s="0" t="n">
        <v>78850631</v>
      </c>
      <c r="D537" s="0" t="n">
        <v>29174913</v>
      </c>
      <c r="E537" s="0" t="n">
        <v>1</v>
      </c>
      <c r="F537" s="0" t="n">
        <v>1</v>
      </c>
      <c r="G537" s="0" t="n">
        <v>1</v>
      </c>
      <c r="H537" s="0" t="n">
        <v>2</v>
      </c>
      <c r="I537" s="0" t="inlineStr">
        <is>
          <t>400001</t>
        </is>
      </c>
      <c r="J537" s="0" t="inlineStr">
        <is>
          <t>ТСЭМ Московской обл., 400001, приказ Минстроя России №675/пр от 28.02.2017 № 264/пр</t>
        </is>
      </c>
      <c r="K537" s="0" t="inlineStr">
        <is>
          <t>Автомобили бортовые, грузоподъемность до 5 т</t>
        </is>
      </c>
      <c r="L537" s="0" t="n">
        <v>1368</v>
      </c>
      <c r="N537" s="0" t="n">
        <v>1011</v>
      </c>
      <c r="O537" s="0" t="inlineStr">
        <is>
          <t>маш.-ч</t>
        </is>
      </c>
      <c r="P537" s="0" t="inlineStr">
        <is>
          <t>маш.-ч</t>
        </is>
      </c>
      <c r="Q537" s="0" t="n">
        <v>1</v>
      </c>
      <c r="X537" s="0" t="n">
        <v>0.01</v>
      </c>
      <c r="Y537" s="0" t="n">
        <v>0</v>
      </c>
      <c r="Z537" s="0" t="n">
        <v>87.17</v>
      </c>
      <c r="AA537" s="0" t="n">
        <v>11.6</v>
      </c>
      <c r="AB537" s="0" t="n">
        <v>0</v>
      </c>
      <c r="AC537" s="0" t="n">
        <v>0</v>
      </c>
      <c r="AD537" s="0" t="n">
        <v>1</v>
      </c>
      <c r="AE537" s="0" t="n">
        <v>0</v>
      </c>
      <c r="AF537" s="0" t="inlineStr"/>
      <c r="AG537" s="0" t="n">
        <v>0.01</v>
      </c>
      <c r="AH537" s="0" t="n">
        <v>2</v>
      </c>
      <c r="AI537" s="0" t="n">
        <v>78850633</v>
      </c>
      <c r="AJ537" s="0" t="n">
        <v>553</v>
      </c>
      <c r="AK537" s="0" t="n">
        <v>0</v>
      </c>
      <c r="AL537" s="0" t="n">
        <v>0</v>
      </c>
      <c r="AM537" s="0" t="n">
        <v>0</v>
      </c>
      <c r="AN537" s="0" t="n">
        <v>0</v>
      </c>
      <c r="AO537" s="0" t="n">
        <v>0</v>
      </c>
      <c r="AP537" s="0" t="n">
        <v>0</v>
      </c>
      <c r="AQ537" s="0" t="n">
        <v>0</v>
      </c>
      <c r="AR537" s="0" t="n">
        <v>0</v>
      </c>
    </row>
    <row r="538">
      <c r="A538" s="0">
        <f>ROW(Source!A1466)</f>
        <v/>
      </c>
      <c r="B538" s="0" t="n">
        <v>78850640</v>
      </c>
      <c r="C538" s="0" t="n">
        <v>78850631</v>
      </c>
      <c r="D538" s="0" t="n">
        <v>29110139</v>
      </c>
      <c r="E538" s="0" t="n">
        <v>1</v>
      </c>
      <c r="F538" s="0" t="n">
        <v>1</v>
      </c>
      <c r="G538" s="0" t="n">
        <v>1</v>
      </c>
      <c r="H538" s="0" t="n">
        <v>3</v>
      </c>
      <c r="I538" s="0" t="inlineStr">
        <is>
          <t>101-1703</t>
        </is>
      </c>
      <c r="J538" s="0" t="inlineStr">
        <is>
          <t>ТССЦ Московской обл., 101-1703, приказ Минстроя России №675/пр от 28.02.2017 № 254/пр</t>
        </is>
      </c>
      <c r="K538" s="0" t="inlineStr">
        <is>
          <t>Прокладки резиновые (пластина техническая прессованная)</t>
        </is>
      </c>
      <c r="L538" s="0" t="n">
        <v>1346</v>
      </c>
      <c r="N538" s="0" t="n">
        <v>1009</v>
      </c>
      <c r="O538" s="0" t="inlineStr">
        <is>
          <t>кг</t>
        </is>
      </c>
      <c r="P538" s="0" t="inlineStr">
        <is>
          <t>кг</t>
        </is>
      </c>
      <c r="Q538" s="0" t="n">
        <v>1</v>
      </c>
      <c r="X538" s="0" t="n">
        <v>2</v>
      </c>
      <c r="Y538" s="0" t="n">
        <v>23.09</v>
      </c>
      <c r="Z538" s="0" t="n">
        <v>0</v>
      </c>
      <c r="AA538" s="0" t="n">
        <v>0</v>
      </c>
      <c r="AB538" s="0" t="n">
        <v>0</v>
      </c>
      <c r="AC538" s="0" t="n">
        <v>0</v>
      </c>
      <c r="AD538" s="0" t="n">
        <v>1</v>
      </c>
      <c r="AE538" s="0" t="n">
        <v>0</v>
      </c>
      <c r="AF538" s="0" t="inlineStr"/>
      <c r="AG538" s="0" t="n">
        <v>2</v>
      </c>
      <c r="AH538" s="0" t="n">
        <v>2</v>
      </c>
      <c r="AI538" s="0" t="n">
        <v>78850634</v>
      </c>
      <c r="AJ538" s="0" t="n">
        <v>554</v>
      </c>
      <c r="AK538" s="0" t="n">
        <v>0</v>
      </c>
      <c r="AL538" s="0" t="n">
        <v>0</v>
      </c>
      <c r="AM538" s="0" t="n">
        <v>0</v>
      </c>
      <c r="AN538" s="0" t="n">
        <v>0</v>
      </c>
      <c r="AO538" s="0" t="n">
        <v>0</v>
      </c>
      <c r="AP538" s="0" t="n">
        <v>0</v>
      </c>
      <c r="AQ538" s="0" t="n">
        <v>0</v>
      </c>
      <c r="AR538" s="0" t="n">
        <v>0</v>
      </c>
    </row>
    <row r="539">
      <c r="A539" s="0">
        <f>ROW(Source!A1466)</f>
        <v/>
      </c>
      <c r="B539" s="0" t="n">
        <v>78850641</v>
      </c>
      <c r="C539" s="0" t="n">
        <v>78850631</v>
      </c>
      <c r="D539" s="0" t="n">
        <v>29114240</v>
      </c>
      <c r="E539" s="0" t="n">
        <v>1</v>
      </c>
      <c r="F539" s="0" t="n">
        <v>1</v>
      </c>
      <c r="G539" s="0" t="n">
        <v>1</v>
      </c>
      <c r="H539" s="0" t="n">
        <v>3</v>
      </c>
      <c r="I539" s="0" t="inlineStr">
        <is>
          <t>101-2576</t>
        </is>
      </c>
      <c r="J539" s="0" t="inlineStr">
        <is>
          <t>ТССЦ Московской обл., 101-2576, приказ Минстроя России №675/пр от 28.02.2017 № 254/пр</t>
        </is>
      </c>
      <c r="K539" s="0" t="inlineStr">
        <is>
          <t>Болты с гайками и шайбами для санитарно-технических работ диаметром 16 мм</t>
        </is>
      </c>
      <c r="L539" s="0" t="n">
        <v>1348</v>
      </c>
      <c r="N539" s="0" t="n">
        <v>1009</v>
      </c>
      <c r="O539" s="0" t="inlineStr">
        <is>
          <t>т</t>
        </is>
      </c>
      <c r="P539" s="0" t="inlineStr">
        <is>
          <t>т</t>
        </is>
      </c>
      <c r="Q539" s="0" t="n">
        <v>1000</v>
      </c>
      <c r="X539" s="0" t="n">
        <v>0.005</v>
      </c>
      <c r="Y539" s="0" t="n">
        <v>14830</v>
      </c>
      <c r="Z539" s="0" t="n">
        <v>0</v>
      </c>
      <c r="AA539" s="0" t="n">
        <v>0</v>
      </c>
      <c r="AB539" s="0" t="n">
        <v>0</v>
      </c>
      <c r="AC539" s="0" t="n">
        <v>0</v>
      </c>
      <c r="AD539" s="0" t="n">
        <v>1</v>
      </c>
      <c r="AE539" s="0" t="n">
        <v>0</v>
      </c>
      <c r="AF539" s="0" t="inlineStr"/>
      <c r="AG539" s="0" t="n">
        <v>0.005</v>
      </c>
      <c r="AH539" s="0" t="n">
        <v>2</v>
      </c>
      <c r="AI539" s="0" t="n">
        <v>78850635</v>
      </c>
      <c r="AJ539" s="0" t="n">
        <v>555</v>
      </c>
      <c r="AK539" s="0" t="n">
        <v>0</v>
      </c>
      <c r="AL539" s="0" t="n">
        <v>0</v>
      </c>
      <c r="AM539" s="0" t="n">
        <v>0</v>
      </c>
      <c r="AN539" s="0" t="n">
        <v>0</v>
      </c>
      <c r="AO539" s="0" t="n">
        <v>0</v>
      </c>
      <c r="AP539" s="0" t="n">
        <v>0</v>
      </c>
      <c r="AQ539" s="0" t="n">
        <v>0</v>
      </c>
      <c r="AR539" s="0" t="n">
        <v>0</v>
      </c>
    </row>
    <row r="540">
      <c r="A540" s="0">
        <f>ROW(Source!A1466)</f>
        <v/>
      </c>
      <c r="B540" s="0" t="n">
        <v>78850642</v>
      </c>
      <c r="C540" s="0" t="n">
        <v>78850631</v>
      </c>
      <c r="D540" s="0" t="n">
        <v>29150040</v>
      </c>
      <c r="E540" s="0" t="n">
        <v>1</v>
      </c>
      <c r="F540" s="0" t="n">
        <v>1</v>
      </c>
      <c r="G540" s="0" t="n">
        <v>1</v>
      </c>
      <c r="H540" s="0" t="n">
        <v>3</v>
      </c>
      <c r="I540" s="0" t="inlineStr">
        <is>
          <t>411-0001</t>
        </is>
      </c>
      <c r="J540" s="0" t="inlineStr">
        <is>
          <t>ТССЦ Московской обл., 411-0001, приказ Минстроя России №675/пр от 28.02.2017 № 257/пр</t>
        </is>
      </c>
      <c r="K540" s="0" t="inlineStr">
        <is>
          <t>Вода</t>
        </is>
      </c>
      <c r="L540" s="0" t="n">
        <v>1339</v>
      </c>
      <c r="N540" s="0" t="n">
        <v>1007</v>
      </c>
      <c r="O540" s="0" t="inlineStr">
        <is>
          <t>м3</t>
        </is>
      </c>
      <c r="P540" s="0" t="inlineStr">
        <is>
          <t>м3</t>
        </is>
      </c>
      <c r="Q540" s="0" t="n">
        <v>1</v>
      </c>
      <c r="X540" s="0" t="n">
        <v>7.8</v>
      </c>
      <c r="Y540" s="0" t="n">
        <v>2.44</v>
      </c>
      <c r="Z540" s="0" t="n">
        <v>0</v>
      </c>
      <c r="AA540" s="0" t="n">
        <v>0</v>
      </c>
      <c r="AB540" s="0" t="n">
        <v>0</v>
      </c>
      <c r="AC540" s="0" t="n">
        <v>0</v>
      </c>
      <c r="AD540" s="0" t="n">
        <v>1</v>
      </c>
      <c r="AE540" s="0" t="n">
        <v>0</v>
      </c>
      <c r="AF540" s="0" t="inlineStr"/>
      <c r="AG540" s="0" t="n">
        <v>7.8</v>
      </c>
      <c r="AH540" s="0" t="n">
        <v>2</v>
      </c>
      <c r="AI540" s="0" t="n">
        <v>78850636</v>
      </c>
      <c r="AJ540" s="0" t="n">
        <v>556</v>
      </c>
      <c r="AK540" s="0" t="n">
        <v>0</v>
      </c>
      <c r="AL540" s="0" t="n">
        <v>0</v>
      </c>
      <c r="AM540" s="0" t="n">
        <v>0</v>
      </c>
      <c r="AN540" s="0" t="n">
        <v>0</v>
      </c>
      <c r="AO540" s="0" t="n">
        <v>0</v>
      </c>
      <c r="AP540" s="0" t="n">
        <v>0</v>
      </c>
      <c r="AQ540" s="0" t="n">
        <v>0</v>
      </c>
      <c r="AR540" s="0" t="n">
        <v>0</v>
      </c>
    </row>
    <row r="541">
      <c r="A541" s="0">
        <f>ROW(Source!A1506)</f>
        <v/>
      </c>
      <c r="B541" s="0" t="n">
        <v>78850651</v>
      </c>
      <c r="C541" s="0" t="n">
        <v>78850644</v>
      </c>
      <c r="D541" s="0" t="n">
        <v>18408291</v>
      </c>
      <c r="E541" s="0" t="n">
        <v>1</v>
      </c>
      <c r="F541" s="0" t="n">
        <v>1</v>
      </c>
      <c r="G541" s="0" t="n">
        <v>1</v>
      </c>
      <c r="H541" s="0" t="n">
        <v>1</v>
      </c>
      <c r="I541" s="0" t="inlineStr">
        <is>
          <t>1-1025-90</t>
        </is>
      </c>
      <c r="J541" s="0" t="inlineStr"/>
      <c r="K541" s="0" t="inlineStr">
        <is>
          <t>Рабочий строитель среднего разряда 2,5</t>
        </is>
      </c>
      <c r="L541" s="0" t="n">
        <v>1369</v>
      </c>
      <c r="N541" s="0" t="n">
        <v>1013</v>
      </c>
      <c r="O541" s="0" t="inlineStr">
        <is>
          <t>чел.-ч</t>
        </is>
      </c>
      <c r="P541" s="0" t="inlineStr">
        <is>
          <t>чел.-ч</t>
        </is>
      </c>
      <c r="Q541" s="0" t="n">
        <v>1</v>
      </c>
      <c r="X541" s="0" t="n">
        <v>32.2</v>
      </c>
      <c r="Y541" s="0" t="n">
        <v>0</v>
      </c>
      <c r="Z541" s="0" t="n">
        <v>0</v>
      </c>
      <c r="AA541" s="0" t="n">
        <v>0</v>
      </c>
      <c r="AB541" s="0" t="n">
        <v>8.17</v>
      </c>
      <c r="AC541" s="0" t="n">
        <v>0</v>
      </c>
      <c r="AD541" s="0" t="n">
        <v>1</v>
      </c>
      <c r="AE541" s="0" t="n">
        <v>1</v>
      </c>
      <c r="AF541" s="0" t="inlineStr"/>
      <c r="AG541" s="0" t="n">
        <v>32.2</v>
      </c>
      <c r="AH541" s="0" t="n">
        <v>2</v>
      </c>
      <c r="AI541" s="0" t="n">
        <v>78850645</v>
      </c>
      <c r="AJ541" s="0" t="n">
        <v>558</v>
      </c>
      <c r="AK541" s="0" t="n">
        <v>0</v>
      </c>
      <c r="AL541" s="0" t="n">
        <v>0</v>
      </c>
      <c r="AM541" s="0" t="n">
        <v>0</v>
      </c>
      <c r="AN541" s="0" t="n">
        <v>0</v>
      </c>
      <c r="AO541" s="0" t="n">
        <v>0</v>
      </c>
      <c r="AP541" s="0" t="n">
        <v>0</v>
      </c>
      <c r="AQ541" s="0" t="n">
        <v>0</v>
      </c>
      <c r="AR541" s="0" t="n">
        <v>0</v>
      </c>
    </row>
    <row r="542">
      <c r="A542" s="0">
        <f>ROW(Source!A1506)</f>
        <v/>
      </c>
      <c r="B542" s="0" t="n">
        <v>78850652</v>
      </c>
      <c r="C542" s="0" t="n">
        <v>78850644</v>
      </c>
      <c r="D542" s="0" t="n">
        <v>29174913</v>
      </c>
      <c r="E542" s="0" t="n">
        <v>1</v>
      </c>
      <c r="F542" s="0" t="n">
        <v>1</v>
      </c>
      <c r="G542" s="0" t="n">
        <v>1</v>
      </c>
      <c r="H542" s="0" t="n">
        <v>2</v>
      </c>
      <c r="I542" s="0" t="inlineStr">
        <is>
          <t>400001</t>
        </is>
      </c>
      <c r="J542" s="0" t="inlineStr">
        <is>
          <t>ТСЭМ Московской обл., 400001, приказ Минстроя России №675/пр от 28.02.2017 № 264/пр</t>
        </is>
      </c>
      <c r="K542" s="0" t="inlineStr">
        <is>
          <t>Автомобили бортовые, грузоподъемность до 5 т</t>
        </is>
      </c>
      <c r="L542" s="0" t="n">
        <v>1368</v>
      </c>
      <c r="N542" s="0" t="n">
        <v>1011</v>
      </c>
      <c r="O542" s="0" t="inlineStr">
        <is>
          <t>маш.-ч</t>
        </is>
      </c>
      <c r="P542" s="0" t="inlineStr">
        <is>
          <t>маш.-ч</t>
        </is>
      </c>
      <c r="Q542" s="0" t="n">
        <v>1</v>
      </c>
      <c r="X542" s="0" t="n">
        <v>0.01</v>
      </c>
      <c r="Y542" s="0" t="n">
        <v>0</v>
      </c>
      <c r="Z542" s="0" t="n">
        <v>87.17</v>
      </c>
      <c r="AA542" s="0" t="n">
        <v>11.6</v>
      </c>
      <c r="AB542" s="0" t="n">
        <v>0</v>
      </c>
      <c r="AC542" s="0" t="n">
        <v>0</v>
      </c>
      <c r="AD542" s="0" t="n">
        <v>1</v>
      </c>
      <c r="AE542" s="0" t="n">
        <v>0</v>
      </c>
      <c r="AF542" s="0" t="inlineStr"/>
      <c r="AG542" s="0" t="n">
        <v>0.01</v>
      </c>
      <c r="AH542" s="0" t="n">
        <v>2</v>
      </c>
      <c r="AI542" s="0" t="n">
        <v>78850646</v>
      </c>
      <c r="AJ542" s="0" t="n">
        <v>559</v>
      </c>
      <c r="AK542" s="0" t="n">
        <v>0</v>
      </c>
      <c r="AL542" s="0" t="n">
        <v>0</v>
      </c>
      <c r="AM542" s="0" t="n">
        <v>0</v>
      </c>
      <c r="AN542" s="0" t="n">
        <v>0</v>
      </c>
      <c r="AO542" s="0" t="n">
        <v>0</v>
      </c>
      <c r="AP542" s="0" t="n">
        <v>0</v>
      </c>
      <c r="AQ542" s="0" t="n">
        <v>0</v>
      </c>
      <c r="AR542" s="0" t="n">
        <v>0</v>
      </c>
    </row>
    <row r="543">
      <c r="A543" s="0">
        <f>ROW(Source!A1506)</f>
        <v/>
      </c>
      <c r="B543" s="0" t="n">
        <v>78850653</v>
      </c>
      <c r="C543" s="0" t="n">
        <v>78850644</v>
      </c>
      <c r="D543" s="0" t="n">
        <v>29110139</v>
      </c>
      <c r="E543" s="0" t="n">
        <v>1</v>
      </c>
      <c r="F543" s="0" t="n">
        <v>1</v>
      </c>
      <c r="G543" s="0" t="n">
        <v>1</v>
      </c>
      <c r="H543" s="0" t="n">
        <v>3</v>
      </c>
      <c r="I543" s="0" t="inlineStr">
        <is>
          <t>101-1703</t>
        </is>
      </c>
      <c r="J543" s="0" t="inlineStr">
        <is>
          <t>ТССЦ Московской обл., 101-1703, приказ Минстроя России №675/пр от 28.02.2017 № 254/пр</t>
        </is>
      </c>
      <c r="K543" s="0" t="inlineStr">
        <is>
          <t>Прокладки резиновые (пластина техническая прессованная)</t>
        </is>
      </c>
      <c r="L543" s="0" t="n">
        <v>1346</v>
      </c>
      <c r="N543" s="0" t="n">
        <v>1009</v>
      </c>
      <c r="O543" s="0" t="inlineStr">
        <is>
          <t>кг</t>
        </is>
      </c>
      <c r="P543" s="0" t="inlineStr">
        <is>
          <t>кг</t>
        </is>
      </c>
      <c r="Q543" s="0" t="n">
        <v>1</v>
      </c>
      <c r="X543" s="0" t="n">
        <v>2</v>
      </c>
      <c r="Y543" s="0" t="n">
        <v>23.09</v>
      </c>
      <c r="Z543" s="0" t="n">
        <v>0</v>
      </c>
      <c r="AA543" s="0" t="n">
        <v>0</v>
      </c>
      <c r="AB543" s="0" t="n">
        <v>0</v>
      </c>
      <c r="AC543" s="0" t="n">
        <v>0</v>
      </c>
      <c r="AD543" s="0" t="n">
        <v>1</v>
      </c>
      <c r="AE543" s="0" t="n">
        <v>0</v>
      </c>
      <c r="AF543" s="0" t="inlineStr"/>
      <c r="AG543" s="0" t="n">
        <v>2</v>
      </c>
      <c r="AH543" s="0" t="n">
        <v>2</v>
      </c>
      <c r="AI543" s="0" t="n">
        <v>78850647</v>
      </c>
      <c r="AJ543" s="0" t="n">
        <v>560</v>
      </c>
      <c r="AK543" s="0" t="n">
        <v>0</v>
      </c>
      <c r="AL543" s="0" t="n">
        <v>0</v>
      </c>
      <c r="AM543" s="0" t="n">
        <v>0</v>
      </c>
      <c r="AN543" s="0" t="n">
        <v>0</v>
      </c>
      <c r="AO543" s="0" t="n">
        <v>0</v>
      </c>
      <c r="AP543" s="0" t="n">
        <v>0</v>
      </c>
      <c r="AQ543" s="0" t="n">
        <v>0</v>
      </c>
      <c r="AR543" s="0" t="n">
        <v>0</v>
      </c>
    </row>
    <row r="544">
      <c r="A544" s="0">
        <f>ROW(Source!A1506)</f>
        <v/>
      </c>
      <c r="B544" s="0" t="n">
        <v>78850654</v>
      </c>
      <c r="C544" s="0" t="n">
        <v>78850644</v>
      </c>
      <c r="D544" s="0" t="n">
        <v>29114240</v>
      </c>
      <c r="E544" s="0" t="n">
        <v>1</v>
      </c>
      <c r="F544" s="0" t="n">
        <v>1</v>
      </c>
      <c r="G544" s="0" t="n">
        <v>1</v>
      </c>
      <c r="H544" s="0" t="n">
        <v>3</v>
      </c>
      <c r="I544" s="0" t="inlineStr">
        <is>
          <t>101-2576</t>
        </is>
      </c>
      <c r="J544" s="0" t="inlineStr">
        <is>
          <t>ТССЦ Московской обл., 101-2576, приказ Минстроя России №675/пр от 28.02.2017 № 254/пр</t>
        </is>
      </c>
      <c r="K544" s="0" t="inlineStr">
        <is>
          <t>Болты с гайками и шайбами для санитарно-технических работ диаметром 16 мм</t>
        </is>
      </c>
      <c r="L544" s="0" t="n">
        <v>1348</v>
      </c>
      <c r="N544" s="0" t="n">
        <v>1009</v>
      </c>
      <c r="O544" s="0" t="inlineStr">
        <is>
          <t>т</t>
        </is>
      </c>
      <c r="P544" s="0" t="inlineStr">
        <is>
          <t>т</t>
        </is>
      </c>
      <c r="Q544" s="0" t="n">
        <v>1000</v>
      </c>
      <c r="X544" s="0" t="n">
        <v>0.005</v>
      </c>
      <c r="Y544" s="0" t="n">
        <v>14830</v>
      </c>
      <c r="Z544" s="0" t="n">
        <v>0</v>
      </c>
      <c r="AA544" s="0" t="n">
        <v>0</v>
      </c>
      <c r="AB544" s="0" t="n">
        <v>0</v>
      </c>
      <c r="AC544" s="0" t="n">
        <v>0</v>
      </c>
      <c r="AD544" s="0" t="n">
        <v>1</v>
      </c>
      <c r="AE544" s="0" t="n">
        <v>0</v>
      </c>
      <c r="AF544" s="0" t="inlineStr"/>
      <c r="AG544" s="0" t="n">
        <v>0.005</v>
      </c>
      <c r="AH544" s="0" t="n">
        <v>2</v>
      </c>
      <c r="AI544" s="0" t="n">
        <v>78850648</v>
      </c>
      <c r="AJ544" s="0" t="n">
        <v>561</v>
      </c>
      <c r="AK544" s="0" t="n">
        <v>0</v>
      </c>
      <c r="AL544" s="0" t="n">
        <v>0</v>
      </c>
      <c r="AM544" s="0" t="n">
        <v>0</v>
      </c>
      <c r="AN544" s="0" t="n">
        <v>0</v>
      </c>
      <c r="AO544" s="0" t="n">
        <v>0</v>
      </c>
      <c r="AP544" s="0" t="n">
        <v>0</v>
      </c>
      <c r="AQ544" s="0" t="n">
        <v>0</v>
      </c>
      <c r="AR544" s="0" t="n">
        <v>0</v>
      </c>
    </row>
    <row r="545">
      <c r="A545" s="0">
        <f>ROW(Source!A1506)</f>
        <v/>
      </c>
      <c r="B545" s="0" t="n">
        <v>78850655</v>
      </c>
      <c r="C545" s="0" t="n">
        <v>78850644</v>
      </c>
      <c r="D545" s="0" t="n">
        <v>29150040</v>
      </c>
      <c r="E545" s="0" t="n">
        <v>1</v>
      </c>
      <c r="F545" s="0" t="n">
        <v>1</v>
      </c>
      <c r="G545" s="0" t="n">
        <v>1</v>
      </c>
      <c r="H545" s="0" t="n">
        <v>3</v>
      </c>
      <c r="I545" s="0" t="inlineStr">
        <is>
          <t>411-0001</t>
        </is>
      </c>
      <c r="J545" s="0" t="inlineStr">
        <is>
          <t>ТССЦ Московской обл., 411-0001, приказ Минстроя России №675/пр от 28.02.2017 № 257/пр</t>
        </is>
      </c>
      <c r="K545" s="0" t="inlineStr">
        <is>
          <t>Вода</t>
        </is>
      </c>
      <c r="L545" s="0" t="n">
        <v>1339</v>
      </c>
      <c r="N545" s="0" t="n">
        <v>1007</v>
      </c>
      <c r="O545" s="0" t="inlineStr">
        <is>
          <t>м3</t>
        </is>
      </c>
      <c r="P545" s="0" t="inlineStr">
        <is>
          <t>м3</t>
        </is>
      </c>
      <c r="Q545" s="0" t="n">
        <v>1</v>
      </c>
      <c r="X545" s="0" t="n">
        <v>7.8</v>
      </c>
      <c r="Y545" s="0" t="n">
        <v>2.44</v>
      </c>
      <c r="Z545" s="0" t="n">
        <v>0</v>
      </c>
      <c r="AA545" s="0" t="n">
        <v>0</v>
      </c>
      <c r="AB545" s="0" t="n">
        <v>0</v>
      </c>
      <c r="AC545" s="0" t="n">
        <v>0</v>
      </c>
      <c r="AD545" s="0" t="n">
        <v>1</v>
      </c>
      <c r="AE545" s="0" t="n">
        <v>0</v>
      </c>
      <c r="AF545" s="0" t="inlineStr"/>
      <c r="AG545" s="0" t="n">
        <v>7.8</v>
      </c>
      <c r="AH545" s="0" t="n">
        <v>2</v>
      </c>
      <c r="AI545" s="0" t="n">
        <v>78850649</v>
      </c>
      <c r="AJ545" s="0" t="n">
        <v>562</v>
      </c>
      <c r="AK545" s="0" t="n">
        <v>0</v>
      </c>
      <c r="AL545" s="0" t="n">
        <v>0</v>
      </c>
      <c r="AM545" s="0" t="n">
        <v>0</v>
      </c>
      <c r="AN545" s="0" t="n">
        <v>0</v>
      </c>
      <c r="AO545" s="0" t="n">
        <v>0</v>
      </c>
      <c r="AP545" s="0" t="n">
        <v>0</v>
      </c>
      <c r="AQ545" s="0" t="n">
        <v>0</v>
      </c>
      <c r="AR545" s="0" t="n">
        <v>0</v>
      </c>
    </row>
    <row r="546">
      <c r="A546" s="0">
        <f>ROW(Source!A1508)</f>
        <v/>
      </c>
      <c r="B546" s="0" t="n">
        <v>78850810</v>
      </c>
      <c r="C546" s="0" t="n">
        <v>78850801</v>
      </c>
      <c r="D546" s="0" t="n">
        <v>18410171</v>
      </c>
      <c r="E546" s="0" t="n">
        <v>1</v>
      </c>
      <c r="F546" s="0" t="n">
        <v>1</v>
      </c>
      <c r="G546" s="0" t="n">
        <v>1</v>
      </c>
      <c r="H546" s="0" t="n">
        <v>1</v>
      </c>
      <c r="I546" s="0" t="inlineStr">
        <is>
          <t>1-1034-90</t>
        </is>
      </c>
      <c r="J546" s="0" t="inlineStr"/>
      <c r="K546" s="0" t="inlineStr">
        <is>
          <t>Рабочий строитель среднего разряда 3,4</t>
        </is>
      </c>
      <c r="L546" s="0" t="n">
        <v>1369</v>
      </c>
      <c r="N546" s="0" t="n">
        <v>1013</v>
      </c>
      <c r="O546" s="0" t="inlineStr">
        <is>
          <t>чел.-ч</t>
        </is>
      </c>
      <c r="P546" s="0" t="inlineStr">
        <is>
          <t>чел.-ч</t>
        </is>
      </c>
      <c r="Q546" s="0" t="n">
        <v>1</v>
      </c>
      <c r="X546" s="0" t="n">
        <v>42.9</v>
      </c>
      <c r="Y546" s="0" t="n">
        <v>0</v>
      </c>
      <c r="Z546" s="0" t="n">
        <v>0</v>
      </c>
      <c r="AA546" s="0" t="n">
        <v>0</v>
      </c>
      <c r="AB546" s="0" t="n">
        <v>8.970000000000001</v>
      </c>
      <c r="AC546" s="0" t="n">
        <v>0</v>
      </c>
      <c r="AD546" s="0" t="n">
        <v>1</v>
      </c>
      <c r="AE546" s="0" t="n">
        <v>1</v>
      </c>
      <c r="AF546" s="0" t="inlineStr"/>
      <c r="AG546" s="0" t="n">
        <v>42.9</v>
      </c>
      <c r="AH546" s="0" t="n">
        <v>2</v>
      </c>
      <c r="AI546" s="0" t="n">
        <v>78850802</v>
      </c>
      <c r="AJ546" s="0" t="n">
        <v>564</v>
      </c>
      <c r="AK546" s="0" t="n">
        <v>0</v>
      </c>
      <c r="AL546" s="0" t="n">
        <v>0</v>
      </c>
      <c r="AM546" s="0" t="n">
        <v>0</v>
      </c>
      <c r="AN546" s="0" t="n">
        <v>0</v>
      </c>
      <c r="AO546" s="0" t="n">
        <v>0</v>
      </c>
      <c r="AP546" s="0" t="n">
        <v>0</v>
      </c>
      <c r="AQ546" s="0" t="n">
        <v>0</v>
      </c>
      <c r="AR546" s="0" t="n">
        <v>0</v>
      </c>
    </row>
    <row r="547">
      <c r="A547" s="0">
        <f>ROW(Source!A1508)</f>
        <v/>
      </c>
      <c r="B547" s="0" t="n">
        <v>78850811</v>
      </c>
      <c r="C547" s="0" t="n">
        <v>78850801</v>
      </c>
      <c r="D547" s="0" t="n">
        <v>121548</v>
      </c>
      <c r="E547" s="0" t="n">
        <v>1</v>
      </c>
      <c r="F547" s="0" t="n">
        <v>1</v>
      </c>
      <c r="G547" s="0" t="n">
        <v>1</v>
      </c>
      <c r="H547" s="0" t="n">
        <v>1</v>
      </c>
      <c r="I547" s="0" t="inlineStr">
        <is>
          <t>2</t>
        </is>
      </c>
      <c r="J547" s="0" t="inlineStr"/>
      <c r="K547" s="0" t="inlineStr">
        <is>
          <t>Затраты труда машинистов</t>
        </is>
      </c>
      <c r="L547" s="0" t="n">
        <v>608254</v>
      </c>
      <c r="N547" s="0" t="n">
        <v>1013</v>
      </c>
      <c r="O547" s="0" t="inlineStr">
        <is>
          <t>чел.час</t>
        </is>
      </c>
      <c r="P547" s="0" t="inlineStr">
        <is>
          <t>чел.час</t>
        </is>
      </c>
      <c r="Q547" s="0" t="n">
        <v>1</v>
      </c>
      <c r="X547" s="0" t="n">
        <v>0.02</v>
      </c>
      <c r="Y547" s="0" t="n">
        <v>0</v>
      </c>
      <c r="Z547" s="0" t="n">
        <v>0</v>
      </c>
      <c r="AA547" s="0" t="n">
        <v>0</v>
      </c>
      <c r="AB547" s="0" t="n">
        <v>0</v>
      </c>
      <c r="AC547" s="0" t="n">
        <v>0</v>
      </c>
      <c r="AD547" s="0" t="n">
        <v>1</v>
      </c>
      <c r="AE547" s="0" t="n">
        <v>2</v>
      </c>
      <c r="AF547" s="0" t="inlineStr"/>
      <c r="AG547" s="0" t="n">
        <v>0.02</v>
      </c>
      <c r="AH547" s="0" t="n">
        <v>2</v>
      </c>
      <c r="AI547" s="0" t="n">
        <v>78850803</v>
      </c>
      <c r="AJ547" s="0" t="n">
        <v>565</v>
      </c>
      <c r="AK547" s="0" t="n">
        <v>0</v>
      </c>
      <c r="AL547" s="0" t="n">
        <v>0</v>
      </c>
      <c r="AM547" s="0" t="n">
        <v>0</v>
      </c>
      <c r="AN547" s="0" t="n">
        <v>0</v>
      </c>
      <c r="AO547" s="0" t="n">
        <v>0</v>
      </c>
      <c r="AP547" s="0" t="n">
        <v>0</v>
      </c>
      <c r="AQ547" s="0" t="n">
        <v>0</v>
      </c>
      <c r="AR547" s="0" t="n">
        <v>0</v>
      </c>
    </row>
    <row r="548">
      <c r="A548" s="0">
        <f>ROW(Source!A1508)</f>
        <v/>
      </c>
      <c r="B548" s="0" t="n">
        <v>78850812</v>
      </c>
      <c r="C548" s="0" t="n">
        <v>78850801</v>
      </c>
      <c r="D548" s="0" t="n">
        <v>29172556</v>
      </c>
      <c r="E548" s="0" t="n">
        <v>1</v>
      </c>
      <c r="F548" s="0" t="n">
        <v>1</v>
      </c>
      <c r="G548" s="0" t="n">
        <v>1</v>
      </c>
      <c r="H548" s="0" t="n">
        <v>2</v>
      </c>
      <c r="I548" s="0" t="inlineStr">
        <is>
          <t>030954</t>
        </is>
      </c>
      <c r="J548" s="0" t="inlineStr">
        <is>
          <t>ТСЭМ Московской обл., 030954, приказ Минстроя России №675/пр от 28.02.2017 № 264/пр</t>
        </is>
      </c>
      <c r="K548" s="0" t="inlineStr">
        <is>
          <t>Подъемники грузоподъемностью до 500 кг одномачтовые, высота подъема 45 м</t>
        </is>
      </c>
      <c r="L548" s="0" t="n">
        <v>1368</v>
      </c>
      <c r="N548" s="0" t="n">
        <v>1011</v>
      </c>
      <c r="O548" s="0" t="inlineStr">
        <is>
          <t>маш.-ч</t>
        </is>
      </c>
      <c r="P548" s="0" t="inlineStr">
        <is>
          <t>маш.-ч</t>
        </is>
      </c>
      <c r="Q548" s="0" t="n">
        <v>1</v>
      </c>
      <c r="X548" s="0" t="n">
        <v>0.02</v>
      </c>
      <c r="Y548" s="0" t="n">
        <v>0</v>
      </c>
      <c r="Z548" s="0" t="n">
        <v>31.26</v>
      </c>
      <c r="AA548" s="0" t="n">
        <v>13.5</v>
      </c>
      <c r="AB548" s="0" t="n">
        <v>0</v>
      </c>
      <c r="AC548" s="0" t="n">
        <v>0</v>
      </c>
      <c r="AD548" s="0" t="n">
        <v>1</v>
      </c>
      <c r="AE548" s="0" t="n">
        <v>0</v>
      </c>
      <c r="AF548" s="0" t="inlineStr"/>
      <c r="AG548" s="0" t="n">
        <v>0.02</v>
      </c>
      <c r="AH548" s="0" t="n">
        <v>2</v>
      </c>
      <c r="AI548" s="0" t="n">
        <v>78850804</v>
      </c>
      <c r="AJ548" s="0" t="n">
        <v>566</v>
      </c>
      <c r="AK548" s="0" t="n">
        <v>0</v>
      </c>
      <c r="AL548" s="0" t="n">
        <v>0</v>
      </c>
      <c r="AM548" s="0" t="n">
        <v>0</v>
      </c>
      <c r="AN548" s="0" t="n">
        <v>0</v>
      </c>
      <c r="AO548" s="0" t="n">
        <v>0</v>
      </c>
      <c r="AP548" s="0" t="n">
        <v>0</v>
      </c>
      <c r="AQ548" s="0" t="n">
        <v>0</v>
      </c>
      <c r="AR548" s="0" t="n">
        <v>0</v>
      </c>
    </row>
    <row r="549">
      <c r="A549" s="0">
        <f>ROW(Source!A1508)</f>
        <v/>
      </c>
      <c r="B549" s="0" t="n">
        <v>78850813</v>
      </c>
      <c r="C549" s="0" t="n">
        <v>78850801</v>
      </c>
      <c r="D549" s="0" t="n">
        <v>29174913</v>
      </c>
      <c r="E549" s="0" t="n">
        <v>1</v>
      </c>
      <c r="F549" s="0" t="n">
        <v>1</v>
      </c>
      <c r="G549" s="0" t="n">
        <v>1</v>
      </c>
      <c r="H549" s="0" t="n">
        <v>2</v>
      </c>
      <c r="I549" s="0" t="inlineStr">
        <is>
          <t>400001</t>
        </is>
      </c>
      <c r="J549" s="0" t="inlineStr">
        <is>
          <t>ТСЭМ Московской обл., 400001, приказ Минстроя России №675/пр от 28.02.2017 № 264/пр</t>
        </is>
      </c>
      <c r="K549" s="0" t="inlineStr">
        <is>
          <t>Автомобили бортовые, грузоподъемность до 5 т</t>
        </is>
      </c>
      <c r="L549" s="0" t="n">
        <v>1368</v>
      </c>
      <c r="N549" s="0" t="n">
        <v>1011</v>
      </c>
      <c r="O549" s="0" t="inlineStr">
        <is>
          <t>маш.-ч</t>
        </is>
      </c>
      <c r="P549" s="0" t="inlineStr">
        <is>
          <t>маш.-ч</t>
        </is>
      </c>
      <c r="Q549" s="0" t="n">
        <v>1</v>
      </c>
      <c r="X549" s="0" t="n">
        <v>0.15</v>
      </c>
      <c r="Y549" s="0" t="n">
        <v>0</v>
      </c>
      <c r="Z549" s="0" t="n">
        <v>87.17</v>
      </c>
      <c r="AA549" s="0" t="n">
        <v>11.6</v>
      </c>
      <c r="AB549" s="0" t="n">
        <v>0</v>
      </c>
      <c r="AC549" s="0" t="n">
        <v>0</v>
      </c>
      <c r="AD549" s="0" t="n">
        <v>1</v>
      </c>
      <c r="AE549" s="0" t="n">
        <v>0</v>
      </c>
      <c r="AF549" s="0" t="inlineStr"/>
      <c r="AG549" s="0" t="n">
        <v>0.15</v>
      </c>
      <c r="AH549" s="0" t="n">
        <v>2</v>
      </c>
      <c r="AI549" s="0" t="n">
        <v>78850805</v>
      </c>
      <c r="AJ549" s="0" t="n">
        <v>567</v>
      </c>
      <c r="AK549" s="0" t="n">
        <v>0</v>
      </c>
      <c r="AL549" s="0" t="n">
        <v>0</v>
      </c>
      <c r="AM549" s="0" t="n">
        <v>0</v>
      </c>
      <c r="AN549" s="0" t="n">
        <v>0</v>
      </c>
      <c r="AO549" s="0" t="n">
        <v>0</v>
      </c>
      <c r="AP549" s="0" t="n">
        <v>0</v>
      </c>
      <c r="AQ549" s="0" t="n">
        <v>0</v>
      </c>
      <c r="AR549" s="0" t="n">
        <v>0</v>
      </c>
    </row>
    <row r="550">
      <c r="A550" s="0">
        <f>ROW(Source!A1508)</f>
        <v/>
      </c>
      <c r="B550" s="0" t="n">
        <v>78850814</v>
      </c>
      <c r="C550" s="0" t="n">
        <v>78850801</v>
      </c>
      <c r="D550" s="0" t="n">
        <v>29107779</v>
      </c>
      <c r="E550" s="0" t="n">
        <v>1</v>
      </c>
      <c r="F550" s="0" t="n">
        <v>1</v>
      </c>
      <c r="G550" s="0" t="n">
        <v>1</v>
      </c>
      <c r="H550" s="0" t="n">
        <v>3</v>
      </c>
      <c r="I550" s="0" t="inlineStr">
        <is>
          <t>101-1596</t>
        </is>
      </c>
      <c r="J550" s="0" t="inlineStr">
        <is>
          <t>ТССЦ Московской обл., 101-1596, приказ Минстроя России №675/пр от 28.02.2017 № 254/пр</t>
        </is>
      </c>
      <c r="K550" s="0" t="inlineStr">
        <is>
          <t>Шкурка шлифовальная двухслойная с зернистостью 40-25</t>
        </is>
      </c>
      <c r="L550" s="0" t="n">
        <v>1327</v>
      </c>
      <c r="N550" s="0" t="n">
        <v>1005</v>
      </c>
      <c r="O550" s="0" t="inlineStr">
        <is>
          <t>м2</t>
        </is>
      </c>
      <c r="P550" s="0" t="inlineStr">
        <is>
          <t>м2</t>
        </is>
      </c>
      <c r="Q550" s="0" t="n">
        <v>1</v>
      </c>
      <c r="X550" s="0" t="n">
        <v>0.84</v>
      </c>
      <c r="Y550" s="0" t="n">
        <v>72.31</v>
      </c>
      <c r="Z550" s="0" t="n">
        <v>0</v>
      </c>
      <c r="AA550" s="0" t="n">
        <v>0</v>
      </c>
      <c r="AB550" s="0" t="n">
        <v>0</v>
      </c>
      <c r="AC550" s="0" t="n">
        <v>0</v>
      </c>
      <c r="AD550" s="0" t="n">
        <v>1</v>
      </c>
      <c r="AE550" s="0" t="n">
        <v>0</v>
      </c>
      <c r="AF550" s="0" t="inlineStr"/>
      <c r="AG550" s="0" t="n">
        <v>0.84</v>
      </c>
      <c r="AH550" s="0" t="n">
        <v>2</v>
      </c>
      <c r="AI550" s="0" t="n">
        <v>78850806</v>
      </c>
      <c r="AJ550" s="0" t="n">
        <v>568</v>
      </c>
      <c r="AK550" s="0" t="n">
        <v>0</v>
      </c>
      <c r="AL550" s="0" t="n">
        <v>0</v>
      </c>
      <c r="AM550" s="0" t="n">
        <v>0</v>
      </c>
      <c r="AN550" s="0" t="n">
        <v>0</v>
      </c>
      <c r="AO550" s="0" t="n">
        <v>0</v>
      </c>
      <c r="AP550" s="0" t="n">
        <v>0</v>
      </c>
      <c r="AQ550" s="0" t="n">
        <v>0</v>
      </c>
      <c r="AR550" s="0" t="n">
        <v>0</v>
      </c>
    </row>
    <row r="551">
      <c r="A551" s="0">
        <f>ROW(Source!A1508)</f>
        <v/>
      </c>
      <c r="B551" s="0" t="n">
        <v>78850815</v>
      </c>
      <c r="C551" s="0" t="n">
        <v>78850801</v>
      </c>
      <c r="D551" s="0" t="n">
        <v>29109797</v>
      </c>
      <c r="E551" s="0" t="n">
        <v>1</v>
      </c>
      <c r="F551" s="0" t="n">
        <v>1</v>
      </c>
      <c r="G551" s="0" t="n">
        <v>1</v>
      </c>
      <c r="H551" s="0" t="n">
        <v>3</v>
      </c>
      <c r="I551" s="0" t="inlineStr">
        <is>
          <t>101-1712</t>
        </is>
      </c>
      <c r="J551" s="0" t="inlineStr">
        <is>
          <t>ТССЦ Московской обл., 101-1712, приказ Минстроя России №675/пр от 28.02.2017 № 254/пр</t>
        </is>
      </c>
      <c r="K551" s="0" t="inlineStr">
        <is>
          <t>Шпатлевка клеевая</t>
        </is>
      </c>
      <c r="L551" s="0" t="n">
        <v>1348</v>
      </c>
      <c r="N551" s="0" t="n">
        <v>1009</v>
      </c>
      <c r="O551" s="0" t="inlineStr">
        <is>
          <t>т</t>
        </is>
      </c>
      <c r="P551" s="0" t="inlineStr">
        <is>
          <t>т</t>
        </is>
      </c>
      <c r="Q551" s="0" t="n">
        <v>1000</v>
      </c>
      <c r="X551" s="0" t="n">
        <v>0.051</v>
      </c>
      <c r="Y551" s="0" t="n">
        <v>4294.02</v>
      </c>
      <c r="Z551" s="0" t="n">
        <v>0</v>
      </c>
      <c r="AA551" s="0" t="n">
        <v>0</v>
      </c>
      <c r="AB551" s="0" t="n">
        <v>0</v>
      </c>
      <c r="AC551" s="0" t="n">
        <v>0</v>
      </c>
      <c r="AD551" s="0" t="n">
        <v>1</v>
      </c>
      <c r="AE551" s="0" t="n">
        <v>0</v>
      </c>
      <c r="AF551" s="0" t="inlineStr"/>
      <c r="AG551" s="0" t="n">
        <v>0.051</v>
      </c>
      <c r="AH551" s="0" t="n">
        <v>2</v>
      </c>
      <c r="AI551" s="0" t="n">
        <v>78850807</v>
      </c>
      <c r="AJ551" s="0" t="n">
        <v>569</v>
      </c>
      <c r="AK551" s="0" t="n">
        <v>0</v>
      </c>
      <c r="AL551" s="0" t="n">
        <v>0</v>
      </c>
      <c r="AM551" s="0" t="n">
        <v>0</v>
      </c>
      <c r="AN551" s="0" t="n">
        <v>0</v>
      </c>
      <c r="AO551" s="0" t="n">
        <v>0</v>
      </c>
      <c r="AP551" s="0" t="n">
        <v>0</v>
      </c>
      <c r="AQ551" s="0" t="n">
        <v>0</v>
      </c>
      <c r="AR551" s="0" t="n">
        <v>0</v>
      </c>
    </row>
    <row r="552">
      <c r="A552" s="0">
        <f>ROW(Source!A1508)</f>
        <v/>
      </c>
      <c r="B552" s="0" t="n">
        <v>78850816</v>
      </c>
      <c r="C552" s="0" t="n">
        <v>78850801</v>
      </c>
      <c r="D552" s="0" t="n">
        <v>29107800</v>
      </c>
      <c r="E552" s="0" t="n">
        <v>1</v>
      </c>
      <c r="F552" s="0" t="n">
        <v>1</v>
      </c>
      <c r="G552" s="0" t="n">
        <v>1</v>
      </c>
      <c r="H552" s="0" t="n">
        <v>3</v>
      </c>
      <c r="I552" s="0" t="inlineStr">
        <is>
          <t>101-1757</t>
        </is>
      </c>
      <c r="J552" s="0" t="inlineStr">
        <is>
          <t>ТССЦ Московской обл., 101-1757, приказ Минстроя России №675/пр от 28.02.2017 № 254/пр</t>
        </is>
      </c>
      <c r="K552" s="0" t="inlineStr">
        <is>
          <t>Ветошь</t>
        </is>
      </c>
      <c r="L552" s="0" t="n">
        <v>1346</v>
      </c>
      <c r="N552" s="0" t="n">
        <v>1009</v>
      </c>
      <c r="O552" s="0" t="inlineStr">
        <is>
          <t>кг</t>
        </is>
      </c>
      <c r="P552" s="0" t="inlineStr">
        <is>
          <t>кг</t>
        </is>
      </c>
      <c r="Q552" s="0" t="n">
        <v>1</v>
      </c>
      <c r="X552" s="0" t="n">
        <v>0.31</v>
      </c>
      <c r="Y552" s="0" t="n">
        <v>1.81</v>
      </c>
      <c r="Z552" s="0" t="n">
        <v>0</v>
      </c>
      <c r="AA552" s="0" t="n">
        <v>0</v>
      </c>
      <c r="AB552" s="0" t="n">
        <v>0</v>
      </c>
      <c r="AC552" s="0" t="n">
        <v>0</v>
      </c>
      <c r="AD552" s="0" t="n">
        <v>1</v>
      </c>
      <c r="AE552" s="0" t="n">
        <v>0</v>
      </c>
      <c r="AF552" s="0" t="inlineStr"/>
      <c r="AG552" s="0" t="n">
        <v>0.31</v>
      </c>
      <c r="AH552" s="0" t="n">
        <v>2</v>
      </c>
      <c r="AI552" s="0" t="n">
        <v>78850808</v>
      </c>
      <c r="AJ552" s="0" t="n">
        <v>570</v>
      </c>
      <c r="AK552" s="0" t="n">
        <v>0</v>
      </c>
      <c r="AL552" s="0" t="n">
        <v>0</v>
      </c>
      <c r="AM552" s="0" t="n">
        <v>0</v>
      </c>
      <c r="AN552" s="0" t="n">
        <v>0</v>
      </c>
      <c r="AO552" s="0" t="n">
        <v>0</v>
      </c>
      <c r="AP552" s="0" t="n">
        <v>0</v>
      </c>
      <c r="AQ552" s="0" t="n">
        <v>0</v>
      </c>
      <c r="AR552" s="0" t="n">
        <v>0</v>
      </c>
    </row>
    <row r="553">
      <c r="A553" s="0">
        <f>ROW(Source!A1508)</f>
        <v/>
      </c>
      <c r="B553" s="0" t="n">
        <v>78850817</v>
      </c>
      <c r="C553" s="0" t="n">
        <v>78850801</v>
      </c>
      <c r="D553" s="0" t="n">
        <v>29110439</v>
      </c>
      <c r="E553" s="0" t="n">
        <v>1</v>
      </c>
      <c r="F553" s="0" t="n">
        <v>1</v>
      </c>
      <c r="G553" s="0" t="n">
        <v>1</v>
      </c>
      <c r="H553" s="0" t="n">
        <v>3</v>
      </c>
      <c r="I553" s="0" t="inlineStr">
        <is>
          <t>101-1959</t>
        </is>
      </c>
      <c r="J553" s="0" t="inlineStr">
        <is>
          <t>ТССЦ Московской обл., 101-1959, приказ Минстроя России №675/пр от 28.02.2017 № 254/пр</t>
        </is>
      </c>
      <c r="K553" s="0" t="inlineStr">
        <is>
          <t>Краска водоэмульсионная ВЭАК-1180</t>
        </is>
      </c>
      <c r="L553" s="0" t="n">
        <v>1348</v>
      </c>
      <c r="N553" s="0" t="n">
        <v>1009</v>
      </c>
      <c r="O553" s="0" t="inlineStr">
        <is>
          <t>т</t>
        </is>
      </c>
      <c r="P553" s="0" t="inlineStr">
        <is>
          <t>т</t>
        </is>
      </c>
      <c r="Q553" s="0" t="n">
        <v>1000</v>
      </c>
      <c r="X553" s="0" t="n">
        <v>0.063</v>
      </c>
      <c r="Y553" s="0" t="n">
        <v>15481.01</v>
      </c>
      <c r="Z553" s="0" t="n">
        <v>0</v>
      </c>
      <c r="AA553" s="0" t="n">
        <v>0</v>
      </c>
      <c r="AB553" s="0" t="n">
        <v>0</v>
      </c>
      <c r="AC553" s="0" t="n">
        <v>0</v>
      </c>
      <c r="AD553" s="0" t="n">
        <v>1</v>
      </c>
      <c r="AE553" s="0" t="n">
        <v>0</v>
      </c>
      <c r="AF553" s="0" t="inlineStr"/>
      <c r="AG553" s="0" t="n">
        <v>0.063</v>
      </c>
      <c r="AH553" s="0" t="n">
        <v>2</v>
      </c>
      <c r="AI553" s="0" t="n">
        <v>78850809</v>
      </c>
      <c r="AJ553" s="0" t="n">
        <v>571</v>
      </c>
      <c r="AK553" s="0" t="n">
        <v>0</v>
      </c>
      <c r="AL553" s="0" t="n">
        <v>0</v>
      </c>
      <c r="AM553" s="0" t="n">
        <v>0</v>
      </c>
      <c r="AN553" s="0" t="n">
        <v>0</v>
      </c>
      <c r="AO553" s="0" t="n">
        <v>0</v>
      </c>
      <c r="AP553" s="0" t="n">
        <v>0</v>
      </c>
      <c r="AQ553" s="0" t="n">
        <v>0</v>
      </c>
      <c r="AR553" s="0" t="n">
        <v>0</v>
      </c>
    </row>
    <row r="554">
      <c r="A554" s="0">
        <f>ROW(Source!A1547)</f>
        <v/>
      </c>
      <c r="B554" s="0" t="n">
        <v>78850907</v>
      </c>
      <c r="C554" s="0" t="n">
        <v>78850881</v>
      </c>
      <c r="D554" s="0" t="n">
        <v>18411117</v>
      </c>
      <c r="E554" s="0" t="n">
        <v>1</v>
      </c>
      <c r="F554" s="0" t="n">
        <v>1</v>
      </c>
      <c r="G554" s="0" t="n">
        <v>1</v>
      </c>
      <c r="H554" s="0" t="n">
        <v>1</v>
      </c>
      <c r="I554" s="0" t="inlineStr">
        <is>
          <t>1-1040-90</t>
        </is>
      </c>
      <c r="J554" s="0" t="inlineStr"/>
      <c r="K554" s="0" t="inlineStr">
        <is>
          <t>Рабочий строитель среднего разряда 4</t>
        </is>
      </c>
      <c r="L554" s="0" t="n">
        <v>1369</v>
      </c>
      <c r="N554" s="0" t="n">
        <v>1013</v>
      </c>
      <c r="O554" s="0" t="inlineStr">
        <is>
          <t>чел.-ч</t>
        </is>
      </c>
      <c r="P554" s="0" t="inlineStr">
        <is>
          <t>чел.-ч</t>
        </is>
      </c>
      <c r="Q554" s="0" t="n">
        <v>1</v>
      </c>
      <c r="X554" s="0" t="n">
        <v>174</v>
      </c>
      <c r="Y554" s="0" t="n">
        <v>0</v>
      </c>
      <c r="Z554" s="0" t="n">
        <v>0</v>
      </c>
      <c r="AA554" s="0" t="n">
        <v>0</v>
      </c>
      <c r="AB554" s="0" t="n">
        <v>9.619999999999999</v>
      </c>
      <c r="AC554" s="0" t="n">
        <v>0</v>
      </c>
      <c r="AD554" s="0" t="n">
        <v>1</v>
      </c>
      <c r="AE554" s="0" t="n">
        <v>1</v>
      </c>
      <c r="AF554" s="0" t="inlineStr"/>
      <c r="AG554" s="0" t="n">
        <v>174</v>
      </c>
      <c r="AH554" s="0" t="n">
        <v>2</v>
      </c>
      <c r="AI554" s="0" t="n">
        <v>78850907</v>
      </c>
      <c r="AJ554" s="0" t="n">
        <v>572</v>
      </c>
      <c r="AK554" s="0" t="n">
        <v>0</v>
      </c>
      <c r="AL554" s="0" t="n">
        <v>0</v>
      </c>
      <c r="AM554" s="0" t="n">
        <v>0</v>
      </c>
      <c r="AN554" s="0" t="n">
        <v>0</v>
      </c>
      <c r="AO554" s="0" t="n">
        <v>0</v>
      </c>
      <c r="AP554" s="0" t="n">
        <v>0</v>
      </c>
      <c r="AQ554" s="0" t="n">
        <v>0</v>
      </c>
      <c r="AR554" s="0" t="n">
        <v>0</v>
      </c>
    </row>
    <row r="555">
      <c r="A555" s="0">
        <f>ROW(Source!A1547)</f>
        <v/>
      </c>
      <c r="B555" s="0" t="n">
        <v>78850908</v>
      </c>
      <c r="C555" s="0" t="n">
        <v>78850881</v>
      </c>
      <c r="D555" s="0" t="n">
        <v>29172659</v>
      </c>
      <c r="E555" s="0" t="n">
        <v>1</v>
      </c>
      <c r="F555" s="0" t="n">
        <v>1</v>
      </c>
      <c r="G555" s="0" t="n">
        <v>1</v>
      </c>
      <c r="H555" s="0" t="n">
        <v>2</v>
      </c>
      <c r="I555" s="0" t="inlineStr">
        <is>
          <t>040504</t>
        </is>
      </c>
      <c r="J555" s="0" t="inlineStr">
        <is>
          <t>ТСЭМ Московской обл., 040504, приказ Минстроя России №675/пр от 28.02.2017 № 264/пр</t>
        </is>
      </c>
      <c r="K555" s="0" t="inlineStr">
        <is>
          <t>Аппарат для газовой сварки и резки</t>
        </is>
      </c>
      <c r="L555" s="0" t="n">
        <v>1368</v>
      </c>
      <c r="N555" s="0" t="n">
        <v>1011</v>
      </c>
      <c r="O555" s="0" t="inlineStr">
        <is>
          <t>маш.-ч</t>
        </is>
      </c>
      <c r="P555" s="0" t="inlineStr">
        <is>
          <t>маш.-ч</t>
        </is>
      </c>
      <c r="Q555" s="0" t="n">
        <v>1</v>
      </c>
      <c r="X555" s="0" t="n">
        <v>2.7</v>
      </c>
      <c r="Y555" s="0" t="n">
        <v>0</v>
      </c>
      <c r="Z555" s="0" t="n">
        <v>1.2</v>
      </c>
      <c r="AA555" s="0" t="n">
        <v>0</v>
      </c>
      <c r="AB555" s="0" t="n">
        <v>0</v>
      </c>
      <c r="AC555" s="0" t="n">
        <v>0</v>
      </c>
      <c r="AD555" s="0" t="n">
        <v>1</v>
      </c>
      <c r="AE555" s="0" t="n">
        <v>0</v>
      </c>
      <c r="AF555" s="0" t="inlineStr"/>
      <c r="AG555" s="0" t="n">
        <v>2.7</v>
      </c>
      <c r="AH555" s="0" t="n">
        <v>2</v>
      </c>
      <c r="AI555" s="0" t="n">
        <v>78850908</v>
      </c>
      <c r="AJ555" s="0" t="n">
        <v>573</v>
      </c>
      <c r="AK555" s="0" t="n">
        <v>0</v>
      </c>
      <c r="AL555" s="0" t="n">
        <v>0</v>
      </c>
      <c r="AM555" s="0" t="n">
        <v>0</v>
      </c>
      <c r="AN555" s="0" t="n">
        <v>0</v>
      </c>
      <c r="AO555" s="0" t="n">
        <v>0</v>
      </c>
      <c r="AP555" s="0" t="n">
        <v>0</v>
      </c>
      <c r="AQ555" s="0" t="n">
        <v>0</v>
      </c>
      <c r="AR555" s="0" t="n">
        <v>0</v>
      </c>
    </row>
    <row r="556">
      <c r="A556" s="0">
        <f>ROW(Source!A1547)</f>
        <v/>
      </c>
      <c r="B556" s="0" t="n">
        <v>78850909</v>
      </c>
      <c r="C556" s="0" t="n">
        <v>78850881</v>
      </c>
      <c r="D556" s="0" t="n">
        <v>29174500</v>
      </c>
      <c r="E556" s="0" t="n">
        <v>1</v>
      </c>
      <c r="F556" s="0" t="n">
        <v>1</v>
      </c>
      <c r="G556" s="0" t="n">
        <v>1</v>
      </c>
      <c r="H556" s="0" t="n">
        <v>2</v>
      </c>
      <c r="I556" s="0" t="inlineStr">
        <is>
          <t>330206</t>
        </is>
      </c>
      <c r="J556" s="0" t="inlineStr">
        <is>
          <t>ТСЭМ Московской обл., 330206, приказ Минстроя России №675/пр от 28.02.2017 № 264/пр</t>
        </is>
      </c>
      <c r="K556" s="0" t="inlineStr">
        <is>
          <t>Дрели электрические</t>
        </is>
      </c>
      <c r="L556" s="0" t="n">
        <v>1368</v>
      </c>
      <c r="N556" s="0" t="n">
        <v>1011</v>
      </c>
      <c r="O556" s="0" t="inlineStr">
        <is>
          <t>маш.-ч</t>
        </is>
      </c>
      <c r="P556" s="0" t="inlineStr">
        <is>
          <t>маш.-ч</t>
        </is>
      </c>
      <c r="Q556" s="0" t="n">
        <v>1</v>
      </c>
      <c r="X556" s="0" t="n">
        <v>4.36</v>
      </c>
      <c r="Y556" s="0" t="n">
        <v>0</v>
      </c>
      <c r="Z556" s="0" t="n">
        <v>1.95</v>
      </c>
      <c r="AA556" s="0" t="n">
        <v>0</v>
      </c>
      <c r="AB556" s="0" t="n">
        <v>0</v>
      </c>
      <c r="AC556" s="0" t="n">
        <v>0</v>
      </c>
      <c r="AD556" s="0" t="n">
        <v>1</v>
      </c>
      <c r="AE556" s="0" t="n">
        <v>0</v>
      </c>
      <c r="AF556" s="0" t="inlineStr"/>
      <c r="AG556" s="0" t="n">
        <v>4.36</v>
      </c>
      <c r="AH556" s="0" t="n">
        <v>2</v>
      </c>
      <c r="AI556" s="0" t="n">
        <v>78850909</v>
      </c>
      <c r="AJ556" s="0" t="n">
        <v>574</v>
      </c>
      <c r="AK556" s="0" t="n">
        <v>0</v>
      </c>
      <c r="AL556" s="0" t="n">
        <v>0</v>
      </c>
      <c r="AM556" s="0" t="n">
        <v>0</v>
      </c>
      <c r="AN556" s="0" t="n">
        <v>0</v>
      </c>
      <c r="AO556" s="0" t="n">
        <v>0</v>
      </c>
      <c r="AP556" s="0" t="n">
        <v>0</v>
      </c>
      <c r="AQ556" s="0" t="n">
        <v>0</v>
      </c>
      <c r="AR556" s="0" t="n">
        <v>0</v>
      </c>
    </row>
    <row r="557">
      <c r="A557" s="0">
        <f>ROW(Source!A1547)</f>
        <v/>
      </c>
      <c r="B557" s="0" t="n">
        <v>78850910</v>
      </c>
      <c r="C557" s="0" t="n">
        <v>78850881</v>
      </c>
      <c r="D557" s="0" t="n">
        <v>29174913</v>
      </c>
      <c r="E557" s="0" t="n">
        <v>1</v>
      </c>
      <c r="F557" s="0" t="n">
        <v>1</v>
      </c>
      <c r="G557" s="0" t="n">
        <v>1</v>
      </c>
      <c r="H557" s="0" t="n">
        <v>2</v>
      </c>
      <c r="I557" s="0" t="inlineStr">
        <is>
          <t>400001</t>
        </is>
      </c>
      <c r="J557" s="0" t="inlineStr">
        <is>
          <t>ТСЭМ Московской обл., 400001, приказ Минстроя России №675/пр от 28.02.2017 № 264/пр</t>
        </is>
      </c>
      <c r="K557" s="0" t="inlineStr">
        <is>
          <t>Автомобили бортовые, грузоподъемность до 5 т</t>
        </is>
      </c>
      <c r="L557" s="0" t="n">
        <v>1368</v>
      </c>
      <c r="N557" s="0" t="n">
        <v>1011</v>
      </c>
      <c r="O557" s="0" t="inlineStr">
        <is>
          <t>маш.-ч</t>
        </is>
      </c>
      <c r="P557" s="0" t="inlineStr">
        <is>
          <t>маш.-ч</t>
        </is>
      </c>
      <c r="Q557" s="0" t="n">
        <v>1</v>
      </c>
      <c r="X557" s="0" t="n">
        <v>0.6</v>
      </c>
      <c r="Y557" s="0" t="n">
        <v>0</v>
      </c>
      <c r="Z557" s="0" t="n">
        <v>87.17</v>
      </c>
      <c r="AA557" s="0" t="n">
        <v>11.6</v>
      </c>
      <c r="AB557" s="0" t="n">
        <v>0</v>
      </c>
      <c r="AC557" s="0" t="n">
        <v>0</v>
      </c>
      <c r="AD557" s="0" t="n">
        <v>1</v>
      </c>
      <c r="AE557" s="0" t="n">
        <v>0</v>
      </c>
      <c r="AF557" s="0" t="inlineStr"/>
      <c r="AG557" s="0" t="n">
        <v>0.6</v>
      </c>
      <c r="AH557" s="0" t="n">
        <v>2</v>
      </c>
      <c r="AI557" s="0" t="n">
        <v>78850910</v>
      </c>
      <c r="AJ557" s="0" t="n">
        <v>575</v>
      </c>
      <c r="AK557" s="0" t="n">
        <v>0</v>
      </c>
      <c r="AL557" s="0" t="n">
        <v>0</v>
      </c>
      <c r="AM557" s="0" t="n">
        <v>0</v>
      </c>
      <c r="AN557" s="0" t="n">
        <v>0</v>
      </c>
      <c r="AO557" s="0" t="n">
        <v>0</v>
      </c>
      <c r="AP557" s="0" t="n">
        <v>0</v>
      </c>
      <c r="AQ557" s="0" t="n">
        <v>0</v>
      </c>
      <c r="AR557" s="0" t="n">
        <v>0</v>
      </c>
    </row>
    <row r="558">
      <c r="A558" s="0">
        <f>ROW(Source!A1547)</f>
        <v/>
      </c>
      <c r="B558" s="0" t="n">
        <v>78850911</v>
      </c>
      <c r="C558" s="0" t="n">
        <v>78850881</v>
      </c>
      <c r="D558" s="0" t="n">
        <v>29107441</v>
      </c>
      <c r="E558" s="0" t="n">
        <v>1</v>
      </c>
      <c r="F558" s="0" t="n">
        <v>1</v>
      </c>
      <c r="G558" s="0" t="n">
        <v>1</v>
      </c>
      <c r="H558" s="0" t="n">
        <v>3</v>
      </c>
      <c r="I558" s="0" t="inlineStr">
        <is>
          <t>101-0324</t>
        </is>
      </c>
      <c r="J558" s="0" t="inlineStr">
        <is>
          <t>ТССЦ Московской обл., 101-0324, приказ Минстроя России №675/пр от 28.02.2017 № 254/пр</t>
        </is>
      </c>
      <c r="K558" s="0" t="inlineStr">
        <is>
          <t>Кислород технический газообразный</t>
        </is>
      </c>
      <c r="L558" s="0" t="n">
        <v>1339</v>
      </c>
      <c r="N558" s="0" t="n">
        <v>1007</v>
      </c>
      <c r="O558" s="0" t="inlineStr">
        <is>
          <t>м3</t>
        </is>
      </c>
      <c r="P558" s="0" t="inlineStr">
        <is>
          <t>м3</t>
        </is>
      </c>
      <c r="Q558" s="0" t="n">
        <v>1</v>
      </c>
      <c r="X558" s="0" t="n">
        <v>0.48</v>
      </c>
      <c r="Y558" s="0" t="n">
        <v>6.23</v>
      </c>
      <c r="Z558" s="0" t="n">
        <v>0</v>
      </c>
      <c r="AA558" s="0" t="n">
        <v>0</v>
      </c>
      <c r="AB558" s="0" t="n">
        <v>0</v>
      </c>
      <c r="AC558" s="0" t="n">
        <v>0</v>
      </c>
      <c r="AD558" s="0" t="n">
        <v>1</v>
      </c>
      <c r="AE558" s="0" t="n">
        <v>0</v>
      </c>
      <c r="AF558" s="0" t="inlineStr"/>
      <c r="AG558" s="0" t="n">
        <v>0.48</v>
      </c>
      <c r="AH558" s="0" t="n">
        <v>2</v>
      </c>
      <c r="AI558" s="0" t="n">
        <v>78850911</v>
      </c>
      <c r="AJ558" s="0" t="n">
        <v>576</v>
      </c>
      <c r="AK558" s="0" t="n">
        <v>0</v>
      </c>
      <c r="AL558" s="0" t="n">
        <v>0</v>
      </c>
      <c r="AM558" s="0" t="n">
        <v>0</v>
      </c>
      <c r="AN558" s="0" t="n">
        <v>0</v>
      </c>
      <c r="AO558" s="0" t="n">
        <v>0</v>
      </c>
      <c r="AP558" s="0" t="n">
        <v>0</v>
      </c>
      <c r="AQ558" s="0" t="n">
        <v>0</v>
      </c>
      <c r="AR558" s="0" t="n">
        <v>0</v>
      </c>
    </row>
    <row r="559">
      <c r="A559" s="0">
        <f>ROW(Source!A1547)</f>
        <v/>
      </c>
      <c r="B559" s="0" t="n">
        <v>78850912</v>
      </c>
      <c r="C559" s="0" t="n">
        <v>78850881</v>
      </c>
      <c r="D559" s="0" t="n">
        <v>29107430</v>
      </c>
      <c r="E559" s="0" t="n">
        <v>1</v>
      </c>
      <c r="F559" s="0" t="n">
        <v>1</v>
      </c>
      <c r="G559" s="0" t="n">
        <v>1</v>
      </c>
      <c r="H559" s="0" t="n">
        <v>3</v>
      </c>
      <c r="I559" s="0" t="inlineStr">
        <is>
          <t>101-1602</t>
        </is>
      </c>
      <c r="J559" s="0" t="inlineStr">
        <is>
          <t>ТССЦ Московской обл., 101-1602, приказ Минстроя России №675/пр от 28.02.2017 № 254/пр</t>
        </is>
      </c>
      <c r="K559" s="0" t="inlineStr">
        <is>
          <t>Ацетилен газообразный технический</t>
        </is>
      </c>
      <c r="L559" s="0" t="n">
        <v>1339</v>
      </c>
      <c r="N559" s="0" t="n">
        <v>1007</v>
      </c>
      <c r="O559" s="0" t="inlineStr">
        <is>
          <t>м3</t>
        </is>
      </c>
      <c r="P559" s="0" t="inlineStr">
        <is>
          <t>м3</t>
        </is>
      </c>
      <c r="Q559" s="0" t="n">
        <v>1</v>
      </c>
      <c r="X559" s="0" t="n">
        <v>0.21</v>
      </c>
      <c r="Y559" s="0" t="n">
        <v>38.49</v>
      </c>
      <c r="Z559" s="0" t="n">
        <v>0</v>
      </c>
      <c r="AA559" s="0" t="n">
        <v>0</v>
      </c>
      <c r="AB559" s="0" t="n">
        <v>0</v>
      </c>
      <c r="AC559" s="0" t="n">
        <v>0</v>
      </c>
      <c r="AD559" s="0" t="n">
        <v>1</v>
      </c>
      <c r="AE559" s="0" t="n">
        <v>0</v>
      </c>
      <c r="AF559" s="0" t="inlineStr"/>
      <c r="AG559" s="0" t="n">
        <v>0.21</v>
      </c>
      <c r="AH559" s="0" t="n">
        <v>2</v>
      </c>
      <c r="AI559" s="0" t="n">
        <v>78850912</v>
      </c>
      <c r="AJ559" s="0" t="n">
        <v>577</v>
      </c>
      <c r="AK559" s="0" t="n">
        <v>0</v>
      </c>
      <c r="AL559" s="0" t="n">
        <v>0</v>
      </c>
      <c r="AM559" s="0" t="n">
        <v>0</v>
      </c>
      <c r="AN559" s="0" t="n">
        <v>0</v>
      </c>
      <c r="AO559" s="0" t="n">
        <v>0</v>
      </c>
      <c r="AP559" s="0" t="n">
        <v>0</v>
      </c>
      <c r="AQ559" s="0" t="n">
        <v>0</v>
      </c>
      <c r="AR559" s="0" t="n">
        <v>0</v>
      </c>
    </row>
    <row r="560">
      <c r="A560" s="0">
        <f>ROW(Source!A1547)</f>
        <v/>
      </c>
      <c r="B560" s="0" t="n">
        <v>78850913</v>
      </c>
      <c r="C560" s="0" t="n">
        <v>78850881</v>
      </c>
      <c r="D560" s="0" t="n">
        <v>29117364</v>
      </c>
      <c r="E560" s="0" t="n">
        <v>1</v>
      </c>
      <c r="F560" s="0" t="n">
        <v>1</v>
      </c>
      <c r="G560" s="0" t="n">
        <v>1</v>
      </c>
      <c r="H560" s="0" t="n">
        <v>3</v>
      </c>
      <c r="I560" s="0" t="inlineStr">
        <is>
          <t>103-1459</t>
        </is>
      </c>
      <c r="J560" s="0" t="inlineStr">
        <is>
          <t>ТССЦ Московской обл., 103-1459, приказ Минстроя России №675/пр от 28.02.2017 № 254/пр</t>
        </is>
      </c>
      <c r="K560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20 мм</t>
        </is>
      </c>
      <c r="L560" s="0" t="n">
        <v>1301</v>
      </c>
      <c r="N560" s="0" t="n">
        <v>1003</v>
      </c>
      <c r="O560" s="0" t="inlineStr">
        <is>
          <t>м</t>
        </is>
      </c>
      <c r="P560" s="0" t="inlineStr">
        <is>
          <t>м</t>
        </is>
      </c>
      <c r="Q560" s="0" t="n">
        <v>1</v>
      </c>
      <c r="X560" s="0" t="n">
        <v>95.8</v>
      </c>
      <c r="Y560" s="0" t="n">
        <v>22.14</v>
      </c>
      <c r="Z560" s="0" t="n">
        <v>0</v>
      </c>
      <c r="AA560" s="0" t="n">
        <v>0</v>
      </c>
      <c r="AB560" s="0" t="n">
        <v>0</v>
      </c>
      <c r="AC560" s="0" t="n">
        <v>0</v>
      </c>
      <c r="AD560" s="0" t="n">
        <v>1</v>
      </c>
      <c r="AE560" s="0" t="n">
        <v>0</v>
      </c>
      <c r="AF560" s="0" t="inlineStr"/>
      <c r="AG560" s="0" t="n">
        <v>95.8</v>
      </c>
      <c r="AH560" s="0" t="n">
        <v>2</v>
      </c>
      <c r="AI560" s="0" t="n">
        <v>78850913</v>
      </c>
      <c r="AJ560" s="0" t="n">
        <v>578</v>
      </c>
      <c r="AK560" s="0" t="n">
        <v>0</v>
      </c>
      <c r="AL560" s="0" t="n">
        <v>0</v>
      </c>
      <c r="AM560" s="0" t="n">
        <v>0</v>
      </c>
      <c r="AN560" s="0" t="n">
        <v>0</v>
      </c>
      <c r="AO560" s="0" t="n">
        <v>0</v>
      </c>
      <c r="AP560" s="0" t="n">
        <v>0</v>
      </c>
      <c r="AQ560" s="0" t="n">
        <v>0</v>
      </c>
      <c r="AR560" s="0" t="n">
        <v>0</v>
      </c>
    </row>
    <row r="561">
      <c r="A561" s="0">
        <f>ROW(Source!A1547)</f>
        <v/>
      </c>
      <c r="B561" s="0" t="n">
        <v>78850914</v>
      </c>
      <c r="C561" s="0" t="n">
        <v>78850881</v>
      </c>
      <c r="D561" s="0" t="n">
        <v>29117371</v>
      </c>
      <c r="E561" s="0" t="n">
        <v>1</v>
      </c>
      <c r="F561" s="0" t="n">
        <v>1</v>
      </c>
      <c r="G561" s="0" t="n">
        <v>1</v>
      </c>
      <c r="H561" s="0" t="n">
        <v>3</v>
      </c>
      <c r="I561" s="0" t="inlineStr">
        <is>
          <t>103-9910</t>
        </is>
      </c>
      <c r="J561" s="0" t="inlineStr">
        <is>
          <t>ТССЦ Московской обл., 103-9910, приказ Минстроя России №675/пр от 28.02.2017 № 254/пр</t>
        </is>
      </c>
      <c r="K561" s="0" t="inlineStr">
        <is>
          <t>Фасонные и соединительные части к многослойным металлополимерным трубам</t>
        </is>
      </c>
      <c r="L561" s="0" t="n">
        <v>1354</v>
      </c>
      <c r="N561" s="0" t="n">
        <v>1010</v>
      </c>
      <c r="O561" s="0" t="inlineStr">
        <is>
          <t>шт.</t>
        </is>
      </c>
      <c r="P561" s="0" t="inlineStr">
        <is>
          <t>шт.</t>
        </is>
      </c>
      <c r="Q561" s="0" t="n">
        <v>1</v>
      </c>
      <c r="X561" s="0" t="n">
        <v>0</v>
      </c>
      <c r="Y561" s="0" t="n">
        <v>0</v>
      </c>
      <c r="Z561" s="0" t="n">
        <v>0</v>
      </c>
      <c r="AA561" s="0" t="n">
        <v>0</v>
      </c>
      <c r="AB561" s="0" t="n">
        <v>0</v>
      </c>
      <c r="AC561" s="0" t="n">
        <v>1</v>
      </c>
      <c r="AD561" s="0" t="n">
        <v>0</v>
      </c>
      <c r="AE561" s="0" t="n">
        <v>0</v>
      </c>
      <c r="AF561" s="0" t="inlineStr"/>
      <c r="AG561" s="0" t="n">
        <v>0</v>
      </c>
      <c r="AH561" s="0" t="n">
        <v>3</v>
      </c>
      <c r="AI561" s="0" t="n">
        <v>-1</v>
      </c>
      <c r="AJ561" s="0" t="inlineStr"/>
      <c r="AK561" s="0" t="n">
        <v>0</v>
      </c>
      <c r="AL561" s="0" t="n">
        <v>0</v>
      </c>
      <c r="AM561" s="0" t="n">
        <v>0</v>
      </c>
      <c r="AN561" s="0" t="n">
        <v>0</v>
      </c>
      <c r="AO561" s="0" t="n">
        <v>0</v>
      </c>
      <c r="AP561" s="0" t="n">
        <v>0</v>
      </c>
      <c r="AQ561" s="0" t="n">
        <v>0</v>
      </c>
      <c r="AR561" s="0" t="n">
        <v>0</v>
      </c>
    </row>
    <row r="562">
      <c r="A562" s="0">
        <f>ROW(Source!A1547)</f>
        <v/>
      </c>
      <c r="B562" s="0" t="n">
        <v>78850915</v>
      </c>
      <c r="C562" s="0" t="n">
        <v>78850881</v>
      </c>
      <c r="D562" s="0" t="n">
        <v>29140635</v>
      </c>
      <c r="E562" s="0" t="n">
        <v>1</v>
      </c>
      <c r="F562" s="0" t="n">
        <v>1</v>
      </c>
      <c r="G562" s="0" t="n">
        <v>1</v>
      </c>
      <c r="H562" s="0" t="n">
        <v>3</v>
      </c>
      <c r="I562" s="0" t="inlineStr">
        <is>
          <t>301-1380</t>
        </is>
      </c>
      <c r="J562" s="0" t="inlineStr">
        <is>
          <t>ТССЦ Московской обл., 301-1380, приказ Минстроя России №675/пр от 28.02.2017 № 256/пр</t>
        </is>
      </c>
      <c r="K562" s="0" t="inlineStr">
        <is>
          <t>Трубки защитные гофрированные</t>
        </is>
      </c>
      <c r="L562" s="0" t="n">
        <v>1301</v>
      </c>
      <c r="N562" s="0" t="n">
        <v>1003</v>
      </c>
      <c r="O562" s="0" t="inlineStr">
        <is>
          <t>м</t>
        </is>
      </c>
      <c r="P562" s="0" t="inlineStr">
        <is>
          <t>м</t>
        </is>
      </c>
      <c r="Q562" s="0" t="n">
        <v>1</v>
      </c>
      <c r="X562" s="0" t="n">
        <v>6</v>
      </c>
      <c r="Y562" s="0" t="n">
        <v>9.52</v>
      </c>
      <c r="Z562" s="0" t="n">
        <v>0</v>
      </c>
      <c r="AA562" s="0" t="n">
        <v>0</v>
      </c>
      <c r="AB562" s="0" t="n">
        <v>0</v>
      </c>
      <c r="AC562" s="0" t="n">
        <v>0</v>
      </c>
      <c r="AD562" s="0" t="n">
        <v>1</v>
      </c>
      <c r="AE562" s="0" t="n">
        <v>0</v>
      </c>
      <c r="AF562" s="0" t="inlineStr"/>
      <c r="AG562" s="0" t="n">
        <v>6</v>
      </c>
      <c r="AH562" s="0" t="n">
        <v>2</v>
      </c>
      <c r="AI562" s="0" t="n">
        <v>78850915</v>
      </c>
      <c r="AJ562" s="0" t="n">
        <v>579</v>
      </c>
      <c r="AK562" s="0" t="n">
        <v>0</v>
      </c>
      <c r="AL562" s="0" t="n">
        <v>0</v>
      </c>
      <c r="AM562" s="0" t="n">
        <v>0</v>
      </c>
      <c r="AN562" s="0" t="n">
        <v>0</v>
      </c>
      <c r="AO562" s="0" t="n">
        <v>0</v>
      </c>
      <c r="AP562" s="0" t="n">
        <v>0</v>
      </c>
      <c r="AQ562" s="0" t="n">
        <v>0</v>
      </c>
      <c r="AR562" s="0" t="n">
        <v>0</v>
      </c>
    </row>
    <row r="563">
      <c r="A563" s="0">
        <f>ROW(Source!A1547)</f>
        <v/>
      </c>
      <c r="B563" s="0" t="n">
        <v>78850916</v>
      </c>
      <c r="C563" s="0" t="n">
        <v>78850881</v>
      </c>
      <c r="D563" s="0" t="n">
        <v>29139870</v>
      </c>
      <c r="E563" s="0" t="n">
        <v>1</v>
      </c>
      <c r="F563" s="0" t="n">
        <v>1</v>
      </c>
      <c r="G563" s="0" t="n">
        <v>1</v>
      </c>
      <c r="H563" s="0" t="n">
        <v>3</v>
      </c>
      <c r="I563" s="0" t="inlineStr">
        <is>
          <t>301-9240</t>
        </is>
      </c>
      <c r="J563" s="0" t="inlineStr">
        <is>
          <t>ТССЦ Московской обл., 301-9240, приказ Минстроя России №675/пр от 28.02.2017 № 256/пр</t>
        </is>
      </c>
      <c r="K563" s="0" t="inlineStr">
        <is>
          <t>Крепления</t>
        </is>
      </c>
      <c r="L563" s="0" t="n">
        <v>1346</v>
      </c>
      <c r="N563" s="0" t="n">
        <v>1009</v>
      </c>
      <c r="O563" s="0" t="inlineStr">
        <is>
          <t>кг</t>
        </is>
      </c>
      <c r="P563" s="0" t="inlineStr">
        <is>
          <t>кг</t>
        </is>
      </c>
      <c r="Q563" s="0" t="n">
        <v>1</v>
      </c>
      <c r="X563" s="0" t="n">
        <v>0</v>
      </c>
      <c r="Y563" s="0" t="n">
        <v>0</v>
      </c>
      <c r="Z563" s="0" t="n">
        <v>0</v>
      </c>
      <c r="AA563" s="0" t="n">
        <v>0</v>
      </c>
      <c r="AB563" s="0" t="n">
        <v>0</v>
      </c>
      <c r="AC563" s="0" t="n">
        <v>1</v>
      </c>
      <c r="AD563" s="0" t="n">
        <v>0</v>
      </c>
      <c r="AE563" s="0" t="n">
        <v>0</v>
      </c>
      <c r="AF563" s="0" t="inlineStr"/>
      <c r="AG563" s="0" t="n">
        <v>0</v>
      </c>
      <c r="AH563" s="0" t="n">
        <v>3</v>
      </c>
      <c r="AI563" s="0" t="n">
        <v>-1</v>
      </c>
      <c r="AJ563" s="0" t="inlineStr"/>
      <c r="AK563" s="0" t="n">
        <v>0</v>
      </c>
      <c r="AL563" s="0" t="n">
        <v>0</v>
      </c>
      <c r="AM563" s="0" t="n">
        <v>0</v>
      </c>
      <c r="AN563" s="0" t="n">
        <v>0</v>
      </c>
      <c r="AO563" s="0" t="n">
        <v>0</v>
      </c>
      <c r="AP563" s="0" t="n">
        <v>0</v>
      </c>
      <c r="AQ563" s="0" t="n">
        <v>0</v>
      </c>
      <c r="AR563" s="0" t="n">
        <v>0</v>
      </c>
    </row>
    <row r="564">
      <c r="A564" s="0">
        <f>ROW(Source!A1547)</f>
        <v/>
      </c>
      <c r="B564" s="0" t="n">
        <v>78850917</v>
      </c>
      <c r="C564" s="0" t="n">
        <v>78850881</v>
      </c>
      <c r="D564" s="0" t="n">
        <v>29144271</v>
      </c>
      <c r="E564" s="0" t="n">
        <v>1</v>
      </c>
      <c r="F564" s="0" t="n">
        <v>1</v>
      </c>
      <c r="G564" s="0" t="n">
        <v>1</v>
      </c>
      <c r="H564" s="0" t="n">
        <v>3</v>
      </c>
      <c r="I564" s="0" t="inlineStr">
        <is>
          <t>302-9912</t>
        </is>
      </c>
      <c r="J564" s="0" t="inlineStr">
        <is>
          <t>ТССЦ Московской обл., 302-9912, приказ Минстроя России №675/пр от 28.02.2017 № 256/пр</t>
        </is>
      </c>
      <c r="K564" s="0" t="inlineStr">
        <is>
          <t>Арматура запорная к многослойным металлополимерным трубам</t>
        </is>
      </c>
      <c r="L564" s="0" t="n">
        <v>1354</v>
      </c>
      <c r="N564" s="0" t="n">
        <v>1010</v>
      </c>
      <c r="O564" s="0" t="inlineStr">
        <is>
          <t>шт.</t>
        </is>
      </c>
      <c r="P564" s="0" t="inlineStr">
        <is>
          <t>шт.</t>
        </is>
      </c>
      <c r="Q564" s="0" t="n">
        <v>1</v>
      </c>
      <c r="X564" s="0" t="n">
        <v>0</v>
      </c>
      <c r="Y564" s="0" t="n">
        <v>0</v>
      </c>
      <c r="Z564" s="0" t="n">
        <v>0</v>
      </c>
      <c r="AA564" s="0" t="n">
        <v>0</v>
      </c>
      <c r="AB564" s="0" t="n">
        <v>0</v>
      </c>
      <c r="AC564" s="0" t="n">
        <v>1</v>
      </c>
      <c r="AD564" s="0" t="n">
        <v>0</v>
      </c>
      <c r="AE564" s="0" t="n">
        <v>0</v>
      </c>
      <c r="AF564" s="0" t="inlineStr"/>
      <c r="AG564" s="0" t="n">
        <v>0</v>
      </c>
      <c r="AH564" s="0" t="n">
        <v>3</v>
      </c>
      <c r="AI564" s="0" t="n">
        <v>-1</v>
      </c>
      <c r="AJ564" s="0" t="inlineStr"/>
      <c r="AK564" s="0" t="n">
        <v>0</v>
      </c>
      <c r="AL564" s="0" t="n">
        <v>0</v>
      </c>
      <c r="AM564" s="0" t="n">
        <v>0</v>
      </c>
      <c r="AN564" s="0" t="n">
        <v>0</v>
      </c>
      <c r="AO564" s="0" t="n">
        <v>0</v>
      </c>
      <c r="AP564" s="0" t="n">
        <v>0</v>
      </c>
      <c r="AQ564" s="0" t="n">
        <v>0</v>
      </c>
      <c r="AR564" s="0" t="n">
        <v>0</v>
      </c>
    </row>
    <row r="565">
      <c r="A565" s="0">
        <f>ROW(Source!A1588)</f>
        <v/>
      </c>
      <c r="B565" s="0" t="n">
        <v>78850989</v>
      </c>
      <c r="C565" s="0" t="n">
        <v>78850988</v>
      </c>
      <c r="D565" s="0" t="n">
        <v>18409850</v>
      </c>
      <c r="E565" s="0" t="n">
        <v>1</v>
      </c>
      <c r="F565" s="0" t="n">
        <v>1</v>
      </c>
      <c r="G565" s="0" t="n">
        <v>1</v>
      </c>
      <c r="H565" s="0" t="n">
        <v>1</v>
      </c>
      <c r="I565" s="0" t="inlineStr">
        <is>
          <t>1-1035-90</t>
        </is>
      </c>
      <c r="J565" s="0" t="inlineStr"/>
      <c r="K565" s="0" t="inlineStr">
        <is>
          <t>Рабочий строитель среднего разряда 3,5</t>
        </is>
      </c>
      <c r="L565" s="0" t="n">
        <v>1369</v>
      </c>
      <c r="N565" s="0" t="n">
        <v>1013</v>
      </c>
      <c r="O565" s="0" t="inlineStr">
        <is>
          <t>чел.-ч</t>
        </is>
      </c>
      <c r="P565" s="0" t="inlineStr">
        <is>
          <t>чел.-ч</t>
        </is>
      </c>
      <c r="Q565" s="0" t="n">
        <v>1</v>
      </c>
      <c r="X565" s="0" t="n">
        <v>308</v>
      </c>
      <c r="Y565" s="0" t="n">
        <v>0</v>
      </c>
      <c r="Z565" s="0" t="n">
        <v>0</v>
      </c>
      <c r="AA565" s="0" t="n">
        <v>0</v>
      </c>
      <c r="AB565" s="0" t="n">
        <v>9.07</v>
      </c>
      <c r="AC565" s="0" t="n">
        <v>0</v>
      </c>
      <c r="AD565" s="0" t="n">
        <v>1</v>
      </c>
      <c r="AE565" s="0" t="n">
        <v>1</v>
      </c>
      <c r="AF565" s="0" t="inlineStr"/>
      <c r="AG565" s="0" t="n">
        <v>308</v>
      </c>
      <c r="AH565" s="0" t="n">
        <v>2</v>
      </c>
      <c r="AI565" s="0" t="n">
        <v>78850989</v>
      </c>
      <c r="AJ565" s="0" t="n">
        <v>582</v>
      </c>
      <c r="AK565" s="0" t="n">
        <v>0</v>
      </c>
      <c r="AL565" s="0" t="n">
        <v>0</v>
      </c>
      <c r="AM565" s="0" t="n">
        <v>0</v>
      </c>
      <c r="AN565" s="0" t="n">
        <v>0</v>
      </c>
      <c r="AO565" s="0" t="n">
        <v>0</v>
      </c>
      <c r="AP565" s="0" t="n">
        <v>0</v>
      </c>
      <c r="AQ565" s="0" t="n">
        <v>0</v>
      </c>
      <c r="AR565" s="0" t="n">
        <v>0</v>
      </c>
    </row>
    <row r="566">
      <c r="A566" s="0">
        <f>ROW(Source!A1588)</f>
        <v/>
      </c>
      <c r="B566" s="0" t="n">
        <v>78850990</v>
      </c>
      <c r="C566" s="0" t="n">
        <v>78850988</v>
      </c>
      <c r="D566" s="0" t="n">
        <v>29174913</v>
      </c>
      <c r="E566" s="0" t="n">
        <v>1</v>
      </c>
      <c r="F566" s="0" t="n">
        <v>1</v>
      </c>
      <c r="G566" s="0" t="n">
        <v>1</v>
      </c>
      <c r="H566" s="0" t="n">
        <v>2</v>
      </c>
      <c r="I566" s="0" t="inlineStr">
        <is>
          <t>400001</t>
        </is>
      </c>
      <c r="J566" s="0" t="inlineStr">
        <is>
          <t>ТСЭМ Московской обл., 400001, приказ Минстроя России №675/пр от 28.02.2017 № 264/пр</t>
        </is>
      </c>
      <c r="K566" s="0" t="inlineStr">
        <is>
          <t>Автомобили бортовые, грузоподъемность до 5 т</t>
        </is>
      </c>
      <c r="L566" s="0" t="n">
        <v>1368</v>
      </c>
      <c r="N566" s="0" t="n">
        <v>1011</v>
      </c>
      <c r="O566" s="0" t="inlineStr">
        <is>
          <t>маш.-ч</t>
        </is>
      </c>
      <c r="P566" s="0" t="inlineStr">
        <is>
          <t>маш.-ч</t>
        </is>
      </c>
      <c r="Q566" s="0" t="n">
        <v>1</v>
      </c>
      <c r="X566" s="0" t="n">
        <v>1.6</v>
      </c>
      <c r="Y566" s="0" t="n">
        <v>0</v>
      </c>
      <c r="Z566" s="0" t="n">
        <v>87.17</v>
      </c>
      <c r="AA566" s="0" t="n">
        <v>11.6</v>
      </c>
      <c r="AB566" s="0" t="n">
        <v>0</v>
      </c>
      <c r="AC566" s="0" t="n">
        <v>0</v>
      </c>
      <c r="AD566" s="0" t="n">
        <v>1</v>
      </c>
      <c r="AE566" s="0" t="n">
        <v>0</v>
      </c>
      <c r="AF566" s="0" t="inlineStr"/>
      <c r="AG566" s="0" t="n">
        <v>1.6</v>
      </c>
      <c r="AH566" s="0" t="n">
        <v>2</v>
      </c>
      <c r="AI566" s="0" t="n">
        <v>78850990</v>
      </c>
      <c r="AJ566" s="0" t="n">
        <v>583</v>
      </c>
      <c r="AK566" s="0" t="n">
        <v>0</v>
      </c>
      <c r="AL566" s="0" t="n">
        <v>0</v>
      </c>
      <c r="AM566" s="0" t="n">
        <v>0</v>
      </c>
      <c r="AN566" s="0" t="n">
        <v>0</v>
      </c>
      <c r="AO566" s="0" t="n">
        <v>0</v>
      </c>
      <c r="AP566" s="0" t="n">
        <v>0</v>
      </c>
      <c r="AQ566" s="0" t="n">
        <v>0</v>
      </c>
      <c r="AR566" s="0" t="n">
        <v>0</v>
      </c>
    </row>
    <row r="567">
      <c r="A567" s="0">
        <f>ROW(Source!A1588)</f>
        <v/>
      </c>
      <c r="B567" s="0" t="n">
        <v>78850991</v>
      </c>
      <c r="C567" s="0" t="n">
        <v>78850988</v>
      </c>
      <c r="D567" s="0" t="n">
        <v>29114241</v>
      </c>
      <c r="E567" s="0" t="n">
        <v>1</v>
      </c>
      <c r="F567" s="0" t="n">
        <v>1</v>
      </c>
      <c r="G567" s="0" t="n">
        <v>1</v>
      </c>
      <c r="H567" s="0" t="n">
        <v>3</v>
      </c>
      <c r="I567" s="0" t="inlineStr">
        <is>
          <t>101-2577</t>
        </is>
      </c>
      <c r="J567" s="0" t="inlineStr">
        <is>
          <t>ТССЦ Московской обл., 101-2577, приказ Минстроя России №675/пр от 28.02.2017 № 254/пр</t>
        </is>
      </c>
      <c r="K567" s="0" t="inlineStr">
        <is>
          <t>Болты с гайками и шайбами для санитарно-технических работ диаметром 20-22 мм</t>
        </is>
      </c>
      <c r="L567" s="0" t="n">
        <v>1348</v>
      </c>
      <c r="N567" s="0" t="n">
        <v>1009</v>
      </c>
      <c r="O567" s="0" t="inlineStr">
        <is>
          <t>т</t>
        </is>
      </c>
      <c r="P567" s="0" t="inlineStr">
        <is>
          <t>т</t>
        </is>
      </c>
      <c r="Q567" s="0" t="n">
        <v>1000</v>
      </c>
      <c r="X567" s="0" t="n">
        <v>0.11</v>
      </c>
      <c r="Y567" s="0" t="n">
        <v>13559.99</v>
      </c>
      <c r="Z567" s="0" t="n">
        <v>0</v>
      </c>
      <c r="AA567" s="0" t="n">
        <v>0</v>
      </c>
      <c r="AB567" s="0" t="n">
        <v>0</v>
      </c>
      <c r="AC567" s="0" t="n">
        <v>0</v>
      </c>
      <c r="AD567" s="0" t="n">
        <v>1</v>
      </c>
      <c r="AE567" s="0" t="n">
        <v>0</v>
      </c>
      <c r="AF567" s="0" t="inlineStr"/>
      <c r="AG567" s="0" t="n">
        <v>0.11</v>
      </c>
      <c r="AH567" s="0" t="n">
        <v>2</v>
      </c>
      <c r="AI567" s="0" t="n">
        <v>78850991</v>
      </c>
      <c r="AJ567" s="0" t="n">
        <v>584</v>
      </c>
      <c r="AK567" s="0" t="n">
        <v>0</v>
      </c>
      <c r="AL567" s="0" t="n">
        <v>0</v>
      </c>
      <c r="AM567" s="0" t="n">
        <v>0</v>
      </c>
      <c r="AN567" s="0" t="n">
        <v>0</v>
      </c>
      <c r="AO567" s="0" t="n">
        <v>0</v>
      </c>
      <c r="AP567" s="0" t="n">
        <v>0</v>
      </c>
      <c r="AQ567" s="0" t="n">
        <v>0</v>
      </c>
      <c r="AR567" s="0" t="n">
        <v>0</v>
      </c>
    </row>
    <row r="568">
      <c r="A568" s="0">
        <f>ROW(Source!A1588)</f>
        <v/>
      </c>
      <c r="B568" s="0" t="n">
        <v>78850992</v>
      </c>
      <c r="C568" s="0" t="n">
        <v>78850988</v>
      </c>
      <c r="D568" s="0" t="n">
        <v>29142947</v>
      </c>
      <c r="E568" s="0" t="n">
        <v>1</v>
      </c>
      <c r="F568" s="0" t="n">
        <v>1</v>
      </c>
      <c r="G568" s="0" t="n">
        <v>1</v>
      </c>
      <c r="H568" s="0" t="n">
        <v>3</v>
      </c>
      <c r="I568" s="0" t="inlineStr">
        <is>
          <t>302-1175</t>
        </is>
      </c>
      <c r="J568" s="0" t="inlineStr">
        <is>
          <t>ТССЦ Московской обл., 302-1175, приказ Минстроя России №675/пр от 28.02.2017 № 256/пр</t>
        </is>
      </c>
      <c r="K568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68" s="0" t="n">
        <v>1354</v>
      </c>
      <c r="N568" s="0" t="n">
        <v>1010</v>
      </c>
      <c r="O568" s="0" t="inlineStr">
        <is>
          <t>шт.</t>
        </is>
      </c>
      <c r="P568" s="0" t="inlineStr">
        <is>
          <t>шт.</t>
        </is>
      </c>
      <c r="Q568" s="0" t="n">
        <v>1</v>
      </c>
      <c r="X568" s="0" t="n">
        <v>100</v>
      </c>
      <c r="Y568" s="0" t="n">
        <v>257.08</v>
      </c>
      <c r="Z568" s="0" t="n">
        <v>0</v>
      </c>
      <c r="AA568" s="0" t="n">
        <v>0</v>
      </c>
      <c r="AB568" s="0" t="n">
        <v>0</v>
      </c>
      <c r="AC568" s="0" t="n">
        <v>0</v>
      </c>
      <c r="AD568" s="0" t="n">
        <v>1</v>
      </c>
      <c r="AE568" s="0" t="n">
        <v>0</v>
      </c>
      <c r="AF568" s="0" t="inlineStr"/>
      <c r="AG568" s="0" t="n">
        <v>100</v>
      </c>
      <c r="AH568" s="0" t="n">
        <v>2</v>
      </c>
      <c r="AI568" s="0" t="n">
        <v>78850992</v>
      </c>
      <c r="AJ568" s="0" t="n">
        <v>585</v>
      </c>
      <c r="AK568" s="0" t="n">
        <v>0</v>
      </c>
      <c r="AL568" s="0" t="n">
        <v>0</v>
      </c>
      <c r="AM568" s="0" t="n">
        <v>0</v>
      </c>
      <c r="AN568" s="0" t="n">
        <v>0</v>
      </c>
      <c r="AO568" s="0" t="n">
        <v>0</v>
      </c>
      <c r="AP568" s="0" t="n">
        <v>0</v>
      </c>
      <c r="AQ568" s="0" t="n">
        <v>0</v>
      </c>
      <c r="AR568" s="0" t="n">
        <v>0</v>
      </c>
    </row>
    <row r="569">
      <c r="A569" s="0">
        <f>ROW(Source!A1588)</f>
        <v/>
      </c>
      <c r="B569" s="0" t="n">
        <v>78850993</v>
      </c>
      <c r="C569" s="0" t="n">
        <v>78850988</v>
      </c>
      <c r="D569" s="0" t="n">
        <v>29171635</v>
      </c>
      <c r="E569" s="0" t="n">
        <v>1</v>
      </c>
      <c r="F569" s="0" t="n">
        <v>1</v>
      </c>
      <c r="G569" s="0" t="n">
        <v>1</v>
      </c>
      <c r="H569" s="0" t="n">
        <v>3</v>
      </c>
      <c r="I569" s="0" t="inlineStr">
        <is>
          <t>509-0966</t>
        </is>
      </c>
      <c r="J569" s="0" t="inlineStr">
        <is>
          <t>ТССЦ Московской обл., 509-0966, приказ Минстроя России №675/пр от 28.02.2017 № 258/пр</t>
        </is>
      </c>
      <c r="K569" s="0" t="inlineStr">
        <is>
          <t>Прокладки из паронита марки ПМБ, толщиной 1 мм, диаметром 50 мм</t>
        </is>
      </c>
      <c r="L569" s="0" t="n">
        <v>1356</v>
      </c>
      <c r="N569" s="0" t="n">
        <v>1010</v>
      </c>
      <c r="O569" s="0" t="inlineStr">
        <is>
          <t>1000 шт.</t>
        </is>
      </c>
      <c r="P569" s="0" t="inlineStr">
        <is>
          <t>1000 шт.</t>
        </is>
      </c>
      <c r="Q569" s="0" t="n">
        <v>1000</v>
      </c>
      <c r="X569" s="0" t="n">
        <v>0.2</v>
      </c>
      <c r="Y569" s="0" t="n">
        <v>3450.01</v>
      </c>
      <c r="Z569" s="0" t="n">
        <v>0</v>
      </c>
      <c r="AA569" s="0" t="n">
        <v>0</v>
      </c>
      <c r="AB569" s="0" t="n">
        <v>0</v>
      </c>
      <c r="AC569" s="0" t="n">
        <v>0</v>
      </c>
      <c r="AD569" s="0" t="n">
        <v>1</v>
      </c>
      <c r="AE569" s="0" t="n">
        <v>0</v>
      </c>
      <c r="AF569" s="0" t="inlineStr"/>
      <c r="AG569" s="0" t="n">
        <v>0.2</v>
      </c>
      <c r="AH569" s="0" t="n">
        <v>2</v>
      </c>
      <c r="AI569" s="0" t="n">
        <v>78850993</v>
      </c>
      <c r="AJ569" s="0" t="n">
        <v>586</v>
      </c>
      <c r="AK569" s="0" t="n">
        <v>0</v>
      </c>
      <c r="AL569" s="0" t="n">
        <v>0</v>
      </c>
      <c r="AM569" s="0" t="n">
        <v>0</v>
      </c>
      <c r="AN569" s="0" t="n">
        <v>0</v>
      </c>
      <c r="AO569" s="0" t="n">
        <v>0</v>
      </c>
      <c r="AP569" s="0" t="n">
        <v>0</v>
      </c>
      <c r="AQ569" s="0" t="n">
        <v>0</v>
      </c>
      <c r="AR569" s="0" t="n">
        <v>0</v>
      </c>
    </row>
    <row r="570">
      <c r="A570" s="0">
        <f>ROW(Source!A1588)</f>
        <v/>
      </c>
      <c r="B570" s="0" t="n">
        <v>78850994</v>
      </c>
      <c r="C570" s="0" t="n">
        <v>78850988</v>
      </c>
      <c r="D570" s="0" t="n">
        <v>29164350</v>
      </c>
      <c r="E570" s="0" t="n">
        <v>1</v>
      </c>
      <c r="F570" s="0" t="n">
        <v>1</v>
      </c>
      <c r="G570" s="0" t="n">
        <v>1</v>
      </c>
      <c r="H570" s="0" t="n">
        <v>3</v>
      </c>
      <c r="I570" s="0" t="inlineStr">
        <is>
          <t>509-9899</t>
        </is>
      </c>
      <c r="J570" s="0" t="inlineStr">
        <is>
          <t>ТССЦ Московской обл., 509-9899, приказ Минстроя России №675/пр от 28.02.2017 № 258/пр</t>
        </is>
      </c>
      <c r="K570" s="0" t="inlineStr">
        <is>
          <t>Строительный мусор и масса возвратных материалов</t>
        </is>
      </c>
      <c r="L570" s="0" t="n">
        <v>1348</v>
      </c>
      <c r="N570" s="0" t="n">
        <v>1009</v>
      </c>
      <c r="O570" s="0" t="inlineStr">
        <is>
          <t>т</t>
        </is>
      </c>
      <c r="P570" s="0" t="inlineStr">
        <is>
          <t>т</t>
        </is>
      </c>
      <c r="Q570" s="0" t="n">
        <v>1000</v>
      </c>
      <c r="X570" s="0" t="n">
        <v>1.8</v>
      </c>
      <c r="Y570" s="0" t="n">
        <v>0</v>
      </c>
      <c r="Z570" s="0" t="n">
        <v>0</v>
      </c>
      <c r="AA570" s="0" t="n">
        <v>0</v>
      </c>
      <c r="AB570" s="0" t="n">
        <v>0</v>
      </c>
      <c r="AC570" s="0" t="n">
        <v>0</v>
      </c>
      <c r="AD570" s="0" t="n">
        <v>0</v>
      </c>
      <c r="AE570" s="0" t="n">
        <v>0</v>
      </c>
      <c r="AF570" s="0" t="inlineStr"/>
      <c r="AG570" s="0" t="n">
        <v>1.8</v>
      </c>
      <c r="AH570" s="0" t="n">
        <v>2</v>
      </c>
      <c r="AI570" s="0" t="n">
        <v>78850994</v>
      </c>
      <c r="AJ570" s="0" t="n">
        <v>587</v>
      </c>
      <c r="AK570" s="0" t="n">
        <v>0</v>
      </c>
      <c r="AL570" s="0" t="n">
        <v>0</v>
      </c>
      <c r="AM570" s="0" t="n">
        <v>0</v>
      </c>
      <c r="AN570" s="0" t="n">
        <v>0</v>
      </c>
      <c r="AO570" s="0" t="n">
        <v>0</v>
      </c>
      <c r="AP570" s="0" t="n">
        <v>0</v>
      </c>
      <c r="AQ570" s="0" t="n">
        <v>0</v>
      </c>
      <c r="AR570" s="0" t="n">
        <v>0</v>
      </c>
    </row>
    <row r="571">
      <c r="A571" s="0">
        <f>ROW(Source!A1590)</f>
        <v/>
      </c>
      <c r="B571" s="0" t="n">
        <v>78850997</v>
      </c>
      <c r="C571" s="0" t="n">
        <v>78850996</v>
      </c>
      <c r="D571" s="0" t="n">
        <v>18409661</v>
      </c>
      <c r="E571" s="0" t="n">
        <v>1</v>
      </c>
      <c r="F571" s="0" t="n">
        <v>1</v>
      </c>
      <c r="G571" s="0" t="n">
        <v>1</v>
      </c>
      <c r="H571" s="0" t="n">
        <v>1</v>
      </c>
      <c r="I571" s="0" t="inlineStr">
        <is>
          <t>1-1031-90</t>
        </is>
      </c>
      <c r="J571" s="0" t="inlineStr"/>
      <c r="K571" s="0" t="inlineStr">
        <is>
          <t>Рабочий строитель среднего разряда 3,1</t>
        </is>
      </c>
      <c r="L571" s="0" t="n">
        <v>1369</v>
      </c>
      <c r="N571" s="0" t="n">
        <v>1013</v>
      </c>
      <c r="O571" s="0" t="inlineStr">
        <is>
          <t>чел.-ч</t>
        </is>
      </c>
      <c r="P571" s="0" t="inlineStr">
        <is>
          <t>чел.-ч</t>
        </is>
      </c>
      <c r="Q571" s="0" t="n">
        <v>1</v>
      </c>
      <c r="X571" s="0" t="n">
        <v>302.4</v>
      </c>
      <c r="Y571" s="0" t="n">
        <v>0</v>
      </c>
      <c r="Z571" s="0" t="n">
        <v>0</v>
      </c>
      <c r="AA571" s="0" t="n">
        <v>0</v>
      </c>
      <c r="AB571" s="0" t="n">
        <v>8.640000000000001</v>
      </c>
      <c r="AC571" s="0" t="n">
        <v>0</v>
      </c>
      <c r="AD571" s="0" t="n">
        <v>1</v>
      </c>
      <c r="AE571" s="0" t="n">
        <v>1</v>
      </c>
      <c r="AF571" s="0" t="inlineStr"/>
      <c r="AG571" s="0" t="n">
        <v>302.4</v>
      </c>
      <c r="AH571" s="0" t="n">
        <v>2</v>
      </c>
      <c r="AI571" s="0" t="n">
        <v>78850997</v>
      </c>
      <c r="AJ571" s="0" t="n">
        <v>588</v>
      </c>
      <c r="AK571" s="0" t="n">
        <v>0</v>
      </c>
      <c r="AL571" s="0" t="n">
        <v>0</v>
      </c>
      <c r="AM571" s="0" t="n">
        <v>0</v>
      </c>
      <c r="AN571" s="0" t="n">
        <v>0</v>
      </c>
      <c r="AO571" s="0" t="n">
        <v>0</v>
      </c>
      <c r="AP571" s="0" t="n">
        <v>0</v>
      </c>
      <c r="AQ571" s="0" t="n">
        <v>0</v>
      </c>
      <c r="AR571" s="0" t="n">
        <v>0</v>
      </c>
    </row>
    <row r="572">
      <c r="A572" s="0">
        <f>ROW(Source!A1590)</f>
        <v/>
      </c>
      <c r="B572" s="0" t="n">
        <v>78850998</v>
      </c>
      <c r="C572" s="0" t="n">
        <v>78850996</v>
      </c>
      <c r="D572" s="0" t="n">
        <v>29174913</v>
      </c>
      <c r="E572" s="0" t="n">
        <v>1</v>
      </c>
      <c r="F572" s="0" t="n">
        <v>1</v>
      </c>
      <c r="G572" s="0" t="n">
        <v>1</v>
      </c>
      <c r="H572" s="0" t="n">
        <v>2</v>
      </c>
      <c r="I572" s="0" t="inlineStr">
        <is>
          <t>400001</t>
        </is>
      </c>
      <c r="J572" s="0" t="inlineStr">
        <is>
          <t>ТСЭМ Московской обл., 400001, приказ Минстроя России №675/пр от 28.02.2017 № 264/пр</t>
        </is>
      </c>
      <c r="K572" s="0" t="inlineStr">
        <is>
          <t>Автомобили бортовые, грузоподъемность до 5 т</t>
        </is>
      </c>
      <c r="L572" s="0" t="n">
        <v>1368</v>
      </c>
      <c r="N572" s="0" t="n">
        <v>1011</v>
      </c>
      <c r="O572" s="0" t="inlineStr">
        <is>
          <t>маш.-ч</t>
        </is>
      </c>
      <c r="P572" s="0" t="inlineStr">
        <is>
          <t>маш.-ч</t>
        </is>
      </c>
      <c r="Q572" s="0" t="n">
        <v>1</v>
      </c>
      <c r="X572" s="0" t="n">
        <v>0.01</v>
      </c>
      <c r="Y572" s="0" t="n">
        <v>0</v>
      </c>
      <c r="Z572" s="0" t="n">
        <v>87.17</v>
      </c>
      <c r="AA572" s="0" t="n">
        <v>11.6</v>
      </c>
      <c r="AB572" s="0" t="n">
        <v>0</v>
      </c>
      <c r="AC572" s="0" t="n">
        <v>0</v>
      </c>
      <c r="AD572" s="0" t="n">
        <v>1</v>
      </c>
      <c r="AE572" s="0" t="n">
        <v>0</v>
      </c>
      <c r="AF572" s="0" t="inlineStr"/>
      <c r="AG572" s="0" t="n">
        <v>0.01</v>
      </c>
      <c r="AH572" s="0" t="n">
        <v>2</v>
      </c>
      <c r="AI572" s="0" t="n">
        <v>78850998</v>
      </c>
      <c r="AJ572" s="0" t="n">
        <v>589</v>
      </c>
      <c r="AK572" s="0" t="n">
        <v>0</v>
      </c>
      <c r="AL572" s="0" t="n">
        <v>0</v>
      </c>
      <c r="AM572" s="0" t="n">
        <v>0</v>
      </c>
      <c r="AN572" s="0" t="n">
        <v>0</v>
      </c>
      <c r="AO572" s="0" t="n">
        <v>0</v>
      </c>
      <c r="AP572" s="0" t="n">
        <v>0</v>
      </c>
      <c r="AQ572" s="0" t="n">
        <v>0</v>
      </c>
      <c r="AR572" s="0" t="n">
        <v>0</v>
      </c>
    </row>
    <row r="573">
      <c r="A573" s="0">
        <f>ROW(Source!A1590)</f>
        <v/>
      </c>
      <c r="B573" s="0" t="n">
        <v>78850999</v>
      </c>
      <c r="C573" s="0" t="n">
        <v>78850996</v>
      </c>
      <c r="D573" s="0" t="n">
        <v>29107658</v>
      </c>
      <c r="E573" s="0" t="n">
        <v>1</v>
      </c>
      <c r="F573" s="0" t="n">
        <v>1</v>
      </c>
      <c r="G573" s="0" t="n">
        <v>1</v>
      </c>
      <c r="H573" s="0" t="n">
        <v>3</v>
      </c>
      <c r="I573" s="0" t="inlineStr">
        <is>
          <t>101-0962</t>
        </is>
      </c>
      <c r="J573" s="0" t="inlineStr">
        <is>
          <t>ТССЦ Московской обл., 101-0962, приказ Минстроя России №675/пр от 28.02.2017 № 254/пр</t>
        </is>
      </c>
      <c r="K573" s="0" t="inlineStr">
        <is>
          <t>Смазка солидол жировой марки «Ж»</t>
        </is>
      </c>
      <c r="L573" s="0" t="n">
        <v>1348</v>
      </c>
      <c r="N573" s="0" t="n">
        <v>1009</v>
      </c>
      <c r="O573" s="0" t="inlineStr">
        <is>
          <t>т</t>
        </is>
      </c>
      <c r="P573" s="0" t="inlineStr">
        <is>
          <t>т</t>
        </is>
      </c>
      <c r="Q573" s="0" t="n">
        <v>1000</v>
      </c>
      <c r="X573" s="0" t="n">
        <v>0.0078</v>
      </c>
      <c r="Y573" s="0" t="n">
        <v>9661.51</v>
      </c>
      <c r="Z573" s="0" t="n">
        <v>0</v>
      </c>
      <c r="AA573" s="0" t="n">
        <v>0</v>
      </c>
      <c r="AB573" s="0" t="n">
        <v>0</v>
      </c>
      <c r="AC573" s="0" t="n">
        <v>0</v>
      </c>
      <c r="AD573" s="0" t="n">
        <v>1</v>
      </c>
      <c r="AE573" s="0" t="n">
        <v>0</v>
      </c>
      <c r="AF573" s="0" t="inlineStr"/>
      <c r="AG573" s="0" t="n">
        <v>0.0078</v>
      </c>
      <c r="AH573" s="0" t="n">
        <v>2</v>
      </c>
      <c r="AI573" s="0" t="n">
        <v>78850999</v>
      </c>
      <c r="AJ573" s="0" t="n">
        <v>590</v>
      </c>
      <c r="AK573" s="0" t="n">
        <v>0</v>
      </c>
      <c r="AL573" s="0" t="n">
        <v>0</v>
      </c>
      <c r="AM573" s="0" t="n">
        <v>0</v>
      </c>
      <c r="AN573" s="0" t="n">
        <v>0</v>
      </c>
      <c r="AO573" s="0" t="n">
        <v>0</v>
      </c>
      <c r="AP573" s="0" t="n">
        <v>0</v>
      </c>
      <c r="AQ573" s="0" t="n">
        <v>0</v>
      </c>
      <c r="AR573" s="0" t="n">
        <v>0</v>
      </c>
    </row>
    <row r="574">
      <c r="A574" s="0">
        <f>ROW(Source!A1590)</f>
        <v/>
      </c>
      <c r="B574" s="0" t="n">
        <v>78851000</v>
      </c>
      <c r="C574" s="0" t="n">
        <v>78850996</v>
      </c>
      <c r="D574" s="0" t="n">
        <v>29171624</v>
      </c>
      <c r="E574" s="0" t="n">
        <v>1</v>
      </c>
      <c r="F574" s="0" t="n">
        <v>1</v>
      </c>
      <c r="G574" s="0" t="n">
        <v>1</v>
      </c>
      <c r="H574" s="0" t="n">
        <v>3</v>
      </c>
      <c r="I574" s="0" t="inlineStr">
        <is>
          <t>509-0965</t>
        </is>
      </c>
      <c r="J574" s="0" t="inlineStr">
        <is>
          <t>ТССЦ Московской обл., 509-0965, приказ Минстроя России №675/пр от 28.02.2017 № 258/пр</t>
        </is>
      </c>
      <c r="K574" s="0" t="inlineStr">
        <is>
          <t>Паронит</t>
        </is>
      </c>
      <c r="L574" s="0" t="n">
        <v>1348</v>
      </c>
      <c r="N574" s="0" t="n">
        <v>1009</v>
      </c>
      <c r="O574" s="0" t="inlineStr">
        <is>
          <t>т</t>
        </is>
      </c>
      <c r="P574" s="0" t="inlineStr">
        <is>
          <t>т</t>
        </is>
      </c>
      <c r="Q574" s="0" t="n">
        <v>1000</v>
      </c>
      <c r="X574" s="0" t="n">
        <v>0.0252</v>
      </c>
      <c r="Y574" s="0" t="n">
        <v>28496.87</v>
      </c>
      <c r="Z574" s="0" t="n">
        <v>0</v>
      </c>
      <c r="AA574" s="0" t="n">
        <v>0</v>
      </c>
      <c r="AB574" s="0" t="n">
        <v>0</v>
      </c>
      <c r="AC574" s="0" t="n">
        <v>0</v>
      </c>
      <c r="AD574" s="0" t="n">
        <v>1</v>
      </c>
      <c r="AE574" s="0" t="n">
        <v>0</v>
      </c>
      <c r="AF574" s="0" t="inlineStr"/>
      <c r="AG574" s="0" t="n">
        <v>0.0252</v>
      </c>
      <c r="AH574" s="0" t="n">
        <v>2</v>
      </c>
      <c r="AI574" s="0" t="n">
        <v>78851000</v>
      </c>
      <c r="AJ574" s="0" t="n">
        <v>591</v>
      </c>
      <c r="AK574" s="0" t="n">
        <v>0</v>
      </c>
      <c r="AL574" s="0" t="n">
        <v>0</v>
      </c>
      <c r="AM574" s="0" t="n">
        <v>0</v>
      </c>
      <c r="AN574" s="0" t="n">
        <v>0</v>
      </c>
      <c r="AO574" s="0" t="n">
        <v>0</v>
      </c>
      <c r="AP574" s="0" t="n">
        <v>0</v>
      </c>
      <c r="AQ574" s="0" t="n">
        <v>0</v>
      </c>
      <c r="AR574" s="0" t="n">
        <v>0</v>
      </c>
    </row>
    <row r="575">
      <c r="A575" s="0">
        <f>ROW(Source!A1590)</f>
        <v/>
      </c>
      <c r="B575" s="0" t="n">
        <v>78851001</v>
      </c>
      <c r="C575" s="0" t="n">
        <v>78850996</v>
      </c>
      <c r="D575" s="0" t="n">
        <v>29164239</v>
      </c>
      <c r="E575" s="0" t="n">
        <v>1</v>
      </c>
      <c r="F575" s="0" t="n">
        <v>1</v>
      </c>
      <c r="G575" s="0" t="n">
        <v>1</v>
      </c>
      <c r="H575" s="0" t="n">
        <v>3</v>
      </c>
      <c r="I575" s="0" t="inlineStr">
        <is>
          <t>509-3368</t>
        </is>
      </c>
      <c r="J575" s="0" t="inlineStr">
        <is>
          <t>ТССЦ Московской обл., 509-3368, приказ Минстроя России №675/пр от 28.02.2017 № 258/пр</t>
        </is>
      </c>
      <c r="K575" s="0" t="inlineStr">
        <is>
          <t>Набивки сальниковые</t>
        </is>
      </c>
      <c r="L575" s="0" t="n">
        <v>1346</v>
      </c>
      <c r="N575" s="0" t="n">
        <v>1009</v>
      </c>
      <c r="O575" s="0" t="inlineStr">
        <is>
          <t>кг</t>
        </is>
      </c>
      <c r="P575" s="0" t="inlineStr">
        <is>
          <t>кг</t>
        </is>
      </c>
      <c r="Q575" s="0" t="n">
        <v>1</v>
      </c>
      <c r="X575" s="0" t="n">
        <v>3.5</v>
      </c>
      <c r="Y575" s="0" t="n">
        <v>28.56</v>
      </c>
      <c r="Z575" s="0" t="n">
        <v>0</v>
      </c>
      <c r="AA575" s="0" t="n">
        <v>0</v>
      </c>
      <c r="AB575" s="0" t="n">
        <v>0</v>
      </c>
      <c r="AC575" s="0" t="n">
        <v>0</v>
      </c>
      <c r="AD575" s="0" t="n">
        <v>1</v>
      </c>
      <c r="AE575" s="0" t="n">
        <v>0</v>
      </c>
      <c r="AF575" s="0" t="inlineStr"/>
      <c r="AG575" s="0" t="n">
        <v>3.5</v>
      </c>
      <c r="AH575" s="0" t="n">
        <v>2</v>
      </c>
      <c r="AI575" s="0" t="n">
        <v>78851001</v>
      </c>
      <c r="AJ575" s="0" t="n">
        <v>592</v>
      </c>
      <c r="AK575" s="0" t="n">
        <v>0</v>
      </c>
      <c r="AL575" s="0" t="n">
        <v>0</v>
      </c>
      <c r="AM575" s="0" t="n">
        <v>0</v>
      </c>
      <c r="AN575" s="0" t="n">
        <v>0</v>
      </c>
      <c r="AO575" s="0" t="n">
        <v>0</v>
      </c>
      <c r="AP575" s="0" t="n">
        <v>0</v>
      </c>
      <c r="AQ575" s="0" t="n">
        <v>0</v>
      </c>
      <c r="AR575" s="0" t="n">
        <v>0</v>
      </c>
    </row>
    <row r="576">
      <c r="A576" s="0">
        <f>ROW(Source!A1591)</f>
        <v/>
      </c>
      <c r="B576" s="0" t="n">
        <v>78851010</v>
      </c>
      <c r="C576" s="0" t="n">
        <v>78851003</v>
      </c>
      <c r="D576" s="0" t="n">
        <v>18442827</v>
      </c>
      <c r="E576" s="0" t="n">
        <v>1</v>
      </c>
      <c r="F576" s="0" t="n">
        <v>1</v>
      </c>
      <c r="G576" s="0" t="n">
        <v>1</v>
      </c>
      <c r="H576" s="0" t="n">
        <v>1</v>
      </c>
      <c r="I576" s="0" t="inlineStr">
        <is>
          <t>1-1053-90</t>
        </is>
      </c>
      <c r="J576" s="0" t="inlineStr"/>
      <c r="K576" s="0" t="inlineStr">
        <is>
          <t>Рабочий строитель среднего разряда 5,3</t>
        </is>
      </c>
      <c r="L576" s="0" t="n">
        <v>1369</v>
      </c>
      <c r="N576" s="0" t="n">
        <v>1013</v>
      </c>
      <c r="O576" s="0" t="inlineStr">
        <is>
          <t>чел.-ч</t>
        </is>
      </c>
      <c r="P576" s="0" t="inlineStr">
        <is>
          <t>чел.-ч</t>
        </is>
      </c>
      <c r="Q576" s="0" t="n">
        <v>1</v>
      </c>
      <c r="X576" s="0" t="n">
        <v>5.01</v>
      </c>
      <c r="Y576" s="0" t="n">
        <v>0</v>
      </c>
      <c r="Z576" s="0" t="n">
        <v>0</v>
      </c>
      <c r="AA576" s="0" t="n">
        <v>0</v>
      </c>
      <c r="AB576" s="0" t="n">
        <v>11.64</v>
      </c>
      <c r="AC576" s="0" t="n">
        <v>0</v>
      </c>
      <c r="AD576" s="0" t="n">
        <v>1</v>
      </c>
      <c r="AE576" s="0" t="n">
        <v>1</v>
      </c>
      <c r="AF576" s="0" t="inlineStr"/>
      <c r="AG576" s="0" t="n">
        <v>5.01</v>
      </c>
      <c r="AH576" s="0" t="n">
        <v>2</v>
      </c>
      <c r="AI576" s="0" t="n">
        <v>78851004</v>
      </c>
      <c r="AJ576" s="0" t="n">
        <v>593</v>
      </c>
      <c r="AK576" s="0" t="n">
        <v>0</v>
      </c>
      <c r="AL576" s="0" t="n">
        <v>0</v>
      </c>
      <c r="AM576" s="0" t="n">
        <v>0</v>
      </c>
      <c r="AN576" s="0" t="n">
        <v>0</v>
      </c>
      <c r="AO576" s="0" t="n">
        <v>0</v>
      </c>
      <c r="AP576" s="0" t="n">
        <v>0</v>
      </c>
      <c r="AQ576" s="0" t="n">
        <v>0</v>
      </c>
      <c r="AR576" s="0" t="n">
        <v>0</v>
      </c>
    </row>
    <row r="577">
      <c r="A577" s="0">
        <f>ROW(Source!A1591)</f>
        <v/>
      </c>
      <c r="B577" s="0" t="n">
        <v>78851011</v>
      </c>
      <c r="C577" s="0" t="n">
        <v>78851003</v>
      </c>
      <c r="D577" s="0" t="n">
        <v>29172703</v>
      </c>
      <c r="E577" s="0" t="n">
        <v>1</v>
      </c>
      <c r="F577" s="0" t="n">
        <v>1</v>
      </c>
      <c r="G577" s="0" t="n">
        <v>1</v>
      </c>
      <c r="H577" s="0" t="n">
        <v>2</v>
      </c>
      <c r="I577" s="0" t="inlineStr">
        <is>
          <t>042900</t>
        </is>
      </c>
      <c r="J577" s="0" t="inlineStr">
        <is>
          <t>ТСЭМ Московской обл., 042900, приказ Минстроя России №675/пр от 28.02.2017 № 264/пр</t>
        </is>
      </c>
      <c r="K577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77" s="0" t="n">
        <v>1368</v>
      </c>
      <c r="N577" s="0" t="n">
        <v>1011</v>
      </c>
      <c r="O577" s="0" t="inlineStr">
        <is>
          <t>маш.-ч</t>
        </is>
      </c>
      <c r="P577" s="0" t="inlineStr">
        <is>
          <t>маш.-ч</t>
        </is>
      </c>
      <c r="Q577" s="0" t="n">
        <v>1</v>
      </c>
      <c r="X577" s="0" t="n">
        <v>1.5</v>
      </c>
      <c r="Y577" s="0" t="n">
        <v>0</v>
      </c>
      <c r="Z577" s="0" t="n">
        <v>29.67</v>
      </c>
      <c r="AA577" s="0" t="n">
        <v>0</v>
      </c>
      <c r="AB577" s="0" t="n">
        <v>0</v>
      </c>
      <c r="AC577" s="0" t="n">
        <v>0</v>
      </c>
      <c r="AD577" s="0" t="n">
        <v>1</v>
      </c>
      <c r="AE577" s="0" t="n">
        <v>0</v>
      </c>
      <c r="AF577" s="0" t="inlineStr"/>
      <c r="AG577" s="0" t="n">
        <v>1.5</v>
      </c>
      <c r="AH577" s="0" t="n">
        <v>2</v>
      </c>
      <c r="AI577" s="0" t="n">
        <v>78851005</v>
      </c>
      <c r="AJ577" s="0" t="n">
        <v>594</v>
      </c>
      <c r="AK577" s="0" t="n">
        <v>0</v>
      </c>
      <c r="AL577" s="0" t="n">
        <v>0</v>
      </c>
      <c r="AM577" s="0" t="n">
        <v>0</v>
      </c>
      <c r="AN577" s="0" t="n">
        <v>0</v>
      </c>
      <c r="AO577" s="0" t="n">
        <v>0</v>
      </c>
      <c r="AP577" s="0" t="n">
        <v>0</v>
      </c>
      <c r="AQ577" s="0" t="n">
        <v>0</v>
      </c>
      <c r="AR577" s="0" t="n">
        <v>0</v>
      </c>
    </row>
    <row r="578">
      <c r="A578" s="0">
        <f>ROW(Source!A1591)</f>
        <v/>
      </c>
      <c r="B578" s="0" t="n">
        <v>78851012</v>
      </c>
      <c r="C578" s="0" t="n">
        <v>78851003</v>
      </c>
      <c r="D578" s="0" t="n">
        <v>29110398</v>
      </c>
      <c r="E578" s="0" t="n">
        <v>1</v>
      </c>
      <c r="F578" s="0" t="n">
        <v>1</v>
      </c>
      <c r="G578" s="0" t="n">
        <v>1</v>
      </c>
      <c r="H578" s="0" t="n">
        <v>3</v>
      </c>
      <c r="I578" s="0" t="inlineStr">
        <is>
          <t>101-0388</t>
        </is>
      </c>
      <c r="J578" s="0" t="inlineStr">
        <is>
          <t>ТССЦ Московской обл., 101-0388, приказ Минстроя России №675/пр от 28.02.2017 № 254/пр</t>
        </is>
      </c>
      <c r="K578" s="0" t="inlineStr">
        <is>
          <t>Краски масляные земляные марки МА-0115 мумия, сурик железный</t>
        </is>
      </c>
      <c r="L578" s="0" t="n">
        <v>1348</v>
      </c>
      <c r="N578" s="0" t="n">
        <v>1009</v>
      </c>
      <c r="O578" s="0" t="inlineStr">
        <is>
          <t>т</t>
        </is>
      </c>
      <c r="P578" s="0" t="inlineStr">
        <is>
          <t>т</t>
        </is>
      </c>
      <c r="Q578" s="0" t="n">
        <v>1000</v>
      </c>
      <c r="X578" s="0" t="n">
        <v>5e-05</v>
      </c>
      <c r="Y578" s="0" t="n">
        <v>15118.99</v>
      </c>
      <c r="Z578" s="0" t="n">
        <v>0</v>
      </c>
      <c r="AA578" s="0" t="n">
        <v>0</v>
      </c>
      <c r="AB578" s="0" t="n">
        <v>0</v>
      </c>
      <c r="AC578" s="0" t="n">
        <v>0</v>
      </c>
      <c r="AD578" s="0" t="n">
        <v>1</v>
      </c>
      <c r="AE578" s="0" t="n">
        <v>0</v>
      </c>
      <c r="AF578" s="0" t="inlineStr"/>
      <c r="AG578" s="0" t="n">
        <v>5e-05</v>
      </c>
      <c r="AH578" s="0" t="n">
        <v>2</v>
      </c>
      <c r="AI578" s="0" t="n">
        <v>78851006</v>
      </c>
      <c r="AJ578" s="0" t="n">
        <v>595</v>
      </c>
      <c r="AK578" s="0" t="n">
        <v>0</v>
      </c>
      <c r="AL578" s="0" t="n">
        <v>0</v>
      </c>
      <c r="AM578" s="0" t="n">
        <v>0</v>
      </c>
      <c r="AN578" s="0" t="n">
        <v>0</v>
      </c>
      <c r="AO578" s="0" t="n">
        <v>0</v>
      </c>
      <c r="AP578" s="0" t="n">
        <v>0</v>
      </c>
      <c r="AQ578" s="0" t="n">
        <v>0</v>
      </c>
      <c r="AR578" s="0" t="n">
        <v>0</v>
      </c>
    </row>
    <row r="579">
      <c r="A579" s="0">
        <f>ROW(Source!A1591)</f>
        <v/>
      </c>
      <c r="B579" s="0" t="n">
        <v>78851013</v>
      </c>
      <c r="C579" s="0" t="n">
        <v>78851003</v>
      </c>
      <c r="D579" s="0" t="n">
        <v>29110573</v>
      </c>
      <c r="E579" s="0" t="n">
        <v>1</v>
      </c>
      <c r="F579" s="0" t="n">
        <v>1</v>
      </c>
      <c r="G579" s="0" t="n">
        <v>1</v>
      </c>
      <c r="H579" s="0" t="n">
        <v>3</v>
      </c>
      <c r="I579" s="0" t="inlineStr">
        <is>
          <t>101-0628</t>
        </is>
      </c>
      <c r="J579" s="0" t="inlineStr">
        <is>
          <t>ТССЦ Московской обл., 101-0628, приказ Минстроя России №675/пр от 28.02.2017 № 254/пр</t>
        </is>
      </c>
      <c r="K579" s="0" t="inlineStr">
        <is>
          <t>Олифа комбинированная, марки К-3</t>
        </is>
      </c>
      <c r="L579" s="0" t="n">
        <v>1348</v>
      </c>
      <c r="N579" s="0" t="n">
        <v>1009</v>
      </c>
      <c r="O579" s="0" t="inlineStr">
        <is>
          <t>т</t>
        </is>
      </c>
      <c r="P579" s="0" t="inlineStr">
        <is>
          <t>т</t>
        </is>
      </c>
      <c r="Q579" s="0" t="n">
        <v>1000</v>
      </c>
      <c r="X579" s="0" t="n">
        <v>2e-05</v>
      </c>
      <c r="Y579" s="0" t="n">
        <v>16950</v>
      </c>
      <c r="Z579" s="0" t="n">
        <v>0</v>
      </c>
      <c r="AA579" s="0" t="n">
        <v>0</v>
      </c>
      <c r="AB579" s="0" t="n">
        <v>0</v>
      </c>
      <c r="AC579" s="0" t="n">
        <v>0</v>
      </c>
      <c r="AD579" s="0" t="n">
        <v>1</v>
      </c>
      <c r="AE579" s="0" t="n">
        <v>0</v>
      </c>
      <c r="AF579" s="0" t="inlineStr"/>
      <c r="AG579" s="0" t="n">
        <v>2e-05</v>
      </c>
      <c r="AH579" s="0" t="n">
        <v>2</v>
      </c>
      <c r="AI579" s="0" t="n">
        <v>78851007</v>
      </c>
      <c r="AJ579" s="0" t="n">
        <v>596</v>
      </c>
      <c r="AK579" s="0" t="n">
        <v>0</v>
      </c>
      <c r="AL579" s="0" t="n">
        <v>0</v>
      </c>
      <c r="AM579" s="0" t="n">
        <v>0</v>
      </c>
      <c r="AN579" s="0" t="n">
        <v>0</v>
      </c>
      <c r="AO579" s="0" t="n">
        <v>0</v>
      </c>
      <c r="AP579" s="0" t="n">
        <v>0</v>
      </c>
      <c r="AQ579" s="0" t="n">
        <v>0</v>
      </c>
      <c r="AR579" s="0" t="n">
        <v>0</v>
      </c>
    </row>
    <row r="580">
      <c r="A580" s="0">
        <f>ROW(Source!A1591)</f>
        <v/>
      </c>
      <c r="B580" s="0" t="n">
        <v>78851014</v>
      </c>
      <c r="C580" s="0" t="n">
        <v>78851003</v>
      </c>
      <c r="D580" s="0" t="n">
        <v>29107963</v>
      </c>
      <c r="E580" s="0" t="n">
        <v>1</v>
      </c>
      <c r="F580" s="0" t="n">
        <v>1</v>
      </c>
      <c r="G580" s="0" t="n">
        <v>1</v>
      </c>
      <c r="H580" s="0" t="n">
        <v>3</v>
      </c>
      <c r="I580" s="0" t="inlineStr">
        <is>
          <t>101-1669</t>
        </is>
      </c>
      <c r="J580" s="0" t="inlineStr">
        <is>
          <t>ТССЦ Московской обл., 101-1669, приказ Минстроя России №675/пр от 28.02.2017 № 254/пр</t>
        </is>
      </c>
      <c r="K580" s="0" t="inlineStr">
        <is>
          <t>Очес льняной</t>
        </is>
      </c>
      <c r="L580" s="0" t="n">
        <v>1346</v>
      </c>
      <c r="N580" s="0" t="n">
        <v>1009</v>
      </c>
      <c r="O580" s="0" t="inlineStr">
        <is>
          <t>кг</t>
        </is>
      </c>
      <c r="P580" s="0" t="inlineStr">
        <is>
          <t>кг</t>
        </is>
      </c>
      <c r="Q580" s="0" t="n">
        <v>1</v>
      </c>
      <c r="X580" s="0" t="n">
        <v>0.02</v>
      </c>
      <c r="Y580" s="0" t="n">
        <v>37.29</v>
      </c>
      <c r="Z580" s="0" t="n">
        <v>0</v>
      </c>
      <c r="AA580" s="0" t="n">
        <v>0</v>
      </c>
      <c r="AB580" s="0" t="n">
        <v>0</v>
      </c>
      <c r="AC580" s="0" t="n">
        <v>0</v>
      </c>
      <c r="AD580" s="0" t="n">
        <v>1</v>
      </c>
      <c r="AE580" s="0" t="n">
        <v>0</v>
      </c>
      <c r="AF580" s="0" t="inlineStr"/>
      <c r="AG580" s="0" t="n">
        <v>0.02</v>
      </c>
      <c r="AH580" s="0" t="n">
        <v>2</v>
      </c>
      <c r="AI580" s="0" t="n">
        <v>78851008</v>
      </c>
      <c r="AJ580" s="0" t="n">
        <v>597</v>
      </c>
      <c r="AK580" s="0" t="n">
        <v>0</v>
      </c>
      <c r="AL580" s="0" t="n">
        <v>0</v>
      </c>
      <c r="AM580" s="0" t="n">
        <v>0</v>
      </c>
      <c r="AN580" s="0" t="n">
        <v>0</v>
      </c>
      <c r="AO580" s="0" t="n">
        <v>0</v>
      </c>
      <c r="AP580" s="0" t="n">
        <v>0</v>
      </c>
      <c r="AQ580" s="0" t="n">
        <v>0</v>
      </c>
      <c r="AR580" s="0" t="n">
        <v>0</v>
      </c>
    </row>
    <row r="581">
      <c r="A581" s="0">
        <f>ROW(Source!A1591)</f>
        <v/>
      </c>
      <c r="B581" s="0" t="n">
        <v>78851015</v>
      </c>
      <c r="C581" s="0" t="n">
        <v>78851003</v>
      </c>
      <c r="D581" s="0" t="n">
        <v>29150040</v>
      </c>
      <c r="E581" s="0" t="n">
        <v>1</v>
      </c>
      <c r="F581" s="0" t="n">
        <v>1</v>
      </c>
      <c r="G581" s="0" t="n">
        <v>1</v>
      </c>
      <c r="H581" s="0" t="n">
        <v>3</v>
      </c>
      <c r="I581" s="0" t="inlineStr">
        <is>
          <t>411-0001</t>
        </is>
      </c>
      <c r="J581" s="0" t="inlineStr">
        <is>
          <t>ТССЦ Московской обл., 411-0001, приказ Минстроя России №675/пр от 28.02.2017 № 257/пр</t>
        </is>
      </c>
      <c r="K581" s="0" t="inlineStr">
        <is>
          <t>Вода</t>
        </is>
      </c>
      <c r="L581" s="0" t="n">
        <v>1339</v>
      </c>
      <c r="N581" s="0" t="n">
        <v>1007</v>
      </c>
      <c r="O581" s="0" t="inlineStr">
        <is>
          <t>м3</t>
        </is>
      </c>
      <c r="P581" s="0" t="inlineStr">
        <is>
          <t>м3</t>
        </is>
      </c>
      <c r="Q581" s="0" t="n">
        <v>1</v>
      </c>
      <c r="X581" s="0" t="n">
        <v>1</v>
      </c>
      <c r="Y581" s="0" t="n">
        <v>2.44</v>
      </c>
      <c r="Z581" s="0" t="n">
        <v>0</v>
      </c>
      <c r="AA581" s="0" t="n">
        <v>0</v>
      </c>
      <c r="AB581" s="0" t="n">
        <v>0</v>
      </c>
      <c r="AC581" s="0" t="n">
        <v>0</v>
      </c>
      <c r="AD581" s="0" t="n">
        <v>1</v>
      </c>
      <c r="AE581" s="0" t="n">
        <v>0</v>
      </c>
      <c r="AF581" s="0" t="inlineStr"/>
      <c r="AG581" s="0" t="n">
        <v>1</v>
      </c>
      <c r="AH581" s="0" t="n">
        <v>2</v>
      </c>
      <c r="AI581" s="0" t="n">
        <v>78851009</v>
      </c>
      <c r="AJ581" s="0" t="n">
        <v>598</v>
      </c>
      <c r="AK581" s="0" t="n">
        <v>0</v>
      </c>
      <c r="AL581" s="0" t="n">
        <v>0</v>
      </c>
      <c r="AM581" s="0" t="n">
        <v>0</v>
      </c>
      <c r="AN581" s="0" t="n">
        <v>0</v>
      </c>
      <c r="AO581" s="0" t="n">
        <v>0</v>
      </c>
      <c r="AP581" s="0" t="n">
        <v>0</v>
      </c>
      <c r="AQ581" s="0" t="n">
        <v>0</v>
      </c>
      <c r="AR581" s="0" t="n">
        <v>0</v>
      </c>
    </row>
    <row r="582">
      <c r="A582" s="0">
        <f>ROW(Source!A1630)</f>
        <v/>
      </c>
      <c r="B582" s="0" t="n">
        <v>78851080</v>
      </c>
      <c r="C582" s="0" t="n">
        <v>78851073</v>
      </c>
      <c r="D582" s="0" t="n">
        <v>18409850</v>
      </c>
      <c r="E582" s="0" t="n">
        <v>1</v>
      </c>
      <c r="F582" s="0" t="n">
        <v>1</v>
      </c>
      <c r="G582" s="0" t="n">
        <v>1</v>
      </c>
      <c r="H582" s="0" t="n">
        <v>1</v>
      </c>
      <c r="I582" s="0" t="inlineStr">
        <is>
          <t>1-1035-90</t>
        </is>
      </c>
      <c r="J582" s="0" t="inlineStr"/>
      <c r="K582" s="0" t="inlineStr">
        <is>
          <t>Рабочий строитель среднего разряда 3,5</t>
        </is>
      </c>
      <c r="L582" s="0" t="n">
        <v>1369</v>
      </c>
      <c r="N582" s="0" t="n">
        <v>1013</v>
      </c>
      <c r="O582" s="0" t="inlineStr">
        <is>
          <t>чел.-ч</t>
        </is>
      </c>
      <c r="P582" s="0" t="inlineStr">
        <is>
          <t>чел.-ч</t>
        </is>
      </c>
      <c r="Q582" s="0" t="n">
        <v>1</v>
      </c>
      <c r="X582" s="0" t="n">
        <v>308</v>
      </c>
      <c r="Y582" s="0" t="n">
        <v>0</v>
      </c>
      <c r="Z582" s="0" t="n">
        <v>0</v>
      </c>
      <c r="AA582" s="0" t="n">
        <v>0</v>
      </c>
      <c r="AB582" s="0" t="n">
        <v>9.07</v>
      </c>
      <c r="AC582" s="0" t="n">
        <v>0</v>
      </c>
      <c r="AD582" s="0" t="n">
        <v>1</v>
      </c>
      <c r="AE582" s="0" t="n">
        <v>1</v>
      </c>
      <c r="AF582" s="0" t="inlineStr"/>
      <c r="AG582" s="0" t="n">
        <v>308</v>
      </c>
      <c r="AH582" s="0" t="n">
        <v>2</v>
      </c>
      <c r="AI582" s="0" t="n">
        <v>78851074</v>
      </c>
      <c r="AJ582" s="0" t="n">
        <v>599</v>
      </c>
      <c r="AK582" s="0" t="n">
        <v>0</v>
      </c>
      <c r="AL582" s="0" t="n">
        <v>0</v>
      </c>
      <c r="AM582" s="0" t="n">
        <v>0</v>
      </c>
      <c r="AN582" s="0" t="n">
        <v>0</v>
      </c>
      <c r="AO582" s="0" t="n">
        <v>0</v>
      </c>
      <c r="AP582" s="0" t="n">
        <v>0</v>
      </c>
      <c r="AQ582" s="0" t="n">
        <v>0</v>
      </c>
      <c r="AR582" s="0" t="n">
        <v>0</v>
      </c>
    </row>
    <row r="583">
      <c r="A583" s="0">
        <f>ROW(Source!A1630)</f>
        <v/>
      </c>
      <c r="B583" s="0" t="n">
        <v>78851081</v>
      </c>
      <c r="C583" s="0" t="n">
        <v>78851073</v>
      </c>
      <c r="D583" s="0" t="n">
        <v>29174913</v>
      </c>
      <c r="E583" s="0" t="n">
        <v>1</v>
      </c>
      <c r="F583" s="0" t="n">
        <v>1</v>
      </c>
      <c r="G583" s="0" t="n">
        <v>1</v>
      </c>
      <c r="H583" s="0" t="n">
        <v>2</v>
      </c>
      <c r="I583" s="0" t="inlineStr">
        <is>
          <t>400001</t>
        </is>
      </c>
      <c r="J583" s="0" t="inlineStr">
        <is>
          <t>ТСЭМ Московской обл., 400001, приказ Минстроя России №675/пр от 28.02.2017 № 264/пр</t>
        </is>
      </c>
      <c r="K583" s="0" t="inlineStr">
        <is>
          <t>Автомобили бортовые, грузоподъемность до 5 т</t>
        </is>
      </c>
      <c r="L583" s="0" t="n">
        <v>1368</v>
      </c>
      <c r="N583" s="0" t="n">
        <v>1011</v>
      </c>
      <c r="O583" s="0" t="inlineStr">
        <is>
          <t>маш.-ч</t>
        </is>
      </c>
      <c r="P583" s="0" t="inlineStr">
        <is>
          <t>маш.-ч</t>
        </is>
      </c>
      <c r="Q583" s="0" t="n">
        <v>1</v>
      </c>
      <c r="X583" s="0" t="n">
        <v>1.6</v>
      </c>
      <c r="Y583" s="0" t="n">
        <v>0</v>
      </c>
      <c r="Z583" s="0" t="n">
        <v>87.17</v>
      </c>
      <c r="AA583" s="0" t="n">
        <v>11.6</v>
      </c>
      <c r="AB583" s="0" t="n">
        <v>0</v>
      </c>
      <c r="AC583" s="0" t="n">
        <v>0</v>
      </c>
      <c r="AD583" s="0" t="n">
        <v>1</v>
      </c>
      <c r="AE583" s="0" t="n">
        <v>0</v>
      </c>
      <c r="AF583" s="0" t="inlineStr"/>
      <c r="AG583" s="0" t="n">
        <v>1.6</v>
      </c>
      <c r="AH583" s="0" t="n">
        <v>2</v>
      </c>
      <c r="AI583" s="0" t="n">
        <v>78851075</v>
      </c>
      <c r="AJ583" s="0" t="n">
        <v>600</v>
      </c>
      <c r="AK583" s="0" t="n">
        <v>0</v>
      </c>
      <c r="AL583" s="0" t="n">
        <v>0</v>
      </c>
      <c r="AM583" s="0" t="n">
        <v>0</v>
      </c>
      <c r="AN583" s="0" t="n">
        <v>0</v>
      </c>
      <c r="AO583" s="0" t="n">
        <v>0</v>
      </c>
      <c r="AP583" s="0" t="n">
        <v>0</v>
      </c>
      <c r="AQ583" s="0" t="n">
        <v>0</v>
      </c>
      <c r="AR583" s="0" t="n">
        <v>0</v>
      </c>
    </row>
    <row r="584">
      <c r="A584" s="0">
        <f>ROW(Source!A1630)</f>
        <v/>
      </c>
      <c r="B584" s="0" t="n">
        <v>78851082</v>
      </c>
      <c r="C584" s="0" t="n">
        <v>78851073</v>
      </c>
      <c r="D584" s="0" t="n">
        <v>29114241</v>
      </c>
      <c r="E584" s="0" t="n">
        <v>1</v>
      </c>
      <c r="F584" s="0" t="n">
        <v>1</v>
      </c>
      <c r="G584" s="0" t="n">
        <v>1</v>
      </c>
      <c r="H584" s="0" t="n">
        <v>3</v>
      </c>
      <c r="I584" s="0" t="inlineStr">
        <is>
          <t>101-2577</t>
        </is>
      </c>
      <c r="J584" s="0" t="inlineStr">
        <is>
          <t>ТССЦ Московской обл., 101-2577, приказ Минстроя России №675/пр от 28.02.2017 № 254/пр</t>
        </is>
      </c>
      <c r="K584" s="0" t="inlineStr">
        <is>
          <t>Болты с гайками и шайбами для санитарно-технических работ диаметром 20-22 мм</t>
        </is>
      </c>
      <c r="L584" s="0" t="n">
        <v>1348</v>
      </c>
      <c r="N584" s="0" t="n">
        <v>1009</v>
      </c>
      <c r="O584" s="0" t="inlineStr">
        <is>
          <t>т</t>
        </is>
      </c>
      <c r="P584" s="0" t="inlineStr">
        <is>
          <t>т</t>
        </is>
      </c>
      <c r="Q584" s="0" t="n">
        <v>1000</v>
      </c>
      <c r="X584" s="0" t="n">
        <v>0.11</v>
      </c>
      <c r="Y584" s="0" t="n">
        <v>13559.99</v>
      </c>
      <c r="Z584" s="0" t="n">
        <v>0</v>
      </c>
      <c r="AA584" s="0" t="n">
        <v>0</v>
      </c>
      <c r="AB584" s="0" t="n">
        <v>0</v>
      </c>
      <c r="AC584" s="0" t="n">
        <v>0</v>
      </c>
      <c r="AD584" s="0" t="n">
        <v>1</v>
      </c>
      <c r="AE584" s="0" t="n">
        <v>0</v>
      </c>
      <c r="AF584" s="0" t="inlineStr"/>
      <c r="AG584" s="0" t="n">
        <v>0.11</v>
      </c>
      <c r="AH584" s="0" t="n">
        <v>2</v>
      </c>
      <c r="AI584" s="0" t="n">
        <v>78851076</v>
      </c>
      <c r="AJ584" s="0" t="n">
        <v>601</v>
      </c>
      <c r="AK584" s="0" t="n">
        <v>0</v>
      </c>
      <c r="AL584" s="0" t="n">
        <v>0</v>
      </c>
      <c r="AM584" s="0" t="n">
        <v>0</v>
      </c>
      <c r="AN584" s="0" t="n">
        <v>0</v>
      </c>
      <c r="AO584" s="0" t="n">
        <v>0</v>
      </c>
      <c r="AP584" s="0" t="n">
        <v>0</v>
      </c>
      <c r="AQ584" s="0" t="n">
        <v>0</v>
      </c>
      <c r="AR584" s="0" t="n">
        <v>0</v>
      </c>
    </row>
    <row r="585">
      <c r="A585" s="0">
        <f>ROW(Source!A1630)</f>
        <v/>
      </c>
      <c r="B585" s="0" t="n">
        <v>78851083</v>
      </c>
      <c r="C585" s="0" t="n">
        <v>78851073</v>
      </c>
      <c r="D585" s="0" t="n">
        <v>29142947</v>
      </c>
      <c r="E585" s="0" t="n">
        <v>1</v>
      </c>
      <c r="F585" s="0" t="n">
        <v>1</v>
      </c>
      <c r="G585" s="0" t="n">
        <v>1</v>
      </c>
      <c r="H585" s="0" t="n">
        <v>3</v>
      </c>
      <c r="I585" s="0" t="inlineStr">
        <is>
          <t>302-1175</t>
        </is>
      </c>
      <c r="J585" s="0" t="inlineStr">
        <is>
          <t>ТССЦ Московской обл., 302-1175, приказ Минстроя России №675/пр от 28.02.2017 № 256/пр</t>
        </is>
      </c>
      <c r="K585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585" s="0" t="n">
        <v>1354</v>
      </c>
      <c r="N585" s="0" t="n">
        <v>1010</v>
      </c>
      <c r="O585" s="0" t="inlineStr">
        <is>
          <t>шт.</t>
        </is>
      </c>
      <c r="P585" s="0" t="inlineStr">
        <is>
          <t>шт.</t>
        </is>
      </c>
      <c r="Q585" s="0" t="n">
        <v>1</v>
      </c>
      <c r="X585" s="0" t="n">
        <v>100</v>
      </c>
      <c r="Y585" s="0" t="n">
        <v>257.08</v>
      </c>
      <c r="Z585" s="0" t="n">
        <v>0</v>
      </c>
      <c r="AA585" s="0" t="n">
        <v>0</v>
      </c>
      <c r="AB585" s="0" t="n">
        <v>0</v>
      </c>
      <c r="AC585" s="0" t="n">
        <v>0</v>
      </c>
      <c r="AD585" s="0" t="n">
        <v>1</v>
      </c>
      <c r="AE585" s="0" t="n">
        <v>0</v>
      </c>
      <c r="AF585" s="0" t="inlineStr"/>
      <c r="AG585" s="0" t="n">
        <v>100</v>
      </c>
      <c r="AH585" s="0" t="n">
        <v>2</v>
      </c>
      <c r="AI585" s="0" t="n">
        <v>78851077</v>
      </c>
      <c r="AJ585" s="0" t="n">
        <v>602</v>
      </c>
      <c r="AK585" s="0" t="n">
        <v>0</v>
      </c>
      <c r="AL585" s="0" t="n">
        <v>0</v>
      </c>
      <c r="AM585" s="0" t="n">
        <v>0</v>
      </c>
      <c r="AN585" s="0" t="n">
        <v>0</v>
      </c>
      <c r="AO585" s="0" t="n">
        <v>0</v>
      </c>
      <c r="AP585" s="0" t="n">
        <v>0</v>
      </c>
      <c r="AQ585" s="0" t="n">
        <v>0</v>
      </c>
      <c r="AR585" s="0" t="n">
        <v>0</v>
      </c>
    </row>
    <row r="586">
      <c r="A586" s="0">
        <f>ROW(Source!A1630)</f>
        <v/>
      </c>
      <c r="B586" s="0" t="n">
        <v>78851084</v>
      </c>
      <c r="C586" s="0" t="n">
        <v>78851073</v>
      </c>
      <c r="D586" s="0" t="n">
        <v>29171635</v>
      </c>
      <c r="E586" s="0" t="n">
        <v>1</v>
      </c>
      <c r="F586" s="0" t="n">
        <v>1</v>
      </c>
      <c r="G586" s="0" t="n">
        <v>1</v>
      </c>
      <c r="H586" s="0" t="n">
        <v>3</v>
      </c>
      <c r="I586" s="0" t="inlineStr">
        <is>
          <t>509-0966</t>
        </is>
      </c>
      <c r="J586" s="0" t="inlineStr">
        <is>
          <t>ТССЦ Московской обл., 509-0966, приказ Минстроя России №675/пр от 28.02.2017 № 258/пр</t>
        </is>
      </c>
      <c r="K586" s="0" t="inlineStr">
        <is>
          <t>Прокладки из паронита марки ПМБ, толщиной 1 мм, диаметром 50 мм</t>
        </is>
      </c>
      <c r="L586" s="0" t="n">
        <v>1356</v>
      </c>
      <c r="N586" s="0" t="n">
        <v>1010</v>
      </c>
      <c r="O586" s="0" t="inlineStr">
        <is>
          <t>1000 шт.</t>
        </is>
      </c>
      <c r="P586" s="0" t="inlineStr">
        <is>
          <t>1000 шт.</t>
        </is>
      </c>
      <c r="Q586" s="0" t="n">
        <v>1000</v>
      </c>
      <c r="X586" s="0" t="n">
        <v>0.2</v>
      </c>
      <c r="Y586" s="0" t="n">
        <v>3450.01</v>
      </c>
      <c r="Z586" s="0" t="n">
        <v>0</v>
      </c>
      <c r="AA586" s="0" t="n">
        <v>0</v>
      </c>
      <c r="AB586" s="0" t="n">
        <v>0</v>
      </c>
      <c r="AC586" s="0" t="n">
        <v>0</v>
      </c>
      <c r="AD586" s="0" t="n">
        <v>1</v>
      </c>
      <c r="AE586" s="0" t="n">
        <v>0</v>
      </c>
      <c r="AF586" s="0" t="inlineStr"/>
      <c r="AG586" s="0" t="n">
        <v>0.2</v>
      </c>
      <c r="AH586" s="0" t="n">
        <v>2</v>
      </c>
      <c r="AI586" s="0" t="n">
        <v>78851078</v>
      </c>
      <c r="AJ586" s="0" t="n">
        <v>603</v>
      </c>
      <c r="AK586" s="0" t="n">
        <v>0</v>
      </c>
      <c r="AL586" s="0" t="n">
        <v>0</v>
      </c>
      <c r="AM586" s="0" t="n">
        <v>0</v>
      </c>
      <c r="AN586" s="0" t="n">
        <v>0</v>
      </c>
      <c r="AO586" s="0" t="n">
        <v>0</v>
      </c>
      <c r="AP586" s="0" t="n">
        <v>0</v>
      </c>
      <c r="AQ586" s="0" t="n">
        <v>0</v>
      </c>
      <c r="AR586" s="0" t="n">
        <v>0</v>
      </c>
    </row>
    <row r="587">
      <c r="A587" s="0">
        <f>ROW(Source!A1630)</f>
        <v/>
      </c>
      <c r="B587" s="0" t="n">
        <v>78851085</v>
      </c>
      <c r="C587" s="0" t="n">
        <v>78851073</v>
      </c>
      <c r="D587" s="0" t="n">
        <v>29164350</v>
      </c>
      <c r="E587" s="0" t="n">
        <v>1</v>
      </c>
      <c r="F587" s="0" t="n">
        <v>1</v>
      </c>
      <c r="G587" s="0" t="n">
        <v>1</v>
      </c>
      <c r="H587" s="0" t="n">
        <v>3</v>
      </c>
      <c r="I587" s="0" t="inlineStr">
        <is>
          <t>509-9899</t>
        </is>
      </c>
      <c r="J587" s="0" t="inlineStr">
        <is>
          <t>ТССЦ Московской обл., 509-9899, приказ Минстроя России №675/пр от 28.02.2017 № 258/пр</t>
        </is>
      </c>
      <c r="K587" s="0" t="inlineStr">
        <is>
          <t>Строительный мусор и масса возвратных материалов</t>
        </is>
      </c>
      <c r="L587" s="0" t="n">
        <v>1348</v>
      </c>
      <c r="N587" s="0" t="n">
        <v>1009</v>
      </c>
      <c r="O587" s="0" t="inlineStr">
        <is>
          <t>т</t>
        </is>
      </c>
      <c r="P587" s="0" t="inlineStr">
        <is>
          <t>т</t>
        </is>
      </c>
      <c r="Q587" s="0" t="n">
        <v>1000</v>
      </c>
      <c r="X587" s="0" t="n">
        <v>1.8</v>
      </c>
      <c r="Y587" s="0" t="n">
        <v>0</v>
      </c>
      <c r="Z587" s="0" t="n">
        <v>0</v>
      </c>
      <c r="AA587" s="0" t="n">
        <v>0</v>
      </c>
      <c r="AB587" s="0" t="n">
        <v>0</v>
      </c>
      <c r="AC587" s="0" t="n">
        <v>0</v>
      </c>
      <c r="AD587" s="0" t="n">
        <v>0</v>
      </c>
      <c r="AE587" s="0" t="n">
        <v>0</v>
      </c>
      <c r="AF587" s="0" t="inlineStr"/>
      <c r="AG587" s="0" t="n">
        <v>1.8</v>
      </c>
      <c r="AH587" s="0" t="n">
        <v>2</v>
      </c>
      <c r="AI587" s="0" t="n">
        <v>78851079</v>
      </c>
      <c r="AJ587" s="0" t="n">
        <v>604</v>
      </c>
      <c r="AK587" s="0" t="n">
        <v>0</v>
      </c>
      <c r="AL587" s="0" t="n">
        <v>0</v>
      </c>
      <c r="AM587" s="0" t="n">
        <v>0</v>
      </c>
      <c r="AN587" s="0" t="n">
        <v>0</v>
      </c>
      <c r="AO587" s="0" t="n">
        <v>0</v>
      </c>
      <c r="AP587" s="0" t="n">
        <v>0</v>
      </c>
      <c r="AQ587" s="0" t="n">
        <v>0</v>
      </c>
      <c r="AR587" s="0" t="n">
        <v>0</v>
      </c>
    </row>
    <row r="588">
      <c r="A588" s="0">
        <f>ROW(Source!A1632)</f>
        <v/>
      </c>
      <c r="B588" s="0" t="n">
        <v>78851093</v>
      </c>
      <c r="C588" s="0" t="n">
        <v>78851087</v>
      </c>
      <c r="D588" s="0" t="n">
        <v>18409661</v>
      </c>
      <c r="E588" s="0" t="n">
        <v>1</v>
      </c>
      <c r="F588" s="0" t="n">
        <v>1</v>
      </c>
      <c r="G588" s="0" t="n">
        <v>1</v>
      </c>
      <c r="H588" s="0" t="n">
        <v>1</v>
      </c>
      <c r="I588" s="0" t="inlineStr">
        <is>
          <t>1-1031-90</t>
        </is>
      </c>
      <c r="J588" s="0" t="inlineStr"/>
      <c r="K588" s="0" t="inlineStr">
        <is>
          <t>Рабочий строитель среднего разряда 3,1</t>
        </is>
      </c>
      <c r="L588" s="0" t="n">
        <v>1369</v>
      </c>
      <c r="N588" s="0" t="n">
        <v>1013</v>
      </c>
      <c r="O588" s="0" t="inlineStr">
        <is>
          <t>чел.-ч</t>
        </is>
      </c>
      <c r="P588" s="0" t="inlineStr">
        <is>
          <t>чел.-ч</t>
        </is>
      </c>
      <c r="Q588" s="0" t="n">
        <v>1</v>
      </c>
      <c r="X588" s="0" t="n">
        <v>302.4</v>
      </c>
      <c r="Y588" s="0" t="n">
        <v>0</v>
      </c>
      <c r="Z588" s="0" t="n">
        <v>0</v>
      </c>
      <c r="AA588" s="0" t="n">
        <v>0</v>
      </c>
      <c r="AB588" s="0" t="n">
        <v>8.640000000000001</v>
      </c>
      <c r="AC588" s="0" t="n">
        <v>0</v>
      </c>
      <c r="AD588" s="0" t="n">
        <v>1</v>
      </c>
      <c r="AE588" s="0" t="n">
        <v>1</v>
      </c>
      <c r="AF588" s="0" t="inlineStr"/>
      <c r="AG588" s="0" t="n">
        <v>302.4</v>
      </c>
      <c r="AH588" s="0" t="n">
        <v>2</v>
      </c>
      <c r="AI588" s="0" t="n">
        <v>78851088</v>
      </c>
      <c r="AJ588" s="0" t="n">
        <v>605</v>
      </c>
      <c r="AK588" s="0" t="n">
        <v>0</v>
      </c>
      <c r="AL588" s="0" t="n">
        <v>0</v>
      </c>
      <c r="AM588" s="0" t="n">
        <v>0</v>
      </c>
      <c r="AN588" s="0" t="n">
        <v>0</v>
      </c>
      <c r="AO588" s="0" t="n">
        <v>0</v>
      </c>
      <c r="AP588" s="0" t="n">
        <v>0</v>
      </c>
      <c r="AQ588" s="0" t="n">
        <v>0</v>
      </c>
      <c r="AR588" s="0" t="n">
        <v>0</v>
      </c>
    </row>
    <row r="589">
      <c r="A589" s="0">
        <f>ROW(Source!A1632)</f>
        <v/>
      </c>
      <c r="B589" s="0" t="n">
        <v>78851094</v>
      </c>
      <c r="C589" s="0" t="n">
        <v>78851087</v>
      </c>
      <c r="D589" s="0" t="n">
        <v>29174913</v>
      </c>
      <c r="E589" s="0" t="n">
        <v>1</v>
      </c>
      <c r="F589" s="0" t="n">
        <v>1</v>
      </c>
      <c r="G589" s="0" t="n">
        <v>1</v>
      </c>
      <c r="H589" s="0" t="n">
        <v>2</v>
      </c>
      <c r="I589" s="0" t="inlineStr">
        <is>
          <t>400001</t>
        </is>
      </c>
      <c r="J589" s="0" t="inlineStr">
        <is>
          <t>ТСЭМ Московской обл., 400001, приказ Минстроя России №675/пр от 28.02.2017 № 264/пр</t>
        </is>
      </c>
      <c r="K589" s="0" t="inlineStr">
        <is>
          <t>Автомобили бортовые, грузоподъемность до 5 т</t>
        </is>
      </c>
      <c r="L589" s="0" t="n">
        <v>1368</v>
      </c>
      <c r="N589" s="0" t="n">
        <v>1011</v>
      </c>
      <c r="O589" s="0" t="inlineStr">
        <is>
          <t>маш.-ч</t>
        </is>
      </c>
      <c r="P589" s="0" t="inlineStr">
        <is>
          <t>маш.-ч</t>
        </is>
      </c>
      <c r="Q589" s="0" t="n">
        <v>1</v>
      </c>
      <c r="X589" s="0" t="n">
        <v>0.01</v>
      </c>
      <c r="Y589" s="0" t="n">
        <v>0</v>
      </c>
      <c r="Z589" s="0" t="n">
        <v>87.17</v>
      </c>
      <c r="AA589" s="0" t="n">
        <v>11.6</v>
      </c>
      <c r="AB589" s="0" t="n">
        <v>0</v>
      </c>
      <c r="AC589" s="0" t="n">
        <v>0</v>
      </c>
      <c r="AD589" s="0" t="n">
        <v>1</v>
      </c>
      <c r="AE589" s="0" t="n">
        <v>0</v>
      </c>
      <c r="AF589" s="0" t="inlineStr"/>
      <c r="AG589" s="0" t="n">
        <v>0.01</v>
      </c>
      <c r="AH589" s="0" t="n">
        <v>2</v>
      </c>
      <c r="AI589" s="0" t="n">
        <v>78851089</v>
      </c>
      <c r="AJ589" s="0" t="n">
        <v>606</v>
      </c>
      <c r="AK589" s="0" t="n">
        <v>0</v>
      </c>
      <c r="AL589" s="0" t="n">
        <v>0</v>
      </c>
      <c r="AM589" s="0" t="n">
        <v>0</v>
      </c>
      <c r="AN589" s="0" t="n">
        <v>0</v>
      </c>
      <c r="AO589" s="0" t="n">
        <v>0</v>
      </c>
      <c r="AP589" s="0" t="n">
        <v>0</v>
      </c>
      <c r="AQ589" s="0" t="n">
        <v>0</v>
      </c>
      <c r="AR589" s="0" t="n">
        <v>0</v>
      </c>
    </row>
    <row r="590">
      <c r="A590" s="0">
        <f>ROW(Source!A1632)</f>
        <v/>
      </c>
      <c r="B590" s="0" t="n">
        <v>78851095</v>
      </c>
      <c r="C590" s="0" t="n">
        <v>78851087</v>
      </c>
      <c r="D590" s="0" t="n">
        <v>29107658</v>
      </c>
      <c r="E590" s="0" t="n">
        <v>1</v>
      </c>
      <c r="F590" s="0" t="n">
        <v>1</v>
      </c>
      <c r="G590" s="0" t="n">
        <v>1</v>
      </c>
      <c r="H590" s="0" t="n">
        <v>3</v>
      </c>
      <c r="I590" s="0" t="inlineStr">
        <is>
          <t>101-0962</t>
        </is>
      </c>
      <c r="J590" s="0" t="inlineStr">
        <is>
          <t>ТССЦ Московской обл., 101-0962, приказ Минстроя России №675/пр от 28.02.2017 № 254/пр</t>
        </is>
      </c>
      <c r="K590" s="0" t="inlineStr">
        <is>
          <t>Смазка солидол жировой марки «Ж»</t>
        </is>
      </c>
      <c r="L590" s="0" t="n">
        <v>1348</v>
      </c>
      <c r="N590" s="0" t="n">
        <v>1009</v>
      </c>
      <c r="O590" s="0" t="inlineStr">
        <is>
          <t>т</t>
        </is>
      </c>
      <c r="P590" s="0" t="inlineStr">
        <is>
          <t>т</t>
        </is>
      </c>
      <c r="Q590" s="0" t="n">
        <v>1000</v>
      </c>
      <c r="X590" s="0" t="n">
        <v>0.0078</v>
      </c>
      <c r="Y590" s="0" t="n">
        <v>9661.51</v>
      </c>
      <c r="Z590" s="0" t="n">
        <v>0</v>
      </c>
      <c r="AA590" s="0" t="n">
        <v>0</v>
      </c>
      <c r="AB590" s="0" t="n">
        <v>0</v>
      </c>
      <c r="AC590" s="0" t="n">
        <v>0</v>
      </c>
      <c r="AD590" s="0" t="n">
        <v>1</v>
      </c>
      <c r="AE590" s="0" t="n">
        <v>0</v>
      </c>
      <c r="AF590" s="0" t="inlineStr"/>
      <c r="AG590" s="0" t="n">
        <v>0.0078</v>
      </c>
      <c r="AH590" s="0" t="n">
        <v>2</v>
      </c>
      <c r="AI590" s="0" t="n">
        <v>78851090</v>
      </c>
      <c r="AJ590" s="0" t="n">
        <v>607</v>
      </c>
      <c r="AK590" s="0" t="n">
        <v>0</v>
      </c>
      <c r="AL590" s="0" t="n">
        <v>0</v>
      </c>
      <c r="AM590" s="0" t="n">
        <v>0</v>
      </c>
      <c r="AN590" s="0" t="n">
        <v>0</v>
      </c>
      <c r="AO590" s="0" t="n">
        <v>0</v>
      </c>
      <c r="AP590" s="0" t="n">
        <v>0</v>
      </c>
      <c r="AQ590" s="0" t="n">
        <v>0</v>
      </c>
      <c r="AR590" s="0" t="n">
        <v>0</v>
      </c>
    </row>
    <row r="591">
      <c r="A591" s="0">
        <f>ROW(Source!A1632)</f>
        <v/>
      </c>
      <c r="B591" s="0" t="n">
        <v>78851096</v>
      </c>
      <c r="C591" s="0" t="n">
        <v>78851087</v>
      </c>
      <c r="D591" s="0" t="n">
        <v>29171624</v>
      </c>
      <c r="E591" s="0" t="n">
        <v>1</v>
      </c>
      <c r="F591" s="0" t="n">
        <v>1</v>
      </c>
      <c r="G591" s="0" t="n">
        <v>1</v>
      </c>
      <c r="H591" s="0" t="n">
        <v>3</v>
      </c>
      <c r="I591" s="0" t="inlineStr">
        <is>
          <t>509-0965</t>
        </is>
      </c>
      <c r="J591" s="0" t="inlineStr">
        <is>
          <t>ТССЦ Московской обл., 509-0965, приказ Минстроя России №675/пр от 28.02.2017 № 258/пр</t>
        </is>
      </c>
      <c r="K591" s="0" t="inlineStr">
        <is>
          <t>Паронит</t>
        </is>
      </c>
      <c r="L591" s="0" t="n">
        <v>1348</v>
      </c>
      <c r="N591" s="0" t="n">
        <v>1009</v>
      </c>
      <c r="O591" s="0" t="inlineStr">
        <is>
          <t>т</t>
        </is>
      </c>
      <c r="P591" s="0" t="inlineStr">
        <is>
          <t>т</t>
        </is>
      </c>
      <c r="Q591" s="0" t="n">
        <v>1000</v>
      </c>
      <c r="X591" s="0" t="n">
        <v>0.0252</v>
      </c>
      <c r="Y591" s="0" t="n">
        <v>28496.87</v>
      </c>
      <c r="Z591" s="0" t="n">
        <v>0</v>
      </c>
      <c r="AA591" s="0" t="n">
        <v>0</v>
      </c>
      <c r="AB591" s="0" t="n">
        <v>0</v>
      </c>
      <c r="AC591" s="0" t="n">
        <v>0</v>
      </c>
      <c r="AD591" s="0" t="n">
        <v>1</v>
      </c>
      <c r="AE591" s="0" t="n">
        <v>0</v>
      </c>
      <c r="AF591" s="0" t="inlineStr"/>
      <c r="AG591" s="0" t="n">
        <v>0.0252</v>
      </c>
      <c r="AH591" s="0" t="n">
        <v>2</v>
      </c>
      <c r="AI591" s="0" t="n">
        <v>78851091</v>
      </c>
      <c r="AJ591" s="0" t="n">
        <v>608</v>
      </c>
      <c r="AK591" s="0" t="n">
        <v>0</v>
      </c>
      <c r="AL591" s="0" t="n">
        <v>0</v>
      </c>
      <c r="AM591" s="0" t="n">
        <v>0</v>
      </c>
      <c r="AN591" s="0" t="n">
        <v>0</v>
      </c>
      <c r="AO591" s="0" t="n">
        <v>0</v>
      </c>
      <c r="AP591" s="0" t="n">
        <v>0</v>
      </c>
      <c r="AQ591" s="0" t="n">
        <v>0</v>
      </c>
      <c r="AR591" s="0" t="n">
        <v>0</v>
      </c>
    </row>
    <row r="592">
      <c r="A592" s="0">
        <f>ROW(Source!A1632)</f>
        <v/>
      </c>
      <c r="B592" s="0" t="n">
        <v>78851097</v>
      </c>
      <c r="C592" s="0" t="n">
        <v>78851087</v>
      </c>
      <c r="D592" s="0" t="n">
        <v>29164239</v>
      </c>
      <c r="E592" s="0" t="n">
        <v>1</v>
      </c>
      <c r="F592" s="0" t="n">
        <v>1</v>
      </c>
      <c r="G592" s="0" t="n">
        <v>1</v>
      </c>
      <c r="H592" s="0" t="n">
        <v>3</v>
      </c>
      <c r="I592" s="0" t="inlineStr">
        <is>
          <t>509-3368</t>
        </is>
      </c>
      <c r="J592" s="0" t="inlineStr">
        <is>
          <t>ТССЦ Московской обл., 509-3368, приказ Минстроя России №675/пр от 28.02.2017 № 258/пр</t>
        </is>
      </c>
      <c r="K592" s="0" t="inlineStr">
        <is>
          <t>Набивки сальниковые</t>
        </is>
      </c>
      <c r="L592" s="0" t="n">
        <v>1346</v>
      </c>
      <c r="N592" s="0" t="n">
        <v>1009</v>
      </c>
      <c r="O592" s="0" t="inlineStr">
        <is>
          <t>кг</t>
        </is>
      </c>
      <c r="P592" s="0" t="inlineStr">
        <is>
          <t>кг</t>
        </is>
      </c>
      <c r="Q592" s="0" t="n">
        <v>1</v>
      </c>
      <c r="X592" s="0" t="n">
        <v>3.5</v>
      </c>
      <c r="Y592" s="0" t="n">
        <v>28.56</v>
      </c>
      <c r="Z592" s="0" t="n">
        <v>0</v>
      </c>
      <c r="AA592" s="0" t="n">
        <v>0</v>
      </c>
      <c r="AB592" s="0" t="n">
        <v>0</v>
      </c>
      <c r="AC592" s="0" t="n">
        <v>0</v>
      </c>
      <c r="AD592" s="0" t="n">
        <v>1</v>
      </c>
      <c r="AE592" s="0" t="n">
        <v>0</v>
      </c>
      <c r="AF592" s="0" t="inlineStr"/>
      <c r="AG592" s="0" t="n">
        <v>3.5</v>
      </c>
      <c r="AH592" s="0" t="n">
        <v>2</v>
      </c>
      <c r="AI592" s="0" t="n">
        <v>78851092</v>
      </c>
      <c r="AJ592" s="0" t="n">
        <v>609</v>
      </c>
      <c r="AK592" s="0" t="n">
        <v>0</v>
      </c>
      <c r="AL592" s="0" t="n">
        <v>0</v>
      </c>
      <c r="AM592" s="0" t="n">
        <v>0</v>
      </c>
      <c r="AN592" s="0" t="n">
        <v>0</v>
      </c>
      <c r="AO592" s="0" t="n">
        <v>0</v>
      </c>
      <c r="AP592" s="0" t="n">
        <v>0</v>
      </c>
      <c r="AQ592" s="0" t="n">
        <v>0</v>
      </c>
      <c r="AR592" s="0" t="n">
        <v>0</v>
      </c>
    </row>
    <row r="593">
      <c r="A593" s="0">
        <f>ROW(Source!A1633)</f>
        <v/>
      </c>
      <c r="B593" s="0" t="n">
        <v>78851105</v>
      </c>
      <c r="C593" s="0" t="n">
        <v>78851098</v>
      </c>
      <c r="D593" s="0" t="n">
        <v>18442827</v>
      </c>
      <c r="E593" s="0" t="n">
        <v>1</v>
      </c>
      <c r="F593" s="0" t="n">
        <v>1</v>
      </c>
      <c r="G593" s="0" t="n">
        <v>1</v>
      </c>
      <c r="H593" s="0" t="n">
        <v>1</v>
      </c>
      <c r="I593" s="0" t="inlineStr">
        <is>
          <t>1-1053-90</t>
        </is>
      </c>
      <c r="J593" s="0" t="inlineStr"/>
      <c r="K593" s="0" t="inlineStr">
        <is>
          <t>Рабочий строитель среднего разряда 5,3</t>
        </is>
      </c>
      <c r="L593" s="0" t="n">
        <v>1369</v>
      </c>
      <c r="N593" s="0" t="n">
        <v>1013</v>
      </c>
      <c r="O593" s="0" t="inlineStr">
        <is>
          <t>чел.-ч</t>
        </is>
      </c>
      <c r="P593" s="0" t="inlineStr">
        <is>
          <t>чел.-ч</t>
        </is>
      </c>
      <c r="Q593" s="0" t="n">
        <v>1</v>
      </c>
      <c r="X593" s="0" t="n">
        <v>5.01</v>
      </c>
      <c r="Y593" s="0" t="n">
        <v>0</v>
      </c>
      <c r="Z593" s="0" t="n">
        <v>0</v>
      </c>
      <c r="AA593" s="0" t="n">
        <v>0</v>
      </c>
      <c r="AB593" s="0" t="n">
        <v>11.64</v>
      </c>
      <c r="AC593" s="0" t="n">
        <v>0</v>
      </c>
      <c r="AD593" s="0" t="n">
        <v>1</v>
      </c>
      <c r="AE593" s="0" t="n">
        <v>1</v>
      </c>
      <c r="AF593" s="0" t="inlineStr"/>
      <c r="AG593" s="0" t="n">
        <v>5.01</v>
      </c>
      <c r="AH593" s="0" t="n">
        <v>2</v>
      </c>
      <c r="AI593" s="0" t="n">
        <v>78851099</v>
      </c>
      <c r="AJ593" s="0" t="n">
        <v>610</v>
      </c>
      <c r="AK593" s="0" t="n">
        <v>0</v>
      </c>
      <c r="AL593" s="0" t="n">
        <v>0</v>
      </c>
      <c r="AM593" s="0" t="n">
        <v>0</v>
      </c>
      <c r="AN593" s="0" t="n">
        <v>0</v>
      </c>
      <c r="AO593" s="0" t="n">
        <v>0</v>
      </c>
      <c r="AP593" s="0" t="n">
        <v>0</v>
      </c>
      <c r="AQ593" s="0" t="n">
        <v>0</v>
      </c>
      <c r="AR593" s="0" t="n">
        <v>0</v>
      </c>
    </row>
    <row r="594">
      <c r="A594" s="0">
        <f>ROW(Source!A1633)</f>
        <v/>
      </c>
      <c r="B594" s="0" t="n">
        <v>78851106</v>
      </c>
      <c r="C594" s="0" t="n">
        <v>78851098</v>
      </c>
      <c r="D594" s="0" t="n">
        <v>29172703</v>
      </c>
      <c r="E594" s="0" t="n">
        <v>1</v>
      </c>
      <c r="F594" s="0" t="n">
        <v>1</v>
      </c>
      <c r="G594" s="0" t="n">
        <v>1</v>
      </c>
      <c r="H594" s="0" t="n">
        <v>2</v>
      </c>
      <c r="I594" s="0" t="inlineStr">
        <is>
          <t>042900</t>
        </is>
      </c>
      <c r="J594" s="0" t="inlineStr">
        <is>
          <t>ТСЭМ Московской обл., 042900, приказ Минстроя России №675/пр от 28.02.2017 № 264/пр</t>
        </is>
      </c>
      <c r="K594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4" s="0" t="n">
        <v>1368</v>
      </c>
      <c r="N594" s="0" t="n">
        <v>1011</v>
      </c>
      <c r="O594" s="0" t="inlineStr">
        <is>
          <t>маш.-ч</t>
        </is>
      </c>
      <c r="P594" s="0" t="inlineStr">
        <is>
          <t>маш.-ч</t>
        </is>
      </c>
      <c r="Q594" s="0" t="n">
        <v>1</v>
      </c>
      <c r="X594" s="0" t="n">
        <v>1.5</v>
      </c>
      <c r="Y594" s="0" t="n">
        <v>0</v>
      </c>
      <c r="Z594" s="0" t="n">
        <v>29.67</v>
      </c>
      <c r="AA594" s="0" t="n">
        <v>0</v>
      </c>
      <c r="AB594" s="0" t="n">
        <v>0</v>
      </c>
      <c r="AC594" s="0" t="n">
        <v>0</v>
      </c>
      <c r="AD594" s="0" t="n">
        <v>1</v>
      </c>
      <c r="AE594" s="0" t="n">
        <v>0</v>
      </c>
      <c r="AF594" s="0" t="inlineStr"/>
      <c r="AG594" s="0" t="n">
        <v>1.5</v>
      </c>
      <c r="AH594" s="0" t="n">
        <v>2</v>
      </c>
      <c r="AI594" s="0" t="n">
        <v>78851100</v>
      </c>
      <c r="AJ594" s="0" t="n">
        <v>611</v>
      </c>
      <c r="AK594" s="0" t="n">
        <v>0</v>
      </c>
      <c r="AL594" s="0" t="n">
        <v>0</v>
      </c>
      <c r="AM594" s="0" t="n">
        <v>0</v>
      </c>
      <c r="AN594" s="0" t="n">
        <v>0</v>
      </c>
      <c r="AO594" s="0" t="n">
        <v>0</v>
      </c>
      <c r="AP594" s="0" t="n">
        <v>0</v>
      </c>
      <c r="AQ594" s="0" t="n">
        <v>0</v>
      </c>
      <c r="AR594" s="0" t="n">
        <v>0</v>
      </c>
    </row>
    <row r="595">
      <c r="A595" s="0">
        <f>ROW(Source!A1633)</f>
        <v/>
      </c>
      <c r="B595" s="0" t="n">
        <v>78851107</v>
      </c>
      <c r="C595" s="0" t="n">
        <v>78851098</v>
      </c>
      <c r="D595" s="0" t="n">
        <v>29110398</v>
      </c>
      <c r="E595" s="0" t="n">
        <v>1</v>
      </c>
      <c r="F595" s="0" t="n">
        <v>1</v>
      </c>
      <c r="G595" s="0" t="n">
        <v>1</v>
      </c>
      <c r="H595" s="0" t="n">
        <v>3</v>
      </c>
      <c r="I595" s="0" t="inlineStr">
        <is>
          <t>101-0388</t>
        </is>
      </c>
      <c r="J595" s="0" t="inlineStr">
        <is>
          <t>ТССЦ Московской обл., 101-0388, приказ Минстроя России №675/пр от 28.02.2017 № 254/пр</t>
        </is>
      </c>
      <c r="K595" s="0" t="inlineStr">
        <is>
          <t>Краски масляные земляные марки МА-0115 мумия, сурик железный</t>
        </is>
      </c>
      <c r="L595" s="0" t="n">
        <v>1348</v>
      </c>
      <c r="N595" s="0" t="n">
        <v>1009</v>
      </c>
      <c r="O595" s="0" t="inlineStr">
        <is>
          <t>т</t>
        </is>
      </c>
      <c r="P595" s="0" t="inlineStr">
        <is>
          <t>т</t>
        </is>
      </c>
      <c r="Q595" s="0" t="n">
        <v>1000</v>
      </c>
      <c r="X595" s="0" t="n">
        <v>5e-05</v>
      </c>
      <c r="Y595" s="0" t="n">
        <v>15118.99</v>
      </c>
      <c r="Z595" s="0" t="n">
        <v>0</v>
      </c>
      <c r="AA595" s="0" t="n">
        <v>0</v>
      </c>
      <c r="AB595" s="0" t="n">
        <v>0</v>
      </c>
      <c r="AC595" s="0" t="n">
        <v>0</v>
      </c>
      <c r="AD595" s="0" t="n">
        <v>1</v>
      </c>
      <c r="AE595" s="0" t="n">
        <v>0</v>
      </c>
      <c r="AF595" s="0" t="inlineStr"/>
      <c r="AG595" s="0" t="n">
        <v>5e-05</v>
      </c>
      <c r="AH595" s="0" t="n">
        <v>2</v>
      </c>
      <c r="AI595" s="0" t="n">
        <v>78851101</v>
      </c>
      <c r="AJ595" s="0" t="n">
        <v>612</v>
      </c>
      <c r="AK595" s="0" t="n">
        <v>0</v>
      </c>
      <c r="AL595" s="0" t="n">
        <v>0</v>
      </c>
      <c r="AM595" s="0" t="n">
        <v>0</v>
      </c>
      <c r="AN595" s="0" t="n">
        <v>0</v>
      </c>
      <c r="AO595" s="0" t="n">
        <v>0</v>
      </c>
      <c r="AP595" s="0" t="n">
        <v>0</v>
      </c>
      <c r="AQ595" s="0" t="n">
        <v>0</v>
      </c>
      <c r="AR595" s="0" t="n">
        <v>0</v>
      </c>
    </row>
    <row r="596">
      <c r="A596" s="0">
        <f>ROW(Source!A1633)</f>
        <v/>
      </c>
      <c r="B596" s="0" t="n">
        <v>78851108</v>
      </c>
      <c r="C596" s="0" t="n">
        <v>78851098</v>
      </c>
      <c r="D596" s="0" t="n">
        <v>29110573</v>
      </c>
      <c r="E596" s="0" t="n">
        <v>1</v>
      </c>
      <c r="F596" s="0" t="n">
        <v>1</v>
      </c>
      <c r="G596" s="0" t="n">
        <v>1</v>
      </c>
      <c r="H596" s="0" t="n">
        <v>3</v>
      </c>
      <c r="I596" s="0" t="inlineStr">
        <is>
          <t>101-0628</t>
        </is>
      </c>
      <c r="J596" s="0" t="inlineStr">
        <is>
          <t>ТССЦ Московской обл., 101-0628, приказ Минстроя России №675/пр от 28.02.2017 № 254/пр</t>
        </is>
      </c>
      <c r="K596" s="0" t="inlineStr">
        <is>
          <t>Олифа комбинированная, марки К-3</t>
        </is>
      </c>
      <c r="L596" s="0" t="n">
        <v>1348</v>
      </c>
      <c r="N596" s="0" t="n">
        <v>1009</v>
      </c>
      <c r="O596" s="0" t="inlineStr">
        <is>
          <t>т</t>
        </is>
      </c>
      <c r="P596" s="0" t="inlineStr">
        <is>
          <t>т</t>
        </is>
      </c>
      <c r="Q596" s="0" t="n">
        <v>1000</v>
      </c>
      <c r="X596" s="0" t="n">
        <v>2e-05</v>
      </c>
      <c r="Y596" s="0" t="n">
        <v>16950</v>
      </c>
      <c r="Z596" s="0" t="n">
        <v>0</v>
      </c>
      <c r="AA596" s="0" t="n">
        <v>0</v>
      </c>
      <c r="AB596" s="0" t="n">
        <v>0</v>
      </c>
      <c r="AC596" s="0" t="n">
        <v>0</v>
      </c>
      <c r="AD596" s="0" t="n">
        <v>1</v>
      </c>
      <c r="AE596" s="0" t="n">
        <v>0</v>
      </c>
      <c r="AF596" s="0" t="inlineStr"/>
      <c r="AG596" s="0" t="n">
        <v>2e-05</v>
      </c>
      <c r="AH596" s="0" t="n">
        <v>2</v>
      </c>
      <c r="AI596" s="0" t="n">
        <v>78851102</v>
      </c>
      <c r="AJ596" s="0" t="n">
        <v>613</v>
      </c>
      <c r="AK596" s="0" t="n">
        <v>0</v>
      </c>
      <c r="AL596" s="0" t="n">
        <v>0</v>
      </c>
      <c r="AM596" s="0" t="n">
        <v>0</v>
      </c>
      <c r="AN596" s="0" t="n">
        <v>0</v>
      </c>
      <c r="AO596" s="0" t="n">
        <v>0</v>
      </c>
      <c r="AP596" s="0" t="n">
        <v>0</v>
      </c>
      <c r="AQ596" s="0" t="n">
        <v>0</v>
      </c>
      <c r="AR596" s="0" t="n">
        <v>0</v>
      </c>
    </row>
    <row r="597">
      <c r="A597" s="0">
        <f>ROW(Source!A1633)</f>
        <v/>
      </c>
      <c r="B597" s="0" t="n">
        <v>78851109</v>
      </c>
      <c r="C597" s="0" t="n">
        <v>78851098</v>
      </c>
      <c r="D597" s="0" t="n">
        <v>29107963</v>
      </c>
      <c r="E597" s="0" t="n">
        <v>1</v>
      </c>
      <c r="F597" s="0" t="n">
        <v>1</v>
      </c>
      <c r="G597" s="0" t="n">
        <v>1</v>
      </c>
      <c r="H597" s="0" t="n">
        <v>3</v>
      </c>
      <c r="I597" s="0" t="inlineStr">
        <is>
          <t>101-1669</t>
        </is>
      </c>
      <c r="J597" s="0" t="inlineStr">
        <is>
          <t>ТССЦ Московской обл., 101-1669, приказ Минстроя России №675/пр от 28.02.2017 № 254/пр</t>
        </is>
      </c>
      <c r="K597" s="0" t="inlineStr">
        <is>
          <t>Очес льняной</t>
        </is>
      </c>
      <c r="L597" s="0" t="n">
        <v>1346</v>
      </c>
      <c r="N597" s="0" t="n">
        <v>1009</v>
      </c>
      <c r="O597" s="0" t="inlineStr">
        <is>
          <t>кг</t>
        </is>
      </c>
      <c r="P597" s="0" t="inlineStr">
        <is>
          <t>кг</t>
        </is>
      </c>
      <c r="Q597" s="0" t="n">
        <v>1</v>
      </c>
      <c r="X597" s="0" t="n">
        <v>0.02</v>
      </c>
      <c r="Y597" s="0" t="n">
        <v>37.29</v>
      </c>
      <c r="Z597" s="0" t="n">
        <v>0</v>
      </c>
      <c r="AA597" s="0" t="n">
        <v>0</v>
      </c>
      <c r="AB597" s="0" t="n">
        <v>0</v>
      </c>
      <c r="AC597" s="0" t="n">
        <v>0</v>
      </c>
      <c r="AD597" s="0" t="n">
        <v>1</v>
      </c>
      <c r="AE597" s="0" t="n">
        <v>0</v>
      </c>
      <c r="AF597" s="0" t="inlineStr"/>
      <c r="AG597" s="0" t="n">
        <v>0.02</v>
      </c>
      <c r="AH597" s="0" t="n">
        <v>2</v>
      </c>
      <c r="AI597" s="0" t="n">
        <v>78851103</v>
      </c>
      <c r="AJ597" s="0" t="n">
        <v>614</v>
      </c>
      <c r="AK597" s="0" t="n">
        <v>0</v>
      </c>
      <c r="AL597" s="0" t="n">
        <v>0</v>
      </c>
      <c r="AM597" s="0" t="n">
        <v>0</v>
      </c>
      <c r="AN597" s="0" t="n">
        <v>0</v>
      </c>
      <c r="AO597" s="0" t="n">
        <v>0</v>
      </c>
      <c r="AP597" s="0" t="n">
        <v>0</v>
      </c>
      <c r="AQ597" s="0" t="n">
        <v>0</v>
      </c>
      <c r="AR597" s="0" t="n">
        <v>0</v>
      </c>
    </row>
    <row r="598">
      <c r="A598" s="0">
        <f>ROW(Source!A1633)</f>
        <v/>
      </c>
      <c r="B598" s="0" t="n">
        <v>78851110</v>
      </c>
      <c r="C598" s="0" t="n">
        <v>78851098</v>
      </c>
      <c r="D598" s="0" t="n">
        <v>29150040</v>
      </c>
      <c r="E598" s="0" t="n">
        <v>1</v>
      </c>
      <c r="F598" s="0" t="n">
        <v>1</v>
      </c>
      <c r="G598" s="0" t="n">
        <v>1</v>
      </c>
      <c r="H598" s="0" t="n">
        <v>3</v>
      </c>
      <c r="I598" s="0" t="inlineStr">
        <is>
          <t>411-0001</t>
        </is>
      </c>
      <c r="J598" s="0" t="inlineStr">
        <is>
          <t>ТССЦ Московской обл., 411-0001, приказ Минстроя России №675/пр от 28.02.2017 № 257/пр</t>
        </is>
      </c>
      <c r="K598" s="0" t="inlineStr">
        <is>
          <t>Вода</t>
        </is>
      </c>
      <c r="L598" s="0" t="n">
        <v>1339</v>
      </c>
      <c r="N598" s="0" t="n">
        <v>1007</v>
      </c>
      <c r="O598" s="0" t="inlineStr">
        <is>
          <t>м3</t>
        </is>
      </c>
      <c r="P598" s="0" t="inlineStr">
        <is>
          <t>м3</t>
        </is>
      </c>
      <c r="Q598" s="0" t="n">
        <v>1</v>
      </c>
      <c r="X598" s="0" t="n">
        <v>1</v>
      </c>
      <c r="Y598" s="0" t="n">
        <v>2.44</v>
      </c>
      <c r="Z598" s="0" t="n">
        <v>0</v>
      </c>
      <c r="AA598" s="0" t="n">
        <v>0</v>
      </c>
      <c r="AB598" s="0" t="n">
        <v>0</v>
      </c>
      <c r="AC598" s="0" t="n">
        <v>0</v>
      </c>
      <c r="AD598" s="0" t="n">
        <v>1</v>
      </c>
      <c r="AE598" s="0" t="n">
        <v>0</v>
      </c>
      <c r="AF598" s="0" t="inlineStr"/>
      <c r="AG598" s="0" t="n">
        <v>1</v>
      </c>
      <c r="AH598" s="0" t="n">
        <v>2</v>
      </c>
      <c r="AI598" s="0" t="n">
        <v>78851104</v>
      </c>
      <c r="AJ598" s="0" t="n">
        <v>615</v>
      </c>
      <c r="AK598" s="0" t="n">
        <v>0</v>
      </c>
      <c r="AL598" s="0" t="n">
        <v>0</v>
      </c>
      <c r="AM598" s="0" t="n">
        <v>0</v>
      </c>
      <c r="AN598" s="0" t="n">
        <v>0</v>
      </c>
      <c r="AO598" s="0" t="n">
        <v>0</v>
      </c>
      <c r="AP598" s="0" t="n">
        <v>0</v>
      </c>
      <c r="AQ598" s="0" t="n">
        <v>0</v>
      </c>
      <c r="AR598" s="0" t="n">
        <v>0</v>
      </c>
    </row>
    <row r="599">
      <c r="A599" s="0">
        <f>ROW(Source!A1672)</f>
        <v/>
      </c>
      <c r="B599" s="0" t="n">
        <v>78851184</v>
      </c>
      <c r="C599" s="0" t="n">
        <v>78851177</v>
      </c>
      <c r="D599" s="0" t="n">
        <v>18409850</v>
      </c>
      <c r="E599" s="0" t="n">
        <v>1</v>
      </c>
      <c r="F599" s="0" t="n">
        <v>1</v>
      </c>
      <c r="G599" s="0" t="n">
        <v>1</v>
      </c>
      <c r="H599" s="0" t="n">
        <v>1</v>
      </c>
      <c r="I599" s="0" t="inlineStr">
        <is>
          <t>1-1035-90</t>
        </is>
      </c>
      <c r="J599" s="0" t="inlineStr"/>
      <c r="K599" s="0" t="inlineStr">
        <is>
          <t>Рабочий строитель среднего разряда 3,5</t>
        </is>
      </c>
      <c r="L599" s="0" t="n">
        <v>1369</v>
      </c>
      <c r="N599" s="0" t="n">
        <v>1013</v>
      </c>
      <c r="O599" s="0" t="inlineStr">
        <is>
          <t>чел.-ч</t>
        </is>
      </c>
      <c r="P599" s="0" t="inlineStr">
        <is>
          <t>чел.-ч</t>
        </is>
      </c>
      <c r="Q599" s="0" t="n">
        <v>1</v>
      </c>
      <c r="X599" s="0" t="n">
        <v>308</v>
      </c>
      <c r="Y599" s="0" t="n">
        <v>0</v>
      </c>
      <c r="Z599" s="0" t="n">
        <v>0</v>
      </c>
      <c r="AA599" s="0" t="n">
        <v>0</v>
      </c>
      <c r="AB599" s="0" t="n">
        <v>9.07</v>
      </c>
      <c r="AC599" s="0" t="n">
        <v>0</v>
      </c>
      <c r="AD599" s="0" t="n">
        <v>1</v>
      </c>
      <c r="AE599" s="0" t="n">
        <v>1</v>
      </c>
      <c r="AF599" s="0" t="inlineStr"/>
      <c r="AG599" s="0" t="n">
        <v>308</v>
      </c>
      <c r="AH599" s="0" t="n">
        <v>2</v>
      </c>
      <c r="AI599" s="0" t="n">
        <v>78851178</v>
      </c>
      <c r="AJ599" s="0" t="n">
        <v>616</v>
      </c>
      <c r="AK599" s="0" t="n">
        <v>0</v>
      </c>
      <c r="AL599" s="0" t="n">
        <v>0</v>
      </c>
      <c r="AM599" s="0" t="n">
        <v>0</v>
      </c>
      <c r="AN599" s="0" t="n">
        <v>0</v>
      </c>
      <c r="AO599" s="0" t="n">
        <v>0</v>
      </c>
      <c r="AP599" s="0" t="n">
        <v>0</v>
      </c>
      <c r="AQ599" s="0" t="n">
        <v>0</v>
      </c>
      <c r="AR599" s="0" t="n">
        <v>0</v>
      </c>
    </row>
    <row r="600">
      <c r="A600" s="0">
        <f>ROW(Source!A1672)</f>
        <v/>
      </c>
      <c r="B600" s="0" t="n">
        <v>78851185</v>
      </c>
      <c r="C600" s="0" t="n">
        <v>78851177</v>
      </c>
      <c r="D600" s="0" t="n">
        <v>29174913</v>
      </c>
      <c r="E600" s="0" t="n">
        <v>1</v>
      </c>
      <c r="F600" s="0" t="n">
        <v>1</v>
      </c>
      <c r="G600" s="0" t="n">
        <v>1</v>
      </c>
      <c r="H600" s="0" t="n">
        <v>2</v>
      </c>
      <c r="I600" s="0" t="inlineStr">
        <is>
          <t>400001</t>
        </is>
      </c>
      <c r="J600" s="0" t="inlineStr">
        <is>
          <t>ТСЭМ Московской обл., 400001, приказ Минстроя России №675/пр от 28.02.2017 № 264/пр</t>
        </is>
      </c>
      <c r="K600" s="0" t="inlineStr">
        <is>
          <t>Автомобили бортовые, грузоподъемность до 5 т</t>
        </is>
      </c>
      <c r="L600" s="0" t="n">
        <v>1368</v>
      </c>
      <c r="N600" s="0" t="n">
        <v>1011</v>
      </c>
      <c r="O600" s="0" t="inlineStr">
        <is>
          <t>маш.-ч</t>
        </is>
      </c>
      <c r="P600" s="0" t="inlineStr">
        <is>
          <t>маш.-ч</t>
        </is>
      </c>
      <c r="Q600" s="0" t="n">
        <v>1</v>
      </c>
      <c r="X600" s="0" t="n">
        <v>1.6</v>
      </c>
      <c r="Y600" s="0" t="n">
        <v>0</v>
      </c>
      <c r="Z600" s="0" t="n">
        <v>87.17</v>
      </c>
      <c r="AA600" s="0" t="n">
        <v>11.6</v>
      </c>
      <c r="AB600" s="0" t="n">
        <v>0</v>
      </c>
      <c r="AC600" s="0" t="n">
        <v>0</v>
      </c>
      <c r="AD600" s="0" t="n">
        <v>1</v>
      </c>
      <c r="AE600" s="0" t="n">
        <v>0</v>
      </c>
      <c r="AF600" s="0" t="inlineStr"/>
      <c r="AG600" s="0" t="n">
        <v>1.6</v>
      </c>
      <c r="AH600" s="0" t="n">
        <v>2</v>
      </c>
      <c r="AI600" s="0" t="n">
        <v>78851179</v>
      </c>
      <c r="AJ600" s="0" t="n">
        <v>617</v>
      </c>
      <c r="AK600" s="0" t="n">
        <v>0</v>
      </c>
      <c r="AL600" s="0" t="n">
        <v>0</v>
      </c>
      <c r="AM600" s="0" t="n">
        <v>0</v>
      </c>
      <c r="AN600" s="0" t="n">
        <v>0</v>
      </c>
      <c r="AO600" s="0" t="n">
        <v>0</v>
      </c>
      <c r="AP600" s="0" t="n">
        <v>0</v>
      </c>
      <c r="AQ600" s="0" t="n">
        <v>0</v>
      </c>
      <c r="AR600" s="0" t="n">
        <v>0</v>
      </c>
    </row>
    <row r="601">
      <c r="A601" s="0">
        <f>ROW(Source!A1672)</f>
        <v/>
      </c>
      <c r="B601" s="0" t="n">
        <v>78851186</v>
      </c>
      <c r="C601" s="0" t="n">
        <v>78851177</v>
      </c>
      <c r="D601" s="0" t="n">
        <v>29114241</v>
      </c>
      <c r="E601" s="0" t="n">
        <v>1</v>
      </c>
      <c r="F601" s="0" t="n">
        <v>1</v>
      </c>
      <c r="G601" s="0" t="n">
        <v>1</v>
      </c>
      <c r="H601" s="0" t="n">
        <v>3</v>
      </c>
      <c r="I601" s="0" t="inlineStr">
        <is>
          <t>101-2577</t>
        </is>
      </c>
      <c r="J601" s="0" t="inlineStr">
        <is>
          <t>ТССЦ Московской обл., 101-2577, приказ Минстроя России №675/пр от 28.02.2017 № 254/пр</t>
        </is>
      </c>
      <c r="K601" s="0" t="inlineStr">
        <is>
          <t>Болты с гайками и шайбами для санитарно-технических работ диаметром 20-22 мм</t>
        </is>
      </c>
      <c r="L601" s="0" t="n">
        <v>1348</v>
      </c>
      <c r="N601" s="0" t="n">
        <v>1009</v>
      </c>
      <c r="O601" s="0" t="inlineStr">
        <is>
          <t>т</t>
        </is>
      </c>
      <c r="P601" s="0" t="inlineStr">
        <is>
          <t>т</t>
        </is>
      </c>
      <c r="Q601" s="0" t="n">
        <v>1000</v>
      </c>
      <c r="X601" s="0" t="n">
        <v>0.11</v>
      </c>
      <c r="Y601" s="0" t="n">
        <v>13559.99</v>
      </c>
      <c r="Z601" s="0" t="n">
        <v>0</v>
      </c>
      <c r="AA601" s="0" t="n">
        <v>0</v>
      </c>
      <c r="AB601" s="0" t="n">
        <v>0</v>
      </c>
      <c r="AC601" s="0" t="n">
        <v>0</v>
      </c>
      <c r="AD601" s="0" t="n">
        <v>1</v>
      </c>
      <c r="AE601" s="0" t="n">
        <v>0</v>
      </c>
      <c r="AF601" s="0" t="inlineStr"/>
      <c r="AG601" s="0" t="n">
        <v>0.11</v>
      </c>
      <c r="AH601" s="0" t="n">
        <v>2</v>
      </c>
      <c r="AI601" s="0" t="n">
        <v>78851180</v>
      </c>
      <c r="AJ601" s="0" t="n">
        <v>618</v>
      </c>
      <c r="AK601" s="0" t="n">
        <v>0</v>
      </c>
      <c r="AL601" s="0" t="n">
        <v>0</v>
      </c>
      <c r="AM601" s="0" t="n">
        <v>0</v>
      </c>
      <c r="AN601" s="0" t="n">
        <v>0</v>
      </c>
      <c r="AO601" s="0" t="n">
        <v>0</v>
      </c>
      <c r="AP601" s="0" t="n">
        <v>0</v>
      </c>
      <c r="AQ601" s="0" t="n">
        <v>0</v>
      </c>
      <c r="AR601" s="0" t="n">
        <v>0</v>
      </c>
    </row>
    <row r="602">
      <c r="A602" s="0">
        <f>ROW(Source!A1672)</f>
        <v/>
      </c>
      <c r="B602" s="0" t="n">
        <v>78851187</v>
      </c>
      <c r="C602" s="0" t="n">
        <v>78851177</v>
      </c>
      <c r="D602" s="0" t="n">
        <v>29142947</v>
      </c>
      <c r="E602" s="0" t="n">
        <v>1</v>
      </c>
      <c r="F602" s="0" t="n">
        <v>1</v>
      </c>
      <c r="G602" s="0" t="n">
        <v>1</v>
      </c>
      <c r="H602" s="0" t="n">
        <v>3</v>
      </c>
      <c r="I602" s="0" t="inlineStr">
        <is>
          <t>302-1175</t>
        </is>
      </c>
      <c r="J602" s="0" t="inlineStr">
        <is>
          <t>ТССЦ Московской обл., 302-1175, приказ Минстроя России №675/пр от 28.02.2017 № 256/пр</t>
        </is>
      </c>
      <c r="K602" s="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02" s="0" t="n">
        <v>1354</v>
      </c>
      <c r="N602" s="0" t="n">
        <v>1010</v>
      </c>
      <c r="O602" s="0" t="inlineStr">
        <is>
          <t>шт.</t>
        </is>
      </c>
      <c r="P602" s="0" t="inlineStr">
        <is>
          <t>шт.</t>
        </is>
      </c>
      <c r="Q602" s="0" t="n">
        <v>1</v>
      </c>
      <c r="X602" s="0" t="n">
        <v>100</v>
      </c>
      <c r="Y602" s="0" t="n">
        <v>257.08</v>
      </c>
      <c r="Z602" s="0" t="n">
        <v>0</v>
      </c>
      <c r="AA602" s="0" t="n">
        <v>0</v>
      </c>
      <c r="AB602" s="0" t="n">
        <v>0</v>
      </c>
      <c r="AC602" s="0" t="n">
        <v>0</v>
      </c>
      <c r="AD602" s="0" t="n">
        <v>1</v>
      </c>
      <c r="AE602" s="0" t="n">
        <v>0</v>
      </c>
      <c r="AF602" s="0" t="inlineStr"/>
      <c r="AG602" s="0" t="n">
        <v>100</v>
      </c>
      <c r="AH602" s="0" t="n">
        <v>2</v>
      </c>
      <c r="AI602" s="0" t="n">
        <v>78851181</v>
      </c>
      <c r="AJ602" s="0" t="n">
        <v>619</v>
      </c>
      <c r="AK602" s="0" t="n">
        <v>0</v>
      </c>
      <c r="AL602" s="0" t="n">
        <v>0</v>
      </c>
      <c r="AM602" s="0" t="n">
        <v>0</v>
      </c>
      <c r="AN602" s="0" t="n">
        <v>0</v>
      </c>
      <c r="AO602" s="0" t="n">
        <v>0</v>
      </c>
      <c r="AP602" s="0" t="n">
        <v>0</v>
      </c>
      <c r="AQ602" s="0" t="n">
        <v>0</v>
      </c>
      <c r="AR602" s="0" t="n">
        <v>0</v>
      </c>
    </row>
    <row r="603">
      <c r="A603" s="0">
        <f>ROW(Source!A1672)</f>
        <v/>
      </c>
      <c r="B603" s="0" t="n">
        <v>78851188</v>
      </c>
      <c r="C603" s="0" t="n">
        <v>78851177</v>
      </c>
      <c r="D603" s="0" t="n">
        <v>29171635</v>
      </c>
      <c r="E603" s="0" t="n">
        <v>1</v>
      </c>
      <c r="F603" s="0" t="n">
        <v>1</v>
      </c>
      <c r="G603" s="0" t="n">
        <v>1</v>
      </c>
      <c r="H603" s="0" t="n">
        <v>3</v>
      </c>
      <c r="I603" s="0" t="inlineStr">
        <is>
          <t>509-0966</t>
        </is>
      </c>
      <c r="J603" s="0" t="inlineStr">
        <is>
          <t>ТССЦ Московской обл., 509-0966, приказ Минстроя России №675/пр от 28.02.2017 № 258/пр</t>
        </is>
      </c>
      <c r="K603" s="0" t="inlineStr">
        <is>
          <t>Прокладки из паронита марки ПМБ, толщиной 1 мм, диаметром 50 мм</t>
        </is>
      </c>
      <c r="L603" s="0" t="n">
        <v>1356</v>
      </c>
      <c r="N603" s="0" t="n">
        <v>1010</v>
      </c>
      <c r="O603" s="0" t="inlineStr">
        <is>
          <t>1000 шт.</t>
        </is>
      </c>
      <c r="P603" s="0" t="inlineStr">
        <is>
          <t>1000 шт.</t>
        </is>
      </c>
      <c r="Q603" s="0" t="n">
        <v>1000</v>
      </c>
      <c r="X603" s="0" t="n">
        <v>0.2</v>
      </c>
      <c r="Y603" s="0" t="n">
        <v>3450.01</v>
      </c>
      <c r="Z603" s="0" t="n">
        <v>0</v>
      </c>
      <c r="AA603" s="0" t="n">
        <v>0</v>
      </c>
      <c r="AB603" s="0" t="n">
        <v>0</v>
      </c>
      <c r="AC603" s="0" t="n">
        <v>0</v>
      </c>
      <c r="AD603" s="0" t="n">
        <v>1</v>
      </c>
      <c r="AE603" s="0" t="n">
        <v>0</v>
      </c>
      <c r="AF603" s="0" t="inlineStr"/>
      <c r="AG603" s="0" t="n">
        <v>0.2</v>
      </c>
      <c r="AH603" s="0" t="n">
        <v>2</v>
      </c>
      <c r="AI603" s="0" t="n">
        <v>78851182</v>
      </c>
      <c r="AJ603" s="0" t="n">
        <v>620</v>
      </c>
      <c r="AK603" s="0" t="n">
        <v>0</v>
      </c>
      <c r="AL603" s="0" t="n">
        <v>0</v>
      </c>
      <c r="AM603" s="0" t="n">
        <v>0</v>
      </c>
      <c r="AN603" s="0" t="n">
        <v>0</v>
      </c>
      <c r="AO603" s="0" t="n">
        <v>0</v>
      </c>
      <c r="AP603" s="0" t="n">
        <v>0</v>
      </c>
      <c r="AQ603" s="0" t="n">
        <v>0</v>
      </c>
      <c r="AR603" s="0" t="n">
        <v>0</v>
      </c>
    </row>
    <row r="604">
      <c r="A604" s="0">
        <f>ROW(Source!A1672)</f>
        <v/>
      </c>
      <c r="B604" s="0" t="n">
        <v>78851189</v>
      </c>
      <c r="C604" s="0" t="n">
        <v>78851177</v>
      </c>
      <c r="D604" s="0" t="n">
        <v>29164350</v>
      </c>
      <c r="E604" s="0" t="n">
        <v>1</v>
      </c>
      <c r="F604" s="0" t="n">
        <v>1</v>
      </c>
      <c r="G604" s="0" t="n">
        <v>1</v>
      </c>
      <c r="H604" s="0" t="n">
        <v>3</v>
      </c>
      <c r="I604" s="0" t="inlineStr">
        <is>
          <t>509-9899</t>
        </is>
      </c>
      <c r="J604" s="0" t="inlineStr">
        <is>
          <t>ТССЦ Московской обл., 509-9899, приказ Минстроя России №675/пр от 28.02.2017 № 258/пр</t>
        </is>
      </c>
      <c r="K604" s="0" t="inlineStr">
        <is>
          <t>Строительный мусор и масса возвратных материалов</t>
        </is>
      </c>
      <c r="L604" s="0" t="n">
        <v>1348</v>
      </c>
      <c r="N604" s="0" t="n">
        <v>1009</v>
      </c>
      <c r="O604" s="0" t="inlineStr">
        <is>
          <t>т</t>
        </is>
      </c>
      <c r="P604" s="0" t="inlineStr">
        <is>
          <t>т</t>
        </is>
      </c>
      <c r="Q604" s="0" t="n">
        <v>1000</v>
      </c>
      <c r="X604" s="0" t="n">
        <v>1.8</v>
      </c>
      <c r="Y604" s="0" t="n">
        <v>0</v>
      </c>
      <c r="Z604" s="0" t="n">
        <v>0</v>
      </c>
      <c r="AA604" s="0" t="n">
        <v>0</v>
      </c>
      <c r="AB604" s="0" t="n">
        <v>0</v>
      </c>
      <c r="AC604" s="0" t="n">
        <v>0</v>
      </c>
      <c r="AD604" s="0" t="n">
        <v>0</v>
      </c>
      <c r="AE604" s="0" t="n">
        <v>0</v>
      </c>
      <c r="AF604" s="0" t="inlineStr"/>
      <c r="AG604" s="0" t="n">
        <v>1.8</v>
      </c>
      <c r="AH604" s="0" t="n">
        <v>2</v>
      </c>
      <c r="AI604" s="0" t="n">
        <v>78851183</v>
      </c>
      <c r="AJ604" s="0" t="n">
        <v>621</v>
      </c>
      <c r="AK604" s="0" t="n">
        <v>0</v>
      </c>
      <c r="AL604" s="0" t="n">
        <v>0</v>
      </c>
      <c r="AM604" s="0" t="n">
        <v>0</v>
      </c>
      <c r="AN604" s="0" t="n">
        <v>0</v>
      </c>
      <c r="AO604" s="0" t="n">
        <v>0</v>
      </c>
      <c r="AP604" s="0" t="n">
        <v>0</v>
      </c>
      <c r="AQ604" s="0" t="n">
        <v>0</v>
      </c>
      <c r="AR604" s="0" t="n">
        <v>0</v>
      </c>
    </row>
    <row r="605">
      <c r="A605" s="0">
        <f>ROW(Source!A1674)</f>
        <v/>
      </c>
      <c r="B605" s="0" t="n">
        <v>78851212</v>
      </c>
      <c r="C605" s="0" t="n">
        <v>78851205</v>
      </c>
      <c r="D605" s="0" t="n">
        <v>18442827</v>
      </c>
      <c r="E605" s="0" t="n">
        <v>1</v>
      </c>
      <c r="F605" s="0" t="n">
        <v>1</v>
      </c>
      <c r="G605" s="0" t="n">
        <v>1</v>
      </c>
      <c r="H605" s="0" t="n">
        <v>1</v>
      </c>
      <c r="I605" s="0" t="inlineStr">
        <is>
          <t>1-1053-90</t>
        </is>
      </c>
      <c r="J605" s="0" t="inlineStr"/>
      <c r="K605" s="0" t="inlineStr">
        <is>
          <t>Рабочий строитель среднего разряда 5,3</t>
        </is>
      </c>
      <c r="L605" s="0" t="n">
        <v>1369</v>
      </c>
      <c r="N605" s="0" t="n">
        <v>1013</v>
      </c>
      <c r="O605" s="0" t="inlineStr">
        <is>
          <t>чел.-ч</t>
        </is>
      </c>
      <c r="P605" s="0" t="inlineStr">
        <is>
          <t>чел.-ч</t>
        </is>
      </c>
      <c r="Q605" s="0" t="n">
        <v>1</v>
      </c>
      <c r="X605" s="0" t="n">
        <v>5.01</v>
      </c>
      <c r="Y605" s="0" t="n">
        <v>0</v>
      </c>
      <c r="Z605" s="0" t="n">
        <v>0</v>
      </c>
      <c r="AA605" s="0" t="n">
        <v>0</v>
      </c>
      <c r="AB605" s="0" t="n">
        <v>11.64</v>
      </c>
      <c r="AC605" s="0" t="n">
        <v>0</v>
      </c>
      <c r="AD605" s="0" t="n">
        <v>1</v>
      </c>
      <c r="AE605" s="0" t="n">
        <v>1</v>
      </c>
      <c r="AF605" s="0" t="inlineStr"/>
      <c r="AG605" s="0" t="n">
        <v>5.01</v>
      </c>
      <c r="AH605" s="0" t="n">
        <v>2</v>
      </c>
      <c r="AI605" s="0" t="n">
        <v>78851206</v>
      </c>
      <c r="AJ605" s="0" t="n">
        <v>622</v>
      </c>
      <c r="AK605" s="0" t="n">
        <v>0</v>
      </c>
      <c r="AL605" s="0" t="n">
        <v>0</v>
      </c>
      <c r="AM605" s="0" t="n">
        <v>0</v>
      </c>
      <c r="AN605" s="0" t="n">
        <v>0</v>
      </c>
      <c r="AO605" s="0" t="n">
        <v>0</v>
      </c>
      <c r="AP605" s="0" t="n">
        <v>0</v>
      </c>
      <c r="AQ605" s="0" t="n">
        <v>0</v>
      </c>
      <c r="AR605" s="0" t="n">
        <v>0</v>
      </c>
    </row>
    <row r="606">
      <c r="A606" s="0">
        <f>ROW(Source!A1674)</f>
        <v/>
      </c>
      <c r="B606" s="0" t="n">
        <v>78851213</v>
      </c>
      <c r="C606" s="0" t="n">
        <v>78851205</v>
      </c>
      <c r="D606" s="0" t="n">
        <v>29172703</v>
      </c>
      <c r="E606" s="0" t="n">
        <v>1</v>
      </c>
      <c r="F606" s="0" t="n">
        <v>1</v>
      </c>
      <c r="G606" s="0" t="n">
        <v>1</v>
      </c>
      <c r="H606" s="0" t="n">
        <v>2</v>
      </c>
      <c r="I606" s="0" t="inlineStr">
        <is>
          <t>042900</t>
        </is>
      </c>
      <c r="J606" s="0" t="inlineStr">
        <is>
          <t>ТСЭМ Московской обл., 042900, приказ Минстроя России №675/пр от 28.02.2017 № 264/пр</t>
        </is>
      </c>
      <c r="K606" s="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06" s="0" t="n">
        <v>1368</v>
      </c>
      <c r="N606" s="0" t="n">
        <v>1011</v>
      </c>
      <c r="O606" s="0" t="inlineStr">
        <is>
          <t>маш.-ч</t>
        </is>
      </c>
      <c r="P606" s="0" t="inlineStr">
        <is>
          <t>маш.-ч</t>
        </is>
      </c>
      <c r="Q606" s="0" t="n">
        <v>1</v>
      </c>
      <c r="X606" s="0" t="n">
        <v>1.5</v>
      </c>
      <c r="Y606" s="0" t="n">
        <v>0</v>
      </c>
      <c r="Z606" s="0" t="n">
        <v>29.67</v>
      </c>
      <c r="AA606" s="0" t="n">
        <v>0</v>
      </c>
      <c r="AB606" s="0" t="n">
        <v>0</v>
      </c>
      <c r="AC606" s="0" t="n">
        <v>0</v>
      </c>
      <c r="AD606" s="0" t="n">
        <v>1</v>
      </c>
      <c r="AE606" s="0" t="n">
        <v>0</v>
      </c>
      <c r="AF606" s="0" t="inlineStr"/>
      <c r="AG606" s="0" t="n">
        <v>1.5</v>
      </c>
      <c r="AH606" s="0" t="n">
        <v>2</v>
      </c>
      <c r="AI606" s="0" t="n">
        <v>78851207</v>
      </c>
      <c r="AJ606" s="0" t="n">
        <v>623</v>
      </c>
      <c r="AK606" s="0" t="n">
        <v>0</v>
      </c>
      <c r="AL606" s="0" t="n">
        <v>0</v>
      </c>
      <c r="AM606" s="0" t="n">
        <v>0</v>
      </c>
      <c r="AN606" s="0" t="n">
        <v>0</v>
      </c>
      <c r="AO606" s="0" t="n">
        <v>0</v>
      </c>
      <c r="AP606" s="0" t="n">
        <v>0</v>
      </c>
      <c r="AQ606" s="0" t="n">
        <v>0</v>
      </c>
      <c r="AR606" s="0" t="n">
        <v>0</v>
      </c>
    </row>
    <row r="607">
      <c r="A607" s="0">
        <f>ROW(Source!A1674)</f>
        <v/>
      </c>
      <c r="B607" s="0" t="n">
        <v>78851214</v>
      </c>
      <c r="C607" s="0" t="n">
        <v>78851205</v>
      </c>
      <c r="D607" s="0" t="n">
        <v>29110398</v>
      </c>
      <c r="E607" s="0" t="n">
        <v>1</v>
      </c>
      <c r="F607" s="0" t="n">
        <v>1</v>
      </c>
      <c r="G607" s="0" t="n">
        <v>1</v>
      </c>
      <c r="H607" s="0" t="n">
        <v>3</v>
      </c>
      <c r="I607" s="0" t="inlineStr">
        <is>
          <t>101-0388</t>
        </is>
      </c>
      <c r="J607" s="0" t="inlineStr">
        <is>
          <t>ТССЦ Московской обл., 101-0388, приказ Минстроя России №675/пр от 28.02.2017 № 254/пр</t>
        </is>
      </c>
      <c r="K607" s="0" t="inlineStr">
        <is>
          <t>Краски масляные земляные марки МА-0115 мумия, сурик железный</t>
        </is>
      </c>
      <c r="L607" s="0" t="n">
        <v>1348</v>
      </c>
      <c r="N607" s="0" t="n">
        <v>1009</v>
      </c>
      <c r="O607" s="0" t="inlineStr">
        <is>
          <t>т</t>
        </is>
      </c>
      <c r="P607" s="0" t="inlineStr">
        <is>
          <t>т</t>
        </is>
      </c>
      <c r="Q607" s="0" t="n">
        <v>1000</v>
      </c>
      <c r="X607" s="0" t="n">
        <v>5e-05</v>
      </c>
      <c r="Y607" s="0" t="n">
        <v>15118.99</v>
      </c>
      <c r="Z607" s="0" t="n">
        <v>0</v>
      </c>
      <c r="AA607" s="0" t="n">
        <v>0</v>
      </c>
      <c r="AB607" s="0" t="n">
        <v>0</v>
      </c>
      <c r="AC607" s="0" t="n">
        <v>0</v>
      </c>
      <c r="AD607" s="0" t="n">
        <v>1</v>
      </c>
      <c r="AE607" s="0" t="n">
        <v>0</v>
      </c>
      <c r="AF607" s="0" t="inlineStr"/>
      <c r="AG607" s="0" t="n">
        <v>5e-05</v>
      </c>
      <c r="AH607" s="0" t="n">
        <v>2</v>
      </c>
      <c r="AI607" s="0" t="n">
        <v>78851208</v>
      </c>
      <c r="AJ607" s="0" t="n">
        <v>624</v>
      </c>
      <c r="AK607" s="0" t="n">
        <v>0</v>
      </c>
      <c r="AL607" s="0" t="n">
        <v>0</v>
      </c>
      <c r="AM607" s="0" t="n">
        <v>0</v>
      </c>
      <c r="AN607" s="0" t="n">
        <v>0</v>
      </c>
      <c r="AO607" s="0" t="n">
        <v>0</v>
      </c>
      <c r="AP607" s="0" t="n">
        <v>0</v>
      </c>
      <c r="AQ607" s="0" t="n">
        <v>0</v>
      </c>
      <c r="AR607" s="0" t="n">
        <v>0</v>
      </c>
    </row>
    <row r="608">
      <c r="A608" s="0">
        <f>ROW(Source!A1674)</f>
        <v/>
      </c>
      <c r="B608" s="0" t="n">
        <v>78851215</v>
      </c>
      <c r="C608" s="0" t="n">
        <v>78851205</v>
      </c>
      <c r="D608" s="0" t="n">
        <v>29110573</v>
      </c>
      <c r="E608" s="0" t="n">
        <v>1</v>
      </c>
      <c r="F608" s="0" t="n">
        <v>1</v>
      </c>
      <c r="G608" s="0" t="n">
        <v>1</v>
      </c>
      <c r="H608" s="0" t="n">
        <v>3</v>
      </c>
      <c r="I608" s="0" t="inlineStr">
        <is>
          <t>101-0628</t>
        </is>
      </c>
      <c r="J608" s="0" t="inlineStr">
        <is>
          <t>ТССЦ Московской обл., 101-0628, приказ Минстроя России №675/пр от 28.02.2017 № 254/пр</t>
        </is>
      </c>
      <c r="K608" s="0" t="inlineStr">
        <is>
          <t>Олифа комбинированная, марки К-3</t>
        </is>
      </c>
      <c r="L608" s="0" t="n">
        <v>1348</v>
      </c>
      <c r="N608" s="0" t="n">
        <v>1009</v>
      </c>
      <c r="O608" s="0" t="inlineStr">
        <is>
          <t>т</t>
        </is>
      </c>
      <c r="P608" s="0" t="inlineStr">
        <is>
          <t>т</t>
        </is>
      </c>
      <c r="Q608" s="0" t="n">
        <v>1000</v>
      </c>
      <c r="X608" s="0" t="n">
        <v>2e-05</v>
      </c>
      <c r="Y608" s="0" t="n">
        <v>16950</v>
      </c>
      <c r="Z608" s="0" t="n">
        <v>0</v>
      </c>
      <c r="AA608" s="0" t="n">
        <v>0</v>
      </c>
      <c r="AB608" s="0" t="n">
        <v>0</v>
      </c>
      <c r="AC608" s="0" t="n">
        <v>0</v>
      </c>
      <c r="AD608" s="0" t="n">
        <v>1</v>
      </c>
      <c r="AE608" s="0" t="n">
        <v>0</v>
      </c>
      <c r="AF608" s="0" t="inlineStr"/>
      <c r="AG608" s="0" t="n">
        <v>2e-05</v>
      </c>
      <c r="AH608" s="0" t="n">
        <v>2</v>
      </c>
      <c r="AI608" s="0" t="n">
        <v>78851209</v>
      </c>
      <c r="AJ608" s="0" t="n">
        <v>625</v>
      </c>
      <c r="AK608" s="0" t="n">
        <v>0</v>
      </c>
      <c r="AL608" s="0" t="n">
        <v>0</v>
      </c>
      <c r="AM608" s="0" t="n">
        <v>0</v>
      </c>
      <c r="AN608" s="0" t="n">
        <v>0</v>
      </c>
      <c r="AO608" s="0" t="n">
        <v>0</v>
      </c>
      <c r="AP608" s="0" t="n">
        <v>0</v>
      </c>
      <c r="AQ608" s="0" t="n">
        <v>0</v>
      </c>
      <c r="AR608" s="0" t="n">
        <v>0</v>
      </c>
    </row>
    <row r="609">
      <c r="A609" s="0">
        <f>ROW(Source!A1674)</f>
        <v/>
      </c>
      <c r="B609" s="0" t="n">
        <v>78851216</v>
      </c>
      <c r="C609" s="0" t="n">
        <v>78851205</v>
      </c>
      <c r="D609" s="0" t="n">
        <v>29107963</v>
      </c>
      <c r="E609" s="0" t="n">
        <v>1</v>
      </c>
      <c r="F609" s="0" t="n">
        <v>1</v>
      </c>
      <c r="G609" s="0" t="n">
        <v>1</v>
      </c>
      <c r="H609" s="0" t="n">
        <v>3</v>
      </c>
      <c r="I609" s="0" t="inlineStr">
        <is>
          <t>101-1669</t>
        </is>
      </c>
      <c r="J609" s="0" t="inlineStr">
        <is>
          <t>ТССЦ Московской обл., 101-1669, приказ Минстроя России №675/пр от 28.02.2017 № 254/пр</t>
        </is>
      </c>
      <c r="K609" s="0" t="inlineStr">
        <is>
          <t>Очес льняной</t>
        </is>
      </c>
      <c r="L609" s="0" t="n">
        <v>1346</v>
      </c>
      <c r="N609" s="0" t="n">
        <v>1009</v>
      </c>
      <c r="O609" s="0" t="inlineStr">
        <is>
          <t>кг</t>
        </is>
      </c>
      <c r="P609" s="0" t="inlineStr">
        <is>
          <t>кг</t>
        </is>
      </c>
      <c r="Q609" s="0" t="n">
        <v>1</v>
      </c>
      <c r="X609" s="0" t="n">
        <v>0.02</v>
      </c>
      <c r="Y609" s="0" t="n">
        <v>37.29</v>
      </c>
      <c r="Z609" s="0" t="n">
        <v>0</v>
      </c>
      <c r="AA609" s="0" t="n">
        <v>0</v>
      </c>
      <c r="AB609" s="0" t="n">
        <v>0</v>
      </c>
      <c r="AC609" s="0" t="n">
        <v>0</v>
      </c>
      <c r="AD609" s="0" t="n">
        <v>1</v>
      </c>
      <c r="AE609" s="0" t="n">
        <v>0</v>
      </c>
      <c r="AF609" s="0" t="inlineStr"/>
      <c r="AG609" s="0" t="n">
        <v>0.02</v>
      </c>
      <c r="AH609" s="0" t="n">
        <v>2</v>
      </c>
      <c r="AI609" s="0" t="n">
        <v>78851210</v>
      </c>
      <c r="AJ609" s="0" t="n">
        <v>626</v>
      </c>
      <c r="AK609" s="0" t="n">
        <v>0</v>
      </c>
      <c r="AL609" s="0" t="n">
        <v>0</v>
      </c>
      <c r="AM609" s="0" t="n">
        <v>0</v>
      </c>
      <c r="AN609" s="0" t="n">
        <v>0</v>
      </c>
      <c r="AO609" s="0" t="n">
        <v>0</v>
      </c>
      <c r="AP609" s="0" t="n">
        <v>0</v>
      </c>
      <c r="AQ609" s="0" t="n">
        <v>0</v>
      </c>
      <c r="AR609" s="0" t="n">
        <v>0</v>
      </c>
    </row>
    <row r="610">
      <c r="A610" s="0">
        <f>ROW(Source!A1674)</f>
        <v/>
      </c>
      <c r="B610" s="0" t="n">
        <v>78851217</v>
      </c>
      <c r="C610" s="0" t="n">
        <v>78851205</v>
      </c>
      <c r="D610" s="0" t="n">
        <v>29150040</v>
      </c>
      <c r="E610" s="0" t="n">
        <v>1</v>
      </c>
      <c r="F610" s="0" t="n">
        <v>1</v>
      </c>
      <c r="G610" s="0" t="n">
        <v>1</v>
      </c>
      <c r="H610" s="0" t="n">
        <v>3</v>
      </c>
      <c r="I610" s="0" t="inlineStr">
        <is>
          <t>411-0001</t>
        </is>
      </c>
      <c r="J610" s="0" t="inlineStr">
        <is>
          <t>ТССЦ Московской обл., 411-0001, приказ Минстроя России №675/пр от 28.02.2017 № 257/пр</t>
        </is>
      </c>
      <c r="K610" s="0" t="inlineStr">
        <is>
          <t>Вода</t>
        </is>
      </c>
      <c r="L610" s="0" t="n">
        <v>1339</v>
      </c>
      <c r="N610" s="0" t="n">
        <v>1007</v>
      </c>
      <c r="O610" s="0" t="inlineStr">
        <is>
          <t>м3</t>
        </is>
      </c>
      <c r="P610" s="0" t="inlineStr">
        <is>
          <t>м3</t>
        </is>
      </c>
      <c r="Q610" s="0" t="n">
        <v>1</v>
      </c>
      <c r="X610" s="0" t="n">
        <v>1</v>
      </c>
      <c r="Y610" s="0" t="n">
        <v>2.44</v>
      </c>
      <c r="Z610" s="0" t="n">
        <v>0</v>
      </c>
      <c r="AA610" s="0" t="n">
        <v>0</v>
      </c>
      <c r="AB610" s="0" t="n">
        <v>0</v>
      </c>
      <c r="AC610" s="0" t="n">
        <v>0</v>
      </c>
      <c r="AD610" s="0" t="n">
        <v>1</v>
      </c>
      <c r="AE610" s="0" t="n">
        <v>0</v>
      </c>
      <c r="AF610" s="0" t="inlineStr"/>
      <c r="AG610" s="0" t="n">
        <v>1</v>
      </c>
      <c r="AH610" s="0" t="n">
        <v>2</v>
      </c>
      <c r="AI610" s="0" t="n">
        <v>78851211</v>
      </c>
      <c r="AJ610" s="0" t="n">
        <v>627</v>
      </c>
      <c r="AK610" s="0" t="n">
        <v>0</v>
      </c>
      <c r="AL610" s="0" t="n">
        <v>0</v>
      </c>
      <c r="AM610" s="0" t="n">
        <v>0</v>
      </c>
      <c r="AN610" s="0" t="n">
        <v>0</v>
      </c>
      <c r="AO610" s="0" t="n">
        <v>0</v>
      </c>
      <c r="AP610" s="0" t="n">
        <v>0</v>
      </c>
      <c r="AQ610" s="0" t="n">
        <v>0</v>
      </c>
      <c r="AR610" s="0" t="n">
        <v>0</v>
      </c>
    </row>
    <row r="611">
      <c r="A611" s="0">
        <f>ROW(Source!A1713)</f>
        <v/>
      </c>
      <c r="B611" s="0" t="n">
        <v>78851321</v>
      </c>
      <c r="C611" s="0" t="n">
        <v>78851309</v>
      </c>
      <c r="D611" s="0" t="n">
        <v>18406785</v>
      </c>
      <c r="E611" s="0" t="n">
        <v>1</v>
      </c>
      <c r="F611" s="0" t="n">
        <v>1</v>
      </c>
      <c r="G611" s="0" t="n">
        <v>1</v>
      </c>
      <c r="H611" s="0" t="n">
        <v>1</v>
      </c>
      <c r="I611" s="0" t="inlineStr">
        <is>
          <t>1-1033-90</t>
        </is>
      </c>
      <c r="J611" s="0" t="inlineStr"/>
      <c r="K611" s="0" t="inlineStr">
        <is>
          <t>Рабочий строитель среднего разряда 3,3</t>
        </is>
      </c>
      <c r="L611" s="0" t="n">
        <v>1369</v>
      </c>
      <c r="N611" s="0" t="n">
        <v>1013</v>
      </c>
      <c r="O611" s="0" t="inlineStr">
        <is>
          <t>чел.-ч</t>
        </is>
      </c>
      <c r="P611" s="0" t="inlineStr">
        <is>
          <t>чел.-ч</t>
        </is>
      </c>
      <c r="Q611" s="0" t="n">
        <v>1</v>
      </c>
      <c r="X611" s="0" t="n">
        <v>130</v>
      </c>
      <c r="Y611" s="0" t="n">
        <v>0</v>
      </c>
      <c r="Z611" s="0" t="n">
        <v>0</v>
      </c>
      <c r="AA611" s="0" t="n">
        <v>0</v>
      </c>
      <c r="AB611" s="0" t="n">
        <v>8.859999999999999</v>
      </c>
      <c r="AC611" s="0" t="n">
        <v>0</v>
      </c>
      <c r="AD611" s="0" t="n">
        <v>1</v>
      </c>
      <c r="AE611" s="0" t="n">
        <v>1</v>
      </c>
      <c r="AF611" s="0" t="inlineStr"/>
      <c r="AG611" s="0" t="n">
        <v>130</v>
      </c>
      <c r="AH611" s="0" t="n">
        <v>2</v>
      </c>
      <c r="AI611" s="0" t="n">
        <v>78851310</v>
      </c>
      <c r="AJ611" s="0" t="n">
        <v>628</v>
      </c>
      <c r="AK611" s="0" t="n">
        <v>0</v>
      </c>
      <c r="AL611" s="0" t="n">
        <v>0</v>
      </c>
      <c r="AM611" s="0" t="n">
        <v>0</v>
      </c>
      <c r="AN611" s="0" t="n">
        <v>0</v>
      </c>
      <c r="AO611" s="0" t="n">
        <v>0</v>
      </c>
      <c r="AP611" s="0" t="n">
        <v>0</v>
      </c>
      <c r="AQ611" s="0" t="n">
        <v>0</v>
      </c>
      <c r="AR611" s="0" t="n">
        <v>0</v>
      </c>
    </row>
    <row r="612">
      <c r="A612" s="0">
        <f>ROW(Source!A1713)</f>
        <v/>
      </c>
      <c r="B612" s="0" t="n">
        <v>78851322</v>
      </c>
      <c r="C612" s="0" t="n">
        <v>78851309</v>
      </c>
      <c r="D612" s="0" t="n">
        <v>121548</v>
      </c>
      <c r="E612" s="0" t="n">
        <v>1</v>
      </c>
      <c r="F612" s="0" t="n">
        <v>1</v>
      </c>
      <c r="G612" s="0" t="n">
        <v>1</v>
      </c>
      <c r="H612" s="0" t="n">
        <v>1</v>
      </c>
      <c r="I612" s="0" t="inlineStr">
        <is>
          <t>2</t>
        </is>
      </c>
      <c r="J612" s="0" t="inlineStr"/>
      <c r="K612" s="0" t="inlineStr">
        <is>
          <t>Затраты труда машинистов</t>
        </is>
      </c>
      <c r="L612" s="0" t="n">
        <v>608254</v>
      </c>
      <c r="N612" s="0" t="n">
        <v>1013</v>
      </c>
      <c r="O612" s="0" t="inlineStr">
        <is>
          <t>чел.час</t>
        </is>
      </c>
      <c r="P612" s="0" t="inlineStr">
        <is>
          <t>чел.час</t>
        </is>
      </c>
      <c r="Q612" s="0" t="n">
        <v>1</v>
      </c>
      <c r="X612" s="0" t="n">
        <v>0.45</v>
      </c>
      <c r="Y612" s="0" t="n">
        <v>0</v>
      </c>
      <c r="Z612" s="0" t="n">
        <v>0</v>
      </c>
      <c r="AA612" s="0" t="n">
        <v>0</v>
      </c>
      <c r="AB612" s="0" t="n">
        <v>0</v>
      </c>
      <c r="AC612" s="0" t="n">
        <v>0</v>
      </c>
      <c r="AD612" s="0" t="n">
        <v>1</v>
      </c>
      <c r="AE612" s="0" t="n">
        <v>2</v>
      </c>
      <c r="AF612" s="0" t="inlineStr"/>
      <c r="AG612" s="0" t="n">
        <v>0.45</v>
      </c>
      <c r="AH612" s="0" t="n">
        <v>2</v>
      </c>
      <c r="AI612" s="0" t="n">
        <v>78851311</v>
      </c>
      <c r="AJ612" s="0" t="n">
        <v>629</v>
      </c>
      <c r="AK612" s="0" t="n">
        <v>0</v>
      </c>
      <c r="AL612" s="0" t="n">
        <v>0</v>
      </c>
      <c r="AM612" s="0" t="n">
        <v>0</v>
      </c>
      <c r="AN612" s="0" t="n">
        <v>0</v>
      </c>
      <c r="AO612" s="0" t="n">
        <v>0</v>
      </c>
      <c r="AP612" s="0" t="n">
        <v>0</v>
      </c>
      <c r="AQ612" s="0" t="n">
        <v>0</v>
      </c>
      <c r="AR612" s="0" t="n">
        <v>0</v>
      </c>
    </row>
    <row r="613">
      <c r="A613" s="0">
        <f>ROW(Source!A1713)</f>
        <v/>
      </c>
      <c r="B613" s="0" t="n">
        <v>78851323</v>
      </c>
      <c r="C613" s="0" t="n">
        <v>78851309</v>
      </c>
      <c r="D613" s="0" t="n">
        <v>29172556</v>
      </c>
      <c r="E613" s="0" t="n">
        <v>1</v>
      </c>
      <c r="F613" s="0" t="n">
        <v>1</v>
      </c>
      <c r="G613" s="0" t="n">
        <v>1</v>
      </c>
      <c r="H613" s="0" t="n">
        <v>2</v>
      </c>
      <c r="I613" s="0" t="inlineStr">
        <is>
          <t>030954</t>
        </is>
      </c>
      <c r="J613" s="0" t="inlineStr">
        <is>
          <t>ТСЭМ Московской обл., 030954, приказ Минстроя России №675/пр от 28.02.2017 № 264/пр</t>
        </is>
      </c>
      <c r="K613" s="0" t="inlineStr">
        <is>
          <t>Подъемники грузоподъемностью до 500 кг одномачтовые, высота подъема 45 м</t>
        </is>
      </c>
      <c r="L613" s="0" t="n">
        <v>1368</v>
      </c>
      <c r="N613" s="0" t="n">
        <v>1011</v>
      </c>
      <c r="O613" s="0" t="inlineStr">
        <is>
          <t>маш.-ч</t>
        </is>
      </c>
      <c r="P613" s="0" t="inlineStr">
        <is>
          <t>маш.-ч</t>
        </is>
      </c>
      <c r="Q613" s="0" t="n">
        <v>1</v>
      </c>
      <c r="X613" s="0" t="n">
        <v>0.45</v>
      </c>
      <c r="Y613" s="0" t="n">
        <v>0</v>
      </c>
      <c r="Z613" s="0" t="n">
        <v>31.26</v>
      </c>
      <c r="AA613" s="0" t="n">
        <v>13.5</v>
      </c>
      <c r="AB613" s="0" t="n">
        <v>0</v>
      </c>
      <c r="AC613" s="0" t="n">
        <v>0</v>
      </c>
      <c r="AD613" s="0" t="n">
        <v>1</v>
      </c>
      <c r="AE613" s="0" t="n">
        <v>0</v>
      </c>
      <c r="AF613" s="0" t="inlineStr"/>
      <c r="AG613" s="0" t="n">
        <v>0.45</v>
      </c>
      <c r="AH613" s="0" t="n">
        <v>2</v>
      </c>
      <c r="AI613" s="0" t="n">
        <v>78851312</v>
      </c>
      <c r="AJ613" s="0" t="n">
        <v>630</v>
      </c>
      <c r="AK613" s="0" t="n">
        <v>0</v>
      </c>
      <c r="AL613" s="0" t="n">
        <v>0</v>
      </c>
      <c r="AM613" s="0" t="n">
        <v>0</v>
      </c>
      <c r="AN613" s="0" t="n">
        <v>0</v>
      </c>
      <c r="AO613" s="0" t="n">
        <v>0</v>
      </c>
      <c r="AP613" s="0" t="n">
        <v>0</v>
      </c>
      <c r="AQ613" s="0" t="n">
        <v>0</v>
      </c>
      <c r="AR613" s="0" t="n">
        <v>0</v>
      </c>
    </row>
    <row r="614">
      <c r="A614" s="0">
        <f>ROW(Source!A1713)</f>
        <v/>
      </c>
      <c r="B614" s="0" t="n">
        <v>78851324</v>
      </c>
      <c r="C614" s="0" t="n">
        <v>78851309</v>
      </c>
      <c r="D614" s="0" t="n">
        <v>29172657</v>
      </c>
      <c r="E614" s="0" t="n">
        <v>1</v>
      </c>
      <c r="F614" s="0" t="n">
        <v>1</v>
      </c>
      <c r="G614" s="0" t="n">
        <v>1</v>
      </c>
      <c r="H614" s="0" t="n">
        <v>2</v>
      </c>
      <c r="I614" s="0" t="inlineStr">
        <is>
          <t>040502</t>
        </is>
      </c>
      <c r="J614" s="0" t="inlineStr">
        <is>
          <t>ТСЭМ Московской обл., 040502, приказ Минстроя России №675/пр от 28.02.2017 № 264/пр</t>
        </is>
      </c>
      <c r="K614" s="0" t="inlineStr">
        <is>
          <t>Установки для сварки ручной дуговой (постоянного тока)</t>
        </is>
      </c>
      <c r="L614" s="0" t="n">
        <v>1368</v>
      </c>
      <c r="N614" s="0" t="n">
        <v>1011</v>
      </c>
      <c r="O614" s="0" t="inlineStr">
        <is>
          <t>маш.-ч</t>
        </is>
      </c>
      <c r="P614" s="0" t="inlineStr">
        <is>
          <t>маш.-ч</t>
        </is>
      </c>
      <c r="Q614" s="0" t="n">
        <v>1</v>
      </c>
      <c r="X614" s="0" t="n">
        <v>25.9</v>
      </c>
      <c r="Y614" s="0" t="n">
        <v>0</v>
      </c>
      <c r="Z614" s="0" t="n">
        <v>8.1</v>
      </c>
      <c r="AA614" s="0" t="n">
        <v>0</v>
      </c>
      <c r="AB614" s="0" t="n">
        <v>0</v>
      </c>
      <c r="AC614" s="0" t="n">
        <v>0</v>
      </c>
      <c r="AD614" s="0" t="n">
        <v>1</v>
      </c>
      <c r="AE614" s="0" t="n">
        <v>0</v>
      </c>
      <c r="AF614" s="0" t="inlineStr"/>
      <c r="AG614" s="0" t="n">
        <v>25.9</v>
      </c>
      <c r="AH614" s="0" t="n">
        <v>2</v>
      </c>
      <c r="AI614" s="0" t="n">
        <v>78851313</v>
      </c>
      <c r="AJ614" s="0" t="n">
        <v>631</v>
      </c>
      <c r="AK614" s="0" t="n">
        <v>0</v>
      </c>
      <c r="AL614" s="0" t="n">
        <v>0</v>
      </c>
      <c r="AM614" s="0" t="n">
        <v>0</v>
      </c>
      <c r="AN614" s="0" t="n">
        <v>0</v>
      </c>
      <c r="AO614" s="0" t="n">
        <v>0</v>
      </c>
      <c r="AP614" s="0" t="n">
        <v>0</v>
      </c>
      <c r="AQ614" s="0" t="n">
        <v>0</v>
      </c>
      <c r="AR614" s="0" t="n">
        <v>0</v>
      </c>
    </row>
    <row r="615">
      <c r="A615" s="0">
        <f>ROW(Source!A1713)</f>
        <v/>
      </c>
      <c r="B615" s="0" t="n">
        <v>78851325</v>
      </c>
      <c r="C615" s="0" t="n">
        <v>78851309</v>
      </c>
      <c r="D615" s="0" t="n">
        <v>29172659</v>
      </c>
      <c r="E615" s="0" t="n">
        <v>1</v>
      </c>
      <c r="F615" s="0" t="n">
        <v>1</v>
      </c>
      <c r="G615" s="0" t="n">
        <v>1</v>
      </c>
      <c r="H615" s="0" t="n">
        <v>2</v>
      </c>
      <c r="I615" s="0" t="inlineStr">
        <is>
          <t>040504</t>
        </is>
      </c>
      <c r="J615" s="0" t="inlineStr">
        <is>
          <t>ТСЭМ Московской обл., 040504, приказ Минстроя России №675/пр от 28.02.2017 № 264/пр</t>
        </is>
      </c>
      <c r="K615" s="0" t="inlineStr">
        <is>
          <t>Аппарат для газовой сварки и резки</t>
        </is>
      </c>
      <c r="L615" s="0" t="n">
        <v>1368</v>
      </c>
      <c r="N615" s="0" t="n">
        <v>1011</v>
      </c>
      <c r="O615" s="0" t="inlineStr">
        <is>
          <t>маш.-ч</t>
        </is>
      </c>
      <c r="P615" s="0" t="inlineStr">
        <is>
          <t>маш.-ч</t>
        </is>
      </c>
      <c r="Q615" s="0" t="n">
        <v>1</v>
      </c>
      <c r="X615" s="0" t="n">
        <v>11.6</v>
      </c>
      <c r="Y615" s="0" t="n">
        <v>0</v>
      </c>
      <c r="Z615" s="0" t="n">
        <v>1.2</v>
      </c>
      <c r="AA615" s="0" t="n">
        <v>0</v>
      </c>
      <c r="AB615" s="0" t="n">
        <v>0</v>
      </c>
      <c r="AC615" s="0" t="n">
        <v>0</v>
      </c>
      <c r="AD615" s="0" t="n">
        <v>1</v>
      </c>
      <c r="AE615" s="0" t="n">
        <v>0</v>
      </c>
      <c r="AF615" s="0" t="inlineStr"/>
      <c r="AG615" s="0" t="n">
        <v>11.6</v>
      </c>
      <c r="AH615" s="0" t="n">
        <v>2</v>
      </c>
      <c r="AI615" s="0" t="n">
        <v>78851314</v>
      </c>
      <c r="AJ615" s="0" t="n">
        <v>632</v>
      </c>
      <c r="AK615" s="0" t="n">
        <v>0</v>
      </c>
      <c r="AL615" s="0" t="n">
        <v>0</v>
      </c>
      <c r="AM615" s="0" t="n">
        <v>0</v>
      </c>
      <c r="AN615" s="0" t="n">
        <v>0</v>
      </c>
      <c r="AO615" s="0" t="n">
        <v>0</v>
      </c>
      <c r="AP615" s="0" t="n">
        <v>0</v>
      </c>
      <c r="AQ615" s="0" t="n">
        <v>0</v>
      </c>
      <c r="AR615" s="0" t="n">
        <v>0</v>
      </c>
    </row>
    <row r="616">
      <c r="A616" s="0">
        <f>ROW(Source!A1713)</f>
        <v/>
      </c>
      <c r="B616" s="0" t="n">
        <v>78851326</v>
      </c>
      <c r="C616" s="0" t="n">
        <v>78851309</v>
      </c>
      <c r="D616" s="0" t="n">
        <v>29174913</v>
      </c>
      <c r="E616" s="0" t="n">
        <v>1</v>
      </c>
      <c r="F616" s="0" t="n">
        <v>1</v>
      </c>
      <c r="G616" s="0" t="n">
        <v>1</v>
      </c>
      <c r="H616" s="0" t="n">
        <v>2</v>
      </c>
      <c r="I616" s="0" t="inlineStr">
        <is>
          <t>400001</t>
        </is>
      </c>
      <c r="J616" s="0" t="inlineStr">
        <is>
          <t>ТСЭМ Московской обл., 400001, приказ Минстроя России №675/пр от 28.02.2017 № 264/пр</t>
        </is>
      </c>
      <c r="K616" s="0" t="inlineStr">
        <is>
          <t>Автомобили бортовые, грузоподъемность до 5 т</t>
        </is>
      </c>
      <c r="L616" s="0" t="n">
        <v>1368</v>
      </c>
      <c r="N616" s="0" t="n">
        <v>1011</v>
      </c>
      <c r="O616" s="0" t="inlineStr">
        <is>
          <t>маш.-ч</t>
        </is>
      </c>
      <c r="P616" s="0" t="inlineStr">
        <is>
          <t>маш.-ч</t>
        </is>
      </c>
      <c r="Q616" s="0" t="n">
        <v>1</v>
      </c>
      <c r="X616" s="0" t="n">
        <v>0.45</v>
      </c>
      <c r="Y616" s="0" t="n">
        <v>0</v>
      </c>
      <c r="Z616" s="0" t="n">
        <v>87.17</v>
      </c>
      <c r="AA616" s="0" t="n">
        <v>11.6</v>
      </c>
      <c r="AB616" s="0" t="n">
        <v>0</v>
      </c>
      <c r="AC616" s="0" t="n">
        <v>0</v>
      </c>
      <c r="AD616" s="0" t="n">
        <v>1</v>
      </c>
      <c r="AE616" s="0" t="n">
        <v>0</v>
      </c>
      <c r="AF616" s="0" t="inlineStr"/>
      <c r="AG616" s="0" t="n">
        <v>0.45</v>
      </c>
      <c r="AH616" s="0" t="n">
        <v>2</v>
      </c>
      <c r="AI616" s="0" t="n">
        <v>78851315</v>
      </c>
      <c r="AJ616" s="0" t="n">
        <v>633</v>
      </c>
      <c r="AK616" s="0" t="n">
        <v>0</v>
      </c>
      <c r="AL616" s="0" t="n">
        <v>0</v>
      </c>
      <c r="AM616" s="0" t="n">
        <v>0</v>
      </c>
      <c r="AN616" s="0" t="n">
        <v>0</v>
      </c>
      <c r="AO616" s="0" t="n">
        <v>0</v>
      </c>
      <c r="AP616" s="0" t="n">
        <v>0</v>
      </c>
      <c r="AQ616" s="0" t="n">
        <v>0</v>
      </c>
      <c r="AR616" s="0" t="n">
        <v>0</v>
      </c>
    </row>
    <row r="617">
      <c r="A617" s="0">
        <f>ROW(Source!A1713)</f>
        <v/>
      </c>
      <c r="B617" s="0" t="n">
        <v>78851327</v>
      </c>
      <c r="C617" s="0" t="n">
        <v>78851309</v>
      </c>
      <c r="D617" s="0" t="n">
        <v>29107441</v>
      </c>
      <c r="E617" s="0" t="n">
        <v>1</v>
      </c>
      <c r="F617" s="0" t="n">
        <v>1</v>
      </c>
      <c r="G617" s="0" t="n">
        <v>1</v>
      </c>
      <c r="H617" s="0" t="n">
        <v>3</v>
      </c>
      <c r="I617" s="0" t="inlineStr">
        <is>
          <t>101-0324</t>
        </is>
      </c>
      <c r="J617" s="0" t="inlineStr">
        <is>
          <t>ТССЦ Московской обл., 101-0324, приказ Минстроя России №675/пр от 28.02.2017 № 254/пр</t>
        </is>
      </c>
      <c r="K617" s="0" t="inlineStr">
        <is>
          <t>Кислород технический газообразный</t>
        </is>
      </c>
      <c r="L617" s="0" t="n">
        <v>1339</v>
      </c>
      <c r="N617" s="0" t="n">
        <v>1007</v>
      </c>
      <c r="O617" s="0" t="inlineStr">
        <is>
          <t>м3</t>
        </is>
      </c>
      <c r="P617" s="0" t="inlineStr">
        <is>
          <t>м3</t>
        </is>
      </c>
      <c r="Q617" s="0" t="n">
        <v>1</v>
      </c>
      <c r="X617" s="0" t="n">
        <v>3.28</v>
      </c>
      <c r="Y617" s="0" t="n">
        <v>6.23</v>
      </c>
      <c r="Z617" s="0" t="n">
        <v>0</v>
      </c>
      <c r="AA617" s="0" t="n">
        <v>0</v>
      </c>
      <c r="AB617" s="0" t="n">
        <v>0</v>
      </c>
      <c r="AC617" s="0" t="n">
        <v>0</v>
      </c>
      <c r="AD617" s="0" t="n">
        <v>1</v>
      </c>
      <c r="AE617" s="0" t="n">
        <v>0</v>
      </c>
      <c r="AF617" s="0" t="inlineStr"/>
      <c r="AG617" s="0" t="n">
        <v>3.28</v>
      </c>
      <c r="AH617" s="0" t="n">
        <v>2</v>
      </c>
      <c r="AI617" s="0" t="n">
        <v>78851316</v>
      </c>
      <c r="AJ617" s="0" t="n">
        <v>634</v>
      </c>
      <c r="AK617" s="0" t="n">
        <v>0</v>
      </c>
      <c r="AL617" s="0" t="n">
        <v>0</v>
      </c>
      <c r="AM617" s="0" t="n">
        <v>0</v>
      </c>
      <c r="AN617" s="0" t="n">
        <v>0</v>
      </c>
      <c r="AO617" s="0" t="n">
        <v>0</v>
      </c>
      <c r="AP617" s="0" t="n">
        <v>0</v>
      </c>
      <c r="AQ617" s="0" t="n">
        <v>0</v>
      </c>
      <c r="AR617" s="0" t="n">
        <v>0</v>
      </c>
    </row>
    <row r="618">
      <c r="A618" s="0">
        <f>ROW(Source!A1713)</f>
        <v/>
      </c>
      <c r="B618" s="0" t="n">
        <v>78851328</v>
      </c>
      <c r="C618" s="0" t="n">
        <v>78851309</v>
      </c>
      <c r="D618" s="0" t="n">
        <v>29113927</v>
      </c>
      <c r="E618" s="0" t="n">
        <v>1</v>
      </c>
      <c r="F618" s="0" t="n">
        <v>1</v>
      </c>
      <c r="G618" s="0" t="n">
        <v>1</v>
      </c>
      <c r="H618" s="0" t="n">
        <v>3</v>
      </c>
      <c r="I618" s="0" t="inlineStr">
        <is>
          <t>101-0807</t>
        </is>
      </c>
      <c r="J618" s="0" t="inlineStr">
        <is>
          <t>ТССЦ Московской обл., 101-0807, приказ Минстроя России №675/пр от 28.02.2017 № 254/пр</t>
        </is>
      </c>
      <c r="K618" s="0" t="inlineStr">
        <is>
          <t>Проволока сварочная легированная диаметром 4 мм</t>
        </is>
      </c>
      <c r="L618" s="0" t="n">
        <v>1348</v>
      </c>
      <c r="N618" s="0" t="n">
        <v>1009</v>
      </c>
      <c r="O618" s="0" t="inlineStr">
        <is>
          <t>т</t>
        </is>
      </c>
      <c r="P618" s="0" t="inlineStr">
        <is>
          <t>т</t>
        </is>
      </c>
      <c r="Q618" s="0" t="n">
        <v>1000</v>
      </c>
      <c r="X618" s="0" t="n">
        <v>0.001</v>
      </c>
      <c r="Y618" s="0" t="n">
        <v>13559.99</v>
      </c>
      <c r="Z618" s="0" t="n">
        <v>0</v>
      </c>
      <c r="AA618" s="0" t="n">
        <v>0</v>
      </c>
      <c r="AB618" s="0" t="n">
        <v>0</v>
      </c>
      <c r="AC618" s="0" t="n">
        <v>0</v>
      </c>
      <c r="AD618" s="0" t="n">
        <v>1</v>
      </c>
      <c r="AE618" s="0" t="n">
        <v>0</v>
      </c>
      <c r="AF618" s="0" t="inlineStr"/>
      <c r="AG618" s="0" t="n">
        <v>0.001</v>
      </c>
      <c r="AH618" s="0" t="n">
        <v>2</v>
      </c>
      <c r="AI618" s="0" t="n">
        <v>78851317</v>
      </c>
      <c r="AJ618" s="0" t="n">
        <v>635</v>
      </c>
      <c r="AK618" s="0" t="n">
        <v>0</v>
      </c>
      <c r="AL618" s="0" t="n">
        <v>0</v>
      </c>
      <c r="AM618" s="0" t="n">
        <v>0</v>
      </c>
      <c r="AN618" s="0" t="n">
        <v>0</v>
      </c>
      <c r="AO618" s="0" t="n">
        <v>0</v>
      </c>
      <c r="AP618" s="0" t="n">
        <v>0</v>
      </c>
      <c r="AQ618" s="0" t="n">
        <v>0</v>
      </c>
      <c r="AR618" s="0" t="n">
        <v>0</v>
      </c>
    </row>
    <row r="619">
      <c r="A619" s="0">
        <f>ROW(Source!A1713)</f>
        <v/>
      </c>
      <c r="B619" s="0" t="n">
        <v>78851329</v>
      </c>
      <c r="C619" s="0" t="n">
        <v>78851309</v>
      </c>
      <c r="D619" s="0" t="n">
        <v>29113986</v>
      </c>
      <c r="E619" s="0" t="n">
        <v>1</v>
      </c>
      <c r="F619" s="0" t="n">
        <v>1</v>
      </c>
      <c r="G619" s="0" t="n">
        <v>1</v>
      </c>
      <c r="H619" s="0" t="n">
        <v>3</v>
      </c>
      <c r="I619" s="0" t="inlineStr">
        <is>
          <t>101-1522</t>
        </is>
      </c>
      <c r="J619" s="0" t="inlineStr">
        <is>
          <t>ТССЦ Московской обл., 101-1522, приказ Минстроя России №675/пр от 28.02.2017 № 254/пр</t>
        </is>
      </c>
      <c r="K619" s="0" t="inlineStr">
        <is>
          <t>Электроды диаметром 5 мм Э42А</t>
        </is>
      </c>
      <c r="L619" s="0" t="n">
        <v>1348</v>
      </c>
      <c r="N619" s="0" t="n">
        <v>1009</v>
      </c>
      <c r="O619" s="0" t="inlineStr">
        <is>
          <t>т</t>
        </is>
      </c>
      <c r="P619" s="0" t="inlineStr">
        <is>
          <t>т</t>
        </is>
      </c>
      <c r="Q619" s="0" t="n">
        <v>1000</v>
      </c>
      <c r="X619" s="0" t="n">
        <v>0.006</v>
      </c>
      <c r="Y619" s="0" t="n">
        <v>10362</v>
      </c>
      <c r="Z619" s="0" t="n">
        <v>0</v>
      </c>
      <c r="AA619" s="0" t="n">
        <v>0</v>
      </c>
      <c r="AB619" s="0" t="n">
        <v>0</v>
      </c>
      <c r="AC619" s="0" t="n">
        <v>0</v>
      </c>
      <c r="AD619" s="0" t="n">
        <v>1</v>
      </c>
      <c r="AE619" s="0" t="n">
        <v>0</v>
      </c>
      <c r="AF619" s="0" t="inlineStr"/>
      <c r="AG619" s="0" t="n">
        <v>0.006</v>
      </c>
      <c r="AH619" s="0" t="n">
        <v>2</v>
      </c>
      <c r="AI619" s="0" t="n">
        <v>78851318</v>
      </c>
      <c r="AJ619" s="0" t="n">
        <v>636</v>
      </c>
      <c r="AK619" s="0" t="n">
        <v>0</v>
      </c>
      <c r="AL619" s="0" t="n">
        <v>0</v>
      </c>
      <c r="AM619" s="0" t="n">
        <v>0</v>
      </c>
      <c r="AN619" s="0" t="n">
        <v>0</v>
      </c>
      <c r="AO619" s="0" t="n">
        <v>0</v>
      </c>
      <c r="AP619" s="0" t="n">
        <v>0</v>
      </c>
      <c r="AQ619" s="0" t="n">
        <v>0</v>
      </c>
      <c r="AR619" s="0" t="n">
        <v>0</v>
      </c>
    </row>
    <row r="620">
      <c r="A620" s="0">
        <f>ROW(Source!A1713)</f>
        <v/>
      </c>
      <c r="B620" s="0" t="n">
        <v>78851330</v>
      </c>
      <c r="C620" s="0" t="n">
        <v>78851309</v>
      </c>
      <c r="D620" s="0" t="n">
        <v>29107430</v>
      </c>
      <c r="E620" s="0" t="n">
        <v>1</v>
      </c>
      <c r="F620" s="0" t="n">
        <v>1</v>
      </c>
      <c r="G620" s="0" t="n">
        <v>1</v>
      </c>
      <c r="H620" s="0" t="n">
        <v>3</v>
      </c>
      <c r="I620" s="0" t="inlineStr">
        <is>
          <t>101-1602</t>
        </is>
      </c>
      <c r="J620" s="0" t="inlineStr">
        <is>
          <t>ТССЦ Московской обл., 101-1602, приказ Минстроя России №675/пр от 28.02.2017 № 254/пр</t>
        </is>
      </c>
      <c r="K620" s="0" t="inlineStr">
        <is>
          <t>Ацетилен газообразный технический</t>
        </is>
      </c>
      <c r="L620" s="0" t="n">
        <v>1339</v>
      </c>
      <c r="N620" s="0" t="n">
        <v>1007</v>
      </c>
      <c r="O620" s="0" t="inlineStr">
        <is>
          <t>м3</t>
        </is>
      </c>
      <c r="P620" s="0" t="inlineStr">
        <is>
          <t>м3</t>
        </is>
      </c>
      <c r="Q620" s="0" t="n">
        <v>1</v>
      </c>
      <c r="X620" s="0" t="n">
        <v>2.71</v>
      </c>
      <c r="Y620" s="0" t="n">
        <v>38.49</v>
      </c>
      <c r="Z620" s="0" t="n">
        <v>0</v>
      </c>
      <c r="AA620" s="0" t="n">
        <v>0</v>
      </c>
      <c r="AB620" s="0" t="n">
        <v>0</v>
      </c>
      <c r="AC620" s="0" t="n">
        <v>0</v>
      </c>
      <c r="AD620" s="0" t="n">
        <v>1</v>
      </c>
      <c r="AE620" s="0" t="n">
        <v>0</v>
      </c>
      <c r="AF620" s="0" t="inlineStr"/>
      <c r="AG620" s="0" t="n">
        <v>2.71</v>
      </c>
      <c r="AH620" s="0" t="n">
        <v>2</v>
      </c>
      <c r="AI620" s="0" t="n">
        <v>78851319</v>
      </c>
      <c r="AJ620" s="0" t="n">
        <v>637</v>
      </c>
      <c r="AK620" s="0" t="n">
        <v>0</v>
      </c>
      <c r="AL620" s="0" t="n">
        <v>0</v>
      </c>
      <c r="AM620" s="0" t="n">
        <v>0</v>
      </c>
      <c r="AN620" s="0" t="n">
        <v>0</v>
      </c>
      <c r="AO620" s="0" t="n">
        <v>0</v>
      </c>
      <c r="AP620" s="0" t="n">
        <v>0</v>
      </c>
      <c r="AQ620" s="0" t="n">
        <v>0</v>
      </c>
      <c r="AR620" s="0" t="n">
        <v>0</v>
      </c>
    </row>
    <row r="621">
      <c r="A621" s="0">
        <f>ROW(Source!A1713)</f>
        <v/>
      </c>
      <c r="B621" s="0" t="n">
        <v>78851331</v>
      </c>
      <c r="C621" s="0" t="n">
        <v>78851309</v>
      </c>
      <c r="D621" s="0" t="n">
        <v>29115868</v>
      </c>
      <c r="E621" s="0" t="n">
        <v>1</v>
      </c>
      <c r="F621" s="0" t="n">
        <v>1</v>
      </c>
      <c r="G621" s="0" t="n">
        <v>1</v>
      </c>
      <c r="H621" s="0" t="n">
        <v>3</v>
      </c>
      <c r="I621" s="0" t="inlineStr">
        <is>
          <t>103-0020</t>
        </is>
      </c>
      <c r="J621" s="0" t="inlineStr">
        <is>
          <t>ТССЦ Московской обл., 103-0020, приказ Минстроя России №675/пр от 28.02.2017 № 254/пр</t>
        </is>
      </c>
      <c r="K621" s="0" t="inlineStr">
        <is>
          <t>Трубы стальные сварные водогазопроводные с резьбой черные обыкновенные (неоцинкованные), диаметр условного прохода 80 мм, толщина стенки 4 мм</t>
        </is>
      </c>
      <c r="L621" s="0" t="n">
        <v>1301</v>
      </c>
      <c r="N621" s="0" t="n">
        <v>1003</v>
      </c>
      <c r="O621" s="0" t="inlineStr">
        <is>
          <t>м</t>
        </is>
      </c>
      <c r="P621" s="0" t="inlineStr">
        <is>
          <t>м</t>
        </is>
      </c>
      <c r="Q621" s="0" t="n">
        <v>1</v>
      </c>
      <c r="X621" s="0" t="n">
        <v>107</v>
      </c>
      <c r="Y621" s="0" t="n">
        <v>68.41</v>
      </c>
      <c r="Z621" s="0" t="n">
        <v>0</v>
      </c>
      <c r="AA621" s="0" t="n">
        <v>0</v>
      </c>
      <c r="AB621" s="0" t="n">
        <v>0</v>
      </c>
      <c r="AC621" s="0" t="n">
        <v>0</v>
      </c>
      <c r="AD621" s="0" t="n">
        <v>1</v>
      </c>
      <c r="AE621" s="0" t="n">
        <v>0</v>
      </c>
      <c r="AF621" s="0" t="inlineStr"/>
      <c r="AG621" s="0" t="n">
        <v>107</v>
      </c>
      <c r="AH621" s="0" t="n">
        <v>2</v>
      </c>
      <c r="AI621" s="0" t="n">
        <v>78851320</v>
      </c>
      <c r="AJ621" s="0" t="n">
        <v>638</v>
      </c>
      <c r="AK621" s="0" t="n">
        <v>0</v>
      </c>
      <c r="AL621" s="0" t="n">
        <v>0</v>
      </c>
      <c r="AM621" s="0" t="n">
        <v>0</v>
      </c>
      <c r="AN621" s="0" t="n">
        <v>0</v>
      </c>
      <c r="AO621" s="0" t="n">
        <v>0</v>
      </c>
      <c r="AP621" s="0" t="n">
        <v>0</v>
      </c>
      <c r="AQ621" s="0" t="n">
        <v>0</v>
      </c>
      <c r="AR621" s="0" t="n">
        <v>0</v>
      </c>
    </row>
    <row r="622">
      <c r="A622" s="0">
        <f>ROW(Source!A1713)</f>
        <v/>
      </c>
      <c r="B622" s="0" t="n">
        <v>78851332</v>
      </c>
      <c r="C622" s="0" t="n">
        <v>78851309</v>
      </c>
      <c r="D622" s="0" t="n">
        <v>29139870</v>
      </c>
      <c r="E622" s="0" t="n">
        <v>1</v>
      </c>
      <c r="F622" s="0" t="n">
        <v>1</v>
      </c>
      <c r="G622" s="0" t="n">
        <v>1</v>
      </c>
      <c r="H622" s="0" t="n">
        <v>3</v>
      </c>
      <c r="I622" s="0" t="inlineStr">
        <is>
          <t>301-9240</t>
        </is>
      </c>
      <c r="J622" s="0" t="inlineStr">
        <is>
          <t>ТССЦ Московской обл., 301-9240, приказ Минстроя России №675/пр от 28.02.2017 № 256/пр</t>
        </is>
      </c>
      <c r="K622" s="0" t="inlineStr">
        <is>
          <t>Крепления</t>
        </is>
      </c>
      <c r="L622" s="0" t="n">
        <v>1346</v>
      </c>
      <c r="N622" s="0" t="n">
        <v>1009</v>
      </c>
      <c r="O622" s="0" t="inlineStr">
        <is>
          <t>кг</t>
        </is>
      </c>
      <c r="P622" s="0" t="inlineStr">
        <is>
          <t>кг</t>
        </is>
      </c>
      <c r="Q622" s="0" t="n">
        <v>1</v>
      </c>
      <c r="X622" s="0" t="n">
        <v>0</v>
      </c>
      <c r="Y622" s="0" t="n">
        <v>0</v>
      </c>
      <c r="Z622" s="0" t="n">
        <v>0</v>
      </c>
      <c r="AA622" s="0" t="n">
        <v>0</v>
      </c>
      <c r="AB622" s="0" t="n">
        <v>0</v>
      </c>
      <c r="AC622" s="0" t="n">
        <v>1</v>
      </c>
      <c r="AD622" s="0" t="n">
        <v>0</v>
      </c>
      <c r="AE622" s="0" t="n">
        <v>0</v>
      </c>
      <c r="AF622" s="0" t="inlineStr"/>
      <c r="AG622" s="0" t="n">
        <v>0</v>
      </c>
      <c r="AH622" s="0" t="n">
        <v>3</v>
      </c>
      <c r="AI622" s="0" t="n">
        <v>-1</v>
      </c>
      <c r="AJ622" s="0" t="inlineStr"/>
      <c r="AK622" s="0" t="n">
        <v>0</v>
      </c>
      <c r="AL622" s="0" t="n">
        <v>0</v>
      </c>
      <c r="AM622" s="0" t="n">
        <v>0</v>
      </c>
      <c r="AN622" s="0" t="n">
        <v>0</v>
      </c>
      <c r="AO622" s="0" t="n">
        <v>0</v>
      </c>
      <c r="AP622" s="0" t="n">
        <v>0</v>
      </c>
      <c r="AQ622" s="0" t="n">
        <v>0</v>
      </c>
      <c r="AR622" s="0" t="n">
        <v>0</v>
      </c>
    </row>
    <row r="623">
      <c r="A623" s="0">
        <f>ROW(Source!A1713)</f>
        <v/>
      </c>
      <c r="B623" s="0" t="n">
        <v>78851333</v>
      </c>
      <c r="C623" s="0" t="n">
        <v>78851309</v>
      </c>
      <c r="D623" s="0" t="n">
        <v>29144268</v>
      </c>
      <c r="E623" s="0" t="n">
        <v>1</v>
      </c>
      <c r="F623" s="0" t="n">
        <v>1</v>
      </c>
      <c r="G623" s="0" t="n">
        <v>1</v>
      </c>
      <c r="H623" s="0" t="n">
        <v>3</v>
      </c>
      <c r="I623" s="0" t="inlineStr">
        <is>
          <t>302-9008</t>
        </is>
      </c>
      <c r="J623" s="0" t="inlineStr">
        <is>
          <t>ТССЦ Московской обл., 302-9008, приказ Минстроя России №675/пр от 28.02.2017 № 256/пр</t>
        </is>
      </c>
      <c r="K623" s="0" t="inlineStr">
        <is>
          <t>Арматура трубопроводная муфтовая</t>
        </is>
      </c>
      <c r="L623" s="0" t="n">
        <v>1354</v>
      </c>
      <c r="N623" s="0" t="n">
        <v>1010</v>
      </c>
      <c r="O623" s="0" t="inlineStr">
        <is>
          <t>шт.</t>
        </is>
      </c>
      <c r="P623" s="0" t="inlineStr">
        <is>
          <t>шт.</t>
        </is>
      </c>
      <c r="Q623" s="0" t="n">
        <v>1</v>
      </c>
      <c r="X623" s="0" t="n">
        <v>0</v>
      </c>
      <c r="Y623" s="0" t="n">
        <v>0</v>
      </c>
      <c r="Z623" s="0" t="n">
        <v>0</v>
      </c>
      <c r="AA623" s="0" t="n">
        <v>0</v>
      </c>
      <c r="AB623" s="0" t="n">
        <v>0</v>
      </c>
      <c r="AC623" s="0" t="n">
        <v>1</v>
      </c>
      <c r="AD623" s="0" t="n">
        <v>0</v>
      </c>
      <c r="AE623" s="0" t="n">
        <v>0</v>
      </c>
      <c r="AF623" s="0" t="inlineStr"/>
      <c r="AG623" s="0" t="n">
        <v>0</v>
      </c>
      <c r="AH623" s="0" t="n">
        <v>3</v>
      </c>
      <c r="AI623" s="0" t="n">
        <v>-1</v>
      </c>
      <c r="AJ623" s="0" t="inlineStr"/>
      <c r="AK623" s="0" t="n">
        <v>0</v>
      </c>
      <c r="AL623" s="0" t="n">
        <v>0</v>
      </c>
      <c r="AM623" s="0" t="n">
        <v>0</v>
      </c>
      <c r="AN623" s="0" t="n">
        <v>0</v>
      </c>
      <c r="AO623" s="0" t="n">
        <v>0</v>
      </c>
      <c r="AP623" s="0" t="n">
        <v>0</v>
      </c>
      <c r="AQ623" s="0" t="n">
        <v>0</v>
      </c>
      <c r="AR623" s="0" t="n">
        <v>0</v>
      </c>
    </row>
    <row r="624">
      <c r="A624" s="0">
        <f>ROW(Source!A1717)</f>
        <v/>
      </c>
      <c r="B624" s="0" t="n">
        <v>78851358</v>
      </c>
      <c r="C624" s="0" t="n">
        <v>78851350</v>
      </c>
      <c r="D624" s="0" t="n">
        <v>18410280</v>
      </c>
      <c r="E624" s="0" t="n">
        <v>1</v>
      </c>
      <c r="F624" s="0" t="n">
        <v>1</v>
      </c>
      <c r="G624" s="0" t="n">
        <v>1</v>
      </c>
      <c r="H624" s="0" t="n">
        <v>1</v>
      </c>
      <c r="I624" s="0" t="inlineStr">
        <is>
          <t>1-1039-90</t>
        </is>
      </c>
      <c r="J624" s="0" t="inlineStr"/>
      <c r="K624" s="0" t="inlineStr">
        <is>
          <t>Рабочий строитель среднего разряда 3,9</t>
        </is>
      </c>
      <c r="L624" s="0" t="n">
        <v>1369</v>
      </c>
      <c r="N624" s="0" t="n">
        <v>1013</v>
      </c>
      <c r="O624" s="0" t="inlineStr">
        <is>
          <t>чел.-ч</t>
        </is>
      </c>
      <c r="P624" s="0" t="inlineStr">
        <is>
          <t>чел.-ч</t>
        </is>
      </c>
      <c r="Q624" s="0" t="n">
        <v>1</v>
      </c>
      <c r="X624" s="0" t="n">
        <v>28.7</v>
      </c>
      <c r="Y624" s="0" t="n">
        <v>0</v>
      </c>
      <c r="Z624" s="0" t="n">
        <v>0</v>
      </c>
      <c r="AA624" s="0" t="n">
        <v>0</v>
      </c>
      <c r="AB624" s="0" t="n">
        <v>9.51</v>
      </c>
      <c r="AC624" s="0" t="n">
        <v>0</v>
      </c>
      <c r="AD624" s="0" t="n">
        <v>1</v>
      </c>
      <c r="AE624" s="0" t="n">
        <v>1</v>
      </c>
      <c r="AF624" s="0" t="inlineStr"/>
      <c r="AG624" s="0" t="n">
        <v>28.7</v>
      </c>
      <c r="AH624" s="0" t="n">
        <v>2</v>
      </c>
      <c r="AI624" s="0" t="n">
        <v>78851351</v>
      </c>
      <c r="AJ624" s="0" t="n">
        <v>642</v>
      </c>
      <c r="AK624" s="0" t="n">
        <v>0</v>
      </c>
      <c r="AL624" s="0" t="n">
        <v>0</v>
      </c>
      <c r="AM624" s="0" t="n">
        <v>0</v>
      </c>
      <c r="AN624" s="0" t="n">
        <v>0</v>
      </c>
      <c r="AO624" s="0" t="n">
        <v>0</v>
      </c>
      <c r="AP624" s="0" t="n">
        <v>0</v>
      </c>
      <c r="AQ624" s="0" t="n">
        <v>0</v>
      </c>
      <c r="AR624" s="0" t="n">
        <v>0</v>
      </c>
    </row>
    <row r="625">
      <c r="A625" s="0">
        <f>ROW(Source!A1717)</f>
        <v/>
      </c>
      <c r="B625" s="0" t="n">
        <v>78851359</v>
      </c>
      <c r="C625" s="0" t="n">
        <v>78851350</v>
      </c>
      <c r="D625" s="0" t="n">
        <v>121548</v>
      </c>
      <c r="E625" s="0" t="n">
        <v>1</v>
      </c>
      <c r="F625" s="0" t="n">
        <v>1</v>
      </c>
      <c r="G625" s="0" t="n">
        <v>1</v>
      </c>
      <c r="H625" s="0" t="n">
        <v>1</v>
      </c>
      <c r="I625" s="0" t="inlineStr">
        <is>
          <t>2</t>
        </is>
      </c>
      <c r="J625" s="0" t="inlineStr"/>
      <c r="K625" s="0" t="inlineStr">
        <is>
          <t>Затраты труда машинистов</t>
        </is>
      </c>
      <c r="L625" s="0" t="n">
        <v>608254</v>
      </c>
      <c r="N625" s="0" t="n">
        <v>1013</v>
      </c>
      <c r="O625" s="0" t="inlineStr">
        <is>
          <t>чел.час</t>
        </is>
      </c>
      <c r="P625" s="0" t="inlineStr">
        <is>
          <t>чел.час</t>
        </is>
      </c>
      <c r="Q625" s="0" t="n">
        <v>1</v>
      </c>
      <c r="X625" s="0" t="n">
        <v>0.02</v>
      </c>
      <c r="Y625" s="0" t="n">
        <v>0</v>
      </c>
      <c r="Z625" s="0" t="n">
        <v>0</v>
      </c>
      <c r="AA625" s="0" t="n">
        <v>0</v>
      </c>
      <c r="AB625" s="0" t="n">
        <v>0</v>
      </c>
      <c r="AC625" s="0" t="n">
        <v>0</v>
      </c>
      <c r="AD625" s="0" t="n">
        <v>1</v>
      </c>
      <c r="AE625" s="0" t="n">
        <v>2</v>
      </c>
      <c r="AF625" s="0" t="inlineStr"/>
      <c r="AG625" s="0" t="n">
        <v>0.02</v>
      </c>
      <c r="AH625" s="0" t="n">
        <v>2</v>
      </c>
      <c r="AI625" s="0" t="n">
        <v>78851352</v>
      </c>
      <c r="AJ625" s="0" t="n">
        <v>643</v>
      </c>
      <c r="AK625" s="0" t="n">
        <v>0</v>
      </c>
      <c r="AL625" s="0" t="n">
        <v>0</v>
      </c>
      <c r="AM625" s="0" t="n">
        <v>0</v>
      </c>
      <c r="AN625" s="0" t="n">
        <v>0</v>
      </c>
      <c r="AO625" s="0" t="n">
        <v>0</v>
      </c>
      <c r="AP625" s="0" t="n">
        <v>0</v>
      </c>
      <c r="AQ625" s="0" t="n">
        <v>0</v>
      </c>
      <c r="AR625" s="0" t="n">
        <v>0</v>
      </c>
    </row>
    <row r="626">
      <c r="A626" s="0">
        <f>ROW(Source!A1717)</f>
        <v/>
      </c>
      <c r="B626" s="0" t="n">
        <v>78851360</v>
      </c>
      <c r="C626" s="0" t="n">
        <v>78851350</v>
      </c>
      <c r="D626" s="0" t="n">
        <v>29172556</v>
      </c>
      <c r="E626" s="0" t="n">
        <v>1</v>
      </c>
      <c r="F626" s="0" t="n">
        <v>1</v>
      </c>
      <c r="G626" s="0" t="n">
        <v>1</v>
      </c>
      <c r="H626" s="0" t="n">
        <v>2</v>
      </c>
      <c r="I626" s="0" t="inlineStr">
        <is>
          <t>030954</t>
        </is>
      </c>
      <c r="J626" s="0" t="inlineStr">
        <is>
          <t>ТСЭМ Московской обл., 030954, приказ Минстроя России №675/пр от 28.02.2017 № 264/пр</t>
        </is>
      </c>
      <c r="K626" s="0" t="inlineStr">
        <is>
          <t>Подъемники грузоподъемностью до 500 кг одномачтовые, высота подъема 45 м</t>
        </is>
      </c>
      <c r="L626" s="0" t="n">
        <v>1368</v>
      </c>
      <c r="N626" s="0" t="n">
        <v>1011</v>
      </c>
      <c r="O626" s="0" t="inlineStr">
        <is>
          <t>маш.-ч</t>
        </is>
      </c>
      <c r="P626" s="0" t="inlineStr">
        <is>
          <t>маш.-ч</t>
        </is>
      </c>
      <c r="Q626" s="0" t="n">
        <v>1</v>
      </c>
      <c r="X626" s="0" t="n">
        <v>0.02</v>
      </c>
      <c r="Y626" s="0" t="n">
        <v>0</v>
      </c>
      <c r="Z626" s="0" t="n">
        <v>31.26</v>
      </c>
      <c r="AA626" s="0" t="n">
        <v>13.5</v>
      </c>
      <c r="AB626" s="0" t="n">
        <v>0</v>
      </c>
      <c r="AC626" s="0" t="n">
        <v>0</v>
      </c>
      <c r="AD626" s="0" t="n">
        <v>1</v>
      </c>
      <c r="AE626" s="0" t="n">
        <v>0</v>
      </c>
      <c r="AF626" s="0" t="inlineStr"/>
      <c r="AG626" s="0" t="n">
        <v>0.02</v>
      </c>
      <c r="AH626" s="0" t="n">
        <v>2</v>
      </c>
      <c r="AI626" s="0" t="n">
        <v>78851353</v>
      </c>
      <c r="AJ626" s="0" t="n">
        <v>644</v>
      </c>
      <c r="AK626" s="0" t="n">
        <v>0</v>
      </c>
      <c r="AL626" s="0" t="n">
        <v>0</v>
      </c>
      <c r="AM626" s="0" t="n">
        <v>0</v>
      </c>
      <c r="AN626" s="0" t="n">
        <v>0</v>
      </c>
      <c r="AO626" s="0" t="n">
        <v>0</v>
      </c>
      <c r="AP626" s="0" t="n">
        <v>0</v>
      </c>
      <c r="AQ626" s="0" t="n">
        <v>0</v>
      </c>
      <c r="AR626" s="0" t="n">
        <v>0</v>
      </c>
    </row>
    <row r="627">
      <c r="A627" s="0">
        <f>ROW(Source!A1717)</f>
        <v/>
      </c>
      <c r="B627" s="0" t="n">
        <v>78851361</v>
      </c>
      <c r="C627" s="0" t="n">
        <v>78851350</v>
      </c>
      <c r="D627" s="0" t="n">
        <v>29110398</v>
      </c>
      <c r="E627" s="0" t="n">
        <v>1</v>
      </c>
      <c r="F627" s="0" t="n">
        <v>1</v>
      </c>
      <c r="G627" s="0" t="n">
        <v>1</v>
      </c>
      <c r="H627" s="0" t="n">
        <v>3</v>
      </c>
      <c r="I627" s="0" t="inlineStr">
        <is>
          <t>101-0388</t>
        </is>
      </c>
      <c r="J627" s="0" t="inlineStr">
        <is>
          <t>ТССЦ Московской обл., 101-0388, приказ Минстроя России №675/пр от 28.02.2017 № 254/пр</t>
        </is>
      </c>
      <c r="K627" s="0" t="inlineStr">
        <is>
          <t>Краски масляные земляные марки МА-0115 мумия, сурик железный</t>
        </is>
      </c>
      <c r="L627" s="0" t="n">
        <v>1348</v>
      </c>
      <c r="N627" s="0" t="n">
        <v>1009</v>
      </c>
      <c r="O627" s="0" t="inlineStr">
        <is>
          <t>т</t>
        </is>
      </c>
      <c r="P627" s="0" t="inlineStr">
        <is>
          <t>т</t>
        </is>
      </c>
      <c r="Q627" s="0" t="n">
        <v>1000</v>
      </c>
      <c r="X627" s="0" t="n">
        <v>0.00048</v>
      </c>
      <c r="Y627" s="0" t="n">
        <v>15118.99</v>
      </c>
      <c r="Z627" s="0" t="n">
        <v>0</v>
      </c>
      <c r="AA627" s="0" t="n">
        <v>0</v>
      </c>
      <c r="AB627" s="0" t="n">
        <v>0</v>
      </c>
      <c r="AC627" s="0" t="n">
        <v>0</v>
      </c>
      <c r="AD627" s="0" t="n">
        <v>1</v>
      </c>
      <c r="AE627" s="0" t="n">
        <v>0</v>
      </c>
      <c r="AF627" s="0" t="inlineStr"/>
      <c r="AG627" s="0" t="n">
        <v>0.00048</v>
      </c>
      <c r="AH627" s="0" t="n">
        <v>2</v>
      </c>
      <c r="AI627" s="0" t="n">
        <v>78851354</v>
      </c>
      <c r="AJ627" s="0" t="n">
        <v>645</v>
      </c>
      <c r="AK627" s="0" t="n">
        <v>0</v>
      </c>
      <c r="AL627" s="0" t="n">
        <v>0</v>
      </c>
      <c r="AM627" s="0" t="n">
        <v>0</v>
      </c>
      <c r="AN627" s="0" t="n">
        <v>0</v>
      </c>
      <c r="AO627" s="0" t="n">
        <v>0</v>
      </c>
      <c r="AP627" s="0" t="n">
        <v>0</v>
      </c>
      <c r="AQ627" s="0" t="n">
        <v>0</v>
      </c>
      <c r="AR627" s="0" t="n">
        <v>0</v>
      </c>
    </row>
    <row r="628">
      <c r="A628" s="0">
        <f>ROW(Source!A1717)</f>
        <v/>
      </c>
      <c r="B628" s="0" t="n">
        <v>78851362</v>
      </c>
      <c r="C628" s="0" t="n">
        <v>78851350</v>
      </c>
      <c r="D628" s="0" t="n">
        <v>29110573</v>
      </c>
      <c r="E628" s="0" t="n">
        <v>1</v>
      </c>
      <c r="F628" s="0" t="n">
        <v>1</v>
      </c>
      <c r="G628" s="0" t="n">
        <v>1</v>
      </c>
      <c r="H628" s="0" t="n">
        <v>3</v>
      </c>
      <c r="I628" s="0" t="inlineStr">
        <is>
          <t>101-0628</t>
        </is>
      </c>
      <c r="J628" s="0" t="inlineStr">
        <is>
          <t>ТССЦ Московской обл., 101-0628, приказ Минстроя России №675/пр от 28.02.2017 № 254/пр</t>
        </is>
      </c>
      <c r="K628" s="0" t="inlineStr">
        <is>
          <t>Олифа комбинированная, марки К-3</t>
        </is>
      </c>
      <c r="L628" s="0" t="n">
        <v>1348</v>
      </c>
      <c r="N628" s="0" t="n">
        <v>1009</v>
      </c>
      <c r="O628" s="0" t="inlineStr">
        <is>
          <t>т</t>
        </is>
      </c>
      <c r="P628" s="0" t="inlineStr">
        <is>
          <t>т</t>
        </is>
      </c>
      <c r="Q628" s="0" t="n">
        <v>1000</v>
      </c>
      <c r="X628" s="0" t="n">
        <v>0.0009</v>
      </c>
      <c r="Y628" s="0" t="n">
        <v>16950</v>
      </c>
      <c r="Z628" s="0" t="n">
        <v>0</v>
      </c>
      <c r="AA628" s="0" t="n">
        <v>0</v>
      </c>
      <c r="AB628" s="0" t="n">
        <v>0</v>
      </c>
      <c r="AC628" s="0" t="n">
        <v>0</v>
      </c>
      <c r="AD628" s="0" t="n">
        <v>1</v>
      </c>
      <c r="AE628" s="0" t="n">
        <v>0</v>
      </c>
      <c r="AF628" s="0" t="inlineStr"/>
      <c r="AG628" s="0" t="n">
        <v>0.0009</v>
      </c>
      <c r="AH628" s="0" t="n">
        <v>2</v>
      </c>
      <c r="AI628" s="0" t="n">
        <v>78851355</v>
      </c>
      <c r="AJ628" s="0" t="n">
        <v>646</v>
      </c>
      <c r="AK628" s="0" t="n">
        <v>0</v>
      </c>
      <c r="AL628" s="0" t="n">
        <v>0</v>
      </c>
      <c r="AM628" s="0" t="n">
        <v>0</v>
      </c>
      <c r="AN628" s="0" t="n">
        <v>0</v>
      </c>
      <c r="AO628" s="0" t="n">
        <v>0</v>
      </c>
      <c r="AP628" s="0" t="n">
        <v>0</v>
      </c>
      <c r="AQ628" s="0" t="n">
        <v>0</v>
      </c>
      <c r="AR628" s="0" t="n">
        <v>0</v>
      </c>
    </row>
    <row r="629">
      <c r="A629" s="0">
        <f>ROW(Source!A1717)</f>
        <v/>
      </c>
      <c r="B629" s="0" t="n">
        <v>78851363</v>
      </c>
      <c r="C629" s="0" t="n">
        <v>78851350</v>
      </c>
      <c r="D629" s="0" t="n">
        <v>29107963</v>
      </c>
      <c r="E629" s="0" t="n">
        <v>1</v>
      </c>
      <c r="F629" s="0" t="n">
        <v>1</v>
      </c>
      <c r="G629" s="0" t="n">
        <v>1</v>
      </c>
      <c r="H629" s="0" t="n">
        <v>3</v>
      </c>
      <c r="I629" s="0" t="inlineStr">
        <is>
          <t>101-1669</t>
        </is>
      </c>
      <c r="J629" s="0" t="inlineStr">
        <is>
          <t>ТССЦ Московской обл., 101-1669, приказ Минстроя России №675/пр от 28.02.2017 № 254/пр</t>
        </is>
      </c>
      <c r="K629" s="0" t="inlineStr">
        <is>
          <t>Очес льняной</t>
        </is>
      </c>
      <c r="L629" s="0" t="n">
        <v>1346</v>
      </c>
      <c r="N629" s="0" t="n">
        <v>1009</v>
      </c>
      <c r="O629" s="0" t="inlineStr">
        <is>
          <t>кг</t>
        </is>
      </c>
      <c r="P629" s="0" t="inlineStr">
        <is>
          <t>кг</t>
        </is>
      </c>
      <c r="Q629" s="0" t="n">
        <v>1</v>
      </c>
      <c r="X629" s="0" t="n">
        <v>0.2</v>
      </c>
      <c r="Y629" s="0" t="n">
        <v>37.29</v>
      </c>
      <c r="Z629" s="0" t="n">
        <v>0</v>
      </c>
      <c r="AA629" s="0" t="n">
        <v>0</v>
      </c>
      <c r="AB629" s="0" t="n">
        <v>0</v>
      </c>
      <c r="AC629" s="0" t="n">
        <v>0</v>
      </c>
      <c r="AD629" s="0" t="n">
        <v>1</v>
      </c>
      <c r="AE629" s="0" t="n">
        <v>0</v>
      </c>
      <c r="AF629" s="0" t="inlineStr"/>
      <c r="AG629" s="0" t="n">
        <v>0.2</v>
      </c>
      <c r="AH629" s="0" t="n">
        <v>2</v>
      </c>
      <c r="AI629" s="0" t="n">
        <v>78851356</v>
      </c>
      <c r="AJ629" s="0" t="n">
        <v>647</v>
      </c>
      <c r="AK629" s="0" t="n">
        <v>0</v>
      </c>
      <c r="AL629" s="0" t="n">
        <v>0</v>
      </c>
      <c r="AM629" s="0" t="n">
        <v>0</v>
      </c>
      <c r="AN629" s="0" t="n">
        <v>0</v>
      </c>
      <c r="AO629" s="0" t="n">
        <v>0</v>
      </c>
      <c r="AP629" s="0" t="n">
        <v>0</v>
      </c>
      <c r="AQ629" s="0" t="n">
        <v>0</v>
      </c>
      <c r="AR629" s="0" t="n">
        <v>0</v>
      </c>
    </row>
    <row r="630">
      <c r="A630" s="0">
        <f>ROW(Source!A1717)</f>
        <v/>
      </c>
      <c r="B630" s="0" t="n">
        <v>78851364</v>
      </c>
      <c r="C630" s="0" t="n">
        <v>78851350</v>
      </c>
      <c r="D630" s="0" t="n">
        <v>29144220</v>
      </c>
      <c r="E630" s="0" t="n">
        <v>1</v>
      </c>
      <c r="F630" s="0" t="n">
        <v>1</v>
      </c>
      <c r="G630" s="0" t="n">
        <v>1</v>
      </c>
      <c r="H630" s="0" t="n">
        <v>3</v>
      </c>
      <c r="I630" s="0" t="inlineStr">
        <is>
          <t>302-1237</t>
        </is>
      </c>
      <c r="J630" s="0" t="inlineStr">
        <is>
          <t>ТССЦ Московской обл., 302-1237, приказ Минстроя России №675/пр от 28.02.2017 № 256/пр</t>
        </is>
      </c>
      <c r="K630" s="0" t="inlineStr">
        <is>
          <t>Сгоны стальные с муфтой и контргайкой, диаметром 20 мм</t>
        </is>
      </c>
      <c r="L630" s="0" t="n">
        <v>1354</v>
      </c>
      <c r="N630" s="0" t="n">
        <v>1010</v>
      </c>
      <c r="O630" s="0" t="inlineStr">
        <is>
          <t>шт.</t>
        </is>
      </c>
      <c r="P630" s="0" t="inlineStr">
        <is>
          <t>шт.</t>
        </is>
      </c>
      <c r="Q630" s="0" t="n">
        <v>1</v>
      </c>
      <c r="X630" s="0" t="n">
        <v>100</v>
      </c>
      <c r="Y630" s="0" t="n">
        <v>10.95</v>
      </c>
      <c r="Z630" s="0" t="n">
        <v>0</v>
      </c>
      <c r="AA630" s="0" t="n">
        <v>0</v>
      </c>
      <c r="AB630" s="0" t="n">
        <v>0</v>
      </c>
      <c r="AC630" s="0" t="n">
        <v>0</v>
      </c>
      <c r="AD630" s="0" t="n">
        <v>1</v>
      </c>
      <c r="AE630" s="0" t="n">
        <v>0</v>
      </c>
      <c r="AF630" s="0" t="inlineStr"/>
      <c r="AG630" s="0" t="n">
        <v>100</v>
      </c>
      <c r="AH630" s="0" t="n">
        <v>2</v>
      </c>
      <c r="AI630" s="0" t="n">
        <v>78851357</v>
      </c>
      <c r="AJ630" s="0" t="n">
        <v>648</v>
      </c>
      <c r="AK630" s="0" t="n">
        <v>0</v>
      </c>
      <c r="AL630" s="0" t="n">
        <v>0</v>
      </c>
      <c r="AM630" s="0" t="n">
        <v>0</v>
      </c>
      <c r="AN630" s="0" t="n">
        <v>0</v>
      </c>
      <c r="AO630" s="0" t="n">
        <v>0</v>
      </c>
      <c r="AP630" s="0" t="n">
        <v>0</v>
      </c>
      <c r="AQ630" s="0" t="n">
        <v>0</v>
      </c>
      <c r="AR630" s="0" t="n">
        <v>0</v>
      </c>
    </row>
    <row r="631">
      <c r="A631" s="0">
        <f>ROW(Source!A1718)</f>
        <v/>
      </c>
      <c r="B631" s="0" t="n">
        <v>78851373</v>
      </c>
      <c r="C631" s="0" t="n">
        <v>78851365</v>
      </c>
      <c r="D631" s="0" t="n">
        <v>18410280</v>
      </c>
      <c r="E631" s="0" t="n">
        <v>1</v>
      </c>
      <c r="F631" s="0" t="n">
        <v>1</v>
      </c>
      <c r="G631" s="0" t="n">
        <v>1</v>
      </c>
      <c r="H631" s="0" t="n">
        <v>1</v>
      </c>
      <c r="I631" s="0" t="inlineStr">
        <is>
          <t>1-1039-90</t>
        </is>
      </c>
      <c r="J631" s="0" t="inlineStr"/>
      <c r="K631" s="0" t="inlineStr">
        <is>
          <t>Рабочий строитель среднего разряда 3,9</t>
        </is>
      </c>
      <c r="L631" s="0" t="n">
        <v>1369</v>
      </c>
      <c r="N631" s="0" t="n">
        <v>1013</v>
      </c>
      <c r="O631" s="0" t="inlineStr">
        <is>
          <t>чел.-ч</t>
        </is>
      </c>
      <c r="P631" s="0" t="inlineStr">
        <is>
          <t>чел.-ч</t>
        </is>
      </c>
      <c r="Q631" s="0" t="n">
        <v>1</v>
      </c>
      <c r="X631" s="0" t="n">
        <v>41.6</v>
      </c>
      <c r="Y631" s="0" t="n">
        <v>0</v>
      </c>
      <c r="Z631" s="0" t="n">
        <v>0</v>
      </c>
      <c r="AA631" s="0" t="n">
        <v>0</v>
      </c>
      <c r="AB631" s="0" t="n">
        <v>9.51</v>
      </c>
      <c r="AC631" s="0" t="n">
        <v>0</v>
      </c>
      <c r="AD631" s="0" t="n">
        <v>1</v>
      </c>
      <c r="AE631" s="0" t="n">
        <v>1</v>
      </c>
      <c r="AF631" s="0" t="inlineStr"/>
      <c r="AG631" s="0" t="n">
        <v>41.6</v>
      </c>
      <c r="AH631" s="0" t="n">
        <v>2</v>
      </c>
      <c r="AI631" s="0" t="n">
        <v>78851366</v>
      </c>
      <c r="AJ631" s="0" t="n">
        <v>649</v>
      </c>
      <c r="AK631" s="0" t="n">
        <v>0</v>
      </c>
      <c r="AL631" s="0" t="n">
        <v>0</v>
      </c>
      <c r="AM631" s="0" t="n">
        <v>0</v>
      </c>
      <c r="AN631" s="0" t="n">
        <v>0</v>
      </c>
      <c r="AO631" s="0" t="n">
        <v>0</v>
      </c>
      <c r="AP631" s="0" t="n">
        <v>0</v>
      </c>
      <c r="AQ631" s="0" t="n">
        <v>0</v>
      </c>
      <c r="AR631" s="0" t="n">
        <v>0</v>
      </c>
    </row>
    <row r="632">
      <c r="A632" s="0">
        <f>ROW(Source!A1718)</f>
        <v/>
      </c>
      <c r="B632" s="0" t="n">
        <v>78851374</v>
      </c>
      <c r="C632" s="0" t="n">
        <v>78851365</v>
      </c>
      <c r="D632" s="0" t="n">
        <v>121548</v>
      </c>
      <c r="E632" s="0" t="n">
        <v>1</v>
      </c>
      <c r="F632" s="0" t="n">
        <v>1</v>
      </c>
      <c r="G632" s="0" t="n">
        <v>1</v>
      </c>
      <c r="H632" s="0" t="n">
        <v>1</v>
      </c>
      <c r="I632" s="0" t="inlineStr">
        <is>
          <t>2</t>
        </is>
      </c>
      <c r="J632" s="0" t="inlineStr"/>
      <c r="K632" s="0" t="inlineStr">
        <is>
          <t>Затраты труда машинистов</t>
        </is>
      </c>
      <c r="L632" s="0" t="n">
        <v>608254</v>
      </c>
      <c r="N632" s="0" t="n">
        <v>1013</v>
      </c>
      <c r="O632" s="0" t="inlineStr">
        <is>
          <t>чел.час</t>
        </is>
      </c>
      <c r="P632" s="0" t="inlineStr">
        <is>
          <t>чел.час</t>
        </is>
      </c>
      <c r="Q632" s="0" t="n">
        <v>1</v>
      </c>
      <c r="X632" s="0" t="n">
        <v>0.05</v>
      </c>
      <c r="Y632" s="0" t="n">
        <v>0</v>
      </c>
      <c r="Z632" s="0" t="n">
        <v>0</v>
      </c>
      <c r="AA632" s="0" t="n">
        <v>0</v>
      </c>
      <c r="AB632" s="0" t="n">
        <v>0</v>
      </c>
      <c r="AC632" s="0" t="n">
        <v>0</v>
      </c>
      <c r="AD632" s="0" t="n">
        <v>1</v>
      </c>
      <c r="AE632" s="0" t="n">
        <v>2</v>
      </c>
      <c r="AF632" s="0" t="inlineStr"/>
      <c r="AG632" s="0" t="n">
        <v>0.05</v>
      </c>
      <c r="AH632" s="0" t="n">
        <v>2</v>
      </c>
      <c r="AI632" s="0" t="n">
        <v>78851367</v>
      </c>
      <c r="AJ632" s="0" t="n">
        <v>650</v>
      </c>
      <c r="AK632" s="0" t="n">
        <v>0</v>
      </c>
      <c r="AL632" s="0" t="n">
        <v>0</v>
      </c>
      <c r="AM632" s="0" t="n">
        <v>0</v>
      </c>
      <c r="AN632" s="0" t="n">
        <v>0</v>
      </c>
      <c r="AO632" s="0" t="n">
        <v>0</v>
      </c>
      <c r="AP632" s="0" t="n">
        <v>0</v>
      </c>
      <c r="AQ632" s="0" t="n">
        <v>0</v>
      </c>
      <c r="AR632" s="0" t="n">
        <v>0</v>
      </c>
    </row>
    <row r="633">
      <c r="A633" s="0">
        <f>ROW(Source!A1718)</f>
        <v/>
      </c>
      <c r="B633" s="0" t="n">
        <v>78851375</v>
      </c>
      <c r="C633" s="0" t="n">
        <v>78851365</v>
      </c>
      <c r="D633" s="0" t="n">
        <v>29172556</v>
      </c>
      <c r="E633" s="0" t="n">
        <v>1</v>
      </c>
      <c r="F633" s="0" t="n">
        <v>1</v>
      </c>
      <c r="G633" s="0" t="n">
        <v>1</v>
      </c>
      <c r="H633" s="0" t="n">
        <v>2</v>
      </c>
      <c r="I633" s="0" t="inlineStr">
        <is>
          <t>030954</t>
        </is>
      </c>
      <c r="J633" s="0" t="inlineStr">
        <is>
          <t>ТСЭМ Московской обл., 030954, приказ Минстроя России №675/пр от 28.02.2017 № 264/пр</t>
        </is>
      </c>
      <c r="K633" s="0" t="inlineStr">
        <is>
          <t>Подъемники грузоподъемностью до 500 кг одномачтовые, высота подъема 45 м</t>
        </is>
      </c>
      <c r="L633" s="0" t="n">
        <v>1368</v>
      </c>
      <c r="N633" s="0" t="n">
        <v>1011</v>
      </c>
      <c r="O633" s="0" t="inlineStr">
        <is>
          <t>маш.-ч</t>
        </is>
      </c>
      <c r="P633" s="0" t="inlineStr">
        <is>
          <t>маш.-ч</t>
        </is>
      </c>
      <c r="Q633" s="0" t="n">
        <v>1</v>
      </c>
      <c r="X633" s="0" t="n">
        <v>0.05</v>
      </c>
      <c r="Y633" s="0" t="n">
        <v>0</v>
      </c>
      <c r="Z633" s="0" t="n">
        <v>31.26</v>
      </c>
      <c r="AA633" s="0" t="n">
        <v>13.5</v>
      </c>
      <c r="AB633" s="0" t="n">
        <v>0</v>
      </c>
      <c r="AC633" s="0" t="n">
        <v>0</v>
      </c>
      <c r="AD633" s="0" t="n">
        <v>1</v>
      </c>
      <c r="AE633" s="0" t="n">
        <v>0</v>
      </c>
      <c r="AF633" s="0" t="inlineStr"/>
      <c r="AG633" s="0" t="n">
        <v>0.05</v>
      </c>
      <c r="AH633" s="0" t="n">
        <v>2</v>
      </c>
      <c r="AI633" s="0" t="n">
        <v>78851368</v>
      </c>
      <c r="AJ633" s="0" t="n">
        <v>651</v>
      </c>
      <c r="AK633" s="0" t="n">
        <v>0</v>
      </c>
      <c r="AL633" s="0" t="n">
        <v>0</v>
      </c>
      <c r="AM633" s="0" t="n">
        <v>0</v>
      </c>
      <c r="AN633" s="0" t="n">
        <v>0</v>
      </c>
      <c r="AO633" s="0" t="n">
        <v>0</v>
      </c>
      <c r="AP633" s="0" t="n">
        <v>0</v>
      </c>
      <c r="AQ633" s="0" t="n">
        <v>0</v>
      </c>
      <c r="AR633" s="0" t="n">
        <v>0</v>
      </c>
    </row>
    <row r="634">
      <c r="A634" s="0">
        <f>ROW(Source!A1718)</f>
        <v/>
      </c>
      <c r="B634" s="0" t="n">
        <v>78851376</v>
      </c>
      <c r="C634" s="0" t="n">
        <v>78851365</v>
      </c>
      <c r="D634" s="0" t="n">
        <v>29110398</v>
      </c>
      <c r="E634" s="0" t="n">
        <v>1</v>
      </c>
      <c r="F634" s="0" t="n">
        <v>1</v>
      </c>
      <c r="G634" s="0" t="n">
        <v>1</v>
      </c>
      <c r="H634" s="0" t="n">
        <v>3</v>
      </c>
      <c r="I634" s="0" t="inlineStr">
        <is>
          <t>101-0388</t>
        </is>
      </c>
      <c r="J634" s="0" t="inlineStr">
        <is>
          <t>ТССЦ Московской обл., 101-0388, приказ Минстроя России №675/пр от 28.02.2017 № 254/пр</t>
        </is>
      </c>
      <c r="K634" s="0" t="inlineStr">
        <is>
          <t>Краски масляные земляные марки МА-0115 мумия, сурик железный</t>
        </is>
      </c>
      <c r="L634" s="0" t="n">
        <v>1348</v>
      </c>
      <c r="N634" s="0" t="n">
        <v>1009</v>
      </c>
      <c r="O634" s="0" t="inlineStr">
        <is>
          <t>т</t>
        </is>
      </c>
      <c r="P634" s="0" t="inlineStr">
        <is>
          <t>т</t>
        </is>
      </c>
      <c r="Q634" s="0" t="n">
        <v>1000</v>
      </c>
      <c r="X634" s="0" t="n">
        <v>0.00087</v>
      </c>
      <c r="Y634" s="0" t="n">
        <v>15118.99</v>
      </c>
      <c r="Z634" s="0" t="n">
        <v>0</v>
      </c>
      <c r="AA634" s="0" t="n">
        <v>0</v>
      </c>
      <c r="AB634" s="0" t="n">
        <v>0</v>
      </c>
      <c r="AC634" s="0" t="n">
        <v>0</v>
      </c>
      <c r="AD634" s="0" t="n">
        <v>1</v>
      </c>
      <c r="AE634" s="0" t="n">
        <v>0</v>
      </c>
      <c r="AF634" s="0" t="inlineStr"/>
      <c r="AG634" s="0" t="n">
        <v>0.00087</v>
      </c>
      <c r="AH634" s="0" t="n">
        <v>2</v>
      </c>
      <c r="AI634" s="0" t="n">
        <v>78851369</v>
      </c>
      <c r="AJ634" s="0" t="n">
        <v>652</v>
      </c>
      <c r="AK634" s="0" t="n">
        <v>0</v>
      </c>
      <c r="AL634" s="0" t="n">
        <v>0</v>
      </c>
      <c r="AM634" s="0" t="n">
        <v>0</v>
      </c>
      <c r="AN634" s="0" t="n">
        <v>0</v>
      </c>
      <c r="AO634" s="0" t="n">
        <v>0</v>
      </c>
      <c r="AP634" s="0" t="n">
        <v>0</v>
      </c>
      <c r="AQ634" s="0" t="n">
        <v>0</v>
      </c>
      <c r="AR634" s="0" t="n">
        <v>0</v>
      </c>
    </row>
    <row r="635">
      <c r="A635" s="0">
        <f>ROW(Source!A1718)</f>
        <v/>
      </c>
      <c r="B635" s="0" t="n">
        <v>78851377</v>
      </c>
      <c r="C635" s="0" t="n">
        <v>78851365</v>
      </c>
      <c r="D635" s="0" t="n">
        <v>29110573</v>
      </c>
      <c r="E635" s="0" t="n">
        <v>1</v>
      </c>
      <c r="F635" s="0" t="n">
        <v>1</v>
      </c>
      <c r="G635" s="0" t="n">
        <v>1</v>
      </c>
      <c r="H635" s="0" t="n">
        <v>3</v>
      </c>
      <c r="I635" s="0" t="inlineStr">
        <is>
          <t>101-0628</t>
        </is>
      </c>
      <c r="J635" s="0" t="inlineStr">
        <is>
          <t>ТССЦ Московской обл., 101-0628, приказ Минстроя России №675/пр от 28.02.2017 № 254/пр</t>
        </is>
      </c>
      <c r="K635" s="0" t="inlineStr">
        <is>
          <t>Олифа комбинированная, марки К-3</t>
        </is>
      </c>
      <c r="L635" s="0" t="n">
        <v>1348</v>
      </c>
      <c r="N635" s="0" t="n">
        <v>1009</v>
      </c>
      <c r="O635" s="0" t="inlineStr">
        <is>
          <t>т</t>
        </is>
      </c>
      <c r="P635" s="0" t="inlineStr">
        <is>
          <t>т</t>
        </is>
      </c>
      <c r="Q635" s="0" t="n">
        <v>1000</v>
      </c>
      <c r="X635" s="0" t="n">
        <v>0.0016</v>
      </c>
      <c r="Y635" s="0" t="n">
        <v>16950</v>
      </c>
      <c r="Z635" s="0" t="n">
        <v>0</v>
      </c>
      <c r="AA635" s="0" t="n">
        <v>0</v>
      </c>
      <c r="AB635" s="0" t="n">
        <v>0</v>
      </c>
      <c r="AC635" s="0" t="n">
        <v>0</v>
      </c>
      <c r="AD635" s="0" t="n">
        <v>1</v>
      </c>
      <c r="AE635" s="0" t="n">
        <v>0</v>
      </c>
      <c r="AF635" s="0" t="inlineStr"/>
      <c r="AG635" s="0" t="n">
        <v>0.0016</v>
      </c>
      <c r="AH635" s="0" t="n">
        <v>2</v>
      </c>
      <c r="AI635" s="0" t="n">
        <v>78851370</v>
      </c>
      <c r="AJ635" s="0" t="n">
        <v>653</v>
      </c>
      <c r="AK635" s="0" t="n">
        <v>0</v>
      </c>
      <c r="AL635" s="0" t="n">
        <v>0</v>
      </c>
      <c r="AM635" s="0" t="n">
        <v>0</v>
      </c>
      <c r="AN635" s="0" t="n">
        <v>0</v>
      </c>
      <c r="AO635" s="0" t="n">
        <v>0</v>
      </c>
      <c r="AP635" s="0" t="n">
        <v>0</v>
      </c>
      <c r="AQ635" s="0" t="n">
        <v>0</v>
      </c>
      <c r="AR635" s="0" t="n">
        <v>0</v>
      </c>
    </row>
    <row r="636">
      <c r="A636" s="0">
        <f>ROW(Source!A1718)</f>
        <v/>
      </c>
      <c r="B636" s="0" t="n">
        <v>78851378</v>
      </c>
      <c r="C636" s="0" t="n">
        <v>78851365</v>
      </c>
      <c r="D636" s="0" t="n">
        <v>29107963</v>
      </c>
      <c r="E636" s="0" t="n">
        <v>1</v>
      </c>
      <c r="F636" s="0" t="n">
        <v>1</v>
      </c>
      <c r="G636" s="0" t="n">
        <v>1</v>
      </c>
      <c r="H636" s="0" t="n">
        <v>3</v>
      </c>
      <c r="I636" s="0" t="inlineStr">
        <is>
          <t>101-1669</t>
        </is>
      </c>
      <c r="J636" s="0" t="inlineStr">
        <is>
          <t>ТССЦ Московской обл., 101-1669, приказ Минстроя России №675/пр от 28.02.2017 № 254/пр</t>
        </is>
      </c>
      <c r="K636" s="0" t="inlineStr">
        <is>
          <t>Очес льняной</t>
        </is>
      </c>
      <c r="L636" s="0" t="n">
        <v>1346</v>
      </c>
      <c r="N636" s="0" t="n">
        <v>1009</v>
      </c>
      <c r="O636" s="0" t="inlineStr">
        <is>
          <t>кг</t>
        </is>
      </c>
      <c r="P636" s="0" t="inlineStr">
        <is>
          <t>кг</t>
        </is>
      </c>
      <c r="Q636" s="0" t="n">
        <v>1</v>
      </c>
      <c r="X636" s="0" t="n">
        <v>0.36</v>
      </c>
      <c r="Y636" s="0" t="n">
        <v>37.29</v>
      </c>
      <c r="Z636" s="0" t="n">
        <v>0</v>
      </c>
      <c r="AA636" s="0" t="n">
        <v>0</v>
      </c>
      <c r="AB636" s="0" t="n">
        <v>0</v>
      </c>
      <c r="AC636" s="0" t="n">
        <v>0</v>
      </c>
      <c r="AD636" s="0" t="n">
        <v>1</v>
      </c>
      <c r="AE636" s="0" t="n">
        <v>0</v>
      </c>
      <c r="AF636" s="0" t="inlineStr"/>
      <c r="AG636" s="0" t="n">
        <v>0.36</v>
      </c>
      <c r="AH636" s="0" t="n">
        <v>2</v>
      </c>
      <c r="AI636" s="0" t="n">
        <v>78851371</v>
      </c>
      <c r="AJ636" s="0" t="n">
        <v>654</v>
      </c>
      <c r="AK636" s="0" t="n">
        <v>0</v>
      </c>
      <c r="AL636" s="0" t="n">
        <v>0</v>
      </c>
      <c r="AM636" s="0" t="n">
        <v>0</v>
      </c>
      <c r="AN636" s="0" t="n">
        <v>0</v>
      </c>
      <c r="AO636" s="0" t="n">
        <v>0</v>
      </c>
      <c r="AP636" s="0" t="n">
        <v>0</v>
      </c>
      <c r="AQ636" s="0" t="n">
        <v>0</v>
      </c>
      <c r="AR636" s="0" t="n">
        <v>0</v>
      </c>
    </row>
    <row r="637">
      <c r="A637" s="0">
        <f>ROW(Source!A1718)</f>
        <v/>
      </c>
      <c r="B637" s="0" t="n">
        <v>78851379</v>
      </c>
      <c r="C637" s="0" t="n">
        <v>78851365</v>
      </c>
      <c r="D637" s="0" t="n">
        <v>29144222</v>
      </c>
      <c r="E637" s="0" t="n">
        <v>1</v>
      </c>
      <c r="F637" s="0" t="n">
        <v>1</v>
      </c>
      <c r="G637" s="0" t="n">
        <v>1</v>
      </c>
      <c r="H637" s="0" t="n">
        <v>3</v>
      </c>
      <c r="I637" s="0" t="inlineStr">
        <is>
          <t>302-1239</t>
        </is>
      </c>
      <c r="J637" s="0" t="inlineStr">
        <is>
          <t>ТССЦ Московской обл., 302-1239, приказ Минстроя России №675/пр от 28.02.2017 № 256/пр</t>
        </is>
      </c>
      <c r="K637" s="0" t="inlineStr">
        <is>
          <t>Сгоны стальные с муфтой и контргайкой, диаметром 32 мм</t>
        </is>
      </c>
      <c r="L637" s="0" t="n">
        <v>1354</v>
      </c>
      <c r="N637" s="0" t="n">
        <v>1010</v>
      </c>
      <c r="O637" s="0" t="inlineStr">
        <is>
          <t>шт.</t>
        </is>
      </c>
      <c r="P637" s="0" t="inlineStr">
        <is>
          <t>шт.</t>
        </is>
      </c>
      <c r="Q637" s="0" t="n">
        <v>1</v>
      </c>
      <c r="X637" s="0" t="n">
        <v>100</v>
      </c>
      <c r="Y637" s="0" t="n">
        <v>17.05</v>
      </c>
      <c r="Z637" s="0" t="n">
        <v>0</v>
      </c>
      <c r="AA637" s="0" t="n">
        <v>0</v>
      </c>
      <c r="AB637" s="0" t="n">
        <v>0</v>
      </c>
      <c r="AC637" s="0" t="n">
        <v>0</v>
      </c>
      <c r="AD637" s="0" t="n">
        <v>1</v>
      </c>
      <c r="AE637" s="0" t="n">
        <v>0</v>
      </c>
      <c r="AF637" s="0" t="inlineStr"/>
      <c r="AG637" s="0" t="n">
        <v>100</v>
      </c>
      <c r="AH637" s="0" t="n">
        <v>2</v>
      </c>
      <c r="AI637" s="0" t="n">
        <v>78851372</v>
      </c>
      <c r="AJ637" s="0" t="n">
        <v>655</v>
      </c>
      <c r="AK637" s="0" t="n">
        <v>0</v>
      </c>
      <c r="AL637" s="0" t="n">
        <v>0</v>
      </c>
      <c r="AM637" s="0" t="n">
        <v>0</v>
      </c>
      <c r="AN637" s="0" t="n">
        <v>0</v>
      </c>
      <c r="AO637" s="0" t="n">
        <v>0</v>
      </c>
      <c r="AP637" s="0" t="n">
        <v>0</v>
      </c>
      <c r="AQ637" s="0" t="n">
        <v>0</v>
      </c>
      <c r="AR637" s="0" t="n">
        <v>0</v>
      </c>
    </row>
    <row r="638">
      <c r="A638" s="0">
        <f>ROW(Source!A1757)</f>
        <v/>
      </c>
      <c r="B638" s="0" t="n">
        <v>78851462</v>
      </c>
      <c r="C638" s="0" t="n">
        <v>78851450</v>
      </c>
      <c r="D638" s="0" t="n">
        <v>18411117</v>
      </c>
      <c r="E638" s="0" t="n">
        <v>1</v>
      </c>
      <c r="F638" s="0" t="n">
        <v>1</v>
      </c>
      <c r="G638" s="0" t="n">
        <v>1</v>
      </c>
      <c r="H638" s="0" t="n">
        <v>1</v>
      </c>
      <c r="I638" s="0" t="inlineStr">
        <is>
          <t>1-1040-90</t>
        </is>
      </c>
      <c r="J638" s="0" t="inlineStr"/>
      <c r="K638" s="0" t="inlineStr">
        <is>
          <t>Рабочий строитель среднего разряда 4</t>
        </is>
      </c>
      <c r="L638" s="0" t="n">
        <v>1369</v>
      </c>
      <c r="N638" s="0" t="n">
        <v>1013</v>
      </c>
      <c r="O638" s="0" t="inlineStr">
        <is>
          <t>чел.-ч</t>
        </is>
      </c>
      <c r="P638" s="0" t="inlineStr">
        <is>
          <t>чел.-ч</t>
        </is>
      </c>
      <c r="Q638" s="0" t="n">
        <v>1</v>
      </c>
      <c r="X638" s="0" t="n">
        <v>183</v>
      </c>
      <c r="Y638" s="0" t="n">
        <v>0</v>
      </c>
      <c r="Z638" s="0" t="n">
        <v>0</v>
      </c>
      <c r="AA638" s="0" t="n">
        <v>0</v>
      </c>
      <c r="AB638" s="0" t="n">
        <v>9.619999999999999</v>
      </c>
      <c r="AC638" s="0" t="n">
        <v>0</v>
      </c>
      <c r="AD638" s="0" t="n">
        <v>1</v>
      </c>
      <c r="AE638" s="0" t="n">
        <v>1</v>
      </c>
      <c r="AF638" s="0" t="inlineStr"/>
      <c r="AG638" s="0" t="n">
        <v>183</v>
      </c>
      <c r="AH638" s="0" t="n">
        <v>2</v>
      </c>
      <c r="AI638" s="0" t="n">
        <v>78851451</v>
      </c>
      <c r="AJ638" s="0" t="n">
        <v>656</v>
      </c>
      <c r="AK638" s="0" t="n">
        <v>0</v>
      </c>
      <c r="AL638" s="0" t="n">
        <v>0</v>
      </c>
      <c r="AM638" s="0" t="n">
        <v>0</v>
      </c>
      <c r="AN638" s="0" t="n">
        <v>0</v>
      </c>
      <c r="AO638" s="0" t="n">
        <v>0</v>
      </c>
      <c r="AP638" s="0" t="n">
        <v>0</v>
      </c>
      <c r="AQ638" s="0" t="n">
        <v>0</v>
      </c>
      <c r="AR638" s="0" t="n">
        <v>0</v>
      </c>
    </row>
    <row r="639">
      <c r="A639" s="0">
        <f>ROW(Source!A1757)</f>
        <v/>
      </c>
      <c r="B639" s="0" t="n">
        <v>78851463</v>
      </c>
      <c r="C639" s="0" t="n">
        <v>78851450</v>
      </c>
      <c r="D639" s="0" t="n">
        <v>29172659</v>
      </c>
      <c r="E639" s="0" t="n">
        <v>1</v>
      </c>
      <c r="F639" s="0" t="n">
        <v>1</v>
      </c>
      <c r="G639" s="0" t="n">
        <v>1</v>
      </c>
      <c r="H639" s="0" t="n">
        <v>2</v>
      </c>
      <c r="I639" s="0" t="inlineStr">
        <is>
          <t>040504</t>
        </is>
      </c>
      <c r="J639" s="0" t="inlineStr">
        <is>
          <t>ТСЭМ Московской обл., 040504, приказ Минстроя России №675/пр от 28.02.2017 № 264/пр</t>
        </is>
      </c>
      <c r="K639" s="0" t="inlineStr">
        <is>
          <t>Аппарат для газовой сварки и резки</t>
        </is>
      </c>
      <c r="L639" s="0" t="n">
        <v>1368</v>
      </c>
      <c r="N639" s="0" t="n">
        <v>1011</v>
      </c>
      <c r="O639" s="0" t="inlineStr">
        <is>
          <t>маш.-ч</t>
        </is>
      </c>
      <c r="P639" s="0" t="inlineStr">
        <is>
          <t>маш.-ч</t>
        </is>
      </c>
      <c r="Q639" s="0" t="n">
        <v>1</v>
      </c>
      <c r="X639" s="0" t="n">
        <v>2.7</v>
      </c>
      <c r="Y639" s="0" t="n">
        <v>0</v>
      </c>
      <c r="Z639" s="0" t="n">
        <v>1.2</v>
      </c>
      <c r="AA639" s="0" t="n">
        <v>0</v>
      </c>
      <c r="AB639" s="0" t="n">
        <v>0</v>
      </c>
      <c r="AC639" s="0" t="n">
        <v>0</v>
      </c>
      <c r="AD639" s="0" t="n">
        <v>1</v>
      </c>
      <c r="AE639" s="0" t="n">
        <v>0</v>
      </c>
      <c r="AF639" s="0" t="inlineStr"/>
      <c r="AG639" s="0" t="n">
        <v>2.7</v>
      </c>
      <c r="AH639" s="0" t="n">
        <v>2</v>
      </c>
      <c r="AI639" s="0" t="n">
        <v>78851452</v>
      </c>
      <c r="AJ639" s="0" t="n">
        <v>657</v>
      </c>
      <c r="AK639" s="0" t="n">
        <v>0</v>
      </c>
      <c r="AL639" s="0" t="n">
        <v>0</v>
      </c>
      <c r="AM639" s="0" t="n">
        <v>0</v>
      </c>
      <c r="AN639" s="0" t="n">
        <v>0</v>
      </c>
      <c r="AO639" s="0" t="n">
        <v>0</v>
      </c>
      <c r="AP639" s="0" t="n">
        <v>0</v>
      </c>
      <c r="AQ639" s="0" t="n">
        <v>0</v>
      </c>
      <c r="AR639" s="0" t="n">
        <v>0</v>
      </c>
    </row>
    <row r="640">
      <c r="A640" s="0">
        <f>ROW(Source!A1757)</f>
        <v/>
      </c>
      <c r="B640" s="0" t="n">
        <v>78851464</v>
      </c>
      <c r="C640" s="0" t="n">
        <v>78851450</v>
      </c>
      <c r="D640" s="0" t="n">
        <v>29174500</v>
      </c>
      <c r="E640" s="0" t="n">
        <v>1</v>
      </c>
      <c r="F640" s="0" t="n">
        <v>1</v>
      </c>
      <c r="G640" s="0" t="n">
        <v>1</v>
      </c>
      <c r="H640" s="0" t="n">
        <v>2</v>
      </c>
      <c r="I640" s="0" t="inlineStr">
        <is>
          <t>330206</t>
        </is>
      </c>
      <c r="J640" s="0" t="inlineStr">
        <is>
          <t>ТСЭМ Московской обл., 330206, приказ Минстроя России №675/пр от 28.02.2017 № 264/пр</t>
        </is>
      </c>
      <c r="K640" s="0" t="inlineStr">
        <is>
          <t>Дрели электрические</t>
        </is>
      </c>
      <c r="L640" s="0" t="n">
        <v>1368</v>
      </c>
      <c r="N640" s="0" t="n">
        <v>1011</v>
      </c>
      <c r="O640" s="0" t="inlineStr">
        <is>
          <t>маш.-ч</t>
        </is>
      </c>
      <c r="P640" s="0" t="inlineStr">
        <is>
          <t>маш.-ч</t>
        </is>
      </c>
      <c r="Q640" s="0" t="n">
        <v>1</v>
      </c>
      <c r="X640" s="0" t="n">
        <v>4.64</v>
      </c>
      <c r="Y640" s="0" t="n">
        <v>0</v>
      </c>
      <c r="Z640" s="0" t="n">
        <v>1.95</v>
      </c>
      <c r="AA640" s="0" t="n">
        <v>0</v>
      </c>
      <c r="AB640" s="0" t="n">
        <v>0</v>
      </c>
      <c r="AC640" s="0" t="n">
        <v>0</v>
      </c>
      <c r="AD640" s="0" t="n">
        <v>1</v>
      </c>
      <c r="AE640" s="0" t="n">
        <v>0</v>
      </c>
      <c r="AF640" s="0" t="inlineStr"/>
      <c r="AG640" s="0" t="n">
        <v>4.64</v>
      </c>
      <c r="AH640" s="0" t="n">
        <v>2</v>
      </c>
      <c r="AI640" s="0" t="n">
        <v>78851453</v>
      </c>
      <c r="AJ640" s="0" t="n">
        <v>658</v>
      </c>
      <c r="AK640" s="0" t="n">
        <v>0</v>
      </c>
      <c r="AL640" s="0" t="n">
        <v>0</v>
      </c>
      <c r="AM640" s="0" t="n">
        <v>0</v>
      </c>
      <c r="AN640" s="0" t="n">
        <v>0</v>
      </c>
      <c r="AO640" s="0" t="n">
        <v>0</v>
      </c>
      <c r="AP640" s="0" t="n">
        <v>0</v>
      </c>
      <c r="AQ640" s="0" t="n">
        <v>0</v>
      </c>
      <c r="AR640" s="0" t="n">
        <v>0</v>
      </c>
    </row>
    <row r="641">
      <c r="A641" s="0">
        <f>ROW(Source!A1757)</f>
        <v/>
      </c>
      <c r="B641" s="0" t="n">
        <v>78851465</v>
      </c>
      <c r="C641" s="0" t="n">
        <v>78851450</v>
      </c>
      <c r="D641" s="0" t="n">
        <v>29174913</v>
      </c>
      <c r="E641" s="0" t="n">
        <v>1</v>
      </c>
      <c r="F641" s="0" t="n">
        <v>1</v>
      </c>
      <c r="G641" s="0" t="n">
        <v>1</v>
      </c>
      <c r="H641" s="0" t="n">
        <v>2</v>
      </c>
      <c r="I641" s="0" t="inlineStr">
        <is>
          <t>400001</t>
        </is>
      </c>
      <c r="J641" s="0" t="inlineStr">
        <is>
          <t>ТСЭМ Московской обл., 400001, приказ Минстроя России №675/пр от 28.02.2017 № 264/пр</t>
        </is>
      </c>
      <c r="K641" s="0" t="inlineStr">
        <is>
          <t>Автомобили бортовые, грузоподъемность до 5 т</t>
        </is>
      </c>
      <c r="L641" s="0" t="n">
        <v>1368</v>
      </c>
      <c r="N641" s="0" t="n">
        <v>1011</v>
      </c>
      <c r="O641" s="0" t="inlineStr">
        <is>
          <t>маш.-ч</t>
        </is>
      </c>
      <c r="P641" s="0" t="inlineStr">
        <is>
          <t>маш.-ч</t>
        </is>
      </c>
      <c r="Q641" s="0" t="n">
        <v>1</v>
      </c>
      <c r="X641" s="0" t="n">
        <v>0.6</v>
      </c>
      <c r="Y641" s="0" t="n">
        <v>0</v>
      </c>
      <c r="Z641" s="0" t="n">
        <v>87.17</v>
      </c>
      <c r="AA641" s="0" t="n">
        <v>11.6</v>
      </c>
      <c r="AB641" s="0" t="n">
        <v>0</v>
      </c>
      <c r="AC641" s="0" t="n">
        <v>0</v>
      </c>
      <c r="AD641" s="0" t="n">
        <v>1</v>
      </c>
      <c r="AE641" s="0" t="n">
        <v>0</v>
      </c>
      <c r="AF641" s="0" t="inlineStr"/>
      <c r="AG641" s="0" t="n">
        <v>0.6</v>
      </c>
      <c r="AH641" s="0" t="n">
        <v>2</v>
      </c>
      <c r="AI641" s="0" t="n">
        <v>78851454</v>
      </c>
      <c r="AJ641" s="0" t="n">
        <v>659</v>
      </c>
      <c r="AK641" s="0" t="n">
        <v>0</v>
      </c>
      <c r="AL641" s="0" t="n">
        <v>0</v>
      </c>
      <c r="AM641" s="0" t="n">
        <v>0</v>
      </c>
      <c r="AN641" s="0" t="n">
        <v>0</v>
      </c>
      <c r="AO641" s="0" t="n">
        <v>0</v>
      </c>
      <c r="AP641" s="0" t="n">
        <v>0</v>
      </c>
      <c r="AQ641" s="0" t="n">
        <v>0</v>
      </c>
      <c r="AR641" s="0" t="n">
        <v>0</v>
      </c>
    </row>
    <row r="642">
      <c r="A642" s="0">
        <f>ROW(Source!A1757)</f>
        <v/>
      </c>
      <c r="B642" s="0" t="n">
        <v>78851466</v>
      </c>
      <c r="C642" s="0" t="n">
        <v>78851450</v>
      </c>
      <c r="D642" s="0" t="n">
        <v>29107441</v>
      </c>
      <c r="E642" s="0" t="n">
        <v>1</v>
      </c>
      <c r="F642" s="0" t="n">
        <v>1</v>
      </c>
      <c r="G642" s="0" t="n">
        <v>1</v>
      </c>
      <c r="H642" s="0" t="n">
        <v>3</v>
      </c>
      <c r="I642" s="0" t="inlineStr">
        <is>
          <t>101-0324</t>
        </is>
      </c>
      <c r="J642" s="0" t="inlineStr">
        <is>
          <t>ТССЦ Московской обл., 101-0324, приказ Минстроя России №675/пр от 28.02.2017 № 254/пр</t>
        </is>
      </c>
      <c r="K642" s="0" t="inlineStr">
        <is>
          <t>Кислород технический газообразный</t>
        </is>
      </c>
      <c r="L642" s="0" t="n">
        <v>1339</v>
      </c>
      <c r="N642" s="0" t="n">
        <v>1007</v>
      </c>
      <c r="O642" s="0" t="inlineStr">
        <is>
          <t>м3</t>
        </is>
      </c>
      <c r="P642" s="0" t="inlineStr">
        <is>
          <t>м3</t>
        </is>
      </c>
      <c r="Q642" s="0" t="n">
        <v>1</v>
      </c>
      <c r="X642" s="0" t="n">
        <v>0.48</v>
      </c>
      <c r="Y642" s="0" t="n">
        <v>6.23</v>
      </c>
      <c r="Z642" s="0" t="n">
        <v>0</v>
      </c>
      <c r="AA642" s="0" t="n">
        <v>0</v>
      </c>
      <c r="AB642" s="0" t="n">
        <v>0</v>
      </c>
      <c r="AC642" s="0" t="n">
        <v>0</v>
      </c>
      <c r="AD642" s="0" t="n">
        <v>1</v>
      </c>
      <c r="AE642" s="0" t="n">
        <v>0</v>
      </c>
      <c r="AF642" s="0" t="inlineStr"/>
      <c r="AG642" s="0" t="n">
        <v>0.48</v>
      </c>
      <c r="AH642" s="0" t="n">
        <v>2</v>
      </c>
      <c r="AI642" s="0" t="n">
        <v>78851455</v>
      </c>
      <c r="AJ642" s="0" t="n">
        <v>660</v>
      </c>
      <c r="AK642" s="0" t="n">
        <v>0</v>
      </c>
      <c r="AL642" s="0" t="n">
        <v>0</v>
      </c>
      <c r="AM642" s="0" t="n">
        <v>0</v>
      </c>
      <c r="AN642" s="0" t="n">
        <v>0</v>
      </c>
      <c r="AO642" s="0" t="n">
        <v>0</v>
      </c>
      <c r="AP642" s="0" t="n">
        <v>0</v>
      </c>
      <c r="AQ642" s="0" t="n">
        <v>0</v>
      </c>
      <c r="AR642" s="0" t="n">
        <v>0</v>
      </c>
    </row>
    <row r="643">
      <c r="A643" s="0">
        <f>ROW(Source!A1757)</f>
        <v/>
      </c>
      <c r="B643" s="0" t="n">
        <v>78851467</v>
      </c>
      <c r="C643" s="0" t="n">
        <v>78851450</v>
      </c>
      <c r="D643" s="0" t="n">
        <v>29107430</v>
      </c>
      <c r="E643" s="0" t="n">
        <v>1</v>
      </c>
      <c r="F643" s="0" t="n">
        <v>1</v>
      </c>
      <c r="G643" s="0" t="n">
        <v>1</v>
      </c>
      <c r="H643" s="0" t="n">
        <v>3</v>
      </c>
      <c r="I643" s="0" t="inlineStr">
        <is>
          <t>101-1602</t>
        </is>
      </c>
      <c r="J643" s="0" t="inlineStr">
        <is>
          <t>ТССЦ Московской обл., 101-1602, приказ Минстроя России №675/пр от 28.02.2017 № 254/пр</t>
        </is>
      </c>
      <c r="K643" s="0" t="inlineStr">
        <is>
          <t>Ацетилен газообразный технический</t>
        </is>
      </c>
      <c r="L643" s="0" t="n">
        <v>1339</v>
      </c>
      <c r="N643" s="0" t="n">
        <v>1007</v>
      </c>
      <c r="O643" s="0" t="inlineStr">
        <is>
          <t>м3</t>
        </is>
      </c>
      <c r="P643" s="0" t="inlineStr">
        <is>
          <t>м3</t>
        </is>
      </c>
      <c r="Q643" s="0" t="n">
        <v>1</v>
      </c>
      <c r="X643" s="0" t="n">
        <v>0.21</v>
      </c>
      <c r="Y643" s="0" t="n">
        <v>38.49</v>
      </c>
      <c r="Z643" s="0" t="n">
        <v>0</v>
      </c>
      <c r="AA643" s="0" t="n">
        <v>0</v>
      </c>
      <c r="AB643" s="0" t="n">
        <v>0</v>
      </c>
      <c r="AC643" s="0" t="n">
        <v>0</v>
      </c>
      <c r="AD643" s="0" t="n">
        <v>1</v>
      </c>
      <c r="AE643" s="0" t="n">
        <v>0</v>
      </c>
      <c r="AF643" s="0" t="inlineStr"/>
      <c r="AG643" s="0" t="n">
        <v>0.21</v>
      </c>
      <c r="AH643" s="0" t="n">
        <v>2</v>
      </c>
      <c r="AI643" s="0" t="n">
        <v>78851456</v>
      </c>
      <c r="AJ643" s="0" t="n">
        <v>661</v>
      </c>
      <c r="AK643" s="0" t="n">
        <v>0</v>
      </c>
      <c r="AL643" s="0" t="n">
        <v>0</v>
      </c>
      <c r="AM643" s="0" t="n">
        <v>0</v>
      </c>
      <c r="AN643" s="0" t="n">
        <v>0</v>
      </c>
      <c r="AO643" s="0" t="n">
        <v>0</v>
      </c>
      <c r="AP643" s="0" t="n">
        <v>0</v>
      </c>
      <c r="AQ643" s="0" t="n">
        <v>0</v>
      </c>
      <c r="AR643" s="0" t="n">
        <v>0</v>
      </c>
    </row>
    <row r="644">
      <c r="A644" s="0">
        <f>ROW(Source!A1757)</f>
        <v/>
      </c>
      <c r="B644" s="0" t="n">
        <v>78851468</v>
      </c>
      <c r="C644" s="0" t="n">
        <v>78851450</v>
      </c>
      <c r="D644" s="0" t="n">
        <v>29117365</v>
      </c>
      <c r="E644" s="0" t="n">
        <v>1</v>
      </c>
      <c r="F644" s="0" t="n">
        <v>1</v>
      </c>
      <c r="G644" s="0" t="n">
        <v>1</v>
      </c>
      <c r="H644" s="0" t="n">
        <v>3</v>
      </c>
      <c r="I644" s="0" t="inlineStr">
        <is>
          <t>103-1460</t>
        </is>
      </c>
      <c r="J644" s="0" t="inlineStr">
        <is>
          <t>ТССЦ Московской обл., 103-1460, приказ Минстроя России №675/пр от 28.02.2017 № 254/пр</t>
        </is>
      </c>
      <c r="K644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44" s="0" t="n">
        <v>1301</v>
      </c>
      <c r="N644" s="0" t="n">
        <v>1003</v>
      </c>
      <c r="O644" s="0" t="inlineStr">
        <is>
          <t>м</t>
        </is>
      </c>
      <c r="P644" s="0" t="inlineStr">
        <is>
          <t>м</t>
        </is>
      </c>
      <c r="Q644" s="0" t="n">
        <v>1</v>
      </c>
      <c r="X644" s="0" t="n">
        <v>97.8</v>
      </c>
      <c r="Y644" s="0" t="n">
        <v>28.48</v>
      </c>
      <c r="Z644" s="0" t="n">
        <v>0</v>
      </c>
      <c r="AA644" s="0" t="n">
        <v>0</v>
      </c>
      <c r="AB644" s="0" t="n">
        <v>0</v>
      </c>
      <c r="AC644" s="0" t="n">
        <v>0</v>
      </c>
      <c r="AD644" s="0" t="n">
        <v>1</v>
      </c>
      <c r="AE644" s="0" t="n">
        <v>0</v>
      </c>
      <c r="AF644" s="0" t="inlineStr"/>
      <c r="AG644" s="0" t="n">
        <v>97.8</v>
      </c>
      <c r="AH644" s="0" t="n">
        <v>2</v>
      </c>
      <c r="AI644" s="0" t="n">
        <v>78851457</v>
      </c>
      <c r="AJ644" s="0" t="n">
        <v>662</v>
      </c>
      <c r="AK644" s="0" t="n">
        <v>0</v>
      </c>
      <c r="AL644" s="0" t="n">
        <v>0</v>
      </c>
      <c r="AM644" s="0" t="n">
        <v>0</v>
      </c>
      <c r="AN644" s="0" t="n">
        <v>0</v>
      </c>
      <c r="AO644" s="0" t="n">
        <v>0</v>
      </c>
      <c r="AP644" s="0" t="n">
        <v>0</v>
      </c>
      <c r="AQ644" s="0" t="n">
        <v>0</v>
      </c>
      <c r="AR644" s="0" t="n">
        <v>0</v>
      </c>
    </row>
    <row r="645">
      <c r="A645" s="0">
        <f>ROW(Source!A1757)</f>
        <v/>
      </c>
      <c r="B645" s="0" t="n">
        <v>78851469</v>
      </c>
      <c r="C645" s="0" t="n">
        <v>78851450</v>
      </c>
      <c r="D645" s="0" t="n">
        <v>29117371</v>
      </c>
      <c r="E645" s="0" t="n">
        <v>1</v>
      </c>
      <c r="F645" s="0" t="n">
        <v>1</v>
      </c>
      <c r="G645" s="0" t="n">
        <v>1</v>
      </c>
      <c r="H645" s="0" t="n">
        <v>3</v>
      </c>
      <c r="I645" s="0" t="inlineStr">
        <is>
          <t>103-9910</t>
        </is>
      </c>
      <c r="J645" s="0" t="inlineStr">
        <is>
          <t>ТССЦ Московской обл., 103-9910, приказ Минстроя России №675/пр от 28.02.2017 № 254/пр</t>
        </is>
      </c>
      <c r="K645" s="0" t="inlineStr">
        <is>
          <t>Фасонные и соединительные части к многослойным металлополимерным трубам</t>
        </is>
      </c>
      <c r="L645" s="0" t="n">
        <v>1354</v>
      </c>
      <c r="N645" s="0" t="n">
        <v>1010</v>
      </c>
      <c r="O645" s="0" t="inlineStr">
        <is>
          <t>шт.</t>
        </is>
      </c>
      <c r="P645" s="0" t="inlineStr">
        <is>
          <t>шт.</t>
        </is>
      </c>
      <c r="Q645" s="0" t="n">
        <v>1</v>
      </c>
      <c r="X645" s="0" t="n">
        <v>0</v>
      </c>
      <c r="Y645" s="0" t="n">
        <v>0</v>
      </c>
      <c r="Z645" s="0" t="n">
        <v>0</v>
      </c>
      <c r="AA645" s="0" t="n">
        <v>0</v>
      </c>
      <c r="AB645" s="0" t="n">
        <v>0</v>
      </c>
      <c r="AC645" s="0" t="n">
        <v>1</v>
      </c>
      <c r="AD645" s="0" t="n">
        <v>0</v>
      </c>
      <c r="AE645" s="0" t="n">
        <v>0</v>
      </c>
      <c r="AF645" s="0" t="inlineStr"/>
      <c r="AG645" s="0" t="n">
        <v>0</v>
      </c>
      <c r="AH645" s="0" t="n">
        <v>3</v>
      </c>
      <c r="AI645" s="0" t="n">
        <v>-1</v>
      </c>
      <c r="AJ645" s="0" t="inlineStr"/>
      <c r="AK645" s="0" t="n">
        <v>0</v>
      </c>
      <c r="AL645" s="0" t="n">
        <v>0</v>
      </c>
      <c r="AM645" s="0" t="n">
        <v>0</v>
      </c>
      <c r="AN645" s="0" t="n">
        <v>0</v>
      </c>
      <c r="AO645" s="0" t="n">
        <v>0</v>
      </c>
      <c r="AP645" s="0" t="n">
        <v>0</v>
      </c>
      <c r="AQ645" s="0" t="n">
        <v>0</v>
      </c>
      <c r="AR645" s="0" t="n">
        <v>0</v>
      </c>
    </row>
    <row r="646">
      <c r="A646" s="0">
        <f>ROW(Source!A1757)</f>
        <v/>
      </c>
      <c r="B646" s="0" t="n">
        <v>78851470</v>
      </c>
      <c r="C646" s="0" t="n">
        <v>78851450</v>
      </c>
      <c r="D646" s="0" t="n">
        <v>29140635</v>
      </c>
      <c r="E646" s="0" t="n">
        <v>1</v>
      </c>
      <c r="F646" s="0" t="n">
        <v>1</v>
      </c>
      <c r="G646" s="0" t="n">
        <v>1</v>
      </c>
      <c r="H646" s="0" t="n">
        <v>3</v>
      </c>
      <c r="I646" s="0" t="inlineStr">
        <is>
          <t>301-1380</t>
        </is>
      </c>
      <c r="J646" s="0" t="inlineStr">
        <is>
          <t>ТССЦ Московской обл., 301-1380, приказ Минстроя России №675/пр от 28.02.2017 № 256/пр</t>
        </is>
      </c>
      <c r="K646" s="0" t="inlineStr">
        <is>
          <t>Трубки защитные гофрированные</t>
        </is>
      </c>
      <c r="L646" s="0" t="n">
        <v>1301</v>
      </c>
      <c r="N646" s="0" t="n">
        <v>1003</v>
      </c>
      <c r="O646" s="0" t="inlineStr">
        <is>
          <t>м</t>
        </is>
      </c>
      <c r="P646" s="0" t="inlineStr">
        <is>
          <t>м</t>
        </is>
      </c>
      <c r="Q646" s="0" t="n">
        <v>1</v>
      </c>
      <c r="X646" s="0" t="n">
        <v>7</v>
      </c>
      <c r="Y646" s="0" t="n">
        <v>9.52</v>
      </c>
      <c r="Z646" s="0" t="n">
        <v>0</v>
      </c>
      <c r="AA646" s="0" t="n">
        <v>0</v>
      </c>
      <c r="AB646" s="0" t="n">
        <v>0</v>
      </c>
      <c r="AC646" s="0" t="n">
        <v>0</v>
      </c>
      <c r="AD646" s="0" t="n">
        <v>1</v>
      </c>
      <c r="AE646" s="0" t="n">
        <v>0</v>
      </c>
      <c r="AF646" s="0" t="inlineStr"/>
      <c r="AG646" s="0" t="n">
        <v>7</v>
      </c>
      <c r="AH646" s="0" t="n">
        <v>2</v>
      </c>
      <c r="AI646" s="0" t="n">
        <v>78851458</v>
      </c>
      <c r="AJ646" s="0" t="n">
        <v>663</v>
      </c>
      <c r="AK646" s="0" t="n">
        <v>0</v>
      </c>
      <c r="AL646" s="0" t="n">
        <v>0</v>
      </c>
      <c r="AM646" s="0" t="n">
        <v>0</v>
      </c>
      <c r="AN646" s="0" t="n">
        <v>0</v>
      </c>
      <c r="AO646" s="0" t="n">
        <v>0</v>
      </c>
      <c r="AP646" s="0" t="n">
        <v>0</v>
      </c>
      <c r="AQ646" s="0" t="n">
        <v>0</v>
      </c>
      <c r="AR646" s="0" t="n">
        <v>0</v>
      </c>
    </row>
    <row r="647">
      <c r="A647" s="0">
        <f>ROW(Source!A1757)</f>
        <v/>
      </c>
      <c r="B647" s="0" t="n">
        <v>78851471</v>
      </c>
      <c r="C647" s="0" t="n">
        <v>78851450</v>
      </c>
      <c r="D647" s="0" t="n">
        <v>29139870</v>
      </c>
      <c r="E647" s="0" t="n">
        <v>1</v>
      </c>
      <c r="F647" s="0" t="n">
        <v>1</v>
      </c>
      <c r="G647" s="0" t="n">
        <v>1</v>
      </c>
      <c r="H647" s="0" t="n">
        <v>3</v>
      </c>
      <c r="I647" s="0" t="inlineStr">
        <is>
          <t>301-9240</t>
        </is>
      </c>
      <c r="J647" s="0" t="inlineStr">
        <is>
          <t>ТССЦ Московской обл., 301-9240, приказ Минстроя России №675/пр от 28.02.2017 № 256/пр</t>
        </is>
      </c>
      <c r="K647" s="0" t="inlineStr">
        <is>
          <t>Крепления</t>
        </is>
      </c>
      <c r="L647" s="0" t="n">
        <v>1346</v>
      </c>
      <c r="N647" s="0" t="n">
        <v>1009</v>
      </c>
      <c r="O647" s="0" t="inlineStr">
        <is>
          <t>кг</t>
        </is>
      </c>
      <c r="P647" s="0" t="inlineStr">
        <is>
          <t>кг</t>
        </is>
      </c>
      <c r="Q647" s="0" t="n">
        <v>1</v>
      </c>
      <c r="X647" s="0" t="n">
        <v>0</v>
      </c>
      <c r="Y647" s="0" t="n">
        <v>0</v>
      </c>
      <c r="Z647" s="0" t="n">
        <v>0</v>
      </c>
      <c r="AA647" s="0" t="n">
        <v>0</v>
      </c>
      <c r="AB647" s="0" t="n">
        <v>0</v>
      </c>
      <c r="AC647" s="0" t="n">
        <v>1</v>
      </c>
      <c r="AD647" s="0" t="n">
        <v>0</v>
      </c>
      <c r="AE647" s="0" t="n">
        <v>0</v>
      </c>
      <c r="AF647" s="0" t="inlineStr"/>
      <c r="AG647" s="0" t="n">
        <v>0</v>
      </c>
      <c r="AH647" s="0" t="n">
        <v>3</v>
      </c>
      <c r="AI647" s="0" t="n">
        <v>-1</v>
      </c>
      <c r="AJ647" s="0" t="inlineStr"/>
      <c r="AK647" s="0" t="n">
        <v>0</v>
      </c>
      <c r="AL647" s="0" t="n">
        <v>0</v>
      </c>
      <c r="AM647" s="0" t="n">
        <v>0</v>
      </c>
      <c r="AN647" s="0" t="n">
        <v>0</v>
      </c>
      <c r="AO647" s="0" t="n">
        <v>0</v>
      </c>
      <c r="AP647" s="0" t="n">
        <v>0</v>
      </c>
      <c r="AQ647" s="0" t="n">
        <v>0</v>
      </c>
      <c r="AR647" s="0" t="n">
        <v>0</v>
      </c>
    </row>
    <row r="648">
      <c r="A648" s="0">
        <f>ROW(Source!A1757)</f>
        <v/>
      </c>
      <c r="B648" s="0" t="n">
        <v>78851472</v>
      </c>
      <c r="C648" s="0" t="n">
        <v>78851450</v>
      </c>
      <c r="D648" s="0" t="n">
        <v>29144271</v>
      </c>
      <c r="E648" s="0" t="n">
        <v>1</v>
      </c>
      <c r="F648" s="0" t="n">
        <v>1</v>
      </c>
      <c r="G648" s="0" t="n">
        <v>1</v>
      </c>
      <c r="H648" s="0" t="n">
        <v>3</v>
      </c>
      <c r="I648" s="0" t="inlineStr">
        <is>
          <t>302-9912</t>
        </is>
      </c>
      <c r="J648" s="0" t="inlineStr">
        <is>
          <t>ТССЦ Московской обл., 302-9912, приказ Минстроя России №675/пр от 28.02.2017 № 256/пр</t>
        </is>
      </c>
      <c r="K648" s="0" t="inlineStr">
        <is>
          <t>Арматура запорная к многослойным металлополимерным трубам</t>
        </is>
      </c>
      <c r="L648" s="0" t="n">
        <v>1354</v>
      </c>
      <c r="N648" s="0" t="n">
        <v>1010</v>
      </c>
      <c r="O648" s="0" t="inlineStr">
        <is>
          <t>шт.</t>
        </is>
      </c>
      <c r="P648" s="0" t="inlineStr">
        <is>
          <t>шт.</t>
        </is>
      </c>
      <c r="Q648" s="0" t="n">
        <v>1</v>
      </c>
      <c r="X648" s="0" t="n">
        <v>0</v>
      </c>
      <c r="Y648" s="0" t="n">
        <v>0</v>
      </c>
      <c r="Z648" s="0" t="n">
        <v>0</v>
      </c>
      <c r="AA648" s="0" t="n">
        <v>0</v>
      </c>
      <c r="AB648" s="0" t="n">
        <v>0</v>
      </c>
      <c r="AC648" s="0" t="n">
        <v>1</v>
      </c>
      <c r="AD648" s="0" t="n">
        <v>0</v>
      </c>
      <c r="AE648" s="0" t="n">
        <v>0</v>
      </c>
      <c r="AF648" s="0" t="inlineStr"/>
      <c r="AG648" s="0" t="n">
        <v>0</v>
      </c>
      <c r="AH648" s="0" t="n">
        <v>3</v>
      </c>
      <c r="AI648" s="0" t="n">
        <v>-1</v>
      </c>
      <c r="AJ648" s="0" t="inlineStr"/>
      <c r="AK648" s="0" t="n">
        <v>0</v>
      </c>
      <c r="AL648" s="0" t="n">
        <v>0</v>
      </c>
      <c r="AM648" s="0" t="n">
        <v>0</v>
      </c>
      <c r="AN648" s="0" t="n">
        <v>0</v>
      </c>
      <c r="AO648" s="0" t="n">
        <v>0</v>
      </c>
      <c r="AP648" s="0" t="n">
        <v>0</v>
      </c>
      <c r="AQ648" s="0" t="n">
        <v>0</v>
      </c>
      <c r="AR648" s="0" t="n">
        <v>0</v>
      </c>
    </row>
    <row r="649">
      <c r="A649" s="0">
        <f>ROW(Source!A1760)</f>
        <v/>
      </c>
      <c r="B649" s="0" t="n">
        <v>78851487</v>
      </c>
      <c r="C649" s="0" t="n">
        <v>78851476</v>
      </c>
      <c r="D649" s="0" t="n">
        <v>18411117</v>
      </c>
      <c r="E649" s="0" t="n">
        <v>1</v>
      </c>
      <c r="F649" s="0" t="n">
        <v>1</v>
      </c>
      <c r="G649" s="0" t="n">
        <v>1</v>
      </c>
      <c r="H649" s="0" t="n">
        <v>1</v>
      </c>
      <c r="I649" s="0" t="inlineStr">
        <is>
          <t>1-1040-90</t>
        </is>
      </c>
      <c r="J649" s="0" t="inlineStr"/>
      <c r="K649" s="0" t="inlineStr">
        <is>
          <t>Рабочий строитель среднего разряда 4</t>
        </is>
      </c>
      <c r="L649" s="0" t="n">
        <v>1369</v>
      </c>
      <c r="N649" s="0" t="n">
        <v>1013</v>
      </c>
      <c r="O649" s="0" t="inlineStr">
        <is>
          <t>чел.-ч</t>
        </is>
      </c>
      <c r="P649" s="0" t="inlineStr">
        <is>
          <t>чел.-ч</t>
        </is>
      </c>
      <c r="Q649" s="0" t="n">
        <v>1</v>
      </c>
      <c r="X649" s="0" t="n">
        <v>183</v>
      </c>
      <c r="Y649" s="0" t="n">
        <v>0</v>
      </c>
      <c r="Z649" s="0" t="n">
        <v>0</v>
      </c>
      <c r="AA649" s="0" t="n">
        <v>0</v>
      </c>
      <c r="AB649" s="0" t="n">
        <v>9.619999999999999</v>
      </c>
      <c r="AC649" s="0" t="n">
        <v>0</v>
      </c>
      <c r="AD649" s="0" t="n">
        <v>1</v>
      </c>
      <c r="AE649" s="0" t="n">
        <v>1</v>
      </c>
      <c r="AF649" s="0" t="inlineStr"/>
      <c r="AG649" s="0" t="n">
        <v>183</v>
      </c>
      <c r="AH649" s="0" t="n">
        <v>2</v>
      </c>
      <c r="AI649" s="0" t="n">
        <v>78851477</v>
      </c>
      <c r="AJ649" s="0" t="n">
        <v>666</v>
      </c>
      <c r="AK649" s="0" t="n">
        <v>0</v>
      </c>
      <c r="AL649" s="0" t="n">
        <v>0</v>
      </c>
      <c r="AM649" s="0" t="n">
        <v>0</v>
      </c>
      <c r="AN649" s="0" t="n">
        <v>0</v>
      </c>
      <c r="AO649" s="0" t="n">
        <v>0</v>
      </c>
      <c r="AP649" s="0" t="n">
        <v>0</v>
      </c>
      <c r="AQ649" s="0" t="n">
        <v>0</v>
      </c>
      <c r="AR649" s="0" t="n">
        <v>0</v>
      </c>
    </row>
    <row r="650">
      <c r="A650" s="0">
        <f>ROW(Source!A1760)</f>
        <v/>
      </c>
      <c r="B650" s="0" t="n">
        <v>78851488</v>
      </c>
      <c r="C650" s="0" t="n">
        <v>78851476</v>
      </c>
      <c r="D650" s="0" t="n">
        <v>29172659</v>
      </c>
      <c r="E650" s="0" t="n">
        <v>1</v>
      </c>
      <c r="F650" s="0" t="n">
        <v>1</v>
      </c>
      <c r="G650" s="0" t="n">
        <v>1</v>
      </c>
      <c r="H650" s="0" t="n">
        <v>2</v>
      </c>
      <c r="I650" s="0" t="inlineStr">
        <is>
          <t>040504</t>
        </is>
      </c>
      <c r="J650" s="0" t="inlineStr">
        <is>
          <t>ТСЭМ Московской обл., 040504, приказ Минстроя России №675/пр от 28.02.2017 № 264/пр</t>
        </is>
      </c>
      <c r="K650" s="0" t="inlineStr">
        <is>
          <t>Аппарат для газовой сварки и резки</t>
        </is>
      </c>
      <c r="L650" s="0" t="n">
        <v>1368</v>
      </c>
      <c r="N650" s="0" t="n">
        <v>1011</v>
      </c>
      <c r="O650" s="0" t="inlineStr">
        <is>
          <t>маш.-ч</t>
        </is>
      </c>
      <c r="P650" s="0" t="inlineStr">
        <is>
          <t>маш.-ч</t>
        </is>
      </c>
      <c r="Q650" s="0" t="n">
        <v>1</v>
      </c>
      <c r="X650" s="0" t="n">
        <v>2.7</v>
      </c>
      <c r="Y650" s="0" t="n">
        <v>0</v>
      </c>
      <c r="Z650" s="0" t="n">
        <v>1.2</v>
      </c>
      <c r="AA650" s="0" t="n">
        <v>0</v>
      </c>
      <c r="AB650" s="0" t="n">
        <v>0</v>
      </c>
      <c r="AC650" s="0" t="n">
        <v>0</v>
      </c>
      <c r="AD650" s="0" t="n">
        <v>1</v>
      </c>
      <c r="AE650" s="0" t="n">
        <v>0</v>
      </c>
      <c r="AF650" s="0" t="inlineStr"/>
      <c r="AG650" s="0" t="n">
        <v>2.7</v>
      </c>
      <c r="AH650" s="0" t="n">
        <v>2</v>
      </c>
      <c r="AI650" s="0" t="n">
        <v>78851478</v>
      </c>
      <c r="AJ650" s="0" t="n">
        <v>667</v>
      </c>
      <c r="AK650" s="0" t="n">
        <v>0</v>
      </c>
      <c r="AL650" s="0" t="n">
        <v>0</v>
      </c>
      <c r="AM650" s="0" t="n">
        <v>0</v>
      </c>
      <c r="AN650" s="0" t="n">
        <v>0</v>
      </c>
      <c r="AO650" s="0" t="n">
        <v>0</v>
      </c>
      <c r="AP650" s="0" t="n">
        <v>0</v>
      </c>
      <c r="AQ650" s="0" t="n">
        <v>0</v>
      </c>
      <c r="AR650" s="0" t="n">
        <v>0</v>
      </c>
    </row>
    <row r="651">
      <c r="A651" s="0">
        <f>ROW(Source!A1760)</f>
        <v/>
      </c>
      <c r="B651" s="0" t="n">
        <v>78851489</v>
      </c>
      <c r="C651" s="0" t="n">
        <v>78851476</v>
      </c>
      <c r="D651" s="0" t="n">
        <v>29174500</v>
      </c>
      <c r="E651" s="0" t="n">
        <v>1</v>
      </c>
      <c r="F651" s="0" t="n">
        <v>1</v>
      </c>
      <c r="G651" s="0" t="n">
        <v>1</v>
      </c>
      <c r="H651" s="0" t="n">
        <v>2</v>
      </c>
      <c r="I651" s="0" t="inlineStr">
        <is>
          <t>330206</t>
        </is>
      </c>
      <c r="J651" s="0" t="inlineStr">
        <is>
          <t>ТСЭМ Московской обл., 330206, приказ Минстроя России №675/пр от 28.02.2017 № 264/пр</t>
        </is>
      </c>
      <c r="K651" s="0" t="inlineStr">
        <is>
          <t>Дрели электрические</t>
        </is>
      </c>
      <c r="L651" s="0" t="n">
        <v>1368</v>
      </c>
      <c r="N651" s="0" t="n">
        <v>1011</v>
      </c>
      <c r="O651" s="0" t="inlineStr">
        <is>
          <t>маш.-ч</t>
        </is>
      </c>
      <c r="P651" s="0" t="inlineStr">
        <is>
          <t>маш.-ч</t>
        </is>
      </c>
      <c r="Q651" s="0" t="n">
        <v>1</v>
      </c>
      <c r="X651" s="0" t="n">
        <v>4.64</v>
      </c>
      <c r="Y651" s="0" t="n">
        <v>0</v>
      </c>
      <c r="Z651" s="0" t="n">
        <v>1.95</v>
      </c>
      <c r="AA651" s="0" t="n">
        <v>0</v>
      </c>
      <c r="AB651" s="0" t="n">
        <v>0</v>
      </c>
      <c r="AC651" s="0" t="n">
        <v>0</v>
      </c>
      <c r="AD651" s="0" t="n">
        <v>1</v>
      </c>
      <c r="AE651" s="0" t="n">
        <v>0</v>
      </c>
      <c r="AF651" s="0" t="inlineStr"/>
      <c r="AG651" s="0" t="n">
        <v>4.64</v>
      </c>
      <c r="AH651" s="0" t="n">
        <v>2</v>
      </c>
      <c r="AI651" s="0" t="n">
        <v>78851479</v>
      </c>
      <c r="AJ651" s="0" t="n">
        <v>668</v>
      </c>
      <c r="AK651" s="0" t="n">
        <v>0</v>
      </c>
      <c r="AL651" s="0" t="n">
        <v>0</v>
      </c>
      <c r="AM651" s="0" t="n">
        <v>0</v>
      </c>
      <c r="AN651" s="0" t="n">
        <v>0</v>
      </c>
      <c r="AO651" s="0" t="n">
        <v>0</v>
      </c>
      <c r="AP651" s="0" t="n">
        <v>0</v>
      </c>
      <c r="AQ651" s="0" t="n">
        <v>0</v>
      </c>
      <c r="AR651" s="0" t="n">
        <v>0</v>
      </c>
    </row>
    <row r="652">
      <c r="A652" s="0">
        <f>ROW(Source!A1760)</f>
        <v/>
      </c>
      <c r="B652" s="0" t="n">
        <v>78851490</v>
      </c>
      <c r="C652" s="0" t="n">
        <v>78851476</v>
      </c>
      <c r="D652" s="0" t="n">
        <v>29174913</v>
      </c>
      <c r="E652" s="0" t="n">
        <v>1</v>
      </c>
      <c r="F652" s="0" t="n">
        <v>1</v>
      </c>
      <c r="G652" s="0" t="n">
        <v>1</v>
      </c>
      <c r="H652" s="0" t="n">
        <v>2</v>
      </c>
      <c r="I652" s="0" t="inlineStr">
        <is>
          <t>400001</t>
        </is>
      </c>
      <c r="J652" s="0" t="inlineStr">
        <is>
          <t>ТСЭМ Московской обл., 400001, приказ Минстроя России №675/пр от 28.02.2017 № 264/пр</t>
        </is>
      </c>
      <c r="K652" s="0" t="inlineStr">
        <is>
          <t>Автомобили бортовые, грузоподъемность до 5 т</t>
        </is>
      </c>
      <c r="L652" s="0" t="n">
        <v>1368</v>
      </c>
      <c r="N652" s="0" t="n">
        <v>1011</v>
      </c>
      <c r="O652" s="0" t="inlineStr">
        <is>
          <t>маш.-ч</t>
        </is>
      </c>
      <c r="P652" s="0" t="inlineStr">
        <is>
          <t>маш.-ч</t>
        </is>
      </c>
      <c r="Q652" s="0" t="n">
        <v>1</v>
      </c>
      <c r="X652" s="0" t="n">
        <v>0.6</v>
      </c>
      <c r="Y652" s="0" t="n">
        <v>0</v>
      </c>
      <c r="Z652" s="0" t="n">
        <v>87.17</v>
      </c>
      <c r="AA652" s="0" t="n">
        <v>11.6</v>
      </c>
      <c r="AB652" s="0" t="n">
        <v>0</v>
      </c>
      <c r="AC652" s="0" t="n">
        <v>0</v>
      </c>
      <c r="AD652" s="0" t="n">
        <v>1</v>
      </c>
      <c r="AE652" s="0" t="n">
        <v>0</v>
      </c>
      <c r="AF652" s="0" t="inlineStr"/>
      <c r="AG652" s="0" t="n">
        <v>0.6</v>
      </c>
      <c r="AH652" s="0" t="n">
        <v>2</v>
      </c>
      <c r="AI652" s="0" t="n">
        <v>78851480</v>
      </c>
      <c r="AJ652" s="0" t="n">
        <v>669</v>
      </c>
      <c r="AK652" s="0" t="n">
        <v>0</v>
      </c>
      <c r="AL652" s="0" t="n">
        <v>0</v>
      </c>
      <c r="AM652" s="0" t="n">
        <v>0</v>
      </c>
      <c r="AN652" s="0" t="n">
        <v>0</v>
      </c>
      <c r="AO652" s="0" t="n">
        <v>0</v>
      </c>
      <c r="AP652" s="0" t="n">
        <v>0</v>
      </c>
      <c r="AQ652" s="0" t="n">
        <v>0</v>
      </c>
      <c r="AR652" s="0" t="n">
        <v>0</v>
      </c>
    </row>
    <row r="653">
      <c r="A653" s="0">
        <f>ROW(Source!A1760)</f>
        <v/>
      </c>
      <c r="B653" s="0" t="n">
        <v>78851491</v>
      </c>
      <c r="C653" s="0" t="n">
        <v>78851476</v>
      </c>
      <c r="D653" s="0" t="n">
        <v>29107441</v>
      </c>
      <c r="E653" s="0" t="n">
        <v>1</v>
      </c>
      <c r="F653" s="0" t="n">
        <v>1</v>
      </c>
      <c r="G653" s="0" t="n">
        <v>1</v>
      </c>
      <c r="H653" s="0" t="n">
        <v>3</v>
      </c>
      <c r="I653" s="0" t="inlineStr">
        <is>
          <t>101-0324</t>
        </is>
      </c>
      <c r="J653" s="0" t="inlineStr">
        <is>
          <t>ТССЦ Московской обл., 101-0324, приказ Минстроя России №675/пр от 28.02.2017 № 254/пр</t>
        </is>
      </c>
      <c r="K653" s="0" t="inlineStr">
        <is>
          <t>Кислород технический газообразный</t>
        </is>
      </c>
      <c r="L653" s="0" t="n">
        <v>1339</v>
      </c>
      <c r="N653" s="0" t="n">
        <v>1007</v>
      </c>
      <c r="O653" s="0" t="inlineStr">
        <is>
          <t>м3</t>
        </is>
      </c>
      <c r="P653" s="0" t="inlineStr">
        <is>
          <t>м3</t>
        </is>
      </c>
      <c r="Q653" s="0" t="n">
        <v>1</v>
      </c>
      <c r="X653" s="0" t="n">
        <v>0.48</v>
      </c>
      <c r="Y653" s="0" t="n">
        <v>6.23</v>
      </c>
      <c r="Z653" s="0" t="n">
        <v>0</v>
      </c>
      <c r="AA653" s="0" t="n">
        <v>0</v>
      </c>
      <c r="AB653" s="0" t="n">
        <v>0</v>
      </c>
      <c r="AC653" s="0" t="n">
        <v>0</v>
      </c>
      <c r="AD653" s="0" t="n">
        <v>1</v>
      </c>
      <c r="AE653" s="0" t="n">
        <v>0</v>
      </c>
      <c r="AF653" s="0" t="inlineStr"/>
      <c r="AG653" s="0" t="n">
        <v>0.48</v>
      </c>
      <c r="AH653" s="0" t="n">
        <v>2</v>
      </c>
      <c r="AI653" s="0" t="n">
        <v>78851481</v>
      </c>
      <c r="AJ653" s="0" t="n">
        <v>670</v>
      </c>
      <c r="AK653" s="0" t="n">
        <v>0</v>
      </c>
      <c r="AL653" s="0" t="n">
        <v>0</v>
      </c>
      <c r="AM653" s="0" t="n">
        <v>0</v>
      </c>
      <c r="AN653" s="0" t="n">
        <v>0</v>
      </c>
      <c r="AO653" s="0" t="n">
        <v>0</v>
      </c>
      <c r="AP653" s="0" t="n">
        <v>0</v>
      </c>
      <c r="AQ653" s="0" t="n">
        <v>0</v>
      </c>
      <c r="AR653" s="0" t="n">
        <v>0</v>
      </c>
    </row>
    <row r="654">
      <c r="A654" s="0">
        <f>ROW(Source!A1760)</f>
        <v/>
      </c>
      <c r="B654" s="0" t="n">
        <v>78851492</v>
      </c>
      <c r="C654" s="0" t="n">
        <v>78851476</v>
      </c>
      <c r="D654" s="0" t="n">
        <v>29107430</v>
      </c>
      <c r="E654" s="0" t="n">
        <v>1</v>
      </c>
      <c r="F654" s="0" t="n">
        <v>1</v>
      </c>
      <c r="G654" s="0" t="n">
        <v>1</v>
      </c>
      <c r="H654" s="0" t="n">
        <v>3</v>
      </c>
      <c r="I654" s="0" t="inlineStr">
        <is>
          <t>101-1602</t>
        </is>
      </c>
      <c r="J654" s="0" t="inlineStr">
        <is>
          <t>ТССЦ Московской обл., 101-1602, приказ Минстроя России №675/пр от 28.02.2017 № 254/пр</t>
        </is>
      </c>
      <c r="K654" s="0" t="inlineStr">
        <is>
          <t>Ацетилен газообразный технический</t>
        </is>
      </c>
      <c r="L654" s="0" t="n">
        <v>1339</v>
      </c>
      <c r="N654" s="0" t="n">
        <v>1007</v>
      </c>
      <c r="O654" s="0" t="inlineStr">
        <is>
          <t>м3</t>
        </is>
      </c>
      <c r="P654" s="0" t="inlineStr">
        <is>
          <t>м3</t>
        </is>
      </c>
      <c r="Q654" s="0" t="n">
        <v>1</v>
      </c>
      <c r="X654" s="0" t="n">
        <v>0.21</v>
      </c>
      <c r="Y654" s="0" t="n">
        <v>38.49</v>
      </c>
      <c r="Z654" s="0" t="n">
        <v>0</v>
      </c>
      <c r="AA654" s="0" t="n">
        <v>0</v>
      </c>
      <c r="AB654" s="0" t="n">
        <v>0</v>
      </c>
      <c r="AC654" s="0" t="n">
        <v>0</v>
      </c>
      <c r="AD654" s="0" t="n">
        <v>1</v>
      </c>
      <c r="AE654" s="0" t="n">
        <v>0</v>
      </c>
      <c r="AF654" s="0" t="inlineStr"/>
      <c r="AG654" s="0" t="n">
        <v>0.21</v>
      </c>
      <c r="AH654" s="0" t="n">
        <v>2</v>
      </c>
      <c r="AI654" s="0" t="n">
        <v>78851482</v>
      </c>
      <c r="AJ654" s="0" t="n">
        <v>671</v>
      </c>
      <c r="AK654" s="0" t="n">
        <v>0</v>
      </c>
      <c r="AL654" s="0" t="n">
        <v>0</v>
      </c>
      <c r="AM654" s="0" t="n">
        <v>0</v>
      </c>
      <c r="AN654" s="0" t="n">
        <v>0</v>
      </c>
      <c r="AO654" s="0" t="n">
        <v>0</v>
      </c>
      <c r="AP654" s="0" t="n">
        <v>0</v>
      </c>
      <c r="AQ654" s="0" t="n">
        <v>0</v>
      </c>
      <c r="AR654" s="0" t="n">
        <v>0</v>
      </c>
    </row>
    <row r="655">
      <c r="A655" s="0">
        <f>ROW(Source!A1760)</f>
        <v/>
      </c>
      <c r="B655" s="0" t="n">
        <v>78851493</v>
      </c>
      <c r="C655" s="0" t="n">
        <v>78851476</v>
      </c>
      <c r="D655" s="0" t="n">
        <v>29117365</v>
      </c>
      <c r="E655" s="0" t="n">
        <v>1</v>
      </c>
      <c r="F655" s="0" t="n">
        <v>1</v>
      </c>
      <c r="G655" s="0" t="n">
        <v>1</v>
      </c>
      <c r="H655" s="0" t="n">
        <v>3</v>
      </c>
      <c r="I655" s="0" t="inlineStr">
        <is>
          <t>103-1460</t>
        </is>
      </c>
      <c r="J655" s="0" t="inlineStr">
        <is>
          <t>ТССЦ Московской обл., 103-1460, приказ Минстроя России №675/пр от 28.02.2017 № 254/пр</t>
        </is>
      </c>
      <c r="K655" s="0" t="inlineStr">
        <is>
          <t>Трубы металлополимерные многослойные для горячего водоснабжения, давлением 1 МПа (10 кгс/см2), для температуры до 95 градусов С, диаметром 25 мм</t>
        </is>
      </c>
      <c r="L655" s="0" t="n">
        <v>1301</v>
      </c>
      <c r="N655" s="0" t="n">
        <v>1003</v>
      </c>
      <c r="O655" s="0" t="inlineStr">
        <is>
          <t>м</t>
        </is>
      </c>
      <c r="P655" s="0" t="inlineStr">
        <is>
          <t>м</t>
        </is>
      </c>
      <c r="Q655" s="0" t="n">
        <v>1</v>
      </c>
      <c r="X655" s="0" t="n">
        <v>97.8</v>
      </c>
      <c r="Y655" s="0" t="n">
        <v>28.48</v>
      </c>
      <c r="Z655" s="0" t="n">
        <v>0</v>
      </c>
      <c r="AA655" s="0" t="n">
        <v>0</v>
      </c>
      <c r="AB655" s="0" t="n">
        <v>0</v>
      </c>
      <c r="AC655" s="0" t="n">
        <v>0</v>
      </c>
      <c r="AD655" s="0" t="n">
        <v>1</v>
      </c>
      <c r="AE655" s="0" t="n">
        <v>0</v>
      </c>
      <c r="AF655" s="0" t="inlineStr"/>
      <c r="AG655" s="0" t="n">
        <v>97.8</v>
      </c>
      <c r="AH655" s="0" t="n">
        <v>2</v>
      </c>
      <c r="AI655" s="0" t="n">
        <v>78851483</v>
      </c>
      <c r="AJ655" s="0" t="n">
        <v>672</v>
      </c>
      <c r="AK655" s="0" t="n">
        <v>0</v>
      </c>
      <c r="AL655" s="0" t="n">
        <v>0</v>
      </c>
      <c r="AM655" s="0" t="n">
        <v>0</v>
      </c>
      <c r="AN655" s="0" t="n">
        <v>0</v>
      </c>
      <c r="AO655" s="0" t="n">
        <v>0</v>
      </c>
      <c r="AP655" s="0" t="n">
        <v>0</v>
      </c>
      <c r="AQ655" s="0" t="n">
        <v>0</v>
      </c>
      <c r="AR655" s="0" t="n">
        <v>0</v>
      </c>
    </row>
    <row r="656">
      <c r="A656" s="0">
        <f>ROW(Source!A1760)</f>
        <v/>
      </c>
      <c r="B656" s="0" t="n">
        <v>78851494</v>
      </c>
      <c r="C656" s="0" t="n">
        <v>78851476</v>
      </c>
      <c r="D656" s="0" t="n">
        <v>29117371</v>
      </c>
      <c r="E656" s="0" t="n">
        <v>1</v>
      </c>
      <c r="F656" s="0" t="n">
        <v>1</v>
      </c>
      <c r="G656" s="0" t="n">
        <v>1</v>
      </c>
      <c r="H656" s="0" t="n">
        <v>3</v>
      </c>
      <c r="I656" s="0" t="inlineStr">
        <is>
          <t>103-9910</t>
        </is>
      </c>
      <c r="J656" s="0" t="inlineStr">
        <is>
          <t>ТССЦ Московской обл., 103-9910, приказ Минстроя России №675/пр от 28.02.2017 № 254/пр</t>
        </is>
      </c>
      <c r="K656" s="0" t="inlineStr">
        <is>
          <t>Фасонные и соединительные части к многослойным металлополимерным трубам</t>
        </is>
      </c>
      <c r="L656" s="0" t="n">
        <v>1354</v>
      </c>
      <c r="N656" s="0" t="n">
        <v>1010</v>
      </c>
      <c r="O656" s="0" t="inlineStr">
        <is>
          <t>шт.</t>
        </is>
      </c>
      <c r="P656" s="0" t="inlineStr">
        <is>
          <t>шт.</t>
        </is>
      </c>
      <c r="Q656" s="0" t="n">
        <v>1</v>
      </c>
      <c r="X656" s="0" t="n">
        <v>0</v>
      </c>
      <c r="Y656" s="0" t="n">
        <v>0</v>
      </c>
      <c r="Z656" s="0" t="n">
        <v>0</v>
      </c>
      <c r="AA656" s="0" t="n">
        <v>0</v>
      </c>
      <c r="AB656" s="0" t="n">
        <v>0</v>
      </c>
      <c r="AC656" s="0" t="n">
        <v>1</v>
      </c>
      <c r="AD656" s="0" t="n">
        <v>0</v>
      </c>
      <c r="AE656" s="0" t="n">
        <v>0</v>
      </c>
      <c r="AF656" s="0" t="inlineStr"/>
      <c r="AG656" s="0" t="n">
        <v>0</v>
      </c>
      <c r="AH656" s="0" t="n">
        <v>3</v>
      </c>
      <c r="AI656" s="0" t="n">
        <v>-1</v>
      </c>
      <c r="AJ656" s="0" t="inlineStr"/>
      <c r="AK656" s="0" t="n">
        <v>0</v>
      </c>
      <c r="AL656" s="0" t="n">
        <v>0</v>
      </c>
      <c r="AM656" s="0" t="n">
        <v>0</v>
      </c>
      <c r="AN656" s="0" t="n">
        <v>0</v>
      </c>
      <c r="AO656" s="0" t="n">
        <v>0</v>
      </c>
      <c r="AP656" s="0" t="n">
        <v>0</v>
      </c>
      <c r="AQ656" s="0" t="n">
        <v>0</v>
      </c>
      <c r="AR656" s="0" t="n">
        <v>0</v>
      </c>
    </row>
    <row r="657">
      <c r="A657" s="0">
        <f>ROW(Source!A1760)</f>
        <v/>
      </c>
      <c r="B657" s="0" t="n">
        <v>78851495</v>
      </c>
      <c r="C657" s="0" t="n">
        <v>78851476</v>
      </c>
      <c r="D657" s="0" t="n">
        <v>29140635</v>
      </c>
      <c r="E657" s="0" t="n">
        <v>1</v>
      </c>
      <c r="F657" s="0" t="n">
        <v>1</v>
      </c>
      <c r="G657" s="0" t="n">
        <v>1</v>
      </c>
      <c r="H657" s="0" t="n">
        <v>3</v>
      </c>
      <c r="I657" s="0" t="inlineStr">
        <is>
          <t>301-1380</t>
        </is>
      </c>
      <c r="J657" s="0" t="inlineStr">
        <is>
          <t>ТССЦ Московской обл., 301-1380, приказ Минстроя России №675/пр от 28.02.2017 № 256/пр</t>
        </is>
      </c>
      <c r="K657" s="0" t="inlineStr">
        <is>
          <t>Трубки защитные гофрированные</t>
        </is>
      </c>
      <c r="L657" s="0" t="n">
        <v>1301</v>
      </c>
      <c r="N657" s="0" t="n">
        <v>1003</v>
      </c>
      <c r="O657" s="0" t="inlineStr">
        <is>
          <t>м</t>
        </is>
      </c>
      <c r="P657" s="0" t="inlineStr">
        <is>
          <t>м</t>
        </is>
      </c>
      <c r="Q657" s="0" t="n">
        <v>1</v>
      </c>
      <c r="X657" s="0" t="n">
        <v>7</v>
      </c>
      <c r="Y657" s="0" t="n">
        <v>9.52</v>
      </c>
      <c r="Z657" s="0" t="n">
        <v>0</v>
      </c>
      <c r="AA657" s="0" t="n">
        <v>0</v>
      </c>
      <c r="AB657" s="0" t="n">
        <v>0</v>
      </c>
      <c r="AC657" s="0" t="n">
        <v>0</v>
      </c>
      <c r="AD657" s="0" t="n">
        <v>1</v>
      </c>
      <c r="AE657" s="0" t="n">
        <v>0</v>
      </c>
      <c r="AF657" s="0" t="inlineStr"/>
      <c r="AG657" s="0" t="n">
        <v>7</v>
      </c>
      <c r="AH657" s="0" t="n">
        <v>2</v>
      </c>
      <c r="AI657" s="0" t="n">
        <v>78851484</v>
      </c>
      <c r="AJ657" s="0" t="n">
        <v>673</v>
      </c>
      <c r="AK657" s="0" t="n">
        <v>0</v>
      </c>
      <c r="AL657" s="0" t="n">
        <v>0</v>
      </c>
      <c r="AM657" s="0" t="n">
        <v>0</v>
      </c>
      <c r="AN657" s="0" t="n">
        <v>0</v>
      </c>
      <c r="AO657" s="0" t="n">
        <v>0</v>
      </c>
      <c r="AP657" s="0" t="n">
        <v>0</v>
      </c>
      <c r="AQ657" s="0" t="n">
        <v>0</v>
      </c>
      <c r="AR657" s="0" t="n">
        <v>0</v>
      </c>
    </row>
    <row r="658">
      <c r="A658" s="0">
        <f>ROW(Source!A1760)</f>
        <v/>
      </c>
      <c r="B658" s="0" t="n">
        <v>78851496</v>
      </c>
      <c r="C658" s="0" t="n">
        <v>78851476</v>
      </c>
      <c r="D658" s="0" t="n">
        <v>29139870</v>
      </c>
      <c r="E658" s="0" t="n">
        <v>1</v>
      </c>
      <c r="F658" s="0" t="n">
        <v>1</v>
      </c>
      <c r="G658" s="0" t="n">
        <v>1</v>
      </c>
      <c r="H658" s="0" t="n">
        <v>3</v>
      </c>
      <c r="I658" s="0" t="inlineStr">
        <is>
          <t>301-9240</t>
        </is>
      </c>
      <c r="J658" s="0" t="inlineStr">
        <is>
          <t>ТССЦ Московской обл., 301-9240, приказ Минстроя России №675/пр от 28.02.2017 № 256/пр</t>
        </is>
      </c>
      <c r="K658" s="0" t="inlineStr">
        <is>
          <t>Крепления</t>
        </is>
      </c>
      <c r="L658" s="0" t="n">
        <v>1346</v>
      </c>
      <c r="N658" s="0" t="n">
        <v>1009</v>
      </c>
      <c r="O658" s="0" t="inlineStr">
        <is>
          <t>кг</t>
        </is>
      </c>
      <c r="P658" s="0" t="inlineStr">
        <is>
          <t>кг</t>
        </is>
      </c>
      <c r="Q658" s="0" t="n">
        <v>1</v>
      </c>
      <c r="X658" s="0" t="n">
        <v>0</v>
      </c>
      <c r="Y658" s="0" t="n">
        <v>0</v>
      </c>
      <c r="Z658" s="0" t="n">
        <v>0</v>
      </c>
      <c r="AA658" s="0" t="n">
        <v>0</v>
      </c>
      <c r="AB658" s="0" t="n">
        <v>0</v>
      </c>
      <c r="AC658" s="0" t="n">
        <v>1</v>
      </c>
      <c r="AD658" s="0" t="n">
        <v>0</v>
      </c>
      <c r="AE658" s="0" t="n">
        <v>0</v>
      </c>
      <c r="AF658" s="0" t="inlineStr"/>
      <c r="AG658" s="0" t="n">
        <v>0</v>
      </c>
      <c r="AH658" s="0" t="n">
        <v>3</v>
      </c>
      <c r="AI658" s="0" t="n">
        <v>-1</v>
      </c>
      <c r="AJ658" s="0" t="inlineStr"/>
      <c r="AK658" s="0" t="n">
        <v>0</v>
      </c>
      <c r="AL658" s="0" t="n">
        <v>0</v>
      </c>
      <c r="AM658" s="0" t="n">
        <v>0</v>
      </c>
      <c r="AN658" s="0" t="n">
        <v>0</v>
      </c>
      <c r="AO658" s="0" t="n">
        <v>0</v>
      </c>
      <c r="AP658" s="0" t="n">
        <v>0</v>
      </c>
      <c r="AQ658" s="0" t="n">
        <v>0</v>
      </c>
      <c r="AR658" s="0" t="n">
        <v>0</v>
      </c>
    </row>
    <row r="659">
      <c r="A659" s="0">
        <f>ROW(Source!A1760)</f>
        <v/>
      </c>
      <c r="B659" s="0" t="n">
        <v>78851497</v>
      </c>
      <c r="C659" s="0" t="n">
        <v>78851476</v>
      </c>
      <c r="D659" s="0" t="n">
        <v>29144271</v>
      </c>
      <c r="E659" s="0" t="n">
        <v>1</v>
      </c>
      <c r="F659" s="0" t="n">
        <v>1</v>
      </c>
      <c r="G659" s="0" t="n">
        <v>1</v>
      </c>
      <c r="H659" s="0" t="n">
        <v>3</v>
      </c>
      <c r="I659" s="0" t="inlineStr">
        <is>
          <t>302-9912</t>
        </is>
      </c>
      <c r="J659" s="0" t="inlineStr">
        <is>
          <t>ТССЦ Московской обл., 302-9912, приказ Минстроя России №675/пр от 28.02.2017 № 256/пр</t>
        </is>
      </c>
      <c r="K659" s="0" t="inlineStr">
        <is>
          <t>Арматура запорная к многослойным металлополимерным трубам</t>
        </is>
      </c>
      <c r="L659" s="0" t="n">
        <v>1354</v>
      </c>
      <c r="N659" s="0" t="n">
        <v>1010</v>
      </c>
      <c r="O659" s="0" t="inlineStr">
        <is>
          <t>шт.</t>
        </is>
      </c>
      <c r="P659" s="0" t="inlineStr">
        <is>
          <t>шт.</t>
        </is>
      </c>
      <c r="Q659" s="0" t="n">
        <v>1</v>
      </c>
      <c r="X659" s="0" t="n">
        <v>0</v>
      </c>
      <c r="Y659" s="0" t="n">
        <v>0</v>
      </c>
      <c r="Z659" s="0" t="n">
        <v>0</v>
      </c>
      <c r="AA659" s="0" t="n">
        <v>0</v>
      </c>
      <c r="AB659" s="0" t="n">
        <v>0</v>
      </c>
      <c r="AC659" s="0" t="n">
        <v>1</v>
      </c>
      <c r="AD659" s="0" t="n">
        <v>0</v>
      </c>
      <c r="AE659" s="0" t="n">
        <v>0</v>
      </c>
      <c r="AF659" s="0" t="inlineStr"/>
      <c r="AG659" s="0" t="n">
        <v>0</v>
      </c>
      <c r="AH659" s="0" t="n">
        <v>3</v>
      </c>
      <c r="AI659" s="0" t="n">
        <v>-1</v>
      </c>
      <c r="AJ659" s="0" t="inlineStr"/>
      <c r="AK659" s="0" t="n">
        <v>0</v>
      </c>
      <c r="AL659" s="0" t="n">
        <v>0</v>
      </c>
      <c r="AM659" s="0" t="n">
        <v>0</v>
      </c>
      <c r="AN659" s="0" t="n">
        <v>0</v>
      </c>
      <c r="AO659" s="0" t="n">
        <v>0</v>
      </c>
      <c r="AP659" s="0" t="n">
        <v>0</v>
      </c>
      <c r="AQ659" s="0" t="n">
        <v>0</v>
      </c>
      <c r="AR659" s="0" t="n">
        <v>0</v>
      </c>
    </row>
    <row r="660">
      <c r="A660" s="0">
        <f>ROW(Source!A1803)</f>
        <v/>
      </c>
      <c r="B660" s="0" t="n">
        <v>78851579</v>
      </c>
      <c r="C660" s="0" t="n">
        <v>78851572</v>
      </c>
      <c r="D660" s="0" t="n">
        <v>18413627</v>
      </c>
      <c r="E660" s="0" t="n">
        <v>1</v>
      </c>
      <c r="F660" s="0" t="n">
        <v>1</v>
      </c>
      <c r="G660" s="0" t="n">
        <v>1</v>
      </c>
      <c r="H660" s="0" t="n">
        <v>1</v>
      </c>
      <c r="I660" s="0" t="inlineStr">
        <is>
          <t>1-1042-90</t>
        </is>
      </c>
      <c r="J660" s="0" t="inlineStr"/>
      <c r="K660" s="0" t="inlineStr">
        <is>
          <t>Рабочий строитель среднего разряда 4,2</t>
        </is>
      </c>
      <c r="L660" s="0" t="n">
        <v>1369</v>
      </c>
      <c r="N660" s="0" t="n">
        <v>1013</v>
      </c>
      <c r="O660" s="0" t="inlineStr">
        <is>
          <t>чел.-ч</t>
        </is>
      </c>
      <c r="P660" s="0" t="inlineStr">
        <is>
          <t>чел.-ч</t>
        </is>
      </c>
      <c r="Q660" s="0" t="n">
        <v>1</v>
      </c>
      <c r="X660" s="0" t="n">
        <v>2.31</v>
      </c>
      <c r="Y660" s="0" t="n">
        <v>0</v>
      </c>
      <c r="Z660" s="0" t="n">
        <v>0</v>
      </c>
      <c r="AA660" s="0" t="n">
        <v>0</v>
      </c>
      <c r="AB660" s="0" t="n">
        <v>9.92</v>
      </c>
      <c r="AC660" s="0" t="n">
        <v>0</v>
      </c>
      <c r="AD660" s="0" t="n">
        <v>1</v>
      </c>
      <c r="AE660" s="0" t="n">
        <v>1</v>
      </c>
      <c r="AF660" s="0" t="inlineStr"/>
      <c r="AG660" s="0" t="n">
        <v>2.31</v>
      </c>
      <c r="AH660" s="0" t="n">
        <v>2</v>
      </c>
      <c r="AI660" s="0" t="n">
        <v>78851573</v>
      </c>
      <c r="AJ660" s="0" t="n">
        <v>678</v>
      </c>
      <c r="AK660" s="0" t="n">
        <v>0</v>
      </c>
      <c r="AL660" s="0" t="n">
        <v>0</v>
      </c>
      <c r="AM660" s="0" t="n">
        <v>0</v>
      </c>
      <c r="AN660" s="0" t="n">
        <v>0</v>
      </c>
      <c r="AO660" s="0" t="n">
        <v>0</v>
      </c>
      <c r="AP660" s="0" t="n">
        <v>0</v>
      </c>
      <c r="AQ660" s="0" t="n">
        <v>0</v>
      </c>
      <c r="AR660" s="0" t="n">
        <v>0</v>
      </c>
    </row>
    <row r="661">
      <c r="A661" s="0">
        <f>ROW(Source!A1803)</f>
        <v/>
      </c>
      <c r="B661" s="0" t="n">
        <v>78851580</v>
      </c>
      <c r="C661" s="0" t="n">
        <v>78851572</v>
      </c>
      <c r="D661" s="0" t="n">
        <v>29172669</v>
      </c>
      <c r="E661" s="0" t="n">
        <v>1</v>
      </c>
      <c r="F661" s="0" t="n">
        <v>1</v>
      </c>
      <c r="G661" s="0" t="n">
        <v>1</v>
      </c>
      <c r="H661" s="0" t="n">
        <v>2</v>
      </c>
      <c r="I661" s="0" t="inlineStr">
        <is>
          <t>041000</t>
        </is>
      </c>
      <c r="J661" s="0" t="inlineStr">
        <is>
          <t>ТСЭМ Московской обл., 041000, приказ Минстроя России №675/пр от 28.02.2017 № 264/пр</t>
        </is>
      </c>
      <c r="K661" s="0" t="inlineStr">
        <is>
          <t>Преобразователи сварочные с номинальным сварочным током 315-500 А</t>
        </is>
      </c>
      <c r="L661" s="0" t="n">
        <v>1368</v>
      </c>
      <c r="N661" s="0" t="n">
        <v>1011</v>
      </c>
      <c r="O661" s="0" t="inlineStr">
        <is>
          <t>маш.-ч</t>
        </is>
      </c>
      <c r="P661" s="0" t="inlineStr">
        <is>
          <t>маш.-ч</t>
        </is>
      </c>
      <c r="Q661" s="0" t="n">
        <v>1</v>
      </c>
      <c r="X661" s="0" t="n">
        <v>0.67</v>
      </c>
      <c r="Y661" s="0" t="n">
        <v>0</v>
      </c>
      <c r="Z661" s="0" t="n">
        <v>12.31</v>
      </c>
      <c r="AA661" s="0" t="n">
        <v>0</v>
      </c>
      <c r="AB661" s="0" t="n">
        <v>0</v>
      </c>
      <c r="AC661" s="0" t="n">
        <v>0</v>
      </c>
      <c r="AD661" s="0" t="n">
        <v>1</v>
      </c>
      <c r="AE661" s="0" t="n">
        <v>0</v>
      </c>
      <c r="AF661" s="0" t="inlineStr"/>
      <c r="AG661" s="0" t="n">
        <v>0.67</v>
      </c>
      <c r="AH661" s="0" t="n">
        <v>2</v>
      </c>
      <c r="AI661" s="0" t="n">
        <v>78851574</v>
      </c>
      <c r="AJ661" s="0" t="n">
        <v>679</v>
      </c>
      <c r="AK661" s="0" t="n">
        <v>0</v>
      </c>
      <c r="AL661" s="0" t="n">
        <v>0</v>
      </c>
      <c r="AM661" s="0" t="n">
        <v>0</v>
      </c>
      <c r="AN661" s="0" t="n">
        <v>0</v>
      </c>
      <c r="AO661" s="0" t="n">
        <v>0</v>
      </c>
      <c r="AP661" s="0" t="n">
        <v>0</v>
      </c>
      <c r="AQ661" s="0" t="n">
        <v>0</v>
      </c>
      <c r="AR661" s="0" t="n">
        <v>0</v>
      </c>
    </row>
    <row r="662">
      <c r="A662" s="0">
        <f>ROW(Source!A1803)</f>
        <v/>
      </c>
      <c r="B662" s="0" t="n">
        <v>78851581</v>
      </c>
      <c r="C662" s="0" t="n">
        <v>78851572</v>
      </c>
      <c r="D662" s="0" t="n">
        <v>29172679</v>
      </c>
      <c r="E662" s="0" t="n">
        <v>1</v>
      </c>
      <c r="F662" s="0" t="n">
        <v>1</v>
      </c>
      <c r="G662" s="0" t="n">
        <v>1</v>
      </c>
      <c r="H662" s="0" t="n">
        <v>2</v>
      </c>
      <c r="I662" s="0" t="inlineStr">
        <is>
          <t>041400</t>
        </is>
      </c>
      <c r="J662" s="0" t="inlineStr">
        <is>
          <t>ТСЭМ Московской обл., 041400, приказ Минстроя России №675/пр от 28.02.2017 № 264/пр</t>
        </is>
      </c>
      <c r="K662" s="0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662" s="0" t="n">
        <v>1368</v>
      </c>
      <c r="N662" s="0" t="n">
        <v>1011</v>
      </c>
      <c r="O662" s="0" t="inlineStr">
        <is>
          <t>маш.-ч</t>
        </is>
      </c>
      <c r="P662" s="0" t="inlineStr">
        <is>
          <t>маш.-ч</t>
        </is>
      </c>
      <c r="Q662" s="0" t="n">
        <v>1</v>
      </c>
      <c r="X662" s="0" t="n">
        <v>0.17</v>
      </c>
      <c r="Y662" s="0" t="n">
        <v>0</v>
      </c>
      <c r="Z662" s="0" t="n">
        <v>6.7</v>
      </c>
      <c r="AA662" s="0" t="n">
        <v>0</v>
      </c>
      <c r="AB662" s="0" t="n">
        <v>0</v>
      </c>
      <c r="AC662" s="0" t="n">
        <v>0</v>
      </c>
      <c r="AD662" s="0" t="n">
        <v>1</v>
      </c>
      <c r="AE662" s="0" t="n">
        <v>0</v>
      </c>
      <c r="AF662" s="0" t="inlineStr"/>
      <c r="AG662" s="0" t="n">
        <v>0.17</v>
      </c>
      <c r="AH662" s="0" t="n">
        <v>2</v>
      </c>
      <c r="AI662" s="0" t="n">
        <v>78851575</v>
      </c>
      <c r="AJ662" s="0" t="n">
        <v>680</v>
      </c>
      <c r="AK662" s="0" t="n">
        <v>0</v>
      </c>
      <c r="AL662" s="0" t="n">
        <v>0</v>
      </c>
      <c r="AM662" s="0" t="n">
        <v>0</v>
      </c>
      <c r="AN662" s="0" t="n">
        <v>0</v>
      </c>
      <c r="AO662" s="0" t="n">
        <v>0</v>
      </c>
      <c r="AP662" s="0" t="n">
        <v>0</v>
      </c>
      <c r="AQ662" s="0" t="n">
        <v>0</v>
      </c>
      <c r="AR662" s="0" t="n">
        <v>0</v>
      </c>
    </row>
    <row r="663">
      <c r="A663" s="0">
        <f>ROW(Source!A1803)</f>
        <v/>
      </c>
      <c r="B663" s="0" t="n">
        <v>78851582</v>
      </c>
      <c r="C663" s="0" t="n">
        <v>78851572</v>
      </c>
      <c r="D663" s="0" t="n">
        <v>29174507</v>
      </c>
      <c r="E663" s="0" t="n">
        <v>1</v>
      </c>
      <c r="F663" s="0" t="n">
        <v>1</v>
      </c>
      <c r="G663" s="0" t="n">
        <v>1</v>
      </c>
      <c r="H663" s="0" t="n">
        <v>2</v>
      </c>
      <c r="I663" s="0" t="inlineStr">
        <is>
          <t>330301</t>
        </is>
      </c>
      <c r="J663" s="0" t="inlineStr">
        <is>
          <t>ТСЭМ Московской обл., 330301, приказ Минстроя России №675/пр от 28.02.2017 № 264/пр</t>
        </is>
      </c>
      <c r="K663" s="0" t="inlineStr">
        <is>
          <t>Машины шлифовальные электрические</t>
        </is>
      </c>
      <c r="L663" s="0" t="n">
        <v>1368</v>
      </c>
      <c r="N663" s="0" t="n">
        <v>1011</v>
      </c>
      <c r="O663" s="0" t="inlineStr">
        <is>
          <t>маш.-ч</t>
        </is>
      </c>
      <c r="P663" s="0" t="inlineStr">
        <is>
          <t>маш.-ч</t>
        </is>
      </c>
      <c r="Q663" s="0" t="n">
        <v>1</v>
      </c>
      <c r="X663" s="0" t="n">
        <v>1.57</v>
      </c>
      <c r="Y663" s="0" t="n">
        <v>0</v>
      </c>
      <c r="Z663" s="0" t="n">
        <v>5.13</v>
      </c>
      <c r="AA663" s="0" t="n">
        <v>0</v>
      </c>
      <c r="AB663" s="0" t="n">
        <v>0</v>
      </c>
      <c r="AC663" s="0" t="n">
        <v>0</v>
      </c>
      <c r="AD663" s="0" t="n">
        <v>1</v>
      </c>
      <c r="AE663" s="0" t="n">
        <v>0</v>
      </c>
      <c r="AF663" s="0" t="inlineStr"/>
      <c r="AG663" s="0" t="n">
        <v>1.57</v>
      </c>
      <c r="AH663" s="0" t="n">
        <v>2</v>
      </c>
      <c r="AI663" s="0" t="n">
        <v>78851576</v>
      </c>
      <c r="AJ663" s="0" t="n">
        <v>681</v>
      </c>
      <c r="AK663" s="0" t="n">
        <v>0</v>
      </c>
      <c r="AL663" s="0" t="n">
        <v>0</v>
      </c>
      <c r="AM663" s="0" t="n">
        <v>0</v>
      </c>
      <c r="AN663" s="0" t="n">
        <v>0</v>
      </c>
      <c r="AO663" s="0" t="n">
        <v>0</v>
      </c>
      <c r="AP663" s="0" t="n">
        <v>0</v>
      </c>
      <c r="AQ663" s="0" t="n">
        <v>0</v>
      </c>
      <c r="AR663" s="0" t="n">
        <v>0</v>
      </c>
    </row>
    <row r="664">
      <c r="A664" s="0">
        <f>ROW(Source!A1803)</f>
        <v/>
      </c>
      <c r="B664" s="0" t="n">
        <v>78851583</v>
      </c>
      <c r="C664" s="0" t="n">
        <v>78851572</v>
      </c>
      <c r="D664" s="0" t="n">
        <v>29113946</v>
      </c>
      <c r="E664" s="0" t="n">
        <v>1</v>
      </c>
      <c r="F664" s="0" t="n">
        <v>1</v>
      </c>
      <c r="G664" s="0" t="n">
        <v>1</v>
      </c>
      <c r="H664" s="0" t="n">
        <v>3</v>
      </c>
      <c r="I664" s="0" t="inlineStr">
        <is>
          <t>101-0802</t>
        </is>
      </c>
      <c r="J664" s="0" t="inlineStr">
        <is>
          <t>ТССЦ Московской обл., 101-0802, приказ Минстроя России №675/пр от 28.02.2017 № 254/пр</t>
        </is>
      </c>
      <c r="K664" s="0" t="inlineStr">
        <is>
          <t>Проволока порошковая для дуговой сварки</t>
        </is>
      </c>
      <c r="L664" s="0" t="n">
        <v>1348</v>
      </c>
      <c r="N664" s="0" t="n">
        <v>1009</v>
      </c>
      <c r="O664" s="0" t="inlineStr">
        <is>
          <t>т</t>
        </is>
      </c>
      <c r="P664" s="0" t="inlineStr">
        <is>
          <t>т</t>
        </is>
      </c>
      <c r="Q664" s="0" t="n">
        <v>1000</v>
      </c>
      <c r="X664" s="0" t="n">
        <v>0.00066</v>
      </c>
      <c r="Y664" s="0" t="n">
        <v>15200.01</v>
      </c>
      <c r="Z664" s="0" t="n">
        <v>0</v>
      </c>
      <c r="AA664" s="0" t="n">
        <v>0</v>
      </c>
      <c r="AB664" s="0" t="n">
        <v>0</v>
      </c>
      <c r="AC664" s="0" t="n">
        <v>0</v>
      </c>
      <c r="AD664" s="0" t="n">
        <v>1</v>
      </c>
      <c r="AE664" s="0" t="n">
        <v>0</v>
      </c>
      <c r="AF664" s="0" t="inlineStr"/>
      <c r="AG664" s="0" t="n">
        <v>0.00066</v>
      </c>
      <c r="AH664" s="0" t="n">
        <v>2</v>
      </c>
      <c r="AI664" s="0" t="n">
        <v>78851577</v>
      </c>
      <c r="AJ664" s="0" t="n">
        <v>682</v>
      </c>
      <c r="AK664" s="0" t="n">
        <v>0</v>
      </c>
      <c r="AL664" s="0" t="n">
        <v>0</v>
      </c>
      <c r="AM664" s="0" t="n">
        <v>0</v>
      </c>
      <c r="AN664" s="0" t="n">
        <v>0</v>
      </c>
      <c r="AO664" s="0" t="n">
        <v>0</v>
      </c>
      <c r="AP664" s="0" t="n">
        <v>0</v>
      </c>
      <c r="AQ664" s="0" t="n">
        <v>0</v>
      </c>
      <c r="AR664" s="0" t="n">
        <v>0</v>
      </c>
    </row>
    <row r="665">
      <c r="A665" s="0">
        <f>ROW(Source!A1803)</f>
        <v/>
      </c>
      <c r="B665" s="0" t="n">
        <v>78851584</v>
      </c>
      <c r="C665" s="0" t="n">
        <v>78851572</v>
      </c>
      <c r="D665" s="0" t="n">
        <v>29113990</v>
      </c>
      <c r="E665" s="0" t="n">
        <v>1</v>
      </c>
      <c r="F665" s="0" t="n">
        <v>1</v>
      </c>
      <c r="G665" s="0" t="n">
        <v>1</v>
      </c>
      <c r="H665" s="0" t="n">
        <v>3</v>
      </c>
      <c r="I665" s="0" t="inlineStr">
        <is>
          <t>101-1515</t>
        </is>
      </c>
      <c r="J665" s="0" t="inlineStr">
        <is>
          <t>ТССЦ Московской обл., 101-1515, приказ Минстроя России №675/пр от 28.02.2017 № 254/пр</t>
        </is>
      </c>
      <c r="K665" s="0" t="inlineStr">
        <is>
          <t>Электроды диаметром 4 мм Э46</t>
        </is>
      </c>
      <c r="L665" s="0" t="n">
        <v>1348</v>
      </c>
      <c r="N665" s="0" t="n">
        <v>1009</v>
      </c>
      <c r="O665" s="0" t="inlineStr">
        <is>
          <t>т</t>
        </is>
      </c>
      <c r="P665" s="0" t="inlineStr">
        <is>
          <t>т</t>
        </is>
      </c>
      <c r="Q665" s="0" t="n">
        <v>1000</v>
      </c>
      <c r="X665" s="0" t="n">
        <v>0.001</v>
      </c>
      <c r="Y665" s="0" t="n">
        <v>10169.99</v>
      </c>
      <c r="Z665" s="0" t="n">
        <v>0</v>
      </c>
      <c r="AA665" s="0" t="n">
        <v>0</v>
      </c>
      <c r="AB665" s="0" t="n">
        <v>0</v>
      </c>
      <c r="AC665" s="0" t="n">
        <v>0</v>
      </c>
      <c r="AD665" s="0" t="n">
        <v>1</v>
      </c>
      <c r="AE665" s="0" t="n">
        <v>0</v>
      </c>
      <c r="AF665" s="0" t="inlineStr"/>
      <c r="AG665" s="0" t="n">
        <v>0.001</v>
      </c>
      <c r="AH665" s="0" t="n">
        <v>2</v>
      </c>
      <c r="AI665" s="0" t="n">
        <v>78851578</v>
      </c>
      <c r="AJ665" s="0" t="n">
        <v>683</v>
      </c>
      <c r="AK665" s="0" t="n">
        <v>0</v>
      </c>
      <c r="AL665" s="0" t="n">
        <v>0</v>
      </c>
      <c r="AM665" s="0" t="n">
        <v>0</v>
      </c>
      <c r="AN665" s="0" t="n">
        <v>0</v>
      </c>
      <c r="AO665" s="0" t="n">
        <v>0</v>
      </c>
      <c r="AP665" s="0" t="n">
        <v>0</v>
      </c>
      <c r="AQ665" s="0" t="n">
        <v>0</v>
      </c>
      <c r="AR665" s="0" t="n">
        <v>0</v>
      </c>
    </row>
    <row r="666">
      <c r="A666" s="0">
        <f>ROW(Source!A1842)</f>
        <v/>
      </c>
      <c r="B666" s="0" t="n">
        <v>78851649</v>
      </c>
      <c r="C666" s="0" t="n">
        <v>78851648</v>
      </c>
      <c r="D666" s="0" t="n">
        <v>18409661</v>
      </c>
      <c r="E666" s="0" t="n">
        <v>1</v>
      </c>
      <c r="F666" s="0" t="n">
        <v>1</v>
      </c>
      <c r="G666" s="0" t="n">
        <v>1</v>
      </c>
      <c r="H666" s="0" t="n">
        <v>1</v>
      </c>
      <c r="I666" s="0" t="inlineStr">
        <is>
          <t>1-1031-90</t>
        </is>
      </c>
      <c r="J666" s="0" t="inlineStr"/>
      <c r="K666" s="0" t="inlineStr">
        <is>
          <t>Рабочий строитель среднего разряда 3,1</t>
        </is>
      </c>
      <c r="L666" s="0" t="n">
        <v>1369</v>
      </c>
      <c r="N666" s="0" t="n">
        <v>1013</v>
      </c>
      <c r="O666" s="0" t="inlineStr">
        <is>
          <t>чел.-ч</t>
        </is>
      </c>
      <c r="P666" s="0" t="inlineStr">
        <is>
          <t>чел.-ч</t>
        </is>
      </c>
      <c r="Q666" s="0" t="n">
        <v>1</v>
      </c>
      <c r="X666" s="0" t="n">
        <v>95.76000000000001</v>
      </c>
      <c r="Y666" s="0" t="n">
        <v>0</v>
      </c>
      <c r="Z666" s="0" t="n">
        <v>0</v>
      </c>
      <c r="AA666" s="0" t="n">
        <v>0</v>
      </c>
      <c r="AB666" s="0" t="n">
        <v>8.640000000000001</v>
      </c>
      <c r="AC666" s="0" t="n">
        <v>0</v>
      </c>
      <c r="AD666" s="0" t="n">
        <v>1</v>
      </c>
      <c r="AE666" s="0" t="n">
        <v>1</v>
      </c>
      <c r="AF666" s="0" t="inlineStr"/>
      <c r="AG666" s="0" t="n">
        <v>95.76000000000001</v>
      </c>
      <c r="AH666" s="0" t="n">
        <v>2</v>
      </c>
      <c r="AI666" s="0" t="n">
        <v>78851649</v>
      </c>
      <c r="AJ666" s="0" t="n">
        <v>684</v>
      </c>
      <c r="AK666" s="0" t="n">
        <v>0</v>
      </c>
      <c r="AL666" s="0" t="n">
        <v>0</v>
      </c>
      <c r="AM666" s="0" t="n">
        <v>0</v>
      </c>
      <c r="AN666" s="0" t="n">
        <v>0</v>
      </c>
      <c r="AO666" s="0" t="n">
        <v>0</v>
      </c>
      <c r="AP666" s="0" t="n">
        <v>0</v>
      </c>
      <c r="AQ666" s="0" t="n">
        <v>0</v>
      </c>
      <c r="AR666" s="0" t="n">
        <v>0</v>
      </c>
    </row>
    <row r="667">
      <c r="A667" s="0">
        <f>ROW(Source!A1842)</f>
        <v/>
      </c>
      <c r="B667" s="0" t="n">
        <v>78851650</v>
      </c>
      <c r="C667" s="0" t="n">
        <v>78851648</v>
      </c>
      <c r="D667" s="0" t="n">
        <v>121548</v>
      </c>
      <c r="E667" s="0" t="n">
        <v>1</v>
      </c>
      <c r="F667" s="0" t="n">
        <v>1</v>
      </c>
      <c r="G667" s="0" t="n">
        <v>1</v>
      </c>
      <c r="H667" s="0" t="n">
        <v>1</v>
      </c>
      <c r="I667" s="0" t="inlineStr">
        <is>
          <t>2</t>
        </is>
      </c>
      <c r="J667" s="0" t="inlineStr"/>
      <c r="K667" s="0" t="inlineStr">
        <is>
          <t>Затраты труда машинистов</t>
        </is>
      </c>
      <c r="L667" s="0" t="n">
        <v>608254</v>
      </c>
      <c r="N667" s="0" t="n">
        <v>1013</v>
      </c>
      <c r="O667" s="0" t="inlineStr">
        <is>
          <t>чел.час</t>
        </is>
      </c>
      <c r="P667" s="0" t="inlineStr">
        <is>
          <t>чел.час</t>
        </is>
      </c>
      <c r="Q667" s="0" t="n">
        <v>1</v>
      </c>
      <c r="X667" s="0" t="n">
        <v>0.1</v>
      </c>
      <c r="Y667" s="0" t="n">
        <v>0</v>
      </c>
      <c r="Z667" s="0" t="n">
        <v>0</v>
      </c>
      <c r="AA667" s="0" t="n">
        <v>0</v>
      </c>
      <c r="AB667" s="0" t="n">
        <v>0</v>
      </c>
      <c r="AC667" s="0" t="n">
        <v>0</v>
      </c>
      <c r="AD667" s="0" t="n">
        <v>1</v>
      </c>
      <c r="AE667" s="0" t="n">
        <v>2</v>
      </c>
      <c r="AF667" s="0" t="inlineStr"/>
      <c r="AG667" s="0" t="n">
        <v>0.1</v>
      </c>
      <c r="AH667" s="0" t="n">
        <v>2</v>
      </c>
      <c r="AI667" s="0" t="n">
        <v>78851650</v>
      </c>
      <c r="AJ667" s="0" t="n">
        <v>685</v>
      </c>
      <c r="AK667" s="0" t="n">
        <v>0</v>
      </c>
      <c r="AL667" s="0" t="n">
        <v>0</v>
      </c>
      <c r="AM667" s="0" t="n">
        <v>0</v>
      </c>
      <c r="AN667" s="0" t="n">
        <v>0</v>
      </c>
      <c r="AO667" s="0" t="n">
        <v>0</v>
      </c>
      <c r="AP667" s="0" t="n">
        <v>0</v>
      </c>
      <c r="AQ667" s="0" t="n">
        <v>0</v>
      </c>
      <c r="AR667" s="0" t="n">
        <v>0</v>
      </c>
    </row>
    <row r="668">
      <c r="A668" s="0">
        <f>ROW(Source!A1842)</f>
        <v/>
      </c>
      <c r="B668" s="0" t="n">
        <v>78851651</v>
      </c>
      <c r="C668" s="0" t="n">
        <v>78851648</v>
      </c>
      <c r="D668" s="0" t="n">
        <v>29172556</v>
      </c>
      <c r="E668" s="0" t="n">
        <v>1</v>
      </c>
      <c r="F668" s="0" t="n">
        <v>1</v>
      </c>
      <c r="G668" s="0" t="n">
        <v>1</v>
      </c>
      <c r="H668" s="0" t="n">
        <v>2</v>
      </c>
      <c r="I668" s="0" t="inlineStr">
        <is>
          <t>030954</t>
        </is>
      </c>
      <c r="J668" s="0" t="inlineStr">
        <is>
          <t>ТСЭМ Московской обл., 030954, приказ Минстроя России №675/пр от 28.02.2017 № 264/пр</t>
        </is>
      </c>
      <c r="K668" s="0" t="inlineStr">
        <is>
          <t>Подъемники грузоподъемностью до 500 кг одномачтовые, высота подъема 45 м</t>
        </is>
      </c>
      <c r="L668" s="0" t="n">
        <v>1368</v>
      </c>
      <c r="N668" s="0" t="n">
        <v>1011</v>
      </c>
      <c r="O668" s="0" t="inlineStr">
        <is>
          <t>маш.-ч</t>
        </is>
      </c>
      <c r="P668" s="0" t="inlineStr">
        <is>
          <t>маш.-ч</t>
        </is>
      </c>
      <c r="Q668" s="0" t="n">
        <v>1</v>
      </c>
      <c r="X668" s="0" t="n">
        <v>0.1</v>
      </c>
      <c r="Y668" s="0" t="n">
        <v>0</v>
      </c>
      <c r="Z668" s="0" t="n">
        <v>31.26</v>
      </c>
      <c r="AA668" s="0" t="n">
        <v>13.5</v>
      </c>
      <c r="AB668" s="0" t="n">
        <v>0</v>
      </c>
      <c r="AC668" s="0" t="n">
        <v>0</v>
      </c>
      <c r="AD668" s="0" t="n">
        <v>1</v>
      </c>
      <c r="AE668" s="0" t="n">
        <v>0</v>
      </c>
      <c r="AF668" s="0" t="inlineStr"/>
      <c r="AG668" s="0" t="n">
        <v>0.1</v>
      </c>
      <c r="AH668" s="0" t="n">
        <v>2</v>
      </c>
      <c r="AI668" s="0" t="n">
        <v>78851651</v>
      </c>
      <c r="AJ668" s="0" t="n">
        <v>686</v>
      </c>
      <c r="AK668" s="0" t="n">
        <v>0</v>
      </c>
      <c r="AL668" s="0" t="n">
        <v>0</v>
      </c>
      <c r="AM668" s="0" t="n">
        <v>0</v>
      </c>
      <c r="AN668" s="0" t="n">
        <v>0</v>
      </c>
      <c r="AO668" s="0" t="n">
        <v>0</v>
      </c>
      <c r="AP668" s="0" t="n">
        <v>0</v>
      </c>
      <c r="AQ668" s="0" t="n">
        <v>0</v>
      </c>
      <c r="AR668" s="0" t="n">
        <v>0</v>
      </c>
    </row>
    <row r="669">
      <c r="A669" s="0">
        <f>ROW(Source!A1842)</f>
        <v/>
      </c>
      <c r="B669" s="0" t="n">
        <v>78851652</v>
      </c>
      <c r="C669" s="0" t="n">
        <v>78851648</v>
      </c>
      <c r="D669" s="0" t="n">
        <v>29174913</v>
      </c>
      <c r="E669" s="0" t="n">
        <v>1</v>
      </c>
      <c r="F669" s="0" t="n">
        <v>1</v>
      </c>
      <c r="G669" s="0" t="n">
        <v>1</v>
      </c>
      <c r="H669" s="0" t="n">
        <v>2</v>
      </c>
      <c r="I669" s="0" t="inlineStr">
        <is>
          <t>400001</t>
        </is>
      </c>
      <c r="J669" s="0" t="inlineStr">
        <is>
          <t>ТСЭМ Московской обл., 400001, приказ Минстроя России №675/пр от 28.02.2017 № 264/пр</t>
        </is>
      </c>
      <c r="K669" s="0" t="inlineStr">
        <is>
          <t>Автомобили бортовые, грузоподъемность до 5 т</t>
        </is>
      </c>
      <c r="L669" s="0" t="n">
        <v>1368</v>
      </c>
      <c r="N669" s="0" t="n">
        <v>1011</v>
      </c>
      <c r="O669" s="0" t="inlineStr">
        <is>
          <t>маш.-ч</t>
        </is>
      </c>
      <c r="P669" s="0" t="inlineStr">
        <is>
          <t>маш.-ч</t>
        </is>
      </c>
      <c r="Q669" s="0" t="n">
        <v>1</v>
      </c>
      <c r="X669" s="0" t="n">
        <v>0.06</v>
      </c>
      <c r="Y669" s="0" t="n">
        <v>0</v>
      </c>
      <c r="Z669" s="0" t="n">
        <v>87.17</v>
      </c>
      <c r="AA669" s="0" t="n">
        <v>11.6</v>
      </c>
      <c r="AB669" s="0" t="n">
        <v>0</v>
      </c>
      <c r="AC669" s="0" t="n">
        <v>0</v>
      </c>
      <c r="AD669" s="0" t="n">
        <v>1</v>
      </c>
      <c r="AE669" s="0" t="n">
        <v>0</v>
      </c>
      <c r="AF669" s="0" t="inlineStr"/>
      <c r="AG669" s="0" t="n">
        <v>0.06</v>
      </c>
      <c r="AH669" s="0" t="n">
        <v>2</v>
      </c>
      <c r="AI669" s="0" t="n">
        <v>78851652</v>
      </c>
      <c r="AJ669" s="0" t="n">
        <v>687</v>
      </c>
      <c r="AK669" s="0" t="n">
        <v>0</v>
      </c>
      <c r="AL669" s="0" t="n">
        <v>0</v>
      </c>
      <c r="AM669" s="0" t="n">
        <v>0</v>
      </c>
      <c r="AN669" s="0" t="n">
        <v>0</v>
      </c>
      <c r="AO669" s="0" t="n">
        <v>0</v>
      </c>
      <c r="AP669" s="0" t="n">
        <v>0</v>
      </c>
      <c r="AQ669" s="0" t="n">
        <v>0</v>
      </c>
      <c r="AR669" s="0" t="n">
        <v>0</v>
      </c>
    </row>
    <row r="670">
      <c r="A670" s="0">
        <f>ROW(Source!A1842)</f>
        <v/>
      </c>
      <c r="B670" s="0" t="n">
        <v>78851653</v>
      </c>
      <c r="C670" s="0" t="n">
        <v>78851648</v>
      </c>
      <c r="D670" s="0" t="n">
        <v>29110406</v>
      </c>
      <c r="E670" s="0" t="n">
        <v>1</v>
      </c>
      <c r="F670" s="0" t="n">
        <v>1</v>
      </c>
      <c r="G670" s="0" t="n">
        <v>1</v>
      </c>
      <c r="H670" s="0" t="n">
        <v>3</v>
      </c>
      <c r="I670" s="0" t="inlineStr">
        <is>
          <t>101-0426</t>
        </is>
      </c>
      <c r="J670" s="0" t="inlineStr">
        <is>
          <t>ТССЦ Московской обл., 101-0426, приказ Минстроя России №675/пр от 28.02.2017 № 254/пр</t>
        </is>
      </c>
      <c r="K670" s="0" t="inlineStr">
        <is>
          <t>Краски масляные и алкидные, готовые к применению белила цинковые МА-22</t>
        </is>
      </c>
      <c r="L670" s="0" t="n">
        <v>1348</v>
      </c>
      <c r="N670" s="0" t="n">
        <v>1009</v>
      </c>
      <c r="O670" s="0" t="inlineStr">
        <is>
          <t>т</t>
        </is>
      </c>
      <c r="P670" s="0" t="inlineStr">
        <is>
          <t>т</t>
        </is>
      </c>
      <c r="Q670" s="0" t="n">
        <v>1000</v>
      </c>
      <c r="X670" s="0" t="n">
        <v>0.0226</v>
      </c>
      <c r="Y670" s="0" t="n">
        <v>22532.99</v>
      </c>
      <c r="Z670" s="0" t="n">
        <v>0</v>
      </c>
      <c r="AA670" s="0" t="n">
        <v>0</v>
      </c>
      <c r="AB670" s="0" t="n">
        <v>0</v>
      </c>
      <c r="AC670" s="0" t="n">
        <v>0</v>
      </c>
      <c r="AD670" s="0" t="n">
        <v>1</v>
      </c>
      <c r="AE670" s="0" t="n">
        <v>0</v>
      </c>
      <c r="AF670" s="0" t="inlineStr"/>
      <c r="AG670" s="0" t="n">
        <v>0.0226</v>
      </c>
      <c r="AH670" s="0" t="n">
        <v>2</v>
      </c>
      <c r="AI670" s="0" t="n">
        <v>78851653</v>
      </c>
      <c r="AJ670" s="0" t="n">
        <v>688</v>
      </c>
      <c r="AK670" s="0" t="n">
        <v>0</v>
      </c>
      <c r="AL670" s="0" t="n">
        <v>0</v>
      </c>
      <c r="AM670" s="0" t="n">
        <v>0</v>
      </c>
      <c r="AN670" s="0" t="n">
        <v>0</v>
      </c>
      <c r="AO670" s="0" t="n">
        <v>0</v>
      </c>
      <c r="AP670" s="0" t="n">
        <v>0</v>
      </c>
      <c r="AQ670" s="0" t="n">
        <v>0</v>
      </c>
      <c r="AR670" s="0" t="n">
        <v>0</v>
      </c>
    </row>
    <row r="671">
      <c r="A671" s="0">
        <f>ROW(Source!A1842)</f>
        <v/>
      </c>
      <c r="B671" s="0" t="n">
        <v>78851654</v>
      </c>
      <c r="C671" s="0" t="n">
        <v>78851648</v>
      </c>
      <c r="D671" s="0" t="n">
        <v>29110573</v>
      </c>
      <c r="E671" s="0" t="n">
        <v>1</v>
      </c>
      <c r="F671" s="0" t="n">
        <v>1</v>
      </c>
      <c r="G671" s="0" t="n">
        <v>1</v>
      </c>
      <c r="H671" s="0" t="n">
        <v>3</v>
      </c>
      <c r="I671" s="0" t="inlineStr">
        <is>
          <t>101-0628</t>
        </is>
      </c>
      <c r="J671" s="0" t="inlineStr">
        <is>
          <t>ТССЦ Московской обл., 101-0628, приказ Минстроя России №675/пр от 28.02.2017 № 254/пр</t>
        </is>
      </c>
      <c r="K671" s="0" t="inlineStr">
        <is>
          <t>Олифа комбинированная, марки К-3</t>
        </is>
      </c>
      <c r="L671" s="0" t="n">
        <v>1348</v>
      </c>
      <c r="N671" s="0" t="n">
        <v>1009</v>
      </c>
      <c r="O671" s="0" t="inlineStr">
        <is>
          <t>т</t>
        </is>
      </c>
      <c r="P671" s="0" t="inlineStr">
        <is>
          <t>т</t>
        </is>
      </c>
      <c r="Q671" s="0" t="n">
        <v>1000</v>
      </c>
      <c r="X671" s="0" t="n">
        <v>0.0097</v>
      </c>
      <c r="Y671" s="0" t="n">
        <v>16950</v>
      </c>
      <c r="Z671" s="0" t="n">
        <v>0</v>
      </c>
      <c r="AA671" s="0" t="n">
        <v>0</v>
      </c>
      <c r="AB671" s="0" t="n">
        <v>0</v>
      </c>
      <c r="AC671" s="0" t="n">
        <v>0</v>
      </c>
      <c r="AD671" s="0" t="n">
        <v>1</v>
      </c>
      <c r="AE671" s="0" t="n">
        <v>0</v>
      </c>
      <c r="AF671" s="0" t="inlineStr"/>
      <c r="AG671" s="0" t="n">
        <v>0.0097</v>
      </c>
      <c r="AH671" s="0" t="n">
        <v>2</v>
      </c>
      <c r="AI671" s="0" t="n">
        <v>78851654</v>
      </c>
      <c r="AJ671" s="0" t="n">
        <v>689</v>
      </c>
      <c r="AK671" s="0" t="n">
        <v>0</v>
      </c>
      <c r="AL671" s="0" t="n">
        <v>0</v>
      </c>
      <c r="AM671" s="0" t="n">
        <v>0</v>
      </c>
      <c r="AN671" s="0" t="n">
        <v>0</v>
      </c>
      <c r="AO671" s="0" t="n">
        <v>0</v>
      </c>
      <c r="AP671" s="0" t="n">
        <v>0</v>
      </c>
      <c r="AQ671" s="0" t="n">
        <v>0</v>
      </c>
      <c r="AR671" s="0" t="n">
        <v>0</v>
      </c>
    </row>
    <row r="672">
      <c r="A672" s="0">
        <f>ROW(Source!A1842)</f>
        <v/>
      </c>
      <c r="B672" s="0" t="n">
        <v>78851655</v>
      </c>
      <c r="C672" s="0" t="n">
        <v>78851648</v>
      </c>
      <c r="D672" s="0" t="n">
        <v>29107779</v>
      </c>
      <c r="E672" s="0" t="n">
        <v>1</v>
      </c>
      <c r="F672" s="0" t="n">
        <v>1</v>
      </c>
      <c r="G672" s="0" t="n">
        <v>1</v>
      </c>
      <c r="H672" s="0" t="n">
        <v>3</v>
      </c>
      <c r="I672" s="0" t="inlineStr">
        <is>
          <t>101-1596</t>
        </is>
      </c>
      <c r="J672" s="0" t="inlineStr">
        <is>
          <t>ТССЦ Московской обл., 101-1596, приказ Минстроя России №675/пр от 28.02.2017 № 254/пр</t>
        </is>
      </c>
      <c r="K672" s="0" t="inlineStr">
        <is>
          <t>Шкурка шлифовальная двухслойная с зернистостью 40-25</t>
        </is>
      </c>
      <c r="L672" s="0" t="n">
        <v>1327</v>
      </c>
      <c r="N672" s="0" t="n">
        <v>1005</v>
      </c>
      <c r="O672" s="0" t="inlineStr">
        <is>
          <t>м2</t>
        </is>
      </c>
      <c r="P672" s="0" t="inlineStr">
        <is>
          <t>м2</t>
        </is>
      </c>
      <c r="Q672" s="0" t="n">
        <v>1</v>
      </c>
      <c r="X672" s="0" t="n">
        <v>1.1</v>
      </c>
      <c r="Y672" s="0" t="n">
        <v>72.31</v>
      </c>
      <c r="Z672" s="0" t="n">
        <v>0</v>
      </c>
      <c r="AA672" s="0" t="n">
        <v>0</v>
      </c>
      <c r="AB672" s="0" t="n">
        <v>0</v>
      </c>
      <c r="AC672" s="0" t="n">
        <v>0</v>
      </c>
      <c r="AD672" s="0" t="n">
        <v>1</v>
      </c>
      <c r="AE672" s="0" t="n">
        <v>0</v>
      </c>
      <c r="AF672" s="0" t="inlineStr"/>
      <c r="AG672" s="0" t="n">
        <v>1.1</v>
      </c>
      <c r="AH672" s="0" t="n">
        <v>2</v>
      </c>
      <c r="AI672" s="0" t="n">
        <v>78851655</v>
      </c>
      <c r="AJ672" s="0" t="n">
        <v>690</v>
      </c>
      <c r="AK672" s="0" t="n">
        <v>0</v>
      </c>
      <c r="AL672" s="0" t="n">
        <v>0</v>
      </c>
      <c r="AM672" s="0" t="n">
        <v>0</v>
      </c>
      <c r="AN672" s="0" t="n">
        <v>0</v>
      </c>
      <c r="AO672" s="0" t="n">
        <v>0</v>
      </c>
      <c r="AP672" s="0" t="n">
        <v>0</v>
      </c>
      <c r="AQ672" s="0" t="n">
        <v>0</v>
      </c>
      <c r="AR672" s="0" t="n">
        <v>0</v>
      </c>
    </row>
    <row r="673">
      <c r="A673" s="0">
        <f>ROW(Source!A1842)</f>
        <v/>
      </c>
      <c r="B673" s="0" t="n">
        <v>78851656</v>
      </c>
      <c r="C673" s="0" t="n">
        <v>78851648</v>
      </c>
      <c r="D673" s="0" t="n">
        <v>29109797</v>
      </c>
      <c r="E673" s="0" t="n">
        <v>1</v>
      </c>
      <c r="F673" s="0" t="n">
        <v>1</v>
      </c>
      <c r="G673" s="0" t="n">
        <v>1</v>
      </c>
      <c r="H673" s="0" t="n">
        <v>3</v>
      </c>
      <c r="I673" s="0" t="inlineStr">
        <is>
          <t>101-1712</t>
        </is>
      </c>
      <c r="J673" s="0" t="inlineStr">
        <is>
          <t>ТССЦ Московской обл., 101-1712, приказ Минстроя России №675/пр от 28.02.2017 № 254/пр</t>
        </is>
      </c>
      <c r="K673" s="0" t="inlineStr">
        <is>
          <t>Шпатлевка клеевая</t>
        </is>
      </c>
      <c r="L673" s="0" t="n">
        <v>1348</v>
      </c>
      <c r="N673" s="0" t="n">
        <v>1009</v>
      </c>
      <c r="O673" s="0" t="inlineStr">
        <is>
          <t>т</t>
        </is>
      </c>
      <c r="P673" s="0" t="inlineStr">
        <is>
          <t>т</t>
        </is>
      </c>
      <c r="Q673" s="0" t="n">
        <v>1000</v>
      </c>
      <c r="X673" s="0" t="n">
        <v>0.0473</v>
      </c>
      <c r="Y673" s="0" t="n">
        <v>4294.02</v>
      </c>
      <c r="Z673" s="0" t="n">
        <v>0</v>
      </c>
      <c r="AA673" s="0" t="n">
        <v>0</v>
      </c>
      <c r="AB673" s="0" t="n">
        <v>0</v>
      </c>
      <c r="AC673" s="0" t="n">
        <v>0</v>
      </c>
      <c r="AD673" s="0" t="n">
        <v>1</v>
      </c>
      <c r="AE673" s="0" t="n">
        <v>0</v>
      </c>
      <c r="AF673" s="0" t="inlineStr"/>
      <c r="AG673" s="0" t="n">
        <v>0.0473</v>
      </c>
      <c r="AH673" s="0" t="n">
        <v>2</v>
      </c>
      <c r="AI673" s="0" t="n">
        <v>78851656</v>
      </c>
      <c r="AJ673" s="0" t="n">
        <v>691</v>
      </c>
      <c r="AK673" s="0" t="n">
        <v>0</v>
      </c>
      <c r="AL673" s="0" t="n">
        <v>0</v>
      </c>
      <c r="AM673" s="0" t="n">
        <v>0</v>
      </c>
      <c r="AN673" s="0" t="n">
        <v>0</v>
      </c>
      <c r="AO673" s="0" t="n">
        <v>0</v>
      </c>
      <c r="AP673" s="0" t="n">
        <v>0</v>
      </c>
      <c r="AQ673" s="0" t="n">
        <v>0</v>
      </c>
      <c r="AR673" s="0" t="n">
        <v>0</v>
      </c>
    </row>
    <row r="674">
      <c r="A674" s="0">
        <f>ROW(Source!A1842)</f>
        <v/>
      </c>
      <c r="B674" s="0" t="n">
        <v>78851657</v>
      </c>
      <c r="C674" s="0" t="n">
        <v>78851648</v>
      </c>
      <c r="D674" s="0" t="n">
        <v>29107800</v>
      </c>
      <c r="E674" s="0" t="n">
        <v>1</v>
      </c>
      <c r="F674" s="0" t="n">
        <v>1</v>
      </c>
      <c r="G674" s="0" t="n">
        <v>1</v>
      </c>
      <c r="H674" s="0" t="n">
        <v>3</v>
      </c>
      <c r="I674" s="0" t="inlineStr">
        <is>
          <t>101-1757</t>
        </is>
      </c>
      <c r="J674" s="0" t="inlineStr">
        <is>
          <t>ТССЦ Московской обл., 101-1757, приказ Минстроя России №675/пр от 28.02.2017 № 254/пр</t>
        </is>
      </c>
      <c r="K674" s="0" t="inlineStr">
        <is>
          <t>Ветошь</t>
        </is>
      </c>
      <c r="L674" s="0" t="n">
        <v>1346</v>
      </c>
      <c r="N674" s="0" t="n">
        <v>1009</v>
      </c>
      <c r="O674" s="0" t="inlineStr">
        <is>
          <t>кг</t>
        </is>
      </c>
      <c r="P674" s="0" t="inlineStr">
        <is>
          <t>кг</t>
        </is>
      </c>
      <c r="Q674" s="0" t="n">
        <v>1</v>
      </c>
      <c r="X674" s="0" t="n">
        <v>0.18</v>
      </c>
      <c r="Y674" s="0" t="n">
        <v>1.81</v>
      </c>
      <c r="Z674" s="0" t="n">
        <v>0</v>
      </c>
      <c r="AA674" s="0" t="n">
        <v>0</v>
      </c>
      <c r="AB674" s="0" t="n">
        <v>0</v>
      </c>
      <c r="AC674" s="0" t="n">
        <v>0</v>
      </c>
      <c r="AD674" s="0" t="n">
        <v>1</v>
      </c>
      <c r="AE674" s="0" t="n">
        <v>0</v>
      </c>
      <c r="AF674" s="0" t="inlineStr"/>
      <c r="AG674" s="0" t="n">
        <v>0.18</v>
      </c>
      <c r="AH674" s="0" t="n">
        <v>2</v>
      </c>
      <c r="AI674" s="0" t="n">
        <v>78851657</v>
      </c>
      <c r="AJ674" s="0" t="n">
        <v>692</v>
      </c>
      <c r="AK674" s="0" t="n">
        <v>0</v>
      </c>
      <c r="AL674" s="0" t="n">
        <v>0</v>
      </c>
      <c r="AM674" s="0" t="n">
        <v>0</v>
      </c>
      <c r="AN674" s="0" t="n">
        <v>0</v>
      </c>
      <c r="AO674" s="0" t="n">
        <v>0</v>
      </c>
      <c r="AP674" s="0" t="n">
        <v>0</v>
      </c>
      <c r="AQ674" s="0" t="n">
        <v>0</v>
      </c>
      <c r="AR674" s="0" t="n">
        <v>0</v>
      </c>
    </row>
    <row r="675">
      <c r="A675" s="0">
        <f>ROW(Source!A1842)</f>
        <v/>
      </c>
      <c r="B675" s="0" t="n">
        <v>78851658</v>
      </c>
      <c r="C675" s="0" t="n">
        <v>78851648</v>
      </c>
      <c r="D675" s="0" t="n">
        <v>29149868</v>
      </c>
      <c r="E675" s="0" t="n">
        <v>1</v>
      </c>
      <c r="F675" s="0" t="n">
        <v>1</v>
      </c>
      <c r="G675" s="0" t="n">
        <v>1</v>
      </c>
      <c r="H675" s="0" t="n">
        <v>3</v>
      </c>
      <c r="I675" s="0" t="inlineStr">
        <is>
          <t>409-0639</t>
        </is>
      </c>
      <c r="J675" s="0" t="inlineStr">
        <is>
          <t>ТССЦ Московской обл., 409-0639, приказ Минстроя России №675/пр от 28.02.2017 № 257/пр</t>
        </is>
      </c>
      <c r="K675" s="0" t="inlineStr">
        <is>
          <t>Пемза шлаковая (щебень пористый из металлургического шлака), марка 600, фракция 5-10 мм</t>
        </is>
      </c>
      <c r="L675" s="0" t="n">
        <v>1339</v>
      </c>
      <c r="N675" s="0" t="n">
        <v>1007</v>
      </c>
      <c r="O675" s="0" t="inlineStr">
        <is>
          <t>м3</t>
        </is>
      </c>
      <c r="P675" s="0" t="inlineStr">
        <is>
          <t>м3</t>
        </is>
      </c>
      <c r="Q675" s="0" t="n">
        <v>1</v>
      </c>
      <c r="X675" s="0" t="n">
        <v>0.0024</v>
      </c>
      <c r="Y675" s="0" t="n">
        <v>74.59</v>
      </c>
      <c r="Z675" s="0" t="n">
        <v>0</v>
      </c>
      <c r="AA675" s="0" t="n">
        <v>0</v>
      </c>
      <c r="AB675" s="0" t="n">
        <v>0</v>
      </c>
      <c r="AC675" s="0" t="n">
        <v>0</v>
      </c>
      <c r="AD675" s="0" t="n">
        <v>1</v>
      </c>
      <c r="AE675" s="0" t="n">
        <v>0</v>
      </c>
      <c r="AF675" s="0" t="inlineStr"/>
      <c r="AG675" s="0" t="n">
        <v>0.0024</v>
      </c>
      <c r="AH675" s="0" t="n">
        <v>2</v>
      </c>
      <c r="AI675" s="0" t="n">
        <v>78851658</v>
      </c>
      <c r="AJ675" s="0" t="n">
        <v>693</v>
      </c>
      <c r="AK675" s="0" t="n">
        <v>0</v>
      </c>
      <c r="AL675" s="0" t="n">
        <v>0</v>
      </c>
      <c r="AM675" s="0" t="n">
        <v>0</v>
      </c>
      <c r="AN675" s="0" t="n">
        <v>0</v>
      </c>
      <c r="AO675" s="0" t="n">
        <v>0</v>
      </c>
      <c r="AP675" s="0" t="n">
        <v>0</v>
      </c>
      <c r="AQ675" s="0" t="n">
        <v>0</v>
      </c>
      <c r="AR675" s="0" t="n">
        <v>0</v>
      </c>
    </row>
    <row r="676">
      <c r="A676" s="0">
        <f>ROW(Source!A1881)</f>
        <v/>
      </c>
      <c r="B676" s="0" t="n">
        <v>78851724</v>
      </c>
      <c r="C676" s="0" t="n">
        <v>78851723</v>
      </c>
      <c r="D676" s="0" t="n">
        <v>18411117</v>
      </c>
      <c r="E676" s="0" t="n">
        <v>1</v>
      </c>
      <c r="F676" s="0" t="n">
        <v>1</v>
      </c>
      <c r="G676" s="0" t="n">
        <v>1</v>
      </c>
      <c r="H676" s="0" t="n">
        <v>1</v>
      </c>
      <c r="I676" s="0" t="inlineStr">
        <is>
          <t>1-1040-90</t>
        </is>
      </c>
      <c r="J676" s="0" t="inlineStr"/>
      <c r="K676" s="0" t="inlineStr">
        <is>
          <t>Рабочий строитель среднего разряда 4</t>
        </is>
      </c>
      <c r="L676" s="0" t="n">
        <v>1369</v>
      </c>
      <c r="N676" s="0" t="n">
        <v>1013</v>
      </c>
      <c r="O676" s="0" t="inlineStr">
        <is>
          <t>чел.-ч</t>
        </is>
      </c>
      <c r="P676" s="0" t="inlineStr">
        <is>
          <t>чел.-ч</t>
        </is>
      </c>
      <c r="Q676" s="0" t="n">
        <v>1</v>
      </c>
      <c r="X676" s="0" t="n">
        <v>163.3</v>
      </c>
      <c r="Y676" s="0" t="n">
        <v>0</v>
      </c>
      <c r="Z676" s="0" t="n">
        <v>0</v>
      </c>
      <c r="AA676" s="0" t="n">
        <v>0</v>
      </c>
      <c r="AB676" s="0" t="n">
        <v>9.619999999999999</v>
      </c>
      <c r="AC676" s="0" t="n">
        <v>0</v>
      </c>
      <c r="AD676" s="0" t="n">
        <v>1</v>
      </c>
      <c r="AE676" s="0" t="n">
        <v>1</v>
      </c>
      <c r="AF676" s="0" t="inlineStr"/>
      <c r="AG676" s="0" t="n">
        <v>163.3</v>
      </c>
      <c r="AH676" s="0" t="n">
        <v>2</v>
      </c>
      <c r="AI676" s="0" t="n">
        <v>78851724</v>
      </c>
      <c r="AJ676" s="0" t="n">
        <v>694</v>
      </c>
      <c r="AK676" s="0" t="n">
        <v>0</v>
      </c>
      <c r="AL676" s="0" t="n">
        <v>0</v>
      </c>
      <c r="AM676" s="0" t="n">
        <v>0</v>
      </c>
      <c r="AN676" s="0" t="n">
        <v>0</v>
      </c>
      <c r="AO676" s="0" t="n">
        <v>0</v>
      </c>
      <c r="AP676" s="0" t="n">
        <v>0</v>
      </c>
      <c r="AQ676" s="0" t="n">
        <v>0</v>
      </c>
      <c r="AR676" s="0" t="n">
        <v>0</v>
      </c>
    </row>
    <row r="677">
      <c r="A677" s="0">
        <f>ROW(Source!A1881)</f>
        <v/>
      </c>
      <c r="B677" s="0" t="n">
        <v>78851725</v>
      </c>
      <c r="C677" s="0" t="n">
        <v>78851723</v>
      </c>
      <c r="D677" s="0" t="n">
        <v>121548</v>
      </c>
      <c r="E677" s="0" t="n">
        <v>1</v>
      </c>
      <c r="F677" s="0" t="n">
        <v>1</v>
      </c>
      <c r="G677" s="0" t="n">
        <v>1</v>
      </c>
      <c r="H677" s="0" t="n">
        <v>1</v>
      </c>
      <c r="I677" s="0" t="inlineStr">
        <is>
          <t>2</t>
        </is>
      </c>
      <c r="J677" s="0" t="inlineStr"/>
      <c r="K677" s="0" t="inlineStr">
        <is>
          <t>Затраты труда машинистов</t>
        </is>
      </c>
      <c r="L677" s="0" t="n">
        <v>608254</v>
      </c>
      <c r="N677" s="0" t="n">
        <v>1013</v>
      </c>
      <c r="O677" s="0" t="inlineStr">
        <is>
          <t>чел.час</t>
        </is>
      </c>
      <c r="P677" s="0" t="inlineStr">
        <is>
          <t>чел.час</t>
        </is>
      </c>
      <c r="Q677" s="0" t="n">
        <v>1</v>
      </c>
      <c r="X677" s="0" t="n">
        <v>0.08</v>
      </c>
      <c r="Y677" s="0" t="n">
        <v>0</v>
      </c>
      <c r="Z677" s="0" t="n">
        <v>0</v>
      </c>
      <c r="AA677" s="0" t="n">
        <v>0</v>
      </c>
      <c r="AB677" s="0" t="n">
        <v>0</v>
      </c>
      <c r="AC677" s="0" t="n">
        <v>0</v>
      </c>
      <c r="AD677" s="0" t="n">
        <v>1</v>
      </c>
      <c r="AE677" s="0" t="n">
        <v>2</v>
      </c>
      <c r="AF677" s="0" t="inlineStr"/>
      <c r="AG677" s="0" t="n">
        <v>0.08</v>
      </c>
      <c r="AH677" s="0" t="n">
        <v>2</v>
      </c>
      <c r="AI677" s="0" t="n">
        <v>78851725</v>
      </c>
      <c r="AJ677" s="0" t="n">
        <v>695</v>
      </c>
      <c r="AK677" s="0" t="n">
        <v>0</v>
      </c>
      <c r="AL677" s="0" t="n">
        <v>0</v>
      </c>
      <c r="AM677" s="0" t="n">
        <v>0</v>
      </c>
      <c r="AN677" s="0" t="n">
        <v>0</v>
      </c>
      <c r="AO677" s="0" t="n">
        <v>0</v>
      </c>
      <c r="AP677" s="0" t="n">
        <v>0</v>
      </c>
      <c r="AQ677" s="0" t="n">
        <v>0</v>
      </c>
      <c r="AR677" s="0" t="n">
        <v>0</v>
      </c>
    </row>
    <row r="678">
      <c r="A678" s="0">
        <f>ROW(Source!A1881)</f>
        <v/>
      </c>
      <c r="B678" s="0" t="n">
        <v>78851726</v>
      </c>
      <c r="C678" s="0" t="n">
        <v>78851723</v>
      </c>
      <c r="D678" s="0" t="n">
        <v>29172556</v>
      </c>
      <c r="E678" s="0" t="n">
        <v>1</v>
      </c>
      <c r="F678" s="0" t="n">
        <v>1</v>
      </c>
      <c r="G678" s="0" t="n">
        <v>1</v>
      </c>
      <c r="H678" s="0" t="n">
        <v>2</v>
      </c>
      <c r="I678" s="0" t="inlineStr">
        <is>
          <t>030954</t>
        </is>
      </c>
      <c r="J678" s="0" t="inlineStr">
        <is>
          <t>ТСЭМ Московской обл., 030954, приказ Минстроя России №675/пр от 28.02.2017 № 264/пр</t>
        </is>
      </c>
      <c r="K678" s="0" t="inlineStr">
        <is>
          <t>Подъемники грузоподъемностью до 500 кг одномачтовые, высота подъема 45 м</t>
        </is>
      </c>
      <c r="L678" s="0" t="n">
        <v>1368</v>
      </c>
      <c r="N678" s="0" t="n">
        <v>1011</v>
      </c>
      <c r="O678" s="0" t="inlineStr">
        <is>
          <t>маш.-ч</t>
        </is>
      </c>
      <c r="P678" s="0" t="inlineStr">
        <is>
          <t>маш.-ч</t>
        </is>
      </c>
      <c r="Q678" s="0" t="n">
        <v>1</v>
      </c>
      <c r="X678" s="0" t="n">
        <v>0.08</v>
      </c>
      <c r="Y678" s="0" t="n">
        <v>0</v>
      </c>
      <c r="Z678" s="0" t="n">
        <v>31.26</v>
      </c>
      <c r="AA678" s="0" t="n">
        <v>13.5</v>
      </c>
      <c r="AB678" s="0" t="n">
        <v>0</v>
      </c>
      <c r="AC678" s="0" t="n">
        <v>0</v>
      </c>
      <c r="AD678" s="0" t="n">
        <v>1</v>
      </c>
      <c r="AE678" s="0" t="n">
        <v>0</v>
      </c>
      <c r="AF678" s="0" t="inlineStr"/>
      <c r="AG678" s="0" t="n">
        <v>0.08</v>
      </c>
      <c r="AH678" s="0" t="n">
        <v>2</v>
      </c>
      <c r="AI678" s="0" t="n">
        <v>78851726</v>
      </c>
      <c r="AJ678" s="0" t="n">
        <v>696</v>
      </c>
      <c r="AK678" s="0" t="n">
        <v>0</v>
      </c>
      <c r="AL678" s="0" t="n">
        <v>0</v>
      </c>
      <c r="AM678" s="0" t="n">
        <v>0</v>
      </c>
      <c r="AN678" s="0" t="n">
        <v>0</v>
      </c>
      <c r="AO678" s="0" t="n">
        <v>0</v>
      </c>
      <c r="AP678" s="0" t="n">
        <v>0</v>
      </c>
      <c r="AQ678" s="0" t="n">
        <v>0</v>
      </c>
      <c r="AR678" s="0" t="n">
        <v>0</v>
      </c>
    </row>
    <row r="679">
      <c r="A679" s="0">
        <f>ROW(Source!A1881)</f>
        <v/>
      </c>
      <c r="B679" s="0" t="n">
        <v>78851727</v>
      </c>
      <c r="C679" s="0" t="n">
        <v>78851723</v>
      </c>
      <c r="D679" s="0" t="n">
        <v>29170578</v>
      </c>
      <c r="E679" s="0" t="n">
        <v>1</v>
      </c>
      <c r="F679" s="0" t="n">
        <v>1</v>
      </c>
      <c r="G679" s="0" t="n">
        <v>1</v>
      </c>
      <c r="H679" s="0" t="n">
        <v>3</v>
      </c>
      <c r="I679" s="0" t="inlineStr">
        <is>
          <t>509-0768</t>
        </is>
      </c>
      <c r="J679" s="0" t="inlineStr">
        <is>
          <t>ТССЦ Московской обл., 509-0768, приказ Минстроя России №675/пр от 28.02.2017 № 258/пр</t>
        </is>
      </c>
      <c r="K679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679" s="0" t="n">
        <v>1354</v>
      </c>
      <c r="N679" s="0" t="n">
        <v>1010</v>
      </c>
      <c r="O679" s="0" t="inlineStr">
        <is>
          <t>шт.</t>
        </is>
      </c>
      <c r="P679" s="0" t="inlineStr">
        <is>
          <t>шт.</t>
        </is>
      </c>
      <c r="Q679" s="0" t="n">
        <v>1</v>
      </c>
      <c r="X679" s="0" t="n">
        <v>100</v>
      </c>
      <c r="Y679" s="0" t="n">
        <v>395.51</v>
      </c>
      <c r="Z679" s="0" t="n">
        <v>0</v>
      </c>
      <c r="AA679" s="0" t="n">
        <v>0</v>
      </c>
      <c r="AB679" s="0" t="n">
        <v>0</v>
      </c>
      <c r="AC679" s="0" t="n">
        <v>0</v>
      </c>
      <c r="AD679" s="0" t="n">
        <v>1</v>
      </c>
      <c r="AE679" s="0" t="n">
        <v>0</v>
      </c>
      <c r="AF679" s="0" t="inlineStr"/>
      <c r="AG679" s="0" t="n">
        <v>100</v>
      </c>
      <c r="AH679" s="0" t="n">
        <v>2</v>
      </c>
      <c r="AI679" s="0" t="n">
        <v>78851727</v>
      </c>
      <c r="AJ679" s="0" t="n">
        <v>697</v>
      </c>
      <c r="AK679" s="0" t="n">
        <v>0</v>
      </c>
      <c r="AL679" s="0" t="n">
        <v>0</v>
      </c>
      <c r="AM679" s="0" t="n">
        <v>0</v>
      </c>
      <c r="AN679" s="0" t="n">
        <v>0</v>
      </c>
      <c r="AO679" s="0" t="n">
        <v>0</v>
      </c>
      <c r="AP679" s="0" t="n">
        <v>0</v>
      </c>
      <c r="AQ679" s="0" t="n">
        <v>0</v>
      </c>
      <c r="AR679" s="0" t="n">
        <v>0</v>
      </c>
    </row>
    <row r="680">
      <c r="A680" s="0">
        <f>ROW(Source!A1882)</f>
        <v/>
      </c>
      <c r="B680" s="0" t="n">
        <v>78851880</v>
      </c>
      <c r="C680" s="0" t="n">
        <v>78851877</v>
      </c>
      <c r="D680" s="0" t="n">
        <v>18407150</v>
      </c>
      <c r="E680" s="0" t="n">
        <v>1</v>
      </c>
      <c r="F680" s="0" t="n">
        <v>1</v>
      </c>
      <c r="G680" s="0" t="n">
        <v>1</v>
      </c>
      <c r="H680" s="0" t="n">
        <v>1</v>
      </c>
      <c r="I680" s="0" t="inlineStr">
        <is>
          <t>1-1030-90</t>
        </is>
      </c>
      <c r="J680" s="0" t="inlineStr"/>
      <c r="K680" s="0" t="inlineStr">
        <is>
          <t>Рабочий строитель среднего разряда 3</t>
        </is>
      </c>
      <c r="L680" s="0" t="n">
        <v>1369</v>
      </c>
      <c r="N680" s="0" t="n">
        <v>1013</v>
      </c>
      <c r="O680" s="0" t="inlineStr">
        <is>
          <t>чел.-ч</t>
        </is>
      </c>
      <c r="P680" s="0" t="inlineStr">
        <is>
          <t>чел.-ч</t>
        </is>
      </c>
      <c r="Q680" s="0" t="n">
        <v>1</v>
      </c>
      <c r="X680" s="0" t="n">
        <v>13.9</v>
      </c>
      <c r="Y680" s="0" t="n">
        <v>0</v>
      </c>
      <c r="Z680" s="0" t="n">
        <v>0</v>
      </c>
      <c r="AA680" s="0" t="n">
        <v>0</v>
      </c>
      <c r="AB680" s="0" t="n">
        <v>8.529999999999999</v>
      </c>
      <c r="AC680" s="0" t="n">
        <v>0</v>
      </c>
      <c r="AD680" s="0" t="n">
        <v>1</v>
      </c>
      <c r="AE680" s="0" t="n">
        <v>1</v>
      </c>
      <c r="AF680" s="0" t="inlineStr"/>
      <c r="AG680" s="0" t="n">
        <v>13.9</v>
      </c>
      <c r="AH680" s="0" t="n">
        <v>2</v>
      </c>
      <c r="AI680" s="0" t="n">
        <v>78851878</v>
      </c>
      <c r="AJ680" s="0" t="n">
        <v>698</v>
      </c>
      <c r="AK680" s="0" t="n">
        <v>0</v>
      </c>
      <c r="AL680" s="0" t="n">
        <v>0</v>
      </c>
      <c r="AM680" s="0" t="n">
        <v>0</v>
      </c>
      <c r="AN680" s="0" t="n">
        <v>0</v>
      </c>
      <c r="AO680" s="0" t="n">
        <v>0</v>
      </c>
      <c r="AP680" s="0" t="n">
        <v>0</v>
      </c>
      <c r="AQ680" s="0" t="n">
        <v>0</v>
      </c>
      <c r="AR680" s="0" t="n">
        <v>0</v>
      </c>
    </row>
    <row r="681">
      <c r="A681" s="0">
        <f>ROW(Source!A1882)</f>
        <v/>
      </c>
      <c r="B681" s="0" t="n">
        <v>78851881</v>
      </c>
      <c r="C681" s="0" t="n">
        <v>78851877</v>
      </c>
      <c r="D681" s="0" t="n">
        <v>29169821</v>
      </c>
      <c r="E681" s="0" t="n">
        <v>1</v>
      </c>
      <c r="F681" s="0" t="n">
        <v>1</v>
      </c>
      <c r="G681" s="0" t="n">
        <v>1</v>
      </c>
      <c r="H681" s="0" t="n">
        <v>3</v>
      </c>
      <c r="I681" s="0" t="inlineStr">
        <is>
          <t>509-0696</t>
        </is>
      </c>
      <c r="J681" s="0" t="inlineStr">
        <is>
          <t>ТССЦ Московской обл., 509-0696, приказ Минстроя России №675/пр от 28.02.2017 № 258/пр</t>
        </is>
      </c>
      <c r="K681" s="0" t="inlineStr">
        <is>
          <t>Лампы люминесцентные ртутные низкого давления типа ЛБ, ЛД, ЛДЦ, ЛТВ, ЛБХ 20</t>
        </is>
      </c>
      <c r="L681" s="0" t="n">
        <v>1358</v>
      </c>
      <c r="N681" s="0" t="n">
        <v>1010</v>
      </c>
      <c r="O681" s="0" t="inlineStr">
        <is>
          <t>10 шт.</t>
        </is>
      </c>
      <c r="P681" s="0" t="inlineStr">
        <is>
          <t>10 шт.</t>
        </is>
      </c>
      <c r="Q681" s="0" t="n">
        <v>10</v>
      </c>
      <c r="X681" s="0" t="n">
        <v>10</v>
      </c>
      <c r="Y681" s="0" t="n">
        <v>85.2</v>
      </c>
      <c r="Z681" s="0" t="n">
        <v>0</v>
      </c>
      <c r="AA681" s="0" t="n">
        <v>0</v>
      </c>
      <c r="AB681" s="0" t="n">
        <v>0</v>
      </c>
      <c r="AC681" s="0" t="n">
        <v>0</v>
      </c>
      <c r="AD681" s="0" t="n">
        <v>1</v>
      </c>
      <c r="AE681" s="0" t="n">
        <v>0</v>
      </c>
      <c r="AF681" s="0" t="inlineStr"/>
      <c r="AG681" s="0" t="n">
        <v>10</v>
      </c>
      <c r="AH681" s="0" t="n">
        <v>2</v>
      </c>
      <c r="AI681" s="0" t="n">
        <v>78851879</v>
      </c>
      <c r="AJ681" s="0" t="n">
        <v>700</v>
      </c>
      <c r="AK681" s="0" t="n">
        <v>0</v>
      </c>
      <c r="AL681" s="0" t="n">
        <v>0</v>
      </c>
      <c r="AM681" s="0" t="n">
        <v>0</v>
      </c>
      <c r="AN681" s="0" t="n">
        <v>0</v>
      </c>
      <c r="AO681" s="0" t="n">
        <v>0</v>
      </c>
      <c r="AP681" s="0" t="n">
        <v>0</v>
      </c>
      <c r="AQ681" s="0" t="n">
        <v>0</v>
      </c>
      <c r="AR681" s="0" t="n">
        <v>0</v>
      </c>
    </row>
    <row r="682">
      <c r="A682" s="0">
        <f>ROW(Source!A1922)</f>
        <v/>
      </c>
      <c r="B682" s="0" t="n">
        <v>78851794</v>
      </c>
      <c r="C682" s="0" t="n">
        <v>78851793</v>
      </c>
      <c r="D682" s="0" t="n">
        <v>18409850</v>
      </c>
      <c r="E682" s="0" t="n">
        <v>1</v>
      </c>
      <c r="F682" s="0" t="n">
        <v>1</v>
      </c>
      <c r="G682" s="0" t="n">
        <v>1</v>
      </c>
      <c r="H682" s="0" t="n">
        <v>1</v>
      </c>
      <c r="I682" s="0" t="inlineStr">
        <is>
          <t>1-1035-90</t>
        </is>
      </c>
      <c r="J682" s="0" t="inlineStr"/>
      <c r="K682" s="0" t="inlineStr">
        <is>
          <t>Рабочий строитель среднего разряда 3,5</t>
        </is>
      </c>
      <c r="L682" s="0" t="n">
        <v>1369</v>
      </c>
      <c r="N682" s="0" t="n">
        <v>1013</v>
      </c>
      <c r="O682" s="0" t="inlineStr">
        <is>
          <t>чел.-ч</t>
        </is>
      </c>
      <c r="P682" s="0" t="inlineStr">
        <is>
          <t>чел.-ч</t>
        </is>
      </c>
      <c r="Q682" s="0" t="n">
        <v>1</v>
      </c>
      <c r="X682" s="0" t="n">
        <v>24.1</v>
      </c>
      <c r="Y682" s="0" t="n">
        <v>0</v>
      </c>
      <c r="Z682" s="0" t="n">
        <v>0</v>
      </c>
      <c r="AA682" s="0" t="n">
        <v>0</v>
      </c>
      <c r="AB682" s="0" t="n">
        <v>9.07</v>
      </c>
      <c r="AC682" s="0" t="n">
        <v>0</v>
      </c>
      <c r="AD682" s="0" t="n">
        <v>1</v>
      </c>
      <c r="AE682" s="0" t="n">
        <v>1</v>
      </c>
      <c r="AF682" s="0" t="inlineStr"/>
      <c r="AG682" s="0" t="n">
        <v>24.1</v>
      </c>
      <c r="AH682" s="0" t="n">
        <v>2</v>
      </c>
      <c r="AI682" s="0" t="n">
        <v>78851794</v>
      </c>
      <c r="AJ682" s="0" t="n">
        <v>701</v>
      </c>
      <c r="AK682" s="0" t="n">
        <v>0</v>
      </c>
      <c r="AL682" s="0" t="n">
        <v>0</v>
      </c>
      <c r="AM682" s="0" t="n">
        <v>0</v>
      </c>
      <c r="AN682" s="0" t="n">
        <v>0</v>
      </c>
      <c r="AO682" s="0" t="n">
        <v>0</v>
      </c>
      <c r="AP682" s="0" t="n">
        <v>0</v>
      </c>
      <c r="AQ682" s="0" t="n">
        <v>0</v>
      </c>
      <c r="AR682" s="0" t="n">
        <v>0</v>
      </c>
    </row>
    <row r="683">
      <c r="A683" s="0">
        <f>ROW(Source!A1922)</f>
        <v/>
      </c>
      <c r="B683" s="0" t="n">
        <v>78851795</v>
      </c>
      <c r="C683" s="0" t="n">
        <v>78851793</v>
      </c>
      <c r="D683" s="0" t="n">
        <v>29169253</v>
      </c>
      <c r="E683" s="0" t="n">
        <v>1</v>
      </c>
      <c r="F683" s="0" t="n">
        <v>1</v>
      </c>
      <c r="G683" s="0" t="n">
        <v>1</v>
      </c>
      <c r="H683" s="0" t="n">
        <v>3</v>
      </c>
      <c r="I683" s="0" t="inlineStr">
        <is>
          <t>509-1201</t>
        </is>
      </c>
      <c r="J683" s="0" t="inlineStr">
        <is>
          <t>ТССЦ Московской обл., 509-1201, приказ Минстроя России №675/пр от 28.02.2017 № 258/пр</t>
        </is>
      </c>
      <c r="K683" s="0" t="inlineStr">
        <is>
          <t>Выключатель одноклавишный для скрытой проводки</t>
        </is>
      </c>
      <c r="L683" s="0" t="n">
        <v>1358</v>
      </c>
      <c r="N683" s="0" t="n">
        <v>1010</v>
      </c>
      <c r="O683" s="0" t="inlineStr">
        <is>
          <t>10 шт.</t>
        </is>
      </c>
      <c r="P683" s="0" t="inlineStr">
        <is>
          <t>10 шт.</t>
        </is>
      </c>
      <c r="Q683" s="0" t="n">
        <v>10</v>
      </c>
      <c r="X683" s="0" t="n">
        <v>10</v>
      </c>
      <c r="Y683" s="0" t="n">
        <v>65.2</v>
      </c>
      <c r="Z683" s="0" t="n">
        <v>0</v>
      </c>
      <c r="AA683" s="0" t="n">
        <v>0</v>
      </c>
      <c r="AB683" s="0" t="n">
        <v>0</v>
      </c>
      <c r="AC683" s="0" t="n">
        <v>0</v>
      </c>
      <c r="AD683" s="0" t="n">
        <v>1</v>
      </c>
      <c r="AE683" s="0" t="n">
        <v>0</v>
      </c>
      <c r="AF683" s="0" t="inlineStr"/>
      <c r="AG683" s="0" t="n">
        <v>10</v>
      </c>
      <c r="AH683" s="0" t="n">
        <v>2</v>
      </c>
      <c r="AI683" s="0" t="n">
        <v>78851795</v>
      </c>
      <c r="AJ683" s="0" t="n">
        <v>702</v>
      </c>
      <c r="AK683" s="0" t="n">
        <v>0</v>
      </c>
      <c r="AL683" s="0" t="n">
        <v>0</v>
      </c>
      <c r="AM683" s="0" t="n">
        <v>0</v>
      </c>
      <c r="AN683" s="0" t="n">
        <v>0</v>
      </c>
      <c r="AO683" s="0" t="n">
        <v>0</v>
      </c>
      <c r="AP683" s="0" t="n">
        <v>0</v>
      </c>
      <c r="AQ683" s="0" t="n">
        <v>0</v>
      </c>
      <c r="AR683" s="0" t="n">
        <v>0</v>
      </c>
    </row>
    <row r="684">
      <c r="A684" s="0">
        <f>ROW(Source!A1963)</f>
        <v/>
      </c>
      <c r="B684" s="0" t="n">
        <v>78851875</v>
      </c>
      <c r="C684" s="0" t="n">
        <v>78851874</v>
      </c>
      <c r="D684" s="0" t="n">
        <v>18407150</v>
      </c>
      <c r="E684" s="0" t="n">
        <v>1</v>
      </c>
      <c r="F684" s="0" t="n">
        <v>1</v>
      </c>
      <c r="G684" s="0" t="n">
        <v>1</v>
      </c>
      <c r="H684" s="0" t="n">
        <v>1</v>
      </c>
      <c r="I684" s="0" t="inlineStr">
        <is>
          <t>1-1030-90</t>
        </is>
      </c>
      <c r="J684" s="0" t="inlineStr"/>
      <c r="K684" s="0" t="inlineStr">
        <is>
          <t>Рабочий строитель среднего разряда 3</t>
        </is>
      </c>
      <c r="L684" s="0" t="n">
        <v>1369</v>
      </c>
      <c r="N684" s="0" t="n">
        <v>1013</v>
      </c>
      <c r="O684" s="0" t="inlineStr">
        <is>
          <t>чел.-ч</t>
        </is>
      </c>
      <c r="P684" s="0" t="inlineStr">
        <is>
          <t>чел.-ч</t>
        </is>
      </c>
      <c r="Q684" s="0" t="n">
        <v>1</v>
      </c>
      <c r="X684" s="0" t="n">
        <v>13.9</v>
      </c>
      <c r="Y684" s="0" t="n">
        <v>0</v>
      </c>
      <c r="Z684" s="0" t="n">
        <v>0</v>
      </c>
      <c r="AA684" s="0" t="n">
        <v>0</v>
      </c>
      <c r="AB684" s="0" t="n">
        <v>8.529999999999999</v>
      </c>
      <c r="AC684" s="0" t="n">
        <v>0</v>
      </c>
      <c r="AD684" s="0" t="n">
        <v>1</v>
      </c>
      <c r="AE684" s="0" t="n">
        <v>1</v>
      </c>
      <c r="AF684" s="0" t="inlineStr"/>
      <c r="AG684" s="0" t="n">
        <v>13.9</v>
      </c>
      <c r="AH684" s="0" t="n">
        <v>2</v>
      </c>
      <c r="AI684" s="0" t="n">
        <v>78851875</v>
      </c>
      <c r="AJ684" s="0" t="n">
        <v>704</v>
      </c>
      <c r="AK684" s="0" t="n">
        <v>0</v>
      </c>
      <c r="AL684" s="0" t="n">
        <v>0</v>
      </c>
      <c r="AM684" s="0" t="n">
        <v>0</v>
      </c>
      <c r="AN684" s="0" t="n">
        <v>0</v>
      </c>
      <c r="AO684" s="0" t="n">
        <v>0</v>
      </c>
      <c r="AP684" s="0" t="n">
        <v>0</v>
      </c>
      <c r="AQ684" s="0" t="n">
        <v>0</v>
      </c>
      <c r="AR684" s="0" t="n">
        <v>0</v>
      </c>
    </row>
    <row r="685">
      <c r="A685" s="0">
        <f>ROW(Source!A1963)</f>
        <v/>
      </c>
      <c r="B685" s="0" t="n">
        <v>78851876</v>
      </c>
      <c r="C685" s="0" t="n">
        <v>78851874</v>
      </c>
      <c r="D685" s="0" t="n">
        <v>29169821</v>
      </c>
      <c r="E685" s="0" t="n">
        <v>1</v>
      </c>
      <c r="F685" s="0" t="n">
        <v>1</v>
      </c>
      <c r="G685" s="0" t="n">
        <v>1</v>
      </c>
      <c r="H685" s="0" t="n">
        <v>3</v>
      </c>
      <c r="I685" s="0" t="inlineStr">
        <is>
          <t>509-0696</t>
        </is>
      </c>
      <c r="J685" s="0" t="inlineStr">
        <is>
          <t>ТССЦ Московской обл., 509-0696, приказ Минстроя России №675/пр от 28.02.2017 № 258/пр</t>
        </is>
      </c>
      <c r="K685" s="0" t="inlineStr">
        <is>
          <t>Лампы люминесцентные ртутные низкого давления типа ЛБ, ЛД, ЛДЦ, ЛТВ, ЛБХ 20</t>
        </is>
      </c>
      <c r="L685" s="0" t="n">
        <v>1358</v>
      </c>
      <c r="N685" s="0" t="n">
        <v>1010</v>
      </c>
      <c r="O685" s="0" t="inlineStr">
        <is>
          <t>10 шт.</t>
        </is>
      </c>
      <c r="P685" s="0" t="inlineStr">
        <is>
          <t>10 шт.</t>
        </is>
      </c>
      <c r="Q685" s="0" t="n">
        <v>10</v>
      </c>
      <c r="X685" s="0" t="n">
        <v>10</v>
      </c>
      <c r="Y685" s="0" t="n">
        <v>85.2</v>
      </c>
      <c r="Z685" s="0" t="n">
        <v>0</v>
      </c>
      <c r="AA685" s="0" t="n">
        <v>0</v>
      </c>
      <c r="AB685" s="0" t="n">
        <v>0</v>
      </c>
      <c r="AC685" s="0" t="n">
        <v>0</v>
      </c>
      <c r="AD685" s="0" t="n">
        <v>1</v>
      </c>
      <c r="AE685" s="0" t="n">
        <v>0</v>
      </c>
      <c r="AF685" s="0" t="inlineStr"/>
      <c r="AG685" s="0" t="n">
        <v>10</v>
      </c>
      <c r="AH685" s="0" t="n">
        <v>2</v>
      </c>
      <c r="AI685" s="0" t="n">
        <v>78851876</v>
      </c>
      <c r="AJ685" s="0" t="n">
        <v>705</v>
      </c>
      <c r="AK685" s="0" t="n">
        <v>0</v>
      </c>
      <c r="AL685" s="0" t="n">
        <v>0</v>
      </c>
      <c r="AM685" s="0" t="n">
        <v>0</v>
      </c>
      <c r="AN685" s="0" t="n">
        <v>0</v>
      </c>
      <c r="AO685" s="0" t="n">
        <v>0</v>
      </c>
      <c r="AP685" s="0" t="n">
        <v>0</v>
      </c>
      <c r="AQ685" s="0" t="n">
        <v>0</v>
      </c>
      <c r="AR685" s="0" t="n">
        <v>0</v>
      </c>
    </row>
    <row r="686">
      <c r="A686" s="0">
        <f>ROW(Source!A2002)</f>
        <v/>
      </c>
      <c r="B686" s="0" t="n">
        <v>78852116</v>
      </c>
      <c r="C686" s="0" t="n">
        <v>78852115</v>
      </c>
      <c r="D686" s="0" t="n">
        <v>29361307</v>
      </c>
      <c r="E686" s="0" t="n">
        <v>1</v>
      </c>
      <c r="F686" s="0" t="n">
        <v>1</v>
      </c>
      <c r="G686" s="0" t="n">
        <v>1</v>
      </c>
      <c r="H686" s="0" t="n">
        <v>1</v>
      </c>
      <c r="I686" s="0" t="inlineStr">
        <is>
          <t>1-2039-90</t>
        </is>
      </c>
      <c r="J686" s="0" t="inlineStr"/>
      <c r="K686" s="0" t="inlineStr">
        <is>
          <t>Рабочий монтажник среднего разряда 3,9</t>
        </is>
      </c>
      <c r="L686" s="0" t="n">
        <v>1369</v>
      </c>
      <c r="N686" s="0" t="n">
        <v>1013</v>
      </c>
      <c r="O686" s="0" t="inlineStr">
        <is>
          <t>чел.-ч</t>
        </is>
      </c>
      <c r="P686" s="0" t="inlineStr">
        <is>
          <t>чел.-ч</t>
        </is>
      </c>
      <c r="Q686" s="0" t="n">
        <v>1</v>
      </c>
      <c r="X686" s="0" t="n">
        <v>1.56</v>
      </c>
      <c r="Y686" s="0" t="n">
        <v>0</v>
      </c>
      <c r="Z686" s="0" t="n">
        <v>0</v>
      </c>
      <c r="AA686" s="0" t="n">
        <v>0</v>
      </c>
      <c r="AB686" s="0" t="n">
        <v>9.51</v>
      </c>
      <c r="AC686" s="0" t="n">
        <v>0</v>
      </c>
      <c r="AD686" s="0" t="n">
        <v>1</v>
      </c>
      <c r="AE686" s="0" t="n">
        <v>1</v>
      </c>
      <c r="AF686" s="0" t="inlineStr">
        <is>
          <t>)*0,2</t>
        </is>
      </c>
      <c r="AG686" s="0" t="n">
        <v>0.3120000000000001</v>
      </c>
      <c r="AH686" s="0" t="n">
        <v>2</v>
      </c>
      <c r="AI686" s="0" t="n">
        <v>78852116</v>
      </c>
      <c r="AJ686" s="0" t="n">
        <v>706</v>
      </c>
      <c r="AK686" s="0" t="n">
        <v>0</v>
      </c>
      <c r="AL686" s="0" t="n">
        <v>0</v>
      </c>
      <c r="AM686" s="0" t="n">
        <v>0</v>
      </c>
      <c r="AN686" s="0" t="n">
        <v>0</v>
      </c>
      <c r="AO686" s="0" t="n">
        <v>0</v>
      </c>
      <c r="AP686" s="0" t="n">
        <v>0</v>
      </c>
      <c r="AQ686" s="0" t="n">
        <v>0</v>
      </c>
      <c r="AR686" s="0" t="n">
        <v>0</v>
      </c>
    </row>
    <row r="687">
      <c r="A687" s="0">
        <f>ROW(Source!A2002)</f>
        <v/>
      </c>
      <c r="B687" s="0" t="n">
        <v>78852117</v>
      </c>
      <c r="C687" s="0" t="n">
        <v>78852115</v>
      </c>
      <c r="D687" s="0" t="n">
        <v>29172657</v>
      </c>
      <c r="E687" s="0" t="n">
        <v>1</v>
      </c>
      <c r="F687" s="0" t="n">
        <v>1</v>
      </c>
      <c r="G687" s="0" t="n">
        <v>1</v>
      </c>
      <c r="H687" s="0" t="n">
        <v>2</v>
      </c>
      <c r="I687" s="0" t="inlineStr">
        <is>
          <t>040502</t>
        </is>
      </c>
      <c r="J687" s="0" t="inlineStr">
        <is>
          <t>ТСЭМ Московской обл., 040502, приказ Минстроя России №675/пр от 28.02.2017 № 264/пр</t>
        </is>
      </c>
      <c r="K687" s="0" t="inlineStr">
        <is>
          <t>Установки для сварки ручной дуговой (постоянного тока)</t>
        </is>
      </c>
      <c r="L687" s="0" t="n">
        <v>1368</v>
      </c>
      <c r="N687" s="0" t="n">
        <v>1011</v>
      </c>
      <c r="O687" s="0" t="inlineStr">
        <is>
          <t>маш.-ч</t>
        </is>
      </c>
      <c r="P687" s="0" t="inlineStr">
        <is>
          <t>маш.-ч</t>
        </is>
      </c>
      <c r="Q687" s="0" t="n">
        <v>1</v>
      </c>
      <c r="X687" s="0" t="n">
        <v>0.13</v>
      </c>
      <c r="Y687" s="0" t="n">
        <v>0</v>
      </c>
      <c r="Z687" s="0" t="n">
        <v>8.1</v>
      </c>
      <c r="AA687" s="0" t="n">
        <v>0</v>
      </c>
      <c r="AB687" s="0" t="n">
        <v>0</v>
      </c>
      <c r="AC687" s="0" t="n">
        <v>0</v>
      </c>
      <c r="AD687" s="0" t="n">
        <v>1</v>
      </c>
      <c r="AE687" s="0" t="n">
        <v>0</v>
      </c>
      <c r="AF687" s="0" t="inlineStr">
        <is>
          <t>)*0,2</t>
        </is>
      </c>
      <c r="AG687" s="0" t="n">
        <v>0.026</v>
      </c>
      <c r="AH687" s="0" t="n">
        <v>2</v>
      </c>
      <c r="AI687" s="0" t="n">
        <v>78852117</v>
      </c>
      <c r="AJ687" s="0" t="n">
        <v>707</v>
      </c>
      <c r="AK687" s="0" t="n">
        <v>0</v>
      </c>
      <c r="AL687" s="0" t="n">
        <v>0</v>
      </c>
      <c r="AM687" s="0" t="n">
        <v>0</v>
      </c>
      <c r="AN687" s="0" t="n">
        <v>0</v>
      </c>
      <c r="AO687" s="0" t="n">
        <v>0</v>
      </c>
      <c r="AP687" s="0" t="n">
        <v>0</v>
      </c>
      <c r="AQ687" s="0" t="n">
        <v>0</v>
      </c>
      <c r="AR687" s="0" t="n">
        <v>0</v>
      </c>
    </row>
    <row r="688">
      <c r="A688" s="0">
        <f>ROW(Source!A2002)</f>
        <v/>
      </c>
      <c r="B688" s="0" t="n">
        <v>78852118</v>
      </c>
      <c r="C688" s="0" t="n">
        <v>78852115</v>
      </c>
      <c r="D688" s="0" t="n">
        <v>29174500</v>
      </c>
      <c r="E688" s="0" t="n">
        <v>1</v>
      </c>
      <c r="F688" s="0" t="n">
        <v>1</v>
      </c>
      <c r="G688" s="0" t="n">
        <v>1</v>
      </c>
      <c r="H688" s="0" t="n">
        <v>2</v>
      </c>
      <c r="I688" s="0" t="inlineStr">
        <is>
          <t>330206</t>
        </is>
      </c>
      <c r="J688" s="0" t="inlineStr">
        <is>
          <t>ТСЭМ Московской обл., 330206, приказ Минстроя России №675/пр от 28.02.2017 № 264/пр</t>
        </is>
      </c>
      <c r="K688" s="0" t="inlineStr">
        <is>
          <t>Дрели электрические</t>
        </is>
      </c>
      <c r="L688" s="0" t="n">
        <v>1368</v>
      </c>
      <c r="N688" s="0" t="n">
        <v>1011</v>
      </c>
      <c r="O688" s="0" t="inlineStr">
        <is>
          <t>маш.-ч</t>
        </is>
      </c>
      <c r="P688" s="0" t="inlineStr">
        <is>
          <t>маш.-ч</t>
        </is>
      </c>
      <c r="Q688" s="0" t="n">
        <v>1</v>
      </c>
      <c r="X688" s="0" t="n">
        <v>0.04</v>
      </c>
      <c r="Y688" s="0" t="n">
        <v>0</v>
      </c>
      <c r="Z688" s="0" t="n">
        <v>1.95</v>
      </c>
      <c r="AA688" s="0" t="n">
        <v>0</v>
      </c>
      <c r="AB688" s="0" t="n">
        <v>0</v>
      </c>
      <c r="AC688" s="0" t="n">
        <v>0</v>
      </c>
      <c r="AD688" s="0" t="n">
        <v>1</v>
      </c>
      <c r="AE688" s="0" t="n">
        <v>0</v>
      </c>
      <c r="AF688" s="0" t="inlineStr">
        <is>
          <t>)*0,2</t>
        </is>
      </c>
      <c r="AG688" s="0" t="n">
        <v>0.008</v>
      </c>
      <c r="AH688" s="0" t="n">
        <v>2</v>
      </c>
      <c r="AI688" s="0" t="n">
        <v>78852118</v>
      </c>
      <c r="AJ688" s="0" t="n">
        <v>708</v>
      </c>
      <c r="AK688" s="0" t="n">
        <v>0</v>
      </c>
      <c r="AL688" s="0" t="n">
        <v>0</v>
      </c>
      <c r="AM688" s="0" t="n">
        <v>0</v>
      </c>
      <c r="AN688" s="0" t="n">
        <v>0</v>
      </c>
      <c r="AO688" s="0" t="n">
        <v>0</v>
      </c>
      <c r="AP688" s="0" t="n">
        <v>0</v>
      </c>
      <c r="AQ688" s="0" t="n">
        <v>0</v>
      </c>
      <c r="AR688" s="0" t="n">
        <v>0</v>
      </c>
    </row>
    <row r="689">
      <c r="A689" s="0">
        <f>ROW(Source!A2002)</f>
        <v/>
      </c>
      <c r="B689" s="0" t="n">
        <v>78852119</v>
      </c>
      <c r="C689" s="0" t="n">
        <v>78852115</v>
      </c>
      <c r="D689" s="0" t="n">
        <v>29110546</v>
      </c>
      <c r="E689" s="0" t="n">
        <v>1</v>
      </c>
      <c r="F689" s="0" t="n">
        <v>1</v>
      </c>
      <c r="G689" s="0" t="n">
        <v>1</v>
      </c>
      <c r="H689" s="0" t="n">
        <v>3</v>
      </c>
      <c r="I689" s="0" t="inlineStr">
        <is>
          <t>101-1665</t>
        </is>
      </c>
      <c r="J689" s="0" t="inlineStr">
        <is>
          <t>ТССЦ Московской обл., 101-1665, приказ Минстроя России №675/пр от 28.02.2017 № 254/пр</t>
        </is>
      </c>
      <c r="K689" s="0" t="inlineStr">
        <is>
          <t>Лак электроизоляционный 318</t>
        </is>
      </c>
      <c r="L689" s="0" t="n">
        <v>1346</v>
      </c>
      <c r="N689" s="0" t="n">
        <v>1009</v>
      </c>
      <c r="O689" s="0" t="inlineStr">
        <is>
          <t>кг</t>
        </is>
      </c>
      <c r="P689" s="0" t="inlineStr">
        <is>
          <t>кг</t>
        </is>
      </c>
      <c r="Q689" s="0" t="n">
        <v>1</v>
      </c>
      <c r="X689" s="0" t="n">
        <v>0.006</v>
      </c>
      <c r="Y689" s="0" t="n">
        <v>35.63</v>
      </c>
      <c r="Z689" s="0" t="n">
        <v>0</v>
      </c>
      <c r="AA689" s="0" t="n">
        <v>0</v>
      </c>
      <c r="AB689" s="0" t="n">
        <v>0</v>
      </c>
      <c r="AC689" s="0" t="n">
        <v>0</v>
      </c>
      <c r="AD689" s="0" t="n">
        <v>1</v>
      </c>
      <c r="AE689" s="0" t="n">
        <v>0</v>
      </c>
      <c r="AF689" s="0" t="inlineStr">
        <is>
          <t>)*0,2</t>
        </is>
      </c>
      <c r="AG689" s="0" t="n">
        <v>0.0012</v>
      </c>
      <c r="AH689" s="0" t="n">
        <v>2</v>
      </c>
      <c r="AI689" s="0" t="n">
        <v>78852119</v>
      </c>
      <c r="AJ689" s="0" t="n">
        <v>709</v>
      </c>
      <c r="AK689" s="0" t="n">
        <v>0</v>
      </c>
      <c r="AL689" s="0" t="n">
        <v>0</v>
      </c>
      <c r="AM689" s="0" t="n">
        <v>0</v>
      </c>
      <c r="AN689" s="0" t="n">
        <v>0</v>
      </c>
      <c r="AO689" s="0" t="n">
        <v>0</v>
      </c>
      <c r="AP689" s="0" t="n">
        <v>0</v>
      </c>
      <c r="AQ689" s="0" t="n">
        <v>0</v>
      </c>
      <c r="AR689" s="0" t="n">
        <v>0</v>
      </c>
    </row>
    <row r="690">
      <c r="A690" s="0">
        <f>ROW(Source!A2002)</f>
        <v/>
      </c>
      <c r="B690" s="0" t="n">
        <v>78852120</v>
      </c>
      <c r="C690" s="0" t="n">
        <v>78852115</v>
      </c>
      <c r="D690" s="0" t="n">
        <v>29113980</v>
      </c>
      <c r="E690" s="0" t="n">
        <v>1</v>
      </c>
      <c r="F690" s="0" t="n">
        <v>1</v>
      </c>
      <c r="G690" s="0" t="n">
        <v>1</v>
      </c>
      <c r="H690" s="0" t="n">
        <v>3</v>
      </c>
      <c r="I690" s="0" t="inlineStr">
        <is>
          <t>101-1924</t>
        </is>
      </c>
      <c r="J690" s="0" t="inlineStr">
        <is>
          <t>ТССЦ Московской обл., 101-1924, приказ Минстроя России №675/пр от 28.02.2017 № 254/пр</t>
        </is>
      </c>
      <c r="K690" s="0" t="inlineStr">
        <is>
          <t>Электроды диаметром 4 мм Э42А</t>
        </is>
      </c>
      <c r="L690" s="0" t="n">
        <v>1346</v>
      </c>
      <c r="N690" s="0" t="n">
        <v>1009</v>
      </c>
      <c r="O690" s="0" t="inlineStr">
        <is>
          <t>кг</t>
        </is>
      </c>
      <c r="P690" s="0" t="inlineStr">
        <is>
          <t>кг</t>
        </is>
      </c>
      <c r="Q690" s="0" t="n">
        <v>1</v>
      </c>
      <c r="X690" s="0" t="n">
        <v>0.07000000000000001</v>
      </c>
      <c r="Y690" s="0" t="n">
        <v>14.31</v>
      </c>
      <c r="Z690" s="0" t="n">
        <v>0</v>
      </c>
      <c r="AA690" s="0" t="n">
        <v>0</v>
      </c>
      <c r="AB690" s="0" t="n">
        <v>0</v>
      </c>
      <c r="AC690" s="0" t="n">
        <v>0</v>
      </c>
      <c r="AD690" s="0" t="n">
        <v>1</v>
      </c>
      <c r="AE690" s="0" t="n">
        <v>0</v>
      </c>
      <c r="AF690" s="0" t="inlineStr">
        <is>
          <t>)*0,2</t>
        </is>
      </c>
      <c r="AG690" s="0" t="n">
        <v>0.014</v>
      </c>
      <c r="AH690" s="0" t="n">
        <v>2</v>
      </c>
      <c r="AI690" s="0" t="n">
        <v>78852120</v>
      </c>
      <c r="AJ690" s="0" t="n">
        <v>710</v>
      </c>
      <c r="AK690" s="0" t="n">
        <v>0</v>
      </c>
      <c r="AL690" s="0" t="n">
        <v>0</v>
      </c>
      <c r="AM690" s="0" t="n">
        <v>0</v>
      </c>
      <c r="AN690" s="0" t="n">
        <v>0</v>
      </c>
      <c r="AO690" s="0" t="n">
        <v>0</v>
      </c>
      <c r="AP690" s="0" t="n">
        <v>0</v>
      </c>
      <c r="AQ690" s="0" t="n">
        <v>0</v>
      </c>
      <c r="AR690" s="0" t="n">
        <v>0</v>
      </c>
    </row>
    <row r="691">
      <c r="A691" s="0">
        <f>ROW(Source!A2002)</f>
        <v/>
      </c>
      <c r="B691" s="0" t="n">
        <v>78852121</v>
      </c>
      <c r="C691" s="0" t="n">
        <v>78852115</v>
      </c>
      <c r="D691" s="0" t="n">
        <v>29108369</v>
      </c>
      <c r="E691" s="0" t="n">
        <v>1</v>
      </c>
      <c r="F691" s="0" t="n">
        <v>1</v>
      </c>
      <c r="G691" s="0" t="n">
        <v>1</v>
      </c>
      <c r="H691" s="0" t="n">
        <v>3</v>
      </c>
      <c r="I691" s="0" t="inlineStr">
        <is>
          <t>101-1964</t>
        </is>
      </c>
      <c r="J691" s="0" t="inlineStr">
        <is>
          <t>ТССЦ Московской обл., 101-1964, приказ Минстроя России №675/пр от 28.02.2017 № 254/пр</t>
        </is>
      </c>
      <c r="K691" s="0" t="inlineStr">
        <is>
          <t>Шпагат бумажный</t>
        </is>
      </c>
      <c r="L691" s="0" t="n">
        <v>1346</v>
      </c>
      <c r="N691" s="0" t="n">
        <v>1009</v>
      </c>
      <c r="O691" s="0" t="inlineStr">
        <is>
          <t>кг</t>
        </is>
      </c>
      <c r="P691" s="0" t="inlineStr">
        <is>
          <t>кг</t>
        </is>
      </c>
      <c r="Q691" s="0" t="n">
        <v>1</v>
      </c>
      <c r="X691" s="0" t="n">
        <v>0.001</v>
      </c>
      <c r="Y691" s="0" t="n">
        <v>18.9</v>
      </c>
      <c r="Z691" s="0" t="n">
        <v>0</v>
      </c>
      <c r="AA691" s="0" t="n">
        <v>0</v>
      </c>
      <c r="AB691" s="0" t="n">
        <v>0</v>
      </c>
      <c r="AC691" s="0" t="n">
        <v>0</v>
      </c>
      <c r="AD691" s="0" t="n">
        <v>1</v>
      </c>
      <c r="AE691" s="0" t="n">
        <v>0</v>
      </c>
      <c r="AF691" s="0" t="inlineStr">
        <is>
          <t>)*0,2</t>
        </is>
      </c>
      <c r="AG691" s="0" t="n">
        <v>0.0002</v>
      </c>
      <c r="AH691" s="0" t="n">
        <v>2</v>
      </c>
      <c r="AI691" s="0" t="n">
        <v>78852121</v>
      </c>
      <c r="AJ691" s="0" t="n">
        <v>711</v>
      </c>
      <c r="AK691" s="0" t="n">
        <v>0</v>
      </c>
      <c r="AL691" s="0" t="n">
        <v>0</v>
      </c>
      <c r="AM691" s="0" t="n">
        <v>0</v>
      </c>
      <c r="AN691" s="0" t="n">
        <v>0</v>
      </c>
      <c r="AO691" s="0" t="n">
        <v>0</v>
      </c>
      <c r="AP691" s="0" t="n">
        <v>0</v>
      </c>
      <c r="AQ691" s="0" t="n">
        <v>0</v>
      </c>
      <c r="AR691" s="0" t="n">
        <v>0</v>
      </c>
    </row>
    <row r="692">
      <c r="A692" s="0">
        <f>ROW(Source!A2002)</f>
        <v/>
      </c>
      <c r="B692" s="0" t="n">
        <v>78852122</v>
      </c>
      <c r="C692" s="0" t="n">
        <v>78852115</v>
      </c>
      <c r="D692" s="0" t="n">
        <v>29114246</v>
      </c>
      <c r="E692" s="0" t="n">
        <v>1</v>
      </c>
      <c r="F692" s="0" t="n">
        <v>1</v>
      </c>
      <c r="G692" s="0" t="n">
        <v>1</v>
      </c>
      <c r="H692" s="0" t="n">
        <v>3</v>
      </c>
      <c r="I692" s="0" t="inlineStr">
        <is>
          <t>101-1977</t>
        </is>
      </c>
      <c r="J692" s="0" t="inlineStr">
        <is>
          <t>ТССЦ Московской обл., 101-1977, приказ Минстроя России №675/пр от 28.02.2017 № 254/пр</t>
        </is>
      </c>
      <c r="K692" s="0" t="inlineStr">
        <is>
          <t>Болты с гайками и шайбами строительные</t>
        </is>
      </c>
      <c r="L692" s="0" t="n">
        <v>1346</v>
      </c>
      <c r="N692" s="0" t="n">
        <v>1009</v>
      </c>
      <c r="O692" s="0" t="inlineStr">
        <is>
          <t>кг</t>
        </is>
      </c>
      <c r="P692" s="0" t="inlineStr">
        <is>
          <t>кг</t>
        </is>
      </c>
      <c r="Q692" s="0" t="n">
        <v>1</v>
      </c>
      <c r="X692" s="0" t="n">
        <v>0.049</v>
      </c>
      <c r="Y692" s="0" t="n">
        <v>9.039999999999999</v>
      </c>
      <c r="Z692" s="0" t="n">
        <v>0</v>
      </c>
      <c r="AA692" s="0" t="n">
        <v>0</v>
      </c>
      <c r="AB692" s="0" t="n">
        <v>0</v>
      </c>
      <c r="AC692" s="0" t="n">
        <v>0</v>
      </c>
      <c r="AD692" s="0" t="n">
        <v>1</v>
      </c>
      <c r="AE692" s="0" t="n">
        <v>0</v>
      </c>
      <c r="AF692" s="0" t="inlineStr">
        <is>
          <t>)*0,2</t>
        </is>
      </c>
      <c r="AG692" s="0" t="n">
        <v>0.009800000000000001</v>
      </c>
      <c r="AH692" s="0" t="n">
        <v>2</v>
      </c>
      <c r="AI692" s="0" t="n">
        <v>78852122</v>
      </c>
      <c r="AJ692" s="0" t="n">
        <v>712</v>
      </c>
      <c r="AK692" s="0" t="n">
        <v>0</v>
      </c>
      <c r="AL692" s="0" t="n">
        <v>0</v>
      </c>
      <c r="AM692" s="0" t="n">
        <v>0</v>
      </c>
      <c r="AN692" s="0" t="n">
        <v>0</v>
      </c>
      <c r="AO692" s="0" t="n">
        <v>0</v>
      </c>
      <c r="AP692" s="0" t="n">
        <v>0</v>
      </c>
      <c r="AQ692" s="0" t="n">
        <v>0</v>
      </c>
      <c r="AR692" s="0" t="n">
        <v>0</v>
      </c>
    </row>
    <row r="693">
      <c r="A693" s="0">
        <f>ROW(Source!A2002)</f>
        <v/>
      </c>
      <c r="B693" s="0" t="n">
        <v>78852123</v>
      </c>
      <c r="C693" s="0" t="n">
        <v>78852115</v>
      </c>
      <c r="D693" s="0" t="n">
        <v>29110426</v>
      </c>
      <c r="E693" s="0" t="n">
        <v>1</v>
      </c>
      <c r="F693" s="0" t="n">
        <v>1</v>
      </c>
      <c r="G693" s="0" t="n">
        <v>1</v>
      </c>
      <c r="H693" s="0" t="n">
        <v>3</v>
      </c>
      <c r="I693" s="0" t="inlineStr">
        <is>
          <t>101-2143</t>
        </is>
      </c>
      <c r="J693" s="0" t="inlineStr">
        <is>
          <t>ТССЦ Московской обл., 101-2143, приказ Минстроя России №675/пр от 28.02.2017 № 254/пр</t>
        </is>
      </c>
      <c r="K693" s="0" t="inlineStr">
        <is>
          <t>Краска</t>
        </is>
      </c>
      <c r="L693" s="0" t="n">
        <v>1346</v>
      </c>
      <c r="N693" s="0" t="n">
        <v>1009</v>
      </c>
      <c r="O693" s="0" t="inlineStr">
        <is>
          <t>кг</t>
        </is>
      </c>
      <c r="P693" s="0" t="inlineStr">
        <is>
          <t>кг</t>
        </is>
      </c>
      <c r="Q693" s="0" t="n">
        <v>1</v>
      </c>
      <c r="X693" s="0" t="n">
        <v>0.036</v>
      </c>
      <c r="Y693" s="0" t="n">
        <v>28.67</v>
      </c>
      <c r="Z693" s="0" t="n">
        <v>0</v>
      </c>
      <c r="AA693" s="0" t="n">
        <v>0</v>
      </c>
      <c r="AB693" s="0" t="n">
        <v>0</v>
      </c>
      <c r="AC693" s="0" t="n">
        <v>0</v>
      </c>
      <c r="AD693" s="0" t="n">
        <v>1</v>
      </c>
      <c r="AE693" s="0" t="n">
        <v>0</v>
      </c>
      <c r="AF693" s="0" t="inlineStr">
        <is>
          <t>)*0,2</t>
        </is>
      </c>
      <c r="AG693" s="0" t="n">
        <v>0.0072</v>
      </c>
      <c r="AH693" s="0" t="n">
        <v>2</v>
      </c>
      <c r="AI693" s="0" t="n">
        <v>78852123</v>
      </c>
      <c r="AJ693" s="0" t="n">
        <v>713</v>
      </c>
      <c r="AK693" s="0" t="n">
        <v>0</v>
      </c>
      <c r="AL693" s="0" t="n">
        <v>0</v>
      </c>
      <c r="AM693" s="0" t="n">
        <v>0</v>
      </c>
      <c r="AN693" s="0" t="n">
        <v>0</v>
      </c>
      <c r="AO693" s="0" t="n">
        <v>0</v>
      </c>
      <c r="AP693" s="0" t="n">
        <v>0</v>
      </c>
      <c r="AQ693" s="0" t="n">
        <v>0</v>
      </c>
      <c r="AR693" s="0" t="n">
        <v>0</v>
      </c>
    </row>
    <row r="694">
      <c r="A694" s="0">
        <f>ROW(Source!A2002)</f>
        <v/>
      </c>
      <c r="B694" s="0" t="n">
        <v>78852124</v>
      </c>
      <c r="C694" s="0" t="n">
        <v>78852115</v>
      </c>
      <c r="D694" s="0" t="n">
        <v>29107961</v>
      </c>
      <c r="E694" s="0" t="n">
        <v>1</v>
      </c>
      <c r="F694" s="0" t="n">
        <v>1</v>
      </c>
      <c r="G694" s="0" t="n">
        <v>1</v>
      </c>
      <c r="H694" s="0" t="n">
        <v>3</v>
      </c>
      <c r="I694" s="0" t="inlineStr">
        <is>
          <t>101-2365</t>
        </is>
      </c>
      <c r="J694" s="0" t="inlineStr">
        <is>
          <t>ТССЦ Московской обл., 101-2365, приказ Минстроя России №675/пр от 28.02.2017 № 254/пр</t>
        </is>
      </c>
      <c r="K694" s="0" t="inlineStr">
        <is>
          <t>Нитки швейные</t>
        </is>
      </c>
      <c r="L694" s="0" t="n">
        <v>1346</v>
      </c>
      <c r="N694" s="0" t="n">
        <v>1009</v>
      </c>
      <c r="O694" s="0" t="inlineStr">
        <is>
          <t>кг</t>
        </is>
      </c>
      <c r="P694" s="0" t="inlineStr">
        <is>
          <t>кг</t>
        </is>
      </c>
      <c r="Q694" s="0" t="n">
        <v>1</v>
      </c>
      <c r="X694" s="0" t="n">
        <v>0.001</v>
      </c>
      <c r="Y694" s="0" t="n">
        <v>133.05</v>
      </c>
      <c r="Z694" s="0" t="n">
        <v>0</v>
      </c>
      <c r="AA694" s="0" t="n">
        <v>0</v>
      </c>
      <c r="AB694" s="0" t="n">
        <v>0</v>
      </c>
      <c r="AC694" s="0" t="n">
        <v>0</v>
      </c>
      <c r="AD694" s="0" t="n">
        <v>1</v>
      </c>
      <c r="AE694" s="0" t="n">
        <v>0</v>
      </c>
      <c r="AF694" s="0" t="inlineStr">
        <is>
          <t>)*0,2</t>
        </is>
      </c>
      <c r="AG694" s="0" t="n">
        <v>0.0002</v>
      </c>
      <c r="AH694" s="0" t="n">
        <v>2</v>
      </c>
      <c r="AI694" s="0" t="n">
        <v>78852124</v>
      </c>
      <c r="AJ694" s="0" t="n">
        <v>714</v>
      </c>
      <c r="AK694" s="0" t="n">
        <v>0</v>
      </c>
      <c r="AL694" s="0" t="n">
        <v>0</v>
      </c>
      <c r="AM694" s="0" t="n">
        <v>0</v>
      </c>
      <c r="AN694" s="0" t="n">
        <v>0</v>
      </c>
      <c r="AO694" s="0" t="n">
        <v>0</v>
      </c>
      <c r="AP694" s="0" t="n">
        <v>0</v>
      </c>
      <c r="AQ694" s="0" t="n">
        <v>0</v>
      </c>
      <c r="AR694" s="0" t="n">
        <v>0</v>
      </c>
    </row>
    <row r="695">
      <c r="A695" s="0">
        <f>ROW(Source!A2002)</f>
        <v/>
      </c>
      <c r="B695" s="0" t="n">
        <v>78852125</v>
      </c>
      <c r="C695" s="0" t="n">
        <v>78852115</v>
      </c>
      <c r="D695" s="0" t="n">
        <v>29110838</v>
      </c>
      <c r="E695" s="0" t="n">
        <v>1</v>
      </c>
      <c r="F695" s="0" t="n">
        <v>1</v>
      </c>
      <c r="G695" s="0" t="n">
        <v>1</v>
      </c>
      <c r="H695" s="0" t="n">
        <v>3</v>
      </c>
      <c r="I695" s="0" t="inlineStr">
        <is>
          <t>101-2499</t>
        </is>
      </c>
      <c r="J695" s="0" t="inlineStr">
        <is>
          <t>ТССЦ Московской обл., 101-2499, приказ Минстроя России №675/пр от 28.02.2017 № 254/пр</t>
        </is>
      </c>
      <c r="K695" s="0" t="inlineStr">
        <is>
          <t>Лента изоляционная прорезиненная односторонняя ширина 20 мм, толщина 0,25-0,35 мм</t>
        </is>
      </c>
      <c r="L695" s="0" t="n">
        <v>1346</v>
      </c>
      <c r="N695" s="0" t="n">
        <v>1009</v>
      </c>
      <c r="O695" s="0" t="inlineStr">
        <is>
          <t>кг</t>
        </is>
      </c>
      <c r="P695" s="0" t="inlineStr">
        <is>
          <t>кг</t>
        </is>
      </c>
      <c r="Q695" s="0" t="n">
        <v>1</v>
      </c>
      <c r="X695" s="0" t="n">
        <v>0.012</v>
      </c>
      <c r="Y695" s="0" t="n">
        <v>30.5</v>
      </c>
      <c r="Z695" s="0" t="n">
        <v>0</v>
      </c>
      <c r="AA695" s="0" t="n">
        <v>0</v>
      </c>
      <c r="AB695" s="0" t="n">
        <v>0</v>
      </c>
      <c r="AC695" s="0" t="n">
        <v>0</v>
      </c>
      <c r="AD695" s="0" t="n">
        <v>1</v>
      </c>
      <c r="AE695" s="0" t="n">
        <v>0</v>
      </c>
      <c r="AF695" s="0" t="inlineStr">
        <is>
          <t>)*0,2</t>
        </is>
      </c>
      <c r="AG695" s="0" t="n">
        <v>0.0024</v>
      </c>
      <c r="AH695" s="0" t="n">
        <v>2</v>
      </c>
      <c r="AI695" s="0" t="n">
        <v>78852125</v>
      </c>
      <c r="AJ695" s="0" t="n">
        <v>715</v>
      </c>
      <c r="AK695" s="0" t="n">
        <v>0</v>
      </c>
      <c r="AL695" s="0" t="n">
        <v>0</v>
      </c>
      <c r="AM695" s="0" t="n">
        <v>0</v>
      </c>
      <c r="AN695" s="0" t="n">
        <v>0</v>
      </c>
      <c r="AO695" s="0" t="n">
        <v>0</v>
      </c>
      <c r="AP695" s="0" t="n">
        <v>0</v>
      </c>
      <c r="AQ695" s="0" t="n">
        <v>0</v>
      </c>
      <c r="AR695" s="0" t="n">
        <v>0</v>
      </c>
    </row>
    <row r="696">
      <c r="A696" s="0">
        <f>ROW(Source!A2002)</f>
        <v/>
      </c>
      <c r="B696" s="0" t="n">
        <v>78852126</v>
      </c>
      <c r="C696" s="0" t="n">
        <v>78852115</v>
      </c>
      <c r="D696" s="0" t="n">
        <v>29114470</v>
      </c>
      <c r="E696" s="0" t="n">
        <v>1</v>
      </c>
      <c r="F696" s="0" t="n">
        <v>1</v>
      </c>
      <c r="G696" s="0" t="n">
        <v>1</v>
      </c>
      <c r="H696" s="0" t="n">
        <v>3</v>
      </c>
      <c r="I696" s="0" t="inlineStr">
        <is>
          <t>101-3914</t>
        </is>
      </c>
      <c r="J696" s="0" t="inlineStr">
        <is>
          <t>ТССЦ Московской обл., 101-3914, приказ Минстроя России №675/пр от 28.02.2017 № 254/пр</t>
        </is>
      </c>
      <c r="K696" s="0" t="inlineStr">
        <is>
          <t>Дюбели распорные полипропиленовые</t>
        </is>
      </c>
      <c r="L696" s="0" t="n">
        <v>1355</v>
      </c>
      <c r="N696" s="0" t="n">
        <v>1010</v>
      </c>
      <c r="O696" s="0" t="inlineStr">
        <is>
          <t>100 шт.</t>
        </is>
      </c>
      <c r="P696" s="0" t="inlineStr">
        <is>
          <t>100 шт.</t>
        </is>
      </c>
      <c r="Q696" s="0" t="n">
        <v>100</v>
      </c>
      <c r="X696" s="0" t="n">
        <v>0.014</v>
      </c>
      <c r="Y696" s="0" t="n">
        <v>86.23999999999999</v>
      </c>
      <c r="Z696" s="0" t="n">
        <v>0</v>
      </c>
      <c r="AA696" s="0" t="n">
        <v>0</v>
      </c>
      <c r="AB696" s="0" t="n">
        <v>0</v>
      </c>
      <c r="AC696" s="0" t="n">
        <v>0</v>
      </c>
      <c r="AD696" s="0" t="n">
        <v>1</v>
      </c>
      <c r="AE696" s="0" t="n">
        <v>0</v>
      </c>
      <c r="AF696" s="0" t="inlineStr">
        <is>
          <t>)*0,2</t>
        </is>
      </c>
      <c r="AG696" s="0" t="n">
        <v>0.0028</v>
      </c>
      <c r="AH696" s="0" t="n">
        <v>2</v>
      </c>
      <c r="AI696" s="0" t="n">
        <v>78852126</v>
      </c>
      <c r="AJ696" s="0" t="n">
        <v>716</v>
      </c>
      <c r="AK696" s="0" t="n">
        <v>0</v>
      </c>
      <c r="AL696" s="0" t="n">
        <v>0</v>
      </c>
      <c r="AM696" s="0" t="n">
        <v>0</v>
      </c>
      <c r="AN696" s="0" t="n">
        <v>0</v>
      </c>
      <c r="AO696" s="0" t="n">
        <v>0</v>
      </c>
      <c r="AP696" s="0" t="n">
        <v>0</v>
      </c>
      <c r="AQ696" s="0" t="n">
        <v>0</v>
      </c>
      <c r="AR696" s="0" t="n">
        <v>0</v>
      </c>
    </row>
    <row r="697">
      <c r="A697" s="0">
        <f>ROW(Source!A2002)</f>
        <v/>
      </c>
      <c r="B697" s="0" t="n">
        <v>78852127</v>
      </c>
      <c r="C697" s="0" t="n">
        <v>78852115</v>
      </c>
      <c r="D697" s="0" t="n">
        <v>29129474</v>
      </c>
      <c r="E697" s="0" t="n">
        <v>1</v>
      </c>
      <c r="F697" s="0" t="n">
        <v>1</v>
      </c>
      <c r="G697" s="0" t="n">
        <v>1</v>
      </c>
      <c r="H697" s="0" t="n">
        <v>3</v>
      </c>
      <c r="I697" s="0" t="inlineStr">
        <is>
          <t>201-0843</t>
        </is>
      </c>
      <c r="J697" s="0" t="inlineStr">
        <is>
          <t>ТССЦ Московской обл., 201-0843, приказ Минстроя России №675/пр от 28.02.2017 № 255/пр</t>
        </is>
      </c>
      <c r="K697" s="0" t="inlineStr">
        <is>
          <t>Конструкции стальные индивидуальные решетчатые сварные массой до 0,1 т</t>
        </is>
      </c>
      <c r="L697" s="0" t="n">
        <v>1348</v>
      </c>
      <c r="N697" s="0" t="n">
        <v>1009</v>
      </c>
      <c r="O697" s="0" t="inlineStr">
        <is>
          <t>т</t>
        </is>
      </c>
      <c r="P697" s="0" t="inlineStr">
        <is>
          <t>т</t>
        </is>
      </c>
      <c r="Q697" s="0" t="n">
        <v>1000</v>
      </c>
      <c r="X697" s="0" t="n">
        <v>0.001</v>
      </c>
      <c r="Y697" s="0" t="n">
        <v>11534.49</v>
      </c>
      <c r="Z697" s="0" t="n">
        <v>0</v>
      </c>
      <c r="AA697" s="0" t="n">
        <v>0</v>
      </c>
      <c r="AB697" s="0" t="n">
        <v>0</v>
      </c>
      <c r="AC697" s="0" t="n">
        <v>0</v>
      </c>
      <c r="AD697" s="0" t="n">
        <v>1</v>
      </c>
      <c r="AE697" s="0" t="n">
        <v>0</v>
      </c>
      <c r="AF697" s="0" t="inlineStr">
        <is>
          <t>)*0,2</t>
        </is>
      </c>
      <c r="AG697" s="0" t="n">
        <v>0.0002</v>
      </c>
      <c r="AH697" s="0" t="n">
        <v>2</v>
      </c>
      <c r="AI697" s="0" t="n">
        <v>78852127</v>
      </c>
      <c r="AJ697" s="0" t="n">
        <v>717</v>
      </c>
      <c r="AK697" s="0" t="n">
        <v>0</v>
      </c>
      <c r="AL697" s="0" t="n">
        <v>0</v>
      </c>
      <c r="AM697" s="0" t="n">
        <v>0</v>
      </c>
      <c r="AN697" s="0" t="n">
        <v>0</v>
      </c>
      <c r="AO697" s="0" t="n">
        <v>0</v>
      </c>
      <c r="AP697" s="0" t="n">
        <v>0</v>
      </c>
      <c r="AQ697" s="0" t="n">
        <v>0</v>
      </c>
      <c r="AR697" s="0" t="n">
        <v>0</v>
      </c>
    </row>
    <row r="698">
      <c r="A698" s="0">
        <f>ROW(Source!A2002)</f>
        <v/>
      </c>
      <c r="B698" s="0" t="n">
        <v>78852128</v>
      </c>
      <c r="C698" s="0" t="n">
        <v>78852115</v>
      </c>
      <c r="D698" s="0" t="n">
        <v>29165774</v>
      </c>
      <c r="E698" s="0" t="n">
        <v>1</v>
      </c>
      <c r="F698" s="0" t="n">
        <v>1</v>
      </c>
      <c r="G698" s="0" t="n">
        <v>1</v>
      </c>
      <c r="H698" s="0" t="n">
        <v>3</v>
      </c>
      <c r="I698" s="0" t="inlineStr">
        <is>
          <t>509-0090</t>
        </is>
      </c>
      <c r="J698" s="0" t="inlineStr">
        <is>
          <t>ТССЦ Московской обл., 509-0090, приказ Минстроя России №675/пр от 28.02.2017 № 258/пр</t>
        </is>
      </c>
      <c r="K698" s="0" t="inlineStr">
        <is>
          <t>Перемычки гибкие, тип ПГС-50</t>
        </is>
      </c>
      <c r="L698" s="0" t="n">
        <v>1358</v>
      </c>
      <c r="N698" s="0" t="n">
        <v>1010</v>
      </c>
      <c r="O698" s="0" t="inlineStr">
        <is>
          <t>10 шт.</t>
        </is>
      </c>
      <c r="P698" s="0" t="inlineStr">
        <is>
          <t>10 шт.</t>
        </is>
      </c>
      <c r="Q698" s="0" t="n">
        <v>10</v>
      </c>
      <c r="X698" s="0" t="n">
        <v>0.1</v>
      </c>
      <c r="Y698" s="0" t="n">
        <v>40.9</v>
      </c>
      <c r="Z698" s="0" t="n">
        <v>0</v>
      </c>
      <c r="AA698" s="0" t="n">
        <v>0</v>
      </c>
      <c r="AB698" s="0" t="n">
        <v>0</v>
      </c>
      <c r="AC698" s="0" t="n">
        <v>0</v>
      </c>
      <c r="AD698" s="0" t="n">
        <v>1</v>
      </c>
      <c r="AE698" s="0" t="n">
        <v>0</v>
      </c>
      <c r="AF698" s="0" t="inlineStr">
        <is>
          <t>)*0,2</t>
        </is>
      </c>
      <c r="AG698" s="0" t="n">
        <v>0.02</v>
      </c>
      <c r="AH698" s="0" t="n">
        <v>2</v>
      </c>
      <c r="AI698" s="0" t="n">
        <v>78852128</v>
      </c>
      <c r="AJ698" s="0" t="n">
        <v>718</v>
      </c>
      <c r="AK698" s="0" t="n">
        <v>0</v>
      </c>
      <c r="AL698" s="0" t="n">
        <v>0</v>
      </c>
      <c r="AM698" s="0" t="n">
        <v>0</v>
      </c>
      <c r="AN698" s="0" t="n">
        <v>0</v>
      </c>
      <c r="AO698" s="0" t="n">
        <v>0</v>
      </c>
      <c r="AP698" s="0" t="n">
        <v>0</v>
      </c>
      <c r="AQ698" s="0" t="n">
        <v>0</v>
      </c>
      <c r="AR698" s="0" t="n">
        <v>0</v>
      </c>
    </row>
    <row r="699">
      <c r="A699" s="0">
        <f>ROW(Source!A2002)</f>
        <v/>
      </c>
      <c r="B699" s="0" t="n">
        <v>78852129</v>
      </c>
      <c r="C699" s="0" t="n">
        <v>78852115</v>
      </c>
      <c r="D699" s="0" t="n">
        <v>29171708</v>
      </c>
      <c r="E699" s="0" t="n">
        <v>1</v>
      </c>
      <c r="F699" s="0" t="n">
        <v>1</v>
      </c>
      <c r="G699" s="0" t="n">
        <v>1</v>
      </c>
      <c r="H699" s="0" t="n">
        <v>3</v>
      </c>
      <c r="I699" s="0" t="inlineStr">
        <is>
          <t>509-1210</t>
        </is>
      </c>
      <c r="J699" s="0" t="inlineStr">
        <is>
          <t>ТССЦ Московской обл., 509-1210, приказ Минстроя России №675/пр от 28.02.2017 № 258/пр</t>
        </is>
      </c>
      <c r="K699" s="0" t="inlineStr">
        <is>
          <t>Вазелин технический</t>
        </is>
      </c>
      <c r="L699" s="0" t="n">
        <v>1346</v>
      </c>
      <c r="N699" s="0" t="n">
        <v>1009</v>
      </c>
      <c r="O699" s="0" t="inlineStr">
        <is>
          <t>кг</t>
        </is>
      </c>
      <c r="P699" s="0" t="inlineStr">
        <is>
          <t>кг</t>
        </is>
      </c>
      <c r="Q699" s="0" t="n">
        <v>1</v>
      </c>
      <c r="X699" s="0" t="n">
        <v>0.006</v>
      </c>
      <c r="Y699" s="0" t="n">
        <v>30.6</v>
      </c>
      <c r="Z699" s="0" t="n">
        <v>0</v>
      </c>
      <c r="AA699" s="0" t="n">
        <v>0</v>
      </c>
      <c r="AB699" s="0" t="n">
        <v>0</v>
      </c>
      <c r="AC699" s="0" t="n">
        <v>0</v>
      </c>
      <c r="AD699" s="0" t="n">
        <v>1</v>
      </c>
      <c r="AE699" s="0" t="n">
        <v>0</v>
      </c>
      <c r="AF699" s="0" t="inlineStr">
        <is>
          <t>)*0,2</t>
        </is>
      </c>
      <c r="AG699" s="0" t="n">
        <v>0.0012</v>
      </c>
      <c r="AH699" s="0" t="n">
        <v>2</v>
      </c>
      <c r="AI699" s="0" t="n">
        <v>78852129</v>
      </c>
      <c r="AJ699" s="0" t="n">
        <v>719</v>
      </c>
      <c r="AK699" s="0" t="n">
        <v>0</v>
      </c>
      <c r="AL699" s="0" t="n">
        <v>0</v>
      </c>
      <c r="AM699" s="0" t="n">
        <v>0</v>
      </c>
      <c r="AN699" s="0" t="n">
        <v>0</v>
      </c>
      <c r="AO699" s="0" t="n">
        <v>0</v>
      </c>
      <c r="AP699" s="0" t="n">
        <v>0</v>
      </c>
      <c r="AQ699" s="0" t="n">
        <v>0</v>
      </c>
      <c r="AR699" s="0" t="n">
        <v>0</v>
      </c>
    </row>
    <row r="700">
      <c r="A700" s="0">
        <f>ROW(Source!A2002)</f>
        <v/>
      </c>
      <c r="B700" s="0" t="n">
        <v>78852130</v>
      </c>
      <c r="C700" s="0" t="n">
        <v>78852115</v>
      </c>
      <c r="D700" s="0" t="n">
        <v>29171808</v>
      </c>
      <c r="E700" s="0" t="n">
        <v>1</v>
      </c>
      <c r="F700" s="0" t="n">
        <v>1</v>
      </c>
      <c r="G700" s="0" t="n">
        <v>1</v>
      </c>
      <c r="H700" s="0" t="n">
        <v>3</v>
      </c>
      <c r="I700" s="0" t="inlineStr">
        <is>
          <t>999-9950</t>
        </is>
      </c>
      <c r="J700" s="0" t="inlineStr">
        <is>
          <t>ТССЦ Московской обл., 999-9950, приказ Минстроя России №675/пр от 21.09.2015 г.</t>
        </is>
      </c>
      <c r="K700" s="0" t="inlineStr">
        <is>
          <t>Вспомогательные ненормируемые материалы (2% от ОЗП)</t>
        </is>
      </c>
      <c r="L700" s="0" t="n">
        <v>1374</v>
      </c>
      <c r="N700" s="0" t="n">
        <v>1013</v>
      </c>
      <c r="O700" s="0" t="inlineStr">
        <is>
          <t>РУБ</t>
        </is>
      </c>
      <c r="P700" s="0" t="inlineStr">
        <is>
          <t>РУБ</t>
        </is>
      </c>
      <c r="Q700" s="0" t="n">
        <v>1</v>
      </c>
      <c r="X700" s="0" t="n">
        <v>0.3</v>
      </c>
      <c r="Y700" s="0" t="n">
        <v>1</v>
      </c>
      <c r="Z700" s="0" t="n">
        <v>0</v>
      </c>
      <c r="AA700" s="0" t="n">
        <v>0</v>
      </c>
      <c r="AB700" s="0" t="n">
        <v>0</v>
      </c>
      <c r="AC700" s="0" t="n">
        <v>0</v>
      </c>
      <c r="AD700" s="0" t="n">
        <v>1</v>
      </c>
      <c r="AE700" s="0" t="n">
        <v>0</v>
      </c>
      <c r="AF700" s="0" t="inlineStr">
        <is>
          <t>)*0,2</t>
        </is>
      </c>
      <c r="AG700" s="0" t="n">
        <v>0.06</v>
      </c>
      <c r="AH700" s="0" t="n">
        <v>2</v>
      </c>
      <c r="AI700" s="0" t="n">
        <v>78852130</v>
      </c>
      <c r="AJ700" s="0" t="n">
        <v>720</v>
      </c>
      <c r="AK700" s="0" t="n">
        <v>0</v>
      </c>
      <c r="AL700" s="0" t="n">
        <v>0</v>
      </c>
      <c r="AM700" s="0" t="n">
        <v>0</v>
      </c>
      <c r="AN700" s="0" t="n">
        <v>0</v>
      </c>
      <c r="AO700" s="0" t="n">
        <v>0</v>
      </c>
      <c r="AP700" s="0" t="n">
        <v>0</v>
      </c>
      <c r="AQ700" s="0" t="n">
        <v>0</v>
      </c>
      <c r="AR700" s="0" t="n">
        <v>0</v>
      </c>
    </row>
    <row r="701">
      <c r="A701" s="0">
        <f>ROW(Source!A2003)</f>
        <v/>
      </c>
      <c r="B701" s="0" t="n">
        <v>78852068</v>
      </c>
      <c r="C701" s="0" t="n">
        <v>78852067</v>
      </c>
      <c r="D701" s="0" t="n">
        <v>29361307</v>
      </c>
      <c r="E701" s="0" t="n">
        <v>1</v>
      </c>
      <c r="F701" s="0" t="n">
        <v>1</v>
      </c>
      <c r="G701" s="0" t="n">
        <v>1</v>
      </c>
      <c r="H701" s="0" t="n">
        <v>1</v>
      </c>
      <c r="I701" s="0" t="inlineStr">
        <is>
          <t>1-2039-90</t>
        </is>
      </c>
      <c r="J701" s="0" t="inlineStr"/>
      <c r="K701" s="0" t="inlineStr">
        <is>
          <t>Рабочий монтажник среднего разряда 3,9</t>
        </is>
      </c>
      <c r="L701" s="0" t="n">
        <v>1369</v>
      </c>
      <c r="N701" s="0" t="n">
        <v>1013</v>
      </c>
      <c r="O701" s="0" t="inlineStr">
        <is>
          <t>чел.-ч</t>
        </is>
      </c>
      <c r="P701" s="0" t="inlineStr">
        <is>
          <t>чел.-ч</t>
        </is>
      </c>
      <c r="Q701" s="0" t="n">
        <v>1</v>
      </c>
      <c r="X701" s="0" t="n">
        <v>1.56</v>
      </c>
      <c r="Y701" s="0" t="n">
        <v>0</v>
      </c>
      <c r="Z701" s="0" t="n">
        <v>0</v>
      </c>
      <c r="AA701" s="0" t="n">
        <v>0</v>
      </c>
      <c r="AB701" s="0" t="n">
        <v>9.51</v>
      </c>
      <c r="AC701" s="0" t="n">
        <v>0</v>
      </c>
      <c r="AD701" s="0" t="n">
        <v>1</v>
      </c>
      <c r="AE701" s="0" t="n">
        <v>1</v>
      </c>
      <c r="AF701" s="0" t="inlineStr"/>
      <c r="AG701" s="0" t="n">
        <v>1.56</v>
      </c>
      <c r="AH701" s="0" t="n">
        <v>2</v>
      </c>
      <c r="AI701" s="0" t="n">
        <v>78852068</v>
      </c>
      <c r="AJ701" s="0" t="n">
        <v>721</v>
      </c>
      <c r="AK701" s="0" t="n">
        <v>0</v>
      </c>
      <c r="AL701" s="0" t="n">
        <v>0</v>
      </c>
      <c r="AM701" s="0" t="n">
        <v>0</v>
      </c>
      <c r="AN701" s="0" t="n">
        <v>0</v>
      </c>
      <c r="AO701" s="0" t="n">
        <v>0</v>
      </c>
      <c r="AP701" s="0" t="n">
        <v>0</v>
      </c>
      <c r="AQ701" s="0" t="n">
        <v>0</v>
      </c>
      <c r="AR701" s="0" t="n">
        <v>0</v>
      </c>
    </row>
    <row r="702">
      <c r="A702" s="0">
        <f>ROW(Source!A2003)</f>
        <v/>
      </c>
      <c r="B702" s="0" t="n">
        <v>78852069</v>
      </c>
      <c r="C702" s="0" t="n">
        <v>78852067</v>
      </c>
      <c r="D702" s="0" t="n">
        <v>29172657</v>
      </c>
      <c r="E702" s="0" t="n">
        <v>1</v>
      </c>
      <c r="F702" s="0" t="n">
        <v>1</v>
      </c>
      <c r="G702" s="0" t="n">
        <v>1</v>
      </c>
      <c r="H702" s="0" t="n">
        <v>2</v>
      </c>
      <c r="I702" s="0" t="inlineStr">
        <is>
          <t>040502</t>
        </is>
      </c>
      <c r="J702" s="0" t="inlineStr">
        <is>
          <t>ТСЭМ Московской обл., 040502, приказ Минстроя России №675/пр от 28.02.2017 № 264/пр</t>
        </is>
      </c>
      <c r="K702" s="0" t="inlineStr">
        <is>
          <t>Установки для сварки ручной дуговой (постоянного тока)</t>
        </is>
      </c>
      <c r="L702" s="0" t="n">
        <v>1368</v>
      </c>
      <c r="N702" s="0" t="n">
        <v>1011</v>
      </c>
      <c r="O702" s="0" t="inlineStr">
        <is>
          <t>маш.-ч</t>
        </is>
      </c>
      <c r="P702" s="0" t="inlineStr">
        <is>
          <t>маш.-ч</t>
        </is>
      </c>
      <c r="Q702" s="0" t="n">
        <v>1</v>
      </c>
      <c r="X702" s="0" t="n">
        <v>0.13</v>
      </c>
      <c r="Y702" s="0" t="n">
        <v>0</v>
      </c>
      <c r="Z702" s="0" t="n">
        <v>8.1</v>
      </c>
      <c r="AA702" s="0" t="n">
        <v>0</v>
      </c>
      <c r="AB702" s="0" t="n">
        <v>0</v>
      </c>
      <c r="AC702" s="0" t="n">
        <v>0</v>
      </c>
      <c r="AD702" s="0" t="n">
        <v>1</v>
      </c>
      <c r="AE702" s="0" t="n">
        <v>0</v>
      </c>
      <c r="AF702" s="0" t="inlineStr"/>
      <c r="AG702" s="0" t="n">
        <v>0.13</v>
      </c>
      <c r="AH702" s="0" t="n">
        <v>2</v>
      </c>
      <c r="AI702" s="0" t="n">
        <v>78852069</v>
      </c>
      <c r="AJ702" s="0" t="n">
        <v>722</v>
      </c>
      <c r="AK702" s="0" t="n">
        <v>0</v>
      </c>
      <c r="AL702" s="0" t="n">
        <v>0</v>
      </c>
      <c r="AM702" s="0" t="n">
        <v>0</v>
      </c>
      <c r="AN702" s="0" t="n">
        <v>0</v>
      </c>
      <c r="AO702" s="0" t="n">
        <v>0</v>
      </c>
      <c r="AP702" s="0" t="n">
        <v>0</v>
      </c>
      <c r="AQ702" s="0" t="n">
        <v>0</v>
      </c>
      <c r="AR702" s="0" t="n">
        <v>0</v>
      </c>
    </row>
    <row r="703">
      <c r="A703" s="0">
        <f>ROW(Source!A2003)</f>
        <v/>
      </c>
      <c r="B703" s="0" t="n">
        <v>78852070</v>
      </c>
      <c r="C703" s="0" t="n">
        <v>78852067</v>
      </c>
      <c r="D703" s="0" t="n">
        <v>29174500</v>
      </c>
      <c r="E703" s="0" t="n">
        <v>1</v>
      </c>
      <c r="F703" s="0" t="n">
        <v>1</v>
      </c>
      <c r="G703" s="0" t="n">
        <v>1</v>
      </c>
      <c r="H703" s="0" t="n">
        <v>2</v>
      </c>
      <c r="I703" s="0" t="inlineStr">
        <is>
          <t>330206</t>
        </is>
      </c>
      <c r="J703" s="0" t="inlineStr">
        <is>
          <t>ТСЭМ Московской обл., 330206, приказ Минстроя России №675/пр от 28.02.2017 № 264/пр</t>
        </is>
      </c>
      <c r="K703" s="0" t="inlineStr">
        <is>
          <t>Дрели электрические</t>
        </is>
      </c>
      <c r="L703" s="0" t="n">
        <v>1368</v>
      </c>
      <c r="N703" s="0" t="n">
        <v>1011</v>
      </c>
      <c r="O703" s="0" t="inlineStr">
        <is>
          <t>маш.-ч</t>
        </is>
      </c>
      <c r="P703" s="0" t="inlineStr">
        <is>
          <t>маш.-ч</t>
        </is>
      </c>
      <c r="Q703" s="0" t="n">
        <v>1</v>
      </c>
      <c r="X703" s="0" t="n">
        <v>0.04</v>
      </c>
      <c r="Y703" s="0" t="n">
        <v>0</v>
      </c>
      <c r="Z703" s="0" t="n">
        <v>1.95</v>
      </c>
      <c r="AA703" s="0" t="n">
        <v>0</v>
      </c>
      <c r="AB703" s="0" t="n">
        <v>0</v>
      </c>
      <c r="AC703" s="0" t="n">
        <v>0</v>
      </c>
      <c r="AD703" s="0" t="n">
        <v>1</v>
      </c>
      <c r="AE703" s="0" t="n">
        <v>0</v>
      </c>
      <c r="AF703" s="0" t="inlineStr"/>
      <c r="AG703" s="0" t="n">
        <v>0.04</v>
      </c>
      <c r="AH703" s="0" t="n">
        <v>2</v>
      </c>
      <c r="AI703" s="0" t="n">
        <v>78852070</v>
      </c>
      <c r="AJ703" s="0" t="n">
        <v>723</v>
      </c>
      <c r="AK703" s="0" t="n">
        <v>0</v>
      </c>
      <c r="AL703" s="0" t="n">
        <v>0</v>
      </c>
      <c r="AM703" s="0" t="n">
        <v>0</v>
      </c>
      <c r="AN703" s="0" t="n">
        <v>0</v>
      </c>
      <c r="AO703" s="0" t="n">
        <v>0</v>
      </c>
      <c r="AP703" s="0" t="n">
        <v>0</v>
      </c>
      <c r="AQ703" s="0" t="n">
        <v>0</v>
      </c>
      <c r="AR703" s="0" t="n">
        <v>0</v>
      </c>
    </row>
    <row r="704">
      <c r="A704" s="0">
        <f>ROW(Source!A2003)</f>
        <v/>
      </c>
      <c r="B704" s="0" t="n">
        <v>78852071</v>
      </c>
      <c r="C704" s="0" t="n">
        <v>78852067</v>
      </c>
      <c r="D704" s="0" t="n">
        <v>29110546</v>
      </c>
      <c r="E704" s="0" t="n">
        <v>1</v>
      </c>
      <c r="F704" s="0" t="n">
        <v>1</v>
      </c>
      <c r="G704" s="0" t="n">
        <v>1</v>
      </c>
      <c r="H704" s="0" t="n">
        <v>3</v>
      </c>
      <c r="I704" s="0" t="inlineStr">
        <is>
          <t>101-1665</t>
        </is>
      </c>
      <c r="J704" s="0" t="inlineStr">
        <is>
          <t>ТССЦ Московской обл., 101-1665, приказ Минстроя России №675/пр от 28.02.2017 № 254/пр</t>
        </is>
      </c>
      <c r="K704" s="0" t="inlineStr">
        <is>
          <t>Лак электроизоляционный 318</t>
        </is>
      </c>
      <c r="L704" s="0" t="n">
        <v>1346</v>
      </c>
      <c r="N704" s="0" t="n">
        <v>1009</v>
      </c>
      <c r="O704" s="0" t="inlineStr">
        <is>
          <t>кг</t>
        </is>
      </c>
      <c r="P704" s="0" t="inlineStr">
        <is>
          <t>кг</t>
        </is>
      </c>
      <c r="Q704" s="0" t="n">
        <v>1</v>
      </c>
      <c r="X704" s="0" t="n">
        <v>0.006</v>
      </c>
      <c r="Y704" s="0" t="n">
        <v>35.63</v>
      </c>
      <c r="Z704" s="0" t="n">
        <v>0</v>
      </c>
      <c r="AA704" s="0" t="n">
        <v>0</v>
      </c>
      <c r="AB704" s="0" t="n">
        <v>0</v>
      </c>
      <c r="AC704" s="0" t="n">
        <v>0</v>
      </c>
      <c r="AD704" s="0" t="n">
        <v>1</v>
      </c>
      <c r="AE704" s="0" t="n">
        <v>0</v>
      </c>
      <c r="AF704" s="0" t="inlineStr"/>
      <c r="AG704" s="0" t="n">
        <v>0.006</v>
      </c>
      <c r="AH704" s="0" t="n">
        <v>2</v>
      </c>
      <c r="AI704" s="0" t="n">
        <v>78852071</v>
      </c>
      <c r="AJ704" s="0" t="n">
        <v>724</v>
      </c>
      <c r="AK704" s="0" t="n">
        <v>0</v>
      </c>
      <c r="AL704" s="0" t="n">
        <v>0</v>
      </c>
      <c r="AM704" s="0" t="n">
        <v>0</v>
      </c>
      <c r="AN704" s="0" t="n">
        <v>0</v>
      </c>
      <c r="AO704" s="0" t="n">
        <v>0</v>
      </c>
      <c r="AP704" s="0" t="n">
        <v>0</v>
      </c>
      <c r="AQ704" s="0" t="n">
        <v>0</v>
      </c>
      <c r="AR704" s="0" t="n">
        <v>0</v>
      </c>
    </row>
    <row r="705">
      <c r="A705" s="0">
        <f>ROW(Source!A2003)</f>
        <v/>
      </c>
      <c r="B705" s="0" t="n">
        <v>78852072</v>
      </c>
      <c r="C705" s="0" t="n">
        <v>78852067</v>
      </c>
      <c r="D705" s="0" t="n">
        <v>29113980</v>
      </c>
      <c r="E705" s="0" t="n">
        <v>1</v>
      </c>
      <c r="F705" s="0" t="n">
        <v>1</v>
      </c>
      <c r="G705" s="0" t="n">
        <v>1</v>
      </c>
      <c r="H705" s="0" t="n">
        <v>3</v>
      </c>
      <c r="I705" s="0" t="inlineStr">
        <is>
          <t>101-1924</t>
        </is>
      </c>
      <c r="J705" s="0" t="inlineStr">
        <is>
          <t>ТССЦ Московской обл., 101-1924, приказ Минстроя России №675/пр от 28.02.2017 № 254/пр</t>
        </is>
      </c>
      <c r="K705" s="0" t="inlineStr">
        <is>
          <t>Электроды диаметром 4 мм Э42А</t>
        </is>
      </c>
      <c r="L705" s="0" t="n">
        <v>1346</v>
      </c>
      <c r="N705" s="0" t="n">
        <v>1009</v>
      </c>
      <c r="O705" s="0" t="inlineStr">
        <is>
          <t>кг</t>
        </is>
      </c>
      <c r="P705" s="0" t="inlineStr">
        <is>
          <t>кг</t>
        </is>
      </c>
      <c r="Q705" s="0" t="n">
        <v>1</v>
      </c>
      <c r="X705" s="0" t="n">
        <v>0.07000000000000001</v>
      </c>
      <c r="Y705" s="0" t="n">
        <v>14.31</v>
      </c>
      <c r="Z705" s="0" t="n">
        <v>0</v>
      </c>
      <c r="AA705" s="0" t="n">
        <v>0</v>
      </c>
      <c r="AB705" s="0" t="n">
        <v>0</v>
      </c>
      <c r="AC705" s="0" t="n">
        <v>0</v>
      </c>
      <c r="AD705" s="0" t="n">
        <v>1</v>
      </c>
      <c r="AE705" s="0" t="n">
        <v>0</v>
      </c>
      <c r="AF705" s="0" t="inlineStr"/>
      <c r="AG705" s="0" t="n">
        <v>0.07000000000000001</v>
      </c>
      <c r="AH705" s="0" t="n">
        <v>2</v>
      </c>
      <c r="AI705" s="0" t="n">
        <v>78852072</v>
      </c>
      <c r="AJ705" s="0" t="n">
        <v>725</v>
      </c>
      <c r="AK705" s="0" t="n">
        <v>0</v>
      </c>
      <c r="AL705" s="0" t="n">
        <v>0</v>
      </c>
      <c r="AM705" s="0" t="n">
        <v>0</v>
      </c>
      <c r="AN705" s="0" t="n">
        <v>0</v>
      </c>
      <c r="AO705" s="0" t="n">
        <v>0</v>
      </c>
      <c r="AP705" s="0" t="n">
        <v>0</v>
      </c>
      <c r="AQ705" s="0" t="n">
        <v>0</v>
      </c>
      <c r="AR705" s="0" t="n">
        <v>0</v>
      </c>
    </row>
    <row r="706">
      <c r="A706" s="0">
        <f>ROW(Source!A2003)</f>
        <v/>
      </c>
      <c r="B706" s="0" t="n">
        <v>78852073</v>
      </c>
      <c r="C706" s="0" t="n">
        <v>78852067</v>
      </c>
      <c r="D706" s="0" t="n">
        <v>29108369</v>
      </c>
      <c r="E706" s="0" t="n">
        <v>1</v>
      </c>
      <c r="F706" s="0" t="n">
        <v>1</v>
      </c>
      <c r="G706" s="0" t="n">
        <v>1</v>
      </c>
      <c r="H706" s="0" t="n">
        <v>3</v>
      </c>
      <c r="I706" s="0" t="inlineStr">
        <is>
          <t>101-1964</t>
        </is>
      </c>
      <c r="J706" s="0" t="inlineStr">
        <is>
          <t>ТССЦ Московской обл., 101-1964, приказ Минстроя России №675/пр от 28.02.2017 № 254/пр</t>
        </is>
      </c>
      <c r="K706" s="0" t="inlineStr">
        <is>
          <t>Шпагат бумажный</t>
        </is>
      </c>
      <c r="L706" s="0" t="n">
        <v>1346</v>
      </c>
      <c r="N706" s="0" t="n">
        <v>1009</v>
      </c>
      <c r="O706" s="0" t="inlineStr">
        <is>
          <t>кг</t>
        </is>
      </c>
      <c r="P706" s="0" t="inlineStr">
        <is>
          <t>кг</t>
        </is>
      </c>
      <c r="Q706" s="0" t="n">
        <v>1</v>
      </c>
      <c r="X706" s="0" t="n">
        <v>0.001</v>
      </c>
      <c r="Y706" s="0" t="n">
        <v>18.9</v>
      </c>
      <c r="Z706" s="0" t="n">
        <v>0</v>
      </c>
      <c r="AA706" s="0" t="n">
        <v>0</v>
      </c>
      <c r="AB706" s="0" t="n">
        <v>0</v>
      </c>
      <c r="AC706" s="0" t="n">
        <v>0</v>
      </c>
      <c r="AD706" s="0" t="n">
        <v>1</v>
      </c>
      <c r="AE706" s="0" t="n">
        <v>0</v>
      </c>
      <c r="AF706" s="0" t="inlineStr"/>
      <c r="AG706" s="0" t="n">
        <v>0.001</v>
      </c>
      <c r="AH706" s="0" t="n">
        <v>2</v>
      </c>
      <c r="AI706" s="0" t="n">
        <v>78852073</v>
      </c>
      <c r="AJ706" s="0" t="n">
        <v>726</v>
      </c>
      <c r="AK706" s="0" t="n">
        <v>0</v>
      </c>
      <c r="AL706" s="0" t="n">
        <v>0</v>
      </c>
      <c r="AM706" s="0" t="n">
        <v>0</v>
      </c>
      <c r="AN706" s="0" t="n">
        <v>0</v>
      </c>
      <c r="AO706" s="0" t="n">
        <v>0</v>
      </c>
      <c r="AP706" s="0" t="n">
        <v>0</v>
      </c>
      <c r="AQ706" s="0" t="n">
        <v>0</v>
      </c>
      <c r="AR706" s="0" t="n">
        <v>0</v>
      </c>
    </row>
    <row r="707">
      <c r="A707" s="0">
        <f>ROW(Source!A2003)</f>
        <v/>
      </c>
      <c r="B707" s="0" t="n">
        <v>78852074</v>
      </c>
      <c r="C707" s="0" t="n">
        <v>78852067</v>
      </c>
      <c r="D707" s="0" t="n">
        <v>29114246</v>
      </c>
      <c r="E707" s="0" t="n">
        <v>1</v>
      </c>
      <c r="F707" s="0" t="n">
        <v>1</v>
      </c>
      <c r="G707" s="0" t="n">
        <v>1</v>
      </c>
      <c r="H707" s="0" t="n">
        <v>3</v>
      </c>
      <c r="I707" s="0" t="inlineStr">
        <is>
          <t>101-1977</t>
        </is>
      </c>
      <c r="J707" s="0" t="inlineStr">
        <is>
          <t>ТССЦ Московской обл., 101-1977, приказ Минстроя России №675/пр от 28.02.2017 № 254/пр</t>
        </is>
      </c>
      <c r="K707" s="0" t="inlineStr">
        <is>
          <t>Болты с гайками и шайбами строительные</t>
        </is>
      </c>
      <c r="L707" s="0" t="n">
        <v>1346</v>
      </c>
      <c r="N707" s="0" t="n">
        <v>1009</v>
      </c>
      <c r="O707" s="0" t="inlineStr">
        <is>
          <t>кг</t>
        </is>
      </c>
      <c r="P707" s="0" t="inlineStr">
        <is>
          <t>кг</t>
        </is>
      </c>
      <c r="Q707" s="0" t="n">
        <v>1</v>
      </c>
      <c r="X707" s="0" t="n">
        <v>0.049</v>
      </c>
      <c r="Y707" s="0" t="n">
        <v>9.039999999999999</v>
      </c>
      <c r="Z707" s="0" t="n">
        <v>0</v>
      </c>
      <c r="AA707" s="0" t="n">
        <v>0</v>
      </c>
      <c r="AB707" s="0" t="n">
        <v>0</v>
      </c>
      <c r="AC707" s="0" t="n">
        <v>0</v>
      </c>
      <c r="AD707" s="0" t="n">
        <v>1</v>
      </c>
      <c r="AE707" s="0" t="n">
        <v>0</v>
      </c>
      <c r="AF707" s="0" t="inlineStr"/>
      <c r="AG707" s="0" t="n">
        <v>0.049</v>
      </c>
      <c r="AH707" s="0" t="n">
        <v>2</v>
      </c>
      <c r="AI707" s="0" t="n">
        <v>78852074</v>
      </c>
      <c r="AJ707" s="0" t="n">
        <v>727</v>
      </c>
      <c r="AK707" s="0" t="n">
        <v>0</v>
      </c>
      <c r="AL707" s="0" t="n">
        <v>0</v>
      </c>
      <c r="AM707" s="0" t="n">
        <v>0</v>
      </c>
      <c r="AN707" s="0" t="n">
        <v>0</v>
      </c>
      <c r="AO707" s="0" t="n">
        <v>0</v>
      </c>
      <c r="AP707" s="0" t="n">
        <v>0</v>
      </c>
      <c r="AQ707" s="0" t="n">
        <v>0</v>
      </c>
      <c r="AR707" s="0" t="n">
        <v>0</v>
      </c>
    </row>
    <row r="708">
      <c r="A708" s="0">
        <f>ROW(Source!A2003)</f>
        <v/>
      </c>
      <c r="B708" s="0" t="n">
        <v>78852075</v>
      </c>
      <c r="C708" s="0" t="n">
        <v>78852067</v>
      </c>
      <c r="D708" s="0" t="n">
        <v>29110426</v>
      </c>
      <c r="E708" s="0" t="n">
        <v>1</v>
      </c>
      <c r="F708" s="0" t="n">
        <v>1</v>
      </c>
      <c r="G708" s="0" t="n">
        <v>1</v>
      </c>
      <c r="H708" s="0" t="n">
        <v>3</v>
      </c>
      <c r="I708" s="0" t="inlineStr">
        <is>
          <t>101-2143</t>
        </is>
      </c>
      <c r="J708" s="0" t="inlineStr">
        <is>
          <t>ТССЦ Московской обл., 101-2143, приказ Минстроя России №675/пр от 28.02.2017 № 254/пр</t>
        </is>
      </c>
      <c r="K708" s="0" t="inlineStr">
        <is>
          <t>Краска</t>
        </is>
      </c>
      <c r="L708" s="0" t="n">
        <v>1346</v>
      </c>
      <c r="N708" s="0" t="n">
        <v>1009</v>
      </c>
      <c r="O708" s="0" t="inlineStr">
        <is>
          <t>кг</t>
        </is>
      </c>
      <c r="P708" s="0" t="inlineStr">
        <is>
          <t>кг</t>
        </is>
      </c>
      <c r="Q708" s="0" t="n">
        <v>1</v>
      </c>
      <c r="X708" s="0" t="n">
        <v>0.036</v>
      </c>
      <c r="Y708" s="0" t="n">
        <v>28.67</v>
      </c>
      <c r="Z708" s="0" t="n">
        <v>0</v>
      </c>
      <c r="AA708" s="0" t="n">
        <v>0</v>
      </c>
      <c r="AB708" s="0" t="n">
        <v>0</v>
      </c>
      <c r="AC708" s="0" t="n">
        <v>0</v>
      </c>
      <c r="AD708" s="0" t="n">
        <v>1</v>
      </c>
      <c r="AE708" s="0" t="n">
        <v>0</v>
      </c>
      <c r="AF708" s="0" t="inlineStr"/>
      <c r="AG708" s="0" t="n">
        <v>0.036</v>
      </c>
      <c r="AH708" s="0" t="n">
        <v>2</v>
      </c>
      <c r="AI708" s="0" t="n">
        <v>78852075</v>
      </c>
      <c r="AJ708" s="0" t="n">
        <v>728</v>
      </c>
      <c r="AK708" s="0" t="n">
        <v>0</v>
      </c>
      <c r="AL708" s="0" t="n">
        <v>0</v>
      </c>
      <c r="AM708" s="0" t="n">
        <v>0</v>
      </c>
      <c r="AN708" s="0" t="n">
        <v>0</v>
      </c>
      <c r="AO708" s="0" t="n">
        <v>0</v>
      </c>
      <c r="AP708" s="0" t="n">
        <v>0</v>
      </c>
      <c r="AQ708" s="0" t="n">
        <v>0</v>
      </c>
      <c r="AR708" s="0" t="n">
        <v>0</v>
      </c>
    </row>
    <row r="709">
      <c r="A709" s="0">
        <f>ROW(Source!A2003)</f>
        <v/>
      </c>
      <c r="B709" s="0" t="n">
        <v>78852076</v>
      </c>
      <c r="C709" s="0" t="n">
        <v>78852067</v>
      </c>
      <c r="D709" s="0" t="n">
        <v>29107961</v>
      </c>
      <c r="E709" s="0" t="n">
        <v>1</v>
      </c>
      <c r="F709" s="0" t="n">
        <v>1</v>
      </c>
      <c r="G709" s="0" t="n">
        <v>1</v>
      </c>
      <c r="H709" s="0" t="n">
        <v>3</v>
      </c>
      <c r="I709" s="0" t="inlineStr">
        <is>
          <t>101-2365</t>
        </is>
      </c>
      <c r="J709" s="0" t="inlineStr">
        <is>
          <t>ТССЦ Московской обл., 101-2365, приказ Минстроя России №675/пр от 28.02.2017 № 254/пр</t>
        </is>
      </c>
      <c r="K709" s="0" t="inlineStr">
        <is>
          <t>Нитки швейные</t>
        </is>
      </c>
      <c r="L709" s="0" t="n">
        <v>1346</v>
      </c>
      <c r="N709" s="0" t="n">
        <v>1009</v>
      </c>
      <c r="O709" s="0" t="inlineStr">
        <is>
          <t>кг</t>
        </is>
      </c>
      <c r="P709" s="0" t="inlineStr">
        <is>
          <t>кг</t>
        </is>
      </c>
      <c r="Q709" s="0" t="n">
        <v>1</v>
      </c>
      <c r="X709" s="0" t="n">
        <v>0.001</v>
      </c>
      <c r="Y709" s="0" t="n">
        <v>133.05</v>
      </c>
      <c r="Z709" s="0" t="n">
        <v>0</v>
      </c>
      <c r="AA709" s="0" t="n">
        <v>0</v>
      </c>
      <c r="AB709" s="0" t="n">
        <v>0</v>
      </c>
      <c r="AC709" s="0" t="n">
        <v>0</v>
      </c>
      <c r="AD709" s="0" t="n">
        <v>1</v>
      </c>
      <c r="AE709" s="0" t="n">
        <v>0</v>
      </c>
      <c r="AF709" s="0" t="inlineStr"/>
      <c r="AG709" s="0" t="n">
        <v>0.001</v>
      </c>
      <c r="AH709" s="0" t="n">
        <v>2</v>
      </c>
      <c r="AI709" s="0" t="n">
        <v>78852076</v>
      </c>
      <c r="AJ709" s="0" t="n">
        <v>729</v>
      </c>
      <c r="AK709" s="0" t="n">
        <v>0</v>
      </c>
      <c r="AL709" s="0" t="n">
        <v>0</v>
      </c>
      <c r="AM709" s="0" t="n">
        <v>0</v>
      </c>
      <c r="AN709" s="0" t="n">
        <v>0</v>
      </c>
      <c r="AO709" s="0" t="n">
        <v>0</v>
      </c>
      <c r="AP709" s="0" t="n">
        <v>0</v>
      </c>
      <c r="AQ709" s="0" t="n">
        <v>0</v>
      </c>
      <c r="AR709" s="0" t="n">
        <v>0</v>
      </c>
    </row>
    <row r="710">
      <c r="A710" s="0">
        <f>ROW(Source!A2003)</f>
        <v/>
      </c>
      <c r="B710" s="0" t="n">
        <v>78852077</v>
      </c>
      <c r="C710" s="0" t="n">
        <v>78852067</v>
      </c>
      <c r="D710" s="0" t="n">
        <v>29110838</v>
      </c>
      <c r="E710" s="0" t="n">
        <v>1</v>
      </c>
      <c r="F710" s="0" t="n">
        <v>1</v>
      </c>
      <c r="G710" s="0" t="n">
        <v>1</v>
      </c>
      <c r="H710" s="0" t="n">
        <v>3</v>
      </c>
      <c r="I710" s="0" t="inlineStr">
        <is>
          <t>101-2499</t>
        </is>
      </c>
      <c r="J710" s="0" t="inlineStr">
        <is>
          <t>ТССЦ Московской обл., 101-2499, приказ Минстроя России №675/пр от 28.02.2017 № 254/пр</t>
        </is>
      </c>
      <c r="K710" s="0" t="inlineStr">
        <is>
          <t>Лента изоляционная прорезиненная односторонняя ширина 20 мм, толщина 0,25-0,35 мм</t>
        </is>
      </c>
      <c r="L710" s="0" t="n">
        <v>1346</v>
      </c>
      <c r="N710" s="0" t="n">
        <v>1009</v>
      </c>
      <c r="O710" s="0" t="inlineStr">
        <is>
          <t>кг</t>
        </is>
      </c>
      <c r="P710" s="0" t="inlineStr">
        <is>
          <t>кг</t>
        </is>
      </c>
      <c r="Q710" s="0" t="n">
        <v>1</v>
      </c>
      <c r="X710" s="0" t="n">
        <v>0.012</v>
      </c>
      <c r="Y710" s="0" t="n">
        <v>30.5</v>
      </c>
      <c r="Z710" s="0" t="n">
        <v>0</v>
      </c>
      <c r="AA710" s="0" t="n">
        <v>0</v>
      </c>
      <c r="AB710" s="0" t="n">
        <v>0</v>
      </c>
      <c r="AC710" s="0" t="n">
        <v>0</v>
      </c>
      <c r="AD710" s="0" t="n">
        <v>1</v>
      </c>
      <c r="AE710" s="0" t="n">
        <v>0</v>
      </c>
      <c r="AF710" s="0" t="inlineStr"/>
      <c r="AG710" s="0" t="n">
        <v>0.012</v>
      </c>
      <c r="AH710" s="0" t="n">
        <v>2</v>
      </c>
      <c r="AI710" s="0" t="n">
        <v>78852077</v>
      </c>
      <c r="AJ710" s="0" t="n">
        <v>730</v>
      </c>
      <c r="AK710" s="0" t="n">
        <v>0</v>
      </c>
      <c r="AL710" s="0" t="n">
        <v>0</v>
      </c>
      <c r="AM710" s="0" t="n">
        <v>0</v>
      </c>
      <c r="AN710" s="0" t="n">
        <v>0</v>
      </c>
      <c r="AO710" s="0" t="n">
        <v>0</v>
      </c>
      <c r="AP710" s="0" t="n">
        <v>0</v>
      </c>
      <c r="AQ710" s="0" t="n">
        <v>0</v>
      </c>
      <c r="AR710" s="0" t="n">
        <v>0</v>
      </c>
    </row>
    <row r="711">
      <c r="A711" s="0">
        <f>ROW(Source!A2003)</f>
        <v/>
      </c>
      <c r="B711" s="0" t="n">
        <v>78852078</v>
      </c>
      <c r="C711" s="0" t="n">
        <v>78852067</v>
      </c>
      <c r="D711" s="0" t="n">
        <v>29114470</v>
      </c>
      <c r="E711" s="0" t="n">
        <v>1</v>
      </c>
      <c r="F711" s="0" t="n">
        <v>1</v>
      </c>
      <c r="G711" s="0" t="n">
        <v>1</v>
      </c>
      <c r="H711" s="0" t="n">
        <v>3</v>
      </c>
      <c r="I711" s="0" t="inlineStr">
        <is>
          <t>101-3914</t>
        </is>
      </c>
      <c r="J711" s="0" t="inlineStr">
        <is>
          <t>ТССЦ Московской обл., 101-3914, приказ Минстроя России №675/пр от 28.02.2017 № 254/пр</t>
        </is>
      </c>
      <c r="K711" s="0" t="inlineStr">
        <is>
          <t>Дюбели распорные полипропиленовые</t>
        </is>
      </c>
      <c r="L711" s="0" t="n">
        <v>1355</v>
      </c>
      <c r="N711" s="0" t="n">
        <v>1010</v>
      </c>
      <c r="O711" s="0" t="inlineStr">
        <is>
          <t>100 шт.</t>
        </is>
      </c>
      <c r="P711" s="0" t="inlineStr">
        <is>
          <t>100 шт.</t>
        </is>
      </c>
      <c r="Q711" s="0" t="n">
        <v>100</v>
      </c>
      <c r="X711" s="0" t="n">
        <v>0.014</v>
      </c>
      <c r="Y711" s="0" t="n">
        <v>86.23999999999999</v>
      </c>
      <c r="Z711" s="0" t="n">
        <v>0</v>
      </c>
      <c r="AA711" s="0" t="n">
        <v>0</v>
      </c>
      <c r="AB711" s="0" t="n">
        <v>0</v>
      </c>
      <c r="AC711" s="0" t="n">
        <v>0</v>
      </c>
      <c r="AD711" s="0" t="n">
        <v>1</v>
      </c>
      <c r="AE711" s="0" t="n">
        <v>0</v>
      </c>
      <c r="AF711" s="0" t="inlineStr"/>
      <c r="AG711" s="0" t="n">
        <v>0.014</v>
      </c>
      <c r="AH711" s="0" t="n">
        <v>2</v>
      </c>
      <c r="AI711" s="0" t="n">
        <v>78852078</v>
      </c>
      <c r="AJ711" s="0" t="n">
        <v>731</v>
      </c>
      <c r="AK711" s="0" t="n">
        <v>0</v>
      </c>
      <c r="AL711" s="0" t="n">
        <v>0</v>
      </c>
      <c r="AM711" s="0" t="n">
        <v>0</v>
      </c>
      <c r="AN711" s="0" t="n">
        <v>0</v>
      </c>
      <c r="AO711" s="0" t="n">
        <v>0</v>
      </c>
      <c r="AP711" s="0" t="n">
        <v>0</v>
      </c>
      <c r="AQ711" s="0" t="n">
        <v>0</v>
      </c>
      <c r="AR711" s="0" t="n">
        <v>0</v>
      </c>
    </row>
    <row r="712">
      <c r="A712" s="0">
        <f>ROW(Source!A2003)</f>
        <v/>
      </c>
      <c r="B712" s="0" t="n">
        <v>78852079</v>
      </c>
      <c r="C712" s="0" t="n">
        <v>78852067</v>
      </c>
      <c r="D712" s="0" t="n">
        <v>29129474</v>
      </c>
      <c r="E712" s="0" t="n">
        <v>1</v>
      </c>
      <c r="F712" s="0" t="n">
        <v>1</v>
      </c>
      <c r="G712" s="0" t="n">
        <v>1</v>
      </c>
      <c r="H712" s="0" t="n">
        <v>3</v>
      </c>
      <c r="I712" s="0" t="inlineStr">
        <is>
          <t>201-0843</t>
        </is>
      </c>
      <c r="J712" s="0" t="inlineStr">
        <is>
          <t>ТССЦ Московской обл., 201-0843, приказ Минстроя России №675/пр от 28.02.2017 № 255/пр</t>
        </is>
      </c>
      <c r="K712" s="0" t="inlineStr">
        <is>
          <t>Конструкции стальные индивидуальные решетчатые сварные массой до 0,1 т</t>
        </is>
      </c>
      <c r="L712" s="0" t="n">
        <v>1348</v>
      </c>
      <c r="N712" s="0" t="n">
        <v>1009</v>
      </c>
      <c r="O712" s="0" t="inlineStr">
        <is>
          <t>т</t>
        </is>
      </c>
      <c r="P712" s="0" t="inlineStr">
        <is>
          <t>т</t>
        </is>
      </c>
      <c r="Q712" s="0" t="n">
        <v>1000</v>
      </c>
      <c r="X712" s="0" t="n">
        <v>0.001</v>
      </c>
      <c r="Y712" s="0" t="n">
        <v>11534.49</v>
      </c>
      <c r="Z712" s="0" t="n">
        <v>0</v>
      </c>
      <c r="AA712" s="0" t="n">
        <v>0</v>
      </c>
      <c r="AB712" s="0" t="n">
        <v>0</v>
      </c>
      <c r="AC712" s="0" t="n">
        <v>0</v>
      </c>
      <c r="AD712" s="0" t="n">
        <v>1</v>
      </c>
      <c r="AE712" s="0" t="n">
        <v>0</v>
      </c>
      <c r="AF712" s="0" t="inlineStr"/>
      <c r="AG712" s="0" t="n">
        <v>0.001</v>
      </c>
      <c r="AH712" s="0" t="n">
        <v>2</v>
      </c>
      <c r="AI712" s="0" t="n">
        <v>78852079</v>
      </c>
      <c r="AJ712" s="0" t="n">
        <v>732</v>
      </c>
      <c r="AK712" s="0" t="n">
        <v>0</v>
      </c>
      <c r="AL712" s="0" t="n">
        <v>0</v>
      </c>
      <c r="AM712" s="0" t="n">
        <v>0</v>
      </c>
      <c r="AN712" s="0" t="n">
        <v>0</v>
      </c>
      <c r="AO712" s="0" t="n">
        <v>0</v>
      </c>
      <c r="AP712" s="0" t="n">
        <v>0</v>
      </c>
      <c r="AQ712" s="0" t="n">
        <v>0</v>
      </c>
      <c r="AR712" s="0" t="n">
        <v>0</v>
      </c>
    </row>
    <row r="713">
      <c r="A713" s="0">
        <f>ROW(Source!A2003)</f>
        <v/>
      </c>
      <c r="B713" s="0" t="n">
        <v>78852080</v>
      </c>
      <c r="C713" s="0" t="n">
        <v>78852067</v>
      </c>
      <c r="D713" s="0" t="n">
        <v>29165774</v>
      </c>
      <c r="E713" s="0" t="n">
        <v>1</v>
      </c>
      <c r="F713" s="0" t="n">
        <v>1</v>
      </c>
      <c r="G713" s="0" t="n">
        <v>1</v>
      </c>
      <c r="H713" s="0" t="n">
        <v>3</v>
      </c>
      <c r="I713" s="0" t="inlineStr">
        <is>
          <t>509-0090</t>
        </is>
      </c>
      <c r="J713" s="0" t="inlineStr">
        <is>
          <t>ТССЦ Московской обл., 509-0090, приказ Минстроя России №675/пр от 28.02.2017 № 258/пр</t>
        </is>
      </c>
      <c r="K713" s="0" t="inlineStr">
        <is>
          <t>Перемычки гибкие, тип ПГС-50</t>
        </is>
      </c>
      <c r="L713" s="0" t="n">
        <v>1358</v>
      </c>
      <c r="N713" s="0" t="n">
        <v>1010</v>
      </c>
      <c r="O713" s="0" t="inlineStr">
        <is>
          <t>10 шт.</t>
        </is>
      </c>
      <c r="P713" s="0" t="inlineStr">
        <is>
          <t>10 шт.</t>
        </is>
      </c>
      <c r="Q713" s="0" t="n">
        <v>10</v>
      </c>
      <c r="X713" s="0" t="n">
        <v>0.1</v>
      </c>
      <c r="Y713" s="0" t="n">
        <v>40.9</v>
      </c>
      <c r="Z713" s="0" t="n">
        <v>0</v>
      </c>
      <c r="AA713" s="0" t="n">
        <v>0</v>
      </c>
      <c r="AB713" s="0" t="n">
        <v>0</v>
      </c>
      <c r="AC713" s="0" t="n">
        <v>0</v>
      </c>
      <c r="AD713" s="0" t="n">
        <v>1</v>
      </c>
      <c r="AE713" s="0" t="n">
        <v>0</v>
      </c>
      <c r="AF713" s="0" t="inlineStr"/>
      <c r="AG713" s="0" t="n">
        <v>0.1</v>
      </c>
      <c r="AH713" s="0" t="n">
        <v>2</v>
      </c>
      <c r="AI713" s="0" t="n">
        <v>78852080</v>
      </c>
      <c r="AJ713" s="0" t="n">
        <v>733</v>
      </c>
      <c r="AK713" s="0" t="n">
        <v>0</v>
      </c>
      <c r="AL713" s="0" t="n">
        <v>0</v>
      </c>
      <c r="AM713" s="0" t="n">
        <v>0</v>
      </c>
      <c r="AN713" s="0" t="n">
        <v>0</v>
      </c>
      <c r="AO713" s="0" t="n">
        <v>0</v>
      </c>
      <c r="AP713" s="0" t="n">
        <v>0</v>
      </c>
      <c r="AQ713" s="0" t="n">
        <v>0</v>
      </c>
      <c r="AR713" s="0" t="n">
        <v>0</v>
      </c>
    </row>
    <row r="714">
      <c r="A714" s="0">
        <f>ROW(Source!A2003)</f>
        <v/>
      </c>
      <c r="B714" s="0" t="n">
        <v>78852081</v>
      </c>
      <c r="C714" s="0" t="n">
        <v>78852067</v>
      </c>
      <c r="D714" s="0" t="n">
        <v>29171708</v>
      </c>
      <c r="E714" s="0" t="n">
        <v>1</v>
      </c>
      <c r="F714" s="0" t="n">
        <v>1</v>
      </c>
      <c r="G714" s="0" t="n">
        <v>1</v>
      </c>
      <c r="H714" s="0" t="n">
        <v>3</v>
      </c>
      <c r="I714" s="0" t="inlineStr">
        <is>
          <t>509-1210</t>
        </is>
      </c>
      <c r="J714" s="0" t="inlineStr">
        <is>
          <t>ТССЦ Московской обл., 509-1210, приказ Минстроя России №675/пр от 28.02.2017 № 258/пр</t>
        </is>
      </c>
      <c r="K714" s="0" t="inlineStr">
        <is>
          <t>Вазелин технический</t>
        </is>
      </c>
      <c r="L714" s="0" t="n">
        <v>1346</v>
      </c>
      <c r="N714" s="0" t="n">
        <v>1009</v>
      </c>
      <c r="O714" s="0" t="inlineStr">
        <is>
          <t>кг</t>
        </is>
      </c>
      <c r="P714" s="0" t="inlineStr">
        <is>
          <t>кг</t>
        </is>
      </c>
      <c r="Q714" s="0" t="n">
        <v>1</v>
      </c>
      <c r="X714" s="0" t="n">
        <v>0.006</v>
      </c>
      <c r="Y714" s="0" t="n">
        <v>30.6</v>
      </c>
      <c r="Z714" s="0" t="n">
        <v>0</v>
      </c>
      <c r="AA714" s="0" t="n">
        <v>0</v>
      </c>
      <c r="AB714" s="0" t="n">
        <v>0</v>
      </c>
      <c r="AC714" s="0" t="n">
        <v>0</v>
      </c>
      <c r="AD714" s="0" t="n">
        <v>1</v>
      </c>
      <c r="AE714" s="0" t="n">
        <v>0</v>
      </c>
      <c r="AF714" s="0" t="inlineStr"/>
      <c r="AG714" s="0" t="n">
        <v>0.006</v>
      </c>
      <c r="AH714" s="0" t="n">
        <v>2</v>
      </c>
      <c r="AI714" s="0" t="n">
        <v>78852081</v>
      </c>
      <c r="AJ714" s="0" t="n">
        <v>734</v>
      </c>
      <c r="AK714" s="0" t="n">
        <v>0</v>
      </c>
      <c r="AL714" s="0" t="n">
        <v>0</v>
      </c>
      <c r="AM714" s="0" t="n">
        <v>0</v>
      </c>
      <c r="AN714" s="0" t="n">
        <v>0</v>
      </c>
      <c r="AO714" s="0" t="n">
        <v>0</v>
      </c>
      <c r="AP714" s="0" t="n">
        <v>0</v>
      </c>
      <c r="AQ714" s="0" t="n">
        <v>0</v>
      </c>
      <c r="AR714" s="0" t="n">
        <v>0</v>
      </c>
    </row>
    <row r="715">
      <c r="A715" s="0">
        <f>ROW(Source!A2003)</f>
        <v/>
      </c>
      <c r="B715" s="0" t="n">
        <v>78852082</v>
      </c>
      <c r="C715" s="0" t="n">
        <v>78852067</v>
      </c>
      <c r="D715" s="0" t="n">
        <v>29171808</v>
      </c>
      <c r="E715" s="0" t="n">
        <v>1</v>
      </c>
      <c r="F715" s="0" t="n">
        <v>1</v>
      </c>
      <c r="G715" s="0" t="n">
        <v>1</v>
      </c>
      <c r="H715" s="0" t="n">
        <v>3</v>
      </c>
      <c r="I715" s="0" t="inlineStr">
        <is>
          <t>999-9950</t>
        </is>
      </c>
      <c r="J715" s="0" t="inlineStr">
        <is>
          <t>ТССЦ Московской обл., 999-9950, приказ Минстроя России №675/пр от 21.09.2015 г.</t>
        </is>
      </c>
      <c r="K715" s="0" t="inlineStr">
        <is>
          <t>Вспомогательные ненормируемые материалы (2% от ОЗП)</t>
        </is>
      </c>
      <c r="L715" s="0" t="n">
        <v>1374</v>
      </c>
      <c r="N715" s="0" t="n">
        <v>1013</v>
      </c>
      <c r="O715" s="0" t="inlineStr">
        <is>
          <t>РУБ</t>
        </is>
      </c>
      <c r="P715" s="0" t="inlineStr">
        <is>
          <t>РУБ</t>
        </is>
      </c>
      <c r="Q715" s="0" t="n">
        <v>1</v>
      </c>
      <c r="X715" s="0" t="n">
        <v>0.3</v>
      </c>
      <c r="Y715" s="0" t="n">
        <v>1</v>
      </c>
      <c r="Z715" s="0" t="n">
        <v>0</v>
      </c>
      <c r="AA715" s="0" t="n">
        <v>0</v>
      </c>
      <c r="AB715" s="0" t="n">
        <v>0</v>
      </c>
      <c r="AC715" s="0" t="n">
        <v>0</v>
      </c>
      <c r="AD715" s="0" t="n">
        <v>1</v>
      </c>
      <c r="AE715" s="0" t="n">
        <v>0</v>
      </c>
      <c r="AF715" s="0" t="inlineStr"/>
      <c r="AG715" s="0" t="n">
        <v>0.3</v>
      </c>
      <c r="AH715" s="0" t="n">
        <v>2</v>
      </c>
      <c r="AI715" s="0" t="n">
        <v>78852082</v>
      </c>
      <c r="AJ715" s="0" t="n">
        <v>737</v>
      </c>
      <c r="AK715" s="0" t="n">
        <v>0</v>
      </c>
      <c r="AL715" s="0" t="n">
        <v>0</v>
      </c>
      <c r="AM715" s="0" t="n">
        <v>0</v>
      </c>
      <c r="AN715" s="0" t="n">
        <v>0</v>
      </c>
      <c r="AO715" s="0" t="n">
        <v>0</v>
      </c>
      <c r="AP715" s="0" t="n">
        <v>0</v>
      </c>
      <c r="AQ715" s="0" t="n">
        <v>0</v>
      </c>
      <c r="AR715" s="0" t="n">
        <v>0</v>
      </c>
    </row>
    <row r="716">
      <c r="A716" s="0">
        <f>ROW(Source!A2044)</f>
        <v/>
      </c>
      <c r="B716" s="0" t="n">
        <v>78852174</v>
      </c>
      <c r="C716" s="0" t="n">
        <v>78852154</v>
      </c>
      <c r="D716" s="0" t="n">
        <v>29361307</v>
      </c>
      <c r="E716" s="0" t="n">
        <v>1</v>
      </c>
      <c r="F716" s="0" t="n">
        <v>1</v>
      </c>
      <c r="G716" s="0" t="n">
        <v>1</v>
      </c>
      <c r="H716" s="0" t="n">
        <v>1</v>
      </c>
      <c r="I716" s="0" t="inlineStr">
        <is>
          <t>1-2039-90</t>
        </is>
      </c>
      <c r="J716" s="0" t="inlineStr"/>
      <c r="K716" s="0" t="inlineStr">
        <is>
          <t>Рабочий монтажник среднего разряда 3,9</t>
        </is>
      </c>
      <c r="L716" s="0" t="n">
        <v>1369</v>
      </c>
      <c r="N716" s="0" t="n">
        <v>1013</v>
      </c>
      <c r="O716" s="0" t="inlineStr">
        <is>
          <t>чел.-ч</t>
        </is>
      </c>
      <c r="P716" s="0" t="inlineStr">
        <is>
          <t>чел.-ч</t>
        </is>
      </c>
      <c r="Q716" s="0" t="n">
        <v>1</v>
      </c>
      <c r="X716" s="0" t="n">
        <v>2.32</v>
      </c>
      <c r="Y716" s="0" t="n">
        <v>0</v>
      </c>
      <c r="Z716" s="0" t="n">
        <v>0</v>
      </c>
      <c r="AA716" s="0" t="n">
        <v>0</v>
      </c>
      <c r="AB716" s="0" t="n">
        <v>9.51</v>
      </c>
      <c r="AC716" s="0" t="n">
        <v>0</v>
      </c>
      <c r="AD716" s="0" t="n">
        <v>1</v>
      </c>
      <c r="AE716" s="0" t="n">
        <v>1</v>
      </c>
      <c r="AF716" s="0" t="inlineStr">
        <is>
          <t>)*0,2</t>
        </is>
      </c>
      <c r="AG716" s="0" t="n">
        <v>0.464</v>
      </c>
      <c r="AH716" s="0" t="n">
        <v>2</v>
      </c>
      <c r="AI716" s="0" t="n">
        <v>78852155</v>
      </c>
      <c r="AJ716" s="0" t="n">
        <v>738</v>
      </c>
      <c r="AK716" s="0" t="n">
        <v>0</v>
      </c>
      <c r="AL716" s="0" t="n">
        <v>0</v>
      </c>
      <c r="AM716" s="0" t="n">
        <v>0</v>
      </c>
      <c r="AN716" s="0" t="n">
        <v>0</v>
      </c>
      <c r="AO716" s="0" t="n">
        <v>0</v>
      </c>
      <c r="AP716" s="0" t="n">
        <v>0</v>
      </c>
      <c r="AQ716" s="0" t="n">
        <v>0</v>
      </c>
      <c r="AR716" s="0" t="n">
        <v>0</v>
      </c>
    </row>
    <row r="717">
      <c r="A717" s="0">
        <f>ROW(Source!A2044)</f>
        <v/>
      </c>
      <c r="B717" s="0" t="n">
        <v>78852175</v>
      </c>
      <c r="C717" s="0" t="n">
        <v>78852154</v>
      </c>
      <c r="D717" s="0" t="n">
        <v>121548</v>
      </c>
      <c r="E717" s="0" t="n">
        <v>1</v>
      </c>
      <c r="F717" s="0" t="n">
        <v>1</v>
      </c>
      <c r="G717" s="0" t="n">
        <v>1</v>
      </c>
      <c r="H717" s="0" t="n">
        <v>1</v>
      </c>
      <c r="I717" s="0" t="inlineStr">
        <is>
          <t>2</t>
        </is>
      </c>
      <c r="J717" s="0" t="inlineStr"/>
      <c r="K717" s="0" t="inlineStr">
        <is>
          <t>Затраты труда машинистов</t>
        </is>
      </c>
      <c r="L717" s="0" t="n">
        <v>608254</v>
      </c>
      <c r="N717" s="0" t="n">
        <v>1013</v>
      </c>
      <c r="O717" s="0" t="inlineStr">
        <is>
          <t>чел.час</t>
        </is>
      </c>
      <c r="P717" s="0" t="inlineStr">
        <is>
          <t>чел.час</t>
        </is>
      </c>
      <c r="Q717" s="0" t="n">
        <v>1</v>
      </c>
      <c r="X717" s="0" t="n">
        <v>0.01</v>
      </c>
      <c r="Y717" s="0" t="n">
        <v>0</v>
      </c>
      <c r="Z717" s="0" t="n">
        <v>0</v>
      </c>
      <c r="AA717" s="0" t="n">
        <v>0</v>
      </c>
      <c r="AB717" s="0" t="n">
        <v>0</v>
      </c>
      <c r="AC717" s="0" t="n">
        <v>0</v>
      </c>
      <c r="AD717" s="0" t="n">
        <v>1</v>
      </c>
      <c r="AE717" s="0" t="n">
        <v>2</v>
      </c>
      <c r="AF717" s="0" t="inlineStr">
        <is>
          <t>)*0,2</t>
        </is>
      </c>
      <c r="AG717" s="0" t="n">
        <v>0.002</v>
      </c>
      <c r="AH717" s="0" t="n">
        <v>2</v>
      </c>
      <c r="AI717" s="0" t="n">
        <v>78852156</v>
      </c>
      <c r="AJ717" s="0" t="n">
        <v>739</v>
      </c>
      <c r="AK717" s="0" t="n">
        <v>0</v>
      </c>
      <c r="AL717" s="0" t="n">
        <v>0</v>
      </c>
      <c r="AM717" s="0" t="n">
        <v>0</v>
      </c>
      <c r="AN717" s="0" t="n">
        <v>0</v>
      </c>
      <c r="AO717" s="0" t="n">
        <v>0</v>
      </c>
      <c r="AP717" s="0" t="n">
        <v>0</v>
      </c>
      <c r="AQ717" s="0" t="n">
        <v>0</v>
      </c>
      <c r="AR717" s="0" t="n">
        <v>0</v>
      </c>
    </row>
    <row r="718">
      <c r="A718" s="0">
        <f>ROW(Source!A2044)</f>
        <v/>
      </c>
      <c r="B718" s="0" t="n">
        <v>78852176</v>
      </c>
      <c r="C718" s="0" t="n">
        <v>78852154</v>
      </c>
      <c r="D718" s="0" t="n">
        <v>29172362</v>
      </c>
      <c r="E718" s="0" t="n">
        <v>1</v>
      </c>
      <c r="F718" s="0" t="n">
        <v>1</v>
      </c>
      <c r="G718" s="0" t="n">
        <v>1</v>
      </c>
      <c r="H718" s="0" t="n">
        <v>2</v>
      </c>
      <c r="I718" s="0" t="inlineStr">
        <is>
          <t>021102</t>
        </is>
      </c>
      <c r="J718" s="0" t="inlineStr">
        <is>
          <t>ТСЭМ Московской обл., 021102, приказ Минстроя России №675/пр от 28.02.2017 № 264/пр</t>
        </is>
      </c>
      <c r="K718" s="0" t="inlineStr">
        <is>
          <t>Краны на автомобильном ходу при работе на монтаже технологического оборудования 10 т</t>
        </is>
      </c>
      <c r="L718" s="0" t="n">
        <v>1368</v>
      </c>
      <c r="N718" s="0" t="n">
        <v>1011</v>
      </c>
      <c r="O718" s="0" t="inlineStr">
        <is>
          <t>маш.-ч</t>
        </is>
      </c>
      <c r="P718" s="0" t="inlineStr">
        <is>
          <t>маш.-ч</t>
        </is>
      </c>
      <c r="Q718" s="0" t="n">
        <v>1</v>
      </c>
      <c r="X718" s="0" t="n">
        <v>0.01</v>
      </c>
      <c r="Y718" s="0" t="n">
        <v>0</v>
      </c>
      <c r="Z718" s="0" t="n">
        <v>134.65</v>
      </c>
      <c r="AA718" s="0" t="n">
        <v>13.5</v>
      </c>
      <c r="AB718" s="0" t="n">
        <v>0</v>
      </c>
      <c r="AC718" s="0" t="n">
        <v>0</v>
      </c>
      <c r="AD718" s="0" t="n">
        <v>1</v>
      </c>
      <c r="AE718" s="0" t="n">
        <v>0</v>
      </c>
      <c r="AF718" s="0" t="inlineStr">
        <is>
          <t>)*0,2</t>
        </is>
      </c>
      <c r="AG718" s="0" t="n">
        <v>0.002</v>
      </c>
      <c r="AH718" s="0" t="n">
        <v>2</v>
      </c>
      <c r="AI718" s="0" t="n">
        <v>78852157</v>
      </c>
      <c r="AJ718" s="0" t="n">
        <v>740</v>
      </c>
      <c r="AK718" s="0" t="n">
        <v>0</v>
      </c>
      <c r="AL718" s="0" t="n">
        <v>0</v>
      </c>
      <c r="AM718" s="0" t="n">
        <v>0</v>
      </c>
      <c r="AN718" s="0" t="n">
        <v>0</v>
      </c>
      <c r="AO718" s="0" t="n">
        <v>0</v>
      </c>
      <c r="AP718" s="0" t="n">
        <v>0</v>
      </c>
      <c r="AQ718" s="0" t="n">
        <v>0</v>
      </c>
      <c r="AR718" s="0" t="n">
        <v>0</v>
      </c>
    </row>
    <row r="719">
      <c r="A719" s="0">
        <f>ROW(Source!A2044)</f>
        <v/>
      </c>
      <c r="B719" s="0" t="n">
        <v>78852177</v>
      </c>
      <c r="C719" s="0" t="n">
        <v>78852154</v>
      </c>
      <c r="D719" s="0" t="n">
        <v>29172657</v>
      </c>
      <c r="E719" s="0" t="n">
        <v>1</v>
      </c>
      <c r="F719" s="0" t="n">
        <v>1</v>
      </c>
      <c r="G719" s="0" t="n">
        <v>1</v>
      </c>
      <c r="H719" s="0" t="n">
        <v>2</v>
      </c>
      <c r="I719" s="0" t="inlineStr">
        <is>
          <t>040502</t>
        </is>
      </c>
      <c r="J719" s="0" t="inlineStr">
        <is>
          <t>ТСЭМ Московской обл., 040502, приказ Минстроя России №675/пр от 28.02.2017 № 264/пр</t>
        </is>
      </c>
      <c r="K719" s="0" t="inlineStr">
        <is>
          <t>Установки для сварки ручной дуговой (постоянного тока)</t>
        </is>
      </c>
      <c r="L719" s="0" t="n">
        <v>1368</v>
      </c>
      <c r="N719" s="0" t="n">
        <v>1011</v>
      </c>
      <c r="O719" s="0" t="inlineStr">
        <is>
          <t>маш.-ч</t>
        </is>
      </c>
      <c r="P719" s="0" t="inlineStr">
        <is>
          <t>маш.-ч</t>
        </is>
      </c>
      <c r="Q719" s="0" t="n">
        <v>1</v>
      </c>
      <c r="X719" s="0" t="n">
        <v>0.13</v>
      </c>
      <c r="Y719" s="0" t="n">
        <v>0</v>
      </c>
      <c r="Z719" s="0" t="n">
        <v>8.1</v>
      </c>
      <c r="AA719" s="0" t="n">
        <v>0</v>
      </c>
      <c r="AB719" s="0" t="n">
        <v>0</v>
      </c>
      <c r="AC719" s="0" t="n">
        <v>0</v>
      </c>
      <c r="AD719" s="0" t="n">
        <v>1</v>
      </c>
      <c r="AE719" s="0" t="n">
        <v>0</v>
      </c>
      <c r="AF719" s="0" t="inlineStr">
        <is>
          <t>)*0,2</t>
        </is>
      </c>
      <c r="AG719" s="0" t="n">
        <v>0.026</v>
      </c>
      <c r="AH719" s="0" t="n">
        <v>2</v>
      </c>
      <c r="AI719" s="0" t="n">
        <v>78852158</v>
      </c>
      <c r="AJ719" s="0" t="n">
        <v>741</v>
      </c>
      <c r="AK719" s="0" t="n">
        <v>0</v>
      </c>
      <c r="AL719" s="0" t="n">
        <v>0</v>
      </c>
      <c r="AM719" s="0" t="n">
        <v>0</v>
      </c>
      <c r="AN719" s="0" t="n">
        <v>0</v>
      </c>
      <c r="AO719" s="0" t="n">
        <v>0</v>
      </c>
      <c r="AP719" s="0" t="n">
        <v>0</v>
      </c>
      <c r="AQ719" s="0" t="n">
        <v>0</v>
      </c>
      <c r="AR719" s="0" t="n">
        <v>0</v>
      </c>
    </row>
    <row r="720">
      <c r="A720" s="0">
        <f>ROW(Source!A2044)</f>
        <v/>
      </c>
      <c r="B720" s="0" t="n">
        <v>78852178</v>
      </c>
      <c r="C720" s="0" t="n">
        <v>78852154</v>
      </c>
      <c r="D720" s="0" t="n">
        <v>29174500</v>
      </c>
      <c r="E720" s="0" t="n">
        <v>1</v>
      </c>
      <c r="F720" s="0" t="n">
        <v>1</v>
      </c>
      <c r="G720" s="0" t="n">
        <v>1</v>
      </c>
      <c r="H720" s="0" t="n">
        <v>2</v>
      </c>
      <c r="I720" s="0" t="inlineStr">
        <is>
          <t>330206</t>
        </is>
      </c>
      <c r="J720" s="0" t="inlineStr">
        <is>
          <t>ТСЭМ Московской обл., 330206, приказ Минстроя России №675/пр от 28.02.2017 № 264/пр</t>
        </is>
      </c>
      <c r="K720" s="0" t="inlineStr">
        <is>
          <t>Дрели электрические</t>
        </is>
      </c>
      <c r="L720" s="0" t="n">
        <v>1368</v>
      </c>
      <c r="N720" s="0" t="n">
        <v>1011</v>
      </c>
      <c r="O720" s="0" t="inlineStr">
        <is>
          <t>маш.-ч</t>
        </is>
      </c>
      <c r="P720" s="0" t="inlineStr">
        <is>
          <t>маш.-ч</t>
        </is>
      </c>
      <c r="Q720" s="0" t="n">
        <v>1</v>
      </c>
      <c r="X720" s="0" t="n">
        <v>0.04</v>
      </c>
      <c r="Y720" s="0" t="n">
        <v>0</v>
      </c>
      <c r="Z720" s="0" t="n">
        <v>1.95</v>
      </c>
      <c r="AA720" s="0" t="n">
        <v>0</v>
      </c>
      <c r="AB720" s="0" t="n">
        <v>0</v>
      </c>
      <c r="AC720" s="0" t="n">
        <v>0</v>
      </c>
      <c r="AD720" s="0" t="n">
        <v>1</v>
      </c>
      <c r="AE720" s="0" t="n">
        <v>0</v>
      </c>
      <c r="AF720" s="0" t="inlineStr">
        <is>
          <t>)*0,2</t>
        </is>
      </c>
      <c r="AG720" s="0" t="n">
        <v>0.008</v>
      </c>
      <c r="AH720" s="0" t="n">
        <v>2</v>
      </c>
      <c r="AI720" s="0" t="n">
        <v>78852159</v>
      </c>
      <c r="AJ720" s="0" t="n">
        <v>742</v>
      </c>
      <c r="AK720" s="0" t="n">
        <v>0</v>
      </c>
      <c r="AL720" s="0" t="n">
        <v>0</v>
      </c>
      <c r="AM720" s="0" t="n">
        <v>0</v>
      </c>
      <c r="AN720" s="0" t="n">
        <v>0</v>
      </c>
      <c r="AO720" s="0" t="n">
        <v>0</v>
      </c>
      <c r="AP720" s="0" t="n">
        <v>0</v>
      </c>
      <c r="AQ720" s="0" t="n">
        <v>0</v>
      </c>
      <c r="AR720" s="0" t="n">
        <v>0</v>
      </c>
    </row>
    <row r="721">
      <c r="A721" s="0">
        <f>ROW(Source!A2044)</f>
        <v/>
      </c>
      <c r="B721" s="0" t="n">
        <v>78852179</v>
      </c>
      <c r="C721" s="0" t="n">
        <v>78852154</v>
      </c>
      <c r="D721" s="0" t="n">
        <v>29174689</v>
      </c>
      <c r="E721" s="0" t="n">
        <v>1</v>
      </c>
      <c r="F721" s="0" t="n">
        <v>1</v>
      </c>
      <c r="G721" s="0" t="n">
        <v>1</v>
      </c>
      <c r="H721" s="0" t="n">
        <v>2</v>
      </c>
      <c r="I721" s="0" t="inlineStr">
        <is>
          <t>350451</t>
        </is>
      </c>
      <c r="J721" s="0" t="inlineStr">
        <is>
          <t>ТСЭМ Московской обл., 350451, приказ Минстроя России №675/пр от 28.02.2017 № 264/пр</t>
        </is>
      </c>
      <c r="K721" s="0" t="inlineStr">
        <is>
          <t>Пресс гидравлический с электроприводом</t>
        </is>
      </c>
      <c r="L721" s="0" t="n">
        <v>1368</v>
      </c>
      <c r="N721" s="0" t="n">
        <v>1011</v>
      </c>
      <c r="O721" s="0" t="inlineStr">
        <is>
          <t>маш.-ч</t>
        </is>
      </c>
      <c r="P721" s="0" t="inlineStr">
        <is>
          <t>маш.-ч</t>
        </is>
      </c>
      <c r="Q721" s="0" t="n">
        <v>1</v>
      </c>
      <c r="X721" s="0" t="n">
        <v>0.2</v>
      </c>
      <c r="Y721" s="0" t="n">
        <v>0</v>
      </c>
      <c r="Z721" s="0" t="n">
        <v>1.11</v>
      </c>
      <c r="AA721" s="0" t="n">
        <v>0</v>
      </c>
      <c r="AB721" s="0" t="n">
        <v>0</v>
      </c>
      <c r="AC721" s="0" t="n">
        <v>0</v>
      </c>
      <c r="AD721" s="0" t="n">
        <v>1</v>
      </c>
      <c r="AE721" s="0" t="n">
        <v>0</v>
      </c>
      <c r="AF721" s="0" t="inlineStr">
        <is>
          <t>)*0,2</t>
        </is>
      </c>
      <c r="AG721" s="0" t="n">
        <v>0.04000000000000001</v>
      </c>
      <c r="AH721" s="0" t="n">
        <v>2</v>
      </c>
      <c r="AI721" s="0" t="n">
        <v>78852160</v>
      </c>
      <c r="AJ721" s="0" t="n">
        <v>743</v>
      </c>
      <c r="AK721" s="0" t="n">
        <v>0</v>
      </c>
      <c r="AL721" s="0" t="n">
        <v>0</v>
      </c>
      <c r="AM721" s="0" t="n">
        <v>0</v>
      </c>
      <c r="AN721" s="0" t="n">
        <v>0</v>
      </c>
      <c r="AO721" s="0" t="n">
        <v>0</v>
      </c>
      <c r="AP721" s="0" t="n">
        <v>0</v>
      </c>
      <c r="AQ721" s="0" t="n">
        <v>0</v>
      </c>
      <c r="AR721" s="0" t="n">
        <v>0</v>
      </c>
    </row>
    <row r="722">
      <c r="A722" s="0">
        <f>ROW(Source!A2044)</f>
        <v/>
      </c>
      <c r="B722" s="0" t="n">
        <v>78852180</v>
      </c>
      <c r="C722" s="0" t="n">
        <v>78852154</v>
      </c>
      <c r="D722" s="0" t="n">
        <v>29174913</v>
      </c>
      <c r="E722" s="0" t="n">
        <v>1</v>
      </c>
      <c r="F722" s="0" t="n">
        <v>1</v>
      </c>
      <c r="G722" s="0" t="n">
        <v>1</v>
      </c>
      <c r="H722" s="0" t="n">
        <v>2</v>
      </c>
      <c r="I722" s="0" t="inlineStr">
        <is>
          <t>400001</t>
        </is>
      </c>
      <c r="J722" s="0" t="inlineStr">
        <is>
          <t>ТСЭМ Московской обл., 400001, приказ Минстроя России №675/пр от 28.02.2017 № 264/пр</t>
        </is>
      </c>
      <c r="K722" s="0" t="inlineStr">
        <is>
          <t>Автомобили бортовые, грузоподъемность до 5 т</t>
        </is>
      </c>
      <c r="L722" s="0" t="n">
        <v>1368</v>
      </c>
      <c r="N722" s="0" t="n">
        <v>1011</v>
      </c>
      <c r="O722" s="0" t="inlineStr">
        <is>
          <t>маш.-ч</t>
        </is>
      </c>
      <c r="P722" s="0" t="inlineStr">
        <is>
          <t>маш.-ч</t>
        </is>
      </c>
      <c r="Q722" s="0" t="n">
        <v>1</v>
      </c>
      <c r="X722" s="0" t="n">
        <v>0.01</v>
      </c>
      <c r="Y722" s="0" t="n">
        <v>0</v>
      </c>
      <c r="Z722" s="0" t="n">
        <v>87.17</v>
      </c>
      <c r="AA722" s="0" t="n">
        <v>11.6</v>
      </c>
      <c r="AB722" s="0" t="n">
        <v>0</v>
      </c>
      <c r="AC722" s="0" t="n">
        <v>0</v>
      </c>
      <c r="AD722" s="0" t="n">
        <v>1</v>
      </c>
      <c r="AE722" s="0" t="n">
        <v>0</v>
      </c>
      <c r="AF722" s="0" t="inlineStr">
        <is>
          <t>)*0,2</t>
        </is>
      </c>
      <c r="AG722" s="0" t="n">
        <v>0.002</v>
      </c>
      <c r="AH722" s="0" t="n">
        <v>2</v>
      </c>
      <c r="AI722" s="0" t="n">
        <v>78852161</v>
      </c>
      <c r="AJ722" s="0" t="n">
        <v>744</v>
      </c>
      <c r="AK722" s="0" t="n">
        <v>0</v>
      </c>
      <c r="AL722" s="0" t="n">
        <v>0</v>
      </c>
      <c r="AM722" s="0" t="n">
        <v>0</v>
      </c>
      <c r="AN722" s="0" t="n">
        <v>0</v>
      </c>
      <c r="AO722" s="0" t="n">
        <v>0</v>
      </c>
      <c r="AP722" s="0" t="n">
        <v>0</v>
      </c>
      <c r="AQ722" s="0" t="n">
        <v>0</v>
      </c>
      <c r="AR722" s="0" t="n">
        <v>0</v>
      </c>
    </row>
    <row r="723">
      <c r="A723" s="0">
        <f>ROW(Source!A2044)</f>
        <v/>
      </c>
      <c r="B723" s="0" t="n">
        <v>78852181</v>
      </c>
      <c r="C723" s="0" t="n">
        <v>78852154</v>
      </c>
      <c r="D723" s="0" t="n">
        <v>29110546</v>
      </c>
      <c r="E723" s="0" t="n">
        <v>1</v>
      </c>
      <c r="F723" s="0" t="n">
        <v>1</v>
      </c>
      <c r="G723" s="0" t="n">
        <v>1</v>
      </c>
      <c r="H723" s="0" t="n">
        <v>3</v>
      </c>
      <c r="I723" s="0" t="inlineStr">
        <is>
          <t>101-1665</t>
        </is>
      </c>
      <c r="J723" s="0" t="inlineStr">
        <is>
          <t>ТССЦ Московской обл., 101-1665, приказ Минстроя России №675/пр от 28.02.2017 № 254/пр</t>
        </is>
      </c>
      <c r="K723" s="0" t="inlineStr">
        <is>
          <t>Лак электроизоляционный 318</t>
        </is>
      </c>
      <c r="L723" s="0" t="n">
        <v>1346</v>
      </c>
      <c r="N723" s="0" t="n">
        <v>1009</v>
      </c>
      <c r="O723" s="0" t="inlineStr">
        <is>
          <t>кг</t>
        </is>
      </c>
      <c r="P723" s="0" t="inlineStr">
        <is>
          <t>кг</t>
        </is>
      </c>
      <c r="Q723" s="0" t="n">
        <v>1</v>
      </c>
      <c r="X723" s="0" t="n">
        <v>0.014</v>
      </c>
      <c r="Y723" s="0" t="n">
        <v>35.63</v>
      </c>
      <c r="Z723" s="0" t="n">
        <v>0</v>
      </c>
      <c r="AA723" s="0" t="n">
        <v>0</v>
      </c>
      <c r="AB723" s="0" t="n">
        <v>0</v>
      </c>
      <c r="AC723" s="0" t="n">
        <v>0</v>
      </c>
      <c r="AD723" s="0" t="n">
        <v>1</v>
      </c>
      <c r="AE723" s="0" t="n">
        <v>0</v>
      </c>
      <c r="AF723" s="0" t="inlineStr">
        <is>
          <t>)*0,2</t>
        </is>
      </c>
      <c r="AG723" s="0" t="n">
        <v>0.0028</v>
      </c>
      <c r="AH723" s="0" t="n">
        <v>2</v>
      </c>
      <c r="AI723" s="0" t="n">
        <v>78852162</v>
      </c>
      <c r="AJ723" s="0" t="n">
        <v>745</v>
      </c>
      <c r="AK723" s="0" t="n">
        <v>0</v>
      </c>
      <c r="AL723" s="0" t="n">
        <v>0</v>
      </c>
      <c r="AM723" s="0" t="n">
        <v>0</v>
      </c>
      <c r="AN723" s="0" t="n">
        <v>0</v>
      </c>
      <c r="AO723" s="0" t="n">
        <v>0</v>
      </c>
      <c r="AP723" s="0" t="n">
        <v>0</v>
      </c>
      <c r="AQ723" s="0" t="n">
        <v>0</v>
      </c>
      <c r="AR723" s="0" t="n">
        <v>0</v>
      </c>
    </row>
    <row r="724">
      <c r="A724" s="0">
        <f>ROW(Source!A2044)</f>
        <v/>
      </c>
      <c r="B724" s="0" t="n">
        <v>78852182</v>
      </c>
      <c r="C724" s="0" t="n">
        <v>78852154</v>
      </c>
      <c r="D724" s="0" t="n">
        <v>29113980</v>
      </c>
      <c r="E724" s="0" t="n">
        <v>1</v>
      </c>
      <c r="F724" s="0" t="n">
        <v>1</v>
      </c>
      <c r="G724" s="0" t="n">
        <v>1</v>
      </c>
      <c r="H724" s="0" t="n">
        <v>3</v>
      </c>
      <c r="I724" s="0" t="inlineStr">
        <is>
          <t>101-1924</t>
        </is>
      </c>
      <c r="J724" s="0" t="inlineStr">
        <is>
          <t>ТССЦ Московской обл., 101-1924, приказ Минстроя России №675/пр от 28.02.2017 № 254/пр</t>
        </is>
      </c>
      <c r="K724" s="0" t="inlineStr">
        <is>
          <t>Электроды диаметром 4 мм Э42А</t>
        </is>
      </c>
      <c r="L724" s="0" t="n">
        <v>1346</v>
      </c>
      <c r="N724" s="0" t="n">
        <v>1009</v>
      </c>
      <c r="O724" s="0" t="inlineStr">
        <is>
          <t>кг</t>
        </is>
      </c>
      <c r="P724" s="0" t="inlineStr">
        <is>
          <t>кг</t>
        </is>
      </c>
      <c r="Q724" s="0" t="n">
        <v>1</v>
      </c>
      <c r="X724" s="0" t="n">
        <v>0.07000000000000001</v>
      </c>
      <c r="Y724" s="0" t="n">
        <v>14.31</v>
      </c>
      <c r="Z724" s="0" t="n">
        <v>0</v>
      </c>
      <c r="AA724" s="0" t="n">
        <v>0</v>
      </c>
      <c r="AB724" s="0" t="n">
        <v>0</v>
      </c>
      <c r="AC724" s="0" t="n">
        <v>0</v>
      </c>
      <c r="AD724" s="0" t="n">
        <v>1</v>
      </c>
      <c r="AE724" s="0" t="n">
        <v>0</v>
      </c>
      <c r="AF724" s="0" t="inlineStr">
        <is>
          <t>)*0,2</t>
        </is>
      </c>
      <c r="AG724" s="0" t="n">
        <v>0.014</v>
      </c>
      <c r="AH724" s="0" t="n">
        <v>2</v>
      </c>
      <c r="AI724" s="0" t="n">
        <v>78852163</v>
      </c>
      <c r="AJ724" s="0" t="n">
        <v>746</v>
      </c>
      <c r="AK724" s="0" t="n">
        <v>0</v>
      </c>
      <c r="AL724" s="0" t="n">
        <v>0</v>
      </c>
      <c r="AM724" s="0" t="n">
        <v>0</v>
      </c>
      <c r="AN724" s="0" t="n">
        <v>0</v>
      </c>
      <c r="AO724" s="0" t="n">
        <v>0</v>
      </c>
      <c r="AP724" s="0" t="n">
        <v>0</v>
      </c>
      <c r="AQ724" s="0" t="n">
        <v>0</v>
      </c>
      <c r="AR724" s="0" t="n">
        <v>0</v>
      </c>
    </row>
    <row r="725">
      <c r="A725" s="0">
        <f>ROW(Source!A2044)</f>
        <v/>
      </c>
      <c r="B725" s="0" t="n">
        <v>78852183</v>
      </c>
      <c r="C725" s="0" t="n">
        <v>78852154</v>
      </c>
      <c r="D725" s="0" t="n">
        <v>29108369</v>
      </c>
      <c r="E725" s="0" t="n">
        <v>1</v>
      </c>
      <c r="F725" s="0" t="n">
        <v>1</v>
      </c>
      <c r="G725" s="0" t="n">
        <v>1</v>
      </c>
      <c r="H725" s="0" t="n">
        <v>3</v>
      </c>
      <c r="I725" s="0" t="inlineStr">
        <is>
          <t>101-1964</t>
        </is>
      </c>
      <c r="J725" s="0" t="inlineStr">
        <is>
          <t>ТССЦ Московской обл., 101-1964, приказ Минстроя России №675/пр от 28.02.2017 № 254/пр</t>
        </is>
      </c>
      <c r="K725" s="0" t="inlineStr">
        <is>
          <t>Шпагат бумажный</t>
        </is>
      </c>
      <c r="L725" s="0" t="n">
        <v>1346</v>
      </c>
      <c r="N725" s="0" t="n">
        <v>1009</v>
      </c>
      <c r="O725" s="0" t="inlineStr">
        <is>
          <t>кг</t>
        </is>
      </c>
      <c r="P725" s="0" t="inlineStr">
        <is>
          <t>кг</t>
        </is>
      </c>
      <c r="Q725" s="0" t="n">
        <v>1</v>
      </c>
      <c r="X725" s="0" t="n">
        <v>0.004</v>
      </c>
      <c r="Y725" s="0" t="n">
        <v>18.9</v>
      </c>
      <c r="Z725" s="0" t="n">
        <v>0</v>
      </c>
      <c r="AA725" s="0" t="n">
        <v>0</v>
      </c>
      <c r="AB725" s="0" t="n">
        <v>0</v>
      </c>
      <c r="AC725" s="0" t="n">
        <v>0</v>
      </c>
      <c r="AD725" s="0" t="n">
        <v>1</v>
      </c>
      <c r="AE725" s="0" t="n">
        <v>0</v>
      </c>
      <c r="AF725" s="0" t="inlineStr">
        <is>
          <t>)*0,2</t>
        </is>
      </c>
      <c r="AG725" s="0" t="n">
        <v>0.0008</v>
      </c>
      <c r="AH725" s="0" t="n">
        <v>2</v>
      </c>
      <c r="AI725" s="0" t="n">
        <v>78852164</v>
      </c>
      <c r="AJ725" s="0" t="n">
        <v>747</v>
      </c>
      <c r="AK725" s="0" t="n">
        <v>0</v>
      </c>
      <c r="AL725" s="0" t="n">
        <v>0</v>
      </c>
      <c r="AM725" s="0" t="n">
        <v>0</v>
      </c>
      <c r="AN725" s="0" t="n">
        <v>0</v>
      </c>
      <c r="AO725" s="0" t="n">
        <v>0</v>
      </c>
      <c r="AP725" s="0" t="n">
        <v>0</v>
      </c>
      <c r="AQ725" s="0" t="n">
        <v>0</v>
      </c>
      <c r="AR725" s="0" t="n">
        <v>0</v>
      </c>
    </row>
    <row r="726">
      <c r="A726" s="0">
        <f>ROW(Source!A2044)</f>
        <v/>
      </c>
      <c r="B726" s="0" t="n">
        <v>78852184</v>
      </c>
      <c r="C726" s="0" t="n">
        <v>78852154</v>
      </c>
      <c r="D726" s="0" t="n">
        <v>29114246</v>
      </c>
      <c r="E726" s="0" t="n">
        <v>1</v>
      </c>
      <c r="F726" s="0" t="n">
        <v>1</v>
      </c>
      <c r="G726" s="0" t="n">
        <v>1</v>
      </c>
      <c r="H726" s="0" t="n">
        <v>3</v>
      </c>
      <c r="I726" s="0" t="inlineStr">
        <is>
          <t>101-1977</t>
        </is>
      </c>
      <c r="J726" s="0" t="inlineStr">
        <is>
          <t>ТССЦ Московской обл., 101-1977, приказ Минстроя России №675/пр от 28.02.2017 № 254/пр</t>
        </is>
      </c>
      <c r="K726" s="0" t="inlineStr">
        <is>
          <t>Болты с гайками и шайбами строительные</t>
        </is>
      </c>
      <c r="L726" s="0" t="n">
        <v>1346</v>
      </c>
      <c r="N726" s="0" t="n">
        <v>1009</v>
      </c>
      <c r="O726" s="0" t="inlineStr">
        <is>
          <t>кг</t>
        </is>
      </c>
      <c r="P726" s="0" t="inlineStr">
        <is>
          <t>кг</t>
        </is>
      </c>
      <c r="Q726" s="0" t="n">
        <v>1</v>
      </c>
      <c r="X726" s="0" t="n">
        <v>0.38</v>
      </c>
      <c r="Y726" s="0" t="n">
        <v>9.039999999999999</v>
      </c>
      <c r="Z726" s="0" t="n">
        <v>0</v>
      </c>
      <c r="AA726" s="0" t="n">
        <v>0</v>
      </c>
      <c r="AB726" s="0" t="n">
        <v>0</v>
      </c>
      <c r="AC726" s="0" t="n">
        <v>0</v>
      </c>
      <c r="AD726" s="0" t="n">
        <v>1</v>
      </c>
      <c r="AE726" s="0" t="n">
        <v>0</v>
      </c>
      <c r="AF726" s="0" t="inlineStr">
        <is>
          <t>)*0,2</t>
        </is>
      </c>
      <c r="AG726" s="0" t="n">
        <v>0.07600000000000001</v>
      </c>
      <c r="AH726" s="0" t="n">
        <v>2</v>
      </c>
      <c r="AI726" s="0" t="n">
        <v>78852165</v>
      </c>
      <c r="AJ726" s="0" t="n">
        <v>748</v>
      </c>
      <c r="AK726" s="0" t="n">
        <v>0</v>
      </c>
      <c r="AL726" s="0" t="n">
        <v>0</v>
      </c>
      <c r="AM726" s="0" t="n">
        <v>0</v>
      </c>
      <c r="AN726" s="0" t="n">
        <v>0</v>
      </c>
      <c r="AO726" s="0" t="n">
        <v>0</v>
      </c>
      <c r="AP726" s="0" t="n">
        <v>0</v>
      </c>
      <c r="AQ726" s="0" t="n">
        <v>0</v>
      </c>
      <c r="AR726" s="0" t="n">
        <v>0</v>
      </c>
    </row>
    <row r="727">
      <c r="A727" s="0">
        <f>ROW(Source!A2044)</f>
        <v/>
      </c>
      <c r="B727" s="0" t="n">
        <v>78852185</v>
      </c>
      <c r="C727" s="0" t="n">
        <v>78852154</v>
      </c>
      <c r="D727" s="0" t="n">
        <v>29110426</v>
      </c>
      <c r="E727" s="0" t="n">
        <v>1</v>
      </c>
      <c r="F727" s="0" t="n">
        <v>1</v>
      </c>
      <c r="G727" s="0" t="n">
        <v>1</v>
      </c>
      <c r="H727" s="0" t="n">
        <v>3</v>
      </c>
      <c r="I727" s="0" t="inlineStr">
        <is>
          <t>101-2143</t>
        </is>
      </c>
      <c r="J727" s="0" t="inlineStr">
        <is>
          <t>ТССЦ Московской обл., 101-2143, приказ Минстроя России №675/пр от 28.02.2017 № 254/пр</t>
        </is>
      </c>
      <c r="K727" s="0" t="inlineStr">
        <is>
          <t>Краска</t>
        </is>
      </c>
      <c r="L727" s="0" t="n">
        <v>1346</v>
      </c>
      <c r="N727" s="0" t="n">
        <v>1009</v>
      </c>
      <c r="O727" s="0" t="inlineStr">
        <is>
          <t>кг</t>
        </is>
      </c>
      <c r="P727" s="0" t="inlineStr">
        <is>
          <t>кг</t>
        </is>
      </c>
      <c r="Q727" s="0" t="n">
        <v>1</v>
      </c>
      <c r="X727" s="0" t="n">
        <v>0.047</v>
      </c>
      <c r="Y727" s="0" t="n">
        <v>28.67</v>
      </c>
      <c r="Z727" s="0" t="n">
        <v>0</v>
      </c>
      <c r="AA727" s="0" t="n">
        <v>0</v>
      </c>
      <c r="AB727" s="0" t="n">
        <v>0</v>
      </c>
      <c r="AC727" s="0" t="n">
        <v>0</v>
      </c>
      <c r="AD727" s="0" t="n">
        <v>1</v>
      </c>
      <c r="AE727" s="0" t="n">
        <v>0</v>
      </c>
      <c r="AF727" s="0" t="inlineStr">
        <is>
          <t>)*0,2</t>
        </is>
      </c>
      <c r="AG727" s="0" t="n">
        <v>0.0094</v>
      </c>
      <c r="AH727" s="0" t="n">
        <v>2</v>
      </c>
      <c r="AI727" s="0" t="n">
        <v>78852166</v>
      </c>
      <c r="AJ727" s="0" t="n">
        <v>749</v>
      </c>
      <c r="AK727" s="0" t="n">
        <v>0</v>
      </c>
      <c r="AL727" s="0" t="n">
        <v>0</v>
      </c>
      <c r="AM727" s="0" t="n">
        <v>0</v>
      </c>
      <c r="AN727" s="0" t="n">
        <v>0</v>
      </c>
      <c r="AO727" s="0" t="n">
        <v>0</v>
      </c>
      <c r="AP727" s="0" t="n">
        <v>0</v>
      </c>
      <c r="AQ727" s="0" t="n">
        <v>0</v>
      </c>
      <c r="AR727" s="0" t="n">
        <v>0</v>
      </c>
    </row>
    <row r="728">
      <c r="A728" s="0">
        <f>ROW(Source!A2044)</f>
        <v/>
      </c>
      <c r="B728" s="0" t="n">
        <v>78852186</v>
      </c>
      <c r="C728" s="0" t="n">
        <v>78852154</v>
      </c>
      <c r="D728" s="0" t="n">
        <v>29107961</v>
      </c>
      <c r="E728" s="0" t="n">
        <v>1</v>
      </c>
      <c r="F728" s="0" t="n">
        <v>1</v>
      </c>
      <c r="G728" s="0" t="n">
        <v>1</v>
      </c>
      <c r="H728" s="0" t="n">
        <v>3</v>
      </c>
      <c r="I728" s="0" t="inlineStr">
        <is>
          <t>101-2365</t>
        </is>
      </c>
      <c r="J728" s="0" t="inlineStr">
        <is>
          <t>ТССЦ Московской обл., 101-2365, приказ Минстроя России №675/пр от 28.02.2017 № 254/пр</t>
        </is>
      </c>
      <c r="K728" s="0" t="inlineStr">
        <is>
          <t>Нитки швейные</t>
        </is>
      </c>
      <c r="L728" s="0" t="n">
        <v>1346</v>
      </c>
      <c r="N728" s="0" t="n">
        <v>1009</v>
      </c>
      <c r="O728" s="0" t="inlineStr">
        <is>
          <t>кг</t>
        </is>
      </c>
      <c r="P728" s="0" t="inlineStr">
        <is>
          <t>кг</t>
        </is>
      </c>
      <c r="Q728" s="0" t="n">
        <v>1</v>
      </c>
      <c r="X728" s="0" t="n">
        <v>0.002</v>
      </c>
      <c r="Y728" s="0" t="n">
        <v>133.05</v>
      </c>
      <c r="Z728" s="0" t="n">
        <v>0</v>
      </c>
      <c r="AA728" s="0" t="n">
        <v>0</v>
      </c>
      <c r="AB728" s="0" t="n">
        <v>0</v>
      </c>
      <c r="AC728" s="0" t="n">
        <v>0</v>
      </c>
      <c r="AD728" s="0" t="n">
        <v>1</v>
      </c>
      <c r="AE728" s="0" t="n">
        <v>0</v>
      </c>
      <c r="AF728" s="0" t="inlineStr">
        <is>
          <t>)*0,2</t>
        </is>
      </c>
      <c r="AG728" s="0" t="n">
        <v>0.0004</v>
      </c>
      <c r="AH728" s="0" t="n">
        <v>2</v>
      </c>
      <c r="AI728" s="0" t="n">
        <v>78852167</v>
      </c>
      <c r="AJ728" s="0" t="n">
        <v>750</v>
      </c>
      <c r="AK728" s="0" t="n">
        <v>0</v>
      </c>
      <c r="AL728" s="0" t="n">
        <v>0</v>
      </c>
      <c r="AM728" s="0" t="n">
        <v>0</v>
      </c>
      <c r="AN728" s="0" t="n">
        <v>0</v>
      </c>
      <c r="AO728" s="0" t="n">
        <v>0</v>
      </c>
      <c r="AP728" s="0" t="n">
        <v>0</v>
      </c>
      <c r="AQ728" s="0" t="n">
        <v>0</v>
      </c>
      <c r="AR728" s="0" t="n">
        <v>0</v>
      </c>
    </row>
    <row r="729">
      <c r="A729" s="0">
        <f>ROW(Source!A2044)</f>
        <v/>
      </c>
      <c r="B729" s="0" t="n">
        <v>78852187</v>
      </c>
      <c r="C729" s="0" t="n">
        <v>78852154</v>
      </c>
      <c r="D729" s="0" t="n">
        <v>29110838</v>
      </c>
      <c r="E729" s="0" t="n">
        <v>1</v>
      </c>
      <c r="F729" s="0" t="n">
        <v>1</v>
      </c>
      <c r="G729" s="0" t="n">
        <v>1</v>
      </c>
      <c r="H729" s="0" t="n">
        <v>3</v>
      </c>
      <c r="I729" s="0" t="inlineStr">
        <is>
          <t>101-2499</t>
        </is>
      </c>
      <c r="J729" s="0" t="inlineStr">
        <is>
          <t>ТССЦ Московской обл., 101-2499, приказ Минстроя России №675/пр от 28.02.2017 № 254/пр</t>
        </is>
      </c>
      <c r="K729" s="0" t="inlineStr">
        <is>
          <t>Лента изоляционная прорезиненная односторонняя ширина 20 мм, толщина 0,25-0,35 мм</t>
        </is>
      </c>
      <c r="L729" s="0" t="n">
        <v>1346</v>
      </c>
      <c r="N729" s="0" t="n">
        <v>1009</v>
      </c>
      <c r="O729" s="0" t="inlineStr">
        <is>
          <t>кг</t>
        </is>
      </c>
      <c r="P729" s="0" t="inlineStr">
        <is>
          <t>кг</t>
        </is>
      </c>
      <c r="Q729" s="0" t="n">
        <v>1</v>
      </c>
      <c r="X729" s="0" t="n">
        <v>0.036</v>
      </c>
      <c r="Y729" s="0" t="n">
        <v>30.5</v>
      </c>
      <c r="Z729" s="0" t="n">
        <v>0</v>
      </c>
      <c r="AA729" s="0" t="n">
        <v>0</v>
      </c>
      <c r="AB729" s="0" t="n">
        <v>0</v>
      </c>
      <c r="AC729" s="0" t="n">
        <v>0</v>
      </c>
      <c r="AD729" s="0" t="n">
        <v>1</v>
      </c>
      <c r="AE729" s="0" t="n">
        <v>0</v>
      </c>
      <c r="AF729" s="0" t="inlineStr">
        <is>
          <t>)*0,2</t>
        </is>
      </c>
      <c r="AG729" s="0" t="n">
        <v>0.0072</v>
      </c>
      <c r="AH729" s="0" t="n">
        <v>2</v>
      </c>
      <c r="AI729" s="0" t="n">
        <v>78852168</v>
      </c>
      <c r="AJ729" s="0" t="n">
        <v>751</v>
      </c>
      <c r="AK729" s="0" t="n">
        <v>0</v>
      </c>
      <c r="AL729" s="0" t="n">
        <v>0</v>
      </c>
      <c r="AM729" s="0" t="n">
        <v>0</v>
      </c>
      <c r="AN729" s="0" t="n">
        <v>0</v>
      </c>
      <c r="AO729" s="0" t="n">
        <v>0</v>
      </c>
      <c r="AP729" s="0" t="n">
        <v>0</v>
      </c>
      <c r="AQ729" s="0" t="n">
        <v>0</v>
      </c>
      <c r="AR729" s="0" t="n">
        <v>0</v>
      </c>
    </row>
    <row r="730">
      <c r="A730" s="0">
        <f>ROW(Source!A2044)</f>
        <v/>
      </c>
      <c r="B730" s="0" t="n">
        <v>78852188</v>
      </c>
      <c r="C730" s="0" t="n">
        <v>78852154</v>
      </c>
      <c r="D730" s="0" t="n">
        <v>29114470</v>
      </c>
      <c r="E730" s="0" t="n">
        <v>1</v>
      </c>
      <c r="F730" s="0" t="n">
        <v>1</v>
      </c>
      <c r="G730" s="0" t="n">
        <v>1</v>
      </c>
      <c r="H730" s="0" t="n">
        <v>3</v>
      </c>
      <c r="I730" s="0" t="inlineStr">
        <is>
          <t>101-3914</t>
        </is>
      </c>
      <c r="J730" s="0" t="inlineStr">
        <is>
          <t>ТССЦ Московской обл., 101-3914, приказ Минстроя России №675/пр от 28.02.2017 № 254/пр</t>
        </is>
      </c>
      <c r="K730" s="0" t="inlineStr">
        <is>
          <t>Дюбели распорные полипропиленовые</t>
        </is>
      </c>
      <c r="L730" s="0" t="n">
        <v>1355</v>
      </c>
      <c r="N730" s="0" t="n">
        <v>1010</v>
      </c>
      <c r="O730" s="0" t="inlineStr">
        <is>
          <t>100 шт.</t>
        </is>
      </c>
      <c r="P730" s="0" t="inlineStr">
        <is>
          <t>100 шт.</t>
        </is>
      </c>
      <c r="Q730" s="0" t="n">
        <v>100</v>
      </c>
      <c r="X730" s="0" t="n">
        <v>0.014</v>
      </c>
      <c r="Y730" s="0" t="n">
        <v>86.23999999999999</v>
      </c>
      <c r="Z730" s="0" t="n">
        <v>0</v>
      </c>
      <c r="AA730" s="0" t="n">
        <v>0</v>
      </c>
      <c r="AB730" s="0" t="n">
        <v>0</v>
      </c>
      <c r="AC730" s="0" t="n">
        <v>0</v>
      </c>
      <c r="AD730" s="0" t="n">
        <v>1</v>
      </c>
      <c r="AE730" s="0" t="n">
        <v>0</v>
      </c>
      <c r="AF730" s="0" t="inlineStr">
        <is>
          <t>)*0,2</t>
        </is>
      </c>
      <c r="AG730" s="0" t="n">
        <v>0.0028</v>
      </c>
      <c r="AH730" s="0" t="n">
        <v>2</v>
      </c>
      <c r="AI730" s="0" t="n">
        <v>78852169</v>
      </c>
      <c r="AJ730" s="0" t="n">
        <v>752</v>
      </c>
      <c r="AK730" s="0" t="n">
        <v>0</v>
      </c>
      <c r="AL730" s="0" t="n">
        <v>0</v>
      </c>
      <c r="AM730" s="0" t="n">
        <v>0</v>
      </c>
      <c r="AN730" s="0" t="n">
        <v>0</v>
      </c>
      <c r="AO730" s="0" t="n">
        <v>0</v>
      </c>
      <c r="AP730" s="0" t="n">
        <v>0</v>
      </c>
      <c r="AQ730" s="0" t="n">
        <v>0</v>
      </c>
      <c r="AR730" s="0" t="n">
        <v>0</v>
      </c>
    </row>
    <row r="731">
      <c r="A731" s="0">
        <f>ROW(Source!A2044)</f>
        <v/>
      </c>
      <c r="B731" s="0" t="n">
        <v>78852189</v>
      </c>
      <c r="C731" s="0" t="n">
        <v>78852154</v>
      </c>
      <c r="D731" s="0" t="n">
        <v>29129474</v>
      </c>
      <c r="E731" s="0" t="n">
        <v>1</v>
      </c>
      <c r="F731" s="0" t="n">
        <v>1</v>
      </c>
      <c r="G731" s="0" t="n">
        <v>1</v>
      </c>
      <c r="H731" s="0" t="n">
        <v>3</v>
      </c>
      <c r="I731" s="0" t="inlineStr">
        <is>
          <t>201-0843</t>
        </is>
      </c>
      <c r="J731" s="0" t="inlineStr">
        <is>
          <t>ТССЦ Московской обл., 201-0843, приказ Минстроя России №675/пр от 28.02.2017 № 255/пр</t>
        </is>
      </c>
      <c r="K731" s="0" t="inlineStr">
        <is>
          <t>Конструкции стальные индивидуальные решетчатые сварные массой до 0,1 т</t>
        </is>
      </c>
      <c r="L731" s="0" t="n">
        <v>1348</v>
      </c>
      <c r="N731" s="0" t="n">
        <v>1009</v>
      </c>
      <c r="O731" s="0" t="inlineStr">
        <is>
          <t>т</t>
        </is>
      </c>
      <c r="P731" s="0" t="inlineStr">
        <is>
          <t>т</t>
        </is>
      </c>
      <c r="Q731" s="0" t="n">
        <v>1000</v>
      </c>
      <c r="X731" s="0" t="n">
        <v>0.002</v>
      </c>
      <c r="Y731" s="0" t="n">
        <v>11534.49</v>
      </c>
      <c r="Z731" s="0" t="n">
        <v>0</v>
      </c>
      <c r="AA731" s="0" t="n">
        <v>0</v>
      </c>
      <c r="AB731" s="0" t="n">
        <v>0</v>
      </c>
      <c r="AC731" s="0" t="n">
        <v>0</v>
      </c>
      <c r="AD731" s="0" t="n">
        <v>1</v>
      </c>
      <c r="AE731" s="0" t="n">
        <v>0</v>
      </c>
      <c r="AF731" s="0" t="inlineStr">
        <is>
          <t>)*0,2</t>
        </is>
      </c>
      <c r="AG731" s="0" t="n">
        <v>0.0004</v>
      </c>
      <c r="AH731" s="0" t="n">
        <v>2</v>
      </c>
      <c r="AI731" s="0" t="n">
        <v>78852170</v>
      </c>
      <c r="AJ731" s="0" t="n">
        <v>753</v>
      </c>
      <c r="AK731" s="0" t="n">
        <v>0</v>
      </c>
      <c r="AL731" s="0" t="n">
        <v>0</v>
      </c>
      <c r="AM731" s="0" t="n">
        <v>0</v>
      </c>
      <c r="AN731" s="0" t="n">
        <v>0</v>
      </c>
      <c r="AO731" s="0" t="n">
        <v>0</v>
      </c>
      <c r="AP731" s="0" t="n">
        <v>0</v>
      </c>
      <c r="AQ731" s="0" t="n">
        <v>0</v>
      </c>
      <c r="AR731" s="0" t="n">
        <v>0</v>
      </c>
    </row>
    <row r="732">
      <c r="A732" s="0">
        <f>ROW(Source!A2044)</f>
        <v/>
      </c>
      <c r="B732" s="0" t="n">
        <v>78852190</v>
      </c>
      <c r="C732" s="0" t="n">
        <v>78852154</v>
      </c>
      <c r="D732" s="0" t="n">
        <v>29165774</v>
      </c>
      <c r="E732" s="0" t="n">
        <v>1</v>
      </c>
      <c r="F732" s="0" t="n">
        <v>1</v>
      </c>
      <c r="G732" s="0" t="n">
        <v>1</v>
      </c>
      <c r="H732" s="0" t="n">
        <v>3</v>
      </c>
      <c r="I732" s="0" t="inlineStr">
        <is>
          <t>509-0090</t>
        </is>
      </c>
      <c r="J732" s="0" t="inlineStr">
        <is>
          <t>ТССЦ Московской обл., 509-0090, приказ Минстроя России №675/пр от 28.02.2017 № 258/пр</t>
        </is>
      </c>
      <c r="K732" s="0" t="inlineStr">
        <is>
          <t>Перемычки гибкие, тип ПГС-50</t>
        </is>
      </c>
      <c r="L732" s="0" t="n">
        <v>1358</v>
      </c>
      <c r="N732" s="0" t="n">
        <v>1010</v>
      </c>
      <c r="O732" s="0" t="inlineStr">
        <is>
          <t>10 шт.</t>
        </is>
      </c>
      <c r="P732" s="0" t="inlineStr">
        <is>
          <t>10 шт.</t>
        </is>
      </c>
      <c r="Q732" s="0" t="n">
        <v>10</v>
      </c>
      <c r="X732" s="0" t="n">
        <v>0.1</v>
      </c>
      <c r="Y732" s="0" t="n">
        <v>40.9</v>
      </c>
      <c r="Z732" s="0" t="n">
        <v>0</v>
      </c>
      <c r="AA732" s="0" t="n">
        <v>0</v>
      </c>
      <c r="AB732" s="0" t="n">
        <v>0</v>
      </c>
      <c r="AC732" s="0" t="n">
        <v>0</v>
      </c>
      <c r="AD732" s="0" t="n">
        <v>1</v>
      </c>
      <c r="AE732" s="0" t="n">
        <v>0</v>
      </c>
      <c r="AF732" s="0" t="inlineStr">
        <is>
          <t>)*0,2</t>
        </is>
      </c>
      <c r="AG732" s="0" t="n">
        <v>0.02</v>
      </c>
      <c r="AH732" s="0" t="n">
        <v>2</v>
      </c>
      <c r="AI732" s="0" t="n">
        <v>78852171</v>
      </c>
      <c r="AJ732" s="0" t="n">
        <v>754</v>
      </c>
      <c r="AK732" s="0" t="n">
        <v>0</v>
      </c>
      <c r="AL732" s="0" t="n">
        <v>0</v>
      </c>
      <c r="AM732" s="0" t="n">
        <v>0</v>
      </c>
      <c r="AN732" s="0" t="n">
        <v>0</v>
      </c>
      <c r="AO732" s="0" t="n">
        <v>0</v>
      </c>
      <c r="AP732" s="0" t="n">
        <v>0</v>
      </c>
      <c r="AQ732" s="0" t="n">
        <v>0</v>
      </c>
      <c r="AR732" s="0" t="n">
        <v>0</v>
      </c>
    </row>
    <row r="733">
      <c r="A733" s="0">
        <f>ROW(Source!A2044)</f>
        <v/>
      </c>
      <c r="B733" s="0" t="n">
        <v>78852191</v>
      </c>
      <c r="C733" s="0" t="n">
        <v>78852154</v>
      </c>
      <c r="D733" s="0" t="n">
        <v>29171708</v>
      </c>
      <c r="E733" s="0" t="n">
        <v>1</v>
      </c>
      <c r="F733" s="0" t="n">
        <v>1</v>
      </c>
      <c r="G733" s="0" t="n">
        <v>1</v>
      </c>
      <c r="H733" s="0" t="n">
        <v>3</v>
      </c>
      <c r="I733" s="0" t="inlineStr">
        <is>
          <t>509-1210</t>
        </is>
      </c>
      <c r="J733" s="0" t="inlineStr">
        <is>
          <t>ТССЦ Московской обл., 509-1210, приказ Минстроя России №675/пр от 28.02.2017 № 258/пр</t>
        </is>
      </c>
      <c r="K733" s="0" t="inlineStr">
        <is>
          <t>Вазелин технический</t>
        </is>
      </c>
      <c r="L733" s="0" t="n">
        <v>1346</v>
      </c>
      <c r="N733" s="0" t="n">
        <v>1009</v>
      </c>
      <c r="O733" s="0" t="inlineStr">
        <is>
          <t>кг</t>
        </is>
      </c>
      <c r="P733" s="0" t="inlineStr">
        <is>
          <t>кг</t>
        </is>
      </c>
      <c r="Q733" s="0" t="n">
        <v>1</v>
      </c>
      <c r="X733" s="0" t="n">
        <v>0.008999999999999999</v>
      </c>
      <c r="Y733" s="0" t="n">
        <v>30.6</v>
      </c>
      <c r="Z733" s="0" t="n">
        <v>0</v>
      </c>
      <c r="AA733" s="0" t="n">
        <v>0</v>
      </c>
      <c r="AB733" s="0" t="n">
        <v>0</v>
      </c>
      <c r="AC733" s="0" t="n">
        <v>0</v>
      </c>
      <c r="AD733" s="0" t="n">
        <v>1</v>
      </c>
      <c r="AE733" s="0" t="n">
        <v>0</v>
      </c>
      <c r="AF733" s="0" t="inlineStr">
        <is>
          <t>)*0,2</t>
        </is>
      </c>
      <c r="AG733" s="0" t="n">
        <v>0.0018</v>
      </c>
      <c r="AH733" s="0" t="n">
        <v>2</v>
      </c>
      <c r="AI733" s="0" t="n">
        <v>78852172</v>
      </c>
      <c r="AJ733" s="0" t="n">
        <v>755</v>
      </c>
      <c r="AK733" s="0" t="n">
        <v>0</v>
      </c>
      <c r="AL733" s="0" t="n">
        <v>0</v>
      </c>
      <c r="AM733" s="0" t="n">
        <v>0</v>
      </c>
      <c r="AN733" s="0" t="n">
        <v>0</v>
      </c>
      <c r="AO733" s="0" t="n">
        <v>0</v>
      </c>
      <c r="AP733" s="0" t="n">
        <v>0</v>
      </c>
      <c r="AQ733" s="0" t="n">
        <v>0</v>
      </c>
      <c r="AR733" s="0" t="n">
        <v>0</v>
      </c>
    </row>
    <row r="734">
      <c r="A734" s="0">
        <f>ROW(Source!A2044)</f>
        <v/>
      </c>
      <c r="B734" s="0" t="n">
        <v>78852192</v>
      </c>
      <c r="C734" s="0" t="n">
        <v>78852154</v>
      </c>
      <c r="D734" s="0" t="n">
        <v>29171808</v>
      </c>
      <c r="E734" s="0" t="n">
        <v>1</v>
      </c>
      <c r="F734" s="0" t="n">
        <v>1</v>
      </c>
      <c r="G734" s="0" t="n">
        <v>1</v>
      </c>
      <c r="H734" s="0" t="n">
        <v>3</v>
      </c>
      <c r="I734" s="0" t="inlineStr">
        <is>
          <t>999-9950</t>
        </is>
      </c>
      <c r="J734" s="0" t="inlineStr">
        <is>
          <t>ТССЦ Московской обл., 999-9950, приказ Минстроя России №675/пр от 21.09.2015 г.</t>
        </is>
      </c>
      <c r="K734" s="0" t="inlineStr">
        <is>
          <t>Вспомогательные ненормируемые материалы (2% от ОЗП)</t>
        </is>
      </c>
      <c r="L734" s="0" t="n">
        <v>1374</v>
      </c>
      <c r="N734" s="0" t="n">
        <v>1013</v>
      </c>
      <c r="O734" s="0" t="inlineStr">
        <is>
          <t>РУБ</t>
        </is>
      </c>
      <c r="P734" s="0" t="inlineStr">
        <is>
          <t>РУБ</t>
        </is>
      </c>
      <c r="Q734" s="0" t="n">
        <v>1</v>
      </c>
      <c r="X734" s="0" t="n">
        <v>0.44</v>
      </c>
      <c r="Y734" s="0" t="n">
        <v>1</v>
      </c>
      <c r="Z734" s="0" t="n">
        <v>0</v>
      </c>
      <c r="AA734" s="0" t="n">
        <v>0</v>
      </c>
      <c r="AB734" s="0" t="n">
        <v>0</v>
      </c>
      <c r="AC734" s="0" t="n">
        <v>0</v>
      </c>
      <c r="AD734" s="0" t="n">
        <v>1</v>
      </c>
      <c r="AE734" s="0" t="n">
        <v>0</v>
      </c>
      <c r="AF734" s="0" t="inlineStr">
        <is>
          <t>)*0,2</t>
        </is>
      </c>
      <c r="AG734" s="0" t="n">
        <v>0.08800000000000001</v>
      </c>
      <c r="AH734" s="0" t="n">
        <v>2</v>
      </c>
      <c r="AI734" s="0" t="n">
        <v>78852173</v>
      </c>
      <c r="AJ734" s="0" t="n">
        <v>756</v>
      </c>
      <c r="AK734" s="0" t="n">
        <v>0</v>
      </c>
      <c r="AL734" s="0" t="n">
        <v>0</v>
      </c>
      <c r="AM734" s="0" t="n">
        <v>0</v>
      </c>
      <c r="AN734" s="0" t="n">
        <v>0</v>
      </c>
      <c r="AO734" s="0" t="n">
        <v>0</v>
      </c>
      <c r="AP734" s="0" t="n">
        <v>0</v>
      </c>
      <c r="AQ734" s="0" t="n">
        <v>0</v>
      </c>
      <c r="AR734" s="0" t="n">
        <v>0</v>
      </c>
    </row>
    <row r="735">
      <c r="A735" s="0">
        <f>ROW(Source!A2045)</f>
        <v/>
      </c>
      <c r="B735" s="0" t="n">
        <v>78852215</v>
      </c>
      <c r="C735" s="0" t="n">
        <v>78852193</v>
      </c>
      <c r="D735" s="0" t="n">
        <v>29361307</v>
      </c>
      <c r="E735" s="0" t="n">
        <v>1</v>
      </c>
      <c r="F735" s="0" t="n">
        <v>1</v>
      </c>
      <c r="G735" s="0" t="n">
        <v>1</v>
      </c>
      <c r="H735" s="0" t="n">
        <v>1</v>
      </c>
      <c r="I735" s="0" t="inlineStr">
        <is>
          <t>1-2039-90</t>
        </is>
      </c>
      <c r="J735" s="0" t="inlineStr"/>
      <c r="K735" s="0" t="inlineStr">
        <is>
          <t>Рабочий монтажник среднего разряда 3,9</t>
        </is>
      </c>
      <c r="L735" s="0" t="n">
        <v>1369</v>
      </c>
      <c r="N735" s="0" t="n">
        <v>1013</v>
      </c>
      <c r="O735" s="0" t="inlineStr">
        <is>
          <t>чел.-ч</t>
        </is>
      </c>
      <c r="P735" s="0" t="inlineStr">
        <is>
          <t>чел.-ч</t>
        </is>
      </c>
      <c r="Q735" s="0" t="n">
        <v>1</v>
      </c>
      <c r="X735" s="0" t="n">
        <v>2.32</v>
      </c>
      <c r="Y735" s="0" t="n">
        <v>0</v>
      </c>
      <c r="Z735" s="0" t="n">
        <v>0</v>
      </c>
      <c r="AA735" s="0" t="n">
        <v>0</v>
      </c>
      <c r="AB735" s="0" t="n">
        <v>9.51</v>
      </c>
      <c r="AC735" s="0" t="n">
        <v>0</v>
      </c>
      <c r="AD735" s="0" t="n">
        <v>1</v>
      </c>
      <c r="AE735" s="0" t="n">
        <v>1</v>
      </c>
      <c r="AF735" s="0" t="inlineStr"/>
      <c r="AG735" s="0" t="n">
        <v>2.32</v>
      </c>
      <c r="AH735" s="0" t="n">
        <v>2</v>
      </c>
      <c r="AI735" s="0" t="n">
        <v>78852194</v>
      </c>
      <c r="AJ735" s="0" t="n">
        <v>757</v>
      </c>
      <c r="AK735" s="0" t="n">
        <v>0</v>
      </c>
      <c r="AL735" s="0" t="n">
        <v>0</v>
      </c>
      <c r="AM735" s="0" t="n">
        <v>0</v>
      </c>
      <c r="AN735" s="0" t="n">
        <v>0</v>
      </c>
      <c r="AO735" s="0" t="n">
        <v>0</v>
      </c>
      <c r="AP735" s="0" t="n">
        <v>0</v>
      </c>
      <c r="AQ735" s="0" t="n">
        <v>0</v>
      </c>
      <c r="AR735" s="0" t="n">
        <v>0</v>
      </c>
    </row>
    <row r="736">
      <c r="A736" s="0">
        <f>ROW(Source!A2045)</f>
        <v/>
      </c>
      <c r="B736" s="0" t="n">
        <v>78852216</v>
      </c>
      <c r="C736" s="0" t="n">
        <v>78852193</v>
      </c>
      <c r="D736" s="0" t="n">
        <v>121548</v>
      </c>
      <c r="E736" s="0" t="n">
        <v>1</v>
      </c>
      <c r="F736" s="0" t="n">
        <v>1</v>
      </c>
      <c r="G736" s="0" t="n">
        <v>1</v>
      </c>
      <c r="H736" s="0" t="n">
        <v>1</v>
      </c>
      <c r="I736" s="0" t="inlineStr">
        <is>
          <t>2</t>
        </is>
      </c>
      <c r="J736" s="0" t="inlineStr"/>
      <c r="K736" s="0" t="inlineStr">
        <is>
          <t>Затраты труда машинистов</t>
        </is>
      </c>
      <c r="L736" s="0" t="n">
        <v>608254</v>
      </c>
      <c r="N736" s="0" t="n">
        <v>1013</v>
      </c>
      <c r="O736" s="0" t="inlineStr">
        <is>
          <t>чел.час</t>
        </is>
      </c>
      <c r="P736" s="0" t="inlineStr">
        <is>
          <t>чел.час</t>
        </is>
      </c>
      <c r="Q736" s="0" t="n">
        <v>1</v>
      </c>
      <c r="X736" s="0" t="n">
        <v>0.01</v>
      </c>
      <c r="Y736" s="0" t="n">
        <v>0</v>
      </c>
      <c r="Z736" s="0" t="n">
        <v>0</v>
      </c>
      <c r="AA736" s="0" t="n">
        <v>0</v>
      </c>
      <c r="AB736" s="0" t="n">
        <v>0</v>
      </c>
      <c r="AC736" s="0" t="n">
        <v>0</v>
      </c>
      <c r="AD736" s="0" t="n">
        <v>1</v>
      </c>
      <c r="AE736" s="0" t="n">
        <v>2</v>
      </c>
      <c r="AF736" s="0" t="inlineStr"/>
      <c r="AG736" s="0" t="n">
        <v>0.01</v>
      </c>
      <c r="AH736" s="0" t="n">
        <v>2</v>
      </c>
      <c r="AI736" s="0" t="n">
        <v>78852195</v>
      </c>
      <c r="AJ736" s="0" t="n">
        <v>758</v>
      </c>
      <c r="AK736" s="0" t="n">
        <v>0</v>
      </c>
      <c r="AL736" s="0" t="n">
        <v>0</v>
      </c>
      <c r="AM736" s="0" t="n">
        <v>0</v>
      </c>
      <c r="AN736" s="0" t="n">
        <v>0</v>
      </c>
      <c r="AO736" s="0" t="n">
        <v>0</v>
      </c>
      <c r="AP736" s="0" t="n">
        <v>0</v>
      </c>
      <c r="AQ736" s="0" t="n">
        <v>0</v>
      </c>
      <c r="AR736" s="0" t="n">
        <v>0</v>
      </c>
    </row>
    <row r="737">
      <c r="A737" s="0">
        <f>ROW(Source!A2045)</f>
        <v/>
      </c>
      <c r="B737" s="0" t="n">
        <v>78852217</v>
      </c>
      <c r="C737" s="0" t="n">
        <v>78852193</v>
      </c>
      <c r="D737" s="0" t="n">
        <v>29172362</v>
      </c>
      <c r="E737" s="0" t="n">
        <v>1</v>
      </c>
      <c r="F737" s="0" t="n">
        <v>1</v>
      </c>
      <c r="G737" s="0" t="n">
        <v>1</v>
      </c>
      <c r="H737" s="0" t="n">
        <v>2</v>
      </c>
      <c r="I737" s="0" t="inlineStr">
        <is>
          <t>021102</t>
        </is>
      </c>
      <c r="J737" s="0" t="inlineStr">
        <is>
          <t>ТСЭМ Московской обл., 021102, приказ Минстроя России №675/пр от 28.02.2017 № 264/пр</t>
        </is>
      </c>
      <c r="K737" s="0" t="inlineStr">
        <is>
          <t>Краны на автомобильном ходу при работе на монтаже технологического оборудования 10 т</t>
        </is>
      </c>
      <c r="L737" s="0" t="n">
        <v>1368</v>
      </c>
      <c r="N737" s="0" t="n">
        <v>1011</v>
      </c>
      <c r="O737" s="0" t="inlineStr">
        <is>
          <t>маш.-ч</t>
        </is>
      </c>
      <c r="P737" s="0" t="inlineStr">
        <is>
          <t>маш.-ч</t>
        </is>
      </c>
      <c r="Q737" s="0" t="n">
        <v>1</v>
      </c>
      <c r="X737" s="0" t="n">
        <v>0.01</v>
      </c>
      <c r="Y737" s="0" t="n">
        <v>0</v>
      </c>
      <c r="Z737" s="0" t="n">
        <v>134.65</v>
      </c>
      <c r="AA737" s="0" t="n">
        <v>13.5</v>
      </c>
      <c r="AB737" s="0" t="n">
        <v>0</v>
      </c>
      <c r="AC737" s="0" t="n">
        <v>0</v>
      </c>
      <c r="AD737" s="0" t="n">
        <v>1</v>
      </c>
      <c r="AE737" s="0" t="n">
        <v>0</v>
      </c>
      <c r="AF737" s="0" t="inlineStr"/>
      <c r="AG737" s="0" t="n">
        <v>0.01</v>
      </c>
      <c r="AH737" s="0" t="n">
        <v>2</v>
      </c>
      <c r="AI737" s="0" t="n">
        <v>78852196</v>
      </c>
      <c r="AJ737" s="0" t="n">
        <v>759</v>
      </c>
      <c r="AK737" s="0" t="n">
        <v>0</v>
      </c>
      <c r="AL737" s="0" t="n">
        <v>0</v>
      </c>
      <c r="AM737" s="0" t="n">
        <v>0</v>
      </c>
      <c r="AN737" s="0" t="n">
        <v>0</v>
      </c>
      <c r="AO737" s="0" t="n">
        <v>0</v>
      </c>
      <c r="AP737" s="0" t="n">
        <v>0</v>
      </c>
      <c r="AQ737" s="0" t="n">
        <v>0</v>
      </c>
      <c r="AR737" s="0" t="n">
        <v>0</v>
      </c>
    </row>
    <row r="738">
      <c r="A738" s="0">
        <f>ROW(Source!A2045)</f>
        <v/>
      </c>
      <c r="B738" s="0" t="n">
        <v>78852218</v>
      </c>
      <c r="C738" s="0" t="n">
        <v>78852193</v>
      </c>
      <c r="D738" s="0" t="n">
        <v>29172657</v>
      </c>
      <c r="E738" s="0" t="n">
        <v>1</v>
      </c>
      <c r="F738" s="0" t="n">
        <v>1</v>
      </c>
      <c r="G738" s="0" t="n">
        <v>1</v>
      </c>
      <c r="H738" s="0" t="n">
        <v>2</v>
      </c>
      <c r="I738" s="0" t="inlineStr">
        <is>
          <t>040502</t>
        </is>
      </c>
      <c r="J738" s="0" t="inlineStr">
        <is>
          <t>ТСЭМ Московской обл., 040502, приказ Минстроя России №675/пр от 28.02.2017 № 264/пр</t>
        </is>
      </c>
      <c r="K738" s="0" t="inlineStr">
        <is>
          <t>Установки для сварки ручной дуговой (постоянного тока)</t>
        </is>
      </c>
      <c r="L738" s="0" t="n">
        <v>1368</v>
      </c>
      <c r="N738" s="0" t="n">
        <v>1011</v>
      </c>
      <c r="O738" s="0" t="inlineStr">
        <is>
          <t>маш.-ч</t>
        </is>
      </c>
      <c r="P738" s="0" t="inlineStr">
        <is>
          <t>маш.-ч</t>
        </is>
      </c>
      <c r="Q738" s="0" t="n">
        <v>1</v>
      </c>
      <c r="X738" s="0" t="n">
        <v>0.13</v>
      </c>
      <c r="Y738" s="0" t="n">
        <v>0</v>
      </c>
      <c r="Z738" s="0" t="n">
        <v>8.1</v>
      </c>
      <c r="AA738" s="0" t="n">
        <v>0</v>
      </c>
      <c r="AB738" s="0" t="n">
        <v>0</v>
      </c>
      <c r="AC738" s="0" t="n">
        <v>0</v>
      </c>
      <c r="AD738" s="0" t="n">
        <v>1</v>
      </c>
      <c r="AE738" s="0" t="n">
        <v>0</v>
      </c>
      <c r="AF738" s="0" t="inlineStr"/>
      <c r="AG738" s="0" t="n">
        <v>0.13</v>
      </c>
      <c r="AH738" s="0" t="n">
        <v>2</v>
      </c>
      <c r="AI738" s="0" t="n">
        <v>78852197</v>
      </c>
      <c r="AJ738" s="0" t="n">
        <v>760</v>
      </c>
      <c r="AK738" s="0" t="n">
        <v>0</v>
      </c>
      <c r="AL738" s="0" t="n">
        <v>0</v>
      </c>
      <c r="AM738" s="0" t="n">
        <v>0</v>
      </c>
      <c r="AN738" s="0" t="n">
        <v>0</v>
      </c>
      <c r="AO738" s="0" t="n">
        <v>0</v>
      </c>
      <c r="AP738" s="0" t="n">
        <v>0</v>
      </c>
      <c r="AQ738" s="0" t="n">
        <v>0</v>
      </c>
      <c r="AR738" s="0" t="n">
        <v>0</v>
      </c>
    </row>
    <row r="739">
      <c r="A739" s="0">
        <f>ROW(Source!A2045)</f>
        <v/>
      </c>
      <c r="B739" s="0" t="n">
        <v>78852219</v>
      </c>
      <c r="C739" s="0" t="n">
        <v>78852193</v>
      </c>
      <c r="D739" s="0" t="n">
        <v>29174500</v>
      </c>
      <c r="E739" s="0" t="n">
        <v>1</v>
      </c>
      <c r="F739" s="0" t="n">
        <v>1</v>
      </c>
      <c r="G739" s="0" t="n">
        <v>1</v>
      </c>
      <c r="H739" s="0" t="n">
        <v>2</v>
      </c>
      <c r="I739" s="0" t="inlineStr">
        <is>
          <t>330206</t>
        </is>
      </c>
      <c r="J739" s="0" t="inlineStr">
        <is>
          <t>ТСЭМ Московской обл., 330206, приказ Минстроя России №675/пр от 28.02.2017 № 264/пр</t>
        </is>
      </c>
      <c r="K739" s="0" t="inlineStr">
        <is>
          <t>Дрели электрические</t>
        </is>
      </c>
      <c r="L739" s="0" t="n">
        <v>1368</v>
      </c>
      <c r="N739" s="0" t="n">
        <v>1011</v>
      </c>
      <c r="O739" s="0" t="inlineStr">
        <is>
          <t>маш.-ч</t>
        </is>
      </c>
      <c r="P739" s="0" t="inlineStr">
        <is>
          <t>маш.-ч</t>
        </is>
      </c>
      <c r="Q739" s="0" t="n">
        <v>1</v>
      </c>
      <c r="X739" s="0" t="n">
        <v>0.04</v>
      </c>
      <c r="Y739" s="0" t="n">
        <v>0</v>
      </c>
      <c r="Z739" s="0" t="n">
        <v>1.95</v>
      </c>
      <c r="AA739" s="0" t="n">
        <v>0</v>
      </c>
      <c r="AB739" s="0" t="n">
        <v>0</v>
      </c>
      <c r="AC739" s="0" t="n">
        <v>0</v>
      </c>
      <c r="AD739" s="0" t="n">
        <v>1</v>
      </c>
      <c r="AE739" s="0" t="n">
        <v>0</v>
      </c>
      <c r="AF739" s="0" t="inlineStr"/>
      <c r="AG739" s="0" t="n">
        <v>0.04</v>
      </c>
      <c r="AH739" s="0" t="n">
        <v>2</v>
      </c>
      <c r="AI739" s="0" t="n">
        <v>78852198</v>
      </c>
      <c r="AJ739" s="0" t="n">
        <v>761</v>
      </c>
      <c r="AK739" s="0" t="n">
        <v>0</v>
      </c>
      <c r="AL739" s="0" t="n">
        <v>0</v>
      </c>
      <c r="AM739" s="0" t="n">
        <v>0</v>
      </c>
      <c r="AN739" s="0" t="n">
        <v>0</v>
      </c>
      <c r="AO739" s="0" t="n">
        <v>0</v>
      </c>
      <c r="AP739" s="0" t="n">
        <v>0</v>
      </c>
      <c r="AQ739" s="0" t="n">
        <v>0</v>
      </c>
      <c r="AR739" s="0" t="n">
        <v>0</v>
      </c>
    </row>
    <row r="740">
      <c r="A740" s="0">
        <f>ROW(Source!A2045)</f>
        <v/>
      </c>
      <c r="B740" s="0" t="n">
        <v>78852220</v>
      </c>
      <c r="C740" s="0" t="n">
        <v>78852193</v>
      </c>
      <c r="D740" s="0" t="n">
        <v>29174689</v>
      </c>
      <c r="E740" s="0" t="n">
        <v>1</v>
      </c>
      <c r="F740" s="0" t="n">
        <v>1</v>
      </c>
      <c r="G740" s="0" t="n">
        <v>1</v>
      </c>
      <c r="H740" s="0" t="n">
        <v>2</v>
      </c>
      <c r="I740" s="0" t="inlineStr">
        <is>
          <t>350451</t>
        </is>
      </c>
      <c r="J740" s="0" t="inlineStr">
        <is>
          <t>ТСЭМ Московской обл., 350451, приказ Минстроя России №675/пр от 28.02.2017 № 264/пр</t>
        </is>
      </c>
      <c r="K740" s="0" t="inlineStr">
        <is>
          <t>Пресс гидравлический с электроприводом</t>
        </is>
      </c>
      <c r="L740" s="0" t="n">
        <v>1368</v>
      </c>
      <c r="N740" s="0" t="n">
        <v>1011</v>
      </c>
      <c r="O740" s="0" t="inlineStr">
        <is>
          <t>маш.-ч</t>
        </is>
      </c>
      <c r="P740" s="0" t="inlineStr">
        <is>
          <t>маш.-ч</t>
        </is>
      </c>
      <c r="Q740" s="0" t="n">
        <v>1</v>
      </c>
      <c r="X740" s="0" t="n">
        <v>0.2</v>
      </c>
      <c r="Y740" s="0" t="n">
        <v>0</v>
      </c>
      <c r="Z740" s="0" t="n">
        <v>1.11</v>
      </c>
      <c r="AA740" s="0" t="n">
        <v>0</v>
      </c>
      <c r="AB740" s="0" t="n">
        <v>0</v>
      </c>
      <c r="AC740" s="0" t="n">
        <v>0</v>
      </c>
      <c r="AD740" s="0" t="n">
        <v>1</v>
      </c>
      <c r="AE740" s="0" t="n">
        <v>0</v>
      </c>
      <c r="AF740" s="0" t="inlineStr"/>
      <c r="AG740" s="0" t="n">
        <v>0.2</v>
      </c>
      <c r="AH740" s="0" t="n">
        <v>2</v>
      </c>
      <c r="AI740" s="0" t="n">
        <v>78852199</v>
      </c>
      <c r="AJ740" s="0" t="n">
        <v>762</v>
      </c>
      <c r="AK740" s="0" t="n">
        <v>0</v>
      </c>
      <c r="AL740" s="0" t="n">
        <v>0</v>
      </c>
      <c r="AM740" s="0" t="n">
        <v>0</v>
      </c>
      <c r="AN740" s="0" t="n">
        <v>0</v>
      </c>
      <c r="AO740" s="0" t="n">
        <v>0</v>
      </c>
      <c r="AP740" s="0" t="n">
        <v>0</v>
      </c>
      <c r="AQ740" s="0" t="n">
        <v>0</v>
      </c>
      <c r="AR740" s="0" t="n">
        <v>0</v>
      </c>
    </row>
    <row r="741">
      <c r="A741" s="0">
        <f>ROW(Source!A2045)</f>
        <v/>
      </c>
      <c r="B741" s="0" t="n">
        <v>78852221</v>
      </c>
      <c r="C741" s="0" t="n">
        <v>78852193</v>
      </c>
      <c r="D741" s="0" t="n">
        <v>29174913</v>
      </c>
      <c r="E741" s="0" t="n">
        <v>1</v>
      </c>
      <c r="F741" s="0" t="n">
        <v>1</v>
      </c>
      <c r="G741" s="0" t="n">
        <v>1</v>
      </c>
      <c r="H741" s="0" t="n">
        <v>2</v>
      </c>
      <c r="I741" s="0" t="inlineStr">
        <is>
          <t>400001</t>
        </is>
      </c>
      <c r="J741" s="0" t="inlineStr">
        <is>
          <t>ТСЭМ Московской обл., 400001, приказ Минстроя России №675/пр от 28.02.2017 № 264/пр</t>
        </is>
      </c>
      <c r="K741" s="0" t="inlineStr">
        <is>
          <t>Автомобили бортовые, грузоподъемность до 5 т</t>
        </is>
      </c>
      <c r="L741" s="0" t="n">
        <v>1368</v>
      </c>
      <c r="N741" s="0" t="n">
        <v>1011</v>
      </c>
      <c r="O741" s="0" t="inlineStr">
        <is>
          <t>маш.-ч</t>
        </is>
      </c>
      <c r="P741" s="0" t="inlineStr">
        <is>
          <t>маш.-ч</t>
        </is>
      </c>
      <c r="Q741" s="0" t="n">
        <v>1</v>
      </c>
      <c r="X741" s="0" t="n">
        <v>0.01</v>
      </c>
      <c r="Y741" s="0" t="n">
        <v>0</v>
      </c>
      <c r="Z741" s="0" t="n">
        <v>87.17</v>
      </c>
      <c r="AA741" s="0" t="n">
        <v>11.6</v>
      </c>
      <c r="AB741" s="0" t="n">
        <v>0</v>
      </c>
      <c r="AC741" s="0" t="n">
        <v>0</v>
      </c>
      <c r="AD741" s="0" t="n">
        <v>1</v>
      </c>
      <c r="AE741" s="0" t="n">
        <v>0</v>
      </c>
      <c r="AF741" s="0" t="inlineStr"/>
      <c r="AG741" s="0" t="n">
        <v>0.01</v>
      </c>
      <c r="AH741" s="0" t="n">
        <v>2</v>
      </c>
      <c r="AI741" s="0" t="n">
        <v>78852200</v>
      </c>
      <c r="AJ741" s="0" t="n">
        <v>763</v>
      </c>
      <c r="AK741" s="0" t="n">
        <v>0</v>
      </c>
      <c r="AL741" s="0" t="n">
        <v>0</v>
      </c>
      <c r="AM741" s="0" t="n">
        <v>0</v>
      </c>
      <c r="AN741" s="0" t="n">
        <v>0</v>
      </c>
      <c r="AO741" s="0" t="n">
        <v>0</v>
      </c>
      <c r="AP741" s="0" t="n">
        <v>0</v>
      </c>
      <c r="AQ741" s="0" t="n">
        <v>0</v>
      </c>
      <c r="AR741" s="0" t="n">
        <v>0</v>
      </c>
    </row>
    <row r="742">
      <c r="A742" s="0">
        <f>ROW(Source!A2045)</f>
        <v/>
      </c>
      <c r="B742" s="0" t="n">
        <v>78852222</v>
      </c>
      <c r="C742" s="0" t="n">
        <v>78852193</v>
      </c>
      <c r="D742" s="0" t="n">
        <v>29110546</v>
      </c>
      <c r="E742" s="0" t="n">
        <v>1</v>
      </c>
      <c r="F742" s="0" t="n">
        <v>1</v>
      </c>
      <c r="G742" s="0" t="n">
        <v>1</v>
      </c>
      <c r="H742" s="0" t="n">
        <v>3</v>
      </c>
      <c r="I742" s="0" t="inlineStr">
        <is>
          <t>101-1665</t>
        </is>
      </c>
      <c r="J742" s="0" t="inlineStr">
        <is>
          <t>ТССЦ Московской обл., 101-1665, приказ Минстроя России №675/пр от 28.02.2017 № 254/пр</t>
        </is>
      </c>
      <c r="K742" s="0" t="inlineStr">
        <is>
          <t>Лак электроизоляционный 318</t>
        </is>
      </c>
      <c r="L742" s="0" t="n">
        <v>1346</v>
      </c>
      <c r="N742" s="0" t="n">
        <v>1009</v>
      </c>
      <c r="O742" s="0" t="inlineStr">
        <is>
          <t>кг</t>
        </is>
      </c>
      <c r="P742" s="0" t="inlineStr">
        <is>
          <t>кг</t>
        </is>
      </c>
      <c r="Q742" s="0" t="n">
        <v>1</v>
      </c>
      <c r="X742" s="0" t="n">
        <v>0.014</v>
      </c>
      <c r="Y742" s="0" t="n">
        <v>35.63</v>
      </c>
      <c r="Z742" s="0" t="n">
        <v>0</v>
      </c>
      <c r="AA742" s="0" t="n">
        <v>0</v>
      </c>
      <c r="AB742" s="0" t="n">
        <v>0</v>
      </c>
      <c r="AC742" s="0" t="n">
        <v>0</v>
      </c>
      <c r="AD742" s="0" t="n">
        <v>1</v>
      </c>
      <c r="AE742" s="0" t="n">
        <v>0</v>
      </c>
      <c r="AF742" s="0" t="inlineStr"/>
      <c r="AG742" s="0" t="n">
        <v>0.014</v>
      </c>
      <c r="AH742" s="0" t="n">
        <v>2</v>
      </c>
      <c r="AI742" s="0" t="n">
        <v>78852201</v>
      </c>
      <c r="AJ742" s="0" t="n">
        <v>764</v>
      </c>
      <c r="AK742" s="0" t="n">
        <v>0</v>
      </c>
      <c r="AL742" s="0" t="n">
        <v>0</v>
      </c>
      <c r="AM742" s="0" t="n">
        <v>0</v>
      </c>
      <c r="AN742" s="0" t="n">
        <v>0</v>
      </c>
      <c r="AO742" s="0" t="n">
        <v>0</v>
      </c>
      <c r="AP742" s="0" t="n">
        <v>0</v>
      </c>
      <c r="AQ742" s="0" t="n">
        <v>0</v>
      </c>
      <c r="AR742" s="0" t="n">
        <v>0</v>
      </c>
    </row>
    <row r="743">
      <c r="A743" s="0">
        <f>ROW(Source!A2045)</f>
        <v/>
      </c>
      <c r="B743" s="0" t="n">
        <v>78852223</v>
      </c>
      <c r="C743" s="0" t="n">
        <v>78852193</v>
      </c>
      <c r="D743" s="0" t="n">
        <v>29113980</v>
      </c>
      <c r="E743" s="0" t="n">
        <v>1</v>
      </c>
      <c r="F743" s="0" t="n">
        <v>1</v>
      </c>
      <c r="G743" s="0" t="n">
        <v>1</v>
      </c>
      <c r="H743" s="0" t="n">
        <v>3</v>
      </c>
      <c r="I743" s="0" t="inlineStr">
        <is>
          <t>101-1924</t>
        </is>
      </c>
      <c r="J743" s="0" t="inlineStr">
        <is>
          <t>ТССЦ Московской обл., 101-1924, приказ Минстроя России №675/пр от 28.02.2017 № 254/пр</t>
        </is>
      </c>
      <c r="K743" s="0" t="inlineStr">
        <is>
          <t>Электроды диаметром 4 мм Э42А</t>
        </is>
      </c>
      <c r="L743" s="0" t="n">
        <v>1346</v>
      </c>
      <c r="N743" s="0" t="n">
        <v>1009</v>
      </c>
      <c r="O743" s="0" t="inlineStr">
        <is>
          <t>кг</t>
        </is>
      </c>
      <c r="P743" s="0" t="inlineStr">
        <is>
          <t>кг</t>
        </is>
      </c>
      <c r="Q743" s="0" t="n">
        <v>1</v>
      </c>
      <c r="X743" s="0" t="n">
        <v>0.07000000000000001</v>
      </c>
      <c r="Y743" s="0" t="n">
        <v>14.31</v>
      </c>
      <c r="Z743" s="0" t="n">
        <v>0</v>
      </c>
      <c r="AA743" s="0" t="n">
        <v>0</v>
      </c>
      <c r="AB743" s="0" t="n">
        <v>0</v>
      </c>
      <c r="AC743" s="0" t="n">
        <v>0</v>
      </c>
      <c r="AD743" s="0" t="n">
        <v>1</v>
      </c>
      <c r="AE743" s="0" t="n">
        <v>0</v>
      </c>
      <c r="AF743" s="0" t="inlineStr"/>
      <c r="AG743" s="0" t="n">
        <v>0.07000000000000001</v>
      </c>
      <c r="AH743" s="0" t="n">
        <v>2</v>
      </c>
      <c r="AI743" s="0" t="n">
        <v>78852202</v>
      </c>
      <c r="AJ743" s="0" t="n">
        <v>765</v>
      </c>
      <c r="AK743" s="0" t="n">
        <v>0</v>
      </c>
      <c r="AL743" s="0" t="n">
        <v>0</v>
      </c>
      <c r="AM743" s="0" t="n">
        <v>0</v>
      </c>
      <c r="AN743" s="0" t="n">
        <v>0</v>
      </c>
      <c r="AO743" s="0" t="n">
        <v>0</v>
      </c>
      <c r="AP743" s="0" t="n">
        <v>0</v>
      </c>
      <c r="AQ743" s="0" t="n">
        <v>0</v>
      </c>
      <c r="AR743" s="0" t="n">
        <v>0</v>
      </c>
    </row>
    <row r="744">
      <c r="A744" s="0">
        <f>ROW(Source!A2045)</f>
        <v/>
      </c>
      <c r="B744" s="0" t="n">
        <v>78852224</v>
      </c>
      <c r="C744" s="0" t="n">
        <v>78852193</v>
      </c>
      <c r="D744" s="0" t="n">
        <v>29108369</v>
      </c>
      <c r="E744" s="0" t="n">
        <v>1</v>
      </c>
      <c r="F744" s="0" t="n">
        <v>1</v>
      </c>
      <c r="G744" s="0" t="n">
        <v>1</v>
      </c>
      <c r="H744" s="0" t="n">
        <v>3</v>
      </c>
      <c r="I744" s="0" t="inlineStr">
        <is>
          <t>101-1964</t>
        </is>
      </c>
      <c r="J744" s="0" t="inlineStr">
        <is>
          <t>ТССЦ Московской обл., 101-1964, приказ Минстроя России №675/пр от 28.02.2017 № 254/пр</t>
        </is>
      </c>
      <c r="K744" s="0" t="inlineStr">
        <is>
          <t>Шпагат бумажный</t>
        </is>
      </c>
      <c r="L744" s="0" t="n">
        <v>1346</v>
      </c>
      <c r="N744" s="0" t="n">
        <v>1009</v>
      </c>
      <c r="O744" s="0" t="inlineStr">
        <is>
          <t>кг</t>
        </is>
      </c>
      <c r="P744" s="0" t="inlineStr">
        <is>
          <t>кг</t>
        </is>
      </c>
      <c r="Q744" s="0" t="n">
        <v>1</v>
      </c>
      <c r="X744" s="0" t="n">
        <v>0.004</v>
      </c>
      <c r="Y744" s="0" t="n">
        <v>18.9</v>
      </c>
      <c r="Z744" s="0" t="n">
        <v>0</v>
      </c>
      <c r="AA744" s="0" t="n">
        <v>0</v>
      </c>
      <c r="AB744" s="0" t="n">
        <v>0</v>
      </c>
      <c r="AC744" s="0" t="n">
        <v>0</v>
      </c>
      <c r="AD744" s="0" t="n">
        <v>1</v>
      </c>
      <c r="AE744" s="0" t="n">
        <v>0</v>
      </c>
      <c r="AF744" s="0" t="inlineStr"/>
      <c r="AG744" s="0" t="n">
        <v>0.004</v>
      </c>
      <c r="AH744" s="0" t="n">
        <v>2</v>
      </c>
      <c r="AI744" s="0" t="n">
        <v>78852203</v>
      </c>
      <c r="AJ744" s="0" t="n">
        <v>766</v>
      </c>
      <c r="AK744" s="0" t="n">
        <v>0</v>
      </c>
      <c r="AL744" s="0" t="n">
        <v>0</v>
      </c>
      <c r="AM744" s="0" t="n">
        <v>0</v>
      </c>
      <c r="AN744" s="0" t="n">
        <v>0</v>
      </c>
      <c r="AO744" s="0" t="n">
        <v>0</v>
      </c>
      <c r="AP744" s="0" t="n">
        <v>0</v>
      </c>
      <c r="AQ744" s="0" t="n">
        <v>0</v>
      </c>
      <c r="AR744" s="0" t="n">
        <v>0</v>
      </c>
    </row>
    <row r="745">
      <c r="A745" s="0">
        <f>ROW(Source!A2045)</f>
        <v/>
      </c>
      <c r="B745" s="0" t="n">
        <v>78852225</v>
      </c>
      <c r="C745" s="0" t="n">
        <v>78852193</v>
      </c>
      <c r="D745" s="0" t="n">
        <v>29114246</v>
      </c>
      <c r="E745" s="0" t="n">
        <v>1</v>
      </c>
      <c r="F745" s="0" t="n">
        <v>1</v>
      </c>
      <c r="G745" s="0" t="n">
        <v>1</v>
      </c>
      <c r="H745" s="0" t="n">
        <v>3</v>
      </c>
      <c r="I745" s="0" t="inlineStr">
        <is>
          <t>101-1977</t>
        </is>
      </c>
      <c r="J745" s="0" t="inlineStr">
        <is>
          <t>ТССЦ Московской обл., 101-1977, приказ Минстроя России №675/пр от 28.02.2017 № 254/пр</t>
        </is>
      </c>
      <c r="K745" s="0" t="inlineStr">
        <is>
          <t>Болты с гайками и шайбами строительные</t>
        </is>
      </c>
      <c r="L745" s="0" t="n">
        <v>1346</v>
      </c>
      <c r="N745" s="0" t="n">
        <v>1009</v>
      </c>
      <c r="O745" s="0" t="inlineStr">
        <is>
          <t>кг</t>
        </is>
      </c>
      <c r="P745" s="0" t="inlineStr">
        <is>
          <t>кг</t>
        </is>
      </c>
      <c r="Q745" s="0" t="n">
        <v>1</v>
      </c>
      <c r="X745" s="0" t="n">
        <v>0.38</v>
      </c>
      <c r="Y745" s="0" t="n">
        <v>9.039999999999999</v>
      </c>
      <c r="Z745" s="0" t="n">
        <v>0</v>
      </c>
      <c r="AA745" s="0" t="n">
        <v>0</v>
      </c>
      <c r="AB745" s="0" t="n">
        <v>0</v>
      </c>
      <c r="AC745" s="0" t="n">
        <v>0</v>
      </c>
      <c r="AD745" s="0" t="n">
        <v>1</v>
      </c>
      <c r="AE745" s="0" t="n">
        <v>0</v>
      </c>
      <c r="AF745" s="0" t="inlineStr"/>
      <c r="AG745" s="0" t="n">
        <v>0.38</v>
      </c>
      <c r="AH745" s="0" t="n">
        <v>2</v>
      </c>
      <c r="AI745" s="0" t="n">
        <v>78852204</v>
      </c>
      <c r="AJ745" s="0" t="n">
        <v>767</v>
      </c>
      <c r="AK745" s="0" t="n">
        <v>0</v>
      </c>
      <c r="AL745" s="0" t="n">
        <v>0</v>
      </c>
      <c r="AM745" s="0" t="n">
        <v>0</v>
      </c>
      <c r="AN745" s="0" t="n">
        <v>0</v>
      </c>
      <c r="AO745" s="0" t="n">
        <v>0</v>
      </c>
      <c r="AP745" s="0" t="n">
        <v>0</v>
      </c>
      <c r="AQ745" s="0" t="n">
        <v>0</v>
      </c>
      <c r="AR745" s="0" t="n">
        <v>0</v>
      </c>
    </row>
    <row r="746">
      <c r="A746" s="0">
        <f>ROW(Source!A2045)</f>
        <v/>
      </c>
      <c r="B746" s="0" t="n">
        <v>78852226</v>
      </c>
      <c r="C746" s="0" t="n">
        <v>78852193</v>
      </c>
      <c r="D746" s="0" t="n">
        <v>29110426</v>
      </c>
      <c r="E746" s="0" t="n">
        <v>1</v>
      </c>
      <c r="F746" s="0" t="n">
        <v>1</v>
      </c>
      <c r="G746" s="0" t="n">
        <v>1</v>
      </c>
      <c r="H746" s="0" t="n">
        <v>3</v>
      </c>
      <c r="I746" s="0" t="inlineStr">
        <is>
          <t>101-2143</t>
        </is>
      </c>
      <c r="J746" s="0" t="inlineStr">
        <is>
          <t>ТССЦ Московской обл., 101-2143, приказ Минстроя России №675/пр от 28.02.2017 № 254/пр</t>
        </is>
      </c>
      <c r="K746" s="0" t="inlineStr">
        <is>
          <t>Краска</t>
        </is>
      </c>
      <c r="L746" s="0" t="n">
        <v>1346</v>
      </c>
      <c r="N746" s="0" t="n">
        <v>1009</v>
      </c>
      <c r="O746" s="0" t="inlineStr">
        <is>
          <t>кг</t>
        </is>
      </c>
      <c r="P746" s="0" t="inlineStr">
        <is>
          <t>кг</t>
        </is>
      </c>
      <c r="Q746" s="0" t="n">
        <v>1</v>
      </c>
      <c r="X746" s="0" t="n">
        <v>0.047</v>
      </c>
      <c r="Y746" s="0" t="n">
        <v>28.67</v>
      </c>
      <c r="Z746" s="0" t="n">
        <v>0</v>
      </c>
      <c r="AA746" s="0" t="n">
        <v>0</v>
      </c>
      <c r="AB746" s="0" t="n">
        <v>0</v>
      </c>
      <c r="AC746" s="0" t="n">
        <v>0</v>
      </c>
      <c r="AD746" s="0" t="n">
        <v>1</v>
      </c>
      <c r="AE746" s="0" t="n">
        <v>0</v>
      </c>
      <c r="AF746" s="0" t="inlineStr"/>
      <c r="AG746" s="0" t="n">
        <v>0.047</v>
      </c>
      <c r="AH746" s="0" t="n">
        <v>2</v>
      </c>
      <c r="AI746" s="0" t="n">
        <v>78852205</v>
      </c>
      <c r="AJ746" s="0" t="n">
        <v>768</v>
      </c>
      <c r="AK746" s="0" t="n">
        <v>0</v>
      </c>
      <c r="AL746" s="0" t="n">
        <v>0</v>
      </c>
      <c r="AM746" s="0" t="n">
        <v>0</v>
      </c>
      <c r="AN746" s="0" t="n">
        <v>0</v>
      </c>
      <c r="AO746" s="0" t="n">
        <v>0</v>
      </c>
      <c r="AP746" s="0" t="n">
        <v>0</v>
      </c>
      <c r="AQ746" s="0" t="n">
        <v>0</v>
      </c>
      <c r="AR746" s="0" t="n">
        <v>0</v>
      </c>
    </row>
    <row r="747">
      <c r="A747" s="0">
        <f>ROW(Source!A2045)</f>
        <v/>
      </c>
      <c r="B747" s="0" t="n">
        <v>78852227</v>
      </c>
      <c r="C747" s="0" t="n">
        <v>78852193</v>
      </c>
      <c r="D747" s="0" t="n">
        <v>29107961</v>
      </c>
      <c r="E747" s="0" t="n">
        <v>1</v>
      </c>
      <c r="F747" s="0" t="n">
        <v>1</v>
      </c>
      <c r="G747" s="0" t="n">
        <v>1</v>
      </c>
      <c r="H747" s="0" t="n">
        <v>3</v>
      </c>
      <c r="I747" s="0" t="inlineStr">
        <is>
          <t>101-2365</t>
        </is>
      </c>
      <c r="J747" s="0" t="inlineStr">
        <is>
          <t>ТССЦ Московской обл., 101-2365, приказ Минстроя России №675/пр от 28.02.2017 № 254/пр</t>
        </is>
      </c>
      <c r="K747" s="0" t="inlineStr">
        <is>
          <t>Нитки швейные</t>
        </is>
      </c>
      <c r="L747" s="0" t="n">
        <v>1346</v>
      </c>
      <c r="N747" s="0" t="n">
        <v>1009</v>
      </c>
      <c r="O747" s="0" t="inlineStr">
        <is>
          <t>кг</t>
        </is>
      </c>
      <c r="P747" s="0" t="inlineStr">
        <is>
          <t>кг</t>
        </is>
      </c>
      <c r="Q747" s="0" t="n">
        <v>1</v>
      </c>
      <c r="X747" s="0" t="n">
        <v>0.002</v>
      </c>
      <c r="Y747" s="0" t="n">
        <v>133.05</v>
      </c>
      <c r="Z747" s="0" t="n">
        <v>0</v>
      </c>
      <c r="AA747" s="0" t="n">
        <v>0</v>
      </c>
      <c r="AB747" s="0" t="n">
        <v>0</v>
      </c>
      <c r="AC747" s="0" t="n">
        <v>0</v>
      </c>
      <c r="AD747" s="0" t="n">
        <v>1</v>
      </c>
      <c r="AE747" s="0" t="n">
        <v>0</v>
      </c>
      <c r="AF747" s="0" t="inlineStr"/>
      <c r="AG747" s="0" t="n">
        <v>0.002</v>
      </c>
      <c r="AH747" s="0" t="n">
        <v>2</v>
      </c>
      <c r="AI747" s="0" t="n">
        <v>78852206</v>
      </c>
      <c r="AJ747" s="0" t="n">
        <v>769</v>
      </c>
      <c r="AK747" s="0" t="n">
        <v>0</v>
      </c>
      <c r="AL747" s="0" t="n">
        <v>0</v>
      </c>
      <c r="AM747" s="0" t="n">
        <v>0</v>
      </c>
      <c r="AN747" s="0" t="n">
        <v>0</v>
      </c>
      <c r="AO747" s="0" t="n">
        <v>0</v>
      </c>
      <c r="AP747" s="0" t="n">
        <v>0</v>
      </c>
      <c r="AQ747" s="0" t="n">
        <v>0</v>
      </c>
      <c r="AR747" s="0" t="n">
        <v>0</v>
      </c>
    </row>
    <row r="748">
      <c r="A748" s="0">
        <f>ROW(Source!A2045)</f>
        <v/>
      </c>
      <c r="B748" s="0" t="n">
        <v>78852228</v>
      </c>
      <c r="C748" s="0" t="n">
        <v>78852193</v>
      </c>
      <c r="D748" s="0" t="n">
        <v>29110838</v>
      </c>
      <c r="E748" s="0" t="n">
        <v>1</v>
      </c>
      <c r="F748" s="0" t="n">
        <v>1</v>
      </c>
      <c r="G748" s="0" t="n">
        <v>1</v>
      </c>
      <c r="H748" s="0" t="n">
        <v>3</v>
      </c>
      <c r="I748" s="0" t="inlineStr">
        <is>
          <t>101-2499</t>
        </is>
      </c>
      <c r="J748" s="0" t="inlineStr">
        <is>
          <t>ТССЦ Московской обл., 101-2499, приказ Минстроя России №675/пр от 28.02.2017 № 254/пр</t>
        </is>
      </c>
      <c r="K748" s="0" t="inlineStr">
        <is>
          <t>Лента изоляционная прорезиненная односторонняя ширина 20 мм, толщина 0,25-0,35 мм</t>
        </is>
      </c>
      <c r="L748" s="0" t="n">
        <v>1346</v>
      </c>
      <c r="N748" s="0" t="n">
        <v>1009</v>
      </c>
      <c r="O748" s="0" t="inlineStr">
        <is>
          <t>кг</t>
        </is>
      </c>
      <c r="P748" s="0" t="inlineStr">
        <is>
          <t>кг</t>
        </is>
      </c>
      <c r="Q748" s="0" t="n">
        <v>1</v>
      </c>
      <c r="X748" s="0" t="n">
        <v>0.036</v>
      </c>
      <c r="Y748" s="0" t="n">
        <v>30.5</v>
      </c>
      <c r="Z748" s="0" t="n">
        <v>0</v>
      </c>
      <c r="AA748" s="0" t="n">
        <v>0</v>
      </c>
      <c r="AB748" s="0" t="n">
        <v>0</v>
      </c>
      <c r="AC748" s="0" t="n">
        <v>0</v>
      </c>
      <c r="AD748" s="0" t="n">
        <v>1</v>
      </c>
      <c r="AE748" s="0" t="n">
        <v>0</v>
      </c>
      <c r="AF748" s="0" t="inlineStr"/>
      <c r="AG748" s="0" t="n">
        <v>0.036</v>
      </c>
      <c r="AH748" s="0" t="n">
        <v>2</v>
      </c>
      <c r="AI748" s="0" t="n">
        <v>78852207</v>
      </c>
      <c r="AJ748" s="0" t="n">
        <v>770</v>
      </c>
      <c r="AK748" s="0" t="n">
        <v>0</v>
      </c>
      <c r="AL748" s="0" t="n">
        <v>0</v>
      </c>
      <c r="AM748" s="0" t="n">
        <v>0</v>
      </c>
      <c r="AN748" s="0" t="n">
        <v>0</v>
      </c>
      <c r="AO748" s="0" t="n">
        <v>0</v>
      </c>
      <c r="AP748" s="0" t="n">
        <v>0</v>
      </c>
      <c r="AQ748" s="0" t="n">
        <v>0</v>
      </c>
      <c r="AR748" s="0" t="n">
        <v>0</v>
      </c>
    </row>
    <row r="749">
      <c r="A749" s="0">
        <f>ROW(Source!A2045)</f>
        <v/>
      </c>
      <c r="B749" s="0" t="n">
        <v>78852229</v>
      </c>
      <c r="C749" s="0" t="n">
        <v>78852193</v>
      </c>
      <c r="D749" s="0" t="n">
        <v>29114470</v>
      </c>
      <c r="E749" s="0" t="n">
        <v>1</v>
      </c>
      <c r="F749" s="0" t="n">
        <v>1</v>
      </c>
      <c r="G749" s="0" t="n">
        <v>1</v>
      </c>
      <c r="H749" s="0" t="n">
        <v>3</v>
      </c>
      <c r="I749" s="0" t="inlineStr">
        <is>
          <t>101-3914</t>
        </is>
      </c>
      <c r="J749" s="0" t="inlineStr">
        <is>
          <t>ТССЦ Московской обл., 101-3914, приказ Минстроя России №675/пр от 28.02.2017 № 254/пр</t>
        </is>
      </c>
      <c r="K749" s="0" t="inlineStr">
        <is>
          <t>Дюбели распорные полипропиленовые</t>
        </is>
      </c>
      <c r="L749" s="0" t="n">
        <v>1355</v>
      </c>
      <c r="N749" s="0" t="n">
        <v>1010</v>
      </c>
      <c r="O749" s="0" t="inlineStr">
        <is>
          <t>100 шт.</t>
        </is>
      </c>
      <c r="P749" s="0" t="inlineStr">
        <is>
          <t>100 шт.</t>
        </is>
      </c>
      <c r="Q749" s="0" t="n">
        <v>100</v>
      </c>
      <c r="X749" s="0" t="n">
        <v>0.014</v>
      </c>
      <c r="Y749" s="0" t="n">
        <v>86.23999999999999</v>
      </c>
      <c r="Z749" s="0" t="n">
        <v>0</v>
      </c>
      <c r="AA749" s="0" t="n">
        <v>0</v>
      </c>
      <c r="AB749" s="0" t="n">
        <v>0</v>
      </c>
      <c r="AC749" s="0" t="n">
        <v>0</v>
      </c>
      <c r="AD749" s="0" t="n">
        <v>1</v>
      </c>
      <c r="AE749" s="0" t="n">
        <v>0</v>
      </c>
      <c r="AF749" s="0" t="inlineStr"/>
      <c r="AG749" s="0" t="n">
        <v>0.014</v>
      </c>
      <c r="AH749" s="0" t="n">
        <v>2</v>
      </c>
      <c r="AI749" s="0" t="n">
        <v>78852208</v>
      </c>
      <c r="AJ749" s="0" t="n">
        <v>771</v>
      </c>
      <c r="AK749" s="0" t="n">
        <v>0</v>
      </c>
      <c r="AL749" s="0" t="n">
        <v>0</v>
      </c>
      <c r="AM749" s="0" t="n">
        <v>0</v>
      </c>
      <c r="AN749" s="0" t="n">
        <v>0</v>
      </c>
      <c r="AO749" s="0" t="n">
        <v>0</v>
      </c>
      <c r="AP749" s="0" t="n">
        <v>0</v>
      </c>
      <c r="AQ749" s="0" t="n">
        <v>0</v>
      </c>
      <c r="AR749" s="0" t="n">
        <v>0</v>
      </c>
    </row>
    <row r="750">
      <c r="A750" s="0">
        <f>ROW(Source!A2045)</f>
        <v/>
      </c>
      <c r="B750" s="0" t="n">
        <v>78852230</v>
      </c>
      <c r="C750" s="0" t="n">
        <v>78852193</v>
      </c>
      <c r="D750" s="0" t="n">
        <v>29129474</v>
      </c>
      <c r="E750" s="0" t="n">
        <v>1</v>
      </c>
      <c r="F750" s="0" t="n">
        <v>1</v>
      </c>
      <c r="G750" s="0" t="n">
        <v>1</v>
      </c>
      <c r="H750" s="0" t="n">
        <v>3</v>
      </c>
      <c r="I750" s="0" t="inlineStr">
        <is>
          <t>201-0843</t>
        </is>
      </c>
      <c r="J750" s="0" t="inlineStr">
        <is>
          <t>ТССЦ Московской обл., 201-0843, приказ Минстроя России №675/пр от 28.02.2017 № 255/пр</t>
        </is>
      </c>
      <c r="K750" s="0" t="inlineStr">
        <is>
          <t>Конструкции стальные индивидуальные решетчатые сварные массой до 0,1 т</t>
        </is>
      </c>
      <c r="L750" s="0" t="n">
        <v>1348</v>
      </c>
      <c r="N750" s="0" t="n">
        <v>1009</v>
      </c>
      <c r="O750" s="0" t="inlineStr">
        <is>
          <t>т</t>
        </is>
      </c>
      <c r="P750" s="0" t="inlineStr">
        <is>
          <t>т</t>
        </is>
      </c>
      <c r="Q750" s="0" t="n">
        <v>1000</v>
      </c>
      <c r="X750" s="0" t="n">
        <v>0.002</v>
      </c>
      <c r="Y750" s="0" t="n">
        <v>11534.49</v>
      </c>
      <c r="Z750" s="0" t="n">
        <v>0</v>
      </c>
      <c r="AA750" s="0" t="n">
        <v>0</v>
      </c>
      <c r="AB750" s="0" t="n">
        <v>0</v>
      </c>
      <c r="AC750" s="0" t="n">
        <v>0</v>
      </c>
      <c r="AD750" s="0" t="n">
        <v>1</v>
      </c>
      <c r="AE750" s="0" t="n">
        <v>0</v>
      </c>
      <c r="AF750" s="0" t="inlineStr"/>
      <c r="AG750" s="0" t="n">
        <v>0.002</v>
      </c>
      <c r="AH750" s="0" t="n">
        <v>2</v>
      </c>
      <c r="AI750" s="0" t="n">
        <v>78852209</v>
      </c>
      <c r="AJ750" s="0" t="n">
        <v>772</v>
      </c>
      <c r="AK750" s="0" t="n">
        <v>0</v>
      </c>
      <c r="AL750" s="0" t="n">
        <v>0</v>
      </c>
      <c r="AM750" s="0" t="n">
        <v>0</v>
      </c>
      <c r="AN750" s="0" t="n">
        <v>0</v>
      </c>
      <c r="AO750" s="0" t="n">
        <v>0</v>
      </c>
      <c r="AP750" s="0" t="n">
        <v>0</v>
      </c>
      <c r="AQ750" s="0" t="n">
        <v>0</v>
      </c>
      <c r="AR750" s="0" t="n">
        <v>0</v>
      </c>
    </row>
    <row r="751">
      <c r="A751" s="0">
        <f>ROW(Source!A2045)</f>
        <v/>
      </c>
      <c r="B751" s="0" t="n">
        <v>78852231</v>
      </c>
      <c r="C751" s="0" t="n">
        <v>78852193</v>
      </c>
      <c r="D751" s="0" t="n">
        <v>29165774</v>
      </c>
      <c r="E751" s="0" t="n">
        <v>1</v>
      </c>
      <c r="F751" s="0" t="n">
        <v>1</v>
      </c>
      <c r="G751" s="0" t="n">
        <v>1</v>
      </c>
      <c r="H751" s="0" t="n">
        <v>3</v>
      </c>
      <c r="I751" s="0" t="inlineStr">
        <is>
          <t>509-0090</t>
        </is>
      </c>
      <c r="J751" s="0" t="inlineStr">
        <is>
          <t>ТССЦ Московской обл., 509-0090, приказ Минстроя России №675/пр от 28.02.2017 № 258/пр</t>
        </is>
      </c>
      <c r="K751" s="0" t="inlineStr">
        <is>
          <t>Перемычки гибкие, тип ПГС-50</t>
        </is>
      </c>
      <c r="L751" s="0" t="n">
        <v>1358</v>
      </c>
      <c r="N751" s="0" t="n">
        <v>1010</v>
      </c>
      <c r="O751" s="0" t="inlineStr">
        <is>
          <t>10 шт.</t>
        </is>
      </c>
      <c r="P751" s="0" t="inlineStr">
        <is>
          <t>10 шт.</t>
        </is>
      </c>
      <c r="Q751" s="0" t="n">
        <v>10</v>
      </c>
      <c r="X751" s="0" t="n">
        <v>0.1</v>
      </c>
      <c r="Y751" s="0" t="n">
        <v>40.9</v>
      </c>
      <c r="Z751" s="0" t="n">
        <v>0</v>
      </c>
      <c r="AA751" s="0" t="n">
        <v>0</v>
      </c>
      <c r="AB751" s="0" t="n">
        <v>0</v>
      </c>
      <c r="AC751" s="0" t="n">
        <v>0</v>
      </c>
      <c r="AD751" s="0" t="n">
        <v>1</v>
      </c>
      <c r="AE751" s="0" t="n">
        <v>0</v>
      </c>
      <c r="AF751" s="0" t="inlineStr"/>
      <c r="AG751" s="0" t="n">
        <v>0.1</v>
      </c>
      <c r="AH751" s="0" t="n">
        <v>2</v>
      </c>
      <c r="AI751" s="0" t="n">
        <v>78852210</v>
      </c>
      <c r="AJ751" s="0" t="n">
        <v>773</v>
      </c>
      <c r="AK751" s="0" t="n">
        <v>0</v>
      </c>
      <c r="AL751" s="0" t="n">
        <v>0</v>
      </c>
      <c r="AM751" s="0" t="n">
        <v>0</v>
      </c>
      <c r="AN751" s="0" t="n">
        <v>0</v>
      </c>
      <c r="AO751" s="0" t="n">
        <v>0</v>
      </c>
      <c r="AP751" s="0" t="n">
        <v>0</v>
      </c>
      <c r="AQ751" s="0" t="n">
        <v>0</v>
      </c>
      <c r="AR751" s="0" t="n">
        <v>0</v>
      </c>
    </row>
    <row r="752">
      <c r="A752" s="0">
        <f>ROW(Source!A2045)</f>
        <v/>
      </c>
      <c r="B752" s="0" t="n">
        <v>78852232</v>
      </c>
      <c r="C752" s="0" t="n">
        <v>78852193</v>
      </c>
      <c r="D752" s="0" t="n">
        <v>29171708</v>
      </c>
      <c r="E752" s="0" t="n">
        <v>1</v>
      </c>
      <c r="F752" s="0" t="n">
        <v>1</v>
      </c>
      <c r="G752" s="0" t="n">
        <v>1</v>
      </c>
      <c r="H752" s="0" t="n">
        <v>3</v>
      </c>
      <c r="I752" s="0" t="inlineStr">
        <is>
          <t>509-1210</t>
        </is>
      </c>
      <c r="J752" s="0" t="inlineStr">
        <is>
          <t>ТССЦ Московской обл., 509-1210, приказ Минстроя России №675/пр от 28.02.2017 № 258/пр</t>
        </is>
      </c>
      <c r="K752" s="0" t="inlineStr">
        <is>
          <t>Вазелин технический</t>
        </is>
      </c>
      <c r="L752" s="0" t="n">
        <v>1346</v>
      </c>
      <c r="N752" s="0" t="n">
        <v>1009</v>
      </c>
      <c r="O752" s="0" t="inlineStr">
        <is>
          <t>кг</t>
        </is>
      </c>
      <c r="P752" s="0" t="inlineStr">
        <is>
          <t>кг</t>
        </is>
      </c>
      <c r="Q752" s="0" t="n">
        <v>1</v>
      </c>
      <c r="X752" s="0" t="n">
        <v>0.008999999999999999</v>
      </c>
      <c r="Y752" s="0" t="n">
        <v>30.6</v>
      </c>
      <c r="Z752" s="0" t="n">
        <v>0</v>
      </c>
      <c r="AA752" s="0" t="n">
        <v>0</v>
      </c>
      <c r="AB752" s="0" t="n">
        <v>0</v>
      </c>
      <c r="AC752" s="0" t="n">
        <v>0</v>
      </c>
      <c r="AD752" s="0" t="n">
        <v>1</v>
      </c>
      <c r="AE752" s="0" t="n">
        <v>0</v>
      </c>
      <c r="AF752" s="0" t="inlineStr"/>
      <c r="AG752" s="0" t="n">
        <v>0.008999999999999999</v>
      </c>
      <c r="AH752" s="0" t="n">
        <v>2</v>
      </c>
      <c r="AI752" s="0" t="n">
        <v>78852211</v>
      </c>
      <c r="AJ752" s="0" t="n">
        <v>774</v>
      </c>
      <c r="AK752" s="0" t="n">
        <v>0</v>
      </c>
      <c r="AL752" s="0" t="n">
        <v>0</v>
      </c>
      <c r="AM752" s="0" t="n">
        <v>0</v>
      </c>
      <c r="AN752" s="0" t="n">
        <v>0</v>
      </c>
      <c r="AO752" s="0" t="n">
        <v>0</v>
      </c>
      <c r="AP752" s="0" t="n">
        <v>0</v>
      </c>
      <c r="AQ752" s="0" t="n">
        <v>0</v>
      </c>
      <c r="AR752" s="0" t="n">
        <v>0</v>
      </c>
    </row>
    <row r="753">
      <c r="A753" s="0">
        <f>ROW(Source!A2045)</f>
        <v/>
      </c>
      <c r="B753" s="0" t="n">
        <v>78852233</v>
      </c>
      <c r="C753" s="0" t="n">
        <v>78852193</v>
      </c>
      <c r="D753" s="0" t="n">
        <v>29171808</v>
      </c>
      <c r="E753" s="0" t="n">
        <v>1</v>
      </c>
      <c r="F753" s="0" t="n">
        <v>1</v>
      </c>
      <c r="G753" s="0" t="n">
        <v>1</v>
      </c>
      <c r="H753" s="0" t="n">
        <v>3</v>
      </c>
      <c r="I753" s="0" t="inlineStr">
        <is>
          <t>999-9950</t>
        </is>
      </c>
      <c r="J753" s="0" t="inlineStr">
        <is>
          <t>ТССЦ Московской обл., 999-9950, приказ Минстроя России №675/пр от 21.09.2015 г.</t>
        </is>
      </c>
      <c r="K753" s="0" t="inlineStr">
        <is>
          <t>Вспомогательные ненормируемые материалы (2% от ОЗП)</t>
        </is>
      </c>
      <c r="L753" s="0" t="n">
        <v>1374</v>
      </c>
      <c r="N753" s="0" t="n">
        <v>1013</v>
      </c>
      <c r="O753" s="0" t="inlineStr">
        <is>
          <t>РУБ</t>
        </is>
      </c>
      <c r="P753" s="0" t="inlineStr">
        <is>
          <t>РУБ</t>
        </is>
      </c>
      <c r="Q753" s="0" t="n">
        <v>1</v>
      </c>
      <c r="X753" s="0" t="n">
        <v>0.44</v>
      </c>
      <c r="Y753" s="0" t="n">
        <v>1</v>
      </c>
      <c r="Z753" s="0" t="n">
        <v>0</v>
      </c>
      <c r="AA753" s="0" t="n">
        <v>0</v>
      </c>
      <c r="AB753" s="0" t="n">
        <v>0</v>
      </c>
      <c r="AC753" s="0" t="n">
        <v>0</v>
      </c>
      <c r="AD753" s="0" t="n">
        <v>1</v>
      </c>
      <c r="AE753" s="0" t="n">
        <v>0</v>
      </c>
      <c r="AF753" s="0" t="inlineStr"/>
      <c r="AG753" s="0" t="n">
        <v>0.44</v>
      </c>
      <c r="AH753" s="0" t="n">
        <v>2</v>
      </c>
      <c r="AI753" s="0" t="n">
        <v>78852214</v>
      </c>
      <c r="AJ753" s="0" t="n">
        <v>777</v>
      </c>
      <c r="AK753" s="0" t="n">
        <v>0</v>
      </c>
      <c r="AL753" s="0" t="n">
        <v>0</v>
      </c>
      <c r="AM753" s="0" t="n">
        <v>0</v>
      </c>
      <c r="AN753" s="0" t="n">
        <v>0</v>
      </c>
      <c r="AO753" s="0" t="n">
        <v>0</v>
      </c>
      <c r="AP753" s="0" t="n">
        <v>0</v>
      </c>
      <c r="AQ753" s="0" t="n">
        <v>0</v>
      </c>
      <c r="AR753" s="0" t="n">
        <v>0</v>
      </c>
    </row>
    <row r="754">
      <c r="A754" s="0">
        <f>ROW(Source!A2086)</f>
        <v/>
      </c>
      <c r="B754" s="0" t="n">
        <v>78852300</v>
      </c>
      <c r="C754" s="0" t="n">
        <v>78852299</v>
      </c>
      <c r="D754" s="0" t="n">
        <v>18406804</v>
      </c>
      <c r="E754" s="0" t="n">
        <v>1</v>
      </c>
      <c r="F754" s="0" t="n">
        <v>1</v>
      </c>
      <c r="G754" s="0" t="n">
        <v>1</v>
      </c>
      <c r="H754" s="0" t="n">
        <v>1</v>
      </c>
      <c r="I754" s="0" t="inlineStr">
        <is>
          <t>1-1020-90</t>
        </is>
      </c>
      <c r="J754" s="0" t="inlineStr"/>
      <c r="K754" s="0" t="inlineStr">
        <is>
          <t>Рабочий строитель среднего разряда 2</t>
        </is>
      </c>
      <c r="L754" s="0" t="n">
        <v>1369</v>
      </c>
      <c r="N754" s="0" t="n">
        <v>1013</v>
      </c>
      <c r="O754" s="0" t="inlineStr">
        <is>
          <t>чел.-ч</t>
        </is>
      </c>
      <c r="P754" s="0" t="inlineStr">
        <is>
          <t>чел.-ч</t>
        </is>
      </c>
      <c r="Q754" s="0" t="n">
        <v>1</v>
      </c>
      <c r="X754" s="0" t="n">
        <v>2.54</v>
      </c>
      <c r="Y754" s="0" t="n">
        <v>0</v>
      </c>
      <c r="Z754" s="0" t="n">
        <v>0</v>
      </c>
      <c r="AA754" s="0" t="n">
        <v>0</v>
      </c>
      <c r="AB754" s="0" t="n">
        <v>7.8</v>
      </c>
      <c r="AC754" s="0" t="n">
        <v>0</v>
      </c>
      <c r="AD754" s="0" t="n">
        <v>1</v>
      </c>
      <c r="AE754" s="0" t="n">
        <v>1</v>
      </c>
      <c r="AF754" s="0" t="inlineStr"/>
      <c r="AG754" s="0" t="n">
        <v>2.54</v>
      </c>
      <c r="AH754" s="0" t="n">
        <v>2</v>
      </c>
      <c r="AI754" s="0" t="n">
        <v>78852300</v>
      </c>
      <c r="AJ754" s="0" t="n">
        <v>778</v>
      </c>
      <c r="AK754" s="0" t="n">
        <v>0</v>
      </c>
      <c r="AL754" s="0" t="n">
        <v>0</v>
      </c>
      <c r="AM754" s="0" t="n">
        <v>0</v>
      </c>
      <c r="AN754" s="0" t="n">
        <v>0</v>
      </c>
      <c r="AO754" s="0" t="n">
        <v>0</v>
      </c>
      <c r="AP754" s="0" t="n">
        <v>0</v>
      </c>
      <c r="AQ754" s="0" t="n">
        <v>0</v>
      </c>
      <c r="AR754" s="0" t="n">
        <v>0</v>
      </c>
    </row>
    <row r="755">
      <c r="A755" s="0">
        <f>ROW(Source!A2086)</f>
        <v/>
      </c>
      <c r="B755" s="0" t="n">
        <v>78852301</v>
      </c>
      <c r="C755" s="0" t="n">
        <v>78852299</v>
      </c>
      <c r="D755" s="0" t="n">
        <v>29164349</v>
      </c>
      <c r="E755" s="0" t="n">
        <v>1</v>
      </c>
      <c r="F755" s="0" t="n">
        <v>1</v>
      </c>
      <c r="G755" s="0" t="n">
        <v>1</v>
      </c>
      <c r="H755" s="0" t="n">
        <v>3</v>
      </c>
      <c r="I755" s="0" t="inlineStr">
        <is>
          <t>509-9900</t>
        </is>
      </c>
      <c r="J755" s="0" t="inlineStr">
        <is>
          <t>ТССЦ Московской обл., 509-9900, приказ Минстроя России №675/пр от 28.02.2017 № 258/пр</t>
        </is>
      </c>
      <c r="K755" s="0" t="inlineStr">
        <is>
          <t>Строительный мусор</t>
        </is>
      </c>
      <c r="L755" s="0" t="n">
        <v>1348</v>
      </c>
      <c r="N755" s="0" t="n">
        <v>1009</v>
      </c>
      <c r="O755" s="0" t="inlineStr">
        <is>
          <t>т</t>
        </is>
      </c>
      <c r="P755" s="0" t="inlineStr">
        <is>
          <t>т</t>
        </is>
      </c>
      <c r="Q755" s="0" t="n">
        <v>1000</v>
      </c>
      <c r="X755" s="0" t="n">
        <v>0.004</v>
      </c>
      <c r="Y755" s="0" t="n">
        <v>0</v>
      </c>
      <c r="Z755" s="0" t="n">
        <v>0</v>
      </c>
      <c r="AA755" s="0" t="n">
        <v>0</v>
      </c>
      <c r="AB755" s="0" t="n">
        <v>0</v>
      </c>
      <c r="AC755" s="0" t="n">
        <v>0</v>
      </c>
      <c r="AD755" s="0" t="n">
        <v>0</v>
      </c>
      <c r="AE755" s="0" t="n">
        <v>0</v>
      </c>
      <c r="AF755" s="0" t="inlineStr"/>
      <c r="AG755" s="0" t="n">
        <v>0.004</v>
      </c>
      <c r="AH755" s="0" t="n">
        <v>2</v>
      </c>
      <c r="AI755" s="0" t="n">
        <v>78852301</v>
      </c>
      <c r="AJ755" s="0" t="n">
        <v>779</v>
      </c>
      <c r="AK755" s="0" t="n">
        <v>0</v>
      </c>
      <c r="AL755" s="0" t="n">
        <v>0</v>
      </c>
      <c r="AM755" s="0" t="n">
        <v>0</v>
      </c>
      <c r="AN755" s="0" t="n">
        <v>0</v>
      </c>
      <c r="AO755" s="0" t="n">
        <v>0</v>
      </c>
      <c r="AP755" s="0" t="n">
        <v>0</v>
      </c>
      <c r="AQ755" s="0" t="n">
        <v>0</v>
      </c>
      <c r="AR755" s="0" t="n">
        <v>0</v>
      </c>
    </row>
    <row r="756">
      <c r="A756" s="0">
        <f>ROW(Source!A2088)</f>
        <v/>
      </c>
      <c r="B756" s="0" t="n">
        <v>78852304</v>
      </c>
      <c r="C756" s="0" t="n">
        <v>78852303</v>
      </c>
      <c r="D756" s="0" t="n">
        <v>29361034</v>
      </c>
      <c r="E756" s="0" t="n">
        <v>1</v>
      </c>
      <c r="F756" s="0" t="n">
        <v>1</v>
      </c>
      <c r="G756" s="0" t="n">
        <v>1</v>
      </c>
      <c r="H756" s="0" t="n">
        <v>1</v>
      </c>
      <c r="I756" s="0" t="inlineStr">
        <is>
          <t>1-2038-90</t>
        </is>
      </c>
      <c r="J756" s="0" t="inlineStr"/>
      <c r="K756" s="0" t="inlineStr">
        <is>
          <t>Рабочий монтажник среднего разряда 3,8</t>
        </is>
      </c>
      <c r="L756" s="0" t="n">
        <v>1369</v>
      </c>
      <c r="N756" s="0" t="n">
        <v>1013</v>
      </c>
      <c r="O756" s="0" t="inlineStr">
        <is>
          <t>чел.-ч</t>
        </is>
      </c>
      <c r="P756" s="0" t="inlineStr">
        <is>
          <t>чел.-ч</t>
        </is>
      </c>
      <c r="Q756" s="0" t="n">
        <v>1</v>
      </c>
      <c r="X756" s="0" t="n">
        <v>16.5</v>
      </c>
      <c r="Y756" s="0" t="n">
        <v>0</v>
      </c>
      <c r="Z756" s="0" t="n">
        <v>0</v>
      </c>
      <c r="AA756" s="0" t="n">
        <v>0</v>
      </c>
      <c r="AB756" s="0" t="n">
        <v>9.4</v>
      </c>
      <c r="AC756" s="0" t="n">
        <v>0</v>
      </c>
      <c r="AD756" s="0" t="n">
        <v>1</v>
      </c>
      <c r="AE756" s="0" t="n">
        <v>1</v>
      </c>
      <c r="AF756" s="0" t="inlineStr"/>
      <c r="AG756" s="0" t="n">
        <v>16.5</v>
      </c>
      <c r="AH756" s="0" t="n">
        <v>2</v>
      </c>
      <c r="AI756" s="0" t="n">
        <v>78852304</v>
      </c>
      <c r="AJ756" s="0" t="n">
        <v>780</v>
      </c>
      <c r="AK756" s="0" t="n">
        <v>0</v>
      </c>
      <c r="AL756" s="0" t="n">
        <v>0</v>
      </c>
      <c r="AM756" s="0" t="n">
        <v>0</v>
      </c>
      <c r="AN756" s="0" t="n">
        <v>0</v>
      </c>
      <c r="AO756" s="0" t="n">
        <v>0</v>
      </c>
      <c r="AP756" s="0" t="n">
        <v>0</v>
      </c>
      <c r="AQ756" s="0" t="n">
        <v>0</v>
      </c>
      <c r="AR756" s="0" t="n">
        <v>0</v>
      </c>
    </row>
    <row r="757">
      <c r="A757" s="0">
        <f>ROW(Source!A2088)</f>
        <v/>
      </c>
      <c r="B757" s="0" t="n">
        <v>78852305</v>
      </c>
      <c r="C757" s="0" t="n">
        <v>78852303</v>
      </c>
      <c r="D757" s="0" t="n">
        <v>121548</v>
      </c>
      <c r="E757" s="0" t="n">
        <v>1</v>
      </c>
      <c r="F757" s="0" t="n">
        <v>1</v>
      </c>
      <c r="G757" s="0" t="n">
        <v>1</v>
      </c>
      <c r="H757" s="0" t="n">
        <v>1</v>
      </c>
      <c r="I757" s="0" t="inlineStr">
        <is>
          <t>2</t>
        </is>
      </c>
      <c r="J757" s="0" t="inlineStr"/>
      <c r="K757" s="0" t="inlineStr">
        <is>
          <t>Затраты труда машинистов</t>
        </is>
      </c>
      <c r="L757" s="0" t="n">
        <v>608254</v>
      </c>
      <c r="N757" s="0" t="n">
        <v>1013</v>
      </c>
      <c r="O757" s="0" t="inlineStr">
        <is>
          <t>чел.час</t>
        </is>
      </c>
      <c r="P757" s="0" t="inlineStr">
        <is>
          <t>чел.час</t>
        </is>
      </c>
      <c r="Q757" s="0" t="n">
        <v>1</v>
      </c>
      <c r="X757" s="0" t="n">
        <v>0.02</v>
      </c>
      <c r="Y757" s="0" t="n">
        <v>0</v>
      </c>
      <c r="Z757" s="0" t="n">
        <v>0</v>
      </c>
      <c r="AA757" s="0" t="n">
        <v>0</v>
      </c>
      <c r="AB757" s="0" t="n">
        <v>0</v>
      </c>
      <c r="AC757" s="0" t="n">
        <v>0</v>
      </c>
      <c r="AD757" s="0" t="n">
        <v>1</v>
      </c>
      <c r="AE757" s="0" t="n">
        <v>2</v>
      </c>
      <c r="AF757" s="0" t="inlineStr"/>
      <c r="AG757" s="0" t="n">
        <v>0.02</v>
      </c>
      <c r="AH757" s="0" t="n">
        <v>2</v>
      </c>
      <c r="AI757" s="0" t="n">
        <v>78852305</v>
      </c>
      <c r="AJ757" s="0" t="n">
        <v>781</v>
      </c>
      <c r="AK757" s="0" t="n">
        <v>0</v>
      </c>
      <c r="AL757" s="0" t="n">
        <v>0</v>
      </c>
      <c r="AM757" s="0" t="n">
        <v>0</v>
      </c>
      <c r="AN757" s="0" t="n">
        <v>0</v>
      </c>
      <c r="AO757" s="0" t="n">
        <v>0</v>
      </c>
      <c r="AP757" s="0" t="n">
        <v>0</v>
      </c>
      <c r="AQ757" s="0" t="n">
        <v>0</v>
      </c>
      <c r="AR757" s="0" t="n">
        <v>0</v>
      </c>
    </row>
    <row r="758">
      <c r="A758" s="0">
        <f>ROW(Source!A2088)</f>
        <v/>
      </c>
      <c r="B758" s="0" t="n">
        <v>78852306</v>
      </c>
      <c r="C758" s="0" t="n">
        <v>78852303</v>
      </c>
      <c r="D758" s="0" t="n">
        <v>29172362</v>
      </c>
      <c r="E758" s="0" t="n">
        <v>1</v>
      </c>
      <c r="F758" s="0" t="n">
        <v>1</v>
      </c>
      <c r="G758" s="0" t="n">
        <v>1</v>
      </c>
      <c r="H758" s="0" t="n">
        <v>2</v>
      </c>
      <c r="I758" s="0" t="inlineStr">
        <is>
          <t>021102</t>
        </is>
      </c>
      <c r="J758" s="0" t="inlineStr">
        <is>
          <t>ТСЭМ Московской обл., 021102, приказ Минстроя России №675/пр от 28.02.2017 № 264/пр</t>
        </is>
      </c>
      <c r="K758" s="0" t="inlineStr">
        <is>
          <t>Краны на автомобильном ходу при работе на монтаже технологического оборудования 10 т</t>
        </is>
      </c>
      <c r="L758" s="0" t="n">
        <v>1368</v>
      </c>
      <c r="N758" s="0" t="n">
        <v>1011</v>
      </c>
      <c r="O758" s="0" t="inlineStr">
        <is>
          <t>маш.-ч</t>
        </is>
      </c>
      <c r="P758" s="0" t="inlineStr">
        <is>
          <t>маш.-ч</t>
        </is>
      </c>
      <c r="Q758" s="0" t="n">
        <v>1</v>
      </c>
      <c r="X758" s="0" t="n">
        <v>0.02</v>
      </c>
      <c r="Y758" s="0" t="n">
        <v>0</v>
      </c>
      <c r="Z758" s="0" t="n">
        <v>134.65</v>
      </c>
      <c r="AA758" s="0" t="n">
        <v>13.5</v>
      </c>
      <c r="AB758" s="0" t="n">
        <v>0</v>
      </c>
      <c r="AC758" s="0" t="n">
        <v>0</v>
      </c>
      <c r="AD758" s="0" t="n">
        <v>1</v>
      </c>
      <c r="AE758" s="0" t="n">
        <v>0</v>
      </c>
      <c r="AF758" s="0" t="inlineStr"/>
      <c r="AG758" s="0" t="n">
        <v>0.02</v>
      </c>
      <c r="AH758" s="0" t="n">
        <v>2</v>
      </c>
      <c r="AI758" s="0" t="n">
        <v>78852306</v>
      </c>
      <c r="AJ758" s="0" t="n">
        <v>782</v>
      </c>
      <c r="AK758" s="0" t="n">
        <v>0</v>
      </c>
      <c r="AL758" s="0" t="n">
        <v>0</v>
      </c>
      <c r="AM758" s="0" t="n">
        <v>0</v>
      </c>
      <c r="AN758" s="0" t="n">
        <v>0</v>
      </c>
      <c r="AO758" s="0" t="n">
        <v>0</v>
      </c>
      <c r="AP758" s="0" t="n">
        <v>0</v>
      </c>
      <c r="AQ758" s="0" t="n">
        <v>0</v>
      </c>
      <c r="AR758" s="0" t="n">
        <v>0</v>
      </c>
    </row>
    <row r="759">
      <c r="A759" s="0">
        <f>ROW(Source!A2088)</f>
        <v/>
      </c>
      <c r="B759" s="0" t="n">
        <v>78852307</v>
      </c>
      <c r="C759" s="0" t="n">
        <v>78852303</v>
      </c>
      <c r="D759" s="0" t="n">
        <v>29174913</v>
      </c>
      <c r="E759" s="0" t="n">
        <v>1</v>
      </c>
      <c r="F759" s="0" t="n">
        <v>1</v>
      </c>
      <c r="G759" s="0" t="n">
        <v>1</v>
      </c>
      <c r="H759" s="0" t="n">
        <v>2</v>
      </c>
      <c r="I759" s="0" t="inlineStr">
        <is>
          <t>400001</t>
        </is>
      </c>
      <c r="J759" s="0" t="inlineStr">
        <is>
          <t>ТСЭМ Московской обл., 400001, приказ Минстроя России №675/пр от 28.02.2017 № 264/пр</t>
        </is>
      </c>
      <c r="K759" s="0" t="inlineStr">
        <is>
          <t>Автомобили бортовые, грузоподъемность до 5 т</t>
        </is>
      </c>
      <c r="L759" s="0" t="n">
        <v>1368</v>
      </c>
      <c r="N759" s="0" t="n">
        <v>1011</v>
      </c>
      <c r="O759" s="0" t="inlineStr">
        <is>
          <t>маш.-ч</t>
        </is>
      </c>
      <c r="P759" s="0" t="inlineStr">
        <is>
          <t>маш.-ч</t>
        </is>
      </c>
      <c r="Q759" s="0" t="n">
        <v>1</v>
      </c>
      <c r="X759" s="0" t="n">
        <v>0.02</v>
      </c>
      <c r="Y759" s="0" t="n">
        <v>0</v>
      </c>
      <c r="Z759" s="0" t="n">
        <v>87.17</v>
      </c>
      <c r="AA759" s="0" t="n">
        <v>11.6</v>
      </c>
      <c r="AB759" s="0" t="n">
        <v>0</v>
      </c>
      <c r="AC759" s="0" t="n">
        <v>0</v>
      </c>
      <c r="AD759" s="0" t="n">
        <v>1</v>
      </c>
      <c r="AE759" s="0" t="n">
        <v>0</v>
      </c>
      <c r="AF759" s="0" t="inlineStr"/>
      <c r="AG759" s="0" t="n">
        <v>0.02</v>
      </c>
      <c r="AH759" s="0" t="n">
        <v>2</v>
      </c>
      <c r="AI759" s="0" t="n">
        <v>78852307</v>
      </c>
      <c r="AJ759" s="0" t="n">
        <v>783</v>
      </c>
      <c r="AK759" s="0" t="n">
        <v>0</v>
      </c>
      <c r="AL759" s="0" t="n">
        <v>0</v>
      </c>
      <c r="AM759" s="0" t="n">
        <v>0</v>
      </c>
      <c r="AN759" s="0" t="n">
        <v>0</v>
      </c>
      <c r="AO759" s="0" t="n">
        <v>0</v>
      </c>
      <c r="AP759" s="0" t="n">
        <v>0</v>
      </c>
      <c r="AQ759" s="0" t="n">
        <v>0</v>
      </c>
      <c r="AR759" s="0" t="n">
        <v>0</v>
      </c>
    </row>
    <row r="760">
      <c r="A760" s="0">
        <f>ROW(Source!A2088)</f>
        <v/>
      </c>
      <c r="B760" s="0" t="n">
        <v>78852308</v>
      </c>
      <c r="C760" s="0" t="n">
        <v>78852303</v>
      </c>
      <c r="D760" s="0" t="n">
        <v>29110426</v>
      </c>
      <c r="E760" s="0" t="n">
        <v>1</v>
      </c>
      <c r="F760" s="0" t="n">
        <v>1</v>
      </c>
      <c r="G760" s="0" t="n">
        <v>1</v>
      </c>
      <c r="H760" s="0" t="n">
        <v>3</v>
      </c>
      <c r="I760" s="0" t="inlineStr">
        <is>
          <t>101-2143</t>
        </is>
      </c>
      <c r="J760" s="0" t="inlineStr">
        <is>
          <t>ТССЦ Московской обл., 101-2143, приказ Минстроя России №675/пр от 28.02.2017 № 254/пр</t>
        </is>
      </c>
      <c r="K760" s="0" t="inlineStr">
        <is>
          <t>Краска</t>
        </is>
      </c>
      <c r="L760" s="0" t="n">
        <v>1346</v>
      </c>
      <c r="N760" s="0" t="n">
        <v>1009</v>
      </c>
      <c r="O760" s="0" t="inlineStr">
        <is>
          <t>кг</t>
        </is>
      </c>
      <c r="P760" s="0" t="inlineStr">
        <is>
          <t>кг</t>
        </is>
      </c>
      <c r="Q760" s="0" t="n">
        <v>1</v>
      </c>
      <c r="X760" s="0" t="n">
        <v>0.3</v>
      </c>
      <c r="Y760" s="0" t="n">
        <v>28.67</v>
      </c>
      <c r="Z760" s="0" t="n">
        <v>0</v>
      </c>
      <c r="AA760" s="0" t="n">
        <v>0</v>
      </c>
      <c r="AB760" s="0" t="n">
        <v>0</v>
      </c>
      <c r="AC760" s="0" t="n">
        <v>0</v>
      </c>
      <c r="AD760" s="0" t="n">
        <v>1</v>
      </c>
      <c r="AE760" s="0" t="n">
        <v>0</v>
      </c>
      <c r="AF760" s="0" t="inlineStr"/>
      <c r="AG760" s="0" t="n">
        <v>0.3</v>
      </c>
      <c r="AH760" s="0" t="n">
        <v>2</v>
      </c>
      <c r="AI760" s="0" t="n">
        <v>78852308</v>
      </c>
      <c r="AJ760" s="0" t="n">
        <v>784</v>
      </c>
      <c r="AK760" s="0" t="n">
        <v>0</v>
      </c>
      <c r="AL760" s="0" t="n">
        <v>0</v>
      </c>
      <c r="AM760" s="0" t="n">
        <v>0</v>
      </c>
      <c r="AN760" s="0" t="n">
        <v>0</v>
      </c>
      <c r="AO760" s="0" t="n">
        <v>0</v>
      </c>
      <c r="AP760" s="0" t="n">
        <v>0</v>
      </c>
      <c r="AQ760" s="0" t="n">
        <v>0</v>
      </c>
      <c r="AR760" s="0" t="n">
        <v>0</v>
      </c>
    </row>
    <row r="761">
      <c r="A761" s="0">
        <f>ROW(Source!A2088)</f>
        <v/>
      </c>
      <c r="B761" s="0" t="n">
        <v>78852309</v>
      </c>
      <c r="C761" s="0" t="n">
        <v>78852303</v>
      </c>
      <c r="D761" s="0" t="n">
        <v>29149204</v>
      </c>
      <c r="E761" s="0" t="n">
        <v>1</v>
      </c>
      <c r="F761" s="0" t="n">
        <v>1</v>
      </c>
      <c r="G761" s="0" t="n">
        <v>1</v>
      </c>
      <c r="H761" s="0" t="n">
        <v>3</v>
      </c>
      <c r="I761" s="0" t="inlineStr">
        <is>
          <t>405-0219</t>
        </is>
      </c>
      <c r="J761" s="0" t="inlineStr">
        <is>
          <t>ТССЦ Московской обл., 405-0219, приказ Минстроя России №675/пр от 28.02.2017 № 257/пр</t>
        </is>
      </c>
      <c r="K761" s="0" t="inlineStr">
        <is>
          <t>Гипсовые вяжущие, марка Г3</t>
        </is>
      </c>
      <c r="L761" s="0" t="n">
        <v>1348</v>
      </c>
      <c r="N761" s="0" t="n">
        <v>1009</v>
      </c>
      <c r="O761" s="0" t="inlineStr">
        <is>
          <t>т</t>
        </is>
      </c>
      <c r="P761" s="0" t="inlineStr">
        <is>
          <t>т</t>
        </is>
      </c>
      <c r="Q761" s="0" t="n">
        <v>1000</v>
      </c>
      <c r="X761" s="0" t="n">
        <v>0.01</v>
      </c>
      <c r="Y761" s="0" t="n">
        <v>729.98</v>
      </c>
      <c r="Z761" s="0" t="n">
        <v>0</v>
      </c>
      <c r="AA761" s="0" t="n">
        <v>0</v>
      </c>
      <c r="AB761" s="0" t="n">
        <v>0</v>
      </c>
      <c r="AC761" s="0" t="n">
        <v>0</v>
      </c>
      <c r="AD761" s="0" t="n">
        <v>1</v>
      </c>
      <c r="AE761" s="0" t="n">
        <v>0</v>
      </c>
      <c r="AF761" s="0" t="inlineStr"/>
      <c r="AG761" s="0" t="n">
        <v>0.01</v>
      </c>
      <c r="AH761" s="0" t="n">
        <v>2</v>
      </c>
      <c r="AI761" s="0" t="n">
        <v>78852309</v>
      </c>
      <c r="AJ761" s="0" t="n">
        <v>785</v>
      </c>
      <c r="AK761" s="0" t="n">
        <v>0</v>
      </c>
      <c r="AL761" s="0" t="n">
        <v>0</v>
      </c>
      <c r="AM761" s="0" t="n">
        <v>0</v>
      </c>
      <c r="AN761" s="0" t="n">
        <v>0</v>
      </c>
      <c r="AO761" s="0" t="n">
        <v>0</v>
      </c>
      <c r="AP761" s="0" t="n">
        <v>0</v>
      </c>
      <c r="AQ761" s="0" t="n">
        <v>0</v>
      </c>
      <c r="AR761" s="0" t="n">
        <v>0</v>
      </c>
    </row>
    <row r="762">
      <c r="A762" s="0">
        <f>ROW(Source!A2088)</f>
        <v/>
      </c>
      <c r="B762" s="0" t="n">
        <v>78852310</v>
      </c>
      <c r="C762" s="0" t="n">
        <v>78852303</v>
      </c>
      <c r="D762" s="0" t="n">
        <v>29159012</v>
      </c>
      <c r="E762" s="0" t="n">
        <v>1</v>
      </c>
      <c r="F762" s="0" t="n">
        <v>1</v>
      </c>
      <c r="G762" s="0" t="n">
        <v>1</v>
      </c>
      <c r="H762" s="0" t="n">
        <v>3</v>
      </c>
      <c r="I762" s="0" t="inlineStr">
        <is>
          <t>507-0700</t>
        </is>
      </c>
      <c r="J762" s="0" t="inlineStr">
        <is>
          <t>ТССЦ Московской обл., 507-0700, приказ Минстроя России №675/пр от 28.02.2017 № 258/пр</t>
        </is>
      </c>
      <c r="K762" s="0" t="inlineStr">
        <is>
          <t>Трубка поливинилхлоридная ХВТ</t>
        </is>
      </c>
      <c r="L762" s="0" t="n">
        <v>1346</v>
      </c>
      <c r="N762" s="0" t="n">
        <v>1009</v>
      </c>
      <c r="O762" s="0" t="inlineStr">
        <is>
          <t>кг</t>
        </is>
      </c>
      <c r="P762" s="0" t="inlineStr">
        <is>
          <t>кг</t>
        </is>
      </c>
      <c r="Q762" s="0" t="n">
        <v>1</v>
      </c>
      <c r="X762" s="0" t="n">
        <v>0.53</v>
      </c>
      <c r="Y762" s="0" t="n">
        <v>41.82</v>
      </c>
      <c r="Z762" s="0" t="n">
        <v>0</v>
      </c>
      <c r="AA762" s="0" t="n">
        <v>0</v>
      </c>
      <c r="AB762" s="0" t="n">
        <v>0</v>
      </c>
      <c r="AC762" s="0" t="n">
        <v>0</v>
      </c>
      <c r="AD762" s="0" t="n">
        <v>1</v>
      </c>
      <c r="AE762" s="0" t="n">
        <v>0</v>
      </c>
      <c r="AF762" s="0" t="inlineStr"/>
      <c r="AG762" s="0" t="n">
        <v>0.53</v>
      </c>
      <c r="AH762" s="0" t="n">
        <v>2</v>
      </c>
      <c r="AI762" s="0" t="n">
        <v>78852310</v>
      </c>
      <c r="AJ762" s="0" t="n">
        <v>787</v>
      </c>
      <c r="AK762" s="0" t="n">
        <v>0</v>
      </c>
      <c r="AL762" s="0" t="n">
        <v>0</v>
      </c>
      <c r="AM762" s="0" t="n">
        <v>0</v>
      </c>
      <c r="AN762" s="0" t="n">
        <v>0</v>
      </c>
      <c r="AO762" s="0" t="n">
        <v>0</v>
      </c>
      <c r="AP762" s="0" t="n">
        <v>0</v>
      </c>
      <c r="AQ762" s="0" t="n">
        <v>0</v>
      </c>
      <c r="AR762" s="0" t="n">
        <v>0</v>
      </c>
    </row>
    <row r="763">
      <c r="A763" s="0">
        <f>ROW(Source!A2088)</f>
        <v/>
      </c>
      <c r="B763" s="0" t="n">
        <v>78852311</v>
      </c>
      <c r="C763" s="0" t="n">
        <v>78852303</v>
      </c>
      <c r="D763" s="0" t="n">
        <v>29171808</v>
      </c>
      <c r="E763" s="0" t="n">
        <v>1</v>
      </c>
      <c r="F763" s="0" t="n">
        <v>1</v>
      </c>
      <c r="G763" s="0" t="n">
        <v>1</v>
      </c>
      <c r="H763" s="0" t="n">
        <v>3</v>
      </c>
      <c r="I763" s="0" t="inlineStr">
        <is>
          <t>999-9950</t>
        </is>
      </c>
      <c r="J763" s="0" t="inlineStr">
        <is>
          <t>ТССЦ Московской обл., 999-9950, приказ Минстроя России №675/пр от 21.09.2015 г.</t>
        </is>
      </c>
      <c r="K763" s="0" t="inlineStr">
        <is>
          <t>Вспомогательные ненормируемые материалы (2% от ОЗП)</t>
        </is>
      </c>
      <c r="L763" s="0" t="n">
        <v>1374</v>
      </c>
      <c r="N763" s="0" t="n">
        <v>1013</v>
      </c>
      <c r="O763" s="0" t="inlineStr">
        <is>
          <t>РУБ</t>
        </is>
      </c>
      <c r="P763" s="0" t="inlineStr">
        <is>
          <t>РУБ</t>
        </is>
      </c>
      <c r="Q763" s="0" t="n">
        <v>1</v>
      </c>
      <c r="X763" s="0" t="n">
        <v>3.1</v>
      </c>
      <c r="Y763" s="0" t="n">
        <v>1</v>
      </c>
      <c r="Z763" s="0" t="n">
        <v>0</v>
      </c>
      <c r="AA763" s="0" t="n">
        <v>0</v>
      </c>
      <c r="AB763" s="0" t="n">
        <v>0</v>
      </c>
      <c r="AC763" s="0" t="n">
        <v>0</v>
      </c>
      <c r="AD763" s="0" t="n">
        <v>1</v>
      </c>
      <c r="AE763" s="0" t="n">
        <v>0</v>
      </c>
      <c r="AF763" s="0" t="inlineStr"/>
      <c r="AG763" s="0" t="n">
        <v>3.1</v>
      </c>
      <c r="AH763" s="0" t="n">
        <v>2</v>
      </c>
      <c r="AI763" s="0" t="n">
        <v>78852311</v>
      </c>
      <c r="AJ763" s="0" t="n">
        <v>788</v>
      </c>
      <c r="AK763" s="0" t="n">
        <v>0</v>
      </c>
      <c r="AL763" s="0" t="n">
        <v>0</v>
      </c>
      <c r="AM763" s="0" t="n">
        <v>0</v>
      </c>
      <c r="AN763" s="0" t="n">
        <v>0</v>
      </c>
      <c r="AO763" s="0" t="n">
        <v>0</v>
      </c>
      <c r="AP763" s="0" t="n">
        <v>0</v>
      </c>
      <c r="AQ763" s="0" t="n">
        <v>0</v>
      </c>
      <c r="AR763" s="0" t="n">
        <v>0</v>
      </c>
    </row>
    <row r="764">
      <c r="A764" s="0">
        <f>ROW(Source!A2128)</f>
        <v/>
      </c>
      <c r="B764" s="0" t="n">
        <v>78852410</v>
      </c>
      <c r="C764" s="0" t="n">
        <v>78852377</v>
      </c>
      <c r="D764" s="0" t="n">
        <v>18411117</v>
      </c>
      <c r="E764" s="0" t="n">
        <v>1</v>
      </c>
      <c r="F764" s="0" t="n">
        <v>1</v>
      </c>
      <c r="G764" s="0" t="n">
        <v>1</v>
      </c>
      <c r="H764" s="0" t="n">
        <v>1</v>
      </c>
      <c r="I764" s="0" t="inlineStr">
        <is>
          <t>1-1040-90</t>
        </is>
      </c>
      <c r="J764" s="0" t="inlineStr"/>
      <c r="K764" s="0" t="inlineStr">
        <is>
          <t>Рабочий строитель среднего разряда 4</t>
        </is>
      </c>
      <c r="L764" s="0" t="n">
        <v>1369</v>
      </c>
      <c r="N764" s="0" t="n">
        <v>1013</v>
      </c>
      <c r="O764" s="0" t="inlineStr">
        <is>
          <t>чел.-ч</t>
        </is>
      </c>
      <c r="P764" s="0" t="inlineStr">
        <is>
          <t>чел.-ч</t>
        </is>
      </c>
      <c r="Q764" s="0" t="n">
        <v>1</v>
      </c>
      <c r="X764" s="0" t="n">
        <v>163.3</v>
      </c>
      <c r="Y764" s="0" t="n">
        <v>0</v>
      </c>
      <c r="Z764" s="0" t="n">
        <v>0</v>
      </c>
      <c r="AA764" s="0" t="n">
        <v>0</v>
      </c>
      <c r="AB764" s="0" t="n">
        <v>9.619999999999999</v>
      </c>
      <c r="AC764" s="0" t="n">
        <v>0</v>
      </c>
      <c r="AD764" s="0" t="n">
        <v>1</v>
      </c>
      <c r="AE764" s="0" t="n">
        <v>1</v>
      </c>
      <c r="AF764" s="0" t="inlineStr"/>
      <c r="AG764" s="0" t="n">
        <v>163.3</v>
      </c>
      <c r="AH764" s="0" t="n">
        <v>2</v>
      </c>
      <c r="AI764" s="0" t="n">
        <v>78852410</v>
      </c>
      <c r="AJ764" s="0" t="n">
        <v>789</v>
      </c>
      <c r="AK764" s="0" t="n">
        <v>0</v>
      </c>
      <c r="AL764" s="0" t="n">
        <v>0</v>
      </c>
      <c r="AM764" s="0" t="n">
        <v>0</v>
      </c>
      <c r="AN764" s="0" t="n">
        <v>0</v>
      </c>
      <c r="AO764" s="0" t="n">
        <v>0</v>
      </c>
      <c r="AP764" s="0" t="n">
        <v>0</v>
      </c>
      <c r="AQ764" s="0" t="n">
        <v>0</v>
      </c>
      <c r="AR764" s="0" t="n">
        <v>0</v>
      </c>
    </row>
    <row r="765">
      <c r="A765" s="0">
        <f>ROW(Source!A2128)</f>
        <v/>
      </c>
      <c r="B765" s="0" t="n">
        <v>78852411</v>
      </c>
      <c r="C765" s="0" t="n">
        <v>78852377</v>
      </c>
      <c r="D765" s="0" t="n">
        <v>121548</v>
      </c>
      <c r="E765" s="0" t="n">
        <v>1</v>
      </c>
      <c r="F765" s="0" t="n">
        <v>1</v>
      </c>
      <c r="G765" s="0" t="n">
        <v>1</v>
      </c>
      <c r="H765" s="0" t="n">
        <v>1</v>
      </c>
      <c r="I765" s="0" t="inlineStr">
        <is>
          <t>2</t>
        </is>
      </c>
      <c r="J765" s="0" t="inlineStr"/>
      <c r="K765" s="0" t="inlineStr">
        <is>
          <t>Затраты труда машинистов</t>
        </is>
      </c>
      <c r="L765" s="0" t="n">
        <v>608254</v>
      </c>
      <c r="N765" s="0" t="n">
        <v>1013</v>
      </c>
      <c r="O765" s="0" t="inlineStr">
        <is>
          <t>чел.час</t>
        </is>
      </c>
      <c r="P765" s="0" t="inlineStr">
        <is>
          <t>чел.час</t>
        </is>
      </c>
      <c r="Q765" s="0" t="n">
        <v>1</v>
      </c>
      <c r="X765" s="0" t="n">
        <v>0.08</v>
      </c>
      <c r="Y765" s="0" t="n">
        <v>0</v>
      </c>
      <c r="Z765" s="0" t="n">
        <v>0</v>
      </c>
      <c r="AA765" s="0" t="n">
        <v>0</v>
      </c>
      <c r="AB765" s="0" t="n">
        <v>0</v>
      </c>
      <c r="AC765" s="0" t="n">
        <v>0</v>
      </c>
      <c r="AD765" s="0" t="n">
        <v>1</v>
      </c>
      <c r="AE765" s="0" t="n">
        <v>2</v>
      </c>
      <c r="AF765" s="0" t="inlineStr"/>
      <c r="AG765" s="0" t="n">
        <v>0.08</v>
      </c>
      <c r="AH765" s="0" t="n">
        <v>2</v>
      </c>
      <c r="AI765" s="0" t="n">
        <v>78852411</v>
      </c>
      <c r="AJ765" s="0" t="n">
        <v>790</v>
      </c>
      <c r="AK765" s="0" t="n">
        <v>0</v>
      </c>
      <c r="AL765" s="0" t="n">
        <v>0</v>
      </c>
      <c r="AM765" s="0" t="n">
        <v>0</v>
      </c>
      <c r="AN765" s="0" t="n">
        <v>0</v>
      </c>
      <c r="AO765" s="0" t="n">
        <v>0</v>
      </c>
      <c r="AP765" s="0" t="n">
        <v>0</v>
      </c>
      <c r="AQ765" s="0" t="n">
        <v>0</v>
      </c>
      <c r="AR765" s="0" t="n">
        <v>0</v>
      </c>
    </row>
    <row r="766">
      <c r="A766" s="0">
        <f>ROW(Source!A2128)</f>
        <v/>
      </c>
      <c r="B766" s="0" t="n">
        <v>78852412</v>
      </c>
      <c r="C766" s="0" t="n">
        <v>78852377</v>
      </c>
      <c r="D766" s="0" t="n">
        <v>29172556</v>
      </c>
      <c r="E766" s="0" t="n">
        <v>1</v>
      </c>
      <c r="F766" s="0" t="n">
        <v>1</v>
      </c>
      <c r="G766" s="0" t="n">
        <v>1</v>
      </c>
      <c r="H766" s="0" t="n">
        <v>2</v>
      </c>
      <c r="I766" s="0" t="inlineStr">
        <is>
          <t>030954</t>
        </is>
      </c>
      <c r="J766" s="0" t="inlineStr">
        <is>
          <t>ТСЭМ Московской обл., 030954, приказ Минстроя России №675/пр от 28.02.2017 № 264/пр</t>
        </is>
      </c>
      <c r="K766" s="0" t="inlineStr">
        <is>
          <t>Подъемники грузоподъемностью до 500 кг одномачтовые, высота подъема 45 м</t>
        </is>
      </c>
      <c r="L766" s="0" t="n">
        <v>1368</v>
      </c>
      <c r="N766" s="0" t="n">
        <v>1011</v>
      </c>
      <c r="O766" s="0" t="inlineStr">
        <is>
          <t>маш.-ч</t>
        </is>
      </c>
      <c r="P766" s="0" t="inlineStr">
        <is>
          <t>маш.-ч</t>
        </is>
      </c>
      <c r="Q766" s="0" t="n">
        <v>1</v>
      </c>
      <c r="X766" s="0" t="n">
        <v>0.08</v>
      </c>
      <c r="Y766" s="0" t="n">
        <v>0</v>
      </c>
      <c r="Z766" s="0" t="n">
        <v>31.26</v>
      </c>
      <c r="AA766" s="0" t="n">
        <v>13.5</v>
      </c>
      <c r="AB766" s="0" t="n">
        <v>0</v>
      </c>
      <c r="AC766" s="0" t="n">
        <v>0</v>
      </c>
      <c r="AD766" s="0" t="n">
        <v>1</v>
      </c>
      <c r="AE766" s="0" t="n">
        <v>0</v>
      </c>
      <c r="AF766" s="0" t="inlineStr"/>
      <c r="AG766" s="0" t="n">
        <v>0.08</v>
      </c>
      <c r="AH766" s="0" t="n">
        <v>2</v>
      </c>
      <c r="AI766" s="0" t="n">
        <v>78852412</v>
      </c>
      <c r="AJ766" s="0" t="n">
        <v>791</v>
      </c>
      <c r="AK766" s="0" t="n">
        <v>0</v>
      </c>
      <c r="AL766" s="0" t="n">
        <v>0</v>
      </c>
      <c r="AM766" s="0" t="n">
        <v>0</v>
      </c>
      <c r="AN766" s="0" t="n">
        <v>0</v>
      </c>
      <c r="AO766" s="0" t="n">
        <v>0</v>
      </c>
      <c r="AP766" s="0" t="n">
        <v>0</v>
      </c>
      <c r="AQ766" s="0" t="n">
        <v>0</v>
      </c>
      <c r="AR766" s="0" t="n">
        <v>0</v>
      </c>
    </row>
    <row r="767">
      <c r="A767" s="0">
        <f>ROW(Source!A2128)</f>
        <v/>
      </c>
      <c r="B767" s="0" t="n">
        <v>78852413</v>
      </c>
      <c r="C767" s="0" t="n">
        <v>78852377</v>
      </c>
      <c r="D767" s="0" t="n">
        <v>29170578</v>
      </c>
      <c r="E767" s="0" t="n">
        <v>1</v>
      </c>
      <c r="F767" s="0" t="n">
        <v>1</v>
      </c>
      <c r="G767" s="0" t="n">
        <v>1</v>
      </c>
      <c r="H767" s="0" t="n">
        <v>3</v>
      </c>
      <c r="I767" s="0" t="inlineStr">
        <is>
          <t>509-0768</t>
        </is>
      </c>
      <c r="J767" s="0" t="inlineStr">
        <is>
          <t>ТССЦ Московской обл., 509-0768, приказ Минстроя России №675/пр от 28.02.2017 № 258/пр</t>
        </is>
      </c>
      <c r="K767" s="0" t="inlineStr">
        <is>
          <t>Светильники с люминесцентными лампами для общественных помещений потолочный с рассеивателем цельным из оргстекла, со стартерными ПРА, тип ЛПО02-4х40/П-01 УХЛ4</t>
        </is>
      </c>
      <c r="L767" s="0" t="n">
        <v>1354</v>
      </c>
      <c r="N767" s="0" t="n">
        <v>1010</v>
      </c>
      <c r="O767" s="0" t="inlineStr">
        <is>
          <t>шт.</t>
        </is>
      </c>
      <c r="P767" s="0" t="inlineStr">
        <is>
          <t>шт.</t>
        </is>
      </c>
      <c r="Q767" s="0" t="n">
        <v>1</v>
      </c>
      <c r="X767" s="0" t="n">
        <v>100</v>
      </c>
      <c r="Y767" s="0" t="n">
        <v>395.51</v>
      </c>
      <c r="Z767" s="0" t="n">
        <v>0</v>
      </c>
      <c r="AA767" s="0" t="n">
        <v>0</v>
      </c>
      <c r="AB767" s="0" t="n">
        <v>0</v>
      </c>
      <c r="AC767" s="0" t="n">
        <v>0</v>
      </c>
      <c r="AD767" s="0" t="n">
        <v>1</v>
      </c>
      <c r="AE767" s="0" t="n">
        <v>0</v>
      </c>
      <c r="AF767" s="0" t="inlineStr"/>
      <c r="AG767" s="0" t="n">
        <v>100</v>
      </c>
      <c r="AH767" s="0" t="n">
        <v>2</v>
      </c>
      <c r="AI767" s="0" t="n">
        <v>78852413</v>
      </c>
      <c r="AJ767" s="0" t="n">
        <v>792</v>
      </c>
      <c r="AK767" s="0" t="n">
        <v>0</v>
      </c>
      <c r="AL767" s="0" t="n">
        <v>0</v>
      </c>
      <c r="AM767" s="0" t="n">
        <v>0</v>
      </c>
      <c r="AN767" s="0" t="n">
        <v>0</v>
      </c>
      <c r="AO767" s="0" t="n">
        <v>0</v>
      </c>
      <c r="AP767" s="0" t="n">
        <v>0</v>
      </c>
      <c r="AQ767" s="0" t="n">
        <v>0</v>
      </c>
      <c r="AR767" s="0" t="n">
        <v>0</v>
      </c>
    </row>
    <row r="768">
      <c r="A768" s="0">
        <f>ROW(Source!A2129)</f>
        <v/>
      </c>
      <c r="B768" s="0" t="n">
        <v>78852418</v>
      </c>
      <c r="C768" s="0" t="n">
        <v>78852414</v>
      </c>
      <c r="D768" s="0" t="n">
        <v>18407150</v>
      </c>
      <c r="E768" s="0" t="n">
        <v>1</v>
      </c>
      <c r="F768" s="0" t="n">
        <v>1</v>
      </c>
      <c r="G768" s="0" t="n">
        <v>1</v>
      </c>
      <c r="H768" s="0" t="n">
        <v>1</v>
      </c>
      <c r="I768" s="0" t="inlineStr">
        <is>
          <t>1-1030-90</t>
        </is>
      </c>
      <c r="J768" s="0" t="inlineStr"/>
      <c r="K768" s="0" t="inlineStr">
        <is>
          <t>Рабочий строитель среднего разряда 3</t>
        </is>
      </c>
      <c r="L768" s="0" t="n">
        <v>1369</v>
      </c>
      <c r="N768" s="0" t="n">
        <v>1013</v>
      </c>
      <c r="O768" s="0" t="inlineStr">
        <is>
          <t>чел.-ч</t>
        </is>
      </c>
      <c r="P768" s="0" t="inlineStr">
        <is>
          <t>чел.-ч</t>
        </is>
      </c>
      <c r="Q768" s="0" t="n">
        <v>1</v>
      </c>
      <c r="X768" s="0" t="n">
        <v>13.9</v>
      </c>
      <c r="Y768" s="0" t="n">
        <v>0</v>
      </c>
      <c r="Z768" s="0" t="n">
        <v>0</v>
      </c>
      <c r="AA768" s="0" t="n">
        <v>0</v>
      </c>
      <c r="AB768" s="0" t="n">
        <v>8.529999999999999</v>
      </c>
      <c r="AC768" s="0" t="n">
        <v>0</v>
      </c>
      <c r="AD768" s="0" t="n">
        <v>1</v>
      </c>
      <c r="AE768" s="0" t="n">
        <v>1</v>
      </c>
      <c r="AF768" s="0" t="inlineStr"/>
      <c r="AG768" s="0" t="n">
        <v>13.9</v>
      </c>
      <c r="AH768" s="0" t="n">
        <v>2</v>
      </c>
      <c r="AI768" s="0" t="n">
        <v>78852415</v>
      </c>
      <c r="AJ768" s="0" t="n">
        <v>793</v>
      </c>
      <c r="AK768" s="0" t="n">
        <v>0</v>
      </c>
      <c r="AL768" s="0" t="n">
        <v>0</v>
      </c>
      <c r="AM768" s="0" t="n">
        <v>0</v>
      </c>
      <c r="AN768" s="0" t="n">
        <v>0</v>
      </c>
      <c r="AO768" s="0" t="n">
        <v>0</v>
      </c>
      <c r="AP768" s="0" t="n">
        <v>0</v>
      </c>
      <c r="AQ768" s="0" t="n">
        <v>0</v>
      </c>
      <c r="AR768" s="0" t="n">
        <v>0</v>
      </c>
    </row>
    <row r="769">
      <c r="A769" s="0">
        <f>ROW(Source!A2129)</f>
        <v/>
      </c>
      <c r="B769" s="0" t="n">
        <v>78852419</v>
      </c>
      <c r="C769" s="0" t="n">
        <v>78852414</v>
      </c>
      <c r="D769" s="0" t="n">
        <v>29169821</v>
      </c>
      <c r="E769" s="0" t="n">
        <v>1</v>
      </c>
      <c r="F769" s="0" t="n">
        <v>1</v>
      </c>
      <c r="G769" s="0" t="n">
        <v>1</v>
      </c>
      <c r="H769" s="0" t="n">
        <v>3</v>
      </c>
      <c r="I769" s="0" t="inlineStr">
        <is>
          <t>509-0696</t>
        </is>
      </c>
      <c r="J769" s="0" t="inlineStr">
        <is>
          <t>ТССЦ Московской обл., 509-0696, приказ Минстроя России №675/пр от 28.02.2017 № 258/пр</t>
        </is>
      </c>
      <c r="K769" s="0" t="inlineStr">
        <is>
          <t>Лампы люминесцентные ртутные низкого давления типа ЛБ, ЛД, ЛДЦ, ЛТВ, ЛБХ 20</t>
        </is>
      </c>
      <c r="L769" s="0" t="n">
        <v>1358</v>
      </c>
      <c r="N769" s="0" t="n">
        <v>1010</v>
      </c>
      <c r="O769" s="0" t="inlineStr">
        <is>
          <t>10 шт.</t>
        </is>
      </c>
      <c r="P769" s="0" t="inlineStr">
        <is>
          <t>10 шт.</t>
        </is>
      </c>
      <c r="Q769" s="0" t="n">
        <v>10</v>
      </c>
      <c r="X769" s="0" t="n">
        <v>10</v>
      </c>
      <c r="Y769" s="0" t="n">
        <v>85.2</v>
      </c>
      <c r="Z769" s="0" t="n">
        <v>0</v>
      </c>
      <c r="AA769" s="0" t="n">
        <v>0</v>
      </c>
      <c r="AB769" s="0" t="n">
        <v>0</v>
      </c>
      <c r="AC769" s="0" t="n">
        <v>0</v>
      </c>
      <c r="AD769" s="0" t="n">
        <v>1</v>
      </c>
      <c r="AE769" s="0" t="n">
        <v>0</v>
      </c>
      <c r="AF769" s="0" t="inlineStr"/>
      <c r="AG769" s="0" t="n">
        <v>10</v>
      </c>
      <c r="AH769" s="0" t="n">
        <v>2</v>
      </c>
      <c r="AI769" s="0" t="n">
        <v>78852417</v>
      </c>
      <c r="AJ769" s="0" t="n">
        <v>795</v>
      </c>
      <c r="AK769" s="0" t="n">
        <v>0</v>
      </c>
      <c r="AL769" s="0" t="n">
        <v>0</v>
      </c>
      <c r="AM769" s="0" t="n">
        <v>0</v>
      </c>
      <c r="AN769" s="0" t="n">
        <v>0</v>
      </c>
      <c r="AO769" s="0" t="n">
        <v>0</v>
      </c>
      <c r="AP769" s="0" t="n">
        <v>0</v>
      </c>
      <c r="AQ769" s="0" t="n">
        <v>0</v>
      </c>
      <c r="AR769" s="0" t="n">
        <v>0</v>
      </c>
    </row>
    <row r="770">
      <c r="A770" s="0">
        <f>ROW(Source!A2169)</f>
        <v/>
      </c>
      <c r="B770" s="0" t="n">
        <v>78852488</v>
      </c>
      <c r="C770" s="0" t="n">
        <v>78852485</v>
      </c>
      <c r="D770" s="0" t="n">
        <v>18406804</v>
      </c>
      <c r="E770" s="0" t="n">
        <v>1</v>
      </c>
      <c r="F770" s="0" t="n">
        <v>1</v>
      </c>
      <c r="G770" s="0" t="n">
        <v>1</v>
      </c>
      <c r="H770" s="0" t="n">
        <v>1</v>
      </c>
      <c r="I770" s="0" t="inlineStr">
        <is>
          <t>1-1020-90</t>
        </is>
      </c>
      <c r="J770" s="0" t="inlineStr"/>
      <c r="K770" s="0" t="inlineStr">
        <is>
          <t>Рабочий строитель среднего разряда 2</t>
        </is>
      </c>
      <c r="L770" s="0" t="n">
        <v>1369</v>
      </c>
      <c r="N770" s="0" t="n">
        <v>1013</v>
      </c>
      <c r="O770" s="0" t="inlineStr">
        <is>
          <t>чел.-ч</t>
        </is>
      </c>
      <c r="P770" s="0" t="inlineStr">
        <is>
          <t>чел.-ч</t>
        </is>
      </c>
      <c r="Q770" s="0" t="n">
        <v>1</v>
      </c>
      <c r="X770" s="0" t="n">
        <v>2.54</v>
      </c>
      <c r="Y770" s="0" t="n">
        <v>0</v>
      </c>
      <c r="Z770" s="0" t="n">
        <v>0</v>
      </c>
      <c r="AA770" s="0" t="n">
        <v>0</v>
      </c>
      <c r="AB770" s="0" t="n">
        <v>7.8</v>
      </c>
      <c r="AC770" s="0" t="n">
        <v>0</v>
      </c>
      <c r="AD770" s="0" t="n">
        <v>1</v>
      </c>
      <c r="AE770" s="0" t="n">
        <v>1</v>
      </c>
      <c r="AF770" s="0" t="inlineStr"/>
      <c r="AG770" s="0" t="n">
        <v>2.54</v>
      </c>
      <c r="AH770" s="0" t="n">
        <v>2</v>
      </c>
      <c r="AI770" s="0" t="n">
        <v>78852486</v>
      </c>
      <c r="AJ770" s="0" t="n">
        <v>796</v>
      </c>
      <c r="AK770" s="0" t="n">
        <v>0</v>
      </c>
      <c r="AL770" s="0" t="n">
        <v>0</v>
      </c>
      <c r="AM770" s="0" t="n">
        <v>0</v>
      </c>
      <c r="AN770" s="0" t="n">
        <v>0</v>
      </c>
      <c r="AO770" s="0" t="n">
        <v>0</v>
      </c>
      <c r="AP770" s="0" t="n">
        <v>0</v>
      </c>
      <c r="AQ770" s="0" t="n">
        <v>0</v>
      </c>
      <c r="AR770" s="0" t="n">
        <v>0</v>
      </c>
    </row>
    <row r="771">
      <c r="A771" s="0">
        <f>ROW(Source!A2169)</f>
        <v/>
      </c>
      <c r="B771" s="0" t="n">
        <v>78852489</v>
      </c>
      <c r="C771" s="0" t="n">
        <v>78852485</v>
      </c>
      <c r="D771" s="0" t="n">
        <v>29164349</v>
      </c>
      <c r="E771" s="0" t="n">
        <v>1</v>
      </c>
      <c r="F771" s="0" t="n">
        <v>1</v>
      </c>
      <c r="G771" s="0" t="n">
        <v>1</v>
      </c>
      <c r="H771" s="0" t="n">
        <v>3</v>
      </c>
      <c r="I771" s="0" t="inlineStr">
        <is>
          <t>509-9900</t>
        </is>
      </c>
      <c r="J771" s="0" t="inlineStr">
        <is>
          <t>ТССЦ Московской обл., 509-9900, приказ Минстроя России №675/пр от 28.02.2017 № 258/пр</t>
        </is>
      </c>
      <c r="K771" s="0" t="inlineStr">
        <is>
          <t>Строительный мусор</t>
        </is>
      </c>
      <c r="L771" s="0" t="n">
        <v>1348</v>
      </c>
      <c r="N771" s="0" t="n">
        <v>1009</v>
      </c>
      <c r="O771" s="0" t="inlineStr">
        <is>
          <t>т</t>
        </is>
      </c>
      <c r="P771" s="0" t="inlineStr">
        <is>
          <t>т</t>
        </is>
      </c>
      <c r="Q771" s="0" t="n">
        <v>1000</v>
      </c>
      <c r="X771" s="0" t="n">
        <v>0.004</v>
      </c>
      <c r="Y771" s="0" t="n">
        <v>0</v>
      </c>
      <c r="Z771" s="0" t="n">
        <v>0</v>
      </c>
      <c r="AA771" s="0" t="n">
        <v>0</v>
      </c>
      <c r="AB771" s="0" t="n">
        <v>0</v>
      </c>
      <c r="AC771" s="0" t="n">
        <v>0</v>
      </c>
      <c r="AD771" s="0" t="n">
        <v>0</v>
      </c>
      <c r="AE771" s="0" t="n">
        <v>0</v>
      </c>
      <c r="AF771" s="0" t="inlineStr"/>
      <c r="AG771" s="0" t="n">
        <v>0.004</v>
      </c>
      <c r="AH771" s="0" t="n">
        <v>2</v>
      </c>
      <c r="AI771" s="0" t="n">
        <v>78852487</v>
      </c>
      <c r="AJ771" s="0" t="n">
        <v>797</v>
      </c>
      <c r="AK771" s="0" t="n">
        <v>0</v>
      </c>
      <c r="AL771" s="0" t="n">
        <v>0</v>
      </c>
      <c r="AM771" s="0" t="n">
        <v>0</v>
      </c>
      <c r="AN771" s="0" t="n">
        <v>0</v>
      </c>
      <c r="AO771" s="0" t="n">
        <v>0</v>
      </c>
      <c r="AP771" s="0" t="n">
        <v>0</v>
      </c>
      <c r="AQ771" s="0" t="n">
        <v>0</v>
      </c>
      <c r="AR771" s="0" t="n">
        <v>0</v>
      </c>
    </row>
    <row r="772">
      <c r="A772" s="0">
        <f>ROW(Source!A2171)</f>
        <v/>
      </c>
      <c r="B772" s="0" t="n">
        <v>78852501</v>
      </c>
      <c r="C772" s="0" t="n">
        <v>78852491</v>
      </c>
      <c r="D772" s="0" t="n">
        <v>29361034</v>
      </c>
      <c r="E772" s="0" t="n">
        <v>1</v>
      </c>
      <c r="F772" s="0" t="n">
        <v>1</v>
      </c>
      <c r="G772" s="0" t="n">
        <v>1</v>
      </c>
      <c r="H772" s="0" t="n">
        <v>1</v>
      </c>
      <c r="I772" s="0" t="inlineStr">
        <is>
          <t>1-2038-90</t>
        </is>
      </c>
      <c r="J772" s="0" t="inlineStr"/>
      <c r="K772" s="0" t="inlineStr">
        <is>
          <t>Рабочий монтажник среднего разряда 3,8</t>
        </is>
      </c>
      <c r="L772" s="0" t="n">
        <v>1369</v>
      </c>
      <c r="N772" s="0" t="n">
        <v>1013</v>
      </c>
      <c r="O772" s="0" t="inlineStr">
        <is>
          <t>чел.-ч</t>
        </is>
      </c>
      <c r="P772" s="0" t="inlineStr">
        <is>
          <t>чел.-ч</t>
        </is>
      </c>
      <c r="Q772" s="0" t="n">
        <v>1</v>
      </c>
      <c r="X772" s="0" t="n">
        <v>16.5</v>
      </c>
      <c r="Y772" s="0" t="n">
        <v>0</v>
      </c>
      <c r="Z772" s="0" t="n">
        <v>0</v>
      </c>
      <c r="AA772" s="0" t="n">
        <v>0</v>
      </c>
      <c r="AB772" s="0" t="n">
        <v>9.4</v>
      </c>
      <c r="AC772" s="0" t="n">
        <v>0</v>
      </c>
      <c r="AD772" s="0" t="n">
        <v>1</v>
      </c>
      <c r="AE772" s="0" t="n">
        <v>1</v>
      </c>
      <c r="AF772" s="0" t="inlineStr"/>
      <c r="AG772" s="0" t="n">
        <v>16.5</v>
      </c>
      <c r="AH772" s="0" t="n">
        <v>2</v>
      </c>
      <c r="AI772" s="0" t="n">
        <v>78852492</v>
      </c>
      <c r="AJ772" s="0" t="n">
        <v>798</v>
      </c>
      <c r="AK772" s="0" t="n">
        <v>0</v>
      </c>
      <c r="AL772" s="0" t="n">
        <v>0</v>
      </c>
      <c r="AM772" s="0" t="n">
        <v>0</v>
      </c>
      <c r="AN772" s="0" t="n">
        <v>0</v>
      </c>
      <c r="AO772" s="0" t="n">
        <v>0</v>
      </c>
      <c r="AP772" s="0" t="n">
        <v>0</v>
      </c>
      <c r="AQ772" s="0" t="n">
        <v>0</v>
      </c>
      <c r="AR772" s="0" t="n">
        <v>0</v>
      </c>
    </row>
    <row r="773">
      <c r="A773" s="0">
        <f>ROW(Source!A2171)</f>
        <v/>
      </c>
      <c r="B773" s="0" t="n">
        <v>78852502</v>
      </c>
      <c r="C773" s="0" t="n">
        <v>78852491</v>
      </c>
      <c r="D773" s="0" t="n">
        <v>121548</v>
      </c>
      <c r="E773" s="0" t="n">
        <v>1</v>
      </c>
      <c r="F773" s="0" t="n">
        <v>1</v>
      </c>
      <c r="G773" s="0" t="n">
        <v>1</v>
      </c>
      <c r="H773" s="0" t="n">
        <v>1</v>
      </c>
      <c r="I773" s="0" t="inlineStr">
        <is>
          <t>2</t>
        </is>
      </c>
      <c r="J773" s="0" t="inlineStr"/>
      <c r="K773" s="0" t="inlineStr">
        <is>
          <t>Затраты труда машинистов</t>
        </is>
      </c>
      <c r="L773" s="0" t="n">
        <v>608254</v>
      </c>
      <c r="N773" s="0" t="n">
        <v>1013</v>
      </c>
      <c r="O773" s="0" t="inlineStr">
        <is>
          <t>чел.час</t>
        </is>
      </c>
      <c r="P773" s="0" t="inlineStr">
        <is>
          <t>чел.час</t>
        </is>
      </c>
      <c r="Q773" s="0" t="n">
        <v>1</v>
      </c>
      <c r="X773" s="0" t="n">
        <v>0.02</v>
      </c>
      <c r="Y773" s="0" t="n">
        <v>0</v>
      </c>
      <c r="Z773" s="0" t="n">
        <v>0</v>
      </c>
      <c r="AA773" s="0" t="n">
        <v>0</v>
      </c>
      <c r="AB773" s="0" t="n">
        <v>0</v>
      </c>
      <c r="AC773" s="0" t="n">
        <v>0</v>
      </c>
      <c r="AD773" s="0" t="n">
        <v>1</v>
      </c>
      <c r="AE773" s="0" t="n">
        <v>2</v>
      </c>
      <c r="AF773" s="0" t="inlineStr"/>
      <c r="AG773" s="0" t="n">
        <v>0.02</v>
      </c>
      <c r="AH773" s="0" t="n">
        <v>2</v>
      </c>
      <c r="AI773" s="0" t="n">
        <v>78852493</v>
      </c>
      <c r="AJ773" s="0" t="n">
        <v>799</v>
      </c>
      <c r="AK773" s="0" t="n">
        <v>0</v>
      </c>
      <c r="AL773" s="0" t="n">
        <v>0</v>
      </c>
      <c r="AM773" s="0" t="n">
        <v>0</v>
      </c>
      <c r="AN773" s="0" t="n">
        <v>0</v>
      </c>
      <c r="AO773" s="0" t="n">
        <v>0</v>
      </c>
      <c r="AP773" s="0" t="n">
        <v>0</v>
      </c>
      <c r="AQ773" s="0" t="n">
        <v>0</v>
      </c>
      <c r="AR773" s="0" t="n">
        <v>0</v>
      </c>
    </row>
    <row r="774">
      <c r="A774" s="0">
        <f>ROW(Source!A2171)</f>
        <v/>
      </c>
      <c r="B774" s="0" t="n">
        <v>78852503</v>
      </c>
      <c r="C774" s="0" t="n">
        <v>78852491</v>
      </c>
      <c r="D774" s="0" t="n">
        <v>29172362</v>
      </c>
      <c r="E774" s="0" t="n">
        <v>1</v>
      </c>
      <c r="F774" s="0" t="n">
        <v>1</v>
      </c>
      <c r="G774" s="0" t="n">
        <v>1</v>
      </c>
      <c r="H774" s="0" t="n">
        <v>2</v>
      </c>
      <c r="I774" s="0" t="inlineStr">
        <is>
          <t>021102</t>
        </is>
      </c>
      <c r="J774" s="0" t="inlineStr">
        <is>
          <t>ТСЭМ Московской обл., 021102, приказ Минстроя России №675/пр от 28.02.2017 № 264/пр</t>
        </is>
      </c>
      <c r="K774" s="0" t="inlineStr">
        <is>
          <t>Краны на автомобильном ходу при работе на монтаже технологического оборудования 10 т</t>
        </is>
      </c>
      <c r="L774" s="0" t="n">
        <v>1368</v>
      </c>
      <c r="N774" s="0" t="n">
        <v>1011</v>
      </c>
      <c r="O774" s="0" t="inlineStr">
        <is>
          <t>маш.-ч</t>
        </is>
      </c>
      <c r="P774" s="0" t="inlineStr">
        <is>
          <t>маш.-ч</t>
        </is>
      </c>
      <c r="Q774" s="0" t="n">
        <v>1</v>
      </c>
      <c r="X774" s="0" t="n">
        <v>0.02</v>
      </c>
      <c r="Y774" s="0" t="n">
        <v>0</v>
      </c>
      <c r="Z774" s="0" t="n">
        <v>134.65</v>
      </c>
      <c r="AA774" s="0" t="n">
        <v>13.5</v>
      </c>
      <c r="AB774" s="0" t="n">
        <v>0</v>
      </c>
      <c r="AC774" s="0" t="n">
        <v>0</v>
      </c>
      <c r="AD774" s="0" t="n">
        <v>1</v>
      </c>
      <c r="AE774" s="0" t="n">
        <v>0</v>
      </c>
      <c r="AF774" s="0" t="inlineStr"/>
      <c r="AG774" s="0" t="n">
        <v>0.02</v>
      </c>
      <c r="AH774" s="0" t="n">
        <v>2</v>
      </c>
      <c r="AI774" s="0" t="n">
        <v>78852494</v>
      </c>
      <c r="AJ774" s="0" t="n">
        <v>800</v>
      </c>
      <c r="AK774" s="0" t="n">
        <v>0</v>
      </c>
      <c r="AL774" s="0" t="n">
        <v>0</v>
      </c>
      <c r="AM774" s="0" t="n">
        <v>0</v>
      </c>
      <c r="AN774" s="0" t="n">
        <v>0</v>
      </c>
      <c r="AO774" s="0" t="n">
        <v>0</v>
      </c>
      <c r="AP774" s="0" t="n">
        <v>0</v>
      </c>
      <c r="AQ774" s="0" t="n">
        <v>0</v>
      </c>
      <c r="AR774" s="0" t="n">
        <v>0</v>
      </c>
    </row>
    <row r="775">
      <c r="A775" s="0">
        <f>ROW(Source!A2171)</f>
        <v/>
      </c>
      <c r="B775" s="0" t="n">
        <v>78852504</v>
      </c>
      <c r="C775" s="0" t="n">
        <v>78852491</v>
      </c>
      <c r="D775" s="0" t="n">
        <v>29174913</v>
      </c>
      <c r="E775" s="0" t="n">
        <v>1</v>
      </c>
      <c r="F775" s="0" t="n">
        <v>1</v>
      </c>
      <c r="G775" s="0" t="n">
        <v>1</v>
      </c>
      <c r="H775" s="0" t="n">
        <v>2</v>
      </c>
      <c r="I775" s="0" t="inlineStr">
        <is>
          <t>400001</t>
        </is>
      </c>
      <c r="J775" s="0" t="inlineStr">
        <is>
          <t>ТСЭМ Московской обл., 400001, приказ Минстроя России №675/пр от 28.02.2017 № 264/пр</t>
        </is>
      </c>
      <c r="K775" s="0" t="inlineStr">
        <is>
          <t>Автомобили бортовые, грузоподъемность до 5 т</t>
        </is>
      </c>
      <c r="L775" s="0" t="n">
        <v>1368</v>
      </c>
      <c r="N775" s="0" t="n">
        <v>1011</v>
      </c>
      <c r="O775" s="0" t="inlineStr">
        <is>
          <t>маш.-ч</t>
        </is>
      </c>
      <c r="P775" s="0" t="inlineStr">
        <is>
          <t>маш.-ч</t>
        </is>
      </c>
      <c r="Q775" s="0" t="n">
        <v>1</v>
      </c>
      <c r="X775" s="0" t="n">
        <v>0.02</v>
      </c>
      <c r="Y775" s="0" t="n">
        <v>0</v>
      </c>
      <c r="Z775" s="0" t="n">
        <v>87.17</v>
      </c>
      <c r="AA775" s="0" t="n">
        <v>11.6</v>
      </c>
      <c r="AB775" s="0" t="n">
        <v>0</v>
      </c>
      <c r="AC775" s="0" t="n">
        <v>0</v>
      </c>
      <c r="AD775" s="0" t="n">
        <v>1</v>
      </c>
      <c r="AE775" s="0" t="n">
        <v>0</v>
      </c>
      <c r="AF775" s="0" t="inlineStr"/>
      <c r="AG775" s="0" t="n">
        <v>0.02</v>
      </c>
      <c r="AH775" s="0" t="n">
        <v>2</v>
      </c>
      <c r="AI775" s="0" t="n">
        <v>78852495</v>
      </c>
      <c r="AJ775" s="0" t="n">
        <v>801</v>
      </c>
      <c r="AK775" s="0" t="n">
        <v>0</v>
      </c>
      <c r="AL775" s="0" t="n">
        <v>0</v>
      </c>
      <c r="AM775" s="0" t="n">
        <v>0</v>
      </c>
      <c r="AN775" s="0" t="n">
        <v>0</v>
      </c>
      <c r="AO775" s="0" t="n">
        <v>0</v>
      </c>
      <c r="AP775" s="0" t="n">
        <v>0</v>
      </c>
      <c r="AQ775" s="0" t="n">
        <v>0</v>
      </c>
      <c r="AR775" s="0" t="n">
        <v>0</v>
      </c>
    </row>
    <row r="776">
      <c r="A776" s="0">
        <f>ROW(Source!A2171)</f>
        <v/>
      </c>
      <c r="B776" s="0" t="n">
        <v>78852505</v>
      </c>
      <c r="C776" s="0" t="n">
        <v>78852491</v>
      </c>
      <c r="D776" s="0" t="n">
        <v>29110426</v>
      </c>
      <c r="E776" s="0" t="n">
        <v>1</v>
      </c>
      <c r="F776" s="0" t="n">
        <v>1</v>
      </c>
      <c r="G776" s="0" t="n">
        <v>1</v>
      </c>
      <c r="H776" s="0" t="n">
        <v>3</v>
      </c>
      <c r="I776" s="0" t="inlineStr">
        <is>
          <t>101-2143</t>
        </is>
      </c>
      <c r="J776" s="0" t="inlineStr">
        <is>
          <t>ТССЦ Московской обл., 101-2143, приказ Минстроя России №675/пр от 28.02.2017 № 254/пр</t>
        </is>
      </c>
      <c r="K776" s="0" t="inlineStr">
        <is>
          <t>Краска</t>
        </is>
      </c>
      <c r="L776" s="0" t="n">
        <v>1346</v>
      </c>
      <c r="N776" s="0" t="n">
        <v>1009</v>
      </c>
      <c r="O776" s="0" t="inlineStr">
        <is>
          <t>кг</t>
        </is>
      </c>
      <c r="P776" s="0" t="inlineStr">
        <is>
          <t>кг</t>
        </is>
      </c>
      <c r="Q776" s="0" t="n">
        <v>1</v>
      </c>
      <c r="X776" s="0" t="n">
        <v>0.3</v>
      </c>
      <c r="Y776" s="0" t="n">
        <v>28.67</v>
      </c>
      <c r="Z776" s="0" t="n">
        <v>0</v>
      </c>
      <c r="AA776" s="0" t="n">
        <v>0</v>
      </c>
      <c r="AB776" s="0" t="n">
        <v>0</v>
      </c>
      <c r="AC776" s="0" t="n">
        <v>0</v>
      </c>
      <c r="AD776" s="0" t="n">
        <v>1</v>
      </c>
      <c r="AE776" s="0" t="n">
        <v>0</v>
      </c>
      <c r="AF776" s="0" t="inlineStr"/>
      <c r="AG776" s="0" t="n">
        <v>0.3</v>
      </c>
      <c r="AH776" s="0" t="n">
        <v>2</v>
      </c>
      <c r="AI776" s="0" t="n">
        <v>78852496</v>
      </c>
      <c r="AJ776" s="0" t="n">
        <v>802</v>
      </c>
      <c r="AK776" s="0" t="n">
        <v>0</v>
      </c>
      <c r="AL776" s="0" t="n">
        <v>0</v>
      </c>
      <c r="AM776" s="0" t="n">
        <v>0</v>
      </c>
      <c r="AN776" s="0" t="n">
        <v>0</v>
      </c>
      <c r="AO776" s="0" t="n">
        <v>0</v>
      </c>
      <c r="AP776" s="0" t="n">
        <v>0</v>
      </c>
      <c r="AQ776" s="0" t="n">
        <v>0</v>
      </c>
      <c r="AR776" s="0" t="n">
        <v>0</v>
      </c>
    </row>
    <row r="777">
      <c r="A777" s="0">
        <f>ROW(Source!A2171)</f>
        <v/>
      </c>
      <c r="B777" s="0" t="n">
        <v>78852506</v>
      </c>
      <c r="C777" s="0" t="n">
        <v>78852491</v>
      </c>
      <c r="D777" s="0" t="n">
        <v>29149204</v>
      </c>
      <c r="E777" s="0" t="n">
        <v>1</v>
      </c>
      <c r="F777" s="0" t="n">
        <v>1</v>
      </c>
      <c r="G777" s="0" t="n">
        <v>1</v>
      </c>
      <c r="H777" s="0" t="n">
        <v>3</v>
      </c>
      <c r="I777" s="0" t="inlineStr">
        <is>
          <t>405-0219</t>
        </is>
      </c>
      <c r="J777" s="0" t="inlineStr">
        <is>
          <t>ТССЦ Московской обл., 405-0219, приказ Минстроя России №675/пр от 28.02.2017 № 257/пр</t>
        </is>
      </c>
      <c r="K777" s="0" t="inlineStr">
        <is>
          <t>Гипсовые вяжущие, марка Г3</t>
        </is>
      </c>
      <c r="L777" s="0" t="n">
        <v>1348</v>
      </c>
      <c r="N777" s="0" t="n">
        <v>1009</v>
      </c>
      <c r="O777" s="0" t="inlineStr">
        <is>
          <t>т</t>
        </is>
      </c>
      <c r="P777" s="0" t="inlineStr">
        <is>
          <t>т</t>
        </is>
      </c>
      <c r="Q777" s="0" t="n">
        <v>1000</v>
      </c>
      <c r="X777" s="0" t="n">
        <v>0.01</v>
      </c>
      <c r="Y777" s="0" t="n">
        <v>729.98</v>
      </c>
      <c r="Z777" s="0" t="n">
        <v>0</v>
      </c>
      <c r="AA777" s="0" t="n">
        <v>0</v>
      </c>
      <c r="AB777" s="0" t="n">
        <v>0</v>
      </c>
      <c r="AC777" s="0" t="n">
        <v>0</v>
      </c>
      <c r="AD777" s="0" t="n">
        <v>1</v>
      </c>
      <c r="AE777" s="0" t="n">
        <v>0</v>
      </c>
      <c r="AF777" s="0" t="inlineStr"/>
      <c r="AG777" s="0" t="n">
        <v>0.01</v>
      </c>
      <c r="AH777" s="0" t="n">
        <v>2</v>
      </c>
      <c r="AI777" s="0" t="n">
        <v>78852497</v>
      </c>
      <c r="AJ777" s="0" t="n">
        <v>803</v>
      </c>
      <c r="AK777" s="0" t="n">
        <v>0</v>
      </c>
      <c r="AL777" s="0" t="n">
        <v>0</v>
      </c>
      <c r="AM777" s="0" t="n">
        <v>0</v>
      </c>
      <c r="AN777" s="0" t="n">
        <v>0</v>
      </c>
      <c r="AO777" s="0" t="n">
        <v>0</v>
      </c>
      <c r="AP777" s="0" t="n">
        <v>0</v>
      </c>
      <c r="AQ777" s="0" t="n">
        <v>0</v>
      </c>
      <c r="AR777" s="0" t="n">
        <v>0</v>
      </c>
    </row>
    <row r="778">
      <c r="A778" s="0">
        <f>ROW(Source!A2171)</f>
        <v/>
      </c>
      <c r="B778" s="0" t="n">
        <v>78852507</v>
      </c>
      <c r="C778" s="0" t="n">
        <v>78852491</v>
      </c>
      <c r="D778" s="0" t="n">
        <v>29159012</v>
      </c>
      <c r="E778" s="0" t="n">
        <v>1</v>
      </c>
      <c r="F778" s="0" t="n">
        <v>1</v>
      </c>
      <c r="G778" s="0" t="n">
        <v>1</v>
      </c>
      <c r="H778" s="0" t="n">
        <v>3</v>
      </c>
      <c r="I778" s="0" t="inlineStr">
        <is>
          <t>507-0700</t>
        </is>
      </c>
      <c r="J778" s="0" t="inlineStr">
        <is>
          <t>ТССЦ Московской обл., 507-0700, приказ Минстроя России №675/пр от 28.02.2017 № 258/пр</t>
        </is>
      </c>
      <c r="K778" s="0" t="inlineStr">
        <is>
          <t>Трубка поливинилхлоридная ХВТ</t>
        </is>
      </c>
      <c r="L778" s="0" t="n">
        <v>1346</v>
      </c>
      <c r="N778" s="0" t="n">
        <v>1009</v>
      </c>
      <c r="O778" s="0" t="inlineStr">
        <is>
          <t>кг</t>
        </is>
      </c>
      <c r="P778" s="0" t="inlineStr">
        <is>
          <t>кг</t>
        </is>
      </c>
      <c r="Q778" s="0" t="n">
        <v>1</v>
      </c>
      <c r="X778" s="0" t="n">
        <v>0.53</v>
      </c>
      <c r="Y778" s="0" t="n">
        <v>41.82</v>
      </c>
      <c r="Z778" s="0" t="n">
        <v>0</v>
      </c>
      <c r="AA778" s="0" t="n">
        <v>0</v>
      </c>
      <c r="AB778" s="0" t="n">
        <v>0</v>
      </c>
      <c r="AC778" s="0" t="n">
        <v>0</v>
      </c>
      <c r="AD778" s="0" t="n">
        <v>1</v>
      </c>
      <c r="AE778" s="0" t="n">
        <v>0</v>
      </c>
      <c r="AF778" s="0" t="inlineStr"/>
      <c r="AG778" s="0" t="n">
        <v>0.53</v>
      </c>
      <c r="AH778" s="0" t="n">
        <v>2</v>
      </c>
      <c r="AI778" s="0" t="n">
        <v>78852499</v>
      </c>
      <c r="AJ778" s="0" t="n">
        <v>805</v>
      </c>
      <c r="AK778" s="0" t="n">
        <v>0</v>
      </c>
      <c r="AL778" s="0" t="n">
        <v>0</v>
      </c>
      <c r="AM778" s="0" t="n">
        <v>0</v>
      </c>
      <c r="AN778" s="0" t="n">
        <v>0</v>
      </c>
      <c r="AO778" s="0" t="n">
        <v>0</v>
      </c>
      <c r="AP778" s="0" t="n">
        <v>0</v>
      </c>
      <c r="AQ778" s="0" t="n">
        <v>0</v>
      </c>
      <c r="AR778" s="0" t="n">
        <v>0</v>
      </c>
    </row>
    <row r="779">
      <c r="A779" s="0">
        <f>ROW(Source!A2171)</f>
        <v/>
      </c>
      <c r="B779" s="0" t="n">
        <v>78852508</v>
      </c>
      <c r="C779" s="0" t="n">
        <v>78852491</v>
      </c>
      <c r="D779" s="0" t="n">
        <v>29171808</v>
      </c>
      <c r="E779" s="0" t="n">
        <v>1</v>
      </c>
      <c r="F779" s="0" t="n">
        <v>1</v>
      </c>
      <c r="G779" s="0" t="n">
        <v>1</v>
      </c>
      <c r="H779" s="0" t="n">
        <v>3</v>
      </c>
      <c r="I779" s="0" t="inlineStr">
        <is>
          <t>999-9950</t>
        </is>
      </c>
      <c r="J779" s="0" t="inlineStr">
        <is>
          <t>ТССЦ Московской обл., 999-9950, приказ Минстроя России №675/пр от 21.09.2015 г.</t>
        </is>
      </c>
      <c r="K779" s="0" t="inlineStr">
        <is>
          <t>Вспомогательные ненормируемые материалы (2% от ОЗП)</t>
        </is>
      </c>
      <c r="L779" s="0" t="n">
        <v>1374</v>
      </c>
      <c r="N779" s="0" t="n">
        <v>1013</v>
      </c>
      <c r="O779" s="0" t="inlineStr">
        <is>
          <t>РУБ</t>
        </is>
      </c>
      <c r="P779" s="0" t="inlineStr">
        <is>
          <t>РУБ</t>
        </is>
      </c>
      <c r="Q779" s="0" t="n">
        <v>1</v>
      </c>
      <c r="X779" s="0" t="n">
        <v>3.1</v>
      </c>
      <c r="Y779" s="0" t="n">
        <v>1</v>
      </c>
      <c r="Z779" s="0" t="n">
        <v>0</v>
      </c>
      <c r="AA779" s="0" t="n">
        <v>0</v>
      </c>
      <c r="AB779" s="0" t="n">
        <v>0</v>
      </c>
      <c r="AC779" s="0" t="n">
        <v>0</v>
      </c>
      <c r="AD779" s="0" t="n">
        <v>1</v>
      </c>
      <c r="AE779" s="0" t="n">
        <v>0</v>
      </c>
      <c r="AF779" s="0" t="inlineStr"/>
      <c r="AG779" s="0" t="n">
        <v>3.1</v>
      </c>
      <c r="AH779" s="0" t="n">
        <v>2</v>
      </c>
      <c r="AI779" s="0" t="n">
        <v>78852500</v>
      </c>
      <c r="AJ779" s="0" t="n">
        <v>806</v>
      </c>
      <c r="AK779" s="0" t="n">
        <v>0</v>
      </c>
      <c r="AL779" s="0" t="n">
        <v>0</v>
      </c>
      <c r="AM779" s="0" t="n">
        <v>0</v>
      </c>
      <c r="AN779" s="0" t="n">
        <v>0</v>
      </c>
      <c r="AO779" s="0" t="n">
        <v>0</v>
      </c>
      <c r="AP779" s="0" t="n">
        <v>0</v>
      </c>
      <c r="AQ779" s="0" t="n">
        <v>0</v>
      </c>
      <c r="AR779" s="0" t="n">
        <v>0</v>
      </c>
    </row>
    <row r="780">
      <c r="A780" s="0">
        <f>ROW(Source!A2211)</f>
        <v/>
      </c>
      <c r="B780" s="0" t="n">
        <v>78852593</v>
      </c>
      <c r="C780" s="0" t="n">
        <v>78852573</v>
      </c>
      <c r="D780" s="0" t="n">
        <v>29361307</v>
      </c>
      <c r="E780" s="0" t="n">
        <v>1</v>
      </c>
      <c r="F780" s="0" t="n">
        <v>1</v>
      </c>
      <c r="G780" s="0" t="n">
        <v>1</v>
      </c>
      <c r="H780" s="0" t="n">
        <v>1</v>
      </c>
      <c r="I780" s="0" t="inlineStr">
        <is>
          <t>1-2039-90</t>
        </is>
      </c>
      <c r="J780" s="0" t="inlineStr"/>
      <c r="K780" s="0" t="inlineStr">
        <is>
          <t>Рабочий монтажник среднего разряда 3,9</t>
        </is>
      </c>
      <c r="L780" s="0" t="n">
        <v>1369</v>
      </c>
      <c r="N780" s="0" t="n">
        <v>1013</v>
      </c>
      <c r="O780" s="0" t="inlineStr">
        <is>
          <t>чел.-ч</t>
        </is>
      </c>
      <c r="P780" s="0" t="inlineStr">
        <is>
          <t>чел.-ч</t>
        </is>
      </c>
      <c r="Q780" s="0" t="n">
        <v>1</v>
      </c>
      <c r="X780" s="0" t="n">
        <v>2.32</v>
      </c>
      <c r="Y780" s="0" t="n">
        <v>0</v>
      </c>
      <c r="Z780" s="0" t="n">
        <v>0</v>
      </c>
      <c r="AA780" s="0" t="n">
        <v>0</v>
      </c>
      <c r="AB780" s="0" t="n">
        <v>9.51</v>
      </c>
      <c r="AC780" s="0" t="n">
        <v>0</v>
      </c>
      <c r="AD780" s="0" t="n">
        <v>1</v>
      </c>
      <c r="AE780" s="0" t="n">
        <v>1</v>
      </c>
      <c r="AF780" s="0" t="inlineStr">
        <is>
          <t>)*0,2</t>
        </is>
      </c>
      <c r="AG780" s="0" t="n">
        <v>0.464</v>
      </c>
      <c r="AH780" s="0" t="n">
        <v>2</v>
      </c>
      <c r="AI780" s="0" t="n">
        <v>78852574</v>
      </c>
      <c r="AJ780" s="0" t="n">
        <v>807</v>
      </c>
      <c r="AK780" s="0" t="n">
        <v>0</v>
      </c>
      <c r="AL780" s="0" t="n">
        <v>0</v>
      </c>
      <c r="AM780" s="0" t="n">
        <v>0</v>
      </c>
      <c r="AN780" s="0" t="n">
        <v>0</v>
      </c>
      <c r="AO780" s="0" t="n">
        <v>0</v>
      </c>
      <c r="AP780" s="0" t="n">
        <v>0</v>
      </c>
      <c r="AQ780" s="0" t="n">
        <v>0</v>
      </c>
      <c r="AR780" s="0" t="n">
        <v>0</v>
      </c>
    </row>
    <row r="781">
      <c r="A781" s="0">
        <f>ROW(Source!A2211)</f>
        <v/>
      </c>
      <c r="B781" s="0" t="n">
        <v>78852594</v>
      </c>
      <c r="C781" s="0" t="n">
        <v>78852573</v>
      </c>
      <c r="D781" s="0" t="n">
        <v>121548</v>
      </c>
      <c r="E781" s="0" t="n">
        <v>1</v>
      </c>
      <c r="F781" s="0" t="n">
        <v>1</v>
      </c>
      <c r="G781" s="0" t="n">
        <v>1</v>
      </c>
      <c r="H781" s="0" t="n">
        <v>1</v>
      </c>
      <c r="I781" s="0" t="inlineStr">
        <is>
          <t>2</t>
        </is>
      </c>
      <c r="J781" s="0" t="inlineStr"/>
      <c r="K781" s="0" t="inlineStr">
        <is>
          <t>Затраты труда машинистов</t>
        </is>
      </c>
      <c r="L781" s="0" t="n">
        <v>608254</v>
      </c>
      <c r="N781" s="0" t="n">
        <v>1013</v>
      </c>
      <c r="O781" s="0" t="inlineStr">
        <is>
          <t>чел.час</t>
        </is>
      </c>
      <c r="P781" s="0" t="inlineStr">
        <is>
          <t>чел.час</t>
        </is>
      </c>
      <c r="Q781" s="0" t="n">
        <v>1</v>
      </c>
      <c r="X781" s="0" t="n">
        <v>0.01</v>
      </c>
      <c r="Y781" s="0" t="n">
        <v>0</v>
      </c>
      <c r="Z781" s="0" t="n">
        <v>0</v>
      </c>
      <c r="AA781" s="0" t="n">
        <v>0</v>
      </c>
      <c r="AB781" s="0" t="n">
        <v>0</v>
      </c>
      <c r="AC781" s="0" t="n">
        <v>0</v>
      </c>
      <c r="AD781" s="0" t="n">
        <v>1</v>
      </c>
      <c r="AE781" s="0" t="n">
        <v>2</v>
      </c>
      <c r="AF781" s="0" t="inlineStr">
        <is>
          <t>)*0,2</t>
        </is>
      </c>
      <c r="AG781" s="0" t="n">
        <v>0.002</v>
      </c>
      <c r="AH781" s="0" t="n">
        <v>2</v>
      </c>
      <c r="AI781" s="0" t="n">
        <v>78852575</v>
      </c>
      <c r="AJ781" s="0" t="n">
        <v>808</v>
      </c>
      <c r="AK781" s="0" t="n">
        <v>0</v>
      </c>
      <c r="AL781" s="0" t="n">
        <v>0</v>
      </c>
      <c r="AM781" s="0" t="n">
        <v>0</v>
      </c>
      <c r="AN781" s="0" t="n">
        <v>0</v>
      </c>
      <c r="AO781" s="0" t="n">
        <v>0</v>
      </c>
      <c r="AP781" s="0" t="n">
        <v>0</v>
      </c>
      <c r="AQ781" s="0" t="n">
        <v>0</v>
      </c>
      <c r="AR781" s="0" t="n">
        <v>0</v>
      </c>
    </row>
    <row r="782">
      <c r="A782" s="0">
        <f>ROW(Source!A2211)</f>
        <v/>
      </c>
      <c r="B782" s="0" t="n">
        <v>78852595</v>
      </c>
      <c r="C782" s="0" t="n">
        <v>78852573</v>
      </c>
      <c r="D782" s="0" t="n">
        <v>29172362</v>
      </c>
      <c r="E782" s="0" t="n">
        <v>1</v>
      </c>
      <c r="F782" s="0" t="n">
        <v>1</v>
      </c>
      <c r="G782" s="0" t="n">
        <v>1</v>
      </c>
      <c r="H782" s="0" t="n">
        <v>2</v>
      </c>
      <c r="I782" s="0" t="inlineStr">
        <is>
          <t>021102</t>
        </is>
      </c>
      <c r="J782" s="0" t="inlineStr">
        <is>
          <t>ТСЭМ Московской обл., 021102, приказ Минстроя России №675/пр от 28.02.2017 № 264/пр</t>
        </is>
      </c>
      <c r="K782" s="0" t="inlineStr">
        <is>
          <t>Краны на автомобильном ходу при работе на монтаже технологического оборудования 10 т</t>
        </is>
      </c>
      <c r="L782" s="0" t="n">
        <v>1368</v>
      </c>
      <c r="N782" s="0" t="n">
        <v>1011</v>
      </c>
      <c r="O782" s="0" t="inlineStr">
        <is>
          <t>маш.-ч</t>
        </is>
      </c>
      <c r="P782" s="0" t="inlineStr">
        <is>
          <t>маш.-ч</t>
        </is>
      </c>
      <c r="Q782" s="0" t="n">
        <v>1</v>
      </c>
      <c r="X782" s="0" t="n">
        <v>0.01</v>
      </c>
      <c r="Y782" s="0" t="n">
        <v>0</v>
      </c>
      <c r="Z782" s="0" t="n">
        <v>134.65</v>
      </c>
      <c r="AA782" s="0" t="n">
        <v>13.5</v>
      </c>
      <c r="AB782" s="0" t="n">
        <v>0</v>
      </c>
      <c r="AC782" s="0" t="n">
        <v>0</v>
      </c>
      <c r="AD782" s="0" t="n">
        <v>1</v>
      </c>
      <c r="AE782" s="0" t="n">
        <v>0</v>
      </c>
      <c r="AF782" s="0" t="inlineStr">
        <is>
          <t>)*0,2</t>
        </is>
      </c>
      <c r="AG782" s="0" t="n">
        <v>0.002</v>
      </c>
      <c r="AH782" s="0" t="n">
        <v>2</v>
      </c>
      <c r="AI782" s="0" t="n">
        <v>78852576</v>
      </c>
      <c r="AJ782" s="0" t="n">
        <v>809</v>
      </c>
      <c r="AK782" s="0" t="n">
        <v>0</v>
      </c>
      <c r="AL782" s="0" t="n">
        <v>0</v>
      </c>
      <c r="AM782" s="0" t="n">
        <v>0</v>
      </c>
      <c r="AN782" s="0" t="n">
        <v>0</v>
      </c>
      <c r="AO782" s="0" t="n">
        <v>0</v>
      </c>
      <c r="AP782" s="0" t="n">
        <v>0</v>
      </c>
      <c r="AQ782" s="0" t="n">
        <v>0</v>
      </c>
      <c r="AR782" s="0" t="n">
        <v>0</v>
      </c>
    </row>
    <row r="783">
      <c r="A783" s="0">
        <f>ROW(Source!A2211)</f>
        <v/>
      </c>
      <c r="B783" s="0" t="n">
        <v>78852596</v>
      </c>
      <c r="C783" s="0" t="n">
        <v>78852573</v>
      </c>
      <c r="D783" s="0" t="n">
        <v>29172657</v>
      </c>
      <c r="E783" s="0" t="n">
        <v>1</v>
      </c>
      <c r="F783" s="0" t="n">
        <v>1</v>
      </c>
      <c r="G783" s="0" t="n">
        <v>1</v>
      </c>
      <c r="H783" s="0" t="n">
        <v>2</v>
      </c>
      <c r="I783" s="0" t="inlineStr">
        <is>
          <t>040502</t>
        </is>
      </c>
      <c r="J783" s="0" t="inlineStr">
        <is>
          <t>ТСЭМ Московской обл., 040502, приказ Минстроя России №675/пр от 28.02.2017 № 264/пр</t>
        </is>
      </c>
      <c r="K783" s="0" t="inlineStr">
        <is>
          <t>Установки для сварки ручной дуговой (постоянного тока)</t>
        </is>
      </c>
      <c r="L783" s="0" t="n">
        <v>1368</v>
      </c>
      <c r="N783" s="0" t="n">
        <v>1011</v>
      </c>
      <c r="O783" s="0" t="inlineStr">
        <is>
          <t>маш.-ч</t>
        </is>
      </c>
      <c r="P783" s="0" t="inlineStr">
        <is>
          <t>маш.-ч</t>
        </is>
      </c>
      <c r="Q783" s="0" t="n">
        <v>1</v>
      </c>
      <c r="X783" s="0" t="n">
        <v>0.13</v>
      </c>
      <c r="Y783" s="0" t="n">
        <v>0</v>
      </c>
      <c r="Z783" s="0" t="n">
        <v>8.1</v>
      </c>
      <c r="AA783" s="0" t="n">
        <v>0</v>
      </c>
      <c r="AB783" s="0" t="n">
        <v>0</v>
      </c>
      <c r="AC783" s="0" t="n">
        <v>0</v>
      </c>
      <c r="AD783" s="0" t="n">
        <v>1</v>
      </c>
      <c r="AE783" s="0" t="n">
        <v>0</v>
      </c>
      <c r="AF783" s="0" t="inlineStr">
        <is>
          <t>)*0,2</t>
        </is>
      </c>
      <c r="AG783" s="0" t="n">
        <v>0.026</v>
      </c>
      <c r="AH783" s="0" t="n">
        <v>2</v>
      </c>
      <c r="AI783" s="0" t="n">
        <v>78852577</v>
      </c>
      <c r="AJ783" s="0" t="n">
        <v>810</v>
      </c>
      <c r="AK783" s="0" t="n">
        <v>0</v>
      </c>
      <c r="AL783" s="0" t="n">
        <v>0</v>
      </c>
      <c r="AM783" s="0" t="n">
        <v>0</v>
      </c>
      <c r="AN783" s="0" t="n">
        <v>0</v>
      </c>
      <c r="AO783" s="0" t="n">
        <v>0</v>
      </c>
      <c r="AP783" s="0" t="n">
        <v>0</v>
      </c>
      <c r="AQ783" s="0" t="n">
        <v>0</v>
      </c>
      <c r="AR783" s="0" t="n">
        <v>0</v>
      </c>
    </row>
    <row r="784">
      <c r="A784" s="0">
        <f>ROW(Source!A2211)</f>
        <v/>
      </c>
      <c r="B784" s="0" t="n">
        <v>78852597</v>
      </c>
      <c r="C784" s="0" t="n">
        <v>78852573</v>
      </c>
      <c r="D784" s="0" t="n">
        <v>29174500</v>
      </c>
      <c r="E784" s="0" t="n">
        <v>1</v>
      </c>
      <c r="F784" s="0" t="n">
        <v>1</v>
      </c>
      <c r="G784" s="0" t="n">
        <v>1</v>
      </c>
      <c r="H784" s="0" t="n">
        <v>2</v>
      </c>
      <c r="I784" s="0" t="inlineStr">
        <is>
          <t>330206</t>
        </is>
      </c>
      <c r="J784" s="0" t="inlineStr">
        <is>
          <t>ТСЭМ Московской обл., 330206, приказ Минстроя России №675/пр от 28.02.2017 № 264/пр</t>
        </is>
      </c>
      <c r="K784" s="0" t="inlineStr">
        <is>
          <t>Дрели электрические</t>
        </is>
      </c>
      <c r="L784" s="0" t="n">
        <v>1368</v>
      </c>
      <c r="N784" s="0" t="n">
        <v>1011</v>
      </c>
      <c r="O784" s="0" t="inlineStr">
        <is>
          <t>маш.-ч</t>
        </is>
      </c>
      <c r="P784" s="0" t="inlineStr">
        <is>
          <t>маш.-ч</t>
        </is>
      </c>
      <c r="Q784" s="0" t="n">
        <v>1</v>
      </c>
      <c r="X784" s="0" t="n">
        <v>0.04</v>
      </c>
      <c r="Y784" s="0" t="n">
        <v>0</v>
      </c>
      <c r="Z784" s="0" t="n">
        <v>1.95</v>
      </c>
      <c r="AA784" s="0" t="n">
        <v>0</v>
      </c>
      <c r="AB784" s="0" t="n">
        <v>0</v>
      </c>
      <c r="AC784" s="0" t="n">
        <v>0</v>
      </c>
      <c r="AD784" s="0" t="n">
        <v>1</v>
      </c>
      <c r="AE784" s="0" t="n">
        <v>0</v>
      </c>
      <c r="AF784" s="0" t="inlineStr">
        <is>
          <t>)*0,2</t>
        </is>
      </c>
      <c r="AG784" s="0" t="n">
        <v>0.008</v>
      </c>
      <c r="AH784" s="0" t="n">
        <v>2</v>
      </c>
      <c r="AI784" s="0" t="n">
        <v>78852578</v>
      </c>
      <c r="AJ784" s="0" t="n">
        <v>811</v>
      </c>
      <c r="AK784" s="0" t="n">
        <v>0</v>
      </c>
      <c r="AL784" s="0" t="n">
        <v>0</v>
      </c>
      <c r="AM784" s="0" t="n">
        <v>0</v>
      </c>
      <c r="AN784" s="0" t="n">
        <v>0</v>
      </c>
      <c r="AO784" s="0" t="n">
        <v>0</v>
      </c>
      <c r="AP784" s="0" t="n">
        <v>0</v>
      </c>
      <c r="AQ784" s="0" t="n">
        <v>0</v>
      </c>
      <c r="AR784" s="0" t="n">
        <v>0</v>
      </c>
    </row>
    <row r="785">
      <c r="A785" s="0">
        <f>ROW(Source!A2211)</f>
        <v/>
      </c>
      <c r="B785" s="0" t="n">
        <v>78852598</v>
      </c>
      <c r="C785" s="0" t="n">
        <v>78852573</v>
      </c>
      <c r="D785" s="0" t="n">
        <v>29174689</v>
      </c>
      <c r="E785" s="0" t="n">
        <v>1</v>
      </c>
      <c r="F785" s="0" t="n">
        <v>1</v>
      </c>
      <c r="G785" s="0" t="n">
        <v>1</v>
      </c>
      <c r="H785" s="0" t="n">
        <v>2</v>
      </c>
      <c r="I785" s="0" t="inlineStr">
        <is>
          <t>350451</t>
        </is>
      </c>
      <c r="J785" s="0" t="inlineStr">
        <is>
          <t>ТСЭМ Московской обл., 350451, приказ Минстроя России №675/пр от 28.02.2017 № 264/пр</t>
        </is>
      </c>
      <c r="K785" s="0" t="inlineStr">
        <is>
          <t>Пресс гидравлический с электроприводом</t>
        </is>
      </c>
      <c r="L785" s="0" t="n">
        <v>1368</v>
      </c>
      <c r="N785" s="0" t="n">
        <v>1011</v>
      </c>
      <c r="O785" s="0" t="inlineStr">
        <is>
          <t>маш.-ч</t>
        </is>
      </c>
      <c r="P785" s="0" t="inlineStr">
        <is>
          <t>маш.-ч</t>
        </is>
      </c>
      <c r="Q785" s="0" t="n">
        <v>1</v>
      </c>
      <c r="X785" s="0" t="n">
        <v>0.2</v>
      </c>
      <c r="Y785" s="0" t="n">
        <v>0</v>
      </c>
      <c r="Z785" s="0" t="n">
        <v>1.11</v>
      </c>
      <c r="AA785" s="0" t="n">
        <v>0</v>
      </c>
      <c r="AB785" s="0" t="n">
        <v>0</v>
      </c>
      <c r="AC785" s="0" t="n">
        <v>0</v>
      </c>
      <c r="AD785" s="0" t="n">
        <v>1</v>
      </c>
      <c r="AE785" s="0" t="n">
        <v>0</v>
      </c>
      <c r="AF785" s="0" t="inlineStr">
        <is>
          <t>)*0,2</t>
        </is>
      </c>
      <c r="AG785" s="0" t="n">
        <v>0.04000000000000001</v>
      </c>
      <c r="AH785" s="0" t="n">
        <v>2</v>
      </c>
      <c r="AI785" s="0" t="n">
        <v>78852579</v>
      </c>
      <c r="AJ785" s="0" t="n">
        <v>812</v>
      </c>
      <c r="AK785" s="0" t="n">
        <v>0</v>
      </c>
      <c r="AL785" s="0" t="n">
        <v>0</v>
      </c>
      <c r="AM785" s="0" t="n">
        <v>0</v>
      </c>
      <c r="AN785" s="0" t="n">
        <v>0</v>
      </c>
      <c r="AO785" s="0" t="n">
        <v>0</v>
      </c>
      <c r="AP785" s="0" t="n">
        <v>0</v>
      </c>
      <c r="AQ785" s="0" t="n">
        <v>0</v>
      </c>
      <c r="AR785" s="0" t="n">
        <v>0</v>
      </c>
    </row>
    <row r="786">
      <c r="A786" s="0">
        <f>ROW(Source!A2211)</f>
        <v/>
      </c>
      <c r="B786" s="0" t="n">
        <v>78852599</v>
      </c>
      <c r="C786" s="0" t="n">
        <v>78852573</v>
      </c>
      <c r="D786" s="0" t="n">
        <v>29174913</v>
      </c>
      <c r="E786" s="0" t="n">
        <v>1</v>
      </c>
      <c r="F786" s="0" t="n">
        <v>1</v>
      </c>
      <c r="G786" s="0" t="n">
        <v>1</v>
      </c>
      <c r="H786" s="0" t="n">
        <v>2</v>
      </c>
      <c r="I786" s="0" t="inlineStr">
        <is>
          <t>400001</t>
        </is>
      </c>
      <c r="J786" s="0" t="inlineStr">
        <is>
          <t>ТСЭМ Московской обл., 400001, приказ Минстроя России №675/пр от 28.02.2017 № 264/пр</t>
        </is>
      </c>
      <c r="K786" s="0" t="inlineStr">
        <is>
          <t>Автомобили бортовые, грузоподъемность до 5 т</t>
        </is>
      </c>
      <c r="L786" s="0" t="n">
        <v>1368</v>
      </c>
      <c r="N786" s="0" t="n">
        <v>1011</v>
      </c>
      <c r="O786" s="0" t="inlineStr">
        <is>
          <t>маш.-ч</t>
        </is>
      </c>
      <c r="P786" s="0" t="inlineStr">
        <is>
          <t>маш.-ч</t>
        </is>
      </c>
      <c r="Q786" s="0" t="n">
        <v>1</v>
      </c>
      <c r="X786" s="0" t="n">
        <v>0.01</v>
      </c>
      <c r="Y786" s="0" t="n">
        <v>0</v>
      </c>
      <c r="Z786" s="0" t="n">
        <v>87.17</v>
      </c>
      <c r="AA786" s="0" t="n">
        <v>11.6</v>
      </c>
      <c r="AB786" s="0" t="n">
        <v>0</v>
      </c>
      <c r="AC786" s="0" t="n">
        <v>0</v>
      </c>
      <c r="AD786" s="0" t="n">
        <v>1</v>
      </c>
      <c r="AE786" s="0" t="n">
        <v>0</v>
      </c>
      <c r="AF786" s="0" t="inlineStr">
        <is>
          <t>)*0,2</t>
        </is>
      </c>
      <c r="AG786" s="0" t="n">
        <v>0.002</v>
      </c>
      <c r="AH786" s="0" t="n">
        <v>2</v>
      </c>
      <c r="AI786" s="0" t="n">
        <v>78852580</v>
      </c>
      <c r="AJ786" s="0" t="n">
        <v>813</v>
      </c>
      <c r="AK786" s="0" t="n">
        <v>0</v>
      </c>
      <c r="AL786" s="0" t="n">
        <v>0</v>
      </c>
      <c r="AM786" s="0" t="n">
        <v>0</v>
      </c>
      <c r="AN786" s="0" t="n">
        <v>0</v>
      </c>
      <c r="AO786" s="0" t="n">
        <v>0</v>
      </c>
      <c r="AP786" s="0" t="n">
        <v>0</v>
      </c>
      <c r="AQ786" s="0" t="n">
        <v>0</v>
      </c>
      <c r="AR786" s="0" t="n">
        <v>0</v>
      </c>
    </row>
    <row r="787">
      <c r="A787" s="0">
        <f>ROW(Source!A2211)</f>
        <v/>
      </c>
      <c r="B787" s="0" t="n">
        <v>78852600</v>
      </c>
      <c r="C787" s="0" t="n">
        <v>78852573</v>
      </c>
      <c r="D787" s="0" t="n">
        <v>29110546</v>
      </c>
      <c r="E787" s="0" t="n">
        <v>1</v>
      </c>
      <c r="F787" s="0" t="n">
        <v>1</v>
      </c>
      <c r="G787" s="0" t="n">
        <v>1</v>
      </c>
      <c r="H787" s="0" t="n">
        <v>3</v>
      </c>
      <c r="I787" s="0" t="inlineStr">
        <is>
          <t>101-1665</t>
        </is>
      </c>
      <c r="J787" s="0" t="inlineStr">
        <is>
          <t>ТССЦ Московской обл., 101-1665, приказ Минстроя России №675/пр от 28.02.2017 № 254/пр</t>
        </is>
      </c>
      <c r="K787" s="0" t="inlineStr">
        <is>
          <t>Лак электроизоляционный 318</t>
        </is>
      </c>
      <c r="L787" s="0" t="n">
        <v>1346</v>
      </c>
      <c r="N787" s="0" t="n">
        <v>1009</v>
      </c>
      <c r="O787" s="0" t="inlineStr">
        <is>
          <t>кг</t>
        </is>
      </c>
      <c r="P787" s="0" t="inlineStr">
        <is>
          <t>кг</t>
        </is>
      </c>
      <c r="Q787" s="0" t="n">
        <v>1</v>
      </c>
      <c r="X787" s="0" t="n">
        <v>0.014</v>
      </c>
      <c r="Y787" s="0" t="n">
        <v>35.63</v>
      </c>
      <c r="Z787" s="0" t="n">
        <v>0</v>
      </c>
      <c r="AA787" s="0" t="n">
        <v>0</v>
      </c>
      <c r="AB787" s="0" t="n">
        <v>0</v>
      </c>
      <c r="AC787" s="0" t="n">
        <v>0</v>
      </c>
      <c r="AD787" s="0" t="n">
        <v>1</v>
      </c>
      <c r="AE787" s="0" t="n">
        <v>0</v>
      </c>
      <c r="AF787" s="0" t="inlineStr">
        <is>
          <t>)*0,2</t>
        </is>
      </c>
      <c r="AG787" s="0" t="n">
        <v>0.0028</v>
      </c>
      <c r="AH787" s="0" t="n">
        <v>2</v>
      </c>
      <c r="AI787" s="0" t="n">
        <v>78852581</v>
      </c>
      <c r="AJ787" s="0" t="n">
        <v>814</v>
      </c>
      <c r="AK787" s="0" t="n">
        <v>0</v>
      </c>
      <c r="AL787" s="0" t="n">
        <v>0</v>
      </c>
      <c r="AM787" s="0" t="n">
        <v>0</v>
      </c>
      <c r="AN787" s="0" t="n">
        <v>0</v>
      </c>
      <c r="AO787" s="0" t="n">
        <v>0</v>
      </c>
      <c r="AP787" s="0" t="n">
        <v>0</v>
      </c>
      <c r="AQ787" s="0" t="n">
        <v>0</v>
      </c>
      <c r="AR787" s="0" t="n">
        <v>0</v>
      </c>
    </row>
    <row r="788">
      <c r="A788" s="0">
        <f>ROW(Source!A2211)</f>
        <v/>
      </c>
      <c r="B788" s="0" t="n">
        <v>78852601</v>
      </c>
      <c r="C788" s="0" t="n">
        <v>78852573</v>
      </c>
      <c r="D788" s="0" t="n">
        <v>29113980</v>
      </c>
      <c r="E788" s="0" t="n">
        <v>1</v>
      </c>
      <c r="F788" s="0" t="n">
        <v>1</v>
      </c>
      <c r="G788" s="0" t="n">
        <v>1</v>
      </c>
      <c r="H788" s="0" t="n">
        <v>3</v>
      </c>
      <c r="I788" s="0" t="inlineStr">
        <is>
          <t>101-1924</t>
        </is>
      </c>
      <c r="J788" s="0" t="inlineStr">
        <is>
          <t>ТССЦ Московской обл., 101-1924, приказ Минстроя России №675/пр от 28.02.2017 № 254/пр</t>
        </is>
      </c>
      <c r="K788" s="0" t="inlineStr">
        <is>
          <t>Электроды диаметром 4 мм Э42А</t>
        </is>
      </c>
      <c r="L788" s="0" t="n">
        <v>1346</v>
      </c>
      <c r="N788" s="0" t="n">
        <v>1009</v>
      </c>
      <c r="O788" s="0" t="inlineStr">
        <is>
          <t>кг</t>
        </is>
      </c>
      <c r="P788" s="0" t="inlineStr">
        <is>
          <t>кг</t>
        </is>
      </c>
      <c r="Q788" s="0" t="n">
        <v>1</v>
      </c>
      <c r="X788" s="0" t="n">
        <v>0.07000000000000001</v>
      </c>
      <c r="Y788" s="0" t="n">
        <v>14.31</v>
      </c>
      <c r="Z788" s="0" t="n">
        <v>0</v>
      </c>
      <c r="AA788" s="0" t="n">
        <v>0</v>
      </c>
      <c r="AB788" s="0" t="n">
        <v>0</v>
      </c>
      <c r="AC788" s="0" t="n">
        <v>0</v>
      </c>
      <c r="AD788" s="0" t="n">
        <v>1</v>
      </c>
      <c r="AE788" s="0" t="n">
        <v>0</v>
      </c>
      <c r="AF788" s="0" t="inlineStr">
        <is>
          <t>)*0,2</t>
        </is>
      </c>
      <c r="AG788" s="0" t="n">
        <v>0.014</v>
      </c>
      <c r="AH788" s="0" t="n">
        <v>2</v>
      </c>
      <c r="AI788" s="0" t="n">
        <v>78852582</v>
      </c>
      <c r="AJ788" s="0" t="n">
        <v>815</v>
      </c>
      <c r="AK788" s="0" t="n">
        <v>0</v>
      </c>
      <c r="AL788" s="0" t="n">
        <v>0</v>
      </c>
      <c r="AM788" s="0" t="n">
        <v>0</v>
      </c>
      <c r="AN788" s="0" t="n">
        <v>0</v>
      </c>
      <c r="AO788" s="0" t="n">
        <v>0</v>
      </c>
      <c r="AP788" s="0" t="n">
        <v>0</v>
      </c>
      <c r="AQ788" s="0" t="n">
        <v>0</v>
      </c>
      <c r="AR788" s="0" t="n">
        <v>0</v>
      </c>
    </row>
    <row r="789">
      <c r="A789" s="0">
        <f>ROW(Source!A2211)</f>
        <v/>
      </c>
      <c r="B789" s="0" t="n">
        <v>78852602</v>
      </c>
      <c r="C789" s="0" t="n">
        <v>78852573</v>
      </c>
      <c r="D789" s="0" t="n">
        <v>29108369</v>
      </c>
      <c r="E789" s="0" t="n">
        <v>1</v>
      </c>
      <c r="F789" s="0" t="n">
        <v>1</v>
      </c>
      <c r="G789" s="0" t="n">
        <v>1</v>
      </c>
      <c r="H789" s="0" t="n">
        <v>3</v>
      </c>
      <c r="I789" s="0" t="inlineStr">
        <is>
          <t>101-1964</t>
        </is>
      </c>
      <c r="J789" s="0" t="inlineStr">
        <is>
          <t>ТССЦ Московской обл., 101-1964, приказ Минстроя России №675/пр от 28.02.2017 № 254/пр</t>
        </is>
      </c>
      <c r="K789" s="0" t="inlineStr">
        <is>
          <t>Шпагат бумажный</t>
        </is>
      </c>
      <c r="L789" s="0" t="n">
        <v>1346</v>
      </c>
      <c r="N789" s="0" t="n">
        <v>1009</v>
      </c>
      <c r="O789" s="0" t="inlineStr">
        <is>
          <t>кг</t>
        </is>
      </c>
      <c r="P789" s="0" t="inlineStr">
        <is>
          <t>кг</t>
        </is>
      </c>
      <c r="Q789" s="0" t="n">
        <v>1</v>
      </c>
      <c r="X789" s="0" t="n">
        <v>0.004</v>
      </c>
      <c r="Y789" s="0" t="n">
        <v>18.9</v>
      </c>
      <c r="Z789" s="0" t="n">
        <v>0</v>
      </c>
      <c r="AA789" s="0" t="n">
        <v>0</v>
      </c>
      <c r="AB789" s="0" t="n">
        <v>0</v>
      </c>
      <c r="AC789" s="0" t="n">
        <v>0</v>
      </c>
      <c r="AD789" s="0" t="n">
        <v>1</v>
      </c>
      <c r="AE789" s="0" t="n">
        <v>0</v>
      </c>
      <c r="AF789" s="0" t="inlineStr">
        <is>
          <t>)*0,2</t>
        </is>
      </c>
      <c r="AG789" s="0" t="n">
        <v>0.0008</v>
      </c>
      <c r="AH789" s="0" t="n">
        <v>2</v>
      </c>
      <c r="AI789" s="0" t="n">
        <v>78852583</v>
      </c>
      <c r="AJ789" s="0" t="n">
        <v>816</v>
      </c>
      <c r="AK789" s="0" t="n">
        <v>0</v>
      </c>
      <c r="AL789" s="0" t="n">
        <v>0</v>
      </c>
      <c r="AM789" s="0" t="n">
        <v>0</v>
      </c>
      <c r="AN789" s="0" t="n">
        <v>0</v>
      </c>
      <c r="AO789" s="0" t="n">
        <v>0</v>
      </c>
      <c r="AP789" s="0" t="n">
        <v>0</v>
      </c>
      <c r="AQ789" s="0" t="n">
        <v>0</v>
      </c>
      <c r="AR789" s="0" t="n">
        <v>0</v>
      </c>
    </row>
    <row r="790">
      <c r="A790" s="0">
        <f>ROW(Source!A2211)</f>
        <v/>
      </c>
      <c r="B790" s="0" t="n">
        <v>78852603</v>
      </c>
      <c r="C790" s="0" t="n">
        <v>78852573</v>
      </c>
      <c r="D790" s="0" t="n">
        <v>29114246</v>
      </c>
      <c r="E790" s="0" t="n">
        <v>1</v>
      </c>
      <c r="F790" s="0" t="n">
        <v>1</v>
      </c>
      <c r="G790" s="0" t="n">
        <v>1</v>
      </c>
      <c r="H790" s="0" t="n">
        <v>3</v>
      </c>
      <c r="I790" s="0" t="inlineStr">
        <is>
          <t>101-1977</t>
        </is>
      </c>
      <c r="J790" s="0" t="inlineStr">
        <is>
          <t>ТССЦ Московской обл., 101-1977, приказ Минстроя России №675/пр от 28.02.2017 № 254/пр</t>
        </is>
      </c>
      <c r="K790" s="0" t="inlineStr">
        <is>
          <t>Болты с гайками и шайбами строительные</t>
        </is>
      </c>
      <c r="L790" s="0" t="n">
        <v>1346</v>
      </c>
      <c r="N790" s="0" t="n">
        <v>1009</v>
      </c>
      <c r="O790" s="0" t="inlineStr">
        <is>
          <t>кг</t>
        </is>
      </c>
      <c r="P790" s="0" t="inlineStr">
        <is>
          <t>кг</t>
        </is>
      </c>
      <c r="Q790" s="0" t="n">
        <v>1</v>
      </c>
      <c r="X790" s="0" t="n">
        <v>0.38</v>
      </c>
      <c r="Y790" s="0" t="n">
        <v>9.039999999999999</v>
      </c>
      <c r="Z790" s="0" t="n">
        <v>0</v>
      </c>
      <c r="AA790" s="0" t="n">
        <v>0</v>
      </c>
      <c r="AB790" s="0" t="n">
        <v>0</v>
      </c>
      <c r="AC790" s="0" t="n">
        <v>0</v>
      </c>
      <c r="AD790" s="0" t="n">
        <v>1</v>
      </c>
      <c r="AE790" s="0" t="n">
        <v>0</v>
      </c>
      <c r="AF790" s="0" t="inlineStr">
        <is>
          <t>)*0,2</t>
        </is>
      </c>
      <c r="AG790" s="0" t="n">
        <v>0.07600000000000001</v>
      </c>
      <c r="AH790" s="0" t="n">
        <v>2</v>
      </c>
      <c r="AI790" s="0" t="n">
        <v>78852584</v>
      </c>
      <c r="AJ790" s="0" t="n">
        <v>817</v>
      </c>
      <c r="AK790" s="0" t="n">
        <v>0</v>
      </c>
      <c r="AL790" s="0" t="n">
        <v>0</v>
      </c>
      <c r="AM790" s="0" t="n">
        <v>0</v>
      </c>
      <c r="AN790" s="0" t="n">
        <v>0</v>
      </c>
      <c r="AO790" s="0" t="n">
        <v>0</v>
      </c>
      <c r="AP790" s="0" t="n">
        <v>0</v>
      </c>
      <c r="AQ790" s="0" t="n">
        <v>0</v>
      </c>
      <c r="AR790" s="0" t="n">
        <v>0</v>
      </c>
    </row>
    <row r="791">
      <c r="A791" s="0">
        <f>ROW(Source!A2211)</f>
        <v/>
      </c>
      <c r="B791" s="0" t="n">
        <v>78852604</v>
      </c>
      <c r="C791" s="0" t="n">
        <v>78852573</v>
      </c>
      <c r="D791" s="0" t="n">
        <v>29110426</v>
      </c>
      <c r="E791" s="0" t="n">
        <v>1</v>
      </c>
      <c r="F791" s="0" t="n">
        <v>1</v>
      </c>
      <c r="G791" s="0" t="n">
        <v>1</v>
      </c>
      <c r="H791" s="0" t="n">
        <v>3</v>
      </c>
      <c r="I791" s="0" t="inlineStr">
        <is>
          <t>101-2143</t>
        </is>
      </c>
      <c r="J791" s="0" t="inlineStr">
        <is>
          <t>ТССЦ Московской обл., 101-2143, приказ Минстроя России №675/пр от 28.02.2017 № 254/пр</t>
        </is>
      </c>
      <c r="K791" s="0" t="inlineStr">
        <is>
          <t>Краска</t>
        </is>
      </c>
      <c r="L791" s="0" t="n">
        <v>1346</v>
      </c>
      <c r="N791" s="0" t="n">
        <v>1009</v>
      </c>
      <c r="O791" s="0" t="inlineStr">
        <is>
          <t>кг</t>
        </is>
      </c>
      <c r="P791" s="0" t="inlineStr">
        <is>
          <t>кг</t>
        </is>
      </c>
      <c r="Q791" s="0" t="n">
        <v>1</v>
      </c>
      <c r="X791" s="0" t="n">
        <v>0.047</v>
      </c>
      <c r="Y791" s="0" t="n">
        <v>28.67</v>
      </c>
      <c r="Z791" s="0" t="n">
        <v>0</v>
      </c>
      <c r="AA791" s="0" t="n">
        <v>0</v>
      </c>
      <c r="AB791" s="0" t="n">
        <v>0</v>
      </c>
      <c r="AC791" s="0" t="n">
        <v>0</v>
      </c>
      <c r="AD791" s="0" t="n">
        <v>1</v>
      </c>
      <c r="AE791" s="0" t="n">
        <v>0</v>
      </c>
      <c r="AF791" s="0" t="inlineStr">
        <is>
          <t>)*0,2</t>
        </is>
      </c>
      <c r="AG791" s="0" t="n">
        <v>0.0094</v>
      </c>
      <c r="AH791" s="0" t="n">
        <v>2</v>
      </c>
      <c r="AI791" s="0" t="n">
        <v>78852585</v>
      </c>
      <c r="AJ791" s="0" t="n">
        <v>818</v>
      </c>
      <c r="AK791" s="0" t="n">
        <v>0</v>
      </c>
      <c r="AL791" s="0" t="n">
        <v>0</v>
      </c>
      <c r="AM791" s="0" t="n">
        <v>0</v>
      </c>
      <c r="AN791" s="0" t="n">
        <v>0</v>
      </c>
      <c r="AO791" s="0" t="n">
        <v>0</v>
      </c>
      <c r="AP791" s="0" t="n">
        <v>0</v>
      </c>
      <c r="AQ791" s="0" t="n">
        <v>0</v>
      </c>
      <c r="AR791" s="0" t="n">
        <v>0</v>
      </c>
    </row>
    <row r="792">
      <c r="A792" s="0">
        <f>ROW(Source!A2211)</f>
        <v/>
      </c>
      <c r="B792" s="0" t="n">
        <v>78852605</v>
      </c>
      <c r="C792" s="0" t="n">
        <v>78852573</v>
      </c>
      <c r="D792" s="0" t="n">
        <v>29107961</v>
      </c>
      <c r="E792" s="0" t="n">
        <v>1</v>
      </c>
      <c r="F792" s="0" t="n">
        <v>1</v>
      </c>
      <c r="G792" s="0" t="n">
        <v>1</v>
      </c>
      <c r="H792" s="0" t="n">
        <v>3</v>
      </c>
      <c r="I792" s="0" t="inlineStr">
        <is>
          <t>101-2365</t>
        </is>
      </c>
      <c r="J792" s="0" t="inlineStr">
        <is>
          <t>ТССЦ Московской обл., 101-2365, приказ Минстроя России №675/пр от 28.02.2017 № 254/пр</t>
        </is>
      </c>
      <c r="K792" s="0" t="inlineStr">
        <is>
          <t>Нитки швейные</t>
        </is>
      </c>
      <c r="L792" s="0" t="n">
        <v>1346</v>
      </c>
      <c r="N792" s="0" t="n">
        <v>1009</v>
      </c>
      <c r="O792" s="0" t="inlineStr">
        <is>
          <t>кг</t>
        </is>
      </c>
      <c r="P792" s="0" t="inlineStr">
        <is>
          <t>кг</t>
        </is>
      </c>
      <c r="Q792" s="0" t="n">
        <v>1</v>
      </c>
      <c r="X792" s="0" t="n">
        <v>0.002</v>
      </c>
      <c r="Y792" s="0" t="n">
        <v>133.05</v>
      </c>
      <c r="Z792" s="0" t="n">
        <v>0</v>
      </c>
      <c r="AA792" s="0" t="n">
        <v>0</v>
      </c>
      <c r="AB792" s="0" t="n">
        <v>0</v>
      </c>
      <c r="AC792" s="0" t="n">
        <v>0</v>
      </c>
      <c r="AD792" s="0" t="n">
        <v>1</v>
      </c>
      <c r="AE792" s="0" t="n">
        <v>0</v>
      </c>
      <c r="AF792" s="0" t="inlineStr">
        <is>
          <t>)*0,2</t>
        </is>
      </c>
      <c r="AG792" s="0" t="n">
        <v>0.0004</v>
      </c>
      <c r="AH792" s="0" t="n">
        <v>2</v>
      </c>
      <c r="AI792" s="0" t="n">
        <v>78852586</v>
      </c>
      <c r="AJ792" s="0" t="n">
        <v>819</v>
      </c>
      <c r="AK792" s="0" t="n">
        <v>0</v>
      </c>
      <c r="AL792" s="0" t="n">
        <v>0</v>
      </c>
      <c r="AM792" s="0" t="n">
        <v>0</v>
      </c>
      <c r="AN792" s="0" t="n">
        <v>0</v>
      </c>
      <c r="AO792" s="0" t="n">
        <v>0</v>
      </c>
      <c r="AP792" s="0" t="n">
        <v>0</v>
      </c>
      <c r="AQ792" s="0" t="n">
        <v>0</v>
      </c>
      <c r="AR792" s="0" t="n">
        <v>0</v>
      </c>
    </row>
    <row r="793">
      <c r="A793" s="0">
        <f>ROW(Source!A2211)</f>
        <v/>
      </c>
      <c r="B793" s="0" t="n">
        <v>78852606</v>
      </c>
      <c r="C793" s="0" t="n">
        <v>78852573</v>
      </c>
      <c r="D793" s="0" t="n">
        <v>29110838</v>
      </c>
      <c r="E793" s="0" t="n">
        <v>1</v>
      </c>
      <c r="F793" s="0" t="n">
        <v>1</v>
      </c>
      <c r="G793" s="0" t="n">
        <v>1</v>
      </c>
      <c r="H793" s="0" t="n">
        <v>3</v>
      </c>
      <c r="I793" s="0" t="inlineStr">
        <is>
          <t>101-2499</t>
        </is>
      </c>
      <c r="J793" s="0" t="inlineStr">
        <is>
          <t>ТССЦ Московской обл., 101-2499, приказ Минстроя России №675/пр от 28.02.2017 № 254/пр</t>
        </is>
      </c>
      <c r="K793" s="0" t="inlineStr">
        <is>
          <t>Лента изоляционная прорезиненная односторонняя ширина 20 мм, толщина 0,25-0,35 мм</t>
        </is>
      </c>
      <c r="L793" s="0" t="n">
        <v>1346</v>
      </c>
      <c r="N793" s="0" t="n">
        <v>1009</v>
      </c>
      <c r="O793" s="0" t="inlineStr">
        <is>
          <t>кг</t>
        </is>
      </c>
      <c r="P793" s="0" t="inlineStr">
        <is>
          <t>кг</t>
        </is>
      </c>
      <c r="Q793" s="0" t="n">
        <v>1</v>
      </c>
      <c r="X793" s="0" t="n">
        <v>0.036</v>
      </c>
      <c r="Y793" s="0" t="n">
        <v>30.5</v>
      </c>
      <c r="Z793" s="0" t="n">
        <v>0</v>
      </c>
      <c r="AA793" s="0" t="n">
        <v>0</v>
      </c>
      <c r="AB793" s="0" t="n">
        <v>0</v>
      </c>
      <c r="AC793" s="0" t="n">
        <v>0</v>
      </c>
      <c r="AD793" s="0" t="n">
        <v>1</v>
      </c>
      <c r="AE793" s="0" t="n">
        <v>0</v>
      </c>
      <c r="AF793" s="0" t="inlineStr">
        <is>
          <t>)*0,2</t>
        </is>
      </c>
      <c r="AG793" s="0" t="n">
        <v>0.0072</v>
      </c>
      <c r="AH793" s="0" t="n">
        <v>2</v>
      </c>
      <c r="AI793" s="0" t="n">
        <v>78852587</v>
      </c>
      <c r="AJ793" s="0" t="n">
        <v>820</v>
      </c>
      <c r="AK793" s="0" t="n">
        <v>0</v>
      </c>
      <c r="AL793" s="0" t="n">
        <v>0</v>
      </c>
      <c r="AM793" s="0" t="n">
        <v>0</v>
      </c>
      <c r="AN793" s="0" t="n">
        <v>0</v>
      </c>
      <c r="AO793" s="0" t="n">
        <v>0</v>
      </c>
      <c r="AP793" s="0" t="n">
        <v>0</v>
      </c>
      <c r="AQ793" s="0" t="n">
        <v>0</v>
      </c>
      <c r="AR793" s="0" t="n">
        <v>0</v>
      </c>
    </row>
    <row r="794">
      <c r="A794" s="0">
        <f>ROW(Source!A2211)</f>
        <v/>
      </c>
      <c r="B794" s="0" t="n">
        <v>78852607</v>
      </c>
      <c r="C794" s="0" t="n">
        <v>78852573</v>
      </c>
      <c r="D794" s="0" t="n">
        <v>29114470</v>
      </c>
      <c r="E794" s="0" t="n">
        <v>1</v>
      </c>
      <c r="F794" s="0" t="n">
        <v>1</v>
      </c>
      <c r="G794" s="0" t="n">
        <v>1</v>
      </c>
      <c r="H794" s="0" t="n">
        <v>3</v>
      </c>
      <c r="I794" s="0" t="inlineStr">
        <is>
          <t>101-3914</t>
        </is>
      </c>
      <c r="J794" s="0" t="inlineStr">
        <is>
          <t>ТССЦ Московской обл., 101-3914, приказ Минстроя России №675/пр от 28.02.2017 № 254/пр</t>
        </is>
      </c>
      <c r="K794" s="0" t="inlineStr">
        <is>
          <t>Дюбели распорные полипропиленовые</t>
        </is>
      </c>
      <c r="L794" s="0" t="n">
        <v>1355</v>
      </c>
      <c r="N794" s="0" t="n">
        <v>1010</v>
      </c>
      <c r="O794" s="0" t="inlineStr">
        <is>
          <t>100 шт.</t>
        </is>
      </c>
      <c r="P794" s="0" t="inlineStr">
        <is>
          <t>100 шт.</t>
        </is>
      </c>
      <c r="Q794" s="0" t="n">
        <v>100</v>
      </c>
      <c r="X794" s="0" t="n">
        <v>0.014</v>
      </c>
      <c r="Y794" s="0" t="n">
        <v>86.23999999999999</v>
      </c>
      <c r="Z794" s="0" t="n">
        <v>0</v>
      </c>
      <c r="AA794" s="0" t="n">
        <v>0</v>
      </c>
      <c r="AB794" s="0" t="n">
        <v>0</v>
      </c>
      <c r="AC794" s="0" t="n">
        <v>0</v>
      </c>
      <c r="AD794" s="0" t="n">
        <v>1</v>
      </c>
      <c r="AE794" s="0" t="n">
        <v>0</v>
      </c>
      <c r="AF794" s="0" t="inlineStr">
        <is>
          <t>)*0,2</t>
        </is>
      </c>
      <c r="AG794" s="0" t="n">
        <v>0.0028</v>
      </c>
      <c r="AH794" s="0" t="n">
        <v>2</v>
      </c>
      <c r="AI794" s="0" t="n">
        <v>78852588</v>
      </c>
      <c r="AJ794" s="0" t="n">
        <v>821</v>
      </c>
      <c r="AK794" s="0" t="n">
        <v>0</v>
      </c>
      <c r="AL794" s="0" t="n">
        <v>0</v>
      </c>
      <c r="AM794" s="0" t="n">
        <v>0</v>
      </c>
      <c r="AN794" s="0" t="n">
        <v>0</v>
      </c>
      <c r="AO794" s="0" t="n">
        <v>0</v>
      </c>
      <c r="AP794" s="0" t="n">
        <v>0</v>
      </c>
      <c r="AQ794" s="0" t="n">
        <v>0</v>
      </c>
      <c r="AR794" s="0" t="n">
        <v>0</v>
      </c>
    </row>
    <row r="795">
      <c r="A795" s="0">
        <f>ROW(Source!A2211)</f>
        <v/>
      </c>
      <c r="B795" s="0" t="n">
        <v>78852608</v>
      </c>
      <c r="C795" s="0" t="n">
        <v>78852573</v>
      </c>
      <c r="D795" s="0" t="n">
        <v>29129474</v>
      </c>
      <c r="E795" s="0" t="n">
        <v>1</v>
      </c>
      <c r="F795" s="0" t="n">
        <v>1</v>
      </c>
      <c r="G795" s="0" t="n">
        <v>1</v>
      </c>
      <c r="H795" s="0" t="n">
        <v>3</v>
      </c>
      <c r="I795" s="0" t="inlineStr">
        <is>
          <t>201-0843</t>
        </is>
      </c>
      <c r="J795" s="0" t="inlineStr">
        <is>
          <t>ТССЦ Московской обл., 201-0843, приказ Минстроя России №675/пр от 28.02.2017 № 255/пр</t>
        </is>
      </c>
      <c r="K795" s="0" t="inlineStr">
        <is>
          <t>Конструкции стальные индивидуальные решетчатые сварные массой до 0,1 т</t>
        </is>
      </c>
      <c r="L795" s="0" t="n">
        <v>1348</v>
      </c>
      <c r="N795" s="0" t="n">
        <v>1009</v>
      </c>
      <c r="O795" s="0" t="inlineStr">
        <is>
          <t>т</t>
        </is>
      </c>
      <c r="P795" s="0" t="inlineStr">
        <is>
          <t>т</t>
        </is>
      </c>
      <c r="Q795" s="0" t="n">
        <v>1000</v>
      </c>
      <c r="X795" s="0" t="n">
        <v>0.002</v>
      </c>
      <c r="Y795" s="0" t="n">
        <v>11534.49</v>
      </c>
      <c r="Z795" s="0" t="n">
        <v>0</v>
      </c>
      <c r="AA795" s="0" t="n">
        <v>0</v>
      </c>
      <c r="AB795" s="0" t="n">
        <v>0</v>
      </c>
      <c r="AC795" s="0" t="n">
        <v>0</v>
      </c>
      <c r="AD795" s="0" t="n">
        <v>1</v>
      </c>
      <c r="AE795" s="0" t="n">
        <v>0</v>
      </c>
      <c r="AF795" s="0" t="inlineStr">
        <is>
          <t>)*0,2</t>
        </is>
      </c>
      <c r="AG795" s="0" t="n">
        <v>0.0004</v>
      </c>
      <c r="AH795" s="0" t="n">
        <v>2</v>
      </c>
      <c r="AI795" s="0" t="n">
        <v>78852589</v>
      </c>
      <c r="AJ795" s="0" t="n">
        <v>822</v>
      </c>
      <c r="AK795" s="0" t="n">
        <v>0</v>
      </c>
      <c r="AL795" s="0" t="n">
        <v>0</v>
      </c>
      <c r="AM795" s="0" t="n">
        <v>0</v>
      </c>
      <c r="AN795" s="0" t="n">
        <v>0</v>
      </c>
      <c r="AO795" s="0" t="n">
        <v>0</v>
      </c>
      <c r="AP795" s="0" t="n">
        <v>0</v>
      </c>
      <c r="AQ795" s="0" t="n">
        <v>0</v>
      </c>
      <c r="AR795" s="0" t="n">
        <v>0</v>
      </c>
    </row>
    <row r="796">
      <c r="A796" s="0">
        <f>ROW(Source!A2211)</f>
        <v/>
      </c>
      <c r="B796" s="0" t="n">
        <v>78852609</v>
      </c>
      <c r="C796" s="0" t="n">
        <v>78852573</v>
      </c>
      <c r="D796" s="0" t="n">
        <v>29165774</v>
      </c>
      <c r="E796" s="0" t="n">
        <v>1</v>
      </c>
      <c r="F796" s="0" t="n">
        <v>1</v>
      </c>
      <c r="G796" s="0" t="n">
        <v>1</v>
      </c>
      <c r="H796" s="0" t="n">
        <v>3</v>
      </c>
      <c r="I796" s="0" t="inlineStr">
        <is>
          <t>509-0090</t>
        </is>
      </c>
      <c r="J796" s="0" t="inlineStr">
        <is>
          <t>ТССЦ Московской обл., 509-0090, приказ Минстроя России №675/пр от 28.02.2017 № 258/пр</t>
        </is>
      </c>
      <c r="K796" s="0" t="inlineStr">
        <is>
          <t>Перемычки гибкие, тип ПГС-50</t>
        </is>
      </c>
      <c r="L796" s="0" t="n">
        <v>1358</v>
      </c>
      <c r="N796" s="0" t="n">
        <v>1010</v>
      </c>
      <c r="O796" s="0" t="inlineStr">
        <is>
          <t>10 шт.</t>
        </is>
      </c>
      <c r="P796" s="0" t="inlineStr">
        <is>
          <t>10 шт.</t>
        </is>
      </c>
      <c r="Q796" s="0" t="n">
        <v>10</v>
      </c>
      <c r="X796" s="0" t="n">
        <v>0.1</v>
      </c>
      <c r="Y796" s="0" t="n">
        <v>40.9</v>
      </c>
      <c r="Z796" s="0" t="n">
        <v>0</v>
      </c>
      <c r="AA796" s="0" t="n">
        <v>0</v>
      </c>
      <c r="AB796" s="0" t="n">
        <v>0</v>
      </c>
      <c r="AC796" s="0" t="n">
        <v>0</v>
      </c>
      <c r="AD796" s="0" t="n">
        <v>1</v>
      </c>
      <c r="AE796" s="0" t="n">
        <v>0</v>
      </c>
      <c r="AF796" s="0" t="inlineStr">
        <is>
          <t>)*0,2</t>
        </is>
      </c>
      <c r="AG796" s="0" t="n">
        <v>0.02</v>
      </c>
      <c r="AH796" s="0" t="n">
        <v>2</v>
      </c>
      <c r="AI796" s="0" t="n">
        <v>78852590</v>
      </c>
      <c r="AJ796" s="0" t="n">
        <v>823</v>
      </c>
      <c r="AK796" s="0" t="n">
        <v>0</v>
      </c>
      <c r="AL796" s="0" t="n">
        <v>0</v>
      </c>
      <c r="AM796" s="0" t="n">
        <v>0</v>
      </c>
      <c r="AN796" s="0" t="n">
        <v>0</v>
      </c>
      <c r="AO796" s="0" t="n">
        <v>0</v>
      </c>
      <c r="AP796" s="0" t="n">
        <v>0</v>
      </c>
      <c r="AQ796" s="0" t="n">
        <v>0</v>
      </c>
      <c r="AR796" s="0" t="n">
        <v>0</v>
      </c>
    </row>
    <row r="797">
      <c r="A797" s="0">
        <f>ROW(Source!A2211)</f>
        <v/>
      </c>
      <c r="B797" s="0" t="n">
        <v>78852610</v>
      </c>
      <c r="C797" s="0" t="n">
        <v>78852573</v>
      </c>
      <c r="D797" s="0" t="n">
        <v>29171708</v>
      </c>
      <c r="E797" s="0" t="n">
        <v>1</v>
      </c>
      <c r="F797" s="0" t="n">
        <v>1</v>
      </c>
      <c r="G797" s="0" t="n">
        <v>1</v>
      </c>
      <c r="H797" s="0" t="n">
        <v>3</v>
      </c>
      <c r="I797" s="0" t="inlineStr">
        <is>
          <t>509-1210</t>
        </is>
      </c>
      <c r="J797" s="0" t="inlineStr">
        <is>
          <t>ТССЦ Московской обл., 509-1210, приказ Минстроя России №675/пр от 28.02.2017 № 258/пр</t>
        </is>
      </c>
      <c r="K797" s="0" t="inlineStr">
        <is>
          <t>Вазелин технический</t>
        </is>
      </c>
      <c r="L797" s="0" t="n">
        <v>1346</v>
      </c>
      <c r="N797" s="0" t="n">
        <v>1009</v>
      </c>
      <c r="O797" s="0" t="inlineStr">
        <is>
          <t>кг</t>
        </is>
      </c>
      <c r="P797" s="0" t="inlineStr">
        <is>
          <t>кг</t>
        </is>
      </c>
      <c r="Q797" s="0" t="n">
        <v>1</v>
      </c>
      <c r="X797" s="0" t="n">
        <v>0.008999999999999999</v>
      </c>
      <c r="Y797" s="0" t="n">
        <v>30.6</v>
      </c>
      <c r="Z797" s="0" t="n">
        <v>0</v>
      </c>
      <c r="AA797" s="0" t="n">
        <v>0</v>
      </c>
      <c r="AB797" s="0" t="n">
        <v>0</v>
      </c>
      <c r="AC797" s="0" t="n">
        <v>0</v>
      </c>
      <c r="AD797" s="0" t="n">
        <v>1</v>
      </c>
      <c r="AE797" s="0" t="n">
        <v>0</v>
      </c>
      <c r="AF797" s="0" t="inlineStr">
        <is>
          <t>)*0,2</t>
        </is>
      </c>
      <c r="AG797" s="0" t="n">
        <v>0.0018</v>
      </c>
      <c r="AH797" s="0" t="n">
        <v>2</v>
      </c>
      <c r="AI797" s="0" t="n">
        <v>78852591</v>
      </c>
      <c r="AJ797" s="0" t="n">
        <v>824</v>
      </c>
      <c r="AK797" s="0" t="n">
        <v>0</v>
      </c>
      <c r="AL797" s="0" t="n">
        <v>0</v>
      </c>
      <c r="AM797" s="0" t="n">
        <v>0</v>
      </c>
      <c r="AN797" s="0" t="n">
        <v>0</v>
      </c>
      <c r="AO797" s="0" t="n">
        <v>0</v>
      </c>
      <c r="AP797" s="0" t="n">
        <v>0</v>
      </c>
      <c r="AQ797" s="0" t="n">
        <v>0</v>
      </c>
      <c r="AR797" s="0" t="n">
        <v>0</v>
      </c>
    </row>
    <row r="798">
      <c r="A798" s="0">
        <f>ROW(Source!A2211)</f>
        <v/>
      </c>
      <c r="B798" s="0" t="n">
        <v>78852611</v>
      </c>
      <c r="C798" s="0" t="n">
        <v>78852573</v>
      </c>
      <c r="D798" s="0" t="n">
        <v>29171808</v>
      </c>
      <c r="E798" s="0" t="n">
        <v>1</v>
      </c>
      <c r="F798" s="0" t="n">
        <v>1</v>
      </c>
      <c r="G798" s="0" t="n">
        <v>1</v>
      </c>
      <c r="H798" s="0" t="n">
        <v>3</v>
      </c>
      <c r="I798" s="0" t="inlineStr">
        <is>
          <t>999-9950</t>
        </is>
      </c>
      <c r="J798" s="0" t="inlineStr">
        <is>
          <t>ТССЦ Московской обл., 999-9950, приказ Минстроя России №675/пр от 21.09.2015 г.</t>
        </is>
      </c>
      <c r="K798" s="0" t="inlineStr">
        <is>
          <t>Вспомогательные ненормируемые материалы (2% от ОЗП)</t>
        </is>
      </c>
      <c r="L798" s="0" t="n">
        <v>1374</v>
      </c>
      <c r="N798" s="0" t="n">
        <v>1013</v>
      </c>
      <c r="O798" s="0" t="inlineStr">
        <is>
          <t>РУБ</t>
        </is>
      </c>
      <c r="P798" s="0" t="inlineStr">
        <is>
          <t>РУБ</t>
        </is>
      </c>
      <c r="Q798" s="0" t="n">
        <v>1</v>
      </c>
      <c r="X798" s="0" t="n">
        <v>0.44</v>
      </c>
      <c r="Y798" s="0" t="n">
        <v>1</v>
      </c>
      <c r="Z798" s="0" t="n">
        <v>0</v>
      </c>
      <c r="AA798" s="0" t="n">
        <v>0</v>
      </c>
      <c r="AB798" s="0" t="n">
        <v>0</v>
      </c>
      <c r="AC798" s="0" t="n">
        <v>0</v>
      </c>
      <c r="AD798" s="0" t="n">
        <v>1</v>
      </c>
      <c r="AE798" s="0" t="n">
        <v>0</v>
      </c>
      <c r="AF798" s="0" t="inlineStr">
        <is>
          <t>)*0,2</t>
        </is>
      </c>
      <c r="AG798" s="0" t="n">
        <v>0.08800000000000001</v>
      </c>
      <c r="AH798" s="0" t="n">
        <v>2</v>
      </c>
      <c r="AI798" s="0" t="n">
        <v>78852592</v>
      </c>
      <c r="AJ798" s="0" t="n">
        <v>825</v>
      </c>
      <c r="AK798" s="0" t="n">
        <v>0</v>
      </c>
      <c r="AL798" s="0" t="n">
        <v>0</v>
      </c>
      <c r="AM798" s="0" t="n">
        <v>0</v>
      </c>
      <c r="AN798" s="0" t="n">
        <v>0</v>
      </c>
      <c r="AO798" s="0" t="n">
        <v>0</v>
      </c>
      <c r="AP798" s="0" t="n">
        <v>0</v>
      </c>
      <c r="AQ798" s="0" t="n">
        <v>0</v>
      </c>
      <c r="AR798" s="0" t="n">
        <v>0</v>
      </c>
    </row>
    <row r="799">
      <c r="A799" s="0">
        <f>ROW(Source!A2212)</f>
        <v/>
      </c>
      <c r="B799" s="0" t="n">
        <v>78852634</v>
      </c>
      <c r="C799" s="0" t="n">
        <v>78852612</v>
      </c>
      <c r="D799" s="0" t="n">
        <v>29361307</v>
      </c>
      <c r="E799" s="0" t="n">
        <v>1</v>
      </c>
      <c r="F799" s="0" t="n">
        <v>1</v>
      </c>
      <c r="G799" s="0" t="n">
        <v>1</v>
      </c>
      <c r="H799" s="0" t="n">
        <v>1</v>
      </c>
      <c r="I799" s="0" t="inlineStr">
        <is>
          <t>1-2039-90</t>
        </is>
      </c>
      <c r="J799" s="0" t="inlineStr"/>
      <c r="K799" s="0" t="inlineStr">
        <is>
          <t>Рабочий монтажник среднего разряда 3,9</t>
        </is>
      </c>
      <c r="L799" s="0" t="n">
        <v>1369</v>
      </c>
      <c r="N799" s="0" t="n">
        <v>1013</v>
      </c>
      <c r="O799" s="0" t="inlineStr">
        <is>
          <t>чел.-ч</t>
        </is>
      </c>
      <c r="P799" s="0" t="inlineStr">
        <is>
          <t>чел.-ч</t>
        </is>
      </c>
      <c r="Q799" s="0" t="n">
        <v>1</v>
      </c>
      <c r="X799" s="0" t="n">
        <v>2.32</v>
      </c>
      <c r="Y799" s="0" t="n">
        <v>0</v>
      </c>
      <c r="Z799" s="0" t="n">
        <v>0</v>
      </c>
      <c r="AA799" s="0" t="n">
        <v>0</v>
      </c>
      <c r="AB799" s="0" t="n">
        <v>9.51</v>
      </c>
      <c r="AC799" s="0" t="n">
        <v>0</v>
      </c>
      <c r="AD799" s="0" t="n">
        <v>1</v>
      </c>
      <c r="AE799" s="0" t="n">
        <v>1</v>
      </c>
      <c r="AF799" s="0" t="inlineStr"/>
      <c r="AG799" s="0" t="n">
        <v>2.32</v>
      </c>
      <c r="AH799" s="0" t="n">
        <v>2</v>
      </c>
      <c r="AI799" s="0" t="n">
        <v>78852613</v>
      </c>
      <c r="AJ799" s="0" t="n">
        <v>826</v>
      </c>
      <c r="AK799" s="0" t="n">
        <v>0</v>
      </c>
      <c r="AL799" s="0" t="n">
        <v>0</v>
      </c>
      <c r="AM799" s="0" t="n">
        <v>0</v>
      </c>
      <c r="AN799" s="0" t="n">
        <v>0</v>
      </c>
      <c r="AO799" s="0" t="n">
        <v>0</v>
      </c>
      <c r="AP799" s="0" t="n">
        <v>0</v>
      </c>
      <c r="AQ799" s="0" t="n">
        <v>0</v>
      </c>
      <c r="AR799" s="0" t="n">
        <v>0</v>
      </c>
    </row>
    <row r="800">
      <c r="A800" s="0">
        <f>ROW(Source!A2212)</f>
        <v/>
      </c>
      <c r="B800" s="0" t="n">
        <v>78852635</v>
      </c>
      <c r="C800" s="0" t="n">
        <v>78852612</v>
      </c>
      <c r="D800" s="0" t="n">
        <v>121548</v>
      </c>
      <c r="E800" s="0" t="n">
        <v>1</v>
      </c>
      <c r="F800" s="0" t="n">
        <v>1</v>
      </c>
      <c r="G800" s="0" t="n">
        <v>1</v>
      </c>
      <c r="H800" s="0" t="n">
        <v>1</v>
      </c>
      <c r="I800" s="0" t="inlineStr">
        <is>
          <t>2</t>
        </is>
      </c>
      <c r="J800" s="0" t="inlineStr"/>
      <c r="K800" s="0" t="inlineStr">
        <is>
          <t>Затраты труда машинистов</t>
        </is>
      </c>
      <c r="L800" s="0" t="n">
        <v>608254</v>
      </c>
      <c r="N800" s="0" t="n">
        <v>1013</v>
      </c>
      <c r="O800" s="0" t="inlineStr">
        <is>
          <t>чел.час</t>
        </is>
      </c>
      <c r="P800" s="0" t="inlineStr">
        <is>
          <t>чел.час</t>
        </is>
      </c>
      <c r="Q800" s="0" t="n">
        <v>1</v>
      </c>
      <c r="X800" s="0" t="n">
        <v>0.01</v>
      </c>
      <c r="Y800" s="0" t="n">
        <v>0</v>
      </c>
      <c r="Z800" s="0" t="n">
        <v>0</v>
      </c>
      <c r="AA800" s="0" t="n">
        <v>0</v>
      </c>
      <c r="AB800" s="0" t="n">
        <v>0</v>
      </c>
      <c r="AC800" s="0" t="n">
        <v>0</v>
      </c>
      <c r="AD800" s="0" t="n">
        <v>1</v>
      </c>
      <c r="AE800" s="0" t="n">
        <v>2</v>
      </c>
      <c r="AF800" s="0" t="inlineStr"/>
      <c r="AG800" s="0" t="n">
        <v>0.01</v>
      </c>
      <c r="AH800" s="0" t="n">
        <v>2</v>
      </c>
      <c r="AI800" s="0" t="n">
        <v>78852614</v>
      </c>
      <c r="AJ800" s="0" t="n">
        <v>827</v>
      </c>
      <c r="AK800" s="0" t="n">
        <v>0</v>
      </c>
      <c r="AL800" s="0" t="n">
        <v>0</v>
      </c>
      <c r="AM800" s="0" t="n">
        <v>0</v>
      </c>
      <c r="AN800" s="0" t="n">
        <v>0</v>
      </c>
      <c r="AO800" s="0" t="n">
        <v>0</v>
      </c>
      <c r="AP800" s="0" t="n">
        <v>0</v>
      </c>
      <c r="AQ800" s="0" t="n">
        <v>0</v>
      </c>
      <c r="AR800" s="0" t="n">
        <v>0</v>
      </c>
    </row>
    <row r="801">
      <c r="A801" s="0">
        <f>ROW(Source!A2212)</f>
        <v/>
      </c>
      <c r="B801" s="0" t="n">
        <v>78852636</v>
      </c>
      <c r="C801" s="0" t="n">
        <v>78852612</v>
      </c>
      <c r="D801" s="0" t="n">
        <v>29172362</v>
      </c>
      <c r="E801" s="0" t="n">
        <v>1</v>
      </c>
      <c r="F801" s="0" t="n">
        <v>1</v>
      </c>
      <c r="G801" s="0" t="n">
        <v>1</v>
      </c>
      <c r="H801" s="0" t="n">
        <v>2</v>
      </c>
      <c r="I801" s="0" t="inlineStr">
        <is>
          <t>021102</t>
        </is>
      </c>
      <c r="J801" s="0" t="inlineStr">
        <is>
          <t>ТСЭМ Московской обл., 021102, приказ Минстроя России №675/пр от 28.02.2017 № 264/пр</t>
        </is>
      </c>
      <c r="K801" s="0" t="inlineStr">
        <is>
          <t>Краны на автомобильном ходу при работе на монтаже технологического оборудования 10 т</t>
        </is>
      </c>
      <c r="L801" s="0" t="n">
        <v>1368</v>
      </c>
      <c r="N801" s="0" t="n">
        <v>1011</v>
      </c>
      <c r="O801" s="0" t="inlineStr">
        <is>
          <t>маш.-ч</t>
        </is>
      </c>
      <c r="P801" s="0" t="inlineStr">
        <is>
          <t>маш.-ч</t>
        </is>
      </c>
      <c r="Q801" s="0" t="n">
        <v>1</v>
      </c>
      <c r="X801" s="0" t="n">
        <v>0.01</v>
      </c>
      <c r="Y801" s="0" t="n">
        <v>0</v>
      </c>
      <c r="Z801" s="0" t="n">
        <v>134.65</v>
      </c>
      <c r="AA801" s="0" t="n">
        <v>13.5</v>
      </c>
      <c r="AB801" s="0" t="n">
        <v>0</v>
      </c>
      <c r="AC801" s="0" t="n">
        <v>0</v>
      </c>
      <c r="AD801" s="0" t="n">
        <v>1</v>
      </c>
      <c r="AE801" s="0" t="n">
        <v>0</v>
      </c>
      <c r="AF801" s="0" t="inlineStr"/>
      <c r="AG801" s="0" t="n">
        <v>0.01</v>
      </c>
      <c r="AH801" s="0" t="n">
        <v>2</v>
      </c>
      <c r="AI801" s="0" t="n">
        <v>78852615</v>
      </c>
      <c r="AJ801" s="0" t="n">
        <v>828</v>
      </c>
      <c r="AK801" s="0" t="n">
        <v>0</v>
      </c>
      <c r="AL801" s="0" t="n">
        <v>0</v>
      </c>
      <c r="AM801" s="0" t="n">
        <v>0</v>
      </c>
      <c r="AN801" s="0" t="n">
        <v>0</v>
      </c>
      <c r="AO801" s="0" t="n">
        <v>0</v>
      </c>
      <c r="AP801" s="0" t="n">
        <v>0</v>
      </c>
      <c r="AQ801" s="0" t="n">
        <v>0</v>
      </c>
      <c r="AR801" s="0" t="n">
        <v>0</v>
      </c>
    </row>
    <row r="802">
      <c r="A802" s="0">
        <f>ROW(Source!A2212)</f>
        <v/>
      </c>
      <c r="B802" s="0" t="n">
        <v>78852637</v>
      </c>
      <c r="C802" s="0" t="n">
        <v>78852612</v>
      </c>
      <c r="D802" s="0" t="n">
        <v>29172657</v>
      </c>
      <c r="E802" s="0" t="n">
        <v>1</v>
      </c>
      <c r="F802" s="0" t="n">
        <v>1</v>
      </c>
      <c r="G802" s="0" t="n">
        <v>1</v>
      </c>
      <c r="H802" s="0" t="n">
        <v>2</v>
      </c>
      <c r="I802" s="0" t="inlineStr">
        <is>
          <t>040502</t>
        </is>
      </c>
      <c r="J802" s="0" t="inlineStr">
        <is>
          <t>ТСЭМ Московской обл., 040502, приказ Минстроя России №675/пр от 28.02.2017 № 264/пр</t>
        </is>
      </c>
      <c r="K802" s="0" t="inlineStr">
        <is>
          <t>Установки для сварки ручной дуговой (постоянного тока)</t>
        </is>
      </c>
      <c r="L802" s="0" t="n">
        <v>1368</v>
      </c>
      <c r="N802" s="0" t="n">
        <v>1011</v>
      </c>
      <c r="O802" s="0" t="inlineStr">
        <is>
          <t>маш.-ч</t>
        </is>
      </c>
      <c r="P802" s="0" t="inlineStr">
        <is>
          <t>маш.-ч</t>
        </is>
      </c>
      <c r="Q802" s="0" t="n">
        <v>1</v>
      </c>
      <c r="X802" s="0" t="n">
        <v>0.13</v>
      </c>
      <c r="Y802" s="0" t="n">
        <v>0</v>
      </c>
      <c r="Z802" s="0" t="n">
        <v>8.1</v>
      </c>
      <c r="AA802" s="0" t="n">
        <v>0</v>
      </c>
      <c r="AB802" s="0" t="n">
        <v>0</v>
      </c>
      <c r="AC802" s="0" t="n">
        <v>0</v>
      </c>
      <c r="AD802" s="0" t="n">
        <v>1</v>
      </c>
      <c r="AE802" s="0" t="n">
        <v>0</v>
      </c>
      <c r="AF802" s="0" t="inlineStr"/>
      <c r="AG802" s="0" t="n">
        <v>0.13</v>
      </c>
      <c r="AH802" s="0" t="n">
        <v>2</v>
      </c>
      <c r="AI802" s="0" t="n">
        <v>78852616</v>
      </c>
      <c r="AJ802" s="0" t="n">
        <v>829</v>
      </c>
      <c r="AK802" s="0" t="n">
        <v>0</v>
      </c>
      <c r="AL802" s="0" t="n">
        <v>0</v>
      </c>
      <c r="AM802" s="0" t="n">
        <v>0</v>
      </c>
      <c r="AN802" s="0" t="n">
        <v>0</v>
      </c>
      <c r="AO802" s="0" t="n">
        <v>0</v>
      </c>
      <c r="AP802" s="0" t="n">
        <v>0</v>
      </c>
      <c r="AQ802" s="0" t="n">
        <v>0</v>
      </c>
      <c r="AR802" s="0" t="n">
        <v>0</v>
      </c>
    </row>
    <row r="803">
      <c r="A803" s="0">
        <f>ROW(Source!A2212)</f>
        <v/>
      </c>
      <c r="B803" s="0" t="n">
        <v>78852638</v>
      </c>
      <c r="C803" s="0" t="n">
        <v>78852612</v>
      </c>
      <c r="D803" s="0" t="n">
        <v>29174500</v>
      </c>
      <c r="E803" s="0" t="n">
        <v>1</v>
      </c>
      <c r="F803" s="0" t="n">
        <v>1</v>
      </c>
      <c r="G803" s="0" t="n">
        <v>1</v>
      </c>
      <c r="H803" s="0" t="n">
        <v>2</v>
      </c>
      <c r="I803" s="0" t="inlineStr">
        <is>
          <t>330206</t>
        </is>
      </c>
      <c r="J803" s="0" t="inlineStr">
        <is>
          <t>ТСЭМ Московской обл., 330206, приказ Минстроя России №675/пр от 28.02.2017 № 264/пр</t>
        </is>
      </c>
      <c r="K803" s="0" t="inlineStr">
        <is>
          <t>Дрели электрические</t>
        </is>
      </c>
      <c r="L803" s="0" t="n">
        <v>1368</v>
      </c>
      <c r="N803" s="0" t="n">
        <v>1011</v>
      </c>
      <c r="O803" s="0" t="inlineStr">
        <is>
          <t>маш.-ч</t>
        </is>
      </c>
      <c r="P803" s="0" t="inlineStr">
        <is>
          <t>маш.-ч</t>
        </is>
      </c>
      <c r="Q803" s="0" t="n">
        <v>1</v>
      </c>
      <c r="X803" s="0" t="n">
        <v>0.04</v>
      </c>
      <c r="Y803" s="0" t="n">
        <v>0</v>
      </c>
      <c r="Z803" s="0" t="n">
        <v>1.95</v>
      </c>
      <c r="AA803" s="0" t="n">
        <v>0</v>
      </c>
      <c r="AB803" s="0" t="n">
        <v>0</v>
      </c>
      <c r="AC803" s="0" t="n">
        <v>0</v>
      </c>
      <c r="AD803" s="0" t="n">
        <v>1</v>
      </c>
      <c r="AE803" s="0" t="n">
        <v>0</v>
      </c>
      <c r="AF803" s="0" t="inlineStr"/>
      <c r="AG803" s="0" t="n">
        <v>0.04</v>
      </c>
      <c r="AH803" s="0" t="n">
        <v>2</v>
      </c>
      <c r="AI803" s="0" t="n">
        <v>78852617</v>
      </c>
      <c r="AJ803" s="0" t="n">
        <v>830</v>
      </c>
      <c r="AK803" s="0" t="n">
        <v>0</v>
      </c>
      <c r="AL803" s="0" t="n">
        <v>0</v>
      </c>
      <c r="AM803" s="0" t="n">
        <v>0</v>
      </c>
      <c r="AN803" s="0" t="n">
        <v>0</v>
      </c>
      <c r="AO803" s="0" t="n">
        <v>0</v>
      </c>
      <c r="AP803" s="0" t="n">
        <v>0</v>
      </c>
      <c r="AQ803" s="0" t="n">
        <v>0</v>
      </c>
      <c r="AR803" s="0" t="n">
        <v>0</v>
      </c>
    </row>
    <row r="804">
      <c r="A804" s="0">
        <f>ROW(Source!A2212)</f>
        <v/>
      </c>
      <c r="B804" s="0" t="n">
        <v>78852639</v>
      </c>
      <c r="C804" s="0" t="n">
        <v>78852612</v>
      </c>
      <c r="D804" s="0" t="n">
        <v>29174689</v>
      </c>
      <c r="E804" s="0" t="n">
        <v>1</v>
      </c>
      <c r="F804" s="0" t="n">
        <v>1</v>
      </c>
      <c r="G804" s="0" t="n">
        <v>1</v>
      </c>
      <c r="H804" s="0" t="n">
        <v>2</v>
      </c>
      <c r="I804" s="0" t="inlineStr">
        <is>
          <t>350451</t>
        </is>
      </c>
      <c r="J804" s="0" t="inlineStr">
        <is>
          <t>ТСЭМ Московской обл., 350451, приказ Минстроя России №675/пр от 28.02.2017 № 264/пр</t>
        </is>
      </c>
      <c r="K804" s="0" t="inlineStr">
        <is>
          <t>Пресс гидравлический с электроприводом</t>
        </is>
      </c>
      <c r="L804" s="0" t="n">
        <v>1368</v>
      </c>
      <c r="N804" s="0" t="n">
        <v>1011</v>
      </c>
      <c r="O804" s="0" t="inlineStr">
        <is>
          <t>маш.-ч</t>
        </is>
      </c>
      <c r="P804" s="0" t="inlineStr">
        <is>
          <t>маш.-ч</t>
        </is>
      </c>
      <c r="Q804" s="0" t="n">
        <v>1</v>
      </c>
      <c r="X804" s="0" t="n">
        <v>0.2</v>
      </c>
      <c r="Y804" s="0" t="n">
        <v>0</v>
      </c>
      <c r="Z804" s="0" t="n">
        <v>1.11</v>
      </c>
      <c r="AA804" s="0" t="n">
        <v>0</v>
      </c>
      <c r="AB804" s="0" t="n">
        <v>0</v>
      </c>
      <c r="AC804" s="0" t="n">
        <v>0</v>
      </c>
      <c r="AD804" s="0" t="n">
        <v>1</v>
      </c>
      <c r="AE804" s="0" t="n">
        <v>0</v>
      </c>
      <c r="AF804" s="0" t="inlineStr"/>
      <c r="AG804" s="0" t="n">
        <v>0.2</v>
      </c>
      <c r="AH804" s="0" t="n">
        <v>2</v>
      </c>
      <c r="AI804" s="0" t="n">
        <v>78852618</v>
      </c>
      <c r="AJ804" s="0" t="n">
        <v>831</v>
      </c>
      <c r="AK804" s="0" t="n">
        <v>0</v>
      </c>
      <c r="AL804" s="0" t="n">
        <v>0</v>
      </c>
      <c r="AM804" s="0" t="n">
        <v>0</v>
      </c>
      <c r="AN804" s="0" t="n">
        <v>0</v>
      </c>
      <c r="AO804" s="0" t="n">
        <v>0</v>
      </c>
      <c r="AP804" s="0" t="n">
        <v>0</v>
      </c>
      <c r="AQ804" s="0" t="n">
        <v>0</v>
      </c>
      <c r="AR804" s="0" t="n">
        <v>0</v>
      </c>
    </row>
    <row r="805">
      <c r="A805" s="0">
        <f>ROW(Source!A2212)</f>
        <v/>
      </c>
      <c r="B805" s="0" t="n">
        <v>78852640</v>
      </c>
      <c r="C805" s="0" t="n">
        <v>78852612</v>
      </c>
      <c r="D805" s="0" t="n">
        <v>29174913</v>
      </c>
      <c r="E805" s="0" t="n">
        <v>1</v>
      </c>
      <c r="F805" s="0" t="n">
        <v>1</v>
      </c>
      <c r="G805" s="0" t="n">
        <v>1</v>
      </c>
      <c r="H805" s="0" t="n">
        <v>2</v>
      </c>
      <c r="I805" s="0" t="inlineStr">
        <is>
          <t>400001</t>
        </is>
      </c>
      <c r="J805" s="0" t="inlineStr">
        <is>
          <t>ТСЭМ Московской обл., 400001, приказ Минстроя России №675/пр от 28.02.2017 № 264/пр</t>
        </is>
      </c>
      <c r="K805" s="0" t="inlineStr">
        <is>
          <t>Автомобили бортовые, грузоподъемность до 5 т</t>
        </is>
      </c>
      <c r="L805" s="0" t="n">
        <v>1368</v>
      </c>
      <c r="N805" s="0" t="n">
        <v>1011</v>
      </c>
      <c r="O805" s="0" t="inlineStr">
        <is>
          <t>маш.-ч</t>
        </is>
      </c>
      <c r="P805" s="0" t="inlineStr">
        <is>
          <t>маш.-ч</t>
        </is>
      </c>
      <c r="Q805" s="0" t="n">
        <v>1</v>
      </c>
      <c r="X805" s="0" t="n">
        <v>0.01</v>
      </c>
      <c r="Y805" s="0" t="n">
        <v>0</v>
      </c>
      <c r="Z805" s="0" t="n">
        <v>87.17</v>
      </c>
      <c r="AA805" s="0" t="n">
        <v>11.6</v>
      </c>
      <c r="AB805" s="0" t="n">
        <v>0</v>
      </c>
      <c r="AC805" s="0" t="n">
        <v>0</v>
      </c>
      <c r="AD805" s="0" t="n">
        <v>1</v>
      </c>
      <c r="AE805" s="0" t="n">
        <v>0</v>
      </c>
      <c r="AF805" s="0" t="inlineStr"/>
      <c r="AG805" s="0" t="n">
        <v>0.01</v>
      </c>
      <c r="AH805" s="0" t="n">
        <v>2</v>
      </c>
      <c r="AI805" s="0" t="n">
        <v>78852619</v>
      </c>
      <c r="AJ805" s="0" t="n">
        <v>832</v>
      </c>
      <c r="AK805" s="0" t="n">
        <v>0</v>
      </c>
      <c r="AL805" s="0" t="n">
        <v>0</v>
      </c>
      <c r="AM805" s="0" t="n">
        <v>0</v>
      </c>
      <c r="AN805" s="0" t="n">
        <v>0</v>
      </c>
      <c r="AO805" s="0" t="n">
        <v>0</v>
      </c>
      <c r="AP805" s="0" t="n">
        <v>0</v>
      </c>
      <c r="AQ805" s="0" t="n">
        <v>0</v>
      </c>
      <c r="AR805" s="0" t="n">
        <v>0</v>
      </c>
    </row>
    <row r="806">
      <c r="A806" s="0">
        <f>ROW(Source!A2212)</f>
        <v/>
      </c>
      <c r="B806" s="0" t="n">
        <v>78852641</v>
      </c>
      <c r="C806" s="0" t="n">
        <v>78852612</v>
      </c>
      <c r="D806" s="0" t="n">
        <v>29110546</v>
      </c>
      <c r="E806" s="0" t="n">
        <v>1</v>
      </c>
      <c r="F806" s="0" t="n">
        <v>1</v>
      </c>
      <c r="G806" s="0" t="n">
        <v>1</v>
      </c>
      <c r="H806" s="0" t="n">
        <v>3</v>
      </c>
      <c r="I806" s="0" t="inlineStr">
        <is>
          <t>101-1665</t>
        </is>
      </c>
      <c r="J806" s="0" t="inlineStr">
        <is>
          <t>ТССЦ Московской обл., 101-1665, приказ Минстроя России №675/пр от 28.02.2017 № 254/пр</t>
        </is>
      </c>
      <c r="K806" s="0" t="inlineStr">
        <is>
          <t>Лак электроизоляционный 318</t>
        </is>
      </c>
      <c r="L806" s="0" t="n">
        <v>1346</v>
      </c>
      <c r="N806" s="0" t="n">
        <v>1009</v>
      </c>
      <c r="O806" s="0" t="inlineStr">
        <is>
          <t>кг</t>
        </is>
      </c>
      <c r="P806" s="0" t="inlineStr">
        <is>
          <t>кг</t>
        </is>
      </c>
      <c r="Q806" s="0" t="n">
        <v>1</v>
      </c>
      <c r="X806" s="0" t="n">
        <v>0.014</v>
      </c>
      <c r="Y806" s="0" t="n">
        <v>35.63</v>
      </c>
      <c r="Z806" s="0" t="n">
        <v>0</v>
      </c>
      <c r="AA806" s="0" t="n">
        <v>0</v>
      </c>
      <c r="AB806" s="0" t="n">
        <v>0</v>
      </c>
      <c r="AC806" s="0" t="n">
        <v>0</v>
      </c>
      <c r="AD806" s="0" t="n">
        <v>1</v>
      </c>
      <c r="AE806" s="0" t="n">
        <v>0</v>
      </c>
      <c r="AF806" s="0" t="inlineStr"/>
      <c r="AG806" s="0" t="n">
        <v>0.014</v>
      </c>
      <c r="AH806" s="0" t="n">
        <v>2</v>
      </c>
      <c r="AI806" s="0" t="n">
        <v>78852620</v>
      </c>
      <c r="AJ806" s="0" t="n">
        <v>833</v>
      </c>
      <c r="AK806" s="0" t="n">
        <v>0</v>
      </c>
      <c r="AL806" s="0" t="n">
        <v>0</v>
      </c>
      <c r="AM806" s="0" t="n">
        <v>0</v>
      </c>
      <c r="AN806" s="0" t="n">
        <v>0</v>
      </c>
      <c r="AO806" s="0" t="n">
        <v>0</v>
      </c>
      <c r="AP806" s="0" t="n">
        <v>0</v>
      </c>
      <c r="AQ806" s="0" t="n">
        <v>0</v>
      </c>
      <c r="AR806" s="0" t="n">
        <v>0</v>
      </c>
    </row>
    <row r="807">
      <c r="A807" s="0">
        <f>ROW(Source!A2212)</f>
        <v/>
      </c>
      <c r="B807" s="0" t="n">
        <v>78852642</v>
      </c>
      <c r="C807" s="0" t="n">
        <v>78852612</v>
      </c>
      <c r="D807" s="0" t="n">
        <v>29113980</v>
      </c>
      <c r="E807" s="0" t="n">
        <v>1</v>
      </c>
      <c r="F807" s="0" t="n">
        <v>1</v>
      </c>
      <c r="G807" s="0" t="n">
        <v>1</v>
      </c>
      <c r="H807" s="0" t="n">
        <v>3</v>
      </c>
      <c r="I807" s="0" t="inlineStr">
        <is>
          <t>101-1924</t>
        </is>
      </c>
      <c r="J807" s="0" t="inlineStr">
        <is>
          <t>ТССЦ Московской обл., 101-1924, приказ Минстроя России №675/пр от 28.02.2017 № 254/пр</t>
        </is>
      </c>
      <c r="K807" s="0" t="inlineStr">
        <is>
          <t>Электроды диаметром 4 мм Э42А</t>
        </is>
      </c>
      <c r="L807" s="0" t="n">
        <v>1346</v>
      </c>
      <c r="N807" s="0" t="n">
        <v>1009</v>
      </c>
      <c r="O807" s="0" t="inlineStr">
        <is>
          <t>кг</t>
        </is>
      </c>
      <c r="P807" s="0" t="inlineStr">
        <is>
          <t>кг</t>
        </is>
      </c>
      <c r="Q807" s="0" t="n">
        <v>1</v>
      </c>
      <c r="X807" s="0" t="n">
        <v>0.07000000000000001</v>
      </c>
      <c r="Y807" s="0" t="n">
        <v>14.31</v>
      </c>
      <c r="Z807" s="0" t="n">
        <v>0</v>
      </c>
      <c r="AA807" s="0" t="n">
        <v>0</v>
      </c>
      <c r="AB807" s="0" t="n">
        <v>0</v>
      </c>
      <c r="AC807" s="0" t="n">
        <v>0</v>
      </c>
      <c r="AD807" s="0" t="n">
        <v>1</v>
      </c>
      <c r="AE807" s="0" t="n">
        <v>0</v>
      </c>
      <c r="AF807" s="0" t="inlineStr"/>
      <c r="AG807" s="0" t="n">
        <v>0.07000000000000001</v>
      </c>
      <c r="AH807" s="0" t="n">
        <v>2</v>
      </c>
      <c r="AI807" s="0" t="n">
        <v>78852621</v>
      </c>
      <c r="AJ807" s="0" t="n">
        <v>834</v>
      </c>
      <c r="AK807" s="0" t="n">
        <v>0</v>
      </c>
      <c r="AL807" s="0" t="n">
        <v>0</v>
      </c>
      <c r="AM807" s="0" t="n">
        <v>0</v>
      </c>
      <c r="AN807" s="0" t="n">
        <v>0</v>
      </c>
      <c r="AO807" s="0" t="n">
        <v>0</v>
      </c>
      <c r="AP807" s="0" t="n">
        <v>0</v>
      </c>
      <c r="AQ807" s="0" t="n">
        <v>0</v>
      </c>
      <c r="AR807" s="0" t="n">
        <v>0</v>
      </c>
    </row>
    <row r="808">
      <c r="A808" s="0">
        <f>ROW(Source!A2212)</f>
        <v/>
      </c>
      <c r="B808" s="0" t="n">
        <v>78852643</v>
      </c>
      <c r="C808" s="0" t="n">
        <v>78852612</v>
      </c>
      <c r="D808" s="0" t="n">
        <v>29108369</v>
      </c>
      <c r="E808" s="0" t="n">
        <v>1</v>
      </c>
      <c r="F808" s="0" t="n">
        <v>1</v>
      </c>
      <c r="G808" s="0" t="n">
        <v>1</v>
      </c>
      <c r="H808" s="0" t="n">
        <v>3</v>
      </c>
      <c r="I808" s="0" t="inlineStr">
        <is>
          <t>101-1964</t>
        </is>
      </c>
      <c r="J808" s="0" t="inlineStr">
        <is>
          <t>ТССЦ Московской обл., 101-1964, приказ Минстроя России №675/пр от 28.02.2017 № 254/пр</t>
        </is>
      </c>
      <c r="K808" s="0" t="inlineStr">
        <is>
          <t>Шпагат бумажный</t>
        </is>
      </c>
      <c r="L808" s="0" t="n">
        <v>1346</v>
      </c>
      <c r="N808" s="0" t="n">
        <v>1009</v>
      </c>
      <c r="O808" s="0" t="inlineStr">
        <is>
          <t>кг</t>
        </is>
      </c>
      <c r="P808" s="0" t="inlineStr">
        <is>
          <t>кг</t>
        </is>
      </c>
      <c r="Q808" s="0" t="n">
        <v>1</v>
      </c>
      <c r="X808" s="0" t="n">
        <v>0.004</v>
      </c>
      <c r="Y808" s="0" t="n">
        <v>18.9</v>
      </c>
      <c r="Z808" s="0" t="n">
        <v>0</v>
      </c>
      <c r="AA808" s="0" t="n">
        <v>0</v>
      </c>
      <c r="AB808" s="0" t="n">
        <v>0</v>
      </c>
      <c r="AC808" s="0" t="n">
        <v>0</v>
      </c>
      <c r="AD808" s="0" t="n">
        <v>1</v>
      </c>
      <c r="AE808" s="0" t="n">
        <v>0</v>
      </c>
      <c r="AF808" s="0" t="inlineStr"/>
      <c r="AG808" s="0" t="n">
        <v>0.004</v>
      </c>
      <c r="AH808" s="0" t="n">
        <v>2</v>
      </c>
      <c r="AI808" s="0" t="n">
        <v>78852622</v>
      </c>
      <c r="AJ808" s="0" t="n">
        <v>835</v>
      </c>
      <c r="AK808" s="0" t="n">
        <v>0</v>
      </c>
      <c r="AL808" s="0" t="n">
        <v>0</v>
      </c>
      <c r="AM808" s="0" t="n">
        <v>0</v>
      </c>
      <c r="AN808" s="0" t="n">
        <v>0</v>
      </c>
      <c r="AO808" s="0" t="n">
        <v>0</v>
      </c>
      <c r="AP808" s="0" t="n">
        <v>0</v>
      </c>
      <c r="AQ808" s="0" t="n">
        <v>0</v>
      </c>
      <c r="AR808" s="0" t="n">
        <v>0</v>
      </c>
    </row>
    <row r="809">
      <c r="A809" s="0">
        <f>ROW(Source!A2212)</f>
        <v/>
      </c>
      <c r="B809" s="0" t="n">
        <v>78852644</v>
      </c>
      <c r="C809" s="0" t="n">
        <v>78852612</v>
      </c>
      <c r="D809" s="0" t="n">
        <v>29114246</v>
      </c>
      <c r="E809" s="0" t="n">
        <v>1</v>
      </c>
      <c r="F809" s="0" t="n">
        <v>1</v>
      </c>
      <c r="G809" s="0" t="n">
        <v>1</v>
      </c>
      <c r="H809" s="0" t="n">
        <v>3</v>
      </c>
      <c r="I809" s="0" t="inlineStr">
        <is>
          <t>101-1977</t>
        </is>
      </c>
      <c r="J809" s="0" t="inlineStr">
        <is>
          <t>ТССЦ Московской обл., 101-1977, приказ Минстроя России №675/пр от 28.02.2017 № 254/пр</t>
        </is>
      </c>
      <c r="K809" s="0" t="inlineStr">
        <is>
          <t>Болты с гайками и шайбами строительные</t>
        </is>
      </c>
      <c r="L809" s="0" t="n">
        <v>1346</v>
      </c>
      <c r="N809" s="0" t="n">
        <v>1009</v>
      </c>
      <c r="O809" s="0" t="inlineStr">
        <is>
          <t>кг</t>
        </is>
      </c>
      <c r="P809" s="0" t="inlineStr">
        <is>
          <t>кг</t>
        </is>
      </c>
      <c r="Q809" s="0" t="n">
        <v>1</v>
      </c>
      <c r="X809" s="0" t="n">
        <v>0.38</v>
      </c>
      <c r="Y809" s="0" t="n">
        <v>9.039999999999999</v>
      </c>
      <c r="Z809" s="0" t="n">
        <v>0</v>
      </c>
      <c r="AA809" s="0" t="n">
        <v>0</v>
      </c>
      <c r="AB809" s="0" t="n">
        <v>0</v>
      </c>
      <c r="AC809" s="0" t="n">
        <v>0</v>
      </c>
      <c r="AD809" s="0" t="n">
        <v>1</v>
      </c>
      <c r="AE809" s="0" t="n">
        <v>0</v>
      </c>
      <c r="AF809" s="0" t="inlineStr"/>
      <c r="AG809" s="0" t="n">
        <v>0.38</v>
      </c>
      <c r="AH809" s="0" t="n">
        <v>2</v>
      </c>
      <c r="AI809" s="0" t="n">
        <v>78852623</v>
      </c>
      <c r="AJ809" s="0" t="n">
        <v>836</v>
      </c>
      <c r="AK809" s="0" t="n">
        <v>0</v>
      </c>
      <c r="AL809" s="0" t="n">
        <v>0</v>
      </c>
      <c r="AM809" s="0" t="n">
        <v>0</v>
      </c>
      <c r="AN809" s="0" t="n">
        <v>0</v>
      </c>
      <c r="AO809" s="0" t="n">
        <v>0</v>
      </c>
      <c r="AP809" s="0" t="n">
        <v>0</v>
      </c>
      <c r="AQ809" s="0" t="n">
        <v>0</v>
      </c>
      <c r="AR809" s="0" t="n">
        <v>0</v>
      </c>
    </row>
    <row r="810">
      <c r="A810" s="0">
        <f>ROW(Source!A2212)</f>
        <v/>
      </c>
      <c r="B810" s="0" t="n">
        <v>78852645</v>
      </c>
      <c r="C810" s="0" t="n">
        <v>78852612</v>
      </c>
      <c r="D810" s="0" t="n">
        <v>29110426</v>
      </c>
      <c r="E810" s="0" t="n">
        <v>1</v>
      </c>
      <c r="F810" s="0" t="n">
        <v>1</v>
      </c>
      <c r="G810" s="0" t="n">
        <v>1</v>
      </c>
      <c r="H810" s="0" t="n">
        <v>3</v>
      </c>
      <c r="I810" s="0" t="inlineStr">
        <is>
          <t>101-2143</t>
        </is>
      </c>
      <c r="J810" s="0" t="inlineStr">
        <is>
          <t>ТССЦ Московской обл., 101-2143, приказ Минстроя России №675/пр от 28.02.2017 № 254/пр</t>
        </is>
      </c>
      <c r="K810" s="0" t="inlineStr">
        <is>
          <t>Краска</t>
        </is>
      </c>
      <c r="L810" s="0" t="n">
        <v>1346</v>
      </c>
      <c r="N810" s="0" t="n">
        <v>1009</v>
      </c>
      <c r="O810" s="0" t="inlineStr">
        <is>
          <t>кг</t>
        </is>
      </c>
      <c r="P810" s="0" t="inlineStr">
        <is>
          <t>кг</t>
        </is>
      </c>
      <c r="Q810" s="0" t="n">
        <v>1</v>
      </c>
      <c r="X810" s="0" t="n">
        <v>0.047</v>
      </c>
      <c r="Y810" s="0" t="n">
        <v>28.67</v>
      </c>
      <c r="Z810" s="0" t="n">
        <v>0</v>
      </c>
      <c r="AA810" s="0" t="n">
        <v>0</v>
      </c>
      <c r="AB810" s="0" t="n">
        <v>0</v>
      </c>
      <c r="AC810" s="0" t="n">
        <v>0</v>
      </c>
      <c r="AD810" s="0" t="n">
        <v>1</v>
      </c>
      <c r="AE810" s="0" t="n">
        <v>0</v>
      </c>
      <c r="AF810" s="0" t="inlineStr"/>
      <c r="AG810" s="0" t="n">
        <v>0.047</v>
      </c>
      <c r="AH810" s="0" t="n">
        <v>2</v>
      </c>
      <c r="AI810" s="0" t="n">
        <v>78852624</v>
      </c>
      <c r="AJ810" s="0" t="n">
        <v>837</v>
      </c>
      <c r="AK810" s="0" t="n">
        <v>0</v>
      </c>
      <c r="AL810" s="0" t="n">
        <v>0</v>
      </c>
      <c r="AM810" s="0" t="n">
        <v>0</v>
      </c>
      <c r="AN810" s="0" t="n">
        <v>0</v>
      </c>
      <c r="AO810" s="0" t="n">
        <v>0</v>
      </c>
      <c r="AP810" s="0" t="n">
        <v>0</v>
      </c>
      <c r="AQ810" s="0" t="n">
        <v>0</v>
      </c>
      <c r="AR810" s="0" t="n">
        <v>0</v>
      </c>
    </row>
    <row r="811">
      <c r="A811" s="0">
        <f>ROW(Source!A2212)</f>
        <v/>
      </c>
      <c r="B811" s="0" t="n">
        <v>78852646</v>
      </c>
      <c r="C811" s="0" t="n">
        <v>78852612</v>
      </c>
      <c r="D811" s="0" t="n">
        <v>29107961</v>
      </c>
      <c r="E811" s="0" t="n">
        <v>1</v>
      </c>
      <c r="F811" s="0" t="n">
        <v>1</v>
      </c>
      <c r="G811" s="0" t="n">
        <v>1</v>
      </c>
      <c r="H811" s="0" t="n">
        <v>3</v>
      </c>
      <c r="I811" s="0" t="inlineStr">
        <is>
          <t>101-2365</t>
        </is>
      </c>
      <c r="J811" s="0" t="inlineStr">
        <is>
          <t>ТССЦ Московской обл., 101-2365, приказ Минстроя России №675/пр от 28.02.2017 № 254/пр</t>
        </is>
      </c>
      <c r="K811" s="0" t="inlineStr">
        <is>
          <t>Нитки швейные</t>
        </is>
      </c>
      <c r="L811" s="0" t="n">
        <v>1346</v>
      </c>
      <c r="N811" s="0" t="n">
        <v>1009</v>
      </c>
      <c r="O811" s="0" t="inlineStr">
        <is>
          <t>кг</t>
        </is>
      </c>
      <c r="P811" s="0" t="inlineStr">
        <is>
          <t>кг</t>
        </is>
      </c>
      <c r="Q811" s="0" t="n">
        <v>1</v>
      </c>
      <c r="X811" s="0" t="n">
        <v>0.002</v>
      </c>
      <c r="Y811" s="0" t="n">
        <v>133.05</v>
      </c>
      <c r="Z811" s="0" t="n">
        <v>0</v>
      </c>
      <c r="AA811" s="0" t="n">
        <v>0</v>
      </c>
      <c r="AB811" s="0" t="n">
        <v>0</v>
      </c>
      <c r="AC811" s="0" t="n">
        <v>0</v>
      </c>
      <c r="AD811" s="0" t="n">
        <v>1</v>
      </c>
      <c r="AE811" s="0" t="n">
        <v>0</v>
      </c>
      <c r="AF811" s="0" t="inlineStr"/>
      <c r="AG811" s="0" t="n">
        <v>0.002</v>
      </c>
      <c r="AH811" s="0" t="n">
        <v>2</v>
      </c>
      <c r="AI811" s="0" t="n">
        <v>78852625</v>
      </c>
      <c r="AJ811" s="0" t="n">
        <v>838</v>
      </c>
      <c r="AK811" s="0" t="n">
        <v>0</v>
      </c>
      <c r="AL811" s="0" t="n">
        <v>0</v>
      </c>
      <c r="AM811" s="0" t="n">
        <v>0</v>
      </c>
      <c r="AN811" s="0" t="n">
        <v>0</v>
      </c>
      <c r="AO811" s="0" t="n">
        <v>0</v>
      </c>
      <c r="AP811" s="0" t="n">
        <v>0</v>
      </c>
      <c r="AQ811" s="0" t="n">
        <v>0</v>
      </c>
      <c r="AR811" s="0" t="n">
        <v>0</v>
      </c>
    </row>
    <row r="812">
      <c r="A812" s="0">
        <f>ROW(Source!A2212)</f>
        <v/>
      </c>
      <c r="B812" s="0" t="n">
        <v>78852647</v>
      </c>
      <c r="C812" s="0" t="n">
        <v>78852612</v>
      </c>
      <c r="D812" s="0" t="n">
        <v>29110838</v>
      </c>
      <c r="E812" s="0" t="n">
        <v>1</v>
      </c>
      <c r="F812" s="0" t="n">
        <v>1</v>
      </c>
      <c r="G812" s="0" t="n">
        <v>1</v>
      </c>
      <c r="H812" s="0" t="n">
        <v>3</v>
      </c>
      <c r="I812" s="0" t="inlineStr">
        <is>
          <t>101-2499</t>
        </is>
      </c>
      <c r="J812" s="0" t="inlineStr">
        <is>
          <t>ТССЦ Московской обл., 101-2499, приказ Минстроя России №675/пр от 28.02.2017 № 254/пр</t>
        </is>
      </c>
      <c r="K812" s="0" t="inlineStr">
        <is>
          <t>Лента изоляционная прорезиненная односторонняя ширина 20 мм, толщина 0,25-0,35 мм</t>
        </is>
      </c>
      <c r="L812" s="0" t="n">
        <v>1346</v>
      </c>
      <c r="N812" s="0" t="n">
        <v>1009</v>
      </c>
      <c r="O812" s="0" t="inlineStr">
        <is>
          <t>кг</t>
        </is>
      </c>
      <c r="P812" s="0" t="inlineStr">
        <is>
          <t>кг</t>
        </is>
      </c>
      <c r="Q812" s="0" t="n">
        <v>1</v>
      </c>
      <c r="X812" s="0" t="n">
        <v>0.036</v>
      </c>
      <c r="Y812" s="0" t="n">
        <v>30.5</v>
      </c>
      <c r="Z812" s="0" t="n">
        <v>0</v>
      </c>
      <c r="AA812" s="0" t="n">
        <v>0</v>
      </c>
      <c r="AB812" s="0" t="n">
        <v>0</v>
      </c>
      <c r="AC812" s="0" t="n">
        <v>0</v>
      </c>
      <c r="AD812" s="0" t="n">
        <v>1</v>
      </c>
      <c r="AE812" s="0" t="n">
        <v>0</v>
      </c>
      <c r="AF812" s="0" t="inlineStr"/>
      <c r="AG812" s="0" t="n">
        <v>0.036</v>
      </c>
      <c r="AH812" s="0" t="n">
        <v>2</v>
      </c>
      <c r="AI812" s="0" t="n">
        <v>78852626</v>
      </c>
      <c r="AJ812" s="0" t="n">
        <v>839</v>
      </c>
      <c r="AK812" s="0" t="n">
        <v>0</v>
      </c>
      <c r="AL812" s="0" t="n">
        <v>0</v>
      </c>
      <c r="AM812" s="0" t="n">
        <v>0</v>
      </c>
      <c r="AN812" s="0" t="n">
        <v>0</v>
      </c>
      <c r="AO812" s="0" t="n">
        <v>0</v>
      </c>
      <c r="AP812" s="0" t="n">
        <v>0</v>
      </c>
      <c r="AQ812" s="0" t="n">
        <v>0</v>
      </c>
      <c r="AR812" s="0" t="n">
        <v>0</v>
      </c>
    </row>
    <row r="813">
      <c r="A813" s="0">
        <f>ROW(Source!A2212)</f>
        <v/>
      </c>
      <c r="B813" s="0" t="n">
        <v>78852648</v>
      </c>
      <c r="C813" s="0" t="n">
        <v>78852612</v>
      </c>
      <c r="D813" s="0" t="n">
        <v>29114470</v>
      </c>
      <c r="E813" s="0" t="n">
        <v>1</v>
      </c>
      <c r="F813" s="0" t="n">
        <v>1</v>
      </c>
      <c r="G813" s="0" t="n">
        <v>1</v>
      </c>
      <c r="H813" s="0" t="n">
        <v>3</v>
      </c>
      <c r="I813" s="0" t="inlineStr">
        <is>
          <t>101-3914</t>
        </is>
      </c>
      <c r="J813" s="0" t="inlineStr">
        <is>
          <t>ТССЦ Московской обл., 101-3914, приказ Минстроя России №675/пр от 28.02.2017 № 254/пр</t>
        </is>
      </c>
      <c r="K813" s="0" t="inlineStr">
        <is>
          <t>Дюбели распорные полипропиленовые</t>
        </is>
      </c>
      <c r="L813" s="0" t="n">
        <v>1355</v>
      </c>
      <c r="N813" s="0" t="n">
        <v>1010</v>
      </c>
      <c r="O813" s="0" t="inlineStr">
        <is>
          <t>100 шт.</t>
        </is>
      </c>
      <c r="P813" s="0" t="inlineStr">
        <is>
          <t>100 шт.</t>
        </is>
      </c>
      <c r="Q813" s="0" t="n">
        <v>100</v>
      </c>
      <c r="X813" s="0" t="n">
        <v>0.014</v>
      </c>
      <c r="Y813" s="0" t="n">
        <v>86.23999999999999</v>
      </c>
      <c r="Z813" s="0" t="n">
        <v>0</v>
      </c>
      <c r="AA813" s="0" t="n">
        <v>0</v>
      </c>
      <c r="AB813" s="0" t="n">
        <v>0</v>
      </c>
      <c r="AC813" s="0" t="n">
        <v>0</v>
      </c>
      <c r="AD813" s="0" t="n">
        <v>1</v>
      </c>
      <c r="AE813" s="0" t="n">
        <v>0</v>
      </c>
      <c r="AF813" s="0" t="inlineStr"/>
      <c r="AG813" s="0" t="n">
        <v>0.014</v>
      </c>
      <c r="AH813" s="0" t="n">
        <v>2</v>
      </c>
      <c r="AI813" s="0" t="n">
        <v>78852627</v>
      </c>
      <c r="AJ813" s="0" t="n">
        <v>840</v>
      </c>
      <c r="AK813" s="0" t="n">
        <v>0</v>
      </c>
      <c r="AL813" s="0" t="n">
        <v>0</v>
      </c>
      <c r="AM813" s="0" t="n">
        <v>0</v>
      </c>
      <c r="AN813" s="0" t="n">
        <v>0</v>
      </c>
      <c r="AO813" s="0" t="n">
        <v>0</v>
      </c>
      <c r="AP813" s="0" t="n">
        <v>0</v>
      </c>
      <c r="AQ813" s="0" t="n">
        <v>0</v>
      </c>
      <c r="AR813" s="0" t="n">
        <v>0</v>
      </c>
    </row>
    <row r="814">
      <c r="A814" s="0">
        <f>ROW(Source!A2212)</f>
        <v/>
      </c>
      <c r="B814" s="0" t="n">
        <v>78852649</v>
      </c>
      <c r="C814" s="0" t="n">
        <v>78852612</v>
      </c>
      <c r="D814" s="0" t="n">
        <v>29129474</v>
      </c>
      <c r="E814" s="0" t="n">
        <v>1</v>
      </c>
      <c r="F814" s="0" t="n">
        <v>1</v>
      </c>
      <c r="G814" s="0" t="n">
        <v>1</v>
      </c>
      <c r="H814" s="0" t="n">
        <v>3</v>
      </c>
      <c r="I814" s="0" t="inlineStr">
        <is>
          <t>201-0843</t>
        </is>
      </c>
      <c r="J814" s="0" t="inlineStr">
        <is>
          <t>ТССЦ Московской обл., 201-0843, приказ Минстроя России №675/пр от 28.02.2017 № 255/пр</t>
        </is>
      </c>
      <c r="K814" s="0" t="inlineStr">
        <is>
          <t>Конструкции стальные индивидуальные решетчатые сварные массой до 0,1 т</t>
        </is>
      </c>
      <c r="L814" s="0" t="n">
        <v>1348</v>
      </c>
      <c r="N814" s="0" t="n">
        <v>1009</v>
      </c>
      <c r="O814" s="0" t="inlineStr">
        <is>
          <t>т</t>
        </is>
      </c>
      <c r="P814" s="0" t="inlineStr">
        <is>
          <t>т</t>
        </is>
      </c>
      <c r="Q814" s="0" t="n">
        <v>1000</v>
      </c>
      <c r="X814" s="0" t="n">
        <v>0.002</v>
      </c>
      <c r="Y814" s="0" t="n">
        <v>11534.49</v>
      </c>
      <c r="Z814" s="0" t="n">
        <v>0</v>
      </c>
      <c r="AA814" s="0" t="n">
        <v>0</v>
      </c>
      <c r="AB814" s="0" t="n">
        <v>0</v>
      </c>
      <c r="AC814" s="0" t="n">
        <v>0</v>
      </c>
      <c r="AD814" s="0" t="n">
        <v>1</v>
      </c>
      <c r="AE814" s="0" t="n">
        <v>0</v>
      </c>
      <c r="AF814" s="0" t="inlineStr"/>
      <c r="AG814" s="0" t="n">
        <v>0.002</v>
      </c>
      <c r="AH814" s="0" t="n">
        <v>2</v>
      </c>
      <c r="AI814" s="0" t="n">
        <v>78852628</v>
      </c>
      <c r="AJ814" s="0" t="n">
        <v>841</v>
      </c>
      <c r="AK814" s="0" t="n">
        <v>0</v>
      </c>
      <c r="AL814" s="0" t="n">
        <v>0</v>
      </c>
      <c r="AM814" s="0" t="n">
        <v>0</v>
      </c>
      <c r="AN814" s="0" t="n">
        <v>0</v>
      </c>
      <c r="AO814" s="0" t="n">
        <v>0</v>
      </c>
      <c r="AP814" s="0" t="n">
        <v>0</v>
      </c>
      <c r="AQ814" s="0" t="n">
        <v>0</v>
      </c>
      <c r="AR814" s="0" t="n">
        <v>0</v>
      </c>
    </row>
    <row r="815">
      <c r="A815" s="0">
        <f>ROW(Source!A2212)</f>
        <v/>
      </c>
      <c r="B815" s="0" t="n">
        <v>78852650</v>
      </c>
      <c r="C815" s="0" t="n">
        <v>78852612</v>
      </c>
      <c r="D815" s="0" t="n">
        <v>29165774</v>
      </c>
      <c r="E815" s="0" t="n">
        <v>1</v>
      </c>
      <c r="F815" s="0" t="n">
        <v>1</v>
      </c>
      <c r="G815" s="0" t="n">
        <v>1</v>
      </c>
      <c r="H815" s="0" t="n">
        <v>3</v>
      </c>
      <c r="I815" s="0" t="inlineStr">
        <is>
          <t>509-0090</t>
        </is>
      </c>
      <c r="J815" s="0" t="inlineStr">
        <is>
          <t>ТССЦ Московской обл., 509-0090, приказ Минстроя России №675/пр от 28.02.2017 № 258/пр</t>
        </is>
      </c>
      <c r="K815" s="0" t="inlineStr">
        <is>
          <t>Перемычки гибкие, тип ПГС-50</t>
        </is>
      </c>
      <c r="L815" s="0" t="n">
        <v>1358</v>
      </c>
      <c r="N815" s="0" t="n">
        <v>1010</v>
      </c>
      <c r="O815" s="0" t="inlineStr">
        <is>
          <t>10 шт.</t>
        </is>
      </c>
      <c r="P815" s="0" t="inlineStr">
        <is>
          <t>10 шт.</t>
        </is>
      </c>
      <c r="Q815" s="0" t="n">
        <v>10</v>
      </c>
      <c r="X815" s="0" t="n">
        <v>0.1</v>
      </c>
      <c r="Y815" s="0" t="n">
        <v>40.9</v>
      </c>
      <c r="Z815" s="0" t="n">
        <v>0</v>
      </c>
      <c r="AA815" s="0" t="n">
        <v>0</v>
      </c>
      <c r="AB815" s="0" t="n">
        <v>0</v>
      </c>
      <c r="AC815" s="0" t="n">
        <v>0</v>
      </c>
      <c r="AD815" s="0" t="n">
        <v>1</v>
      </c>
      <c r="AE815" s="0" t="n">
        <v>0</v>
      </c>
      <c r="AF815" s="0" t="inlineStr"/>
      <c r="AG815" s="0" t="n">
        <v>0.1</v>
      </c>
      <c r="AH815" s="0" t="n">
        <v>2</v>
      </c>
      <c r="AI815" s="0" t="n">
        <v>78852629</v>
      </c>
      <c r="AJ815" s="0" t="n">
        <v>842</v>
      </c>
      <c r="AK815" s="0" t="n">
        <v>0</v>
      </c>
      <c r="AL815" s="0" t="n">
        <v>0</v>
      </c>
      <c r="AM815" s="0" t="n">
        <v>0</v>
      </c>
      <c r="AN815" s="0" t="n">
        <v>0</v>
      </c>
      <c r="AO815" s="0" t="n">
        <v>0</v>
      </c>
      <c r="AP815" s="0" t="n">
        <v>0</v>
      </c>
      <c r="AQ815" s="0" t="n">
        <v>0</v>
      </c>
      <c r="AR815" s="0" t="n">
        <v>0</v>
      </c>
    </row>
    <row r="816">
      <c r="A816" s="0">
        <f>ROW(Source!A2212)</f>
        <v/>
      </c>
      <c r="B816" s="0" t="n">
        <v>78852651</v>
      </c>
      <c r="C816" s="0" t="n">
        <v>78852612</v>
      </c>
      <c r="D816" s="0" t="n">
        <v>29171708</v>
      </c>
      <c r="E816" s="0" t="n">
        <v>1</v>
      </c>
      <c r="F816" s="0" t="n">
        <v>1</v>
      </c>
      <c r="G816" s="0" t="n">
        <v>1</v>
      </c>
      <c r="H816" s="0" t="n">
        <v>3</v>
      </c>
      <c r="I816" s="0" t="inlineStr">
        <is>
          <t>509-1210</t>
        </is>
      </c>
      <c r="J816" s="0" t="inlineStr">
        <is>
          <t>ТССЦ Московской обл., 509-1210, приказ Минстроя России №675/пр от 28.02.2017 № 258/пр</t>
        </is>
      </c>
      <c r="K816" s="0" t="inlineStr">
        <is>
          <t>Вазелин технический</t>
        </is>
      </c>
      <c r="L816" s="0" t="n">
        <v>1346</v>
      </c>
      <c r="N816" s="0" t="n">
        <v>1009</v>
      </c>
      <c r="O816" s="0" t="inlineStr">
        <is>
          <t>кг</t>
        </is>
      </c>
      <c r="P816" s="0" t="inlineStr">
        <is>
          <t>кг</t>
        </is>
      </c>
      <c r="Q816" s="0" t="n">
        <v>1</v>
      </c>
      <c r="X816" s="0" t="n">
        <v>0.008999999999999999</v>
      </c>
      <c r="Y816" s="0" t="n">
        <v>30.6</v>
      </c>
      <c r="Z816" s="0" t="n">
        <v>0</v>
      </c>
      <c r="AA816" s="0" t="n">
        <v>0</v>
      </c>
      <c r="AB816" s="0" t="n">
        <v>0</v>
      </c>
      <c r="AC816" s="0" t="n">
        <v>0</v>
      </c>
      <c r="AD816" s="0" t="n">
        <v>1</v>
      </c>
      <c r="AE816" s="0" t="n">
        <v>0</v>
      </c>
      <c r="AF816" s="0" t="inlineStr"/>
      <c r="AG816" s="0" t="n">
        <v>0.008999999999999999</v>
      </c>
      <c r="AH816" s="0" t="n">
        <v>2</v>
      </c>
      <c r="AI816" s="0" t="n">
        <v>78852630</v>
      </c>
      <c r="AJ816" s="0" t="n">
        <v>843</v>
      </c>
      <c r="AK816" s="0" t="n">
        <v>0</v>
      </c>
      <c r="AL816" s="0" t="n">
        <v>0</v>
      </c>
      <c r="AM816" s="0" t="n">
        <v>0</v>
      </c>
      <c r="AN816" s="0" t="n">
        <v>0</v>
      </c>
      <c r="AO816" s="0" t="n">
        <v>0</v>
      </c>
      <c r="AP816" s="0" t="n">
        <v>0</v>
      </c>
      <c r="AQ816" s="0" t="n">
        <v>0</v>
      </c>
      <c r="AR816" s="0" t="n">
        <v>0</v>
      </c>
    </row>
    <row r="817">
      <c r="A817" s="0">
        <f>ROW(Source!A2212)</f>
        <v/>
      </c>
      <c r="B817" s="0" t="n">
        <v>78852652</v>
      </c>
      <c r="C817" s="0" t="n">
        <v>78852612</v>
      </c>
      <c r="D817" s="0" t="n">
        <v>29171808</v>
      </c>
      <c r="E817" s="0" t="n">
        <v>1</v>
      </c>
      <c r="F817" s="0" t="n">
        <v>1</v>
      </c>
      <c r="G817" s="0" t="n">
        <v>1</v>
      </c>
      <c r="H817" s="0" t="n">
        <v>3</v>
      </c>
      <c r="I817" s="0" t="inlineStr">
        <is>
          <t>999-9950</t>
        </is>
      </c>
      <c r="J817" s="0" t="inlineStr">
        <is>
          <t>ТССЦ Московской обл., 999-9950, приказ Минстроя России №675/пр от 21.09.2015 г.</t>
        </is>
      </c>
      <c r="K817" s="0" t="inlineStr">
        <is>
          <t>Вспомогательные ненормируемые материалы (2% от ОЗП)</t>
        </is>
      </c>
      <c r="L817" s="0" t="n">
        <v>1374</v>
      </c>
      <c r="N817" s="0" t="n">
        <v>1013</v>
      </c>
      <c r="O817" s="0" t="inlineStr">
        <is>
          <t>РУБ</t>
        </is>
      </c>
      <c r="P817" s="0" t="inlineStr">
        <is>
          <t>РУБ</t>
        </is>
      </c>
      <c r="Q817" s="0" t="n">
        <v>1</v>
      </c>
      <c r="X817" s="0" t="n">
        <v>0.44</v>
      </c>
      <c r="Y817" s="0" t="n">
        <v>1</v>
      </c>
      <c r="Z817" s="0" t="n">
        <v>0</v>
      </c>
      <c r="AA817" s="0" t="n">
        <v>0</v>
      </c>
      <c r="AB817" s="0" t="n">
        <v>0</v>
      </c>
      <c r="AC817" s="0" t="n">
        <v>0</v>
      </c>
      <c r="AD817" s="0" t="n">
        <v>1</v>
      </c>
      <c r="AE817" s="0" t="n">
        <v>0</v>
      </c>
      <c r="AF817" s="0" t="inlineStr"/>
      <c r="AG817" s="0" t="n">
        <v>0.44</v>
      </c>
      <c r="AH817" s="0" t="n">
        <v>2</v>
      </c>
      <c r="AI817" s="0" t="n">
        <v>78852633</v>
      </c>
      <c r="AJ817" s="0" t="n">
        <v>845</v>
      </c>
      <c r="AK817" s="0" t="n">
        <v>0</v>
      </c>
      <c r="AL817" s="0" t="n">
        <v>0</v>
      </c>
      <c r="AM817" s="0" t="n">
        <v>0</v>
      </c>
      <c r="AN817" s="0" t="n">
        <v>0</v>
      </c>
      <c r="AO817" s="0" t="n">
        <v>0</v>
      </c>
      <c r="AP817" s="0" t="n">
        <v>0</v>
      </c>
      <c r="AQ817" s="0" t="n">
        <v>0</v>
      </c>
      <c r="AR817" s="0" t="n">
        <v>0</v>
      </c>
    </row>
    <row r="818">
      <c r="A818" s="0">
        <f>ROW(Source!A2252)</f>
        <v/>
      </c>
      <c r="B818" s="0" t="n">
        <v>78852740</v>
      </c>
      <c r="C818" s="0" t="n">
        <v>78852720</v>
      </c>
      <c r="D818" s="0" t="n">
        <v>29361307</v>
      </c>
      <c r="E818" s="0" t="n">
        <v>1</v>
      </c>
      <c r="F818" s="0" t="n">
        <v>1</v>
      </c>
      <c r="G818" s="0" t="n">
        <v>1</v>
      </c>
      <c r="H818" s="0" t="n">
        <v>1</v>
      </c>
      <c r="I818" s="0" t="inlineStr">
        <is>
          <t>1-2039-90</t>
        </is>
      </c>
      <c r="J818" s="0" t="inlineStr"/>
      <c r="K818" s="0" t="inlineStr">
        <is>
          <t>Рабочий монтажник среднего разряда 3,9</t>
        </is>
      </c>
      <c r="L818" s="0" t="n">
        <v>1369</v>
      </c>
      <c r="N818" s="0" t="n">
        <v>1013</v>
      </c>
      <c r="O818" s="0" t="inlineStr">
        <is>
          <t>чел.-ч</t>
        </is>
      </c>
      <c r="P818" s="0" t="inlineStr">
        <is>
          <t>чел.-ч</t>
        </is>
      </c>
      <c r="Q818" s="0" t="n">
        <v>1</v>
      </c>
      <c r="X818" s="0" t="n">
        <v>2.32</v>
      </c>
      <c r="Y818" s="0" t="n">
        <v>0</v>
      </c>
      <c r="Z818" s="0" t="n">
        <v>0</v>
      </c>
      <c r="AA818" s="0" t="n">
        <v>0</v>
      </c>
      <c r="AB818" s="0" t="n">
        <v>9.51</v>
      </c>
      <c r="AC818" s="0" t="n">
        <v>0</v>
      </c>
      <c r="AD818" s="0" t="n">
        <v>1</v>
      </c>
      <c r="AE818" s="0" t="n">
        <v>1</v>
      </c>
      <c r="AF818" s="0" t="inlineStr">
        <is>
          <t>)*0,2</t>
        </is>
      </c>
      <c r="AG818" s="0" t="n">
        <v>0.464</v>
      </c>
      <c r="AH818" s="0" t="n">
        <v>2</v>
      </c>
      <c r="AI818" s="0" t="n">
        <v>78852721</v>
      </c>
      <c r="AJ818" s="0" t="n">
        <v>846</v>
      </c>
      <c r="AK818" s="0" t="n">
        <v>0</v>
      </c>
      <c r="AL818" s="0" t="n">
        <v>0</v>
      </c>
      <c r="AM818" s="0" t="n">
        <v>0</v>
      </c>
      <c r="AN818" s="0" t="n">
        <v>0</v>
      </c>
      <c r="AO818" s="0" t="n">
        <v>0</v>
      </c>
      <c r="AP818" s="0" t="n">
        <v>0</v>
      </c>
      <c r="AQ818" s="0" t="n">
        <v>0</v>
      </c>
      <c r="AR818" s="0" t="n">
        <v>0</v>
      </c>
    </row>
    <row r="819">
      <c r="A819" s="0">
        <f>ROW(Source!A2252)</f>
        <v/>
      </c>
      <c r="B819" s="0" t="n">
        <v>78852741</v>
      </c>
      <c r="C819" s="0" t="n">
        <v>78852720</v>
      </c>
      <c r="D819" s="0" t="n">
        <v>121548</v>
      </c>
      <c r="E819" s="0" t="n">
        <v>1</v>
      </c>
      <c r="F819" s="0" t="n">
        <v>1</v>
      </c>
      <c r="G819" s="0" t="n">
        <v>1</v>
      </c>
      <c r="H819" s="0" t="n">
        <v>1</v>
      </c>
      <c r="I819" s="0" t="inlineStr">
        <is>
          <t>2</t>
        </is>
      </c>
      <c r="J819" s="0" t="inlineStr"/>
      <c r="K819" s="0" t="inlineStr">
        <is>
          <t>Затраты труда машинистов</t>
        </is>
      </c>
      <c r="L819" s="0" t="n">
        <v>608254</v>
      </c>
      <c r="N819" s="0" t="n">
        <v>1013</v>
      </c>
      <c r="O819" s="0" t="inlineStr">
        <is>
          <t>чел.час</t>
        </is>
      </c>
      <c r="P819" s="0" t="inlineStr">
        <is>
          <t>чел.час</t>
        </is>
      </c>
      <c r="Q819" s="0" t="n">
        <v>1</v>
      </c>
      <c r="X819" s="0" t="n">
        <v>0.01</v>
      </c>
      <c r="Y819" s="0" t="n">
        <v>0</v>
      </c>
      <c r="Z819" s="0" t="n">
        <v>0</v>
      </c>
      <c r="AA819" s="0" t="n">
        <v>0</v>
      </c>
      <c r="AB819" s="0" t="n">
        <v>0</v>
      </c>
      <c r="AC819" s="0" t="n">
        <v>0</v>
      </c>
      <c r="AD819" s="0" t="n">
        <v>1</v>
      </c>
      <c r="AE819" s="0" t="n">
        <v>2</v>
      </c>
      <c r="AF819" s="0" t="inlineStr">
        <is>
          <t>)*0,2</t>
        </is>
      </c>
      <c r="AG819" s="0" t="n">
        <v>0.002</v>
      </c>
      <c r="AH819" s="0" t="n">
        <v>2</v>
      </c>
      <c r="AI819" s="0" t="n">
        <v>78852722</v>
      </c>
      <c r="AJ819" s="0" t="n">
        <v>847</v>
      </c>
      <c r="AK819" s="0" t="n">
        <v>0</v>
      </c>
      <c r="AL819" s="0" t="n">
        <v>0</v>
      </c>
      <c r="AM819" s="0" t="n">
        <v>0</v>
      </c>
      <c r="AN819" s="0" t="n">
        <v>0</v>
      </c>
      <c r="AO819" s="0" t="n">
        <v>0</v>
      </c>
      <c r="AP819" s="0" t="n">
        <v>0</v>
      </c>
      <c r="AQ819" s="0" t="n">
        <v>0</v>
      </c>
      <c r="AR819" s="0" t="n">
        <v>0</v>
      </c>
    </row>
    <row r="820">
      <c r="A820" s="0">
        <f>ROW(Source!A2252)</f>
        <v/>
      </c>
      <c r="B820" s="0" t="n">
        <v>78852742</v>
      </c>
      <c r="C820" s="0" t="n">
        <v>78852720</v>
      </c>
      <c r="D820" s="0" t="n">
        <v>29172362</v>
      </c>
      <c r="E820" s="0" t="n">
        <v>1</v>
      </c>
      <c r="F820" s="0" t="n">
        <v>1</v>
      </c>
      <c r="G820" s="0" t="n">
        <v>1</v>
      </c>
      <c r="H820" s="0" t="n">
        <v>2</v>
      </c>
      <c r="I820" s="0" t="inlineStr">
        <is>
          <t>021102</t>
        </is>
      </c>
      <c r="J820" s="0" t="inlineStr">
        <is>
          <t>ТСЭМ Московской обл., 021102, приказ Минстроя России №675/пр от 28.02.2017 № 264/пр</t>
        </is>
      </c>
      <c r="K820" s="0" t="inlineStr">
        <is>
          <t>Краны на автомобильном ходу при работе на монтаже технологического оборудования 10 т</t>
        </is>
      </c>
      <c r="L820" s="0" t="n">
        <v>1368</v>
      </c>
      <c r="N820" s="0" t="n">
        <v>1011</v>
      </c>
      <c r="O820" s="0" t="inlineStr">
        <is>
          <t>маш.-ч</t>
        </is>
      </c>
      <c r="P820" s="0" t="inlineStr">
        <is>
          <t>маш.-ч</t>
        </is>
      </c>
      <c r="Q820" s="0" t="n">
        <v>1</v>
      </c>
      <c r="X820" s="0" t="n">
        <v>0.01</v>
      </c>
      <c r="Y820" s="0" t="n">
        <v>0</v>
      </c>
      <c r="Z820" s="0" t="n">
        <v>134.65</v>
      </c>
      <c r="AA820" s="0" t="n">
        <v>13.5</v>
      </c>
      <c r="AB820" s="0" t="n">
        <v>0</v>
      </c>
      <c r="AC820" s="0" t="n">
        <v>0</v>
      </c>
      <c r="AD820" s="0" t="n">
        <v>1</v>
      </c>
      <c r="AE820" s="0" t="n">
        <v>0</v>
      </c>
      <c r="AF820" s="0" t="inlineStr">
        <is>
          <t>)*0,2</t>
        </is>
      </c>
      <c r="AG820" s="0" t="n">
        <v>0.002</v>
      </c>
      <c r="AH820" s="0" t="n">
        <v>2</v>
      </c>
      <c r="AI820" s="0" t="n">
        <v>78852723</v>
      </c>
      <c r="AJ820" s="0" t="n">
        <v>848</v>
      </c>
      <c r="AK820" s="0" t="n">
        <v>0</v>
      </c>
      <c r="AL820" s="0" t="n">
        <v>0</v>
      </c>
      <c r="AM820" s="0" t="n">
        <v>0</v>
      </c>
      <c r="AN820" s="0" t="n">
        <v>0</v>
      </c>
      <c r="AO820" s="0" t="n">
        <v>0</v>
      </c>
      <c r="AP820" s="0" t="n">
        <v>0</v>
      </c>
      <c r="AQ820" s="0" t="n">
        <v>0</v>
      </c>
      <c r="AR820" s="0" t="n">
        <v>0</v>
      </c>
    </row>
    <row r="821">
      <c r="A821" s="0">
        <f>ROW(Source!A2252)</f>
        <v/>
      </c>
      <c r="B821" s="0" t="n">
        <v>78852743</v>
      </c>
      <c r="C821" s="0" t="n">
        <v>78852720</v>
      </c>
      <c r="D821" s="0" t="n">
        <v>29172657</v>
      </c>
      <c r="E821" s="0" t="n">
        <v>1</v>
      </c>
      <c r="F821" s="0" t="n">
        <v>1</v>
      </c>
      <c r="G821" s="0" t="n">
        <v>1</v>
      </c>
      <c r="H821" s="0" t="n">
        <v>2</v>
      </c>
      <c r="I821" s="0" t="inlineStr">
        <is>
          <t>040502</t>
        </is>
      </c>
      <c r="J821" s="0" t="inlineStr">
        <is>
          <t>ТСЭМ Московской обл., 040502, приказ Минстроя России №675/пр от 28.02.2017 № 264/пр</t>
        </is>
      </c>
      <c r="K821" s="0" t="inlineStr">
        <is>
          <t>Установки для сварки ручной дуговой (постоянного тока)</t>
        </is>
      </c>
      <c r="L821" s="0" t="n">
        <v>1368</v>
      </c>
      <c r="N821" s="0" t="n">
        <v>1011</v>
      </c>
      <c r="O821" s="0" t="inlineStr">
        <is>
          <t>маш.-ч</t>
        </is>
      </c>
      <c r="P821" s="0" t="inlineStr">
        <is>
          <t>маш.-ч</t>
        </is>
      </c>
      <c r="Q821" s="0" t="n">
        <v>1</v>
      </c>
      <c r="X821" s="0" t="n">
        <v>0.13</v>
      </c>
      <c r="Y821" s="0" t="n">
        <v>0</v>
      </c>
      <c r="Z821" s="0" t="n">
        <v>8.1</v>
      </c>
      <c r="AA821" s="0" t="n">
        <v>0</v>
      </c>
      <c r="AB821" s="0" t="n">
        <v>0</v>
      </c>
      <c r="AC821" s="0" t="n">
        <v>0</v>
      </c>
      <c r="AD821" s="0" t="n">
        <v>1</v>
      </c>
      <c r="AE821" s="0" t="n">
        <v>0</v>
      </c>
      <c r="AF821" s="0" t="inlineStr">
        <is>
          <t>)*0,2</t>
        </is>
      </c>
      <c r="AG821" s="0" t="n">
        <v>0.026</v>
      </c>
      <c r="AH821" s="0" t="n">
        <v>2</v>
      </c>
      <c r="AI821" s="0" t="n">
        <v>78852724</v>
      </c>
      <c r="AJ821" s="0" t="n">
        <v>849</v>
      </c>
      <c r="AK821" s="0" t="n">
        <v>0</v>
      </c>
      <c r="AL821" s="0" t="n">
        <v>0</v>
      </c>
      <c r="AM821" s="0" t="n">
        <v>0</v>
      </c>
      <c r="AN821" s="0" t="n">
        <v>0</v>
      </c>
      <c r="AO821" s="0" t="n">
        <v>0</v>
      </c>
      <c r="AP821" s="0" t="n">
        <v>0</v>
      </c>
      <c r="AQ821" s="0" t="n">
        <v>0</v>
      </c>
      <c r="AR821" s="0" t="n">
        <v>0</v>
      </c>
    </row>
    <row r="822">
      <c r="A822" s="0">
        <f>ROW(Source!A2252)</f>
        <v/>
      </c>
      <c r="B822" s="0" t="n">
        <v>78852744</v>
      </c>
      <c r="C822" s="0" t="n">
        <v>78852720</v>
      </c>
      <c r="D822" s="0" t="n">
        <v>29174500</v>
      </c>
      <c r="E822" s="0" t="n">
        <v>1</v>
      </c>
      <c r="F822" s="0" t="n">
        <v>1</v>
      </c>
      <c r="G822" s="0" t="n">
        <v>1</v>
      </c>
      <c r="H822" s="0" t="n">
        <v>2</v>
      </c>
      <c r="I822" s="0" t="inlineStr">
        <is>
          <t>330206</t>
        </is>
      </c>
      <c r="J822" s="0" t="inlineStr">
        <is>
          <t>ТСЭМ Московской обл., 330206, приказ Минстроя России №675/пр от 28.02.2017 № 264/пр</t>
        </is>
      </c>
      <c r="K822" s="0" t="inlineStr">
        <is>
          <t>Дрели электрические</t>
        </is>
      </c>
      <c r="L822" s="0" t="n">
        <v>1368</v>
      </c>
      <c r="N822" s="0" t="n">
        <v>1011</v>
      </c>
      <c r="O822" s="0" t="inlineStr">
        <is>
          <t>маш.-ч</t>
        </is>
      </c>
      <c r="P822" s="0" t="inlineStr">
        <is>
          <t>маш.-ч</t>
        </is>
      </c>
      <c r="Q822" s="0" t="n">
        <v>1</v>
      </c>
      <c r="X822" s="0" t="n">
        <v>0.04</v>
      </c>
      <c r="Y822" s="0" t="n">
        <v>0</v>
      </c>
      <c r="Z822" s="0" t="n">
        <v>1.95</v>
      </c>
      <c r="AA822" s="0" t="n">
        <v>0</v>
      </c>
      <c r="AB822" s="0" t="n">
        <v>0</v>
      </c>
      <c r="AC822" s="0" t="n">
        <v>0</v>
      </c>
      <c r="AD822" s="0" t="n">
        <v>1</v>
      </c>
      <c r="AE822" s="0" t="n">
        <v>0</v>
      </c>
      <c r="AF822" s="0" t="inlineStr">
        <is>
          <t>)*0,2</t>
        </is>
      </c>
      <c r="AG822" s="0" t="n">
        <v>0.008</v>
      </c>
      <c r="AH822" s="0" t="n">
        <v>2</v>
      </c>
      <c r="AI822" s="0" t="n">
        <v>78852725</v>
      </c>
      <c r="AJ822" s="0" t="n">
        <v>850</v>
      </c>
      <c r="AK822" s="0" t="n">
        <v>0</v>
      </c>
      <c r="AL822" s="0" t="n">
        <v>0</v>
      </c>
      <c r="AM822" s="0" t="n">
        <v>0</v>
      </c>
      <c r="AN822" s="0" t="n">
        <v>0</v>
      </c>
      <c r="AO822" s="0" t="n">
        <v>0</v>
      </c>
      <c r="AP822" s="0" t="n">
        <v>0</v>
      </c>
      <c r="AQ822" s="0" t="n">
        <v>0</v>
      </c>
      <c r="AR822" s="0" t="n">
        <v>0</v>
      </c>
    </row>
    <row r="823">
      <c r="A823" s="0">
        <f>ROW(Source!A2252)</f>
        <v/>
      </c>
      <c r="B823" s="0" t="n">
        <v>78852745</v>
      </c>
      <c r="C823" s="0" t="n">
        <v>78852720</v>
      </c>
      <c r="D823" s="0" t="n">
        <v>29174689</v>
      </c>
      <c r="E823" s="0" t="n">
        <v>1</v>
      </c>
      <c r="F823" s="0" t="n">
        <v>1</v>
      </c>
      <c r="G823" s="0" t="n">
        <v>1</v>
      </c>
      <c r="H823" s="0" t="n">
        <v>2</v>
      </c>
      <c r="I823" s="0" t="inlineStr">
        <is>
          <t>350451</t>
        </is>
      </c>
      <c r="J823" s="0" t="inlineStr">
        <is>
          <t>ТСЭМ Московской обл., 350451, приказ Минстроя России №675/пр от 28.02.2017 № 264/пр</t>
        </is>
      </c>
      <c r="K823" s="0" t="inlineStr">
        <is>
          <t>Пресс гидравлический с электроприводом</t>
        </is>
      </c>
      <c r="L823" s="0" t="n">
        <v>1368</v>
      </c>
      <c r="N823" s="0" t="n">
        <v>1011</v>
      </c>
      <c r="O823" s="0" t="inlineStr">
        <is>
          <t>маш.-ч</t>
        </is>
      </c>
      <c r="P823" s="0" t="inlineStr">
        <is>
          <t>маш.-ч</t>
        </is>
      </c>
      <c r="Q823" s="0" t="n">
        <v>1</v>
      </c>
      <c r="X823" s="0" t="n">
        <v>0.2</v>
      </c>
      <c r="Y823" s="0" t="n">
        <v>0</v>
      </c>
      <c r="Z823" s="0" t="n">
        <v>1.11</v>
      </c>
      <c r="AA823" s="0" t="n">
        <v>0</v>
      </c>
      <c r="AB823" s="0" t="n">
        <v>0</v>
      </c>
      <c r="AC823" s="0" t="n">
        <v>0</v>
      </c>
      <c r="AD823" s="0" t="n">
        <v>1</v>
      </c>
      <c r="AE823" s="0" t="n">
        <v>0</v>
      </c>
      <c r="AF823" s="0" t="inlineStr">
        <is>
          <t>)*0,2</t>
        </is>
      </c>
      <c r="AG823" s="0" t="n">
        <v>0.04000000000000001</v>
      </c>
      <c r="AH823" s="0" t="n">
        <v>2</v>
      </c>
      <c r="AI823" s="0" t="n">
        <v>78852726</v>
      </c>
      <c r="AJ823" s="0" t="n">
        <v>851</v>
      </c>
      <c r="AK823" s="0" t="n">
        <v>0</v>
      </c>
      <c r="AL823" s="0" t="n">
        <v>0</v>
      </c>
      <c r="AM823" s="0" t="n">
        <v>0</v>
      </c>
      <c r="AN823" s="0" t="n">
        <v>0</v>
      </c>
      <c r="AO823" s="0" t="n">
        <v>0</v>
      </c>
      <c r="AP823" s="0" t="n">
        <v>0</v>
      </c>
      <c r="AQ823" s="0" t="n">
        <v>0</v>
      </c>
      <c r="AR823" s="0" t="n">
        <v>0</v>
      </c>
    </row>
    <row r="824">
      <c r="A824" s="0">
        <f>ROW(Source!A2252)</f>
        <v/>
      </c>
      <c r="B824" s="0" t="n">
        <v>78852746</v>
      </c>
      <c r="C824" s="0" t="n">
        <v>78852720</v>
      </c>
      <c r="D824" s="0" t="n">
        <v>29174913</v>
      </c>
      <c r="E824" s="0" t="n">
        <v>1</v>
      </c>
      <c r="F824" s="0" t="n">
        <v>1</v>
      </c>
      <c r="G824" s="0" t="n">
        <v>1</v>
      </c>
      <c r="H824" s="0" t="n">
        <v>2</v>
      </c>
      <c r="I824" s="0" t="inlineStr">
        <is>
          <t>400001</t>
        </is>
      </c>
      <c r="J824" s="0" t="inlineStr">
        <is>
          <t>ТСЭМ Московской обл., 400001, приказ Минстроя России №675/пр от 28.02.2017 № 264/пр</t>
        </is>
      </c>
      <c r="K824" s="0" t="inlineStr">
        <is>
          <t>Автомобили бортовые, грузоподъемность до 5 т</t>
        </is>
      </c>
      <c r="L824" s="0" t="n">
        <v>1368</v>
      </c>
      <c r="N824" s="0" t="n">
        <v>1011</v>
      </c>
      <c r="O824" s="0" t="inlineStr">
        <is>
          <t>маш.-ч</t>
        </is>
      </c>
      <c r="P824" s="0" t="inlineStr">
        <is>
          <t>маш.-ч</t>
        </is>
      </c>
      <c r="Q824" s="0" t="n">
        <v>1</v>
      </c>
      <c r="X824" s="0" t="n">
        <v>0.01</v>
      </c>
      <c r="Y824" s="0" t="n">
        <v>0</v>
      </c>
      <c r="Z824" s="0" t="n">
        <v>87.17</v>
      </c>
      <c r="AA824" s="0" t="n">
        <v>11.6</v>
      </c>
      <c r="AB824" s="0" t="n">
        <v>0</v>
      </c>
      <c r="AC824" s="0" t="n">
        <v>0</v>
      </c>
      <c r="AD824" s="0" t="n">
        <v>1</v>
      </c>
      <c r="AE824" s="0" t="n">
        <v>0</v>
      </c>
      <c r="AF824" s="0" t="inlineStr">
        <is>
          <t>)*0,2</t>
        </is>
      </c>
      <c r="AG824" s="0" t="n">
        <v>0.002</v>
      </c>
      <c r="AH824" s="0" t="n">
        <v>2</v>
      </c>
      <c r="AI824" s="0" t="n">
        <v>78852727</v>
      </c>
      <c r="AJ824" s="0" t="n">
        <v>852</v>
      </c>
      <c r="AK824" s="0" t="n">
        <v>0</v>
      </c>
      <c r="AL824" s="0" t="n">
        <v>0</v>
      </c>
      <c r="AM824" s="0" t="n">
        <v>0</v>
      </c>
      <c r="AN824" s="0" t="n">
        <v>0</v>
      </c>
      <c r="AO824" s="0" t="n">
        <v>0</v>
      </c>
      <c r="AP824" s="0" t="n">
        <v>0</v>
      </c>
      <c r="AQ824" s="0" t="n">
        <v>0</v>
      </c>
      <c r="AR824" s="0" t="n">
        <v>0</v>
      </c>
    </row>
    <row r="825">
      <c r="A825" s="0">
        <f>ROW(Source!A2252)</f>
        <v/>
      </c>
      <c r="B825" s="0" t="n">
        <v>78852747</v>
      </c>
      <c r="C825" s="0" t="n">
        <v>78852720</v>
      </c>
      <c r="D825" s="0" t="n">
        <v>29110546</v>
      </c>
      <c r="E825" s="0" t="n">
        <v>1</v>
      </c>
      <c r="F825" s="0" t="n">
        <v>1</v>
      </c>
      <c r="G825" s="0" t="n">
        <v>1</v>
      </c>
      <c r="H825" s="0" t="n">
        <v>3</v>
      </c>
      <c r="I825" s="0" t="inlineStr">
        <is>
          <t>101-1665</t>
        </is>
      </c>
      <c r="J825" s="0" t="inlineStr">
        <is>
          <t>ТССЦ Московской обл., 101-1665, приказ Минстроя России №675/пр от 28.02.2017 № 254/пр</t>
        </is>
      </c>
      <c r="K825" s="0" t="inlineStr">
        <is>
          <t>Лак электроизоляционный 318</t>
        </is>
      </c>
      <c r="L825" s="0" t="n">
        <v>1346</v>
      </c>
      <c r="N825" s="0" t="n">
        <v>1009</v>
      </c>
      <c r="O825" s="0" t="inlineStr">
        <is>
          <t>кг</t>
        </is>
      </c>
      <c r="P825" s="0" t="inlineStr">
        <is>
          <t>кг</t>
        </is>
      </c>
      <c r="Q825" s="0" t="n">
        <v>1</v>
      </c>
      <c r="X825" s="0" t="n">
        <v>0.014</v>
      </c>
      <c r="Y825" s="0" t="n">
        <v>35.63</v>
      </c>
      <c r="Z825" s="0" t="n">
        <v>0</v>
      </c>
      <c r="AA825" s="0" t="n">
        <v>0</v>
      </c>
      <c r="AB825" s="0" t="n">
        <v>0</v>
      </c>
      <c r="AC825" s="0" t="n">
        <v>0</v>
      </c>
      <c r="AD825" s="0" t="n">
        <v>1</v>
      </c>
      <c r="AE825" s="0" t="n">
        <v>0</v>
      </c>
      <c r="AF825" s="0" t="inlineStr">
        <is>
          <t>)*0,2</t>
        </is>
      </c>
      <c r="AG825" s="0" t="n">
        <v>0.0028</v>
      </c>
      <c r="AH825" s="0" t="n">
        <v>2</v>
      </c>
      <c r="AI825" s="0" t="n">
        <v>78852728</v>
      </c>
      <c r="AJ825" s="0" t="n">
        <v>853</v>
      </c>
      <c r="AK825" s="0" t="n">
        <v>0</v>
      </c>
      <c r="AL825" s="0" t="n">
        <v>0</v>
      </c>
      <c r="AM825" s="0" t="n">
        <v>0</v>
      </c>
      <c r="AN825" s="0" t="n">
        <v>0</v>
      </c>
      <c r="AO825" s="0" t="n">
        <v>0</v>
      </c>
      <c r="AP825" s="0" t="n">
        <v>0</v>
      </c>
      <c r="AQ825" s="0" t="n">
        <v>0</v>
      </c>
      <c r="AR825" s="0" t="n">
        <v>0</v>
      </c>
    </row>
    <row r="826">
      <c r="A826" s="0">
        <f>ROW(Source!A2252)</f>
        <v/>
      </c>
      <c r="B826" s="0" t="n">
        <v>78852748</v>
      </c>
      <c r="C826" s="0" t="n">
        <v>78852720</v>
      </c>
      <c r="D826" s="0" t="n">
        <v>29113980</v>
      </c>
      <c r="E826" s="0" t="n">
        <v>1</v>
      </c>
      <c r="F826" s="0" t="n">
        <v>1</v>
      </c>
      <c r="G826" s="0" t="n">
        <v>1</v>
      </c>
      <c r="H826" s="0" t="n">
        <v>3</v>
      </c>
      <c r="I826" s="0" t="inlineStr">
        <is>
          <t>101-1924</t>
        </is>
      </c>
      <c r="J826" s="0" t="inlineStr">
        <is>
          <t>ТССЦ Московской обл., 101-1924, приказ Минстроя России №675/пр от 28.02.2017 № 254/пр</t>
        </is>
      </c>
      <c r="K826" s="0" t="inlineStr">
        <is>
          <t>Электроды диаметром 4 мм Э42А</t>
        </is>
      </c>
      <c r="L826" s="0" t="n">
        <v>1346</v>
      </c>
      <c r="N826" s="0" t="n">
        <v>1009</v>
      </c>
      <c r="O826" s="0" t="inlineStr">
        <is>
          <t>кг</t>
        </is>
      </c>
      <c r="P826" s="0" t="inlineStr">
        <is>
          <t>кг</t>
        </is>
      </c>
      <c r="Q826" s="0" t="n">
        <v>1</v>
      </c>
      <c r="X826" s="0" t="n">
        <v>0.07000000000000001</v>
      </c>
      <c r="Y826" s="0" t="n">
        <v>14.31</v>
      </c>
      <c r="Z826" s="0" t="n">
        <v>0</v>
      </c>
      <c r="AA826" s="0" t="n">
        <v>0</v>
      </c>
      <c r="AB826" s="0" t="n">
        <v>0</v>
      </c>
      <c r="AC826" s="0" t="n">
        <v>0</v>
      </c>
      <c r="AD826" s="0" t="n">
        <v>1</v>
      </c>
      <c r="AE826" s="0" t="n">
        <v>0</v>
      </c>
      <c r="AF826" s="0" t="inlineStr">
        <is>
          <t>)*0,2</t>
        </is>
      </c>
      <c r="AG826" s="0" t="n">
        <v>0.014</v>
      </c>
      <c r="AH826" s="0" t="n">
        <v>2</v>
      </c>
      <c r="AI826" s="0" t="n">
        <v>78852729</v>
      </c>
      <c r="AJ826" s="0" t="n">
        <v>854</v>
      </c>
      <c r="AK826" s="0" t="n">
        <v>0</v>
      </c>
      <c r="AL826" s="0" t="n">
        <v>0</v>
      </c>
      <c r="AM826" s="0" t="n">
        <v>0</v>
      </c>
      <c r="AN826" s="0" t="n">
        <v>0</v>
      </c>
      <c r="AO826" s="0" t="n">
        <v>0</v>
      </c>
      <c r="AP826" s="0" t="n">
        <v>0</v>
      </c>
      <c r="AQ826" s="0" t="n">
        <v>0</v>
      </c>
      <c r="AR826" s="0" t="n">
        <v>0</v>
      </c>
    </row>
    <row r="827">
      <c r="A827" s="0">
        <f>ROW(Source!A2252)</f>
        <v/>
      </c>
      <c r="B827" s="0" t="n">
        <v>78852749</v>
      </c>
      <c r="C827" s="0" t="n">
        <v>78852720</v>
      </c>
      <c r="D827" s="0" t="n">
        <v>29108369</v>
      </c>
      <c r="E827" s="0" t="n">
        <v>1</v>
      </c>
      <c r="F827" s="0" t="n">
        <v>1</v>
      </c>
      <c r="G827" s="0" t="n">
        <v>1</v>
      </c>
      <c r="H827" s="0" t="n">
        <v>3</v>
      </c>
      <c r="I827" s="0" t="inlineStr">
        <is>
          <t>101-1964</t>
        </is>
      </c>
      <c r="J827" s="0" t="inlineStr">
        <is>
          <t>ТССЦ Московской обл., 101-1964, приказ Минстроя России №675/пр от 28.02.2017 № 254/пр</t>
        </is>
      </c>
      <c r="K827" s="0" t="inlineStr">
        <is>
          <t>Шпагат бумажный</t>
        </is>
      </c>
      <c r="L827" s="0" t="n">
        <v>1346</v>
      </c>
      <c r="N827" s="0" t="n">
        <v>1009</v>
      </c>
      <c r="O827" s="0" t="inlineStr">
        <is>
          <t>кг</t>
        </is>
      </c>
      <c r="P827" s="0" t="inlineStr">
        <is>
          <t>кг</t>
        </is>
      </c>
      <c r="Q827" s="0" t="n">
        <v>1</v>
      </c>
      <c r="X827" s="0" t="n">
        <v>0.004</v>
      </c>
      <c r="Y827" s="0" t="n">
        <v>18.9</v>
      </c>
      <c r="Z827" s="0" t="n">
        <v>0</v>
      </c>
      <c r="AA827" s="0" t="n">
        <v>0</v>
      </c>
      <c r="AB827" s="0" t="n">
        <v>0</v>
      </c>
      <c r="AC827" s="0" t="n">
        <v>0</v>
      </c>
      <c r="AD827" s="0" t="n">
        <v>1</v>
      </c>
      <c r="AE827" s="0" t="n">
        <v>0</v>
      </c>
      <c r="AF827" s="0" t="inlineStr">
        <is>
          <t>)*0,2</t>
        </is>
      </c>
      <c r="AG827" s="0" t="n">
        <v>0.0008</v>
      </c>
      <c r="AH827" s="0" t="n">
        <v>2</v>
      </c>
      <c r="AI827" s="0" t="n">
        <v>78852730</v>
      </c>
      <c r="AJ827" s="0" t="n">
        <v>855</v>
      </c>
      <c r="AK827" s="0" t="n">
        <v>0</v>
      </c>
      <c r="AL827" s="0" t="n">
        <v>0</v>
      </c>
      <c r="AM827" s="0" t="n">
        <v>0</v>
      </c>
      <c r="AN827" s="0" t="n">
        <v>0</v>
      </c>
      <c r="AO827" s="0" t="n">
        <v>0</v>
      </c>
      <c r="AP827" s="0" t="n">
        <v>0</v>
      </c>
      <c r="AQ827" s="0" t="n">
        <v>0</v>
      </c>
      <c r="AR827" s="0" t="n">
        <v>0</v>
      </c>
    </row>
    <row r="828">
      <c r="A828" s="0">
        <f>ROW(Source!A2252)</f>
        <v/>
      </c>
      <c r="B828" s="0" t="n">
        <v>78852750</v>
      </c>
      <c r="C828" s="0" t="n">
        <v>78852720</v>
      </c>
      <c r="D828" s="0" t="n">
        <v>29114246</v>
      </c>
      <c r="E828" s="0" t="n">
        <v>1</v>
      </c>
      <c r="F828" s="0" t="n">
        <v>1</v>
      </c>
      <c r="G828" s="0" t="n">
        <v>1</v>
      </c>
      <c r="H828" s="0" t="n">
        <v>3</v>
      </c>
      <c r="I828" s="0" t="inlineStr">
        <is>
          <t>101-1977</t>
        </is>
      </c>
      <c r="J828" s="0" t="inlineStr">
        <is>
          <t>ТССЦ Московской обл., 101-1977, приказ Минстроя России №675/пр от 28.02.2017 № 254/пр</t>
        </is>
      </c>
      <c r="K828" s="0" t="inlineStr">
        <is>
          <t>Болты с гайками и шайбами строительные</t>
        </is>
      </c>
      <c r="L828" s="0" t="n">
        <v>1346</v>
      </c>
      <c r="N828" s="0" t="n">
        <v>1009</v>
      </c>
      <c r="O828" s="0" t="inlineStr">
        <is>
          <t>кг</t>
        </is>
      </c>
      <c r="P828" s="0" t="inlineStr">
        <is>
          <t>кг</t>
        </is>
      </c>
      <c r="Q828" s="0" t="n">
        <v>1</v>
      </c>
      <c r="X828" s="0" t="n">
        <v>0.38</v>
      </c>
      <c r="Y828" s="0" t="n">
        <v>9.039999999999999</v>
      </c>
      <c r="Z828" s="0" t="n">
        <v>0</v>
      </c>
      <c r="AA828" s="0" t="n">
        <v>0</v>
      </c>
      <c r="AB828" s="0" t="n">
        <v>0</v>
      </c>
      <c r="AC828" s="0" t="n">
        <v>0</v>
      </c>
      <c r="AD828" s="0" t="n">
        <v>1</v>
      </c>
      <c r="AE828" s="0" t="n">
        <v>0</v>
      </c>
      <c r="AF828" s="0" t="inlineStr">
        <is>
          <t>)*0,2</t>
        </is>
      </c>
      <c r="AG828" s="0" t="n">
        <v>0.07600000000000001</v>
      </c>
      <c r="AH828" s="0" t="n">
        <v>2</v>
      </c>
      <c r="AI828" s="0" t="n">
        <v>78852731</v>
      </c>
      <c r="AJ828" s="0" t="n">
        <v>856</v>
      </c>
      <c r="AK828" s="0" t="n">
        <v>0</v>
      </c>
      <c r="AL828" s="0" t="n">
        <v>0</v>
      </c>
      <c r="AM828" s="0" t="n">
        <v>0</v>
      </c>
      <c r="AN828" s="0" t="n">
        <v>0</v>
      </c>
      <c r="AO828" s="0" t="n">
        <v>0</v>
      </c>
      <c r="AP828" s="0" t="n">
        <v>0</v>
      </c>
      <c r="AQ828" s="0" t="n">
        <v>0</v>
      </c>
      <c r="AR828" s="0" t="n">
        <v>0</v>
      </c>
    </row>
    <row r="829">
      <c r="A829" s="0">
        <f>ROW(Source!A2252)</f>
        <v/>
      </c>
      <c r="B829" s="0" t="n">
        <v>78852751</v>
      </c>
      <c r="C829" s="0" t="n">
        <v>78852720</v>
      </c>
      <c r="D829" s="0" t="n">
        <v>29110426</v>
      </c>
      <c r="E829" s="0" t="n">
        <v>1</v>
      </c>
      <c r="F829" s="0" t="n">
        <v>1</v>
      </c>
      <c r="G829" s="0" t="n">
        <v>1</v>
      </c>
      <c r="H829" s="0" t="n">
        <v>3</v>
      </c>
      <c r="I829" s="0" t="inlineStr">
        <is>
          <t>101-2143</t>
        </is>
      </c>
      <c r="J829" s="0" t="inlineStr">
        <is>
          <t>ТССЦ Московской обл., 101-2143, приказ Минстроя России №675/пр от 28.02.2017 № 254/пр</t>
        </is>
      </c>
      <c r="K829" s="0" t="inlineStr">
        <is>
          <t>Краска</t>
        </is>
      </c>
      <c r="L829" s="0" t="n">
        <v>1346</v>
      </c>
      <c r="N829" s="0" t="n">
        <v>1009</v>
      </c>
      <c r="O829" s="0" t="inlineStr">
        <is>
          <t>кг</t>
        </is>
      </c>
      <c r="P829" s="0" t="inlineStr">
        <is>
          <t>кг</t>
        </is>
      </c>
      <c r="Q829" s="0" t="n">
        <v>1</v>
      </c>
      <c r="X829" s="0" t="n">
        <v>0.047</v>
      </c>
      <c r="Y829" s="0" t="n">
        <v>28.67</v>
      </c>
      <c r="Z829" s="0" t="n">
        <v>0</v>
      </c>
      <c r="AA829" s="0" t="n">
        <v>0</v>
      </c>
      <c r="AB829" s="0" t="n">
        <v>0</v>
      </c>
      <c r="AC829" s="0" t="n">
        <v>0</v>
      </c>
      <c r="AD829" s="0" t="n">
        <v>1</v>
      </c>
      <c r="AE829" s="0" t="n">
        <v>0</v>
      </c>
      <c r="AF829" s="0" t="inlineStr">
        <is>
          <t>)*0,2</t>
        </is>
      </c>
      <c r="AG829" s="0" t="n">
        <v>0.0094</v>
      </c>
      <c r="AH829" s="0" t="n">
        <v>2</v>
      </c>
      <c r="AI829" s="0" t="n">
        <v>78852732</v>
      </c>
      <c r="AJ829" s="0" t="n">
        <v>857</v>
      </c>
      <c r="AK829" s="0" t="n">
        <v>0</v>
      </c>
      <c r="AL829" s="0" t="n">
        <v>0</v>
      </c>
      <c r="AM829" s="0" t="n">
        <v>0</v>
      </c>
      <c r="AN829" s="0" t="n">
        <v>0</v>
      </c>
      <c r="AO829" s="0" t="n">
        <v>0</v>
      </c>
      <c r="AP829" s="0" t="n">
        <v>0</v>
      </c>
      <c r="AQ829" s="0" t="n">
        <v>0</v>
      </c>
      <c r="AR829" s="0" t="n">
        <v>0</v>
      </c>
    </row>
    <row r="830">
      <c r="A830" s="0">
        <f>ROW(Source!A2252)</f>
        <v/>
      </c>
      <c r="B830" s="0" t="n">
        <v>78852752</v>
      </c>
      <c r="C830" s="0" t="n">
        <v>78852720</v>
      </c>
      <c r="D830" s="0" t="n">
        <v>29107961</v>
      </c>
      <c r="E830" s="0" t="n">
        <v>1</v>
      </c>
      <c r="F830" s="0" t="n">
        <v>1</v>
      </c>
      <c r="G830" s="0" t="n">
        <v>1</v>
      </c>
      <c r="H830" s="0" t="n">
        <v>3</v>
      </c>
      <c r="I830" s="0" t="inlineStr">
        <is>
          <t>101-2365</t>
        </is>
      </c>
      <c r="J830" s="0" t="inlineStr">
        <is>
          <t>ТССЦ Московской обл., 101-2365, приказ Минстроя России №675/пр от 28.02.2017 № 254/пр</t>
        </is>
      </c>
      <c r="K830" s="0" t="inlineStr">
        <is>
          <t>Нитки швейные</t>
        </is>
      </c>
      <c r="L830" s="0" t="n">
        <v>1346</v>
      </c>
      <c r="N830" s="0" t="n">
        <v>1009</v>
      </c>
      <c r="O830" s="0" t="inlineStr">
        <is>
          <t>кг</t>
        </is>
      </c>
      <c r="P830" s="0" t="inlineStr">
        <is>
          <t>кг</t>
        </is>
      </c>
      <c r="Q830" s="0" t="n">
        <v>1</v>
      </c>
      <c r="X830" s="0" t="n">
        <v>0.002</v>
      </c>
      <c r="Y830" s="0" t="n">
        <v>133.05</v>
      </c>
      <c r="Z830" s="0" t="n">
        <v>0</v>
      </c>
      <c r="AA830" s="0" t="n">
        <v>0</v>
      </c>
      <c r="AB830" s="0" t="n">
        <v>0</v>
      </c>
      <c r="AC830" s="0" t="n">
        <v>0</v>
      </c>
      <c r="AD830" s="0" t="n">
        <v>1</v>
      </c>
      <c r="AE830" s="0" t="n">
        <v>0</v>
      </c>
      <c r="AF830" s="0" t="inlineStr">
        <is>
          <t>)*0,2</t>
        </is>
      </c>
      <c r="AG830" s="0" t="n">
        <v>0.0004</v>
      </c>
      <c r="AH830" s="0" t="n">
        <v>2</v>
      </c>
      <c r="AI830" s="0" t="n">
        <v>78852733</v>
      </c>
      <c r="AJ830" s="0" t="n">
        <v>858</v>
      </c>
      <c r="AK830" s="0" t="n">
        <v>0</v>
      </c>
      <c r="AL830" s="0" t="n">
        <v>0</v>
      </c>
      <c r="AM830" s="0" t="n">
        <v>0</v>
      </c>
      <c r="AN830" s="0" t="n">
        <v>0</v>
      </c>
      <c r="AO830" s="0" t="n">
        <v>0</v>
      </c>
      <c r="AP830" s="0" t="n">
        <v>0</v>
      </c>
      <c r="AQ830" s="0" t="n">
        <v>0</v>
      </c>
      <c r="AR830" s="0" t="n">
        <v>0</v>
      </c>
    </row>
    <row r="831">
      <c r="A831" s="0">
        <f>ROW(Source!A2252)</f>
        <v/>
      </c>
      <c r="B831" s="0" t="n">
        <v>78852753</v>
      </c>
      <c r="C831" s="0" t="n">
        <v>78852720</v>
      </c>
      <c r="D831" s="0" t="n">
        <v>29110838</v>
      </c>
      <c r="E831" s="0" t="n">
        <v>1</v>
      </c>
      <c r="F831" s="0" t="n">
        <v>1</v>
      </c>
      <c r="G831" s="0" t="n">
        <v>1</v>
      </c>
      <c r="H831" s="0" t="n">
        <v>3</v>
      </c>
      <c r="I831" s="0" t="inlineStr">
        <is>
          <t>101-2499</t>
        </is>
      </c>
      <c r="J831" s="0" t="inlineStr">
        <is>
          <t>ТССЦ Московской обл., 101-2499, приказ Минстроя России №675/пр от 28.02.2017 № 254/пр</t>
        </is>
      </c>
      <c r="K831" s="0" t="inlineStr">
        <is>
          <t>Лента изоляционная прорезиненная односторонняя ширина 20 мм, толщина 0,25-0,35 мм</t>
        </is>
      </c>
      <c r="L831" s="0" t="n">
        <v>1346</v>
      </c>
      <c r="N831" s="0" t="n">
        <v>1009</v>
      </c>
      <c r="O831" s="0" t="inlineStr">
        <is>
          <t>кг</t>
        </is>
      </c>
      <c r="P831" s="0" t="inlineStr">
        <is>
          <t>кг</t>
        </is>
      </c>
      <c r="Q831" s="0" t="n">
        <v>1</v>
      </c>
      <c r="X831" s="0" t="n">
        <v>0.036</v>
      </c>
      <c r="Y831" s="0" t="n">
        <v>30.5</v>
      </c>
      <c r="Z831" s="0" t="n">
        <v>0</v>
      </c>
      <c r="AA831" s="0" t="n">
        <v>0</v>
      </c>
      <c r="AB831" s="0" t="n">
        <v>0</v>
      </c>
      <c r="AC831" s="0" t="n">
        <v>0</v>
      </c>
      <c r="AD831" s="0" t="n">
        <v>1</v>
      </c>
      <c r="AE831" s="0" t="n">
        <v>0</v>
      </c>
      <c r="AF831" s="0" t="inlineStr">
        <is>
          <t>)*0,2</t>
        </is>
      </c>
      <c r="AG831" s="0" t="n">
        <v>0.0072</v>
      </c>
      <c r="AH831" s="0" t="n">
        <v>2</v>
      </c>
      <c r="AI831" s="0" t="n">
        <v>78852734</v>
      </c>
      <c r="AJ831" s="0" t="n">
        <v>859</v>
      </c>
      <c r="AK831" s="0" t="n">
        <v>0</v>
      </c>
      <c r="AL831" s="0" t="n">
        <v>0</v>
      </c>
      <c r="AM831" s="0" t="n">
        <v>0</v>
      </c>
      <c r="AN831" s="0" t="n">
        <v>0</v>
      </c>
      <c r="AO831" s="0" t="n">
        <v>0</v>
      </c>
      <c r="AP831" s="0" t="n">
        <v>0</v>
      </c>
      <c r="AQ831" s="0" t="n">
        <v>0</v>
      </c>
      <c r="AR831" s="0" t="n">
        <v>0</v>
      </c>
    </row>
    <row r="832">
      <c r="A832" s="0">
        <f>ROW(Source!A2252)</f>
        <v/>
      </c>
      <c r="B832" s="0" t="n">
        <v>78852754</v>
      </c>
      <c r="C832" s="0" t="n">
        <v>78852720</v>
      </c>
      <c r="D832" s="0" t="n">
        <v>29114470</v>
      </c>
      <c r="E832" s="0" t="n">
        <v>1</v>
      </c>
      <c r="F832" s="0" t="n">
        <v>1</v>
      </c>
      <c r="G832" s="0" t="n">
        <v>1</v>
      </c>
      <c r="H832" s="0" t="n">
        <v>3</v>
      </c>
      <c r="I832" s="0" t="inlineStr">
        <is>
          <t>101-3914</t>
        </is>
      </c>
      <c r="J832" s="0" t="inlineStr">
        <is>
          <t>ТССЦ Московской обл., 101-3914, приказ Минстроя России №675/пр от 28.02.2017 № 254/пр</t>
        </is>
      </c>
      <c r="K832" s="0" t="inlineStr">
        <is>
          <t>Дюбели распорные полипропиленовые</t>
        </is>
      </c>
      <c r="L832" s="0" t="n">
        <v>1355</v>
      </c>
      <c r="N832" s="0" t="n">
        <v>1010</v>
      </c>
      <c r="O832" s="0" t="inlineStr">
        <is>
          <t>100 шт.</t>
        </is>
      </c>
      <c r="P832" s="0" t="inlineStr">
        <is>
          <t>100 шт.</t>
        </is>
      </c>
      <c r="Q832" s="0" t="n">
        <v>100</v>
      </c>
      <c r="X832" s="0" t="n">
        <v>0.014</v>
      </c>
      <c r="Y832" s="0" t="n">
        <v>86.23999999999999</v>
      </c>
      <c r="Z832" s="0" t="n">
        <v>0</v>
      </c>
      <c r="AA832" s="0" t="n">
        <v>0</v>
      </c>
      <c r="AB832" s="0" t="n">
        <v>0</v>
      </c>
      <c r="AC832" s="0" t="n">
        <v>0</v>
      </c>
      <c r="AD832" s="0" t="n">
        <v>1</v>
      </c>
      <c r="AE832" s="0" t="n">
        <v>0</v>
      </c>
      <c r="AF832" s="0" t="inlineStr">
        <is>
          <t>)*0,2</t>
        </is>
      </c>
      <c r="AG832" s="0" t="n">
        <v>0.0028</v>
      </c>
      <c r="AH832" s="0" t="n">
        <v>2</v>
      </c>
      <c r="AI832" s="0" t="n">
        <v>78852735</v>
      </c>
      <c r="AJ832" s="0" t="n">
        <v>860</v>
      </c>
      <c r="AK832" s="0" t="n">
        <v>0</v>
      </c>
      <c r="AL832" s="0" t="n">
        <v>0</v>
      </c>
      <c r="AM832" s="0" t="n">
        <v>0</v>
      </c>
      <c r="AN832" s="0" t="n">
        <v>0</v>
      </c>
      <c r="AO832" s="0" t="n">
        <v>0</v>
      </c>
      <c r="AP832" s="0" t="n">
        <v>0</v>
      </c>
      <c r="AQ832" s="0" t="n">
        <v>0</v>
      </c>
      <c r="AR832" s="0" t="n">
        <v>0</v>
      </c>
    </row>
    <row r="833">
      <c r="A833" s="0">
        <f>ROW(Source!A2252)</f>
        <v/>
      </c>
      <c r="B833" s="0" t="n">
        <v>78852755</v>
      </c>
      <c r="C833" s="0" t="n">
        <v>78852720</v>
      </c>
      <c r="D833" s="0" t="n">
        <v>29129474</v>
      </c>
      <c r="E833" s="0" t="n">
        <v>1</v>
      </c>
      <c r="F833" s="0" t="n">
        <v>1</v>
      </c>
      <c r="G833" s="0" t="n">
        <v>1</v>
      </c>
      <c r="H833" s="0" t="n">
        <v>3</v>
      </c>
      <c r="I833" s="0" t="inlineStr">
        <is>
          <t>201-0843</t>
        </is>
      </c>
      <c r="J833" s="0" t="inlineStr">
        <is>
          <t>ТССЦ Московской обл., 201-0843, приказ Минстроя России №675/пр от 28.02.2017 № 255/пр</t>
        </is>
      </c>
      <c r="K833" s="0" t="inlineStr">
        <is>
          <t>Конструкции стальные индивидуальные решетчатые сварные массой до 0,1 т</t>
        </is>
      </c>
      <c r="L833" s="0" t="n">
        <v>1348</v>
      </c>
      <c r="N833" s="0" t="n">
        <v>1009</v>
      </c>
      <c r="O833" s="0" t="inlineStr">
        <is>
          <t>т</t>
        </is>
      </c>
      <c r="P833" s="0" t="inlineStr">
        <is>
          <t>т</t>
        </is>
      </c>
      <c r="Q833" s="0" t="n">
        <v>1000</v>
      </c>
      <c r="X833" s="0" t="n">
        <v>0.002</v>
      </c>
      <c r="Y833" s="0" t="n">
        <v>11534.49</v>
      </c>
      <c r="Z833" s="0" t="n">
        <v>0</v>
      </c>
      <c r="AA833" s="0" t="n">
        <v>0</v>
      </c>
      <c r="AB833" s="0" t="n">
        <v>0</v>
      </c>
      <c r="AC833" s="0" t="n">
        <v>0</v>
      </c>
      <c r="AD833" s="0" t="n">
        <v>1</v>
      </c>
      <c r="AE833" s="0" t="n">
        <v>0</v>
      </c>
      <c r="AF833" s="0" t="inlineStr">
        <is>
          <t>)*0,2</t>
        </is>
      </c>
      <c r="AG833" s="0" t="n">
        <v>0.0004</v>
      </c>
      <c r="AH833" s="0" t="n">
        <v>2</v>
      </c>
      <c r="AI833" s="0" t="n">
        <v>78852736</v>
      </c>
      <c r="AJ833" s="0" t="n">
        <v>861</v>
      </c>
      <c r="AK833" s="0" t="n">
        <v>0</v>
      </c>
      <c r="AL833" s="0" t="n">
        <v>0</v>
      </c>
      <c r="AM833" s="0" t="n">
        <v>0</v>
      </c>
      <c r="AN833" s="0" t="n">
        <v>0</v>
      </c>
      <c r="AO833" s="0" t="n">
        <v>0</v>
      </c>
      <c r="AP833" s="0" t="n">
        <v>0</v>
      </c>
      <c r="AQ833" s="0" t="n">
        <v>0</v>
      </c>
      <c r="AR833" s="0" t="n">
        <v>0</v>
      </c>
    </row>
    <row r="834">
      <c r="A834" s="0">
        <f>ROW(Source!A2252)</f>
        <v/>
      </c>
      <c r="B834" s="0" t="n">
        <v>78852756</v>
      </c>
      <c r="C834" s="0" t="n">
        <v>78852720</v>
      </c>
      <c r="D834" s="0" t="n">
        <v>29165774</v>
      </c>
      <c r="E834" s="0" t="n">
        <v>1</v>
      </c>
      <c r="F834" s="0" t="n">
        <v>1</v>
      </c>
      <c r="G834" s="0" t="n">
        <v>1</v>
      </c>
      <c r="H834" s="0" t="n">
        <v>3</v>
      </c>
      <c r="I834" s="0" t="inlineStr">
        <is>
          <t>509-0090</t>
        </is>
      </c>
      <c r="J834" s="0" t="inlineStr">
        <is>
          <t>ТССЦ Московской обл., 509-0090, приказ Минстроя России №675/пр от 28.02.2017 № 258/пр</t>
        </is>
      </c>
      <c r="K834" s="0" t="inlineStr">
        <is>
          <t>Перемычки гибкие, тип ПГС-50</t>
        </is>
      </c>
      <c r="L834" s="0" t="n">
        <v>1358</v>
      </c>
      <c r="N834" s="0" t="n">
        <v>1010</v>
      </c>
      <c r="O834" s="0" t="inlineStr">
        <is>
          <t>10 шт.</t>
        </is>
      </c>
      <c r="P834" s="0" t="inlineStr">
        <is>
          <t>10 шт.</t>
        </is>
      </c>
      <c r="Q834" s="0" t="n">
        <v>10</v>
      </c>
      <c r="X834" s="0" t="n">
        <v>0.1</v>
      </c>
      <c r="Y834" s="0" t="n">
        <v>40.9</v>
      </c>
      <c r="Z834" s="0" t="n">
        <v>0</v>
      </c>
      <c r="AA834" s="0" t="n">
        <v>0</v>
      </c>
      <c r="AB834" s="0" t="n">
        <v>0</v>
      </c>
      <c r="AC834" s="0" t="n">
        <v>0</v>
      </c>
      <c r="AD834" s="0" t="n">
        <v>1</v>
      </c>
      <c r="AE834" s="0" t="n">
        <v>0</v>
      </c>
      <c r="AF834" s="0" t="inlineStr">
        <is>
          <t>)*0,2</t>
        </is>
      </c>
      <c r="AG834" s="0" t="n">
        <v>0.02</v>
      </c>
      <c r="AH834" s="0" t="n">
        <v>2</v>
      </c>
      <c r="AI834" s="0" t="n">
        <v>78852737</v>
      </c>
      <c r="AJ834" s="0" t="n">
        <v>862</v>
      </c>
      <c r="AK834" s="0" t="n">
        <v>0</v>
      </c>
      <c r="AL834" s="0" t="n">
        <v>0</v>
      </c>
      <c r="AM834" s="0" t="n">
        <v>0</v>
      </c>
      <c r="AN834" s="0" t="n">
        <v>0</v>
      </c>
      <c r="AO834" s="0" t="n">
        <v>0</v>
      </c>
      <c r="AP834" s="0" t="n">
        <v>0</v>
      </c>
      <c r="AQ834" s="0" t="n">
        <v>0</v>
      </c>
      <c r="AR834" s="0" t="n">
        <v>0</v>
      </c>
    </row>
    <row r="835">
      <c r="A835" s="0">
        <f>ROW(Source!A2252)</f>
        <v/>
      </c>
      <c r="B835" s="0" t="n">
        <v>78852757</v>
      </c>
      <c r="C835" s="0" t="n">
        <v>78852720</v>
      </c>
      <c r="D835" s="0" t="n">
        <v>29171708</v>
      </c>
      <c r="E835" s="0" t="n">
        <v>1</v>
      </c>
      <c r="F835" s="0" t="n">
        <v>1</v>
      </c>
      <c r="G835" s="0" t="n">
        <v>1</v>
      </c>
      <c r="H835" s="0" t="n">
        <v>3</v>
      </c>
      <c r="I835" s="0" t="inlineStr">
        <is>
          <t>509-1210</t>
        </is>
      </c>
      <c r="J835" s="0" t="inlineStr">
        <is>
          <t>ТССЦ Московской обл., 509-1210, приказ Минстроя России №675/пр от 28.02.2017 № 258/пр</t>
        </is>
      </c>
      <c r="K835" s="0" t="inlineStr">
        <is>
          <t>Вазелин технический</t>
        </is>
      </c>
      <c r="L835" s="0" t="n">
        <v>1346</v>
      </c>
      <c r="N835" s="0" t="n">
        <v>1009</v>
      </c>
      <c r="O835" s="0" t="inlineStr">
        <is>
          <t>кг</t>
        </is>
      </c>
      <c r="P835" s="0" t="inlineStr">
        <is>
          <t>кг</t>
        </is>
      </c>
      <c r="Q835" s="0" t="n">
        <v>1</v>
      </c>
      <c r="X835" s="0" t="n">
        <v>0.008999999999999999</v>
      </c>
      <c r="Y835" s="0" t="n">
        <v>30.6</v>
      </c>
      <c r="Z835" s="0" t="n">
        <v>0</v>
      </c>
      <c r="AA835" s="0" t="n">
        <v>0</v>
      </c>
      <c r="AB835" s="0" t="n">
        <v>0</v>
      </c>
      <c r="AC835" s="0" t="n">
        <v>0</v>
      </c>
      <c r="AD835" s="0" t="n">
        <v>1</v>
      </c>
      <c r="AE835" s="0" t="n">
        <v>0</v>
      </c>
      <c r="AF835" s="0" t="inlineStr">
        <is>
          <t>)*0,2</t>
        </is>
      </c>
      <c r="AG835" s="0" t="n">
        <v>0.0018</v>
      </c>
      <c r="AH835" s="0" t="n">
        <v>2</v>
      </c>
      <c r="AI835" s="0" t="n">
        <v>78852738</v>
      </c>
      <c r="AJ835" s="0" t="n">
        <v>863</v>
      </c>
      <c r="AK835" s="0" t="n">
        <v>0</v>
      </c>
      <c r="AL835" s="0" t="n">
        <v>0</v>
      </c>
      <c r="AM835" s="0" t="n">
        <v>0</v>
      </c>
      <c r="AN835" s="0" t="n">
        <v>0</v>
      </c>
      <c r="AO835" s="0" t="n">
        <v>0</v>
      </c>
      <c r="AP835" s="0" t="n">
        <v>0</v>
      </c>
      <c r="AQ835" s="0" t="n">
        <v>0</v>
      </c>
      <c r="AR835" s="0" t="n">
        <v>0</v>
      </c>
    </row>
    <row r="836">
      <c r="A836" s="0">
        <f>ROW(Source!A2252)</f>
        <v/>
      </c>
      <c r="B836" s="0" t="n">
        <v>78852758</v>
      </c>
      <c r="C836" s="0" t="n">
        <v>78852720</v>
      </c>
      <c r="D836" s="0" t="n">
        <v>29171808</v>
      </c>
      <c r="E836" s="0" t="n">
        <v>1</v>
      </c>
      <c r="F836" s="0" t="n">
        <v>1</v>
      </c>
      <c r="G836" s="0" t="n">
        <v>1</v>
      </c>
      <c r="H836" s="0" t="n">
        <v>3</v>
      </c>
      <c r="I836" s="0" t="inlineStr">
        <is>
          <t>999-9950</t>
        </is>
      </c>
      <c r="J836" s="0" t="inlineStr">
        <is>
          <t>ТССЦ Московской обл., 999-9950, приказ Минстроя России №675/пр от 21.09.2015 г.</t>
        </is>
      </c>
      <c r="K836" s="0" t="inlineStr">
        <is>
          <t>Вспомогательные ненормируемые материалы (2% от ОЗП)</t>
        </is>
      </c>
      <c r="L836" s="0" t="n">
        <v>1374</v>
      </c>
      <c r="N836" s="0" t="n">
        <v>1013</v>
      </c>
      <c r="O836" s="0" t="inlineStr">
        <is>
          <t>РУБ</t>
        </is>
      </c>
      <c r="P836" s="0" t="inlineStr">
        <is>
          <t>РУБ</t>
        </is>
      </c>
      <c r="Q836" s="0" t="n">
        <v>1</v>
      </c>
      <c r="X836" s="0" t="n">
        <v>0.44</v>
      </c>
      <c r="Y836" s="0" t="n">
        <v>1</v>
      </c>
      <c r="Z836" s="0" t="n">
        <v>0</v>
      </c>
      <c r="AA836" s="0" t="n">
        <v>0</v>
      </c>
      <c r="AB836" s="0" t="n">
        <v>0</v>
      </c>
      <c r="AC836" s="0" t="n">
        <v>0</v>
      </c>
      <c r="AD836" s="0" t="n">
        <v>1</v>
      </c>
      <c r="AE836" s="0" t="n">
        <v>0</v>
      </c>
      <c r="AF836" s="0" t="inlineStr">
        <is>
          <t>)*0,2</t>
        </is>
      </c>
      <c r="AG836" s="0" t="n">
        <v>0.08800000000000001</v>
      </c>
      <c r="AH836" s="0" t="n">
        <v>2</v>
      </c>
      <c r="AI836" s="0" t="n">
        <v>78852739</v>
      </c>
      <c r="AJ836" s="0" t="n">
        <v>864</v>
      </c>
      <c r="AK836" s="0" t="n">
        <v>0</v>
      </c>
      <c r="AL836" s="0" t="n">
        <v>0</v>
      </c>
      <c r="AM836" s="0" t="n">
        <v>0</v>
      </c>
      <c r="AN836" s="0" t="n">
        <v>0</v>
      </c>
      <c r="AO836" s="0" t="n">
        <v>0</v>
      </c>
      <c r="AP836" s="0" t="n">
        <v>0</v>
      </c>
      <c r="AQ836" s="0" t="n">
        <v>0</v>
      </c>
      <c r="AR836" s="0" t="n">
        <v>0</v>
      </c>
    </row>
    <row r="837">
      <c r="A837" s="0">
        <f>ROW(Source!A2253)</f>
        <v/>
      </c>
      <c r="B837" s="0" t="n">
        <v>78852780</v>
      </c>
      <c r="C837" s="0" t="n">
        <v>78852759</v>
      </c>
      <c r="D837" s="0" t="n">
        <v>29361307</v>
      </c>
      <c r="E837" s="0" t="n">
        <v>1</v>
      </c>
      <c r="F837" s="0" t="n">
        <v>1</v>
      </c>
      <c r="G837" s="0" t="n">
        <v>1</v>
      </c>
      <c r="H837" s="0" t="n">
        <v>1</v>
      </c>
      <c r="I837" s="0" t="inlineStr">
        <is>
          <t>1-2039-90</t>
        </is>
      </c>
      <c r="J837" s="0" t="inlineStr"/>
      <c r="K837" s="0" t="inlineStr">
        <is>
          <t>Рабочий монтажник среднего разряда 3,9</t>
        </is>
      </c>
      <c r="L837" s="0" t="n">
        <v>1369</v>
      </c>
      <c r="N837" s="0" t="n">
        <v>1013</v>
      </c>
      <c r="O837" s="0" t="inlineStr">
        <is>
          <t>чел.-ч</t>
        </is>
      </c>
      <c r="P837" s="0" t="inlineStr">
        <is>
          <t>чел.-ч</t>
        </is>
      </c>
      <c r="Q837" s="0" t="n">
        <v>1</v>
      </c>
      <c r="X837" s="0" t="n">
        <v>2.32</v>
      </c>
      <c r="Y837" s="0" t="n">
        <v>0</v>
      </c>
      <c r="Z837" s="0" t="n">
        <v>0</v>
      </c>
      <c r="AA837" s="0" t="n">
        <v>0</v>
      </c>
      <c r="AB837" s="0" t="n">
        <v>9.51</v>
      </c>
      <c r="AC837" s="0" t="n">
        <v>0</v>
      </c>
      <c r="AD837" s="0" t="n">
        <v>1</v>
      </c>
      <c r="AE837" s="0" t="n">
        <v>1</v>
      </c>
      <c r="AF837" s="0" t="inlineStr"/>
      <c r="AG837" s="0" t="n">
        <v>2.32</v>
      </c>
      <c r="AH837" s="0" t="n">
        <v>2</v>
      </c>
      <c r="AI837" s="0" t="n">
        <v>78852760</v>
      </c>
      <c r="AJ837" s="0" t="n">
        <v>865</v>
      </c>
      <c r="AK837" s="0" t="n">
        <v>0</v>
      </c>
      <c r="AL837" s="0" t="n">
        <v>0</v>
      </c>
      <c r="AM837" s="0" t="n">
        <v>0</v>
      </c>
      <c r="AN837" s="0" t="n">
        <v>0</v>
      </c>
      <c r="AO837" s="0" t="n">
        <v>0</v>
      </c>
      <c r="AP837" s="0" t="n">
        <v>0</v>
      </c>
      <c r="AQ837" s="0" t="n">
        <v>0</v>
      </c>
      <c r="AR837" s="0" t="n">
        <v>0</v>
      </c>
    </row>
    <row r="838">
      <c r="A838" s="0">
        <f>ROW(Source!A2253)</f>
        <v/>
      </c>
      <c r="B838" s="0" t="n">
        <v>78852781</v>
      </c>
      <c r="C838" s="0" t="n">
        <v>78852759</v>
      </c>
      <c r="D838" s="0" t="n">
        <v>121548</v>
      </c>
      <c r="E838" s="0" t="n">
        <v>1</v>
      </c>
      <c r="F838" s="0" t="n">
        <v>1</v>
      </c>
      <c r="G838" s="0" t="n">
        <v>1</v>
      </c>
      <c r="H838" s="0" t="n">
        <v>1</v>
      </c>
      <c r="I838" s="0" t="inlineStr">
        <is>
          <t>2</t>
        </is>
      </c>
      <c r="J838" s="0" t="inlineStr"/>
      <c r="K838" s="0" t="inlineStr">
        <is>
          <t>Затраты труда машинистов</t>
        </is>
      </c>
      <c r="L838" s="0" t="n">
        <v>608254</v>
      </c>
      <c r="N838" s="0" t="n">
        <v>1013</v>
      </c>
      <c r="O838" s="0" t="inlineStr">
        <is>
          <t>чел.час</t>
        </is>
      </c>
      <c r="P838" s="0" t="inlineStr">
        <is>
          <t>чел.час</t>
        </is>
      </c>
      <c r="Q838" s="0" t="n">
        <v>1</v>
      </c>
      <c r="X838" s="0" t="n">
        <v>0.01</v>
      </c>
      <c r="Y838" s="0" t="n">
        <v>0</v>
      </c>
      <c r="Z838" s="0" t="n">
        <v>0</v>
      </c>
      <c r="AA838" s="0" t="n">
        <v>0</v>
      </c>
      <c r="AB838" s="0" t="n">
        <v>0</v>
      </c>
      <c r="AC838" s="0" t="n">
        <v>0</v>
      </c>
      <c r="AD838" s="0" t="n">
        <v>1</v>
      </c>
      <c r="AE838" s="0" t="n">
        <v>2</v>
      </c>
      <c r="AF838" s="0" t="inlineStr"/>
      <c r="AG838" s="0" t="n">
        <v>0.01</v>
      </c>
      <c r="AH838" s="0" t="n">
        <v>2</v>
      </c>
      <c r="AI838" s="0" t="n">
        <v>78852761</v>
      </c>
      <c r="AJ838" s="0" t="n">
        <v>866</v>
      </c>
      <c r="AK838" s="0" t="n">
        <v>0</v>
      </c>
      <c r="AL838" s="0" t="n">
        <v>0</v>
      </c>
      <c r="AM838" s="0" t="n">
        <v>0</v>
      </c>
      <c r="AN838" s="0" t="n">
        <v>0</v>
      </c>
      <c r="AO838" s="0" t="n">
        <v>0</v>
      </c>
      <c r="AP838" s="0" t="n">
        <v>0</v>
      </c>
      <c r="AQ838" s="0" t="n">
        <v>0</v>
      </c>
      <c r="AR838" s="0" t="n">
        <v>0</v>
      </c>
    </row>
    <row r="839">
      <c r="A839" s="0">
        <f>ROW(Source!A2253)</f>
        <v/>
      </c>
      <c r="B839" s="0" t="n">
        <v>78852782</v>
      </c>
      <c r="C839" s="0" t="n">
        <v>78852759</v>
      </c>
      <c r="D839" s="0" t="n">
        <v>29172362</v>
      </c>
      <c r="E839" s="0" t="n">
        <v>1</v>
      </c>
      <c r="F839" s="0" t="n">
        <v>1</v>
      </c>
      <c r="G839" s="0" t="n">
        <v>1</v>
      </c>
      <c r="H839" s="0" t="n">
        <v>2</v>
      </c>
      <c r="I839" s="0" t="inlineStr">
        <is>
          <t>021102</t>
        </is>
      </c>
      <c r="J839" s="0" t="inlineStr">
        <is>
          <t>ТСЭМ Московской обл., 021102, приказ Минстроя России №675/пр от 28.02.2017 № 264/пр</t>
        </is>
      </c>
      <c r="K839" s="0" t="inlineStr">
        <is>
          <t>Краны на автомобильном ходу при работе на монтаже технологического оборудования 10 т</t>
        </is>
      </c>
      <c r="L839" s="0" t="n">
        <v>1368</v>
      </c>
      <c r="N839" s="0" t="n">
        <v>1011</v>
      </c>
      <c r="O839" s="0" t="inlineStr">
        <is>
          <t>маш.-ч</t>
        </is>
      </c>
      <c r="P839" s="0" t="inlineStr">
        <is>
          <t>маш.-ч</t>
        </is>
      </c>
      <c r="Q839" s="0" t="n">
        <v>1</v>
      </c>
      <c r="X839" s="0" t="n">
        <v>0.01</v>
      </c>
      <c r="Y839" s="0" t="n">
        <v>0</v>
      </c>
      <c r="Z839" s="0" t="n">
        <v>134.65</v>
      </c>
      <c r="AA839" s="0" t="n">
        <v>13.5</v>
      </c>
      <c r="AB839" s="0" t="n">
        <v>0</v>
      </c>
      <c r="AC839" s="0" t="n">
        <v>0</v>
      </c>
      <c r="AD839" s="0" t="n">
        <v>1</v>
      </c>
      <c r="AE839" s="0" t="n">
        <v>0</v>
      </c>
      <c r="AF839" s="0" t="inlineStr"/>
      <c r="AG839" s="0" t="n">
        <v>0.01</v>
      </c>
      <c r="AH839" s="0" t="n">
        <v>2</v>
      </c>
      <c r="AI839" s="0" t="n">
        <v>78852762</v>
      </c>
      <c r="AJ839" s="0" t="n">
        <v>867</v>
      </c>
      <c r="AK839" s="0" t="n">
        <v>0</v>
      </c>
      <c r="AL839" s="0" t="n">
        <v>0</v>
      </c>
      <c r="AM839" s="0" t="n">
        <v>0</v>
      </c>
      <c r="AN839" s="0" t="n">
        <v>0</v>
      </c>
      <c r="AO839" s="0" t="n">
        <v>0</v>
      </c>
      <c r="AP839" s="0" t="n">
        <v>0</v>
      </c>
      <c r="AQ839" s="0" t="n">
        <v>0</v>
      </c>
      <c r="AR839" s="0" t="n">
        <v>0</v>
      </c>
    </row>
    <row r="840">
      <c r="A840" s="0">
        <f>ROW(Source!A2253)</f>
        <v/>
      </c>
      <c r="B840" s="0" t="n">
        <v>78852783</v>
      </c>
      <c r="C840" s="0" t="n">
        <v>78852759</v>
      </c>
      <c r="D840" s="0" t="n">
        <v>29172657</v>
      </c>
      <c r="E840" s="0" t="n">
        <v>1</v>
      </c>
      <c r="F840" s="0" t="n">
        <v>1</v>
      </c>
      <c r="G840" s="0" t="n">
        <v>1</v>
      </c>
      <c r="H840" s="0" t="n">
        <v>2</v>
      </c>
      <c r="I840" s="0" t="inlineStr">
        <is>
          <t>040502</t>
        </is>
      </c>
      <c r="J840" s="0" t="inlineStr">
        <is>
          <t>ТСЭМ Московской обл., 040502, приказ Минстроя России №675/пр от 28.02.2017 № 264/пр</t>
        </is>
      </c>
      <c r="K840" s="0" t="inlineStr">
        <is>
          <t>Установки для сварки ручной дуговой (постоянного тока)</t>
        </is>
      </c>
      <c r="L840" s="0" t="n">
        <v>1368</v>
      </c>
      <c r="N840" s="0" t="n">
        <v>1011</v>
      </c>
      <c r="O840" s="0" t="inlineStr">
        <is>
          <t>маш.-ч</t>
        </is>
      </c>
      <c r="P840" s="0" t="inlineStr">
        <is>
          <t>маш.-ч</t>
        </is>
      </c>
      <c r="Q840" s="0" t="n">
        <v>1</v>
      </c>
      <c r="X840" s="0" t="n">
        <v>0.13</v>
      </c>
      <c r="Y840" s="0" t="n">
        <v>0</v>
      </c>
      <c r="Z840" s="0" t="n">
        <v>8.1</v>
      </c>
      <c r="AA840" s="0" t="n">
        <v>0</v>
      </c>
      <c r="AB840" s="0" t="n">
        <v>0</v>
      </c>
      <c r="AC840" s="0" t="n">
        <v>0</v>
      </c>
      <c r="AD840" s="0" t="n">
        <v>1</v>
      </c>
      <c r="AE840" s="0" t="n">
        <v>0</v>
      </c>
      <c r="AF840" s="0" t="inlineStr"/>
      <c r="AG840" s="0" t="n">
        <v>0.13</v>
      </c>
      <c r="AH840" s="0" t="n">
        <v>2</v>
      </c>
      <c r="AI840" s="0" t="n">
        <v>78852763</v>
      </c>
      <c r="AJ840" s="0" t="n">
        <v>868</v>
      </c>
      <c r="AK840" s="0" t="n">
        <v>0</v>
      </c>
      <c r="AL840" s="0" t="n">
        <v>0</v>
      </c>
      <c r="AM840" s="0" t="n">
        <v>0</v>
      </c>
      <c r="AN840" s="0" t="n">
        <v>0</v>
      </c>
      <c r="AO840" s="0" t="n">
        <v>0</v>
      </c>
      <c r="AP840" s="0" t="n">
        <v>0</v>
      </c>
      <c r="AQ840" s="0" t="n">
        <v>0</v>
      </c>
      <c r="AR840" s="0" t="n">
        <v>0</v>
      </c>
    </row>
    <row r="841">
      <c r="A841" s="0">
        <f>ROW(Source!A2253)</f>
        <v/>
      </c>
      <c r="B841" s="0" t="n">
        <v>78852784</v>
      </c>
      <c r="C841" s="0" t="n">
        <v>78852759</v>
      </c>
      <c r="D841" s="0" t="n">
        <v>29174500</v>
      </c>
      <c r="E841" s="0" t="n">
        <v>1</v>
      </c>
      <c r="F841" s="0" t="n">
        <v>1</v>
      </c>
      <c r="G841" s="0" t="n">
        <v>1</v>
      </c>
      <c r="H841" s="0" t="n">
        <v>2</v>
      </c>
      <c r="I841" s="0" t="inlineStr">
        <is>
          <t>330206</t>
        </is>
      </c>
      <c r="J841" s="0" t="inlineStr">
        <is>
          <t>ТСЭМ Московской обл., 330206, приказ Минстроя России №675/пр от 28.02.2017 № 264/пр</t>
        </is>
      </c>
      <c r="K841" s="0" t="inlineStr">
        <is>
          <t>Дрели электрические</t>
        </is>
      </c>
      <c r="L841" s="0" t="n">
        <v>1368</v>
      </c>
      <c r="N841" s="0" t="n">
        <v>1011</v>
      </c>
      <c r="O841" s="0" t="inlineStr">
        <is>
          <t>маш.-ч</t>
        </is>
      </c>
      <c r="P841" s="0" t="inlineStr">
        <is>
          <t>маш.-ч</t>
        </is>
      </c>
      <c r="Q841" s="0" t="n">
        <v>1</v>
      </c>
      <c r="X841" s="0" t="n">
        <v>0.04</v>
      </c>
      <c r="Y841" s="0" t="n">
        <v>0</v>
      </c>
      <c r="Z841" s="0" t="n">
        <v>1.95</v>
      </c>
      <c r="AA841" s="0" t="n">
        <v>0</v>
      </c>
      <c r="AB841" s="0" t="n">
        <v>0</v>
      </c>
      <c r="AC841" s="0" t="n">
        <v>0</v>
      </c>
      <c r="AD841" s="0" t="n">
        <v>1</v>
      </c>
      <c r="AE841" s="0" t="n">
        <v>0</v>
      </c>
      <c r="AF841" s="0" t="inlineStr"/>
      <c r="AG841" s="0" t="n">
        <v>0.04</v>
      </c>
      <c r="AH841" s="0" t="n">
        <v>2</v>
      </c>
      <c r="AI841" s="0" t="n">
        <v>78852764</v>
      </c>
      <c r="AJ841" s="0" t="n">
        <v>869</v>
      </c>
      <c r="AK841" s="0" t="n">
        <v>0</v>
      </c>
      <c r="AL841" s="0" t="n">
        <v>0</v>
      </c>
      <c r="AM841" s="0" t="n">
        <v>0</v>
      </c>
      <c r="AN841" s="0" t="n">
        <v>0</v>
      </c>
      <c r="AO841" s="0" t="n">
        <v>0</v>
      </c>
      <c r="AP841" s="0" t="n">
        <v>0</v>
      </c>
      <c r="AQ841" s="0" t="n">
        <v>0</v>
      </c>
      <c r="AR841" s="0" t="n">
        <v>0</v>
      </c>
    </row>
    <row r="842">
      <c r="A842" s="0">
        <f>ROW(Source!A2253)</f>
        <v/>
      </c>
      <c r="B842" s="0" t="n">
        <v>78852785</v>
      </c>
      <c r="C842" s="0" t="n">
        <v>78852759</v>
      </c>
      <c r="D842" s="0" t="n">
        <v>29174689</v>
      </c>
      <c r="E842" s="0" t="n">
        <v>1</v>
      </c>
      <c r="F842" s="0" t="n">
        <v>1</v>
      </c>
      <c r="G842" s="0" t="n">
        <v>1</v>
      </c>
      <c r="H842" s="0" t="n">
        <v>2</v>
      </c>
      <c r="I842" s="0" t="inlineStr">
        <is>
          <t>350451</t>
        </is>
      </c>
      <c r="J842" s="0" t="inlineStr">
        <is>
          <t>ТСЭМ Московской обл., 350451, приказ Минстроя России №675/пр от 28.02.2017 № 264/пр</t>
        </is>
      </c>
      <c r="K842" s="0" t="inlineStr">
        <is>
          <t>Пресс гидравлический с электроприводом</t>
        </is>
      </c>
      <c r="L842" s="0" t="n">
        <v>1368</v>
      </c>
      <c r="N842" s="0" t="n">
        <v>1011</v>
      </c>
      <c r="O842" s="0" t="inlineStr">
        <is>
          <t>маш.-ч</t>
        </is>
      </c>
      <c r="P842" s="0" t="inlineStr">
        <is>
          <t>маш.-ч</t>
        </is>
      </c>
      <c r="Q842" s="0" t="n">
        <v>1</v>
      </c>
      <c r="X842" s="0" t="n">
        <v>0.2</v>
      </c>
      <c r="Y842" s="0" t="n">
        <v>0</v>
      </c>
      <c r="Z842" s="0" t="n">
        <v>1.11</v>
      </c>
      <c r="AA842" s="0" t="n">
        <v>0</v>
      </c>
      <c r="AB842" s="0" t="n">
        <v>0</v>
      </c>
      <c r="AC842" s="0" t="n">
        <v>0</v>
      </c>
      <c r="AD842" s="0" t="n">
        <v>1</v>
      </c>
      <c r="AE842" s="0" t="n">
        <v>0</v>
      </c>
      <c r="AF842" s="0" t="inlineStr"/>
      <c r="AG842" s="0" t="n">
        <v>0.2</v>
      </c>
      <c r="AH842" s="0" t="n">
        <v>2</v>
      </c>
      <c r="AI842" s="0" t="n">
        <v>78852765</v>
      </c>
      <c r="AJ842" s="0" t="n">
        <v>870</v>
      </c>
      <c r="AK842" s="0" t="n">
        <v>0</v>
      </c>
      <c r="AL842" s="0" t="n">
        <v>0</v>
      </c>
      <c r="AM842" s="0" t="n">
        <v>0</v>
      </c>
      <c r="AN842" s="0" t="n">
        <v>0</v>
      </c>
      <c r="AO842" s="0" t="n">
        <v>0</v>
      </c>
      <c r="AP842" s="0" t="n">
        <v>0</v>
      </c>
      <c r="AQ842" s="0" t="n">
        <v>0</v>
      </c>
      <c r="AR842" s="0" t="n">
        <v>0</v>
      </c>
    </row>
    <row r="843">
      <c r="A843" s="0">
        <f>ROW(Source!A2253)</f>
        <v/>
      </c>
      <c r="B843" s="0" t="n">
        <v>78852786</v>
      </c>
      <c r="C843" s="0" t="n">
        <v>78852759</v>
      </c>
      <c r="D843" s="0" t="n">
        <v>29174913</v>
      </c>
      <c r="E843" s="0" t="n">
        <v>1</v>
      </c>
      <c r="F843" s="0" t="n">
        <v>1</v>
      </c>
      <c r="G843" s="0" t="n">
        <v>1</v>
      </c>
      <c r="H843" s="0" t="n">
        <v>2</v>
      </c>
      <c r="I843" s="0" t="inlineStr">
        <is>
          <t>400001</t>
        </is>
      </c>
      <c r="J843" s="0" t="inlineStr">
        <is>
          <t>ТСЭМ Московской обл., 400001, приказ Минстроя России №675/пр от 28.02.2017 № 264/пр</t>
        </is>
      </c>
      <c r="K843" s="0" t="inlineStr">
        <is>
          <t>Автомобили бортовые, грузоподъемность до 5 т</t>
        </is>
      </c>
      <c r="L843" s="0" t="n">
        <v>1368</v>
      </c>
      <c r="N843" s="0" t="n">
        <v>1011</v>
      </c>
      <c r="O843" s="0" t="inlineStr">
        <is>
          <t>маш.-ч</t>
        </is>
      </c>
      <c r="P843" s="0" t="inlineStr">
        <is>
          <t>маш.-ч</t>
        </is>
      </c>
      <c r="Q843" s="0" t="n">
        <v>1</v>
      </c>
      <c r="X843" s="0" t="n">
        <v>0.01</v>
      </c>
      <c r="Y843" s="0" t="n">
        <v>0</v>
      </c>
      <c r="Z843" s="0" t="n">
        <v>87.17</v>
      </c>
      <c r="AA843" s="0" t="n">
        <v>11.6</v>
      </c>
      <c r="AB843" s="0" t="n">
        <v>0</v>
      </c>
      <c r="AC843" s="0" t="n">
        <v>0</v>
      </c>
      <c r="AD843" s="0" t="n">
        <v>1</v>
      </c>
      <c r="AE843" s="0" t="n">
        <v>0</v>
      </c>
      <c r="AF843" s="0" t="inlineStr"/>
      <c r="AG843" s="0" t="n">
        <v>0.01</v>
      </c>
      <c r="AH843" s="0" t="n">
        <v>2</v>
      </c>
      <c r="AI843" s="0" t="n">
        <v>78852766</v>
      </c>
      <c r="AJ843" s="0" t="n">
        <v>871</v>
      </c>
      <c r="AK843" s="0" t="n">
        <v>0</v>
      </c>
      <c r="AL843" s="0" t="n">
        <v>0</v>
      </c>
      <c r="AM843" s="0" t="n">
        <v>0</v>
      </c>
      <c r="AN843" s="0" t="n">
        <v>0</v>
      </c>
      <c r="AO843" s="0" t="n">
        <v>0</v>
      </c>
      <c r="AP843" s="0" t="n">
        <v>0</v>
      </c>
      <c r="AQ843" s="0" t="n">
        <v>0</v>
      </c>
      <c r="AR843" s="0" t="n">
        <v>0</v>
      </c>
    </row>
    <row r="844">
      <c r="A844" s="0">
        <f>ROW(Source!A2253)</f>
        <v/>
      </c>
      <c r="B844" s="0" t="n">
        <v>78852787</v>
      </c>
      <c r="C844" s="0" t="n">
        <v>78852759</v>
      </c>
      <c r="D844" s="0" t="n">
        <v>29110546</v>
      </c>
      <c r="E844" s="0" t="n">
        <v>1</v>
      </c>
      <c r="F844" s="0" t="n">
        <v>1</v>
      </c>
      <c r="G844" s="0" t="n">
        <v>1</v>
      </c>
      <c r="H844" s="0" t="n">
        <v>3</v>
      </c>
      <c r="I844" s="0" t="inlineStr">
        <is>
          <t>101-1665</t>
        </is>
      </c>
      <c r="J844" s="0" t="inlineStr">
        <is>
          <t>ТССЦ Московской обл., 101-1665, приказ Минстроя России №675/пр от 28.02.2017 № 254/пр</t>
        </is>
      </c>
      <c r="K844" s="0" t="inlineStr">
        <is>
          <t>Лак электроизоляционный 318</t>
        </is>
      </c>
      <c r="L844" s="0" t="n">
        <v>1346</v>
      </c>
      <c r="N844" s="0" t="n">
        <v>1009</v>
      </c>
      <c r="O844" s="0" t="inlineStr">
        <is>
          <t>кг</t>
        </is>
      </c>
      <c r="P844" s="0" t="inlineStr">
        <is>
          <t>кг</t>
        </is>
      </c>
      <c r="Q844" s="0" t="n">
        <v>1</v>
      </c>
      <c r="X844" s="0" t="n">
        <v>0.014</v>
      </c>
      <c r="Y844" s="0" t="n">
        <v>35.63</v>
      </c>
      <c r="Z844" s="0" t="n">
        <v>0</v>
      </c>
      <c r="AA844" s="0" t="n">
        <v>0</v>
      </c>
      <c r="AB844" s="0" t="n">
        <v>0</v>
      </c>
      <c r="AC844" s="0" t="n">
        <v>0</v>
      </c>
      <c r="AD844" s="0" t="n">
        <v>1</v>
      </c>
      <c r="AE844" s="0" t="n">
        <v>0</v>
      </c>
      <c r="AF844" s="0" t="inlineStr"/>
      <c r="AG844" s="0" t="n">
        <v>0.014</v>
      </c>
      <c r="AH844" s="0" t="n">
        <v>2</v>
      </c>
      <c r="AI844" s="0" t="n">
        <v>78852767</v>
      </c>
      <c r="AJ844" s="0" t="n">
        <v>872</v>
      </c>
      <c r="AK844" s="0" t="n">
        <v>0</v>
      </c>
      <c r="AL844" s="0" t="n">
        <v>0</v>
      </c>
      <c r="AM844" s="0" t="n">
        <v>0</v>
      </c>
      <c r="AN844" s="0" t="n">
        <v>0</v>
      </c>
      <c r="AO844" s="0" t="n">
        <v>0</v>
      </c>
      <c r="AP844" s="0" t="n">
        <v>0</v>
      </c>
      <c r="AQ844" s="0" t="n">
        <v>0</v>
      </c>
      <c r="AR844" s="0" t="n">
        <v>0</v>
      </c>
    </row>
    <row r="845">
      <c r="A845" s="0">
        <f>ROW(Source!A2253)</f>
        <v/>
      </c>
      <c r="B845" s="0" t="n">
        <v>78852788</v>
      </c>
      <c r="C845" s="0" t="n">
        <v>78852759</v>
      </c>
      <c r="D845" s="0" t="n">
        <v>29113980</v>
      </c>
      <c r="E845" s="0" t="n">
        <v>1</v>
      </c>
      <c r="F845" s="0" t="n">
        <v>1</v>
      </c>
      <c r="G845" s="0" t="n">
        <v>1</v>
      </c>
      <c r="H845" s="0" t="n">
        <v>3</v>
      </c>
      <c r="I845" s="0" t="inlineStr">
        <is>
          <t>101-1924</t>
        </is>
      </c>
      <c r="J845" s="0" t="inlineStr">
        <is>
          <t>ТССЦ Московской обл., 101-1924, приказ Минстроя России №675/пр от 28.02.2017 № 254/пр</t>
        </is>
      </c>
      <c r="K845" s="0" t="inlineStr">
        <is>
          <t>Электроды диаметром 4 мм Э42А</t>
        </is>
      </c>
      <c r="L845" s="0" t="n">
        <v>1346</v>
      </c>
      <c r="N845" s="0" t="n">
        <v>1009</v>
      </c>
      <c r="O845" s="0" t="inlineStr">
        <is>
          <t>кг</t>
        </is>
      </c>
      <c r="P845" s="0" t="inlineStr">
        <is>
          <t>кг</t>
        </is>
      </c>
      <c r="Q845" s="0" t="n">
        <v>1</v>
      </c>
      <c r="X845" s="0" t="n">
        <v>0.07000000000000001</v>
      </c>
      <c r="Y845" s="0" t="n">
        <v>14.31</v>
      </c>
      <c r="Z845" s="0" t="n">
        <v>0</v>
      </c>
      <c r="AA845" s="0" t="n">
        <v>0</v>
      </c>
      <c r="AB845" s="0" t="n">
        <v>0</v>
      </c>
      <c r="AC845" s="0" t="n">
        <v>0</v>
      </c>
      <c r="AD845" s="0" t="n">
        <v>1</v>
      </c>
      <c r="AE845" s="0" t="n">
        <v>0</v>
      </c>
      <c r="AF845" s="0" t="inlineStr"/>
      <c r="AG845" s="0" t="n">
        <v>0.07000000000000001</v>
      </c>
      <c r="AH845" s="0" t="n">
        <v>2</v>
      </c>
      <c r="AI845" s="0" t="n">
        <v>78852768</v>
      </c>
      <c r="AJ845" s="0" t="n">
        <v>873</v>
      </c>
      <c r="AK845" s="0" t="n">
        <v>0</v>
      </c>
      <c r="AL845" s="0" t="n">
        <v>0</v>
      </c>
      <c r="AM845" s="0" t="n">
        <v>0</v>
      </c>
      <c r="AN845" s="0" t="n">
        <v>0</v>
      </c>
      <c r="AO845" s="0" t="n">
        <v>0</v>
      </c>
      <c r="AP845" s="0" t="n">
        <v>0</v>
      </c>
      <c r="AQ845" s="0" t="n">
        <v>0</v>
      </c>
      <c r="AR845" s="0" t="n">
        <v>0</v>
      </c>
    </row>
    <row r="846">
      <c r="A846" s="0">
        <f>ROW(Source!A2253)</f>
        <v/>
      </c>
      <c r="B846" s="0" t="n">
        <v>78852789</v>
      </c>
      <c r="C846" s="0" t="n">
        <v>78852759</v>
      </c>
      <c r="D846" s="0" t="n">
        <v>29108369</v>
      </c>
      <c r="E846" s="0" t="n">
        <v>1</v>
      </c>
      <c r="F846" s="0" t="n">
        <v>1</v>
      </c>
      <c r="G846" s="0" t="n">
        <v>1</v>
      </c>
      <c r="H846" s="0" t="n">
        <v>3</v>
      </c>
      <c r="I846" s="0" t="inlineStr">
        <is>
          <t>101-1964</t>
        </is>
      </c>
      <c r="J846" s="0" t="inlineStr">
        <is>
          <t>ТССЦ Московской обл., 101-1964, приказ Минстроя России №675/пр от 28.02.2017 № 254/пр</t>
        </is>
      </c>
      <c r="K846" s="0" t="inlineStr">
        <is>
          <t>Шпагат бумажный</t>
        </is>
      </c>
      <c r="L846" s="0" t="n">
        <v>1346</v>
      </c>
      <c r="N846" s="0" t="n">
        <v>1009</v>
      </c>
      <c r="O846" s="0" t="inlineStr">
        <is>
          <t>кг</t>
        </is>
      </c>
      <c r="P846" s="0" t="inlineStr">
        <is>
          <t>кг</t>
        </is>
      </c>
      <c r="Q846" s="0" t="n">
        <v>1</v>
      </c>
      <c r="X846" s="0" t="n">
        <v>0.004</v>
      </c>
      <c r="Y846" s="0" t="n">
        <v>18.9</v>
      </c>
      <c r="Z846" s="0" t="n">
        <v>0</v>
      </c>
      <c r="AA846" s="0" t="n">
        <v>0</v>
      </c>
      <c r="AB846" s="0" t="n">
        <v>0</v>
      </c>
      <c r="AC846" s="0" t="n">
        <v>0</v>
      </c>
      <c r="AD846" s="0" t="n">
        <v>1</v>
      </c>
      <c r="AE846" s="0" t="n">
        <v>0</v>
      </c>
      <c r="AF846" s="0" t="inlineStr"/>
      <c r="AG846" s="0" t="n">
        <v>0.004</v>
      </c>
      <c r="AH846" s="0" t="n">
        <v>2</v>
      </c>
      <c r="AI846" s="0" t="n">
        <v>78852769</v>
      </c>
      <c r="AJ846" s="0" t="n">
        <v>874</v>
      </c>
      <c r="AK846" s="0" t="n">
        <v>0</v>
      </c>
      <c r="AL846" s="0" t="n">
        <v>0</v>
      </c>
      <c r="AM846" s="0" t="n">
        <v>0</v>
      </c>
      <c r="AN846" s="0" t="n">
        <v>0</v>
      </c>
      <c r="AO846" s="0" t="n">
        <v>0</v>
      </c>
      <c r="AP846" s="0" t="n">
        <v>0</v>
      </c>
      <c r="AQ846" s="0" t="n">
        <v>0</v>
      </c>
      <c r="AR846" s="0" t="n">
        <v>0</v>
      </c>
    </row>
    <row r="847">
      <c r="A847" s="0">
        <f>ROW(Source!A2253)</f>
        <v/>
      </c>
      <c r="B847" s="0" t="n">
        <v>78852790</v>
      </c>
      <c r="C847" s="0" t="n">
        <v>78852759</v>
      </c>
      <c r="D847" s="0" t="n">
        <v>29114246</v>
      </c>
      <c r="E847" s="0" t="n">
        <v>1</v>
      </c>
      <c r="F847" s="0" t="n">
        <v>1</v>
      </c>
      <c r="G847" s="0" t="n">
        <v>1</v>
      </c>
      <c r="H847" s="0" t="n">
        <v>3</v>
      </c>
      <c r="I847" s="0" t="inlineStr">
        <is>
          <t>101-1977</t>
        </is>
      </c>
      <c r="J847" s="0" t="inlineStr">
        <is>
          <t>ТССЦ Московской обл., 101-1977, приказ Минстроя России №675/пр от 28.02.2017 № 254/пр</t>
        </is>
      </c>
      <c r="K847" s="0" t="inlineStr">
        <is>
          <t>Болты с гайками и шайбами строительные</t>
        </is>
      </c>
      <c r="L847" s="0" t="n">
        <v>1346</v>
      </c>
      <c r="N847" s="0" t="n">
        <v>1009</v>
      </c>
      <c r="O847" s="0" t="inlineStr">
        <is>
          <t>кг</t>
        </is>
      </c>
      <c r="P847" s="0" t="inlineStr">
        <is>
          <t>кг</t>
        </is>
      </c>
      <c r="Q847" s="0" t="n">
        <v>1</v>
      </c>
      <c r="X847" s="0" t="n">
        <v>0.38</v>
      </c>
      <c r="Y847" s="0" t="n">
        <v>9.039999999999999</v>
      </c>
      <c r="Z847" s="0" t="n">
        <v>0</v>
      </c>
      <c r="AA847" s="0" t="n">
        <v>0</v>
      </c>
      <c r="AB847" s="0" t="n">
        <v>0</v>
      </c>
      <c r="AC847" s="0" t="n">
        <v>0</v>
      </c>
      <c r="AD847" s="0" t="n">
        <v>1</v>
      </c>
      <c r="AE847" s="0" t="n">
        <v>0</v>
      </c>
      <c r="AF847" s="0" t="inlineStr"/>
      <c r="AG847" s="0" t="n">
        <v>0.38</v>
      </c>
      <c r="AH847" s="0" t="n">
        <v>2</v>
      </c>
      <c r="AI847" s="0" t="n">
        <v>78852770</v>
      </c>
      <c r="AJ847" s="0" t="n">
        <v>875</v>
      </c>
      <c r="AK847" s="0" t="n">
        <v>0</v>
      </c>
      <c r="AL847" s="0" t="n">
        <v>0</v>
      </c>
      <c r="AM847" s="0" t="n">
        <v>0</v>
      </c>
      <c r="AN847" s="0" t="n">
        <v>0</v>
      </c>
      <c r="AO847" s="0" t="n">
        <v>0</v>
      </c>
      <c r="AP847" s="0" t="n">
        <v>0</v>
      </c>
      <c r="AQ847" s="0" t="n">
        <v>0</v>
      </c>
      <c r="AR847" s="0" t="n">
        <v>0</v>
      </c>
    </row>
    <row r="848">
      <c r="A848" s="0">
        <f>ROW(Source!A2253)</f>
        <v/>
      </c>
      <c r="B848" s="0" t="n">
        <v>78852791</v>
      </c>
      <c r="C848" s="0" t="n">
        <v>78852759</v>
      </c>
      <c r="D848" s="0" t="n">
        <v>29110426</v>
      </c>
      <c r="E848" s="0" t="n">
        <v>1</v>
      </c>
      <c r="F848" s="0" t="n">
        <v>1</v>
      </c>
      <c r="G848" s="0" t="n">
        <v>1</v>
      </c>
      <c r="H848" s="0" t="n">
        <v>3</v>
      </c>
      <c r="I848" s="0" t="inlineStr">
        <is>
          <t>101-2143</t>
        </is>
      </c>
      <c r="J848" s="0" t="inlineStr">
        <is>
          <t>ТССЦ Московской обл., 101-2143, приказ Минстроя России №675/пр от 28.02.2017 № 254/пр</t>
        </is>
      </c>
      <c r="K848" s="0" t="inlineStr">
        <is>
          <t>Краска</t>
        </is>
      </c>
      <c r="L848" s="0" t="n">
        <v>1346</v>
      </c>
      <c r="N848" s="0" t="n">
        <v>1009</v>
      </c>
      <c r="O848" s="0" t="inlineStr">
        <is>
          <t>кг</t>
        </is>
      </c>
      <c r="P848" s="0" t="inlineStr">
        <is>
          <t>кг</t>
        </is>
      </c>
      <c r="Q848" s="0" t="n">
        <v>1</v>
      </c>
      <c r="X848" s="0" t="n">
        <v>0.047</v>
      </c>
      <c r="Y848" s="0" t="n">
        <v>28.67</v>
      </c>
      <c r="Z848" s="0" t="n">
        <v>0</v>
      </c>
      <c r="AA848" s="0" t="n">
        <v>0</v>
      </c>
      <c r="AB848" s="0" t="n">
        <v>0</v>
      </c>
      <c r="AC848" s="0" t="n">
        <v>0</v>
      </c>
      <c r="AD848" s="0" t="n">
        <v>1</v>
      </c>
      <c r="AE848" s="0" t="n">
        <v>0</v>
      </c>
      <c r="AF848" s="0" t="inlineStr"/>
      <c r="AG848" s="0" t="n">
        <v>0.047</v>
      </c>
      <c r="AH848" s="0" t="n">
        <v>2</v>
      </c>
      <c r="AI848" s="0" t="n">
        <v>78852771</v>
      </c>
      <c r="AJ848" s="0" t="n">
        <v>876</v>
      </c>
      <c r="AK848" s="0" t="n">
        <v>0</v>
      </c>
      <c r="AL848" s="0" t="n">
        <v>0</v>
      </c>
      <c r="AM848" s="0" t="n">
        <v>0</v>
      </c>
      <c r="AN848" s="0" t="n">
        <v>0</v>
      </c>
      <c r="AO848" s="0" t="n">
        <v>0</v>
      </c>
      <c r="AP848" s="0" t="n">
        <v>0</v>
      </c>
      <c r="AQ848" s="0" t="n">
        <v>0</v>
      </c>
      <c r="AR848" s="0" t="n">
        <v>0</v>
      </c>
    </row>
    <row r="849">
      <c r="A849" s="0">
        <f>ROW(Source!A2253)</f>
        <v/>
      </c>
      <c r="B849" s="0" t="n">
        <v>78852792</v>
      </c>
      <c r="C849" s="0" t="n">
        <v>78852759</v>
      </c>
      <c r="D849" s="0" t="n">
        <v>29107961</v>
      </c>
      <c r="E849" s="0" t="n">
        <v>1</v>
      </c>
      <c r="F849" s="0" t="n">
        <v>1</v>
      </c>
      <c r="G849" s="0" t="n">
        <v>1</v>
      </c>
      <c r="H849" s="0" t="n">
        <v>3</v>
      </c>
      <c r="I849" s="0" t="inlineStr">
        <is>
          <t>101-2365</t>
        </is>
      </c>
      <c r="J849" s="0" t="inlineStr">
        <is>
          <t>ТССЦ Московской обл., 101-2365, приказ Минстроя России №675/пр от 28.02.2017 № 254/пр</t>
        </is>
      </c>
      <c r="K849" s="0" t="inlineStr">
        <is>
          <t>Нитки швейные</t>
        </is>
      </c>
      <c r="L849" s="0" t="n">
        <v>1346</v>
      </c>
      <c r="N849" s="0" t="n">
        <v>1009</v>
      </c>
      <c r="O849" s="0" t="inlineStr">
        <is>
          <t>кг</t>
        </is>
      </c>
      <c r="P849" s="0" t="inlineStr">
        <is>
          <t>кг</t>
        </is>
      </c>
      <c r="Q849" s="0" t="n">
        <v>1</v>
      </c>
      <c r="X849" s="0" t="n">
        <v>0.002</v>
      </c>
      <c r="Y849" s="0" t="n">
        <v>133.05</v>
      </c>
      <c r="Z849" s="0" t="n">
        <v>0</v>
      </c>
      <c r="AA849" s="0" t="n">
        <v>0</v>
      </c>
      <c r="AB849" s="0" t="n">
        <v>0</v>
      </c>
      <c r="AC849" s="0" t="n">
        <v>0</v>
      </c>
      <c r="AD849" s="0" t="n">
        <v>1</v>
      </c>
      <c r="AE849" s="0" t="n">
        <v>0</v>
      </c>
      <c r="AF849" s="0" t="inlineStr"/>
      <c r="AG849" s="0" t="n">
        <v>0.002</v>
      </c>
      <c r="AH849" s="0" t="n">
        <v>2</v>
      </c>
      <c r="AI849" s="0" t="n">
        <v>78852772</v>
      </c>
      <c r="AJ849" s="0" t="n">
        <v>877</v>
      </c>
      <c r="AK849" s="0" t="n">
        <v>0</v>
      </c>
      <c r="AL849" s="0" t="n">
        <v>0</v>
      </c>
      <c r="AM849" s="0" t="n">
        <v>0</v>
      </c>
      <c r="AN849" s="0" t="n">
        <v>0</v>
      </c>
      <c r="AO849" s="0" t="n">
        <v>0</v>
      </c>
      <c r="AP849" s="0" t="n">
        <v>0</v>
      </c>
      <c r="AQ849" s="0" t="n">
        <v>0</v>
      </c>
      <c r="AR849" s="0" t="n">
        <v>0</v>
      </c>
    </row>
    <row r="850">
      <c r="A850" s="0">
        <f>ROW(Source!A2253)</f>
        <v/>
      </c>
      <c r="B850" s="0" t="n">
        <v>78852793</v>
      </c>
      <c r="C850" s="0" t="n">
        <v>78852759</v>
      </c>
      <c r="D850" s="0" t="n">
        <v>29110838</v>
      </c>
      <c r="E850" s="0" t="n">
        <v>1</v>
      </c>
      <c r="F850" s="0" t="n">
        <v>1</v>
      </c>
      <c r="G850" s="0" t="n">
        <v>1</v>
      </c>
      <c r="H850" s="0" t="n">
        <v>3</v>
      </c>
      <c r="I850" s="0" t="inlineStr">
        <is>
          <t>101-2499</t>
        </is>
      </c>
      <c r="J850" s="0" t="inlineStr">
        <is>
          <t>ТССЦ Московской обл., 101-2499, приказ Минстроя России №675/пр от 28.02.2017 № 254/пр</t>
        </is>
      </c>
      <c r="K850" s="0" t="inlineStr">
        <is>
          <t>Лента изоляционная прорезиненная односторонняя ширина 20 мм, толщина 0,25-0,35 мм</t>
        </is>
      </c>
      <c r="L850" s="0" t="n">
        <v>1346</v>
      </c>
      <c r="N850" s="0" t="n">
        <v>1009</v>
      </c>
      <c r="O850" s="0" t="inlineStr">
        <is>
          <t>кг</t>
        </is>
      </c>
      <c r="P850" s="0" t="inlineStr">
        <is>
          <t>кг</t>
        </is>
      </c>
      <c r="Q850" s="0" t="n">
        <v>1</v>
      </c>
      <c r="X850" s="0" t="n">
        <v>0.036</v>
      </c>
      <c r="Y850" s="0" t="n">
        <v>30.5</v>
      </c>
      <c r="Z850" s="0" t="n">
        <v>0</v>
      </c>
      <c r="AA850" s="0" t="n">
        <v>0</v>
      </c>
      <c r="AB850" s="0" t="n">
        <v>0</v>
      </c>
      <c r="AC850" s="0" t="n">
        <v>0</v>
      </c>
      <c r="AD850" s="0" t="n">
        <v>1</v>
      </c>
      <c r="AE850" s="0" t="n">
        <v>0</v>
      </c>
      <c r="AF850" s="0" t="inlineStr"/>
      <c r="AG850" s="0" t="n">
        <v>0.036</v>
      </c>
      <c r="AH850" s="0" t="n">
        <v>2</v>
      </c>
      <c r="AI850" s="0" t="n">
        <v>78852773</v>
      </c>
      <c r="AJ850" s="0" t="n">
        <v>878</v>
      </c>
      <c r="AK850" s="0" t="n">
        <v>0</v>
      </c>
      <c r="AL850" s="0" t="n">
        <v>0</v>
      </c>
      <c r="AM850" s="0" t="n">
        <v>0</v>
      </c>
      <c r="AN850" s="0" t="n">
        <v>0</v>
      </c>
      <c r="AO850" s="0" t="n">
        <v>0</v>
      </c>
      <c r="AP850" s="0" t="n">
        <v>0</v>
      </c>
      <c r="AQ850" s="0" t="n">
        <v>0</v>
      </c>
      <c r="AR850" s="0" t="n">
        <v>0</v>
      </c>
    </row>
    <row r="851">
      <c r="A851" s="0">
        <f>ROW(Source!A2253)</f>
        <v/>
      </c>
      <c r="B851" s="0" t="n">
        <v>78852794</v>
      </c>
      <c r="C851" s="0" t="n">
        <v>78852759</v>
      </c>
      <c r="D851" s="0" t="n">
        <v>29114470</v>
      </c>
      <c r="E851" s="0" t="n">
        <v>1</v>
      </c>
      <c r="F851" s="0" t="n">
        <v>1</v>
      </c>
      <c r="G851" s="0" t="n">
        <v>1</v>
      </c>
      <c r="H851" s="0" t="n">
        <v>3</v>
      </c>
      <c r="I851" s="0" t="inlineStr">
        <is>
          <t>101-3914</t>
        </is>
      </c>
      <c r="J851" s="0" t="inlineStr">
        <is>
          <t>ТССЦ Московской обл., 101-3914, приказ Минстроя России №675/пр от 28.02.2017 № 254/пр</t>
        </is>
      </c>
      <c r="K851" s="0" t="inlineStr">
        <is>
          <t>Дюбели распорные полипропиленовые</t>
        </is>
      </c>
      <c r="L851" s="0" t="n">
        <v>1355</v>
      </c>
      <c r="N851" s="0" t="n">
        <v>1010</v>
      </c>
      <c r="O851" s="0" t="inlineStr">
        <is>
          <t>100 шт.</t>
        </is>
      </c>
      <c r="P851" s="0" t="inlineStr">
        <is>
          <t>100 шт.</t>
        </is>
      </c>
      <c r="Q851" s="0" t="n">
        <v>100</v>
      </c>
      <c r="X851" s="0" t="n">
        <v>0.014</v>
      </c>
      <c r="Y851" s="0" t="n">
        <v>86.23999999999999</v>
      </c>
      <c r="Z851" s="0" t="n">
        <v>0</v>
      </c>
      <c r="AA851" s="0" t="n">
        <v>0</v>
      </c>
      <c r="AB851" s="0" t="n">
        <v>0</v>
      </c>
      <c r="AC851" s="0" t="n">
        <v>0</v>
      </c>
      <c r="AD851" s="0" t="n">
        <v>1</v>
      </c>
      <c r="AE851" s="0" t="n">
        <v>0</v>
      </c>
      <c r="AF851" s="0" t="inlineStr"/>
      <c r="AG851" s="0" t="n">
        <v>0.014</v>
      </c>
      <c r="AH851" s="0" t="n">
        <v>2</v>
      </c>
      <c r="AI851" s="0" t="n">
        <v>78852774</v>
      </c>
      <c r="AJ851" s="0" t="n">
        <v>879</v>
      </c>
      <c r="AK851" s="0" t="n">
        <v>0</v>
      </c>
      <c r="AL851" s="0" t="n">
        <v>0</v>
      </c>
      <c r="AM851" s="0" t="n">
        <v>0</v>
      </c>
      <c r="AN851" s="0" t="n">
        <v>0</v>
      </c>
      <c r="AO851" s="0" t="n">
        <v>0</v>
      </c>
      <c r="AP851" s="0" t="n">
        <v>0</v>
      </c>
      <c r="AQ851" s="0" t="n">
        <v>0</v>
      </c>
      <c r="AR851" s="0" t="n">
        <v>0</v>
      </c>
    </row>
    <row r="852">
      <c r="A852" s="0">
        <f>ROW(Source!A2253)</f>
        <v/>
      </c>
      <c r="B852" s="0" t="n">
        <v>78852795</v>
      </c>
      <c r="C852" s="0" t="n">
        <v>78852759</v>
      </c>
      <c r="D852" s="0" t="n">
        <v>29129474</v>
      </c>
      <c r="E852" s="0" t="n">
        <v>1</v>
      </c>
      <c r="F852" s="0" t="n">
        <v>1</v>
      </c>
      <c r="G852" s="0" t="n">
        <v>1</v>
      </c>
      <c r="H852" s="0" t="n">
        <v>3</v>
      </c>
      <c r="I852" s="0" t="inlineStr">
        <is>
          <t>201-0843</t>
        </is>
      </c>
      <c r="J852" s="0" t="inlineStr">
        <is>
          <t>ТССЦ Московской обл., 201-0843, приказ Минстроя России №675/пр от 28.02.2017 № 255/пр</t>
        </is>
      </c>
      <c r="K852" s="0" t="inlineStr">
        <is>
          <t>Конструкции стальные индивидуальные решетчатые сварные массой до 0,1 т</t>
        </is>
      </c>
      <c r="L852" s="0" t="n">
        <v>1348</v>
      </c>
      <c r="N852" s="0" t="n">
        <v>1009</v>
      </c>
      <c r="O852" s="0" t="inlineStr">
        <is>
          <t>т</t>
        </is>
      </c>
      <c r="P852" s="0" t="inlineStr">
        <is>
          <t>т</t>
        </is>
      </c>
      <c r="Q852" s="0" t="n">
        <v>1000</v>
      </c>
      <c r="X852" s="0" t="n">
        <v>0.002</v>
      </c>
      <c r="Y852" s="0" t="n">
        <v>11534.49</v>
      </c>
      <c r="Z852" s="0" t="n">
        <v>0</v>
      </c>
      <c r="AA852" s="0" t="n">
        <v>0</v>
      </c>
      <c r="AB852" s="0" t="n">
        <v>0</v>
      </c>
      <c r="AC852" s="0" t="n">
        <v>0</v>
      </c>
      <c r="AD852" s="0" t="n">
        <v>1</v>
      </c>
      <c r="AE852" s="0" t="n">
        <v>0</v>
      </c>
      <c r="AF852" s="0" t="inlineStr"/>
      <c r="AG852" s="0" t="n">
        <v>0.002</v>
      </c>
      <c r="AH852" s="0" t="n">
        <v>2</v>
      </c>
      <c r="AI852" s="0" t="n">
        <v>78852775</v>
      </c>
      <c r="AJ852" s="0" t="n">
        <v>880</v>
      </c>
      <c r="AK852" s="0" t="n">
        <v>0</v>
      </c>
      <c r="AL852" s="0" t="n">
        <v>0</v>
      </c>
      <c r="AM852" s="0" t="n">
        <v>0</v>
      </c>
      <c r="AN852" s="0" t="n">
        <v>0</v>
      </c>
      <c r="AO852" s="0" t="n">
        <v>0</v>
      </c>
      <c r="AP852" s="0" t="n">
        <v>0</v>
      </c>
      <c r="AQ852" s="0" t="n">
        <v>0</v>
      </c>
      <c r="AR852" s="0" t="n">
        <v>0</v>
      </c>
    </row>
    <row r="853">
      <c r="A853" s="0">
        <f>ROW(Source!A2253)</f>
        <v/>
      </c>
      <c r="B853" s="0" t="n">
        <v>78852796</v>
      </c>
      <c r="C853" s="0" t="n">
        <v>78852759</v>
      </c>
      <c r="D853" s="0" t="n">
        <v>29165774</v>
      </c>
      <c r="E853" s="0" t="n">
        <v>1</v>
      </c>
      <c r="F853" s="0" t="n">
        <v>1</v>
      </c>
      <c r="G853" s="0" t="n">
        <v>1</v>
      </c>
      <c r="H853" s="0" t="n">
        <v>3</v>
      </c>
      <c r="I853" s="0" t="inlineStr">
        <is>
          <t>509-0090</t>
        </is>
      </c>
      <c r="J853" s="0" t="inlineStr">
        <is>
          <t>ТССЦ Московской обл., 509-0090, приказ Минстроя России №675/пр от 28.02.2017 № 258/пр</t>
        </is>
      </c>
      <c r="K853" s="0" t="inlineStr">
        <is>
          <t>Перемычки гибкие, тип ПГС-50</t>
        </is>
      </c>
      <c r="L853" s="0" t="n">
        <v>1358</v>
      </c>
      <c r="N853" s="0" t="n">
        <v>1010</v>
      </c>
      <c r="O853" s="0" t="inlineStr">
        <is>
          <t>10 шт.</t>
        </is>
      </c>
      <c r="P853" s="0" t="inlineStr">
        <is>
          <t>10 шт.</t>
        </is>
      </c>
      <c r="Q853" s="0" t="n">
        <v>10</v>
      </c>
      <c r="X853" s="0" t="n">
        <v>0.1</v>
      </c>
      <c r="Y853" s="0" t="n">
        <v>40.9</v>
      </c>
      <c r="Z853" s="0" t="n">
        <v>0</v>
      </c>
      <c r="AA853" s="0" t="n">
        <v>0</v>
      </c>
      <c r="AB853" s="0" t="n">
        <v>0</v>
      </c>
      <c r="AC853" s="0" t="n">
        <v>0</v>
      </c>
      <c r="AD853" s="0" t="n">
        <v>1</v>
      </c>
      <c r="AE853" s="0" t="n">
        <v>0</v>
      </c>
      <c r="AF853" s="0" t="inlineStr"/>
      <c r="AG853" s="0" t="n">
        <v>0.1</v>
      </c>
      <c r="AH853" s="0" t="n">
        <v>2</v>
      </c>
      <c r="AI853" s="0" t="n">
        <v>78852776</v>
      </c>
      <c r="AJ853" s="0" t="n">
        <v>881</v>
      </c>
      <c r="AK853" s="0" t="n">
        <v>0</v>
      </c>
      <c r="AL853" s="0" t="n">
        <v>0</v>
      </c>
      <c r="AM853" s="0" t="n">
        <v>0</v>
      </c>
      <c r="AN853" s="0" t="n">
        <v>0</v>
      </c>
      <c r="AO853" s="0" t="n">
        <v>0</v>
      </c>
      <c r="AP853" s="0" t="n">
        <v>0</v>
      </c>
      <c r="AQ853" s="0" t="n">
        <v>0</v>
      </c>
      <c r="AR853" s="0" t="n">
        <v>0</v>
      </c>
    </row>
    <row r="854">
      <c r="A854" s="0">
        <f>ROW(Source!A2253)</f>
        <v/>
      </c>
      <c r="B854" s="0" t="n">
        <v>78852797</v>
      </c>
      <c r="C854" s="0" t="n">
        <v>78852759</v>
      </c>
      <c r="D854" s="0" t="n">
        <v>29171708</v>
      </c>
      <c r="E854" s="0" t="n">
        <v>1</v>
      </c>
      <c r="F854" s="0" t="n">
        <v>1</v>
      </c>
      <c r="G854" s="0" t="n">
        <v>1</v>
      </c>
      <c r="H854" s="0" t="n">
        <v>3</v>
      </c>
      <c r="I854" s="0" t="inlineStr">
        <is>
          <t>509-1210</t>
        </is>
      </c>
      <c r="J854" s="0" t="inlineStr">
        <is>
          <t>ТССЦ Московской обл., 509-1210, приказ Минстроя России №675/пр от 28.02.2017 № 258/пр</t>
        </is>
      </c>
      <c r="K854" s="0" t="inlineStr">
        <is>
          <t>Вазелин технический</t>
        </is>
      </c>
      <c r="L854" s="0" t="n">
        <v>1346</v>
      </c>
      <c r="N854" s="0" t="n">
        <v>1009</v>
      </c>
      <c r="O854" s="0" t="inlineStr">
        <is>
          <t>кг</t>
        </is>
      </c>
      <c r="P854" s="0" t="inlineStr">
        <is>
          <t>кг</t>
        </is>
      </c>
      <c r="Q854" s="0" t="n">
        <v>1</v>
      </c>
      <c r="X854" s="0" t="n">
        <v>0.008999999999999999</v>
      </c>
      <c r="Y854" s="0" t="n">
        <v>30.6</v>
      </c>
      <c r="Z854" s="0" t="n">
        <v>0</v>
      </c>
      <c r="AA854" s="0" t="n">
        <v>0</v>
      </c>
      <c r="AB854" s="0" t="n">
        <v>0</v>
      </c>
      <c r="AC854" s="0" t="n">
        <v>0</v>
      </c>
      <c r="AD854" s="0" t="n">
        <v>1</v>
      </c>
      <c r="AE854" s="0" t="n">
        <v>0</v>
      </c>
      <c r="AF854" s="0" t="inlineStr"/>
      <c r="AG854" s="0" t="n">
        <v>0.008999999999999999</v>
      </c>
      <c r="AH854" s="0" t="n">
        <v>2</v>
      </c>
      <c r="AI854" s="0" t="n">
        <v>78852778</v>
      </c>
      <c r="AJ854" s="0" t="n">
        <v>882</v>
      </c>
      <c r="AK854" s="0" t="n">
        <v>0</v>
      </c>
      <c r="AL854" s="0" t="n">
        <v>0</v>
      </c>
      <c r="AM854" s="0" t="n">
        <v>0</v>
      </c>
      <c r="AN854" s="0" t="n">
        <v>0</v>
      </c>
      <c r="AO854" s="0" t="n">
        <v>0</v>
      </c>
      <c r="AP854" s="0" t="n">
        <v>0</v>
      </c>
      <c r="AQ854" s="0" t="n">
        <v>0</v>
      </c>
      <c r="AR854" s="0" t="n">
        <v>0</v>
      </c>
    </row>
    <row r="855">
      <c r="A855" s="0">
        <f>ROW(Source!A2253)</f>
        <v/>
      </c>
      <c r="B855" s="0" t="n">
        <v>78852798</v>
      </c>
      <c r="C855" s="0" t="n">
        <v>78852759</v>
      </c>
      <c r="D855" s="0" t="n">
        <v>29171808</v>
      </c>
      <c r="E855" s="0" t="n">
        <v>1</v>
      </c>
      <c r="F855" s="0" t="n">
        <v>1</v>
      </c>
      <c r="G855" s="0" t="n">
        <v>1</v>
      </c>
      <c r="H855" s="0" t="n">
        <v>3</v>
      </c>
      <c r="I855" s="0" t="inlineStr">
        <is>
          <t>999-9950</t>
        </is>
      </c>
      <c r="J855" s="0" t="inlineStr">
        <is>
          <t>ТССЦ Московской обл., 999-9950, приказ Минстроя России №675/пр от 21.09.2015 г.</t>
        </is>
      </c>
      <c r="K855" s="0" t="inlineStr">
        <is>
          <t>Вспомогательные ненормируемые материалы (2% от ОЗП)</t>
        </is>
      </c>
      <c r="L855" s="0" t="n">
        <v>1374</v>
      </c>
      <c r="N855" s="0" t="n">
        <v>1013</v>
      </c>
      <c r="O855" s="0" t="inlineStr">
        <is>
          <t>РУБ</t>
        </is>
      </c>
      <c r="P855" s="0" t="inlineStr">
        <is>
          <t>РУБ</t>
        </is>
      </c>
      <c r="Q855" s="0" t="n">
        <v>1</v>
      </c>
      <c r="X855" s="0" t="n">
        <v>0.44</v>
      </c>
      <c r="Y855" s="0" t="n">
        <v>1</v>
      </c>
      <c r="Z855" s="0" t="n">
        <v>0</v>
      </c>
      <c r="AA855" s="0" t="n">
        <v>0</v>
      </c>
      <c r="AB855" s="0" t="n">
        <v>0</v>
      </c>
      <c r="AC855" s="0" t="n">
        <v>0</v>
      </c>
      <c r="AD855" s="0" t="n">
        <v>1</v>
      </c>
      <c r="AE855" s="0" t="n">
        <v>0</v>
      </c>
      <c r="AF855" s="0" t="inlineStr"/>
      <c r="AG855" s="0" t="n">
        <v>0.44</v>
      </c>
      <c r="AH855" s="0" t="n">
        <v>2</v>
      </c>
      <c r="AI855" s="0" t="n">
        <v>78852779</v>
      </c>
      <c r="AJ855" s="0" t="n">
        <v>884</v>
      </c>
      <c r="AK855" s="0" t="n">
        <v>0</v>
      </c>
      <c r="AL855" s="0" t="n">
        <v>0</v>
      </c>
      <c r="AM855" s="0" t="n">
        <v>0</v>
      </c>
      <c r="AN855" s="0" t="n">
        <v>0</v>
      </c>
      <c r="AO855" s="0" t="n">
        <v>0</v>
      </c>
      <c r="AP855" s="0" t="n">
        <v>0</v>
      </c>
      <c r="AQ855" s="0" t="n">
        <v>0</v>
      </c>
      <c r="AR855" s="0" t="n">
        <v>0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201" min="1" max="1"/>
  </cols>
  <sheetData/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201" min="1" max="1"/>
    <col width="13" customWidth="1" style="201" min="2" max="2"/>
    <col width="13" customWidth="1" style="201" min="3" max="3"/>
    <col width="13" customWidth="1" style="201" min="4" max="4"/>
    <col width="13" customWidth="1" style="201" min="5" max="5"/>
    <col width="13" customWidth="1" style="201" min="6" max="6"/>
    <col width="13" customWidth="1" style="201" min="7" max="7"/>
    <col width="13" customWidth="1" style="201" min="8" max="8"/>
    <col width="13" customWidth="1" style="201" min="9" max="9"/>
    <col width="13" customWidth="1" style="201" min="10" max="10"/>
    <col width="13" customWidth="1" style="201" min="11" max="11"/>
    <col width="13" customWidth="1" style="201" min="12" max="12"/>
    <col width="13" customWidth="1" style="201" min="13" max="13"/>
    <col width="13" customWidth="1" style="201" min="14" max="14"/>
    <col width="13" customWidth="1" style="201" min="15" max="15"/>
    <col width="13" customWidth="1" style="201" min="16" max="16"/>
    <col width="13" customWidth="1" style="201" min="17" max="17"/>
    <col width="13" customWidth="1" style="201" min="18" max="18"/>
    <col width="13" customWidth="1" style="201" min="19" max="19"/>
    <col width="13" customWidth="1" style="201" min="20" max="20"/>
    <col width="13" customWidth="1" style="201" min="21" max="21"/>
    <col width="13" customWidth="1" style="201" min="22" max="22"/>
    <col width="13" customWidth="1" style="201" min="23" max="23"/>
    <col width="13" customWidth="1" style="201" min="24" max="24"/>
    <col width="13" customWidth="1" style="201" min="25" max="25"/>
    <col width="13" customWidth="1" style="201" min="26" max="26"/>
    <col width="13" customWidth="1" style="201" min="27" max="27"/>
    <col width="13" customWidth="1" style="201" min="28" max="28"/>
    <col width="13" customWidth="1" style="201" min="29" max="29"/>
    <col width="13" customWidth="1" style="201" min="30" max="30"/>
    <col width="13" customWidth="1" style="201" min="31" max="31"/>
    <col width="13" customWidth="1" style="201" min="32" max="32"/>
    <col width="13" customWidth="1" style="201" min="33" max="33"/>
    <col width="13" customWidth="1" style="201" min="34" max="34"/>
    <col width="13" customWidth="1" style="201" min="35" max="35"/>
    <col width="13" customWidth="1" style="201" min="36" max="36"/>
    <col width="13" customWidth="1" style="201" min="37" max="37"/>
    <col width="13" customWidth="1" style="201" min="38" max="38"/>
    <col width="13" customWidth="1" style="201" min="39" max="39"/>
    <col width="13" customWidth="1" style="201" min="40" max="40"/>
    <col width="13" customWidth="1" style="201" min="41" max="41"/>
    <col width="13" customWidth="1" style="201" min="42" max="42"/>
    <col width="13" customWidth="1" style="201" min="43" max="43"/>
    <col width="13" customWidth="1" style="201" min="44" max="44"/>
    <col width="13" customWidth="1" style="201" min="45" max="45"/>
    <col width="13" customWidth="1" style="201" min="46" max="46"/>
    <col width="13" customWidth="1" style="201" min="47" max="47"/>
    <col width="13" customWidth="1" style="201" min="48" max="48"/>
    <col width="13" customWidth="1" style="201" min="49" max="49"/>
    <col width="13" customWidth="1" style="201" min="50" max="50"/>
    <col width="13" customWidth="1" style="201" min="51" max="51"/>
    <col width="13" customWidth="1" style="201" min="52" max="52"/>
    <col width="13" customWidth="1" style="201" min="53" max="53"/>
    <col width="13" customWidth="1" style="201" min="54" max="54"/>
    <col width="13" customWidth="1" style="201" min="55" max="55"/>
    <col width="13" customWidth="1" style="201" min="56" max="56"/>
    <col width="13" customWidth="1" style="201" min="57" max="57"/>
    <col width="13" customWidth="1" style="201" min="58" max="58"/>
    <col width="13" customWidth="1" style="201" min="59" max="59"/>
    <col width="13" customWidth="1" style="201" min="60" max="60"/>
    <col width="13" customWidth="1" style="201" min="61" max="61"/>
    <col width="13" customWidth="1" style="201" min="62" max="62"/>
    <col width="13" customWidth="1" style="201" min="63" max="63"/>
    <col width="13" customWidth="1" style="201" min="64" max="64"/>
    <col width="13" customWidth="1" style="201" min="65" max="65"/>
    <col width="13" customWidth="1" style="201" min="66" max="66"/>
    <col width="13" customWidth="1" style="201" min="67" max="67"/>
    <col width="13" customWidth="1" style="201" min="68" max="68"/>
    <col width="13" customWidth="1" style="201" min="69" max="69"/>
    <col width="13" customWidth="1" style="201" min="70" max="70"/>
    <col width="13" customWidth="1" style="201" min="71" max="71"/>
    <col width="13" customWidth="1" style="201" min="72" max="72"/>
    <col width="13" customWidth="1" style="201" min="73" max="73"/>
    <col width="13" customWidth="1" style="201" min="74" max="74"/>
    <col width="13" customWidth="1" style="201" min="75" max="75"/>
    <col width="13" customWidth="1" style="201" min="76" max="76"/>
    <col width="13" customWidth="1" style="201" min="77" max="77"/>
    <col width="13" customWidth="1" style="201" min="78" max="78"/>
    <col width="13" customWidth="1" style="201" min="79" max="79"/>
    <col width="13" customWidth="1" style="201" min="80" max="80"/>
    <col width="13" customWidth="1" style="201" min="81" max="81"/>
    <col width="13" customWidth="1" style="201" min="82" max="82"/>
    <col width="13" customWidth="1" style="201" min="83" max="83"/>
    <col width="13" customWidth="1" style="201" min="84" max="84"/>
    <col width="13" customWidth="1" style="201" min="85" max="85"/>
    <col width="13" customWidth="1" style="201" min="86" max="86"/>
    <col width="13" customWidth="1" style="201" min="87" max="87"/>
    <col width="13" customWidth="1" style="201" min="88" max="88"/>
    <col width="13" customWidth="1" style="201" min="89" max="89"/>
    <col width="13" customWidth="1" style="201" min="90" max="90"/>
    <col width="13" customWidth="1" style="201" min="91" max="91"/>
    <col width="13" customWidth="1" style="201" min="92" max="92"/>
    <col width="13" customWidth="1" style="201" min="93" max="93"/>
    <col width="13" customWidth="1" style="201" min="94" max="94"/>
    <col width="13" customWidth="1" style="201" min="95" max="95"/>
    <col width="13" customWidth="1" style="201" min="96" max="96"/>
    <col width="13" customWidth="1" style="201" min="97" max="97"/>
    <col width="13" customWidth="1" style="201" min="98" max="98"/>
    <col width="13" customWidth="1" style="201" min="99" max="99"/>
    <col width="13" customWidth="1" style="201" min="100" max="100"/>
    <col width="13" customWidth="1" style="201" min="101" max="101"/>
    <col width="13" customWidth="1" style="201" min="102" max="102"/>
    <col width="13" customWidth="1" style="201" min="103" max="103"/>
  </cols>
  <sheetData>
    <row r="1">
      <c r="A1" s="0" t="n">
        <v>0</v>
      </c>
      <c r="B1" s="0" t="inlineStr">
        <is>
          <t>Smeta.RU Flash  (495) 974-1589</t>
        </is>
      </c>
      <c r="D1" s="0" t="inlineStr">
        <is>
          <t>_PS_</t>
        </is>
      </c>
      <c r="F1" s="0" t="n">
        <v>0</v>
      </c>
      <c r="G1" s="0" t="n">
        <v>0</v>
      </c>
      <c r="H1" s="0" t="n">
        <v>0</v>
      </c>
      <c r="I1" s="0" t="inlineStr">
        <is>
          <t>Smeta.RU Flash</t>
        </is>
      </c>
      <c r="J1" s="0" t="inlineStr"/>
      <c r="K1" s="0" t="n">
        <v>1</v>
      </c>
      <c r="L1" s="0" t="n">
        <v>75664</v>
      </c>
      <c r="M1" s="0" t="n">
        <v>12</v>
      </c>
      <c r="N1" s="0" t="n">
        <v>11</v>
      </c>
      <c r="O1" s="0" t="n">
        <v>15</v>
      </c>
      <c r="P1" s="0" t="n">
        <v>0</v>
      </c>
      <c r="Q1" s="0" t="n">
        <v>0</v>
      </c>
    </row>
    <row r="12">
      <c r="F12" s="0">
        <f>Source!F12</f>
        <v/>
      </c>
      <c r="G12" s="0">
        <f>Source!G12</f>
        <v/>
      </c>
      <c r="AB12" s="0" t="inlineStr"/>
      <c r="AC12" s="0" t="inlineStr"/>
      <c r="AD12" s="0" t="inlineStr"/>
      <c r="AE12" s="0" t="inlineStr"/>
      <c r="AF12" s="0" t="inlineStr"/>
      <c r="AG12" s="0" t="inlineStr"/>
      <c r="AH12" s="0" t="inlineStr"/>
      <c r="AI12" s="0" t="inlineStr"/>
      <c r="AJ12" s="0" t="n">
        <v>0</v>
      </c>
      <c r="AK12" s="0" t="inlineStr">
        <is>
          <t>0</t>
        </is>
      </c>
      <c r="AL12" s="0" t="inlineStr"/>
      <c r="AM12" s="0" t="inlineStr"/>
      <c r="CY12" s="0" t="n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Online2PDF.com</dc:creator>
  <dcterms:created xmlns:dcterms="http://purl.org/dc/terms/" xmlns:xsi="http://www.w3.org/2001/XMLSchema-instance" xsi:type="dcterms:W3CDTF">2026-03-04T08:18:28Z</dcterms:created>
  <dcterms:modified xmlns:dcterms="http://purl.org/dc/terms/" xmlns:xsi="http://www.w3.org/2001/XMLSchema-instance" xsi:type="dcterms:W3CDTF">2026-04-26T19:27:30Z</dcterms:modified>
  <cp:lastModifiedBy>user</cp:lastModifiedBy>
  <cp:lastPrinted>2026-03-05T14:23:14Z</cp:lastPrinted>
</cp:coreProperties>
</file>